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tables/table1.xml" ContentType="application/vnd.openxmlformats-officedocument.spreadsheetml.table+xml"/>
  <Override PartName="/xl/pivotTables/pivotTable5.xml" ContentType="application/vnd.openxmlformats-officedocument.spreadsheetml.pivotTable+xml"/>
  <Override PartName="/xl/pivotTables/pivotTable6.xml" ContentType="application/vnd.openxmlformats-officedocument.spreadsheetml.pivotTable+xml"/>
  <Override PartName="/xl/comments1.xml" ContentType="application/vnd.openxmlformats-officedocument.spreadsheetml.comments+xml"/>
  <Override PartName="/xl/pivotTables/pivotTable7.xml" ContentType="application/vnd.openxmlformats-officedocument.spreadsheetml.pivotTable+xml"/>
  <Override PartName="/xl/pivotTables/pivotTable8.xml" ContentType="application/vnd.openxmlformats-officedocument.spreadsheetml.pivotTable+xml"/>
  <Override PartName="/xl/tables/table2.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drawings/drawing3.xml" ContentType="application/vnd.openxmlformats-officedocument.drawing+xml"/>
  <Override PartName="/xl/pivotTables/pivotTable19.xml" ContentType="application/vnd.openxmlformats-officedocument.spreadsheetml.pivotTable+xml"/>
  <Override PartName="/xl/pivotTables/pivotTable20.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hidePivotFieldList="1"/>
  <mc:AlternateContent xmlns:mc="http://schemas.openxmlformats.org/markup-compatibility/2006">
    <mc:Choice Requires="x15">
      <x15ac:absPath xmlns:x15ac="http://schemas.microsoft.com/office/spreadsheetml/2010/11/ac" url="C:\Users\natashat\.syncclient\1709726861525\natashatedesco@hydroottawa.com\1a8jb91WHGOH11Nn3Ns-AUpso8MLjdAwe\"/>
    </mc:Choice>
  </mc:AlternateContent>
  <xr:revisionPtr revIDLastSave="0" documentId="13_ncr:1_{F7577604-D20D-48EB-BDAC-212795CDDECD}" xr6:coauthVersionLast="47" xr6:coauthVersionMax="47" xr10:uidLastSave="{00000000-0000-0000-0000-000000000000}"/>
  <bookViews>
    <workbookView xWindow="-108" yWindow="-108" windowWidth="23256" windowHeight="12576" firstSheet="16" activeTab="17" xr2:uid="{00000000-000D-0000-FFFF-FFFF00000000}"/>
  </bookViews>
  <sheets>
    <sheet name="TABLES" sheetId="1" r:id="rId1"/>
    <sheet name="HOL vs. Industry Average" sheetId="2" r:id="rId2"/>
    <sheet name="CHARTS" sheetId="3" r:id="rId3"/>
    <sheet name="LF 2023 Charge MonthResident" sheetId="4" r:id="rId4"/>
    <sheet name="LF 2022 Charge MonthResident" sheetId="5" r:id="rId5"/>
    <sheet name="LF 2021 Charge MonthResident" sheetId="6" r:id="rId6"/>
    <sheet name="LF 2020 Charge MonthResident" sheetId="7" r:id="rId7"/>
    <sheet name="LF 2019 Charge MonthResident" sheetId="8" r:id="rId8"/>
    <sheet name="PEG - Capital Costs" sheetId="9" r:id="rId9"/>
    <sheet name="Circuit km - 2.1.5.5 Utility Ch" sheetId="10" r:id="rId10"/>
    <sheet name="Metered Consumption kWh - 2.1.5" sheetId="11" r:id="rId11"/>
    <sheet name="Customers - 2.1.2 Market Monito" sheetId="12" r:id="rId12"/>
    <sheet name="FTE - 2.1.5.1 Labour Analysis" sheetId="13" r:id="rId13"/>
    <sheet name="Capital - 2.1.5.2 Capital and L" sheetId="14" r:id="rId14"/>
    <sheet name="Income Statement - 2.1.7 Income" sheetId="15" r:id="rId15"/>
    <sheet name="Severe Weather Event Frequency " sheetId="16" r:id="rId16"/>
    <sheet name="2.1.7 Balance Sheet Analysis" sheetId="17" r:id="rId17"/>
    <sheet name="Long Term Cost of Debt" sheetId="18" r:id="rId18"/>
    <sheet name="Outage Cause Codes - 2.1.4.2" sheetId="19" r:id="rId19"/>
    <sheet name="Outage Cause Codes - 2.1.4.2 20" sheetId="20" r:id="rId20"/>
    <sheet name="Total SAIFI SAIDI 2023" sheetId="21" r:id="rId21"/>
  </sheets>
  <definedNames>
    <definedName name="_xlnm._FilterDatabase" localSheetId="16" hidden="1">'2.1.7 Balance Sheet Analysis'!$A$1:$AC$1000</definedName>
    <definedName name="_xlnm._FilterDatabase" localSheetId="9" hidden="1">'Circuit km - 2.1.5.5 Utility Ch'!$A$1:$V$488</definedName>
    <definedName name="_xlnm._FilterDatabase" localSheetId="12" hidden="1">'FTE - 2.1.5.1 Labour Analysis'!$A$1:$G$1000</definedName>
    <definedName name="_xlnm._FilterDatabase" localSheetId="14" hidden="1">'Income Statement - 2.1.7 Income'!$A$1:$U$1000</definedName>
    <definedName name="_xlnm._FilterDatabase" localSheetId="6" hidden="1">'LF 2020 Charge MonthResident'!$A$5:$V$76</definedName>
    <definedName name="_xlnm._FilterDatabase" localSheetId="10" hidden="1">'Metered Consumption kWh - 2.1.5'!$A$1:$G$4243</definedName>
    <definedName name="_xlnm._FilterDatabase" localSheetId="18" hidden="1">'Outage Cause Codes - 2.1.4.2'!$A$1:$T$4861</definedName>
    <definedName name="_xlnm._FilterDatabase" localSheetId="15" hidden="1">'Severe Weather Event Frequency '!$A$1:$D$334</definedName>
  </definedNames>
  <calcPr calcId="191029"/>
  <pivotCaches>
    <pivotCache cacheId="16" r:id="rId22"/>
    <pivotCache cacheId="20" r:id="rId23"/>
    <pivotCache cacheId="24" r:id="rId24"/>
    <pivotCache cacheId="28" r:id="rId25"/>
    <pivotCache cacheId="32" r:id="rId26"/>
    <pivotCache cacheId="36" r:id="rId27"/>
    <pivotCache cacheId="40" r:id="rId28"/>
    <pivotCache cacheId="44" r:id="rId29"/>
    <pivotCache cacheId="48" r:id="rId30"/>
    <pivotCache cacheId="53" r:id="rId31"/>
    <pivotCache cacheId="58" r:id="rId32"/>
    <pivotCache cacheId="62" r:id="rId3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 i="18" l="1"/>
  <c r="M193" i="1" s="1"/>
  <c r="M13" i="18"/>
  <c r="L193" i="1" s="1"/>
  <c r="L13" i="18"/>
  <c r="K193" i="1" s="1"/>
  <c r="D78" i="2" s="1"/>
  <c r="K13" i="18"/>
  <c r="J13" i="18"/>
  <c r="L6" i="21"/>
  <c r="J193" i="1"/>
  <c r="I193" i="1"/>
  <c r="O7" i="5"/>
  <c r="O6" i="5"/>
  <c r="R7" i="12"/>
  <c r="S7" i="12"/>
  <c r="T7" i="12"/>
  <c r="U7" i="12"/>
  <c r="Q7" i="12"/>
  <c r="I95" i="1" s="1"/>
  <c r="B117" i="3" s="1"/>
  <c r="T3" i="11"/>
  <c r="U3" i="11"/>
  <c r="V3" i="11"/>
  <c r="W3" i="11"/>
  <c r="S3" i="11"/>
  <c r="T4" i="11"/>
  <c r="J95" i="1" s="1"/>
  <c r="U4" i="11"/>
  <c r="V4" i="11"/>
  <c r="W4" i="11"/>
  <c r="S4" i="11"/>
  <c r="G593" i="21"/>
  <c r="G594" i="21"/>
  <c r="G595" i="21"/>
  <c r="G596" i="21"/>
  <c r="G597" i="21"/>
  <c r="G598" i="21"/>
  <c r="G599" i="21"/>
  <c r="G600" i="21"/>
  <c r="G592" i="21"/>
  <c r="F593" i="21"/>
  <c r="F594" i="21"/>
  <c r="F595" i="21"/>
  <c r="F596" i="21"/>
  <c r="F597" i="21"/>
  <c r="F598" i="21"/>
  <c r="F599" i="21"/>
  <c r="F600" i="21"/>
  <c r="F592" i="21"/>
  <c r="G583" i="21"/>
  <c r="G584" i="21"/>
  <c r="G585" i="21"/>
  <c r="G586" i="21"/>
  <c r="G587" i="21"/>
  <c r="G588" i="21"/>
  <c r="G589" i="21"/>
  <c r="G590" i="21"/>
  <c r="G582" i="21"/>
  <c r="F590" i="21"/>
  <c r="F583" i="21"/>
  <c r="F584" i="21"/>
  <c r="F585" i="21"/>
  <c r="F586" i="21"/>
  <c r="F587" i="21"/>
  <c r="F588" i="21"/>
  <c r="F589" i="21"/>
  <c r="F582" i="21"/>
  <c r="G573" i="21"/>
  <c r="G574" i="21"/>
  <c r="G575" i="21"/>
  <c r="G576" i="21"/>
  <c r="G577" i="21"/>
  <c r="G578" i="21"/>
  <c r="G579" i="21"/>
  <c r="G580" i="21"/>
  <c r="G572" i="21"/>
  <c r="F573" i="21"/>
  <c r="F574" i="21"/>
  <c r="F575" i="21"/>
  <c r="F576" i="21"/>
  <c r="F577" i="21"/>
  <c r="F578" i="21"/>
  <c r="F579" i="21"/>
  <c r="F580" i="21"/>
  <c r="F572" i="21"/>
  <c r="G563" i="21"/>
  <c r="G564" i="21"/>
  <c r="G565" i="21"/>
  <c r="G566" i="21"/>
  <c r="G567" i="21"/>
  <c r="G568" i="21"/>
  <c r="G569" i="21"/>
  <c r="G570" i="21"/>
  <c r="G562" i="21"/>
  <c r="F563" i="21"/>
  <c r="F564" i="21"/>
  <c r="F565" i="21"/>
  <c r="F566" i="21"/>
  <c r="F567" i="21"/>
  <c r="F568" i="21"/>
  <c r="F569" i="21"/>
  <c r="F570" i="21"/>
  <c r="F562" i="21"/>
  <c r="G553" i="21"/>
  <c r="N51" i="21" s="1"/>
  <c r="G554" i="21"/>
  <c r="N52" i="21" s="1"/>
  <c r="G555" i="21"/>
  <c r="N53" i="21" s="1"/>
  <c r="G556" i="21"/>
  <c r="N54" i="21" s="1"/>
  <c r="G557" i="21"/>
  <c r="N55" i="21" s="1"/>
  <c r="G558" i="21"/>
  <c r="N56" i="21" s="1"/>
  <c r="G559" i="21"/>
  <c r="G560" i="21"/>
  <c r="N58" i="21" s="1"/>
  <c r="G552" i="21"/>
  <c r="N50" i="21" s="1"/>
  <c r="F553" i="21"/>
  <c r="M51" i="21" s="1"/>
  <c r="F554" i="21"/>
  <c r="F555" i="21"/>
  <c r="F556" i="21"/>
  <c r="M54" i="21" s="1"/>
  <c r="F557" i="21"/>
  <c r="F558" i="21"/>
  <c r="M56" i="21" s="1"/>
  <c r="F559" i="21"/>
  <c r="M57" i="21" s="1"/>
  <c r="F560" i="21"/>
  <c r="M58" i="21" s="1"/>
  <c r="F552" i="21"/>
  <c r="M50" i="21" s="1"/>
  <c r="G543" i="21"/>
  <c r="G544" i="21"/>
  <c r="G545" i="21"/>
  <c r="G546" i="21"/>
  <c r="G547" i="21"/>
  <c r="G548" i="21"/>
  <c r="G549" i="21"/>
  <c r="G550" i="21"/>
  <c r="G542" i="21"/>
  <c r="F543" i="21"/>
  <c r="F544" i="21"/>
  <c r="F545" i="21"/>
  <c r="F546" i="21"/>
  <c r="F547" i="21"/>
  <c r="F548" i="21"/>
  <c r="F549" i="21"/>
  <c r="F550" i="21"/>
  <c r="F542" i="21"/>
  <c r="G533" i="21"/>
  <c r="G534" i="21"/>
  <c r="G535" i="21"/>
  <c r="G536" i="21"/>
  <c r="G537" i="21"/>
  <c r="G538" i="21"/>
  <c r="G539" i="21"/>
  <c r="G540" i="21"/>
  <c r="G532" i="21"/>
  <c r="F533" i="21"/>
  <c r="F534" i="21"/>
  <c r="F535" i="21"/>
  <c r="F536" i="21"/>
  <c r="F537" i="21"/>
  <c r="F538" i="21"/>
  <c r="F539" i="21"/>
  <c r="F540" i="21"/>
  <c r="F532" i="21"/>
  <c r="G523" i="21"/>
  <c r="G524" i="21"/>
  <c r="G525" i="21"/>
  <c r="G526" i="21"/>
  <c r="G527" i="21"/>
  <c r="G528" i="21"/>
  <c r="G529" i="21"/>
  <c r="G530" i="21"/>
  <c r="G522" i="21"/>
  <c r="F523" i="21"/>
  <c r="F524" i="21"/>
  <c r="F525" i="21"/>
  <c r="F526" i="21"/>
  <c r="F527" i="21"/>
  <c r="F528" i="21"/>
  <c r="F529" i="21"/>
  <c r="F530" i="21"/>
  <c r="F522" i="21"/>
  <c r="G513" i="21"/>
  <c r="G514" i="21"/>
  <c r="G515" i="21"/>
  <c r="G516" i="21"/>
  <c r="G517" i="21"/>
  <c r="G518" i="21"/>
  <c r="G519" i="21"/>
  <c r="G520" i="21"/>
  <c r="G512" i="21"/>
  <c r="F513" i="21"/>
  <c r="F514" i="21"/>
  <c r="F515" i="21"/>
  <c r="F516" i="21"/>
  <c r="F517" i="21"/>
  <c r="F518" i="21"/>
  <c r="F519" i="21"/>
  <c r="F520" i="21"/>
  <c r="F512" i="21"/>
  <c r="G503" i="21"/>
  <c r="G504" i="21"/>
  <c r="G505" i="21"/>
  <c r="G506" i="21"/>
  <c r="G507" i="21"/>
  <c r="G508" i="21"/>
  <c r="G509" i="21"/>
  <c r="G510" i="21"/>
  <c r="G502" i="21"/>
  <c r="F503" i="21"/>
  <c r="F504" i="21"/>
  <c r="F505" i="21"/>
  <c r="F506" i="21"/>
  <c r="F507" i="21"/>
  <c r="F508" i="21"/>
  <c r="F509" i="21"/>
  <c r="F510" i="21"/>
  <c r="F502" i="21"/>
  <c r="G493" i="21"/>
  <c r="G494" i="21"/>
  <c r="G495" i="21"/>
  <c r="G496" i="21"/>
  <c r="G497" i="21"/>
  <c r="G498" i="21"/>
  <c r="G499" i="21"/>
  <c r="G500" i="21"/>
  <c r="G492" i="21"/>
  <c r="F493" i="21"/>
  <c r="F494" i="21"/>
  <c r="F495" i="21"/>
  <c r="F496" i="21"/>
  <c r="F497" i="21"/>
  <c r="F498" i="21"/>
  <c r="F499" i="21"/>
  <c r="F500" i="21"/>
  <c r="F492" i="21"/>
  <c r="G483" i="21"/>
  <c r="G484" i="21"/>
  <c r="G485" i="21"/>
  <c r="G486" i="21"/>
  <c r="G487" i="21"/>
  <c r="G488" i="21"/>
  <c r="G489" i="21"/>
  <c r="G490" i="21"/>
  <c r="G482" i="21"/>
  <c r="F490" i="21"/>
  <c r="F483" i="21"/>
  <c r="F484" i="21"/>
  <c r="F485" i="21"/>
  <c r="F486" i="21"/>
  <c r="F487" i="21"/>
  <c r="F488" i="21"/>
  <c r="F489" i="21"/>
  <c r="F482" i="21"/>
  <c r="G473" i="21"/>
  <c r="G474" i="21"/>
  <c r="G475" i="21"/>
  <c r="G476" i="21"/>
  <c r="G477" i="21"/>
  <c r="G478" i="21"/>
  <c r="G479" i="21"/>
  <c r="G480" i="21"/>
  <c r="G472" i="21"/>
  <c r="F473" i="21"/>
  <c r="F474" i="21"/>
  <c r="F475" i="21"/>
  <c r="F476" i="21"/>
  <c r="F477" i="21"/>
  <c r="F478" i="21"/>
  <c r="F479" i="21"/>
  <c r="F480" i="21"/>
  <c r="F472" i="21"/>
  <c r="G463" i="21"/>
  <c r="G464" i="21"/>
  <c r="G465" i="21"/>
  <c r="G466" i="21"/>
  <c r="G467" i="21"/>
  <c r="G468" i="21"/>
  <c r="G469" i="21"/>
  <c r="G470" i="21"/>
  <c r="G462" i="21"/>
  <c r="F463" i="21"/>
  <c r="F464" i="21"/>
  <c r="F465" i="21"/>
  <c r="F466" i="21"/>
  <c r="F467" i="21"/>
  <c r="F468" i="21"/>
  <c r="F469" i="21"/>
  <c r="F470" i="21"/>
  <c r="F462" i="21"/>
  <c r="G453" i="21"/>
  <c r="G454" i="21"/>
  <c r="G455" i="21"/>
  <c r="G456" i="21"/>
  <c r="G457" i="21"/>
  <c r="G458" i="21"/>
  <c r="G459" i="21"/>
  <c r="G460" i="21"/>
  <c r="G452" i="21"/>
  <c r="F453" i="21"/>
  <c r="F454" i="21"/>
  <c r="F455" i="21"/>
  <c r="F456" i="21"/>
  <c r="F457" i="21"/>
  <c r="F458" i="21"/>
  <c r="F459" i="21"/>
  <c r="F460" i="21"/>
  <c r="F452" i="21"/>
  <c r="G443" i="21"/>
  <c r="G444" i="21"/>
  <c r="G445" i="21"/>
  <c r="G446" i="21"/>
  <c r="G447" i="21"/>
  <c r="G448" i="21"/>
  <c r="G449" i="21"/>
  <c r="G450" i="21"/>
  <c r="G442" i="21"/>
  <c r="F443" i="21"/>
  <c r="F444" i="21"/>
  <c r="F445" i="21"/>
  <c r="F446" i="21"/>
  <c r="F447" i="21"/>
  <c r="F448" i="21"/>
  <c r="F449" i="21"/>
  <c r="F450" i="21"/>
  <c r="F442" i="21"/>
  <c r="G433" i="21"/>
  <c r="G434" i="21"/>
  <c r="G435" i="21"/>
  <c r="G436" i="21"/>
  <c r="G437" i="21"/>
  <c r="G438" i="21"/>
  <c r="G439" i="21"/>
  <c r="G440" i="21"/>
  <c r="G432" i="21"/>
  <c r="F433" i="21"/>
  <c r="F434" i="21"/>
  <c r="F435" i="21"/>
  <c r="F436" i="21"/>
  <c r="F437" i="21"/>
  <c r="F438" i="21"/>
  <c r="F439" i="21"/>
  <c r="F440" i="21"/>
  <c r="F432" i="21"/>
  <c r="G423" i="21"/>
  <c r="G424" i="21"/>
  <c r="G425" i="21"/>
  <c r="G426" i="21"/>
  <c r="G427" i="21"/>
  <c r="G428" i="21"/>
  <c r="G429" i="21"/>
  <c r="G430" i="21"/>
  <c r="G422" i="21"/>
  <c r="F423" i="21"/>
  <c r="F424" i="21"/>
  <c r="F425" i="21"/>
  <c r="F426" i="21"/>
  <c r="F427" i="21"/>
  <c r="F428" i="21"/>
  <c r="F429" i="21"/>
  <c r="F430" i="21"/>
  <c r="F422" i="21"/>
  <c r="G413" i="21"/>
  <c r="G414" i="21"/>
  <c r="G415" i="21"/>
  <c r="G416" i="21"/>
  <c r="G417" i="21"/>
  <c r="G418" i="21"/>
  <c r="G419" i="21"/>
  <c r="G420" i="21"/>
  <c r="G412" i="21"/>
  <c r="F413" i="21"/>
  <c r="F414" i="21"/>
  <c r="F415" i="21"/>
  <c r="F416" i="21"/>
  <c r="F417" i="21"/>
  <c r="F418" i="21"/>
  <c r="F419" i="21"/>
  <c r="F420" i="21"/>
  <c r="F412" i="21"/>
  <c r="G403" i="21"/>
  <c r="G404" i="21"/>
  <c r="G405" i="21"/>
  <c r="G406" i="21"/>
  <c r="G407" i="21"/>
  <c r="G408" i="21"/>
  <c r="G409" i="21"/>
  <c r="G410" i="21"/>
  <c r="G402" i="21"/>
  <c r="F403" i="21"/>
  <c r="F404" i="21"/>
  <c r="F405" i="21"/>
  <c r="F406" i="21"/>
  <c r="F407" i="21"/>
  <c r="F408" i="21"/>
  <c r="F409" i="21"/>
  <c r="F410" i="21"/>
  <c r="F402" i="21"/>
  <c r="G393" i="21"/>
  <c r="G394" i="21"/>
  <c r="G395" i="21"/>
  <c r="G396" i="21"/>
  <c r="G397" i="21"/>
  <c r="G398" i="21"/>
  <c r="G399" i="21"/>
  <c r="G400" i="21"/>
  <c r="G392" i="21"/>
  <c r="F393" i="21"/>
  <c r="F394" i="21"/>
  <c r="F395" i="21"/>
  <c r="F396" i="21"/>
  <c r="F397" i="21"/>
  <c r="F398" i="21"/>
  <c r="F399" i="21"/>
  <c r="F400" i="21"/>
  <c r="F392" i="21"/>
  <c r="G383" i="21"/>
  <c r="G384" i="21"/>
  <c r="N43" i="21" s="1"/>
  <c r="G385" i="21"/>
  <c r="G386" i="21"/>
  <c r="G387" i="21"/>
  <c r="N46" i="21" s="1"/>
  <c r="G388" i="21"/>
  <c r="G389" i="21"/>
  <c r="N48" i="21" s="1"/>
  <c r="G390" i="21"/>
  <c r="N49" i="21" s="1"/>
  <c r="G382" i="21"/>
  <c r="N41" i="21" s="1"/>
  <c r="F383" i="21"/>
  <c r="M42" i="21" s="1"/>
  <c r="F384" i="21"/>
  <c r="M43" i="21" s="1"/>
  <c r="F385" i="21"/>
  <c r="M44" i="21" s="1"/>
  <c r="F386" i="21"/>
  <c r="F387" i="21"/>
  <c r="M46" i="21" s="1"/>
  <c r="F388" i="21"/>
  <c r="M47" i="21" s="1"/>
  <c r="F389" i="21"/>
  <c r="F390" i="21"/>
  <c r="M49" i="21" s="1"/>
  <c r="F382" i="21"/>
  <c r="G373" i="21"/>
  <c r="G374" i="21"/>
  <c r="G375" i="21"/>
  <c r="G376" i="21"/>
  <c r="G377" i="21"/>
  <c r="G378" i="21"/>
  <c r="G379" i="21"/>
  <c r="G380" i="21"/>
  <c r="G372" i="21"/>
  <c r="F373" i="21"/>
  <c r="F374" i="21"/>
  <c r="F375" i="21"/>
  <c r="F376" i="21"/>
  <c r="F377" i="21"/>
  <c r="F378" i="21"/>
  <c r="F379" i="21"/>
  <c r="F380" i="21"/>
  <c r="F372" i="21"/>
  <c r="G363" i="21"/>
  <c r="G364" i="21"/>
  <c r="G365" i="21"/>
  <c r="G366" i="21"/>
  <c r="G367" i="21"/>
  <c r="G368" i="21"/>
  <c r="G369" i="21"/>
  <c r="G370" i="21"/>
  <c r="G362" i="21"/>
  <c r="F363" i="21"/>
  <c r="F364" i="21"/>
  <c r="F365" i="21"/>
  <c r="F366" i="21"/>
  <c r="F367" i="21"/>
  <c r="F368" i="21"/>
  <c r="F369" i="21"/>
  <c r="F370" i="21"/>
  <c r="F362" i="21"/>
  <c r="G353" i="21"/>
  <c r="G354" i="21"/>
  <c r="G355" i="21"/>
  <c r="G356" i="21"/>
  <c r="G357" i="21"/>
  <c r="G358" i="21"/>
  <c r="G359" i="21"/>
  <c r="G360" i="21"/>
  <c r="G352" i="21"/>
  <c r="F353" i="21"/>
  <c r="F354" i="21"/>
  <c r="F355" i="21"/>
  <c r="F356" i="21"/>
  <c r="F357" i="21"/>
  <c r="F358" i="21"/>
  <c r="F359" i="21"/>
  <c r="F360" i="21"/>
  <c r="F352" i="21"/>
  <c r="G343" i="21"/>
  <c r="G344" i="21"/>
  <c r="G345" i="21"/>
  <c r="G346" i="21"/>
  <c r="G347" i="21"/>
  <c r="G348" i="21"/>
  <c r="G349" i="21"/>
  <c r="G350" i="21"/>
  <c r="G342" i="21"/>
  <c r="F343" i="21"/>
  <c r="F344" i="21"/>
  <c r="F345" i="21"/>
  <c r="F346" i="21"/>
  <c r="F347" i="21"/>
  <c r="F348" i="21"/>
  <c r="F349" i="21"/>
  <c r="F350" i="21"/>
  <c r="F342" i="21"/>
  <c r="G333" i="21"/>
  <c r="G334" i="21"/>
  <c r="D464" i="3" s="1"/>
  <c r="E454" i="3" s="1"/>
  <c r="G549" i="3" s="1"/>
  <c r="G335" i="21"/>
  <c r="G336" i="21"/>
  <c r="D466" i="3" s="1"/>
  <c r="E457" i="3" s="1"/>
  <c r="G552" i="3" s="1"/>
  <c r="G337" i="21"/>
  <c r="D467" i="3" s="1"/>
  <c r="E453" i="3" s="1"/>
  <c r="G548" i="3" s="1"/>
  <c r="G338" i="21"/>
  <c r="D468" i="3" s="1"/>
  <c r="E451" i="3" s="1"/>
  <c r="G546" i="3" s="1"/>
  <c r="G339" i="21"/>
  <c r="D469" i="3" s="1"/>
  <c r="E452" i="3" s="1"/>
  <c r="G547" i="3" s="1"/>
  <c r="G340" i="21"/>
  <c r="D470" i="3" s="1"/>
  <c r="E450" i="3" s="1"/>
  <c r="G545" i="3" s="1"/>
  <c r="G332" i="21"/>
  <c r="F333" i="21"/>
  <c r="F334" i="21"/>
  <c r="F335" i="21"/>
  <c r="F336" i="21"/>
  <c r="C466" i="3" s="1"/>
  <c r="C457" i="3" s="1"/>
  <c r="G541" i="3" s="1"/>
  <c r="F337" i="21"/>
  <c r="C467" i="3" s="1"/>
  <c r="C453" i="3" s="1"/>
  <c r="G537" i="3" s="1"/>
  <c r="F338" i="21"/>
  <c r="C468" i="3" s="1"/>
  <c r="C451" i="3" s="1"/>
  <c r="G535" i="3" s="1"/>
  <c r="F339" i="21"/>
  <c r="C469" i="3" s="1"/>
  <c r="C452" i="3" s="1"/>
  <c r="G536" i="3" s="1"/>
  <c r="F340" i="21"/>
  <c r="C470" i="3" s="1"/>
  <c r="C450" i="3" s="1"/>
  <c r="G534" i="3" s="1"/>
  <c r="F332" i="21"/>
  <c r="C462" i="3" s="1"/>
  <c r="C456" i="3" s="1"/>
  <c r="G540" i="3" s="1"/>
  <c r="G323" i="21"/>
  <c r="G324" i="21"/>
  <c r="G325" i="21"/>
  <c r="G326" i="21"/>
  <c r="G327" i="21"/>
  <c r="G328" i="21"/>
  <c r="G329" i="21"/>
  <c r="G330" i="21"/>
  <c r="G322" i="21"/>
  <c r="F323" i="21"/>
  <c r="F324" i="21"/>
  <c r="F325" i="21"/>
  <c r="F326" i="21"/>
  <c r="F327" i="21"/>
  <c r="F328" i="21"/>
  <c r="F329" i="21"/>
  <c r="F330" i="21"/>
  <c r="F322" i="21"/>
  <c r="G313" i="21"/>
  <c r="G314" i="21"/>
  <c r="G315" i="21"/>
  <c r="G316" i="21"/>
  <c r="G317" i="21"/>
  <c r="G318" i="21"/>
  <c r="G319" i="21"/>
  <c r="G320" i="21"/>
  <c r="G312" i="21"/>
  <c r="F313" i="21"/>
  <c r="F314" i="21"/>
  <c r="F315" i="21"/>
  <c r="F316" i="21"/>
  <c r="F317" i="21"/>
  <c r="F318" i="21"/>
  <c r="F319" i="21"/>
  <c r="F320" i="21"/>
  <c r="F312" i="21"/>
  <c r="G303" i="21"/>
  <c r="G304" i="21"/>
  <c r="G305" i="21"/>
  <c r="G306" i="21"/>
  <c r="G307" i="21"/>
  <c r="G308" i="21"/>
  <c r="G309" i="21"/>
  <c r="G310" i="21"/>
  <c r="G302" i="21"/>
  <c r="F303" i="21"/>
  <c r="F304" i="21"/>
  <c r="F305" i="21"/>
  <c r="F306" i="21"/>
  <c r="F307" i="21"/>
  <c r="F308" i="21"/>
  <c r="F309" i="21"/>
  <c r="F310" i="21"/>
  <c r="F302" i="21"/>
  <c r="G293" i="21"/>
  <c r="G294" i="21"/>
  <c r="G295" i="21"/>
  <c r="G296" i="21"/>
  <c r="G297" i="21"/>
  <c r="G298" i="21"/>
  <c r="G299" i="21"/>
  <c r="G300" i="21"/>
  <c r="G292" i="21"/>
  <c r="F293" i="21"/>
  <c r="F294" i="21"/>
  <c r="F295" i="21"/>
  <c r="F296" i="21"/>
  <c r="F297" i="21"/>
  <c r="F298" i="21"/>
  <c r="F299" i="21"/>
  <c r="F300" i="21"/>
  <c r="F292" i="21"/>
  <c r="G283" i="21"/>
  <c r="G284" i="21"/>
  <c r="G285" i="21"/>
  <c r="G286" i="21"/>
  <c r="G287" i="21"/>
  <c r="G288" i="21"/>
  <c r="G289" i="21"/>
  <c r="G290" i="21"/>
  <c r="G282" i="21"/>
  <c r="F290" i="21"/>
  <c r="F283" i="21"/>
  <c r="F284" i="21"/>
  <c r="F285" i="21"/>
  <c r="F286" i="21"/>
  <c r="F287" i="21"/>
  <c r="F288" i="21"/>
  <c r="F289" i="21"/>
  <c r="F282" i="21"/>
  <c r="G273" i="21"/>
  <c r="G274" i="21"/>
  <c r="G275" i="21"/>
  <c r="G276" i="21"/>
  <c r="G277" i="21"/>
  <c r="G278" i="21"/>
  <c r="G279" i="21"/>
  <c r="G280" i="21"/>
  <c r="G272" i="21"/>
  <c r="F273" i="21"/>
  <c r="F274" i="21"/>
  <c r="F275" i="21"/>
  <c r="F276" i="21"/>
  <c r="F277" i="21"/>
  <c r="F278" i="21"/>
  <c r="F279" i="21"/>
  <c r="F280" i="21"/>
  <c r="F272" i="21"/>
  <c r="G263" i="21"/>
  <c r="G264" i="21"/>
  <c r="G265" i="21"/>
  <c r="G266" i="21"/>
  <c r="G267" i="21"/>
  <c r="G268" i="21"/>
  <c r="G269" i="21"/>
  <c r="G270" i="21"/>
  <c r="G262" i="21"/>
  <c r="F263" i="21"/>
  <c r="F264" i="21"/>
  <c r="F265" i="21"/>
  <c r="F266" i="21"/>
  <c r="F267" i="21"/>
  <c r="F268" i="21"/>
  <c r="F269" i="21"/>
  <c r="F270" i="21"/>
  <c r="F262" i="21"/>
  <c r="G253" i="21"/>
  <c r="G254" i="21"/>
  <c r="G255" i="21"/>
  <c r="G256" i="21"/>
  <c r="G257" i="21"/>
  <c r="G258" i="21"/>
  <c r="G259" i="21"/>
  <c r="G260" i="21"/>
  <c r="G252" i="21"/>
  <c r="F253" i="21"/>
  <c r="F254" i="21"/>
  <c r="F255" i="21"/>
  <c r="F256" i="21"/>
  <c r="F257" i="21"/>
  <c r="F258" i="21"/>
  <c r="F259" i="21"/>
  <c r="F260" i="21"/>
  <c r="F252" i="21"/>
  <c r="G243" i="21"/>
  <c r="G244" i="21"/>
  <c r="G245" i="21"/>
  <c r="G246" i="21"/>
  <c r="G247" i="21"/>
  <c r="G248" i="21"/>
  <c r="G249" i="21"/>
  <c r="G250" i="21"/>
  <c r="G242" i="21"/>
  <c r="F243" i="21"/>
  <c r="F244" i="21"/>
  <c r="F245" i="21"/>
  <c r="F246" i="21"/>
  <c r="F247" i="21"/>
  <c r="F248" i="21"/>
  <c r="F249" i="21"/>
  <c r="F250" i="21"/>
  <c r="F242" i="21"/>
  <c r="G233" i="21"/>
  <c r="G234" i="21"/>
  <c r="G235" i="21"/>
  <c r="G236" i="21"/>
  <c r="G237" i="21"/>
  <c r="G238" i="21"/>
  <c r="G239" i="21"/>
  <c r="G240" i="21"/>
  <c r="G232" i="21"/>
  <c r="F233" i="21"/>
  <c r="F234" i="21"/>
  <c r="F235" i="21"/>
  <c r="F236" i="21"/>
  <c r="F237" i="21"/>
  <c r="F238" i="21"/>
  <c r="F239" i="21"/>
  <c r="F240" i="21"/>
  <c r="F232" i="21"/>
  <c r="G223" i="21"/>
  <c r="G224" i="21"/>
  <c r="G225" i="21"/>
  <c r="G226" i="21"/>
  <c r="G227" i="21"/>
  <c r="G228" i="21"/>
  <c r="G229" i="21"/>
  <c r="G230" i="21"/>
  <c r="G222" i="21"/>
  <c r="F223" i="21"/>
  <c r="F224" i="21"/>
  <c r="F225" i="21"/>
  <c r="F226" i="21"/>
  <c r="F227" i="21"/>
  <c r="F228" i="21"/>
  <c r="F229" i="21"/>
  <c r="F230" i="21"/>
  <c r="F222" i="21"/>
  <c r="G213" i="21"/>
  <c r="G214" i="21"/>
  <c r="G215" i="21"/>
  <c r="G216" i="21"/>
  <c r="G217" i="21"/>
  <c r="G218" i="21"/>
  <c r="G219" i="21"/>
  <c r="G220" i="21"/>
  <c r="G212" i="21"/>
  <c r="F213" i="21"/>
  <c r="F214" i="21"/>
  <c r="F215" i="21"/>
  <c r="F216" i="21"/>
  <c r="F217" i="21"/>
  <c r="F218" i="21"/>
  <c r="F219" i="21"/>
  <c r="F220" i="21"/>
  <c r="F212" i="21"/>
  <c r="G203" i="21"/>
  <c r="G204" i="21"/>
  <c r="G205" i="21"/>
  <c r="G206" i="21"/>
  <c r="G207" i="21"/>
  <c r="G208" i="21"/>
  <c r="G209" i="21"/>
  <c r="G210" i="21"/>
  <c r="G202" i="21"/>
  <c r="F203" i="21"/>
  <c r="F204" i="21"/>
  <c r="F205" i="21"/>
  <c r="F206" i="21"/>
  <c r="F207" i="21"/>
  <c r="F208" i="21"/>
  <c r="F209" i="21"/>
  <c r="F210" i="21"/>
  <c r="F202" i="21"/>
  <c r="G193" i="21"/>
  <c r="G194" i="21"/>
  <c r="G195" i="21"/>
  <c r="G196" i="21"/>
  <c r="G197" i="21"/>
  <c r="G198" i="21"/>
  <c r="G199" i="21"/>
  <c r="G200" i="21"/>
  <c r="G192" i="21"/>
  <c r="F193" i="21"/>
  <c r="F194" i="21"/>
  <c r="F195" i="21"/>
  <c r="F196" i="21"/>
  <c r="F197" i="21"/>
  <c r="F198" i="21"/>
  <c r="F199" i="21"/>
  <c r="F200" i="21"/>
  <c r="F192" i="21"/>
  <c r="G183" i="21"/>
  <c r="G184" i="21"/>
  <c r="G185" i="21"/>
  <c r="G186" i="21"/>
  <c r="G187" i="21"/>
  <c r="G188" i="21"/>
  <c r="G189" i="21"/>
  <c r="G190" i="21"/>
  <c r="G182" i="21"/>
  <c r="F183" i="21"/>
  <c r="F184" i="21"/>
  <c r="F185" i="21"/>
  <c r="F186" i="21"/>
  <c r="F187" i="21"/>
  <c r="F188" i="21"/>
  <c r="F189" i="21"/>
  <c r="F190" i="21"/>
  <c r="F182" i="21"/>
  <c r="G173" i="21"/>
  <c r="N33" i="21" s="1"/>
  <c r="G174" i="21"/>
  <c r="N34" i="21" s="1"/>
  <c r="G175" i="21"/>
  <c r="N35" i="21" s="1"/>
  <c r="G176" i="21"/>
  <c r="G177" i="21"/>
  <c r="N37" i="21" s="1"/>
  <c r="G178" i="21"/>
  <c r="N38" i="21" s="1"/>
  <c r="G179" i="21"/>
  <c r="N39" i="21" s="1"/>
  <c r="G180" i="21"/>
  <c r="N40" i="21" s="1"/>
  <c r="G172" i="21"/>
  <c r="N32" i="21" s="1"/>
  <c r="F173" i="21"/>
  <c r="F174" i="21"/>
  <c r="F175" i="21"/>
  <c r="F176" i="21"/>
  <c r="M36" i="21" s="1"/>
  <c r="F177" i="21"/>
  <c r="M37" i="21" s="1"/>
  <c r="F178" i="21"/>
  <c r="M38" i="21" s="1"/>
  <c r="F179" i="21"/>
  <c r="M39" i="21" s="1"/>
  <c r="F180" i="21"/>
  <c r="M40" i="21" s="1"/>
  <c r="F172" i="21"/>
  <c r="M32" i="21" s="1"/>
  <c r="G163" i="21"/>
  <c r="G164" i="21"/>
  <c r="N25" i="21" s="1"/>
  <c r="G165" i="21"/>
  <c r="G166" i="21"/>
  <c r="G167" i="21"/>
  <c r="G168" i="21"/>
  <c r="G169" i="21"/>
  <c r="N30" i="21" s="1"/>
  <c r="G170" i="21"/>
  <c r="N31" i="21" s="1"/>
  <c r="G162" i="21"/>
  <c r="N23" i="21" s="1"/>
  <c r="F163" i="21"/>
  <c r="M24" i="21" s="1"/>
  <c r="F164" i="21"/>
  <c r="M25" i="21" s="1"/>
  <c r="F165" i="21"/>
  <c r="M26" i="21" s="1"/>
  <c r="F166" i="21"/>
  <c r="M27" i="21" s="1"/>
  <c r="F167" i="21"/>
  <c r="M28" i="21" s="1"/>
  <c r="F168" i="21"/>
  <c r="M29" i="21" s="1"/>
  <c r="F169" i="21"/>
  <c r="F170" i="21"/>
  <c r="M31" i="21" s="1"/>
  <c r="F162" i="21"/>
  <c r="M23" i="21" s="1"/>
  <c r="G153" i="21"/>
  <c r="G154" i="21"/>
  <c r="G155" i="21"/>
  <c r="G156" i="21"/>
  <c r="G157" i="21"/>
  <c r="G158" i="21"/>
  <c r="G159" i="21"/>
  <c r="G160" i="21"/>
  <c r="G152" i="21"/>
  <c r="F153" i="21"/>
  <c r="F154" i="21"/>
  <c r="F155" i="21"/>
  <c r="F156" i="21"/>
  <c r="F157" i="21"/>
  <c r="F158" i="21"/>
  <c r="F159" i="21"/>
  <c r="F160" i="21"/>
  <c r="F152" i="21"/>
  <c r="G143" i="21"/>
  <c r="G144" i="21"/>
  <c r="G145" i="21"/>
  <c r="G146" i="21"/>
  <c r="G147" i="21"/>
  <c r="G148" i="21"/>
  <c r="G149" i="21"/>
  <c r="G150" i="21"/>
  <c r="G142" i="21"/>
  <c r="F143" i="21"/>
  <c r="F144" i="21"/>
  <c r="F145" i="21"/>
  <c r="F146" i="21"/>
  <c r="F147" i="21"/>
  <c r="F148" i="21"/>
  <c r="F149" i="21"/>
  <c r="F150" i="21"/>
  <c r="F142" i="21"/>
  <c r="G133" i="21"/>
  <c r="G134" i="21"/>
  <c r="G135" i="21"/>
  <c r="G136" i="21"/>
  <c r="G137" i="21"/>
  <c r="G138" i="21"/>
  <c r="G139" i="21"/>
  <c r="G140" i="21"/>
  <c r="G132" i="21"/>
  <c r="F133" i="21"/>
  <c r="F134" i="21"/>
  <c r="F135" i="21"/>
  <c r="F136" i="21"/>
  <c r="F137" i="21"/>
  <c r="F138" i="21"/>
  <c r="F139" i="21"/>
  <c r="F140" i="21"/>
  <c r="F132" i="21"/>
  <c r="G123" i="21"/>
  <c r="G124" i="21"/>
  <c r="G125" i="21"/>
  <c r="G126" i="21"/>
  <c r="G127" i="21"/>
  <c r="G128" i="21"/>
  <c r="G129" i="21"/>
  <c r="G130" i="21"/>
  <c r="G122" i="21"/>
  <c r="F123" i="21"/>
  <c r="F124" i="21"/>
  <c r="F125" i="21"/>
  <c r="F126" i="21"/>
  <c r="F127" i="21"/>
  <c r="F128" i="21"/>
  <c r="F129" i="21"/>
  <c r="F130" i="21"/>
  <c r="F122" i="21"/>
  <c r="G113" i="21"/>
  <c r="G114" i="21"/>
  <c r="G115" i="21"/>
  <c r="G116" i="21"/>
  <c r="G117" i="21"/>
  <c r="G118" i="21"/>
  <c r="G119" i="21"/>
  <c r="G120" i="21"/>
  <c r="G112" i="21"/>
  <c r="F113" i="21"/>
  <c r="F114" i="21"/>
  <c r="F115" i="21"/>
  <c r="F116" i="21"/>
  <c r="F117" i="21"/>
  <c r="F118" i="21"/>
  <c r="F119" i="21"/>
  <c r="F120" i="21"/>
  <c r="F112" i="21"/>
  <c r="G103" i="21"/>
  <c r="G104" i="21"/>
  <c r="G105" i="21"/>
  <c r="G106" i="21"/>
  <c r="G107" i="21"/>
  <c r="G108" i="21"/>
  <c r="G109" i="21"/>
  <c r="G110" i="21"/>
  <c r="G102" i="21"/>
  <c r="F103" i="21"/>
  <c r="F104" i="21"/>
  <c r="F105" i="21"/>
  <c r="F106" i="21"/>
  <c r="F107" i="21"/>
  <c r="F108" i="21"/>
  <c r="F109" i="21"/>
  <c r="F110" i="21"/>
  <c r="F102" i="21"/>
  <c r="G93" i="21"/>
  <c r="G94" i="21"/>
  <c r="G95" i="21"/>
  <c r="G96" i="21"/>
  <c r="G97" i="21"/>
  <c r="G98" i="21"/>
  <c r="G99" i="21"/>
  <c r="G100" i="21"/>
  <c r="G92" i="21"/>
  <c r="F93" i="21"/>
  <c r="F94" i="21"/>
  <c r="F95" i="21"/>
  <c r="F96" i="21"/>
  <c r="F97" i="21"/>
  <c r="F98" i="21"/>
  <c r="F99" i="21"/>
  <c r="F100" i="21"/>
  <c r="F92" i="21"/>
  <c r="G83" i="21"/>
  <c r="G84" i="21"/>
  <c r="G85" i="21"/>
  <c r="G86" i="21"/>
  <c r="G87" i="21"/>
  <c r="G88" i="21"/>
  <c r="G89" i="21"/>
  <c r="G90" i="21"/>
  <c r="G82" i="21"/>
  <c r="F83" i="21"/>
  <c r="F84" i="21"/>
  <c r="F85" i="21"/>
  <c r="F86" i="21"/>
  <c r="F87" i="21"/>
  <c r="F88" i="21"/>
  <c r="F89" i="21"/>
  <c r="F90" i="21"/>
  <c r="F82" i="21"/>
  <c r="G73" i="21"/>
  <c r="G74" i="21"/>
  <c r="G75" i="21"/>
  <c r="G76" i="21"/>
  <c r="G77" i="21"/>
  <c r="G78" i="21"/>
  <c r="M8" i="21" s="1"/>
  <c r="D480" i="3" s="1"/>
  <c r="E486" i="3" s="1"/>
  <c r="N580" i="3" s="1"/>
  <c r="G79" i="21"/>
  <c r="G80" i="21"/>
  <c r="G72" i="21"/>
  <c r="F73" i="21"/>
  <c r="F74" i="21"/>
  <c r="F75" i="21"/>
  <c r="F76" i="21"/>
  <c r="F77" i="21"/>
  <c r="F78" i="21"/>
  <c r="F79" i="21"/>
  <c r="F80" i="21"/>
  <c r="F72" i="21"/>
  <c r="G70" i="21"/>
  <c r="N22" i="21" s="1"/>
  <c r="F70" i="21"/>
  <c r="M22" i="21" s="1"/>
  <c r="F69" i="21"/>
  <c r="M21" i="21" s="1"/>
  <c r="F68" i="21"/>
  <c r="M20" i="21" s="1"/>
  <c r="F67" i="21"/>
  <c r="M19" i="21" s="1"/>
  <c r="F66" i="21"/>
  <c r="M18" i="21" s="1"/>
  <c r="F65" i="21"/>
  <c r="M17" i="21" s="1"/>
  <c r="F64" i="21"/>
  <c r="M16" i="21" s="1"/>
  <c r="F63" i="21"/>
  <c r="M15" i="21" s="1"/>
  <c r="F62" i="21"/>
  <c r="M14" i="21" s="1"/>
  <c r="G63" i="21"/>
  <c r="N15" i="21" s="1"/>
  <c r="G64" i="21"/>
  <c r="N16" i="21" s="1"/>
  <c r="G65" i="21"/>
  <c r="N17" i="21" s="1"/>
  <c r="G66" i="21"/>
  <c r="N18" i="21" s="1"/>
  <c r="G67" i="21"/>
  <c r="N19" i="21" s="1"/>
  <c r="G68" i="21"/>
  <c r="N20" i="21" s="1"/>
  <c r="G69" i="21"/>
  <c r="N21" i="21" s="1"/>
  <c r="G62" i="21"/>
  <c r="N14" i="21" s="1"/>
  <c r="BE14" i="15"/>
  <c r="BE15" i="15"/>
  <c r="BE16" i="15"/>
  <c r="BE17" i="15"/>
  <c r="BE18" i="15"/>
  <c r="BE19" i="15"/>
  <c r="BE20" i="15"/>
  <c r="BE21" i="15"/>
  <c r="BE22" i="15"/>
  <c r="BE23" i="15"/>
  <c r="BE24" i="15"/>
  <c r="BE25" i="15"/>
  <c r="BE26" i="15"/>
  <c r="BE27" i="15"/>
  <c r="BE28" i="15"/>
  <c r="BE29" i="15"/>
  <c r="BE30" i="15"/>
  <c r="BE31" i="15"/>
  <c r="BE32" i="15"/>
  <c r="BE33" i="15"/>
  <c r="BE34" i="15"/>
  <c r="BE35" i="15"/>
  <c r="BE36" i="15"/>
  <c r="BE37" i="15"/>
  <c r="BE38" i="15"/>
  <c r="BE39" i="15"/>
  <c r="BE40" i="15"/>
  <c r="BE41" i="15"/>
  <c r="BE42" i="15"/>
  <c r="BE43" i="15"/>
  <c r="BE44" i="15"/>
  <c r="BE45" i="15"/>
  <c r="BE46" i="15"/>
  <c r="BE47" i="15"/>
  <c r="BE48" i="15"/>
  <c r="BE49" i="15"/>
  <c r="BE50" i="15"/>
  <c r="BE51" i="15"/>
  <c r="BE52" i="15"/>
  <c r="BE53" i="15"/>
  <c r="BE54" i="15"/>
  <c r="BE55" i="15"/>
  <c r="BE56" i="15"/>
  <c r="BE57" i="15"/>
  <c r="BE58" i="15"/>
  <c r="BE59" i="15"/>
  <c r="BE60" i="15"/>
  <c r="BE61" i="15"/>
  <c r="BE62" i="15"/>
  <c r="BE63" i="15"/>
  <c r="BE64" i="15"/>
  <c r="BE65" i="15"/>
  <c r="BE66" i="15"/>
  <c r="BE13" i="15"/>
  <c r="BD14" i="15"/>
  <c r="BD15" i="15"/>
  <c r="BD16" i="15"/>
  <c r="BD17" i="15"/>
  <c r="BD18" i="15"/>
  <c r="BD19" i="15"/>
  <c r="BD20" i="15"/>
  <c r="BD21" i="15"/>
  <c r="BD22" i="15"/>
  <c r="BD23" i="15"/>
  <c r="BD24" i="15"/>
  <c r="BD25" i="15"/>
  <c r="BD26" i="15"/>
  <c r="BD27" i="15"/>
  <c r="BD28" i="15"/>
  <c r="BD29" i="15"/>
  <c r="BD30" i="15"/>
  <c r="BD31" i="15"/>
  <c r="BD32" i="15"/>
  <c r="BD33" i="15"/>
  <c r="BD34" i="15"/>
  <c r="BD35" i="15"/>
  <c r="BD36" i="15"/>
  <c r="BD37" i="15"/>
  <c r="BD38" i="15"/>
  <c r="BD39" i="15"/>
  <c r="BD40" i="15"/>
  <c r="BD41" i="15"/>
  <c r="BD42" i="15"/>
  <c r="BD43" i="15"/>
  <c r="BD44" i="15"/>
  <c r="BD45" i="15"/>
  <c r="BD46" i="15"/>
  <c r="BD47" i="15"/>
  <c r="BD48" i="15"/>
  <c r="BD49" i="15"/>
  <c r="BD50" i="15"/>
  <c r="BD51" i="15"/>
  <c r="BD52" i="15"/>
  <c r="BD53" i="15"/>
  <c r="BD54" i="15"/>
  <c r="BD55" i="15"/>
  <c r="BD56" i="15"/>
  <c r="BD57" i="15"/>
  <c r="BD58" i="15"/>
  <c r="BD59" i="15"/>
  <c r="BD60" i="15"/>
  <c r="BD61" i="15"/>
  <c r="BD62" i="15"/>
  <c r="BD63" i="15"/>
  <c r="BD64" i="15"/>
  <c r="BD65" i="15"/>
  <c r="BD66" i="15"/>
  <c r="BD13" i="15"/>
  <c r="BC14" i="15"/>
  <c r="BC15" i="15"/>
  <c r="BC16" i="15"/>
  <c r="BC17" i="15"/>
  <c r="BC18" i="15"/>
  <c r="BC19" i="15"/>
  <c r="BC20" i="15"/>
  <c r="BC21" i="15"/>
  <c r="BC22" i="15"/>
  <c r="BC23" i="15"/>
  <c r="BC24" i="15"/>
  <c r="BC25" i="15"/>
  <c r="BC26" i="15"/>
  <c r="BC27" i="15"/>
  <c r="BC28" i="15"/>
  <c r="BC29" i="15"/>
  <c r="BC30" i="15"/>
  <c r="BC31" i="15"/>
  <c r="BC32" i="15"/>
  <c r="BC33" i="15"/>
  <c r="BC34" i="15"/>
  <c r="BC35" i="15"/>
  <c r="BC36" i="15"/>
  <c r="BC37" i="15"/>
  <c r="BC38" i="15"/>
  <c r="BC39" i="15"/>
  <c r="BC40" i="15"/>
  <c r="BC41" i="15"/>
  <c r="BC42" i="15"/>
  <c r="BC43" i="15"/>
  <c r="BC44" i="15"/>
  <c r="BC45" i="15"/>
  <c r="BC46" i="15"/>
  <c r="BC47" i="15"/>
  <c r="BC48" i="15"/>
  <c r="BC49" i="15"/>
  <c r="BC50" i="15"/>
  <c r="BC51" i="15"/>
  <c r="BC52" i="15"/>
  <c r="BC53" i="15"/>
  <c r="BC54" i="15"/>
  <c r="BC55" i="15"/>
  <c r="BC56" i="15"/>
  <c r="BC57" i="15"/>
  <c r="BC58" i="15"/>
  <c r="BC59" i="15"/>
  <c r="BC60" i="15"/>
  <c r="BC61" i="15"/>
  <c r="BC62" i="15"/>
  <c r="BC63" i="15"/>
  <c r="BC64" i="15"/>
  <c r="BC65" i="15"/>
  <c r="BC66" i="15"/>
  <c r="BC13" i="15"/>
  <c r="BB14" i="15"/>
  <c r="BB15" i="15"/>
  <c r="BB16" i="15"/>
  <c r="BB17" i="15"/>
  <c r="BB18" i="15"/>
  <c r="BB19" i="15"/>
  <c r="BB20" i="15"/>
  <c r="BB21" i="15"/>
  <c r="BB22" i="15"/>
  <c r="BB23" i="15"/>
  <c r="BB24" i="15"/>
  <c r="BB25" i="15"/>
  <c r="BB26" i="15"/>
  <c r="BB27" i="15"/>
  <c r="BB28" i="15"/>
  <c r="BB29" i="15"/>
  <c r="BB30" i="15"/>
  <c r="BB31" i="15"/>
  <c r="BB32" i="15"/>
  <c r="BB33" i="15"/>
  <c r="BB34" i="15"/>
  <c r="BB35" i="15"/>
  <c r="BB36" i="15"/>
  <c r="BB37" i="15"/>
  <c r="BB38" i="15"/>
  <c r="BB39" i="15"/>
  <c r="BB40" i="15"/>
  <c r="BB41" i="15"/>
  <c r="BB42" i="15"/>
  <c r="BB43" i="15"/>
  <c r="BB44" i="15"/>
  <c r="BB45" i="15"/>
  <c r="BB46" i="15"/>
  <c r="BB47" i="15"/>
  <c r="BB48" i="15"/>
  <c r="BB49" i="15"/>
  <c r="BB50" i="15"/>
  <c r="BB51" i="15"/>
  <c r="BB52" i="15"/>
  <c r="BB53" i="15"/>
  <c r="BB54" i="15"/>
  <c r="BB55" i="15"/>
  <c r="BB56" i="15"/>
  <c r="BB57" i="15"/>
  <c r="BB58" i="15"/>
  <c r="BB59" i="15"/>
  <c r="BB60" i="15"/>
  <c r="BB61" i="15"/>
  <c r="BB62" i="15"/>
  <c r="BB63" i="15"/>
  <c r="BB64" i="15"/>
  <c r="BB65" i="15"/>
  <c r="BB66" i="15"/>
  <c r="BB13" i="15"/>
  <c r="BA14" i="15"/>
  <c r="BA15" i="15"/>
  <c r="BA16" i="15"/>
  <c r="BA17" i="15"/>
  <c r="BA18" i="15"/>
  <c r="BA19" i="15"/>
  <c r="BA20" i="15"/>
  <c r="BA21" i="15"/>
  <c r="BA22" i="15"/>
  <c r="BA23" i="15"/>
  <c r="BA24" i="15"/>
  <c r="BA25" i="15"/>
  <c r="BA26" i="15"/>
  <c r="BA27" i="15"/>
  <c r="BA28" i="15"/>
  <c r="BA29" i="15"/>
  <c r="BA30" i="15"/>
  <c r="BA31" i="15"/>
  <c r="BA32" i="15"/>
  <c r="BA33" i="15"/>
  <c r="BA34" i="15"/>
  <c r="BA35" i="15"/>
  <c r="BA36" i="15"/>
  <c r="BA37" i="15"/>
  <c r="BA38" i="15"/>
  <c r="BA39" i="15"/>
  <c r="BA40" i="15"/>
  <c r="BA41" i="15"/>
  <c r="BA42" i="15"/>
  <c r="BA43" i="15"/>
  <c r="BA44" i="15"/>
  <c r="BA45" i="15"/>
  <c r="BA46" i="15"/>
  <c r="BA47" i="15"/>
  <c r="BA48" i="15"/>
  <c r="BA49" i="15"/>
  <c r="BA50" i="15"/>
  <c r="BA51" i="15"/>
  <c r="BA52" i="15"/>
  <c r="BA53" i="15"/>
  <c r="BA54" i="15"/>
  <c r="BA55" i="15"/>
  <c r="BA56" i="15"/>
  <c r="BA57" i="15"/>
  <c r="BA58" i="15"/>
  <c r="BA59" i="15"/>
  <c r="BA60" i="15"/>
  <c r="BA61" i="15"/>
  <c r="BA62" i="15"/>
  <c r="BA63" i="15"/>
  <c r="BA64" i="15"/>
  <c r="BA65" i="15"/>
  <c r="BA66" i="15"/>
  <c r="BA13" i="15"/>
  <c r="AI14" i="15"/>
  <c r="AI15" i="15"/>
  <c r="AI16" i="15"/>
  <c r="AI17" i="15"/>
  <c r="AI18" i="15"/>
  <c r="AI19" i="15"/>
  <c r="AI20" i="15"/>
  <c r="AI21" i="15"/>
  <c r="AI22" i="15"/>
  <c r="AI23" i="15"/>
  <c r="AI24" i="15"/>
  <c r="AI25" i="15"/>
  <c r="AI26" i="15"/>
  <c r="AI27" i="15"/>
  <c r="AI28" i="15"/>
  <c r="AI29" i="15"/>
  <c r="AI30" i="15"/>
  <c r="AI31" i="15"/>
  <c r="AI32" i="15"/>
  <c r="AI33" i="15"/>
  <c r="AI34" i="15"/>
  <c r="AI35" i="15"/>
  <c r="AI36" i="15"/>
  <c r="AI37" i="15"/>
  <c r="AI38" i="15"/>
  <c r="AI39" i="15"/>
  <c r="AI40" i="15"/>
  <c r="AI41" i="15"/>
  <c r="AI42" i="15"/>
  <c r="AI43" i="15"/>
  <c r="AI44" i="15"/>
  <c r="AI45" i="15"/>
  <c r="AI46" i="15"/>
  <c r="AI47" i="15"/>
  <c r="AI48" i="15"/>
  <c r="AI49" i="15"/>
  <c r="AI50" i="15"/>
  <c r="AI51" i="15"/>
  <c r="AI52" i="15"/>
  <c r="AI53" i="15"/>
  <c r="AI54" i="15"/>
  <c r="AI55" i="15"/>
  <c r="AI56" i="15"/>
  <c r="AI57" i="15"/>
  <c r="AI58" i="15"/>
  <c r="AI59" i="15"/>
  <c r="AI60" i="15"/>
  <c r="AI61" i="15"/>
  <c r="AI62" i="15"/>
  <c r="AI63" i="15"/>
  <c r="AI64" i="15"/>
  <c r="AI65" i="15"/>
  <c r="AI66" i="15"/>
  <c r="AI13" i="15"/>
  <c r="AH14" i="15"/>
  <c r="AH15" i="15"/>
  <c r="AH16" i="15"/>
  <c r="AH17" i="15"/>
  <c r="AH18" i="15"/>
  <c r="AH19" i="15"/>
  <c r="AH20" i="15"/>
  <c r="AH21" i="15"/>
  <c r="AH22" i="15"/>
  <c r="AH23" i="15"/>
  <c r="AH24" i="15"/>
  <c r="AH25" i="15"/>
  <c r="AH26" i="15"/>
  <c r="AH27" i="15"/>
  <c r="AH28" i="15"/>
  <c r="AH29" i="15"/>
  <c r="AH30" i="15"/>
  <c r="AH31" i="15"/>
  <c r="AH32" i="15"/>
  <c r="AH33" i="15"/>
  <c r="AH34" i="15"/>
  <c r="AH35" i="15"/>
  <c r="AH36" i="15"/>
  <c r="AH37" i="15"/>
  <c r="AH38" i="15"/>
  <c r="AH39" i="15"/>
  <c r="AH40" i="15"/>
  <c r="AH41" i="15"/>
  <c r="AH42" i="15"/>
  <c r="AH43" i="15"/>
  <c r="AH44" i="15"/>
  <c r="AH45" i="15"/>
  <c r="AH46" i="15"/>
  <c r="AH47" i="15"/>
  <c r="AH48" i="15"/>
  <c r="AH49" i="15"/>
  <c r="AH50" i="15"/>
  <c r="AH51" i="15"/>
  <c r="AH52" i="15"/>
  <c r="AH53" i="15"/>
  <c r="AH54" i="15"/>
  <c r="AH55" i="15"/>
  <c r="AH56" i="15"/>
  <c r="AH57" i="15"/>
  <c r="AH58" i="15"/>
  <c r="AH59" i="15"/>
  <c r="AH60" i="15"/>
  <c r="AH61" i="15"/>
  <c r="AH62" i="15"/>
  <c r="AH63" i="15"/>
  <c r="AH64" i="15"/>
  <c r="AH65" i="15"/>
  <c r="AH66" i="15"/>
  <c r="AH13" i="15"/>
  <c r="AG14" i="15"/>
  <c r="AG15" i="15"/>
  <c r="AG16" i="15"/>
  <c r="AG17" i="15"/>
  <c r="AG18" i="15"/>
  <c r="AG19" i="15"/>
  <c r="AG20" i="15"/>
  <c r="AG21" i="15"/>
  <c r="AG22" i="15"/>
  <c r="AG23" i="15"/>
  <c r="AG24" i="15"/>
  <c r="AG25" i="15"/>
  <c r="AG26" i="15"/>
  <c r="AG27" i="15"/>
  <c r="AG28" i="15"/>
  <c r="AG29" i="15"/>
  <c r="AG30" i="15"/>
  <c r="AG31" i="15"/>
  <c r="AG32" i="15"/>
  <c r="AG33" i="15"/>
  <c r="AG34" i="15"/>
  <c r="AG35" i="15"/>
  <c r="AG36" i="15"/>
  <c r="AG37" i="15"/>
  <c r="AG38" i="15"/>
  <c r="AG39" i="15"/>
  <c r="AG40" i="15"/>
  <c r="AG41" i="15"/>
  <c r="AG42" i="15"/>
  <c r="AG43" i="15"/>
  <c r="AG44" i="15"/>
  <c r="AG45" i="15"/>
  <c r="AG46" i="15"/>
  <c r="AG47" i="15"/>
  <c r="AG48" i="15"/>
  <c r="AG49" i="15"/>
  <c r="AG50" i="15"/>
  <c r="AG51" i="15"/>
  <c r="AG52" i="15"/>
  <c r="AG53" i="15"/>
  <c r="AG54" i="15"/>
  <c r="AG55" i="15"/>
  <c r="AG56" i="15"/>
  <c r="AG57" i="15"/>
  <c r="AG58" i="15"/>
  <c r="AG59" i="15"/>
  <c r="AG60" i="15"/>
  <c r="AG61" i="15"/>
  <c r="AG62" i="15"/>
  <c r="AG63" i="15"/>
  <c r="AG64" i="15"/>
  <c r="AG65" i="15"/>
  <c r="AG66" i="15"/>
  <c r="AG13" i="15"/>
  <c r="AF14" i="15"/>
  <c r="AF15" i="15"/>
  <c r="AF16" i="15"/>
  <c r="AF17" i="15"/>
  <c r="AF18" i="15"/>
  <c r="AF19" i="15"/>
  <c r="AF20" i="15"/>
  <c r="AF21" i="15"/>
  <c r="AF22" i="15"/>
  <c r="AF23" i="15"/>
  <c r="AF24" i="15"/>
  <c r="AF25" i="15"/>
  <c r="AF26" i="15"/>
  <c r="AF27" i="15"/>
  <c r="AF28" i="15"/>
  <c r="AF29" i="15"/>
  <c r="AF30" i="15"/>
  <c r="AF31" i="15"/>
  <c r="AF32" i="15"/>
  <c r="AF33" i="15"/>
  <c r="AF34" i="15"/>
  <c r="AF35" i="15"/>
  <c r="AF36" i="15"/>
  <c r="AF37" i="15"/>
  <c r="AF38" i="15"/>
  <c r="AF39" i="15"/>
  <c r="AF40" i="15"/>
  <c r="AF41" i="15"/>
  <c r="AF42" i="15"/>
  <c r="AF43" i="15"/>
  <c r="AF44" i="15"/>
  <c r="AF45" i="15"/>
  <c r="AF46" i="15"/>
  <c r="AF47" i="15"/>
  <c r="AF48" i="15"/>
  <c r="AF49" i="15"/>
  <c r="AF50" i="15"/>
  <c r="AF51" i="15"/>
  <c r="AF52" i="15"/>
  <c r="AF53" i="15"/>
  <c r="AF54" i="15"/>
  <c r="AF55" i="15"/>
  <c r="AF56" i="15"/>
  <c r="AF57" i="15"/>
  <c r="AF58" i="15"/>
  <c r="AF59" i="15"/>
  <c r="AF60" i="15"/>
  <c r="AF61" i="15"/>
  <c r="AF62" i="15"/>
  <c r="AF63" i="15"/>
  <c r="AF64" i="15"/>
  <c r="AF65" i="15"/>
  <c r="AF66" i="15"/>
  <c r="AF13" i="15"/>
  <c r="AE14" i="15"/>
  <c r="AE15" i="15"/>
  <c r="AE16" i="15"/>
  <c r="AE17" i="15"/>
  <c r="AE18" i="15"/>
  <c r="AE19" i="15"/>
  <c r="AE20" i="15"/>
  <c r="AE21" i="15"/>
  <c r="AE22" i="15"/>
  <c r="AE23" i="15"/>
  <c r="AE24" i="15"/>
  <c r="AE25" i="15"/>
  <c r="AE26" i="15"/>
  <c r="AE27" i="15"/>
  <c r="AE28" i="15"/>
  <c r="AE29" i="15"/>
  <c r="AE30" i="15"/>
  <c r="AE31" i="15"/>
  <c r="AE32" i="15"/>
  <c r="AE33" i="15"/>
  <c r="AE34" i="15"/>
  <c r="AE35" i="15"/>
  <c r="AE36" i="15"/>
  <c r="AE37" i="15"/>
  <c r="AE38" i="15"/>
  <c r="AE39" i="15"/>
  <c r="AE40" i="15"/>
  <c r="AE41" i="15"/>
  <c r="AE42" i="15"/>
  <c r="AE43" i="15"/>
  <c r="AE44" i="15"/>
  <c r="AE45" i="15"/>
  <c r="AE46" i="15"/>
  <c r="AE47" i="15"/>
  <c r="AE48" i="15"/>
  <c r="AE49" i="15"/>
  <c r="AE50" i="15"/>
  <c r="AE51" i="15"/>
  <c r="AE52" i="15"/>
  <c r="AE53" i="15"/>
  <c r="AE54" i="15"/>
  <c r="AE55" i="15"/>
  <c r="AE56" i="15"/>
  <c r="AE57" i="15"/>
  <c r="AE58" i="15"/>
  <c r="AE59" i="15"/>
  <c r="AE60" i="15"/>
  <c r="AE61" i="15"/>
  <c r="AE62" i="15"/>
  <c r="AE63" i="15"/>
  <c r="AE64" i="15"/>
  <c r="AE65" i="15"/>
  <c r="AE66" i="15"/>
  <c r="AE13" i="15"/>
  <c r="AQ53" i="13"/>
  <c r="AQ54" i="13"/>
  <c r="AQ55" i="13"/>
  <c r="AQ56" i="13"/>
  <c r="AQ57" i="13"/>
  <c r="AQ58" i="13"/>
  <c r="AQ59" i="13"/>
  <c r="AQ60" i="13"/>
  <c r="AQ61" i="13"/>
  <c r="AQ62" i="13"/>
  <c r="AQ63" i="13"/>
  <c r="AQ64" i="13"/>
  <c r="AQ65" i="13"/>
  <c r="AQ66" i="13"/>
  <c r="AQ43" i="13"/>
  <c r="AQ44" i="13"/>
  <c r="AQ45" i="13"/>
  <c r="AQ46" i="13"/>
  <c r="AQ47" i="13"/>
  <c r="AQ48" i="13"/>
  <c r="AQ49" i="13"/>
  <c r="AQ50" i="13"/>
  <c r="AQ51" i="13"/>
  <c r="AQ52" i="13"/>
  <c r="AQ28" i="13"/>
  <c r="AQ29" i="13"/>
  <c r="AQ30" i="13"/>
  <c r="AQ31" i="13"/>
  <c r="AQ32" i="13"/>
  <c r="AQ33" i="13"/>
  <c r="AQ34" i="13"/>
  <c r="AQ35" i="13"/>
  <c r="AQ36" i="13"/>
  <c r="AQ37" i="13"/>
  <c r="AQ38" i="13"/>
  <c r="AQ39" i="13"/>
  <c r="AQ40" i="13"/>
  <c r="AQ41" i="13"/>
  <c r="AQ42" i="13"/>
  <c r="AQ14" i="13"/>
  <c r="AQ15" i="13"/>
  <c r="AQ16" i="13"/>
  <c r="AQ17" i="13"/>
  <c r="AQ18" i="13"/>
  <c r="AQ19" i="13"/>
  <c r="AQ20" i="13"/>
  <c r="AQ21" i="13"/>
  <c r="AQ22" i="13"/>
  <c r="AQ23" i="13"/>
  <c r="AQ24" i="13"/>
  <c r="AQ25" i="13"/>
  <c r="AQ26" i="13"/>
  <c r="AQ27" i="13"/>
  <c r="AQ13" i="13"/>
  <c r="AP66" i="13"/>
  <c r="AP56" i="13"/>
  <c r="AP57" i="13"/>
  <c r="AP58" i="13"/>
  <c r="AP59" i="13"/>
  <c r="AP60" i="13"/>
  <c r="AP61" i="13"/>
  <c r="AP62" i="13"/>
  <c r="AP63" i="13"/>
  <c r="AP64" i="13"/>
  <c r="AP65" i="13"/>
  <c r="AP43" i="13"/>
  <c r="AP44" i="13"/>
  <c r="AP45" i="13"/>
  <c r="AP46" i="13"/>
  <c r="AP47" i="13"/>
  <c r="AP48" i="13"/>
  <c r="AP49" i="13"/>
  <c r="AP50" i="13"/>
  <c r="AP51" i="13"/>
  <c r="AP52" i="13"/>
  <c r="AP53" i="13"/>
  <c r="AP54" i="13"/>
  <c r="AP55" i="13"/>
  <c r="AP14" i="13"/>
  <c r="AP15" i="13"/>
  <c r="AP16" i="13"/>
  <c r="AP17" i="13"/>
  <c r="AP18" i="13"/>
  <c r="AP19" i="13"/>
  <c r="AP20" i="13"/>
  <c r="AP21" i="13"/>
  <c r="AP22" i="13"/>
  <c r="AP23" i="13"/>
  <c r="AP24" i="13"/>
  <c r="AP25" i="13"/>
  <c r="AP26" i="13"/>
  <c r="AP27" i="13"/>
  <c r="AP28" i="13"/>
  <c r="AP29" i="13"/>
  <c r="AP30" i="13"/>
  <c r="AP31" i="13"/>
  <c r="AP32" i="13"/>
  <c r="AP33" i="13"/>
  <c r="AP34" i="13"/>
  <c r="AP35" i="13"/>
  <c r="AP36" i="13"/>
  <c r="AP37" i="13"/>
  <c r="AP38" i="13"/>
  <c r="AP39" i="13"/>
  <c r="AP40" i="13"/>
  <c r="AP41" i="13"/>
  <c r="AP42" i="13"/>
  <c r="AP13" i="13"/>
  <c r="AO66" i="13"/>
  <c r="AO62" i="13"/>
  <c r="AO63" i="13"/>
  <c r="AO64" i="13"/>
  <c r="AO65" i="13"/>
  <c r="AO43" i="13"/>
  <c r="AO44" i="13"/>
  <c r="AO45" i="13"/>
  <c r="AO46" i="13"/>
  <c r="AO47" i="13"/>
  <c r="AO48" i="13"/>
  <c r="AO49" i="13"/>
  <c r="AO50" i="13"/>
  <c r="AO51" i="13"/>
  <c r="AO52" i="13"/>
  <c r="AO53" i="13"/>
  <c r="AO54" i="13"/>
  <c r="AO55" i="13"/>
  <c r="AO56" i="13"/>
  <c r="AO57" i="13"/>
  <c r="AO58" i="13"/>
  <c r="AO59" i="13"/>
  <c r="AO60" i="13"/>
  <c r="AO61" i="13"/>
  <c r="AO32" i="13"/>
  <c r="AO33" i="13"/>
  <c r="AO34" i="13"/>
  <c r="AO35" i="13"/>
  <c r="AO36" i="13"/>
  <c r="AO37" i="13"/>
  <c r="AO38" i="13"/>
  <c r="AO39" i="13"/>
  <c r="AO40" i="13"/>
  <c r="AO41" i="13"/>
  <c r="AO42" i="13"/>
  <c r="AO18" i="13"/>
  <c r="AO19" i="13"/>
  <c r="AO20" i="13"/>
  <c r="AO21" i="13"/>
  <c r="AO22" i="13"/>
  <c r="AO23" i="13"/>
  <c r="AO24" i="13"/>
  <c r="AO25" i="13"/>
  <c r="AO26" i="13"/>
  <c r="AO27" i="13"/>
  <c r="AO28" i="13"/>
  <c r="AO29" i="13"/>
  <c r="AO30" i="13"/>
  <c r="AO31" i="13"/>
  <c r="AO16" i="13"/>
  <c r="AO17" i="13"/>
  <c r="AO14" i="13"/>
  <c r="AO15" i="13"/>
  <c r="AO13" i="13"/>
  <c r="AN57" i="13"/>
  <c r="AN58" i="13"/>
  <c r="AN59" i="13"/>
  <c r="AN60" i="13"/>
  <c r="AN61" i="13"/>
  <c r="AN62" i="13"/>
  <c r="AN63" i="13"/>
  <c r="AN64" i="13"/>
  <c r="AN65" i="13"/>
  <c r="AN66" i="13"/>
  <c r="AN56" i="13"/>
  <c r="AN55" i="13"/>
  <c r="AN49" i="13"/>
  <c r="AN50" i="13"/>
  <c r="AN51" i="13"/>
  <c r="AN52" i="13"/>
  <c r="AN53" i="13"/>
  <c r="AN54" i="13"/>
  <c r="AN48" i="13"/>
  <c r="AN43" i="13"/>
  <c r="AN44" i="13"/>
  <c r="AN45" i="13"/>
  <c r="AN46" i="13"/>
  <c r="AN47" i="13"/>
  <c r="AN42" i="13"/>
  <c r="AN38" i="13"/>
  <c r="AN39" i="13"/>
  <c r="AN40" i="13"/>
  <c r="AN41" i="13"/>
  <c r="AN37" i="13"/>
  <c r="AN22" i="13"/>
  <c r="AN23" i="13"/>
  <c r="AN24" i="13"/>
  <c r="AN25" i="13"/>
  <c r="AN26" i="13"/>
  <c r="AN27" i="13"/>
  <c r="AN28" i="13"/>
  <c r="AN29" i="13"/>
  <c r="AN30" i="13"/>
  <c r="AN31" i="13"/>
  <c r="AN32" i="13"/>
  <c r="AN33" i="13"/>
  <c r="AN34" i="13"/>
  <c r="AN35" i="13"/>
  <c r="AN36" i="13"/>
  <c r="AN14" i="13"/>
  <c r="AN15" i="13"/>
  <c r="AN16" i="13"/>
  <c r="AN17" i="13"/>
  <c r="AN18" i="13"/>
  <c r="AN19" i="13"/>
  <c r="AN20" i="13"/>
  <c r="AN21" i="13"/>
  <c r="AM42" i="13"/>
  <c r="AI65" i="13"/>
  <c r="AH61" i="13"/>
  <c r="AI55" i="13"/>
  <c r="AJ52" i="13"/>
  <c r="AG55" i="13"/>
  <c r="AG48" i="13"/>
  <c r="AJ27" i="13"/>
  <c r="AJ42" i="13"/>
  <c r="AI42" i="13"/>
  <c r="AH42" i="13"/>
  <c r="AG42" i="13"/>
  <c r="AH31" i="13"/>
  <c r="AH17" i="13"/>
  <c r="AH15" i="13"/>
  <c r="AG37" i="13"/>
  <c r="AF42" i="13"/>
  <c r="AG21" i="13"/>
  <c r="AN13" i="13"/>
  <c r="AM44" i="13"/>
  <c r="AM45" i="13"/>
  <c r="AM46" i="13"/>
  <c r="AM47" i="13"/>
  <c r="AM48" i="13"/>
  <c r="AM49" i="13"/>
  <c r="AM50" i="13"/>
  <c r="AM51" i="13"/>
  <c r="AM52" i="13"/>
  <c r="AM53" i="13"/>
  <c r="AM54" i="13"/>
  <c r="AM55" i="13"/>
  <c r="AM56" i="13"/>
  <c r="AM57" i="13"/>
  <c r="AM58" i="13"/>
  <c r="AM59" i="13"/>
  <c r="AM60" i="13"/>
  <c r="AM61" i="13"/>
  <c r="AM62" i="13"/>
  <c r="AM63" i="13"/>
  <c r="AM64" i="13"/>
  <c r="AM65" i="13"/>
  <c r="AM66" i="13"/>
  <c r="AM43" i="13"/>
  <c r="AM14" i="13"/>
  <c r="AM15" i="13"/>
  <c r="AM16" i="13"/>
  <c r="AM17" i="13"/>
  <c r="AM18" i="13"/>
  <c r="AM19" i="13"/>
  <c r="AM20" i="13"/>
  <c r="AM21" i="13"/>
  <c r="AM22" i="13"/>
  <c r="AM23" i="13"/>
  <c r="AM24" i="13"/>
  <c r="AM25" i="13"/>
  <c r="AM26" i="13"/>
  <c r="AM27" i="13"/>
  <c r="AM28" i="13"/>
  <c r="AM29" i="13"/>
  <c r="AM30" i="13"/>
  <c r="AM31" i="13"/>
  <c r="AM32" i="13"/>
  <c r="AM33" i="13"/>
  <c r="AM34" i="13"/>
  <c r="AM35" i="13"/>
  <c r="AM36" i="13"/>
  <c r="AM37" i="13"/>
  <c r="AM38" i="13"/>
  <c r="AM39" i="13"/>
  <c r="AM40" i="13"/>
  <c r="AM41" i="13"/>
  <c r="AM13" i="13"/>
  <c r="AC54" i="13"/>
  <c r="AC55" i="13"/>
  <c r="AC56" i="13"/>
  <c r="AC57" i="13"/>
  <c r="AC58" i="13"/>
  <c r="AC59" i="13"/>
  <c r="AC60" i="13"/>
  <c r="AC61" i="13"/>
  <c r="AC62" i="13"/>
  <c r="AC63" i="13"/>
  <c r="AC64" i="13"/>
  <c r="AC65" i="13"/>
  <c r="AC66" i="13"/>
  <c r="AC53" i="13"/>
  <c r="AC44" i="13"/>
  <c r="AC45" i="13"/>
  <c r="AC46" i="13"/>
  <c r="AC47" i="13"/>
  <c r="AC48" i="13"/>
  <c r="AC49" i="13"/>
  <c r="AC50" i="13"/>
  <c r="AC51" i="13"/>
  <c r="AC43" i="13"/>
  <c r="AC29" i="13"/>
  <c r="AC30" i="13"/>
  <c r="AC31" i="13"/>
  <c r="AC32" i="13"/>
  <c r="AC33" i="13"/>
  <c r="AC34" i="13"/>
  <c r="AC35" i="13"/>
  <c r="AC36" i="13"/>
  <c r="AC37" i="13"/>
  <c r="AC38" i="13"/>
  <c r="AC39" i="13"/>
  <c r="AC40" i="13"/>
  <c r="AC41" i="13"/>
  <c r="AC28" i="13"/>
  <c r="AC14" i="13"/>
  <c r="AC15" i="13"/>
  <c r="AC16" i="13"/>
  <c r="AC17" i="13"/>
  <c r="AC18" i="13"/>
  <c r="AC19" i="13"/>
  <c r="AC20" i="13"/>
  <c r="AC21" i="13"/>
  <c r="AC22" i="13"/>
  <c r="AC23" i="13"/>
  <c r="AC24" i="13"/>
  <c r="AC25" i="13"/>
  <c r="AC26" i="13"/>
  <c r="AC13" i="13"/>
  <c r="AB66" i="13"/>
  <c r="AB57" i="13"/>
  <c r="AB58" i="13"/>
  <c r="AB59" i="13"/>
  <c r="AB60" i="13"/>
  <c r="AB61" i="13"/>
  <c r="AB62" i="13"/>
  <c r="AB63" i="13"/>
  <c r="AB64" i="13"/>
  <c r="AB56" i="13"/>
  <c r="AB44" i="13"/>
  <c r="AB45" i="13"/>
  <c r="AB46" i="13"/>
  <c r="AB47" i="13"/>
  <c r="AB48" i="13"/>
  <c r="AB49" i="13"/>
  <c r="AB50" i="13"/>
  <c r="AB51" i="13"/>
  <c r="AB52" i="13"/>
  <c r="AB53" i="13"/>
  <c r="AB54" i="13"/>
  <c r="AB43" i="13"/>
  <c r="AB14" i="13"/>
  <c r="AB15" i="13"/>
  <c r="AB16" i="13"/>
  <c r="AB17" i="13"/>
  <c r="AB18" i="13"/>
  <c r="AB19" i="13"/>
  <c r="AB20" i="13"/>
  <c r="AB21" i="13"/>
  <c r="AB22" i="13"/>
  <c r="AB23" i="13"/>
  <c r="AB24" i="13"/>
  <c r="AB25" i="13"/>
  <c r="AB26" i="13"/>
  <c r="AB27" i="13"/>
  <c r="AB28" i="13"/>
  <c r="AB29" i="13"/>
  <c r="AB30" i="13"/>
  <c r="AB31" i="13"/>
  <c r="AB32" i="13"/>
  <c r="AB33" i="13"/>
  <c r="AB34" i="13"/>
  <c r="AB35" i="13"/>
  <c r="AB36" i="13"/>
  <c r="AB37" i="13"/>
  <c r="AB38" i="13"/>
  <c r="AB39" i="13"/>
  <c r="AB40" i="13"/>
  <c r="AB41" i="13"/>
  <c r="AB13" i="13"/>
  <c r="AA63" i="13"/>
  <c r="AA64" i="13"/>
  <c r="AA65" i="13"/>
  <c r="AA66" i="13"/>
  <c r="AA62" i="13"/>
  <c r="AA44" i="13"/>
  <c r="AA45" i="13"/>
  <c r="AA46" i="13"/>
  <c r="AA47" i="13"/>
  <c r="AA48" i="13"/>
  <c r="AA49" i="13"/>
  <c r="AA50" i="13"/>
  <c r="AA51" i="13"/>
  <c r="AA52" i="13"/>
  <c r="AA53" i="13"/>
  <c r="AA54" i="13"/>
  <c r="AA55" i="13"/>
  <c r="AA56" i="13"/>
  <c r="AA57" i="13"/>
  <c r="AA58" i="13"/>
  <c r="AA59" i="13"/>
  <c r="AA60" i="13"/>
  <c r="AA43" i="13"/>
  <c r="AA33" i="13"/>
  <c r="AA34" i="13"/>
  <c r="AA35" i="13"/>
  <c r="AA36" i="13"/>
  <c r="AA37" i="13"/>
  <c r="AA38" i="13"/>
  <c r="AA39" i="13"/>
  <c r="AA40" i="13"/>
  <c r="AA41" i="13"/>
  <c r="AA32" i="13"/>
  <c r="AA19" i="13"/>
  <c r="AA20" i="13"/>
  <c r="AA21" i="13"/>
  <c r="AA22" i="13"/>
  <c r="AA23" i="13"/>
  <c r="AA24" i="13"/>
  <c r="AA25" i="13"/>
  <c r="AA26" i="13"/>
  <c r="AA27" i="13"/>
  <c r="AA28" i="13"/>
  <c r="AA29" i="13"/>
  <c r="AA30" i="13"/>
  <c r="AA18" i="13"/>
  <c r="AA16" i="13"/>
  <c r="AA14" i="13"/>
  <c r="AA13" i="13"/>
  <c r="Z57" i="13"/>
  <c r="Z58" i="13"/>
  <c r="Z59" i="13"/>
  <c r="Z60" i="13"/>
  <c r="Z61" i="13"/>
  <c r="Z62" i="13"/>
  <c r="Z63" i="13"/>
  <c r="Z64" i="13"/>
  <c r="Z65" i="13"/>
  <c r="Z66" i="13"/>
  <c r="Z56" i="13"/>
  <c r="Z50" i="13"/>
  <c r="Z51" i="13"/>
  <c r="Z52" i="13"/>
  <c r="Z53" i="13"/>
  <c r="Z54" i="13"/>
  <c r="Z49" i="13"/>
  <c r="Z44" i="13"/>
  <c r="Z45" i="13"/>
  <c r="Z46" i="13"/>
  <c r="Z47" i="13"/>
  <c r="Z43" i="13"/>
  <c r="Z39" i="13"/>
  <c r="Z40" i="13"/>
  <c r="Z41" i="13"/>
  <c r="Z38" i="13"/>
  <c r="Z23" i="13"/>
  <c r="Z24" i="13"/>
  <c r="Z25" i="13"/>
  <c r="Z26" i="13"/>
  <c r="Z27" i="13"/>
  <c r="Z28" i="13"/>
  <c r="Z29" i="13"/>
  <c r="Z30" i="13"/>
  <c r="Z31" i="13"/>
  <c r="Z32" i="13"/>
  <c r="Z33" i="13"/>
  <c r="Z34" i="13"/>
  <c r="Z35" i="13"/>
  <c r="Z36" i="13"/>
  <c r="Z22" i="13"/>
  <c r="Z14" i="13"/>
  <c r="Z15" i="13"/>
  <c r="Z16" i="13"/>
  <c r="Z17" i="13"/>
  <c r="Z18" i="13"/>
  <c r="Z19" i="13"/>
  <c r="Z20" i="13"/>
  <c r="Z13" i="13"/>
  <c r="Y44" i="13"/>
  <c r="Y45" i="13"/>
  <c r="Y46" i="13"/>
  <c r="Y47" i="13"/>
  <c r="Y48" i="13"/>
  <c r="Y49" i="13"/>
  <c r="Y50" i="13"/>
  <c r="Y51" i="13"/>
  <c r="Y52" i="13"/>
  <c r="Y53" i="13"/>
  <c r="Y54" i="13"/>
  <c r="Y55" i="13"/>
  <c r="Y56" i="13"/>
  <c r="Y57" i="13"/>
  <c r="Y58" i="13"/>
  <c r="Y59" i="13"/>
  <c r="Y60" i="13"/>
  <c r="Y61" i="13"/>
  <c r="Y62" i="13"/>
  <c r="Y63" i="13"/>
  <c r="Y64" i="13"/>
  <c r="Y65" i="13"/>
  <c r="Y66" i="13"/>
  <c r="Y43" i="13"/>
  <c r="Y41" i="13"/>
  <c r="Y14" i="13"/>
  <c r="Y15" i="13"/>
  <c r="Y16" i="13"/>
  <c r="Y17" i="13"/>
  <c r="Y18" i="13"/>
  <c r="Y19" i="13"/>
  <c r="Y20" i="13"/>
  <c r="Y21" i="13"/>
  <c r="Y22" i="13"/>
  <c r="Y23" i="13"/>
  <c r="Y24" i="13"/>
  <c r="Y25" i="13"/>
  <c r="Y26" i="13"/>
  <c r="Y27" i="13"/>
  <c r="Y28" i="13"/>
  <c r="Y29" i="13"/>
  <c r="Y30" i="13"/>
  <c r="Y31" i="13"/>
  <c r="Y32" i="13"/>
  <c r="Y33" i="13"/>
  <c r="Y34" i="13"/>
  <c r="Y35" i="13"/>
  <c r="Y36" i="13"/>
  <c r="Y37" i="13"/>
  <c r="Y38" i="13"/>
  <c r="Y39" i="13"/>
  <c r="Y40" i="13"/>
  <c r="Y13" i="13"/>
  <c r="V14" i="11"/>
  <c r="V15" i="11"/>
  <c r="V16" i="11"/>
  <c r="V17" i="11"/>
  <c r="V18" i="11"/>
  <c r="V19" i="11"/>
  <c r="V20" i="1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55" i="11"/>
  <c r="V56" i="11"/>
  <c r="V57" i="11"/>
  <c r="V58" i="11"/>
  <c r="V59" i="11"/>
  <c r="V60" i="11"/>
  <c r="V61" i="11"/>
  <c r="V62" i="11"/>
  <c r="V63" i="11"/>
  <c r="V64" i="11"/>
  <c r="V65" i="11"/>
  <c r="V66" i="11"/>
  <c r="V13" i="11"/>
  <c r="U14" i="11"/>
  <c r="U15" i="11"/>
  <c r="U16" i="11"/>
  <c r="U17" i="11"/>
  <c r="U18" i="11"/>
  <c r="U19" i="11"/>
  <c r="U20" i="11"/>
  <c r="U21" i="11"/>
  <c r="U22" i="11"/>
  <c r="U23" i="11"/>
  <c r="U24" i="11"/>
  <c r="U25" i="11"/>
  <c r="U26" i="11"/>
  <c r="U27" i="11"/>
  <c r="U28" i="11"/>
  <c r="U29" i="11"/>
  <c r="U30" i="11"/>
  <c r="U31" i="11"/>
  <c r="U32" i="11"/>
  <c r="U33" i="11"/>
  <c r="U34" i="11"/>
  <c r="U35" i="11"/>
  <c r="U36" i="11"/>
  <c r="U37" i="11"/>
  <c r="U38" i="11"/>
  <c r="U39" i="11"/>
  <c r="U40" i="11"/>
  <c r="U41" i="11"/>
  <c r="U42" i="11"/>
  <c r="U43" i="11"/>
  <c r="U44" i="11"/>
  <c r="U45" i="11"/>
  <c r="U46" i="11"/>
  <c r="U47" i="11"/>
  <c r="U48" i="11"/>
  <c r="U49" i="11"/>
  <c r="U50" i="11"/>
  <c r="U51" i="11"/>
  <c r="U52" i="11"/>
  <c r="U53" i="11"/>
  <c r="U54" i="11"/>
  <c r="U55" i="11"/>
  <c r="U56" i="11"/>
  <c r="U57" i="11"/>
  <c r="U58" i="11"/>
  <c r="U59" i="11"/>
  <c r="U60" i="11"/>
  <c r="U61" i="11"/>
  <c r="U62" i="11"/>
  <c r="U63" i="11"/>
  <c r="U64" i="11"/>
  <c r="U65" i="11"/>
  <c r="U66" i="11"/>
  <c r="U13" i="11"/>
  <c r="T14" i="11"/>
  <c r="T15" i="11"/>
  <c r="T16" i="11"/>
  <c r="T17" i="11"/>
  <c r="T18" i="11"/>
  <c r="T19" i="11"/>
  <c r="T20" i="11"/>
  <c r="T21" i="11"/>
  <c r="T22" i="11"/>
  <c r="T23" i="11"/>
  <c r="T24" i="11"/>
  <c r="T25" i="11"/>
  <c r="T26" i="11"/>
  <c r="T27" i="11"/>
  <c r="T28" i="11"/>
  <c r="T29" i="11"/>
  <c r="T30" i="11"/>
  <c r="T31" i="11"/>
  <c r="T32" i="11"/>
  <c r="T33" i="11"/>
  <c r="T34" i="11"/>
  <c r="T35" i="11"/>
  <c r="T36" i="11"/>
  <c r="T37" i="11"/>
  <c r="T38" i="11"/>
  <c r="T39" i="11"/>
  <c r="T40" i="11"/>
  <c r="T41" i="11"/>
  <c r="T42" i="11"/>
  <c r="T43" i="11"/>
  <c r="T44" i="11"/>
  <c r="T45" i="11"/>
  <c r="T46" i="11"/>
  <c r="T47" i="11"/>
  <c r="T48" i="11"/>
  <c r="T49" i="11"/>
  <c r="T50" i="11"/>
  <c r="T51" i="11"/>
  <c r="T52" i="11"/>
  <c r="T53" i="11"/>
  <c r="T54" i="11"/>
  <c r="T55" i="11"/>
  <c r="T56" i="11"/>
  <c r="T57" i="11"/>
  <c r="T58" i="11"/>
  <c r="T59" i="11"/>
  <c r="T60" i="11"/>
  <c r="T61" i="11"/>
  <c r="T62" i="11"/>
  <c r="T63" i="11"/>
  <c r="T64" i="11"/>
  <c r="T65" i="11"/>
  <c r="T66" i="11"/>
  <c r="T13" i="11"/>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66" i="11"/>
  <c r="S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13" i="11"/>
  <c r="AL16" i="10"/>
  <c r="AL17" i="10"/>
  <c r="AL18" i="10"/>
  <c r="AL19" i="10"/>
  <c r="AL20" i="10"/>
  <c r="AL21" i="10"/>
  <c r="AL22" i="10"/>
  <c r="AL23" i="10"/>
  <c r="AL24" i="10"/>
  <c r="AL25" i="10"/>
  <c r="AL26" i="10"/>
  <c r="AL27" i="10"/>
  <c r="AL28" i="10"/>
  <c r="AL29" i="10"/>
  <c r="AL30" i="10"/>
  <c r="AL31" i="10"/>
  <c r="AL32" i="10"/>
  <c r="AL33" i="10"/>
  <c r="AL34" i="10"/>
  <c r="AL35" i="10"/>
  <c r="AL36" i="10"/>
  <c r="AL37" i="10"/>
  <c r="AL38" i="10"/>
  <c r="AL39" i="10"/>
  <c r="AL40" i="10"/>
  <c r="AL41" i="10"/>
  <c r="AL42" i="10"/>
  <c r="AL43" i="10"/>
  <c r="AL44" i="10"/>
  <c r="AL45" i="10"/>
  <c r="AL46" i="10"/>
  <c r="AL47" i="10"/>
  <c r="AL48" i="10"/>
  <c r="AL49" i="10"/>
  <c r="AL50" i="10"/>
  <c r="AL51" i="10"/>
  <c r="AL52" i="10"/>
  <c r="AL53" i="10"/>
  <c r="AL54" i="10"/>
  <c r="AL55" i="10"/>
  <c r="AL56" i="10"/>
  <c r="AL57" i="10"/>
  <c r="AL58" i="10"/>
  <c r="AL59" i="10"/>
  <c r="AL60" i="10"/>
  <c r="AL61" i="10"/>
  <c r="AL62" i="10"/>
  <c r="AL63" i="10"/>
  <c r="AL64" i="10"/>
  <c r="AL65" i="10"/>
  <c r="AL66" i="10"/>
  <c r="AL67" i="10"/>
  <c r="AL68" i="10"/>
  <c r="AL15" i="10"/>
  <c r="AK16" i="10"/>
  <c r="AK17" i="10"/>
  <c r="AK18" i="10"/>
  <c r="AK19" i="10"/>
  <c r="AK20" i="10"/>
  <c r="AK21" i="10"/>
  <c r="AK22" i="10"/>
  <c r="AK23" i="10"/>
  <c r="AK24" i="10"/>
  <c r="AK25" i="10"/>
  <c r="AK26" i="10"/>
  <c r="AK27" i="10"/>
  <c r="AK28" i="10"/>
  <c r="AK29" i="10"/>
  <c r="AK30" i="10"/>
  <c r="AK31" i="10"/>
  <c r="AK32" i="10"/>
  <c r="AK33" i="10"/>
  <c r="AK34" i="10"/>
  <c r="AK35" i="10"/>
  <c r="AK36" i="10"/>
  <c r="AK37" i="10"/>
  <c r="AK38" i="10"/>
  <c r="AK39" i="10"/>
  <c r="AK40" i="10"/>
  <c r="AK41" i="10"/>
  <c r="AK42" i="10"/>
  <c r="AK43" i="10"/>
  <c r="AK44" i="10"/>
  <c r="AK45" i="10"/>
  <c r="AK46" i="10"/>
  <c r="AK47" i="10"/>
  <c r="AK48" i="10"/>
  <c r="AK49" i="10"/>
  <c r="AK50" i="10"/>
  <c r="AK51" i="10"/>
  <c r="AK52" i="10"/>
  <c r="AK53" i="10"/>
  <c r="AK54" i="10"/>
  <c r="AK55" i="10"/>
  <c r="AK56" i="10"/>
  <c r="AK57" i="10"/>
  <c r="AK58" i="10"/>
  <c r="AK59" i="10"/>
  <c r="AK60" i="10"/>
  <c r="AK61" i="10"/>
  <c r="AK62" i="10"/>
  <c r="AK63" i="10"/>
  <c r="AK64" i="10"/>
  <c r="AK65" i="10"/>
  <c r="AK66" i="10"/>
  <c r="AK67" i="10"/>
  <c r="AK68" i="10"/>
  <c r="AK15" i="10"/>
  <c r="AJ68" i="10"/>
  <c r="AJ16" i="10"/>
  <c r="AJ17" i="10"/>
  <c r="AJ18" i="10"/>
  <c r="AJ19" i="10"/>
  <c r="AJ20" i="10"/>
  <c r="AJ21" i="10"/>
  <c r="AJ22" i="10"/>
  <c r="AJ23" i="10"/>
  <c r="AJ24" i="10"/>
  <c r="AJ25" i="10"/>
  <c r="AJ26" i="10"/>
  <c r="AJ27" i="10"/>
  <c r="AJ28" i="10"/>
  <c r="AJ29" i="10"/>
  <c r="AJ30" i="10"/>
  <c r="AJ31" i="10"/>
  <c r="AJ32" i="10"/>
  <c r="AJ33" i="10"/>
  <c r="AJ34" i="10"/>
  <c r="AJ35" i="10"/>
  <c r="AJ36" i="10"/>
  <c r="AJ37" i="10"/>
  <c r="AJ38" i="10"/>
  <c r="AJ39" i="10"/>
  <c r="AJ40" i="10"/>
  <c r="AJ41" i="10"/>
  <c r="AJ42" i="10"/>
  <c r="AJ43" i="10"/>
  <c r="AJ44" i="10"/>
  <c r="AJ45" i="10"/>
  <c r="AJ46" i="10"/>
  <c r="AJ47" i="10"/>
  <c r="AJ48" i="10"/>
  <c r="AJ49" i="10"/>
  <c r="AJ50" i="10"/>
  <c r="AJ51" i="10"/>
  <c r="AJ52" i="10"/>
  <c r="AJ53" i="10"/>
  <c r="AJ54" i="10"/>
  <c r="AJ55" i="10"/>
  <c r="AJ56" i="10"/>
  <c r="AJ57" i="10"/>
  <c r="AJ58" i="10"/>
  <c r="AJ59" i="10"/>
  <c r="AJ60" i="10"/>
  <c r="AJ61" i="10"/>
  <c r="AJ62" i="10"/>
  <c r="AJ63" i="10"/>
  <c r="AJ64" i="10"/>
  <c r="AJ65" i="10"/>
  <c r="AJ66" i="10"/>
  <c r="AJ67" i="10"/>
  <c r="AJ15" i="10"/>
  <c r="AI16" i="10"/>
  <c r="AI17" i="10"/>
  <c r="AI18" i="10"/>
  <c r="AI19" i="10"/>
  <c r="AI20" i="10"/>
  <c r="AI21" i="10"/>
  <c r="AI22" i="10"/>
  <c r="AI23" i="10"/>
  <c r="AI24" i="10"/>
  <c r="AI25" i="10"/>
  <c r="AI26" i="10"/>
  <c r="AI27" i="10"/>
  <c r="AI28" i="10"/>
  <c r="AI29" i="10"/>
  <c r="AI30" i="10"/>
  <c r="AI31" i="10"/>
  <c r="AI32" i="10"/>
  <c r="AI33" i="10"/>
  <c r="AI34" i="10"/>
  <c r="AI35" i="10"/>
  <c r="AI36" i="10"/>
  <c r="AI37" i="10"/>
  <c r="AI38" i="10"/>
  <c r="AI39" i="10"/>
  <c r="AI40" i="10"/>
  <c r="AI41" i="10"/>
  <c r="AI42" i="10"/>
  <c r="AI43" i="10"/>
  <c r="AI44" i="10"/>
  <c r="AI45" i="10"/>
  <c r="AI46" i="10"/>
  <c r="AI47" i="10"/>
  <c r="AI48" i="10"/>
  <c r="AI49" i="10"/>
  <c r="AI50" i="10"/>
  <c r="AI51" i="10"/>
  <c r="AI52" i="10"/>
  <c r="AI53" i="10"/>
  <c r="AI54" i="10"/>
  <c r="AI55" i="10"/>
  <c r="AI56" i="10"/>
  <c r="AI57" i="10"/>
  <c r="AI58" i="10"/>
  <c r="AI59" i="10"/>
  <c r="AI60" i="10"/>
  <c r="AI61" i="10"/>
  <c r="AI62" i="10"/>
  <c r="AI63" i="10"/>
  <c r="AI64" i="10"/>
  <c r="AI65" i="10"/>
  <c r="AI66" i="10"/>
  <c r="AI67" i="10"/>
  <c r="AI68" i="10"/>
  <c r="AI15" i="10"/>
  <c r="AH16" i="10"/>
  <c r="AH17" i="10"/>
  <c r="AH18" i="10"/>
  <c r="AH19" i="10"/>
  <c r="AH20" i="10"/>
  <c r="AH21" i="10"/>
  <c r="AH22" i="10"/>
  <c r="AH23" i="10"/>
  <c r="AH24" i="10"/>
  <c r="AH25" i="10"/>
  <c r="AH26" i="10"/>
  <c r="AH27" i="10"/>
  <c r="AH28" i="10"/>
  <c r="AH29" i="10"/>
  <c r="AH30" i="10"/>
  <c r="AH31" i="10"/>
  <c r="AH32" i="10"/>
  <c r="AH33" i="10"/>
  <c r="AH34" i="10"/>
  <c r="AH35" i="10"/>
  <c r="AH36" i="10"/>
  <c r="AH37" i="10"/>
  <c r="AH38" i="10"/>
  <c r="AH39" i="10"/>
  <c r="AH40" i="10"/>
  <c r="AH41" i="10"/>
  <c r="AH42" i="10"/>
  <c r="AH43" i="10"/>
  <c r="AH44" i="10"/>
  <c r="AH45" i="10"/>
  <c r="AH46" i="10"/>
  <c r="AH47" i="10"/>
  <c r="AH48" i="10"/>
  <c r="AH49" i="10"/>
  <c r="AH50" i="10"/>
  <c r="AH51" i="10"/>
  <c r="AH52" i="10"/>
  <c r="AH53" i="10"/>
  <c r="AH54" i="10"/>
  <c r="AH55" i="10"/>
  <c r="AH56" i="10"/>
  <c r="AH57" i="10"/>
  <c r="AH58" i="10"/>
  <c r="AH59" i="10"/>
  <c r="AH60" i="10"/>
  <c r="AH61" i="10"/>
  <c r="AH62" i="10"/>
  <c r="AH63" i="10"/>
  <c r="AH64" i="10"/>
  <c r="AH65" i="10"/>
  <c r="AH66" i="10"/>
  <c r="AH67" i="10"/>
  <c r="AH68" i="10"/>
  <c r="AH15" i="10"/>
  <c r="N57" i="21"/>
  <c r="M55" i="21"/>
  <c r="M53" i="21"/>
  <c r="M52" i="21"/>
  <c r="M48" i="21"/>
  <c r="N47" i="21"/>
  <c r="N45" i="21"/>
  <c r="M45" i="21"/>
  <c r="N44" i="21"/>
  <c r="N42" i="21"/>
  <c r="M41" i="21"/>
  <c r="N36" i="21"/>
  <c r="M35" i="21"/>
  <c r="M34" i="21"/>
  <c r="M33" i="21"/>
  <c r="M30" i="21"/>
  <c r="N29" i="21"/>
  <c r="N28" i="21"/>
  <c r="N27" i="21"/>
  <c r="N26" i="21"/>
  <c r="N24" i="21"/>
  <c r="W542" i="20"/>
  <c r="V542" i="20"/>
  <c r="U542" i="20"/>
  <c r="T542" i="20"/>
  <c r="S542" i="20"/>
  <c r="R542" i="20"/>
  <c r="Q542" i="20"/>
  <c r="P542" i="20"/>
  <c r="W541" i="20"/>
  <c r="V541" i="20"/>
  <c r="U541" i="20"/>
  <c r="T541" i="20"/>
  <c r="S541" i="20"/>
  <c r="R541" i="20"/>
  <c r="Q541" i="20"/>
  <c r="P541" i="20"/>
  <c r="W540" i="20"/>
  <c r="V540" i="20"/>
  <c r="U540" i="20"/>
  <c r="T540" i="20"/>
  <c r="S540" i="20"/>
  <c r="R540" i="20"/>
  <c r="Q540" i="20"/>
  <c r="P540" i="20"/>
  <c r="W539" i="20"/>
  <c r="V539" i="20"/>
  <c r="U539" i="20"/>
  <c r="T539" i="20"/>
  <c r="S539" i="20"/>
  <c r="R539" i="20"/>
  <c r="Q539" i="20"/>
  <c r="P539" i="20"/>
  <c r="W538" i="20"/>
  <c r="V538" i="20"/>
  <c r="U538" i="20"/>
  <c r="T538" i="20"/>
  <c r="S538" i="20"/>
  <c r="R538" i="20"/>
  <c r="Q538" i="20"/>
  <c r="P538" i="20"/>
  <c r="W537" i="20"/>
  <c r="V537" i="20"/>
  <c r="U537" i="20"/>
  <c r="T537" i="20"/>
  <c r="S537" i="20"/>
  <c r="R537" i="20"/>
  <c r="Q537" i="20"/>
  <c r="P537" i="20"/>
  <c r="W536" i="20"/>
  <c r="V536" i="20"/>
  <c r="U536" i="20"/>
  <c r="T536" i="20"/>
  <c r="S536" i="20"/>
  <c r="R536" i="20"/>
  <c r="Q536" i="20"/>
  <c r="P536" i="20"/>
  <c r="W535" i="20"/>
  <c r="V535" i="20"/>
  <c r="U535" i="20"/>
  <c r="T535" i="20"/>
  <c r="S535" i="20"/>
  <c r="R535" i="20"/>
  <c r="Q535" i="20"/>
  <c r="P535" i="20"/>
  <c r="W534" i="20"/>
  <c r="V534" i="20"/>
  <c r="U534" i="20"/>
  <c r="T534" i="20"/>
  <c r="S534" i="20"/>
  <c r="R534" i="20"/>
  <c r="Q534" i="20"/>
  <c r="P534" i="20"/>
  <c r="W532" i="20"/>
  <c r="V532" i="20"/>
  <c r="U532" i="20"/>
  <c r="T532" i="20"/>
  <c r="S532" i="20"/>
  <c r="R532" i="20"/>
  <c r="Q532" i="20"/>
  <c r="P532" i="20"/>
  <c r="W531" i="20"/>
  <c r="V531" i="20"/>
  <c r="U531" i="20"/>
  <c r="T531" i="20"/>
  <c r="S531" i="20"/>
  <c r="R531" i="20"/>
  <c r="Q531" i="20"/>
  <c r="P531" i="20"/>
  <c r="W530" i="20"/>
  <c r="V530" i="20"/>
  <c r="U530" i="20"/>
  <c r="T530" i="20"/>
  <c r="S530" i="20"/>
  <c r="R530" i="20"/>
  <c r="Q530" i="20"/>
  <c r="P530" i="20"/>
  <c r="W529" i="20"/>
  <c r="V529" i="20"/>
  <c r="U529" i="20"/>
  <c r="T529" i="20"/>
  <c r="S529" i="20"/>
  <c r="R529" i="20"/>
  <c r="Q529" i="20"/>
  <c r="P529" i="20"/>
  <c r="W528" i="20"/>
  <c r="V528" i="20"/>
  <c r="U528" i="20"/>
  <c r="T528" i="20"/>
  <c r="S528" i="20"/>
  <c r="R528" i="20"/>
  <c r="Q528" i="20"/>
  <c r="P528" i="20"/>
  <c r="W527" i="20"/>
  <c r="V527" i="20"/>
  <c r="U527" i="20"/>
  <c r="T527" i="20"/>
  <c r="S527" i="20"/>
  <c r="R527" i="20"/>
  <c r="Q527" i="20"/>
  <c r="P527" i="20"/>
  <c r="W526" i="20"/>
  <c r="V526" i="20"/>
  <c r="U526" i="20"/>
  <c r="T526" i="20"/>
  <c r="S526" i="20"/>
  <c r="R526" i="20"/>
  <c r="Q526" i="20"/>
  <c r="P526" i="20"/>
  <c r="W525" i="20"/>
  <c r="V525" i="20"/>
  <c r="U525" i="20"/>
  <c r="T525" i="20"/>
  <c r="S525" i="20"/>
  <c r="R525" i="20"/>
  <c r="Q525" i="20"/>
  <c r="P525" i="20"/>
  <c r="W524" i="20"/>
  <c r="V524" i="20"/>
  <c r="U524" i="20"/>
  <c r="T524" i="20"/>
  <c r="S524" i="20"/>
  <c r="R524" i="20"/>
  <c r="Q524" i="20"/>
  <c r="P524" i="20"/>
  <c r="W522" i="20"/>
  <c r="V522" i="20"/>
  <c r="U522" i="20"/>
  <c r="T522" i="20"/>
  <c r="S522" i="20"/>
  <c r="R522" i="20"/>
  <c r="Q522" i="20"/>
  <c r="P522" i="20"/>
  <c r="W521" i="20"/>
  <c r="V521" i="20"/>
  <c r="U521" i="20"/>
  <c r="T521" i="20"/>
  <c r="S521" i="20"/>
  <c r="R521" i="20"/>
  <c r="Q521" i="20"/>
  <c r="P521" i="20"/>
  <c r="W520" i="20"/>
  <c r="V520" i="20"/>
  <c r="U520" i="20"/>
  <c r="T520" i="20"/>
  <c r="S520" i="20"/>
  <c r="R520" i="20"/>
  <c r="Q520" i="20"/>
  <c r="P520" i="20"/>
  <c r="W519" i="20"/>
  <c r="V519" i="20"/>
  <c r="U519" i="20"/>
  <c r="T519" i="20"/>
  <c r="S519" i="20"/>
  <c r="R519" i="20"/>
  <c r="Q519" i="20"/>
  <c r="P519" i="20"/>
  <c r="W518" i="20"/>
  <c r="V518" i="20"/>
  <c r="U518" i="20"/>
  <c r="T518" i="20"/>
  <c r="S518" i="20"/>
  <c r="R518" i="20"/>
  <c r="Q518" i="20"/>
  <c r="P518" i="20"/>
  <c r="W517" i="20"/>
  <c r="V517" i="20"/>
  <c r="U517" i="20"/>
  <c r="T517" i="20"/>
  <c r="S517" i="20"/>
  <c r="R517" i="20"/>
  <c r="Q517" i="20"/>
  <c r="P517" i="20"/>
  <c r="W516" i="20"/>
  <c r="V516" i="20"/>
  <c r="U516" i="20"/>
  <c r="T516" i="20"/>
  <c r="S516" i="20"/>
  <c r="R516" i="20"/>
  <c r="Q516" i="20"/>
  <c r="P516" i="20"/>
  <c r="W515" i="20"/>
  <c r="V515" i="20"/>
  <c r="U515" i="20"/>
  <c r="T515" i="20"/>
  <c r="S515" i="20"/>
  <c r="R515" i="20"/>
  <c r="Q515" i="20"/>
  <c r="P515" i="20"/>
  <c r="W514" i="20"/>
  <c r="V514" i="20"/>
  <c r="U514" i="20"/>
  <c r="T514" i="20"/>
  <c r="S514" i="20"/>
  <c r="R514" i="20"/>
  <c r="Q514" i="20"/>
  <c r="P514" i="20"/>
  <c r="W512" i="20"/>
  <c r="V512" i="20"/>
  <c r="U512" i="20"/>
  <c r="T512" i="20"/>
  <c r="S512" i="20"/>
  <c r="R512" i="20"/>
  <c r="Q512" i="20"/>
  <c r="P512" i="20"/>
  <c r="W511" i="20"/>
  <c r="V511" i="20"/>
  <c r="U511" i="20"/>
  <c r="T511" i="20"/>
  <c r="S511" i="20"/>
  <c r="R511" i="20"/>
  <c r="Q511" i="20"/>
  <c r="P511" i="20"/>
  <c r="W510" i="20"/>
  <c r="V510" i="20"/>
  <c r="U510" i="20"/>
  <c r="T510" i="20"/>
  <c r="S510" i="20"/>
  <c r="R510" i="20"/>
  <c r="Q510" i="20"/>
  <c r="P510" i="20"/>
  <c r="W509" i="20"/>
  <c r="V509" i="20"/>
  <c r="U509" i="20"/>
  <c r="T509" i="20"/>
  <c r="S509" i="20"/>
  <c r="R509" i="20"/>
  <c r="Q509" i="20"/>
  <c r="P509" i="20"/>
  <c r="W508" i="20"/>
  <c r="V508" i="20"/>
  <c r="U508" i="20"/>
  <c r="T508" i="20"/>
  <c r="S508" i="20"/>
  <c r="R508" i="20"/>
  <c r="Q508" i="20"/>
  <c r="P508" i="20"/>
  <c r="W507" i="20"/>
  <c r="V507" i="20"/>
  <c r="U507" i="20"/>
  <c r="T507" i="20"/>
  <c r="S507" i="20"/>
  <c r="R507" i="20"/>
  <c r="Q507" i="20"/>
  <c r="P507" i="20"/>
  <c r="W506" i="20"/>
  <c r="V506" i="20"/>
  <c r="U506" i="20"/>
  <c r="T506" i="20"/>
  <c r="S506" i="20"/>
  <c r="R506" i="20"/>
  <c r="Q506" i="20"/>
  <c r="P506" i="20"/>
  <c r="W505" i="20"/>
  <c r="V505" i="20"/>
  <c r="U505" i="20"/>
  <c r="T505" i="20"/>
  <c r="S505" i="20"/>
  <c r="R505" i="20"/>
  <c r="Q505" i="20"/>
  <c r="P505" i="20"/>
  <c r="W504" i="20"/>
  <c r="V504" i="20"/>
  <c r="U504" i="20"/>
  <c r="T504" i="20"/>
  <c r="S504" i="20"/>
  <c r="R504" i="20"/>
  <c r="Q504" i="20"/>
  <c r="P504" i="20"/>
  <c r="W502" i="20"/>
  <c r="AH61" i="20" s="1"/>
  <c r="V502" i="20"/>
  <c r="AG61" i="20" s="1"/>
  <c r="U502" i="20"/>
  <c r="AF61" i="20" s="1"/>
  <c r="T502" i="20"/>
  <c r="AE61" i="20" s="1"/>
  <c r="S502" i="20"/>
  <c r="AD61" i="20" s="1"/>
  <c r="R502" i="20"/>
  <c r="AC61" i="20" s="1"/>
  <c r="Q502" i="20"/>
  <c r="AB61" i="20" s="1"/>
  <c r="P502" i="20"/>
  <c r="W501" i="20"/>
  <c r="V501" i="20"/>
  <c r="U501" i="20"/>
  <c r="AF60" i="20" s="1"/>
  <c r="T501" i="20"/>
  <c r="AE60" i="20" s="1"/>
  <c r="S501" i="20"/>
  <c r="AD60" i="20" s="1"/>
  <c r="R501" i="20"/>
  <c r="AC60" i="20" s="1"/>
  <c r="Q501" i="20"/>
  <c r="P501" i="20"/>
  <c r="AA60" i="20" s="1"/>
  <c r="W500" i="20"/>
  <c r="AH59" i="20" s="1"/>
  <c r="V500" i="20"/>
  <c r="AG59" i="20" s="1"/>
  <c r="U500" i="20"/>
  <c r="T500" i="20"/>
  <c r="S500" i="20"/>
  <c r="R500" i="20"/>
  <c r="Q500" i="20"/>
  <c r="AB59" i="20" s="1"/>
  <c r="P500" i="20"/>
  <c r="AA59" i="20" s="1"/>
  <c r="W499" i="20"/>
  <c r="AH58" i="20" s="1"/>
  <c r="V499" i="20"/>
  <c r="U499" i="20"/>
  <c r="AF58" i="20" s="1"/>
  <c r="T499" i="20"/>
  <c r="AE58" i="20" s="1"/>
  <c r="S499" i="20"/>
  <c r="AD58" i="20" s="1"/>
  <c r="R499" i="20"/>
  <c r="AC58" i="20" s="1"/>
  <c r="Q499" i="20"/>
  <c r="AB58" i="20" s="1"/>
  <c r="P499" i="20"/>
  <c r="W498" i="20"/>
  <c r="V498" i="20"/>
  <c r="U498" i="20"/>
  <c r="T498" i="20"/>
  <c r="AE57" i="20" s="1"/>
  <c r="S498" i="20"/>
  <c r="AD57" i="20" s="1"/>
  <c r="R498" i="20"/>
  <c r="AC57" i="20" s="1"/>
  <c r="Q498" i="20"/>
  <c r="AB57" i="20" s="1"/>
  <c r="P498" i="20"/>
  <c r="AA57" i="20" s="1"/>
  <c r="W497" i="20"/>
  <c r="AH56" i="20" s="1"/>
  <c r="V497" i="20"/>
  <c r="AG56" i="20" s="1"/>
  <c r="U497" i="20"/>
  <c r="AF56" i="20" s="1"/>
  <c r="T497" i="20"/>
  <c r="S497" i="20"/>
  <c r="R497" i="20"/>
  <c r="Q497" i="20"/>
  <c r="AB56" i="20" s="1"/>
  <c r="P497" i="20"/>
  <c r="AA56" i="20" s="1"/>
  <c r="W496" i="20"/>
  <c r="AH55" i="20" s="1"/>
  <c r="V496" i="20"/>
  <c r="AG55" i="20" s="1"/>
  <c r="U496" i="20"/>
  <c r="AF55" i="20" s="1"/>
  <c r="T496" i="20"/>
  <c r="AE55" i="20" s="1"/>
  <c r="S496" i="20"/>
  <c r="AD55" i="20" s="1"/>
  <c r="R496" i="20"/>
  <c r="AC55" i="20" s="1"/>
  <c r="Q496" i="20"/>
  <c r="AB55" i="20" s="1"/>
  <c r="P496" i="20"/>
  <c r="W495" i="20"/>
  <c r="V495" i="20"/>
  <c r="U495" i="20"/>
  <c r="T495" i="20"/>
  <c r="AE54" i="20" s="1"/>
  <c r="S495" i="20"/>
  <c r="AD54" i="20" s="1"/>
  <c r="R495" i="20"/>
  <c r="AC54" i="20" s="1"/>
  <c r="Q495" i="20"/>
  <c r="AB54" i="20" s="1"/>
  <c r="P495" i="20"/>
  <c r="AA54" i="20" s="1"/>
  <c r="W494" i="20"/>
  <c r="AH53" i="20" s="1"/>
  <c r="V494" i="20"/>
  <c r="AG53" i="20" s="1"/>
  <c r="U494" i="20"/>
  <c r="T494" i="20"/>
  <c r="S494" i="20"/>
  <c r="R494" i="20"/>
  <c r="Q494" i="20"/>
  <c r="AB53" i="20" s="1"/>
  <c r="P494" i="20"/>
  <c r="AA53" i="20" s="1"/>
  <c r="W492" i="20"/>
  <c r="V492" i="20"/>
  <c r="U492" i="20"/>
  <c r="T492" i="20"/>
  <c r="S492" i="20"/>
  <c r="R492" i="20"/>
  <c r="Q492" i="20"/>
  <c r="P492" i="20"/>
  <c r="W491" i="20"/>
  <c r="V491" i="20"/>
  <c r="U491" i="20"/>
  <c r="T491" i="20"/>
  <c r="S491" i="20"/>
  <c r="R491" i="20"/>
  <c r="Q491" i="20"/>
  <c r="P491" i="20"/>
  <c r="W490" i="20"/>
  <c r="V490" i="20"/>
  <c r="U490" i="20"/>
  <c r="T490" i="20"/>
  <c r="S490" i="20"/>
  <c r="R490" i="20"/>
  <c r="Q490" i="20"/>
  <c r="P490" i="20"/>
  <c r="W489" i="20"/>
  <c r="V489" i="20"/>
  <c r="U489" i="20"/>
  <c r="T489" i="20"/>
  <c r="S489" i="20"/>
  <c r="R489" i="20"/>
  <c r="Q489" i="20"/>
  <c r="P489" i="20"/>
  <c r="W488" i="20"/>
  <c r="V488" i="20"/>
  <c r="U488" i="20"/>
  <c r="T488" i="20"/>
  <c r="S488" i="20"/>
  <c r="R488" i="20"/>
  <c r="Q488" i="20"/>
  <c r="P488" i="20"/>
  <c r="W487" i="20"/>
  <c r="V487" i="20"/>
  <c r="U487" i="20"/>
  <c r="T487" i="20"/>
  <c r="S487" i="20"/>
  <c r="R487" i="20"/>
  <c r="Q487" i="20"/>
  <c r="P487" i="20"/>
  <c r="W486" i="20"/>
  <c r="V486" i="20"/>
  <c r="U486" i="20"/>
  <c r="T486" i="20"/>
  <c r="S486" i="20"/>
  <c r="R486" i="20"/>
  <c r="Q486" i="20"/>
  <c r="P486" i="20"/>
  <c r="W485" i="20"/>
  <c r="V485" i="20"/>
  <c r="U485" i="20"/>
  <c r="T485" i="20"/>
  <c r="S485" i="20"/>
  <c r="R485" i="20"/>
  <c r="Q485" i="20"/>
  <c r="P485" i="20"/>
  <c r="W484" i="20"/>
  <c r="V484" i="20"/>
  <c r="U484" i="20"/>
  <c r="T484" i="20"/>
  <c r="S484" i="20"/>
  <c r="R484" i="20"/>
  <c r="Q484" i="20"/>
  <c r="P484" i="20"/>
  <c r="W482" i="20"/>
  <c r="V482" i="20"/>
  <c r="U482" i="20"/>
  <c r="T482" i="20"/>
  <c r="S482" i="20"/>
  <c r="R482" i="20"/>
  <c r="Q482" i="20"/>
  <c r="P482" i="20"/>
  <c r="W481" i="20"/>
  <c r="V481" i="20"/>
  <c r="U481" i="20"/>
  <c r="T481" i="20"/>
  <c r="S481" i="20"/>
  <c r="R481" i="20"/>
  <c r="Q481" i="20"/>
  <c r="P481" i="20"/>
  <c r="W480" i="20"/>
  <c r="V480" i="20"/>
  <c r="U480" i="20"/>
  <c r="T480" i="20"/>
  <c r="S480" i="20"/>
  <c r="R480" i="20"/>
  <c r="Q480" i="20"/>
  <c r="P480" i="20"/>
  <c r="W479" i="20"/>
  <c r="V479" i="20"/>
  <c r="U479" i="20"/>
  <c r="T479" i="20"/>
  <c r="S479" i="20"/>
  <c r="R479" i="20"/>
  <c r="Q479" i="20"/>
  <c r="P479" i="20"/>
  <c r="W478" i="20"/>
  <c r="V478" i="20"/>
  <c r="U478" i="20"/>
  <c r="T478" i="20"/>
  <c r="S478" i="20"/>
  <c r="R478" i="20"/>
  <c r="Q478" i="20"/>
  <c r="P478" i="20"/>
  <c r="W477" i="20"/>
  <c r="V477" i="20"/>
  <c r="U477" i="20"/>
  <c r="T477" i="20"/>
  <c r="S477" i="20"/>
  <c r="R477" i="20"/>
  <c r="Q477" i="20"/>
  <c r="P477" i="20"/>
  <c r="W476" i="20"/>
  <c r="V476" i="20"/>
  <c r="U476" i="20"/>
  <c r="T476" i="20"/>
  <c r="S476" i="20"/>
  <c r="R476" i="20"/>
  <c r="Q476" i="20"/>
  <c r="P476" i="20"/>
  <c r="W475" i="20"/>
  <c r="V475" i="20"/>
  <c r="U475" i="20"/>
  <c r="T475" i="20"/>
  <c r="S475" i="20"/>
  <c r="R475" i="20"/>
  <c r="Q475" i="20"/>
  <c r="P475" i="20"/>
  <c r="W474" i="20"/>
  <c r="V474" i="20"/>
  <c r="U474" i="20"/>
  <c r="T474" i="20"/>
  <c r="S474" i="20"/>
  <c r="R474" i="20"/>
  <c r="Q474" i="20"/>
  <c r="P474" i="20"/>
  <c r="W472" i="20"/>
  <c r="V472" i="20"/>
  <c r="U472" i="20"/>
  <c r="T472" i="20"/>
  <c r="S472" i="20"/>
  <c r="R472" i="20"/>
  <c r="Q472" i="20"/>
  <c r="P472" i="20"/>
  <c r="W471" i="20"/>
  <c r="V471" i="20"/>
  <c r="U471" i="20"/>
  <c r="T471" i="20"/>
  <c r="S471" i="20"/>
  <c r="R471" i="20"/>
  <c r="Q471" i="20"/>
  <c r="P471" i="20"/>
  <c r="W470" i="20"/>
  <c r="V470" i="20"/>
  <c r="U470" i="20"/>
  <c r="T470" i="20"/>
  <c r="S470" i="20"/>
  <c r="R470" i="20"/>
  <c r="Q470" i="20"/>
  <c r="P470" i="20"/>
  <c r="W469" i="20"/>
  <c r="V469" i="20"/>
  <c r="U469" i="20"/>
  <c r="T469" i="20"/>
  <c r="S469" i="20"/>
  <c r="R469" i="20"/>
  <c r="Q469" i="20"/>
  <c r="P469" i="20"/>
  <c r="W468" i="20"/>
  <c r="V468" i="20"/>
  <c r="U468" i="20"/>
  <c r="T468" i="20"/>
  <c r="S468" i="20"/>
  <c r="R468" i="20"/>
  <c r="Q468" i="20"/>
  <c r="P468" i="20"/>
  <c r="W467" i="20"/>
  <c r="V467" i="20"/>
  <c r="U467" i="20"/>
  <c r="T467" i="20"/>
  <c r="S467" i="20"/>
  <c r="R467" i="20"/>
  <c r="Q467" i="20"/>
  <c r="P467" i="20"/>
  <c r="W466" i="20"/>
  <c r="V466" i="20"/>
  <c r="U466" i="20"/>
  <c r="T466" i="20"/>
  <c r="S466" i="20"/>
  <c r="R466" i="20"/>
  <c r="Q466" i="20"/>
  <c r="P466" i="20"/>
  <c r="W465" i="20"/>
  <c r="V465" i="20"/>
  <c r="U465" i="20"/>
  <c r="T465" i="20"/>
  <c r="S465" i="20"/>
  <c r="R465" i="20"/>
  <c r="Q465" i="20"/>
  <c r="P465" i="20"/>
  <c r="W464" i="20"/>
  <c r="V464" i="20"/>
  <c r="U464" i="20"/>
  <c r="T464" i="20"/>
  <c r="S464" i="20"/>
  <c r="R464" i="20"/>
  <c r="Q464" i="20"/>
  <c r="P464" i="20"/>
  <c r="W462" i="20"/>
  <c r="V462" i="20"/>
  <c r="U462" i="20"/>
  <c r="T462" i="20"/>
  <c r="S462" i="20"/>
  <c r="R462" i="20"/>
  <c r="Q462" i="20"/>
  <c r="P462" i="20"/>
  <c r="W461" i="20"/>
  <c r="V461" i="20"/>
  <c r="U461" i="20"/>
  <c r="T461" i="20"/>
  <c r="S461" i="20"/>
  <c r="R461" i="20"/>
  <c r="Q461" i="20"/>
  <c r="P461" i="20"/>
  <c r="W460" i="20"/>
  <c r="V460" i="20"/>
  <c r="U460" i="20"/>
  <c r="T460" i="20"/>
  <c r="S460" i="20"/>
  <c r="R460" i="20"/>
  <c r="Q460" i="20"/>
  <c r="P460" i="20"/>
  <c r="W459" i="20"/>
  <c r="V459" i="20"/>
  <c r="U459" i="20"/>
  <c r="T459" i="20"/>
  <c r="S459" i="20"/>
  <c r="R459" i="20"/>
  <c r="Q459" i="20"/>
  <c r="P459" i="20"/>
  <c r="W458" i="20"/>
  <c r="V458" i="20"/>
  <c r="U458" i="20"/>
  <c r="T458" i="20"/>
  <c r="S458" i="20"/>
  <c r="R458" i="20"/>
  <c r="Q458" i="20"/>
  <c r="P458" i="20"/>
  <c r="W457" i="20"/>
  <c r="V457" i="20"/>
  <c r="U457" i="20"/>
  <c r="T457" i="20"/>
  <c r="S457" i="20"/>
  <c r="R457" i="20"/>
  <c r="Q457" i="20"/>
  <c r="P457" i="20"/>
  <c r="W456" i="20"/>
  <c r="V456" i="20"/>
  <c r="U456" i="20"/>
  <c r="T456" i="20"/>
  <c r="S456" i="20"/>
  <c r="R456" i="20"/>
  <c r="Q456" i="20"/>
  <c r="P456" i="20"/>
  <c r="W455" i="20"/>
  <c r="V455" i="20"/>
  <c r="U455" i="20"/>
  <c r="T455" i="20"/>
  <c r="S455" i="20"/>
  <c r="R455" i="20"/>
  <c r="Q455" i="20"/>
  <c r="P455" i="20"/>
  <c r="W454" i="20"/>
  <c r="V454" i="20"/>
  <c r="U454" i="20"/>
  <c r="T454" i="20"/>
  <c r="S454" i="20"/>
  <c r="R454" i="20"/>
  <c r="Q454" i="20"/>
  <c r="P454" i="20"/>
  <c r="W452" i="20"/>
  <c r="V452" i="20"/>
  <c r="U452" i="20"/>
  <c r="T452" i="20"/>
  <c r="S452" i="20"/>
  <c r="R452" i="20"/>
  <c r="Q452" i="20"/>
  <c r="P452" i="20"/>
  <c r="W451" i="20"/>
  <c r="V451" i="20"/>
  <c r="U451" i="20"/>
  <c r="T451" i="20"/>
  <c r="S451" i="20"/>
  <c r="R451" i="20"/>
  <c r="Q451" i="20"/>
  <c r="P451" i="20"/>
  <c r="W450" i="20"/>
  <c r="V450" i="20"/>
  <c r="U450" i="20"/>
  <c r="T450" i="20"/>
  <c r="S450" i="20"/>
  <c r="R450" i="20"/>
  <c r="Q450" i="20"/>
  <c r="P450" i="20"/>
  <c r="W449" i="20"/>
  <c r="V449" i="20"/>
  <c r="U449" i="20"/>
  <c r="T449" i="20"/>
  <c r="S449" i="20"/>
  <c r="R449" i="20"/>
  <c r="Q449" i="20"/>
  <c r="P449" i="20"/>
  <c r="W448" i="20"/>
  <c r="V448" i="20"/>
  <c r="U448" i="20"/>
  <c r="T448" i="20"/>
  <c r="S448" i="20"/>
  <c r="R448" i="20"/>
  <c r="Q448" i="20"/>
  <c r="P448" i="20"/>
  <c r="W447" i="20"/>
  <c r="V447" i="20"/>
  <c r="U447" i="20"/>
  <c r="T447" i="20"/>
  <c r="S447" i="20"/>
  <c r="R447" i="20"/>
  <c r="Q447" i="20"/>
  <c r="P447" i="20"/>
  <c r="W446" i="20"/>
  <c r="V446" i="20"/>
  <c r="U446" i="20"/>
  <c r="T446" i="20"/>
  <c r="S446" i="20"/>
  <c r="R446" i="20"/>
  <c r="Q446" i="20"/>
  <c r="P446" i="20"/>
  <c r="W445" i="20"/>
  <c r="V445" i="20"/>
  <c r="U445" i="20"/>
  <c r="T445" i="20"/>
  <c r="S445" i="20"/>
  <c r="R445" i="20"/>
  <c r="Q445" i="20"/>
  <c r="P445" i="20"/>
  <c r="W444" i="20"/>
  <c r="V444" i="20"/>
  <c r="U444" i="20"/>
  <c r="T444" i="20"/>
  <c r="S444" i="20"/>
  <c r="R444" i="20"/>
  <c r="Q444" i="20"/>
  <c r="P444" i="20"/>
  <c r="W442" i="20"/>
  <c r="V442" i="20"/>
  <c r="U442" i="20"/>
  <c r="T442" i="20"/>
  <c r="S442" i="20"/>
  <c r="R442" i="20"/>
  <c r="Q442" i="20"/>
  <c r="P442" i="20"/>
  <c r="W441" i="20"/>
  <c r="V441" i="20"/>
  <c r="U441" i="20"/>
  <c r="T441" i="20"/>
  <c r="S441" i="20"/>
  <c r="R441" i="20"/>
  <c r="Q441" i="20"/>
  <c r="P441" i="20"/>
  <c r="W440" i="20"/>
  <c r="V440" i="20"/>
  <c r="U440" i="20"/>
  <c r="T440" i="20"/>
  <c r="S440" i="20"/>
  <c r="R440" i="20"/>
  <c r="Q440" i="20"/>
  <c r="P440" i="20"/>
  <c r="W439" i="20"/>
  <c r="V439" i="20"/>
  <c r="U439" i="20"/>
  <c r="T439" i="20"/>
  <c r="S439" i="20"/>
  <c r="R439" i="20"/>
  <c r="Q439" i="20"/>
  <c r="P439" i="20"/>
  <c r="W438" i="20"/>
  <c r="V438" i="20"/>
  <c r="U438" i="20"/>
  <c r="T438" i="20"/>
  <c r="S438" i="20"/>
  <c r="R438" i="20"/>
  <c r="Q438" i="20"/>
  <c r="P438" i="20"/>
  <c r="W437" i="20"/>
  <c r="V437" i="20"/>
  <c r="U437" i="20"/>
  <c r="T437" i="20"/>
  <c r="S437" i="20"/>
  <c r="R437" i="20"/>
  <c r="Q437" i="20"/>
  <c r="P437" i="20"/>
  <c r="W436" i="20"/>
  <c r="V436" i="20"/>
  <c r="U436" i="20"/>
  <c r="T436" i="20"/>
  <c r="S436" i="20"/>
  <c r="R436" i="20"/>
  <c r="Q436" i="20"/>
  <c r="P436" i="20"/>
  <c r="W435" i="20"/>
  <c r="V435" i="20"/>
  <c r="U435" i="20"/>
  <c r="T435" i="20"/>
  <c r="S435" i="20"/>
  <c r="R435" i="20"/>
  <c r="Q435" i="20"/>
  <c r="P435" i="20"/>
  <c r="W434" i="20"/>
  <c r="V434" i="20"/>
  <c r="U434" i="20"/>
  <c r="T434" i="20"/>
  <c r="S434" i="20"/>
  <c r="R434" i="20"/>
  <c r="Q434" i="20"/>
  <c r="P434" i="20"/>
  <c r="W432" i="20"/>
  <c r="V432" i="20"/>
  <c r="U432" i="20"/>
  <c r="T432" i="20"/>
  <c r="S432" i="20"/>
  <c r="R432" i="20"/>
  <c r="Q432" i="20"/>
  <c r="P432" i="20"/>
  <c r="W431" i="20"/>
  <c r="V431" i="20"/>
  <c r="U431" i="20"/>
  <c r="T431" i="20"/>
  <c r="S431" i="20"/>
  <c r="R431" i="20"/>
  <c r="Q431" i="20"/>
  <c r="P431" i="20"/>
  <c r="W430" i="20"/>
  <c r="V430" i="20"/>
  <c r="U430" i="20"/>
  <c r="T430" i="20"/>
  <c r="S430" i="20"/>
  <c r="R430" i="20"/>
  <c r="Q430" i="20"/>
  <c r="P430" i="20"/>
  <c r="W429" i="20"/>
  <c r="V429" i="20"/>
  <c r="U429" i="20"/>
  <c r="T429" i="20"/>
  <c r="S429" i="20"/>
  <c r="R429" i="20"/>
  <c r="Q429" i="20"/>
  <c r="P429" i="20"/>
  <c r="W428" i="20"/>
  <c r="V428" i="20"/>
  <c r="U428" i="20"/>
  <c r="T428" i="20"/>
  <c r="S428" i="20"/>
  <c r="R428" i="20"/>
  <c r="Q428" i="20"/>
  <c r="P428" i="20"/>
  <c r="W427" i="20"/>
  <c r="V427" i="20"/>
  <c r="U427" i="20"/>
  <c r="T427" i="20"/>
  <c r="S427" i="20"/>
  <c r="R427" i="20"/>
  <c r="Q427" i="20"/>
  <c r="P427" i="20"/>
  <c r="W426" i="20"/>
  <c r="V426" i="20"/>
  <c r="U426" i="20"/>
  <c r="T426" i="20"/>
  <c r="S426" i="20"/>
  <c r="R426" i="20"/>
  <c r="Q426" i="20"/>
  <c r="P426" i="20"/>
  <c r="W425" i="20"/>
  <c r="V425" i="20"/>
  <c r="U425" i="20"/>
  <c r="T425" i="20"/>
  <c r="S425" i="20"/>
  <c r="R425" i="20"/>
  <c r="Q425" i="20"/>
  <c r="P425" i="20"/>
  <c r="W424" i="20"/>
  <c r="V424" i="20"/>
  <c r="U424" i="20"/>
  <c r="T424" i="20"/>
  <c r="S424" i="20"/>
  <c r="R424" i="20"/>
  <c r="Q424" i="20"/>
  <c r="P424" i="20"/>
  <c r="W422" i="20"/>
  <c r="V422" i="20"/>
  <c r="U422" i="20"/>
  <c r="T422" i="20"/>
  <c r="S422" i="20"/>
  <c r="R422" i="20"/>
  <c r="Q422" i="20"/>
  <c r="P422" i="20"/>
  <c r="W421" i="20"/>
  <c r="V421" i="20"/>
  <c r="U421" i="20"/>
  <c r="T421" i="20"/>
  <c r="S421" i="20"/>
  <c r="R421" i="20"/>
  <c r="Q421" i="20"/>
  <c r="P421" i="20"/>
  <c r="W420" i="20"/>
  <c r="V420" i="20"/>
  <c r="U420" i="20"/>
  <c r="T420" i="20"/>
  <c r="S420" i="20"/>
  <c r="R420" i="20"/>
  <c r="Q420" i="20"/>
  <c r="P420" i="20"/>
  <c r="W419" i="20"/>
  <c r="V419" i="20"/>
  <c r="U419" i="20"/>
  <c r="T419" i="20"/>
  <c r="S419" i="20"/>
  <c r="R419" i="20"/>
  <c r="Q419" i="20"/>
  <c r="P419" i="20"/>
  <c r="W418" i="20"/>
  <c r="V418" i="20"/>
  <c r="U418" i="20"/>
  <c r="T418" i="20"/>
  <c r="S418" i="20"/>
  <c r="R418" i="20"/>
  <c r="Q418" i="20"/>
  <c r="P418" i="20"/>
  <c r="W417" i="20"/>
  <c r="V417" i="20"/>
  <c r="U417" i="20"/>
  <c r="T417" i="20"/>
  <c r="S417" i="20"/>
  <c r="R417" i="20"/>
  <c r="Q417" i="20"/>
  <c r="P417" i="20"/>
  <c r="W416" i="20"/>
  <c r="V416" i="20"/>
  <c r="U416" i="20"/>
  <c r="T416" i="20"/>
  <c r="S416" i="20"/>
  <c r="R416" i="20"/>
  <c r="Q416" i="20"/>
  <c r="P416" i="20"/>
  <c r="W415" i="20"/>
  <c r="V415" i="20"/>
  <c r="U415" i="20"/>
  <c r="T415" i="20"/>
  <c r="S415" i="20"/>
  <c r="R415" i="20"/>
  <c r="Q415" i="20"/>
  <c r="P415" i="20"/>
  <c r="W414" i="20"/>
  <c r="V414" i="20"/>
  <c r="U414" i="20"/>
  <c r="T414" i="20"/>
  <c r="S414" i="20"/>
  <c r="R414" i="20"/>
  <c r="Q414" i="20"/>
  <c r="P414" i="20"/>
  <c r="W412" i="20"/>
  <c r="V412" i="20"/>
  <c r="U412" i="20"/>
  <c r="T412" i="20"/>
  <c r="S412" i="20"/>
  <c r="R412" i="20"/>
  <c r="Q412" i="20"/>
  <c r="P412" i="20"/>
  <c r="W411" i="20"/>
  <c r="V411" i="20"/>
  <c r="U411" i="20"/>
  <c r="T411" i="20"/>
  <c r="S411" i="20"/>
  <c r="R411" i="20"/>
  <c r="Q411" i="20"/>
  <c r="P411" i="20"/>
  <c r="W410" i="20"/>
  <c r="V410" i="20"/>
  <c r="U410" i="20"/>
  <c r="T410" i="20"/>
  <c r="S410" i="20"/>
  <c r="R410" i="20"/>
  <c r="Q410" i="20"/>
  <c r="P410" i="20"/>
  <c r="W409" i="20"/>
  <c r="V409" i="20"/>
  <c r="U409" i="20"/>
  <c r="T409" i="20"/>
  <c r="S409" i="20"/>
  <c r="R409" i="20"/>
  <c r="Q409" i="20"/>
  <c r="P409" i="20"/>
  <c r="W408" i="20"/>
  <c r="V408" i="20"/>
  <c r="U408" i="20"/>
  <c r="T408" i="20"/>
  <c r="S408" i="20"/>
  <c r="R408" i="20"/>
  <c r="Q408" i="20"/>
  <c r="P408" i="20"/>
  <c r="W407" i="20"/>
  <c r="V407" i="20"/>
  <c r="U407" i="20"/>
  <c r="T407" i="20"/>
  <c r="S407" i="20"/>
  <c r="R407" i="20"/>
  <c r="Q407" i="20"/>
  <c r="P407" i="20"/>
  <c r="W406" i="20"/>
  <c r="V406" i="20"/>
  <c r="U406" i="20"/>
  <c r="T406" i="20"/>
  <c r="S406" i="20"/>
  <c r="R406" i="20"/>
  <c r="Q406" i="20"/>
  <c r="P406" i="20"/>
  <c r="W405" i="20"/>
  <c r="V405" i="20"/>
  <c r="U405" i="20"/>
  <c r="T405" i="20"/>
  <c r="S405" i="20"/>
  <c r="R405" i="20"/>
  <c r="Q405" i="20"/>
  <c r="P405" i="20"/>
  <c r="W404" i="20"/>
  <c r="V404" i="20"/>
  <c r="U404" i="20"/>
  <c r="T404" i="20"/>
  <c r="S404" i="20"/>
  <c r="R404" i="20"/>
  <c r="Q404" i="20"/>
  <c r="P404" i="20"/>
  <c r="W402" i="20"/>
  <c r="V402" i="20"/>
  <c r="U402" i="20"/>
  <c r="T402" i="20"/>
  <c r="S402" i="20"/>
  <c r="R402" i="20"/>
  <c r="Q402" i="20"/>
  <c r="P402" i="20"/>
  <c r="W401" i="20"/>
  <c r="V401" i="20"/>
  <c r="U401" i="20"/>
  <c r="T401" i="20"/>
  <c r="S401" i="20"/>
  <c r="R401" i="20"/>
  <c r="Q401" i="20"/>
  <c r="P401" i="20"/>
  <c r="W400" i="20"/>
  <c r="V400" i="20"/>
  <c r="U400" i="20"/>
  <c r="T400" i="20"/>
  <c r="S400" i="20"/>
  <c r="R400" i="20"/>
  <c r="Q400" i="20"/>
  <c r="P400" i="20"/>
  <c r="W399" i="20"/>
  <c r="V399" i="20"/>
  <c r="U399" i="20"/>
  <c r="T399" i="20"/>
  <c r="S399" i="20"/>
  <c r="R399" i="20"/>
  <c r="Q399" i="20"/>
  <c r="P399" i="20"/>
  <c r="W398" i="20"/>
  <c r="V398" i="20"/>
  <c r="U398" i="20"/>
  <c r="T398" i="20"/>
  <c r="S398" i="20"/>
  <c r="R398" i="20"/>
  <c r="Q398" i="20"/>
  <c r="P398" i="20"/>
  <c r="W397" i="20"/>
  <c r="V397" i="20"/>
  <c r="U397" i="20"/>
  <c r="T397" i="20"/>
  <c r="S397" i="20"/>
  <c r="R397" i="20"/>
  <c r="Q397" i="20"/>
  <c r="P397" i="20"/>
  <c r="W396" i="20"/>
  <c r="V396" i="20"/>
  <c r="U396" i="20"/>
  <c r="T396" i="20"/>
  <c r="S396" i="20"/>
  <c r="R396" i="20"/>
  <c r="Q396" i="20"/>
  <c r="P396" i="20"/>
  <c r="W395" i="20"/>
  <c r="V395" i="20"/>
  <c r="U395" i="20"/>
  <c r="T395" i="20"/>
  <c r="S395" i="20"/>
  <c r="R395" i="20"/>
  <c r="Q395" i="20"/>
  <c r="P395" i="20"/>
  <c r="W394" i="20"/>
  <c r="V394" i="20"/>
  <c r="U394" i="20"/>
  <c r="T394" i="20"/>
  <c r="S394" i="20"/>
  <c r="R394" i="20"/>
  <c r="Q394" i="20"/>
  <c r="P394" i="20"/>
  <c r="W392" i="20"/>
  <c r="V392" i="20"/>
  <c r="U392" i="20"/>
  <c r="T392" i="20"/>
  <c r="S392" i="20"/>
  <c r="R392" i="20"/>
  <c r="Q392" i="20"/>
  <c r="P392" i="20"/>
  <c r="W391" i="20"/>
  <c r="V391" i="20"/>
  <c r="U391" i="20"/>
  <c r="T391" i="20"/>
  <c r="S391" i="20"/>
  <c r="R391" i="20"/>
  <c r="Q391" i="20"/>
  <c r="P391" i="20"/>
  <c r="W390" i="20"/>
  <c r="V390" i="20"/>
  <c r="U390" i="20"/>
  <c r="T390" i="20"/>
  <c r="S390" i="20"/>
  <c r="R390" i="20"/>
  <c r="Q390" i="20"/>
  <c r="P390" i="20"/>
  <c r="W389" i="20"/>
  <c r="V389" i="20"/>
  <c r="U389" i="20"/>
  <c r="T389" i="20"/>
  <c r="S389" i="20"/>
  <c r="R389" i="20"/>
  <c r="Q389" i="20"/>
  <c r="P389" i="20"/>
  <c r="W388" i="20"/>
  <c r="V388" i="20"/>
  <c r="U388" i="20"/>
  <c r="T388" i="20"/>
  <c r="S388" i="20"/>
  <c r="R388" i="20"/>
  <c r="Q388" i="20"/>
  <c r="P388" i="20"/>
  <c r="W387" i="20"/>
  <c r="V387" i="20"/>
  <c r="U387" i="20"/>
  <c r="T387" i="20"/>
  <c r="S387" i="20"/>
  <c r="R387" i="20"/>
  <c r="Q387" i="20"/>
  <c r="P387" i="20"/>
  <c r="W386" i="20"/>
  <c r="V386" i="20"/>
  <c r="U386" i="20"/>
  <c r="T386" i="20"/>
  <c r="S386" i="20"/>
  <c r="R386" i="20"/>
  <c r="Q386" i="20"/>
  <c r="P386" i="20"/>
  <c r="W385" i="20"/>
  <c r="V385" i="20"/>
  <c r="U385" i="20"/>
  <c r="T385" i="20"/>
  <c r="S385" i="20"/>
  <c r="R385" i="20"/>
  <c r="Q385" i="20"/>
  <c r="P385" i="20"/>
  <c r="W384" i="20"/>
  <c r="V384" i="20"/>
  <c r="U384" i="20"/>
  <c r="T384" i="20"/>
  <c r="S384" i="20"/>
  <c r="R384" i="20"/>
  <c r="Q384" i="20"/>
  <c r="P384" i="20"/>
  <c r="W382" i="20"/>
  <c r="V382" i="20"/>
  <c r="U382" i="20"/>
  <c r="T382" i="20"/>
  <c r="S382" i="20"/>
  <c r="R382" i="20"/>
  <c r="Q382" i="20"/>
  <c r="P382" i="20"/>
  <c r="W381" i="20"/>
  <c r="V381" i="20"/>
  <c r="U381" i="20"/>
  <c r="T381" i="20"/>
  <c r="S381" i="20"/>
  <c r="R381" i="20"/>
  <c r="Q381" i="20"/>
  <c r="P381" i="20"/>
  <c r="W380" i="20"/>
  <c r="V380" i="20"/>
  <c r="U380" i="20"/>
  <c r="T380" i="20"/>
  <c r="S380" i="20"/>
  <c r="R380" i="20"/>
  <c r="Q380" i="20"/>
  <c r="P380" i="20"/>
  <c r="W379" i="20"/>
  <c r="V379" i="20"/>
  <c r="U379" i="20"/>
  <c r="T379" i="20"/>
  <c r="S379" i="20"/>
  <c r="R379" i="20"/>
  <c r="Q379" i="20"/>
  <c r="P379" i="20"/>
  <c r="W378" i="20"/>
  <c r="V378" i="20"/>
  <c r="U378" i="20"/>
  <c r="T378" i="20"/>
  <c r="S378" i="20"/>
  <c r="R378" i="20"/>
  <c r="Q378" i="20"/>
  <c r="P378" i="20"/>
  <c r="W377" i="20"/>
  <c r="V377" i="20"/>
  <c r="U377" i="20"/>
  <c r="T377" i="20"/>
  <c r="S377" i="20"/>
  <c r="R377" i="20"/>
  <c r="Q377" i="20"/>
  <c r="P377" i="20"/>
  <c r="W376" i="20"/>
  <c r="V376" i="20"/>
  <c r="U376" i="20"/>
  <c r="T376" i="20"/>
  <c r="S376" i="20"/>
  <c r="R376" i="20"/>
  <c r="Q376" i="20"/>
  <c r="P376" i="20"/>
  <c r="W375" i="20"/>
  <c r="V375" i="20"/>
  <c r="U375" i="20"/>
  <c r="T375" i="20"/>
  <c r="S375" i="20"/>
  <c r="R375" i="20"/>
  <c r="Q375" i="20"/>
  <c r="P375" i="20"/>
  <c r="W374" i="20"/>
  <c r="V374" i="20"/>
  <c r="U374" i="20"/>
  <c r="T374" i="20"/>
  <c r="S374" i="20"/>
  <c r="R374" i="20"/>
  <c r="Q374" i="20"/>
  <c r="P374" i="20"/>
  <c r="W372" i="20"/>
  <c r="V372" i="20"/>
  <c r="U372" i="20"/>
  <c r="T372" i="20"/>
  <c r="S372" i="20"/>
  <c r="R372" i="20"/>
  <c r="Q372" i="20"/>
  <c r="P372" i="20"/>
  <c r="W371" i="20"/>
  <c r="V371" i="20"/>
  <c r="U371" i="20"/>
  <c r="T371" i="20"/>
  <c r="S371" i="20"/>
  <c r="R371" i="20"/>
  <c r="Q371" i="20"/>
  <c r="P371" i="20"/>
  <c r="W370" i="20"/>
  <c r="V370" i="20"/>
  <c r="U370" i="20"/>
  <c r="T370" i="20"/>
  <c r="S370" i="20"/>
  <c r="R370" i="20"/>
  <c r="Q370" i="20"/>
  <c r="P370" i="20"/>
  <c r="W369" i="20"/>
  <c r="V369" i="20"/>
  <c r="U369" i="20"/>
  <c r="T369" i="20"/>
  <c r="S369" i="20"/>
  <c r="R369" i="20"/>
  <c r="Q369" i="20"/>
  <c r="P369" i="20"/>
  <c r="W368" i="20"/>
  <c r="V368" i="20"/>
  <c r="U368" i="20"/>
  <c r="T368" i="20"/>
  <c r="S368" i="20"/>
  <c r="R368" i="20"/>
  <c r="Q368" i="20"/>
  <c r="P368" i="20"/>
  <c r="W367" i="20"/>
  <c r="V367" i="20"/>
  <c r="U367" i="20"/>
  <c r="T367" i="20"/>
  <c r="S367" i="20"/>
  <c r="R367" i="20"/>
  <c r="Q367" i="20"/>
  <c r="P367" i="20"/>
  <c r="W366" i="20"/>
  <c r="V366" i="20"/>
  <c r="U366" i="20"/>
  <c r="T366" i="20"/>
  <c r="S366" i="20"/>
  <c r="R366" i="20"/>
  <c r="Q366" i="20"/>
  <c r="P366" i="20"/>
  <c r="W365" i="20"/>
  <c r="V365" i="20"/>
  <c r="U365" i="20"/>
  <c r="T365" i="20"/>
  <c r="S365" i="20"/>
  <c r="R365" i="20"/>
  <c r="Q365" i="20"/>
  <c r="P365" i="20"/>
  <c r="W364" i="20"/>
  <c r="V364" i="20"/>
  <c r="U364" i="20"/>
  <c r="T364" i="20"/>
  <c r="S364" i="20"/>
  <c r="R364" i="20"/>
  <c r="Q364" i="20"/>
  <c r="P364" i="20"/>
  <c r="W362" i="20"/>
  <c r="V362" i="20"/>
  <c r="U362" i="20"/>
  <c r="T362" i="20"/>
  <c r="S362" i="20"/>
  <c r="R362" i="20"/>
  <c r="Q362" i="20"/>
  <c r="P362" i="20"/>
  <c r="W361" i="20"/>
  <c r="V361" i="20"/>
  <c r="U361" i="20"/>
  <c r="T361" i="20"/>
  <c r="S361" i="20"/>
  <c r="R361" i="20"/>
  <c r="Q361" i="20"/>
  <c r="P361" i="20"/>
  <c r="W360" i="20"/>
  <c r="V360" i="20"/>
  <c r="U360" i="20"/>
  <c r="T360" i="20"/>
  <c r="S360" i="20"/>
  <c r="R360" i="20"/>
  <c r="Q360" i="20"/>
  <c r="P360" i="20"/>
  <c r="W359" i="20"/>
  <c r="V359" i="20"/>
  <c r="U359" i="20"/>
  <c r="T359" i="20"/>
  <c r="S359" i="20"/>
  <c r="R359" i="20"/>
  <c r="Q359" i="20"/>
  <c r="P359" i="20"/>
  <c r="W358" i="20"/>
  <c r="V358" i="20"/>
  <c r="U358" i="20"/>
  <c r="T358" i="20"/>
  <c r="S358" i="20"/>
  <c r="R358" i="20"/>
  <c r="Q358" i="20"/>
  <c r="P358" i="20"/>
  <c r="W357" i="20"/>
  <c r="V357" i="20"/>
  <c r="U357" i="20"/>
  <c r="T357" i="20"/>
  <c r="S357" i="20"/>
  <c r="R357" i="20"/>
  <c r="Q357" i="20"/>
  <c r="P357" i="20"/>
  <c r="W356" i="20"/>
  <c r="V356" i="20"/>
  <c r="U356" i="20"/>
  <c r="T356" i="20"/>
  <c r="S356" i="20"/>
  <c r="R356" i="20"/>
  <c r="Q356" i="20"/>
  <c r="P356" i="20"/>
  <c r="W355" i="20"/>
  <c r="V355" i="20"/>
  <c r="U355" i="20"/>
  <c r="T355" i="20"/>
  <c r="S355" i="20"/>
  <c r="R355" i="20"/>
  <c r="Q355" i="20"/>
  <c r="P355" i="20"/>
  <c r="W354" i="20"/>
  <c r="V354" i="20"/>
  <c r="U354" i="20"/>
  <c r="T354" i="20"/>
  <c r="S354" i="20"/>
  <c r="R354" i="20"/>
  <c r="Q354" i="20"/>
  <c r="P354" i="20"/>
  <c r="W352" i="20"/>
  <c r="V352" i="20"/>
  <c r="U352" i="20"/>
  <c r="T352" i="20"/>
  <c r="S352" i="20"/>
  <c r="R352" i="20"/>
  <c r="Q352" i="20"/>
  <c r="P352" i="20"/>
  <c r="W351" i="20"/>
  <c r="V351" i="20"/>
  <c r="U351" i="20"/>
  <c r="T351" i="20"/>
  <c r="S351" i="20"/>
  <c r="R351" i="20"/>
  <c r="Q351" i="20"/>
  <c r="P351" i="20"/>
  <c r="W350" i="20"/>
  <c r="V350" i="20"/>
  <c r="U350" i="20"/>
  <c r="T350" i="20"/>
  <c r="S350" i="20"/>
  <c r="R350" i="20"/>
  <c r="Q350" i="20"/>
  <c r="P350" i="20"/>
  <c r="W349" i="20"/>
  <c r="V349" i="20"/>
  <c r="U349" i="20"/>
  <c r="T349" i="20"/>
  <c r="S349" i="20"/>
  <c r="R349" i="20"/>
  <c r="Q349" i="20"/>
  <c r="P349" i="20"/>
  <c r="W348" i="20"/>
  <c r="V348" i="20"/>
  <c r="U348" i="20"/>
  <c r="T348" i="20"/>
  <c r="S348" i="20"/>
  <c r="R348" i="20"/>
  <c r="Q348" i="20"/>
  <c r="P348" i="20"/>
  <c r="W347" i="20"/>
  <c r="V347" i="20"/>
  <c r="U347" i="20"/>
  <c r="T347" i="20"/>
  <c r="S347" i="20"/>
  <c r="R347" i="20"/>
  <c r="Q347" i="20"/>
  <c r="P347" i="20"/>
  <c r="W346" i="20"/>
  <c r="V346" i="20"/>
  <c r="U346" i="20"/>
  <c r="T346" i="20"/>
  <c r="S346" i="20"/>
  <c r="R346" i="20"/>
  <c r="Q346" i="20"/>
  <c r="P346" i="20"/>
  <c r="W345" i="20"/>
  <c r="V345" i="20"/>
  <c r="U345" i="20"/>
  <c r="T345" i="20"/>
  <c r="S345" i="20"/>
  <c r="R345" i="20"/>
  <c r="Q345" i="20"/>
  <c r="P345" i="20"/>
  <c r="W344" i="20"/>
  <c r="V344" i="20"/>
  <c r="U344" i="20"/>
  <c r="T344" i="20"/>
  <c r="S344" i="20"/>
  <c r="R344" i="20"/>
  <c r="Q344" i="20"/>
  <c r="P344" i="20"/>
  <c r="W342" i="20"/>
  <c r="V342" i="20"/>
  <c r="U342" i="20"/>
  <c r="T342" i="20"/>
  <c r="S342" i="20"/>
  <c r="R342" i="20"/>
  <c r="Q342" i="20"/>
  <c r="P342" i="20"/>
  <c r="W341" i="20"/>
  <c r="V341" i="20"/>
  <c r="U341" i="20"/>
  <c r="T341" i="20"/>
  <c r="S341" i="20"/>
  <c r="R341" i="20"/>
  <c r="Q341" i="20"/>
  <c r="P341" i="20"/>
  <c r="W340" i="20"/>
  <c r="V340" i="20"/>
  <c r="U340" i="20"/>
  <c r="T340" i="20"/>
  <c r="S340" i="20"/>
  <c r="R340" i="20"/>
  <c r="Q340" i="20"/>
  <c r="P340" i="20"/>
  <c r="W339" i="20"/>
  <c r="V339" i="20"/>
  <c r="U339" i="20"/>
  <c r="T339" i="20"/>
  <c r="S339" i="20"/>
  <c r="R339" i="20"/>
  <c r="Q339" i="20"/>
  <c r="P339" i="20"/>
  <c r="W338" i="20"/>
  <c r="V338" i="20"/>
  <c r="U338" i="20"/>
  <c r="T338" i="20"/>
  <c r="S338" i="20"/>
  <c r="R338" i="20"/>
  <c r="Q338" i="20"/>
  <c r="P338" i="20"/>
  <c r="W337" i="20"/>
  <c r="V337" i="20"/>
  <c r="U337" i="20"/>
  <c r="T337" i="20"/>
  <c r="S337" i="20"/>
  <c r="R337" i="20"/>
  <c r="Q337" i="20"/>
  <c r="P337" i="20"/>
  <c r="W336" i="20"/>
  <c r="V336" i="20"/>
  <c r="U336" i="20"/>
  <c r="T336" i="20"/>
  <c r="S336" i="20"/>
  <c r="R336" i="20"/>
  <c r="Q336" i="20"/>
  <c r="P336" i="20"/>
  <c r="W335" i="20"/>
  <c r="V335" i="20"/>
  <c r="U335" i="20"/>
  <c r="T335" i="20"/>
  <c r="S335" i="20"/>
  <c r="R335" i="20"/>
  <c r="Q335" i="20"/>
  <c r="P335" i="20"/>
  <c r="W334" i="20"/>
  <c r="V334" i="20"/>
  <c r="U334" i="20"/>
  <c r="T334" i="20"/>
  <c r="S334" i="20"/>
  <c r="R334" i="20"/>
  <c r="Q334" i="20"/>
  <c r="P334" i="20"/>
  <c r="W332" i="20"/>
  <c r="V332" i="20"/>
  <c r="AG52" i="20" s="1"/>
  <c r="U332" i="20"/>
  <c r="T332" i="20"/>
  <c r="AE52" i="20" s="1"/>
  <c r="S332" i="20"/>
  <c r="AD52" i="20" s="1"/>
  <c r="R332" i="20"/>
  <c r="AC52" i="20" s="1"/>
  <c r="Q332" i="20"/>
  <c r="P332" i="20"/>
  <c r="W331" i="20"/>
  <c r="V331" i="20"/>
  <c r="U331" i="20"/>
  <c r="T331" i="20"/>
  <c r="AE51" i="20" s="1"/>
  <c r="S331" i="20"/>
  <c r="AD51" i="20" s="1"/>
  <c r="R331" i="20"/>
  <c r="AC51" i="20" s="1"/>
  <c r="Q331" i="20"/>
  <c r="AB51" i="20" s="1"/>
  <c r="P331" i="20"/>
  <c r="AA51" i="20" s="1"/>
  <c r="W330" i="20"/>
  <c r="AH50" i="20" s="1"/>
  <c r="V330" i="20"/>
  <c r="AG50" i="20" s="1"/>
  <c r="U330" i="20"/>
  <c r="AF50" i="20" s="1"/>
  <c r="T330" i="20"/>
  <c r="S330" i="20"/>
  <c r="R330" i="20"/>
  <c r="Q330" i="20"/>
  <c r="P330" i="20"/>
  <c r="AA50" i="20" s="1"/>
  <c r="W329" i="20"/>
  <c r="AH49" i="20" s="1"/>
  <c r="V329" i="20"/>
  <c r="AG49" i="20" s="1"/>
  <c r="U329" i="20"/>
  <c r="AF49" i="20" s="1"/>
  <c r="T329" i="20"/>
  <c r="AE49" i="20" s="1"/>
  <c r="S329" i="20"/>
  <c r="AD49" i="20" s="1"/>
  <c r="R329" i="20"/>
  <c r="AC49" i="20" s="1"/>
  <c r="Q329" i="20"/>
  <c r="AB49" i="20" s="1"/>
  <c r="P329" i="20"/>
  <c r="W328" i="20"/>
  <c r="V328" i="20"/>
  <c r="U328" i="20"/>
  <c r="AF48" i="20" s="1"/>
  <c r="T328" i="20"/>
  <c r="AE48" i="20" s="1"/>
  <c r="S328" i="20"/>
  <c r="AD48" i="20" s="1"/>
  <c r="R328" i="20"/>
  <c r="AC48" i="20" s="1"/>
  <c r="Q328" i="20"/>
  <c r="AB48" i="20" s="1"/>
  <c r="P328" i="20"/>
  <c r="AA48" i="20" s="1"/>
  <c r="W327" i="20"/>
  <c r="AH47" i="20" s="1"/>
  <c r="V327" i="20"/>
  <c r="AG47" i="20" s="1"/>
  <c r="U327" i="20"/>
  <c r="AF47" i="20" s="1"/>
  <c r="T327" i="20"/>
  <c r="S327" i="20"/>
  <c r="R327" i="20"/>
  <c r="Q327" i="20"/>
  <c r="AB47" i="20" s="1"/>
  <c r="P327" i="20"/>
  <c r="AA47" i="20" s="1"/>
  <c r="W326" i="20"/>
  <c r="AH46" i="20" s="1"/>
  <c r="V326" i="20"/>
  <c r="AG46" i="20" s="1"/>
  <c r="U326" i="20"/>
  <c r="AF46" i="20" s="1"/>
  <c r="T326" i="20"/>
  <c r="AE46" i="20" s="1"/>
  <c r="S326" i="20"/>
  <c r="AD46" i="20" s="1"/>
  <c r="R326" i="20"/>
  <c r="AC46" i="20" s="1"/>
  <c r="Q326" i="20"/>
  <c r="AB46" i="20" s="1"/>
  <c r="P326" i="20"/>
  <c r="W325" i="20"/>
  <c r="V325" i="20"/>
  <c r="U325" i="20"/>
  <c r="AF45" i="20" s="1"/>
  <c r="T325" i="20"/>
  <c r="AE45" i="20" s="1"/>
  <c r="S325" i="20"/>
  <c r="AD45" i="20" s="1"/>
  <c r="R325" i="20"/>
  <c r="AC45" i="20" s="1"/>
  <c r="Q325" i="20"/>
  <c r="AB45" i="20" s="1"/>
  <c r="P325" i="20"/>
  <c r="AA45" i="20" s="1"/>
  <c r="W324" i="20"/>
  <c r="AH44" i="20" s="1"/>
  <c r="V324" i="20"/>
  <c r="AG44" i="20" s="1"/>
  <c r="U324" i="20"/>
  <c r="AF44" i="20" s="1"/>
  <c r="T324" i="20"/>
  <c r="S324" i="20"/>
  <c r="R324" i="20"/>
  <c r="Q324" i="20"/>
  <c r="AB44" i="20" s="1"/>
  <c r="P324" i="20"/>
  <c r="AA44" i="20" s="1"/>
  <c r="W322" i="20"/>
  <c r="V322" i="20"/>
  <c r="U322" i="20"/>
  <c r="T322" i="20"/>
  <c r="S322" i="20"/>
  <c r="R322" i="20"/>
  <c r="Q322" i="20"/>
  <c r="P322" i="20"/>
  <c r="W321" i="20"/>
  <c r="V321" i="20"/>
  <c r="U321" i="20"/>
  <c r="T321" i="20"/>
  <c r="S321" i="20"/>
  <c r="R321" i="20"/>
  <c r="Q321" i="20"/>
  <c r="P321" i="20"/>
  <c r="W320" i="20"/>
  <c r="V320" i="20"/>
  <c r="U320" i="20"/>
  <c r="T320" i="20"/>
  <c r="S320" i="20"/>
  <c r="R320" i="20"/>
  <c r="Q320" i="20"/>
  <c r="P320" i="20"/>
  <c r="W319" i="20"/>
  <c r="V319" i="20"/>
  <c r="U319" i="20"/>
  <c r="T319" i="20"/>
  <c r="S319" i="20"/>
  <c r="R319" i="20"/>
  <c r="Q319" i="20"/>
  <c r="P319" i="20"/>
  <c r="W318" i="20"/>
  <c r="V318" i="20"/>
  <c r="U318" i="20"/>
  <c r="T318" i="20"/>
  <c r="S318" i="20"/>
  <c r="R318" i="20"/>
  <c r="Q318" i="20"/>
  <c r="P318" i="20"/>
  <c r="W317" i="20"/>
  <c r="V317" i="20"/>
  <c r="U317" i="20"/>
  <c r="T317" i="20"/>
  <c r="S317" i="20"/>
  <c r="R317" i="20"/>
  <c r="Q317" i="20"/>
  <c r="P317" i="20"/>
  <c r="W316" i="20"/>
  <c r="V316" i="20"/>
  <c r="U316" i="20"/>
  <c r="T316" i="20"/>
  <c r="S316" i="20"/>
  <c r="R316" i="20"/>
  <c r="Q316" i="20"/>
  <c r="P316" i="20"/>
  <c r="W315" i="20"/>
  <c r="V315" i="20"/>
  <c r="U315" i="20"/>
  <c r="T315" i="20"/>
  <c r="S315" i="20"/>
  <c r="R315" i="20"/>
  <c r="Q315" i="20"/>
  <c r="P315" i="20"/>
  <c r="W314" i="20"/>
  <c r="V314" i="20"/>
  <c r="U314" i="20"/>
  <c r="T314" i="20"/>
  <c r="S314" i="20"/>
  <c r="R314" i="20"/>
  <c r="Q314" i="20"/>
  <c r="P314" i="20"/>
  <c r="W312" i="20"/>
  <c r="V312" i="20"/>
  <c r="U312" i="20"/>
  <c r="T312" i="20"/>
  <c r="S312" i="20"/>
  <c r="R312" i="20"/>
  <c r="Q312" i="20"/>
  <c r="P312" i="20"/>
  <c r="W311" i="20"/>
  <c r="V311" i="20"/>
  <c r="U311" i="20"/>
  <c r="T311" i="20"/>
  <c r="S311" i="20"/>
  <c r="R311" i="20"/>
  <c r="Q311" i="20"/>
  <c r="P311" i="20"/>
  <c r="W310" i="20"/>
  <c r="V310" i="20"/>
  <c r="U310" i="20"/>
  <c r="T310" i="20"/>
  <c r="S310" i="20"/>
  <c r="R310" i="20"/>
  <c r="Q310" i="20"/>
  <c r="P310" i="20"/>
  <c r="W309" i="20"/>
  <c r="V309" i="20"/>
  <c r="U309" i="20"/>
  <c r="T309" i="20"/>
  <c r="S309" i="20"/>
  <c r="R309" i="20"/>
  <c r="Q309" i="20"/>
  <c r="P309" i="20"/>
  <c r="W308" i="20"/>
  <c r="V308" i="20"/>
  <c r="U308" i="20"/>
  <c r="T308" i="20"/>
  <c r="S308" i="20"/>
  <c r="R308" i="20"/>
  <c r="Q308" i="20"/>
  <c r="P308" i="20"/>
  <c r="W307" i="20"/>
  <c r="V307" i="20"/>
  <c r="U307" i="20"/>
  <c r="T307" i="20"/>
  <c r="S307" i="20"/>
  <c r="R307" i="20"/>
  <c r="Q307" i="20"/>
  <c r="P307" i="20"/>
  <c r="W306" i="20"/>
  <c r="V306" i="20"/>
  <c r="U306" i="20"/>
  <c r="T306" i="20"/>
  <c r="S306" i="20"/>
  <c r="R306" i="20"/>
  <c r="Q306" i="20"/>
  <c r="P306" i="20"/>
  <c r="W305" i="20"/>
  <c r="V305" i="20"/>
  <c r="U305" i="20"/>
  <c r="T305" i="20"/>
  <c r="S305" i="20"/>
  <c r="R305" i="20"/>
  <c r="Q305" i="20"/>
  <c r="P305" i="20"/>
  <c r="W304" i="20"/>
  <c r="V304" i="20"/>
  <c r="U304" i="20"/>
  <c r="T304" i="20"/>
  <c r="S304" i="20"/>
  <c r="R304" i="20"/>
  <c r="Q304" i="20"/>
  <c r="P304" i="20"/>
  <c r="W302" i="20"/>
  <c r="V302" i="20"/>
  <c r="U302" i="20"/>
  <c r="T302" i="20"/>
  <c r="S302" i="20"/>
  <c r="R302" i="20"/>
  <c r="Q302" i="20"/>
  <c r="P302" i="20"/>
  <c r="W301" i="20"/>
  <c r="V301" i="20"/>
  <c r="U301" i="20"/>
  <c r="T301" i="20"/>
  <c r="S301" i="20"/>
  <c r="R301" i="20"/>
  <c r="Q301" i="20"/>
  <c r="P301" i="20"/>
  <c r="W300" i="20"/>
  <c r="V300" i="20"/>
  <c r="U300" i="20"/>
  <c r="T300" i="20"/>
  <c r="S300" i="20"/>
  <c r="R300" i="20"/>
  <c r="Q300" i="20"/>
  <c r="P300" i="20"/>
  <c r="W299" i="20"/>
  <c r="V299" i="20"/>
  <c r="U299" i="20"/>
  <c r="T299" i="20"/>
  <c r="S299" i="20"/>
  <c r="R299" i="20"/>
  <c r="Q299" i="20"/>
  <c r="P299" i="20"/>
  <c r="W298" i="20"/>
  <c r="V298" i="20"/>
  <c r="U298" i="20"/>
  <c r="T298" i="20"/>
  <c r="S298" i="20"/>
  <c r="R298" i="20"/>
  <c r="Q298" i="20"/>
  <c r="P298" i="20"/>
  <c r="W297" i="20"/>
  <c r="V297" i="20"/>
  <c r="U297" i="20"/>
  <c r="T297" i="20"/>
  <c r="S297" i="20"/>
  <c r="R297" i="20"/>
  <c r="Q297" i="20"/>
  <c r="P297" i="20"/>
  <c r="W296" i="20"/>
  <c r="V296" i="20"/>
  <c r="U296" i="20"/>
  <c r="T296" i="20"/>
  <c r="S296" i="20"/>
  <c r="R296" i="20"/>
  <c r="Q296" i="20"/>
  <c r="P296" i="20"/>
  <c r="W295" i="20"/>
  <c r="V295" i="20"/>
  <c r="U295" i="20"/>
  <c r="T295" i="20"/>
  <c r="S295" i="20"/>
  <c r="R295" i="20"/>
  <c r="Q295" i="20"/>
  <c r="P295" i="20"/>
  <c r="W294" i="20"/>
  <c r="V294" i="20"/>
  <c r="U294" i="20"/>
  <c r="T294" i="20"/>
  <c r="S294" i="20"/>
  <c r="R294" i="20"/>
  <c r="Q294" i="20"/>
  <c r="P294" i="20"/>
  <c r="W292" i="20"/>
  <c r="V292" i="20"/>
  <c r="U292" i="20"/>
  <c r="T292" i="20"/>
  <c r="S292" i="20"/>
  <c r="R292" i="20"/>
  <c r="Q292" i="20"/>
  <c r="P292" i="20"/>
  <c r="W291" i="20"/>
  <c r="V291" i="20"/>
  <c r="U291" i="20"/>
  <c r="T291" i="20"/>
  <c r="S291" i="20"/>
  <c r="R291" i="20"/>
  <c r="Q291" i="20"/>
  <c r="P291" i="20"/>
  <c r="W290" i="20"/>
  <c r="V290" i="20"/>
  <c r="U290" i="20"/>
  <c r="T290" i="20"/>
  <c r="S290" i="20"/>
  <c r="R290" i="20"/>
  <c r="Q290" i="20"/>
  <c r="P290" i="20"/>
  <c r="W289" i="20"/>
  <c r="V289" i="20"/>
  <c r="U289" i="20"/>
  <c r="T289" i="20"/>
  <c r="S289" i="20"/>
  <c r="R289" i="20"/>
  <c r="Q289" i="20"/>
  <c r="P289" i="20"/>
  <c r="W288" i="20"/>
  <c r="V288" i="20"/>
  <c r="U288" i="20"/>
  <c r="T288" i="20"/>
  <c r="S288" i="20"/>
  <c r="R288" i="20"/>
  <c r="Q288" i="20"/>
  <c r="P288" i="20"/>
  <c r="W287" i="20"/>
  <c r="V287" i="20"/>
  <c r="U287" i="20"/>
  <c r="T287" i="20"/>
  <c r="S287" i="20"/>
  <c r="R287" i="20"/>
  <c r="Q287" i="20"/>
  <c r="P287" i="20"/>
  <c r="W286" i="20"/>
  <c r="V286" i="20"/>
  <c r="U286" i="20"/>
  <c r="T286" i="20"/>
  <c r="S286" i="20"/>
  <c r="R286" i="20"/>
  <c r="Q286" i="20"/>
  <c r="P286" i="20"/>
  <c r="W285" i="20"/>
  <c r="V285" i="20"/>
  <c r="U285" i="20"/>
  <c r="T285" i="20"/>
  <c r="S285" i="20"/>
  <c r="R285" i="20"/>
  <c r="Q285" i="20"/>
  <c r="P285" i="20"/>
  <c r="W284" i="20"/>
  <c r="V284" i="20"/>
  <c r="U284" i="20"/>
  <c r="T284" i="20"/>
  <c r="S284" i="20"/>
  <c r="R284" i="20"/>
  <c r="Q284" i="20"/>
  <c r="P284" i="20"/>
  <c r="W282" i="20"/>
  <c r="V282" i="20"/>
  <c r="I531" i="3" s="1"/>
  <c r="F534" i="3" s="1"/>
  <c r="U282" i="20"/>
  <c r="T282" i="20"/>
  <c r="G531" i="3" s="1"/>
  <c r="E534" i="3" s="1"/>
  <c r="S282" i="20"/>
  <c r="F531" i="3" s="1"/>
  <c r="D545" i="3" s="1"/>
  <c r="R282" i="20"/>
  <c r="E531" i="3" s="1"/>
  <c r="D534" i="3" s="1"/>
  <c r="Q282" i="20"/>
  <c r="D531" i="3" s="1"/>
  <c r="C545" i="3" s="1"/>
  <c r="P282" i="20"/>
  <c r="W281" i="20"/>
  <c r="V281" i="20"/>
  <c r="U281" i="20"/>
  <c r="T281" i="20"/>
  <c r="G530" i="3" s="1"/>
  <c r="E536" i="3" s="1"/>
  <c r="S281" i="20"/>
  <c r="R281" i="20"/>
  <c r="E530" i="3" s="1"/>
  <c r="D536" i="3" s="1"/>
  <c r="Q281" i="20"/>
  <c r="P281" i="20"/>
  <c r="C530" i="3" s="1"/>
  <c r="C536" i="3" s="1"/>
  <c r="W280" i="20"/>
  <c r="J529" i="3" s="1"/>
  <c r="F546" i="3" s="1"/>
  <c r="V280" i="20"/>
  <c r="I529" i="3" s="1"/>
  <c r="F535" i="3" s="1"/>
  <c r="U280" i="20"/>
  <c r="H529" i="3" s="1"/>
  <c r="E546" i="3" s="1"/>
  <c r="T280" i="20"/>
  <c r="S280" i="20"/>
  <c r="R280" i="20"/>
  <c r="Q280" i="20"/>
  <c r="P280" i="20"/>
  <c r="C529" i="3" s="1"/>
  <c r="C535" i="3" s="1"/>
  <c r="W279" i="20"/>
  <c r="V279" i="20"/>
  <c r="U279" i="20"/>
  <c r="T279" i="20"/>
  <c r="G528" i="3" s="1"/>
  <c r="E537" i="3" s="1"/>
  <c r="S279" i="20"/>
  <c r="F528" i="3" s="1"/>
  <c r="D548" i="3" s="1"/>
  <c r="R279" i="20"/>
  <c r="E528" i="3" s="1"/>
  <c r="D537" i="3" s="1"/>
  <c r="Q279" i="20"/>
  <c r="D528" i="3" s="1"/>
  <c r="C548" i="3" s="1"/>
  <c r="P279" i="20"/>
  <c r="W278" i="20"/>
  <c r="V278" i="20"/>
  <c r="U278" i="20"/>
  <c r="T278" i="20"/>
  <c r="G527" i="3" s="1"/>
  <c r="E541" i="3" s="1"/>
  <c r="S278" i="20"/>
  <c r="R278" i="20"/>
  <c r="E527" i="3" s="1"/>
  <c r="D541" i="3" s="1"/>
  <c r="Q278" i="20"/>
  <c r="P278" i="20"/>
  <c r="C527" i="3" s="1"/>
  <c r="C541" i="3" s="1"/>
  <c r="W277" i="20"/>
  <c r="J526" i="3" s="1"/>
  <c r="F553" i="3" s="1"/>
  <c r="V277" i="20"/>
  <c r="I526" i="3" s="1"/>
  <c r="F542" i="3" s="1"/>
  <c r="U277" i="20"/>
  <c r="H526" i="3" s="1"/>
  <c r="T277" i="20"/>
  <c r="S277" i="20"/>
  <c r="R277" i="20"/>
  <c r="Q277" i="20"/>
  <c r="P277" i="20"/>
  <c r="C526" i="3" s="1"/>
  <c r="C542" i="3" s="1"/>
  <c r="W276" i="20"/>
  <c r="V276" i="20"/>
  <c r="I525" i="3" s="1"/>
  <c r="F538" i="3" s="1"/>
  <c r="U276" i="20"/>
  <c r="T276" i="20"/>
  <c r="G525" i="3" s="1"/>
  <c r="E538" i="3" s="1"/>
  <c r="S276" i="20"/>
  <c r="F525" i="3" s="1"/>
  <c r="D549" i="3" s="1"/>
  <c r="R276" i="20"/>
  <c r="Q276" i="20"/>
  <c r="D525" i="3" s="1"/>
  <c r="P276" i="20"/>
  <c r="W275" i="20"/>
  <c r="V275" i="20"/>
  <c r="U275" i="20"/>
  <c r="T275" i="20"/>
  <c r="G524" i="3" s="1"/>
  <c r="E539" i="3" s="1"/>
  <c r="S275" i="20"/>
  <c r="R275" i="20"/>
  <c r="E524" i="3" s="1"/>
  <c r="D539" i="3" s="1"/>
  <c r="Q275" i="20"/>
  <c r="P275" i="20"/>
  <c r="C524" i="3" s="1"/>
  <c r="C539" i="3" s="1"/>
  <c r="W274" i="20"/>
  <c r="J523" i="3" s="1"/>
  <c r="F551" i="3" s="1"/>
  <c r="V274" i="20"/>
  <c r="I523" i="3" s="1"/>
  <c r="F540" i="3" s="1"/>
  <c r="U274" i="20"/>
  <c r="H523" i="3" s="1"/>
  <c r="E551" i="3" s="1"/>
  <c r="T274" i="20"/>
  <c r="S274" i="20"/>
  <c r="R274" i="20"/>
  <c r="Q274" i="20"/>
  <c r="P274" i="20"/>
  <c r="C523" i="3" s="1"/>
  <c r="C540" i="3" s="1"/>
  <c r="W272" i="20"/>
  <c r="V272" i="20"/>
  <c r="U272" i="20"/>
  <c r="T272" i="20"/>
  <c r="S272" i="20"/>
  <c r="R272" i="20"/>
  <c r="Q272" i="20"/>
  <c r="P272" i="20"/>
  <c r="W271" i="20"/>
  <c r="V271" i="20"/>
  <c r="U271" i="20"/>
  <c r="T271" i="20"/>
  <c r="S271" i="20"/>
  <c r="R271" i="20"/>
  <c r="Q271" i="20"/>
  <c r="P271" i="20"/>
  <c r="W270" i="20"/>
  <c r="V270" i="20"/>
  <c r="U270" i="20"/>
  <c r="T270" i="20"/>
  <c r="S270" i="20"/>
  <c r="R270" i="20"/>
  <c r="Q270" i="20"/>
  <c r="P270" i="20"/>
  <c r="W269" i="20"/>
  <c r="V269" i="20"/>
  <c r="U269" i="20"/>
  <c r="T269" i="20"/>
  <c r="S269" i="20"/>
  <c r="R269" i="20"/>
  <c r="Q269" i="20"/>
  <c r="P269" i="20"/>
  <c r="W268" i="20"/>
  <c r="V268" i="20"/>
  <c r="U268" i="20"/>
  <c r="T268" i="20"/>
  <c r="S268" i="20"/>
  <c r="R268" i="20"/>
  <c r="Q268" i="20"/>
  <c r="P268" i="20"/>
  <c r="W267" i="20"/>
  <c r="V267" i="20"/>
  <c r="U267" i="20"/>
  <c r="T267" i="20"/>
  <c r="S267" i="20"/>
  <c r="R267" i="20"/>
  <c r="Q267" i="20"/>
  <c r="P267" i="20"/>
  <c r="W266" i="20"/>
  <c r="V266" i="20"/>
  <c r="U266" i="20"/>
  <c r="T266" i="20"/>
  <c r="S266" i="20"/>
  <c r="R266" i="20"/>
  <c r="Q266" i="20"/>
  <c r="P266" i="20"/>
  <c r="W265" i="20"/>
  <c r="V265" i="20"/>
  <c r="U265" i="20"/>
  <c r="T265" i="20"/>
  <c r="S265" i="20"/>
  <c r="R265" i="20"/>
  <c r="Q265" i="20"/>
  <c r="P265" i="20"/>
  <c r="W264" i="20"/>
  <c r="V264" i="20"/>
  <c r="U264" i="20"/>
  <c r="T264" i="20"/>
  <c r="S264" i="20"/>
  <c r="R264" i="20"/>
  <c r="Q264" i="20"/>
  <c r="P264" i="20"/>
  <c r="W262" i="20"/>
  <c r="V262" i="20"/>
  <c r="U262" i="20"/>
  <c r="T262" i="20"/>
  <c r="S262" i="20"/>
  <c r="R262" i="20"/>
  <c r="Q262" i="20"/>
  <c r="P262" i="20"/>
  <c r="W261" i="20"/>
  <c r="V261" i="20"/>
  <c r="U261" i="20"/>
  <c r="T261" i="20"/>
  <c r="S261" i="20"/>
  <c r="R261" i="20"/>
  <c r="Q261" i="20"/>
  <c r="P261" i="20"/>
  <c r="W260" i="20"/>
  <c r="V260" i="20"/>
  <c r="U260" i="20"/>
  <c r="T260" i="20"/>
  <c r="S260" i="20"/>
  <c r="R260" i="20"/>
  <c r="Q260" i="20"/>
  <c r="P260" i="20"/>
  <c r="W259" i="20"/>
  <c r="V259" i="20"/>
  <c r="U259" i="20"/>
  <c r="T259" i="20"/>
  <c r="S259" i="20"/>
  <c r="R259" i="20"/>
  <c r="Q259" i="20"/>
  <c r="P259" i="20"/>
  <c r="W258" i="20"/>
  <c r="V258" i="20"/>
  <c r="U258" i="20"/>
  <c r="T258" i="20"/>
  <c r="S258" i="20"/>
  <c r="R258" i="20"/>
  <c r="Q258" i="20"/>
  <c r="P258" i="20"/>
  <c r="W257" i="20"/>
  <c r="V257" i="20"/>
  <c r="U257" i="20"/>
  <c r="T257" i="20"/>
  <c r="S257" i="20"/>
  <c r="R257" i="20"/>
  <c r="Q257" i="20"/>
  <c r="P257" i="20"/>
  <c r="W256" i="20"/>
  <c r="V256" i="20"/>
  <c r="U256" i="20"/>
  <c r="T256" i="20"/>
  <c r="S256" i="20"/>
  <c r="R256" i="20"/>
  <c r="Q256" i="20"/>
  <c r="P256" i="20"/>
  <c r="W255" i="20"/>
  <c r="V255" i="20"/>
  <c r="U255" i="20"/>
  <c r="T255" i="20"/>
  <c r="S255" i="20"/>
  <c r="R255" i="20"/>
  <c r="Q255" i="20"/>
  <c r="P255" i="20"/>
  <c r="W254" i="20"/>
  <c r="V254" i="20"/>
  <c r="U254" i="20"/>
  <c r="T254" i="20"/>
  <c r="S254" i="20"/>
  <c r="R254" i="20"/>
  <c r="Q254" i="20"/>
  <c r="P254" i="20"/>
  <c r="W252" i="20"/>
  <c r="V252" i="20"/>
  <c r="U252" i="20"/>
  <c r="T252" i="20"/>
  <c r="S252" i="20"/>
  <c r="R252" i="20"/>
  <c r="Q252" i="20"/>
  <c r="P252" i="20"/>
  <c r="W251" i="20"/>
  <c r="V251" i="20"/>
  <c r="U251" i="20"/>
  <c r="T251" i="20"/>
  <c r="S251" i="20"/>
  <c r="R251" i="20"/>
  <c r="Q251" i="20"/>
  <c r="P251" i="20"/>
  <c r="W250" i="20"/>
  <c r="V250" i="20"/>
  <c r="U250" i="20"/>
  <c r="T250" i="20"/>
  <c r="S250" i="20"/>
  <c r="R250" i="20"/>
  <c r="Q250" i="20"/>
  <c r="P250" i="20"/>
  <c r="W249" i="20"/>
  <c r="V249" i="20"/>
  <c r="U249" i="20"/>
  <c r="T249" i="20"/>
  <c r="S249" i="20"/>
  <c r="R249" i="20"/>
  <c r="Q249" i="20"/>
  <c r="P249" i="20"/>
  <c r="W248" i="20"/>
  <c r="V248" i="20"/>
  <c r="U248" i="20"/>
  <c r="T248" i="20"/>
  <c r="S248" i="20"/>
  <c r="R248" i="20"/>
  <c r="Q248" i="20"/>
  <c r="P248" i="20"/>
  <c r="W247" i="20"/>
  <c r="V247" i="20"/>
  <c r="U247" i="20"/>
  <c r="T247" i="20"/>
  <c r="S247" i="20"/>
  <c r="R247" i="20"/>
  <c r="Q247" i="20"/>
  <c r="P247" i="20"/>
  <c r="W246" i="20"/>
  <c r="V246" i="20"/>
  <c r="U246" i="20"/>
  <c r="T246" i="20"/>
  <c r="S246" i="20"/>
  <c r="R246" i="20"/>
  <c r="Q246" i="20"/>
  <c r="P246" i="20"/>
  <c r="W245" i="20"/>
  <c r="V245" i="20"/>
  <c r="U245" i="20"/>
  <c r="T245" i="20"/>
  <c r="S245" i="20"/>
  <c r="R245" i="20"/>
  <c r="Q245" i="20"/>
  <c r="P245" i="20"/>
  <c r="W244" i="20"/>
  <c r="V244" i="20"/>
  <c r="U244" i="20"/>
  <c r="T244" i="20"/>
  <c r="S244" i="20"/>
  <c r="R244" i="20"/>
  <c r="Q244" i="20"/>
  <c r="P244" i="20"/>
  <c r="W242" i="20"/>
  <c r="V242" i="20"/>
  <c r="U242" i="20"/>
  <c r="T242" i="20"/>
  <c r="S242" i="20"/>
  <c r="R242" i="20"/>
  <c r="Q242" i="20"/>
  <c r="P242" i="20"/>
  <c r="W241" i="20"/>
  <c r="V241" i="20"/>
  <c r="U241" i="20"/>
  <c r="T241" i="20"/>
  <c r="S241" i="20"/>
  <c r="R241" i="20"/>
  <c r="Q241" i="20"/>
  <c r="P241" i="20"/>
  <c r="W240" i="20"/>
  <c r="V240" i="20"/>
  <c r="U240" i="20"/>
  <c r="T240" i="20"/>
  <c r="S240" i="20"/>
  <c r="R240" i="20"/>
  <c r="Q240" i="20"/>
  <c r="P240" i="20"/>
  <c r="W239" i="20"/>
  <c r="V239" i="20"/>
  <c r="U239" i="20"/>
  <c r="T239" i="20"/>
  <c r="S239" i="20"/>
  <c r="R239" i="20"/>
  <c r="Q239" i="20"/>
  <c r="P239" i="20"/>
  <c r="W238" i="20"/>
  <c r="V238" i="20"/>
  <c r="U238" i="20"/>
  <c r="T238" i="20"/>
  <c r="S238" i="20"/>
  <c r="R238" i="20"/>
  <c r="Q238" i="20"/>
  <c r="P238" i="20"/>
  <c r="W237" i="20"/>
  <c r="V237" i="20"/>
  <c r="U237" i="20"/>
  <c r="T237" i="20"/>
  <c r="S237" i="20"/>
  <c r="R237" i="20"/>
  <c r="Q237" i="20"/>
  <c r="P237" i="20"/>
  <c r="W236" i="20"/>
  <c r="V236" i="20"/>
  <c r="U236" i="20"/>
  <c r="T236" i="20"/>
  <c r="S236" i="20"/>
  <c r="R236" i="20"/>
  <c r="Q236" i="20"/>
  <c r="P236" i="20"/>
  <c r="W235" i="20"/>
  <c r="V235" i="20"/>
  <c r="U235" i="20"/>
  <c r="T235" i="20"/>
  <c r="S235" i="20"/>
  <c r="R235" i="20"/>
  <c r="Q235" i="20"/>
  <c r="P235" i="20"/>
  <c r="W234" i="20"/>
  <c r="V234" i="20"/>
  <c r="U234" i="20"/>
  <c r="T234" i="20"/>
  <c r="S234" i="20"/>
  <c r="R234" i="20"/>
  <c r="Q234" i="20"/>
  <c r="P234" i="20"/>
  <c r="W232" i="20"/>
  <c r="V232" i="20"/>
  <c r="U232" i="20"/>
  <c r="T232" i="20"/>
  <c r="S232" i="20"/>
  <c r="R232" i="20"/>
  <c r="Q232" i="20"/>
  <c r="P232" i="20"/>
  <c r="W231" i="20"/>
  <c r="V231" i="20"/>
  <c r="U231" i="20"/>
  <c r="T231" i="20"/>
  <c r="S231" i="20"/>
  <c r="R231" i="20"/>
  <c r="Q231" i="20"/>
  <c r="P231" i="20"/>
  <c r="W230" i="20"/>
  <c r="V230" i="20"/>
  <c r="U230" i="20"/>
  <c r="T230" i="20"/>
  <c r="S230" i="20"/>
  <c r="R230" i="20"/>
  <c r="Q230" i="20"/>
  <c r="P230" i="20"/>
  <c r="W229" i="20"/>
  <c r="V229" i="20"/>
  <c r="U229" i="20"/>
  <c r="T229" i="20"/>
  <c r="S229" i="20"/>
  <c r="R229" i="20"/>
  <c r="Q229" i="20"/>
  <c r="P229" i="20"/>
  <c r="W228" i="20"/>
  <c r="V228" i="20"/>
  <c r="U228" i="20"/>
  <c r="T228" i="20"/>
  <c r="S228" i="20"/>
  <c r="R228" i="20"/>
  <c r="Q228" i="20"/>
  <c r="P228" i="20"/>
  <c r="W227" i="20"/>
  <c r="V227" i="20"/>
  <c r="U227" i="20"/>
  <c r="T227" i="20"/>
  <c r="S227" i="20"/>
  <c r="R227" i="20"/>
  <c r="Q227" i="20"/>
  <c r="P227" i="20"/>
  <c r="W226" i="20"/>
  <c r="V226" i="20"/>
  <c r="U226" i="20"/>
  <c r="T226" i="20"/>
  <c r="S226" i="20"/>
  <c r="R226" i="20"/>
  <c r="Q226" i="20"/>
  <c r="P226" i="20"/>
  <c r="W225" i="20"/>
  <c r="V225" i="20"/>
  <c r="U225" i="20"/>
  <c r="T225" i="20"/>
  <c r="S225" i="20"/>
  <c r="R225" i="20"/>
  <c r="Q225" i="20"/>
  <c r="P225" i="20"/>
  <c r="W224" i="20"/>
  <c r="V224" i="20"/>
  <c r="U224" i="20"/>
  <c r="T224" i="20"/>
  <c r="S224" i="20"/>
  <c r="R224" i="20"/>
  <c r="Q224" i="20"/>
  <c r="P224" i="20"/>
  <c r="W222" i="20"/>
  <c r="V222" i="20"/>
  <c r="U222" i="20"/>
  <c r="T222" i="20"/>
  <c r="S222" i="20"/>
  <c r="R222" i="20"/>
  <c r="Q222" i="20"/>
  <c r="P222" i="20"/>
  <c r="W221" i="20"/>
  <c r="V221" i="20"/>
  <c r="U221" i="20"/>
  <c r="T221" i="20"/>
  <c r="S221" i="20"/>
  <c r="R221" i="20"/>
  <c r="Q221" i="20"/>
  <c r="P221" i="20"/>
  <c r="W220" i="20"/>
  <c r="V220" i="20"/>
  <c r="U220" i="20"/>
  <c r="T220" i="20"/>
  <c r="S220" i="20"/>
  <c r="R220" i="20"/>
  <c r="Q220" i="20"/>
  <c r="P220" i="20"/>
  <c r="W219" i="20"/>
  <c r="V219" i="20"/>
  <c r="U219" i="20"/>
  <c r="T219" i="20"/>
  <c r="S219" i="20"/>
  <c r="R219" i="20"/>
  <c r="Q219" i="20"/>
  <c r="P219" i="20"/>
  <c r="W218" i="20"/>
  <c r="V218" i="20"/>
  <c r="U218" i="20"/>
  <c r="T218" i="20"/>
  <c r="S218" i="20"/>
  <c r="R218" i="20"/>
  <c r="Q218" i="20"/>
  <c r="P218" i="20"/>
  <c r="W217" i="20"/>
  <c r="V217" i="20"/>
  <c r="U217" i="20"/>
  <c r="T217" i="20"/>
  <c r="S217" i="20"/>
  <c r="R217" i="20"/>
  <c r="Q217" i="20"/>
  <c r="P217" i="20"/>
  <c r="W216" i="20"/>
  <c r="V216" i="20"/>
  <c r="U216" i="20"/>
  <c r="T216" i="20"/>
  <c r="S216" i="20"/>
  <c r="R216" i="20"/>
  <c r="Q216" i="20"/>
  <c r="P216" i="20"/>
  <c r="W215" i="20"/>
  <c r="V215" i="20"/>
  <c r="U215" i="20"/>
  <c r="T215" i="20"/>
  <c r="S215" i="20"/>
  <c r="R215" i="20"/>
  <c r="Q215" i="20"/>
  <c r="P215" i="20"/>
  <c r="W214" i="20"/>
  <c r="V214" i="20"/>
  <c r="U214" i="20"/>
  <c r="T214" i="20"/>
  <c r="S214" i="20"/>
  <c r="R214" i="20"/>
  <c r="Q214" i="20"/>
  <c r="P214" i="20"/>
  <c r="W212" i="20"/>
  <c r="V212" i="20"/>
  <c r="U212" i="20"/>
  <c r="T212" i="20"/>
  <c r="S212" i="20"/>
  <c r="R212" i="20"/>
  <c r="Q212" i="20"/>
  <c r="P212" i="20"/>
  <c r="W211" i="20"/>
  <c r="V211" i="20"/>
  <c r="U211" i="20"/>
  <c r="T211" i="20"/>
  <c r="S211" i="20"/>
  <c r="R211" i="20"/>
  <c r="Q211" i="20"/>
  <c r="P211" i="20"/>
  <c r="W210" i="20"/>
  <c r="V210" i="20"/>
  <c r="U210" i="20"/>
  <c r="T210" i="20"/>
  <c r="S210" i="20"/>
  <c r="R210" i="20"/>
  <c r="Q210" i="20"/>
  <c r="P210" i="20"/>
  <c r="W209" i="20"/>
  <c r="V209" i="20"/>
  <c r="U209" i="20"/>
  <c r="T209" i="20"/>
  <c r="S209" i="20"/>
  <c r="R209" i="20"/>
  <c r="Q209" i="20"/>
  <c r="P209" i="20"/>
  <c r="W208" i="20"/>
  <c r="V208" i="20"/>
  <c r="U208" i="20"/>
  <c r="T208" i="20"/>
  <c r="S208" i="20"/>
  <c r="R208" i="20"/>
  <c r="Q208" i="20"/>
  <c r="P208" i="20"/>
  <c r="W207" i="20"/>
  <c r="V207" i="20"/>
  <c r="U207" i="20"/>
  <c r="T207" i="20"/>
  <c r="S207" i="20"/>
  <c r="R207" i="20"/>
  <c r="Q207" i="20"/>
  <c r="P207" i="20"/>
  <c r="W206" i="20"/>
  <c r="V206" i="20"/>
  <c r="U206" i="20"/>
  <c r="T206" i="20"/>
  <c r="S206" i="20"/>
  <c r="R206" i="20"/>
  <c r="Q206" i="20"/>
  <c r="P206" i="20"/>
  <c r="W205" i="20"/>
  <c r="V205" i="20"/>
  <c r="U205" i="20"/>
  <c r="T205" i="20"/>
  <c r="S205" i="20"/>
  <c r="R205" i="20"/>
  <c r="Q205" i="20"/>
  <c r="P205" i="20"/>
  <c r="W204" i="20"/>
  <c r="V204" i="20"/>
  <c r="U204" i="20"/>
  <c r="T204" i="20"/>
  <c r="S204" i="20"/>
  <c r="R204" i="20"/>
  <c r="Q204" i="20"/>
  <c r="P204" i="20"/>
  <c r="W202" i="20"/>
  <c r="V202" i="20"/>
  <c r="U202" i="20"/>
  <c r="T202" i="20"/>
  <c r="S202" i="20"/>
  <c r="R202" i="20"/>
  <c r="Q202" i="20"/>
  <c r="P202" i="20"/>
  <c r="W201" i="20"/>
  <c r="V201" i="20"/>
  <c r="U201" i="20"/>
  <c r="T201" i="20"/>
  <c r="S201" i="20"/>
  <c r="R201" i="20"/>
  <c r="Q201" i="20"/>
  <c r="P201" i="20"/>
  <c r="W200" i="20"/>
  <c r="V200" i="20"/>
  <c r="U200" i="20"/>
  <c r="T200" i="20"/>
  <c r="S200" i="20"/>
  <c r="R200" i="20"/>
  <c r="Q200" i="20"/>
  <c r="P200" i="20"/>
  <c r="W199" i="20"/>
  <c r="V199" i="20"/>
  <c r="U199" i="20"/>
  <c r="T199" i="20"/>
  <c r="S199" i="20"/>
  <c r="R199" i="20"/>
  <c r="Q199" i="20"/>
  <c r="P199" i="20"/>
  <c r="W198" i="20"/>
  <c r="V198" i="20"/>
  <c r="U198" i="20"/>
  <c r="T198" i="20"/>
  <c r="S198" i="20"/>
  <c r="R198" i="20"/>
  <c r="Q198" i="20"/>
  <c r="P198" i="20"/>
  <c r="W197" i="20"/>
  <c r="V197" i="20"/>
  <c r="U197" i="20"/>
  <c r="T197" i="20"/>
  <c r="S197" i="20"/>
  <c r="R197" i="20"/>
  <c r="Q197" i="20"/>
  <c r="P197" i="20"/>
  <c r="W196" i="20"/>
  <c r="V196" i="20"/>
  <c r="U196" i="20"/>
  <c r="T196" i="20"/>
  <c r="S196" i="20"/>
  <c r="R196" i="20"/>
  <c r="Q196" i="20"/>
  <c r="P196" i="20"/>
  <c r="W195" i="20"/>
  <c r="V195" i="20"/>
  <c r="U195" i="20"/>
  <c r="T195" i="20"/>
  <c r="S195" i="20"/>
  <c r="R195" i="20"/>
  <c r="Q195" i="20"/>
  <c r="P195" i="20"/>
  <c r="W194" i="20"/>
  <c r="V194" i="20"/>
  <c r="U194" i="20"/>
  <c r="T194" i="20"/>
  <c r="S194" i="20"/>
  <c r="R194" i="20"/>
  <c r="Q194" i="20"/>
  <c r="P194" i="20"/>
  <c r="W192" i="20"/>
  <c r="V192" i="20"/>
  <c r="U192" i="20"/>
  <c r="T192" i="20"/>
  <c r="S192" i="20"/>
  <c r="R192" i="20"/>
  <c r="Q192" i="20"/>
  <c r="P192" i="20"/>
  <c r="W191" i="20"/>
  <c r="V191" i="20"/>
  <c r="U191" i="20"/>
  <c r="T191" i="20"/>
  <c r="S191" i="20"/>
  <c r="R191" i="20"/>
  <c r="Q191" i="20"/>
  <c r="P191" i="20"/>
  <c r="W190" i="20"/>
  <c r="V190" i="20"/>
  <c r="U190" i="20"/>
  <c r="T190" i="20"/>
  <c r="S190" i="20"/>
  <c r="R190" i="20"/>
  <c r="Q190" i="20"/>
  <c r="P190" i="20"/>
  <c r="W189" i="20"/>
  <c r="V189" i="20"/>
  <c r="U189" i="20"/>
  <c r="T189" i="20"/>
  <c r="S189" i="20"/>
  <c r="R189" i="20"/>
  <c r="Q189" i="20"/>
  <c r="P189" i="20"/>
  <c r="W188" i="20"/>
  <c r="V188" i="20"/>
  <c r="U188" i="20"/>
  <c r="T188" i="20"/>
  <c r="S188" i="20"/>
  <c r="R188" i="20"/>
  <c r="Q188" i="20"/>
  <c r="P188" i="20"/>
  <c r="W187" i="20"/>
  <c r="V187" i="20"/>
  <c r="U187" i="20"/>
  <c r="T187" i="20"/>
  <c r="S187" i="20"/>
  <c r="R187" i="20"/>
  <c r="Q187" i="20"/>
  <c r="P187" i="20"/>
  <c r="W186" i="20"/>
  <c r="V186" i="20"/>
  <c r="U186" i="20"/>
  <c r="T186" i="20"/>
  <c r="S186" i="20"/>
  <c r="R186" i="20"/>
  <c r="Q186" i="20"/>
  <c r="P186" i="20"/>
  <c r="W185" i="20"/>
  <c r="V185" i="20"/>
  <c r="U185" i="20"/>
  <c r="T185" i="20"/>
  <c r="S185" i="20"/>
  <c r="R185" i="20"/>
  <c r="Q185" i="20"/>
  <c r="P185" i="20"/>
  <c r="W184" i="20"/>
  <c r="V184" i="20"/>
  <c r="U184" i="20"/>
  <c r="T184" i="20"/>
  <c r="S184" i="20"/>
  <c r="R184" i="20"/>
  <c r="Q184" i="20"/>
  <c r="P184" i="20"/>
  <c r="W182" i="20"/>
  <c r="V182" i="20"/>
  <c r="U182" i="20"/>
  <c r="T182" i="20"/>
  <c r="S182" i="20"/>
  <c r="R182" i="20"/>
  <c r="Q182" i="20"/>
  <c r="P182" i="20"/>
  <c r="W181" i="20"/>
  <c r="V181" i="20"/>
  <c r="U181" i="20"/>
  <c r="T181" i="20"/>
  <c r="S181" i="20"/>
  <c r="R181" i="20"/>
  <c r="Q181" i="20"/>
  <c r="P181" i="20"/>
  <c r="W180" i="20"/>
  <c r="V180" i="20"/>
  <c r="U180" i="20"/>
  <c r="T180" i="20"/>
  <c r="S180" i="20"/>
  <c r="R180" i="20"/>
  <c r="Q180" i="20"/>
  <c r="P180" i="20"/>
  <c r="W179" i="20"/>
  <c r="V179" i="20"/>
  <c r="U179" i="20"/>
  <c r="T179" i="20"/>
  <c r="S179" i="20"/>
  <c r="R179" i="20"/>
  <c r="Q179" i="20"/>
  <c r="P179" i="20"/>
  <c r="W178" i="20"/>
  <c r="V178" i="20"/>
  <c r="U178" i="20"/>
  <c r="T178" i="20"/>
  <c r="S178" i="20"/>
  <c r="R178" i="20"/>
  <c r="Q178" i="20"/>
  <c r="P178" i="20"/>
  <c r="W177" i="20"/>
  <c r="V177" i="20"/>
  <c r="U177" i="20"/>
  <c r="T177" i="20"/>
  <c r="S177" i="20"/>
  <c r="R177" i="20"/>
  <c r="Q177" i="20"/>
  <c r="P177" i="20"/>
  <c r="W176" i="20"/>
  <c r="V176" i="20"/>
  <c r="U176" i="20"/>
  <c r="T176" i="20"/>
  <c r="S176" i="20"/>
  <c r="R176" i="20"/>
  <c r="Q176" i="20"/>
  <c r="P176" i="20"/>
  <c r="W175" i="20"/>
  <c r="V175" i="20"/>
  <c r="U175" i="20"/>
  <c r="T175" i="20"/>
  <c r="S175" i="20"/>
  <c r="R175" i="20"/>
  <c r="Q175" i="20"/>
  <c r="P175" i="20"/>
  <c r="W174" i="20"/>
  <c r="V174" i="20"/>
  <c r="U174" i="20"/>
  <c r="T174" i="20"/>
  <c r="S174" i="20"/>
  <c r="R174" i="20"/>
  <c r="Q174" i="20"/>
  <c r="P174" i="20"/>
  <c r="W172" i="20"/>
  <c r="V172" i="20"/>
  <c r="U172" i="20"/>
  <c r="T172" i="20"/>
  <c r="S172" i="20"/>
  <c r="R172" i="20"/>
  <c r="Q172" i="20"/>
  <c r="P172" i="20"/>
  <c r="W171" i="20"/>
  <c r="V171" i="20"/>
  <c r="U171" i="20"/>
  <c r="T171" i="20"/>
  <c r="S171" i="20"/>
  <c r="R171" i="20"/>
  <c r="Q171" i="20"/>
  <c r="P171" i="20"/>
  <c r="W170" i="20"/>
  <c r="V170" i="20"/>
  <c r="U170" i="20"/>
  <c r="T170" i="20"/>
  <c r="S170" i="20"/>
  <c r="R170" i="20"/>
  <c r="Q170" i="20"/>
  <c r="P170" i="20"/>
  <c r="W169" i="20"/>
  <c r="V169" i="20"/>
  <c r="U169" i="20"/>
  <c r="T169" i="20"/>
  <c r="S169" i="20"/>
  <c r="R169" i="20"/>
  <c r="Q169" i="20"/>
  <c r="P169" i="20"/>
  <c r="W168" i="20"/>
  <c r="V168" i="20"/>
  <c r="U168" i="20"/>
  <c r="T168" i="20"/>
  <c r="S168" i="20"/>
  <c r="R168" i="20"/>
  <c r="Q168" i="20"/>
  <c r="P168" i="20"/>
  <c r="W167" i="20"/>
  <c r="V167" i="20"/>
  <c r="U167" i="20"/>
  <c r="T167" i="20"/>
  <c r="S167" i="20"/>
  <c r="R167" i="20"/>
  <c r="Q167" i="20"/>
  <c r="P167" i="20"/>
  <c r="W166" i="20"/>
  <c r="V166" i="20"/>
  <c r="U166" i="20"/>
  <c r="T166" i="20"/>
  <c r="S166" i="20"/>
  <c r="R166" i="20"/>
  <c r="Q166" i="20"/>
  <c r="P166" i="20"/>
  <c r="W165" i="20"/>
  <c r="V165" i="20"/>
  <c r="U165" i="20"/>
  <c r="T165" i="20"/>
  <c r="S165" i="20"/>
  <c r="R165" i="20"/>
  <c r="Q165" i="20"/>
  <c r="P165" i="20"/>
  <c r="W164" i="20"/>
  <c r="V164" i="20"/>
  <c r="U164" i="20"/>
  <c r="T164" i="20"/>
  <c r="S164" i="20"/>
  <c r="R164" i="20"/>
  <c r="Q164" i="20"/>
  <c r="P164" i="20"/>
  <c r="W162" i="20"/>
  <c r="V162" i="20"/>
  <c r="U162" i="20"/>
  <c r="T162" i="20"/>
  <c r="S162" i="20"/>
  <c r="R162" i="20"/>
  <c r="Q162" i="20"/>
  <c r="P162" i="20"/>
  <c r="W161" i="20"/>
  <c r="V161" i="20"/>
  <c r="U161" i="20"/>
  <c r="T161" i="20"/>
  <c r="S161" i="20"/>
  <c r="R161" i="20"/>
  <c r="Q161" i="20"/>
  <c r="P161" i="20"/>
  <c r="W160" i="20"/>
  <c r="V160" i="20"/>
  <c r="U160" i="20"/>
  <c r="T160" i="20"/>
  <c r="S160" i="20"/>
  <c r="R160" i="20"/>
  <c r="Q160" i="20"/>
  <c r="P160" i="20"/>
  <c r="W159" i="20"/>
  <c r="V159" i="20"/>
  <c r="U159" i="20"/>
  <c r="T159" i="20"/>
  <c r="S159" i="20"/>
  <c r="R159" i="20"/>
  <c r="Q159" i="20"/>
  <c r="P159" i="20"/>
  <c r="W158" i="20"/>
  <c r="V158" i="20"/>
  <c r="U158" i="20"/>
  <c r="T158" i="20"/>
  <c r="S158" i="20"/>
  <c r="R158" i="20"/>
  <c r="Q158" i="20"/>
  <c r="P158" i="20"/>
  <c r="W157" i="20"/>
  <c r="V157" i="20"/>
  <c r="U157" i="20"/>
  <c r="T157" i="20"/>
  <c r="S157" i="20"/>
  <c r="R157" i="20"/>
  <c r="Q157" i="20"/>
  <c r="P157" i="20"/>
  <c r="W156" i="20"/>
  <c r="V156" i="20"/>
  <c r="U156" i="20"/>
  <c r="T156" i="20"/>
  <c r="S156" i="20"/>
  <c r="R156" i="20"/>
  <c r="Q156" i="20"/>
  <c r="P156" i="20"/>
  <c r="W155" i="20"/>
  <c r="V155" i="20"/>
  <c r="U155" i="20"/>
  <c r="T155" i="20"/>
  <c r="S155" i="20"/>
  <c r="R155" i="20"/>
  <c r="Q155" i="20"/>
  <c r="P155" i="20"/>
  <c r="W154" i="20"/>
  <c r="V154" i="20"/>
  <c r="U154" i="20"/>
  <c r="T154" i="20"/>
  <c r="S154" i="20"/>
  <c r="R154" i="20"/>
  <c r="Q154" i="20"/>
  <c r="P154" i="20"/>
  <c r="W152" i="20"/>
  <c r="V152" i="20"/>
  <c r="U152" i="20"/>
  <c r="T152" i="20"/>
  <c r="S152" i="20"/>
  <c r="R152" i="20"/>
  <c r="Q152" i="20"/>
  <c r="P152" i="20"/>
  <c r="W151" i="20"/>
  <c r="V151" i="20"/>
  <c r="U151" i="20"/>
  <c r="T151" i="20"/>
  <c r="S151" i="20"/>
  <c r="R151" i="20"/>
  <c r="Q151" i="20"/>
  <c r="P151" i="20"/>
  <c r="W150" i="20"/>
  <c r="V150" i="20"/>
  <c r="U150" i="20"/>
  <c r="T150" i="20"/>
  <c r="S150" i="20"/>
  <c r="R150" i="20"/>
  <c r="Q150" i="20"/>
  <c r="P150" i="20"/>
  <c r="W149" i="20"/>
  <c r="V149" i="20"/>
  <c r="U149" i="20"/>
  <c r="T149" i="20"/>
  <c r="S149" i="20"/>
  <c r="R149" i="20"/>
  <c r="Q149" i="20"/>
  <c r="P149" i="20"/>
  <c r="W148" i="20"/>
  <c r="V148" i="20"/>
  <c r="U148" i="20"/>
  <c r="T148" i="20"/>
  <c r="S148" i="20"/>
  <c r="R148" i="20"/>
  <c r="Q148" i="20"/>
  <c r="P148" i="20"/>
  <c r="W147" i="20"/>
  <c r="V147" i="20"/>
  <c r="U147" i="20"/>
  <c r="T147" i="20"/>
  <c r="S147" i="20"/>
  <c r="R147" i="20"/>
  <c r="Q147" i="20"/>
  <c r="P147" i="20"/>
  <c r="W146" i="20"/>
  <c r="V146" i="20"/>
  <c r="U146" i="20"/>
  <c r="T146" i="20"/>
  <c r="S146" i="20"/>
  <c r="R146" i="20"/>
  <c r="Q146" i="20"/>
  <c r="P146" i="20"/>
  <c r="W145" i="20"/>
  <c r="V145" i="20"/>
  <c r="U145" i="20"/>
  <c r="T145" i="20"/>
  <c r="S145" i="20"/>
  <c r="R145" i="20"/>
  <c r="Q145" i="20"/>
  <c r="P145" i="20"/>
  <c r="W144" i="20"/>
  <c r="V144" i="20"/>
  <c r="U144" i="20"/>
  <c r="T144" i="20"/>
  <c r="S144" i="20"/>
  <c r="R144" i="20"/>
  <c r="Q144" i="20"/>
  <c r="P144" i="20"/>
  <c r="W142" i="20"/>
  <c r="V142" i="20"/>
  <c r="U142" i="20"/>
  <c r="T142" i="20"/>
  <c r="S142" i="20"/>
  <c r="R142" i="20"/>
  <c r="Q142" i="20"/>
  <c r="P142" i="20"/>
  <c r="W141" i="20"/>
  <c r="V141" i="20"/>
  <c r="U141" i="20"/>
  <c r="T141" i="20"/>
  <c r="S141" i="20"/>
  <c r="R141" i="20"/>
  <c r="Q141" i="20"/>
  <c r="P141" i="20"/>
  <c r="W140" i="20"/>
  <c r="V140" i="20"/>
  <c r="U140" i="20"/>
  <c r="T140" i="20"/>
  <c r="S140" i="20"/>
  <c r="R140" i="20"/>
  <c r="Q140" i="20"/>
  <c r="P140" i="20"/>
  <c r="W139" i="20"/>
  <c r="V139" i="20"/>
  <c r="U139" i="20"/>
  <c r="T139" i="20"/>
  <c r="S139" i="20"/>
  <c r="R139" i="20"/>
  <c r="Q139" i="20"/>
  <c r="P139" i="20"/>
  <c r="W138" i="20"/>
  <c r="V138" i="20"/>
  <c r="U138" i="20"/>
  <c r="T138" i="20"/>
  <c r="S138" i="20"/>
  <c r="R138" i="20"/>
  <c r="Q138" i="20"/>
  <c r="P138" i="20"/>
  <c r="W137" i="20"/>
  <c r="V137" i="20"/>
  <c r="U137" i="20"/>
  <c r="T137" i="20"/>
  <c r="S137" i="20"/>
  <c r="R137" i="20"/>
  <c r="Q137" i="20"/>
  <c r="P137" i="20"/>
  <c r="W136" i="20"/>
  <c r="V136" i="20"/>
  <c r="U136" i="20"/>
  <c r="T136" i="20"/>
  <c r="S136" i="20"/>
  <c r="R136" i="20"/>
  <c r="Q136" i="20"/>
  <c r="P136" i="20"/>
  <c r="W135" i="20"/>
  <c r="V135" i="20"/>
  <c r="U135" i="20"/>
  <c r="T135" i="20"/>
  <c r="S135" i="20"/>
  <c r="R135" i="20"/>
  <c r="Q135" i="20"/>
  <c r="P135" i="20"/>
  <c r="W134" i="20"/>
  <c r="V134" i="20"/>
  <c r="U134" i="20"/>
  <c r="T134" i="20"/>
  <c r="S134" i="20"/>
  <c r="R134" i="20"/>
  <c r="Q134" i="20"/>
  <c r="P134" i="20"/>
  <c r="W132" i="20"/>
  <c r="V132" i="20"/>
  <c r="U132" i="20"/>
  <c r="T132" i="20"/>
  <c r="S132" i="20"/>
  <c r="R132" i="20"/>
  <c r="Q132" i="20"/>
  <c r="P132" i="20"/>
  <c r="W131" i="20"/>
  <c r="V131" i="20"/>
  <c r="U131" i="20"/>
  <c r="T131" i="20"/>
  <c r="S131" i="20"/>
  <c r="R131" i="20"/>
  <c r="Q131" i="20"/>
  <c r="P131" i="20"/>
  <c r="W130" i="20"/>
  <c r="V130" i="20"/>
  <c r="U130" i="20"/>
  <c r="T130" i="20"/>
  <c r="S130" i="20"/>
  <c r="R130" i="20"/>
  <c r="Q130" i="20"/>
  <c r="P130" i="20"/>
  <c r="W129" i="20"/>
  <c r="V129" i="20"/>
  <c r="U129" i="20"/>
  <c r="T129" i="20"/>
  <c r="S129" i="20"/>
  <c r="R129" i="20"/>
  <c r="Q129" i="20"/>
  <c r="P129" i="20"/>
  <c r="W128" i="20"/>
  <c r="V128" i="20"/>
  <c r="U128" i="20"/>
  <c r="T128" i="20"/>
  <c r="S128" i="20"/>
  <c r="R128" i="20"/>
  <c r="Q128" i="20"/>
  <c r="P128" i="20"/>
  <c r="W127" i="20"/>
  <c r="V127" i="20"/>
  <c r="U127" i="20"/>
  <c r="T127" i="20"/>
  <c r="S127" i="20"/>
  <c r="R127" i="20"/>
  <c r="Q127" i="20"/>
  <c r="P127" i="20"/>
  <c r="W126" i="20"/>
  <c r="V126" i="20"/>
  <c r="U126" i="20"/>
  <c r="T126" i="20"/>
  <c r="S126" i="20"/>
  <c r="R126" i="20"/>
  <c r="Q126" i="20"/>
  <c r="P126" i="20"/>
  <c r="W125" i="20"/>
  <c r="V125" i="20"/>
  <c r="U125" i="20"/>
  <c r="T125" i="20"/>
  <c r="S125" i="20"/>
  <c r="R125" i="20"/>
  <c r="Q125" i="20"/>
  <c r="P125" i="20"/>
  <c r="W124" i="20"/>
  <c r="V124" i="20"/>
  <c r="U124" i="20"/>
  <c r="T124" i="20"/>
  <c r="S124" i="20"/>
  <c r="R124" i="20"/>
  <c r="Q124" i="20"/>
  <c r="P124" i="20"/>
  <c r="W122" i="20"/>
  <c r="V122" i="20"/>
  <c r="AG43" i="20" s="1"/>
  <c r="U122" i="20"/>
  <c r="AF43" i="20" s="1"/>
  <c r="T122" i="20"/>
  <c r="AE43" i="20" s="1"/>
  <c r="S122" i="20"/>
  <c r="AD43" i="20" s="1"/>
  <c r="R122" i="20"/>
  <c r="AC43" i="20" s="1"/>
  <c r="Q122" i="20"/>
  <c r="AB43" i="20" s="1"/>
  <c r="P122" i="20"/>
  <c r="W121" i="20"/>
  <c r="V121" i="20"/>
  <c r="AG42" i="20" s="1"/>
  <c r="U121" i="20"/>
  <c r="AF42" i="20" s="1"/>
  <c r="T121" i="20"/>
  <c r="AE42" i="20" s="1"/>
  <c r="S121" i="20"/>
  <c r="R121" i="20"/>
  <c r="AC42" i="20" s="1"/>
  <c r="Q121" i="20"/>
  <c r="AB42" i="20" s="1"/>
  <c r="P121" i="20"/>
  <c r="AA42" i="20" s="1"/>
  <c r="W120" i="20"/>
  <c r="AH41" i="20" s="1"/>
  <c r="V120" i="20"/>
  <c r="AG41" i="20" s="1"/>
  <c r="U120" i="20"/>
  <c r="AF41" i="20" s="1"/>
  <c r="T120" i="20"/>
  <c r="AE41" i="20" s="1"/>
  <c r="S120" i="20"/>
  <c r="AD41" i="20" s="1"/>
  <c r="R120" i="20"/>
  <c r="AC41" i="20" s="1"/>
  <c r="Q120" i="20"/>
  <c r="AB41" i="20" s="1"/>
  <c r="P120" i="20"/>
  <c r="AA41" i="20" s="1"/>
  <c r="W119" i="20"/>
  <c r="AH40" i="20" s="1"/>
  <c r="V119" i="20"/>
  <c r="AG40" i="20" s="1"/>
  <c r="U119" i="20"/>
  <c r="AF40" i="20" s="1"/>
  <c r="T119" i="20"/>
  <c r="AE40" i="20" s="1"/>
  <c r="S119" i="20"/>
  <c r="AD40" i="20" s="1"/>
  <c r="R119" i="20"/>
  <c r="AC40" i="20" s="1"/>
  <c r="Q119" i="20"/>
  <c r="AB40" i="20" s="1"/>
  <c r="P119" i="20"/>
  <c r="W118" i="20"/>
  <c r="AH39" i="20" s="1"/>
  <c r="V118" i="20"/>
  <c r="U118" i="20"/>
  <c r="AF39" i="20" s="1"/>
  <c r="T118" i="20"/>
  <c r="AE39" i="20" s="1"/>
  <c r="S118" i="20"/>
  <c r="AD39" i="20" s="1"/>
  <c r="R118" i="20"/>
  <c r="AC39" i="20" s="1"/>
  <c r="Q118" i="20"/>
  <c r="AB39" i="20" s="1"/>
  <c r="P118" i="20"/>
  <c r="AA39" i="20" s="1"/>
  <c r="W117" i="20"/>
  <c r="AH38" i="20" s="1"/>
  <c r="V117" i="20"/>
  <c r="AG38" i="20" s="1"/>
  <c r="U117" i="20"/>
  <c r="AF38" i="20" s="1"/>
  <c r="T117" i="20"/>
  <c r="S117" i="20"/>
  <c r="AD38" i="20" s="1"/>
  <c r="R117" i="20"/>
  <c r="AC38" i="20" s="1"/>
  <c r="Q117" i="20"/>
  <c r="AB38" i="20" s="1"/>
  <c r="P117" i="20"/>
  <c r="AA38" i="20" s="1"/>
  <c r="W116" i="20"/>
  <c r="AH37" i="20" s="1"/>
  <c r="V116" i="20"/>
  <c r="AG37" i="20" s="1"/>
  <c r="U116" i="20"/>
  <c r="AF37" i="20" s="1"/>
  <c r="T116" i="20"/>
  <c r="AE37" i="20" s="1"/>
  <c r="S116" i="20"/>
  <c r="AD37" i="20" s="1"/>
  <c r="R116" i="20"/>
  <c r="AC37" i="20" s="1"/>
  <c r="Q116" i="20"/>
  <c r="AB37" i="20" s="1"/>
  <c r="P116" i="20"/>
  <c r="W115" i="20"/>
  <c r="V115" i="20"/>
  <c r="U115" i="20"/>
  <c r="T115" i="20"/>
  <c r="AE36" i="20" s="1"/>
  <c r="S115" i="20"/>
  <c r="AD36" i="20" s="1"/>
  <c r="R115" i="20"/>
  <c r="AC36" i="20" s="1"/>
  <c r="Q115" i="20"/>
  <c r="AB36" i="20" s="1"/>
  <c r="P115" i="20"/>
  <c r="AA36" i="20" s="1"/>
  <c r="W114" i="20"/>
  <c r="AH35" i="20" s="1"/>
  <c r="V114" i="20"/>
  <c r="AG35" i="20" s="1"/>
  <c r="U114" i="20"/>
  <c r="AF35" i="20" s="1"/>
  <c r="T114" i="20"/>
  <c r="S114" i="20"/>
  <c r="AD35" i="20" s="1"/>
  <c r="R114" i="20"/>
  <c r="AC35" i="20" s="1"/>
  <c r="Q114" i="20"/>
  <c r="P114" i="20"/>
  <c r="AA35" i="20" s="1"/>
  <c r="W112" i="20"/>
  <c r="AH34" i="20" s="1"/>
  <c r="V112" i="20"/>
  <c r="AG34" i="20" s="1"/>
  <c r="U112" i="20"/>
  <c r="AF34" i="20" s="1"/>
  <c r="T112" i="20"/>
  <c r="AE34" i="20" s="1"/>
  <c r="S112" i="20"/>
  <c r="AD34" i="20" s="1"/>
  <c r="R112" i="20"/>
  <c r="AC34" i="20" s="1"/>
  <c r="Q112" i="20"/>
  <c r="AB34" i="20" s="1"/>
  <c r="P112" i="20"/>
  <c r="AA34" i="20" s="1"/>
  <c r="W111" i="20"/>
  <c r="V111" i="20"/>
  <c r="U111" i="20"/>
  <c r="AF33" i="20" s="1"/>
  <c r="T111" i="20"/>
  <c r="AE33" i="20" s="1"/>
  <c r="S111" i="20"/>
  <c r="AD33" i="20" s="1"/>
  <c r="R111" i="20"/>
  <c r="AC33" i="20" s="1"/>
  <c r="Q111" i="20"/>
  <c r="P111" i="20"/>
  <c r="AA33" i="20" s="1"/>
  <c r="W110" i="20"/>
  <c r="AH32" i="20" s="1"/>
  <c r="V110" i="20"/>
  <c r="AG32" i="20" s="1"/>
  <c r="U110" i="20"/>
  <c r="AF32" i="20" s="1"/>
  <c r="T110" i="20"/>
  <c r="S110" i="20"/>
  <c r="R110" i="20"/>
  <c r="Q110" i="20"/>
  <c r="AB32" i="20" s="1"/>
  <c r="P110" i="20"/>
  <c r="AA32" i="20" s="1"/>
  <c r="W109" i="20"/>
  <c r="AH31" i="20" s="1"/>
  <c r="V109" i="20"/>
  <c r="AG31" i="20" s="1"/>
  <c r="U109" i="20"/>
  <c r="AF31" i="20" s="1"/>
  <c r="T109" i="20"/>
  <c r="AE31" i="20" s="1"/>
  <c r="S109" i="20"/>
  <c r="AD31" i="20" s="1"/>
  <c r="R109" i="20"/>
  <c r="AC31" i="20" s="1"/>
  <c r="Q109" i="20"/>
  <c r="AB31" i="20" s="1"/>
  <c r="P109" i="20"/>
  <c r="W108" i="20"/>
  <c r="V108" i="20"/>
  <c r="U108" i="20"/>
  <c r="AF30" i="20" s="1"/>
  <c r="T108" i="20"/>
  <c r="AE30" i="20" s="1"/>
  <c r="S108" i="20"/>
  <c r="AD30" i="20" s="1"/>
  <c r="R108" i="20"/>
  <c r="AC30" i="20" s="1"/>
  <c r="Q108" i="20"/>
  <c r="AB30" i="20" s="1"/>
  <c r="P108" i="20"/>
  <c r="AA30" i="20" s="1"/>
  <c r="W107" i="20"/>
  <c r="AH29" i="20" s="1"/>
  <c r="V107" i="20"/>
  <c r="AG29" i="20" s="1"/>
  <c r="U107" i="20"/>
  <c r="AF29" i="20" s="1"/>
  <c r="T107" i="20"/>
  <c r="AE29" i="20" s="1"/>
  <c r="S107" i="20"/>
  <c r="R107" i="20"/>
  <c r="Q107" i="20"/>
  <c r="AB29" i="20" s="1"/>
  <c r="P107" i="20"/>
  <c r="AA29" i="20" s="1"/>
  <c r="W106" i="20"/>
  <c r="AH28" i="20" s="1"/>
  <c r="V106" i="20"/>
  <c r="AG28" i="20" s="1"/>
  <c r="U106" i="20"/>
  <c r="AF28" i="20" s="1"/>
  <c r="T106" i="20"/>
  <c r="AE28" i="20" s="1"/>
  <c r="S106" i="20"/>
  <c r="AD28" i="20" s="1"/>
  <c r="R106" i="20"/>
  <c r="AC28" i="20" s="1"/>
  <c r="Q106" i="20"/>
  <c r="AB28" i="20" s="1"/>
  <c r="P106" i="20"/>
  <c r="W105" i="20"/>
  <c r="V105" i="20"/>
  <c r="U105" i="20"/>
  <c r="T105" i="20"/>
  <c r="AE27" i="20" s="1"/>
  <c r="S105" i="20"/>
  <c r="AD27" i="20" s="1"/>
  <c r="R105" i="20"/>
  <c r="AC27" i="20" s="1"/>
  <c r="Q105" i="20"/>
  <c r="AB27" i="20" s="1"/>
  <c r="P105" i="20"/>
  <c r="AA27" i="20" s="1"/>
  <c r="W104" i="20"/>
  <c r="AH26" i="20" s="1"/>
  <c r="V104" i="20"/>
  <c r="AG26" i="20" s="1"/>
  <c r="U104" i="20"/>
  <c r="AF26" i="20" s="1"/>
  <c r="T104" i="20"/>
  <c r="S104" i="20"/>
  <c r="R104" i="20"/>
  <c r="Q104" i="20"/>
  <c r="AB26" i="20" s="1"/>
  <c r="P104" i="20"/>
  <c r="AA26" i="20" s="1"/>
  <c r="W102" i="20"/>
  <c r="V102" i="20"/>
  <c r="U102" i="20"/>
  <c r="T102" i="20"/>
  <c r="S102" i="20"/>
  <c r="R102" i="20"/>
  <c r="Q102" i="20"/>
  <c r="P102" i="20"/>
  <c r="W101" i="20"/>
  <c r="V101" i="20"/>
  <c r="U101" i="20"/>
  <c r="T101" i="20"/>
  <c r="S101" i="20"/>
  <c r="R101" i="20"/>
  <c r="Q101" i="20"/>
  <c r="P101" i="20"/>
  <c r="W100" i="20"/>
  <c r="V100" i="20"/>
  <c r="U100" i="20"/>
  <c r="T100" i="20"/>
  <c r="S100" i="20"/>
  <c r="R100" i="20"/>
  <c r="Q100" i="20"/>
  <c r="P100" i="20"/>
  <c r="W99" i="20"/>
  <c r="V99" i="20"/>
  <c r="U99" i="20"/>
  <c r="T99" i="20"/>
  <c r="S99" i="20"/>
  <c r="R99" i="20"/>
  <c r="Q99" i="20"/>
  <c r="P99" i="20"/>
  <c r="W98" i="20"/>
  <c r="V98" i="20"/>
  <c r="U98" i="20"/>
  <c r="T98" i="20"/>
  <c r="S98" i="20"/>
  <c r="R98" i="20"/>
  <c r="Q98" i="20"/>
  <c r="P98" i="20"/>
  <c r="W97" i="20"/>
  <c r="V97" i="20"/>
  <c r="U97" i="20"/>
  <c r="T97" i="20"/>
  <c r="S97" i="20"/>
  <c r="R97" i="20"/>
  <c r="Q97" i="20"/>
  <c r="P97" i="20"/>
  <c r="W96" i="20"/>
  <c r="V96" i="20"/>
  <c r="U96" i="20"/>
  <c r="T96" i="20"/>
  <c r="S96" i="20"/>
  <c r="R96" i="20"/>
  <c r="Q96" i="20"/>
  <c r="P96" i="20"/>
  <c r="W95" i="20"/>
  <c r="V95" i="20"/>
  <c r="U95" i="20"/>
  <c r="T95" i="20"/>
  <c r="S95" i="20"/>
  <c r="R95" i="20"/>
  <c r="Q95" i="20"/>
  <c r="P95" i="20"/>
  <c r="W94" i="20"/>
  <c r="V94" i="20"/>
  <c r="U94" i="20"/>
  <c r="T94" i="20"/>
  <c r="S94" i="20"/>
  <c r="R94" i="20"/>
  <c r="Q94" i="20"/>
  <c r="P94" i="20"/>
  <c r="W92" i="20"/>
  <c r="V92" i="20"/>
  <c r="U92" i="20"/>
  <c r="T92" i="20"/>
  <c r="S92" i="20"/>
  <c r="R92" i="20"/>
  <c r="Q92" i="20"/>
  <c r="P92" i="20"/>
  <c r="W91" i="20"/>
  <c r="V91" i="20"/>
  <c r="U91" i="20"/>
  <c r="T91" i="20"/>
  <c r="S91" i="20"/>
  <c r="R91" i="20"/>
  <c r="Q91" i="20"/>
  <c r="P91" i="20"/>
  <c r="W90" i="20"/>
  <c r="V90" i="20"/>
  <c r="U90" i="20"/>
  <c r="T90" i="20"/>
  <c r="S90" i="20"/>
  <c r="R90" i="20"/>
  <c r="Q90" i="20"/>
  <c r="P90" i="20"/>
  <c r="W89" i="20"/>
  <c r="V89" i="20"/>
  <c r="U89" i="20"/>
  <c r="T89" i="20"/>
  <c r="S89" i="20"/>
  <c r="R89" i="20"/>
  <c r="Q89" i="20"/>
  <c r="P89" i="20"/>
  <c r="W88" i="20"/>
  <c r="V88" i="20"/>
  <c r="U88" i="20"/>
  <c r="T88" i="20"/>
  <c r="S88" i="20"/>
  <c r="R88" i="20"/>
  <c r="Q88" i="20"/>
  <c r="P88" i="20"/>
  <c r="W87" i="20"/>
  <c r="V87" i="20"/>
  <c r="U87" i="20"/>
  <c r="T87" i="20"/>
  <c r="S87" i="20"/>
  <c r="R87" i="20"/>
  <c r="Q87" i="20"/>
  <c r="P87" i="20"/>
  <c r="W86" i="20"/>
  <c r="V86" i="20"/>
  <c r="U86" i="20"/>
  <c r="T86" i="20"/>
  <c r="S86" i="20"/>
  <c r="R86" i="20"/>
  <c r="Q86" i="20"/>
  <c r="P86" i="20"/>
  <c r="W85" i="20"/>
  <c r="V85" i="20"/>
  <c r="U85" i="20"/>
  <c r="T85" i="20"/>
  <c r="S85" i="20"/>
  <c r="R85" i="20"/>
  <c r="Q85" i="20"/>
  <c r="P85" i="20"/>
  <c r="W84" i="20"/>
  <c r="V84" i="20"/>
  <c r="U84" i="20"/>
  <c r="T84" i="20"/>
  <c r="S84" i="20"/>
  <c r="R84" i="20"/>
  <c r="Q84" i="20"/>
  <c r="P84" i="20"/>
  <c r="W82" i="20"/>
  <c r="V82" i="20"/>
  <c r="U82" i="20"/>
  <c r="T82" i="20"/>
  <c r="S82" i="20"/>
  <c r="R82" i="20"/>
  <c r="Q82" i="20"/>
  <c r="P82" i="20"/>
  <c r="W81" i="20"/>
  <c r="V81" i="20"/>
  <c r="U81" i="20"/>
  <c r="T81" i="20"/>
  <c r="S81" i="20"/>
  <c r="R81" i="20"/>
  <c r="Q81" i="20"/>
  <c r="P81" i="20"/>
  <c r="W80" i="20"/>
  <c r="V80" i="20"/>
  <c r="U80" i="20"/>
  <c r="T80" i="20"/>
  <c r="S80" i="20"/>
  <c r="R80" i="20"/>
  <c r="Q80" i="20"/>
  <c r="P80" i="20"/>
  <c r="W79" i="20"/>
  <c r="V79" i="20"/>
  <c r="U79" i="20"/>
  <c r="T79" i="20"/>
  <c r="S79" i="20"/>
  <c r="R79" i="20"/>
  <c r="Q79" i="20"/>
  <c r="P79" i="20"/>
  <c r="W78" i="20"/>
  <c r="V78" i="20"/>
  <c r="U78" i="20"/>
  <c r="T78" i="20"/>
  <c r="S78" i="20"/>
  <c r="R78" i="20"/>
  <c r="Q78" i="20"/>
  <c r="P78" i="20"/>
  <c r="W77" i="20"/>
  <c r="V77" i="20"/>
  <c r="U77" i="20"/>
  <c r="T77" i="20"/>
  <c r="S77" i="20"/>
  <c r="R77" i="20"/>
  <c r="Q77" i="20"/>
  <c r="P77" i="20"/>
  <c r="W76" i="20"/>
  <c r="V76" i="20"/>
  <c r="U76" i="20"/>
  <c r="T76" i="20"/>
  <c r="S76" i="20"/>
  <c r="R76" i="20"/>
  <c r="Q76" i="20"/>
  <c r="P76" i="20"/>
  <c r="W75" i="20"/>
  <c r="V75" i="20"/>
  <c r="U75" i="20"/>
  <c r="T75" i="20"/>
  <c r="S75" i="20"/>
  <c r="R75" i="20"/>
  <c r="Q75" i="20"/>
  <c r="P75" i="20"/>
  <c r="W74" i="20"/>
  <c r="V74" i="20"/>
  <c r="U74" i="20"/>
  <c r="T74" i="20"/>
  <c r="S74" i="20"/>
  <c r="R74" i="20"/>
  <c r="Q74" i="20"/>
  <c r="P74" i="20"/>
  <c r="W72" i="20"/>
  <c r="V72" i="20"/>
  <c r="U72" i="20"/>
  <c r="T72" i="20"/>
  <c r="S72" i="20"/>
  <c r="R72" i="20"/>
  <c r="Q72" i="20"/>
  <c r="P72" i="20"/>
  <c r="W71" i="20"/>
  <c r="V71" i="20"/>
  <c r="U71" i="20"/>
  <c r="T71" i="20"/>
  <c r="S71" i="20"/>
  <c r="R71" i="20"/>
  <c r="Q71" i="20"/>
  <c r="P71" i="20"/>
  <c r="W70" i="20"/>
  <c r="V70" i="20"/>
  <c r="U70" i="20"/>
  <c r="T70" i="20"/>
  <c r="S70" i="20"/>
  <c r="R70" i="20"/>
  <c r="Q70" i="20"/>
  <c r="P70" i="20"/>
  <c r="W69" i="20"/>
  <c r="V69" i="20"/>
  <c r="U69" i="20"/>
  <c r="T69" i="20"/>
  <c r="S69" i="20"/>
  <c r="R69" i="20"/>
  <c r="Q69" i="20"/>
  <c r="P69" i="20"/>
  <c r="W68" i="20"/>
  <c r="V68" i="20"/>
  <c r="U68" i="20"/>
  <c r="T68" i="20"/>
  <c r="S68" i="20"/>
  <c r="R68" i="20"/>
  <c r="Q68" i="20"/>
  <c r="P68" i="20"/>
  <c r="W67" i="20"/>
  <c r="V67" i="20"/>
  <c r="U67" i="20"/>
  <c r="T67" i="20"/>
  <c r="S67" i="20"/>
  <c r="R67" i="20"/>
  <c r="Q67" i="20"/>
  <c r="P67" i="20"/>
  <c r="W66" i="20"/>
  <c r="V66" i="20"/>
  <c r="U66" i="20"/>
  <c r="T66" i="20"/>
  <c r="S66" i="20"/>
  <c r="R66" i="20"/>
  <c r="Q66" i="20"/>
  <c r="P66" i="20"/>
  <c r="W65" i="20"/>
  <c r="V65" i="20"/>
  <c r="U65" i="20"/>
  <c r="T65" i="20"/>
  <c r="S65" i="20"/>
  <c r="R65" i="20"/>
  <c r="Q65" i="20"/>
  <c r="P65" i="20"/>
  <c r="W64" i="20"/>
  <c r="V64" i="20"/>
  <c r="U64" i="20"/>
  <c r="T64" i="20"/>
  <c r="S64" i="20"/>
  <c r="R64" i="20"/>
  <c r="Q64" i="20"/>
  <c r="P64" i="20"/>
  <c r="W62" i="20"/>
  <c r="V62" i="20"/>
  <c r="U62" i="20"/>
  <c r="T62" i="20"/>
  <c r="S62" i="20"/>
  <c r="R62" i="20"/>
  <c r="Q62" i="20"/>
  <c r="P62" i="20"/>
  <c r="AA61" i="20"/>
  <c r="W61" i="20"/>
  <c r="V61" i="20"/>
  <c r="U61" i="20"/>
  <c r="T61" i="20"/>
  <c r="S61" i="20"/>
  <c r="R61" i="20"/>
  <c r="Q61" i="20"/>
  <c r="P61" i="20"/>
  <c r="AH60" i="20"/>
  <c r="AG60" i="20"/>
  <c r="AB60" i="20"/>
  <c r="W60" i="20"/>
  <c r="V60" i="20"/>
  <c r="U60" i="20"/>
  <c r="T60" i="20"/>
  <c r="S60" i="20"/>
  <c r="R60" i="20"/>
  <c r="Q60" i="20"/>
  <c r="P60" i="20"/>
  <c r="AF59" i="20"/>
  <c r="AE59" i="20"/>
  <c r="AD59" i="20"/>
  <c r="AC59" i="20"/>
  <c r="W59" i="20"/>
  <c r="V59" i="20"/>
  <c r="U59" i="20"/>
  <c r="T59" i="20"/>
  <c r="S59" i="20"/>
  <c r="R59" i="20"/>
  <c r="Q59" i="20"/>
  <c r="P59" i="20"/>
  <c r="AG58" i="20"/>
  <c r="AA58" i="20"/>
  <c r="W58" i="20"/>
  <c r="V58" i="20"/>
  <c r="U58" i="20"/>
  <c r="T58" i="20"/>
  <c r="S58" i="20"/>
  <c r="R58" i="20"/>
  <c r="Q58" i="20"/>
  <c r="P58" i="20"/>
  <c r="AH57" i="20"/>
  <c r="AG57" i="20"/>
  <c r="AF57" i="20"/>
  <c r="W57" i="20"/>
  <c r="V57" i="20"/>
  <c r="U57" i="20"/>
  <c r="T57" i="20"/>
  <c r="S57" i="20"/>
  <c r="R57" i="20"/>
  <c r="Q57" i="20"/>
  <c r="P57" i="20"/>
  <c r="AE56" i="20"/>
  <c r="AD56" i="20"/>
  <c r="AC56" i="20"/>
  <c r="W56" i="20"/>
  <c r="V56" i="20"/>
  <c r="U56" i="20"/>
  <c r="T56" i="20"/>
  <c r="S56" i="20"/>
  <c r="R56" i="20"/>
  <c r="Q56" i="20"/>
  <c r="P56" i="20"/>
  <c r="AA55" i="20"/>
  <c r="W55" i="20"/>
  <c r="V55" i="20"/>
  <c r="U55" i="20"/>
  <c r="T55" i="20"/>
  <c r="S55" i="20"/>
  <c r="R55" i="20"/>
  <c r="Q55" i="20"/>
  <c r="P55" i="20"/>
  <c r="AH54" i="20"/>
  <c r="AG54" i="20"/>
  <c r="AF54" i="20"/>
  <c r="W54" i="20"/>
  <c r="V54" i="20"/>
  <c r="U54" i="20"/>
  <c r="T54" i="20"/>
  <c r="S54" i="20"/>
  <c r="R54" i="20"/>
  <c r="Q54" i="20"/>
  <c r="P54" i="20"/>
  <c r="AF53" i="20"/>
  <c r="AE53" i="20"/>
  <c r="AD53" i="20"/>
  <c r="AC53" i="20"/>
  <c r="AH52" i="20"/>
  <c r="AF52" i="20"/>
  <c r="AB52" i="20"/>
  <c r="AA52" i="20"/>
  <c r="W52" i="20"/>
  <c r="V52" i="20"/>
  <c r="U52" i="20"/>
  <c r="T52" i="20"/>
  <c r="S52" i="20"/>
  <c r="R52" i="20"/>
  <c r="Q52" i="20"/>
  <c r="P52" i="20"/>
  <c r="AH51" i="20"/>
  <c r="AG51" i="20"/>
  <c r="AF51" i="20"/>
  <c r="W51" i="20"/>
  <c r="V51" i="20"/>
  <c r="U51" i="20"/>
  <c r="T51" i="20"/>
  <c r="S51" i="20"/>
  <c r="R51" i="20"/>
  <c r="Q51" i="20"/>
  <c r="P51" i="20"/>
  <c r="AE50" i="20"/>
  <c r="AD50" i="20"/>
  <c r="AC50" i="20"/>
  <c r="AB50" i="20"/>
  <c r="W50" i="20"/>
  <c r="V50" i="20"/>
  <c r="U50" i="20"/>
  <c r="T50" i="20"/>
  <c r="S50" i="20"/>
  <c r="R50" i="20"/>
  <c r="Q50" i="20"/>
  <c r="P50" i="20"/>
  <c r="AA49" i="20"/>
  <c r="W49" i="20"/>
  <c r="V49" i="20"/>
  <c r="U49" i="20"/>
  <c r="T49" i="20"/>
  <c r="S49" i="20"/>
  <c r="R49" i="20"/>
  <c r="Q49" i="20"/>
  <c r="P49" i="20"/>
  <c r="AH48" i="20"/>
  <c r="AG48" i="20"/>
  <c r="W48" i="20"/>
  <c r="V48" i="20"/>
  <c r="U48" i="20"/>
  <c r="T48" i="20"/>
  <c r="S48" i="20"/>
  <c r="R48" i="20"/>
  <c r="Q48" i="20"/>
  <c r="P48" i="20"/>
  <c r="AE47" i="20"/>
  <c r="AD47" i="20"/>
  <c r="AC47" i="20"/>
  <c r="W47" i="20"/>
  <c r="V47" i="20"/>
  <c r="U47" i="20"/>
  <c r="T47" i="20"/>
  <c r="S47" i="20"/>
  <c r="R47" i="20"/>
  <c r="Q47" i="20"/>
  <c r="P47" i="20"/>
  <c r="AA46" i="20"/>
  <c r="W46" i="20"/>
  <c r="V46" i="20"/>
  <c r="U46" i="20"/>
  <c r="T46" i="20"/>
  <c r="S46" i="20"/>
  <c r="R46" i="20"/>
  <c r="Q46" i="20"/>
  <c r="P46" i="20"/>
  <c r="AH45" i="20"/>
  <c r="AG45" i="20"/>
  <c r="W45" i="20"/>
  <c r="V45" i="20"/>
  <c r="U45" i="20"/>
  <c r="T45" i="20"/>
  <c r="S45" i="20"/>
  <c r="R45" i="20"/>
  <c r="Q45" i="20"/>
  <c r="P45" i="20"/>
  <c r="AE44" i="20"/>
  <c r="AD44" i="20"/>
  <c r="AC44" i="20"/>
  <c r="W44" i="20"/>
  <c r="V44" i="20"/>
  <c r="U44" i="20"/>
  <c r="T44" i="20"/>
  <c r="S44" i="20"/>
  <c r="R44" i="20"/>
  <c r="Q44" i="20"/>
  <c r="P44" i="20"/>
  <c r="AH43" i="20"/>
  <c r="AA43" i="20"/>
  <c r="AH42" i="20"/>
  <c r="AD42" i="20"/>
  <c r="W42" i="20"/>
  <c r="V42" i="20"/>
  <c r="U42" i="20"/>
  <c r="T42" i="20"/>
  <c r="S42" i="20"/>
  <c r="R42" i="20"/>
  <c r="Q42" i="20"/>
  <c r="P42" i="20"/>
  <c r="W41" i="20"/>
  <c r="V41" i="20"/>
  <c r="U41" i="20"/>
  <c r="T41" i="20"/>
  <c r="S41" i="20"/>
  <c r="R41" i="20"/>
  <c r="Q41" i="20"/>
  <c r="P41" i="20"/>
  <c r="AA40" i="20"/>
  <c r="W40" i="20"/>
  <c r="V40" i="20"/>
  <c r="U40" i="20"/>
  <c r="T40" i="20"/>
  <c r="S40" i="20"/>
  <c r="R40" i="20"/>
  <c r="Q40" i="20"/>
  <c r="P40" i="20"/>
  <c r="AG39" i="20"/>
  <c r="W39" i="20"/>
  <c r="V39" i="20"/>
  <c r="U39" i="20"/>
  <c r="T39" i="20"/>
  <c r="S39" i="20"/>
  <c r="R39" i="20"/>
  <c r="Q39" i="20"/>
  <c r="P39" i="20"/>
  <c r="AE38" i="20"/>
  <c r="W38" i="20"/>
  <c r="V38" i="20"/>
  <c r="U38" i="20"/>
  <c r="T38" i="20"/>
  <c r="S38" i="20"/>
  <c r="R38" i="20"/>
  <c r="Q38" i="20"/>
  <c r="P38" i="20"/>
  <c r="AA37" i="20"/>
  <c r="W37" i="20"/>
  <c r="V37" i="20"/>
  <c r="U37" i="20"/>
  <c r="T37" i="20"/>
  <c r="S37" i="20"/>
  <c r="R37" i="20"/>
  <c r="Q37" i="20"/>
  <c r="P37" i="20"/>
  <c r="AH36" i="20"/>
  <c r="AG36" i="20"/>
  <c r="AF36" i="20"/>
  <c r="W36" i="20"/>
  <c r="V36" i="20"/>
  <c r="U36" i="20"/>
  <c r="T36" i="20"/>
  <c r="S36" i="20"/>
  <c r="R36" i="20"/>
  <c r="Q36" i="20"/>
  <c r="P36" i="20"/>
  <c r="AE35" i="20"/>
  <c r="AB35" i="20"/>
  <c r="W35" i="20"/>
  <c r="V35" i="20"/>
  <c r="U35" i="20"/>
  <c r="T35" i="20"/>
  <c r="S35" i="20"/>
  <c r="R35" i="20"/>
  <c r="Q35" i="20"/>
  <c r="P35" i="20"/>
  <c r="W34" i="20"/>
  <c r="V34" i="20"/>
  <c r="U34" i="20"/>
  <c r="T34" i="20"/>
  <c r="S34" i="20"/>
  <c r="R34" i="20"/>
  <c r="Q34" i="20"/>
  <c r="P34" i="20"/>
  <c r="AH33" i="20"/>
  <c r="AG33" i="20"/>
  <c r="AB33" i="20"/>
  <c r="AE32" i="20"/>
  <c r="AD32" i="20"/>
  <c r="AC32" i="20"/>
  <c r="W32" i="20"/>
  <c r="V32" i="20"/>
  <c r="U32" i="20"/>
  <c r="T32" i="20"/>
  <c r="S32" i="20"/>
  <c r="R32" i="20"/>
  <c r="Q32" i="20"/>
  <c r="P32" i="20"/>
  <c r="AA31" i="20"/>
  <c r="W31" i="20"/>
  <c r="V31" i="20"/>
  <c r="U31" i="20"/>
  <c r="T31" i="20"/>
  <c r="S31" i="20"/>
  <c r="R31" i="20"/>
  <c r="Q31" i="20"/>
  <c r="P31" i="20"/>
  <c r="AH30" i="20"/>
  <c r="AG30" i="20"/>
  <c r="W30" i="20"/>
  <c r="V30" i="20"/>
  <c r="U30" i="20"/>
  <c r="T30" i="20"/>
  <c r="S30" i="20"/>
  <c r="R30" i="20"/>
  <c r="Q30" i="20"/>
  <c r="P30" i="20"/>
  <c r="AD29" i="20"/>
  <c r="AC29" i="20"/>
  <c r="W29" i="20"/>
  <c r="V29" i="20"/>
  <c r="U29" i="20"/>
  <c r="T29" i="20"/>
  <c r="S29" i="20"/>
  <c r="R29" i="20"/>
  <c r="Q29" i="20"/>
  <c r="P29" i="20"/>
  <c r="AA28" i="20"/>
  <c r="W28" i="20"/>
  <c r="V28" i="20"/>
  <c r="U28" i="20"/>
  <c r="T28" i="20"/>
  <c r="S28" i="20"/>
  <c r="R28" i="20"/>
  <c r="Q28" i="20"/>
  <c r="P28" i="20"/>
  <c r="AH27" i="20"/>
  <c r="AG27" i="20"/>
  <c r="AF27" i="20"/>
  <c r="W27" i="20"/>
  <c r="V27" i="20"/>
  <c r="U27" i="20"/>
  <c r="T27" i="20"/>
  <c r="S27" i="20"/>
  <c r="R27" i="20"/>
  <c r="Q27" i="20"/>
  <c r="P27" i="20"/>
  <c r="AE26" i="20"/>
  <c r="AD26" i="20"/>
  <c r="AC26" i="20"/>
  <c r="W26" i="20"/>
  <c r="V26" i="20"/>
  <c r="U26" i="20"/>
  <c r="T26" i="20"/>
  <c r="S26" i="20"/>
  <c r="R26" i="20"/>
  <c r="Q26" i="20"/>
  <c r="P26" i="20"/>
  <c r="W25" i="20"/>
  <c r="V25" i="20"/>
  <c r="U25" i="20"/>
  <c r="T25" i="20"/>
  <c r="S25" i="20"/>
  <c r="R25" i="20"/>
  <c r="Q25" i="20"/>
  <c r="P25" i="20"/>
  <c r="W24" i="20"/>
  <c r="V24" i="20"/>
  <c r="U24" i="20"/>
  <c r="T24" i="20"/>
  <c r="S24" i="20"/>
  <c r="R24" i="20"/>
  <c r="Q24" i="20"/>
  <c r="P24" i="20"/>
  <c r="W22" i="20"/>
  <c r="V22" i="20"/>
  <c r="U22" i="20"/>
  <c r="T22" i="20"/>
  <c r="S22" i="20"/>
  <c r="R22" i="20"/>
  <c r="Q22" i="20"/>
  <c r="P22" i="20"/>
  <c r="W21" i="20"/>
  <c r="V21" i="20"/>
  <c r="U21" i="20"/>
  <c r="T21" i="20"/>
  <c r="S21" i="20"/>
  <c r="R21" i="20"/>
  <c r="Q21" i="20"/>
  <c r="P21" i="20"/>
  <c r="W20" i="20"/>
  <c r="V20" i="20"/>
  <c r="U20" i="20"/>
  <c r="T20" i="20"/>
  <c r="S20" i="20"/>
  <c r="R20" i="20"/>
  <c r="Q20" i="20"/>
  <c r="P20" i="20"/>
  <c r="W19" i="20"/>
  <c r="V19" i="20"/>
  <c r="U19" i="20"/>
  <c r="T19" i="20"/>
  <c r="S19" i="20"/>
  <c r="R19" i="20"/>
  <c r="Q19" i="20"/>
  <c r="P19" i="20"/>
  <c r="W18" i="20"/>
  <c r="V18" i="20"/>
  <c r="U18" i="20"/>
  <c r="T18" i="20"/>
  <c r="S18" i="20"/>
  <c r="R18" i="20"/>
  <c r="Q18" i="20"/>
  <c r="P18" i="20"/>
  <c r="W17" i="20"/>
  <c r="V17" i="20"/>
  <c r="U17" i="20"/>
  <c r="T17" i="20"/>
  <c r="S17" i="20"/>
  <c r="R17" i="20"/>
  <c r="Q17" i="20"/>
  <c r="P17" i="20"/>
  <c r="W16" i="20"/>
  <c r="V16" i="20"/>
  <c r="U16" i="20"/>
  <c r="T16" i="20"/>
  <c r="S16" i="20"/>
  <c r="R16" i="20"/>
  <c r="Q16" i="20"/>
  <c r="P16" i="20"/>
  <c r="W15" i="20"/>
  <c r="V15" i="20"/>
  <c r="U15" i="20"/>
  <c r="T15" i="20"/>
  <c r="S15" i="20"/>
  <c r="R15" i="20"/>
  <c r="Q15" i="20"/>
  <c r="P15" i="20"/>
  <c r="W14" i="20"/>
  <c r="V14" i="20"/>
  <c r="U14" i="20"/>
  <c r="T14" i="20"/>
  <c r="S14" i="20"/>
  <c r="R14" i="20"/>
  <c r="Q14" i="20"/>
  <c r="P14" i="20"/>
  <c r="W12" i="20"/>
  <c r="AH25" i="20" s="1"/>
  <c r="V12" i="20"/>
  <c r="U12" i="20"/>
  <c r="T12" i="20"/>
  <c r="S12" i="20"/>
  <c r="R12" i="20"/>
  <c r="AC25" i="20" s="1"/>
  <c r="Q12" i="20"/>
  <c r="P12" i="20"/>
  <c r="AA25" i="20" s="1"/>
  <c r="W11" i="20"/>
  <c r="V11" i="20"/>
  <c r="U11" i="20"/>
  <c r="T11" i="20"/>
  <c r="AE24" i="20" s="1"/>
  <c r="S11" i="20"/>
  <c r="AD24" i="20" s="1"/>
  <c r="R11" i="20"/>
  <c r="AC24" i="20" s="1"/>
  <c r="Q11" i="20"/>
  <c r="P11" i="20"/>
  <c r="AA24" i="20" s="1"/>
  <c r="W10" i="20"/>
  <c r="AH23" i="20" s="1"/>
  <c r="V10" i="20"/>
  <c r="U10" i="20"/>
  <c r="T10" i="20"/>
  <c r="AE23" i="20" s="1"/>
  <c r="S10" i="20"/>
  <c r="R10" i="20"/>
  <c r="Q10" i="20"/>
  <c r="AB23" i="20" s="1"/>
  <c r="P10" i="20"/>
  <c r="W9" i="20"/>
  <c r="V9" i="20"/>
  <c r="AG22" i="20" s="1"/>
  <c r="U9" i="20"/>
  <c r="AF22" i="20" s="1"/>
  <c r="T9" i="20"/>
  <c r="S9" i="20"/>
  <c r="R9" i="20"/>
  <c r="Q9" i="20"/>
  <c r="P9" i="20"/>
  <c r="W8" i="20"/>
  <c r="V8" i="20"/>
  <c r="U8" i="20"/>
  <c r="AF21" i="20" s="1"/>
  <c r="T8" i="20"/>
  <c r="S8" i="20"/>
  <c r="R8" i="20"/>
  <c r="AC21" i="20" s="1"/>
  <c r="Q8" i="20"/>
  <c r="P8" i="20"/>
  <c r="AA21" i="20" s="1"/>
  <c r="W7" i="20"/>
  <c r="V7" i="20"/>
  <c r="U7" i="20"/>
  <c r="T7" i="20"/>
  <c r="S7" i="20"/>
  <c r="R7" i="20"/>
  <c r="AC20" i="20" s="1"/>
  <c r="Q7" i="20"/>
  <c r="AB20" i="20" s="1"/>
  <c r="P7" i="20"/>
  <c r="W6" i="20"/>
  <c r="AH19" i="20" s="1"/>
  <c r="AR19" i="20" s="1"/>
  <c r="I613" i="3" s="1"/>
  <c r="M626" i="3" s="1"/>
  <c r="V6" i="20"/>
  <c r="AG19" i="20" s="1"/>
  <c r="U6" i="20"/>
  <c r="AF19" i="20" s="1"/>
  <c r="T6" i="20"/>
  <c r="S6" i="20"/>
  <c r="R6" i="20"/>
  <c r="Q6" i="20"/>
  <c r="AB19" i="20" s="1"/>
  <c r="AL19" i="20" s="1"/>
  <c r="C613" i="3" s="1"/>
  <c r="J626" i="3" s="1"/>
  <c r="P6" i="20"/>
  <c r="W5" i="20"/>
  <c r="V5" i="20"/>
  <c r="U5" i="20"/>
  <c r="T5" i="20"/>
  <c r="S5" i="20"/>
  <c r="R5" i="20"/>
  <c r="Q5" i="20"/>
  <c r="P5" i="20"/>
  <c r="AA18" i="20" s="1"/>
  <c r="W4" i="20"/>
  <c r="V4" i="20"/>
  <c r="AG17" i="20" s="1"/>
  <c r="U4" i="20"/>
  <c r="T4" i="20"/>
  <c r="S4" i="20"/>
  <c r="AD17" i="20" s="1"/>
  <c r="R4" i="20"/>
  <c r="Q4" i="20"/>
  <c r="AB17" i="20" s="1"/>
  <c r="P4" i="20"/>
  <c r="AC487" i="17"/>
  <c r="AC486" i="17"/>
  <c r="AC485" i="17"/>
  <c r="AC484" i="17"/>
  <c r="AC483" i="17"/>
  <c r="AC482" i="17"/>
  <c r="AC481" i="17"/>
  <c r="AC480" i="17"/>
  <c r="AC479" i="17"/>
  <c r="AC478" i="17"/>
  <c r="AC477" i="17"/>
  <c r="AC476" i="17"/>
  <c r="AC475" i="17"/>
  <c r="AC474" i="17"/>
  <c r="AC473" i="17"/>
  <c r="AC472" i="17"/>
  <c r="AC471" i="17"/>
  <c r="AC470" i="17"/>
  <c r="AC469" i="17"/>
  <c r="AC468" i="17"/>
  <c r="AC467" i="17"/>
  <c r="AC466" i="17"/>
  <c r="AC465" i="17"/>
  <c r="AC464" i="17"/>
  <c r="AC463" i="17"/>
  <c r="AC462" i="17"/>
  <c r="AC461" i="17"/>
  <c r="AC460" i="17"/>
  <c r="AC459" i="17"/>
  <c r="AC458" i="17"/>
  <c r="AC457" i="17"/>
  <c r="AC456" i="17"/>
  <c r="AC455" i="17"/>
  <c r="AC454" i="17"/>
  <c r="AC453" i="17"/>
  <c r="AC452" i="17"/>
  <c r="AC451" i="17"/>
  <c r="AC450" i="17"/>
  <c r="AC449" i="17"/>
  <c r="AC448" i="17"/>
  <c r="AC447" i="17"/>
  <c r="AC446" i="17"/>
  <c r="AC445" i="17"/>
  <c r="AC444" i="17"/>
  <c r="AC443" i="17"/>
  <c r="AC442" i="17"/>
  <c r="AC441" i="17"/>
  <c r="AC440" i="17"/>
  <c r="AC439" i="17"/>
  <c r="AC438" i="17"/>
  <c r="AC437" i="17"/>
  <c r="AC436" i="17"/>
  <c r="AC435" i="17"/>
  <c r="AC434" i="17"/>
  <c r="AC433" i="17"/>
  <c r="AC432" i="17"/>
  <c r="AC431" i="17"/>
  <c r="AC430" i="17"/>
  <c r="AC429" i="17"/>
  <c r="AC428" i="17"/>
  <c r="AC427" i="17"/>
  <c r="AC426" i="17"/>
  <c r="AC425" i="17"/>
  <c r="AC424" i="17"/>
  <c r="AC423" i="17"/>
  <c r="AC422" i="17"/>
  <c r="AC421" i="17"/>
  <c r="AC420" i="17"/>
  <c r="AC419" i="17"/>
  <c r="AC418" i="17"/>
  <c r="AC417" i="17"/>
  <c r="AC416" i="17"/>
  <c r="AC415" i="17"/>
  <c r="AC414" i="17"/>
  <c r="AC413" i="17"/>
  <c r="AC412" i="17"/>
  <c r="AC411" i="17"/>
  <c r="AC410" i="17"/>
  <c r="AC409" i="17"/>
  <c r="AC408" i="17"/>
  <c r="AC407" i="17"/>
  <c r="AC406" i="17"/>
  <c r="AC405" i="17"/>
  <c r="AC404" i="17"/>
  <c r="AC403" i="17"/>
  <c r="AC402" i="17"/>
  <c r="AC401" i="17"/>
  <c r="AC400" i="17"/>
  <c r="AC399" i="17"/>
  <c r="AC398" i="17"/>
  <c r="AC397" i="17"/>
  <c r="AC396" i="17"/>
  <c r="AC395" i="17"/>
  <c r="AC394" i="17"/>
  <c r="AC393" i="17"/>
  <c r="AC392" i="17"/>
  <c r="AC391" i="17"/>
  <c r="AC390" i="17"/>
  <c r="AC389" i="17"/>
  <c r="AC388" i="17"/>
  <c r="AC387" i="17"/>
  <c r="AC386" i="17"/>
  <c r="AC385" i="17"/>
  <c r="AC384" i="17"/>
  <c r="AC383" i="17"/>
  <c r="AC382" i="17"/>
  <c r="AC381" i="17"/>
  <c r="AC380" i="17"/>
  <c r="AC379" i="17"/>
  <c r="AC378" i="17"/>
  <c r="AC377" i="17"/>
  <c r="AC376" i="17"/>
  <c r="AC375" i="17"/>
  <c r="AC374" i="17"/>
  <c r="AC373" i="17"/>
  <c r="AC372" i="17"/>
  <c r="AC371" i="17"/>
  <c r="AC370" i="17"/>
  <c r="AC369" i="17"/>
  <c r="AC368" i="17"/>
  <c r="AC367" i="17"/>
  <c r="AC366" i="17"/>
  <c r="AC365" i="17"/>
  <c r="AC364" i="17"/>
  <c r="AC363" i="17"/>
  <c r="AC362" i="17"/>
  <c r="AC361" i="17"/>
  <c r="AC360" i="17"/>
  <c r="AC359" i="17"/>
  <c r="AC358" i="17"/>
  <c r="AC357" i="17"/>
  <c r="AC356" i="17"/>
  <c r="AC355" i="17"/>
  <c r="AC354" i="17"/>
  <c r="AC353" i="17"/>
  <c r="AC352" i="17"/>
  <c r="AC351" i="17"/>
  <c r="AC350" i="17"/>
  <c r="AC349" i="17"/>
  <c r="AC348" i="17"/>
  <c r="AC347" i="17"/>
  <c r="AC346" i="17"/>
  <c r="AC345" i="17"/>
  <c r="AC344" i="17"/>
  <c r="AC343" i="17"/>
  <c r="AC342" i="17"/>
  <c r="AC341" i="17"/>
  <c r="AC340" i="17"/>
  <c r="AC339" i="17"/>
  <c r="AC338" i="17"/>
  <c r="AC337" i="17"/>
  <c r="AC336" i="17"/>
  <c r="AC335" i="17"/>
  <c r="AC334" i="17"/>
  <c r="AC333" i="17"/>
  <c r="AC332" i="17"/>
  <c r="AC331" i="17"/>
  <c r="AC330" i="17"/>
  <c r="AC329" i="17"/>
  <c r="AC328" i="17"/>
  <c r="AC327" i="17"/>
  <c r="AC326" i="17"/>
  <c r="AC325" i="17"/>
  <c r="AC324" i="17"/>
  <c r="AC323" i="17"/>
  <c r="AC322" i="17"/>
  <c r="AC321" i="17"/>
  <c r="AC320" i="17"/>
  <c r="AC319" i="17"/>
  <c r="AC318" i="17"/>
  <c r="AC317" i="17"/>
  <c r="AC316" i="17"/>
  <c r="AC315" i="17"/>
  <c r="AC314" i="17"/>
  <c r="AC313" i="17"/>
  <c r="AC312" i="17"/>
  <c r="AC311" i="17"/>
  <c r="AC310" i="17"/>
  <c r="AC309" i="17"/>
  <c r="AC308" i="17"/>
  <c r="AC307" i="17"/>
  <c r="AC306" i="17"/>
  <c r="AC305" i="17"/>
  <c r="AC304" i="17"/>
  <c r="AC303" i="17"/>
  <c r="AC302" i="17"/>
  <c r="AC301" i="17"/>
  <c r="AC300" i="17"/>
  <c r="AC299" i="17"/>
  <c r="AC298" i="17"/>
  <c r="AC297" i="17"/>
  <c r="AC296" i="17"/>
  <c r="AC295" i="17"/>
  <c r="AC294" i="17"/>
  <c r="AC293" i="17"/>
  <c r="AC292" i="17"/>
  <c r="AC291" i="17"/>
  <c r="AC290" i="17"/>
  <c r="AC289" i="17"/>
  <c r="AC288" i="17"/>
  <c r="AC287" i="17"/>
  <c r="AC286" i="17"/>
  <c r="AC285" i="17"/>
  <c r="AC284" i="17"/>
  <c r="AC283" i="17"/>
  <c r="AC282" i="17"/>
  <c r="AC281" i="17"/>
  <c r="AC280" i="17"/>
  <c r="AC279" i="17"/>
  <c r="AC278" i="17"/>
  <c r="AC277" i="17"/>
  <c r="AC276" i="17"/>
  <c r="AC275" i="17"/>
  <c r="AC274" i="17"/>
  <c r="AC273" i="17"/>
  <c r="AC272" i="17"/>
  <c r="AC271" i="17"/>
  <c r="AC270" i="17"/>
  <c r="AC269" i="17"/>
  <c r="AC268" i="17"/>
  <c r="AC267" i="17"/>
  <c r="AC266" i="17"/>
  <c r="AC265" i="17"/>
  <c r="AC264" i="17"/>
  <c r="AC263" i="17"/>
  <c r="AC262" i="17"/>
  <c r="AC261" i="17"/>
  <c r="AC260" i="17"/>
  <c r="AC259" i="17"/>
  <c r="AC258" i="17"/>
  <c r="AC257" i="17"/>
  <c r="AC256" i="17"/>
  <c r="AC255" i="17"/>
  <c r="AC254" i="17"/>
  <c r="AC253" i="17"/>
  <c r="AC252" i="17"/>
  <c r="AC251" i="17"/>
  <c r="AC250" i="17"/>
  <c r="AC249" i="17"/>
  <c r="AC248" i="17"/>
  <c r="AC247" i="17"/>
  <c r="AC246" i="17"/>
  <c r="AC245" i="17"/>
  <c r="AC244" i="17"/>
  <c r="AC243" i="17"/>
  <c r="AC242" i="17"/>
  <c r="AC241" i="17"/>
  <c r="AC240" i="17"/>
  <c r="AC239" i="17"/>
  <c r="AC238" i="17"/>
  <c r="AC237" i="17"/>
  <c r="AC236" i="17"/>
  <c r="AC235" i="17"/>
  <c r="AC234" i="17"/>
  <c r="AC233" i="17"/>
  <c r="AC232" i="17"/>
  <c r="AC231" i="17"/>
  <c r="AC230" i="17"/>
  <c r="AC229" i="17"/>
  <c r="AC228" i="17"/>
  <c r="AC227" i="17"/>
  <c r="AC226" i="17"/>
  <c r="AC225" i="17"/>
  <c r="AC224" i="17"/>
  <c r="AC223" i="17"/>
  <c r="AC222" i="17"/>
  <c r="AC221" i="17"/>
  <c r="AC220" i="17"/>
  <c r="AC219" i="17"/>
  <c r="AC218" i="17"/>
  <c r="AC217" i="17"/>
  <c r="AC216" i="17"/>
  <c r="AC215" i="17"/>
  <c r="AC214" i="17"/>
  <c r="AC213" i="17"/>
  <c r="AC212" i="17"/>
  <c r="AC211" i="17"/>
  <c r="AC210" i="17"/>
  <c r="AC209" i="17"/>
  <c r="AC208" i="17"/>
  <c r="AC207" i="17"/>
  <c r="AC206" i="17"/>
  <c r="AC205" i="17"/>
  <c r="AC204" i="17"/>
  <c r="AC203" i="17"/>
  <c r="AC202" i="17"/>
  <c r="AC201" i="17"/>
  <c r="AC200" i="17"/>
  <c r="AC199" i="17"/>
  <c r="AC198" i="17"/>
  <c r="AC197" i="17"/>
  <c r="AC196" i="17"/>
  <c r="AC195" i="17"/>
  <c r="AC194" i="17"/>
  <c r="AC193" i="17"/>
  <c r="AC192" i="17"/>
  <c r="AC191" i="17"/>
  <c r="AC190" i="17"/>
  <c r="AC189" i="17"/>
  <c r="AC188" i="17"/>
  <c r="AC187" i="17"/>
  <c r="AC186" i="17"/>
  <c r="AC185" i="17"/>
  <c r="AC184" i="17"/>
  <c r="AC183" i="17"/>
  <c r="AC182" i="17"/>
  <c r="AC181" i="17"/>
  <c r="AC180" i="17"/>
  <c r="AC179" i="17"/>
  <c r="AC178" i="17"/>
  <c r="AC177" i="17"/>
  <c r="AC176" i="17"/>
  <c r="AC175" i="17"/>
  <c r="AC174" i="17"/>
  <c r="AC173" i="17"/>
  <c r="AC172" i="17"/>
  <c r="AC171" i="17"/>
  <c r="AC170" i="17"/>
  <c r="AC169" i="17"/>
  <c r="AC168" i="17"/>
  <c r="AC167" i="17"/>
  <c r="AC166" i="17"/>
  <c r="AC165" i="17"/>
  <c r="AC164" i="17"/>
  <c r="AC163" i="17"/>
  <c r="AC162" i="17"/>
  <c r="AC161" i="17"/>
  <c r="AC160" i="17"/>
  <c r="AC159" i="17"/>
  <c r="AC158" i="17"/>
  <c r="AC157" i="17"/>
  <c r="AC156" i="17"/>
  <c r="AC155" i="17"/>
  <c r="AC154" i="17"/>
  <c r="AC153" i="17"/>
  <c r="AC152" i="17"/>
  <c r="AC151" i="17"/>
  <c r="AC150" i="17"/>
  <c r="AC149" i="17"/>
  <c r="AC148" i="17"/>
  <c r="AC147" i="17"/>
  <c r="AC146" i="17"/>
  <c r="AC145" i="17"/>
  <c r="AC144" i="17"/>
  <c r="AC143" i="17"/>
  <c r="AC142" i="17"/>
  <c r="AC141" i="17"/>
  <c r="AC140" i="17"/>
  <c r="AC139" i="17"/>
  <c r="AC138" i="17"/>
  <c r="AC137" i="17"/>
  <c r="AC136" i="17"/>
  <c r="AC135" i="17"/>
  <c r="AC134" i="17"/>
  <c r="AC133" i="17"/>
  <c r="AC132" i="17"/>
  <c r="AC131" i="17"/>
  <c r="AC130" i="17"/>
  <c r="AC129" i="17"/>
  <c r="AC128" i="17"/>
  <c r="AC127" i="17"/>
  <c r="AC126" i="17"/>
  <c r="AC125" i="17"/>
  <c r="AC124" i="17"/>
  <c r="AC123" i="17"/>
  <c r="AC122" i="17"/>
  <c r="AC121" i="17"/>
  <c r="AC120" i="17"/>
  <c r="AC119" i="17"/>
  <c r="AC118" i="17"/>
  <c r="AC117" i="17"/>
  <c r="AC116" i="17"/>
  <c r="AC115" i="17"/>
  <c r="AC114" i="17"/>
  <c r="AC113" i="17"/>
  <c r="AC112" i="17"/>
  <c r="AC111" i="17"/>
  <c r="AC110" i="17"/>
  <c r="AC109" i="17"/>
  <c r="AC108" i="17"/>
  <c r="AC107" i="17"/>
  <c r="AC106" i="17"/>
  <c r="AC105" i="17"/>
  <c r="AC104" i="17"/>
  <c r="AC103" i="17"/>
  <c r="AC102" i="17"/>
  <c r="AC101" i="17"/>
  <c r="AC100" i="17"/>
  <c r="AC99" i="17"/>
  <c r="AC98" i="17"/>
  <c r="AC97" i="17"/>
  <c r="AC96" i="17"/>
  <c r="AC95" i="17"/>
  <c r="AC94" i="17"/>
  <c r="AC93" i="17"/>
  <c r="AC92" i="17"/>
  <c r="AC91" i="17"/>
  <c r="AC90" i="17"/>
  <c r="AC89" i="17"/>
  <c r="AC88" i="17"/>
  <c r="AC87" i="17"/>
  <c r="AC86" i="17"/>
  <c r="AC85" i="17"/>
  <c r="AC84" i="17"/>
  <c r="AC83" i="17"/>
  <c r="AC82" i="17"/>
  <c r="AC81" i="17"/>
  <c r="AC80" i="17"/>
  <c r="AC79" i="17"/>
  <c r="AC78" i="17"/>
  <c r="AC77" i="17"/>
  <c r="AC76" i="17"/>
  <c r="AC75" i="17"/>
  <c r="AC74" i="17"/>
  <c r="AC73" i="17"/>
  <c r="AC72" i="17"/>
  <c r="AC71" i="17"/>
  <c r="AC70" i="17"/>
  <c r="AC69" i="17"/>
  <c r="AC68" i="17"/>
  <c r="AC67" i="17"/>
  <c r="AC66" i="17"/>
  <c r="AC65" i="17"/>
  <c r="AC64" i="17"/>
  <c r="AC63" i="17"/>
  <c r="AC62" i="17"/>
  <c r="AC61" i="17"/>
  <c r="AC60" i="17"/>
  <c r="AC59" i="17"/>
  <c r="AC58" i="17"/>
  <c r="AC57" i="17"/>
  <c r="AC56" i="17"/>
  <c r="AC55" i="17"/>
  <c r="AC54" i="17"/>
  <c r="AC53" i="17"/>
  <c r="AC52" i="17"/>
  <c r="AC51" i="17"/>
  <c r="AC50" i="17"/>
  <c r="AC49" i="17"/>
  <c r="AC48" i="17"/>
  <c r="AC47" i="17"/>
  <c r="AC46" i="17"/>
  <c r="AC45" i="17"/>
  <c r="AC44" i="17"/>
  <c r="AC43" i="17"/>
  <c r="AC42" i="17"/>
  <c r="AC41" i="17"/>
  <c r="AC40" i="17"/>
  <c r="AC39" i="17"/>
  <c r="AC38" i="17"/>
  <c r="AC37" i="17"/>
  <c r="AC36" i="17"/>
  <c r="AC35" i="17"/>
  <c r="AC34" i="17"/>
  <c r="AC33" i="17"/>
  <c r="AC32" i="17"/>
  <c r="AC31" i="17"/>
  <c r="AC30" i="17"/>
  <c r="AC29" i="17"/>
  <c r="AC28" i="17"/>
  <c r="AC27" i="17"/>
  <c r="AC26" i="17"/>
  <c r="AC25" i="17"/>
  <c r="AC24" i="17"/>
  <c r="AC23" i="17"/>
  <c r="AC22" i="17"/>
  <c r="AC21" i="17"/>
  <c r="AC20" i="17"/>
  <c r="AC19" i="17"/>
  <c r="AC18" i="17"/>
  <c r="AC17" i="17"/>
  <c r="AC16" i="17"/>
  <c r="AC15" i="17"/>
  <c r="AC14" i="17"/>
  <c r="AC13" i="17"/>
  <c r="AC12" i="17"/>
  <c r="AC11" i="17"/>
  <c r="AC10" i="17"/>
  <c r="AC9" i="17"/>
  <c r="AC8" i="17"/>
  <c r="AC7" i="17"/>
  <c r="AC6" i="17"/>
  <c r="AC5" i="17"/>
  <c r="AC4" i="17"/>
  <c r="AC3" i="17"/>
  <c r="AC2" i="17"/>
  <c r="AP153" i="16"/>
  <c r="AO153" i="16"/>
  <c r="AN153" i="16"/>
  <c r="AM153" i="16"/>
  <c r="AL153" i="16"/>
  <c r="AK153" i="16"/>
  <c r="AO152" i="16"/>
  <c r="AN152" i="16"/>
  <c r="AM152" i="16"/>
  <c r="AL152" i="16"/>
  <c r="AK152" i="16"/>
  <c r="AP152" i="16" s="1"/>
  <c r="U487" i="15"/>
  <c r="S487" i="15"/>
  <c r="T487" i="15" s="1"/>
  <c r="R487" i="15"/>
  <c r="Q487" i="15"/>
  <c r="U486" i="15"/>
  <c r="T486" i="15"/>
  <c r="S486" i="15"/>
  <c r="R486" i="15"/>
  <c r="Q486" i="15"/>
  <c r="U485" i="15"/>
  <c r="S485" i="15"/>
  <c r="T485" i="15" s="1"/>
  <c r="Q485" i="15"/>
  <c r="R485" i="15" s="1"/>
  <c r="S484" i="15"/>
  <c r="Q484" i="15"/>
  <c r="S483" i="15"/>
  <c r="Q483" i="15"/>
  <c r="T483" i="15" s="1"/>
  <c r="U482" i="15"/>
  <c r="Q482" i="15"/>
  <c r="R482" i="15" s="1"/>
  <c r="R481" i="15"/>
  <c r="U481" i="15" s="1"/>
  <c r="Q481" i="15"/>
  <c r="R480" i="15"/>
  <c r="U480" i="15" s="1"/>
  <c r="Q480" i="15"/>
  <c r="Q479" i="15"/>
  <c r="R479" i="15" s="1"/>
  <c r="U479" i="15" s="1"/>
  <c r="U478" i="15"/>
  <c r="T478" i="15"/>
  <c r="S478" i="15"/>
  <c r="Q478" i="15"/>
  <c r="R478" i="15" s="1"/>
  <c r="S477" i="15"/>
  <c r="R477" i="15"/>
  <c r="U477" i="15" s="1"/>
  <c r="Q477" i="15"/>
  <c r="T477" i="15" s="1"/>
  <c r="S476" i="15"/>
  <c r="R476" i="15"/>
  <c r="U476" i="15" s="1"/>
  <c r="Q476" i="15"/>
  <c r="T476" i="15" s="1"/>
  <c r="S475" i="15"/>
  <c r="T475" i="15" s="1"/>
  <c r="R475" i="15"/>
  <c r="U475" i="15" s="1"/>
  <c r="Q475" i="15"/>
  <c r="U474" i="15"/>
  <c r="T474" i="15"/>
  <c r="S474" i="15"/>
  <c r="R474" i="15"/>
  <c r="Q474" i="15"/>
  <c r="R473" i="15"/>
  <c r="U473" i="15" s="1"/>
  <c r="Q473" i="15"/>
  <c r="R472" i="15"/>
  <c r="U472" i="15" s="1"/>
  <c r="Q472" i="15"/>
  <c r="Q471" i="15"/>
  <c r="R471" i="15" s="1"/>
  <c r="U471" i="15" s="1"/>
  <c r="R470" i="15"/>
  <c r="U470" i="15" s="1"/>
  <c r="Q470" i="15"/>
  <c r="T469" i="15"/>
  <c r="S469" i="15"/>
  <c r="Q469" i="15"/>
  <c r="R469" i="15" s="1"/>
  <c r="U469" i="15" s="1"/>
  <c r="S468" i="15"/>
  <c r="R468" i="15"/>
  <c r="U468" i="15" s="1"/>
  <c r="Q468" i="15"/>
  <c r="T468" i="15" s="1"/>
  <c r="S467" i="15"/>
  <c r="T467" i="15" s="1"/>
  <c r="R467" i="15"/>
  <c r="U467" i="15" s="1"/>
  <c r="Q467" i="15"/>
  <c r="T466" i="15"/>
  <c r="S466" i="15"/>
  <c r="Q466" i="15"/>
  <c r="R466" i="15" s="1"/>
  <c r="U466" i="15" s="1"/>
  <c r="S465" i="15"/>
  <c r="Q465" i="15"/>
  <c r="Q464" i="15"/>
  <c r="R464" i="15" s="1"/>
  <c r="U464" i="15" s="1"/>
  <c r="R463" i="15"/>
  <c r="U463" i="15" s="1"/>
  <c r="Q463" i="15"/>
  <c r="Q462" i="15"/>
  <c r="R462" i="15" s="1"/>
  <c r="U462" i="15" s="1"/>
  <c r="R461" i="15"/>
  <c r="U461" i="15" s="1"/>
  <c r="Q461" i="15"/>
  <c r="S460" i="15"/>
  <c r="R460" i="15"/>
  <c r="U460" i="15" s="1"/>
  <c r="Q460" i="15"/>
  <c r="S459" i="15"/>
  <c r="Q459" i="15"/>
  <c r="S458" i="15"/>
  <c r="Q458" i="15"/>
  <c r="U457" i="15"/>
  <c r="T457" i="15"/>
  <c r="S457" i="15"/>
  <c r="R457" i="15"/>
  <c r="Q457" i="15"/>
  <c r="S456" i="15"/>
  <c r="T456" i="15" s="1"/>
  <c r="Q456" i="15"/>
  <c r="R456" i="15" s="1"/>
  <c r="U456" i="15" s="1"/>
  <c r="Q455" i="15"/>
  <c r="R455" i="15" s="1"/>
  <c r="U455" i="15" s="1"/>
  <c r="U454" i="15"/>
  <c r="R454" i="15"/>
  <c r="Q454" i="15"/>
  <c r="U453" i="15"/>
  <c r="R453" i="15"/>
  <c r="Q453" i="15"/>
  <c r="R452" i="15"/>
  <c r="U452" i="15" s="1"/>
  <c r="Q452" i="15"/>
  <c r="S451" i="15"/>
  <c r="Q451" i="15"/>
  <c r="T451" i="15" s="1"/>
  <c r="U450" i="15"/>
  <c r="S450" i="15"/>
  <c r="T450" i="15" s="1"/>
  <c r="R450" i="15"/>
  <c r="Q450" i="15"/>
  <c r="U449" i="15"/>
  <c r="T449" i="15"/>
  <c r="S449" i="15"/>
  <c r="R449" i="15"/>
  <c r="Q449" i="15"/>
  <c r="S448" i="15"/>
  <c r="T448" i="15" s="1"/>
  <c r="Q448" i="15"/>
  <c r="R448" i="15" s="1"/>
  <c r="U448" i="15" s="1"/>
  <c r="S447" i="15"/>
  <c r="T447" i="15" s="1"/>
  <c r="R447" i="15"/>
  <c r="U447" i="15" s="1"/>
  <c r="Q447" i="15"/>
  <c r="Q446" i="15"/>
  <c r="R446" i="15" s="1"/>
  <c r="U446" i="15" s="1"/>
  <c r="R445" i="15"/>
  <c r="U445" i="15" s="1"/>
  <c r="Q445" i="15"/>
  <c r="U444" i="15"/>
  <c r="R444" i="15"/>
  <c r="Q444" i="15"/>
  <c r="R443" i="15"/>
  <c r="U443" i="15" s="1"/>
  <c r="Q443" i="15"/>
  <c r="S442" i="15"/>
  <c r="Q442" i="15"/>
  <c r="T442" i="15" s="1"/>
  <c r="T441" i="15"/>
  <c r="S441" i="15"/>
  <c r="Q441" i="15"/>
  <c r="R441" i="15" s="1"/>
  <c r="U441" i="15" s="1"/>
  <c r="U440" i="15"/>
  <c r="S440" i="15"/>
  <c r="R440" i="15"/>
  <c r="Q440" i="15"/>
  <c r="T440" i="15" s="1"/>
  <c r="U439" i="15"/>
  <c r="T439" i="15"/>
  <c r="S439" i="15"/>
  <c r="Q439" i="15"/>
  <c r="R439" i="15" s="1"/>
  <c r="S438" i="15"/>
  <c r="Q438" i="15"/>
  <c r="R437" i="15"/>
  <c r="U437" i="15" s="1"/>
  <c r="Q437" i="15"/>
  <c r="R436" i="15"/>
  <c r="U436" i="15" s="1"/>
  <c r="Q436" i="15"/>
  <c r="R435" i="15"/>
  <c r="U435" i="15" s="1"/>
  <c r="Q435" i="15"/>
  <c r="Q434" i="15"/>
  <c r="R434" i="15" s="1"/>
  <c r="U434" i="15" s="1"/>
  <c r="S433" i="15"/>
  <c r="Q433" i="15"/>
  <c r="U432" i="15"/>
  <c r="T432" i="15"/>
  <c r="S432" i="15"/>
  <c r="R432" i="15"/>
  <c r="Q432" i="15"/>
  <c r="S431" i="15"/>
  <c r="R431" i="15"/>
  <c r="U431" i="15" s="1"/>
  <c r="Q431" i="15"/>
  <c r="T431" i="15" s="1"/>
  <c r="S430" i="15"/>
  <c r="R430" i="15"/>
  <c r="U430" i="15" s="1"/>
  <c r="Q430" i="15"/>
  <c r="T429" i="15"/>
  <c r="S429" i="15"/>
  <c r="Q429" i="15"/>
  <c r="R429" i="15" s="1"/>
  <c r="U429" i="15" s="1"/>
  <c r="U428" i="15"/>
  <c r="Q428" i="15"/>
  <c r="R428" i="15" s="1"/>
  <c r="R427" i="15"/>
  <c r="U427" i="15" s="1"/>
  <c r="Q427" i="15"/>
  <c r="Q426" i="15"/>
  <c r="R426" i="15" s="1"/>
  <c r="U426" i="15" s="1"/>
  <c r="R425" i="15"/>
  <c r="U425" i="15" s="1"/>
  <c r="Q425" i="15"/>
  <c r="U424" i="15"/>
  <c r="T424" i="15"/>
  <c r="S424" i="15"/>
  <c r="R424" i="15"/>
  <c r="Q424" i="15"/>
  <c r="U423" i="15"/>
  <c r="T423" i="15"/>
  <c r="S423" i="15"/>
  <c r="R423" i="15"/>
  <c r="Q423" i="15"/>
  <c r="S422" i="15"/>
  <c r="R422" i="15"/>
  <c r="U422" i="15" s="1"/>
  <c r="Q422" i="15"/>
  <c r="T422" i="15" s="1"/>
  <c r="S421" i="15"/>
  <c r="R421" i="15"/>
  <c r="U421" i="15" s="1"/>
  <c r="Q421" i="15"/>
  <c r="T421" i="15" s="1"/>
  <c r="U420" i="15"/>
  <c r="S420" i="15"/>
  <c r="R420" i="15"/>
  <c r="Q420" i="15"/>
  <c r="R419" i="15"/>
  <c r="U419" i="15" s="1"/>
  <c r="Q419" i="15"/>
  <c r="Q418" i="15"/>
  <c r="R418" i="15" s="1"/>
  <c r="U418" i="15" s="1"/>
  <c r="U417" i="15"/>
  <c r="R417" i="15"/>
  <c r="Q417" i="15"/>
  <c r="U416" i="15"/>
  <c r="R416" i="15"/>
  <c r="Q416" i="15"/>
  <c r="U415" i="15"/>
  <c r="T415" i="15"/>
  <c r="S415" i="15"/>
  <c r="R415" i="15"/>
  <c r="Q415" i="15"/>
  <c r="U414" i="15"/>
  <c r="T414" i="15"/>
  <c r="S414" i="15"/>
  <c r="Q414" i="15"/>
  <c r="R414" i="15" s="1"/>
  <c r="S413" i="15"/>
  <c r="Q413" i="15"/>
  <c r="S412" i="15"/>
  <c r="Q412" i="15"/>
  <c r="T412" i="15" s="1"/>
  <c r="T411" i="15"/>
  <c r="S411" i="15"/>
  <c r="R411" i="15"/>
  <c r="U411" i="15" s="1"/>
  <c r="Q411" i="15"/>
  <c r="Q410" i="15"/>
  <c r="R410" i="15" s="1"/>
  <c r="U410" i="15" s="1"/>
  <c r="R409" i="15"/>
  <c r="U409" i="15" s="1"/>
  <c r="Q409" i="15"/>
  <c r="U408" i="15"/>
  <c r="Q408" i="15"/>
  <c r="R408" i="15" s="1"/>
  <c r="U407" i="15"/>
  <c r="Q407" i="15"/>
  <c r="R407" i="15" s="1"/>
  <c r="S406" i="15"/>
  <c r="R406" i="15"/>
  <c r="U406" i="15" s="1"/>
  <c r="Q406" i="15"/>
  <c r="T406" i="15" s="1"/>
  <c r="S405" i="15"/>
  <c r="R405" i="15"/>
  <c r="U405" i="15" s="1"/>
  <c r="Q405" i="15"/>
  <c r="T405" i="15" s="1"/>
  <c r="T404" i="15"/>
  <c r="S404" i="15"/>
  <c r="Q404" i="15"/>
  <c r="R404" i="15" s="1"/>
  <c r="U404" i="15" s="1"/>
  <c r="U403" i="15"/>
  <c r="S403" i="15"/>
  <c r="T403" i="15" s="1"/>
  <c r="R403" i="15"/>
  <c r="Q403" i="15"/>
  <c r="U402" i="15"/>
  <c r="T402" i="15"/>
  <c r="S402" i="15"/>
  <c r="R402" i="15"/>
  <c r="Q402" i="15"/>
  <c r="Q401" i="15"/>
  <c r="R401" i="15" s="1"/>
  <c r="U401" i="15" s="1"/>
  <c r="R400" i="15"/>
  <c r="U400" i="15" s="1"/>
  <c r="Q400" i="15"/>
  <c r="Q399" i="15"/>
  <c r="R399" i="15" s="1"/>
  <c r="U399" i="15" s="1"/>
  <c r="Q398" i="15"/>
  <c r="R398" i="15" s="1"/>
  <c r="U398" i="15" s="1"/>
  <c r="S397" i="15"/>
  <c r="R397" i="15"/>
  <c r="U397" i="15" s="1"/>
  <c r="Q397" i="15"/>
  <c r="T397" i="15" s="1"/>
  <c r="S396" i="15"/>
  <c r="R396" i="15"/>
  <c r="U396" i="15" s="1"/>
  <c r="Q396" i="15"/>
  <c r="T396" i="15" s="1"/>
  <c r="U395" i="15"/>
  <c r="S395" i="15"/>
  <c r="T395" i="15" s="1"/>
  <c r="R395" i="15"/>
  <c r="Q395" i="15"/>
  <c r="U394" i="15"/>
  <c r="T394" i="15"/>
  <c r="S394" i="15"/>
  <c r="Q394" i="15"/>
  <c r="R394" i="15" s="1"/>
  <c r="S393" i="15"/>
  <c r="T393" i="15" s="1"/>
  <c r="R393" i="15"/>
  <c r="U393" i="15" s="1"/>
  <c r="Q393" i="15"/>
  <c r="U392" i="15"/>
  <c r="R392" i="15"/>
  <c r="Q392" i="15"/>
  <c r="R391" i="15"/>
  <c r="U391" i="15" s="1"/>
  <c r="Q391" i="15"/>
  <c r="Q390" i="15"/>
  <c r="R390" i="15" s="1"/>
  <c r="U390" i="15" s="1"/>
  <c r="R389" i="15"/>
  <c r="U389" i="15" s="1"/>
  <c r="Q389" i="15"/>
  <c r="S388" i="15"/>
  <c r="Q388" i="15"/>
  <c r="S387" i="15"/>
  <c r="Q387" i="15"/>
  <c r="U386" i="15"/>
  <c r="T386" i="15"/>
  <c r="S386" i="15"/>
  <c r="R386" i="15"/>
  <c r="Q386" i="15"/>
  <c r="T385" i="15"/>
  <c r="S385" i="15"/>
  <c r="Q385" i="15"/>
  <c r="R385" i="15" s="1"/>
  <c r="U385" i="15" s="1"/>
  <c r="T384" i="15"/>
  <c r="S384" i="15"/>
  <c r="R384" i="15"/>
  <c r="U384" i="15" s="1"/>
  <c r="Q384" i="15"/>
  <c r="U383" i="15"/>
  <c r="R383" i="15"/>
  <c r="Q383" i="15"/>
  <c r="Q382" i="15"/>
  <c r="R382" i="15" s="1"/>
  <c r="U382" i="15" s="1"/>
  <c r="R381" i="15"/>
  <c r="U381" i="15" s="1"/>
  <c r="Q381" i="15"/>
  <c r="Q380" i="15"/>
  <c r="R380" i="15" s="1"/>
  <c r="U380" i="15" s="1"/>
  <c r="U379" i="15"/>
  <c r="T379" i="15"/>
  <c r="S379" i="15"/>
  <c r="R379" i="15"/>
  <c r="Q379" i="15"/>
  <c r="S378" i="15"/>
  <c r="Q378" i="15"/>
  <c r="U377" i="15"/>
  <c r="T377" i="15"/>
  <c r="S377" i="15"/>
  <c r="R377" i="15"/>
  <c r="Q377" i="15"/>
  <c r="S376" i="15"/>
  <c r="R376" i="15"/>
  <c r="U376" i="15" s="1"/>
  <c r="Q376" i="15"/>
  <c r="S375" i="15"/>
  <c r="R375" i="15"/>
  <c r="U375" i="15" s="1"/>
  <c r="Q375" i="15"/>
  <c r="R374" i="15"/>
  <c r="U374" i="15" s="1"/>
  <c r="Q374" i="15"/>
  <c r="Q373" i="15"/>
  <c r="R373" i="15" s="1"/>
  <c r="U373" i="15" s="1"/>
  <c r="Q372" i="15"/>
  <c r="R372" i="15" s="1"/>
  <c r="U372" i="15" s="1"/>
  <c r="R371" i="15"/>
  <c r="U371" i="15" s="1"/>
  <c r="Q371" i="15"/>
  <c r="U370" i="15"/>
  <c r="S370" i="15"/>
  <c r="Q370" i="15"/>
  <c r="R370" i="15" s="1"/>
  <c r="S369" i="15"/>
  <c r="T369" i="15" s="1"/>
  <c r="Q369" i="15"/>
  <c r="R369" i="15" s="1"/>
  <c r="U369" i="15" s="1"/>
  <c r="T368" i="15"/>
  <c r="S368" i="15"/>
  <c r="R368" i="15"/>
  <c r="U368" i="15" s="1"/>
  <c r="Q368" i="15"/>
  <c r="T367" i="15"/>
  <c r="S367" i="15"/>
  <c r="Q367" i="15"/>
  <c r="R367" i="15" s="1"/>
  <c r="U367" i="15" s="1"/>
  <c r="S366" i="15"/>
  <c r="Q366" i="15"/>
  <c r="U365" i="15"/>
  <c r="R365" i="15"/>
  <c r="Q365" i="15"/>
  <c r="U364" i="15"/>
  <c r="R364" i="15"/>
  <c r="Q364" i="15"/>
  <c r="R363" i="15"/>
  <c r="U363" i="15" s="1"/>
  <c r="Q363" i="15"/>
  <c r="Q362" i="15"/>
  <c r="R362" i="15" s="1"/>
  <c r="U362" i="15" s="1"/>
  <c r="U361" i="15"/>
  <c r="T361" i="15"/>
  <c r="S361" i="15"/>
  <c r="R361" i="15"/>
  <c r="Q361" i="15"/>
  <c r="S360" i="15"/>
  <c r="T360" i="15" s="1"/>
  <c r="Q360" i="15"/>
  <c r="R360" i="15" s="1"/>
  <c r="U360" i="15" s="1"/>
  <c r="T359" i="15"/>
  <c r="S359" i="15"/>
  <c r="R359" i="15"/>
  <c r="U359" i="15" s="1"/>
  <c r="Q359" i="15"/>
  <c r="S358" i="15"/>
  <c r="Q358" i="15"/>
  <c r="S357" i="15"/>
  <c r="Q357" i="15"/>
  <c r="U356" i="15"/>
  <c r="Q356" i="15"/>
  <c r="R356" i="15" s="1"/>
  <c r="U355" i="15"/>
  <c r="R355" i="15"/>
  <c r="Q355" i="15"/>
  <c r="R354" i="15"/>
  <c r="U354" i="15" s="1"/>
  <c r="Q354" i="15"/>
  <c r="Q353" i="15"/>
  <c r="R353" i="15" s="1"/>
  <c r="U353" i="15" s="1"/>
  <c r="S352" i="15"/>
  <c r="Q352" i="15"/>
  <c r="S351" i="15"/>
  <c r="R351" i="15"/>
  <c r="U351" i="15" s="1"/>
  <c r="Q351" i="15"/>
  <c r="T351" i="15" s="1"/>
  <c r="S350" i="15"/>
  <c r="Q350" i="15"/>
  <c r="U349" i="15"/>
  <c r="S349" i="15"/>
  <c r="T349" i="15" s="1"/>
  <c r="R349" i="15"/>
  <c r="Q349" i="15"/>
  <c r="U348" i="15"/>
  <c r="T348" i="15"/>
  <c r="S348" i="15"/>
  <c r="R348" i="15"/>
  <c r="Q348" i="15"/>
  <c r="R347" i="15"/>
  <c r="U347" i="15" s="1"/>
  <c r="Q347" i="15"/>
  <c r="U346" i="15"/>
  <c r="Q346" i="15"/>
  <c r="R346" i="15" s="1"/>
  <c r="Q345" i="15"/>
  <c r="R345" i="15" s="1"/>
  <c r="U345" i="15" s="1"/>
  <c r="U344" i="15"/>
  <c r="Q344" i="15"/>
  <c r="R344" i="15" s="1"/>
  <c r="S343" i="15"/>
  <c r="R343" i="15"/>
  <c r="U343" i="15" s="1"/>
  <c r="Q343" i="15"/>
  <c r="T343" i="15" s="1"/>
  <c r="T342" i="15"/>
  <c r="S342" i="15"/>
  <c r="Q342" i="15"/>
  <c r="R342" i="15" s="1"/>
  <c r="U342" i="15" s="1"/>
  <c r="S341" i="15"/>
  <c r="Q341" i="15"/>
  <c r="U340" i="15"/>
  <c r="T340" i="15"/>
  <c r="S340" i="15"/>
  <c r="R340" i="15"/>
  <c r="Q340" i="15"/>
  <c r="S339" i="15"/>
  <c r="T339" i="15" s="1"/>
  <c r="R339" i="15"/>
  <c r="U339" i="15" s="1"/>
  <c r="Q339" i="15"/>
  <c r="R338" i="15"/>
  <c r="U338" i="15" s="1"/>
  <c r="Q338" i="15"/>
  <c r="Q337" i="15"/>
  <c r="R337" i="15" s="1"/>
  <c r="U337" i="15" s="1"/>
  <c r="Q336" i="15"/>
  <c r="R336" i="15" s="1"/>
  <c r="U336" i="15" s="1"/>
  <c r="U335" i="15"/>
  <c r="R335" i="15"/>
  <c r="Q335" i="15"/>
  <c r="T334" i="15"/>
  <c r="S334" i="15"/>
  <c r="R334" i="15"/>
  <c r="U334" i="15" s="1"/>
  <c r="Q334" i="15"/>
  <c r="S333" i="15"/>
  <c r="Q333" i="15"/>
  <c r="S332" i="15"/>
  <c r="Q332" i="15"/>
  <c r="T331" i="15"/>
  <c r="S331" i="15"/>
  <c r="R331" i="15"/>
  <c r="U331" i="15" s="1"/>
  <c r="Q331" i="15"/>
  <c r="S330" i="15"/>
  <c r="T330" i="15" s="1"/>
  <c r="Q330" i="15"/>
  <c r="R330" i="15" s="1"/>
  <c r="U330" i="15" s="1"/>
  <c r="Q329" i="15"/>
  <c r="R329" i="15" s="1"/>
  <c r="U329" i="15" s="1"/>
  <c r="R328" i="15"/>
  <c r="U328" i="15" s="1"/>
  <c r="Q328" i="15"/>
  <c r="U327" i="15"/>
  <c r="R327" i="15"/>
  <c r="Q327" i="15"/>
  <c r="Q326" i="15"/>
  <c r="R326" i="15" s="1"/>
  <c r="U326" i="15" s="1"/>
  <c r="S325" i="15"/>
  <c r="Q325" i="15"/>
  <c r="U324" i="15"/>
  <c r="S324" i="15"/>
  <c r="T324" i="15" s="1"/>
  <c r="R324" i="15"/>
  <c r="Q324" i="15"/>
  <c r="S323" i="15"/>
  <c r="T323" i="15" s="1"/>
  <c r="Q323" i="15"/>
  <c r="R323" i="15" s="1"/>
  <c r="U323" i="15" s="1"/>
  <c r="T322" i="15"/>
  <c r="S322" i="15"/>
  <c r="R322" i="15"/>
  <c r="U322" i="15" s="1"/>
  <c r="Q322" i="15"/>
  <c r="S321" i="15"/>
  <c r="Q321" i="15"/>
  <c r="R320" i="15"/>
  <c r="U320" i="15" s="1"/>
  <c r="Q320" i="15"/>
  <c r="Q319" i="15"/>
  <c r="R319" i="15" s="1"/>
  <c r="U319" i="15" s="1"/>
  <c r="R318" i="15"/>
  <c r="U318" i="15" s="1"/>
  <c r="Q318" i="15"/>
  <c r="Q317" i="15"/>
  <c r="R317" i="15" s="1"/>
  <c r="U317" i="15" s="1"/>
  <c r="S316" i="15"/>
  <c r="Q316" i="15"/>
  <c r="U315" i="15"/>
  <c r="T315" i="15"/>
  <c r="S315" i="15"/>
  <c r="R315" i="15"/>
  <c r="Q315" i="15"/>
  <c r="S314" i="15"/>
  <c r="T314" i="15" s="1"/>
  <c r="Q314" i="15"/>
  <c r="R314" i="15" s="1"/>
  <c r="U314" i="15" s="1"/>
  <c r="S313" i="15"/>
  <c r="T313" i="15" s="1"/>
  <c r="R313" i="15"/>
  <c r="U313" i="15" s="1"/>
  <c r="Q313" i="15"/>
  <c r="S312" i="15"/>
  <c r="Q312" i="15"/>
  <c r="Q311" i="15"/>
  <c r="R311" i="15" s="1"/>
  <c r="U311" i="15" s="1"/>
  <c r="Q310" i="15"/>
  <c r="R310" i="15" s="1"/>
  <c r="U310" i="15" s="1"/>
  <c r="U309" i="15"/>
  <c r="R309" i="15"/>
  <c r="Q309" i="15"/>
  <c r="Q308" i="15"/>
  <c r="R308" i="15" s="1"/>
  <c r="U308" i="15" s="1"/>
  <c r="S307" i="15"/>
  <c r="Q307" i="15"/>
  <c r="U306" i="15"/>
  <c r="S306" i="15"/>
  <c r="Q306" i="15"/>
  <c r="R306" i="15" s="1"/>
  <c r="S305" i="15"/>
  <c r="R305" i="15"/>
  <c r="U305" i="15" s="1"/>
  <c r="Q305" i="15"/>
  <c r="T305" i="15" s="1"/>
  <c r="S304" i="15"/>
  <c r="R304" i="15"/>
  <c r="U304" i="15" s="1"/>
  <c r="Q304" i="15"/>
  <c r="T304" i="15" s="1"/>
  <c r="S303" i="15"/>
  <c r="T303" i="15" s="1"/>
  <c r="R303" i="15"/>
  <c r="U303" i="15" s="1"/>
  <c r="Q303" i="15"/>
  <c r="R302" i="15"/>
  <c r="U302" i="15" s="1"/>
  <c r="Q302" i="15"/>
  <c r="Q301" i="15"/>
  <c r="R301" i="15" s="1"/>
  <c r="U301" i="15" s="1"/>
  <c r="U300" i="15"/>
  <c r="Q300" i="15"/>
  <c r="R300" i="15" s="1"/>
  <c r="Q299" i="15"/>
  <c r="R299" i="15" s="1"/>
  <c r="U299" i="15" s="1"/>
  <c r="S298" i="15"/>
  <c r="T298" i="15" s="1"/>
  <c r="Q298" i="15"/>
  <c r="R298" i="15" s="1"/>
  <c r="U298" i="15" s="1"/>
  <c r="T297" i="15"/>
  <c r="S297" i="15"/>
  <c r="R297" i="15"/>
  <c r="U297" i="15" s="1"/>
  <c r="Q297" i="15"/>
  <c r="U296" i="15"/>
  <c r="T296" i="15"/>
  <c r="S296" i="15"/>
  <c r="Q296" i="15"/>
  <c r="R296" i="15" s="1"/>
  <c r="T295" i="15"/>
  <c r="S295" i="15"/>
  <c r="R295" i="15"/>
  <c r="U295" i="15" s="1"/>
  <c r="Q295" i="15"/>
  <c r="U294" i="15"/>
  <c r="S294" i="15"/>
  <c r="T294" i="15" s="1"/>
  <c r="R294" i="15"/>
  <c r="Q294" i="15"/>
  <c r="R293" i="15"/>
  <c r="U293" i="15" s="1"/>
  <c r="Q293" i="15"/>
  <c r="Q292" i="15"/>
  <c r="R292" i="15" s="1"/>
  <c r="U292" i="15" s="1"/>
  <c r="R291" i="15"/>
  <c r="U291" i="15" s="1"/>
  <c r="Q291" i="15"/>
  <c r="R290" i="15"/>
  <c r="U290" i="15" s="1"/>
  <c r="Q290" i="15"/>
  <c r="S289" i="15"/>
  <c r="T289" i="15" s="1"/>
  <c r="Q289" i="15"/>
  <c r="R289" i="15" s="1"/>
  <c r="U289" i="15" s="1"/>
  <c r="S288" i="15"/>
  <c r="Q288" i="15"/>
  <c r="U287" i="15"/>
  <c r="T287" i="15"/>
  <c r="S287" i="15"/>
  <c r="Q287" i="15"/>
  <c r="R287" i="15" s="1"/>
  <c r="U286" i="15"/>
  <c r="S286" i="15"/>
  <c r="Q286" i="15"/>
  <c r="R286" i="15" s="1"/>
  <c r="S285" i="15"/>
  <c r="T285" i="15" s="1"/>
  <c r="Q285" i="15"/>
  <c r="R285" i="15" s="1"/>
  <c r="U285" i="15" s="1"/>
  <c r="Q284" i="15"/>
  <c r="R284" i="15" s="1"/>
  <c r="U284" i="15" s="1"/>
  <c r="U283" i="15"/>
  <c r="R283" i="15"/>
  <c r="Q283" i="15"/>
  <c r="R282" i="15"/>
  <c r="U282" i="15" s="1"/>
  <c r="Q282" i="15"/>
  <c r="Q281" i="15"/>
  <c r="R281" i="15" s="1"/>
  <c r="U281" i="15" s="1"/>
  <c r="S280" i="15"/>
  <c r="R280" i="15"/>
  <c r="U280" i="15" s="1"/>
  <c r="Q280" i="15"/>
  <c r="T280" i="15" s="1"/>
  <c r="S279" i="15"/>
  <c r="Q279" i="15"/>
  <c r="T279" i="15" s="1"/>
  <c r="U278" i="15"/>
  <c r="S278" i="15"/>
  <c r="T278" i="15" s="1"/>
  <c r="R278" i="15"/>
  <c r="Q278" i="15"/>
  <c r="U277" i="15"/>
  <c r="T277" i="15"/>
  <c r="S277" i="15"/>
  <c r="R277" i="15"/>
  <c r="Q277" i="15"/>
  <c r="S276" i="15"/>
  <c r="Q276" i="15"/>
  <c r="Q275" i="15"/>
  <c r="R275" i="15" s="1"/>
  <c r="U275" i="15" s="1"/>
  <c r="U274" i="15"/>
  <c r="Q274" i="15"/>
  <c r="R274" i="15" s="1"/>
  <c r="Q273" i="15"/>
  <c r="R273" i="15" s="1"/>
  <c r="U273" i="15" s="1"/>
  <c r="U272" i="15"/>
  <c r="R272" i="15"/>
  <c r="Q272" i="15"/>
  <c r="U271" i="15"/>
  <c r="T271" i="15"/>
  <c r="S271" i="15"/>
  <c r="R271" i="15"/>
  <c r="Q271" i="15"/>
  <c r="S270" i="15"/>
  <c r="Q270" i="15"/>
  <c r="T270" i="15" s="1"/>
  <c r="U269" i="15"/>
  <c r="T269" i="15"/>
  <c r="S269" i="15"/>
  <c r="R269" i="15"/>
  <c r="Q269" i="15"/>
  <c r="S268" i="15"/>
  <c r="Q268" i="15"/>
  <c r="S267" i="15"/>
  <c r="T267" i="15" s="1"/>
  <c r="Q267" i="15"/>
  <c r="R267" i="15" s="1"/>
  <c r="U267" i="15" s="1"/>
  <c r="R266" i="15"/>
  <c r="U266" i="15" s="1"/>
  <c r="Q266" i="15"/>
  <c r="Q265" i="15"/>
  <c r="R265" i="15" s="1"/>
  <c r="U265" i="15" s="1"/>
  <c r="R264" i="15"/>
  <c r="U264" i="15" s="1"/>
  <c r="Q264" i="15"/>
  <c r="U263" i="15"/>
  <c r="Q263" i="15"/>
  <c r="R263" i="15" s="1"/>
  <c r="U262" i="15"/>
  <c r="S262" i="15"/>
  <c r="T262" i="15" s="1"/>
  <c r="Q262" i="15"/>
  <c r="R262" i="15" s="1"/>
  <c r="U261" i="15"/>
  <c r="T261" i="15"/>
  <c r="S261" i="15"/>
  <c r="R261" i="15"/>
  <c r="Q261" i="15"/>
  <c r="S260" i="15"/>
  <c r="T260" i="15" s="1"/>
  <c r="Q260" i="15"/>
  <c r="R260" i="15" s="1"/>
  <c r="U260" i="15" s="1"/>
  <c r="T259" i="15"/>
  <c r="S259" i="15"/>
  <c r="R259" i="15"/>
  <c r="U259" i="15" s="1"/>
  <c r="Q259" i="15"/>
  <c r="S258" i="15"/>
  <c r="R258" i="15"/>
  <c r="U258" i="15" s="1"/>
  <c r="Q258" i="15"/>
  <c r="T258" i="15" s="1"/>
  <c r="U257" i="15"/>
  <c r="R257" i="15"/>
  <c r="Q257" i="15"/>
  <c r="Q256" i="15"/>
  <c r="R256" i="15" s="1"/>
  <c r="U256" i="15" s="1"/>
  <c r="Q255" i="15"/>
  <c r="R255" i="15" s="1"/>
  <c r="U255" i="15" s="1"/>
  <c r="R254" i="15"/>
  <c r="U254" i="15" s="1"/>
  <c r="Q254" i="15"/>
  <c r="T253" i="15"/>
  <c r="S253" i="15"/>
  <c r="R253" i="15"/>
  <c r="U253" i="15" s="1"/>
  <c r="Q253" i="15"/>
  <c r="U252" i="15"/>
  <c r="T252" i="15"/>
  <c r="S252" i="15"/>
  <c r="R252" i="15"/>
  <c r="Q252" i="15"/>
  <c r="S251" i="15"/>
  <c r="T251" i="15" s="1"/>
  <c r="R251" i="15"/>
  <c r="U251" i="15" s="1"/>
  <c r="Q251" i="15"/>
  <c r="U250" i="15"/>
  <c r="S250" i="15"/>
  <c r="R250" i="15"/>
  <c r="Q250" i="15"/>
  <c r="S249" i="15"/>
  <c r="Q249" i="15"/>
  <c r="T249" i="15" s="1"/>
  <c r="U248" i="15"/>
  <c r="Q248" i="15"/>
  <c r="R248" i="15" s="1"/>
  <c r="Q247" i="15"/>
  <c r="R247" i="15" s="1"/>
  <c r="U247" i="15" s="1"/>
  <c r="Q246" i="15"/>
  <c r="R246" i="15" s="1"/>
  <c r="U246" i="15" s="1"/>
  <c r="Q245" i="15"/>
  <c r="R245" i="15" s="1"/>
  <c r="U245" i="15" s="1"/>
  <c r="S244" i="15"/>
  <c r="Q244" i="15"/>
  <c r="T244" i="15" s="1"/>
  <c r="T243" i="15"/>
  <c r="S243" i="15"/>
  <c r="Q243" i="15"/>
  <c r="R243" i="15" s="1"/>
  <c r="U243" i="15" s="1"/>
  <c r="T242" i="15"/>
  <c r="S242" i="15"/>
  <c r="Q242" i="15"/>
  <c r="R242" i="15" s="1"/>
  <c r="U242" i="15" s="1"/>
  <c r="U241" i="15"/>
  <c r="T241" i="15"/>
  <c r="S241" i="15"/>
  <c r="Q241" i="15"/>
  <c r="R241" i="15" s="1"/>
  <c r="S240" i="15"/>
  <c r="Q240" i="15"/>
  <c r="Q239" i="15"/>
  <c r="R239" i="15" s="1"/>
  <c r="U239" i="15" s="1"/>
  <c r="Q238" i="15"/>
  <c r="R238" i="15" s="1"/>
  <c r="U238" i="15" s="1"/>
  <c r="Q237" i="15"/>
  <c r="R237" i="15" s="1"/>
  <c r="U237" i="15" s="1"/>
  <c r="R236" i="15"/>
  <c r="U236" i="15" s="1"/>
  <c r="Q236" i="15"/>
  <c r="T235" i="15"/>
  <c r="S235" i="15"/>
  <c r="Q235" i="15"/>
  <c r="R235" i="15" s="1"/>
  <c r="U235" i="15" s="1"/>
  <c r="S234" i="15"/>
  <c r="T234" i="15" s="1"/>
  <c r="R234" i="15"/>
  <c r="U234" i="15" s="1"/>
  <c r="Q234" i="15"/>
  <c r="S233" i="15"/>
  <c r="Q233" i="15"/>
  <c r="U232" i="15"/>
  <c r="T232" i="15"/>
  <c r="S232" i="15"/>
  <c r="Q232" i="15"/>
  <c r="R232" i="15" s="1"/>
  <c r="S231" i="15"/>
  <c r="Q231" i="15"/>
  <c r="Q230" i="15"/>
  <c r="R230" i="15" s="1"/>
  <c r="U230" i="15" s="1"/>
  <c r="R229" i="15"/>
  <c r="U229" i="15" s="1"/>
  <c r="Q229" i="15"/>
  <c r="U228" i="15"/>
  <c r="R228" i="15"/>
  <c r="Q228" i="15"/>
  <c r="Q227" i="15"/>
  <c r="R227" i="15" s="1"/>
  <c r="U227" i="15" s="1"/>
  <c r="S226" i="15"/>
  <c r="Q226" i="15"/>
  <c r="R226" i="15" s="1"/>
  <c r="U226" i="15" s="1"/>
  <c r="S225" i="15"/>
  <c r="T225" i="15" s="1"/>
  <c r="Q225" i="15"/>
  <c r="R225" i="15" s="1"/>
  <c r="U225" i="15" s="1"/>
  <c r="T224" i="15"/>
  <c r="S224" i="15"/>
  <c r="Q224" i="15"/>
  <c r="R224" i="15" s="1"/>
  <c r="U224" i="15" s="1"/>
  <c r="S223" i="15"/>
  <c r="Q223" i="15"/>
  <c r="R223" i="15" s="1"/>
  <c r="U223" i="15" s="1"/>
  <c r="S222" i="15"/>
  <c r="Q222" i="15"/>
  <c r="T222" i="15" s="1"/>
  <c r="U221" i="15"/>
  <c r="R221" i="15"/>
  <c r="Q221" i="15"/>
  <c r="Q220" i="15"/>
  <c r="R220" i="15" s="1"/>
  <c r="U220" i="15" s="1"/>
  <c r="Q219" i="15"/>
  <c r="R219" i="15" s="1"/>
  <c r="U219" i="15" s="1"/>
  <c r="Q218" i="15"/>
  <c r="R218" i="15" s="1"/>
  <c r="U218" i="15" s="1"/>
  <c r="S217" i="15"/>
  <c r="T217" i="15" s="1"/>
  <c r="R217" i="15"/>
  <c r="U217" i="15" s="1"/>
  <c r="Q217" i="15"/>
  <c r="U216" i="15"/>
  <c r="T216" i="15"/>
  <c r="S216" i="15"/>
  <c r="R216" i="15"/>
  <c r="Q216" i="15"/>
  <c r="T215" i="15"/>
  <c r="S215" i="15"/>
  <c r="Q215" i="15"/>
  <c r="R215" i="15" s="1"/>
  <c r="U215" i="15" s="1"/>
  <c r="U214" i="15"/>
  <c r="S214" i="15"/>
  <c r="T214" i="15" s="1"/>
  <c r="R214" i="15"/>
  <c r="Q214" i="15"/>
  <c r="S213" i="15"/>
  <c r="Q213" i="15"/>
  <c r="R212" i="15"/>
  <c r="U212" i="15" s="1"/>
  <c r="Q212" i="15"/>
  <c r="Q211" i="15"/>
  <c r="R211" i="15" s="1"/>
  <c r="U211" i="15" s="1"/>
  <c r="R210" i="15"/>
  <c r="U210" i="15" s="1"/>
  <c r="Q210" i="15"/>
  <c r="Q209" i="15"/>
  <c r="R209" i="15" s="1"/>
  <c r="U209" i="15" s="1"/>
  <c r="T208" i="15"/>
  <c r="S208" i="15"/>
  <c r="Q208" i="15"/>
  <c r="R208" i="15" s="1"/>
  <c r="U208" i="15" s="1"/>
  <c r="S207" i="15"/>
  <c r="Q207" i="15"/>
  <c r="S206" i="15"/>
  <c r="Q206" i="15"/>
  <c r="S205" i="15"/>
  <c r="T205" i="15" s="1"/>
  <c r="Q205" i="15"/>
  <c r="R205" i="15" s="1"/>
  <c r="U205" i="15" s="1"/>
  <c r="T204" i="15"/>
  <c r="S204" i="15"/>
  <c r="Q204" i="15"/>
  <c r="R204" i="15" s="1"/>
  <c r="U204" i="15" s="1"/>
  <c r="U203" i="15"/>
  <c r="R203" i="15"/>
  <c r="Q203" i="15"/>
  <c r="R202" i="15"/>
  <c r="U202" i="15" s="1"/>
  <c r="Q202" i="15"/>
  <c r="U201" i="15"/>
  <c r="Q201" i="15"/>
  <c r="R201" i="15" s="1"/>
  <c r="Q200" i="15"/>
  <c r="R200" i="15" s="1"/>
  <c r="U200" i="15" s="1"/>
  <c r="T199" i="15"/>
  <c r="S199" i="15"/>
  <c r="Q199" i="15"/>
  <c r="R199" i="15" s="1"/>
  <c r="U199" i="15" s="1"/>
  <c r="T198" i="15"/>
  <c r="S198" i="15"/>
  <c r="R198" i="15"/>
  <c r="U198" i="15" s="1"/>
  <c r="Q198" i="15"/>
  <c r="U197" i="15"/>
  <c r="S197" i="15"/>
  <c r="T197" i="15" s="1"/>
  <c r="R197" i="15"/>
  <c r="Q197" i="15"/>
  <c r="T196" i="15"/>
  <c r="S196" i="15"/>
  <c r="R196" i="15"/>
  <c r="U196" i="15" s="1"/>
  <c r="Q196" i="15"/>
  <c r="S195" i="15"/>
  <c r="T195" i="15" s="1"/>
  <c r="Q195" i="15"/>
  <c r="R195" i="15" s="1"/>
  <c r="U195" i="15" s="1"/>
  <c r="Q194" i="15"/>
  <c r="R194" i="15" s="1"/>
  <c r="U194" i="15" s="1"/>
  <c r="U193" i="15"/>
  <c r="Q193" i="15"/>
  <c r="R193" i="15" s="1"/>
  <c r="Q192" i="15"/>
  <c r="R192" i="15" s="1"/>
  <c r="U192" i="15" s="1"/>
  <c r="R191" i="15"/>
  <c r="U191" i="15" s="1"/>
  <c r="Q191" i="15"/>
  <c r="U190" i="15"/>
  <c r="S190" i="15"/>
  <c r="T190" i="15" s="1"/>
  <c r="R190" i="15"/>
  <c r="Q190" i="15"/>
  <c r="S189" i="15"/>
  <c r="Q189" i="15"/>
  <c r="T189" i="15" s="1"/>
  <c r="U188" i="15"/>
  <c r="S188" i="15"/>
  <c r="T188" i="15" s="1"/>
  <c r="Q188" i="15"/>
  <c r="R188" i="15" s="1"/>
  <c r="S187" i="15"/>
  <c r="Q187" i="15"/>
  <c r="T186" i="15"/>
  <c r="S186" i="15"/>
  <c r="Q186" i="15"/>
  <c r="R186" i="15" s="1"/>
  <c r="U186" i="15" s="1"/>
  <c r="R185" i="15"/>
  <c r="U185" i="15" s="1"/>
  <c r="Q185" i="15"/>
  <c r="R184" i="15"/>
  <c r="U184" i="15" s="1"/>
  <c r="Q184" i="15"/>
  <c r="Q183" i="15"/>
  <c r="R183" i="15" s="1"/>
  <c r="U183" i="15" s="1"/>
  <c r="R182" i="15"/>
  <c r="U182" i="15" s="1"/>
  <c r="Q182" i="15"/>
  <c r="S181" i="15"/>
  <c r="Q181" i="15"/>
  <c r="S180" i="15"/>
  <c r="Q180" i="15"/>
  <c r="R180" i="15" s="1"/>
  <c r="U180" i="15" s="1"/>
  <c r="S179" i="15"/>
  <c r="Q179" i="15"/>
  <c r="R179" i="15" s="1"/>
  <c r="U179" i="15" s="1"/>
  <c r="U178" i="15"/>
  <c r="S178" i="15"/>
  <c r="R178" i="15"/>
  <c r="Q178" i="15"/>
  <c r="U177" i="15"/>
  <c r="S177" i="15"/>
  <c r="R177" i="15"/>
  <c r="Q177" i="15"/>
  <c r="U176" i="15"/>
  <c r="R176" i="15"/>
  <c r="Q176" i="15"/>
  <c r="R175" i="15"/>
  <c r="U175" i="15" s="1"/>
  <c r="Q175" i="15"/>
  <c r="Q174" i="15"/>
  <c r="R174" i="15" s="1"/>
  <c r="U174" i="15" s="1"/>
  <c r="U173" i="15"/>
  <c r="Q173" i="15"/>
  <c r="R173" i="15" s="1"/>
  <c r="U172" i="15"/>
  <c r="T172" i="15"/>
  <c r="S172" i="15"/>
  <c r="R172" i="15"/>
  <c r="Q172" i="15"/>
  <c r="T171" i="15"/>
  <c r="S171" i="15"/>
  <c r="Q171" i="15"/>
  <c r="R171" i="15" s="1"/>
  <c r="U171" i="15" s="1"/>
  <c r="U170" i="15"/>
  <c r="S170" i="15"/>
  <c r="T170" i="15" s="1"/>
  <c r="R170" i="15"/>
  <c r="Q170" i="15"/>
  <c r="T169" i="15"/>
  <c r="S169" i="15"/>
  <c r="R169" i="15"/>
  <c r="U169" i="15" s="1"/>
  <c r="Q169" i="15"/>
  <c r="S168" i="15"/>
  <c r="Q168" i="15"/>
  <c r="Q167" i="15"/>
  <c r="R167" i="15" s="1"/>
  <c r="U167" i="15" s="1"/>
  <c r="Q166" i="15"/>
  <c r="R166" i="15" s="1"/>
  <c r="U166" i="15" s="1"/>
  <c r="Q165" i="15"/>
  <c r="R165" i="15" s="1"/>
  <c r="U165" i="15" s="1"/>
  <c r="Q164" i="15"/>
  <c r="R164" i="15" s="1"/>
  <c r="U164" i="15" s="1"/>
  <c r="U163" i="15"/>
  <c r="S163" i="15"/>
  <c r="T163" i="15" s="1"/>
  <c r="R163" i="15"/>
  <c r="Q163" i="15"/>
  <c r="U162" i="15"/>
  <c r="S162" i="15"/>
  <c r="R162" i="15"/>
  <c r="Q162" i="15"/>
  <c r="T162" i="15" s="1"/>
  <c r="U161" i="15"/>
  <c r="S161" i="15"/>
  <c r="Q161" i="15"/>
  <c r="R161" i="15" s="1"/>
  <c r="S160" i="15"/>
  <c r="Q160" i="15"/>
  <c r="U159" i="15"/>
  <c r="T159" i="15"/>
  <c r="S159" i="15"/>
  <c r="R159" i="15"/>
  <c r="Q159" i="15"/>
  <c r="R158" i="15"/>
  <c r="U158" i="15" s="1"/>
  <c r="Q158" i="15"/>
  <c r="R157" i="15"/>
  <c r="U157" i="15" s="1"/>
  <c r="Q157" i="15"/>
  <c r="Q156" i="15"/>
  <c r="R156" i="15" s="1"/>
  <c r="U156" i="15" s="1"/>
  <c r="R155" i="15"/>
  <c r="U155" i="15" s="1"/>
  <c r="Q155" i="15"/>
  <c r="S154" i="15"/>
  <c r="Q154" i="15"/>
  <c r="R154" i="15" s="1"/>
  <c r="U154" i="15" s="1"/>
  <c r="S153" i="15"/>
  <c r="Q153" i="15"/>
  <c r="T152" i="15"/>
  <c r="S152" i="15"/>
  <c r="R152" i="15"/>
  <c r="U152" i="15" s="1"/>
  <c r="Q152" i="15"/>
  <c r="T151" i="15"/>
  <c r="S151" i="15"/>
  <c r="R151" i="15"/>
  <c r="U151" i="15" s="1"/>
  <c r="Q151" i="15"/>
  <c r="S150" i="15"/>
  <c r="T150" i="15" s="1"/>
  <c r="R150" i="15"/>
  <c r="U150" i="15" s="1"/>
  <c r="Q150" i="15"/>
  <c r="R149" i="15"/>
  <c r="U149" i="15" s="1"/>
  <c r="Q149" i="15"/>
  <c r="U148" i="15"/>
  <c r="Q148" i="15"/>
  <c r="R148" i="15" s="1"/>
  <c r="U147" i="15"/>
  <c r="R147" i="15"/>
  <c r="Q147" i="15"/>
  <c r="R146" i="15"/>
  <c r="U146" i="15" s="1"/>
  <c r="Q146" i="15"/>
  <c r="U145" i="15"/>
  <c r="T145" i="15"/>
  <c r="S145" i="15"/>
  <c r="R145" i="15"/>
  <c r="Q145" i="15"/>
  <c r="T144" i="15"/>
  <c r="S144" i="15"/>
  <c r="Q144" i="15"/>
  <c r="R144" i="15" s="1"/>
  <c r="U144" i="15" s="1"/>
  <c r="S143" i="15"/>
  <c r="T143" i="15" s="1"/>
  <c r="R143" i="15"/>
  <c r="U143" i="15" s="1"/>
  <c r="Q143" i="15"/>
  <c r="U142" i="15"/>
  <c r="S142" i="15"/>
  <c r="R142" i="15"/>
  <c r="Q142" i="15"/>
  <c r="T142" i="15" s="1"/>
  <c r="U141" i="15"/>
  <c r="S141" i="15"/>
  <c r="Q141" i="15"/>
  <c r="R141" i="15" s="1"/>
  <c r="U140" i="15"/>
  <c r="Q140" i="15"/>
  <c r="R140" i="15" s="1"/>
  <c r="R139" i="15"/>
  <c r="U139" i="15" s="1"/>
  <c r="Q139" i="15"/>
  <c r="Q138" i="15"/>
  <c r="R138" i="15" s="1"/>
  <c r="U138" i="15" s="1"/>
  <c r="Q137" i="15"/>
  <c r="R137" i="15" s="1"/>
  <c r="U137" i="15" s="1"/>
  <c r="S136" i="15"/>
  <c r="Q136" i="15"/>
  <c r="S135" i="15"/>
  <c r="Q135" i="15"/>
  <c r="R135" i="15" s="1"/>
  <c r="U135" i="15" s="1"/>
  <c r="S134" i="15"/>
  <c r="Q134" i="15"/>
  <c r="R134" i="15" s="1"/>
  <c r="U134" i="15" s="1"/>
  <c r="S133" i="15"/>
  <c r="Q133" i="15"/>
  <c r="T132" i="15"/>
  <c r="S132" i="15"/>
  <c r="R132" i="15"/>
  <c r="U132" i="15" s="1"/>
  <c r="Q132" i="15"/>
  <c r="R131" i="15"/>
  <c r="U131" i="15" s="1"/>
  <c r="Q131" i="15"/>
  <c r="U130" i="15"/>
  <c r="R130" i="15"/>
  <c r="Q130" i="15"/>
  <c r="R129" i="15"/>
  <c r="U129" i="15" s="1"/>
  <c r="Q129" i="15"/>
  <c r="U128" i="15"/>
  <c r="Q128" i="15"/>
  <c r="R128" i="15" s="1"/>
  <c r="S127" i="15"/>
  <c r="Q127" i="15"/>
  <c r="T127" i="15" s="1"/>
  <c r="S126" i="15"/>
  <c r="R126" i="15"/>
  <c r="U126" i="15" s="1"/>
  <c r="Q126" i="15"/>
  <c r="T126" i="15" s="1"/>
  <c r="U125" i="15"/>
  <c r="T125" i="15"/>
  <c r="S125" i="15"/>
  <c r="R125" i="15"/>
  <c r="Q125" i="15"/>
  <c r="T124" i="15"/>
  <c r="S124" i="15"/>
  <c r="Q124" i="15"/>
  <c r="R124" i="15" s="1"/>
  <c r="U124" i="15" s="1"/>
  <c r="U123" i="15"/>
  <c r="S123" i="15"/>
  <c r="T123" i="15" s="1"/>
  <c r="R123" i="15"/>
  <c r="Q123" i="15"/>
  <c r="Q122" i="15"/>
  <c r="R122" i="15" s="1"/>
  <c r="U122" i="15" s="1"/>
  <c r="R121" i="15"/>
  <c r="U121" i="15" s="1"/>
  <c r="Q121" i="15"/>
  <c r="Q120" i="15"/>
  <c r="R120" i="15" s="1"/>
  <c r="U120" i="15" s="1"/>
  <c r="R119" i="15"/>
  <c r="U119" i="15" s="1"/>
  <c r="Q119" i="15"/>
  <c r="U118" i="15"/>
  <c r="S118" i="15"/>
  <c r="R118" i="15"/>
  <c r="Q118" i="15"/>
  <c r="T118" i="15" s="1"/>
  <c r="S117" i="15"/>
  <c r="Q117" i="15"/>
  <c r="S116" i="15"/>
  <c r="Q116" i="15"/>
  <c r="S115" i="15"/>
  <c r="Q115" i="15"/>
  <c r="T115" i="15" s="1"/>
  <c r="S114" i="15"/>
  <c r="Q114" i="15"/>
  <c r="Q113" i="15"/>
  <c r="R113" i="15" s="1"/>
  <c r="U113" i="15" s="1"/>
  <c r="R112" i="15"/>
  <c r="U112" i="15" s="1"/>
  <c r="Q112" i="15"/>
  <c r="Q111" i="15"/>
  <c r="R111" i="15" s="1"/>
  <c r="U111" i="15" s="1"/>
  <c r="U110" i="15"/>
  <c r="Q110" i="15"/>
  <c r="R110" i="15" s="1"/>
  <c r="S109" i="15"/>
  <c r="Q109" i="15"/>
  <c r="U108" i="15"/>
  <c r="T108" i="15"/>
  <c r="S108" i="15"/>
  <c r="R108" i="15"/>
  <c r="Q108" i="15"/>
  <c r="S107" i="15"/>
  <c r="Q107" i="15"/>
  <c r="R107" i="15" s="1"/>
  <c r="U107" i="15" s="1"/>
  <c r="S106" i="15"/>
  <c r="R106" i="15"/>
  <c r="U106" i="15" s="1"/>
  <c r="Q106" i="15"/>
  <c r="U105" i="15"/>
  <c r="S105" i="15"/>
  <c r="R105" i="15"/>
  <c r="Q105" i="15"/>
  <c r="R104" i="15"/>
  <c r="U104" i="15" s="1"/>
  <c r="Q104" i="15"/>
  <c r="U103" i="15"/>
  <c r="R103" i="15"/>
  <c r="Q103" i="15"/>
  <c r="R102" i="15"/>
  <c r="U102" i="15" s="1"/>
  <c r="Q102" i="15"/>
  <c r="U101" i="15"/>
  <c r="Q101" i="15"/>
  <c r="R101" i="15" s="1"/>
  <c r="S100" i="15"/>
  <c r="Q100" i="15"/>
  <c r="T100" i="15" s="1"/>
  <c r="S99" i="15"/>
  <c r="R99" i="15"/>
  <c r="U99" i="15" s="1"/>
  <c r="Q99" i="15"/>
  <c r="T99" i="15" s="1"/>
  <c r="U98" i="15"/>
  <c r="S98" i="15"/>
  <c r="T98" i="15" s="1"/>
  <c r="R98" i="15"/>
  <c r="Q98" i="15"/>
  <c r="T97" i="15"/>
  <c r="S97" i="15"/>
  <c r="Q97" i="15"/>
  <c r="R97" i="15" s="1"/>
  <c r="U97" i="15" s="1"/>
  <c r="U96" i="15"/>
  <c r="S96" i="15"/>
  <c r="Q96" i="15"/>
  <c r="R96" i="15" s="1"/>
  <c r="R95" i="15"/>
  <c r="U95" i="15" s="1"/>
  <c r="Q95" i="15"/>
  <c r="U94" i="15"/>
  <c r="R94" i="15"/>
  <c r="Q94" i="15"/>
  <c r="R93" i="15"/>
  <c r="U93" i="15" s="1"/>
  <c r="Q93" i="15"/>
  <c r="U92" i="15"/>
  <c r="Q92" i="15"/>
  <c r="R92" i="15" s="1"/>
  <c r="T91" i="15"/>
  <c r="S91" i="15"/>
  <c r="R91" i="15"/>
  <c r="U91" i="15" s="1"/>
  <c r="Q91" i="15"/>
  <c r="S90" i="15"/>
  <c r="Q90" i="15"/>
  <c r="U89" i="15"/>
  <c r="T89" i="15"/>
  <c r="S89" i="15"/>
  <c r="R89" i="15"/>
  <c r="Q89" i="15"/>
  <c r="S88" i="15"/>
  <c r="Q88" i="15"/>
  <c r="T87" i="15"/>
  <c r="S87" i="15"/>
  <c r="R87" i="15"/>
  <c r="U87" i="15" s="1"/>
  <c r="Q87" i="15"/>
  <c r="Q86" i="15"/>
  <c r="R86" i="15" s="1"/>
  <c r="U86" i="15" s="1"/>
  <c r="Q85" i="15"/>
  <c r="R85" i="15" s="1"/>
  <c r="U85" i="15" s="1"/>
  <c r="Q84" i="15"/>
  <c r="R84" i="15" s="1"/>
  <c r="U84" i="15" s="1"/>
  <c r="R83" i="15"/>
  <c r="U83" i="15" s="1"/>
  <c r="Q83" i="15"/>
  <c r="U82" i="15"/>
  <c r="S82" i="15"/>
  <c r="T82" i="15" s="1"/>
  <c r="R82" i="15"/>
  <c r="Q82" i="15"/>
  <c r="T81" i="15"/>
  <c r="S81" i="15"/>
  <c r="R81" i="15"/>
  <c r="U81" i="15" s="1"/>
  <c r="Q81" i="15"/>
  <c r="S80" i="15"/>
  <c r="Q80" i="15"/>
  <c r="T80" i="15" s="1"/>
  <c r="S79" i="15"/>
  <c r="R79" i="15"/>
  <c r="U79" i="15" s="1"/>
  <c r="Q79" i="15"/>
  <c r="T79" i="15" s="1"/>
  <c r="U78" i="15"/>
  <c r="S78" i="15"/>
  <c r="T78" i="15" s="1"/>
  <c r="Q78" i="15"/>
  <c r="R78" i="15" s="1"/>
  <c r="R77" i="15"/>
  <c r="U77" i="15" s="1"/>
  <c r="Q77" i="15"/>
  <c r="Q76" i="15"/>
  <c r="R76" i="15" s="1"/>
  <c r="U76" i="15" s="1"/>
  <c r="R75" i="15"/>
  <c r="U75" i="15" s="1"/>
  <c r="Q75" i="15"/>
  <c r="Q74" i="15"/>
  <c r="R74" i="15" s="1"/>
  <c r="U74" i="15" s="1"/>
  <c r="T73" i="15"/>
  <c r="S73" i="15"/>
  <c r="Q73" i="15"/>
  <c r="R73" i="15" s="1"/>
  <c r="U73" i="15" s="1"/>
  <c r="U72" i="15"/>
  <c r="S72" i="15"/>
  <c r="Q72" i="15"/>
  <c r="R72" i="15" s="1"/>
  <c r="T71" i="15"/>
  <c r="S71" i="15"/>
  <c r="R71" i="15"/>
  <c r="U71" i="15" s="1"/>
  <c r="Q71" i="15"/>
  <c r="S70" i="15"/>
  <c r="Q70" i="15"/>
  <c r="U69" i="15"/>
  <c r="T69" i="15"/>
  <c r="S69" i="15"/>
  <c r="R69" i="15"/>
  <c r="Q69" i="15"/>
  <c r="U68" i="15"/>
  <c r="R68" i="15"/>
  <c r="Q68" i="15"/>
  <c r="R67" i="15"/>
  <c r="U67" i="15" s="1"/>
  <c r="Q67" i="15"/>
  <c r="CA66" i="15"/>
  <c r="BZ66" i="15"/>
  <c r="BY66" i="15"/>
  <c r="BX66" i="15"/>
  <c r="BW66" i="15"/>
  <c r="BL66" i="15"/>
  <c r="BK66" i="15"/>
  <c r="BJ66" i="15"/>
  <c r="BI66" i="15"/>
  <c r="BH66" i="15"/>
  <c r="AX66" i="15"/>
  <c r="AW66" i="15"/>
  <c r="AV66" i="15"/>
  <c r="AU66" i="15"/>
  <c r="AT66" i="15"/>
  <c r="AQ66" i="15"/>
  <c r="AP66" i="15"/>
  <c r="AO66" i="15"/>
  <c r="AN66" i="15"/>
  <c r="AM66" i="15"/>
  <c r="U66" i="15"/>
  <c r="R66" i="15"/>
  <c r="Q66" i="15"/>
  <c r="CA65" i="15"/>
  <c r="BZ65" i="15"/>
  <c r="BY65" i="15"/>
  <c r="BX65" i="15"/>
  <c r="BW65" i="15"/>
  <c r="BL65" i="15"/>
  <c r="BK65" i="15"/>
  <c r="BJ65" i="15"/>
  <c r="BI65" i="15"/>
  <c r="BH65" i="15"/>
  <c r="AX65" i="15"/>
  <c r="AW65" i="15"/>
  <c r="AV65" i="15"/>
  <c r="AU65" i="15"/>
  <c r="AT65" i="15"/>
  <c r="AQ65" i="15"/>
  <c r="AP65" i="15"/>
  <c r="AO65" i="15"/>
  <c r="AN65" i="15"/>
  <c r="AM65" i="15"/>
  <c r="R65" i="15"/>
  <c r="U65" i="15" s="1"/>
  <c r="Q65" i="15"/>
  <c r="CA64" i="15"/>
  <c r="BZ64" i="15"/>
  <c r="BY64" i="15"/>
  <c r="BX64" i="15"/>
  <c r="BW64" i="15"/>
  <c r="BL64" i="15"/>
  <c r="BK64" i="15"/>
  <c r="BJ64" i="15"/>
  <c r="BI64" i="15"/>
  <c r="BH64" i="15"/>
  <c r="AX64" i="15"/>
  <c r="AW64" i="15"/>
  <c r="AV64" i="15"/>
  <c r="AU64" i="15"/>
  <c r="AT64" i="15"/>
  <c r="AQ64" i="15"/>
  <c r="AP64" i="15"/>
  <c r="AO64" i="15"/>
  <c r="AN64" i="15"/>
  <c r="AM64" i="15"/>
  <c r="U64" i="15"/>
  <c r="S64" i="15"/>
  <c r="T64" i="15" s="1"/>
  <c r="Q64" i="15"/>
  <c r="R64" i="15" s="1"/>
  <c r="CA63" i="15"/>
  <c r="BZ63" i="15"/>
  <c r="BY63" i="15"/>
  <c r="BX63" i="15"/>
  <c r="BW63" i="15"/>
  <c r="BL63" i="15"/>
  <c r="BK63" i="15"/>
  <c r="BJ63" i="15"/>
  <c r="BI63" i="15"/>
  <c r="BH63" i="15"/>
  <c r="AX63" i="15"/>
  <c r="AW63" i="15"/>
  <c r="AV63" i="15"/>
  <c r="AU63" i="15"/>
  <c r="AT63" i="15"/>
  <c r="AQ63" i="15"/>
  <c r="AP63" i="15"/>
  <c r="AO63" i="15"/>
  <c r="AN63" i="15"/>
  <c r="AM63" i="15"/>
  <c r="T63" i="15"/>
  <c r="S63" i="15"/>
  <c r="R63" i="15"/>
  <c r="U63" i="15" s="1"/>
  <c r="Q63" i="15"/>
  <c r="CA62" i="15"/>
  <c r="BZ62" i="15"/>
  <c r="BY62" i="15"/>
  <c r="BX62" i="15"/>
  <c r="BW62" i="15"/>
  <c r="BL62" i="15"/>
  <c r="BK62" i="15"/>
  <c r="BJ62" i="15"/>
  <c r="BI62" i="15"/>
  <c r="BH62" i="15"/>
  <c r="AX62" i="15"/>
  <c r="AW62" i="15"/>
  <c r="AV62" i="15"/>
  <c r="AU62" i="15"/>
  <c r="AT62" i="15"/>
  <c r="AQ62" i="15"/>
  <c r="AP62" i="15"/>
  <c r="AO62" i="15"/>
  <c r="AN62" i="15"/>
  <c r="AM62" i="15"/>
  <c r="S62" i="15"/>
  <c r="Q62" i="15"/>
  <c r="R62" i="15" s="1"/>
  <c r="U62" i="15" s="1"/>
  <c r="CA61" i="15"/>
  <c r="BZ61" i="15"/>
  <c r="BY61" i="15"/>
  <c r="BX61" i="15"/>
  <c r="BW61" i="15"/>
  <c r="BL61" i="15"/>
  <c r="BK61" i="15"/>
  <c r="BJ61" i="15"/>
  <c r="BI61" i="15"/>
  <c r="BH61" i="15"/>
  <c r="AX61" i="15"/>
  <c r="AW61" i="15"/>
  <c r="AV61" i="15"/>
  <c r="AU61" i="15"/>
  <c r="AT61" i="15"/>
  <c r="AQ61" i="15"/>
  <c r="AP61" i="15"/>
  <c r="AO61" i="15"/>
  <c r="AN61" i="15"/>
  <c r="AM61" i="15"/>
  <c r="T61" i="15"/>
  <c r="S61" i="15"/>
  <c r="R61" i="15"/>
  <c r="U61" i="15" s="1"/>
  <c r="Q61" i="15"/>
  <c r="CA60" i="15"/>
  <c r="BZ60" i="15"/>
  <c r="BY60" i="15"/>
  <c r="BX60" i="15"/>
  <c r="BW60" i="15"/>
  <c r="BL60" i="15"/>
  <c r="BK60" i="15"/>
  <c r="BJ60" i="15"/>
  <c r="BI60" i="15"/>
  <c r="BH60" i="15"/>
  <c r="AX60" i="15"/>
  <c r="AW60" i="15"/>
  <c r="AV60" i="15"/>
  <c r="AU60" i="15"/>
  <c r="AT60" i="15"/>
  <c r="AQ60" i="15"/>
  <c r="AP60" i="15"/>
  <c r="AO60" i="15"/>
  <c r="AN60" i="15"/>
  <c r="AM60" i="15"/>
  <c r="S60" i="15"/>
  <c r="Q60" i="15"/>
  <c r="CA59" i="15"/>
  <c r="BZ59" i="15"/>
  <c r="BY59" i="15"/>
  <c r="BX59" i="15"/>
  <c r="BW59" i="15"/>
  <c r="BL59" i="15"/>
  <c r="BK59" i="15"/>
  <c r="BJ59" i="15"/>
  <c r="BI59" i="15"/>
  <c r="BH59" i="15"/>
  <c r="AX59" i="15"/>
  <c r="AW59" i="15"/>
  <c r="AV59" i="15"/>
  <c r="AU59" i="15"/>
  <c r="AT59" i="15"/>
  <c r="AQ59" i="15"/>
  <c r="AP59" i="15"/>
  <c r="AO59" i="15"/>
  <c r="AN59" i="15"/>
  <c r="AM59" i="15"/>
  <c r="Q59" i="15"/>
  <c r="R59" i="15" s="1"/>
  <c r="U59" i="15" s="1"/>
  <c r="CA58" i="15"/>
  <c r="BZ58" i="15"/>
  <c r="BY58" i="15"/>
  <c r="BX58" i="15"/>
  <c r="BW58" i="15"/>
  <c r="BL58" i="15"/>
  <c r="BK58" i="15"/>
  <c r="BJ58" i="15"/>
  <c r="BI58" i="15"/>
  <c r="BH58" i="15"/>
  <c r="AX58" i="15"/>
  <c r="AW58" i="15"/>
  <c r="AV58" i="15"/>
  <c r="AU58" i="15"/>
  <c r="AT58" i="15"/>
  <c r="AQ58" i="15"/>
  <c r="AP58" i="15"/>
  <c r="AO58" i="15"/>
  <c r="AN58" i="15"/>
  <c r="AM58" i="15"/>
  <c r="Q58" i="15"/>
  <c r="R58" i="15" s="1"/>
  <c r="U58" i="15" s="1"/>
  <c r="CA57" i="15"/>
  <c r="BZ57" i="15"/>
  <c r="BY57" i="15"/>
  <c r="BX57" i="15"/>
  <c r="BW57" i="15"/>
  <c r="BL57" i="15"/>
  <c r="BK57" i="15"/>
  <c r="BJ57" i="15"/>
  <c r="BI57" i="15"/>
  <c r="BH57" i="15"/>
  <c r="AX57" i="15"/>
  <c r="AW57" i="15"/>
  <c r="AV57" i="15"/>
  <c r="AU57" i="15"/>
  <c r="AT57" i="15"/>
  <c r="AQ57" i="15"/>
  <c r="AP57" i="15"/>
  <c r="AO57" i="15"/>
  <c r="AN57" i="15"/>
  <c r="AM57" i="15"/>
  <c r="R57" i="15"/>
  <c r="U57" i="15" s="1"/>
  <c r="Q57" i="15"/>
  <c r="CA56" i="15"/>
  <c r="BZ56" i="15"/>
  <c r="BY56" i="15"/>
  <c r="BX56" i="15"/>
  <c r="BW56" i="15"/>
  <c r="BL56" i="15"/>
  <c r="BK56" i="15"/>
  <c r="BJ56" i="15"/>
  <c r="BI56" i="15"/>
  <c r="BH56" i="15"/>
  <c r="AX56" i="15"/>
  <c r="AW56" i="15"/>
  <c r="AV56" i="15"/>
  <c r="AU56" i="15"/>
  <c r="AT56" i="15"/>
  <c r="AQ56" i="15"/>
  <c r="AP56" i="15"/>
  <c r="AO56" i="15"/>
  <c r="AN56" i="15"/>
  <c r="AM56" i="15"/>
  <c r="U56" i="15"/>
  <c r="Q56" i="15"/>
  <c r="R56" i="15" s="1"/>
  <c r="CA55" i="15"/>
  <c r="BZ55" i="15"/>
  <c r="BY55" i="15"/>
  <c r="BX55" i="15"/>
  <c r="BW55" i="15"/>
  <c r="BL55" i="15"/>
  <c r="BK55" i="15"/>
  <c r="BJ55" i="15"/>
  <c r="BI55" i="15"/>
  <c r="BH55" i="15"/>
  <c r="AX55" i="15"/>
  <c r="AW55" i="15"/>
  <c r="AV55" i="15"/>
  <c r="AU55" i="15"/>
  <c r="AT55" i="15"/>
  <c r="AQ55" i="15"/>
  <c r="AP55" i="15"/>
  <c r="AO55" i="15"/>
  <c r="AN55" i="15"/>
  <c r="AM55" i="15"/>
  <c r="S55" i="15"/>
  <c r="R55" i="15"/>
  <c r="U55" i="15" s="1"/>
  <c r="Q55" i="15"/>
  <c r="T55" i="15" s="1"/>
  <c r="CA54" i="15"/>
  <c r="BZ54" i="15"/>
  <c r="BY54" i="15"/>
  <c r="BX54" i="15"/>
  <c r="BW54" i="15"/>
  <c r="BL54" i="15"/>
  <c r="BK54" i="15"/>
  <c r="BJ54" i="15"/>
  <c r="BI54" i="15"/>
  <c r="BH54" i="15"/>
  <c r="AX54" i="15"/>
  <c r="AW54" i="15"/>
  <c r="AV54" i="15"/>
  <c r="AU54" i="15"/>
  <c r="AT54" i="15"/>
  <c r="AQ54" i="15"/>
  <c r="AP54" i="15"/>
  <c r="AO54" i="15"/>
  <c r="AN54" i="15"/>
  <c r="AM54" i="15"/>
  <c r="S54" i="15"/>
  <c r="Q54" i="15"/>
  <c r="CA53" i="15"/>
  <c r="BZ53" i="15"/>
  <c r="BY53" i="15"/>
  <c r="BX53" i="15"/>
  <c r="BW53" i="15"/>
  <c r="BL53" i="15"/>
  <c r="BK53" i="15"/>
  <c r="BJ53" i="15"/>
  <c r="BI53" i="15"/>
  <c r="BH53" i="15"/>
  <c r="AX53" i="15"/>
  <c r="AW53" i="15"/>
  <c r="AV53" i="15"/>
  <c r="AU53" i="15"/>
  <c r="AT53" i="15"/>
  <c r="AQ53" i="15"/>
  <c r="AP53" i="15"/>
  <c r="AO53" i="15"/>
  <c r="AN53" i="15"/>
  <c r="AM53" i="15"/>
  <c r="T53" i="15"/>
  <c r="S53" i="15"/>
  <c r="Q53" i="15"/>
  <c r="R53" i="15" s="1"/>
  <c r="U53" i="15" s="1"/>
  <c r="CA52" i="15"/>
  <c r="BZ52" i="15"/>
  <c r="BY52" i="15"/>
  <c r="BX52" i="15"/>
  <c r="BW52" i="15"/>
  <c r="BL52" i="15"/>
  <c r="BK52" i="15"/>
  <c r="BJ52" i="15"/>
  <c r="BI52" i="15"/>
  <c r="BH52" i="15"/>
  <c r="AX52" i="15"/>
  <c r="AW52" i="15"/>
  <c r="AV52" i="15"/>
  <c r="AU52" i="15"/>
  <c r="AT52" i="15"/>
  <c r="AQ52" i="15"/>
  <c r="AP52" i="15"/>
  <c r="AO52" i="15"/>
  <c r="AN52" i="15"/>
  <c r="AM52" i="15"/>
  <c r="U52" i="15"/>
  <c r="S52" i="15"/>
  <c r="T52" i="15" s="1"/>
  <c r="R52" i="15"/>
  <c r="Q52" i="15"/>
  <c r="CA51" i="15"/>
  <c r="BZ51" i="15"/>
  <c r="BY51" i="15"/>
  <c r="BX51" i="15"/>
  <c r="BW51" i="15"/>
  <c r="BL51" i="15"/>
  <c r="BK51" i="15"/>
  <c r="BJ51" i="15"/>
  <c r="BI51" i="15"/>
  <c r="BH51" i="15"/>
  <c r="AX51" i="15"/>
  <c r="AW51" i="15"/>
  <c r="AV51" i="15"/>
  <c r="AU51" i="15"/>
  <c r="AT51" i="15"/>
  <c r="AQ51" i="15"/>
  <c r="AP51" i="15"/>
  <c r="AO51" i="15"/>
  <c r="AN51" i="15"/>
  <c r="AM51" i="15"/>
  <c r="T51" i="15"/>
  <c r="S51" i="15"/>
  <c r="R51" i="15"/>
  <c r="U51" i="15" s="1"/>
  <c r="Q51" i="15"/>
  <c r="CA50" i="15"/>
  <c r="BZ50" i="15"/>
  <c r="BY50" i="15"/>
  <c r="BX50" i="15"/>
  <c r="BW50" i="15"/>
  <c r="BL50" i="15"/>
  <c r="BK50" i="15"/>
  <c r="BJ50" i="15"/>
  <c r="BI50" i="15"/>
  <c r="BH50" i="15"/>
  <c r="AX50" i="15"/>
  <c r="AW50" i="15"/>
  <c r="AV50" i="15"/>
  <c r="AU50" i="15"/>
  <c r="AT50" i="15"/>
  <c r="AQ50" i="15"/>
  <c r="AP50" i="15"/>
  <c r="AO50" i="15"/>
  <c r="AN50" i="15"/>
  <c r="AM50" i="15"/>
  <c r="Q50" i="15"/>
  <c r="R50" i="15" s="1"/>
  <c r="U50" i="15" s="1"/>
  <c r="CA49" i="15"/>
  <c r="BZ49" i="15"/>
  <c r="BY49" i="15"/>
  <c r="BX49" i="15"/>
  <c r="BW49" i="15"/>
  <c r="BL49" i="15"/>
  <c r="BK49" i="15"/>
  <c r="BJ49" i="15"/>
  <c r="BI49" i="15"/>
  <c r="BH49" i="15"/>
  <c r="AX49" i="15"/>
  <c r="AW49" i="15"/>
  <c r="AV49" i="15"/>
  <c r="AU49" i="15"/>
  <c r="AT49" i="15"/>
  <c r="AQ49" i="15"/>
  <c r="AP49" i="15"/>
  <c r="AO49" i="15"/>
  <c r="AN49" i="15"/>
  <c r="AM49" i="15"/>
  <c r="R49" i="15"/>
  <c r="U49" i="15" s="1"/>
  <c r="Q49" i="15"/>
  <c r="CA48" i="15"/>
  <c r="BZ48" i="15"/>
  <c r="BY48" i="15"/>
  <c r="BX48" i="15"/>
  <c r="BW48" i="15"/>
  <c r="BL48" i="15"/>
  <c r="BK48" i="15"/>
  <c r="BJ48" i="15"/>
  <c r="BI48" i="15"/>
  <c r="BH48" i="15"/>
  <c r="AX48" i="15"/>
  <c r="AW48" i="15"/>
  <c r="AV48" i="15"/>
  <c r="AU48" i="15"/>
  <c r="AT48" i="15"/>
  <c r="AQ48" i="15"/>
  <c r="AP48" i="15"/>
  <c r="AO48" i="15"/>
  <c r="AN48" i="15"/>
  <c r="AM48" i="15"/>
  <c r="Q48" i="15"/>
  <c r="R48" i="15" s="1"/>
  <c r="U48" i="15" s="1"/>
  <c r="CA47" i="15"/>
  <c r="BZ47" i="15"/>
  <c r="BY47" i="15"/>
  <c r="BX47" i="15"/>
  <c r="BW47" i="15"/>
  <c r="BL47" i="15"/>
  <c r="BK47" i="15"/>
  <c r="BJ47" i="15"/>
  <c r="BI47" i="15"/>
  <c r="BH47" i="15"/>
  <c r="AX47" i="15"/>
  <c r="AW47" i="15"/>
  <c r="AV47" i="15"/>
  <c r="AU47" i="15"/>
  <c r="AT47" i="15"/>
  <c r="AQ47" i="15"/>
  <c r="AP47" i="15"/>
  <c r="AO47" i="15"/>
  <c r="AN47" i="15"/>
  <c r="AM47" i="15"/>
  <c r="R47" i="15"/>
  <c r="U47" i="15" s="1"/>
  <c r="Q47" i="15"/>
  <c r="CA46" i="15"/>
  <c r="BZ46" i="15"/>
  <c r="BY46" i="15"/>
  <c r="BX46" i="15"/>
  <c r="BW46" i="15"/>
  <c r="BL46" i="15"/>
  <c r="BK46" i="15"/>
  <c r="BJ46" i="15"/>
  <c r="BI46" i="15"/>
  <c r="BH46" i="15"/>
  <c r="AX46" i="15"/>
  <c r="AW46" i="15"/>
  <c r="AV46" i="15"/>
  <c r="AU46" i="15"/>
  <c r="AT46" i="15"/>
  <c r="AQ46" i="15"/>
  <c r="AP46" i="15"/>
  <c r="AO46" i="15"/>
  <c r="AN46" i="15"/>
  <c r="AM46" i="15"/>
  <c r="S46" i="15"/>
  <c r="Q46" i="15"/>
  <c r="T46" i="15" s="1"/>
  <c r="CA45" i="15"/>
  <c r="BZ45" i="15"/>
  <c r="BY45" i="15"/>
  <c r="BX45" i="15"/>
  <c r="BW45" i="15"/>
  <c r="BL45" i="15"/>
  <c r="BK45" i="15"/>
  <c r="BJ45" i="15"/>
  <c r="BI45" i="15"/>
  <c r="BH45" i="15"/>
  <c r="AX45" i="15"/>
  <c r="AW45" i="15"/>
  <c r="AV45" i="15"/>
  <c r="AU45" i="15"/>
  <c r="AT45" i="15"/>
  <c r="AQ45" i="15"/>
  <c r="AP45" i="15"/>
  <c r="AO45" i="15"/>
  <c r="AN45" i="15"/>
  <c r="AM45" i="15"/>
  <c r="U45" i="15"/>
  <c r="T45" i="15"/>
  <c r="S45" i="15"/>
  <c r="R45" i="15"/>
  <c r="Q45" i="15"/>
  <c r="CA44" i="15"/>
  <c r="BZ44" i="15"/>
  <c r="BY44" i="15"/>
  <c r="BX44" i="15"/>
  <c r="BW44" i="15"/>
  <c r="BL44" i="15"/>
  <c r="BK44" i="15"/>
  <c r="BJ44" i="15"/>
  <c r="BI44" i="15"/>
  <c r="BH44" i="15"/>
  <c r="AX44" i="15"/>
  <c r="AW44" i="15"/>
  <c r="AV44" i="15"/>
  <c r="AU44" i="15"/>
  <c r="AT44" i="15"/>
  <c r="AQ44" i="15"/>
  <c r="AP44" i="15"/>
  <c r="AO44" i="15"/>
  <c r="AN44" i="15"/>
  <c r="AM44" i="15"/>
  <c r="S44" i="15"/>
  <c r="T44" i="15" s="1"/>
  <c r="Q44" i="15"/>
  <c r="R44" i="15" s="1"/>
  <c r="U44" i="15" s="1"/>
  <c r="CA43" i="15"/>
  <c r="BZ43" i="15"/>
  <c r="BY43" i="15"/>
  <c r="BX43" i="15"/>
  <c r="BW43" i="15"/>
  <c r="BL43" i="15"/>
  <c r="BK43" i="15"/>
  <c r="BJ43" i="15"/>
  <c r="BI43" i="15"/>
  <c r="BH43" i="15"/>
  <c r="AX43" i="15"/>
  <c r="AW43" i="15"/>
  <c r="AV43" i="15"/>
  <c r="AU43" i="15"/>
  <c r="AT43" i="15"/>
  <c r="AQ43" i="15"/>
  <c r="AP43" i="15"/>
  <c r="AO43" i="15"/>
  <c r="AN43" i="15"/>
  <c r="AM43" i="15"/>
  <c r="T43" i="15"/>
  <c r="S43" i="15"/>
  <c r="R43" i="15"/>
  <c r="U43" i="15" s="1"/>
  <c r="Q43" i="15"/>
  <c r="CA42" i="15"/>
  <c r="BZ42" i="15"/>
  <c r="BY42" i="15"/>
  <c r="BX42" i="15"/>
  <c r="BW42" i="15"/>
  <c r="BL42" i="15"/>
  <c r="BK42" i="15"/>
  <c r="BJ42" i="15"/>
  <c r="BI42" i="15"/>
  <c r="BH42" i="15"/>
  <c r="AX42" i="15"/>
  <c r="AW42" i="15"/>
  <c r="AV42" i="15"/>
  <c r="AU42" i="15"/>
  <c r="AT42" i="15"/>
  <c r="AQ42" i="15"/>
  <c r="AP42" i="15"/>
  <c r="AO42" i="15"/>
  <c r="AN42" i="15"/>
  <c r="AM42" i="15"/>
  <c r="S42" i="15"/>
  <c r="Q42" i="15"/>
  <c r="R42" i="15" s="1"/>
  <c r="U42" i="15" s="1"/>
  <c r="CA41" i="15"/>
  <c r="BZ41" i="15"/>
  <c r="BY41" i="15"/>
  <c r="BX41" i="15"/>
  <c r="BW41" i="15"/>
  <c r="BL41" i="15"/>
  <c r="BK41" i="15"/>
  <c r="BJ41" i="15"/>
  <c r="BI41" i="15"/>
  <c r="BH41" i="15"/>
  <c r="AX41" i="15"/>
  <c r="AW41" i="15"/>
  <c r="AV41" i="15"/>
  <c r="AU41" i="15"/>
  <c r="AT41" i="15"/>
  <c r="AQ41" i="15"/>
  <c r="AP41" i="15"/>
  <c r="AO41" i="15"/>
  <c r="AN41" i="15"/>
  <c r="AM41" i="15"/>
  <c r="R41" i="15"/>
  <c r="U41" i="15" s="1"/>
  <c r="Q41" i="15"/>
  <c r="CA40" i="15"/>
  <c r="BZ40" i="15"/>
  <c r="BY40" i="15"/>
  <c r="BX40" i="15"/>
  <c r="BW40" i="15"/>
  <c r="BL40" i="15"/>
  <c r="BK40" i="15"/>
  <c r="BJ40" i="15"/>
  <c r="BI40" i="15"/>
  <c r="BH40" i="15"/>
  <c r="AX40" i="15"/>
  <c r="AW40" i="15"/>
  <c r="AV40" i="15"/>
  <c r="AU40" i="15"/>
  <c r="AT40" i="15"/>
  <c r="AQ40" i="15"/>
  <c r="AP40" i="15"/>
  <c r="AO40" i="15"/>
  <c r="AN40" i="15"/>
  <c r="AM40" i="15"/>
  <c r="U40" i="15"/>
  <c r="R40" i="15"/>
  <c r="Q40" i="15"/>
  <c r="CA39" i="15"/>
  <c r="BZ39" i="15"/>
  <c r="BY39" i="15"/>
  <c r="BX39" i="15"/>
  <c r="BW39" i="15"/>
  <c r="BL39" i="15"/>
  <c r="BK39" i="15"/>
  <c r="BJ39" i="15"/>
  <c r="BI39" i="15"/>
  <c r="BH39" i="15"/>
  <c r="AX39" i="15"/>
  <c r="AW39" i="15"/>
  <c r="AV39" i="15"/>
  <c r="AU39" i="15"/>
  <c r="AT39" i="15"/>
  <c r="AQ39" i="15"/>
  <c r="AP39" i="15"/>
  <c r="AO39" i="15"/>
  <c r="AN39" i="15"/>
  <c r="AM39" i="15"/>
  <c r="Q39" i="15"/>
  <c r="R39" i="15" s="1"/>
  <c r="U39" i="15" s="1"/>
  <c r="CA38" i="15"/>
  <c r="BZ38" i="15"/>
  <c r="BY38" i="15"/>
  <c r="BX38" i="15"/>
  <c r="BW38" i="15"/>
  <c r="BL38" i="15"/>
  <c r="BK38" i="15"/>
  <c r="BJ38" i="15"/>
  <c r="BI38" i="15"/>
  <c r="BH38" i="15"/>
  <c r="AX38" i="15"/>
  <c r="AW38" i="15"/>
  <c r="AV38" i="15"/>
  <c r="AU38" i="15"/>
  <c r="AT38" i="15"/>
  <c r="AQ38" i="15"/>
  <c r="AP38" i="15"/>
  <c r="AO38" i="15"/>
  <c r="AN38" i="15"/>
  <c r="AM38" i="15"/>
  <c r="Q38" i="15"/>
  <c r="R38" i="15" s="1"/>
  <c r="U38" i="15" s="1"/>
  <c r="CA37" i="15"/>
  <c r="BZ37" i="15"/>
  <c r="BY37" i="15"/>
  <c r="BX37" i="15"/>
  <c r="BW37" i="15"/>
  <c r="BL37" i="15"/>
  <c r="BK37" i="15"/>
  <c r="BJ37" i="15"/>
  <c r="BI37" i="15"/>
  <c r="BH37" i="15"/>
  <c r="AX37" i="15"/>
  <c r="AW37" i="15"/>
  <c r="AV37" i="15"/>
  <c r="AU37" i="15"/>
  <c r="AT37" i="15"/>
  <c r="AQ37" i="15"/>
  <c r="AP37" i="15"/>
  <c r="AO37" i="15"/>
  <c r="AN37" i="15"/>
  <c r="AM37" i="15"/>
  <c r="T37" i="15"/>
  <c r="S37" i="15"/>
  <c r="R37" i="15"/>
  <c r="U37" i="15" s="1"/>
  <c r="Q37" i="15"/>
  <c r="CA36" i="15"/>
  <c r="BZ36" i="15"/>
  <c r="BY36" i="15"/>
  <c r="BX36" i="15"/>
  <c r="BW36" i="15"/>
  <c r="BL36" i="15"/>
  <c r="BK36" i="15"/>
  <c r="BJ36" i="15"/>
  <c r="BI36" i="15"/>
  <c r="BH36" i="15"/>
  <c r="AX36" i="15"/>
  <c r="AW36" i="15"/>
  <c r="AV36" i="15"/>
  <c r="AU36" i="15"/>
  <c r="AT36" i="15"/>
  <c r="AQ36" i="15"/>
  <c r="AP36" i="15"/>
  <c r="AO36" i="15"/>
  <c r="AN36" i="15"/>
  <c r="AM36" i="15"/>
  <c r="S36" i="15"/>
  <c r="Q36" i="15"/>
  <c r="CA35" i="15"/>
  <c r="BZ35" i="15"/>
  <c r="BY35" i="15"/>
  <c r="BX35" i="15"/>
  <c r="BW35" i="15"/>
  <c r="BL35" i="15"/>
  <c r="BK35" i="15"/>
  <c r="BJ35" i="15"/>
  <c r="BI35" i="15"/>
  <c r="BH35" i="15"/>
  <c r="AX35" i="15"/>
  <c r="AW35" i="15"/>
  <c r="AV35" i="15"/>
  <c r="AU35" i="15"/>
  <c r="AT35" i="15"/>
  <c r="AQ35" i="15"/>
  <c r="AP35" i="15"/>
  <c r="AO35" i="15"/>
  <c r="AN35" i="15"/>
  <c r="AM35" i="15"/>
  <c r="S35" i="15"/>
  <c r="R35" i="15"/>
  <c r="U35" i="15" s="1"/>
  <c r="Q35" i="15"/>
  <c r="T35" i="15" s="1"/>
  <c r="CA34" i="15"/>
  <c r="BZ34" i="15"/>
  <c r="BY34" i="15"/>
  <c r="BX34" i="15"/>
  <c r="BW34" i="15"/>
  <c r="BL34" i="15"/>
  <c r="BK34" i="15"/>
  <c r="BJ34" i="15"/>
  <c r="BI34" i="15"/>
  <c r="BH34" i="15"/>
  <c r="AX34" i="15"/>
  <c r="AW34" i="15"/>
  <c r="AV34" i="15"/>
  <c r="AU34" i="15"/>
  <c r="AT34" i="15"/>
  <c r="AQ34" i="15"/>
  <c r="AP34" i="15"/>
  <c r="AO34" i="15"/>
  <c r="AN34" i="15"/>
  <c r="AM34" i="15"/>
  <c r="S34" i="15"/>
  <c r="Q34" i="15"/>
  <c r="CA33" i="15"/>
  <c r="BZ33" i="15"/>
  <c r="BY33" i="15"/>
  <c r="BX33" i="15"/>
  <c r="BW33" i="15"/>
  <c r="BL33" i="15"/>
  <c r="BK33" i="15"/>
  <c r="BJ33" i="15"/>
  <c r="BI33" i="15"/>
  <c r="BH33" i="15"/>
  <c r="AX33" i="15"/>
  <c r="AW33" i="15"/>
  <c r="AV33" i="15"/>
  <c r="AU33" i="15"/>
  <c r="AT33" i="15"/>
  <c r="AQ33" i="15"/>
  <c r="AP33" i="15"/>
  <c r="AO33" i="15"/>
  <c r="AN33" i="15"/>
  <c r="AM33" i="15"/>
  <c r="T33" i="15"/>
  <c r="S33" i="15"/>
  <c r="Q33" i="15"/>
  <c r="R33" i="15" s="1"/>
  <c r="U33" i="15" s="1"/>
  <c r="CA32" i="15"/>
  <c r="BZ32" i="15"/>
  <c r="BY32" i="15"/>
  <c r="BX32" i="15"/>
  <c r="BW32" i="15"/>
  <c r="BL32" i="15"/>
  <c r="BK32" i="15"/>
  <c r="BJ32" i="15"/>
  <c r="BI32" i="15"/>
  <c r="BH32" i="15"/>
  <c r="AX32" i="15"/>
  <c r="AW32" i="15"/>
  <c r="AV32" i="15"/>
  <c r="AU32" i="15"/>
  <c r="AT32" i="15"/>
  <c r="AQ32" i="15"/>
  <c r="AP32" i="15"/>
  <c r="AO32" i="15"/>
  <c r="AN32" i="15"/>
  <c r="AM32" i="15"/>
  <c r="Q32" i="15"/>
  <c r="R32" i="15" s="1"/>
  <c r="U32" i="15" s="1"/>
  <c r="CA31" i="15"/>
  <c r="BZ31" i="15"/>
  <c r="BY31" i="15"/>
  <c r="BX31" i="15"/>
  <c r="BW31" i="15"/>
  <c r="BL31" i="15"/>
  <c r="BK31" i="15"/>
  <c r="BJ31" i="15"/>
  <c r="BI31" i="15"/>
  <c r="BH31" i="15"/>
  <c r="AX31" i="15"/>
  <c r="AW31" i="15"/>
  <c r="AV31" i="15"/>
  <c r="AU31" i="15"/>
  <c r="AT31" i="15"/>
  <c r="AQ31" i="15"/>
  <c r="AP31" i="15"/>
  <c r="AO31" i="15"/>
  <c r="AN31" i="15"/>
  <c r="AM31" i="15"/>
  <c r="R31" i="15"/>
  <c r="U31" i="15" s="1"/>
  <c r="Q31" i="15"/>
  <c r="CA30" i="15"/>
  <c r="BZ30" i="15"/>
  <c r="BY30" i="15"/>
  <c r="BX30" i="15"/>
  <c r="BW30" i="15"/>
  <c r="BL30" i="15"/>
  <c r="BK30" i="15"/>
  <c r="BJ30" i="15"/>
  <c r="BI30" i="15"/>
  <c r="BH30" i="15"/>
  <c r="AX30" i="15"/>
  <c r="AW30" i="15"/>
  <c r="AV30" i="15"/>
  <c r="AU30" i="15"/>
  <c r="AT30" i="15"/>
  <c r="AQ30" i="15"/>
  <c r="AP30" i="15"/>
  <c r="AO30" i="15"/>
  <c r="AN30" i="15"/>
  <c r="AM30" i="15"/>
  <c r="Q30" i="15"/>
  <c r="R30" i="15" s="1"/>
  <c r="U30" i="15" s="1"/>
  <c r="CA29" i="15"/>
  <c r="BZ29" i="15"/>
  <c r="BY29" i="15"/>
  <c r="BX29" i="15"/>
  <c r="BW29" i="15"/>
  <c r="BL29" i="15"/>
  <c r="BK29" i="15"/>
  <c r="BJ29" i="15"/>
  <c r="BI29" i="15"/>
  <c r="BH29" i="15"/>
  <c r="AX29" i="15"/>
  <c r="AW29" i="15"/>
  <c r="AV29" i="15"/>
  <c r="AU29" i="15"/>
  <c r="AT29" i="15"/>
  <c r="AQ29" i="15"/>
  <c r="AP29" i="15"/>
  <c r="AO29" i="15"/>
  <c r="AN29" i="15"/>
  <c r="AM29" i="15"/>
  <c r="Q29" i="15"/>
  <c r="R29" i="15" s="1"/>
  <c r="U29" i="15" s="1"/>
  <c r="CA28" i="15"/>
  <c r="BZ28" i="15"/>
  <c r="BY28" i="15"/>
  <c r="BX28" i="15"/>
  <c r="BW28" i="15"/>
  <c r="BL28" i="15"/>
  <c r="BK28" i="15"/>
  <c r="BJ28" i="15"/>
  <c r="BI28" i="15"/>
  <c r="BH28" i="15"/>
  <c r="AX28" i="15"/>
  <c r="AW28" i="15"/>
  <c r="AV28" i="15"/>
  <c r="AU28" i="15"/>
  <c r="AT28" i="15"/>
  <c r="AQ28" i="15"/>
  <c r="AP28" i="15"/>
  <c r="AO28" i="15"/>
  <c r="AN28" i="15"/>
  <c r="AM28" i="15"/>
  <c r="U28" i="15"/>
  <c r="S28" i="15"/>
  <c r="T28" i="15" s="1"/>
  <c r="R28" i="15"/>
  <c r="Q28" i="15"/>
  <c r="CA27" i="15"/>
  <c r="BZ27" i="15"/>
  <c r="BY27" i="15"/>
  <c r="BX27" i="15"/>
  <c r="BW27" i="15"/>
  <c r="BL27" i="15"/>
  <c r="BK27" i="15"/>
  <c r="BJ27" i="15"/>
  <c r="BI27" i="15"/>
  <c r="BH27" i="15"/>
  <c r="AX27" i="15"/>
  <c r="AW27" i="15"/>
  <c r="AV27" i="15"/>
  <c r="AU27" i="15"/>
  <c r="AT27" i="15"/>
  <c r="AQ27" i="15"/>
  <c r="AP27" i="15"/>
  <c r="AO27" i="15"/>
  <c r="AN27" i="15"/>
  <c r="AM27" i="15"/>
  <c r="T27" i="15"/>
  <c r="S27" i="15"/>
  <c r="R27" i="15"/>
  <c r="U27" i="15" s="1"/>
  <c r="Q27" i="15"/>
  <c r="CA26" i="15"/>
  <c r="BZ26" i="15"/>
  <c r="BY26" i="15"/>
  <c r="BX26" i="15"/>
  <c r="BW26" i="15"/>
  <c r="BL26" i="15"/>
  <c r="BK26" i="15"/>
  <c r="BJ26" i="15"/>
  <c r="BI26" i="15"/>
  <c r="BH26" i="15"/>
  <c r="AX26" i="15"/>
  <c r="AW26" i="15"/>
  <c r="AV26" i="15"/>
  <c r="AU26" i="15"/>
  <c r="AT26" i="15"/>
  <c r="AQ26" i="15"/>
  <c r="AP26" i="15"/>
  <c r="AO26" i="15"/>
  <c r="AN26" i="15"/>
  <c r="AM26" i="15"/>
  <c r="S26" i="15"/>
  <c r="Q26" i="15"/>
  <c r="CA25" i="15"/>
  <c r="BZ25" i="15"/>
  <c r="BY25" i="15"/>
  <c r="BX25" i="15"/>
  <c r="BW25" i="15"/>
  <c r="BL25" i="15"/>
  <c r="BK25" i="15"/>
  <c r="BJ25" i="15"/>
  <c r="BI25" i="15"/>
  <c r="BH25" i="15"/>
  <c r="AX25" i="15"/>
  <c r="AW25" i="15"/>
  <c r="AV25" i="15"/>
  <c r="AU25" i="15"/>
  <c r="AT25" i="15"/>
  <c r="AQ25" i="15"/>
  <c r="AP25" i="15"/>
  <c r="AO25" i="15"/>
  <c r="AN25" i="15"/>
  <c r="AM25" i="15"/>
  <c r="U25" i="15"/>
  <c r="T25" i="15"/>
  <c r="S25" i="15"/>
  <c r="R25" i="15"/>
  <c r="Q25" i="15"/>
  <c r="CA24" i="15"/>
  <c r="BZ24" i="15"/>
  <c r="BY24" i="15"/>
  <c r="BX24" i="15"/>
  <c r="BW24" i="15"/>
  <c r="BL24" i="15"/>
  <c r="BK24" i="15"/>
  <c r="BJ24" i="15"/>
  <c r="BI24" i="15"/>
  <c r="BH24" i="15"/>
  <c r="AX24" i="15"/>
  <c r="AW24" i="15"/>
  <c r="AV24" i="15"/>
  <c r="AU24" i="15"/>
  <c r="AT24" i="15"/>
  <c r="AQ24" i="15"/>
  <c r="AP24" i="15"/>
  <c r="AO24" i="15"/>
  <c r="AN24" i="15"/>
  <c r="AM24" i="15"/>
  <c r="S24" i="15"/>
  <c r="T24" i="15" s="1"/>
  <c r="Q24" i="15"/>
  <c r="R24" i="15" s="1"/>
  <c r="U24" i="15" s="1"/>
  <c r="CA23" i="15"/>
  <c r="BZ23" i="15"/>
  <c r="BY23" i="15"/>
  <c r="BX23" i="15"/>
  <c r="BW23" i="15"/>
  <c r="BL23" i="15"/>
  <c r="BK23" i="15"/>
  <c r="BJ23" i="15"/>
  <c r="BI23" i="15"/>
  <c r="BH23" i="15"/>
  <c r="AX23" i="15"/>
  <c r="AW23" i="15"/>
  <c r="AV23" i="15"/>
  <c r="AU23" i="15"/>
  <c r="AT23" i="15"/>
  <c r="AQ23" i="15"/>
  <c r="AP23" i="15"/>
  <c r="AO23" i="15"/>
  <c r="AN23" i="15"/>
  <c r="AM23" i="15"/>
  <c r="R23" i="15"/>
  <c r="U23" i="15" s="1"/>
  <c r="Q23" i="15"/>
  <c r="CA22" i="15"/>
  <c r="BZ22" i="15"/>
  <c r="BY22" i="15"/>
  <c r="BX22" i="15"/>
  <c r="BW22" i="15"/>
  <c r="BL22" i="15"/>
  <c r="BK22" i="15"/>
  <c r="BJ22" i="15"/>
  <c r="BI22" i="15"/>
  <c r="BH22" i="15"/>
  <c r="AX22" i="15"/>
  <c r="AW22" i="15"/>
  <c r="AV22" i="15"/>
  <c r="AU22" i="15"/>
  <c r="AT22" i="15"/>
  <c r="AQ22" i="15"/>
  <c r="AP22" i="15"/>
  <c r="AO22" i="15"/>
  <c r="AN22" i="15"/>
  <c r="AM22" i="15"/>
  <c r="Q22" i="15"/>
  <c r="R22" i="15" s="1"/>
  <c r="U22" i="15" s="1"/>
  <c r="CA21" i="15"/>
  <c r="BZ21" i="15"/>
  <c r="BY21" i="15"/>
  <c r="BX21" i="15"/>
  <c r="BW21" i="15"/>
  <c r="BL21" i="15"/>
  <c r="BK21" i="15"/>
  <c r="BJ21" i="15"/>
  <c r="BI21" i="15"/>
  <c r="BH21" i="15"/>
  <c r="AX21" i="15"/>
  <c r="AW21" i="15"/>
  <c r="AV21" i="15"/>
  <c r="AU21" i="15"/>
  <c r="AT21" i="15"/>
  <c r="AQ21" i="15"/>
  <c r="AP21" i="15"/>
  <c r="AO21" i="15"/>
  <c r="AN21" i="15"/>
  <c r="AM21" i="15"/>
  <c r="R21" i="15"/>
  <c r="U21" i="15" s="1"/>
  <c r="Q21" i="15"/>
  <c r="CA20" i="15"/>
  <c r="BZ20" i="15"/>
  <c r="BY20" i="15"/>
  <c r="BX20" i="15"/>
  <c r="BW20" i="15"/>
  <c r="BL20" i="15"/>
  <c r="BK20" i="15"/>
  <c r="BJ20" i="15"/>
  <c r="BI20" i="15"/>
  <c r="BH20" i="15"/>
  <c r="AX20" i="15"/>
  <c r="AW20" i="15"/>
  <c r="AV20" i="15"/>
  <c r="AU20" i="15"/>
  <c r="AT20" i="15"/>
  <c r="AQ20" i="15"/>
  <c r="AP20" i="15"/>
  <c r="AO20" i="15"/>
  <c r="AN20" i="15"/>
  <c r="AM20" i="15"/>
  <c r="Q20" i="15"/>
  <c r="R20" i="15" s="1"/>
  <c r="U20" i="15" s="1"/>
  <c r="CA19" i="15"/>
  <c r="BZ19" i="15"/>
  <c r="BY19" i="15"/>
  <c r="BX19" i="15"/>
  <c r="BW19" i="15"/>
  <c r="BL19" i="15"/>
  <c r="BK19" i="15"/>
  <c r="BJ19" i="15"/>
  <c r="BI19" i="15"/>
  <c r="BH19" i="15"/>
  <c r="AX19" i="15"/>
  <c r="AW19" i="15"/>
  <c r="AV19" i="15"/>
  <c r="AU19" i="15"/>
  <c r="AT19" i="15"/>
  <c r="AQ19" i="15"/>
  <c r="AP19" i="15"/>
  <c r="AO19" i="15"/>
  <c r="AN19" i="15"/>
  <c r="AM19" i="15"/>
  <c r="T19" i="15"/>
  <c r="S19" i="15"/>
  <c r="R19" i="15"/>
  <c r="U19" i="15" s="1"/>
  <c r="Q19" i="15"/>
  <c r="CA18" i="15"/>
  <c r="BZ18" i="15"/>
  <c r="BY18" i="15"/>
  <c r="BX18" i="15"/>
  <c r="BW18" i="15"/>
  <c r="BL18" i="15"/>
  <c r="BK18" i="15"/>
  <c r="BJ18" i="15"/>
  <c r="BI18" i="15"/>
  <c r="BH18" i="15"/>
  <c r="AX18" i="15"/>
  <c r="AW18" i="15"/>
  <c r="AV18" i="15"/>
  <c r="AU18" i="15"/>
  <c r="AT18" i="15"/>
  <c r="AQ18" i="15"/>
  <c r="AP18" i="15"/>
  <c r="AO18" i="15"/>
  <c r="AN18" i="15"/>
  <c r="AM18" i="15"/>
  <c r="U18" i="15"/>
  <c r="S18" i="15"/>
  <c r="Q18" i="15"/>
  <c r="R18" i="15" s="1"/>
  <c r="CA17" i="15"/>
  <c r="BZ17" i="15"/>
  <c r="BY17" i="15"/>
  <c r="BX17" i="15"/>
  <c r="BW17" i="15"/>
  <c r="BL17" i="15"/>
  <c r="BK17" i="15"/>
  <c r="BJ17" i="15"/>
  <c r="BI17" i="15"/>
  <c r="BH17" i="15"/>
  <c r="AX17" i="15"/>
  <c r="AW17" i="15"/>
  <c r="AV17" i="15"/>
  <c r="AU17" i="15"/>
  <c r="AT17" i="15"/>
  <c r="AQ17" i="15"/>
  <c r="AP17" i="15"/>
  <c r="AO17" i="15"/>
  <c r="AN17" i="15"/>
  <c r="AM17" i="15"/>
  <c r="T17" i="15"/>
  <c r="S17" i="15"/>
  <c r="R17" i="15"/>
  <c r="U17" i="15" s="1"/>
  <c r="Q17" i="15"/>
  <c r="CA16" i="15"/>
  <c r="BZ16" i="15"/>
  <c r="BY16" i="15"/>
  <c r="BX16" i="15"/>
  <c r="BW16" i="15"/>
  <c r="BL16" i="15"/>
  <c r="BK16" i="15"/>
  <c r="BJ16" i="15"/>
  <c r="BI16" i="15"/>
  <c r="BH16" i="15"/>
  <c r="AX16" i="15"/>
  <c r="AW16" i="15"/>
  <c r="AV16" i="15"/>
  <c r="AU16" i="15"/>
  <c r="AT16" i="15"/>
  <c r="AQ16" i="15"/>
  <c r="AP16" i="15"/>
  <c r="AO16" i="15"/>
  <c r="AN16" i="15"/>
  <c r="AM16" i="15"/>
  <c r="S16" i="15"/>
  <c r="Q16" i="15"/>
  <c r="CA15" i="15"/>
  <c r="BZ15" i="15"/>
  <c r="BY15" i="15"/>
  <c r="BX15" i="15"/>
  <c r="BW15" i="15"/>
  <c r="BL15" i="15"/>
  <c r="BK15" i="15"/>
  <c r="BJ15" i="15"/>
  <c r="BI15" i="15"/>
  <c r="BH15" i="15"/>
  <c r="AX15" i="15"/>
  <c r="AW15" i="15"/>
  <c r="AV15" i="15"/>
  <c r="AU15" i="15"/>
  <c r="AT15" i="15"/>
  <c r="AQ15" i="15"/>
  <c r="AP15" i="15"/>
  <c r="AO15" i="15"/>
  <c r="AN15" i="15"/>
  <c r="AM15" i="15"/>
  <c r="S15" i="15"/>
  <c r="R15" i="15"/>
  <c r="U15" i="15" s="1"/>
  <c r="Q15" i="15"/>
  <c r="T15" i="15" s="1"/>
  <c r="CA14" i="15"/>
  <c r="BZ14" i="15"/>
  <c r="BY14" i="15"/>
  <c r="BX14" i="15"/>
  <c r="BW14" i="15"/>
  <c r="BL14" i="15"/>
  <c r="BK14" i="15"/>
  <c r="BJ14" i="15"/>
  <c r="BI14" i="15"/>
  <c r="BH14" i="15"/>
  <c r="AX14" i="15"/>
  <c r="AW14" i="15"/>
  <c r="AV14" i="15"/>
  <c r="AU14" i="15"/>
  <c r="AT14" i="15"/>
  <c r="AQ14" i="15"/>
  <c r="AP14" i="15"/>
  <c r="AO14" i="15"/>
  <c r="AN14" i="15"/>
  <c r="AM14" i="15"/>
  <c r="U14" i="15"/>
  <c r="Q14" i="15"/>
  <c r="R14" i="15" s="1"/>
  <c r="BL13" i="15"/>
  <c r="BK13" i="15"/>
  <c r="BJ13" i="15"/>
  <c r="BI13" i="15"/>
  <c r="BH13" i="15"/>
  <c r="AX13" i="15"/>
  <c r="AW13" i="15"/>
  <c r="AV13" i="15"/>
  <c r="AU13" i="15"/>
  <c r="AT13" i="15"/>
  <c r="AQ13" i="15"/>
  <c r="AP13" i="15"/>
  <c r="AO13" i="15"/>
  <c r="AN13" i="15"/>
  <c r="AM13" i="15"/>
  <c r="Q13" i="15"/>
  <c r="R13" i="15" s="1"/>
  <c r="U13" i="15" s="1"/>
  <c r="R12" i="15"/>
  <c r="U12" i="15" s="1"/>
  <c r="Q12" i="15"/>
  <c r="Q11" i="15"/>
  <c r="R11" i="15" s="1"/>
  <c r="U11" i="15" s="1"/>
  <c r="S10" i="15"/>
  <c r="R10" i="15"/>
  <c r="U10" i="15" s="1"/>
  <c r="Q10" i="15"/>
  <c r="T10" i="15" s="1"/>
  <c r="U9" i="15"/>
  <c r="S9" i="15"/>
  <c r="T9" i="15" s="1"/>
  <c r="Q9" i="15"/>
  <c r="R9" i="15" s="1"/>
  <c r="CB8" i="15"/>
  <c r="CA8" i="15"/>
  <c r="BZ8" i="15"/>
  <c r="BY8" i="15"/>
  <c r="BX8" i="15"/>
  <c r="T8" i="15"/>
  <c r="S8" i="15"/>
  <c r="R8" i="15"/>
  <c r="U8" i="15" s="1"/>
  <c r="Q8" i="15"/>
  <c r="CR7" i="15"/>
  <c r="M175" i="1" s="1"/>
  <c r="F371" i="3" s="1"/>
  <c r="CQ7" i="15"/>
  <c r="L175" i="1" s="1"/>
  <c r="E371" i="3" s="1"/>
  <c r="CP7" i="15"/>
  <c r="CO7" i="15"/>
  <c r="CN7" i="15"/>
  <c r="I175" i="1" s="1"/>
  <c r="CB7" i="15"/>
  <c r="CA7" i="15"/>
  <c r="BZ7" i="15"/>
  <c r="BY7" i="15"/>
  <c r="BX7" i="15"/>
  <c r="S7" i="15"/>
  <c r="T7" i="15" s="1"/>
  <c r="Q7" i="15"/>
  <c r="R7" i="15" s="1"/>
  <c r="U7" i="15" s="1"/>
  <c r="CR6" i="15"/>
  <c r="M173" i="1" s="1"/>
  <c r="F372" i="3" s="1"/>
  <c r="CQ6" i="15"/>
  <c r="L173" i="1" s="1"/>
  <c r="E372" i="3" s="1"/>
  <c r="CP6" i="15"/>
  <c r="K173" i="1" s="1"/>
  <c r="CO6" i="15"/>
  <c r="CN6" i="15"/>
  <c r="I173" i="1" s="1"/>
  <c r="AJ6" i="15"/>
  <c r="M143" i="1" s="1"/>
  <c r="F285" i="3" s="1"/>
  <c r="AI6" i="15"/>
  <c r="L111" i="1" s="1"/>
  <c r="E40" i="2" s="1"/>
  <c r="AH6" i="15"/>
  <c r="AG6" i="15"/>
  <c r="AF6" i="15"/>
  <c r="I135" i="1" s="1"/>
  <c r="T6" i="15"/>
  <c r="S6" i="15"/>
  <c r="R6" i="15"/>
  <c r="U6" i="15" s="1"/>
  <c r="Q6" i="15"/>
  <c r="AJ5" i="15"/>
  <c r="AI5" i="15"/>
  <c r="AH5" i="15"/>
  <c r="AG5" i="15"/>
  <c r="AF5" i="15"/>
  <c r="Q5" i="15"/>
  <c r="R5" i="15" s="1"/>
  <c r="U5" i="15" s="1"/>
  <c r="R4" i="15"/>
  <c r="U4" i="15" s="1"/>
  <c r="Q4" i="15"/>
  <c r="Q3" i="15"/>
  <c r="R3" i="15" s="1"/>
  <c r="U3" i="15" s="1"/>
  <c r="R2" i="15"/>
  <c r="U2" i="15" s="1"/>
  <c r="Q2" i="15"/>
  <c r="T488" i="14"/>
  <c r="T487" i="14"/>
  <c r="T486" i="14"/>
  <c r="T485" i="14"/>
  <c r="T484" i="14"/>
  <c r="T483" i="14"/>
  <c r="T482" i="14"/>
  <c r="T481" i="14"/>
  <c r="T480" i="14"/>
  <c r="T479" i="14"/>
  <c r="T478" i="14"/>
  <c r="T477" i="14"/>
  <c r="T476" i="14"/>
  <c r="T475" i="14"/>
  <c r="T474" i="14"/>
  <c r="T473" i="14"/>
  <c r="T472" i="14"/>
  <c r="T471" i="14"/>
  <c r="T470" i="14"/>
  <c r="T469" i="14"/>
  <c r="T468" i="14"/>
  <c r="T467" i="14"/>
  <c r="T466" i="14"/>
  <c r="T465" i="14"/>
  <c r="T464" i="14"/>
  <c r="T463" i="14"/>
  <c r="T462" i="14"/>
  <c r="T461" i="14"/>
  <c r="T460" i="14"/>
  <c r="T459" i="14"/>
  <c r="T458" i="14"/>
  <c r="T457" i="14"/>
  <c r="T456" i="14"/>
  <c r="T455" i="14"/>
  <c r="T454" i="14"/>
  <c r="T453" i="14"/>
  <c r="T452" i="14"/>
  <c r="T451" i="14"/>
  <c r="T450" i="14"/>
  <c r="T449" i="14"/>
  <c r="T448" i="14"/>
  <c r="T447" i="14"/>
  <c r="T446" i="14"/>
  <c r="T445" i="14"/>
  <c r="T444" i="14"/>
  <c r="T443" i="14"/>
  <c r="T442" i="14"/>
  <c r="T441" i="14"/>
  <c r="T440" i="14"/>
  <c r="T439" i="14"/>
  <c r="T438" i="14"/>
  <c r="T437" i="14"/>
  <c r="T436" i="14"/>
  <c r="T435" i="14"/>
  <c r="T434" i="14"/>
  <c r="T433" i="14"/>
  <c r="T432" i="14"/>
  <c r="T431" i="14"/>
  <c r="T430" i="14"/>
  <c r="T429" i="14"/>
  <c r="T428" i="14"/>
  <c r="T427" i="14"/>
  <c r="T426" i="14"/>
  <c r="T425" i="14"/>
  <c r="T424" i="14"/>
  <c r="T423" i="14"/>
  <c r="T422" i="14"/>
  <c r="T421" i="14"/>
  <c r="T420" i="14"/>
  <c r="T419" i="14"/>
  <c r="T418" i="14"/>
  <c r="T417" i="14"/>
  <c r="T416" i="14"/>
  <c r="T415" i="14"/>
  <c r="T414" i="14"/>
  <c r="T413" i="14"/>
  <c r="T412" i="14"/>
  <c r="T411" i="14"/>
  <c r="T410" i="14"/>
  <c r="T409" i="14"/>
  <c r="T408" i="14"/>
  <c r="T407" i="14"/>
  <c r="T406" i="14"/>
  <c r="T405" i="14"/>
  <c r="T404" i="14"/>
  <c r="T403" i="14"/>
  <c r="T402" i="14"/>
  <c r="T401" i="14"/>
  <c r="T400" i="14"/>
  <c r="T399" i="14"/>
  <c r="T398" i="14"/>
  <c r="T397" i="14"/>
  <c r="T396" i="14"/>
  <c r="T395" i="14"/>
  <c r="T394" i="14"/>
  <c r="T393" i="14"/>
  <c r="T392" i="14"/>
  <c r="T391" i="14"/>
  <c r="T390" i="14"/>
  <c r="T389" i="14"/>
  <c r="T388" i="14"/>
  <c r="T387" i="14"/>
  <c r="T386" i="14"/>
  <c r="T385" i="14"/>
  <c r="T384" i="14"/>
  <c r="T383" i="14"/>
  <c r="T382" i="14"/>
  <c r="T381" i="14"/>
  <c r="T380" i="14"/>
  <c r="T379" i="14"/>
  <c r="T378" i="14"/>
  <c r="T377" i="14"/>
  <c r="T376" i="14"/>
  <c r="T375" i="14"/>
  <c r="T374" i="14"/>
  <c r="T373" i="14"/>
  <c r="T372" i="14"/>
  <c r="T371" i="14"/>
  <c r="T370" i="14"/>
  <c r="T369" i="14"/>
  <c r="T368" i="14"/>
  <c r="T367" i="14"/>
  <c r="T366" i="14"/>
  <c r="T365" i="14"/>
  <c r="T364" i="14"/>
  <c r="T363" i="14"/>
  <c r="T362" i="14"/>
  <c r="T361" i="14"/>
  <c r="T360" i="14"/>
  <c r="T359" i="14"/>
  <c r="T358" i="14"/>
  <c r="T357" i="14"/>
  <c r="T356" i="14"/>
  <c r="T355" i="14"/>
  <c r="T354" i="14"/>
  <c r="T353" i="14"/>
  <c r="T352" i="14"/>
  <c r="T351" i="14"/>
  <c r="T350" i="14"/>
  <c r="T349" i="14"/>
  <c r="T348" i="14"/>
  <c r="T347" i="14"/>
  <c r="T346" i="14"/>
  <c r="T345" i="14"/>
  <c r="T344" i="14"/>
  <c r="T343" i="14"/>
  <c r="T342" i="14"/>
  <c r="T341" i="14"/>
  <c r="T340" i="14"/>
  <c r="T339" i="14"/>
  <c r="T338" i="14"/>
  <c r="T337" i="14"/>
  <c r="T336" i="14"/>
  <c r="T335" i="14"/>
  <c r="T334" i="14"/>
  <c r="T333" i="14"/>
  <c r="T332" i="14"/>
  <c r="T331" i="14"/>
  <c r="T330" i="14"/>
  <c r="T329" i="14"/>
  <c r="T328" i="14"/>
  <c r="T327" i="14"/>
  <c r="T326" i="14"/>
  <c r="T325" i="14"/>
  <c r="T324" i="14"/>
  <c r="T323" i="14"/>
  <c r="T322" i="14"/>
  <c r="T321" i="14"/>
  <c r="T320" i="14"/>
  <c r="T319" i="14"/>
  <c r="T318" i="14"/>
  <c r="T317" i="14"/>
  <c r="T316" i="14"/>
  <c r="T315" i="14"/>
  <c r="T314" i="14"/>
  <c r="T313" i="14"/>
  <c r="T312" i="14"/>
  <c r="T311" i="14"/>
  <c r="T310" i="14"/>
  <c r="T309" i="14"/>
  <c r="T308" i="14"/>
  <c r="T307" i="14"/>
  <c r="T306" i="14"/>
  <c r="T305" i="14"/>
  <c r="T304" i="14"/>
  <c r="T303" i="14"/>
  <c r="T302" i="14"/>
  <c r="T301" i="14"/>
  <c r="T300" i="14"/>
  <c r="T299" i="14"/>
  <c r="T298" i="14"/>
  <c r="T297" i="14"/>
  <c r="T296" i="14"/>
  <c r="T295" i="14"/>
  <c r="T294" i="14"/>
  <c r="T293" i="14"/>
  <c r="T292" i="14"/>
  <c r="T291" i="14"/>
  <c r="T290" i="14"/>
  <c r="T289" i="14"/>
  <c r="T288" i="14"/>
  <c r="T287" i="14"/>
  <c r="T286" i="14"/>
  <c r="T285" i="14"/>
  <c r="T284" i="14"/>
  <c r="T283" i="14"/>
  <c r="T282" i="14"/>
  <c r="T281" i="14"/>
  <c r="T280" i="14"/>
  <c r="T279" i="14"/>
  <c r="T278" i="14"/>
  <c r="T277" i="14"/>
  <c r="T276" i="14"/>
  <c r="T275" i="14"/>
  <c r="T274" i="14"/>
  <c r="T273" i="14"/>
  <c r="T272" i="14"/>
  <c r="T271" i="14"/>
  <c r="T270" i="14"/>
  <c r="T269" i="14"/>
  <c r="T268" i="14"/>
  <c r="T267" i="14"/>
  <c r="T266" i="14"/>
  <c r="T265" i="14"/>
  <c r="T264" i="14"/>
  <c r="T263" i="14"/>
  <c r="T262" i="14"/>
  <c r="T261" i="14"/>
  <c r="T260" i="14"/>
  <c r="T259" i="14"/>
  <c r="T258" i="14"/>
  <c r="T257" i="14"/>
  <c r="T256" i="14"/>
  <c r="T255" i="14"/>
  <c r="T254" i="14"/>
  <c r="T253" i="14"/>
  <c r="T252" i="14"/>
  <c r="T251" i="14"/>
  <c r="T250" i="14"/>
  <c r="T249" i="14"/>
  <c r="T248" i="14"/>
  <c r="T247" i="14"/>
  <c r="T246" i="14"/>
  <c r="T245" i="14"/>
  <c r="T244" i="14"/>
  <c r="T243" i="14"/>
  <c r="T242" i="14"/>
  <c r="T241" i="14"/>
  <c r="T240" i="14"/>
  <c r="T239" i="14"/>
  <c r="T238" i="14"/>
  <c r="T237" i="14"/>
  <c r="T236" i="14"/>
  <c r="T235" i="14"/>
  <c r="T234" i="14"/>
  <c r="T233" i="14"/>
  <c r="T232" i="14"/>
  <c r="T231" i="14"/>
  <c r="T230" i="14"/>
  <c r="T229" i="14"/>
  <c r="T228" i="14"/>
  <c r="T227" i="14"/>
  <c r="T226" i="14"/>
  <c r="T225" i="14"/>
  <c r="T224" i="14"/>
  <c r="T223" i="14"/>
  <c r="T222" i="14"/>
  <c r="T221" i="14"/>
  <c r="T220" i="14"/>
  <c r="T219" i="14"/>
  <c r="T218" i="14"/>
  <c r="T217" i="14"/>
  <c r="T216" i="14"/>
  <c r="T215" i="14"/>
  <c r="T214" i="14"/>
  <c r="T213" i="14"/>
  <c r="T212" i="14"/>
  <c r="T211" i="14"/>
  <c r="T210" i="14"/>
  <c r="T209" i="14"/>
  <c r="T208" i="14"/>
  <c r="T207" i="14"/>
  <c r="T206" i="14"/>
  <c r="T205" i="14"/>
  <c r="T204" i="14"/>
  <c r="T203" i="14"/>
  <c r="T202" i="14"/>
  <c r="T201" i="14"/>
  <c r="T200" i="14"/>
  <c r="T199" i="14"/>
  <c r="T198" i="14"/>
  <c r="T197" i="14"/>
  <c r="T196" i="14"/>
  <c r="T195" i="14"/>
  <c r="T194" i="14"/>
  <c r="T193" i="14"/>
  <c r="T192" i="14"/>
  <c r="T191" i="14"/>
  <c r="T190" i="14"/>
  <c r="T189" i="14"/>
  <c r="T188" i="14"/>
  <c r="T187" i="14"/>
  <c r="T186" i="14"/>
  <c r="T185" i="14"/>
  <c r="T184" i="14"/>
  <c r="T183" i="14"/>
  <c r="T182" i="14"/>
  <c r="T181" i="14"/>
  <c r="T180" i="14"/>
  <c r="T179" i="14"/>
  <c r="T178" i="14"/>
  <c r="T177" i="14"/>
  <c r="T176" i="14"/>
  <c r="T175" i="14"/>
  <c r="T174" i="14"/>
  <c r="T173" i="14"/>
  <c r="T172" i="14"/>
  <c r="T171" i="14"/>
  <c r="T170" i="14"/>
  <c r="T169" i="14"/>
  <c r="T168" i="14"/>
  <c r="T167" i="14"/>
  <c r="T166" i="14"/>
  <c r="T165" i="14"/>
  <c r="T164" i="14"/>
  <c r="T163" i="14"/>
  <c r="T162" i="14"/>
  <c r="T161" i="14"/>
  <c r="T160" i="14"/>
  <c r="T159" i="14"/>
  <c r="T158" i="14"/>
  <c r="T157" i="14"/>
  <c r="T156" i="14"/>
  <c r="T155" i="14"/>
  <c r="T154" i="14"/>
  <c r="T153" i="14"/>
  <c r="T152" i="14"/>
  <c r="T151" i="14"/>
  <c r="T150" i="14"/>
  <c r="T149" i="14"/>
  <c r="T148" i="14"/>
  <c r="T147" i="14"/>
  <c r="T146" i="14"/>
  <c r="T145" i="14"/>
  <c r="T144" i="14"/>
  <c r="T143" i="14"/>
  <c r="T142" i="14"/>
  <c r="T141" i="14"/>
  <c r="T140" i="14"/>
  <c r="T139" i="14"/>
  <c r="T138" i="14"/>
  <c r="T137" i="14"/>
  <c r="T136" i="14"/>
  <c r="T135" i="14"/>
  <c r="T134" i="14"/>
  <c r="T133" i="14"/>
  <c r="T132" i="14"/>
  <c r="T131" i="14"/>
  <c r="T130" i="14"/>
  <c r="T129" i="14"/>
  <c r="T128" i="14"/>
  <c r="T127" i="14"/>
  <c r="T126" i="14"/>
  <c r="T125" i="14"/>
  <c r="T124" i="14"/>
  <c r="T123" i="14"/>
  <c r="T122" i="14"/>
  <c r="T121" i="14"/>
  <c r="T120" i="14"/>
  <c r="T119" i="14"/>
  <c r="T118" i="14"/>
  <c r="T117" i="14"/>
  <c r="T116" i="14"/>
  <c r="T115" i="14"/>
  <c r="T114" i="14"/>
  <c r="T113" i="14"/>
  <c r="T112" i="14"/>
  <c r="T111" i="14"/>
  <c r="T110" i="14"/>
  <c r="T109" i="14"/>
  <c r="T108" i="14"/>
  <c r="T107" i="14"/>
  <c r="T106" i="14"/>
  <c r="T105" i="14"/>
  <c r="T104" i="14"/>
  <c r="T103" i="14"/>
  <c r="T102" i="14"/>
  <c r="T101" i="14"/>
  <c r="T100" i="14"/>
  <c r="T99" i="14"/>
  <c r="T98" i="14"/>
  <c r="T97" i="14"/>
  <c r="T96" i="14"/>
  <c r="T95" i="14"/>
  <c r="T94" i="14"/>
  <c r="T93" i="14"/>
  <c r="T92" i="14"/>
  <c r="T91" i="14"/>
  <c r="T90" i="14"/>
  <c r="T89" i="14"/>
  <c r="T88" i="14"/>
  <c r="T87" i="14"/>
  <c r="T86" i="14"/>
  <c r="T85" i="14"/>
  <c r="T84" i="14"/>
  <c r="T83" i="14"/>
  <c r="T82" i="14"/>
  <c r="T81" i="14"/>
  <c r="T80" i="14"/>
  <c r="T79" i="14"/>
  <c r="T78" i="14"/>
  <c r="T77" i="14"/>
  <c r="T76" i="14"/>
  <c r="T75" i="14"/>
  <c r="T74" i="14"/>
  <c r="T73" i="14"/>
  <c r="T72" i="14"/>
  <c r="T71" i="14"/>
  <c r="T70" i="14"/>
  <c r="T69" i="14"/>
  <c r="T68" i="14"/>
  <c r="T67" i="14"/>
  <c r="T66" i="14"/>
  <c r="T65" i="14"/>
  <c r="T64" i="14"/>
  <c r="T63" i="14"/>
  <c r="T62" i="14"/>
  <c r="T61" i="14"/>
  <c r="T60" i="14"/>
  <c r="T59" i="14"/>
  <c r="T58" i="14"/>
  <c r="T57" i="14"/>
  <c r="T56" i="14"/>
  <c r="T55" i="14"/>
  <c r="T54" i="14"/>
  <c r="T53" i="14"/>
  <c r="T52" i="14"/>
  <c r="T51" i="14"/>
  <c r="T50" i="14"/>
  <c r="T49" i="14"/>
  <c r="T48" i="14"/>
  <c r="T47" i="14"/>
  <c r="T46" i="14"/>
  <c r="T45" i="14"/>
  <c r="T44" i="14"/>
  <c r="T43" i="14"/>
  <c r="T42" i="14"/>
  <c r="T41" i="14"/>
  <c r="T40" i="14"/>
  <c r="T39" i="14"/>
  <c r="T38" i="14"/>
  <c r="T37" i="14"/>
  <c r="T36" i="14"/>
  <c r="T35" i="14"/>
  <c r="T34" i="14"/>
  <c r="T33" i="14"/>
  <c r="T32" i="14"/>
  <c r="T31" i="14"/>
  <c r="T30" i="14"/>
  <c r="T29" i="14"/>
  <c r="T28" i="14"/>
  <c r="T27" i="14"/>
  <c r="T26" i="14"/>
  <c r="T25" i="14"/>
  <c r="T24" i="14"/>
  <c r="T23" i="14"/>
  <c r="T22" i="14"/>
  <c r="T21" i="14"/>
  <c r="T20" i="14"/>
  <c r="T19" i="14"/>
  <c r="T18" i="14"/>
  <c r="T17" i="14"/>
  <c r="T16" i="14"/>
  <c r="T15" i="14"/>
  <c r="T14" i="14"/>
  <c r="T13" i="14"/>
  <c r="T12" i="14"/>
  <c r="T11" i="14"/>
  <c r="T10" i="14"/>
  <c r="T9" i="14"/>
  <c r="T8" i="14"/>
  <c r="AJ7" i="14"/>
  <c r="AI7" i="14"/>
  <c r="AH7" i="14"/>
  <c r="AG7" i="14"/>
  <c r="AF7" i="14"/>
  <c r="T7" i="14"/>
  <c r="AJ6" i="14"/>
  <c r="AI6" i="14"/>
  <c r="AH6" i="14"/>
  <c r="AG6" i="14"/>
  <c r="AF6" i="14"/>
  <c r="T6" i="14"/>
  <c r="T5" i="14"/>
  <c r="T4" i="14"/>
  <c r="T3" i="14"/>
  <c r="T2" i="14"/>
  <c r="C134" i="13"/>
  <c r="N70" i="13"/>
  <c r="N72" i="13" s="1"/>
  <c r="M70" i="13"/>
  <c r="L70" i="13"/>
  <c r="K70" i="13"/>
  <c r="J70" i="13"/>
  <c r="N69" i="13"/>
  <c r="M69" i="13"/>
  <c r="L69" i="13"/>
  <c r="L72" i="13" s="1"/>
  <c r="K69" i="13"/>
  <c r="J69" i="13"/>
  <c r="AJ66" i="13"/>
  <c r="AI66" i="13"/>
  <c r="AH66" i="13"/>
  <c r="AG66" i="13"/>
  <c r="AF66" i="13"/>
  <c r="U66" i="13"/>
  <c r="T66" i="13"/>
  <c r="S66" i="13"/>
  <c r="R66" i="13"/>
  <c r="Q66" i="13"/>
  <c r="AJ65" i="13"/>
  <c r="AH65" i="13"/>
  <c r="AG65" i="13"/>
  <c r="AF65" i="13"/>
  <c r="U65" i="13"/>
  <c r="S65" i="13"/>
  <c r="R65" i="13"/>
  <c r="Q65" i="13"/>
  <c r="AJ64" i="13"/>
  <c r="AI64" i="13"/>
  <c r="AH64" i="13"/>
  <c r="AG64" i="13"/>
  <c r="AF64" i="13"/>
  <c r="U64" i="13"/>
  <c r="T64" i="13"/>
  <c r="S64" i="13"/>
  <c r="R64" i="13"/>
  <c r="Q64" i="13"/>
  <c r="AJ63" i="13"/>
  <c r="AI63" i="13"/>
  <c r="AH63" i="13"/>
  <c r="AG63" i="13"/>
  <c r="AF63" i="13"/>
  <c r="U63" i="13"/>
  <c r="T63" i="13"/>
  <c r="S63" i="13"/>
  <c r="R63" i="13"/>
  <c r="Q63" i="13"/>
  <c r="AJ62" i="13"/>
  <c r="AI62" i="13"/>
  <c r="AH62" i="13"/>
  <c r="AG62" i="13"/>
  <c r="AF62" i="13"/>
  <c r="U62" i="13"/>
  <c r="T62" i="13"/>
  <c r="S62" i="13"/>
  <c r="R62" i="13"/>
  <c r="Q62" i="13"/>
  <c r="AJ61" i="13"/>
  <c r="AI61" i="13"/>
  <c r="AG61" i="13"/>
  <c r="AF61" i="13"/>
  <c r="U61" i="13"/>
  <c r="T61" i="13"/>
  <c r="R61" i="13"/>
  <c r="Q61" i="13"/>
  <c r="AJ60" i="13"/>
  <c r="AI60" i="13"/>
  <c r="AH60" i="13"/>
  <c r="AG60" i="13"/>
  <c r="AF60" i="13"/>
  <c r="U60" i="13"/>
  <c r="T60" i="13"/>
  <c r="S60" i="13"/>
  <c r="R60" i="13"/>
  <c r="Q60" i="13"/>
  <c r="AJ59" i="13"/>
  <c r="AI59" i="13"/>
  <c r="AH59" i="13"/>
  <c r="AG59" i="13"/>
  <c r="AF59" i="13"/>
  <c r="U59" i="13"/>
  <c r="T59" i="13"/>
  <c r="S59" i="13"/>
  <c r="R59" i="13"/>
  <c r="Q59" i="13"/>
  <c r="AJ58" i="13"/>
  <c r="AI58" i="13"/>
  <c r="AH58" i="13"/>
  <c r="AG58" i="13"/>
  <c r="AF58" i="13"/>
  <c r="U58" i="13"/>
  <c r="T58" i="13"/>
  <c r="S58" i="13"/>
  <c r="R58" i="13"/>
  <c r="Q58" i="13"/>
  <c r="AJ57" i="13"/>
  <c r="AI57" i="13"/>
  <c r="AH57" i="13"/>
  <c r="AG57" i="13"/>
  <c r="AF57" i="13"/>
  <c r="U57" i="13"/>
  <c r="T57" i="13"/>
  <c r="S57" i="13"/>
  <c r="R57" i="13"/>
  <c r="Q57" i="13"/>
  <c r="AJ56" i="13"/>
  <c r="AI56" i="13"/>
  <c r="AH56" i="13"/>
  <c r="AG56" i="13"/>
  <c r="AF56" i="13"/>
  <c r="U56" i="13"/>
  <c r="T56" i="13"/>
  <c r="S56" i="13"/>
  <c r="R56" i="13"/>
  <c r="Q56" i="13"/>
  <c r="AJ55" i="13"/>
  <c r="AH55" i="13"/>
  <c r="AF55" i="13"/>
  <c r="U55" i="13"/>
  <c r="S55" i="13"/>
  <c r="Q55" i="13"/>
  <c r="AJ54" i="13"/>
  <c r="AI54" i="13"/>
  <c r="AH54" i="13"/>
  <c r="AG54" i="13"/>
  <c r="AF54" i="13"/>
  <c r="U54" i="13"/>
  <c r="T54" i="13"/>
  <c r="S54" i="13"/>
  <c r="R54" i="13"/>
  <c r="Q54" i="13"/>
  <c r="AJ53" i="13"/>
  <c r="AI53" i="13"/>
  <c r="AH53" i="13"/>
  <c r="AG53" i="13"/>
  <c r="AF53" i="13"/>
  <c r="U53" i="13"/>
  <c r="T53" i="13"/>
  <c r="S53" i="13"/>
  <c r="R53" i="13"/>
  <c r="Q53" i="13"/>
  <c r="AI52" i="13"/>
  <c r="AH52" i="13"/>
  <c r="AG52" i="13"/>
  <c r="AF52" i="13"/>
  <c r="T52" i="13"/>
  <c r="S52" i="13"/>
  <c r="R52" i="13"/>
  <c r="Q52" i="13"/>
  <c r="AJ51" i="13"/>
  <c r="AI51" i="13"/>
  <c r="AH51" i="13"/>
  <c r="AG51" i="13"/>
  <c r="AF51" i="13"/>
  <c r="U51" i="13"/>
  <c r="T51" i="13"/>
  <c r="S51" i="13"/>
  <c r="R51" i="13"/>
  <c r="Q51" i="13"/>
  <c r="AJ50" i="13"/>
  <c r="AI50" i="13"/>
  <c r="AH50" i="13"/>
  <c r="AG50" i="13"/>
  <c r="AF50" i="13"/>
  <c r="U50" i="13"/>
  <c r="T50" i="13"/>
  <c r="S50" i="13"/>
  <c r="R50" i="13"/>
  <c r="Q50" i="13"/>
  <c r="AJ49" i="13"/>
  <c r="AI49" i="13"/>
  <c r="AH49" i="13"/>
  <c r="AG49" i="13"/>
  <c r="AF49" i="13"/>
  <c r="U49" i="13"/>
  <c r="T49" i="13"/>
  <c r="S49" i="13"/>
  <c r="R49" i="13"/>
  <c r="Q49" i="13"/>
  <c r="AJ48" i="13"/>
  <c r="AI48" i="13"/>
  <c r="AH48" i="13"/>
  <c r="AF48" i="13"/>
  <c r="U48" i="13"/>
  <c r="T48" i="13"/>
  <c r="S48" i="13"/>
  <c r="Q48" i="13"/>
  <c r="AJ47" i="13"/>
  <c r="AI47" i="13"/>
  <c r="AH47" i="13"/>
  <c r="AG47" i="13"/>
  <c r="AF47" i="13"/>
  <c r="U47" i="13"/>
  <c r="T47" i="13"/>
  <c r="S47" i="13"/>
  <c r="R47" i="13"/>
  <c r="Q47" i="13"/>
  <c r="AJ46" i="13"/>
  <c r="AI46" i="13"/>
  <c r="AH46" i="13"/>
  <c r="AG46" i="13"/>
  <c r="AF46" i="13"/>
  <c r="U46" i="13"/>
  <c r="T46" i="13"/>
  <c r="S46" i="13"/>
  <c r="R46" i="13"/>
  <c r="Q46" i="13"/>
  <c r="AJ45" i="13"/>
  <c r="AI45" i="13"/>
  <c r="AH45" i="13"/>
  <c r="AG45" i="13"/>
  <c r="AF45" i="13"/>
  <c r="U45" i="13"/>
  <c r="T45" i="13"/>
  <c r="S45" i="13"/>
  <c r="R45" i="13"/>
  <c r="Q45" i="13"/>
  <c r="AJ44" i="13"/>
  <c r="AI44" i="13"/>
  <c r="AH44" i="13"/>
  <c r="AG44" i="13"/>
  <c r="AF44" i="13"/>
  <c r="U44" i="13"/>
  <c r="T44" i="13"/>
  <c r="S44" i="13"/>
  <c r="R44" i="13"/>
  <c r="Q44" i="13"/>
  <c r="AJ43" i="13"/>
  <c r="AI43" i="13"/>
  <c r="AH43" i="13"/>
  <c r="AG43" i="13"/>
  <c r="AF43" i="13"/>
  <c r="U43" i="13"/>
  <c r="T43" i="13"/>
  <c r="S43" i="13"/>
  <c r="R43" i="13"/>
  <c r="Q43" i="13"/>
  <c r="AJ41" i="13"/>
  <c r="AI41" i="13"/>
  <c r="AH41" i="13"/>
  <c r="AG41" i="13"/>
  <c r="AF41" i="13"/>
  <c r="U41" i="13"/>
  <c r="T41" i="13"/>
  <c r="S41" i="13"/>
  <c r="R41" i="13"/>
  <c r="Q41" i="13"/>
  <c r="AJ40" i="13"/>
  <c r="AI40" i="13"/>
  <c r="AH40" i="13"/>
  <c r="AG40" i="13"/>
  <c r="AF40" i="13"/>
  <c r="U40" i="13"/>
  <c r="T40" i="13"/>
  <c r="S40" i="13"/>
  <c r="R40" i="13"/>
  <c r="Q40" i="13"/>
  <c r="AJ39" i="13"/>
  <c r="AI39" i="13"/>
  <c r="AH39" i="13"/>
  <c r="AG39" i="13"/>
  <c r="AF39" i="13"/>
  <c r="U39" i="13"/>
  <c r="T39" i="13"/>
  <c r="S39" i="13"/>
  <c r="R39" i="13"/>
  <c r="Q39" i="13"/>
  <c r="AJ38" i="13"/>
  <c r="AI38" i="13"/>
  <c r="AH38" i="13"/>
  <c r="AG38" i="13"/>
  <c r="AF38" i="13"/>
  <c r="U38" i="13"/>
  <c r="T38" i="13"/>
  <c r="S38" i="13"/>
  <c r="R38" i="13"/>
  <c r="Q38" i="13"/>
  <c r="AJ37" i="13"/>
  <c r="AI37" i="13"/>
  <c r="AH37" i="13"/>
  <c r="AF37" i="13"/>
  <c r="U37" i="13"/>
  <c r="T37" i="13"/>
  <c r="S37" i="13"/>
  <c r="Q37" i="13"/>
  <c r="AJ36" i="13"/>
  <c r="AI36" i="13"/>
  <c r="AH36" i="13"/>
  <c r="AG36" i="13"/>
  <c r="AF36" i="13"/>
  <c r="U36" i="13"/>
  <c r="T36" i="13"/>
  <c r="S36" i="13"/>
  <c r="R36" i="13"/>
  <c r="Q36" i="13"/>
  <c r="AJ35" i="13"/>
  <c r="AI35" i="13"/>
  <c r="AH35" i="13"/>
  <c r="AG35" i="13"/>
  <c r="AF35" i="13"/>
  <c r="U35" i="13"/>
  <c r="T35" i="13"/>
  <c r="S35" i="13"/>
  <c r="R35" i="13"/>
  <c r="Q35" i="13"/>
  <c r="AJ34" i="13"/>
  <c r="AI34" i="13"/>
  <c r="AH34" i="13"/>
  <c r="AG34" i="13"/>
  <c r="AF34" i="13"/>
  <c r="U34" i="13"/>
  <c r="T34" i="13"/>
  <c r="S34" i="13"/>
  <c r="R34" i="13"/>
  <c r="Q34" i="13"/>
  <c r="AJ33" i="13"/>
  <c r="AI33" i="13"/>
  <c r="AH33" i="13"/>
  <c r="AG33" i="13"/>
  <c r="AF33" i="13"/>
  <c r="U33" i="13"/>
  <c r="T33" i="13"/>
  <c r="S33" i="13"/>
  <c r="R33" i="13"/>
  <c r="Q33" i="13"/>
  <c r="AJ32" i="13"/>
  <c r="AI32" i="13"/>
  <c r="AH32" i="13"/>
  <c r="AG32" i="13"/>
  <c r="AF32" i="13"/>
  <c r="U32" i="13"/>
  <c r="T32" i="13"/>
  <c r="S32" i="13"/>
  <c r="R32" i="13"/>
  <c r="Q32" i="13"/>
  <c r="AJ31" i="13"/>
  <c r="AI31" i="13"/>
  <c r="AG31" i="13"/>
  <c r="AF31" i="13"/>
  <c r="U31" i="13"/>
  <c r="T31" i="13"/>
  <c r="R31" i="13"/>
  <c r="Q31" i="13"/>
  <c r="AJ30" i="13"/>
  <c r="AI30" i="13"/>
  <c r="AH30" i="13"/>
  <c r="AG30" i="13"/>
  <c r="AF30" i="13"/>
  <c r="U30" i="13"/>
  <c r="T30" i="13"/>
  <c r="S30" i="13"/>
  <c r="R30" i="13"/>
  <c r="Q30" i="13"/>
  <c r="AJ29" i="13"/>
  <c r="AI29" i="13"/>
  <c r="AH29" i="13"/>
  <c r="AG29" i="13"/>
  <c r="AF29" i="13"/>
  <c r="U29" i="13"/>
  <c r="T29" i="13"/>
  <c r="S29" i="13"/>
  <c r="R29" i="13"/>
  <c r="Q29" i="13"/>
  <c r="AJ28" i="13"/>
  <c r="AI28" i="13"/>
  <c r="AH28" i="13"/>
  <c r="AG28" i="13"/>
  <c r="AF28" i="13"/>
  <c r="U28" i="13"/>
  <c r="T28" i="13"/>
  <c r="S28" i="13"/>
  <c r="R28" i="13"/>
  <c r="Q28" i="13"/>
  <c r="AI27" i="13"/>
  <c r="AH27" i="13"/>
  <c r="AG27" i="13"/>
  <c r="AF27" i="13"/>
  <c r="T27" i="13"/>
  <c r="S27" i="13"/>
  <c r="R27" i="13"/>
  <c r="Q27" i="13"/>
  <c r="AJ26" i="13"/>
  <c r="AI26" i="13"/>
  <c r="AH26" i="13"/>
  <c r="AG26" i="13"/>
  <c r="AF26" i="13"/>
  <c r="U26" i="13"/>
  <c r="T26" i="13"/>
  <c r="S26" i="13"/>
  <c r="R26" i="13"/>
  <c r="Q26" i="13"/>
  <c r="AJ25" i="13"/>
  <c r="AI25" i="13"/>
  <c r="AH25" i="13"/>
  <c r="AG25" i="13"/>
  <c r="AF25" i="13"/>
  <c r="U25" i="13"/>
  <c r="T25" i="13"/>
  <c r="S25" i="13"/>
  <c r="R25" i="13"/>
  <c r="Q25" i="13"/>
  <c r="AJ24" i="13"/>
  <c r="AI24" i="13"/>
  <c r="AH24" i="13"/>
  <c r="AG24" i="13"/>
  <c r="AF24" i="13"/>
  <c r="U24" i="13"/>
  <c r="T24" i="13"/>
  <c r="S24" i="13"/>
  <c r="R24" i="13"/>
  <c r="Q24" i="13"/>
  <c r="AJ23" i="13"/>
  <c r="AI23" i="13"/>
  <c r="AH23" i="13"/>
  <c r="AG23" i="13"/>
  <c r="AF23" i="13"/>
  <c r="U23" i="13"/>
  <c r="T23" i="13"/>
  <c r="S23" i="13"/>
  <c r="R23" i="13"/>
  <c r="Q23" i="13"/>
  <c r="AJ22" i="13"/>
  <c r="AI22" i="13"/>
  <c r="AH22" i="13"/>
  <c r="AG22" i="13"/>
  <c r="AF22" i="13"/>
  <c r="U22" i="13"/>
  <c r="T22" i="13"/>
  <c r="S22" i="13"/>
  <c r="R22" i="13"/>
  <c r="Q22" i="13"/>
  <c r="AJ21" i="13"/>
  <c r="AI21" i="13"/>
  <c r="AH21" i="13"/>
  <c r="AF21" i="13"/>
  <c r="U21" i="13"/>
  <c r="T21" i="13"/>
  <c r="S21" i="13"/>
  <c r="Q21" i="13"/>
  <c r="AJ20" i="13"/>
  <c r="AI20" i="13"/>
  <c r="AH20" i="13"/>
  <c r="AG20" i="13"/>
  <c r="AF20" i="13"/>
  <c r="U20" i="13"/>
  <c r="T20" i="13"/>
  <c r="S20" i="13"/>
  <c r="R20" i="13"/>
  <c r="Q20" i="13"/>
  <c r="AJ19" i="13"/>
  <c r="AI19" i="13"/>
  <c r="AH19" i="13"/>
  <c r="AG19" i="13"/>
  <c r="AF19" i="13"/>
  <c r="U19" i="13"/>
  <c r="T19" i="13"/>
  <c r="S19" i="13"/>
  <c r="R19" i="13"/>
  <c r="Q19" i="13"/>
  <c r="AJ18" i="13"/>
  <c r="AI18" i="13"/>
  <c r="AH18" i="13"/>
  <c r="AG18" i="13"/>
  <c r="AF18" i="13"/>
  <c r="U18" i="13"/>
  <c r="T18" i="13"/>
  <c r="S18" i="13"/>
  <c r="R18" i="13"/>
  <c r="Q18" i="13"/>
  <c r="AJ17" i="13"/>
  <c r="AI17" i="13"/>
  <c r="AG17" i="13"/>
  <c r="AF17" i="13"/>
  <c r="U17" i="13"/>
  <c r="T17" i="13"/>
  <c r="R17" i="13"/>
  <c r="Q17" i="13"/>
  <c r="AJ16" i="13"/>
  <c r="AI16" i="13"/>
  <c r="AH16" i="13"/>
  <c r="AG16" i="13"/>
  <c r="AF16" i="13"/>
  <c r="U16" i="13"/>
  <c r="T16" i="13"/>
  <c r="S16" i="13"/>
  <c r="R16" i="13"/>
  <c r="Q16" i="13"/>
  <c r="AJ15" i="13"/>
  <c r="AI15" i="13"/>
  <c r="AG15" i="13"/>
  <c r="AF15" i="13"/>
  <c r="U15" i="13"/>
  <c r="T15" i="13"/>
  <c r="R15" i="13"/>
  <c r="Q15" i="13"/>
  <c r="AJ14" i="13"/>
  <c r="AI14" i="13"/>
  <c r="AH14" i="13"/>
  <c r="AG14" i="13"/>
  <c r="AF14" i="13"/>
  <c r="U14" i="13"/>
  <c r="T14" i="13"/>
  <c r="S14" i="13"/>
  <c r="R14" i="13"/>
  <c r="Q14" i="13"/>
  <c r="AJ13" i="13"/>
  <c r="AI13" i="13"/>
  <c r="AH13" i="13"/>
  <c r="AG13" i="13"/>
  <c r="AF13" i="13"/>
  <c r="U13" i="13"/>
  <c r="T13" i="13"/>
  <c r="S13" i="13"/>
  <c r="R13" i="13"/>
  <c r="Q13" i="13"/>
  <c r="W5" i="13"/>
  <c r="M87" i="1" s="1"/>
  <c r="V5" i="13"/>
  <c r="U5" i="13"/>
  <c r="T5" i="13"/>
  <c r="J79" i="1" s="1"/>
  <c r="S5" i="13"/>
  <c r="W4" i="13"/>
  <c r="V4" i="13"/>
  <c r="U4" i="13"/>
  <c r="T4" i="13"/>
  <c r="S4" i="13"/>
  <c r="U6" i="12"/>
  <c r="T6" i="12"/>
  <c r="S6" i="12"/>
  <c r="R6" i="12"/>
  <c r="Q6" i="12"/>
  <c r="AM7" i="10"/>
  <c r="AL7" i="10"/>
  <c r="L103" i="1" s="1"/>
  <c r="E145" i="3" s="1"/>
  <c r="AK7" i="10"/>
  <c r="AJ7" i="10"/>
  <c r="AI7" i="10"/>
  <c r="AM6" i="10"/>
  <c r="AL6" i="10"/>
  <c r="AK6" i="10"/>
  <c r="AJ6" i="10"/>
  <c r="AI6" i="10"/>
  <c r="CC31" i="9"/>
  <c r="CC30" i="9"/>
  <c r="CC29" i="9"/>
  <c r="CC28" i="9"/>
  <c r="CC27" i="9"/>
  <c r="I22" i="9"/>
  <c r="H22" i="9"/>
  <c r="G22" i="9"/>
  <c r="F22" i="9"/>
  <c r="E22" i="9"/>
  <c r="I21" i="9"/>
  <c r="H21" i="9"/>
  <c r="G21" i="9"/>
  <c r="F21" i="9"/>
  <c r="E21" i="9"/>
  <c r="I20" i="9"/>
  <c r="H20" i="9"/>
  <c r="I19" i="9"/>
  <c r="H19" i="9"/>
  <c r="G19" i="9"/>
  <c r="F19" i="9"/>
  <c r="E19" i="9"/>
  <c r="I18" i="9"/>
  <c r="H18" i="9"/>
  <c r="G18" i="9"/>
  <c r="F18" i="9"/>
  <c r="E18" i="9"/>
  <c r="H14" i="9"/>
  <c r="I14" i="9" s="1"/>
  <c r="G14" i="9"/>
  <c r="F14" i="9"/>
  <c r="E14" i="9"/>
  <c r="D14" i="9"/>
  <c r="H13" i="9"/>
  <c r="G13" i="9"/>
  <c r="F13" i="9"/>
  <c r="CB8" i="9"/>
  <c r="D13" i="9" s="1"/>
  <c r="I13" i="9" s="1"/>
  <c r="CB7" i="9"/>
  <c r="CB6" i="9"/>
  <c r="CB5" i="9"/>
  <c r="E13" i="9" s="1"/>
  <c r="CB4" i="9"/>
  <c r="CB3" i="9"/>
  <c r="K77" i="8"/>
  <c r="G77" i="8"/>
  <c r="J77" i="8" s="1"/>
  <c r="F77" i="8"/>
  <c r="I77" i="8" s="1"/>
  <c r="L77" i="8" s="1"/>
  <c r="E77" i="8"/>
  <c r="H77" i="8" s="1"/>
  <c r="D77" i="8"/>
  <c r="D76" i="8"/>
  <c r="E76" i="8" s="1"/>
  <c r="H76" i="8" s="1"/>
  <c r="K76" i="8" s="1"/>
  <c r="E75" i="8"/>
  <c r="D75" i="8"/>
  <c r="J74" i="8"/>
  <c r="G74" i="8"/>
  <c r="D74" i="8"/>
  <c r="E74" i="8" s="1"/>
  <c r="D73" i="8"/>
  <c r="E73" i="8" s="1"/>
  <c r="E72" i="8"/>
  <c r="D72" i="8"/>
  <c r="F71" i="8"/>
  <c r="I71" i="8" s="1"/>
  <c r="E71" i="8"/>
  <c r="D71" i="8"/>
  <c r="D70" i="8"/>
  <c r="E70" i="8" s="1"/>
  <c r="H70" i="8" s="1"/>
  <c r="K70" i="8" s="1"/>
  <c r="D69" i="8"/>
  <c r="E69" i="8" s="1"/>
  <c r="D68" i="8"/>
  <c r="E68" i="8" s="1"/>
  <c r="E67" i="8"/>
  <c r="D67" i="8"/>
  <c r="K66" i="8"/>
  <c r="J66" i="8"/>
  <c r="H66" i="8"/>
  <c r="G66" i="8"/>
  <c r="F66" i="8"/>
  <c r="I66" i="8" s="1"/>
  <c r="D66" i="8"/>
  <c r="E66" i="8" s="1"/>
  <c r="E65" i="8"/>
  <c r="D65" i="8"/>
  <c r="D64" i="8"/>
  <c r="E64" i="8" s="1"/>
  <c r="D63" i="8"/>
  <c r="E63" i="8" s="1"/>
  <c r="D62" i="8"/>
  <c r="E62" i="8" s="1"/>
  <c r="D61" i="8"/>
  <c r="E61" i="8" s="1"/>
  <c r="E60" i="8"/>
  <c r="D60" i="8"/>
  <c r="E59" i="8"/>
  <c r="D59" i="8"/>
  <c r="D58" i="8"/>
  <c r="E58" i="8" s="1"/>
  <c r="E57" i="8"/>
  <c r="D57" i="8"/>
  <c r="E56" i="8"/>
  <c r="D56" i="8"/>
  <c r="D55" i="8"/>
  <c r="E55" i="8" s="1"/>
  <c r="J54" i="8"/>
  <c r="H54" i="8"/>
  <c r="K54" i="8" s="1"/>
  <c r="G54" i="8"/>
  <c r="F54" i="8"/>
  <c r="I54" i="8" s="1"/>
  <c r="L54" i="8" s="1"/>
  <c r="D54" i="8"/>
  <c r="E54" i="8" s="1"/>
  <c r="D53" i="8"/>
  <c r="E53" i="8" s="1"/>
  <c r="H52" i="8"/>
  <c r="K52" i="8" s="1"/>
  <c r="D52" i="8"/>
  <c r="E52" i="8" s="1"/>
  <c r="E51" i="8"/>
  <c r="D51" i="8"/>
  <c r="D50" i="8"/>
  <c r="E50" i="8" s="1"/>
  <c r="F50" i="8" s="1"/>
  <c r="I50" i="8" s="1"/>
  <c r="K49" i="8"/>
  <c r="J49" i="8"/>
  <c r="I49" i="8"/>
  <c r="L49" i="8" s="1"/>
  <c r="H49" i="8"/>
  <c r="G49" i="8"/>
  <c r="F49" i="8"/>
  <c r="D49" i="8"/>
  <c r="E49" i="8" s="1"/>
  <c r="G48" i="8"/>
  <c r="J48" i="8" s="1"/>
  <c r="D48" i="8"/>
  <c r="E48" i="8" s="1"/>
  <c r="F47" i="8"/>
  <c r="I47" i="8" s="1"/>
  <c r="D47" i="8"/>
  <c r="E47" i="8" s="1"/>
  <c r="J46" i="8"/>
  <c r="H46" i="8"/>
  <c r="K46" i="8" s="1"/>
  <c r="D46" i="8"/>
  <c r="E46" i="8" s="1"/>
  <c r="G46" i="8" s="1"/>
  <c r="D45" i="8"/>
  <c r="E45" i="8" s="1"/>
  <c r="H44" i="8"/>
  <c r="K44" i="8" s="1"/>
  <c r="D44" i="8"/>
  <c r="E44" i="8" s="1"/>
  <c r="G44" i="8" s="1"/>
  <c r="J44" i="8" s="1"/>
  <c r="D43" i="8"/>
  <c r="E43" i="8" s="1"/>
  <c r="G42" i="8"/>
  <c r="J42" i="8" s="1"/>
  <c r="D42" i="8"/>
  <c r="E42" i="8" s="1"/>
  <c r="D41" i="8"/>
  <c r="E41" i="8" s="1"/>
  <c r="F40" i="8"/>
  <c r="I40" i="8" s="1"/>
  <c r="D40" i="8"/>
  <c r="E40" i="8" s="1"/>
  <c r="F39" i="8"/>
  <c r="I39" i="8" s="1"/>
  <c r="E39" i="8"/>
  <c r="D39" i="8"/>
  <c r="H38" i="8"/>
  <c r="K38" i="8" s="1"/>
  <c r="D38" i="8"/>
  <c r="E38" i="8" s="1"/>
  <c r="F38" i="8" s="1"/>
  <c r="I38" i="8" s="1"/>
  <c r="D37" i="8"/>
  <c r="E37" i="8" s="1"/>
  <c r="G36" i="8"/>
  <c r="J36" i="8" s="1"/>
  <c r="D36" i="8"/>
  <c r="E36" i="8" s="1"/>
  <c r="F35" i="8"/>
  <c r="I35" i="8" s="1"/>
  <c r="E35" i="8"/>
  <c r="D35" i="8"/>
  <c r="I34" i="8"/>
  <c r="D34" i="8"/>
  <c r="E34" i="8" s="1"/>
  <c r="F34" i="8" s="1"/>
  <c r="E33" i="8"/>
  <c r="D33" i="8"/>
  <c r="E32" i="8"/>
  <c r="D32" i="8"/>
  <c r="D31" i="8"/>
  <c r="E31" i="8" s="1"/>
  <c r="D30" i="8"/>
  <c r="E30" i="8" s="1"/>
  <c r="H30" i="8" s="1"/>
  <c r="K30" i="8" s="1"/>
  <c r="L29" i="8"/>
  <c r="J29" i="8"/>
  <c r="H29" i="8"/>
  <c r="K29" i="8" s="1"/>
  <c r="G29" i="8"/>
  <c r="F29" i="8"/>
  <c r="I29" i="8" s="1"/>
  <c r="E29" i="8"/>
  <c r="D29" i="8"/>
  <c r="H28" i="8"/>
  <c r="K28" i="8" s="1"/>
  <c r="G28" i="8"/>
  <c r="J28" i="8" s="1"/>
  <c r="E28" i="8"/>
  <c r="F28" i="8" s="1"/>
  <c r="I28" i="8" s="1"/>
  <c r="L28" i="8" s="1"/>
  <c r="D28" i="8"/>
  <c r="E27" i="8"/>
  <c r="D27" i="8"/>
  <c r="J26" i="8"/>
  <c r="I26" i="8"/>
  <c r="H26" i="8"/>
  <c r="K26" i="8" s="1"/>
  <c r="L26" i="8" s="1"/>
  <c r="G26" i="8"/>
  <c r="F26" i="8"/>
  <c r="D26" i="8"/>
  <c r="E26" i="8" s="1"/>
  <c r="H25" i="8"/>
  <c r="K25" i="8" s="1"/>
  <c r="D25" i="8"/>
  <c r="E25" i="8" s="1"/>
  <c r="G25" i="8" s="1"/>
  <c r="J25" i="8" s="1"/>
  <c r="F24" i="8"/>
  <c r="I24" i="8" s="1"/>
  <c r="D24" i="8"/>
  <c r="E24" i="8" s="1"/>
  <c r="D23" i="8"/>
  <c r="E23" i="8" s="1"/>
  <c r="J22" i="8"/>
  <c r="G22" i="8"/>
  <c r="D22" i="8"/>
  <c r="E22" i="8" s="1"/>
  <c r="H22" i="8" s="1"/>
  <c r="K22" i="8" s="1"/>
  <c r="E21" i="8"/>
  <c r="D21" i="8"/>
  <c r="F20" i="8"/>
  <c r="I20" i="8" s="1"/>
  <c r="E20" i="8"/>
  <c r="D20" i="8"/>
  <c r="F19" i="8"/>
  <c r="I19" i="8" s="1"/>
  <c r="E19" i="8"/>
  <c r="H19" i="8" s="1"/>
  <c r="K19" i="8" s="1"/>
  <c r="D19" i="8"/>
  <c r="H18" i="8"/>
  <c r="K18" i="8" s="1"/>
  <c r="G18" i="8"/>
  <c r="J18" i="8" s="1"/>
  <c r="D18" i="8"/>
  <c r="E18" i="8" s="1"/>
  <c r="F18" i="8" s="1"/>
  <c r="I18" i="8" s="1"/>
  <c r="I17" i="8"/>
  <c r="H17" i="8"/>
  <c r="K17" i="8" s="1"/>
  <c r="G17" i="8"/>
  <c r="J17" i="8" s="1"/>
  <c r="D17" i="8"/>
  <c r="E17" i="8" s="1"/>
  <c r="F17" i="8" s="1"/>
  <c r="F16" i="8"/>
  <c r="I16" i="8" s="1"/>
  <c r="E16" i="8"/>
  <c r="G16" i="8" s="1"/>
  <c r="J16" i="8" s="1"/>
  <c r="D16" i="8"/>
  <c r="K15" i="8"/>
  <c r="G15" i="8"/>
  <c r="J15" i="8" s="1"/>
  <c r="E15" i="8"/>
  <c r="H15" i="8" s="1"/>
  <c r="D15" i="8"/>
  <c r="J14" i="8"/>
  <c r="I14" i="8"/>
  <c r="H14" i="8"/>
  <c r="K14" i="8" s="1"/>
  <c r="G14" i="8"/>
  <c r="D14" i="8"/>
  <c r="E14" i="8" s="1"/>
  <c r="F14" i="8" s="1"/>
  <c r="D13" i="8"/>
  <c r="E13" i="8" s="1"/>
  <c r="D12" i="8"/>
  <c r="E12" i="8" s="1"/>
  <c r="D11" i="8"/>
  <c r="E11" i="8" s="1"/>
  <c r="K10" i="8"/>
  <c r="J10" i="8"/>
  <c r="H10" i="8"/>
  <c r="G10" i="8"/>
  <c r="F10" i="8"/>
  <c r="I10" i="8" s="1"/>
  <c r="L10" i="8" s="1"/>
  <c r="D10" i="8"/>
  <c r="E10" i="8" s="1"/>
  <c r="D9" i="8"/>
  <c r="E9" i="8" s="1"/>
  <c r="E8" i="8"/>
  <c r="D8" i="8"/>
  <c r="D7" i="8"/>
  <c r="E7" i="8" s="1"/>
  <c r="I6" i="8"/>
  <c r="H6" i="8"/>
  <c r="K6" i="8" s="1"/>
  <c r="E6" i="8"/>
  <c r="F6" i="8" s="1"/>
  <c r="D6" i="8"/>
  <c r="D76" i="7"/>
  <c r="E76" i="7" s="1"/>
  <c r="E75" i="7"/>
  <c r="D75" i="7"/>
  <c r="D74" i="7"/>
  <c r="E74" i="7" s="1"/>
  <c r="D73" i="7"/>
  <c r="E73" i="7" s="1"/>
  <c r="D72" i="7"/>
  <c r="E72" i="7" s="1"/>
  <c r="G71" i="7"/>
  <c r="J71" i="7" s="1"/>
  <c r="D71" i="7"/>
  <c r="E71" i="7" s="1"/>
  <c r="F71" i="7" s="1"/>
  <c r="I71" i="7" s="1"/>
  <c r="E70" i="7"/>
  <c r="G70" i="7" s="1"/>
  <c r="J70" i="7" s="1"/>
  <c r="D70" i="7"/>
  <c r="E69" i="7"/>
  <c r="G69" i="7" s="1"/>
  <c r="J69" i="7" s="1"/>
  <c r="D69" i="7"/>
  <c r="D68" i="7"/>
  <c r="E68" i="7" s="1"/>
  <c r="D67" i="7"/>
  <c r="E67" i="7" s="1"/>
  <c r="D66" i="7"/>
  <c r="E66" i="7" s="1"/>
  <c r="D65" i="7"/>
  <c r="E65" i="7" s="1"/>
  <c r="F65" i="7" s="1"/>
  <c r="I65" i="7" s="1"/>
  <c r="E64" i="7"/>
  <c r="G64" i="7" s="1"/>
  <c r="J64" i="7" s="1"/>
  <c r="D64" i="7"/>
  <c r="K63" i="7"/>
  <c r="G63" i="7"/>
  <c r="J63" i="7" s="1"/>
  <c r="D63" i="7"/>
  <c r="E63" i="7" s="1"/>
  <c r="H63" i="7" s="1"/>
  <c r="D62" i="7"/>
  <c r="E62" i="7" s="1"/>
  <c r="H62" i="7" s="1"/>
  <c r="K62" i="7" s="1"/>
  <c r="D61" i="7"/>
  <c r="E61" i="7" s="1"/>
  <c r="H61" i="7" s="1"/>
  <c r="K61" i="7" s="1"/>
  <c r="J60" i="7"/>
  <c r="H60" i="7"/>
  <c r="K60" i="7" s="1"/>
  <c r="E60" i="7"/>
  <c r="G60" i="7" s="1"/>
  <c r="D60" i="7"/>
  <c r="D59" i="7"/>
  <c r="E59" i="7" s="1"/>
  <c r="D58" i="7"/>
  <c r="E58" i="7" s="1"/>
  <c r="D57" i="7"/>
  <c r="E57" i="7" s="1"/>
  <c r="D56" i="7"/>
  <c r="E56" i="7" s="1"/>
  <c r="H55" i="7"/>
  <c r="K55" i="7" s="1"/>
  <c r="D55" i="7"/>
  <c r="E55" i="7" s="1"/>
  <c r="G55" i="7" s="1"/>
  <c r="J55" i="7" s="1"/>
  <c r="D54" i="7"/>
  <c r="E54" i="7" s="1"/>
  <c r="H54" i="7" s="1"/>
  <c r="K54" i="7" s="1"/>
  <c r="D53" i="7"/>
  <c r="E53" i="7" s="1"/>
  <c r="H53" i="7" s="1"/>
  <c r="K53" i="7" s="1"/>
  <c r="I52" i="7"/>
  <c r="H52" i="7"/>
  <c r="K52" i="7" s="1"/>
  <c r="E52" i="7"/>
  <c r="F52" i="7" s="1"/>
  <c r="D52" i="7"/>
  <c r="D51" i="7"/>
  <c r="E51" i="7" s="1"/>
  <c r="D50" i="7"/>
  <c r="E50" i="7" s="1"/>
  <c r="D49" i="7"/>
  <c r="E49" i="7" s="1"/>
  <c r="G49" i="7" s="1"/>
  <c r="J49" i="7" s="1"/>
  <c r="D48" i="7"/>
  <c r="E48" i="7" s="1"/>
  <c r="G47" i="7"/>
  <c r="J47" i="7" s="1"/>
  <c r="D47" i="7"/>
  <c r="E47" i="7" s="1"/>
  <c r="H47" i="7" s="1"/>
  <c r="K47" i="7" s="1"/>
  <c r="D46" i="7"/>
  <c r="E46" i="7" s="1"/>
  <c r="H46" i="7" s="1"/>
  <c r="K46" i="7" s="1"/>
  <c r="D45" i="7"/>
  <c r="E45" i="7" s="1"/>
  <c r="G45" i="7" s="1"/>
  <c r="J45" i="7" s="1"/>
  <c r="D44" i="7"/>
  <c r="E44" i="7" s="1"/>
  <c r="I43" i="7"/>
  <c r="G43" i="7"/>
  <c r="J43" i="7" s="1"/>
  <c r="D43" i="7"/>
  <c r="E43" i="7" s="1"/>
  <c r="F43" i="7" s="1"/>
  <c r="H42" i="7"/>
  <c r="K42" i="7" s="1"/>
  <c r="G42" i="7"/>
  <c r="J42" i="7" s="1"/>
  <c r="D42" i="7"/>
  <c r="E42" i="7" s="1"/>
  <c r="F42" i="7" s="1"/>
  <c r="I42" i="7" s="1"/>
  <c r="D41" i="7"/>
  <c r="E41" i="7" s="1"/>
  <c r="F41" i="7" s="1"/>
  <c r="I41" i="7" s="1"/>
  <c r="E40" i="7"/>
  <c r="G40" i="7" s="1"/>
  <c r="J40" i="7" s="1"/>
  <c r="D40" i="7"/>
  <c r="F39" i="7"/>
  <c r="I39" i="7" s="1"/>
  <c r="D39" i="7"/>
  <c r="E39" i="7" s="1"/>
  <c r="H39" i="7" s="1"/>
  <c r="K39" i="7" s="1"/>
  <c r="D38" i="7"/>
  <c r="E38" i="7" s="1"/>
  <c r="G38" i="7" s="1"/>
  <c r="J38" i="7" s="1"/>
  <c r="D37" i="7"/>
  <c r="E37" i="7" s="1"/>
  <c r="D36" i="7"/>
  <c r="E36" i="7" s="1"/>
  <c r="E35" i="7"/>
  <c r="G35" i="7" s="1"/>
  <c r="J35" i="7" s="1"/>
  <c r="D35" i="7"/>
  <c r="E34" i="7"/>
  <c r="H34" i="7" s="1"/>
  <c r="K34" i="7" s="1"/>
  <c r="D34" i="7"/>
  <c r="D33" i="7"/>
  <c r="E33" i="7" s="1"/>
  <c r="H33" i="7" s="1"/>
  <c r="K33" i="7" s="1"/>
  <c r="D32" i="7"/>
  <c r="E32" i="7" s="1"/>
  <c r="F32" i="7" s="1"/>
  <c r="I32" i="7" s="1"/>
  <c r="H31" i="7"/>
  <c r="K31" i="7" s="1"/>
  <c r="D31" i="7"/>
  <c r="E31" i="7" s="1"/>
  <c r="F31" i="7" s="1"/>
  <c r="I31" i="7" s="1"/>
  <c r="D30" i="7"/>
  <c r="E30" i="7" s="1"/>
  <c r="K29" i="7"/>
  <c r="I29" i="7"/>
  <c r="L29" i="7" s="1"/>
  <c r="G29" i="7"/>
  <c r="J29" i="7" s="1"/>
  <c r="F29" i="7"/>
  <c r="D29" i="7"/>
  <c r="E29" i="7" s="1"/>
  <c r="H29" i="7" s="1"/>
  <c r="E28" i="7"/>
  <c r="D28" i="7"/>
  <c r="D27" i="7"/>
  <c r="E27" i="7" s="1"/>
  <c r="D26" i="7"/>
  <c r="E26" i="7" s="1"/>
  <c r="I25" i="7"/>
  <c r="H25" i="7"/>
  <c r="K25" i="7" s="1"/>
  <c r="F25" i="7"/>
  <c r="D25" i="7"/>
  <c r="E25" i="7" s="1"/>
  <c r="G25" i="7" s="1"/>
  <c r="J25" i="7" s="1"/>
  <c r="D24" i="7"/>
  <c r="E24" i="7" s="1"/>
  <c r="D23" i="7"/>
  <c r="E23" i="7" s="1"/>
  <c r="H23" i="7" s="1"/>
  <c r="K23" i="7" s="1"/>
  <c r="D22" i="7"/>
  <c r="E22" i="7" s="1"/>
  <c r="F22" i="7" s="1"/>
  <c r="I22" i="7" s="1"/>
  <c r="D21" i="7"/>
  <c r="E21" i="7" s="1"/>
  <c r="E20" i="7"/>
  <c r="F20" i="7" s="1"/>
  <c r="I20" i="7" s="1"/>
  <c r="D20" i="7"/>
  <c r="E19" i="7"/>
  <c r="D19" i="7"/>
  <c r="D18" i="7"/>
  <c r="E18" i="7" s="1"/>
  <c r="G18" i="7" s="1"/>
  <c r="J18" i="7" s="1"/>
  <c r="F17" i="7"/>
  <c r="I17" i="7" s="1"/>
  <c r="D17" i="7"/>
  <c r="E17" i="7" s="1"/>
  <c r="D16" i="7"/>
  <c r="E16" i="7" s="1"/>
  <c r="D15" i="7"/>
  <c r="E15" i="7" s="1"/>
  <c r="H15" i="7" s="1"/>
  <c r="K15" i="7" s="1"/>
  <c r="D14" i="7"/>
  <c r="E14" i="7" s="1"/>
  <c r="F14" i="7" s="1"/>
  <c r="I14" i="7" s="1"/>
  <c r="F13" i="7"/>
  <c r="I13" i="7" s="1"/>
  <c r="D13" i="7"/>
  <c r="E13" i="7" s="1"/>
  <c r="H13" i="7" s="1"/>
  <c r="K13" i="7" s="1"/>
  <c r="D12" i="7"/>
  <c r="E12" i="7" s="1"/>
  <c r="D11" i="7"/>
  <c r="E11" i="7" s="1"/>
  <c r="H11" i="7" s="1"/>
  <c r="K11" i="7" s="1"/>
  <c r="D10" i="7"/>
  <c r="E10" i="7" s="1"/>
  <c r="D9" i="7"/>
  <c r="E9" i="7" s="1"/>
  <c r="H9" i="7" s="1"/>
  <c r="K9" i="7" s="1"/>
  <c r="D8" i="7"/>
  <c r="E8" i="7" s="1"/>
  <c r="G8" i="7" s="1"/>
  <c r="J8" i="7" s="1"/>
  <c r="D7" i="7"/>
  <c r="E7" i="7" s="1"/>
  <c r="E6" i="7"/>
  <c r="D6" i="7"/>
  <c r="G75" i="6"/>
  <c r="J75" i="6" s="1"/>
  <c r="E75" i="6"/>
  <c r="D75" i="6"/>
  <c r="I74" i="6"/>
  <c r="F74" i="6"/>
  <c r="D74" i="6"/>
  <c r="E74" i="6" s="1"/>
  <c r="D73" i="6"/>
  <c r="E73" i="6" s="1"/>
  <c r="D72" i="6"/>
  <c r="E72" i="6" s="1"/>
  <c r="I71" i="6"/>
  <c r="F71" i="6"/>
  <c r="E71" i="6"/>
  <c r="H71" i="6" s="1"/>
  <c r="K71" i="6" s="1"/>
  <c r="D71" i="6"/>
  <c r="I70" i="6"/>
  <c r="L70" i="6" s="1"/>
  <c r="H70" i="6"/>
  <c r="K70" i="6" s="1"/>
  <c r="G70" i="6"/>
  <c r="J70" i="6" s="1"/>
  <c r="F70" i="6"/>
  <c r="D70" i="6"/>
  <c r="E70" i="6" s="1"/>
  <c r="J69" i="6"/>
  <c r="G69" i="6"/>
  <c r="D69" i="6"/>
  <c r="E69" i="6" s="1"/>
  <c r="E68" i="6"/>
  <c r="D68" i="6"/>
  <c r="E67" i="6"/>
  <c r="D67" i="6"/>
  <c r="J66" i="6"/>
  <c r="H66" i="6"/>
  <c r="K66" i="6" s="1"/>
  <c r="D66" i="6"/>
  <c r="E66" i="6" s="1"/>
  <c r="G66" i="6" s="1"/>
  <c r="L65" i="6"/>
  <c r="I65" i="6"/>
  <c r="H65" i="6"/>
  <c r="K65" i="6" s="1"/>
  <c r="G65" i="6"/>
  <c r="J65" i="6" s="1"/>
  <c r="F65" i="6"/>
  <c r="D65" i="6"/>
  <c r="E65" i="6" s="1"/>
  <c r="H64" i="6"/>
  <c r="K64" i="6" s="1"/>
  <c r="G64" i="6"/>
  <c r="J64" i="6" s="1"/>
  <c r="D64" i="6"/>
  <c r="E64" i="6" s="1"/>
  <c r="F64" i="6" s="1"/>
  <c r="I64" i="6" s="1"/>
  <c r="F63" i="6"/>
  <c r="I63" i="6" s="1"/>
  <c r="D63" i="6"/>
  <c r="E63" i="6" s="1"/>
  <c r="I62" i="6"/>
  <c r="F62" i="6"/>
  <c r="D62" i="6"/>
  <c r="E62" i="6" s="1"/>
  <c r="H61" i="6"/>
  <c r="K61" i="6" s="1"/>
  <c r="F61" i="6"/>
  <c r="I61" i="6" s="1"/>
  <c r="D61" i="6"/>
  <c r="E61" i="6" s="1"/>
  <c r="G61" i="6" s="1"/>
  <c r="J61" i="6" s="1"/>
  <c r="G60" i="6"/>
  <c r="J60" i="6" s="1"/>
  <c r="F60" i="6"/>
  <c r="I60" i="6" s="1"/>
  <c r="E60" i="6"/>
  <c r="H60" i="6" s="1"/>
  <c r="K60" i="6" s="1"/>
  <c r="D60" i="6"/>
  <c r="E59" i="6"/>
  <c r="D59" i="6"/>
  <c r="D58" i="6"/>
  <c r="E58" i="6" s="1"/>
  <c r="J57" i="6"/>
  <c r="L57" i="6" s="1"/>
  <c r="H57" i="6"/>
  <c r="K57" i="6" s="1"/>
  <c r="G57" i="6"/>
  <c r="F57" i="6"/>
  <c r="I57" i="6" s="1"/>
  <c r="E57" i="6"/>
  <c r="D57" i="6"/>
  <c r="H56" i="6"/>
  <c r="K56" i="6" s="1"/>
  <c r="G56" i="6"/>
  <c r="J56" i="6" s="1"/>
  <c r="D56" i="6"/>
  <c r="E56" i="6" s="1"/>
  <c r="F56" i="6" s="1"/>
  <c r="I56" i="6" s="1"/>
  <c r="E55" i="6"/>
  <c r="D55" i="6"/>
  <c r="H54" i="6"/>
  <c r="K54" i="6" s="1"/>
  <c r="G54" i="6"/>
  <c r="J54" i="6" s="1"/>
  <c r="D54" i="6"/>
  <c r="E54" i="6" s="1"/>
  <c r="F54" i="6" s="1"/>
  <c r="I54" i="6" s="1"/>
  <c r="G53" i="6"/>
  <c r="J53" i="6" s="1"/>
  <c r="E53" i="6"/>
  <c r="F53" i="6" s="1"/>
  <c r="I53" i="6" s="1"/>
  <c r="D53" i="6"/>
  <c r="D52" i="6"/>
  <c r="E52" i="6" s="1"/>
  <c r="D51" i="6"/>
  <c r="E51" i="6" s="1"/>
  <c r="H50" i="6"/>
  <c r="K50" i="6" s="1"/>
  <c r="D50" i="6"/>
  <c r="E50" i="6" s="1"/>
  <c r="G50" i="6" s="1"/>
  <c r="J50" i="6" s="1"/>
  <c r="D49" i="6"/>
  <c r="E49" i="6" s="1"/>
  <c r="H48" i="6"/>
  <c r="K48" i="6" s="1"/>
  <c r="E48" i="6"/>
  <c r="F48" i="6" s="1"/>
  <c r="I48" i="6" s="1"/>
  <c r="D48" i="6"/>
  <c r="D47" i="6"/>
  <c r="E47" i="6" s="1"/>
  <c r="K46" i="6"/>
  <c r="I46" i="6"/>
  <c r="L46" i="6" s="1"/>
  <c r="H46" i="6"/>
  <c r="G46" i="6"/>
  <c r="J46" i="6" s="1"/>
  <c r="F46" i="6"/>
  <c r="D46" i="6"/>
  <c r="E46" i="6" s="1"/>
  <c r="D45" i="6"/>
  <c r="E45" i="6" s="1"/>
  <c r="J44" i="6"/>
  <c r="G44" i="6"/>
  <c r="E44" i="6"/>
  <c r="D44" i="6"/>
  <c r="E43" i="6"/>
  <c r="D43" i="6"/>
  <c r="J42" i="6"/>
  <c r="H42" i="6"/>
  <c r="K42" i="6" s="1"/>
  <c r="G42" i="6"/>
  <c r="F42" i="6"/>
  <c r="I42" i="6" s="1"/>
  <c r="L42" i="6" s="1"/>
  <c r="D42" i="6"/>
  <c r="E42" i="6" s="1"/>
  <c r="H41" i="6"/>
  <c r="K41" i="6" s="1"/>
  <c r="E41" i="6"/>
  <c r="D41" i="6"/>
  <c r="G40" i="6"/>
  <c r="J40" i="6" s="1"/>
  <c r="F40" i="6"/>
  <c r="I40" i="6" s="1"/>
  <c r="L40" i="6" s="1"/>
  <c r="D40" i="6"/>
  <c r="E40" i="6" s="1"/>
  <c r="H40" i="6" s="1"/>
  <c r="K40" i="6" s="1"/>
  <c r="F39" i="6"/>
  <c r="I39" i="6" s="1"/>
  <c r="D39" i="6"/>
  <c r="E39" i="6" s="1"/>
  <c r="I38" i="6"/>
  <c r="H38" i="6"/>
  <c r="K38" i="6" s="1"/>
  <c r="G38" i="6"/>
  <c r="J38" i="6" s="1"/>
  <c r="F38" i="6"/>
  <c r="D38" i="6"/>
  <c r="E38" i="6" s="1"/>
  <c r="E37" i="6"/>
  <c r="D37" i="6"/>
  <c r="E36" i="6"/>
  <c r="D36" i="6"/>
  <c r="I35" i="6"/>
  <c r="F35" i="6"/>
  <c r="E35" i="6"/>
  <c r="H35" i="6" s="1"/>
  <c r="K35" i="6" s="1"/>
  <c r="D35" i="6"/>
  <c r="K34" i="6"/>
  <c r="J34" i="6"/>
  <c r="H34" i="6"/>
  <c r="F34" i="6"/>
  <c r="I34" i="6" s="1"/>
  <c r="L34" i="6" s="1"/>
  <c r="D34" i="6"/>
  <c r="E34" i="6" s="1"/>
  <c r="G34" i="6" s="1"/>
  <c r="K33" i="6"/>
  <c r="F33" i="6"/>
  <c r="I33" i="6" s="1"/>
  <c r="E33" i="6"/>
  <c r="H33" i="6" s="1"/>
  <c r="D33" i="6"/>
  <c r="G32" i="6"/>
  <c r="J32" i="6" s="1"/>
  <c r="E32" i="6"/>
  <c r="D32" i="6"/>
  <c r="D31" i="6"/>
  <c r="E31" i="6" s="1"/>
  <c r="H30" i="6"/>
  <c r="K30" i="6" s="1"/>
  <c r="F30" i="6"/>
  <c r="I30" i="6" s="1"/>
  <c r="D30" i="6"/>
  <c r="E30" i="6" s="1"/>
  <c r="G30" i="6" s="1"/>
  <c r="J30" i="6" s="1"/>
  <c r="E29" i="6"/>
  <c r="D29" i="6"/>
  <c r="D28" i="6"/>
  <c r="E28" i="6" s="1"/>
  <c r="G27" i="6"/>
  <c r="J27" i="6" s="1"/>
  <c r="F27" i="6"/>
  <c r="I27" i="6" s="1"/>
  <c r="E27" i="6"/>
  <c r="H27" i="6" s="1"/>
  <c r="K27" i="6" s="1"/>
  <c r="D27" i="6"/>
  <c r="J26" i="6"/>
  <c r="H26" i="6"/>
  <c r="K26" i="6" s="1"/>
  <c r="F26" i="6"/>
  <c r="I26" i="6" s="1"/>
  <c r="D26" i="6"/>
  <c r="E26" i="6" s="1"/>
  <c r="G26" i="6" s="1"/>
  <c r="G25" i="6"/>
  <c r="J25" i="6" s="1"/>
  <c r="E25" i="6"/>
  <c r="F25" i="6" s="1"/>
  <c r="I25" i="6" s="1"/>
  <c r="D25" i="6"/>
  <c r="D24" i="6"/>
  <c r="E24" i="6" s="1"/>
  <c r="K23" i="6"/>
  <c r="J23" i="6"/>
  <c r="L23" i="6" s="1"/>
  <c r="G23" i="6"/>
  <c r="F23" i="6"/>
  <c r="I23" i="6" s="1"/>
  <c r="D23" i="6"/>
  <c r="E23" i="6" s="1"/>
  <c r="H23" i="6" s="1"/>
  <c r="G22" i="6"/>
  <c r="J22" i="6" s="1"/>
  <c r="L22" i="6" s="1"/>
  <c r="F22" i="6"/>
  <c r="I22" i="6" s="1"/>
  <c r="D22" i="6"/>
  <c r="E22" i="6" s="1"/>
  <c r="H22" i="6" s="1"/>
  <c r="K22" i="6" s="1"/>
  <c r="D21" i="6"/>
  <c r="E21" i="6" s="1"/>
  <c r="I20" i="6"/>
  <c r="H20" i="6"/>
  <c r="K20" i="6" s="1"/>
  <c r="G20" i="6"/>
  <c r="J20" i="6" s="1"/>
  <c r="F20" i="6"/>
  <c r="E20" i="6"/>
  <c r="D20" i="6"/>
  <c r="D19" i="6"/>
  <c r="E19" i="6" s="1"/>
  <c r="F18" i="6"/>
  <c r="I18" i="6" s="1"/>
  <c r="D18" i="6"/>
  <c r="E18" i="6" s="1"/>
  <c r="K17" i="6"/>
  <c r="J17" i="6"/>
  <c r="G17" i="6"/>
  <c r="F17" i="6"/>
  <c r="I17" i="6" s="1"/>
  <c r="D17" i="6"/>
  <c r="E17" i="6" s="1"/>
  <c r="H17" i="6" s="1"/>
  <c r="E16" i="6"/>
  <c r="D16" i="6"/>
  <c r="D15" i="6"/>
  <c r="E15" i="6" s="1"/>
  <c r="H14" i="6"/>
  <c r="K14" i="6" s="1"/>
  <c r="G14" i="6"/>
  <c r="J14" i="6" s="1"/>
  <c r="D14" i="6"/>
  <c r="E14" i="6" s="1"/>
  <c r="F14" i="6" s="1"/>
  <c r="I14" i="6" s="1"/>
  <c r="G13" i="6"/>
  <c r="J13" i="6" s="1"/>
  <c r="E13" i="6"/>
  <c r="F13" i="6" s="1"/>
  <c r="I13" i="6" s="1"/>
  <c r="D13" i="6"/>
  <c r="E12" i="6"/>
  <c r="D12" i="6"/>
  <c r="E11" i="6"/>
  <c r="D11" i="6"/>
  <c r="J10" i="6"/>
  <c r="H10" i="6"/>
  <c r="K10" i="6" s="1"/>
  <c r="G10" i="6"/>
  <c r="F10" i="6"/>
  <c r="I10" i="6" s="1"/>
  <c r="D10" i="6"/>
  <c r="E10" i="6" s="1"/>
  <c r="H9" i="6"/>
  <c r="K9" i="6" s="1"/>
  <c r="G9" i="6"/>
  <c r="J9" i="6" s="1"/>
  <c r="E9" i="6"/>
  <c r="F9" i="6" s="1"/>
  <c r="I9" i="6" s="1"/>
  <c r="L9" i="6" s="1"/>
  <c r="D9" i="6"/>
  <c r="J8" i="6"/>
  <c r="I8" i="6"/>
  <c r="L8" i="6" s="1"/>
  <c r="G8" i="6"/>
  <c r="F8" i="6"/>
  <c r="D8" i="6"/>
  <c r="E8" i="6" s="1"/>
  <c r="H8" i="6" s="1"/>
  <c r="K8" i="6" s="1"/>
  <c r="D7" i="6"/>
  <c r="E7" i="6" s="1"/>
  <c r="J6" i="6"/>
  <c r="H6" i="6"/>
  <c r="K6" i="6" s="1"/>
  <c r="F6" i="6"/>
  <c r="I6" i="6" s="1"/>
  <c r="E6" i="6"/>
  <c r="G6" i="6" s="1"/>
  <c r="D6" i="6"/>
  <c r="L75" i="5"/>
  <c r="J75" i="5"/>
  <c r="G75" i="5"/>
  <c r="F75" i="5"/>
  <c r="I75" i="5" s="1"/>
  <c r="D75" i="5"/>
  <c r="E75" i="5" s="1"/>
  <c r="H75" i="5" s="1"/>
  <c r="K75" i="5" s="1"/>
  <c r="K74" i="5"/>
  <c r="G74" i="5"/>
  <c r="J74" i="5" s="1"/>
  <c r="L74" i="5" s="1"/>
  <c r="F74" i="5"/>
  <c r="I74" i="5" s="1"/>
  <c r="D74" i="5"/>
  <c r="E74" i="5" s="1"/>
  <c r="H74" i="5" s="1"/>
  <c r="F73" i="5"/>
  <c r="I73" i="5" s="1"/>
  <c r="E73" i="5"/>
  <c r="D73" i="5"/>
  <c r="K72" i="5"/>
  <c r="G72" i="5"/>
  <c r="J72" i="5" s="1"/>
  <c r="D72" i="5"/>
  <c r="E72" i="5" s="1"/>
  <c r="H72" i="5" s="1"/>
  <c r="D71" i="5"/>
  <c r="E71" i="5" s="1"/>
  <c r="D70" i="5"/>
  <c r="E70" i="5" s="1"/>
  <c r="F69" i="5"/>
  <c r="I69" i="5" s="1"/>
  <c r="D69" i="5"/>
  <c r="E69" i="5" s="1"/>
  <c r="D68" i="5"/>
  <c r="E68" i="5" s="1"/>
  <c r="I67" i="5"/>
  <c r="L67" i="5" s="1"/>
  <c r="H67" i="5"/>
  <c r="K67" i="5" s="1"/>
  <c r="G67" i="5"/>
  <c r="J67" i="5" s="1"/>
  <c r="F67" i="5"/>
  <c r="D67" i="5"/>
  <c r="E67" i="5" s="1"/>
  <c r="G66" i="5"/>
  <c r="J66" i="5" s="1"/>
  <c r="F66" i="5"/>
  <c r="I66" i="5" s="1"/>
  <c r="L66" i="5" s="1"/>
  <c r="D66" i="5"/>
  <c r="E66" i="5" s="1"/>
  <c r="H66" i="5" s="1"/>
  <c r="K66" i="5" s="1"/>
  <c r="E65" i="5"/>
  <c r="D65" i="5"/>
  <c r="D64" i="5"/>
  <c r="E64" i="5" s="1"/>
  <c r="D63" i="5"/>
  <c r="E63" i="5" s="1"/>
  <c r="G62" i="5"/>
  <c r="J62" i="5" s="1"/>
  <c r="F62" i="5"/>
  <c r="I62" i="5" s="1"/>
  <c r="L62" i="5" s="1"/>
  <c r="E62" i="5"/>
  <c r="H62" i="5" s="1"/>
  <c r="K62" i="5" s="1"/>
  <c r="D62" i="5"/>
  <c r="H61" i="5"/>
  <c r="K61" i="5" s="1"/>
  <c r="G61" i="5"/>
  <c r="J61" i="5" s="1"/>
  <c r="F61" i="5"/>
  <c r="I61" i="5" s="1"/>
  <c r="L61" i="5" s="1"/>
  <c r="E61" i="5"/>
  <c r="D61" i="5"/>
  <c r="E60" i="5"/>
  <c r="D60" i="5"/>
  <c r="D59" i="5"/>
  <c r="E59" i="5" s="1"/>
  <c r="H58" i="5"/>
  <c r="K58" i="5" s="1"/>
  <c r="D58" i="5"/>
  <c r="E58" i="5" s="1"/>
  <c r="E57" i="5"/>
  <c r="D57" i="5"/>
  <c r="F56" i="5"/>
  <c r="I56" i="5" s="1"/>
  <c r="E56" i="5"/>
  <c r="D56" i="5"/>
  <c r="I55" i="5"/>
  <c r="H55" i="5"/>
  <c r="K55" i="5" s="1"/>
  <c r="G55" i="5"/>
  <c r="J55" i="5" s="1"/>
  <c r="D55" i="5"/>
  <c r="E55" i="5" s="1"/>
  <c r="F55" i="5" s="1"/>
  <c r="D54" i="5"/>
  <c r="E54" i="5" s="1"/>
  <c r="I53" i="5"/>
  <c r="L53" i="5" s="1"/>
  <c r="H53" i="5"/>
  <c r="K53" i="5" s="1"/>
  <c r="F53" i="5"/>
  <c r="E53" i="5"/>
  <c r="G53" i="5" s="1"/>
  <c r="J53" i="5" s="1"/>
  <c r="D53" i="5"/>
  <c r="D52" i="5"/>
  <c r="E52" i="5" s="1"/>
  <c r="E51" i="5"/>
  <c r="D51" i="5"/>
  <c r="I50" i="5"/>
  <c r="H50" i="5"/>
  <c r="K50" i="5" s="1"/>
  <c r="G50" i="5"/>
  <c r="J50" i="5" s="1"/>
  <c r="E50" i="5"/>
  <c r="F50" i="5" s="1"/>
  <c r="D50" i="5"/>
  <c r="E49" i="5"/>
  <c r="D49" i="5"/>
  <c r="E48" i="5"/>
  <c r="D48" i="5"/>
  <c r="H47" i="5"/>
  <c r="K47" i="5" s="1"/>
  <c r="E47" i="5"/>
  <c r="D47" i="5"/>
  <c r="D46" i="5"/>
  <c r="E46" i="5" s="1"/>
  <c r="K45" i="5"/>
  <c r="H45" i="5"/>
  <c r="D45" i="5"/>
  <c r="E45" i="5" s="1"/>
  <c r="E44" i="5"/>
  <c r="D44" i="5"/>
  <c r="H43" i="5"/>
  <c r="K43" i="5" s="1"/>
  <c r="G43" i="5"/>
  <c r="J43" i="5" s="1"/>
  <c r="D43" i="5"/>
  <c r="E43" i="5" s="1"/>
  <c r="F43" i="5" s="1"/>
  <c r="I43" i="5" s="1"/>
  <c r="E42" i="5"/>
  <c r="D42" i="5"/>
  <c r="K41" i="5"/>
  <c r="E41" i="5"/>
  <c r="H41" i="5" s="1"/>
  <c r="D41" i="5"/>
  <c r="J40" i="5"/>
  <c r="G40" i="5"/>
  <c r="E40" i="5"/>
  <c r="D40" i="5"/>
  <c r="K39" i="5"/>
  <c r="H39" i="5"/>
  <c r="E39" i="5"/>
  <c r="D39" i="5"/>
  <c r="D38" i="5"/>
  <c r="E38" i="5" s="1"/>
  <c r="E37" i="5"/>
  <c r="D37" i="5"/>
  <c r="E36" i="5"/>
  <c r="D36" i="5"/>
  <c r="K35" i="5"/>
  <c r="H35" i="5"/>
  <c r="E35" i="5"/>
  <c r="D35" i="5"/>
  <c r="K34" i="5"/>
  <c r="I34" i="5"/>
  <c r="L34" i="5" s="1"/>
  <c r="H34" i="5"/>
  <c r="F34" i="5"/>
  <c r="E34" i="5"/>
  <c r="G34" i="5" s="1"/>
  <c r="J34" i="5" s="1"/>
  <c r="D34" i="5"/>
  <c r="E33" i="5"/>
  <c r="D33" i="5"/>
  <c r="G32" i="5"/>
  <c r="J32" i="5" s="1"/>
  <c r="E32" i="5"/>
  <c r="D32" i="5"/>
  <c r="D31" i="5"/>
  <c r="E31" i="5" s="1"/>
  <c r="D30" i="5"/>
  <c r="E30" i="5" s="1"/>
  <c r="D29" i="5"/>
  <c r="E29" i="5" s="1"/>
  <c r="D28" i="5"/>
  <c r="E28" i="5" s="1"/>
  <c r="D27" i="5"/>
  <c r="E27" i="5" s="1"/>
  <c r="E26" i="5"/>
  <c r="F26" i="5" s="1"/>
  <c r="I26" i="5" s="1"/>
  <c r="D26" i="5"/>
  <c r="E25" i="5"/>
  <c r="D25" i="5"/>
  <c r="D24" i="5"/>
  <c r="E24" i="5" s="1"/>
  <c r="I23" i="5"/>
  <c r="H23" i="5"/>
  <c r="K23" i="5" s="1"/>
  <c r="G23" i="5"/>
  <c r="J23" i="5" s="1"/>
  <c r="D23" i="5"/>
  <c r="E23" i="5" s="1"/>
  <c r="F23" i="5" s="1"/>
  <c r="H22" i="5"/>
  <c r="K22" i="5" s="1"/>
  <c r="G22" i="5"/>
  <c r="J22" i="5" s="1"/>
  <c r="F22" i="5"/>
  <c r="I22" i="5" s="1"/>
  <c r="L22" i="5" s="1"/>
  <c r="E22" i="5"/>
  <c r="D22" i="5"/>
  <c r="J21" i="5"/>
  <c r="I21" i="5"/>
  <c r="L21" i="5" s="1"/>
  <c r="H21" i="5"/>
  <c r="K21" i="5" s="1"/>
  <c r="F21" i="5"/>
  <c r="D21" i="5"/>
  <c r="E21" i="5" s="1"/>
  <c r="G21" i="5" s="1"/>
  <c r="K20" i="5"/>
  <c r="G20" i="5"/>
  <c r="J20" i="5" s="1"/>
  <c r="F20" i="5"/>
  <c r="I20" i="5" s="1"/>
  <c r="L20" i="5" s="1"/>
  <c r="E20" i="5"/>
  <c r="H20" i="5" s="1"/>
  <c r="D20" i="5"/>
  <c r="H19" i="5"/>
  <c r="K19" i="5" s="1"/>
  <c r="G19" i="5"/>
  <c r="J19" i="5" s="1"/>
  <c r="L19" i="5" s="1"/>
  <c r="D19" i="5"/>
  <c r="E19" i="5" s="1"/>
  <c r="F19" i="5" s="1"/>
  <c r="I19" i="5" s="1"/>
  <c r="J18" i="5"/>
  <c r="I18" i="5"/>
  <c r="H18" i="5"/>
  <c r="K18" i="5" s="1"/>
  <c r="G18" i="5"/>
  <c r="E18" i="5"/>
  <c r="F18" i="5" s="1"/>
  <c r="D18" i="5"/>
  <c r="H17" i="5"/>
  <c r="K17" i="5" s="1"/>
  <c r="D17" i="5"/>
  <c r="E17" i="5" s="1"/>
  <c r="D16" i="5"/>
  <c r="E16" i="5" s="1"/>
  <c r="I15" i="5"/>
  <c r="D15" i="5"/>
  <c r="E15" i="5" s="1"/>
  <c r="F15" i="5" s="1"/>
  <c r="E14" i="5"/>
  <c r="D14" i="5"/>
  <c r="J13" i="5"/>
  <c r="D13" i="5"/>
  <c r="E13" i="5" s="1"/>
  <c r="G13" i="5" s="1"/>
  <c r="E12" i="5"/>
  <c r="D12" i="5"/>
  <c r="D11" i="5"/>
  <c r="E11" i="5" s="1"/>
  <c r="F11" i="5" s="1"/>
  <c r="I11" i="5" s="1"/>
  <c r="K10" i="5"/>
  <c r="H10" i="5"/>
  <c r="G10" i="5"/>
  <c r="J10" i="5" s="1"/>
  <c r="E10" i="5"/>
  <c r="F10" i="5" s="1"/>
  <c r="I10" i="5" s="1"/>
  <c r="D10" i="5"/>
  <c r="E9" i="5"/>
  <c r="H9" i="5" s="1"/>
  <c r="K9" i="5" s="1"/>
  <c r="D9" i="5"/>
  <c r="D8" i="5"/>
  <c r="E8" i="5" s="1"/>
  <c r="H7" i="5"/>
  <c r="K7" i="5" s="1"/>
  <c r="E7" i="5"/>
  <c r="D7" i="5"/>
  <c r="K6" i="5"/>
  <c r="H6" i="5"/>
  <c r="D6" i="5"/>
  <c r="E6" i="5" s="1"/>
  <c r="G6" i="5" s="1"/>
  <c r="J6" i="5" s="1"/>
  <c r="F72" i="4"/>
  <c r="I72" i="4" s="1"/>
  <c r="D72" i="4"/>
  <c r="E72" i="4" s="1"/>
  <c r="E71" i="4"/>
  <c r="F71" i="4" s="1"/>
  <c r="I71" i="4" s="1"/>
  <c r="D71" i="4"/>
  <c r="G70" i="4"/>
  <c r="J70" i="4" s="1"/>
  <c r="E70" i="4"/>
  <c r="D70" i="4"/>
  <c r="D69" i="4"/>
  <c r="E69" i="4" s="1"/>
  <c r="I68" i="4"/>
  <c r="H68" i="4"/>
  <c r="K68" i="4" s="1"/>
  <c r="G68" i="4"/>
  <c r="J68" i="4" s="1"/>
  <c r="F68" i="4"/>
  <c r="D68" i="4"/>
  <c r="E68" i="4" s="1"/>
  <c r="H67" i="4"/>
  <c r="K67" i="4" s="1"/>
  <c r="G67" i="4"/>
  <c r="J67" i="4" s="1"/>
  <c r="F67" i="4"/>
  <c r="I67" i="4" s="1"/>
  <c r="L67" i="4" s="1"/>
  <c r="E67" i="4"/>
  <c r="D67" i="4"/>
  <c r="F66" i="4"/>
  <c r="I66" i="4" s="1"/>
  <c r="D66" i="4"/>
  <c r="E66" i="4" s="1"/>
  <c r="J65" i="4"/>
  <c r="I65" i="4"/>
  <c r="L65" i="4" s="1"/>
  <c r="H65" i="4"/>
  <c r="K65" i="4" s="1"/>
  <c r="G65" i="4"/>
  <c r="D65" i="4"/>
  <c r="E65" i="4" s="1"/>
  <c r="F65" i="4" s="1"/>
  <c r="H64" i="4"/>
  <c r="K64" i="4" s="1"/>
  <c r="G64" i="4"/>
  <c r="J64" i="4" s="1"/>
  <c r="L64" i="4" s="1"/>
  <c r="F64" i="4"/>
  <c r="I64" i="4" s="1"/>
  <c r="E64" i="4"/>
  <c r="D64" i="4"/>
  <c r="J63" i="4"/>
  <c r="I63" i="4"/>
  <c r="H63" i="4"/>
  <c r="K63" i="4" s="1"/>
  <c r="G63" i="4"/>
  <c r="E63" i="4"/>
  <c r="F63" i="4" s="1"/>
  <c r="D63" i="4"/>
  <c r="D62" i="4"/>
  <c r="E62" i="4" s="1"/>
  <c r="D61" i="4"/>
  <c r="E61" i="4" s="1"/>
  <c r="D60" i="4"/>
  <c r="E60" i="4" s="1"/>
  <c r="H60" i="4" s="1"/>
  <c r="K60" i="4" s="1"/>
  <c r="E59" i="4"/>
  <c r="D59" i="4"/>
  <c r="D58" i="4"/>
  <c r="E58" i="4" s="1"/>
  <c r="K57" i="4"/>
  <c r="H57" i="4"/>
  <c r="G57" i="4"/>
  <c r="J57" i="4" s="1"/>
  <c r="D57" i="4"/>
  <c r="E57" i="4" s="1"/>
  <c r="F57" i="4" s="1"/>
  <c r="I57" i="4" s="1"/>
  <c r="L57" i="4" s="1"/>
  <c r="D56" i="4"/>
  <c r="E56" i="4" s="1"/>
  <c r="G55" i="4"/>
  <c r="J55" i="4" s="1"/>
  <c r="E55" i="4"/>
  <c r="F55" i="4" s="1"/>
  <c r="I55" i="4" s="1"/>
  <c r="D55" i="4"/>
  <c r="E54" i="4"/>
  <c r="H54" i="4" s="1"/>
  <c r="K54" i="4" s="1"/>
  <c r="D54" i="4"/>
  <c r="D53" i="4"/>
  <c r="E53" i="4" s="1"/>
  <c r="I52" i="4"/>
  <c r="H52" i="4"/>
  <c r="K52" i="4" s="1"/>
  <c r="G52" i="4"/>
  <c r="J52" i="4" s="1"/>
  <c r="F52" i="4"/>
  <c r="D52" i="4"/>
  <c r="E52" i="4" s="1"/>
  <c r="H51" i="4"/>
  <c r="K51" i="4" s="1"/>
  <c r="G51" i="4"/>
  <c r="J51" i="4" s="1"/>
  <c r="F51" i="4"/>
  <c r="I51" i="4" s="1"/>
  <c r="L51" i="4" s="1"/>
  <c r="E51" i="4"/>
  <c r="D51" i="4"/>
  <c r="F50" i="4"/>
  <c r="I50" i="4" s="1"/>
  <c r="D50" i="4"/>
  <c r="E50" i="4" s="1"/>
  <c r="J49" i="4"/>
  <c r="I49" i="4"/>
  <c r="H49" i="4"/>
  <c r="K49" i="4" s="1"/>
  <c r="G49" i="4"/>
  <c r="D49" i="4"/>
  <c r="E49" i="4" s="1"/>
  <c r="F49" i="4" s="1"/>
  <c r="D48" i="4"/>
  <c r="E48" i="4" s="1"/>
  <c r="J47" i="4"/>
  <c r="I47" i="4"/>
  <c r="H47" i="4"/>
  <c r="K47" i="4" s="1"/>
  <c r="G47" i="4"/>
  <c r="E47" i="4"/>
  <c r="F47" i="4" s="1"/>
  <c r="D47" i="4"/>
  <c r="D46" i="4"/>
  <c r="E46" i="4" s="1"/>
  <c r="G45" i="4"/>
  <c r="J45" i="4" s="1"/>
  <c r="D45" i="4"/>
  <c r="E45" i="4" s="1"/>
  <c r="F44" i="4"/>
  <c r="I44" i="4" s="1"/>
  <c r="D44" i="4"/>
  <c r="E44" i="4" s="1"/>
  <c r="H44" i="4" s="1"/>
  <c r="K44" i="4" s="1"/>
  <c r="D43" i="4"/>
  <c r="E43" i="4" s="1"/>
  <c r="D42" i="4"/>
  <c r="E42" i="4" s="1"/>
  <c r="D41" i="4"/>
  <c r="E41" i="4" s="1"/>
  <c r="F41" i="4" s="1"/>
  <c r="I41" i="4" s="1"/>
  <c r="D40" i="4"/>
  <c r="E40" i="4" s="1"/>
  <c r="E39" i="4"/>
  <c r="F39" i="4" s="1"/>
  <c r="I39" i="4" s="1"/>
  <c r="D39" i="4"/>
  <c r="G38" i="4"/>
  <c r="J38" i="4" s="1"/>
  <c r="E38" i="4"/>
  <c r="D38" i="4"/>
  <c r="D37" i="4"/>
  <c r="E37" i="4" s="1"/>
  <c r="I36" i="4"/>
  <c r="L36" i="4" s="1"/>
  <c r="H36" i="4"/>
  <c r="K36" i="4" s="1"/>
  <c r="G36" i="4"/>
  <c r="J36" i="4" s="1"/>
  <c r="F36" i="4"/>
  <c r="D36" i="4"/>
  <c r="E36" i="4" s="1"/>
  <c r="H35" i="4"/>
  <c r="K35" i="4" s="1"/>
  <c r="G35" i="4"/>
  <c r="J35" i="4" s="1"/>
  <c r="F35" i="4"/>
  <c r="I35" i="4" s="1"/>
  <c r="L35" i="4" s="1"/>
  <c r="E35" i="4"/>
  <c r="D35" i="4"/>
  <c r="F34" i="4"/>
  <c r="I34" i="4" s="1"/>
  <c r="D34" i="4"/>
  <c r="E34" i="4" s="1"/>
  <c r="J33" i="4"/>
  <c r="I33" i="4"/>
  <c r="H33" i="4"/>
  <c r="K33" i="4" s="1"/>
  <c r="G33" i="4"/>
  <c r="D33" i="4"/>
  <c r="E33" i="4" s="1"/>
  <c r="F33" i="4" s="1"/>
  <c r="H32" i="4"/>
  <c r="K32" i="4" s="1"/>
  <c r="G32" i="4"/>
  <c r="J32" i="4" s="1"/>
  <c r="L32" i="4" s="1"/>
  <c r="F32" i="4"/>
  <c r="I32" i="4" s="1"/>
  <c r="E32" i="4"/>
  <c r="D32" i="4"/>
  <c r="J31" i="4"/>
  <c r="I31" i="4"/>
  <c r="H31" i="4"/>
  <c r="K31" i="4" s="1"/>
  <c r="G31" i="4"/>
  <c r="E31" i="4"/>
  <c r="F31" i="4" s="1"/>
  <c r="D31" i="4"/>
  <c r="D30" i="4"/>
  <c r="E30" i="4" s="1"/>
  <c r="D29" i="4"/>
  <c r="E29" i="4" s="1"/>
  <c r="D28" i="4"/>
  <c r="E28" i="4" s="1"/>
  <c r="H28" i="4" s="1"/>
  <c r="K28" i="4" s="1"/>
  <c r="E27" i="4"/>
  <c r="D27" i="4"/>
  <c r="D26" i="4"/>
  <c r="E26" i="4" s="1"/>
  <c r="G25" i="4"/>
  <c r="J25" i="4" s="1"/>
  <c r="D25" i="4"/>
  <c r="E25" i="4" s="1"/>
  <c r="F25" i="4" s="1"/>
  <c r="I25" i="4" s="1"/>
  <c r="D24" i="4"/>
  <c r="E24" i="4" s="1"/>
  <c r="G23" i="4"/>
  <c r="J23" i="4" s="1"/>
  <c r="E23" i="4"/>
  <c r="F23" i="4" s="1"/>
  <c r="I23" i="4" s="1"/>
  <c r="D23" i="4"/>
  <c r="E22" i="4"/>
  <c r="D22" i="4"/>
  <c r="G21" i="4"/>
  <c r="J21" i="4" s="1"/>
  <c r="D21" i="4"/>
  <c r="E21" i="4" s="1"/>
  <c r="I20" i="4"/>
  <c r="H20" i="4"/>
  <c r="K20" i="4" s="1"/>
  <c r="G20" i="4"/>
  <c r="J20" i="4" s="1"/>
  <c r="F20" i="4"/>
  <c r="D20" i="4"/>
  <c r="E20" i="4" s="1"/>
  <c r="H19" i="4"/>
  <c r="K19" i="4" s="1"/>
  <c r="G19" i="4"/>
  <c r="J19" i="4" s="1"/>
  <c r="F19" i="4"/>
  <c r="I19" i="4" s="1"/>
  <c r="L19" i="4" s="1"/>
  <c r="E19" i="4"/>
  <c r="D19" i="4"/>
  <c r="F18" i="4"/>
  <c r="I18" i="4" s="1"/>
  <c r="D18" i="4"/>
  <c r="E18" i="4" s="1"/>
  <c r="J17" i="4"/>
  <c r="I17" i="4"/>
  <c r="H17" i="4"/>
  <c r="K17" i="4" s="1"/>
  <c r="G17" i="4"/>
  <c r="D17" i="4"/>
  <c r="E17" i="4" s="1"/>
  <c r="F17" i="4" s="1"/>
  <c r="D16" i="4"/>
  <c r="E16" i="4" s="1"/>
  <c r="J15" i="4"/>
  <c r="I15" i="4"/>
  <c r="H15" i="4"/>
  <c r="K15" i="4" s="1"/>
  <c r="G15" i="4"/>
  <c r="E15" i="4"/>
  <c r="F15" i="4" s="1"/>
  <c r="D15" i="4"/>
  <c r="D14" i="4"/>
  <c r="E14" i="4" s="1"/>
  <c r="G13" i="4"/>
  <c r="J13" i="4" s="1"/>
  <c r="D13" i="4"/>
  <c r="E13" i="4" s="1"/>
  <c r="F12" i="4"/>
  <c r="I12" i="4" s="1"/>
  <c r="D12" i="4"/>
  <c r="E12" i="4" s="1"/>
  <c r="D11" i="4"/>
  <c r="E11" i="4" s="1"/>
  <c r="D10" i="4"/>
  <c r="E10" i="4" s="1"/>
  <c r="D9" i="4"/>
  <c r="E9" i="4" s="1"/>
  <c r="E8" i="4"/>
  <c r="D8" i="4"/>
  <c r="J7" i="4"/>
  <c r="H7" i="4"/>
  <c r="K7" i="4" s="1"/>
  <c r="F7" i="4"/>
  <c r="I7" i="4" s="1"/>
  <c r="L7" i="4" s="1"/>
  <c r="E7" i="4"/>
  <c r="G7" i="4" s="1"/>
  <c r="D7" i="4"/>
  <c r="J6" i="4"/>
  <c r="I6" i="4"/>
  <c r="L6" i="4" s="1"/>
  <c r="H6" i="4"/>
  <c r="K6" i="4" s="1"/>
  <c r="G6" i="4"/>
  <c r="F6" i="4"/>
  <c r="D6" i="4"/>
  <c r="E6" i="4" s="1"/>
  <c r="J553" i="3"/>
  <c r="H553" i="3"/>
  <c r="E553" i="3"/>
  <c r="J552" i="3"/>
  <c r="H552" i="3"/>
  <c r="J551" i="3"/>
  <c r="H551" i="3"/>
  <c r="J550" i="3"/>
  <c r="H550" i="3"/>
  <c r="J549" i="3"/>
  <c r="H549" i="3"/>
  <c r="C549" i="3"/>
  <c r="J548" i="3"/>
  <c r="H548" i="3"/>
  <c r="J547" i="3"/>
  <c r="H547" i="3"/>
  <c r="J546" i="3"/>
  <c r="H546" i="3"/>
  <c r="J545" i="3"/>
  <c r="H545" i="3"/>
  <c r="J531" i="3"/>
  <c r="F545" i="3" s="1"/>
  <c r="H531" i="3"/>
  <c r="E545" i="3" s="1"/>
  <c r="C531" i="3"/>
  <c r="C534" i="3" s="1"/>
  <c r="J530" i="3"/>
  <c r="F547" i="3" s="1"/>
  <c r="I530" i="3"/>
  <c r="F536" i="3" s="1"/>
  <c r="H530" i="3"/>
  <c r="E547" i="3" s="1"/>
  <c r="F530" i="3"/>
  <c r="D547" i="3" s="1"/>
  <c r="D530" i="3"/>
  <c r="C547" i="3" s="1"/>
  <c r="G529" i="3"/>
  <c r="E535" i="3" s="1"/>
  <c r="F529" i="3"/>
  <c r="D546" i="3" s="1"/>
  <c r="E529" i="3"/>
  <c r="D535" i="3" s="1"/>
  <c r="D529" i="3"/>
  <c r="C546" i="3" s="1"/>
  <c r="J528" i="3"/>
  <c r="F548" i="3" s="1"/>
  <c r="I528" i="3"/>
  <c r="F537" i="3" s="1"/>
  <c r="H528" i="3"/>
  <c r="E548" i="3" s="1"/>
  <c r="C528" i="3"/>
  <c r="C537" i="3" s="1"/>
  <c r="J527" i="3"/>
  <c r="F552" i="3" s="1"/>
  <c r="I527" i="3"/>
  <c r="F541" i="3" s="1"/>
  <c r="H527" i="3"/>
  <c r="E552" i="3" s="1"/>
  <c r="F527" i="3"/>
  <c r="D552" i="3" s="1"/>
  <c r="D527" i="3"/>
  <c r="C552" i="3" s="1"/>
  <c r="G526" i="3"/>
  <c r="E542" i="3" s="1"/>
  <c r="F526" i="3"/>
  <c r="D553" i="3" s="1"/>
  <c r="E526" i="3"/>
  <c r="D542" i="3" s="1"/>
  <c r="D526" i="3"/>
  <c r="C553" i="3" s="1"/>
  <c r="J525" i="3"/>
  <c r="F549" i="3" s="1"/>
  <c r="H525" i="3"/>
  <c r="E549" i="3" s="1"/>
  <c r="E525" i="3"/>
  <c r="D538" i="3" s="1"/>
  <c r="C525" i="3"/>
  <c r="C538" i="3" s="1"/>
  <c r="J524" i="3"/>
  <c r="F550" i="3" s="1"/>
  <c r="I524" i="3"/>
  <c r="F539" i="3" s="1"/>
  <c r="H524" i="3"/>
  <c r="E550" i="3" s="1"/>
  <c r="F524" i="3"/>
  <c r="D550" i="3" s="1"/>
  <c r="D524" i="3"/>
  <c r="C550" i="3" s="1"/>
  <c r="G523" i="3"/>
  <c r="E540" i="3" s="1"/>
  <c r="F523" i="3"/>
  <c r="D551" i="3" s="1"/>
  <c r="E523" i="3"/>
  <c r="D540" i="3" s="1"/>
  <c r="D523" i="3"/>
  <c r="C551" i="3" s="1"/>
  <c r="D465" i="3"/>
  <c r="E458" i="3" s="1"/>
  <c r="G553" i="3" s="1"/>
  <c r="C465" i="3"/>
  <c r="C458" i="3" s="1"/>
  <c r="G542" i="3" s="1"/>
  <c r="C464" i="3"/>
  <c r="C454" i="3" s="1"/>
  <c r="G538" i="3" s="1"/>
  <c r="D463" i="3"/>
  <c r="E455" i="3" s="1"/>
  <c r="G550" i="3" s="1"/>
  <c r="C463" i="3"/>
  <c r="C455" i="3" s="1"/>
  <c r="G539" i="3" s="1"/>
  <c r="D462" i="3"/>
  <c r="E456" i="3" s="1"/>
  <c r="G551" i="3" s="1"/>
  <c r="I13" i="2"/>
  <c r="I12" i="2"/>
  <c r="I11" i="2"/>
  <c r="I10" i="2"/>
  <c r="I9" i="2"/>
  <c r="I8" i="2"/>
  <c r="I7" i="2"/>
  <c r="I6" i="2"/>
  <c r="I5" i="2"/>
  <c r="I4" i="2"/>
  <c r="I3" i="2"/>
  <c r="F197" i="1"/>
  <c r="E197" i="1"/>
  <c r="D197" i="1"/>
  <c r="C197" i="1"/>
  <c r="B197" i="1"/>
  <c r="F196" i="1"/>
  <c r="E196" i="1"/>
  <c r="D196" i="1"/>
  <c r="C196" i="1"/>
  <c r="B196" i="1"/>
  <c r="F195" i="1"/>
  <c r="E195" i="1"/>
  <c r="D195" i="1"/>
  <c r="C195" i="1"/>
  <c r="B195" i="1"/>
  <c r="F194" i="1"/>
  <c r="E194" i="1"/>
  <c r="D194" i="1"/>
  <c r="C194" i="1"/>
  <c r="B194" i="1"/>
  <c r="F193" i="1"/>
  <c r="E193" i="1"/>
  <c r="D193" i="1"/>
  <c r="C193" i="1"/>
  <c r="B193" i="1"/>
  <c r="D185" i="1"/>
  <c r="B184" i="1"/>
  <c r="F177" i="1"/>
  <c r="E177" i="1"/>
  <c r="D177" i="1"/>
  <c r="C177" i="1"/>
  <c r="B177" i="1"/>
  <c r="F176" i="1"/>
  <c r="E176" i="1"/>
  <c r="D176" i="1"/>
  <c r="C176" i="1"/>
  <c r="B176" i="1"/>
  <c r="K175" i="1"/>
  <c r="D371" i="3" s="1"/>
  <c r="J175" i="1"/>
  <c r="F175" i="1"/>
  <c r="E175" i="1"/>
  <c r="D175" i="1"/>
  <c r="C175" i="1"/>
  <c r="B175" i="1"/>
  <c r="F174" i="1"/>
  <c r="E174" i="1"/>
  <c r="D174" i="1"/>
  <c r="C174" i="1"/>
  <c r="B174" i="1"/>
  <c r="J173" i="1"/>
  <c r="C372" i="3" s="1"/>
  <c r="F173" i="1"/>
  <c r="E173" i="1"/>
  <c r="D173" i="1"/>
  <c r="C173" i="1"/>
  <c r="B173" i="1"/>
  <c r="F159" i="1"/>
  <c r="E159" i="1"/>
  <c r="D159" i="1"/>
  <c r="C159" i="1"/>
  <c r="B159" i="1"/>
  <c r="F158" i="1"/>
  <c r="E158" i="1"/>
  <c r="D158" i="1"/>
  <c r="C158" i="1"/>
  <c r="B158" i="1"/>
  <c r="F157" i="1"/>
  <c r="E157" i="1"/>
  <c r="D157" i="1"/>
  <c r="C157" i="1"/>
  <c r="B157" i="1"/>
  <c r="F156" i="1"/>
  <c r="E156" i="1"/>
  <c r="D156" i="1"/>
  <c r="C156" i="1"/>
  <c r="B156" i="1"/>
  <c r="F155" i="1"/>
  <c r="E155" i="1"/>
  <c r="D155" i="1"/>
  <c r="C155" i="1"/>
  <c r="B155" i="1"/>
  <c r="E151" i="1"/>
  <c r="C151" i="1"/>
  <c r="M150" i="1"/>
  <c r="F313" i="3" s="1"/>
  <c r="L150" i="1"/>
  <c r="E313" i="3" s="1"/>
  <c r="K150" i="1"/>
  <c r="D313" i="3" s="1"/>
  <c r="J150" i="1"/>
  <c r="C313" i="3" s="1"/>
  <c r="I150" i="1"/>
  <c r="F150" i="1"/>
  <c r="E150" i="1"/>
  <c r="D150" i="1"/>
  <c r="B150" i="1"/>
  <c r="F149" i="1"/>
  <c r="M149" i="1" s="1"/>
  <c r="F315" i="3" s="1"/>
  <c r="E149" i="1"/>
  <c r="D149" i="1"/>
  <c r="C149" i="1"/>
  <c r="N148" i="1"/>
  <c r="B317" i="3" s="1"/>
  <c r="C317" i="3" s="1"/>
  <c r="D317" i="3" s="1"/>
  <c r="E317" i="3" s="1"/>
  <c r="F317" i="3" s="1"/>
  <c r="M148" i="1"/>
  <c r="F314" i="3" s="1"/>
  <c r="L148" i="1"/>
  <c r="E314" i="3" s="1"/>
  <c r="K148" i="1"/>
  <c r="D314" i="3" s="1"/>
  <c r="J148" i="1"/>
  <c r="C314" i="3" s="1"/>
  <c r="I148" i="1"/>
  <c r="B314" i="3" s="1"/>
  <c r="E148" i="1"/>
  <c r="D148" i="1"/>
  <c r="C148" i="1"/>
  <c r="J149" i="1" s="1"/>
  <c r="C315" i="3" s="1"/>
  <c r="B148" i="1"/>
  <c r="L119" i="1"/>
  <c r="E48" i="2" s="1"/>
  <c r="M103" i="1"/>
  <c r="F145" i="3" s="1"/>
  <c r="M95" i="1"/>
  <c r="F117" i="3" s="1"/>
  <c r="L95" i="1"/>
  <c r="E117" i="3" s="1"/>
  <c r="K87" i="1"/>
  <c r="L70" i="1"/>
  <c r="K70" i="1"/>
  <c r="F56" i="1"/>
  <c r="E56" i="1"/>
  <c r="E88" i="1" s="1"/>
  <c r="D56" i="1"/>
  <c r="D88" i="1" s="1"/>
  <c r="C56" i="1"/>
  <c r="C88" i="1" s="1"/>
  <c r="B56" i="1"/>
  <c r="B88" i="1" s="1"/>
  <c r="F55" i="1"/>
  <c r="E55" i="1"/>
  <c r="D55" i="1"/>
  <c r="D71" i="1" s="1"/>
  <c r="C55" i="1"/>
  <c r="B55" i="1"/>
  <c r="F54" i="1"/>
  <c r="E54" i="1"/>
  <c r="D54" i="1"/>
  <c r="D70" i="1" s="1"/>
  <c r="C54" i="1"/>
  <c r="B54" i="1"/>
  <c r="F53" i="1"/>
  <c r="E53" i="1"/>
  <c r="D53" i="1"/>
  <c r="C53" i="1"/>
  <c r="B53" i="1"/>
  <c r="B69" i="1" s="1"/>
  <c r="F52" i="1"/>
  <c r="F84" i="1" s="1"/>
  <c r="E52" i="1"/>
  <c r="D52" i="1"/>
  <c r="C52" i="1"/>
  <c r="B52" i="1"/>
  <c r="F48" i="1"/>
  <c r="E48" i="1"/>
  <c r="D48" i="1"/>
  <c r="C48" i="1"/>
  <c r="C112" i="1" s="1"/>
  <c r="B48" i="1"/>
  <c r="F47" i="1"/>
  <c r="E47" i="1"/>
  <c r="E127" i="1" s="1"/>
  <c r="D47" i="1"/>
  <c r="C47" i="1"/>
  <c r="B47" i="1"/>
  <c r="B111" i="1" s="1"/>
  <c r="F46" i="1"/>
  <c r="E46" i="1"/>
  <c r="D46" i="1"/>
  <c r="D134" i="1" s="1"/>
  <c r="C46" i="1"/>
  <c r="C134" i="1" s="1"/>
  <c r="B46" i="1"/>
  <c r="B134" i="1" s="1"/>
  <c r="F45" i="1"/>
  <c r="F133" i="1" s="1"/>
  <c r="E45" i="1"/>
  <c r="D45" i="1"/>
  <c r="C45" i="1"/>
  <c r="C125" i="1" s="1"/>
  <c r="B45" i="1"/>
  <c r="F44" i="1"/>
  <c r="E44" i="1"/>
  <c r="D44" i="1"/>
  <c r="C44" i="1"/>
  <c r="B44" i="1"/>
  <c r="B132" i="1" s="1"/>
  <c r="F40" i="1"/>
  <c r="E40" i="1"/>
  <c r="D40" i="1"/>
  <c r="C40" i="1"/>
  <c r="B40" i="1"/>
  <c r="F39" i="1"/>
  <c r="E39" i="1"/>
  <c r="D39" i="1"/>
  <c r="C39" i="1"/>
  <c r="B39" i="1"/>
  <c r="F38" i="1"/>
  <c r="E38" i="1"/>
  <c r="D38" i="1"/>
  <c r="C38" i="1"/>
  <c r="B38" i="1"/>
  <c r="F37" i="1"/>
  <c r="E37" i="1"/>
  <c r="D37" i="1"/>
  <c r="D141" i="1" s="1"/>
  <c r="C37" i="1"/>
  <c r="B37" i="1"/>
  <c r="F36" i="1"/>
  <c r="E36" i="1"/>
  <c r="D36" i="1"/>
  <c r="C36" i="1"/>
  <c r="B36" i="1"/>
  <c r="F32" i="1"/>
  <c r="E32" i="1"/>
  <c r="D32" i="1"/>
  <c r="C32" i="1"/>
  <c r="B32" i="1"/>
  <c r="F31" i="1"/>
  <c r="E31" i="1"/>
  <c r="D31" i="1"/>
  <c r="C31" i="1"/>
  <c r="C95" i="1" s="1"/>
  <c r="B31" i="1"/>
  <c r="F30" i="1"/>
  <c r="E30" i="1"/>
  <c r="D30" i="1"/>
  <c r="C30" i="1"/>
  <c r="B30" i="1"/>
  <c r="F29" i="1"/>
  <c r="E29" i="1"/>
  <c r="D29" i="1"/>
  <c r="C29" i="1"/>
  <c r="B29" i="1"/>
  <c r="F28" i="1"/>
  <c r="F92" i="1" s="1"/>
  <c r="E28" i="1"/>
  <c r="D28" i="1"/>
  <c r="C28" i="1"/>
  <c r="B28" i="1"/>
  <c r="F24" i="1"/>
  <c r="E24" i="1"/>
  <c r="D24" i="1"/>
  <c r="D104" i="1" s="1"/>
  <c r="C24" i="1"/>
  <c r="C104" i="1" s="1"/>
  <c r="B24" i="1"/>
  <c r="F23" i="1"/>
  <c r="E23" i="1"/>
  <c r="E103" i="1" s="1"/>
  <c r="D23" i="1"/>
  <c r="D103" i="1" s="1"/>
  <c r="C23" i="1"/>
  <c r="C103" i="1" s="1"/>
  <c r="B23" i="1"/>
  <c r="F22" i="1"/>
  <c r="F102" i="1" s="1"/>
  <c r="E22" i="1"/>
  <c r="E102" i="1" s="1"/>
  <c r="D22" i="1"/>
  <c r="D102" i="1" s="1"/>
  <c r="C22" i="1"/>
  <c r="B22" i="1"/>
  <c r="B102" i="1" s="1"/>
  <c r="F21" i="1"/>
  <c r="F101" i="1" s="1"/>
  <c r="E21" i="1"/>
  <c r="E101" i="1" s="1"/>
  <c r="D21" i="1"/>
  <c r="C21" i="1"/>
  <c r="B21" i="1"/>
  <c r="B101" i="1" s="1"/>
  <c r="F20" i="1"/>
  <c r="F100" i="1" s="1"/>
  <c r="E20" i="1"/>
  <c r="D20" i="1"/>
  <c r="D100" i="1" s="1"/>
  <c r="C20" i="1"/>
  <c r="C100" i="1" s="1"/>
  <c r="B20" i="1"/>
  <c r="F15" i="1"/>
  <c r="E15" i="1"/>
  <c r="D15" i="1"/>
  <c r="C15" i="1"/>
  <c r="C96" i="1" s="1"/>
  <c r="B15" i="1"/>
  <c r="B96" i="1" s="1"/>
  <c r="F14" i="1"/>
  <c r="E14" i="1"/>
  <c r="E95" i="1" s="1"/>
  <c r="D14" i="1"/>
  <c r="C14" i="1"/>
  <c r="B14" i="1"/>
  <c r="B95" i="1" s="1"/>
  <c r="F13" i="1"/>
  <c r="F94" i="1" s="1"/>
  <c r="E13" i="1"/>
  <c r="E94" i="1" s="1"/>
  <c r="D13" i="1"/>
  <c r="C13" i="1"/>
  <c r="B13" i="1"/>
  <c r="B94" i="1" s="1"/>
  <c r="F12" i="1"/>
  <c r="F93" i="1" s="1"/>
  <c r="E12" i="1"/>
  <c r="E93" i="1" s="1"/>
  <c r="D12" i="1"/>
  <c r="D93" i="1" s="1"/>
  <c r="C12" i="1"/>
  <c r="C93" i="1" s="1"/>
  <c r="B12" i="1"/>
  <c r="F11" i="1"/>
  <c r="E11" i="1"/>
  <c r="E92" i="1" s="1"/>
  <c r="D11" i="1"/>
  <c r="D92" i="1" s="1"/>
  <c r="C11" i="1"/>
  <c r="C92" i="1" s="1"/>
  <c r="B11" i="1"/>
  <c r="B92" i="1" s="1"/>
  <c r="L14" i="18"/>
  <c r="K14" i="18"/>
  <c r="J14" i="18"/>
  <c r="M14" i="18"/>
  <c r="N14" i="18"/>
  <c r="I103" i="1" l="1"/>
  <c r="K95" i="1"/>
  <c r="D117" i="3" s="1"/>
  <c r="L166" i="1"/>
  <c r="M72" i="13"/>
  <c r="V7" i="11"/>
  <c r="E109" i="1"/>
  <c r="AR25" i="20"/>
  <c r="I619" i="3" s="1"/>
  <c r="M622" i="3" s="1"/>
  <c r="F127" i="1"/>
  <c r="K166" i="1"/>
  <c r="D342" i="3" s="1"/>
  <c r="D72" i="1"/>
  <c r="L8" i="21"/>
  <c r="B86" i="1"/>
  <c r="J166" i="1"/>
  <c r="C72" i="2" s="1"/>
  <c r="M7" i="21"/>
  <c r="B78" i="1"/>
  <c r="D80" i="1"/>
  <c r="AI12" i="15"/>
  <c r="M109" i="1" s="1"/>
  <c r="L7" i="21"/>
  <c r="C479" i="3" s="1"/>
  <c r="C488" i="3" s="1"/>
  <c r="G582" i="3" s="1"/>
  <c r="M119" i="1"/>
  <c r="M6" i="21"/>
  <c r="M111" i="1"/>
  <c r="F40" i="2" s="1"/>
  <c r="L2" i="21"/>
  <c r="M5" i="21"/>
  <c r="M2" i="21"/>
  <c r="D474" i="3" s="1"/>
  <c r="E491" i="3" s="1"/>
  <c r="N585" i="3" s="1"/>
  <c r="L5" i="21"/>
  <c r="J62" i="1"/>
  <c r="M135" i="1"/>
  <c r="F64" i="2" s="1"/>
  <c r="M127" i="1"/>
  <c r="M10" i="21"/>
  <c r="M4" i="21"/>
  <c r="D476" i="3" s="1"/>
  <c r="E489" i="3" s="1"/>
  <c r="N583" i="3" s="1"/>
  <c r="J143" i="1"/>
  <c r="C285" i="3" s="1"/>
  <c r="L10" i="21"/>
  <c r="C482" i="3" s="1"/>
  <c r="C485" i="3" s="1"/>
  <c r="G579" i="3" s="1"/>
  <c r="L4" i="21"/>
  <c r="C476" i="3" s="1"/>
  <c r="C489" i="3" s="1"/>
  <c r="G583" i="3" s="1"/>
  <c r="E60" i="1"/>
  <c r="K143" i="1"/>
  <c r="D285" i="3" s="1"/>
  <c r="M9" i="21"/>
  <c r="D481" i="3" s="1"/>
  <c r="E487" i="3" s="1"/>
  <c r="N581" i="3" s="1"/>
  <c r="M3" i="21"/>
  <c r="L9" i="21"/>
  <c r="C481" i="3" s="1"/>
  <c r="C487" i="3" s="1"/>
  <c r="G581" i="3" s="1"/>
  <c r="L3" i="21"/>
  <c r="C475" i="3" s="1"/>
  <c r="C490" i="3" s="1"/>
  <c r="G584" i="3" s="1"/>
  <c r="M195" i="1"/>
  <c r="F80" i="2" s="1"/>
  <c r="L195" i="1"/>
  <c r="E428" i="3" s="1"/>
  <c r="K195" i="1"/>
  <c r="D80" i="2" s="1"/>
  <c r="D81" i="2" s="1"/>
  <c r="J195" i="1"/>
  <c r="C428" i="3" s="1"/>
  <c r="I195" i="1"/>
  <c r="B428" i="3" s="1"/>
  <c r="K135" i="1"/>
  <c r="D64" i="2" s="1"/>
  <c r="L135" i="1"/>
  <c r="E257" i="3" s="1"/>
  <c r="J119" i="1"/>
  <c r="C48" i="2" s="1"/>
  <c r="X4" i="11"/>
  <c r="L143" i="1"/>
  <c r="E285" i="3" s="1"/>
  <c r="I62" i="1"/>
  <c r="B8" i="2" s="1"/>
  <c r="X3" i="11"/>
  <c r="F80" i="1"/>
  <c r="AN17" i="20"/>
  <c r="E611" i="3" s="1"/>
  <c r="K628" i="3" s="1"/>
  <c r="D140" i="1"/>
  <c r="I149" i="1"/>
  <c r="AE12" i="15"/>
  <c r="AF12" i="15"/>
  <c r="J109" i="1" s="1"/>
  <c r="C174" i="3" s="1"/>
  <c r="AH12" i="15"/>
  <c r="L109" i="1" s="1"/>
  <c r="J70" i="1"/>
  <c r="CC7" i="15"/>
  <c r="V7" i="12"/>
  <c r="F201" i="3"/>
  <c r="F48" i="2"/>
  <c r="AL17" i="20"/>
  <c r="C611" i="3" s="1"/>
  <c r="J628" i="3" s="1"/>
  <c r="AT12" i="15"/>
  <c r="I125" i="1" s="1"/>
  <c r="F71" i="1"/>
  <c r="D72" i="2"/>
  <c r="AM12" i="15"/>
  <c r="AD5" i="20"/>
  <c r="F569" i="3" s="1"/>
  <c r="E584" i="3" s="1"/>
  <c r="AO24" i="20"/>
  <c r="F618" i="3" s="1"/>
  <c r="E624" i="3" s="1"/>
  <c r="AK14" i="10"/>
  <c r="L101" i="1" s="1"/>
  <c r="E146" i="3" s="1"/>
  <c r="U12" i="11"/>
  <c r="L93" i="1" s="1"/>
  <c r="E118" i="3" s="1"/>
  <c r="V12" i="11"/>
  <c r="M93" i="1" s="1"/>
  <c r="F118" i="3" s="1"/>
  <c r="BA12" i="15"/>
  <c r="I133" i="1" s="1"/>
  <c r="B258" i="3" s="1"/>
  <c r="BC12" i="15"/>
  <c r="K133" i="1" s="1"/>
  <c r="D62" i="2" s="1"/>
  <c r="F119" i="1"/>
  <c r="C85" i="1"/>
  <c r="E87" i="1"/>
  <c r="M62" i="1"/>
  <c r="F5" i="3" s="1"/>
  <c r="J127" i="1"/>
  <c r="C56" i="2" s="1"/>
  <c r="K149" i="1"/>
  <c r="D315" i="3" s="1"/>
  <c r="C165" i="1"/>
  <c r="E167" i="1"/>
  <c r="C86" i="2"/>
  <c r="AP21" i="20"/>
  <c r="G615" i="3" s="1"/>
  <c r="L629" i="3" s="1"/>
  <c r="AA10" i="20"/>
  <c r="C574" i="3" s="1"/>
  <c r="J580" i="3" s="1"/>
  <c r="BE12" i="15"/>
  <c r="M133" i="1" s="1"/>
  <c r="F258" i="3" s="1"/>
  <c r="B120" i="1"/>
  <c r="D85" i="1"/>
  <c r="F111" i="1"/>
  <c r="C77" i="1"/>
  <c r="E79" i="1"/>
  <c r="C63" i="1"/>
  <c r="D64" i="1"/>
  <c r="K127" i="1"/>
  <c r="D56" i="2" s="1"/>
  <c r="D165" i="1"/>
  <c r="F167" i="1"/>
  <c r="AN6" i="10"/>
  <c r="Q12" i="13"/>
  <c r="I60" i="1" s="1"/>
  <c r="B6" i="2" s="1"/>
  <c r="AG6" i="20"/>
  <c r="I570" i="3" s="1"/>
  <c r="M583" i="3" s="1"/>
  <c r="T12" i="11"/>
  <c r="K93" i="1" s="1"/>
  <c r="D118" i="3" s="1"/>
  <c r="BD12" i="15"/>
  <c r="L133" i="1" s="1"/>
  <c r="E62" i="2" s="1"/>
  <c r="AD4" i="20"/>
  <c r="F568" i="3" s="1"/>
  <c r="E585" i="3" s="1"/>
  <c r="AK25" i="20"/>
  <c r="B619" i="3" s="1"/>
  <c r="C622" i="3" s="1"/>
  <c r="B144" i="1"/>
  <c r="BJ12" i="15"/>
  <c r="K141" i="1" s="1"/>
  <c r="D286" i="3" s="1"/>
  <c r="AI14" i="10"/>
  <c r="J101" i="1" s="1"/>
  <c r="C146" i="3" s="1"/>
  <c r="BB12" i="15"/>
  <c r="J133" i="1" s="1"/>
  <c r="C258" i="3" s="1"/>
  <c r="I166" i="1"/>
  <c r="B342" i="3" s="1"/>
  <c r="C102" i="1"/>
  <c r="E104" i="1"/>
  <c r="M166" i="1"/>
  <c r="F72" i="2" s="1"/>
  <c r="AK5" i="15"/>
  <c r="AQ17" i="20"/>
  <c r="H611" i="3" s="1"/>
  <c r="F628" i="3" s="1"/>
  <c r="AF7" i="20"/>
  <c r="H571" i="3" s="1"/>
  <c r="F587" i="3" s="1"/>
  <c r="AM25" i="20"/>
  <c r="D619" i="3" s="1"/>
  <c r="D622" i="3" s="1"/>
  <c r="AF4" i="20"/>
  <c r="H568" i="3" s="1"/>
  <c r="F585" i="3" s="1"/>
  <c r="AJ14" i="10"/>
  <c r="K101" i="1" s="1"/>
  <c r="D146" i="3" s="1"/>
  <c r="AL14" i="10"/>
  <c r="M101" i="1" s="1"/>
  <c r="F146" i="3" s="1"/>
  <c r="S12" i="11"/>
  <c r="J93" i="1" s="1"/>
  <c r="C118" i="3" s="1"/>
  <c r="K111" i="1"/>
  <c r="D173" i="3" s="1"/>
  <c r="F143" i="1"/>
  <c r="AG4" i="20"/>
  <c r="I568" i="3" s="1"/>
  <c r="M585" i="3" s="1"/>
  <c r="AG7" i="20"/>
  <c r="I571" i="3" s="1"/>
  <c r="M587" i="3" s="1"/>
  <c r="Z8" i="20"/>
  <c r="B572" i="3" s="1"/>
  <c r="C586" i="3" s="1"/>
  <c r="M79" i="1"/>
  <c r="F61" i="3" s="1"/>
  <c r="K119" i="1"/>
  <c r="D48" i="2" s="1"/>
  <c r="BW13" i="15"/>
  <c r="I164" i="1" s="1"/>
  <c r="AV12" i="15"/>
  <c r="K125" i="1" s="1"/>
  <c r="D230" i="3" s="1"/>
  <c r="AD9" i="20"/>
  <c r="F573" i="3" s="1"/>
  <c r="E582" i="3" s="1"/>
  <c r="AK24" i="20"/>
  <c r="B618" i="3" s="1"/>
  <c r="C624" i="3" s="1"/>
  <c r="R12" i="11"/>
  <c r="I93" i="1" s="1"/>
  <c r="AG12" i="15"/>
  <c r="K109" i="1" s="1"/>
  <c r="D174" i="3" s="1"/>
  <c r="B60" i="1"/>
  <c r="C62" i="1"/>
  <c r="F166" i="1"/>
  <c r="BY13" i="15"/>
  <c r="K164" i="1" s="1"/>
  <c r="D343" i="3" s="1"/>
  <c r="CA13" i="15"/>
  <c r="M164" i="1" s="1"/>
  <c r="F343" i="3" s="1"/>
  <c r="R16" i="21"/>
  <c r="D499" i="3" s="1"/>
  <c r="E512" i="3" s="1"/>
  <c r="N626" i="3" s="1"/>
  <c r="R22" i="21"/>
  <c r="D505" i="3" s="1"/>
  <c r="E508" i="3" s="1"/>
  <c r="N622" i="3" s="1"/>
  <c r="Q19" i="21"/>
  <c r="C502" i="3" s="1"/>
  <c r="C511" i="3" s="1"/>
  <c r="G625" i="3" s="1"/>
  <c r="R20" i="21"/>
  <c r="D503" i="3" s="1"/>
  <c r="E509" i="3" s="1"/>
  <c r="N623" i="3" s="1"/>
  <c r="R14" i="21"/>
  <c r="D497" i="3" s="1"/>
  <c r="E514" i="3" s="1"/>
  <c r="N628" i="3" s="1"/>
  <c r="Q18" i="21"/>
  <c r="C501" i="3" s="1"/>
  <c r="C515" i="3" s="1"/>
  <c r="G629" i="3" s="1"/>
  <c r="R17" i="21"/>
  <c r="D500" i="3" s="1"/>
  <c r="E516" i="3" s="1"/>
  <c r="N630" i="3" s="1"/>
  <c r="K194" i="1"/>
  <c r="D430" i="3" s="1"/>
  <c r="F428" i="3"/>
  <c r="N193" i="1"/>
  <c r="AQ12" i="13"/>
  <c r="M85" i="1" s="1"/>
  <c r="F90" i="3" s="1"/>
  <c r="AP12" i="13"/>
  <c r="L85" i="1" s="1"/>
  <c r="E14" i="2" s="1"/>
  <c r="AO12" i="13"/>
  <c r="K85" i="1" s="1"/>
  <c r="D14" i="2" s="1"/>
  <c r="AN12" i="13"/>
  <c r="J85" i="1" s="1"/>
  <c r="C14" i="2" s="1"/>
  <c r="AM12" i="13"/>
  <c r="I85" i="1" s="1"/>
  <c r="AC12" i="13"/>
  <c r="M68" i="1" s="1"/>
  <c r="F22" i="2" s="1"/>
  <c r="AB12" i="13"/>
  <c r="L68" i="1" s="1"/>
  <c r="M73" i="13" s="1"/>
  <c r="AA12" i="13"/>
  <c r="K68" i="1" s="1"/>
  <c r="L73" i="13" s="1"/>
  <c r="Z12" i="13"/>
  <c r="J68" i="1" s="1"/>
  <c r="C34" i="3" s="1"/>
  <c r="Y12" i="13"/>
  <c r="AH14" i="10"/>
  <c r="F12" i="7"/>
  <c r="I12" i="7" s="1"/>
  <c r="H12" i="7"/>
  <c r="K12" i="7" s="1"/>
  <c r="H26" i="7"/>
  <c r="K26" i="7" s="1"/>
  <c r="F26" i="7"/>
  <c r="I26" i="7" s="1"/>
  <c r="H56" i="7"/>
  <c r="K56" i="7" s="1"/>
  <c r="F56" i="7"/>
  <c r="I56" i="7" s="1"/>
  <c r="L56" i="7" s="1"/>
  <c r="G56" i="7"/>
  <c r="J56" i="7" s="1"/>
  <c r="F36" i="7"/>
  <c r="I36" i="7" s="1"/>
  <c r="L36" i="7" s="1"/>
  <c r="H36" i="7"/>
  <c r="K36" i="7" s="1"/>
  <c r="G36" i="7"/>
  <c r="J36" i="7" s="1"/>
  <c r="F68" i="7"/>
  <c r="I68" i="7" s="1"/>
  <c r="H68" i="7"/>
  <c r="K68" i="7" s="1"/>
  <c r="H76" i="7"/>
  <c r="K76" i="7" s="1"/>
  <c r="F76" i="7"/>
  <c r="I76" i="7" s="1"/>
  <c r="G76" i="7"/>
  <c r="J76" i="7" s="1"/>
  <c r="G16" i="7"/>
  <c r="J16" i="7" s="1"/>
  <c r="H16" i="7"/>
  <c r="K16" i="7" s="1"/>
  <c r="F16" i="7"/>
  <c r="I16" i="7" s="1"/>
  <c r="H30" i="7"/>
  <c r="K30" i="7" s="1"/>
  <c r="G30" i="7"/>
  <c r="J30" i="7" s="1"/>
  <c r="H72" i="7"/>
  <c r="K72" i="7" s="1"/>
  <c r="G72" i="7"/>
  <c r="J72" i="7" s="1"/>
  <c r="F72" i="7"/>
  <c r="I72" i="7" s="1"/>
  <c r="L72" i="7" s="1"/>
  <c r="H74" i="7"/>
  <c r="K74" i="7" s="1"/>
  <c r="G74" i="7"/>
  <c r="J74" i="7" s="1"/>
  <c r="F74" i="7"/>
  <c r="I74" i="7" s="1"/>
  <c r="L74" i="7" s="1"/>
  <c r="G52" i="7"/>
  <c r="J52" i="7" s="1"/>
  <c r="L52" i="7" s="1"/>
  <c r="F60" i="7"/>
  <c r="I60" i="7" s="1"/>
  <c r="H71" i="7"/>
  <c r="K71" i="7" s="1"/>
  <c r="L71" i="7" s="1"/>
  <c r="C185" i="1" s="1"/>
  <c r="F9" i="7"/>
  <c r="I9" i="7" s="1"/>
  <c r="L9" i="7" s="1"/>
  <c r="L42" i="7"/>
  <c r="F46" i="7"/>
  <c r="I46" i="7" s="1"/>
  <c r="L46" i="7" s="1"/>
  <c r="H49" i="7"/>
  <c r="K49" i="7" s="1"/>
  <c r="L49" i="7" s="1"/>
  <c r="L25" i="7"/>
  <c r="F69" i="7"/>
  <c r="I69" i="7" s="1"/>
  <c r="F33" i="7"/>
  <c r="I33" i="7" s="1"/>
  <c r="G9" i="7"/>
  <c r="J9" i="7" s="1"/>
  <c r="G46" i="7"/>
  <c r="J46" i="7" s="1"/>
  <c r="G20" i="7"/>
  <c r="J20" i="7" s="1"/>
  <c r="G13" i="7"/>
  <c r="J13" i="7" s="1"/>
  <c r="L13" i="7" s="1"/>
  <c r="G34" i="7"/>
  <c r="J34" i="7" s="1"/>
  <c r="F62" i="7"/>
  <c r="I62" i="7" s="1"/>
  <c r="L62" i="7" s="1"/>
  <c r="H70" i="7"/>
  <c r="K70" i="7" s="1"/>
  <c r="G31" i="7"/>
  <c r="J31" i="7" s="1"/>
  <c r="L31" i="7" s="1"/>
  <c r="F54" i="7"/>
  <c r="I54" i="7" s="1"/>
  <c r="L54" i="7" s="1"/>
  <c r="H69" i="7"/>
  <c r="K69" i="7" s="1"/>
  <c r="G54" i="7"/>
  <c r="J54" i="7" s="1"/>
  <c r="F40" i="7"/>
  <c r="I40" i="7" s="1"/>
  <c r="G33" i="7"/>
  <c r="J33" i="7" s="1"/>
  <c r="F49" i="7"/>
  <c r="I49" i="7" s="1"/>
  <c r="H43" i="7"/>
  <c r="K43" i="7" s="1"/>
  <c r="F47" i="7"/>
  <c r="I47" i="7" s="1"/>
  <c r="L47" i="7" s="1"/>
  <c r="C117" i="3"/>
  <c r="N95" i="1"/>
  <c r="B120" i="3" s="1"/>
  <c r="C120" i="3" s="1"/>
  <c r="D120" i="3" s="1"/>
  <c r="E120" i="3" s="1"/>
  <c r="F120" i="3" s="1"/>
  <c r="C101" i="1"/>
  <c r="C117" i="1"/>
  <c r="D101" i="1"/>
  <c r="K102" i="1" s="1"/>
  <c r="D147" i="3" s="1"/>
  <c r="D117" i="1"/>
  <c r="B63" i="1"/>
  <c r="B87" i="1"/>
  <c r="K103" i="1"/>
  <c r="D145" i="3" s="1"/>
  <c r="C201" i="3"/>
  <c r="S12" i="13"/>
  <c r="K60" i="1" s="1"/>
  <c r="D6" i="3" s="1"/>
  <c r="Q21" i="21"/>
  <c r="C504" i="3" s="1"/>
  <c r="C510" i="3" s="1"/>
  <c r="G624" i="3" s="1"/>
  <c r="L62" i="1"/>
  <c r="E5" i="3" s="1"/>
  <c r="L149" i="1"/>
  <c r="E315" i="3" s="1"/>
  <c r="AN12" i="15"/>
  <c r="J117" i="1" s="1"/>
  <c r="C202" i="3" s="1"/>
  <c r="AF25" i="20"/>
  <c r="AP25" i="20" s="1"/>
  <c r="G619" i="3" s="1"/>
  <c r="L622" i="3" s="1"/>
  <c r="AE12" i="20"/>
  <c r="G576" i="3" s="1"/>
  <c r="L579" i="3" s="1"/>
  <c r="Z11" i="20"/>
  <c r="B575" i="3" s="1"/>
  <c r="C581" i="3" s="1"/>
  <c r="D475" i="3"/>
  <c r="E490" i="3" s="1"/>
  <c r="N584" i="3" s="1"/>
  <c r="R15" i="21"/>
  <c r="D498" i="3" s="1"/>
  <c r="E513" i="3" s="1"/>
  <c r="N627" i="3" s="1"/>
  <c r="R21" i="21"/>
  <c r="D504" i="3" s="1"/>
  <c r="E510" i="3" s="1"/>
  <c r="N624" i="3" s="1"/>
  <c r="D68" i="1"/>
  <c r="D76" i="1"/>
  <c r="I119" i="1"/>
  <c r="I143" i="1"/>
  <c r="AG23" i="20"/>
  <c r="AQ23" i="20" s="1"/>
  <c r="H617" i="3" s="1"/>
  <c r="F623" i="3" s="1"/>
  <c r="AF10" i="20"/>
  <c r="H574" i="3" s="1"/>
  <c r="F580" i="3" s="1"/>
  <c r="B145" i="3"/>
  <c r="AJ12" i="13"/>
  <c r="M77" i="1" s="1"/>
  <c r="F30" i="2" s="1"/>
  <c r="B429" i="3"/>
  <c r="AO12" i="15"/>
  <c r="K117" i="1" s="1"/>
  <c r="D202" i="3" s="1"/>
  <c r="AB5" i="20"/>
  <c r="D569" i="3" s="1"/>
  <c r="D584" i="3" s="1"/>
  <c r="AC18" i="20"/>
  <c r="AM18" i="20" s="1"/>
  <c r="D612" i="3" s="1"/>
  <c r="D627" i="3" s="1"/>
  <c r="AQ19" i="20"/>
  <c r="H613" i="3" s="1"/>
  <c r="F626" i="3" s="1"/>
  <c r="AM21" i="20"/>
  <c r="D615" i="3" s="1"/>
  <c r="D629" i="3" s="1"/>
  <c r="AQ22" i="20"/>
  <c r="H616" i="3" s="1"/>
  <c r="F625" i="3" s="1"/>
  <c r="AM24" i="20"/>
  <c r="D618" i="3" s="1"/>
  <c r="D624" i="3" s="1"/>
  <c r="AG25" i="20"/>
  <c r="AQ25" i="20" s="1"/>
  <c r="H619" i="3" s="1"/>
  <c r="F622" i="3" s="1"/>
  <c r="AF12" i="20"/>
  <c r="H576" i="3" s="1"/>
  <c r="F579" i="3" s="1"/>
  <c r="F16" i="2"/>
  <c r="F89" i="3"/>
  <c r="D126" i="1"/>
  <c r="R12" i="13"/>
  <c r="J60" i="1" s="1"/>
  <c r="C6" i="2" s="1"/>
  <c r="AP12" i="15"/>
  <c r="L117" i="1" s="1"/>
  <c r="E202" i="3" s="1"/>
  <c r="AC5" i="20"/>
  <c r="E569" i="3" s="1"/>
  <c r="K584" i="3" s="1"/>
  <c r="AD18" i="20"/>
  <c r="AN18" i="20" s="1"/>
  <c r="E612" i="3" s="1"/>
  <c r="K627" i="3" s="1"/>
  <c r="AD21" i="20"/>
  <c r="AN21" i="20" s="1"/>
  <c r="E615" i="3" s="1"/>
  <c r="K629" i="3" s="1"/>
  <c r="AC8" i="20"/>
  <c r="E572" i="3" s="1"/>
  <c r="K586" i="3" s="1"/>
  <c r="AN24" i="20"/>
  <c r="E618" i="3" s="1"/>
  <c r="K624" i="3" s="1"/>
  <c r="AD8" i="20"/>
  <c r="F572" i="3" s="1"/>
  <c r="E586" i="3" s="1"/>
  <c r="AE21" i="20"/>
  <c r="AO21" i="20" s="1"/>
  <c r="F615" i="3" s="1"/>
  <c r="E629" i="3" s="1"/>
  <c r="C371" i="3"/>
  <c r="C88" i="2"/>
  <c r="T12" i="13"/>
  <c r="L60" i="1" s="1"/>
  <c r="E6" i="3" s="1"/>
  <c r="AA4" i="20"/>
  <c r="C568" i="3" s="1"/>
  <c r="J585" i="3" s="1"/>
  <c r="AL20" i="20"/>
  <c r="C614" i="3" s="1"/>
  <c r="J630" i="3" s="1"/>
  <c r="AF24" i="20"/>
  <c r="AP24" i="20" s="1"/>
  <c r="G618" i="3" s="1"/>
  <c r="L624" i="3" s="1"/>
  <c r="AE11" i="20"/>
  <c r="G575" i="3" s="1"/>
  <c r="L581" i="3" s="1"/>
  <c r="E108" i="1"/>
  <c r="E132" i="1"/>
  <c r="F116" i="1"/>
  <c r="F132" i="1"/>
  <c r="I127" i="1"/>
  <c r="K79" i="1"/>
  <c r="D61" i="3" s="1"/>
  <c r="K62" i="1"/>
  <c r="D8" i="2" s="1"/>
  <c r="BK12" i="15"/>
  <c r="L141" i="1" s="1"/>
  <c r="E286" i="3" s="1"/>
  <c r="BH12" i="15"/>
  <c r="AB4" i="20"/>
  <c r="D568" i="3" s="1"/>
  <c r="D585" i="3" s="1"/>
  <c r="AC17" i="20"/>
  <c r="AM17" i="20" s="1"/>
  <c r="D611" i="3" s="1"/>
  <c r="D628" i="3" s="1"/>
  <c r="Q15" i="21"/>
  <c r="C498" i="3" s="1"/>
  <c r="C513" i="3" s="1"/>
  <c r="G627" i="3" s="1"/>
  <c r="E64" i="1"/>
  <c r="E72" i="1"/>
  <c r="C70" i="1"/>
  <c r="D84" i="1"/>
  <c r="I111" i="1"/>
  <c r="B40" i="2" s="1"/>
  <c r="J87" i="1"/>
  <c r="C16" i="2" s="1"/>
  <c r="J103" i="1"/>
  <c r="C145" i="3" s="1"/>
  <c r="L79" i="1"/>
  <c r="E32" i="2" s="1"/>
  <c r="L127" i="1"/>
  <c r="N127" i="1" s="1"/>
  <c r="L87" i="1"/>
  <c r="E16" i="2" s="1"/>
  <c r="I109" i="1"/>
  <c r="AD7" i="20"/>
  <c r="F571" i="3" s="1"/>
  <c r="E587" i="3" s="1"/>
  <c r="AE20" i="20"/>
  <c r="AO20" i="20" s="1"/>
  <c r="F614" i="3" s="1"/>
  <c r="E630" i="3" s="1"/>
  <c r="B79" i="1"/>
  <c r="F126" i="1"/>
  <c r="F134" i="1"/>
  <c r="C68" i="1"/>
  <c r="C76" i="1"/>
  <c r="E78" i="1"/>
  <c r="C60" i="1"/>
  <c r="AU12" i="15"/>
  <c r="J125" i="1" s="1"/>
  <c r="C54" i="2" s="1"/>
  <c r="BX13" i="15"/>
  <c r="J164" i="1" s="1"/>
  <c r="C343" i="3" s="1"/>
  <c r="AE10" i="20"/>
  <c r="G574" i="3" s="1"/>
  <c r="L580" i="3" s="1"/>
  <c r="AK18" i="20"/>
  <c r="B612" i="3" s="1"/>
  <c r="C627" i="3" s="1"/>
  <c r="AM20" i="20"/>
  <c r="D614" i="3" s="1"/>
  <c r="D630" i="3" s="1"/>
  <c r="E100" i="1"/>
  <c r="B103" i="1"/>
  <c r="C140" i="1"/>
  <c r="E142" i="1"/>
  <c r="B76" i="1"/>
  <c r="F128" i="1"/>
  <c r="I70" i="1"/>
  <c r="B33" i="3" s="1"/>
  <c r="J111" i="1"/>
  <c r="C173" i="3" s="1"/>
  <c r="B165" i="1"/>
  <c r="D167" i="1"/>
  <c r="AN7" i="10"/>
  <c r="AB6" i="20"/>
  <c r="D570" i="3" s="1"/>
  <c r="D583" i="3" s="1"/>
  <c r="AC7" i="20"/>
  <c r="E571" i="3" s="1"/>
  <c r="K587" i="3" s="1"/>
  <c r="AO23" i="20"/>
  <c r="F617" i="3" s="1"/>
  <c r="E623" i="3" s="1"/>
  <c r="R18" i="21"/>
  <c r="D501" i="3" s="1"/>
  <c r="E515" i="3" s="1"/>
  <c r="N629" i="3" s="1"/>
  <c r="AP19" i="20"/>
  <c r="G613" i="3" s="1"/>
  <c r="L626" i="3" s="1"/>
  <c r="AG12" i="13"/>
  <c r="J77" i="1" s="1"/>
  <c r="C30" i="2" s="1"/>
  <c r="AK6" i="15"/>
  <c r="AF8" i="20"/>
  <c r="H572" i="3" s="1"/>
  <c r="F586" i="3" s="1"/>
  <c r="AF12" i="13"/>
  <c r="B141" i="1"/>
  <c r="M70" i="1"/>
  <c r="F33" i="3" s="1"/>
  <c r="AH12" i="13"/>
  <c r="K77" i="1" s="1"/>
  <c r="D30" i="2" s="1"/>
  <c r="K72" i="13"/>
  <c r="AQ12" i="15"/>
  <c r="M117" i="1" s="1"/>
  <c r="F202" i="3" s="1"/>
  <c r="BI12" i="15"/>
  <c r="J141" i="1" s="1"/>
  <c r="C286" i="3" s="1"/>
  <c r="AF5" i="20"/>
  <c r="H569" i="3" s="1"/>
  <c r="F584" i="3" s="1"/>
  <c r="AA7" i="20"/>
  <c r="C571" i="3" s="1"/>
  <c r="J587" i="3" s="1"/>
  <c r="AD10" i="20"/>
  <c r="F574" i="3" s="1"/>
  <c r="E580" i="3" s="1"/>
  <c r="AB11" i="20"/>
  <c r="D575" i="3" s="1"/>
  <c r="D581" i="3" s="1"/>
  <c r="AE17" i="20"/>
  <c r="AO17" i="20" s="1"/>
  <c r="F611" i="3" s="1"/>
  <c r="E628" i="3" s="1"/>
  <c r="AC19" i="20"/>
  <c r="AM19" i="20" s="1"/>
  <c r="D613" i="3" s="1"/>
  <c r="D626" i="3" s="1"/>
  <c r="Q14" i="21"/>
  <c r="C497" i="3" s="1"/>
  <c r="C514" i="3" s="1"/>
  <c r="G628" i="3" s="1"/>
  <c r="Q20" i="21"/>
  <c r="C503" i="3" s="1"/>
  <c r="C509" i="3" s="1"/>
  <c r="G623" i="3" s="1"/>
  <c r="C474" i="3"/>
  <c r="C491" i="3" s="1"/>
  <c r="G585" i="3" s="1"/>
  <c r="C480" i="3"/>
  <c r="C486" i="3" s="1"/>
  <c r="G580" i="3" s="1"/>
  <c r="D79" i="1"/>
  <c r="J135" i="1"/>
  <c r="C166" i="1"/>
  <c r="X4" i="13"/>
  <c r="AI12" i="13"/>
  <c r="L77" i="1" s="1"/>
  <c r="E62" i="3" s="1"/>
  <c r="AG5" i="20"/>
  <c r="I569" i="3" s="1"/>
  <c r="M584" i="3" s="1"/>
  <c r="AE6" i="20"/>
  <c r="G570" i="3" s="1"/>
  <c r="L583" i="3" s="1"/>
  <c r="AB7" i="20"/>
  <c r="D571" i="3" s="1"/>
  <c r="D587" i="3" s="1"/>
  <c r="AE9" i="20"/>
  <c r="G573" i="3" s="1"/>
  <c r="L582" i="3" s="1"/>
  <c r="AC11" i="20"/>
  <c r="E575" i="3" s="1"/>
  <c r="K581" i="3" s="1"/>
  <c r="AG12" i="20"/>
  <c r="I576" i="3" s="1"/>
  <c r="M579" i="3" s="1"/>
  <c r="D143" i="1"/>
  <c r="F72" i="1"/>
  <c r="I79" i="1"/>
  <c r="J194" i="1"/>
  <c r="M194" i="1"/>
  <c r="F430" i="3" s="1"/>
  <c r="D88" i="2"/>
  <c r="V6" i="12"/>
  <c r="CS6" i="15"/>
  <c r="BZ13" i="15"/>
  <c r="L164" i="1" s="1"/>
  <c r="E343" i="3" s="1"/>
  <c r="Z5" i="20"/>
  <c r="B569" i="3" s="1"/>
  <c r="C584" i="3" s="1"/>
  <c r="AF6" i="20"/>
  <c r="H570" i="3" s="1"/>
  <c r="F583" i="3" s="1"/>
  <c r="AB8" i="20"/>
  <c r="D572" i="3" s="1"/>
  <c r="D586" i="3" s="1"/>
  <c r="AF9" i="20"/>
  <c r="H573" i="3" s="1"/>
  <c r="F582" i="3" s="1"/>
  <c r="AG10" i="20"/>
  <c r="I574" i="3" s="1"/>
  <c r="M580" i="3" s="1"/>
  <c r="AH17" i="20"/>
  <c r="AR17" i="20" s="1"/>
  <c r="I611" i="3" s="1"/>
  <c r="M628" i="3" s="1"/>
  <c r="AE18" i="20"/>
  <c r="AO18" i="20" s="1"/>
  <c r="F612" i="3" s="1"/>
  <c r="E627" i="3" s="1"/>
  <c r="AG20" i="20"/>
  <c r="AQ20" i="20" s="1"/>
  <c r="H614" i="3" s="1"/>
  <c r="F630" i="3" s="1"/>
  <c r="AR23" i="20"/>
  <c r="I617" i="3" s="1"/>
  <c r="M623" i="3" s="1"/>
  <c r="F120" i="1"/>
  <c r="E61" i="1"/>
  <c r="C164" i="1"/>
  <c r="E166" i="1"/>
  <c r="K174" i="1"/>
  <c r="D87" i="2" s="1"/>
  <c r="M174" i="1"/>
  <c r="F87" i="2" s="1"/>
  <c r="BL12" i="15"/>
  <c r="M141" i="1" s="1"/>
  <c r="F286" i="3" s="1"/>
  <c r="Z10" i="20"/>
  <c r="B574" i="3" s="1"/>
  <c r="C580" i="3" s="1"/>
  <c r="Z12" i="20"/>
  <c r="B576" i="3" s="1"/>
  <c r="C579" i="3" s="1"/>
  <c r="AH18" i="20"/>
  <c r="AR18" i="20" s="1"/>
  <c r="I612" i="3" s="1"/>
  <c r="M627" i="3" s="1"/>
  <c r="AH20" i="20"/>
  <c r="AR20" i="20" s="1"/>
  <c r="I614" i="3" s="1"/>
  <c r="M630" i="3" s="1"/>
  <c r="D478" i="3"/>
  <c r="E492" i="3" s="1"/>
  <c r="N586" i="3" s="1"/>
  <c r="AP22" i="20"/>
  <c r="G616" i="3" s="1"/>
  <c r="L625" i="3" s="1"/>
  <c r="B108" i="1"/>
  <c r="D110" i="1"/>
  <c r="F112" i="1"/>
  <c r="C78" i="1"/>
  <c r="E80" i="1"/>
  <c r="F61" i="1"/>
  <c r="I87" i="1"/>
  <c r="D164" i="1"/>
  <c r="L194" i="1"/>
  <c r="E430" i="3" s="1"/>
  <c r="U12" i="13"/>
  <c r="M60" i="1" s="1"/>
  <c r="F6" i="2" s="1"/>
  <c r="AW12" i="15"/>
  <c r="L125" i="1" s="1"/>
  <c r="E230" i="3" s="1"/>
  <c r="AE8" i="20"/>
  <c r="G572" i="3" s="1"/>
  <c r="L586" i="3" s="1"/>
  <c r="AL23" i="20"/>
  <c r="C617" i="3" s="1"/>
  <c r="J623" i="3" s="1"/>
  <c r="AA23" i="20"/>
  <c r="AK23" i="20" s="1"/>
  <c r="B617" i="3" s="1"/>
  <c r="C623" i="3" s="1"/>
  <c r="Q16" i="21"/>
  <c r="C499" i="3" s="1"/>
  <c r="C512" i="3" s="1"/>
  <c r="G626" i="3" s="1"/>
  <c r="Q22" i="21"/>
  <c r="C505" i="3" s="1"/>
  <c r="C508" i="3" s="1"/>
  <c r="G622" i="3" s="1"/>
  <c r="D142" i="1"/>
  <c r="C142" i="1"/>
  <c r="E144" i="1"/>
  <c r="B62" i="1"/>
  <c r="F77" i="1"/>
  <c r="C126" i="1"/>
  <c r="AK6" i="14"/>
  <c r="AX12" i="15"/>
  <c r="M125" i="1" s="1"/>
  <c r="Z6" i="20"/>
  <c r="B570" i="3" s="1"/>
  <c r="C583" i="3" s="1"/>
  <c r="AK21" i="20"/>
  <c r="B615" i="3" s="1"/>
  <c r="C629" i="3" s="1"/>
  <c r="Z9" i="20"/>
  <c r="B573" i="3" s="1"/>
  <c r="C582" i="3" s="1"/>
  <c r="AB12" i="20"/>
  <c r="D576" i="3" s="1"/>
  <c r="D579" i="3" s="1"/>
  <c r="AG21" i="20"/>
  <c r="AQ21" i="20" s="1"/>
  <c r="H615" i="3" s="1"/>
  <c r="F629" i="3" s="1"/>
  <c r="D477" i="3"/>
  <c r="E493" i="3" s="1"/>
  <c r="N587" i="3" s="1"/>
  <c r="R19" i="21"/>
  <c r="D502" i="3" s="1"/>
  <c r="E511" i="3" s="1"/>
  <c r="N625" i="3" s="1"/>
  <c r="J102" i="1"/>
  <c r="C147" i="3" s="1"/>
  <c r="B315" i="3"/>
  <c r="J94" i="1"/>
  <c r="C119" i="3" s="1"/>
  <c r="F78" i="1"/>
  <c r="F70" i="1"/>
  <c r="C8" i="2"/>
  <c r="C5" i="3"/>
  <c r="F64" i="1"/>
  <c r="D69" i="1"/>
  <c r="C24" i="2"/>
  <c r="C33" i="3"/>
  <c r="B109" i="1"/>
  <c r="E110" i="1"/>
  <c r="D118" i="1"/>
  <c r="E124" i="1"/>
  <c r="D127" i="1"/>
  <c r="B64" i="2"/>
  <c r="B257" i="3"/>
  <c r="E164" i="1"/>
  <c r="E72" i="2"/>
  <c r="E342" i="3"/>
  <c r="N175" i="1"/>
  <c r="B371" i="3"/>
  <c r="B88" i="2"/>
  <c r="C79" i="2"/>
  <c r="C430" i="3"/>
  <c r="H43" i="4"/>
  <c r="K43" i="4" s="1"/>
  <c r="G43" i="4"/>
  <c r="J43" i="4" s="1"/>
  <c r="F43" i="4"/>
  <c r="I43" i="4" s="1"/>
  <c r="G46" i="5"/>
  <c r="J46" i="5" s="1"/>
  <c r="F46" i="5"/>
  <c r="I46" i="5" s="1"/>
  <c r="H46" i="5"/>
  <c r="K46" i="5" s="1"/>
  <c r="F60" i="1"/>
  <c r="F140" i="1"/>
  <c r="F108" i="1"/>
  <c r="C143" i="1"/>
  <c r="C111" i="1"/>
  <c r="E68" i="1"/>
  <c r="D60" i="1"/>
  <c r="B68" i="1"/>
  <c r="D33" i="3"/>
  <c r="D24" i="2"/>
  <c r="C79" i="1"/>
  <c r="C109" i="1"/>
  <c r="F110" i="1"/>
  <c r="B117" i="1"/>
  <c r="E118" i="1"/>
  <c r="F124" i="1"/>
  <c r="B126" i="1"/>
  <c r="D132" i="1"/>
  <c r="F141" i="1"/>
  <c r="B143" i="1"/>
  <c r="I194" i="1"/>
  <c r="H38" i="5"/>
  <c r="K38" i="5" s="1"/>
  <c r="G38" i="5"/>
  <c r="J38" i="5" s="1"/>
  <c r="F38" i="5"/>
  <c r="I38" i="5" s="1"/>
  <c r="E24" i="2"/>
  <c r="E33" i="3"/>
  <c r="B125" i="1"/>
  <c r="E143" i="1"/>
  <c r="E135" i="1"/>
  <c r="F8" i="2"/>
  <c r="F68" i="1"/>
  <c r="C87" i="1"/>
  <c r="C94" i="1"/>
  <c r="E96" i="1"/>
  <c r="L94" i="1" s="1"/>
  <c r="E119" i="3" s="1"/>
  <c r="D133" i="1"/>
  <c r="F135" i="1"/>
  <c r="E76" i="1"/>
  <c r="E84" i="1"/>
  <c r="D87" i="1"/>
  <c r="F88" i="1"/>
  <c r="B100" i="1"/>
  <c r="B104" i="1"/>
  <c r="F109" i="1"/>
  <c r="I117" i="1"/>
  <c r="D125" i="1"/>
  <c r="E126" i="1"/>
  <c r="B133" i="1"/>
  <c r="B163" i="1"/>
  <c r="E165" i="1"/>
  <c r="I174" i="1"/>
  <c r="D79" i="2"/>
  <c r="B5" i="3"/>
  <c r="D109" i="1"/>
  <c r="D201" i="3"/>
  <c r="F24" i="2"/>
  <c r="D96" i="1"/>
  <c r="D94" i="1"/>
  <c r="K94" i="1" s="1"/>
  <c r="D119" i="3" s="1"/>
  <c r="F96" i="1"/>
  <c r="E117" i="1"/>
  <c r="E141" i="1"/>
  <c r="B128" i="1"/>
  <c r="D77" i="1"/>
  <c r="F79" i="1"/>
  <c r="D63" i="1"/>
  <c r="B71" i="1"/>
  <c r="F76" i="1"/>
  <c r="D78" i="1"/>
  <c r="C61" i="3"/>
  <c r="C32" i="2"/>
  <c r="B112" i="1"/>
  <c r="E125" i="1"/>
  <c r="D229" i="3"/>
  <c r="E133" i="1"/>
  <c r="B136" i="1"/>
  <c r="C163" i="1"/>
  <c r="E163" i="1"/>
  <c r="J174" i="1"/>
  <c r="L174" i="1"/>
  <c r="D40" i="2"/>
  <c r="F31" i="5"/>
  <c r="I31" i="5" s="1"/>
  <c r="H31" i="5"/>
  <c r="K31" i="5" s="1"/>
  <c r="G31" i="5"/>
  <c r="J31" i="5" s="1"/>
  <c r="F21" i="6"/>
  <c r="I21" i="6" s="1"/>
  <c r="H21" i="6"/>
  <c r="K21" i="6" s="1"/>
  <c r="G21" i="6"/>
  <c r="J21" i="6" s="1"/>
  <c r="B167" i="1"/>
  <c r="B72" i="1"/>
  <c r="D6" i="2"/>
  <c r="E63" i="1"/>
  <c r="C71" i="1"/>
  <c r="B85" i="1"/>
  <c r="C86" i="1"/>
  <c r="F87" i="1"/>
  <c r="F95" i="1"/>
  <c r="M94" i="1" s="1"/>
  <c r="F119" i="3" s="1"/>
  <c r="E112" i="1"/>
  <c r="F125" i="1"/>
  <c r="C136" i="1"/>
  <c r="D163" i="1"/>
  <c r="F165" i="1"/>
  <c r="B164" i="1"/>
  <c r="E201" i="3"/>
  <c r="F117" i="1"/>
  <c r="E77" i="1"/>
  <c r="E69" i="1"/>
  <c r="B77" i="1"/>
  <c r="B142" i="1"/>
  <c r="B110" i="1"/>
  <c r="D144" i="1"/>
  <c r="D112" i="1"/>
  <c r="F69" i="1"/>
  <c r="C167" i="1"/>
  <c r="C72" i="1"/>
  <c r="F63" i="1"/>
  <c r="B70" i="1"/>
  <c r="D86" i="1"/>
  <c r="B119" i="1"/>
  <c r="C120" i="1"/>
  <c r="F229" i="3"/>
  <c r="F56" i="2"/>
  <c r="D136" i="1"/>
  <c r="B166" i="1"/>
  <c r="C78" i="2"/>
  <c r="C429" i="3"/>
  <c r="H27" i="4"/>
  <c r="K27" i="4" s="1"/>
  <c r="G27" i="4"/>
  <c r="J27" i="4" s="1"/>
  <c r="F27" i="4"/>
  <c r="I27" i="4" s="1"/>
  <c r="H59" i="4"/>
  <c r="K59" i="4" s="1"/>
  <c r="G59" i="4"/>
  <c r="J59" i="4" s="1"/>
  <c r="F59" i="4"/>
  <c r="I59" i="4" s="1"/>
  <c r="L59" i="4" s="1"/>
  <c r="H24" i="5"/>
  <c r="K24" i="5" s="1"/>
  <c r="F24" i="5"/>
  <c r="I24" i="5" s="1"/>
  <c r="L24" i="5" s="1"/>
  <c r="G24" i="5"/>
  <c r="J24" i="5" s="1"/>
  <c r="B64" i="1"/>
  <c r="E71" i="1"/>
  <c r="E86" i="1"/>
  <c r="F104" i="1"/>
  <c r="E174" i="3"/>
  <c r="E38" i="2"/>
  <c r="E41" i="2" s="1"/>
  <c r="D111" i="1"/>
  <c r="B116" i="1"/>
  <c r="F46" i="2"/>
  <c r="C119" i="1"/>
  <c r="D120" i="1"/>
  <c r="C128" i="1"/>
  <c r="C62" i="2"/>
  <c r="E136" i="1"/>
  <c r="F163" i="1"/>
  <c r="F164" i="1"/>
  <c r="H8" i="4"/>
  <c r="K8" i="4" s="1"/>
  <c r="G8" i="4"/>
  <c r="J8" i="4" s="1"/>
  <c r="D62" i="1"/>
  <c r="B140" i="1"/>
  <c r="F144" i="1"/>
  <c r="B61" i="1"/>
  <c r="E62" i="1"/>
  <c r="C64" i="1"/>
  <c r="E85" i="1"/>
  <c r="F86" i="1"/>
  <c r="D89" i="3"/>
  <c r="D16" i="2"/>
  <c r="F103" i="1"/>
  <c r="F38" i="2"/>
  <c r="F174" i="3"/>
  <c r="E111" i="1"/>
  <c r="C116" i="1"/>
  <c r="D119" i="1"/>
  <c r="E120" i="1"/>
  <c r="D128" i="1"/>
  <c r="B135" i="1"/>
  <c r="B313" i="3"/>
  <c r="N150" i="1"/>
  <c r="B316" i="3" s="1"/>
  <c r="C316" i="3" s="1"/>
  <c r="D316" i="3" s="1"/>
  <c r="E316" i="3" s="1"/>
  <c r="F316" i="3" s="1"/>
  <c r="B372" i="3"/>
  <c r="N173" i="1"/>
  <c r="E78" i="2"/>
  <c r="E429" i="3"/>
  <c r="F8" i="4"/>
  <c r="I8" i="4" s="1"/>
  <c r="L8" i="4" s="1"/>
  <c r="C141" i="1"/>
  <c r="C133" i="1"/>
  <c r="B93" i="1"/>
  <c r="I94" i="1" s="1"/>
  <c r="D95" i="1"/>
  <c r="C132" i="1"/>
  <c r="C124" i="1"/>
  <c r="E134" i="1"/>
  <c r="B84" i="1"/>
  <c r="C61" i="1"/>
  <c r="F62" i="1"/>
  <c r="E70" i="1"/>
  <c r="B80" i="1"/>
  <c r="F85" i="1"/>
  <c r="C108" i="1"/>
  <c r="C110" i="1"/>
  <c r="D116" i="1"/>
  <c r="B118" i="1"/>
  <c r="E119" i="1"/>
  <c r="B127" i="1"/>
  <c r="E128" i="1"/>
  <c r="C135" i="1"/>
  <c r="C144" i="1"/>
  <c r="C70" i="2"/>
  <c r="C73" i="2" s="1"/>
  <c r="F429" i="3"/>
  <c r="F78" i="2"/>
  <c r="F81" i="2" s="1"/>
  <c r="E173" i="3"/>
  <c r="F373" i="3"/>
  <c r="H22" i="4"/>
  <c r="K22" i="4" s="1"/>
  <c r="G22" i="4"/>
  <c r="J22" i="4" s="1"/>
  <c r="F22" i="4"/>
  <c r="I22" i="4" s="1"/>
  <c r="L22" i="4" s="1"/>
  <c r="D124" i="1"/>
  <c r="F118" i="1"/>
  <c r="F142" i="1"/>
  <c r="C84" i="1"/>
  <c r="D61" i="1"/>
  <c r="C69" i="1"/>
  <c r="C80" i="1"/>
  <c r="D108" i="1"/>
  <c r="B173" i="3"/>
  <c r="E116" i="1"/>
  <c r="C118" i="1"/>
  <c r="B124" i="1"/>
  <c r="C127" i="1"/>
  <c r="D135" i="1"/>
  <c r="E140" i="1"/>
  <c r="D372" i="3"/>
  <c r="D86" i="2"/>
  <c r="B86" i="2"/>
  <c r="L15" i="4"/>
  <c r="H42" i="4"/>
  <c r="K42" i="4" s="1"/>
  <c r="G42" i="4"/>
  <c r="J42" i="4" s="1"/>
  <c r="F42" i="4"/>
  <c r="I42" i="4" s="1"/>
  <c r="H14" i="5"/>
  <c r="K14" i="5" s="1"/>
  <c r="G14" i="5"/>
  <c r="J14" i="5" s="1"/>
  <c r="F14" i="5"/>
  <c r="I14" i="5" s="1"/>
  <c r="G29" i="5"/>
  <c r="J29" i="5" s="1"/>
  <c r="H29" i="5"/>
  <c r="K29" i="5" s="1"/>
  <c r="F29" i="5"/>
  <c r="I29" i="5" s="1"/>
  <c r="L29" i="5" s="1"/>
  <c r="H36" i="6"/>
  <c r="K36" i="6" s="1"/>
  <c r="G36" i="6"/>
  <c r="J36" i="6" s="1"/>
  <c r="F36" i="6"/>
  <c r="I36" i="6" s="1"/>
  <c r="L36" i="6" s="1"/>
  <c r="D166" i="1"/>
  <c r="B201" i="3"/>
  <c r="H12" i="4"/>
  <c r="K12" i="4" s="1"/>
  <c r="G12" i="4"/>
  <c r="J12" i="4" s="1"/>
  <c r="L12" i="4" s="1"/>
  <c r="L33" i="4"/>
  <c r="L10" i="5"/>
  <c r="L18" i="5"/>
  <c r="L23" i="5"/>
  <c r="H30" i="5"/>
  <c r="K30" i="5" s="1"/>
  <c r="G30" i="5"/>
  <c r="J30" i="5" s="1"/>
  <c r="F30" i="5"/>
  <c r="I30" i="5" s="1"/>
  <c r="L30" i="5" s="1"/>
  <c r="F37" i="5"/>
  <c r="I37" i="5" s="1"/>
  <c r="H37" i="5"/>
  <c r="K37" i="5" s="1"/>
  <c r="G37" i="5"/>
  <c r="J37" i="5" s="1"/>
  <c r="F136" i="1"/>
  <c r="E88" i="2"/>
  <c r="H16" i="4"/>
  <c r="K16" i="4" s="1"/>
  <c r="F16" i="4"/>
  <c r="I16" i="4" s="1"/>
  <c r="L16" i="4" s="1"/>
  <c r="L68" i="4"/>
  <c r="F185" i="1" s="1"/>
  <c r="H25" i="5"/>
  <c r="K25" i="5" s="1"/>
  <c r="F25" i="5"/>
  <c r="I25" i="5" s="1"/>
  <c r="E86" i="2"/>
  <c r="F88" i="2"/>
  <c r="D90" i="3"/>
  <c r="C342" i="3"/>
  <c r="D429" i="3"/>
  <c r="G16" i="4"/>
  <c r="J16" i="4" s="1"/>
  <c r="H48" i="4"/>
  <c r="K48" i="4" s="1"/>
  <c r="G48" i="4"/>
  <c r="J48" i="4" s="1"/>
  <c r="F48" i="4"/>
  <c r="I48" i="4" s="1"/>
  <c r="H16" i="5"/>
  <c r="K16" i="5" s="1"/>
  <c r="F16" i="5"/>
  <c r="I16" i="5" s="1"/>
  <c r="L16" i="5" s="1"/>
  <c r="G16" i="5"/>
  <c r="J16" i="5" s="1"/>
  <c r="G25" i="5"/>
  <c r="J25" i="5" s="1"/>
  <c r="F42" i="5"/>
  <c r="I42" i="5" s="1"/>
  <c r="L42" i="5" s="1"/>
  <c r="H42" i="5"/>
  <c r="K42" i="5" s="1"/>
  <c r="G42" i="5"/>
  <c r="J42" i="5" s="1"/>
  <c r="H64" i="5"/>
  <c r="K64" i="5" s="1"/>
  <c r="G64" i="5"/>
  <c r="J64" i="5" s="1"/>
  <c r="F64" i="5"/>
  <c r="I64" i="5" s="1"/>
  <c r="L64" i="5" s="1"/>
  <c r="H69" i="5"/>
  <c r="K69" i="5" s="1"/>
  <c r="G69" i="5"/>
  <c r="J69" i="5" s="1"/>
  <c r="L69" i="5" s="1"/>
  <c r="F86" i="2"/>
  <c r="F9" i="4"/>
  <c r="I9" i="4" s="1"/>
  <c r="H9" i="4"/>
  <c r="K9" i="4" s="1"/>
  <c r="G9" i="4"/>
  <c r="J9" i="4" s="1"/>
  <c r="H38" i="4"/>
  <c r="K38" i="4" s="1"/>
  <c r="F38" i="4"/>
  <c r="I38" i="4" s="1"/>
  <c r="L38" i="4" s="1"/>
  <c r="H56" i="4"/>
  <c r="K56" i="4" s="1"/>
  <c r="G56" i="4"/>
  <c r="J56" i="4" s="1"/>
  <c r="F56" i="4"/>
  <c r="I56" i="4" s="1"/>
  <c r="L56" i="4" s="1"/>
  <c r="G17" i="5"/>
  <c r="J17" i="5" s="1"/>
  <c r="F17" i="5"/>
  <c r="I17" i="5" s="1"/>
  <c r="L17" i="5" s="1"/>
  <c r="F257" i="3"/>
  <c r="H24" i="4"/>
  <c r="K24" i="4" s="1"/>
  <c r="G24" i="4"/>
  <c r="J24" i="4" s="1"/>
  <c r="F24" i="4"/>
  <c r="I24" i="4" s="1"/>
  <c r="H30" i="4"/>
  <c r="K30" i="4" s="1"/>
  <c r="G30" i="4"/>
  <c r="J30" i="4" s="1"/>
  <c r="F30" i="4"/>
  <c r="I30" i="4" s="1"/>
  <c r="L30" i="4" s="1"/>
  <c r="H70" i="4"/>
  <c r="K70" i="4" s="1"/>
  <c r="F70" i="4"/>
  <c r="I70" i="4" s="1"/>
  <c r="L70" i="4" s="1"/>
  <c r="L43" i="5"/>
  <c r="F342" i="3"/>
  <c r="H14" i="4"/>
  <c r="K14" i="4" s="1"/>
  <c r="G14" i="4"/>
  <c r="J14" i="4" s="1"/>
  <c r="F14" i="4"/>
  <c r="I14" i="4" s="1"/>
  <c r="L14" i="4" s="1"/>
  <c r="H62" i="4"/>
  <c r="K62" i="4" s="1"/>
  <c r="G62" i="4"/>
  <c r="J62" i="4" s="1"/>
  <c r="F62" i="4"/>
  <c r="I62" i="4" s="1"/>
  <c r="H8" i="5"/>
  <c r="K8" i="5" s="1"/>
  <c r="F8" i="5"/>
  <c r="I8" i="5" s="1"/>
  <c r="H12" i="5"/>
  <c r="K12" i="5" s="1"/>
  <c r="G12" i="5"/>
  <c r="J12" i="5" s="1"/>
  <c r="F12" i="5"/>
  <c r="I12" i="5" s="1"/>
  <c r="L12" i="5" s="1"/>
  <c r="G68" i="6"/>
  <c r="J68" i="6" s="1"/>
  <c r="H68" i="6"/>
  <c r="K68" i="6" s="1"/>
  <c r="F68" i="6"/>
  <c r="I68" i="6" s="1"/>
  <c r="H10" i="4"/>
  <c r="K10" i="4" s="1"/>
  <c r="G10" i="4"/>
  <c r="J10" i="4" s="1"/>
  <c r="F10" i="4"/>
  <c r="I10" i="4" s="1"/>
  <c r="L17" i="4"/>
  <c r="L49" i="4"/>
  <c r="F184" i="1" s="1"/>
  <c r="G8" i="5"/>
  <c r="J8" i="5" s="1"/>
  <c r="F27" i="5"/>
  <c r="I27" i="5" s="1"/>
  <c r="H27" i="5"/>
  <c r="K27" i="5" s="1"/>
  <c r="G27" i="5"/>
  <c r="J27" i="5" s="1"/>
  <c r="H33" i="5"/>
  <c r="K33" i="5" s="1"/>
  <c r="G33" i="5"/>
  <c r="J33" i="5" s="1"/>
  <c r="F33" i="5"/>
  <c r="I33" i="5" s="1"/>
  <c r="L33" i="5" s="1"/>
  <c r="L61" i="6"/>
  <c r="E64" i="2"/>
  <c r="L20" i="4"/>
  <c r="H40" i="4"/>
  <c r="K40" i="4" s="1"/>
  <c r="G40" i="4"/>
  <c r="J40" i="4" s="1"/>
  <c r="H46" i="4"/>
  <c r="K46" i="4" s="1"/>
  <c r="G46" i="4"/>
  <c r="J46" i="4" s="1"/>
  <c r="F46" i="4"/>
  <c r="I46" i="4" s="1"/>
  <c r="L52" i="4"/>
  <c r="H28" i="5"/>
  <c r="K28" i="5" s="1"/>
  <c r="G28" i="5"/>
  <c r="J28" i="5" s="1"/>
  <c r="F28" i="5"/>
  <c r="I28" i="5" s="1"/>
  <c r="F44" i="5"/>
  <c r="I44" i="5" s="1"/>
  <c r="G44" i="5"/>
  <c r="J44" i="5" s="1"/>
  <c r="H11" i="4"/>
  <c r="K11" i="4" s="1"/>
  <c r="G11" i="4"/>
  <c r="J11" i="4" s="1"/>
  <c r="F11" i="4"/>
  <c r="I11" i="4" s="1"/>
  <c r="F21" i="4"/>
  <c r="I21" i="4" s="1"/>
  <c r="L21" i="4" s="1"/>
  <c r="H21" i="4"/>
  <c r="K21" i="4" s="1"/>
  <c r="F40" i="4"/>
  <c r="I40" i="4" s="1"/>
  <c r="L40" i="4" s="1"/>
  <c r="F53" i="4"/>
  <c r="I53" i="4" s="1"/>
  <c r="H53" i="4"/>
  <c r="K53" i="4" s="1"/>
  <c r="G53" i="4"/>
  <c r="J53" i="4" s="1"/>
  <c r="H72" i="4"/>
  <c r="K72" i="4" s="1"/>
  <c r="G72" i="4"/>
  <c r="J72" i="4" s="1"/>
  <c r="L72" i="4" s="1"/>
  <c r="H44" i="5"/>
  <c r="K44" i="5" s="1"/>
  <c r="L54" i="6"/>
  <c r="L47" i="4"/>
  <c r="F47" i="5"/>
  <c r="I47" i="5" s="1"/>
  <c r="G47" i="5"/>
  <c r="J47" i="5" s="1"/>
  <c r="L55" i="5"/>
  <c r="H70" i="5"/>
  <c r="K70" i="5" s="1"/>
  <c r="G70" i="5"/>
  <c r="J70" i="5" s="1"/>
  <c r="F70" i="5"/>
  <c r="I70" i="5" s="1"/>
  <c r="L70" i="5" s="1"/>
  <c r="E185" i="1" s="1"/>
  <c r="H73" i="5"/>
  <c r="K73" i="5" s="1"/>
  <c r="G73" i="5"/>
  <c r="J73" i="5" s="1"/>
  <c r="L73" i="5" s="1"/>
  <c r="L14" i="6"/>
  <c r="L20" i="6"/>
  <c r="L30" i="6"/>
  <c r="H10" i="7"/>
  <c r="K10" i="7" s="1"/>
  <c r="G10" i="7"/>
  <c r="J10" i="7" s="1"/>
  <c r="F10" i="7"/>
  <c r="I10" i="7" s="1"/>
  <c r="L10" i="7" s="1"/>
  <c r="H23" i="4"/>
  <c r="K23" i="4" s="1"/>
  <c r="L23" i="4" s="1"/>
  <c r="H25" i="4"/>
  <c r="K25" i="4" s="1"/>
  <c r="L25" i="4" s="1"/>
  <c r="F29" i="4"/>
  <c r="I29" i="4" s="1"/>
  <c r="H29" i="4"/>
  <c r="K29" i="4" s="1"/>
  <c r="G44" i="4"/>
  <c r="J44" i="4" s="1"/>
  <c r="L44" i="4" s="1"/>
  <c r="M183" i="1" s="1"/>
  <c r="F402" i="3" s="1"/>
  <c r="H55" i="4"/>
  <c r="K55" i="4" s="1"/>
  <c r="L55" i="4" s="1"/>
  <c r="F61" i="4"/>
  <c r="I61" i="4" s="1"/>
  <c r="H61" i="4"/>
  <c r="K61" i="4" s="1"/>
  <c r="H59" i="5"/>
  <c r="K59" i="5" s="1"/>
  <c r="G59" i="5"/>
  <c r="J59" i="5" s="1"/>
  <c r="H11" i="6"/>
  <c r="K11" i="6" s="1"/>
  <c r="G11" i="6"/>
  <c r="J11" i="6" s="1"/>
  <c r="F11" i="6"/>
  <c r="I11" i="6" s="1"/>
  <c r="G24" i="6"/>
  <c r="J24" i="6" s="1"/>
  <c r="F24" i="6"/>
  <c r="I24" i="6" s="1"/>
  <c r="H43" i="6"/>
  <c r="K43" i="6" s="1"/>
  <c r="G43" i="6"/>
  <c r="J43" i="6" s="1"/>
  <c r="F43" i="6"/>
  <c r="I43" i="6" s="1"/>
  <c r="H58" i="6"/>
  <c r="K58" i="6" s="1"/>
  <c r="G58" i="6"/>
  <c r="J58" i="6" s="1"/>
  <c r="F12" i="8"/>
  <c r="I12" i="8" s="1"/>
  <c r="H12" i="8"/>
  <c r="K12" i="8" s="1"/>
  <c r="G12" i="8"/>
  <c r="J12" i="8" s="1"/>
  <c r="G29" i="4"/>
  <c r="J29" i="4" s="1"/>
  <c r="G61" i="4"/>
  <c r="J61" i="4" s="1"/>
  <c r="G35" i="5"/>
  <c r="J35" i="5" s="1"/>
  <c r="F35" i="5"/>
  <c r="I35" i="5" s="1"/>
  <c r="L35" i="5" s="1"/>
  <c r="F40" i="5"/>
  <c r="I40" i="5" s="1"/>
  <c r="L40" i="5" s="1"/>
  <c r="H40" i="5"/>
  <c r="K40" i="5" s="1"/>
  <c r="F45" i="5"/>
  <c r="I45" i="5" s="1"/>
  <c r="G45" i="5"/>
  <c r="J45" i="5" s="1"/>
  <c r="L50" i="5"/>
  <c r="H56" i="5"/>
  <c r="K56" i="5" s="1"/>
  <c r="G56" i="5"/>
  <c r="J56" i="5" s="1"/>
  <c r="F59" i="5"/>
  <c r="I59" i="5" s="1"/>
  <c r="L59" i="5" s="1"/>
  <c r="H15" i="6"/>
  <c r="K15" i="6" s="1"/>
  <c r="G15" i="6"/>
  <c r="J15" i="6" s="1"/>
  <c r="F15" i="6"/>
  <c r="I15" i="6" s="1"/>
  <c r="H24" i="6"/>
  <c r="K24" i="6" s="1"/>
  <c r="L27" i="6"/>
  <c r="F58" i="6"/>
  <c r="I58" i="6" s="1"/>
  <c r="G6" i="7"/>
  <c r="J6" i="7" s="1"/>
  <c r="H6" i="7"/>
  <c r="K6" i="7" s="1"/>
  <c r="F6" i="7"/>
  <c r="I6" i="7" s="1"/>
  <c r="H7" i="8"/>
  <c r="K7" i="8" s="1"/>
  <c r="G7" i="8"/>
  <c r="J7" i="8" s="1"/>
  <c r="F7" i="8"/>
  <c r="I7" i="8" s="1"/>
  <c r="L7" i="8" s="1"/>
  <c r="H18" i="4"/>
  <c r="K18" i="4" s="1"/>
  <c r="G18" i="4"/>
  <c r="J18" i="4" s="1"/>
  <c r="L18" i="4" s="1"/>
  <c r="H50" i="4"/>
  <c r="K50" i="4" s="1"/>
  <c r="G50" i="4"/>
  <c r="J50" i="4" s="1"/>
  <c r="L50" i="4" s="1"/>
  <c r="G7" i="5"/>
  <c r="J7" i="5" s="1"/>
  <c r="F7" i="5"/>
  <c r="I7" i="5" s="1"/>
  <c r="F48" i="5"/>
  <c r="I48" i="5" s="1"/>
  <c r="H48" i="5"/>
  <c r="K48" i="5" s="1"/>
  <c r="G48" i="5"/>
  <c r="J48" i="5" s="1"/>
  <c r="L56" i="5"/>
  <c r="L6" i="6"/>
  <c r="H51" i="6"/>
  <c r="K51" i="6" s="1"/>
  <c r="G51" i="6"/>
  <c r="J51" i="6" s="1"/>
  <c r="F51" i="6"/>
  <c r="I51" i="6" s="1"/>
  <c r="L51" i="6" s="1"/>
  <c r="D184" i="1" s="1"/>
  <c r="H7" i="7"/>
  <c r="K7" i="7" s="1"/>
  <c r="G7" i="7"/>
  <c r="J7" i="7" s="1"/>
  <c r="F7" i="7"/>
  <c r="I7" i="7" s="1"/>
  <c r="F37" i="4"/>
  <c r="I37" i="4" s="1"/>
  <c r="H37" i="4"/>
  <c r="K37" i="4" s="1"/>
  <c r="F69" i="4"/>
  <c r="I69" i="4" s="1"/>
  <c r="H69" i="4"/>
  <c r="K69" i="4" s="1"/>
  <c r="G65" i="5"/>
  <c r="J65" i="5" s="1"/>
  <c r="F65" i="5"/>
  <c r="I65" i="5" s="1"/>
  <c r="H12" i="6"/>
  <c r="K12" i="6" s="1"/>
  <c r="G12" i="6"/>
  <c r="J12" i="6" s="1"/>
  <c r="F12" i="6"/>
  <c r="I12" i="6" s="1"/>
  <c r="H19" i="6"/>
  <c r="K19" i="6" s="1"/>
  <c r="F19" i="6"/>
  <c r="I19" i="6" s="1"/>
  <c r="G19" i="6"/>
  <c r="J19" i="6" s="1"/>
  <c r="H28" i="6"/>
  <c r="K28" i="6" s="1"/>
  <c r="G28" i="6"/>
  <c r="J28" i="6" s="1"/>
  <c r="F28" i="6"/>
  <c r="I28" i="6" s="1"/>
  <c r="L28" i="6" s="1"/>
  <c r="F41" i="6"/>
  <c r="I41" i="6" s="1"/>
  <c r="L41" i="6" s="1"/>
  <c r="G41" i="6"/>
  <c r="J41" i="6" s="1"/>
  <c r="H47" i="6"/>
  <c r="K47" i="6" s="1"/>
  <c r="G47" i="6"/>
  <c r="J47" i="6" s="1"/>
  <c r="F47" i="6"/>
  <c r="I47" i="6" s="1"/>
  <c r="L47" i="6" s="1"/>
  <c r="H73" i="6"/>
  <c r="K73" i="6" s="1"/>
  <c r="G73" i="6"/>
  <c r="J73" i="6" s="1"/>
  <c r="F73" i="6"/>
  <c r="I73" i="6" s="1"/>
  <c r="L31" i="4"/>
  <c r="G37" i="4"/>
  <c r="J37" i="4" s="1"/>
  <c r="F54" i="4"/>
  <c r="I54" i="4" s="1"/>
  <c r="L63" i="4"/>
  <c r="G69" i="4"/>
  <c r="J69" i="4" s="1"/>
  <c r="F9" i="5"/>
  <c r="I9" i="5" s="1"/>
  <c r="H51" i="5"/>
  <c r="K51" i="5" s="1"/>
  <c r="G51" i="5"/>
  <c r="J51" i="5" s="1"/>
  <c r="H65" i="5"/>
  <c r="K65" i="5" s="1"/>
  <c r="F52" i="6"/>
  <c r="I52" i="6" s="1"/>
  <c r="H52" i="6"/>
  <c r="K52" i="6" s="1"/>
  <c r="G52" i="6"/>
  <c r="J52" i="6" s="1"/>
  <c r="F21" i="7"/>
  <c r="I21" i="7" s="1"/>
  <c r="H21" i="7"/>
  <c r="K21" i="7" s="1"/>
  <c r="G21" i="7"/>
  <c r="J21" i="7" s="1"/>
  <c r="H56" i="8"/>
  <c r="K56" i="8" s="1"/>
  <c r="G56" i="8"/>
  <c r="J56" i="8" s="1"/>
  <c r="F56" i="8"/>
  <c r="I56" i="8" s="1"/>
  <c r="H26" i="4"/>
  <c r="K26" i="4" s="1"/>
  <c r="G26" i="4"/>
  <c r="J26" i="4" s="1"/>
  <c r="F28" i="4"/>
  <c r="I28" i="4" s="1"/>
  <c r="L28" i="4" s="1"/>
  <c r="G39" i="4"/>
  <c r="J39" i="4" s="1"/>
  <c r="L39" i="4" s="1"/>
  <c r="G41" i="4"/>
  <c r="J41" i="4" s="1"/>
  <c r="L41" i="4" s="1"/>
  <c r="G54" i="4"/>
  <c r="J54" i="4" s="1"/>
  <c r="H58" i="4"/>
  <c r="K58" i="4" s="1"/>
  <c r="G58" i="4"/>
  <c r="J58" i="4" s="1"/>
  <c r="F60" i="4"/>
  <c r="I60" i="4" s="1"/>
  <c r="G71" i="4"/>
  <c r="J71" i="4" s="1"/>
  <c r="L71" i="4" s="1"/>
  <c r="G9" i="5"/>
  <c r="J9" i="5" s="1"/>
  <c r="G26" i="5"/>
  <c r="J26" i="5" s="1"/>
  <c r="L26" i="5" s="1"/>
  <c r="F51" i="5"/>
  <c r="I51" i="5" s="1"/>
  <c r="L51" i="5" s="1"/>
  <c r="E184" i="1" s="1"/>
  <c r="G54" i="5"/>
  <c r="J54" i="5" s="1"/>
  <c r="F54" i="5"/>
  <c r="I54" i="5" s="1"/>
  <c r="L54" i="5" s="1"/>
  <c r="H54" i="5"/>
  <c r="K54" i="5" s="1"/>
  <c r="F57" i="5"/>
  <c r="I57" i="5" s="1"/>
  <c r="L57" i="5" s="1"/>
  <c r="G57" i="5"/>
  <c r="J57" i="5" s="1"/>
  <c r="H68" i="5"/>
  <c r="K68" i="5" s="1"/>
  <c r="F68" i="5"/>
  <c r="I68" i="5" s="1"/>
  <c r="G68" i="5"/>
  <c r="J68" i="5" s="1"/>
  <c r="H7" i="6"/>
  <c r="K7" i="6" s="1"/>
  <c r="G7" i="6"/>
  <c r="J7" i="6" s="1"/>
  <c r="H16" i="6"/>
  <c r="K16" i="6" s="1"/>
  <c r="G16" i="6"/>
  <c r="J16" i="6" s="1"/>
  <c r="F16" i="6"/>
  <c r="I16" i="6" s="1"/>
  <c r="F13" i="4"/>
  <c r="I13" i="4" s="1"/>
  <c r="H13" i="4"/>
  <c r="K13" i="4" s="1"/>
  <c r="F26" i="4"/>
  <c r="I26" i="4" s="1"/>
  <c r="G28" i="4"/>
  <c r="J28" i="4" s="1"/>
  <c r="H39" i="4"/>
  <c r="K39" i="4" s="1"/>
  <c r="H41" i="4"/>
  <c r="K41" i="4" s="1"/>
  <c r="F45" i="4"/>
  <c r="I45" i="4" s="1"/>
  <c r="H45" i="4"/>
  <c r="K45" i="4" s="1"/>
  <c r="F58" i="4"/>
  <c r="I58" i="4" s="1"/>
  <c r="G60" i="4"/>
  <c r="J60" i="4" s="1"/>
  <c r="H71" i="4"/>
  <c r="K71" i="4" s="1"/>
  <c r="F6" i="5"/>
  <c r="I6" i="5" s="1"/>
  <c r="L6" i="5" s="1"/>
  <c r="G11" i="5"/>
  <c r="J11" i="5" s="1"/>
  <c r="L11" i="5" s="1"/>
  <c r="F13" i="5"/>
  <c r="I13" i="5" s="1"/>
  <c r="L13" i="5" s="1"/>
  <c r="G15" i="5"/>
  <c r="J15" i="5" s="1"/>
  <c r="H26" i="5"/>
  <c r="K26" i="5" s="1"/>
  <c r="F41" i="5"/>
  <c r="I41" i="5" s="1"/>
  <c r="H57" i="5"/>
  <c r="K57" i="5" s="1"/>
  <c r="F72" i="5"/>
  <c r="I72" i="5" s="1"/>
  <c r="L72" i="5" s="1"/>
  <c r="F7" i="6"/>
  <c r="I7" i="6" s="1"/>
  <c r="L7" i="6" s="1"/>
  <c r="G29" i="6"/>
  <c r="J29" i="6" s="1"/>
  <c r="H29" i="6"/>
  <c r="K29" i="6" s="1"/>
  <c r="F29" i="6"/>
  <c r="I29" i="6" s="1"/>
  <c r="H45" i="6"/>
  <c r="K45" i="6" s="1"/>
  <c r="G45" i="6"/>
  <c r="J45" i="6" s="1"/>
  <c r="F45" i="6"/>
  <c r="I45" i="6" s="1"/>
  <c r="L45" i="6" s="1"/>
  <c r="K183" i="1" s="1"/>
  <c r="D402" i="3" s="1"/>
  <c r="H11" i="5"/>
  <c r="K11" i="5" s="1"/>
  <c r="H13" i="5"/>
  <c r="K13" i="5" s="1"/>
  <c r="H15" i="5"/>
  <c r="K15" i="5" s="1"/>
  <c r="H32" i="5"/>
  <c r="K32" i="5" s="1"/>
  <c r="F32" i="5"/>
  <c r="I32" i="5" s="1"/>
  <c r="L32" i="5" s="1"/>
  <c r="F36" i="5"/>
  <c r="I36" i="5" s="1"/>
  <c r="H36" i="5"/>
  <c r="K36" i="5" s="1"/>
  <c r="G36" i="5"/>
  <c r="J36" i="5" s="1"/>
  <c r="G39" i="5"/>
  <c r="J39" i="5" s="1"/>
  <c r="F39" i="5"/>
  <c r="I39" i="5" s="1"/>
  <c r="G41" i="5"/>
  <c r="J41" i="5" s="1"/>
  <c r="H49" i="5"/>
  <c r="K49" i="5" s="1"/>
  <c r="G49" i="5"/>
  <c r="J49" i="5" s="1"/>
  <c r="F49" i="5"/>
  <c r="I49" i="5" s="1"/>
  <c r="L17" i="6"/>
  <c r="H34" i="4"/>
  <c r="K34" i="4" s="1"/>
  <c r="G34" i="4"/>
  <c r="J34" i="4" s="1"/>
  <c r="L34" i="4" s="1"/>
  <c r="H66" i="4"/>
  <c r="K66" i="4" s="1"/>
  <c r="G66" i="4"/>
  <c r="J66" i="4" s="1"/>
  <c r="L66" i="4" s="1"/>
  <c r="H52" i="5"/>
  <c r="K52" i="5" s="1"/>
  <c r="F52" i="5"/>
  <c r="I52" i="5" s="1"/>
  <c r="L52" i="5" s="1"/>
  <c r="G52" i="5"/>
  <c r="J52" i="5" s="1"/>
  <c r="G58" i="5"/>
  <c r="J58" i="5" s="1"/>
  <c r="F58" i="5"/>
  <c r="I58" i="5" s="1"/>
  <c r="L58" i="5" s="1"/>
  <c r="H63" i="5"/>
  <c r="K63" i="5" s="1"/>
  <c r="G63" i="5"/>
  <c r="J63" i="5" s="1"/>
  <c r="F63" i="5"/>
  <c r="I63" i="5" s="1"/>
  <c r="L63" i="5" s="1"/>
  <c r="L26" i="6"/>
  <c r="H39" i="6"/>
  <c r="K39" i="6" s="1"/>
  <c r="G39" i="6"/>
  <c r="J39" i="6" s="1"/>
  <c r="L39" i="6" s="1"/>
  <c r="H49" i="6"/>
  <c r="K49" i="6" s="1"/>
  <c r="G49" i="6"/>
  <c r="J49" i="6" s="1"/>
  <c r="F49" i="6"/>
  <c r="I49" i="6" s="1"/>
  <c r="L49" i="6" s="1"/>
  <c r="G73" i="7"/>
  <c r="J73" i="7" s="1"/>
  <c r="H73" i="7"/>
  <c r="K73" i="7" s="1"/>
  <c r="F73" i="7"/>
  <c r="I73" i="7" s="1"/>
  <c r="H23" i="8"/>
  <c r="K23" i="8" s="1"/>
  <c r="F23" i="8"/>
  <c r="I23" i="8" s="1"/>
  <c r="G23" i="8"/>
  <c r="J23" i="8" s="1"/>
  <c r="G32" i="7"/>
  <c r="J32" i="7" s="1"/>
  <c r="H32" i="7"/>
  <c r="K32" i="7" s="1"/>
  <c r="G39" i="7"/>
  <c r="J39" i="7" s="1"/>
  <c r="L39" i="7" s="1"/>
  <c r="G53" i="7"/>
  <c r="J53" i="7" s="1"/>
  <c r="F53" i="7"/>
  <c r="I53" i="7" s="1"/>
  <c r="L56" i="6"/>
  <c r="L43" i="7"/>
  <c r="J183" i="1" s="1"/>
  <c r="C402" i="3" s="1"/>
  <c r="G57" i="7"/>
  <c r="J57" i="7" s="1"/>
  <c r="H57" i="7"/>
  <c r="K57" i="7" s="1"/>
  <c r="F57" i="7"/>
  <c r="I57" i="7" s="1"/>
  <c r="H31" i="8"/>
  <c r="K31" i="8" s="1"/>
  <c r="G31" i="8"/>
  <c r="J31" i="8" s="1"/>
  <c r="F31" i="8"/>
  <c r="I31" i="8" s="1"/>
  <c r="H60" i="5"/>
  <c r="K60" i="5" s="1"/>
  <c r="G60" i="5"/>
  <c r="J60" i="5" s="1"/>
  <c r="F60" i="5"/>
  <c r="I60" i="5" s="1"/>
  <c r="L60" i="5" s="1"/>
  <c r="L10" i="6"/>
  <c r="H31" i="6"/>
  <c r="K31" i="6" s="1"/>
  <c r="G31" i="6"/>
  <c r="J31" i="6" s="1"/>
  <c r="F31" i="6"/>
  <c r="I31" i="6" s="1"/>
  <c r="L31" i="6" s="1"/>
  <c r="G72" i="6"/>
  <c r="J72" i="6" s="1"/>
  <c r="H72" i="6"/>
  <c r="K72" i="6" s="1"/>
  <c r="F72" i="6"/>
  <c r="I72" i="6" s="1"/>
  <c r="H14" i="7"/>
  <c r="K14" i="7" s="1"/>
  <c r="G14" i="7"/>
  <c r="J14" i="7" s="1"/>
  <c r="L14" i="7" s="1"/>
  <c r="G23" i="7"/>
  <c r="J23" i="7" s="1"/>
  <c r="F23" i="7"/>
  <c r="I23" i="7" s="1"/>
  <c r="L23" i="7" s="1"/>
  <c r="G58" i="7"/>
  <c r="J58" i="7" s="1"/>
  <c r="H58" i="7"/>
  <c r="K58" i="7" s="1"/>
  <c r="F58" i="7"/>
  <c r="I58" i="7" s="1"/>
  <c r="H20" i="8"/>
  <c r="K20" i="8" s="1"/>
  <c r="G20" i="8"/>
  <c r="J20" i="8" s="1"/>
  <c r="L20" i="8" s="1"/>
  <c r="H27" i="7"/>
  <c r="K27" i="7" s="1"/>
  <c r="G27" i="7"/>
  <c r="J27" i="7" s="1"/>
  <c r="H66" i="7"/>
  <c r="K66" i="7" s="1"/>
  <c r="G66" i="7"/>
  <c r="J66" i="7" s="1"/>
  <c r="H9" i="8"/>
  <c r="K9" i="8" s="1"/>
  <c r="G9" i="8"/>
  <c r="J9" i="8" s="1"/>
  <c r="F9" i="8"/>
  <c r="I9" i="8" s="1"/>
  <c r="L9" i="8" s="1"/>
  <c r="F27" i="7"/>
  <c r="I27" i="7" s="1"/>
  <c r="L27" i="7" s="1"/>
  <c r="G37" i="7"/>
  <c r="J37" i="7" s="1"/>
  <c r="H37" i="7"/>
  <c r="K37" i="7" s="1"/>
  <c r="F37" i="7"/>
  <c r="I37" i="7" s="1"/>
  <c r="F66" i="7"/>
  <c r="I66" i="7" s="1"/>
  <c r="H32" i="6"/>
  <c r="K32" i="6" s="1"/>
  <c r="F32" i="6"/>
  <c r="I32" i="6" s="1"/>
  <c r="F8" i="7"/>
  <c r="I8" i="7" s="1"/>
  <c r="L8" i="7" s="1"/>
  <c r="G24" i="7"/>
  <c r="J24" i="7" s="1"/>
  <c r="F24" i="7"/>
  <c r="I24" i="7" s="1"/>
  <c r="H24" i="7"/>
  <c r="K24" i="7" s="1"/>
  <c r="H59" i="7"/>
  <c r="K59" i="7" s="1"/>
  <c r="G59" i="7"/>
  <c r="J59" i="7" s="1"/>
  <c r="F59" i="7"/>
  <c r="I59" i="7" s="1"/>
  <c r="G67" i="7"/>
  <c r="J67" i="7" s="1"/>
  <c r="H67" i="7"/>
  <c r="K67" i="7" s="1"/>
  <c r="F67" i="7"/>
  <c r="I67" i="7" s="1"/>
  <c r="L60" i="6"/>
  <c r="H8" i="7"/>
  <c r="K8" i="7" s="1"/>
  <c r="L17" i="8"/>
  <c r="L64" i="6"/>
  <c r="L16" i="7"/>
  <c r="L20" i="7"/>
  <c r="H60" i="8"/>
  <c r="K60" i="8" s="1"/>
  <c r="G60" i="8"/>
  <c r="J60" i="8" s="1"/>
  <c r="F60" i="8"/>
  <c r="I60" i="8" s="1"/>
  <c r="L60" i="7"/>
  <c r="H61" i="8"/>
  <c r="K61" i="8" s="1"/>
  <c r="G61" i="8"/>
  <c r="J61" i="8" s="1"/>
  <c r="F61" i="8"/>
  <c r="I61" i="8" s="1"/>
  <c r="L6" i="8"/>
  <c r="H27" i="8"/>
  <c r="K27" i="8" s="1"/>
  <c r="G27" i="8"/>
  <c r="J27" i="8" s="1"/>
  <c r="F27" i="8"/>
  <c r="I27" i="8" s="1"/>
  <c r="G41" i="8"/>
  <c r="J41" i="8" s="1"/>
  <c r="H41" i="8"/>
  <c r="K41" i="8" s="1"/>
  <c r="F41" i="8"/>
  <c r="I41" i="8" s="1"/>
  <c r="H65" i="8"/>
  <c r="K65" i="8" s="1"/>
  <c r="G65" i="8"/>
  <c r="J65" i="8" s="1"/>
  <c r="F65" i="8"/>
  <c r="I65" i="8" s="1"/>
  <c r="H68" i="8"/>
  <c r="K68" i="8" s="1"/>
  <c r="G68" i="8"/>
  <c r="J68" i="8" s="1"/>
  <c r="F68" i="8"/>
  <c r="I68" i="8" s="1"/>
  <c r="L68" i="8" s="1"/>
  <c r="H75" i="8"/>
  <c r="K75" i="8" s="1"/>
  <c r="G75" i="8"/>
  <c r="J75" i="8" s="1"/>
  <c r="F75" i="8"/>
  <c r="I75" i="8" s="1"/>
  <c r="H13" i="6"/>
  <c r="K13" i="6" s="1"/>
  <c r="L13" i="6" s="1"/>
  <c r="H25" i="6"/>
  <c r="K25" i="6" s="1"/>
  <c r="L25" i="6" s="1"/>
  <c r="O7" i="6" s="1"/>
  <c r="D182" i="1" s="1"/>
  <c r="H74" i="6"/>
  <c r="K74" i="6" s="1"/>
  <c r="G74" i="6"/>
  <c r="J74" i="6" s="1"/>
  <c r="L74" i="6" s="1"/>
  <c r="H20" i="7"/>
  <c r="K20" i="7" s="1"/>
  <c r="L14" i="8"/>
  <c r="F25" i="8"/>
  <c r="I25" i="8" s="1"/>
  <c r="L25" i="8" s="1"/>
  <c r="G52" i="8"/>
  <c r="J52" i="8" s="1"/>
  <c r="F52" i="8"/>
  <c r="I52" i="8" s="1"/>
  <c r="L52" i="8" s="1"/>
  <c r="F71" i="5"/>
  <c r="I71" i="5" s="1"/>
  <c r="H71" i="5"/>
  <c r="K71" i="5" s="1"/>
  <c r="F28" i="7"/>
  <c r="I28" i="7" s="1"/>
  <c r="G28" i="7"/>
  <c r="J28" i="7" s="1"/>
  <c r="F44" i="7"/>
  <c r="I44" i="7" s="1"/>
  <c r="G44" i="7"/>
  <c r="J44" i="7" s="1"/>
  <c r="G53" i="8"/>
  <c r="J53" i="8" s="1"/>
  <c r="F53" i="8"/>
  <c r="I53" i="8" s="1"/>
  <c r="L66" i="8"/>
  <c r="F73" i="8"/>
  <c r="I73" i="8" s="1"/>
  <c r="H73" i="8"/>
  <c r="K73" i="8" s="1"/>
  <c r="G71" i="5"/>
  <c r="J71" i="5" s="1"/>
  <c r="H62" i="6"/>
  <c r="K62" i="6" s="1"/>
  <c r="G62" i="6"/>
  <c r="J62" i="6" s="1"/>
  <c r="L62" i="6" s="1"/>
  <c r="F66" i="6"/>
  <c r="I66" i="6" s="1"/>
  <c r="L66" i="6" s="1"/>
  <c r="H19" i="7"/>
  <c r="K19" i="7" s="1"/>
  <c r="F19" i="7"/>
  <c r="I19" i="7" s="1"/>
  <c r="G19" i="7"/>
  <c r="J19" i="7" s="1"/>
  <c r="H28" i="7"/>
  <c r="K28" i="7" s="1"/>
  <c r="F30" i="7"/>
  <c r="I30" i="7" s="1"/>
  <c r="H44" i="7"/>
  <c r="K44" i="7" s="1"/>
  <c r="H64" i="7"/>
  <c r="K64" i="7" s="1"/>
  <c r="F64" i="7"/>
  <c r="I64" i="7" s="1"/>
  <c r="L64" i="7" s="1"/>
  <c r="L18" i="8"/>
  <c r="H53" i="8"/>
  <c r="K53" i="8" s="1"/>
  <c r="H57" i="8"/>
  <c r="K57" i="8" s="1"/>
  <c r="G57" i="8"/>
  <c r="J57" i="8" s="1"/>
  <c r="F57" i="8"/>
  <c r="I57" i="8" s="1"/>
  <c r="G73" i="8"/>
  <c r="J73" i="8" s="1"/>
  <c r="H17" i="7"/>
  <c r="K17" i="7" s="1"/>
  <c r="G17" i="7"/>
  <c r="J17" i="7" s="1"/>
  <c r="H35" i="7"/>
  <c r="K35" i="7" s="1"/>
  <c r="F35" i="7"/>
  <c r="I35" i="7" s="1"/>
  <c r="L35" i="7" s="1"/>
  <c r="H13" i="8"/>
  <c r="K13" i="8" s="1"/>
  <c r="F13" i="8"/>
  <c r="I13" i="8" s="1"/>
  <c r="L13" i="8" s="1"/>
  <c r="G13" i="8"/>
  <c r="J13" i="8" s="1"/>
  <c r="H21" i="8"/>
  <c r="K21" i="8" s="1"/>
  <c r="F21" i="8"/>
  <c r="I21" i="8" s="1"/>
  <c r="G21" i="8"/>
  <c r="J21" i="8" s="1"/>
  <c r="H43" i="8"/>
  <c r="K43" i="8" s="1"/>
  <c r="G43" i="8"/>
  <c r="J43" i="8" s="1"/>
  <c r="F43" i="8"/>
  <c r="I43" i="8" s="1"/>
  <c r="H62" i="8"/>
  <c r="K62" i="8" s="1"/>
  <c r="G62" i="8"/>
  <c r="J62" i="8" s="1"/>
  <c r="F62" i="8"/>
  <c r="I62" i="8" s="1"/>
  <c r="L62" i="8" s="1"/>
  <c r="H55" i="6"/>
  <c r="K55" i="6" s="1"/>
  <c r="G55" i="6"/>
  <c r="J55" i="6" s="1"/>
  <c r="H50" i="7"/>
  <c r="K50" i="7" s="1"/>
  <c r="G50" i="7"/>
  <c r="J50" i="7" s="1"/>
  <c r="F50" i="7"/>
  <c r="I50" i="7" s="1"/>
  <c r="L69" i="7"/>
  <c r="G8" i="8"/>
  <c r="J8" i="8" s="1"/>
  <c r="H8" i="8"/>
  <c r="K8" i="8" s="1"/>
  <c r="G58" i="8"/>
  <c r="J58" i="8" s="1"/>
  <c r="H58" i="8"/>
  <c r="K58" i="8" s="1"/>
  <c r="H63" i="8"/>
  <c r="K63" i="8" s="1"/>
  <c r="G63" i="8"/>
  <c r="J63" i="8" s="1"/>
  <c r="F63" i="8"/>
  <c r="I63" i="8" s="1"/>
  <c r="L63" i="8" s="1"/>
  <c r="G33" i="6"/>
  <c r="J33" i="6" s="1"/>
  <c r="L33" i="6" s="1"/>
  <c r="L38" i="6"/>
  <c r="H53" i="6"/>
  <c r="K53" i="6" s="1"/>
  <c r="L53" i="6" s="1"/>
  <c r="F55" i="6"/>
  <c r="I55" i="6" s="1"/>
  <c r="F11" i="7"/>
  <c r="I11" i="7" s="1"/>
  <c r="F15" i="7"/>
  <c r="I15" i="7" s="1"/>
  <c r="H22" i="7"/>
  <c r="K22" i="7" s="1"/>
  <c r="G22" i="7"/>
  <c r="J22" i="7" s="1"/>
  <c r="G26" i="7"/>
  <c r="J26" i="7" s="1"/>
  <c r="L26" i="7" s="1"/>
  <c r="H40" i="7"/>
  <c r="K40" i="7" s="1"/>
  <c r="L40" i="7" s="1"/>
  <c r="F45" i="7"/>
  <c r="I45" i="7" s="1"/>
  <c r="G62" i="7"/>
  <c r="J62" i="7" s="1"/>
  <c r="F8" i="8"/>
  <c r="I8" i="8" s="1"/>
  <c r="L8" i="8" s="1"/>
  <c r="F36" i="8"/>
  <c r="I36" i="8" s="1"/>
  <c r="L36" i="8" s="1"/>
  <c r="H36" i="8"/>
  <c r="K36" i="8" s="1"/>
  <c r="F48" i="8"/>
  <c r="I48" i="8" s="1"/>
  <c r="H48" i="8"/>
  <c r="K48" i="8" s="1"/>
  <c r="G50" i="8"/>
  <c r="J50" i="8" s="1"/>
  <c r="L50" i="8" s="1"/>
  <c r="F58" i="8"/>
  <c r="I58" i="8" s="1"/>
  <c r="L58" i="8" s="1"/>
  <c r="G18" i="6"/>
  <c r="J18" i="6" s="1"/>
  <c r="L18" i="6" s="1"/>
  <c r="H18" i="6"/>
  <c r="K18" i="6" s="1"/>
  <c r="H44" i="6"/>
  <c r="K44" i="6" s="1"/>
  <c r="F44" i="6"/>
  <c r="I44" i="6" s="1"/>
  <c r="L44" i="6" s="1"/>
  <c r="H69" i="6"/>
  <c r="K69" i="6" s="1"/>
  <c r="F69" i="6"/>
  <c r="I69" i="6" s="1"/>
  <c r="L69" i="6" s="1"/>
  <c r="G11" i="7"/>
  <c r="J11" i="7" s="1"/>
  <c r="G15" i="7"/>
  <c r="J15" i="7" s="1"/>
  <c r="H38" i="7"/>
  <c r="K38" i="7" s="1"/>
  <c r="F38" i="7"/>
  <c r="I38" i="7" s="1"/>
  <c r="H45" i="7"/>
  <c r="K45" i="7" s="1"/>
  <c r="G65" i="7"/>
  <c r="J65" i="7" s="1"/>
  <c r="L65" i="7" s="1"/>
  <c r="H65" i="7"/>
  <c r="K65" i="7" s="1"/>
  <c r="H40" i="8"/>
  <c r="K40" i="8" s="1"/>
  <c r="G40" i="8"/>
  <c r="J40" i="8" s="1"/>
  <c r="L40" i="8" s="1"/>
  <c r="H50" i="8"/>
  <c r="K50" i="8" s="1"/>
  <c r="F37" i="6"/>
  <c r="I37" i="6" s="1"/>
  <c r="L37" i="6" s="1"/>
  <c r="G37" i="6"/>
  <c r="J37" i="6" s="1"/>
  <c r="H59" i="6"/>
  <c r="K59" i="6" s="1"/>
  <c r="F59" i="6"/>
  <c r="I59" i="6" s="1"/>
  <c r="H67" i="6"/>
  <c r="K67" i="6" s="1"/>
  <c r="G67" i="6"/>
  <c r="J67" i="6" s="1"/>
  <c r="H48" i="7"/>
  <c r="K48" i="7" s="1"/>
  <c r="G48" i="7"/>
  <c r="J48" i="7" s="1"/>
  <c r="G51" i="7"/>
  <c r="J51" i="7" s="1"/>
  <c r="H51" i="7"/>
  <c r="K51" i="7" s="1"/>
  <c r="H11" i="8"/>
  <c r="K11" i="8" s="1"/>
  <c r="F11" i="8"/>
  <c r="I11" i="8" s="1"/>
  <c r="G11" i="8"/>
  <c r="J11" i="8" s="1"/>
  <c r="L16" i="8"/>
  <c r="H33" i="8"/>
  <c r="K33" i="8" s="1"/>
  <c r="G33" i="8"/>
  <c r="J33" i="8" s="1"/>
  <c r="F33" i="8"/>
  <c r="I33" i="8" s="1"/>
  <c r="L33" i="8" s="1"/>
  <c r="H64" i="8"/>
  <c r="K64" i="8" s="1"/>
  <c r="G64" i="8"/>
  <c r="J64" i="8" s="1"/>
  <c r="F64" i="8"/>
  <c r="I64" i="8" s="1"/>
  <c r="H67" i="8"/>
  <c r="K67" i="8" s="1"/>
  <c r="G67" i="8"/>
  <c r="J67" i="8" s="1"/>
  <c r="F67" i="8"/>
  <c r="I67" i="8" s="1"/>
  <c r="L67" i="8" s="1"/>
  <c r="G35" i="6"/>
  <c r="J35" i="6" s="1"/>
  <c r="L35" i="6" s="1"/>
  <c r="H37" i="6"/>
  <c r="K37" i="6" s="1"/>
  <c r="G48" i="6"/>
  <c r="J48" i="6" s="1"/>
  <c r="L48" i="6" s="1"/>
  <c r="F50" i="6"/>
  <c r="I50" i="6" s="1"/>
  <c r="L50" i="6" s="1"/>
  <c r="G59" i="6"/>
  <c r="J59" i="6" s="1"/>
  <c r="H63" i="6"/>
  <c r="K63" i="6" s="1"/>
  <c r="G63" i="6"/>
  <c r="J63" i="6" s="1"/>
  <c r="L63" i="6" s="1"/>
  <c r="F67" i="6"/>
  <c r="I67" i="6" s="1"/>
  <c r="G71" i="6"/>
  <c r="J71" i="6" s="1"/>
  <c r="L71" i="6" s="1"/>
  <c r="H18" i="7"/>
  <c r="K18" i="7" s="1"/>
  <c r="F18" i="7"/>
  <c r="I18" i="7" s="1"/>
  <c r="L18" i="7" s="1"/>
  <c r="F48" i="7"/>
  <c r="I48" i="7" s="1"/>
  <c r="L48" i="7" s="1"/>
  <c r="F51" i="7"/>
  <c r="I51" i="7" s="1"/>
  <c r="L51" i="7" s="1"/>
  <c r="F55" i="7"/>
  <c r="I55" i="7" s="1"/>
  <c r="L55" i="7" s="1"/>
  <c r="H16" i="8"/>
  <c r="K16" i="8" s="1"/>
  <c r="G19" i="8"/>
  <c r="J19" i="8" s="1"/>
  <c r="L19" i="8" s="1"/>
  <c r="H37" i="8"/>
  <c r="K37" i="8" s="1"/>
  <c r="F37" i="8"/>
  <c r="I37" i="8" s="1"/>
  <c r="G37" i="8"/>
  <c r="J37" i="8" s="1"/>
  <c r="H45" i="8"/>
  <c r="K45" i="8" s="1"/>
  <c r="G45" i="8"/>
  <c r="J45" i="8" s="1"/>
  <c r="F45" i="8"/>
  <c r="I45" i="8" s="1"/>
  <c r="H55" i="8"/>
  <c r="K55" i="8" s="1"/>
  <c r="G55" i="8"/>
  <c r="J55" i="8" s="1"/>
  <c r="F55" i="8"/>
  <c r="I55" i="8" s="1"/>
  <c r="L55" i="8" s="1"/>
  <c r="G75" i="7"/>
  <c r="J75" i="7" s="1"/>
  <c r="F75" i="7"/>
  <c r="I75" i="7" s="1"/>
  <c r="G12" i="7"/>
  <c r="J12" i="7" s="1"/>
  <c r="L12" i="7" s="1"/>
  <c r="F34" i="7"/>
  <c r="I34" i="7" s="1"/>
  <c r="G41" i="7"/>
  <c r="J41" i="7" s="1"/>
  <c r="H41" i="7"/>
  <c r="K41" i="7" s="1"/>
  <c r="G61" i="7"/>
  <c r="J61" i="7" s="1"/>
  <c r="F61" i="7"/>
  <c r="I61" i="7" s="1"/>
  <c r="F63" i="7"/>
  <c r="I63" i="7" s="1"/>
  <c r="L63" i="7" s="1"/>
  <c r="G68" i="7"/>
  <c r="J68" i="7" s="1"/>
  <c r="H75" i="7"/>
  <c r="K75" i="7" s="1"/>
  <c r="F22" i="8"/>
  <c r="I22" i="8" s="1"/>
  <c r="L22" i="8" s="1"/>
  <c r="G24" i="8"/>
  <c r="J24" i="8" s="1"/>
  <c r="L24" i="8" s="1"/>
  <c r="H24" i="8"/>
  <c r="K24" i="8" s="1"/>
  <c r="H35" i="8"/>
  <c r="K35" i="8" s="1"/>
  <c r="G35" i="8"/>
  <c r="J35" i="8" s="1"/>
  <c r="L35" i="8" s="1"/>
  <c r="H39" i="8"/>
  <c r="K39" i="8" s="1"/>
  <c r="G39" i="8"/>
  <c r="J39" i="8" s="1"/>
  <c r="L39" i="8" s="1"/>
  <c r="H47" i="8"/>
  <c r="K47" i="8" s="1"/>
  <c r="G47" i="8"/>
  <c r="J47" i="8" s="1"/>
  <c r="L47" i="8" s="1"/>
  <c r="F70" i="8"/>
  <c r="I70" i="8" s="1"/>
  <c r="H74" i="8"/>
  <c r="K74" i="8" s="1"/>
  <c r="F74" i="8"/>
  <c r="I74" i="8" s="1"/>
  <c r="F76" i="8"/>
  <c r="I76" i="8" s="1"/>
  <c r="L76" i="8" s="1"/>
  <c r="H51" i="8"/>
  <c r="K51" i="8" s="1"/>
  <c r="G51" i="8"/>
  <c r="J51" i="8" s="1"/>
  <c r="G70" i="8"/>
  <c r="J70" i="8" s="1"/>
  <c r="F72" i="8"/>
  <c r="I72" i="8" s="1"/>
  <c r="H72" i="8"/>
  <c r="K72" i="8" s="1"/>
  <c r="G76" i="8"/>
  <c r="J76" i="8" s="1"/>
  <c r="F70" i="7"/>
  <c r="I70" i="7" s="1"/>
  <c r="G6" i="8"/>
  <c r="J6" i="8" s="1"/>
  <c r="F15" i="8"/>
  <c r="I15" i="8" s="1"/>
  <c r="L15" i="8" s="1"/>
  <c r="F51" i="8"/>
  <c r="I51" i="8" s="1"/>
  <c r="L51" i="8" s="1"/>
  <c r="G72" i="8"/>
  <c r="J72" i="8" s="1"/>
  <c r="F30" i="8"/>
  <c r="I30" i="8" s="1"/>
  <c r="H32" i="8"/>
  <c r="K32" i="8" s="1"/>
  <c r="F32" i="8"/>
  <c r="I32" i="8" s="1"/>
  <c r="G34" i="8"/>
  <c r="J34" i="8" s="1"/>
  <c r="L34" i="8" s="1"/>
  <c r="F46" i="8"/>
  <c r="I46" i="8" s="1"/>
  <c r="L46" i="8" s="1"/>
  <c r="H59" i="8"/>
  <c r="K59" i="8" s="1"/>
  <c r="G59" i="8"/>
  <c r="J59" i="8" s="1"/>
  <c r="F59" i="8"/>
  <c r="I59" i="8" s="1"/>
  <c r="F69" i="8"/>
  <c r="I69" i="8" s="1"/>
  <c r="H69" i="8"/>
  <c r="K69" i="8" s="1"/>
  <c r="H75" i="6"/>
  <c r="K75" i="6" s="1"/>
  <c r="F75" i="6"/>
  <c r="I75" i="6" s="1"/>
  <c r="L75" i="6" s="1"/>
  <c r="G30" i="8"/>
  <c r="J30" i="8" s="1"/>
  <c r="G32" i="8"/>
  <c r="J32" i="8" s="1"/>
  <c r="H34" i="8"/>
  <c r="K34" i="8" s="1"/>
  <c r="G38" i="8"/>
  <c r="J38" i="8" s="1"/>
  <c r="L38" i="8" s="1"/>
  <c r="H42" i="8"/>
  <c r="K42" i="8" s="1"/>
  <c r="F42" i="8"/>
  <c r="I42" i="8" s="1"/>
  <c r="L42" i="8" s="1"/>
  <c r="I183" i="1" s="1"/>
  <c r="F44" i="8"/>
  <c r="I44" i="8" s="1"/>
  <c r="L44" i="8" s="1"/>
  <c r="G69" i="8"/>
  <c r="J69" i="8" s="1"/>
  <c r="H71" i="8"/>
  <c r="K71" i="8" s="1"/>
  <c r="G71" i="8"/>
  <c r="J71" i="8" s="1"/>
  <c r="L71" i="8" s="1"/>
  <c r="T276" i="15"/>
  <c r="R276" i="15"/>
  <c r="U276" i="15" s="1"/>
  <c r="T16" i="15"/>
  <c r="R16" i="15"/>
  <c r="U16" i="15" s="1"/>
  <c r="X5" i="13"/>
  <c r="T36" i="15"/>
  <c r="R36" i="15"/>
  <c r="U36" i="15" s="1"/>
  <c r="R114" i="15"/>
  <c r="U114" i="15" s="1"/>
  <c r="T114" i="15"/>
  <c r="T133" i="15"/>
  <c r="R133" i="15"/>
  <c r="U133" i="15" s="1"/>
  <c r="N73" i="13"/>
  <c r="J72" i="13"/>
  <c r="T90" i="15"/>
  <c r="R90" i="15"/>
  <c r="U90" i="15" s="1"/>
  <c r="T160" i="15"/>
  <c r="R160" i="15"/>
  <c r="U160" i="15" s="1"/>
  <c r="AK7" i="14"/>
  <c r="T325" i="15"/>
  <c r="R325" i="15"/>
  <c r="U325" i="15" s="1"/>
  <c r="CC8" i="15"/>
  <c r="T34" i="15"/>
  <c r="R34" i="15"/>
  <c r="U34" i="15" s="1"/>
  <c r="R458" i="15"/>
  <c r="U458" i="15" s="1"/>
  <c r="T458" i="15"/>
  <c r="T88" i="15"/>
  <c r="R88" i="15"/>
  <c r="U88" i="15" s="1"/>
  <c r="T109" i="15"/>
  <c r="R109" i="15"/>
  <c r="U109" i="15" s="1"/>
  <c r="T316" i="15"/>
  <c r="R316" i="15"/>
  <c r="U316" i="15" s="1"/>
  <c r="AG8" i="20"/>
  <c r="I572" i="3" s="1"/>
  <c r="M586" i="3" s="1"/>
  <c r="AH21" i="20"/>
  <c r="AR21" i="20" s="1"/>
  <c r="I615" i="3" s="1"/>
  <c r="M629" i="3" s="1"/>
  <c r="AH22" i="20"/>
  <c r="AR22" i="20" s="1"/>
  <c r="I616" i="3" s="1"/>
  <c r="M625" i="3" s="1"/>
  <c r="AG9" i="20"/>
  <c r="I573" i="3" s="1"/>
  <c r="M582" i="3" s="1"/>
  <c r="CS7" i="15"/>
  <c r="T168" i="15"/>
  <c r="R168" i="15"/>
  <c r="U168" i="15" s="1"/>
  <c r="T117" i="15"/>
  <c r="R117" i="15"/>
  <c r="U117" i="15" s="1"/>
  <c r="T153" i="15"/>
  <c r="R153" i="15"/>
  <c r="U153" i="15" s="1"/>
  <c r="T357" i="15"/>
  <c r="R357" i="15"/>
  <c r="U357" i="15" s="1"/>
  <c r="T26" i="15"/>
  <c r="R26" i="15"/>
  <c r="U26" i="15" s="1"/>
  <c r="T60" i="15"/>
  <c r="R60" i="15"/>
  <c r="U60" i="15" s="1"/>
  <c r="R181" i="15"/>
  <c r="U181" i="15" s="1"/>
  <c r="T181" i="15"/>
  <c r="T206" i="15"/>
  <c r="R206" i="15"/>
  <c r="U206" i="15" s="1"/>
  <c r="R438" i="15"/>
  <c r="U438" i="15" s="1"/>
  <c r="T438" i="15"/>
  <c r="T54" i="15"/>
  <c r="R54" i="15"/>
  <c r="U54" i="15" s="1"/>
  <c r="T70" i="15"/>
  <c r="R70" i="15"/>
  <c r="U70" i="15" s="1"/>
  <c r="T213" i="15"/>
  <c r="R213" i="15"/>
  <c r="U213" i="15" s="1"/>
  <c r="T18" i="15"/>
  <c r="T42" i="15"/>
  <c r="T62" i="15"/>
  <c r="T72" i="15"/>
  <c r="T96" i="15"/>
  <c r="T135" i="15"/>
  <c r="T180" i="15"/>
  <c r="T223" i="15"/>
  <c r="T226" i="15"/>
  <c r="T231" i="15"/>
  <c r="R231" i="15"/>
  <c r="U231" i="15" s="1"/>
  <c r="T352" i="15"/>
  <c r="R352" i="15"/>
  <c r="U352" i="15" s="1"/>
  <c r="T366" i="15"/>
  <c r="R366" i="15"/>
  <c r="U366" i="15" s="1"/>
  <c r="T413" i="15"/>
  <c r="R413" i="15"/>
  <c r="U413" i="15" s="1"/>
  <c r="AD20" i="20"/>
  <c r="AN20" i="20" s="1"/>
  <c r="E614" i="3" s="1"/>
  <c r="K630" i="3" s="1"/>
  <c r="T136" i="15"/>
  <c r="R136" i="15"/>
  <c r="U136" i="15" s="1"/>
  <c r="T358" i="15"/>
  <c r="R358" i="15"/>
  <c r="U358" i="15" s="1"/>
  <c r="T387" i="15"/>
  <c r="R387" i="15"/>
  <c r="U387" i="15" s="1"/>
  <c r="T433" i="15"/>
  <c r="R433" i="15"/>
  <c r="U433" i="15" s="1"/>
  <c r="R189" i="15"/>
  <c r="U189" i="15" s="1"/>
  <c r="R279" i="15"/>
  <c r="U279" i="15" s="1"/>
  <c r="T430" i="15"/>
  <c r="R442" i="15"/>
  <c r="U442" i="15" s="1"/>
  <c r="T459" i="15"/>
  <c r="R459" i="15"/>
  <c r="U459" i="15" s="1"/>
  <c r="AB24" i="20"/>
  <c r="AL24" i="20" s="1"/>
  <c r="C618" i="3" s="1"/>
  <c r="J624" i="3" s="1"/>
  <c r="AA11" i="20"/>
  <c r="C575" i="3" s="1"/>
  <c r="J581" i="3" s="1"/>
  <c r="AB25" i="20"/>
  <c r="AL25" i="20" s="1"/>
  <c r="C619" i="3" s="1"/>
  <c r="J622" i="3" s="1"/>
  <c r="AA12" i="20"/>
  <c r="C576" i="3" s="1"/>
  <c r="J579" i="3" s="1"/>
  <c r="T141" i="15"/>
  <c r="T161" i="15"/>
  <c r="T240" i="15"/>
  <c r="R240" i="15"/>
  <c r="U240" i="15" s="1"/>
  <c r="T388" i="15"/>
  <c r="R388" i="15"/>
  <c r="U388" i="15" s="1"/>
  <c r="T465" i="15"/>
  <c r="R465" i="15"/>
  <c r="U465" i="15" s="1"/>
  <c r="AB10" i="20"/>
  <c r="D574" i="3" s="1"/>
  <c r="D580" i="3" s="1"/>
  <c r="AC23" i="20"/>
  <c r="AM23" i="20" s="1"/>
  <c r="D617" i="3" s="1"/>
  <c r="D623" i="3" s="1"/>
  <c r="T332" i="15"/>
  <c r="R332" i="15"/>
  <c r="U332" i="15" s="1"/>
  <c r="AA8" i="20"/>
  <c r="C572" i="3" s="1"/>
  <c r="J586" i="3" s="1"/>
  <c r="AB21" i="20"/>
  <c r="AL21" i="20" s="1"/>
  <c r="C615" i="3" s="1"/>
  <c r="J629" i="3" s="1"/>
  <c r="AB22" i="20"/>
  <c r="AL22" i="20" s="1"/>
  <c r="C616" i="3" s="1"/>
  <c r="J625" i="3" s="1"/>
  <c r="AA9" i="20"/>
  <c r="C573" i="3" s="1"/>
  <c r="J582" i="3" s="1"/>
  <c r="AD23" i="20"/>
  <c r="AN23" i="20" s="1"/>
  <c r="E617" i="3" s="1"/>
  <c r="K623" i="3" s="1"/>
  <c r="AC10" i="20"/>
  <c r="E574" i="3" s="1"/>
  <c r="K580" i="3" s="1"/>
  <c r="R46" i="15"/>
  <c r="U46" i="15" s="1"/>
  <c r="R80" i="15"/>
  <c r="U80" i="15" s="1"/>
  <c r="R100" i="15"/>
  <c r="U100" i="15" s="1"/>
  <c r="R115" i="15"/>
  <c r="U115" i="15" s="1"/>
  <c r="R127" i="15"/>
  <c r="U127" i="15" s="1"/>
  <c r="T207" i="15"/>
  <c r="R207" i="15"/>
  <c r="U207" i="15" s="1"/>
  <c r="R244" i="15"/>
  <c r="U244" i="15" s="1"/>
  <c r="R249" i="15"/>
  <c r="U249" i="15" s="1"/>
  <c r="T341" i="15"/>
  <c r="R341" i="15"/>
  <c r="U341" i="15" s="1"/>
  <c r="R483" i="15"/>
  <c r="U483" i="15" s="1"/>
  <c r="AB9" i="20"/>
  <c r="D573" i="3" s="1"/>
  <c r="D582" i="3" s="1"/>
  <c r="AC22" i="20"/>
  <c r="AM22" i="20" s="1"/>
  <c r="D616" i="3" s="1"/>
  <c r="D625" i="3" s="1"/>
  <c r="T134" i="15"/>
  <c r="T154" i="15"/>
  <c r="T187" i="15"/>
  <c r="R187" i="15"/>
  <c r="U187" i="15" s="1"/>
  <c r="R222" i="15"/>
  <c r="U222" i="15" s="1"/>
  <c r="T233" i="15"/>
  <c r="T288" i="15"/>
  <c r="T333" i="15"/>
  <c r="R333" i="15"/>
  <c r="U333" i="15" s="1"/>
  <c r="R350" i="15"/>
  <c r="U350" i="15" s="1"/>
  <c r="T350" i="15"/>
  <c r="R451" i="15"/>
  <c r="U451" i="15" s="1"/>
  <c r="AC6" i="20"/>
  <c r="E570" i="3" s="1"/>
  <c r="K583" i="3" s="1"/>
  <c r="AD19" i="20"/>
  <c r="AN19" i="20" s="1"/>
  <c r="E613" i="3" s="1"/>
  <c r="K626" i="3" s="1"/>
  <c r="AC9" i="20"/>
  <c r="E573" i="3" s="1"/>
  <c r="K582" i="3" s="1"/>
  <c r="AD22" i="20"/>
  <c r="AN22" i="20" s="1"/>
  <c r="E616" i="3" s="1"/>
  <c r="K625" i="3" s="1"/>
  <c r="R233" i="15"/>
  <c r="U233" i="15" s="1"/>
  <c r="T250" i="15"/>
  <c r="R270" i="15"/>
  <c r="U270" i="15" s="1"/>
  <c r="R288" i="15"/>
  <c r="U288" i="15" s="1"/>
  <c r="T306" i="15"/>
  <c r="T484" i="15"/>
  <c r="R484" i="15"/>
  <c r="U484" i="15" s="1"/>
  <c r="AD6" i="20"/>
  <c r="F570" i="3" s="1"/>
  <c r="E583" i="3" s="1"/>
  <c r="AE19" i="20"/>
  <c r="AO19" i="20" s="1"/>
  <c r="F613" i="3" s="1"/>
  <c r="E626" i="3" s="1"/>
  <c r="AF20" i="20"/>
  <c r="AP20" i="20" s="1"/>
  <c r="G614" i="3" s="1"/>
  <c r="L630" i="3" s="1"/>
  <c r="AE7" i="20"/>
  <c r="G571" i="3" s="1"/>
  <c r="L587" i="3" s="1"/>
  <c r="T378" i="15"/>
  <c r="R378" i="15"/>
  <c r="U378" i="15" s="1"/>
  <c r="T116" i="15"/>
  <c r="R116" i="15"/>
  <c r="U116" i="15" s="1"/>
  <c r="T307" i="15"/>
  <c r="R307" i="15"/>
  <c r="U307" i="15" s="1"/>
  <c r="T321" i="15"/>
  <c r="R321" i="15"/>
  <c r="U321" i="15" s="1"/>
  <c r="T375" i="15"/>
  <c r="R412" i="15"/>
  <c r="U412" i="15" s="1"/>
  <c r="AF17" i="20"/>
  <c r="AP17" i="20" s="1"/>
  <c r="G611" i="3" s="1"/>
  <c r="L628" i="3" s="1"/>
  <c r="AE4" i="20"/>
  <c r="G568" i="3" s="1"/>
  <c r="L585" i="3" s="1"/>
  <c r="AF18" i="20"/>
  <c r="AP18" i="20" s="1"/>
  <c r="G612" i="3" s="1"/>
  <c r="L627" i="3" s="1"/>
  <c r="AE5" i="20"/>
  <c r="G569" i="3" s="1"/>
  <c r="L584" i="3" s="1"/>
  <c r="D482" i="3"/>
  <c r="E485" i="3" s="1"/>
  <c r="N579" i="3" s="1"/>
  <c r="T268" i="15"/>
  <c r="AD25" i="20"/>
  <c r="AN25" i="20" s="1"/>
  <c r="E619" i="3" s="1"/>
  <c r="K622" i="3" s="1"/>
  <c r="AC12" i="20"/>
  <c r="E576" i="3" s="1"/>
  <c r="K579" i="3" s="1"/>
  <c r="AF23" i="20"/>
  <c r="AP23" i="20" s="1"/>
  <c r="G617" i="3" s="1"/>
  <c r="L623" i="3" s="1"/>
  <c r="R268" i="15"/>
  <c r="U268" i="15" s="1"/>
  <c r="T286" i="15"/>
  <c r="T376" i="15"/>
  <c r="AC4" i="20"/>
  <c r="E568" i="3" s="1"/>
  <c r="K585" i="3" s="1"/>
  <c r="AA6" i="20"/>
  <c r="C570" i="3" s="1"/>
  <c r="J583" i="3" s="1"/>
  <c r="AE25" i="20"/>
  <c r="AO25" i="20" s="1"/>
  <c r="F619" i="3" s="1"/>
  <c r="E622" i="3" s="1"/>
  <c r="AD12" i="20"/>
  <c r="F576" i="3" s="1"/>
  <c r="E579" i="3" s="1"/>
  <c r="AG18" i="20"/>
  <c r="AQ18" i="20" s="1"/>
  <c r="H612" i="3" s="1"/>
  <c r="F627" i="3" s="1"/>
  <c r="Q17" i="21"/>
  <c r="C500" i="3" s="1"/>
  <c r="C516" i="3" s="1"/>
  <c r="G630" i="3" s="1"/>
  <c r="C477" i="3"/>
  <c r="C493" i="3" s="1"/>
  <c r="G587" i="3" s="1"/>
  <c r="T312" i="15"/>
  <c r="AA17" i="20"/>
  <c r="AK17" i="20" s="1"/>
  <c r="B611" i="3" s="1"/>
  <c r="C628" i="3" s="1"/>
  <c r="Z4" i="20"/>
  <c r="B568" i="3" s="1"/>
  <c r="C585" i="3" s="1"/>
  <c r="AG24" i="20"/>
  <c r="AQ24" i="20" s="1"/>
  <c r="H618" i="3" s="1"/>
  <c r="F624" i="3" s="1"/>
  <c r="AF11" i="20"/>
  <c r="H575" i="3" s="1"/>
  <c r="F581" i="3" s="1"/>
  <c r="R312" i="15"/>
  <c r="U312" i="15" s="1"/>
  <c r="T420" i="15"/>
  <c r="AH24" i="20"/>
  <c r="AR24" i="20" s="1"/>
  <c r="I618" i="3" s="1"/>
  <c r="M624" i="3" s="1"/>
  <c r="AG11" i="20"/>
  <c r="I575" i="3" s="1"/>
  <c r="M581" i="3" s="1"/>
  <c r="D479" i="3"/>
  <c r="E488" i="3" s="1"/>
  <c r="N582" i="3" s="1"/>
  <c r="AA20" i="20"/>
  <c r="AK20" i="20" s="1"/>
  <c r="B614" i="3" s="1"/>
  <c r="C630" i="3" s="1"/>
  <c r="Z7" i="20"/>
  <c r="B571" i="3" s="1"/>
  <c r="C587" i="3" s="1"/>
  <c r="AE22" i="20"/>
  <c r="AO22" i="20" s="1"/>
  <c r="F616" i="3" s="1"/>
  <c r="E625" i="3" s="1"/>
  <c r="AA5" i="20"/>
  <c r="C569" i="3" s="1"/>
  <c r="J584" i="3" s="1"/>
  <c r="AB18" i="20"/>
  <c r="AL18" i="20" s="1"/>
  <c r="C612" i="3" s="1"/>
  <c r="J627" i="3" s="1"/>
  <c r="T370" i="15"/>
  <c r="T460" i="15"/>
  <c r="AA19" i="20"/>
  <c r="AK19" i="20" s="1"/>
  <c r="B613" i="3" s="1"/>
  <c r="C626" i="3" s="1"/>
  <c r="AA22" i="20"/>
  <c r="AK22" i="20" s="1"/>
  <c r="B616" i="3" s="1"/>
  <c r="C625" i="3" s="1"/>
  <c r="C478" i="3"/>
  <c r="C492" i="3" s="1"/>
  <c r="G586" i="3" s="1"/>
  <c r="AD11" i="20"/>
  <c r="F575" i="3" s="1"/>
  <c r="E581" i="3" s="1"/>
  <c r="B230" i="3" l="1"/>
  <c r="B54" i="2"/>
  <c r="B6" i="3"/>
  <c r="C229" i="3"/>
  <c r="D70" i="2"/>
  <c r="D73" i="2" s="1"/>
  <c r="D428" i="3"/>
  <c r="C57" i="2"/>
  <c r="D258" i="3"/>
  <c r="F62" i="2"/>
  <c r="F65" i="2" s="1"/>
  <c r="W12" i="11"/>
  <c r="F49" i="2"/>
  <c r="B343" i="3"/>
  <c r="B70" i="2"/>
  <c r="C38" i="2"/>
  <c r="E70" i="2"/>
  <c r="E73" i="2" s="1"/>
  <c r="C62" i="3"/>
  <c r="F173" i="3"/>
  <c r="E61" i="3"/>
  <c r="N135" i="1"/>
  <c r="C89" i="2"/>
  <c r="L102" i="1"/>
  <c r="E147" i="3" s="1"/>
  <c r="B9" i="2"/>
  <c r="D257" i="3"/>
  <c r="E8" i="2"/>
  <c r="N149" i="1"/>
  <c r="B318" i="3" s="1"/>
  <c r="C318" i="3" s="1"/>
  <c r="D318" i="3" s="1"/>
  <c r="E318" i="3" s="1"/>
  <c r="F318" i="3" s="1"/>
  <c r="E80" i="2"/>
  <c r="C80" i="2"/>
  <c r="N195" i="1"/>
  <c r="B431" i="3" s="1"/>
  <c r="C431" i="3" s="1"/>
  <c r="D431" i="3" s="1"/>
  <c r="E431" i="3" s="1"/>
  <c r="F431" i="3" s="1"/>
  <c r="B80" i="2"/>
  <c r="E65" i="2"/>
  <c r="C6" i="3"/>
  <c r="J86" i="1"/>
  <c r="F32" i="2"/>
  <c r="F33" i="2" s="1"/>
  <c r="L142" i="1"/>
  <c r="E287" i="3" s="1"/>
  <c r="D46" i="2"/>
  <c r="D49" i="2" s="1"/>
  <c r="N133" i="1"/>
  <c r="B261" i="3" s="1"/>
  <c r="C261" i="3" s="1"/>
  <c r="D261" i="3" s="1"/>
  <c r="E261" i="3" s="1"/>
  <c r="F261" i="3" s="1"/>
  <c r="I126" i="1"/>
  <c r="C257" i="3"/>
  <c r="BF12" i="15"/>
  <c r="N166" i="1"/>
  <c r="G72" i="2" s="1"/>
  <c r="M134" i="1"/>
  <c r="F63" i="2" s="1"/>
  <c r="L61" i="1"/>
  <c r="E7" i="3" s="1"/>
  <c r="E258" i="3"/>
  <c r="F70" i="2"/>
  <c r="F73" i="2" s="1"/>
  <c r="D62" i="3"/>
  <c r="E6" i="2"/>
  <c r="E9" i="2" s="1"/>
  <c r="D32" i="2"/>
  <c r="D33" i="2" s="1"/>
  <c r="C46" i="2"/>
  <c r="C49" i="2" s="1"/>
  <c r="D54" i="2"/>
  <c r="D57" i="2" s="1"/>
  <c r="C9" i="2"/>
  <c r="I61" i="1"/>
  <c r="B7" i="2" s="1"/>
  <c r="K142" i="1"/>
  <c r="D287" i="3" s="1"/>
  <c r="B72" i="2"/>
  <c r="B73" i="2" s="1"/>
  <c r="I142" i="1"/>
  <c r="B287" i="3" s="1"/>
  <c r="C230" i="3"/>
  <c r="V12" i="13"/>
  <c r="F79" i="2"/>
  <c r="D38" i="2"/>
  <c r="D41" i="2" s="1"/>
  <c r="C40" i="2"/>
  <c r="C41" i="2" s="1"/>
  <c r="E30" i="2"/>
  <c r="E33" i="2" s="1"/>
  <c r="CB13" i="15"/>
  <c r="I110" i="1"/>
  <c r="E46" i="2"/>
  <c r="E49" i="2" s="1"/>
  <c r="AJ12" i="15"/>
  <c r="I118" i="1"/>
  <c r="B203" i="3" s="1"/>
  <c r="B62" i="2"/>
  <c r="B65" i="2" s="1"/>
  <c r="I165" i="1"/>
  <c r="B71" i="2" s="1"/>
  <c r="N62" i="1"/>
  <c r="B8" i="3" s="1"/>
  <c r="C8" i="3" s="1"/>
  <c r="D8" i="3" s="1"/>
  <c r="E8" i="3" s="1"/>
  <c r="F8" i="3" s="1"/>
  <c r="K69" i="1"/>
  <c r="D89" i="2"/>
  <c r="D9" i="2"/>
  <c r="C89" i="3"/>
  <c r="N87" i="1"/>
  <c r="B92" i="3" s="1"/>
  <c r="C92" i="3" s="1"/>
  <c r="D92" i="3" s="1"/>
  <c r="E92" i="3" s="1"/>
  <c r="F92" i="3" s="1"/>
  <c r="C17" i="2"/>
  <c r="B16" i="2"/>
  <c r="B89" i="3"/>
  <c r="C64" i="2"/>
  <c r="C65" i="2" s="1"/>
  <c r="E79" i="2"/>
  <c r="B78" i="2"/>
  <c r="F14" i="2"/>
  <c r="F17" i="2" s="1"/>
  <c r="E17" i="2"/>
  <c r="E90" i="3"/>
  <c r="D17" i="2"/>
  <c r="C90" i="3"/>
  <c r="AR12" i="13"/>
  <c r="B90" i="3"/>
  <c r="B14" i="2"/>
  <c r="N85" i="1"/>
  <c r="B93" i="3" s="1"/>
  <c r="C93" i="3" s="1"/>
  <c r="D93" i="3" s="1"/>
  <c r="E93" i="3" s="1"/>
  <c r="F93" i="3" s="1"/>
  <c r="F25" i="2"/>
  <c r="F34" i="3"/>
  <c r="E22" i="2"/>
  <c r="E34" i="3"/>
  <c r="D22" i="2"/>
  <c r="D25" i="2" s="1"/>
  <c r="D34" i="3"/>
  <c r="K73" i="13"/>
  <c r="C22" i="2"/>
  <c r="C25" i="2" s="1"/>
  <c r="AD12" i="13"/>
  <c r="I68" i="1"/>
  <c r="J73" i="13" s="1"/>
  <c r="AM14" i="10"/>
  <c r="I101" i="1"/>
  <c r="L24" i="7"/>
  <c r="L68" i="7"/>
  <c r="O7" i="7"/>
  <c r="C182" i="1" s="1"/>
  <c r="L30" i="7"/>
  <c r="L70" i="7"/>
  <c r="L61" i="7"/>
  <c r="L22" i="7"/>
  <c r="L17" i="7"/>
  <c r="L32" i="7"/>
  <c r="L15" i="7"/>
  <c r="L76" i="7"/>
  <c r="L59" i="7"/>
  <c r="L58" i="7"/>
  <c r="L33" i="7"/>
  <c r="L34" i="7"/>
  <c r="M61" i="1"/>
  <c r="F7" i="3" s="1"/>
  <c r="J69" i="1"/>
  <c r="C23" i="2" s="1"/>
  <c r="L110" i="1"/>
  <c r="E39" i="2" s="1"/>
  <c r="F230" i="3"/>
  <c r="F54" i="2"/>
  <c r="E229" i="3"/>
  <c r="E56" i="2"/>
  <c r="N103" i="1"/>
  <c r="B148" i="3" s="1"/>
  <c r="C148" i="3" s="1"/>
  <c r="D148" i="3" s="1"/>
  <c r="E148" i="3" s="1"/>
  <c r="F148" i="3" s="1"/>
  <c r="J126" i="1"/>
  <c r="C231" i="3" s="1"/>
  <c r="L165" i="1"/>
  <c r="I134" i="1"/>
  <c r="B259" i="3" s="1"/>
  <c r="L78" i="1"/>
  <c r="E31" i="2" s="1"/>
  <c r="BM12" i="15"/>
  <c r="I141" i="1"/>
  <c r="E54" i="2"/>
  <c r="E89" i="3"/>
  <c r="J165" i="1"/>
  <c r="C71" i="2" s="1"/>
  <c r="AK12" i="13"/>
  <c r="I77" i="1"/>
  <c r="B285" i="3"/>
  <c r="N143" i="1"/>
  <c r="B288" i="3" s="1"/>
  <c r="C288" i="3" s="1"/>
  <c r="D288" i="3" s="1"/>
  <c r="E288" i="3" s="1"/>
  <c r="F288" i="3" s="1"/>
  <c r="L118" i="1"/>
  <c r="E47" i="2" s="1"/>
  <c r="D373" i="3"/>
  <c r="K61" i="1"/>
  <c r="D7" i="3" s="1"/>
  <c r="N125" i="1"/>
  <c r="B118" i="3"/>
  <c r="N93" i="1"/>
  <c r="B121" i="3" s="1"/>
  <c r="C121" i="3" s="1"/>
  <c r="D121" i="3" s="1"/>
  <c r="E121" i="3" s="1"/>
  <c r="F121" i="3" s="1"/>
  <c r="F6" i="3"/>
  <c r="K126" i="1"/>
  <c r="D55" i="2" s="1"/>
  <c r="M86" i="1"/>
  <c r="F91" i="3" s="1"/>
  <c r="J118" i="1"/>
  <c r="C203" i="3" s="1"/>
  <c r="M165" i="1"/>
  <c r="F71" i="2" s="1"/>
  <c r="L134" i="1"/>
  <c r="E63" i="2" s="1"/>
  <c r="B24" i="2"/>
  <c r="N70" i="1"/>
  <c r="J61" i="1"/>
  <c r="AY12" i="15"/>
  <c r="N111" i="1"/>
  <c r="B48" i="2"/>
  <c r="N119" i="1"/>
  <c r="K118" i="1"/>
  <c r="D47" i="2" s="1"/>
  <c r="E25" i="2"/>
  <c r="K78" i="1"/>
  <c r="M78" i="1"/>
  <c r="F31" i="2" s="1"/>
  <c r="M126" i="1"/>
  <c r="F55" i="2" s="1"/>
  <c r="I78" i="1"/>
  <c r="J78" i="1"/>
  <c r="B56" i="2"/>
  <c r="B57" i="2" s="1"/>
  <c r="B229" i="3"/>
  <c r="N60" i="1"/>
  <c r="B9" i="3" s="1"/>
  <c r="C9" i="3" s="1"/>
  <c r="D9" i="3" s="1"/>
  <c r="E9" i="3" s="1"/>
  <c r="F9" i="3" s="1"/>
  <c r="B61" i="3"/>
  <c r="B32" i="2"/>
  <c r="N79" i="1"/>
  <c r="N109" i="1"/>
  <c r="B174" i="3"/>
  <c r="B38" i="2"/>
  <c r="B41" i="2" s="1"/>
  <c r="AR12" i="15"/>
  <c r="L86" i="1"/>
  <c r="E91" i="3" s="1"/>
  <c r="K86" i="1"/>
  <c r="D15" i="2" s="1"/>
  <c r="K165" i="1"/>
  <c r="D344" i="3" s="1"/>
  <c r="F9" i="2"/>
  <c r="C81" i="2"/>
  <c r="F62" i="3"/>
  <c r="M102" i="1"/>
  <c r="F147" i="3" s="1"/>
  <c r="F57" i="2"/>
  <c r="D5" i="3"/>
  <c r="M142" i="1"/>
  <c r="F287" i="3" s="1"/>
  <c r="B89" i="2"/>
  <c r="L126" i="1"/>
  <c r="E55" i="2" s="1"/>
  <c r="J142" i="1"/>
  <c r="C287" i="3" s="1"/>
  <c r="M118" i="1"/>
  <c r="N164" i="1"/>
  <c r="B119" i="3"/>
  <c r="N94" i="1"/>
  <c r="B122" i="3" s="1"/>
  <c r="C122" i="3" s="1"/>
  <c r="D122" i="3" s="1"/>
  <c r="E122" i="3" s="1"/>
  <c r="F122" i="3" s="1"/>
  <c r="F259" i="3"/>
  <c r="B63" i="2"/>
  <c r="L74" i="8"/>
  <c r="L11" i="8"/>
  <c r="L50" i="7"/>
  <c r="C184" i="1" s="1"/>
  <c r="L21" i="8"/>
  <c r="L28" i="7"/>
  <c r="L75" i="8"/>
  <c r="L27" i="8"/>
  <c r="L39" i="5"/>
  <c r="L13" i="4"/>
  <c r="L52" i="6"/>
  <c r="L12" i="6"/>
  <c r="L15" i="6"/>
  <c r="L24" i="6"/>
  <c r="L29" i="4"/>
  <c r="L53" i="4"/>
  <c r="L10" i="4"/>
  <c r="L62" i="4"/>
  <c r="F89" i="2"/>
  <c r="G78" i="2"/>
  <c r="B432" i="3"/>
  <c r="C432" i="3" s="1"/>
  <c r="D432" i="3" s="1"/>
  <c r="E432" i="3" s="1"/>
  <c r="F432" i="3" s="1"/>
  <c r="C33" i="2"/>
  <c r="D65" i="2"/>
  <c r="E63" i="3"/>
  <c r="F7" i="2"/>
  <c r="L21" i="6"/>
  <c r="B430" i="3"/>
  <c r="B79" i="2"/>
  <c r="N194" i="1"/>
  <c r="B374" i="3"/>
  <c r="C374" i="3" s="1"/>
  <c r="D374" i="3" s="1"/>
  <c r="E374" i="3" s="1"/>
  <c r="F374" i="3" s="1"/>
  <c r="G88" i="2"/>
  <c r="B39" i="2"/>
  <c r="B175" i="3"/>
  <c r="L69" i="8"/>
  <c r="L70" i="8"/>
  <c r="B185" i="1" s="1"/>
  <c r="L45" i="8"/>
  <c r="L45" i="7"/>
  <c r="L71" i="5"/>
  <c r="L57" i="7"/>
  <c r="L29" i="6"/>
  <c r="L16" i="6"/>
  <c r="L11" i="6"/>
  <c r="L46" i="4"/>
  <c r="L25" i="5"/>
  <c r="E182" i="1" s="1"/>
  <c r="G56" i="2"/>
  <c r="B232" i="3"/>
  <c r="C232" i="3" s="1"/>
  <c r="D232" i="3" s="1"/>
  <c r="E232" i="3" s="1"/>
  <c r="F232" i="3" s="1"/>
  <c r="L14" i="5"/>
  <c r="K110" i="1"/>
  <c r="L46" i="5"/>
  <c r="L65" i="5"/>
  <c r="E81" i="2"/>
  <c r="E231" i="3"/>
  <c r="L59" i="8"/>
  <c r="O6" i="8"/>
  <c r="B181" i="1" s="1"/>
  <c r="L67" i="6"/>
  <c r="L64" i="8"/>
  <c r="L73" i="8"/>
  <c r="L61" i="8"/>
  <c r="L36" i="5"/>
  <c r="L58" i="4"/>
  <c r="L56" i="8"/>
  <c r="L9" i="5"/>
  <c r="O6" i="6"/>
  <c r="D181" i="1" s="1"/>
  <c r="K182" i="1" s="1"/>
  <c r="D404" i="3" s="1"/>
  <c r="L4" i="6"/>
  <c r="K181" i="1" s="1"/>
  <c r="D403" i="3" s="1"/>
  <c r="L47" i="5"/>
  <c r="L11" i="4"/>
  <c r="L68" i="6"/>
  <c r="L24" i="4"/>
  <c r="O7" i="4" s="1"/>
  <c r="F182" i="1" s="1"/>
  <c r="L48" i="4"/>
  <c r="L27" i="4"/>
  <c r="L31" i="5"/>
  <c r="B202" i="3"/>
  <c r="N117" i="1"/>
  <c r="B46" i="2"/>
  <c r="I69" i="1"/>
  <c r="L43" i="4"/>
  <c r="B402" i="3"/>
  <c r="L12" i="8"/>
  <c r="L4" i="8" s="1"/>
  <c r="I181" i="1" s="1"/>
  <c r="L37" i="5"/>
  <c r="L72" i="8"/>
  <c r="L41" i="7"/>
  <c r="L37" i="8"/>
  <c r="L38" i="7"/>
  <c r="L53" i="8"/>
  <c r="L65" i="8"/>
  <c r="L32" i="6"/>
  <c r="L23" i="8"/>
  <c r="L45" i="4"/>
  <c r="L69" i="4"/>
  <c r="L6" i="7"/>
  <c r="L27" i="5"/>
  <c r="F41" i="2"/>
  <c r="K134" i="1"/>
  <c r="L60" i="4"/>
  <c r="L54" i="4"/>
  <c r="I86" i="1"/>
  <c r="I102" i="1"/>
  <c r="M69" i="1"/>
  <c r="L69" i="1"/>
  <c r="B260" i="3"/>
  <c r="C260" i="3" s="1"/>
  <c r="D260" i="3" s="1"/>
  <c r="E260" i="3" s="1"/>
  <c r="F260" i="3" s="1"/>
  <c r="G64" i="2"/>
  <c r="L32" i="8"/>
  <c r="L59" i="6"/>
  <c r="L48" i="8"/>
  <c r="L11" i="7"/>
  <c r="L43" i="8"/>
  <c r="L67" i="7"/>
  <c r="L73" i="7"/>
  <c r="L49" i="5"/>
  <c r="L41" i="5"/>
  <c r="L68" i="5"/>
  <c r="L37" i="4"/>
  <c r="L48" i="5"/>
  <c r="L45" i="5"/>
  <c r="L183" i="1" s="1"/>
  <c r="E402" i="3" s="1"/>
  <c r="L61" i="4"/>
  <c r="L44" i="5"/>
  <c r="E87" i="2"/>
  <c r="E373" i="3"/>
  <c r="B373" i="3"/>
  <c r="N174" i="1"/>
  <c r="B87" i="2"/>
  <c r="L38" i="5"/>
  <c r="L75" i="7"/>
  <c r="L55" i="6"/>
  <c r="L19" i="7"/>
  <c r="L41" i="8"/>
  <c r="L60" i="8"/>
  <c r="L66" i="7"/>
  <c r="L72" i="6"/>
  <c r="L21" i="7"/>
  <c r="L7" i="5"/>
  <c r="L4" i="5" s="1"/>
  <c r="L181" i="1" s="1"/>
  <c r="E403" i="3" s="1"/>
  <c r="L58" i="6"/>
  <c r="L43" i="6"/>
  <c r="L28" i="5"/>
  <c r="L9" i="4"/>
  <c r="L42" i="4"/>
  <c r="B231" i="3"/>
  <c r="B55" i="2"/>
  <c r="C91" i="3"/>
  <c r="C15" i="2"/>
  <c r="J110" i="1"/>
  <c r="C87" i="2"/>
  <c r="C373" i="3"/>
  <c r="L30" i="8"/>
  <c r="L57" i="8"/>
  <c r="L44" i="7"/>
  <c r="L37" i="7"/>
  <c r="L31" i="8"/>
  <c r="L53" i="7"/>
  <c r="L15" i="5"/>
  <c r="L26" i="4"/>
  <c r="O8" i="4" s="1"/>
  <c r="F183" i="1" s="1"/>
  <c r="L73" i="6"/>
  <c r="L19" i="6"/>
  <c r="L7" i="7"/>
  <c r="L8" i="5"/>
  <c r="E89" i="2"/>
  <c r="J134" i="1"/>
  <c r="G86" i="2"/>
  <c r="B375" i="3"/>
  <c r="C375" i="3" s="1"/>
  <c r="D375" i="3" s="1"/>
  <c r="E375" i="3" s="1"/>
  <c r="F375" i="3" s="1"/>
  <c r="E344" i="3"/>
  <c r="E71" i="2"/>
  <c r="M110" i="1"/>
  <c r="D23" i="2"/>
  <c r="D35" i="3"/>
  <c r="F15" i="2" l="1"/>
  <c r="E7" i="2"/>
  <c r="B7" i="3"/>
  <c r="D7" i="2"/>
  <c r="C344" i="3"/>
  <c r="G62" i="2"/>
  <c r="B81" i="2"/>
  <c r="B47" i="2"/>
  <c r="D203" i="3"/>
  <c r="B344" i="3"/>
  <c r="N126" i="1"/>
  <c r="G55" i="2" s="1"/>
  <c r="G80" i="2"/>
  <c r="N134" i="1"/>
  <c r="B262" i="3" s="1"/>
  <c r="C262" i="3" s="1"/>
  <c r="D262" i="3" s="1"/>
  <c r="E262" i="3" s="1"/>
  <c r="F262" i="3" s="1"/>
  <c r="E259" i="3"/>
  <c r="F231" i="3"/>
  <c r="F63" i="3"/>
  <c r="B345" i="3"/>
  <c r="C345" i="3" s="1"/>
  <c r="D345" i="3" s="1"/>
  <c r="E345" i="3" s="1"/>
  <c r="F345" i="3" s="1"/>
  <c r="C55" i="2"/>
  <c r="E203" i="3"/>
  <c r="B34" i="3"/>
  <c r="N142" i="1"/>
  <c r="B290" i="3" s="1"/>
  <c r="C290" i="3" s="1"/>
  <c r="D290" i="3" s="1"/>
  <c r="E290" i="3" s="1"/>
  <c r="F290" i="3" s="1"/>
  <c r="N165" i="1"/>
  <c r="B347" i="3" s="1"/>
  <c r="C347" i="3" s="1"/>
  <c r="D347" i="3" s="1"/>
  <c r="E347" i="3" s="1"/>
  <c r="F347" i="3" s="1"/>
  <c r="F344" i="3"/>
  <c r="N110" i="1"/>
  <c r="B178" i="3" s="1"/>
  <c r="C178" i="3" s="1"/>
  <c r="D178" i="3" s="1"/>
  <c r="E178" i="3" s="1"/>
  <c r="F178" i="3" s="1"/>
  <c r="E175" i="3"/>
  <c r="G8" i="2"/>
  <c r="C47" i="2"/>
  <c r="C35" i="3"/>
  <c r="D231" i="3"/>
  <c r="B17" i="2"/>
  <c r="G17" i="2" s="1"/>
  <c r="K4" i="2" s="1"/>
  <c r="G73" i="2"/>
  <c r="K11" i="2" s="1"/>
  <c r="E57" i="2"/>
  <c r="G57" i="2" s="1"/>
  <c r="K9" i="2" s="1"/>
  <c r="G9" i="2"/>
  <c r="K3" i="2" s="1"/>
  <c r="G16" i="2"/>
  <c r="G81" i="2"/>
  <c r="K12" i="2" s="1"/>
  <c r="G65" i="2"/>
  <c r="K10" i="2" s="1"/>
  <c r="G41" i="2"/>
  <c r="K7" i="2" s="1"/>
  <c r="G14" i="2"/>
  <c r="N68" i="1"/>
  <c r="B22" i="2"/>
  <c r="B25" i="2" s="1"/>
  <c r="G25" i="2" s="1"/>
  <c r="K5" i="2" s="1"/>
  <c r="B146" i="3"/>
  <c r="N101" i="1"/>
  <c r="B149" i="3" s="1"/>
  <c r="C149" i="3" s="1"/>
  <c r="D149" i="3" s="1"/>
  <c r="E149" i="3" s="1"/>
  <c r="F149" i="3" s="1"/>
  <c r="D71" i="2"/>
  <c r="B176" i="3"/>
  <c r="C176" i="3" s="1"/>
  <c r="D176" i="3" s="1"/>
  <c r="E176" i="3" s="1"/>
  <c r="F176" i="3" s="1"/>
  <c r="G40" i="2"/>
  <c r="B31" i="2"/>
  <c r="B63" i="3"/>
  <c r="N78" i="1"/>
  <c r="G24" i="2"/>
  <c r="B36" i="3"/>
  <c r="C36" i="3" s="1"/>
  <c r="D36" i="3" s="1"/>
  <c r="E36" i="3" s="1"/>
  <c r="F36" i="3" s="1"/>
  <c r="B286" i="3"/>
  <c r="N141" i="1"/>
  <c r="B289" i="3" s="1"/>
  <c r="C289" i="3" s="1"/>
  <c r="D289" i="3" s="1"/>
  <c r="E289" i="3" s="1"/>
  <c r="F289" i="3" s="1"/>
  <c r="G6" i="2"/>
  <c r="N118" i="1"/>
  <c r="B206" i="3" s="1"/>
  <c r="C206" i="3" s="1"/>
  <c r="D206" i="3" s="1"/>
  <c r="E206" i="3" s="1"/>
  <c r="F206" i="3" s="1"/>
  <c r="F47" i="2"/>
  <c r="F203" i="3"/>
  <c r="B233" i="3"/>
  <c r="C233" i="3" s="1"/>
  <c r="D233" i="3" s="1"/>
  <c r="E233" i="3" s="1"/>
  <c r="F233" i="3" s="1"/>
  <c r="G54" i="2"/>
  <c r="D91" i="3"/>
  <c r="G89" i="2"/>
  <c r="K13" i="2" s="1"/>
  <c r="B49" i="2"/>
  <c r="G49" i="2" s="1"/>
  <c r="K8" i="2" s="1"/>
  <c r="D63" i="3"/>
  <c r="D31" i="2"/>
  <c r="B346" i="3"/>
  <c r="C346" i="3" s="1"/>
  <c r="D346" i="3" s="1"/>
  <c r="E346" i="3" s="1"/>
  <c r="F346" i="3" s="1"/>
  <c r="G70" i="2"/>
  <c r="C7" i="3"/>
  <c r="C7" i="2"/>
  <c r="C63" i="3"/>
  <c r="C31" i="2"/>
  <c r="E15" i="2"/>
  <c r="B177" i="3"/>
  <c r="C177" i="3" s="1"/>
  <c r="D177" i="3" s="1"/>
  <c r="E177" i="3" s="1"/>
  <c r="F177" i="3" s="1"/>
  <c r="G38" i="2"/>
  <c r="B64" i="3"/>
  <c r="C64" i="3" s="1"/>
  <c r="D64" i="3" s="1"/>
  <c r="E64" i="3" s="1"/>
  <c r="F64" i="3" s="1"/>
  <c r="G32" i="2"/>
  <c r="N61" i="1"/>
  <c r="G48" i="2"/>
  <c r="B204" i="3"/>
  <c r="C204" i="3" s="1"/>
  <c r="D204" i="3" s="1"/>
  <c r="E204" i="3" s="1"/>
  <c r="F204" i="3" s="1"/>
  <c r="B30" i="2"/>
  <c r="B33" i="2" s="1"/>
  <c r="G33" i="2" s="1"/>
  <c r="K6" i="2" s="1"/>
  <c r="N77" i="1"/>
  <c r="B62" i="3"/>
  <c r="B403" i="3"/>
  <c r="B205" i="3"/>
  <c r="C205" i="3" s="1"/>
  <c r="D205" i="3" s="1"/>
  <c r="E205" i="3" s="1"/>
  <c r="F205" i="3" s="1"/>
  <c r="G46" i="2"/>
  <c r="E181" i="1"/>
  <c r="L182" i="1" s="1"/>
  <c r="E404" i="3" s="1"/>
  <c r="B91" i="3"/>
  <c r="B15" i="2"/>
  <c r="N86" i="1"/>
  <c r="F39" i="2"/>
  <c r="F175" i="3"/>
  <c r="E35" i="3"/>
  <c r="E23" i="2"/>
  <c r="D39" i="2"/>
  <c r="D175" i="3"/>
  <c r="F35" i="3"/>
  <c r="F23" i="2"/>
  <c r="D63" i="2"/>
  <c r="D259" i="3"/>
  <c r="B433" i="3"/>
  <c r="C433" i="3" s="1"/>
  <c r="D433" i="3" s="1"/>
  <c r="E433" i="3" s="1"/>
  <c r="F433" i="3" s="1"/>
  <c r="G79" i="2"/>
  <c r="L4" i="7"/>
  <c r="J181" i="1" s="1"/>
  <c r="C403" i="3" s="1"/>
  <c r="O6" i="7"/>
  <c r="C181" i="1" s="1"/>
  <c r="J182" i="1" s="1"/>
  <c r="C404" i="3" s="1"/>
  <c r="O6" i="4"/>
  <c r="F181" i="1" s="1"/>
  <c r="M182" i="1" s="1"/>
  <c r="F404" i="3" s="1"/>
  <c r="L4" i="4"/>
  <c r="M181" i="1" s="1"/>
  <c r="F403" i="3" s="1"/>
  <c r="C39" i="2"/>
  <c r="C175" i="3"/>
  <c r="B147" i="3"/>
  <c r="N102" i="1"/>
  <c r="B150" i="3" s="1"/>
  <c r="C150" i="3" s="1"/>
  <c r="D150" i="3" s="1"/>
  <c r="E150" i="3" s="1"/>
  <c r="F150" i="3" s="1"/>
  <c r="B376" i="3"/>
  <c r="C376" i="3" s="1"/>
  <c r="D376" i="3" s="1"/>
  <c r="E376" i="3" s="1"/>
  <c r="F376" i="3" s="1"/>
  <c r="G87" i="2"/>
  <c r="N183" i="1"/>
  <c r="B405" i="3" s="1"/>
  <c r="C405" i="3" s="1"/>
  <c r="D405" i="3" s="1"/>
  <c r="E405" i="3" s="1"/>
  <c r="F405" i="3" s="1"/>
  <c r="C259" i="3"/>
  <c r="C63" i="2"/>
  <c r="B35" i="3"/>
  <c r="N69" i="1"/>
  <c r="B23" i="2"/>
  <c r="I182" i="1"/>
  <c r="G63" i="2" l="1"/>
  <c r="B234" i="3"/>
  <c r="C234" i="3" s="1"/>
  <c r="D234" i="3" s="1"/>
  <c r="E234" i="3" s="1"/>
  <c r="F234" i="3" s="1"/>
  <c r="G71" i="2"/>
  <c r="G39" i="2"/>
  <c r="G22" i="2"/>
  <c r="B37" i="3"/>
  <c r="C37" i="3" s="1"/>
  <c r="D37" i="3" s="1"/>
  <c r="E37" i="3" s="1"/>
  <c r="F37" i="3" s="1"/>
  <c r="B10" i="3"/>
  <c r="C10" i="3" s="1"/>
  <c r="D10" i="3" s="1"/>
  <c r="E10" i="3" s="1"/>
  <c r="F10" i="3" s="1"/>
  <c r="G7" i="2"/>
  <c r="G47" i="2"/>
  <c r="G31" i="2"/>
  <c r="B66" i="3"/>
  <c r="C66" i="3" s="1"/>
  <c r="D66" i="3" s="1"/>
  <c r="E66" i="3" s="1"/>
  <c r="F66" i="3" s="1"/>
  <c r="B65" i="3"/>
  <c r="C65" i="3" s="1"/>
  <c r="D65" i="3" s="1"/>
  <c r="E65" i="3" s="1"/>
  <c r="F65" i="3" s="1"/>
  <c r="G30" i="2"/>
  <c r="B404" i="3"/>
  <c r="N182" i="1"/>
  <c r="B407" i="3" s="1"/>
  <c r="C407" i="3" s="1"/>
  <c r="D407" i="3" s="1"/>
  <c r="E407" i="3" s="1"/>
  <c r="F407" i="3" s="1"/>
  <c r="G23" i="2"/>
  <c r="B38" i="3"/>
  <c r="C38" i="3" s="1"/>
  <c r="D38" i="3" s="1"/>
  <c r="E38" i="3" s="1"/>
  <c r="F38" i="3" s="1"/>
  <c r="N181" i="1"/>
  <c r="B406" i="3" s="1"/>
  <c r="C406" i="3" s="1"/>
  <c r="D406" i="3" s="1"/>
  <c r="E406" i="3" s="1"/>
  <c r="F406" i="3" s="1"/>
  <c r="B94" i="3"/>
  <c r="C94" i="3" s="1"/>
  <c r="D94" i="3" s="1"/>
  <c r="E94" i="3" s="1"/>
  <c r="F94" i="3" s="1"/>
  <c r="G1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34" authorId="0" shapeId="0" xr:uid="{00000000-0006-0000-0C00-000001000000}">
      <text>
        <r>
          <rPr>
            <sz val="10"/>
            <color rgb="FF000000"/>
            <rFont val="Calibri"/>
            <scheme val="minor"/>
          </rPr>
          <t>This number is wrong. It should be the sum of the two columns to its right. Adjusting the erroneous 120. 2-26-2025
	-Kelly O'Neill</t>
        </r>
      </text>
    </comment>
  </commentList>
</comments>
</file>

<file path=xl/sharedStrings.xml><?xml version="1.0" encoding="utf-8"?>
<sst xmlns="http://schemas.openxmlformats.org/spreadsheetml/2006/main" count="42769" uniqueCount="2600">
  <si>
    <t>Customer counts</t>
  </si>
  <si>
    <t>Alectra Utilities Corporation</t>
  </si>
  <si>
    <t>Elexicon Energy Inc.</t>
  </si>
  <si>
    <t>Enova Power Corp.</t>
  </si>
  <si>
    <t>London Hydro Inc.</t>
  </si>
  <si>
    <t>Toronto Hydro-Electric System Limited</t>
  </si>
  <si>
    <t xml:space="preserve">Metered Consumption (kwh) </t>
  </si>
  <si>
    <t>Company_Name</t>
  </si>
  <si>
    <t xml:space="preserve">Circuit KM (Primary Circuit KM of Line) </t>
  </si>
  <si>
    <t xml:space="preserve">Customers (Excluding Connections) </t>
  </si>
  <si>
    <t>CAPEX</t>
  </si>
  <si>
    <t>OM&amp;A</t>
  </si>
  <si>
    <t>Company</t>
  </si>
  <si>
    <t>FTE</t>
  </si>
  <si>
    <t>FTE/Circuit KM</t>
  </si>
  <si>
    <t>5 Yr Avg.</t>
  </si>
  <si>
    <t>Industry Average</t>
  </si>
  <si>
    <t xml:space="preserve">Peer Group Average </t>
  </si>
  <si>
    <t>Hydro Ottawa Limited</t>
  </si>
  <si>
    <t>FTE/GWh</t>
  </si>
  <si>
    <t>FTE/$1,000,000 CAPEX</t>
  </si>
  <si>
    <t>FTE/1000 Customers</t>
  </si>
  <si>
    <t>Load (MWh)/Customers</t>
  </si>
  <si>
    <t xml:space="preserve">Circuit KM/1000 Customers </t>
  </si>
  <si>
    <t>OM&amp;A ($)/Customers</t>
  </si>
  <si>
    <t>OM&amp;A ($)/Circuit KM</t>
  </si>
  <si>
    <t>OM&amp;A ($)/FTE</t>
  </si>
  <si>
    <t>OM&amp;A ($)/MWh</t>
  </si>
  <si>
    <t>OM&amp;A ($)/CAPEX ($)</t>
  </si>
  <si>
    <t>Severe weather event frequency / Year</t>
  </si>
  <si>
    <t>TOTEX</t>
  </si>
  <si>
    <t>TOTEX/FTE</t>
  </si>
  <si>
    <t>Total Operating Expense Ratio</t>
  </si>
  <si>
    <t>Total Monthly Cost to the Customer for Loss Factor in 2023</t>
  </si>
  <si>
    <t>Loss Factor Percentage ----&gt;</t>
  </si>
  <si>
    <t>2014-2023 Yearbook Comparison Dist Losses</t>
  </si>
  <si>
    <t>Long Term Weighted Cost of Debt</t>
  </si>
  <si>
    <t>Unit Cost</t>
  </si>
  <si>
    <t>Labels</t>
  </si>
  <si>
    <t>HOL vs. Industry Average</t>
  </si>
  <si>
    <t>FTE/Primary Circuit KM</t>
  </si>
  <si>
    <t>HOL vs. Industry Var. (%)</t>
  </si>
  <si>
    <t>FTE/$1,000,000 Capital Additions</t>
  </si>
  <si>
    <t>OM&amp;A ($)/Primary Circuit KM</t>
  </si>
  <si>
    <t>Total Cost/FTE</t>
  </si>
  <si>
    <t>Weighted Average Cost of Debt</t>
  </si>
  <si>
    <t>5 Year Hydro Ottawa Average</t>
  </si>
  <si>
    <t>5 Year Industry Average</t>
  </si>
  <si>
    <t>5 Year Peer Group Average</t>
  </si>
  <si>
    <t>Outage Cause Codes</t>
  </si>
  <si>
    <t>Hydro Ottawa 2023</t>
  </si>
  <si>
    <t>SAIFI</t>
  </si>
  <si>
    <t>SAIDI</t>
  </si>
  <si>
    <t>Unknown/Other</t>
  </si>
  <si>
    <t>Scheduled Outage</t>
  </si>
  <si>
    <t>Tree Contacts</t>
  </si>
  <si>
    <t>Lightning</t>
  </si>
  <si>
    <t>Defective Equipment</t>
  </si>
  <si>
    <t>Adverse Weather</t>
  </si>
  <si>
    <t>Adverse Environment</t>
  </si>
  <si>
    <t>Human Element</t>
  </si>
  <si>
    <t>Foreign Interference</t>
  </si>
  <si>
    <t>Industry Average 2023</t>
  </si>
  <si>
    <t>Peer Group Average 2023</t>
  </si>
  <si>
    <t>Percentage of total SAIFI</t>
  </si>
  <si>
    <t>Percentage of total SAIDI</t>
  </si>
  <si>
    <t>INDUSTRY AVERAGE</t>
  </si>
  <si>
    <t>Peer Group AVERAGE</t>
  </si>
  <si>
    <t>Total Monthly Consumption - kWh</t>
  </si>
  <si>
    <t>On</t>
  </si>
  <si>
    <t>% based on Nov 1, 2023 Rate Change</t>
  </si>
  <si>
    <t>Off</t>
  </si>
  <si>
    <t>Nov 1, 2023 TOU Rates</t>
  </si>
  <si>
    <t>Mid</t>
  </si>
  <si>
    <t xml:space="preserve">Ontario Average Cost </t>
  </si>
  <si>
    <t>Detail from Tariff Sheet</t>
  </si>
  <si>
    <t>Loss Factor</t>
  </si>
  <si>
    <t>Loss Adjusted kWh</t>
  </si>
  <si>
    <t>Calculated Losses - kWh</t>
  </si>
  <si>
    <t>On-kWh</t>
  </si>
  <si>
    <t>Off-kWh</t>
  </si>
  <si>
    <t>Mid-kWh</t>
  </si>
  <si>
    <t>On-$</t>
  </si>
  <si>
    <t>Off-$</t>
  </si>
  <si>
    <t>Mid-$</t>
  </si>
  <si>
    <t>Total Customer Cost Per Month - $</t>
  </si>
  <si>
    <t xml:space="preserve">average of rate time zones per utility </t>
  </si>
  <si>
    <t>Alectra Utilities Corporation-Brampton Rate Zone</t>
  </si>
  <si>
    <t>Total Loss Factor - Secondary Metered Customer &lt; 5,000 kW</t>
  </si>
  <si>
    <t>Alectra</t>
  </si>
  <si>
    <t>Alectra Utilities Corporation-Enersource Rate Zone</t>
  </si>
  <si>
    <t>Elexicon</t>
  </si>
  <si>
    <t>Alectra Utilities Corporation-Guelph Rate Zone</t>
  </si>
  <si>
    <t>Enova</t>
  </si>
  <si>
    <t>Alectra Utilities Corporation-Horizon Utilities Rate Zone</t>
  </si>
  <si>
    <t>Total Loss Factor – Secondary Metered Customer &lt; 5,000 kW</t>
  </si>
  <si>
    <t>Alectra Utilities Corporation-PowerStream Rate Zone</t>
  </si>
  <si>
    <t>Algoma Power Inc.</t>
  </si>
  <si>
    <t>Total Loss Factor - Secondary Metered Customer</t>
  </si>
  <si>
    <t>Atikokan Hydro Inc.</t>
  </si>
  <si>
    <t>Bluewater Power Distribution Corporation</t>
  </si>
  <si>
    <t>Burlington Hydro Inc.</t>
  </si>
  <si>
    <t>Canadian Niagara Power Inc.</t>
  </si>
  <si>
    <t>Centre Wellington Hydro Ltd.</t>
  </si>
  <si>
    <t>Chapleau Public Utilities Corporation</t>
  </si>
  <si>
    <t>Cooperative Hydro Embrun Inc.</t>
  </si>
  <si>
    <t>E.L.K. Energy Inc.</t>
  </si>
  <si>
    <t>ENWIN Utilities Ltd.</t>
  </si>
  <si>
    <t>EPCOR Electricity Distribution Ontario Inc.</t>
  </si>
  <si>
    <t>ERTH Power Corporation-Goderich Rate Zone</t>
  </si>
  <si>
    <t>ERTH Power Corporation-Main Rate Zone</t>
  </si>
  <si>
    <t>Elexicon Energy Inc.-Veridian Rate Zone</t>
  </si>
  <si>
    <t>Elexicon Energy Inc.-Whitby Rate Zone</t>
  </si>
  <si>
    <t>Enova Power Corp.-Kitchener-Wilmot Hydro Rate Zone</t>
  </si>
  <si>
    <t>Enova Power Corp.-Waterloo North Rate Zone</t>
  </si>
  <si>
    <t>Entegrus Powerlines Inc.-For Entegrus-Main Rate Zone</t>
  </si>
  <si>
    <t>Entegrus Powerlines Inc.-For Former St. Thomas Energy Rate Zone</t>
  </si>
  <si>
    <t>Espanola Regional Hydro Distribution Corporation</t>
  </si>
  <si>
    <t>Essex Powerlines Corporation</t>
  </si>
  <si>
    <t>Festival Hydro Inc.</t>
  </si>
  <si>
    <t>Fort Frances Power Corporation</t>
  </si>
  <si>
    <t>GrandBridge Energy Inc.-Brantford Power Rate Zone</t>
  </si>
  <si>
    <t>GrandBridge Energy Inc.-Energy+ Rate Zone</t>
  </si>
  <si>
    <t>Greater Sudbury Hydro Inc.</t>
  </si>
  <si>
    <t>Grimsby Power Incorporated</t>
  </si>
  <si>
    <t>Halton Hills Hydro Inc.</t>
  </si>
  <si>
    <t>Hearst Power Distribution Co. Ltd.</t>
  </si>
  <si>
    <t>Hydro 2000 Inc.</t>
  </si>
  <si>
    <t>Hydro Hawkesbury Inc.</t>
  </si>
  <si>
    <t>Hydro One Networks Inc.-Former Orillia Power Distribution Corporation Service Area</t>
  </si>
  <si>
    <t>Hydro One Networks Inc.-Former Peterborough Distribution Inc. Service Area</t>
  </si>
  <si>
    <t>InnPower Corporation</t>
  </si>
  <si>
    <t>Kingston Hydro Corporation</t>
  </si>
  <si>
    <t>Lakefront Utilities Inc.</t>
  </si>
  <si>
    <t>Lakeland Power Distribution Ltd.</t>
  </si>
  <si>
    <t>Milton Hydro Distribution Inc.</t>
  </si>
  <si>
    <t>Newmarket-Tay Power Distribution Ltd.-For Former Midland Power Utility Rate Zone</t>
  </si>
  <si>
    <t>Newmarket-Tay Power Distribution Ltd.-For Newmarket-Tay Power Main Rate Zone</t>
  </si>
  <si>
    <t>Niagara Peninsula Energy Inc.</t>
  </si>
  <si>
    <t>Niagara-on-the-Lake Hydro Inc.</t>
  </si>
  <si>
    <t>North Bay Hydro Distribution Limited</t>
  </si>
  <si>
    <t>Northern Ontario Wires Inc.</t>
  </si>
  <si>
    <t>Oakville Hydro Electricity Distribution Inc.</t>
  </si>
  <si>
    <t>Orangeville Hydro Limited</t>
  </si>
  <si>
    <t>Oshawa PUC Networks Inc.</t>
  </si>
  <si>
    <t>Ottawa River Power Corporation</t>
  </si>
  <si>
    <t>PUC Distribution Inc.</t>
  </si>
  <si>
    <t>Renfrew Hydro Inc.</t>
  </si>
  <si>
    <t>Rideau St. Lawrence Distribution Inc.</t>
  </si>
  <si>
    <t>Sioux Lookout Hydro Inc.</t>
  </si>
  <si>
    <t>Synergy North Corporation-Kenora Rate Zone</t>
  </si>
  <si>
    <t>Synergy North Corporation-Thunder Bay Rate Zone</t>
  </si>
  <si>
    <t>Tillsonburg Hydro Inc.</t>
  </si>
  <si>
    <t>Wasaga Distribution Inc.</t>
  </si>
  <si>
    <t>Welland Hydro-Electric System Corp.</t>
  </si>
  <si>
    <t>Wellington North Power Inc.</t>
  </si>
  <si>
    <t>Westario Power Inc.</t>
  </si>
  <si>
    <t>% based on Nov 1, 2022 Rate Change</t>
  </si>
  <si>
    <t>Nov 1, 2022 TOU Rates</t>
  </si>
  <si>
    <t>Brantford Power Inc.</t>
  </si>
  <si>
    <t>Energy Plus Inc.</t>
  </si>
  <si>
    <t>Hydro One Networks Inc.-Former Haldimand County Hydro Inc. Service Area</t>
  </si>
  <si>
    <t>Hydro One Networks Inc.-Former Norfolk Power Distribution Inc. Service Area</t>
  </si>
  <si>
    <t>Hydro One Networks Inc.-Former Woodstock Hydro Services Inc. Service Area</t>
  </si>
  <si>
    <t>Kitchener-Wilmot Hydro Inc.</t>
  </si>
  <si>
    <t>Waterloo North Hydro Inc.</t>
  </si>
  <si>
    <t>% based on Nov 1, 2021 Rate Change</t>
  </si>
  <si>
    <t>Nov 1, 2021 TOU Rates</t>
  </si>
  <si>
    <t>1.0341</t>
  </si>
  <si>
    <t>1.0360</t>
  </si>
  <si>
    <t>1.0260</t>
  </si>
  <si>
    <t>1.0379</t>
  </si>
  <si>
    <t>1.0369</t>
  </si>
  <si>
    <t>1.0829</t>
  </si>
  <si>
    <t>1.0945</t>
  </si>
  <si>
    <t>1.0421</t>
  </si>
  <si>
    <t>1.0320</t>
  </si>
  <si>
    <t>1.0382</t>
  </si>
  <si>
    <t>1.0530</t>
  </si>
  <si>
    <t>1.0453</t>
  </si>
  <si>
    <t>1.0705</t>
  </si>
  <si>
    <t>1.0749</t>
  </si>
  <si>
    <t>1.0810</t>
  </si>
  <si>
    <t>1.0311</t>
  </si>
  <si>
    <t>1.0710</t>
  </si>
  <si>
    <t>ERTH Power Corporation - Main Rate Zone</t>
  </si>
  <si>
    <t>1.0325</t>
  </si>
  <si>
    <t>1.0467</t>
  </si>
  <si>
    <t>1.0454</t>
  </si>
  <si>
    <t>1.0482</t>
  </si>
  <si>
    <t>Entegrus Powerlines Inc.-Main Rate Zone</t>
  </si>
  <si>
    <t>1.0432</t>
  </si>
  <si>
    <t>Entegrus Powerlines Inc.-St. Thomas Energy Rate Zone</t>
  </si>
  <si>
    <t>1.0393</t>
  </si>
  <si>
    <t>1.0673</t>
  </si>
  <si>
    <t>1.0355</t>
  </si>
  <si>
    <t>1.0291</t>
  </si>
  <si>
    <t>1.0470</t>
  </si>
  <si>
    <t>1.0477</t>
  </si>
  <si>
    <t>1.0457</t>
  </si>
  <si>
    <t>1.0598</t>
  </si>
  <si>
    <t>1.0772</t>
  </si>
  <si>
    <t>1.0509</t>
  </si>
  <si>
    <t>Hydro One Networks Inc.-Haldimand County Hydro Inc. Rate Zone</t>
  </si>
  <si>
    <t>1.0655</t>
  </si>
  <si>
    <t>Hydro One Networks Inc.-Norfolk Power Distribution Inc. Rate Zone</t>
  </si>
  <si>
    <t>1.0564</t>
  </si>
  <si>
    <t>Hydro One Networks Inc.-Woodstock Hydro Services Inc. Rate Zone</t>
  </si>
  <si>
    <t>1.0431</t>
  </si>
  <si>
    <t>Hydro One Networks Inc.-Orillia Power Distribition Corporation Rate Zone</t>
  </si>
  <si>
    <t>1.0561</t>
  </si>
  <si>
    <t>Hydro One Networks Inc.-Peterborough Distribution Incorporated Rate Zone</t>
  </si>
  <si>
    <t>1.0548</t>
  </si>
  <si>
    <t>1.0338</t>
  </si>
  <si>
    <t>1.0604</t>
  </si>
  <si>
    <t>1.0350</t>
  </si>
  <si>
    <t>1.0441</t>
  </si>
  <si>
    <t>1.0723</t>
  </si>
  <si>
    <t>1.0315</t>
  </si>
  <si>
    <t>1.0375</t>
  </si>
  <si>
    <t>Newmarket-Tay Power Distribution Ltd.-Midland Power Utility Rate Zone</t>
  </si>
  <si>
    <t>1.0682</t>
  </si>
  <si>
    <t>Newmarket-Tay Power Distribution Ltd.-Newmarket-Tay Power Main Rate Zone</t>
  </si>
  <si>
    <t>1.0383</t>
  </si>
  <si>
    <t>1.0423</t>
  </si>
  <si>
    <t>1.0373</t>
  </si>
  <si>
    <t>1.0389</t>
  </si>
  <si>
    <t>1.0694</t>
  </si>
  <si>
    <t>1.0376</t>
  </si>
  <si>
    <t>1.0481</t>
  </si>
  <si>
    <t>1.0819</t>
  </si>
  <si>
    <t>1.0565</t>
  </si>
  <si>
    <t>1.0430</t>
  </si>
  <si>
    <t>1.0394</t>
  </si>
  <si>
    <t>1.0333</t>
  </si>
  <si>
    <t>1.0295</t>
  </si>
  <si>
    <t>1.0802</t>
  </si>
  <si>
    <t>1.0353</t>
  </si>
  <si>
    <t>1.0476</t>
  </si>
  <si>
    <t>1.0608</t>
  </si>
  <si>
    <t>1.0713</t>
  </si>
  <si>
    <t>% based on Nov 1, 2020 Rate Change</t>
  </si>
  <si>
    <t>Nov 1, 2020 TOU Rates</t>
  </si>
  <si>
    <t>ERTH Power Corporation - Goderich Rate Zone</t>
  </si>
  <si>
    <t>Elexicon Energy Inc.-For The Whitby Rate Zone</t>
  </si>
  <si>
    <t>1.03068465</t>
  </si>
  <si>
    <t>1.0687</t>
  </si>
  <si>
    <t>1.0560</t>
  </si>
  <si>
    <t>1.0414</t>
  </si>
  <si>
    <t>1.0335</t>
  </si>
  <si>
    <t>Lakeland Power Distribution Ltd.-Parry Sound Service Area</t>
  </si>
  <si>
    <t>1.0479</t>
  </si>
  <si>
    <t>1.0471</t>
  </si>
  <si>
    <t>Orillia Power Distribution Corporation</t>
  </si>
  <si>
    <t>1.0486</t>
  </si>
  <si>
    <t>Peterborough Distribution Incorporated</t>
  </si>
  <si>
    <t>1.0362</t>
  </si>
  <si>
    <t>1.0656</t>
  </si>
  <si>
    <t>% based on Nov 1, 2019 Rate Change</t>
  </si>
  <si>
    <t>Nov 1, 2019 TOU Rates</t>
  </si>
  <si>
    <t>1.0917</t>
  </si>
  <si>
    <t>1.032</t>
  </si>
  <si>
    <t>1.053</t>
  </si>
  <si>
    <t>1.081</t>
  </si>
  <si>
    <t>1.031</t>
  </si>
  <si>
    <t>1.0377</t>
  </si>
  <si>
    <t>1.071</t>
  </si>
  <si>
    <t>Erie Thames Powerlines Corporation</t>
  </si>
  <si>
    <t>ERTH Power Corporation - ERTH Power Main Rate Zone</t>
  </si>
  <si>
    <t>ERTH POWER CORPORATION – GODERICH RATE ZONE</t>
  </si>
  <si>
    <t>1.047</t>
  </si>
  <si>
    <t>1.054</t>
  </si>
  <si>
    <t>Guelph Hydro Electric Systems Inc.</t>
  </si>
  <si>
    <t>1.056</t>
  </si>
  <si>
    <t>1.0351</t>
  </si>
  <si>
    <t>1.043</t>
  </si>
  <si>
    <t>Veridian Connections Inc.</t>
  </si>
  <si>
    <t>Whitby Hydro Electric Corporation</t>
  </si>
  <si>
    <t>Brant County Power Inc.</t>
  </si>
  <si>
    <t>Cambridge and North Dumfries Hydro Inc.</t>
  </si>
  <si>
    <t>Energy+ Inc.</t>
  </si>
  <si>
    <t>Enersource Hydro Mississauga Inc.</t>
  </si>
  <si>
    <t>Entegrus Powerlines Inc.</t>
  </si>
  <si>
    <t>EnWin Utilities Ltd.</t>
  </si>
  <si>
    <t>ERTH Power Corporation</t>
  </si>
  <si>
    <t>Haldimand County Hydro Inc.</t>
  </si>
  <si>
    <t>Hearst Power Distribution Company Limited</t>
  </si>
  <si>
    <t>Horizon Utilities Corporation</t>
  </si>
  <si>
    <t>Hydro One Brampton Networks Inc.</t>
  </si>
  <si>
    <t>Hydro One Networks Inc.</t>
  </si>
  <si>
    <t>Innpower Corporation</t>
  </si>
  <si>
    <t>Kenora Hydro Electric Corporation Ltd.</t>
  </si>
  <si>
    <t>Midland Power Utility Corporation</t>
  </si>
  <si>
    <t>Newmarket-Tay Power Distribution Ltd.</t>
  </si>
  <si>
    <t>Norfolk</t>
  </si>
  <si>
    <t>Parry Sound Power Corporation</t>
  </si>
  <si>
    <t>PowerStream Inc.</t>
  </si>
  <si>
    <t>St. Thomas Energy Inc.</t>
  </si>
  <si>
    <t>Synergy North Corporation</t>
  </si>
  <si>
    <t>West Coast Huron Energy Inc.</t>
  </si>
  <si>
    <t>Woodstock Hydro Services Inc.</t>
  </si>
  <si>
    <t>GrandBridge Energy Inc.</t>
  </si>
  <si>
    <t>YEAR</t>
  </si>
  <si>
    <t>Year</t>
  </si>
  <si>
    <t>Service_Area_-_Urban_-_Square_Kilometers</t>
  </si>
  <si>
    <t>Service_Area_-_Rural_-_Square_Kilometers</t>
  </si>
  <si>
    <t>Service_Area_-_Total_-_Square_Kilometers</t>
  </si>
  <si>
    <t>Winter_Peak_Load_With_Embedded_Generation_-_kW</t>
  </si>
  <si>
    <t>Summer_Peak_Load_With_Embedded_Generation_-_kW</t>
  </si>
  <si>
    <t>Average_Peak_Load_With_Embedded_Generation_-_kW</t>
  </si>
  <si>
    <t>Average_Load_Factor_With_Embedded_Generation_-_Percentage</t>
  </si>
  <si>
    <t>Winter_Peak_Load_Without_Embedded_Generation_-_kW</t>
  </si>
  <si>
    <t>Summer_Peak_Load_Without_Embedded_Generation_-_kW</t>
  </si>
  <si>
    <t>Average_Peak_Load_Without_Embedded_Generation_-_kW</t>
  </si>
  <si>
    <t>Average_Load_Factor_Without_Embedded_Generation_-_Percentage</t>
  </si>
  <si>
    <t>Total_Overhead_Circuit_Kilometers_of_Line</t>
  </si>
  <si>
    <t>Total_Underground_Circuit_Kilometers_of_Line</t>
  </si>
  <si>
    <t>Total_Circuit_Kilometers_of_Line</t>
  </si>
  <si>
    <t>Primary_Overhead_Circuit_Kilometers_of_Line</t>
  </si>
  <si>
    <t>Secondary_Overhead_Circuit_Kilometers_of_Line</t>
  </si>
  <si>
    <t>Primary_Underground_Circuit_Kilometers_of_Line</t>
  </si>
  <si>
    <t>Secondary_Underground_Circuit_Kilometers_of_Line</t>
  </si>
  <si>
    <t>Total_Primary_Circuit_Kilometers_of_Line</t>
  </si>
  <si>
    <t>Total_Secondary_Circuit_Kilometers_of_Line</t>
  </si>
  <si>
    <t>SUM of Total_Primary_Circuit_Kilometers_of_Line</t>
  </si>
  <si>
    <t>Grand Total</t>
  </si>
  <si>
    <t>&lt;-- Industry Average</t>
  </si>
  <si>
    <t>Customer_or_Connections</t>
  </si>
  <si>
    <t>Rate_Class_-_Generic</t>
  </si>
  <si>
    <t>Annual_Billings_-_USoA_4080_-_Dollars</t>
  </si>
  <si>
    <t>Metered_Consumption_in_kWh</t>
  </si>
  <si>
    <t>Demand_in_kW</t>
  </si>
  <si>
    <t>Connections</t>
  </si>
  <si>
    <t>Sentinel Lighting Connections</t>
  </si>
  <si>
    <t>SUM of Metered_Consumption_in_kWh</t>
  </si>
  <si>
    <t>Street Lighting Connections</t>
  </si>
  <si>
    <t>Unmetered Scattered Load Connections</t>
  </si>
  <si>
    <t>Customers</t>
  </si>
  <si>
    <t>General Service &lt; 50 kW</t>
  </si>
  <si>
    <t>General Service &gt;= 50 kW</t>
  </si>
  <si>
    <t>Large User</t>
  </si>
  <si>
    <t>Residential</t>
  </si>
  <si>
    <t>Sub Transmission Customers</t>
  </si>
  <si>
    <t>Embedded Distributor(s)</t>
  </si>
  <si>
    <t>Rate_Class</t>
  </si>
  <si>
    <t>Total_Customers_or_Connections</t>
  </si>
  <si>
    <t>WITHOUT CONNECTIONS, INCLUDING EMBEDDED GENERATION</t>
  </si>
  <si>
    <t>SUM of Total_Customers_or_Connections</t>
  </si>
  <si>
    <t>Number_of_Full_Time_Equivalent_Employees</t>
  </si>
  <si>
    <t>Number_of_Employees_Charged_to_Operations_Maintenance_and_Administration</t>
  </si>
  <si>
    <t>Number_of_Employees_Charged_to_New_Construction</t>
  </si>
  <si>
    <t>Salaries_and_Wages_Paid_to_Operating_Maintenance_and_Administrative_Employees</t>
  </si>
  <si>
    <t>Salaries_and_Wages_Paid_to_New_Construction_Employees</t>
  </si>
  <si>
    <t>SUM of Number_of_Full_Time_Equivalent_Employees</t>
  </si>
  <si>
    <t>Note: Number of FTEs and Customers corrispond to the Chapter 2 appendices. These numbers may differ from OEB open data because they are mid-year or average of January 1 and December 31 figures oppose to year end metrics.</t>
  </si>
  <si>
    <t>0s removed from averages</t>
  </si>
  <si>
    <t>FTE/Circuit km:</t>
  </si>
  <si>
    <t xml:space="preserve">FTE/GWh: </t>
  </si>
  <si>
    <t>FTE/$1,000,000 CAPEX:</t>
  </si>
  <si>
    <t>FTE/1000 Customers:</t>
  </si>
  <si>
    <t>n/a</t>
  </si>
  <si>
    <t>Total_Gross_Capital_Additions</t>
  </si>
  <si>
    <t>Total_Retirements_Write-Offs_Sales_Asset_Impairment_Losses</t>
  </si>
  <si>
    <t>Total_Contributed_Capital</t>
  </si>
  <si>
    <t>Other_Changes_to_Total_Gross_Capital</t>
  </si>
  <si>
    <t>High_Voltage_Gross_Capital_Additions</t>
  </si>
  <si>
    <t>High_Voltage_Retirements_Write-Offs_Sales_Asset_Impairment_Losses</t>
  </si>
  <si>
    <t>High_Voltage_Contributed_Capital</t>
  </si>
  <si>
    <t>Other_Changes_to_High_Voltage_Gross_Capital</t>
  </si>
  <si>
    <t>Capital_Expenditure__Direct_Labour</t>
  </si>
  <si>
    <t>Capital_Expenditure__Equipment_and_Materials</t>
  </si>
  <si>
    <t>Capital_Expenditure__Capitalized_Overhead</t>
  </si>
  <si>
    <t>Capital_Expenditure__Contract_Services</t>
  </si>
  <si>
    <t>Capital_Expenditure__Other</t>
  </si>
  <si>
    <t>Intangible_Assets_Related_to_High_Voltage__Gross_Capital_Additions_from_Transmitter_or_Host_Distributor</t>
  </si>
  <si>
    <t>Intangible_Assets_Related_to_High_Voltage__Distributor_Contributed_Capital</t>
  </si>
  <si>
    <t>Intangible_Assets_Related_to_High_Voltage__Retirements_Write-Offs_Sales_Asset_Impairment_Losses</t>
  </si>
  <si>
    <t>Intangible_Assets_Related_to_High_Voltage__Other</t>
  </si>
  <si>
    <t>Total CAPEX</t>
  </si>
  <si>
    <t>SUM of Total CAPEX</t>
  </si>
  <si>
    <t>Power_Revenue_USofA_4006-4076</t>
  </si>
  <si>
    <t>Distribution_Revenue_USofA_4080</t>
  </si>
  <si>
    <t>Cost_of_Power_and_Related_Costs_USofA_4705-4751</t>
  </si>
  <si>
    <t>Other_Income_Loss_USofA_4082-4245_4305-4420_6305</t>
  </si>
  <si>
    <t>Operating_Expense_USofA_5005-5096</t>
  </si>
  <si>
    <t>Maintenance_Expense_USofA_5105-5195</t>
  </si>
  <si>
    <t>Administrative_Expense_USofA_5205-5215_5305-5695_6105_6205-6225_</t>
  </si>
  <si>
    <t>Depreciation_and_Amortization_Expense_USofA_5705-5740</t>
  </si>
  <si>
    <t>Financing_Expense_USofA_6005-6045</t>
  </si>
  <si>
    <t>Current_Tax_USofA_6110</t>
  </si>
  <si>
    <t>Deferred_Tax_USofA_6115</t>
  </si>
  <si>
    <t>Net_Income_Total</t>
  </si>
  <si>
    <t>Other_Comprehensive_Income_Loss_USofA_7005-7030</t>
  </si>
  <si>
    <t>Comprehensive_Income_Loss_Total</t>
  </si>
  <si>
    <t>Operating Exepnse</t>
  </si>
  <si>
    <t>PEG CAPITAL Costs</t>
  </si>
  <si>
    <t>Operating Expense Ratio</t>
  </si>
  <si>
    <t>SUM of OM&amp;A</t>
  </si>
  <si>
    <t>SUM of TOTEX</t>
  </si>
  <si>
    <t>SUM of Operating Expense Ratio</t>
  </si>
  <si>
    <t>Submitted_On</t>
  </si>
  <si>
    <t>Event_Date</t>
  </si>
  <si>
    <t>Prior_to_the_Major_Event_Prior_Distributor_Warning_Details</t>
  </si>
  <si>
    <t>Prior_to_the_Major_Event_If_No_Arrangements_or_Extra_Employees_or_Employees_Were_Not_Arranged</t>
  </si>
  <si>
    <t>During_the_Major_Event_Brief_Description</t>
  </si>
  <si>
    <t>During_the_Major_Event_Any_Information_Regarding_Estimated_Time_of_Restoration_Issued_to_Public_Details</t>
  </si>
  <si>
    <t>During_the_Major_Event_How_Many_Hours_Did_it_Take_to_Restore_Ninety_Percentage_of_the_Customers_Comments</t>
  </si>
  <si>
    <t>During_the_Major_Event_Assistance_Through_Third_Party_Mutual_Assistance_with_Other_Utilities</t>
  </si>
  <si>
    <t>Event_Time</t>
  </si>
  <si>
    <t>Prior_to_the_Major_Event_Prior_Distributor_Warning_</t>
  </si>
  <si>
    <t>Prior_to_the_Major_Event_Was_the_Staff_Trained_on_the_Response_Plan</t>
  </si>
  <si>
    <t>During_the_Major_Event_Main_Contributing_Event_As_Per_RRR_Section_2.1.4.2.5</t>
  </si>
  <si>
    <t>During_the_Major_Event_Was_IEEE_Standard_Use_to_Derive_Any_Threshold</t>
  </si>
  <si>
    <t>During_the_Major_Event_Any_Information_Regarding_Estimated_Time_of_Restoration_Issued_to_Public</t>
  </si>
  <si>
    <t>During_the_Major_Event_Number_of_Customers_Interrupted</t>
  </si>
  <si>
    <t>During_the_Major_Event_Percentage_of_Total_Customers_Base_Interrupted</t>
  </si>
  <si>
    <t>During_the_Major_Event_How_Many_Hours_Did_it_Take_to_Restore_Ninety_Percentage_of_the_Customers</t>
  </si>
  <si>
    <t>During_the_Major_Event_Any_Outages_Associated_with_Loss_of_Supply</t>
  </si>
  <si>
    <t>During_the_Major_Event_Assistance_Through_Third_Party_Mutual_Assistance_with_Other_Utilities_Details</t>
  </si>
  <si>
    <t>After_Mitigation_FutureActions</t>
  </si>
  <si>
    <t>During_the_Major_Event_Need_Equipment_or_Materials</t>
  </si>
  <si>
    <t>Prior_to_the_Major_Event_Did_Distributor_Have_Extra_Employees_on_Duty_and_Standby</t>
  </si>
  <si>
    <t>Prior_to_the_Major_Event_Media_Announcements_To_Public_Warning_of_Possible_Outages</t>
  </si>
  <si>
    <t>5/5/2017</t>
  </si>
  <si>
    <t>3/8/2017</t>
  </si>
  <si>
    <t>No</t>
  </si>
  <si>
    <t>Strong winds impacting the Hamilton and St. Catharines service areas commenced at 11:06am. The strong winds continued through the remainder of the day and were the root cause of the majority of outages. The total customer minutes of interruptions experienced on March 8, 2017 due to outages that started on the same day exceeded the Major Event Day threshold of 1.84 million customer minutes.</t>
  </si>
  <si>
    <t>Yes. 1. ETRs were published on Horizon Utilities? website, in addition to an outage map. 2. Alectra Utilities' Corporate Communications teams issued ETR notices for each outage that occurred during the extreme weather event via Twitter, that included a link to Horizon Utilities? website. Any responses to customers' messages via Twitter also included ETRs.</t>
  </si>
  <si>
    <t>9 hours</t>
  </si>
  <si>
    <t>No.</t>
  </si>
  <si>
    <t>5/29/2017</t>
  </si>
  <si>
    <t>4/7/2017</t>
  </si>
  <si>
    <t>N/A</t>
  </si>
  <si>
    <t>High winds gusting up to 76km/h and blowing snow/rain/ice accretion in portions of the Simcoe County service area caused "galloping" of conductors and equipment failure. Temperature ranged between 0 and -4 C. Galloping is the high-amplitude, low-frequency oscillation of overhead power lines due to wind. The total customer minutes of interruptions experienced on April 7, 2017 due to outages that started on the same day exceeded the Major Event Day threshold of 2.2 million customer minutes.</t>
  </si>
  <si>
    <t>Yes. 1. ETRs were published on the outage map available on the Alectra-PowerStream website. 2. ETRs were provided in email notifications to customers and on the Outage Interactive Voice Response (IVR) phone system. 3. ETRs were provided via the Alectra_YorkSim (@PowerStreamNews) Twitter channel.</t>
  </si>
  <si>
    <t>9 hours.</t>
  </si>
  <si>
    <t>12/13/2017</t>
  </si>
  <si>
    <t>10/15/2017</t>
  </si>
  <si>
    <t>No, as weather alerts were issued at the time of the storm.</t>
  </si>
  <si>
    <t>The distributor did not have prior warning.</t>
  </si>
  <si>
    <t>Winds up to 102km/h were recorded at Pearson Airport. This not only impacted the Enersource Rate Zone but neighbouring municipalities as well. This is outside of the control of Alectra Utilities as the event was not caused by any defects in our electrical system. The outages on October 15th, 2017 amounted to a SAIDI of 5.70 which exceeded the Major Event Day Threshold of 3.03.</t>
  </si>
  <si>
    <t>Yes. 1. ETRS were provided via the Alectra Utilities Enersource Rate Zone Twitter Channel (@ alectra_Sauga) 2. ETRs were published on the outage map which was available on the Alectra Utilities-Enersource Website.</t>
  </si>
  <si>
    <t>90% of the customers were restored in 5 hours and 34 minutes.</t>
  </si>
  <si>
    <t>No. Given the nature/severity of the event, mutual assistance was not required.</t>
  </si>
  <si>
    <t>3:04 PM</t>
  </si>
  <si>
    <t>Peak wind recorded at Pearson Airport was 102km/h at 3:22PM EDT. In post event discussion with Environment Canada, based on the damage done in and around the GTA and other parts of Southern Ontario, there could have been peak winds in the 110 to 120 km/h range. These winds in Vaughan caused pole failures in several locations. The total customer minutes of interruptions experienced was 5,430,744 on October 15, 2017 on the same day exceeded the Major Event Day threshold of 2.2 million customer minutes.</t>
  </si>
  <si>
    <t>Yes. 1. ETRs were published on the outage map available on the Alectra Utilities (PowerStream Rate Zone) website. 2. ETRs were provided in email notifications to customers and on the Outage Interactive Voice Response (IVR) phone system. 3. ETRs were provided via the Alectra_YorkSim (@PowerStreamNews) Twitter channel.</t>
  </si>
  <si>
    <t>90% of the customers interrupted were restored within 4 hours.</t>
  </si>
  <si>
    <t>3:13 PM (D</t>
  </si>
  <si>
    <t>8/10/2017</t>
  </si>
  <si>
    <t>6/11/2017</t>
  </si>
  <si>
    <t>Environment and Climate Change Canada issued a Severe Thunderstorm Warning shortly before the first storm arrived (@ 4:08pm). Forecasts published earlier in the day predicted the possibility of thunderstorms, though there was no prior warning of the severe intensity of the storm and the number of fallen trees that would result.</t>
  </si>
  <si>
    <t>Not Applicable (N/A)</t>
  </si>
  <si>
    <t>API considered this a Major Event due the unforeseen and uncontrollable nature of the storm?s intensity and the resulting substantial impact on API?s network and customer base. The magnitude of the level of destruction, number of interruptions and significant response required confirmed API?s perspective that this episode should be categorized as a Major Event.</t>
  </si>
  <si>
    <t>One ETR was issued to the public during the Major Event, through a published media release on Tuesday June 13th @ 5:00pm. The release was distributed to a local news website, CTV Northern Ontario for their news website, and several radio stations ? local to Sault Ste Marie area and CBC Radio. Due to the nature of the event as described above (over 115 interruptions overall) ETRs were not easily discernable for individual customers or groups of customers, other than the general statement issued in the media release. API?s Twitter feed and Facebook account had the same information published.</t>
  </si>
  <si>
    <t>It took approximately 42 hours to restore 90% of the customers who were interrupted by this Major Event.</t>
  </si>
  <si>
    <t>API did not utilize assistance through a third party mutual assistance agreement, however several parties were leveraged to provide assistance throughout the multi-day restoration effort. This included multiple crews and equipment provided by the neighbouring Sault PUC utility; multiple crews and trucks (totalling a workforce of 19) provided by a Forestry contractor that is regularly contracted by API to assist with ongoing vegetation management activities; and a backhoe contractor assisting with the replacement of multiple damaged poles.</t>
  </si>
  <si>
    <t>5/4/2017</t>
  </si>
  <si>
    <t>6/19/2016</t>
  </si>
  <si>
    <t>N/A; no prior warning</t>
  </si>
  <si>
    <t>Atikokan Hydro considers this a major event because as per the definition the major event is beyond thr econtrol of Atikokan Hydro and is unforesseable. Beyond the control of the distributor includes loss of supply events. A substantial number of customers were affected; given all of Atikokan Hydro's customers were affected by the outage. This is using the fixed percentage approach given Atikokan Hydro does not have the ability to use the IEEE Standard 1366 method.</t>
  </si>
  <si>
    <t>Atikokan Hydro did not issue any statements of estimated times of restoration to the public during the Major Event. Incoming calls through the emergency on call line were given as much information as possible. Callers were informed it was an outage as a result of loss of supply from Hydro One and required Hydro One to travel from either Fort Frances or Thunder Bay (minimal 2-2.5 hours) to response to the call. If a caller called back they would be informed as much as possible. Given an event out of our control; we only know so much information and given a small crew size; responders are typically busy working on the call out to restore power and as a result resources are limited in information restoration the public.</t>
  </si>
  <si>
    <t>It took 6 hours to restore 90% of the customers who were interrupted.</t>
  </si>
  <si>
    <t>In responding to the Major Event, Atikokan Hydro did not utilize assistance throug ha third part mutual assistance agreement.</t>
  </si>
  <si>
    <t>5/10/2017</t>
  </si>
  <si>
    <t>On 5 a.m. on March 8, 2017, Bluewater Power ("BWP") received a wind warding for East and West Lambton. At this point BWP began monitoring the weather stations and the Hydro One Networks ("HONI") website for information</t>
  </si>
  <si>
    <t>The outage occurred at noon on March 8th, as such BWP was fully staffed and at that point did not need extra employees.</t>
  </si>
  <si>
    <t>The TMED for 2017 is 18.30154 based on the 2012-2016 period. This outage had a TMED of 44.5069 therefore was considered a Major Event. This event was solely a Loss of Supply event, however it was determined to be a major event because of the number of Bluewater Power customers impacted, and the long duration of the outage.</t>
  </si>
  <si>
    <t>HONI notified BWP of the outage, and indicated they were patrolling their feeders in order to determine the cause. This HONI outage affected approximately 150 km of their line, and HONI patrolled from the eastern area (near Tillsonburg) to the west. The BWP service area is at the far western boundary of HONI area, therefore it took hours to determine the outage location. Given this, HONI did not provide an ETR to BWP, therefore BWP did not provide any ETR to the public other than that the issue was being investigated.</t>
  </si>
  <si>
    <t>Approx 6.5 hours</t>
  </si>
  <si>
    <t>No, assistance was not required.</t>
  </si>
  <si>
    <t>7/22/2016</t>
  </si>
  <si>
    <t>NO PRIOR WARNING</t>
  </si>
  <si>
    <t>ERIE THAMES USES FIXED PERCENTAGE APPROACH TO DETERMINE MAJOR EVENT. 10 % OF TOTAL CUSTOMERS WITH AN OUTAGE OF GREATER THAN 5 MINUTES. THIS EVENT FELL WITHIN THE CRITERIA/</t>
  </si>
  <si>
    <t>YES, THROUGH WEBSITE, FACEBOOK AND TWITTER</t>
  </si>
  <si>
    <t>4 HOURS</t>
  </si>
  <si>
    <t>NO</t>
  </si>
  <si>
    <t>5/15/2017</t>
  </si>
  <si>
    <t>8/20/2016</t>
  </si>
  <si>
    <t>No prior warning</t>
  </si>
  <si>
    <t>Exceeded 10% threshold customers without power</t>
  </si>
  <si>
    <t>2</t>
  </si>
  <si>
    <t>5/16/2017</t>
  </si>
  <si>
    <t>8/18/2016</t>
  </si>
  <si>
    <t>No warning</t>
  </si>
  <si>
    <t>Exceeded 10% threshold customer without power</t>
  </si>
  <si>
    <t>.5 hour</t>
  </si>
  <si>
    <t>7/26/2017</t>
  </si>
  <si>
    <t>7/7/2017</t>
  </si>
  <si>
    <t>Exceed 10% threshold customers without power</t>
  </si>
  <si>
    <t>.25</t>
  </si>
  <si>
    <t>11/28/2017</t>
  </si>
  <si>
    <t>10/24/2017</t>
  </si>
  <si>
    <t>100% of customers off for 10 minutes 16% of customers off for 5 hours</t>
  </si>
  <si>
    <t>3 Hours</t>
  </si>
  <si>
    <t>6 :40 am</t>
  </si>
  <si>
    <t>11/10/2017</t>
  </si>
  <si>
    <t>100% of Customers off for 10 minutes 16% of Customers off for 5 hours</t>
  </si>
  <si>
    <t>3 hours</t>
  </si>
  <si>
    <t>2:00 pm</t>
  </si>
  <si>
    <t>Extreme rain and wind storm with wind gusts greater than 100km/h caused tree limbs and uprooted trees to fall on overhead power lines. Using the IEEE Standard 1366 method, the event exceeded the Major Event Day Threshold with 796,376 customer minutes.</t>
  </si>
  <si>
    <t>Yes. 1. ETR?s were published on the website ?Outages? section 2. ETR?s were communicated via the Festival Hydro Twitter and Facebook feeds.</t>
  </si>
  <si>
    <t>3 hours and 28 minutes</t>
  </si>
  <si>
    <t>01:39 PM</t>
  </si>
  <si>
    <t>3/16/2017</t>
  </si>
  <si>
    <t>1/11/2017</t>
  </si>
  <si>
    <t>Yes. Weather Service Warning of high winds, although conditions ended up being far worse.</t>
  </si>
  <si>
    <t>Yes. Two Operators on standby (called in at 03:00). Lines and Substations available via an emergency call in list.</t>
  </si>
  <si>
    <t>The SAIDI duration of this event exceeded the 5 year Threshold.</t>
  </si>
  <si>
    <t>Yes. 1) Public web page on the Outage Map via the Outage Management System, 2) Twitter</t>
  </si>
  <si>
    <t>Hydro One Networks Inc. - 1937680 Ontario Inc. (Peterborough Distribution)</t>
  </si>
  <si>
    <t>Yes. There were weather advisories that were in place in advance of the storm that warned of high winds and intense storm cells due to a cold front moving across the province. However, the potential impact of the storm was difficult to quantify when compared to a hurricane, tornado, or major ice storm.</t>
  </si>
  <si>
    <t>No extra employees were called on standby ahead of the storm. There was no clear indication that this storm would cause as much significant damage as it did.</t>
  </si>
  <si>
    <t>This event should be considered to be a Major Event since it was caused by an intense windstorm with gusts up to 90 km/h. The trees that were brought down onto our lines during this event caused extensive damage to our assets, took significantly longer than usual to repair, and affected a substantial number of customers.</t>
  </si>
  <si>
    <t>The outage information was communicated to the public through social media and press releases. The estimated time of restoration was communicated as updates were available. Continual communication was provided on the status of the outage.</t>
  </si>
  <si>
    <t>69% of our customers were unaffected by this storm 74% of customers were restored within 2 hours and 49 minutes 79% were restored within 3 hours and 28 minutes 83% were restored within 3:42 93% were restored within 4:24</t>
  </si>
  <si>
    <t>04:11 PM</t>
  </si>
  <si>
    <t>11/20/2017</t>
  </si>
  <si>
    <t>9/27/2017</t>
  </si>
  <si>
    <t>Weather forecasts indicated that active weather was probable at 3:00 p.m. the afternoon of September 27, 2017. For the event, thunderstorms and heavy rain were expected as a cold front passed through. This occurred after several days of unseasonably warm temperatures. The forecast did not include any indication that we would receive damaging winds.</t>
  </si>
  <si>
    <t>Hydro Ottawa had a full complement of on-shift personnel, and a full on-call roster of field technicians and management personnel. All Operations groups were notified early in the day of the approaching weather.</t>
  </si>
  <si>
    <t>This event was considered to be a Major Event Day based on the IEEE Standard 1366 method. The SAIDI value of September 27, 2017 exceeded the daily SAIDI threshold, as determined by IEEE Standard 1366, based on the daily SAIDI values for the past five years.</t>
  </si>
  <si>
    <t>Yes, Hydro Ottawa issued estimated times of restoration (ETR) through the outage map on our website (hydroottawa.com) and through our Twitter and Facebook accounts.</t>
  </si>
  <si>
    <t>It took approximately 24 hours from the activation of our Electrical Emergency Response Plan to restore 90% of affected customers.</t>
  </si>
  <si>
    <t>No, not according to any formal Mutual Assistance Agreement. We did, however, use third-party contractors for forestry and lines work.</t>
  </si>
  <si>
    <t>03:08 PM</t>
  </si>
  <si>
    <t>7/31/2017</t>
  </si>
  <si>
    <t>7/27/2016</t>
  </si>
  <si>
    <t>This event was a Major Event because of Tree Contact</t>
  </si>
  <si>
    <t>The estimated time for restoration was communicated through InnPower Corporation Outage Management System and Twitter.</t>
  </si>
  <si>
    <t>2 hours and 25 minutes to restore 90% of customers</t>
  </si>
  <si>
    <t>10/17/2016</t>
  </si>
  <si>
    <t>This Event was a Major Event because of Adverse Weather</t>
  </si>
  <si>
    <t>The estimated time for restoration was communicated through InnPower Corporation Outage Management System and Twitter</t>
  </si>
  <si>
    <t>3 hours and 28 minutes to restore 90% of customers</t>
  </si>
  <si>
    <t>10/18/2016</t>
  </si>
  <si>
    <t>2 Hours and 23 minutes to restore 90% of customers</t>
  </si>
  <si>
    <t>11/21/2016</t>
  </si>
  <si>
    <t>The estimated time for the restoration was communicated through InnPower Corporation Outage Management System and Twitter</t>
  </si>
  <si>
    <t>1 hour and 48 minutes to restore 90% of customers</t>
  </si>
  <si>
    <t>9/21/2017</t>
  </si>
  <si>
    <t>5/18/2017</t>
  </si>
  <si>
    <t>This event is considered a Major Event as it meets all criteria specified in the OEB File EB-2015-0182 and RRR Section 2.1.4.2.</t>
  </si>
  <si>
    <t>Yes via Twitter and Facebook.</t>
  </si>
  <si>
    <t>4.28 hrs.</t>
  </si>
  <si>
    <t>20.22 hrs</t>
  </si>
  <si>
    <t>4/3/2017</t>
  </si>
  <si>
    <t>Yes, London hydro was aware of the weather forecast. In addition, Environment Canada issued a high wind warning for Southwestern Ontario.</t>
  </si>
  <si>
    <t>The Major Event started during normal working hours. London Hydro had all employees available to assist during the event and put contractors on alert.</t>
  </si>
  <si>
    <t>This event was related to extreme winds. Based on the definition of a Major Event in the ?Electricity Distribution System Reliability: Major Events, Reporting on Major Events and Customer Specific Measures? report issued by the OEB, this event was beyond the control of London Hydro. As well, based on the IEEE Standard 1366 (2.5 Beta method) this event was considered to be a Major Event since the daily SAIDI and SAIFI values recorded exceeded the MED threshold values.</t>
  </si>
  <si>
    <t>Yes, London Hydro issued ETR messages through Twitter, IVR, Email, and Text. London Hydro also issued ETR through the Outage Map on our website, which is updated every 5 minute with the most recent information.</t>
  </si>
  <si>
    <t>It took 11 hours to restore more than 90% of the customers who were interrupted.</t>
  </si>
  <si>
    <t>London Hydro did not invoke the third party mutual assistance agreement; however, London Hydro used third party contractors through private agreements.</t>
  </si>
  <si>
    <t>8/24/2017</t>
  </si>
  <si>
    <t>6/24/2017</t>
  </si>
  <si>
    <t>No. This event was caused by a vehicle accident.</t>
  </si>
  <si>
    <t>Not applicable.</t>
  </si>
  <si>
    <t>Based on the definition of a Major Event in the ?Electricity Distribution System Reliability: Major Events, Reporting on Major Events and Customer Specific Measures? report issued by the OEB, this event was beyond the control of London Hydro. As well, based on the IEEE Standard 1366 (2.5 Beta method) this event was considered to be a Major Event since the daily SAIDI and SAIFI values recorded exceeded the MED threshold values. The SAIDI and SAIFI threshold values were set based on the daily SAIDI and SAIFI values for the past 5 years.</t>
  </si>
  <si>
    <t>Yes, London Hydro issued ETR messages through Twitter, IVR, Email, and Text Messages. London Hydro also issued ETR messages through an Outage Map on our website, which is updated every minute with the most recent information</t>
  </si>
  <si>
    <t>It took 1 hour 52 minutes to restore 90% of the customers who were interrupted.</t>
  </si>
  <si>
    <t>London Hydro utilized the assistance of a third party private contractor through an existing agreement.</t>
  </si>
  <si>
    <t>10/10/2017</t>
  </si>
  <si>
    <t>No. This event was caused by a Loss of Supply.</t>
  </si>
  <si>
    <t>Yes, London Hydro issued ETR messages through Twitter, IVR, Email, and Text. London Hydro also issued ETR through the Outage Map on our website, which is updated every minute with the most recent information.</t>
  </si>
  <si>
    <t>It took 1 hour to restore 90% of the customers who were interrupted.</t>
  </si>
  <si>
    <t>London Hydro did not invoke a third party mutual assistance agreement; however, London Hydro used third party contractors through private agreements.</t>
  </si>
  <si>
    <t>4/16/2017</t>
  </si>
  <si>
    <t>8/17/2017</t>
  </si>
  <si>
    <t>Midland PUC was aware there were high wind warnings in the weather forecast on the day of the Major Event (August 17, 2016).</t>
  </si>
  <si>
    <t>The high winds began early in the day on August 17, 2016. All staff were available, if required.</t>
  </si>
  <si>
    <t>The Ontario Energy Board has defined a Major Event as: A Major Event is defined as an event that is beyond the control of the distributor and is: a) Unforeseeable; b) Unpredictable; c) Unpreventable; or d) Unavoidable. This wind storm was beyond the control of the distributor and is both unavoidable and unpreventable.</t>
  </si>
  <si>
    <t>Midland PUC did issue a general ETR statement to the public during the Major Event through social media which is linked to our website.</t>
  </si>
  <si>
    <t>64 percent of the customers that experienced a sustained outage were restored in 3.75 hours. 26 percent of the customers that experienced a sustained outage were restored in 5.5 hours.</t>
  </si>
  <si>
    <t>6/21/2017</t>
  </si>
  <si>
    <t>6/13/2016</t>
  </si>
  <si>
    <t>The Ontario Energy Board has defined a Major Event as: ?Major Event? is defined as an event that is beyond the control of the distributor and is: a) Unforeseeable; b) Unpredictable; c) Unpreventable; or d) Unavoidable. This event was beyond the control of the distributor and is both unavoidable and unpreventable loss of supply.</t>
  </si>
  <si>
    <t>Midland PUC issued a general ETR statement to the public during the Major Event using our twitter account, this is also linked to our website.</t>
  </si>
  <si>
    <t>100 percent of the customers that experienced a sustained outage were restored in 4.8 hours.</t>
  </si>
  <si>
    <t>5/25/2016</t>
  </si>
  <si>
    <t>The event was considered a Major Event in accordance with OEB RRR definition i.e. unpredictable and beyond the control of the distributor and using fixed approach methodology i.e. met the ME criteria for 10% of total customers affected</t>
  </si>
  <si>
    <t>No ETR was issued because power was restored in 1 hour and 9 minutes.</t>
  </si>
  <si>
    <t>100% of the customers were restored in 1.15 hours.</t>
  </si>
  <si>
    <t>No, (3rd party mutual assistance was not necessary for this one-hour duration Major Event outage).</t>
  </si>
  <si>
    <t>4/22/2017</t>
  </si>
  <si>
    <t>Not applicable</t>
  </si>
  <si>
    <t>The event was considered a Major Event in accordance with OEB RRR definition i.e. unpredictable and beyond the control of the distributor and using fixed approach methodology i.e. criteria for 10% of total customers affected.</t>
  </si>
  <si>
    <t>Yes, via twitter. The twitter outage notification (one-way communication out to the public) is also available on the distributor?s website during this event.</t>
  </si>
  <si>
    <t>90% were restored in under 6 hours; (i.e. 58% or 4,702 interrupted customers were restored in 5 minutes, while 42% or 3,368 interrupted customers were restored in 5 hrs 59 mins).</t>
  </si>
  <si>
    <t>7/10/2017</t>
  </si>
  <si>
    <t>5/11/2017</t>
  </si>
  <si>
    <t>100% were restored in under 1 hour; (i.e. 88% or 4,375 interrupted customers were restored within 24 minutes, while 2% or 594 of the interrupted customers were restored in 58 minutes).</t>
  </si>
  <si>
    <t>12/1/2017</t>
  </si>
  <si>
    <t>Not Applicable</t>
  </si>
  <si>
    <t>Using Twitter, customers were notified of the outage on October 15, 2017 at 2:22PM. The Twitter outage notification (one-way communication out to the public) was also available on the distributor?s website during this event.</t>
  </si>
  <si>
    <t>90% of customers had their power restored within 2 hours and 29 minutes; restoration time was dependent on Hydro One who needed to first replace their broken poles.</t>
  </si>
  <si>
    <t>No, third party assistance was not required.</t>
  </si>
  <si>
    <t>Outage 1 ?</t>
  </si>
  <si>
    <t>1/17/2017</t>
  </si>
  <si>
    <t>No, Orangeville Hydro was aware that rain, freezing rain, and wind was within the short term weather forecast for January 17, 2017 however Orangeville Hydro did not have prior warning of the Loss of Supply Event that occurred due to Hydro One?s galloping conductors on the M25 Feeder.</t>
  </si>
  <si>
    <t>This event occurred during the work hours of Tuesday January 17th, 2017. Therefore, all available field and office staff were on duty.</t>
  </si>
  <si>
    <t>The Ontario Energy Board has defined a Major Event as: ?Major Event? is defined as an event that is beyond the control of the distributor and is: a) Unforeseeable; b) Unpredictable; c) Unpreventable; or d) Unavoidable. The OEB has also stated: ?Beyond the control of the distributor? means events that include, but are not limited to, force majeure events and Loss of Supply events. This Loss of Supply was beyond the control of the distributor and is both unpredictable and unavoidable for Orangeville Hydro.</t>
  </si>
  <si>
    <t>Orangeville Hydro did not issue any ETR statements to the public during the Major Event.</t>
  </si>
  <si>
    <t>All of the 4,211 customers were restored at the same time. This took 0.58 hours (35 minutes).</t>
  </si>
  <si>
    <t>Orangeville Hydro did not receive assistance during the Major Event through a mutual assistance agreement. Hydro One and Orangeville Hydro worked together to locate the root cause of the issue and determine an acceptable restoration plan.</t>
  </si>
  <si>
    <t>7/12/2017</t>
  </si>
  <si>
    <t>6/21/2016</t>
  </si>
  <si>
    <t>This was the storm that caused the most damage in the Pembroke service area in over twenty years. Isolated portions of the City were affected customers without power anywhere from one to seventeen hours. In total more than 30% of customers were affected for a total of 19,313 customer hours.</t>
  </si>
  <si>
    <t>Yes....Ottawa River Power used Facebook and Twitter.</t>
  </si>
  <si>
    <t>Just over 10 hours</t>
  </si>
  <si>
    <t>Yes...a crew from Renfrew Hydro helped restore services the following day.</t>
  </si>
  <si>
    <t>5/23/2017</t>
  </si>
  <si>
    <t>6/20/2016</t>
  </si>
  <si>
    <t>No. Although we subscribe to a Weather Service Warning system, no weather alerts were issued for the day. The forecast had indicated moderate winds.</t>
  </si>
  <si>
    <t>N/A, no prior warning.</t>
  </si>
  <si>
    <t>The SAIDI duration of this event exceeded the 5 year Threshold and is considered to be unforeseeable, unpredictable, unpreventable or unavoidable.</t>
  </si>
  <si>
    <t>No. A total of 5 ?Media Releases? were issued via email to media outlets for distribution and posted to our Public web page however we did not speculate on ETR.</t>
  </si>
  <si>
    <t>Approximately 5 hours from the first outages (4:40 PM)</t>
  </si>
  <si>
    <t>6/15/2017</t>
  </si>
  <si>
    <t>Yes, a severe thunderstorm watch and a severe thunderstorm warning was issued by The Weather Network via email.</t>
  </si>
  <si>
    <t>Approximately 1 hour.</t>
  </si>
  <si>
    <t>9/12/2017</t>
  </si>
  <si>
    <t>8/2/2017</t>
  </si>
  <si>
    <t>Yes, severe thunderstorm warning was issued by the weather network.</t>
  </si>
  <si>
    <t>The SAIDI duration of this event exceeded the 5 year average threshold and is considered to be unforeseeable, unpredictable, unpreventable and unavoidable.</t>
  </si>
  <si>
    <t>Approximately 2 hours.</t>
  </si>
  <si>
    <t>4/6/2017</t>
  </si>
  <si>
    <t>12/20/2016</t>
  </si>
  <si>
    <t>The event occured as a result of high winds and heavy snow which caused a tree to fall on a primary line connected to our F3 feeder which supplies the urban population of Sioux Lookout. This event was unforeseeable.</t>
  </si>
  <si>
    <t>Yes through phone calls and facebook</t>
  </si>
  <si>
    <t>It took 1:45 to restore 100% of the customers</t>
  </si>
  <si>
    <t>7/20/2016</t>
  </si>
  <si>
    <t>The event occured as a result of loss of supply from Hydro One and was an unexpected outage.</t>
  </si>
  <si>
    <t>No, since Hydro One was reporting updates on the local radio. HOwever we were answering customer inquiries at our office until the power was restored.</t>
  </si>
  <si>
    <t>5.34 hours</t>
  </si>
  <si>
    <t>5/17/2017</t>
  </si>
  <si>
    <t>Yes, through Facebook and it was broadcast on the local radio.</t>
  </si>
  <si>
    <t>100% were restored at the same time - 6 hours</t>
  </si>
  <si>
    <t>No. Not our outage.</t>
  </si>
  <si>
    <t>5/28/2016</t>
  </si>
  <si>
    <t>No as this was related to an animal contact.</t>
  </si>
  <si>
    <t>THI uses a fixed percentage approach to identify ?Major Events?. This major event impacted 2,400 customers (33.7%) of our customers for a period of 2 hours. This constitutes a Major Event under the THI thresholds.</t>
  </si>
  <si>
    <t>No ETR was provided to the public.</t>
  </si>
  <si>
    <t>As this outage was the result of 1 feeder being impacted by an animal contact 100% of the customers were restored at the 2 hour mark.</t>
  </si>
  <si>
    <t>Third party mutual assistance was not warranted as this related to 1 feeder and one area of damage.</t>
  </si>
  <si>
    <t>6/28/2017</t>
  </si>
  <si>
    <t>No, Tillsonburg Hydro did not have any prior notices for the major event as it was related to equipment failure.</t>
  </si>
  <si>
    <t>As this equipment failure was on one of Tillsonburg Hydro feeders, when the fault occurred power to approximately 3,200 (approx. 45% of customers) for 1 hours and 20 minutes. This falls within our more than 1 hours for more than 25% of Tillsonburg Hydro Customers</t>
  </si>
  <si>
    <t>No as the fix was simple and was not anticipated to take long to restore power to the majority of customers.</t>
  </si>
  <si>
    <t>It took 1 hour and 20 minutes to restore power to more than 90% of the customers (all but 1 customer was picked up in this time)</t>
  </si>
  <si>
    <t>11/29/2017</t>
  </si>
  <si>
    <t>10/28/2017</t>
  </si>
  <si>
    <t>No, the Major Event was a result of a vehicle hitting a pole as a result no prior warning was available.</t>
  </si>
  <si>
    <t>Tillsonburg Hydro had greater than 10% of our customers without power for greater than 2 hours. These metrics make this event a "Major Event" in our reporting.</t>
  </si>
  <si>
    <t>No, Tillsonburg Hydro did not issue any ETRs to the public.</t>
  </si>
  <si>
    <t>It took 5: 45 minutes to get 100% of the customers restored with power. Tillsonburg Hydro did not get above 90% until the 100% was achieved.</t>
  </si>
  <si>
    <t>No, Tillsonburg Hydro did not utilize a 3rd party mutual assistance agreement.</t>
  </si>
  <si>
    <t>03:15 am</t>
  </si>
  <si>
    <t>12/14/2017</t>
  </si>
  <si>
    <t>Yes ? Environment Canada issued various weather statements leading up to the event and Toronto Hydro was actively monitoring the weather.</t>
  </si>
  <si>
    <t>Toronto Hydro made arrangements to have additional field and operations resources on shift at the predicted time of the event. Toronto Hydro has a standby schedule for senior management and supervisory staff who are required to be available on a 24/7 basis to support with event restoration.</t>
  </si>
  <si>
    <t>The weather event of October 15, 2017 was consistent with the OEB definition of ?Major Event? (as set out in Section 2.1.4.2 of OEB?s Electricity Reporting and Record Keeping Requirements) as an event that ?is beyond the control of the distributor and is unforeseeable; unpredictable; unpreventable; or unavoidable?. Toronto Hydro received a significantly higher volume of calls from the public relative to a typical day. The impact of the weather event on the distribution system was unavoidable and practically unpredictable from a planning perspective. The reliability impact of the weather event met the Institute of Electrical and Electronics Engineers (IEEE) Standard 1366 definition of a Major Event Day (MED) as ?a day in which the daily System Average Interruption Duration Index (SAIDI) exceeds a Major Event Day threshold value?. SAIDI for the weather event was 8.52, exceeding Toronto Hydro?s threshold of 6.83.</t>
  </si>
  <si>
    <t>Yes ? Toronto Hydro issued ETRs to the public via: 1.General Media Updates (i.e., Toronto Hydro?s dedicated phone line for all media enquiries); 2.Social Media (i.e., Twitter); 3.E-mail updates to the Mayor?s Office; 4.Toronto Hydro?s Interactive Voice Response (IVR) phone system; and 5.Updates to the outage map on Toronto Hydro?s website.</t>
  </si>
  <si>
    <t>12 hours.</t>
  </si>
  <si>
    <t>At approxi</t>
  </si>
  <si>
    <t>4/26/2017</t>
  </si>
  <si>
    <t>Yes, weather warning of high winds and wind gusts in the area.</t>
  </si>
  <si>
    <t>No, as this was during normal working hours.</t>
  </si>
  <si>
    <t>Was outside of Wasaga Distribution's control and met the IEEE Standard 1366 threshold.</t>
  </si>
  <si>
    <t>No..</t>
  </si>
  <si>
    <t>.67 hours to restore 90%</t>
  </si>
  <si>
    <t>8/16/2016</t>
  </si>
  <si>
    <t>Weather service warning of high winds and thunderstorms in the area.</t>
  </si>
  <si>
    <t>extra employee were available due to weather forecasts. no arrangement were required, just aware employees.</t>
  </si>
  <si>
    <t>Not within Wasaga Distribution's control and it exceeded IEEE Standard 1366 threshold.</t>
  </si>
  <si>
    <t>5.75 Hours.</t>
  </si>
  <si>
    <t>Yes. We used a private contractor.</t>
  </si>
  <si>
    <t>12/26/2016</t>
  </si>
  <si>
    <t>Weather service warning</t>
  </si>
  <si>
    <t>Outside of Wasaga Distribution Control. Exceeded IEEE Standard 1366 threshold.</t>
  </si>
  <si>
    <t>3.75 hrs.</t>
  </si>
  <si>
    <t>Weather service forecast was calling for Freezing rain.</t>
  </si>
  <si>
    <t>No extras on duty, however employees were aware of weather forecast.</t>
  </si>
  <si>
    <t>Outside of Wasaga Distribution's control. Exceeded IEEE 1366 Standard.</t>
  </si>
  <si>
    <t>1.5 hours.</t>
  </si>
  <si>
    <t>3/30/2017</t>
  </si>
  <si>
    <t>The Weather Network, Environment Canada and similar authorities had issued special weather statements and freezing rain warnings in advance of the major event.</t>
  </si>
  <si>
    <t>WNH normal after hours on call staff were readily available. This is comprised of (1) Line Supervisor, two (2) Powerline Maintainers (PLM’s,) one (1) Protection and Control Technician (P+C Tec) and one (1) Meter Technician. In addition, all PLM’s are on a call out list. Additional PLM staff were called out and utilized on March 30, 2017.</t>
  </si>
  <si>
    <t>March 30, 2017 has exceeded the IEEE 1366-2012 2.5ß threshold at 0.0990 SAIDI/day. WNH utilizes the preferred method of 2.5ß and has calculated the 2017 TMED (Threshold, Major Event Days) to be 0.0709 SAIDI/day by using 2012 through 2016 historical data. The most prominent contributing interruption of this Major Event Day was a tree which had fallen during a freezing rain event and therefore considered unforeseen.</t>
  </si>
  <si>
    <t>Yes, through WNH’s web site, Customer Public Outage Map (wnhdro.com/outages).</t>
  </si>
  <si>
    <t>Less than two hours from the start of the most prominent outage event.</t>
  </si>
  <si>
    <t>5/11/2018</t>
  </si>
  <si>
    <t>3/12/2018</t>
  </si>
  <si>
    <t>No, a vehicular collision caused the event.</t>
  </si>
  <si>
    <t>Foreign Interference is an OEB cause category for Major Events. These types of events are outside of the control of Alectra Utilities. The SAIDI minute per day was 4.94 on March 12 which exceeded the threshold of 3.11 for the Brampton Rate Zone.</t>
  </si>
  <si>
    <t>Yes. 1) Public web page on the Outage Map via the Outage Management System 2) Twitter</t>
  </si>
  <si>
    <t>2.95 hours to restore 90% of the customers.</t>
  </si>
  <si>
    <t>Yes, private construction contractors were used.</t>
  </si>
  <si>
    <t>03:53 AM</t>
  </si>
  <si>
    <t>6/4/2018</t>
  </si>
  <si>
    <t>4/4/2018</t>
  </si>
  <si>
    <t>There was a Wind Warning issued at 12:35PM on April 4, 2018 by Toronto Police Operations. Environment Canada indicated that strong westerly winds will push through the area in the afternoon with wind gusts of up to 90 km/h.</t>
  </si>
  <si>
    <t>The warning was issued at 12:35PM on April 4, 2018, so no additional employees were on duty or on standby prior to the Major Event beginning. Alectra Utilities? daily availability of staff in the Enersource Rate Zone is as follows: 1. On Call Line Supervisor 2. 2 Lines Managers and Operations Director available 3. 24/7 Trouble truck( 2 trucks on days and one at night) - 2 journeyman per truck 4. 24/7 Control Room 5. A Team ? on call team of 2 journeyman 6. B Team ? on call team of 2 journeyman 7. RBD Operator - journeyman 8. Substation person ? 1 substation electrician 9. On Call Control Room operator 10. Stores person ? one Storekeeper 11. Emergency call out list - approximately 70 lineman/ apprentices, 3 forestry and various Lines/Forestry contractors available</t>
  </si>
  <si>
    <t>Gusts up to 91km/h were recorded at Pearson Airport. This not only impacted the Enersource Rate Zone, but neighbouring municipalities as well. This is outside of the control of Alectra Utilities as the event was not caused by any defects in its electrical system. The outages on April 4th, 2018 resulted in a SAIDI of 5.35, which exceeded the Major Event Day Threshold of 2.92.</t>
  </si>
  <si>
    <t>Yes. 1. ETRS were provided via the Alectra Utilities Twitter Channel (@alectranews) 2. ETRs were published on the outage map which was available on the Alectra-Enersource Website.</t>
  </si>
  <si>
    <t>90% of the customers were restored in 9 hours.</t>
  </si>
  <si>
    <t>09:21 AM</t>
  </si>
  <si>
    <t>6/14/2018</t>
  </si>
  <si>
    <t>4/14/2018</t>
  </si>
  <si>
    <t>Environment Canada issued an ice storm warning at approximately 9:39am on April 13, 2018.</t>
  </si>
  <si>
    <t>Alectra Utilities did arrange to have extra employees on duty and on standby prior to the Major Event beginning. The staffing arrangements were as follows: Control Room: An additional 2 operators were scheduled for the April 14, 2018 Nightshift, for a total of 3 operators. Lines: All Lines staff employees were notified of the pending storm conditions and were on standby. Further, additional on call crews were assigned in both Hamilton and St. Catharines.</t>
  </si>
  <si>
    <t>Environment Canada issued wind warnings for the Hamilton / St. Catharines areas with frequent gusts near 90 km/h the night of April 14 continuing into the morning of April 15, with a few gusts of 100 km/h. There were also periods of freezing rain and ice pellets during the event. This not only affected the Horizon Rate Zone, but also neighbouring municipalities, as well. This is outside of the control of Alectra Utilities, as the event was not caused by any defects in its electrical system. The outages on April 14, 2018 resulted in a SAIDI of 9.35, which exceeded the Major Event Day Threshold of 8.19.</t>
  </si>
  <si>
    <t>Yes. 1. ETRS were provided via the Alectra Utilities Twitter Channel (@alectranews) 2. ETRs were published on the outage map which was available on the Alectra-Horizon Utilities Website.</t>
  </si>
  <si>
    <t>90% of the customers were restored in 6 hours.</t>
  </si>
  <si>
    <t>Yes, third parties were notified prior to the event and were required to assist in the restoration of power. Private electrical construction contractors and Tree contractors were utilized.</t>
  </si>
  <si>
    <t>10:58 AM</t>
  </si>
  <si>
    <t>6/15/2018</t>
  </si>
  <si>
    <t>4/15/2018</t>
  </si>
  <si>
    <t>Alectra Utilities? daily availability of staff in the Enersource Rate Zone is as follows: 1. On Call Line Supervisor 2. 2 Lines Managers and Operations Director available 3. 24/7 Trouble truck( 2 trucks on days and one at night) - 2 journeyman per truck 4. 24/7 Control Room 5. A Team ? on call team of 2 journeyman 6. B Team ? on call team of 2 journeyman 7. RBD Operator - journeyman 8. Substation person ? 1 substation electrician 9. On Call Control Room operator 10. Stores person ? one Storekeeper 11. Emergency call out list - approximately 70 linemen/ apprentices, 3 forestry and various Lines/Forestry contractors available</t>
  </si>
  <si>
    <t>Environment Canada issued wind warnings for the Mississauga area with frequent gusts near 90 km/h on the night of April 14, continuing into the morning of April 15, with a few gusts of 100 km/h. There were also periods of freezing rain and ice pellets during the event. This not only affected the Enersource Rate Zone, but also neighbouring municipalities. This is outside of the control of Alectra Utilities, as the event was not caused by any defects in its electrical system. The outages on April 15th, 2018 resulted in a SAIDI of 3.02, which exceeded the Major Event Day Threshold of 2.92.</t>
  </si>
  <si>
    <t>90% of the customers were restored in 4 hours.</t>
  </si>
  <si>
    <t>2:55 PM</t>
  </si>
  <si>
    <t>7/3/2018</t>
  </si>
  <si>
    <t>5/4/2018</t>
  </si>
  <si>
    <t>Yes, Environment Canada issued a special weather statement at 13:00 hrs Eastern Standard Time for strong winds and gusts of 90-100km/h for the Mississauga area.</t>
  </si>
  <si>
    <t>Alectra Utilities daily availability of staff in the Enersource Rate Zone is as follows: 1. On Call Line Supervisor 2. 2 Lines Managers and Operations Director available 3. 24/7 Trouble truck( 2 trucks on days and one at night) - 2 journeyman per truck 4. 24/7 Control Room 5. A Team ? on call team of 2 journeyman 6. B Team ? on call team of 2 journeyman 7. RBD Operator - journeyman 8. Substation person ? 1 substation electrician 9. On Call Control Room operator 10. Stores person ? one Storekeeper 11. Emergency call out list - approximately 70 lineman/ apprentices, 3 forestry and various Lines/Forestry contractors available Additional staff were notified of the potential Major Event.</t>
  </si>
  <si>
    <t>Environment Canada issued wind warnings for the Mississauga area with frequent gusts near 90-100 km/h on May 4. The outages on May 4th, 2018 resulted in a SAIDI of 35.55, which exceeded the Major Event Day Threshold of 2.63.</t>
  </si>
  <si>
    <t>90% of the customers were restored within 12 hours (May 4th 14:00 hrs- May 5th 02:00hrs)</t>
  </si>
  <si>
    <t>Yes, the third party IVR was utilized.</t>
  </si>
  <si>
    <t>2:00 PM</t>
  </si>
  <si>
    <t>Yes, Environment Canada issued a special weather statement at 13:00 hrs Eastern Standard Time for strong winds and gusts of 90-100km/h for the Hamilton and St. Catharines area.</t>
  </si>
  <si>
    <t>Alectra Utilities did arrange to have extra employees on duty and on standby, prior to the commencement of the Major Event. The staffing arrangements were as follows: Control Room: A total of five operators were scheduled for a regular dayshift. On nightshift, an additional three operators were called in and remained until 23:30hrs. Following the nightshift the standard complement of two operators were scheduled until the next scheduled day shift. ? Dayshift 7:30-19:30 = 5 operators ? Evening 19:30 ? 23:30 = 5 operators ? Night 23:30 ? 7:30 = 2 operators Lines: All lines staff employees were notified of the pending weather conditions and were asked to make themselves available, if required. There were two crews on standby in St. Catharines and three crews on standby in Hamilton.</t>
  </si>
  <si>
    <t>Environment Canada issued wind warnings for the Hamilton and St.Catharines area with frequent gusts near 90-100 km/h on May 4. The outages on May 4th, 2018 resulted in a SAIDI of 52.87, which exceeded the Major Event Day Threshold of 8.19.</t>
  </si>
  <si>
    <t>90% of the customers were restored within 18 hours (May 4th 14:00 hrs- May 5th 08:00hrs)</t>
  </si>
  <si>
    <t>Yes, Alectra Utilities utilized assistance of private construction contractors, forestry contractors, and the third party IVR Company.</t>
  </si>
  <si>
    <t>2:12 PM</t>
  </si>
  <si>
    <t>Yes, Environment Canada issued a special weather statement at 13:00 hrs Eastern Standard Time for strong winds and gusts of 90-100km/h for the Vaughan and Barrie area.</t>
  </si>
  <si>
    <t>Alectra Utilities did arrange to have extra employees on duty and on standby, prior to the commencement of the Major Event. The staffing arrangements were as follows: Alectra Utilities arranged for eight additional staff members for the Control Room to deal with outage and other related events through the evening and overnight.</t>
  </si>
  <si>
    <t>Environment Canada issued wind warnings for the Vaughan and Barrie area with frequent gusts near 90-100 km/h on May 4. The outages on May 4th, 2018 resulted in a SAIDI of 51.09, which exceeded the Major Event Day Threshold of 5.83.</t>
  </si>
  <si>
    <t>90% of the customers were restored within 8 Hours.</t>
  </si>
  <si>
    <t>2:56 PM</t>
  </si>
  <si>
    <t>Yes, Environment Canada issued a special weather statement at 13:00 hrs Eastern Standard Time for strong winds and gusts of 90-100km/h for the Brampton area.</t>
  </si>
  <si>
    <t>Yes, extra Operators were assigned due to the Major Event. Further, all line staff employees were advised to be on standby, additional crews were organized for on-call duty, and private construction contractors were also notified. In addition, extra staff members were made available to provide operational support.</t>
  </si>
  <si>
    <t>Environment Canada issued wind warnings for the Brampton area with frequent gusts near 90-100 km/h on May 4. The outages on May 4th, 2018 resulted in a SAIDI of 3.59, which exceeded the Major Event Day Threshold of 3.11.</t>
  </si>
  <si>
    <t>90% of the customers were restored within 5.92 hours (May 4th 15:37 hrs- May 4th 21:32 hrs)</t>
  </si>
  <si>
    <t>Yes, private construction contractors, forestry contractors, and the third party IVR were utilized.</t>
  </si>
  <si>
    <t>3:37 PM</t>
  </si>
  <si>
    <t>11/21/2018</t>
  </si>
  <si>
    <t>9/21/2018</t>
  </si>
  <si>
    <t>Forecasts published earlier in the day predicted the possibility of rainfall and increased winds, though there was no prior warning of the eventual intensity of the storm and the number of fallen trees that would result.</t>
  </si>
  <si>
    <t>API did not issue any ETR?s during the Major Event.</t>
  </si>
  <si>
    <t>It took approximately 20 hours to restore 90% of the customers who were interrupted.</t>
  </si>
  <si>
    <t>API did not utilize assistance through a third party mutual assistance agreement. All restoration efforts were carried out by API staff.</t>
  </si>
  <si>
    <t>00:27 AM</t>
  </si>
  <si>
    <t>12/4/2018</t>
  </si>
  <si>
    <t>10/4/2018</t>
  </si>
  <si>
    <t>The only warning regarding the potential that the Major Event would occur were weather forecasts that predicted strong winds, however the severity of the winds/wind gusts was greater than expected.</t>
  </si>
  <si>
    <t>API considered this a Major Event due the uncontrollable nature of the storm?s intensity and the resulting substantial impact on API?s network and customer base. The magnitude of the number of interruptions and significant response required confirmed API?s perspective that this episode should be categorized as a Major Event.</t>
  </si>
  <si>
    <t>It took approximately 15 hours to restore 90% of the customers who were interrupted.</t>
  </si>
  <si>
    <t>00:54 AM</t>
  </si>
  <si>
    <t>The outage occurred during working hours on May 4, 2018, as such BWP was fully staffed and at that point did not need extra employees.</t>
  </si>
  <si>
    <t>The TMED for 2018 is 17.3867 based on the 2013-2017 period. This outage had a TMED of 58.0817 therefore was considered a Major Event.</t>
  </si>
  <si>
    <t>No ETR was provided to customers.</t>
  </si>
  <si>
    <t>4</t>
  </si>
  <si>
    <t>1:02 PM</t>
  </si>
  <si>
    <t>3/2/2018</t>
  </si>
  <si>
    <t>N/a</t>
  </si>
  <si>
    <t>Strong winds affecting Burlington Hydro?s service area began at 10am and were the major cause of outages. 7,861 customers were affected representing approximately 12% of Burlington Hydro?s customers.</t>
  </si>
  <si>
    <t>Yes. 1. ETRs were published on Burlington Hydro?s Outage Map available on its website. 2. ETRs were also communicated via Twitter.</t>
  </si>
  <si>
    <t>90% of the customers were restored by 16:32. Restoration took approximately 5 hours.</t>
  </si>
  <si>
    <t>10:16 AM</t>
  </si>
  <si>
    <t>Yes. There were weather advisories that were in place in advance of the storm that warned of high winds and intense storm cells due to a cold front moving across the province.</t>
  </si>
  <si>
    <t>Yes, Burlington Hydro arranged to have extra on call crew available and notified its third-party contractor to be on standby.</t>
  </si>
  <si>
    <t>Strong winds with gusts up to 90 km/hour affecting Burlington Hydro?s service area began at 2 pm and were the major cause of outages. 8,785 customers were affected representing approximately 13% of Burlington Hydro?s customers.</t>
  </si>
  <si>
    <t>Yes. 1. ETRs were published on Burlington Hydro?s outage map available on its website. 2. ETRs and other outage information posted on Twitter ? 26 tweets on October 15.</t>
  </si>
  <si>
    <t>90% of the customers were restored by 20:29. Restoration took approximately 10.5 hours.</t>
  </si>
  <si>
    <t>Yes, Burlington Hydro used a third party contractor to support a pole replacement.</t>
  </si>
  <si>
    <t>14:18 PM</t>
  </si>
  <si>
    <t>On April 3, 2018, Environment Canada issued wind warnings for much of Southern Ontario, indicating that damaging winds were expected on April 4.</t>
  </si>
  <si>
    <t>The extreme winds were forecasted to begin in the early morning hours of April 4. CNPI had a normal complement on-call during the overnight hours from April 3-4, with the ability to call in additional crews if required. Additional crews were made available for outage response on April 4, with many crews working into the evening to complete restoration.</t>
  </si>
  <si>
    <t>CNPI considered this a Major Event due to the extreme and uncontrollable nature of the wind?s intensity and the resulting substantial impact on CNPI?s network and customer base. The gusting of the wind in this area exceeded the criteria specified in CNPI?s distribution design standards and CNPI could not have reasonably designed its system to avoid all outages in this situation.</t>
  </si>
  <si>
    <t>CNPI issued several public media notices on Twitter and website relating to the outages and restoration of affected areas. The ETR was noted as ?No ETR? as initially the estimate was not known and power was restored prior to further media updates.</t>
  </si>
  <si>
    <t>It took approximately 8 hours to restore 90% of the customers who were interrupted by this Major Event.</t>
  </si>
  <si>
    <t>CNPI did not utilize assistance through a third party mutual assistance agreement, however we did utilize a private utility-based contractor.</t>
  </si>
  <si>
    <t>06:00 AM</t>
  </si>
  <si>
    <t>6/26/2018</t>
  </si>
  <si>
    <t>The weather report indicated there would be some wind over the weekend, however there was no prior warning of the intensity of the wind gusts in the area.</t>
  </si>
  <si>
    <t>Not Applicable (n/a)</t>
  </si>
  <si>
    <t>CNPI considered this a Major Event due to the unforeseen and uncontrollable nature of the wind?s intensity and the resulting substantial impact on CNPI?s network and customer base. The gusting of the wind in this area was unforeseen and unpredictable and CNPI?s perspective that this episode should be categorized as a Major Event.</t>
  </si>
  <si>
    <t>CNPI issued several public media notices on Twitter and website relating to the outages and restoration of affected areas. The ETR was noted as ?No ETR? as initially the estimate was not known and power was restored prior to further media updates. CNPI?s Twitter feed and Facebook account had the same information published.</t>
  </si>
  <si>
    <t>It took approximately 4 hours to restore 90% of the customers who were interrupted by this Major Event.</t>
  </si>
  <si>
    <t>04:00 AM</t>
  </si>
  <si>
    <t>8/14/2018</t>
  </si>
  <si>
    <t>6/13/2018</t>
  </si>
  <si>
    <t>On June 12, 2018, Environment Canada issued wind warnings for much of Southern Ontario, indicating that damaging winds were expected on June 13, 2018.</t>
  </si>
  <si>
    <t>The extreme winds were forecasted to begin in late afternoon early evening on June 13, 2018. CNPI had a normal complement on-call during the overnight hours from June 13-14th, with the ability to call in additional crews if required. Additional crews were made available for outage response on June 13th, with many crews working into the overnight and morning to complete restoration.</t>
  </si>
  <si>
    <t>CNPI did not utilize assistance through a third party mutual assistance agreement, however we did utilize a private utility-based contractor to assist with restoration efforts.</t>
  </si>
  <si>
    <t>4:20 AM</t>
  </si>
  <si>
    <t>Yes, Centre Wellington Hydro was aware of severe weather forecasts leading up to the Major Event. Environment Canada issued a wind warning shortly before 11:00 a.m. on May 4, 2018, indicating that wind gusts between 90 and 100 km/h were possible on this day in Centre Wellington and surrounding areas. Environment Canada noted that damage to buildings and tree branches were possibilities given forecasted high winds. A severe thunderstorm watch was also issued by Environment Canada.</t>
  </si>
  <si>
    <t>CWH ensured that all staff was available and able to respond if required, including the regular scheduled on-call crew as well as those line crew members who were not scheduled to be on-call.</t>
  </si>
  <si>
    <t>CWH calculates the TMED based on the previous 5 year historical years outages. This specific event had a value greater than the 5 historical average. This specific outage damaged CWH’s overhead plant equipment which caused a large customer base to have their power interrupted. This event was also beyond the control of CWH.</t>
  </si>
  <si>
    <t>CWH used its Twitter account, @cwhydro, to post updates that included being made aware of the areas affected. CWH updated its outage map, during the outage and directed customers to review the map for updates, it is accessible via our website to anyone. No ETR’s were posted.</t>
  </si>
  <si>
    <t>It took CWH 1 hour to restore all customers.</t>
  </si>
  <si>
    <t>04:03 PM</t>
  </si>
  <si>
    <t>9/12/2018</t>
  </si>
  <si>
    <t>8/6/2018</t>
  </si>
  <si>
    <t>Yes, there was a severe weather warning.</t>
  </si>
  <si>
    <t>The weather warning did not provide much time before the storm hit. Crews were called but were not on site until after the Major Event began.</t>
  </si>
  <si>
    <t>This storm met criteria as per IEEE 1366. There were 15,313 customer hours of outage time experienced on this day.</t>
  </si>
  <si>
    <t>Twitter messages included some overarching estimates of restoration timeframe for the city. ETRs specific to each area were not posted.</t>
  </si>
  <si>
    <t>1 hour and 2 minutes.</t>
  </si>
  <si>
    <t>13:16 PM</t>
  </si>
  <si>
    <t>5/29/2018</t>
  </si>
  <si>
    <t>Major Event Day: April 15, 2018 Severe Weather due to Freezing Rain Yes, the Weather Network, Environment Canada, and similar authorities had issued special weather statements and freezing rain warning in advance of the major event.</t>
  </si>
  <si>
    <t>Yes, in preparation for severe weather conditions causing multiple outages, on April 13, 2018, Energy+?s Emergency Plan Coordinator issued an email to senior leaders asking for confirmation of availability of staff and back up staff in advance of the major event. Energy+ ensured the following complement of staff and contractors were available: -On call crew and two back up crews consisting a total of eight (8) line-persons for Cambridge area -On call crew and two back up crews consisting a total of eight (8) line-persons for Brant area -Two (2) forestry contractor crews for Cambridge and Brant areas -Four (4) system control operators were on duty and present during the weekend -Two (2) senior management members were present during the weekend and five (5) other management staff members were on standby -Two (2) Communications Team members were on duty and working remotely throughout the weekend monitoring social media, liaising with local media, discussing status updates with system control operators -Fifteen (15) customer care representatives were on standby</t>
  </si>
  <si>
    <t>April 15, 2018 exceeded the IEEE 1366-2012 standard and the definitions within to determine if the specific day was deemed to be a major event day. Energy+ also performed a qualitative analysis based on OEB's questions to determine if the event can be considered a major event. Please refer to Major Event Report Attached - Section "During the Major Event" Question #1 for a computation of the calculated value.</t>
  </si>
  <si>
    <t>Yes, the estimated times of restoration (ETR) were issued throughout the Major Event through Energy+ Outage Management System.</t>
  </si>
  <si>
    <t>It took 10 hours and 42 minutes to restore power to 90% of customers impacted by the Major Event.</t>
  </si>
  <si>
    <t>Energy+ determined assistance through the third party mutual assistance agreement was not required.</t>
  </si>
  <si>
    <t>2:40 AM ES</t>
  </si>
  <si>
    <t>The Weather Network, Environment Canada, and similar authorities had issued special weather statements and strong wind warning in advance of the major event. Environment Canada issued wind warnings across the province, with some areas getting lashed with gusts measuring up to 110 kilometers per hour. http://www.cbc.ca/news/canada/hamilton/hamilton-weather-may-4-1.4648017</t>
  </si>
  <si>
    <t>There was no requirement to have extra employees on duty or standby as the event took place during regular business hours and, as a result, Energy+ had a full employee complement available.</t>
  </si>
  <si>
    <t>May 04, 2018 exceeded the IEEE 1366-2012 standard and the definitions within to determine if the specific day was deemed to be a major event day. Energy+ also performed a qualitative analysis based on the OEB's questions to determine if the event can be considered a major event. The IEEE 1366-2012 Standard provides a statistical method of studying reliability events. A Major Event Day is a day which the daily system SAIDI (System Average Interruption Duration Index) exceeds a threshold value, designated as T-med. The SAIDI index is used as the basis of this definition since it leads to consistent results regardless of the utility size, because SAIDI is a good indicator of operational and design stress. Data used for SAIDI is based on five (5) sequential years and includes days that had an interruption, so a SAIDI/Day value can be used to calculate T-med. Energy+ T-med value as calculated in accordance with the IEEE 1366-2012 standard is shown in Table 1.0 in attached PDF. The T-med value of 9.64 indicates that anything beyond this figure would be deemed to be a Major Event. Table 2.0 in attached PDF shows the Daily SAIDI values calculated for May 4th and May 5th respectively. The calculated value for May 04, 2018 is 48.38 and is greater than the T-med value calculated. Therefore, this specific day was deemed to be a Major Event.</t>
  </si>
  <si>
    <t>It took 10 hours and 58 minutes to restore power to 90% of customers impacted by the Major Event.</t>
  </si>
  <si>
    <t>Energy+ determined assistance through the third party mutual assistance agreement was not required. Energy+ utilized third party contractors to support restoration efforts.</t>
  </si>
  <si>
    <t>13:25</t>
  </si>
  <si>
    <t>The initial weather forecast from media outlets in the days leading up to the Major Event were somewhat conflicting, but generally indicated that a heavy rain storm was possible for the weekend of April 14-15, 2018. On Friday, April 13, at 6:50 am, Environment Canada issued a weather statement for Southwestern Ontario, indicating that several rounds of rain and occasional thunderstorms were likely for April 14-15. It was further indicated that temperatures might dip below the freezing mark late on April 14, with the threat of freezing rain. Subsequently, at 7:01 am on April 14, 2018, Environment Canada issued a rainfall warning for Chatham-Kent, indicating that the rain would change to freezing rain late in the afternoon.</t>
  </si>
  <si>
    <t>Entegrus serves 17 communities in Southwestern Ontario. The boundaries of the EPI service territory stretch from Wheatley in the southwest to Parkhill and St. Thomas in the northeast. The boundaries are non-contiguous, and the distance across the Entegrus service territory is approximately two hours travel time by vehicle. Accordingly, Entegrus operates three service centres, located in Chatham, Strathroy and St. Thomas. This structure enhances (through the availability of back up resources) response times to system needs during storms. Staff from all three operational centres were put on alert on the morning of Saturday, April 14 after the Environment Canada rainfall warning. Ultimately, staff from all three centres assisted with the restoration efforts later that day. In addition, Entegrus engaged in discussion on the morning of April 14 with neighbouring utilities regarding mutual assistance, although ultimately this was not required by Entegrus.</t>
  </si>
  <si>
    <t>The April 14, 2018 ice storm was considered a Major Event due to the number of customers experiencing a concurrent outage of greater than 15 minutes. Entegrus serves approximately 58,000 customers. At the peak of the Major Event in the afternoon of April 14, 2018, there were 12,597 customers without electricity, representing approximately 22% of Entegrus customers.</t>
  </si>
  <si>
    <t>Entegrus provided continual updates on outage and restoration efforts at each specific community level, as there were multiple concurrent outages throughout the Entegrus service territory. The updates were shown on the Entegrus website, including the outage map. Updates were also posted on Twitter and Facebook. All posts included information on investigation efforts, causes and ETRs (where possible). The updates also included safety information, as well as reminders to report downed power lines. The Entegrus website also contains an embedded Twitter feed to allow for customers who do not follow social media to receive updates.</t>
  </si>
  <si>
    <t>It took 6.8 hours to restore power to 90% of the customers who were interrupted.</t>
  </si>
  <si>
    <t>10:45 AM</t>
  </si>
  <si>
    <t>6/8/2018</t>
  </si>
  <si>
    <t>Yes. Festival was watching weather reports regarding a likely Ice Storm and received notifications via the local Emergency Response Group that adverse weather was expected.</t>
  </si>
  <si>
    <t>Yes. Festival Hydro notified available staff to be on standby as adverse weather was likely.</t>
  </si>
  <si>
    <t>Freezing rain and wind storm with strong winds caused tree limbs and uprooted trees to fall on overhead power lines. Using the IEEE Standard 1366 method, the event exceeded the Major Event Day Threshold with 1,606,909 customer minutes.</t>
  </si>
  <si>
    <t>Yes. 1. ETR?s were published on the website ?Outages? section 2. ETR?s were communicated via the Festival Hydro Twitter and Facebook feeds. 3. Social media links were made to the Hydro One Storm Centre</t>
  </si>
  <si>
    <t>27 hours and 22 minutes</t>
  </si>
  <si>
    <t>11:31 AM</t>
  </si>
  <si>
    <t>4/24/2018</t>
  </si>
  <si>
    <t>A fault was detected at Hydro One's Stratford TS that caused an outage on the transmission level affecting all customers in Stratford. Using the IEEE Standard 1366 method, the event exceeded the Major Event Day Threshold with 1,243,170 customer minutes.</t>
  </si>
  <si>
    <t>Acknowledgement of the event on Twitter and Facebook were issued at 6:02am. No ETR's were provided. At 6:55am customers were provided with a link to the Hydro One outages map for updated ETR's through Facebook, Twitter, and via the Festival Hydro "Outages" webpage.</t>
  </si>
  <si>
    <t>1 hour and 51 minutes</t>
  </si>
  <si>
    <t>5:34 AM</t>
  </si>
  <si>
    <t>6/25/2018</t>
  </si>
  <si>
    <t>Yes. Festival was watching local weather reports regarding high winds.</t>
  </si>
  <si>
    <t>The storm began during normal working hours and all available staff were on duty.</t>
  </si>
  <si>
    <t>Strong winds caused tree limbs to fall on overhead power lines. Using the IEEE Standard 1366 method, the event exceeded the Major Event Day Threshold with 982,975 customer minutes.</t>
  </si>
  <si>
    <t>4 hours and 41 minutes</t>
  </si>
  <si>
    <t>2:43 pm</t>
  </si>
  <si>
    <t>9/13/2018</t>
  </si>
  <si>
    <t>7/9/2018</t>
  </si>
  <si>
    <t>A severe thunderstorm hit Sudbury on July 9th, 2018 at approximately 16:56. GSHI did not have any significant prior warning that the storm would be to the intensity level that was experienced. According to Environment Canada, the storm created a "downburst" which sometimes results from severe thunderstorms and produces straight-line wind, forcing the wind outward in all directions and results in incredible wind damage. Environment Canada issued a severe thunderstorm watch for Greater Sudbury at approximately 16:05 and upgraded it to a warning at 16:45, approximately 10 minutes before the storm hit.</t>
  </si>
  <si>
    <t>As Greater Sudbury did not have any warning prior to the end of the regular work day for operations crew, no extra employees were on duty or standby. However Greater Sudbury has a crew on-call 24/7 and has the ability to call in more crews if the need prevails.</t>
  </si>
  <si>
    <t>The OEB defines a "Major Event" as an event that "is beyond the control of the distributor and is unforeseeable; unpredictable; unpreventable; or unavoidable". The adverse weather event experienced by the customers within GSHI's distribution territory was consistent with the OEB's definition of "Major Event". The storm knocked out power to nearly 8% of the customer base for a total of nearly 3.5 million customer minutes spread over the parts of four calendar days (July 9th thru July 12th, 2018). For comparison, GSHI's year-long Scorecard target for SAIDI (System Average Interruption Duration Index) is 1.18 - SAIDI for this adverse weather event alone was 1.23.</t>
  </si>
  <si>
    <t>For the most part, GSHI did not issue time-specific ETR's. GSHI provided general information where it was available such as "Will take some time..." "..will be without power overnight" "Not likely to have power restored overnight...Hope to have everyone powered by the weekend." The channels used were: Media releases (Radio/TV), Twitter, Facebook, Media Interviews, website and IVR.</t>
  </si>
  <si>
    <t>It took 43.65 hours to restore 90% of the customers who were interrupted.</t>
  </si>
  <si>
    <t>In this instance GSHI received assistance from the following distributors: -PUC Distribution Inc. -Lakeland Power Distribution Ltd -North Bay Hydro Distribution Ltd GSHI also utilized assistance from the following private contractors: -Tommy Carruthers Service -Pickard Construction -McNamara Powerline Construction -Arbor Works</t>
  </si>
  <si>
    <t>16:56 PM</t>
  </si>
  <si>
    <t>6/12/2018</t>
  </si>
  <si>
    <t>Yes, Guelph Hydro was aware of severe weather forecasts leading up to the Major Event. Environment Canada issued a wind warning shortly before 11:00 a.m. on May 4, 2018, indicating that wind gusts between 90 and 100 km/h were possible on this day in Guelph and surrounding areas. Environment Canada noted that damage to buildings and tree branches were possibilities given forecasted high winds. A severe thunderstorm watch was also issued by Environment Canada.</t>
  </si>
  <si>
    <t>Guelph Hydro did not have any extra employees on duty or stand-by other than its normal two-person on-call crew and on-call supervisor. Guelph Hydro did not have any extra employees on duty or standby for communications support; however, Guelph Hydro?s regular communications staff were ready to respond in the event of any power outages during or after normal business hours.</t>
  </si>
  <si>
    <t>Using the IEEE 1366-2012 method, Guelph Hydro has established a major event day threshold (?Tmed?) of 6.473 Average Customer Minutes for 2018 events. The observed SAIDI of the major event day is 12.28 Average Customer Minutes (679,044 customer minutes)/(55,296 customers). The event involved loss of supply interruptions (which made up 86.21% of the customer minutes interrupted). The event was also related to a wind storm weather event which was outside of the control of Guelph Hydro.</t>
  </si>
  <si>
    <t>Yes, Guelph Hydro issued estimated times of restoration for the Rockwood outage via Twitter when it was learned that there was a loss of supply from Hydro One. (See attached list of tweets ? Appendix A.)</t>
  </si>
  <si>
    <t>Guelph Hydro restored 90% of interrupted customers within 5 hours.</t>
  </si>
  <si>
    <t>With respect to outage communications, there was no assistance required through a third party mutual assistance agreement.</t>
  </si>
  <si>
    <t>11:48 AM</t>
  </si>
  <si>
    <t>4/26/2018</t>
  </si>
  <si>
    <t>1/10/2017</t>
  </si>
  <si>
    <t>On Monday, January 9th, at 8:03 am, a Transmission &amp; Distribution “Significant Event Notification System” (SENS) was issued to advise of potential weather of heavy snow and strong winds, which could reach 70-80km/h for an afternoon period on January 10th. An update to the SENS was sent out on January 10th at 4:12pm, advising that strong winds with gusts of up to 90km/h were still expected.</t>
  </si>
  <si>
    <t>On Tuesday January 10th, arrangements were made to have extra employees in the Distribution Operations Management Centre (DOMC) on January 10th, 11th and 12th, for both day and night shifts.</t>
  </si>
  <si>
    <t>Hydro One categorizes a Major Event as one that impacts 10 per cent or more of its customers. This event impacted approximately 195,000 (or about 14%) of Hydro One’s customers.</t>
  </si>
  <si>
    <t>Yes. ETR notifications were issued to the public through updates via Significant Event Notification System, Proactive Automated ETR notification and social media channels. ETRs were also issued through an auto-dialer, on the Company’s Storm Centre Outage website map, phone application and media outlets.</t>
  </si>
  <si>
    <t>At 12:09 pm on January 12th, the Muskoka M1 was restored, energizing 9,906 customers. This restoration was the 90% threshold, after 60 hours and 9 minutes from the onset of the event.</t>
  </si>
  <si>
    <t>Yes, Niagara Peninsula Energy assisted via our third party mutual assistance agreement.</t>
  </si>
  <si>
    <t>09:35 PM</t>
  </si>
  <si>
    <t>On March 7th at 1:43 pm, a Transmission &amp; Distribution “Significant Event Notification System” (SENS) was issued to advise of high winds weather, starting on the morning of March 8th throughout the Province.</t>
  </si>
  <si>
    <t>On Tuesday, March 7th, extra employees were called into the Distribution Operations Management Centre (DOMC) to assist with the expected high winds. Extra employees were also called in to assist during the time period of the major event.</t>
  </si>
  <si>
    <t>Hydro One categorizes a Major Event as one that impacts 10 per cent or more of its customers. This event impacted approximately 143,000 (or about 10.4%) of Hydro One’s customers.</t>
  </si>
  <si>
    <t>Yes, through our Media Notifications.</t>
  </si>
  <si>
    <t>At 12:57 pm on March 9th, the Margach DS was restored, energizing 2,693 customers. This restoration was the 90% threshold, after 36 hours and 57 minutes from the onset of the event.</t>
  </si>
  <si>
    <t>Weather warnings were started on April 5th to advise the possible of strong winds and heavy wet snow across the majority of the Province.</t>
  </si>
  <si>
    <t>Extra staff was called in to assist, starting on Wednesday, April 6th, at the Distribution Operations Management Centre (DOMC) and continued to call in extra staff to assist during the major event.</t>
  </si>
  <si>
    <t>Hydro One categorizes a Major Event as one that impacts 10 per cent or more of its customers. This event impacted approximately 156,000 (or about 11%) of Hydro One’s customers.</t>
  </si>
  <si>
    <t>At 4:48 pm on April 9th, the Coldwater DS was restored, energizing 1,191 customers. This restoration was the 90% threshold, after 64 hours and 48 minutes from the onset of the event.</t>
  </si>
  <si>
    <t>1:18 AM</t>
  </si>
  <si>
    <t>4/27/2017</t>
  </si>
  <si>
    <t>Weather warnings were started on April 25th to advise of possible strong winds, thunderstorms and freezing rain across the majority of the Province.</t>
  </si>
  <si>
    <t>No extra employees were called into the Distribution Operations Management Centre (DOMC) prior to this event.</t>
  </si>
  <si>
    <t>Hydro One categorizes a Major Event as one that impacts 10 per cent or more of its customers. This event impacted approximately 138,000 (or about 10%) of Hydro One’s customers.</t>
  </si>
  <si>
    <t>At 10:04 am on April 29th, the Clarabelle TS M7 was restored, energizing 6,963 customers. This restoration was the 90% threshold, after 58 hours and 4 minutes from the onset of the event.</t>
  </si>
  <si>
    <t>7:12 AM</t>
  </si>
  <si>
    <t>On May 18th at approximately 3:45 pm, Environment Canada issued severe thunderstorm watches with high winds for majority of Southern Ontario. A Transmission &amp; Distribution Significant Event Notification System (SENS) was sent out at 3:59 pm on May 18th, advising of potential high winds throughout south-central Ontario.</t>
  </si>
  <si>
    <t>Yes, on May 18th extra staff was added in the Distribution Operations Management Centre (DOMC) during the period of the major event.</t>
  </si>
  <si>
    <t>Hydro One categorizes a Major Event as one that impacts 10 per cent or more of its customers. This event impacted approximately 142,000 (or about 10.3%) of Hydro One’s customers.</t>
  </si>
  <si>
    <t>At 10:11 pm on May 19th, the Baysville DS F1 was restored, energizing 857 customers. This restoration was the 90% threshold, after 46 hours and 11 minutes from the onset of the event.</t>
  </si>
  <si>
    <t>9:00 PM</t>
  </si>
  <si>
    <t>On October 14th, 2017, warnings were issued with regarding to a cold front approaching, which would bring potential thunderstorms and high winds. At 2:21 pm, a Transmission &amp; Distribution Significant Event Notification System (SENS) was issued, advising of potential thunderstorms and high winds across South/Central Ontario.</t>
  </si>
  <si>
    <t>Yes. Field staff was kept apprised of the approaching high wind event. Field crews were placed on alert, and canvassing of crew availability was also completed. Additional Dispatcher staff was also called into the Distribution Operations Management Centre (DOMC).</t>
  </si>
  <si>
    <t>Hydro One categorizes a Major Event as one that impacts 10 per cent or more of its customers. This event impacted approximately 141,500 (or about 10.2%) of Hydro One’s customers.</t>
  </si>
  <si>
    <t>At 11:40 am on Oct 16th, recloser 1901 on the Flynns Corners DS F3 was restored, energizing 410 customers. This restoration was the 90% threshold, after 35 hours and 40 minutes from the onset of the event.</t>
  </si>
  <si>
    <t>2:38 PM</t>
  </si>
  <si>
    <t>8/21/2018</t>
  </si>
  <si>
    <t>Yes, prior warning was given by the weather provider of possible Thunder Storms with heavy rain 20?30 mm and wind gusts to 70-80 km/h in the Southwestern Ontario and the Niagara areas. A Significant Event Notification System (SENS) was subsequently sent out by the Distribution Operations Management Centre (DOMC) on Tuesday April 3rd, advising of a pending significant weather.</t>
  </si>
  <si>
    <t>DOMC developed a Storm Restoration Contingency Staffing plan on Wednesday April 4th and Thursday April 5th. Additional staff was added to assist for all shifts.</t>
  </si>
  <si>
    <t>Hydro One categorizes a Major Event as one that impacts 10 per cent or more of its customers. This event impacted approximately 236,000 customers, or about 17 per cent.</t>
  </si>
  <si>
    <t>Yes, Hydro One provided ETR through the following channels: ?Auto Dialer Notification? tool, ?Outage Website? map, App and ?Outage Alerts? for those customers who had signed up for the notification.</t>
  </si>
  <si>
    <t>At 12:46 PM on April 5th, the Greely DS F3 feeder was restored, energizing 436 customers. This restoration was the 90% threshold, after 36 hours and 46 minutes from the onset of the event.</t>
  </si>
  <si>
    <t>10:43 AM</t>
  </si>
  <si>
    <t>Yes, a Significant Event Notification System (SENS) was sent out by the Distribution Operations Management Centre (DOMC) on Friday April 13rd, indicating a potential significant freezing rain.</t>
  </si>
  <si>
    <t>Yes, DOMC had arranged to have extra dispatchers as well as managers on shift for the duration of the storm, from April 14th to April 18th, to assist with the restoration efforts.</t>
  </si>
  <si>
    <t>Hydro One categorizes a Major Event as one that impacts 10 per cent or more of its customers. This event impacted approximately 467,000 customers (or about 34%) of Hydro One?s customers.</t>
  </si>
  <si>
    <t>Yes, Hydro One provided ETR through the following channels: ?Media Notification?, ?Outage Website? map, App and ?Outage Alerts? for those customers who had signed up for the notification.</t>
  </si>
  <si>
    <t>At 8:37 AM on April 17th, a line switch on the Ingersoll TS M50 feeder was restored, energizing 214 customers. This restoration was the 90% threshold, after 80 hours and 37 minutes from the onset of the event.</t>
  </si>
  <si>
    <t>Yes, 5 LDCs assisted in this restoration effort.</t>
  </si>
  <si>
    <t>8/30/2018</t>
  </si>
  <si>
    <t>Yes, prior warning was issued by weather provider of possible strong thunderstorms in Southern, Central and Eastern Ontario with widespread gusts of 80 – 90kph and marginal conditions of tornado activity especially along the Georgian Bay.</t>
  </si>
  <si>
    <t>Additional staff was scheduled by Distribution Operations Management Centre (DOMC) in preparation of the potential high incident event.</t>
  </si>
  <si>
    <t>Hydro One categorizes a Major Event as one that impacts 10 per cent or more of its customers. This event impacted approximately 620,000 customers or about 45 per cent of Hydro One’s total customer base.</t>
  </si>
  <si>
    <t>Yes, Hydro One provided ETR through the following channels: “Auto Dialer Notification” tool, “Outage Website” map, App and “Outage Alerts” for those customers who had signed up for the notification.</t>
  </si>
  <si>
    <t>At 8:25 PM on May 7th, 558,509 customers had been restored, which represented the 90% threshold, after 76 hours and 10 minutes from the onset of the event.</t>
  </si>
  <si>
    <t>Yes, there were Twenty LCD’s assisted via third party mutual assistance agreement.</t>
  </si>
  <si>
    <t>2:30 AM</t>
  </si>
  <si>
    <t>10/24/2018</t>
  </si>
  <si>
    <t>6/30/2018</t>
  </si>
  <si>
    <t>Yes, prior warning was issued by weather provider of possible strong thunderstorms in Southern, Central and Eastern Ontario with widespread gusts of 80 to 90 kph and marginal conditions of tornado activity especially along the Georgian Bay.</t>
  </si>
  <si>
    <t>Additional staff was scheduled by Distribution Operations Management Centre (DOMC) in preparation for this potential "High Incident"event.</t>
  </si>
  <si>
    <t>Hydro One categorizes a Major Event as one that impacts 10 per cent or more of its customers. This event impacted approximately 163,000 customers, or about 12 per cent.</t>
  </si>
  <si>
    <t>Yes, Hydro One provided ETR updates through the following channels: Auto Dialer Notification tool, Outage Website map, App and Outage Alerts for those customers who had signed up for the notification.</t>
  </si>
  <si>
    <t>At 6:46PM on July 2nd, after 66 hours and 46 minutes from the onset of the event, the recloser M1RC1 on the Chesterville TS M1 feeder was restored, energizing 4,031 customers, bringing a total number of customers restored up to approximate 147,000, which represented the 90% threshold.</t>
  </si>
  <si>
    <t>Yes, there were seven LCD's and one contractor who assisted via third party mutual assistance agreement.</t>
  </si>
  <si>
    <t>08:49 AM</t>
  </si>
  <si>
    <t>11/26/2018</t>
  </si>
  <si>
    <t>Yes, prior warning was issued by weather provider of possible strong thunderstorms in the Southern, Central and Eastern Ontario with widespread gusts of 80 ? 90kph and marginal conditions of tornado activity especially along the Georgian Bay.</t>
  </si>
  <si>
    <t>Additional staff was scheduled by Distribution Operations Management Centre (DOMC) in preparation for this potential ?High Incident? event.</t>
  </si>
  <si>
    <t>Hydro One categorizes a Major Event as one that impacts 10 per cent or more of its customers. This event impacted approximately 507,000 customers, or about 37 percent.</t>
  </si>
  <si>
    <t>Yes, Hydro One provided ETR updates through the following channels: ?Auto Dialer Notification? tool, ?Outage Website? map, App and ?Outage Alerts? for those customers who had signed up for the notification.</t>
  </si>
  <si>
    <t>At 12:25PM on September 25th, after 108 hours and 25 minutes from the onset of the event, the feeder recloser on the Tillsonburg TS M2 feeder was restored, energizing 1,918 customers, bringing a total number of customers restored up to approximately 456,650, which represented the 90% threshold.</t>
  </si>
  <si>
    <t>Yes, there were thirteen LCD?s and three contractors who assisted via third party mutual assistance agreement.</t>
  </si>
  <si>
    <t>01:04 PM</t>
  </si>
  <si>
    <t>This event was considered a Major Event since it was caused by an intense windstorm with gusts over 100 km/h. The trees that were brought down onto our lines during this event caused extensive damage to our assets, took significantly longer than usual to repair, and affected a substantial number of customers.</t>
  </si>
  <si>
    <t>90% of our customers were restored within three hours of the first major event</t>
  </si>
  <si>
    <t>03:00 PM</t>
  </si>
  <si>
    <t>6/6/2018</t>
  </si>
  <si>
    <t>Weather forecasts initially indicated that the storm would hit sometime over the weekend, possibly as early as Friday April 13th. The forecast was for a period of significant feezing rain and gusty winds followed by a warm front. We expected that the warming would prevent the ice from building up. The storm system stalled over southern Ontario for the weekend before finally moving into the Ottawa area Sunday evening.</t>
  </si>
  <si>
    <t>Hydro Ottawa had a full complement of on-shift personnel, and a full on-call roster of field technicians and management personnel. All Operations groups were briefed before the weekend about the approaching weather.</t>
  </si>
  <si>
    <t>This event was considered to be a Major Event Day based on the IEEE Standard 1366 method. The SAIDI value of April 16, 2018 exceeded the daily SAIDI threshold, as determined by IEEE Standard 1366, based on the daily SAIDI values for the past five years.</t>
  </si>
  <si>
    <t>It took approximately 36 hours from the activation of our Electrical Emergency Response Plan to restore 90% of affected customers.</t>
  </si>
  <si>
    <t>05:08 PM</t>
  </si>
  <si>
    <t>Weather forecasts indicated that active weather was probable for the evening of May 4th. Wind gusts exceeding 90kmph were forecast. System Operations personnel reviewed weather radar from several sources late in the afternoon, and at that time the weather system appeared to be tracking south of the Ottawa area.</t>
  </si>
  <si>
    <t>This event was considered to be a Major Event Day based on the IEEE Standard 1366 method. The SAIDI value of May 4, 2018 exceeded the daily SAIDI threshold, as determined by IEEE Standard 1366, based on the daily SAIDI values for the past five years.</t>
  </si>
  <si>
    <t>It took approximately 12 hours from the activation of our Electrical Emergency Response Plan to restore 90% of affected customers.</t>
  </si>
  <si>
    <t>No, not according to any formal Mutual Assistance Agreement. We did, however, use third-party contractors for forestry and lines work. Hydro Ottawa personnel were requested to assist Hydro One in the Ottawa area for the day on Monday May 7, 2018.</t>
  </si>
  <si>
    <t>07:24 PM</t>
  </si>
  <si>
    <t>11/19/2018</t>
  </si>
  <si>
    <t>Weather forecasts indicated that active weather was probable for the afternoon and evening of September 21st. Wind gusts exceeding 80 km/h were forecast. System Operations personnel reviewed weather radar from several sources early in the day, and at that time the weather system appeared to be tracking toward the Ottawa area. During the event there were two tornadoes (class EF-2 and EF-3) and winds up to approximately 260 km/h.</t>
  </si>
  <si>
    <t>Hydro Ottawa had a full complement of on-shift personnel, and a full on-call roster of field technicians and management personnel. All Operations groups were notified early in the day of the approaching weather. On-Call trades personnel were sent home at approximately 12:00 p.m. to rest for evening/overnight restoration work.</t>
  </si>
  <si>
    <t>This event was considered to be a Major Event Day based on the IEEE Standard 1366 method. The daily SAIDI value of 1221 on September 21, 2018 exceeded the daily SAIDI threshold of 5.5, as determined by IEEE Standard 1366, based on the daily SAIDI values for the past five years. The total number of customer hours interupted was 6808300.</t>
  </si>
  <si>
    <t>Given the scope of devastation, Hydro Ottawa did not issue estimated times of restoration (ETR) through our outage map at hydroottawa.com until the third day. Through our website, Twitter, Facebook and the media we did provide continuous regular updates to customers and stakeholders as of September 21 (6:00 p.m.).</t>
  </si>
  <si>
    <t>It took approximately 55 hours from the activation of our Electrical Emergency Response Plan to restore 90% of affected customers.</t>
  </si>
  <si>
    <t>Alectra Utilities provided Lines personnel under the Hydro One Mutual Assistance Agreement with Ontario Local Distribution Companies (LDC's) . Hydro Ottawa also used third-party contractors for Forestry and Lines work.</t>
  </si>
  <si>
    <t>12:24 PM</t>
  </si>
  <si>
    <t>7/12/2018</t>
  </si>
  <si>
    <t>InnPower Corporation ("IPC") actively monitors short and long term weather patterns to identify weather related risks. The distributor was aware of this risk being a major event.</t>
  </si>
  <si>
    <t>IPC did arrange to have extra customer service representatives on duty to handle the anticipated increase in call volume, engineering technologists on standby to help with line patrols and contracted and on-call line crews on standby to respond to emergencies and repairs.</t>
  </si>
  <si>
    <t>This event was considered by IPC to be a Major Event as it deviated significantly from the normal system reliability pattern experienced by the distributor. The event created a significant and impactful outage to a large number of customers.</t>
  </si>
  <si>
    <t>Yes, ETRs were issued via InnPower public outage map, Twitter, Facebook, phone calls, emails and a media release on CTV news.</t>
  </si>
  <si>
    <t>It took approximately 28 hours to restore 90% of interrupted customers.</t>
  </si>
  <si>
    <t>16:09:PM</t>
  </si>
  <si>
    <t>Several days prior to the storm, Environment Canada began issuing alerts warning of a ?potential major ice storm? for the upcoming weekend.</t>
  </si>
  <si>
    <t>Regular on-call operational resources were in place prior to the event. This included Distribution department employees (2 Powerline Technician?s and 1 Foreman), 24/7 Control Room and 1 Supervisory/Emergency Management person. Call Centre staff were notified prior to the event that the afterhours call centre could be activated</t>
  </si>
  <si>
    <t>The ice storm of April 15th meets the definition of a Major Event as defined by the Ontario Energy Board (OEB) in Section 2.1.4.2 of the OEB?s Electricity Reporting and Filing Requirements. That is, the event is ?beyond the control of the distributor and is unforeseeable; unpredictable; unpreventable; or unavoidable.? The impact to the distribution system as a result of the storm was unavoidable and unpredictable from a planning perspective. The accumulation of ice on trees and wires combined with wind gusts of up to 85 km/h were responsible for a number of fallen trees and broken limbs which took down power lines and caused widespread power outages Using the Institute of Electrical and Electronics Engineers (IEEE) Standard 1366, the KWHI calculated threshold for a major event (TMED) for 2018 is 5.36 minutes/customer. The impact of this event was 9.56 minutes/customer which exceeds the TMED. The only cause for the outages during that day was the adverse weather.</t>
  </si>
  <si>
    <t>Yes, when available, ETRs were issued on KWHI?s outage map and shared publicly using Twitter. In addition, customers who called in to the call centre were informed of ETRs.</t>
  </si>
  <si>
    <t>The power was restored to over 90% of the customers in approximately 4 hours.</t>
  </si>
  <si>
    <t>Additional resources through our Mutual Assistance Plan or by Contractor were not required for this event.</t>
  </si>
  <si>
    <t>3:50PM</t>
  </si>
  <si>
    <t>Yes, Environment Canada issued a wind warning and severe thunderstorm watch the morning of May 4th.</t>
  </si>
  <si>
    <t>Regular on-call operational resources were in place prior to the event. This included Distribution department employees (2 Powerline Technician's and 1 Foreman), 24/7 Control Room and 1 Supervisory/Emergency Management person. The event occurred toward the end of regular office hours, so Kitchener-Wilmot Hydro Inc.'s (KWHI) call centre was already staffed and personnel stayed afterhours to maintain the call centre response through the event.</t>
  </si>
  <si>
    <t>The wind storm of May 4th meets the definition of a Major Event as defined by the Ontario Energy Board (OEB) in Section 2.1.4.2 of the OEB?s Electricity Reporting and Filing Requirements. That is, the event is beyond the control of the distributor and is unforeseeable; unpredictable; unpreventable; or unavoidable. The impact to the distribution system as a result of the storm was unavoidable. Wind speed increased from 57 km/h up to 122 km/h resulting in a number of fallen trees and broken limbs which took down power lines and caused widespread power outages. Using the Institute of Electrical and Electronics Engineers (IEEE) Standard 1366, the calculated KWHI threshold for a major event (TMED) for 2018 is 5.36 minutes/customer. The impact of this event was 33.16 minutes/customer which exceeds the TMED. The primary cause for the outages during the day was the adverse weather. Approximately 97% of outage time on May 4th was caused by adverse weather.</t>
  </si>
  <si>
    <t>Yes, when available, ETRs were issued on KWHI's outage map and shared publicly using Twitter. In addition, customers who called in to the call centre were informed of ETRs.</t>
  </si>
  <si>
    <t>The power was restored to 90% of the customers in approximately 7 hours.</t>
  </si>
  <si>
    <t>2:53 PM</t>
  </si>
  <si>
    <t>8/23/2018</t>
  </si>
  <si>
    <t>6/24/2018</t>
  </si>
  <si>
    <t>No, the event was the result of a motor vehicle accident</t>
  </si>
  <si>
    <t>The power outage event on June 24th meets the definition of a Major Event as defined by the Ontario Energy Board (OEB) in Section 2.1.4.2 of the OEB?s Electricity Reporting and Filing Requirements. That is, the event was ?beyond the control of the distributor and was unforeseeable; unpredictable; unpreventable; or unavoidable.? This event was the result of a motor vehicle accident involving a distribution pole with two, three-phase circuits on it. Power was interrupted to a large number of residential customers for almost eight hours. Using the Institute of Electrical and Electronics Engineers (IEEE) Standard 1366, the calculated KWHI threshold for a major event (TMED) for 2018 is 5.36 minutes/customer. The impact of this event was 16.91 minutes/customer which exceeds the TMED. Over 99% of the outage time on June 24th was due to the motor vehicle accident.</t>
  </si>
  <si>
    <t>Yes, when available, ETRs were issued on KWHI?s outage map and shared publicly using Twitter.</t>
  </si>
  <si>
    <t>It took 9.4 hours to restore 90% of the customers who were interrupted.</t>
  </si>
  <si>
    <t>Additional resources through our Mutual Assistance Plan or by Contractors were not required for this event.</t>
  </si>
  <si>
    <t>12:35 AM</t>
  </si>
  <si>
    <t>18.63 hrs.</t>
  </si>
  <si>
    <t>1:12 pm</t>
  </si>
  <si>
    <t>Yes, Environment Canada issued a freezing rain and high wind warning for southwestern Ontario</t>
  </si>
  <si>
    <t>London Hydro had employees available on standby to assist during the event. London Hydro also contacted several private contract resources (overhead linemen and arborists) and requested that they be available if needed.</t>
  </si>
  <si>
    <t>Based on the IEEE Standard 1366 (2.5 Beta method) this event was considered to be a Major Event Day where the daily SAIDI and SAIFI values exceeded the daily SAIDI and SAIFI threshold values. The SAIDI and SAIFI threshold values were set based on the daily SAIDI and SAIFI values for the past 5 years.</t>
  </si>
  <si>
    <t>Yes, London Hydro issued ETR through Twitter, IVR, Email, and Text. London Hydro also issued ETR through the outage map on our website, which gets updated every minute with the most updated information.</t>
  </si>
  <si>
    <t>It took 17 hours to restore more than 90% of the customers who were interrupted since 12:00am on April 15th. However, the most significant outage occurred at 2:09pm and contributed 97% of customer interruptions on April 15th. These customers were restored in just over 3 hours.</t>
  </si>
  <si>
    <t>London Hydro did not require assistance through its third party mutual assistance agreement; however, London Hydro did use third party contractors through the private contractor?s agreement.</t>
  </si>
  <si>
    <t>02:09 PM</t>
  </si>
  <si>
    <t>6/27/2018</t>
  </si>
  <si>
    <t>Yes, Environment Canada issued a high wind warning for southwestern Ontario.</t>
  </si>
  <si>
    <t>The Major Event happened during normal working hours. London Hydro had all employees available to assist during the event.</t>
  </si>
  <si>
    <t>It took 20 hours to restore more than 90% of the customers who were interrupted since 12:00am on May 4th. However, the Major Event outage occurred at 4:20pm and contributed 51% of customer interruptions on May 4th. These customers were restored in just over 4 hours.</t>
  </si>
  <si>
    <t>London Hydro did not require assistance through its third party mutual assistance agreement; however, London Hydro did use third party contractors through the private contractor's agreement.</t>
  </si>
  <si>
    <t>04:20 PM</t>
  </si>
  <si>
    <t>9/5/2018</t>
  </si>
  <si>
    <t>7/5/2018</t>
  </si>
  <si>
    <t>Yes, Environment Canada issued a severe weather warning for southwestern Ontario.</t>
  </si>
  <si>
    <t>Yes, London Hydro issued ETR through Twitter, IVR, Email, and Text. London Hydro also issued ETR through the outage map on London Hydro?s website, which gets updated every minute with the most updated information.</t>
  </si>
  <si>
    <t>It took 2 hours and 23 minutes to restore 90% of the customers who were interrupted. The remaining 10% of customers interrupted were restored in 3 hours and 17 minutes.</t>
  </si>
  <si>
    <t>London Hydro did not require assistance through its third party mutual assistance agreement.</t>
  </si>
  <si>
    <t>2:23 PM</t>
  </si>
  <si>
    <t>5/28/2018</t>
  </si>
  <si>
    <t>Outage notification was made available on the distributor?s website. Twitter customers were notified with Tweet updates of the Newmarket service area outages. ETR was unknown because ETR was dependent on Hydro One and their restoration regarding Loss of Supply.</t>
  </si>
  <si>
    <t>Hydro was restored to 90% of the customers within 1 to 1.5 hours.</t>
  </si>
  <si>
    <t>No. Mutual Assistance from a third party was not required.</t>
  </si>
  <si>
    <t>17:07 PM</t>
  </si>
  <si>
    <t>6/28/2018</t>
  </si>
  <si>
    <t>4/25/2017</t>
  </si>
  <si>
    <t>On April 25, 2017, the T37B circuit tripped due to animal contact with T4 Transformer at Hydro One?s Palermo Transformer Station. Due to the nature of the incident (animal contact), Oakville Hydro did not have any prior warning the major event would occur.</t>
  </si>
  <si>
    <t>Oakville Hydro operates its control center 24 hour per day, seven days per week. It is also Oakville Hydro?s practice to have a crew of two on stand-by at all times</t>
  </si>
  <si>
    <t>The Ontario Energy Board?s (OEB?s) Electricity Reporting and Record Keeping Requirements (RRR) define a major event as follows: An event that is beyond the control of the distributor and is: a) unforeseeable; b) unpredictable; c) unpreventable; or d) unavoidable. The Electricity RRRs further define a major event as an event that disrupts normal business operations and occurs so infrequently that it would be uneconomical to take them into account when designing and operating the distribution system. Such events cause exceptional and/or extensive damage to assets, they take significantly longer than usual to repair, and they affect a substantial number of customers. Animal contact events such as this are unpredictable and unpreventable.</t>
  </si>
  <si>
    <t>Oakville Hydro issued an ETR on Twitter and on its online outage map.</t>
  </si>
  <si>
    <t>Oakville Hydro was able to restore power all customers within one hour of the first interruption through remote switching.</t>
  </si>
  <si>
    <t>During this event, Oakville Hydro did not seek assistance from its LDC mutual aid partners as it was able to restore power to its customers through remote switching from its control centre.</t>
  </si>
  <si>
    <t>8:51 p.m.</t>
  </si>
  <si>
    <t>A powerful windstorm struck Southern and Central Ontario on May 4, 2018, knocking down trees and downing power lines. Early in the day, Environment Canada had issued a special weather statement for Oakville and surrounding areas warning that wind gusts of 70 to 80 km/h were likely across much of the region that afternoon and that there may be a few local power outages. Later that morning, Environment Canada upgraded the wind warning and advised that winds of 90 to 100 km/h could cause damage to buildings, such as to roof shingles and windows, and that high winds might toss loose objects or cause tree branches to break. The windstorm proved to be even more severe than expected with Environment Canada measuring wind gusts of 109 km/h at the Burlington monitoring station at the height of the storm.</t>
  </si>
  <si>
    <t>It is Oakville Hydro?s practice to have a crew of two on stand-by at all times. The first power outage occurred at 3:52 p.m. on May 4, 2018 and by 4:00 p.m., Oakville Hydro called in all available staff to assist with. By 6:00 p.m., Oakville Hydro had also engaged a third party power line contractor under to assist with power restoration and the Town of Oakville to assist with the clearing of trees and branches.</t>
  </si>
  <si>
    <t>The Ontario Energy Board?s (OEB?s) Electricity Reporting and Record Keeping Requirements (RRR) define a major event as follows: An event that is beyond the control of the distributor and is: a) unforeseeable; b) unpredictable; c) unpreventable; or d) unavoidable. The Electricity RRRs further define a major event as an event that disrupts normal business operations and occurs so infrequently that it would be uneconomical to take them into account when designing and operating the distribution system. Such events cause exceptional and/or extensive damage to assets, they take significantly longer than usual to repair, and they affect a substantial number of customers. Weather events such as this, which uprooted trees and resulted in the closure of the Burlington Skyway, are not common. In Oakville Hydro?s opinion, it would not only be uneconomical but close to impossible to plan for winds over 100 km/h, which can uproot large trees, when designing and operating the distribution system</t>
  </si>
  <si>
    <t>During the event, Oakville Hydro issued ETRs for specific areas on Twitter and on its online outage map. For example, the following message was issued on twitter: Crews have been dispatched within the Town of Oakville to an area bounded by Cornwall Rd, Lake Ontario, Maple Grove Rd and Allen St to restore power. ETR 10:00 p.m.</t>
  </si>
  <si>
    <t>Oakville Hydro was able to restore power to more than 90% of the effected customers within three hours of the first interruption. By 6:50 p.m., less than 2,000 customers were without power and by 8:41 p.m., the number of interruptions had been reduced to 532 and by 2:23 p.m. on May 5, 2018, there were less than 100 customers without power.</t>
  </si>
  <si>
    <t>During this event, Oakville Hydro did not seek assistance from its LDC mutual aid partners, however it was able to receive assistance on May 4, 2018 through an Alliance Agreement in place with a large power line contracting firm. The agreement allows for ?Right of First Refusal? for storm and emergency assistance. In addition, the Town of Oakville forestry department, who conducts our regular line clearing program, was engaged them at the onset of the event. Oakville Hydro was able to provide assistance to our neighbouring communities on May 7, 2018.</t>
  </si>
  <si>
    <t>3:52 p.m</t>
  </si>
  <si>
    <t>6/22/2018</t>
  </si>
  <si>
    <t>Yes, the weather network issued high wind warnings.</t>
  </si>
  <si>
    <t>Yes, Manager of Metering and Operations issued an Emergency Preparedness SMS to management team at 3:00 pm. Lines distribution asked for extra crews to be available for standby. Verify standby generator available.</t>
  </si>
  <si>
    <t>This event has been considered as a Major Event as this was outside of our control and exceeds the reasonable design and operational limits of the electric power system due to the abnormal high winds / microburst that caused 13 poles to snap and break resulting in the loss of our 2 ? 44KV feeders. Multiple high winds also caused trees to be uprooted and limbs to crash, debris in the air cause 2 additional 44 KV feeders to be removed from service. Total customers out of power is 20580. This event has also impacted other utilities in the area.</t>
  </si>
  <si>
    <t>Yes, through our Outage Management System (OMS), social media (Twitter/Facebook). E-mail to news media providers and Municipality/Region.</t>
  </si>
  <si>
    <t>3.33 hours</t>
  </si>
  <si>
    <t>No, it was determined that assistance was not required.</t>
  </si>
  <si>
    <t>05:33 PM</t>
  </si>
  <si>
    <t>10/11/2018</t>
  </si>
  <si>
    <t>Yes - Environment Canada issued various statements leading up to the event.</t>
  </si>
  <si>
    <t>Yes - PUC Distribution made arrangements to have additional field and operation resources on standby. PUC Distribution also has a standby schedule for management staff who are required to be available on a round the clock basis.</t>
  </si>
  <si>
    <t>The weather event on September 21 was consistent with the OEB definition of a "Major Event" (as set out in Section 2.1.4.2 of the OEB's Electrical Reporting and Record Keeping Requirements) as an event that "is beyond the control of the distributor and is unforeseeable, unpredictable, unpreventable or unavoidable.</t>
  </si>
  <si>
    <t>Approximately 1.5 hours.</t>
  </si>
  <si>
    <t>6:55 AM</t>
  </si>
  <si>
    <t>10/23/2018</t>
  </si>
  <si>
    <t>Yes - PUC Distribution made arrangements to have additional field and operation resources on standby. PUC Distribution has a standby schedule for management staff who are required to be available on a 24/7 basis.</t>
  </si>
  <si>
    <t>The weather event of October 4th was consistent with the OEB definition of "Major Event" (as set out in Section 2.1.4.2 of the OEB's Electrical Reporting and Record Keeping Requirements) as an event that "is beyond the control of the distributor and is unforeseeable, unpredictable, unpreventable or unavoidable.</t>
  </si>
  <si>
    <t>Approximately 5.5 hours.</t>
  </si>
  <si>
    <t>00:38 AM</t>
  </si>
  <si>
    <t>11/2/2018</t>
  </si>
  <si>
    <t>10/26/2018</t>
  </si>
  <si>
    <t>Foreign interference event of October 26th was consistent with the OEB definition of "Major Event" (as set out in Section 2.1.4.2 of the OEB's Electrical Reporting and Record Keeping Requirements) as an event that is "beyond the control of the distributor and is unforeseeable; unpredictable; unpreventable or unavoidable.</t>
  </si>
  <si>
    <t>Approximately 1 hour and 33 minutes.</t>
  </si>
  <si>
    <t>1:54 AM</t>
  </si>
  <si>
    <t>2/12/2018</t>
  </si>
  <si>
    <t>10/18/2017</t>
  </si>
  <si>
    <t>This event was considered a major event due to the SAIDI/day exceeding the TMed calculation. Only 239 customers were affected, however the outage lasted almost nine hours due to the extent of the damage.</t>
  </si>
  <si>
    <t>Yes, through Facebook</t>
  </si>
  <si>
    <t>8.82 hours</t>
  </si>
  <si>
    <t>01:31 PM</t>
  </si>
  <si>
    <t>Thunder Bay Hydro Electricity Distribution Inc.</t>
  </si>
  <si>
    <t>3/22/2018</t>
  </si>
  <si>
    <t>12/5/2017</t>
  </si>
  <si>
    <t>Thunder Bay Hydro received short term notice of adverse weather expected in the area by Environment Canada; however the outages in consideration were actually caused by the galloping of conductors, and this was not possible to forecast.</t>
  </si>
  <si>
    <t>Thunder Bay Hydro regularly schedules staff to be available on standby regardless of the possibility of a Major Event Day (MED) occurring. This staffing schedule includes one line supervisor, two field staff (on call) and a system control operator on duty. When the first outages began on the day of the event (December 5th 2017 at approx. 4:30am) the on call staff were called in to assist. By 8am the full complement of staff available to Thunder Bay Hydro was deployed to assist with outages.</t>
  </si>
  <si>
    <t>On December 5th, 2017, Thunder Bay and its surrounding areas experienced a period of moderately severe winter weather which was predicted with some advance warning given typical weather trends for the area at that time of year. What was not foreseeable, predictable, preventable or avoidable, was the resonant condition of harmonic motion at the specific wind speed and direction (West at 50-70km/h), which caused extreme galloping of Thunder Bay Hydro?s conductors. This extreme galloping was at a level reported by the experienced field staff, not witnessed in more than 30 years of service. The galloping of conductors caused phases to make contact with each other, and breakers to open (more than 120 breaker operations in a single day). This frenzy of breaker activity and dangerous field condition handicapped Thunder Bay Hydro?s ability to make progress restoring customers until late in the afternoon when wind conditions had changed. https://www.youtube.com/watch?v=9PvgWIhenZo The number of customer minutes of outage experienced in this one day, nearly doubled Thunder Bay Hydro?s SAIDI compared to the remainder of the year (from 1.86 to 3.44)</t>
  </si>
  <si>
    <t>Yes, Thunder Bay Hydro did issue estimated times of restoration through its internet Outage Map (https://www.tbhydro.on.ca/support/power-outage/outage-map/), IVR, and Social Media Accounts (Twitter &amp; Facebook). Local Media inquiries were responded to promptly to ensure news reports were accurate.</t>
  </si>
  <si>
    <t>It took approximately 9.5 Hours to restore 90% of Thunder Bay Hydro customers (based on the duration of the level 2 emergency).</t>
  </si>
  <si>
    <t>04:25 AM</t>
  </si>
  <si>
    <t>6/1/2018</t>
  </si>
  <si>
    <t>Yes also? Environment Canada issued various weather statements leading up to the event. Toronto Hydro received updates from the Provincial Emergency Operations Centre (PEOC) and was actively monitoring the weather.</t>
  </si>
  <si>
    <t>Toronto Hydro made arrangements to have additional field and operations resources on shift at the predicted time of the event and requested an extension of shift as required. Toronto Hydro has a standby schedule for senior management and supervisory staff who are required to be available on a 24/7 basis to support with event restoration.</t>
  </si>
  <si>
    <t>The weather event of April 4, 2018 was consistent with the OEB definition of ?Major Event? (as set out in Section 2.1.4.2 of OEB?s Electricity Reporting and Record Keeping Requirements) as an event that ?is beyond the control of the distributor and is unforeseeable; unpredictable; unpreventable; or unavoidable?. Toronto Hydro received a significantly higher volume of calls from the public relative to a typical day. The impact of the weather event on the distribution system was unavoidable and practically unpredictable from a planning perspective. The reliability impact of the weather event met the Institute of Electrical and Electronics Engineers (IEEE) Standard 1366 definition of a Major Event Day (MED) as ?a day in which the daily System Average Interruption Duration Index (SAIDI) exceeds a Major Event Day threshold value?. SAIDI for the weather event was 8.81 exceeding Toronto Hydro?s threshold of 7.18.</t>
  </si>
  <si>
    <t>Yes ? Toronto Hydro issued ETRs to the public via: 1.General Media Updates (i.e. Toronto Hydro?s dedicated phone line for all media enquiries) and 2.Social Media (i.e. Twitter)</t>
  </si>
  <si>
    <t>7.5 hours</t>
  </si>
  <si>
    <t>09.46 AM</t>
  </si>
  <si>
    <t>Yes. From April 11, 2018 to April 15, 2018, Toronto Hydro received various weather statements and notifications of a potentially extreme weather event from the Provincial Emergency Operations Centre (PEOC), Environment Canada, and the Independent Electricity System Operator (IESO).</t>
  </si>
  <si>
    <t>Yes. Toronto Hydro had additional field and operations resources on shift at the predicted time of the event. The Toronto Hydro Incident Management Team was activated prior to the event and regular calls were held throughout the weekend of April 14 and April 15. Toronto Hydro has a standby schedule requiring senior management, supervisory and operational staff to be available on a 24/7 basis to support with event restorations. Due to the expected potential severity of the event, Toronto Hydro also engaged additional crews and contractors to be available on standby.</t>
  </si>
  <si>
    <t>The weather event of April 15 was consistent with the OEB definition of ?Major Event? (as set out in Section 2.1.4.2 of OEB?s Electricity Reporting and Record Keeping Requirements) as an event that ?is beyond the control of the distributor and is unforeseeable; unpredictable; unpreventable; or unavoidable?. Toronto Hydro received a significantly higher volume of calls from the public relative to a typical day. The impact of the weather event on the distribution system was unavoidable and practically unpredictable from a planning perspective. The reliability impact of the weather event met the Institute of Electrical and Electronics Engineers (IEEE) Standard 1366 definition of a Major Event Day (MED) as ?a day in which the daily System Average Interruption Duration Index (SAIDI) exceeds a Major Event Day threshold value?. SAIDI for the weather event was 12.03, exceeding Toronto Hydro?s threshold of 7.18.</t>
  </si>
  <si>
    <t>Yes. Toronto Hydro issued ETRs to the public via: 1.General Media Updates (i.e., Toronto Hydro?s dedicated phone line for all media enquiries). 2.Social Media (i.e., Twitter). 3.Email updates to the Mayor?s Office. 4.Toronto Hydro?s Interactive Voice Response (IVR) phone system. 5.Updates to the outage map on Toronto Hydro?s website.</t>
  </si>
  <si>
    <t>It took approximately 12.5 hours to restore 90% of the affected customers.</t>
  </si>
  <si>
    <t>14:00 hour</t>
  </si>
  <si>
    <t>7/4/2018</t>
  </si>
  <si>
    <t>Yes. Toronto Hydro received various weather statements and notifications from Environment Canada and Provincial Emergency Operations Centre (PEOC).</t>
  </si>
  <si>
    <t>Yes. Toronto Hydro had additional field and operations resources on shift at the predicted time of the event and requested and requested an extension of shifts as deemed necessary. Toronto Hydro has a standby schedule requiring senior management, supervisory and operational staff to be available on a 24/7 basis to support with event restorations. Due to the expected potential severity of the event, Toronto Hydro also engaged additional crews and contractors to be available on standby.</t>
  </si>
  <si>
    <t>The weather event of May 4, 2018 was consistent with the OEB definition of ?Major Event? (as set out in Section 2.1.4.2 of OEB?s Electricity Reporting and Record Keeping Requirements) as an event that ?is beyond the control of the distributor and is unforeseeable; unpredictable; unpreventable; or unavoidable?. This event was unavoidable and unpreventable and Toronto Hydro received a significantly higher volume of calls from the public relative to a typical day. In addition, the reliability impact of the weather event met the Institute of Electrical and Electronics Engineers (IEEE) Standard 1366 definition of a Major Event Day (MED) as ?a day in which the daily System Average Interruption Duration Index (SAIDI) exceeds a Major Event Day threshold value?.</t>
  </si>
  <si>
    <t>A global ETR was not issued. When available, Toronto Hydro issued individual/local ETRs to customers and other stakeholders through: 1.Social Media (i.e., Twitter); 2.Updates to the outage map on Toronto Hydro?s website; 3.E-mail updates to the Mayor?s Office and Councillors; 4.Customer Care Representatives and Key Account Representatives; and 5.Toronto Hydro?s Interactive Voice Response (IVR) phone system.</t>
  </si>
  <si>
    <t>It took approximately 26 hours to restore 90% of the affected customers.</t>
  </si>
  <si>
    <t>10.06 hour</t>
  </si>
  <si>
    <t>Yes. Toronto Hydro had additional field and operations resources on duty at the predicted time of the event and requested shift extensions as necessary. Toronto Hydro has a standby schedule requiring senior management, supervisory and operational staff to be available on a 24/7 basis to support with event restorations. Due to the expected severity of the event, Toronto Hydro also engaged additional crews and contractors to be available, if required.</t>
  </si>
  <si>
    <t>The weather event was consistent with the definition of a ?Major Event? as set out in Section 2.1.4.2 of OEB?s Electricity Reporting and Record Keeping Requirements. This includes events that are beyond the control of the distributor, take significantly longer than usual to repair, and affect a substantial number of customers. The event was unavoidable and unpreventable and Toronto Hydro experienced greater than normal call volume.</t>
  </si>
  <si>
    <t>Yes, Toronto Hydro issued global ETRs to the public via general media updates (i.e., Toronto Hydro?s dedicated phone line for all media enquiries) and social media (Twitter). In addition, individual/local ETRs were communicated, as available, via: 1 .Updates to the outage map on Toronto Hydro?s website; 2 .Engagement by Customer Care Representatives and Key Account Representatives; and 3. Toronto Hydro?s Interactive Voice Response (IVR) phone system.</t>
  </si>
  <si>
    <t>It took approximately 7 hours to restore 90% of the affected customers.</t>
  </si>
  <si>
    <t>Mutual assistance was not utilized.</t>
  </si>
  <si>
    <t>16:17 PM</t>
  </si>
  <si>
    <t>9/28/2018</t>
  </si>
  <si>
    <t>7/28/2018</t>
  </si>
  <si>
    <t>Toronto Hydro did not have prior warning. This event was due to a Loss of Supply at the Finch Transmission Station operated by our transmission partner.</t>
  </si>
  <si>
    <t>As stated above, Toronto Hydro did not have prior warning. However, the organization maintains standby schedule requiring senior management, supervisory and operational staff to be available on a 24/7 basis to support with event restoration.</t>
  </si>
  <si>
    <t>The event was consistent with the definition of a ?Major Event? as set out in Section 2.1.4.2 of OEB?s Electricity Reporting and Record Keeping Requirements. This includes events that are beyond the control of the distributor, take significantly longer than usual to repair, and affect a substantial number of customers. The event was unforeseeable, unavoidable and unpreventable and Toronto Hydro experienced greater than normal call volume.</t>
  </si>
  <si>
    <t>Toronto Hydro did not issue an ETR because it was not determined by nor available to Toronto Hydro.</t>
  </si>
  <si>
    <t>It took approximately 14 hours to restore 90% of the affected customers.</t>
  </si>
  <si>
    <t>00:39 AM</t>
  </si>
  <si>
    <t>6/5/2018</t>
  </si>
  <si>
    <t>Yes, Environment Canada issued a Wind Warning for Southern Ontario on April 3rd at 15:21 noting the pending wind and then again on April 4th at 15:50.</t>
  </si>
  <si>
    <t>Veridian enacted its Power Restoration Plan, which dictates the requirements for extra standby of employees. These included, but were not limited to: Customer Care Staff, Lines Staff, System Operators, Communications Personnel and Management. The event occurred during business hours so all available staff were already at work.</t>
  </si>
  <si>
    <t>The weather event on April 4 was beyond the control of the utility which satisfies elements of being unpreventable or unavoidable. When assessed using the IEEE 1366 2.5 beta method applied to five years of historic reliability data, the result exceeds the daily SAIDI threshold and therefore April 4 was deemed as a major event day.</t>
  </si>
  <si>
    <t>Estimated times of restoration were provided thru Veridian?s 24?hour Outage Hotline, Twitter account, my.alerts (Outage Notification System) and Call Centre. All Twitter notices were also displayed on the home page of Veridian?s website, as is routine practice.</t>
  </si>
  <si>
    <t>7 hours, 90% of customers were restored by April 4, 18:47.</t>
  </si>
  <si>
    <t>No. Outside assistance wasn?t required.</t>
  </si>
  <si>
    <t>11:55 AM</t>
  </si>
  <si>
    <t>6/18/2018</t>
  </si>
  <si>
    <t>Yes, Environment Canada issued a special weather statement on April 12th stating a potential ice storm for parts of southern Ontario for Saturday April 14th through to Sunday April 15th.</t>
  </si>
  <si>
    <t>Veridian enacted its Power Restoration Plan, which dictates the requirements for extra standby of employees. These included, but were not limited to: Customer Care Staff, Lines Staff, System Operators, Communications Personnel and Management.</t>
  </si>
  <si>
    <t>The weather event on April 16th was beyond the control of the utility which satisfies elements of being unpreventable or unavoidable. When assessed using the IEEE 1366 2.5 beta method and applied to five years of historic reliability data, the result exceeds the daily SAIDI threshold. Therefore April 16th was deemed as a major event day.</t>
  </si>
  <si>
    <t>Estimated times of restoration were provided through Veridian?s 24-hour outage hotline, Twitter account, my.alerts (Outage Notification System) and call centre. All Twitter notices were also displayed on the home page of Veridian?s website, as is routine practice.</t>
  </si>
  <si>
    <t>21 hours, 90% of customers were restored by April 16th, 19:10.</t>
  </si>
  <si>
    <t>No. Outside assistance was not required.</t>
  </si>
  <si>
    <t>21:40</t>
  </si>
  <si>
    <t>Yes, Environment Canada issued a special weather statement at 04:47 on May 4th noting potential winds later in the day. At 10:45 the same day, they issued a Wind Warning for all of Southern Ontario.</t>
  </si>
  <si>
    <t>The weather event on May 4th and 5th was beyond the control of the utility which satisfies elements of being unpreventable or unavoidable. When assessed using the IEEE 1366 2.5 beta method and applied to five years of historic reliability data, the result exceeds the daily SAIDI threshold. Therefore May 4th and May 5th were deemed as a Major Event.</t>
  </si>
  <si>
    <t>Estimated times of restoration were provided through Veridian?s 24-hour Outage Hotline, Twitter account, my.alerts (Outage Notification System) and Call Centre. All Twitter notices were also displayed on the home page of Veridian?s website, as is routine practice.</t>
  </si>
  <si>
    <t>29 hours, 90% of customers were restored by May 5th, 21:17.</t>
  </si>
  <si>
    <t>No. Outside mutual aid assistance was not required.</t>
  </si>
  <si>
    <t>16:10</t>
  </si>
  <si>
    <t>Yes, Environment Canada issued wind and severe thunderstorm warnings on September 21st for Gravenhurst, Belleville, Port Hope, Orono, Newcastle, Ajax, Pickering, Clarington and Brock.</t>
  </si>
  <si>
    <t>The weather event on September 21st was beyond the control of the utility which satisfies elements of being unpreventable or unavoidable. When assessed using the IEEE 1366 2.5 beta method and applied to five years of historic reliability data, the result exceeds the daily SAIDI threshold. Therefore September 21st was deemed as a Major Event Day.</t>
  </si>
  <si>
    <t>Estimated times of restoration were provided through Veridian?s 24-hour Outage Hotline, Twitter account, my.alerts (Outage Notification System) and Call Centre. All Twitter notices were also displayed on the home page of Veridian?s website.</t>
  </si>
  <si>
    <t>10 hours, 90% of customers were restored by September 22nd 02:31.</t>
  </si>
  <si>
    <t>16:06</t>
  </si>
  <si>
    <t>THIS MAJOR EVENT OCCURED MAY 04, 2018 Wasaga Distribution Inc. (WDI) was aware that a wind storm warning had been issued from the short term weather forecast.</t>
  </si>
  <si>
    <t>The wind storm began at the end of working hours on May 04, 2018. All field and office staff were informed that additional assistance may be requested.</t>
  </si>
  <si>
    <t>The Ontario Energy Board has defined a Major Event as: "Major Event" is defined as an event that is beyond the control of the distributor and is: a) Unforeseeable; b) Unpredictable; c) Unpreventable; or d) Unavoidable. This wind storm was beyond the control of the distributor and was both unavoidable and unpreventable.</t>
  </si>
  <si>
    <t>WDI did not issue any general ETR statements to the public during the Major Event.</t>
  </si>
  <si>
    <t>It took 1.75 hours to restore power to more than 90% of its' customers.</t>
  </si>
  <si>
    <t>WDI did not receive assistance during the Major Event.</t>
  </si>
  <si>
    <t>03:58 PM</t>
  </si>
  <si>
    <t>11/27/2018</t>
  </si>
  <si>
    <t>11/13/2018</t>
  </si>
  <si>
    <t>Wasaga Distribution was aware that a wet snow accumulation warning had been issued from the short term weather forecast.</t>
  </si>
  <si>
    <t>The snow began during the night of November 13, 2018. Field staff were aware that additional assistance may be required.</t>
  </si>
  <si>
    <t>The Ontario Energy Board has defined a Major Event as: ?Major Event? is defined as an event that is beyond the control of the distributor and is: a) Unforeseeable; b) Unpredictable; c) Unpreventable; or d) Unavoidable. This wet snow accumulation was beyond the control of the distributor and is both unavoidable and unpreventable.</t>
  </si>
  <si>
    <t>Wasaga Distribution did not issue any general ETR statements to the public during the Major Event.</t>
  </si>
  <si>
    <t>It took 1.35 hours to restore power to more than 90 percent of its customers.</t>
  </si>
  <si>
    <t>Wasaga Distribution did not receive assistance during the Major Event.</t>
  </si>
  <si>
    <t>05:49 AM</t>
  </si>
  <si>
    <t>5/9/2018</t>
  </si>
  <si>
    <t>Waterloo North Hydro (WNH) normal after hours on call staff were readily available. This is comprised of: - One (1) Line Supervisor - Two (2) Powerline Maintainers (PLM?s) - One (1) Protection and Control Technician On Friday April 13, 2018, before the freezing rain storm began, WNH invoked emergency preparedness discussions. Arrangements were made to have these resources available: - Two (2) Corporate Communications Representatives - One extra (1) Line Supervisor on stand by - Four (4) extra PLM?s on stand by - Three extra System Operator?s available - Four (4) Damage Assessors (Engineering Technologists) - One (1) Engineering Supervisor - Four (4) Customer Service Representatives to handle phone calls - One (1) Customer Service Manager - One (1) Stores Manager including the availability of emergency storm inventory In addition, all PLM?s are on a call out list. Additional PLM staff were called out and utilized on April 15, 2018.</t>
  </si>
  <si>
    <t>This event has exceeded the IEEE 1366-2012 2.5? threshold for Major Event Days (TMED). WNH 2018 TMED = 0.0695 SAIDI/day. This MED = 0.1845 SAIDI/day</t>
  </si>
  <si>
    <t>No. WNH customer outage map displayed number of customers out of power, the geographical area of the outage, the cause, and the customers remaining out of power. The outage involved two large supply feeders which were off for about 3.5 hours in the overnight hours.</t>
  </si>
  <si>
    <t>Three hours.</t>
  </si>
  <si>
    <t>00:00 AM</t>
  </si>
  <si>
    <t>5/16/2018</t>
  </si>
  <si>
    <t>The Weather Network, Environment Canada and similar authorities had issued special weather statements and wind warnings in advance of the major event.</t>
  </si>
  <si>
    <t>Waterloo North Hydro (WNH) normal after hours on call staff were readily available. This is comprised of: - One (1) Line Supervisor - Two (2) Power Line Maintainers (PLM?s) - One (1) Protection and Control Technician. On Friday May 4, 2018, before the wind storm began, WNH invoked emergency preparedness discussions. Arrangements were made to have these resources available: - Two (2) Corporate Communications Representatives - Power Line Maintainers to be available per Call Out List - One (1) extra System Operator for Day and Night shift for entire week end - One (1) Engineering Supervisor in case Damage Assessment was required - Six (6) Customer Service Representatives to handle phone calls - Two (2) Customer Service Managers rotating through Friday night and Saturday - One (1) Stores Representative including the availability of emergency storm inventory Note. All PLM's are on a call out list. Additional PLM staff and Line Supervisors were called out and utilized on May 4, May 5 and May 6, 2018, working up to 16 hour days.</t>
  </si>
  <si>
    <t>This event has exceeded the IEEE 1366-2012 2.5? threshold for Major Event Days (TMED). WNH 2018 TMED = 0.0695 SAIDI/day. This MED = 1.0213 SAIDI/day</t>
  </si>
  <si>
    <t>No, not at outset. WNH customer outage map displayed number of customers out of power, the geographical area of the outage, the cause, and the customers remaining out of power. The outage involved several supply feeders. The small pockets that remained out of power after the 12 hours had ETR?s issued when known. Updates on the outage were communicated to customers as known and at the minimum hourly. In addition information on how to report power issues, trees on lines, and safety messages were continually communicated via social media.</t>
  </si>
  <si>
    <t>It took 7.5 hours to restore 90% of the affected customers.</t>
  </si>
  <si>
    <t>7/27/2018</t>
  </si>
  <si>
    <t>7/25/2016</t>
  </si>
  <si>
    <t>The Weather Network, Environment Canada and like authorities predicted lightning prior to the Major Event.</t>
  </si>
  <si>
    <t>No. This type of weather forecast, for lightning, even if severe, does not trigger the need for additional on-call staff.</t>
  </si>
  <si>
    <t>July 25, 2016 is a major event as it exceeded the IEEE 1366 2.5? threshold. The event was unavoidable. However, the restoration effort did not take WNH out of its normal mode of operation as this was not a multiple day restoration.</t>
  </si>
  <si>
    <t>Yes, through WNH web site, Customer Public Outage Map.</t>
  </si>
  <si>
    <t>2:45 AM</t>
  </si>
  <si>
    <t>8/19/2016</t>
  </si>
  <si>
    <t>August 19, 2016 is a major event as it exceeded the IEEE 1366 2.5? threshold. The event was unavoidable. However, the restoration effort did not take WNH out of its normal mode of operation as this was not a multiple day restoration.</t>
  </si>
  <si>
    <t>23:25 PM</t>
  </si>
  <si>
    <t>8/29/2018</t>
  </si>
  <si>
    <t>No, Wellington North Power Inc. did not have prior warning that the Major Event would occur.</t>
  </si>
  <si>
    <t>Wellington North Power Inc. (WNP) classifies this event as a ?Major Event? based upon the ?Threshold Major Event Day? (TMED) calculation. The TMED calculation for this event was above the previous 5-year historical years outages recorded for WNP. The 5-year historical TMED for Wellington North Power is 13.63698 calculated by: nlog-average ? = (3.26255) nlog-std. deviation ? = 2.35013 ? + ? = 2.61279 TMED = 13.63698 The 5-year historic period (2013 to 2017 inclusive) is used to determine TMED and this threshold is applied during the current (2018) reporting year. For the ?Loss of Supply? event that occurred on August 29th 2018, the calculated the System Average Interruption Duration Index (SAIDA), in minutes, was 229.1025 which is above the 5-year historical TMED amount of 13.63698 as illustrated above. The ?Loss of Supply? event was unforeseeable, unpredictable, unpreventable, unavoidable, unplanned and beyond the control of the distributor.</t>
  </si>
  <si>
    <t>Yes, WNP used both its Twitter and Facebook accounts to post estimation restoration times (ETR) to customers as well as provide updates on the LDC?s website. ETRs were provided to WNP from Hydro One Networks? Ontario Grid Control Centre (OGCC).</t>
  </si>
  <si>
    <t>The interruption was caused by a Loss of Supply and consequently 100% of customers? power was restored when the repair was made. 100% of customers? power was restored in 5 hours and 25 minutes.</t>
  </si>
  <si>
    <t>02:31 am</t>
  </si>
  <si>
    <t>10/25/2018</t>
  </si>
  <si>
    <t>9/1/2018</t>
  </si>
  <si>
    <t>Wellington North Power Inc. (WNP) classifies this event as a ?Major Event? based upon the ?Threshold Major Event Day? (TMED) calculation. The TMED calculation for this event was above the previous 5-year historical years outages recorded for WNP. The 5-year historical TMED for Wellington North Power is 13.63698 calculated by: nlog-average ? = (3.26255) nlog-std. deviation ? = 2.35013 ? + ? = 2.61279 TMED = 13.63698 The 5-year historic period (2013 to 2017 inclusive) is used to determine TMED and this threshold is applied during the current (2018) reporting year. For the ?Loss of Supply? event that occurred on September 1st 2018, the calculated the System Average Interruption Duration Index (SAIDA), in minutes, was 113.1545 which is above the 5-year historical TMED amount of 13.63698 as illustrated above.</t>
  </si>
  <si>
    <t>The interruption was caused by a Loss of Supply and consequently 100% of customers? power was restored when the repair was made. 100% of customers? power was restored in 2 hours and 40 minutes.</t>
  </si>
  <si>
    <t>9:35pm</t>
  </si>
  <si>
    <t>2/23/2018</t>
  </si>
  <si>
    <t>12/28/2017</t>
  </si>
  <si>
    <t>No. While Whitby was one of many areas in the province that was under an extreme cold weather alert, conditions were not expected to trigger a major event.</t>
  </si>
  <si>
    <t>No prior warning. Regular on call/standby operational resources were in place prior to the major event. This included line department employees (2) on call as well as a control room system operator (1) and stations employee (1) on standby. Operations supervisor/s are contacted for assistance if required. Whitby Hydro engages the services of a third party call centre who provides 24/7 outage assistance for customers and answers customer calls after-hours.</t>
  </si>
  <si>
    <t>On December 28, the IEEE 1366 TMED threshold was exceeded. It was determined that an adverse weather related jolt of a pole occurred due to the extreme cold which caused conductor movement. There was no other plant damage found. Because of the weather-related equipment issues, Whitby Hydro?s system experienced a feeder lockout. Power was restored but intermittent outages continued while crews investigated until they were able to identify the main cause and isolate the equipment for repairs. The event was unexpected, unpredictable and unavoidable.</t>
  </si>
  <si>
    <t>Yes, there were estimates released to the public during the major event through media statements, a media interview, two website updates and through our website blog/Twitter.</t>
  </si>
  <si>
    <t>The event initially caused an outage at 6:28pm on December 27, 2017 where more than 90% of affected customers were restored within 5 minutes. An additional five related outages occurred intermittently between 12:44am and 7:17am on December 28, 2017 and efforts were made to restore power to customers quickly and safely each time despite the extreme cold weather conditions and limitations from night time visibility until the issue was identified and fully addressed. While customers who experienced the outage had power periodically during that window of time, overall it took just over 5 hours to fully restore the power to more than 90% of customers affected by the outage.</t>
  </si>
  <si>
    <t>No. Additional assistance was not required.</t>
  </si>
  <si>
    <t>12:44 AM</t>
  </si>
  <si>
    <t>High wind warnings were forecasted by Environment Canada prior to the event.</t>
  </si>
  <si>
    <t>Yes. Regular on call/standby operational resources that were in place included line department employees (2) on call as well as a control room system operator (1) and stations employee (1) on standby. In addition, arrangements were made with a number of regular staff, supervisors and managers to be available if needed and a third party contractor was also placed on call along with a forestry crew from the Town of Whitby who was on notice to assist if needed. Whitby Hydro engages the services of a third party call centre who provides 24/7 outage assistance for customers and answers customer calls after-hours.</t>
  </si>
  <si>
    <t>For the event that spanned May 4-5, the IEEE 1366 TMED threshold was exceeded. During this timeframe Whitby Hydro experienced a loss of supply from Hydro One. High winds and gusts ranging up to 120 km/hour also contributed to the major event. The event was not preventable by Whitby Hydro.</t>
  </si>
  <si>
    <t>Yes, there were estimates released to the public during the major event through media statements, website updates and through Twitter.</t>
  </si>
  <si>
    <t>The event initially caused an outage at 5:25pm on May 4, 2018 due to adverse weather. At 5:49pm, a large number of customers were affected by the loss of supply from Hydro One. Over 70% of customers affected had their power restored in less than 2 hours and within 3.5 hours just under 90% of customers had power restored.</t>
  </si>
  <si>
    <t>17:25 PM</t>
  </si>
  <si>
    <t>1/28/2019</t>
  </si>
  <si>
    <t>1/8/2018</t>
  </si>
  <si>
    <t>No. Burlington Hydro experienced power outages in multiple areas of the city, including Burloak Drive and Appleby Line. The outages were attributed to pole fires, caused by salt brine from the road accumulating on hydro poles over an extended period of cold weather. Burlington Hydro does take preventative measures to mitigate the risk of pole fires but had no prior warning of the changing weather conditions which contributed to these pole fires.</t>
  </si>
  <si>
    <t>A total of 4.462 customers were affected by the outage representing 6.6% of Burlington Hydro's customers. The event was beyond Burlington Hydro's control and exceeded Burlington Hydro's daily SAIDI threshold used to identify a Major Event.</t>
  </si>
  <si>
    <t>Yes, via Twitter and Burlington Hydro's Outage Map webpage - http://outagemaps.burlingtonhydro.com/OutageMap/OutageMap.html</t>
  </si>
  <si>
    <t>It took 16.8 hours to restore 90% of the customers - they were restored on Jan 9th at 02:37AM.</t>
  </si>
  <si>
    <t>09:10AM</t>
  </si>
  <si>
    <t>No. Weather reports warned of high winds which were the only indication of a possible Major Event.</t>
  </si>
  <si>
    <t>Strong winds with gusts up to 90 km/hour affected Burlington Hydro's service area beginning at 11:45am and were the major cause of outages. A total of 5,673 customers were affected representing approximately 8.5% of Burlington Hydro's customers. The event was beyond Burlington Hydro's control and exceeded Burlington Hydro's daily SAIDI threshold used to identify a Major Event.</t>
  </si>
  <si>
    <t>Yes. ETRS were issued on Twitter and indicated on Burlington Hydro's website outage map.</t>
  </si>
  <si>
    <t>It took seven hours to restore 90% of the customers - they were restored by 19:00PM.</t>
  </si>
  <si>
    <t>Yes, Burlington Hydro utilized a third party contractor (K-line).</t>
  </si>
  <si>
    <t>11:45AM</t>
  </si>
  <si>
    <t>Yes. Environment Canada warned of a multi-day ice storm with the potential to cause widespread power outages across Southern Ontario.</t>
  </si>
  <si>
    <t>Outages in Burlington Hydro?s service area, mainly due to downed wires and trees began at 13:45 and were the major cause of outages. A total of 6,038 customers were affected representing approximately 9% of Burlington Hydro?s customers. The event was beyond Burlington Hydro?s control and exceeded Burlington Hydro?s daily SAIDI threshold used to identify a Major Event.</t>
  </si>
  <si>
    <t>Yes, ETRs were repeated on social media (Twitter) and indicated on BHI?s outage map.</t>
  </si>
  <si>
    <t>It took approximately 9.25 hours to restore 90% of the customers affected - they were restored by 23:00PM.</t>
  </si>
  <si>
    <t>Yes, Burlington Hydro used a third party contractor (K-line).</t>
  </si>
  <si>
    <t>13:45PM</t>
  </si>
  <si>
    <t>There was limited warning from Environment Canada of strong winds and thunderstorms with the potential to cause widespread power outages across Southern Ontario. The wind storm was more serious than forecasted.</t>
  </si>
  <si>
    <t>Burlington Hydro used existing on call crews available. Additional crews and third-party contractors were notified to be on standby after the extent and damage of the wind storm was realized.</t>
  </si>
  <si>
    <t>Outages in Burlington Hydro's service area, mainly due to downed wires and trees began at 15:00PM and were the major cause of outages. A total of 28,714 customers were affected representing approximately 43% of Burlington Hydro's customers. The event was beyond Burlington Hydro's control and exceeded Burlington Hydro's daily SAIDI threshold used to identify a Major Event.</t>
  </si>
  <si>
    <t>Yes, ETRs were issued via Twitter if they were known.</t>
  </si>
  <si>
    <t>It took approximately 26 hours to restore 90% of the customers affected - they were restored at 17:26 on May 5th.</t>
  </si>
  <si>
    <t>Yes, contractors and other electric utilities were used as follows: May 4th - KLine; May 5th - KLine; May 6th - KLine, Canadian Niagara Power, Waterloo North Hydro and Oakville Hydro; May 7th - KLine, Canadian Niagara Power, Waterloo North Hydro, Oakville Hydro and Energy+ (Cambridge Hydro); May 8th - KLine, Canadian Niagara Power, Waterloo North Hydro, Oakville Hydro and Energy+ (Cambridge Hydro).</t>
  </si>
  <si>
    <t>15:00PM</t>
  </si>
  <si>
    <t>9/9/2018</t>
  </si>
  <si>
    <t>No. Environment Canada issued a special weather statement of a wind/rain storm for areas between Windsor and Cornwall, including Brantford and Brant County and warned that areas along Lake Erie and Lake Ontario could get between 20 and 40 millimetres of rain over the next few days. The storm was the last remnant of Tropical Depression Gordon. However, Burlington Hydro had no indication that this would be a major event.</t>
  </si>
  <si>
    <t>N/A - However, Burlington Hydro arranged to have extra on call crew available and notified its third-party contractor to be on standby.</t>
  </si>
  <si>
    <t>A total of 5,180 customers were affected by the outage representing 7.7% of Burlington Hydro?s customers. The event was beyond Burlington Hydro?' control and exceeded Burlington Hydro's daily SAIDI threshold used to identify a Major Event.</t>
  </si>
  <si>
    <t>Yes, through information available on the Outage Maps webpage of the Burlington Hydro website and via Twitter.</t>
  </si>
  <si>
    <t>It took 16.5 hours to restore 90% of the customers affected - they were restored at 20:24PM.</t>
  </si>
  <si>
    <t>03:36AM</t>
  </si>
  <si>
    <t>11/18/2019</t>
  </si>
  <si>
    <t>10/1/2019</t>
  </si>
  <si>
    <t>There was limited warning from Environment Canada of strong winds and thunderstorms with the potential to cause widespread power outages across Southern Ontario. Thunderstorm and winds were more serious than forecasted.</t>
  </si>
  <si>
    <t>Existing Burlington Hydro on call crew was available. Additional Burlington Hydro crews and third party contractors (K-Line and Beswick) were notified and used in restoration activities after the severity of the storm was realized.</t>
  </si>
  <si>
    <t>A total of 21,260 customers were affected by the outage representing 31% of Burlington Hydro’s customers. The event was beyond Burlington Hydro’s control and exceeded Burlington Hydro’s daily SAIDI threshold used to identify a Major Event.</t>
  </si>
  <si>
    <t>Although multiple updates were issued (via Twitter), it was difficult to determine specific ETRs. ETRs on the website outage map had to be updated on numerous occasions. In addition, Burlington Hydro was dependent on Hydro One to make repairs to the Cumberland Transformer Station, servicing the downtown core, and delays occurred as crews waited for Hydro One to arrive and make necessary repairs. Delays to repairs were reported via twitter and updated on the outage map.</t>
  </si>
  <si>
    <t>It took 9 hours and 33 minutes to restore 90% of the customers affected. Customers were restored at 1:50am on October 2nd.</t>
  </si>
  <si>
    <t>Yes. Contractors K-Line and Beswick Tree Service were used.</t>
  </si>
  <si>
    <t>10/2/2019</t>
  </si>
  <si>
    <t>There was a minor alert from Environment Canada of mild thunderstorms with the potential to cause limited power outages across Southern Ontario. The previous day’s storm had weakened trees that subsequently fell.</t>
  </si>
  <si>
    <t>Existing Burlington Hydro on call crew was available. Additional Burlington Hydro crews and third party contractors (K-Line and Beswick) were notified and used in restoration activities after the severity of outages was realized.</t>
  </si>
  <si>
    <t>A total of 7,669 customers were affected by the outage representing 11% of Burlington Hydro’s customers. The event was beyond Burlington Hydro’s control and exceeded Burlington Hydro’s daily SAIDI threshold used to identify a Major Event.</t>
  </si>
  <si>
    <t>Yes, via Twitter (see attached Twitter record) and on the website outage map. ETRs would have also been communicated to customers calling in by telephone.</t>
  </si>
  <si>
    <t>It took 5 hours and 34 minutes to restore 90% of the customers affected. Customers were restored at 20:38.</t>
  </si>
  <si>
    <t>14:04 PM</t>
  </si>
  <si>
    <t>12/18/2019</t>
  </si>
  <si>
    <t>12/1/2019</t>
  </si>
  <si>
    <t>Yes. The Weather Network issued a winter storm warning with the possibility of freezing rain and wind gusts. Freezing rain accumulation was predicted to be less than 5mm and wind gusts up to 70km/h.</t>
  </si>
  <si>
    <t>Existing Burlington Hydro on call crew was available. Additional Burlington Hydro crews and a tree trimming contractor (Beswick) was also on-call and available if needed. A major event was not expected based on the predicted freezing rain accumulation and wind gusts.</t>
  </si>
  <si>
    <t>A total of 17,768 customers were affected by the outage representing 26% of Burlington Hydro’s customers. The event was beyond Burlington Hydro’s control and exceeded Burlington Hydro’s daily SAIDI threshold used to identify a Major Event.</t>
  </si>
  <si>
    <t>Yes, ETRs were issued on our outage maps and through social media (Twitter).</t>
  </si>
  <si>
    <t>It took 5 hours and 10 minutes to restore 90% of the customers affected. Customers were restored at 15:50 on Dec 1st.</t>
  </si>
  <si>
    <t>10:40 AM</t>
  </si>
  <si>
    <t>4/12/2019</t>
  </si>
  <si>
    <t>2/24/2019</t>
  </si>
  <si>
    <t>On Friday February 22, 2019, Environment Canada issued wind warnings for much of Southern Ontario, indicating that damaging winds were expected on Sunday February 24, 2019.</t>
  </si>
  <si>
    <t>CNPI had a normal complement on-call during the overnight hours from Feb 24-26, with the ability to call in additional crews if required. Additional crews were made available for outage response on Feb 24, with many crews working into the evening to complete restoration.</t>
  </si>
  <si>
    <t>It took approximately 11.5 hours to restore 90% of the customers who were interrupted by this Major Event.</t>
  </si>
  <si>
    <t>CNPI did utilize assistance through a third party mutual assistance agreement (NPEI), as well as we did utilize a private utility-based contractor(Gams &amp; K-Line).</t>
  </si>
  <si>
    <t>01:21 PM</t>
  </si>
  <si>
    <t>4/17/2019</t>
  </si>
  <si>
    <t>Yes. We began monitoring the weather event on February 21st through our weather service provider, Environment Canada and other weather forecasters. The IBM Outage Prediction Tool suggested more than 1,200 weather impacted incidents within the 72 hour period and continued to climb to a peak of just under 1,900 on February 24th.</t>
  </si>
  <si>
    <t>Additional staff was scheduled by the Distribution Operations Management Centre ("DOMC") in preparation for this potential "High Incident" event.</t>
  </si>
  <si>
    <t>Hydro One categorizes a Major Event as one that impacts 10 per cent or more of its customers. This event impacted approximately 190,000 customers, or about 14 percent.</t>
  </si>
  <si>
    <t>Yes, Hydro One provided ETR updates through the following channels: "Auto Dialer Notification" tool, "Outage Website" map, App and "Outage Alerts" for those customers who had signed up for the notification.</t>
  </si>
  <si>
    <t>At 11:35 AM on February 25th, a total of 35 hours and 35 minutes after the onset of the event, a switch on the Thunder Beach DS F1 feeder was restored, energizing 570 customers. This restoration brought the total number of customers restored up to 171,243, which represented the 90% threshold.</t>
  </si>
  <si>
    <t>Yes, One LDC (Niagara Peninsula Energy) provided mutual assistance during the storm.</t>
  </si>
  <si>
    <t>01:07 PM</t>
  </si>
  <si>
    <t>12/20/2019</t>
  </si>
  <si>
    <t>11/1/2019</t>
  </si>
  <si>
    <t>Yes. We began monitoring the weather event on Monday October 28th through our weather service provider, Environment Canada and other weather forecasters. The outage prediction tool as of 3pm on Tuesday October 29th was predicting 714 weather impact outages for the province.</t>
  </si>
  <si>
    <t>Additional staff was scheduled by the Distribution System Control in preparation for this event and conference calls was also setup to discuss proactive activities in key operational areas on Wednesday October 30th and Thursday October 31st.</t>
  </si>
  <si>
    <t>Hydro One categorizes a Major Event as one that impacts 10 per cent or more of its customers. This event impacted approximately 233,000 customers, or about 17 percent.</t>
  </si>
  <si>
    <t>At 10:45 AM on November 3rd, after 58 hours and 45 minutes from the onset of the event, a switch on the Ivy Lea DS F3 feeder was restored energizing 5 customers. This restoration brought the total number of customers restored up to 209,126, which was about the 90% threshold.</t>
  </si>
  <si>
    <t>Yes, Alectra, PUC, Ottawa River Power and Lakefront Utilities provided mutual assistance during the storm.</t>
  </si>
  <si>
    <t>01:46 AM</t>
  </si>
  <si>
    <t>11/25/2019</t>
  </si>
  <si>
    <t>10/31/2019</t>
  </si>
  <si>
    <t>Yes. There were weather advisories that were in place in advance of the storm that warned of high winds and intense storm cells due to a cold front moving across the province. However, the potential impact of the storm was not expected to be as significant as a hurricane, tornado, or major ice storm.</t>
  </si>
  <si>
    <t>No extra employees were called on standby ahead of the storm. There was no clear indication that this storm would cause significant damage.</t>
  </si>
  <si>
    <t>This event was a Major Event because of the intense windstorm with gusts up to 84 km/h that brought down several trees onto our lines. The repairs from this event took longer than usual to repair and affected a substantial number of customers.</t>
  </si>
  <si>
    <t>We communicated the outage information to the public through social media and press releases. The estimated time of restoration was communicated, as updates were available. Continual communication was provided on the status of the outage.</t>
  </si>
  <si>
    <t>Multiple short duration outages occurred during this event. During the largest event that accounted for 17% of our customers, power was restored within 0.98 hours.</t>
  </si>
  <si>
    <t>No, additional assistance was not required.</t>
  </si>
  <si>
    <t>11:36 PM</t>
  </si>
  <si>
    <t>Hydro One Remote Communities Inc.</t>
  </si>
  <si>
    <t>9/20/2019</t>
  </si>
  <si>
    <t>Yes. Environment Canada and other weather forecasters provided a weather warning throughout the region.</t>
  </si>
  <si>
    <t>No additional staff were scheduled in advance of the storm. In the past, storms most often miss Remotes? communities since they are small and isolated.</t>
  </si>
  <si>
    <t>Remotes categorizes a Major Event under IEEE (Section 3.5) with a threshold value of 2.1 SAIDI minutes/day. These unusual wind storms on September 20th and 21st impacted a significant number of our customers, resulting in a 3.4 SAIDI minutes/day that exceeded our threshold value.</t>
  </si>
  <si>
    <t>Most of the damage was to the Transmission and Distribution system in the Red Lake region to the south of the community. This resulted in an outage due to loss of supply for which Remotes had no direct control in resolving and accurate ETR estimation by Remotes was difficult. General communication was done with the Deputy Chief and council members of the community. Actions and timelines were provided regularly to the council as well as to those customers who contacted the Call Centre. Remotes also provided outage updates to Indigenous Services Canada (ISC) in case further community emergency response was required.</t>
  </si>
  <si>
    <t>Power was restored to all customers at 18:30 hours on September 21st, resulting in an interruption lasting 27.5 hours.</t>
  </si>
  <si>
    <t>15:00</t>
  </si>
  <si>
    <t>6/10/2019</t>
  </si>
  <si>
    <t>4/15/2019</t>
  </si>
  <si>
    <t>There were three basic causes for the outages on April 15th. There were outages attributed to Lightning that was forecast. The distribution transformer outages due to Flooding were anticipated due to heavy rain forecast and spring melt runoff. The Nepean TS outage was unexpected Loss of Supply. During a planned Hydro One maintenance outage on the Nepean T3, the companion T4 transformer tripped from relay protection due to an internal fault.</t>
  </si>
  <si>
    <t>Hydro Ottawa had a full complement of on-shift personnel, and a full on-call roster of field technicians and management personnel. All Operations groups were notified of potential flooding at the Weekly On-Call meeting.</t>
  </si>
  <si>
    <t>This event was considered to be a Major Event Day based on the IEEE Standard 1366 method. The daily SAIDI value of 6.14 on April 15, 2019 exceeded the daily SAIDI threshold of 5.3, as determined by IEEE Standard 1366, based on the daily SAIDI values for the past five years. The total number of customer hours interrupted was 34,425.</t>
  </si>
  <si>
    <t>ETR's were provided on the HOL website Outage Map, Power Outage Line and by email Outage Alerts. ETRs were published on social media, and through responding to requests from local radio stations seeking additional information.</t>
  </si>
  <si>
    <t>The Nepean TS outage was restored in 2 hours, 41 minutes.</t>
  </si>
  <si>
    <t>No third party assistance was necessary.</t>
  </si>
  <si>
    <t>00:56</t>
  </si>
  <si>
    <t>9/4/2019</t>
  </si>
  <si>
    <t>7/5/2019</t>
  </si>
  <si>
    <t>There were several factors that caused this day to become a MED some of which were expected, some not. The heat and storm activity were forecast, but not expected to be impactive. The unexpected derating at Fallowfield by Hydro One in addition with planned work that was underway, constrained available alternative supplies to restore customers following the storm activity.</t>
  </si>
  <si>
    <t>Hydro Ottawa had a full complement of on-shift personnel, and a full on-call roster of field technicians and management personnel. All Operations groups were notified of potential weather related activity. The decision was made early in the day to keep all on-call field personnel, four additional PLT's, and control room personnel at the end of their workday.</t>
  </si>
  <si>
    <t>This event was considered to be a Major Event Day based on the IEEE Standard 1366 method. The daily SAIDI value of 12.11 on July 5th , 2019 exceeded the daily SAIDI threshold of 5.3, as determined by IEEE Standard 1366, based on the daily SAIDI values for the past five years. The total number of customer hours interrupted was 68,268.</t>
  </si>
  <si>
    <t>ETR's were provided on the HOL website Outage Map, Power Outage Line and by email Outage Alerts. ETRs were published on social media.</t>
  </si>
  <si>
    <t>The outages were unrelated and restored independently of each other. The longest duration was the Limebank relay misoperation outage which lasted 6 hours, 35 minutes.</t>
  </si>
  <si>
    <t>11:56 AM</t>
  </si>
  <si>
    <t>12/17/2019</t>
  </si>
  <si>
    <t>Winds were forecasted however the severity of the winds exceeded what was expected.</t>
  </si>
  <si>
    <t>Hydro Ottawa had a full complement of on-shift personnel, and a full on-call roster of field technicians and management personnel.</t>
  </si>
  <si>
    <t>This event was considered to be a Major Event Day based on the IEEE Standard 1366 method. The daily SAIDI value of 5.97 on November 1st , 2019 exceeded the daily SAIDI threshold of 5.3, as determined by IEEE Standard 1366, based on the daily SAIDI values for the past five years. The total number of customer hours interrupted was 33,805.</t>
  </si>
  <si>
    <t>The major damage from the wind started at 9am and 90% were restored at 3pm.</t>
  </si>
  <si>
    <t>One outside contractor was secured to assist with power restoration activities.</t>
  </si>
  <si>
    <t>12:10 AM</t>
  </si>
  <si>
    <t>12/19/2019</t>
  </si>
  <si>
    <t>Yes.</t>
  </si>
  <si>
    <t>No. Once restoration efforts began, we moved employees out of their regular positions into positions that would aid in the effort.</t>
  </si>
  <si>
    <t>The calculated System Average Interruption Duration Index (SAIDI)/Day (mins) for the day exceeds the annual TMED threshold. The calculated annual TMED threshold using five year data (2014 to 2018) is 0.2808, while the calculated SAIDI for the day is 1.29.</t>
  </si>
  <si>
    <t>Yes, through our website, outage map and Twitter and Facebook accounts. The information was picked up and distributed by local news media. Example https://utilitieskingston.com/News/Article/Update-on-power-restoration-traffic-signalsNov-2</t>
  </si>
  <si>
    <t>48 hours.</t>
  </si>
  <si>
    <t>01:41 a.m.</t>
  </si>
  <si>
    <t>5/10/2019</t>
  </si>
  <si>
    <t>3/13/2019</t>
  </si>
  <si>
    <t>There was no prior warning.</t>
  </si>
  <si>
    <t>While our public outage map updated, no tweets, emails, texts or phone calls were placed to notify customers. An ETR was not defined internally as the interruption cause was due to the loss of supply.</t>
  </si>
  <si>
    <t>It took 63 minutes to restore over 90% of the customers who were interrupted.</t>
  </si>
  <si>
    <t>08:12 AM</t>
  </si>
  <si>
    <t>9/19/2019</t>
  </si>
  <si>
    <t>7/20/2019</t>
  </si>
  <si>
    <t>Yes, Environment Canada issued high wind and thunderstorm warnings for Southwestern Ontario.</t>
  </si>
  <si>
    <t>London Hydro alerted the on call staff and contractor support.</t>
  </si>
  <si>
    <t>The weather events of July 20, 2019 were accordant with the definition of Major Event Day as per OEB's Electricity Reporting and Keeping Requirements, section 2.1.4.2. Severe thunderstorms, accompanied by high winds and lightning passed London Hydro's distribution area since July 19, 2019 through July 20 and July 21, 2019. Some of the Environment Canada alerts for July 20, 2019 include: - 19:17h "A line of strong to severe thunderstorms has formed over Michigan and is forecast to move southeastward across Southwestern Ontario this evening. Very strong wind gusts to 100 km/h will be possible with this line of storms, as well locally heavy rainfall accumulations. Intense lightning is likely with any thunderstorm that develops." - 23:40h "A line of strong to severe thunderstorms has moved into southwestern Ontario and is expected to race eastward this evening. Very strong wind gusts to 100 km/h will be possible with this line of storms, as well as locally heavy rainfall accumulations." Based on the IEEE Standard 1366 (2.5 Beta method) this event was considered to be a Major Event Day where the daily SAIDI values exceeded the daily SAIDI threshold value. The current SAIDI threshold is 0.09 and this MED (July 20, 2019) had a SAIDI of 0.22. The SAIDI threshold value was set based on the daily SAIDI values for the past 5 years.</t>
  </si>
  <si>
    <t>It took 5.6 hours to restore over 90% of the customers who were interrupted (13,096).</t>
  </si>
  <si>
    <t>London Hydro used an overhead contractor crew during the restoration work.</t>
  </si>
  <si>
    <t>08:02 PM</t>
  </si>
  <si>
    <t>7/21/2019</t>
  </si>
  <si>
    <t>The weather events of July 21, 2019 were accordant with the definition of Major Event Day as per OEB's Electricity Reporting and Keeping Requirements, section 2.1.4.2. Severe thunderstorms, accompanied by high winds and lightning passed London Hydro's distribution area since July 19, 2019 through July 20 and July 21, 2019. Some of the Environment Canada alerts for July 21, 2019 include: - July 20, 2019 @ 23:40h "A line of strong to severe thunderstorms has moved into southwestern Ontario and is expected to race eastward this evening. Very strong wind gusts to 100 km/h will be possible with this line of storms, as well as locally heavy rainfall accumulations." - July 21, 2019 @ 02:35h "Thunderstorms crossing the region may produce damaging winds, torrential downpours and frequent lightning this evening." Based on the IEEE Standard 1366 (2.5 Beta method) this event was considered to be a Major Event Day where the daily SAIDI values exceeded the daily SAIDI threshold value. The current SAIDI threshold is 0.09 and this MED (July 21, 2019) had a SAIDI of 0.12. The SAIDI threshold value was set based on the daily SAIDI values for the past 5 years.</t>
  </si>
  <si>
    <t>It took 5 hours to restore over 90% of the customers who were interrupted.</t>
  </si>
  <si>
    <t>02:21 AM</t>
  </si>
  <si>
    <t>4/9/2019</t>
  </si>
  <si>
    <t>5/8/2018</t>
  </si>
  <si>
    <t>Yes. A high wind weather advisory was in effect prior to the Major Event Occurring.</t>
  </si>
  <si>
    <t>The Major Event began during working hours. All available staff were on duty.</t>
  </si>
  <si>
    <t>The event was consistent with the OEB definition of "Major Event" . It was "beyond the control of the distributor as was: a) unforseeable b) unpredicable c) unpreventable or d) unavoidable</t>
  </si>
  <si>
    <t>Milton Hydro issued regular ETR's to the public using social media (Twitter)</t>
  </si>
  <si>
    <t>It took 17.5 hours to restore 90% of the affected customers.</t>
  </si>
  <si>
    <t>03:11 PM</t>
  </si>
  <si>
    <t>2/15/2019</t>
  </si>
  <si>
    <t>2/4/2019</t>
  </si>
  <si>
    <t>Yes - PUC made arrangements to have additional field and operations resources on standby. PUC has a standby schedule for management staff who are required to be available on a 24/7 basis.</t>
  </si>
  <si>
    <t>The weather event of February 4th was consistent with the OEB definition of "Major Event" (as set out in Section 2.1.4.2 of the OEB's Electrical Reporting and Record Keeping Requirements) as an event that "is beyond the control of the distributor and is unforeseeable; unpredictable; unpreventable; or unavoidable.</t>
  </si>
  <si>
    <t>Approximately 3.2 hours.</t>
  </si>
  <si>
    <t>1:35 PM</t>
  </si>
  <si>
    <t>2/20/2019</t>
  </si>
  <si>
    <t>2/8/2019</t>
  </si>
  <si>
    <t>Yes - PUC made arrangements to have additional field and operation resources on standby. PUC has a standby schedule for management staff who are required to be available on 24/7 basis.</t>
  </si>
  <si>
    <t>the weather event of February 8th was consistent with the OEB definition of "Major Event" ( as set out in Section 2.1.4.2 of the OEB's Electrical Reporting and Record Keeping Requirements) as an event that "is beyond the control of the distributor and is unforeseeable; unpredictable; unpreventable; or unavoidable.</t>
  </si>
  <si>
    <t>Approximately 1.56 Hours</t>
  </si>
  <si>
    <t>04:11 AM</t>
  </si>
  <si>
    <t>9/25/2019</t>
  </si>
  <si>
    <t>9/5/2019</t>
  </si>
  <si>
    <t>The event of September 5th is consistent with the OEB definition of ?Major Event? (as set out in Section 2.1.4.2 of the OEB?s Electrical Reporting and Record Keeping Requirements) as an event that ?is beyond the control of the distributor and is unforeseeable; unpredictable and unpreventable; or avoidable</t>
  </si>
  <si>
    <t>Approximately 3.02 Hours</t>
  </si>
  <si>
    <t>4:18 pm</t>
  </si>
  <si>
    <t>12/9/2019</t>
  </si>
  <si>
    <t>3/15/2019</t>
  </si>
  <si>
    <t>The event of March 15th is consistent with the OEB definition of ?Major Event? (as set out in Section 2.1.4.2 of the OEB?s Electrical Reporting and Record Keeping Requirements) as an event that ?is beyond the control of the distributor and is unforeseeable; unpredictable and unpreventable; or unavoidable.</t>
  </si>
  <si>
    <t>Approximately 1.7 Hours</t>
  </si>
  <si>
    <t>12:07 AM</t>
  </si>
  <si>
    <t>11/27/2019</t>
  </si>
  <si>
    <t>Yes, weather forecast indicated high winds and snow.</t>
  </si>
  <si>
    <t>Yes, we had prior warning and we had employees on standby. This major event occurred on November 27th in which we had a full complement of staff working.</t>
  </si>
  <si>
    <t>The event of November 27th is consistent with the OEB definition of "Major Event" (as set out in Section 2.1.4.2 of the OEB's Electrical Reporting and Record Keeping Requirements) as an event that "is beyond the control of the distributor and is unforeseeable; unpredictable and unpreventable; or avoidable".</t>
  </si>
  <si>
    <t>No estimated restoration times were given, but as service was restored real time customer restoration numbers are released to media outlets and the utility website. We also notify Vulnerable Persons Registrants if the outage duration will exceed allowable timelines spelled out in the VPR agreement.</t>
  </si>
  <si>
    <t>Approximately 4 hours, although there were multiple times where the majority of customers were restored.</t>
  </si>
  <si>
    <t>Mutual assistance was not utilized during the outage.</t>
  </si>
  <si>
    <t>06:53 AM</t>
  </si>
  <si>
    <t>5/27/2019</t>
  </si>
  <si>
    <t>5/16/2019</t>
  </si>
  <si>
    <t>No, the distributor did not have any prior warnings that the Major Event would occur.</t>
  </si>
  <si>
    <t>The Ontario Energy Board defined a Major Event as: a) Unforeseeable; b) Unpredictable; c) Unpreventable; or d) Unavoidable The outage was outside the control of the distributor and was both unavoidable and unpreventable and data produced triggered IEEE Standard 1366.</t>
  </si>
  <si>
    <t>WDI did not issue any general ETR statements to the public during the Major Event. Once the issue was determined, any calls that came in were given a 15 to 30-minute ETR.</t>
  </si>
  <si>
    <t>It took 56 minutes to restore power to 90% of its customers.</t>
  </si>
  <si>
    <t>Wasaga Distribution did not receive assistance during this Major Event.</t>
  </si>
  <si>
    <t>08:11 AM</t>
  </si>
  <si>
    <t>11/14/2019</t>
  </si>
  <si>
    <t>9/27/2019</t>
  </si>
  <si>
    <t>No the distributor did not have any prior warning that the Major Event would occur.</t>
  </si>
  <si>
    <t>The Ontario Energy Board has defined a Major Event as: "Major Event" is defined as an event that is beyond the control of the distributor and is: a) Unforeseeable b) Unpredictable c) Unpreventable, or d) Unavoidable The outage was outside the control of WDI and was both unavoidable and unpreventable. WDI consulted with Board Staff, Helen Guo, regarding this event and her response was as follows: "In general, outage caused by vehicle accident is not considered a Major Event because this type of incident normally occurs at a single location, does not cause exceptional/extensive damage to assets and can be restored in a short period of time. However, this specific event can be qualified as a Major Event because the 44kV feeder outage was a Loss of Supply event, and Loss of Supply event can be reported under Major Event category as long as the daily SAIDI passes the threshold. This Major Event can also include the 8kV circuit outage since it occurred during the same time period."</t>
  </si>
  <si>
    <t>It took ten (10) hours to restore power to more than 90% of its' customers who were interrupted.</t>
  </si>
  <si>
    <t>11:24 AM</t>
  </si>
  <si>
    <t>8/6/2019</t>
  </si>
  <si>
    <t>The Weather Network, Environment Canada and similar authorities had issued special weather statements and wind warnings just hours in advance of the major event.</t>
  </si>
  <si>
    <t>Waterloo North Hydro (WNH) normal after hours on call staff were readily available. This is comprised of: One (1) Line Supervisor; Two (2) Power Line Maintainers (PLMs) and One (1) Protection and Control Technician Note: All PLM's are on a call out list. Additional Power Line Maintainers, System Operators, Line Supervisors and Asplundh Tree Services were called out and utilized on July 20 and July 21 2019, working up to 16 hour days.</t>
  </si>
  <si>
    <t>This event has exceeded the IEEE 1366-2012 2.5? threshold for Major Event Days (TMED). WNH 2019 TMED = 0.0626 SAIDI/day. This MED = July 20 = 0.1109 SAIDI/day July 21 = 0.1201 SAIDI/day</t>
  </si>
  <si>
    <t>Yes, WNH customer outage map displayed number of customers out of power, the geographical area of the outage, the cause, and the customers remaining out of power. Updates on the outage were communicated to customers and media as soon as new information was available. If new information was available, updates were provided at least once per hour. Once available, the estimated time of restoration was also shared with the public through WNH?s Twitter and Facebook messages.</t>
  </si>
  <si>
    <t>It initially took 2 hours to restore 90% of the affected customers.</t>
  </si>
  <si>
    <t>21:12</t>
  </si>
  <si>
    <t>1/22/2020</t>
  </si>
  <si>
    <t>No. Weather alerts did not come until the time the storm occurred.</t>
  </si>
  <si>
    <t>No arrangements were made, since no prior warning was provided.</t>
  </si>
  <si>
    <t>Large ice accumulation over a prolonged period (Dec 1st from 6:00am to 12:00am) caused multiple wires to be down and equipment failures in several locations. At the peak of the ice storm (around 4:00pm), Alectra Utilities had 26,096 customers interrupted with over 91 outage events across Alectra Utilities? service territory. The total customer minutes of interruptions experienced on Dec 1st, 2019 (15.85 million customer minutes) exceeded the Major Event Day threshold of 2.97 million customer minutes.</t>
  </si>
  <si>
    <t>Yes. 1. ETRS were provided via the Alectra Utilities Twitter Channel (@alectranews) 2. ETRs were published on the outage map which was available on the Alectra Utilities Website. 3. ETRs were provided in email notifications to customers and on the Outage Interactive Voice Response (IVR) phone system.</t>
  </si>
  <si>
    <t>90% of the customers were restored in 26 (twenty-six) hours (11:00am Dec 2nd)</t>
  </si>
  <si>
    <t>Yes, third parties were notified prior to the event and were required to assist in the restoration of power. Private electrical construction contractors and tree contractors were utilized.</t>
  </si>
  <si>
    <t>07:00 AM (</t>
  </si>
  <si>
    <t>11/3/2020</t>
  </si>
  <si>
    <t>9/14/2020</t>
  </si>
  <si>
    <t>The outage was caused by an event at Newton TS, a Hydro One-owned Transformer Station (TS). A squirrel contact at the station on “Y Bus” tripped both the “B3” and “B4” high voltage transmission circuits affecting other Hydro One-owned stations: Dundas TS, Newton TS and Mohawk TS. These stations are servicing Alectra Utilities customers in the City of Hamilton. Alectra Utilities customers that are connected to Dundas TS and Mohawk TS were out of power until HONI transmission circuits were restored. Some of the Newton TS loads were transferred to alternate feeders from other stations, however, further restoration by Hydro One within Newton TS was required in order to restore power to the remaining Alectra Utilities customers. Power to these remaining customers was restored by 11:36 AM DST.</t>
  </si>
  <si>
    <t>From the very start of the event, Alectra Utilities issued multiple notices via social media channels – primarily Twitter. Alectra Utilities responded to many customers through direct messaging on Facebook. In addition, Alectra Utilities received media calls and responded with the most up to date information about the cause and estimated time of restoration (“ETR”). Alectra Utilities posted an initial ETR with tentative restoration time of 13:00PM DST at approximately 7:45 AM DST on the website. Social media response and updated ETRs to customers was ongoing throughout the day until the power supply was fully restored.</t>
  </si>
  <si>
    <t>Question 5: 3.88% of Alectra Utilities' customer base Question 6: It took 3 hours and 23 minutes to restore 90% of the customers who were interrupted Dundas TS: 4,589 Customers experienced a momentary outage (&lt;1 minute); Mohawk TS: 22,237 Customers were restored within 47 minutes; Newton TS: 14,445 Customers were restored within 3 hours and 23 minutes.</t>
  </si>
  <si>
    <t>07:23 AM</t>
  </si>
  <si>
    <t>Yes</t>
  </si>
  <si>
    <t>Loss of Supply</t>
  </si>
  <si>
    <t>Yes, used IEEE Standard 1366</t>
  </si>
  <si>
    <t>Others</t>
  </si>
  <si>
    <t>1/12/2021</t>
  </si>
  <si>
    <t>11/15/2020</t>
  </si>
  <si>
    <t>Environment Canada issued a wind warning for Toronto, Peel, and Halton regions.</t>
  </si>
  <si>
    <t>On Saturday, November 14, 2020, Alectra arranged to have additional Control Room staff on standby for Sunday, November 15 in anticipation of the adverse weather event. The additional staff were called in on Sunday, November 15.</t>
  </si>
  <si>
    <t>On November 15, 2020, high winds and rain caused trees outside of the right of way (ROW) to fall on primary circuits across the entire Alectra’s service territory. Long duration outages resulted, as trees were cleared and circuits were rebuilt.</t>
  </si>
  <si>
    <t>Prior the event, Alectra issued multiple notices via social media channels – primarily via Twitter. In addition, Alectra responded to hundreds of customers’ inquiries through direct messaging on Facebook, Instagram and Twitter. Social media responses and updated ETRs to customers were ongoing throughout the day until the power supply was fully restored. Alectra sent out one News Release on November 15. Alectra also proactively communicated approximately 40 (forty) Safety Messages across Twitter, Instagram and Facebook. Four media interviews took place with the media spokesperson on November 16. Alectra received 3,800 clicks on Twitter to links that were provided to customers and over 2,000 engagements over the period of November 15 to 26.</t>
  </si>
  <si>
    <t>01:00 PM</t>
  </si>
  <si>
    <t>Adverse Weather-Wind</t>
  </si>
  <si>
    <t>No further action is required at this time</t>
  </si>
  <si>
    <t>1/23/2020</t>
  </si>
  <si>
    <t>The only warning regarding the potential that the Major Event would occur were weather forecasts that predicted the potential for winter storm-like effects. Environment Canada issued a generalized Special Weather Statement prior to the onset of the deteriorating conditions.</t>
  </si>
  <si>
    <t>It took approximately 11 hours to restore 90% of the customers who were interrupted. For the outages affecting the remaining 10%, several had a duration longer than 24 hours.</t>
  </si>
  <si>
    <t>API did not utilize assistance through a third party mutual assistance agreement. All restoration efforts were carried out by API staff. A Forestry contractor already engaged in work for API had crews diverted to the restoration efforts.</t>
  </si>
  <si>
    <t>05:58 AM</t>
  </si>
  <si>
    <t>COUNTA of Event_Date</t>
  </si>
  <si>
    <t>2/27/2020</t>
  </si>
  <si>
    <t>12/29/2019</t>
  </si>
  <si>
    <t>Environment Canada published several Alerts regarding severe weather and its potential impacts. These alerts were the only warning of the potential for a Major Event.</t>
  </si>
  <si>
    <t>As the initial impact of the multi-day event unfolded (prior to the second MED day), the Supervisor On-Call recognized the increasing severity and started contacting staff that were on vacation and/or off for the weekend to mobilize all available resources – including a crew from the Wawa region of API’s service territory. In addition, two Forestry contractors working for API under ongoing contracts were contacted to leverage any resources they had available (as this was during the Christmas/New Years vacation season these contractors were on hiatus at the time). By the second day of the event, all of the crews that responded to the solicitation for assistance were deployed to the restoration efforts.</t>
  </si>
  <si>
    <t>On December 29th, a winter storm hit the API service territory east of Sault Ste Marie; primarily on St. Joseph Island. With mild temperatures hovering right around the zero-degree mark, precipitation that occurred during this and the following days had a heavy impact on the region. Significant periods of freezing rain and heavy, wet snow – combined with some episodes of gusty winds up to 50+ km/h – contributed to the overall impact of the storm. The freezing rain and snow caked on to trees; weighing them down to the point of bowing over to the ground or breaking off altogether. These trees impacted the power lines in the area, which resulted in many outages – multiple interruptions on the same feeders in some instances. The heavy snow and ice load on vegetation, coupled in some cases with some gusty winds, caused trees to fall onto power lines and cause damage and interruptions. If selected “Other”, please explain: As per Section 2.1.4.2.5 of the RRR filing requirements, the majority of the outages were coded as Tree Contacts (Code 3). This is not on the provided list of values above, so “Other” was selected. Some outages were coded as Adverse Weather (Freezing Rain/Ice – Code 6) so that option was also checked off.</t>
  </si>
  <si>
    <t>API posted 24 general updates (without ETR’s) on the progress of its restoration efforts as well as safety messages, through the company Twitter feed, over the course of the Major Event Days and the following three days, as the effects of the storm lingered for several days. The Twitter feed is also presented on the main page of API’s website. As well, 3 general safety messages were posted on the company Facebook page during the same timeframe. Finally, there were several messages of similar content released to radio and online news sources.</t>
  </si>
  <si>
    <t>As crews triaged the areas of concern and focused their efforts for maximum effectiveness, large groups of customers were restored several times over the first two days of crew response only to lose power again as further tree contacts and damage occurred. Also, response times were hampered by the significant effort required simply to get to affected areas, as crews had to remove trees and debris from roads in order to pass through to the locations of some of the outages. The 90% threshold was finally achieved approximately 71 hours after the event started.</t>
  </si>
  <si>
    <t>01:28 PM</t>
  </si>
  <si>
    <t>1/6/2020</t>
  </si>
  <si>
    <t>Early on the morning of January 6th, multiple calls started coming in to report power off in a wide area north of Sault Ste Marie (Goulais and Batchawana). API Supervision along with staff from Hydro One attended the Goulais Substation and confirmed a Loss-of-Supply due to damage on one of the station transformers. Hydro One restored the Batchawana region through an alternate feed, while efforts to address the issue at the Goulais Substation continued. The Substation feed was off for the vast majority of the day, until a collaborative effort with Hydro One was successful in restoring all single-phase customers. The remaining customers were restored after more extensive repairs over subsequent days.</t>
  </si>
  <si>
    <t>Over the course of the Major Event Day and the following two days, API posted 13 general updates (without ETR’s) on the progress of its restoration efforts through the company Twitter feed. API also posted safety messages and information on regional warming centres. The Twitter feed is also presented on the main page of API’s website. As well, 8 messages with similar content were posted on the company Facebook page during the same time frame. Finally, one message was released to CTV in response to a request for an outage update.</t>
  </si>
  <si>
    <t>API partnered with Hydro One to come up with a solution to restore all single-phase customers serviced from the Goulais Substation. Only 3-phase customers and a handful of other services off of a feed tied to 3-phase service remained off until full repairs could be accomplished at the substation – 37 services in total experienced the full duration of the event.</t>
  </si>
  <si>
    <t>01:18 AM</t>
  </si>
  <si>
    <t>10/22/2020</t>
  </si>
  <si>
    <t>9/7/2020</t>
  </si>
  <si>
    <t>A storm passed through the area with significant lightening strikes. There was a lightening hit on our M26 breaker which caused the main outage. In addition there was a tree branch on a line that caused a smaller outage within the same time period.</t>
  </si>
  <si>
    <t>Bluewater Power has a social media team that is available 24 hours per day every day. When this outage occurred, the social media team provided information and updates real time on both Twitter and Facebook throughout the outage period.</t>
  </si>
  <si>
    <t>12:36 AM</t>
  </si>
  <si>
    <t>4/15/2020</t>
  </si>
  <si>
    <t>3/20/2020</t>
  </si>
  <si>
    <t>The Weather Network did issue a wind warning but expected wind gusts were 70km/h which typically do not cause significant power outages.</t>
  </si>
  <si>
    <t>High winds caused a large tree limb to come into contact with primary feeder circuit. Tree limb was too large to be removed by line crews and tree trimmers were needed. Tree trimmers found tree was snapped at base and entire tree had to be taken down. An upstream switch on same feeder circuit had leads burn off. There was no way to back feed customers until repairs were completed.</t>
  </si>
  <si>
    <t>Information on the outages was issued on Twitter. In addition, information could be gathered by customers from Burlington Hydro’s outage maps.</t>
  </si>
  <si>
    <t>3:09 PM</t>
  </si>
  <si>
    <t>8/26/2020</t>
  </si>
  <si>
    <t>7/10/2020</t>
  </si>
  <si>
    <t>Weather forecast indicated potential for severe thunderstorms, high winds and lightning.</t>
  </si>
  <si>
    <t>Additional field and Control Room staff were on standby prior to the Major Event beginning.</t>
  </si>
  <si>
    <t>Severe thunderstorm with high winds caused multiple tree contacts throughout Burlington.</t>
  </si>
  <si>
    <t>A storm alert was issued 2 hours in advance of the storm indicating conditions were favourable for severe thunderstorms with a chance for outages and asking customers to be prepared. 8 tweets were posted during the event, providing ETRs, outage updates, and safety messaging, warning people to stay 10 metres from any fallen powerlines. The Outage Map on the website provided areas affected, customers affected, cause and ETRs.</t>
  </si>
  <si>
    <t>Several very large trees fell onto primary conductor. Significant work involved to remove fallen trees, replace broken poles and repair primary conductor.</t>
  </si>
  <si>
    <t>8:01 PM</t>
  </si>
  <si>
    <t>7/19/2020</t>
  </si>
  <si>
    <t>A storm alert was issued on Twitter around 9:00 am that day asking customers to be prepared. 13 tweets were posted during the event, providing ETRs, outage updates, and safety messaging, warning people to stay 10 metres from any fallen powerlines. The Outage Map on the website provided areas affected, customers affected, cause and ETRs.</t>
  </si>
  <si>
    <t>The majority of customers affected were due to one outage caused by a large tree limb that broke and fell onto primary conductor locking out two primary 27.6kV feeders.</t>
  </si>
  <si>
    <t>10:19 AM</t>
  </si>
  <si>
    <t>10/20/2020</t>
  </si>
  <si>
    <t>8/29/2020</t>
  </si>
  <si>
    <t>EPCOR Electricity Distribution Ontario had NO prior warning. The tree that fell peeled off at the base or trunk due to internal rot which is very difficult to predict or prevent. This tree took down several other trees in its path closer to the line. Additionally, as a result of a tree contact in June 2019 EPCOR Electricity Distribution Ontario had additional tree trimming and visual inspection completed in this specific area. This additional works resulted in a much expanded tree to power line separation with NO visual decay observed.</t>
  </si>
  <si>
    <t>The Cause of Interruption was identified as Cause Code 3.2: Tree Contact Unpreventable On Saturday, August 29th after a prolonged period of heavy rainfall and substantial wind a tree fell and made contact with a major 44Kv feeder and a 4Kv underbuild feeder. The contact resulted in a direct fault on the M3 44Kv circuit as well as the MS # 2. Feeder #1 - 4kV circuit.</t>
  </si>
  <si>
    <t>Yes, information was posted on the LDC website which included a map of the area affected and Twitter posts were also posted regarding the outage.</t>
  </si>
  <si>
    <t>The outage affected 9841customers which is approximately 54.3% of the entire customer base. 9087 customers or 92.3% of those interrupted were restored at 2:06 PM (1.62 hours)</t>
  </si>
  <si>
    <t>Yes, EPCOR Electricity Distribution Ontario is part of the Cornerstone Hydro Electric Concepts Association Inc. Emergency Mutual Assistance Agreement. 18 Ontario distributors are members of this Association. Note: EPCOR Electricity Distribution Ontario did not require mutual assistance with the restoration process during this event.</t>
  </si>
  <si>
    <t>12:29:PM</t>
  </si>
  <si>
    <t>System upgrades</t>
  </si>
  <si>
    <t>3/9/2020</t>
  </si>
  <si>
    <t>1/25/2020</t>
  </si>
  <si>
    <t>The Major Event was due to a loss of supply from Hydro One. Less than 48 hours prior to the outage, Elexicon Energy received a call from Hydro One advising of urgent emergency repair work that was required at the Belleville Transmission Station which would affect over 10,000 Hydro One customers and over 17,800 Elexicon Energy customers within the City of Belleville.</t>
  </si>
  <si>
    <t>On short notice, Elexicon Energy worked with Hydro One to minimize impact to customers and to coordinate communication efforts. The outage was scheduled outside of regular business hours from approximately 2:00 – 4:30 am on a Saturday morning. The following extra employees were in place during the scheduled outage: • 4 Line staff plus 1 Supervisor • 1 additional Control Room Operator • 3 Customer Experience staff • 1 Corporate Communications Representative</t>
  </si>
  <si>
    <t>The Major Event was due to a Loss of Supply from Hydro One. On short notice, Hydro One was required to conduct emergency repair work to replace damaged equipment at Belleville Transmission Station which serves Hydro One customers along with Elexicon Energy customers in Belleville and the surrounding area. Due to the location of the damaged equipment, the station had to be de-energized while crews completed the critical work. The work was completed in advance of a winter storm that was anticipated in order to eliminate the risk of further damage and a more prolonged outage.</t>
  </si>
  <si>
    <t>A Media Alert was issued by Hydro One and shared with Elexicon Energy’s communication representative. Elexicon Energy took the following steps to further ensure information about the event was available to customers and key stakeholders through the following channels: • Front page alert was activated on Elexicon Energy’s website landing page with link to the outage release • Front page alert was activated on legacy Veridian Connections website and release posted • Website outage map • Twitter messages, My Alerts • Calls to large 44 kW connected customers and other identified customers with critical needs • Release distributed to the Customer Experience team • Planned outage release was sent to media outlets, City of Belleville officials, and Elexicon Corporation and Elexicon Energy Boards • Meeting with City Emergency staff Following communication with the City of Belleville, the Mayor held a media-like conference the day before the outage to further communicate notice of the planned outage to residents and businesses. In addition, Hydro One advised Elexicon Energy that it distributed the media alert and engaged local media to share the message; contacted local elected officials; and used its social media channels to assist in communication of this event.</t>
  </si>
  <si>
    <t>Please be advised for question 6., the actual hours it took to restore 90% of the customers who were interrupted was 2.5 hours.</t>
  </si>
  <si>
    <t>02:00 AM</t>
  </si>
  <si>
    <t>9/10/2020</t>
  </si>
  <si>
    <t>Environment Canada issued a Severe Thunderstorm Warning for Pickering, Whitby and Ajax areas, and a Tornado Watch in Gravenhurst.</t>
  </si>
  <si>
    <t>Normal Elexicon on-call staff were available to assist. Additional Contractor staff were on standby to assist if required.</t>
  </si>
  <si>
    <t>Elexicon Energy experienced high winds and rain in a number of areas it services on July 19. Tree contacts with conductors produced a number of customer outages or resulted in loss of supply for Elexicon customers.</t>
  </si>
  <si>
    <t>Approximately 12 tweets were published on Elexicon Energy’s Twitter account (@ElexiconEnergy) during the event. These tweets link to Elexicon’s online outage map, which provides estimated times of restoration. The company’s Outage Information Hotline (1-866-579-6819) also provided estimated times of restoration.</t>
  </si>
  <si>
    <t>11:45 AM</t>
  </si>
  <si>
    <t>Process improvements</t>
  </si>
  <si>
    <t>Cornwall Street Railway Light and Power Company Limited</t>
  </si>
  <si>
    <t>11/24/2020</t>
  </si>
  <si>
    <t>10/23/2020</t>
  </si>
  <si>
    <t>Storm warnings received late afternoon Friday Oct 23.</t>
  </si>
  <si>
    <t>Additional control room staff brought in. Notification to staff of possible need for extra help due to storm damage.</t>
  </si>
  <si>
    <t>Approximately 45 tweets were published on Elexicon Energy's Twitter account (@ElexiconEnergy) during the event. These tweets link to Elexicon's outline outage map, which provides estimated times of restoration. The company's Outage Information Hotline (1-866-579-6819) also provided estimated times of restoration. Updates to restoration times were provided during course of outage on Elexicon's online outage map.</t>
  </si>
  <si>
    <t>5:55:00 PM</t>
  </si>
  <si>
    <t>6/10/2020</t>
  </si>
  <si>
    <t>Use of IBM Predication Software and Weather Monitoring.</t>
  </si>
  <si>
    <t>The Weather Banner was updated on the Hydro One Outage Map to inform customers of imminent weather. Once Damage was assessed by the damage assessors, the incident was updated with the actual Estimated Time to Restoration (ETR). This can be viewed by all customers on our Hydro One Outage Map – there is also an auto notification via the Interactive Voice Response (IVR) system included.</t>
  </si>
  <si>
    <t>June 10, 2020 commencing at 11:13PM to June 12, 2020 ending at 11:13PM</t>
  </si>
  <si>
    <t>K-Line, Peterborough Utilities, Orillia Power, Niagara Peninsula Energy, Entegrus and Blue Water Power</t>
  </si>
  <si>
    <t>11:13PM</t>
  </si>
  <si>
    <t>No, used fixed percentage (i.e., 10% of customers affected)</t>
  </si>
  <si>
    <t>6/25/2020</t>
  </si>
  <si>
    <t>3/7/2020</t>
  </si>
  <si>
    <t>There was no prior warning to this Major Event occurring.</t>
  </si>
  <si>
    <t>An overhead transition on a pole (pothead) failed and caused a fault condition. A fire occurred at Lincoln Heights TD station as a result of the circuit breaker failing to fully interrupt the fault condition.</t>
  </si>
  <si>
    <t>ETR's for the outages were issued by our Outage Management System, Power Outage Line and by email Outage Alerts. Regular updates were provided throughout the day into the following day on our website and through social media posts.</t>
  </si>
  <si>
    <t>To restore all customers supplied by Lincoln Heights TD station, the station fire had to be suppressed, the situation needed to be made safe, new circuit ties had to be completed, and equipment was re-tested prior to energization.</t>
  </si>
  <si>
    <t>02:23 AM</t>
  </si>
  <si>
    <t>12/10/2020</t>
  </si>
  <si>
    <t>10/18/2020</t>
  </si>
  <si>
    <t>A dedicated switching crew was arranged to keep the outage time as minimal as possible.</t>
  </si>
  <si>
    <t>The outage which caused the Major Event was due to a planned Loss of Supply from Hydro One which affected 3 Hydro Ottawa stations. Hydro Ottawa had prior warning to this event. There was also an outage due to defective equipment on the same day.</t>
  </si>
  <si>
    <t>Initial customer notifications were issued four days prior to the event, and a reminder was also issued the day prior. Notifications were also sent to impacted Community associations and BIAs, as well as respective City Councillors five days prior to the event. The notifications provided each stakeholder, including impacted customers, with contact information to reach us should they have questions or concerns about this event. Because this was a planned outage, the time of restoration was issued in the initial customer notifications, on the website and through social media - as well as Hydro One communications. Crew updates were issued during the event on Hydro Ottawa's Twitter account. A total of 3 updates were issued : 2:30 a.m. (outage notice), 2:45 a.m. (crew arrived), 8:45 a.m. (power restored).</t>
  </si>
  <si>
    <t>6/5/2020</t>
  </si>
  <si>
    <t>5/26/2020</t>
  </si>
  <si>
    <t>InnPower was aware that there was active weather coming, as its system control group continually monitors the weather and system conditions.</t>
  </si>
  <si>
    <t>InnPower always has at least two line employees on call for emergencies. As the intensity of the storm increased over Barrie, InnPower strengthened these forces by calling additional staff in to remain on standby as required.</t>
  </si>
  <si>
    <t>One of InnPower's main 44,000 V supplies from Hydro One started indicating over 2000 amperes on the red and white phases and this feeder was removed from service. After patrolling in lightning and near whiteout conditions due to the rain and close to a foot of localized flooding, crews located a downed 44,000 V line on the 6th line. It was reported that lightning had struck the pole, carried the current through the line and broke the wire off the insulator causing one phase to fall into another. Crews started making repairs here while other team members continued to assess other outages and respond to customer inquiries. Over the course of the night a pad mount transformer had also failed needing to be replaced and a feeder serving Salem, McKay, Veterns, 4th line etc. was found locked out. At around 2:30am, the same 44,000 V supply from Hydro One locked out yet again. The team quickly came up with a plan to divide and conquer by patrolling in sections and troubleshooting by looking at fault currents and impedances. It was estimated that the fault was to be 10-15 km from the demarcation point from Hydro One around the Cookstown area. The team was able to identify a faulted arrestor in the Cookstown area and quickly worked to isolate the section of line and ensure the site was left safe. All power restored at 3:46am.</t>
  </si>
  <si>
    <t>Messages were put out on Social Media (Twitter &amp; Facebook) tagged with Town of Innisfil (to reach more customers) at the first report as information came in from the field. The outage map was updated showing the area affected. Social media and answering service (after hours dispatch) were updated to assist with customer inquiries. InnPower included a picture of the damaged pole on the social media posts and estimated time of restorations as updated. InnPower received a lot of public and private feedback from customers reporting the areas they are in. This assisted with troubleshooting efforts. At approx. 10:50pm crews started restoring power, a message was put out on social media advising if any customers are still without power to call our office (which goes directly to answering service) or message through social media. Hydro One supply feeder tripped again at approx. 2:30am 27MAY20. Crews were immediately dispatched. InnPower again received messages through answering service and social media. A post was put up on Twitter and Facebook at advising of the outage and real-time information as dispatched through the operating supervisor. Power was restored at approximately 3:46am and a message was put out on social media advising if any customers are still without power to call our office or message through social media.</t>
  </si>
  <si>
    <t>5:51:00 PM</t>
  </si>
  <si>
    <t>1/24/2020</t>
  </si>
  <si>
    <t>Environment Canada issued alerts warning of possible inclement weather the day prior to the event.</t>
  </si>
  <si>
    <t>Regular on-call operational resources were in place prior to the event. Arrangements for additional staff on duty or on standby were not made for this event.</t>
  </si>
  <si>
    <t>The wind/ice storm on December 1st meets the definition of a Major Event as defined by the Ontario Energy Board (OEB) in Section 2.1.4.2 of the OEB’s Electricity Reporting and Filing Requirements. That is, the event is “beyond the control of the distributor and is unforeseeable; unpredictable; unpreventable; or unavoidable.” The impact to the distribution system as a result of high winds and freezing rain was unavoidable. Wind speed gusted at 74 km/h resulting in several broken tree branches coming in contact with the power lines and galloping of conductors in some areas causing widespread outages. Using the Institute of Electrical and Electronics Engineers (IEEE) Standard 1366, the calculated KWHI threshold for a major event (TMED) for 2019 is 4.76 minutes/customer. The impact of this event was 9.22 minutes/customer which exceeds the TMED. The primary cause for the outages was the ice build-up and the high winds in the morning, and trees falling on lines.</t>
  </si>
  <si>
    <t>Yes, when available, ETRs were issued on KWHI’s outage map and shared publicly using Twitter.</t>
  </si>
  <si>
    <t>It took 6 hours to restore 90% of the customers.</t>
  </si>
  <si>
    <t>06:18 AM</t>
  </si>
  <si>
    <t>9/17/2020</t>
  </si>
  <si>
    <t>There was a tornado warning issued by Environment Canada at 11:36 AM. There were short but intense winds gusting up to 93 mph, accompanied by rain, and lightning. The result was extensive outages within the North-East section of KWHI’s service territory.</t>
  </si>
  <si>
    <t>Kitchener-Wilmot Hydro Inc. provided the public with 6 general updates about restoration efforts and safety tips via Twitter, as well as responding directly to customer enquiries on Twitter and Google. There were no restoration times provided as the nature of the event and the resulting damage made repair times difficult to predict.</t>
  </si>
  <si>
    <t>12:00 PM</t>
  </si>
  <si>
    <t>7/17/2020</t>
  </si>
  <si>
    <t>Environment Canada declared this a level 1 tornado.</t>
  </si>
  <si>
    <t>Level 1 Tornado</t>
  </si>
  <si>
    <t>Posted outage and updated restoration times via Lakeland Power's Twitter and Facebook accounts and on the outage map on Lakeland Power's website.</t>
  </si>
  <si>
    <t>Orillia Power Distribution, Orangeville Hydro and Wasaga Distribution.</t>
  </si>
  <si>
    <t>7:37 pm</t>
  </si>
  <si>
    <t>8/25/2020</t>
  </si>
  <si>
    <t>7/24/2020</t>
  </si>
  <si>
    <t>Yes, an outage notification was made available on the distributor’s website. Due to the short duration of the event, the estimated outage duration was posted after power was restored to the area.</t>
  </si>
  <si>
    <t>100% were restored in 0.1 hours.</t>
  </si>
  <si>
    <t>12:03 PM</t>
  </si>
  <si>
    <t>9/16/2020</t>
  </si>
  <si>
    <t>9/4/2020</t>
  </si>
  <si>
    <t>Transmitter reported high winds caused a tree contact on overhead feeder line supplying Newmarket-Tay Power service area.</t>
  </si>
  <si>
    <t>Yes, an outage notification with an estimated time of restoration was made available to the public on the distributor’s website and Twitter account.</t>
  </si>
  <si>
    <t>100% were restored in 2.05 hours</t>
  </si>
  <si>
    <t>2:59 PM</t>
  </si>
  <si>
    <t>5/25/2021</t>
  </si>
  <si>
    <t>A special weather statement was issued from Environment Canada (risk of severe thunderstorms) for Oakville and surrounding areas. “Severe thunderstorms are possible today as a cold front approaches from the west”, read the statement.</t>
  </si>
  <si>
    <t>Additional skilled personnel on-call</t>
  </si>
  <si>
    <t>On Sunday July 19, 2020 the Town of Oakville sustained a severe, fast moving storm. The Town sustained over 400 lightning strikes, high winds, wind gusts and rain downpours. Oakville’s Forestry Department received 50 downed tree calls from residents. The extent of damage created safety alarms across the grid, limiting our ability to restore power to outages remotely. Crews needed to visit the site of each alarm to perform repairs and verify safe electrical operations.</t>
  </si>
  <si>
    <t>The public was provided updates and information via social media. Information included locations affected, estimated time of restoration, and confirmation once power had been restored. Social media information is provided below.</t>
  </si>
  <si>
    <t>12:40 PM</t>
  </si>
  <si>
    <t>2/21/2020</t>
  </si>
  <si>
    <t>12/30/2019</t>
  </si>
  <si>
    <t>Yes, the weather forecast indicated high winds and snow</t>
  </si>
  <si>
    <t>Yes, PUC had prior warnings and had employees on standby. This major event occurred on December 30th, where we had a full complement of staff working.</t>
  </si>
  <si>
    <t>Winter wind, snow and ice storm 21km winds, freezing rain caused major damage to trees with ice build up</t>
  </si>
  <si>
    <t>During this extensive outage, our top priority was our Vulnerable Persons Registry (VPR), consisting of approximately 60 customers. If an outage is set to exceed the allotted threshold in the system for a registrant, we advise our partners and they follow the agreement set out by VPR accordingly. Estimated restoration times were not given, but as service was restored in real time, customer restoration numbers were released to traditional, social media outlets, radio and the utility website during the duration of the outage until all customers were restored.</t>
  </si>
  <si>
    <t>Yes, mutual assistance was utilized from staff and equipment from Espanola Hydro during the outage. PUC also contracted tree arborist external parties to assist us, 17 Trees Inc. and Asplundh, to deal with the falling/ damaged trees.</t>
  </si>
  <si>
    <t>17:37</t>
  </si>
  <si>
    <t>Adverse Weather-Freezing rain/Ice storm</t>
  </si>
  <si>
    <t>11/20/2020</t>
  </si>
  <si>
    <t>9/29/2020</t>
  </si>
  <si>
    <t>The weather forecasted heavy rain and wind.</t>
  </si>
  <si>
    <t>This major event occurred on September 29th in which we had a full complement of staff working.</t>
  </si>
  <si>
    <t>September 29th 2020 at 4:15 pm, Sault Ste Marie experienced heavy rain and moderate winds that PUC believes is the contributing factor to the outage that triggered a Major Event which meets the definition of Adverse Weather as outlined in table 15.2 in section 2.1.4.2.5 of the Electricity Reporting and Record Keeping Requirements.</t>
  </si>
  <si>
    <t>No estimated restoration times were given but as service was restored real time customer restoration numbers are released to media outlets and the utility website. We also notify Vulnerable Persons Registrants if the outage duration will exceed allowable timelines spelled out in the VPR agreement.</t>
  </si>
  <si>
    <t>It took approximately 2.5 hours to restore 90% of the customers who were interrupted.</t>
  </si>
  <si>
    <t>04:15 PM</t>
  </si>
  <si>
    <t>7/8/2020</t>
  </si>
  <si>
    <t>Toronto Hydro did not have prior warning of the adverse weather event (the “Major Event”).</t>
  </si>
  <si>
    <t>Environment Canada issued an alert for a Tornado Watch at 2:53 pm on July 8, 2020. Toronto Hydro started experiencing outages between 3:00-3:30 pm thereafter. Once the utility became aware of Environment Canada’s alert, it deployed crews, from its Trouble Response, Forestry and Control Centre departments, to assist with the storm response. In addition, a number of employees from the Customer Care department were deployed to handle customer calls. Lastly, on a general basis, Toronto Hydro maintains a standby schedule requiring senior management, supervisory and operational staff to be readily available on a 24/7 basis to support with event restoration.</t>
  </si>
  <si>
    <t>Environment Canada issued an alert for a Tornado Watch at 2:53 pm on July 8, 2020. Toronto Hydro started experiencing outages between 3:00-3:30 pm thereafter.</t>
  </si>
  <si>
    <t>Toronto Hydro engaged with its customers on social media, during which restoration updates and safety information were shared. The estimated times of restoration were also shared on Toronto Hydro’s outage map and the IVR.</t>
  </si>
  <si>
    <t>The restoration took approximately 5 hours and 26 minutes to restore 90% of the customers that were interrupted.</t>
  </si>
  <si>
    <t>14:43 PM</t>
  </si>
  <si>
    <t>Wasaga Distribution staffs were aware of tornado warning issued by Environment Canada shortly before the event. The warnings were issued for the immediate area through the “Alert Ready” – National Public Alerting System.</t>
  </si>
  <si>
    <t>Regular after-hours crews were on high alert, along with management staff.</t>
  </si>
  <si>
    <t>On October 23, 2020, Environment Canada issued tornado warnings to several regions in Ontario at around 3:30 pm. The warnings included damaging wind gusts, lightning, and the risk of a tornado. The event happened at 5:44 pm on the same day, caused by a large tree that snapped in half contacting the 44kV lines. At the time of the event, the system was fed by one 44kV feeder. Therefore, this tree contact caused most customers to lose power for approximate two and half hours. After a significant investigation, Wasaga Distribution has concluded that the tree contact was caused by the strong winds.</t>
  </si>
  <si>
    <t>When individual customers called in regarding outages, Wasaga Distribution informed the customers of their known ETR and progress to date.</t>
  </si>
  <si>
    <t>The duration of the interruption could have been reduced, however, Hydro One required additional line patrolling to verify lines were clear prior to restoring power to the Hydro One 44 kV feeder.</t>
  </si>
  <si>
    <t>17:44</t>
  </si>
  <si>
    <t>Staff Training</t>
  </si>
  <si>
    <t>9/1/2020</t>
  </si>
  <si>
    <t>8/14/2020</t>
  </si>
  <si>
    <t>A Motor Vehicle Collison (MVC) occurred on August 14, 2020 on Union Street East near Moore Avenue in Waterloo, Ontario. The driver was the sole occupant of the vehicle which collided with a hydro pole causing it to sever. The accident ended in a fatality, no electrical contact occurred. As a result of the MVC, the secondary conductors came in contact with neighbouring tree branches, which ignited a small fire. Subsequently, the collision caused a power outage to surrounding areas while Waterloo North Hydro Inc. (WNH) made the scene safe by dropping multiple feeders and ensured the area would remain safe until emergency personnel completed their duties. Waterloo Regional Police Services closed the road in order to make the scene safe and to perform an investigation.</t>
  </si>
  <si>
    <t>WNH’s customer outage map displayed the number of customers initially out of power, the geographical area of the outage, cause, and the customers remaining out of power. WNH provided updates on ETR through its social media channels (Twitter and Facebook). The first ETR update was communicated at 11:27 a.m and a second ETR was communicated at 1:45 p.m. This update was for the small number of customers that remained without power. This was the last update on ETR that was provided. The ETR was also shared with the public through an alert banner on the corporate website (www.wnhydro.com). The banner was updated with the ETR at 11:25 a.m. and later removed when only a small portion of customers remained without power. If new information was available, updates were provided at least once per hour.</t>
  </si>
  <si>
    <t>09:06 AM</t>
  </si>
  <si>
    <t>12/9/2020</t>
  </si>
  <si>
    <t>11/5/2020</t>
  </si>
  <si>
    <t>Wellington North Power Inc. did not have prior warning that the Major Event would occur.</t>
  </si>
  <si>
    <t>The cause of interruption was Cause Code 2: Loss of Supply. Hydro One forced the M5 feeder at its’ Hanover Transmission Station (TS) from service in response to reports from Emergency Management Services of a motor vehicle striking a hydro pole with people trapped in vehicle and wires down across vehicle. As per process, for public safety, the M5 feeder remained isolated until line crews arrived on site and made the area safe. As an embedded distributor, Wellington North Power Inc. (WNP), is fed from the Hanover TS. During the Loss of Supply, WNP’s service territory of Holstein and parts of Mount Forest were without power.</t>
  </si>
  <si>
    <t>Yes, WNP used both its’ Twitter and Facebook accounts to post estimation restoration times (ETR) to customers as well as provide updates on the LDC’s website. ETRs were provided to WNP from Hydro One Networks’ Ontario Grid Control Centre (OGCC).</t>
  </si>
  <si>
    <t>Restoration time was 2 hours and 38 minutes (158 minutes).</t>
  </si>
  <si>
    <t>6:10 PM</t>
  </si>
  <si>
    <t>The cause of interruption was Cause Code 2: Loss of Supply. As a result of failure of Hydro One’s equipment, there was a Loss of Supply to embedded distributor, Wellington North Power Inc. (WNP). During the Loss of Supply, WNP’s service territory of Arthur was without power. On this day, strong winds of over 100 km/h were gusting through Central and Southern Ontario. Hydro One declared a Level 2 Emergency Storm as high winds continued to hammer Southern Ontario and the mid-north.</t>
  </si>
  <si>
    <t>Restoration time was 6 hours and 49 minutes (649 minutes).</t>
  </si>
  <si>
    <t>2:27 PM</t>
  </si>
  <si>
    <t>12/11/2020</t>
  </si>
  <si>
    <t>1/11/2020</t>
  </si>
  <si>
    <t>Wellington North Power Inc. did not have prior warning that the Major Event would occur</t>
  </si>
  <si>
    <t>The cause of interruption was Cause Code 2: Loss of Supply. Hydro One’s Fergus Transmission Station (TS) M1 feeder was locked out causing power outages to customers and distributors supplied by this feeder. As an embedded distributor, Wellington North Power Inc. (WNP), is fed from the Fergus TS. During the Loss of Supply, WNP’s service territory of Arthur was without power.</t>
  </si>
  <si>
    <t>Restoration time was 2 hours and 8 minutes (128 minutes)</t>
  </si>
  <si>
    <t>5:39 PM</t>
  </si>
  <si>
    <t>1/12/2020</t>
  </si>
  <si>
    <t>The cause of interruption was Cause Code 2: Loss of Supply. Hydro One’s Hanover Transmission Station (TS) 44kV line was affected by a downed tree on the line causing partial power to downstream customers and distributors supplied by this feeder. At the time, there was a severe ice storm with freezing rain in the region. As an embedded distributor, Wellington North Power Inc. (WNP), is fed from the Hanover TS. During the Loss of Supply, WNP’s service territory of Mount Forest had partial power.</t>
  </si>
  <si>
    <t>Restoration time was 6 hours and 45 minutes (405 minutes).</t>
  </si>
  <si>
    <t>2:09 AM</t>
  </si>
  <si>
    <t>3/17/2020</t>
  </si>
  <si>
    <t>Hydro One forced a feeder at its’ Hanover Transmission Station (TS) from service in response to reports of a motor vehicle striking a hydro pole with people trapped in vehicle and wires down across vehicle. As per process, for public safety, the feeder remained isolated until line crews arrived on site and made the area safe. As an embedded distributor, Wellington North Power Inc. (WNP), is fed from the Hanover TS. During the Loss of Supply, WNP’s service territory of Holstein and parts of Mount Forest (east-side) were without power.</t>
  </si>
  <si>
    <t>Restoration time was 2 hours and 36 minutes (156 minutes).</t>
  </si>
  <si>
    <t>10:05 AM</t>
  </si>
  <si>
    <t>11/5/2021</t>
  </si>
  <si>
    <t>8/11/2021</t>
  </si>
  <si>
    <t>The only prior warning that API had was a Severe Thunderstorm Warning that was issued @ 2:30pm by Environment Canada. This type of warning, and the timing of the warning (in the latter stages of the crew’s work day) typically does not prompt API to plan for possible impacts. There was no indication that the weather that did occur would be significantly impactful.</t>
  </si>
  <si>
    <t>Severe thunderstorms rolled through the area and carried significant winds that brought trees down on API’s lines and poles – causing severe damage. Unconfirmed reports of a possible tornado in the area were communicated by local residents (pictures of a funnel cloud over a portion of St. Joseph Island – the hardest hit region – were published on social media).</t>
  </si>
  <si>
    <t>API posted 16 general updates (without ETR’s) on the progress of its restoration efforts as well as safety messages, through the company Twitter feed, over the course of the Major Event Day and the following four days, as the outage restoration work took multiple days to complete. The Twitter feed is also presented on the main page of API’s website. As well, 10 messages with similar content were posted on the company Facebook page during the same timeframe. Finally, two messages were released to CTV in response to requests for storm response updates – on the original start date of the event and again two days later (August 13th).</t>
  </si>
  <si>
    <t>As outages did not start happening until later in the day, it took time to mobilize additional crews (beyond the regular on-call crew for the area) and deploy all available resources. As well, for the health and safety of the crews, they were taken off duty at the end of the day (@ 11:30pm) and re-engaged at dawn the next morning. Finally, notifications of a few of the events did not come in until the last two hours of the day, so crews were not assigned to those areas until the next day.</t>
  </si>
  <si>
    <t>Under a recently established mutual assistance agreement, API employed 4 linemen and 2 bucket trucks from the Sault Ste Marie Public Utilities Commission (SSMPUC). In addition, other third-party resources – not affiliated through a formal third party mutual assistance agreement – were also engaged to assist with restoration efforts, including a backhoe operator and two Forestry Contractors that API utilizes for yearly Vegetation Management work (approximately 16 personnel and several pieces of equipment in total). Finally, an internal line crew (2 linemen and a bucket truck) from API’s Wawa service territory was also re-assigned to the area of impact.</t>
  </si>
  <si>
    <t>03:38 PM</t>
  </si>
  <si>
    <t>11/9/2021</t>
  </si>
  <si>
    <t>9/23/2021</t>
  </si>
  <si>
    <t>A wind storm passed through the area, causing multiple outages with trees on lines and lines down.</t>
  </si>
  <si>
    <t>03:13 PM</t>
  </si>
  <si>
    <t>1/14/2021</t>
  </si>
  <si>
    <t>Brantford Power monitors weather alerts issued for the Brantford area by Environment Canada. On the day prior to the event, it was determined that there may be adverse weather the following date. The afternoon of the event a weather (wind) warning was issued form Environment Canada. BPI senior leadership began early preparations on Saturday afternoon and continued to escalate the preparations as the situation became more clear.</t>
  </si>
  <si>
    <t>Preliminary arrangements were made the prior day with senior-level operations staff to monitor the event, though additional staff were not put on formal "standby". The day of the event, arrangements were made with additional staff in the Customer Care area early after the start of the event. On-call staff were available during the event, and further staff were only called in after the event had begun.</t>
  </si>
  <si>
    <t>On the afternoon of Sunday November 15th, 2020, high winds were experienced throughout Southern Ontario, lasting into the evening. Winds of over 100 km/h were measured throughout the region. The nearby areas of St. Catharines and Port Colborne reported record high wind speeds of 141 km/h and 131 km/h, respectively. In Brantford, the storm brought down trees and tree limbs and scattered other debris throughout the city. Alerts of BPI outages began at 2:19 PM and shortly after this time a primary pole broke off in the wind. On-call staff were first to respond in the field, however just over an hour into the event response, further Operations crews were called in for support. Brantford Power had made arrangements with its after-hours third party call answering service to increase staffing if possible and to provide data on incoming calls to assist with power restoration and identifying outage causes. Further staff from the Customer Care area were also brought into the emergency centre to assist with the response, including documenting (scribing), coordinating with the third-party after hours call centre, reviewing service orders to ensure all issues identified via phone were closed, assisting with coordination of response to particular addresses. BPI's Tree Trimming contractor was also on-site and coordinated with Brantford Power to assist with removing debris and clearing power lines. Working from home, the SCADA and DG department assisted with monitoring the OMS Lite system which can indicate which areas are experiencing outages, how many customers are impacted at any given time, and whether power has been restored. Unfortunately this OMS Lite system experienced some issues during the outage, requiring trouble shooting and extra efforts to ascertain all of these statistics. The Manager of Communications worked with the response team to provide frequent updates via Twitter and updating BPI's website, as well as responding to direct online and media inquiries. Frequent checks with the response team were necessary to provide up to date statistics on the number and location of outages and the progress of the outage response. By 8:15 PM, the wind had subsided, all outages had been restored, and Brantford Power did not anticipate any further new outages. The website was available throughout the outage and visits increased significantly from 109 the prior Sunday to 4,332, for almost a 4,000% increase.</t>
  </si>
  <si>
    <t>Brantford Power issued frequent updates on Twitter, its website and in response to customer telephone calls. Communications included the number of affected customers, the areas currently experiencing outages, safety information and requests for customers on how to prioritize their calls (i.e.: in what circumstances a call to the utility is necessary). Statements were also issued to the local media. Brantford Power did not issue any estimated times of restoration</t>
  </si>
  <si>
    <t>During an ongoing adverse weather event, it can be difficult to ascertain this statistic. Not all outages begin at the same time and new outages can occur after outage restoration is successful in the same or different areas of the utility's service territory. In some outages, the interruption begins at the same time for all customers, and customer groups are restored sequentially, and if those circumstances it is straight forward to determine when 90% of customers have had power restored. For this outage, the 90% restoration occurred between 4 and 5 hours, however many customers had their power interrupted for a much shorter time (and most customers did not experience an outage at all).</t>
  </si>
  <si>
    <t>2:19 PM</t>
  </si>
  <si>
    <t>Environment Canada published several Alerts regarding severe weather and its potential impacts (see Appendix A). These alerts were the only warning of the potential for a Major Event.</t>
  </si>
  <si>
    <t>A normal operations complement was on-call during the overnight hours on November 15, 2020, with the ability to call in additional crews if required. The Regional Manager recognized the potential severity and started contacting staff that were on vacation and/or off for the weekend to mobilize all available resources. Additional crews were made available for outage response on November 15, with many crews working into the following days to complete restoration.</t>
  </si>
  <si>
    <t>On November 15th 2020, an extreme windstorm affected all of the CNPI service territory. A significant period of extreme winds reaching over 130km along with the ground saturation from previous rains contributed to the overall impact of the storm. The winds caused multiple trees to come down resulted in many outages – multiple interruptions on the same feeders in some instances. The falling trees caused multiple broken poles and equipment damage at various locations to the system.</t>
  </si>
  <si>
    <t>CNPI posted 16 general updates (some with ETR’s if it was known) on the progress of its restoration efforts, some posts also included a safety message, Via Facebook &amp; Twitter over the course of the Major Event. CNPI’s Twitter presented on the main page of CNPI’s website.</t>
  </si>
  <si>
    <t>As crews triaged the areas of concern and focused their efforts for maximum effectiveness, large groups of customers were restored several times during the first day of crew response only to lose power again as further tree contacts and damage occurred. Also, response times were hampered by the significant effort required simply to get to affected areas, as crews had to remove trees and debris from roads in order to pass through to the locations of some of the outages. The crew also had to wait until City or Town crews cleared roadways in some instances. The 90% threshold was achieved approximately 8.5 hours after the event started.</t>
  </si>
  <si>
    <t>CNPI used private utility-based contractors (GAMS and Pineridge) to supplement its internal line crews and to assist with tree removal efforts. Welland Hydro also provided assistance with additional outage restoration efforts on November 16.</t>
  </si>
  <si>
    <t>01:30 PM</t>
  </si>
  <si>
    <t>2/19/2021</t>
  </si>
  <si>
    <t>2/5/2021</t>
  </si>
  <si>
    <t>The outage was due to a Loss of Supply. On February 5th at 3:30 pm all customers of Centre Wellington Hydro had an interruption to their hydro service, due to the Fergus TS losing all supply feeders to CWH. CWH's management contacted Hydro One to check the status of CWH’s feeders. Our management was told power would be restored within 10 minutes.</t>
  </si>
  <si>
    <t>No, once information on anticipated restoration from Hydro One was determined it was approximately only 5 minutes before power was restored.</t>
  </si>
  <si>
    <t>All CWH customers had their power restored at 3:44 PM. The outage lasted 14 minutes, 0.25 hours.</t>
  </si>
  <si>
    <t>3:30PM</t>
  </si>
  <si>
    <t>3/4/2021</t>
  </si>
  <si>
    <t>2/24/2021</t>
  </si>
  <si>
    <t>The outage was due to a Loss of Supply. On February 24th at 12:02 pm all CWH’s Fergus (fed from the M3) customers had an interruption to their hydro service.</t>
  </si>
  <si>
    <t>CWH used it’s Twitter account, website and changed our phone answering service to provide our customers with information. Our first tweet was posted at 12:08 pm advising customers that we were aware of an outage. We also put a pop up on our website advising of this information. CWH staff also updated our outage map on our website to show the affected area. Due to the high volume of calls CWH management turned our phones over to change the initial greeting to state we are aware of an outage. At 12:55pm CWH put out another tweet, “Operations is now saying approx. 1 hr for restoration.” CWH’s final tweet regarding the outage was at 1:11pm stating power had been restored to Fergus customers and to call CWH’s office if customers were still experiencing an outage.</t>
  </si>
  <si>
    <t>It took just over 1 hour (67 minutes), for all affected customers to have their power restored.</t>
  </si>
  <si>
    <t>12:02 PM</t>
  </si>
  <si>
    <t>1/13/2021</t>
  </si>
  <si>
    <t>Environment Canada weather warnings of potential high winds.</t>
  </si>
  <si>
    <t>Customer care staff were put on standby, add’l control room operator brought in, additional Lines staff put on standby.</t>
  </si>
  <si>
    <t>Very high winds, lots of outages, possibly due to trees or other objects contacting lines in the wind.</t>
  </si>
  <si>
    <t>Approximately 70-plus tweets were published on Elexicon Energy’s Twitter account (@ElexiconEnergy) during the event. These tweets link to Elexicon’s online outage map, which provides estimated times of restoration. The company’s Outage Information Hotlines also provided estimated times of restoration. Elexicon’s Communications Team also issued a news release, providing an update on the company’s power restoration efforts in Gravenhurst, and provided frequent updates to the Town’s Mayor and Council.</t>
  </si>
  <si>
    <t>Additional staff training</t>
  </si>
  <si>
    <t>1/27/2021</t>
  </si>
  <si>
    <t>11/25/2020</t>
  </si>
  <si>
    <t>An incorrect conductor sleeve was used in a 44kV circuit &gt;40 years ago by a predecessor utility to Elexicon. Once installed, it is very difficult to discover the incorrect application. As a result, this particular sleeve has been in service at this location ever since its installation. On Nov 25, 2020, the sleeve failed and caused an inter-circuit fault between multiple overhead feeders. Duration of this outage was extended by approximately 60 minutes in order to proactively replace similar vintage compression sleeves on the other phase conductors at this location.</t>
  </si>
  <si>
    <t>Approximately 12 tweets were published on Elexicon Energy’s Twitter account (@ElexiconEnergy) during the event. These tweets link to Elexicon’s online outage map, which provides estimated times of restoration. The company’s Outage Information Hotline also provided estimated times of restoration. Elexicon’s Communications Team issued a news release following the event with details of what caused the outage and a statement from a company representative.</t>
  </si>
  <si>
    <t>07:55 AM</t>
  </si>
  <si>
    <t>7/20/2021</t>
  </si>
  <si>
    <t>5/26/2021</t>
  </si>
  <si>
    <t>Hydro One lost one of their transmission circuits, T24C, feeding Thornton TS and part of Whitby TS. At the time of that circuit outage, the backup transmission circuit for these facilities, T26C, was out of service for planned work. As a result, Elexicon customer’s supplied from those facilities lost power.</t>
  </si>
  <si>
    <t>Elexicon Energy’s Communications team was active on its Twitter account, responding to customer questions and concerns, and providing estimated times of power restoration based on information from its Operations team and Hydro One.</t>
  </si>
  <si>
    <t>The actual number time it took to restore 90% of the interrupted customers was: 1 hour 38 minutes</t>
  </si>
  <si>
    <t>22:09 PM</t>
  </si>
  <si>
    <t>1/8/2021</t>
  </si>
  <si>
    <t>The Weather Network, Environment Canada, and similar authorities had issued special weather statements and strong wind warning in advance of the major event. Environment Canada issued wind warnings across the province, with some areas seeing gusts measuring up to 110 kilometers per hour. https://www.cbc.ca/news/canada/kitchener-waterloo/wind-freezing-rain-warning-nov-20-1.5802770</t>
  </si>
  <si>
    <t>Energy+ Inc. ensured appropriate staffing levels were in place to address the expected outages that would occur as a result of the heavy wind conditions.</t>
  </si>
  <si>
    <t>Adverse Weather-Wind (Cause Code 6) was the main contributing Cause for this Major Event.</t>
  </si>
  <si>
    <t>When known, the estimated times of restoration (ETRs) were issued throughout the Major Event through Energy+’s Outage Management System (OMS). The OMS includes a public-facing Outage Map on the Energy+ website which remained accessible throughout the Major Event. Energy+ also sent notifications and status updates through its social media channels, specifically Facebook (11) and Twitter (11). The metrics on social media and website results for November 15-16, 2020 are attached in Appendix A. The first ETR was issued immediately during the start of the first outage on November 15, 2020 at 10:15 EST through the Outage Management System. There were a total of 10 outages during the Major Event Day. For each outage, Energy+ updated the OMS system when the outage was first identified and provided updates depending on the scale of the outage. Overall, there were a total of 27 updates made to the OMS system during the Major Event.</t>
  </si>
  <si>
    <t>It took 6 hours and 57 minutes to restore power to 90% of customers impacted by the Major Event.</t>
  </si>
  <si>
    <t>10:15 AM</t>
  </si>
  <si>
    <t>3/26/2021</t>
  </si>
  <si>
    <t>3/11/2021</t>
  </si>
  <si>
    <t>none</t>
  </si>
  <si>
    <t>On March 11, 2021 Espanola experienced a period of extreme winds in the afternoon.</t>
  </si>
  <si>
    <t>13:00</t>
  </si>
  <si>
    <t>9/7/2021</t>
  </si>
  <si>
    <t>On August 11, 2021, severe thunderstorms moved across all of Northern Ontario. These major thunderstorms caused major outages to Hydro One which in turn caused a Loss of Supply for ERHDC at approximately 15:46pm.</t>
  </si>
  <si>
    <t>It took about 10 minutes for 90% of customers to have their power restored.</t>
  </si>
  <si>
    <t>15:36PM</t>
  </si>
  <si>
    <t>1/11/2021</t>
  </si>
  <si>
    <t>Scheduled extra crews to be on call.</t>
  </si>
  <si>
    <t>The main contributing causes of the Major Event are tree contact and equipment failure during the wind storm.</t>
  </si>
  <si>
    <t>The Weather Banner was updated on the Hydro One Outage Map to inform customers of the imminent weather. Once damage was assessed by the damage assessors, the incident was updated with the actual Estimated Time to Restoration (ETR). This can be viewed by all customers on our Hydro One Outage Map. There is also an auto notification via the Interactive Voice Response (IVR) system included.</t>
  </si>
  <si>
    <t>It took 66 hours and 33 minutes from the onset of the Major Event.</t>
  </si>
  <si>
    <t>- Festival Hydro; - Tilsonburg Hydro; - Entegrus; - Bluewater; - Essex Power; - Orangeville Power; - ERTH Power; - Rrenfew; - Newmarket Tay; - North Bay Hydro; - ENWIN Power; - Westario; - North Power Utility; - Centre of Wellington; - London Hydro; - Lakefront</t>
  </si>
  <si>
    <t>01:18 PM</t>
  </si>
  <si>
    <t>11/11/2021</t>
  </si>
  <si>
    <t>9/12/2021</t>
  </si>
  <si>
    <t>From the use of IBM Predication Software and Weather Monitoring.</t>
  </si>
  <si>
    <t>During the pre-planning event, extra staff was arranged in advance of the storm. These included: Lines, Damage Assessors and Field Business Centre staff.</t>
  </si>
  <si>
    <t>The main contributing causes of the Major Event were tree contact and equipment failure during the wind storm.</t>
  </si>
  <si>
    <t>The Weather Banner was updated and added to the Hydro One Outage Map to inform customers of imminent weather. Once damage had been assessed by the damage assessors, the incident was updated with an Estimated Time Restoration (ETR). This ETR could be viewed by all customers on our Hydro One Outage Map, and also available on our auto notification via the Interactive Voice Response (IVR) system.</t>
  </si>
  <si>
    <t>It took 84 hours and 45 minutes from the onset of the Major Event.</t>
  </si>
  <si>
    <t>06:10 PM</t>
  </si>
  <si>
    <t>There were weather advisories that were in place in advance of the storm that warned of high winds and intense storm cells due to a cold front moving across the province. However, the potential impact of the storm was difficult to quantify when compared to a hurricane, tornado, or major ice storm.</t>
  </si>
  <si>
    <t>This event was considered a Major Event since it was caused by an intense windstorm with gusts over 80 km/h. The trees that were brought down onto our lines during this event caused extensive damage to our assets, took significantly longer than usual to repair, and affected a substantial number of customers.</t>
  </si>
  <si>
    <t>04:10 PM</t>
  </si>
  <si>
    <t>8/10/2021</t>
  </si>
  <si>
    <t>6/14/2021</t>
  </si>
  <si>
    <t>Storms were forecasted however the severity of the lightning exceeded what was expected.</t>
  </si>
  <si>
    <t>The main contributor of the major event was lightning. On June 14, Environment Canada issued a severe thunderstorm warning for parts of eastern Ontario, including the Ottawa region. Three lightning related outages were reported, including a Loss of Supply from the provincial transmission system resulting in a loss of load to an entire substation (1,749 customer hours). Another instance of lightning caused a feeder to trip (3,917 customer hours). Lastly, a lightning strike caused arcing within a switchgear at a Hydro Ottawa-owned substation, resulting in the loss of the entire station (29,409 customer hours). These three outages account for over 99% of the interruptions experienced by customers during the Major Event Day.</t>
  </si>
  <si>
    <t>Yes, estimated time of restoration for the initial outages were issued by Hydro Ottawa’s Outage Management System, Power Outage Line and by email outage alerts beginning at 4:26pm on June 14th. Regular updates were provided throughout the evening.</t>
  </si>
  <si>
    <t>04:25 PM</t>
  </si>
  <si>
    <t>InnPower monitors the weather and system conditions according to weather forecast in order to appropriately allocate resources ahead of time.</t>
  </si>
  <si>
    <t>InnPower always has at least two line employees on call for emergencies. As the intensity of the storm increased, InnPower strengthened these forces by calling additional staff in to remain on standby, as required.</t>
  </si>
  <si>
    <t>One of InnPower's main 44,000 V supply (9M1/ Alliston TS) from Hydro One locked out because of tree contact, which caused an outage for 3,220 customers. Immediately after the storm started, this feeder was backed up from another 44kV feeder through InnPower's service territory. Subsequently, multiple outages occurred because of high winds and storm conditions on the distribution side, which required patrolling in lightning and heavy rain conditions. Crews located a downed distribution line on the 25th side road, 10th line, 9th line (in total we had 37 locations reported outages). It was reported that a tree had struck the pole, carried the current through the line and broke the wire off the insulator, causing one phase to fall into another. Crews started making repairs here while other team members continued to assess other outages and respond to customer inquiries. Over the course of the night, most of the power to customers was restored and crews worked continuously for two days (in shifts) to restore 100% of customers.</t>
  </si>
  <si>
    <t>Messages were put out on Social Media (Twitter &amp; Facebook) tagged with the Town of Innisfil (to reach more customers) at the first report and as information came in from the field. The outage map was updated showing the areas effected. Social media and answering service (after hours dispatch) were updated to assist with customer inquiries. InnPower included a picture of the damaged pole on the social media posts and estimated time of restorations, as updated. InnPower received a lot of public and private feedback from customers reporting the areas effected, which assisted with troubleshooting efforts. At approx. 10:50pm crews started restoring power and a message was put out on social media advising if any customers were still without power to call our office (which goes directly to answering service) or message through social media.</t>
  </si>
  <si>
    <t>In total, we had restored 7,487 customers in less than 5 hours, which was 77% of total number of interrupted customers.</t>
  </si>
  <si>
    <t>1:38:00 PM</t>
  </si>
  <si>
    <t>5/18/2021</t>
  </si>
  <si>
    <t>4/28/2021</t>
  </si>
  <si>
    <t>InnPower was aware that there was active weather coming as its system control group continually monitors the weather and system conditions.</t>
  </si>
  <si>
    <t>InnPower always has at least two line employees on call for emergencies. InnPower had full staff April 28, 2021</t>
  </si>
  <si>
    <t>On the morning of April 28, a large outage occurred in the South-West of Innpower’s System. The outage was determined to be cause by heavy rains that caused a recently formed osprey nest to fall on top of the 44kV circuit.</t>
  </si>
  <si>
    <t>Messages were put out on Social Media (Twitter &amp; Facebook) tagged with Town of Innisfil (to reach more customers) at the first report as information came in from the field. The outage map was updated showing the area affected. Social media and Customer Service were updated to assist with customer inquiries. InnPower included a picture of the nest and downed power lines on the social media posts and estimated time of restorations as updated. At approx. 12:28pm crews restored power, a message was put out on social media advising if any customers are still without power to call our office.</t>
  </si>
  <si>
    <t>11:01 AM</t>
  </si>
  <si>
    <t>4/30/2021</t>
  </si>
  <si>
    <t>InnPower always has at least two line employees on call for emergencies. InnPower had full staff during the event.</t>
  </si>
  <si>
    <t>Wind intensity picked up around 15:00 on April 30th causing a large tree to fall on the distribution lines which caused a huge surge on our distribution system as well as our supply from Hydro One. Crews quickly responded and isolated the section of line and restored most customers around 17:30. There was also significant repairs on Corner Ave due to a downed tree, a broken pole on the 9th Line and other trees on the lines throughout the system. External crews were brought in to assist with restoration efforts.</t>
  </si>
  <si>
    <t>Messages were put out on Social Media (Twitter &amp; Facebook) tagged with Town of Innisfil (to reach more customers) at the first report as information came in from the field. The outage map was updated showing the area affected. Social media and answering service (after hours dispatch) were updated to assist with customer inquiries. InnPower included pictures of tree damage on the social media posts and estimated time of restorations as updated. InnPower received a lot of public and private feedback from customers reporting the areas they are in. The outage started at approximately 15:22 and resulted in 11,921 customers experiencing an outage. We restored 6077 customers in less than 15 minutes and then restored 3877 customers in 2 hours. The rest of our 1967 customers were restored in less than 4 hours. After that our crews responded to single outages in a timely manner with the last customer restored at noon on May 1st. A message was put out on social media advising if any customers are still without power to call our office (which goes directly to answering service) or message through social media.</t>
  </si>
  <si>
    <t>15:22 PM</t>
  </si>
  <si>
    <t>8/3/2021</t>
  </si>
  <si>
    <t>7/15/2021</t>
  </si>
  <si>
    <t>Environment Canada issued an emergency alert minutes after the tornado had already occurred.</t>
  </si>
  <si>
    <t>Adverse Weather - Tornado</t>
  </si>
  <si>
    <t>Messages were put out on Social Media (Twitter 15:03 &amp; Facebook at 14:52) tagged with Town of Innisfil (to reach more customers) at the first report, as information came in from the field. The outage map was updated showing the area affected. Social media, Customer Service and the answering service (after-hours dispatch) were updated to assist with customer inquiries. InnPower included pictures of storm damage on the social media posts and estimated time of restorations, as updated. A message was put out on social media advising if any customers are still without power to call our office (which goes directly to answering service) or message through social media.</t>
  </si>
  <si>
    <t>At 14:38, InnPower lost a major supply feeder from Barrie servicing 2,193 customers, due to an EF2 tornado At 14:55, Environment Canada issued a Tornado warning for Barrie and Innisfil By 16:48, InnPower had sectionalized and restored power to 1,088, leaving 1,105 customers without power By 18:08, 1,031 customers had been restored, leaving 74 customers without power (69 restored by 19:32 and 5 restored by 01:54). The main area damaged was Mapleview Drive between Yonge Street and 25th Sideroad, where many homes were damaged and a new 44/27.6 kV pole line put up by InnPower was taken down.</t>
  </si>
  <si>
    <t>14:38:20PM</t>
  </si>
  <si>
    <t>12/9/2021</t>
  </si>
  <si>
    <t>12/2/2021</t>
  </si>
  <si>
    <t>On December 2nd at 08:00, wind intensity picked up causing a large tree to fall on the distribution line, leaving 482 customers without power. Crews quickly responded, cut and removed the tree from the lines and restored power by 09:59. The wind continued throughout the day into the evening, causing two more significant outages. An outage occurred at 14:08 due to the 44kv tap being blown off the amp connection. 1957 customers were without power until the crews were safely able to install a jumber and restore power at 17:23. Full repairs were completed the following day. The third outage affecting 130 customers occurred at 19:25 due to another tree being twisted in the three phase circuit. The crew isolated the area and restored 126 customers by reclosing the blue phase by 22:55 . The remaining 4 customers were restored at 00:45 on December 3rd. To complete the tree removal, an additional 5 customers had an outage from 22:20 to 00:45.</t>
  </si>
  <si>
    <t>Messages were put out on Social Media (Twitter &amp; Facebook) tagged with Town of Innisfil (to reach more customers) at the first report as information came in from the field. The outage map was updated showing the area affected. Social media and answering service (after hours dispatch) were updated to assist with customer inquiries. InnPower included pictures of tree damage on the social media posts and estimated time of restorations, as updated. A message was put out on social media advising if any customers are still without power to call our office (which goes directly to answering service) or message through social media.</t>
  </si>
  <si>
    <t>08:00 AM</t>
  </si>
  <si>
    <t>12/22/2021</t>
  </si>
  <si>
    <t>12/11/2021</t>
  </si>
  <si>
    <t>InnPower was aware that there was extreme weather coming, as its system control group continually monitors the weather and system conditions.</t>
  </si>
  <si>
    <t>InnPower always has at least two line employees, one supervisor and one customer service management support on call for emergencies. Additional staff, as well as third party contractors were called in as more outages occurred.</t>
  </si>
  <si>
    <t>Major outages occurred throughout our area on December 11, 2021 at 14:45 due to high winds causing extensive tree contacts and three broken poles. We cleaned up and restored power as fast as possible by calling in additional resources to support restoration efforts.</t>
  </si>
  <si>
    <t>Messages were put out on Social Media (Twitter &amp; Facebook) tagged with the Town of Innisfil (to reach more customers) as information came in from the field. The outage map was updated showing the area affected. Social media, Customers Service and answering service (after hours dispatch) were updated to assist with customer inquiries. InnPower included pictures of damage on the social media posts and estimated time of restorations, as updated. A message was put out on social media advising if any customers are still without power to call our office (which goes directly to answering service) or message through social media.</t>
  </si>
  <si>
    <t>Orangeville Hydro</t>
  </si>
  <si>
    <t>14:45:18PM</t>
  </si>
  <si>
    <t>8/26/2021</t>
  </si>
  <si>
    <t>6/29/2021</t>
  </si>
  <si>
    <t>KWHI warned its customers on social media of a severe thunderstorm warning.</t>
  </si>
  <si>
    <t>The windstorm including heavy rainfall and lightning started approximately 5:30 PM and lasted for about 15 minutes. The storm was short but very intense with high winds (winds gusting at 120 km/h), heavy rainfall, and lightning. The north-east section of Kitchener was mostly impacted. There were six feeder outages – 4M11, 4M14, 5M21, 5M23, 5M25, and 6M17 and numerous line section and transformer outages. Majority of the damages were due to trees falling on primary and secondary power lines. At the peak of the storm over 12,200 customers were affected by an outage.</t>
  </si>
  <si>
    <t>Throughout the event, customers were provided with safety information, updates about restoration efforts and estimated restoration times through KWHI’s Outage Map and on social media. The information was picked up and shared by media outlets, amplifying the messages.</t>
  </si>
  <si>
    <t>5:30 PM</t>
  </si>
  <si>
    <t>11/17/2021</t>
  </si>
  <si>
    <t>9/22/2021</t>
  </si>
  <si>
    <t>2:33 am</t>
  </si>
  <si>
    <t>10/29/2021</t>
  </si>
  <si>
    <t>Environment Canada issued a severe thunderstorm warning for Southwestern Ontario.</t>
  </si>
  <si>
    <t>London Hydro did have extra London Hydro employees on duty during the storm. London Hydro did bring in additional contractors to assist in restoration activities during the storm.</t>
  </si>
  <si>
    <t>Severe thunderstorms, accompanied by high winds and lightning, passed through London Hydro's distribution area on September 12, 2021 at around 10pm. The resulting high wind from the storm knocked down several trees throughout the region that damaged various hydro poles and power lines.</t>
  </si>
  <si>
    <t>London Hydro issued estimated times of restoration (ETR) for the various outage events through Twitter, IVR, Email, and Text. London Hydro also issued ETR through the outage map on our website, which gets updated every minute with the most updated information.</t>
  </si>
  <si>
    <t>The major event started at 10:11pm on September 12th, and over 90% of customers were restored by 3:52am on September 13th.</t>
  </si>
  <si>
    <t>10:11 PM</t>
  </si>
  <si>
    <t>On November 15, 2020, Newmarket-Tay Power’s service territories experienced high winds and heavy rain, causing two supply authority station feeder circuit breakers to lock-out. The first event occurred at 3:19 PM in the Town of Newmarket and was restored in 1.03 hours. Approximately an hour after the restoration of the first event, a second feeder lock-out occurred in the Township of Tay. The restoration time of this event was 1.67 hours.</t>
  </si>
  <si>
    <t>NT Power issued several public media notices on Twitter and its website relating to the outages and restoration of affected areas. Due to the nature of the outages, the ETR was not initially issued since the cause of the feeder circuit breaker lock-outs were unknown at the time. Also, the ETR was dependent on the supply authority and their restoration regarding Loss of Supply.</t>
  </si>
  <si>
    <t>The total event duration was 4.02 hours. However, there was a 1.05-hour interval between the restoration of the first outage and the beginning of the second outage where no customers were interrupted.</t>
  </si>
  <si>
    <t>03:19 AM</t>
  </si>
  <si>
    <t>10/13/2021</t>
  </si>
  <si>
    <t>On September 7, 2021, Newmarket-Tay Power’s service territories experienced severe thunderstorms, causing one supply authority station feeder circuit breaker to lock-out in the Town of Newmarket. In addition, high winds and rain caused trees to fall on primary circuits across its Newmarket service area, which resulted in three distributor owned station feeder breakers to lock-out.</t>
  </si>
  <si>
    <t>100% were restored in 2.73 hours.</t>
  </si>
  <si>
    <t>6:44 PM</t>
  </si>
  <si>
    <t>11/10/2021</t>
  </si>
  <si>
    <t>10/9/2021</t>
  </si>
  <si>
    <t>This was an unanticipated loss of supply from the transmitter.</t>
  </si>
  <si>
    <t>In September, NOTL Hydro was informed by Hydro One that an outage would be required on the Q11S in October for maintenance work. The Q11S feeds the NOTL station. To avoid the transmission double billing, which would have cost our customers $80k, the NOTL station was taken offline for the month and all the load was put on our York station which is fed by the Hydro One Q12S. In the early morning of October 9, 2021, the Q12S went down creating an outage for the full Town. The decision was immediately made to transfer all the power to the NOTL station even though the $80k cost would now be incurred. If not for the OEB rules on transmission billing the Town would have been fed by both stations on October 9, 2021, so the outage would have only been half the Town and the restoration time would have been much quicker.</t>
  </si>
  <si>
    <t>No estimated times of restoration were issued during the outage. A tweet was issued at 2:12 AM advising that the whole Town was out of power due to a transmission outage but no ETA was known at that time. A further tweet was provided at 3:09 AM advising that power was back on.</t>
  </si>
  <si>
    <t>01:49 AM</t>
  </si>
  <si>
    <t>7/13/2021</t>
  </si>
  <si>
    <t>Hydro One Thornton transformer station is supplied by two 230 kV circuits, T24C &amp; T26C respectively. On May 26, 2021, the T26C 230 kV circuit was out of service for planned insulator replacement work. At 22:09, Hydro One's T24C 230 kV circuit was automatically removed from service, initiated from a customer equipment protection trip. This resulted in a complete loss of supply to Thornton transformer station and two Oshawa Power municipal stations (MS5 &amp; MS11). Precisely, 10,554 customers were affected by this power outage. All of Hydro One's high voltage transformer customers were contacted by the Ontario Grid Control Centre and requested to isolate from the grid. Once all customers confirmed they were isolated from the grid, T24C was energized (with no load) from Clarington transformer station at 23:16. Load restoration commenced in stages: Thornton transformer station energized at 23:28, Oshawa G.M. station at 23:31 and Whitby station at 23:36. In addition, at 23:36, other customer loads were in the process of being restored.</t>
  </si>
  <si>
    <t>During Event: * Oshawa Power Social Media (Twitter and Facebook) was updated regularly as new information was received. * After hours answering service was contacted to ensure they were prepared for a surge in calls and had the necessary information to relay to customers. * IVR message for the phone system was updated to let customers know that there was a widespread outage and crews were working on restoration. After Event: * Twitter event was created summarizing all the tweets sent out. * Throughout the evening, Oshawa Power messages were posted to Facebook. * Summary of the event was posted on the Oshawa Power website and sent to local media and picked up by both Oshawa Express and Oshawa This Week newspapers and Durhamregion.com.</t>
  </si>
  <si>
    <t>22:09</t>
  </si>
  <si>
    <t>7/29/2021</t>
  </si>
  <si>
    <t>6/18/2021</t>
  </si>
  <si>
    <t>The cause of the major event was a motor vehicle accident.</t>
  </si>
  <si>
    <t>Foreign interference event on June 18th was consistent with the OEB definition of "Major Event" (as set out in Section 2.1.4.2 of the OEB's Electrical Reporting and Recording Keeping Requirements). A motor vehicle accident at the intersection of market St and South Market caused extensive damage to multiple poles that caused an outage to PUC's 35Kv system and the 12Kv system.</t>
  </si>
  <si>
    <t>No estimated restoration times were given but as service was restored real time customer restoration numbers are released to media outlets and the utility website. We also notify Vulnerable Persons Registrants if the outage duration will exceed allowable timelines spelled out in the VPR agreement</t>
  </si>
  <si>
    <t>9.5% of customers effected and approximately 2 hours and 22 minutes to restore 90% of our customers power.</t>
  </si>
  <si>
    <t>14:39</t>
  </si>
  <si>
    <t>On August 11, 2021, severe thunderstorms moved across all of Northern Ontario. These major thunderstorms caused major outages to Hydro One which in turn caused a Loss of Supply for ERHDC at approximately 17:18pm.</t>
  </si>
  <si>
    <t>100% of the customers were without power from 17:18 to 17:34. At that time 84% of customers had their power restored with the remaining customers restored at 18:32.</t>
  </si>
  <si>
    <t>17:18</t>
  </si>
  <si>
    <t>9/13/2021</t>
  </si>
  <si>
    <t>8/29/2021</t>
  </si>
  <si>
    <t>Lighting event on Aug 29th is consistent with the OEB definition of “Major Event” (as set out in Section 2.1.4.2 of the OEB’s Electrical Reporting and Record Keeping Requirements).</t>
  </si>
  <si>
    <t>12:40</t>
  </si>
  <si>
    <t>7/22/2021</t>
  </si>
  <si>
    <t>6/23/2021</t>
  </si>
  <si>
    <t>Sioux Lookout experienced a severe storm on June 23, 2021. Comments on 4. Staff is trained to respond to storms. Management is responsible for implementing the Mutual Assistance Agreements when deemed necessary.</t>
  </si>
  <si>
    <t>On June 23, 2021 Sioux Lookout experienced a severe storm that environment Canada classified as a downburst. Winds were gauged at approximately 111 km/hour and the Municipality declared a state of emergency. The storm caused significant damage to all areas of our service territory and resulted in numerous downed trees on power lines, broken poles and downed lines.</t>
  </si>
  <si>
    <t>Facebook was used to inform customers during the entire restoration process.</t>
  </si>
  <si>
    <t>Synergy North Hydro One</t>
  </si>
  <si>
    <t>07:49 PM</t>
  </si>
  <si>
    <t>12/23/2021</t>
  </si>
  <si>
    <t>The Weather Network, Environment Canada, and similar authorities issued special weather statements and wind warnings just hours before the Major Event.</t>
  </si>
  <si>
    <t>• One (1) Line Supervisor • Two (2) Power Line Maintainers (PLM’s). • One (1) Protection and Control Technician. • One (1) System Operator.</t>
  </si>
  <si>
    <t>Environment Canada issued wind warnings for essentially all of the province’s southern regions, gusts between 90 and 120 kilometres per hour through the afternoon and evening, causing outages throughout our territory. There were 7,039 Customer Interruptions for 489,101 Customer Minutes of Interruption.</t>
  </si>
  <si>
    <t>Yes, WNH’s customer outage map displayed the number of customers initially out of power, the geographical area of the outage, cause, and the customers remaining out of power. Once available, WNH also included ETRs on the outage map. WNH provided updates on restoration efforts through its social media channels (Facebook and Twitter). ETRs were not yet known when WNH published its first outage messages at 3:29 p.m. on December 11. Further messages followed at 4:40 p.m. alerting customers that ETRs were not yet known, but crews were working to restore power. A further update was provided at 6:09 p.m. and two additional updates followed before the end of the day on December 11. The fact that crews were working to restore power was also shared with the public through an alert banner on the corporate website (www.wnhydro.com). The banner was updated twice on December 11 and later removed when only a small portion of customers remained without power.</t>
  </si>
  <si>
    <t>WNH restored 90% of interrupted customers within 2.25 hours.</t>
  </si>
  <si>
    <t>16:00</t>
  </si>
  <si>
    <t>12/16/2020</t>
  </si>
  <si>
    <t>The cause of interruption was Cause Code 2: Loss of Supply. As a result of downed tree on the Transmission Line from Hydro One’s Transmission Station at Hanover, there was a Loss of Supply to embedded distributor Wellington North Power Inc. (WNP). During the Loss of Supply, WNP’s service territory of Mount Forest was without power.</t>
  </si>
  <si>
    <t>Actual restoration time was 2 hours 48 mins</t>
  </si>
  <si>
    <t>2:44 PM</t>
  </si>
  <si>
    <t>6/1/2021</t>
  </si>
  <si>
    <t>5/4/2021</t>
  </si>
  <si>
    <t>As a result of broken equipment at Hydro One’s Transmission Station at Hanover, there was a Loss of Supply to embedded distributor Wellington North Power Inc. (WNP). During the Loss of Supply, WNP’s service territory of Mount Forest was without power.</t>
  </si>
  <si>
    <t>Restoration time was 1 hour 23 minutes</t>
  </si>
  <si>
    <t>11:04 am</t>
  </si>
  <si>
    <t>10/4/2021</t>
  </si>
  <si>
    <t>Wellington North Power Inc. did have prior warning that there could possibly be wide-spread power outages due to the extreme weather conditions – wind, hail and rain.</t>
  </si>
  <si>
    <t>The LDC did not arrange for extra employee as all the line-crew members were already on standby to be called-in in the event of outages. On the afternoon, the Operations team prepared equipment including fueling trucks and checking chainsaws.</t>
  </si>
  <si>
    <t>The cause of interruption was Cause Code 2: Loss of Supply. Supply feed from both Hydro One’s Hanover Transmission station and Palmerston Transmission station were interrupted resulting in a Loss of Supply to embedded distributor Wellington North Power Inc. (WNP). During the Loss of Supply, WNP’s service territory of Mount Forest and Holstein was without power. The Loss of Supply was likely due to the adverse weather. Prior to and during the Loss of Supply, there was extreme weather consisting of wind, hail and rain. It was later reported that a tornado had touched down south of Mount Forest</t>
  </si>
  <si>
    <t>Restoration took 6 hours and 47 mins (407 minutes)</t>
  </si>
  <si>
    <t>5.27 pm</t>
  </si>
  <si>
    <t>9/14/2021</t>
  </si>
  <si>
    <t>The cause of interruption was Cause Code 4: Lightning. There was a suspected lightning strike on the LDC’s 44kV line in north of Mount Forest causing an arrester to fail which resulted in power outages to customers served by Wellington North Power (WNP) in the areas of Mount Forest and Holstein. Because this lightning strike occurred on a 44kV power line, the line was de-energized to allow crews to make repairs. The line was de-energized to the source feed from Hydro One’s Hanover Transmission station which caused wide-spread outages to the surrounding areas. Hydro One (HONI) crews performed line-switching to restore power to non-LDC customers. Once WNP had made repairs to the line, ensuring it was safe, the LDC notified HONI and waited for the 44 kV line to be safely re-energized.</t>
  </si>
  <si>
    <t>5 hours and 4 minutes (304 minutes).</t>
  </si>
  <si>
    <t>10:33 pm</t>
  </si>
  <si>
    <t>11/29/2021</t>
  </si>
  <si>
    <t>11/16/2021</t>
  </si>
  <si>
    <t>The cause of interruption was Cause Code 2: Loss of Supply. Supply feed from Hydro One’s Hanover Transmission station was interrupted resulting in a Loss of Supply to embedded distributor Wellington North Power Inc. (WNP). During the Loss of Supply, WNP’s service territory of Holstein was without power as well as a portion of Mount Forest. The Loss of Supply was due to a broken Hydro One pole at Varney.</t>
  </si>
  <si>
    <t>Yes, WNP used both its’ Twitter and Facebook accounts to post estimation restoration times (ETR) to customers as well as providing updates on the LDC’s website. ETRs were provided to WNP from Hydro One Networks’ Ontario Grid Control Centre (OGCC).</t>
  </si>
  <si>
    <t>Restoration time was 1 hour and 45 minutes</t>
  </si>
  <si>
    <t>4:38 pm</t>
  </si>
  <si>
    <t>2/12/2021</t>
  </si>
  <si>
    <t>Westario Power did not have prior warning. This event was due to a Loss of Supply by Hydro One, our transmission partner. The Loss of Supply was the first indicator of an issue with power in the affected regions.</t>
  </si>
  <si>
    <t>As stated above, Westario Power did not have prior warning. With no advanced warning, no extra employees were engaged. However, the organization maintains standby schedule requiring supervisory and operational staff to be available on a 24/7 basis to support with event restoration.</t>
  </si>
  <si>
    <t>The event was consistent with the definition of a “Major Event” as set out in Section 2.1.4.2 of OEB’s Electricity Reporting and Record Keeping Requirements. This includes events that are beyond the control of the distributor, take significantly longer than usual to repair, and affect a substantial number of customers. The event was unforeseeable, unavoidable and unpreventable and Westario experienced greater than normal call volume.</t>
  </si>
  <si>
    <t>Westario Power did not issue an ETR because it was not determined by nor available during the event. Updates on the outage were communicated to customers and media when new information was available to Westario Power.</t>
  </si>
  <si>
    <t>It took approximately 18 hours to restore 60% of the affected customers, and approximately 20 hours to restore 90% of the affected customers. Please note that customers were restored over multiple steps.</t>
  </si>
  <si>
    <t>01:45 pm</t>
  </si>
  <si>
    <t>1/26/2022</t>
  </si>
  <si>
    <t>Environment Canada issued a wind warning for most of southern Ontario.</t>
  </si>
  <si>
    <t>In anticipation of the adverse weather event, additional staff were made available on December 11, 2021. Additionally, Alectra’s communications team continuously prepares for emergency situations. A full staff complement from the communications and government relations team were made aware of the incoming weather system and were asked to charge devices and remain on standby in the case of an event. Additional Comments for Item #3: Alectra informed customers of imminent adverse weather conditions based on information from Environment Canada. Information about the special weather statement and associated emergency preparedness messages were communicated to customers via social media channels (Twitter, Facebook and Instagram). The messages included emergency preparedness information from Alectra’s website and YouTube videos illustrating important safety messages. Additional Comments for Item #4: Alectra Utilities has a Corporate Emergency Plan supported by individual Emergency Plans for each of its operational areas. The Emergency Plan is based on the Incident Management System (“IMS”) and requires training exercises to be conducted on an annual basis. Each exercise must be debriefed and critiqued, and a brief written summary of the debriefing is distributed to all staff participating in the exercise. Training of Alectra Utilities system controllers (and others, as required) is performed on an ongoing basis, and continual review of the Emergency Plan is completed.</t>
  </si>
  <si>
    <t>On December 11, 2021, high winds and rain caused trees to fall on primary circuits across the entire Alectra’s service territory. Long duration outages resulted, as trees were cleared, and overhead circuits were repaired.</t>
  </si>
  <si>
    <t>• Prior the event, Alectra issued multiple notices via social media channels – primarily Twitter. • In addition, Alectra responded to hundreds of customers’ inquiries through direct messaging on Facebook, Instagram and Twitter. Social media response and updated ETRs to customers were ongoing throughout the day until the power supply was fully restored. • Alectra issued a Media Release on December 11. https://www.alectra.com/news/alectra-crews-will-continue-working-through-night-restore-customers-impacted-high-winds • Alectra also proactively communicated Safety Messages across Twitter, Instagram and Facebook. • Several media interviews were conducted with the media spokesperson on December 11 and 12. Alectra used these opportunities to illustrate the restoration efforts and provide safety information.</t>
  </si>
  <si>
    <t>Approximately 7 hours.</t>
  </si>
  <si>
    <t>6/6/2022</t>
  </si>
  <si>
    <t>4/15/2022</t>
  </si>
  <si>
    <t>Environment and Climate Change Canada issued a wind warning, which initially anticipated wind gusts of 80 km/hour. As the afternoon progressed, Environment and Climate Change Canada revised the warning to predict wind gusts of 90 km/hour. The website, “The Weather Network” later indicated, St. Catharines experienced wind gusts of 123 km/hour, which is equivalent to the strength of a Category 1 hurricane.</t>
  </si>
  <si>
    <t>In anticipation of the adverse weather event, additional staff were made available on April 15, 2022. Alectra’s communications team continuously prepares for emergencies. Full staff complements from the communications and government relations team were made aware of the incoming weather system and were asked to charge devices and remain on standby in the case of an event. Additional Comments for Q3: Alectra’s communications teams continuously informs customers how to prepare for major events. Messages include how to prepare a 72-hour emergency preparedness kit, what to do before, during, and after an outage, and how power is restored. Safety messages are communicated via social media channels (primarily Twitter, Facebook and Instagram). Prior the event, Alectra issued multiple notices via social media channels – primarily Twitter. Additional Comments for Q4: Alectra Utilities has a Corporate Emergency Plan supported by individual Emergency Plans for each of its operational areas. The Emergency Plan is based on the Incident Management System (“IMS”) and requires training exercises to be conducted annually. Exercises must be debriefed and critiqued, and a brief written summary of the debriefing is distributed to all staff participating in the exercise. Training of Alectra Utilities system controllers (and others, as required) is performed on an ongoing basis, and continual review of the Emergency Plan is completed.</t>
  </si>
  <si>
    <t>On April 15, 2022, high winds and rain caused trees to fall on primary circuits and caused broken poles in Alectra’s West service territory. Long duration outages resulted, as trees were cleared, and overhead circuits were repaired.</t>
  </si>
  <si>
    <t>During the event, Alectra issued multiple notices via social media channels – primarily Twitter. Tweets provided ETR to customers, as well as location, number of customers affected, and the cause of the outage. Social media response were ongoing throughout the day until the power supply was fully restored. In addition, Alectra responded to customers’ inquiries through direct messaging on Facebook, Instagram and Twitter.</t>
  </si>
  <si>
    <t>12:48 PM</t>
  </si>
  <si>
    <t>7/6/2022</t>
  </si>
  <si>
    <t>5/21/2022</t>
  </si>
  <si>
    <t>Environment and Climate Change Canada issued a thunderstorm warning for Ontario on May 21, 2022. The following locations that are serviced by Alectra Utilities were anticipated to be impacted by 130 km/hour wind gusts, nickel to toonie-sized hail, and risk of tornadoes: Hamilton, Dundas, Waterdown, Ancaster, Rockwood, Brampton, Mississauga, Richmond Hill, Vaughan, Markham and Aurora.</t>
  </si>
  <si>
    <t>In anticipation of the thunderstorm, additional Control Room and Lines staff were made available on May 21, 2022. Alectra’s Communications team regularly prepares for emergencies. Full staff complements from the Communications and Government Relations teams were made aware of the incoming weather system and were asked to charge devices and remain on standby in the case of an event. Additional Comments for Q3: Alectra’s Communications team regularly informs customers regarding how to prepare for major events. Messages include how to prepare a 72-hour emergency preparedness kit, what to do before, during, and after an outage, and how power is restored. Safety messages are communicated via social media channels (primarily Twitter, Facebook and Instagram). Alectra’s Communications team updated the banner message on alectrautilities.com and posted media releases on the homepage. Additionally, safety messages and videos were posted across all social media channels. Additional Comments for Q4: Alectra Utilities has a Corporate Emergency Plan supported by individual Emergency Plans for each of its operational areas. The Emergency Plan is based on the Incident Management System (“IMS”) and requires training exercises to be conducted annually. Exercises are debriefed and critiqued, and a brief written summary of the debriefing is distributed to all staff participating in the exercise. Training of Alectra Utilities’ system controllers (and others, as required) is performed on an ongoing basis, and regular review of the Emergency Plan is undertaken.</t>
  </si>
  <si>
    <t>On May 21, 2022, strong winds and rain caused havoc on the overhead infrastructure throughout Alectra’s service territory. In the Central and East regions, broken poles were caused by either strong winds or fallen trees and branches. The West and Southwest regions were also impacted by outages due to tree contacts and adverse weather. Tree contacts due to high winds accounted for 43.51% and adverse weather accounted for 50.60% of the total customer-hours of interruption (“CHI”) (1,515,746.90) associated with the MED.</t>
  </si>
  <si>
    <t>During the event, Alectra’s Communications team issued two (2) media releases on the homepage, conducted nearly 20 media interviews with CTV, CBC, CP24, as well as radio, print and online media outlets to inform customers of restoration efforts. Alectra’s Communications team issued multiple notices via social media channels – primarily Twitter. Tweets provided an estimated time of restoration (“ETR”) (when available) to customers, as well as the location, number of customers affected, and cause of the outage. Safety messages and videos that were posted across all social media channels, were reiterated via media interviews. Alectra’s Communications team also responded to customers’ inquiries through direct messaging on Facebook, Instagram and Twitter. Social media response and updated ETRs to customers were ongoing throughout the day until the power supply was fully restored. Alectra’s Government Relations team communicated by email and phone with municipal leaders of the areas affected by restoration efforts.</t>
  </si>
  <si>
    <t>11:24 EST</t>
  </si>
  <si>
    <t>10/11/2022</t>
  </si>
  <si>
    <t>9/17/2022</t>
  </si>
  <si>
    <t>Hydro One Networks Inc. (HONI) indicated that a tractor trailer crashed into one of HONI’s distribution network poles. This resulted in a Loss of Supply event for Alectra. Additional Comments for Q4: Alectra Utilities has a Corporate Emergency Plan supported by individual Emergency Plans for each of its operational areas. The Emergency Plan is based on the Incident Management System (“IMS”) and requires training exercises to be conducted annually. Exercises are debriefed and critiqued, and a brief written summary of the debriefing is distributed to all staff participating in the exercise. Training of Alectra Utilities’ system controllers (and others, as required) is performed on an ongoing basis, and regular review of the Emergency Plan is undertaken.</t>
  </si>
  <si>
    <t>On September 17, 2022, HONI reported a tractor trailer collided with one of HONI’s distribution network poles near Highway 12 and Triple Bay Road, in Tay Township. The pole supports HONI 44kV feeders 98M3 and 98M7 out of Waubaushene transformer station (TS). These feeders are the only supply to the Town of Penetanguishene. Both feeders are in parallel on the same structures for 21.3 km from the Waubaushene TS to Penetanguishene. The 98M3 also supplies MS421 Fox Station and MS422 Robert Station. As a result of the incident, customers supplied from these municipal station feeders were also impacted. The pole was isolated, and customers remained without power for the duration of the pole replacement by HONI.</t>
  </si>
  <si>
    <t>During the event, Alectra’s Communications team issued notices via social media channels, primarily Twitter. Tweets provided an estimated time of restoration (“ETR”) (when available) to customers, as well as the location, number of customers affected, and cause of the outage. Alectra’s Communications team also responded to customers’ inquiries through direct messaging on Facebook, Instagram and Twitter. Social media response and updated ETRs to customers were ongoing throughout the day until the power supply was fully restored. Alectra’s Government Relations team communicated by email and phone with municipal leaders of the areas affected by restoration efforts.</t>
  </si>
  <si>
    <t>Of Alectra's total customer base of 1,082,316 customers, 0.36% (3,923 customers) experienced an interruption during the major event.</t>
  </si>
  <si>
    <t>13:33 EST</t>
  </si>
  <si>
    <t>1/20/2022</t>
  </si>
  <si>
    <t>11/21/2021</t>
  </si>
  <si>
    <t>The only prior warning that API had was a general weather statement prior to the event, warning of the potential for severe winter weather conditions. As the event unfolded, other warnings were released, including a Snow Squall Watch and a Wind Warning published by Environment Canada.</t>
  </si>
  <si>
    <t>Severe winter weather started in the area @ 6:00pm, with sustained winds of 44-58 km/h and gusts registering up to 86 km/h throughout the rest of the day, along with blowing snow.</t>
  </si>
  <si>
    <t>API posted 5 general updates (without ETR’s) on the progress of its restoration efforts through the company Twitter feed, over the course of the Major Event Day and the following day (as some of the interruptions spilled over into the next day after starting the evening of the Major Event Day). The Twitter feed is also presented on the main page of API’s website. There were no communications published on API’s Facebook page, and no Media Releases requested or generated.</t>
  </si>
  <si>
    <t>As a large amount of the overall customers affected came from an interruption that started after several significant initial outages that crews were already engaged in, and ran through the overnight, which contributed to response and restoration delays.</t>
  </si>
  <si>
    <t>6:00 PM</t>
  </si>
  <si>
    <t>2/8/2022</t>
  </si>
  <si>
    <t>12/16/2021</t>
  </si>
  <si>
    <t>The only prior warning that API had was a general weather forecast prior to the event, warning of the potential for severe winter weather conditions. As the event unfolded, other warnings were released, including a Wind Warning at 5:50 am and a Snow Squall Warning issued at 7:00 pm, both published by Environment Canada.</t>
  </si>
  <si>
    <t>Storm conditions started early in the day, with wind and rain at the onset. The precipitation changed from rain, to sleet, and eventually to snow as temperatures dropped throughout the day. Winds remained sustained, with significant gusts.</t>
  </si>
  <si>
    <t>API posted 10 general updates (without ETR’s) on the progress of its restoration efforts through the company Twitter feed, over the course of the Major Event Day, including current number of customers affected, and general safety content. On the following day (as some of the interruptions spilled over into the next day after starting the evening of the Major Event Day) a message noting that all known outages had been restored was also posted. The Twitter feed is also presented on the main page of API’s website. There were 6 messages published on API’s Facebook page with similar content to the Twitter posts. There were no Media Releases requested or generated.</t>
  </si>
  <si>
    <t>The last outage to be restored – at 1:53am on December 17th, affected approximately 13% of API’s overall affected customers (12.68% to be exact), so the response to the question is listed above as it is. All other interruptions were restored by 9:13pm on December 16th (approximately 16 hours after the first outage was reported).</t>
  </si>
  <si>
    <t>05:01 AM</t>
  </si>
  <si>
    <t>1/18/2022</t>
  </si>
  <si>
    <t>The weather report called for wind gusts of 70 to 90 km/hr. Wind gusts of 90km/hr are the start of the threshold where power outages can occur. A windstorm affecting many customers was not expected. Wind gusts in the Burlington area were over 100 km/hr.</t>
  </si>
  <si>
    <t>Additional On Call staff were placed on standby. Burlington Hydro’s Lines Contractor and Tree Trimming Contractor were asked to have crews available.</t>
  </si>
  <si>
    <t>Windstorm with wind gusts in excess of 100 km/hr. Multiple tree contacts, broken poles, primary conductor and secondary conductor issues as a result of the wind gusts.</t>
  </si>
  <si>
    <t>Estimated Time of Restoration (“ETR”) and information about the outage (locations and causes) could be found on Burlington Hydro’s web-based outage map (except for a brief period where it experienced some technical problems). On social media – Twitter – 18 outage updates were tweeted as power was being restored.</t>
  </si>
  <si>
    <t>4:50 AM</t>
  </si>
  <si>
    <t>7/12/2022</t>
  </si>
  <si>
    <t>Intense thunderstorm with winds in excess of 140 km/h.</t>
  </si>
  <si>
    <t>A number of outage updates were sent by Twitter during the event, providing the latest information available on restoration efforts. Customers could also access the outage map on BHI’s website – providing Estimated Time of Restorations (“ETRs”) as they became available.</t>
  </si>
  <si>
    <t>North Bay Power, Canadian Niagara Power and Niagara Peninsula Energy assisted BHI in its restoration efforts</t>
  </si>
  <si>
    <t>12:30pm</t>
  </si>
  <si>
    <t>9/29/2022</t>
  </si>
  <si>
    <t>8/21/2022</t>
  </si>
  <si>
    <t>The weather forecast called for thunderstorms but they were not expected to be severe.</t>
  </si>
  <si>
    <t>Adverse weather (thunder storm with heavy rain) caused large tree limb to break, fall on hydro lines and lockout two 27.6kv feeder circuits. Hydro One bus protection over tripped and two additional 27.6kv feeder circuits locked out.</t>
  </si>
  <si>
    <t>9 outage tweets were issued on Twitter, providing outage cause and Estimated Time of Recovery (ETRs). Updates were provided to customers as neighbourhoods came back online. BHI’s website outage map provided details about the outage (location, ETRs) and was updated as customers’ power was restored.</t>
  </si>
  <si>
    <t>02:53 AM</t>
  </si>
  <si>
    <t>12/6/2021</t>
  </si>
  <si>
    <t>CNP’s Operations Supervisor emailed the CNP Operations Department regarding the potential wind speeds prior to the storm. As the event unfolded a wind warning was published by Environment Canada.</t>
  </si>
  <si>
    <t>Applicable Operations Staff attended a preparation meeting prior to the storm event to discuss storm event procedures and staff availability. Contractors for line locates and line work were notified of the upcoming weather event to leverage any resources they had available as repairs commenced for two days.</t>
  </si>
  <si>
    <t>On December 6th, a wind storm hit the CNP service territory including Fort Erie and Port Colborne. Wind gusts of up to 95 km/h caused multiple trees to fall onto and damage CNP line infrastructure, which resulted in many outages.</t>
  </si>
  <si>
    <t>CNP posted 24 general updates (without ETR’s) on the progress of its restoration efforts and the special weather statement issues by Environment Canada, through the company Twitter feed, over the course of the Major Event Day and the following day, as the effects of the storm lingered for one additional day. A link to the Twitter account is located at the bottom of the main page of CNP’s website. There were no communications published on CNP’s Facebook page, and no Media Releases requested or generated.</t>
  </si>
  <si>
    <t>A large amount of the overall customers affected came from an interruption that started after several significant initial outages that crews were already engaged in, which contributed to response and restoration delays.</t>
  </si>
  <si>
    <t>01:11 AM</t>
  </si>
  <si>
    <t>On Friday, December 10, 2021, Environment Canada issued wind warnings for much of Southern Ontario, indicating that damaging winds were expected on Saturday, December 11, 2021. CNPI’s Operations Supervisor emailed the CNPI Operations Department regarding the potential wind speeds prior to the storm. Appendix A, depicts the weather conditions for December 11, 2021.</t>
  </si>
  <si>
    <t>CNPI had a normal complement on-call during the daytime on December 11th, 2021, with the ability to call in additional crews if required. Additional crews were made available for outage response on December 11, 2021, with many crews working into the following days to complete restoration.</t>
  </si>
  <si>
    <t>CNP posted 20 general updates (without ETR’s) on the progress of its restoration efforts and the special weather statement issues by Environment Canada, through the company Twitter feed, over the course of the Major Event Day and the following two days, as the effects of the storm lingered. A link to the Twitter account is located at the bottom of the main page of CNPI’s website. CNPI also posted about the event via its Facebook page. There were no Media Releases requested or generated.</t>
  </si>
  <si>
    <t>CNPI did utilize assistance through a third party mutual assistance agreement (Welland Hydro), and also used a number of private utility-based contractor (Gams, Peters Excavating &amp; Pineridge Tree Service).</t>
  </si>
  <si>
    <t>7/7/2022</t>
  </si>
  <si>
    <t>6/17/2022</t>
  </si>
  <si>
    <t>There were wind warnings on local and provincial media outlets warning of 70km plus winds from midday until late evening.</t>
  </si>
  <si>
    <t>The wind warnings were discussed prior to the end of the normal work day with Operations staff with the expectation that outages were potentially going to occur. Staff was aware of availability.</t>
  </si>
  <si>
    <t>On June 17th, 2022 CWH encountered two individual outages that affected two different feeders. Both outages were caused by trees being blown onto lines during a windstorm. Both incidents are categorized as cause code 6 – adverse weather.</t>
  </si>
  <si>
    <t>Yes, CWH used Twitter and its website to inform customers of affected areas and restoration timeframes.</t>
  </si>
  <si>
    <t>The outages affected a total of 1,169 customers. This represents 15% of CWH’s total number of customers. The Elora EMS2-F4 feeder outage affected 421 customers and the Fergus FMS4-F-9 feeder outage affected 748 customers. It took 1 hour and 30 minutes to have all customers restored. The EMS2-F4 feeder outage was for 80 minutes and the FMS4-F9 feeder outage had a duration of 91 minutes.</t>
  </si>
  <si>
    <t>6:50 PM</t>
  </si>
  <si>
    <t>8/11/2022</t>
  </si>
  <si>
    <t>8/1/2022</t>
  </si>
  <si>
    <t>Loss of supply (cause code 2) due to upstream distributor equipment failure (pole fire due to tracking insulator).</t>
  </si>
  <si>
    <t>CWH used Twitter and its website to inform customers of affected areas and updates.</t>
  </si>
  <si>
    <t>7:04 pm</t>
  </si>
  <si>
    <t>8/3/2022</t>
  </si>
  <si>
    <t>There was Environment Canada Severe weather and Tornado warning at approximately 5:45 pm.</t>
  </si>
  <si>
    <t>The warning was released after the end of the normal workday for operations staff.</t>
  </si>
  <si>
    <t>CWH encountered an outage that affected all customers in Elora. The outage cause was due to numerous trees and tree limbs breaking and coming into contact with the 44kv, M7 circuit fed from Hydro One. This incident is categorized as cause code 2 – Loss of Supply.</t>
  </si>
  <si>
    <t>It took 7 hours and 20 minutes to have all customers restored.</t>
  </si>
  <si>
    <t>6:11 pm</t>
  </si>
  <si>
    <t>4/8/2022</t>
  </si>
  <si>
    <t>2/18/2022</t>
  </si>
  <si>
    <t>There was a localized ice storm at the time of the outage which adversely affected Hydro One's 115kV supply lines in the City of Windsor, resulting in Loss of Supply.</t>
  </si>
  <si>
    <t>There was a localized ice storm at the time of the outage which adversely affected Hydro One's 115kV supply lines in the City of Windsor. As the Major Event started at 12:55 a.m. and was resolved by 4:38 a.m., the outage was a non-issue for most customers, with the exception of some large manufacturers that operate overnight.</t>
  </si>
  <si>
    <t>As the outage occurred during the early morning hours of February 18, and restoration was fully achieved by 4:38 a.m. before most customers woke up, no information was sent out to the public during the outage. However, two tweets were issued at 11:23 a.m. on February 18 advising that an overnight outage had occurred and was caused by a loss of supply from Hydro One that was precipitated by ice build-up on their lines.</t>
  </si>
  <si>
    <t>16,692 individual customers were each interrupted 3 times during the Loss of Supply which caused the Major Event. It took 3.7167 hours to restore 90% of customers who were interrupted.</t>
  </si>
  <si>
    <t>12:55 AM</t>
  </si>
  <si>
    <t>9/16/2022</t>
  </si>
  <si>
    <t>7/22/2022</t>
  </si>
  <si>
    <t>There was a thunderstorm that came through the City of Windsor that affected three 27.6 kV feeders in the downtown and central Windsor area. All three feeders were affected around the same time resulting in a Major Event Day.</t>
  </si>
  <si>
    <t>There was a thunderstorm that came through the City of Windsor that affected three 27.6 kV feeders in the downtown and central Windsor area. Large tree limbs fell into the primary powerlines due to the storm. All three feeders were affected around the same time starting at 12:19am and full restoration was achieved at 5:48am.</t>
  </si>
  <si>
    <t>ENWIN tweeted out the areas that were affected by the storm and an approximate restoration time when that information was determined. The outage map on the ENWIN website also had this information.</t>
  </si>
  <si>
    <t>None</t>
  </si>
  <si>
    <t>12:19 AM</t>
  </si>
  <si>
    <t>1/17/2022</t>
  </si>
  <si>
    <t>Early reports of high winds being expected were received on Dec 10, 2021.</t>
  </si>
  <si>
    <t>Yes, additional Elexicon staff were put on standby in all Districts expected to be affected (all Elexicon districts in this case). As well, arrangements were made with key contractors to provide staff if called upon.</t>
  </si>
  <si>
    <t>Windstorm</t>
  </si>
  <si>
    <t>Updates provided by system control direct to social media on a regular basis with Estimated Restoration Times (ERTs) where possible, supplemented with custom messaging from the Communications team providing supplemental information and responses to specific questions.</t>
  </si>
  <si>
    <t>Interrupted customers represent 17.6% of the distributor's total customer base.</t>
  </si>
  <si>
    <t>12:00 AM</t>
  </si>
  <si>
    <t>7/13/2022</t>
  </si>
  <si>
    <t>Yes, Elexicon Energy Inc. (“Elexicon”) had very limited prior warning based on reports of high winds advancing into its service territory. However, Environment Canada’s Severe Thunderstorm Warnings for Uxbridge and Northern Regions of Durham, Pickering, Oshawa, Southern Durham Region were not issued until after Elexicon had issued its own Pre-Event Readiness warning internally on May 21, 2022.</t>
  </si>
  <si>
    <t>Elexicon issued a Pre-Event Readiness warning internally on May 21, 2022. This Readiness warning alerts staff to the possible need for their assistance should the conditions require it.</t>
  </si>
  <si>
    <t>On May 21, 2022 a derecho storm swept through the province of Ontario and large portions of Elexicon’s service territory. This widespread and fast-moving storm caused extensive damage to Elexicon’s infrastructure thereby leading to prolonged power outages for the majority of Elexicon’s customers.</t>
  </si>
  <si>
    <t>During the course of this Major Event, Elexicon issued several communications to the public to keep them well informed. These included: * Outage map on website displaying information about outage locations and estimated restoration times (“ETRs”). * Website banner display that contained information about power restoration efforts, the number of customers affected, restoration time as a whole, contact information about where to call if customers see a downed power line or tree or to report an outage, including new storm email inbox, and Electrical Safety Association (“ESA”) information for customer owned infrastructure and connections. During the Major event, Elexicon had 689,539 page views on its website. * Updated news releases posted to public facing website, twitter and sent to all local and major GTA media outlets to inform about Elexicon’s power restoration efforts including critical information to ensure public safety. * News interviews to continue to update and communicate to customers through traditional media that was carried on Global and CTV News locally (Durham) and provincially. * Social media updates including real-time posts from system control that aligned with outage map on location of outages and ETRs/supplemental posts on restoration efforts/images of damage and crews conducting restoration efforts/safety messages/conservation messaging to ensure ongoing reliability in areas where load needed to be transferred and shared with another substation/information about local community relief locations/power outage survival checklists and emergency management for those who require electricity for critical life support/review and triaging of all messages from customers to ensure follow up by distribution operations and crews. * Direct communications as well as regular updates to Mayors, City and Town Councilors and CAOs of all affected regions to ensure most up-to-date local information can be provided to the public through their own communication channels as civic leaders. * Direct communications to customers and the public through our call centre and specialized storm communication email address that was actively monitored throughout the major event</t>
  </si>
  <si>
    <t>12:30 PM</t>
  </si>
  <si>
    <t>8/4/2022</t>
  </si>
  <si>
    <t>6/16/2022</t>
  </si>
  <si>
    <t>Yes, Elexicon Energy Inc. (“Elexicon”) issued internal warnings of possible thunderstorms based on Environment Canada warnings for the Brock area on June 16 at 12:48PM and for Belleville at 2:40PM.</t>
  </si>
  <si>
    <t>As the warnings occurred during regular working hours, all staff were considered to be on standby for possible storm related repairs.</t>
  </si>
  <si>
    <t>Another main contributing cause is the: Adverse Weather-Wind A severe thunderstorm passed through the region of Belleville, resulting in downed trees and conductors. Hydro One lost two feeders during the storm which supplied Elexicon stations. As a result, Elexicon customers supplied from those facilities lost power. After Hydro One restored power, downed trees on Elexicon lines further hindered restoration efforts.</t>
  </si>
  <si>
    <t>During the course of this Major Event, Elexicon issued several communications to the public to keep them well informed. These included: ? Outage map on website displaying information about outage locations and estimated times of restoration (“ETRs”). ? Website banner display that contained information about power restoration efforts, the number of customers affected, restoration times as a whole, and contact information for customers to call to report a downed power line, trees/branches on power line and outages. ? Elexicon was contacted by local newspapers and radio stations daily for updates and media statements. ? Social media updates including real-time posts from Elexicon’s System Control Centre that aligned with the outage map on location of outages and ETRs/supplemental posts on restoration efforts/images of damage and crews conducting restoration efforts/safety messages. ? Direct communications as well as regular updates to the Mayor by Elexicon’s President and CEO and City Councillors and CAOs of all affected regions to ensure most up-to-date local information can be provided to the public through their own communication channels as civic leaders. ? Direct communications to customers and the public through our call centre.</t>
  </si>
  <si>
    <t>25 Hours and 42 minutes</t>
  </si>
  <si>
    <t>13:40 PM</t>
  </si>
  <si>
    <t>6/14/2022</t>
  </si>
  <si>
    <t>6/1/2022</t>
  </si>
  <si>
    <t>Environment Canada issued a Severe Thunderstorm Watch for certain locations within Southwestern Ontario approximately 1 hour before the first outage, which occurred in Chatham at 1:31pm on June 1.</t>
  </si>
  <si>
    <t>The boundaries of the EPI service territory stretch from Wheatley in the southwest to Parkhill in the northeast. The boundaries are non-contiguous, and the distance across the Entegrus service territory is approximately two hours travel time by vehicle. Accordingly, Entegrus operates two operational centres, one in the Entegrus southwest region (located in Chatham) and another in the Entegrus northeast region (located in St. Thomas). As described in question #1 above, Entegrus had approximately 1 hour of prior warning before the storm. The event occurred during regular business hours, and as such Entegrus had a full operations staff complement at the time of the storm. Restoration efforts continued after-hours throughout the evening of June 1 into the early morning hours of June 2.</t>
  </si>
  <si>
    <t>The storm resulted in numerous broken poles, downed lines, and a downed three-phase transformer. The communities of Chatham and Wallaceburg experienced the largest amount of wind damage.</t>
  </si>
  <si>
    <t>1:31 PM</t>
  </si>
  <si>
    <t>7/18/2022</t>
  </si>
  <si>
    <t>On Saturday, May 21, 2022, a GrandBridge Energy (GBE) Control Room Operator and Operations Supervisor On-Call were monitoring the inclement weather tracking east from Sarnia and Windsor toward GBE’s service territory. GBE received a severe thunderstorm alert from Environment Canada at approximately 12:00 EDT. Environment Canada Weather Forecast on Saturday, May 21, 2022: At 09:43 EDT, Environment Canada issued weather statements for Sarnia and Windsor, which was upgraded for Sarnia to a severe thunderstorm warning at 10:25 EDT. Severe thunderstorm watches for the London area followed at 10:41 EDT, upgraded to a severe thunderstorm warning at 11:08 EDT. The alert mentioned possible strong wind gusts up to 100 km/h, along with nickel-sized hail. Severe thunderstorm watches were issued for points eastward of London at 11:19 EDT. These were later upgraded to severe thunderstorm warnings. Additionally, after the derecho impacted London, Environment Canada issued an emergency alert for regions in Ontario and Quebec along the path of the storm, with alerts going out over cellphones, television, and radio.</t>
  </si>
  <si>
    <t>The Environment Canada forecast did not provide sufficient time for the distributor to place additional employees on duty or on standby prior to the Major Event beginning. However, as part the GBE’s normal practice, the resourcing for the long weekend included an extra Operations crew on-call for the Cambridge and North Dumfries areas with an extra Operations crew on-call for the Brant County area.</t>
  </si>
  <si>
    <t>The main contributing cause of the Major Event was Tree Contacts (Cause Code 3). GBE experienced 20 major outages of which 12 of them were tree contacts. Of the 12 tree contact outages, 1 of them resulted in lines down only and 2 of them resulted in lines down with broken poles.</t>
  </si>
  <si>
    <t>When known, the estimated times of restoration (ETRs) were issued throughout the Major Event through GBE’s public-facing Outage Map for the Cambridge, North Dumfries, and Brant County areas. The Outage Map on the GBE website remained accessible throughout the Major Event. The updates were posted on the GBE (former Energy+) home page via a highly visible Alert Banner. The updates on Brantford areas were regularly communicated via the legacy Branford Power website and legacy Twitter account. The Brantford service area has not been incorporated in the GBE’s public-facing Outage Map post-merger on May 2, 2022. GBE also sent notifications and status updates through its social media channels, specifically Facebook (19) and Twitter (27). The metrics on social media and website results for May 21-23, 2022, are attached in Appendix A. The first ETR was issued immediately during the start of the first outage on May 21, 2022, at 12:09 EDT through the public facing Outage Map. There were a total of 20 outages during the Major Event Day. For each outage in the Cambridge, North Dumfries, and Brant County areas, GBE updated the Outage Map system when the outage was first identified and provided updates depending on the scale of the outage. For each outage in the Brantford area the legacy website was updated with outage notification, location and updates on the restoration were shared. In total, GBE released 47 updates to the public-facing Outage Map, shown in Appendix B and 10 updates made to the legacy Brantford Power Inc. website as the result of the Major Event on May 21, 2022.</t>
  </si>
  <si>
    <t>12:09 PM</t>
  </si>
  <si>
    <t>5/30/2022</t>
  </si>
  <si>
    <t>The Derecho storm of Saturday May 21st passed through our area at approximately 16:45 pm</t>
  </si>
  <si>
    <t>The Derecho storm of Saturday May 21st that affected most of southern Ontario passed through our area at approximately 16:45.</t>
  </si>
  <si>
    <t>Yes we kept updating our Facebook page and Website with information available on Hydro One Storm Centre</t>
  </si>
  <si>
    <t>04:45 PM</t>
  </si>
  <si>
    <t>Do not have third party mutual assistance agreements with other utilities</t>
  </si>
  <si>
    <t>1/31/2022</t>
  </si>
  <si>
    <t>Hydro One was aware of this low-pressure system and was monitoring its impacts through the weather monitoring system when it began in the southern United States on December 10th.</t>
  </si>
  <si>
    <t>During the pre-storm call on the morning of December 10th, extra staff were arranged in advance of the storm. These included: Lines, Damage Assessors and Field Business Centre staff.</t>
  </si>
  <si>
    <t>The main contributing causes of the Major Event were tree contacts and equipment failures during the windstorm.</t>
  </si>
  <si>
    <t>The Weather Banner was updated and added to the Hydro One Outage Map to inform customers of imminent weather. Once damage had been assessed by the damage assessors, the incident was updated with an Estimated Time Restoration (ETR). This ETR could be viewed by all customers on our Hydro One Outage Map, also available on our auto notification via the Interactive Voice Response (IVR) system.</t>
  </si>
  <si>
    <t>It took 149 hours and 12 minutes from the onset of the Major Event to restore 90% of the approximately 761,100 customers who were interrupted by this storm.</t>
  </si>
  <si>
    <t>CONTRACTORS AND LDC’S THAT ASSISTED Alectra K-Line Construction Black &amp; Mac Lakeland Power Devries Power and Utility London Hydro Dundas Powerlines Niagara Peninsula Energy Durham High Voltage Oakville Hydro Elexicon Orangeville hydro Entergus Ottawa River Power Enwin Power North Epcor PowerTel ERTH Sproule Powerline Construction Hannon Electric Sudbury Hydro Highline Utility Solutions T &amp; T Line Construction Holland Power Services Tillsonburg Hydro Hydro Ottawa Valard</t>
  </si>
  <si>
    <t>11:51 AM</t>
  </si>
  <si>
    <t>6/10/2022</t>
  </si>
  <si>
    <t>The Significant Event Notification System (SENS) forecasted the spring snowstorm and blizzard weather conditions that began on Monday April 11th, 2022.</t>
  </si>
  <si>
    <t>During the pre-planning events, extra staffing was arranged at the Operation Centers to prepare all emergency response positions ahead of the storm.</t>
  </si>
  <si>
    <t>The main contributing causes of this Major Event were tree contact and equipment failure during the windstorm.</t>
  </si>
  <si>
    <t>During this event, restoration priority was provided to the crews. Once damage was assessed by the crews, each incident ticket was updated accordingly to include cause code and Estimate Time Restoration (ETR). For those incidents where crews were not available, Damage Assessors assessed the damage and provided updates. All ETR updates could be viewed by our customers on the Hydro One Outage Map and were also available on our automatic notification system via the Interactive Voice Response (IVR) system.</t>
  </si>
  <si>
    <t>It took 61 hours and 7 minutes from the onset of the Major Event.</t>
  </si>
  <si>
    <t>Burlington Hydro; Lakeland Power Distribution Ltd Durham High Voltage; North Bay Hydro EPCOR; Sproule Powerline Construction Ltd ERTH Power; Valard Construction K-Line Construction Ltd</t>
  </si>
  <si>
    <t>03:45 PM</t>
  </si>
  <si>
    <t>8/15/2022</t>
  </si>
  <si>
    <t>From the use of the IBM Predication Software and Weather Monitoring system.</t>
  </si>
  <si>
    <t>Extra staff were arranged in advance of the storm. These included: Lines, Damage Assessors and Field Business Centre staff.</t>
  </si>
  <si>
    <t>The main contributing causes of the Major Event were equipment failures and tree contacts.</t>
  </si>
  <si>
    <t>During this event, restoration priority was provided to the crews. Once damage was assessed, each incident ticket was updated accordingly to include cause code and Estimated Time Restoration (ETR). For those incidents where crews were not available, Damage Assessors were used to assess the damage and provide updates. All ETR updates could be viewed by our customers on the Hydro One Outage Map and were also available on our automatic notification system via the Interactive Voice Response (IVR) system.</t>
  </si>
  <si>
    <t>Alectra Dundas Power Erie Thames</t>
  </si>
  <si>
    <t>01:24 PM</t>
  </si>
  <si>
    <t>8/16/2022</t>
  </si>
  <si>
    <t>The IBM Prediction Software and Weather Monitoring tool did not produce warning about a storm of this size. As such, no early warning was issued, with the exception of a warning from Environment Canada shortly before the storm impacted the system.</t>
  </si>
  <si>
    <t>During this event, restoration priority was provided to the crews. Once damage was assessed, each incident ticket was updated to include cause code and Estimated Time Restoration (ETR). For those incidents where crews were not available, Damage Assessors were used to assess the damage and provide updates. All ETR updates could be viewed by our customers on the Hydro One Outage Map and were also available on our automatic notification system via the Interactive Voice Response (IVR) system.</t>
  </si>
  <si>
    <t>Aecon/Ainsworth Bird Electric Bluewater Power Black &amp; Macdonald Devries Electric Inc. Dundas Power Line Durham High Voltage ERTH Power EPCOR Utilities Inc. Enwin Utilities EPTCON Forbes Contracting Festival Hydro Fortis Ontario Group of Companies Holland Power Services Hyline Utility Iconic Power Systems Inc. K&amp;M Contracting Inc. K-Line Maintenance K –Line New Brunswick K Reid Inc. &amp; Construction ltd. Lakeland Power Niagara Peninsula Energy Inc. North Bay Hydro Distribution Ltd. Renfrew Hydro Inc. Spark Electric Spark Electric (US Contractor) Sudbury Hydro T&amp;T Line Construction Tillsonburg Hydro Inc. Tri-Line Electric Ltd</t>
  </si>
  <si>
    <t>03:07 PM</t>
  </si>
  <si>
    <t>7/20/2022</t>
  </si>
  <si>
    <t>No. Winds were forecasted however the severity of the winds exceeded what was expected. Environment Canada issued an alert for a Severe Thunderstorm Watch at 2:12 pm on May 21, 2022. Hydro Ottawa started experiencing outages between 3:45 - 4:00 pm thereafter. Derechos are challenging to predict. On days when derechos form, it is often uncertain whether any storms will form at all. But if they do, the chance exists for explosive development of intense winds*. Derechos are among the most destructive weather events that Canada can experience. While the wind intensity cannot equal a strong to violent tornado, the expanse of area affected in orders of magnitude is greater, often resulting in greater overall impact than tornado event**. *www.theweathernetwork.com/ca/news/article/what-is-a-derecho **www.theweathernetwork.com/ca/news/article/nearly-half-of-canadas-population-hit-by-derecho-why-it-was-harmful</t>
  </si>
  <si>
    <t>The primary cause of interruption for the Major Event was due to a Derecho, a widespread, long-lived wind storm that is associated with a band of rapidly moving showers or thunderstorms. This event was considered to be a Major Event day based on the IEEE Standard 1366 method. The daily SAIDI value of 2308.27 on May 21, 2022 exceeded the daily threshold of 5.05, as determined by IEEE Standard 1366. The total number of customer hours interrupted on May 21, 2022 was 35,491. There were areas damaged from the storm that experienced outages on the days after the storm, which are also part of the Major Event. The total outage hours for the full storm period was 13,367,385.</t>
  </si>
  <si>
    <t>Please see further details below regarding how Hydro Ottawa provided restoration estimates information. Due to the number of individual and complex overlapping outages throughout the service territory our outage map was unable to reflect the real time situation after the storm. This included not fully reflecting the extent of the 24/7 progress made by our team, nor estimated times of restoration (ETRs) due to the unprecedented damage, construction and cleanup required. As a result, the outage map was temporarily removed from our website in an effort to prevent frustration and confusion, or create false hope as the situation remained fluid. From the very first day, to ensure customers were still informed of the impact of the storm and to prepare for extended outages based in their area and the restoration priority process Hydro Ottawa issued public statements through multiple mediums that the storm recovery would be a multi-day restoration effort. On Monday, May 30th with the bulk of the electricity grid fully operational, Hydro Ottawa relaunched its online outage map, tailored for customers who still remained without power. These new ETRs were defined by the day on which power would be restored to specific areas instead of times. We were also able to provide ward-specific information to respective city councilors at the same time.</t>
  </si>
  <si>
    <t>180,946 customers were interrupted on the day of the major event plus an additional 11,528 customers were impacted on the days after the storm due to damage from the storm. This represented 54% of Hydro Ottawa's total customer base. The major damage from the wind started May 21st at 3:36 p.m. and 90% were restored by May 28th at 6:00 p.m.</t>
  </si>
  <si>
    <t>Four high voltage lines contractors, four neighbouring utilities, three forestry contractors, three civil contractors and one communications contractor for a total of 450 workers were utilized for assistance with storm recovery.</t>
  </si>
  <si>
    <t>3:36 PM</t>
  </si>
  <si>
    <t>8/12/2022</t>
  </si>
  <si>
    <t>6/18/2022</t>
  </si>
  <si>
    <t>No, Hydro Ottawa had no prior warning that the Major Event would occur as it occurred due to a loss of supply event.</t>
  </si>
  <si>
    <t>Hydro Ottawa had a full complement of on-shift personnel, and a full on-call roster of field technicians and management personnel available.</t>
  </si>
  <si>
    <t>On June 18th at 12:13pm a cable fault occurred on the Hydro One C7BM 115kV transmission supply resulting in a loss of supply to six Hydro Ottawa substations which led to 27000 Hydro Ottawa customer outages.</t>
  </si>
  <si>
    <t>Yes, estimated times of restorations for the major outage were issued by Hydro Ottawa’s Outage Management System, Power Outage Line and email Outage Alerts beginning at 12:47 pm June 18th. The first social media post was published on Twitter at 12:39 pm. Regular updates were provided.</t>
  </si>
  <si>
    <t>It took 2 hours and 40 minutes to restore 90% of the customers related to the major outage. The major outage started at 12:13 pm on June 18th, 2022 and 90% were restored at 2:53 pm of the same day.</t>
  </si>
  <si>
    <t>12:13 PM</t>
  </si>
  <si>
    <t>InnPower was aware that there was extreme weather coming as its system control group continually monitors the weather and system conditions.</t>
  </si>
  <si>
    <t>InnPower always has at least two line employees, one supervisor and one customer service management support on call for emergencies. Additional staff were called in as more outages occurred</t>
  </si>
  <si>
    <t>Major outages occurred throughout our area on Thursday, June 16th afternoon continuing until the morning of Saturday, June 18th. High winds caused extensive tree contacts and the repair of a 44kv insulator. InnPower cleaned up and restored power as fast as possible by calling in additional resources to support restoration efforts.</t>
  </si>
  <si>
    <t>Messages were put out on Social Media (Twitter &amp; Facebook) tagged with Town of Innisfil (to reach more customers) as information came in from the field. The outage map was updated showing the area affected. Social media, Customers Service and answering service (after hours dispatch) were updated to assist with customer inquiries. InnPower included pictures of damage on the social media posts and estimated time of restorations as updated. A message was put out on social media advising if any customers are still without power to call our office (which goes directly to answering service) or message through social media.</t>
  </si>
  <si>
    <t>12:30:34PM</t>
  </si>
  <si>
    <t>2/7/2022</t>
  </si>
  <si>
    <t>KWHI warned its customers on social media of high winds in the forecast.</t>
  </si>
  <si>
    <t>In the early afternoon of Saturday, December 11, 2021, Waterloo Region experienced a windstorm with winds reaching 65 km/hour and wind gusts of over 90 km/hour. Trees and/or branches fell on overhead power lines, interrupting power to customers during the windstorm which lasted until about 7 pm. The main places affected were in the Township of Wilmot, including the village Mannheim, where a tree fell and broke a pole and in the villages of St. Agatha and Petersburg where another tree took also broke a pole and impacted an entire distribution feeder.</t>
  </si>
  <si>
    <t>Updates were provided to customers on Twitter starting in the early afternoon and until power was restored. Estimated restoration times are provided on our outage map.</t>
  </si>
  <si>
    <t>1:04 pm</t>
  </si>
  <si>
    <t>7/14/2022</t>
  </si>
  <si>
    <t>In the early afternoon of Saturday, May 21, 2022, Waterloo Region experienced a rare class of damaging wind – a derecho -a windstorm with wind gusts reaching 130 km/hour. Trees fell on overhead power lines, poles were broken and transformers needed to be replaced interrupting power to customers during the short windstorm.</t>
  </si>
  <si>
    <t>Kitchener-Wilmot Hydro provided regular updates about outage, including causes and estimated restoration times on Twitter and on its website and outage map. Vice-President of Operations Wilf Meston also did an on-camera interview with CTV News Kitchener to provide an overview of the storm damage and the restoration efforts.</t>
  </si>
  <si>
    <t>Waterloo North Hydro and K-Line Maintenance and Construction assisted throughout the event.</t>
  </si>
  <si>
    <t>12:13 pm</t>
  </si>
  <si>
    <t>11/21/2022</t>
  </si>
  <si>
    <t>10/20/2022</t>
  </si>
  <si>
    <t>Huge snow storm</t>
  </si>
  <si>
    <t>5:10 am</t>
  </si>
  <si>
    <t>7/15/2022</t>
  </si>
  <si>
    <t>Environment Canada issued typical weather warnings of thunderstorms and windy weather, but it did not call for such major event causing tornado-like winds that were seen.</t>
  </si>
  <si>
    <t>Severe thunderstorms, accompanied by high winds, heavy rain and hail, passed through London Hydro's distribution area on May 21, 2022 at around 11:30am. The resulting high wind from the storm knocked down several trees throughout the region that damaged various hydro poles and power lines.</t>
  </si>
  <si>
    <t>The major event started at 11:30am on May 21st, and over 90% of customers were restored by 7:15pm on May 21st.</t>
  </si>
  <si>
    <t>11:30 AM</t>
  </si>
  <si>
    <t>7/21/2022</t>
  </si>
  <si>
    <t>On Saturday, May 21, 2022, on-call operations, and management team were monitoring the weather travelling from east to Milton Hydro’s service territory. Severe thunderstorm alarm from Environment Canada was received at approximately 12.00pm EST.</t>
  </si>
  <si>
    <t>The Environment Canada forecast did not provide sufficient time for Milton Hydro to place additional employees on duty or on standby prior to the Major Event beginning. However, it is Milton Hydro’s common practice to have on-call personnel on standby on after-hours, weekends, and holidays.</t>
  </si>
  <si>
    <t>The Cause of Interruption for the Major Event was Cause Code 6, Adverse Weather. The event was consistent with the OEB definition of Cause of Interruption Code 6 “Adverse Weather” due to high winds. On May 21, 2022 at approximately 12.10pm, a storm classified as Derecho brought damaging winds up to 130km/hr across Milton, SW Ontario and Quebec. This caused fallen tree and limbs on wires, broken wires, downed wires, snapped poles, broken insulators and blown transformer/fuses across Milton Hydro’s service territory leading to prolonged power outages affecting 5,279 customers. Crews and office staff were called in for assistance, along with the contractors. Power was restored to 3,879 customers on day one, 1,150 customers on day two and the remaining on day three.</t>
  </si>
  <si>
    <t>Milton Hydro did issue estimated times of restoration through its website Outage Map (https://outages.miltonhydro.com/outages) and Social Media Accounts (Twitter &amp; Facebook).</t>
  </si>
  <si>
    <t>12:10 PM</t>
  </si>
  <si>
    <t>2/2/2022</t>
  </si>
  <si>
    <t>Environment and Climate Change Canada issued two special weather statements on December 10, 2021, for high winds and heavy rain.</t>
  </si>
  <si>
    <t>Niagara Peninsula Energy Inc. (“NPEI”) always has staff on-call during the weekends. Due to the weather statements, NPEI arranged to have extra employees on standby for Saturday December 11th and Sunday December 12th.</t>
  </si>
  <si>
    <t>A severe wind storm impacted NPEI’s service territory on December 11, 2021, with wind gusts exceeding 100 km/h. The storm resulted in downed wires, fallen trees and flying debris, which caused significant outages.</t>
  </si>
  <si>
    <t>Yes, NPEI issued updates throughout the Major Event on social media, indicating that crews were onsite and providing estimated restoration time when available. Also, Customer Service staff were called in to answer telephone calls.</t>
  </si>
  <si>
    <t>12:18 PM</t>
  </si>
  <si>
    <t>11/7/2022</t>
  </si>
  <si>
    <t>Loss of Supply From Hydro One to Massey territory. Tree fell on Hydro One feeder.</t>
  </si>
  <si>
    <t>Short restoration time was expected.</t>
  </si>
  <si>
    <t>16% is based on the Espanola territory.</t>
  </si>
  <si>
    <t>21:39 AM</t>
  </si>
  <si>
    <t>A wind warning was issued from Environment Canada for Oakville and surrounding areas, calling for strong winds throughout the afternoon and into the early evening. Winds could reach up to 90 km/h, according to the warning, which can be blamed on a cold front sweeping through southern Ontario. The warning noted that strong winds would continue throughout the day and until late evening. The warnings also advised that utility outages might occur along with damage to buildings, such as to roof shingles and windows, and that high winds might toss loose objects or cause tree branches to break.</t>
  </si>
  <si>
    <t>Additional skilled personnel were placed on-call, prior to the event.</t>
  </si>
  <si>
    <t>On December 11, 2021 the Town of Oakville sustained a severe, high wind weather event. The Town sustained 60 km/h winds, with gusts up to 90 km/h from the afternoon and into the night. The length of overhead wire patrol routes and lingering effects of the storm caused increased frequency and duration to outages.</t>
  </si>
  <si>
    <t>Updates and information were provided via social media. Information included locations affected, estimated time of restoration, and confirmation once power had been restored. Interruption details were also available through the Oakville Hydro online outage map (oakvilleoutages.ca), which provided information on customers and areas impacted together with updates as customers were restored. Social media information is provided below</t>
  </si>
  <si>
    <t>5.98 hours (359 minutes) to restore over 90% of the customers</t>
  </si>
  <si>
    <t>14:00 PM</t>
  </si>
  <si>
    <t>6/30/2022</t>
  </si>
  <si>
    <t>An alert was issued the morning of May 21, 2022. The alert mentioned possible strong wind gusts up to 100 km/h (62 mph), along with nickel-sized hail. Most of southern Ontario south of the 401 was assigned a marginal risk of severe weather, which changed after noon as the storm progressed and intensified.</t>
  </si>
  <si>
    <t>Little advanced warning was provided to allow for additional planning</t>
  </si>
  <si>
    <t>On May 21, 2022 southern Ontario experienced a historic derecho and one of the most impactful thunderstorms in Canadian history, with winds up to 190 km/h (120 mph) as well as several tornadoes, caused widespread and extensive damage along a path that extended for 1,000 kilometres. The severe spring storm rolled through Oakville in the early afternoon on Saturday, causing widespread power outages and road closures due to fallen trees. Wind speeds reached sustained speeds of 120 km/hr.</t>
  </si>
  <si>
    <t>Updates and information were provided via social media. Information included locations affected, estimated time of restoration, and confirmation once power had been restored. Interruption details are available through the Oakville Hydro online outage map (oakvilleoutages.ca), which provides information on customers and areas impacted together with updates as customers are restored. In this instance, Oakville Hydro’s outage map and phone system experienced technical difficulties that needed to be resolved.</t>
  </si>
  <si>
    <t>1 hours, 42 minutes to restore over 90% of the customers</t>
  </si>
  <si>
    <t>12:43 PM</t>
  </si>
  <si>
    <t>7/19/2022</t>
  </si>
  <si>
    <t>Oshawa Power received a weather warning from The Weather Network.</t>
  </si>
  <si>
    <t>Oshawa Power requested extra on-call staff to be available in addition to our regular on-call staff.</t>
  </si>
  <si>
    <t>At approximately 13:25 on May 21st, 2022, a derecho entered into Oshawa Power territory with strong wind gusts up to 100 km/hr. This storm affected 9,053 customers (15% of customer base) and caused 25 broken poles along with ancillary wire and equipment damage due to the wind and subsequent downed trees.</t>
  </si>
  <si>
    <t>During Event: 1. Oshawa Power Social Media (Twitter and Facebook) was updated regularly as new information was received. 2. Oshawa Power website was updated and a "pop-up" was created that occurred every time a user accessed the site with the most up-to-date information. 3. After hours answering service was contacted to ensure they were prepared for a surge in calls and had the necessary information to relay to customers. 4. IVR message for the phone system was updated to let customers know that there was a widespread outage and crews were working on restoration. After Event: 1. Twitter event was created summarizing all the tweets sent out. 2. Throughout the evening, Oshawa Power messages were posted to Facebook. 3. Summary of the event was posted on the Oshawa Power website and Twitter.</t>
  </si>
  <si>
    <t>Severe weather statements/warnings were issued on very short notice the day of the major event. Rain and possible thunderstorms were forecasted, but no prediction of the event that took place was available. The warnings that were issued did not provide sufficient notice with respect to the severity of the weather event that took place.</t>
  </si>
  <si>
    <t>As per the table in section 2.1.4.2.5, the main contributing cause of the Major Event was #7 Adverse Weather. Secondary to the main contributing cause were #2 Loss of Supply and #3 Tree Contacts. A large portion of the transmission and distribution systems in Ontario were affected by the adverse weather, including Hydro One transmission systems, which resulted in prolonged Loss of Supply issues across all four of ORPC’s territories. ORPC also encounter Tree Contact issues in our Almonte territory resulting in multiple broke poles and trees lying on conductor.</t>
  </si>
  <si>
    <t>Yes, information was delivered to customers using the following methods: • Facebook • Twitter • Outage map on website • Website posts • 24/7 call centre (customer calls in for updates) An estimated time of restoration (ETR) was difficult to establish for the first 8-9hrs as ORPC territories were dealing with a loss of supply from the provincial grid. Hydro One was engaged with assessments and restoration as a result of major damages across the province, and the Ontario Grid Control Centre was doing its best to provide us with information. Once supply was restored, remaining customers affected by localized damage in ORPC’s distribution system were given constant updates and ETR’s as information became available.</t>
  </si>
  <si>
    <t>15:00 PM</t>
  </si>
  <si>
    <t>10/12/2022</t>
  </si>
  <si>
    <t>8/28/2022</t>
  </si>
  <si>
    <t>Lighting on Aug 28 is consistent with the OEB definition of “Major Event” (as set out in Section 2.1.4.2 of the OEB’s Electrical Reporting and Record Keeping Requirements).</t>
  </si>
  <si>
    <t>06:39</t>
  </si>
  <si>
    <t>Toronto Hydro did not have prior warning of the severe wind storm (the “Major Event”).</t>
  </si>
  <si>
    <t>While Toronto Hydro did arrange to have additional forestry crews on standby over the May long weekend because of the weather forecast showing a risk of thunderstorms, it did not arrange for any additional overhead resources since the available weather forecasts provided no prior warning of the Major Event. Toronto Hydro maintains a standby schedule requiring senior management, supervisory and operational staff to be available on a 24/7 basis to support with event restoration. This standby schedule was in place and operationalized during the Major Event.</t>
  </si>
  <si>
    <t>On May 21, 2022, at approximately 12:45 p.m., a major storm with wind gusts as high as 120 kilometres per hour swept through Toronto Hydro’s service territory. The extreme winds caused substantial damage to vegetation, which in turn damaged overhead distribution wires and equipment. Toronto Hydro declared a Level 2 emergency in response to these system impacts and the exceptionally high volume of trouble calls it received.</t>
  </si>
  <si>
    <t>Toronto Hydro used several forums to engage with customers. Toronto Hydro shared frequent updates on Twitter that detailed restoration updates and safety information. Toronto Hydro also communicated outage boundaries through the Toronto Hydro mobile app and the online outage map (except for a period of time when the outage map was unavailable due to technical issues). Between Saturday, May 21 and Wednesday, May 25, Toronto Hydro issued the following types of updates for customers on Twitter: • Status updates on restoration efforts, including customer counts • Safety tips, especially relating to downed wires • Reminders to help keep crews safe • Damage assessments and challenges in the field (severe damage to electrical equipment, fallen trees and wires, etc.) • Breakdowns of the restoration process • Homeowners’ responsibilities following storms (i.e. how to address damaged customer-owned equipment) Toronto Hydro’s usual communication channels, including live chat, were also available to customers.</t>
  </si>
  <si>
    <t>12:45 PM</t>
  </si>
  <si>
    <t>2/12/2022</t>
  </si>
  <si>
    <t>We were somewhat aware through long-range weather forecasts.</t>
  </si>
  <si>
    <t>Wasaga Distribution made sure all equipment was in ready mode, and available personnel was advised of a potential weather event.</t>
  </si>
  <si>
    <t>This outage was outside the control of the distributor and was both unavoidable and unpreventable.</t>
  </si>
  <si>
    <t>Wasaga Distribution had 7,587 customers experience an interruption during the major event which equals to ~50% of its total customer base.</t>
  </si>
  <si>
    <t>15:20</t>
  </si>
  <si>
    <t>The IEEE Standard 1366 was used to identify the scope of this Major Event.</t>
  </si>
  <si>
    <t>5/25/2022</t>
  </si>
  <si>
    <t>5/14/2022</t>
  </si>
  <si>
    <t>Waterloo North Hydro (WNH) has set up an automated email to be generated as soon as The Weather Network or Environment Canada issues weather alerts, warnings, or watches affecting any part of its service territory. If an alert is issued, WNH will begin posting outage warnings and safety alerts through social media and prepare staff for the possibility of an outage occurring. In this case, there were no weather warnings issued, so the utility had no prior warning that inclement weather or other factors could cause a major outage.</t>
  </si>
  <si>
    <t>Yes, WNH’s customer outage map displayed the number of customers initially out of power, the geographical area of the outage, the cause, and the customers remaining out of power. Once available, WNH also included ETRs on the outage map.</t>
  </si>
  <si>
    <t>Customers affected - 3,384 Total Customers - 58,837 Percentage - 5.75%</t>
  </si>
  <si>
    <t>18:24 PM</t>
  </si>
  <si>
    <t>6/3/2022</t>
  </si>
  <si>
    <t>Waterloo North Hydro (WNH) has set up an automated email to be generated as soon as The Weather Network or Environment Canada issues weather alerts, warnings, or watches affecting any part of its service territory. On May 21, 2022, WNH received a severe thunderstorm watch alert for parts of its service territory at approximately 12:10 p.m.</t>
  </si>
  <si>
    <t>The warning was not issued early enough for WNH to plan for additional resources to be made available.</t>
  </si>
  <si>
    <t>The storm rolled through Southern Ontario in the afternoon of Saturday May 21, 2022, bringing heavy rain, 132 km/h winds and hail in some areas. There were 8,925 Customer Interruptions for 1,507,297 Customer Minutes of Interruption. This event is classified as a Major Event using the IEEE 1366 standard.</t>
  </si>
  <si>
    <t>Yes, WNH’s customer outage map displayed the number of customers initially out of power, the geographical area of the outages, the cause, and the customers remaining out of power. Once available, WNH also included ETRs on the outage map. As the outage progressed and restoration efforts continued, WNH provided updates to customers on restoration efforts. In addition to ongoing safety messaging, the utility sent approximately 8 social media messages over a nine-hour period reminding customers that restoration efforts were underway and encouraging customers to check the online outage map for estimated ETRs. The social media messages also contained an image of the current outage map, allowing customers to easily see the impacted areas. An alert banner was also placed on the WNH website containing information on the number of customers impacted and where customers could go to find restoration updates.</t>
  </si>
  <si>
    <t>11:07 AM</t>
  </si>
  <si>
    <t>1/28/2022</t>
  </si>
  <si>
    <t>1/15/2022</t>
  </si>
  <si>
    <t>Supply feed from Hydro One’s Fergus Transmission station (feeder M1) was interrupted resulting in a Loss of Supply to embedded distributor Wellington North Power Inc. (WNP). During the Loss of Supply, WNP’s service territory of Arthur was without power. The Loss of Supply was due to the 44 kV conductor failing and falling into the underbuilt line along the Sub-Transmission line south of Arthur.</t>
  </si>
  <si>
    <t>Restoration time was 6 hours 45 minutes</t>
  </si>
  <si>
    <t>02:55 am</t>
  </si>
  <si>
    <t>4/6/2022</t>
  </si>
  <si>
    <t>3/27/2022</t>
  </si>
  <si>
    <t>Supply feed from Hydro One’s Hanover Transmission station was interrupted resulting in a Loss of Supply to embedded distributor Wellington North Power Inc. (WNP). During the Loss of Supply, WNP’s service territory of Holstein was without power as well as a portion of Mount Forest. The Loss of Supply was due to downed Hydro One sub transmission wire at Orchardville.</t>
  </si>
  <si>
    <t>For 90% of customers, power was restored to Mount Forest at 12:30 am on March 28, 2022. Outage was 4.18 hours (251 minutes). Power was restored to Holstein at 1:30 am on March 28, 2022. Total outage was 5.28 hours (317 minutes).</t>
  </si>
  <si>
    <t>8:19 pm</t>
  </si>
  <si>
    <t>8/31/2022</t>
  </si>
  <si>
    <t>Supply feed from Hydro One’s Fergus Transmission station M1 feeder was interrupted resulting in a Loss of Supply to embedded distributor Wellington North Power Inc. (WNP). During the Loss of Supply, WNP’s service territory of Arthur was without power. The Loss of Supply was due to a Hydro One broken pole that carries the 44 kV sub transmission line at Fergus.</t>
  </si>
  <si>
    <t>Hydro One restored hydro to Arthur at 10:39 pm on August 1, 2022. Outage was 3.25 hours (195 minutes).</t>
  </si>
  <si>
    <t>7:24 pm</t>
  </si>
  <si>
    <t>Supply feed from Hydro One’s Fergus Transmission station M1 feeder was interrupted resulting in a Loss of Supply to embedded distributor Wellington North Power Inc. (WNP). During the Loss of Supply, WNP’s service territory of Arthur was without power. The Loss of Supply was due to a Hydro One’s Fergus Transmission station M1 feeder being locked out – this feeder supplies the 44 kV sub transmission line. At the start of the outage, there was a severe storm in the area with strong winds.</t>
  </si>
  <si>
    <t>Hydro One restored hydro to Arthur at 11:28 pm on August 3, 2022. Outage was 5.57 hours (334 minutes).</t>
  </si>
  <si>
    <t>5:54 pm</t>
  </si>
  <si>
    <t>12/6/2022</t>
  </si>
  <si>
    <t>11/30/2022</t>
  </si>
  <si>
    <t>Supply feed from Hydro One’s Fergus Transmission station M1 feeder was interrupted resulting in a Loss of Supply to embedded distributor Wellington North Power Inc. (WNP). During the Loss of Supply, WNP’s service territory of Arthur was without power. The Loss of Supply was due to a Hydro One’s Transmission pole being on fire – this transmission line carries the 44 kV sub transmission line.</t>
  </si>
  <si>
    <t>Yes, WNP used both its’ Twitter and Facebook accounts to post estimation restoration times (ETR) to customers as well as providing updates on the LDC’s website. ETRs were provided to WNP from Hydro One's Integrated System Operating Centre (ISOC).</t>
  </si>
  <si>
    <t>Hydro One restored hydro to Arthur at 2:51 pm on November 30, 2022. Outage was 2.58 hours (155 minutes).</t>
  </si>
  <si>
    <t>12:16 pm</t>
  </si>
  <si>
    <t>1/16/2023</t>
  </si>
  <si>
    <t>12/23/2022</t>
  </si>
  <si>
    <t>Environment Canada issued a major winter storm warning for southern Ontario.</t>
  </si>
  <si>
    <t>In anticipation of the adverse weather event, Alectra’s staff were briefed on forecasted weather and additional staff were made available from December 21 through December 25, 2022. Additionally, Alectra’s Corporate Communications Team was on standby in anticipation of the weather event to advise customers and to provide updates to disruptions and/or emergency situations. Additional Comments for Q3: Alectra informed customers of imminent adverse weather conditions and associated emergency preparedness via social media channels (Twitter, Facebook and Instagram). The communication included emergency preparedness information from Alectra’s website and YouTube videos illustrating important safety messages. A proactive News Release also was sent out over Canada NewsWire on December 21st (“Incoming storm may cause power outages, Alectra reminds customers to ensure mobile devices are charged and emergency kits are ready.”) This release was picked up by multiple news outlets and Alectra’s Media Spokesperson was interviewed. The release was subsequently picked up by Global News, St Catharines Standard, 105.9 The Region, News Talk 610, CTV Morning Live, and CTV News. Additional Comments for Q4: Alectra Utilities has a Corporate Emergency Plan supported by individual Emergency Plans for each of its operational areas. The Emergency Plan is based on the Incident Management System (“IMS”) and requires training exercises be conducted annually. Exercises are debriefed and critiqued, and a written summary of the debriefing is distributed to all staff participating in the exercise. Training of Alectra Utilities’ system controllers (and others, as required) is performed on an ongoing basis, and regular review of the Emergency Plan is also undertaken.</t>
  </si>
  <si>
    <t>On December 23, 2022, there was a major winter storm with wind gusts up to 110 km/hour, rain, snow, and flash freezing which resulted in long duration outages across Alectra’s service territory. There were also fallen trees and broken conductors which required repair.</t>
  </si>
  <si>
    <t>During the event, Alectra’s Communications Team responded to incoming customer inquiries through direct messaging on Facebook, Instagram, and Twitter. Social media response, including updated estimated time of restoration (“ETR”) messaging was ongoing throughout the day until the power supply was fully restored. Alectra also communicated Safety Messages across the social media channels. Several media interviews were conducted with the media spokesperson on December 21, 22, 23, and 24. Alectra used these opportunities to illustrate the restoration efforts and provide safety information.</t>
  </si>
  <si>
    <t>7:51 AM</t>
  </si>
  <si>
    <t>7/20/2023</t>
  </si>
  <si>
    <t>7/13/2023</t>
  </si>
  <si>
    <t>Summer storm passed through area with high winds causing tree contact and branches on lines in various locations throughout service area</t>
  </si>
  <si>
    <t>Communication was provided via social media (Twitter and Facebook) throughout the outage time frame.</t>
  </si>
  <si>
    <t>The outage began at 2:45am and 90% of the customer were restored by 9:21am - 6 hours, 36 minutes.</t>
  </si>
  <si>
    <t>02:45am</t>
  </si>
  <si>
    <t>8/29/2023</t>
  </si>
  <si>
    <t>There were weather watches and warnings through news/weather services about potential threatening storms in the area.</t>
  </si>
  <si>
    <t>We arranged to have extra employees available through the night night as required.</t>
  </si>
  <si>
    <t>A storm with a tornado warning passed through the area with high winds causing tree contact and branches on lines in various locations throughout our service area.</t>
  </si>
  <si>
    <t>Communication was provided via social media (Twitter, Facebook) throughout the outage time frame.</t>
  </si>
  <si>
    <t>90% of customers were restored 19 hours and 44 minutes.</t>
  </si>
  <si>
    <t>Entegrus</t>
  </si>
  <si>
    <t>4:oo pm</t>
  </si>
  <si>
    <t>9/15/2023</t>
  </si>
  <si>
    <t>7/27/2023</t>
  </si>
  <si>
    <t>Adverse Weather-Wind caused large tree limbs from adjacent property to fall across two feeders in ROW.</t>
  </si>
  <si>
    <t>Eleven social media posts (Twitter and Instagram) kept customers informed about the progress of repairs and estimated times of restoration. Customers were also directed to Burlington Hydro’s Outage Map to stay on top of current estimated restoration times by neighborhood.</t>
  </si>
  <si>
    <t>4:36AM</t>
  </si>
  <si>
    <t>8/2/2023</t>
  </si>
  <si>
    <t>Adverse Environment - Major structure fire at a construction site which was in close proximity to wood pole line with multiple feeders which became engulfed in flames.</t>
  </si>
  <si>
    <t>Customers were provided 4 updates on social media channels (Twitter and Instagram) which kept them up-to-date on repairs and estimated restoration. Customers were also directed to Burlington Hydro’s Outage Map to stay on top of current estimated restoration times and the extent of the outage.</t>
  </si>
  <si>
    <t>5:23AM</t>
  </si>
  <si>
    <t>Adverse Environment-Fire</t>
  </si>
  <si>
    <t>2/21/2023</t>
  </si>
  <si>
    <t>On Wednesday, December 21st, 2022, Environment Canada issued wind warnings for much of Southern Ontario, indicating that damaging winds were expected on Friday December 23rd and Saturday December 24th. CNPI’s Regional Manager held numerous meetings with the Operations Department during the week of December 19th regarding the potential wind speeds prior to the storm. Appendix A depicts the Special Weather Statement from Environment Canada and the High Wind Watch from the National Weather Service.</t>
  </si>
  <si>
    <t>All arrangements for standby were made before the storm began. CNPI secured internal resources for the holiday weekend prior to December 23rd. CNPI sent employees home for rest time on December 22nd in order to optimize the available staff hours to respond to the impending storm.</t>
  </si>
  <si>
    <t>On December 23rd and 24th, a snow and wind storm hit the CNPI service territory. Wind gusts of up to 125 km/hr caused trees to fall onto and damage CNPI line infrastructure, which resulted in outages. Blowing snow caused very poor visibility, and vehicles were unable to safely travel on the roadways.</t>
  </si>
  <si>
    <t>CNPI posted 58 updates on both Twitter and Facebook social media channels (without ETR’s). The postings provided progress of restoration efforts, special weather statements issued by Environment Canada and emergency related communication in cooperation with both the Town of Fort Erie and City of Port Colborne, over the course of the Major Event Days. There were also five website alerts posted on a daily basis to summarize current restoration status and various customer support recommendations from ESA and local warming centre information. 5,306 customer calls were taken during the Major Event Day period via CNPI’s partner call centre.</t>
  </si>
  <si>
    <t>Due to the ongoing poor weather, new outages began throughout the period (including on December 23, 24, 25, etc). That is to say, these 90% of interruptions did not all begin with the first outage.</t>
  </si>
  <si>
    <t>CNPI utilized assistance from the following companies through third party mutual assistance agreements: • Welland Hydro • Niagara Peninsula Energy • NOTL Hydro • Burlington Hydro • Cornwall Electric * CNPI also used a number of private utility-based contractors: • Ground Aerial Maintenance Services • Peters Excavating • Pineridge Tree Service • PowerNorth Utility Group • Hyline Utility Solutions • Spark Power Group • Holland Power Services</t>
  </si>
  <si>
    <t>4/19/2023</t>
  </si>
  <si>
    <t>2/22/2023</t>
  </si>
  <si>
    <t>On Wednesday, February 22nd, 2023, Environment Canada issued freezing rain warnings for Southern Niagara, indicating that freezing rain leading to build-up and high winds were expected on Wednesday February 22nd and Thursday February 23rd. CNPI’s Regional Manager held meetings with the Operations Department on Tuesday February 21st and Wednesday February 22nd regarding the potential freezing rain and wind speeds prior to the storm. Appendix A depicts the Special Weather Statement from Environment Canada and the High Wind Watch from the National Weather Service.</t>
  </si>
  <si>
    <t>All arrangements for standby were made before the storm began. CNPI had a normal complement on-call during the daytime on February 23rd, 2023, with the ability to call in additional crews if required. CNPI hired Hyline Utility to provide two crews on standby ready to work from Tuesday February 21st to Wednesday February 22nd, but they were not utilized.</t>
  </si>
  <si>
    <t>On February 22nd and 23rd, a freezing rain and wind storm hit the CNPI service territory. Wind gusts of up to 66 kmph caused trees covered with ice to fall onto and damage CNPI line infrastructure, which resulted in outages. The ice accumulation on CNPI's equipment and lines were over 25mm thick in our southern service territory and 12mm thick in our northern service territory. The broken trees, conductors, and other equipment delayed the power restoration significantly.</t>
  </si>
  <si>
    <t>Between February 23rd and 24th, CNPI issued approximately 8 social media posts denoting the approximate number of customers without power and the general areas affected by the outages. ETRs were not provided due to the extent of infrastructure damage which made estimating difficult.</t>
  </si>
  <si>
    <t>23:20 PM</t>
  </si>
  <si>
    <t>6/5/2023</t>
  </si>
  <si>
    <t>4/5/2023</t>
  </si>
  <si>
    <t>Cornwall Electric thoroughly monitors Environment Canada notices to proactively identify and prepare for potential emergency outage restoration efforts. On April 4, Environment Canada issued a freezing rain warning, outlining the potential for a significant storm affecting eastern Ontario. On April 5, prior to the weather event, CE Management prepared for the event by assessing internal resources, materials, etc. and securing additional external resources. These resources were retained as part of the restoration efforts.</t>
  </si>
  <si>
    <t>All arrangements for standby/on-call were made before the storm began. CE secured internal resources. Since the majority of the outages occurred during daily-light hours – Assessors were sent out to assess the damage early – to determine the resources required to safely restore power in a timely manner – and determine if sufficient mutual assistance secured.</t>
  </si>
  <si>
    <t>Just after noon on Wednesday April 5, 2023, Cornwall Electric began to experience outages caused by severe weather affecting much of Southern and Eastern Ontario and Quebec. Severe thunderstorms and freezing rain impacted Cornwall directly, while tornado warnings were issued for other parts of the province. Large branches fell on power lines as a result of the significant ice accumulation, with the early budding on birch &amp; soft maple trees increasing the ice accumulation. CE’s crews worked overnight to restore power to the majority of customers, however the full restoration efforts lasted until April 7, being further encumbered by flooding occurring on April 6. Throughout the restoration efforts, CE issued numerous updates via its social media and website as well as remained in contact with the City, Townships and Mohawk Council. The website notices also included information for Cornwall residents from local authorities regarding the availability of warming centres.</t>
  </si>
  <si>
    <t>Yes, CE provided several updates via social media and CE’s website. Please refer to Appendix A for an outline of the posts.</t>
  </si>
  <si>
    <t>CNPI, EOP, and other contracted services such as OLC, Spark Power and equipment from T&amp;T (ie: bucket truck).</t>
  </si>
  <si>
    <t>12:32 PM</t>
  </si>
  <si>
    <t>4/21/2023</t>
  </si>
  <si>
    <t>Yes. Environment Canada issue Winter Storm Watch for majority of areas in Southwestern Ontario. On February 21st, Environment Canada changed from Winter Storm Watch to Freezing Rain Warning. On February 22nd, Environment Canada issued Freezing Rain Warning for Windsor-Essex region.</t>
  </si>
  <si>
    <t>Yes, E.L.K. had the regular on-call staff that responded to the initial power outage calls. As a result of adverse weather warnings issued by Environment Canada, there were additional E.L.K. crews on standby and responded immediately after the first outage reports. Additional, E.L.K. had local pole line contractor on stand by and were deployed on February 23rd.</t>
  </si>
  <si>
    <t>There were two main contributing cause of the Major Event i.e., Adverse Weather – Tree Contact and Adverse Weather – Equipment Breakage. The storm caused the ice to be accumulated on the trees, power lines and equipment. As a result of the heavy ice accumulation, the trees and tree branches broke and fell on the power lines. The ice accumulation on power line caused equipment breakage that resulted in downed power lines.</t>
  </si>
  <si>
    <t>Yes, E.L.K. continued posting on its Twitter account regarding estimated time of restoration, where known, as well as any areas that were being restored. E.L.K. also received information from its transmitter and shared their estimated time of restoration with the customers. E.L.K. also continuously reminded public to keep safe distance from downed power lines.</t>
  </si>
  <si>
    <t>It took E.L.K. approximately 27 hours to restore power to 90% of customers interrupted (not related to Loss of Supply) It took a total of approximately 48 hours to restore power to 90% of customer interrupted (included Loss of Supply)</t>
  </si>
  <si>
    <t>5:00 PM</t>
  </si>
  <si>
    <t>9/22/2023</t>
  </si>
  <si>
    <t>7/26/2023</t>
  </si>
  <si>
    <t>Yes, Environment Canada issued a severe thunderstorm warning for the southwestern region of Canada, effective from late afternoon through the evening of July 26th. In addition to the thunderstorm alert, Environment Canada also issued warnings for potential tornadoes, damaging wind gusts, heavy rainfall, and the possibility of hail.</t>
  </si>
  <si>
    <t>Yes, E.L.K.'s standard on-call personnel promptly addressed the initial power outage reports. After conducting their initial assessments, E.L.K. efficiently divided the crews into two shifts, enabling the restoration work to proceed continuously throughout the day and night. Recognizing the scope of the situation from their initial evaluation, E.L.K. acted immediately to initiate the activation of the Ontario Mutual Assistance Program (OnMAG), reaching out to neighboring utility companies to secure additional assistance.</t>
  </si>
  <si>
    <t>The Major Event's primary factors contributing to its occurrence were the Adverse Weather conditions, Loss of Supply, and Tree Contacts. According to reports from Environment Canada, wind gusts reached speeds of up to 91km/h, resulting in significant damage to utility poles. The high winds led to the breakage of tree branches from nearby trees, which then fell onto power lines. In certain cases, large trees were uprooted, collapsing onto the power lines and causing extensive damage to the electrical infrastructure.</t>
  </si>
  <si>
    <t>Yes, E.L.K. maintained an active presence on its Twitter account, consistently sharing updates on estimated restoration times where available and notifying customers about areas that were currently undergoing restoration efforts. Importantly, the company consistently emphasized the crucial safety measure of maintaining a safe distance from downed power lines to protect the public from potential hazards.</t>
  </si>
  <si>
    <t>During the Major Event, a total of 5,028 customers experienced interruptions. E.L.K. serves a customer base totaling 12,101 individuals, and the Major Event accounted for approximately 41% of these interruptions, resulting from various factors such as Loss of Supply, Adverse Weather, or Tree Contact. It took E.L.K. approximately 38 hours to restore power to 90% of customers interrupted.</t>
  </si>
  <si>
    <t>In the earlier part of 2023, E.L.K. joined the Ontario Mutual Assistance Program (OnMAG). As soon as the initial outage call came in, E.L.K. took immediate action, activating OnMAG within one hour to seek assistance from fellow utility providers. During the subsequent meeting with other OnMAG members, several utilities generously offered to dispatch their crews to aid in the restoration efforts. E.L.K. gratefully accepted the offers extended by Bluewater Hydro, Entegrus, and Essex Powerlines, as these utilities were situated in close proximity to E.L.K.'s service area.</t>
  </si>
  <si>
    <t>4:15 PM</t>
  </si>
  <si>
    <t>Local media and Environment Canada had issued warnings and news coverage of the potential of a freezing rain event.</t>
  </si>
  <si>
    <t>The first outages caused by the freezing rain event started at approximately 2:00 pm during a regular weekday. Full staffing was working at the onset of the storm. There were several small outages at the onset of the storm, which were dealt with by staff that had arrived for their afternoon shift, and staff that had been carried over from their day shift. These outages were restored between 5:00 pm and 6:00 pm. Between 6:00 pm and 7:00 pm, the storm began to create many widespread outages. Once the event was creating widespread power outages, more staff were called in and mobilized to provide power restoration. Management simultaneously made arrangements to have crews working shifts to enable 24-hour storm restoration efforts. Shifts of crews worked 24 hours per day beginning in the afternoon of February 22, 2023. All available line staff were engaged in power restoration until the last customer that could be re-connected, was re-connected.</t>
  </si>
  <si>
    <t>A freezing rain event impacted the entirety of the City of Windsor beginning in the afternoon of Wednesday, February 22, 2023, and continuing into the mid-morning of Thursday, February 23, 2023. The ice accumulation on lines, trees and structures caused numerous power outages from falling trees which downed powerlines.</t>
  </si>
  <si>
    <t>ENWIN engaged in a significant communications effort to keep its customers apprised of the status of ongoing restoration efforts. A summary is provided below: -Social media posts were made outlining areas affected by the storm, and once determined, an approximate restoration time. This included over 13 original posts and over 40 system-generated posts. Information included directions to visit the ENWIN website to view the outage map and to read information about power restoration, tips during prolonged power outages, and safety information. -ENWIN worked closely with local media throughout the event, issuing six press releases between February 23rd and 24th. -ENWIN team members also contributed to 12 interviews and media updates, with any update/media release being posted to the ENWIN website. Banners on the website were also made to direct visitors to ENWIN’s online outage centre. -Additional call centre staff were made available to handle increased customer call volume (e.g. reporting power out or lines down) during and after the storm.</t>
  </si>
  <si>
    <t>From the peak at 11:18 pm on February 22, 90% of that load was restored by 5:20 pm on February 23, 18 hours, 2 minutes after the peak outage occurred.</t>
  </si>
  <si>
    <t>2:15 PM</t>
  </si>
  <si>
    <t>10/23/2023</t>
  </si>
  <si>
    <t>8/24/2023</t>
  </si>
  <si>
    <t>Environment Canada had issued warnings in the late afternoon and evening of August 24, 2023, describing the potential of a storm with high winds and a risk of tornado activity.</t>
  </si>
  <si>
    <t>ENWIN was aware of the potential for approaching severe weather during the afternoon and evening of August 24, 2023. However, the Environment Canada warnings of a potential windstorm were received later in the evening, with the storm ultimately reaching Windsor at approximately 10:27 pm. Due to the timing of the weather alert and the uncertainty of potential impacts, ENWIN did not call-in additional employees to standby in advance of the storm. ENWIN regularly maintains an afternoon shift of a single bucket truck, and this crew was on shift the evening of August 24, 2023. This crew was immediately mobilized to assess the damage and address hazards during the weather event. As the scale of outages became evident shortly after the beginning of the storm, a call out for additional ENWIN line crews was executed. ENWIN management simultaneously scheduled field crews, system control, and supervisory staff to provide 24-hour storm restoration. Shifts of crews worked 24 hours per day beginning August 24, 2023. As noted below, approximately 90% of customers were restored in under 6 hours of the outage peak occurring.</t>
  </si>
  <si>
    <t>A significant summer storm was experienced in southwestern Ontario during the evening of August 24, 2023. The storm produced very high winds, which post-event, were determined to also include two separate tornado touch downs within ENWIN’s service territory. There were many incidents of fallen trees, broken poles and similar wind-driven damage throughout the City of Windsor.</t>
  </si>
  <si>
    <t>ENWIN posted tweets describing areas affected by the storm and an approximate restoration time when that information was determined. Tweets included directions to visit the ENWIN website to view the outage map, to read information about power restoration, and actions to take during prolonged power outages.</t>
  </si>
  <si>
    <t>A peak of approximately 19,800 customers were without power. The outage peak occurred at approximately 12:30 am on August 25, 2023. At that point, approximately 19,800 customers were without power. By 6:15 am August 25, 2023, greater than 90% of the peak load loss had been restored.</t>
  </si>
  <si>
    <t>Essex Powerlines Corporation Assistance was also provided by a third-party line contractor, Black &amp; McDonald.</t>
  </si>
  <si>
    <t>10:27 pm</t>
  </si>
  <si>
    <t>2/2/2023</t>
  </si>
  <si>
    <t>12/3/2022</t>
  </si>
  <si>
    <t>Elexicon Energy only had a standard public safety weather warning. These are not aimed at or equipped to inform impacts to the distribution system.</t>
  </si>
  <si>
    <t>There were extra employees put on Standby for that weekend. 2 extra employees in Whitby as well as 2 extra employees in Belleville. All districts were advised to ensure staff was prepared to respond to higher call volumes. Forestry crews were also put in place on standby for possible wind/tree contact issues.</t>
  </si>
  <si>
    <t>A high winds event caused a loss of supply to our Newcastle customer base. Given that the impacted device was an asset owned by Hydro One Networks Inc., Elexicon Energy had limited control in restoring customers in a more timely fashion.</t>
  </si>
  <si>
    <t>Elexicon Energy provided timely and informative updates during the Major Event. Outage details – including areas, crew status and estimated times of power restoration – were posted on the utility’s online Outage Map, Twitter feed and Outage Information Hotline.</t>
  </si>
  <si>
    <t>5.5% of the total customer base were interrupted and it took 9 hours, 28 minutes to restore 90% of the customers who were interrupted.</t>
  </si>
  <si>
    <t>11:22 AM</t>
  </si>
  <si>
    <t>2/15/2023</t>
  </si>
  <si>
    <t>Public advisory weather warnings. Typically, these are public safety reports that are not reliable for operating a distribution network.</t>
  </si>
  <si>
    <t>Staffing was arranged to maximize working hours according to region to ensure Elexicon Energy could provide a 24/7 response.</t>
  </si>
  <si>
    <t>An historic winter storm including blizzards, high winds and snowfall swept through the region from December 23rd to 25th causing widespread outages. High winds brought down trees and power lines resulting in damage to critical infrastructure.</t>
  </si>
  <si>
    <t>Elexicon Energy provided timely and informative updates during the Major Event. Outage details – including areas, crew status and estimated times of power restoration – were posted on Elexicon’s online Outage Map, Twitter feed and Outage Information Hotline.</t>
  </si>
  <si>
    <t>30 hours, 4 minutes</t>
  </si>
  <si>
    <t>09:45 am</t>
  </si>
  <si>
    <t>3/20/2023</t>
  </si>
  <si>
    <t>1/25/2023</t>
  </si>
  <si>
    <t>Additional crews were scheduled to be on stand-by. An incident management structure was initiated to continually monitor and assess for operational needs and public communications</t>
  </si>
  <si>
    <t>A snowstorm swept through the region with winds gusts and heavy snowfall resulting in power outages. Heavy snow fall accumulation between 15 to 20cm during rush hour traffic. The timing of the storm complicated matters. Unplowed roads at rush hour traffic restricted the movement of crews and our ability to restore customers.</t>
  </si>
  <si>
    <t>Elexicon Energy provided updates, when available, during the Major Event. Outage details, including affected areas, crew status and estimated times of power restoration, were posted on Elexicon’s online Outage Map, Twitter feed and Outage Information Hotline.</t>
  </si>
  <si>
    <t>Interrupted customers represent 7.6% of the Distributor's total customer base. It took 5 hours, 20 minutes to restore 90% of the customers who were interrupted.</t>
  </si>
  <si>
    <t>03:52 PM</t>
  </si>
  <si>
    <t>Adverse Weather-Snow</t>
  </si>
  <si>
    <t>Yes. Environment Canada issued a Winter Storm Watch for certain locations within Southwestern Ontario (including Chatham-Kent) one day before the first outage. On February 21, 2023, at 6:09 pm, Environment Canada replaced the Winter Storm Watch with a Freezing Rain Warning. Subsequently, on February 22, 2023, at 4:15 am, Environment Canada issued a Freezing Rain Warning for Chatham-Kent indicating that “extensive utility outages are possible due to the combination of ice accretion and moderate winds”.</t>
  </si>
  <si>
    <t>The boundaries of the EPI service territory stretch from Wheatley in the southwest to Parkhill in the northeast. The boundaries are non-contiguous, and the distance across the Entegrus service territory is approximately two hours travel time by vehicle. Accordingly, Entegrus operates two operational centres, one in the Entegrus southwest region (located in Chatham) and another in the Entegrus northeast region (located in St. Thomas). As described in question #1 above, Entegrus had prior warning about the storm. The event occurred after business hours, and as such Entegrus had on-call staff ready to respond and other staff on standby. Entegrus contacted vegetation contractors and had them on standby prior to the storm. Entegrus also participated in multiple conversations with its mutual aid group ONMAG prior to the storm. Restoration efforts continued after-hours throughout the evening of February 22 into the afternoon of February 24, 2023.</t>
  </si>
  <si>
    <t>The main contributing cause of the Major Event was “Adverse Weather – Freezing Rain”. The storm resulted in numerous tree limbs falling and making contact with infrastructure. This resulted in broken poles, downed lines, and faults.</t>
  </si>
  <si>
    <t>Yes, Entegrus provided continual updates on outage and restoration efforts at each specific community level, as there were multiple concurrent outages throughout the Entegrus service territory. The updates were shown on the Entegrus website, including the outage map. Updates were also posted on Twitter and Facebook. All posts included information on investigation efforts, causes and ETRs (where possible). The updates also included safety information, as well as reminders to report downed power lines. The Entegrus website contains an embedded Twitter feed to allow for customers who do not follow social media to receive updates.</t>
  </si>
  <si>
    <t>Yes. Entegrus maintains third party mutual assistance agreements for restoration efforts, including membership in the Ontario Mutual Assistance Program (“OnMAG”). Entegrus contacted Bluewater Power and London Hydro for restoration assistance. Bluewater Power and London Hydro were contacted on the morning of February 23, and crews from both arrived the afternoon of February 23.</t>
  </si>
  <si>
    <t>6:15 PM</t>
  </si>
  <si>
    <t>4/26/2023</t>
  </si>
  <si>
    <t>2/27/2023</t>
  </si>
  <si>
    <t>On February 26, 2023, at 12:06 am, Environment Canada issued a Special Weather Statement for certain locations within Southwestern Ontario (including Chatham-Kent) for February 27, 2023. On February 27, 2023, at 5:43 am, Environment Canada replaced the Winter Storm Watch with a Freezing Rain Warning.</t>
  </si>
  <si>
    <t>The boundaries of the EPI service territory stretch from Wheatley in the southwest to Parkhill in the northeast. The boundaries are non-contiguous, and the distance across the Entegrus service territory is approximately two hours travel time by vehicle. Accordingly, Entegrus operates two operational centres, one in the Entegrus southwest region (located in Chatham) and another in the Entegrus northeast region (located in St. Thomas). As described in question #1 above, Entegrus had prior warning about the storm. The event occurred after business hours, and as such Entegrus had on-call staff ready to respond and other staff on standby. Restoration efforts continued after-hours throughout the evening of February 27th.</t>
  </si>
  <si>
    <t>The main contributing causes of the Major Event were “Adverse Weather – Freezing Rain” and “Adverse Weather – Wind”. The storm resulted in tree limbs falling and making contact with infrastructure. This resulted in damage to Entegrus infrastructure.</t>
  </si>
  <si>
    <t>Yes, Entegrus provided continual updates on outage and restoration efforts at each specific community level, as there were multiple concurrent outages throughout the Entegrus service territory. The updates were shown on the Entegrus website, including the outage map. Updates were also posted on Twitter and Facebook. All posts included information on investigation efforts, causes and ETRs (where possible). The updates also contained safety information, including how to prepare for an outage. The Entegrus website contains an embedded Twitter feed to allow for customers who do not follow social media to receive updates.</t>
  </si>
  <si>
    <t>Entegrus serves approximately 63,000 customers. During the Major Event on the evening of February 27, 2023, there were 4,560 customers interrupted (unrelated to Loss of Supply), representing approximately 7% of Entegrus customers. See #7 below for additional details regarding Loss of Supply from this storm.</t>
  </si>
  <si>
    <t>4:09 PM</t>
  </si>
  <si>
    <t>10/10/2023</t>
  </si>
  <si>
    <t>Yes. On July 26, 2023, at 1:14 pm, Environment Canada issued a Severe Thunderstorm Watch for certain locations within Southwestern Ontario (including Chatham-Kent) for July 26, 2023. On July 26, 2023 at 4:00 pm, Environment Canada replaced the Severe Thunderstorm Watch with a Severe Thunderstorm Warning.</t>
  </si>
  <si>
    <t>The boundaries of the EPI service territory stretch from Wheatley in the southwest to Parkhill in the northeast. The boundaries are non-contiguous, and the distance across the Entegrus service territory is approximately two hours travel time by vehicle. Accordingly, Entegrus operates two operational centres, one in the Entegrus southwest region (located in Chatham) and another in the Entegrus northeast region (located in St. Thomas). As described in question #1 above, Entegrus had prior warning about the storm. The event occurred after business hours, and as such Entegrus had on-call staff ready to respond and other staff on standby. Restoration efforts continued after-hours throughout the evening of July 27th.</t>
  </si>
  <si>
    <t>The main contributing causes of the Major Event were “Tree Contact from Adverse Weather” and “Lightning”. The storm resulted in tree limbs falling and making contact with infrastructure as well as lightning strikes which further damaged Entegrus’ infrastructure.</t>
  </si>
  <si>
    <t>Yes, Entegrus provided continual updates on outage and restoration efforts at each specific community level, as there were multiple concurrent outages throughout the Entegrus service territory. The updates were shown on the Entegrus website, including the outage map. Updates were also posted on Twitter and Facebook. All posts included information on investigation efforts, causes and ETRs (where possible). The updates also contained safety information, including how to prepare for an outage.</t>
  </si>
  <si>
    <t>4:30 PM</t>
  </si>
  <si>
    <t>10/20/2023</t>
  </si>
  <si>
    <t>Yes. On August 22, 2023, at 1:03 pm, Environment Canada issued a multi-day Severe Thunderstorm Warning for certain locations within Southwestern Ontario (including Chatham-Kent) for August 23 - August 24, 2023. On August 24, 2023 at 10:59 pm, Environment Canada replaced the Severe Thunderstorm Warning with a Tornado Warning.</t>
  </si>
  <si>
    <t>The boundaries of the EPI service territory stretch from Wheatley in the southwest to Parkhill in the northeast. The boundaries are non-contiguous, and the distance across the Entegrus service territory is approximately two hours travel time by vehicle. Accordingly, Entegrus operates two operational centres, one in the Entegrus southwest region (located in Chatham) and another in the Entegrus northeast region (located in St. Thomas). As described in question #1 above, Entegrus had prior warning about the storm. The event occurred after business hours, and as such Entegrus had on-call staff ready to respond and other staff on standby. Restoration efforts continued after-hours throughout the afternoon of August 28, 2023.</t>
  </si>
  <si>
    <t>The main contributing causes of the Major Event were “Tree Contact from Adverse Weather” and “Equipment Breakage from Adverse Weather”. The storm resulted in tree limbs falling and making contact with infrastructure as well as equipment breakage.</t>
  </si>
  <si>
    <t>Yes, Entegrus provided continual updates on outage and restoration efforts at each specific community level, as there were multiple concurrent outages throughout the Entegrus service territory. The updates were shown on the Entegrus website, specifically the outage map page. Updates were also posted on social media channels, Twitter and Facebook. All posts included information on investigation efforts, causes and ETRs (where possible). The updates also contained safety information, including how to prepare for an outage. The Entegrus website contains an embedded Facebook feed to allow for customers who do not follow social media to receive updates.</t>
  </si>
  <si>
    <t>Yes. Entegrus maintains third party mutual assistance agreements for restoration efforts, including membership in the Ontario Mutual Assistance Program (“OnMAG”). Entegrus contacted Bluewater Power for restoration assistance. Bluewater arrived the morning of August 25, 2023 and stayed until late Saturday, August 26, 2023 to assist with restoration efforts. Entegrus operational staff restoration efforts continued until August 28 at 3:57 pm.</t>
  </si>
  <si>
    <t>11:00 PM</t>
  </si>
  <si>
    <t>2/16/2023</t>
  </si>
  <si>
    <t>On December 20, 2022, Environment Climate Change Canada (ECCC) issued a Weather Briefing forecasting inclement weather on December 23-25, 2022. The storm was forecasted to affect all of southern Ontario and large portion of northern Ontario beginning Thursday, December 22 through to at least Saturday, December 24. The briefing included threats of significant snowfall, strong winds, blowing snow, rain as well as icing and cold temperatures. At the time of the briefing, there was a fair amount of uncertainty regarding specific timing and snow/rain/wind intensities. Regardless of these uncertainties, high impacts were expected to occur.</t>
  </si>
  <si>
    <t>GBE initiated emergency response preparation and advanced resource planning during the week of December 19th, 2022. On Thursday, December 22, GBE finalized the arrangements that ensured extra employees were available to respond from December 23 to 25, 2022.</t>
  </si>
  <si>
    <t>The main contributing cause of the Major Event was Adverse Weather (Cause Code 6). GBE experienced three (3) outages in North Dumfries and one (1) outage in Brantford, of which the largest outage was due to adverse weather with galloping lines in the town of Ayr.</t>
  </si>
  <si>
    <t>When known, the Estimated Times of Restoration (ETRs) were issued throughout the Major Event through GBE’s public-facing Outage Map for the Cambridge, North Dumfries, and Brant County areas. The Outage Map on the GBE website remained accessible throughout the Major Event. The updates were posted on the GBE (former Energy+) home page via a highly visible Alert Banner. The updates on the Brantford outages were regularly communicated via the legacy Branford Power website. The Brantford service area has not yet been incorporated in the GBE’s public-facing Outage Map following the merger of Brantford Power and Energy+ on May 2, 2022. GBE also sent notifications and status updates on all outages through its social media channels, predominantly through Facebook (22) and Twitter (18). Two videos were posted to the GBE YouTube channel. The metrics on social media and website results for December 23, 2022, are attached in Appendix A. For each outage in the Cambridge, North Dumfries, and Brant County areas, GBE updated the Outage Map system when the outage was first identified and provided updates depending on the scale of the outage. For each outage in the Brantford area, the legacy website was updated with an outage notification including the location and updates on the restoration. In total, GBE released 19 updates to the public-facing Outage Map, shown in Appendix B and four (4) updates made to the legacy Brantford Power Inc. website as the result of the Major Event on December 23, 2022.</t>
  </si>
  <si>
    <t>It took 7 hours and 30 minutes to restore power to 90% of customers impacted by the Major Event.</t>
  </si>
  <si>
    <t>7:44 AM</t>
  </si>
  <si>
    <t>2/6/2023</t>
  </si>
  <si>
    <t>12/15/2022</t>
  </si>
  <si>
    <t>The IBM Predication Software and Weather Monitoring tool indicated the potential for a significant event.</t>
  </si>
  <si>
    <t>The main contributing causes of the Major Event were tree contacts and equipment failures.</t>
  </si>
  <si>
    <t>It took 82 hours and 34 minutes from the onset of the Major Event to restore 90% of the impacted customers.</t>
  </si>
  <si>
    <t>Durham High Voltage K-Line Ainsworth Iconic Lakefront Utilities North Bay Hydro Entegrus ERTH EPCOR Devries Power and Utility Sproule Powerline Construction Holland Power T&amp;T Line Construction Vickers Power Line Kingston Utilities</t>
  </si>
  <si>
    <t>10:33 AM</t>
  </si>
  <si>
    <t>It took 111 hours and 14 minutes from the onset of the Major Event to restore 90% of the impacted customers.</t>
  </si>
  <si>
    <t>Cormorant Utility Service/Power Tel Dundas Power Line Durham High Voltage EPCOR Utilities Holland Power Services Iconic Power Systems K-Line North Bay Hydro Sault Ste. Marie PUC Sudbury PUC Sproule Powerline Construction T&amp;T Power Valard</t>
  </si>
  <si>
    <t>9:55 AM</t>
  </si>
  <si>
    <t>5/16/2023</t>
  </si>
  <si>
    <t>Ahead of the February 22nd weather system, Dx System Control developed a staffing readiness plan for Control Room resources over the February 22nd to 24th period. Discussions were held with Dx Lines (Southern region) on a preparedness strategy. Southern region held three calls in advance of the event, which included forestry, transmission lines, support staff, damage assessors and logistics representatives. The plan was to increase additional crews on call for Wednesday evening and Thursday night in Southern region to respond to any events in those projected impact areas. No internal crew movement was required.</t>
  </si>
  <si>
    <t>It took 86 hours to restore 90% of the 99,000 customers impacted.</t>
  </si>
  <si>
    <t>Ainsworth Bluewater Power EPCOR ERTH Power EPCOR Utilities Hannon Electric Highline Holland Iconic K-Line K Line – Barrie K Line – Hamilton Lakeland Power London Hydro Milton Hydro Valard</t>
  </si>
  <si>
    <t>3:02 AM</t>
  </si>
  <si>
    <t>6/6/2023</t>
  </si>
  <si>
    <t>Preparations and mobilization began ahead of the weather system on April 4th. Distribution Lines resources were allocated within the Northwest zone, and sixty resources from the south were dispatched to an area bordering the Central and Northeast zones. Damage assessors, forestry crews, and field business centre staff were briefed and readied for mobilization as the storm unfolded. Helicopter and Fleet staff and equipment were on standby, with contractors notified of potential support requirements.</t>
  </si>
  <si>
    <t>Estimated Time Restoration (ETRs) were shared with customers who were registered for proactive notifications.</t>
  </si>
  <si>
    <t>It took 70 hours and 16 minutes from the onset of the Major Event to restore 90% of the 394,000 customers impacted.</t>
  </si>
  <si>
    <t>Local Distribution Company (LDC) Lakefront Utilities Lakeland Power Epcor Kingston PUC North Bat Hydro Bluewater Power Oakville Hydro Toronto Hydro Alectra</t>
  </si>
  <si>
    <t>2/10/2023</t>
  </si>
  <si>
    <t>Environment Canada issued a Special Weather Statement on December 19th, 2022 at approximately 16:00, a Winter Storm Watch on December 21, 2022 at approximately 15:00 and a Winter Storm Warning on December 22nd, 2022 at approximately 15:00.</t>
  </si>
  <si>
    <t>Once Environment Canada issued the Winter Warning Watch, all Hydro Ottawa Operations employees were contacted for availability. All available Line staff and underground staff were instructed to report into their work location on December 23rd, 2022 at 6:00. All On-Call staff were instructed to report in on December 22nd, 2022 at 18:00 in preparation for the event as well as the Incident Command Centre was stood up at the same time.</t>
  </si>
  <si>
    <t>On December 23rd at 1:01AM Hydro One S7M circuit and Cambrian's T1 transfer tripped which resulting in a loss of supply to four Hydro Ottawa substations which led to 31,897 Hydro Ottawa customer outages.</t>
  </si>
  <si>
    <t>Yes, estimated times of restoration were provided on the Hydro Ottawa website Outage Map, Power Outage Line and by email Outage Alerts prior to it going into Storm Mode. Estimated times of restoration were also provided through responding to requests from media, shareholder and social media.</t>
  </si>
  <si>
    <t>1:01 AM</t>
  </si>
  <si>
    <t>5/11/2023</t>
  </si>
  <si>
    <t>Environment Canada issued a Special Weather Statement on April 4th, 2023 stating prolonged freezing rain leading to 10 to 15 millimeters of ice accretion was forecasted.</t>
  </si>
  <si>
    <t>Hydro Ottawa had all of its employees on standby and on-site during the onset of the event. In addition, Hydro Ottawa had a full complement of on-shift personnel, a full on-call roster of field technicians and management personnel working overnight.</t>
  </si>
  <si>
    <t>On April 5th at 7:26 PM, Hydro One M31A transfer tripped. Which resulted in a loss of supply to two Hydro Ottawa substations leading to 25,303 Hydro Ottawa customer outages.</t>
  </si>
  <si>
    <t>Once available, estimated times of restoration were provided through proactive communications via website, news releases, press conference, updates to the shareholder, email to customers and social media outlets. ETRs were also provided while responding to requests for information from the following audiences: customer enquiries, media, shareholder.</t>
  </si>
  <si>
    <t>163,448 customers were interrupted during the Major Event, representing 45% of Hydro Ottawa’s total customer base.</t>
  </si>
  <si>
    <t>Burlington Hydro, London Hydro, ERTH Power</t>
  </si>
  <si>
    <t>10:54 AM</t>
  </si>
  <si>
    <t>6/26/2023</t>
  </si>
  <si>
    <t>Thunderstorms were forecasted; however, the severity of the lightning exceeded what was expected.</t>
  </si>
  <si>
    <t>On June 26, 2023 there was a thunderstorm and lightning event that caused some significant outages: 1) 48M2 breaker auto re-closed at the Hawthorne TS station. The Blue phase switch was open with pitting due to lightning. 7241 customers were interrupted. 2) TB06 breaker failure due to a lightning strike which tripped the Y bus at the Russell TS station. 2363 customers were impacted. 3) UX02 and UX05 breakers tripped at the Gladstone station due to fallen trees from the thunderstorm event. 1266 customers were affected.</t>
  </si>
  <si>
    <t>Yes, ETRs were provided on social media (Twitter/X) and through the Outage Map</t>
  </si>
  <si>
    <t>3:40 PM</t>
  </si>
  <si>
    <t>9/27/2023</t>
  </si>
  <si>
    <t>7/28/2023</t>
  </si>
  <si>
    <t>Thunderstorms were forecasted, however the severity of the storm exceeded what was expected.</t>
  </si>
  <si>
    <t>In the challenging scenario of a labour disruption, Hydro Ottawa took specific measures to ensure staff readiness and on-call staff and contractors were on stand-by.</t>
  </si>
  <si>
    <t>On July 28, 2023, there was a hailstorm event that caused some significant outages: i) A circuit breaker tripped at the Lincoln Heights TD substation due to fallen trees on overhead primary conductor infrastructure. 2,261 customers were affected. ii) A circuit breaker tripped at the Lincoln Heights TD substation as extreme winds knocked down a tree branch onto an overhead primary conductor segment. 1763 customers were interrupted. iii) Downed primary conductor segments at multiple locations on a circuit tied to the Woodroffe TW substation. 1535 customers were impacted.</t>
  </si>
  <si>
    <t>Yes, ETRs were provided on social media (Twitter/X) and through the Outage Map.</t>
  </si>
  <si>
    <t>92.3% of the interrupted customers (34,906) were restored by 4:15 AM on 29th July, 2023.</t>
  </si>
  <si>
    <t>1:22 PM</t>
  </si>
  <si>
    <t>12/24/2022</t>
  </si>
  <si>
    <t>Called employees as required.</t>
  </si>
  <si>
    <t>The main cause of the Major Event is the Adverse Environment, specifically a winter storm. A powerful winter storm swept across eastern Ontario in the days leading up to Christmas. The high winds and heavy snow caused a total of 11,874 customer-hours of interruptions in Kingston Hydro service territory on December 24th, 2022.</t>
  </si>
  <si>
    <t>Yes, we issued safety messaging, reassurances, outage areas, estimated times of restoration, contact information, power outage precautions, and messages of thanks through our website, outage map and Twitter and Facebook accounts. The information was picked up and distributed by local news media. Example website article demonstrating the issued estimated times of restoration: https://utilitieskingston.com/News/Article/Crews-respond-to-power-outage-in-Central-Kingston-6-PM</t>
  </si>
  <si>
    <t>00:55 AM</t>
  </si>
  <si>
    <t>1/13/2023</t>
  </si>
  <si>
    <t>Lakeland participated in storm preparation calls with OnMAG (Ontario Mutual Assistance Group). These were situational calls to discuss how LDC's in the province were preparing for this province wide storm.</t>
  </si>
  <si>
    <t>Employes, contractors and tree trimming contractors.</t>
  </si>
  <si>
    <t>Province wide snowstorm - loss of supply/adverse weather</t>
  </si>
  <si>
    <t>Lakeland posted outage and updated restoration times via Lakeland Power Twitter, Facebook and Instagram accounts and on the outage map on Lakeland Power's website. Lakeland also provided updates on weather conditions, weather warnings and winter preparedness tips via the above three social media platforms.</t>
  </si>
  <si>
    <t>The amount of snowfall in a such a short period of time made most roads in our area impassable for an extended period of time which impeded our efforts in assessing damage, reaching lines that were down and customers that were out.</t>
  </si>
  <si>
    <t>10:50 pm</t>
  </si>
  <si>
    <t>7/25/2023</t>
  </si>
  <si>
    <t>6/2/2023</t>
  </si>
  <si>
    <t>On Friday, June 2nd at 10:40am a truck struck and broke a hydro pole that was installed far away from the curb, behind a sidewalk, exceeding minimum clearance requirements. This caused an outage to 12,613 customers across two main feeders as this pole location was a tie point between both feeders. Furthermore, the customer count on the impacted feeders was higher than normal as the system was abnormally configured due to a construction process occurring on another feeder. Due to the varying unclear reports received of the incident, London Hydro crews had to get eyes on the scene to understand the exact damage and nature of the work required. Additionally, there was a critical customer adjacent to the accident location, a hospital, which had both of its power supplies affected due to this outage. Recognizing the complexity of the situation, London Hydro needed to determine a holistic plan and procedure that would allow for the safe restoration of power to all in a timely manner.</t>
  </si>
  <si>
    <t>The major event started at 10:40am on June 2nd, and over 90% of customers were restored by 12:41pm on June 2nd.</t>
  </si>
  <si>
    <t>9/13/2023</t>
  </si>
  <si>
    <t>Environment Canada issued a severe thunderstorm warning for the London area.</t>
  </si>
  <si>
    <t>Severe thunderstorms, accompanied by high winds and heavy rain, passed through London Hydro's distribution area on July 20, 2023 at around 5:08pm. The resulting high wind from the storm knocked down several trees throughout the region that damaged various hydro poles and power lines.</t>
  </si>
  <si>
    <t>The major event started at 5:08pm on July 20th, and over 90% of customers were restored by 1:15am on July 21st.</t>
  </si>
  <si>
    <t>A massive cross-country winter storm was forecasted. Environment Canada predicted winds up to 100 kilometers per hour in many parts of Ontario</t>
  </si>
  <si>
    <t>Additional staff and crew members were on standby preparing to respond to possible power outages that may occur during the major winter storm.</t>
  </si>
  <si>
    <t>On December 23, 2022, a major winter storm hit Ontario, bringing heavy snowfall and strong winds causing power outages across the province. A total of 11 outages occurred in all NT Power service areas during the Major Event. The first outage was on December 23, 2023, at 12:44 PM, and the last outage was on December 24, 2023, at 6:00 AM. All outages were restored by 10:31 AM on December 24, 2022.</t>
  </si>
  <si>
    <t>NT Power issued several public media notices on Twitter and its website relating to the outages and restoration of affected areas.</t>
  </si>
  <si>
    <t>Eleven outages occurred during the Major Event, and each outage was restored at various stages. The longest power outage lasted for 4.51 hours and affected 57 customers.</t>
  </si>
  <si>
    <t>12:44 PM</t>
  </si>
  <si>
    <t>Yes, a special weather statement was issued by Environment Canada on Monday December 19th for the remainder of the week into the weekend, advising of the potential for a winter storm. A Blizzard warning was then issued on December 22nd warning of flash freezing, sustained wind gusts of between 100 and 120 km/h combined with from 15 to 30 cm of snow.</t>
  </si>
  <si>
    <t>Yes, Niagara Peninsula Energy Inc. (“NPEI”) always has staff on-call during the evenings and weekends. Due to the weather statements, NPEI arranged to have extra employees on standby for December 23rd and December 24th.</t>
  </si>
  <si>
    <t>A severe wind storm impacted NPEI’s service territory on December 23rd, 2022, with wind gusts exceeding 115 km/h. The wind levels stayed in the range of between 60 &amp; 70 km/h sustained with gusts approaching 115 km/h from approximately 09:00 on December 23rd until mid-day on Dec. 24th.The storm resulted in downed wires, fallen trees and flying debris, which caused significant outages.</t>
  </si>
  <si>
    <t>Yes, NPEI issued updates throughout the Major Event on social media, indicating that crews were onsite and providing estimated restoration time when available.</t>
  </si>
  <si>
    <t>08:46 AM</t>
  </si>
  <si>
    <t>8/9/2023</t>
  </si>
  <si>
    <t>6/30/2023</t>
  </si>
  <si>
    <t>Although Oakville Hydro could not foresee or predict the impending event, announcements to the public were made following the event via social media channels (such as Twitter and our Outage Map). Employees are trained through Oakville Hydro’s Business Continuity Plan which requires a regular review of Enterprise Critical Functions (ECF) in each department. Potential interruptions (storms, pandemics, access to facilities etc.) to these ECF’s are identified and mitigation plans developed to lessen the impacts. Each department is required to complete a unit test of their plan yearly. Oakville Hydro also has an Emergency Operations Plan (EOP) in place that is continually updated and used as part of its Business Continuity Planning exercises. As part of its Business Continuity Planning, Oakville Hydro conducts a major mock disaster test on an annual basis testing each area’s preparedness.</t>
  </si>
  <si>
    <t>On June 30th, 2023 around 12:15pm, a crane came in contact with one of our power lines during construction activities. This led to a major power outage between Dundas Street West to Highway 403 and between Trafalgar Road and Bronte Road. Crews responded immediately to the outage, ensuring worker and public safety, and begun restoring power. The event was unforeseeable, unpredictable, unpreventable, and unavoidable as it was “Beyond the control of the distributor”.</t>
  </si>
  <si>
    <t>Updates and information were provided via social media. Information included locations affected, estimated time of restoration, and confirmation once power had been restored. Interruption details are available through the Oakville Hydro online outage map (oakvilleoutages.ca), which provides information on customers and areas impacted together with updates as customers are restored.</t>
  </si>
  <si>
    <t>2 hours, 38 minutes to restore over 90% of the customers</t>
  </si>
  <si>
    <t>12:15 PM</t>
  </si>
  <si>
    <t>Environment Canada warned of a significant winter storm set to hit much of Ontario.</t>
  </si>
  <si>
    <t>On-call staff and contractors were available.</t>
  </si>
  <si>
    <t>The main contributing causes of the Major Event were high sustained winds straining overhead infrastructure.</t>
  </si>
  <si>
    <t>Updates were provided through social media platforms (ie. Twitter and Facebook), incoming telephone calls, and the website.</t>
  </si>
  <si>
    <t>There were two separate outages related to this major event. It took ~3 hours to restore power for the first large outage. It took ~4 hours for the second large outage.</t>
  </si>
  <si>
    <t>Ontario High Voltage Ltd. (a contractor) provided the assistance. Due to the blizzard conditions and road closures, other LDC’s were not available during the outage periods.</t>
  </si>
  <si>
    <t>11:18 AM</t>
  </si>
  <si>
    <t>5/8/2023</t>
  </si>
  <si>
    <t>Yes, PUC Distribution received weather warnings for rain and possible lightning.</t>
  </si>
  <si>
    <t>Yes, Additional staff on placed Standby. Line Department and Management staff are standby 24 hours a day, 7 days a week. We added additional Line Department Staff on standby. The Electric System Operator and Substation Electricians were also added on standby.</t>
  </si>
  <si>
    <t>A lightning strike initiated a trip on one 12.47kV feeder and simultaneously struck a sky wire owned by a neighbouring Utility that fell on the 34.5kV Sub Transmission line that knocked out power to two additional Distribution Substations. Lightning on April 5th is consistent with the OEB definition of “Major Event” (as set out in Section 2.1.4.2 of the OEB’s Electrical Reporting and Record Keeping Requirements).</t>
  </si>
  <si>
    <t>The outage happened in the middle of the night. No estimated restoration times were given but as service was restored, the number of customers restored are released to media outlets and the utility website. We also notify Vulnerable Persons Registrants if the outage duration will exceed allowable timelines spelled out in the VPR agreement.</t>
  </si>
  <si>
    <t>Approximately 5 hours and 35 minutes to restore 90% of our affected customers.</t>
  </si>
  <si>
    <t>02:08</t>
  </si>
  <si>
    <t>WDI was aware that a winter storm warning had been issued by Environment Canada.</t>
  </si>
  <si>
    <t>Snow began during the afternoon of December 23rd. Field staff and management were aware that additional assistance may be required.</t>
  </si>
  <si>
    <t>The Ontario Energy Board has defined a Major Event as: “Major Event” is defined as an event that is beyond the control of the distributor and is: a) Unforeseeable; b) Unpredictable; c) Unpreventable; or d) Unavoidable. This outage was outside the control of the distributor and was both unavoidable and unpreventable.</t>
  </si>
  <si>
    <t>16:38 PM</t>
  </si>
  <si>
    <t>3/2/2023</t>
  </si>
  <si>
    <t>2/17/2023</t>
  </si>
  <si>
    <t>44kV supply feed from Hydro One’s Palmerston Transmission station was interrupted resulting in a Loss of Supply to embedded distributor Wellington North Power Inc. (WNP). During the Loss of Supply, a large section of Mount Forest (WNP’s service territory) was without power.</t>
  </si>
  <si>
    <t>Yes, WNP used both its’ Twitter and Facebook accounts to post estimation restoration times (ETR) to customers as well as providing updates on the LDC’s website. ETRs were provided to WNP from Hydro One Networks’ Integrated System Operating Centre (ISOC).</t>
  </si>
  <si>
    <t>For 90% of customers, power was restored to Mount Forest at 8:29 am on February 17, 2023. Outage was 2.60 hours (156 minutes).</t>
  </si>
  <si>
    <t>5:53 AM</t>
  </si>
  <si>
    <t>9/1/2023</t>
  </si>
  <si>
    <t>8/3/2023</t>
  </si>
  <si>
    <t>44kV supply feed from Hydro One’s Hanover Transmission station was interrupted resulting in a Loss of Supply to embedded distributor Wellington North Power Inc. (WNP). During the Loss of Supply, all of Holstein and a large section of Mount Forest (WNP’s service territory) was without power. The cause was damaged Hydro One equipment – a broken cross-arm and a broken insulator near Neustadt affecting the 44kV supply.</t>
  </si>
  <si>
    <t>For 90% of customers, power was restored to all of Holstein and Mount Forest at 1:35 am on August 4, 2023. Outage was 4.03 hours (242 minutes).</t>
  </si>
  <si>
    <t>9:31 PM</t>
  </si>
  <si>
    <t>12/5/2023</t>
  </si>
  <si>
    <t>11/13/2023</t>
  </si>
  <si>
    <t>The cause of interruption was Cause Code 2: Loss of Supply. 44kV supply feed from Hydro One’s Palmerston Transmission station was interrupted resulting in a Loss of Supply to embedded distributor Wellington North Power Inc. (WNP). During the Loss of Supply, a large section (east-side) of Mount Forest (WNP’s service territory) was without power.</t>
  </si>
  <si>
    <t>Yes, WNP used both its’ Twitter and Facebook accounts to post estimation restoration times (ETR) to customers as well as providing updates on the LDC’s website. ETRs were provided to WNP from HONI’s’ Integrated System Operating Centre (ISOC).</t>
  </si>
  <si>
    <t>For 90% of customers, power was restored to Mount Forest at approx. 10:11 pm on November 13, 2023. Outage was 2.40 hours (144 minutes).</t>
  </si>
  <si>
    <t>7:47 pm</t>
  </si>
  <si>
    <t>4/23/2024</t>
  </si>
  <si>
    <t>2/28/2024</t>
  </si>
  <si>
    <t>Weather alerts were provided by the media warning of abnormal weather conditions for Ontario including strong winds and rainfall.</t>
  </si>
  <si>
    <t>In anticipation of the adverse weather event, additional staff were made available on February 28, 2024. Additionally, Alectra’s Communications team regularly prepares for emergency situations. Full staff complements from the Communications and Government Relations teams were made aware of the incoming weather system and were asked to charge devices and remain on standby in the case of an event. Additional Comments for Q3: Alectra informed customers of imminent adverse weather conditions based on information from Environment Canada. The special weather statement and associated emergency preparedness messages were communicated to customers via social media channels X (formerly known as Twitter), Facebook and Instagram. The messages included emergency preparedness information from Alectra’s website and YouTube videos illustrating important safety messages. Additional Comments for Q4: Alectra Utilities has a Corporate Emergency Plan supported by individual Emergency Plans for each of its operational areas. The Emergency Plan is based on the Incident Management System (“IMS”) and requires training exercises to be conducted on an annual basis. Each exercise must be debriefed and critiqued, and a brief written summary of the debriefing is distributed to all staff participating in the exercise. Training of Alectra Utilities system controllers (and others, as required) is performed on an ongoing basis, and continual review of the Emergency Plan is completed.</t>
  </si>
  <si>
    <t>The supply to 5,240 customers from the towns of Beeton and Tottenham was affected when the Everett TS 138M8 44kV feeder breaker locked out on February 28, 2024, at 3:12 p.m. Alectra crews observed an uprooted customer owned tree on the overhead circuits at the rear of Eastern Avenue, just north of Mill St MS. The Everett TS 138M8 44kV feeder, the Nolan Rd MS834-F1 and the Mill St MS835-F3 8.32 kV feeders traverse the rear of Eastern Avenue along the CN Railway. At the time of the outage, Tottenham was experiencing 65-70 km per hour maximum wind gusts. A high amount of precipitation on February 27 and 28 totaling 16 mm would have been a contributing factor to the uprooted customer owned tree, coupled with strong winds.</t>
  </si>
  <si>
    <t>Prior the event, Alectra issued multiple notices via social media channels (primarily X). In addition, Alectra responded to dozens of customers’ inquiries through direct messaging on Facebook, Instagram and X. Social media response and updated ETRs to customers were ongoing throughout the evening until the power supply was fully restored. Alectra also proactively communicated Safety Messages across X, Instagram and Facebook.</t>
  </si>
  <si>
    <t>5,240 customers (sustained outages only) were interrupted during the Major Event. An additional 1,995 customers were interrupted during system restoration for 6 minutes.</t>
  </si>
  <si>
    <t>3:12 PM</t>
  </si>
  <si>
    <t>2/29/2024</t>
  </si>
  <si>
    <t>1/12/2024</t>
  </si>
  <si>
    <t>Environment Canada had issued a Winter Storm Warning for parts of our service territory and a Winter Travel Advisory for others.</t>
  </si>
  <si>
    <t>On-Call staff were prepared and available while remaining crews were briefed on the weather and the potential need for extra help and sent home. During the event, additional Powerline Technicians and Operations Management staff were called in to assist.</t>
  </si>
  <si>
    <t>The main cause of the outages during the Major Event was “5 Equipment Failure” for a connection that failed in the wind.</t>
  </si>
  <si>
    <t>Updates were provided via social media and ERTH Power’s Outage Map. This information is also made available through our website. Messages included the towns that were affected, any potential restoration time and information about how to stay safe during outages. Messages were also posted once all power was restored so individual customers still without power would know to call in.</t>
  </si>
  <si>
    <t>It took 14.5 hours from the beginning of the Event until 90% of interrupted customers were restored. Given the geography of our service territory the longest any individual customer was interrupted was 7.25 hours.</t>
  </si>
  <si>
    <t>05:45 PM</t>
  </si>
  <si>
    <t>4/8/2024</t>
  </si>
  <si>
    <t>4/3/2024</t>
  </si>
  <si>
    <t>Following high wind and rain storm, loss supply from Supplier.</t>
  </si>
  <si>
    <t>We upgraded our Facebook page as information became available. Our Estimated Time of Restoration was pretty much exact except for one part of town where Hydro One was out one phase.</t>
  </si>
  <si>
    <t>As an embedded distributor, we are dependent on Hydro One reliability.</t>
  </si>
  <si>
    <t>09:30 PM</t>
  </si>
  <si>
    <t>6/7/2024</t>
  </si>
  <si>
    <t>4/12/2024</t>
  </si>
  <si>
    <t>Emergency Operations Centre (Distribution) (EOC-D) calls were set up on April 12 and periodically throughout the event. In the initial April 12 EOC-D morning call, in addition to full staff availability in supporting LOBs, confirmed availability of Dx Lines crews on-call, 300 contractors available.</t>
  </si>
  <si>
    <t>Heavy Rain and Severe wind swept through Southern, Central and Northeast Regions. Northeastern Ontario experienced gusts between 80 to 90 km/h, and Southern Ontario saw gusts between 80 to 95 km/h. There was sustained wind in the Lakeshore area of Lake Huron and Georgian Bay areas with gusts between 90 to 110 km/h. This windstorm impacted a total of approximately 96,000 customers (about 6.5% of the total) on April 12th. The day of April 12th qualified as the Major Event Day based on IEEE 1366 methodology.</t>
  </si>
  <si>
    <t>We have in excess of 600,000 customers enrolled in outage information communication through text messages that receive ETR communications. Hydro One’s Outage Map and Outage Map app is automatically updated during the event with status and ETR.</t>
  </si>
  <si>
    <t>Approximately 6.5% of Hydro One’s customer based was interrupted during the event. It took 34 hours and 55 minutes from the onset of the Major Event to restore 90% of customers</t>
  </si>
  <si>
    <t>12:23 AM</t>
  </si>
  <si>
    <t>6/3/2024</t>
  </si>
  <si>
    <t>4/2/2024</t>
  </si>
  <si>
    <t>An awareness call was held and employees put on alert. Weather predictions were widespread, and hardest hit areas were monitored to determine crew mobilization</t>
  </si>
  <si>
    <t>Severe wind and heavy rain hit the province, with numerous areas experiencing wind gusts ranging from 80 to 100 km/h. The regions most affected included West, West Central, Manitoulin Island, Georgian Bay, Central, and the Greater Toronto Area. This windstorm had a significant impact, affecting approximately 325,000 customers (about 22% of the total) from April 2nd to April 4th. According to the IEEE 1366 methodology, these days qualified as a Major Event Day. This is the second Major Event in 2024.</t>
  </si>
  <si>
    <t>Kingston Utilities Epcor Renfrew Hydro Elexicon</t>
  </si>
  <si>
    <t>01:12 AM</t>
  </si>
  <si>
    <t>4/26/2024</t>
  </si>
  <si>
    <t>Yes. Winds were forecasted the day prior, and in response, Hydro Ottawa executed its Major Incident Preparedness Process.</t>
  </si>
  <si>
    <t>Hydro Ottawa had a full complement of on-shift personnel, and a full on-call roster of field technicians and management personnel on-site ready to respond prior to the forecasted weather.</t>
  </si>
  <si>
    <t>On February 28th, 2024, there were multiple outages in Hydro Ottawa's system impacting 21,911 customers due to extreme wind conditions. The majority of them occurred in the afternoon and into the night as high winds hit Hydro Ottawa’s service territory. There were two large outages impacting 18,437 customers: - At 9:21 pm the extreme wind event caused a major interruption by tripping the breaker A9M3 at South March TS station and interrupting 10,409 customers fed from distribution stations Beaverbrook MS, Janet King DS, Richmond North DS and Munster DS. - At 10:27 pm the Hydro One A8M 115kV transmission supply tripped resulting in a loss of supply to Hydro Ottawa substations Uplands MS and Merivale MS which led to 8,028 Hydro Ottawa customer outages.</t>
  </si>
  <si>
    <t>Estimated Time of Restauration (ETRs) were provided on the HOL website Outage Map, sent via SMS/text message or email alert to impacted customers, and published on social media.</t>
  </si>
  <si>
    <t>There were smaller outages in the afternoon interrupting 3,443 customers (16% of total customers impacted by the weather event). Starting at 9:21 pm, there were two large interruptions impacting 18,437 customers (85% of total customers impacted by the weather event). It took 12 hours and 18 minutes since the event started to restore 90% of the customers impacted by the weather event; however, it took five hours and 39 minutes since the time the large interruptions occurred to restore 90% of the customers interrupted.</t>
  </si>
  <si>
    <t>2:52 PM</t>
  </si>
  <si>
    <t>6/20/2024</t>
  </si>
  <si>
    <t>6/13/2024</t>
  </si>
  <si>
    <t>Our service area was impacted by a thunderstorm on the evening of Thursday, June 13. While four crews were already addressing a broken pole from an MVA early that evening, a second operation team and an engineering tech joined to accelerate the assessment and repair of storm damages. The storm caused three of the four HONI feeders supplying our area to lockout around 8:14 PM, affecting 15,799 customers. Power was restored to 15,292 customers on Barrie M3 and Alliston M1 within 10 minutes. However, restoration of Alliston M4, affecting 507 customers, took longer until HONI cleared the line by 3:35 AM the next day. Although, we could restore power to 111 of those 507 customers earlier at 1:15 AM. Restoration efforts continued throughout the night with six crews working until 6:00 AM the next day. After a short break, a fresh team from IPC Operations and a team from third party contractor resumed the process. This seamless handover ensured continuous restoration efforts throughout the night with subsequent crews taking over around 4:00PM until late evening. During this response, crew restored power to 570 customers (in addition to those affected directly by loss of supply), replaced two storm-damaged poles, conducted 20 inspections, removed 12 trees/branches from power lines, and issued 6 supporting guarantees. Notably, five of six these guarantees were reconnected by the end of the day or the following day, minimizing customer inconvenience. All customer inquiries were successfully addressed by our crews.</t>
  </si>
  <si>
    <t>Messages were put out on Facebook as information came in from the field. The outage map was updated showing the areas affected. Social media, Customers Service and answering service (after hours dispatch) were updated to assist with customer inquiries. InnPower included estimated time of restorations as updated.</t>
  </si>
  <si>
    <t>8:14 PM</t>
  </si>
  <si>
    <t>1/3/2024</t>
  </si>
  <si>
    <t>11/10/2023</t>
  </si>
  <si>
    <t>On Friday, November 10 at 3:37am a vehicle struck and broke a hydro pole that was installed far away from the curb, behind a sidewalk, exceeding minimum clearance requirements. This caused an outage to 8,450 customers across two main feeders as this pole location carried two feeders. Furthermore, the customer count on the impacted feeders was higher than normal as the system was abnormally configured due to a construction process occurring on another feeder. Using automated devices, 82% of the customers were restored within half an hour after reports were received of the accident. Due to the location of the incident, temporary switches were required to be installed on both feeders to safely isolate the accident location, and restore power to the remaining groups of customers.</t>
  </si>
  <si>
    <t>The major event started at 3:37am on November 10th, and over 90% of customers were restored by 10:25am on November 10th.</t>
  </si>
  <si>
    <t>03:37 AM</t>
  </si>
  <si>
    <t>5/29/2024</t>
  </si>
  <si>
    <t>4/4/2024</t>
  </si>
  <si>
    <t>A spring storm that hit Quebec and Ontario on April 4, 2024, knocked out power to tens of thousands of customers. By Thursday morning, heavy, wet snow dominated several regions, causing widespread power outages, airport delays, and road closures.</t>
  </si>
  <si>
    <t>In the early morning of April 4, 2024, several tree contacts and station recloser operations were experienced on the distribution system in Tay Township due to strong winds from a storm that hit Ontario and Quebec. At 2:06 AM, an outage was experienced at Port McNicoll station in Tay Township. Upon arrival, a feeder recloser was found to be on fire. Once the fire was extinguished, oil was found in the vicinity of the recloser and the station power transformers. Furthermore, upstream fuses were blown. Due to the extent of the damage and oil spill, it was unknown at the time if the transformer had become defective as a result from the sequence of events. The site was cleaned up, the recloser and fuses were replaced, and the transformer was successfully tested. The first attempt to energize the station occurred at 3:24PM but was not successful. Upon further inspection and patrols of the overhead lines, additional tree branches were found on one of the feeders due to ongoing strong winds. The branches were cleared, and the station was successfully energized at 6:13PM on April 4, 2024.</t>
  </si>
  <si>
    <t>NT Power issued several public media notices and outage updates on X, Facebook, and its website relating to the outages and restoration of affected areas.</t>
  </si>
  <si>
    <t>Among the 3,568 customers, 1,805 customers experienced a short power interruption, approximately 13.3 hours into the outage event, in order accommodate switching and repair work for Port McNicoll station. The remaining 1,763 customers were restored when the Port McNicoll station was restored at 6:13PM, a process that took 15.93 hours.</t>
  </si>
  <si>
    <t>2:06AM</t>
  </si>
  <si>
    <t>5/27/2024</t>
  </si>
  <si>
    <t>This outage was caused by high winds resulting in a tree contact.</t>
  </si>
  <si>
    <t>Wasaga Distribution issued updates via social media to the public at the following dates and times: April 2nd – 10:10pm April 2nd – 11:11pm April 3rd – 8:24am</t>
  </si>
  <si>
    <t>21:25</t>
  </si>
  <si>
    <t>4/6/2024</t>
  </si>
  <si>
    <t>This outage was caused by a car accident no Loss of supply.</t>
  </si>
  <si>
    <t>Wasaga Distribution issued updates via social media to the public at the following dates and times: April 6th – 2:41am April 6th – 3:20am April 6th – 5:44am April 7th – 1:46pm April 7th – 5:06pm</t>
  </si>
  <si>
    <t>2:30:AM</t>
  </si>
  <si>
    <t>3/1/2024</t>
  </si>
  <si>
    <t>2/27/2024</t>
  </si>
  <si>
    <t>44kV supply feed from Hydro One’s Palmerston Transmission Station was interrupted resulting in a Loss of Supply to embedded distributor Wellington North Power Inc. (WNP). At the time of the Loss of Supply, there was a severe thunderstorm in the area with lightning. Hydro One reported the cause of the outage was “Palmerston Z bus tripped from bus protection. Cause of the trip was due to a feeder breaker fail operation.” During the Loss of Supply, a large section (east-side and north-west) of Mount Forest (WNP’s service territory) was without power.</t>
  </si>
  <si>
    <t>Power was restored to Mount Forest at 12:52 pm on February 27, 2024. Outage was 1.60 hours (96 minutes).</t>
  </si>
  <si>
    <t>11:16 AM</t>
  </si>
  <si>
    <t>6/5/2024</t>
  </si>
  <si>
    <t>5/22/2024</t>
  </si>
  <si>
    <t>The cause of the interruption was Cause Code 6: Adverse weather; Sub-Cause: 6.1 Tree contact weather. During a thunderstorm on May 22, 2024, a large tree branch fell on Wellington North Power Inc.’s (WNP) 44 kV overhead powerline running along Normanby Street North / Wellington Street West in the town of Mount Forest, the distributor’s service area. Consequently, this locked out 3 of the LDC’s substations resulting in a power outage to the town of Mount Forest. As this was the 44 kV powerline, the reclosure tripped at Rothsay therefore de-energizing Hydro One’s transmission line between Rothsay to Mount Forest. WNP hydro crews cleared the fallen tree branch and other branches from its 44 kV powerlines. Once cleared, WNP requested HONI to re-energize the 44 kV powerline section from Rothsay to Mount Forest. HONI re-energized the 44 kV supply and power was restored. At the time of the power outage, there was a severe thunderstorm in the area with strong winds and lightning.</t>
  </si>
  <si>
    <t>For 90% of customers, power was restored to Mount Forest at 3:52 pm on May 22, 2024. Outage was 1.15 hours (69 minutes).</t>
  </si>
  <si>
    <t>2:43 PM</t>
  </si>
  <si>
    <t>Merged_or_Current</t>
  </si>
  <si>
    <t>Cash_and_Cash_Equivalents_USofA_1005-1070</t>
  </si>
  <si>
    <t>Receivables_USofA_1100-1170</t>
  </si>
  <si>
    <t>Inventory_USofA_1305-1350</t>
  </si>
  <si>
    <t>Inter-Company_Receivables_USofA_1200-1210</t>
  </si>
  <si>
    <t>Other_Current_Assets_USofA_1180-1190_and_2290_Debit_and_2296_Deb</t>
  </si>
  <si>
    <t>Current_Assets_Total</t>
  </si>
  <si>
    <t>Property_Plant_and_Equipment_USofA_1606-2075</t>
  </si>
  <si>
    <t>Accumulated_Depreciation_and_Amortization_USofA_2105-2180</t>
  </si>
  <si>
    <t>Net_Property_Plant_and_Equipment_Total</t>
  </si>
  <si>
    <t>Regulatory_Assets_USofA_1505-1595_and_2405_and_2425_Debit</t>
  </si>
  <si>
    <t>Inter-Company_Investments_USofA_1480-1490</t>
  </si>
  <si>
    <t>Other_Non-Current_Assets_USofA_1405-1475_and_1495_Debit_and_2350</t>
  </si>
  <si>
    <t>Non-Current_Assets_Total</t>
  </si>
  <si>
    <t>Accounts_Payable_and_Accrued_Charges_USofA_2205-2220_and_2250-22</t>
  </si>
  <si>
    <t>Other_Current_Liabilities_USofA_2264_and_2285_and_2290_Credit_an</t>
  </si>
  <si>
    <t>Inter-Company_Payables_USofA_2240_and_2242</t>
  </si>
  <si>
    <t>Loans_Notes_Payable_and_Current_Portion_of_Long-Term_Debt_USofA_</t>
  </si>
  <si>
    <t>Current_Liabilities_Total</t>
  </si>
  <si>
    <t>Long-Term_Debt_USofA_2505-2525</t>
  </si>
  <si>
    <t>Inter-Company_Long-Term_Debt_and_Advances_USofA_2530_and_2550</t>
  </si>
  <si>
    <t>Regulatory_Liabilities_USofA_1505_-_1595_and_2405_and_2425_Credi</t>
  </si>
  <si>
    <t>Other_Deferred_Amounts_and_Customer_Deposits_USofA_2305_and_2308</t>
  </si>
  <si>
    <t>Employee_Future_Benefits_USofA_2265_and_2306_and_2312_and_2313</t>
  </si>
  <si>
    <t>Deferred_Taxes_USofA_1495_and_2350_Credit</t>
  </si>
  <si>
    <t>Non-Current_Liabilities_Total</t>
  </si>
  <si>
    <t>Shareholders_Equity_USofA_3005-3090</t>
  </si>
  <si>
    <t xml:space="preserve">LONG-TERM WEIGHTED AVERAGE COST OF DEBT VERSUS OTHER UTILITIES (%)
</t>
  </si>
  <si>
    <t>Fiscal_Year</t>
  </si>
  <si>
    <t>Cause_Code</t>
  </si>
  <si>
    <t>Cause_of_Interruption</t>
  </si>
  <si>
    <t>Average_Number_of_Customers_Served</t>
  </si>
  <si>
    <t>Number_of_Interruptions_from_Major_Events</t>
  </si>
  <si>
    <t>Number_of_Customer_Interruptions_from_Major_Events</t>
  </si>
  <si>
    <t>Number_of_Customer-Hours_of_Interruptions_from_Major_Events</t>
  </si>
  <si>
    <t>SAIFI_from_Major_Events</t>
  </si>
  <si>
    <t>SAIDI_from_Major_Events</t>
  </si>
  <si>
    <t>Number_of_Interruptions_from_Non-Major_Events</t>
  </si>
  <si>
    <t>Number_of_Customer_Interruptions_from_Non-Major_Events</t>
  </si>
  <si>
    <t>Number_of_Customer-Hours_of_Interruptions_from_Non-Major_Events</t>
  </si>
  <si>
    <t>SAIFI_from_Non-Major_Events</t>
  </si>
  <si>
    <t>SAIDI_from_Non-Major_Events</t>
  </si>
  <si>
    <t>Total_Number_of_Interruptions</t>
  </si>
  <si>
    <t>Total_Number_of_Customer_Interruptions</t>
  </si>
  <si>
    <t>Total_Number_of_Customer-Hours_of_Interruptions</t>
  </si>
  <si>
    <t>Total_SAIFI</t>
  </si>
  <si>
    <t>Total_SAIDI</t>
  </si>
  <si>
    <t>SUM of SAIFI_from_Non-Major_Events</t>
  </si>
  <si>
    <t>SUM of SAIDI_from_Non-Major_Events</t>
  </si>
  <si>
    <t>Alectra Utilities Corporation Total</t>
  </si>
  <si>
    <t>PEER GROUP AVERAGE</t>
  </si>
  <si>
    <t>Algoma Power Inc. Total</t>
  </si>
  <si>
    <t>Atikokan Hydro Inc. Total</t>
  </si>
  <si>
    <t>Bluewater Power Distribution Corporation Total</t>
  </si>
  <si>
    <t>Burlington Hydro Inc. Total</t>
  </si>
  <si>
    <t>Canadian Niagara Power Inc. Total</t>
  </si>
  <si>
    <t>Centre Wellington Hydro Ltd. Total</t>
  </si>
  <si>
    <t>Chapleau Public Utilities Corporation Total</t>
  </si>
  <si>
    <t>Cooperative Hydro Embrun Inc. Total</t>
  </si>
  <si>
    <t>E.L.K. Energy Inc. Total</t>
  </si>
  <si>
    <t>Elexicon Energy Inc. Total</t>
  </si>
  <si>
    <t>Enova Power Corp. Total</t>
  </si>
  <si>
    <t>Entegrus Powerlines Inc. Total</t>
  </si>
  <si>
    <t>ENWIN Utilities Ltd. Total</t>
  </si>
  <si>
    <t>EPCOR Electricity Distribution Ontario Inc. Total</t>
  </si>
  <si>
    <t>ERTH Power Corporation Total</t>
  </si>
  <si>
    <t>Essex Powerlines Corporation Total</t>
  </si>
  <si>
    <t>Festival Hydro Inc. Total</t>
  </si>
  <si>
    <t>Fort Frances Power Corporation Total</t>
  </si>
  <si>
    <t>GrandBridge Energy Inc. Total</t>
  </si>
  <si>
    <t>Greater Sudbury Hydro Inc. Total</t>
  </si>
  <si>
    <t>Grimsby Power Incorporated Total</t>
  </si>
  <si>
    <t>Halton Hills Hydro Inc. Total</t>
  </si>
  <si>
    <t>Hearst Power Distribution Company Limited Total</t>
  </si>
  <si>
    <t>Hydro 2000 Inc. Total</t>
  </si>
  <si>
    <t>Hydro Hawkesbury Inc. Total</t>
  </si>
  <si>
    <t>Hydro One Networks Inc. Total</t>
  </si>
  <si>
    <t>Hydro Ottawa Limited Total</t>
  </si>
  <si>
    <t>InnPower Corporation Total</t>
  </si>
  <si>
    <t>Kingston Hydro Corporation Total</t>
  </si>
  <si>
    <t>Lakefront Utilities Inc. Total</t>
  </si>
  <si>
    <t>Lakeland Power Distribution Ltd. Total</t>
  </si>
  <si>
    <t>London Hydro Inc. Total</t>
  </si>
  <si>
    <t>Milton Hydro Distribution Inc. Total</t>
  </si>
  <si>
    <t>Newmarket-Tay Power Distribution Ltd. Total</t>
  </si>
  <si>
    <t>Niagara Peninsula Energy Inc. Total</t>
  </si>
  <si>
    <t>Niagara-on-the-Lake Hydro Inc. Total</t>
  </si>
  <si>
    <t>North Bay Hydro Distribution Limited Total</t>
  </si>
  <si>
    <t>Northern Ontario Wires Inc. Total</t>
  </si>
  <si>
    <t>Oakville Hydro Electricity Distribution Inc. Total</t>
  </si>
  <si>
    <t>Orangeville Hydro Limited Total</t>
  </si>
  <si>
    <t>Oshawa PUC Networks Inc. Total</t>
  </si>
  <si>
    <t>Ottawa River Power Corporation Total</t>
  </si>
  <si>
    <t>PUC Distribution Inc. Total</t>
  </si>
  <si>
    <t>Renfrew Hydro Inc. Total</t>
  </si>
  <si>
    <t>Rideau St. Lawrence Distribution Inc. Total</t>
  </si>
  <si>
    <t>Sioux Lookout Hydro Inc. Total</t>
  </si>
  <si>
    <t>Synergy North Corporation Total</t>
  </si>
  <si>
    <t>Tillsonburg Hydro Inc. Total</t>
  </si>
  <si>
    <t>Toronto Hydro-Electric System Limited Total</t>
  </si>
  <si>
    <t>Wasaga Distribution Inc. Total</t>
  </si>
  <si>
    <t>Welland Hydro-Electric System Corp. Total</t>
  </si>
  <si>
    <t>Wellington North Power Inc. Total</t>
  </si>
  <si>
    <t>Westario Power Inc. Total</t>
  </si>
  <si>
    <t>Total SAIFI</t>
  </si>
  <si>
    <t>Total SAIDI</t>
  </si>
  <si>
    <t>Peer Group</t>
  </si>
  <si>
    <t>Total SAIFI AVERAGE</t>
  </si>
  <si>
    <t>Total SAIDI AVERAGE</t>
  </si>
  <si>
    <t/>
  </si>
  <si>
    <t>Total SUM of SAIFI_from_Non-Major_Events</t>
  </si>
  <si>
    <t>Total SUM of SAIDI_from_Non-Major_Events</t>
  </si>
  <si>
    <t>(blank)</t>
  </si>
  <si>
    <t>(Multiple Items)</t>
  </si>
  <si>
    <t>(All)</t>
  </si>
  <si>
    <t>Average of LONG-TERM WEIGHTED AVERAGE COST OF DEBT VERSUS OTHER UTILITIES (%)</t>
  </si>
  <si>
    <t xml:space="preserve">updated above to reflect correct indistry average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</si>
</sst>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4" formatCode="_(&quot;$&quot;* #,##0.00_);_(&quot;$&quot;* \(#,##0.00\);_(&quot;$&quot;* &quot;-&quot;??_);_(@_)"/>
    <numFmt numFmtId="164" formatCode="&quot;$&quot;#,##0"/>
    <numFmt numFmtId="165" formatCode="0.0000"/>
    <numFmt numFmtId="166" formatCode="0.000"/>
    <numFmt numFmtId="167" formatCode="#,##0.00;\(#,##0.00\)"/>
    <numFmt numFmtId="168" formatCode="0.000000000"/>
    <numFmt numFmtId="169" formatCode="#,##0;\(#,##0\)"/>
    <numFmt numFmtId="170" formatCode="&quot;$&quot;#,##0.00"/>
    <numFmt numFmtId="171" formatCode="#,##0.0000;\(#,##0.0000\)"/>
    <numFmt numFmtId="172" formatCode="#,##0.0000"/>
    <numFmt numFmtId="173" formatCode="#,##0.000;\(#,##0.000\)"/>
    <numFmt numFmtId="174" formatCode="#,##0.00000;\(#,##0.00000\)"/>
  </numFmts>
  <fonts count="31">
    <font>
      <sz val="10"/>
      <color rgb="FF000000"/>
      <name val="Calibri"/>
      <scheme val="minor"/>
    </font>
    <font>
      <b/>
      <sz val="10"/>
      <color theme="1"/>
      <name val="Calibri"/>
      <scheme val="minor"/>
    </font>
    <font>
      <sz val="10"/>
      <color theme="1"/>
      <name val="Calibri"/>
      <scheme val="minor"/>
    </font>
    <font>
      <b/>
      <sz val="10"/>
      <color theme="1"/>
      <name val="Arial"/>
    </font>
    <font>
      <b/>
      <sz val="10"/>
      <color rgb="FFFFFFFF"/>
      <name val="Arial"/>
    </font>
    <font>
      <sz val="11"/>
      <color theme="1"/>
      <name val="Calibri"/>
    </font>
    <font>
      <u/>
      <sz val="10"/>
      <color theme="1"/>
      <name val="Calibri"/>
      <scheme val="minor"/>
    </font>
    <font>
      <b/>
      <sz val="11"/>
      <color rgb="FFFFFFFF"/>
      <name val="Arial"/>
    </font>
    <font>
      <sz val="10"/>
      <color theme="1"/>
      <name val="Calibri"/>
    </font>
    <font>
      <b/>
      <sz val="10"/>
      <color rgb="FFFFFFFF"/>
      <name val="Calibri"/>
      <scheme val="minor"/>
    </font>
    <font>
      <sz val="11"/>
      <color theme="1"/>
      <name val="Calibri"/>
      <scheme val="minor"/>
    </font>
    <font>
      <sz val="10"/>
      <color theme="1"/>
      <name val="Arial"/>
    </font>
    <font>
      <b/>
      <u/>
      <sz val="10"/>
      <color rgb="FF0000FF"/>
      <name val="Calibri"/>
    </font>
    <font>
      <u/>
      <sz val="10"/>
      <color theme="1"/>
      <name val="Calibri"/>
      <scheme val="minor"/>
    </font>
    <font>
      <b/>
      <u/>
      <sz val="10"/>
      <color theme="1"/>
      <name val="Calibri"/>
      <scheme val="minor"/>
    </font>
    <font>
      <sz val="8"/>
      <color theme="1"/>
      <name val="Calibri"/>
    </font>
    <font>
      <b/>
      <sz val="8"/>
      <color theme="1"/>
      <name val="Calibri"/>
    </font>
    <font>
      <sz val="10"/>
      <color rgb="FF1F1F1F"/>
      <name val="&quot;Google Sans Mono&quot;"/>
    </font>
    <font>
      <sz val="10"/>
      <color rgb="FFFFFFFF"/>
      <name val="Calibri"/>
      <scheme val="minor"/>
    </font>
    <font>
      <sz val="10"/>
      <color theme="1"/>
      <name val="Calibri"/>
    </font>
    <font>
      <sz val="10"/>
      <color theme="1"/>
      <name val="Calibri"/>
      <scheme val="minor"/>
    </font>
    <font>
      <b/>
      <sz val="10"/>
      <color rgb="FFFFFFFF"/>
      <name val="Arial"/>
    </font>
    <font>
      <b/>
      <sz val="10"/>
      <color rgb="FF000000"/>
      <name val="Arial"/>
    </font>
    <font>
      <b/>
      <sz val="10"/>
      <color rgb="FF000000"/>
      <name val="Arial"/>
    </font>
    <font>
      <b/>
      <sz val="10"/>
      <color theme="1"/>
      <name val="Calibri"/>
      <scheme val="minor"/>
    </font>
    <font>
      <sz val="10"/>
      <color rgb="FFFFFFFF"/>
      <name val="Calibri"/>
    </font>
    <font>
      <b/>
      <sz val="11"/>
      <color theme="1"/>
      <name val="Calibri"/>
    </font>
    <font>
      <sz val="10"/>
      <color rgb="FF000000"/>
      <name val="Calibri"/>
      <family val="2"/>
      <scheme val="minor"/>
    </font>
    <font>
      <b/>
      <sz val="10"/>
      <color rgb="FF000000"/>
      <name val="Arial"/>
      <family val="2"/>
    </font>
    <font>
      <sz val="11"/>
      <color rgb="FF000000"/>
      <name val="Calibri"/>
      <family val="2"/>
      <scheme val="minor"/>
    </font>
    <font>
      <sz val="10"/>
      <color theme="1"/>
      <name val="Calibri"/>
      <family val="2"/>
      <scheme val="minor"/>
    </font>
  </fonts>
  <fills count="24">
    <fill>
      <patternFill patternType="none"/>
    </fill>
    <fill>
      <patternFill patternType="gray125"/>
    </fill>
    <fill>
      <patternFill patternType="solid">
        <fgColor rgb="FFFFF2CC"/>
        <bgColor rgb="FFFFF2CC"/>
      </patternFill>
    </fill>
    <fill>
      <patternFill patternType="solid">
        <fgColor rgb="FF005B9B"/>
        <bgColor rgb="FF005B9B"/>
      </patternFill>
    </fill>
    <fill>
      <patternFill patternType="solid">
        <fgColor rgb="FFFFFF00"/>
        <bgColor rgb="FFFFFF00"/>
      </patternFill>
    </fill>
    <fill>
      <patternFill patternType="solid">
        <fgColor rgb="FF19988B"/>
        <bgColor rgb="FF19988B"/>
      </patternFill>
    </fill>
    <fill>
      <patternFill patternType="solid">
        <fgColor theme="5"/>
        <bgColor theme="5"/>
      </patternFill>
    </fill>
    <fill>
      <patternFill patternType="solid">
        <fgColor rgb="FF3F2A56"/>
        <bgColor rgb="FF3F2A56"/>
      </patternFill>
    </fill>
    <fill>
      <patternFill patternType="solid">
        <fgColor rgb="FFFCE5CD"/>
        <bgColor rgb="FFFCE5CD"/>
      </patternFill>
    </fill>
    <fill>
      <patternFill patternType="solid">
        <fgColor rgb="FFBBC7D6"/>
        <bgColor rgb="FFBBC7D6"/>
      </patternFill>
    </fill>
    <fill>
      <patternFill patternType="solid">
        <fgColor rgb="FFC9DAF8"/>
        <bgColor rgb="FFC9DAF8"/>
      </patternFill>
    </fill>
    <fill>
      <patternFill patternType="solid">
        <fgColor rgb="FFD9EAD3"/>
        <bgColor rgb="FFD9EAD3"/>
      </patternFill>
    </fill>
    <fill>
      <patternFill patternType="solid">
        <fgColor rgb="FFEAD1DC"/>
        <bgColor rgb="FFEAD1DC"/>
      </patternFill>
    </fill>
    <fill>
      <patternFill patternType="solid">
        <fgColor rgb="FFFFFFFF"/>
        <bgColor rgb="FFFFFFFF"/>
      </patternFill>
    </fill>
    <fill>
      <patternFill patternType="solid">
        <fgColor rgb="FFF0F4F9"/>
        <bgColor rgb="FFF0F4F9"/>
      </patternFill>
    </fill>
    <fill>
      <patternFill patternType="solid">
        <fgColor theme="4"/>
        <bgColor theme="4"/>
      </patternFill>
    </fill>
    <fill>
      <patternFill patternType="solid">
        <fgColor rgb="FFD9E2F3"/>
        <bgColor rgb="FFD9E2F3"/>
      </patternFill>
    </fill>
    <fill>
      <patternFill patternType="solid">
        <fgColor rgb="FFB4C6E7"/>
        <bgColor rgb="FFB4C6E7"/>
      </patternFill>
    </fill>
    <fill>
      <patternFill patternType="solid">
        <fgColor rgb="FF00FF00"/>
        <bgColor rgb="FF00FF00"/>
      </patternFill>
    </fill>
    <fill>
      <patternFill patternType="solid">
        <fgColor rgb="FFFF9900"/>
        <bgColor rgb="FFFF9900"/>
      </patternFill>
    </fill>
    <fill>
      <patternFill patternType="solid">
        <fgColor rgb="FFB6D7A8"/>
        <bgColor rgb="FFB6D7A8"/>
      </patternFill>
    </fill>
    <fill>
      <patternFill patternType="solid">
        <fgColor rgb="FFF4CCCC"/>
        <bgColor rgb="FFF4CCCC"/>
      </patternFill>
    </fill>
    <fill>
      <patternFill patternType="solid">
        <fgColor rgb="FF3C78D8"/>
        <bgColor rgb="FF3C78D8"/>
      </patternFill>
    </fill>
    <fill>
      <patternFill patternType="solid">
        <fgColor rgb="FFFFFF00"/>
        <bgColor indexed="64"/>
      </patternFill>
    </fill>
  </fills>
  <borders count="3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979991"/>
      </left>
      <right/>
      <top style="thin">
        <color rgb="FF979991"/>
      </top>
      <bottom style="thin">
        <color rgb="FF979991"/>
      </bottom>
      <diagonal/>
    </border>
    <border>
      <left style="thin">
        <color rgb="FF979991"/>
      </left>
      <right/>
      <top style="thin">
        <color rgb="FF979991"/>
      </top>
      <bottom style="thin">
        <color rgb="FF979991"/>
      </bottom>
      <diagonal/>
    </border>
    <border>
      <left/>
      <right/>
      <top/>
      <bottom style="thin">
        <color rgb="FF000000"/>
      </bottom>
      <diagonal/>
    </border>
    <border>
      <left/>
      <right/>
      <top style="thin">
        <color rgb="FF000000"/>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rgb="FF999999"/>
      </left>
      <right style="thin">
        <color rgb="FF999999"/>
      </right>
      <top style="thin">
        <color rgb="FF999999"/>
      </top>
      <bottom/>
      <diagonal/>
    </border>
    <border>
      <left/>
      <right/>
      <top style="thin">
        <color rgb="FF999999"/>
      </top>
      <bottom/>
      <diagonal/>
    </border>
    <border>
      <left style="thin">
        <color rgb="FF999999"/>
      </left>
      <right style="thin">
        <color rgb="FF999999"/>
      </right>
      <top style="thin">
        <color indexed="65"/>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style="thin">
        <color indexed="65"/>
      </left>
      <right/>
      <top style="thin">
        <color rgb="FF999999"/>
      </top>
      <bottom style="thin">
        <color rgb="FF999999"/>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right style="thin">
        <color rgb="FF999999"/>
      </right>
      <top style="thin">
        <color rgb="FF999999"/>
      </top>
      <bottom/>
      <diagonal/>
    </border>
    <border>
      <left/>
      <right style="thin">
        <color rgb="FF999999"/>
      </right>
      <top/>
      <bottom/>
      <diagonal/>
    </border>
    <border>
      <left/>
      <right style="thin">
        <color rgb="FF999999"/>
      </right>
      <top style="thin">
        <color rgb="FF999999"/>
      </top>
      <bottom style="thin">
        <color rgb="FF99999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76">
    <xf numFmtId="0" fontId="0" fillId="0" borderId="0" xfId="0" applyFont="1" applyAlignment="1"/>
    <xf numFmtId="0" fontId="1" fillId="0" borderId="1" xfId="0" applyFont="1" applyBorder="1" applyAlignment="1"/>
    <xf numFmtId="0" fontId="2" fillId="0" borderId="2" xfId="0" applyFont="1" applyBorder="1" applyAlignment="1"/>
    <xf numFmtId="0" fontId="2" fillId="0" borderId="3" xfId="0" applyFont="1" applyBorder="1" applyAlignment="1"/>
    <xf numFmtId="0" fontId="2" fillId="0" borderId="0" xfId="0" applyFont="1" applyAlignment="1"/>
    <xf numFmtId="0" fontId="1" fillId="2" borderId="0" xfId="0" applyFont="1" applyFill="1" applyAlignment="1"/>
    <xf numFmtId="0" fontId="1" fillId="0" borderId="0" xfId="0" applyFont="1"/>
    <xf numFmtId="49" fontId="2" fillId="0" borderId="0" xfId="0" applyNumberFormat="1" applyFont="1"/>
    <xf numFmtId="3" fontId="2" fillId="0" borderId="0" xfId="0" applyNumberFormat="1" applyFont="1"/>
    <xf numFmtId="0" fontId="2" fillId="0" borderId="0" xfId="0" applyFont="1"/>
    <xf numFmtId="0" fontId="2" fillId="0" borderId="0" xfId="0" applyFont="1"/>
    <xf numFmtId="49" fontId="1" fillId="2" borderId="0" xfId="0" applyNumberFormat="1" applyFont="1" applyFill="1" applyAlignment="1"/>
    <xf numFmtId="164" fontId="2" fillId="0" borderId="0" xfId="0" applyNumberFormat="1" applyFont="1"/>
    <xf numFmtId="2" fontId="2" fillId="0" borderId="0" xfId="0" applyNumberFormat="1" applyFont="1"/>
    <xf numFmtId="165" fontId="2" fillId="0" borderId="0" xfId="0" applyNumberFormat="1" applyFont="1"/>
    <xf numFmtId="0" fontId="3" fillId="3" borderId="4" xfId="0" applyFont="1" applyFill="1" applyBorder="1" applyAlignment="1"/>
    <xf numFmtId="0" fontId="4" fillId="3" borderId="4" xfId="0" applyFont="1" applyFill="1" applyBorder="1" applyAlignment="1">
      <alignment horizontal="right"/>
    </xf>
    <xf numFmtId="166" fontId="2" fillId="0" borderId="0" xfId="0" applyNumberFormat="1" applyFont="1"/>
    <xf numFmtId="0" fontId="5" fillId="0" borderId="4" xfId="0" applyFont="1" applyBorder="1" applyAlignment="1">
      <alignment horizontal="left"/>
    </xf>
    <xf numFmtId="167" fontId="2" fillId="0" borderId="4" xfId="0" applyNumberFormat="1" applyFont="1" applyBorder="1"/>
    <xf numFmtId="168" fontId="2" fillId="0" borderId="0" xfId="0" applyNumberFormat="1" applyFont="1"/>
    <xf numFmtId="4" fontId="2" fillId="0" borderId="0" xfId="0" applyNumberFormat="1" applyFont="1"/>
    <xf numFmtId="44" fontId="2" fillId="0" borderId="0" xfId="0" applyNumberFormat="1" applyFont="1"/>
    <xf numFmtId="169" fontId="2" fillId="0" borderId="4" xfId="0" applyNumberFormat="1" applyFont="1" applyBorder="1"/>
    <xf numFmtId="167" fontId="2" fillId="0" borderId="4" xfId="0" applyNumberFormat="1" applyFont="1" applyBorder="1" applyAlignment="1">
      <alignment horizontal="right"/>
    </xf>
    <xf numFmtId="10" fontId="2" fillId="0" borderId="0" xfId="0" applyNumberFormat="1" applyFont="1"/>
    <xf numFmtId="10" fontId="2" fillId="0" borderId="4" xfId="0" applyNumberFormat="1" applyFont="1" applyBorder="1"/>
    <xf numFmtId="10" fontId="2" fillId="0" borderId="4" xfId="0" applyNumberFormat="1" applyFont="1" applyBorder="1" applyAlignment="1">
      <alignment horizontal="right"/>
    </xf>
    <xf numFmtId="0" fontId="2" fillId="2" borderId="0" xfId="0" applyFont="1" applyFill="1"/>
    <xf numFmtId="170" fontId="2" fillId="0" borderId="0" xfId="0" applyNumberFormat="1" applyFont="1"/>
    <xf numFmtId="4" fontId="2" fillId="0" borderId="4" xfId="0" applyNumberFormat="1" applyFont="1" applyBorder="1"/>
    <xf numFmtId="4" fontId="2" fillId="0" borderId="4" xfId="0" applyNumberFormat="1" applyFont="1" applyBorder="1" applyAlignment="1">
      <alignment horizontal="right"/>
    </xf>
    <xf numFmtId="0" fontId="6" fillId="0" borderId="0" xfId="0" applyFont="1" applyAlignment="1"/>
    <xf numFmtId="0" fontId="5" fillId="0" borderId="0" xfId="0" applyFont="1" applyAlignment="1"/>
    <xf numFmtId="0" fontId="7" fillId="0" borderId="0" xfId="0" applyFont="1" applyAlignment="1">
      <alignment horizontal="right"/>
    </xf>
    <xf numFmtId="0" fontId="5" fillId="0" borderId="0" xfId="0" applyFont="1" applyAlignment="1"/>
    <xf numFmtId="10" fontId="5" fillId="0" borderId="0" xfId="0" applyNumberFormat="1" applyFont="1" applyAlignment="1">
      <alignment horizontal="right"/>
    </xf>
    <xf numFmtId="10" fontId="2" fillId="0" borderId="0" xfId="0" applyNumberFormat="1" applyFont="1" applyAlignment="1"/>
    <xf numFmtId="0" fontId="8" fillId="0" borderId="0" xfId="0" applyFont="1" applyAlignment="1"/>
    <xf numFmtId="0" fontId="8" fillId="0" borderId="0" xfId="0" applyFont="1" applyAlignment="1">
      <alignment horizontal="right"/>
    </xf>
    <xf numFmtId="10" fontId="8" fillId="0" borderId="0" xfId="0" applyNumberFormat="1" applyFont="1" applyAlignment="1">
      <alignment horizontal="right"/>
    </xf>
    <xf numFmtId="0" fontId="1" fillId="3" borderId="4" xfId="0" applyFont="1" applyFill="1" applyBorder="1" applyAlignment="1"/>
    <xf numFmtId="0" fontId="9" fillId="3" borderId="4" xfId="0" applyFont="1" applyFill="1" applyBorder="1" applyAlignment="1">
      <alignment horizontal="right"/>
    </xf>
    <xf numFmtId="0" fontId="10" fillId="0" borderId="4" xfId="0" applyFont="1" applyBorder="1" applyAlignment="1">
      <alignment horizontal="left"/>
    </xf>
    <xf numFmtId="0" fontId="2" fillId="0" borderId="4" xfId="0" applyFont="1" applyBorder="1"/>
    <xf numFmtId="10" fontId="2" fillId="0" borderId="5" xfId="0" applyNumberFormat="1" applyFont="1" applyBorder="1"/>
    <xf numFmtId="10" fontId="2" fillId="4" borderId="4" xfId="0" applyNumberFormat="1" applyFont="1" applyFill="1" applyBorder="1"/>
    <xf numFmtId="0" fontId="8" fillId="0" borderId="0" xfId="0" applyFont="1" applyAlignment="1">
      <alignment horizontal="right"/>
    </xf>
    <xf numFmtId="10" fontId="10" fillId="2" borderId="0" xfId="0" applyNumberFormat="1" applyFont="1" applyFill="1" applyAlignment="1">
      <alignment horizontal="right"/>
    </xf>
    <xf numFmtId="10" fontId="10" fillId="0" borderId="0" xfId="0" applyNumberFormat="1" applyFont="1" applyAlignment="1">
      <alignment horizontal="right"/>
    </xf>
    <xf numFmtId="0" fontId="3" fillId="0" borderId="0" xfId="0" applyFont="1" applyAlignment="1">
      <alignment horizontal="right"/>
    </xf>
    <xf numFmtId="0" fontId="11" fillId="0" borderId="0" xfId="0" applyFont="1" applyAlignment="1"/>
    <xf numFmtId="167" fontId="2" fillId="0" borderId="0" xfId="0" applyNumberFormat="1" applyFont="1"/>
    <xf numFmtId="171" fontId="2" fillId="0" borderId="0" xfId="0" applyNumberFormat="1" applyFont="1"/>
    <xf numFmtId="0" fontId="11" fillId="0" borderId="0" xfId="0" applyFont="1" applyAlignment="1"/>
    <xf numFmtId="167" fontId="2" fillId="0" borderId="0" xfId="0" applyNumberFormat="1" applyFont="1" applyAlignment="1"/>
    <xf numFmtId="171" fontId="2" fillId="0" borderId="0" xfId="0" applyNumberFormat="1" applyFont="1" applyAlignment="1"/>
    <xf numFmtId="0" fontId="2" fillId="3" borderId="0" xfId="0" applyFont="1" applyFill="1"/>
    <xf numFmtId="0" fontId="2" fillId="5" borderId="0" xfId="0" applyFont="1" applyFill="1"/>
    <xf numFmtId="0" fontId="2" fillId="6" borderId="0" xfId="0" applyFont="1" applyFill="1"/>
    <xf numFmtId="0" fontId="2" fillId="7" borderId="0" xfId="0" applyFont="1" applyFill="1"/>
    <xf numFmtId="4" fontId="2" fillId="0" borderId="0" xfId="0" applyNumberFormat="1" applyFont="1" applyAlignment="1"/>
    <xf numFmtId="2" fontId="2" fillId="0" borderId="0" xfId="0" applyNumberFormat="1" applyFont="1" applyAlignment="1"/>
    <xf numFmtId="167" fontId="2" fillId="0" borderId="0" xfId="0" applyNumberFormat="1" applyFont="1" applyAlignment="1">
      <alignment horizontal="right"/>
    </xf>
    <xf numFmtId="0" fontId="2" fillId="0" borderId="0" xfId="0" applyFont="1" applyAlignment="1">
      <alignment wrapText="1"/>
    </xf>
    <xf numFmtId="49" fontId="2" fillId="0" borderId="0" xfId="0" applyNumberFormat="1" applyFont="1" applyAlignment="1">
      <alignment wrapText="1"/>
    </xf>
    <xf numFmtId="49" fontId="2" fillId="0" borderId="0" xfId="0" applyNumberFormat="1" applyFont="1" applyAlignment="1">
      <alignment vertical="center" wrapText="1"/>
    </xf>
    <xf numFmtId="10" fontId="2" fillId="0" borderId="0" xfId="0" applyNumberFormat="1" applyFont="1" applyAlignment="1">
      <alignment vertical="center"/>
    </xf>
    <xf numFmtId="49" fontId="2" fillId="0" borderId="0" xfId="0" applyNumberFormat="1" applyFont="1" applyAlignment="1"/>
    <xf numFmtId="49" fontId="2" fillId="0" borderId="0" xfId="0" applyNumberFormat="1" applyFont="1" applyAlignment="1"/>
    <xf numFmtId="10" fontId="2" fillId="0" borderId="0" xfId="0" applyNumberFormat="1" applyFont="1" applyAlignment="1">
      <alignment horizontal="right" vertical="center"/>
    </xf>
    <xf numFmtId="0" fontId="2" fillId="0" borderId="0" xfId="0" applyFont="1" applyAlignment="1">
      <alignment vertical="top"/>
    </xf>
    <xf numFmtId="49" fontId="2" fillId="0" borderId="0" xfId="0" applyNumberFormat="1" applyFont="1" applyAlignment="1">
      <alignment vertical="top"/>
    </xf>
    <xf numFmtId="0" fontId="8" fillId="0" borderId="0" xfId="0" applyFont="1" applyAlignment="1">
      <alignment horizontal="center" vertical="center" wrapText="1"/>
    </xf>
    <xf numFmtId="0" fontId="8" fillId="8" borderId="0" xfId="0" applyFont="1" applyFill="1" applyAlignment="1">
      <alignment horizontal="center" vertical="center" wrapText="1"/>
    </xf>
    <xf numFmtId="10" fontId="2" fillId="8" borderId="0" xfId="0" applyNumberFormat="1" applyFont="1" applyFill="1"/>
    <xf numFmtId="0" fontId="1" fillId="0" borderId="0" xfId="0" applyFont="1" applyAlignment="1"/>
    <xf numFmtId="0" fontId="2" fillId="9" borderId="0" xfId="0" applyFont="1" applyFill="1"/>
    <xf numFmtId="0" fontId="1" fillId="8" borderId="0" xfId="0" applyFont="1" applyFill="1" applyAlignment="1"/>
    <xf numFmtId="0" fontId="2" fillId="0" borderId="0" xfId="0" applyFont="1" applyAlignment="1">
      <alignment vertical="center" wrapText="1"/>
    </xf>
    <xf numFmtId="0" fontId="8" fillId="0" borderId="0" xfId="0" applyFont="1" applyAlignment="1">
      <alignment vertical="center" wrapText="1"/>
    </xf>
    <xf numFmtId="49" fontId="8" fillId="0" borderId="0" xfId="0" applyNumberFormat="1" applyFont="1" applyAlignment="1"/>
    <xf numFmtId="0" fontId="12" fillId="0" borderId="0" xfId="0" applyFont="1" applyAlignment="1"/>
    <xf numFmtId="172" fontId="2" fillId="0" borderId="0" xfId="0" applyNumberFormat="1" applyFont="1"/>
    <xf numFmtId="9" fontId="2" fillId="0" borderId="0" xfId="0" applyNumberFormat="1" applyFont="1" applyAlignment="1"/>
    <xf numFmtId="0" fontId="1" fillId="10" borderId="0" xfId="0" applyFont="1" applyFill="1" applyAlignment="1"/>
    <xf numFmtId="172" fontId="1" fillId="10" borderId="0" xfId="0" applyNumberFormat="1" applyFont="1" applyFill="1" applyAlignment="1"/>
    <xf numFmtId="4" fontId="1" fillId="2" borderId="0" xfId="0" applyNumberFormat="1" applyFont="1" applyFill="1" applyAlignment="1">
      <alignment horizontal="center" wrapText="1"/>
    </xf>
    <xf numFmtId="0" fontId="1" fillId="2" borderId="0" xfId="0" applyFont="1" applyFill="1" applyAlignment="1">
      <alignment horizontal="center" wrapText="1"/>
    </xf>
    <xf numFmtId="4" fontId="1" fillId="11" borderId="0" xfId="0" applyNumberFormat="1" applyFont="1" applyFill="1" applyAlignment="1">
      <alignment horizontal="center"/>
    </xf>
    <xf numFmtId="0" fontId="1" fillId="10" borderId="0" xfId="0" applyFont="1" applyFill="1" applyAlignment="1">
      <alignment horizontal="center"/>
    </xf>
    <xf numFmtId="0" fontId="1" fillId="12" borderId="0" xfId="0" applyFont="1" applyFill="1" applyAlignment="1">
      <alignment horizontal="center" wrapText="1"/>
    </xf>
    <xf numFmtId="0" fontId="2" fillId="0" borderId="0" xfId="0" applyFont="1" applyAlignment="1">
      <alignment horizontal="center" wrapText="1"/>
    </xf>
    <xf numFmtId="172" fontId="2" fillId="0" borderId="0" xfId="0" applyNumberFormat="1" applyFont="1" applyAlignment="1"/>
    <xf numFmtId="172" fontId="1" fillId="2" borderId="0" xfId="0" applyNumberFormat="1" applyFont="1" applyFill="1" applyAlignment="1"/>
    <xf numFmtId="4" fontId="1" fillId="2" borderId="0" xfId="0" applyNumberFormat="1" applyFont="1" applyFill="1"/>
    <xf numFmtId="170" fontId="1" fillId="2" borderId="0" xfId="0" applyNumberFormat="1" applyFont="1" applyFill="1"/>
    <xf numFmtId="0" fontId="1" fillId="2" borderId="0" xfId="0" applyFont="1" applyFill="1"/>
    <xf numFmtId="0" fontId="13" fillId="0" borderId="0" xfId="0" applyFont="1" applyAlignment="1"/>
    <xf numFmtId="0" fontId="14" fillId="0" borderId="0" xfId="0" applyFont="1" applyAlignment="1"/>
    <xf numFmtId="9" fontId="2" fillId="2" borderId="0" xfId="0" applyNumberFormat="1" applyFont="1" applyFill="1" applyAlignment="1"/>
    <xf numFmtId="0" fontId="2" fillId="2" borderId="0" xfId="0" applyFont="1" applyFill="1" applyAlignment="1"/>
    <xf numFmtId="0" fontId="15" fillId="13" borderId="6" xfId="0" applyFont="1" applyFill="1" applyBorder="1" applyAlignment="1">
      <alignment vertical="top" wrapText="1"/>
    </xf>
    <xf numFmtId="172" fontId="15" fillId="13" borderId="6" xfId="0" applyNumberFormat="1" applyFont="1" applyFill="1" applyBorder="1" applyAlignment="1">
      <alignment horizontal="right" vertical="top" wrapText="1"/>
    </xf>
    <xf numFmtId="0" fontId="15" fillId="13" borderId="6" xfId="0" applyFont="1" applyFill="1" applyBorder="1" applyAlignment="1">
      <alignment vertical="top" wrapText="1"/>
    </xf>
    <xf numFmtId="0" fontId="15" fillId="0" borderId="7" xfId="0" applyFont="1" applyBorder="1" applyAlignment="1">
      <alignment vertical="top" wrapText="1"/>
    </xf>
    <xf numFmtId="172" fontId="15" fillId="0" borderId="7" xfId="0" applyNumberFormat="1" applyFont="1" applyBorder="1" applyAlignment="1">
      <alignment horizontal="right" vertical="top" wrapText="1"/>
    </xf>
    <xf numFmtId="0" fontId="15" fillId="0" borderId="7" xfId="0" applyFont="1" applyBorder="1" applyAlignment="1">
      <alignment vertical="top" wrapText="1"/>
    </xf>
    <xf numFmtId="4" fontId="1" fillId="0" borderId="0" xfId="0" applyNumberFormat="1" applyFont="1"/>
    <xf numFmtId="170" fontId="1" fillId="0" borderId="0" xfId="0" applyNumberFormat="1" applyFont="1"/>
    <xf numFmtId="165" fontId="15" fillId="0" borderId="7" xfId="0" applyNumberFormat="1" applyFont="1" applyBorder="1" applyAlignment="1">
      <alignment horizontal="right" vertical="top" wrapText="1"/>
    </xf>
    <xf numFmtId="0" fontId="16" fillId="0" borderId="7" xfId="0" applyFont="1" applyBorder="1" applyAlignment="1">
      <alignment vertical="top" wrapText="1"/>
    </xf>
    <xf numFmtId="172" fontId="16" fillId="0" borderId="7" xfId="0" applyNumberFormat="1" applyFont="1" applyBorder="1" applyAlignment="1">
      <alignment horizontal="right" vertical="top"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xf>
    <xf numFmtId="3" fontId="2" fillId="0" borderId="0" xfId="0" applyNumberFormat="1" applyFont="1" applyAlignment="1"/>
    <xf numFmtId="0" fontId="17" fillId="14" borderId="0" xfId="0" applyFont="1" applyFill="1"/>
    <xf numFmtId="0" fontId="2" fillId="0" borderId="4" xfId="0" applyFont="1" applyBorder="1" applyAlignment="1">
      <alignment vertical="center" wrapText="1"/>
    </xf>
    <xf numFmtId="167" fontId="2" fillId="0" borderId="4" xfId="0" applyNumberFormat="1" applyFont="1" applyBorder="1" applyAlignment="1">
      <alignment vertical="center"/>
    </xf>
    <xf numFmtId="0" fontId="1" fillId="0" borderId="0" xfId="0" applyFont="1" applyAlignment="1">
      <alignment horizontal="center" vertical="center"/>
    </xf>
    <xf numFmtId="0" fontId="18" fillId="15" borderId="0" xfId="0" applyFont="1" applyFill="1" applyAlignment="1">
      <alignment vertical="center" wrapText="1"/>
    </xf>
    <xf numFmtId="0" fontId="2" fillId="0" borderId="0" xfId="0" applyFont="1" applyAlignment="1">
      <alignment vertical="center" wrapText="1"/>
    </xf>
    <xf numFmtId="0" fontId="19" fillId="0" borderId="0" xfId="0" applyFont="1" applyAlignment="1">
      <alignment vertical="center" wrapText="1"/>
    </xf>
    <xf numFmtId="0" fontId="20" fillId="0" borderId="0" xfId="0" applyFont="1" applyAlignment="1">
      <alignment vertical="center" wrapText="1"/>
    </xf>
    <xf numFmtId="49" fontId="5" fillId="16" borderId="0" xfId="0" applyNumberFormat="1" applyFont="1" applyFill="1"/>
    <xf numFmtId="0" fontId="2" fillId="16" borderId="0" xfId="0" applyFont="1" applyFill="1"/>
    <xf numFmtId="0" fontId="19" fillId="0" borderId="0" xfId="0" applyFont="1"/>
    <xf numFmtId="0" fontId="20" fillId="0" borderId="0" xfId="0" applyFont="1"/>
    <xf numFmtId="49" fontId="5" fillId="17" borderId="0" xfId="0" applyNumberFormat="1" applyFont="1" applyFill="1"/>
    <xf numFmtId="0" fontId="2" fillId="17" borderId="0" xfId="0" applyFont="1" applyFill="1"/>
    <xf numFmtId="0" fontId="21" fillId="0" borderId="0" xfId="0" applyFont="1" applyAlignment="1">
      <alignment horizontal="right"/>
    </xf>
    <xf numFmtId="0" fontId="5" fillId="0" borderId="0" xfId="0" applyFont="1" applyAlignment="1">
      <alignment horizontal="left"/>
    </xf>
    <xf numFmtId="0" fontId="22" fillId="0" borderId="4" xfId="0" applyFont="1" applyBorder="1" applyAlignment="1"/>
    <xf numFmtId="0" fontId="22" fillId="0" borderId="4" xfId="0" applyFont="1" applyBorder="1" applyAlignment="1">
      <alignment horizontal="right"/>
    </xf>
    <xf numFmtId="0" fontId="23" fillId="0" borderId="4" xfId="0" applyFont="1" applyBorder="1" applyAlignment="1">
      <alignment horizontal="right"/>
    </xf>
    <xf numFmtId="0" fontId="5" fillId="0" borderId="0" xfId="0" applyFont="1"/>
    <xf numFmtId="0" fontId="19" fillId="0" borderId="4" xfId="0" applyFont="1" applyBorder="1" applyAlignment="1">
      <alignment horizontal="left"/>
    </xf>
    <xf numFmtId="167" fontId="20" fillId="0" borderId="4" xfId="0" applyNumberFormat="1" applyFont="1" applyBorder="1"/>
    <xf numFmtId="167" fontId="20" fillId="0" borderId="4" xfId="0" applyNumberFormat="1" applyFont="1" applyBorder="1" applyAlignment="1"/>
    <xf numFmtId="167" fontId="2" fillId="0" borderId="4" xfId="0" applyNumberFormat="1" applyFont="1" applyBorder="1" applyAlignment="1"/>
    <xf numFmtId="0" fontId="5" fillId="0" borderId="0" xfId="0" applyFont="1" applyAlignment="1">
      <alignment horizontal="left"/>
    </xf>
    <xf numFmtId="0" fontId="19" fillId="0" borderId="0" xfId="0" applyFont="1"/>
    <xf numFmtId="0" fontId="24" fillId="0" borderId="0" xfId="0" applyFont="1" applyAlignment="1"/>
    <xf numFmtId="2" fontId="19" fillId="0" borderId="4" xfId="0" applyNumberFormat="1" applyFont="1" applyBorder="1"/>
    <xf numFmtId="167" fontId="20" fillId="18" borderId="4" xfId="0" applyNumberFormat="1" applyFont="1" applyFill="1" applyBorder="1"/>
    <xf numFmtId="2" fontId="19" fillId="0" borderId="0" xfId="0" applyNumberFormat="1" applyFont="1"/>
    <xf numFmtId="0" fontId="18" fillId="15" borderId="0" xfId="0" applyFont="1" applyFill="1"/>
    <xf numFmtId="0" fontId="23" fillId="0" borderId="4" xfId="0" applyFont="1" applyBorder="1" applyAlignment="1"/>
    <xf numFmtId="49" fontId="5" fillId="0" borderId="0" xfId="0" applyNumberFormat="1" applyFont="1" applyAlignment="1">
      <alignment horizontal="left"/>
    </xf>
    <xf numFmtId="0" fontId="3" fillId="0" borderId="0" xfId="0" applyFont="1" applyAlignment="1"/>
    <xf numFmtId="2" fontId="2" fillId="0" borderId="4" xfId="0" applyNumberFormat="1" applyFont="1" applyBorder="1"/>
    <xf numFmtId="173" fontId="2" fillId="18" borderId="4" xfId="0" applyNumberFormat="1" applyFont="1" applyFill="1" applyBorder="1"/>
    <xf numFmtId="3" fontId="2" fillId="16" borderId="0" xfId="0" applyNumberFormat="1" applyFont="1" applyFill="1"/>
    <xf numFmtId="3" fontId="2" fillId="17" borderId="0" xfId="0" applyNumberFormat="1" applyFont="1" applyFill="1"/>
    <xf numFmtId="0" fontId="18" fillId="0" borderId="0" xfId="0" applyFont="1"/>
    <xf numFmtId="49" fontId="5" fillId="0" borderId="0" xfId="0" applyNumberFormat="1" applyFont="1"/>
    <xf numFmtId="0" fontId="2" fillId="0" borderId="0" xfId="0" applyFont="1"/>
    <xf numFmtId="0" fontId="4" fillId="0" borderId="0" xfId="0" applyFont="1" applyAlignment="1">
      <alignment horizontal="right"/>
    </xf>
    <xf numFmtId="3" fontId="2" fillId="0" borderId="0" xfId="0" applyNumberFormat="1" applyFont="1" applyAlignment="1">
      <alignment horizontal="right"/>
    </xf>
    <xf numFmtId="0" fontId="25" fillId="15" borderId="0" xfId="0" applyFont="1" applyFill="1" applyAlignment="1">
      <alignment vertical="center" wrapText="1"/>
    </xf>
    <xf numFmtId="0" fontId="2" fillId="0" borderId="0" xfId="0" applyFont="1" applyAlignment="1">
      <alignment wrapText="1"/>
    </xf>
    <xf numFmtId="0" fontId="8" fillId="16" borderId="0" xfId="0" applyFont="1" applyFill="1"/>
    <xf numFmtId="0" fontId="8" fillId="17" borderId="0" xfId="0" applyFont="1" applyFill="1"/>
    <xf numFmtId="0" fontId="5" fillId="0" borderId="4" xfId="0" applyFont="1" applyBorder="1" applyAlignment="1">
      <alignment horizontal="left" wrapText="1"/>
    </xf>
    <xf numFmtId="0" fontId="1" fillId="2" borderId="0" xfId="0" applyFont="1" applyFill="1" applyAlignment="1">
      <alignment vertical="center"/>
    </xf>
    <xf numFmtId="0" fontId="1" fillId="2" borderId="0" xfId="0" applyFont="1" applyFill="1" applyAlignment="1">
      <alignment vertical="center"/>
    </xf>
    <xf numFmtId="174" fontId="2" fillId="0" borderId="4" xfId="0" applyNumberFormat="1" applyFont="1" applyBorder="1"/>
    <xf numFmtId="174" fontId="2" fillId="18" borderId="4" xfId="0" applyNumberFormat="1" applyFont="1" applyFill="1" applyBorder="1"/>
    <xf numFmtId="171" fontId="2" fillId="0" borderId="4" xfId="0" applyNumberFormat="1" applyFont="1" applyBorder="1"/>
    <xf numFmtId="171" fontId="2" fillId="18" borderId="4" xfId="0" applyNumberFormat="1" applyFont="1" applyFill="1" applyBorder="1"/>
    <xf numFmtId="2" fontId="2" fillId="18" borderId="4" xfId="0" applyNumberFormat="1" applyFont="1" applyFill="1" applyBorder="1"/>
    <xf numFmtId="166" fontId="2" fillId="0" borderId="4" xfId="0" applyNumberFormat="1" applyFont="1" applyBorder="1"/>
    <xf numFmtId="174" fontId="2" fillId="0" borderId="0" xfId="0" applyNumberFormat="1" applyFont="1"/>
    <xf numFmtId="174" fontId="2" fillId="19" borderId="0" xfId="0" applyNumberFormat="1" applyFont="1" applyFill="1"/>
    <xf numFmtId="0" fontId="8" fillId="4" borderId="0" xfId="0" applyFont="1" applyFill="1" applyAlignment="1"/>
    <xf numFmtId="174" fontId="2" fillId="20" borderId="0" xfId="0" applyNumberFormat="1" applyFont="1" applyFill="1"/>
    <xf numFmtId="0" fontId="8" fillId="4" borderId="0" xfId="0" applyFont="1" applyFill="1"/>
    <xf numFmtId="0" fontId="18" fillId="0" borderId="0" xfId="0" applyFont="1" applyAlignment="1">
      <alignment vertical="center" wrapText="1"/>
    </xf>
    <xf numFmtId="0" fontId="18" fillId="0" borderId="0" xfId="0" applyFont="1" applyAlignment="1">
      <alignment horizontal="center" vertical="center" wrapText="1"/>
    </xf>
    <xf numFmtId="0" fontId="2" fillId="0" borderId="0" xfId="0" applyFont="1" applyAlignment="1"/>
    <xf numFmtId="0" fontId="18" fillId="21" borderId="0" xfId="0" applyFont="1" applyFill="1" applyAlignment="1">
      <alignment horizontal="center"/>
    </xf>
    <xf numFmtId="0" fontId="18" fillId="0" borderId="0" xfId="0" applyFont="1"/>
    <xf numFmtId="2" fontId="18" fillId="0" borderId="0" xfId="0" applyNumberFormat="1" applyFont="1"/>
    <xf numFmtId="0" fontId="26" fillId="0" borderId="0" xfId="0" applyFont="1" applyAlignment="1">
      <alignment horizontal="left"/>
    </xf>
    <xf numFmtId="3" fontId="1" fillId="0" borderId="0" xfId="0" applyNumberFormat="1" applyFont="1"/>
    <xf numFmtId="2" fontId="1" fillId="0" borderId="0" xfId="0" applyNumberFormat="1" applyFont="1" applyAlignment="1"/>
    <xf numFmtId="0" fontId="23" fillId="0" borderId="4" xfId="0" applyFont="1" applyBorder="1" applyAlignment="1">
      <alignment horizontal="right"/>
    </xf>
    <xf numFmtId="0" fontId="23" fillId="0" borderId="0" xfId="0" applyFont="1" applyAlignment="1">
      <alignment horizontal="right"/>
    </xf>
    <xf numFmtId="170" fontId="2" fillId="17" borderId="0" xfId="0" applyNumberFormat="1" applyFont="1" applyFill="1"/>
    <xf numFmtId="170" fontId="2" fillId="16" borderId="0" xfId="0" applyNumberFormat="1" applyFont="1" applyFill="1"/>
    <xf numFmtId="0" fontId="18" fillId="13" borderId="0" xfId="0" applyFont="1" applyFill="1" applyAlignment="1"/>
    <xf numFmtId="0" fontId="5" fillId="13" borderId="0" xfId="0" applyFont="1" applyFill="1"/>
    <xf numFmtId="4" fontId="2" fillId="0" borderId="4" xfId="0" applyNumberFormat="1" applyFont="1" applyBorder="1" applyAlignment="1"/>
    <xf numFmtId="0" fontId="2" fillId="16" borderId="0" xfId="0" applyFont="1" applyFill="1" applyAlignment="1"/>
    <xf numFmtId="0" fontId="2" fillId="17" borderId="0" xfId="0" applyFont="1" applyFill="1" applyAlignment="1"/>
    <xf numFmtId="0" fontId="2" fillId="0" borderId="1" xfId="0" applyFont="1" applyBorder="1"/>
    <xf numFmtId="49" fontId="2" fillId="0" borderId="4" xfId="0" applyNumberFormat="1" applyFont="1" applyBorder="1"/>
    <xf numFmtId="0" fontId="2" fillId="0" borderId="4" xfId="0" applyFont="1" applyBorder="1" applyAlignment="1"/>
    <xf numFmtId="0" fontId="2" fillId="13" borderId="0" xfId="0" applyFont="1" applyFill="1"/>
    <xf numFmtId="0" fontId="25" fillId="15" borderId="0" xfId="0" applyFont="1" applyFill="1" applyAlignment="1">
      <alignment vertical="center"/>
    </xf>
    <xf numFmtId="10" fontId="25" fillId="15" borderId="0" xfId="0" applyNumberFormat="1" applyFont="1" applyFill="1" applyAlignment="1">
      <alignment vertical="center" wrapText="1"/>
    </xf>
    <xf numFmtId="170" fontId="8" fillId="16" borderId="0" xfId="0" applyNumberFormat="1" applyFont="1" applyFill="1"/>
    <xf numFmtId="10" fontId="8" fillId="16" borderId="0" xfId="0" applyNumberFormat="1" applyFont="1" applyFill="1"/>
    <xf numFmtId="170" fontId="8" fillId="17" borderId="0" xfId="0" applyNumberFormat="1" applyFont="1" applyFill="1"/>
    <xf numFmtId="10" fontId="8" fillId="17" borderId="0" xfId="0" applyNumberFormat="1" applyFont="1" applyFill="1"/>
    <xf numFmtId="0" fontId="25" fillId="22" borderId="0" xfId="0" applyFont="1" applyFill="1" applyAlignment="1">
      <alignment wrapText="1"/>
    </xf>
    <xf numFmtId="0" fontId="2" fillId="0" borderId="0" xfId="0" applyFont="1" applyAlignment="1"/>
    <xf numFmtId="0" fontId="8" fillId="0" borderId="0" xfId="0" applyFont="1" applyAlignment="1">
      <alignment horizontal="center" vertical="center"/>
    </xf>
    <xf numFmtId="10" fontId="2" fillId="0" borderId="0" xfId="0" applyNumberFormat="1" applyFont="1" applyAlignment="1"/>
    <xf numFmtId="0" fontId="2" fillId="0" borderId="0" xfId="0" applyFont="1" applyAlignment="1">
      <alignment vertical="center"/>
    </xf>
    <xf numFmtId="49" fontId="8" fillId="0" borderId="0" xfId="0" applyNumberFormat="1" applyFont="1" applyAlignment="1"/>
    <xf numFmtId="0" fontId="8" fillId="0" borderId="8" xfId="0" applyFont="1" applyBorder="1" applyAlignment="1"/>
    <xf numFmtId="49" fontId="8" fillId="0" borderId="8" xfId="0" applyNumberFormat="1" applyFont="1" applyBorder="1" applyAlignment="1"/>
    <xf numFmtId="10" fontId="2" fillId="0" borderId="8" xfId="0" applyNumberFormat="1" applyFont="1" applyBorder="1"/>
    <xf numFmtId="49" fontId="8" fillId="0" borderId="9" xfId="0" applyNumberFormat="1" applyFont="1" applyBorder="1" applyAlignment="1"/>
    <xf numFmtId="49" fontId="8" fillId="0" borderId="9" xfId="0" applyNumberFormat="1" applyFont="1" applyBorder="1" applyAlignment="1"/>
    <xf numFmtId="49" fontId="8" fillId="0" borderId="0" xfId="0" applyNumberFormat="1" applyFont="1" applyAlignment="1">
      <alignment vertical="top"/>
    </xf>
    <xf numFmtId="0" fontId="2" fillId="0" borderId="0" xfId="0" applyFont="1" applyAlignment="1">
      <alignment horizontal="right" vertical="center" wrapText="1"/>
    </xf>
    <xf numFmtId="49" fontId="2" fillId="0" borderId="9" xfId="0" applyNumberFormat="1" applyFont="1" applyBorder="1"/>
    <xf numFmtId="10" fontId="2" fillId="0" borderId="9" xfId="0" applyNumberFormat="1" applyFont="1" applyBorder="1"/>
    <xf numFmtId="49" fontId="2" fillId="0" borderId="0" xfId="0" applyNumberFormat="1" applyFont="1" applyAlignment="1">
      <alignment vertical="top" wrapText="1"/>
    </xf>
    <xf numFmtId="10" fontId="2" fillId="0" borderId="0" xfId="0" applyNumberFormat="1" applyFont="1" applyAlignment="1">
      <alignment vertical="top"/>
    </xf>
    <xf numFmtId="0" fontId="0" fillId="0" borderId="10" xfId="0" applyFont="1" applyBorder="1" applyAlignment="1"/>
    <xf numFmtId="0" fontId="0" fillId="0" borderId="11" xfId="0" applyFont="1" applyBorder="1" applyAlignment="1"/>
    <xf numFmtId="0" fontId="0" fillId="0" borderId="10" xfId="0" pivotButton="1" applyFont="1" applyBorder="1" applyAlignment="1"/>
    <xf numFmtId="0" fontId="0" fillId="0" borderId="11" xfId="0" pivotButton="1" applyFont="1" applyBorder="1" applyAlignment="1"/>
    <xf numFmtId="0" fontId="0" fillId="0" borderId="12" xfId="0" applyFont="1" applyBorder="1" applyAlignment="1"/>
    <xf numFmtId="0" fontId="0" fillId="0" borderId="13" xfId="0" applyFont="1" applyBorder="1" applyAlignment="1"/>
    <xf numFmtId="0" fontId="0" fillId="0" borderId="14" xfId="0" applyFont="1" applyBorder="1" applyAlignment="1"/>
    <xf numFmtId="0" fontId="0" fillId="0" borderId="15" xfId="0" applyFont="1" applyBorder="1" applyAlignment="1"/>
    <xf numFmtId="0" fontId="0" fillId="0" borderId="16" xfId="0" applyFont="1" applyBorder="1" applyAlignment="1"/>
    <xf numFmtId="0" fontId="0" fillId="0" borderId="17" xfId="0" applyFont="1" applyBorder="1" applyAlignment="1"/>
    <xf numFmtId="49" fontId="0" fillId="0" borderId="10" xfId="0" applyNumberFormat="1" applyFont="1" applyBorder="1" applyAlignment="1"/>
    <xf numFmtId="0" fontId="0" fillId="0" borderId="10" xfId="0" applyNumberFormat="1" applyFont="1" applyBorder="1" applyAlignment="1"/>
    <xf numFmtId="0" fontId="0" fillId="0" borderId="16" xfId="0" applyNumberFormat="1" applyFont="1" applyBorder="1" applyAlignment="1"/>
    <xf numFmtId="0" fontId="0" fillId="0" borderId="15" xfId="0" applyNumberFormat="1" applyFont="1" applyBorder="1" applyAlignment="1"/>
    <xf numFmtId="49" fontId="0" fillId="0" borderId="18" xfId="0" applyNumberFormat="1" applyFont="1" applyBorder="1" applyAlignment="1"/>
    <xf numFmtId="0" fontId="0" fillId="0" borderId="18" xfId="0" applyNumberFormat="1" applyFont="1" applyBorder="1" applyAlignment="1"/>
    <xf numFmtId="0" fontId="0" fillId="0" borderId="0" xfId="0" applyNumberFormat="1" applyFont="1" applyAlignment="1"/>
    <xf numFmtId="0" fontId="0" fillId="0" borderId="19" xfId="0" applyNumberFormat="1" applyFont="1" applyBorder="1" applyAlignment="1"/>
    <xf numFmtId="49" fontId="0" fillId="0" borderId="20" xfId="0" applyNumberFormat="1" applyFont="1" applyBorder="1" applyAlignment="1"/>
    <xf numFmtId="0" fontId="0" fillId="0" borderId="21" xfId="0" applyFont="1" applyBorder="1" applyAlignment="1"/>
    <xf numFmtId="0" fontId="0" fillId="0" borderId="20" xfId="0" applyNumberFormat="1" applyFont="1" applyBorder="1" applyAlignment="1"/>
    <xf numFmtId="0" fontId="0" fillId="0" borderId="22" xfId="0" applyNumberFormat="1" applyFont="1" applyBorder="1" applyAlignment="1"/>
    <xf numFmtId="0" fontId="0" fillId="0" borderId="23" xfId="0" applyNumberFormat="1" applyFont="1" applyBorder="1" applyAlignment="1"/>
    <xf numFmtId="0" fontId="0" fillId="0" borderId="24" xfId="0" applyFont="1" applyBorder="1" applyAlignment="1"/>
    <xf numFmtId="0" fontId="0" fillId="0" borderId="24" xfId="0" applyNumberFormat="1" applyFont="1" applyBorder="1" applyAlignment="1"/>
    <xf numFmtId="0" fontId="0" fillId="0" borderId="25" xfId="0" applyNumberFormat="1" applyFont="1" applyBorder="1" applyAlignment="1"/>
    <xf numFmtId="0" fontId="0" fillId="0" borderId="26" xfId="0" applyNumberFormat="1" applyFont="1" applyBorder="1" applyAlignment="1"/>
    <xf numFmtId="0" fontId="0" fillId="0" borderId="23" xfId="0" pivotButton="1" applyFont="1" applyBorder="1" applyAlignment="1"/>
    <xf numFmtId="0" fontId="0" fillId="0" borderId="23" xfId="0" applyFont="1" applyBorder="1" applyAlignment="1">
      <alignment horizontal="left"/>
    </xf>
    <xf numFmtId="0" fontId="0" fillId="0" borderId="23" xfId="0" applyFont="1" applyBorder="1" applyAlignment="1"/>
    <xf numFmtId="2" fontId="2" fillId="23" borderId="0" xfId="0" applyNumberFormat="1" applyFont="1" applyFill="1"/>
    <xf numFmtId="2" fontId="2" fillId="0" borderId="0" xfId="0" applyNumberFormat="1" applyFont="1" applyFill="1"/>
    <xf numFmtId="10" fontId="0" fillId="0" borderId="10" xfId="0" applyNumberFormat="1" applyFont="1" applyBorder="1" applyAlignment="1"/>
    <xf numFmtId="10" fontId="0" fillId="0" borderId="16" xfId="0" applyNumberFormat="1" applyFont="1" applyBorder="1" applyAlignment="1"/>
    <xf numFmtId="10" fontId="0" fillId="0" borderId="18" xfId="0" applyNumberFormat="1" applyFont="1" applyBorder="1" applyAlignment="1"/>
    <xf numFmtId="10" fontId="0" fillId="0" borderId="0" xfId="0" applyNumberFormat="1" applyFont="1" applyAlignment="1"/>
    <xf numFmtId="10" fontId="0" fillId="0" borderId="15" xfId="0" applyNumberFormat="1" applyFont="1" applyBorder="1" applyAlignment="1"/>
    <xf numFmtId="10" fontId="0" fillId="0" borderId="19" xfId="0" applyNumberFormat="1" applyFont="1" applyBorder="1" applyAlignment="1"/>
    <xf numFmtId="10" fontId="0" fillId="0" borderId="20" xfId="0" applyNumberFormat="1" applyFont="1" applyBorder="1" applyAlignment="1"/>
    <xf numFmtId="10" fontId="0" fillId="0" borderId="22" xfId="0" applyNumberFormat="1" applyFont="1" applyBorder="1" applyAlignment="1"/>
    <xf numFmtId="10" fontId="0" fillId="0" borderId="23" xfId="0" applyNumberFormat="1" applyFont="1" applyBorder="1" applyAlignment="1"/>
    <xf numFmtId="0" fontId="27" fillId="0" borderId="27" xfId="0" applyFont="1" applyBorder="1" applyAlignment="1">
      <alignment wrapText="1"/>
    </xf>
    <xf numFmtId="0" fontId="28" fillId="0" borderId="27" xfId="0" applyFont="1" applyBorder="1" applyAlignment="1">
      <alignment horizontal="right" wrapText="1"/>
    </xf>
    <xf numFmtId="0" fontId="29" fillId="0" borderId="27" xfId="0" applyFont="1" applyBorder="1" applyAlignment="1">
      <alignment wrapText="1"/>
    </xf>
    <xf numFmtId="10" fontId="27" fillId="0" borderId="27" xfId="0" applyNumberFormat="1" applyFont="1" applyBorder="1" applyAlignment="1">
      <alignment horizontal="right" wrapText="1"/>
    </xf>
    <xf numFmtId="0" fontId="30" fillId="0" borderId="0" xfId="0" applyFont="1" applyAlignment="1">
      <alignment horizontal="center" wrapText="1"/>
    </xf>
    <xf numFmtId="10" fontId="27" fillId="0" borderId="29" xfId="0" applyNumberFormat="1" applyFont="1" applyBorder="1" applyAlignment="1">
      <alignment horizontal="right" wrapText="1"/>
    </xf>
    <xf numFmtId="0" fontId="28" fillId="0" borderId="30" xfId="0" applyFont="1" applyBorder="1" applyAlignment="1">
      <alignment horizontal="right" wrapText="1"/>
    </xf>
    <xf numFmtId="10" fontId="27" fillId="0" borderId="31" xfId="0" applyNumberFormat="1" applyFont="1" applyBorder="1" applyAlignment="1">
      <alignment horizontal="right" wrapText="1"/>
    </xf>
    <xf numFmtId="0" fontId="29" fillId="0" borderId="28" xfId="0" applyFont="1" applyBorder="1" applyAlignment="1">
      <alignment wrapText="1"/>
    </xf>
    <xf numFmtId="0" fontId="1" fillId="2" borderId="0" xfId="0" applyFont="1" applyFill="1" applyAlignment="1">
      <alignment horizontal="center"/>
    </xf>
    <xf numFmtId="0" fontId="0" fillId="0" borderId="0" xfId="0" applyFont="1" applyAlignment="1"/>
  </cellXfs>
  <cellStyles count="1">
    <cellStyle name="Normal" xfId="0" builtinId="0"/>
  </cellStyles>
  <dxfs count="10">
    <dxf>
      <numFmt numFmtId="14" formatCode="0.00%"/>
    </dxf>
    <dxf>
      <numFmt numFmtId="14" formatCode="0.00%"/>
    </dxf>
    <dxf>
      <numFmt numFmtId="14" formatCode="0.00%"/>
    </dxf>
    <dxf>
      <numFmt numFmtId="14" formatCode="0.00%"/>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s>
  <tableStyles count="2">
    <tableStyle name="Customers - 2.1.2 Market Monito-style" pivot="0" count="3" xr9:uid="{00000000-0011-0000-FFFF-FFFF00000000}">
      <tableStyleElement type="headerRow" dxfId="9"/>
      <tableStyleElement type="firstRowStripe" dxfId="8"/>
      <tableStyleElement type="secondRowStripe" dxfId="7"/>
    </tableStyle>
    <tableStyle name="Capital - 2.1.5.2 Capital and L-style" pivot="0" count="3" xr9:uid="{00000000-0011-0000-FFFF-FFFF01000000}">
      <tableStyleElement type="headerRow" dxfId="6"/>
      <tableStyleElement type="firstRowStripe" dxfId="5"/>
      <tableStyleElement type="second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5.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4.xml"/><Relationship Id="rId33" Type="http://schemas.openxmlformats.org/officeDocument/2006/relationships/pivotCacheDefinition" Target="pivotCache/pivotCacheDefinition1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3.xml"/><Relationship Id="rId32" Type="http://schemas.openxmlformats.org/officeDocument/2006/relationships/pivotCacheDefinition" Target="pivotCache/pivotCacheDefinition1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2.xml"/><Relationship Id="rId28" Type="http://schemas.openxmlformats.org/officeDocument/2006/relationships/pivotCacheDefinition" Target="pivotCache/pivotCacheDefinition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1.xml"/><Relationship Id="rId27" Type="http://schemas.openxmlformats.org/officeDocument/2006/relationships/pivotCacheDefinition" Target="pivotCache/pivotCacheDefinition6.xml"/><Relationship Id="rId30" Type="http://schemas.openxmlformats.org/officeDocument/2006/relationships/pivotCacheDefinition" Target="pivotCache/pivotCacheDefinition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'HOL vs. Industry Average'!$K$3:$K$13</c:f>
              <c:numCache>
                <c:formatCode>0.00%</c:formatCode>
                <c:ptCount val="11"/>
                <c:pt idx="0">
                  <c:v>9.7580476656554435E-2</c:v>
                </c:pt>
                <c:pt idx="1">
                  <c:v>-0.17696233318943907</c:v>
                </c:pt>
                <c:pt idx="2">
                  <c:v>-0.21575001634248911</c:v>
                </c:pt>
                <c:pt idx="3">
                  <c:v>-0.6038299000407864</c:v>
                </c:pt>
                <c:pt idx="4">
                  <c:v>-0.24814011965620764</c:v>
                </c:pt>
                <c:pt idx="5">
                  <c:v>2.0709860333537332E-4</c:v>
                </c:pt>
                <c:pt idx="6">
                  <c:v>-0.14183059474038284</c:v>
                </c:pt>
                <c:pt idx="7">
                  <c:v>-0.28036868783725921</c:v>
                </c:pt>
                <c:pt idx="8">
                  <c:v>0.19709864834561555</c:v>
                </c:pt>
                <c:pt idx="9">
                  <c:v>-0.27175598209131696</c:v>
                </c:pt>
                <c:pt idx="10">
                  <c:v>-0.11792252998184904</c:v>
                </c:pt>
              </c:numCache>
            </c:numRef>
          </c:xVal>
          <c:yVal>
            <c:numRef>
              <c:f>'HOL vs. Industry Average'!$J$3:$J$13</c:f>
              <c:numCache>
                <c:formatCode>General</c:formatCode>
                <c:ptCount val="11"/>
                <c:pt idx="0">
                  <c:v>1</c:v>
                </c:pt>
                <c:pt idx="1">
                  <c:v>2</c:v>
                </c:pt>
                <c:pt idx="2">
                  <c:v>3</c:v>
                </c:pt>
                <c:pt idx="3">
                  <c:v>4</c:v>
                </c:pt>
                <c:pt idx="4">
                  <c:v>5</c:v>
                </c:pt>
                <c:pt idx="5">
                  <c:v>6</c:v>
                </c:pt>
                <c:pt idx="6">
                  <c:v>7</c:v>
                </c:pt>
                <c:pt idx="7">
                  <c:v>8</c:v>
                </c:pt>
                <c:pt idx="8">
                  <c:v>9</c:v>
                </c:pt>
                <c:pt idx="9">
                  <c:v>10</c:v>
                </c:pt>
                <c:pt idx="10">
                  <c:v>11</c:v>
                </c:pt>
              </c:numCache>
            </c:numRef>
          </c:yVal>
          <c:smooth val="0"/>
          <c:extLst>
            <c:ext xmlns:c16="http://schemas.microsoft.com/office/drawing/2014/chart" uri="{C3380CC4-5D6E-409C-BE32-E72D297353CC}">
              <c16:uniqueId val="{0000000D-C342-4688-A091-2A5361B4D806}"/>
            </c:ext>
          </c:extLst>
        </c:ser>
        <c:dLbls>
          <c:showLegendKey val="0"/>
          <c:showVal val="0"/>
          <c:showCatName val="0"/>
          <c:showSerName val="0"/>
          <c:showPercent val="0"/>
          <c:showBubbleSize val="0"/>
        </c:dLbls>
        <c:axId val="2009877088"/>
        <c:axId val="2009878752"/>
      </c:scatterChart>
      <c:valAx>
        <c:axId val="200987708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9878752"/>
        <c:crosses val="autoZero"/>
        <c:crossBetween val="midCat"/>
      </c:valAx>
      <c:valAx>
        <c:axId val="200987875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0098770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CHARTS!$A$229</c:f>
              <c:strCache>
                <c:ptCount val="1"/>
                <c:pt idx="0">
                  <c:v>Hydro Ottawa Limited</c:v>
                </c:pt>
              </c:strCache>
            </c:strRef>
          </c:tx>
          <c:spPr>
            <a:solidFill>
              <a:srgbClr val="4472C4"/>
            </a:solidFill>
            <a:ln cmpd="sng">
              <a:solidFill>
                <a:srgbClr val="005B9B">
                  <a:alpha val="100000"/>
                </a:srgbClr>
              </a:solidFill>
            </a:ln>
          </c:spPr>
          <c:invertIfNegative val="1"/>
          <c:cat>
            <c:numRef>
              <c:f>CHARTS!$B$228:$F$228</c:f>
              <c:numCache>
                <c:formatCode>General</c:formatCode>
                <c:ptCount val="5"/>
                <c:pt idx="0">
                  <c:v>2019</c:v>
                </c:pt>
                <c:pt idx="1">
                  <c:v>2020</c:v>
                </c:pt>
                <c:pt idx="2">
                  <c:v>2021</c:v>
                </c:pt>
                <c:pt idx="3">
                  <c:v>2022</c:v>
                </c:pt>
                <c:pt idx="4">
                  <c:v>2023</c:v>
                </c:pt>
              </c:numCache>
            </c:numRef>
          </c:cat>
          <c:val>
            <c:numRef>
              <c:f>CHARTS!$B$229:$F$229</c:f>
              <c:numCache>
                <c:formatCode>#,##0.00</c:formatCode>
                <c:ptCount val="5"/>
                <c:pt idx="0">
                  <c:v>138582.75070463133</c:v>
                </c:pt>
                <c:pt idx="1">
                  <c:v>144354.7307268343</c:v>
                </c:pt>
                <c:pt idx="2">
                  <c:v>145912.44401922086</c:v>
                </c:pt>
                <c:pt idx="3">
                  <c:v>164693.90877050511</c:v>
                </c:pt>
                <c:pt idx="4">
                  <c:v>224084.90025736231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0035-4659-9DC1-39EBA3464A7D}"/>
            </c:ext>
          </c:extLst>
        </c:ser>
        <c:ser>
          <c:idx val="1"/>
          <c:order val="1"/>
          <c:tx>
            <c:strRef>
              <c:f>CHARTS!$A$230</c:f>
              <c:strCache>
                <c:ptCount val="1"/>
                <c:pt idx="0">
                  <c:v>Industry Average</c:v>
                </c:pt>
              </c:strCache>
            </c:strRef>
          </c:tx>
          <c:spPr>
            <a:solidFill>
              <a:srgbClr val="ED7D31"/>
            </a:solidFill>
            <a:ln cmpd="sng">
              <a:solidFill>
                <a:srgbClr val="000000"/>
              </a:solidFill>
            </a:ln>
          </c:spPr>
          <c:invertIfNegative val="1"/>
          <c:cat>
            <c:numRef>
              <c:f>CHARTS!$B$228:$F$228</c:f>
              <c:numCache>
                <c:formatCode>General</c:formatCode>
                <c:ptCount val="5"/>
                <c:pt idx="0">
                  <c:v>2019</c:v>
                </c:pt>
                <c:pt idx="1">
                  <c:v>2020</c:v>
                </c:pt>
                <c:pt idx="2">
                  <c:v>2021</c:v>
                </c:pt>
                <c:pt idx="3">
                  <c:v>2022</c:v>
                </c:pt>
                <c:pt idx="4">
                  <c:v>2023</c:v>
                </c:pt>
              </c:numCache>
            </c:numRef>
          </c:cat>
          <c:val>
            <c:numRef>
              <c:f>CHARTS!$B$230:$F$230</c:f>
              <c:numCache>
                <c:formatCode>#,##0.00</c:formatCode>
                <c:ptCount val="5"/>
                <c:pt idx="0">
                  <c:v>176270.06430351204</c:v>
                </c:pt>
                <c:pt idx="1">
                  <c:v>184266.35319571456</c:v>
                </c:pt>
                <c:pt idx="2">
                  <c:v>186292.25573030315</c:v>
                </c:pt>
                <c:pt idx="3">
                  <c:v>197475.5205546887</c:v>
                </c:pt>
                <c:pt idx="4">
                  <c:v>202974.07986693733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0035-4659-9DC1-39EBA3464A7D}"/>
            </c:ext>
          </c:extLst>
        </c:ser>
        <c:ser>
          <c:idx val="2"/>
          <c:order val="2"/>
          <c:tx>
            <c:strRef>
              <c:f>CHARTS!$A$231</c:f>
              <c:strCache>
                <c:ptCount val="1"/>
                <c:pt idx="0">
                  <c:v>Peer Group Average </c:v>
                </c:pt>
              </c:strCache>
            </c:strRef>
          </c:tx>
          <c:spPr>
            <a:solidFill>
              <a:srgbClr val="19988B"/>
            </a:solidFill>
            <a:ln cmpd="sng">
              <a:solidFill>
                <a:srgbClr val="000000"/>
              </a:solidFill>
            </a:ln>
          </c:spPr>
          <c:invertIfNegative val="1"/>
          <c:cat>
            <c:numRef>
              <c:f>CHARTS!$B$228:$F$228</c:f>
              <c:numCache>
                <c:formatCode>General</c:formatCode>
                <c:ptCount val="5"/>
                <c:pt idx="0">
                  <c:v>2019</c:v>
                </c:pt>
                <c:pt idx="1">
                  <c:v>2020</c:v>
                </c:pt>
                <c:pt idx="2">
                  <c:v>2021</c:v>
                </c:pt>
                <c:pt idx="3">
                  <c:v>2022</c:v>
                </c:pt>
                <c:pt idx="4">
                  <c:v>2023</c:v>
                </c:pt>
              </c:numCache>
            </c:numRef>
          </c:cat>
          <c:val>
            <c:numRef>
              <c:f>CHARTS!$B$231:$F$231</c:f>
              <c:numCache>
                <c:formatCode>#,##0.00</c:formatCode>
                <c:ptCount val="5"/>
                <c:pt idx="0">
                  <c:v>142268.72249076806</c:v>
                </c:pt>
                <c:pt idx="1">
                  <c:v>164267.04293178153</c:v>
                </c:pt>
                <c:pt idx="2">
                  <c:v>171475.52246950089</c:v>
                </c:pt>
                <c:pt idx="3">
                  <c:v>175191.63896731817</c:v>
                </c:pt>
                <c:pt idx="4">
                  <c:v>175772.14306815219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0035-4659-9DC1-39EBA3464A7D}"/>
            </c:ext>
          </c:extLst>
        </c:ser>
        <c:dLbls>
          <c:showLegendKey val="0"/>
          <c:showVal val="0"/>
          <c:showCatName val="0"/>
          <c:showSerName val="0"/>
          <c:showPercent val="0"/>
          <c:showBubbleSize val="0"/>
        </c:dLbls>
        <c:gapWidth val="150"/>
        <c:axId val="1714489787"/>
        <c:axId val="1693341748"/>
      </c:barChart>
      <c:lineChart>
        <c:grouping val="standard"/>
        <c:varyColors val="1"/>
        <c:ser>
          <c:idx val="3"/>
          <c:order val="3"/>
          <c:tx>
            <c:strRef>
              <c:f>CHARTS!$A$232</c:f>
              <c:strCache>
                <c:ptCount val="1"/>
                <c:pt idx="0">
                  <c:v>5 Year Hydro Ottawa Average</c:v>
                </c:pt>
              </c:strCache>
            </c:strRef>
          </c:tx>
          <c:spPr>
            <a:ln cmpd="sng">
              <a:solidFill>
                <a:srgbClr val="005B9B">
                  <a:alpha val="100000"/>
                </a:srgbClr>
              </a:solidFill>
            </a:ln>
          </c:spPr>
          <c:marker>
            <c:symbol val="none"/>
          </c:marker>
          <c:cat>
            <c:numRef>
              <c:f>CHARTS!$B$228:$F$228</c:f>
              <c:numCache>
                <c:formatCode>General</c:formatCode>
                <c:ptCount val="5"/>
                <c:pt idx="0">
                  <c:v>2019</c:v>
                </c:pt>
                <c:pt idx="1">
                  <c:v>2020</c:v>
                </c:pt>
                <c:pt idx="2">
                  <c:v>2021</c:v>
                </c:pt>
                <c:pt idx="3">
                  <c:v>2022</c:v>
                </c:pt>
                <c:pt idx="4">
                  <c:v>2023</c:v>
                </c:pt>
              </c:numCache>
            </c:numRef>
          </c:cat>
          <c:val>
            <c:numRef>
              <c:f>CHARTS!$B$232:$F$232</c:f>
              <c:numCache>
                <c:formatCode>#,##0.00</c:formatCode>
                <c:ptCount val="5"/>
                <c:pt idx="0">
                  <c:v>163525.74689571076</c:v>
                </c:pt>
                <c:pt idx="1">
                  <c:v>163525.74689571076</c:v>
                </c:pt>
                <c:pt idx="2">
                  <c:v>163525.74689571076</c:v>
                </c:pt>
                <c:pt idx="3">
                  <c:v>163525.74689571076</c:v>
                </c:pt>
                <c:pt idx="4">
                  <c:v>163525.74689571076</c:v>
                </c:pt>
              </c:numCache>
            </c:numRef>
          </c:val>
          <c:smooth val="0"/>
          <c:extLst>
            <c:ext xmlns:c16="http://schemas.microsoft.com/office/drawing/2014/chart" uri="{C3380CC4-5D6E-409C-BE32-E72D297353CC}">
              <c16:uniqueId val="{00000003-0035-4659-9DC1-39EBA3464A7D}"/>
            </c:ext>
          </c:extLst>
        </c:ser>
        <c:ser>
          <c:idx val="4"/>
          <c:order val="4"/>
          <c:tx>
            <c:strRef>
              <c:f>CHARTS!$A$233</c:f>
              <c:strCache>
                <c:ptCount val="1"/>
                <c:pt idx="0">
                  <c:v>5 Year Industry Average</c:v>
                </c:pt>
              </c:strCache>
            </c:strRef>
          </c:tx>
          <c:spPr>
            <a:ln cmpd="sng">
              <a:solidFill>
                <a:srgbClr val="F7941D">
                  <a:alpha val="100000"/>
                </a:srgbClr>
              </a:solidFill>
              <a:prstDash val="sysDot"/>
            </a:ln>
          </c:spPr>
          <c:marker>
            <c:symbol val="none"/>
          </c:marker>
          <c:cat>
            <c:numRef>
              <c:f>CHARTS!$B$228:$F$228</c:f>
              <c:numCache>
                <c:formatCode>General</c:formatCode>
                <c:ptCount val="5"/>
                <c:pt idx="0">
                  <c:v>2019</c:v>
                </c:pt>
                <c:pt idx="1">
                  <c:v>2020</c:v>
                </c:pt>
                <c:pt idx="2">
                  <c:v>2021</c:v>
                </c:pt>
                <c:pt idx="3">
                  <c:v>2022</c:v>
                </c:pt>
                <c:pt idx="4">
                  <c:v>2023</c:v>
                </c:pt>
              </c:numCache>
            </c:numRef>
          </c:cat>
          <c:val>
            <c:numRef>
              <c:f>CHARTS!$B$233:$F$233</c:f>
              <c:numCache>
                <c:formatCode>#,##0.00</c:formatCode>
                <c:ptCount val="5"/>
                <c:pt idx="0">
                  <c:v>189455.65473023118</c:v>
                </c:pt>
                <c:pt idx="1">
                  <c:v>189455.65473023118</c:v>
                </c:pt>
                <c:pt idx="2">
                  <c:v>189455.65473023118</c:v>
                </c:pt>
                <c:pt idx="3">
                  <c:v>189455.65473023118</c:v>
                </c:pt>
                <c:pt idx="4">
                  <c:v>189455.65473023118</c:v>
                </c:pt>
              </c:numCache>
            </c:numRef>
          </c:val>
          <c:smooth val="0"/>
          <c:extLst>
            <c:ext xmlns:c16="http://schemas.microsoft.com/office/drawing/2014/chart" uri="{C3380CC4-5D6E-409C-BE32-E72D297353CC}">
              <c16:uniqueId val="{00000004-0035-4659-9DC1-39EBA3464A7D}"/>
            </c:ext>
          </c:extLst>
        </c:ser>
        <c:ser>
          <c:idx val="5"/>
          <c:order val="5"/>
          <c:tx>
            <c:strRef>
              <c:f>CHARTS!$A$234</c:f>
              <c:strCache>
                <c:ptCount val="1"/>
                <c:pt idx="0">
                  <c:v>5 Year Peer Group Average</c:v>
                </c:pt>
              </c:strCache>
            </c:strRef>
          </c:tx>
          <c:spPr>
            <a:ln cmpd="sng">
              <a:solidFill>
                <a:srgbClr val="19988B">
                  <a:alpha val="100000"/>
                </a:srgbClr>
              </a:solidFill>
              <a:prstDash val="dash"/>
            </a:ln>
          </c:spPr>
          <c:marker>
            <c:symbol val="none"/>
          </c:marker>
          <c:cat>
            <c:numRef>
              <c:f>CHARTS!$B$228:$F$228</c:f>
              <c:numCache>
                <c:formatCode>General</c:formatCode>
                <c:ptCount val="5"/>
                <c:pt idx="0">
                  <c:v>2019</c:v>
                </c:pt>
                <c:pt idx="1">
                  <c:v>2020</c:v>
                </c:pt>
                <c:pt idx="2">
                  <c:v>2021</c:v>
                </c:pt>
                <c:pt idx="3">
                  <c:v>2022</c:v>
                </c:pt>
                <c:pt idx="4">
                  <c:v>2023</c:v>
                </c:pt>
              </c:numCache>
            </c:numRef>
          </c:cat>
          <c:val>
            <c:numRef>
              <c:f>CHARTS!$B$234:$F$234</c:f>
              <c:numCache>
                <c:formatCode>#,##0.00</c:formatCode>
                <c:ptCount val="5"/>
                <c:pt idx="0">
                  <c:v>165795.01398550416</c:v>
                </c:pt>
                <c:pt idx="1">
                  <c:v>165795.01398550416</c:v>
                </c:pt>
                <c:pt idx="2">
                  <c:v>165795.01398550416</c:v>
                </c:pt>
                <c:pt idx="3">
                  <c:v>165795.01398550416</c:v>
                </c:pt>
                <c:pt idx="4">
                  <c:v>165795.01398550416</c:v>
                </c:pt>
              </c:numCache>
            </c:numRef>
          </c:val>
          <c:smooth val="0"/>
          <c:extLst>
            <c:ext xmlns:c16="http://schemas.microsoft.com/office/drawing/2014/chart" uri="{C3380CC4-5D6E-409C-BE32-E72D297353CC}">
              <c16:uniqueId val="{00000005-0035-4659-9DC1-39EBA3464A7D}"/>
            </c:ext>
          </c:extLst>
        </c:ser>
        <c:dLbls>
          <c:showLegendKey val="0"/>
          <c:showVal val="0"/>
          <c:showCatName val="0"/>
          <c:showSerName val="0"/>
          <c:showPercent val="0"/>
          <c:showBubbleSize val="0"/>
        </c:dLbls>
        <c:marker val="1"/>
        <c:smooth val="0"/>
        <c:axId val="1714489787"/>
        <c:axId val="1693341748"/>
      </c:lineChart>
      <c:catAx>
        <c:axId val="1714489787"/>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693341748"/>
        <c:crosses val="autoZero"/>
        <c:auto val="1"/>
        <c:lblAlgn val="ctr"/>
        <c:lblOffset val="100"/>
        <c:noMultiLvlLbl val="1"/>
      </c:catAx>
      <c:valAx>
        <c:axId val="169334174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1714489787"/>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CHARTS!$A$257</c:f>
              <c:strCache>
                <c:ptCount val="1"/>
                <c:pt idx="0">
                  <c:v>Hydro Ottawa Limited</c:v>
                </c:pt>
              </c:strCache>
            </c:strRef>
          </c:tx>
          <c:spPr>
            <a:solidFill>
              <a:srgbClr val="4472C4"/>
            </a:solidFill>
            <a:ln cmpd="sng">
              <a:solidFill>
                <a:srgbClr val="005B9B">
                  <a:alpha val="100000"/>
                </a:srgbClr>
              </a:solidFill>
            </a:ln>
          </c:spPr>
          <c:invertIfNegative val="1"/>
          <c:cat>
            <c:numRef>
              <c:f>CHARTS!$B$256:$F$256</c:f>
              <c:numCache>
                <c:formatCode>General</c:formatCode>
                <c:ptCount val="5"/>
                <c:pt idx="0">
                  <c:v>2019</c:v>
                </c:pt>
                <c:pt idx="1">
                  <c:v>2020</c:v>
                </c:pt>
                <c:pt idx="2">
                  <c:v>2021</c:v>
                </c:pt>
                <c:pt idx="3">
                  <c:v>2022</c:v>
                </c:pt>
                <c:pt idx="4">
                  <c:v>2023</c:v>
                </c:pt>
              </c:numCache>
            </c:numRef>
          </c:cat>
          <c:val>
            <c:numRef>
              <c:f>CHARTS!$B$257:$F$257</c:f>
              <c:numCache>
                <c:formatCode>#,##0.00;\(#,##0.00\)</c:formatCode>
                <c:ptCount val="5"/>
                <c:pt idx="0">
                  <c:v>11.905227382035585</c:v>
                </c:pt>
                <c:pt idx="1">
                  <c:v>11.860690138755864</c:v>
                </c:pt>
                <c:pt idx="2">
                  <c:v>11.914811703839934</c:v>
                </c:pt>
                <c:pt idx="3">
                  <c:v>14.022569989790453</c:v>
                </c:pt>
                <c:pt idx="4">
                  <c:v>15.704919009337987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B366-4247-80E7-B137ECF81BEC}"/>
            </c:ext>
          </c:extLst>
        </c:ser>
        <c:ser>
          <c:idx val="1"/>
          <c:order val="1"/>
          <c:tx>
            <c:strRef>
              <c:f>CHARTS!$A$258</c:f>
              <c:strCache>
                <c:ptCount val="1"/>
                <c:pt idx="0">
                  <c:v>Industry Average</c:v>
                </c:pt>
              </c:strCache>
            </c:strRef>
          </c:tx>
          <c:spPr>
            <a:solidFill>
              <a:srgbClr val="ED7D31"/>
            </a:solidFill>
            <a:ln cmpd="sng">
              <a:solidFill>
                <a:srgbClr val="000000"/>
              </a:solidFill>
            </a:ln>
          </c:spPr>
          <c:invertIfNegative val="1"/>
          <c:cat>
            <c:numRef>
              <c:f>CHARTS!$B$256:$F$256</c:f>
              <c:numCache>
                <c:formatCode>General</c:formatCode>
                <c:ptCount val="5"/>
                <c:pt idx="0">
                  <c:v>2019</c:v>
                </c:pt>
                <c:pt idx="1">
                  <c:v>2020</c:v>
                </c:pt>
                <c:pt idx="2">
                  <c:v>2021</c:v>
                </c:pt>
                <c:pt idx="3">
                  <c:v>2022</c:v>
                </c:pt>
                <c:pt idx="4">
                  <c:v>2023</c:v>
                </c:pt>
              </c:numCache>
            </c:numRef>
          </c:cat>
          <c:val>
            <c:numRef>
              <c:f>CHARTS!$B$258:$F$258</c:f>
              <c:numCache>
                <c:formatCode>#,##0.00;\(#,##0.00\)</c:formatCode>
                <c:ptCount val="5"/>
                <c:pt idx="0">
                  <c:v>17.083054719973582</c:v>
                </c:pt>
                <c:pt idx="1">
                  <c:v>17.679672077929002</c:v>
                </c:pt>
                <c:pt idx="2">
                  <c:v>17.582241434013014</c:v>
                </c:pt>
                <c:pt idx="3">
                  <c:v>18.401494936292384</c:v>
                </c:pt>
                <c:pt idx="4">
                  <c:v>19.862248726901591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B366-4247-80E7-B137ECF81BEC}"/>
            </c:ext>
          </c:extLst>
        </c:ser>
        <c:ser>
          <c:idx val="2"/>
          <c:order val="2"/>
          <c:tx>
            <c:strRef>
              <c:f>CHARTS!$A$259</c:f>
              <c:strCache>
                <c:ptCount val="1"/>
                <c:pt idx="0">
                  <c:v>Peer Group Average </c:v>
                </c:pt>
              </c:strCache>
            </c:strRef>
          </c:tx>
          <c:spPr>
            <a:solidFill>
              <a:srgbClr val="19988B"/>
            </a:solidFill>
            <a:ln cmpd="sng">
              <a:solidFill>
                <a:srgbClr val="000000"/>
              </a:solidFill>
            </a:ln>
          </c:spPr>
          <c:invertIfNegative val="1"/>
          <c:cat>
            <c:numRef>
              <c:f>CHARTS!$B$256:$F$256</c:f>
              <c:numCache>
                <c:formatCode>General</c:formatCode>
                <c:ptCount val="5"/>
                <c:pt idx="0">
                  <c:v>2019</c:v>
                </c:pt>
                <c:pt idx="1">
                  <c:v>2020</c:v>
                </c:pt>
                <c:pt idx="2">
                  <c:v>2021</c:v>
                </c:pt>
                <c:pt idx="3">
                  <c:v>2022</c:v>
                </c:pt>
                <c:pt idx="4">
                  <c:v>2023</c:v>
                </c:pt>
              </c:numCache>
            </c:numRef>
          </c:cat>
          <c:val>
            <c:numRef>
              <c:f>CHARTS!$B$259:$F$259</c:f>
              <c:numCache>
                <c:formatCode>#,##0.00;\(#,##0.00\)</c:formatCode>
                <c:ptCount val="5"/>
                <c:pt idx="0">
                  <c:v>11.037007756410746</c:v>
                </c:pt>
                <c:pt idx="1">
                  <c:v>12.239988059506924</c:v>
                </c:pt>
                <c:pt idx="2">
                  <c:v>12.478154428756691</c:v>
                </c:pt>
                <c:pt idx="3">
                  <c:v>12.756379935001345</c:v>
                </c:pt>
                <c:pt idx="4">
                  <c:v>13.277618040355279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B366-4247-80E7-B137ECF81BEC}"/>
            </c:ext>
          </c:extLst>
        </c:ser>
        <c:dLbls>
          <c:showLegendKey val="0"/>
          <c:showVal val="0"/>
          <c:showCatName val="0"/>
          <c:showSerName val="0"/>
          <c:showPercent val="0"/>
          <c:showBubbleSize val="0"/>
        </c:dLbls>
        <c:gapWidth val="150"/>
        <c:axId val="1074743321"/>
        <c:axId val="1425435909"/>
      </c:barChart>
      <c:lineChart>
        <c:grouping val="standard"/>
        <c:varyColors val="1"/>
        <c:ser>
          <c:idx val="3"/>
          <c:order val="3"/>
          <c:tx>
            <c:strRef>
              <c:f>CHARTS!$A$260</c:f>
              <c:strCache>
                <c:ptCount val="1"/>
                <c:pt idx="0">
                  <c:v>5 Year Hydro Ottawa Average</c:v>
                </c:pt>
              </c:strCache>
            </c:strRef>
          </c:tx>
          <c:spPr>
            <a:ln cmpd="sng">
              <a:solidFill>
                <a:srgbClr val="005B9B">
                  <a:alpha val="100000"/>
                </a:srgbClr>
              </a:solidFill>
            </a:ln>
          </c:spPr>
          <c:marker>
            <c:symbol val="none"/>
          </c:marker>
          <c:cat>
            <c:numRef>
              <c:f>CHARTS!$B$256:$F$256</c:f>
              <c:numCache>
                <c:formatCode>General</c:formatCode>
                <c:ptCount val="5"/>
                <c:pt idx="0">
                  <c:v>2019</c:v>
                </c:pt>
                <c:pt idx="1">
                  <c:v>2020</c:v>
                </c:pt>
                <c:pt idx="2">
                  <c:v>2021</c:v>
                </c:pt>
                <c:pt idx="3">
                  <c:v>2022</c:v>
                </c:pt>
                <c:pt idx="4">
                  <c:v>2023</c:v>
                </c:pt>
              </c:numCache>
            </c:numRef>
          </c:cat>
          <c:val>
            <c:numRef>
              <c:f>CHARTS!$B$260:$F$260</c:f>
              <c:numCache>
                <c:formatCode>#,##0.00;\(#,##0.00\)</c:formatCode>
                <c:ptCount val="5"/>
                <c:pt idx="0">
                  <c:v>13.081643644751964</c:v>
                </c:pt>
                <c:pt idx="1">
                  <c:v>13.081643644751964</c:v>
                </c:pt>
                <c:pt idx="2">
                  <c:v>13.081643644751964</c:v>
                </c:pt>
                <c:pt idx="3">
                  <c:v>13.081643644751964</c:v>
                </c:pt>
                <c:pt idx="4">
                  <c:v>13.081643644751964</c:v>
                </c:pt>
              </c:numCache>
            </c:numRef>
          </c:val>
          <c:smooth val="0"/>
          <c:extLst>
            <c:ext xmlns:c16="http://schemas.microsoft.com/office/drawing/2014/chart" uri="{C3380CC4-5D6E-409C-BE32-E72D297353CC}">
              <c16:uniqueId val="{00000003-B366-4247-80E7-B137ECF81BEC}"/>
            </c:ext>
          </c:extLst>
        </c:ser>
        <c:ser>
          <c:idx val="4"/>
          <c:order val="4"/>
          <c:tx>
            <c:strRef>
              <c:f>CHARTS!$A$261</c:f>
              <c:strCache>
                <c:ptCount val="1"/>
                <c:pt idx="0">
                  <c:v>5 Year Industry Average</c:v>
                </c:pt>
              </c:strCache>
            </c:strRef>
          </c:tx>
          <c:spPr>
            <a:ln cmpd="sng">
              <a:solidFill>
                <a:srgbClr val="F7941D">
                  <a:alpha val="100000"/>
                </a:srgbClr>
              </a:solidFill>
              <a:prstDash val="sysDot"/>
            </a:ln>
          </c:spPr>
          <c:marker>
            <c:symbol val="none"/>
          </c:marker>
          <c:cat>
            <c:numRef>
              <c:f>CHARTS!$B$256:$F$256</c:f>
              <c:numCache>
                <c:formatCode>General</c:formatCode>
                <c:ptCount val="5"/>
                <c:pt idx="0">
                  <c:v>2019</c:v>
                </c:pt>
                <c:pt idx="1">
                  <c:v>2020</c:v>
                </c:pt>
                <c:pt idx="2">
                  <c:v>2021</c:v>
                </c:pt>
                <c:pt idx="3">
                  <c:v>2022</c:v>
                </c:pt>
                <c:pt idx="4">
                  <c:v>2023</c:v>
                </c:pt>
              </c:numCache>
            </c:numRef>
          </c:cat>
          <c:val>
            <c:numRef>
              <c:f>CHARTS!$B$261:$F$261</c:f>
              <c:numCache>
                <c:formatCode>#,##0.00;\(#,##0.00\)</c:formatCode>
                <c:ptCount val="5"/>
                <c:pt idx="0">
                  <c:v>18.121742379021914</c:v>
                </c:pt>
                <c:pt idx="1">
                  <c:v>18.121742379021914</c:v>
                </c:pt>
                <c:pt idx="2">
                  <c:v>18.121742379021914</c:v>
                </c:pt>
                <c:pt idx="3">
                  <c:v>18.121742379021914</c:v>
                </c:pt>
                <c:pt idx="4">
                  <c:v>18.121742379021914</c:v>
                </c:pt>
              </c:numCache>
            </c:numRef>
          </c:val>
          <c:smooth val="0"/>
          <c:extLst>
            <c:ext xmlns:c16="http://schemas.microsoft.com/office/drawing/2014/chart" uri="{C3380CC4-5D6E-409C-BE32-E72D297353CC}">
              <c16:uniqueId val="{00000004-B366-4247-80E7-B137ECF81BEC}"/>
            </c:ext>
          </c:extLst>
        </c:ser>
        <c:ser>
          <c:idx val="5"/>
          <c:order val="5"/>
          <c:tx>
            <c:strRef>
              <c:f>CHARTS!$A$262</c:f>
              <c:strCache>
                <c:ptCount val="1"/>
                <c:pt idx="0">
                  <c:v>5 Year Peer Group Average</c:v>
                </c:pt>
              </c:strCache>
            </c:strRef>
          </c:tx>
          <c:spPr>
            <a:ln cmpd="sng">
              <a:solidFill>
                <a:srgbClr val="19988B">
                  <a:alpha val="100000"/>
                </a:srgbClr>
              </a:solidFill>
              <a:prstDash val="dash"/>
            </a:ln>
          </c:spPr>
          <c:marker>
            <c:symbol val="none"/>
          </c:marker>
          <c:cat>
            <c:numRef>
              <c:f>CHARTS!$B$256:$F$256</c:f>
              <c:numCache>
                <c:formatCode>General</c:formatCode>
                <c:ptCount val="5"/>
                <c:pt idx="0">
                  <c:v>2019</c:v>
                </c:pt>
                <c:pt idx="1">
                  <c:v>2020</c:v>
                </c:pt>
                <c:pt idx="2">
                  <c:v>2021</c:v>
                </c:pt>
                <c:pt idx="3">
                  <c:v>2022</c:v>
                </c:pt>
                <c:pt idx="4">
                  <c:v>2023</c:v>
                </c:pt>
              </c:numCache>
            </c:numRef>
          </c:cat>
          <c:val>
            <c:numRef>
              <c:f>CHARTS!$B$262:$F$262</c:f>
              <c:numCache>
                <c:formatCode>#,##0.00;\(#,##0.00\)</c:formatCode>
                <c:ptCount val="5"/>
                <c:pt idx="0">
                  <c:v>12.357829644006197</c:v>
                </c:pt>
                <c:pt idx="1">
                  <c:v>12.357829644006197</c:v>
                </c:pt>
                <c:pt idx="2">
                  <c:v>12.357829644006197</c:v>
                </c:pt>
                <c:pt idx="3">
                  <c:v>12.357829644006197</c:v>
                </c:pt>
                <c:pt idx="4">
                  <c:v>12.357829644006197</c:v>
                </c:pt>
              </c:numCache>
            </c:numRef>
          </c:val>
          <c:smooth val="0"/>
          <c:extLst>
            <c:ext xmlns:c16="http://schemas.microsoft.com/office/drawing/2014/chart" uri="{C3380CC4-5D6E-409C-BE32-E72D297353CC}">
              <c16:uniqueId val="{00000005-B366-4247-80E7-B137ECF81BEC}"/>
            </c:ext>
          </c:extLst>
        </c:ser>
        <c:dLbls>
          <c:showLegendKey val="0"/>
          <c:showVal val="0"/>
          <c:showCatName val="0"/>
          <c:showSerName val="0"/>
          <c:showPercent val="0"/>
          <c:showBubbleSize val="0"/>
        </c:dLbls>
        <c:marker val="1"/>
        <c:smooth val="0"/>
        <c:axId val="1074743321"/>
        <c:axId val="1425435909"/>
      </c:lineChart>
      <c:catAx>
        <c:axId val="1074743321"/>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425435909"/>
        <c:crosses val="autoZero"/>
        <c:auto val="1"/>
        <c:lblAlgn val="ctr"/>
        <c:lblOffset val="100"/>
        <c:noMultiLvlLbl val="1"/>
      </c:catAx>
      <c:valAx>
        <c:axId val="142543590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0.00\)" sourceLinked="1"/>
        <c:majorTickMark val="none"/>
        <c:minorTickMark val="none"/>
        <c:tickLblPos val="nextTo"/>
        <c:spPr>
          <a:ln/>
        </c:spPr>
        <c:txPr>
          <a:bodyPr/>
          <a:lstStyle/>
          <a:p>
            <a:pPr lvl="0">
              <a:defRPr b="0">
                <a:solidFill>
                  <a:srgbClr val="000000"/>
                </a:solidFill>
                <a:latin typeface="+mn-lt"/>
              </a:defRPr>
            </a:pPr>
            <a:endParaRPr lang="en-US"/>
          </a:p>
        </c:txPr>
        <c:crossAx val="1074743321"/>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CHARTS!$A$285</c:f>
              <c:strCache>
                <c:ptCount val="1"/>
                <c:pt idx="0">
                  <c:v>Hydro Ottawa Limited</c:v>
                </c:pt>
              </c:strCache>
            </c:strRef>
          </c:tx>
          <c:spPr>
            <a:solidFill>
              <a:srgbClr val="4472C4"/>
            </a:solidFill>
            <a:ln cmpd="sng">
              <a:solidFill>
                <a:srgbClr val="005B9B">
                  <a:alpha val="100000"/>
                </a:srgbClr>
              </a:solidFill>
            </a:ln>
          </c:spPr>
          <c:invertIfNegative val="1"/>
          <c:cat>
            <c:numRef>
              <c:f>CHARTS!$B$284:$F$284</c:f>
              <c:numCache>
                <c:formatCode>General</c:formatCode>
                <c:ptCount val="5"/>
                <c:pt idx="0">
                  <c:v>2019</c:v>
                </c:pt>
                <c:pt idx="1">
                  <c:v>2020</c:v>
                </c:pt>
                <c:pt idx="2">
                  <c:v>2021</c:v>
                </c:pt>
                <c:pt idx="3">
                  <c:v>2022</c:v>
                </c:pt>
                <c:pt idx="4">
                  <c:v>2023</c:v>
                </c:pt>
              </c:numCache>
            </c:numRef>
          </c:cat>
          <c:val>
            <c:numRef>
              <c:f>CHARTS!$B$285:$F$285</c:f>
              <c:numCache>
                <c:formatCode>0.00</c:formatCode>
                <c:ptCount val="5"/>
                <c:pt idx="0">
                  <c:v>0.41201370457687725</c:v>
                </c:pt>
                <c:pt idx="1">
                  <c:v>0.68664814191609491</c:v>
                </c:pt>
                <c:pt idx="2">
                  <c:v>0.56572885345735269</c:v>
                </c:pt>
                <c:pt idx="3">
                  <c:v>0.66434205680716218</c:v>
                </c:pt>
                <c:pt idx="4">
                  <c:v>0.92850555636051224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0F30-4483-A41F-BA08F9264D63}"/>
            </c:ext>
          </c:extLst>
        </c:ser>
        <c:ser>
          <c:idx val="1"/>
          <c:order val="1"/>
          <c:tx>
            <c:strRef>
              <c:f>CHARTS!$A$286</c:f>
              <c:strCache>
                <c:ptCount val="1"/>
                <c:pt idx="0">
                  <c:v>Industry Average</c:v>
                </c:pt>
              </c:strCache>
            </c:strRef>
          </c:tx>
          <c:spPr>
            <a:solidFill>
              <a:srgbClr val="ED7D31"/>
            </a:solidFill>
            <a:ln cmpd="sng">
              <a:solidFill>
                <a:srgbClr val="000000"/>
              </a:solidFill>
            </a:ln>
          </c:spPr>
          <c:invertIfNegative val="1"/>
          <c:cat>
            <c:numRef>
              <c:f>CHARTS!$B$284:$F$284</c:f>
              <c:numCache>
                <c:formatCode>General</c:formatCode>
                <c:ptCount val="5"/>
                <c:pt idx="0">
                  <c:v>2019</c:v>
                </c:pt>
                <c:pt idx="1">
                  <c:v>2020</c:v>
                </c:pt>
                <c:pt idx="2">
                  <c:v>2021</c:v>
                </c:pt>
                <c:pt idx="3">
                  <c:v>2022</c:v>
                </c:pt>
                <c:pt idx="4">
                  <c:v>2023</c:v>
                </c:pt>
              </c:numCache>
            </c:numRef>
          </c:cat>
          <c:val>
            <c:numRef>
              <c:f>CHARTS!$B$286:$F$286</c:f>
              <c:numCache>
                <c:formatCode>0.00</c:formatCode>
                <c:ptCount val="5"/>
                <c:pt idx="0">
                  <c:v>1.8968527765345358</c:v>
                </c:pt>
                <c:pt idx="1">
                  <c:v>2.0464788812159944</c:v>
                </c:pt>
                <c:pt idx="2">
                  <c:v>1.7896081541857669</c:v>
                </c:pt>
                <c:pt idx="3">
                  <c:v>1.8716461019833379</c:v>
                </c:pt>
                <c:pt idx="4">
                  <c:v>1.8297308754024835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0F30-4483-A41F-BA08F9264D63}"/>
            </c:ext>
          </c:extLst>
        </c:ser>
        <c:ser>
          <c:idx val="2"/>
          <c:order val="2"/>
          <c:tx>
            <c:strRef>
              <c:f>CHARTS!$A$287</c:f>
              <c:strCache>
                <c:ptCount val="1"/>
                <c:pt idx="0">
                  <c:v>Peer Group Average </c:v>
                </c:pt>
              </c:strCache>
            </c:strRef>
          </c:tx>
          <c:spPr>
            <a:solidFill>
              <a:srgbClr val="19988B"/>
            </a:solidFill>
            <a:ln cmpd="sng">
              <a:solidFill>
                <a:srgbClr val="000000"/>
              </a:solidFill>
            </a:ln>
          </c:spPr>
          <c:invertIfNegative val="1"/>
          <c:cat>
            <c:numRef>
              <c:f>CHARTS!$B$284:$F$284</c:f>
              <c:numCache>
                <c:formatCode>General</c:formatCode>
                <c:ptCount val="5"/>
                <c:pt idx="0">
                  <c:v>2019</c:v>
                </c:pt>
                <c:pt idx="1">
                  <c:v>2020</c:v>
                </c:pt>
                <c:pt idx="2">
                  <c:v>2021</c:v>
                </c:pt>
                <c:pt idx="3">
                  <c:v>2022</c:v>
                </c:pt>
                <c:pt idx="4">
                  <c:v>2023</c:v>
                </c:pt>
              </c:numCache>
            </c:numRef>
          </c:cat>
          <c:val>
            <c:numRef>
              <c:f>CHARTS!$B$287:$F$287</c:f>
              <c:numCache>
                <c:formatCode>0.00</c:formatCode>
                <c:ptCount val="5"/>
                <c:pt idx="0">
                  <c:v>0.72406143404935419</c:v>
                </c:pt>
                <c:pt idx="1">
                  <c:v>0.83451463403715087</c:v>
                </c:pt>
                <c:pt idx="2">
                  <c:v>0.77182666694395485</c:v>
                </c:pt>
                <c:pt idx="3">
                  <c:v>0.82106952113219767</c:v>
                </c:pt>
                <c:pt idx="4">
                  <c:v>0.78579150272000087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0F30-4483-A41F-BA08F9264D63}"/>
            </c:ext>
          </c:extLst>
        </c:ser>
        <c:dLbls>
          <c:showLegendKey val="0"/>
          <c:showVal val="0"/>
          <c:showCatName val="0"/>
          <c:showSerName val="0"/>
          <c:showPercent val="0"/>
          <c:showBubbleSize val="0"/>
        </c:dLbls>
        <c:gapWidth val="150"/>
        <c:axId val="1449959546"/>
        <c:axId val="1882462867"/>
      </c:barChart>
      <c:lineChart>
        <c:grouping val="standard"/>
        <c:varyColors val="1"/>
        <c:ser>
          <c:idx val="3"/>
          <c:order val="3"/>
          <c:tx>
            <c:strRef>
              <c:f>CHARTS!$A$288</c:f>
              <c:strCache>
                <c:ptCount val="1"/>
                <c:pt idx="0">
                  <c:v>5 Year Hydro Ottawa Average</c:v>
                </c:pt>
              </c:strCache>
            </c:strRef>
          </c:tx>
          <c:spPr>
            <a:ln cmpd="sng">
              <a:solidFill>
                <a:srgbClr val="005B9B">
                  <a:alpha val="100000"/>
                </a:srgbClr>
              </a:solidFill>
            </a:ln>
          </c:spPr>
          <c:marker>
            <c:symbol val="none"/>
          </c:marker>
          <c:cat>
            <c:numRef>
              <c:f>CHARTS!$B$284:$F$284</c:f>
              <c:numCache>
                <c:formatCode>General</c:formatCode>
                <c:ptCount val="5"/>
                <c:pt idx="0">
                  <c:v>2019</c:v>
                </c:pt>
                <c:pt idx="1">
                  <c:v>2020</c:v>
                </c:pt>
                <c:pt idx="2">
                  <c:v>2021</c:v>
                </c:pt>
                <c:pt idx="3">
                  <c:v>2022</c:v>
                </c:pt>
                <c:pt idx="4">
                  <c:v>2023</c:v>
                </c:pt>
              </c:numCache>
            </c:numRef>
          </c:cat>
          <c:val>
            <c:numRef>
              <c:f>CHARTS!$B$288:$F$288</c:f>
              <c:numCache>
                <c:formatCode>0.00</c:formatCode>
                <c:ptCount val="5"/>
                <c:pt idx="0">
                  <c:v>0.65144766262359988</c:v>
                </c:pt>
                <c:pt idx="1">
                  <c:v>0.65144766262359988</c:v>
                </c:pt>
                <c:pt idx="2">
                  <c:v>0.65144766262359988</c:v>
                </c:pt>
                <c:pt idx="3">
                  <c:v>0.65144766262359988</c:v>
                </c:pt>
                <c:pt idx="4">
                  <c:v>0.65144766262359988</c:v>
                </c:pt>
              </c:numCache>
            </c:numRef>
          </c:val>
          <c:smooth val="0"/>
          <c:extLst>
            <c:ext xmlns:c16="http://schemas.microsoft.com/office/drawing/2014/chart" uri="{C3380CC4-5D6E-409C-BE32-E72D297353CC}">
              <c16:uniqueId val="{00000003-0F30-4483-A41F-BA08F9264D63}"/>
            </c:ext>
          </c:extLst>
        </c:ser>
        <c:ser>
          <c:idx val="4"/>
          <c:order val="4"/>
          <c:tx>
            <c:strRef>
              <c:f>CHARTS!$A$289</c:f>
              <c:strCache>
                <c:ptCount val="1"/>
                <c:pt idx="0">
                  <c:v>5 Year Industry Average</c:v>
                </c:pt>
              </c:strCache>
            </c:strRef>
          </c:tx>
          <c:spPr>
            <a:ln cmpd="sng">
              <a:solidFill>
                <a:srgbClr val="F7941D">
                  <a:alpha val="100000"/>
                </a:srgbClr>
              </a:solidFill>
              <a:prstDash val="sysDot"/>
            </a:ln>
          </c:spPr>
          <c:marker>
            <c:symbol val="none"/>
          </c:marker>
          <c:cat>
            <c:numRef>
              <c:f>CHARTS!$B$284:$F$284</c:f>
              <c:numCache>
                <c:formatCode>General</c:formatCode>
                <c:ptCount val="5"/>
                <c:pt idx="0">
                  <c:v>2019</c:v>
                </c:pt>
                <c:pt idx="1">
                  <c:v>2020</c:v>
                </c:pt>
                <c:pt idx="2">
                  <c:v>2021</c:v>
                </c:pt>
                <c:pt idx="3">
                  <c:v>2022</c:v>
                </c:pt>
                <c:pt idx="4">
                  <c:v>2023</c:v>
                </c:pt>
              </c:numCache>
            </c:numRef>
          </c:cat>
          <c:val>
            <c:numRef>
              <c:f>CHARTS!$B$289:$F$289</c:f>
              <c:numCache>
                <c:formatCode>0.00</c:formatCode>
                <c:ptCount val="5"/>
                <c:pt idx="0">
                  <c:v>1.8868633578644236</c:v>
                </c:pt>
                <c:pt idx="1">
                  <c:v>1.8868633578644236</c:v>
                </c:pt>
                <c:pt idx="2">
                  <c:v>1.8868633578644236</c:v>
                </c:pt>
                <c:pt idx="3">
                  <c:v>1.8868633578644236</c:v>
                </c:pt>
                <c:pt idx="4">
                  <c:v>1.8868633578644236</c:v>
                </c:pt>
              </c:numCache>
            </c:numRef>
          </c:val>
          <c:smooth val="0"/>
          <c:extLst>
            <c:ext xmlns:c16="http://schemas.microsoft.com/office/drawing/2014/chart" uri="{C3380CC4-5D6E-409C-BE32-E72D297353CC}">
              <c16:uniqueId val="{00000004-0F30-4483-A41F-BA08F9264D63}"/>
            </c:ext>
          </c:extLst>
        </c:ser>
        <c:ser>
          <c:idx val="5"/>
          <c:order val="5"/>
          <c:tx>
            <c:strRef>
              <c:f>CHARTS!$A$290</c:f>
              <c:strCache>
                <c:ptCount val="1"/>
                <c:pt idx="0">
                  <c:v>5 Year Peer Group Average</c:v>
                </c:pt>
              </c:strCache>
            </c:strRef>
          </c:tx>
          <c:spPr>
            <a:ln cmpd="sng">
              <a:solidFill>
                <a:srgbClr val="19988B">
                  <a:alpha val="100000"/>
                </a:srgbClr>
              </a:solidFill>
              <a:prstDash val="dash"/>
            </a:ln>
          </c:spPr>
          <c:marker>
            <c:symbol val="none"/>
          </c:marker>
          <c:cat>
            <c:numRef>
              <c:f>CHARTS!$B$284:$F$284</c:f>
              <c:numCache>
                <c:formatCode>General</c:formatCode>
                <c:ptCount val="5"/>
                <c:pt idx="0">
                  <c:v>2019</c:v>
                </c:pt>
                <c:pt idx="1">
                  <c:v>2020</c:v>
                </c:pt>
                <c:pt idx="2">
                  <c:v>2021</c:v>
                </c:pt>
                <c:pt idx="3">
                  <c:v>2022</c:v>
                </c:pt>
                <c:pt idx="4">
                  <c:v>2023</c:v>
                </c:pt>
              </c:numCache>
            </c:numRef>
          </c:cat>
          <c:val>
            <c:numRef>
              <c:f>CHARTS!$B$290:$F$290</c:f>
              <c:numCache>
                <c:formatCode>0.00</c:formatCode>
                <c:ptCount val="5"/>
                <c:pt idx="0">
                  <c:v>0.78745275177653162</c:v>
                </c:pt>
                <c:pt idx="1">
                  <c:v>0.78745275177653162</c:v>
                </c:pt>
                <c:pt idx="2">
                  <c:v>0.78745275177653162</c:v>
                </c:pt>
                <c:pt idx="3">
                  <c:v>0.78745275177653162</c:v>
                </c:pt>
                <c:pt idx="4">
                  <c:v>0.78745275177653162</c:v>
                </c:pt>
              </c:numCache>
            </c:numRef>
          </c:val>
          <c:smooth val="0"/>
          <c:extLst>
            <c:ext xmlns:c16="http://schemas.microsoft.com/office/drawing/2014/chart" uri="{C3380CC4-5D6E-409C-BE32-E72D297353CC}">
              <c16:uniqueId val="{00000005-0F30-4483-A41F-BA08F9264D63}"/>
            </c:ext>
          </c:extLst>
        </c:ser>
        <c:dLbls>
          <c:showLegendKey val="0"/>
          <c:showVal val="0"/>
          <c:showCatName val="0"/>
          <c:showSerName val="0"/>
          <c:showPercent val="0"/>
          <c:showBubbleSize val="0"/>
        </c:dLbls>
        <c:marker val="1"/>
        <c:smooth val="0"/>
        <c:axId val="1449959546"/>
        <c:axId val="1882462867"/>
      </c:lineChart>
      <c:catAx>
        <c:axId val="1449959546"/>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882462867"/>
        <c:crosses val="autoZero"/>
        <c:auto val="1"/>
        <c:lblAlgn val="ctr"/>
        <c:lblOffset val="100"/>
        <c:noMultiLvlLbl val="1"/>
      </c:catAx>
      <c:valAx>
        <c:axId val="188246286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1449959546"/>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CHARTS!$A$313</c:f>
              <c:strCache>
                <c:ptCount val="1"/>
                <c:pt idx="0">
                  <c:v>Hydro Ottawa Limited</c:v>
                </c:pt>
              </c:strCache>
            </c:strRef>
          </c:tx>
          <c:spPr>
            <a:solidFill>
              <a:srgbClr val="4472C4"/>
            </a:solidFill>
            <a:ln cmpd="sng">
              <a:solidFill>
                <a:srgbClr val="005B9B">
                  <a:alpha val="100000"/>
                </a:srgbClr>
              </a:solidFill>
            </a:ln>
          </c:spPr>
          <c:invertIfNegative val="1"/>
          <c:cat>
            <c:numRef>
              <c:f>CHARTS!$B$312:$F$312</c:f>
              <c:numCache>
                <c:formatCode>General</c:formatCode>
                <c:ptCount val="5"/>
                <c:pt idx="0">
                  <c:v>2019</c:v>
                </c:pt>
                <c:pt idx="1">
                  <c:v>2020</c:v>
                </c:pt>
                <c:pt idx="2">
                  <c:v>2021</c:v>
                </c:pt>
                <c:pt idx="3">
                  <c:v>2022</c:v>
                </c:pt>
                <c:pt idx="4">
                  <c:v>2023</c:v>
                </c:pt>
              </c:numCache>
            </c:numRef>
          </c:cat>
          <c:val>
            <c:numRef>
              <c:f>CHARTS!$B$313:$F$313</c:f>
              <c:numCache>
                <c:formatCode>#,##0.00;\(#,##0.00\)</c:formatCode>
                <c:ptCount val="5"/>
                <c:pt idx="0">
                  <c:v>3</c:v>
                </c:pt>
                <c:pt idx="1">
                  <c:v>2</c:v>
                </c:pt>
                <c:pt idx="2">
                  <c:v>1</c:v>
                </c:pt>
                <c:pt idx="3">
                  <c:v>3</c:v>
                </c:pt>
                <c:pt idx="4">
                  <c:v>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2E86-4B13-AE08-B239819A8157}"/>
            </c:ext>
          </c:extLst>
        </c:ser>
        <c:ser>
          <c:idx val="1"/>
          <c:order val="1"/>
          <c:tx>
            <c:strRef>
              <c:f>CHARTS!$A$314</c:f>
              <c:strCache>
                <c:ptCount val="1"/>
                <c:pt idx="0">
                  <c:v>Industry Average</c:v>
                </c:pt>
              </c:strCache>
            </c:strRef>
          </c:tx>
          <c:spPr>
            <a:solidFill>
              <a:srgbClr val="ED7D31"/>
            </a:solidFill>
            <a:ln cmpd="sng">
              <a:solidFill>
                <a:srgbClr val="000000"/>
              </a:solidFill>
            </a:ln>
          </c:spPr>
          <c:invertIfNegative val="1"/>
          <c:cat>
            <c:numRef>
              <c:f>CHARTS!$B$312:$F$312</c:f>
              <c:numCache>
                <c:formatCode>General</c:formatCode>
                <c:ptCount val="5"/>
                <c:pt idx="0">
                  <c:v>2019</c:v>
                </c:pt>
                <c:pt idx="1">
                  <c:v>2020</c:v>
                </c:pt>
                <c:pt idx="2">
                  <c:v>2021</c:v>
                </c:pt>
                <c:pt idx="3">
                  <c:v>2022</c:v>
                </c:pt>
                <c:pt idx="4">
                  <c:v>2023</c:v>
                </c:pt>
              </c:numCache>
            </c:numRef>
          </c:cat>
          <c:val>
            <c:numRef>
              <c:f>CHARTS!$B$314:$F$314</c:f>
              <c:numCache>
                <c:formatCode>#,##0.00;\(#,##0.00\)</c:formatCode>
                <c:ptCount val="5"/>
                <c:pt idx="0">
                  <c:v>0.6428571428571429</c:v>
                </c:pt>
                <c:pt idx="1">
                  <c:v>0.95238095238095233</c:v>
                </c:pt>
                <c:pt idx="2">
                  <c:v>0.97619047619047616</c:v>
                </c:pt>
                <c:pt idx="3">
                  <c:v>1.2380952380952381</c:v>
                </c:pt>
                <c:pt idx="4">
                  <c:v>0.66666666666666663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2E86-4B13-AE08-B239819A8157}"/>
            </c:ext>
          </c:extLst>
        </c:ser>
        <c:ser>
          <c:idx val="2"/>
          <c:order val="2"/>
          <c:tx>
            <c:strRef>
              <c:f>CHARTS!$A$315</c:f>
              <c:strCache>
                <c:ptCount val="1"/>
                <c:pt idx="0">
                  <c:v>Peer Group Average </c:v>
                </c:pt>
              </c:strCache>
            </c:strRef>
          </c:tx>
          <c:spPr>
            <a:solidFill>
              <a:srgbClr val="19988B"/>
            </a:solidFill>
            <a:ln cmpd="sng">
              <a:solidFill>
                <a:srgbClr val="000000"/>
              </a:solidFill>
            </a:ln>
          </c:spPr>
          <c:invertIfNegative val="1"/>
          <c:cat>
            <c:numRef>
              <c:f>CHARTS!$B$312:$F$312</c:f>
              <c:numCache>
                <c:formatCode>General</c:formatCode>
                <c:ptCount val="5"/>
                <c:pt idx="0">
                  <c:v>2019</c:v>
                </c:pt>
                <c:pt idx="1">
                  <c:v>2020</c:v>
                </c:pt>
                <c:pt idx="2">
                  <c:v>2021</c:v>
                </c:pt>
                <c:pt idx="3">
                  <c:v>2022</c:v>
                </c:pt>
                <c:pt idx="4">
                  <c:v>2023</c:v>
                </c:pt>
              </c:numCache>
            </c:numRef>
          </c:cat>
          <c:val>
            <c:numRef>
              <c:f>CHARTS!$B$315:$F$315</c:f>
              <c:numCache>
                <c:formatCode>#,##0.00;\(#,##0.00\)</c:formatCode>
                <c:ptCount val="5"/>
                <c:pt idx="0">
                  <c:v>1</c:v>
                </c:pt>
                <c:pt idx="1">
                  <c:v>2</c:v>
                </c:pt>
                <c:pt idx="2">
                  <c:v>1</c:v>
                </c:pt>
                <c:pt idx="3">
                  <c:v>2.5</c:v>
                </c:pt>
                <c:pt idx="4">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2E86-4B13-AE08-B239819A8157}"/>
            </c:ext>
          </c:extLst>
        </c:ser>
        <c:dLbls>
          <c:showLegendKey val="0"/>
          <c:showVal val="0"/>
          <c:showCatName val="0"/>
          <c:showSerName val="0"/>
          <c:showPercent val="0"/>
          <c:showBubbleSize val="0"/>
        </c:dLbls>
        <c:gapWidth val="150"/>
        <c:axId val="770064495"/>
        <c:axId val="896643803"/>
      </c:barChart>
      <c:lineChart>
        <c:grouping val="standard"/>
        <c:varyColors val="1"/>
        <c:ser>
          <c:idx val="3"/>
          <c:order val="3"/>
          <c:tx>
            <c:strRef>
              <c:f>CHARTS!$A$316</c:f>
              <c:strCache>
                <c:ptCount val="1"/>
                <c:pt idx="0">
                  <c:v>5 Year Hydro Ottawa Average</c:v>
                </c:pt>
              </c:strCache>
            </c:strRef>
          </c:tx>
          <c:spPr>
            <a:ln cmpd="sng">
              <a:solidFill>
                <a:srgbClr val="005B9B">
                  <a:alpha val="100000"/>
                </a:srgbClr>
              </a:solidFill>
            </a:ln>
          </c:spPr>
          <c:marker>
            <c:symbol val="none"/>
          </c:marker>
          <c:cat>
            <c:numRef>
              <c:f>CHARTS!$B$312:$F$312</c:f>
              <c:numCache>
                <c:formatCode>General</c:formatCode>
                <c:ptCount val="5"/>
                <c:pt idx="0">
                  <c:v>2019</c:v>
                </c:pt>
                <c:pt idx="1">
                  <c:v>2020</c:v>
                </c:pt>
                <c:pt idx="2">
                  <c:v>2021</c:v>
                </c:pt>
                <c:pt idx="3">
                  <c:v>2022</c:v>
                </c:pt>
                <c:pt idx="4">
                  <c:v>2023</c:v>
                </c:pt>
              </c:numCache>
            </c:numRef>
          </c:cat>
          <c:val>
            <c:numRef>
              <c:f>CHARTS!$B$316:$F$316</c:f>
              <c:numCache>
                <c:formatCode>#,##0.00;\(#,##0.00\)</c:formatCode>
                <c:ptCount val="5"/>
                <c:pt idx="0">
                  <c:v>2.4</c:v>
                </c:pt>
                <c:pt idx="1">
                  <c:v>2.4</c:v>
                </c:pt>
                <c:pt idx="2">
                  <c:v>2.4</c:v>
                </c:pt>
                <c:pt idx="3">
                  <c:v>2.4</c:v>
                </c:pt>
                <c:pt idx="4">
                  <c:v>2.4</c:v>
                </c:pt>
              </c:numCache>
            </c:numRef>
          </c:val>
          <c:smooth val="0"/>
          <c:extLst>
            <c:ext xmlns:c16="http://schemas.microsoft.com/office/drawing/2014/chart" uri="{C3380CC4-5D6E-409C-BE32-E72D297353CC}">
              <c16:uniqueId val="{00000003-2E86-4B13-AE08-B239819A8157}"/>
            </c:ext>
          </c:extLst>
        </c:ser>
        <c:ser>
          <c:idx val="4"/>
          <c:order val="4"/>
          <c:tx>
            <c:strRef>
              <c:f>CHARTS!$A$317</c:f>
              <c:strCache>
                <c:ptCount val="1"/>
                <c:pt idx="0">
                  <c:v>5 Year Industry Average</c:v>
                </c:pt>
              </c:strCache>
            </c:strRef>
          </c:tx>
          <c:spPr>
            <a:ln cmpd="sng">
              <a:solidFill>
                <a:srgbClr val="F7941D">
                  <a:alpha val="100000"/>
                </a:srgbClr>
              </a:solidFill>
              <a:prstDash val="sysDot"/>
            </a:ln>
          </c:spPr>
          <c:marker>
            <c:symbol val="none"/>
          </c:marker>
          <c:cat>
            <c:numRef>
              <c:f>CHARTS!$B$312:$F$312</c:f>
              <c:numCache>
                <c:formatCode>General</c:formatCode>
                <c:ptCount val="5"/>
                <c:pt idx="0">
                  <c:v>2019</c:v>
                </c:pt>
                <c:pt idx="1">
                  <c:v>2020</c:v>
                </c:pt>
                <c:pt idx="2">
                  <c:v>2021</c:v>
                </c:pt>
                <c:pt idx="3">
                  <c:v>2022</c:v>
                </c:pt>
                <c:pt idx="4">
                  <c:v>2023</c:v>
                </c:pt>
              </c:numCache>
            </c:numRef>
          </c:cat>
          <c:val>
            <c:numRef>
              <c:f>CHARTS!$B$317:$F$317</c:f>
              <c:numCache>
                <c:formatCode>#,##0.00;\(#,##0.00\)</c:formatCode>
                <c:ptCount val="5"/>
                <c:pt idx="0">
                  <c:v>0.89523809523809528</c:v>
                </c:pt>
                <c:pt idx="1">
                  <c:v>0.89523809523809528</c:v>
                </c:pt>
                <c:pt idx="2">
                  <c:v>0.89523809523809528</c:v>
                </c:pt>
                <c:pt idx="3">
                  <c:v>0.89523809523809528</c:v>
                </c:pt>
                <c:pt idx="4">
                  <c:v>0.89523809523809528</c:v>
                </c:pt>
              </c:numCache>
            </c:numRef>
          </c:val>
          <c:smooth val="0"/>
          <c:extLst>
            <c:ext xmlns:c16="http://schemas.microsoft.com/office/drawing/2014/chart" uri="{C3380CC4-5D6E-409C-BE32-E72D297353CC}">
              <c16:uniqueId val="{00000004-2E86-4B13-AE08-B239819A8157}"/>
            </c:ext>
          </c:extLst>
        </c:ser>
        <c:ser>
          <c:idx val="5"/>
          <c:order val="5"/>
          <c:tx>
            <c:strRef>
              <c:f>CHARTS!$A$318</c:f>
              <c:strCache>
                <c:ptCount val="1"/>
                <c:pt idx="0">
                  <c:v>5 Year Peer Group Average</c:v>
                </c:pt>
              </c:strCache>
            </c:strRef>
          </c:tx>
          <c:spPr>
            <a:ln cmpd="sng">
              <a:solidFill>
                <a:srgbClr val="19988B">
                  <a:alpha val="100000"/>
                </a:srgbClr>
              </a:solidFill>
              <a:prstDash val="dash"/>
            </a:ln>
          </c:spPr>
          <c:marker>
            <c:symbol val="none"/>
          </c:marker>
          <c:cat>
            <c:numRef>
              <c:f>CHARTS!$B$312:$F$312</c:f>
              <c:numCache>
                <c:formatCode>General</c:formatCode>
                <c:ptCount val="5"/>
                <c:pt idx="0">
                  <c:v>2019</c:v>
                </c:pt>
                <c:pt idx="1">
                  <c:v>2020</c:v>
                </c:pt>
                <c:pt idx="2">
                  <c:v>2021</c:v>
                </c:pt>
                <c:pt idx="3">
                  <c:v>2022</c:v>
                </c:pt>
                <c:pt idx="4">
                  <c:v>2023</c:v>
                </c:pt>
              </c:numCache>
            </c:numRef>
          </c:cat>
          <c:val>
            <c:numRef>
              <c:f>CHARTS!$B$318:$F$318</c:f>
              <c:numCache>
                <c:formatCode>#,##0.00;\(#,##0.00\)</c:formatCode>
                <c:ptCount val="5"/>
                <c:pt idx="0">
                  <c:v>1.5</c:v>
                </c:pt>
                <c:pt idx="1">
                  <c:v>1.5</c:v>
                </c:pt>
                <c:pt idx="2">
                  <c:v>1.5</c:v>
                </c:pt>
                <c:pt idx="3">
                  <c:v>1.5</c:v>
                </c:pt>
                <c:pt idx="4">
                  <c:v>1.5</c:v>
                </c:pt>
              </c:numCache>
            </c:numRef>
          </c:val>
          <c:smooth val="0"/>
          <c:extLst>
            <c:ext xmlns:c16="http://schemas.microsoft.com/office/drawing/2014/chart" uri="{C3380CC4-5D6E-409C-BE32-E72D297353CC}">
              <c16:uniqueId val="{00000005-2E86-4B13-AE08-B239819A8157}"/>
            </c:ext>
          </c:extLst>
        </c:ser>
        <c:dLbls>
          <c:showLegendKey val="0"/>
          <c:showVal val="0"/>
          <c:showCatName val="0"/>
          <c:showSerName val="0"/>
          <c:showPercent val="0"/>
          <c:showBubbleSize val="0"/>
        </c:dLbls>
        <c:marker val="1"/>
        <c:smooth val="0"/>
        <c:axId val="770064495"/>
        <c:axId val="896643803"/>
      </c:lineChart>
      <c:catAx>
        <c:axId val="770064495"/>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896643803"/>
        <c:crosses val="autoZero"/>
        <c:auto val="1"/>
        <c:lblAlgn val="ctr"/>
        <c:lblOffset val="100"/>
        <c:noMultiLvlLbl val="1"/>
      </c:catAx>
      <c:valAx>
        <c:axId val="89664380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0.00\)" sourceLinked="1"/>
        <c:majorTickMark val="none"/>
        <c:minorTickMark val="none"/>
        <c:tickLblPos val="nextTo"/>
        <c:spPr>
          <a:ln/>
        </c:spPr>
        <c:txPr>
          <a:bodyPr/>
          <a:lstStyle/>
          <a:p>
            <a:pPr lvl="0">
              <a:defRPr b="0">
                <a:solidFill>
                  <a:srgbClr val="000000"/>
                </a:solidFill>
                <a:latin typeface="+mn-lt"/>
              </a:defRPr>
            </a:pPr>
            <a:endParaRPr lang="en-US"/>
          </a:p>
        </c:txPr>
        <c:crossAx val="770064495"/>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CHARTS!$A$342</c:f>
              <c:strCache>
                <c:ptCount val="1"/>
                <c:pt idx="0">
                  <c:v>Hydro Ottawa Limited</c:v>
                </c:pt>
              </c:strCache>
            </c:strRef>
          </c:tx>
          <c:spPr>
            <a:solidFill>
              <a:srgbClr val="4472C4"/>
            </a:solidFill>
            <a:ln cmpd="sng">
              <a:solidFill>
                <a:srgbClr val="005B9B">
                  <a:alpha val="100000"/>
                </a:srgbClr>
              </a:solidFill>
            </a:ln>
          </c:spPr>
          <c:invertIfNegative val="1"/>
          <c:cat>
            <c:numRef>
              <c:f>CHARTS!$B$341:$F$341</c:f>
              <c:numCache>
                <c:formatCode>General</c:formatCode>
                <c:ptCount val="5"/>
                <c:pt idx="0">
                  <c:v>2019</c:v>
                </c:pt>
                <c:pt idx="1">
                  <c:v>2020</c:v>
                </c:pt>
                <c:pt idx="2">
                  <c:v>2021</c:v>
                </c:pt>
                <c:pt idx="3">
                  <c:v>2022</c:v>
                </c:pt>
                <c:pt idx="4">
                  <c:v>2023</c:v>
                </c:pt>
              </c:numCache>
            </c:numRef>
          </c:cat>
          <c:val>
            <c:numRef>
              <c:f>CHARTS!$B$342:$F$342</c:f>
              <c:numCache>
                <c:formatCode>#,##0.00;\(#,##0.00\)</c:formatCode>
                <c:ptCount val="5"/>
                <c:pt idx="0">
                  <c:v>412151.95511178009</c:v>
                </c:pt>
                <c:pt idx="1">
                  <c:v>432154.84267998621</c:v>
                </c:pt>
                <c:pt idx="2">
                  <c:v>442732.10422172642</c:v>
                </c:pt>
                <c:pt idx="3">
                  <c:v>483576.85988305986</c:v>
                </c:pt>
                <c:pt idx="4">
                  <c:v>683136.35504214058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D328-453D-A299-B60B97563152}"/>
            </c:ext>
          </c:extLst>
        </c:ser>
        <c:ser>
          <c:idx val="1"/>
          <c:order val="1"/>
          <c:tx>
            <c:strRef>
              <c:f>CHARTS!$A$343</c:f>
              <c:strCache>
                <c:ptCount val="1"/>
                <c:pt idx="0">
                  <c:v>Industry Average</c:v>
                </c:pt>
              </c:strCache>
            </c:strRef>
          </c:tx>
          <c:spPr>
            <a:solidFill>
              <a:srgbClr val="ED7D31"/>
            </a:solidFill>
            <a:ln cmpd="sng">
              <a:solidFill>
                <a:srgbClr val="000000"/>
              </a:solidFill>
            </a:ln>
          </c:spPr>
          <c:invertIfNegative val="1"/>
          <c:cat>
            <c:numRef>
              <c:f>CHARTS!$B$341:$F$341</c:f>
              <c:numCache>
                <c:formatCode>General</c:formatCode>
                <c:ptCount val="5"/>
                <c:pt idx="0">
                  <c:v>2019</c:v>
                </c:pt>
                <c:pt idx="1">
                  <c:v>2020</c:v>
                </c:pt>
                <c:pt idx="2">
                  <c:v>2021</c:v>
                </c:pt>
                <c:pt idx="3">
                  <c:v>2022</c:v>
                </c:pt>
                <c:pt idx="4">
                  <c:v>2023</c:v>
                </c:pt>
              </c:numCache>
            </c:numRef>
          </c:cat>
          <c:val>
            <c:numRef>
              <c:f>CHARTS!$B$343:$F$343</c:f>
              <c:numCache>
                <c:formatCode>#,##0.00;\(#,##0.00\)</c:formatCode>
                <c:ptCount val="5"/>
                <c:pt idx="0">
                  <c:v>374647.28147683648</c:v>
                </c:pt>
                <c:pt idx="1">
                  <c:v>388351.59842504561</c:v>
                </c:pt>
                <c:pt idx="2">
                  <c:v>392480.88109348924</c:v>
                </c:pt>
                <c:pt idx="3">
                  <c:v>413979.6288183743</c:v>
                </c:pt>
                <c:pt idx="4">
                  <c:v>462691.10441999132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D328-453D-A299-B60B97563152}"/>
            </c:ext>
          </c:extLst>
        </c:ser>
        <c:ser>
          <c:idx val="2"/>
          <c:order val="2"/>
          <c:tx>
            <c:strRef>
              <c:f>CHARTS!$A$344</c:f>
              <c:strCache>
                <c:ptCount val="1"/>
                <c:pt idx="0">
                  <c:v>Peer Group Average </c:v>
                </c:pt>
              </c:strCache>
            </c:strRef>
          </c:tx>
          <c:spPr>
            <a:solidFill>
              <a:srgbClr val="19988B"/>
            </a:solidFill>
            <a:ln cmpd="sng">
              <a:solidFill>
                <a:srgbClr val="000000"/>
              </a:solidFill>
            </a:ln>
          </c:spPr>
          <c:invertIfNegative val="1"/>
          <c:cat>
            <c:numRef>
              <c:f>CHARTS!$B$341:$F$341</c:f>
              <c:numCache>
                <c:formatCode>General</c:formatCode>
                <c:ptCount val="5"/>
                <c:pt idx="0">
                  <c:v>2019</c:v>
                </c:pt>
                <c:pt idx="1">
                  <c:v>2020</c:v>
                </c:pt>
                <c:pt idx="2">
                  <c:v>2021</c:v>
                </c:pt>
                <c:pt idx="3">
                  <c:v>2022</c:v>
                </c:pt>
                <c:pt idx="4">
                  <c:v>2023</c:v>
                </c:pt>
              </c:numCache>
            </c:numRef>
          </c:cat>
          <c:val>
            <c:numRef>
              <c:f>CHARTS!$B$344:$F$344</c:f>
              <c:numCache>
                <c:formatCode>#,##0.00;\(#,##0.00\)</c:formatCode>
                <c:ptCount val="5"/>
                <c:pt idx="0">
                  <c:v>446612.00347453752</c:v>
                </c:pt>
                <c:pt idx="1">
                  <c:v>482335.91018892126</c:v>
                </c:pt>
                <c:pt idx="2">
                  <c:v>510608.08766329888</c:v>
                </c:pt>
                <c:pt idx="3">
                  <c:v>516106.44997496734</c:v>
                </c:pt>
                <c:pt idx="4">
                  <c:v>576978.94108238828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D328-453D-A299-B60B97563152}"/>
            </c:ext>
          </c:extLst>
        </c:ser>
        <c:dLbls>
          <c:showLegendKey val="0"/>
          <c:showVal val="0"/>
          <c:showCatName val="0"/>
          <c:showSerName val="0"/>
          <c:showPercent val="0"/>
          <c:showBubbleSize val="0"/>
        </c:dLbls>
        <c:gapWidth val="150"/>
        <c:axId val="1733213961"/>
        <c:axId val="1767242657"/>
      </c:barChart>
      <c:lineChart>
        <c:grouping val="standard"/>
        <c:varyColors val="1"/>
        <c:ser>
          <c:idx val="3"/>
          <c:order val="3"/>
          <c:tx>
            <c:strRef>
              <c:f>CHARTS!$A$345</c:f>
              <c:strCache>
                <c:ptCount val="1"/>
                <c:pt idx="0">
                  <c:v>5 Year Hydro Ottawa Average</c:v>
                </c:pt>
              </c:strCache>
            </c:strRef>
          </c:tx>
          <c:spPr>
            <a:ln cmpd="sng">
              <a:solidFill>
                <a:srgbClr val="005B9B">
                  <a:alpha val="100000"/>
                </a:srgbClr>
              </a:solidFill>
            </a:ln>
          </c:spPr>
          <c:marker>
            <c:symbol val="none"/>
          </c:marker>
          <c:cat>
            <c:numRef>
              <c:f>CHARTS!$B$341:$F$341</c:f>
              <c:numCache>
                <c:formatCode>General</c:formatCode>
                <c:ptCount val="5"/>
                <c:pt idx="0">
                  <c:v>2019</c:v>
                </c:pt>
                <c:pt idx="1">
                  <c:v>2020</c:v>
                </c:pt>
                <c:pt idx="2">
                  <c:v>2021</c:v>
                </c:pt>
                <c:pt idx="3">
                  <c:v>2022</c:v>
                </c:pt>
                <c:pt idx="4">
                  <c:v>2023</c:v>
                </c:pt>
              </c:numCache>
            </c:numRef>
          </c:cat>
          <c:val>
            <c:numRef>
              <c:f>CHARTS!$B$345:$F$345</c:f>
              <c:numCache>
                <c:formatCode>#,##0.00;\(#,##0.00\)</c:formatCode>
                <c:ptCount val="5"/>
                <c:pt idx="0">
                  <c:v>490750.42338773859</c:v>
                </c:pt>
                <c:pt idx="1">
                  <c:v>490750.42338773859</c:v>
                </c:pt>
                <c:pt idx="2">
                  <c:v>490750.42338773859</c:v>
                </c:pt>
                <c:pt idx="3">
                  <c:v>490750.42338773859</c:v>
                </c:pt>
                <c:pt idx="4">
                  <c:v>490750.42338773859</c:v>
                </c:pt>
              </c:numCache>
            </c:numRef>
          </c:val>
          <c:smooth val="0"/>
          <c:extLst>
            <c:ext xmlns:c16="http://schemas.microsoft.com/office/drawing/2014/chart" uri="{C3380CC4-5D6E-409C-BE32-E72D297353CC}">
              <c16:uniqueId val="{00000003-D328-453D-A299-B60B97563152}"/>
            </c:ext>
          </c:extLst>
        </c:ser>
        <c:ser>
          <c:idx val="4"/>
          <c:order val="4"/>
          <c:tx>
            <c:strRef>
              <c:f>CHARTS!$A$346</c:f>
              <c:strCache>
                <c:ptCount val="1"/>
                <c:pt idx="0">
                  <c:v>5 Year Industry Average</c:v>
                </c:pt>
              </c:strCache>
            </c:strRef>
          </c:tx>
          <c:spPr>
            <a:ln cmpd="sng">
              <a:solidFill>
                <a:srgbClr val="F7941D">
                  <a:alpha val="100000"/>
                </a:srgbClr>
              </a:solidFill>
              <a:prstDash val="sysDot"/>
            </a:ln>
          </c:spPr>
          <c:marker>
            <c:symbol val="none"/>
          </c:marker>
          <c:cat>
            <c:numRef>
              <c:f>CHARTS!$B$341:$F$341</c:f>
              <c:numCache>
                <c:formatCode>General</c:formatCode>
                <c:ptCount val="5"/>
                <c:pt idx="0">
                  <c:v>2019</c:v>
                </c:pt>
                <c:pt idx="1">
                  <c:v>2020</c:v>
                </c:pt>
                <c:pt idx="2">
                  <c:v>2021</c:v>
                </c:pt>
                <c:pt idx="3">
                  <c:v>2022</c:v>
                </c:pt>
                <c:pt idx="4">
                  <c:v>2023</c:v>
                </c:pt>
              </c:numCache>
            </c:numRef>
          </c:cat>
          <c:val>
            <c:numRef>
              <c:f>CHARTS!$B$346:$F$346</c:f>
              <c:numCache>
                <c:formatCode>#,##0.00;\(#,##0.00\)</c:formatCode>
                <c:ptCount val="5"/>
                <c:pt idx="0">
                  <c:v>406430.09884674742</c:v>
                </c:pt>
                <c:pt idx="1">
                  <c:v>406430.09884674742</c:v>
                </c:pt>
                <c:pt idx="2">
                  <c:v>406430.09884674742</c:v>
                </c:pt>
                <c:pt idx="3">
                  <c:v>406430.09884674742</c:v>
                </c:pt>
                <c:pt idx="4">
                  <c:v>406430.09884674742</c:v>
                </c:pt>
              </c:numCache>
            </c:numRef>
          </c:val>
          <c:smooth val="0"/>
          <c:extLst>
            <c:ext xmlns:c16="http://schemas.microsoft.com/office/drawing/2014/chart" uri="{C3380CC4-5D6E-409C-BE32-E72D297353CC}">
              <c16:uniqueId val="{00000004-D328-453D-A299-B60B97563152}"/>
            </c:ext>
          </c:extLst>
        </c:ser>
        <c:ser>
          <c:idx val="5"/>
          <c:order val="5"/>
          <c:tx>
            <c:strRef>
              <c:f>CHARTS!$A$347</c:f>
              <c:strCache>
                <c:ptCount val="1"/>
                <c:pt idx="0">
                  <c:v>5 Year Peer Group Average</c:v>
                </c:pt>
              </c:strCache>
            </c:strRef>
          </c:tx>
          <c:spPr>
            <a:ln cmpd="sng">
              <a:solidFill>
                <a:srgbClr val="19988B">
                  <a:alpha val="100000"/>
                </a:srgbClr>
              </a:solidFill>
              <a:prstDash val="dash"/>
            </a:ln>
          </c:spPr>
          <c:marker>
            <c:symbol val="none"/>
          </c:marker>
          <c:cat>
            <c:numRef>
              <c:f>CHARTS!$B$341:$F$341</c:f>
              <c:numCache>
                <c:formatCode>General</c:formatCode>
                <c:ptCount val="5"/>
                <c:pt idx="0">
                  <c:v>2019</c:v>
                </c:pt>
                <c:pt idx="1">
                  <c:v>2020</c:v>
                </c:pt>
                <c:pt idx="2">
                  <c:v>2021</c:v>
                </c:pt>
                <c:pt idx="3">
                  <c:v>2022</c:v>
                </c:pt>
                <c:pt idx="4">
                  <c:v>2023</c:v>
                </c:pt>
              </c:numCache>
            </c:numRef>
          </c:cat>
          <c:val>
            <c:numRef>
              <c:f>CHARTS!$B$347:$F$347</c:f>
              <c:numCache>
                <c:formatCode>#,##0.00;\(#,##0.00\)</c:formatCode>
                <c:ptCount val="5"/>
                <c:pt idx="0">
                  <c:v>506528.27847682266</c:v>
                </c:pt>
                <c:pt idx="1">
                  <c:v>506528.27847682266</c:v>
                </c:pt>
                <c:pt idx="2">
                  <c:v>506528.27847682266</c:v>
                </c:pt>
                <c:pt idx="3">
                  <c:v>506528.27847682266</c:v>
                </c:pt>
                <c:pt idx="4">
                  <c:v>506528.27847682266</c:v>
                </c:pt>
              </c:numCache>
            </c:numRef>
          </c:val>
          <c:smooth val="0"/>
          <c:extLst>
            <c:ext xmlns:c16="http://schemas.microsoft.com/office/drawing/2014/chart" uri="{C3380CC4-5D6E-409C-BE32-E72D297353CC}">
              <c16:uniqueId val="{00000005-D328-453D-A299-B60B97563152}"/>
            </c:ext>
          </c:extLst>
        </c:ser>
        <c:dLbls>
          <c:showLegendKey val="0"/>
          <c:showVal val="0"/>
          <c:showCatName val="0"/>
          <c:showSerName val="0"/>
          <c:showPercent val="0"/>
          <c:showBubbleSize val="0"/>
        </c:dLbls>
        <c:marker val="1"/>
        <c:smooth val="0"/>
        <c:axId val="1733213961"/>
        <c:axId val="1767242657"/>
      </c:lineChart>
      <c:catAx>
        <c:axId val="1733213961"/>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767242657"/>
        <c:crosses val="autoZero"/>
        <c:auto val="1"/>
        <c:lblAlgn val="ctr"/>
        <c:lblOffset val="100"/>
        <c:noMultiLvlLbl val="1"/>
      </c:catAx>
      <c:valAx>
        <c:axId val="176724265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0.00\)" sourceLinked="1"/>
        <c:majorTickMark val="none"/>
        <c:minorTickMark val="none"/>
        <c:tickLblPos val="nextTo"/>
        <c:spPr>
          <a:ln/>
        </c:spPr>
        <c:txPr>
          <a:bodyPr/>
          <a:lstStyle/>
          <a:p>
            <a:pPr lvl="0">
              <a:defRPr b="0">
                <a:solidFill>
                  <a:srgbClr val="000000"/>
                </a:solidFill>
                <a:latin typeface="+mn-lt"/>
              </a:defRPr>
            </a:pPr>
            <a:endParaRPr lang="en-US"/>
          </a:p>
        </c:txPr>
        <c:crossAx val="1733213961"/>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CHARTS!$A$371</c:f>
              <c:strCache>
                <c:ptCount val="1"/>
                <c:pt idx="0">
                  <c:v>Hydro Ottawa Limited</c:v>
                </c:pt>
              </c:strCache>
            </c:strRef>
          </c:tx>
          <c:spPr>
            <a:solidFill>
              <a:srgbClr val="4472C4"/>
            </a:solidFill>
            <a:ln cmpd="sng">
              <a:solidFill>
                <a:srgbClr val="005B9B">
                  <a:alpha val="100000"/>
                </a:srgbClr>
              </a:solidFill>
            </a:ln>
          </c:spPr>
          <c:invertIfNegative val="1"/>
          <c:cat>
            <c:numRef>
              <c:f>CHARTS!$B$370:$F$370</c:f>
              <c:numCache>
                <c:formatCode>General</c:formatCode>
                <c:ptCount val="5"/>
                <c:pt idx="0">
                  <c:v>2019</c:v>
                </c:pt>
                <c:pt idx="1">
                  <c:v>2020</c:v>
                </c:pt>
                <c:pt idx="2">
                  <c:v>2021</c:v>
                </c:pt>
                <c:pt idx="3">
                  <c:v>2022</c:v>
                </c:pt>
                <c:pt idx="4">
                  <c:v>2023</c:v>
                </c:pt>
              </c:numCache>
            </c:numRef>
          </c:cat>
          <c:val>
            <c:numRef>
              <c:f>CHARTS!$B$371:$F$371</c:f>
              <c:numCache>
                <c:formatCode>0.00%</c:formatCode>
                <c:ptCount val="5"/>
                <c:pt idx="0">
                  <c:v>0.71939280996022081</c:v>
                </c:pt>
                <c:pt idx="1">
                  <c:v>0.72741760824242852</c:v>
                </c:pt>
                <c:pt idx="2">
                  <c:v>0.70166501357203104</c:v>
                </c:pt>
                <c:pt idx="3">
                  <c:v>0.7459799674737343</c:v>
                </c:pt>
                <c:pt idx="4">
                  <c:v>0.76976136258225314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7FBA-4948-94F7-F8286A6D0EE3}"/>
            </c:ext>
          </c:extLst>
        </c:ser>
        <c:ser>
          <c:idx val="1"/>
          <c:order val="1"/>
          <c:tx>
            <c:strRef>
              <c:f>CHARTS!$A$372</c:f>
              <c:strCache>
                <c:ptCount val="1"/>
                <c:pt idx="0">
                  <c:v>Industry Average</c:v>
                </c:pt>
              </c:strCache>
            </c:strRef>
          </c:tx>
          <c:spPr>
            <a:solidFill>
              <a:srgbClr val="ED7D31"/>
            </a:solidFill>
            <a:ln cmpd="sng">
              <a:solidFill>
                <a:srgbClr val="000000"/>
              </a:solidFill>
            </a:ln>
          </c:spPr>
          <c:invertIfNegative val="1"/>
          <c:cat>
            <c:numRef>
              <c:f>CHARTS!$B$370:$F$370</c:f>
              <c:numCache>
                <c:formatCode>General</c:formatCode>
                <c:ptCount val="5"/>
                <c:pt idx="0">
                  <c:v>2019</c:v>
                </c:pt>
                <c:pt idx="1">
                  <c:v>2020</c:v>
                </c:pt>
                <c:pt idx="2">
                  <c:v>2021</c:v>
                </c:pt>
                <c:pt idx="3">
                  <c:v>2022</c:v>
                </c:pt>
                <c:pt idx="4">
                  <c:v>2023</c:v>
                </c:pt>
              </c:numCache>
            </c:numRef>
          </c:cat>
          <c:val>
            <c:numRef>
              <c:f>CHARTS!$B$372:$F$372</c:f>
              <c:numCache>
                <c:formatCode>0.00%</c:formatCode>
                <c:ptCount val="5"/>
                <c:pt idx="0">
                  <c:v>0.82081746848165282</c:v>
                </c:pt>
                <c:pt idx="1">
                  <c:v>0.83171519690017437</c:v>
                </c:pt>
                <c:pt idx="2">
                  <c:v>0.81648344346553314</c:v>
                </c:pt>
                <c:pt idx="3">
                  <c:v>0.83939690536058986</c:v>
                </c:pt>
                <c:pt idx="4">
                  <c:v>0.8447132153638689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7FBA-4948-94F7-F8286A6D0EE3}"/>
            </c:ext>
          </c:extLst>
        </c:ser>
        <c:ser>
          <c:idx val="2"/>
          <c:order val="2"/>
          <c:tx>
            <c:strRef>
              <c:f>CHARTS!$A$373</c:f>
              <c:strCache>
                <c:ptCount val="1"/>
                <c:pt idx="0">
                  <c:v>Peer Group Average </c:v>
                </c:pt>
              </c:strCache>
            </c:strRef>
          </c:tx>
          <c:spPr>
            <a:solidFill>
              <a:srgbClr val="19988B"/>
            </a:solidFill>
            <a:ln cmpd="sng">
              <a:solidFill>
                <a:srgbClr val="000000"/>
              </a:solidFill>
            </a:ln>
          </c:spPr>
          <c:invertIfNegative val="1"/>
          <c:cat>
            <c:numRef>
              <c:f>CHARTS!$B$370:$F$370</c:f>
              <c:numCache>
                <c:formatCode>General</c:formatCode>
                <c:ptCount val="5"/>
                <c:pt idx="0">
                  <c:v>2019</c:v>
                </c:pt>
                <c:pt idx="1">
                  <c:v>2020</c:v>
                </c:pt>
                <c:pt idx="2">
                  <c:v>2021</c:v>
                </c:pt>
                <c:pt idx="3">
                  <c:v>2022</c:v>
                </c:pt>
                <c:pt idx="4">
                  <c:v>2023</c:v>
                </c:pt>
              </c:numCache>
            </c:numRef>
          </c:cat>
          <c:val>
            <c:numRef>
              <c:f>CHARTS!$B$373:$F$373</c:f>
              <c:numCache>
                <c:formatCode>0.00%</c:formatCode>
                <c:ptCount val="5"/>
                <c:pt idx="0">
                  <c:v>0.75973334546137328</c:v>
                </c:pt>
                <c:pt idx="1">
                  <c:v>0.78193542846674902</c:v>
                </c:pt>
                <c:pt idx="2">
                  <c:v>0.78024744272468993</c:v>
                </c:pt>
                <c:pt idx="3">
                  <c:v>0.79051488972086215</c:v>
                </c:pt>
                <c:pt idx="4">
                  <c:v>0.76722815388635568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7FBA-4948-94F7-F8286A6D0EE3}"/>
            </c:ext>
          </c:extLst>
        </c:ser>
        <c:dLbls>
          <c:showLegendKey val="0"/>
          <c:showVal val="0"/>
          <c:showCatName val="0"/>
          <c:showSerName val="0"/>
          <c:showPercent val="0"/>
          <c:showBubbleSize val="0"/>
        </c:dLbls>
        <c:gapWidth val="150"/>
        <c:axId val="573969011"/>
        <c:axId val="2013653150"/>
      </c:barChart>
      <c:lineChart>
        <c:grouping val="standard"/>
        <c:varyColors val="1"/>
        <c:ser>
          <c:idx val="3"/>
          <c:order val="3"/>
          <c:tx>
            <c:strRef>
              <c:f>CHARTS!$A$374</c:f>
              <c:strCache>
                <c:ptCount val="1"/>
                <c:pt idx="0">
                  <c:v>5 Year Hydro Ottawa Average</c:v>
                </c:pt>
              </c:strCache>
            </c:strRef>
          </c:tx>
          <c:spPr>
            <a:ln cmpd="sng">
              <a:solidFill>
                <a:srgbClr val="005B9B">
                  <a:alpha val="100000"/>
                </a:srgbClr>
              </a:solidFill>
            </a:ln>
          </c:spPr>
          <c:marker>
            <c:symbol val="none"/>
          </c:marker>
          <c:cat>
            <c:numRef>
              <c:f>CHARTS!$B$370:$F$370</c:f>
              <c:numCache>
                <c:formatCode>General</c:formatCode>
                <c:ptCount val="5"/>
                <c:pt idx="0">
                  <c:v>2019</c:v>
                </c:pt>
                <c:pt idx="1">
                  <c:v>2020</c:v>
                </c:pt>
                <c:pt idx="2">
                  <c:v>2021</c:v>
                </c:pt>
                <c:pt idx="3">
                  <c:v>2022</c:v>
                </c:pt>
                <c:pt idx="4">
                  <c:v>2023</c:v>
                </c:pt>
              </c:numCache>
            </c:numRef>
          </c:cat>
          <c:val>
            <c:numRef>
              <c:f>CHARTS!$B$374:$F$374</c:f>
              <c:numCache>
                <c:formatCode>0.00%</c:formatCode>
                <c:ptCount val="5"/>
                <c:pt idx="0">
                  <c:v>0.73284335236613352</c:v>
                </c:pt>
                <c:pt idx="1">
                  <c:v>0.73284335236613352</c:v>
                </c:pt>
                <c:pt idx="2">
                  <c:v>0.73284335236613352</c:v>
                </c:pt>
                <c:pt idx="3">
                  <c:v>0.73284335236613352</c:v>
                </c:pt>
                <c:pt idx="4">
                  <c:v>0.73284335236613352</c:v>
                </c:pt>
              </c:numCache>
            </c:numRef>
          </c:val>
          <c:smooth val="0"/>
          <c:extLst>
            <c:ext xmlns:c16="http://schemas.microsoft.com/office/drawing/2014/chart" uri="{C3380CC4-5D6E-409C-BE32-E72D297353CC}">
              <c16:uniqueId val="{00000003-7FBA-4948-94F7-F8286A6D0EE3}"/>
            </c:ext>
          </c:extLst>
        </c:ser>
        <c:ser>
          <c:idx val="4"/>
          <c:order val="4"/>
          <c:tx>
            <c:strRef>
              <c:f>CHARTS!$A$375</c:f>
              <c:strCache>
                <c:ptCount val="1"/>
                <c:pt idx="0">
                  <c:v>5 Year Industry Average</c:v>
                </c:pt>
              </c:strCache>
            </c:strRef>
          </c:tx>
          <c:spPr>
            <a:ln cmpd="sng">
              <a:solidFill>
                <a:srgbClr val="F7941D">
                  <a:alpha val="100000"/>
                </a:srgbClr>
              </a:solidFill>
              <a:prstDash val="sysDot"/>
            </a:ln>
          </c:spPr>
          <c:marker>
            <c:symbol val="none"/>
          </c:marker>
          <c:cat>
            <c:numRef>
              <c:f>CHARTS!$B$370:$F$370</c:f>
              <c:numCache>
                <c:formatCode>General</c:formatCode>
                <c:ptCount val="5"/>
                <c:pt idx="0">
                  <c:v>2019</c:v>
                </c:pt>
                <c:pt idx="1">
                  <c:v>2020</c:v>
                </c:pt>
                <c:pt idx="2">
                  <c:v>2021</c:v>
                </c:pt>
                <c:pt idx="3">
                  <c:v>2022</c:v>
                </c:pt>
                <c:pt idx="4">
                  <c:v>2023</c:v>
                </c:pt>
              </c:numCache>
            </c:numRef>
          </c:cat>
          <c:val>
            <c:numRef>
              <c:f>CHARTS!$B$375:$F$375</c:f>
              <c:numCache>
                <c:formatCode>0.00%</c:formatCode>
                <c:ptCount val="5"/>
                <c:pt idx="0">
                  <c:v>0.83062524591436371</c:v>
                </c:pt>
                <c:pt idx="1">
                  <c:v>0.83062524591436371</c:v>
                </c:pt>
                <c:pt idx="2">
                  <c:v>0.83062524591436371</c:v>
                </c:pt>
                <c:pt idx="3">
                  <c:v>0.83062524591436371</c:v>
                </c:pt>
                <c:pt idx="4">
                  <c:v>0.83062524591436371</c:v>
                </c:pt>
              </c:numCache>
            </c:numRef>
          </c:val>
          <c:smooth val="0"/>
          <c:extLst>
            <c:ext xmlns:c16="http://schemas.microsoft.com/office/drawing/2014/chart" uri="{C3380CC4-5D6E-409C-BE32-E72D297353CC}">
              <c16:uniqueId val="{00000004-7FBA-4948-94F7-F8286A6D0EE3}"/>
            </c:ext>
          </c:extLst>
        </c:ser>
        <c:ser>
          <c:idx val="5"/>
          <c:order val="5"/>
          <c:tx>
            <c:strRef>
              <c:f>CHARTS!$A$376</c:f>
              <c:strCache>
                <c:ptCount val="1"/>
                <c:pt idx="0">
                  <c:v>5 Year Peer Group Average</c:v>
                </c:pt>
              </c:strCache>
            </c:strRef>
          </c:tx>
          <c:spPr>
            <a:ln cmpd="sng">
              <a:solidFill>
                <a:srgbClr val="19988B">
                  <a:alpha val="100000"/>
                </a:srgbClr>
              </a:solidFill>
              <a:prstDash val="dash"/>
            </a:ln>
          </c:spPr>
          <c:marker>
            <c:symbol val="none"/>
          </c:marker>
          <c:cat>
            <c:numRef>
              <c:f>CHARTS!$B$370:$F$370</c:f>
              <c:numCache>
                <c:formatCode>General</c:formatCode>
                <c:ptCount val="5"/>
                <c:pt idx="0">
                  <c:v>2019</c:v>
                </c:pt>
                <c:pt idx="1">
                  <c:v>2020</c:v>
                </c:pt>
                <c:pt idx="2">
                  <c:v>2021</c:v>
                </c:pt>
                <c:pt idx="3">
                  <c:v>2022</c:v>
                </c:pt>
                <c:pt idx="4">
                  <c:v>2023</c:v>
                </c:pt>
              </c:numCache>
            </c:numRef>
          </c:cat>
          <c:val>
            <c:numRef>
              <c:f>CHARTS!$B$376:$F$376</c:f>
              <c:numCache>
                <c:formatCode>0.00%</c:formatCode>
                <c:ptCount val="5"/>
                <c:pt idx="0">
                  <c:v>0.77593185205200599</c:v>
                </c:pt>
                <c:pt idx="1">
                  <c:v>0.77593185205200599</c:v>
                </c:pt>
                <c:pt idx="2">
                  <c:v>0.77593185205200599</c:v>
                </c:pt>
                <c:pt idx="3">
                  <c:v>0.77593185205200599</c:v>
                </c:pt>
                <c:pt idx="4">
                  <c:v>0.77593185205200599</c:v>
                </c:pt>
              </c:numCache>
            </c:numRef>
          </c:val>
          <c:smooth val="0"/>
          <c:extLst>
            <c:ext xmlns:c16="http://schemas.microsoft.com/office/drawing/2014/chart" uri="{C3380CC4-5D6E-409C-BE32-E72D297353CC}">
              <c16:uniqueId val="{00000005-7FBA-4948-94F7-F8286A6D0EE3}"/>
            </c:ext>
          </c:extLst>
        </c:ser>
        <c:dLbls>
          <c:showLegendKey val="0"/>
          <c:showVal val="0"/>
          <c:showCatName val="0"/>
          <c:showSerName val="0"/>
          <c:showPercent val="0"/>
          <c:showBubbleSize val="0"/>
        </c:dLbls>
        <c:marker val="1"/>
        <c:smooth val="0"/>
        <c:axId val="573969011"/>
        <c:axId val="2013653150"/>
      </c:lineChart>
      <c:catAx>
        <c:axId val="573969011"/>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2013653150"/>
        <c:crosses val="autoZero"/>
        <c:auto val="1"/>
        <c:lblAlgn val="ctr"/>
        <c:lblOffset val="100"/>
        <c:noMultiLvlLbl val="1"/>
      </c:catAx>
      <c:valAx>
        <c:axId val="2013653150"/>
        <c:scaling>
          <c:orientation val="minMax"/>
          <c:min val="0.5"/>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573969011"/>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CHARTS!$A$402</c:f>
              <c:strCache>
                <c:ptCount val="1"/>
                <c:pt idx="0">
                  <c:v>Hydro Ottawa Limited</c:v>
                </c:pt>
              </c:strCache>
            </c:strRef>
          </c:tx>
          <c:spPr>
            <a:solidFill>
              <a:srgbClr val="4472C4"/>
            </a:solidFill>
            <a:ln cmpd="sng">
              <a:solidFill>
                <a:srgbClr val="005B9B">
                  <a:alpha val="100000"/>
                </a:srgbClr>
              </a:solidFill>
            </a:ln>
          </c:spPr>
          <c:invertIfNegative val="1"/>
          <c:cat>
            <c:numRef>
              <c:f>CHARTS!$B$401:$F$401</c:f>
              <c:numCache>
                <c:formatCode>General</c:formatCode>
                <c:ptCount val="5"/>
                <c:pt idx="0">
                  <c:v>2019</c:v>
                </c:pt>
                <c:pt idx="1">
                  <c:v>2020</c:v>
                </c:pt>
                <c:pt idx="2">
                  <c:v>2021</c:v>
                </c:pt>
                <c:pt idx="3">
                  <c:v>2022</c:v>
                </c:pt>
                <c:pt idx="4">
                  <c:v>2023</c:v>
                </c:pt>
              </c:numCache>
            </c:numRef>
          </c:cat>
          <c:val>
            <c:numRef>
              <c:f>CHARTS!$B$402:$F$402</c:f>
              <c:numCache>
                <c:formatCode>#,##0.00</c:formatCode>
                <c:ptCount val="5"/>
                <c:pt idx="0">
                  <c:v>3.21</c:v>
                </c:pt>
                <c:pt idx="1">
                  <c:v>3.35</c:v>
                </c:pt>
                <c:pt idx="2">
                  <c:v>2.6300000000000003</c:v>
                </c:pt>
                <c:pt idx="3">
                  <c:v>2.38</c:v>
                </c:pt>
                <c:pt idx="4">
                  <c:v>2.83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36D7-440B-8372-DE4B8DA2A2F7}"/>
            </c:ext>
          </c:extLst>
        </c:ser>
        <c:ser>
          <c:idx val="1"/>
          <c:order val="1"/>
          <c:tx>
            <c:strRef>
              <c:f>CHARTS!$A$403</c:f>
              <c:strCache>
                <c:ptCount val="1"/>
                <c:pt idx="0">
                  <c:v>Industry Average</c:v>
                </c:pt>
              </c:strCache>
            </c:strRef>
          </c:tx>
          <c:spPr>
            <a:solidFill>
              <a:srgbClr val="ED7D31"/>
            </a:solidFill>
            <a:ln cmpd="sng">
              <a:solidFill>
                <a:srgbClr val="000000"/>
              </a:solidFill>
            </a:ln>
          </c:spPr>
          <c:invertIfNegative val="1"/>
          <c:cat>
            <c:numRef>
              <c:f>CHARTS!$B$401:$F$401</c:f>
              <c:numCache>
                <c:formatCode>General</c:formatCode>
                <c:ptCount val="5"/>
                <c:pt idx="0">
                  <c:v>2019</c:v>
                </c:pt>
                <c:pt idx="1">
                  <c:v>2020</c:v>
                </c:pt>
                <c:pt idx="2">
                  <c:v>2021</c:v>
                </c:pt>
                <c:pt idx="3">
                  <c:v>2022</c:v>
                </c:pt>
                <c:pt idx="4">
                  <c:v>2023</c:v>
                </c:pt>
              </c:numCache>
            </c:numRef>
          </c:cat>
          <c:val>
            <c:numRef>
              <c:f>CHARTS!$B$403:$F$403</c:f>
              <c:numCache>
                <c:formatCode>#,##0.00</c:formatCode>
                <c:ptCount val="5"/>
                <c:pt idx="0">
                  <c:v>4.8516666666666683</c:v>
                </c:pt>
                <c:pt idx="1">
                  <c:v>5.0321126760563386</c:v>
                </c:pt>
                <c:pt idx="2">
                  <c:v>3.8517142857142868</c:v>
                </c:pt>
                <c:pt idx="3">
                  <c:v>3.4295714285714283</c:v>
                </c:pt>
                <c:pt idx="4">
                  <c:v>4.0613432835820902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36D7-440B-8372-DE4B8DA2A2F7}"/>
            </c:ext>
          </c:extLst>
        </c:ser>
        <c:ser>
          <c:idx val="2"/>
          <c:order val="2"/>
          <c:tx>
            <c:strRef>
              <c:f>CHARTS!$A$404</c:f>
              <c:strCache>
                <c:ptCount val="1"/>
                <c:pt idx="0">
                  <c:v>Peer Group Average </c:v>
                </c:pt>
              </c:strCache>
            </c:strRef>
          </c:tx>
          <c:spPr>
            <a:solidFill>
              <a:srgbClr val="19988B"/>
            </a:solidFill>
            <a:ln cmpd="sng">
              <a:solidFill>
                <a:srgbClr val="000000"/>
              </a:solidFill>
            </a:ln>
          </c:spPr>
          <c:invertIfNegative val="1"/>
          <c:cat>
            <c:numRef>
              <c:f>CHARTS!$B$401:$F$401</c:f>
              <c:numCache>
                <c:formatCode>General</c:formatCode>
                <c:ptCount val="5"/>
                <c:pt idx="0">
                  <c:v>2019</c:v>
                </c:pt>
                <c:pt idx="1">
                  <c:v>2020</c:v>
                </c:pt>
                <c:pt idx="2">
                  <c:v>2021</c:v>
                </c:pt>
                <c:pt idx="3">
                  <c:v>2022</c:v>
                </c:pt>
                <c:pt idx="4">
                  <c:v>2023</c:v>
                </c:pt>
              </c:numCache>
            </c:numRef>
          </c:cat>
          <c:val>
            <c:numRef>
              <c:f>CHARTS!$B$404:$F$404</c:f>
              <c:numCache>
                <c:formatCode>#,##0.00</c:formatCode>
                <c:ptCount val="5"/>
                <c:pt idx="0">
                  <c:v>3.7246666666666663</c:v>
                </c:pt>
                <c:pt idx="1">
                  <c:v>3.5490000000000004</c:v>
                </c:pt>
                <c:pt idx="2">
                  <c:v>2.7542499999999999</c:v>
                </c:pt>
                <c:pt idx="3">
                  <c:v>2.4492500000000001</c:v>
                </c:pt>
                <c:pt idx="4">
                  <c:v>2.9143999999999997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36D7-440B-8372-DE4B8DA2A2F7}"/>
            </c:ext>
          </c:extLst>
        </c:ser>
        <c:dLbls>
          <c:showLegendKey val="0"/>
          <c:showVal val="0"/>
          <c:showCatName val="0"/>
          <c:showSerName val="0"/>
          <c:showPercent val="0"/>
          <c:showBubbleSize val="0"/>
        </c:dLbls>
        <c:gapWidth val="150"/>
        <c:axId val="42057070"/>
        <c:axId val="1907973869"/>
      </c:barChart>
      <c:lineChart>
        <c:grouping val="standard"/>
        <c:varyColors val="1"/>
        <c:ser>
          <c:idx val="3"/>
          <c:order val="3"/>
          <c:tx>
            <c:strRef>
              <c:f>CHARTS!$A$405</c:f>
              <c:strCache>
                <c:ptCount val="1"/>
                <c:pt idx="0">
                  <c:v>5 Year Hydro Ottawa Average</c:v>
                </c:pt>
              </c:strCache>
            </c:strRef>
          </c:tx>
          <c:spPr>
            <a:ln cmpd="sng">
              <a:solidFill>
                <a:srgbClr val="005B9B">
                  <a:alpha val="100000"/>
                </a:srgbClr>
              </a:solidFill>
            </a:ln>
          </c:spPr>
          <c:marker>
            <c:symbol val="none"/>
          </c:marker>
          <c:cat>
            <c:numRef>
              <c:f>CHARTS!$B$401:$F$401</c:f>
              <c:numCache>
                <c:formatCode>General</c:formatCode>
                <c:ptCount val="5"/>
                <c:pt idx="0">
                  <c:v>2019</c:v>
                </c:pt>
                <c:pt idx="1">
                  <c:v>2020</c:v>
                </c:pt>
                <c:pt idx="2">
                  <c:v>2021</c:v>
                </c:pt>
                <c:pt idx="3">
                  <c:v>2022</c:v>
                </c:pt>
                <c:pt idx="4">
                  <c:v>2023</c:v>
                </c:pt>
              </c:numCache>
            </c:numRef>
          </c:cat>
          <c:val>
            <c:numRef>
              <c:f>CHARTS!$B$405:$F$405</c:f>
              <c:numCache>
                <c:formatCode>#,##0.00</c:formatCode>
                <c:ptCount val="5"/>
                <c:pt idx="0">
                  <c:v>2.88</c:v>
                </c:pt>
                <c:pt idx="1">
                  <c:v>2.88</c:v>
                </c:pt>
                <c:pt idx="2">
                  <c:v>2.88</c:v>
                </c:pt>
                <c:pt idx="3">
                  <c:v>2.88</c:v>
                </c:pt>
                <c:pt idx="4">
                  <c:v>2.88</c:v>
                </c:pt>
              </c:numCache>
            </c:numRef>
          </c:val>
          <c:smooth val="0"/>
          <c:extLst>
            <c:ext xmlns:c16="http://schemas.microsoft.com/office/drawing/2014/chart" uri="{C3380CC4-5D6E-409C-BE32-E72D297353CC}">
              <c16:uniqueId val="{00000003-36D7-440B-8372-DE4B8DA2A2F7}"/>
            </c:ext>
          </c:extLst>
        </c:ser>
        <c:ser>
          <c:idx val="4"/>
          <c:order val="4"/>
          <c:tx>
            <c:strRef>
              <c:f>CHARTS!$A$406</c:f>
              <c:strCache>
                <c:ptCount val="1"/>
                <c:pt idx="0">
                  <c:v>5 Year Industry Average</c:v>
                </c:pt>
              </c:strCache>
            </c:strRef>
          </c:tx>
          <c:spPr>
            <a:ln cmpd="sng">
              <a:solidFill>
                <a:srgbClr val="F7941D">
                  <a:alpha val="100000"/>
                </a:srgbClr>
              </a:solidFill>
              <a:prstDash val="sysDot"/>
            </a:ln>
          </c:spPr>
          <c:marker>
            <c:symbol val="none"/>
          </c:marker>
          <c:cat>
            <c:numRef>
              <c:f>CHARTS!$B$401:$F$401</c:f>
              <c:numCache>
                <c:formatCode>General</c:formatCode>
                <c:ptCount val="5"/>
                <c:pt idx="0">
                  <c:v>2019</c:v>
                </c:pt>
                <c:pt idx="1">
                  <c:v>2020</c:v>
                </c:pt>
                <c:pt idx="2">
                  <c:v>2021</c:v>
                </c:pt>
                <c:pt idx="3">
                  <c:v>2022</c:v>
                </c:pt>
                <c:pt idx="4">
                  <c:v>2023</c:v>
                </c:pt>
              </c:numCache>
            </c:numRef>
          </c:cat>
          <c:val>
            <c:numRef>
              <c:f>CHARTS!$B$406:$F$406</c:f>
              <c:numCache>
                <c:formatCode>#,##0.00</c:formatCode>
                <c:ptCount val="5"/>
                <c:pt idx="0">
                  <c:v>4.245281668118162</c:v>
                </c:pt>
                <c:pt idx="1">
                  <c:v>4.245281668118162</c:v>
                </c:pt>
                <c:pt idx="2">
                  <c:v>4.245281668118162</c:v>
                </c:pt>
                <c:pt idx="3">
                  <c:v>4.245281668118162</c:v>
                </c:pt>
                <c:pt idx="4">
                  <c:v>4.245281668118162</c:v>
                </c:pt>
              </c:numCache>
            </c:numRef>
          </c:val>
          <c:smooth val="0"/>
          <c:extLst>
            <c:ext xmlns:c16="http://schemas.microsoft.com/office/drawing/2014/chart" uri="{C3380CC4-5D6E-409C-BE32-E72D297353CC}">
              <c16:uniqueId val="{00000004-36D7-440B-8372-DE4B8DA2A2F7}"/>
            </c:ext>
          </c:extLst>
        </c:ser>
        <c:ser>
          <c:idx val="5"/>
          <c:order val="5"/>
          <c:tx>
            <c:strRef>
              <c:f>CHARTS!$A$407</c:f>
              <c:strCache>
                <c:ptCount val="1"/>
                <c:pt idx="0">
                  <c:v>5 Year Peer Group Average</c:v>
                </c:pt>
              </c:strCache>
            </c:strRef>
          </c:tx>
          <c:spPr>
            <a:ln cmpd="sng">
              <a:solidFill>
                <a:srgbClr val="19988B">
                  <a:alpha val="100000"/>
                </a:srgbClr>
              </a:solidFill>
              <a:prstDash val="dash"/>
            </a:ln>
          </c:spPr>
          <c:marker>
            <c:symbol val="none"/>
          </c:marker>
          <c:cat>
            <c:numRef>
              <c:f>CHARTS!$B$401:$F$401</c:f>
              <c:numCache>
                <c:formatCode>General</c:formatCode>
                <c:ptCount val="5"/>
                <c:pt idx="0">
                  <c:v>2019</c:v>
                </c:pt>
                <c:pt idx="1">
                  <c:v>2020</c:v>
                </c:pt>
                <c:pt idx="2">
                  <c:v>2021</c:v>
                </c:pt>
                <c:pt idx="3">
                  <c:v>2022</c:v>
                </c:pt>
                <c:pt idx="4">
                  <c:v>2023</c:v>
                </c:pt>
              </c:numCache>
            </c:numRef>
          </c:cat>
          <c:val>
            <c:numRef>
              <c:f>CHARTS!$B$407:$F$407</c:f>
              <c:numCache>
                <c:formatCode>#,##0.00</c:formatCode>
                <c:ptCount val="5"/>
                <c:pt idx="0">
                  <c:v>3.078313333333333</c:v>
                </c:pt>
                <c:pt idx="1">
                  <c:v>3.078313333333333</c:v>
                </c:pt>
                <c:pt idx="2">
                  <c:v>3.078313333333333</c:v>
                </c:pt>
                <c:pt idx="3">
                  <c:v>3.078313333333333</c:v>
                </c:pt>
                <c:pt idx="4">
                  <c:v>3.078313333333333</c:v>
                </c:pt>
              </c:numCache>
            </c:numRef>
          </c:val>
          <c:smooth val="0"/>
          <c:extLst>
            <c:ext xmlns:c16="http://schemas.microsoft.com/office/drawing/2014/chart" uri="{C3380CC4-5D6E-409C-BE32-E72D297353CC}">
              <c16:uniqueId val="{00000005-36D7-440B-8372-DE4B8DA2A2F7}"/>
            </c:ext>
          </c:extLst>
        </c:ser>
        <c:dLbls>
          <c:showLegendKey val="0"/>
          <c:showVal val="0"/>
          <c:showCatName val="0"/>
          <c:showSerName val="0"/>
          <c:showPercent val="0"/>
          <c:showBubbleSize val="0"/>
        </c:dLbls>
        <c:marker val="1"/>
        <c:smooth val="0"/>
        <c:axId val="42057070"/>
        <c:axId val="1907973869"/>
      </c:lineChart>
      <c:catAx>
        <c:axId val="4205707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907973869"/>
        <c:crosses val="autoZero"/>
        <c:auto val="1"/>
        <c:lblAlgn val="ctr"/>
        <c:lblOffset val="100"/>
        <c:noMultiLvlLbl val="1"/>
      </c:catAx>
      <c:valAx>
        <c:axId val="1907973869"/>
        <c:scaling>
          <c:orientation val="minMax"/>
          <c:min val="0.5"/>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42057070"/>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SAIFI</a:t>
            </a:r>
          </a:p>
        </c:rich>
      </c:tx>
      <c:overlay val="0"/>
    </c:title>
    <c:autoTitleDeleted val="0"/>
    <c:plotArea>
      <c:layout/>
      <c:pieChart>
        <c:varyColors val="1"/>
        <c:ser>
          <c:idx val="0"/>
          <c:order val="0"/>
          <c:tx>
            <c:strRef>
              <c:f>CHARTS!$C$449</c:f>
              <c:strCache>
                <c:ptCount val="1"/>
                <c:pt idx="0">
                  <c:v>SAIFI</c:v>
                </c:pt>
              </c:strCache>
            </c:strRef>
          </c:tx>
          <c:dPt>
            <c:idx val="0"/>
            <c:bubble3D val="0"/>
            <c:spPr>
              <a:solidFill>
                <a:srgbClr val="6D9EEB"/>
              </a:solidFill>
            </c:spPr>
            <c:extLst>
              <c:ext xmlns:c16="http://schemas.microsoft.com/office/drawing/2014/chart" uri="{C3380CC4-5D6E-409C-BE32-E72D297353CC}">
                <c16:uniqueId val="{00000001-D35D-4717-AFD4-3684477CC245}"/>
              </c:ext>
            </c:extLst>
          </c:dPt>
          <c:dPt>
            <c:idx val="1"/>
            <c:bubble3D val="0"/>
            <c:spPr>
              <a:solidFill>
                <a:srgbClr val="F1C232"/>
              </a:solidFill>
            </c:spPr>
            <c:extLst>
              <c:ext xmlns:c16="http://schemas.microsoft.com/office/drawing/2014/chart" uri="{C3380CC4-5D6E-409C-BE32-E72D297353CC}">
                <c16:uniqueId val="{00000003-D35D-4717-AFD4-3684477CC245}"/>
              </c:ext>
            </c:extLst>
          </c:dPt>
          <c:dPt>
            <c:idx val="2"/>
            <c:bubble3D val="0"/>
            <c:spPr>
              <a:solidFill>
                <a:srgbClr val="005B9B"/>
              </a:solidFill>
            </c:spPr>
            <c:extLst>
              <c:ext xmlns:c16="http://schemas.microsoft.com/office/drawing/2014/chart" uri="{C3380CC4-5D6E-409C-BE32-E72D297353CC}">
                <c16:uniqueId val="{00000005-D35D-4717-AFD4-3684477CC245}"/>
              </c:ext>
            </c:extLst>
          </c:dPt>
          <c:dPt>
            <c:idx val="3"/>
            <c:bubble3D val="0"/>
            <c:spPr>
              <a:solidFill>
                <a:srgbClr val="D5A6BD"/>
              </a:solidFill>
            </c:spPr>
            <c:extLst>
              <c:ext xmlns:c16="http://schemas.microsoft.com/office/drawing/2014/chart" uri="{C3380CC4-5D6E-409C-BE32-E72D297353CC}">
                <c16:uniqueId val="{00000007-D35D-4717-AFD4-3684477CC245}"/>
              </c:ext>
            </c:extLst>
          </c:dPt>
          <c:dPt>
            <c:idx val="4"/>
            <c:bubble3D val="0"/>
            <c:spPr>
              <a:solidFill>
                <a:srgbClr val="674EA7"/>
              </a:solidFill>
            </c:spPr>
            <c:extLst>
              <c:ext xmlns:c16="http://schemas.microsoft.com/office/drawing/2014/chart" uri="{C3380CC4-5D6E-409C-BE32-E72D297353CC}">
                <c16:uniqueId val="{00000009-D35D-4717-AFD4-3684477CC245}"/>
              </c:ext>
            </c:extLst>
          </c:dPt>
          <c:dPt>
            <c:idx val="5"/>
            <c:bubble3D val="0"/>
            <c:spPr>
              <a:solidFill>
                <a:srgbClr val="70AD47"/>
              </a:solidFill>
            </c:spPr>
            <c:extLst>
              <c:ext xmlns:c16="http://schemas.microsoft.com/office/drawing/2014/chart" uri="{C3380CC4-5D6E-409C-BE32-E72D297353CC}">
                <c16:uniqueId val="{0000000B-D35D-4717-AFD4-3684477CC245}"/>
              </c:ext>
            </c:extLst>
          </c:dPt>
          <c:dPt>
            <c:idx val="6"/>
            <c:bubble3D val="0"/>
            <c:spPr>
              <a:solidFill>
                <a:schemeClr val="accent2"/>
              </a:solidFill>
            </c:spPr>
            <c:extLst>
              <c:ext xmlns:c16="http://schemas.microsoft.com/office/drawing/2014/chart" uri="{C3380CC4-5D6E-409C-BE32-E72D297353CC}">
                <c16:uniqueId val="{0000000D-D35D-4717-AFD4-3684477CC245}"/>
              </c:ext>
            </c:extLst>
          </c:dPt>
          <c:dPt>
            <c:idx val="7"/>
            <c:bubble3D val="0"/>
            <c:spPr>
              <a:solidFill>
                <a:srgbClr val="F2A46F"/>
              </a:solidFill>
            </c:spPr>
            <c:extLst>
              <c:ext xmlns:c16="http://schemas.microsoft.com/office/drawing/2014/chart" uri="{C3380CC4-5D6E-409C-BE32-E72D297353CC}">
                <c16:uniqueId val="{0000000F-D35D-4717-AFD4-3684477CC245}"/>
              </c:ext>
            </c:extLst>
          </c:dPt>
          <c:dPt>
            <c:idx val="8"/>
            <c:bubble3D val="0"/>
            <c:spPr>
              <a:solidFill>
                <a:srgbClr val="3F2A56"/>
              </a:solidFill>
            </c:spPr>
            <c:extLst>
              <c:ext xmlns:c16="http://schemas.microsoft.com/office/drawing/2014/chart" uri="{C3380CC4-5D6E-409C-BE32-E72D297353CC}">
                <c16:uniqueId val="{00000011-D35D-4717-AFD4-3684477CC245}"/>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CHARTS!$B$450:$B$458</c:f>
              <c:strCache>
                <c:ptCount val="9"/>
                <c:pt idx="0">
                  <c:v>Unknown/Other</c:v>
                </c:pt>
                <c:pt idx="1">
                  <c:v>Scheduled Outage</c:v>
                </c:pt>
                <c:pt idx="2">
                  <c:v>Tree Contacts</c:v>
                </c:pt>
                <c:pt idx="3">
                  <c:v>Lightning</c:v>
                </c:pt>
                <c:pt idx="4">
                  <c:v>Defective Equipment</c:v>
                </c:pt>
                <c:pt idx="5">
                  <c:v>Adverse Weather</c:v>
                </c:pt>
                <c:pt idx="6">
                  <c:v>Adverse Environment</c:v>
                </c:pt>
                <c:pt idx="7">
                  <c:v>Human Element</c:v>
                </c:pt>
                <c:pt idx="8">
                  <c:v>Foreign Interference</c:v>
                </c:pt>
              </c:strCache>
            </c:strRef>
          </c:cat>
          <c:val>
            <c:numRef>
              <c:f>CHARTS!$C$450:$C$458</c:f>
              <c:numCache>
                <c:formatCode>0.00%</c:formatCode>
                <c:ptCount val="9"/>
                <c:pt idx="0">
                  <c:v>8.8888888888888892E-2</c:v>
                </c:pt>
                <c:pt idx="1">
                  <c:v>0.13015873015873017</c:v>
                </c:pt>
                <c:pt idx="2">
                  <c:v>0.14285714285714285</c:v>
                </c:pt>
                <c:pt idx="3">
                  <c:v>8.2539682539682538E-2</c:v>
                </c:pt>
                <c:pt idx="4">
                  <c:v>0.18888888888888888</c:v>
                </c:pt>
                <c:pt idx="5">
                  <c:v>5.7142857142857141E-2</c:v>
                </c:pt>
                <c:pt idx="6">
                  <c:v>4.7619047619047623E-3</c:v>
                </c:pt>
                <c:pt idx="7">
                  <c:v>0.1253968253968254</c:v>
                </c:pt>
                <c:pt idx="8">
                  <c:v>0.17936507936507937</c:v>
                </c:pt>
              </c:numCache>
            </c:numRef>
          </c:val>
          <c:extLst>
            <c:ext xmlns:c16="http://schemas.microsoft.com/office/drawing/2014/chart" uri="{C3380CC4-5D6E-409C-BE32-E72D297353CC}">
              <c16:uniqueId val="{00000012-D35D-4717-AFD4-3684477CC245}"/>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SAIDI</a:t>
            </a:r>
          </a:p>
        </c:rich>
      </c:tx>
      <c:overlay val="0"/>
    </c:title>
    <c:autoTitleDeleted val="0"/>
    <c:plotArea>
      <c:layout/>
      <c:pieChart>
        <c:varyColors val="1"/>
        <c:ser>
          <c:idx val="0"/>
          <c:order val="0"/>
          <c:tx>
            <c:strRef>
              <c:f>CHARTS!$E$449</c:f>
              <c:strCache>
                <c:ptCount val="1"/>
                <c:pt idx="0">
                  <c:v>SAIDI</c:v>
                </c:pt>
              </c:strCache>
            </c:strRef>
          </c:tx>
          <c:dPt>
            <c:idx val="0"/>
            <c:bubble3D val="0"/>
            <c:spPr>
              <a:solidFill>
                <a:srgbClr val="6D9EEB"/>
              </a:solidFill>
            </c:spPr>
            <c:extLst>
              <c:ext xmlns:c16="http://schemas.microsoft.com/office/drawing/2014/chart" uri="{C3380CC4-5D6E-409C-BE32-E72D297353CC}">
                <c16:uniqueId val="{00000001-B071-4E66-9ED2-FCD3D865A362}"/>
              </c:ext>
            </c:extLst>
          </c:dPt>
          <c:dPt>
            <c:idx val="1"/>
            <c:bubble3D val="0"/>
            <c:spPr>
              <a:solidFill>
                <a:srgbClr val="F1C232"/>
              </a:solidFill>
            </c:spPr>
            <c:extLst>
              <c:ext xmlns:c16="http://schemas.microsoft.com/office/drawing/2014/chart" uri="{C3380CC4-5D6E-409C-BE32-E72D297353CC}">
                <c16:uniqueId val="{00000003-B071-4E66-9ED2-FCD3D865A362}"/>
              </c:ext>
            </c:extLst>
          </c:dPt>
          <c:dPt>
            <c:idx val="2"/>
            <c:bubble3D val="0"/>
            <c:spPr>
              <a:solidFill>
                <a:srgbClr val="005B9B"/>
              </a:solidFill>
            </c:spPr>
            <c:extLst>
              <c:ext xmlns:c16="http://schemas.microsoft.com/office/drawing/2014/chart" uri="{C3380CC4-5D6E-409C-BE32-E72D297353CC}">
                <c16:uniqueId val="{00000005-B071-4E66-9ED2-FCD3D865A362}"/>
              </c:ext>
            </c:extLst>
          </c:dPt>
          <c:dPt>
            <c:idx val="3"/>
            <c:bubble3D val="0"/>
            <c:spPr>
              <a:solidFill>
                <a:srgbClr val="D5A6BD"/>
              </a:solidFill>
            </c:spPr>
            <c:extLst>
              <c:ext xmlns:c16="http://schemas.microsoft.com/office/drawing/2014/chart" uri="{C3380CC4-5D6E-409C-BE32-E72D297353CC}">
                <c16:uniqueId val="{00000007-B071-4E66-9ED2-FCD3D865A362}"/>
              </c:ext>
            </c:extLst>
          </c:dPt>
          <c:dPt>
            <c:idx val="4"/>
            <c:bubble3D val="0"/>
            <c:spPr>
              <a:solidFill>
                <a:srgbClr val="674EA7"/>
              </a:solidFill>
            </c:spPr>
            <c:extLst>
              <c:ext xmlns:c16="http://schemas.microsoft.com/office/drawing/2014/chart" uri="{C3380CC4-5D6E-409C-BE32-E72D297353CC}">
                <c16:uniqueId val="{00000009-B071-4E66-9ED2-FCD3D865A362}"/>
              </c:ext>
            </c:extLst>
          </c:dPt>
          <c:dPt>
            <c:idx val="5"/>
            <c:bubble3D val="0"/>
            <c:spPr>
              <a:solidFill>
                <a:srgbClr val="70AD47"/>
              </a:solidFill>
            </c:spPr>
            <c:extLst>
              <c:ext xmlns:c16="http://schemas.microsoft.com/office/drawing/2014/chart" uri="{C3380CC4-5D6E-409C-BE32-E72D297353CC}">
                <c16:uniqueId val="{0000000B-B071-4E66-9ED2-FCD3D865A362}"/>
              </c:ext>
            </c:extLst>
          </c:dPt>
          <c:dPt>
            <c:idx val="6"/>
            <c:bubble3D val="0"/>
            <c:spPr>
              <a:solidFill>
                <a:schemeClr val="accent2"/>
              </a:solidFill>
            </c:spPr>
            <c:extLst>
              <c:ext xmlns:c16="http://schemas.microsoft.com/office/drawing/2014/chart" uri="{C3380CC4-5D6E-409C-BE32-E72D297353CC}">
                <c16:uniqueId val="{0000000D-B071-4E66-9ED2-FCD3D865A362}"/>
              </c:ext>
            </c:extLst>
          </c:dPt>
          <c:dPt>
            <c:idx val="7"/>
            <c:bubble3D val="0"/>
            <c:spPr>
              <a:solidFill>
                <a:srgbClr val="F2A46F"/>
              </a:solidFill>
            </c:spPr>
            <c:extLst>
              <c:ext xmlns:c16="http://schemas.microsoft.com/office/drawing/2014/chart" uri="{C3380CC4-5D6E-409C-BE32-E72D297353CC}">
                <c16:uniqueId val="{0000000F-B071-4E66-9ED2-FCD3D865A362}"/>
              </c:ext>
            </c:extLst>
          </c:dPt>
          <c:dPt>
            <c:idx val="8"/>
            <c:bubble3D val="0"/>
            <c:spPr>
              <a:solidFill>
                <a:srgbClr val="3F2A56"/>
              </a:solidFill>
            </c:spPr>
            <c:extLst>
              <c:ext xmlns:c16="http://schemas.microsoft.com/office/drawing/2014/chart" uri="{C3380CC4-5D6E-409C-BE32-E72D297353CC}">
                <c16:uniqueId val="{00000011-B071-4E66-9ED2-FCD3D865A362}"/>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CHARTS!$D$450:$D$458</c:f>
              <c:strCache>
                <c:ptCount val="9"/>
                <c:pt idx="0">
                  <c:v>Unknown/Other</c:v>
                </c:pt>
                <c:pt idx="1">
                  <c:v>Scheduled Outage</c:v>
                </c:pt>
                <c:pt idx="2">
                  <c:v>Tree Contacts</c:v>
                </c:pt>
                <c:pt idx="3">
                  <c:v>Lightning</c:v>
                </c:pt>
                <c:pt idx="4">
                  <c:v>Defective Equipment</c:v>
                </c:pt>
                <c:pt idx="5">
                  <c:v>Adverse Weather</c:v>
                </c:pt>
                <c:pt idx="6">
                  <c:v>Adverse Environment</c:v>
                </c:pt>
                <c:pt idx="7">
                  <c:v>Human Element</c:v>
                </c:pt>
                <c:pt idx="8">
                  <c:v>Foreign Interference</c:v>
                </c:pt>
              </c:strCache>
            </c:strRef>
          </c:cat>
          <c:val>
            <c:numRef>
              <c:f>CHARTS!$E$450:$E$458</c:f>
              <c:numCache>
                <c:formatCode>0.00%</c:formatCode>
                <c:ptCount val="9"/>
                <c:pt idx="0">
                  <c:v>5.8195926285160043E-2</c:v>
                </c:pt>
                <c:pt idx="1">
                  <c:v>0.1483996120271581</c:v>
                </c:pt>
                <c:pt idx="2">
                  <c:v>0.12609117361784677</c:v>
                </c:pt>
                <c:pt idx="3">
                  <c:v>4.1707080504364696E-2</c:v>
                </c:pt>
                <c:pt idx="4">
                  <c:v>0.22696411251212417</c:v>
                </c:pt>
                <c:pt idx="5">
                  <c:v>9.3113482056256067E-2</c:v>
                </c:pt>
                <c:pt idx="6">
                  <c:v>6.7895247332686723E-3</c:v>
                </c:pt>
                <c:pt idx="7">
                  <c:v>9.0203685741998066E-2</c:v>
                </c:pt>
                <c:pt idx="8">
                  <c:v>0.20853540252182348</c:v>
                </c:pt>
              </c:numCache>
            </c:numRef>
          </c:val>
          <c:extLst>
            <c:ext xmlns:c16="http://schemas.microsoft.com/office/drawing/2014/chart" uri="{C3380CC4-5D6E-409C-BE32-E72D297353CC}">
              <c16:uniqueId val="{00000012-B071-4E66-9ED2-FCD3D865A362}"/>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SAIFI</a:t>
            </a:r>
          </a:p>
        </c:rich>
      </c:tx>
      <c:overlay val="0"/>
    </c:title>
    <c:autoTitleDeleted val="0"/>
    <c:plotArea>
      <c:layout/>
      <c:pieChart>
        <c:varyColors val="1"/>
        <c:ser>
          <c:idx val="0"/>
          <c:order val="0"/>
          <c:tx>
            <c:strRef>
              <c:f>CHARTS!$C$484</c:f>
              <c:strCache>
                <c:ptCount val="1"/>
                <c:pt idx="0">
                  <c:v>SAIFI</c:v>
                </c:pt>
              </c:strCache>
            </c:strRef>
          </c:tx>
          <c:dPt>
            <c:idx val="0"/>
            <c:bubble3D val="0"/>
            <c:spPr>
              <a:solidFill>
                <a:srgbClr val="6D9EEB"/>
              </a:solidFill>
            </c:spPr>
            <c:extLst>
              <c:ext xmlns:c16="http://schemas.microsoft.com/office/drawing/2014/chart" uri="{C3380CC4-5D6E-409C-BE32-E72D297353CC}">
                <c16:uniqueId val="{00000001-6974-4A86-A0D2-6E9C72133723}"/>
              </c:ext>
            </c:extLst>
          </c:dPt>
          <c:dPt>
            <c:idx val="1"/>
            <c:bubble3D val="0"/>
            <c:spPr>
              <a:solidFill>
                <a:srgbClr val="F1C232"/>
              </a:solidFill>
            </c:spPr>
            <c:extLst>
              <c:ext xmlns:c16="http://schemas.microsoft.com/office/drawing/2014/chart" uri="{C3380CC4-5D6E-409C-BE32-E72D297353CC}">
                <c16:uniqueId val="{00000003-6974-4A86-A0D2-6E9C72133723}"/>
              </c:ext>
            </c:extLst>
          </c:dPt>
          <c:dPt>
            <c:idx val="2"/>
            <c:bubble3D val="0"/>
            <c:spPr>
              <a:solidFill>
                <a:srgbClr val="005B9B"/>
              </a:solidFill>
            </c:spPr>
            <c:extLst>
              <c:ext xmlns:c16="http://schemas.microsoft.com/office/drawing/2014/chart" uri="{C3380CC4-5D6E-409C-BE32-E72D297353CC}">
                <c16:uniqueId val="{00000005-6974-4A86-A0D2-6E9C72133723}"/>
              </c:ext>
            </c:extLst>
          </c:dPt>
          <c:dPt>
            <c:idx val="3"/>
            <c:bubble3D val="0"/>
            <c:spPr>
              <a:solidFill>
                <a:srgbClr val="D5A6BD"/>
              </a:solidFill>
            </c:spPr>
            <c:extLst>
              <c:ext xmlns:c16="http://schemas.microsoft.com/office/drawing/2014/chart" uri="{C3380CC4-5D6E-409C-BE32-E72D297353CC}">
                <c16:uniqueId val="{00000007-6974-4A86-A0D2-6E9C72133723}"/>
              </c:ext>
            </c:extLst>
          </c:dPt>
          <c:dPt>
            <c:idx val="4"/>
            <c:bubble3D val="0"/>
            <c:spPr>
              <a:solidFill>
                <a:srgbClr val="674EA7"/>
              </a:solidFill>
            </c:spPr>
            <c:extLst>
              <c:ext xmlns:c16="http://schemas.microsoft.com/office/drawing/2014/chart" uri="{C3380CC4-5D6E-409C-BE32-E72D297353CC}">
                <c16:uniqueId val="{00000009-6974-4A86-A0D2-6E9C72133723}"/>
              </c:ext>
            </c:extLst>
          </c:dPt>
          <c:dPt>
            <c:idx val="5"/>
            <c:bubble3D val="0"/>
            <c:spPr>
              <a:solidFill>
                <a:srgbClr val="70AD47"/>
              </a:solidFill>
            </c:spPr>
            <c:extLst>
              <c:ext xmlns:c16="http://schemas.microsoft.com/office/drawing/2014/chart" uri="{C3380CC4-5D6E-409C-BE32-E72D297353CC}">
                <c16:uniqueId val="{0000000B-6974-4A86-A0D2-6E9C72133723}"/>
              </c:ext>
            </c:extLst>
          </c:dPt>
          <c:dPt>
            <c:idx val="6"/>
            <c:bubble3D val="0"/>
            <c:spPr>
              <a:solidFill>
                <a:schemeClr val="accent2"/>
              </a:solidFill>
            </c:spPr>
            <c:extLst>
              <c:ext xmlns:c16="http://schemas.microsoft.com/office/drawing/2014/chart" uri="{C3380CC4-5D6E-409C-BE32-E72D297353CC}">
                <c16:uniqueId val="{0000000D-6974-4A86-A0D2-6E9C72133723}"/>
              </c:ext>
            </c:extLst>
          </c:dPt>
          <c:dPt>
            <c:idx val="7"/>
            <c:bubble3D val="0"/>
            <c:spPr>
              <a:solidFill>
                <a:srgbClr val="F2A46F"/>
              </a:solidFill>
            </c:spPr>
            <c:extLst>
              <c:ext xmlns:c16="http://schemas.microsoft.com/office/drawing/2014/chart" uri="{C3380CC4-5D6E-409C-BE32-E72D297353CC}">
                <c16:uniqueId val="{0000000F-6974-4A86-A0D2-6E9C72133723}"/>
              </c:ext>
            </c:extLst>
          </c:dPt>
          <c:dPt>
            <c:idx val="8"/>
            <c:bubble3D val="0"/>
            <c:spPr>
              <a:solidFill>
                <a:srgbClr val="3F2A56"/>
              </a:solidFill>
            </c:spPr>
            <c:extLst>
              <c:ext xmlns:c16="http://schemas.microsoft.com/office/drawing/2014/chart" uri="{C3380CC4-5D6E-409C-BE32-E72D297353CC}">
                <c16:uniqueId val="{00000011-6974-4A86-A0D2-6E9C72133723}"/>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CHARTS!$B$485:$B$493</c:f>
              <c:strCache>
                <c:ptCount val="9"/>
                <c:pt idx="0">
                  <c:v>Unknown/Other</c:v>
                </c:pt>
                <c:pt idx="1">
                  <c:v>Scheduled Outage</c:v>
                </c:pt>
                <c:pt idx="2">
                  <c:v>Tree Contacts</c:v>
                </c:pt>
                <c:pt idx="3">
                  <c:v>Lightning</c:v>
                </c:pt>
                <c:pt idx="4">
                  <c:v>Defective Equipment</c:v>
                </c:pt>
                <c:pt idx="5">
                  <c:v>Adverse Weather</c:v>
                </c:pt>
                <c:pt idx="6">
                  <c:v>Adverse Environment</c:v>
                </c:pt>
                <c:pt idx="7">
                  <c:v>Human Element</c:v>
                </c:pt>
                <c:pt idx="8">
                  <c:v>Foreign Interference</c:v>
                </c:pt>
              </c:strCache>
            </c:strRef>
          </c:cat>
          <c:val>
            <c:numRef>
              <c:f>CHARTS!$C$485:$C$493</c:f>
              <c:numCache>
                <c:formatCode>0.00%</c:formatCode>
                <c:ptCount val="9"/>
                <c:pt idx="0">
                  <c:v>8.0740187998219137E-2</c:v>
                </c:pt>
                <c:pt idx="1">
                  <c:v>0.17877943541005142</c:v>
                </c:pt>
                <c:pt idx="2">
                  <c:v>8.5321523310217154E-2</c:v>
                </c:pt>
                <c:pt idx="3">
                  <c:v>4.7932133880429689E-2</c:v>
                </c:pt>
                <c:pt idx="4">
                  <c:v>0.24943432378054628</c:v>
                </c:pt>
                <c:pt idx="5">
                  <c:v>0.16887119738183051</c:v>
                </c:pt>
                <c:pt idx="6">
                  <c:v>2.8704611710201372E-3</c:v>
                </c:pt>
                <c:pt idx="7">
                  <c:v>1.8951484757675687E-2</c:v>
                </c:pt>
                <c:pt idx="8">
                  <c:v>0.16709925231000985</c:v>
                </c:pt>
              </c:numCache>
            </c:numRef>
          </c:val>
          <c:extLst>
            <c:ext xmlns:c16="http://schemas.microsoft.com/office/drawing/2014/chart" uri="{C3380CC4-5D6E-409C-BE32-E72D297353CC}">
              <c16:uniqueId val="{00000012-6974-4A86-A0D2-6E9C72133723}"/>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CHARTS!$A$5</c:f>
              <c:strCache>
                <c:ptCount val="1"/>
                <c:pt idx="0">
                  <c:v>Hydro Ottawa Limited</c:v>
                </c:pt>
              </c:strCache>
            </c:strRef>
          </c:tx>
          <c:spPr>
            <a:solidFill>
              <a:srgbClr val="4472C4"/>
            </a:solidFill>
            <a:ln cmpd="sng">
              <a:solidFill>
                <a:srgbClr val="005B9B">
                  <a:alpha val="100000"/>
                </a:srgbClr>
              </a:solidFill>
            </a:ln>
          </c:spPr>
          <c:invertIfNegative val="1"/>
          <c:cat>
            <c:numRef>
              <c:f>CHARTS!$B$4:$F$4</c:f>
              <c:numCache>
                <c:formatCode>General</c:formatCode>
                <c:ptCount val="5"/>
                <c:pt idx="0">
                  <c:v>2019</c:v>
                </c:pt>
                <c:pt idx="1">
                  <c:v>2020</c:v>
                </c:pt>
                <c:pt idx="2">
                  <c:v>2021</c:v>
                </c:pt>
                <c:pt idx="3">
                  <c:v>2022</c:v>
                </c:pt>
                <c:pt idx="4">
                  <c:v>2023</c:v>
                </c:pt>
              </c:numCache>
            </c:numRef>
          </c:cat>
          <c:val>
            <c:numRef>
              <c:f>CHARTS!$B$5:$F$5</c:f>
              <c:numCache>
                <c:formatCode>#,##0.00;\(#,##0.00\)</c:formatCode>
                <c:ptCount val="5"/>
                <c:pt idx="0">
                  <c:v>0.10699794379712133</c:v>
                </c:pt>
                <c:pt idx="1">
                  <c:v>9.819042787079317E-2</c:v>
                </c:pt>
                <c:pt idx="2">
                  <c:v>9.7116666666666671E-2</c:v>
                </c:pt>
                <c:pt idx="3">
                  <c:v>9.8891744298104725E-2</c:v>
                </c:pt>
                <c:pt idx="4">
                  <c:v>8.1026743075453669E-2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7956-4795-B202-48E968CA8CE2}"/>
            </c:ext>
          </c:extLst>
        </c:ser>
        <c:ser>
          <c:idx val="1"/>
          <c:order val="1"/>
          <c:tx>
            <c:strRef>
              <c:f>CHARTS!$A$6</c:f>
              <c:strCache>
                <c:ptCount val="1"/>
                <c:pt idx="0">
                  <c:v>Industry Average</c:v>
                </c:pt>
              </c:strCache>
            </c:strRef>
          </c:tx>
          <c:spPr>
            <a:solidFill>
              <a:srgbClr val="ED7D31"/>
            </a:solidFill>
            <a:ln cmpd="sng">
              <a:solidFill>
                <a:srgbClr val="000000"/>
              </a:solidFill>
            </a:ln>
          </c:spPr>
          <c:invertIfNegative val="1"/>
          <c:cat>
            <c:numRef>
              <c:f>CHARTS!$B$4:$F$4</c:f>
              <c:numCache>
                <c:formatCode>General</c:formatCode>
                <c:ptCount val="5"/>
                <c:pt idx="0">
                  <c:v>2019</c:v>
                </c:pt>
                <c:pt idx="1">
                  <c:v>2020</c:v>
                </c:pt>
                <c:pt idx="2">
                  <c:v>2021</c:v>
                </c:pt>
                <c:pt idx="3">
                  <c:v>2022</c:v>
                </c:pt>
                <c:pt idx="4">
                  <c:v>2023</c:v>
                </c:pt>
              </c:numCache>
            </c:numRef>
          </c:cat>
          <c:val>
            <c:numRef>
              <c:f>CHARTS!$B$6:$F$6</c:f>
              <c:numCache>
                <c:formatCode>#,##0.00;\(#,##0.00\)</c:formatCode>
                <c:ptCount val="5"/>
                <c:pt idx="0">
                  <c:v>8.9855065116396876E-2</c:v>
                </c:pt>
                <c:pt idx="1">
                  <c:v>8.9069556648539702E-2</c:v>
                </c:pt>
                <c:pt idx="2">
                  <c:v>8.5127466940307012E-2</c:v>
                </c:pt>
                <c:pt idx="3">
                  <c:v>8.6555045815965931E-2</c:v>
                </c:pt>
                <c:pt idx="4">
                  <c:v>8.8908601454903577E-2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7956-4795-B202-48E968CA8CE2}"/>
            </c:ext>
          </c:extLst>
        </c:ser>
        <c:ser>
          <c:idx val="2"/>
          <c:order val="2"/>
          <c:tx>
            <c:strRef>
              <c:f>CHARTS!$A$7</c:f>
              <c:strCache>
                <c:ptCount val="1"/>
                <c:pt idx="0">
                  <c:v>Peer Group Average </c:v>
                </c:pt>
              </c:strCache>
            </c:strRef>
          </c:tx>
          <c:spPr>
            <a:solidFill>
              <a:srgbClr val="19988B"/>
            </a:solidFill>
            <a:ln cmpd="sng">
              <a:solidFill>
                <a:srgbClr val="000000"/>
              </a:solidFill>
            </a:ln>
          </c:spPr>
          <c:invertIfNegative val="1"/>
          <c:cat>
            <c:numRef>
              <c:f>CHARTS!$B$4:$F$4</c:f>
              <c:numCache>
                <c:formatCode>General</c:formatCode>
                <c:ptCount val="5"/>
                <c:pt idx="0">
                  <c:v>2019</c:v>
                </c:pt>
                <c:pt idx="1">
                  <c:v>2020</c:v>
                </c:pt>
                <c:pt idx="2">
                  <c:v>2021</c:v>
                </c:pt>
                <c:pt idx="3">
                  <c:v>2022</c:v>
                </c:pt>
                <c:pt idx="4">
                  <c:v>2023</c:v>
                </c:pt>
              </c:numCache>
            </c:numRef>
          </c:cat>
          <c:val>
            <c:numRef>
              <c:f>CHARTS!$B$7:$F$7</c:f>
              <c:numCache>
                <c:formatCode>#,##0.00;\(#,##0.00\)</c:formatCode>
                <c:ptCount val="5"/>
                <c:pt idx="0">
                  <c:v>9.4610001061244092E-2</c:v>
                </c:pt>
                <c:pt idx="1">
                  <c:v>8.993700125015211E-2</c:v>
                </c:pt>
                <c:pt idx="2">
                  <c:v>8.6204490284155708E-2</c:v>
                </c:pt>
                <c:pt idx="3">
                  <c:v>8.7476208004362732E-2</c:v>
                </c:pt>
                <c:pt idx="4">
                  <c:v>8.91329366349876E-2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7956-4795-B202-48E968CA8CE2}"/>
            </c:ext>
          </c:extLst>
        </c:ser>
        <c:dLbls>
          <c:showLegendKey val="0"/>
          <c:showVal val="0"/>
          <c:showCatName val="0"/>
          <c:showSerName val="0"/>
          <c:showPercent val="0"/>
          <c:showBubbleSize val="0"/>
        </c:dLbls>
        <c:gapWidth val="150"/>
        <c:axId val="742839335"/>
        <c:axId val="1598682673"/>
      </c:barChart>
      <c:lineChart>
        <c:grouping val="standard"/>
        <c:varyColors val="1"/>
        <c:ser>
          <c:idx val="3"/>
          <c:order val="3"/>
          <c:tx>
            <c:strRef>
              <c:f>CHARTS!$A$8</c:f>
              <c:strCache>
                <c:ptCount val="1"/>
                <c:pt idx="0">
                  <c:v>5 Year Hydro Ottawa Average</c:v>
                </c:pt>
              </c:strCache>
            </c:strRef>
          </c:tx>
          <c:spPr>
            <a:ln cmpd="sng">
              <a:solidFill>
                <a:srgbClr val="005B9B">
                  <a:alpha val="100000"/>
                </a:srgbClr>
              </a:solidFill>
            </a:ln>
          </c:spPr>
          <c:marker>
            <c:symbol val="none"/>
          </c:marker>
          <c:cat>
            <c:numRef>
              <c:f>CHARTS!$B$4:$F$4</c:f>
              <c:numCache>
                <c:formatCode>General</c:formatCode>
                <c:ptCount val="5"/>
                <c:pt idx="0">
                  <c:v>2019</c:v>
                </c:pt>
                <c:pt idx="1">
                  <c:v>2020</c:v>
                </c:pt>
                <c:pt idx="2">
                  <c:v>2021</c:v>
                </c:pt>
                <c:pt idx="3">
                  <c:v>2022</c:v>
                </c:pt>
                <c:pt idx="4">
                  <c:v>2023</c:v>
                </c:pt>
              </c:numCache>
            </c:numRef>
          </c:cat>
          <c:val>
            <c:numRef>
              <c:f>CHARTS!$B$8:$F$8</c:f>
              <c:numCache>
                <c:formatCode>#,##0.00;\(#,##0.00\)</c:formatCode>
                <c:ptCount val="5"/>
                <c:pt idx="0">
                  <c:v>9.6444705141627909E-2</c:v>
                </c:pt>
                <c:pt idx="1">
                  <c:v>9.6444705141627909E-2</c:v>
                </c:pt>
                <c:pt idx="2">
                  <c:v>9.6444705141627909E-2</c:v>
                </c:pt>
                <c:pt idx="3">
                  <c:v>9.6444705141627909E-2</c:v>
                </c:pt>
                <c:pt idx="4">
                  <c:v>9.6444705141627909E-2</c:v>
                </c:pt>
              </c:numCache>
            </c:numRef>
          </c:val>
          <c:smooth val="0"/>
          <c:extLst>
            <c:ext xmlns:c16="http://schemas.microsoft.com/office/drawing/2014/chart" uri="{C3380CC4-5D6E-409C-BE32-E72D297353CC}">
              <c16:uniqueId val="{00000003-7956-4795-B202-48E968CA8CE2}"/>
            </c:ext>
          </c:extLst>
        </c:ser>
        <c:ser>
          <c:idx val="4"/>
          <c:order val="4"/>
          <c:tx>
            <c:strRef>
              <c:f>CHARTS!$A$9</c:f>
              <c:strCache>
                <c:ptCount val="1"/>
                <c:pt idx="0">
                  <c:v>5 Year Industry Average</c:v>
                </c:pt>
              </c:strCache>
            </c:strRef>
          </c:tx>
          <c:spPr>
            <a:ln cmpd="sng">
              <a:solidFill>
                <a:srgbClr val="F7941D">
                  <a:alpha val="100000"/>
                </a:srgbClr>
              </a:solidFill>
              <a:prstDash val="sysDot"/>
            </a:ln>
          </c:spPr>
          <c:marker>
            <c:symbol val="none"/>
          </c:marker>
          <c:cat>
            <c:numRef>
              <c:f>CHARTS!$B$4:$F$4</c:f>
              <c:numCache>
                <c:formatCode>General</c:formatCode>
                <c:ptCount val="5"/>
                <c:pt idx="0">
                  <c:v>2019</c:v>
                </c:pt>
                <c:pt idx="1">
                  <c:v>2020</c:v>
                </c:pt>
                <c:pt idx="2">
                  <c:v>2021</c:v>
                </c:pt>
                <c:pt idx="3">
                  <c:v>2022</c:v>
                </c:pt>
                <c:pt idx="4">
                  <c:v>2023</c:v>
                </c:pt>
              </c:numCache>
            </c:numRef>
          </c:cat>
          <c:val>
            <c:numRef>
              <c:f>CHARTS!$B$9:$F$9</c:f>
              <c:numCache>
                <c:formatCode>#,##0.00;\(#,##0.00\)</c:formatCode>
                <c:ptCount val="5"/>
                <c:pt idx="0">
                  <c:v>8.7903147195222617E-2</c:v>
                </c:pt>
                <c:pt idx="1">
                  <c:v>8.7903147195222617E-2</c:v>
                </c:pt>
                <c:pt idx="2">
                  <c:v>8.7903147195222617E-2</c:v>
                </c:pt>
                <c:pt idx="3">
                  <c:v>8.7903147195222617E-2</c:v>
                </c:pt>
                <c:pt idx="4">
                  <c:v>8.7903147195222617E-2</c:v>
                </c:pt>
              </c:numCache>
            </c:numRef>
          </c:val>
          <c:smooth val="0"/>
          <c:extLst>
            <c:ext xmlns:c16="http://schemas.microsoft.com/office/drawing/2014/chart" uri="{C3380CC4-5D6E-409C-BE32-E72D297353CC}">
              <c16:uniqueId val="{00000004-7956-4795-B202-48E968CA8CE2}"/>
            </c:ext>
          </c:extLst>
        </c:ser>
        <c:ser>
          <c:idx val="5"/>
          <c:order val="5"/>
          <c:tx>
            <c:strRef>
              <c:f>CHARTS!$A$10</c:f>
              <c:strCache>
                <c:ptCount val="1"/>
                <c:pt idx="0">
                  <c:v>5 Year Peer Group Average</c:v>
                </c:pt>
              </c:strCache>
            </c:strRef>
          </c:tx>
          <c:spPr>
            <a:ln cmpd="sng">
              <a:solidFill>
                <a:srgbClr val="19988B">
                  <a:alpha val="100000"/>
                </a:srgbClr>
              </a:solidFill>
              <a:prstDash val="dash"/>
            </a:ln>
          </c:spPr>
          <c:marker>
            <c:symbol val="none"/>
          </c:marker>
          <c:cat>
            <c:numRef>
              <c:f>CHARTS!$B$4:$F$4</c:f>
              <c:numCache>
                <c:formatCode>General</c:formatCode>
                <c:ptCount val="5"/>
                <c:pt idx="0">
                  <c:v>2019</c:v>
                </c:pt>
                <c:pt idx="1">
                  <c:v>2020</c:v>
                </c:pt>
                <c:pt idx="2">
                  <c:v>2021</c:v>
                </c:pt>
                <c:pt idx="3">
                  <c:v>2022</c:v>
                </c:pt>
                <c:pt idx="4">
                  <c:v>2023</c:v>
                </c:pt>
              </c:numCache>
            </c:numRef>
          </c:cat>
          <c:val>
            <c:numRef>
              <c:f>CHARTS!$B$10:$F$10</c:f>
              <c:numCache>
                <c:formatCode>#,##0.00;\(#,##0.00\)</c:formatCode>
                <c:ptCount val="5"/>
                <c:pt idx="0">
                  <c:v>8.9472127446980451E-2</c:v>
                </c:pt>
                <c:pt idx="1">
                  <c:v>8.9472127446980451E-2</c:v>
                </c:pt>
                <c:pt idx="2">
                  <c:v>8.9472127446980451E-2</c:v>
                </c:pt>
                <c:pt idx="3">
                  <c:v>8.9472127446980451E-2</c:v>
                </c:pt>
                <c:pt idx="4">
                  <c:v>8.9472127446980451E-2</c:v>
                </c:pt>
              </c:numCache>
            </c:numRef>
          </c:val>
          <c:smooth val="0"/>
          <c:extLst>
            <c:ext xmlns:c16="http://schemas.microsoft.com/office/drawing/2014/chart" uri="{C3380CC4-5D6E-409C-BE32-E72D297353CC}">
              <c16:uniqueId val="{00000005-7956-4795-B202-48E968CA8CE2}"/>
            </c:ext>
          </c:extLst>
        </c:ser>
        <c:dLbls>
          <c:showLegendKey val="0"/>
          <c:showVal val="0"/>
          <c:showCatName val="0"/>
          <c:showSerName val="0"/>
          <c:showPercent val="0"/>
          <c:showBubbleSize val="0"/>
        </c:dLbls>
        <c:marker val="1"/>
        <c:smooth val="0"/>
        <c:axId val="742839335"/>
        <c:axId val="1598682673"/>
      </c:lineChart>
      <c:catAx>
        <c:axId val="742839335"/>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598682673"/>
        <c:crosses val="autoZero"/>
        <c:auto val="1"/>
        <c:lblAlgn val="ctr"/>
        <c:lblOffset val="100"/>
        <c:noMultiLvlLbl val="1"/>
      </c:catAx>
      <c:valAx>
        <c:axId val="159868267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0.00\)" sourceLinked="1"/>
        <c:majorTickMark val="none"/>
        <c:minorTickMark val="none"/>
        <c:tickLblPos val="nextTo"/>
        <c:spPr>
          <a:ln/>
        </c:spPr>
        <c:txPr>
          <a:bodyPr/>
          <a:lstStyle/>
          <a:p>
            <a:pPr lvl="0">
              <a:defRPr b="0">
                <a:solidFill>
                  <a:srgbClr val="000000"/>
                </a:solidFill>
                <a:latin typeface="+mn-lt"/>
              </a:defRPr>
            </a:pPr>
            <a:endParaRPr lang="en-US"/>
          </a:p>
        </c:txPr>
        <c:crossAx val="742839335"/>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SAIDI</a:t>
            </a:r>
          </a:p>
        </c:rich>
      </c:tx>
      <c:overlay val="0"/>
    </c:title>
    <c:autoTitleDeleted val="0"/>
    <c:plotArea>
      <c:layout/>
      <c:pieChart>
        <c:varyColors val="1"/>
        <c:ser>
          <c:idx val="0"/>
          <c:order val="0"/>
          <c:tx>
            <c:strRef>
              <c:f>CHARTS!$E$484</c:f>
              <c:strCache>
                <c:ptCount val="1"/>
                <c:pt idx="0">
                  <c:v>SAIDI</c:v>
                </c:pt>
              </c:strCache>
            </c:strRef>
          </c:tx>
          <c:dPt>
            <c:idx val="0"/>
            <c:bubble3D val="0"/>
            <c:spPr>
              <a:solidFill>
                <a:srgbClr val="6D9EEB"/>
              </a:solidFill>
            </c:spPr>
            <c:extLst>
              <c:ext xmlns:c16="http://schemas.microsoft.com/office/drawing/2014/chart" uri="{C3380CC4-5D6E-409C-BE32-E72D297353CC}">
                <c16:uniqueId val="{00000001-DA40-46BE-B7D7-B74CB59A5874}"/>
              </c:ext>
            </c:extLst>
          </c:dPt>
          <c:dPt>
            <c:idx val="1"/>
            <c:bubble3D val="0"/>
            <c:spPr>
              <a:solidFill>
                <a:srgbClr val="F1C232"/>
              </a:solidFill>
            </c:spPr>
            <c:extLst>
              <c:ext xmlns:c16="http://schemas.microsoft.com/office/drawing/2014/chart" uri="{C3380CC4-5D6E-409C-BE32-E72D297353CC}">
                <c16:uniqueId val="{00000003-DA40-46BE-B7D7-B74CB59A5874}"/>
              </c:ext>
            </c:extLst>
          </c:dPt>
          <c:dPt>
            <c:idx val="2"/>
            <c:bubble3D val="0"/>
            <c:spPr>
              <a:solidFill>
                <a:srgbClr val="005B9B"/>
              </a:solidFill>
            </c:spPr>
            <c:extLst>
              <c:ext xmlns:c16="http://schemas.microsoft.com/office/drawing/2014/chart" uri="{C3380CC4-5D6E-409C-BE32-E72D297353CC}">
                <c16:uniqueId val="{00000005-DA40-46BE-B7D7-B74CB59A5874}"/>
              </c:ext>
            </c:extLst>
          </c:dPt>
          <c:dPt>
            <c:idx val="3"/>
            <c:bubble3D val="0"/>
            <c:spPr>
              <a:solidFill>
                <a:srgbClr val="D5A6BD"/>
              </a:solidFill>
            </c:spPr>
            <c:extLst>
              <c:ext xmlns:c16="http://schemas.microsoft.com/office/drawing/2014/chart" uri="{C3380CC4-5D6E-409C-BE32-E72D297353CC}">
                <c16:uniqueId val="{00000007-DA40-46BE-B7D7-B74CB59A5874}"/>
              </c:ext>
            </c:extLst>
          </c:dPt>
          <c:dPt>
            <c:idx val="4"/>
            <c:bubble3D val="0"/>
            <c:spPr>
              <a:solidFill>
                <a:srgbClr val="674EA7"/>
              </a:solidFill>
            </c:spPr>
            <c:extLst>
              <c:ext xmlns:c16="http://schemas.microsoft.com/office/drawing/2014/chart" uri="{C3380CC4-5D6E-409C-BE32-E72D297353CC}">
                <c16:uniqueId val="{00000009-DA40-46BE-B7D7-B74CB59A5874}"/>
              </c:ext>
            </c:extLst>
          </c:dPt>
          <c:dPt>
            <c:idx val="5"/>
            <c:bubble3D val="0"/>
            <c:spPr>
              <a:solidFill>
                <a:srgbClr val="70AD47"/>
              </a:solidFill>
            </c:spPr>
            <c:extLst>
              <c:ext xmlns:c16="http://schemas.microsoft.com/office/drawing/2014/chart" uri="{C3380CC4-5D6E-409C-BE32-E72D297353CC}">
                <c16:uniqueId val="{0000000B-DA40-46BE-B7D7-B74CB59A5874}"/>
              </c:ext>
            </c:extLst>
          </c:dPt>
          <c:dPt>
            <c:idx val="6"/>
            <c:bubble3D val="0"/>
            <c:spPr>
              <a:solidFill>
                <a:schemeClr val="accent2"/>
              </a:solidFill>
            </c:spPr>
            <c:extLst>
              <c:ext xmlns:c16="http://schemas.microsoft.com/office/drawing/2014/chart" uri="{C3380CC4-5D6E-409C-BE32-E72D297353CC}">
                <c16:uniqueId val="{0000000D-DA40-46BE-B7D7-B74CB59A5874}"/>
              </c:ext>
            </c:extLst>
          </c:dPt>
          <c:dPt>
            <c:idx val="7"/>
            <c:bubble3D val="0"/>
            <c:spPr>
              <a:solidFill>
                <a:srgbClr val="F2A46F"/>
              </a:solidFill>
            </c:spPr>
            <c:extLst>
              <c:ext xmlns:c16="http://schemas.microsoft.com/office/drawing/2014/chart" uri="{C3380CC4-5D6E-409C-BE32-E72D297353CC}">
                <c16:uniqueId val="{0000000F-DA40-46BE-B7D7-B74CB59A5874}"/>
              </c:ext>
            </c:extLst>
          </c:dPt>
          <c:dPt>
            <c:idx val="8"/>
            <c:bubble3D val="0"/>
            <c:spPr>
              <a:solidFill>
                <a:srgbClr val="3F2A56"/>
              </a:solidFill>
            </c:spPr>
            <c:extLst>
              <c:ext xmlns:c16="http://schemas.microsoft.com/office/drawing/2014/chart" uri="{C3380CC4-5D6E-409C-BE32-E72D297353CC}">
                <c16:uniqueId val="{00000011-DA40-46BE-B7D7-B74CB59A5874}"/>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CHARTS!$D$485:$D$493</c:f>
              <c:strCache>
                <c:ptCount val="9"/>
                <c:pt idx="0">
                  <c:v>Unknown/Other</c:v>
                </c:pt>
                <c:pt idx="1">
                  <c:v>Scheduled Outage</c:v>
                </c:pt>
                <c:pt idx="2">
                  <c:v>Tree Contacts</c:v>
                </c:pt>
                <c:pt idx="3">
                  <c:v>Lightning</c:v>
                </c:pt>
                <c:pt idx="4">
                  <c:v>Defective Equipment</c:v>
                </c:pt>
                <c:pt idx="5">
                  <c:v>Adverse Weather</c:v>
                </c:pt>
                <c:pt idx="6">
                  <c:v>Adverse Environment</c:v>
                </c:pt>
                <c:pt idx="7">
                  <c:v>Human Element</c:v>
                </c:pt>
                <c:pt idx="8">
                  <c:v>Foreign Interference</c:v>
                </c:pt>
              </c:strCache>
            </c:strRef>
          </c:cat>
          <c:val>
            <c:numRef>
              <c:f>CHARTS!$E$485:$E$493</c:f>
              <c:numCache>
                <c:formatCode>0.00%</c:formatCode>
                <c:ptCount val="9"/>
                <c:pt idx="0">
                  <c:v>3.5919983161886909E-2</c:v>
                </c:pt>
                <c:pt idx="1">
                  <c:v>0.24084049866472682</c:v>
                </c:pt>
                <c:pt idx="2">
                  <c:v>0.10145208687178825</c:v>
                </c:pt>
                <c:pt idx="3">
                  <c:v>3.1854730438258413E-2</c:v>
                </c:pt>
                <c:pt idx="4">
                  <c:v>0.2591806729393013</c:v>
                </c:pt>
                <c:pt idx="5">
                  <c:v>0.15440608325725425</c:v>
                </c:pt>
                <c:pt idx="6">
                  <c:v>3.1123123296150053E-3</c:v>
                </c:pt>
                <c:pt idx="7">
                  <c:v>9.5084641654450842E-3</c:v>
                </c:pt>
                <c:pt idx="8">
                  <c:v>0.16372516817172386</c:v>
                </c:pt>
              </c:numCache>
            </c:numRef>
          </c:val>
          <c:extLst>
            <c:ext xmlns:c16="http://schemas.microsoft.com/office/drawing/2014/chart" uri="{C3380CC4-5D6E-409C-BE32-E72D297353CC}">
              <c16:uniqueId val="{00000012-DA40-46BE-B7D7-B74CB59A5874}"/>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SAIFI</a:t>
            </a:r>
          </a:p>
        </c:rich>
      </c:tx>
      <c:overlay val="0"/>
    </c:title>
    <c:autoTitleDeleted val="0"/>
    <c:plotArea>
      <c:layout/>
      <c:pieChart>
        <c:varyColors val="1"/>
        <c:ser>
          <c:idx val="0"/>
          <c:order val="0"/>
          <c:tx>
            <c:strRef>
              <c:f>CHARTS!$C$507</c:f>
              <c:strCache>
                <c:ptCount val="1"/>
                <c:pt idx="0">
                  <c:v>SAIFI</c:v>
                </c:pt>
              </c:strCache>
            </c:strRef>
          </c:tx>
          <c:dPt>
            <c:idx val="0"/>
            <c:bubble3D val="0"/>
            <c:spPr>
              <a:solidFill>
                <a:srgbClr val="6D9EEB"/>
              </a:solidFill>
            </c:spPr>
            <c:extLst>
              <c:ext xmlns:c16="http://schemas.microsoft.com/office/drawing/2014/chart" uri="{C3380CC4-5D6E-409C-BE32-E72D297353CC}">
                <c16:uniqueId val="{00000001-01B2-42A4-82EC-949E35C8C5EF}"/>
              </c:ext>
            </c:extLst>
          </c:dPt>
          <c:dPt>
            <c:idx val="1"/>
            <c:bubble3D val="0"/>
            <c:spPr>
              <a:solidFill>
                <a:srgbClr val="F1C232"/>
              </a:solidFill>
            </c:spPr>
            <c:extLst>
              <c:ext xmlns:c16="http://schemas.microsoft.com/office/drawing/2014/chart" uri="{C3380CC4-5D6E-409C-BE32-E72D297353CC}">
                <c16:uniqueId val="{00000003-01B2-42A4-82EC-949E35C8C5EF}"/>
              </c:ext>
            </c:extLst>
          </c:dPt>
          <c:dPt>
            <c:idx val="2"/>
            <c:bubble3D val="0"/>
            <c:spPr>
              <a:solidFill>
                <a:srgbClr val="005B9B"/>
              </a:solidFill>
            </c:spPr>
            <c:extLst>
              <c:ext xmlns:c16="http://schemas.microsoft.com/office/drawing/2014/chart" uri="{C3380CC4-5D6E-409C-BE32-E72D297353CC}">
                <c16:uniqueId val="{00000005-01B2-42A4-82EC-949E35C8C5EF}"/>
              </c:ext>
            </c:extLst>
          </c:dPt>
          <c:dPt>
            <c:idx val="3"/>
            <c:bubble3D val="0"/>
            <c:spPr>
              <a:solidFill>
                <a:srgbClr val="D5A6BD"/>
              </a:solidFill>
            </c:spPr>
            <c:extLst>
              <c:ext xmlns:c16="http://schemas.microsoft.com/office/drawing/2014/chart" uri="{C3380CC4-5D6E-409C-BE32-E72D297353CC}">
                <c16:uniqueId val="{00000007-01B2-42A4-82EC-949E35C8C5EF}"/>
              </c:ext>
            </c:extLst>
          </c:dPt>
          <c:dPt>
            <c:idx val="4"/>
            <c:bubble3D val="0"/>
            <c:spPr>
              <a:solidFill>
                <a:srgbClr val="674EA7"/>
              </a:solidFill>
            </c:spPr>
            <c:extLst>
              <c:ext xmlns:c16="http://schemas.microsoft.com/office/drawing/2014/chart" uri="{C3380CC4-5D6E-409C-BE32-E72D297353CC}">
                <c16:uniqueId val="{00000009-01B2-42A4-82EC-949E35C8C5EF}"/>
              </c:ext>
            </c:extLst>
          </c:dPt>
          <c:dPt>
            <c:idx val="5"/>
            <c:bubble3D val="0"/>
            <c:spPr>
              <a:solidFill>
                <a:srgbClr val="70AD47"/>
              </a:solidFill>
            </c:spPr>
            <c:extLst>
              <c:ext xmlns:c16="http://schemas.microsoft.com/office/drawing/2014/chart" uri="{C3380CC4-5D6E-409C-BE32-E72D297353CC}">
                <c16:uniqueId val="{0000000B-01B2-42A4-82EC-949E35C8C5EF}"/>
              </c:ext>
            </c:extLst>
          </c:dPt>
          <c:dPt>
            <c:idx val="6"/>
            <c:bubble3D val="0"/>
            <c:spPr>
              <a:solidFill>
                <a:schemeClr val="accent2"/>
              </a:solidFill>
            </c:spPr>
            <c:extLst>
              <c:ext xmlns:c16="http://schemas.microsoft.com/office/drawing/2014/chart" uri="{C3380CC4-5D6E-409C-BE32-E72D297353CC}">
                <c16:uniqueId val="{0000000D-01B2-42A4-82EC-949E35C8C5EF}"/>
              </c:ext>
            </c:extLst>
          </c:dPt>
          <c:dPt>
            <c:idx val="7"/>
            <c:bubble3D val="0"/>
            <c:spPr>
              <a:solidFill>
                <a:srgbClr val="F2A46F"/>
              </a:solidFill>
            </c:spPr>
            <c:extLst>
              <c:ext xmlns:c16="http://schemas.microsoft.com/office/drawing/2014/chart" uri="{C3380CC4-5D6E-409C-BE32-E72D297353CC}">
                <c16:uniqueId val="{0000000F-01B2-42A4-82EC-949E35C8C5EF}"/>
              </c:ext>
            </c:extLst>
          </c:dPt>
          <c:dPt>
            <c:idx val="8"/>
            <c:bubble3D val="0"/>
            <c:spPr>
              <a:solidFill>
                <a:srgbClr val="3F2A56"/>
              </a:solidFill>
            </c:spPr>
            <c:extLst>
              <c:ext xmlns:c16="http://schemas.microsoft.com/office/drawing/2014/chart" uri="{C3380CC4-5D6E-409C-BE32-E72D297353CC}">
                <c16:uniqueId val="{00000011-01B2-42A4-82EC-949E35C8C5EF}"/>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CHARTS!$B$508:$B$516</c:f>
              <c:strCache>
                <c:ptCount val="9"/>
                <c:pt idx="0">
                  <c:v>Unknown/Other</c:v>
                </c:pt>
                <c:pt idx="1">
                  <c:v>Scheduled Outage</c:v>
                </c:pt>
                <c:pt idx="2">
                  <c:v>Tree Contacts</c:v>
                </c:pt>
                <c:pt idx="3">
                  <c:v>Lightning</c:v>
                </c:pt>
                <c:pt idx="4">
                  <c:v>Defective Equipment</c:v>
                </c:pt>
                <c:pt idx="5">
                  <c:v>Adverse Weather</c:v>
                </c:pt>
                <c:pt idx="6">
                  <c:v>Adverse Environment</c:v>
                </c:pt>
                <c:pt idx="7">
                  <c:v>Human Element</c:v>
                </c:pt>
                <c:pt idx="8">
                  <c:v>Foreign Interference</c:v>
                </c:pt>
              </c:strCache>
            </c:strRef>
          </c:cat>
          <c:val>
            <c:numRef>
              <c:f>CHARTS!$C$508:$C$516</c:f>
              <c:numCache>
                <c:formatCode>0.00%</c:formatCode>
                <c:ptCount val="9"/>
                <c:pt idx="0">
                  <c:v>0.23246419520621336</c:v>
                </c:pt>
                <c:pt idx="1">
                  <c:v>7.119508258965164E-2</c:v>
                </c:pt>
                <c:pt idx="2">
                  <c:v>8.5916855904356229E-2</c:v>
                </c:pt>
                <c:pt idx="3">
                  <c:v>1.0589745359205573E-2</c:v>
                </c:pt>
                <c:pt idx="4">
                  <c:v>0.28730537272812579</c:v>
                </c:pt>
                <c:pt idx="5">
                  <c:v>3.4505642775685762E-2</c:v>
                </c:pt>
                <c:pt idx="6">
                  <c:v>5.5418087589765089E-3</c:v>
                </c:pt>
                <c:pt idx="7">
                  <c:v>2.9599698129980888E-2</c:v>
                </c:pt>
                <c:pt idx="8">
                  <c:v>0.24288159854780417</c:v>
                </c:pt>
              </c:numCache>
            </c:numRef>
          </c:val>
          <c:extLst>
            <c:ext xmlns:c16="http://schemas.microsoft.com/office/drawing/2014/chart" uri="{C3380CC4-5D6E-409C-BE32-E72D297353CC}">
              <c16:uniqueId val="{00000012-01B2-42A4-82EC-949E35C8C5EF}"/>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SAIDI</a:t>
            </a:r>
          </a:p>
        </c:rich>
      </c:tx>
      <c:overlay val="0"/>
    </c:title>
    <c:autoTitleDeleted val="0"/>
    <c:plotArea>
      <c:layout/>
      <c:pieChart>
        <c:varyColors val="1"/>
        <c:ser>
          <c:idx val="0"/>
          <c:order val="0"/>
          <c:tx>
            <c:strRef>
              <c:f>CHARTS!$E$507</c:f>
              <c:strCache>
                <c:ptCount val="1"/>
                <c:pt idx="0">
                  <c:v>SAIDI</c:v>
                </c:pt>
              </c:strCache>
            </c:strRef>
          </c:tx>
          <c:dPt>
            <c:idx val="0"/>
            <c:bubble3D val="0"/>
            <c:spPr>
              <a:solidFill>
                <a:srgbClr val="6D9EEB"/>
              </a:solidFill>
            </c:spPr>
            <c:extLst>
              <c:ext xmlns:c16="http://schemas.microsoft.com/office/drawing/2014/chart" uri="{C3380CC4-5D6E-409C-BE32-E72D297353CC}">
                <c16:uniqueId val="{00000001-E663-46A7-85D8-8829D60999CD}"/>
              </c:ext>
            </c:extLst>
          </c:dPt>
          <c:dPt>
            <c:idx val="1"/>
            <c:bubble3D val="0"/>
            <c:spPr>
              <a:solidFill>
                <a:srgbClr val="F1C232"/>
              </a:solidFill>
            </c:spPr>
            <c:extLst>
              <c:ext xmlns:c16="http://schemas.microsoft.com/office/drawing/2014/chart" uri="{C3380CC4-5D6E-409C-BE32-E72D297353CC}">
                <c16:uniqueId val="{00000003-E663-46A7-85D8-8829D60999CD}"/>
              </c:ext>
            </c:extLst>
          </c:dPt>
          <c:dPt>
            <c:idx val="2"/>
            <c:bubble3D val="0"/>
            <c:spPr>
              <a:solidFill>
                <a:srgbClr val="005B9B"/>
              </a:solidFill>
            </c:spPr>
            <c:extLst>
              <c:ext xmlns:c16="http://schemas.microsoft.com/office/drawing/2014/chart" uri="{C3380CC4-5D6E-409C-BE32-E72D297353CC}">
                <c16:uniqueId val="{00000005-E663-46A7-85D8-8829D60999CD}"/>
              </c:ext>
            </c:extLst>
          </c:dPt>
          <c:dPt>
            <c:idx val="3"/>
            <c:bubble3D val="0"/>
            <c:spPr>
              <a:solidFill>
                <a:srgbClr val="D5A6BD"/>
              </a:solidFill>
            </c:spPr>
            <c:extLst>
              <c:ext xmlns:c16="http://schemas.microsoft.com/office/drawing/2014/chart" uri="{C3380CC4-5D6E-409C-BE32-E72D297353CC}">
                <c16:uniqueId val="{00000007-E663-46A7-85D8-8829D60999CD}"/>
              </c:ext>
            </c:extLst>
          </c:dPt>
          <c:dPt>
            <c:idx val="4"/>
            <c:bubble3D val="0"/>
            <c:spPr>
              <a:solidFill>
                <a:srgbClr val="674EA7"/>
              </a:solidFill>
            </c:spPr>
            <c:extLst>
              <c:ext xmlns:c16="http://schemas.microsoft.com/office/drawing/2014/chart" uri="{C3380CC4-5D6E-409C-BE32-E72D297353CC}">
                <c16:uniqueId val="{00000009-E663-46A7-85D8-8829D60999CD}"/>
              </c:ext>
            </c:extLst>
          </c:dPt>
          <c:dPt>
            <c:idx val="5"/>
            <c:bubble3D val="0"/>
            <c:spPr>
              <a:solidFill>
                <a:srgbClr val="70AD47"/>
              </a:solidFill>
            </c:spPr>
            <c:extLst>
              <c:ext xmlns:c16="http://schemas.microsoft.com/office/drawing/2014/chart" uri="{C3380CC4-5D6E-409C-BE32-E72D297353CC}">
                <c16:uniqueId val="{0000000B-E663-46A7-85D8-8829D60999CD}"/>
              </c:ext>
            </c:extLst>
          </c:dPt>
          <c:dPt>
            <c:idx val="6"/>
            <c:bubble3D val="0"/>
            <c:spPr>
              <a:solidFill>
                <a:schemeClr val="accent2"/>
              </a:solidFill>
            </c:spPr>
            <c:extLst>
              <c:ext xmlns:c16="http://schemas.microsoft.com/office/drawing/2014/chart" uri="{C3380CC4-5D6E-409C-BE32-E72D297353CC}">
                <c16:uniqueId val="{0000000D-E663-46A7-85D8-8829D60999CD}"/>
              </c:ext>
            </c:extLst>
          </c:dPt>
          <c:dPt>
            <c:idx val="7"/>
            <c:bubble3D val="0"/>
            <c:spPr>
              <a:solidFill>
                <a:srgbClr val="F2A46F"/>
              </a:solidFill>
            </c:spPr>
            <c:extLst>
              <c:ext xmlns:c16="http://schemas.microsoft.com/office/drawing/2014/chart" uri="{C3380CC4-5D6E-409C-BE32-E72D297353CC}">
                <c16:uniqueId val="{0000000F-E663-46A7-85D8-8829D60999CD}"/>
              </c:ext>
            </c:extLst>
          </c:dPt>
          <c:dPt>
            <c:idx val="8"/>
            <c:bubble3D val="0"/>
            <c:spPr>
              <a:solidFill>
                <a:srgbClr val="3F2A56"/>
              </a:solidFill>
            </c:spPr>
            <c:extLst>
              <c:ext xmlns:c16="http://schemas.microsoft.com/office/drawing/2014/chart" uri="{C3380CC4-5D6E-409C-BE32-E72D297353CC}">
                <c16:uniqueId val="{00000011-E663-46A7-85D8-8829D60999CD}"/>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CHARTS!$D$508:$D$516</c:f>
              <c:strCache>
                <c:ptCount val="9"/>
                <c:pt idx="0">
                  <c:v>Unknown/Other</c:v>
                </c:pt>
                <c:pt idx="1">
                  <c:v>Scheduled Outage</c:v>
                </c:pt>
                <c:pt idx="2">
                  <c:v>Tree Contacts</c:v>
                </c:pt>
                <c:pt idx="3">
                  <c:v>Lightning</c:v>
                </c:pt>
                <c:pt idx="4">
                  <c:v>Defective Equipment</c:v>
                </c:pt>
                <c:pt idx="5">
                  <c:v>Adverse Weather</c:v>
                </c:pt>
                <c:pt idx="6">
                  <c:v>Adverse Environment</c:v>
                </c:pt>
                <c:pt idx="7">
                  <c:v>Human Element</c:v>
                </c:pt>
                <c:pt idx="8">
                  <c:v>Foreign Interference</c:v>
                </c:pt>
              </c:strCache>
            </c:strRef>
          </c:cat>
          <c:val>
            <c:numRef>
              <c:f>CHARTS!$E$508:$E$516</c:f>
              <c:numCache>
                <c:formatCode>0.00%</c:formatCode>
                <c:ptCount val="9"/>
                <c:pt idx="0">
                  <c:v>6.0557494326381536E-2</c:v>
                </c:pt>
                <c:pt idx="1">
                  <c:v>0.17953340586389249</c:v>
                </c:pt>
                <c:pt idx="2">
                  <c:v>0.10879202836521515</c:v>
                </c:pt>
                <c:pt idx="3">
                  <c:v>1.2785025896344001E-2</c:v>
                </c:pt>
                <c:pt idx="4">
                  <c:v>0.33121748519877819</c:v>
                </c:pt>
                <c:pt idx="5">
                  <c:v>3.8800859515362572E-2</c:v>
                </c:pt>
                <c:pt idx="6">
                  <c:v>7.6732944822086686E-3</c:v>
                </c:pt>
                <c:pt idx="7">
                  <c:v>1.7533621803432098E-2</c:v>
                </c:pt>
                <c:pt idx="8">
                  <c:v>0.24310678454838525</c:v>
                </c:pt>
              </c:numCache>
            </c:numRef>
          </c:val>
          <c:extLst>
            <c:ext xmlns:c16="http://schemas.microsoft.com/office/drawing/2014/chart" uri="{C3380CC4-5D6E-409C-BE32-E72D297353CC}">
              <c16:uniqueId val="{00000012-E663-46A7-85D8-8829D60999CD}"/>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SAIFI</a:t>
            </a:r>
          </a:p>
        </c:rich>
      </c:tx>
      <c:overlay val="0"/>
    </c:title>
    <c:autoTitleDeleted val="0"/>
    <c:plotArea>
      <c:layout/>
      <c:barChart>
        <c:barDir val="col"/>
        <c:grouping val="stacked"/>
        <c:varyColors val="1"/>
        <c:ser>
          <c:idx val="0"/>
          <c:order val="0"/>
          <c:tx>
            <c:strRef>
              <c:f>CHARTS!$B$534</c:f>
              <c:strCache>
                <c:ptCount val="1"/>
                <c:pt idx="0">
                  <c:v>Unknown/Other</c:v>
                </c:pt>
              </c:strCache>
            </c:strRef>
          </c:tx>
          <c:spPr>
            <a:solidFill>
              <a:srgbClr val="005B9B"/>
            </a:solidFill>
            <a:ln cmpd="sng">
              <a:solidFill>
                <a:srgbClr val="000000"/>
              </a:solidFill>
            </a:ln>
          </c:spPr>
          <c:invertIfNegative val="1"/>
          <c:dPt>
            <c:idx val="0"/>
            <c:invertIfNegative val="1"/>
            <c:bubble3D val="0"/>
            <c:extLst>
              <c:ext xmlns:c16="http://schemas.microsoft.com/office/drawing/2014/chart" uri="{C3380CC4-5D6E-409C-BE32-E72D297353CC}">
                <c16:uniqueId val="{00000000-CE1E-4E1A-A99B-FD531531E81E}"/>
              </c:ext>
            </c:extLst>
          </c:dPt>
          <c:dPt>
            <c:idx val="4"/>
            <c:invertIfNegative val="1"/>
            <c:bubble3D val="0"/>
            <c:extLst>
              <c:ext xmlns:c16="http://schemas.microsoft.com/office/drawing/2014/chart" uri="{C3380CC4-5D6E-409C-BE32-E72D297353CC}">
                <c16:uniqueId val="{00000001-CE1E-4E1A-A99B-FD531531E81E}"/>
              </c:ext>
            </c:extLst>
          </c:dPt>
          <c:cat>
            <c:numRef>
              <c:f>CHARTS!$C$533:$G$533</c:f>
              <c:numCache>
                <c:formatCode>General</c:formatCode>
                <c:ptCount val="5"/>
                <c:pt idx="0">
                  <c:v>2019</c:v>
                </c:pt>
                <c:pt idx="1">
                  <c:v>2020</c:v>
                </c:pt>
                <c:pt idx="2">
                  <c:v>2021</c:v>
                </c:pt>
                <c:pt idx="3">
                  <c:v>2022</c:v>
                </c:pt>
                <c:pt idx="4">
                  <c:v>2023</c:v>
                </c:pt>
              </c:numCache>
            </c:numRef>
          </c:cat>
          <c:val>
            <c:numRef>
              <c:f>CHARTS!$C$534:$G$534</c:f>
              <c:numCache>
                <c:formatCode>0.00%</c:formatCode>
                <c:ptCount val="5"/>
                <c:pt idx="0">
                  <c:v>0.12433155080213903</c:v>
                </c:pt>
                <c:pt idx="1">
                  <c:v>0.13592233009708735</c:v>
                </c:pt>
                <c:pt idx="2">
                  <c:v>4.8154093097913318E-2</c:v>
                </c:pt>
                <c:pt idx="3">
                  <c:v>9.2219020172910671E-2</c:v>
                </c:pt>
                <c:pt idx="4">
                  <c:v>8.8888888888888892E-2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CE1E-4E1A-A99B-FD531531E81E}"/>
            </c:ext>
          </c:extLst>
        </c:ser>
        <c:ser>
          <c:idx val="1"/>
          <c:order val="1"/>
          <c:tx>
            <c:strRef>
              <c:f>CHARTS!$B$535</c:f>
              <c:strCache>
                <c:ptCount val="1"/>
                <c:pt idx="0">
                  <c:v>Scheduled Outage</c:v>
                </c:pt>
              </c:strCache>
            </c:strRef>
          </c:tx>
          <c:spPr>
            <a:solidFill>
              <a:srgbClr val="F7941D"/>
            </a:solidFill>
            <a:ln cmpd="sng">
              <a:solidFill>
                <a:srgbClr val="000000"/>
              </a:solidFill>
            </a:ln>
          </c:spPr>
          <c:invertIfNegative val="1"/>
          <c:cat>
            <c:numRef>
              <c:f>CHARTS!$C$533:$G$533</c:f>
              <c:numCache>
                <c:formatCode>General</c:formatCode>
                <c:ptCount val="5"/>
                <c:pt idx="0">
                  <c:v>2019</c:v>
                </c:pt>
                <c:pt idx="1">
                  <c:v>2020</c:v>
                </c:pt>
                <c:pt idx="2">
                  <c:v>2021</c:v>
                </c:pt>
                <c:pt idx="3">
                  <c:v>2022</c:v>
                </c:pt>
                <c:pt idx="4">
                  <c:v>2023</c:v>
                </c:pt>
              </c:numCache>
            </c:numRef>
          </c:cat>
          <c:val>
            <c:numRef>
              <c:f>CHARTS!$C$535:$G$535</c:f>
              <c:numCache>
                <c:formatCode>0.00%</c:formatCode>
                <c:ptCount val="5"/>
                <c:pt idx="0">
                  <c:v>5.3475935828877004E-2</c:v>
                </c:pt>
                <c:pt idx="1">
                  <c:v>9.1539528432732289E-2</c:v>
                </c:pt>
                <c:pt idx="2">
                  <c:v>7.8651685393258425E-2</c:v>
                </c:pt>
                <c:pt idx="3">
                  <c:v>8.3573487031700297E-2</c:v>
                </c:pt>
                <c:pt idx="4">
                  <c:v>0.13015873015873017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CE1E-4E1A-A99B-FD531531E81E}"/>
            </c:ext>
          </c:extLst>
        </c:ser>
        <c:ser>
          <c:idx val="2"/>
          <c:order val="2"/>
          <c:tx>
            <c:strRef>
              <c:f>CHARTS!$B$536</c:f>
              <c:strCache>
                <c:ptCount val="1"/>
                <c:pt idx="0">
                  <c:v>Tree Contacts</c:v>
                </c:pt>
              </c:strCache>
            </c:strRef>
          </c:tx>
          <c:spPr>
            <a:solidFill>
              <a:srgbClr val="BBC7D6"/>
            </a:solidFill>
            <a:ln cmpd="sng">
              <a:solidFill>
                <a:srgbClr val="000000"/>
              </a:solidFill>
            </a:ln>
          </c:spPr>
          <c:invertIfNegative val="1"/>
          <c:cat>
            <c:numRef>
              <c:f>CHARTS!$C$533:$G$533</c:f>
              <c:numCache>
                <c:formatCode>General</c:formatCode>
                <c:ptCount val="5"/>
                <c:pt idx="0">
                  <c:v>2019</c:v>
                </c:pt>
                <c:pt idx="1">
                  <c:v>2020</c:v>
                </c:pt>
                <c:pt idx="2">
                  <c:v>2021</c:v>
                </c:pt>
                <c:pt idx="3">
                  <c:v>2022</c:v>
                </c:pt>
                <c:pt idx="4">
                  <c:v>2023</c:v>
                </c:pt>
              </c:numCache>
            </c:numRef>
          </c:cat>
          <c:val>
            <c:numRef>
              <c:f>CHARTS!$C$536:$G$536</c:f>
              <c:numCache>
                <c:formatCode>0.00%</c:formatCode>
                <c:ptCount val="5"/>
                <c:pt idx="0">
                  <c:v>0.12834224598930483</c:v>
                </c:pt>
                <c:pt idx="1">
                  <c:v>7.4895977808599148E-2</c:v>
                </c:pt>
                <c:pt idx="2">
                  <c:v>9.7913322632423749E-2</c:v>
                </c:pt>
                <c:pt idx="3">
                  <c:v>0.17723342939481268</c:v>
                </c:pt>
                <c:pt idx="4">
                  <c:v>0.14285714285714285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CE1E-4E1A-A99B-FD531531E81E}"/>
            </c:ext>
          </c:extLst>
        </c:ser>
        <c:ser>
          <c:idx val="3"/>
          <c:order val="3"/>
          <c:tx>
            <c:strRef>
              <c:f>CHARTS!$B$537</c:f>
              <c:strCache>
                <c:ptCount val="1"/>
                <c:pt idx="0">
                  <c:v>Lightning</c:v>
                </c:pt>
              </c:strCache>
            </c:strRef>
          </c:tx>
          <c:spPr>
            <a:solidFill>
              <a:srgbClr val="3F2A56"/>
            </a:solidFill>
            <a:ln cmpd="sng">
              <a:solidFill>
                <a:srgbClr val="000000"/>
              </a:solidFill>
            </a:ln>
          </c:spPr>
          <c:invertIfNegative val="1"/>
          <c:cat>
            <c:numRef>
              <c:f>CHARTS!$C$533:$G$533</c:f>
              <c:numCache>
                <c:formatCode>General</c:formatCode>
                <c:ptCount val="5"/>
                <c:pt idx="0">
                  <c:v>2019</c:v>
                </c:pt>
                <c:pt idx="1">
                  <c:v>2020</c:v>
                </c:pt>
                <c:pt idx="2">
                  <c:v>2021</c:v>
                </c:pt>
                <c:pt idx="3">
                  <c:v>2022</c:v>
                </c:pt>
                <c:pt idx="4">
                  <c:v>2023</c:v>
                </c:pt>
              </c:numCache>
            </c:numRef>
          </c:cat>
          <c:val>
            <c:numRef>
              <c:f>CHARTS!$C$537:$G$537</c:f>
              <c:numCache>
                <c:formatCode>0.00%</c:formatCode>
                <c:ptCount val="5"/>
                <c:pt idx="0">
                  <c:v>9.7593582887700522E-2</c:v>
                </c:pt>
                <c:pt idx="1">
                  <c:v>4.993065187239943E-2</c:v>
                </c:pt>
                <c:pt idx="2">
                  <c:v>5.1364365971107544E-2</c:v>
                </c:pt>
                <c:pt idx="3">
                  <c:v>2.8818443804034585E-2</c:v>
                </c:pt>
                <c:pt idx="4">
                  <c:v>8.2539682539682538E-2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CE1E-4E1A-A99B-FD531531E81E}"/>
            </c:ext>
          </c:extLst>
        </c:ser>
        <c:ser>
          <c:idx val="4"/>
          <c:order val="4"/>
          <c:tx>
            <c:strRef>
              <c:f>CHARTS!$B$538</c:f>
              <c:strCache>
                <c:ptCount val="1"/>
                <c:pt idx="0">
                  <c:v>Defective Equipment</c:v>
                </c:pt>
              </c:strCache>
            </c:strRef>
          </c:tx>
          <c:spPr>
            <a:solidFill>
              <a:srgbClr val="FFC000"/>
            </a:solidFill>
            <a:ln cmpd="sng">
              <a:solidFill>
                <a:srgbClr val="000000"/>
              </a:solidFill>
            </a:ln>
          </c:spPr>
          <c:invertIfNegative val="1"/>
          <c:cat>
            <c:numRef>
              <c:f>CHARTS!$C$533:$G$533</c:f>
              <c:numCache>
                <c:formatCode>General</c:formatCode>
                <c:ptCount val="5"/>
                <c:pt idx="0">
                  <c:v>2019</c:v>
                </c:pt>
                <c:pt idx="1">
                  <c:v>2020</c:v>
                </c:pt>
                <c:pt idx="2">
                  <c:v>2021</c:v>
                </c:pt>
                <c:pt idx="3">
                  <c:v>2022</c:v>
                </c:pt>
                <c:pt idx="4">
                  <c:v>2023</c:v>
                </c:pt>
              </c:numCache>
            </c:numRef>
          </c:cat>
          <c:val>
            <c:numRef>
              <c:f>CHARTS!$C$538:$G$538</c:f>
              <c:numCache>
                <c:formatCode>0.00%</c:formatCode>
                <c:ptCount val="5"/>
                <c:pt idx="0">
                  <c:v>0.25668449197860965</c:v>
                </c:pt>
                <c:pt idx="1">
                  <c:v>0.38141470180305126</c:v>
                </c:pt>
                <c:pt idx="2">
                  <c:v>0.3017656500802568</c:v>
                </c:pt>
                <c:pt idx="3">
                  <c:v>0.40778097982708933</c:v>
                </c:pt>
                <c:pt idx="4">
                  <c:v>0.18888888888888888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CE1E-4E1A-A99B-FD531531E81E}"/>
            </c:ext>
          </c:extLst>
        </c:ser>
        <c:ser>
          <c:idx val="5"/>
          <c:order val="5"/>
          <c:tx>
            <c:strRef>
              <c:f>CHARTS!$B$539</c:f>
              <c:strCache>
                <c:ptCount val="1"/>
                <c:pt idx="0">
                  <c:v>Adverse Weather</c:v>
                </c:pt>
              </c:strCache>
            </c:strRef>
          </c:tx>
          <c:spPr>
            <a:solidFill>
              <a:srgbClr val="70AD47"/>
            </a:solidFill>
            <a:ln cmpd="sng">
              <a:solidFill>
                <a:srgbClr val="000000"/>
              </a:solidFill>
            </a:ln>
          </c:spPr>
          <c:invertIfNegative val="1"/>
          <c:cat>
            <c:numRef>
              <c:f>CHARTS!$C$533:$G$533</c:f>
              <c:numCache>
                <c:formatCode>General</c:formatCode>
                <c:ptCount val="5"/>
                <c:pt idx="0">
                  <c:v>2019</c:v>
                </c:pt>
                <c:pt idx="1">
                  <c:v>2020</c:v>
                </c:pt>
                <c:pt idx="2">
                  <c:v>2021</c:v>
                </c:pt>
                <c:pt idx="3">
                  <c:v>2022</c:v>
                </c:pt>
                <c:pt idx="4">
                  <c:v>2023</c:v>
                </c:pt>
              </c:numCache>
            </c:numRef>
          </c:cat>
          <c:val>
            <c:numRef>
              <c:f>CHARTS!$C$539:$G$539</c:f>
              <c:numCache>
                <c:formatCode>0.00%</c:formatCode>
                <c:ptCount val="5"/>
                <c:pt idx="0">
                  <c:v>1.4705882352941176E-2</c:v>
                </c:pt>
                <c:pt idx="1">
                  <c:v>5.5478502080443812E-3</c:v>
                </c:pt>
                <c:pt idx="2">
                  <c:v>4.9759229534510431E-2</c:v>
                </c:pt>
                <c:pt idx="3">
                  <c:v>1.7291066282420751E-2</c:v>
                </c:pt>
                <c:pt idx="4">
                  <c:v>5.7142857142857141E-2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7-CE1E-4E1A-A99B-FD531531E81E}"/>
            </c:ext>
          </c:extLst>
        </c:ser>
        <c:ser>
          <c:idx val="6"/>
          <c:order val="6"/>
          <c:tx>
            <c:strRef>
              <c:f>CHARTS!$B$540</c:f>
              <c:strCache>
                <c:ptCount val="1"/>
                <c:pt idx="0">
                  <c:v>Adverse Environment</c:v>
                </c:pt>
              </c:strCache>
            </c:strRef>
          </c:tx>
          <c:spPr>
            <a:solidFill>
              <a:srgbClr val="5B9BD5"/>
            </a:solidFill>
            <a:ln cmpd="sng">
              <a:solidFill>
                <a:srgbClr val="000000"/>
              </a:solidFill>
            </a:ln>
          </c:spPr>
          <c:invertIfNegative val="1"/>
          <c:dPt>
            <c:idx val="0"/>
            <c:invertIfNegative val="1"/>
            <c:bubble3D val="0"/>
            <c:extLst>
              <c:ext xmlns:c16="http://schemas.microsoft.com/office/drawing/2014/chart" uri="{C3380CC4-5D6E-409C-BE32-E72D297353CC}">
                <c16:uniqueId val="{00000008-CE1E-4E1A-A99B-FD531531E81E}"/>
              </c:ext>
            </c:extLst>
          </c:dPt>
          <c:dPt>
            <c:idx val="2"/>
            <c:invertIfNegative val="1"/>
            <c:bubble3D val="0"/>
            <c:extLst>
              <c:ext xmlns:c16="http://schemas.microsoft.com/office/drawing/2014/chart" uri="{C3380CC4-5D6E-409C-BE32-E72D297353CC}">
                <c16:uniqueId val="{00000009-CE1E-4E1A-A99B-FD531531E81E}"/>
              </c:ext>
            </c:extLst>
          </c:dPt>
          <c:cat>
            <c:numRef>
              <c:f>CHARTS!$C$533:$G$533</c:f>
              <c:numCache>
                <c:formatCode>General</c:formatCode>
                <c:ptCount val="5"/>
                <c:pt idx="0">
                  <c:v>2019</c:v>
                </c:pt>
                <c:pt idx="1">
                  <c:v>2020</c:v>
                </c:pt>
                <c:pt idx="2">
                  <c:v>2021</c:v>
                </c:pt>
                <c:pt idx="3">
                  <c:v>2022</c:v>
                </c:pt>
                <c:pt idx="4">
                  <c:v>2023</c:v>
                </c:pt>
              </c:numCache>
            </c:numRef>
          </c:cat>
          <c:val>
            <c:numRef>
              <c:f>CHARTS!$C$540:$G$540</c:f>
              <c:numCache>
                <c:formatCode>0.00%</c:formatCode>
                <c:ptCount val="5"/>
                <c:pt idx="0">
                  <c:v>5.3475935828877011E-3</c:v>
                </c:pt>
                <c:pt idx="1">
                  <c:v>1.3869625520110953E-3</c:v>
                </c:pt>
                <c:pt idx="2">
                  <c:v>4.0128410914927769E-2</c:v>
                </c:pt>
                <c:pt idx="3">
                  <c:v>1.4409221902017292E-3</c:v>
                </c:pt>
                <c:pt idx="4">
                  <c:v>4.7619047619047623E-3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A-CE1E-4E1A-A99B-FD531531E81E}"/>
            </c:ext>
          </c:extLst>
        </c:ser>
        <c:ser>
          <c:idx val="7"/>
          <c:order val="7"/>
          <c:tx>
            <c:strRef>
              <c:f>CHARTS!$B$541</c:f>
              <c:strCache>
                <c:ptCount val="1"/>
                <c:pt idx="0">
                  <c:v>Human Element</c:v>
                </c:pt>
              </c:strCache>
            </c:strRef>
          </c:tx>
          <c:spPr>
            <a:solidFill>
              <a:srgbClr val="674EA7"/>
            </a:solidFill>
            <a:ln cmpd="sng">
              <a:solidFill>
                <a:srgbClr val="000000"/>
              </a:solidFill>
            </a:ln>
          </c:spPr>
          <c:invertIfNegative val="1"/>
          <c:dPt>
            <c:idx val="4"/>
            <c:invertIfNegative val="1"/>
            <c:bubble3D val="0"/>
            <c:extLst>
              <c:ext xmlns:c16="http://schemas.microsoft.com/office/drawing/2014/chart" uri="{C3380CC4-5D6E-409C-BE32-E72D297353CC}">
                <c16:uniqueId val="{0000000B-CE1E-4E1A-A99B-FD531531E81E}"/>
              </c:ext>
            </c:extLst>
          </c:dPt>
          <c:cat>
            <c:numRef>
              <c:f>CHARTS!$C$533:$G$533</c:f>
              <c:numCache>
                <c:formatCode>General</c:formatCode>
                <c:ptCount val="5"/>
                <c:pt idx="0">
                  <c:v>2019</c:v>
                </c:pt>
                <c:pt idx="1">
                  <c:v>2020</c:v>
                </c:pt>
                <c:pt idx="2">
                  <c:v>2021</c:v>
                </c:pt>
                <c:pt idx="3">
                  <c:v>2022</c:v>
                </c:pt>
                <c:pt idx="4">
                  <c:v>2023</c:v>
                </c:pt>
              </c:numCache>
            </c:numRef>
          </c:cat>
          <c:val>
            <c:numRef>
              <c:f>CHARTS!$C$541:$G$541</c:f>
              <c:numCache>
                <c:formatCode>0.00%</c:formatCode>
                <c:ptCount val="5"/>
                <c:pt idx="0">
                  <c:v>0.13235294117647059</c:v>
                </c:pt>
                <c:pt idx="1">
                  <c:v>3.3287101248266289E-2</c:v>
                </c:pt>
                <c:pt idx="2">
                  <c:v>8.6677367576243974E-2</c:v>
                </c:pt>
                <c:pt idx="3">
                  <c:v>4.4668587896253602E-2</c:v>
                </c:pt>
                <c:pt idx="4">
                  <c:v>0.1253968253968254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C-CE1E-4E1A-A99B-FD531531E81E}"/>
            </c:ext>
          </c:extLst>
        </c:ser>
        <c:ser>
          <c:idx val="8"/>
          <c:order val="8"/>
          <c:tx>
            <c:strRef>
              <c:f>CHARTS!$B$542</c:f>
              <c:strCache>
                <c:ptCount val="1"/>
                <c:pt idx="0">
                  <c:v>Foreign Interference</c:v>
                </c:pt>
              </c:strCache>
            </c:strRef>
          </c:tx>
          <c:spPr>
            <a:solidFill>
              <a:srgbClr val="CC0000"/>
            </a:solidFill>
            <a:ln cmpd="sng">
              <a:solidFill>
                <a:srgbClr val="000000"/>
              </a:solidFill>
            </a:ln>
          </c:spPr>
          <c:invertIfNegative val="1"/>
          <c:dPt>
            <c:idx val="0"/>
            <c:invertIfNegative val="1"/>
            <c:bubble3D val="0"/>
            <c:extLst>
              <c:ext xmlns:c16="http://schemas.microsoft.com/office/drawing/2014/chart" uri="{C3380CC4-5D6E-409C-BE32-E72D297353CC}">
                <c16:uniqueId val="{0000000D-CE1E-4E1A-A99B-FD531531E81E}"/>
              </c:ext>
            </c:extLst>
          </c:dPt>
          <c:dPt>
            <c:idx val="1"/>
            <c:invertIfNegative val="1"/>
            <c:bubble3D val="0"/>
            <c:extLst>
              <c:ext xmlns:c16="http://schemas.microsoft.com/office/drawing/2014/chart" uri="{C3380CC4-5D6E-409C-BE32-E72D297353CC}">
                <c16:uniqueId val="{0000000E-CE1E-4E1A-A99B-FD531531E81E}"/>
              </c:ext>
            </c:extLst>
          </c:dPt>
          <c:dPt>
            <c:idx val="2"/>
            <c:invertIfNegative val="1"/>
            <c:bubble3D val="0"/>
            <c:extLst>
              <c:ext xmlns:c16="http://schemas.microsoft.com/office/drawing/2014/chart" uri="{C3380CC4-5D6E-409C-BE32-E72D297353CC}">
                <c16:uniqueId val="{0000000F-CE1E-4E1A-A99B-FD531531E81E}"/>
              </c:ext>
            </c:extLst>
          </c:dPt>
          <c:cat>
            <c:numRef>
              <c:f>CHARTS!$C$533:$G$533</c:f>
              <c:numCache>
                <c:formatCode>General</c:formatCode>
                <c:ptCount val="5"/>
                <c:pt idx="0">
                  <c:v>2019</c:v>
                </c:pt>
                <c:pt idx="1">
                  <c:v>2020</c:v>
                </c:pt>
                <c:pt idx="2">
                  <c:v>2021</c:v>
                </c:pt>
                <c:pt idx="3">
                  <c:v>2022</c:v>
                </c:pt>
                <c:pt idx="4">
                  <c:v>2023</c:v>
                </c:pt>
              </c:numCache>
            </c:numRef>
          </c:cat>
          <c:val>
            <c:numRef>
              <c:f>CHARTS!$C$542:$G$542</c:f>
              <c:numCache>
                <c:formatCode>0.00%</c:formatCode>
                <c:ptCount val="5"/>
                <c:pt idx="0">
                  <c:v>0.18716577540106955</c:v>
                </c:pt>
                <c:pt idx="1">
                  <c:v>0.22607489597780855</c:v>
                </c:pt>
                <c:pt idx="2">
                  <c:v>0.24558587479935795</c:v>
                </c:pt>
                <c:pt idx="3">
                  <c:v>0.14697406340057637</c:v>
                </c:pt>
                <c:pt idx="4">
                  <c:v>0.17936507936507937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10-CE1E-4E1A-A99B-FD531531E81E}"/>
            </c:ext>
          </c:extLst>
        </c:ser>
        <c:dLbls>
          <c:showLegendKey val="0"/>
          <c:showVal val="0"/>
          <c:showCatName val="0"/>
          <c:showSerName val="0"/>
          <c:showPercent val="0"/>
          <c:showBubbleSize val="0"/>
        </c:dLbls>
        <c:gapWidth val="150"/>
        <c:overlap val="100"/>
        <c:axId val="465090597"/>
        <c:axId val="1319708138"/>
      </c:barChart>
      <c:catAx>
        <c:axId val="465090597"/>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319708138"/>
        <c:crosses val="autoZero"/>
        <c:auto val="1"/>
        <c:lblAlgn val="ctr"/>
        <c:lblOffset val="100"/>
        <c:noMultiLvlLbl val="1"/>
      </c:catAx>
      <c:valAx>
        <c:axId val="131970813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465090597"/>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SAIDI</a:t>
            </a:r>
          </a:p>
        </c:rich>
      </c:tx>
      <c:overlay val="0"/>
    </c:title>
    <c:autoTitleDeleted val="0"/>
    <c:plotArea>
      <c:layout/>
      <c:barChart>
        <c:barDir val="col"/>
        <c:grouping val="stacked"/>
        <c:varyColors val="1"/>
        <c:ser>
          <c:idx val="0"/>
          <c:order val="0"/>
          <c:tx>
            <c:strRef>
              <c:f>CHARTS!$B$545</c:f>
              <c:strCache>
                <c:ptCount val="1"/>
                <c:pt idx="0">
                  <c:v>Unknown/Other</c:v>
                </c:pt>
              </c:strCache>
            </c:strRef>
          </c:tx>
          <c:spPr>
            <a:solidFill>
              <a:srgbClr val="005B9B"/>
            </a:solidFill>
            <a:ln cmpd="sng">
              <a:solidFill>
                <a:srgbClr val="000000"/>
              </a:solidFill>
            </a:ln>
          </c:spPr>
          <c:invertIfNegative val="1"/>
          <c:dPt>
            <c:idx val="0"/>
            <c:invertIfNegative val="1"/>
            <c:bubble3D val="0"/>
            <c:extLst>
              <c:ext xmlns:c16="http://schemas.microsoft.com/office/drawing/2014/chart" uri="{C3380CC4-5D6E-409C-BE32-E72D297353CC}">
                <c16:uniqueId val="{00000000-C418-4D31-8814-B46668DFC2FE}"/>
              </c:ext>
            </c:extLst>
          </c:dPt>
          <c:dPt>
            <c:idx val="4"/>
            <c:invertIfNegative val="1"/>
            <c:bubble3D val="0"/>
            <c:extLst>
              <c:ext xmlns:c16="http://schemas.microsoft.com/office/drawing/2014/chart" uri="{C3380CC4-5D6E-409C-BE32-E72D297353CC}">
                <c16:uniqueId val="{00000001-C418-4D31-8814-B46668DFC2FE}"/>
              </c:ext>
            </c:extLst>
          </c:dPt>
          <c:cat>
            <c:numRef>
              <c:f>CHARTS!$C$544:$G$544</c:f>
              <c:numCache>
                <c:formatCode>General</c:formatCode>
                <c:ptCount val="5"/>
                <c:pt idx="0">
                  <c:v>2019</c:v>
                </c:pt>
                <c:pt idx="1">
                  <c:v>2020</c:v>
                </c:pt>
                <c:pt idx="2">
                  <c:v>2021</c:v>
                </c:pt>
                <c:pt idx="3">
                  <c:v>2022</c:v>
                </c:pt>
                <c:pt idx="4">
                  <c:v>2023</c:v>
                </c:pt>
              </c:numCache>
            </c:numRef>
          </c:cat>
          <c:val>
            <c:numRef>
              <c:f>CHARTS!$C$545:$G$545</c:f>
              <c:numCache>
                <c:formatCode>0.00%</c:formatCode>
                <c:ptCount val="5"/>
                <c:pt idx="0">
                  <c:v>9.8958333333333329E-2</c:v>
                </c:pt>
                <c:pt idx="1">
                  <c:v>7.1342200725513907E-2</c:v>
                </c:pt>
                <c:pt idx="2">
                  <c:v>3.1476997578692489E-2</c:v>
                </c:pt>
                <c:pt idx="3">
                  <c:v>8.6105675146771032E-2</c:v>
                </c:pt>
                <c:pt idx="4">
                  <c:v>5.8195926285160043E-2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C418-4D31-8814-B46668DFC2FE}"/>
            </c:ext>
          </c:extLst>
        </c:ser>
        <c:ser>
          <c:idx val="1"/>
          <c:order val="1"/>
          <c:tx>
            <c:strRef>
              <c:f>CHARTS!$B$546</c:f>
              <c:strCache>
                <c:ptCount val="1"/>
                <c:pt idx="0">
                  <c:v>Scheduled Outage</c:v>
                </c:pt>
              </c:strCache>
            </c:strRef>
          </c:tx>
          <c:spPr>
            <a:solidFill>
              <a:srgbClr val="F7941D"/>
            </a:solidFill>
            <a:ln cmpd="sng">
              <a:solidFill>
                <a:srgbClr val="000000"/>
              </a:solidFill>
            </a:ln>
          </c:spPr>
          <c:invertIfNegative val="1"/>
          <c:cat>
            <c:numRef>
              <c:f>CHARTS!$C$544:$G$544</c:f>
              <c:numCache>
                <c:formatCode>General</c:formatCode>
                <c:ptCount val="5"/>
                <c:pt idx="0">
                  <c:v>2019</c:v>
                </c:pt>
                <c:pt idx="1">
                  <c:v>2020</c:v>
                </c:pt>
                <c:pt idx="2">
                  <c:v>2021</c:v>
                </c:pt>
                <c:pt idx="3">
                  <c:v>2022</c:v>
                </c:pt>
                <c:pt idx="4">
                  <c:v>2023</c:v>
                </c:pt>
              </c:numCache>
            </c:numRef>
          </c:cat>
          <c:val>
            <c:numRef>
              <c:f>CHARTS!$C$546:$G$546</c:f>
              <c:numCache>
                <c:formatCode>0.00%</c:formatCode>
                <c:ptCount val="5"/>
                <c:pt idx="0">
                  <c:v>0.13411458333333331</c:v>
                </c:pt>
                <c:pt idx="1">
                  <c:v>0.17291414752116083</c:v>
                </c:pt>
                <c:pt idx="2">
                  <c:v>0.20460048426150121</c:v>
                </c:pt>
                <c:pt idx="3">
                  <c:v>0.12426614481409001</c:v>
                </c:pt>
                <c:pt idx="4">
                  <c:v>0.1483996120271581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C418-4D31-8814-B46668DFC2FE}"/>
            </c:ext>
          </c:extLst>
        </c:ser>
        <c:ser>
          <c:idx val="2"/>
          <c:order val="2"/>
          <c:tx>
            <c:strRef>
              <c:f>CHARTS!$B$547</c:f>
              <c:strCache>
                <c:ptCount val="1"/>
                <c:pt idx="0">
                  <c:v>Tree Contacts</c:v>
                </c:pt>
              </c:strCache>
            </c:strRef>
          </c:tx>
          <c:spPr>
            <a:solidFill>
              <a:srgbClr val="BBC7D6"/>
            </a:solidFill>
            <a:ln cmpd="sng">
              <a:solidFill>
                <a:srgbClr val="000000"/>
              </a:solidFill>
            </a:ln>
          </c:spPr>
          <c:invertIfNegative val="1"/>
          <c:cat>
            <c:numRef>
              <c:f>CHARTS!$C$544:$G$544</c:f>
              <c:numCache>
                <c:formatCode>General</c:formatCode>
                <c:ptCount val="5"/>
                <c:pt idx="0">
                  <c:v>2019</c:v>
                </c:pt>
                <c:pt idx="1">
                  <c:v>2020</c:v>
                </c:pt>
                <c:pt idx="2">
                  <c:v>2021</c:v>
                </c:pt>
                <c:pt idx="3">
                  <c:v>2022</c:v>
                </c:pt>
                <c:pt idx="4">
                  <c:v>2023</c:v>
                </c:pt>
              </c:numCache>
            </c:numRef>
          </c:cat>
          <c:val>
            <c:numRef>
              <c:f>CHARTS!$C$547:$G$547</c:f>
              <c:numCache>
                <c:formatCode>0.00%</c:formatCode>
                <c:ptCount val="5"/>
                <c:pt idx="0">
                  <c:v>0.13671875</c:v>
                </c:pt>
                <c:pt idx="1">
                  <c:v>0.10761789600967352</c:v>
                </c:pt>
                <c:pt idx="2">
                  <c:v>0.10532687651331718</c:v>
                </c:pt>
                <c:pt idx="3">
                  <c:v>0.20547945205479451</c:v>
                </c:pt>
                <c:pt idx="4">
                  <c:v>0.12609117361784677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C418-4D31-8814-B46668DFC2FE}"/>
            </c:ext>
          </c:extLst>
        </c:ser>
        <c:ser>
          <c:idx val="3"/>
          <c:order val="3"/>
          <c:tx>
            <c:strRef>
              <c:f>CHARTS!$B$548</c:f>
              <c:strCache>
                <c:ptCount val="1"/>
                <c:pt idx="0">
                  <c:v>Lightning</c:v>
                </c:pt>
              </c:strCache>
            </c:strRef>
          </c:tx>
          <c:spPr>
            <a:solidFill>
              <a:srgbClr val="3F2A56"/>
            </a:solidFill>
            <a:ln cmpd="sng">
              <a:solidFill>
                <a:srgbClr val="000000"/>
              </a:solidFill>
            </a:ln>
          </c:spPr>
          <c:invertIfNegative val="1"/>
          <c:cat>
            <c:numRef>
              <c:f>CHARTS!$C$544:$G$544</c:f>
              <c:numCache>
                <c:formatCode>General</c:formatCode>
                <c:ptCount val="5"/>
                <c:pt idx="0">
                  <c:v>2019</c:v>
                </c:pt>
                <c:pt idx="1">
                  <c:v>2020</c:v>
                </c:pt>
                <c:pt idx="2">
                  <c:v>2021</c:v>
                </c:pt>
                <c:pt idx="3">
                  <c:v>2022</c:v>
                </c:pt>
                <c:pt idx="4">
                  <c:v>2023</c:v>
                </c:pt>
              </c:numCache>
            </c:numRef>
          </c:cat>
          <c:val>
            <c:numRef>
              <c:f>CHARTS!$C$548:$G$548</c:f>
              <c:numCache>
                <c:formatCode>0.00%</c:formatCode>
                <c:ptCount val="5"/>
                <c:pt idx="0">
                  <c:v>3.2552083333333336E-2</c:v>
                </c:pt>
                <c:pt idx="1">
                  <c:v>2.4183796856106412E-2</c:v>
                </c:pt>
                <c:pt idx="2">
                  <c:v>4.8426150121065374E-2</c:v>
                </c:pt>
                <c:pt idx="3">
                  <c:v>1.0763209393346379E-2</c:v>
                </c:pt>
                <c:pt idx="4">
                  <c:v>4.1707080504364696E-2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C418-4D31-8814-B46668DFC2FE}"/>
            </c:ext>
          </c:extLst>
        </c:ser>
        <c:ser>
          <c:idx val="4"/>
          <c:order val="4"/>
          <c:tx>
            <c:strRef>
              <c:f>CHARTS!$B$549</c:f>
              <c:strCache>
                <c:ptCount val="1"/>
                <c:pt idx="0">
                  <c:v>Defective Equipment</c:v>
                </c:pt>
              </c:strCache>
            </c:strRef>
          </c:tx>
          <c:spPr>
            <a:solidFill>
              <a:srgbClr val="FFC000"/>
            </a:solidFill>
            <a:ln cmpd="sng">
              <a:solidFill>
                <a:srgbClr val="000000"/>
              </a:solidFill>
            </a:ln>
          </c:spPr>
          <c:invertIfNegative val="1"/>
          <c:cat>
            <c:numRef>
              <c:f>CHARTS!$C$544:$G$544</c:f>
              <c:numCache>
                <c:formatCode>General</c:formatCode>
                <c:ptCount val="5"/>
                <c:pt idx="0">
                  <c:v>2019</c:v>
                </c:pt>
                <c:pt idx="1">
                  <c:v>2020</c:v>
                </c:pt>
                <c:pt idx="2">
                  <c:v>2021</c:v>
                </c:pt>
                <c:pt idx="3">
                  <c:v>2022</c:v>
                </c:pt>
                <c:pt idx="4">
                  <c:v>2023</c:v>
                </c:pt>
              </c:numCache>
            </c:numRef>
          </c:cat>
          <c:val>
            <c:numRef>
              <c:f>CHARTS!$C$549:$G$549</c:f>
              <c:numCache>
                <c:formatCode>0.00%</c:formatCode>
                <c:ptCount val="5"/>
                <c:pt idx="0">
                  <c:v>0.30859375</c:v>
                </c:pt>
                <c:pt idx="1">
                  <c:v>0.36880290205562272</c:v>
                </c:pt>
                <c:pt idx="2">
                  <c:v>0.33535108958837773</c:v>
                </c:pt>
                <c:pt idx="3">
                  <c:v>0.39726027397260277</c:v>
                </c:pt>
                <c:pt idx="4">
                  <c:v>0.22696411251212417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C418-4D31-8814-B46668DFC2FE}"/>
            </c:ext>
          </c:extLst>
        </c:ser>
        <c:ser>
          <c:idx val="5"/>
          <c:order val="5"/>
          <c:tx>
            <c:strRef>
              <c:f>CHARTS!$B$550</c:f>
              <c:strCache>
                <c:ptCount val="1"/>
                <c:pt idx="0">
                  <c:v>Adverse Weather</c:v>
                </c:pt>
              </c:strCache>
            </c:strRef>
          </c:tx>
          <c:spPr>
            <a:solidFill>
              <a:srgbClr val="70AD47"/>
            </a:solidFill>
            <a:ln cmpd="sng">
              <a:solidFill>
                <a:srgbClr val="000000"/>
              </a:solidFill>
            </a:ln>
          </c:spPr>
          <c:invertIfNegative val="1"/>
          <c:cat>
            <c:numRef>
              <c:f>CHARTS!$C$544:$G$544</c:f>
              <c:numCache>
                <c:formatCode>General</c:formatCode>
                <c:ptCount val="5"/>
                <c:pt idx="0">
                  <c:v>2019</c:v>
                </c:pt>
                <c:pt idx="1">
                  <c:v>2020</c:v>
                </c:pt>
                <c:pt idx="2">
                  <c:v>2021</c:v>
                </c:pt>
                <c:pt idx="3">
                  <c:v>2022</c:v>
                </c:pt>
                <c:pt idx="4">
                  <c:v>2023</c:v>
                </c:pt>
              </c:numCache>
            </c:numRef>
          </c:cat>
          <c:val>
            <c:numRef>
              <c:f>CHARTS!$C$550:$G$550</c:f>
              <c:numCache>
                <c:formatCode>0.00%</c:formatCode>
                <c:ptCount val="5"/>
                <c:pt idx="0">
                  <c:v>1.6927083333333332E-2</c:v>
                </c:pt>
                <c:pt idx="1">
                  <c:v>1.6928657799274487E-2</c:v>
                </c:pt>
                <c:pt idx="2">
                  <c:v>2.542372881355932E-2</c:v>
                </c:pt>
                <c:pt idx="3">
                  <c:v>1.5655577299412915E-2</c:v>
                </c:pt>
                <c:pt idx="4">
                  <c:v>9.3113482056256067E-2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7-C418-4D31-8814-B46668DFC2FE}"/>
            </c:ext>
          </c:extLst>
        </c:ser>
        <c:ser>
          <c:idx val="6"/>
          <c:order val="6"/>
          <c:tx>
            <c:strRef>
              <c:f>CHARTS!$B$551</c:f>
              <c:strCache>
                <c:ptCount val="1"/>
                <c:pt idx="0">
                  <c:v>Adverse Environment</c:v>
                </c:pt>
              </c:strCache>
            </c:strRef>
          </c:tx>
          <c:spPr>
            <a:solidFill>
              <a:srgbClr val="5B9BD5"/>
            </a:solidFill>
            <a:ln cmpd="sng">
              <a:solidFill>
                <a:srgbClr val="000000"/>
              </a:solidFill>
            </a:ln>
          </c:spPr>
          <c:invertIfNegative val="1"/>
          <c:dPt>
            <c:idx val="0"/>
            <c:invertIfNegative val="1"/>
            <c:bubble3D val="0"/>
            <c:extLst>
              <c:ext xmlns:c16="http://schemas.microsoft.com/office/drawing/2014/chart" uri="{C3380CC4-5D6E-409C-BE32-E72D297353CC}">
                <c16:uniqueId val="{00000008-C418-4D31-8814-B46668DFC2FE}"/>
              </c:ext>
            </c:extLst>
          </c:dPt>
          <c:dPt>
            <c:idx val="2"/>
            <c:invertIfNegative val="1"/>
            <c:bubble3D val="0"/>
            <c:extLst>
              <c:ext xmlns:c16="http://schemas.microsoft.com/office/drawing/2014/chart" uri="{C3380CC4-5D6E-409C-BE32-E72D297353CC}">
                <c16:uniqueId val="{00000009-C418-4D31-8814-B46668DFC2FE}"/>
              </c:ext>
            </c:extLst>
          </c:dPt>
          <c:cat>
            <c:numRef>
              <c:f>CHARTS!$C$544:$G$544</c:f>
              <c:numCache>
                <c:formatCode>General</c:formatCode>
                <c:ptCount val="5"/>
                <c:pt idx="0">
                  <c:v>2019</c:v>
                </c:pt>
                <c:pt idx="1">
                  <c:v>2020</c:v>
                </c:pt>
                <c:pt idx="2">
                  <c:v>2021</c:v>
                </c:pt>
                <c:pt idx="3">
                  <c:v>2022</c:v>
                </c:pt>
                <c:pt idx="4">
                  <c:v>2023</c:v>
                </c:pt>
              </c:numCache>
            </c:numRef>
          </c:cat>
          <c:val>
            <c:numRef>
              <c:f>CHARTS!$C$551:$G$551</c:f>
              <c:numCache>
                <c:formatCode>0.00%</c:formatCode>
                <c:ptCount val="5"/>
                <c:pt idx="0">
                  <c:v>7.8125E-3</c:v>
                </c:pt>
                <c:pt idx="1">
                  <c:v>1.2091898428053206E-3</c:v>
                </c:pt>
                <c:pt idx="2">
                  <c:v>3.3898305084745763E-2</c:v>
                </c:pt>
                <c:pt idx="3">
                  <c:v>9.7847358121330719E-4</c:v>
                </c:pt>
                <c:pt idx="4">
                  <c:v>6.7895247332686723E-3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A-C418-4D31-8814-B46668DFC2FE}"/>
            </c:ext>
          </c:extLst>
        </c:ser>
        <c:ser>
          <c:idx val="7"/>
          <c:order val="7"/>
          <c:tx>
            <c:strRef>
              <c:f>CHARTS!$B$552</c:f>
              <c:strCache>
                <c:ptCount val="1"/>
                <c:pt idx="0">
                  <c:v>Human Element</c:v>
                </c:pt>
              </c:strCache>
            </c:strRef>
          </c:tx>
          <c:spPr>
            <a:solidFill>
              <a:srgbClr val="674EA7"/>
            </a:solidFill>
            <a:ln cmpd="sng">
              <a:solidFill>
                <a:srgbClr val="000000"/>
              </a:solidFill>
            </a:ln>
          </c:spPr>
          <c:invertIfNegative val="1"/>
          <c:dPt>
            <c:idx val="2"/>
            <c:invertIfNegative val="1"/>
            <c:bubble3D val="0"/>
            <c:extLst>
              <c:ext xmlns:c16="http://schemas.microsoft.com/office/drawing/2014/chart" uri="{C3380CC4-5D6E-409C-BE32-E72D297353CC}">
                <c16:uniqueId val="{0000000B-C418-4D31-8814-B46668DFC2FE}"/>
              </c:ext>
            </c:extLst>
          </c:dPt>
          <c:dPt>
            <c:idx val="4"/>
            <c:invertIfNegative val="1"/>
            <c:bubble3D val="0"/>
            <c:extLst>
              <c:ext xmlns:c16="http://schemas.microsoft.com/office/drawing/2014/chart" uri="{C3380CC4-5D6E-409C-BE32-E72D297353CC}">
                <c16:uniqueId val="{0000000C-C418-4D31-8814-B46668DFC2FE}"/>
              </c:ext>
            </c:extLst>
          </c:dPt>
          <c:cat>
            <c:numRef>
              <c:f>CHARTS!$C$544:$G$544</c:f>
              <c:numCache>
                <c:formatCode>General</c:formatCode>
                <c:ptCount val="5"/>
                <c:pt idx="0">
                  <c:v>2019</c:v>
                </c:pt>
                <c:pt idx="1">
                  <c:v>2020</c:v>
                </c:pt>
                <c:pt idx="2">
                  <c:v>2021</c:v>
                </c:pt>
                <c:pt idx="3">
                  <c:v>2022</c:v>
                </c:pt>
                <c:pt idx="4">
                  <c:v>2023</c:v>
                </c:pt>
              </c:numCache>
            </c:numRef>
          </c:cat>
          <c:val>
            <c:numRef>
              <c:f>CHARTS!$C$552:$G$552</c:f>
              <c:numCache>
                <c:formatCode>0.00%</c:formatCode>
                <c:ptCount val="5"/>
                <c:pt idx="0">
                  <c:v>6.3802083333333329E-2</c:v>
                </c:pt>
                <c:pt idx="1">
                  <c:v>4.8367593712212824E-3</c:v>
                </c:pt>
                <c:pt idx="2">
                  <c:v>4.6004842615012101E-2</c:v>
                </c:pt>
                <c:pt idx="3">
                  <c:v>9.7847358121330719E-3</c:v>
                </c:pt>
                <c:pt idx="4">
                  <c:v>9.0203685741998066E-2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D-C418-4D31-8814-B46668DFC2FE}"/>
            </c:ext>
          </c:extLst>
        </c:ser>
        <c:ser>
          <c:idx val="8"/>
          <c:order val="8"/>
          <c:tx>
            <c:strRef>
              <c:f>CHARTS!$B$553</c:f>
              <c:strCache>
                <c:ptCount val="1"/>
                <c:pt idx="0">
                  <c:v>Foreign Interference</c:v>
                </c:pt>
              </c:strCache>
            </c:strRef>
          </c:tx>
          <c:spPr>
            <a:solidFill>
              <a:srgbClr val="CC0000"/>
            </a:solidFill>
            <a:ln cmpd="sng">
              <a:solidFill>
                <a:srgbClr val="000000"/>
              </a:solidFill>
            </a:ln>
          </c:spPr>
          <c:invertIfNegative val="1"/>
          <c:cat>
            <c:numRef>
              <c:f>CHARTS!$C$544:$G$544</c:f>
              <c:numCache>
                <c:formatCode>General</c:formatCode>
                <c:ptCount val="5"/>
                <c:pt idx="0">
                  <c:v>2019</c:v>
                </c:pt>
                <c:pt idx="1">
                  <c:v>2020</c:v>
                </c:pt>
                <c:pt idx="2">
                  <c:v>2021</c:v>
                </c:pt>
                <c:pt idx="3">
                  <c:v>2022</c:v>
                </c:pt>
                <c:pt idx="4">
                  <c:v>2023</c:v>
                </c:pt>
              </c:numCache>
            </c:numRef>
          </c:cat>
          <c:val>
            <c:numRef>
              <c:f>CHARTS!$C$553:$G$553</c:f>
              <c:numCache>
                <c:formatCode>0.00%</c:formatCode>
                <c:ptCount val="5"/>
                <c:pt idx="0">
                  <c:v>0.20052083333333331</c:v>
                </c:pt>
                <c:pt idx="1">
                  <c:v>0.23216444981862153</c:v>
                </c:pt>
                <c:pt idx="2">
                  <c:v>0.16949152542372881</c:v>
                </c:pt>
                <c:pt idx="3">
                  <c:v>0.149706457925636</c:v>
                </c:pt>
                <c:pt idx="4">
                  <c:v>0.20853540252182348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E-C418-4D31-8814-B46668DFC2FE}"/>
            </c:ext>
          </c:extLst>
        </c:ser>
        <c:dLbls>
          <c:showLegendKey val="0"/>
          <c:showVal val="0"/>
          <c:showCatName val="0"/>
          <c:showSerName val="0"/>
          <c:showPercent val="0"/>
          <c:showBubbleSize val="0"/>
        </c:dLbls>
        <c:gapWidth val="150"/>
        <c:overlap val="100"/>
        <c:axId val="444444078"/>
        <c:axId val="83400748"/>
      </c:barChart>
      <c:catAx>
        <c:axId val="44444407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83400748"/>
        <c:crosses val="autoZero"/>
        <c:auto val="1"/>
        <c:lblAlgn val="ctr"/>
        <c:lblOffset val="100"/>
        <c:noMultiLvlLbl val="1"/>
      </c:catAx>
      <c:valAx>
        <c:axId val="8340074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444444078"/>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SAIFI</a:t>
            </a:r>
          </a:p>
        </c:rich>
      </c:tx>
      <c:overlay val="0"/>
    </c:title>
    <c:autoTitleDeleted val="0"/>
    <c:plotArea>
      <c:layout/>
      <c:barChart>
        <c:barDir val="col"/>
        <c:grouping val="stacked"/>
        <c:varyColors val="1"/>
        <c:ser>
          <c:idx val="0"/>
          <c:order val="0"/>
          <c:tx>
            <c:strRef>
              <c:f>CHARTS!$B$579</c:f>
              <c:strCache>
                <c:ptCount val="1"/>
                <c:pt idx="0">
                  <c:v>Unknown/Other</c:v>
                </c:pt>
              </c:strCache>
            </c:strRef>
          </c:tx>
          <c:spPr>
            <a:solidFill>
              <a:srgbClr val="005B9B"/>
            </a:solidFill>
            <a:ln cmpd="sng">
              <a:solidFill>
                <a:srgbClr val="000000"/>
              </a:solidFill>
            </a:ln>
          </c:spPr>
          <c:invertIfNegative val="1"/>
          <c:dPt>
            <c:idx val="0"/>
            <c:invertIfNegative val="1"/>
            <c:bubble3D val="0"/>
            <c:extLst>
              <c:ext xmlns:c16="http://schemas.microsoft.com/office/drawing/2014/chart" uri="{C3380CC4-5D6E-409C-BE32-E72D297353CC}">
                <c16:uniqueId val="{00000000-04A4-4B27-A2DE-A960E101AF40}"/>
              </c:ext>
            </c:extLst>
          </c:dPt>
          <c:dPt>
            <c:idx val="4"/>
            <c:invertIfNegative val="1"/>
            <c:bubble3D val="0"/>
            <c:extLst>
              <c:ext xmlns:c16="http://schemas.microsoft.com/office/drawing/2014/chart" uri="{C3380CC4-5D6E-409C-BE32-E72D297353CC}">
                <c16:uniqueId val="{00000001-04A4-4B27-A2DE-A960E101AF40}"/>
              </c:ext>
            </c:extLst>
          </c:dPt>
          <c:cat>
            <c:numRef>
              <c:f>CHARTS!$C$578:$G$578</c:f>
              <c:numCache>
                <c:formatCode>General</c:formatCode>
                <c:ptCount val="5"/>
                <c:pt idx="0">
                  <c:v>2019</c:v>
                </c:pt>
                <c:pt idx="1">
                  <c:v>2020</c:v>
                </c:pt>
                <c:pt idx="2">
                  <c:v>2021</c:v>
                </c:pt>
                <c:pt idx="3">
                  <c:v>2022</c:v>
                </c:pt>
                <c:pt idx="4">
                  <c:v>2023</c:v>
                </c:pt>
              </c:numCache>
            </c:numRef>
          </c:cat>
          <c:val>
            <c:numRef>
              <c:f>CHARTS!$C$579:$G$579</c:f>
              <c:numCache>
                <c:formatCode>0.00%</c:formatCode>
                <c:ptCount val="5"/>
                <c:pt idx="0">
                  <c:v>9.468833232586199E-2</c:v>
                </c:pt>
                <c:pt idx="1">
                  <c:v>7.9757340270703761E-2</c:v>
                </c:pt>
                <c:pt idx="2">
                  <c:v>9.9281921974546827E-2</c:v>
                </c:pt>
                <c:pt idx="3">
                  <c:v>7.9445824336172879E-2</c:v>
                </c:pt>
                <c:pt idx="4">
                  <c:v>8.0740187998219137E-2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04A4-4B27-A2DE-A960E101AF40}"/>
            </c:ext>
          </c:extLst>
        </c:ser>
        <c:ser>
          <c:idx val="1"/>
          <c:order val="1"/>
          <c:tx>
            <c:strRef>
              <c:f>CHARTS!$B$580</c:f>
              <c:strCache>
                <c:ptCount val="1"/>
                <c:pt idx="0">
                  <c:v>Scheduled Outage</c:v>
                </c:pt>
              </c:strCache>
            </c:strRef>
          </c:tx>
          <c:spPr>
            <a:solidFill>
              <a:srgbClr val="F7941D"/>
            </a:solidFill>
            <a:ln cmpd="sng">
              <a:solidFill>
                <a:srgbClr val="000000"/>
              </a:solidFill>
            </a:ln>
          </c:spPr>
          <c:invertIfNegative val="1"/>
          <c:cat>
            <c:numRef>
              <c:f>CHARTS!$C$578:$G$578</c:f>
              <c:numCache>
                <c:formatCode>General</c:formatCode>
                <c:ptCount val="5"/>
                <c:pt idx="0">
                  <c:v>2019</c:v>
                </c:pt>
                <c:pt idx="1">
                  <c:v>2020</c:v>
                </c:pt>
                <c:pt idx="2">
                  <c:v>2021</c:v>
                </c:pt>
                <c:pt idx="3">
                  <c:v>2022</c:v>
                </c:pt>
                <c:pt idx="4">
                  <c:v>2023</c:v>
                </c:pt>
              </c:numCache>
            </c:numRef>
          </c:cat>
          <c:val>
            <c:numRef>
              <c:f>CHARTS!$C$580:$G$580</c:f>
              <c:numCache>
                <c:formatCode>0.00%</c:formatCode>
                <c:ptCount val="5"/>
                <c:pt idx="0">
                  <c:v>0.15166731035186115</c:v>
                </c:pt>
                <c:pt idx="1">
                  <c:v>0.13696720136206839</c:v>
                </c:pt>
                <c:pt idx="2">
                  <c:v>0.17066298890520634</c:v>
                </c:pt>
                <c:pt idx="3">
                  <c:v>0.13474164477097861</c:v>
                </c:pt>
                <c:pt idx="4">
                  <c:v>0.17877943541005142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04A4-4B27-A2DE-A960E101AF40}"/>
            </c:ext>
          </c:extLst>
        </c:ser>
        <c:ser>
          <c:idx val="2"/>
          <c:order val="2"/>
          <c:tx>
            <c:strRef>
              <c:f>CHARTS!$B$581</c:f>
              <c:strCache>
                <c:ptCount val="1"/>
                <c:pt idx="0">
                  <c:v>Tree Contacts</c:v>
                </c:pt>
              </c:strCache>
            </c:strRef>
          </c:tx>
          <c:spPr>
            <a:solidFill>
              <a:srgbClr val="BBC7D6"/>
            </a:solidFill>
            <a:ln cmpd="sng">
              <a:solidFill>
                <a:srgbClr val="000000"/>
              </a:solidFill>
            </a:ln>
          </c:spPr>
          <c:invertIfNegative val="1"/>
          <c:cat>
            <c:numRef>
              <c:f>CHARTS!$C$578:$G$578</c:f>
              <c:numCache>
                <c:formatCode>General</c:formatCode>
                <c:ptCount val="5"/>
                <c:pt idx="0">
                  <c:v>2019</c:v>
                </c:pt>
                <c:pt idx="1">
                  <c:v>2020</c:v>
                </c:pt>
                <c:pt idx="2">
                  <c:v>2021</c:v>
                </c:pt>
                <c:pt idx="3">
                  <c:v>2022</c:v>
                </c:pt>
                <c:pt idx="4">
                  <c:v>2023</c:v>
                </c:pt>
              </c:numCache>
            </c:numRef>
          </c:cat>
          <c:val>
            <c:numRef>
              <c:f>CHARTS!$C$581:$G$581</c:f>
              <c:numCache>
                <c:formatCode>0.00%</c:formatCode>
                <c:ptCount val="5"/>
                <c:pt idx="0">
                  <c:v>9.492099533859244E-2</c:v>
                </c:pt>
                <c:pt idx="1">
                  <c:v>0.10871511340852236</c:v>
                </c:pt>
                <c:pt idx="2">
                  <c:v>0.14202085508558807</c:v>
                </c:pt>
                <c:pt idx="3">
                  <c:v>0.17293074953701273</c:v>
                </c:pt>
                <c:pt idx="4">
                  <c:v>8.5321523310217154E-2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04A4-4B27-A2DE-A960E101AF40}"/>
            </c:ext>
          </c:extLst>
        </c:ser>
        <c:ser>
          <c:idx val="3"/>
          <c:order val="3"/>
          <c:tx>
            <c:strRef>
              <c:f>CHARTS!$B$582</c:f>
              <c:strCache>
                <c:ptCount val="1"/>
                <c:pt idx="0">
                  <c:v>Lightning</c:v>
                </c:pt>
              </c:strCache>
            </c:strRef>
          </c:tx>
          <c:spPr>
            <a:solidFill>
              <a:srgbClr val="3F2A56"/>
            </a:solidFill>
            <a:ln cmpd="sng">
              <a:solidFill>
                <a:srgbClr val="000000"/>
              </a:solidFill>
            </a:ln>
          </c:spPr>
          <c:invertIfNegative val="1"/>
          <c:cat>
            <c:numRef>
              <c:f>CHARTS!$C$578:$G$578</c:f>
              <c:numCache>
                <c:formatCode>General</c:formatCode>
                <c:ptCount val="5"/>
                <c:pt idx="0">
                  <c:v>2019</c:v>
                </c:pt>
                <c:pt idx="1">
                  <c:v>2020</c:v>
                </c:pt>
                <c:pt idx="2">
                  <c:v>2021</c:v>
                </c:pt>
                <c:pt idx="3">
                  <c:v>2022</c:v>
                </c:pt>
                <c:pt idx="4">
                  <c:v>2023</c:v>
                </c:pt>
              </c:numCache>
            </c:numRef>
          </c:cat>
          <c:val>
            <c:numRef>
              <c:f>CHARTS!$C$582:$G$582</c:f>
              <c:numCache>
                <c:formatCode>0.00%</c:formatCode>
                <c:ptCount val="5"/>
                <c:pt idx="0">
                  <c:v>3.8429947935225112E-2</c:v>
                </c:pt>
                <c:pt idx="1">
                  <c:v>3.592291425257374E-2</c:v>
                </c:pt>
                <c:pt idx="2">
                  <c:v>1.5732255745287822E-2</c:v>
                </c:pt>
                <c:pt idx="3">
                  <c:v>1.9883424974229034E-2</c:v>
                </c:pt>
                <c:pt idx="4">
                  <c:v>4.7932133880429689E-2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04A4-4B27-A2DE-A960E101AF40}"/>
            </c:ext>
          </c:extLst>
        </c:ser>
        <c:ser>
          <c:idx val="4"/>
          <c:order val="4"/>
          <c:tx>
            <c:strRef>
              <c:f>CHARTS!$B$583</c:f>
              <c:strCache>
                <c:ptCount val="1"/>
                <c:pt idx="0">
                  <c:v>Defective Equipment</c:v>
                </c:pt>
              </c:strCache>
            </c:strRef>
          </c:tx>
          <c:spPr>
            <a:solidFill>
              <a:srgbClr val="FFC000"/>
            </a:solidFill>
            <a:ln cmpd="sng">
              <a:solidFill>
                <a:srgbClr val="000000"/>
              </a:solidFill>
            </a:ln>
          </c:spPr>
          <c:invertIfNegative val="1"/>
          <c:cat>
            <c:numRef>
              <c:f>CHARTS!$C$578:$G$578</c:f>
              <c:numCache>
                <c:formatCode>General</c:formatCode>
                <c:ptCount val="5"/>
                <c:pt idx="0">
                  <c:v>2019</c:v>
                </c:pt>
                <c:pt idx="1">
                  <c:v>2020</c:v>
                </c:pt>
                <c:pt idx="2">
                  <c:v>2021</c:v>
                </c:pt>
                <c:pt idx="3">
                  <c:v>2022</c:v>
                </c:pt>
                <c:pt idx="4">
                  <c:v>2023</c:v>
                </c:pt>
              </c:numCache>
            </c:numRef>
          </c:cat>
          <c:val>
            <c:numRef>
              <c:f>CHARTS!$C$583:$G$583</c:f>
              <c:numCache>
                <c:formatCode>0.00%</c:formatCode>
                <c:ptCount val="5"/>
                <c:pt idx="0">
                  <c:v>0.26401583201726408</c:v>
                </c:pt>
                <c:pt idx="1">
                  <c:v>0.3446314782479955</c:v>
                </c:pt>
                <c:pt idx="2">
                  <c:v>0.25844260648873058</c:v>
                </c:pt>
                <c:pt idx="3">
                  <c:v>0.26298599086235835</c:v>
                </c:pt>
                <c:pt idx="4">
                  <c:v>0.24943432378054628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04A4-4B27-A2DE-A960E101AF40}"/>
            </c:ext>
          </c:extLst>
        </c:ser>
        <c:ser>
          <c:idx val="5"/>
          <c:order val="5"/>
          <c:tx>
            <c:strRef>
              <c:f>CHARTS!$B$584</c:f>
              <c:strCache>
                <c:ptCount val="1"/>
                <c:pt idx="0">
                  <c:v>Adverse Weather</c:v>
                </c:pt>
              </c:strCache>
            </c:strRef>
          </c:tx>
          <c:spPr>
            <a:solidFill>
              <a:srgbClr val="70AD47"/>
            </a:solidFill>
            <a:ln cmpd="sng">
              <a:solidFill>
                <a:srgbClr val="000000"/>
              </a:solidFill>
            </a:ln>
          </c:spPr>
          <c:invertIfNegative val="1"/>
          <c:cat>
            <c:numRef>
              <c:f>CHARTS!$C$578:$G$578</c:f>
              <c:numCache>
                <c:formatCode>General</c:formatCode>
                <c:ptCount val="5"/>
                <c:pt idx="0">
                  <c:v>2019</c:v>
                </c:pt>
                <c:pt idx="1">
                  <c:v>2020</c:v>
                </c:pt>
                <c:pt idx="2">
                  <c:v>2021</c:v>
                </c:pt>
                <c:pt idx="3">
                  <c:v>2022</c:v>
                </c:pt>
                <c:pt idx="4">
                  <c:v>2023</c:v>
                </c:pt>
              </c:numCache>
            </c:numRef>
          </c:cat>
          <c:val>
            <c:numRef>
              <c:f>CHARTS!$C$584:$G$584</c:f>
              <c:numCache>
                <c:formatCode>0.00%</c:formatCode>
                <c:ptCount val="5"/>
                <c:pt idx="0">
                  <c:v>0.14584883586404163</c:v>
                </c:pt>
                <c:pt idx="1">
                  <c:v>0.13811748843293881</c:v>
                </c:pt>
                <c:pt idx="2">
                  <c:v>0.14200798231441064</c:v>
                </c:pt>
                <c:pt idx="3">
                  <c:v>0.15604476263072939</c:v>
                </c:pt>
                <c:pt idx="4">
                  <c:v>0.16887119738183051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7-04A4-4B27-A2DE-A960E101AF40}"/>
            </c:ext>
          </c:extLst>
        </c:ser>
        <c:ser>
          <c:idx val="6"/>
          <c:order val="6"/>
          <c:tx>
            <c:strRef>
              <c:f>CHARTS!$B$585</c:f>
              <c:strCache>
                <c:ptCount val="1"/>
                <c:pt idx="0">
                  <c:v>Adverse Environment</c:v>
                </c:pt>
              </c:strCache>
            </c:strRef>
          </c:tx>
          <c:spPr>
            <a:solidFill>
              <a:srgbClr val="5B9BD5"/>
            </a:solidFill>
            <a:ln cmpd="sng">
              <a:solidFill>
                <a:srgbClr val="000000"/>
              </a:solidFill>
            </a:ln>
          </c:spPr>
          <c:invertIfNegative val="1"/>
          <c:dPt>
            <c:idx val="0"/>
            <c:invertIfNegative val="1"/>
            <c:bubble3D val="0"/>
            <c:extLst>
              <c:ext xmlns:c16="http://schemas.microsoft.com/office/drawing/2014/chart" uri="{C3380CC4-5D6E-409C-BE32-E72D297353CC}">
                <c16:uniqueId val="{00000008-04A4-4B27-A2DE-A960E101AF40}"/>
              </c:ext>
            </c:extLst>
          </c:dPt>
          <c:dPt>
            <c:idx val="2"/>
            <c:invertIfNegative val="1"/>
            <c:bubble3D val="0"/>
            <c:extLst>
              <c:ext xmlns:c16="http://schemas.microsoft.com/office/drawing/2014/chart" uri="{C3380CC4-5D6E-409C-BE32-E72D297353CC}">
                <c16:uniqueId val="{00000009-04A4-4B27-A2DE-A960E101AF40}"/>
              </c:ext>
            </c:extLst>
          </c:dPt>
          <c:cat>
            <c:numRef>
              <c:f>CHARTS!$C$578:$G$578</c:f>
              <c:numCache>
                <c:formatCode>General</c:formatCode>
                <c:ptCount val="5"/>
                <c:pt idx="0">
                  <c:v>2019</c:v>
                </c:pt>
                <c:pt idx="1">
                  <c:v>2020</c:v>
                </c:pt>
                <c:pt idx="2">
                  <c:v>2021</c:v>
                </c:pt>
                <c:pt idx="3">
                  <c:v>2022</c:v>
                </c:pt>
                <c:pt idx="4">
                  <c:v>2023</c:v>
                </c:pt>
              </c:numCache>
            </c:numRef>
          </c:cat>
          <c:val>
            <c:numRef>
              <c:f>CHARTS!$C$585:$G$585</c:f>
              <c:numCache>
                <c:formatCode>0.00%</c:formatCode>
                <c:ptCount val="5"/>
                <c:pt idx="0">
                  <c:v>1.1202757048589741E-2</c:v>
                </c:pt>
                <c:pt idx="1">
                  <c:v>3.3303202938596435E-3</c:v>
                </c:pt>
                <c:pt idx="2">
                  <c:v>5.5870340077293487E-3</c:v>
                </c:pt>
                <c:pt idx="3">
                  <c:v>1.2048630729332883E-2</c:v>
                </c:pt>
                <c:pt idx="4">
                  <c:v>2.8704611710201372E-3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A-04A4-4B27-A2DE-A960E101AF40}"/>
            </c:ext>
          </c:extLst>
        </c:ser>
        <c:ser>
          <c:idx val="7"/>
          <c:order val="7"/>
          <c:tx>
            <c:strRef>
              <c:f>CHARTS!$B$586</c:f>
              <c:strCache>
                <c:ptCount val="1"/>
                <c:pt idx="0">
                  <c:v>Human Element</c:v>
                </c:pt>
              </c:strCache>
            </c:strRef>
          </c:tx>
          <c:spPr>
            <a:solidFill>
              <a:srgbClr val="674EA7"/>
            </a:solidFill>
            <a:ln cmpd="sng">
              <a:solidFill>
                <a:srgbClr val="000000"/>
              </a:solidFill>
            </a:ln>
          </c:spPr>
          <c:invertIfNegative val="1"/>
          <c:dPt>
            <c:idx val="4"/>
            <c:invertIfNegative val="1"/>
            <c:bubble3D val="0"/>
            <c:extLst>
              <c:ext xmlns:c16="http://schemas.microsoft.com/office/drawing/2014/chart" uri="{C3380CC4-5D6E-409C-BE32-E72D297353CC}">
                <c16:uniqueId val="{0000000B-04A4-4B27-A2DE-A960E101AF40}"/>
              </c:ext>
            </c:extLst>
          </c:dPt>
          <c:cat>
            <c:numRef>
              <c:f>CHARTS!$C$578:$G$578</c:f>
              <c:numCache>
                <c:formatCode>General</c:formatCode>
                <c:ptCount val="5"/>
                <c:pt idx="0">
                  <c:v>2019</c:v>
                </c:pt>
                <c:pt idx="1">
                  <c:v>2020</c:v>
                </c:pt>
                <c:pt idx="2">
                  <c:v>2021</c:v>
                </c:pt>
                <c:pt idx="3">
                  <c:v>2022</c:v>
                </c:pt>
                <c:pt idx="4">
                  <c:v>2023</c:v>
                </c:pt>
              </c:numCache>
            </c:numRef>
          </c:cat>
          <c:val>
            <c:numRef>
              <c:f>CHARTS!$C$586:$G$586</c:f>
              <c:numCache>
                <c:formatCode>0.00%</c:formatCode>
                <c:ptCount val="5"/>
                <c:pt idx="0">
                  <c:v>4.3369383466534031E-2</c:v>
                </c:pt>
                <c:pt idx="1">
                  <c:v>3.2695509510749572E-2</c:v>
                </c:pt>
                <c:pt idx="2">
                  <c:v>2.6969372916582596E-2</c:v>
                </c:pt>
                <c:pt idx="3">
                  <c:v>2.5692351473487515E-2</c:v>
                </c:pt>
                <c:pt idx="4">
                  <c:v>1.8951484757675687E-2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C-04A4-4B27-A2DE-A960E101AF40}"/>
            </c:ext>
          </c:extLst>
        </c:ser>
        <c:ser>
          <c:idx val="8"/>
          <c:order val="8"/>
          <c:tx>
            <c:strRef>
              <c:f>CHARTS!$B$587</c:f>
              <c:strCache>
                <c:ptCount val="1"/>
                <c:pt idx="0">
                  <c:v>Foreign Interference</c:v>
                </c:pt>
              </c:strCache>
            </c:strRef>
          </c:tx>
          <c:spPr>
            <a:solidFill>
              <a:srgbClr val="CC0000"/>
            </a:solidFill>
            <a:ln cmpd="sng">
              <a:solidFill>
                <a:srgbClr val="000000"/>
              </a:solidFill>
            </a:ln>
          </c:spPr>
          <c:invertIfNegative val="1"/>
          <c:dPt>
            <c:idx val="0"/>
            <c:invertIfNegative val="1"/>
            <c:bubble3D val="0"/>
            <c:extLst>
              <c:ext xmlns:c16="http://schemas.microsoft.com/office/drawing/2014/chart" uri="{C3380CC4-5D6E-409C-BE32-E72D297353CC}">
                <c16:uniqueId val="{0000000D-04A4-4B27-A2DE-A960E101AF40}"/>
              </c:ext>
            </c:extLst>
          </c:dPt>
          <c:dPt>
            <c:idx val="1"/>
            <c:invertIfNegative val="1"/>
            <c:bubble3D val="0"/>
            <c:extLst>
              <c:ext xmlns:c16="http://schemas.microsoft.com/office/drawing/2014/chart" uri="{C3380CC4-5D6E-409C-BE32-E72D297353CC}">
                <c16:uniqueId val="{0000000E-04A4-4B27-A2DE-A960E101AF40}"/>
              </c:ext>
            </c:extLst>
          </c:dPt>
          <c:dPt>
            <c:idx val="2"/>
            <c:invertIfNegative val="1"/>
            <c:bubble3D val="0"/>
            <c:extLst>
              <c:ext xmlns:c16="http://schemas.microsoft.com/office/drawing/2014/chart" uri="{C3380CC4-5D6E-409C-BE32-E72D297353CC}">
                <c16:uniqueId val="{0000000F-04A4-4B27-A2DE-A960E101AF40}"/>
              </c:ext>
            </c:extLst>
          </c:dPt>
          <c:cat>
            <c:numRef>
              <c:f>CHARTS!$C$578:$G$578</c:f>
              <c:numCache>
                <c:formatCode>General</c:formatCode>
                <c:ptCount val="5"/>
                <c:pt idx="0">
                  <c:v>2019</c:v>
                </c:pt>
                <c:pt idx="1">
                  <c:v>2020</c:v>
                </c:pt>
                <c:pt idx="2">
                  <c:v>2021</c:v>
                </c:pt>
                <c:pt idx="3">
                  <c:v>2022</c:v>
                </c:pt>
                <c:pt idx="4">
                  <c:v>2023</c:v>
                </c:pt>
              </c:numCache>
            </c:numRef>
          </c:cat>
          <c:val>
            <c:numRef>
              <c:f>CHARTS!$C$587:$G$587</c:f>
              <c:numCache>
                <c:formatCode>0.00%</c:formatCode>
                <c:ptCount val="5"/>
                <c:pt idx="0">
                  <c:v>0.1558566056520298</c:v>
                </c:pt>
                <c:pt idx="1">
                  <c:v>0.11986263422058825</c:v>
                </c:pt>
                <c:pt idx="2">
                  <c:v>0.13929498256191788</c:v>
                </c:pt>
                <c:pt idx="3">
                  <c:v>0.1362266206856986</c:v>
                </c:pt>
                <c:pt idx="4">
                  <c:v>0.16709925231000985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10-04A4-4B27-A2DE-A960E101AF40}"/>
            </c:ext>
          </c:extLst>
        </c:ser>
        <c:dLbls>
          <c:showLegendKey val="0"/>
          <c:showVal val="0"/>
          <c:showCatName val="0"/>
          <c:showSerName val="0"/>
          <c:showPercent val="0"/>
          <c:showBubbleSize val="0"/>
        </c:dLbls>
        <c:gapWidth val="150"/>
        <c:overlap val="100"/>
        <c:axId val="267622047"/>
        <c:axId val="1498320463"/>
      </c:barChart>
      <c:catAx>
        <c:axId val="267622047"/>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498320463"/>
        <c:crosses val="autoZero"/>
        <c:auto val="1"/>
        <c:lblAlgn val="ctr"/>
        <c:lblOffset val="100"/>
        <c:noMultiLvlLbl val="1"/>
      </c:catAx>
      <c:valAx>
        <c:axId val="1498320463"/>
        <c:scaling>
          <c:orientation val="minMax"/>
          <c:max val="1"/>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267622047"/>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SAIDI</a:t>
            </a:r>
          </a:p>
        </c:rich>
      </c:tx>
      <c:overlay val="0"/>
    </c:title>
    <c:autoTitleDeleted val="0"/>
    <c:plotArea>
      <c:layout/>
      <c:barChart>
        <c:barDir val="col"/>
        <c:grouping val="stacked"/>
        <c:varyColors val="1"/>
        <c:ser>
          <c:idx val="0"/>
          <c:order val="0"/>
          <c:tx>
            <c:strRef>
              <c:f>CHARTS!$I$579</c:f>
              <c:strCache>
                <c:ptCount val="1"/>
                <c:pt idx="0">
                  <c:v>Unknown/Other</c:v>
                </c:pt>
              </c:strCache>
            </c:strRef>
          </c:tx>
          <c:spPr>
            <a:solidFill>
              <a:srgbClr val="005B9B"/>
            </a:solidFill>
            <a:ln cmpd="sng">
              <a:solidFill>
                <a:srgbClr val="000000"/>
              </a:solidFill>
            </a:ln>
          </c:spPr>
          <c:invertIfNegative val="1"/>
          <c:dPt>
            <c:idx val="0"/>
            <c:invertIfNegative val="1"/>
            <c:bubble3D val="0"/>
            <c:extLst>
              <c:ext xmlns:c16="http://schemas.microsoft.com/office/drawing/2014/chart" uri="{C3380CC4-5D6E-409C-BE32-E72D297353CC}">
                <c16:uniqueId val="{00000000-CFF1-455D-87E4-3B8930546B4B}"/>
              </c:ext>
            </c:extLst>
          </c:dPt>
          <c:dPt>
            <c:idx val="4"/>
            <c:invertIfNegative val="1"/>
            <c:bubble3D val="0"/>
            <c:extLst>
              <c:ext xmlns:c16="http://schemas.microsoft.com/office/drawing/2014/chart" uri="{C3380CC4-5D6E-409C-BE32-E72D297353CC}">
                <c16:uniqueId val="{00000001-CFF1-455D-87E4-3B8930546B4B}"/>
              </c:ext>
            </c:extLst>
          </c:dPt>
          <c:cat>
            <c:numRef>
              <c:f>CHARTS!$J$578:$N$578</c:f>
              <c:numCache>
                <c:formatCode>General</c:formatCode>
                <c:ptCount val="5"/>
                <c:pt idx="0">
                  <c:v>2019</c:v>
                </c:pt>
                <c:pt idx="1">
                  <c:v>2020</c:v>
                </c:pt>
                <c:pt idx="2">
                  <c:v>2021</c:v>
                </c:pt>
                <c:pt idx="3">
                  <c:v>2022</c:v>
                </c:pt>
                <c:pt idx="4">
                  <c:v>2023</c:v>
                </c:pt>
              </c:numCache>
            </c:numRef>
          </c:cat>
          <c:val>
            <c:numRef>
              <c:f>CHARTS!$J$579:$N$579</c:f>
              <c:numCache>
                <c:formatCode>0.00%</c:formatCode>
                <c:ptCount val="5"/>
                <c:pt idx="0">
                  <c:v>4.3613896751105302E-2</c:v>
                </c:pt>
                <c:pt idx="1">
                  <c:v>2.8640969673507162E-2</c:v>
                </c:pt>
                <c:pt idx="2">
                  <c:v>4.4788249272030935E-2</c:v>
                </c:pt>
                <c:pt idx="3">
                  <c:v>3.4242908695816206E-2</c:v>
                </c:pt>
                <c:pt idx="4">
                  <c:v>3.5919983161886909E-2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CFF1-455D-87E4-3B8930546B4B}"/>
            </c:ext>
          </c:extLst>
        </c:ser>
        <c:ser>
          <c:idx val="1"/>
          <c:order val="1"/>
          <c:tx>
            <c:strRef>
              <c:f>CHARTS!$I$580</c:f>
              <c:strCache>
                <c:ptCount val="1"/>
                <c:pt idx="0">
                  <c:v>Scheduled Outage</c:v>
                </c:pt>
              </c:strCache>
            </c:strRef>
          </c:tx>
          <c:spPr>
            <a:solidFill>
              <a:srgbClr val="F7941D"/>
            </a:solidFill>
            <a:ln cmpd="sng">
              <a:solidFill>
                <a:srgbClr val="000000"/>
              </a:solidFill>
            </a:ln>
          </c:spPr>
          <c:invertIfNegative val="1"/>
          <c:cat>
            <c:numRef>
              <c:f>CHARTS!$J$578:$N$578</c:f>
              <c:numCache>
                <c:formatCode>General</c:formatCode>
                <c:ptCount val="5"/>
                <c:pt idx="0">
                  <c:v>2019</c:v>
                </c:pt>
                <c:pt idx="1">
                  <c:v>2020</c:v>
                </c:pt>
                <c:pt idx="2">
                  <c:v>2021</c:v>
                </c:pt>
                <c:pt idx="3">
                  <c:v>2022</c:v>
                </c:pt>
                <c:pt idx="4">
                  <c:v>2023</c:v>
                </c:pt>
              </c:numCache>
            </c:numRef>
          </c:cat>
          <c:val>
            <c:numRef>
              <c:f>CHARTS!$J$580:$N$580</c:f>
              <c:numCache>
                <c:formatCode>0.00%</c:formatCode>
                <c:ptCount val="5"/>
                <c:pt idx="0">
                  <c:v>0.22900130682018988</c:v>
                </c:pt>
                <c:pt idx="1">
                  <c:v>0.181497436664426</c:v>
                </c:pt>
                <c:pt idx="2">
                  <c:v>0.19955346025436851</c:v>
                </c:pt>
                <c:pt idx="3">
                  <c:v>0.19346796799415053</c:v>
                </c:pt>
                <c:pt idx="4">
                  <c:v>0.24084049866472682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CFF1-455D-87E4-3B8930546B4B}"/>
            </c:ext>
          </c:extLst>
        </c:ser>
        <c:ser>
          <c:idx val="2"/>
          <c:order val="2"/>
          <c:tx>
            <c:strRef>
              <c:f>CHARTS!$I$581</c:f>
              <c:strCache>
                <c:ptCount val="1"/>
                <c:pt idx="0">
                  <c:v>Tree Contacts</c:v>
                </c:pt>
              </c:strCache>
            </c:strRef>
          </c:tx>
          <c:spPr>
            <a:solidFill>
              <a:srgbClr val="BBC7D6"/>
            </a:solidFill>
            <a:ln cmpd="sng">
              <a:solidFill>
                <a:srgbClr val="000000"/>
              </a:solidFill>
            </a:ln>
          </c:spPr>
          <c:invertIfNegative val="1"/>
          <c:cat>
            <c:numRef>
              <c:f>CHARTS!$J$578:$N$578</c:f>
              <c:numCache>
                <c:formatCode>General</c:formatCode>
                <c:ptCount val="5"/>
                <c:pt idx="0">
                  <c:v>2019</c:v>
                </c:pt>
                <c:pt idx="1">
                  <c:v>2020</c:v>
                </c:pt>
                <c:pt idx="2">
                  <c:v>2021</c:v>
                </c:pt>
                <c:pt idx="3">
                  <c:v>2022</c:v>
                </c:pt>
                <c:pt idx="4">
                  <c:v>2023</c:v>
                </c:pt>
              </c:numCache>
            </c:numRef>
          </c:cat>
          <c:val>
            <c:numRef>
              <c:f>CHARTS!$J$581:$N$581</c:f>
              <c:numCache>
                <c:formatCode>0.00%</c:formatCode>
                <c:ptCount val="5"/>
                <c:pt idx="0">
                  <c:v>0.11307388519554175</c:v>
                </c:pt>
                <c:pt idx="1">
                  <c:v>0.13886052104232832</c:v>
                </c:pt>
                <c:pt idx="2">
                  <c:v>0.15417852078295977</c:v>
                </c:pt>
                <c:pt idx="3">
                  <c:v>0.18093673326937665</c:v>
                </c:pt>
                <c:pt idx="4">
                  <c:v>0.10145208687178825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CFF1-455D-87E4-3B8930546B4B}"/>
            </c:ext>
          </c:extLst>
        </c:ser>
        <c:ser>
          <c:idx val="3"/>
          <c:order val="3"/>
          <c:tx>
            <c:strRef>
              <c:f>CHARTS!$I$582</c:f>
              <c:strCache>
                <c:ptCount val="1"/>
                <c:pt idx="0">
                  <c:v>Lightning</c:v>
                </c:pt>
              </c:strCache>
            </c:strRef>
          </c:tx>
          <c:spPr>
            <a:solidFill>
              <a:srgbClr val="3F2A56"/>
            </a:solidFill>
            <a:ln cmpd="sng">
              <a:solidFill>
                <a:srgbClr val="000000"/>
              </a:solidFill>
            </a:ln>
          </c:spPr>
          <c:invertIfNegative val="1"/>
          <c:cat>
            <c:numRef>
              <c:f>CHARTS!$J$578:$N$578</c:f>
              <c:numCache>
                <c:formatCode>General</c:formatCode>
                <c:ptCount val="5"/>
                <c:pt idx="0">
                  <c:v>2019</c:v>
                </c:pt>
                <c:pt idx="1">
                  <c:v>2020</c:v>
                </c:pt>
                <c:pt idx="2">
                  <c:v>2021</c:v>
                </c:pt>
                <c:pt idx="3">
                  <c:v>2022</c:v>
                </c:pt>
                <c:pt idx="4">
                  <c:v>2023</c:v>
                </c:pt>
              </c:numCache>
            </c:numRef>
          </c:cat>
          <c:val>
            <c:numRef>
              <c:f>CHARTS!$J$582:$N$582</c:f>
              <c:numCache>
                <c:formatCode>0.00%</c:formatCode>
                <c:ptCount val="5"/>
                <c:pt idx="0">
                  <c:v>2.4154490645187963E-2</c:v>
                </c:pt>
                <c:pt idx="1">
                  <c:v>3.4315167806963469E-2</c:v>
                </c:pt>
                <c:pt idx="2">
                  <c:v>1.4977093177930386E-2</c:v>
                </c:pt>
                <c:pt idx="3">
                  <c:v>2.0111763472288935E-2</c:v>
                </c:pt>
                <c:pt idx="4">
                  <c:v>3.1854730438258413E-2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CFF1-455D-87E4-3B8930546B4B}"/>
            </c:ext>
          </c:extLst>
        </c:ser>
        <c:ser>
          <c:idx val="4"/>
          <c:order val="4"/>
          <c:tx>
            <c:strRef>
              <c:f>CHARTS!$I$583</c:f>
              <c:strCache>
                <c:ptCount val="1"/>
                <c:pt idx="0">
                  <c:v>Defective Equipment</c:v>
                </c:pt>
              </c:strCache>
            </c:strRef>
          </c:tx>
          <c:spPr>
            <a:solidFill>
              <a:srgbClr val="FFC000"/>
            </a:solidFill>
            <a:ln cmpd="sng">
              <a:solidFill>
                <a:srgbClr val="000000"/>
              </a:solidFill>
            </a:ln>
          </c:spPr>
          <c:invertIfNegative val="1"/>
          <c:cat>
            <c:numRef>
              <c:f>CHARTS!$J$578:$N$578</c:f>
              <c:numCache>
                <c:formatCode>General</c:formatCode>
                <c:ptCount val="5"/>
                <c:pt idx="0">
                  <c:v>2019</c:v>
                </c:pt>
                <c:pt idx="1">
                  <c:v>2020</c:v>
                </c:pt>
                <c:pt idx="2">
                  <c:v>2021</c:v>
                </c:pt>
                <c:pt idx="3">
                  <c:v>2022</c:v>
                </c:pt>
                <c:pt idx="4">
                  <c:v>2023</c:v>
                </c:pt>
              </c:numCache>
            </c:numRef>
          </c:cat>
          <c:val>
            <c:numRef>
              <c:f>CHARTS!$J$583:$N$583</c:f>
              <c:numCache>
                <c:formatCode>0.00%</c:formatCode>
                <c:ptCount val="5"/>
                <c:pt idx="0">
                  <c:v>0.25156883935287877</c:v>
                </c:pt>
                <c:pt idx="1">
                  <c:v>0.32386059422925023</c:v>
                </c:pt>
                <c:pt idx="2">
                  <c:v>0.26510013808941763</c:v>
                </c:pt>
                <c:pt idx="3">
                  <c:v>0.23775045789868784</c:v>
                </c:pt>
                <c:pt idx="4">
                  <c:v>0.2591806729393013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CFF1-455D-87E4-3B8930546B4B}"/>
            </c:ext>
          </c:extLst>
        </c:ser>
        <c:ser>
          <c:idx val="5"/>
          <c:order val="5"/>
          <c:tx>
            <c:strRef>
              <c:f>CHARTS!$I$584</c:f>
              <c:strCache>
                <c:ptCount val="1"/>
                <c:pt idx="0">
                  <c:v>Adverse Weather</c:v>
                </c:pt>
              </c:strCache>
            </c:strRef>
          </c:tx>
          <c:spPr>
            <a:solidFill>
              <a:srgbClr val="70AD47"/>
            </a:solidFill>
            <a:ln cmpd="sng">
              <a:solidFill>
                <a:srgbClr val="000000"/>
              </a:solidFill>
            </a:ln>
          </c:spPr>
          <c:invertIfNegative val="1"/>
          <c:cat>
            <c:numRef>
              <c:f>CHARTS!$J$578:$N$578</c:f>
              <c:numCache>
                <c:formatCode>General</c:formatCode>
                <c:ptCount val="5"/>
                <c:pt idx="0">
                  <c:v>2019</c:v>
                </c:pt>
                <c:pt idx="1">
                  <c:v>2020</c:v>
                </c:pt>
                <c:pt idx="2">
                  <c:v>2021</c:v>
                </c:pt>
                <c:pt idx="3">
                  <c:v>2022</c:v>
                </c:pt>
                <c:pt idx="4">
                  <c:v>2023</c:v>
                </c:pt>
              </c:numCache>
            </c:numRef>
          </c:cat>
          <c:val>
            <c:numRef>
              <c:f>CHARTS!$J$584:$N$584</c:f>
              <c:numCache>
                <c:formatCode>0.00%</c:formatCode>
                <c:ptCount val="5"/>
                <c:pt idx="0">
                  <c:v>0.15015962584249357</c:v>
                </c:pt>
                <c:pt idx="1">
                  <c:v>0.16290286103948864</c:v>
                </c:pt>
                <c:pt idx="2">
                  <c:v>0.16441209006482721</c:v>
                </c:pt>
                <c:pt idx="3">
                  <c:v>0.17715308822242209</c:v>
                </c:pt>
                <c:pt idx="4">
                  <c:v>0.15440608325725425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7-CFF1-455D-87E4-3B8930546B4B}"/>
            </c:ext>
          </c:extLst>
        </c:ser>
        <c:ser>
          <c:idx val="6"/>
          <c:order val="6"/>
          <c:tx>
            <c:strRef>
              <c:f>CHARTS!$I$585</c:f>
              <c:strCache>
                <c:ptCount val="1"/>
                <c:pt idx="0">
                  <c:v>Adverse Environment</c:v>
                </c:pt>
              </c:strCache>
            </c:strRef>
          </c:tx>
          <c:spPr>
            <a:solidFill>
              <a:srgbClr val="5B9BD5"/>
            </a:solidFill>
            <a:ln cmpd="sng">
              <a:solidFill>
                <a:srgbClr val="000000"/>
              </a:solidFill>
            </a:ln>
          </c:spPr>
          <c:invertIfNegative val="1"/>
          <c:dPt>
            <c:idx val="0"/>
            <c:invertIfNegative val="1"/>
            <c:bubble3D val="0"/>
            <c:extLst>
              <c:ext xmlns:c16="http://schemas.microsoft.com/office/drawing/2014/chart" uri="{C3380CC4-5D6E-409C-BE32-E72D297353CC}">
                <c16:uniqueId val="{00000008-CFF1-455D-87E4-3B8930546B4B}"/>
              </c:ext>
            </c:extLst>
          </c:dPt>
          <c:dPt>
            <c:idx val="2"/>
            <c:invertIfNegative val="1"/>
            <c:bubble3D val="0"/>
            <c:extLst>
              <c:ext xmlns:c16="http://schemas.microsoft.com/office/drawing/2014/chart" uri="{C3380CC4-5D6E-409C-BE32-E72D297353CC}">
                <c16:uniqueId val="{00000009-CFF1-455D-87E4-3B8930546B4B}"/>
              </c:ext>
            </c:extLst>
          </c:dPt>
          <c:cat>
            <c:numRef>
              <c:f>CHARTS!$J$578:$N$578</c:f>
              <c:numCache>
                <c:formatCode>General</c:formatCode>
                <c:ptCount val="5"/>
                <c:pt idx="0">
                  <c:v>2019</c:v>
                </c:pt>
                <c:pt idx="1">
                  <c:v>2020</c:v>
                </c:pt>
                <c:pt idx="2">
                  <c:v>2021</c:v>
                </c:pt>
                <c:pt idx="3">
                  <c:v>2022</c:v>
                </c:pt>
                <c:pt idx="4">
                  <c:v>2023</c:v>
                </c:pt>
              </c:numCache>
            </c:numRef>
          </c:cat>
          <c:val>
            <c:numRef>
              <c:f>CHARTS!$J$585:$N$585</c:f>
              <c:numCache>
                <c:formatCode>0.00%</c:formatCode>
                <c:ptCount val="5"/>
                <c:pt idx="0">
                  <c:v>2.0892154677412005E-2</c:v>
                </c:pt>
                <c:pt idx="1">
                  <c:v>3.6114774020530554E-3</c:v>
                </c:pt>
                <c:pt idx="2">
                  <c:v>5.9394261955759958E-3</c:v>
                </c:pt>
                <c:pt idx="3">
                  <c:v>6.4124623662070784E-3</c:v>
                </c:pt>
                <c:pt idx="4">
                  <c:v>3.1123123296150053E-3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A-CFF1-455D-87E4-3B8930546B4B}"/>
            </c:ext>
          </c:extLst>
        </c:ser>
        <c:ser>
          <c:idx val="7"/>
          <c:order val="7"/>
          <c:tx>
            <c:strRef>
              <c:f>CHARTS!$I$586</c:f>
              <c:strCache>
                <c:ptCount val="1"/>
                <c:pt idx="0">
                  <c:v>Human Element</c:v>
                </c:pt>
              </c:strCache>
            </c:strRef>
          </c:tx>
          <c:spPr>
            <a:solidFill>
              <a:srgbClr val="674EA7"/>
            </a:solidFill>
            <a:ln cmpd="sng">
              <a:solidFill>
                <a:srgbClr val="000000"/>
              </a:solidFill>
            </a:ln>
          </c:spPr>
          <c:invertIfNegative val="1"/>
          <c:dPt>
            <c:idx val="2"/>
            <c:invertIfNegative val="1"/>
            <c:bubble3D val="0"/>
            <c:extLst>
              <c:ext xmlns:c16="http://schemas.microsoft.com/office/drawing/2014/chart" uri="{C3380CC4-5D6E-409C-BE32-E72D297353CC}">
                <c16:uniqueId val="{0000000B-CFF1-455D-87E4-3B8930546B4B}"/>
              </c:ext>
            </c:extLst>
          </c:dPt>
          <c:dPt>
            <c:idx val="4"/>
            <c:invertIfNegative val="1"/>
            <c:bubble3D val="0"/>
            <c:extLst>
              <c:ext xmlns:c16="http://schemas.microsoft.com/office/drawing/2014/chart" uri="{C3380CC4-5D6E-409C-BE32-E72D297353CC}">
                <c16:uniqueId val="{0000000C-CFF1-455D-87E4-3B8930546B4B}"/>
              </c:ext>
            </c:extLst>
          </c:dPt>
          <c:cat>
            <c:numRef>
              <c:f>CHARTS!$J$578:$N$578</c:f>
              <c:numCache>
                <c:formatCode>General</c:formatCode>
                <c:ptCount val="5"/>
                <c:pt idx="0">
                  <c:v>2019</c:v>
                </c:pt>
                <c:pt idx="1">
                  <c:v>2020</c:v>
                </c:pt>
                <c:pt idx="2">
                  <c:v>2021</c:v>
                </c:pt>
                <c:pt idx="3">
                  <c:v>2022</c:v>
                </c:pt>
                <c:pt idx="4">
                  <c:v>2023</c:v>
                </c:pt>
              </c:numCache>
            </c:numRef>
          </c:cat>
          <c:val>
            <c:numRef>
              <c:f>CHARTS!$J$586:$N$586</c:f>
              <c:numCache>
                <c:formatCode>0.00%</c:formatCode>
                <c:ptCount val="5"/>
                <c:pt idx="0">
                  <c:v>1.6329357377734579E-2</c:v>
                </c:pt>
                <c:pt idx="1">
                  <c:v>1.3626250607112889E-2</c:v>
                </c:pt>
                <c:pt idx="2">
                  <c:v>1.4746274742944288E-2</c:v>
                </c:pt>
                <c:pt idx="3">
                  <c:v>1.9445401340219302E-2</c:v>
                </c:pt>
                <c:pt idx="4">
                  <c:v>9.5084641654450842E-3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D-CFF1-455D-87E4-3B8930546B4B}"/>
            </c:ext>
          </c:extLst>
        </c:ser>
        <c:ser>
          <c:idx val="8"/>
          <c:order val="8"/>
          <c:tx>
            <c:strRef>
              <c:f>CHARTS!$I$587</c:f>
              <c:strCache>
                <c:ptCount val="1"/>
                <c:pt idx="0">
                  <c:v>Foreign Interference</c:v>
                </c:pt>
              </c:strCache>
            </c:strRef>
          </c:tx>
          <c:spPr>
            <a:solidFill>
              <a:srgbClr val="CC0000"/>
            </a:solidFill>
            <a:ln cmpd="sng">
              <a:solidFill>
                <a:srgbClr val="000000"/>
              </a:solidFill>
            </a:ln>
          </c:spPr>
          <c:invertIfNegative val="1"/>
          <c:cat>
            <c:numRef>
              <c:f>CHARTS!$J$578:$N$578</c:f>
              <c:numCache>
                <c:formatCode>General</c:formatCode>
                <c:ptCount val="5"/>
                <c:pt idx="0">
                  <c:v>2019</c:v>
                </c:pt>
                <c:pt idx="1">
                  <c:v>2020</c:v>
                </c:pt>
                <c:pt idx="2">
                  <c:v>2021</c:v>
                </c:pt>
                <c:pt idx="3">
                  <c:v>2022</c:v>
                </c:pt>
                <c:pt idx="4">
                  <c:v>2023</c:v>
                </c:pt>
              </c:numCache>
            </c:numRef>
          </c:cat>
          <c:val>
            <c:numRef>
              <c:f>CHARTS!$J$587:$N$587</c:f>
              <c:numCache>
                <c:formatCode>0.00%</c:formatCode>
                <c:ptCount val="5"/>
                <c:pt idx="0">
                  <c:v>0.15120644333745636</c:v>
                </c:pt>
                <c:pt idx="1">
                  <c:v>0.11268472153487019</c:v>
                </c:pt>
                <c:pt idx="2">
                  <c:v>0.13630474741994536</c:v>
                </c:pt>
                <c:pt idx="3">
                  <c:v>0.13047921674083118</c:v>
                </c:pt>
                <c:pt idx="4">
                  <c:v>0.16372516817172386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E-CFF1-455D-87E4-3B8930546B4B}"/>
            </c:ext>
          </c:extLst>
        </c:ser>
        <c:dLbls>
          <c:showLegendKey val="0"/>
          <c:showVal val="0"/>
          <c:showCatName val="0"/>
          <c:showSerName val="0"/>
          <c:showPercent val="0"/>
          <c:showBubbleSize val="0"/>
        </c:dLbls>
        <c:gapWidth val="150"/>
        <c:overlap val="100"/>
        <c:axId val="1490219476"/>
        <c:axId val="1485473745"/>
      </c:barChart>
      <c:catAx>
        <c:axId val="1490219476"/>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485473745"/>
        <c:crosses val="autoZero"/>
        <c:auto val="1"/>
        <c:lblAlgn val="ctr"/>
        <c:lblOffset val="100"/>
        <c:noMultiLvlLbl val="1"/>
      </c:catAx>
      <c:valAx>
        <c:axId val="148547374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1490219476"/>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SAIFI</a:t>
            </a:r>
          </a:p>
        </c:rich>
      </c:tx>
      <c:overlay val="0"/>
    </c:title>
    <c:autoTitleDeleted val="0"/>
    <c:plotArea>
      <c:layout/>
      <c:barChart>
        <c:barDir val="col"/>
        <c:grouping val="stacked"/>
        <c:varyColors val="1"/>
        <c:ser>
          <c:idx val="0"/>
          <c:order val="0"/>
          <c:tx>
            <c:strRef>
              <c:f>CHARTS!$B$622</c:f>
              <c:strCache>
                <c:ptCount val="1"/>
                <c:pt idx="0">
                  <c:v>Unknown/Other</c:v>
                </c:pt>
              </c:strCache>
            </c:strRef>
          </c:tx>
          <c:spPr>
            <a:solidFill>
              <a:srgbClr val="005B9B"/>
            </a:solidFill>
            <a:ln cmpd="sng">
              <a:solidFill>
                <a:srgbClr val="000000"/>
              </a:solidFill>
            </a:ln>
          </c:spPr>
          <c:invertIfNegative val="1"/>
          <c:dPt>
            <c:idx val="0"/>
            <c:invertIfNegative val="1"/>
            <c:bubble3D val="0"/>
            <c:extLst>
              <c:ext xmlns:c16="http://schemas.microsoft.com/office/drawing/2014/chart" uri="{C3380CC4-5D6E-409C-BE32-E72D297353CC}">
                <c16:uniqueId val="{00000000-3495-415E-8AB4-F1F944AAE3CA}"/>
              </c:ext>
            </c:extLst>
          </c:dPt>
          <c:dPt>
            <c:idx val="4"/>
            <c:invertIfNegative val="1"/>
            <c:bubble3D val="0"/>
            <c:extLst>
              <c:ext xmlns:c16="http://schemas.microsoft.com/office/drawing/2014/chart" uri="{C3380CC4-5D6E-409C-BE32-E72D297353CC}">
                <c16:uniqueId val="{00000001-3495-415E-8AB4-F1F944AAE3CA}"/>
              </c:ext>
            </c:extLst>
          </c:dPt>
          <c:cat>
            <c:numRef>
              <c:f>CHARTS!$C$621:$G$621</c:f>
              <c:numCache>
                <c:formatCode>General</c:formatCode>
                <c:ptCount val="5"/>
                <c:pt idx="0">
                  <c:v>2019</c:v>
                </c:pt>
                <c:pt idx="1">
                  <c:v>2020</c:v>
                </c:pt>
                <c:pt idx="2">
                  <c:v>2021</c:v>
                </c:pt>
                <c:pt idx="3">
                  <c:v>2022</c:v>
                </c:pt>
                <c:pt idx="4">
                  <c:v>2023</c:v>
                </c:pt>
              </c:numCache>
            </c:numRef>
          </c:cat>
          <c:val>
            <c:numRef>
              <c:f>CHARTS!$C$622:$G$622</c:f>
              <c:numCache>
                <c:formatCode>0.00%</c:formatCode>
                <c:ptCount val="5"/>
                <c:pt idx="0">
                  <c:v>0.1645753363312128</c:v>
                </c:pt>
                <c:pt idx="1">
                  <c:v>0.16653034630696867</c:v>
                </c:pt>
                <c:pt idx="2">
                  <c:v>0.20950150801941342</c:v>
                </c:pt>
                <c:pt idx="3">
                  <c:v>0.21645666081605372</c:v>
                </c:pt>
                <c:pt idx="4">
                  <c:v>0.23246419520621336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3495-415E-8AB4-F1F944AAE3CA}"/>
            </c:ext>
          </c:extLst>
        </c:ser>
        <c:ser>
          <c:idx val="1"/>
          <c:order val="1"/>
          <c:tx>
            <c:strRef>
              <c:f>CHARTS!$B$623</c:f>
              <c:strCache>
                <c:ptCount val="1"/>
                <c:pt idx="0">
                  <c:v>Scheduled Outage</c:v>
                </c:pt>
              </c:strCache>
            </c:strRef>
          </c:tx>
          <c:spPr>
            <a:solidFill>
              <a:srgbClr val="F7941D"/>
            </a:solidFill>
            <a:ln cmpd="sng">
              <a:solidFill>
                <a:srgbClr val="000000"/>
              </a:solidFill>
            </a:ln>
          </c:spPr>
          <c:invertIfNegative val="1"/>
          <c:cat>
            <c:numRef>
              <c:f>CHARTS!$C$621:$G$621</c:f>
              <c:numCache>
                <c:formatCode>General</c:formatCode>
                <c:ptCount val="5"/>
                <c:pt idx="0">
                  <c:v>2019</c:v>
                </c:pt>
                <c:pt idx="1">
                  <c:v>2020</c:v>
                </c:pt>
                <c:pt idx="2">
                  <c:v>2021</c:v>
                </c:pt>
                <c:pt idx="3">
                  <c:v>2022</c:v>
                </c:pt>
                <c:pt idx="4">
                  <c:v>2023</c:v>
                </c:pt>
              </c:numCache>
            </c:numRef>
          </c:cat>
          <c:val>
            <c:numRef>
              <c:f>CHARTS!$C$623:$G$623</c:f>
              <c:numCache>
                <c:formatCode>0.00%</c:formatCode>
                <c:ptCount val="5"/>
                <c:pt idx="0">
                  <c:v>5.3825104689182869E-2</c:v>
                </c:pt>
                <c:pt idx="1">
                  <c:v>5.6915088157633797E-2</c:v>
                </c:pt>
                <c:pt idx="2">
                  <c:v>7.7440130412585517E-2</c:v>
                </c:pt>
                <c:pt idx="3">
                  <c:v>5.6103004237462527E-2</c:v>
                </c:pt>
                <c:pt idx="4">
                  <c:v>7.119508258965164E-2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3495-415E-8AB4-F1F944AAE3CA}"/>
            </c:ext>
          </c:extLst>
        </c:ser>
        <c:ser>
          <c:idx val="2"/>
          <c:order val="2"/>
          <c:tx>
            <c:strRef>
              <c:f>CHARTS!$B$624</c:f>
              <c:strCache>
                <c:ptCount val="1"/>
                <c:pt idx="0">
                  <c:v>Tree Contacts</c:v>
                </c:pt>
              </c:strCache>
            </c:strRef>
          </c:tx>
          <c:spPr>
            <a:solidFill>
              <a:srgbClr val="BBC7D6"/>
            </a:solidFill>
            <a:ln cmpd="sng">
              <a:solidFill>
                <a:srgbClr val="000000"/>
              </a:solidFill>
            </a:ln>
          </c:spPr>
          <c:invertIfNegative val="1"/>
          <c:cat>
            <c:numRef>
              <c:f>CHARTS!$C$621:$G$621</c:f>
              <c:numCache>
                <c:formatCode>General</c:formatCode>
                <c:ptCount val="5"/>
                <c:pt idx="0">
                  <c:v>2019</c:v>
                </c:pt>
                <c:pt idx="1">
                  <c:v>2020</c:v>
                </c:pt>
                <c:pt idx="2">
                  <c:v>2021</c:v>
                </c:pt>
                <c:pt idx="3">
                  <c:v>2022</c:v>
                </c:pt>
                <c:pt idx="4">
                  <c:v>2023</c:v>
                </c:pt>
              </c:numCache>
            </c:numRef>
          </c:cat>
          <c:val>
            <c:numRef>
              <c:f>CHARTS!$C$624:$G$624</c:f>
              <c:numCache>
                <c:formatCode>0.00%</c:formatCode>
                <c:ptCount val="5"/>
                <c:pt idx="0">
                  <c:v>8.5803941378869375E-2</c:v>
                </c:pt>
                <c:pt idx="1">
                  <c:v>9.5976482341356126E-2</c:v>
                </c:pt>
                <c:pt idx="2">
                  <c:v>0.11001853562455557</c:v>
                </c:pt>
                <c:pt idx="3">
                  <c:v>7.6814159132644513E-2</c:v>
                </c:pt>
                <c:pt idx="4">
                  <c:v>8.5916855904356229E-2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3495-415E-8AB4-F1F944AAE3CA}"/>
            </c:ext>
          </c:extLst>
        </c:ser>
        <c:ser>
          <c:idx val="3"/>
          <c:order val="3"/>
          <c:tx>
            <c:strRef>
              <c:f>CHARTS!$B$625</c:f>
              <c:strCache>
                <c:ptCount val="1"/>
                <c:pt idx="0">
                  <c:v>Lightning</c:v>
                </c:pt>
              </c:strCache>
            </c:strRef>
          </c:tx>
          <c:spPr>
            <a:solidFill>
              <a:srgbClr val="3F2A56"/>
            </a:solidFill>
            <a:ln cmpd="sng">
              <a:solidFill>
                <a:srgbClr val="000000"/>
              </a:solidFill>
            </a:ln>
          </c:spPr>
          <c:invertIfNegative val="1"/>
          <c:cat>
            <c:numRef>
              <c:f>CHARTS!$C$621:$G$621</c:f>
              <c:numCache>
                <c:formatCode>General</c:formatCode>
                <c:ptCount val="5"/>
                <c:pt idx="0">
                  <c:v>2019</c:v>
                </c:pt>
                <c:pt idx="1">
                  <c:v>2020</c:v>
                </c:pt>
                <c:pt idx="2">
                  <c:v>2021</c:v>
                </c:pt>
                <c:pt idx="3">
                  <c:v>2022</c:v>
                </c:pt>
                <c:pt idx="4">
                  <c:v>2023</c:v>
                </c:pt>
              </c:numCache>
            </c:numRef>
          </c:cat>
          <c:val>
            <c:numRef>
              <c:f>CHARTS!$C$625:$G$625</c:f>
              <c:numCache>
                <c:formatCode>0.00%</c:formatCode>
                <c:ptCount val="5"/>
                <c:pt idx="0">
                  <c:v>2.895254505669172E-2</c:v>
                </c:pt>
                <c:pt idx="1">
                  <c:v>2.7284814257545465E-2</c:v>
                </c:pt>
                <c:pt idx="2">
                  <c:v>4.1751568821722485E-2</c:v>
                </c:pt>
                <c:pt idx="3">
                  <c:v>2.9896429680912441E-3</c:v>
                </c:pt>
                <c:pt idx="4">
                  <c:v>1.0589745359205573E-2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3495-415E-8AB4-F1F944AAE3CA}"/>
            </c:ext>
          </c:extLst>
        </c:ser>
        <c:ser>
          <c:idx val="4"/>
          <c:order val="4"/>
          <c:tx>
            <c:strRef>
              <c:f>CHARTS!$B$626</c:f>
              <c:strCache>
                <c:ptCount val="1"/>
                <c:pt idx="0">
                  <c:v>Defective Equipment</c:v>
                </c:pt>
              </c:strCache>
            </c:strRef>
          </c:tx>
          <c:spPr>
            <a:solidFill>
              <a:srgbClr val="FFC000"/>
            </a:solidFill>
            <a:ln cmpd="sng">
              <a:solidFill>
                <a:srgbClr val="000000"/>
              </a:solidFill>
            </a:ln>
          </c:spPr>
          <c:invertIfNegative val="1"/>
          <c:cat>
            <c:numRef>
              <c:f>CHARTS!$C$621:$G$621</c:f>
              <c:numCache>
                <c:formatCode>General</c:formatCode>
                <c:ptCount val="5"/>
                <c:pt idx="0">
                  <c:v>2019</c:v>
                </c:pt>
                <c:pt idx="1">
                  <c:v>2020</c:v>
                </c:pt>
                <c:pt idx="2">
                  <c:v>2021</c:v>
                </c:pt>
                <c:pt idx="3">
                  <c:v>2022</c:v>
                </c:pt>
                <c:pt idx="4">
                  <c:v>2023</c:v>
                </c:pt>
              </c:numCache>
            </c:numRef>
          </c:cat>
          <c:val>
            <c:numRef>
              <c:f>CHARTS!$C$626:$G$626</c:f>
              <c:numCache>
                <c:formatCode>0.00%</c:formatCode>
                <c:ptCount val="5"/>
                <c:pt idx="0">
                  <c:v>0.33574854806841237</c:v>
                </c:pt>
                <c:pt idx="1">
                  <c:v>0.29942811914374701</c:v>
                </c:pt>
                <c:pt idx="2">
                  <c:v>0.2764620155446943</c:v>
                </c:pt>
                <c:pt idx="3">
                  <c:v>0.33935581308067853</c:v>
                </c:pt>
                <c:pt idx="4">
                  <c:v>0.28730537272812579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3495-415E-8AB4-F1F944AAE3CA}"/>
            </c:ext>
          </c:extLst>
        </c:ser>
        <c:ser>
          <c:idx val="5"/>
          <c:order val="5"/>
          <c:tx>
            <c:strRef>
              <c:f>CHARTS!$B$627</c:f>
              <c:strCache>
                <c:ptCount val="1"/>
                <c:pt idx="0">
                  <c:v>Adverse Weather</c:v>
                </c:pt>
              </c:strCache>
            </c:strRef>
          </c:tx>
          <c:spPr>
            <a:solidFill>
              <a:srgbClr val="70AD47"/>
            </a:solidFill>
            <a:ln cmpd="sng">
              <a:solidFill>
                <a:srgbClr val="000000"/>
              </a:solidFill>
            </a:ln>
          </c:spPr>
          <c:invertIfNegative val="1"/>
          <c:cat>
            <c:numRef>
              <c:f>CHARTS!$C$621:$G$621</c:f>
              <c:numCache>
                <c:formatCode>General</c:formatCode>
                <c:ptCount val="5"/>
                <c:pt idx="0">
                  <c:v>2019</c:v>
                </c:pt>
                <c:pt idx="1">
                  <c:v>2020</c:v>
                </c:pt>
                <c:pt idx="2">
                  <c:v>2021</c:v>
                </c:pt>
                <c:pt idx="3">
                  <c:v>2022</c:v>
                </c:pt>
                <c:pt idx="4">
                  <c:v>2023</c:v>
                </c:pt>
              </c:numCache>
            </c:numRef>
          </c:cat>
          <c:val>
            <c:numRef>
              <c:f>CHARTS!$C$627:$G$627</c:f>
              <c:numCache>
                <c:formatCode>0.00%</c:formatCode>
                <c:ptCount val="5"/>
                <c:pt idx="0">
                  <c:v>0.10080960927427876</c:v>
                </c:pt>
                <c:pt idx="1">
                  <c:v>6.6207442706058661E-2</c:v>
                </c:pt>
                <c:pt idx="2">
                  <c:v>5.6290400790877257E-2</c:v>
                </c:pt>
                <c:pt idx="3">
                  <c:v>6.0026030770257269E-2</c:v>
                </c:pt>
                <c:pt idx="4">
                  <c:v>3.4505642775685762E-2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7-3495-415E-8AB4-F1F944AAE3CA}"/>
            </c:ext>
          </c:extLst>
        </c:ser>
        <c:ser>
          <c:idx val="6"/>
          <c:order val="6"/>
          <c:tx>
            <c:strRef>
              <c:f>CHARTS!$B$628</c:f>
              <c:strCache>
                <c:ptCount val="1"/>
                <c:pt idx="0">
                  <c:v>Adverse Environment</c:v>
                </c:pt>
              </c:strCache>
            </c:strRef>
          </c:tx>
          <c:spPr>
            <a:solidFill>
              <a:srgbClr val="5B9BD5"/>
            </a:solidFill>
            <a:ln cmpd="sng">
              <a:solidFill>
                <a:srgbClr val="000000"/>
              </a:solidFill>
            </a:ln>
          </c:spPr>
          <c:invertIfNegative val="1"/>
          <c:dPt>
            <c:idx val="0"/>
            <c:invertIfNegative val="1"/>
            <c:bubble3D val="0"/>
            <c:extLst>
              <c:ext xmlns:c16="http://schemas.microsoft.com/office/drawing/2014/chart" uri="{C3380CC4-5D6E-409C-BE32-E72D297353CC}">
                <c16:uniqueId val="{00000008-3495-415E-8AB4-F1F944AAE3CA}"/>
              </c:ext>
            </c:extLst>
          </c:dPt>
          <c:dPt>
            <c:idx val="2"/>
            <c:invertIfNegative val="1"/>
            <c:bubble3D val="0"/>
            <c:extLst>
              <c:ext xmlns:c16="http://schemas.microsoft.com/office/drawing/2014/chart" uri="{C3380CC4-5D6E-409C-BE32-E72D297353CC}">
                <c16:uniqueId val="{00000009-3495-415E-8AB4-F1F944AAE3CA}"/>
              </c:ext>
            </c:extLst>
          </c:dPt>
          <c:cat>
            <c:numRef>
              <c:f>CHARTS!$C$621:$G$621</c:f>
              <c:numCache>
                <c:formatCode>General</c:formatCode>
                <c:ptCount val="5"/>
                <c:pt idx="0">
                  <c:v>2019</c:v>
                </c:pt>
                <c:pt idx="1">
                  <c:v>2020</c:v>
                </c:pt>
                <c:pt idx="2">
                  <c:v>2021</c:v>
                </c:pt>
                <c:pt idx="3">
                  <c:v>2022</c:v>
                </c:pt>
                <c:pt idx="4">
                  <c:v>2023</c:v>
                </c:pt>
              </c:numCache>
            </c:numRef>
          </c:cat>
          <c:val>
            <c:numRef>
              <c:f>CHARTS!$C$628:$G$628</c:f>
              <c:numCache>
                <c:formatCode>0.00%</c:formatCode>
                <c:ptCount val="5"/>
                <c:pt idx="0">
                  <c:v>4.28345030563731E-3</c:v>
                </c:pt>
                <c:pt idx="1">
                  <c:v>8.8907862877532808E-3</c:v>
                </c:pt>
                <c:pt idx="2">
                  <c:v>8.2860973904824338E-3</c:v>
                </c:pt>
                <c:pt idx="3">
                  <c:v>8.7256052234500527E-3</c:v>
                </c:pt>
                <c:pt idx="4">
                  <c:v>5.5418087589765089E-3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A-3495-415E-8AB4-F1F944AAE3CA}"/>
            </c:ext>
          </c:extLst>
        </c:ser>
        <c:ser>
          <c:idx val="7"/>
          <c:order val="7"/>
          <c:tx>
            <c:strRef>
              <c:f>CHARTS!$B$629</c:f>
              <c:strCache>
                <c:ptCount val="1"/>
                <c:pt idx="0">
                  <c:v>Human Element</c:v>
                </c:pt>
              </c:strCache>
            </c:strRef>
          </c:tx>
          <c:spPr>
            <a:solidFill>
              <a:srgbClr val="674EA7"/>
            </a:solidFill>
            <a:ln cmpd="sng">
              <a:solidFill>
                <a:srgbClr val="000000"/>
              </a:solidFill>
            </a:ln>
          </c:spPr>
          <c:invertIfNegative val="1"/>
          <c:dPt>
            <c:idx val="4"/>
            <c:invertIfNegative val="1"/>
            <c:bubble3D val="0"/>
            <c:extLst>
              <c:ext xmlns:c16="http://schemas.microsoft.com/office/drawing/2014/chart" uri="{C3380CC4-5D6E-409C-BE32-E72D297353CC}">
                <c16:uniqueId val="{0000000B-3495-415E-8AB4-F1F944AAE3CA}"/>
              </c:ext>
            </c:extLst>
          </c:dPt>
          <c:cat>
            <c:numRef>
              <c:f>CHARTS!$C$621:$G$621</c:f>
              <c:numCache>
                <c:formatCode>General</c:formatCode>
                <c:ptCount val="5"/>
                <c:pt idx="0">
                  <c:v>2019</c:v>
                </c:pt>
                <c:pt idx="1">
                  <c:v>2020</c:v>
                </c:pt>
                <c:pt idx="2">
                  <c:v>2021</c:v>
                </c:pt>
                <c:pt idx="3">
                  <c:v>2022</c:v>
                </c:pt>
                <c:pt idx="4">
                  <c:v>2023</c:v>
                </c:pt>
              </c:numCache>
            </c:numRef>
          </c:cat>
          <c:val>
            <c:numRef>
              <c:f>CHARTS!$C$629:$G$629</c:f>
              <c:numCache>
                <c:formatCode>0.00%</c:formatCode>
                <c:ptCount val="5"/>
                <c:pt idx="0">
                  <c:v>3.4579962546955542E-2</c:v>
                </c:pt>
                <c:pt idx="1">
                  <c:v>5.5085492563430746E-2</c:v>
                </c:pt>
                <c:pt idx="2">
                  <c:v>2.9173117826478957E-2</c:v>
                </c:pt>
                <c:pt idx="3">
                  <c:v>1.7292486160343807E-2</c:v>
                </c:pt>
                <c:pt idx="4">
                  <c:v>2.9599698129980888E-2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C-3495-415E-8AB4-F1F944AAE3CA}"/>
            </c:ext>
          </c:extLst>
        </c:ser>
        <c:ser>
          <c:idx val="8"/>
          <c:order val="8"/>
          <c:tx>
            <c:strRef>
              <c:f>CHARTS!$B$630</c:f>
              <c:strCache>
                <c:ptCount val="1"/>
                <c:pt idx="0">
                  <c:v>Foreign Interference</c:v>
                </c:pt>
              </c:strCache>
            </c:strRef>
          </c:tx>
          <c:spPr>
            <a:solidFill>
              <a:srgbClr val="CC0000"/>
            </a:solidFill>
            <a:ln cmpd="sng">
              <a:solidFill>
                <a:srgbClr val="000000"/>
              </a:solidFill>
            </a:ln>
          </c:spPr>
          <c:invertIfNegative val="1"/>
          <c:dPt>
            <c:idx val="0"/>
            <c:invertIfNegative val="1"/>
            <c:bubble3D val="0"/>
            <c:extLst>
              <c:ext xmlns:c16="http://schemas.microsoft.com/office/drawing/2014/chart" uri="{C3380CC4-5D6E-409C-BE32-E72D297353CC}">
                <c16:uniqueId val="{0000000D-3495-415E-8AB4-F1F944AAE3CA}"/>
              </c:ext>
            </c:extLst>
          </c:dPt>
          <c:dPt>
            <c:idx val="1"/>
            <c:invertIfNegative val="1"/>
            <c:bubble3D val="0"/>
            <c:extLst>
              <c:ext xmlns:c16="http://schemas.microsoft.com/office/drawing/2014/chart" uri="{C3380CC4-5D6E-409C-BE32-E72D297353CC}">
                <c16:uniqueId val="{0000000E-3495-415E-8AB4-F1F944AAE3CA}"/>
              </c:ext>
            </c:extLst>
          </c:dPt>
          <c:dPt>
            <c:idx val="2"/>
            <c:invertIfNegative val="1"/>
            <c:bubble3D val="0"/>
            <c:extLst>
              <c:ext xmlns:c16="http://schemas.microsoft.com/office/drawing/2014/chart" uri="{C3380CC4-5D6E-409C-BE32-E72D297353CC}">
                <c16:uniqueId val="{0000000F-3495-415E-8AB4-F1F944AAE3CA}"/>
              </c:ext>
            </c:extLst>
          </c:dPt>
          <c:cat>
            <c:numRef>
              <c:f>CHARTS!$C$621:$G$621</c:f>
              <c:numCache>
                <c:formatCode>General</c:formatCode>
                <c:ptCount val="5"/>
                <c:pt idx="0">
                  <c:v>2019</c:v>
                </c:pt>
                <c:pt idx="1">
                  <c:v>2020</c:v>
                </c:pt>
                <c:pt idx="2">
                  <c:v>2021</c:v>
                </c:pt>
                <c:pt idx="3">
                  <c:v>2022</c:v>
                </c:pt>
                <c:pt idx="4">
                  <c:v>2023</c:v>
                </c:pt>
              </c:numCache>
            </c:numRef>
          </c:cat>
          <c:val>
            <c:numRef>
              <c:f>CHARTS!$C$630:$G$630</c:f>
              <c:numCache>
                <c:formatCode>0.00%</c:formatCode>
                <c:ptCount val="5"/>
                <c:pt idx="0">
                  <c:v>0.19142150234875926</c:v>
                </c:pt>
                <c:pt idx="1">
                  <c:v>0.2236814282355061</c:v>
                </c:pt>
                <c:pt idx="2">
                  <c:v>0.19107662556919008</c:v>
                </c:pt>
                <c:pt idx="3">
                  <c:v>0.22223659761101833</c:v>
                </c:pt>
                <c:pt idx="4">
                  <c:v>0.24288159854780417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10-3495-415E-8AB4-F1F944AAE3CA}"/>
            </c:ext>
          </c:extLst>
        </c:ser>
        <c:dLbls>
          <c:showLegendKey val="0"/>
          <c:showVal val="0"/>
          <c:showCatName val="0"/>
          <c:showSerName val="0"/>
          <c:showPercent val="0"/>
          <c:showBubbleSize val="0"/>
        </c:dLbls>
        <c:gapWidth val="150"/>
        <c:overlap val="100"/>
        <c:axId val="28510653"/>
        <c:axId val="797993375"/>
      </c:barChart>
      <c:catAx>
        <c:axId val="28510653"/>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797993375"/>
        <c:crosses val="autoZero"/>
        <c:auto val="1"/>
        <c:lblAlgn val="ctr"/>
        <c:lblOffset val="100"/>
        <c:noMultiLvlLbl val="1"/>
      </c:catAx>
      <c:valAx>
        <c:axId val="797993375"/>
        <c:scaling>
          <c:orientation val="minMax"/>
          <c:max val="1"/>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28510653"/>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rgbClr val="005B9B"/>
                </a:solidFill>
                <a:latin typeface="+mn-lt"/>
              </a:defRPr>
            </a:pPr>
            <a:r>
              <a:rPr lang="en-US" b="1">
                <a:solidFill>
                  <a:srgbClr val="005B9B"/>
                </a:solidFill>
                <a:latin typeface="+mn-lt"/>
              </a:rPr>
              <a:t>SAIDI</a:t>
            </a:r>
          </a:p>
        </c:rich>
      </c:tx>
      <c:overlay val="0"/>
    </c:title>
    <c:autoTitleDeleted val="0"/>
    <c:plotArea>
      <c:layout/>
      <c:barChart>
        <c:barDir val="col"/>
        <c:grouping val="stacked"/>
        <c:varyColors val="1"/>
        <c:ser>
          <c:idx val="0"/>
          <c:order val="0"/>
          <c:tx>
            <c:strRef>
              <c:f>CHARTS!$I$622</c:f>
              <c:strCache>
                <c:ptCount val="1"/>
                <c:pt idx="0">
                  <c:v>Unknown/Other</c:v>
                </c:pt>
              </c:strCache>
            </c:strRef>
          </c:tx>
          <c:spPr>
            <a:solidFill>
              <a:srgbClr val="005B9B"/>
            </a:solidFill>
            <a:ln cmpd="sng">
              <a:solidFill>
                <a:srgbClr val="000000"/>
              </a:solidFill>
            </a:ln>
          </c:spPr>
          <c:invertIfNegative val="1"/>
          <c:dPt>
            <c:idx val="0"/>
            <c:invertIfNegative val="1"/>
            <c:bubble3D val="0"/>
            <c:extLst>
              <c:ext xmlns:c16="http://schemas.microsoft.com/office/drawing/2014/chart" uri="{C3380CC4-5D6E-409C-BE32-E72D297353CC}">
                <c16:uniqueId val="{00000000-8406-4F84-BFB7-019FC853A236}"/>
              </c:ext>
            </c:extLst>
          </c:dPt>
          <c:dPt>
            <c:idx val="4"/>
            <c:invertIfNegative val="1"/>
            <c:bubble3D val="0"/>
            <c:extLst>
              <c:ext xmlns:c16="http://schemas.microsoft.com/office/drawing/2014/chart" uri="{C3380CC4-5D6E-409C-BE32-E72D297353CC}">
                <c16:uniqueId val="{00000001-8406-4F84-BFB7-019FC853A236}"/>
              </c:ext>
            </c:extLst>
          </c:dPt>
          <c:cat>
            <c:numRef>
              <c:f>CHARTS!$J$621:$N$621</c:f>
              <c:numCache>
                <c:formatCode>General</c:formatCode>
                <c:ptCount val="5"/>
                <c:pt idx="0">
                  <c:v>2019</c:v>
                </c:pt>
                <c:pt idx="1">
                  <c:v>2020</c:v>
                </c:pt>
                <c:pt idx="2">
                  <c:v>2021</c:v>
                </c:pt>
                <c:pt idx="3">
                  <c:v>2022</c:v>
                </c:pt>
                <c:pt idx="4">
                  <c:v>2023</c:v>
                </c:pt>
              </c:numCache>
            </c:numRef>
          </c:cat>
          <c:val>
            <c:numRef>
              <c:f>CHARTS!$J$622:$N$622</c:f>
              <c:numCache>
                <c:formatCode>0.00%</c:formatCode>
                <c:ptCount val="5"/>
                <c:pt idx="0">
                  <c:v>3.5300928347167172E-2</c:v>
                </c:pt>
                <c:pt idx="1">
                  <c:v>4.3687457545550257E-2</c:v>
                </c:pt>
                <c:pt idx="2">
                  <c:v>5.1632702159847735E-2</c:v>
                </c:pt>
                <c:pt idx="3">
                  <c:v>6.4613280861752304E-2</c:v>
                </c:pt>
                <c:pt idx="4">
                  <c:v>6.0557494326381536E-2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8406-4F84-BFB7-019FC853A236}"/>
            </c:ext>
          </c:extLst>
        </c:ser>
        <c:ser>
          <c:idx val="1"/>
          <c:order val="1"/>
          <c:tx>
            <c:strRef>
              <c:f>CHARTS!$I$623</c:f>
              <c:strCache>
                <c:ptCount val="1"/>
                <c:pt idx="0">
                  <c:v>Scheduled Outage</c:v>
                </c:pt>
              </c:strCache>
            </c:strRef>
          </c:tx>
          <c:spPr>
            <a:solidFill>
              <a:srgbClr val="F7941D"/>
            </a:solidFill>
            <a:ln cmpd="sng">
              <a:solidFill>
                <a:srgbClr val="000000"/>
              </a:solidFill>
            </a:ln>
          </c:spPr>
          <c:invertIfNegative val="1"/>
          <c:cat>
            <c:numRef>
              <c:f>CHARTS!$J$621:$N$621</c:f>
              <c:numCache>
                <c:formatCode>General</c:formatCode>
                <c:ptCount val="5"/>
                <c:pt idx="0">
                  <c:v>2019</c:v>
                </c:pt>
                <c:pt idx="1">
                  <c:v>2020</c:v>
                </c:pt>
                <c:pt idx="2">
                  <c:v>2021</c:v>
                </c:pt>
                <c:pt idx="3">
                  <c:v>2022</c:v>
                </c:pt>
                <c:pt idx="4">
                  <c:v>2023</c:v>
                </c:pt>
              </c:numCache>
            </c:numRef>
          </c:cat>
          <c:val>
            <c:numRef>
              <c:f>CHARTS!$J$623:$N$623</c:f>
              <c:numCache>
                <c:formatCode>0.00%</c:formatCode>
                <c:ptCount val="5"/>
                <c:pt idx="0">
                  <c:v>0.11012527849240203</c:v>
                </c:pt>
                <c:pt idx="1">
                  <c:v>0.10293967394656341</c:v>
                </c:pt>
                <c:pt idx="2">
                  <c:v>0.12875726634238818</c:v>
                </c:pt>
                <c:pt idx="3">
                  <c:v>0.15194552325999039</c:v>
                </c:pt>
                <c:pt idx="4">
                  <c:v>0.17953340586389249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8406-4F84-BFB7-019FC853A236}"/>
            </c:ext>
          </c:extLst>
        </c:ser>
        <c:ser>
          <c:idx val="2"/>
          <c:order val="2"/>
          <c:tx>
            <c:strRef>
              <c:f>CHARTS!$I$624</c:f>
              <c:strCache>
                <c:ptCount val="1"/>
                <c:pt idx="0">
                  <c:v>Tree Contacts</c:v>
                </c:pt>
              </c:strCache>
            </c:strRef>
          </c:tx>
          <c:spPr>
            <a:solidFill>
              <a:srgbClr val="BBC7D6"/>
            </a:solidFill>
            <a:ln cmpd="sng">
              <a:solidFill>
                <a:srgbClr val="000000"/>
              </a:solidFill>
            </a:ln>
          </c:spPr>
          <c:invertIfNegative val="1"/>
          <c:cat>
            <c:numRef>
              <c:f>CHARTS!$J$621:$N$621</c:f>
              <c:numCache>
                <c:formatCode>General</c:formatCode>
                <c:ptCount val="5"/>
                <c:pt idx="0">
                  <c:v>2019</c:v>
                </c:pt>
                <c:pt idx="1">
                  <c:v>2020</c:v>
                </c:pt>
                <c:pt idx="2">
                  <c:v>2021</c:v>
                </c:pt>
                <c:pt idx="3">
                  <c:v>2022</c:v>
                </c:pt>
                <c:pt idx="4">
                  <c:v>2023</c:v>
                </c:pt>
              </c:numCache>
            </c:numRef>
          </c:cat>
          <c:val>
            <c:numRef>
              <c:f>CHARTS!$J$624:$N$624</c:f>
              <c:numCache>
                <c:formatCode>0.00%</c:formatCode>
                <c:ptCount val="5"/>
                <c:pt idx="0">
                  <c:v>0.14785607840148404</c:v>
                </c:pt>
                <c:pt idx="1">
                  <c:v>0.1455172045968664</c:v>
                </c:pt>
                <c:pt idx="2">
                  <c:v>0.1655880202414193</c:v>
                </c:pt>
                <c:pt idx="3">
                  <c:v>0.10072785477513904</c:v>
                </c:pt>
                <c:pt idx="4">
                  <c:v>0.10879202836521515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8406-4F84-BFB7-019FC853A236}"/>
            </c:ext>
          </c:extLst>
        </c:ser>
        <c:ser>
          <c:idx val="3"/>
          <c:order val="3"/>
          <c:tx>
            <c:strRef>
              <c:f>CHARTS!$I$625</c:f>
              <c:strCache>
                <c:ptCount val="1"/>
                <c:pt idx="0">
                  <c:v>Lightning</c:v>
                </c:pt>
              </c:strCache>
            </c:strRef>
          </c:tx>
          <c:spPr>
            <a:solidFill>
              <a:srgbClr val="3F2A56"/>
            </a:solidFill>
            <a:ln cmpd="sng">
              <a:solidFill>
                <a:srgbClr val="000000"/>
              </a:solidFill>
            </a:ln>
          </c:spPr>
          <c:invertIfNegative val="1"/>
          <c:cat>
            <c:numRef>
              <c:f>CHARTS!$J$621:$N$621</c:f>
              <c:numCache>
                <c:formatCode>General</c:formatCode>
                <c:ptCount val="5"/>
                <c:pt idx="0">
                  <c:v>2019</c:v>
                </c:pt>
                <c:pt idx="1">
                  <c:v>2020</c:v>
                </c:pt>
                <c:pt idx="2">
                  <c:v>2021</c:v>
                </c:pt>
                <c:pt idx="3">
                  <c:v>2022</c:v>
                </c:pt>
                <c:pt idx="4">
                  <c:v>2023</c:v>
                </c:pt>
              </c:numCache>
            </c:numRef>
          </c:cat>
          <c:val>
            <c:numRef>
              <c:f>CHARTS!$J$625:$N$625</c:f>
              <c:numCache>
                <c:formatCode>0.00%</c:formatCode>
                <c:ptCount val="5"/>
                <c:pt idx="0">
                  <c:v>2.5107556582874446E-2</c:v>
                </c:pt>
                <c:pt idx="1">
                  <c:v>2.0379770028047264E-2</c:v>
                </c:pt>
                <c:pt idx="2">
                  <c:v>2.1414768946777501E-2</c:v>
                </c:pt>
                <c:pt idx="3">
                  <c:v>1.2478982938641525E-3</c:v>
                </c:pt>
                <c:pt idx="4">
                  <c:v>1.2785025896344001E-2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8406-4F84-BFB7-019FC853A236}"/>
            </c:ext>
          </c:extLst>
        </c:ser>
        <c:ser>
          <c:idx val="4"/>
          <c:order val="4"/>
          <c:tx>
            <c:strRef>
              <c:f>CHARTS!$I$626</c:f>
              <c:strCache>
                <c:ptCount val="1"/>
                <c:pt idx="0">
                  <c:v>Defective Equipment</c:v>
                </c:pt>
              </c:strCache>
            </c:strRef>
          </c:tx>
          <c:spPr>
            <a:solidFill>
              <a:srgbClr val="FFC000"/>
            </a:solidFill>
            <a:ln cmpd="sng">
              <a:solidFill>
                <a:srgbClr val="000000"/>
              </a:solidFill>
            </a:ln>
          </c:spPr>
          <c:invertIfNegative val="1"/>
          <c:cat>
            <c:numRef>
              <c:f>CHARTS!$J$621:$N$621</c:f>
              <c:numCache>
                <c:formatCode>General</c:formatCode>
                <c:ptCount val="5"/>
                <c:pt idx="0">
                  <c:v>2019</c:v>
                </c:pt>
                <c:pt idx="1">
                  <c:v>2020</c:v>
                </c:pt>
                <c:pt idx="2">
                  <c:v>2021</c:v>
                </c:pt>
                <c:pt idx="3">
                  <c:v>2022</c:v>
                </c:pt>
                <c:pt idx="4">
                  <c:v>2023</c:v>
                </c:pt>
              </c:numCache>
            </c:numRef>
          </c:cat>
          <c:val>
            <c:numRef>
              <c:f>CHARTS!$J$626:$N$626</c:f>
              <c:numCache>
                <c:formatCode>0.00%</c:formatCode>
                <c:ptCount val="5"/>
                <c:pt idx="0">
                  <c:v>0.35966494778058555</c:v>
                </c:pt>
                <c:pt idx="1">
                  <c:v>0.3457039206178657</c:v>
                </c:pt>
                <c:pt idx="2">
                  <c:v>0.33077105533730017</c:v>
                </c:pt>
                <c:pt idx="3">
                  <c:v>0.37318769366826393</c:v>
                </c:pt>
                <c:pt idx="4">
                  <c:v>0.33121748519877819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8406-4F84-BFB7-019FC853A236}"/>
            </c:ext>
          </c:extLst>
        </c:ser>
        <c:ser>
          <c:idx val="5"/>
          <c:order val="5"/>
          <c:tx>
            <c:strRef>
              <c:f>CHARTS!$I$627</c:f>
              <c:strCache>
                <c:ptCount val="1"/>
                <c:pt idx="0">
                  <c:v>Adverse Weather</c:v>
                </c:pt>
              </c:strCache>
            </c:strRef>
          </c:tx>
          <c:spPr>
            <a:solidFill>
              <a:srgbClr val="70AD47"/>
            </a:solidFill>
            <a:ln cmpd="sng">
              <a:solidFill>
                <a:srgbClr val="000000"/>
              </a:solidFill>
            </a:ln>
          </c:spPr>
          <c:invertIfNegative val="1"/>
          <c:cat>
            <c:numRef>
              <c:f>CHARTS!$J$621:$N$621</c:f>
              <c:numCache>
                <c:formatCode>General</c:formatCode>
                <c:ptCount val="5"/>
                <c:pt idx="0">
                  <c:v>2019</c:v>
                </c:pt>
                <c:pt idx="1">
                  <c:v>2020</c:v>
                </c:pt>
                <c:pt idx="2">
                  <c:v>2021</c:v>
                </c:pt>
                <c:pt idx="3">
                  <c:v>2022</c:v>
                </c:pt>
                <c:pt idx="4">
                  <c:v>2023</c:v>
                </c:pt>
              </c:numCache>
            </c:numRef>
          </c:cat>
          <c:val>
            <c:numRef>
              <c:f>CHARTS!$J$627:$N$627</c:f>
              <c:numCache>
                <c:formatCode>0.00%</c:formatCode>
                <c:ptCount val="5"/>
                <c:pt idx="0">
                  <c:v>9.3272965760009569E-2</c:v>
                </c:pt>
                <c:pt idx="1">
                  <c:v>5.5307839890941637E-2</c:v>
                </c:pt>
                <c:pt idx="2">
                  <c:v>6.9276090742283275E-2</c:v>
                </c:pt>
                <c:pt idx="3">
                  <c:v>9.253773735806807E-2</c:v>
                </c:pt>
                <c:pt idx="4">
                  <c:v>3.8800859515362572E-2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7-8406-4F84-BFB7-019FC853A236}"/>
            </c:ext>
          </c:extLst>
        </c:ser>
        <c:ser>
          <c:idx val="6"/>
          <c:order val="6"/>
          <c:tx>
            <c:strRef>
              <c:f>CHARTS!$I$628</c:f>
              <c:strCache>
                <c:ptCount val="1"/>
                <c:pt idx="0">
                  <c:v>Adverse Environment</c:v>
                </c:pt>
              </c:strCache>
            </c:strRef>
          </c:tx>
          <c:spPr>
            <a:solidFill>
              <a:srgbClr val="5B9BD5"/>
            </a:solidFill>
            <a:ln cmpd="sng">
              <a:solidFill>
                <a:srgbClr val="000000"/>
              </a:solidFill>
            </a:ln>
          </c:spPr>
          <c:invertIfNegative val="1"/>
          <c:dPt>
            <c:idx val="0"/>
            <c:invertIfNegative val="1"/>
            <c:bubble3D val="0"/>
            <c:extLst>
              <c:ext xmlns:c16="http://schemas.microsoft.com/office/drawing/2014/chart" uri="{C3380CC4-5D6E-409C-BE32-E72D297353CC}">
                <c16:uniqueId val="{00000008-8406-4F84-BFB7-019FC853A236}"/>
              </c:ext>
            </c:extLst>
          </c:dPt>
          <c:dPt>
            <c:idx val="2"/>
            <c:invertIfNegative val="1"/>
            <c:bubble3D val="0"/>
            <c:extLst>
              <c:ext xmlns:c16="http://schemas.microsoft.com/office/drawing/2014/chart" uri="{C3380CC4-5D6E-409C-BE32-E72D297353CC}">
                <c16:uniqueId val="{00000009-8406-4F84-BFB7-019FC853A236}"/>
              </c:ext>
            </c:extLst>
          </c:dPt>
          <c:cat>
            <c:numRef>
              <c:f>CHARTS!$J$621:$N$621</c:f>
              <c:numCache>
                <c:formatCode>General</c:formatCode>
                <c:ptCount val="5"/>
                <c:pt idx="0">
                  <c:v>2019</c:v>
                </c:pt>
                <c:pt idx="1">
                  <c:v>2020</c:v>
                </c:pt>
                <c:pt idx="2">
                  <c:v>2021</c:v>
                </c:pt>
                <c:pt idx="3">
                  <c:v>2022</c:v>
                </c:pt>
                <c:pt idx="4">
                  <c:v>2023</c:v>
                </c:pt>
              </c:numCache>
            </c:numRef>
          </c:cat>
          <c:val>
            <c:numRef>
              <c:f>CHARTS!$J$628:$N$628</c:f>
              <c:numCache>
                <c:formatCode>0.00%</c:formatCode>
                <c:ptCount val="5"/>
                <c:pt idx="0">
                  <c:v>3.689487276838798E-3</c:v>
                </c:pt>
                <c:pt idx="1">
                  <c:v>1.4419483508166613E-2</c:v>
                </c:pt>
                <c:pt idx="2">
                  <c:v>2.0322499150445664E-2</c:v>
                </c:pt>
                <c:pt idx="3">
                  <c:v>1.7443448864577171E-2</c:v>
                </c:pt>
                <c:pt idx="4">
                  <c:v>7.6732944822086686E-3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A-8406-4F84-BFB7-019FC853A236}"/>
            </c:ext>
          </c:extLst>
        </c:ser>
        <c:ser>
          <c:idx val="7"/>
          <c:order val="7"/>
          <c:tx>
            <c:strRef>
              <c:f>CHARTS!$I$629</c:f>
              <c:strCache>
                <c:ptCount val="1"/>
                <c:pt idx="0">
                  <c:v>Human Element</c:v>
                </c:pt>
              </c:strCache>
            </c:strRef>
          </c:tx>
          <c:spPr>
            <a:solidFill>
              <a:srgbClr val="674EA7"/>
            </a:solidFill>
            <a:ln cmpd="sng">
              <a:solidFill>
                <a:srgbClr val="000000"/>
              </a:solidFill>
            </a:ln>
          </c:spPr>
          <c:invertIfNegative val="1"/>
          <c:dPt>
            <c:idx val="2"/>
            <c:invertIfNegative val="1"/>
            <c:bubble3D val="0"/>
            <c:extLst>
              <c:ext xmlns:c16="http://schemas.microsoft.com/office/drawing/2014/chart" uri="{C3380CC4-5D6E-409C-BE32-E72D297353CC}">
                <c16:uniqueId val="{0000000B-8406-4F84-BFB7-019FC853A236}"/>
              </c:ext>
            </c:extLst>
          </c:dPt>
          <c:dPt>
            <c:idx val="4"/>
            <c:invertIfNegative val="1"/>
            <c:bubble3D val="0"/>
            <c:extLst>
              <c:ext xmlns:c16="http://schemas.microsoft.com/office/drawing/2014/chart" uri="{C3380CC4-5D6E-409C-BE32-E72D297353CC}">
                <c16:uniqueId val="{0000000C-8406-4F84-BFB7-019FC853A236}"/>
              </c:ext>
            </c:extLst>
          </c:dPt>
          <c:cat>
            <c:numRef>
              <c:f>CHARTS!$J$621:$N$621</c:f>
              <c:numCache>
                <c:formatCode>General</c:formatCode>
                <c:ptCount val="5"/>
                <c:pt idx="0">
                  <c:v>2019</c:v>
                </c:pt>
                <c:pt idx="1">
                  <c:v>2020</c:v>
                </c:pt>
                <c:pt idx="2">
                  <c:v>2021</c:v>
                </c:pt>
                <c:pt idx="3">
                  <c:v>2022</c:v>
                </c:pt>
                <c:pt idx="4">
                  <c:v>2023</c:v>
                </c:pt>
              </c:numCache>
            </c:numRef>
          </c:cat>
          <c:val>
            <c:numRef>
              <c:f>CHARTS!$J$629:$N$629</c:f>
              <c:numCache>
                <c:formatCode>0.00%</c:formatCode>
                <c:ptCount val="5"/>
                <c:pt idx="0">
                  <c:v>2.4787752222976467E-2</c:v>
                </c:pt>
                <c:pt idx="1">
                  <c:v>5.5956847984478517E-2</c:v>
                </c:pt>
                <c:pt idx="2">
                  <c:v>1.4245479954680345E-2</c:v>
                </c:pt>
                <c:pt idx="3">
                  <c:v>1.5483006354034629E-2</c:v>
                </c:pt>
                <c:pt idx="4">
                  <c:v>1.7533621803432098E-2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D-8406-4F84-BFB7-019FC853A236}"/>
            </c:ext>
          </c:extLst>
        </c:ser>
        <c:ser>
          <c:idx val="8"/>
          <c:order val="8"/>
          <c:tx>
            <c:strRef>
              <c:f>CHARTS!$I$630</c:f>
              <c:strCache>
                <c:ptCount val="1"/>
                <c:pt idx="0">
                  <c:v>Foreign Interference</c:v>
                </c:pt>
              </c:strCache>
            </c:strRef>
          </c:tx>
          <c:spPr>
            <a:solidFill>
              <a:srgbClr val="CC0000"/>
            </a:solidFill>
            <a:ln cmpd="sng">
              <a:solidFill>
                <a:srgbClr val="000000"/>
              </a:solidFill>
            </a:ln>
          </c:spPr>
          <c:invertIfNegative val="1"/>
          <c:cat>
            <c:numRef>
              <c:f>CHARTS!$J$621:$N$621</c:f>
              <c:numCache>
                <c:formatCode>General</c:formatCode>
                <c:ptCount val="5"/>
                <c:pt idx="0">
                  <c:v>2019</c:v>
                </c:pt>
                <c:pt idx="1">
                  <c:v>2020</c:v>
                </c:pt>
                <c:pt idx="2">
                  <c:v>2021</c:v>
                </c:pt>
                <c:pt idx="3">
                  <c:v>2022</c:v>
                </c:pt>
                <c:pt idx="4">
                  <c:v>2023</c:v>
                </c:pt>
              </c:numCache>
            </c:numRef>
          </c:cat>
          <c:val>
            <c:numRef>
              <c:f>CHARTS!$J$630:$N$630</c:f>
              <c:numCache>
                <c:formatCode>0.00%</c:formatCode>
                <c:ptCount val="5"/>
                <c:pt idx="0">
                  <c:v>0.2001950051356618</c:v>
                </c:pt>
                <c:pt idx="1">
                  <c:v>0.21608780188152013</c:v>
                </c:pt>
                <c:pt idx="2">
                  <c:v>0.19799211712485784</c:v>
                </c:pt>
                <c:pt idx="3">
                  <c:v>0.18281355656431036</c:v>
                </c:pt>
                <c:pt idx="4">
                  <c:v>0.24310678454838525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E-8406-4F84-BFB7-019FC853A236}"/>
            </c:ext>
          </c:extLst>
        </c:ser>
        <c:dLbls>
          <c:showLegendKey val="0"/>
          <c:showVal val="0"/>
          <c:showCatName val="0"/>
          <c:showSerName val="0"/>
          <c:showPercent val="0"/>
          <c:showBubbleSize val="0"/>
        </c:dLbls>
        <c:gapWidth val="150"/>
        <c:overlap val="100"/>
        <c:axId val="830794890"/>
        <c:axId val="497933893"/>
      </c:barChart>
      <c:catAx>
        <c:axId val="83079489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497933893"/>
        <c:crosses val="autoZero"/>
        <c:auto val="1"/>
        <c:lblAlgn val="ctr"/>
        <c:lblOffset val="100"/>
        <c:noMultiLvlLbl val="1"/>
      </c:catAx>
      <c:valAx>
        <c:axId val="497933893"/>
        <c:scaling>
          <c:orientation val="minMax"/>
          <c:max val="1"/>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830794890"/>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CHARTS!$A$428</c:f>
              <c:strCache>
                <c:ptCount val="1"/>
                <c:pt idx="0">
                  <c:v>Hydro Ottawa Limited</c:v>
                </c:pt>
              </c:strCache>
            </c:strRef>
          </c:tx>
          <c:spPr>
            <a:solidFill>
              <a:srgbClr val="4472C4"/>
            </a:solidFill>
            <a:ln cmpd="sng">
              <a:solidFill>
                <a:srgbClr val="005B9B">
                  <a:alpha val="100000"/>
                </a:srgbClr>
              </a:solidFill>
            </a:ln>
          </c:spPr>
          <c:invertIfNegative val="1"/>
          <c:cat>
            <c:numRef>
              <c:f>CHARTS!$B$427:$F$427</c:f>
              <c:numCache>
                <c:formatCode>General</c:formatCode>
                <c:ptCount val="5"/>
                <c:pt idx="0">
                  <c:v>2019</c:v>
                </c:pt>
                <c:pt idx="1">
                  <c:v>2020</c:v>
                </c:pt>
                <c:pt idx="2">
                  <c:v>2021</c:v>
                </c:pt>
                <c:pt idx="3">
                  <c:v>2022</c:v>
                </c:pt>
                <c:pt idx="4">
                  <c:v>2023</c:v>
                </c:pt>
              </c:numCache>
            </c:numRef>
          </c:cat>
          <c:val>
            <c:numRef>
              <c:f>CHARTS!$B$428:$F$428</c:f>
              <c:numCache>
                <c:formatCode>0.00%</c:formatCode>
                <c:ptCount val="5"/>
                <c:pt idx="0">
                  <c:v>3.1142731745634998E-2</c:v>
                </c:pt>
                <c:pt idx="1">
                  <c:v>2.9498823623312548E-2</c:v>
                </c:pt>
                <c:pt idx="2">
                  <c:v>2.9620448792897228E-2</c:v>
                </c:pt>
                <c:pt idx="3">
                  <c:v>3.134733526286225E-2</c:v>
                </c:pt>
                <c:pt idx="4">
                  <c:v>3.4123224090235556E-2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B401-439F-A620-329A16EFE0DB}"/>
            </c:ext>
          </c:extLst>
        </c:ser>
        <c:ser>
          <c:idx val="1"/>
          <c:order val="1"/>
          <c:tx>
            <c:strRef>
              <c:f>CHARTS!$A$429</c:f>
              <c:strCache>
                <c:ptCount val="1"/>
                <c:pt idx="0">
                  <c:v>Industry Average</c:v>
                </c:pt>
              </c:strCache>
            </c:strRef>
          </c:tx>
          <c:spPr>
            <a:solidFill>
              <a:srgbClr val="ED7D31"/>
            </a:solidFill>
            <a:ln cmpd="sng">
              <a:solidFill>
                <a:srgbClr val="000000"/>
              </a:solidFill>
            </a:ln>
          </c:spPr>
          <c:invertIfNegative val="1"/>
          <c:cat>
            <c:numRef>
              <c:f>CHARTS!$B$427:$F$427</c:f>
              <c:numCache>
                <c:formatCode>General</c:formatCode>
                <c:ptCount val="5"/>
                <c:pt idx="0">
                  <c:v>2019</c:v>
                </c:pt>
                <c:pt idx="1">
                  <c:v>2020</c:v>
                </c:pt>
                <c:pt idx="2">
                  <c:v>2021</c:v>
                </c:pt>
                <c:pt idx="3">
                  <c:v>2022</c:v>
                </c:pt>
                <c:pt idx="4">
                  <c:v>2023</c:v>
                </c:pt>
              </c:numCache>
            </c:numRef>
          </c:cat>
          <c:val>
            <c:numRef>
              <c:f>CHARTS!$B$429:$F$429</c:f>
              <c:numCache>
                <c:formatCode>0.00%</c:formatCode>
                <c:ptCount val="5"/>
                <c:pt idx="0">
                  <c:v>4.7382288051666437E-2</c:v>
                </c:pt>
                <c:pt idx="1">
                  <c:v>4.3518851000375856E-2</c:v>
                </c:pt>
                <c:pt idx="2">
                  <c:v>3.3890694235313559E-2</c:v>
                </c:pt>
                <c:pt idx="3">
                  <c:v>3.5799515088386941E-2</c:v>
                </c:pt>
                <c:pt idx="4">
                  <c:v>6.1319824363234382E-2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B401-439F-A620-329A16EFE0DB}"/>
            </c:ext>
          </c:extLst>
        </c:ser>
        <c:ser>
          <c:idx val="2"/>
          <c:order val="2"/>
          <c:tx>
            <c:strRef>
              <c:f>CHARTS!$A$430</c:f>
              <c:strCache>
                <c:ptCount val="1"/>
                <c:pt idx="0">
                  <c:v>Peer Group Average </c:v>
                </c:pt>
              </c:strCache>
            </c:strRef>
          </c:tx>
          <c:spPr>
            <a:solidFill>
              <a:srgbClr val="19988B"/>
            </a:solidFill>
            <a:ln cmpd="sng">
              <a:solidFill>
                <a:srgbClr val="000000"/>
              </a:solidFill>
            </a:ln>
          </c:spPr>
          <c:invertIfNegative val="1"/>
          <c:cat>
            <c:numRef>
              <c:f>CHARTS!$B$427:$F$427</c:f>
              <c:numCache>
                <c:formatCode>General</c:formatCode>
                <c:ptCount val="5"/>
                <c:pt idx="0">
                  <c:v>2019</c:v>
                </c:pt>
                <c:pt idx="1">
                  <c:v>2020</c:v>
                </c:pt>
                <c:pt idx="2">
                  <c:v>2021</c:v>
                </c:pt>
                <c:pt idx="3">
                  <c:v>2022</c:v>
                </c:pt>
                <c:pt idx="4">
                  <c:v>2023</c:v>
                </c:pt>
              </c:numCache>
            </c:numRef>
          </c:cat>
          <c:val>
            <c:numRef>
              <c:f>CHARTS!$B$430:$F$430</c:f>
              <c:numCache>
                <c:formatCode>0.00%</c:formatCode>
                <c:ptCount val="5"/>
                <c:pt idx="0">
                  <c:v>3.5025615622962622E-2</c:v>
                </c:pt>
                <c:pt idx="1">
                  <c:v>3.0866536892569241E-2</c:v>
                </c:pt>
                <c:pt idx="2">
                  <c:v>2.9651561219381839E-2</c:v>
                </c:pt>
                <c:pt idx="3">
                  <c:v>3.0168262004531109E-2</c:v>
                </c:pt>
                <c:pt idx="4">
                  <c:v>3.8374752730835439E-2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B401-439F-A620-329A16EFE0DB}"/>
            </c:ext>
          </c:extLst>
        </c:ser>
        <c:dLbls>
          <c:showLegendKey val="0"/>
          <c:showVal val="0"/>
          <c:showCatName val="0"/>
          <c:showSerName val="0"/>
          <c:showPercent val="0"/>
          <c:showBubbleSize val="0"/>
        </c:dLbls>
        <c:gapWidth val="150"/>
        <c:axId val="218497955"/>
        <c:axId val="504269562"/>
      </c:barChart>
      <c:lineChart>
        <c:grouping val="standard"/>
        <c:varyColors val="1"/>
        <c:ser>
          <c:idx val="3"/>
          <c:order val="3"/>
          <c:tx>
            <c:strRef>
              <c:f>CHARTS!$A$431</c:f>
              <c:strCache>
                <c:ptCount val="1"/>
                <c:pt idx="0">
                  <c:v>5 Year Hydro Ottawa Average</c:v>
                </c:pt>
              </c:strCache>
            </c:strRef>
          </c:tx>
          <c:spPr>
            <a:ln cmpd="sng">
              <a:solidFill>
                <a:srgbClr val="005B9B">
                  <a:alpha val="100000"/>
                </a:srgbClr>
              </a:solidFill>
            </a:ln>
          </c:spPr>
          <c:marker>
            <c:symbol val="none"/>
          </c:marker>
          <c:cat>
            <c:numRef>
              <c:f>CHARTS!$B$427:$F$427</c:f>
              <c:numCache>
                <c:formatCode>General</c:formatCode>
                <c:ptCount val="5"/>
                <c:pt idx="0">
                  <c:v>2019</c:v>
                </c:pt>
                <c:pt idx="1">
                  <c:v>2020</c:v>
                </c:pt>
                <c:pt idx="2">
                  <c:v>2021</c:v>
                </c:pt>
                <c:pt idx="3">
                  <c:v>2022</c:v>
                </c:pt>
                <c:pt idx="4">
                  <c:v>2023</c:v>
                </c:pt>
              </c:numCache>
            </c:numRef>
          </c:cat>
          <c:val>
            <c:numRef>
              <c:f>CHARTS!$B$431:$F$431</c:f>
              <c:numCache>
                <c:formatCode>0.00%</c:formatCode>
                <c:ptCount val="5"/>
                <c:pt idx="0">
                  <c:v>3.1146512702988516E-2</c:v>
                </c:pt>
                <c:pt idx="1">
                  <c:v>3.1146512702988516E-2</c:v>
                </c:pt>
                <c:pt idx="2">
                  <c:v>3.1146512702988516E-2</c:v>
                </c:pt>
                <c:pt idx="3">
                  <c:v>3.1146512702988516E-2</c:v>
                </c:pt>
                <c:pt idx="4">
                  <c:v>3.1146512702988516E-2</c:v>
                </c:pt>
              </c:numCache>
            </c:numRef>
          </c:val>
          <c:smooth val="0"/>
          <c:extLst>
            <c:ext xmlns:c16="http://schemas.microsoft.com/office/drawing/2014/chart" uri="{C3380CC4-5D6E-409C-BE32-E72D297353CC}">
              <c16:uniqueId val="{00000003-B401-439F-A620-329A16EFE0DB}"/>
            </c:ext>
          </c:extLst>
        </c:ser>
        <c:ser>
          <c:idx val="4"/>
          <c:order val="4"/>
          <c:tx>
            <c:strRef>
              <c:f>CHARTS!$A$432</c:f>
              <c:strCache>
                <c:ptCount val="1"/>
                <c:pt idx="0">
                  <c:v>5 Year Industry Average</c:v>
                </c:pt>
              </c:strCache>
            </c:strRef>
          </c:tx>
          <c:spPr>
            <a:ln cmpd="sng">
              <a:solidFill>
                <a:srgbClr val="F7941D">
                  <a:alpha val="100000"/>
                </a:srgbClr>
              </a:solidFill>
              <a:prstDash val="sysDot"/>
            </a:ln>
          </c:spPr>
          <c:marker>
            <c:symbol val="none"/>
          </c:marker>
          <c:cat>
            <c:numRef>
              <c:f>CHARTS!$B$427:$F$427</c:f>
              <c:numCache>
                <c:formatCode>General</c:formatCode>
                <c:ptCount val="5"/>
                <c:pt idx="0">
                  <c:v>2019</c:v>
                </c:pt>
                <c:pt idx="1">
                  <c:v>2020</c:v>
                </c:pt>
                <c:pt idx="2">
                  <c:v>2021</c:v>
                </c:pt>
                <c:pt idx="3">
                  <c:v>2022</c:v>
                </c:pt>
                <c:pt idx="4">
                  <c:v>2023</c:v>
                </c:pt>
              </c:numCache>
            </c:numRef>
          </c:cat>
          <c:val>
            <c:numRef>
              <c:f>CHARTS!$B$432:$F$432</c:f>
              <c:numCache>
                <c:formatCode>0.00%</c:formatCode>
                <c:ptCount val="5"/>
                <c:pt idx="0">
                  <c:v>4.4382234547795434E-2</c:v>
                </c:pt>
                <c:pt idx="1">
                  <c:v>4.4382234547795434E-2</c:v>
                </c:pt>
                <c:pt idx="2">
                  <c:v>4.4382234547795434E-2</c:v>
                </c:pt>
                <c:pt idx="3">
                  <c:v>4.4382234547795434E-2</c:v>
                </c:pt>
                <c:pt idx="4">
                  <c:v>4.4382234547795434E-2</c:v>
                </c:pt>
              </c:numCache>
            </c:numRef>
          </c:val>
          <c:smooth val="0"/>
          <c:extLst>
            <c:ext xmlns:c16="http://schemas.microsoft.com/office/drawing/2014/chart" uri="{C3380CC4-5D6E-409C-BE32-E72D297353CC}">
              <c16:uniqueId val="{00000004-B401-439F-A620-329A16EFE0DB}"/>
            </c:ext>
          </c:extLst>
        </c:ser>
        <c:ser>
          <c:idx val="5"/>
          <c:order val="5"/>
          <c:tx>
            <c:strRef>
              <c:f>CHARTS!$A$433</c:f>
              <c:strCache>
                <c:ptCount val="1"/>
                <c:pt idx="0">
                  <c:v>5 Year Peer Group Average</c:v>
                </c:pt>
              </c:strCache>
            </c:strRef>
          </c:tx>
          <c:spPr>
            <a:ln cmpd="sng">
              <a:solidFill>
                <a:srgbClr val="19988B">
                  <a:alpha val="100000"/>
                </a:srgbClr>
              </a:solidFill>
              <a:prstDash val="dash"/>
            </a:ln>
          </c:spPr>
          <c:marker>
            <c:symbol val="none"/>
          </c:marker>
          <c:cat>
            <c:numRef>
              <c:f>CHARTS!$B$427:$F$427</c:f>
              <c:numCache>
                <c:formatCode>General</c:formatCode>
                <c:ptCount val="5"/>
                <c:pt idx="0">
                  <c:v>2019</c:v>
                </c:pt>
                <c:pt idx="1">
                  <c:v>2020</c:v>
                </c:pt>
                <c:pt idx="2">
                  <c:v>2021</c:v>
                </c:pt>
                <c:pt idx="3">
                  <c:v>2022</c:v>
                </c:pt>
                <c:pt idx="4">
                  <c:v>2023</c:v>
                </c:pt>
              </c:numCache>
            </c:numRef>
          </c:cat>
          <c:val>
            <c:numRef>
              <c:f>CHARTS!$B$433:$F$433</c:f>
              <c:numCache>
                <c:formatCode>0.00%</c:formatCode>
                <c:ptCount val="5"/>
                <c:pt idx="0">
                  <c:v>3.2817345694056047E-2</c:v>
                </c:pt>
                <c:pt idx="1">
                  <c:v>3.2817345694056047E-2</c:v>
                </c:pt>
                <c:pt idx="2">
                  <c:v>3.2817345694056047E-2</c:v>
                </c:pt>
                <c:pt idx="3">
                  <c:v>3.2817345694056047E-2</c:v>
                </c:pt>
                <c:pt idx="4">
                  <c:v>3.2817345694056047E-2</c:v>
                </c:pt>
              </c:numCache>
            </c:numRef>
          </c:val>
          <c:smooth val="0"/>
          <c:extLst>
            <c:ext xmlns:c16="http://schemas.microsoft.com/office/drawing/2014/chart" uri="{C3380CC4-5D6E-409C-BE32-E72D297353CC}">
              <c16:uniqueId val="{00000005-B401-439F-A620-329A16EFE0DB}"/>
            </c:ext>
          </c:extLst>
        </c:ser>
        <c:dLbls>
          <c:showLegendKey val="0"/>
          <c:showVal val="0"/>
          <c:showCatName val="0"/>
          <c:showSerName val="0"/>
          <c:showPercent val="0"/>
          <c:showBubbleSize val="0"/>
        </c:dLbls>
        <c:marker val="1"/>
        <c:smooth val="0"/>
        <c:axId val="218497955"/>
        <c:axId val="504269562"/>
      </c:lineChart>
      <c:catAx>
        <c:axId val="218497955"/>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504269562"/>
        <c:crosses val="autoZero"/>
        <c:auto val="1"/>
        <c:lblAlgn val="ctr"/>
        <c:lblOffset val="100"/>
        <c:noMultiLvlLbl val="1"/>
      </c:catAx>
      <c:valAx>
        <c:axId val="504269562"/>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218497955"/>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CHARTS!$A$33</c:f>
              <c:strCache>
                <c:ptCount val="1"/>
                <c:pt idx="0">
                  <c:v>Hydro Ottawa Limited</c:v>
                </c:pt>
              </c:strCache>
            </c:strRef>
          </c:tx>
          <c:spPr>
            <a:solidFill>
              <a:srgbClr val="4472C4"/>
            </a:solidFill>
            <a:ln cmpd="sng">
              <a:solidFill>
                <a:srgbClr val="005B9B">
                  <a:alpha val="100000"/>
                </a:srgbClr>
              </a:solidFill>
            </a:ln>
          </c:spPr>
          <c:invertIfNegative val="1"/>
          <c:cat>
            <c:numRef>
              <c:f>CHARTS!$B$32:$F$32</c:f>
              <c:numCache>
                <c:formatCode>General</c:formatCode>
                <c:ptCount val="5"/>
                <c:pt idx="0">
                  <c:v>2019</c:v>
                </c:pt>
                <c:pt idx="1">
                  <c:v>2020</c:v>
                </c:pt>
                <c:pt idx="2">
                  <c:v>2021</c:v>
                </c:pt>
                <c:pt idx="3">
                  <c:v>2022</c:v>
                </c:pt>
                <c:pt idx="4">
                  <c:v>2023</c:v>
                </c:pt>
              </c:numCache>
            </c:numRef>
          </c:cat>
          <c:val>
            <c:numRef>
              <c:f>CHARTS!$B$33:$F$33</c:f>
              <c:numCache>
                <c:formatCode>#,##0.00;\(#,##0.00\)</c:formatCode>
                <c:ptCount val="5"/>
                <c:pt idx="0">
                  <c:v>8.5906992908589469E-2</c:v>
                </c:pt>
                <c:pt idx="1">
                  <c:v>8.2163501528745284E-2</c:v>
                </c:pt>
                <c:pt idx="2">
                  <c:v>8.1657269083029088E-2</c:v>
                </c:pt>
                <c:pt idx="3">
                  <c:v>8.5143221716416903E-2</c:v>
                </c:pt>
                <c:pt idx="4">
                  <c:v>7.0084682150831371E-2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578E-4B40-A736-0797E1674F0D}"/>
            </c:ext>
          </c:extLst>
        </c:ser>
        <c:ser>
          <c:idx val="1"/>
          <c:order val="1"/>
          <c:tx>
            <c:strRef>
              <c:f>CHARTS!$A$34</c:f>
              <c:strCache>
                <c:ptCount val="1"/>
                <c:pt idx="0">
                  <c:v>Industry Average</c:v>
                </c:pt>
              </c:strCache>
            </c:strRef>
          </c:tx>
          <c:spPr>
            <a:solidFill>
              <a:srgbClr val="ED7D31"/>
            </a:solidFill>
            <a:ln cmpd="sng">
              <a:solidFill>
                <a:srgbClr val="000000"/>
              </a:solidFill>
            </a:ln>
          </c:spPr>
          <c:invertIfNegative val="1"/>
          <c:cat>
            <c:numRef>
              <c:f>CHARTS!$B$32:$F$32</c:f>
              <c:numCache>
                <c:formatCode>General</c:formatCode>
                <c:ptCount val="5"/>
                <c:pt idx="0">
                  <c:v>2019</c:v>
                </c:pt>
                <c:pt idx="1">
                  <c:v>2020</c:v>
                </c:pt>
                <c:pt idx="2">
                  <c:v>2021</c:v>
                </c:pt>
                <c:pt idx="3">
                  <c:v>2022</c:v>
                </c:pt>
                <c:pt idx="4">
                  <c:v>2023</c:v>
                </c:pt>
              </c:numCache>
            </c:numRef>
          </c:cat>
          <c:val>
            <c:numRef>
              <c:f>CHARTS!$B$34:$F$34</c:f>
              <c:numCache>
                <c:formatCode>#,##0.00;\(#,##0.00\)</c:formatCode>
                <c:ptCount val="5"/>
                <c:pt idx="0">
                  <c:v>0.10524192074206197</c:v>
                </c:pt>
                <c:pt idx="1">
                  <c:v>0.10327438423308523</c:v>
                </c:pt>
                <c:pt idx="2">
                  <c:v>0.10103548161856225</c:v>
                </c:pt>
                <c:pt idx="3">
                  <c:v>0.10127631964517171</c:v>
                </c:pt>
                <c:pt idx="4">
                  <c:v>0.10611202630392952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578E-4B40-A736-0797E1674F0D}"/>
            </c:ext>
          </c:extLst>
        </c:ser>
        <c:ser>
          <c:idx val="2"/>
          <c:order val="2"/>
          <c:tx>
            <c:strRef>
              <c:f>CHARTS!$A$35</c:f>
              <c:strCache>
                <c:ptCount val="1"/>
                <c:pt idx="0">
                  <c:v>Peer Group Average </c:v>
                </c:pt>
              </c:strCache>
            </c:strRef>
          </c:tx>
          <c:spPr>
            <a:solidFill>
              <a:srgbClr val="19988B"/>
            </a:solidFill>
            <a:ln cmpd="sng">
              <a:solidFill>
                <a:srgbClr val="000000"/>
              </a:solidFill>
            </a:ln>
          </c:spPr>
          <c:invertIfNegative val="1"/>
          <c:cat>
            <c:numRef>
              <c:f>CHARTS!$B$32:$F$32</c:f>
              <c:numCache>
                <c:formatCode>General</c:formatCode>
                <c:ptCount val="5"/>
                <c:pt idx="0">
                  <c:v>2019</c:v>
                </c:pt>
                <c:pt idx="1">
                  <c:v>2020</c:v>
                </c:pt>
                <c:pt idx="2">
                  <c:v>2021</c:v>
                </c:pt>
                <c:pt idx="3">
                  <c:v>2022</c:v>
                </c:pt>
                <c:pt idx="4">
                  <c:v>2023</c:v>
                </c:pt>
              </c:numCache>
            </c:numRef>
          </c:cat>
          <c:val>
            <c:numRef>
              <c:f>CHARTS!$B$35:$F$35</c:f>
              <c:numCache>
                <c:formatCode>#,##0.00;\(#,##0.00\)</c:formatCode>
                <c:ptCount val="5"/>
                <c:pt idx="0">
                  <c:v>8.0556936936945336E-2</c:v>
                </c:pt>
                <c:pt idx="1">
                  <c:v>7.8140900944751457E-2</c:v>
                </c:pt>
                <c:pt idx="2">
                  <c:v>7.5840097901556394E-2</c:v>
                </c:pt>
                <c:pt idx="3">
                  <c:v>7.5651539447799607E-2</c:v>
                </c:pt>
                <c:pt idx="4">
                  <c:v>7.8187231157804002E-2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578E-4B40-A736-0797E1674F0D}"/>
            </c:ext>
          </c:extLst>
        </c:ser>
        <c:dLbls>
          <c:showLegendKey val="0"/>
          <c:showVal val="0"/>
          <c:showCatName val="0"/>
          <c:showSerName val="0"/>
          <c:showPercent val="0"/>
          <c:showBubbleSize val="0"/>
        </c:dLbls>
        <c:gapWidth val="150"/>
        <c:axId val="833042770"/>
        <c:axId val="1615926974"/>
      </c:barChart>
      <c:lineChart>
        <c:grouping val="standard"/>
        <c:varyColors val="1"/>
        <c:ser>
          <c:idx val="3"/>
          <c:order val="3"/>
          <c:tx>
            <c:strRef>
              <c:f>CHARTS!$A$36</c:f>
              <c:strCache>
                <c:ptCount val="1"/>
                <c:pt idx="0">
                  <c:v>5 Year Hydro Ottawa Average</c:v>
                </c:pt>
              </c:strCache>
            </c:strRef>
          </c:tx>
          <c:spPr>
            <a:ln cmpd="sng">
              <a:solidFill>
                <a:srgbClr val="005B9B">
                  <a:alpha val="100000"/>
                </a:srgbClr>
              </a:solidFill>
            </a:ln>
          </c:spPr>
          <c:marker>
            <c:symbol val="none"/>
          </c:marker>
          <c:cat>
            <c:numRef>
              <c:f>CHARTS!$B$32:$F$32</c:f>
              <c:numCache>
                <c:formatCode>General</c:formatCode>
                <c:ptCount val="5"/>
                <c:pt idx="0">
                  <c:v>2019</c:v>
                </c:pt>
                <c:pt idx="1">
                  <c:v>2020</c:v>
                </c:pt>
                <c:pt idx="2">
                  <c:v>2021</c:v>
                </c:pt>
                <c:pt idx="3">
                  <c:v>2022</c:v>
                </c:pt>
                <c:pt idx="4">
                  <c:v>2023</c:v>
                </c:pt>
              </c:numCache>
            </c:numRef>
          </c:cat>
          <c:val>
            <c:numRef>
              <c:f>CHARTS!$B$36:$F$36</c:f>
              <c:numCache>
                <c:formatCode>#,##0.00;\(#,##0.00\)</c:formatCode>
                <c:ptCount val="5"/>
                <c:pt idx="0">
                  <c:v>8.0991133477522417E-2</c:v>
                </c:pt>
                <c:pt idx="1">
                  <c:v>8.0991133477522417E-2</c:v>
                </c:pt>
                <c:pt idx="2">
                  <c:v>8.0991133477522417E-2</c:v>
                </c:pt>
                <c:pt idx="3">
                  <c:v>8.0991133477522417E-2</c:v>
                </c:pt>
                <c:pt idx="4">
                  <c:v>8.0991133477522417E-2</c:v>
                </c:pt>
              </c:numCache>
            </c:numRef>
          </c:val>
          <c:smooth val="0"/>
          <c:extLst>
            <c:ext xmlns:c16="http://schemas.microsoft.com/office/drawing/2014/chart" uri="{C3380CC4-5D6E-409C-BE32-E72D297353CC}">
              <c16:uniqueId val="{00000003-578E-4B40-A736-0797E1674F0D}"/>
            </c:ext>
          </c:extLst>
        </c:ser>
        <c:ser>
          <c:idx val="4"/>
          <c:order val="4"/>
          <c:tx>
            <c:strRef>
              <c:f>CHARTS!$A$37</c:f>
              <c:strCache>
                <c:ptCount val="1"/>
                <c:pt idx="0">
                  <c:v>5 Year Industry Average</c:v>
                </c:pt>
              </c:strCache>
            </c:strRef>
          </c:tx>
          <c:spPr>
            <a:ln cmpd="sng">
              <a:solidFill>
                <a:srgbClr val="F7941D">
                  <a:alpha val="100000"/>
                </a:srgbClr>
              </a:solidFill>
              <a:prstDash val="sysDot"/>
            </a:ln>
          </c:spPr>
          <c:marker>
            <c:symbol val="none"/>
          </c:marker>
          <c:cat>
            <c:numRef>
              <c:f>CHARTS!$B$32:$F$32</c:f>
              <c:numCache>
                <c:formatCode>General</c:formatCode>
                <c:ptCount val="5"/>
                <c:pt idx="0">
                  <c:v>2019</c:v>
                </c:pt>
                <c:pt idx="1">
                  <c:v>2020</c:v>
                </c:pt>
                <c:pt idx="2">
                  <c:v>2021</c:v>
                </c:pt>
                <c:pt idx="3">
                  <c:v>2022</c:v>
                </c:pt>
                <c:pt idx="4">
                  <c:v>2023</c:v>
                </c:pt>
              </c:numCache>
            </c:numRef>
          </c:cat>
          <c:val>
            <c:numRef>
              <c:f>CHARTS!$B$37:$F$37</c:f>
              <c:numCache>
                <c:formatCode>#,##0.00;\(#,##0.00\)</c:formatCode>
                <c:ptCount val="5"/>
                <c:pt idx="0">
                  <c:v>0.10338802650856213</c:v>
                </c:pt>
                <c:pt idx="1">
                  <c:v>0.10338802650856213</c:v>
                </c:pt>
                <c:pt idx="2">
                  <c:v>0.10338802650856213</c:v>
                </c:pt>
                <c:pt idx="3">
                  <c:v>0.10338802650856213</c:v>
                </c:pt>
                <c:pt idx="4">
                  <c:v>0.10338802650856213</c:v>
                </c:pt>
              </c:numCache>
            </c:numRef>
          </c:val>
          <c:smooth val="0"/>
          <c:extLst>
            <c:ext xmlns:c16="http://schemas.microsoft.com/office/drawing/2014/chart" uri="{C3380CC4-5D6E-409C-BE32-E72D297353CC}">
              <c16:uniqueId val="{00000004-578E-4B40-A736-0797E1674F0D}"/>
            </c:ext>
          </c:extLst>
        </c:ser>
        <c:ser>
          <c:idx val="5"/>
          <c:order val="5"/>
          <c:tx>
            <c:strRef>
              <c:f>CHARTS!$A$38</c:f>
              <c:strCache>
                <c:ptCount val="1"/>
                <c:pt idx="0">
                  <c:v>5 Year Peer Group Average</c:v>
                </c:pt>
              </c:strCache>
            </c:strRef>
          </c:tx>
          <c:spPr>
            <a:ln cmpd="sng">
              <a:solidFill>
                <a:srgbClr val="19988B">
                  <a:alpha val="100000"/>
                </a:srgbClr>
              </a:solidFill>
              <a:prstDash val="dash"/>
            </a:ln>
          </c:spPr>
          <c:marker>
            <c:symbol val="none"/>
          </c:marker>
          <c:cat>
            <c:numRef>
              <c:f>CHARTS!$B$32:$F$32</c:f>
              <c:numCache>
                <c:formatCode>General</c:formatCode>
                <c:ptCount val="5"/>
                <c:pt idx="0">
                  <c:v>2019</c:v>
                </c:pt>
                <c:pt idx="1">
                  <c:v>2020</c:v>
                </c:pt>
                <c:pt idx="2">
                  <c:v>2021</c:v>
                </c:pt>
                <c:pt idx="3">
                  <c:v>2022</c:v>
                </c:pt>
                <c:pt idx="4">
                  <c:v>2023</c:v>
                </c:pt>
              </c:numCache>
            </c:numRef>
          </c:cat>
          <c:val>
            <c:numRef>
              <c:f>CHARTS!$B$38:$F$38</c:f>
              <c:numCache>
                <c:formatCode>#,##0.00;\(#,##0.00\)</c:formatCode>
                <c:ptCount val="5"/>
                <c:pt idx="0">
                  <c:v>7.7675341277771356E-2</c:v>
                </c:pt>
                <c:pt idx="1">
                  <c:v>7.7675341277771356E-2</c:v>
                </c:pt>
                <c:pt idx="2">
                  <c:v>7.7675341277771356E-2</c:v>
                </c:pt>
                <c:pt idx="3">
                  <c:v>7.7675341277771356E-2</c:v>
                </c:pt>
                <c:pt idx="4">
                  <c:v>7.7675341277771356E-2</c:v>
                </c:pt>
              </c:numCache>
            </c:numRef>
          </c:val>
          <c:smooth val="0"/>
          <c:extLst>
            <c:ext xmlns:c16="http://schemas.microsoft.com/office/drawing/2014/chart" uri="{C3380CC4-5D6E-409C-BE32-E72D297353CC}">
              <c16:uniqueId val="{00000005-578E-4B40-A736-0797E1674F0D}"/>
            </c:ext>
          </c:extLst>
        </c:ser>
        <c:dLbls>
          <c:showLegendKey val="0"/>
          <c:showVal val="0"/>
          <c:showCatName val="0"/>
          <c:showSerName val="0"/>
          <c:showPercent val="0"/>
          <c:showBubbleSize val="0"/>
        </c:dLbls>
        <c:marker val="1"/>
        <c:smooth val="0"/>
        <c:axId val="833042770"/>
        <c:axId val="1615926974"/>
      </c:lineChart>
      <c:catAx>
        <c:axId val="83304277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615926974"/>
        <c:crosses val="autoZero"/>
        <c:auto val="1"/>
        <c:lblAlgn val="ctr"/>
        <c:lblOffset val="100"/>
        <c:noMultiLvlLbl val="1"/>
      </c:catAx>
      <c:valAx>
        <c:axId val="1615926974"/>
        <c:scaling>
          <c:orientation val="minMax"/>
          <c:min val="0.05"/>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0.00\)" sourceLinked="1"/>
        <c:majorTickMark val="none"/>
        <c:minorTickMark val="none"/>
        <c:tickLblPos val="nextTo"/>
        <c:spPr>
          <a:ln/>
        </c:spPr>
        <c:txPr>
          <a:bodyPr/>
          <a:lstStyle/>
          <a:p>
            <a:pPr lvl="0">
              <a:defRPr b="0">
                <a:solidFill>
                  <a:srgbClr val="000000"/>
                </a:solidFill>
                <a:latin typeface="+mn-lt"/>
              </a:defRPr>
            </a:pPr>
            <a:endParaRPr lang="en-US"/>
          </a:p>
        </c:txPr>
        <c:crossAx val="833042770"/>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CHARTS!$A$61</c:f>
              <c:strCache>
                <c:ptCount val="1"/>
                <c:pt idx="0">
                  <c:v>Hydro Ottawa Limited</c:v>
                </c:pt>
              </c:strCache>
            </c:strRef>
          </c:tx>
          <c:spPr>
            <a:solidFill>
              <a:srgbClr val="4472C4"/>
            </a:solidFill>
            <a:ln cmpd="sng">
              <a:solidFill>
                <a:srgbClr val="005B9B">
                  <a:alpha val="100000"/>
                </a:srgbClr>
              </a:solidFill>
            </a:ln>
          </c:spPr>
          <c:invertIfNegative val="1"/>
          <c:cat>
            <c:numRef>
              <c:f>CHARTS!$B$60:$F$60</c:f>
              <c:numCache>
                <c:formatCode>General</c:formatCode>
                <c:ptCount val="5"/>
                <c:pt idx="0">
                  <c:v>2019</c:v>
                </c:pt>
                <c:pt idx="1">
                  <c:v>2020</c:v>
                </c:pt>
                <c:pt idx="2">
                  <c:v>2021</c:v>
                </c:pt>
                <c:pt idx="3">
                  <c:v>2022</c:v>
                </c:pt>
                <c:pt idx="4">
                  <c:v>2023</c:v>
                </c:pt>
              </c:numCache>
            </c:numRef>
          </c:cat>
          <c:val>
            <c:numRef>
              <c:f>CHARTS!$B$61:$F$61</c:f>
              <c:numCache>
                <c:formatCode>#,##0.00;\(#,##0.00\)</c:formatCode>
                <c:ptCount val="5"/>
                <c:pt idx="0">
                  <c:v>2.9730518587773136</c:v>
                </c:pt>
                <c:pt idx="1">
                  <c:v>4.7566722507726791</c:v>
                </c:pt>
                <c:pt idx="2">
                  <c:v>3.8771802998709961</c:v>
                </c:pt>
                <c:pt idx="3">
                  <c:v>4.0337985889502352</c:v>
                </c:pt>
                <c:pt idx="4">
                  <c:v>4.1435436091147615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30C9-428C-9A2D-0AB7ACDB5ED6}"/>
            </c:ext>
          </c:extLst>
        </c:ser>
        <c:ser>
          <c:idx val="1"/>
          <c:order val="1"/>
          <c:tx>
            <c:strRef>
              <c:f>CHARTS!$A$62</c:f>
              <c:strCache>
                <c:ptCount val="1"/>
                <c:pt idx="0">
                  <c:v>Industry Average</c:v>
                </c:pt>
              </c:strCache>
            </c:strRef>
          </c:tx>
          <c:spPr>
            <a:solidFill>
              <a:srgbClr val="ED7D31"/>
            </a:solidFill>
            <a:ln cmpd="sng">
              <a:solidFill>
                <a:srgbClr val="000000"/>
              </a:solidFill>
            </a:ln>
          </c:spPr>
          <c:invertIfNegative val="1"/>
          <c:cat>
            <c:numRef>
              <c:f>CHARTS!$B$60:$F$60</c:f>
              <c:numCache>
                <c:formatCode>General</c:formatCode>
                <c:ptCount val="5"/>
                <c:pt idx="0">
                  <c:v>2019</c:v>
                </c:pt>
                <c:pt idx="1">
                  <c:v>2020</c:v>
                </c:pt>
                <c:pt idx="2">
                  <c:v>2021</c:v>
                </c:pt>
                <c:pt idx="3">
                  <c:v>2022</c:v>
                </c:pt>
                <c:pt idx="4">
                  <c:v>2023</c:v>
                </c:pt>
              </c:numCache>
            </c:numRef>
          </c:cat>
          <c:val>
            <c:numRef>
              <c:f>CHARTS!$B$62:$F$62</c:f>
              <c:numCache>
                <c:formatCode>#,##0.00;\(#,##0.00\)</c:formatCode>
                <c:ptCount val="5"/>
                <c:pt idx="0">
                  <c:v>11.226350321606251</c:v>
                </c:pt>
                <c:pt idx="1">
                  <c:v>11.141641762215226</c:v>
                </c:pt>
                <c:pt idx="2">
                  <c:v>9.4375121508771596</c:v>
                </c:pt>
                <c:pt idx="3">
                  <c:v>9.8094829626478024</c:v>
                </c:pt>
                <c:pt idx="4">
                  <c:v>8.8716512847349005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30C9-428C-9A2D-0AB7ACDB5ED6}"/>
            </c:ext>
          </c:extLst>
        </c:ser>
        <c:ser>
          <c:idx val="2"/>
          <c:order val="2"/>
          <c:tx>
            <c:strRef>
              <c:f>CHARTS!$A$63</c:f>
              <c:strCache>
                <c:ptCount val="1"/>
                <c:pt idx="0">
                  <c:v>Peer Group Average </c:v>
                </c:pt>
              </c:strCache>
            </c:strRef>
          </c:tx>
          <c:spPr>
            <a:solidFill>
              <a:srgbClr val="19988B"/>
            </a:solidFill>
            <a:ln cmpd="sng">
              <a:solidFill>
                <a:srgbClr val="000000"/>
              </a:solidFill>
            </a:ln>
          </c:spPr>
          <c:invertIfNegative val="1"/>
          <c:cat>
            <c:numRef>
              <c:f>CHARTS!$B$60:$F$60</c:f>
              <c:numCache>
                <c:formatCode>General</c:formatCode>
                <c:ptCount val="5"/>
                <c:pt idx="0">
                  <c:v>2019</c:v>
                </c:pt>
                <c:pt idx="1">
                  <c:v>2020</c:v>
                </c:pt>
                <c:pt idx="2">
                  <c:v>2021</c:v>
                </c:pt>
                <c:pt idx="3">
                  <c:v>2022</c:v>
                </c:pt>
                <c:pt idx="4">
                  <c:v>2023</c:v>
                </c:pt>
              </c:numCache>
            </c:numRef>
          </c:cat>
          <c:val>
            <c:numRef>
              <c:f>CHARTS!$B$63:$F$63</c:f>
              <c:numCache>
                <c:formatCode>#,##0.00;\(#,##0.00\)</c:formatCode>
                <c:ptCount val="5"/>
                <c:pt idx="0">
                  <c:v>5.394998808869917</c:v>
                </c:pt>
                <c:pt idx="1">
                  <c:v>5.4231009888662429</c:v>
                </c:pt>
                <c:pt idx="2">
                  <c:v>4.7537105409237448</c:v>
                </c:pt>
                <c:pt idx="3">
                  <c:v>4.9197991284600402</c:v>
                </c:pt>
                <c:pt idx="4">
                  <c:v>4.7529469223664265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30C9-428C-9A2D-0AB7ACDB5ED6}"/>
            </c:ext>
          </c:extLst>
        </c:ser>
        <c:dLbls>
          <c:showLegendKey val="0"/>
          <c:showVal val="0"/>
          <c:showCatName val="0"/>
          <c:showSerName val="0"/>
          <c:showPercent val="0"/>
          <c:showBubbleSize val="0"/>
        </c:dLbls>
        <c:gapWidth val="150"/>
        <c:axId val="1969779153"/>
        <c:axId val="1240376822"/>
      </c:barChart>
      <c:lineChart>
        <c:grouping val="standard"/>
        <c:varyColors val="1"/>
        <c:ser>
          <c:idx val="3"/>
          <c:order val="3"/>
          <c:tx>
            <c:strRef>
              <c:f>CHARTS!$A$64</c:f>
              <c:strCache>
                <c:ptCount val="1"/>
                <c:pt idx="0">
                  <c:v>5 Year Hydro Ottawa Average</c:v>
                </c:pt>
              </c:strCache>
            </c:strRef>
          </c:tx>
          <c:spPr>
            <a:ln cmpd="sng">
              <a:solidFill>
                <a:srgbClr val="005B9B">
                  <a:alpha val="100000"/>
                </a:srgbClr>
              </a:solidFill>
            </a:ln>
          </c:spPr>
          <c:marker>
            <c:symbol val="none"/>
          </c:marker>
          <c:cat>
            <c:numRef>
              <c:f>CHARTS!$B$60:$F$60</c:f>
              <c:numCache>
                <c:formatCode>General</c:formatCode>
                <c:ptCount val="5"/>
                <c:pt idx="0">
                  <c:v>2019</c:v>
                </c:pt>
                <c:pt idx="1">
                  <c:v>2020</c:v>
                </c:pt>
                <c:pt idx="2">
                  <c:v>2021</c:v>
                </c:pt>
                <c:pt idx="3">
                  <c:v>2022</c:v>
                </c:pt>
                <c:pt idx="4">
                  <c:v>2023</c:v>
                </c:pt>
              </c:numCache>
            </c:numRef>
          </c:cat>
          <c:val>
            <c:numRef>
              <c:f>CHARTS!$B$64:$F$64</c:f>
              <c:numCache>
                <c:formatCode>#,##0.00;\(#,##0.00\)</c:formatCode>
                <c:ptCount val="5"/>
                <c:pt idx="0">
                  <c:v>3.9568493214971974</c:v>
                </c:pt>
                <c:pt idx="1">
                  <c:v>3.9568493214971974</c:v>
                </c:pt>
                <c:pt idx="2">
                  <c:v>3.9568493214971974</c:v>
                </c:pt>
                <c:pt idx="3">
                  <c:v>3.9568493214971974</c:v>
                </c:pt>
                <c:pt idx="4">
                  <c:v>3.9568493214971974</c:v>
                </c:pt>
              </c:numCache>
            </c:numRef>
          </c:val>
          <c:smooth val="0"/>
          <c:extLst>
            <c:ext xmlns:c16="http://schemas.microsoft.com/office/drawing/2014/chart" uri="{C3380CC4-5D6E-409C-BE32-E72D297353CC}">
              <c16:uniqueId val="{00000003-30C9-428C-9A2D-0AB7ACDB5ED6}"/>
            </c:ext>
          </c:extLst>
        </c:ser>
        <c:ser>
          <c:idx val="4"/>
          <c:order val="4"/>
          <c:tx>
            <c:strRef>
              <c:f>CHARTS!$A$65</c:f>
              <c:strCache>
                <c:ptCount val="1"/>
                <c:pt idx="0">
                  <c:v>5 Year Industry Average</c:v>
                </c:pt>
              </c:strCache>
            </c:strRef>
          </c:tx>
          <c:spPr>
            <a:ln cmpd="sng">
              <a:solidFill>
                <a:srgbClr val="F7941D">
                  <a:alpha val="100000"/>
                </a:srgbClr>
              </a:solidFill>
              <a:prstDash val="sysDot"/>
            </a:ln>
          </c:spPr>
          <c:marker>
            <c:symbol val="none"/>
          </c:marker>
          <c:cat>
            <c:numRef>
              <c:f>CHARTS!$B$60:$F$60</c:f>
              <c:numCache>
                <c:formatCode>General</c:formatCode>
                <c:ptCount val="5"/>
                <c:pt idx="0">
                  <c:v>2019</c:v>
                </c:pt>
                <c:pt idx="1">
                  <c:v>2020</c:v>
                </c:pt>
                <c:pt idx="2">
                  <c:v>2021</c:v>
                </c:pt>
                <c:pt idx="3">
                  <c:v>2022</c:v>
                </c:pt>
                <c:pt idx="4">
                  <c:v>2023</c:v>
                </c:pt>
              </c:numCache>
            </c:numRef>
          </c:cat>
          <c:val>
            <c:numRef>
              <c:f>CHARTS!$B$65:$F$65</c:f>
              <c:numCache>
                <c:formatCode>#,##0.00;\(#,##0.00\)</c:formatCode>
                <c:ptCount val="5"/>
                <c:pt idx="0">
                  <c:v>10.097327696416269</c:v>
                </c:pt>
                <c:pt idx="1">
                  <c:v>10.097327696416269</c:v>
                </c:pt>
                <c:pt idx="2">
                  <c:v>10.097327696416269</c:v>
                </c:pt>
                <c:pt idx="3">
                  <c:v>10.097327696416269</c:v>
                </c:pt>
                <c:pt idx="4">
                  <c:v>10.097327696416269</c:v>
                </c:pt>
              </c:numCache>
            </c:numRef>
          </c:val>
          <c:smooth val="0"/>
          <c:extLst>
            <c:ext xmlns:c16="http://schemas.microsoft.com/office/drawing/2014/chart" uri="{C3380CC4-5D6E-409C-BE32-E72D297353CC}">
              <c16:uniqueId val="{00000004-30C9-428C-9A2D-0AB7ACDB5ED6}"/>
            </c:ext>
          </c:extLst>
        </c:ser>
        <c:ser>
          <c:idx val="5"/>
          <c:order val="5"/>
          <c:tx>
            <c:strRef>
              <c:f>CHARTS!$A$66</c:f>
              <c:strCache>
                <c:ptCount val="1"/>
                <c:pt idx="0">
                  <c:v>5 Year Peer Group Average</c:v>
                </c:pt>
              </c:strCache>
            </c:strRef>
          </c:tx>
          <c:spPr>
            <a:ln cmpd="sng">
              <a:solidFill>
                <a:srgbClr val="19988B">
                  <a:alpha val="100000"/>
                </a:srgbClr>
              </a:solidFill>
              <a:prstDash val="dash"/>
            </a:ln>
          </c:spPr>
          <c:marker>
            <c:symbol val="none"/>
          </c:marker>
          <c:cat>
            <c:numRef>
              <c:f>CHARTS!$B$60:$F$60</c:f>
              <c:numCache>
                <c:formatCode>General</c:formatCode>
                <c:ptCount val="5"/>
                <c:pt idx="0">
                  <c:v>2019</c:v>
                </c:pt>
                <c:pt idx="1">
                  <c:v>2020</c:v>
                </c:pt>
                <c:pt idx="2">
                  <c:v>2021</c:v>
                </c:pt>
                <c:pt idx="3">
                  <c:v>2022</c:v>
                </c:pt>
                <c:pt idx="4">
                  <c:v>2023</c:v>
                </c:pt>
              </c:numCache>
            </c:numRef>
          </c:cat>
          <c:val>
            <c:numRef>
              <c:f>CHARTS!$B$66:$F$66</c:f>
              <c:numCache>
                <c:formatCode>#,##0.00;\(#,##0.00\)</c:formatCode>
                <c:ptCount val="5"/>
                <c:pt idx="0">
                  <c:v>5.0489112778972736</c:v>
                </c:pt>
                <c:pt idx="1">
                  <c:v>5.0489112778972736</c:v>
                </c:pt>
                <c:pt idx="2">
                  <c:v>5.0489112778972736</c:v>
                </c:pt>
                <c:pt idx="3">
                  <c:v>5.0489112778972736</c:v>
                </c:pt>
                <c:pt idx="4">
                  <c:v>5.0489112778972736</c:v>
                </c:pt>
              </c:numCache>
            </c:numRef>
          </c:val>
          <c:smooth val="0"/>
          <c:extLst>
            <c:ext xmlns:c16="http://schemas.microsoft.com/office/drawing/2014/chart" uri="{C3380CC4-5D6E-409C-BE32-E72D297353CC}">
              <c16:uniqueId val="{00000005-30C9-428C-9A2D-0AB7ACDB5ED6}"/>
            </c:ext>
          </c:extLst>
        </c:ser>
        <c:dLbls>
          <c:showLegendKey val="0"/>
          <c:showVal val="0"/>
          <c:showCatName val="0"/>
          <c:showSerName val="0"/>
          <c:showPercent val="0"/>
          <c:showBubbleSize val="0"/>
        </c:dLbls>
        <c:marker val="1"/>
        <c:smooth val="0"/>
        <c:axId val="1969779153"/>
        <c:axId val="1240376822"/>
      </c:lineChart>
      <c:catAx>
        <c:axId val="1969779153"/>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240376822"/>
        <c:crosses val="autoZero"/>
        <c:auto val="1"/>
        <c:lblAlgn val="ctr"/>
        <c:lblOffset val="100"/>
        <c:noMultiLvlLbl val="1"/>
      </c:catAx>
      <c:valAx>
        <c:axId val="1240376822"/>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0.00\)" sourceLinked="1"/>
        <c:majorTickMark val="none"/>
        <c:minorTickMark val="none"/>
        <c:tickLblPos val="nextTo"/>
        <c:spPr>
          <a:ln/>
        </c:spPr>
        <c:txPr>
          <a:bodyPr/>
          <a:lstStyle/>
          <a:p>
            <a:pPr lvl="0">
              <a:defRPr b="0">
                <a:solidFill>
                  <a:srgbClr val="000000"/>
                </a:solidFill>
                <a:latin typeface="+mn-lt"/>
              </a:defRPr>
            </a:pPr>
            <a:endParaRPr lang="en-US"/>
          </a:p>
        </c:txPr>
        <c:crossAx val="1969779153"/>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CHARTS!$A$89</c:f>
              <c:strCache>
                <c:ptCount val="1"/>
                <c:pt idx="0">
                  <c:v>Hydro Ottawa Limited</c:v>
                </c:pt>
              </c:strCache>
            </c:strRef>
          </c:tx>
          <c:spPr>
            <a:solidFill>
              <a:srgbClr val="4472C4"/>
            </a:solidFill>
            <a:ln cmpd="sng">
              <a:solidFill>
                <a:srgbClr val="005B9B">
                  <a:alpha val="100000"/>
                </a:srgbClr>
              </a:solidFill>
            </a:ln>
          </c:spPr>
          <c:invertIfNegative val="1"/>
          <c:cat>
            <c:numRef>
              <c:f>CHARTS!$B$88:$F$88</c:f>
              <c:numCache>
                <c:formatCode>General</c:formatCode>
                <c:ptCount val="5"/>
                <c:pt idx="0">
                  <c:v>2019</c:v>
                </c:pt>
                <c:pt idx="1">
                  <c:v>2020</c:v>
                </c:pt>
                <c:pt idx="2">
                  <c:v>2021</c:v>
                </c:pt>
                <c:pt idx="3">
                  <c:v>2022</c:v>
                </c:pt>
                <c:pt idx="4">
                  <c:v>2023</c:v>
                </c:pt>
              </c:numCache>
            </c:numRef>
          </c:cat>
          <c:val>
            <c:numRef>
              <c:f>CHARTS!$B$89:$F$89</c:f>
              <c:numCache>
                <c:formatCode>#,##0.00;\(#,##0.00\)</c:formatCode>
                <c:ptCount val="5"/>
                <c:pt idx="0">
                  <c:v>1.8378260652027396</c:v>
                </c:pt>
                <c:pt idx="1">
                  <c:v>1.6763534836450151</c:v>
                </c:pt>
                <c:pt idx="2">
                  <c:v>1.6492365169890892</c:v>
                </c:pt>
                <c:pt idx="3">
                  <c:v>1.7155148634303055</c:v>
                </c:pt>
                <c:pt idx="4">
                  <c:v>1.3970971690811178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2D7C-47B8-9264-FF6586EAC5C1}"/>
            </c:ext>
          </c:extLst>
        </c:ser>
        <c:ser>
          <c:idx val="1"/>
          <c:order val="1"/>
          <c:tx>
            <c:strRef>
              <c:f>CHARTS!$A$90</c:f>
              <c:strCache>
                <c:ptCount val="1"/>
                <c:pt idx="0">
                  <c:v>Industry Average</c:v>
                </c:pt>
              </c:strCache>
            </c:strRef>
          </c:tx>
          <c:spPr>
            <a:solidFill>
              <a:srgbClr val="ED7D31"/>
            </a:solidFill>
            <a:ln cmpd="sng">
              <a:solidFill>
                <a:srgbClr val="000000"/>
              </a:solidFill>
            </a:ln>
          </c:spPr>
          <c:invertIfNegative val="1"/>
          <c:cat>
            <c:numRef>
              <c:f>CHARTS!$B$88:$F$88</c:f>
              <c:numCache>
                <c:formatCode>General</c:formatCode>
                <c:ptCount val="5"/>
                <c:pt idx="0">
                  <c:v>2019</c:v>
                </c:pt>
                <c:pt idx="1">
                  <c:v>2020</c:v>
                </c:pt>
                <c:pt idx="2">
                  <c:v>2021</c:v>
                </c:pt>
                <c:pt idx="3">
                  <c:v>2022</c:v>
                </c:pt>
                <c:pt idx="4">
                  <c:v>2023</c:v>
                </c:pt>
              </c:numCache>
            </c:numRef>
          </c:cat>
          <c:val>
            <c:numRef>
              <c:f>CHARTS!$B$90:$F$90</c:f>
              <c:numCache>
                <c:formatCode>#,##0.00;\(#,##0.00\)</c:formatCode>
                <c:ptCount val="5"/>
                <c:pt idx="0">
                  <c:v>2.0967222456697043</c:v>
                </c:pt>
                <c:pt idx="1">
                  <c:v>1.9956685035423996</c:v>
                </c:pt>
                <c:pt idx="2">
                  <c:v>1.9522326957042848</c:v>
                </c:pt>
                <c:pt idx="3">
                  <c:v>1.984733815890795</c:v>
                </c:pt>
                <c:pt idx="4">
                  <c:v>2.0261915219885283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2D7C-47B8-9264-FF6586EAC5C1}"/>
            </c:ext>
          </c:extLst>
        </c:ser>
        <c:ser>
          <c:idx val="2"/>
          <c:order val="2"/>
          <c:tx>
            <c:strRef>
              <c:f>CHARTS!$A$91</c:f>
              <c:strCache>
                <c:ptCount val="1"/>
                <c:pt idx="0">
                  <c:v>Peer Group Average </c:v>
                </c:pt>
              </c:strCache>
            </c:strRef>
          </c:tx>
          <c:spPr>
            <a:solidFill>
              <a:srgbClr val="19988B"/>
            </a:solidFill>
            <a:ln cmpd="sng">
              <a:solidFill>
                <a:srgbClr val="000000"/>
              </a:solidFill>
            </a:ln>
          </c:spPr>
          <c:invertIfNegative val="1"/>
          <c:cat>
            <c:numRef>
              <c:f>CHARTS!$B$88:$F$88</c:f>
              <c:numCache>
                <c:formatCode>General</c:formatCode>
                <c:ptCount val="5"/>
                <c:pt idx="0">
                  <c:v>2019</c:v>
                </c:pt>
                <c:pt idx="1">
                  <c:v>2020</c:v>
                </c:pt>
                <c:pt idx="2">
                  <c:v>2021</c:v>
                </c:pt>
                <c:pt idx="3">
                  <c:v>2022</c:v>
                </c:pt>
                <c:pt idx="4">
                  <c:v>2023</c:v>
                </c:pt>
              </c:numCache>
            </c:numRef>
          </c:cat>
          <c:val>
            <c:numRef>
              <c:f>CHARTS!$B$91:$F$91</c:f>
              <c:numCache>
                <c:formatCode>#,##0.00;\(#,##0.00\)</c:formatCode>
                <c:ptCount val="5"/>
                <c:pt idx="0">
                  <c:v>1.7796160019890344</c:v>
                </c:pt>
                <c:pt idx="1">
                  <c:v>1.6922521657119423</c:v>
                </c:pt>
                <c:pt idx="2">
                  <c:v>1.6299702891686862</c:v>
                </c:pt>
                <c:pt idx="3">
                  <c:v>1.6470708072548743</c:v>
                </c:pt>
                <c:pt idx="4">
                  <c:v>1.6713646354689917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2D7C-47B8-9264-FF6586EAC5C1}"/>
            </c:ext>
          </c:extLst>
        </c:ser>
        <c:dLbls>
          <c:showLegendKey val="0"/>
          <c:showVal val="0"/>
          <c:showCatName val="0"/>
          <c:showSerName val="0"/>
          <c:showPercent val="0"/>
          <c:showBubbleSize val="0"/>
        </c:dLbls>
        <c:gapWidth val="150"/>
        <c:axId val="783710363"/>
        <c:axId val="65500314"/>
      </c:barChart>
      <c:lineChart>
        <c:grouping val="standard"/>
        <c:varyColors val="1"/>
        <c:ser>
          <c:idx val="3"/>
          <c:order val="3"/>
          <c:tx>
            <c:strRef>
              <c:f>CHARTS!$A$92</c:f>
              <c:strCache>
                <c:ptCount val="1"/>
                <c:pt idx="0">
                  <c:v>5 Year Hydro Ottawa Average</c:v>
                </c:pt>
              </c:strCache>
            </c:strRef>
          </c:tx>
          <c:spPr>
            <a:ln cmpd="sng">
              <a:solidFill>
                <a:srgbClr val="005B9B">
                  <a:alpha val="100000"/>
                </a:srgbClr>
              </a:solidFill>
            </a:ln>
          </c:spPr>
          <c:marker>
            <c:symbol val="none"/>
          </c:marker>
          <c:cat>
            <c:numRef>
              <c:f>CHARTS!$B$88:$F$88</c:f>
              <c:numCache>
                <c:formatCode>General</c:formatCode>
                <c:ptCount val="5"/>
                <c:pt idx="0">
                  <c:v>2019</c:v>
                </c:pt>
                <c:pt idx="1">
                  <c:v>2020</c:v>
                </c:pt>
                <c:pt idx="2">
                  <c:v>2021</c:v>
                </c:pt>
                <c:pt idx="3">
                  <c:v>2022</c:v>
                </c:pt>
                <c:pt idx="4">
                  <c:v>2023</c:v>
                </c:pt>
              </c:numCache>
            </c:numRef>
          </c:cat>
          <c:val>
            <c:numRef>
              <c:f>CHARTS!$B$92:$F$92</c:f>
              <c:numCache>
                <c:formatCode>#,##0.00;\(#,##0.00\)</c:formatCode>
                <c:ptCount val="5"/>
                <c:pt idx="0">
                  <c:v>1.6552056196696536</c:v>
                </c:pt>
                <c:pt idx="1">
                  <c:v>1.6552056196696536</c:v>
                </c:pt>
                <c:pt idx="2">
                  <c:v>1.6552056196696536</c:v>
                </c:pt>
                <c:pt idx="3">
                  <c:v>1.6552056196696536</c:v>
                </c:pt>
                <c:pt idx="4">
                  <c:v>1.6552056196696536</c:v>
                </c:pt>
              </c:numCache>
            </c:numRef>
          </c:val>
          <c:smooth val="0"/>
          <c:extLst>
            <c:ext xmlns:c16="http://schemas.microsoft.com/office/drawing/2014/chart" uri="{C3380CC4-5D6E-409C-BE32-E72D297353CC}">
              <c16:uniqueId val="{00000003-2D7C-47B8-9264-FF6586EAC5C1}"/>
            </c:ext>
          </c:extLst>
        </c:ser>
        <c:ser>
          <c:idx val="4"/>
          <c:order val="4"/>
          <c:tx>
            <c:strRef>
              <c:f>CHARTS!$A$93</c:f>
              <c:strCache>
                <c:ptCount val="1"/>
                <c:pt idx="0">
                  <c:v>5 Year Industry Average</c:v>
                </c:pt>
              </c:strCache>
            </c:strRef>
          </c:tx>
          <c:spPr>
            <a:ln cmpd="sng">
              <a:solidFill>
                <a:srgbClr val="F7941D">
                  <a:alpha val="100000"/>
                </a:srgbClr>
              </a:solidFill>
              <a:prstDash val="sysDot"/>
            </a:ln>
          </c:spPr>
          <c:marker>
            <c:symbol val="none"/>
          </c:marker>
          <c:cat>
            <c:numRef>
              <c:f>CHARTS!$B$88:$F$88</c:f>
              <c:numCache>
                <c:formatCode>General</c:formatCode>
                <c:ptCount val="5"/>
                <c:pt idx="0">
                  <c:v>2019</c:v>
                </c:pt>
                <c:pt idx="1">
                  <c:v>2020</c:v>
                </c:pt>
                <c:pt idx="2">
                  <c:v>2021</c:v>
                </c:pt>
                <c:pt idx="3">
                  <c:v>2022</c:v>
                </c:pt>
                <c:pt idx="4">
                  <c:v>2023</c:v>
                </c:pt>
              </c:numCache>
            </c:numRef>
          </c:cat>
          <c:val>
            <c:numRef>
              <c:f>CHARTS!$B$93:$F$93</c:f>
              <c:numCache>
                <c:formatCode>#,##0.00;\(#,##0.00\)</c:formatCode>
                <c:ptCount val="5"/>
                <c:pt idx="0">
                  <c:v>2.0111097565591423</c:v>
                </c:pt>
                <c:pt idx="1">
                  <c:v>2.0111097565591423</c:v>
                </c:pt>
                <c:pt idx="2">
                  <c:v>2.0111097565591423</c:v>
                </c:pt>
                <c:pt idx="3">
                  <c:v>2.0111097565591423</c:v>
                </c:pt>
                <c:pt idx="4">
                  <c:v>2.0111097565591423</c:v>
                </c:pt>
              </c:numCache>
            </c:numRef>
          </c:val>
          <c:smooth val="0"/>
          <c:extLst>
            <c:ext xmlns:c16="http://schemas.microsoft.com/office/drawing/2014/chart" uri="{C3380CC4-5D6E-409C-BE32-E72D297353CC}">
              <c16:uniqueId val="{00000004-2D7C-47B8-9264-FF6586EAC5C1}"/>
            </c:ext>
          </c:extLst>
        </c:ser>
        <c:ser>
          <c:idx val="5"/>
          <c:order val="5"/>
          <c:tx>
            <c:strRef>
              <c:f>CHARTS!$A$94</c:f>
              <c:strCache>
                <c:ptCount val="1"/>
                <c:pt idx="0">
                  <c:v>5 Year Peer Group Average</c:v>
                </c:pt>
              </c:strCache>
            </c:strRef>
          </c:tx>
          <c:spPr>
            <a:ln cmpd="sng">
              <a:solidFill>
                <a:srgbClr val="19988B">
                  <a:alpha val="100000"/>
                </a:srgbClr>
              </a:solidFill>
              <a:prstDash val="dash"/>
            </a:ln>
          </c:spPr>
          <c:marker>
            <c:symbol val="none"/>
          </c:marker>
          <c:cat>
            <c:numRef>
              <c:f>CHARTS!$B$88:$F$88</c:f>
              <c:numCache>
                <c:formatCode>General</c:formatCode>
                <c:ptCount val="5"/>
                <c:pt idx="0">
                  <c:v>2019</c:v>
                </c:pt>
                <c:pt idx="1">
                  <c:v>2020</c:v>
                </c:pt>
                <c:pt idx="2">
                  <c:v>2021</c:v>
                </c:pt>
                <c:pt idx="3">
                  <c:v>2022</c:v>
                </c:pt>
                <c:pt idx="4">
                  <c:v>2023</c:v>
                </c:pt>
              </c:numCache>
            </c:numRef>
          </c:cat>
          <c:val>
            <c:numRef>
              <c:f>CHARTS!$B$94:$F$94</c:f>
              <c:numCache>
                <c:formatCode>#,##0.00;\(#,##0.00\)</c:formatCode>
                <c:ptCount val="5"/>
                <c:pt idx="0">
                  <c:v>1.6840547799187058</c:v>
                </c:pt>
                <c:pt idx="1">
                  <c:v>1.6840547799187058</c:v>
                </c:pt>
                <c:pt idx="2">
                  <c:v>1.6840547799187058</c:v>
                </c:pt>
                <c:pt idx="3">
                  <c:v>1.6840547799187058</c:v>
                </c:pt>
                <c:pt idx="4">
                  <c:v>1.6840547799187058</c:v>
                </c:pt>
              </c:numCache>
            </c:numRef>
          </c:val>
          <c:smooth val="0"/>
          <c:extLst>
            <c:ext xmlns:c16="http://schemas.microsoft.com/office/drawing/2014/chart" uri="{C3380CC4-5D6E-409C-BE32-E72D297353CC}">
              <c16:uniqueId val="{00000005-2D7C-47B8-9264-FF6586EAC5C1}"/>
            </c:ext>
          </c:extLst>
        </c:ser>
        <c:dLbls>
          <c:showLegendKey val="0"/>
          <c:showVal val="0"/>
          <c:showCatName val="0"/>
          <c:showSerName val="0"/>
          <c:showPercent val="0"/>
          <c:showBubbleSize val="0"/>
        </c:dLbls>
        <c:marker val="1"/>
        <c:smooth val="0"/>
        <c:axId val="783710363"/>
        <c:axId val="65500314"/>
      </c:lineChart>
      <c:catAx>
        <c:axId val="783710363"/>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65500314"/>
        <c:crosses val="autoZero"/>
        <c:auto val="1"/>
        <c:lblAlgn val="ctr"/>
        <c:lblOffset val="100"/>
        <c:noMultiLvlLbl val="1"/>
      </c:catAx>
      <c:valAx>
        <c:axId val="65500314"/>
        <c:scaling>
          <c:orientation val="minMax"/>
          <c:min val="1"/>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0.00\)" sourceLinked="1"/>
        <c:majorTickMark val="none"/>
        <c:minorTickMark val="none"/>
        <c:tickLblPos val="nextTo"/>
        <c:spPr>
          <a:ln/>
        </c:spPr>
        <c:txPr>
          <a:bodyPr/>
          <a:lstStyle/>
          <a:p>
            <a:pPr lvl="0">
              <a:defRPr b="0">
                <a:solidFill>
                  <a:srgbClr val="000000"/>
                </a:solidFill>
                <a:latin typeface="+mn-lt"/>
              </a:defRPr>
            </a:pPr>
            <a:endParaRPr lang="en-US"/>
          </a:p>
        </c:txPr>
        <c:crossAx val="783710363"/>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CHARTS!$A$117</c:f>
              <c:strCache>
                <c:ptCount val="1"/>
                <c:pt idx="0">
                  <c:v>Hydro Ottawa Limited</c:v>
                </c:pt>
              </c:strCache>
            </c:strRef>
          </c:tx>
          <c:spPr>
            <a:solidFill>
              <a:srgbClr val="4472C4"/>
            </a:solidFill>
            <a:ln cmpd="sng">
              <a:solidFill>
                <a:srgbClr val="005B9B">
                  <a:alpha val="100000"/>
                </a:srgbClr>
              </a:solidFill>
            </a:ln>
          </c:spPr>
          <c:invertIfNegative val="1"/>
          <c:cat>
            <c:numRef>
              <c:f>CHARTS!$B$116:$F$116</c:f>
              <c:numCache>
                <c:formatCode>General</c:formatCode>
                <c:ptCount val="5"/>
                <c:pt idx="0">
                  <c:v>2019</c:v>
                </c:pt>
                <c:pt idx="1">
                  <c:v>2020</c:v>
                </c:pt>
                <c:pt idx="2">
                  <c:v>2021</c:v>
                </c:pt>
                <c:pt idx="3">
                  <c:v>2022</c:v>
                </c:pt>
                <c:pt idx="4">
                  <c:v>2023</c:v>
                </c:pt>
              </c:numCache>
            </c:numRef>
          </c:cat>
          <c:val>
            <c:numRef>
              <c:f>CHARTS!$B$117:$F$117</c:f>
              <c:numCache>
                <c:formatCode>#,##0.00;\(#,##0.00\)</c:formatCode>
                <c:ptCount val="5"/>
                <c:pt idx="0">
                  <c:v>21.393206803994456</c:v>
                </c:pt>
                <c:pt idx="1">
                  <c:v>20.402653884687901</c:v>
                </c:pt>
                <c:pt idx="2">
                  <c:v>20.197056985975689</c:v>
                </c:pt>
                <c:pt idx="3">
                  <c:v>20.148578229093818</c:v>
                </c:pt>
                <c:pt idx="4">
                  <c:v>19.934415427245327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5178-4108-BD4B-89B87E6AAF30}"/>
            </c:ext>
          </c:extLst>
        </c:ser>
        <c:ser>
          <c:idx val="1"/>
          <c:order val="1"/>
          <c:tx>
            <c:strRef>
              <c:f>CHARTS!$A$118</c:f>
              <c:strCache>
                <c:ptCount val="1"/>
                <c:pt idx="0">
                  <c:v>Industry Average</c:v>
                </c:pt>
              </c:strCache>
            </c:strRef>
          </c:tx>
          <c:spPr>
            <a:solidFill>
              <a:srgbClr val="ED7D31"/>
            </a:solidFill>
            <a:ln cmpd="sng">
              <a:solidFill>
                <a:srgbClr val="000000"/>
              </a:solidFill>
            </a:ln>
          </c:spPr>
          <c:invertIfNegative val="1"/>
          <c:cat>
            <c:numRef>
              <c:f>CHARTS!$B$116:$F$116</c:f>
              <c:numCache>
                <c:formatCode>General</c:formatCode>
                <c:ptCount val="5"/>
                <c:pt idx="0">
                  <c:v>2019</c:v>
                </c:pt>
                <c:pt idx="1">
                  <c:v>2020</c:v>
                </c:pt>
                <c:pt idx="2">
                  <c:v>2021</c:v>
                </c:pt>
                <c:pt idx="3">
                  <c:v>2022</c:v>
                </c:pt>
                <c:pt idx="4">
                  <c:v>2023</c:v>
                </c:pt>
              </c:numCache>
            </c:numRef>
          </c:cat>
          <c:val>
            <c:numRef>
              <c:f>CHARTS!$B$118:$F$118</c:f>
              <c:numCache>
                <c:formatCode>#,##0.00;\(#,##0.00\)</c:formatCode>
                <c:ptCount val="5"/>
                <c:pt idx="0">
                  <c:v>20.6842736326779</c:v>
                </c:pt>
                <c:pt idx="1">
                  <c:v>20.096717723025662</c:v>
                </c:pt>
                <c:pt idx="2">
                  <c:v>20.099191621816178</c:v>
                </c:pt>
                <c:pt idx="3">
                  <c:v>20.364979519157256</c:v>
                </c:pt>
                <c:pt idx="4">
                  <c:v>19.812949779056083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5178-4108-BD4B-89B87E6AAF30}"/>
            </c:ext>
          </c:extLst>
        </c:ser>
        <c:ser>
          <c:idx val="2"/>
          <c:order val="2"/>
          <c:tx>
            <c:strRef>
              <c:f>CHARTS!$A$119</c:f>
              <c:strCache>
                <c:ptCount val="1"/>
                <c:pt idx="0">
                  <c:v>Peer Group Average </c:v>
                </c:pt>
              </c:strCache>
            </c:strRef>
          </c:tx>
          <c:spPr>
            <a:solidFill>
              <a:srgbClr val="19988B"/>
            </a:solidFill>
            <a:ln cmpd="sng">
              <a:solidFill>
                <a:srgbClr val="000000"/>
              </a:solidFill>
            </a:ln>
          </c:spPr>
          <c:invertIfNegative val="1"/>
          <c:cat>
            <c:numRef>
              <c:f>CHARTS!$B$116:$F$116</c:f>
              <c:numCache>
                <c:formatCode>General</c:formatCode>
                <c:ptCount val="5"/>
                <c:pt idx="0">
                  <c:v>2019</c:v>
                </c:pt>
                <c:pt idx="1">
                  <c:v>2020</c:v>
                </c:pt>
                <c:pt idx="2">
                  <c:v>2021</c:v>
                </c:pt>
                <c:pt idx="3">
                  <c:v>2022</c:v>
                </c:pt>
                <c:pt idx="4">
                  <c:v>2023</c:v>
                </c:pt>
              </c:numCache>
            </c:numRef>
          </c:cat>
          <c:val>
            <c:numRef>
              <c:f>CHARTS!$B$119:$F$119</c:f>
              <c:numCache>
                <c:formatCode>#,##0.00;\(#,##0.00\)</c:formatCode>
                <c:ptCount val="5"/>
                <c:pt idx="0">
                  <c:v>22.943859323064462</c:v>
                </c:pt>
                <c:pt idx="1">
                  <c:v>22.496302658402332</c:v>
                </c:pt>
                <c:pt idx="2">
                  <c:v>22.38269884872933</c:v>
                </c:pt>
                <c:pt idx="3">
                  <c:v>22.694530883908406</c:v>
                </c:pt>
                <c:pt idx="4">
                  <c:v>22.274375627623705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5178-4108-BD4B-89B87E6AAF30}"/>
            </c:ext>
          </c:extLst>
        </c:ser>
        <c:dLbls>
          <c:showLegendKey val="0"/>
          <c:showVal val="0"/>
          <c:showCatName val="0"/>
          <c:showSerName val="0"/>
          <c:showPercent val="0"/>
          <c:showBubbleSize val="0"/>
        </c:dLbls>
        <c:gapWidth val="150"/>
        <c:axId val="1020409160"/>
        <c:axId val="1758461594"/>
      </c:barChart>
      <c:lineChart>
        <c:grouping val="standard"/>
        <c:varyColors val="1"/>
        <c:ser>
          <c:idx val="3"/>
          <c:order val="3"/>
          <c:tx>
            <c:strRef>
              <c:f>CHARTS!$A$120</c:f>
              <c:strCache>
                <c:ptCount val="1"/>
                <c:pt idx="0">
                  <c:v>5 Year Hydro Ottawa Average</c:v>
                </c:pt>
              </c:strCache>
            </c:strRef>
          </c:tx>
          <c:spPr>
            <a:ln cmpd="sng">
              <a:solidFill>
                <a:srgbClr val="005B9B">
                  <a:alpha val="100000"/>
                </a:srgbClr>
              </a:solidFill>
            </a:ln>
          </c:spPr>
          <c:marker>
            <c:symbol val="none"/>
          </c:marker>
          <c:cat>
            <c:numRef>
              <c:f>CHARTS!$B$116:$F$116</c:f>
              <c:numCache>
                <c:formatCode>General</c:formatCode>
                <c:ptCount val="5"/>
                <c:pt idx="0">
                  <c:v>2019</c:v>
                </c:pt>
                <c:pt idx="1">
                  <c:v>2020</c:v>
                </c:pt>
                <c:pt idx="2">
                  <c:v>2021</c:v>
                </c:pt>
                <c:pt idx="3">
                  <c:v>2022</c:v>
                </c:pt>
                <c:pt idx="4">
                  <c:v>2023</c:v>
                </c:pt>
              </c:numCache>
            </c:numRef>
          </c:cat>
          <c:val>
            <c:numRef>
              <c:f>CHARTS!$B$120:$F$120</c:f>
              <c:numCache>
                <c:formatCode>#,##0.00;\(#,##0.00\)</c:formatCode>
                <c:ptCount val="5"/>
                <c:pt idx="0">
                  <c:v>20.415182266199437</c:v>
                </c:pt>
                <c:pt idx="1">
                  <c:v>20.415182266199437</c:v>
                </c:pt>
                <c:pt idx="2">
                  <c:v>20.415182266199437</c:v>
                </c:pt>
                <c:pt idx="3">
                  <c:v>20.415182266199437</c:v>
                </c:pt>
                <c:pt idx="4">
                  <c:v>20.415182266199437</c:v>
                </c:pt>
              </c:numCache>
            </c:numRef>
          </c:val>
          <c:smooth val="0"/>
          <c:extLst>
            <c:ext xmlns:c16="http://schemas.microsoft.com/office/drawing/2014/chart" uri="{C3380CC4-5D6E-409C-BE32-E72D297353CC}">
              <c16:uniqueId val="{00000003-5178-4108-BD4B-89B87E6AAF30}"/>
            </c:ext>
          </c:extLst>
        </c:ser>
        <c:ser>
          <c:idx val="4"/>
          <c:order val="4"/>
          <c:tx>
            <c:strRef>
              <c:f>CHARTS!$A$121</c:f>
              <c:strCache>
                <c:ptCount val="1"/>
                <c:pt idx="0">
                  <c:v>5 Year Industry Average</c:v>
                </c:pt>
              </c:strCache>
            </c:strRef>
          </c:tx>
          <c:spPr>
            <a:ln cmpd="sng">
              <a:solidFill>
                <a:srgbClr val="F7941D">
                  <a:alpha val="100000"/>
                </a:srgbClr>
              </a:solidFill>
              <a:prstDash val="sysDot"/>
            </a:ln>
          </c:spPr>
          <c:marker>
            <c:symbol val="none"/>
          </c:marker>
          <c:cat>
            <c:numRef>
              <c:f>CHARTS!$B$116:$F$116</c:f>
              <c:numCache>
                <c:formatCode>General</c:formatCode>
                <c:ptCount val="5"/>
                <c:pt idx="0">
                  <c:v>2019</c:v>
                </c:pt>
                <c:pt idx="1">
                  <c:v>2020</c:v>
                </c:pt>
                <c:pt idx="2">
                  <c:v>2021</c:v>
                </c:pt>
                <c:pt idx="3">
                  <c:v>2022</c:v>
                </c:pt>
                <c:pt idx="4">
                  <c:v>2023</c:v>
                </c:pt>
              </c:numCache>
            </c:numRef>
          </c:cat>
          <c:val>
            <c:numRef>
              <c:f>CHARTS!$B$121:$F$121</c:f>
              <c:numCache>
                <c:formatCode>#,##0.00;\(#,##0.00\)</c:formatCode>
                <c:ptCount val="5"/>
                <c:pt idx="0">
                  <c:v>20.211622455146617</c:v>
                </c:pt>
                <c:pt idx="1">
                  <c:v>20.211622455146617</c:v>
                </c:pt>
                <c:pt idx="2">
                  <c:v>20.211622455146617</c:v>
                </c:pt>
                <c:pt idx="3">
                  <c:v>20.211622455146617</c:v>
                </c:pt>
                <c:pt idx="4">
                  <c:v>20.211622455146617</c:v>
                </c:pt>
              </c:numCache>
            </c:numRef>
          </c:val>
          <c:smooth val="0"/>
          <c:extLst>
            <c:ext xmlns:c16="http://schemas.microsoft.com/office/drawing/2014/chart" uri="{C3380CC4-5D6E-409C-BE32-E72D297353CC}">
              <c16:uniqueId val="{00000004-5178-4108-BD4B-89B87E6AAF30}"/>
            </c:ext>
          </c:extLst>
        </c:ser>
        <c:ser>
          <c:idx val="5"/>
          <c:order val="5"/>
          <c:tx>
            <c:strRef>
              <c:f>CHARTS!$A$122</c:f>
              <c:strCache>
                <c:ptCount val="1"/>
                <c:pt idx="0">
                  <c:v>5 Year Peer Group Average</c:v>
                </c:pt>
              </c:strCache>
            </c:strRef>
          </c:tx>
          <c:spPr>
            <a:ln cmpd="sng">
              <a:solidFill>
                <a:srgbClr val="19988B">
                  <a:alpha val="100000"/>
                </a:srgbClr>
              </a:solidFill>
              <a:prstDash val="dash"/>
            </a:ln>
          </c:spPr>
          <c:marker>
            <c:symbol val="none"/>
          </c:marker>
          <c:cat>
            <c:numRef>
              <c:f>CHARTS!$B$116:$F$116</c:f>
              <c:numCache>
                <c:formatCode>General</c:formatCode>
                <c:ptCount val="5"/>
                <c:pt idx="0">
                  <c:v>2019</c:v>
                </c:pt>
                <c:pt idx="1">
                  <c:v>2020</c:v>
                </c:pt>
                <c:pt idx="2">
                  <c:v>2021</c:v>
                </c:pt>
                <c:pt idx="3">
                  <c:v>2022</c:v>
                </c:pt>
                <c:pt idx="4">
                  <c:v>2023</c:v>
                </c:pt>
              </c:numCache>
            </c:numRef>
          </c:cat>
          <c:val>
            <c:numRef>
              <c:f>CHARTS!$B$122:$F$122</c:f>
              <c:numCache>
                <c:formatCode>#,##0.00;\(#,##0.00\)</c:formatCode>
                <c:ptCount val="5"/>
                <c:pt idx="0">
                  <c:v>22.558353468345643</c:v>
                </c:pt>
                <c:pt idx="1">
                  <c:v>22.558353468345643</c:v>
                </c:pt>
                <c:pt idx="2">
                  <c:v>22.558353468345643</c:v>
                </c:pt>
                <c:pt idx="3">
                  <c:v>22.558353468345643</c:v>
                </c:pt>
                <c:pt idx="4">
                  <c:v>22.558353468345643</c:v>
                </c:pt>
              </c:numCache>
            </c:numRef>
          </c:val>
          <c:smooth val="0"/>
          <c:extLst>
            <c:ext xmlns:c16="http://schemas.microsoft.com/office/drawing/2014/chart" uri="{C3380CC4-5D6E-409C-BE32-E72D297353CC}">
              <c16:uniqueId val="{00000005-5178-4108-BD4B-89B87E6AAF30}"/>
            </c:ext>
          </c:extLst>
        </c:ser>
        <c:dLbls>
          <c:showLegendKey val="0"/>
          <c:showVal val="0"/>
          <c:showCatName val="0"/>
          <c:showSerName val="0"/>
          <c:showPercent val="0"/>
          <c:showBubbleSize val="0"/>
        </c:dLbls>
        <c:marker val="1"/>
        <c:smooth val="0"/>
        <c:axId val="1020409160"/>
        <c:axId val="1758461594"/>
      </c:lineChart>
      <c:catAx>
        <c:axId val="102040916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758461594"/>
        <c:crosses val="autoZero"/>
        <c:auto val="1"/>
        <c:lblAlgn val="ctr"/>
        <c:lblOffset val="100"/>
        <c:noMultiLvlLbl val="1"/>
      </c:catAx>
      <c:valAx>
        <c:axId val="1758461594"/>
        <c:scaling>
          <c:orientation val="minMax"/>
          <c:min val="1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0.00\)" sourceLinked="1"/>
        <c:majorTickMark val="none"/>
        <c:minorTickMark val="none"/>
        <c:tickLblPos val="nextTo"/>
        <c:spPr>
          <a:ln/>
        </c:spPr>
        <c:txPr>
          <a:bodyPr/>
          <a:lstStyle/>
          <a:p>
            <a:pPr lvl="0">
              <a:defRPr b="0">
                <a:solidFill>
                  <a:srgbClr val="000000"/>
                </a:solidFill>
                <a:latin typeface="+mn-lt"/>
              </a:defRPr>
            </a:pPr>
            <a:endParaRPr lang="en-US"/>
          </a:p>
        </c:txPr>
        <c:crossAx val="1020409160"/>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CHARTS!$A$145</c:f>
              <c:strCache>
                <c:ptCount val="1"/>
                <c:pt idx="0">
                  <c:v>Hydro Ottawa Limited</c:v>
                </c:pt>
              </c:strCache>
            </c:strRef>
          </c:tx>
          <c:spPr>
            <a:solidFill>
              <a:srgbClr val="4472C4"/>
            </a:solidFill>
            <a:ln cmpd="sng">
              <a:solidFill>
                <a:srgbClr val="005B9B">
                  <a:alpha val="100000"/>
                </a:srgbClr>
              </a:solidFill>
            </a:ln>
          </c:spPr>
          <c:invertIfNegative val="1"/>
          <c:cat>
            <c:numRef>
              <c:f>CHARTS!$B$144:$F$144</c:f>
              <c:numCache>
                <c:formatCode>General</c:formatCode>
                <c:ptCount val="5"/>
                <c:pt idx="0">
                  <c:v>2019</c:v>
                </c:pt>
                <c:pt idx="1">
                  <c:v>2020</c:v>
                </c:pt>
                <c:pt idx="2">
                  <c:v>2021</c:v>
                </c:pt>
                <c:pt idx="3">
                  <c:v>2022</c:v>
                </c:pt>
                <c:pt idx="4">
                  <c:v>2023</c:v>
                </c:pt>
              </c:numCache>
            </c:numRef>
          </c:cat>
          <c:val>
            <c:numRef>
              <c:f>CHARTS!$B$145:$F$145</c:f>
              <c:numCache>
                <c:formatCode>#,##0.00;\(#,##0.00\)</c:formatCode>
                <c:ptCount val="5"/>
                <c:pt idx="0">
                  <c:v>17.176274608486302</c:v>
                </c:pt>
                <c:pt idx="1">
                  <c:v>17.072473559753657</c:v>
                </c:pt>
                <c:pt idx="2">
                  <c:v>16.982013217666953</c:v>
                </c:pt>
                <c:pt idx="3">
                  <c:v>17.347402208408447</c:v>
                </c:pt>
                <c:pt idx="4">
                  <c:v>17.242420416431077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806E-467A-864A-D075EEE367FF}"/>
            </c:ext>
          </c:extLst>
        </c:ser>
        <c:ser>
          <c:idx val="1"/>
          <c:order val="1"/>
          <c:tx>
            <c:strRef>
              <c:f>CHARTS!$A$146</c:f>
              <c:strCache>
                <c:ptCount val="1"/>
                <c:pt idx="0">
                  <c:v>Industry Average</c:v>
                </c:pt>
              </c:strCache>
            </c:strRef>
          </c:tx>
          <c:spPr>
            <a:solidFill>
              <a:srgbClr val="ED7D31"/>
            </a:solidFill>
            <a:ln cmpd="sng">
              <a:solidFill>
                <a:srgbClr val="000000"/>
              </a:solidFill>
            </a:ln>
          </c:spPr>
          <c:invertIfNegative val="1"/>
          <c:cat>
            <c:numRef>
              <c:f>CHARTS!$B$144:$F$144</c:f>
              <c:numCache>
                <c:formatCode>General</c:formatCode>
                <c:ptCount val="5"/>
                <c:pt idx="0">
                  <c:v>2019</c:v>
                </c:pt>
                <c:pt idx="1">
                  <c:v>2020</c:v>
                </c:pt>
                <c:pt idx="2">
                  <c:v>2021</c:v>
                </c:pt>
                <c:pt idx="3">
                  <c:v>2022</c:v>
                </c:pt>
                <c:pt idx="4">
                  <c:v>2023</c:v>
                </c:pt>
              </c:numCache>
            </c:numRef>
          </c:cat>
          <c:val>
            <c:numRef>
              <c:f>CHARTS!$B$146:$F$146</c:f>
              <c:numCache>
                <c:formatCode>#,##0.00;\(#,##0.00\)</c:formatCode>
                <c:ptCount val="5"/>
                <c:pt idx="0">
                  <c:v>30.421600187903735</c:v>
                </c:pt>
                <c:pt idx="1">
                  <c:v>30.099473057266877</c:v>
                </c:pt>
                <c:pt idx="2">
                  <c:v>29.820338259889919</c:v>
                </c:pt>
                <c:pt idx="3">
                  <c:v>29.592472329474322</c:v>
                </c:pt>
                <c:pt idx="4">
                  <c:v>29.510769689570825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806E-467A-864A-D075EEE367FF}"/>
            </c:ext>
          </c:extLst>
        </c:ser>
        <c:ser>
          <c:idx val="2"/>
          <c:order val="2"/>
          <c:tx>
            <c:strRef>
              <c:f>CHARTS!$A$147</c:f>
              <c:strCache>
                <c:ptCount val="1"/>
                <c:pt idx="0">
                  <c:v>Peer Group Average </c:v>
                </c:pt>
              </c:strCache>
            </c:strRef>
          </c:tx>
          <c:spPr>
            <a:solidFill>
              <a:srgbClr val="19988B"/>
            </a:solidFill>
            <a:ln cmpd="sng">
              <a:solidFill>
                <a:srgbClr val="000000"/>
              </a:solidFill>
            </a:ln>
          </c:spPr>
          <c:invertIfNegative val="1"/>
          <c:cat>
            <c:numRef>
              <c:f>CHARTS!$B$144:$F$144</c:f>
              <c:numCache>
                <c:formatCode>General</c:formatCode>
                <c:ptCount val="5"/>
                <c:pt idx="0">
                  <c:v>2019</c:v>
                </c:pt>
                <c:pt idx="1">
                  <c:v>2020</c:v>
                </c:pt>
                <c:pt idx="2">
                  <c:v>2021</c:v>
                </c:pt>
                <c:pt idx="3">
                  <c:v>2022</c:v>
                </c:pt>
                <c:pt idx="4">
                  <c:v>2023</c:v>
                </c:pt>
              </c:numCache>
            </c:numRef>
          </c:cat>
          <c:val>
            <c:numRef>
              <c:f>CHARTS!$B$147:$F$147</c:f>
              <c:numCache>
                <c:formatCode>#,##0.00;\(#,##0.00\)</c:formatCode>
                <c:ptCount val="5"/>
                <c:pt idx="0">
                  <c:v>19.746569869603981</c:v>
                </c:pt>
                <c:pt idx="1">
                  <c:v>19.689017985461483</c:v>
                </c:pt>
                <c:pt idx="2">
                  <c:v>19.663360591210857</c:v>
                </c:pt>
                <c:pt idx="3">
                  <c:v>19.57833716309127</c:v>
                </c:pt>
                <c:pt idx="4">
                  <c:v>19.576283183804925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806E-467A-864A-D075EEE367FF}"/>
            </c:ext>
          </c:extLst>
        </c:ser>
        <c:dLbls>
          <c:showLegendKey val="0"/>
          <c:showVal val="0"/>
          <c:showCatName val="0"/>
          <c:showSerName val="0"/>
          <c:showPercent val="0"/>
          <c:showBubbleSize val="0"/>
        </c:dLbls>
        <c:gapWidth val="150"/>
        <c:axId val="1789177223"/>
        <c:axId val="2114177855"/>
      </c:barChart>
      <c:lineChart>
        <c:grouping val="standard"/>
        <c:varyColors val="1"/>
        <c:ser>
          <c:idx val="3"/>
          <c:order val="3"/>
          <c:tx>
            <c:strRef>
              <c:f>CHARTS!$A$148</c:f>
              <c:strCache>
                <c:ptCount val="1"/>
                <c:pt idx="0">
                  <c:v>5 Year Hydro Ottawa Average</c:v>
                </c:pt>
              </c:strCache>
            </c:strRef>
          </c:tx>
          <c:spPr>
            <a:ln cmpd="sng">
              <a:solidFill>
                <a:srgbClr val="005B9B">
                  <a:alpha val="100000"/>
                </a:srgbClr>
              </a:solidFill>
            </a:ln>
          </c:spPr>
          <c:marker>
            <c:symbol val="none"/>
          </c:marker>
          <c:cat>
            <c:numRef>
              <c:f>CHARTS!$B$144:$F$144</c:f>
              <c:numCache>
                <c:formatCode>General</c:formatCode>
                <c:ptCount val="5"/>
                <c:pt idx="0">
                  <c:v>2019</c:v>
                </c:pt>
                <c:pt idx="1">
                  <c:v>2020</c:v>
                </c:pt>
                <c:pt idx="2">
                  <c:v>2021</c:v>
                </c:pt>
                <c:pt idx="3">
                  <c:v>2022</c:v>
                </c:pt>
                <c:pt idx="4">
                  <c:v>2023</c:v>
                </c:pt>
              </c:numCache>
            </c:numRef>
          </c:cat>
          <c:val>
            <c:numRef>
              <c:f>CHARTS!$B$148:$F$148</c:f>
              <c:numCache>
                <c:formatCode>#,##0.00;\(#,##0.00\)</c:formatCode>
                <c:ptCount val="5"/>
                <c:pt idx="0">
                  <c:v>17.164116802149287</c:v>
                </c:pt>
                <c:pt idx="1">
                  <c:v>17.164116802149287</c:v>
                </c:pt>
                <c:pt idx="2">
                  <c:v>17.164116802149287</c:v>
                </c:pt>
                <c:pt idx="3">
                  <c:v>17.164116802149287</c:v>
                </c:pt>
                <c:pt idx="4">
                  <c:v>17.164116802149287</c:v>
                </c:pt>
              </c:numCache>
            </c:numRef>
          </c:val>
          <c:smooth val="0"/>
          <c:extLst>
            <c:ext xmlns:c16="http://schemas.microsoft.com/office/drawing/2014/chart" uri="{C3380CC4-5D6E-409C-BE32-E72D297353CC}">
              <c16:uniqueId val="{00000003-806E-467A-864A-D075EEE367FF}"/>
            </c:ext>
          </c:extLst>
        </c:ser>
        <c:ser>
          <c:idx val="4"/>
          <c:order val="4"/>
          <c:tx>
            <c:strRef>
              <c:f>CHARTS!$A$149</c:f>
              <c:strCache>
                <c:ptCount val="1"/>
                <c:pt idx="0">
                  <c:v>5 Year Industry Average</c:v>
                </c:pt>
              </c:strCache>
            </c:strRef>
          </c:tx>
          <c:spPr>
            <a:ln cmpd="sng">
              <a:solidFill>
                <a:srgbClr val="F7941D">
                  <a:alpha val="100000"/>
                </a:srgbClr>
              </a:solidFill>
              <a:prstDash val="sysDot"/>
            </a:ln>
          </c:spPr>
          <c:marker>
            <c:symbol val="none"/>
          </c:marker>
          <c:cat>
            <c:numRef>
              <c:f>CHARTS!$B$144:$F$144</c:f>
              <c:numCache>
                <c:formatCode>General</c:formatCode>
                <c:ptCount val="5"/>
                <c:pt idx="0">
                  <c:v>2019</c:v>
                </c:pt>
                <c:pt idx="1">
                  <c:v>2020</c:v>
                </c:pt>
                <c:pt idx="2">
                  <c:v>2021</c:v>
                </c:pt>
                <c:pt idx="3">
                  <c:v>2022</c:v>
                </c:pt>
                <c:pt idx="4">
                  <c:v>2023</c:v>
                </c:pt>
              </c:numCache>
            </c:numRef>
          </c:cat>
          <c:val>
            <c:numRef>
              <c:f>CHARTS!$B$149:$F$149</c:f>
              <c:numCache>
                <c:formatCode>#,##0.00;\(#,##0.00\)</c:formatCode>
                <c:ptCount val="5"/>
                <c:pt idx="0">
                  <c:v>29.888930704821139</c:v>
                </c:pt>
                <c:pt idx="1">
                  <c:v>29.888930704821139</c:v>
                </c:pt>
                <c:pt idx="2">
                  <c:v>29.888930704821139</c:v>
                </c:pt>
                <c:pt idx="3">
                  <c:v>29.888930704821139</c:v>
                </c:pt>
                <c:pt idx="4">
                  <c:v>29.888930704821139</c:v>
                </c:pt>
              </c:numCache>
            </c:numRef>
          </c:val>
          <c:smooth val="0"/>
          <c:extLst>
            <c:ext xmlns:c16="http://schemas.microsoft.com/office/drawing/2014/chart" uri="{C3380CC4-5D6E-409C-BE32-E72D297353CC}">
              <c16:uniqueId val="{00000004-806E-467A-864A-D075EEE367FF}"/>
            </c:ext>
          </c:extLst>
        </c:ser>
        <c:ser>
          <c:idx val="5"/>
          <c:order val="5"/>
          <c:tx>
            <c:strRef>
              <c:f>CHARTS!$A$150</c:f>
              <c:strCache>
                <c:ptCount val="1"/>
                <c:pt idx="0">
                  <c:v>5 Year Peer Group Average</c:v>
                </c:pt>
              </c:strCache>
            </c:strRef>
          </c:tx>
          <c:spPr>
            <a:ln cmpd="sng">
              <a:solidFill>
                <a:srgbClr val="19988B">
                  <a:alpha val="100000"/>
                </a:srgbClr>
              </a:solidFill>
              <a:prstDash val="dash"/>
            </a:ln>
          </c:spPr>
          <c:marker>
            <c:symbol val="none"/>
          </c:marker>
          <c:cat>
            <c:numRef>
              <c:f>CHARTS!$B$144:$F$144</c:f>
              <c:numCache>
                <c:formatCode>General</c:formatCode>
                <c:ptCount val="5"/>
                <c:pt idx="0">
                  <c:v>2019</c:v>
                </c:pt>
                <c:pt idx="1">
                  <c:v>2020</c:v>
                </c:pt>
                <c:pt idx="2">
                  <c:v>2021</c:v>
                </c:pt>
                <c:pt idx="3">
                  <c:v>2022</c:v>
                </c:pt>
                <c:pt idx="4">
                  <c:v>2023</c:v>
                </c:pt>
              </c:numCache>
            </c:numRef>
          </c:cat>
          <c:val>
            <c:numRef>
              <c:f>CHARTS!$B$150:$F$150</c:f>
              <c:numCache>
                <c:formatCode>#,##0.00;\(#,##0.00\)</c:formatCode>
                <c:ptCount val="5"/>
                <c:pt idx="0">
                  <c:v>19.650713758634502</c:v>
                </c:pt>
                <c:pt idx="1">
                  <c:v>19.650713758634502</c:v>
                </c:pt>
                <c:pt idx="2">
                  <c:v>19.650713758634502</c:v>
                </c:pt>
                <c:pt idx="3">
                  <c:v>19.650713758634502</c:v>
                </c:pt>
                <c:pt idx="4">
                  <c:v>19.650713758634502</c:v>
                </c:pt>
              </c:numCache>
            </c:numRef>
          </c:val>
          <c:smooth val="0"/>
          <c:extLst>
            <c:ext xmlns:c16="http://schemas.microsoft.com/office/drawing/2014/chart" uri="{C3380CC4-5D6E-409C-BE32-E72D297353CC}">
              <c16:uniqueId val="{00000005-806E-467A-864A-D075EEE367FF}"/>
            </c:ext>
          </c:extLst>
        </c:ser>
        <c:dLbls>
          <c:showLegendKey val="0"/>
          <c:showVal val="0"/>
          <c:showCatName val="0"/>
          <c:showSerName val="0"/>
          <c:showPercent val="0"/>
          <c:showBubbleSize val="0"/>
        </c:dLbls>
        <c:marker val="1"/>
        <c:smooth val="0"/>
        <c:axId val="1789177223"/>
        <c:axId val="2114177855"/>
      </c:lineChart>
      <c:catAx>
        <c:axId val="1789177223"/>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2114177855"/>
        <c:crosses val="autoZero"/>
        <c:auto val="1"/>
        <c:lblAlgn val="ctr"/>
        <c:lblOffset val="100"/>
        <c:noMultiLvlLbl val="1"/>
      </c:catAx>
      <c:valAx>
        <c:axId val="2114177855"/>
        <c:scaling>
          <c:orientation val="minMax"/>
          <c:max val="35"/>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0.00\)" sourceLinked="1"/>
        <c:majorTickMark val="none"/>
        <c:minorTickMark val="none"/>
        <c:tickLblPos val="nextTo"/>
        <c:spPr>
          <a:ln/>
        </c:spPr>
        <c:txPr>
          <a:bodyPr/>
          <a:lstStyle/>
          <a:p>
            <a:pPr lvl="0">
              <a:defRPr b="0">
                <a:solidFill>
                  <a:srgbClr val="000000"/>
                </a:solidFill>
                <a:latin typeface="+mn-lt"/>
              </a:defRPr>
            </a:pPr>
            <a:endParaRPr lang="en-US"/>
          </a:p>
        </c:txPr>
        <c:crossAx val="1789177223"/>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CHARTS!$A$173</c:f>
              <c:strCache>
                <c:ptCount val="1"/>
                <c:pt idx="0">
                  <c:v>Hydro Ottawa Limited</c:v>
                </c:pt>
              </c:strCache>
            </c:strRef>
          </c:tx>
          <c:spPr>
            <a:solidFill>
              <a:srgbClr val="4472C4"/>
            </a:solidFill>
            <a:ln cmpd="sng">
              <a:solidFill>
                <a:srgbClr val="005B9B">
                  <a:alpha val="100000"/>
                </a:srgbClr>
              </a:solidFill>
            </a:ln>
          </c:spPr>
          <c:invertIfNegative val="1"/>
          <c:cat>
            <c:numRef>
              <c:f>CHARTS!$B$172:$F$172</c:f>
              <c:numCache>
                <c:formatCode>General</c:formatCode>
                <c:ptCount val="5"/>
                <c:pt idx="0">
                  <c:v>2019</c:v>
                </c:pt>
                <c:pt idx="1">
                  <c:v>2020</c:v>
                </c:pt>
                <c:pt idx="2">
                  <c:v>2021</c:v>
                </c:pt>
                <c:pt idx="3">
                  <c:v>2022</c:v>
                </c:pt>
                <c:pt idx="4">
                  <c:v>2023</c:v>
                </c:pt>
              </c:numCache>
            </c:numRef>
          </c:cat>
          <c:val>
            <c:numRef>
              <c:f>CHARTS!$B$173:$F$173</c:f>
              <c:numCache>
                <c:formatCode>#,##0.00;\(#,##0.00\)</c:formatCode>
                <c:ptCount val="5"/>
                <c:pt idx="0">
                  <c:v>254.69099143246478</c:v>
                </c:pt>
                <c:pt idx="1">
                  <c:v>241.98955573456678</c:v>
                </c:pt>
                <c:pt idx="2">
                  <c:v>240.64413095962524</c:v>
                </c:pt>
                <c:pt idx="3">
                  <c:v>282.53484841223622</c:v>
                </c:pt>
                <c:pt idx="4">
                  <c:v>313.06837978338552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6AF2-4CB8-A7B4-C3974C0C576D}"/>
            </c:ext>
          </c:extLst>
        </c:ser>
        <c:ser>
          <c:idx val="1"/>
          <c:order val="1"/>
          <c:tx>
            <c:strRef>
              <c:f>CHARTS!$A$174</c:f>
              <c:strCache>
                <c:ptCount val="1"/>
                <c:pt idx="0">
                  <c:v>Industry Average</c:v>
                </c:pt>
              </c:strCache>
            </c:strRef>
          </c:tx>
          <c:spPr>
            <a:solidFill>
              <a:srgbClr val="ED7D31"/>
            </a:solidFill>
            <a:ln cmpd="sng">
              <a:solidFill>
                <a:srgbClr val="000000"/>
              </a:solidFill>
            </a:ln>
          </c:spPr>
          <c:invertIfNegative val="1"/>
          <c:cat>
            <c:numRef>
              <c:f>CHARTS!$B$172:$F$172</c:f>
              <c:numCache>
                <c:formatCode>General</c:formatCode>
                <c:ptCount val="5"/>
                <c:pt idx="0">
                  <c:v>2019</c:v>
                </c:pt>
                <c:pt idx="1">
                  <c:v>2020</c:v>
                </c:pt>
                <c:pt idx="2">
                  <c:v>2021</c:v>
                </c:pt>
                <c:pt idx="3">
                  <c:v>2022</c:v>
                </c:pt>
                <c:pt idx="4">
                  <c:v>2023</c:v>
                </c:pt>
              </c:numCache>
            </c:numRef>
          </c:cat>
          <c:val>
            <c:numRef>
              <c:f>CHARTS!$B$174:$F$174</c:f>
              <c:numCache>
                <c:formatCode>#,##0.00;\(#,##0.00\)</c:formatCode>
                <c:ptCount val="5"/>
                <c:pt idx="0">
                  <c:v>340.15964079868144</c:v>
                </c:pt>
                <c:pt idx="1">
                  <c:v>342.81237376449064</c:v>
                </c:pt>
                <c:pt idx="2">
                  <c:v>342.94590751686439</c:v>
                </c:pt>
                <c:pt idx="3">
                  <c:v>362.40343396269344</c:v>
                </c:pt>
                <c:pt idx="4">
                  <c:v>380.23565631712302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6AF2-4CB8-A7B4-C3974C0C576D}"/>
            </c:ext>
          </c:extLst>
        </c:ser>
        <c:ser>
          <c:idx val="2"/>
          <c:order val="2"/>
          <c:tx>
            <c:strRef>
              <c:f>CHARTS!$A$175</c:f>
              <c:strCache>
                <c:ptCount val="1"/>
                <c:pt idx="0">
                  <c:v>Peer Group Average </c:v>
                </c:pt>
              </c:strCache>
            </c:strRef>
          </c:tx>
          <c:spPr>
            <a:solidFill>
              <a:srgbClr val="19988B"/>
            </a:solidFill>
            <a:ln cmpd="sng">
              <a:solidFill>
                <a:srgbClr val="000000"/>
              </a:solidFill>
            </a:ln>
          </c:spPr>
          <c:invertIfNegative val="1"/>
          <c:cat>
            <c:numRef>
              <c:f>CHARTS!$B$172:$F$172</c:f>
              <c:numCache>
                <c:formatCode>General</c:formatCode>
                <c:ptCount val="5"/>
                <c:pt idx="0">
                  <c:v>2019</c:v>
                </c:pt>
                <c:pt idx="1">
                  <c:v>2020</c:v>
                </c:pt>
                <c:pt idx="2">
                  <c:v>2021</c:v>
                </c:pt>
                <c:pt idx="3">
                  <c:v>2022</c:v>
                </c:pt>
                <c:pt idx="4">
                  <c:v>2023</c:v>
                </c:pt>
              </c:numCache>
            </c:numRef>
          </c:cat>
          <c:val>
            <c:numRef>
              <c:f>CHARTS!$B$175:$F$175</c:f>
              <c:numCache>
                <c:formatCode>#,##0.00;\(#,##0.00\)</c:formatCode>
                <c:ptCount val="5"/>
                <c:pt idx="0">
                  <c:v>251.75842254777407</c:v>
                </c:pt>
                <c:pt idx="1">
                  <c:v>273.74112472887452</c:v>
                </c:pt>
                <c:pt idx="2">
                  <c:v>275.71255715650204</c:v>
                </c:pt>
                <c:pt idx="3">
                  <c:v>284.72133538148483</c:v>
                </c:pt>
                <c:pt idx="4">
                  <c:v>290.47793584819783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6AF2-4CB8-A7B4-C3974C0C576D}"/>
            </c:ext>
          </c:extLst>
        </c:ser>
        <c:dLbls>
          <c:showLegendKey val="0"/>
          <c:showVal val="0"/>
          <c:showCatName val="0"/>
          <c:showSerName val="0"/>
          <c:showPercent val="0"/>
          <c:showBubbleSize val="0"/>
        </c:dLbls>
        <c:gapWidth val="150"/>
        <c:axId val="1070607702"/>
        <c:axId val="1642601975"/>
      </c:barChart>
      <c:lineChart>
        <c:grouping val="standard"/>
        <c:varyColors val="1"/>
        <c:ser>
          <c:idx val="3"/>
          <c:order val="3"/>
          <c:tx>
            <c:strRef>
              <c:f>CHARTS!$A$176</c:f>
              <c:strCache>
                <c:ptCount val="1"/>
                <c:pt idx="0">
                  <c:v>5 Year Hydro Ottawa Average</c:v>
                </c:pt>
              </c:strCache>
            </c:strRef>
          </c:tx>
          <c:spPr>
            <a:ln cmpd="sng">
              <a:solidFill>
                <a:srgbClr val="005B9B">
                  <a:alpha val="100000"/>
                </a:srgbClr>
              </a:solidFill>
            </a:ln>
          </c:spPr>
          <c:marker>
            <c:symbol val="none"/>
          </c:marker>
          <c:cat>
            <c:numRef>
              <c:f>CHARTS!$B$172:$F$172</c:f>
              <c:numCache>
                <c:formatCode>General</c:formatCode>
                <c:ptCount val="5"/>
                <c:pt idx="0">
                  <c:v>2019</c:v>
                </c:pt>
                <c:pt idx="1">
                  <c:v>2020</c:v>
                </c:pt>
                <c:pt idx="2">
                  <c:v>2021</c:v>
                </c:pt>
                <c:pt idx="3">
                  <c:v>2022</c:v>
                </c:pt>
                <c:pt idx="4">
                  <c:v>2023</c:v>
                </c:pt>
              </c:numCache>
            </c:numRef>
          </c:cat>
          <c:val>
            <c:numRef>
              <c:f>CHARTS!$B$176:$F$176</c:f>
              <c:numCache>
                <c:formatCode>#,##0.00;\(#,##0.00\)</c:formatCode>
                <c:ptCount val="5"/>
                <c:pt idx="0">
                  <c:v>266.58558126445575</c:v>
                </c:pt>
                <c:pt idx="1">
                  <c:v>266.58558126445575</c:v>
                </c:pt>
                <c:pt idx="2">
                  <c:v>266.58558126445575</c:v>
                </c:pt>
                <c:pt idx="3">
                  <c:v>266.58558126445575</c:v>
                </c:pt>
                <c:pt idx="4">
                  <c:v>266.58558126445575</c:v>
                </c:pt>
              </c:numCache>
            </c:numRef>
          </c:val>
          <c:smooth val="0"/>
          <c:extLst>
            <c:ext xmlns:c16="http://schemas.microsoft.com/office/drawing/2014/chart" uri="{C3380CC4-5D6E-409C-BE32-E72D297353CC}">
              <c16:uniqueId val="{00000003-6AF2-4CB8-A7B4-C3974C0C576D}"/>
            </c:ext>
          </c:extLst>
        </c:ser>
        <c:ser>
          <c:idx val="4"/>
          <c:order val="4"/>
          <c:tx>
            <c:strRef>
              <c:f>CHARTS!$A$177</c:f>
              <c:strCache>
                <c:ptCount val="1"/>
                <c:pt idx="0">
                  <c:v>5 Year Industry Average</c:v>
                </c:pt>
              </c:strCache>
            </c:strRef>
          </c:tx>
          <c:spPr>
            <a:ln cmpd="sng">
              <a:solidFill>
                <a:srgbClr val="F7941D">
                  <a:alpha val="100000"/>
                </a:srgbClr>
              </a:solidFill>
              <a:prstDash val="sysDot"/>
            </a:ln>
          </c:spPr>
          <c:marker>
            <c:symbol val="none"/>
          </c:marker>
          <c:cat>
            <c:numRef>
              <c:f>CHARTS!$B$172:$F$172</c:f>
              <c:numCache>
                <c:formatCode>General</c:formatCode>
                <c:ptCount val="5"/>
                <c:pt idx="0">
                  <c:v>2019</c:v>
                </c:pt>
                <c:pt idx="1">
                  <c:v>2020</c:v>
                </c:pt>
                <c:pt idx="2">
                  <c:v>2021</c:v>
                </c:pt>
                <c:pt idx="3">
                  <c:v>2022</c:v>
                </c:pt>
                <c:pt idx="4">
                  <c:v>2023</c:v>
                </c:pt>
              </c:numCache>
            </c:numRef>
          </c:cat>
          <c:val>
            <c:numRef>
              <c:f>CHARTS!$B$177:$F$177</c:f>
              <c:numCache>
                <c:formatCode>#,##0.00;\(#,##0.00\)</c:formatCode>
                <c:ptCount val="5"/>
                <c:pt idx="0">
                  <c:v>353.71140247197064</c:v>
                </c:pt>
                <c:pt idx="1">
                  <c:v>353.71140247197064</c:v>
                </c:pt>
                <c:pt idx="2">
                  <c:v>353.71140247197064</c:v>
                </c:pt>
                <c:pt idx="3">
                  <c:v>353.71140247197064</c:v>
                </c:pt>
                <c:pt idx="4">
                  <c:v>353.71140247197064</c:v>
                </c:pt>
              </c:numCache>
            </c:numRef>
          </c:val>
          <c:smooth val="0"/>
          <c:extLst>
            <c:ext xmlns:c16="http://schemas.microsoft.com/office/drawing/2014/chart" uri="{C3380CC4-5D6E-409C-BE32-E72D297353CC}">
              <c16:uniqueId val="{00000004-6AF2-4CB8-A7B4-C3974C0C576D}"/>
            </c:ext>
          </c:extLst>
        </c:ser>
        <c:ser>
          <c:idx val="5"/>
          <c:order val="5"/>
          <c:tx>
            <c:strRef>
              <c:f>CHARTS!$A$178</c:f>
              <c:strCache>
                <c:ptCount val="1"/>
                <c:pt idx="0">
                  <c:v>5 Year Peer Group Average</c:v>
                </c:pt>
              </c:strCache>
            </c:strRef>
          </c:tx>
          <c:spPr>
            <a:ln cmpd="sng">
              <a:solidFill>
                <a:srgbClr val="19988B">
                  <a:alpha val="100000"/>
                </a:srgbClr>
              </a:solidFill>
              <a:prstDash val="dash"/>
            </a:ln>
          </c:spPr>
          <c:marker>
            <c:symbol val="none"/>
          </c:marker>
          <c:cat>
            <c:numRef>
              <c:f>CHARTS!$B$172:$F$172</c:f>
              <c:numCache>
                <c:formatCode>General</c:formatCode>
                <c:ptCount val="5"/>
                <c:pt idx="0">
                  <c:v>2019</c:v>
                </c:pt>
                <c:pt idx="1">
                  <c:v>2020</c:v>
                </c:pt>
                <c:pt idx="2">
                  <c:v>2021</c:v>
                </c:pt>
                <c:pt idx="3">
                  <c:v>2022</c:v>
                </c:pt>
                <c:pt idx="4">
                  <c:v>2023</c:v>
                </c:pt>
              </c:numCache>
            </c:numRef>
          </c:cat>
          <c:val>
            <c:numRef>
              <c:f>CHARTS!$B$178:$F$178</c:f>
              <c:numCache>
                <c:formatCode>#,##0.00;\(#,##0.00\)</c:formatCode>
                <c:ptCount val="5"/>
                <c:pt idx="0">
                  <c:v>275.28227513256667</c:v>
                </c:pt>
                <c:pt idx="1">
                  <c:v>275.28227513256667</c:v>
                </c:pt>
                <c:pt idx="2">
                  <c:v>275.28227513256667</c:v>
                </c:pt>
                <c:pt idx="3">
                  <c:v>275.28227513256667</c:v>
                </c:pt>
                <c:pt idx="4">
                  <c:v>275.28227513256667</c:v>
                </c:pt>
              </c:numCache>
            </c:numRef>
          </c:val>
          <c:smooth val="0"/>
          <c:extLst>
            <c:ext xmlns:c16="http://schemas.microsoft.com/office/drawing/2014/chart" uri="{C3380CC4-5D6E-409C-BE32-E72D297353CC}">
              <c16:uniqueId val="{00000005-6AF2-4CB8-A7B4-C3974C0C576D}"/>
            </c:ext>
          </c:extLst>
        </c:ser>
        <c:dLbls>
          <c:showLegendKey val="0"/>
          <c:showVal val="0"/>
          <c:showCatName val="0"/>
          <c:showSerName val="0"/>
          <c:showPercent val="0"/>
          <c:showBubbleSize val="0"/>
        </c:dLbls>
        <c:marker val="1"/>
        <c:smooth val="0"/>
        <c:axId val="1070607702"/>
        <c:axId val="1642601975"/>
      </c:lineChart>
      <c:catAx>
        <c:axId val="107060770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642601975"/>
        <c:crosses val="autoZero"/>
        <c:auto val="1"/>
        <c:lblAlgn val="ctr"/>
        <c:lblOffset val="100"/>
        <c:noMultiLvlLbl val="1"/>
      </c:catAx>
      <c:valAx>
        <c:axId val="1642601975"/>
        <c:scaling>
          <c:orientation val="minMax"/>
          <c:min val="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0.00\)" sourceLinked="1"/>
        <c:majorTickMark val="none"/>
        <c:minorTickMark val="none"/>
        <c:tickLblPos val="nextTo"/>
        <c:spPr>
          <a:ln>
            <a:solidFill/>
          </a:ln>
        </c:spPr>
        <c:txPr>
          <a:bodyPr/>
          <a:lstStyle/>
          <a:p>
            <a:pPr lvl="0">
              <a:defRPr b="0">
                <a:solidFill>
                  <a:srgbClr val="000000"/>
                </a:solidFill>
                <a:latin typeface="+mn-lt"/>
              </a:defRPr>
            </a:pPr>
            <a:endParaRPr lang="en-US"/>
          </a:p>
        </c:txPr>
        <c:crossAx val="1070607702"/>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CHARTS!$A$201</c:f>
              <c:strCache>
                <c:ptCount val="1"/>
                <c:pt idx="0">
                  <c:v>Hydro Ottawa Limited</c:v>
                </c:pt>
              </c:strCache>
            </c:strRef>
          </c:tx>
          <c:spPr>
            <a:solidFill>
              <a:srgbClr val="4472C4"/>
            </a:solidFill>
            <a:ln cmpd="sng">
              <a:solidFill>
                <a:srgbClr val="005B9B">
                  <a:alpha val="100000"/>
                </a:srgbClr>
              </a:solidFill>
            </a:ln>
          </c:spPr>
          <c:invertIfNegative val="1"/>
          <c:cat>
            <c:numRef>
              <c:f>CHARTS!$B$200:$F$200</c:f>
              <c:numCache>
                <c:formatCode>General</c:formatCode>
                <c:ptCount val="5"/>
                <c:pt idx="0">
                  <c:v>2019</c:v>
                </c:pt>
                <c:pt idx="1">
                  <c:v>2020</c:v>
                </c:pt>
                <c:pt idx="2">
                  <c:v>2021</c:v>
                </c:pt>
                <c:pt idx="3">
                  <c:v>2022</c:v>
                </c:pt>
                <c:pt idx="4">
                  <c:v>2023</c:v>
                </c:pt>
              </c:numCache>
            </c:numRef>
          </c:cat>
          <c:val>
            <c:numRef>
              <c:f>CHARTS!$B$201:$F$201</c:f>
              <c:numCache>
                <c:formatCode>#,##0.00</c:formatCode>
                <c:ptCount val="5"/>
                <c:pt idx="0">
                  <c:v>14828.069371144618</c:v>
                </c:pt>
                <c:pt idx="1">
                  <c:v>14174.252775240993</c:v>
                </c:pt>
                <c:pt idx="2">
                  <c:v>14170.530188333332</c:v>
                </c:pt>
                <c:pt idx="3">
                  <c:v>16286.867913588178</c:v>
                </c:pt>
                <c:pt idx="4">
                  <c:v>18156.869640241959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5B9B">
                        <a:alpha val="100000"/>
                      </a:srgbClr>
                    </a:solidFill>
                  </a:ln>
                </c14:spPr>
              </c14:invertSolidFillFmt>
            </c:ext>
            <c:ext xmlns:c16="http://schemas.microsoft.com/office/drawing/2014/chart" uri="{C3380CC4-5D6E-409C-BE32-E72D297353CC}">
              <c16:uniqueId val="{00000000-991D-4796-9E49-03EE4C8B6B8C}"/>
            </c:ext>
          </c:extLst>
        </c:ser>
        <c:ser>
          <c:idx val="1"/>
          <c:order val="1"/>
          <c:tx>
            <c:strRef>
              <c:f>CHARTS!$A$202</c:f>
              <c:strCache>
                <c:ptCount val="1"/>
                <c:pt idx="0">
                  <c:v>Industry Average</c:v>
                </c:pt>
              </c:strCache>
            </c:strRef>
          </c:tx>
          <c:spPr>
            <a:solidFill>
              <a:srgbClr val="ED7D31"/>
            </a:solidFill>
            <a:ln cmpd="sng">
              <a:solidFill>
                <a:srgbClr val="000000"/>
              </a:solidFill>
            </a:ln>
          </c:spPr>
          <c:invertIfNegative val="1"/>
          <c:cat>
            <c:numRef>
              <c:f>CHARTS!$B$200:$F$200</c:f>
              <c:numCache>
                <c:formatCode>General</c:formatCode>
                <c:ptCount val="5"/>
                <c:pt idx="0">
                  <c:v>2019</c:v>
                </c:pt>
                <c:pt idx="1">
                  <c:v>2020</c:v>
                </c:pt>
                <c:pt idx="2">
                  <c:v>2021</c:v>
                </c:pt>
                <c:pt idx="3">
                  <c:v>2022</c:v>
                </c:pt>
                <c:pt idx="4">
                  <c:v>2023</c:v>
                </c:pt>
              </c:numCache>
            </c:numRef>
          </c:cat>
          <c:val>
            <c:numRef>
              <c:f>CHARTS!$B$202:$F$202</c:f>
              <c:numCache>
                <c:formatCode>#,##0.00</c:formatCode>
                <c:ptCount val="5"/>
                <c:pt idx="0">
                  <c:v>14537.370955004504</c:v>
                </c:pt>
                <c:pt idx="1">
                  <c:v>15070.872092333715</c:v>
                </c:pt>
                <c:pt idx="2">
                  <c:v>15043.031656154393</c:v>
                </c:pt>
                <c:pt idx="3">
                  <c:v>15985.265632852519</c:v>
                </c:pt>
                <c:pt idx="4">
                  <c:v>16817.128921336116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991D-4796-9E49-03EE4C8B6B8C}"/>
            </c:ext>
          </c:extLst>
        </c:ser>
        <c:ser>
          <c:idx val="2"/>
          <c:order val="2"/>
          <c:tx>
            <c:strRef>
              <c:f>CHARTS!$A$203</c:f>
              <c:strCache>
                <c:ptCount val="1"/>
                <c:pt idx="0">
                  <c:v>Peer Group Average </c:v>
                </c:pt>
              </c:strCache>
            </c:strRef>
          </c:tx>
          <c:spPr>
            <a:solidFill>
              <a:srgbClr val="19988B"/>
            </a:solidFill>
            <a:ln cmpd="sng">
              <a:solidFill>
                <a:srgbClr val="000000"/>
              </a:solidFill>
            </a:ln>
          </c:spPr>
          <c:invertIfNegative val="1"/>
          <c:cat>
            <c:numRef>
              <c:f>CHARTS!$B$200:$F$200</c:f>
              <c:numCache>
                <c:formatCode>General</c:formatCode>
                <c:ptCount val="5"/>
                <c:pt idx="0">
                  <c:v>2019</c:v>
                </c:pt>
                <c:pt idx="1">
                  <c:v>2020</c:v>
                </c:pt>
                <c:pt idx="2">
                  <c:v>2021</c:v>
                </c:pt>
                <c:pt idx="3">
                  <c:v>2022</c:v>
                </c:pt>
                <c:pt idx="4">
                  <c:v>2023</c:v>
                </c:pt>
              </c:numCache>
            </c:numRef>
          </c:cat>
          <c:val>
            <c:numRef>
              <c:f>CHARTS!$B$203:$F$203</c:f>
              <c:numCache>
                <c:formatCode>#,##0.00</c:formatCode>
                <c:ptCount val="5"/>
                <c:pt idx="0">
                  <c:v>13807.532709914633</c:v>
                </c:pt>
                <c:pt idx="1">
                  <c:v>14945.789830169659</c:v>
                </c:pt>
                <c:pt idx="2">
                  <c:v>14991.333068774489</c:v>
                </c:pt>
                <c:pt idx="3">
                  <c:v>15478.04947490624</c:v>
                </c:pt>
                <c:pt idx="4">
                  <c:v>15809.670026635391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991D-4796-9E49-03EE4C8B6B8C}"/>
            </c:ext>
          </c:extLst>
        </c:ser>
        <c:dLbls>
          <c:showLegendKey val="0"/>
          <c:showVal val="0"/>
          <c:showCatName val="0"/>
          <c:showSerName val="0"/>
          <c:showPercent val="0"/>
          <c:showBubbleSize val="0"/>
        </c:dLbls>
        <c:gapWidth val="150"/>
        <c:axId val="1514877902"/>
        <c:axId val="2096760495"/>
      </c:barChart>
      <c:lineChart>
        <c:grouping val="standard"/>
        <c:varyColors val="1"/>
        <c:ser>
          <c:idx val="3"/>
          <c:order val="3"/>
          <c:tx>
            <c:strRef>
              <c:f>CHARTS!$A$204</c:f>
              <c:strCache>
                <c:ptCount val="1"/>
                <c:pt idx="0">
                  <c:v>5 Year Hydro Ottawa Average</c:v>
                </c:pt>
              </c:strCache>
            </c:strRef>
          </c:tx>
          <c:spPr>
            <a:ln cmpd="sng">
              <a:solidFill>
                <a:srgbClr val="005B9B">
                  <a:alpha val="100000"/>
                </a:srgbClr>
              </a:solidFill>
            </a:ln>
          </c:spPr>
          <c:marker>
            <c:symbol val="none"/>
          </c:marker>
          <c:cat>
            <c:numRef>
              <c:f>CHARTS!$B$200:$F$200</c:f>
              <c:numCache>
                <c:formatCode>General</c:formatCode>
                <c:ptCount val="5"/>
                <c:pt idx="0">
                  <c:v>2019</c:v>
                </c:pt>
                <c:pt idx="1">
                  <c:v>2020</c:v>
                </c:pt>
                <c:pt idx="2">
                  <c:v>2021</c:v>
                </c:pt>
                <c:pt idx="3">
                  <c:v>2022</c:v>
                </c:pt>
                <c:pt idx="4">
                  <c:v>2023</c:v>
                </c:pt>
              </c:numCache>
            </c:numRef>
          </c:cat>
          <c:val>
            <c:numRef>
              <c:f>CHARTS!$B$204:$F$204</c:f>
              <c:numCache>
                <c:formatCode>#,##0.00</c:formatCode>
                <c:ptCount val="5"/>
                <c:pt idx="0">
                  <c:v>15523.317977709816</c:v>
                </c:pt>
                <c:pt idx="1">
                  <c:v>15523.317977709816</c:v>
                </c:pt>
                <c:pt idx="2">
                  <c:v>15523.317977709816</c:v>
                </c:pt>
                <c:pt idx="3">
                  <c:v>15523.317977709816</c:v>
                </c:pt>
                <c:pt idx="4">
                  <c:v>15523.317977709816</c:v>
                </c:pt>
              </c:numCache>
            </c:numRef>
          </c:val>
          <c:smooth val="0"/>
          <c:extLst>
            <c:ext xmlns:c16="http://schemas.microsoft.com/office/drawing/2014/chart" uri="{C3380CC4-5D6E-409C-BE32-E72D297353CC}">
              <c16:uniqueId val="{00000003-991D-4796-9E49-03EE4C8B6B8C}"/>
            </c:ext>
          </c:extLst>
        </c:ser>
        <c:ser>
          <c:idx val="4"/>
          <c:order val="4"/>
          <c:tx>
            <c:strRef>
              <c:f>CHARTS!$A$205</c:f>
              <c:strCache>
                <c:ptCount val="1"/>
                <c:pt idx="0">
                  <c:v>5 Year Industry Average</c:v>
                </c:pt>
              </c:strCache>
            </c:strRef>
          </c:tx>
          <c:spPr>
            <a:ln cmpd="sng">
              <a:solidFill>
                <a:srgbClr val="F7941D">
                  <a:alpha val="100000"/>
                </a:srgbClr>
              </a:solidFill>
              <a:prstDash val="sysDot"/>
            </a:ln>
          </c:spPr>
          <c:marker>
            <c:symbol val="none"/>
          </c:marker>
          <c:cat>
            <c:numRef>
              <c:f>CHARTS!$B$200:$F$200</c:f>
              <c:numCache>
                <c:formatCode>General</c:formatCode>
                <c:ptCount val="5"/>
                <c:pt idx="0">
                  <c:v>2019</c:v>
                </c:pt>
                <c:pt idx="1">
                  <c:v>2020</c:v>
                </c:pt>
                <c:pt idx="2">
                  <c:v>2021</c:v>
                </c:pt>
                <c:pt idx="3">
                  <c:v>2022</c:v>
                </c:pt>
                <c:pt idx="4">
                  <c:v>2023</c:v>
                </c:pt>
              </c:numCache>
            </c:numRef>
          </c:cat>
          <c:val>
            <c:numRef>
              <c:f>CHARTS!$B$205:$F$205</c:f>
              <c:numCache>
                <c:formatCode>#,##0.00</c:formatCode>
                <c:ptCount val="5"/>
                <c:pt idx="0">
                  <c:v>15490.73385153625</c:v>
                </c:pt>
                <c:pt idx="1">
                  <c:v>15490.73385153625</c:v>
                </c:pt>
                <c:pt idx="2">
                  <c:v>15490.73385153625</c:v>
                </c:pt>
                <c:pt idx="3">
                  <c:v>15490.73385153625</c:v>
                </c:pt>
                <c:pt idx="4">
                  <c:v>15490.73385153625</c:v>
                </c:pt>
              </c:numCache>
            </c:numRef>
          </c:val>
          <c:smooth val="0"/>
          <c:extLst>
            <c:ext xmlns:c16="http://schemas.microsoft.com/office/drawing/2014/chart" uri="{C3380CC4-5D6E-409C-BE32-E72D297353CC}">
              <c16:uniqueId val="{00000004-991D-4796-9E49-03EE4C8B6B8C}"/>
            </c:ext>
          </c:extLst>
        </c:ser>
        <c:ser>
          <c:idx val="5"/>
          <c:order val="5"/>
          <c:tx>
            <c:strRef>
              <c:f>CHARTS!$A$206</c:f>
              <c:strCache>
                <c:ptCount val="1"/>
                <c:pt idx="0">
                  <c:v>5 Year Peer Group Average</c:v>
                </c:pt>
              </c:strCache>
            </c:strRef>
          </c:tx>
          <c:spPr>
            <a:ln cmpd="sng">
              <a:solidFill>
                <a:srgbClr val="19988B">
                  <a:alpha val="100000"/>
                </a:srgbClr>
              </a:solidFill>
              <a:prstDash val="dash"/>
            </a:ln>
          </c:spPr>
          <c:marker>
            <c:symbol val="none"/>
          </c:marker>
          <c:cat>
            <c:numRef>
              <c:f>CHARTS!$B$200:$F$200</c:f>
              <c:numCache>
                <c:formatCode>General</c:formatCode>
                <c:ptCount val="5"/>
                <c:pt idx="0">
                  <c:v>2019</c:v>
                </c:pt>
                <c:pt idx="1">
                  <c:v>2020</c:v>
                </c:pt>
                <c:pt idx="2">
                  <c:v>2021</c:v>
                </c:pt>
                <c:pt idx="3">
                  <c:v>2022</c:v>
                </c:pt>
                <c:pt idx="4">
                  <c:v>2023</c:v>
                </c:pt>
              </c:numCache>
            </c:numRef>
          </c:cat>
          <c:val>
            <c:numRef>
              <c:f>CHARTS!$B$206:$F$206</c:f>
              <c:numCache>
                <c:formatCode>#,##0.00</c:formatCode>
                <c:ptCount val="5"/>
                <c:pt idx="0">
                  <c:v>15006.475022080083</c:v>
                </c:pt>
                <c:pt idx="1">
                  <c:v>15006.475022080083</c:v>
                </c:pt>
                <c:pt idx="2">
                  <c:v>15006.475022080083</c:v>
                </c:pt>
                <c:pt idx="3">
                  <c:v>15006.475022080083</c:v>
                </c:pt>
                <c:pt idx="4">
                  <c:v>15006.475022080083</c:v>
                </c:pt>
              </c:numCache>
            </c:numRef>
          </c:val>
          <c:smooth val="0"/>
          <c:extLst>
            <c:ext xmlns:c16="http://schemas.microsoft.com/office/drawing/2014/chart" uri="{C3380CC4-5D6E-409C-BE32-E72D297353CC}">
              <c16:uniqueId val="{00000005-991D-4796-9E49-03EE4C8B6B8C}"/>
            </c:ext>
          </c:extLst>
        </c:ser>
        <c:dLbls>
          <c:showLegendKey val="0"/>
          <c:showVal val="0"/>
          <c:showCatName val="0"/>
          <c:showSerName val="0"/>
          <c:showPercent val="0"/>
          <c:showBubbleSize val="0"/>
        </c:dLbls>
        <c:marker val="1"/>
        <c:smooth val="0"/>
        <c:axId val="1514877902"/>
        <c:axId val="2096760495"/>
      </c:lineChart>
      <c:catAx>
        <c:axId val="151487790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2096760495"/>
        <c:crosses val="autoZero"/>
        <c:auto val="1"/>
        <c:lblAlgn val="ctr"/>
        <c:lblOffset val="100"/>
        <c:noMultiLvlLbl val="1"/>
      </c:catAx>
      <c:valAx>
        <c:axId val="2096760495"/>
        <c:scaling>
          <c:orientation val="minMax"/>
          <c:min val="50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b="0">
                <a:solidFill>
                  <a:srgbClr val="000000"/>
                </a:solidFill>
                <a:latin typeface="+mn-lt"/>
              </a:defRPr>
            </a:pPr>
            <a:endParaRPr lang="en-US"/>
          </a:p>
        </c:txPr>
        <c:crossAx val="1514877902"/>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9.xml"/><Relationship Id="rId13" Type="http://schemas.openxmlformats.org/officeDocument/2006/relationships/chart" Target="../charts/chart14.xml"/><Relationship Id="rId18" Type="http://schemas.openxmlformats.org/officeDocument/2006/relationships/chart" Target="../charts/chart19.xml"/><Relationship Id="rId26" Type="http://schemas.openxmlformats.org/officeDocument/2006/relationships/chart" Target="../charts/chart27.xml"/><Relationship Id="rId3" Type="http://schemas.openxmlformats.org/officeDocument/2006/relationships/chart" Target="../charts/chart4.xml"/><Relationship Id="rId21" Type="http://schemas.openxmlformats.org/officeDocument/2006/relationships/chart" Target="../charts/chart22.xml"/><Relationship Id="rId7" Type="http://schemas.openxmlformats.org/officeDocument/2006/relationships/chart" Target="../charts/chart8.xml"/><Relationship Id="rId12" Type="http://schemas.openxmlformats.org/officeDocument/2006/relationships/chart" Target="../charts/chart13.xml"/><Relationship Id="rId17" Type="http://schemas.openxmlformats.org/officeDocument/2006/relationships/chart" Target="../charts/chart18.xml"/><Relationship Id="rId25" Type="http://schemas.openxmlformats.org/officeDocument/2006/relationships/chart" Target="../charts/chart26.xml"/><Relationship Id="rId2" Type="http://schemas.openxmlformats.org/officeDocument/2006/relationships/chart" Target="../charts/chart3.xml"/><Relationship Id="rId16" Type="http://schemas.openxmlformats.org/officeDocument/2006/relationships/chart" Target="../charts/chart17.xml"/><Relationship Id="rId20" Type="http://schemas.openxmlformats.org/officeDocument/2006/relationships/chart" Target="../charts/chart21.xml"/><Relationship Id="rId1" Type="http://schemas.openxmlformats.org/officeDocument/2006/relationships/chart" Target="../charts/chart2.xml"/><Relationship Id="rId6" Type="http://schemas.openxmlformats.org/officeDocument/2006/relationships/chart" Target="../charts/chart7.xml"/><Relationship Id="rId11" Type="http://schemas.openxmlformats.org/officeDocument/2006/relationships/chart" Target="../charts/chart12.xml"/><Relationship Id="rId24" Type="http://schemas.openxmlformats.org/officeDocument/2006/relationships/chart" Target="../charts/chart25.xml"/><Relationship Id="rId5" Type="http://schemas.openxmlformats.org/officeDocument/2006/relationships/chart" Target="../charts/chart6.xml"/><Relationship Id="rId15" Type="http://schemas.openxmlformats.org/officeDocument/2006/relationships/chart" Target="../charts/chart16.xml"/><Relationship Id="rId23" Type="http://schemas.openxmlformats.org/officeDocument/2006/relationships/chart" Target="../charts/chart24.xml"/><Relationship Id="rId28" Type="http://schemas.openxmlformats.org/officeDocument/2006/relationships/chart" Target="../charts/chart29.xml"/><Relationship Id="rId10" Type="http://schemas.openxmlformats.org/officeDocument/2006/relationships/chart" Target="../charts/chart11.xml"/><Relationship Id="rId19" Type="http://schemas.openxmlformats.org/officeDocument/2006/relationships/chart" Target="../charts/chart20.xml"/><Relationship Id="rId4" Type="http://schemas.openxmlformats.org/officeDocument/2006/relationships/chart" Target="../charts/chart5.xml"/><Relationship Id="rId9" Type="http://schemas.openxmlformats.org/officeDocument/2006/relationships/chart" Target="../charts/chart10.xml"/><Relationship Id="rId14" Type="http://schemas.openxmlformats.org/officeDocument/2006/relationships/chart" Target="../charts/chart15.xml"/><Relationship Id="rId22" Type="http://schemas.openxmlformats.org/officeDocument/2006/relationships/chart" Target="../charts/chart23.xml"/><Relationship Id="rId27"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952500</xdr:colOff>
      <xdr:row>13</xdr:row>
      <xdr:rowOff>144780</xdr:rowOff>
    </xdr:from>
    <xdr:to>
      <xdr:col>12</xdr:col>
      <xdr:colOff>350520</xdr:colOff>
      <xdr:row>30</xdr:row>
      <xdr:rowOff>144780</xdr:rowOff>
    </xdr:to>
    <xdr:graphicFrame macro="">
      <xdr:nvGraphicFramePr>
        <xdr:cNvPr id="5" name="Chart 4">
          <a:extLst>
            <a:ext uri="{FF2B5EF4-FFF2-40B4-BE49-F238E27FC236}">
              <a16:creationId xmlns:a16="http://schemas.microsoft.com/office/drawing/2014/main" id="{E5605504-1276-4A8A-9EFA-F35E8E3609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219075</xdr:colOff>
      <xdr:row>10</xdr:row>
      <xdr:rowOff>114300</xdr:rowOff>
    </xdr:from>
    <xdr:ext cx="5715000" cy="3533775"/>
    <xdr:graphicFrame macro="">
      <xdr:nvGraphicFramePr>
        <xdr:cNvPr id="2" name="Chart 2" title="Chart">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219075</xdr:colOff>
      <xdr:row>38</xdr:row>
      <xdr:rowOff>104775</xdr:rowOff>
    </xdr:from>
    <xdr:ext cx="5715000" cy="3533775"/>
    <xdr:graphicFrame macro="">
      <xdr:nvGraphicFramePr>
        <xdr:cNvPr id="3" name="Chart 3" title="Chart">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0</xdr:col>
      <xdr:colOff>219075</xdr:colOff>
      <xdr:row>66</xdr:row>
      <xdr:rowOff>95250</xdr:rowOff>
    </xdr:from>
    <xdr:ext cx="5715000" cy="3533775"/>
    <xdr:graphicFrame macro="">
      <xdr:nvGraphicFramePr>
        <xdr:cNvPr id="4" name="Chart 4" title="Chart">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0</xdr:col>
      <xdr:colOff>219075</xdr:colOff>
      <xdr:row>94</xdr:row>
      <xdr:rowOff>95250</xdr:rowOff>
    </xdr:from>
    <xdr:ext cx="5715000" cy="3533775"/>
    <xdr:graphicFrame macro="">
      <xdr:nvGraphicFramePr>
        <xdr:cNvPr id="5" name="Chart 5" title="Chart">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0</xdr:col>
      <xdr:colOff>219075</xdr:colOff>
      <xdr:row>122</xdr:row>
      <xdr:rowOff>95250</xdr:rowOff>
    </xdr:from>
    <xdr:ext cx="5715000" cy="3533775"/>
    <xdr:graphicFrame macro="">
      <xdr:nvGraphicFramePr>
        <xdr:cNvPr id="6" name="Chart 6" title="Chart">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0</xdr:col>
      <xdr:colOff>219075</xdr:colOff>
      <xdr:row>150</xdr:row>
      <xdr:rowOff>95250</xdr:rowOff>
    </xdr:from>
    <xdr:ext cx="5715000" cy="3533775"/>
    <xdr:graphicFrame macro="">
      <xdr:nvGraphicFramePr>
        <xdr:cNvPr id="7" name="Chart 7" title="Chart">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0</xdr:col>
      <xdr:colOff>219075</xdr:colOff>
      <xdr:row>178</xdr:row>
      <xdr:rowOff>95250</xdr:rowOff>
    </xdr:from>
    <xdr:ext cx="5715000" cy="3533775"/>
    <xdr:graphicFrame macro="">
      <xdr:nvGraphicFramePr>
        <xdr:cNvPr id="8" name="Chart 8" title="Chart">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0</xdr:col>
      <xdr:colOff>219075</xdr:colOff>
      <xdr:row>206</xdr:row>
      <xdr:rowOff>95250</xdr:rowOff>
    </xdr:from>
    <xdr:ext cx="5715000" cy="3533775"/>
    <xdr:graphicFrame macro="">
      <xdr:nvGraphicFramePr>
        <xdr:cNvPr id="9" name="Chart 9" title="Chart">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0</xdr:col>
      <xdr:colOff>219075</xdr:colOff>
      <xdr:row>234</xdr:row>
      <xdr:rowOff>95250</xdr:rowOff>
    </xdr:from>
    <xdr:ext cx="5715000" cy="3533775"/>
    <xdr:graphicFrame macro="">
      <xdr:nvGraphicFramePr>
        <xdr:cNvPr id="10" name="Chart 10" title="Chart">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oneCellAnchor>
  <xdr:oneCellAnchor>
    <xdr:from>
      <xdr:col>0</xdr:col>
      <xdr:colOff>219075</xdr:colOff>
      <xdr:row>262</xdr:row>
      <xdr:rowOff>95250</xdr:rowOff>
    </xdr:from>
    <xdr:ext cx="5715000" cy="3533775"/>
    <xdr:graphicFrame macro="">
      <xdr:nvGraphicFramePr>
        <xdr:cNvPr id="11" name="Chart 11" title="Chart">
          <a:extLst>
            <a:ext uri="{FF2B5EF4-FFF2-40B4-BE49-F238E27FC236}">
              <a16:creationId xmlns:a16="http://schemas.microsoft.com/office/drawing/2014/main" id="{00000000-0008-0000-02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oneCellAnchor>
  <xdr:oneCellAnchor>
    <xdr:from>
      <xdr:col>0</xdr:col>
      <xdr:colOff>219075</xdr:colOff>
      <xdr:row>290</xdr:row>
      <xdr:rowOff>180975</xdr:rowOff>
    </xdr:from>
    <xdr:ext cx="5715000" cy="3533775"/>
    <xdr:graphicFrame macro="">
      <xdr:nvGraphicFramePr>
        <xdr:cNvPr id="12" name="Chart 12" title="Chart">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oneCellAnchor>
  <xdr:oneCellAnchor>
    <xdr:from>
      <xdr:col>0</xdr:col>
      <xdr:colOff>219075</xdr:colOff>
      <xdr:row>319</xdr:row>
      <xdr:rowOff>180975</xdr:rowOff>
    </xdr:from>
    <xdr:ext cx="5715000" cy="3533775"/>
    <xdr:graphicFrame macro="">
      <xdr:nvGraphicFramePr>
        <xdr:cNvPr id="13" name="Chart 13" title="Chart">
          <a:extLst>
            <a:ext uri="{FF2B5EF4-FFF2-40B4-BE49-F238E27FC236}">
              <a16:creationId xmlns:a16="http://schemas.microsoft.com/office/drawing/2014/main" id="{00000000-0008-0000-0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oneCellAnchor>
  <xdr:oneCellAnchor>
    <xdr:from>
      <xdr:col>0</xdr:col>
      <xdr:colOff>219075</xdr:colOff>
      <xdr:row>347</xdr:row>
      <xdr:rowOff>190500</xdr:rowOff>
    </xdr:from>
    <xdr:ext cx="5715000" cy="3533775"/>
    <xdr:graphicFrame macro="">
      <xdr:nvGraphicFramePr>
        <xdr:cNvPr id="14" name="Chart 14" title="Chart">
          <a:extLst>
            <a:ext uri="{FF2B5EF4-FFF2-40B4-BE49-F238E27FC236}">
              <a16:creationId xmlns:a16="http://schemas.microsoft.com/office/drawing/2014/main" id="{00000000-0008-0000-02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fLocksWithSheet="0"/>
  </xdr:oneCellAnchor>
  <xdr:oneCellAnchor>
    <xdr:from>
      <xdr:col>0</xdr:col>
      <xdr:colOff>219075</xdr:colOff>
      <xdr:row>377</xdr:row>
      <xdr:rowOff>190500</xdr:rowOff>
    </xdr:from>
    <xdr:ext cx="5715000" cy="3533775"/>
    <xdr:graphicFrame macro="">
      <xdr:nvGraphicFramePr>
        <xdr:cNvPr id="15" name="Chart 15" title="Chart">
          <a:extLst>
            <a:ext uri="{FF2B5EF4-FFF2-40B4-BE49-F238E27FC236}">
              <a16:creationId xmlns:a16="http://schemas.microsoft.com/office/drawing/2014/main" id="{00000000-0008-0000-02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fLocksWithSheet="0"/>
  </xdr:oneCellAnchor>
  <xdr:oneCellAnchor>
    <xdr:from>
      <xdr:col>0</xdr:col>
      <xdr:colOff>9525</xdr:colOff>
      <xdr:row>406</xdr:row>
      <xdr:rowOff>171450</xdr:rowOff>
    </xdr:from>
    <xdr:ext cx="5153025" cy="3533775"/>
    <xdr:graphicFrame macro="">
      <xdr:nvGraphicFramePr>
        <xdr:cNvPr id="17" name="Chart 17" title="Chart">
          <a:extLst>
            <a:ext uri="{FF2B5EF4-FFF2-40B4-BE49-F238E27FC236}">
              <a16:creationId xmlns:a16="http://schemas.microsoft.com/office/drawing/2014/main" id="{00000000-0008-0000-02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fLocksWithSheet="0"/>
  </xdr:oneCellAnchor>
  <xdr:oneCellAnchor>
    <xdr:from>
      <xdr:col>5</xdr:col>
      <xdr:colOff>333375</xdr:colOff>
      <xdr:row>445</xdr:row>
      <xdr:rowOff>152400</xdr:rowOff>
    </xdr:from>
    <xdr:ext cx="5715000" cy="3533775"/>
    <xdr:graphicFrame macro="">
      <xdr:nvGraphicFramePr>
        <xdr:cNvPr id="18" name="Chart 18" title="Chart">
          <a:extLst>
            <a:ext uri="{FF2B5EF4-FFF2-40B4-BE49-F238E27FC236}">
              <a16:creationId xmlns:a16="http://schemas.microsoft.com/office/drawing/2014/main" id="{00000000-0008-0000-02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fLocksWithSheet="0"/>
  </xdr:oneCellAnchor>
  <xdr:oneCellAnchor>
    <xdr:from>
      <xdr:col>11</xdr:col>
      <xdr:colOff>819150</xdr:colOff>
      <xdr:row>445</xdr:row>
      <xdr:rowOff>152400</xdr:rowOff>
    </xdr:from>
    <xdr:ext cx="5715000" cy="3533775"/>
    <xdr:graphicFrame macro="">
      <xdr:nvGraphicFramePr>
        <xdr:cNvPr id="19" name="Chart 19" title="Chart">
          <a:extLst>
            <a:ext uri="{FF2B5EF4-FFF2-40B4-BE49-F238E27FC236}">
              <a16:creationId xmlns:a16="http://schemas.microsoft.com/office/drawing/2014/main" id="{00000000-0008-0000-02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fLocksWithSheet="0"/>
  </xdr:oneCellAnchor>
  <xdr:oneCellAnchor>
    <xdr:from>
      <xdr:col>6</xdr:col>
      <xdr:colOff>0</xdr:colOff>
      <xdr:row>479</xdr:row>
      <xdr:rowOff>95250</xdr:rowOff>
    </xdr:from>
    <xdr:ext cx="5715000" cy="3533775"/>
    <xdr:graphicFrame macro="">
      <xdr:nvGraphicFramePr>
        <xdr:cNvPr id="20" name="Chart 20" title="Chart">
          <a:extLst>
            <a:ext uri="{FF2B5EF4-FFF2-40B4-BE49-F238E27FC236}">
              <a16:creationId xmlns:a16="http://schemas.microsoft.com/office/drawing/2014/main" id="{00000000-0008-0000-02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fLocksWithSheet="0"/>
  </xdr:oneCellAnchor>
  <xdr:oneCellAnchor>
    <xdr:from>
      <xdr:col>11</xdr:col>
      <xdr:colOff>923925</xdr:colOff>
      <xdr:row>479</xdr:row>
      <xdr:rowOff>95250</xdr:rowOff>
    </xdr:from>
    <xdr:ext cx="5715000" cy="3533775"/>
    <xdr:graphicFrame macro="">
      <xdr:nvGraphicFramePr>
        <xdr:cNvPr id="21" name="Chart 21" title="Chart">
          <a:extLst>
            <a:ext uri="{FF2B5EF4-FFF2-40B4-BE49-F238E27FC236}">
              <a16:creationId xmlns:a16="http://schemas.microsoft.com/office/drawing/2014/main" id="{00000000-0008-0000-02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fLocksWithSheet="0"/>
  </xdr:oneCellAnchor>
  <xdr:oneCellAnchor>
    <xdr:from>
      <xdr:col>5</xdr:col>
      <xdr:colOff>447675</xdr:colOff>
      <xdr:row>503</xdr:row>
      <xdr:rowOff>171450</xdr:rowOff>
    </xdr:from>
    <xdr:ext cx="5715000" cy="3533775"/>
    <xdr:graphicFrame macro="">
      <xdr:nvGraphicFramePr>
        <xdr:cNvPr id="22" name="Chart 22" title="Chart">
          <a:extLst>
            <a:ext uri="{FF2B5EF4-FFF2-40B4-BE49-F238E27FC236}">
              <a16:creationId xmlns:a16="http://schemas.microsoft.com/office/drawing/2014/main" id="{00000000-0008-0000-02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fLocksWithSheet="0"/>
  </xdr:oneCellAnchor>
  <xdr:oneCellAnchor>
    <xdr:from>
      <xdr:col>11</xdr:col>
      <xdr:colOff>657225</xdr:colOff>
      <xdr:row>503</xdr:row>
      <xdr:rowOff>171450</xdr:rowOff>
    </xdr:from>
    <xdr:ext cx="5715000" cy="3533775"/>
    <xdr:graphicFrame macro="">
      <xdr:nvGraphicFramePr>
        <xdr:cNvPr id="23" name="Chart 23" title="Chart">
          <a:extLst>
            <a:ext uri="{FF2B5EF4-FFF2-40B4-BE49-F238E27FC236}">
              <a16:creationId xmlns:a16="http://schemas.microsoft.com/office/drawing/2014/main" id="{00000000-0008-0000-02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fLocksWithSheet="0"/>
  </xdr:oneCellAnchor>
  <xdr:oneCellAnchor>
    <xdr:from>
      <xdr:col>7</xdr:col>
      <xdr:colOff>1076325</xdr:colOff>
      <xdr:row>533</xdr:row>
      <xdr:rowOff>104775</xdr:rowOff>
    </xdr:from>
    <xdr:ext cx="5715000" cy="3533775"/>
    <xdr:graphicFrame macro="">
      <xdr:nvGraphicFramePr>
        <xdr:cNvPr id="24" name="Chart 24" title="Chart">
          <a:extLst>
            <a:ext uri="{FF2B5EF4-FFF2-40B4-BE49-F238E27FC236}">
              <a16:creationId xmlns:a16="http://schemas.microsoft.com/office/drawing/2014/main" id="{00000000-0008-0000-02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fLocksWithSheet="0"/>
  </xdr:oneCellAnchor>
  <xdr:oneCellAnchor>
    <xdr:from>
      <xdr:col>7</xdr:col>
      <xdr:colOff>1076325</xdr:colOff>
      <xdr:row>548</xdr:row>
      <xdr:rowOff>9525</xdr:rowOff>
    </xdr:from>
    <xdr:ext cx="5715000" cy="3533775"/>
    <xdr:graphicFrame macro="">
      <xdr:nvGraphicFramePr>
        <xdr:cNvPr id="25" name="Chart 25" title="Chart">
          <a:extLst>
            <a:ext uri="{FF2B5EF4-FFF2-40B4-BE49-F238E27FC236}">
              <a16:creationId xmlns:a16="http://schemas.microsoft.com/office/drawing/2014/main" id="{00000000-0008-0000-02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fLocksWithSheet="0"/>
  </xdr:oneCellAnchor>
  <xdr:oneCellAnchor>
    <xdr:from>
      <xdr:col>0</xdr:col>
      <xdr:colOff>1076325</xdr:colOff>
      <xdr:row>588</xdr:row>
      <xdr:rowOff>104775</xdr:rowOff>
    </xdr:from>
    <xdr:ext cx="5715000" cy="3533775"/>
    <xdr:graphicFrame macro="">
      <xdr:nvGraphicFramePr>
        <xdr:cNvPr id="26" name="Chart 26" title="Chart">
          <a:extLst>
            <a:ext uri="{FF2B5EF4-FFF2-40B4-BE49-F238E27FC236}">
              <a16:creationId xmlns:a16="http://schemas.microsoft.com/office/drawing/2014/main" id="{00000000-0008-0000-02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fLocksWithSheet="0"/>
  </xdr:oneCellAnchor>
  <xdr:oneCellAnchor>
    <xdr:from>
      <xdr:col>7</xdr:col>
      <xdr:colOff>1076325</xdr:colOff>
      <xdr:row>588</xdr:row>
      <xdr:rowOff>9525</xdr:rowOff>
    </xdr:from>
    <xdr:ext cx="5715000" cy="3533775"/>
    <xdr:graphicFrame macro="">
      <xdr:nvGraphicFramePr>
        <xdr:cNvPr id="27" name="Chart 27" title="Chart">
          <a:extLst>
            <a:ext uri="{FF2B5EF4-FFF2-40B4-BE49-F238E27FC236}">
              <a16:creationId xmlns:a16="http://schemas.microsoft.com/office/drawing/2014/main" id="{00000000-0008-0000-02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fLocksWithSheet="0"/>
  </xdr:oneCellAnchor>
  <xdr:oneCellAnchor>
    <xdr:from>
      <xdr:col>1</xdr:col>
      <xdr:colOff>1076325</xdr:colOff>
      <xdr:row>631</xdr:row>
      <xdr:rowOff>104775</xdr:rowOff>
    </xdr:from>
    <xdr:ext cx="5715000" cy="3533775"/>
    <xdr:graphicFrame macro="">
      <xdr:nvGraphicFramePr>
        <xdr:cNvPr id="28" name="Chart 28" title="Chart">
          <a:extLst>
            <a:ext uri="{FF2B5EF4-FFF2-40B4-BE49-F238E27FC236}">
              <a16:creationId xmlns:a16="http://schemas.microsoft.com/office/drawing/2014/main" id="{00000000-0008-0000-02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fLocksWithSheet="0"/>
  </xdr:oneCellAnchor>
  <xdr:oneCellAnchor>
    <xdr:from>
      <xdr:col>8</xdr:col>
      <xdr:colOff>609600</xdr:colOff>
      <xdr:row>631</xdr:row>
      <xdr:rowOff>104775</xdr:rowOff>
    </xdr:from>
    <xdr:ext cx="5715000" cy="3533775"/>
    <xdr:graphicFrame macro="">
      <xdr:nvGraphicFramePr>
        <xdr:cNvPr id="29" name="Chart 29" title="Chart">
          <a:extLst>
            <a:ext uri="{FF2B5EF4-FFF2-40B4-BE49-F238E27FC236}">
              <a16:creationId xmlns:a16="http://schemas.microsoft.com/office/drawing/2014/main" id="{00000000-0008-0000-02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fLocksWithSheet="0"/>
  </xdr:oneCellAnchor>
  <xdr:oneCellAnchor>
    <xdr:from>
      <xdr:col>6</xdr:col>
      <xdr:colOff>257175</xdr:colOff>
      <xdr:row>422</xdr:row>
      <xdr:rowOff>190500</xdr:rowOff>
    </xdr:from>
    <xdr:ext cx="5715000" cy="3533775"/>
    <xdr:graphicFrame macro="">
      <xdr:nvGraphicFramePr>
        <xdr:cNvPr id="30" name="Chart 30" title="Chart">
          <a:extLst>
            <a:ext uri="{FF2B5EF4-FFF2-40B4-BE49-F238E27FC236}">
              <a16:creationId xmlns:a16="http://schemas.microsoft.com/office/drawing/2014/main" id="{00000000-0008-0000-02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7</xdr:col>
      <xdr:colOff>952500</xdr:colOff>
      <xdr:row>14</xdr:row>
      <xdr:rowOff>99060</xdr:rowOff>
    </xdr:from>
    <xdr:to>
      <xdr:col>14</xdr:col>
      <xdr:colOff>610175</xdr:colOff>
      <xdr:row>18</xdr:row>
      <xdr:rowOff>138332</xdr:rowOff>
    </xdr:to>
    <xdr:pic>
      <xdr:nvPicPr>
        <xdr:cNvPr id="2" name="Picture 1">
          <a:extLst>
            <a:ext uri="{FF2B5EF4-FFF2-40B4-BE49-F238E27FC236}">
              <a16:creationId xmlns:a16="http://schemas.microsoft.com/office/drawing/2014/main" id="{ECC42854-AD64-41DE-B8F3-1E70D231B4CB}"/>
            </a:ext>
          </a:extLst>
        </xdr:cNvPr>
        <xdr:cNvPicPr>
          <a:picLocks noChangeAspect="1"/>
        </xdr:cNvPicPr>
      </xdr:nvPicPr>
      <xdr:blipFill>
        <a:blip xmlns:r="http://schemas.openxmlformats.org/officeDocument/2006/relationships" r:embed="rId1"/>
        <a:stretch>
          <a:fillRect/>
        </a:stretch>
      </xdr:blipFill>
      <xdr:spPr>
        <a:xfrm>
          <a:off x="8313420" y="2842260"/>
          <a:ext cx="8009195" cy="83175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5208332" refreshedVersion="7" recordCount="4860" xr:uid="{00000000-000A-0000-FFFF-FFFF0B000000}">
  <cacheSource type="worksheet">
    <worksheetSource ref="A1:O4861" sheet="Outage Cause Codes - 2.1.4.2"/>
  </cacheSource>
  <cacheFields count="15">
    <cacheField name="Company_Name" numFmtId="49">
      <sharedItems count="54">
        <s v="Alectra Utilities Corporation"/>
        <s v="Algoma Power Inc."/>
        <s v="Atikokan Hydro Inc."/>
        <s v="Bluewater Power Distribution Corporation"/>
        <s v="Burlington Hydro Inc."/>
        <s v="Canadian Niagara Power Inc."/>
        <s v="Centre Wellington Hydro Ltd."/>
        <s v="Chapleau Public Utilities Corporation"/>
        <s v="Cooperative Hydro Embrun Inc."/>
        <s v="E.L.K. Energy Inc."/>
        <s v="ENWIN Utilities Ltd."/>
        <s v="EPCOR Electricity Distribution Ontario Inc."/>
        <s v="ERTH Power Corporation"/>
        <s v="Elexicon Energy Inc."/>
        <s v="Enova Power Corp."/>
        <s v="Entegrus Powerlines Inc."/>
        <s v="Essex Powerlines Corporation"/>
        <s v="Festival Hydro Inc."/>
        <s v="Fort Frances Power Corporation"/>
        <s v="GrandBridge Energy Inc."/>
        <s v="Greater Sudbury Hydro Inc."/>
        <s v="Grimsby Power Incorporated"/>
        <s v="Halton Hills Hydro Inc."/>
        <s v="Hearst Power Distribution Company Limited"/>
        <s v="Hydro 2000 Inc."/>
        <s v="Hydro Hawkesbury Inc."/>
        <s v="Hydro One Networks Inc."/>
        <s v="Hydro Ottawa Limited"/>
        <s v="InnPower Corporation"/>
        <s v="Kingston Hydro Corporation"/>
        <s v="Lakefront Utilities Inc."/>
        <s v="Lakeland Power Distribution Ltd."/>
        <s v="London Hydro Inc."/>
        <s v="Milton Hydro Distribution Inc."/>
        <s v="Newmarket-Tay Power Distribution Ltd."/>
        <s v="Niagara Peninsula Energy Inc."/>
        <s v="Niagara-on-the-Lake Hydro Inc."/>
        <s v="North Bay Hydro Distribution Limited"/>
        <s v="Northern Ontario Wires Inc."/>
        <s v="Oakville Hydro Electricity Distribution Inc."/>
        <s v="Orangeville Hydro Limited"/>
        <s v="Oshawa PUC Networks Inc."/>
        <s v="Ottawa River Power Corporation"/>
        <s v="PUC Distribution Inc."/>
        <s v="Renfrew Hydro Inc."/>
        <s v="Rideau St. Lawrence Distribution Inc."/>
        <s v="Sioux Lookout Hydro Inc."/>
        <s v="Synergy North Corporation"/>
        <s v="Tillsonburg Hydro Inc."/>
        <s v="Toronto Hydro-Electric System Limited"/>
        <s v="Wasaga Distribution Inc."/>
        <s v="Welland Hydro-Electric System Corp."/>
        <s v="Wellington North Power Inc."/>
        <s v="Westario Power Inc."/>
      </sharedItems>
    </cacheField>
    <cacheField name="Fiscal_Year" numFmtId="0">
      <sharedItems containsSemiMixedTypes="0" containsString="0" containsNumber="1" containsInteger="1" minValue="2015" maxValue="2023" count="9">
        <n v="2015"/>
        <n v="2016"/>
        <n v="2017"/>
        <n v="2018"/>
        <n v="2019"/>
        <n v="2020"/>
        <n v="2021"/>
        <n v="2022"/>
        <n v="2023"/>
      </sharedItems>
    </cacheField>
    <cacheField name="Cause_Code" numFmtId="0">
      <sharedItems containsSemiMixedTypes="0" containsString="0" containsNumber="1" containsInteger="1" minValue="0" maxValue="9"/>
    </cacheField>
    <cacheField name="Cause_of_Interruption" numFmtId="49">
      <sharedItems count="10">
        <s v="Unknown/Other"/>
        <s v="Scheduled Outage"/>
        <s v="Loss of Supply"/>
        <s v="Tree Contacts"/>
        <s v="Lightning"/>
        <s v="Defective Equipment"/>
        <s v="Adverse Weather"/>
        <s v="Adverse Environment"/>
        <s v="Human Element"/>
        <s v="Foreign Interference"/>
      </sharedItems>
    </cacheField>
    <cacheField name="Average_Number_of_Customers_Served" numFmtId="0">
      <sharedItems containsSemiMixedTypes="0" containsString="0" containsNumber="1" containsInteger="1" minValue="0" maxValue="1482490"/>
    </cacheField>
    <cacheField name="Number_of_Interruptions_from_Major_Events" numFmtId="0">
      <sharedItems containsSemiMixedTypes="0" containsString="0" containsNumber="1" containsInteger="1" minValue="0" maxValue="8191"/>
    </cacheField>
    <cacheField name="Number_of_Customer_Interruptions_from_Major_Events" numFmtId="0">
      <sharedItems containsSemiMixedTypes="0" containsString="0" containsNumber="1" containsInteger="1" minValue="0" maxValue="953404"/>
    </cacheField>
    <cacheField name="Number_of_Customer-Hours_of_Interruptions_from_Major_Events" numFmtId="0">
      <sharedItems containsSemiMixedTypes="0" containsString="0" containsNumber="1" minValue="0" maxValue="19050508.300000001"/>
    </cacheField>
    <cacheField name="SAIFI_from_Major_Events" numFmtId="0">
      <sharedItems containsString="0" containsBlank="1" containsNumber="1" minValue="0" maxValue="2.2970000000000002"/>
    </cacheField>
    <cacheField name="SAIDI_from_Major_Events" numFmtId="0">
      <sharedItems containsString="0" containsBlank="1" containsNumber="1" minValue="0" maxValue="40.399000000000001"/>
    </cacheField>
    <cacheField name="Number_of_Interruptions_from_Non-Major_Events" numFmtId="0">
      <sharedItems containsSemiMixedTypes="0" containsString="0" containsNumber="1" containsInteger="1" minValue="0" maxValue="12301"/>
    </cacheField>
    <cacheField name="Number_of_Customer_Interruptions_from_Non-Major_Events" numFmtId="0">
      <sharedItems containsSemiMixedTypes="0" containsString="0" containsNumber="1" containsInteger="1" minValue="0" maxValue="1364880"/>
    </cacheField>
    <cacheField name="Number_of_Customer-Hours_of_Interruptions_from_Non-Major_Events" numFmtId="0">
      <sharedItems containsSemiMixedTypes="0" containsString="0" containsNumber="1" minValue="0" maxValue="4905474.71"/>
    </cacheField>
    <cacheField name="SAIFI_from_Non-Major_Events" numFmtId="0">
      <sharedItems containsString="0" containsBlank="1" containsNumber="1" minValue="0" maxValue="11.621"/>
    </cacheField>
    <cacheField name="SAIDI_from_Non-Major_Events" numFmtId="0">
      <sharedItems containsString="0" containsBlank="1" containsNumber="1" minValue="0" maxValue="42.978999999999999"/>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6018517" refreshedVersion="7" recordCount="2956" xr:uid="{00000000-000A-0000-FFFF-FFFF02000000}">
  <cacheSource type="worksheet">
    <worksheetSource ref="A1:E2957" sheet="Customers - 2.1.2 Market Monito"/>
  </cacheSource>
  <cacheFields count="5">
    <cacheField name="Company_Name" numFmtId="49">
      <sharedItems count="54">
        <s v="Alectra Utilities Corporation"/>
        <s v="Algoma Power Inc."/>
        <s v="Atikokan Hydro Inc."/>
        <s v="Bluewater Power Distribution Corporation"/>
        <s v="Burlington Hydro Inc."/>
        <s v="Canadian Niagara Power Inc."/>
        <s v="Centre Wellington Hydro Ltd."/>
        <s v="Chapleau Public Utilities Corporation"/>
        <s v="Cooperative Hydro Embrun Inc."/>
        <s v="E.L.K. Energy Inc."/>
        <s v="Elexicon Energy Inc."/>
        <s v="Enova Power Corp."/>
        <s v="Entegrus Powerlines Inc."/>
        <s v="ENWIN Utilities Ltd."/>
        <s v="EPCOR Electricity Distribution Ontario Inc."/>
        <s v="ERTH Power Corporation"/>
        <s v="Essex Powerlines Corporation"/>
        <s v="Festival Hydro Inc."/>
        <s v="Fort Frances Power Corporation"/>
        <s v="GrandBridge Energy Inc."/>
        <s v="Greater Sudbury Hydro Inc."/>
        <s v="Grimsby Power Incorporated"/>
        <s v="Halton Hills Hydro Inc."/>
        <s v="Hearst Power Distribution Company Limited"/>
        <s v="Hydro 2000 Inc."/>
        <s v="Hydro Hawkesbury Inc."/>
        <s v="Hydro One Networks Inc."/>
        <s v="Hydro Ottawa Limited"/>
        <s v="InnPower Corporation"/>
        <s v="Kingston Hydro Corporation"/>
        <s v="Lakefront Utilities Inc."/>
        <s v="Lakeland Power Distribution Ltd."/>
        <s v="London Hydro Inc."/>
        <s v="Milton Hydro Distribution Inc."/>
        <s v="Newmarket-Tay Power Distribution Ltd."/>
        <s v="Niagara Peninsula Energy Inc."/>
        <s v="Niagara-on-the-Lake Hydro Inc."/>
        <s v="North Bay Hydro Distribution Limited"/>
        <s v="Northern Ontario Wires Inc."/>
        <s v="Oakville Hydro Electricity Distribution Inc."/>
        <s v="Orangeville Hydro Limited"/>
        <s v="Oshawa PUC Networks Inc."/>
        <s v="Ottawa River Power Corporation"/>
        <s v="PUC Distribution Inc."/>
        <s v="Renfrew Hydro Inc."/>
        <s v="Rideau St. Lawrence Distribution Inc."/>
        <s v="Sioux Lookout Hydro Inc."/>
        <s v="Synergy North Corporation"/>
        <s v="Tillsonburg Hydro Inc."/>
        <s v="Toronto Hydro-Electric System Limited"/>
        <s v="Wasaga Distribution Inc."/>
        <s v="Welland Hydro-Electric System Corp."/>
        <s v="Wellington North Power Inc."/>
        <s v="Westario Power Inc."/>
      </sharedItems>
    </cacheField>
    <cacheField name="Year" numFmtId="0">
      <sharedItems containsSemiMixedTypes="0" containsString="0" containsNumber="1" containsInteger="1" minValue="2015" maxValue="2023" count="9">
        <n v="2015"/>
        <n v="2016"/>
        <n v="2017"/>
        <n v="2018"/>
        <n v="2019"/>
        <n v="2020"/>
        <n v="2021"/>
        <n v="2022"/>
        <n v="2023"/>
      </sharedItems>
    </cacheField>
    <cacheField name="Rate_Class" numFmtId="49">
      <sharedItems count="9">
        <s v="Embedded Distributor(s)"/>
        <s v="General Service &lt; 50 kW"/>
        <s v="General Service &gt;= 50 kW"/>
        <s v="Large User"/>
        <s v="Residential"/>
        <s v="Sentinel Lighting Connections"/>
        <s v="Street Lighting Connections"/>
        <s v="Unmetered Scattered Load Connections"/>
        <s v="Sub Transmission Customers"/>
      </sharedItems>
    </cacheField>
    <cacheField name="Customer_or_Connections" numFmtId="49">
      <sharedItems/>
    </cacheField>
    <cacheField name="Total_Customers_or_Connections" numFmtId="0">
      <sharedItems containsSemiMixedTypes="0" containsString="0" containsNumber="1" containsInteger="1" minValue="0" maxValue="1328722"/>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6018517" refreshedVersion="7" recordCount="4242" xr:uid="{00000000-000A-0000-FFFF-FFFF01000000}">
  <cacheSource type="worksheet">
    <worksheetSource ref="A1:G4243" sheet="Metered Consumption kWh - 2.1.5"/>
  </cacheSource>
  <cacheFields count="7">
    <cacheField name="Company_Name" numFmtId="49">
      <sharedItems count="54">
        <s v="Alectra Utilities Corporation"/>
        <s v="Algoma Power Inc."/>
        <s v="Atikokan Hydro Inc."/>
        <s v="Bluewater Power Distribution Corporation"/>
        <s v="Burlington Hydro Inc."/>
        <s v="Canadian Niagara Power Inc."/>
        <s v="Centre Wellington Hydro Ltd."/>
        <s v="Chapleau Public Utilities Corporation"/>
        <s v="Cooperative Hydro Embrun Inc."/>
        <s v="E.L.K. Energy Inc."/>
        <s v="ENWIN Utilities Ltd."/>
        <s v="EPCOR Electricity Distribution Ontario Inc."/>
        <s v="ERTH Power Corporation"/>
        <s v="Elexicon Energy Inc."/>
        <s v="Enova Power Corp."/>
        <s v="Entegrus Powerlines Inc."/>
        <s v="Essex Powerlines Corporation"/>
        <s v="Festival Hydro Inc."/>
        <s v="Fort Frances Power Corporation"/>
        <s v="GrandBridge Energy Inc."/>
        <s v="Greater Sudbury Hydro Inc."/>
        <s v="Grimsby Power Incorporated"/>
        <s v="Halton Hills Hydro Inc."/>
        <s v="Hearst Power Distribution Company Limited"/>
        <s v="Hydro 2000 Inc."/>
        <s v="Hydro Hawkesbury Inc."/>
        <s v="Hydro One Networks Inc."/>
        <s v="Hydro Ottawa Limited"/>
        <s v="InnPower Corporation"/>
        <s v="Kingston Hydro Corporation"/>
        <s v="Lakefront Utilities Inc."/>
        <s v="Lakeland Power Distribution Ltd."/>
        <s v="London Hydro Inc."/>
        <s v="Milton Hydro Distribution Inc."/>
        <s v="Newmarket-Tay Power Distribution Ltd."/>
        <s v="Niagara Peninsula Energy Inc."/>
        <s v="Niagara-on-the-Lake Hydro Inc."/>
        <s v="North Bay Hydro Distribution Limited"/>
        <s v="Northern Ontario Wires Inc."/>
        <s v="Oakville Hydro Electricity Distribution Inc."/>
        <s v="Orangeville Hydro Limited"/>
        <s v="Oshawa PUC Networks Inc."/>
        <s v="Ottawa River Power Corporation"/>
        <s v="PUC Distribution Inc."/>
        <s v="Renfrew Hydro Inc."/>
        <s v="Rideau St. Lawrence Distribution Inc."/>
        <s v="Sioux Lookout Hydro Inc."/>
        <s v="Synergy North Corporation"/>
        <s v="Tillsonburg Hydro Inc."/>
        <s v="Toronto Hydro-Electric System Limited"/>
        <s v="Wasaga Distribution Inc."/>
        <s v="Welland Hydro-Electric System Corp."/>
        <s v="Wellington North Power Inc."/>
        <s v="Westario Power Inc."/>
      </sharedItems>
    </cacheField>
    <cacheField name="Year" numFmtId="0">
      <sharedItems containsSemiMixedTypes="0" containsString="0" containsNumber="1" containsInteger="1" minValue="2015" maxValue="2023" count="9">
        <n v="2015"/>
        <n v="2016"/>
        <n v="2017"/>
        <n v="2018"/>
        <n v="2019"/>
        <n v="2020"/>
        <n v="2021"/>
        <n v="2022"/>
        <n v="2023"/>
      </sharedItems>
    </cacheField>
    <cacheField name="Customer_or_Connections" numFmtId="49">
      <sharedItems/>
    </cacheField>
    <cacheField name="Rate_Class_-_Generic" numFmtId="49">
      <sharedItems count="9">
        <s v="Sentinel Lighting Connections"/>
        <s v="Street Lighting Connections"/>
        <s v="Unmetered Scattered Load Connections"/>
        <s v="General Service &lt; 50 kW"/>
        <s v="General Service &gt;= 50 kW"/>
        <s v="Large User"/>
        <s v="Residential"/>
        <s v="Sub Transmission Customers"/>
        <s v="Embedded Distributor(s)"/>
      </sharedItems>
    </cacheField>
    <cacheField name="Annual_Billings_-_USoA_4080_-_Dollars" numFmtId="0">
      <sharedItems containsSemiMixedTypes="0" containsString="0" containsNumber="1" minValue="-14276991.02" maxValue="1286999879"/>
    </cacheField>
    <cacheField name="Metered_Consumption_in_kWh" numFmtId="0">
      <sharedItems containsSemiMixedTypes="0" containsString="0" containsNumber="1" minValue="0" maxValue="15909851693.867001"/>
    </cacheField>
    <cacheField name="Demand_in_kW" numFmtId="0">
      <sharedItems containsSemiMixedTypes="0" containsString="0" containsNumber="1" minValue="0" maxValue="41893767.972999997"/>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6134263" refreshedVersion="7" recordCount="486" xr:uid="{00000000-000A-0000-FFFF-FFFF00000000}">
  <cacheSource type="worksheet">
    <worksheetSource ref="A1:V487" sheet="Circuit km - 2.1.5.5 Utility Ch"/>
  </cacheSource>
  <cacheFields count="22">
    <cacheField name="Company_Name" numFmtId="49">
      <sharedItems count="54">
        <s v="Alectra Utilities Corporation"/>
        <s v="Algoma Power Inc."/>
        <s v="Atikokan Hydro Inc."/>
        <s v="Bluewater Power Distribution Corporation"/>
        <s v="Burlington Hydro Inc."/>
        <s v="Canadian Niagara Power Inc."/>
        <s v="Centre Wellington Hydro Ltd."/>
        <s v="Chapleau Public Utilities Corporation"/>
        <s v="Cooperative Hydro Embrun Inc."/>
        <s v="E.L.K. Energy Inc."/>
        <s v="ENWIN Utilities Ltd."/>
        <s v="EPCOR Electricity Distribution Ontario Inc."/>
        <s v="ERTH Power Corporation"/>
        <s v="Elexicon Energy Inc."/>
        <s v="Enova Power Corp."/>
        <s v="Entegrus Powerlines Inc."/>
        <s v="Essex Powerlines Corporation"/>
        <s v="Festival Hydro Inc."/>
        <s v="Fort Frances Power Corporation"/>
        <s v="GrandBridge Energy Inc."/>
        <s v="Greater Sudbury Hydro Inc."/>
        <s v="Grimsby Power Incorporated"/>
        <s v="Halton Hills Hydro Inc."/>
        <s v="Hearst Power Distribution Company Limited"/>
        <s v="Hydro 2000 Inc."/>
        <s v="Hydro Hawkesbury Inc."/>
        <s v="Hydro One Networks Inc."/>
        <s v="Hydro Ottawa Limited"/>
        <s v="InnPower Corporation"/>
        <s v="Kingston Hydro Corporation"/>
        <s v="Lakefront Utilities Inc."/>
        <s v="Lakeland Power Distribution Ltd."/>
        <s v="London Hydro Inc."/>
        <s v="Milton Hydro Distribution Inc."/>
        <s v="Newmarket-Tay Power Distribution Ltd."/>
        <s v="Niagara Peninsula Energy Inc."/>
        <s v="Niagara-on-the-Lake Hydro Inc."/>
        <s v="North Bay Hydro Distribution Limited"/>
        <s v="Northern Ontario Wires Inc."/>
        <s v="Oakville Hydro Electricity Distribution Inc."/>
        <s v="Orangeville Hydro Limited"/>
        <s v="Oshawa PUC Networks Inc."/>
        <s v="Ottawa River Power Corporation"/>
        <s v="PUC Distribution Inc."/>
        <s v="Renfrew Hydro Inc."/>
        <s v="Rideau St. Lawrence Distribution Inc."/>
        <s v="Sioux Lookout Hydro Inc."/>
        <s v="Synergy North Corporation"/>
        <s v="Tillsonburg Hydro Inc."/>
        <s v="Toronto Hydro-Electric System Limited"/>
        <s v="Wasaga Distribution Inc."/>
        <s v="Welland Hydro-Electric System Corp."/>
        <s v="Wellington North Power Inc."/>
        <s v="Westario Power Inc."/>
      </sharedItems>
    </cacheField>
    <cacheField name="Year" numFmtId="0">
      <sharedItems containsSemiMixedTypes="0" containsString="0" containsNumber="1" containsInteger="1" minValue="2015" maxValue="2023" count="9">
        <n v="2015"/>
        <n v="2016"/>
        <n v="2017"/>
        <n v="2018"/>
        <n v="2019"/>
        <n v="2020"/>
        <n v="2021"/>
        <n v="2022"/>
        <n v="2023"/>
      </sharedItems>
    </cacheField>
    <cacheField name="Service_Area_-_Urban_-_Square_Kilometers" numFmtId="0">
      <sharedItems containsSemiMixedTypes="0" containsString="0" containsNumber="1" minValue="0" maxValue="1896.15"/>
    </cacheField>
    <cacheField name="Service_Area_-_Rural_-_Square_Kilometers" numFmtId="0">
      <sharedItems containsSemiMixedTypes="0" containsString="0" containsNumber="1" minValue="0" maxValue="963104"/>
    </cacheField>
    <cacheField name="Service_Area_-_Total_-_Square_Kilometers" numFmtId="0">
      <sharedItems containsString="0" containsBlank="1" containsNumber="1" minValue="2" maxValue="964150.3"/>
    </cacheField>
    <cacheField name="Winter_Peak_Load_With_Embedded_Generation_-_kW" numFmtId="0">
      <sharedItems containsSemiMixedTypes="0" containsString="0" containsNumber="1" containsInteger="1" minValue="4500" maxValue="6832143"/>
    </cacheField>
    <cacheField name="Summer_Peak_Load_With_Embedded_Generation_-_kW" numFmtId="0">
      <sharedItems containsSemiMixedTypes="0" containsString="0" containsNumber="1" containsInteger="1" minValue="3329" maxValue="6700884"/>
    </cacheField>
    <cacheField name="Average_Peak_Load_With_Embedded_Generation_-_kW" numFmtId="0">
      <sharedItems containsSemiMixedTypes="0" containsString="0" containsNumber="1" containsInteger="1" minValue="3574" maxValue="6010797"/>
    </cacheField>
    <cacheField name="Average_Load_Factor_With_Embedded_Generation_-_Percentage" numFmtId="0">
      <sharedItems containsSemiMixedTypes="0" containsString="0" containsNumber="1" minValue="9.8618145880027495" maxValue="96.317641349187099"/>
    </cacheField>
    <cacheField name="Winter_Peak_Load_Without_Embedded_Generation_-_kW" numFmtId="0">
      <sharedItems containsSemiMixedTypes="0" containsString="0" containsNumber="1" containsInteger="1" minValue="4500" maxValue="7068973"/>
    </cacheField>
    <cacheField name="Summer_Peak_Load_Without_Embedded_Generation_-_kW" numFmtId="0">
      <sharedItems containsSemiMixedTypes="0" containsString="0" containsNumber="1" containsInteger="1" minValue="3329" maxValue="6962402"/>
    </cacheField>
    <cacheField name="Average_Peak_Load_Without_Embedded_Generation_-_kW" numFmtId="0">
      <sharedItems containsString="0" containsBlank="1" containsNumber="1" containsInteger="1" minValue="392" maxValue="6245083"/>
    </cacheField>
    <cacheField name="Average_Load_Factor_Without_Embedded_Generation_-_Percentage" numFmtId="0">
      <sharedItems containsString="0" containsBlank="1" containsNumber="1" minValue="7.0125223613595704" maxValue="96.175417661097896"/>
    </cacheField>
    <cacheField name="Total_Overhead_Circuit_Kilometers_of_Line" numFmtId="0">
      <sharedItems containsString="0" containsBlank="1" containsNumber="1" containsInteger="1" minValue="16" maxValue="115552"/>
    </cacheField>
    <cacheField name="Total_Underground_Circuit_Kilometers_of_Line" numFmtId="0">
      <sharedItems containsString="0" containsBlank="1" containsNumber="1" containsInteger="1" minValue="1" maxValue="37104"/>
    </cacheField>
    <cacheField name="Total_Circuit_Kilometers_of_Line" numFmtId="0">
      <sharedItems containsSemiMixedTypes="0" containsString="0" containsNumber="1" containsInteger="1" minValue="21" maxValue="125158"/>
    </cacheField>
    <cacheField name="Primary_Overhead_Circuit_Kilometers_of_Line" numFmtId="0">
      <sharedItems containsString="0" containsBlank="1" containsNumber="1" containsInteger="1" minValue="14" maxValue="114205"/>
    </cacheField>
    <cacheField name="Secondary_Overhead_Circuit_Kilometers_of_Line" numFmtId="0">
      <sharedItems containsString="0" containsBlank="1" containsNumber="1" containsInteger="1" minValue="0" maxValue="11405"/>
    </cacheField>
    <cacheField name="Primary_Underground_Circuit_Kilometers_of_Line" numFmtId="0">
      <sharedItems containsString="0" containsBlank="1" containsNumber="1" containsInteger="1" minValue="2" maxValue="14759"/>
    </cacheField>
    <cacheField name="Secondary_Underground_Circuit_Kilometers_of_Line" numFmtId="0">
      <sharedItems containsString="0" containsBlank="1" containsNumber="1" containsInteger="1" minValue="0" maxValue="22712"/>
    </cacheField>
    <cacheField name="Total_Primary_Circuit_Kilometers_of_Line" numFmtId="0">
      <sharedItems containsString="0" containsBlank="1" containsNumber="1" containsInteger="1" minValue="0" maxValue="124948"/>
    </cacheField>
    <cacheField name="Total_Secondary_Circuit_Kilometers_of_Line" numFmtId="0">
      <sharedItems containsString="0" containsBlank="1" containsNumber="1" containsInteger="1" minValue="0" maxValue="3029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5439816" refreshedVersion="7" recordCount="999" xr:uid="{00000000-000A-0000-FFFF-FFFF0A000000}">
  <cacheSource type="worksheet">
    <worksheetSource ref="A1:AC1000" sheet="2.1.7 Balance Sheet Analysis"/>
  </cacheSource>
  <cacheFields count="29">
    <cacheField name="Merged_or_Current" numFmtId="0">
      <sharedItems containsBlank="1" count="55">
        <s v="Alectra Utilities Corporation"/>
        <s v="Algoma Power Inc."/>
        <s v="Atikokan Hydro Inc."/>
        <s v="Bluewater Power Distribution Corporation"/>
        <s v="Burlington Hydro Inc."/>
        <s v="Canadian Niagara Power Inc."/>
        <s v="Centre Wellington Hydro Ltd."/>
        <s v="Chapleau Public Utilities Corporation"/>
        <s v="Cooperative Hydro Embrun Inc."/>
        <s v="E.L.K. Energy Inc."/>
        <s v="Elexicon Energy Inc."/>
        <s v="Enova Power Corp."/>
        <s v="Entegrus Powerlines Inc."/>
        <s v="ENWIN Utilities Ltd."/>
        <s v="EPCOR Electricity Distribution Ontario Inc."/>
        <s v="ERTH Power Corporation"/>
        <s v="Essex Powerlines Corporation"/>
        <s v="Festival Hydro Inc."/>
        <s v="Fort Frances Power Corporation"/>
        <s v="GrandBridge Energy Inc."/>
        <s v="Greater Sudbury Hydro Inc."/>
        <s v="Grimsby Power Incorporated"/>
        <s v="Halton Hills Hydro Inc."/>
        <s v="Hearst Power Distribution Company Limited"/>
        <s v="Hydro 2000 Inc."/>
        <s v="Hydro Hawkesbury Inc."/>
        <s v="Hydro One Networks Inc."/>
        <s v="Hydro Ottawa Limited"/>
        <s v="InnPower Corporation"/>
        <s v="Kingston Hydro Corporation"/>
        <s v="Lakefront Utilities Inc."/>
        <s v="Lakeland Power Distribution Ltd."/>
        <s v="London Hydro Inc."/>
        <s v="Milton Hydro Distribution Inc."/>
        <s v="Newmarket-Tay Power Distribution Ltd."/>
        <s v="Niagara Peninsula Energy Inc."/>
        <s v="Niagara-on-the-Lake Hydro Inc."/>
        <s v="North Bay Hydro Distribution Limited"/>
        <s v="Northern Ontario Wires Inc."/>
        <s v="Oakville Hydro Electricity Distribution Inc."/>
        <s v="Orangeville Hydro Limited"/>
        <s v="Oshawa PUC Networks Inc."/>
        <s v="Ottawa River Power Corporation"/>
        <s v="PUC Distribution Inc."/>
        <s v="Renfrew Hydro Inc."/>
        <s v="Rideau St. Lawrence Distribution Inc."/>
        <s v="Sioux Lookout Hydro Inc."/>
        <s v="Synergy North Corporation"/>
        <s v="Tillsonburg Hydro Inc."/>
        <s v="Toronto Hydro-Electric System Limited"/>
        <s v="Wasaga Distribution Inc."/>
        <s v="Welland Hydro-Electric System Corp."/>
        <s v="Wellington North Power Inc."/>
        <s v="Westario Power Inc."/>
        <m/>
      </sharedItems>
    </cacheField>
    <cacheField name="Year" numFmtId="0">
      <sharedItems containsString="0" containsBlank="1" containsNumber="1" containsInteger="1" minValue="2015" maxValue="2023" count="10">
        <n v="2015"/>
        <n v="2016"/>
        <n v="2017"/>
        <n v="2018"/>
        <n v="2019"/>
        <n v="2020"/>
        <n v="2021"/>
        <n v="2022"/>
        <n v="2023"/>
        <m/>
      </sharedItems>
    </cacheField>
    <cacheField name="Cash_and_Cash_Equivalents_USofA_1005-1070" numFmtId="0">
      <sharedItems containsString="0" containsBlank="1" containsNumber="1" minValue="0" maxValue="140218176.41"/>
    </cacheField>
    <cacheField name="Receivables_USofA_1100-1170" numFmtId="0">
      <sharedItems containsString="0" containsBlank="1" containsNumber="1" minValue="294077.31" maxValue="912061031"/>
    </cacheField>
    <cacheField name="Inventory_USofA_1305-1350" numFmtId="0">
      <sharedItems containsString="0" containsBlank="1" containsNumber="1" minValue="0" maxValue="59180727.25"/>
    </cacheField>
    <cacheField name="Inter-Company_Receivables_USofA_1200-1210" numFmtId="0">
      <sharedItems containsString="0" containsBlank="1" containsNumber="1" minValue="0" maxValue="25418555881.009998"/>
    </cacheField>
    <cacheField name="Other_Current_Assets_USofA_1180-1190_and_2290_Debit_and_2296_Deb" numFmtId="0">
      <sharedItems containsString="0" containsBlank="1" containsNumber="1" minValue="0" maxValue="106545653.73999999"/>
    </cacheField>
    <cacheField name="Current_Assets_Total" numFmtId="0">
      <sharedItems containsString="0" containsBlank="1" containsNumber="1" minValue="499531.41" maxValue="26281808028.560001"/>
    </cacheField>
    <cacheField name="Property_Plant_and_Equipment_USofA_1606-2075" numFmtId="0">
      <sharedItems containsString="0" containsBlank="1" containsNumber="1" minValue="790967.35" maxValue="16439102839.4"/>
    </cacheField>
    <cacheField name="Accumulated_Depreciation_and_Amortization_USofA_2105-2180" numFmtId="0">
      <sharedItems containsString="0" containsBlank="1" containsNumber="1" minValue="-6019404124.1899996" maxValue="-178321.73"/>
    </cacheField>
    <cacheField name="Net_Property_Plant_and_Equipment_Total" numFmtId="0">
      <sharedItems containsString="0" containsBlank="1" containsNumber="1" minValue="521137.08" maxValue="10419698715.209999"/>
    </cacheField>
    <cacheField name="Regulatory_Assets_USofA_1505-1595_and_2405_and_2425_Debit" numFmtId="0">
      <sharedItems containsString="0" containsBlank="1" containsNumber="1" minValue="24858.93" maxValue="383299620.81"/>
    </cacheField>
    <cacheField name="Inter-Company_Investments_USofA_1480-1490" numFmtId="0">
      <sharedItems containsString="0" containsBlank="1" containsNumber="1" minValue="0" maxValue="34894617.619999997"/>
    </cacheField>
    <cacheField name="Other_Non-Current_Assets_USofA_1405-1475_and_1495_Debit_and_2350" numFmtId="0">
      <sharedItems containsString="0" containsBlank="1" containsNumber="1" minValue="0" maxValue="1078845213.97"/>
    </cacheField>
    <cacheField name="Non-Current_Assets_Total" numFmtId="0">
      <sharedItems containsString="0" containsBlank="1" containsNumber="1" minValue="25994.92" maxValue="1257006069.1300001"/>
    </cacheField>
    <cacheField name="Accounts_Payable_and_Accrued_Charges_USofA_2205-2220_and_2250-22" numFmtId="0">
      <sharedItems containsString="0" containsBlank="1" containsNumber="1" minValue="-1156174366.3299999" maxValue="-217023.59"/>
    </cacheField>
    <cacheField name="Other_Current_Liabilities_USofA_2264_and_2285_and_2290_Credit_an" numFmtId="0">
      <sharedItems containsString="0" containsBlank="1" containsNumber="1" minValue="-246076834.62" maxValue="4973594"/>
    </cacheField>
    <cacheField name="Inter-Company_Payables_USofA_2240_and_2242" numFmtId="0">
      <sharedItems containsString="0" containsBlank="1" containsNumber="1" minValue="-25417646361.540001" maxValue="0"/>
    </cacheField>
    <cacheField name="Loans_Notes_Payable_and_Current_Portion_of_Long-Term_Debt_USofA_" numFmtId="0">
      <sharedItems containsString="0" containsBlank="1" containsNumber="1" minValue="-386662789.12" maxValue="0"/>
    </cacheField>
    <cacheField name="Current_Liabilities_Total" numFmtId="0">
      <sharedItems containsString="0" containsBlank="1" containsNumber="1" minValue="-26997599980.310001" maxValue="-284757.78999999998"/>
    </cacheField>
    <cacheField name="Long-Term_Debt_USofA_2505-2525" numFmtId="0">
      <sharedItems containsString="0" containsBlank="1" containsNumber="1" minValue="-5409648243.3400002" maxValue="0"/>
    </cacheField>
    <cacheField name="Inter-Company_Long-Term_Debt_and_Advances_USofA_2530_and_2550" numFmtId="0">
      <sharedItems containsString="0" containsBlank="1" containsNumber="1" minValue="-2928652462.6999998" maxValue="0"/>
    </cacheField>
    <cacheField name="Regulatory_Liabilities_USofA_1505_-_1595_and_2405_and_2425_Credi" numFmtId="0">
      <sharedItems containsString="0" containsBlank="1" containsNumber="1" minValue="-646323920.77999997" maxValue="-20090.28"/>
    </cacheField>
    <cacheField name="Other_Deferred_Amounts_and_Customer_Deposits_USofA_2305_and_2308" numFmtId="0">
      <sharedItems containsString="0" containsBlank="1" containsNumber="1" minValue="-125826955.53" maxValue="8974834.5899999999"/>
    </cacheField>
    <cacheField name="Employee_Future_Benefits_USofA_2265_and_2306_and_2312_and_2313" numFmtId="0">
      <sharedItems containsString="0" containsBlank="1" containsNumber="1" minValue="-1003182685.84" maxValue="0"/>
    </cacheField>
    <cacheField name="Deferred_Taxes_USofA_1495_and_2350_Credit" numFmtId="0">
      <sharedItems containsString="0" containsBlank="1" containsNumber="1" minValue="-870458344.48000002" maxValue="-1"/>
    </cacheField>
    <cacheField name="Non-Current_Liabilities_Total" numFmtId="0">
      <sharedItems containsString="0" containsBlank="1" containsNumber="1" minValue="-7806912108.9399996" maxValue="-41870.28"/>
    </cacheField>
    <cacheField name="Shareholders_Equity_USofA_3005-3090" numFmtId="0">
      <sharedItems containsString="0" containsBlank="1" containsNumber="1" minValue="-3088747975.4400001" maxValue="-939422.94"/>
    </cacheField>
    <cacheField name="LONG-TERM WEIGHTED AVERAGE COST OF DEBT VERSUS OTHER UTILITIES (%)_x000a_" numFmtId="10">
      <sharedItems containsBlank="1" containsMixedTypes="1" containsNumber="1" minValue="-0.11995996539901124" maxValue="207.34529411764706"/>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5555555" refreshedVersion="7" recordCount="333" xr:uid="{00000000-000A-0000-FFFF-FFFF09000000}">
  <cacheSource type="worksheet">
    <worksheetSource ref="A1:D334" sheet="Severe Weather Event Frequency "/>
  </cacheSource>
  <cacheFields count="4">
    <cacheField name="Company_Name" numFmtId="49">
      <sharedItems containsBlank="1" count="54">
        <s v="Alectra Utilities Corporation"/>
        <s v="Algoma Power Inc."/>
        <s v="Atikokan Hydro Inc."/>
        <s v="Bluewater Power Distribution Corporation"/>
        <s v="ERTH Power Corporation"/>
        <s v="Espanola Regional Hydro Distribution Corporation"/>
        <s v="Festival Hydro Inc."/>
        <s v="Hydro One Brampton Networks Inc."/>
        <s v="Hydro One Networks Inc. - 1937680 Ontario Inc. (Peterborough Distribution)"/>
        <s v="Hydro Ottawa Limited"/>
        <s v="InnPower Corporation"/>
        <s v="Lakeland Power Distribution Ltd."/>
        <s v="London Hydro Inc."/>
        <s v="Midland Power Utility Corporation"/>
        <s v="Newmarket-Tay Power Distribution Ltd."/>
        <s v="Orangeville Hydro Limited"/>
        <s v="Ottawa River Power Corporation"/>
        <s v="PUC Distribution Inc."/>
        <s v="Sioux Lookout Hydro Inc."/>
        <s v="Tillsonburg Hydro Inc."/>
        <s v="Toronto Hydro-Electric System Limited"/>
        <s v="Wasaga Distribution Inc."/>
        <s v="Waterloo North Hydro Inc."/>
        <s v="Burlington Hydro Inc."/>
        <s v="Canadian Niagara Power Inc."/>
        <s v="Centre Wellington Hydro Ltd."/>
        <s v="ENWIN Utilities Ltd."/>
        <s v="Energy Plus Inc."/>
        <s v="Entegrus Powerlines Inc."/>
        <s v="Greater Sudbury Hydro Inc."/>
        <s v="Guelph Hydro Electric Systems Inc."/>
        <s v="Hydro One Networks Inc."/>
        <s v="Kitchener-Wilmot Hydro Inc."/>
        <s v="Oakville Hydro Electricity Distribution Inc."/>
        <s v="Oshawa PUC Networks Inc."/>
        <s v="Thunder Bay Hydro Electricity Distribution Inc."/>
        <s v="Veridian Connections Inc."/>
        <s v="Wellington North Power Inc."/>
        <s v="Whitby Hydro Electric Corporation"/>
        <s v="Hydro One Remote Communities Inc."/>
        <s v="Kingston Hydro Corporation"/>
        <s v="Milton Hydro Distribution Inc."/>
        <m/>
        <s v="EPCOR Electricity Distribution Ontario Inc."/>
        <s v="Elexicon Energy Inc."/>
        <s v="Brantford Power Inc."/>
        <s v="Niagara-on-the-Lake Hydro Inc."/>
        <s v="Westario Power Inc."/>
        <s v="GrandBridge Energy Inc."/>
        <s v="Hydro 2000 Inc."/>
        <s v="Niagara Peninsula Energy Inc."/>
        <s v="North Bay Hydro Distribution Limited"/>
        <s v="Cornwall Street Railway Light and Power Company Limited"/>
        <s v="E.L.K. Energy Inc."/>
      </sharedItems>
    </cacheField>
    <cacheField name="Year" numFmtId="0">
      <sharedItems containsString="0" containsBlank="1" containsNumber="1" containsInteger="1" minValue="2016" maxValue="2023" count="9">
        <n v="2016"/>
        <n v="2017"/>
        <n v="2018"/>
        <n v="2019"/>
        <n v="2020"/>
        <n v="2021"/>
        <n v="2022"/>
        <n v="2023"/>
        <m/>
      </sharedItems>
    </cacheField>
    <cacheField name="Submitted_On" numFmtId="49">
      <sharedItems/>
    </cacheField>
    <cacheField name="Event_Date" numFmtId="49">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5555555" refreshedVersion="7" recordCount="496" xr:uid="{00000000-000A-0000-FFFF-FFFF08000000}">
  <cacheSource type="worksheet">
    <worksheetSource ref="A1:U1000" sheet="Income Statement - 2.1.7 Income"/>
  </cacheSource>
  <cacheFields count="21">
    <cacheField name="Company" numFmtId="0">
      <sharedItems containsBlank="1" count="55">
        <s v="Alectra Utilities Corporation"/>
        <s v="Algoma Power Inc."/>
        <s v="Atikokan Hydro Inc."/>
        <s v="Bluewater Power Distribution Corporation"/>
        <s v="Burlington Hydro Inc."/>
        <s v="Canadian Niagara Power Inc."/>
        <s v="Centre Wellington Hydro Ltd."/>
        <s v="Chapleau Public Utilities Corporation"/>
        <s v="Cooperative Hydro Embrun Inc."/>
        <s v="E.L.K. Energy Inc."/>
        <s v="Elexicon Energy Inc."/>
        <s v="Enova Power Corp."/>
        <s v="Entegrus Powerlines Inc."/>
        <s v="ENWIN Utilities Ltd."/>
        <s v="EPCOR Electricity Distribution Ontario Inc."/>
        <s v="ERTH Power Corporation"/>
        <s v="Essex Powerlines Corporation"/>
        <s v="Festival Hydro Inc."/>
        <s v="Fort Frances Power Corporation"/>
        <s v="GrandBridge Energy Inc."/>
        <s v="Greater Sudbury Hydro Inc."/>
        <s v="Grimsby Power Incorporated"/>
        <s v="Halton Hills Hydro Inc."/>
        <s v="Hearst Power Distribution Company Limited"/>
        <s v="Hydro 2000 Inc."/>
        <s v="Hydro Hawkesbury Inc."/>
        <s v="Hydro One Networks Inc."/>
        <s v="Hydro Ottawa Limited"/>
        <s v="InnPower Corporation"/>
        <s v="Kingston Hydro Corporation"/>
        <s v="Lakefront Utilities Inc."/>
        <s v="Lakeland Power Distribution Ltd."/>
        <s v="London Hydro Inc."/>
        <s v="Milton Hydro Distribution Inc."/>
        <s v="Newmarket-Tay Power Distribution Ltd."/>
        <s v="Niagara Peninsula Energy Inc."/>
        <s v="Niagara-on-the-Lake Hydro Inc."/>
        <s v="North Bay Hydro Distribution Limited"/>
        <s v="Northern Ontario Wires Inc."/>
        <s v="Oakville Hydro Electricity Distribution Inc."/>
        <s v="Orangeville Hydro Limited"/>
        <s v="Oshawa PUC Networks Inc."/>
        <s v="Ottawa River Power Corporation"/>
        <s v="PUC Distribution Inc."/>
        <s v="Renfrew Hydro Inc."/>
        <s v="Rideau St. Lawrence Distribution Inc."/>
        <s v="Sioux Lookout Hydro Inc."/>
        <s v="Synergy North Corporation"/>
        <s v="Tillsonburg Hydro Inc."/>
        <s v="Toronto Hydro-Electric System Limited"/>
        <s v="Wasaga Distribution Inc."/>
        <s v="Welland Hydro-Electric System Corp."/>
        <s v="Wellington North Power Inc."/>
        <s v="Westario Power Inc."/>
        <m/>
      </sharedItems>
    </cacheField>
    <cacheField name="Year" numFmtId="0">
      <sharedItems containsString="0" containsBlank="1" containsNumber="1" containsInteger="1" minValue="2015" maxValue="2023" count="10">
        <n v="2015"/>
        <n v="2016"/>
        <n v="2017"/>
        <n v="2018"/>
        <n v="2019"/>
        <n v="2020"/>
        <n v="2021"/>
        <n v="2022"/>
        <n v="2023"/>
        <m/>
      </sharedItems>
    </cacheField>
    <cacheField name="Power_Revenue_USofA_4006-4076" numFmtId="0">
      <sharedItems containsString="0" containsBlank="1" containsNumber="1" minValue="1431875.33" maxValue="3942811474.9899998"/>
    </cacheField>
    <cacheField name="Distribution_Revenue_USofA_4080" numFmtId="0">
      <sharedItems containsString="0" containsBlank="1" containsNumber="1" minValue="496185.89" maxValue="1817692616.54"/>
    </cacheField>
    <cacheField name="Cost_of_Power_and_Related_Costs_USofA_4705-4751" numFmtId="0">
      <sharedItems containsString="0" containsBlank="1" containsNumber="1" minValue="-3942811473.6900001" maxValue="-1431875.33"/>
    </cacheField>
    <cacheField name="Other_Income_Loss_USofA_4082-4245_4305-4420_6305" numFmtId="0">
      <sharedItems containsString="0" containsBlank="1" containsNumber="1" minValue="-9693182.8699999992" maxValue="62565420.609999999"/>
    </cacheField>
    <cacheField name="Operating_Expense_USofA_5005-5096" numFmtId="0">
      <sharedItems containsString="0" containsBlank="1" containsNumber="1" minValue="-178038242.69999999" maxValue="-13474.61"/>
    </cacheField>
    <cacheField name="Maintenance_Expense_USofA_5105-5195" numFmtId="0">
      <sharedItems containsString="0" containsBlank="1" containsNumber="1" minValue="-272372807.80000001" maxValue="0"/>
    </cacheField>
    <cacheField name="Administrative_Expense_USofA_5205-5215_5305-5695_6105_6205-6225_" numFmtId="0">
      <sharedItems containsString="0" containsBlank="1" containsNumber="1" minValue="-285202573.54000002" maxValue="-390012.92"/>
    </cacheField>
    <cacheField name="Depreciation_and_Amortization_Expense_USofA_5705-5740" numFmtId="0">
      <sharedItems containsString="0" containsBlank="1" containsNumber="1" minValue="-468876589.49000001" maxValue="1600252"/>
    </cacheField>
    <cacheField name="Financing_Expense_USofA_6005-6045" numFmtId="0">
      <sharedItems containsString="0" containsBlank="1" containsNumber="1" minValue="-242691862.56" maxValue="7750867.5499999998"/>
    </cacheField>
    <cacheField name="Current_Tax_USofA_6110" numFmtId="0">
      <sharedItems containsString="0" containsBlank="1" containsNumber="1" minValue="-100543038.90000001" maxValue="1906850.47"/>
    </cacheField>
    <cacheField name="Deferred_Tax_USofA_6115" numFmtId="0">
      <sharedItems containsString="0" containsBlank="1" containsNumber="1" minValue="-34843465.579999998" maxValue="91296565.349999994"/>
    </cacheField>
    <cacheField name="Net_Income_Total" numFmtId="0">
      <sharedItems containsString="0" containsBlank="1" containsNumber="1" minValue="-1554758.68" maxValue="421136405.95999998"/>
    </cacheField>
    <cacheField name="Other_Comprehensive_Income_Loss_USofA_7005-7030" numFmtId="0">
      <sharedItems containsString="0" containsBlank="1" containsNumber="1" minValue="-11318371" maxValue="18845825"/>
    </cacheField>
    <cacheField name="Comprehensive_Income_Loss_Total" numFmtId="0">
      <sharedItems containsString="0" containsBlank="1" containsNumber="1" minValue="-1651455.68" maxValue="421140376.95999998"/>
    </cacheField>
    <cacheField name="OM&amp;A" numFmtId="0">
      <sharedItems containsString="0" containsBlank="1" containsNumber="1" minValue="435868.61" maxValue="705339837.96000004"/>
    </cacheField>
    <cacheField name="Operating Exepnse" numFmtId="0">
      <sharedItems containsString="0" containsBlank="1" containsNumber="1" minValue="488105.61" maxValue="1164770318.6600001"/>
    </cacheField>
    <cacheField name="PEG CAPITAL Costs" numFmtId="0">
      <sharedItems containsString="0" containsBlank="1" containsNumber="1" containsInteger="1" minValue="0" maxValue="1310817211"/>
    </cacheField>
    <cacheField name="TOTEX" numFmtId="0">
      <sharedItems containsString="0" containsBlank="1" containsNumber="1" minValue="651349.62" maxValue="2016157048.96"/>
    </cacheField>
    <cacheField name="Operating Expense Ratio" numFmtId="0">
      <sharedItems containsString="0" containsBlank="1" containsNumber="1" minValue="0.4499391402434228" maxValue="1.27430712184983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5671294" refreshedVersion="7" recordCount="496" xr:uid="{00000000-000A-0000-FFFF-FFFF07000000}">
  <cacheSource type="worksheet">
    <worksheetSource ref="A1:T1000" sheet="Income Statement - 2.1.7 Income"/>
  </cacheSource>
  <cacheFields count="20">
    <cacheField name="Company" numFmtId="0">
      <sharedItems containsBlank="1" count="55">
        <s v="Alectra Utilities Corporation"/>
        <s v="Algoma Power Inc."/>
        <s v="Atikokan Hydro Inc."/>
        <s v="Bluewater Power Distribution Corporation"/>
        <s v="Burlington Hydro Inc."/>
        <s v="Canadian Niagara Power Inc."/>
        <s v="Centre Wellington Hydro Ltd."/>
        <s v="Chapleau Public Utilities Corporation"/>
        <s v="Cooperative Hydro Embrun Inc."/>
        <s v="E.L.K. Energy Inc."/>
        <s v="Elexicon Energy Inc."/>
        <s v="Enova Power Corp."/>
        <s v="Entegrus Powerlines Inc."/>
        <s v="ENWIN Utilities Ltd."/>
        <s v="EPCOR Electricity Distribution Ontario Inc."/>
        <s v="ERTH Power Corporation"/>
        <s v="Essex Powerlines Corporation"/>
        <s v="Festival Hydro Inc."/>
        <s v="Fort Frances Power Corporation"/>
        <s v="GrandBridge Energy Inc."/>
        <s v="Greater Sudbury Hydro Inc."/>
        <s v="Grimsby Power Incorporated"/>
        <s v="Halton Hills Hydro Inc."/>
        <s v="Hearst Power Distribution Company Limited"/>
        <s v="Hydro 2000 Inc."/>
        <s v="Hydro Hawkesbury Inc."/>
        <s v="Hydro One Networks Inc."/>
        <s v="Hydro Ottawa Limited"/>
        <s v="InnPower Corporation"/>
        <s v="Kingston Hydro Corporation"/>
        <s v="Lakefront Utilities Inc."/>
        <s v="Lakeland Power Distribution Ltd."/>
        <s v="London Hydro Inc."/>
        <s v="Milton Hydro Distribution Inc."/>
        <s v="Newmarket-Tay Power Distribution Ltd."/>
        <s v="Niagara Peninsula Energy Inc."/>
        <s v="Niagara-on-the-Lake Hydro Inc."/>
        <s v="North Bay Hydro Distribution Limited"/>
        <s v="Northern Ontario Wires Inc."/>
        <s v="Oakville Hydro Electricity Distribution Inc."/>
        <s v="Orangeville Hydro Limited"/>
        <s v="Oshawa PUC Networks Inc."/>
        <s v="Ottawa River Power Corporation"/>
        <s v="PUC Distribution Inc."/>
        <s v="Renfrew Hydro Inc."/>
        <s v="Rideau St. Lawrence Distribution Inc."/>
        <s v="Sioux Lookout Hydro Inc."/>
        <s v="Synergy North Corporation"/>
        <s v="Tillsonburg Hydro Inc."/>
        <s v="Toronto Hydro-Electric System Limited"/>
        <s v="Wasaga Distribution Inc."/>
        <s v="Welland Hydro-Electric System Corp."/>
        <s v="Wellington North Power Inc."/>
        <s v="Westario Power Inc."/>
        <m/>
      </sharedItems>
    </cacheField>
    <cacheField name="Year" numFmtId="0">
      <sharedItems containsString="0" containsBlank="1" containsNumber="1" containsInteger="1" minValue="2015" maxValue="2023" count="10">
        <n v="2015"/>
        <n v="2016"/>
        <n v="2017"/>
        <n v="2018"/>
        <n v="2019"/>
        <n v="2020"/>
        <n v="2021"/>
        <n v="2022"/>
        <n v="2023"/>
        <m/>
      </sharedItems>
    </cacheField>
    <cacheField name="Power_Revenue_USofA_4006-4076" numFmtId="0">
      <sharedItems containsString="0" containsBlank="1" containsNumber="1" minValue="1431875.33" maxValue="3942811474.9899998"/>
    </cacheField>
    <cacheField name="Distribution_Revenue_USofA_4080" numFmtId="0">
      <sharedItems containsString="0" containsBlank="1" containsNumber="1" minValue="496185.89" maxValue="1817692616.54"/>
    </cacheField>
    <cacheField name="Cost_of_Power_and_Related_Costs_USofA_4705-4751" numFmtId="0">
      <sharedItems containsString="0" containsBlank="1" containsNumber="1" minValue="-3942811473.6900001" maxValue="-1431875.33"/>
    </cacheField>
    <cacheField name="Other_Income_Loss_USofA_4082-4245_4305-4420_6305" numFmtId="0">
      <sharedItems containsString="0" containsBlank="1" containsNumber="1" minValue="-9693182.8699999992" maxValue="62565420.609999999"/>
    </cacheField>
    <cacheField name="Operating_Expense_USofA_5005-5096" numFmtId="0">
      <sharedItems containsString="0" containsBlank="1" containsNumber="1" minValue="-178038242.69999999" maxValue="-13474.61"/>
    </cacheField>
    <cacheField name="Maintenance_Expense_USofA_5105-5195" numFmtId="0">
      <sharedItems containsString="0" containsBlank="1" containsNumber="1" minValue="-272372807.80000001" maxValue="0"/>
    </cacheField>
    <cacheField name="Administrative_Expense_USofA_5205-5215_5305-5695_6105_6205-6225_" numFmtId="0">
      <sharedItems containsString="0" containsBlank="1" containsNumber="1" minValue="-285202573.54000002" maxValue="-390012.92"/>
    </cacheField>
    <cacheField name="Depreciation_and_Amortization_Expense_USofA_5705-5740" numFmtId="0">
      <sharedItems containsString="0" containsBlank="1" containsNumber="1" minValue="-468876589.49000001" maxValue="1600252"/>
    </cacheField>
    <cacheField name="Financing_Expense_USofA_6005-6045" numFmtId="0">
      <sharedItems containsString="0" containsBlank="1" containsNumber="1" minValue="-242691862.56" maxValue="7750867.5499999998"/>
    </cacheField>
    <cacheField name="Current_Tax_USofA_6110" numFmtId="0">
      <sharedItems containsString="0" containsBlank="1" containsNumber="1" minValue="-100543038.90000001" maxValue="1906850.47"/>
    </cacheField>
    <cacheField name="Deferred_Tax_USofA_6115" numFmtId="0">
      <sharedItems containsString="0" containsBlank="1" containsNumber="1" minValue="-34843465.579999998" maxValue="91296565.349999994"/>
    </cacheField>
    <cacheField name="Net_Income_Total" numFmtId="0">
      <sharedItems containsString="0" containsBlank="1" containsNumber="1" minValue="-1554758.68" maxValue="421136405.95999998"/>
    </cacheField>
    <cacheField name="Other_Comprehensive_Income_Loss_USofA_7005-7030" numFmtId="0">
      <sharedItems containsString="0" containsBlank="1" containsNumber="1" minValue="-11318371" maxValue="18845825"/>
    </cacheField>
    <cacheField name="Comprehensive_Income_Loss_Total" numFmtId="0">
      <sharedItems containsString="0" containsBlank="1" containsNumber="1" minValue="-1651455.68" maxValue="421140376.95999998"/>
    </cacheField>
    <cacheField name="OM&amp;A" numFmtId="0">
      <sharedItems containsString="0" containsBlank="1" containsNumber="1" minValue="435868.61" maxValue="705339837.96000004"/>
    </cacheField>
    <cacheField name="Operating Exepnse" numFmtId="0">
      <sharedItems containsString="0" containsBlank="1" containsNumber="1" minValue="488105.61" maxValue="1164770318.6600001"/>
    </cacheField>
    <cacheField name="PEG CAPITAL Costs" numFmtId="0">
      <sharedItems containsString="0" containsBlank="1" containsNumber="1" containsInteger="1" minValue="0" maxValue="1310817211"/>
    </cacheField>
    <cacheField name="TOTEX" numFmtId="0">
      <sharedItems containsString="0" containsBlank="1" containsNumber="1" minValue="651349.62" maxValue="2016157048.96"/>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5671294" refreshedVersion="7" recordCount="486" xr:uid="{00000000-000A-0000-FFFF-FFFF06000000}">
  <cacheSource type="worksheet">
    <worksheetSource ref="A1:Q487" sheet="Income Statement - 2.1.7 Income"/>
  </cacheSource>
  <cacheFields count="17">
    <cacheField name="Company" numFmtId="49">
      <sharedItems count="54">
        <s v="Alectra Utilities Corporation"/>
        <s v="Algoma Power Inc."/>
        <s v="Atikokan Hydro Inc."/>
        <s v="Bluewater Power Distribution Corporation"/>
        <s v="Burlington Hydro Inc."/>
        <s v="Canadian Niagara Power Inc."/>
        <s v="Centre Wellington Hydro Ltd."/>
        <s v="Chapleau Public Utilities Corporation"/>
        <s v="Cooperative Hydro Embrun Inc."/>
        <s v="E.L.K. Energy Inc."/>
        <s v="Elexicon Energy Inc."/>
        <s v="Enova Power Corp."/>
        <s v="Entegrus Powerlines Inc."/>
        <s v="ENWIN Utilities Ltd."/>
        <s v="EPCOR Electricity Distribution Ontario Inc."/>
        <s v="ERTH Power Corporation"/>
        <s v="Essex Powerlines Corporation"/>
        <s v="Festival Hydro Inc."/>
        <s v="Fort Frances Power Corporation"/>
        <s v="GrandBridge Energy Inc."/>
        <s v="Greater Sudbury Hydro Inc."/>
        <s v="Grimsby Power Incorporated"/>
        <s v="Halton Hills Hydro Inc."/>
        <s v="Hearst Power Distribution Company Limited"/>
        <s v="Hydro 2000 Inc."/>
        <s v="Hydro Hawkesbury Inc."/>
        <s v="Hydro One Networks Inc."/>
        <s v="Hydro Ottawa Limited"/>
        <s v="InnPower Corporation"/>
        <s v="Kingston Hydro Corporation"/>
        <s v="Lakefront Utilities Inc."/>
        <s v="Lakeland Power Distribution Ltd."/>
        <s v="London Hydro Inc."/>
        <s v="Milton Hydro Distribution Inc."/>
        <s v="Newmarket-Tay Power Distribution Ltd."/>
        <s v="Niagara Peninsula Energy Inc."/>
        <s v="Niagara-on-the-Lake Hydro Inc."/>
        <s v="North Bay Hydro Distribution Limited"/>
        <s v="Northern Ontario Wires Inc."/>
        <s v="Oakville Hydro Electricity Distribution Inc."/>
        <s v="Orangeville Hydro Limited"/>
        <s v="Oshawa PUC Networks Inc."/>
        <s v="Ottawa River Power Corporation"/>
        <s v="PUC Distribution Inc."/>
        <s v="Renfrew Hydro Inc."/>
        <s v="Rideau St. Lawrence Distribution Inc."/>
        <s v="Sioux Lookout Hydro Inc."/>
        <s v="Synergy North Corporation"/>
        <s v="Tillsonburg Hydro Inc."/>
        <s v="Toronto Hydro-Electric System Limited"/>
        <s v="Wasaga Distribution Inc."/>
        <s v="Welland Hydro-Electric System Corp."/>
        <s v="Wellington North Power Inc."/>
        <s v="Westario Power Inc."/>
      </sharedItems>
    </cacheField>
    <cacheField name="Year" numFmtId="0">
      <sharedItems containsSemiMixedTypes="0" containsString="0" containsNumber="1" containsInteger="1" minValue="2015" maxValue="2023" count="9">
        <n v="2015"/>
        <n v="2016"/>
        <n v="2017"/>
        <n v="2018"/>
        <n v="2019"/>
        <n v="2020"/>
        <n v="2021"/>
        <n v="2022"/>
        <n v="2023"/>
      </sharedItems>
    </cacheField>
    <cacheField name="Power_Revenue_USofA_4006-4076" numFmtId="0">
      <sharedItems containsSemiMixedTypes="0" containsString="0" containsNumber="1" minValue="1431875.33" maxValue="3942811474.9899998"/>
    </cacheField>
    <cacheField name="Distribution_Revenue_USofA_4080" numFmtId="0">
      <sharedItems containsSemiMixedTypes="0" containsString="0" containsNumber="1" minValue="496185.89" maxValue="1817692616.54"/>
    </cacheField>
    <cacheField name="Cost_of_Power_and_Related_Costs_USofA_4705-4751" numFmtId="0">
      <sharedItems containsSemiMixedTypes="0" containsString="0" containsNumber="1" minValue="-3942811473.6900001" maxValue="-1431875.33"/>
    </cacheField>
    <cacheField name="Other_Income_Loss_USofA_4082-4245_4305-4420_6305" numFmtId="0">
      <sharedItems containsSemiMixedTypes="0" containsString="0" containsNumber="1" minValue="-9693182.8699999992" maxValue="62565420.609999999"/>
    </cacheField>
    <cacheField name="Operating_Expense_USofA_5005-5096" numFmtId="0">
      <sharedItems containsSemiMixedTypes="0" containsString="0" containsNumber="1" minValue="-178038242.69999999" maxValue="-13474.61"/>
    </cacheField>
    <cacheField name="Maintenance_Expense_USofA_5105-5195" numFmtId="0">
      <sharedItems containsSemiMixedTypes="0" containsString="0" containsNumber="1" minValue="-272372807.80000001" maxValue="0"/>
    </cacheField>
    <cacheField name="Administrative_Expense_USofA_5205-5215_5305-5695_6105_6205-6225_" numFmtId="0">
      <sharedItems containsSemiMixedTypes="0" containsString="0" containsNumber="1" minValue="-285202573.54000002" maxValue="-390012.92"/>
    </cacheField>
    <cacheField name="Depreciation_and_Amortization_Expense_USofA_5705-5740" numFmtId="0">
      <sharedItems containsSemiMixedTypes="0" containsString="0" containsNumber="1" minValue="-468876589.49000001" maxValue="1600252"/>
    </cacheField>
    <cacheField name="Financing_Expense_USofA_6005-6045" numFmtId="0">
      <sharedItems containsSemiMixedTypes="0" containsString="0" containsNumber="1" minValue="-242691862.56" maxValue="7750867.5499999998"/>
    </cacheField>
    <cacheField name="Current_Tax_USofA_6110" numFmtId="0">
      <sharedItems containsSemiMixedTypes="0" containsString="0" containsNumber="1" minValue="-100543038.90000001" maxValue="1906850.47"/>
    </cacheField>
    <cacheField name="Deferred_Tax_USofA_6115" numFmtId="0">
      <sharedItems containsSemiMixedTypes="0" containsString="0" containsNumber="1" minValue="-34843465.579999998" maxValue="91296565.349999994"/>
    </cacheField>
    <cacheField name="Net_Income_Total" numFmtId="0">
      <sharedItems containsSemiMixedTypes="0" containsString="0" containsNumber="1" minValue="-1554758.68" maxValue="421136405.95999998"/>
    </cacheField>
    <cacheField name="Other_Comprehensive_Income_Loss_USofA_7005-7030" numFmtId="0">
      <sharedItems containsString="0" containsBlank="1" containsNumber="1" minValue="-11318371" maxValue="18845825"/>
    </cacheField>
    <cacheField name="Comprehensive_Income_Loss_Total" numFmtId="0">
      <sharedItems containsSemiMixedTypes="0" containsString="0" containsNumber="1" minValue="-1651455.68" maxValue="421140376.95999998"/>
    </cacheField>
    <cacheField name="OM&amp;A" numFmtId="0">
      <sharedItems containsSemiMixedTypes="0" containsString="0" containsNumber="1" minValue="435868.61" maxValue="705339837.96000004"/>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578704" refreshedVersion="7" recordCount="486" xr:uid="{00000000-000A-0000-FFFF-FFFF05000000}">
  <cacheSource type="worksheet">
    <worksheetSource ref="A1:T487" sheet="Capital - 2.1.5.2 Capital and L"/>
  </cacheSource>
  <cacheFields count="20">
    <cacheField name="Company_Name" numFmtId="49">
      <sharedItems count="54">
        <s v="Alectra Utilities Corporation"/>
        <s v="Algoma Power Inc."/>
        <s v="Atikokan Hydro Inc."/>
        <s v="Bluewater Power Distribution Corporation"/>
        <s v="Burlington Hydro Inc."/>
        <s v="Canadian Niagara Power Inc."/>
        <s v="Centre Wellington Hydro Ltd."/>
        <s v="Chapleau Public Utilities Corporation"/>
        <s v="Cooperative Hydro Embrun Inc."/>
        <s v="E.L.K. Energy Inc."/>
        <s v="ENWIN Utilities Ltd."/>
        <s v="EPCOR Electricity Distribution Ontario Inc."/>
        <s v="ERTH Power Corporation"/>
        <s v="Elexicon Energy Inc."/>
        <s v="Enova Power Corp."/>
        <s v="Entegrus Powerlines Inc."/>
        <s v="Essex Powerlines Corporation"/>
        <s v="Festival Hydro Inc."/>
        <s v="Fort Frances Power Corporation"/>
        <s v="GrandBridge Energy Inc."/>
        <s v="Greater Sudbury Hydro Inc."/>
        <s v="Grimsby Power Incorporated"/>
        <s v="Halton Hills Hydro Inc."/>
        <s v="Hearst Power Distribution Company Limited"/>
        <s v="Hydro 2000 Inc."/>
        <s v="Hydro Hawkesbury Inc."/>
        <s v="Hydro One Networks Inc."/>
        <s v="Hydro Ottawa Limited"/>
        <s v="InnPower Corporation"/>
        <s v="Kingston Hydro Corporation"/>
        <s v="Lakefront Utilities Inc."/>
        <s v="Lakeland Power Distribution Ltd."/>
        <s v="London Hydro Inc."/>
        <s v="Milton Hydro Distribution Inc."/>
        <s v="Newmarket-Tay Power Distribution Ltd."/>
        <s v="Niagara Peninsula Energy Inc."/>
        <s v="Niagara-on-the-Lake Hydro Inc."/>
        <s v="North Bay Hydro Distribution Limited"/>
        <s v="Northern Ontario Wires Inc."/>
        <s v="Oakville Hydro Electricity Distribution Inc."/>
        <s v="Orangeville Hydro Limited"/>
        <s v="Oshawa PUC Networks Inc."/>
        <s v="Ottawa River Power Corporation"/>
        <s v="PUC Distribution Inc."/>
        <s v="Renfrew Hydro Inc."/>
        <s v="Rideau St. Lawrence Distribution Inc."/>
        <s v="Sioux Lookout Hydro Inc."/>
        <s v="Synergy North Corporation"/>
        <s v="Tillsonburg Hydro Inc."/>
        <s v="Toronto Hydro-Electric System Limited"/>
        <s v="Wasaga Distribution Inc."/>
        <s v="Welland Hydro-Electric System Corp."/>
        <s v="Wellington North Power Inc."/>
        <s v="Westario Power Inc."/>
      </sharedItems>
    </cacheField>
    <cacheField name="Year" numFmtId="0">
      <sharedItems containsSemiMixedTypes="0" containsString="0" containsNumber="1" containsInteger="1" minValue="2015" maxValue="2023" count="9">
        <n v="2015"/>
        <n v="2016"/>
        <n v="2017"/>
        <n v="2018"/>
        <n v="2019"/>
        <n v="2020"/>
        <n v="2021"/>
        <n v="2022"/>
        <n v="2023"/>
      </sharedItems>
    </cacheField>
    <cacheField name="Total_Gross_Capital_Additions" numFmtId="0">
      <sharedItems containsSemiMixedTypes="0" containsString="0" containsNumber="1" minValue="26334.52" maxValue="1076609437.46"/>
    </cacheField>
    <cacheField name="Total_Retirements_Write-Offs_Sales_Asset_Impairment_Losses" numFmtId="0">
      <sharedItems containsSemiMixedTypes="0" containsString="0" containsNumber="1" minValue="-27537803.129999999" maxValue="218553741.13999999"/>
    </cacheField>
    <cacheField name="Total_Contributed_Capital" numFmtId="0">
      <sharedItems containsSemiMixedTypes="0" containsString="0" containsNumber="1" minValue="-32842748.66" maxValue="127521746.47"/>
    </cacheField>
    <cacheField name="Other_Changes_to_Total_Gross_Capital" numFmtId="0">
      <sharedItems containsString="0" containsBlank="1" containsNumber="1" minValue="-3552984.87" maxValue="193751255.58000001"/>
    </cacheField>
    <cacheField name="High_Voltage_Gross_Capital_Additions" numFmtId="0">
      <sharedItems containsSemiMixedTypes="0" containsString="0" containsNumber="1" minValue="0" maxValue="73668910"/>
    </cacheField>
    <cacheField name="High_Voltage_Retirements_Write-Offs_Sales_Asset_Impairment_Losses" numFmtId="0">
      <sharedItems containsSemiMixedTypes="0" containsString="0" containsNumber="1" minValue="-13224" maxValue="29937177.300000001"/>
    </cacheField>
    <cacheField name="High_Voltage_Contributed_Capital" numFmtId="0">
      <sharedItems containsSemiMixedTypes="0" containsString="0" containsNumber="1" minValue="-3295.99" maxValue="81892341.359999999"/>
    </cacheField>
    <cacheField name="Other_Changes_to_High_Voltage_Gross_Capital" numFmtId="0">
      <sharedItems containsSemiMixedTypes="0" containsString="0" containsNumber="1" minValue="-68709778.209999993" maxValue="17005655.969999999"/>
    </cacheField>
    <cacheField name="Capital_Expenditure__Direct_Labour" numFmtId="0">
      <sharedItems containsSemiMixedTypes="0" containsString="0" containsNumber="1" minValue="0" maxValue="342141859.19999999"/>
    </cacheField>
    <cacheField name="Capital_Expenditure__Equipment_and_Materials" numFmtId="0">
      <sharedItems containsSemiMixedTypes="0" containsString="0" containsNumber="1" minValue="-285333.77" maxValue="340876917.52999997"/>
    </cacheField>
    <cacheField name="Capital_Expenditure__Capitalized_Overhead" numFmtId="0">
      <sharedItems containsSemiMixedTypes="0" containsString="0" containsNumber="1" minValue="-1" maxValue="87382998.480000004"/>
    </cacheField>
    <cacheField name="Capital_Expenditure__Contract_Services" numFmtId="0">
      <sharedItems containsSemiMixedTypes="0" containsString="0" containsNumber="1" minValue="0" maxValue="388719082.01999998"/>
    </cacheField>
    <cacheField name="Capital_Expenditure__Other" numFmtId="0">
      <sharedItems containsSemiMixedTypes="0" containsString="0" containsNumber="1" minValue="-19336818.23" maxValue="278160539.81999999"/>
    </cacheField>
    <cacheField name="Intangible_Assets_Related_to_High_Voltage__Gross_Capital_Additions_from_Transmitter_or_Host_Distributor" numFmtId="0">
      <sharedItems containsString="0" containsBlank="1" containsNumber="1" minValue="0" maxValue="71027742"/>
    </cacheField>
    <cacheField name="Intangible_Assets_Related_to_High_Voltage__Distributor_Contributed_Capital" numFmtId="0">
      <sharedItems containsString="0" containsBlank="1" containsNumber="1" minValue="-4755852" maxValue="53844210"/>
    </cacheField>
    <cacheField name="Intangible_Assets_Related_to_High_Voltage__Retirements_Write-Offs_Sales_Asset_Impairment_Losses" numFmtId="0">
      <sharedItems containsString="0" containsBlank="1" containsNumber="1" minValue="0" maxValue="208725.35"/>
    </cacheField>
    <cacheField name="Intangible_Assets_Related_to_High_Voltage__Other" numFmtId="0">
      <sharedItems containsString="0" containsBlank="1" containsNumber="1" containsInteger="1" minValue="0" maxValue="0"/>
    </cacheField>
    <cacheField name="Total CAPEX" numFmtId="0">
      <sharedItems containsSemiMixedTypes="0" containsString="0" containsNumber="1" minValue="-2619331.38" maxValue="1076427394.0699999"/>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5902778" refreshedVersion="7" recordCount="487" xr:uid="{00000000-000A-0000-FFFF-FFFF04000000}">
  <cacheSource type="worksheet">
    <worksheetSource ref="A1:G488" sheet="FTE - 2.1.5.1 Labour Analysis"/>
  </cacheSource>
  <cacheFields count="7">
    <cacheField name="Company_Name" numFmtId="49">
      <sharedItems count="55">
        <s v="Alectra Utilities Corporation"/>
        <s v="Algoma Power Inc."/>
        <s v="Atikokan Hydro Inc."/>
        <s v="Bluewater Power Distribution Corporation"/>
        <s v="Burlington Hydro Inc."/>
        <s v="Canadian Niagara Power Inc."/>
        <s v="Centre Wellington Hydro Ltd."/>
        <s v="Chapleau Public Utilities Corporation"/>
        <s v="Cooperative Hydro Embrun Inc."/>
        <s v="E.L.K. Energy Inc."/>
        <s v="ENWIN Utilities Ltd."/>
        <s v="EPCOR Electricity Distribution Ontario Inc."/>
        <s v="ERTH Power Corporation"/>
        <s v="Elexicon Energy Inc."/>
        <s v="Enova Power Corp."/>
        <s v="Entegrus Powerlines Inc."/>
        <s v="Essex Powerlines Corporation"/>
        <s v="Festival Hydro Inc."/>
        <s v="Fort Frances Power Corporation"/>
        <s v="GrandBridge Energy Inc."/>
        <s v="Greater Sudbury Hydro Inc."/>
        <s v="Grimsby Power Incorporated"/>
        <s v="Halton Hills Hydro Inc."/>
        <s v="Hearst Power Distribution Company Limited"/>
        <s v="Hydro 2000 Inc."/>
        <s v="Hydro Hawkesbury Inc."/>
        <s v="Hydro One Networks Inc."/>
        <s v="Hydro Ottawa Limited"/>
        <s v="InnPower Corporation"/>
        <s v="Kingston Hydro Corporation"/>
        <s v="Lakefront Utilities Inc."/>
        <s v="Lakeland Power Distribution Ltd."/>
        <s v="London Hydro Inc."/>
        <s v="Milton Hydro Distribution Inc."/>
        <s v="Newmarket-Tay Power Distribution Ltd."/>
        <s v="Niagara Peninsula Energy Inc."/>
        <s v="Niagara-on-the-Lake Hydro Inc."/>
        <s v="North Bay Hydro Distribution Limited"/>
        <s v="Northern Ontario Wires Inc."/>
        <s v="Oakville Hydro Electricity Distribution Inc."/>
        <s v="Orangeville Hydro Limited"/>
        <s v="Oshawa PUC Networks Inc."/>
        <s v="Ottawa River Power Corporation"/>
        <s v="PUC Distribution Inc."/>
        <s v="Renfrew Hydro Inc."/>
        <s v="Rideau St. Lawrence Distribution Inc."/>
        <s v="Sioux Lookout Hydro Inc."/>
        <s v="Synergy North Corporation"/>
        <s v="Tillsonburg Hydro Inc."/>
        <s v="Toronto Hydro-Electric System Limited"/>
        <s v="Wasaga Distribution Inc."/>
        <s v="Welland Hydro-Electric System Corp."/>
        <s v="Wellington North Power Inc."/>
        <s v="Westario Power Inc."/>
        <s v="Grand Total"/>
      </sharedItems>
    </cacheField>
    <cacheField name="Year" numFmtId="0">
      <sharedItems containsString="0" containsBlank="1" containsNumber="1" containsInteger="1" minValue="2015" maxValue="2023" count="10">
        <n v="2015"/>
        <n v="2016"/>
        <n v="2017"/>
        <n v="2018"/>
        <n v="2019"/>
        <n v="2020"/>
        <n v="2021"/>
        <n v="2022"/>
        <n v="2023"/>
        <m/>
      </sharedItems>
    </cacheField>
    <cacheField name="Number_of_Full_Time_Equivalent_Employees" numFmtId="0">
      <sharedItems containsBlank="1" containsMixedTypes="1" containsNumber="1" minValue="2.71" maxValue="99194.155333660005"/>
    </cacheField>
    <cacheField name="Number_of_Employees_Charged_to_Operations_Maintenance_and_Administration" numFmtId="0">
      <sharedItems containsSemiMixedTypes="0" containsString="0" containsNumber="1" minValue="0" maxValue="55594.461937089101"/>
    </cacheField>
    <cacheField name="Number_of_Employees_Charged_to_New_Construction" numFmtId="0">
      <sharedItems containsSemiMixedTypes="0" containsString="0" containsNumber="1" minValue="0" maxValue="32140.165557079399"/>
    </cacheField>
    <cacheField name="Salaries_and_Wages_Paid_to_Operating_Maintenance_and_Administrative_Employees" numFmtId="0">
      <sharedItems containsSemiMixedTypes="0" containsString="0" containsNumber="1" minValue="0" maxValue="6969672685.5559797"/>
    </cacheField>
    <cacheField name="Salaries_and_Wages_Paid_to_New_Construction_Employees" numFmtId="0">
      <sharedItems containsSemiMixedTypes="0" containsString="0" containsNumber="1" minValue="0" maxValue="4481793151.0630503"/>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edesco, Natasha" refreshedDate="45875.613005902778" refreshedVersion="7" recordCount="486" xr:uid="{00000000-000A-0000-FFFF-FFFF03000000}">
  <cacheSource type="worksheet">
    <worksheetSource ref="A1:G487" sheet="FTE - 2.1.5.1 Labour Analysis"/>
  </cacheSource>
  <cacheFields count="7">
    <cacheField name="Company_Name" numFmtId="49">
      <sharedItems count="54">
        <s v="Alectra Utilities Corporation"/>
        <s v="Algoma Power Inc."/>
        <s v="Atikokan Hydro Inc."/>
        <s v="Bluewater Power Distribution Corporation"/>
        <s v="Burlington Hydro Inc."/>
        <s v="Canadian Niagara Power Inc."/>
        <s v="Centre Wellington Hydro Ltd."/>
        <s v="Chapleau Public Utilities Corporation"/>
        <s v="Cooperative Hydro Embrun Inc."/>
        <s v="E.L.K. Energy Inc."/>
        <s v="ENWIN Utilities Ltd."/>
        <s v="EPCOR Electricity Distribution Ontario Inc."/>
        <s v="ERTH Power Corporation"/>
        <s v="Elexicon Energy Inc."/>
        <s v="Enova Power Corp."/>
        <s v="Entegrus Powerlines Inc."/>
        <s v="Essex Powerlines Corporation"/>
        <s v="Festival Hydro Inc."/>
        <s v="Fort Frances Power Corporation"/>
        <s v="GrandBridge Energy Inc."/>
        <s v="Greater Sudbury Hydro Inc."/>
        <s v="Grimsby Power Incorporated"/>
        <s v="Halton Hills Hydro Inc."/>
        <s v="Hearst Power Distribution Company Limited"/>
        <s v="Hydro 2000 Inc."/>
        <s v="Hydro Hawkesbury Inc."/>
        <s v="Hydro One Networks Inc."/>
        <s v="Hydro Ottawa Limited"/>
        <s v="InnPower Corporation"/>
        <s v="Kingston Hydro Corporation"/>
        <s v="Lakefront Utilities Inc."/>
        <s v="Lakeland Power Distribution Ltd."/>
        <s v="London Hydro Inc."/>
        <s v="Milton Hydro Distribution Inc."/>
        <s v="Newmarket-Tay Power Distribution Ltd."/>
        <s v="Niagara Peninsula Energy Inc."/>
        <s v="Niagara-on-the-Lake Hydro Inc."/>
        <s v="North Bay Hydro Distribution Limited"/>
        <s v="Northern Ontario Wires Inc."/>
        <s v="Oakville Hydro Electricity Distribution Inc."/>
        <s v="Orangeville Hydro Limited"/>
        <s v="Oshawa PUC Networks Inc."/>
        <s v="Ottawa River Power Corporation"/>
        <s v="PUC Distribution Inc."/>
        <s v="Renfrew Hydro Inc."/>
        <s v="Rideau St. Lawrence Distribution Inc."/>
        <s v="Sioux Lookout Hydro Inc."/>
        <s v="Synergy North Corporation"/>
        <s v="Tillsonburg Hydro Inc."/>
        <s v="Toronto Hydro-Electric System Limited"/>
        <s v="Wasaga Distribution Inc."/>
        <s v="Welland Hydro-Electric System Corp."/>
        <s v="Wellington North Power Inc."/>
        <s v="Westario Power Inc."/>
      </sharedItems>
    </cacheField>
    <cacheField name="Year" numFmtId="0">
      <sharedItems containsSemiMixedTypes="0" containsString="0" containsNumber="1" containsInteger="1" minValue="2015" maxValue="2023" count="9">
        <n v="2015"/>
        <n v="2016"/>
        <n v="2017"/>
        <n v="2018"/>
        <n v="2019"/>
        <n v="2020"/>
        <n v="2021"/>
        <n v="2022"/>
        <n v="2023"/>
      </sharedItems>
    </cacheField>
    <cacheField name="Number_of_Full_Time_Equivalent_Employees" numFmtId="0">
      <sharedItems containsBlank="1" containsMixedTypes="1" containsNumber="1" minValue="2.71" maxValue="4961"/>
    </cacheField>
    <cacheField name="Number_of_Employees_Charged_to_Operations_Maintenance_and_Administration" numFmtId="0">
      <sharedItems containsSemiMixedTypes="0" containsString="0" containsNumber="1" minValue="0" maxValue="2544.6999999999998"/>
    </cacheField>
    <cacheField name="Number_of_Employees_Charged_to_New_Construction" numFmtId="0">
      <sharedItems containsSemiMixedTypes="0" containsString="0" containsNumber="1" minValue="0" maxValue="2622"/>
    </cacheField>
    <cacheField name="Salaries_and_Wages_Paid_to_Operating_Maintenance_and_Administrative_Employees" numFmtId="0">
      <sharedItems containsSemiMixedTypes="0" containsString="0" containsNumber="1" minValue="0" maxValue="381767952"/>
    </cacheField>
    <cacheField name="Salaries_and_Wages_Paid_to_New_Construction_Employees" numFmtId="0">
      <sharedItems containsSemiMixedTypes="0" containsString="0" containsNumber="1" minValue="0" maxValue="47370125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60">
  <r>
    <x v="0"/>
    <x v="0"/>
    <n v="0"/>
    <x v="0"/>
    <n v="1009752"/>
    <n v="1"/>
    <n v="1"/>
    <n v="26.98"/>
    <n v="0"/>
    <n v="0"/>
    <n v="254"/>
    <n v="136439"/>
    <n v="14613.86"/>
    <n v="0.13500000000000001"/>
    <n v="1.4E-2"/>
  </r>
  <r>
    <x v="0"/>
    <x v="0"/>
    <n v="1"/>
    <x v="1"/>
    <n v="1009752"/>
    <n v="0"/>
    <n v="0"/>
    <n v="0"/>
    <n v="0"/>
    <n v="0"/>
    <n v="2090"/>
    <n v="35409"/>
    <n v="106219.73"/>
    <n v="3.5000000000000003E-2"/>
    <n v="0.105"/>
  </r>
  <r>
    <x v="0"/>
    <x v="0"/>
    <n v="2"/>
    <x v="2"/>
    <n v="1009752"/>
    <n v="12"/>
    <n v="39503"/>
    <n v="20261.669999999998"/>
    <n v="3.9E-2"/>
    <n v="0.02"/>
    <n v="74"/>
    <n v="178735"/>
    <n v="51253.13"/>
    <n v="0.17699999999999999"/>
    <n v="5.0999999999999997E-2"/>
  </r>
  <r>
    <x v="0"/>
    <x v="0"/>
    <n v="3"/>
    <x v="3"/>
    <n v="1009752"/>
    <n v="11"/>
    <n v="8121"/>
    <n v="37122.15"/>
    <n v="8.0000000000000002E-3"/>
    <n v="3.6999999999999998E-2"/>
    <n v="176"/>
    <n v="68637"/>
    <n v="61398.49"/>
    <n v="6.8000000000000005E-2"/>
    <n v="6.0999999999999999E-2"/>
  </r>
  <r>
    <x v="0"/>
    <x v="0"/>
    <n v="4"/>
    <x v="4"/>
    <n v="1009752"/>
    <n v="0"/>
    <n v="0"/>
    <n v="0"/>
    <n v="0"/>
    <n v="0"/>
    <n v="75"/>
    <n v="81035"/>
    <n v="65524.07"/>
    <n v="0.08"/>
    <n v="6.5000000000000002E-2"/>
  </r>
  <r>
    <x v="0"/>
    <x v="0"/>
    <n v="5"/>
    <x v="5"/>
    <n v="1009752"/>
    <n v="8"/>
    <n v="862"/>
    <n v="8054.4"/>
    <n v="1E-3"/>
    <n v="8.0000000000000002E-3"/>
    <n v="1448"/>
    <n v="388392"/>
    <n v="439620.26"/>
    <n v="0.38500000000000001"/>
    <n v="0.435"/>
  </r>
  <r>
    <x v="0"/>
    <x v="0"/>
    <n v="6"/>
    <x v="6"/>
    <n v="1009752"/>
    <n v="26"/>
    <n v="25339"/>
    <n v="48148.15"/>
    <n v="2.5000000000000001E-2"/>
    <n v="4.8000000000000001E-2"/>
    <n v="176"/>
    <n v="145434"/>
    <n v="67500.72"/>
    <n v="0.14399999999999999"/>
    <n v="6.7000000000000004E-2"/>
  </r>
  <r>
    <x v="0"/>
    <x v="0"/>
    <n v="7"/>
    <x v="7"/>
    <n v="1009752"/>
    <n v="57"/>
    <n v="110774"/>
    <n v="253514"/>
    <n v="0.11"/>
    <n v="0.251"/>
    <n v="74"/>
    <n v="91018"/>
    <n v="79098.95"/>
    <n v="0.09"/>
    <n v="7.8E-2"/>
  </r>
  <r>
    <x v="0"/>
    <x v="0"/>
    <n v="8"/>
    <x v="8"/>
    <n v="1009752"/>
    <n v="1"/>
    <n v="1949"/>
    <n v="7254.87"/>
    <n v="2E-3"/>
    <n v="7.0000000000000001E-3"/>
    <n v="81"/>
    <n v="36408"/>
    <n v="12682.8"/>
    <n v="3.5999999999999997E-2"/>
    <n v="1.2999999999999999E-2"/>
  </r>
  <r>
    <x v="0"/>
    <x v="0"/>
    <n v="9"/>
    <x v="9"/>
    <n v="1009752"/>
    <n v="5"/>
    <n v="199"/>
    <n v="223.48"/>
    <n v="0"/>
    <n v="0"/>
    <n v="899"/>
    <n v="262049"/>
    <n v="160923.98000000001"/>
    <n v="0.26"/>
    <n v="0.159"/>
  </r>
  <r>
    <x v="0"/>
    <x v="1"/>
    <n v="0"/>
    <x v="0"/>
    <n v="1024464"/>
    <n v="3"/>
    <n v="58"/>
    <n v="286.27999999999997"/>
    <n v="0"/>
    <n v="0"/>
    <n v="236"/>
    <n v="126631"/>
    <n v="16342.91"/>
    <n v="0.124"/>
    <n v="1.6E-2"/>
  </r>
  <r>
    <x v="0"/>
    <x v="1"/>
    <n v="1"/>
    <x v="1"/>
    <n v="1024464"/>
    <n v="3"/>
    <n v="30"/>
    <n v="80.11"/>
    <n v="0"/>
    <n v="0"/>
    <n v="2079"/>
    <n v="38141"/>
    <n v="98330.44"/>
    <n v="3.6999999999999998E-2"/>
    <n v="9.6000000000000002E-2"/>
  </r>
  <r>
    <x v="0"/>
    <x v="1"/>
    <n v="2"/>
    <x v="2"/>
    <n v="1024464"/>
    <n v="12"/>
    <n v="29792"/>
    <n v="296762.15999999997"/>
    <n v="2.9000000000000001E-2"/>
    <n v="0.28999999999999998"/>
    <n v="69"/>
    <n v="156104"/>
    <n v="130018.56"/>
    <n v="0.152"/>
    <n v="0.127"/>
  </r>
  <r>
    <x v="0"/>
    <x v="1"/>
    <n v="3"/>
    <x v="3"/>
    <n v="1024464"/>
    <n v="10"/>
    <n v="6081"/>
    <n v="18213.990000000002"/>
    <n v="6.0000000000000001E-3"/>
    <n v="1.7999999999999999E-2"/>
    <n v="169"/>
    <n v="80968"/>
    <n v="92577.85"/>
    <n v="7.9000000000000001E-2"/>
    <n v="0.09"/>
  </r>
  <r>
    <x v="0"/>
    <x v="1"/>
    <n v="4"/>
    <x v="4"/>
    <n v="1024464"/>
    <n v="0"/>
    <n v="0"/>
    <n v="0"/>
    <n v="0"/>
    <n v="0"/>
    <n v="43"/>
    <n v="26304"/>
    <n v="14100.31"/>
    <n v="2.5999999999999999E-2"/>
    <n v="1.4E-2"/>
  </r>
  <r>
    <x v="0"/>
    <x v="1"/>
    <n v="5"/>
    <x v="5"/>
    <n v="1024464"/>
    <n v="4"/>
    <n v="36569"/>
    <n v="72712.08"/>
    <n v="3.5999999999999997E-2"/>
    <n v="7.0999999999999994E-2"/>
    <n v="1319"/>
    <n v="398365"/>
    <n v="383898.26"/>
    <n v="0.38900000000000001"/>
    <n v="0.375"/>
  </r>
  <r>
    <x v="0"/>
    <x v="1"/>
    <n v="6"/>
    <x v="6"/>
    <n v="1024464"/>
    <n v="71"/>
    <n v="118104"/>
    <n v="327686.40000000002"/>
    <n v="0.115"/>
    <n v="0.32"/>
    <n v="138"/>
    <n v="80274"/>
    <n v="34339.18"/>
    <n v="7.8E-2"/>
    <n v="3.4000000000000002E-2"/>
  </r>
  <r>
    <x v="0"/>
    <x v="1"/>
    <n v="7"/>
    <x v="7"/>
    <n v="1024464"/>
    <n v="2"/>
    <n v="91"/>
    <n v="1192"/>
    <n v="0"/>
    <n v="1E-3"/>
    <n v="23"/>
    <n v="16437"/>
    <n v="14968.22"/>
    <n v="1.6E-2"/>
    <n v="1.4999999999999999E-2"/>
  </r>
  <r>
    <x v="0"/>
    <x v="1"/>
    <n v="8"/>
    <x v="8"/>
    <n v="1024464"/>
    <n v="0"/>
    <n v="0"/>
    <n v="0"/>
    <n v="0"/>
    <n v="0"/>
    <n v="55"/>
    <n v="19154"/>
    <n v="10424.6"/>
    <n v="1.9E-2"/>
    <n v="0.01"/>
  </r>
  <r>
    <x v="0"/>
    <x v="1"/>
    <n v="9"/>
    <x v="9"/>
    <n v="1024464"/>
    <n v="2"/>
    <n v="18"/>
    <n v="49.52"/>
    <n v="0"/>
    <n v="0"/>
    <n v="921"/>
    <n v="327800"/>
    <n v="184651.51"/>
    <n v="0.32"/>
    <n v="0.18"/>
  </r>
  <r>
    <x v="0"/>
    <x v="2"/>
    <n v="0"/>
    <x v="0"/>
    <n v="1034327"/>
    <n v="3"/>
    <n v="1905"/>
    <n v="272.68"/>
    <n v="2E-3"/>
    <n v="0"/>
    <n v="192"/>
    <n v="158147"/>
    <n v="18804.8"/>
    <n v="0.153"/>
    <n v="1.7999999999999999E-2"/>
  </r>
  <r>
    <x v="0"/>
    <x v="2"/>
    <n v="1"/>
    <x v="1"/>
    <n v="1034327"/>
    <n v="3"/>
    <n v="27"/>
    <n v="66.52"/>
    <n v="0"/>
    <n v="0"/>
    <n v="2279"/>
    <n v="45384"/>
    <n v="104663.51"/>
    <n v="4.3999999999999997E-2"/>
    <n v="0.10100000000000001"/>
  </r>
  <r>
    <x v="0"/>
    <x v="2"/>
    <n v="2"/>
    <x v="2"/>
    <n v="1034327"/>
    <n v="2"/>
    <n v="5698"/>
    <n v="555"/>
    <n v="6.0000000000000001E-3"/>
    <n v="1E-3"/>
    <n v="74"/>
    <n v="116138"/>
    <n v="71417.2"/>
    <n v="0.112"/>
    <n v="6.9000000000000006E-2"/>
  </r>
  <r>
    <x v="0"/>
    <x v="2"/>
    <n v="3"/>
    <x v="3"/>
    <n v="1034327"/>
    <n v="19"/>
    <n v="4892"/>
    <n v="15169.57"/>
    <n v="5.0000000000000001E-3"/>
    <n v="1.4999999999999999E-2"/>
    <n v="163"/>
    <n v="51314"/>
    <n v="69549.75"/>
    <n v="0.05"/>
    <n v="6.7000000000000004E-2"/>
  </r>
  <r>
    <x v="0"/>
    <x v="2"/>
    <n v="4"/>
    <x v="4"/>
    <n v="1034327"/>
    <n v="0"/>
    <n v="0"/>
    <n v="0"/>
    <n v="0"/>
    <n v="0"/>
    <n v="65"/>
    <n v="48369"/>
    <n v="42470"/>
    <n v="4.7E-2"/>
    <n v="4.1000000000000002E-2"/>
  </r>
  <r>
    <x v="0"/>
    <x v="2"/>
    <n v="5"/>
    <x v="5"/>
    <n v="1034327"/>
    <n v="14"/>
    <n v="2920"/>
    <n v="9970.2000000000007"/>
    <n v="3.0000000000000001E-3"/>
    <n v="0.01"/>
    <n v="1246"/>
    <n v="419701"/>
    <n v="377280.6"/>
    <n v="0.40600000000000003"/>
    <n v="0.36499999999999999"/>
  </r>
  <r>
    <x v="0"/>
    <x v="2"/>
    <n v="6"/>
    <x v="6"/>
    <n v="1034327"/>
    <n v="65"/>
    <n v="99009"/>
    <n v="209473.01"/>
    <n v="9.6000000000000002E-2"/>
    <n v="0.20300000000000001"/>
    <n v="100"/>
    <n v="89518"/>
    <n v="35496.71"/>
    <n v="8.6999999999999994E-2"/>
    <n v="3.4000000000000002E-2"/>
  </r>
  <r>
    <x v="0"/>
    <x v="2"/>
    <n v="7"/>
    <x v="7"/>
    <n v="1034327"/>
    <n v="0"/>
    <n v="0"/>
    <n v="0"/>
    <n v="0"/>
    <n v="0"/>
    <n v="37"/>
    <n v="16878"/>
    <n v="14651"/>
    <n v="1.6E-2"/>
    <n v="1.4E-2"/>
  </r>
  <r>
    <x v="0"/>
    <x v="2"/>
    <n v="8"/>
    <x v="8"/>
    <n v="1034327"/>
    <n v="0"/>
    <n v="0"/>
    <n v="0"/>
    <n v="0"/>
    <n v="0"/>
    <n v="78"/>
    <n v="21873"/>
    <n v="7061.2"/>
    <n v="2.1000000000000001E-2"/>
    <n v="7.0000000000000001E-3"/>
  </r>
  <r>
    <x v="0"/>
    <x v="2"/>
    <n v="9"/>
    <x v="9"/>
    <n v="1034327"/>
    <n v="5"/>
    <n v="149"/>
    <n v="288.43"/>
    <n v="0"/>
    <n v="0"/>
    <n v="850"/>
    <n v="300428"/>
    <n v="161658.14000000001"/>
    <n v="0.28999999999999998"/>
    <n v="0.156"/>
  </r>
  <r>
    <x v="0"/>
    <x v="3"/>
    <n v="0"/>
    <x v="0"/>
    <n v="1046296"/>
    <n v="3"/>
    <n v="7722"/>
    <n v="1140.28"/>
    <n v="7.0000000000000001E-3"/>
    <n v="1E-3"/>
    <n v="268"/>
    <n v="305085"/>
    <n v="28815.47"/>
    <n v="0.29199999999999998"/>
    <n v="2.8000000000000001E-2"/>
  </r>
  <r>
    <x v="0"/>
    <x v="3"/>
    <n v="1"/>
    <x v="1"/>
    <n v="1046296"/>
    <n v="3"/>
    <n v="9"/>
    <n v="9.2899999999999991"/>
    <n v="0"/>
    <n v="0"/>
    <n v="1953"/>
    <n v="30526"/>
    <n v="82444.47"/>
    <n v="2.9000000000000001E-2"/>
    <n v="7.9000000000000001E-2"/>
  </r>
  <r>
    <x v="0"/>
    <x v="3"/>
    <n v="2"/>
    <x v="2"/>
    <n v="1046296"/>
    <n v="6"/>
    <n v="32752"/>
    <n v="122634.26"/>
    <n v="3.1E-2"/>
    <n v="0.11700000000000001"/>
    <n v="63"/>
    <n v="203288"/>
    <n v="102122.68"/>
    <n v="0.19400000000000001"/>
    <n v="9.8000000000000004E-2"/>
  </r>
  <r>
    <x v="0"/>
    <x v="3"/>
    <n v="3"/>
    <x v="3"/>
    <n v="1046296"/>
    <n v="52"/>
    <n v="20055"/>
    <n v="59843.15"/>
    <n v="1.9E-2"/>
    <n v="5.7000000000000002E-2"/>
    <n v="210"/>
    <n v="61620"/>
    <n v="76599.28"/>
    <n v="5.8999999999999997E-2"/>
    <n v="7.2999999999999995E-2"/>
  </r>
  <r>
    <x v="0"/>
    <x v="3"/>
    <n v="4"/>
    <x v="4"/>
    <n v="1046296"/>
    <n v="0"/>
    <n v="0"/>
    <n v="0"/>
    <n v="0"/>
    <n v="0"/>
    <n v="50"/>
    <n v="46233"/>
    <n v="20704"/>
    <n v="4.3999999999999997E-2"/>
    <n v="0.02"/>
  </r>
  <r>
    <x v="0"/>
    <x v="3"/>
    <n v="5"/>
    <x v="5"/>
    <n v="1046296"/>
    <n v="17"/>
    <n v="7996"/>
    <n v="7403.63"/>
    <n v="8.0000000000000002E-3"/>
    <n v="7.0000000000000001E-3"/>
    <n v="1342"/>
    <n v="510379"/>
    <n v="523796"/>
    <n v="0.48799999999999999"/>
    <n v="0.501"/>
  </r>
  <r>
    <x v="0"/>
    <x v="3"/>
    <n v="6"/>
    <x v="6"/>
    <n v="1046296"/>
    <n v="198"/>
    <n v="208343"/>
    <n v="563618.65"/>
    <n v="0.19900000000000001"/>
    <n v="0.53900000000000003"/>
    <n v="242"/>
    <n v="145013"/>
    <n v="178533.98"/>
    <n v="0.13900000000000001"/>
    <n v="0.17100000000000001"/>
  </r>
  <r>
    <x v="0"/>
    <x v="3"/>
    <n v="7"/>
    <x v="7"/>
    <n v="1046296"/>
    <n v="0"/>
    <n v="0"/>
    <n v="0"/>
    <n v="0"/>
    <n v="0"/>
    <n v="59"/>
    <n v="32910"/>
    <n v="45289"/>
    <n v="3.1E-2"/>
    <n v="4.2999999999999997E-2"/>
  </r>
  <r>
    <x v="0"/>
    <x v="3"/>
    <n v="8"/>
    <x v="8"/>
    <n v="1046296"/>
    <n v="0"/>
    <n v="0"/>
    <n v="0"/>
    <n v="0"/>
    <n v="0"/>
    <n v="42"/>
    <n v="24989"/>
    <n v="6878.7"/>
    <n v="2.4E-2"/>
    <n v="7.0000000000000001E-3"/>
  </r>
  <r>
    <x v="0"/>
    <x v="3"/>
    <n v="9"/>
    <x v="9"/>
    <n v="1046296"/>
    <n v="4"/>
    <n v="7069"/>
    <n v="13829.75"/>
    <n v="7.0000000000000001E-3"/>
    <n v="1.2999999999999999E-2"/>
    <n v="846"/>
    <n v="236501"/>
    <n v="125406.2"/>
    <n v="0.22600000000000001"/>
    <n v="0.12"/>
  </r>
  <r>
    <x v="0"/>
    <x v="4"/>
    <n v="0"/>
    <x v="0"/>
    <n v="1056132"/>
    <n v="5"/>
    <n v="959"/>
    <n v="4523.5200000000004"/>
    <n v="1E-3"/>
    <n v="4.0000000000000001E-3"/>
    <n v="282"/>
    <n v="214697"/>
    <n v="35796.480000000003"/>
    <n v="0.20300000000000001"/>
    <n v="3.4000000000000002E-2"/>
  </r>
  <r>
    <x v="0"/>
    <x v="4"/>
    <n v="1"/>
    <x v="1"/>
    <n v="1056132"/>
    <n v="5"/>
    <n v="67"/>
    <n v="240.27"/>
    <n v="0"/>
    <n v="0"/>
    <n v="2064"/>
    <n v="43601"/>
    <n v="121608.73"/>
    <n v="4.1000000000000002E-2"/>
    <n v="0.115"/>
  </r>
  <r>
    <x v="0"/>
    <x v="4"/>
    <n v="2"/>
    <x v="2"/>
    <n v="1056132"/>
    <n v="0"/>
    <n v="0"/>
    <n v="0"/>
    <n v="0"/>
    <n v="0"/>
    <n v="47"/>
    <n v="254378"/>
    <n v="77603"/>
    <n v="0.24099999999999999"/>
    <n v="7.2999999999999995E-2"/>
  </r>
  <r>
    <x v="0"/>
    <x v="4"/>
    <n v="3"/>
    <x v="3"/>
    <n v="1056132"/>
    <n v="37"/>
    <n v="19033"/>
    <n v="132117.18"/>
    <n v="1.7999999999999999E-2"/>
    <n v="0.125"/>
    <n v="236"/>
    <n v="123075"/>
    <n v="158402.82"/>
    <n v="0.11700000000000001"/>
    <n v="0.15"/>
  </r>
  <r>
    <x v="0"/>
    <x v="4"/>
    <n v="4"/>
    <x v="4"/>
    <n v="1056132"/>
    <n v="0"/>
    <n v="0"/>
    <n v="0"/>
    <n v="0"/>
    <n v="0"/>
    <n v="36"/>
    <n v="36527"/>
    <n v="14829"/>
    <n v="3.5000000000000003E-2"/>
    <n v="1.4E-2"/>
  </r>
  <r>
    <x v="0"/>
    <x v="4"/>
    <n v="5"/>
    <x v="5"/>
    <n v="1056132"/>
    <n v="3"/>
    <n v="157"/>
    <n v="645.29999999999995"/>
    <n v="0"/>
    <n v="1E-3"/>
    <n v="1332"/>
    <n v="445205"/>
    <n v="471942.7"/>
    <n v="0.42199999999999999"/>
    <n v="0.44700000000000001"/>
  </r>
  <r>
    <x v="0"/>
    <x v="4"/>
    <n v="6"/>
    <x v="6"/>
    <n v="1056132"/>
    <n v="52"/>
    <n v="18655"/>
    <n v="124424.75"/>
    <n v="1.7999999999999999E-2"/>
    <n v="0.11799999999999999"/>
    <n v="219"/>
    <n v="160696"/>
    <n v="132983.25"/>
    <n v="0.152"/>
    <n v="0.126"/>
  </r>
  <r>
    <x v="0"/>
    <x v="4"/>
    <n v="7"/>
    <x v="7"/>
    <n v="1056132"/>
    <n v="1"/>
    <n v="265"/>
    <n v="2142.08"/>
    <n v="0"/>
    <n v="2E-3"/>
    <n v="24"/>
    <n v="10021"/>
    <n v="15329.92"/>
    <n v="8.9999999999999993E-3"/>
    <n v="1.4999999999999999E-2"/>
  </r>
  <r>
    <x v="0"/>
    <x v="4"/>
    <n v="8"/>
    <x v="8"/>
    <n v="1056132"/>
    <n v="0"/>
    <n v="0"/>
    <n v="0"/>
    <n v="0"/>
    <n v="0"/>
    <n v="59"/>
    <n v="33752"/>
    <n v="21761"/>
    <n v="3.2000000000000001E-2"/>
    <n v="2.1000000000000001E-2"/>
  </r>
  <r>
    <x v="0"/>
    <x v="4"/>
    <n v="9"/>
    <x v="9"/>
    <n v="1056132"/>
    <n v="1"/>
    <n v="43"/>
    <n v="92.57"/>
    <n v="0"/>
    <n v="0"/>
    <n v="800"/>
    <n v="265275"/>
    <n v="160597.43"/>
    <n v="0.251"/>
    <n v="0.152"/>
  </r>
  <r>
    <x v="0"/>
    <x v="5"/>
    <n v="0"/>
    <x v="0"/>
    <n v="1064615"/>
    <n v="0"/>
    <n v="0"/>
    <n v="0"/>
    <n v="0"/>
    <n v="0"/>
    <n v="333"/>
    <n v="264792"/>
    <n v="36898"/>
    <n v="0.249"/>
    <n v="3.5000000000000003E-2"/>
  </r>
  <r>
    <x v="0"/>
    <x v="5"/>
    <n v="1"/>
    <x v="1"/>
    <n v="1064615"/>
    <n v="4"/>
    <n v="61"/>
    <n v="123"/>
    <n v="0"/>
    <n v="0"/>
    <n v="2046"/>
    <n v="43237"/>
    <n v="118354"/>
    <n v="4.1000000000000002E-2"/>
    <n v="0.111"/>
  </r>
  <r>
    <x v="0"/>
    <x v="5"/>
    <n v="2"/>
    <x v="2"/>
    <n v="1064615"/>
    <n v="13"/>
    <n v="50522"/>
    <n v="76398"/>
    <n v="4.7E-2"/>
    <n v="7.1999999999999995E-2"/>
    <n v="38"/>
    <n v="60883"/>
    <n v="30331"/>
    <n v="5.7000000000000002E-2"/>
    <n v="2.8000000000000001E-2"/>
  </r>
  <r>
    <x v="0"/>
    <x v="5"/>
    <n v="3"/>
    <x v="3"/>
    <n v="1064615"/>
    <n v="27"/>
    <n v="53001"/>
    <n v="52529"/>
    <n v="0.05"/>
    <n v="4.9000000000000002E-2"/>
    <n v="227"/>
    <n v="56757"/>
    <n v="73965"/>
    <n v="5.2999999999999999E-2"/>
    <n v="6.9000000000000006E-2"/>
  </r>
  <r>
    <x v="0"/>
    <x v="5"/>
    <n v="4"/>
    <x v="4"/>
    <n v="1064615"/>
    <n v="0"/>
    <n v="0"/>
    <n v="0"/>
    <n v="0"/>
    <n v="0"/>
    <n v="58"/>
    <n v="62821"/>
    <n v="34854"/>
    <n v="5.8999999999999997E-2"/>
    <n v="3.3000000000000002E-2"/>
  </r>
  <r>
    <x v="0"/>
    <x v="5"/>
    <n v="5"/>
    <x v="5"/>
    <n v="1064615"/>
    <n v="16"/>
    <n v="10072"/>
    <n v="8052"/>
    <n v="8.9999999999999993E-3"/>
    <n v="8.0000000000000002E-3"/>
    <n v="1476"/>
    <n v="470107"/>
    <n v="478038"/>
    <n v="0.442"/>
    <n v="0.44900000000000001"/>
  </r>
  <r>
    <x v="0"/>
    <x v="5"/>
    <n v="6"/>
    <x v="6"/>
    <n v="1064615"/>
    <n v="45"/>
    <n v="45683"/>
    <n v="87476"/>
    <n v="4.2999999999999997E-2"/>
    <n v="8.2000000000000003E-2"/>
    <n v="101"/>
    <n v="42154"/>
    <n v="48080"/>
    <n v="0.04"/>
    <n v="4.4999999999999998E-2"/>
  </r>
  <r>
    <x v="0"/>
    <x v="5"/>
    <n v="7"/>
    <x v="7"/>
    <n v="1064615"/>
    <n v="1"/>
    <n v="285"/>
    <n v="941"/>
    <n v="0"/>
    <n v="1E-3"/>
    <n v="39"/>
    <n v="24536"/>
    <n v="55082"/>
    <n v="2.3E-2"/>
    <n v="5.1999999999999998E-2"/>
  </r>
  <r>
    <x v="0"/>
    <x v="5"/>
    <n v="8"/>
    <x v="8"/>
    <n v="1064615"/>
    <n v="1"/>
    <n v="1"/>
    <n v="1"/>
    <n v="0"/>
    <n v="0"/>
    <n v="54"/>
    <n v="9776"/>
    <n v="3443"/>
    <n v="8.9999999999999993E-3"/>
    <n v="3.0000000000000001E-3"/>
  </r>
  <r>
    <x v="0"/>
    <x v="5"/>
    <n v="9"/>
    <x v="9"/>
    <n v="1064615"/>
    <n v="2"/>
    <n v="9"/>
    <n v="2"/>
    <n v="0"/>
    <n v="0"/>
    <n v="969"/>
    <n v="281074"/>
    <n v="162777"/>
    <n v="0.26400000000000001"/>
    <n v="0.153"/>
  </r>
  <r>
    <x v="0"/>
    <x v="6"/>
    <n v="0"/>
    <x v="0"/>
    <n v="1075157"/>
    <n v="2"/>
    <n v="708"/>
    <n v="42.92"/>
    <n v="1E-3"/>
    <n v="0"/>
    <n v="271"/>
    <n v="203881"/>
    <n v="22743.08"/>
    <n v="0.19"/>
    <n v="2.1000000000000001E-2"/>
  </r>
  <r>
    <x v="0"/>
    <x v="6"/>
    <n v="1"/>
    <x v="1"/>
    <n v="1075157"/>
    <n v="4"/>
    <n v="50"/>
    <n v="198.88"/>
    <n v="0"/>
    <n v="0"/>
    <n v="2041"/>
    <n v="60230"/>
    <n v="94323.12"/>
    <n v="5.6000000000000001E-2"/>
    <n v="8.7999999999999995E-2"/>
  </r>
  <r>
    <x v="0"/>
    <x v="6"/>
    <n v="2"/>
    <x v="2"/>
    <n v="1075157"/>
    <n v="4"/>
    <n v="8789"/>
    <n v="904.63"/>
    <n v="8.0000000000000002E-3"/>
    <n v="1E-3"/>
    <n v="68"/>
    <n v="185640"/>
    <n v="69976.37"/>
    <n v="0.17299999999999999"/>
    <n v="6.5000000000000002E-2"/>
  </r>
  <r>
    <x v="0"/>
    <x v="6"/>
    <n v="3"/>
    <x v="3"/>
    <n v="1075157"/>
    <n v="31"/>
    <n v="19502"/>
    <n v="52367.040000000001"/>
    <n v="1.7999999999999999E-2"/>
    <n v="4.9000000000000002E-2"/>
    <n v="210"/>
    <n v="132778"/>
    <n v="100264.96000000001"/>
    <n v="0.123"/>
    <n v="9.2999999999999999E-2"/>
  </r>
  <r>
    <x v="0"/>
    <x v="6"/>
    <n v="4"/>
    <x v="4"/>
    <n v="1075157"/>
    <n v="0"/>
    <n v="0"/>
    <n v="0"/>
    <n v="0"/>
    <n v="0"/>
    <n v="36"/>
    <n v="26696"/>
    <n v="28642"/>
    <n v="2.5000000000000001E-2"/>
    <n v="2.7E-2"/>
  </r>
  <r>
    <x v="0"/>
    <x v="6"/>
    <n v="5"/>
    <x v="5"/>
    <n v="1075157"/>
    <n v="15"/>
    <n v="5607"/>
    <n v="5867.87"/>
    <n v="5.0000000000000001E-3"/>
    <n v="5.0000000000000001E-3"/>
    <n v="1242"/>
    <n v="440986"/>
    <n v="517500.13"/>
    <n v="0.41"/>
    <n v="0.48099999999999998"/>
  </r>
  <r>
    <x v="0"/>
    <x v="6"/>
    <n v="6"/>
    <x v="6"/>
    <n v="1075157"/>
    <n v="36"/>
    <n v="51456"/>
    <n v="94536.43"/>
    <n v="4.8000000000000001E-2"/>
    <n v="8.7999999999999995E-2"/>
    <n v="61"/>
    <n v="23540"/>
    <n v="48435.57"/>
    <n v="2.1999999999999999E-2"/>
    <n v="4.4999999999999998E-2"/>
  </r>
  <r>
    <x v="0"/>
    <x v="6"/>
    <n v="7"/>
    <x v="7"/>
    <n v="1075157"/>
    <n v="1"/>
    <n v="3"/>
    <n v="3.58"/>
    <n v="0"/>
    <n v="0"/>
    <n v="37"/>
    <n v="38842"/>
    <n v="63808.42"/>
    <n v="3.5999999999999997E-2"/>
    <n v="5.8999999999999997E-2"/>
  </r>
  <r>
    <x v="0"/>
    <x v="6"/>
    <n v="8"/>
    <x v="8"/>
    <n v="1075157"/>
    <n v="0"/>
    <n v="0"/>
    <n v="0"/>
    <n v="0"/>
    <n v="0"/>
    <n v="59"/>
    <n v="33886"/>
    <n v="9669"/>
    <n v="3.2000000000000001E-2"/>
    <n v="8.9999999999999993E-3"/>
  </r>
  <r>
    <x v="0"/>
    <x v="6"/>
    <n v="9"/>
    <x v="9"/>
    <n v="1075157"/>
    <n v="1"/>
    <n v="13"/>
    <n v="21.58"/>
    <n v="0"/>
    <n v="0"/>
    <n v="857"/>
    <n v="274329"/>
    <n v="171134.42"/>
    <n v="0.255"/>
    <n v="0.159"/>
  </r>
  <r>
    <x v="0"/>
    <x v="7"/>
    <n v="0"/>
    <x v="0"/>
    <n v="1081259"/>
    <n v="3"/>
    <n v="959"/>
    <n v="28.08"/>
    <n v="1E-3"/>
    <n v="0"/>
    <n v="321"/>
    <n v="253973"/>
    <n v="44826.92"/>
    <n v="0.23499999999999999"/>
    <n v="4.1000000000000002E-2"/>
  </r>
  <r>
    <x v="0"/>
    <x v="7"/>
    <n v="1"/>
    <x v="1"/>
    <n v="1081259"/>
    <n v="5"/>
    <n v="384"/>
    <n v="2590.81"/>
    <n v="0"/>
    <n v="2E-3"/>
    <n v="1943"/>
    <n v="43150"/>
    <n v="105879.19"/>
    <n v="0.04"/>
    <n v="9.8000000000000004E-2"/>
  </r>
  <r>
    <x v="0"/>
    <x v="7"/>
    <n v="2"/>
    <x v="2"/>
    <n v="1081259"/>
    <n v="3"/>
    <n v="4349"/>
    <n v="63709.68"/>
    <n v="4.0000000000000001E-3"/>
    <n v="5.8999999999999997E-2"/>
    <n v="67"/>
    <n v="192411"/>
    <n v="71597.320000000007"/>
    <n v="0.17799999999999999"/>
    <n v="6.6000000000000003E-2"/>
  </r>
  <r>
    <x v="0"/>
    <x v="7"/>
    <n v="3"/>
    <x v="3"/>
    <n v="1081259"/>
    <n v="164"/>
    <n v="102079"/>
    <n v="742354.79"/>
    <n v="9.4E-2"/>
    <n v="0.68700000000000006"/>
    <n v="199"/>
    <n v="96092"/>
    <n v="97658.21"/>
    <n v="8.8999999999999996E-2"/>
    <n v="0.09"/>
  </r>
  <r>
    <x v="0"/>
    <x v="7"/>
    <n v="4"/>
    <x v="4"/>
    <n v="1081259"/>
    <n v="1"/>
    <n v="638"/>
    <n v="17821.47"/>
    <n v="1E-3"/>
    <n v="1.6E-2"/>
    <n v="9"/>
    <n v="5623"/>
    <n v="1203.53"/>
    <n v="5.0000000000000001E-3"/>
    <n v="1E-3"/>
  </r>
  <r>
    <x v="0"/>
    <x v="7"/>
    <n v="5"/>
    <x v="5"/>
    <n v="1081259"/>
    <n v="18"/>
    <n v="23894"/>
    <n v="30174.43"/>
    <n v="2.1999999999999999E-2"/>
    <n v="2.8000000000000001E-2"/>
    <n v="1277"/>
    <n v="423622"/>
    <n v="462424.57"/>
    <n v="0.39200000000000002"/>
    <n v="0.42799999999999999"/>
  </r>
  <r>
    <x v="0"/>
    <x v="7"/>
    <n v="6"/>
    <x v="6"/>
    <n v="1081259"/>
    <n v="164"/>
    <n v="265402"/>
    <n v="935353.49"/>
    <n v="0.245"/>
    <n v="0.86499999999999999"/>
    <n v="98"/>
    <n v="35764"/>
    <n v="32552.51"/>
    <n v="3.3000000000000002E-2"/>
    <n v="0.03"/>
  </r>
  <r>
    <x v="0"/>
    <x v="7"/>
    <n v="7"/>
    <x v="7"/>
    <n v="1081259"/>
    <n v="0"/>
    <n v="0"/>
    <n v="0"/>
    <n v="0"/>
    <n v="0"/>
    <n v="25"/>
    <n v="6066"/>
    <n v="7789"/>
    <n v="6.0000000000000001E-3"/>
    <n v="7.0000000000000001E-3"/>
  </r>
  <r>
    <x v="0"/>
    <x v="7"/>
    <n v="8"/>
    <x v="8"/>
    <n v="1081259"/>
    <n v="0"/>
    <n v="0"/>
    <n v="0"/>
    <n v="0"/>
    <n v="0"/>
    <n v="38"/>
    <n v="17098"/>
    <n v="2193"/>
    <n v="1.6E-2"/>
    <n v="2E-3"/>
  </r>
  <r>
    <x v="0"/>
    <x v="7"/>
    <n v="9"/>
    <x v="9"/>
    <n v="1081259"/>
    <n v="5"/>
    <n v="13035"/>
    <n v="43488.55"/>
    <n v="1.2E-2"/>
    <n v="0.04"/>
    <n v="870"/>
    <n v="277714"/>
    <n v="194348.45"/>
    <n v="0.25700000000000001"/>
    <n v="0.18"/>
  </r>
  <r>
    <x v="0"/>
    <x v="8"/>
    <n v="0"/>
    <x v="0"/>
    <n v="1087917"/>
    <n v="0"/>
    <n v="0"/>
    <n v="0"/>
    <n v="0"/>
    <n v="0"/>
    <n v="263"/>
    <n v="226405"/>
    <n v="20863.88"/>
    <n v="0.20799999999999999"/>
    <n v="1.9E-2"/>
  </r>
  <r>
    <x v="0"/>
    <x v="8"/>
    <n v="1"/>
    <x v="1"/>
    <n v="1087917"/>
    <n v="0"/>
    <n v="0"/>
    <n v="0"/>
    <n v="0"/>
    <n v="0"/>
    <n v="1860"/>
    <n v="52224"/>
    <n v="144318"/>
    <n v="4.8000000000000001E-2"/>
    <n v="0.13300000000000001"/>
  </r>
  <r>
    <x v="0"/>
    <x v="8"/>
    <n v="2"/>
    <x v="2"/>
    <n v="1087917"/>
    <n v="0"/>
    <n v="0"/>
    <n v="0"/>
    <n v="0"/>
    <n v="0"/>
    <n v="50"/>
    <n v="132982"/>
    <n v="31377.46"/>
    <n v="0.122"/>
    <n v="2.9000000000000001E-2"/>
  </r>
  <r>
    <x v="0"/>
    <x v="8"/>
    <n v="3"/>
    <x v="3"/>
    <n v="1087917"/>
    <n v="0"/>
    <n v="0"/>
    <n v="0"/>
    <n v="0"/>
    <n v="0"/>
    <n v="203"/>
    <n v="94075"/>
    <n v="82101.990000000005"/>
    <n v="8.5999999999999993E-2"/>
    <n v="7.4999999999999997E-2"/>
  </r>
  <r>
    <x v="0"/>
    <x v="8"/>
    <n v="4"/>
    <x v="4"/>
    <n v="1087917"/>
    <n v="0"/>
    <n v="0"/>
    <n v="0"/>
    <n v="0"/>
    <n v="0"/>
    <n v="34"/>
    <n v="15197"/>
    <n v="10683.02"/>
    <n v="1.4E-2"/>
    <n v="0.01"/>
  </r>
  <r>
    <x v="0"/>
    <x v="8"/>
    <n v="5"/>
    <x v="5"/>
    <n v="1087917"/>
    <n v="0"/>
    <n v="0"/>
    <n v="0"/>
    <n v="0"/>
    <n v="0"/>
    <n v="1096"/>
    <n v="354266"/>
    <n v="362803.93"/>
    <n v="0.32600000000000001"/>
    <n v="0.33300000000000002"/>
  </r>
  <r>
    <x v="0"/>
    <x v="8"/>
    <n v="6"/>
    <x v="6"/>
    <n v="1087917"/>
    <n v="0"/>
    <n v="0"/>
    <n v="0"/>
    <n v="0"/>
    <n v="0"/>
    <n v="85"/>
    <n v="60811"/>
    <n v="51077.98"/>
    <n v="5.6000000000000001E-2"/>
    <n v="4.7E-2"/>
  </r>
  <r>
    <x v="0"/>
    <x v="8"/>
    <n v="7"/>
    <x v="7"/>
    <n v="1087917"/>
    <n v="0"/>
    <n v="0"/>
    <n v="0"/>
    <n v="0"/>
    <n v="0"/>
    <n v="26"/>
    <n v="21461"/>
    <n v="25985.91"/>
    <n v="0.02"/>
    <n v="2.4E-2"/>
  </r>
  <r>
    <x v="0"/>
    <x v="8"/>
    <n v="8"/>
    <x v="8"/>
    <n v="1087917"/>
    <n v="0"/>
    <n v="0"/>
    <n v="0"/>
    <n v="0"/>
    <n v="0"/>
    <n v="40"/>
    <n v="27869"/>
    <n v="28229.96"/>
    <n v="2.5999999999999999E-2"/>
    <n v="2.5999999999999999E-2"/>
  </r>
  <r>
    <x v="0"/>
    <x v="8"/>
    <n v="9"/>
    <x v="9"/>
    <n v="1087917"/>
    <n v="0"/>
    <n v="0"/>
    <n v="0"/>
    <n v="0"/>
    <n v="0"/>
    <n v="892"/>
    <n v="304124"/>
    <n v="177930.91"/>
    <n v="0.28000000000000003"/>
    <n v="0.16400000000000001"/>
  </r>
  <r>
    <x v="1"/>
    <x v="0"/>
    <n v="0"/>
    <x v="0"/>
    <n v="11663"/>
    <n v="0"/>
    <n v="0"/>
    <n v="0"/>
    <n v="0"/>
    <n v="0"/>
    <n v="39"/>
    <n v="10715"/>
    <n v="9076.65"/>
    <n v="0.91900000000000004"/>
    <n v="0.77800000000000002"/>
  </r>
  <r>
    <x v="1"/>
    <x v="0"/>
    <n v="1"/>
    <x v="1"/>
    <n v="11663"/>
    <n v="0"/>
    <n v="0"/>
    <n v="0"/>
    <n v="0"/>
    <n v="0"/>
    <n v="130"/>
    <n v="11101"/>
    <n v="48251.99"/>
    <n v="0.95199999999999996"/>
    <n v="4.1360000000000001"/>
  </r>
  <r>
    <x v="1"/>
    <x v="0"/>
    <n v="2"/>
    <x v="2"/>
    <n v="11663"/>
    <n v="0"/>
    <n v="0"/>
    <n v="0"/>
    <n v="0"/>
    <n v="0"/>
    <n v="27"/>
    <n v="31679"/>
    <n v="25993.72"/>
    <n v="2.7160000000000002"/>
    <n v="2.2290000000000001"/>
  </r>
  <r>
    <x v="1"/>
    <x v="0"/>
    <n v="3"/>
    <x v="3"/>
    <n v="11663"/>
    <n v="80"/>
    <n v="8452"/>
    <n v="94869.1"/>
    <n v="0.72499999999999998"/>
    <n v="8.1340000000000003"/>
    <n v="125"/>
    <n v="11973"/>
    <n v="28576.7"/>
    <n v="1.026"/>
    <n v="2.4500000000000002"/>
  </r>
  <r>
    <x v="1"/>
    <x v="0"/>
    <n v="4"/>
    <x v="4"/>
    <n v="11663"/>
    <n v="0"/>
    <n v="0"/>
    <n v="0"/>
    <n v="0"/>
    <n v="0"/>
    <n v="29"/>
    <n v="435"/>
    <n v="690.97"/>
    <n v="3.6999999999999998E-2"/>
    <n v="5.8999999999999997E-2"/>
  </r>
  <r>
    <x v="1"/>
    <x v="0"/>
    <n v="5"/>
    <x v="5"/>
    <n v="11663"/>
    <n v="0"/>
    <n v="0"/>
    <n v="0"/>
    <n v="0"/>
    <n v="0"/>
    <n v="114"/>
    <n v="6565"/>
    <n v="11041.6"/>
    <n v="0.56299999999999994"/>
    <n v="0.94699999999999995"/>
  </r>
  <r>
    <x v="1"/>
    <x v="0"/>
    <n v="6"/>
    <x v="6"/>
    <n v="11663"/>
    <n v="0"/>
    <n v="0"/>
    <n v="0"/>
    <n v="0"/>
    <n v="0"/>
    <n v="7"/>
    <n v="400"/>
    <n v="1045.6500000000001"/>
    <n v="3.4000000000000002E-2"/>
    <n v="0.09"/>
  </r>
  <r>
    <x v="1"/>
    <x v="0"/>
    <n v="7"/>
    <x v="7"/>
    <n v="11663"/>
    <n v="0"/>
    <n v="0"/>
    <n v="0"/>
    <n v="0"/>
    <n v="0"/>
    <n v="2"/>
    <n v="4"/>
    <n v="2.73"/>
    <n v="0"/>
    <n v="0"/>
  </r>
  <r>
    <x v="1"/>
    <x v="0"/>
    <n v="8"/>
    <x v="8"/>
    <n v="11663"/>
    <n v="0"/>
    <n v="0"/>
    <n v="0"/>
    <n v="0"/>
    <n v="0"/>
    <n v="3"/>
    <n v="286"/>
    <n v="381.8"/>
    <n v="2.5000000000000001E-2"/>
    <n v="3.3000000000000002E-2"/>
  </r>
  <r>
    <x v="1"/>
    <x v="0"/>
    <n v="9"/>
    <x v="9"/>
    <n v="11663"/>
    <n v="1"/>
    <n v="3"/>
    <n v="48.58"/>
    <n v="0"/>
    <n v="4.0000000000000001E-3"/>
    <n v="122"/>
    <n v="1413"/>
    <n v="3594.15"/>
    <n v="0.121"/>
    <n v="0.308"/>
  </r>
  <r>
    <x v="1"/>
    <x v="1"/>
    <n v="0"/>
    <x v="0"/>
    <n v="11693"/>
    <n v="0"/>
    <n v="0"/>
    <n v="0"/>
    <n v="0"/>
    <n v="0"/>
    <n v="76"/>
    <n v="2839"/>
    <n v="4910.88"/>
    <n v="0.24299999999999999"/>
    <n v="0.42"/>
  </r>
  <r>
    <x v="1"/>
    <x v="1"/>
    <n v="1"/>
    <x v="1"/>
    <n v="11693"/>
    <n v="0"/>
    <n v="0"/>
    <n v="0"/>
    <n v="0"/>
    <n v="0"/>
    <n v="121"/>
    <n v="5715"/>
    <n v="17252.11"/>
    <n v="0.48899999999999999"/>
    <n v="1.4750000000000001"/>
  </r>
  <r>
    <x v="1"/>
    <x v="1"/>
    <n v="2"/>
    <x v="2"/>
    <n v="11693"/>
    <n v="0"/>
    <n v="0"/>
    <n v="0"/>
    <n v="0"/>
    <n v="0"/>
    <n v="13"/>
    <n v="14968"/>
    <n v="8827.3700000000008"/>
    <n v="1.28"/>
    <n v="0.755"/>
  </r>
  <r>
    <x v="1"/>
    <x v="1"/>
    <n v="3"/>
    <x v="3"/>
    <n v="11693"/>
    <n v="0"/>
    <n v="0"/>
    <n v="0"/>
    <n v="0"/>
    <n v="0"/>
    <n v="196"/>
    <n v="12186"/>
    <n v="22816.86"/>
    <n v="1.042"/>
    <n v="1.9510000000000001"/>
  </r>
  <r>
    <x v="1"/>
    <x v="1"/>
    <n v="4"/>
    <x v="4"/>
    <n v="11693"/>
    <n v="0"/>
    <n v="0"/>
    <n v="0"/>
    <n v="0"/>
    <n v="0"/>
    <n v="28"/>
    <n v="477"/>
    <n v="564.16999999999996"/>
    <n v="4.1000000000000002E-2"/>
    <n v="4.8000000000000001E-2"/>
  </r>
  <r>
    <x v="1"/>
    <x v="1"/>
    <n v="5"/>
    <x v="5"/>
    <n v="11693"/>
    <n v="0"/>
    <n v="0"/>
    <n v="0"/>
    <n v="0"/>
    <n v="0"/>
    <n v="112"/>
    <n v="4057"/>
    <n v="7317.23"/>
    <n v="0.34699999999999998"/>
    <n v="0.626"/>
  </r>
  <r>
    <x v="1"/>
    <x v="1"/>
    <n v="6"/>
    <x v="6"/>
    <n v="11693"/>
    <n v="0"/>
    <n v="0"/>
    <n v="0"/>
    <n v="0"/>
    <n v="0"/>
    <n v="17"/>
    <n v="580"/>
    <n v="1537.77"/>
    <n v="0.05"/>
    <n v="0.13200000000000001"/>
  </r>
  <r>
    <x v="1"/>
    <x v="1"/>
    <n v="7"/>
    <x v="7"/>
    <n v="11693"/>
    <n v="0"/>
    <n v="0"/>
    <n v="0"/>
    <n v="0"/>
    <n v="0"/>
    <n v="4"/>
    <n v="12"/>
    <n v="10.41"/>
    <n v="1E-3"/>
    <n v="1E-3"/>
  </r>
  <r>
    <x v="1"/>
    <x v="1"/>
    <n v="8"/>
    <x v="8"/>
    <n v="11693"/>
    <n v="0"/>
    <n v="0"/>
    <n v="0"/>
    <n v="0"/>
    <n v="0"/>
    <n v="2"/>
    <n v="171"/>
    <n v="159.69999999999999"/>
    <n v="1.4999999999999999E-2"/>
    <n v="1.4E-2"/>
  </r>
  <r>
    <x v="1"/>
    <x v="1"/>
    <n v="9"/>
    <x v="9"/>
    <n v="11693"/>
    <n v="0"/>
    <n v="0"/>
    <n v="0"/>
    <n v="0"/>
    <n v="0"/>
    <n v="129"/>
    <n v="4038"/>
    <n v="9323.5300000000007"/>
    <n v="0.34499999999999997"/>
    <n v="0.79700000000000004"/>
  </r>
  <r>
    <x v="1"/>
    <x v="2"/>
    <n v="0"/>
    <x v="0"/>
    <n v="11720"/>
    <n v="0"/>
    <n v="0"/>
    <n v="0"/>
    <n v="0"/>
    <n v="0"/>
    <n v="73"/>
    <n v="4746"/>
    <n v="5074.43"/>
    <n v="0.40500000000000003"/>
    <n v="0.433"/>
  </r>
  <r>
    <x v="1"/>
    <x v="2"/>
    <n v="1"/>
    <x v="1"/>
    <n v="11720"/>
    <n v="0"/>
    <n v="0"/>
    <n v="0"/>
    <n v="0"/>
    <n v="0"/>
    <n v="86"/>
    <n v="6621"/>
    <n v="22666.73"/>
    <n v="0.56499999999999995"/>
    <n v="1.9330000000000001"/>
  </r>
  <r>
    <x v="1"/>
    <x v="2"/>
    <n v="2"/>
    <x v="2"/>
    <n v="11720"/>
    <n v="1"/>
    <n v="6017"/>
    <n v="3309.35"/>
    <n v="0.51300000000000001"/>
    <n v="0.28199999999999997"/>
    <n v="16"/>
    <n v="14055"/>
    <n v="52956.87"/>
    <n v="1.1990000000000001"/>
    <n v="4.5190000000000001"/>
  </r>
  <r>
    <x v="1"/>
    <x v="2"/>
    <n v="3"/>
    <x v="3"/>
    <n v="11720"/>
    <n v="55"/>
    <n v="3612"/>
    <n v="40012.620000000003"/>
    <n v="0.308"/>
    <n v="3.4140000000000001"/>
    <n v="271"/>
    <n v="20868"/>
    <n v="46167.73"/>
    <n v="1.78"/>
    <n v="3.9390000000000001"/>
  </r>
  <r>
    <x v="1"/>
    <x v="2"/>
    <n v="4"/>
    <x v="4"/>
    <n v="11720"/>
    <n v="1"/>
    <n v="2"/>
    <n v="22"/>
    <n v="0"/>
    <n v="2E-3"/>
    <n v="23"/>
    <n v="6072"/>
    <n v="4405.42"/>
    <n v="0.51800000000000002"/>
    <n v="0.376"/>
  </r>
  <r>
    <x v="1"/>
    <x v="2"/>
    <n v="5"/>
    <x v="5"/>
    <n v="11720"/>
    <n v="0"/>
    <n v="0"/>
    <n v="0"/>
    <n v="0"/>
    <n v="0"/>
    <n v="107"/>
    <n v="5602"/>
    <n v="7774.03"/>
    <n v="0.47799999999999998"/>
    <n v="0.66300000000000003"/>
  </r>
  <r>
    <x v="1"/>
    <x v="2"/>
    <n v="6"/>
    <x v="6"/>
    <n v="11720"/>
    <n v="0"/>
    <n v="0"/>
    <n v="0"/>
    <n v="0"/>
    <n v="0"/>
    <n v="9"/>
    <n v="290"/>
    <n v="473.16"/>
    <n v="2.5000000000000001E-2"/>
    <n v="0.04"/>
  </r>
  <r>
    <x v="1"/>
    <x v="2"/>
    <n v="7"/>
    <x v="7"/>
    <n v="11720"/>
    <n v="0"/>
    <n v="0"/>
    <n v="0"/>
    <n v="0"/>
    <n v="0"/>
    <n v="5"/>
    <n v="247"/>
    <n v="1050.45"/>
    <n v="2.1000000000000001E-2"/>
    <n v="0.09"/>
  </r>
  <r>
    <x v="1"/>
    <x v="2"/>
    <n v="8"/>
    <x v="8"/>
    <n v="11720"/>
    <n v="0"/>
    <n v="0"/>
    <n v="0"/>
    <n v="0"/>
    <n v="0"/>
    <n v="0"/>
    <n v="0"/>
    <n v="0"/>
    <n v="0"/>
    <n v="0"/>
  </r>
  <r>
    <x v="1"/>
    <x v="2"/>
    <n v="9"/>
    <x v="9"/>
    <n v="11720"/>
    <n v="3"/>
    <n v="3"/>
    <n v="49.77"/>
    <n v="0"/>
    <n v="4.0000000000000001E-3"/>
    <n v="83"/>
    <n v="1867"/>
    <n v="2357.25"/>
    <n v="0.159"/>
    <n v="0.20100000000000001"/>
  </r>
  <r>
    <x v="1"/>
    <x v="3"/>
    <n v="0"/>
    <x v="0"/>
    <n v="11732"/>
    <n v="0"/>
    <n v="0"/>
    <n v="0"/>
    <n v="0"/>
    <n v="0"/>
    <n v="54"/>
    <n v="1285"/>
    <n v="1492.06"/>
    <n v="0.11"/>
    <n v="0.127"/>
  </r>
  <r>
    <x v="1"/>
    <x v="3"/>
    <n v="1"/>
    <x v="1"/>
    <n v="11732"/>
    <n v="0"/>
    <n v="0"/>
    <n v="0"/>
    <n v="0"/>
    <n v="0"/>
    <n v="70"/>
    <n v="9591"/>
    <n v="36856.03"/>
    <n v="0.81799999999999995"/>
    <n v="3.141"/>
  </r>
  <r>
    <x v="1"/>
    <x v="3"/>
    <n v="2"/>
    <x v="2"/>
    <n v="11732"/>
    <n v="0"/>
    <n v="0"/>
    <n v="0"/>
    <n v="0"/>
    <n v="0"/>
    <n v="5"/>
    <n v="13070"/>
    <n v="21905.55"/>
    <n v="1.1140000000000001"/>
    <n v="1.867"/>
  </r>
  <r>
    <x v="1"/>
    <x v="3"/>
    <n v="3"/>
    <x v="3"/>
    <n v="11732"/>
    <n v="114"/>
    <n v="11070"/>
    <n v="52089.919999999998"/>
    <n v="0.94399999999999995"/>
    <n v="4.4400000000000004"/>
    <n v="105"/>
    <n v="5108"/>
    <n v="10745.34"/>
    <n v="0.435"/>
    <n v="0.91600000000000004"/>
  </r>
  <r>
    <x v="1"/>
    <x v="3"/>
    <n v="4"/>
    <x v="4"/>
    <n v="11732"/>
    <n v="0"/>
    <n v="0"/>
    <n v="0"/>
    <n v="0"/>
    <n v="0"/>
    <n v="22"/>
    <n v="272"/>
    <n v="825.32"/>
    <n v="2.3E-2"/>
    <n v="7.0000000000000007E-2"/>
  </r>
  <r>
    <x v="1"/>
    <x v="3"/>
    <n v="5"/>
    <x v="5"/>
    <n v="11732"/>
    <n v="2"/>
    <n v="3"/>
    <n v="54.87"/>
    <n v="0"/>
    <n v="5.0000000000000001E-3"/>
    <n v="142"/>
    <n v="7793"/>
    <n v="33183.78"/>
    <n v="0.66400000000000003"/>
    <n v="2.827"/>
  </r>
  <r>
    <x v="1"/>
    <x v="3"/>
    <n v="6"/>
    <x v="6"/>
    <n v="11732"/>
    <n v="0"/>
    <n v="0"/>
    <n v="0"/>
    <n v="0"/>
    <n v="0"/>
    <n v="17"/>
    <n v="577"/>
    <n v="1121.6300000000001"/>
    <n v="4.9000000000000002E-2"/>
    <n v="9.6000000000000002E-2"/>
  </r>
  <r>
    <x v="1"/>
    <x v="3"/>
    <n v="7"/>
    <x v="7"/>
    <n v="11732"/>
    <n v="0"/>
    <n v="0"/>
    <n v="0"/>
    <n v="0"/>
    <n v="0"/>
    <n v="7"/>
    <n v="279"/>
    <n v="830.32"/>
    <n v="2.4E-2"/>
    <n v="7.0999999999999994E-2"/>
  </r>
  <r>
    <x v="1"/>
    <x v="3"/>
    <n v="8"/>
    <x v="8"/>
    <n v="11732"/>
    <n v="0"/>
    <n v="0"/>
    <n v="0"/>
    <n v="0"/>
    <n v="0"/>
    <n v="0"/>
    <n v="0"/>
    <n v="0"/>
    <n v="0"/>
    <n v="0"/>
  </r>
  <r>
    <x v="1"/>
    <x v="3"/>
    <n v="9"/>
    <x v="9"/>
    <n v="11732"/>
    <n v="0"/>
    <n v="0"/>
    <n v="0"/>
    <n v="0"/>
    <n v="0"/>
    <n v="54"/>
    <n v="873"/>
    <n v="3101.82"/>
    <n v="7.3999999999999996E-2"/>
    <n v="0.26400000000000001"/>
  </r>
  <r>
    <x v="1"/>
    <x v="4"/>
    <n v="0"/>
    <x v="0"/>
    <n v="11744"/>
    <n v="0"/>
    <n v="0"/>
    <n v="0"/>
    <n v="0"/>
    <n v="0"/>
    <n v="51"/>
    <n v="1198"/>
    <n v="1858.49"/>
    <n v="0.10199999999999999"/>
    <n v="0.158"/>
  </r>
  <r>
    <x v="1"/>
    <x v="4"/>
    <n v="1"/>
    <x v="1"/>
    <n v="11744"/>
    <n v="1"/>
    <n v="2279"/>
    <n v="1557.32"/>
    <n v="0.19400000000000001"/>
    <n v="0.13300000000000001"/>
    <n v="80"/>
    <n v="10557"/>
    <n v="29282.92"/>
    <n v="0.89900000000000002"/>
    <n v="2.492"/>
  </r>
  <r>
    <x v="1"/>
    <x v="4"/>
    <n v="2"/>
    <x v="2"/>
    <n v="11744"/>
    <n v="0"/>
    <n v="0"/>
    <n v="0"/>
    <n v="0"/>
    <n v="0"/>
    <n v="8"/>
    <n v="7708"/>
    <n v="30521.919999999998"/>
    <n v="0.65600000000000003"/>
    <n v="2.5990000000000002"/>
  </r>
  <r>
    <x v="1"/>
    <x v="4"/>
    <n v="3"/>
    <x v="3"/>
    <n v="11744"/>
    <n v="29"/>
    <n v="2412"/>
    <n v="50925.57"/>
    <n v="0.20499999999999999"/>
    <n v="4.3360000000000003"/>
    <n v="161"/>
    <n v="11643"/>
    <n v="29091.06"/>
    <n v="0.99099999999999999"/>
    <n v="2.476"/>
  </r>
  <r>
    <x v="1"/>
    <x v="4"/>
    <n v="4"/>
    <x v="4"/>
    <n v="11744"/>
    <n v="0"/>
    <n v="0"/>
    <n v="0"/>
    <n v="0"/>
    <n v="0"/>
    <n v="20"/>
    <n v="2349"/>
    <n v="3484.24"/>
    <n v="0.2"/>
    <n v="0.29699999999999999"/>
  </r>
  <r>
    <x v="1"/>
    <x v="4"/>
    <n v="5"/>
    <x v="5"/>
    <n v="11744"/>
    <n v="1"/>
    <n v="3"/>
    <n v="20.7"/>
    <n v="0"/>
    <n v="2E-3"/>
    <n v="135"/>
    <n v="9277"/>
    <n v="14803.45"/>
    <n v="0.79"/>
    <n v="1.26"/>
  </r>
  <r>
    <x v="1"/>
    <x v="4"/>
    <n v="6"/>
    <x v="6"/>
    <n v="11744"/>
    <n v="59"/>
    <n v="5523"/>
    <n v="21563.27"/>
    <n v="0.47"/>
    <n v="1.8360000000000001"/>
    <n v="28"/>
    <n v="1416"/>
    <n v="3815.5"/>
    <n v="0.121"/>
    <n v="0.32500000000000001"/>
  </r>
  <r>
    <x v="1"/>
    <x v="4"/>
    <n v="7"/>
    <x v="7"/>
    <n v="11744"/>
    <n v="0"/>
    <n v="0"/>
    <n v="0"/>
    <n v="0"/>
    <n v="0"/>
    <n v="3"/>
    <n v="55"/>
    <n v="918.41"/>
    <n v="5.0000000000000001E-3"/>
    <n v="7.8E-2"/>
  </r>
  <r>
    <x v="1"/>
    <x v="4"/>
    <n v="8"/>
    <x v="8"/>
    <n v="11744"/>
    <n v="0"/>
    <n v="0"/>
    <n v="0"/>
    <n v="0"/>
    <n v="0"/>
    <n v="1"/>
    <n v="2279"/>
    <n v="189.92"/>
    <n v="0.19400000000000001"/>
    <n v="1.6E-2"/>
  </r>
  <r>
    <x v="1"/>
    <x v="4"/>
    <n v="9"/>
    <x v="9"/>
    <n v="11744"/>
    <n v="1"/>
    <n v="1"/>
    <n v="9.4499999999999993"/>
    <n v="0"/>
    <n v="1E-3"/>
    <n v="39"/>
    <n v="1070"/>
    <n v="2615.04"/>
    <n v="9.0999999999999998E-2"/>
    <n v="0.223"/>
  </r>
  <r>
    <x v="1"/>
    <x v="5"/>
    <n v="0"/>
    <x v="0"/>
    <n v="12120"/>
    <n v="0"/>
    <n v="0"/>
    <n v="0"/>
    <n v="0"/>
    <n v="0"/>
    <n v="72"/>
    <n v="1521"/>
    <n v="2535.83"/>
    <n v="0.125"/>
    <n v="0.20899999999999999"/>
  </r>
  <r>
    <x v="1"/>
    <x v="5"/>
    <n v="1"/>
    <x v="1"/>
    <n v="12120"/>
    <n v="0"/>
    <n v="0"/>
    <n v="0"/>
    <n v="0"/>
    <n v="0"/>
    <n v="83"/>
    <n v="9838"/>
    <n v="38204.01"/>
    <n v="0.81200000000000006"/>
    <n v="3.1520000000000001"/>
  </r>
  <r>
    <x v="1"/>
    <x v="5"/>
    <n v="2"/>
    <x v="2"/>
    <n v="12120"/>
    <n v="0"/>
    <n v="0"/>
    <n v="0"/>
    <n v="0"/>
    <n v="0"/>
    <n v="16"/>
    <n v="32623"/>
    <n v="157164.82999999999"/>
    <n v="2.6920000000000002"/>
    <n v="12.967000000000001"/>
  </r>
  <r>
    <x v="1"/>
    <x v="5"/>
    <n v="3"/>
    <x v="3"/>
    <n v="12120"/>
    <n v="0"/>
    <n v="0"/>
    <n v="0"/>
    <n v="0"/>
    <n v="0"/>
    <n v="203"/>
    <n v="11820"/>
    <n v="24418.75"/>
    <n v="0.97499999999999998"/>
    <n v="2.0150000000000001"/>
  </r>
  <r>
    <x v="1"/>
    <x v="5"/>
    <n v="4"/>
    <x v="4"/>
    <n v="12120"/>
    <n v="0"/>
    <n v="0"/>
    <n v="0"/>
    <n v="0"/>
    <n v="0"/>
    <n v="15"/>
    <n v="1865"/>
    <n v="1994.18"/>
    <n v="0.154"/>
    <n v="0.16500000000000001"/>
  </r>
  <r>
    <x v="1"/>
    <x v="5"/>
    <n v="5"/>
    <x v="5"/>
    <n v="12120"/>
    <n v="0"/>
    <n v="0"/>
    <n v="0"/>
    <n v="0"/>
    <n v="0"/>
    <n v="112"/>
    <n v="8615"/>
    <n v="12290.72"/>
    <n v="0.71099999999999997"/>
    <n v="1.014"/>
  </r>
  <r>
    <x v="1"/>
    <x v="5"/>
    <n v="6"/>
    <x v="6"/>
    <n v="12120"/>
    <n v="0"/>
    <n v="0"/>
    <n v="0"/>
    <n v="0"/>
    <n v="0"/>
    <n v="8"/>
    <n v="927"/>
    <n v="1611.92"/>
    <n v="7.5999999999999998E-2"/>
    <n v="0.13300000000000001"/>
  </r>
  <r>
    <x v="1"/>
    <x v="5"/>
    <n v="7"/>
    <x v="7"/>
    <n v="12120"/>
    <n v="0"/>
    <n v="0"/>
    <n v="0"/>
    <n v="0"/>
    <n v="0"/>
    <n v="2"/>
    <n v="34"/>
    <n v="10.15"/>
    <n v="3.0000000000000001E-3"/>
    <n v="1E-3"/>
  </r>
  <r>
    <x v="1"/>
    <x v="5"/>
    <n v="8"/>
    <x v="8"/>
    <n v="12120"/>
    <n v="0"/>
    <n v="0"/>
    <n v="0"/>
    <n v="0"/>
    <n v="0"/>
    <n v="0"/>
    <n v="0"/>
    <n v="0"/>
    <n v="0"/>
    <n v="0"/>
  </r>
  <r>
    <x v="1"/>
    <x v="5"/>
    <n v="9"/>
    <x v="9"/>
    <n v="12120"/>
    <n v="0"/>
    <n v="0"/>
    <n v="0"/>
    <n v="0"/>
    <n v="0"/>
    <n v="63"/>
    <n v="877"/>
    <n v="1229.9100000000001"/>
    <n v="7.1999999999999995E-2"/>
    <n v="0.10100000000000001"/>
  </r>
  <r>
    <x v="1"/>
    <x v="6"/>
    <n v="0"/>
    <x v="0"/>
    <n v="12220"/>
    <n v="1"/>
    <n v="344"/>
    <n v="624.92999999999995"/>
    <n v="2.8000000000000001E-2"/>
    <n v="5.0999999999999997E-2"/>
    <n v="79"/>
    <n v="1601"/>
    <n v="4094.11"/>
    <n v="0.13100000000000001"/>
    <n v="0.33500000000000002"/>
  </r>
  <r>
    <x v="1"/>
    <x v="6"/>
    <n v="1"/>
    <x v="1"/>
    <n v="12220"/>
    <n v="0"/>
    <n v="0"/>
    <n v="0"/>
    <n v="0"/>
    <n v="0"/>
    <n v="91"/>
    <n v="6814"/>
    <n v="18890.61"/>
    <n v="0.55800000000000005"/>
    <n v="1.546"/>
  </r>
  <r>
    <x v="1"/>
    <x v="6"/>
    <n v="2"/>
    <x v="2"/>
    <n v="12220"/>
    <n v="1"/>
    <n v="631"/>
    <n v="157.75"/>
    <n v="5.1999999999999998E-2"/>
    <n v="1.2999999999999999E-2"/>
    <n v="15"/>
    <n v="9027"/>
    <n v="36557.050000000003"/>
    <n v="0.73899999999999999"/>
    <n v="2.992"/>
  </r>
  <r>
    <x v="1"/>
    <x v="6"/>
    <n v="3"/>
    <x v="3"/>
    <n v="12220"/>
    <n v="88"/>
    <n v="10819"/>
    <n v="83676.77"/>
    <n v="0.88500000000000001"/>
    <n v="6.8470000000000004"/>
    <n v="156"/>
    <n v="6876"/>
    <n v="11644.63"/>
    <n v="0.56299999999999994"/>
    <n v="0.95299999999999996"/>
  </r>
  <r>
    <x v="1"/>
    <x v="6"/>
    <n v="4"/>
    <x v="4"/>
    <n v="12220"/>
    <n v="0"/>
    <n v="0"/>
    <n v="0"/>
    <n v="0"/>
    <n v="0"/>
    <n v="17"/>
    <n v="1121"/>
    <n v="2171.8200000000002"/>
    <n v="9.1999999999999998E-2"/>
    <n v="0.17799999999999999"/>
  </r>
  <r>
    <x v="1"/>
    <x v="6"/>
    <n v="5"/>
    <x v="5"/>
    <n v="12220"/>
    <n v="2"/>
    <n v="7"/>
    <n v="266"/>
    <n v="1E-3"/>
    <n v="2.1999999999999999E-2"/>
    <n v="104"/>
    <n v="4456"/>
    <n v="6171.35"/>
    <n v="0.36499999999999999"/>
    <n v="0.505"/>
  </r>
  <r>
    <x v="1"/>
    <x v="6"/>
    <n v="6"/>
    <x v="6"/>
    <n v="12220"/>
    <n v="3"/>
    <n v="405"/>
    <n v="283.95"/>
    <n v="3.3000000000000002E-2"/>
    <n v="2.3E-2"/>
    <n v="7"/>
    <n v="441"/>
    <n v="725.88"/>
    <n v="3.5999999999999997E-2"/>
    <n v="5.8999999999999997E-2"/>
  </r>
  <r>
    <x v="1"/>
    <x v="6"/>
    <n v="7"/>
    <x v="7"/>
    <n v="12220"/>
    <n v="0"/>
    <n v="0"/>
    <n v="0"/>
    <n v="0"/>
    <n v="0"/>
    <n v="4"/>
    <n v="9"/>
    <n v="11.8"/>
    <n v="1E-3"/>
    <n v="1E-3"/>
  </r>
  <r>
    <x v="1"/>
    <x v="6"/>
    <n v="8"/>
    <x v="8"/>
    <n v="12220"/>
    <n v="0"/>
    <n v="0"/>
    <n v="0"/>
    <n v="0"/>
    <n v="0"/>
    <n v="0"/>
    <n v="0"/>
    <n v="0"/>
    <n v="0"/>
    <n v="0"/>
  </r>
  <r>
    <x v="1"/>
    <x v="6"/>
    <n v="9"/>
    <x v="9"/>
    <n v="12220"/>
    <n v="0"/>
    <n v="0"/>
    <n v="0"/>
    <n v="0"/>
    <n v="0"/>
    <n v="52"/>
    <n v="344"/>
    <n v="346.6"/>
    <n v="2.8000000000000001E-2"/>
    <n v="2.8000000000000001E-2"/>
  </r>
  <r>
    <x v="1"/>
    <x v="7"/>
    <n v="0"/>
    <x v="0"/>
    <n v="12294"/>
    <n v="0"/>
    <n v="0"/>
    <n v="0"/>
    <n v="0"/>
    <n v="0"/>
    <n v="98"/>
    <n v="2900"/>
    <n v="4658.2"/>
    <n v="0.23599999999999999"/>
    <n v="0.379"/>
  </r>
  <r>
    <x v="1"/>
    <x v="7"/>
    <n v="1"/>
    <x v="1"/>
    <n v="12294"/>
    <n v="0"/>
    <n v="0"/>
    <n v="0"/>
    <n v="0"/>
    <n v="0"/>
    <n v="169"/>
    <n v="3388"/>
    <n v="11805.66"/>
    <n v="0.27600000000000002"/>
    <n v="0.96"/>
  </r>
  <r>
    <x v="1"/>
    <x v="7"/>
    <n v="2"/>
    <x v="2"/>
    <n v="12294"/>
    <n v="0"/>
    <n v="0"/>
    <n v="0"/>
    <n v="0"/>
    <n v="0"/>
    <n v="10"/>
    <n v="20051"/>
    <n v="7710.57"/>
    <n v="1.631"/>
    <n v="0.627"/>
  </r>
  <r>
    <x v="1"/>
    <x v="7"/>
    <n v="3"/>
    <x v="3"/>
    <n v="12294"/>
    <n v="0"/>
    <n v="0"/>
    <n v="0"/>
    <n v="0"/>
    <n v="0"/>
    <n v="170"/>
    <n v="10436"/>
    <n v="23296.05"/>
    <n v="0.84899999999999998"/>
    <n v="1.895"/>
  </r>
  <r>
    <x v="1"/>
    <x v="7"/>
    <n v="4"/>
    <x v="4"/>
    <n v="12294"/>
    <n v="0"/>
    <n v="0"/>
    <n v="0"/>
    <n v="0"/>
    <n v="0"/>
    <n v="28"/>
    <n v="1349"/>
    <n v="1128.43"/>
    <n v="0.11"/>
    <n v="9.1999999999999998E-2"/>
  </r>
  <r>
    <x v="1"/>
    <x v="7"/>
    <n v="5"/>
    <x v="5"/>
    <n v="12294"/>
    <n v="0"/>
    <n v="0"/>
    <n v="0"/>
    <n v="0"/>
    <n v="0"/>
    <n v="130"/>
    <n v="6195"/>
    <n v="9593.57"/>
    <n v="0.504"/>
    <n v="0.78"/>
  </r>
  <r>
    <x v="1"/>
    <x v="7"/>
    <n v="6"/>
    <x v="6"/>
    <n v="12294"/>
    <n v="0"/>
    <n v="0"/>
    <n v="0"/>
    <n v="0"/>
    <n v="0"/>
    <n v="13"/>
    <n v="330"/>
    <n v="2262.4"/>
    <n v="2.7E-2"/>
    <n v="0.184"/>
  </r>
  <r>
    <x v="1"/>
    <x v="7"/>
    <n v="7"/>
    <x v="7"/>
    <n v="12294"/>
    <n v="0"/>
    <n v="0"/>
    <n v="0"/>
    <n v="0"/>
    <n v="0"/>
    <n v="5"/>
    <n v="34"/>
    <n v="82.89"/>
    <n v="3.0000000000000001E-3"/>
    <n v="7.0000000000000001E-3"/>
  </r>
  <r>
    <x v="1"/>
    <x v="7"/>
    <n v="8"/>
    <x v="8"/>
    <n v="12294"/>
    <n v="0"/>
    <n v="0"/>
    <n v="0"/>
    <n v="0"/>
    <n v="0"/>
    <n v="0"/>
    <n v="0"/>
    <n v="0"/>
    <n v="0"/>
    <n v="0"/>
  </r>
  <r>
    <x v="1"/>
    <x v="7"/>
    <n v="9"/>
    <x v="9"/>
    <n v="12294"/>
    <n v="0"/>
    <n v="0"/>
    <n v="0"/>
    <n v="0"/>
    <n v="0"/>
    <n v="57"/>
    <n v="924"/>
    <n v="1576.97"/>
    <n v="7.4999999999999997E-2"/>
    <n v="0.128"/>
  </r>
  <r>
    <x v="1"/>
    <x v="8"/>
    <n v="0"/>
    <x v="0"/>
    <n v="12381"/>
    <n v="0"/>
    <n v="0"/>
    <n v="0"/>
    <n v="0"/>
    <n v="0"/>
    <n v="76"/>
    <n v="3064"/>
    <n v="5765.78"/>
    <n v="0.247"/>
    <n v="0.46600000000000003"/>
  </r>
  <r>
    <x v="1"/>
    <x v="8"/>
    <n v="1"/>
    <x v="1"/>
    <n v="12380"/>
    <n v="0"/>
    <n v="0"/>
    <n v="0"/>
    <n v="0"/>
    <n v="0"/>
    <n v="138"/>
    <n v="4575"/>
    <n v="17026.650000000001"/>
    <n v="0.37"/>
    <n v="1.375"/>
  </r>
  <r>
    <x v="1"/>
    <x v="8"/>
    <n v="2"/>
    <x v="2"/>
    <n v="12380"/>
    <n v="0"/>
    <n v="0"/>
    <n v="0"/>
    <n v="0"/>
    <n v="0"/>
    <n v="31"/>
    <n v="27913"/>
    <n v="55522.73"/>
    <n v="2.254"/>
    <n v="4.4850000000000003"/>
  </r>
  <r>
    <x v="1"/>
    <x v="8"/>
    <n v="3"/>
    <x v="3"/>
    <n v="12380"/>
    <n v="0"/>
    <n v="0"/>
    <n v="0"/>
    <n v="0"/>
    <n v="0"/>
    <n v="88"/>
    <n v="6200"/>
    <n v="11740.83"/>
    <n v="0.501"/>
    <n v="0.94799999999999995"/>
  </r>
  <r>
    <x v="1"/>
    <x v="8"/>
    <n v="4"/>
    <x v="4"/>
    <n v="12380"/>
    <n v="0"/>
    <n v="0"/>
    <n v="0"/>
    <n v="0"/>
    <n v="0"/>
    <n v="21"/>
    <n v="270"/>
    <n v="455.8"/>
    <n v="2.1999999999999999E-2"/>
    <n v="3.6999999999999998E-2"/>
  </r>
  <r>
    <x v="1"/>
    <x v="8"/>
    <n v="5"/>
    <x v="5"/>
    <n v="12380"/>
    <n v="0"/>
    <n v="0"/>
    <n v="0"/>
    <n v="0"/>
    <n v="0"/>
    <n v="87"/>
    <n v="11888"/>
    <n v="27117.61"/>
    <n v="0.96"/>
    <n v="2.1890000000000001"/>
  </r>
  <r>
    <x v="1"/>
    <x v="8"/>
    <n v="6"/>
    <x v="6"/>
    <n v="12380"/>
    <n v="0"/>
    <n v="0"/>
    <n v="0"/>
    <n v="0"/>
    <n v="0"/>
    <n v="4"/>
    <n v="823"/>
    <n v="1230.72"/>
    <n v="6.6000000000000003E-2"/>
    <n v="9.9000000000000005E-2"/>
  </r>
  <r>
    <x v="1"/>
    <x v="8"/>
    <n v="7"/>
    <x v="7"/>
    <n v="12380"/>
    <n v="0"/>
    <n v="0"/>
    <n v="0"/>
    <n v="0"/>
    <n v="0"/>
    <n v="2"/>
    <n v="6"/>
    <n v="10.25"/>
    <n v="0"/>
    <n v="1E-3"/>
  </r>
  <r>
    <x v="1"/>
    <x v="8"/>
    <n v="8"/>
    <x v="8"/>
    <n v="12380"/>
    <n v="0"/>
    <n v="0"/>
    <n v="0"/>
    <n v="0"/>
    <n v="0"/>
    <n v="1"/>
    <n v="258"/>
    <n v="356.9"/>
    <n v="2.1000000000000001E-2"/>
    <n v="2.9000000000000001E-2"/>
  </r>
  <r>
    <x v="1"/>
    <x v="8"/>
    <n v="9"/>
    <x v="9"/>
    <n v="12380"/>
    <n v="0"/>
    <n v="0"/>
    <n v="0"/>
    <n v="0"/>
    <n v="0"/>
    <n v="76"/>
    <n v="1142"/>
    <n v="1637.6"/>
    <n v="9.1999999999999998E-2"/>
    <n v="0.13200000000000001"/>
  </r>
  <r>
    <x v="2"/>
    <x v="0"/>
    <n v="0"/>
    <x v="0"/>
    <n v="1646"/>
    <n v="0"/>
    <n v="0"/>
    <n v="0"/>
    <n v="0"/>
    <n v="0"/>
    <n v="0"/>
    <n v="1"/>
    <n v="24"/>
    <n v="1E-3"/>
    <n v="1.4999999999999999E-2"/>
  </r>
  <r>
    <x v="2"/>
    <x v="0"/>
    <n v="1"/>
    <x v="1"/>
    <n v="1646"/>
    <n v="0"/>
    <n v="0"/>
    <n v="0"/>
    <n v="0"/>
    <n v="0"/>
    <n v="0"/>
    <n v="0"/>
    <n v="0"/>
    <n v="0"/>
    <n v="0"/>
  </r>
  <r>
    <x v="2"/>
    <x v="0"/>
    <n v="2"/>
    <x v="2"/>
    <n v="1646"/>
    <n v="1"/>
    <n v="1652"/>
    <n v="6602"/>
    <n v="1.004"/>
    <n v="4.0110000000000001"/>
    <n v="1"/>
    <n v="0"/>
    <n v="0"/>
    <n v="0"/>
    <n v="0"/>
  </r>
  <r>
    <x v="2"/>
    <x v="0"/>
    <n v="3"/>
    <x v="3"/>
    <n v="1646"/>
    <n v="0"/>
    <n v="0"/>
    <n v="0"/>
    <n v="0"/>
    <n v="0"/>
    <n v="1"/>
    <n v="1"/>
    <n v="36"/>
    <n v="1E-3"/>
    <n v="2.1999999999999999E-2"/>
  </r>
  <r>
    <x v="2"/>
    <x v="0"/>
    <n v="4"/>
    <x v="4"/>
    <n v="1646"/>
    <n v="0"/>
    <n v="0"/>
    <n v="0"/>
    <n v="0"/>
    <n v="0"/>
    <n v="0"/>
    <n v="0"/>
    <n v="0"/>
    <n v="0"/>
    <n v="0"/>
  </r>
  <r>
    <x v="2"/>
    <x v="0"/>
    <n v="5"/>
    <x v="5"/>
    <n v="1646"/>
    <n v="0"/>
    <n v="0"/>
    <n v="0"/>
    <n v="0"/>
    <n v="0"/>
    <n v="1"/>
    <n v="1"/>
    <n v="96"/>
    <n v="1E-3"/>
    <n v="5.8000000000000003E-2"/>
  </r>
  <r>
    <x v="2"/>
    <x v="0"/>
    <n v="6"/>
    <x v="6"/>
    <n v="1646"/>
    <n v="0"/>
    <n v="0"/>
    <n v="0"/>
    <n v="0"/>
    <n v="0"/>
    <n v="1"/>
    <n v="28"/>
    <n v="28"/>
    <n v="1.7000000000000001E-2"/>
    <n v="1.7000000000000001E-2"/>
  </r>
  <r>
    <x v="2"/>
    <x v="0"/>
    <n v="7"/>
    <x v="7"/>
    <n v="1646"/>
    <n v="0"/>
    <n v="0"/>
    <n v="0"/>
    <n v="0"/>
    <n v="0"/>
    <n v="0"/>
    <n v="0"/>
    <n v="0"/>
    <n v="0"/>
    <n v="0"/>
  </r>
  <r>
    <x v="2"/>
    <x v="0"/>
    <n v="8"/>
    <x v="8"/>
    <n v="1646"/>
    <n v="0"/>
    <n v="0"/>
    <n v="0"/>
    <n v="0"/>
    <n v="0"/>
    <n v="4"/>
    <n v="25"/>
    <n v="38"/>
    <n v="1.4999999999999999E-2"/>
    <n v="2.3E-2"/>
  </r>
  <r>
    <x v="2"/>
    <x v="0"/>
    <n v="9"/>
    <x v="9"/>
    <n v="1646"/>
    <n v="0"/>
    <n v="0"/>
    <n v="0"/>
    <n v="0"/>
    <n v="0"/>
    <n v="0"/>
    <n v="0"/>
    <n v="0"/>
    <n v="0"/>
    <n v="0"/>
  </r>
  <r>
    <x v="2"/>
    <x v="1"/>
    <n v="0"/>
    <x v="0"/>
    <n v="1650"/>
    <n v="0"/>
    <n v="0"/>
    <n v="0"/>
    <n v="0"/>
    <n v="0"/>
    <n v="0"/>
    <n v="0"/>
    <n v="0"/>
    <n v="0"/>
    <n v="0"/>
  </r>
  <r>
    <x v="2"/>
    <x v="1"/>
    <n v="1"/>
    <x v="1"/>
    <n v="1650"/>
    <n v="0"/>
    <n v="0"/>
    <n v="0"/>
    <n v="0"/>
    <n v="0"/>
    <n v="16"/>
    <n v="102"/>
    <n v="1189"/>
    <n v="6.2E-2"/>
    <n v="0.72099999999999997"/>
  </r>
  <r>
    <x v="2"/>
    <x v="1"/>
    <n v="2"/>
    <x v="2"/>
    <n v="1650"/>
    <n v="1"/>
    <n v="1650"/>
    <n v="9900"/>
    <n v="1"/>
    <n v="6"/>
    <n v="0"/>
    <n v="0"/>
    <n v="0"/>
    <n v="0"/>
    <n v="0"/>
  </r>
  <r>
    <x v="2"/>
    <x v="1"/>
    <n v="3"/>
    <x v="3"/>
    <n v="1650"/>
    <n v="0"/>
    <n v="0"/>
    <n v="0"/>
    <n v="0"/>
    <n v="0"/>
    <n v="2"/>
    <n v="250"/>
    <n v="460"/>
    <n v="0.152"/>
    <n v="0.27900000000000003"/>
  </r>
  <r>
    <x v="2"/>
    <x v="1"/>
    <n v="4"/>
    <x v="4"/>
    <n v="1650"/>
    <n v="0"/>
    <n v="0"/>
    <n v="0"/>
    <n v="0"/>
    <n v="0"/>
    <n v="1"/>
    <n v="1"/>
    <n v="2"/>
    <n v="1E-3"/>
    <n v="1E-3"/>
  </r>
  <r>
    <x v="2"/>
    <x v="1"/>
    <n v="5"/>
    <x v="5"/>
    <n v="1650"/>
    <n v="0"/>
    <n v="0"/>
    <n v="0"/>
    <n v="0"/>
    <n v="0"/>
    <n v="4"/>
    <n v="3"/>
    <n v="6.5"/>
    <n v="2E-3"/>
    <n v="4.0000000000000001E-3"/>
  </r>
  <r>
    <x v="2"/>
    <x v="1"/>
    <n v="6"/>
    <x v="6"/>
    <n v="1650"/>
    <n v="0"/>
    <n v="0"/>
    <n v="0"/>
    <n v="0"/>
    <n v="0"/>
    <n v="0"/>
    <n v="0"/>
    <n v="0"/>
    <n v="0"/>
    <n v="0"/>
  </r>
  <r>
    <x v="2"/>
    <x v="1"/>
    <n v="7"/>
    <x v="7"/>
    <n v="1650"/>
    <n v="0"/>
    <n v="0"/>
    <n v="0"/>
    <n v="0"/>
    <n v="0"/>
    <n v="0"/>
    <n v="0"/>
    <n v="0"/>
    <n v="0"/>
    <n v="0"/>
  </r>
  <r>
    <x v="2"/>
    <x v="1"/>
    <n v="8"/>
    <x v="8"/>
    <n v="1650"/>
    <n v="0"/>
    <n v="0"/>
    <n v="0"/>
    <n v="0"/>
    <n v="0"/>
    <n v="1"/>
    <n v="2"/>
    <n v="4"/>
    <n v="1E-3"/>
    <n v="2E-3"/>
  </r>
  <r>
    <x v="2"/>
    <x v="1"/>
    <n v="9"/>
    <x v="9"/>
    <n v="1650"/>
    <n v="0"/>
    <n v="0"/>
    <n v="0"/>
    <n v="0"/>
    <n v="0"/>
    <n v="0"/>
    <n v="0"/>
    <n v="0"/>
    <n v="0"/>
    <n v="0"/>
  </r>
  <r>
    <x v="2"/>
    <x v="2"/>
    <n v="0"/>
    <x v="0"/>
    <n v="1568"/>
    <n v="0"/>
    <n v="0"/>
    <n v="0"/>
    <n v="0"/>
    <n v="0"/>
    <n v="1"/>
    <n v="200"/>
    <n v="16.66"/>
    <n v="0.128"/>
    <n v="1.0999999999999999E-2"/>
  </r>
  <r>
    <x v="2"/>
    <x v="2"/>
    <n v="1"/>
    <x v="1"/>
    <n v="1568"/>
    <n v="0"/>
    <n v="0"/>
    <n v="0"/>
    <n v="0"/>
    <n v="0"/>
    <n v="2"/>
    <n v="801"/>
    <n v="268.66000000000003"/>
    <n v="0.51100000000000001"/>
    <n v="0.17100000000000001"/>
  </r>
  <r>
    <x v="2"/>
    <x v="2"/>
    <n v="2"/>
    <x v="2"/>
    <n v="1568"/>
    <n v="0"/>
    <n v="0"/>
    <n v="0"/>
    <n v="0"/>
    <n v="0"/>
    <n v="2"/>
    <n v="41"/>
    <n v="20.5"/>
    <n v="2.5999999999999999E-2"/>
    <n v="1.2999999999999999E-2"/>
  </r>
  <r>
    <x v="2"/>
    <x v="2"/>
    <n v="3"/>
    <x v="3"/>
    <n v="1568"/>
    <n v="0"/>
    <n v="0"/>
    <n v="0"/>
    <n v="0"/>
    <n v="0"/>
    <n v="2"/>
    <n v="18"/>
    <n v="45.5"/>
    <n v="1.0999999999999999E-2"/>
    <n v="2.9000000000000001E-2"/>
  </r>
  <r>
    <x v="2"/>
    <x v="2"/>
    <n v="4"/>
    <x v="4"/>
    <n v="1568"/>
    <n v="0"/>
    <n v="0"/>
    <n v="0"/>
    <n v="0"/>
    <n v="0"/>
    <n v="5"/>
    <n v="2516"/>
    <n v="3416"/>
    <n v="1.605"/>
    <n v="2.1779999999999999"/>
  </r>
  <r>
    <x v="2"/>
    <x v="2"/>
    <n v="5"/>
    <x v="5"/>
    <n v="1568"/>
    <n v="0"/>
    <n v="0"/>
    <n v="0"/>
    <n v="0"/>
    <n v="0"/>
    <n v="2"/>
    <n v="58"/>
    <n v="298"/>
    <n v="3.6999999999999998E-2"/>
    <n v="0.19"/>
  </r>
  <r>
    <x v="2"/>
    <x v="2"/>
    <n v="6"/>
    <x v="6"/>
    <n v="1568"/>
    <n v="0"/>
    <n v="0"/>
    <n v="0"/>
    <n v="0"/>
    <n v="0"/>
    <n v="1"/>
    <n v="152"/>
    <n v="249"/>
    <n v="9.7000000000000003E-2"/>
    <n v="0.159"/>
  </r>
  <r>
    <x v="2"/>
    <x v="2"/>
    <n v="7"/>
    <x v="7"/>
    <n v="1568"/>
    <n v="0"/>
    <n v="0"/>
    <n v="0"/>
    <n v="0"/>
    <n v="0"/>
    <n v="0"/>
    <n v="0"/>
    <n v="0"/>
    <n v="0"/>
    <n v="0"/>
  </r>
  <r>
    <x v="2"/>
    <x v="2"/>
    <n v="8"/>
    <x v="8"/>
    <n v="1568"/>
    <n v="0"/>
    <n v="0"/>
    <n v="0"/>
    <n v="0"/>
    <n v="0"/>
    <n v="0"/>
    <n v="0"/>
    <n v="0"/>
    <n v="0"/>
    <n v="0"/>
  </r>
  <r>
    <x v="2"/>
    <x v="2"/>
    <n v="9"/>
    <x v="9"/>
    <n v="1568"/>
    <n v="0"/>
    <n v="0"/>
    <n v="0"/>
    <n v="0"/>
    <n v="0"/>
    <n v="0"/>
    <n v="0"/>
    <n v="0"/>
    <n v="0"/>
    <n v="0"/>
  </r>
  <r>
    <x v="2"/>
    <x v="3"/>
    <n v="0"/>
    <x v="0"/>
    <n v="1636"/>
    <n v="0"/>
    <n v="0"/>
    <n v="0"/>
    <n v="0"/>
    <n v="0"/>
    <n v="0"/>
    <n v="0"/>
    <n v="0"/>
    <n v="0"/>
    <n v="0"/>
  </r>
  <r>
    <x v="2"/>
    <x v="3"/>
    <n v="1"/>
    <x v="1"/>
    <n v="1636"/>
    <n v="0"/>
    <n v="0"/>
    <n v="0"/>
    <n v="0"/>
    <n v="0"/>
    <n v="11"/>
    <n v="23"/>
    <n v="91"/>
    <n v="1.4E-2"/>
    <n v="5.6000000000000001E-2"/>
  </r>
  <r>
    <x v="2"/>
    <x v="3"/>
    <n v="2"/>
    <x v="2"/>
    <n v="1636"/>
    <n v="0"/>
    <n v="0"/>
    <n v="0"/>
    <n v="0"/>
    <n v="0"/>
    <n v="0"/>
    <n v="0"/>
    <n v="0"/>
    <n v="0"/>
    <n v="0"/>
  </r>
  <r>
    <x v="2"/>
    <x v="3"/>
    <n v="3"/>
    <x v="3"/>
    <n v="1636"/>
    <n v="0"/>
    <n v="0"/>
    <n v="0"/>
    <n v="0"/>
    <n v="0"/>
    <n v="5"/>
    <n v="742"/>
    <n v="1438.75"/>
    <n v="0.45400000000000001"/>
    <n v="0.879"/>
  </r>
  <r>
    <x v="2"/>
    <x v="3"/>
    <n v="4"/>
    <x v="4"/>
    <n v="1636"/>
    <n v="0"/>
    <n v="0"/>
    <n v="0"/>
    <n v="0"/>
    <n v="0"/>
    <n v="3"/>
    <n v="141"/>
    <n v="132"/>
    <n v="8.5999999999999993E-2"/>
    <n v="8.1000000000000003E-2"/>
  </r>
  <r>
    <x v="2"/>
    <x v="3"/>
    <n v="5"/>
    <x v="5"/>
    <n v="1636"/>
    <n v="0"/>
    <n v="0"/>
    <n v="0"/>
    <n v="0"/>
    <n v="0"/>
    <n v="3"/>
    <n v="42"/>
    <n v="163"/>
    <n v="2.5999999999999999E-2"/>
    <n v="0.1"/>
  </r>
  <r>
    <x v="2"/>
    <x v="3"/>
    <n v="6"/>
    <x v="6"/>
    <n v="1636"/>
    <n v="0"/>
    <n v="0"/>
    <n v="0"/>
    <n v="0"/>
    <n v="0"/>
    <n v="1"/>
    <n v="40"/>
    <n v="80"/>
    <n v="2.4E-2"/>
    <n v="4.9000000000000002E-2"/>
  </r>
  <r>
    <x v="2"/>
    <x v="3"/>
    <n v="7"/>
    <x v="7"/>
    <n v="1636"/>
    <n v="0"/>
    <n v="0"/>
    <n v="0"/>
    <n v="0"/>
    <n v="0"/>
    <n v="0"/>
    <n v="0"/>
    <n v="0"/>
    <n v="0"/>
    <n v="0"/>
  </r>
  <r>
    <x v="2"/>
    <x v="3"/>
    <n v="8"/>
    <x v="8"/>
    <n v="1636"/>
    <n v="0"/>
    <n v="0"/>
    <n v="0"/>
    <n v="0"/>
    <n v="0"/>
    <n v="1"/>
    <n v="1"/>
    <n v="2"/>
    <n v="1E-3"/>
    <n v="1E-3"/>
  </r>
  <r>
    <x v="2"/>
    <x v="3"/>
    <n v="9"/>
    <x v="9"/>
    <n v="1636"/>
    <n v="0"/>
    <n v="0"/>
    <n v="0"/>
    <n v="0"/>
    <n v="0"/>
    <n v="0"/>
    <n v="0"/>
    <n v="0"/>
    <n v="0"/>
    <n v="0"/>
  </r>
  <r>
    <x v="2"/>
    <x v="4"/>
    <n v="0"/>
    <x v="0"/>
    <n v="1633"/>
    <n v="0"/>
    <n v="0"/>
    <n v="0"/>
    <n v="0"/>
    <n v="0"/>
    <n v="1"/>
    <n v="2"/>
    <n v="2"/>
    <n v="1E-3"/>
    <n v="1E-3"/>
  </r>
  <r>
    <x v="2"/>
    <x v="4"/>
    <n v="1"/>
    <x v="1"/>
    <n v="1633"/>
    <n v="0"/>
    <n v="0"/>
    <n v="0"/>
    <n v="0"/>
    <n v="0"/>
    <n v="2"/>
    <n v="9"/>
    <n v="42"/>
    <n v="6.0000000000000001E-3"/>
    <n v="2.5999999999999999E-2"/>
  </r>
  <r>
    <x v="2"/>
    <x v="4"/>
    <n v="2"/>
    <x v="2"/>
    <n v="1633"/>
    <n v="0"/>
    <n v="0"/>
    <n v="0"/>
    <n v="0"/>
    <n v="0"/>
    <n v="1"/>
    <n v="1650"/>
    <n v="330"/>
    <n v="1.01"/>
    <n v="0.20200000000000001"/>
  </r>
  <r>
    <x v="2"/>
    <x v="4"/>
    <n v="3"/>
    <x v="3"/>
    <n v="1633"/>
    <n v="0"/>
    <n v="0"/>
    <n v="0"/>
    <n v="0"/>
    <n v="0"/>
    <n v="5"/>
    <n v="72"/>
    <n v="219.43"/>
    <n v="4.3999999999999997E-2"/>
    <n v="0.13400000000000001"/>
  </r>
  <r>
    <x v="2"/>
    <x v="4"/>
    <n v="4"/>
    <x v="4"/>
    <n v="1633"/>
    <n v="0"/>
    <n v="0"/>
    <n v="0"/>
    <n v="0"/>
    <n v="0"/>
    <n v="2"/>
    <n v="45"/>
    <n v="123.75"/>
    <n v="2.8000000000000001E-2"/>
    <n v="7.5999999999999998E-2"/>
  </r>
  <r>
    <x v="2"/>
    <x v="4"/>
    <n v="5"/>
    <x v="5"/>
    <n v="1633"/>
    <n v="0"/>
    <n v="0"/>
    <n v="0"/>
    <n v="0"/>
    <n v="0"/>
    <n v="6"/>
    <n v="162"/>
    <n v="274.32"/>
    <n v="9.9000000000000005E-2"/>
    <n v="0.16800000000000001"/>
  </r>
  <r>
    <x v="2"/>
    <x v="4"/>
    <n v="6"/>
    <x v="6"/>
    <n v="1633"/>
    <n v="0"/>
    <n v="0"/>
    <n v="0"/>
    <n v="0"/>
    <n v="0"/>
    <n v="1"/>
    <n v="2"/>
    <n v="2"/>
    <n v="1E-3"/>
    <n v="1E-3"/>
  </r>
  <r>
    <x v="2"/>
    <x v="4"/>
    <n v="7"/>
    <x v="7"/>
    <n v="1633"/>
    <n v="0"/>
    <n v="0"/>
    <n v="0"/>
    <n v="0"/>
    <n v="0"/>
    <n v="0"/>
    <n v="0"/>
    <n v="0"/>
    <n v="0"/>
    <n v="0"/>
  </r>
  <r>
    <x v="2"/>
    <x v="4"/>
    <n v="8"/>
    <x v="8"/>
    <n v="1633"/>
    <n v="0"/>
    <n v="0"/>
    <n v="0"/>
    <n v="0"/>
    <n v="0"/>
    <n v="1"/>
    <n v="12"/>
    <n v="24"/>
    <n v="7.0000000000000001E-3"/>
    <n v="1.4999999999999999E-2"/>
  </r>
  <r>
    <x v="2"/>
    <x v="4"/>
    <n v="9"/>
    <x v="9"/>
    <n v="1633"/>
    <n v="0"/>
    <n v="0"/>
    <n v="0"/>
    <n v="0"/>
    <n v="0"/>
    <n v="0"/>
    <n v="0"/>
    <n v="0"/>
    <n v="0"/>
    <n v="0"/>
  </r>
  <r>
    <x v="2"/>
    <x v="5"/>
    <n v="0"/>
    <x v="0"/>
    <n v="1644"/>
    <n v="0"/>
    <n v="0"/>
    <n v="0"/>
    <n v="0"/>
    <n v="0"/>
    <n v="1"/>
    <n v="1"/>
    <n v="0.5"/>
    <n v="1E-3"/>
    <n v="0"/>
  </r>
  <r>
    <x v="2"/>
    <x v="5"/>
    <n v="1"/>
    <x v="1"/>
    <n v="1644"/>
    <n v="0"/>
    <n v="0"/>
    <n v="0"/>
    <n v="0"/>
    <n v="0"/>
    <n v="2"/>
    <n v="117"/>
    <n v="357"/>
    <n v="7.0999999999999994E-2"/>
    <n v="0.217"/>
  </r>
  <r>
    <x v="2"/>
    <x v="5"/>
    <n v="2"/>
    <x v="2"/>
    <n v="1644"/>
    <n v="0"/>
    <n v="0"/>
    <n v="0"/>
    <n v="0"/>
    <n v="0"/>
    <n v="1"/>
    <n v="2"/>
    <n v="3"/>
    <n v="1E-3"/>
    <n v="2E-3"/>
  </r>
  <r>
    <x v="2"/>
    <x v="5"/>
    <n v="3"/>
    <x v="3"/>
    <n v="1644"/>
    <n v="0"/>
    <n v="0"/>
    <n v="0"/>
    <n v="0"/>
    <n v="0"/>
    <n v="1"/>
    <n v="348"/>
    <n v="522"/>
    <n v="0.21199999999999999"/>
    <n v="0.318"/>
  </r>
  <r>
    <x v="2"/>
    <x v="5"/>
    <n v="4"/>
    <x v="4"/>
    <n v="1644"/>
    <n v="0"/>
    <n v="0"/>
    <n v="0"/>
    <n v="0"/>
    <n v="0"/>
    <n v="1"/>
    <n v="1"/>
    <n v="4"/>
    <n v="1E-3"/>
    <n v="2E-3"/>
  </r>
  <r>
    <x v="2"/>
    <x v="5"/>
    <n v="5"/>
    <x v="5"/>
    <n v="1644"/>
    <n v="0"/>
    <n v="0"/>
    <n v="0"/>
    <n v="0"/>
    <n v="0"/>
    <n v="3"/>
    <n v="3"/>
    <n v="2"/>
    <n v="2E-3"/>
    <n v="1E-3"/>
  </r>
  <r>
    <x v="2"/>
    <x v="5"/>
    <n v="6"/>
    <x v="6"/>
    <n v="1644"/>
    <n v="0"/>
    <n v="0"/>
    <n v="0"/>
    <n v="0"/>
    <n v="0"/>
    <n v="4"/>
    <n v="701"/>
    <n v="879"/>
    <n v="0.42599999999999999"/>
    <n v="0.53500000000000003"/>
  </r>
  <r>
    <x v="2"/>
    <x v="5"/>
    <n v="7"/>
    <x v="7"/>
    <n v="1644"/>
    <n v="0"/>
    <n v="0"/>
    <n v="0"/>
    <n v="0"/>
    <n v="0"/>
    <n v="0"/>
    <n v="0"/>
    <n v="0"/>
    <n v="0"/>
    <n v="0"/>
  </r>
  <r>
    <x v="2"/>
    <x v="5"/>
    <n v="8"/>
    <x v="8"/>
    <n v="1644"/>
    <n v="0"/>
    <n v="0"/>
    <n v="0"/>
    <n v="0"/>
    <n v="0"/>
    <n v="1"/>
    <n v="1"/>
    <n v="1"/>
    <n v="1E-3"/>
    <n v="1E-3"/>
  </r>
  <r>
    <x v="2"/>
    <x v="5"/>
    <n v="9"/>
    <x v="9"/>
    <n v="1644"/>
    <n v="0"/>
    <n v="0"/>
    <n v="0"/>
    <n v="0"/>
    <n v="0"/>
    <n v="0"/>
    <n v="0"/>
    <n v="0"/>
    <n v="0"/>
    <n v="0"/>
  </r>
  <r>
    <x v="2"/>
    <x v="6"/>
    <n v="0"/>
    <x v="0"/>
    <n v="1640"/>
    <n v="0"/>
    <n v="0"/>
    <n v="0"/>
    <n v="0"/>
    <n v="0"/>
    <n v="1"/>
    <n v="1"/>
    <n v="13.5"/>
    <n v="1E-3"/>
    <n v="8.0000000000000002E-3"/>
  </r>
  <r>
    <x v="2"/>
    <x v="6"/>
    <n v="1"/>
    <x v="1"/>
    <n v="1641"/>
    <n v="0"/>
    <n v="0"/>
    <n v="0"/>
    <n v="0"/>
    <n v="0"/>
    <n v="7"/>
    <n v="118"/>
    <n v="502"/>
    <n v="7.1999999999999995E-2"/>
    <n v="0.30599999999999999"/>
  </r>
  <r>
    <x v="2"/>
    <x v="6"/>
    <n v="2"/>
    <x v="2"/>
    <n v="1640"/>
    <n v="0"/>
    <n v="0"/>
    <n v="0"/>
    <n v="0"/>
    <n v="0"/>
    <n v="0"/>
    <n v="0"/>
    <n v="0"/>
    <n v="0"/>
    <n v="0"/>
  </r>
  <r>
    <x v="2"/>
    <x v="6"/>
    <n v="3"/>
    <x v="3"/>
    <n v="1640"/>
    <n v="0"/>
    <n v="0"/>
    <n v="0"/>
    <n v="0"/>
    <n v="0"/>
    <n v="2"/>
    <n v="8"/>
    <n v="33"/>
    <n v="5.0000000000000001E-3"/>
    <n v="0.02"/>
  </r>
  <r>
    <x v="2"/>
    <x v="6"/>
    <n v="4"/>
    <x v="4"/>
    <n v="1640"/>
    <n v="0"/>
    <n v="0"/>
    <n v="0"/>
    <n v="0"/>
    <n v="0"/>
    <n v="1"/>
    <n v="16"/>
    <n v="16"/>
    <n v="0.01"/>
    <n v="0.01"/>
  </r>
  <r>
    <x v="2"/>
    <x v="6"/>
    <n v="5"/>
    <x v="5"/>
    <n v="1640"/>
    <n v="0"/>
    <n v="0"/>
    <n v="0"/>
    <n v="0"/>
    <n v="0"/>
    <n v="1"/>
    <n v="52"/>
    <n v="5.7"/>
    <n v="3.2000000000000001E-2"/>
    <n v="3.0000000000000001E-3"/>
  </r>
  <r>
    <x v="2"/>
    <x v="6"/>
    <n v="6"/>
    <x v="6"/>
    <n v="1640"/>
    <n v="0"/>
    <n v="0"/>
    <n v="0"/>
    <n v="0"/>
    <n v="0"/>
    <n v="6"/>
    <n v="879"/>
    <n v="3334.45"/>
    <n v="0.53600000000000003"/>
    <n v="2.032"/>
  </r>
  <r>
    <x v="2"/>
    <x v="6"/>
    <n v="7"/>
    <x v="7"/>
    <n v="1640"/>
    <n v="0"/>
    <n v="0"/>
    <n v="0"/>
    <n v="0"/>
    <n v="0"/>
    <n v="0"/>
    <n v="0"/>
    <n v="0"/>
    <n v="0"/>
    <n v="0"/>
  </r>
  <r>
    <x v="2"/>
    <x v="6"/>
    <n v="8"/>
    <x v="8"/>
    <n v="1640"/>
    <n v="0"/>
    <n v="0"/>
    <n v="0"/>
    <n v="0"/>
    <n v="0"/>
    <n v="2"/>
    <n v="2"/>
    <n v="6.5"/>
    <n v="1E-3"/>
    <n v="4.0000000000000001E-3"/>
  </r>
  <r>
    <x v="2"/>
    <x v="6"/>
    <n v="9"/>
    <x v="9"/>
    <n v="1640"/>
    <n v="0"/>
    <n v="0"/>
    <n v="0"/>
    <n v="0"/>
    <n v="0"/>
    <n v="0"/>
    <n v="0"/>
    <n v="0"/>
    <n v="0"/>
    <n v="0"/>
  </r>
  <r>
    <x v="2"/>
    <x v="7"/>
    <n v="0"/>
    <x v="0"/>
    <n v="1623"/>
    <n v="0"/>
    <n v="0"/>
    <n v="0"/>
    <n v="0"/>
    <n v="0"/>
    <n v="0"/>
    <n v="0"/>
    <n v="0"/>
    <n v="0"/>
    <n v="0"/>
  </r>
  <r>
    <x v="2"/>
    <x v="7"/>
    <n v="1"/>
    <x v="1"/>
    <n v="1623"/>
    <n v="0"/>
    <n v="0"/>
    <n v="0"/>
    <n v="0"/>
    <n v="0"/>
    <n v="32"/>
    <n v="144"/>
    <n v="301.5"/>
    <n v="8.8999999999999996E-2"/>
    <n v="0.186"/>
  </r>
  <r>
    <x v="2"/>
    <x v="7"/>
    <n v="2"/>
    <x v="2"/>
    <n v="1623"/>
    <n v="0"/>
    <n v="0"/>
    <n v="0"/>
    <n v="0"/>
    <n v="0"/>
    <n v="0"/>
    <n v="0"/>
    <n v="0"/>
    <n v="0"/>
    <n v="0"/>
  </r>
  <r>
    <x v="2"/>
    <x v="7"/>
    <n v="3"/>
    <x v="3"/>
    <n v="1623"/>
    <n v="0"/>
    <n v="0"/>
    <n v="0"/>
    <n v="0"/>
    <n v="0"/>
    <n v="5"/>
    <n v="672"/>
    <n v="672"/>
    <n v="0.41399999999999998"/>
    <n v="0.41399999999999998"/>
  </r>
  <r>
    <x v="2"/>
    <x v="7"/>
    <n v="4"/>
    <x v="4"/>
    <n v="1623"/>
    <n v="0"/>
    <n v="0"/>
    <n v="0"/>
    <n v="0"/>
    <n v="0"/>
    <n v="2"/>
    <n v="548"/>
    <n v="228"/>
    <n v="0.33800000000000002"/>
    <n v="0.14000000000000001"/>
  </r>
  <r>
    <x v="2"/>
    <x v="7"/>
    <n v="5"/>
    <x v="5"/>
    <n v="1623"/>
    <n v="0"/>
    <n v="0"/>
    <n v="0"/>
    <n v="0"/>
    <n v="0"/>
    <n v="2"/>
    <n v="21"/>
    <n v="21"/>
    <n v="1.2999999999999999E-2"/>
    <n v="1.2999999999999999E-2"/>
  </r>
  <r>
    <x v="2"/>
    <x v="7"/>
    <n v="6"/>
    <x v="6"/>
    <n v="1623"/>
    <n v="0"/>
    <n v="0"/>
    <n v="0"/>
    <n v="0"/>
    <n v="0"/>
    <n v="39"/>
    <n v="1698"/>
    <n v="5777.5"/>
    <n v="1.046"/>
    <n v="3.56"/>
  </r>
  <r>
    <x v="2"/>
    <x v="7"/>
    <n v="7"/>
    <x v="7"/>
    <n v="1623"/>
    <n v="0"/>
    <n v="0"/>
    <n v="0"/>
    <n v="0"/>
    <n v="0"/>
    <n v="0"/>
    <n v="0"/>
    <n v="0"/>
    <n v="0"/>
    <n v="0"/>
  </r>
  <r>
    <x v="2"/>
    <x v="7"/>
    <n v="8"/>
    <x v="8"/>
    <n v="1623"/>
    <n v="0"/>
    <n v="0"/>
    <n v="0"/>
    <n v="0"/>
    <n v="0"/>
    <n v="1"/>
    <n v="5"/>
    <n v="5"/>
    <n v="3.0000000000000001E-3"/>
    <n v="3.0000000000000001E-3"/>
  </r>
  <r>
    <x v="2"/>
    <x v="7"/>
    <n v="9"/>
    <x v="9"/>
    <n v="1623"/>
    <n v="0"/>
    <n v="0"/>
    <n v="0"/>
    <n v="0"/>
    <n v="0"/>
    <n v="21"/>
    <n v="7"/>
    <n v="46"/>
    <n v="4.0000000000000001E-3"/>
    <n v="2.8000000000000001E-2"/>
  </r>
  <r>
    <x v="2"/>
    <x v="8"/>
    <n v="0"/>
    <x v="0"/>
    <n v="1622"/>
    <n v="0"/>
    <n v="0"/>
    <n v="0"/>
    <n v="0"/>
    <n v="0"/>
    <n v="0"/>
    <n v="0"/>
    <n v="0"/>
    <n v="0"/>
    <n v="0"/>
  </r>
  <r>
    <x v="2"/>
    <x v="8"/>
    <n v="1"/>
    <x v="1"/>
    <n v="1622"/>
    <n v="0"/>
    <n v="0"/>
    <n v="0"/>
    <n v="0"/>
    <n v="0"/>
    <n v="12"/>
    <n v="184"/>
    <n v="382"/>
    <n v="0.113"/>
    <n v="0.23599999999999999"/>
  </r>
  <r>
    <x v="2"/>
    <x v="8"/>
    <n v="2"/>
    <x v="2"/>
    <n v="1622"/>
    <n v="0"/>
    <n v="0"/>
    <n v="0"/>
    <n v="0"/>
    <n v="0"/>
    <n v="1"/>
    <n v="1625"/>
    <n v="8125"/>
    <n v="1.002"/>
    <n v="5.0090000000000003"/>
  </r>
  <r>
    <x v="2"/>
    <x v="8"/>
    <n v="3"/>
    <x v="3"/>
    <n v="1622"/>
    <n v="0"/>
    <n v="0"/>
    <n v="0"/>
    <n v="0"/>
    <n v="0"/>
    <n v="3"/>
    <n v="3"/>
    <n v="26.5"/>
    <n v="2E-3"/>
    <n v="1.6E-2"/>
  </r>
  <r>
    <x v="2"/>
    <x v="8"/>
    <n v="4"/>
    <x v="4"/>
    <n v="1622"/>
    <n v="0"/>
    <n v="0"/>
    <n v="0"/>
    <n v="0"/>
    <n v="0"/>
    <n v="0"/>
    <n v="0"/>
    <n v="0"/>
    <n v="0"/>
    <n v="0"/>
  </r>
  <r>
    <x v="2"/>
    <x v="8"/>
    <n v="5"/>
    <x v="5"/>
    <n v="1622"/>
    <n v="0"/>
    <n v="0"/>
    <n v="0"/>
    <n v="0"/>
    <n v="0"/>
    <n v="1"/>
    <n v="4"/>
    <n v="4"/>
    <n v="2E-3"/>
    <n v="2E-3"/>
  </r>
  <r>
    <x v="2"/>
    <x v="8"/>
    <n v="6"/>
    <x v="6"/>
    <n v="1622"/>
    <n v="0"/>
    <n v="0"/>
    <n v="0"/>
    <n v="0"/>
    <n v="0"/>
    <n v="2"/>
    <n v="2"/>
    <n v="18"/>
    <n v="1E-3"/>
    <n v="1.0999999999999999E-2"/>
  </r>
  <r>
    <x v="2"/>
    <x v="8"/>
    <n v="7"/>
    <x v="7"/>
    <n v="1622"/>
    <n v="0"/>
    <n v="0"/>
    <n v="0"/>
    <n v="0"/>
    <n v="0"/>
    <n v="0"/>
    <n v="0"/>
    <n v="0"/>
    <n v="0"/>
    <n v="0"/>
  </r>
  <r>
    <x v="2"/>
    <x v="8"/>
    <n v="8"/>
    <x v="8"/>
    <n v="1622"/>
    <n v="0"/>
    <n v="0"/>
    <n v="0"/>
    <n v="0"/>
    <n v="0"/>
    <n v="1"/>
    <n v="1"/>
    <n v="21"/>
    <n v="1E-3"/>
    <n v="1.2999999999999999E-2"/>
  </r>
  <r>
    <x v="2"/>
    <x v="8"/>
    <n v="9"/>
    <x v="9"/>
    <n v="1622"/>
    <n v="0"/>
    <n v="0"/>
    <n v="0"/>
    <n v="0"/>
    <n v="0"/>
    <n v="0"/>
    <n v="0"/>
    <n v="0"/>
    <n v="0"/>
    <n v="0"/>
  </r>
  <r>
    <x v="3"/>
    <x v="0"/>
    <n v="0"/>
    <x v="0"/>
    <n v="36149"/>
    <n v="0"/>
    <n v="0"/>
    <n v="0"/>
    <n v="0"/>
    <n v="0"/>
    <n v="17"/>
    <n v="15426"/>
    <n v="19921.7"/>
    <n v="0.42699999999999999"/>
    <n v="0.55100000000000005"/>
  </r>
  <r>
    <x v="3"/>
    <x v="0"/>
    <n v="1"/>
    <x v="1"/>
    <n v="36149"/>
    <n v="0"/>
    <n v="0"/>
    <n v="0"/>
    <n v="0"/>
    <n v="0"/>
    <n v="178"/>
    <n v="9237"/>
    <n v="18677.68"/>
    <n v="0.25600000000000001"/>
    <n v="0.51700000000000002"/>
  </r>
  <r>
    <x v="3"/>
    <x v="0"/>
    <n v="2"/>
    <x v="2"/>
    <n v="36149"/>
    <n v="0"/>
    <n v="0"/>
    <n v="0"/>
    <n v="0"/>
    <n v="0"/>
    <n v="13"/>
    <n v="21343"/>
    <n v="6637.7"/>
    <n v="0.59"/>
    <n v="0.184"/>
  </r>
  <r>
    <x v="3"/>
    <x v="0"/>
    <n v="3"/>
    <x v="3"/>
    <n v="36149"/>
    <n v="7"/>
    <n v="11397"/>
    <n v="32776"/>
    <n v="0.315"/>
    <n v="0.90700000000000003"/>
    <n v="23"/>
    <n v="5434"/>
    <n v="5562.55"/>
    <n v="0.15"/>
    <n v="0.154"/>
  </r>
  <r>
    <x v="3"/>
    <x v="0"/>
    <n v="4"/>
    <x v="4"/>
    <n v="36149"/>
    <n v="0"/>
    <n v="0"/>
    <n v="0"/>
    <n v="0"/>
    <n v="0"/>
    <n v="4"/>
    <n v="767"/>
    <n v="1129.8499999999999"/>
    <n v="2.1000000000000001E-2"/>
    <n v="3.1E-2"/>
  </r>
  <r>
    <x v="3"/>
    <x v="0"/>
    <n v="5"/>
    <x v="5"/>
    <n v="36149"/>
    <n v="0"/>
    <n v="0"/>
    <n v="0"/>
    <n v="0"/>
    <n v="0"/>
    <n v="70"/>
    <n v="19595"/>
    <n v="20604.3"/>
    <n v="0.54200000000000004"/>
    <n v="0.56999999999999995"/>
  </r>
  <r>
    <x v="3"/>
    <x v="0"/>
    <n v="6"/>
    <x v="6"/>
    <n v="36149"/>
    <n v="2"/>
    <n v="5000"/>
    <n v="7833"/>
    <n v="0.13800000000000001"/>
    <n v="0.217"/>
    <n v="20"/>
    <n v="2214"/>
    <n v="4111.8"/>
    <n v="6.0999999999999999E-2"/>
    <n v="0.114"/>
  </r>
  <r>
    <x v="3"/>
    <x v="0"/>
    <n v="7"/>
    <x v="7"/>
    <n v="36149"/>
    <n v="0"/>
    <n v="0"/>
    <n v="0"/>
    <n v="0"/>
    <n v="0"/>
    <n v="0"/>
    <n v="0"/>
    <n v="0"/>
    <n v="0"/>
    <n v="0"/>
  </r>
  <r>
    <x v="3"/>
    <x v="0"/>
    <n v="8"/>
    <x v="8"/>
    <n v="36149"/>
    <n v="0"/>
    <n v="0"/>
    <n v="0"/>
    <n v="0"/>
    <n v="0"/>
    <n v="1"/>
    <n v="35"/>
    <n v="41.4"/>
    <n v="1E-3"/>
    <n v="1E-3"/>
  </r>
  <r>
    <x v="3"/>
    <x v="0"/>
    <n v="9"/>
    <x v="9"/>
    <n v="36149"/>
    <n v="0"/>
    <n v="0"/>
    <n v="0"/>
    <n v="0"/>
    <n v="0"/>
    <n v="31"/>
    <n v="6593"/>
    <n v="7914.25"/>
    <n v="0.182"/>
    <n v="0.219"/>
  </r>
  <r>
    <x v="3"/>
    <x v="1"/>
    <n v="0"/>
    <x v="0"/>
    <n v="36275"/>
    <n v="0"/>
    <n v="0"/>
    <n v="0"/>
    <n v="0"/>
    <n v="0"/>
    <n v="8"/>
    <n v="1100"/>
    <n v="937.67"/>
    <n v="0.03"/>
    <n v="2.5999999999999999E-2"/>
  </r>
  <r>
    <x v="3"/>
    <x v="1"/>
    <n v="1"/>
    <x v="1"/>
    <n v="36275"/>
    <n v="0"/>
    <n v="0"/>
    <n v="0"/>
    <n v="0"/>
    <n v="0"/>
    <n v="219"/>
    <n v="11926"/>
    <n v="16090.03"/>
    <n v="0.32900000000000001"/>
    <n v="0.44400000000000001"/>
  </r>
  <r>
    <x v="3"/>
    <x v="1"/>
    <n v="2"/>
    <x v="2"/>
    <n v="36275"/>
    <n v="0"/>
    <n v="0"/>
    <n v="0"/>
    <n v="0"/>
    <n v="0"/>
    <n v="32"/>
    <n v="47055"/>
    <n v="13420.03"/>
    <n v="1.296"/>
    <n v="0.37"/>
  </r>
  <r>
    <x v="3"/>
    <x v="1"/>
    <n v="3"/>
    <x v="3"/>
    <n v="36275"/>
    <n v="0"/>
    <n v="0"/>
    <n v="0"/>
    <n v="0"/>
    <n v="0"/>
    <n v="24"/>
    <n v="13016"/>
    <n v="6517.98"/>
    <n v="0.35899999999999999"/>
    <n v="0.18"/>
  </r>
  <r>
    <x v="3"/>
    <x v="1"/>
    <n v="4"/>
    <x v="4"/>
    <n v="36275"/>
    <n v="0"/>
    <n v="0"/>
    <n v="0"/>
    <n v="0"/>
    <n v="0"/>
    <n v="16"/>
    <n v="5123"/>
    <n v="15366.58"/>
    <n v="0.14099999999999999"/>
    <n v="0.42399999999999999"/>
  </r>
  <r>
    <x v="3"/>
    <x v="1"/>
    <n v="5"/>
    <x v="5"/>
    <n v="36275"/>
    <n v="0"/>
    <n v="0"/>
    <n v="0"/>
    <n v="0"/>
    <n v="0"/>
    <n v="44"/>
    <n v="11819"/>
    <n v="3586.64"/>
    <n v="0.32600000000000001"/>
    <n v="9.9000000000000005E-2"/>
  </r>
  <r>
    <x v="3"/>
    <x v="1"/>
    <n v="6"/>
    <x v="6"/>
    <n v="36275"/>
    <n v="0"/>
    <n v="0"/>
    <n v="0"/>
    <n v="0"/>
    <n v="0"/>
    <n v="13"/>
    <n v="3048"/>
    <n v="5374.89"/>
    <n v="8.4000000000000005E-2"/>
    <n v="0.14799999999999999"/>
  </r>
  <r>
    <x v="3"/>
    <x v="1"/>
    <n v="7"/>
    <x v="7"/>
    <n v="36275"/>
    <n v="0"/>
    <n v="0"/>
    <n v="0"/>
    <n v="0"/>
    <n v="0"/>
    <n v="0"/>
    <n v="0"/>
    <n v="0"/>
    <n v="0"/>
    <n v="0"/>
  </r>
  <r>
    <x v="3"/>
    <x v="1"/>
    <n v="8"/>
    <x v="8"/>
    <n v="36275"/>
    <n v="0"/>
    <n v="0"/>
    <n v="0"/>
    <n v="0"/>
    <n v="0"/>
    <n v="2"/>
    <n v="1595"/>
    <n v="187.33"/>
    <n v="4.3999999999999997E-2"/>
    <n v="5.0000000000000001E-3"/>
  </r>
  <r>
    <x v="3"/>
    <x v="1"/>
    <n v="9"/>
    <x v="9"/>
    <n v="36275"/>
    <n v="0"/>
    <n v="0"/>
    <n v="0"/>
    <n v="0"/>
    <n v="0"/>
    <n v="43"/>
    <n v="2385"/>
    <n v="2102.19"/>
    <n v="6.6000000000000003E-2"/>
    <n v="5.8000000000000003E-2"/>
  </r>
  <r>
    <x v="3"/>
    <x v="2"/>
    <n v="0"/>
    <x v="0"/>
    <n v="36502"/>
    <n v="0"/>
    <n v="0"/>
    <n v="0"/>
    <n v="0"/>
    <n v="0"/>
    <n v="17"/>
    <n v="1634"/>
    <n v="838.07"/>
    <n v="4.4999999999999998E-2"/>
    <n v="2.3E-2"/>
  </r>
  <r>
    <x v="3"/>
    <x v="2"/>
    <n v="1"/>
    <x v="1"/>
    <n v="36502"/>
    <n v="0"/>
    <n v="0"/>
    <n v="0"/>
    <n v="0"/>
    <n v="0"/>
    <n v="220"/>
    <n v="8856"/>
    <n v="11658.47"/>
    <n v="0.24299999999999999"/>
    <n v="0.31900000000000001"/>
  </r>
  <r>
    <x v="3"/>
    <x v="2"/>
    <n v="2"/>
    <x v="2"/>
    <n v="36502"/>
    <n v="12"/>
    <n v="12075"/>
    <n v="26900.92"/>
    <n v="0.33100000000000002"/>
    <n v="0.73699999999999999"/>
    <n v="30"/>
    <n v="32883"/>
    <n v="39844.76"/>
    <n v="0.90100000000000002"/>
    <n v="1.0920000000000001"/>
  </r>
  <r>
    <x v="3"/>
    <x v="2"/>
    <n v="3"/>
    <x v="3"/>
    <n v="36502"/>
    <n v="0"/>
    <n v="0"/>
    <n v="0"/>
    <n v="0"/>
    <n v="0"/>
    <n v="34"/>
    <n v="8225"/>
    <n v="7164.96"/>
    <n v="0.22500000000000001"/>
    <n v="0.19600000000000001"/>
  </r>
  <r>
    <x v="3"/>
    <x v="2"/>
    <n v="4"/>
    <x v="4"/>
    <n v="36502"/>
    <n v="0"/>
    <n v="0"/>
    <n v="0"/>
    <n v="0"/>
    <n v="0"/>
    <n v="11"/>
    <n v="2633"/>
    <n v="5379.61"/>
    <n v="7.1999999999999995E-2"/>
    <n v="0.14699999999999999"/>
  </r>
  <r>
    <x v="3"/>
    <x v="2"/>
    <n v="5"/>
    <x v="5"/>
    <n v="36502"/>
    <n v="0"/>
    <n v="0"/>
    <n v="0"/>
    <n v="0"/>
    <n v="0"/>
    <n v="40"/>
    <n v="2016"/>
    <n v="3665.06"/>
    <n v="5.5E-2"/>
    <n v="0.1"/>
  </r>
  <r>
    <x v="3"/>
    <x v="2"/>
    <n v="6"/>
    <x v="6"/>
    <n v="36502"/>
    <n v="0"/>
    <n v="0"/>
    <n v="0"/>
    <n v="0"/>
    <n v="0"/>
    <n v="14"/>
    <n v="2069"/>
    <n v="2014.35"/>
    <n v="5.7000000000000002E-2"/>
    <n v="5.5E-2"/>
  </r>
  <r>
    <x v="3"/>
    <x v="2"/>
    <n v="7"/>
    <x v="7"/>
    <n v="36502"/>
    <n v="0"/>
    <n v="0"/>
    <n v="0"/>
    <n v="0"/>
    <n v="0"/>
    <n v="2"/>
    <n v="12"/>
    <n v="12.9"/>
    <n v="0"/>
    <n v="0"/>
  </r>
  <r>
    <x v="3"/>
    <x v="2"/>
    <n v="8"/>
    <x v="8"/>
    <n v="36502"/>
    <n v="0"/>
    <n v="0"/>
    <n v="0"/>
    <n v="0"/>
    <n v="0"/>
    <n v="2"/>
    <n v="435"/>
    <n v="32.630000000000003"/>
    <n v="1.2E-2"/>
    <n v="1E-3"/>
  </r>
  <r>
    <x v="3"/>
    <x v="2"/>
    <n v="9"/>
    <x v="9"/>
    <n v="36502"/>
    <n v="0"/>
    <n v="0"/>
    <n v="0"/>
    <n v="0"/>
    <n v="0"/>
    <n v="38"/>
    <n v="9299"/>
    <n v="16901.63"/>
    <n v="0.255"/>
    <n v="0.46300000000000002"/>
  </r>
  <r>
    <x v="3"/>
    <x v="3"/>
    <n v="0"/>
    <x v="0"/>
    <n v="36815"/>
    <n v="0"/>
    <n v="0"/>
    <n v="0"/>
    <n v="0"/>
    <n v="0"/>
    <n v="15"/>
    <n v="3663"/>
    <n v="1309.21"/>
    <n v="9.9000000000000005E-2"/>
    <n v="3.5999999999999997E-2"/>
  </r>
  <r>
    <x v="3"/>
    <x v="3"/>
    <n v="1"/>
    <x v="1"/>
    <n v="36815"/>
    <n v="0"/>
    <n v="0"/>
    <n v="0"/>
    <n v="0"/>
    <n v="0"/>
    <n v="246"/>
    <n v="8790"/>
    <n v="17894.25"/>
    <n v="0.23899999999999999"/>
    <n v="0.48599999999999999"/>
  </r>
  <r>
    <x v="3"/>
    <x v="3"/>
    <n v="2"/>
    <x v="2"/>
    <n v="36815"/>
    <n v="4"/>
    <n v="4386"/>
    <n v="13406.88"/>
    <n v="0.11899999999999999"/>
    <n v="0.36399999999999999"/>
    <n v="34"/>
    <n v="60678"/>
    <n v="41529.33"/>
    <n v="1.647"/>
    <n v="1.127"/>
  </r>
  <r>
    <x v="3"/>
    <x v="3"/>
    <n v="3"/>
    <x v="3"/>
    <n v="36815"/>
    <n v="0"/>
    <n v="0"/>
    <n v="0"/>
    <n v="0"/>
    <n v="0"/>
    <n v="30"/>
    <n v="16283"/>
    <n v="12475.34"/>
    <n v="0.442"/>
    <n v="0.33900000000000002"/>
  </r>
  <r>
    <x v="3"/>
    <x v="3"/>
    <n v="4"/>
    <x v="4"/>
    <n v="36815"/>
    <n v="0"/>
    <n v="0"/>
    <n v="0"/>
    <n v="0"/>
    <n v="0"/>
    <n v="5"/>
    <n v="154"/>
    <n v="123.93"/>
    <n v="4.0000000000000001E-3"/>
    <n v="3.0000000000000001E-3"/>
  </r>
  <r>
    <x v="3"/>
    <x v="3"/>
    <n v="5"/>
    <x v="5"/>
    <n v="36815"/>
    <n v="0"/>
    <n v="0"/>
    <n v="0"/>
    <n v="0"/>
    <n v="0"/>
    <n v="81"/>
    <n v="19519"/>
    <n v="10770.9"/>
    <n v="0.53"/>
    <n v="0.29299999999999998"/>
  </r>
  <r>
    <x v="3"/>
    <x v="3"/>
    <n v="6"/>
    <x v="6"/>
    <n v="36815"/>
    <n v="14"/>
    <n v="11340"/>
    <n v="22044.18"/>
    <n v="0.308"/>
    <n v="0.59899999999999998"/>
    <n v="17"/>
    <n v="6359"/>
    <n v="11994.04"/>
    <n v="0.17299999999999999"/>
    <n v="0.32600000000000001"/>
  </r>
  <r>
    <x v="3"/>
    <x v="3"/>
    <n v="7"/>
    <x v="7"/>
    <n v="36815"/>
    <n v="0"/>
    <n v="0"/>
    <n v="0"/>
    <n v="0"/>
    <n v="0"/>
    <n v="1"/>
    <n v="3168"/>
    <n v="127.33"/>
    <n v="8.5999999999999993E-2"/>
    <n v="3.0000000000000001E-3"/>
  </r>
  <r>
    <x v="3"/>
    <x v="3"/>
    <n v="8"/>
    <x v="8"/>
    <n v="36815"/>
    <n v="0"/>
    <n v="0"/>
    <n v="0"/>
    <n v="0"/>
    <n v="0"/>
    <n v="22"/>
    <n v="688"/>
    <n v="785.52"/>
    <n v="1.9E-2"/>
    <n v="2.1000000000000001E-2"/>
  </r>
  <r>
    <x v="3"/>
    <x v="3"/>
    <n v="9"/>
    <x v="9"/>
    <n v="36815"/>
    <n v="1"/>
    <n v="13"/>
    <n v="84.62"/>
    <n v="0"/>
    <n v="2E-3"/>
    <n v="38"/>
    <n v="2996"/>
    <n v="3311.23"/>
    <n v="8.1000000000000003E-2"/>
    <n v="0.09"/>
  </r>
  <r>
    <x v="3"/>
    <x v="4"/>
    <n v="0"/>
    <x v="0"/>
    <n v="36875"/>
    <n v="0"/>
    <n v="0"/>
    <n v="0"/>
    <n v="0"/>
    <n v="0"/>
    <n v="14"/>
    <n v="2624"/>
    <n v="3035"/>
    <n v="7.0999999999999994E-2"/>
    <n v="8.2000000000000003E-2"/>
  </r>
  <r>
    <x v="3"/>
    <x v="4"/>
    <n v="1"/>
    <x v="1"/>
    <n v="36875"/>
    <n v="0"/>
    <n v="0"/>
    <n v="0"/>
    <n v="0"/>
    <n v="0"/>
    <n v="216"/>
    <n v="7652"/>
    <n v="14948.01"/>
    <n v="0.20799999999999999"/>
    <n v="0.40500000000000003"/>
  </r>
  <r>
    <x v="3"/>
    <x v="4"/>
    <n v="2"/>
    <x v="2"/>
    <n v="36875"/>
    <n v="0"/>
    <n v="0"/>
    <n v="0"/>
    <n v="0"/>
    <n v="0"/>
    <n v="14"/>
    <n v="38989"/>
    <n v="54253.02"/>
    <n v="1.056"/>
    <n v="1.4710000000000001"/>
  </r>
  <r>
    <x v="3"/>
    <x v="4"/>
    <n v="3"/>
    <x v="3"/>
    <n v="36875"/>
    <n v="0"/>
    <n v="0"/>
    <n v="0"/>
    <n v="0"/>
    <n v="0"/>
    <n v="30"/>
    <n v="11897"/>
    <n v="12496.01"/>
    <n v="0.32300000000000001"/>
    <n v="0.33900000000000002"/>
  </r>
  <r>
    <x v="3"/>
    <x v="4"/>
    <n v="4"/>
    <x v="4"/>
    <n v="36875"/>
    <n v="0"/>
    <n v="0"/>
    <n v="0"/>
    <n v="0"/>
    <n v="0"/>
    <n v="24"/>
    <n v="4467"/>
    <n v="2374.3200000000002"/>
    <n v="0.121"/>
    <n v="6.4000000000000001E-2"/>
  </r>
  <r>
    <x v="3"/>
    <x v="4"/>
    <n v="5"/>
    <x v="5"/>
    <n v="36875"/>
    <n v="0"/>
    <n v="0"/>
    <n v="0"/>
    <n v="0"/>
    <n v="0"/>
    <n v="67"/>
    <n v="10534"/>
    <n v="8499.7800000000007"/>
    <n v="0.28599999999999998"/>
    <n v="0.23100000000000001"/>
  </r>
  <r>
    <x v="3"/>
    <x v="4"/>
    <n v="6"/>
    <x v="6"/>
    <n v="36875"/>
    <n v="0"/>
    <n v="0"/>
    <n v="0"/>
    <n v="0"/>
    <n v="0"/>
    <n v="42"/>
    <n v="13853"/>
    <n v="18563.82"/>
    <n v="0.376"/>
    <n v="0.503"/>
  </r>
  <r>
    <x v="3"/>
    <x v="4"/>
    <n v="7"/>
    <x v="7"/>
    <n v="36875"/>
    <n v="0"/>
    <n v="0"/>
    <n v="0"/>
    <n v="0"/>
    <n v="0"/>
    <n v="0"/>
    <n v="0"/>
    <n v="0"/>
    <n v="0"/>
    <n v="0"/>
  </r>
  <r>
    <x v="3"/>
    <x v="4"/>
    <n v="8"/>
    <x v="8"/>
    <n v="36875"/>
    <n v="0"/>
    <n v="0"/>
    <n v="0"/>
    <n v="0"/>
    <n v="0"/>
    <n v="1"/>
    <n v="10"/>
    <n v="0.77"/>
    <n v="0"/>
    <n v="0"/>
  </r>
  <r>
    <x v="3"/>
    <x v="4"/>
    <n v="9"/>
    <x v="9"/>
    <n v="36875"/>
    <n v="0"/>
    <n v="0"/>
    <n v="0"/>
    <n v="0"/>
    <n v="0"/>
    <n v="59"/>
    <n v="17915"/>
    <n v="9317.1"/>
    <n v="0.48599999999999999"/>
    <n v="0.253"/>
  </r>
  <r>
    <x v="3"/>
    <x v="5"/>
    <n v="0"/>
    <x v="0"/>
    <n v="36950"/>
    <n v="0"/>
    <n v="0"/>
    <n v="0"/>
    <n v="0"/>
    <n v="0"/>
    <n v="14"/>
    <n v="4325"/>
    <n v="4603.5200000000004"/>
    <n v="0.11700000000000001"/>
    <n v="0.125"/>
  </r>
  <r>
    <x v="3"/>
    <x v="5"/>
    <n v="1"/>
    <x v="1"/>
    <n v="36950"/>
    <n v="0"/>
    <n v="0"/>
    <n v="0"/>
    <n v="0"/>
    <n v="0"/>
    <n v="202"/>
    <n v="3142"/>
    <n v="4722"/>
    <n v="8.5000000000000006E-2"/>
    <n v="0.128"/>
  </r>
  <r>
    <x v="3"/>
    <x v="5"/>
    <n v="2"/>
    <x v="2"/>
    <n v="36950"/>
    <n v="0"/>
    <n v="0"/>
    <n v="0"/>
    <n v="0"/>
    <n v="0"/>
    <n v="4"/>
    <n v="4603"/>
    <n v="5637.83"/>
    <n v="0.125"/>
    <n v="0.153"/>
  </r>
  <r>
    <x v="3"/>
    <x v="5"/>
    <n v="3"/>
    <x v="3"/>
    <n v="36950"/>
    <n v="1"/>
    <n v="356"/>
    <n v="436"/>
    <n v="0.01"/>
    <n v="1.2E-2"/>
    <n v="31"/>
    <n v="7197"/>
    <n v="11143.83"/>
    <n v="0.19500000000000001"/>
    <n v="0.30199999999999999"/>
  </r>
  <r>
    <x v="3"/>
    <x v="5"/>
    <n v="4"/>
    <x v="4"/>
    <n v="36950"/>
    <n v="1"/>
    <n v="6943"/>
    <n v="12166.08"/>
    <n v="0.188"/>
    <n v="0.32900000000000001"/>
    <n v="3"/>
    <n v="6939"/>
    <n v="10133.24"/>
    <n v="0.188"/>
    <n v="0.27400000000000002"/>
  </r>
  <r>
    <x v="3"/>
    <x v="5"/>
    <n v="5"/>
    <x v="5"/>
    <n v="36950"/>
    <n v="0"/>
    <n v="0"/>
    <n v="0"/>
    <n v="0"/>
    <n v="0"/>
    <n v="64"/>
    <n v="22042"/>
    <n v="15206.95"/>
    <n v="0.59699999999999998"/>
    <n v="0.41199999999999998"/>
  </r>
  <r>
    <x v="3"/>
    <x v="5"/>
    <n v="6"/>
    <x v="6"/>
    <n v="36950"/>
    <n v="0"/>
    <n v="0"/>
    <n v="0"/>
    <n v="0"/>
    <n v="0"/>
    <n v="20"/>
    <n v="4247"/>
    <n v="4940.3500000000004"/>
    <n v="0.115"/>
    <n v="0.13400000000000001"/>
  </r>
  <r>
    <x v="3"/>
    <x v="5"/>
    <n v="7"/>
    <x v="7"/>
    <n v="36950"/>
    <n v="0"/>
    <n v="0"/>
    <n v="0"/>
    <n v="0"/>
    <n v="0"/>
    <n v="0"/>
    <n v="0"/>
    <n v="0"/>
    <n v="0"/>
    <n v="0"/>
  </r>
  <r>
    <x v="3"/>
    <x v="5"/>
    <n v="8"/>
    <x v="8"/>
    <n v="36950"/>
    <n v="0"/>
    <n v="0"/>
    <n v="0"/>
    <n v="0"/>
    <n v="0"/>
    <n v="1"/>
    <n v="404"/>
    <n v="22.25"/>
    <n v="1.0999999999999999E-2"/>
    <n v="1E-3"/>
  </r>
  <r>
    <x v="3"/>
    <x v="5"/>
    <n v="9"/>
    <x v="9"/>
    <n v="36950"/>
    <n v="0"/>
    <n v="0"/>
    <n v="0"/>
    <n v="0"/>
    <n v="0"/>
    <n v="67"/>
    <n v="26444"/>
    <n v="21425.46"/>
    <n v="0.71599999999999997"/>
    <n v="0.57999999999999996"/>
  </r>
  <r>
    <x v="3"/>
    <x v="6"/>
    <n v="0"/>
    <x v="0"/>
    <n v="37060"/>
    <n v="0"/>
    <n v="0"/>
    <n v="0"/>
    <n v="0"/>
    <n v="0"/>
    <n v="15"/>
    <n v="5650"/>
    <n v="3534.61"/>
    <n v="0.152"/>
    <n v="9.5000000000000001E-2"/>
  </r>
  <r>
    <x v="3"/>
    <x v="6"/>
    <n v="1"/>
    <x v="1"/>
    <n v="37060"/>
    <n v="0"/>
    <n v="0"/>
    <n v="0"/>
    <n v="0"/>
    <n v="0"/>
    <n v="154"/>
    <n v="6574"/>
    <n v="9563.09"/>
    <n v="0.17699999999999999"/>
    <n v="0.25800000000000001"/>
  </r>
  <r>
    <x v="3"/>
    <x v="6"/>
    <n v="2"/>
    <x v="2"/>
    <n v="37060"/>
    <n v="0"/>
    <n v="0"/>
    <n v="0"/>
    <n v="0"/>
    <n v="0"/>
    <n v="7"/>
    <n v="7239"/>
    <n v="2084.66"/>
    <n v="0.19500000000000001"/>
    <n v="5.6000000000000001E-2"/>
  </r>
  <r>
    <x v="3"/>
    <x v="6"/>
    <n v="3"/>
    <x v="3"/>
    <n v="37060"/>
    <n v="4"/>
    <n v="8043"/>
    <n v="22822.23"/>
    <n v="0.217"/>
    <n v="0.61599999999999999"/>
    <n v="31"/>
    <n v="15723"/>
    <n v="14213.77"/>
    <n v="0.42399999999999999"/>
    <n v="0.38400000000000001"/>
  </r>
  <r>
    <x v="3"/>
    <x v="6"/>
    <n v="4"/>
    <x v="4"/>
    <n v="37060"/>
    <n v="0"/>
    <n v="0"/>
    <n v="0"/>
    <n v="0"/>
    <n v="0"/>
    <n v="6"/>
    <n v="579"/>
    <n v="380.15"/>
    <n v="1.6E-2"/>
    <n v="0.01"/>
  </r>
  <r>
    <x v="3"/>
    <x v="6"/>
    <n v="5"/>
    <x v="5"/>
    <n v="37060"/>
    <n v="0"/>
    <n v="0"/>
    <n v="0"/>
    <n v="0"/>
    <n v="0"/>
    <n v="79"/>
    <n v="10982"/>
    <n v="18426.07"/>
    <n v="0.29599999999999999"/>
    <n v="0.497"/>
  </r>
  <r>
    <x v="3"/>
    <x v="6"/>
    <n v="6"/>
    <x v="6"/>
    <n v="37060"/>
    <n v="18"/>
    <n v="6262"/>
    <n v="16263"/>
    <n v="0.16900000000000001"/>
    <n v="0.439"/>
    <n v="30"/>
    <n v="4286"/>
    <n v="6444.81"/>
    <n v="0.11600000000000001"/>
    <n v="0.17399999999999999"/>
  </r>
  <r>
    <x v="3"/>
    <x v="6"/>
    <n v="7"/>
    <x v="7"/>
    <n v="37060"/>
    <n v="0"/>
    <n v="0"/>
    <n v="0"/>
    <n v="0"/>
    <n v="0"/>
    <n v="0"/>
    <n v="0"/>
    <n v="0"/>
    <n v="0"/>
    <n v="0"/>
  </r>
  <r>
    <x v="3"/>
    <x v="6"/>
    <n v="8"/>
    <x v="8"/>
    <n v="37060"/>
    <n v="0"/>
    <n v="0"/>
    <n v="0"/>
    <n v="0"/>
    <n v="0"/>
    <n v="4"/>
    <n v="166"/>
    <n v="55.45"/>
    <n v="4.0000000000000001E-3"/>
    <n v="1E-3"/>
  </r>
  <r>
    <x v="3"/>
    <x v="6"/>
    <n v="9"/>
    <x v="9"/>
    <n v="37060"/>
    <n v="0"/>
    <n v="0"/>
    <n v="0"/>
    <n v="0"/>
    <n v="0"/>
    <n v="62"/>
    <n v="15027"/>
    <n v="16343.62"/>
    <n v="0.40500000000000003"/>
    <n v="0.441"/>
  </r>
  <r>
    <x v="3"/>
    <x v="7"/>
    <n v="0"/>
    <x v="0"/>
    <n v="37152"/>
    <n v="0"/>
    <n v="0"/>
    <n v="0"/>
    <n v="0"/>
    <n v="0"/>
    <n v="15"/>
    <n v="4823"/>
    <n v="2979.22"/>
    <n v="0.13"/>
    <n v="0.08"/>
  </r>
  <r>
    <x v="3"/>
    <x v="7"/>
    <n v="1"/>
    <x v="1"/>
    <n v="37152"/>
    <n v="0"/>
    <n v="0"/>
    <n v="0"/>
    <n v="0"/>
    <n v="0"/>
    <n v="188"/>
    <n v="4822"/>
    <n v="9488.6200000000008"/>
    <n v="0.13"/>
    <n v="0.255"/>
  </r>
  <r>
    <x v="3"/>
    <x v="7"/>
    <n v="2"/>
    <x v="2"/>
    <n v="37152"/>
    <n v="0"/>
    <n v="0"/>
    <n v="0"/>
    <n v="0"/>
    <n v="0"/>
    <n v="18"/>
    <n v="16630"/>
    <n v="20115.53"/>
    <n v="0.44800000000000001"/>
    <n v="0.54100000000000004"/>
  </r>
  <r>
    <x v="3"/>
    <x v="7"/>
    <n v="3"/>
    <x v="3"/>
    <n v="37152"/>
    <n v="0"/>
    <n v="0"/>
    <n v="0"/>
    <n v="0"/>
    <n v="0"/>
    <n v="21"/>
    <n v="8452"/>
    <n v="8805.6200000000008"/>
    <n v="0.22700000000000001"/>
    <n v="0.23699999999999999"/>
  </r>
  <r>
    <x v="3"/>
    <x v="7"/>
    <n v="4"/>
    <x v="4"/>
    <n v="37152"/>
    <n v="0"/>
    <n v="0"/>
    <n v="0"/>
    <n v="0"/>
    <n v="0"/>
    <n v="6"/>
    <n v="2727"/>
    <n v="4156.8999999999996"/>
    <n v="7.2999999999999995E-2"/>
    <n v="0.112"/>
  </r>
  <r>
    <x v="3"/>
    <x v="7"/>
    <n v="5"/>
    <x v="5"/>
    <n v="37152"/>
    <n v="0"/>
    <n v="0"/>
    <n v="0"/>
    <n v="0"/>
    <n v="0"/>
    <n v="70"/>
    <n v="11768"/>
    <n v="11860.93"/>
    <n v="0.317"/>
    <n v="0.31900000000000001"/>
  </r>
  <r>
    <x v="3"/>
    <x v="7"/>
    <n v="6"/>
    <x v="6"/>
    <n v="37152"/>
    <n v="0"/>
    <n v="0"/>
    <n v="0"/>
    <n v="0"/>
    <n v="0"/>
    <n v="17"/>
    <n v="8307"/>
    <n v="9169.33"/>
    <n v="0.224"/>
    <n v="0.247"/>
  </r>
  <r>
    <x v="3"/>
    <x v="7"/>
    <n v="7"/>
    <x v="7"/>
    <n v="37152"/>
    <n v="0"/>
    <n v="0"/>
    <n v="0"/>
    <n v="0"/>
    <n v="0"/>
    <n v="0"/>
    <n v="0"/>
    <n v="0"/>
    <n v="0"/>
    <n v="0"/>
  </r>
  <r>
    <x v="3"/>
    <x v="7"/>
    <n v="8"/>
    <x v="8"/>
    <n v="37152"/>
    <n v="0"/>
    <n v="0"/>
    <n v="0"/>
    <n v="0"/>
    <n v="0"/>
    <n v="2"/>
    <n v="72"/>
    <n v="18.95"/>
    <n v="2E-3"/>
    <n v="1E-3"/>
  </r>
  <r>
    <x v="3"/>
    <x v="7"/>
    <n v="9"/>
    <x v="9"/>
    <n v="37152"/>
    <n v="0"/>
    <n v="0"/>
    <n v="0"/>
    <n v="0"/>
    <n v="0"/>
    <n v="68"/>
    <n v="12877"/>
    <n v="7862.63"/>
    <n v="0.34699999999999998"/>
    <n v="0.21199999999999999"/>
  </r>
  <r>
    <x v="3"/>
    <x v="8"/>
    <n v="0"/>
    <x v="0"/>
    <n v="37213"/>
    <n v="0"/>
    <n v="0"/>
    <n v="0"/>
    <n v="0"/>
    <n v="0"/>
    <n v="12"/>
    <n v="2511"/>
    <n v="2346"/>
    <n v="6.7000000000000004E-2"/>
    <n v="6.3E-2"/>
  </r>
  <r>
    <x v="3"/>
    <x v="8"/>
    <n v="1"/>
    <x v="1"/>
    <n v="37213"/>
    <n v="0"/>
    <n v="0"/>
    <n v="0"/>
    <n v="0"/>
    <n v="0"/>
    <n v="235"/>
    <n v="6155"/>
    <n v="9530"/>
    <n v="0.16500000000000001"/>
    <n v="0.25600000000000001"/>
  </r>
  <r>
    <x v="3"/>
    <x v="8"/>
    <n v="2"/>
    <x v="2"/>
    <n v="37213"/>
    <n v="0"/>
    <n v="0"/>
    <n v="0"/>
    <n v="0"/>
    <n v="0"/>
    <n v="18"/>
    <n v="31670"/>
    <n v="11268"/>
    <n v="0.85099999999999998"/>
    <n v="0.30299999999999999"/>
  </r>
  <r>
    <x v="3"/>
    <x v="8"/>
    <n v="3"/>
    <x v="3"/>
    <n v="37213"/>
    <n v="0"/>
    <n v="0"/>
    <n v="0"/>
    <n v="0"/>
    <n v="0"/>
    <n v="11"/>
    <n v="3925"/>
    <n v="3798"/>
    <n v="0.105"/>
    <n v="0.10199999999999999"/>
  </r>
  <r>
    <x v="3"/>
    <x v="8"/>
    <n v="4"/>
    <x v="4"/>
    <n v="37213"/>
    <n v="0"/>
    <n v="0"/>
    <n v="0"/>
    <n v="0"/>
    <n v="0"/>
    <n v="8"/>
    <n v="5129"/>
    <n v="6919"/>
    <n v="0.13800000000000001"/>
    <n v="0.186"/>
  </r>
  <r>
    <x v="3"/>
    <x v="8"/>
    <n v="5"/>
    <x v="5"/>
    <n v="37213"/>
    <n v="0"/>
    <n v="0"/>
    <n v="0"/>
    <n v="0"/>
    <n v="0"/>
    <n v="57"/>
    <n v="1315"/>
    <n v="2153"/>
    <n v="3.5000000000000003E-2"/>
    <n v="5.8000000000000003E-2"/>
  </r>
  <r>
    <x v="3"/>
    <x v="8"/>
    <n v="6"/>
    <x v="6"/>
    <n v="37213"/>
    <n v="49"/>
    <n v="32842"/>
    <n v="102498.28"/>
    <n v="0.88300000000000001"/>
    <n v="2.754"/>
    <n v="30"/>
    <n v="11387"/>
    <n v="11762.72"/>
    <n v="0.30599999999999999"/>
    <n v="0.316"/>
  </r>
  <r>
    <x v="3"/>
    <x v="8"/>
    <n v="7"/>
    <x v="7"/>
    <n v="37213"/>
    <n v="0"/>
    <n v="0"/>
    <n v="0"/>
    <n v="0"/>
    <n v="0"/>
    <n v="0"/>
    <n v="0"/>
    <n v="0"/>
    <n v="0"/>
    <n v="0"/>
  </r>
  <r>
    <x v="3"/>
    <x v="8"/>
    <n v="8"/>
    <x v="8"/>
    <n v="37213"/>
    <n v="0"/>
    <n v="0"/>
    <n v="0"/>
    <n v="0"/>
    <n v="0"/>
    <n v="0"/>
    <n v="0"/>
    <n v="0"/>
    <n v="0"/>
    <n v="0"/>
  </r>
  <r>
    <x v="3"/>
    <x v="8"/>
    <n v="9"/>
    <x v="9"/>
    <n v="37213"/>
    <n v="3"/>
    <n v="4"/>
    <n v="1.92"/>
    <n v="0"/>
    <n v="0"/>
    <n v="43"/>
    <n v="5086"/>
    <n v="2004.08"/>
    <n v="0.13700000000000001"/>
    <n v="5.3999999999999999E-2"/>
  </r>
  <r>
    <x v="4"/>
    <x v="0"/>
    <n v="0"/>
    <x v="0"/>
    <n v="66523"/>
    <n v="0"/>
    <n v="0"/>
    <n v="0"/>
    <n v="0"/>
    <n v="0"/>
    <n v="27"/>
    <n v="8879"/>
    <n v="10307"/>
    <n v="0.13300000000000001"/>
    <n v="0.155"/>
  </r>
  <r>
    <x v="4"/>
    <x v="0"/>
    <n v="1"/>
    <x v="1"/>
    <n v="66523"/>
    <n v="0"/>
    <n v="0"/>
    <n v="0"/>
    <n v="0"/>
    <n v="0"/>
    <n v="204"/>
    <n v="4781"/>
    <n v="16821"/>
    <n v="7.1999999999999995E-2"/>
    <n v="0.253"/>
  </r>
  <r>
    <x v="4"/>
    <x v="0"/>
    <n v="2"/>
    <x v="2"/>
    <n v="66523"/>
    <n v="0"/>
    <n v="0"/>
    <n v="0"/>
    <n v="0"/>
    <n v="0"/>
    <n v="6"/>
    <n v="4754"/>
    <n v="2254"/>
    <n v="7.0999999999999994E-2"/>
    <n v="3.4000000000000002E-2"/>
  </r>
  <r>
    <x v="4"/>
    <x v="0"/>
    <n v="3"/>
    <x v="3"/>
    <n v="66523"/>
    <n v="0"/>
    <n v="0"/>
    <n v="0"/>
    <n v="0"/>
    <n v="0"/>
    <n v="28"/>
    <n v="5616"/>
    <n v="5891"/>
    <n v="8.4000000000000005E-2"/>
    <n v="8.8999999999999996E-2"/>
  </r>
  <r>
    <x v="4"/>
    <x v="0"/>
    <n v="4"/>
    <x v="4"/>
    <n v="66523"/>
    <n v="0"/>
    <n v="0"/>
    <n v="0"/>
    <n v="0"/>
    <n v="0"/>
    <n v="6"/>
    <n v="450"/>
    <n v="980"/>
    <n v="7.0000000000000001E-3"/>
    <n v="1.4999999999999999E-2"/>
  </r>
  <r>
    <x v="4"/>
    <x v="0"/>
    <n v="5"/>
    <x v="5"/>
    <n v="66523"/>
    <n v="0"/>
    <n v="0"/>
    <n v="0"/>
    <n v="0"/>
    <n v="0"/>
    <n v="256"/>
    <n v="17779"/>
    <n v="24573"/>
    <n v="0.26700000000000002"/>
    <n v="0.36899999999999999"/>
  </r>
  <r>
    <x v="4"/>
    <x v="0"/>
    <n v="6"/>
    <x v="6"/>
    <n v="66523"/>
    <n v="26"/>
    <n v="23896"/>
    <n v="145529"/>
    <n v="0.35899999999999999"/>
    <n v="2.1880000000000002"/>
    <n v="28"/>
    <n v="6421"/>
    <n v="16716"/>
    <n v="9.7000000000000003E-2"/>
    <n v="0.251"/>
  </r>
  <r>
    <x v="4"/>
    <x v="0"/>
    <n v="7"/>
    <x v="7"/>
    <n v="66523"/>
    <n v="0"/>
    <n v="0"/>
    <n v="0"/>
    <n v="0"/>
    <n v="0"/>
    <n v="0"/>
    <n v="0"/>
    <n v="0"/>
    <n v="0"/>
    <n v="0"/>
  </r>
  <r>
    <x v="4"/>
    <x v="0"/>
    <n v="8"/>
    <x v="8"/>
    <n v="66523"/>
    <n v="0"/>
    <n v="0"/>
    <n v="0"/>
    <n v="0"/>
    <n v="0"/>
    <n v="2"/>
    <n v="1092"/>
    <n v="74"/>
    <n v="1.6E-2"/>
    <n v="1E-3"/>
  </r>
  <r>
    <x v="4"/>
    <x v="0"/>
    <n v="9"/>
    <x v="9"/>
    <n v="66523"/>
    <n v="0"/>
    <n v="0"/>
    <n v="0"/>
    <n v="0"/>
    <n v="0"/>
    <n v="45"/>
    <n v="1962"/>
    <n v="2995"/>
    <n v="2.9000000000000001E-2"/>
    <n v="4.4999999999999998E-2"/>
  </r>
  <r>
    <x v="4"/>
    <x v="1"/>
    <n v="0"/>
    <x v="0"/>
    <n v="66784"/>
    <n v="0"/>
    <n v="0"/>
    <n v="0"/>
    <n v="0"/>
    <n v="0"/>
    <n v="29"/>
    <n v="3980"/>
    <n v="7468"/>
    <n v="0.06"/>
    <n v="0.112"/>
  </r>
  <r>
    <x v="4"/>
    <x v="1"/>
    <n v="1"/>
    <x v="1"/>
    <n v="66784"/>
    <n v="0"/>
    <n v="0"/>
    <n v="0"/>
    <n v="0"/>
    <n v="0"/>
    <n v="108"/>
    <n v="1634"/>
    <n v="4074"/>
    <n v="2.4E-2"/>
    <n v="6.0999999999999999E-2"/>
  </r>
  <r>
    <x v="4"/>
    <x v="1"/>
    <n v="2"/>
    <x v="2"/>
    <n v="66784"/>
    <n v="0"/>
    <n v="0"/>
    <n v="0"/>
    <n v="0"/>
    <n v="0"/>
    <n v="4"/>
    <n v="10609"/>
    <n v="10880"/>
    <n v="0.159"/>
    <n v="0.16300000000000001"/>
  </r>
  <r>
    <x v="4"/>
    <x v="1"/>
    <n v="3"/>
    <x v="3"/>
    <n v="66784"/>
    <n v="0"/>
    <n v="0"/>
    <n v="0"/>
    <n v="0"/>
    <n v="0"/>
    <n v="33"/>
    <n v="5012"/>
    <n v="19714"/>
    <n v="7.4999999999999997E-2"/>
    <n v="0.29499999999999998"/>
  </r>
  <r>
    <x v="4"/>
    <x v="1"/>
    <n v="4"/>
    <x v="4"/>
    <n v="66784"/>
    <n v="0"/>
    <n v="0"/>
    <n v="0"/>
    <n v="0"/>
    <n v="0"/>
    <n v="2"/>
    <n v="3988"/>
    <n v="4052"/>
    <n v="0.06"/>
    <n v="6.0999999999999999E-2"/>
  </r>
  <r>
    <x v="4"/>
    <x v="1"/>
    <n v="5"/>
    <x v="5"/>
    <n v="66784"/>
    <n v="0"/>
    <n v="0"/>
    <n v="0"/>
    <n v="0"/>
    <n v="0"/>
    <n v="131"/>
    <n v="19624"/>
    <n v="29537"/>
    <n v="0.29399999999999998"/>
    <n v="0.442"/>
  </r>
  <r>
    <x v="4"/>
    <x v="1"/>
    <n v="6"/>
    <x v="6"/>
    <n v="66784"/>
    <n v="0"/>
    <n v="0"/>
    <n v="0"/>
    <n v="0"/>
    <n v="0"/>
    <n v="19"/>
    <n v="4789"/>
    <n v="8678"/>
    <n v="7.1999999999999995E-2"/>
    <n v="0.13"/>
  </r>
  <r>
    <x v="4"/>
    <x v="1"/>
    <n v="7"/>
    <x v="7"/>
    <n v="66784"/>
    <n v="0"/>
    <n v="0"/>
    <n v="0"/>
    <n v="0"/>
    <n v="0"/>
    <n v="0"/>
    <n v="0"/>
    <n v="0"/>
    <n v="0"/>
    <n v="0"/>
  </r>
  <r>
    <x v="4"/>
    <x v="1"/>
    <n v="8"/>
    <x v="8"/>
    <n v="66784"/>
    <n v="0"/>
    <n v="0"/>
    <n v="0"/>
    <n v="0"/>
    <n v="0"/>
    <n v="1"/>
    <n v="402"/>
    <n v="27"/>
    <n v="6.0000000000000001E-3"/>
    <n v="0"/>
  </r>
  <r>
    <x v="4"/>
    <x v="1"/>
    <n v="9"/>
    <x v="9"/>
    <n v="66784"/>
    <n v="0"/>
    <n v="0"/>
    <n v="0"/>
    <n v="0"/>
    <n v="0"/>
    <n v="58"/>
    <n v="12999"/>
    <n v="9932"/>
    <n v="0.19500000000000001"/>
    <n v="0.14899999999999999"/>
  </r>
  <r>
    <x v="4"/>
    <x v="2"/>
    <n v="0"/>
    <x v="0"/>
    <n v="66985"/>
    <n v="0"/>
    <n v="0"/>
    <n v="0"/>
    <n v="0"/>
    <n v="0"/>
    <n v="33"/>
    <n v="1089"/>
    <n v="1089"/>
    <n v="1.6E-2"/>
    <n v="1.6E-2"/>
  </r>
  <r>
    <x v="4"/>
    <x v="2"/>
    <n v="1"/>
    <x v="1"/>
    <n v="66985"/>
    <n v="0"/>
    <n v="0"/>
    <n v="0"/>
    <n v="0"/>
    <n v="0"/>
    <n v="109"/>
    <n v="1695"/>
    <n v="6058"/>
    <n v="2.5000000000000001E-2"/>
    <n v="0.09"/>
  </r>
  <r>
    <x v="4"/>
    <x v="2"/>
    <n v="2"/>
    <x v="2"/>
    <n v="66985"/>
    <n v="0"/>
    <n v="0"/>
    <n v="0"/>
    <n v="0"/>
    <n v="0"/>
    <n v="4"/>
    <n v="3574"/>
    <n v="1110"/>
    <n v="5.2999999999999999E-2"/>
    <n v="1.7000000000000001E-2"/>
  </r>
  <r>
    <x v="4"/>
    <x v="2"/>
    <n v="3"/>
    <x v="3"/>
    <n v="66985"/>
    <n v="13"/>
    <n v="1560"/>
    <n v="1476"/>
    <n v="2.3E-2"/>
    <n v="2.1999999999999999E-2"/>
    <n v="54"/>
    <n v="7342"/>
    <n v="10641"/>
    <n v="0.11"/>
    <n v="0.159"/>
  </r>
  <r>
    <x v="4"/>
    <x v="2"/>
    <n v="4"/>
    <x v="4"/>
    <n v="66985"/>
    <n v="0"/>
    <n v="0"/>
    <n v="0"/>
    <n v="0"/>
    <n v="0"/>
    <n v="1"/>
    <n v="13"/>
    <n v="49"/>
    <n v="0"/>
    <n v="1E-3"/>
  </r>
  <r>
    <x v="4"/>
    <x v="2"/>
    <n v="5"/>
    <x v="5"/>
    <n v="66985"/>
    <n v="0"/>
    <n v="0"/>
    <n v="0"/>
    <n v="0"/>
    <n v="0"/>
    <n v="143"/>
    <n v="16013"/>
    <n v="23971"/>
    <n v="0.23899999999999999"/>
    <n v="0.35799999999999998"/>
  </r>
  <r>
    <x v="4"/>
    <x v="2"/>
    <n v="6"/>
    <x v="6"/>
    <n v="66985"/>
    <n v="30"/>
    <n v="16325"/>
    <n v="29213"/>
    <n v="0.24399999999999999"/>
    <n v="0.436"/>
    <n v="17"/>
    <n v="7447"/>
    <n v="18844"/>
    <n v="0.111"/>
    <n v="0.28100000000000003"/>
  </r>
  <r>
    <x v="4"/>
    <x v="2"/>
    <n v="7"/>
    <x v="7"/>
    <n v="66985"/>
    <n v="0"/>
    <n v="0"/>
    <n v="0"/>
    <n v="0"/>
    <n v="0"/>
    <n v="0"/>
    <n v="0"/>
    <n v="0"/>
    <n v="0"/>
    <n v="0"/>
  </r>
  <r>
    <x v="4"/>
    <x v="2"/>
    <n v="8"/>
    <x v="8"/>
    <n v="66985"/>
    <n v="0"/>
    <n v="0"/>
    <n v="0"/>
    <n v="0"/>
    <n v="0"/>
    <n v="2"/>
    <n v="17"/>
    <n v="10"/>
    <n v="0"/>
    <n v="0"/>
  </r>
  <r>
    <x v="4"/>
    <x v="2"/>
    <n v="9"/>
    <x v="9"/>
    <n v="66985"/>
    <n v="0"/>
    <n v="0"/>
    <n v="0"/>
    <n v="0"/>
    <n v="0"/>
    <n v="61"/>
    <n v="9503"/>
    <n v="9035"/>
    <n v="0.14199999999999999"/>
    <n v="0.13500000000000001"/>
  </r>
  <r>
    <x v="4"/>
    <x v="3"/>
    <n v="0"/>
    <x v="0"/>
    <n v="67502"/>
    <n v="1"/>
    <n v="8"/>
    <n v="2.7"/>
    <n v="0"/>
    <n v="0"/>
    <n v="29"/>
    <n v="3465"/>
    <n v="1672.7"/>
    <n v="5.0999999999999997E-2"/>
    <n v="2.5000000000000001E-2"/>
  </r>
  <r>
    <x v="4"/>
    <x v="3"/>
    <n v="1"/>
    <x v="1"/>
    <n v="67502"/>
    <n v="1"/>
    <n v="11"/>
    <n v="42.5"/>
    <n v="0"/>
    <n v="1E-3"/>
    <n v="129"/>
    <n v="2901"/>
    <n v="11381.9"/>
    <n v="4.2999999999999997E-2"/>
    <n v="0.16900000000000001"/>
  </r>
  <r>
    <x v="4"/>
    <x v="3"/>
    <n v="2"/>
    <x v="2"/>
    <n v="67502"/>
    <n v="0"/>
    <n v="0"/>
    <n v="0"/>
    <n v="0"/>
    <n v="0"/>
    <n v="3"/>
    <n v="15048"/>
    <n v="3294.4"/>
    <n v="0.223"/>
    <n v="4.9000000000000002E-2"/>
  </r>
  <r>
    <x v="4"/>
    <x v="3"/>
    <n v="3"/>
    <x v="3"/>
    <n v="67502"/>
    <n v="25"/>
    <n v="11577"/>
    <n v="27631.9"/>
    <n v="0.17199999999999999"/>
    <n v="0.40899999999999997"/>
    <n v="66"/>
    <n v="24077"/>
    <n v="26803.3"/>
    <n v="0.35699999999999998"/>
    <n v="0.39700000000000002"/>
  </r>
  <r>
    <x v="4"/>
    <x v="3"/>
    <n v="4"/>
    <x v="4"/>
    <n v="67502"/>
    <n v="0"/>
    <n v="0"/>
    <n v="0"/>
    <n v="0"/>
    <n v="0"/>
    <n v="2"/>
    <n v="279"/>
    <n v="285.89999999999998"/>
    <n v="4.0000000000000001E-3"/>
    <n v="4.0000000000000001E-3"/>
  </r>
  <r>
    <x v="4"/>
    <x v="3"/>
    <n v="5"/>
    <x v="5"/>
    <n v="67502"/>
    <n v="7"/>
    <n v="4059"/>
    <n v="7076"/>
    <n v="0.06"/>
    <n v="0.105"/>
    <n v="152"/>
    <n v="15226"/>
    <n v="21505.8"/>
    <n v="0.22600000000000001"/>
    <n v="0.31900000000000001"/>
  </r>
  <r>
    <x v="4"/>
    <x v="3"/>
    <n v="6"/>
    <x v="6"/>
    <n v="67502"/>
    <n v="37"/>
    <n v="19212"/>
    <n v="106670"/>
    <n v="0.28499999999999998"/>
    <n v="1.58"/>
    <n v="74"/>
    <n v="8030"/>
    <n v="29870.6"/>
    <n v="0.11899999999999999"/>
    <n v="0.443"/>
  </r>
  <r>
    <x v="4"/>
    <x v="3"/>
    <n v="7"/>
    <x v="7"/>
    <n v="67502"/>
    <n v="2"/>
    <n v="2997"/>
    <n v="7496.5"/>
    <n v="4.3999999999999997E-2"/>
    <n v="0.111"/>
    <n v="0"/>
    <n v="0"/>
    <n v="0"/>
    <n v="0"/>
    <n v="0"/>
  </r>
  <r>
    <x v="4"/>
    <x v="3"/>
    <n v="8"/>
    <x v="8"/>
    <n v="67502"/>
    <n v="0"/>
    <n v="0"/>
    <n v="0"/>
    <n v="0"/>
    <n v="0"/>
    <n v="5"/>
    <n v="2001"/>
    <n v="848.2"/>
    <n v="0.03"/>
    <n v="1.2999999999999999E-2"/>
  </r>
  <r>
    <x v="4"/>
    <x v="3"/>
    <n v="9"/>
    <x v="9"/>
    <n v="67502"/>
    <n v="1"/>
    <n v="1"/>
    <n v="22.3"/>
    <n v="0"/>
    <n v="0"/>
    <n v="50"/>
    <n v="1442"/>
    <n v="4648.5"/>
    <n v="2.1000000000000001E-2"/>
    <n v="6.9000000000000006E-2"/>
  </r>
  <r>
    <x v="4"/>
    <x v="4"/>
    <n v="0"/>
    <x v="0"/>
    <n v="68112"/>
    <n v="0"/>
    <n v="0"/>
    <n v="0"/>
    <n v="0"/>
    <n v="0"/>
    <n v="37"/>
    <n v="7059"/>
    <n v="1249.9000000000001"/>
    <n v="0.104"/>
    <n v="1.7999999999999999E-2"/>
  </r>
  <r>
    <x v="4"/>
    <x v="4"/>
    <n v="1"/>
    <x v="1"/>
    <n v="68112"/>
    <n v="4"/>
    <n v="65"/>
    <n v="1089.4000000000001"/>
    <n v="1E-3"/>
    <n v="1.6E-2"/>
    <n v="157"/>
    <n v="2758"/>
    <n v="8955.7000000000007"/>
    <n v="0.04"/>
    <n v="0.13100000000000001"/>
  </r>
  <r>
    <x v="4"/>
    <x v="4"/>
    <n v="2"/>
    <x v="2"/>
    <n v="68112"/>
    <n v="0"/>
    <n v="0"/>
    <n v="0"/>
    <n v="0"/>
    <n v="0"/>
    <n v="1"/>
    <n v="134"/>
    <n v="451.1"/>
    <n v="2E-3"/>
    <n v="7.0000000000000001E-3"/>
  </r>
  <r>
    <x v="4"/>
    <x v="4"/>
    <n v="3"/>
    <x v="3"/>
    <n v="68112"/>
    <n v="1"/>
    <n v="1"/>
    <n v="0.7"/>
    <n v="0"/>
    <n v="0"/>
    <n v="36"/>
    <n v="4853"/>
    <n v="3417.7"/>
    <n v="7.0999999999999994E-2"/>
    <n v="0.05"/>
  </r>
  <r>
    <x v="4"/>
    <x v="4"/>
    <n v="4"/>
    <x v="4"/>
    <n v="68112"/>
    <n v="0"/>
    <n v="0"/>
    <n v="0"/>
    <n v="0"/>
    <n v="0"/>
    <n v="2"/>
    <n v="306"/>
    <n v="524.29999999999995"/>
    <n v="4.0000000000000001E-3"/>
    <n v="8.0000000000000002E-3"/>
  </r>
  <r>
    <x v="4"/>
    <x v="4"/>
    <n v="5"/>
    <x v="5"/>
    <n v="68112"/>
    <n v="2"/>
    <n v="11"/>
    <n v="9.6"/>
    <n v="0"/>
    <n v="0"/>
    <n v="149"/>
    <n v="24128"/>
    <n v="42408.9"/>
    <n v="0.35399999999999998"/>
    <n v="0.623"/>
  </r>
  <r>
    <x v="4"/>
    <x v="4"/>
    <n v="6"/>
    <x v="6"/>
    <n v="68112"/>
    <n v="38"/>
    <n v="45080"/>
    <n v="69341"/>
    <n v="0.66200000000000003"/>
    <n v="1.018"/>
    <n v="27"/>
    <n v="6781"/>
    <n v="8873.3999999999905"/>
    <n v="0.1"/>
    <n v="0.13"/>
  </r>
  <r>
    <x v="4"/>
    <x v="4"/>
    <n v="7"/>
    <x v="7"/>
    <n v="68112"/>
    <n v="0"/>
    <n v="0"/>
    <n v="0"/>
    <n v="0"/>
    <n v="0"/>
    <n v="0"/>
    <n v="0"/>
    <n v="0"/>
    <n v="0"/>
    <n v="0"/>
  </r>
  <r>
    <x v="4"/>
    <x v="4"/>
    <n v="8"/>
    <x v="8"/>
    <n v="68112"/>
    <n v="0"/>
    <n v="0"/>
    <n v="0"/>
    <n v="0"/>
    <n v="0"/>
    <n v="1"/>
    <n v="2"/>
    <n v="7.7"/>
    <n v="0"/>
    <n v="0"/>
  </r>
  <r>
    <x v="4"/>
    <x v="4"/>
    <n v="9"/>
    <x v="9"/>
    <n v="68112"/>
    <n v="1"/>
    <n v="2"/>
    <n v="6"/>
    <n v="0"/>
    <n v="0"/>
    <n v="56"/>
    <n v="5360"/>
    <n v="6256.7"/>
    <n v="7.9000000000000001E-2"/>
    <n v="9.1999999999999998E-2"/>
  </r>
  <r>
    <x v="4"/>
    <x v="5"/>
    <n v="0"/>
    <x v="0"/>
    <n v="68356"/>
    <n v="0"/>
    <n v="0"/>
    <n v="0"/>
    <n v="0"/>
    <n v="0"/>
    <n v="35"/>
    <n v="7011"/>
    <n v="5558.26"/>
    <n v="0.10299999999999999"/>
    <n v="8.1000000000000003E-2"/>
  </r>
  <r>
    <x v="4"/>
    <x v="5"/>
    <n v="1"/>
    <x v="1"/>
    <n v="68356"/>
    <n v="0"/>
    <n v="0"/>
    <n v="0"/>
    <n v="0"/>
    <n v="0"/>
    <n v="75"/>
    <n v="729"/>
    <n v="2529.38"/>
    <n v="1.0999999999999999E-2"/>
    <n v="3.6999999999999998E-2"/>
  </r>
  <r>
    <x v="4"/>
    <x v="5"/>
    <n v="2"/>
    <x v="2"/>
    <n v="68356"/>
    <n v="0"/>
    <n v="0"/>
    <n v="0"/>
    <n v="0"/>
    <n v="0"/>
    <n v="6"/>
    <n v="36387"/>
    <n v="3774.64"/>
    <n v="0.53200000000000003"/>
    <n v="5.5E-2"/>
  </r>
  <r>
    <x v="4"/>
    <x v="5"/>
    <n v="3"/>
    <x v="3"/>
    <n v="68356"/>
    <n v="1"/>
    <n v="3"/>
    <n v="54.9"/>
    <n v="0"/>
    <n v="1E-3"/>
    <n v="53"/>
    <n v="10664"/>
    <n v="22387.83"/>
    <n v="0.156"/>
    <n v="0.32800000000000001"/>
  </r>
  <r>
    <x v="4"/>
    <x v="5"/>
    <n v="4"/>
    <x v="4"/>
    <n v="68356"/>
    <n v="5"/>
    <n v="1044"/>
    <n v="12230.93"/>
    <n v="1.4999999999999999E-2"/>
    <n v="0.17899999999999999"/>
    <n v="5"/>
    <n v="254"/>
    <n v="39.229999999999599"/>
    <n v="4.0000000000000001E-3"/>
    <n v="1E-3"/>
  </r>
  <r>
    <x v="4"/>
    <x v="5"/>
    <n v="5"/>
    <x v="5"/>
    <n v="68356"/>
    <n v="0"/>
    <n v="0"/>
    <n v="0"/>
    <n v="0"/>
    <n v="0"/>
    <n v="169"/>
    <n v="22741"/>
    <n v="25733.38"/>
    <n v="0.33300000000000002"/>
    <n v="0.376"/>
  </r>
  <r>
    <x v="4"/>
    <x v="5"/>
    <n v="6"/>
    <x v="6"/>
    <n v="68356"/>
    <n v="8"/>
    <n v="14895"/>
    <n v="46359.45"/>
    <n v="0.218"/>
    <n v="0.67800000000000005"/>
    <n v="34"/>
    <n v="4326"/>
    <n v="10114.66"/>
    <n v="6.3E-2"/>
    <n v="0.14799999999999999"/>
  </r>
  <r>
    <x v="4"/>
    <x v="5"/>
    <n v="7"/>
    <x v="7"/>
    <n v="68356"/>
    <n v="0"/>
    <n v="0"/>
    <n v="0"/>
    <n v="0"/>
    <n v="0"/>
    <n v="0"/>
    <n v="0"/>
    <n v="0"/>
    <n v="0"/>
    <n v="0"/>
  </r>
  <r>
    <x v="4"/>
    <x v="5"/>
    <n v="8"/>
    <x v="8"/>
    <n v="68356"/>
    <n v="0"/>
    <n v="0"/>
    <n v="0"/>
    <n v="0"/>
    <n v="0"/>
    <n v="0"/>
    <n v="0"/>
    <n v="0"/>
    <n v="0"/>
    <n v="0"/>
  </r>
  <r>
    <x v="4"/>
    <x v="5"/>
    <n v="9"/>
    <x v="9"/>
    <n v="68356"/>
    <n v="1"/>
    <n v="4"/>
    <n v="13.87"/>
    <n v="0"/>
    <n v="0"/>
    <n v="59"/>
    <n v="2260"/>
    <n v="1785.36"/>
    <n v="3.3000000000000002E-2"/>
    <n v="2.5999999999999999E-2"/>
  </r>
  <r>
    <x v="4"/>
    <x v="6"/>
    <n v="0"/>
    <x v="0"/>
    <n v="68672"/>
    <n v="0"/>
    <n v="0"/>
    <n v="0"/>
    <n v="0"/>
    <n v="0"/>
    <n v="28"/>
    <n v="5135"/>
    <n v="2931.89"/>
    <n v="7.4999999999999997E-2"/>
    <n v="4.2999999999999997E-2"/>
  </r>
  <r>
    <x v="4"/>
    <x v="6"/>
    <n v="1"/>
    <x v="1"/>
    <n v="68672"/>
    <n v="0"/>
    <n v="0"/>
    <n v="0"/>
    <n v="0"/>
    <n v="0"/>
    <n v="125"/>
    <n v="2503"/>
    <n v="8417.33"/>
    <n v="3.5999999999999997E-2"/>
    <n v="0.123"/>
  </r>
  <r>
    <x v="4"/>
    <x v="6"/>
    <n v="2"/>
    <x v="2"/>
    <n v="68672"/>
    <n v="0"/>
    <n v="0"/>
    <n v="0"/>
    <n v="0"/>
    <n v="0"/>
    <n v="2"/>
    <n v="39"/>
    <n v="47.78"/>
    <n v="1E-3"/>
    <n v="1E-3"/>
  </r>
  <r>
    <x v="4"/>
    <x v="6"/>
    <n v="3"/>
    <x v="3"/>
    <n v="68672"/>
    <n v="0"/>
    <n v="0"/>
    <n v="0"/>
    <n v="0"/>
    <n v="0"/>
    <n v="47"/>
    <n v="3536"/>
    <n v="6196.19"/>
    <n v="5.0999999999999997E-2"/>
    <n v="0.09"/>
  </r>
  <r>
    <x v="4"/>
    <x v="6"/>
    <n v="4"/>
    <x v="4"/>
    <n v="68672"/>
    <n v="0"/>
    <n v="0"/>
    <n v="0"/>
    <n v="0"/>
    <n v="0"/>
    <n v="11"/>
    <n v="2545"/>
    <n v="5245.53"/>
    <n v="3.6999999999999998E-2"/>
    <n v="7.5999999999999998E-2"/>
  </r>
  <r>
    <x v="4"/>
    <x v="6"/>
    <n v="5"/>
    <x v="5"/>
    <n v="68672"/>
    <n v="0"/>
    <n v="0"/>
    <n v="0"/>
    <n v="0"/>
    <n v="0"/>
    <n v="157"/>
    <n v="10494"/>
    <n v="24900.11"/>
    <n v="0.153"/>
    <n v="0.36299999999999999"/>
  </r>
  <r>
    <x v="4"/>
    <x v="6"/>
    <n v="6"/>
    <x v="6"/>
    <n v="68672"/>
    <n v="12"/>
    <n v="7396"/>
    <n v="18388.59"/>
    <n v="0.108"/>
    <n v="0.26800000000000002"/>
    <n v="36"/>
    <n v="29203"/>
    <n v="32323.98"/>
    <n v="0.42499999999999999"/>
    <n v="0.47099999999999997"/>
  </r>
  <r>
    <x v="4"/>
    <x v="6"/>
    <n v="7"/>
    <x v="7"/>
    <n v="68672"/>
    <n v="0"/>
    <n v="0"/>
    <n v="0"/>
    <n v="0"/>
    <n v="0"/>
    <n v="0"/>
    <n v="0"/>
    <n v="0"/>
    <n v="0"/>
    <n v="0"/>
  </r>
  <r>
    <x v="4"/>
    <x v="6"/>
    <n v="8"/>
    <x v="8"/>
    <n v="68672"/>
    <n v="0"/>
    <n v="0"/>
    <n v="0"/>
    <n v="0"/>
    <n v="0"/>
    <n v="3"/>
    <n v="1530"/>
    <n v="660.68"/>
    <n v="2.1999999999999999E-2"/>
    <n v="0.01"/>
  </r>
  <r>
    <x v="4"/>
    <x v="6"/>
    <n v="9"/>
    <x v="9"/>
    <n v="68672"/>
    <n v="0"/>
    <n v="0"/>
    <n v="0"/>
    <n v="0"/>
    <n v="0"/>
    <n v="76"/>
    <n v="4523"/>
    <n v="5627.6"/>
    <n v="6.6000000000000003E-2"/>
    <n v="8.2000000000000003E-2"/>
  </r>
  <r>
    <x v="4"/>
    <x v="7"/>
    <n v="0"/>
    <x v="0"/>
    <n v="68850"/>
    <n v="1"/>
    <n v="6"/>
    <n v="4"/>
    <n v="0"/>
    <n v="0"/>
    <n v="24"/>
    <n v="965"/>
    <n v="385.67"/>
    <n v="1.4E-2"/>
    <n v="6.0000000000000001E-3"/>
  </r>
  <r>
    <x v="4"/>
    <x v="7"/>
    <n v="1"/>
    <x v="1"/>
    <n v="68850"/>
    <n v="0"/>
    <n v="0"/>
    <n v="0"/>
    <n v="0"/>
    <n v="0"/>
    <n v="74"/>
    <n v="1670"/>
    <n v="6549.55"/>
    <n v="2.4E-2"/>
    <n v="9.5000000000000001E-2"/>
  </r>
  <r>
    <x v="4"/>
    <x v="7"/>
    <n v="2"/>
    <x v="2"/>
    <n v="68850"/>
    <n v="1"/>
    <n v="3031"/>
    <n v="344.95"/>
    <n v="4.3999999999999997E-2"/>
    <n v="5.0000000000000001E-3"/>
    <n v="2"/>
    <n v="11739"/>
    <n v="7395.73"/>
    <n v="0.17100000000000001"/>
    <n v="0.107"/>
  </r>
  <r>
    <x v="4"/>
    <x v="7"/>
    <n v="3"/>
    <x v="3"/>
    <n v="68850"/>
    <n v="1"/>
    <n v="2"/>
    <n v="9.67"/>
    <n v="0"/>
    <n v="0"/>
    <n v="62"/>
    <n v="7358"/>
    <n v="12426.65"/>
    <n v="0.107"/>
    <n v="0.18"/>
  </r>
  <r>
    <x v="4"/>
    <x v="7"/>
    <n v="4"/>
    <x v="4"/>
    <n v="68850"/>
    <n v="0"/>
    <n v="0"/>
    <n v="0"/>
    <n v="0"/>
    <n v="0"/>
    <n v="5"/>
    <n v="429"/>
    <n v="69.94"/>
    <n v="6.0000000000000001E-3"/>
    <n v="1E-3"/>
  </r>
  <r>
    <x v="4"/>
    <x v="7"/>
    <n v="5"/>
    <x v="5"/>
    <n v="68850"/>
    <n v="1"/>
    <n v="381"/>
    <n v="1973.64"/>
    <n v="6.0000000000000001E-3"/>
    <n v="2.9000000000000001E-2"/>
    <n v="160"/>
    <n v="25561"/>
    <n v="44105"/>
    <n v="0.371"/>
    <n v="0.64100000000000001"/>
  </r>
  <r>
    <x v="4"/>
    <x v="7"/>
    <n v="6"/>
    <x v="6"/>
    <n v="68850"/>
    <n v="28"/>
    <n v="29355"/>
    <n v="172404"/>
    <n v="0.42599999999999999"/>
    <n v="2.504"/>
    <n v="63"/>
    <n v="17639"/>
    <n v="22245.95"/>
    <n v="0.25600000000000001"/>
    <n v="0.32300000000000001"/>
  </r>
  <r>
    <x v="4"/>
    <x v="7"/>
    <n v="7"/>
    <x v="7"/>
    <n v="68850"/>
    <n v="0"/>
    <n v="0"/>
    <n v="0"/>
    <n v="0"/>
    <n v="0"/>
    <n v="0"/>
    <n v="0"/>
    <n v="0"/>
    <n v="0"/>
    <n v="0"/>
  </r>
  <r>
    <x v="4"/>
    <x v="7"/>
    <n v="8"/>
    <x v="8"/>
    <n v="68850"/>
    <n v="0"/>
    <n v="0"/>
    <n v="0"/>
    <n v="0"/>
    <n v="0"/>
    <n v="5"/>
    <n v="292"/>
    <n v="60.75"/>
    <n v="4.0000000000000001E-3"/>
    <n v="1E-3"/>
  </r>
  <r>
    <x v="4"/>
    <x v="7"/>
    <n v="9"/>
    <x v="9"/>
    <n v="68850"/>
    <n v="0"/>
    <n v="0"/>
    <n v="0"/>
    <n v="0"/>
    <n v="0"/>
    <n v="68"/>
    <n v="8038"/>
    <n v="11444.41"/>
    <n v="0.11700000000000001"/>
    <n v="0.16600000000000001"/>
  </r>
  <r>
    <x v="4"/>
    <x v="8"/>
    <n v="0"/>
    <x v="0"/>
    <n v="69057"/>
    <n v="0"/>
    <n v="0"/>
    <n v="0"/>
    <n v="0"/>
    <n v="0"/>
    <n v="13"/>
    <n v="8760"/>
    <n v="965.55"/>
    <n v="0.127"/>
    <n v="1.4E-2"/>
  </r>
  <r>
    <x v="4"/>
    <x v="8"/>
    <n v="1"/>
    <x v="1"/>
    <n v="69057"/>
    <n v="0"/>
    <n v="0"/>
    <n v="0"/>
    <n v="0"/>
    <n v="0"/>
    <n v="199"/>
    <n v="6786"/>
    <n v="34681.730000000003"/>
    <n v="9.8000000000000004E-2"/>
    <n v="0.502"/>
  </r>
  <r>
    <x v="4"/>
    <x v="8"/>
    <n v="2"/>
    <x v="2"/>
    <n v="69057"/>
    <n v="0"/>
    <n v="0"/>
    <n v="0"/>
    <n v="0"/>
    <n v="0"/>
    <n v="3"/>
    <n v="486"/>
    <n v="2357.0100000000002"/>
    <n v="7.0000000000000001E-3"/>
    <n v="3.4000000000000002E-2"/>
  </r>
  <r>
    <x v="4"/>
    <x v="8"/>
    <n v="3"/>
    <x v="3"/>
    <n v="69057"/>
    <n v="1"/>
    <n v="5"/>
    <n v="7.33"/>
    <n v="0"/>
    <n v="0"/>
    <n v="80"/>
    <n v="35834"/>
    <n v="25890.81"/>
    <n v="0.51900000000000002"/>
    <n v="0.375"/>
  </r>
  <r>
    <x v="4"/>
    <x v="8"/>
    <n v="4"/>
    <x v="4"/>
    <n v="69057"/>
    <n v="0"/>
    <n v="0"/>
    <n v="0"/>
    <n v="0"/>
    <n v="0"/>
    <n v="5"/>
    <n v="330"/>
    <n v="2255.38"/>
    <n v="5.0000000000000001E-3"/>
    <n v="3.3000000000000002E-2"/>
  </r>
  <r>
    <x v="4"/>
    <x v="8"/>
    <n v="5"/>
    <x v="5"/>
    <n v="69057"/>
    <n v="1"/>
    <n v="7"/>
    <n v="4.08"/>
    <n v="0"/>
    <n v="0"/>
    <n v="169"/>
    <n v="25682"/>
    <n v="39881.440000000002"/>
    <n v="0.372"/>
    <n v="0.57799999999999996"/>
  </r>
  <r>
    <x v="4"/>
    <x v="8"/>
    <n v="6"/>
    <x v="6"/>
    <n v="69057"/>
    <n v="2"/>
    <n v="10280"/>
    <n v="22392.720000000001"/>
    <n v="0.14899999999999999"/>
    <n v="0.32400000000000001"/>
    <n v="28"/>
    <n v="20317"/>
    <n v="26761.7"/>
    <n v="0.29399999999999998"/>
    <n v="0.38800000000000001"/>
  </r>
  <r>
    <x v="4"/>
    <x v="8"/>
    <n v="7"/>
    <x v="7"/>
    <n v="69057"/>
    <n v="1"/>
    <n v="8775"/>
    <n v="52235.53"/>
    <n v="0.127"/>
    <n v="0.75600000000000001"/>
    <n v="5"/>
    <n v="14"/>
    <n v="89.349999999998502"/>
    <n v="0"/>
    <n v="1E-3"/>
  </r>
  <r>
    <x v="4"/>
    <x v="8"/>
    <n v="8"/>
    <x v="8"/>
    <n v="69057"/>
    <n v="0"/>
    <n v="0"/>
    <n v="0"/>
    <n v="0"/>
    <n v="0"/>
    <n v="8"/>
    <n v="125"/>
    <n v="389.38"/>
    <n v="2E-3"/>
    <n v="6.0000000000000001E-3"/>
  </r>
  <r>
    <x v="4"/>
    <x v="8"/>
    <n v="9"/>
    <x v="9"/>
    <n v="69057"/>
    <n v="1"/>
    <n v="386"/>
    <n v="392.43"/>
    <n v="6.0000000000000001E-3"/>
    <n v="6.0000000000000001E-3"/>
    <n v="72"/>
    <n v="6989"/>
    <n v="4837.3500000000004"/>
    <n v="0.10100000000000001"/>
    <n v="7.0000000000000007E-2"/>
  </r>
  <r>
    <x v="5"/>
    <x v="0"/>
    <n v="0"/>
    <x v="0"/>
    <n v="28761"/>
    <n v="0"/>
    <n v="0"/>
    <n v="0"/>
    <n v="0"/>
    <n v="0"/>
    <n v="40"/>
    <n v="3760"/>
    <n v="2586.54"/>
    <n v="0.13100000000000001"/>
    <n v="0.09"/>
  </r>
  <r>
    <x v="5"/>
    <x v="0"/>
    <n v="1"/>
    <x v="1"/>
    <n v="28761"/>
    <n v="0"/>
    <n v="0"/>
    <n v="0"/>
    <n v="0"/>
    <n v="0"/>
    <n v="204"/>
    <n v="3622"/>
    <n v="5266.07"/>
    <n v="0.126"/>
    <n v="0.183"/>
  </r>
  <r>
    <x v="5"/>
    <x v="0"/>
    <n v="2"/>
    <x v="2"/>
    <n v="28761"/>
    <n v="2"/>
    <n v="4658"/>
    <n v="49770.77"/>
    <n v="0.16200000000000001"/>
    <n v="1.73"/>
    <n v="4"/>
    <n v="17354"/>
    <n v="51133.39"/>
    <n v="0.60299999999999998"/>
    <n v="1.778"/>
  </r>
  <r>
    <x v="5"/>
    <x v="0"/>
    <n v="3"/>
    <x v="3"/>
    <n v="28761"/>
    <n v="0"/>
    <n v="0"/>
    <n v="0"/>
    <n v="0"/>
    <n v="0"/>
    <n v="102"/>
    <n v="19789"/>
    <n v="17734.77"/>
    <n v="0.68799999999999994"/>
    <n v="0.61699999999999999"/>
  </r>
  <r>
    <x v="5"/>
    <x v="0"/>
    <n v="4"/>
    <x v="4"/>
    <n v="28761"/>
    <n v="0"/>
    <n v="0"/>
    <n v="0"/>
    <n v="0"/>
    <n v="0"/>
    <n v="17"/>
    <n v="1704"/>
    <n v="2036.01"/>
    <n v="5.8999999999999997E-2"/>
    <n v="7.0999999999999994E-2"/>
  </r>
  <r>
    <x v="5"/>
    <x v="0"/>
    <n v="5"/>
    <x v="5"/>
    <n v="28761"/>
    <n v="0"/>
    <n v="0"/>
    <n v="0"/>
    <n v="0"/>
    <n v="0"/>
    <n v="156"/>
    <n v="11696"/>
    <n v="11877.31"/>
    <n v="0.40699999999999997"/>
    <n v="0.41299999999999998"/>
  </r>
  <r>
    <x v="5"/>
    <x v="0"/>
    <n v="6"/>
    <x v="6"/>
    <n v="28761"/>
    <n v="0"/>
    <n v="0"/>
    <n v="0"/>
    <n v="0"/>
    <n v="0"/>
    <n v="52"/>
    <n v="20689"/>
    <n v="20636.13"/>
    <n v="0.71899999999999997"/>
    <n v="0.71799999999999997"/>
  </r>
  <r>
    <x v="5"/>
    <x v="0"/>
    <n v="7"/>
    <x v="7"/>
    <n v="28761"/>
    <n v="0"/>
    <n v="0"/>
    <n v="0"/>
    <n v="0"/>
    <n v="0"/>
    <n v="4"/>
    <n v="1483"/>
    <n v="2602.88"/>
    <n v="5.1999999999999998E-2"/>
    <n v="9.0999999999999998E-2"/>
  </r>
  <r>
    <x v="5"/>
    <x v="0"/>
    <n v="8"/>
    <x v="8"/>
    <n v="28761"/>
    <n v="0"/>
    <n v="0"/>
    <n v="0"/>
    <n v="0"/>
    <n v="0"/>
    <n v="4"/>
    <n v="6419"/>
    <n v="234.78"/>
    <n v="0.223"/>
    <n v="8.0000000000000002E-3"/>
  </r>
  <r>
    <x v="5"/>
    <x v="0"/>
    <n v="9"/>
    <x v="9"/>
    <n v="28761"/>
    <n v="1"/>
    <n v="3"/>
    <n v="4.75"/>
    <n v="0"/>
    <n v="0"/>
    <n v="57"/>
    <n v="10919"/>
    <n v="4936.88"/>
    <n v="0.38"/>
    <n v="0.17199999999999999"/>
  </r>
  <r>
    <x v="5"/>
    <x v="1"/>
    <n v="0"/>
    <x v="0"/>
    <n v="28854"/>
    <n v="0"/>
    <n v="0"/>
    <n v="0"/>
    <n v="0"/>
    <n v="0"/>
    <n v="50"/>
    <n v="13418"/>
    <n v="12494.61"/>
    <n v="0.46500000000000002"/>
    <n v="0.433"/>
  </r>
  <r>
    <x v="5"/>
    <x v="1"/>
    <n v="1"/>
    <x v="1"/>
    <n v="28854"/>
    <n v="0"/>
    <n v="0"/>
    <n v="0"/>
    <n v="0"/>
    <n v="0"/>
    <n v="123"/>
    <n v="5117"/>
    <n v="13018.51"/>
    <n v="0.17699999999999999"/>
    <n v="0.45100000000000001"/>
  </r>
  <r>
    <x v="5"/>
    <x v="1"/>
    <n v="2"/>
    <x v="2"/>
    <n v="28854"/>
    <n v="0"/>
    <n v="0"/>
    <n v="0"/>
    <n v="0"/>
    <n v="0"/>
    <n v="10"/>
    <n v="50042"/>
    <n v="64791.56"/>
    <n v="1.734"/>
    <n v="2.2450000000000001"/>
  </r>
  <r>
    <x v="5"/>
    <x v="1"/>
    <n v="3"/>
    <x v="3"/>
    <n v="28854"/>
    <n v="0"/>
    <n v="0"/>
    <n v="0"/>
    <n v="0"/>
    <n v="0"/>
    <n v="81"/>
    <n v="13873"/>
    <n v="20766.45"/>
    <n v="0.48099999999999998"/>
    <n v="0.72"/>
  </r>
  <r>
    <x v="5"/>
    <x v="1"/>
    <n v="4"/>
    <x v="4"/>
    <n v="28854"/>
    <n v="0"/>
    <n v="0"/>
    <n v="0"/>
    <n v="0"/>
    <n v="0"/>
    <n v="13"/>
    <n v="985"/>
    <n v="2012.6"/>
    <n v="3.4000000000000002E-2"/>
    <n v="7.0000000000000007E-2"/>
  </r>
  <r>
    <x v="5"/>
    <x v="1"/>
    <n v="5"/>
    <x v="5"/>
    <n v="28854"/>
    <n v="0"/>
    <n v="0"/>
    <n v="0"/>
    <n v="0"/>
    <n v="0"/>
    <n v="180"/>
    <n v="28843"/>
    <n v="43262.559999999998"/>
    <n v="1"/>
    <n v="1.4990000000000001"/>
  </r>
  <r>
    <x v="5"/>
    <x v="1"/>
    <n v="6"/>
    <x v="6"/>
    <n v="28854"/>
    <n v="0"/>
    <n v="0"/>
    <n v="0"/>
    <n v="0"/>
    <n v="0"/>
    <n v="3"/>
    <n v="847"/>
    <n v="975.68"/>
    <n v="2.9000000000000001E-2"/>
    <n v="3.4000000000000002E-2"/>
  </r>
  <r>
    <x v="5"/>
    <x v="1"/>
    <n v="7"/>
    <x v="7"/>
    <n v="28854"/>
    <n v="0"/>
    <n v="0"/>
    <n v="0"/>
    <n v="0"/>
    <n v="0"/>
    <n v="6"/>
    <n v="35"/>
    <n v="93.58"/>
    <n v="1E-3"/>
    <n v="3.0000000000000001E-3"/>
  </r>
  <r>
    <x v="5"/>
    <x v="1"/>
    <n v="8"/>
    <x v="8"/>
    <n v="28854"/>
    <n v="0"/>
    <n v="0"/>
    <n v="0"/>
    <n v="0"/>
    <n v="0"/>
    <n v="4"/>
    <n v="109"/>
    <n v="165.99"/>
    <n v="4.0000000000000001E-3"/>
    <n v="6.0000000000000001E-3"/>
  </r>
  <r>
    <x v="5"/>
    <x v="1"/>
    <n v="9"/>
    <x v="9"/>
    <n v="28854"/>
    <n v="0"/>
    <n v="0"/>
    <n v="0"/>
    <n v="0"/>
    <n v="0"/>
    <n v="59"/>
    <n v="2903"/>
    <n v="7215.05"/>
    <n v="0.10100000000000001"/>
    <n v="0.25"/>
  </r>
  <r>
    <x v="5"/>
    <x v="2"/>
    <n v="0"/>
    <x v="0"/>
    <n v="29037"/>
    <n v="0"/>
    <n v="0"/>
    <n v="0"/>
    <n v="0"/>
    <n v="0"/>
    <n v="65"/>
    <n v="5656"/>
    <n v="13991.95"/>
    <n v="0.19500000000000001"/>
    <n v="0.48199999999999998"/>
  </r>
  <r>
    <x v="5"/>
    <x v="2"/>
    <n v="1"/>
    <x v="1"/>
    <n v="29037"/>
    <n v="0"/>
    <n v="0"/>
    <n v="0"/>
    <n v="0"/>
    <n v="0"/>
    <n v="132"/>
    <n v="3077"/>
    <n v="8200.1"/>
    <n v="0.106"/>
    <n v="0.28199999999999997"/>
  </r>
  <r>
    <x v="5"/>
    <x v="2"/>
    <n v="2"/>
    <x v="2"/>
    <n v="29037"/>
    <n v="0"/>
    <n v="0"/>
    <n v="0"/>
    <n v="0"/>
    <n v="0"/>
    <n v="15"/>
    <n v="85614"/>
    <n v="168833.12"/>
    <n v="2.948"/>
    <n v="5.8140000000000001"/>
  </r>
  <r>
    <x v="5"/>
    <x v="2"/>
    <n v="3"/>
    <x v="3"/>
    <n v="29037"/>
    <n v="5"/>
    <n v="8232"/>
    <n v="20957.990000000002"/>
    <n v="0.28399999999999997"/>
    <n v="0.72199999999999998"/>
    <n v="159"/>
    <n v="14021"/>
    <n v="26423.87"/>
    <n v="0.48299999999999998"/>
    <n v="0.91"/>
  </r>
  <r>
    <x v="5"/>
    <x v="2"/>
    <n v="4"/>
    <x v="4"/>
    <n v="29037"/>
    <n v="0"/>
    <n v="0"/>
    <n v="0"/>
    <n v="0"/>
    <n v="0"/>
    <n v="12"/>
    <n v="2957"/>
    <n v="5198.49"/>
    <n v="0.10199999999999999"/>
    <n v="0.17899999999999999"/>
  </r>
  <r>
    <x v="5"/>
    <x v="2"/>
    <n v="5"/>
    <x v="5"/>
    <n v="29037"/>
    <n v="2"/>
    <n v="4"/>
    <n v="7.83"/>
    <n v="0"/>
    <n v="0"/>
    <n v="172"/>
    <n v="11178"/>
    <n v="8364.57"/>
    <n v="0.38500000000000001"/>
    <n v="0.28799999999999998"/>
  </r>
  <r>
    <x v="5"/>
    <x v="2"/>
    <n v="6"/>
    <x v="6"/>
    <n v="29037"/>
    <n v="0"/>
    <n v="0"/>
    <n v="0"/>
    <n v="0"/>
    <n v="0"/>
    <n v="9"/>
    <n v="11820"/>
    <n v="11227.03"/>
    <n v="0.40699999999999997"/>
    <n v="0.38700000000000001"/>
  </r>
  <r>
    <x v="5"/>
    <x v="2"/>
    <n v="7"/>
    <x v="7"/>
    <n v="29037"/>
    <n v="0"/>
    <n v="0"/>
    <n v="0"/>
    <n v="0"/>
    <n v="0"/>
    <n v="2"/>
    <n v="107"/>
    <n v="83.42"/>
    <n v="4.0000000000000001E-3"/>
    <n v="3.0000000000000001E-3"/>
  </r>
  <r>
    <x v="5"/>
    <x v="2"/>
    <n v="8"/>
    <x v="8"/>
    <n v="29037"/>
    <n v="0"/>
    <n v="0"/>
    <n v="0"/>
    <n v="0"/>
    <n v="0"/>
    <n v="9"/>
    <n v="248"/>
    <n v="98.18"/>
    <n v="8.9999999999999993E-3"/>
    <n v="3.0000000000000001E-3"/>
  </r>
  <r>
    <x v="5"/>
    <x v="2"/>
    <n v="9"/>
    <x v="9"/>
    <n v="29037"/>
    <n v="0"/>
    <n v="0"/>
    <n v="0"/>
    <n v="0"/>
    <n v="0"/>
    <n v="52"/>
    <n v="10281"/>
    <n v="16738.759999999998"/>
    <n v="0.35399999999999998"/>
    <n v="0.57599999999999996"/>
  </r>
  <r>
    <x v="5"/>
    <x v="3"/>
    <n v="0"/>
    <x v="0"/>
    <n v="29254"/>
    <n v="1"/>
    <n v="1411"/>
    <n v="441.4"/>
    <n v="4.8000000000000001E-2"/>
    <n v="1.4999999999999999E-2"/>
    <n v="43"/>
    <n v="5666"/>
    <n v="3506.38"/>
    <n v="0.19400000000000001"/>
    <n v="0.12"/>
  </r>
  <r>
    <x v="5"/>
    <x v="3"/>
    <n v="1"/>
    <x v="1"/>
    <n v="29254"/>
    <n v="2"/>
    <n v="2"/>
    <n v="3.5"/>
    <n v="0"/>
    <n v="0"/>
    <n v="255"/>
    <n v="3078"/>
    <n v="9055.68"/>
    <n v="0.105"/>
    <n v="0.31"/>
  </r>
  <r>
    <x v="5"/>
    <x v="3"/>
    <n v="2"/>
    <x v="2"/>
    <n v="29254"/>
    <n v="0"/>
    <n v="0"/>
    <n v="0"/>
    <n v="0"/>
    <n v="0"/>
    <n v="14"/>
    <n v="111074"/>
    <n v="232912.37"/>
    <n v="3.7970000000000002"/>
    <n v="7.9610000000000003"/>
  </r>
  <r>
    <x v="5"/>
    <x v="3"/>
    <n v="3"/>
    <x v="3"/>
    <n v="29254"/>
    <n v="29"/>
    <n v="2507"/>
    <n v="6423.27"/>
    <n v="8.5999999999999993E-2"/>
    <n v="0.22"/>
    <n v="158"/>
    <n v="18051"/>
    <n v="26268.38"/>
    <n v="0.61699999999999999"/>
    <n v="0.89800000000000002"/>
  </r>
  <r>
    <x v="5"/>
    <x v="3"/>
    <n v="4"/>
    <x v="4"/>
    <n v="29254"/>
    <n v="0"/>
    <n v="0"/>
    <n v="0"/>
    <n v="0"/>
    <n v="0"/>
    <n v="7"/>
    <n v="130"/>
    <n v="606.54999999999995"/>
    <n v="4.0000000000000001E-3"/>
    <n v="2.1000000000000001E-2"/>
  </r>
  <r>
    <x v="5"/>
    <x v="3"/>
    <n v="5"/>
    <x v="5"/>
    <n v="29254"/>
    <n v="6"/>
    <n v="611"/>
    <n v="994.26"/>
    <n v="2.1000000000000001E-2"/>
    <n v="3.4000000000000002E-2"/>
    <n v="199"/>
    <n v="12994"/>
    <n v="11321.87"/>
    <n v="0.44400000000000001"/>
    <n v="0.38700000000000001"/>
  </r>
  <r>
    <x v="5"/>
    <x v="3"/>
    <n v="6"/>
    <x v="6"/>
    <n v="29254"/>
    <n v="17"/>
    <n v="12697"/>
    <n v="29934.77"/>
    <n v="0.434"/>
    <n v="1.022"/>
    <n v="19"/>
    <n v="13319"/>
    <n v="15688"/>
    <n v="0.45500000000000002"/>
    <n v="0.53600000000000003"/>
  </r>
  <r>
    <x v="5"/>
    <x v="3"/>
    <n v="7"/>
    <x v="7"/>
    <n v="29254"/>
    <n v="0"/>
    <n v="0"/>
    <n v="0"/>
    <n v="0"/>
    <n v="0"/>
    <n v="2"/>
    <n v="618"/>
    <n v="289.56"/>
    <n v="2.1000000000000001E-2"/>
    <n v="0.01"/>
  </r>
  <r>
    <x v="5"/>
    <x v="3"/>
    <n v="8"/>
    <x v="8"/>
    <n v="29254"/>
    <n v="0"/>
    <n v="0"/>
    <n v="0"/>
    <n v="0"/>
    <n v="0"/>
    <n v="9"/>
    <n v="3327"/>
    <n v="588.30999999999995"/>
    <n v="0.114"/>
    <n v="0.02"/>
  </r>
  <r>
    <x v="5"/>
    <x v="3"/>
    <n v="9"/>
    <x v="9"/>
    <n v="29254"/>
    <n v="0"/>
    <n v="0"/>
    <n v="0"/>
    <n v="0"/>
    <n v="0"/>
    <n v="63"/>
    <n v="5448"/>
    <n v="4278.43"/>
    <n v="0.186"/>
    <n v="0.14599999999999999"/>
  </r>
  <r>
    <x v="5"/>
    <x v="4"/>
    <n v="0"/>
    <x v="0"/>
    <n v="29431"/>
    <n v="0"/>
    <n v="0"/>
    <n v="0"/>
    <n v="0"/>
    <n v="0"/>
    <n v="23"/>
    <n v="365"/>
    <n v="544.03"/>
    <n v="1.2E-2"/>
    <n v="1.7999999999999999E-2"/>
  </r>
  <r>
    <x v="5"/>
    <x v="4"/>
    <n v="1"/>
    <x v="1"/>
    <n v="29431"/>
    <n v="0"/>
    <n v="0"/>
    <n v="0"/>
    <n v="0"/>
    <n v="0"/>
    <n v="142"/>
    <n v="3303"/>
    <n v="6763.31"/>
    <n v="0.112"/>
    <n v="0.23"/>
  </r>
  <r>
    <x v="5"/>
    <x v="4"/>
    <n v="2"/>
    <x v="2"/>
    <n v="29431"/>
    <n v="0"/>
    <n v="0"/>
    <n v="0"/>
    <n v="0"/>
    <n v="0"/>
    <n v="6"/>
    <n v="11680"/>
    <n v="34034.239999999998"/>
    <n v="0.39700000000000002"/>
    <n v="1.155"/>
  </r>
  <r>
    <x v="5"/>
    <x v="4"/>
    <n v="3"/>
    <x v="3"/>
    <n v="29431"/>
    <n v="39"/>
    <n v="4939"/>
    <n v="18679.63"/>
    <n v="0.16800000000000001"/>
    <n v="0.63500000000000001"/>
    <n v="150"/>
    <n v="17216"/>
    <n v="17585.11"/>
    <n v="0.58499999999999996"/>
    <n v="0.59799999999999998"/>
  </r>
  <r>
    <x v="5"/>
    <x v="4"/>
    <n v="4"/>
    <x v="4"/>
    <n v="29431"/>
    <n v="0"/>
    <n v="0"/>
    <n v="0"/>
    <n v="0"/>
    <n v="0"/>
    <n v="4"/>
    <n v="14"/>
    <n v="102.34"/>
    <n v="0"/>
    <n v="3.0000000000000001E-3"/>
  </r>
  <r>
    <x v="5"/>
    <x v="4"/>
    <n v="5"/>
    <x v="5"/>
    <n v="29431"/>
    <n v="6"/>
    <n v="23"/>
    <n v="154.29"/>
    <n v="1E-3"/>
    <n v="5.0000000000000001E-3"/>
    <n v="207"/>
    <n v="11516"/>
    <n v="23323.11"/>
    <n v="0.39100000000000001"/>
    <n v="0.79200000000000004"/>
  </r>
  <r>
    <x v="5"/>
    <x v="4"/>
    <n v="6"/>
    <x v="6"/>
    <n v="29431"/>
    <n v="157"/>
    <n v="23957"/>
    <n v="191668.19"/>
    <n v="0.81399999999999995"/>
    <n v="6.5110000000000001"/>
    <n v="59"/>
    <n v="9108"/>
    <n v="17642.490000000002"/>
    <n v="0.309"/>
    <n v="0.59899999999999998"/>
  </r>
  <r>
    <x v="5"/>
    <x v="4"/>
    <n v="7"/>
    <x v="7"/>
    <n v="29431"/>
    <n v="0"/>
    <n v="0"/>
    <n v="0"/>
    <n v="0"/>
    <n v="0"/>
    <n v="2"/>
    <n v="613"/>
    <n v="1076"/>
    <n v="2.1000000000000001E-2"/>
    <n v="3.6999999999999998E-2"/>
  </r>
  <r>
    <x v="5"/>
    <x v="4"/>
    <n v="8"/>
    <x v="8"/>
    <n v="29431"/>
    <n v="3"/>
    <n v="2970"/>
    <n v="1798.5"/>
    <n v="0.10100000000000001"/>
    <n v="6.0999999999999999E-2"/>
    <n v="4"/>
    <n v="5906"/>
    <n v="3618.11"/>
    <n v="0.20100000000000001"/>
    <n v="0.123"/>
  </r>
  <r>
    <x v="5"/>
    <x v="4"/>
    <n v="9"/>
    <x v="9"/>
    <n v="29431"/>
    <n v="0"/>
    <n v="0"/>
    <n v="0"/>
    <n v="0"/>
    <n v="0"/>
    <n v="72"/>
    <n v="10856"/>
    <n v="17822.3"/>
    <n v="0.36899999999999999"/>
    <n v="0.60599999999999998"/>
  </r>
  <r>
    <x v="5"/>
    <x v="5"/>
    <n v="0"/>
    <x v="0"/>
    <n v="29718"/>
    <n v="1"/>
    <n v="12"/>
    <n v="13"/>
    <n v="0"/>
    <n v="0"/>
    <n v="40"/>
    <n v="3268"/>
    <n v="788.64"/>
    <n v="0.11"/>
    <n v="2.7E-2"/>
  </r>
  <r>
    <x v="5"/>
    <x v="5"/>
    <n v="1"/>
    <x v="1"/>
    <n v="29718"/>
    <n v="0"/>
    <n v="0"/>
    <n v="0"/>
    <n v="0"/>
    <n v="0"/>
    <n v="89"/>
    <n v="6704"/>
    <n v="4485.7700000000004"/>
    <n v="0.22600000000000001"/>
    <n v="0.151"/>
  </r>
  <r>
    <x v="5"/>
    <x v="5"/>
    <n v="2"/>
    <x v="2"/>
    <n v="29718"/>
    <n v="1"/>
    <n v="16917"/>
    <n v="23899.96"/>
    <n v="0.56899999999999995"/>
    <n v="0.80400000000000005"/>
    <n v="15"/>
    <n v="46474"/>
    <n v="37504.53"/>
    <n v="1.5640000000000001"/>
    <n v="1.262"/>
  </r>
  <r>
    <x v="5"/>
    <x v="5"/>
    <n v="3"/>
    <x v="3"/>
    <n v="29718"/>
    <n v="26"/>
    <n v="2129"/>
    <n v="15594"/>
    <n v="7.1999999999999995E-2"/>
    <n v="0.52500000000000002"/>
    <n v="161"/>
    <n v="17131"/>
    <n v="31291.83"/>
    <n v="0.57599999999999996"/>
    <n v="1.052"/>
  </r>
  <r>
    <x v="5"/>
    <x v="5"/>
    <n v="4"/>
    <x v="4"/>
    <n v="29718"/>
    <n v="0"/>
    <n v="0"/>
    <n v="0"/>
    <n v="0"/>
    <n v="0"/>
    <n v="29"/>
    <n v="10630"/>
    <n v="17395.3"/>
    <n v="0.35799999999999998"/>
    <n v="0.58499999999999996"/>
  </r>
  <r>
    <x v="5"/>
    <x v="5"/>
    <n v="5"/>
    <x v="5"/>
    <n v="29718"/>
    <n v="5"/>
    <n v="138"/>
    <n v="872.87"/>
    <n v="5.0000000000000001E-3"/>
    <n v="2.9000000000000001E-2"/>
    <n v="261"/>
    <n v="9131"/>
    <n v="6927.09"/>
    <n v="0.307"/>
    <n v="0.23300000000000001"/>
  </r>
  <r>
    <x v="5"/>
    <x v="5"/>
    <n v="6"/>
    <x v="6"/>
    <n v="29718"/>
    <n v="19"/>
    <n v="13015"/>
    <n v="53085.93"/>
    <n v="0.438"/>
    <n v="1.786"/>
    <n v="30"/>
    <n v="2954"/>
    <n v="3551.43"/>
    <n v="9.9000000000000005E-2"/>
    <n v="0.12"/>
  </r>
  <r>
    <x v="5"/>
    <x v="5"/>
    <n v="7"/>
    <x v="7"/>
    <n v="29718"/>
    <n v="0"/>
    <n v="0"/>
    <n v="0"/>
    <n v="0"/>
    <n v="0"/>
    <n v="8"/>
    <n v="1294"/>
    <n v="599.09"/>
    <n v="4.3999999999999997E-2"/>
    <n v="0.02"/>
  </r>
  <r>
    <x v="5"/>
    <x v="5"/>
    <n v="8"/>
    <x v="8"/>
    <n v="29718"/>
    <n v="0"/>
    <n v="0"/>
    <n v="0"/>
    <n v="0"/>
    <n v="0"/>
    <n v="4"/>
    <n v="5961"/>
    <n v="1701.96"/>
    <n v="0.20100000000000001"/>
    <n v="5.7000000000000002E-2"/>
  </r>
  <r>
    <x v="5"/>
    <x v="5"/>
    <n v="9"/>
    <x v="9"/>
    <n v="29718"/>
    <n v="0"/>
    <n v="0"/>
    <n v="0"/>
    <n v="0"/>
    <n v="0"/>
    <n v="80"/>
    <n v="8048"/>
    <n v="14464.73"/>
    <n v="0.27100000000000002"/>
    <n v="0.48699999999999999"/>
  </r>
  <r>
    <x v="5"/>
    <x v="6"/>
    <n v="0"/>
    <x v="0"/>
    <n v="30007"/>
    <n v="0"/>
    <n v="0"/>
    <n v="0"/>
    <n v="0"/>
    <n v="0"/>
    <n v="30"/>
    <n v="1222"/>
    <n v="1445.06"/>
    <n v="4.1000000000000002E-2"/>
    <n v="4.8000000000000001E-2"/>
  </r>
  <r>
    <x v="5"/>
    <x v="6"/>
    <n v="1"/>
    <x v="1"/>
    <n v="30007"/>
    <n v="0"/>
    <n v="0"/>
    <n v="0"/>
    <n v="0"/>
    <n v="0"/>
    <n v="131"/>
    <n v="2845"/>
    <n v="3594.95"/>
    <n v="9.5000000000000001E-2"/>
    <n v="0.12"/>
  </r>
  <r>
    <x v="5"/>
    <x v="6"/>
    <n v="2"/>
    <x v="2"/>
    <n v="30007"/>
    <n v="1"/>
    <n v="17228"/>
    <n v="31737.8"/>
    <n v="0.57399999999999995"/>
    <n v="1.0580000000000001"/>
    <n v="3"/>
    <n v="21660"/>
    <n v="34742.67"/>
    <n v="0.72199999999999998"/>
    <n v="1.157"/>
  </r>
  <r>
    <x v="5"/>
    <x v="6"/>
    <n v="3"/>
    <x v="3"/>
    <n v="30007"/>
    <n v="61"/>
    <n v="13898"/>
    <n v="97019.73"/>
    <n v="0.46300000000000002"/>
    <n v="3.2330000000000001"/>
    <n v="143"/>
    <n v="16104"/>
    <n v="33826.82"/>
    <n v="0.53700000000000003"/>
    <n v="1.127"/>
  </r>
  <r>
    <x v="5"/>
    <x v="6"/>
    <n v="4"/>
    <x v="4"/>
    <n v="30007"/>
    <n v="0"/>
    <n v="0"/>
    <n v="0"/>
    <n v="0"/>
    <n v="0"/>
    <n v="17"/>
    <n v="306"/>
    <n v="579.73"/>
    <n v="0.01"/>
    <n v="1.9E-2"/>
  </r>
  <r>
    <x v="5"/>
    <x v="6"/>
    <n v="5"/>
    <x v="5"/>
    <n v="30007"/>
    <n v="9"/>
    <n v="5628"/>
    <n v="16637"/>
    <n v="0.188"/>
    <n v="0.55400000000000005"/>
    <n v="232"/>
    <n v="19746"/>
    <n v="18920.88"/>
    <n v="0.65800000000000003"/>
    <n v="0.63100000000000001"/>
  </r>
  <r>
    <x v="5"/>
    <x v="6"/>
    <n v="6"/>
    <x v="6"/>
    <n v="30007"/>
    <n v="13"/>
    <n v="12286"/>
    <n v="34126.1"/>
    <n v="0.40899999999999997"/>
    <n v="1.137"/>
    <n v="7"/>
    <n v="366"/>
    <n v="2088.54"/>
    <n v="1.2E-2"/>
    <n v="7.0000000000000007E-2"/>
  </r>
  <r>
    <x v="5"/>
    <x v="6"/>
    <n v="7"/>
    <x v="7"/>
    <n v="30007"/>
    <n v="0"/>
    <n v="0"/>
    <n v="0"/>
    <n v="0"/>
    <n v="0"/>
    <n v="1"/>
    <n v="227"/>
    <n v="102.64"/>
    <n v="8.0000000000000002E-3"/>
    <n v="3.0000000000000001E-3"/>
  </r>
  <r>
    <x v="5"/>
    <x v="6"/>
    <n v="8"/>
    <x v="8"/>
    <n v="30007"/>
    <n v="0"/>
    <n v="0"/>
    <n v="0"/>
    <n v="0"/>
    <n v="0"/>
    <n v="3"/>
    <n v="3"/>
    <n v="1.17"/>
    <n v="0"/>
    <n v="0"/>
  </r>
  <r>
    <x v="5"/>
    <x v="6"/>
    <n v="9"/>
    <x v="9"/>
    <n v="30007"/>
    <n v="4"/>
    <n v="8"/>
    <n v="4.53"/>
    <n v="0"/>
    <n v="0"/>
    <n v="83"/>
    <n v="12459"/>
    <n v="14473.19"/>
    <n v="0.41499999999999998"/>
    <n v="0.48199999999999998"/>
  </r>
  <r>
    <x v="5"/>
    <x v="7"/>
    <n v="0"/>
    <x v="0"/>
    <n v="30345"/>
    <n v="3"/>
    <n v="35"/>
    <n v="3929.21"/>
    <n v="1E-3"/>
    <n v="0.129"/>
    <n v="35"/>
    <n v="4368"/>
    <n v="1905.4"/>
    <n v="0.14399999999999999"/>
    <n v="6.3E-2"/>
  </r>
  <r>
    <x v="5"/>
    <x v="7"/>
    <n v="1"/>
    <x v="1"/>
    <n v="30345"/>
    <n v="0"/>
    <n v="0"/>
    <n v="0"/>
    <n v="0"/>
    <n v="0"/>
    <n v="112"/>
    <n v="5656"/>
    <n v="9470.3799999999992"/>
    <n v="0.186"/>
    <n v="0.312"/>
  </r>
  <r>
    <x v="5"/>
    <x v="7"/>
    <n v="2"/>
    <x v="2"/>
    <n v="30345"/>
    <n v="0"/>
    <n v="0"/>
    <n v="0"/>
    <n v="0"/>
    <n v="0"/>
    <n v="7"/>
    <n v="28178"/>
    <n v="31519.81"/>
    <n v="0.92900000000000005"/>
    <n v="1.038"/>
  </r>
  <r>
    <x v="5"/>
    <x v="7"/>
    <n v="3"/>
    <x v="3"/>
    <n v="30345"/>
    <n v="1"/>
    <n v="108"/>
    <n v="5441.4"/>
    <n v="4.0000000000000001E-3"/>
    <n v="0.17899999999999999"/>
    <n v="112"/>
    <n v="12558"/>
    <n v="20164.330000000002"/>
    <n v="0.41399999999999998"/>
    <n v="0.66500000000000004"/>
  </r>
  <r>
    <x v="5"/>
    <x v="7"/>
    <n v="4"/>
    <x v="4"/>
    <n v="30345"/>
    <n v="0"/>
    <n v="0"/>
    <n v="0"/>
    <n v="0"/>
    <n v="0"/>
    <n v="6"/>
    <n v="137"/>
    <n v="317.83999999999997"/>
    <n v="5.0000000000000001E-3"/>
    <n v="0.01"/>
  </r>
  <r>
    <x v="5"/>
    <x v="7"/>
    <n v="5"/>
    <x v="5"/>
    <n v="30345"/>
    <n v="0"/>
    <n v="0"/>
    <n v="0"/>
    <n v="0"/>
    <n v="0"/>
    <n v="196"/>
    <n v="9801"/>
    <n v="12384.57"/>
    <n v="0.32300000000000001"/>
    <n v="0.40799999999999997"/>
  </r>
  <r>
    <x v="5"/>
    <x v="7"/>
    <n v="6"/>
    <x v="6"/>
    <n v="30345"/>
    <n v="144"/>
    <n v="31945"/>
    <n v="1225927.99"/>
    <n v="1.052"/>
    <n v="40.399000000000001"/>
    <n v="90"/>
    <n v="7990"/>
    <n v="5894.58000000007"/>
    <n v="0.26300000000000001"/>
    <n v="0.19400000000000001"/>
  </r>
  <r>
    <x v="5"/>
    <x v="7"/>
    <n v="7"/>
    <x v="7"/>
    <n v="30345"/>
    <n v="0"/>
    <n v="0"/>
    <n v="0"/>
    <n v="0"/>
    <n v="0"/>
    <n v="6"/>
    <n v="706"/>
    <n v="792.81"/>
    <n v="2.3E-2"/>
    <n v="2.5999999999999999E-2"/>
  </r>
  <r>
    <x v="5"/>
    <x v="7"/>
    <n v="8"/>
    <x v="8"/>
    <n v="30345"/>
    <n v="0"/>
    <n v="0"/>
    <n v="0"/>
    <n v="0"/>
    <n v="0"/>
    <n v="3"/>
    <n v="2227"/>
    <n v="321.97000000000003"/>
    <n v="7.2999999999999995E-2"/>
    <n v="1.0999999999999999E-2"/>
  </r>
  <r>
    <x v="5"/>
    <x v="7"/>
    <n v="9"/>
    <x v="9"/>
    <n v="30345"/>
    <n v="0"/>
    <n v="0"/>
    <n v="0"/>
    <n v="0"/>
    <n v="0"/>
    <n v="95"/>
    <n v="7110"/>
    <n v="7789"/>
    <n v="0.23400000000000001"/>
    <n v="0.25700000000000001"/>
  </r>
  <r>
    <x v="5"/>
    <x v="8"/>
    <n v="0"/>
    <x v="0"/>
    <n v="30675"/>
    <n v="0"/>
    <n v="0"/>
    <n v="0"/>
    <n v="0"/>
    <n v="0"/>
    <n v="28"/>
    <n v="3685"/>
    <n v="4009.4"/>
    <n v="0.12"/>
    <n v="0.13100000000000001"/>
  </r>
  <r>
    <x v="5"/>
    <x v="8"/>
    <n v="1"/>
    <x v="1"/>
    <n v="30675"/>
    <n v="0"/>
    <n v="0"/>
    <n v="0"/>
    <n v="0"/>
    <n v="0"/>
    <n v="192"/>
    <n v="20368"/>
    <n v="12209.78"/>
    <n v="0.66400000000000003"/>
    <n v="0.39800000000000002"/>
  </r>
  <r>
    <x v="5"/>
    <x v="8"/>
    <n v="2"/>
    <x v="2"/>
    <n v="30675"/>
    <n v="0"/>
    <n v="0"/>
    <n v="0"/>
    <n v="0"/>
    <n v="0"/>
    <n v="26"/>
    <n v="81003"/>
    <n v="20431.47"/>
    <n v="2.641"/>
    <n v="0.66600000000000004"/>
  </r>
  <r>
    <x v="5"/>
    <x v="8"/>
    <n v="3"/>
    <x v="3"/>
    <n v="30675"/>
    <n v="0"/>
    <n v="0"/>
    <n v="0"/>
    <n v="0"/>
    <n v="0"/>
    <n v="76"/>
    <n v="7992"/>
    <n v="9493.0300000000007"/>
    <n v="0.26100000000000001"/>
    <n v="0.309"/>
  </r>
  <r>
    <x v="5"/>
    <x v="8"/>
    <n v="4"/>
    <x v="4"/>
    <n v="30675"/>
    <n v="0"/>
    <n v="0"/>
    <n v="0"/>
    <n v="0"/>
    <n v="0"/>
    <n v="12"/>
    <n v="6738"/>
    <n v="2668.89"/>
    <n v="0.22"/>
    <n v="8.6999999999999994E-2"/>
  </r>
  <r>
    <x v="5"/>
    <x v="8"/>
    <n v="5"/>
    <x v="5"/>
    <n v="30675"/>
    <n v="0"/>
    <n v="0"/>
    <n v="0"/>
    <n v="0"/>
    <n v="0"/>
    <n v="194"/>
    <n v="24940"/>
    <n v="23320.83"/>
    <n v="0.81299999999999994"/>
    <n v="0.76"/>
  </r>
  <r>
    <x v="5"/>
    <x v="8"/>
    <n v="6"/>
    <x v="6"/>
    <n v="30675"/>
    <n v="21"/>
    <n v="11968"/>
    <n v="20670.45"/>
    <n v="0.39"/>
    <n v="0.67400000000000004"/>
    <n v="35"/>
    <n v="6669"/>
    <n v="9338.83"/>
    <n v="0.217"/>
    <n v="0.30399999999999999"/>
  </r>
  <r>
    <x v="5"/>
    <x v="8"/>
    <n v="7"/>
    <x v="7"/>
    <n v="30675"/>
    <n v="0"/>
    <n v="0"/>
    <n v="0"/>
    <n v="0"/>
    <n v="0"/>
    <n v="2"/>
    <n v="2"/>
    <n v="8.75"/>
    <n v="0"/>
    <n v="0"/>
  </r>
  <r>
    <x v="5"/>
    <x v="8"/>
    <n v="8"/>
    <x v="8"/>
    <n v="30675"/>
    <n v="0"/>
    <n v="0"/>
    <n v="0"/>
    <n v="0"/>
    <n v="0"/>
    <n v="9"/>
    <n v="1404"/>
    <n v="700.54"/>
    <n v="4.5999999999999999E-2"/>
    <n v="2.3E-2"/>
  </r>
  <r>
    <x v="5"/>
    <x v="8"/>
    <n v="9"/>
    <x v="9"/>
    <n v="30675"/>
    <n v="0"/>
    <n v="0"/>
    <n v="0"/>
    <n v="0"/>
    <n v="0"/>
    <n v="98"/>
    <n v="8439"/>
    <n v="7317"/>
    <n v="0.27500000000000002"/>
    <n v="0.23899999999999999"/>
  </r>
  <r>
    <x v="6"/>
    <x v="0"/>
    <n v="0"/>
    <x v="0"/>
    <n v="6796"/>
    <n v="0"/>
    <n v="0"/>
    <n v="0"/>
    <n v="0"/>
    <n v="0"/>
    <n v="1"/>
    <n v="10"/>
    <n v="15"/>
    <n v="1E-3"/>
    <n v="2E-3"/>
  </r>
  <r>
    <x v="6"/>
    <x v="0"/>
    <n v="1"/>
    <x v="1"/>
    <n v="6796"/>
    <n v="0"/>
    <n v="0"/>
    <n v="0"/>
    <n v="0"/>
    <n v="0"/>
    <n v="17"/>
    <n v="124"/>
    <n v="587"/>
    <n v="1.7999999999999999E-2"/>
    <n v="8.5999999999999993E-2"/>
  </r>
  <r>
    <x v="6"/>
    <x v="0"/>
    <n v="2"/>
    <x v="2"/>
    <n v="6796"/>
    <n v="0"/>
    <n v="0"/>
    <n v="0"/>
    <n v="0"/>
    <n v="0"/>
    <n v="0"/>
    <n v="0"/>
    <n v="0"/>
    <n v="0"/>
    <n v="0"/>
  </r>
  <r>
    <x v="6"/>
    <x v="0"/>
    <n v="3"/>
    <x v="3"/>
    <n v="6796"/>
    <n v="0"/>
    <n v="0"/>
    <n v="0"/>
    <n v="0"/>
    <n v="0"/>
    <n v="2"/>
    <n v="2"/>
    <n v="3"/>
    <n v="0"/>
    <n v="0"/>
  </r>
  <r>
    <x v="6"/>
    <x v="0"/>
    <n v="4"/>
    <x v="4"/>
    <n v="6796"/>
    <n v="0"/>
    <n v="0"/>
    <n v="0"/>
    <n v="0"/>
    <n v="0"/>
    <n v="0"/>
    <n v="0"/>
    <n v="0"/>
    <n v="0"/>
    <n v="0"/>
  </r>
  <r>
    <x v="6"/>
    <x v="0"/>
    <n v="5"/>
    <x v="5"/>
    <n v="6796"/>
    <n v="0"/>
    <n v="0"/>
    <n v="0"/>
    <n v="0"/>
    <n v="0"/>
    <n v="13"/>
    <n v="258"/>
    <n v="317"/>
    <n v="3.7999999999999999E-2"/>
    <n v="4.7E-2"/>
  </r>
  <r>
    <x v="6"/>
    <x v="0"/>
    <n v="6"/>
    <x v="6"/>
    <n v="6796"/>
    <n v="0"/>
    <n v="0"/>
    <n v="0"/>
    <n v="0"/>
    <n v="0"/>
    <n v="0"/>
    <n v="0"/>
    <n v="0"/>
    <n v="0"/>
    <n v="0"/>
  </r>
  <r>
    <x v="6"/>
    <x v="0"/>
    <n v="7"/>
    <x v="7"/>
    <n v="6796"/>
    <n v="0"/>
    <n v="0"/>
    <n v="0"/>
    <n v="0"/>
    <n v="0"/>
    <n v="0"/>
    <n v="0"/>
    <n v="0"/>
    <n v="0"/>
    <n v="0"/>
  </r>
  <r>
    <x v="6"/>
    <x v="0"/>
    <n v="8"/>
    <x v="8"/>
    <n v="6796"/>
    <n v="0"/>
    <n v="0"/>
    <n v="0"/>
    <n v="0"/>
    <n v="0"/>
    <n v="0"/>
    <n v="0"/>
    <n v="0"/>
    <n v="0"/>
    <n v="0"/>
  </r>
  <r>
    <x v="6"/>
    <x v="0"/>
    <n v="9"/>
    <x v="9"/>
    <n v="6796"/>
    <n v="0"/>
    <n v="0"/>
    <n v="0"/>
    <n v="0"/>
    <n v="0"/>
    <n v="2"/>
    <n v="14"/>
    <n v="33"/>
    <n v="2E-3"/>
    <n v="5.0000000000000001E-3"/>
  </r>
  <r>
    <x v="6"/>
    <x v="1"/>
    <n v="0"/>
    <x v="0"/>
    <n v="6831"/>
    <n v="0"/>
    <n v="0"/>
    <n v="0"/>
    <n v="0"/>
    <n v="0"/>
    <n v="0"/>
    <n v="0"/>
    <n v="0"/>
    <n v="0"/>
    <n v="0"/>
  </r>
  <r>
    <x v="6"/>
    <x v="1"/>
    <n v="1"/>
    <x v="1"/>
    <n v="6831"/>
    <n v="0"/>
    <n v="0"/>
    <n v="0"/>
    <n v="0"/>
    <n v="0"/>
    <n v="15"/>
    <n v="133"/>
    <n v="383.49"/>
    <n v="1.9E-2"/>
    <n v="5.6000000000000001E-2"/>
  </r>
  <r>
    <x v="6"/>
    <x v="1"/>
    <n v="2"/>
    <x v="2"/>
    <n v="6831"/>
    <n v="4"/>
    <n v="10757"/>
    <n v="25448.5"/>
    <n v="1.575"/>
    <n v="3.7250000000000001"/>
    <n v="0"/>
    <n v="0"/>
    <n v="0"/>
    <n v="0"/>
    <n v="0"/>
  </r>
  <r>
    <x v="6"/>
    <x v="1"/>
    <n v="3"/>
    <x v="3"/>
    <n v="6831"/>
    <n v="0"/>
    <n v="0"/>
    <n v="0"/>
    <n v="0"/>
    <n v="0"/>
    <n v="0"/>
    <n v="0"/>
    <n v="0"/>
    <n v="0"/>
    <n v="0"/>
  </r>
  <r>
    <x v="6"/>
    <x v="1"/>
    <n v="4"/>
    <x v="4"/>
    <n v="6831"/>
    <n v="0"/>
    <n v="0"/>
    <n v="0"/>
    <n v="0"/>
    <n v="0"/>
    <n v="1"/>
    <n v="63"/>
    <n v="52.5"/>
    <n v="8.9999999999999993E-3"/>
    <n v="8.0000000000000002E-3"/>
  </r>
  <r>
    <x v="6"/>
    <x v="1"/>
    <n v="5"/>
    <x v="5"/>
    <n v="6831"/>
    <n v="0"/>
    <n v="0"/>
    <n v="0"/>
    <n v="0"/>
    <n v="0"/>
    <n v="6"/>
    <n v="571"/>
    <n v="230.35"/>
    <n v="8.4000000000000005E-2"/>
    <n v="3.4000000000000002E-2"/>
  </r>
  <r>
    <x v="6"/>
    <x v="1"/>
    <n v="6"/>
    <x v="6"/>
    <n v="6831"/>
    <n v="0"/>
    <n v="0"/>
    <n v="0"/>
    <n v="0"/>
    <n v="0"/>
    <n v="0"/>
    <n v="0"/>
    <n v="0"/>
    <n v="0"/>
    <n v="0"/>
  </r>
  <r>
    <x v="6"/>
    <x v="1"/>
    <n v="7"/>
    <x v="7"/>
    <n v="6831"/>
    <n v="0"/>
    <n v="0"/>
    <n v="0"/>
    <n v="0"/>
    <n v="0"/>
    <n v="0"/>
    <n v="0"/>
    <n v="0"/>
    <n v="0"/>
    <n v="0"/>
  </r>
  <r>
    <x v="6"/>
    <x v="1"/>
    <n v="8"/>
    <x v="8"/>
    <n v="6831"/>
    <n v="0"/>
    <n v="0"/>
    <n v="0"/>
    <n v="0"/>
    <n v="0"/>
    <n v="0"/>
    <n v="0"/>
    <n v="0"/>
    <n v="0"/>
    <n v="0"/>
  </r>
  <r>
    <x v="6"/>
    <x v="1"/>
    <n v="9"/>
    <x v="9"/>
    <n v="6831"/>
    <n v="0"/>
    <n v="0"/>
    <n v="0"/>
    <n v="0"/>
    <n v="0"/>
    <n v="3"/>
    <n v="14"/>
    <n v="20"/>
    <n v="2E-3"/>
    <n v="3.0000000000000001E-3"/>
  </r>
  <r>
    <x v="6"/>
    <x v="2"/>
    <n v="0"/>
    <x v="0"/>
    <n v="6886"/>
    <n v="0"/>
    <n v="0"/>
    <n v="0"/>
    <n v="0"/>
    <n v="0"/>
    <n v="1"/>
    <n v="11"/>
    <n v="11"/>
    <n v="2E-3"/>
    <n v="2E-3"/>
  </r>
  <r>
    <x v="6"/>
    <x v="2"/>
    <n v="1"/>
    <x v="1"/>
    <n v="6886"/>
    <n v="0"/>
    <n v="0"/>
    <n v="0"/>
    <n v="0"/>
    <n v="0"/>
    <n v="40"/>
    <n v="294"/>
    <n v="642.23"/>
    <n v="4.2999999999999997E-2"/>
    <n v="9.2999999999999999E-2"/>
  </r>
  <r>
    <x v="6"/>
    <x v="2"/>
    <n v="2"/>
    <x v="2"/>
    <n v="6886"/>
    <n v="0"/>
    <n v="0"/>
    <n v="0"/>
    <n v="0"/>
    <n v="0"/>
    <n v="0"/>
    <n v="0"/>
    <n v="0"/>
    <n v="0"/>
    <n v="0"/>
  </r>
  <r>
    <x v="6"/>
    <x v="2"/>
    <n v="3"/>
    <x v="3"/>
    <n v="6886"/>
    <n v="0"/>
    <n v="0"/>
    <n v="0"/>
    <n v="0"/>
    <n v="0"/>
    <n v="0"/>
    <n v="0"/>
    <n v="0"/>
    <n v="0"/>
    <n v="0"/>
  </r>
  <r>
    <x v="6"/>
    <x v="2"/>
    <n v="4"/>
    <x v="4"/>
    <n v="6886"/>
    <n v="0"/>
    <n v="0"/>
    <n v="0"/>
    <n v="0"/>
    <n v="0"/>
    <n v="0"/>
    <n v="0"/>
    <n v="0"/>
    <n v="0"/>
    <n v="0"/>
  </r>
  <r>
    <x v="6"/>
    <x v="2"/>
    <n v="5"/>
    <x v="5"/>
    <n v="6886"/>
    <n v="0"/>
    <n v="0"/>
    <n v="0"/>
    <n v="0"/>
    <n v="0"/>
    <n v="9"/>
    <n v="122"/>
    <n v="125.01"/>
    <n v="1.7999999999999999E-2"/>
    <n v="1.7999999999999999E-2"/>
  </r>
  <r>
    <x v="6"/>
    <x v="2"/>
    <n v="6"/>
    <x v="6"/>
    <n v="6886"/>
    <n v="0"/>
    <n v="0"/>
    <n v="0"/>
    <n v="0"/>
    <n v="0"/>
    <n v="0"/>
    <n v="0"/>
    <n v="0"/>
    <n v="0"/>
    <n v="0"/>
  </r>
  <r>
    <x v="6"/>
    <x v="2"/>
    <n v="7"/>
    <x v="7"/>
    <n v="6886"/>
    <n v="0"/>
    <n v="0"/>
    <n v="0"/>
    <n v="0"/>
    <n v="0"/>
    <n v="0"/>
    <n v="0"/>
    <n v="0"/>
    <n v="0"/>
    <n v="0"/>
  </r>
  <r>
    <x v="6"/>
    <x v="2"/>
    <n v="8"/>
    <x v="8"/>
    <n v="6886"/>
    <n v="0"/>
    <n v="0"/>
    <n v="0"/>
    <n v="0"/>
    <n v="0"/>
    <n v="1"/>
    <n v="1"/>
    <n v="2"/>
    <n v="0"/>
    <n v="0"/>
  </r>
  <r>
    <x v="6"/>
    <x v="2"/>
    <n v="9"/>
    <x v="9"/>
    <n v="6886"/>
    <n v="0"/>
    <n v="0"/>
    <n v="0"/>
    <n v="0"/>
    <n v="0"/>
    <n v="3"/>
    <n v="137"/>
    <n v="102.91"/>
    <n v="0.02"/>
    <n v="1.4999999999999999E-2"/>
  </r>
  <r>
    <x v="6"/>
    <x v="3"/>
    <n v="0"/>
    <x v="0"/>
    <n v="7011"/>
    <n v="0"/>
    <n v="0"/>
    <n v="0"/>
    <n v="0"/>
    <n v="0"/>
    <n v="0"/>
    <n v="0"/>
    <n v="0"/>
    <n v="0"/>
    <n v="0"/>
  </r>
  <r>
    <x v="6"/>
    <x v="3"/>
    <n v="1"/>
    <x v="1"/>
    <n v="7011"/>
    <n v="0"/>
    <n v="0"/>
    <n v="0"/>
    <n v="0"/>
    <n v="0"/>
    <n v="25"/>
    <n v="367"/>
    <n v="631.87"/>
    <n v="5.1999999999999998E-2"/>
    <n v="0.09"/>
  </r>
  <r>
    <x v="6"/>
    <x v="3"/>
    <n v="2"/>
    <x v="2"/>
    <n v="7011"/>
    <n v="0"/>
    <n v="0"/>
    <n v="0"/>
    <n v="0"/>
    <n v="0"/>
    <n v="0"/>
    <n v="0"/>
    <n v="0"/>
    <n v="0"/>
    <n v="0"/>
  </r>
  <r>
    <x v="6"/>
    <x v="3"/>
    <n v="3"/>
    <x v="3"/>
    <n v="7011"/>
    <n v="0"/>
    <n v="0"/>
    <n v="0"/>
    <n v="0"/>
    <n v="0"/>
    <n v="1"/>
    <n v="272"/>
    <n v="158.6"/>
    <n v="3.9E-2"/>
    <n v="2.3E-2"/>
  </r>
  <r>
    <x v="6"/>
    <x v="3"/>
    <n v="4"/>
    <x v="4"/>
    <n v="7011"/>
    <n v="0"/>
    <n v="0"/>
    <n v="0"/>
    <n v="0"/>
    <n v="0"/>
    <n v="0"/>
    <n v="0"/>
    <n v="0"/>
    <n v="0"/>
    <n v="0"/>
  </r>
  <r>
    <x v="6"/>
    <x v="3"/>
    <n v="5"/>
    <x v="5"/>
    <n v="7011"/>
    <n v="0"/>
    <n v="0"/>
    <n v="0"/>
    <n v="0"/>
    <n v="0"/>
    <n v="9"/>
    <n v="3205"/>
    <n v="1065.3800000000001"/>
    <n v="0.45700000000000002"/>
    <n v="0.152"/>
  </r>
  <r>
    <x v="6"/>
    <x v="3"/>
    <n v="6"/>
    <x v="6"/>
    <n v="7011"/>
    <n v="2"/>
    <n v="6682"/>
    <n v="6682"/>
    <n v="0.95299999999999996"/>
    <n v="0.95299999999999996"/>
    <n v="2"/>
    <n v="1031"/>
    <n v="265.25"/>
    <n v="0.14699999999999999"/>
    <n v="3.7999999999999999E-2"/>
  </r>
  <r>
    <x v="6"/>
    <x v="3"/>
    <n v="7"/>
    <x v="7"/>
    <n v="7011"/>
    <n v="0"/>
    <n v="0"/>
    <n v="0"/>
    <n v="0"/>
    <n v="0"/>
    <n v="0"/>
    <n v="0"/>
    <n v="0"/>
    <n v="0"/>
    <n v="0"/>
  </r>
  <r>
    <x v="6"/>
    <x v="3"/>
    <n v="8"/>
    <x v="8"/>
    <n v="7011"/>
    <n v="0"/>
    <n v="0"/>
    <n v="0"/>
    <n v="0"/>
    <n v="0"/>
    <n v="1"/>
    <n v="1"/>
    <n v="3"/>
    <n v="0"/>
    <n v="0"/>
  </r>
  <r>
    <x v="6"/>
    <x v="3"/>
    <n v="9"/>
    <x v="9"/>
    <n v="7011"/>
    <n v="0"/>
    <n v="0"/>
    <n v="0"/>
    <n v="0"/>
    <n v="0"/>
    <n v="4"/>
    <n v="12"/>
    <n v="29.36"/>
    <n v="2E-3"/>
    <n v="4.0000000000000001E-3"/>
  </r>
  <r>
    <x v="6"/>
    <x v="4"/>
    <n v="0"/>
    <x v="0"/>
    <n v="7113"/>
    <n v="0"/>
    <n v="0"/>
    <n v="0"/>
    <n v="0"/>
    <n v="0"/>
    <n v="2"/>
    <n v="56"/>
    <n v="21.95"/>
    <n v="8.0000000000000002E-3"/>
    <n v="3.0000000000000001E-3"/>
  </r>
  <r>
    <x v="6"/>
    <x v="4"/>
    <n v="1"/>
    <x v="1"/>
    <n v="7113"/>
    <n v="0"/>
    <n v="0"/>
    <n v="0"/>
    <n v="0"/>
    <n v="0"/>
    <n v="17"/>
    <n v="197"/>
    <n v="282.95999999999998"/>
    <n v="2.8000000000000001E-2"/>
    <n v="0.04"/>
  </r>
  <r>
    <x v="6"/>
    <x v="4"/>
    <n v="2"/>
    <x v="2"/>
    <n v="7113"/>
    <n v="0"/>
    <n v="0"/>
    <n v="0"/>
    <n v="0"/>
    <n v="0"/>
    <n v="0"/>
    <n v="0"/>
    <n v="0"/>
    <n v="0"/>
    <n v="0"/>
  </r>
  <r>
    <x v="6"/>
    <x v="4"/>
    <n v="3"/>
    <x v="3"/>
    <n v="7113"/>
    <n v="0"/>
    <n v="0"/>
    <n v="0"/>
    <n v="0"/>
    <n v="0"/>
    <n v="1"/>
    <n v="481"/>
    <n v="360.75"/>
    <n v="6.8000000000000005E-2"/>
    <n v="5.0999999999999997E-2"/>
  </r>
  <r>
    <x v="6"/>
    <x v="4"/>
    <n v="4"/>
    <x v="4"/>
    <n v="7113"/>
    <n v="0"/>
    <n v="0"/>
    <n v="0"/>
    <n v="0"/>
    <n v="0"/>
    <n v="0"/>
    <n v="0"/>
    <n v="0"/>
    <n v="0"/>
    <n v="0"/>
  </r>
  <r>
    <x v="6"/>
    <x v="4"/>
    <n v="5"/>
    <x v="5"/>
    <n v="7113"/>
    <n v="0"/>
    <n v="0"/>
    <n v="0"/>
    <n v="0"/>
    <n v="0"/>
    <n v="7"/>
    <n v="1026"/>
    <n v="1297.03"/>
    <n v="0.14399999999999999"/>
    <n v="0.182"/>
  </r>
  <r>
    <x v="6"/>
    <x v="4"/>
    <n v="6"/>
    <x v="6"/>
    <n v="7113"/>
    <n v="0"/>
    <n v="0"/>
    <n v="0"/>
    <n v="0"/>
    <n v="0"/>
    <n v="3"/>
    <n v="1650"/>
    <n v="1200.83"/>
    <n v="0.23200000000000001"/>
    <n v="0.16900000000000001"/>
  </r>
  <r>
    <x v="6"/>
    <x v="4"/>
    <n v="7"/>
    <x v="7"/>
    <n v="7113"/>
    <n v="0"/>
    <n v="0"/>
    <n v="0"/>
    <n v="0"/>
    <n v="0"/>
    <n v="0"/>
    <n v="0"/>
    <n v="0"/>
    <n v="0"/>
    <n v="0"/>
  </r>
  <r>
    <x v="6"/>
    <x v="4"/>
    <n v="8"/>
    <x v="8"/>
    <n v="7113"/>
    <n v="0"/>
    <n v="0"/>
    <n v="0"/>
    <n v="0"/>
    <n v="0"/>
    <n v="0"/>
    <n v="0"/>
    <n v="0"/>
    <n v="0"/>
    <n v="0"/>
  </r>
  <r>
    <x v="6"/>
    <x v="4"/>
    <n v="9"/>
    <x v="9"/>
    <n v="7113"/>
    <n v="0"/>
    <n v="0"/>
    <n v="0"/>
    <n v="0"/>
    <n v="0"/>
    <n v="1"/>
    <n v="5"/>
    <n v="5"/>
    <n v="1E-3"/>
    <n v="1E-3"/>
  </r>
  <r>
    <x v="6"/>
    <x v="5"/>
    <n v="0"/>
    <x v="0"/>
    <n v="7259"/>
    <n v="0"/>
    <n v="0"/>
    <n v="0"/>
    <n v="0"/>
    <n v="0"/>
    <n v="1"/>
    <n v="12"/>
    <n v="16.2"/>
    <n v="2E-3"/>
    <n v="2E-3"/>
  </r>
  <r>
    <x v="6"/>
    <x v="5"/>
    <n v="1"/>
    <x v="1"/>
    <n v="7259"/>
    <n v="0"/>
    <n v="0"/>
    <n v="0"/>
    <n v="0"/>
    <n v="0"/>
    <n v="17"/>
    <n v="221"/>
    <n v="371.89"/>
    <n v="0.03"/>
    <n v="5.0999999999999997E-2"/>
  </r>
  <r>
    <x v="6"/>
    <x v="5"/>
    <n v="2"/>
    <x v="2"/>
    <n v="7259"/>
    <n v="0"/>
    <n v="0"/>
    <n v="0"/>
    <n v="0"/>
    <n v="0"/>
    <n v="0"/>
    <n v="0"/>
    <n v="0"/>
    <n v="0"/>
    <n v="0"/>
  </r>
  <r>
    <x v="6"/>
    <x v="5"/>
    <n v="3"/>
    <x v="3"/>
    <n v="7259"/>
    <n v="0"/>
    <n v="0"/>
    <n v="0"/>
    <n v="0"/>
    <n v="0"/>
    <n v="1"/>
    <n v="1"/>
    <n v="2"/>
    <n v="0"/>
    <n v="0"/>
  </r>
  <r>
    <x v="6"/>
    <x v="5"/>
    <n v="4"/>
    <x v="4"/>
    <n v="7259"/>
    <n v="0"/>
    <n v="0"/>
    <n v="0"/>
    <n v="0"/>
    <n v="0"/>
    <n v="0"/>
    <n v="0"/>
    <n v="0"/>
    <n v="0"/>
    <n v="0"/>
  </r>
  <r>
    <x v="6"/>
    <x v="5"/>
    <n v="5"/>
    <x v="5"/>
    <n v="7259"/>
    <n v="0"/>
    <n v="0"/>
    <n v="0"/>
    <n v="0"/>
    <n v="0"/>
    <n v="6"/>
    <n v="765"/>
    <n v="922.51"/>
    <n v="0.105"/>
    <n v="0.127"/>
  </r>
  <r>
    <x v="6"/>
    <x v="5"/>
    <n v="6"/>
    <x v="6"/>
    <n v="7259"/>
    <n v="0"/>
    <n v="0"/>
    <n v="0"/>
    <n v="0"/>
    <n v="0"/>
    <n v="3"/>
    <n v="459"/>
    <n v="646.46"/>
    <n v="6.3E-2"/>
    <n v="8.8999999999999996E-2"/>
  </r>
  <r>
    <x v="6"/>
    <x v="5"/>
    <n v="7"/>
    <x v="7"/>
    <n v="7259"/>
    <n v="0"/>
    <n v="0"/>
    <n v="0"/>
    <n v="0"/>
    <n v="0"/>
    <n v="0"/>
    <n v="0"/>
    <n v="0"/>
    <n v="0"/>
    <n v="0"/>
  </r>
  <r>
    <x v="6"/>
    <x v="5"/>
    <n v="8"/>
    <x v="8"/>
    <n v="7259"/>
    <n v="0"/>
    <n v="0"/>
    <n v="0"/>
    <n v="0"/>
    <n v="0"/>
    <n v="0"/>
    <n v="0"/>
    <n v="0"/>
    <n v="0"/>
    <n v="0"/>
  </r>
  <r>
    <x v="6"/>
    <x v="5"/>
    <n v="9"/>
    <x v="9"/>
    <n v="7259"/>
    <n v="0"/>
    <n v="0"/>
    <n v="0"/>
    <n v="0"/>
    <n v="0"/>
    <n v="1"/>
    <n v="8"/>
    <n v="33.6"/>
    <n v="1E-3"/>
    <n v="5.0000000000000001E-3"/>
  </r>
  <r>
    <x v="6"/>
    <x v="6"/>
    <n v="0"/>
    <x v="0"/>
    <n v="7370"/>
    <n v="0"/>
    <n v="0"/>
    <n v="0"/>
    <n v="0"/>
    <n v="0"/>
    <n v="0"/>
    <n v="0"/>
    <n v="0"/>
    <n v="0"/>
    <n v="0"/>
  </r>
  <r>
    <x v="6"/>
    <x v="6"/>
    <n v="1"/>
    <x v="1"/>
    <n v="7370"/>
    <n v="0"/>
    <n v="0"/>
    <n v="0"/>
    <n v="0"/>
    <n v="0"/>
    <n v="28"/>
    <n v="439"/>
    <n v="604.46"/>
    <n v="0.06"/>
    <n v="8.2000000000000003E-2"/>
  </r>
  <r>
    <x v="6"/>
    <x v="6"/>
    <n v="2"/>
    <x v="2"/>
    <n v="7370"/>
    <n v="2"/>
    <n v="12522"/>
    <n v="7448"/>
    <n v="1.6990000000000001"/>
    <n v="1.01"/>
    <n v="1"/>
    <n v="2060"/>
    <n v="515"/>
    <n v="0.28000000000000003"/>
    <n v="7.0000000000000007E-2"/>
  </r>
  <r>
    <x v="6"/>
    <x v="6"/>
    <n v="3"/>
    <x v="3"/>
    <n v="7370"/>
    <n v="0"/>
    <n v="0"/>
    <n v="0"/>
    <n v="0"/>
    <n v="0"/>
    <n v="0"/>
    <n v="0"/>
    <n v="0"/>
    <n v="0"/>
    <n v="0"/>
  </r>
  <r>
    <x v="6"/>
    <x v="6"/>
    <n v="4"/>
    <x v="4"/>
    <n v="7370"/>
    <n v="0"/>
    <n v="0"/>
    <n v="0"/>
    <n v="0"/>
    <n v="0"/>
    <n v="0"/>
    <n v="0"/>
    <n v="0"/>
    <n v="0"/>
    <n v="0"/>
  </r>
  <r>
    <x v="6"/>
    <x v="6"/>
    <n v="5"/>
    <x v="5"/>
    <n v="7370"/>
    <n v="0"/>
    <n v="0"/>
    <n v="0"/>
    <n v="0"/>
    <n v="0"/>
    <n v="3"/>
    <n v="266"/>
    <n v="535.79999999999995"/>
    <n v="3.5999999999999997E-2"/>
    <n v="7.2999999999999995E-2"/>
  </r>
  <r>
    <x v="6"/>
    <x v="6"/>
    <n v="6"/>
    <x v="6"/>
    <n v="7370"/>
    <n v="0"/>
    <n v="0"/>
    <n v="0"/>
    <n v="0"/>
    <n v="0"/>
    <n v="2"/>
    <n v="928"/>
    <n v="797.63"/>
    <n v="0.126"/>
    <n v="0.108"/>
  </r>
  <r>
    <x v="6"/>
    <x v="6"/>
    <n v="7"/>
    <x v="7"/>
    <n v="7370"/>
    <n v="0"/>
    <n v="0"/>
    <n v="0"/>
    <n v="0"/>
    <n v="0"/>
    <n v="0"/>
    <n v="0"/>
    <n v="0"/>
    <n v="0"/>
    <n v="0"/>
  </r>
  <r>
    <x v="6"/>
    <x v="6"/>
    <n v="8"/>
    <x v="8"/>
    <n v="7370"/>
    <n v="0"/>
    <n v="0"/>
    <n v="0"/>
    <n v="0"/>
    <n v="0"/>
    <n v="0"/>
    <n v="0"/>
    <n v="0"/>
    <n v="0"/>
    <n v="0"/>
  </r>
  <r>
    <x v="6"/>
    <x v="6"/>
    <n v="9"/>
    <x v="9"/>
    <n v="7370"/>
    <n v="0"/>
    <n v="0"/>
    <n v="0"/>
    <n v="0"/>
    <n v="0"/>
    <n v="0"/>
    <n v="0"/>
    <n v="0"/>
    <n v="0"/>
    <n v="0"/>
  </r>
  <r>
    <x v="6"/>
    <x v="7"/>
    <n v="0"/>
    <x v="0"/>
    <n v="7478"/>
    <n v="0"/>
    <n v="0"/>
    <n v="0"/>
    <n v="0"/>
    <n v="0"/>
    <n v="0"/>
    <n v="0"/>
    <n v="0"/>
    <n v="0"/>
    <n v="0"/>
  </r>
  <r>
    <x v="6"/>
    <x v="7"/>
    <n v="1"/>
    <x v="1"/>
    <n v="7478"/>
    <n v="0"/>
    <n v="0"/>
    <n v="0"/>
    <n v="0"/>
    <n v="0"/>
    <n v="28"/>
    <n v="186"/>
    <n v="307.58"/>
    <n v="2.5000000000000001E-2"/>
    <n v="4.1000000000000002E-2"/>
  </r>
  <r>
    <x v="6"/>
    <x v="7"/>
    <n v="2"/>
    <x v="2"/>
    <n v="7478"/>
    <n v="2"/>
    <n v="7184"/>
    <n v="24300.7"/>
    <n v="0.96099999999999997"/>
    <n v="3.25"/>
    <n v="0"/>
    <n v="0"/>
    <n v="0"/>
    <n v="0"/>
    <n v="0"/>
  </r>
  <r>
    <x v="6"/>
    <x v="7"/>
    <n v="3"/>
    <x v="3"/>
    <n v="7478"/>
    <n v="0"/>
    <n v="0"/>
    <n v="0"/>
    <n v="0"/>
    <n v="0"/>
    <n v="0"/>
    <n v="0"/>
    <n v="0"/>
    <n v="0"/>
    <n v="0"/>
  </r>
  <r>
    <x v="6"/>
    <x v="7"/>
    <n v="4"/>
    <x v="4"/>
    <n v="7478"/>
    <n v="0"/>
    <n v="0"/>
    <n v="0"/>
    <n v="0"/>
    <n v="0"/>
    <n v="0"/>
    <n v="0"/>
    <n v="0"/>
    <n v="0"/>
    <n v="0"/>
  </r>
  <r>
    <x v="6"/>
    <x v="7"/>
    <n v="5"/>
    <x v="5"/>
    <n v="7478"/>
    <n v="0"/>
    <n v="0"/>
    <n v="0"/>
    <n v="0"/>
    <n v="0"/>
    <n v="5"/>
    <n v="110"/>
    <n v="147.63999999999999"/>
    <n v="1.4999999999999999E-2"/>
    <n v="0.02"/>
  </r>
  <r>
    <x v="6"/>
    <x v="7"/>
    <n v="6"/>
    <x v="6"/>
    <n v="7478"/>
    <n v="1"/>
    <n v="171"/>
    <n v="1169"/>
    <n v="2.3E-2"/>
    <n v="0.156"/>
    <n v="2"/>
    <n v="1006"/>
    <n v="554.79999999999995"/>
    <n v="0.13500000000000001"/>
    <n v="7.3999999999999996E-2"/>
  </r>
  <r>
    <x v="6"/>
    <x v="7"/>
    <n v="7"/>
    <x v="7"/>
    <n v="7478"/>
    <n v="0"/>
    <n v="0"/>
    <n v="0"/>
    <n v="0"/>
    <n v="0"/>
    <n v="0"/>
    <n v="0"/>
    <n v="0"/>
    <n v="0"/>
    <n v="0"/>
  </r>
  <r>
    <x v="6"/>
    <x v="7"/>
    <n v="8"/>
    <x v="8"/>
    <n v="7478"/>
    <n v="0"/>
    <n v="0"/>
    <n v="0"/>
    <n v="0"/>
    <n v="0"/>
    <n v="0"/>
    <n v="0"/>
    <n v="0"/>
    <n v="0"/>
    <n v="0"/>
  </r>
  <r>
    <x v="6"/>
    <x v="7"/>
    <n v="9"/>
    <x v="9"/>
    <n v="7478"/>
    <n v="0"/>
    <n v="0"/>
    <n v="0"/>
    <n v="0"/>
    <n v="0"/>
    <n v="2"/>
    <n v="183"/>
    <n v="545.83000000000004"/>
    <n v="2.4E-2"/>
    <n v="7.2999999999999995E-2"/>
  </r>
  <r>
    <x v="6"/>
    <x v="8"/>
    <n v="0"/>
    <x v="0"/>
    <n v="7478"/>
    <n v="0"/>
    <n v="0"/>
    <n v="0"/>
    <n v="0"/>
    <n v="0"/>
    <n v="0"/>
    <n v="0"/>
    <n v="0"/>
    <n v="0"/>
    <n v="0"/>
  </r>
  <r>
    <x v="6"/>
    <x v="8"/>
    <n v="1"/>
    <x v="1"/>
    <n v="7478"/>
    <n v="0"/>
    <n v="0"/>
    <n v="0"/>
    <n v="0"/>
    <n v="0"/>
    <n v="31"/>
    <n v="148"/>
    <n v="260"/>
    <n v="0.02"/>
    <n v="3.5000000000000003E-2"/>
  </r>
  <r>
    <x v="6"/>
    <x v="8"/>
    <n v="2"/>
    <x v="2"/>
    <n v="7478"/>
    <n v="0"/>
    <n v="0"/>
    <n v="0"/>
    <n v="0"/>
    <n v="0"/>
    <n v="0"/>
    <n v="0"/>
    <n v="0"/>
    <n v="0"/>
    <n v="0"/>
  </r>
  <r>
    <x v="6"/>
    <x v="8"/>
    <n v="3"/>
    <x v="3"/>
    <n v="7478"/>
    <n v="0"/>
    <n v="0"/>
    <n v="0"/>
    <n v="0"/>
    <n v="0"/>
    <n v="0"/>
    <n v="0"/>
    <n v="0"/>
    <n v="0"/>
    <n v="0"/>
  </r>
  <r>
    <x v="6"/>
    <x v="8"/>
    <n v="4"/>
    <x v="4"/>
    <n v="7478"/>
    <n v="0"/>
    <n v="0"/>
    <n v="0"/>
    <n v="0"/>
    <n v="0"/>
    <n v="0"/>
    <n v="0"/>
    <n v="0"/>
    <n v="0"/>
    <n v="0"/>
  </r>
  <r>
    <x v="6"/>
    <x v="8"/>
    <n v="5"/>
    <x v="5"/>
    <n v="7478"/>
    <n v="0"/>
    <n v="0"/>
    <n v="0"/>
    <n v="0"/>
    <n v="0"/>
    <n v="6"/>
    <n v="56"/>
    <n v="74"/>
    <n v="7.0000000000000001E-3"/>
    <n v="0.01"/>
  </r>
  <r>
    <x v="6"/>
    <x v="8"/>
    <n v="6"/>
    <x v="6"/>
    <n v="7478"/>
    <n v="0"/>
    <n v="0"/>
    <n v="0"/>
    <n v="0"/>
    <n v="0"/>
    <n v="2"/>
    <n v="377"/>
    <n v="201"/>
    <n v="0.05"/>
    <n v="2.7E-2"/>
  </r>
  <r>
    <x v="6"/>
    <x v="8"/>
    <n v="7"/>
    <x v="7"/>
    <n v="7478"/>
    <n v="0"/>
    <n v="0"/>
    <n v="0"/>
    <n v="0"/>
    <n v="0"/>
    <n v="0"/>
    <n v="0"/>
    <n v="0"/>
    <n v="0"/>
    <n v="0"/>
  </r>
  <r>
    <x v="6"/>
    <x v="8"/>
    <n v="8"/>
    <x v="8"/>
    <n v="7478"/>
    <n v="0"/>
    <n v="0"/>
    <n v="0"/>
    <n v="0"/>
    <n v="0"/>
    <n v="0"/>
    <n v="0"/>
    <n v="0"/>
    <n v="0"/>
    <n v="0"/>
  </r>
  <r>
    <x v="6"/>
    <x v="8"/>
    <n v="9"/>
    <x v="9"/>
    <n v="7478"/>
    <n v="0"/>
    <n v="0"/>
    <n v="0"/>
    <n v="0"/>
    <n v="0"/>
    <n v="3"/>
    <n v="12"/>
    <n v="21"/>
    <n v="2E-3"/>
    <n v="3.0000000000000001E-3"/>
  </r>
  <r>
    <x v="7"/>
    <x v="0"/>
    <n v="0"/>
    <x v="0"/>
    <n v="1250"/>
    <n v="0"/>
    <n v="0"/>
    <n v="0"/>
    <n v="0"/>
    <n v="0"/>
    <n v="0"/>
    <n v="0"/>
    <n v="0"/>
    <n v="0"/>
    <n v="0"/>
  </r>
  <r>
    <x v="7"/>
    <x v="0"/>
    <n v="1"/>
    <x v="1"/>
    <n v="1250"/>
    <n v="0"/>
    <n v="0"/>
    <n v="0"/>
    <n v="0"/>
    <n v="0"/>
    <n v="8"/>
    <n v="954"/>
    <n v="5578.8"/>
    <n v="0.76300000000000001"/>
    <n v="4.4630000000000001"/>
  </r>
  <r>
    <x v="7"/>
    <x v="0"/>
    <n v="2"/>
    <x v="2"/>
    <n v="1250"/>
    <n v="0"/>
    <n v="0"/>
    <n v="0"/>
    <n v="0"/>
    <n v="0"/>
    <n v="8"/>
    <n v="3630"/>
    <n v="12460"/>
    <n v="2.903"/>
    <n v="9.968"/>
  </r>
  <r>
    <x v="7"/>
    <x v="0"/>
    <n v="3"/>
    <x v="3"/>
    <n v="1250"/>
    <n v="0"/>
    <n v="0"/>
    <n v="0"/>
    <n v="0"/>
    <n v="0"/>
    <n v="1"/>
    <n v="1"/>
    <n v="0.3"/>
    <n v="1E-3"/>
    <n v="0"/>
  </r>
  <r>
    <x v="7"/>
    <x v="0"/>
    <n v="4"/>
    <x v="4"/>
    <n v="1250"/>
    <n v="0"/>
    <n v="0"/>
    <n v="0"/>
    <n v="0"/>
    <n v="0"/>
    <n v="1"/>
    <n v="45"/>
    <n v="45"/>
    <n v="3.5999999999999997E-2"/>
    <n v="3.5999999999999997E-2"/>
  </r>
  <r>
    <x v="7"/>
    <x v="0"/>
    <n v="5"/>
    <x v="5"/>
    <n v="1250"/>
    <n v="0"/>
    <n v="0"/>
    <n v="0"/>
    <n v="0"/>
    <n v="0"/>
    <n v="5"/>
    <n v="14"/>
    <n v="24.45"/>
    <n v="1.0999999999999999E-2"/>
    <n v="0.02"/>
  </r>
  <r>
    <x v="7"/>
    <x v="0"/>
    <n v="6"/>
    <x v="6"/>
    <n v="1250"/>
    <n v="0"/>
    <n v="0"/>
    <n v="0"/>
    <n v="0"/>
    <n v="0"/>
    <n v="5"/>
    <n v="53"/>
    <n v="59"/>
    <n v="4.2000000000000003E-2"/>
    <n v="4.7E-2"/>
  </r>
  <r>
    <x v="7"/>
    <x v="0"/>
    <n v="7"/>
    <x v="7"/>
    <n v="1250"/>
    <n v="0"/>
    <n v="0"/>
    <n v="0"/>
    <n v="0"/>
    <n v="0"/>
    <n v="0"/>
    <n v="0"/>
    <n v="0"/>
    <n v="0"/>
    <n v="0"/>
  </r>
  <r>
    <x v="7"/>
    <x v="0"/>
    <n v="8"/>
    <x v="8"/>
    <n v="1250"/>
    <n v="0"/>
    <n v="0"/>
    <n v="0"/>
    <n v="0"/>
    <n v="0"/>
    <n v="0"/>
    <n v="0"/>
    <n v="0"/>
    <n v="0"/>
    <n v="0"/>
  </r>
  <r>
    <x v="7"/>
    <x v="0"/>
    <n v="9"/>
    <x v="9"/>
    <n v="1250"/>
    <n v="0"/>
    <n v="0"/>
    <n v="0"/>
    <n v="0"/>
    <n v="0"/>
    <n v="7"/>
    <n v="273"/>
    <n v="229"/>
    <n v="0.218"/>
    <n v="0.183"/>
  </r>
  <r>
    <x v="7"/>
    <x v="1"/>
    <n v="0"/>
    <x v="0"/>
    <n v="1250"/>
    <n v="0"/>
    <n v="0"/>
    <n v="0"/>
    <n v="0"/>
    <n v="0"/>
    <n v="0"/>
    <n v="0"/>
    <n v="0"/>
    <n v="0"/>
    <n v="0"/>
  </r>
  <r>
    <x v="7"/>
    <x v="1"/>
    <n v="1"/>
    <x v="1"/>
    <n v="1250"/>
    <n v="0"/>
    <n v="0"/>
    <n v="0"/>
    <n v="0"/>
    <n v="0"/>
    <n v="3"/>
    <n v="339"/>
    <n v="1848.75"/>
    <n v="0.27100000000000002"/>
    <n v="1.4790000000000001"/>
  </r>
  <r>
    <x v="7"/>
    <x v="1"/>
    <n v="2"/>
    <x v="2"/>
    <n v="1250"/>
    <n v="0"/>
    <n v="0"/>
    <n v="0"/>
    <n v="0"/>
    <n v="0"/>
    <n v="3"/>
    <n v="2811"/>
    <n v="18321"/>
    <n v="2.2490000000000001"/>
    <n v="14.657"/>
  </r>
  <r>
    <x v="7"/>
    <x v="1"/>
    <n v="3"/>
    <x v="3"/>
    <n v="1250"/>
    <n v="0"/>
    <n v="0"/>
    <n v="0"/>
    <n v="0"/>
    <n v="0"/>
    <n v="0"/>
    <n v="0"/>
    <n v="0"/>
    <n v="0"/>
    <n v="0"/>
  </r>
  <r>
    <x v="7"/>
    <x v="1"/>
    <n v="4"/>
    <x v="4"/>
    <n v="1250"/>
    <n v="0"/>
    <n v="0"/>
    <n v="0"/>
    <n v="0"/>
    <n v="0"/>
    <n v="0"/>
    <n v="0"/>
    <n v="0"/>
    <n v="0"/>
    <n v="0"/>
  </r>
  <r>
    <x v="7"/>
    <x v="1"/>
    <n v="5"/>
    <x v="5"/>
    <n v="1250"/>
    <n v="0"/>
    <n v="0"/>
    <n v="0"/>
    <n v="0"/>
    <n v="0"/>
    <n v="5"/>
    <n v="191"/>
    <n v="208"/>
    <n v="0.153"/>
    <n v="0.16600000000000001"/>
  </r>
  <r>
    <x v="7"/>
    <x v="1"/>
    <n v="6"/>
    <x v="6"/>
    <n v="1250"/>
    <n v="0"/>
    <n v="0"/>
    <n v="0"/>
    <n v="0"/>
    <n v="0"/>
    <n v="2"/>
    <n v="240"/>
    <n v="135.25"/>
    <n v="0.192"/>
    <n v="0.108"/>
  </r>
  <r>
    <x v="7"/>
    <x v="1"/>
    <n v="7"/>
    <x v="7"/>
    <n v="1250"/>
    <n v="0"/>
    <n v="0"/>
    <n v="0"/>
    <n v="0"/>
    <n v="0"/>
    <n v="0"/>
    <n v="0"/>
    <n v="0"/>
    <n v="0"/>
    <n v="0"/>
  </r>
  <r>
    <x v="7"/>
    <x v="1"/>
    <n v="8"/>
    <x v="8"/>
    <n v="1250"/>
    <n v="0"/>
    <n v="0"/>
    <n v="0"/>
    <n v="0"/>
    <n v="0"/>
    <n v="0"/>
    <n v="0"/>
    <n v="0"/>
    <n v="0"/>
    <n v="0"/>
  </r>
  <r>
    <x v="7"/>
    <x v="1"/>
    <n v="9"/>
    <x v="9"/>
    <n v="1250"/>
    <n v="0"/>
    <n v="0"/>
    <n v="0"/>
    <n v="0"/>
    <n v="0"/>
    <n v="4"/>
    <n v="21"/>
    <n v="86"/>
    <n v="1.7000000000000001E-2"/>
    <n v="6.9000000000000006E-2"/>
  </r>
  <r>
    <x v="7"/>
    <x v="2"/>
    <n v="0"/>
    <x v="0"/>
    <n v="1247"/>
    <n v="0"/>
    <n v="0"/>
    <n v="0"/>
    <n v="0"/>
    <n v="0"/>
    <n v="0"/>
    <n v="0"/>
    <n v="0"/>
    <n v="0"/>
    <n v="0"/>
  </r>
  <r>
    <x v="7"/>
    <x v="2"/>
    <n v="1"/>
    <x v="1"/>
    <n v="1247"/>
    <n v="0"/>
    <n v="0"/>
    <n v="0"/>
    <n v="0"/>
    <n v="0"/>
    <n v="7"/>
    <n v="50"/>
    <n v="144.5"/>
    <n v="0.04"/>
    <n v="0.11600000000000001"/>
  </r>
  <r>
    <x v="7"/>
    <x v="2"/>
    <n v="2"/>
    <x v="2"/>
    <n v="1247"/>
    <n v="0"/>
    <n v="0"/>
    <n v="0"/>
    <n v="0"/>
    <n v="0"/>
    <n v="4"/>
    <n v="3140"/>
    <n v="19705"/>
    <n v="2.5169999999999999"/>
    <n v="15.801"/>
  </r>
  <r>
    <x v="7"/>
    <x v="2"/>
    <n v="3"/>
    <x v="3"/>
    <n v="1247"/>
    <n v="0"/>
    <n v="0"/>
    <n v="0"/>
    <n v="0"/>
    <n v="0"/>
    <n v="0"/>
    <n v="0"/>
    <n v="0"/>
    <n v="0"/>
    <n v="0"/>
  </r>
  <r>
    <x v="7"/>
    <x v="2"/>
    <n v="4"/>
    <x v="4"/>
    <n v="1247"/>
    <n v="0"/>
    <n v="0"/>
    <n v="0"/>
    <n v="0"/>
    <n v="0"/>
    <n v="0"/>
    <n v="0"/>
    <n v="0"/>
    <n v="0"/>
    <n v="0"/>
  </r>
  <r>
    <x v="7"/>
    <x v="2"/>
    <n v="5"/>
    <x v="5"/>
    <n v="1247"/>
    <n v="0"/>
    <n v="0"/>
    <n v="0"/>
    <n v="0"/>
    <n v="0"/>
    <n v="6"/>
    <n v="99"/>
    <n v="129"/>
    <n v="7.9000000000000001E-2"/>
    <n v="0.10299999999999999"/>
  </r>
  <r>
    <x v="7"/>
    <x v="2"/>
    <n v="6"/>
    <x v="6"/>
    <n v="1247"/>
    <n v="0"/>
    <n v="0"/>
    <n v="0"/>
    <n v="0"/>
    <n v="0"/>
    <n v="3"/>
    <n v="694"/>
    <n v="878.5"/>
    <n v="0.55700000000000005"/>
    <n v="0.70399999999999996"/>
  </r>
  <r>
    <x v="7"/>
    <x v="2"/>
    <n v="7"/>
    <x v="7"/>
    <n v="1247"/>
    <n v="0"/>
    <n v="0"/>
    <n v="0"/>
    <n v="0"/>
    <n v="0"/>
    <n v="0"/>
    <n v="0"/>
    <n v="0"/>
    <n v="0"/>
    <n v="0"/>
  </r>
  <r>
    <x v="7"/>
    <x v="2"/>
    <n v="8"/>
    <x v="8"/>
    <n v="1247"/>
    <n v="0"/>
    <n v="0"/>
    <n v="0"/>
    <n v="0"/>
    <n v="0"/>
    <n v="1"/>
    <n v="11"/>
    <n v="11"/>
    <n v="8.9999999999999993E-3"/>
    <n v="8.9999999999999993E-3"/>
  </r>
  <r>
    <x v="7"/>
    <x v="2"/>
    <n v="9"/>
    <x v="9"/>
    <n v="1247"/>
    <n v="0"/>
    <n v="0"/>
    <n v="0"/>
    <n v="0"/>
    <n v="0"/>
    <n v="1"/>
    <n v="7"/>
    <n v="7"/>
    <n v="6.0000000000000001E-3"/>
    <n v="6.0000000000000001E-3"/>
  </r>
  <r>
    <x v="7"/>
    <x v="3"/>
    <n v="0"/>
    <x v="0"/>
    <n v="1226"/>
    <n v="0"/>
    <n v="0"/>
    <n v="0"/>
    <n v="0"/>
    <n v="0"/>
    <n v="0"/>
    <n v="0"/>
    <n v="0"/>
    <n v="0"/>
    <n v="0"/>
  </r>
  <r>
    <x v="7"/>
    <x v="3"/>
    <n v="1"/>
    <x v="1"/>
    <n v="1226"/>
    <n v="0"/>
    <n v="0"/>
    <n v="0"/>
    <n v="0"/>
    <n v="0"/>
    <n v="13"/>
    <n v="5116"/>
    <n v="14045"/>
    <n v="4.173"/>
    <n v="11.455"/>
  </r>
  <r>
    <x v="7"/>
    <x v="3"/>
    <n v="2"/>
    <x v="2"/>
    <n v="1226"/>
    <n v="0"/>
    <n v="0"/>
    <n v="0"/>
    <n v="0"/>
    <n v="0"/>
    <n v="3"/>
    <n v="3680"/>
    <n v="12890"/>
    <n v="3.0009999999999999"/>
    <n v="10.513"/>
  </r>
  <r>
    <x v="7"/>
    <x v="3"/>
    <n v="3"/>
    <x v="3"/>
    <n v="1226"/>
    <n v="0"/>
    <n v="0"/>
    <n v="0"/>
    <n v="0"/>
    <n v="0"/>
    <n v="0"/>
    <n v="0"/>
    <n v="0"/>
    <n v="0"/>
    <n v="0"/>
  </r>
  <r>
    <x v="7"/>
    <x v="3"/>
    <n v="4"/>
    <x v="4"/>
    <n v="1226"/>
    <n v="0"/>
    <n v="0"/>
    <n v="0"/>
    <n v="0"/>
    <n v="0"/>
    <n v="0"/>
    <n v="0"/>
    <n v="0"/>
    <n v="0"/>
    <n v="0"/>
  </r>
  <r>
    <x v="7"/>
    <x v="3"/>
    <n v="5"/>
    <x v="5"/>
    <n v="1226"/>
    <n v="0"/>
    <n v="0"/>
    <n v="0"/>
    <n v="0"/>
    <n v="0"/>
    <n v="14"/>
    <n v="194"/>
    <n v="388.75"/>
    <n v="0.158"/>
    <n v="0.317"/>
  </r>
  <r>
    <x v="7"/>
    <x v="3"/>
    <n v="6"/>
    <x v="6"/>
    <n v="1226"/>
    <n v="0"/>
    <n v="0"/>
    <n v="0"/>
    <n v="0"/>
    <n v="0"/>
    <n v="1"/>
    <n v="14"/>
    <n v="14"/>
    <n v="1.0999999999999999E-2"/>
    <n v="1.0999999999999999E-2"/>
  </r>
  <r>
    <x v="7"/>
    <x v="3"/>
    <n v="7"/>
    <x v="7"/>
    <n v="1226"/>
    <n v="0"/>
    <n v="0"/>
    <n v="0"/>
    <n v="0"/>
    <n v="0"/>
    <n v="0"/>
    <n v="0"/>
    <n v="0"/>
    <n v="0"/>
    <n v="0"/>
  </r>
  <r>
    <x v="7"/>
    <x v="3"/>
    <n v="8"/>
    <x v="8"/>
    <n v="1226"/>
    <n v="0"/>
    <n v="0"/>
    <n v="0"/>
    <n v="0"/>
    <n v="0"/>
    <n v="0"/>
    <n v="0"/>
    <n v="0"/>
    <n v="0"/>
    <n v="0"/>
  </r>
  <r>
    <x v="7"/>
    <x v="3"/>
    <n v="9"/>
    <x v="9"/>
    <n v="1226"/>
    <n v="0"/>
    <n v="0"/>
    <n v="0"/>
    <n v="0"/>
    <n v="0"/>
    <n v="5"/>
    <n v="181"/>
    <n v="898.5"/>
    <n v="0.14799999999999999"/>
    <n v="0.73299999999999998"/>
  </r>
  <r>
    <x v="7"/>
    <x v="4"/>
    <n v="0"/>
    <x v="0"/>
    <n v="1234"/>
    <n v="0"/>
    <n v="0"/>
    <n v="0"/>
    <n v="0"/>
    <n v="0"/>
    <n v="1"/>
    <n v="1"/>
    <n v="10"/>
    <n v="1E-3"/>
    <n v="8.0000000000000002E-3"/>
  </r>
  <r>
    <x v="7"/>
    <x v="4"/>
    <n v="1"/>
    <x v="1"/>
    <n v="1234"/>
    <n v="0"/>
    <n v="0"/>
    <n v="0"/>
    <n v="0"/>
    <n v="0"/>
    <n v="4"/>
    <n v="2076"/>
    <n v="7444"/>
    <n v="1.681"/>
    <n v="6.032"/>
  </r>
  <r>
    <x v="7"/>
    <x v="4"/>
    <n v="2"/>
    <x v="2"/>
    <n v="1234"/>
    <n v="0"/>
    <n v="0"/>
    <n v="0"/>
    <n v="0"/>
    <n v="0"/>
    <n v="4"/>
    <n v="3082"/>
    <n v="38942"/>
    <n v="2.4980000000000002"/>
    <n v="31.556999999999999"/>
  </r>
  <r>
    <x v="7"/>
    <x v="4"/>
    <n v="3"/>
    <x v="3"/>
    <n v="1234"/>
    <n v="0"/>
    <n v="0"/>
    <n v="0"/>
    <n v="0"/>
    <n v="0"/>
    <n v="0"/>
    <n v="0"/>
    <n v="0"/>
    <n v="0"/>
    <n v="0"/>
  </r>
  <r>
    <x v="7"/>
    <x v="4"/>
    <n v="4"/>
    <x v="4"/>
    <n v="1234"/>
    <n v="0"/>
    <n v="0"/>
    <n v="0"/>
    <n v="0"/>
    <n v="0"/>
    <n v="0"/>
    <n v="0"/>
    <n v="0"/>
    <n v="0"/>
    <n v="0"/>
  </r>
  <r>
    <x v="7"/>
    <x v="4"/>
    <n v="5"/>
    <x v="5"/>
    <n v="1234"/>
    <n v="0"/>
    <n v="0"/>
    <n v="0"/>
    <n v="0"/>
    <n v="0"/>
    <n v="8"/>
    <n v="569"/>
    <n v="595.5"/>
    <n v="0.46100000000000002"/>
    <n v="0.48299999999999998"/>
  </r>
  <r>
    <x v="7"/>
    <x v="4"/>
    <n v="6"/>
    <x v="6"/>
    <n v="1234"/>
    <n v="0"/>
    <n v="0"/>
    <n v="0"/>
    <n v="0"/>
    <n v="0"/>
    <n v="1"/>
    <n v="47"/>
    <n v="23.5"/>
    <n v="3.7999999999999999E-2"/>
    <n v="1.9E-2"/>
  </r>
  <r>
    <x v="7"/>
    <x v="4"/>
    <n v="7"/>
    <x v="7"/>
    <n v="1234"/>
    <n v="0"/>
    <n v="0"/>
    <n v="0"/>
    <n v="0"/>
    <n v="0"/>
    <n v="0"/>
    <n v="0"/>
    <n v="0"/>
    <n v="0"/>
    <n v="0"/>
  </r>
  <r>
    <x v="7"/>
    <x v="4"/>
    <n v="8"/>
    <x v="8"/>
    <n v="1234"/>
    <n v="0"/>
    <n v="0"/>
    <n v="0"/>
    <n v="0"/>
    <n v="0"/>
    <n v="0"/>
    <n v="0"/>
    <n v="0"/>
    <n v="0"/>
    <n v="0"/>
  </r>
  <r>
    <x v="7"/>
    <x v="4"/>
    <n v="9"/>
    <x v="9"/>
    <n v="1234"/>
    <n v="0"/>
    <n v="0"/>
    <n v="0"/>
    <n v="0"/>
    <n v="0"/>
    <n v="4"/>
    <n v="468"/>
    <n v="457.5"/>
    <n v="0.379"/>
    <n v="0.371"/>
  </r>
  <r>
    <x v="7"/>
    <x v="5"/>
    <n v="0"/>
    <x v="0"/>
    <n v="1232"/>
    <n v="0"/>
    <n v="0"/>
    <n v="0"/>
    <n v="0"/>
    <n v="0"/>
    <n v="1"/>
    <n v="10"/>
    <n v="10"/>
    <n v="8.0000000000000002E-3"/>
    <n v="8.0000000000000002E-3"/>
  </r>
  <r>
    <x v="7"/>
    <x v="5"/>
    <n v="1"/>
    <x v="1"/>
    <n v="1232"/>
    <n v="0"/>
    <n v="0"/>
    <n v="0"/>
    <n v="0"/>
    <n v="0"/>
    <n v="8"/>
    <n v="50"/>
    <n v="139.66999999999999"/>
    <n v="4.1000000000000002E-2"/>
    <n v="0.113"/>
  </r>
  <r>
    <x v="7"/>
    <x v="5"/>
    <n v="2"/>
    <x v="2"/>
    <n v="1232"/>
    <n v="0"/>
    <n v="0"/>
    <n v="0"/>
    <n v="0"/>
    <n v="0"/>
    <n v="13"/>
    <n v="14317"/>
    <n v="42074.6"/>
    <n v="11.621"/>
    <n v="34.151000000000003"/>
  </r>
  <r>
    <x v="7"/>
    <x v="5"/>
    <n v="3"/>
    <x v="3"/>
    <n v="1232"/>
    <n v="0"/>
    <n v="0"/>
    <n v="0"/>
    <n v="0"/>
    <n v="0"/>
    <n v="3"/>
    <n v="98"/>
    <n v="147.75"/>
    <n v="0.08"/>
    <n v="0.12"/>
  </r>
  <r>
    <x v="7"/>
    <x v="5"/>
    <n v="4"/>
    <x v="4"/>
    <n v="1232"/>
    <n v="0"/>
    <n v="0"/>
    <n v="0"/>
    <n v="0"/>
    <n v="0"/>
    <n v="0"/>
    <n v="0"/>
    <n v="0"/>
    <n v="0"/>
    <n v="0"/>
  </r>
  <r>
    <x v="7"/>
    <x v="5"/>
    <n v="5"/>
    <x v="5"/>
    <n v="1232"/>
    <n v="0"/>
    <n v="0"/>
    <n v="0"/>
    <n v="0"/>
    <n v="0"/>
    <n v="13"/>
    <n v="2424"/>
    <n v="5766.25"/>
    <n v="1.968"/>
    <n v="4.6790000000000003"/>
  </r>
  <r>
    <x v="7"/>
    <x v="5"/>
    <n v="6"/>
    <x v="6"/>
    <n v="1232"/>
    <n v="0"/>
    <n v="0"/>
    <n v="0"/>
    <n v="0"/>
    <n v="0"/>
    <n v="5"/>
    <n v="271"/>
    <n v="1164.75"/>
    <n v="0.22"/>
    <n v="0.94499999999999995"/>
  </r>
  <r>
    <x v="7"/>
    <x v="5"/>
    <n v="7"/>
    <x v="7"/>
    <n v="1232"/>
    <n v="0"/>
    <n v="0"/>
    <n v="0"/>
    <n v="0"/>
    <n v="0"/>
    <n v="0"/>
    <n v="0"/>
    <n v="0"/>
    <n v="0"/>
    <n v="0"/>
  </r>
  <r>
    <x v="7"/>
    <x v="5"/>
    <n v="8"/>
    <x v="8"/>
    <n v="1232"/>
    <n v="0"/>
    <n v="0"/>
    <n v="0"/>
    <n v="0"/>
    <n v="0"/>
    <n v="0"/>
    <n v="0"/>
    <n v="0"/>
    <n v="0"/>
    <n v="0"/>
  </r>
  <r>
    <x v="7"/>
    <x v="5"/>
    <n v="9"/>
    <x v="9"/>
    <n v="1232"/>
    <n v="0"/>
    <n v="0"/>
    <n v="0"/>
    <n v="0"/>
    <n v="0"/>
    <n v="3"/>
    <n v="13"/>
    <n v="7.83"/>
    <n v="1.0999999999999999E-2"/>
    <n v="6.0000000000000001E-3"/>
  </r>
  <r>
    <x v="7"/>
    <x v="6"/>
    <n v="0"/>
    <x v="0"/>
    <n v="1238"/>
    <n v="0"/>
    <n v="0"/>
    <n v="0"/>
    <n v="0"/>
    <n v="0"/>
    <n v="4"/>
    <n v="31"/>
    <n v="126.25"/>
    <n v="2.5000000000000001E-2"/>
    <n v="0.10199999999999999"/>
  </r>
  <r>
    <x v="7"/>
    <x v="6"/>
    <n v="1"/>
    <x v="1"/>
    <n v="1238"/>
    <n v="0"/>
    <n v="0"/>
    <n v="0"/>
    <n v="0"/>
    <n v="0"/>
    <n v="22"/>
    <n v="872"/>
    <n v="2779.75"/>
    <n v="0.70399999999999996"/>
    <n v="2.2450000000000001"/>
  </r>
  <r>
    <x v="7"/>
    <x v="6"/>
    <n v="2"/>
    <x v="2"/>
    <n v="1238"/>
    <n v="0"/>
    <n v="0"/>
    <n v="0"/>
    <n v="0"/>
    <n v="0"/>
    <n v="2"/>
    <n v="1612"/>
    <n v="11774"/>
    <n v="1.302"/>
    <n v="9.51"/>
  </r>
  <r>
    <x v="7"/>
    <x v="6"/>
    <n v="3"/>
    <x v="3"/>
    <n v="1238"/>
    <n v="0"/>
    <n v="0"/>
    <n v="0"/>
    <n v="0"/>
    <n v="0"/>
    <n v="0"/>
    <n v="0"/>
    <n v="0"/>
    <n v="0"/>
    <n v="0"/>
  </r>
  <r>
    <x v="7"/>
    <x v="6"/>
    <n v="4"/>
    <x v="4"/>
    <n v="1238"/>
    <n v="0"/>
    <n v="0"/>
    <n v="0"/>
    <n v="0"/>
    <n v="0"/>
    <n v="0"/>
    <n v="0"/>
    <n v="0"/>
    <n v="0"/>
    <n v="0"/>
  </r>
  <r>
    <x v="7"/>
    <x v="6"/>
    <n v="5"/>
    <x v="5"/>
    <n v="1238"/>
    <n v="0"/>
    <n v="0"/>
    <n v="0"/>
    <n v="0"/>
    <n v="0"/>
    <n v="5"/>
    <n v="7"/>
    <n v="27.42"/>
    <n v="6.0000000000000001E-3"/>
    <n v="2.1999999999999999E-2"/>
  </r>
  <r>
    <x v="7"/>
    <x v="6"/>
    <n v="6"/>
    <x v="6"/>
    <n v="1238"/>
    <n v="0"/>
    <n v="0"/>
    <n v="0"/>
    <n v="0"/>
    <n v="0"/>
    <n v="2"/>
    <n v="159"/>
    <n v="237.5"/>
    <n v="0.128"/>
    <n v="0.192"/>
  </r>
  <r>
    <x v="7"/>
    <x v="6"/>
    <n v="7"/>
    <x v="7"/>
    <n v="1238"/>
    <n v="0"/>
    <n v="0"/>
    <n v="0"/>
    <n v="0"/>
    <n v="0"/>
    <n v="0"/>
    <n v="0"/>
    <n v="0"/>
    <n v="0"/>
    <n v="0"/>
  </r>
  <r>
    <x v="7"/>
    <x v="6"/>
    <n v="8"/>
    <x v="8"/>
    <n v="1238"/>
    <n v="0"/>
    <n v="0"/>
    <n v="0"/>
    <n v="0"/>
    <n v="0"/>
    <n v="0"/>
    <n v="0"/>
    <n v="0"/>
    <n v="0"/>
    <n v="0"/>
  </r>
  <r>
    <x v="7"/>
    <x v="6"/>
    <n v="9"/>
    <x v="9"/>
    <n v="1238"/>
    <n v="0"/>
    <n v="0"/>
    <n v="0"/>
    <n v="0"/>
    <n v="0"/>
    <n v="6"/>
    <n v="348"/>
    <n v="143.66999999999999"/>
    <n v="0.28100000000000003"/>
    <n v="0.11600000000000001"/>
  </r>
  <r>
    <x v="7"/>
    <x v="7"/>
    <n v="0"/>
    <x v="0"/>
    <n v="1240"/>
    <n v="0"/>
    <n v="0"/>
    <n v="0"/>
    <n v="0"/>
    <n v="0"/>
    <n v="2"/>
    <n v="64"/>
    <n v="96"/>
    <n v="5.1999999999999998E-2"/>
    <n v="7.6999999999999999E-2"/>
  </r>
  <r>
    <x v="7"/>
    <x v="7"/>
    <n v="1"/>
    <x v="1"/>
    <n v="1240"/>
    <n v="0"/>
    <n v="0"/>
    <n v="0"/>
    <n v="0"/>
    <n v="0"/>
    <n v="1"/>
    <n v="1239"/>
    <n v="11142"/>
    <n v="0.999"/>
    <n v="8.984"/>
  </r>
  <r>
    <x v="7"/>
    <x v="7"/>
    <n v="2"/>
    <x v="2"/>
    <n v="1240"/>
    <n v="0"/>
    <n v="0"/>
    <n v="0"/>
    <n v="0"/>
    <n v="0"/>
    <n v="2"/>
    <n v="2475"/>
    <n v="2641"/>
    <n v="1.996"/>
    <n v="2.129"/>
  </r>
  <r>
    <x v="7"/>
    <x v="7"/>
    <n v="3"/>
    <x v="3"/>
    <n v="1240"/>
    <n v="0"/>
    <n v="0"/>
    <n v="0"/>
    <n v="0"/>
    <n v="0"/>
    <n v="0"/>
    <n v="0"/>
    <n v="0"/>
    <n v="0"/>
    <n v="0"/>
  </r>
  <r>
    <x v="7"/>
    <x v="7"/>
    <n v="4"/>
    <x v="4"/>
    <n v="1240"/>
    <n v="0"/>
    <n v="0"/>
    <n v="0"/>
    <n v="0"/>
    <n v="0"/>
    <n v="0"/>
    <n v="0"/>
    <n v="0"/>
    <n v="0"/>
    <n v="0"/>
  </r>
  <r>
    <x v="7"/>
    <x v="7"/>
    <n v="5"/>
    <x v="5"/>
    <n v="1240"/>
    <n v="0"/>
    <n v="0"/>
    <n v="0"/>
    <n v="0"/>
    <n v="0"/>
    <n v="2"/>
    <n v="250"/>
    <n v="600"/>
    <n v="0.20200000000000001"/>
    <n v="0.48399999999999999"/>
  </r>
  <r>
    <x v="7"/>
    <x v="7"/>
    <n v="6"/>
    <x v="6"/>
    <n v="1240"/>
    <n v="0"/>
    <n v="0"/>
    <n v="0"/>
    <n v="0"/>
    <n v="0"/>
    <n v="3"/>
    <n v="13"/>
    <n v="101"/>
    <n v="0.01"/>
    <n v="8.1000000000000003E-2"/>
  </r>
  <r>
    <x v="7"/>
    <x v="7"/>
    <n v="7"/>
    <x v="7"/>
    <n v="1240"/>
    <n v="0"/>
    <n v="0"/>
    <n v="0"/>
    <n v="0"/>
    <n v="0"/>
    <n v="0"/>
    <n v="0"/>
    <n v="0"/>
    <n v="0"/>
    <n v="0"/>
  </r>
  <r>
    <x v="7"/>
    <x v="7"/>
    <n v="8"/>
    <x v="8"/>
    <n v="1240"/>
    <n v="0"/>
    <n v="0"/>
    <n v="0"/>
    <n v="0"/>
    <n v="0"/>
    <n v="0"/>
    <n v="0"/>
    <n v="0"/>
    <n v="0"/>
    <n v="0"/>
  </r>
  <r>
    <x v="7"/>
    <x v="7"/>
    <n v="9"/>
    <x v="9"/>
    <n v="1240"/>
    <n v="0"/>
    <n v="0"/>
    <n v="0"/>
    <n v="0"/>
    <n v="0"/>
    <n v="5"/>
    <n v="53"/>
    <n v="183.25"/>
    <n v="4.2999999999999997E-2"/>
    <n v="0.14799999999999999"/>
  </r>
  <r>
    <x v="7"/>
    <x v="8"/>
    <n v="0"/>
    <x v="0"/>
    <n v="1237"/>
    <n v="0"/>
    <n v="0"/>
    <n v="0"/>
    <n v="0"/>
    <n v="0"/>
    <n v="1"/>
    <n v="10"/>
    <n v="17.329999999999998"/>
    <n v="8.0000000000000002E-3"/>
    <n v="1.4E-2"/>
  </r>
  <r>
    <x v="7"/>
    <x v="8"/>
    <n v="1"/>
    <x v="1"/>
    <n v="1237"/>
    <n v="0"/>
    <n v="0"/>
    <n v="0"/>
    <n v="0"/>
    <n v="0"/>
    <n v="5"/>
    <n v="2130"/>
    <n v="15178.3"/>
    <n v="1.722"/>
    <n v="12.269"/>
  </r>
  <r>
    <x v="7"/>
    <x v="8"/>
    <n v="2"/>
    <x v="2"/>
    <n v="1237"/>
    <n v="3"/>
    <n v="2841"/>
    <n v="10603.83"/>
    <n v="2.2970000000000002"/>
    <n v="8.5709999999999997"/>
    <n v="1"/>
    <n v="380"/>
    <n v="95"/>
    <n v="0.307"/>
    <n v="7.6999999999999999E-2"/>
  </r>
  <r>
    <x v="7"/>
    <x v="8"/>
    <n v="3"/>
    <x v="3"/>
    <n v="1237"/>
    <n v="0"/>
    <n v="0"/>
    <n v="0"/>
    <n v="0"/>
    <n v="0"/>
    <n v="0"/>
    <n v="0"/>
    <n v="0"/>
    <n v="0"/>
    <n v="0"/>
  </r>
  <r>
    <x v="7"/>
    <x v="8"/>
    <n v="4"/>
    <x v="4"/>
    <n v="1237"/>
    <n v="0"/>
    <n v="0"/>
    <n v="0"/>
    <n v="0"/>
    <n v="0"/>
    <n v="0"/>
    <n v="0"/>
    <n v="0"/>
    <n v="0"/>
    <n v="0"/>
  </r>
  <r>
    <x v="7"/>
    <x v="8"/>
    <n v="5"/>
    <x v="5"/>
    <n v="1237"/>
    <n v="0"/>
    <n v="0"/>
    <n v="0"/>
    <n v="0"/>
    <n v="0"/>
    <n v="3"/>
    <n v="632"/>
    <n v="1592.13"/>
    <n v="0.51100000000000001"/>
    <n v="1.286"/>
  </r>
  <r>
    <x v="7"/>
    <x v="8"/>
    <n v="6"/>
    <x v="6"/>
    <n v="1237"/>
    <n v="0"/>
    <n v="0"/>
    <n v="0"/>
    <n v="0"/>
    <n v="0"/>
    <n v="2"/>
    <n v="1010"/>
    <n v="134.5"/>
    <n v="0.81599999999999995"/>
    <n v="0.109"/>
  </r>
  <r>
    <x v="7"/>
    <x v="8"/>
    <n v="7"/>
    <x v="7"/>
    <n v="1237"/>
    <n v="0"/>
    <n v="0"/>
    <n v="0"/>
    <n v="0"/>
    <n v="0"/>
    <n v="0"/>
    <n v="0"/>
    <n v="0"/>
    <n v="0"/>
    <n v="0"/>
  </r>
  <r>
    <x v="7"/>
    <x v="8"/>
    <n v="8"/>
    <x v="8"/>
    <n v="1237"/>
    <n v="0"/>
    <n v="0"/>
    <n v="0"/>
    <n v="0"/>
    <n v="0"/>
    <n v="0"/>
    <n v="0"/>
    <n v="0"/>
    <n v="0"/>
    <n v="0"/>
  </r>
  <r>
    <x v="7"/>
    <x v="8"/>
    <n v="9"/>
    <x v="9"/>
    <n v="1237"/>
    <n v="0"/>
    <n v="0"/>
    <n v="0"/>
    <n v="0"/>
    <n v="0"/>
    <n v="4"/>
    <n v="36"/>
    <n v="31.8"/>
    <n v="2.9000000000000001E-2"/>
    <n v="2.5999999999999999E-2"/>
  </r>
  <r>
    <x v="8"/>
    <x v="0"/>
    <n v="0"/>
    <x v="0"/>
    <n v="2049"/>
    <n v="0"/>
    <n v="0"/>
    <n v="0"/>
    <n v="0"/>
    <n v="0"/>
    <n v="0"/>
    <n v="0"/>
    <n v="0"/>
    <n v="0"/>
    <n v="0"/>
  </r>
  <r>
    <x v="8"/>
    <x v="0"/>
    <n v="1"/>
    <x v="1"/>
    <n v="2049"/>
    <n v="0"/>
    <n v="0"/>
    <n v="0"/>
    <n v="0"/>
    <n v="0"/>
    <n v="9"/>
    <n v="9"/>
    <n v="42"/>
    <n v="4.0000000000000001E-3"/>
    <n v="0.02"/>
  </r>
  <r>
    <x v="8"/>
    <x v="0"/>
    <n v="2"/>
    <x v="2"/>
    <n v="2049"/>
    <n v="0"/>
    <n v="0"/>
    <n v="0"/>
    <n v="0"/>
    <n v="0"/>
    <n v="3"/>
    <n v="3"/>
    <n v="10"/>
    <n v="1E-3"/>
    <n v="5.0000000000000001E-3"/>
  </r>
  <r>
    <x v="8"/>
    <x v="0"/>
    <n v="3"/>
    <x v="3"/>
    <n v="2049"/>
    <n v="0"/>
    <n v="0"/>
    <n v="0"/>
    <n v="0"/>
    <n v="0"/>
    <n v="0"/>
    <n v="0"/>
    <n v="0"/>
    <n v="0"/>
    <n v="0"/>
  </r>
  <r>
    <x v="8"/>
    <x v="0"/>
    <n v="4"/>
    <x v="4"/>
    <n v="2049"/>
    <n v="0"/>
    <n v="0"/>
    <n v="0"/>
    <n v="0"/>
    <n v="0"/>
    <n v="0"/>
    <n v="0"/>
    <n v="0"/>
    <n v="0"/>
    <n v="0"/>
  </r>
  <r>
    <x v="8"/>
    <x v="0"/>
    <n v="5"/>
    <x v="5"/>
    <n v="2049"/>
    <n v="0"/>
    <n v="0"/>
    <n v="0"/>
    <n v="0"/>
    <n v="0"/>
    <n v="2"/>
    <n v="2"/>
    <n v="5"/>
    <n v="1E-3"/>
    <n v="2E-3"/>
  </r>
  <r>
    <x v="8"/>
    <x v="0"/>
    <n v="6"/>
    <x v="6"/>
    <n v="2049"/>
    <n v="0"/>
    <n v="0"/>
    <n v="0"/>
    <n v="0"/>
    <n v="0"/>
    <n v="0"/>
    <n v="0"/>
    <n v="0"/>
    <n v="0"/>
    <n v="0"/>
  </r>
  <r>
    <x v="8"/>
    <x v="0"/>
    <n v="7"/>
    <x v="7"/>
    <n v="2049"/>
    <n v="0"/>
    <n v="0"/>
    <n v="0"/>
    <n v="0"/>
    <n v="0"/>
    <n v="5"/>
    <n v="5"/>
    <n v="8"/>
    <n v="2E-3"/>
    <n v="4.0000000000000001E-3"/>
  </r>
  <r>
    <x v="8"/>
    <x v="0"/>
    <n v="8"/>
    <x v="8"/>
    <n v="2049"/>
    <n v="0"/>
    <n v="0"/>
    <n v="0"/>
    <n v="0"/>
    <n v="0"/>
    <n v="0"/>
    <n v="0"/>
    <n v="0"/>
    <n v="0"/>
    <n v="0"/>
  </r>
  <r>
    <x v="8"/>
    <x v="0"/>
    <n v="9"/>
    <x v="9"/>
    <n v="2049"/>
    <n v="0"/>
    <n v="0"/>
    <n v="0"/>
    <n v="0"/>
    <n v="0"/>
    <n v="0"/>
    <n v="0"/>
    <n v="0"/>
    <n v="0"/>
    <n v="0"/>
  </r>
  <r>
    <x v="8"/>
    <x v="1"/>
    <n v="0"/>
    <x v="0"/>
    <n v="2117"/>
    <n v="0"/>
    <n v="0"/>
    <n v="0"/>
    <n v="0"/>
    <n v="0"/>
    <n v="0"/>
    <n v="0"/>
    <n v="0"/>
    <n v="0"/>
    <n v="0"/>
  </r>
  <r>
    <x v="8"/>
    <x v="1"/>
    <n v="1"/>
    <x v="1"/>
    <n v="2117"/>
    <n v="0"/>
    <n v="0"/>
    <n v="0"/>
    <n v="0"/>
    <n v="0"/>
    <n v="23"/>
    <n v="485"/>
    <n v="88"/>
    <n v="0.22900000000000001"/>
    <n v="4.2000000000000003E-2"/>
  </r>
  <r>
    <x v="8"/>
    <x v="1"/>
    <n v="2"/>
    <x v="2"/>
    <n v="2117"/>
    <n v="0"/>
    <n v="0"/>
    <n v="0"/>
    <n v="0"/>
    <n v="0"/>
    <n v="5"/>
    <n v="10622"/>
    <n v="53070"/>
    <n v="5.0170000000000003"/>
    <n v="25.068000000000001"/>
  </r>
  <r>
    <x v="8"/>
    <x v="1"/>
    <n v="3"/>
    <x v="3"/>
    <n v="2117"/>
    <n v="0"/>
    <n v="0"/>
    <n v="0"/>
    <n v="0"/>
    <n v="0"/>
    <n v="0"/>
    <n v="0"/>
    <n v="0"/>
    <n v="0"/>
    <n v="0"/>
  </r>
  <r>
    <x v="8"/>
    <x v="1"/>
    <n v="4"/>
    <x v="4"/>
    <n v="2117"/>
    <n v="0"/>
    <n v="0"/>
    <n v="0"/>
    <n v="0"/>
    <n v="0"/>
    <n v="0"/>
    <n v="0"/>
    <n v="0"/>
    <n v="0"/>
    <n v="0"/>
  </r>
  <r>
    <x v="8"/>
    <x v="1"/>
    <n v="5"/>
    <x v="5"/>
    <n v="2117"/>
    <n v="0"/>
    <n v="0"/>
    <n v="0"/>
    <n v="0"/>
    <n v="0"/>
    <n v="0"/>
    <n v="0"/>
    <n v="0"/>
    <n v="0"/>
    <n v="0"/>
  </r>
  <r>
    <x v="8"/>
    <x v="1"/>
    <n v="6"/>
    <x v="6"/>
    <n v="2117"/>
    <n v="0"/>
    <n v="0"/>
    <n v="0"/>
    <n v="0"/>
    <n v="0"/>
    <n v="0"/>
    <n v="0"/>
    <n v="0"/>
    <n v="0"/>
    <n v="0"/>
  </r>
  <r>
    <x v="8"/>
    <x v="1"/>
    <n v="7"/>
    <x v="7"/>
    <n v="2117"/>
    <n v="0"/>
    <n v="0"/>
    <n v="0"/>
    <n v="0"/>
    <n v="0"/>
    <n v="0"/>
    <n v="0"/>
    <n v="0"/>
    <n v="0"/>
    <n v="0"/>
  </r>
  <r>
    <x v="8"/>
    <x v="1"/>
    <n v="8"/>
    <x v="8"/>
    <n v="2117"/>
    <n v="0"/>
    <n v="0"/>
    <n v="0"/>
    <n v="0"/>
    <n v="0"/>
    <n v="0"/>
    <n v="0"/>
    <n v="0"/>
    <n v="0"/>
    <n v="0"/>
  </r>
  <r>
    <x v="8"/>
    <x v="1"/>
    <n v="9"/>
    <x v="9"/>
    <n v="2117"/>
    <n v="0"/>
    <n v="0"/>
    <n v="0"/>
    <n v="0"/>
    <n v="0"/>
    <n v="0"/>
    <n v="0"/>
    <n v="0"/>
    <n v="0"/>
    <n v="0"/>
  </r>
  <r>
    <x v="8"/>
    <x v="2"/>
    <n v="0"/>
    <x v="0"/>
    <n v="2185"/>
    <n v="0"/>
    <n v="0"/>
    <n v="0"/>
    <n v="0"/>
    <n v="0"/>
    <n v="0"/>
    <n v="0"/>
    <n v="0"/>
    <n v="0"/>
    <n v="0"/>
  </r>
  <r>
    <x v="8"/>
    <x v="2"/>
    <n v="1"/>
    <x v="1"/>
    <n v="2185"/>
    <n v="0"/>
    <n v="0"/>
    <n v="0"/>
    <n v="0"/>
    <n v="0"/>
    <n v="10"/>
    <n v="10"/>
    <n v="190"/>
    <n v="5.0000000000000001E-3"/>
    <n v="8.6999999999999994E-2"/>
  </r>
  <r>
    <x v="8"/>
    <x v="2"/>
    <n v="2"/>
    <x v="2"/>
    <n v="2185"/>
    <n v="0"/>
    <n v="0"/>
    <n v="0"/>
    <n v="0"/>
    <n v="0"/>
    <n v="1"/>
    <n v="2175"/>
    <n v="2.2999999999999998"/>
    <n v="0.995"/>
    <n v="1E-3"/>
  </r>
  <r>
    <x v="8"/>
    <x v="2"/>
    <n v="3"/>
    <x v="3"/>
    <n v="2185"/>
    <n v="0"/>
    <n v="0"/>
    <n v="0"/>
    <n v="0"/>
    <n v="0"/>
    <n v="0"/>
    <n v="0"/>
    <n v="0"/>
    <n v="0"/>
    <n v="0"/>
  </r>
  <r>
    <x v="8"/>
    <x v="2"/>
    <n v="4"/>
    <x v="4"/>
    <n v="2185"/>
    <n v="0"/>
    <n v="0"/>
    <n v="0"/>
    <n v="0"/>
    <n v="0"/>
    <n v="0"/>
    <n v="0"/>
    <n v="0"/>
    <n v="0"/>
    <n v="0"/>
  </r>
  <r>
    <x v="8"/>
    <x v="2"/>
    <n v="5"/>
    <x v="5"/>
    <n v="2185"/>
    <n v="0"/>
    <n v="0"/>
    <n v="0"/>
    <n v="0"/>
    <n v="0"/>
    <n v="5"/>
    <n v="5"/>
    <n v="14"/>
    <n v="2E-3"/>
    <n v="6.0000000000000001E-3"/>
  </r>
  <r>
    <x v="8"/>
    <x v="2"/>
    <n v="6"/>
    <x v="6"/>
    <n v="2185"/>
    <n v="0"/>
    <n v="0"/>
    <n v="0"/>
    <n v="0"/>
    <n v="0"/>
    <n v="0"/>
    <n v="0"/>
    <n v="0"/>
    <n v="0"/>
    <n v="0"/>
  </r>
  <r>
    <x v="8"/>
    <x v="2"/>
    <n v="7"/>
    <x v="7"/>
    <n v="2185"/>
    <n v="0"/>
    <n v="0"/>
    <n v="0"/>
    <n v="0"/>
    <n v="0"/>
    <n v="0"/>
    <n v="0"/>
    <n v="0"/>
    <n v="0"/>
    <n v="0"/>
  </r>
  <r>
    <x v="8"/>
    <x v="2"/>
    <n v="8"/>
    <x v="8"/>
    <n v="2185"/>
    <n v="0"/>
    <n v="0"/>
    <n v="0"/>
    <n v="0"/>
    <n v="0"/>
    <n v="0"/>
    <n v="0"/>
    <n v="0"/>
    <n v="0"/>
    <n v="0"/>
  </r>
  <r>
    <x v="8"/>
    <x v="2"/>
    <n v="9"/>
    <x v="9"/>
    <n v="2185"/>
    <n v="0"/>
    <n v="0"/>
    <n v="0"/>
    <n v="0"/>
    <n v="0"/>
    <n v="0"/>
    <n v="0"/>
    <n v="0"/>
    <n v="0"/>
    <n v="0"/>
  </r>
  <r>
    <x v="8"/>
    <x v="3"/>
    <n v="0"/>
    <x v="0"/>
    <n v="2286"/>
    <n v="0"/>
    <n v="0"/>
    <n v="0"/>
    <n v="0"/>
    <n v="0"/>
    <n v="0"/>
    <n v="0"/>
    <n v="0"/>
    <n v="0"/>
    <n v="0"/>
  </r>
  <r>
    <x v="8"/>
    <x v="3"/>
    <n v="1"/>
    <x v="1"/>
    <n v="2286"/>
    <n v="0"/>
    <n v="0"/>
    <n v="0"/>
    <n v="0"/>
    <n v="0"/>
    <n v="14"/>
    <n v="113"/>
    <n v="896"/>
    <n v="4.9000000000000002E-2"/>
    <n v="0.39200000000000002"/>
  </r>
  <r>
    <x v="8"/>
    <x v="3"/>
    <n v="2"/>
    <x v="2"/>
    <n v="2286"/>
    <n v="0"/>
    <n v="0"/>
    <n v="0"/>
    <n v="0"/>
    <n v="0"/>
    <n v="4"/>
    <n v="6830"/>
    <n v="63651"/>
    <n v="2.988"/>
    <n v="27.844000000000001"/>
  </r>
  <r>
    <x v="8"/>
    <x v="3"/>
    <n v="3"/>
    <x v="3"/>
    <n v="2286"/>
    <n v="0"/>
    <n v="0"/>
    <n v="0"/>
    <n v="0"/>
    <n v="0"/>
    <n v="0"/>
    <n v="0"/>
    <n v="0"/>
    <n v="0"/>
    <n v="0"/>
  </r>
  <r>
    <x v="8"/>
    <x v="3"/>
    <n v="4"/>
    <x v="4"/>
    <n v="2286"/>
    <n v="0"/>
    <n v="0"/>
    <n v="0"/>
    <n v="0"/>
    <n v="0"/>
    <n v="0"/>
    <n v="0"/>
    <n v="0"/>
    <n v="0"/>
    <n v="0"/>
  </r>
  <r>
    <x v="8"/>
    <x v="3"/>
    <n v="5"/>
    <x v="5"/>
    <n v="2286"/>
    <n v="0"/>
    <n v="0"/>
    <n v="0"/>
    <n v="0"/>
    <n v="0"/>
    <n v="7"/>
    <n v="13"/>
    <n v="473.25"/>
    <n v="6.0000000000000001E-3"/>
    <n v="0.20699999999999999"/>
  </r>
  <r>
    <x v="8"/>
    <x v="3"/>
    <n v="6"/>
    <x v="6"/>
    <n v="2286"/>
    <n v="0"/>
    <n v="0"/>
    <n v="0"/>
    <n v="0"/>
    <n v="0"/>
    <n v="2"/>
    <n v="2"/>
    <n v="2"/>
    <n v="1E-3"/>
    <n v="1E-3"/>
  </r>
  <r>
    <x v="8"/>
    <x v="3"/>
    <n v="7"/>
    <x v="7"/>
    <n v="2286"/>
    <n v="0"/>
    <n v="0"/>
    <n v="0"/>
    <n v="0"/>
    <n v="0"/>
    <n v="0"/>
    <n v="0"/>
    <n v="0"/>
    <n v="0"/>
    <n v="0"/>
  </r>
  <r>
    <x v="8"/>
    <x v="3"/>
    <n v="8"/>
    <x v="8"/>
    <n v="2286"/>
    <n v="0"/>
    <n v="0"/>
    <n v="0"/>
    <n v="0"/>
    <n v="0"/>
    <n v="0"/>
    <n v="0"/>
    <n v="0"/>
    <n v="0"/>
    <n v="0"/>
  </r>
  <r>
    <x v="8"/>
    <x v="3"/>
    <n v="9"/>
    <x v="9"/>
    <n v="2286"/>
    <n v="0"/>
    <n v="0"/>
    <n v="0"/>
    <n v="0"/>
    <n v="0"/>
    <n v="0"/>
    <n v="0"/>
    <n v="0"/>
    <n v="0"/>
    <n v="0"/>
  </r>
  <r>
    <x v="8"/>
    <x v="4"/>
    <n v="0"/>
    <x v="0"/>
    <n v="2335"/>
    <n v="0"/>
    <n v="0"/>
    <n v="0"/>
    <n v="0"/>
    <n v="0"/>
    <n v="1"/>
    <n v="1"/>
    <n v="2.75"/>
    <n v="0"/>
    <n v="1E-3"/>
  </r>
  <r>
    <x v="8"/>
    <x v="4"/>
    <n v="1"/>
    <x v="1"/>
    <n v="2335"/>
    <n v="0"/>
    <n v="0"/>
    <n v="0"/>
    <n v="0"/>
    <n v="0"/>
    <n v="13"/>
    <n v="195"/>
    <n v="52"/>
    <n v="8.4000000000000005E-2"/>
    <n v="2.1999999999999999E-2"/>
  </r>
  <r>
    <x v="8"/>
    <x v="4"/>
    <n v="2"/>
    <x v="2"/>
    <n v="2335"/>
    <n v="0"/>
    <n v="0"/>
    <n v="0"/>
    <n v="0"/>
    <n v="0"/>
    <n v="0"/>
    <n v="0"/>
    <n v="0"/>
    <n v="0"/>
    <n v="0"/>
  </r>
  <r>
    <x v="8"/>
    <x v="4"/>
    <n v="3"/>
    <x v="3"/>
    <n v="2335"/>
    <n v="0"/>
    <n v="0"/>
    <n v="0"/>
    <n v="0"/>
    <n v="0"/>
    <n v="0"/>
    <n v="0"/>
    <n v="0"/>
    <n v="0"/>
    <n v="0"/>
  </r>
  <r>
    <x v="8"/>
    <x v="4"/>
    <n v="4"/>
    <x v="4"/>
    <n v="2335"/>
    <n v="0"/>
    <n v="0"/>
    <n v="0"/>
    <n v="0"/>
    <n v="0"/>
    <n v="0"/>
    <n v="0"/>
    <n v="0"/>
    <n v="0"/>
    <n v="0"/>
  </r>
  <r>
    <x v="8"/>
    <x v="4"/>
    <n v="5"/>
    <x v="5"/>
    <n v="2335"/>
    <n v="0"/>
    <n v="0"/>
    <n v="0"/>
    <n v="0"/>
    <n v="0"/>
    <n v="2"/>
    <n v="6"/>
    <n v="3"/>
    <n v="3.0000000000000001E-3"/>
    <n v="1E-3"/>
  </r>
  <r>
    <x v="8"/>
    <x v="4"/>
    <n v="6"/>
    <x v="6"/>
    <n v="2335"/>
    <n v="0"/>
    <n v="0"/>
    <n v="0"/>
    <n v="0"/>
    <n v="0"/>
    <n v="1"/>
    <n v="1"/>
    <n v="1.75"/>
    <n v="0"/>
    <n v="1E-3"/>
  </r>
  <r>
    <x v="8"/>
    <x v="4"/>
    <n v="7"/>
    <x v="7"/>
    <n v="2335"/>
    <n v="0"/>
    <n v="0"/>
    <n v="0"/>
    <n v="0"/>
    <n v="0"/>
    <n v="0"/>
    <n v="0"/>
    <n v="0"/>
    <n v="0"/>
    <n v="0"/>
  </r>
  <r>
    <x v="8"/>
    <x v="4"/>
    <n v="8"/>
    <x v="8"/>
    <n v="2335"/>
    <n v="0"/>
    <n v="0"/>
    <n v="0"/>
    <n v="0"/>
    <n v="0"/>
    <n v="0"/>
    <n v="0"/>
    <n v="0"/>
    <n v="0"/>
    <n v="0"/>
  </r>
  <r>
    <x v="8"/>
    <x v="4"/>
    <n v="9"/>
    <x v="9"/>
    <n v="2335"/>
    <n v="0"/>
    <n v="0"/>
    <n v="0"/>
    <n v="0"/>
    <n v="0"/>
    <n v="1"/>
    <n v="1"/>
    <n v="3"/>
    <n v="0"/>
    <n v="1E-3"/>
  </r>
  <r>
    <x v="8"/>
    <x v="5"/>
    <n v="0"/>
    <x v="0"/>
    <n v="2376"/>
    <n v="0"/>
    <n v="0"/>
    <n v="0"/>
    <n v="0"/>
    <n v="0"/>
    <n v="2"/>
    <n v="2"/>
    <n v="7.5"/>
    <n v="1E-3"/>
    <n v="3.0000000000000001E-3"/>
  </r>
  <r>
    <x v="8"/>
    <x v="5"/>
    <n v="1"/>
    <x v="1"/>
    <n v="2376"/>
    <n v="0"/>
    <n v="0"/>
    <n v="0"/>
    <n v="0"/>
    <n v="0"/>
    <n v="20"/>
    <n v="20"/>
    <n v="60"/>
    <n v="8.0000000000000002E-3"/>
    <n v="2.5000000000000001E-2"/>
  </r>
  <r>
    <x v="8"/>
    <x v="5"/>
    <n v="2"/>
    <x v="2"/>
    <n v="2376"/>
    <n v="0"/>
    <n v="0"/>
    <n v="0"/>
    <n v="0"/>
    <n v="0"/>
    <n v="0"/>
    <n v="0"/>
    <n v="0"/>
    <n v="0"/>
    <n v="0"/>
  </r>
  <r>
    <x v="8"/>
    <x v="5"/>
    <n v="3"/>
    <x v="3"/>
    <n v="2376"/>
    <n v="0"/>
    <n v="0"/>
    <n v="0"/>
    <n v="0"/>
    <n v="0"/>
    <n v="0"/>
    <n v="0"/>
    <n v="0"/>
    <n v="0"/>
    <n v="0"/>
  </r>
  <r>
    <x v="8"/>
    <x v="5"/>
    <n v="4"/>
    <x v="4"/>
    <n v="2376"/>
    <n v="0"/>
    <n v="0"/>
    <n v="0"/>
    <n v="0"/>
    <n v="0"/>
    <n v="0"/>
    <n v="0"/>
    <n v="0"/>
    <n v="0"/>
    <n v="0"/>
  </r>
  <r>
    <x v="8"/>
    <x v="5"/>
    <n v="5"/>
    <x v="5"/>
    <n v="2376"/>
    <n v="0"/>
    <n v="0"/>
    <n v="0"/>
    <n v="0"/>
    <n v="0"/>
    <n v="2"/>
    <n v="2"/>
    <n v="4.5"/>
    <n v="1E-3"/>
    <n v="2E-3"/>
  </r>
  <r>
    <x v="8"/>
    <x v="5"/>
    <n v="6"/>
    <x v="6"/>
    <n v="2376"/>
    <n v="0"/>
    <n v="0"/>
    <n v="0"/>
    <n v="0"/>
    <n v="0"/>
    <n v="0"/>
    <n v="0"/>
    <n v="0"/>
    <n v="0"/>
    <n v="0"/>
  </r>
  <r>
    <x v="8"/>
    <x v="5"/>
    <n v="7"/>
    <x v="7"/>
    <n v="2376"/>
    <n v="0"/>
    <n v="0"/>
    <n v="0"/>
    <n v="0"/>
    <n v="0"/>
    <n v="0"/>
    <n v="0"/>
    <n v="0"/>
    <n v="0"/>
    <n v="0"/>
  </r>
  <r>
    <x v="8"/>
    <x v="5"/>
    <n v="8"/>
    <x v="8"/>
    <n v="2376"/>
    <n v="0"/>
    <n v="0"/>
    <n v="0"/>
    <n v="0"/>
    <n v="0"/>
    <n v="0"/>
    <n v="0"/>
    <n v="0"/>
    <n v="0"/>
    <n v="0"/>
  </r>
  <r>
    <x v="8"/>
    <x v="5"/>
    <n v="9"/>
    <x v="9"/>
    <n v="2376"/>
    <n v="0"/>
    <n v="0"/>
    <n v="0"/>
    <n v="0"/>
    <n v="0"/>
    <n v="1"/>
    <n v="1"/>
    <n v="2"/>
    <n v="0"/>
    <n v="1E-3"/>
  </r>
  <r>
    <x v="8"/>
    <x v="6"/>
    <n v="0"/>
    <x v="0"/>
    <n v="2425"/>
    <n v="0"/>
    <n v="0"/>
    <n v="0"/>
    <n v="0"/>
    <n v="0"/>
    <n v="0"/>
    <n v="0"/>
    <n v="0"/>
    <n v="0"/>
    <n v="0"/>
  </r>
  <r>
    <x v="8"/>
    <x v="6"/>
    <n v="1"/>
    <x v="1"/>
    <n v="2425"/>
    <n v="0"/>
    <n v="0"/>
    <n v="0"/>
    <n v="0"/>
    <n v="0"/>
    <n v="26"/>
    <n v="26"/>
    <n v="40"/>
    <n v="1.0999999999999999E-2"/>
    <n v="1.6E-2"/>
  </r>
  <r>
    <x v="8"/>
    <x v="6"/>
    <n v="2"/>
    <x v="2"/>
    <n v="2425"/>
    <n v="0"/>
    <n v="0"/>
    <n v="0"/>
    <n v="0"/>
    <n v="0"/>
    <n v="1"/>
    <n v="1"/>
    <n v="1"/>
    <n v="0"/>
    <n v="0"/>
  </r>
  <r>
    <x v="8"/>
    <x v="6"/>
    <n v="3"/>
    <x v="3"/>
    <n v="2425"/>
    <n v="0"/>
    <n v="0"/>
    <n v="0"/>
    <n v="0"/>
    <n v="0"/>
    <n v="0"/>
    <n v="0"/>
    <n v="0"/>
    <n v="0"/>
    <n v="0"/>
  </r>
  <r>
    <x v="8"/>
    <x v="6"/>
    <n v="4"/>
    <x v="4"/>
    <n v="2425"/>
    <n v="0"/>
    <n v="0"/>
    <n v="0"/>
    <n v="0"/>
    <n v="0"/>
    <n v="0"/>
    <n v="0"/>
    <n v="0"/>
    <n v="0"/>
    <n v="0"/>
  </r>
  <r>
    <x v="8"/>
    <x v="6"/>
    <n v="5"/>
    <x v="5"/>
    <n v="2425"/>
    <n v="0"/>
    <n v="0"/>
    <n v="0"/>
    <n v="0"/>
    <n v="0"/>
    <n v="0"/>
    <n v="0"/>
    <n v="0"/>
    <n v="0"/>
    <n v="0"/>
  </r>
  <r>
    <x v="8"/>
    <x v="6"/>
    <n v="6"/>
    <x v="6"/>
    <n v="2425"/>
    <n v="0"/>
    <n v="0"/>
    <n v="0"/>
    <n v="0"/>
    <n v="0"/>
    <n v="0"/>
    <n v="0"/>
    <n v="0"/>
    <n v="0"/>
    <n v="0"/>
  </r>
  <r>
    <x v="8"/>
    <x v="6"/>
    <n v="7"/>
    <x v="7"/>
    <n v="2425"/>
    <n v="0"/>
    <n v="0"/>
    <n v="0"/>
    <n v="0"/>
    <n v="0"/>
    <n v="0"/>
    <n v="0"/>
    <n v="0"/>
    <n v="0"/>
    <n v="0"/>
  </r>
  <r>
    <x v="8"/>
    <x v="6"/>
    <n v="8"/>
    <x v="8"/>
    <n v="2425"/>
    <n v="0"/>
    <n v="0"/>
    <n v="0"/>
    <n v="0"/>
    <n v="0"/>
    <n v="0"/>
    <n v="0"/>
    <n v="0"/>
    <n v="0"/>
    <n v="0"/>
  </r>
  <r>
    <x v="8"/>
    <x v="6"/>
    <n v="9"/>
    <x v="9"/>
    <n v="2425"/>
    <n v="0"/>
    <n v="0"/>
    <n v="0"/>
    <n v="0"/>
    <n v="0"/>
    <n v="2"/>
    <n v="2"/>
    <n v="8"/>
    <n v="1E-3"/>
    <n v="3.0000000000000001E-3"/>
  </r>
  <r>
    <x v="8"/>
    <x v="7"/>
    <n v="0"/>
    <x v="0"/>
    <n v="2527"/>
    <n v="0"/>
    <n v="0"/>
    <n v="0"/>
    <n v="0"/>
    <n v="0"/>
    <n v="0"/>
    <n v="0"/>
    <n v="0"/>
    <n v="0"/>
    <n v="0"/>
  </r>
  <r>
    <x v="8"/>
    <x v="7"/>
    <n v="1"/>
    <x v="1"/>
    <n v="2527"/>
    <n v="0"/>
    <n v="0"/>
    <n v="0"/>
    <n v="0"/>
    <n v="0"/>
    <n v="13"/>
    <n v="13"/>
    <n v="9"/>
    <n v="5.0000000000000001E-3"/>
    <n v="4.0000000000000001E-3"/>
  </r>
  <r>
    <x v="8"/>
    <x v="7"/>
    <n v="2"/>
    <x v="2"/>
    <n v="2527"/>
    <n v="0"/>
    <n v="0"/>
    <n v="0"/>
    <n v="0"/>
    <n v="0"/>
    <n v="6"/>
    <n v="6"/>
    <n v="19.5"/>
    <n v="2E-3"/>
    <n v="8.0000000000000002E-3"/>
  </r>
  <r>
    <x v="8"/>
    <x v="7"/>
    <n v="3"/>
    <x v="3"/>
    <n v="2527"/>
    <n v="0"/>
    <n v="0"/>
    <n v="0"/>
    <n v="0"/>
    <n v="0"/>
    <n v="0"/>
    <n v="0"/>
    <n v="0"/>
    <n v="0"/>
    <n v="0"/>
  </r>
  <r>
    <x v="8"/>
    <x v="7"/>
    <n v="4"/>
    <x v="4"/>
    <n v="2527"/>
    <n v="0"/>
    <n v="0"/>
    <n v="0"/>
    <n v="0"/>
    <n v="0"/>
    <n v="0"/>
    <n v="0"/>
    <n v="0"/>
    <n v="0"/>
    <n v="0"/>
  </r>
  <r>
    <x v="8"/>
    <x v="7"/>
    <n v="5"/>
    <x v="5"/>
    <n v="2527"/>
    <n v="0"/>
    <n v="0"/>
    <n v="0"/>
    <n v="0"/>
    <n v="0"/>
    <n v="0"/>
    <n v="0"/>
    <n v="0"/>
    <n v="0"/>
    <n v="0"/>
  </r>
  <r>
    <x v="8"/>
    <x v="7"/>
    <n v="6"/>
    <x v="6"/>
    <n v="2527"/>
    <n v="0"/>
    <n v="0"/>
    <n v="0"/>
    <n v="0"/>
    <n v="0"/>
    <n v="2"/>
    <n v="2"/>
    <n v="4.5"/>
    <n v="1E-3"/>
    <n v="2E-3"/>
  </r>
  <r>
    <x v="8"/>
    <x v="7"/>
    <n v="7"/>
    <x v="7"/>
    <n v="2527"/>
    <n v="0"/>
    <n v="0"/>
    <n v="0"/>
    <n v="0"/>
    <n v="0"/>
    <n v="0"/>
    <n v="0"/>
    <n v="0"/>
    <n v="0"/>
    <n v="0"/>
  </r>
  <r>
    <x v="8"/>
    <x v="7"/>
    <n v="8"/>
    <x v="8"/>
    <n v="2527"/>
    <n v="0"/>
    <n v="0"/>
    <n v="0"/>
    <n v="0"/>
    <n v="0"/>
    <n v="4"/>
    <n v="4"/>
    <n v="14.25"/>
    <n v="2E-3"/>
    <n v="6.0000000000000001E-3"/>
  </r>
  <r>
    <x v="8"/>
    <x v="7"/>
    <n v="9"/>
    <x v="9"/>
    <n v="2527"/>
    <n v="0"/>
    <n v="0"/>
    <n v="0"/>
    <n v="0"/>
    <n v="0"/>
    <n v="1"/>
    <n v="1"/>
    <n v="2"/>
    <n v="0"/>
    <n v="1E-3"/>
  </r>
  <r>
    <x v="8"/>
    <x v="8"/>
    <n v="0"/>
    <x v="0"/>
    <n v="2612"/>
    <n v="0"/>
    <n v="0"/>
    <n v="0"/>
    <n v="0"/>
    <n v="0"/>
    <n v="1"/>
    <n v="1"/>
    <n v="3"/>
    <n v="0"/>
    <n v="1E-3"/>
  </r>
  <r>
    <x v="8"/>
    <x v="8"/>
    <n v="1"/>
    <x v="1"/>
    <n v="2612"/>
    <n v="0"/>
    <n v="0"/>
    <n v="0"/>
    <n v="0"/>
    <n v="0"/>
    <n v="0"/>
    <n v="0"/>
    <n v="0"/>
    <n v="0"/>
    <n v="0"/>
  </r>
  <r>
    <x v="8"/>
    <x v="8"/>
    <n v="2"/>
    <x v="2"/>
    <n v="2612"/>
    <n v="0"/>
    <n v="0"/>
    <n v="0"/>
    <n v="0"/>
    <n v="0"/>
    <n v="1"/>
    <n v="1"/>
    <n v="1"/>
    <n v="0"/>
    <n v="0"/>
  </r>
  <r>
    <x v="8"/>
    <x v="8"/>
    <n v="3"/>
    <x v="3"/>
    <n v="2612"/>
    <n v="0"/>
    <n v="0"/>
    <n v="0"/>
    <n v="0"/>
    <n v="0"/>
    <n v="0"/>
    <n v="0"/>
    <n v="0"/>
    <n v="0"/>
    <n v="0"/>
  </r>
  <r>
    <x v="8"/>
    <x v="8"/>
    <n v="4"/>
    <x v="4"/>
    <n v="2612"/>
    <n v="0"/>
    <n v="0"/>
    <n v="0"/>
    <n v="0"/>
    <n v="0"/>
    <n v="0"/>
    <n v="0"/>
    <n v="0"/>
    <n v="0"/>
    <n v="0"/>
  </r>
  <r>
    <x v="8"/>
    <x v="8"/>
    <n v="5"/>
    <x v="5"/>
    <n v="2612"/>
    <n v="0"/>
    <n v="0"/>
    <n v="0"/>
    <n v="0"/>
    <n v="0"/>
    <n v="0"/>
    <n v="0"/>
    <n v="0"/>
    <n v="0"/>
    <n v="0"/>
  </r>
  <r>
    <x v="8"/>
    <x v="8"/>
    <n v="6"/>
    <x v="6"/>
    <n v="2612"/>
    <n v="0"/>
    <n v="0"/>
    <n v="0"/>
    <n v="0"/>
    <n v="0"/>
    <n v="2"/>
    <n v="2"/>
    <n v="6"/>
    <n v="1E-3"/>
    <n v="2E-3"/>
  </r>
  <r>
    <x v="8"/>
    <x v="8"/>
    <n v="7"/>
    <x v="7"/>
    <n v="2612"/>
    <n v="0"/>
    <n v="0"/>
    <n v="0"/>
    <n v="0"/>
    <n v="0"/>
    <n v="0"/>
    <n v="0"/>
    <n v="0"/>
    <n v="0"/>
    <n v="0"/>
  </r>
  <r>
    <x v="8"/>
    <x v="8"/>
    <n v="8"/>
    <x v="8"/>
    <n v="2612"/>
    <n v="0"/>
    <n v="0"/>
    <n v="0"/>
    <n v="0"/>
    <n v="0"/>
    <n v="1"/>
    <n v="1"/>
    <n v="1"/>
    <n v="0"/>
    <n v="0"/>
  </r>
  <r>
    <x v="8"/>
    <x v="8"/>
    <n v="9"/>
    <x v="9"/>
    <n v="2612"/>
    <n v="0"/>
    <n v="0"/>
    <n v="0"/>
    <n v="0"/>
    <n v="0"/>
    <n v="6"/>
    <n v="6"/>
    <n v="10"/>
    <n v="2E-3"/>
    <n v="4.0000000000000001E-3"/>
  </r>
  <r>
    <x v="9"/>
    <x v="0"/>
    <n v="0"/>
    <x v="0"/>
    <n v="11656"/>
    <n v="0"/>
    <n v="0"/>
    <n v="0"/>
    <n v="0"/>
    <n v="0"/>
    <n v="4"/>
    <n v="9"/>
    <n v="21.69"/>
    <n v="1E-3"/>
    <n v="2E-3"/>
  </r>
  <r>
    <x v="9"/>
    <x v="0"/>
    <n v="1"/>
    <x v="1"/>
    <n v="11656"/>
    <n v="0"/>
    <n v="0"/>
    <n v="0"/>
    <n v="0"/>
    <n v="0"/>
    <n v="8"/>
    <n v="72"/>
    <n v="201.46"/>
    <n v="6.0000000000000001E-3"/>
    <n v="1.7000000000000001E-2"/>
  </r>
  <r>
    <x v="9"/>
    <x v="0"/>
    <n v="2"/>
    <x v="2"/>
    <n v="11656"/>
    <n v="0"/>
    <n v="0"/>
    <n v="0"/>
    <n v="0"/>
    <n v="0"/>
    <n v="3"/>
    <n v="4115"/>
    <n v="55470.66"/>
    <n v="0.35299999999999998"/>
    <n v="4.7590000000000003"/>
  </r>
  <r>
    <x v="9"/>
    <x v="0"/>
    <n v="3"/>
    <x v="3"/>
    <n v="11656"/>
    <n v="0"/>
    <n v="0"/>
    <n v="0"/>
    <n v="0"/>
    <n v="0"/>
    <n v="11"/>
    <n v="66"/>
    <n v="260.68"/>
    <n v="6.0000000000000001E-3"/>
    <n v="2.1999999999999999E-2"/>
  </r>
  <r>
    <x v="9"/>
    <x v="0"/>
    <n v="4"/>
    <x v="4"/>
    <n v="11656"/>
    <n v="0"/>
    <n v="0"/>
    <n v="0"/>
    <n v="0"/>
    <n v="0"/>
    <n v="2"/>
    <n v="86"/>
    <n v="110.6"/>
    <n v="7.0000000000000001E-3"/>
    <n v="8.9999999999999993E-3"/>
  </r>
  <r>
    <x v="9"/>
    <x v="0"/>
    <n v="5"/>
    <x v="5"/>
    <n v="11656"/>
    <n v="0"/>
    <n v="0"/>
    <n v="0"/>
    <n v="0"/>
    <n v="0"/>
    <n v="30"/>
    <n v="1082"/>
    <n v="2629.27"/>
    <n v="9.2999999999999999E-2"/>
    <n v="0.22600000000000001"/>
  </r>
  <r>
    <x v="9"/>
    <x v="0"/>
    <n v="6"/>
    <x v="6"/>
    <n v="11656"/>
    <n v="0"/>
    <n v="0"/>
    <n v="0"/>
    <n v="0"/>
    <n v="0"/>
    <n v="15"/>
    <n v="1145"/>
    <n v="3755.43"/>
    <n v="9.8000000000000004E-2"/>
    <n v="0.32200000000000001"/>
  </r>
  <r>
    <x v="9"/>
    <x v="0"/>
    <n v="7"/>
    <x v="7"/>
    <n v="11656"/>
    <n v="0"/>
    <n v="0"/>
    <n v="0"/>
    <n v="0"/>
    <n v="0"/>
    <n v="0"/>
    <n v="0"/>
    <n v="0"/>
    <n v="0"/>
    <n v="0"/>
  </r>
  <r>
    <x v="9"/>
    <x v="0"/>
    <n v="8"/>
    <x v="8"/>
    <n v="11656"/>
    <n v="0"/>
    <n v="0"/>
    <n v="0"/>
    <n v="0"/>
    <n v="0"/>
    <n v="3"/>
    <n v="3"/>
    <n v="7.92"/>
    <n v="0"/>
    <n v="1E-3"/>
  </r>
  <r>
    <x v="9"/>
    <x v="0"/>
    <n v="9"/>
    <x v="9"/>
    <n v="11656"/>
    <n v="0"/>
    <n v="0"/>
    <n v="0"/>
    <n v="0"/>
    <n v="0"/>
    <n v="8"/>
    <n v="39"/>
    <n v="67.650000000000006"/>
    <n v="3.0000000000000001E-3"/>
    <n v="6.0000000000000001E-3"/>
  </r>
  <r>
    <x v="9"/>
    <x v="1"/>
    <n v="0"/>
    <x v="0"/>
    <n v="11655"/>
    <n v="0"/>
    <n v="0"/>
    <n v="0"/>
    <n v="0"/>
    <n v="0"/>
    <n v="1"/>
    <n v="14"/>
    <n v="24.36"/>
    <n v="1E-3"/>
    <n v="2E-3"/>
  </r>
  <r>
    <x v="9"/>
    <x v="1"/>
    <n v="1"/>
    <x v="1"/>
    <n v="11655"/>
    <n v="0"/>
    <n v="0"/>
    <n v="0"/>
    <n v="0"/>
    <n v="0"/>
    <n v="9"/>
    <n v="79"/>
    <n v="308.27"/>
    <n v="7.0000000000000001E-3"/>
    <n v="2.5999999999999999E-2"/>
  </r>
  <r>
    <x v="9"/>
    <x v="1"/>
    <n v="2"/>
    <x v="2"/>
    <n v="11655"/>
    <n v="0"/>
    <n v="0"/>
    <n v="0"/>
    <n v="0"/>
    <n v="0"/>
    <n v="1"/>
    <n v="1000"/>
    <n v="2000"/>
    <n v="8.5999999999999993E-2"/>
    <n v="0.17199999999999999"/>
  </r>
  <r>
    <x v="9"/>
    <x v="1"/>
    <n v="3"/>
    <x v="3"/>
    <n v="11655"/>
    <n v="0"/>
    <n v="0"/>
    <n v="0"/>
    <n v="0"/>
    <n v="0"/>
    <n v="2"/>
    <n v="16"/>
    <n v="16.8"/>
    <n v="1E-3"/>
    <n v="1E-3"/>
  </r>
  <r>
    <x v="9"/>
    <x v="1"/>
    <n v="4"/>
    <x v="4"/>
    <n v="11655"/>
    <n v="0"/>
    <n v="0"/>
    <n v="0"/>
    <n v="0"/>
    <n v="0"/>
    <n v="5"/>
    <n v="141"/>
    <n v="256.94"/>
    <n v="1.2E-2"/>
    <n v="2.1999999999999999E-2"/>
  </r>
  <r>
    <x v="9"/>
    <x v="1"/>
    <n v="5"/>
    <x v="5"/>
    <n v="11655"/>
    <n v="0"/>
    <n v="0"/>
    <n v="0"/>
    <n v="0"/>
    <n v="0"/>
    <n v="27"/>
    <n v="254"/>
    <n v="1154.95"/>
    <n v="2.1999999999999999E-2"/>
    <n v="9.9000000000000005E-2"/>
  </r>
  <r>
    <x v="9"/>
    <x v="1"/>
    <n v="6"/>
    <x v="6"/>
    <n v="11655"/>
    <n v="0"/>
    <n v="0"/>
    <n v="0"/>
    <n v="0"/>
    <n v="0"/>
    <n v="1"/>
    <n v="10"/>
    <n v="12.5"/>
    <n v="1E-3"/>
    <n v="1E-3"/>
  </r>
  <r>
    <x v="9"/>
    <x v="1"/>
    <n v="7"/>
    <x v="7"/>
    <n v="11655"/>
    <n v="0"/>
    <n v="0"/>
    <n v="0"/>
    <n v="0"/>
    <n v="0"/>
    <n v="1"/>
    <n v="1"/>
    <n v="1.92"/>
    <n v="0"/>
    <n v="0"/>
  </r>
  <r>
    <x v="9"/>
    <x v="1"/>
    <n v="8"/>
    <x v="8"/>
    <n v="11655"/>
    <n v="0"/>
    <n v="0"/>
    <n v="0"/>
    <n v="0"/>
    <n v="0"/>
    <n v="1"/>
    <n v="100"/>
    <n v="465"/>
    <n v="8.9999999999999993E-3"/>
    <n v="0.04"/>
  </r>
  <r>
    <x v="9"/>
    <x v="1"/>
    <n v="9"/>
    <x v="9"/>
    <n v="11655"/>
    <n v="0"/>
    <n v="0"/>
    <n v="0"/>
    <n v="0"/>
    <n v="0"/>
    <n v="13"/>
    <n v="403"/>
    <n v="676.78"/>
    <n v="3.5000000000000003E-2"/>
    <n v="5.8000000000000003E-2"/>
  </r>
  <r>
    <x v="9"/>
    <x v="2"/>
    <n v="0"/>
    <x v="0"/>
    <n v="11744"/>
    <n v="0"/>
    <n v="0"/>
    <n v="0"/>
    <n v="0"/>
    <n v="0"/>
    <n v="8"/>
    <n v="494"/>
    <n v="832.42"/>
    <n v="4.2000000000000003E-2"/>
    <n v="7.0999999999999994E-2"/>
  </r>
  <r>
    <x v="9"/>
    <x v="2"/>
    <n v="1"/>
    <x v="1"/>
    <n v="11744"/>
    <n v="0"/>
    <n v="0"/>
    <n v="0"/>
    <n v="0"/>
    <n v="0"/>
    <n v="11"/>
    <n v="275"/>
    <n v="454.56"/>
    <n v="2.3E-2"/>
    <n v="3.9E-2"/>
  </r>
  <r>
    <x v="9"/>
    <x v="2"/>
    <n v="2"/>
    <x v="2"/>
    <n v="11744"/>
    <n v="0"/>
    <n v="0"/>
    <n v="0"/>
    <n v="0"/>
    <n v="0"/>
    <n v="0"/>
    <n v="0"/>
    <n v="0"/>
    <n v="0"/>
    <n v="0"/>
  </r>
  <r>
    <x v="9"/>
    <x v="2"/>
    <n v="3"/>
    <x v="3"/>
    <n v="11744"/>
    <n v="0"/>
    <n v="0"/>
    <n v="0"/>
    <n v="0"/>
    <n v="0"/>
    <n v="3"/>
    <n v="8"/>
    <n v="31.45"/>
    <n v="1E-3"/>
    <n v="3.0000000000000001E-3"/>
  </r>
  <r>
    <x v="9"/>
    <x v="2"/>
    <n v="4"/>
    <x v="4"/>
    <n v="11744"/>
    <n v="0"/>
    <n v="0"/>
    <n v="0"/>
    <n v="0"/>
    <n v="0"/>
    <n v="3"/>
    <n v="103"/>
    <n v="145.51"/>
    <n v="8.9999999999999993E-3"/>
    <n v="1.2E-2"/>
  </r>
  <r>
    <x v="9"/>
    <x v="2"/>
    <n v="5"/>
    <x v="5"/>
    <n v="11744"/>
    <n v="0"/>
    <n v="0"/>
    <n v="0"/>
    <n v="0"/>
    <n v="0"/>
    <n v="28"/>
    <n v="804"/>
    <n v="1908.62"/>
    <n v="6.8000000000000005E-2"/>
    <n v="0.16300000000000001"/>
  </r>
  <r>
    <x v="9"/>
    <x v="2"/>
    <n v="6"/>
    <x v="6"/>
    <n v="11744"/>
    <n v="0"/>
    <n v="0"/>
    <n v="0"/>
    <n v="0"/>
    <n v="0"/>
    <n v="6"/>
    <n v="180"/>
    <n v="604.77"/>
    <n v="1.4999999999999999E-2"/>
    <n v="5.0999999999999997E-2"/>
  </r>
  <r>
    <x v="9"/>
    <x v="2"/>
    <n v="7"/>
    <x v="7"/>
    <n v="11744"/>
    <n v="0"/>
    <n v="0"/>
    <n v="0"/>
    <n v="0"/>
    <n v="0"/>
    <n v="1"/>
    <n v="1"/>
    <n v="1.17"/>
    <n v="0"/>
    <n v="0"/>
  </r>
  <r>
    <x v="9"/>
    <x v="2"/>
    <n v="8"/>
    <x v="8"/>
    <n v="11744"/>
    <n v="0"/>
    <n v="0"/>
    <n v="0"/>
    <n v="0"/>
    <n v="0"/>
    <n v="0"/>
    <n v="0"/>
    <n v="0"/>
    <n v="0"/>
    <n v="0"/>
  </r>
  <r>
    <x v="9"/>
    <x v="2"/>
    <n v="9"/>
    <x v="9"/>
    <n v="11744"/>
    <n v="0"/>
    <n v="0"/>
    <n v="0"/>
    <n v="0"/>
    <n v="0"/>
    <n v="16"/>
    <n v="544"/>
    <n v="3418.18"/>
    <n v="4.5999999999999999E-2"/>
    <n v="0.29099999999999998"/>
  </r>
  <r>
    <x v="9"/>
    <x v="3"/>
    <n v="0"/>
    <x v="0"/>
    <n v="11953"/>
    <n v="0"/>
    <n v="0"/>
    <n v="0"/>
    <n v="0"/>
    <n v="0"/>
    <n v="6"/>
    <n v="339"/>
    <n v="977.75"/>
    <n v="2.8000000000000001E-2"/>
    <n v="8.2000000000000003E-2"/>
  </r>
  <r>
    <x v="9"/>
    <x v="3"/>
    <n v="1"/>
    <x v="1"/>
    <n v="11953"/>
    <n v="0"/>
    <n v="0"/>
    <n v="0"/>
    <n v="0"/>
    <n v="0"/>
    <n v="27"/>
    <n v="383"/>
    <n v="920.43"/>
    <n v="3.2000000000000001E-2"/>
    <n v="7.6999999999999999E-2"/>
  </r>
  <r>
    <x v="9"/>
    <x v="3"/>
    <n v="2"/>
    <x v="2"/>
    <n v="11953"/>
    <n v="0"/>
    <n v="0"/>
    <n v="0"/>
    <n v="0"/>
    <n v="0"/>
    <n v="8"/>
    <n v="7751"/>
    <n v="15803.28"/>
    <n v="0.64800000000000002"/>
    <n v="1.3220000000000001"/>
  </r>
  <r>
    <x v="9"/>
    <x v="3"/>
    <n v="3"/>
    <x v="3"/>
    <n v="11953"/>
    <n v="0"/>
    <n v="0"/>
    <n v="0"/>
    <n v="0"/>
    <n v="0"/>
    <n v="16"/>
    <n v="217"/>
    <n v="441.32"/>
    <n v="1.7999999999999999E-2"/>
    <n v="3.6999999999999998E-2"/>
  </r>
  <r>
    <x v="9"/>
    <x v="3"/>
    <n v="4"/>
    <x v="4"/>
    <n v="11953"/>
    <n v="0"/>
    <n v="0"/>
    <n v="0"/>
    <n v="0"/>
    <n v="0"/>
    <n v="0"/>
    <n v="0"/>
    <n v="0"/>
    <n v="0"/>
    <n v="0"/>
  </r>
  <r>
    <x v="9"/>
    <x v="3"/>
    <n v="5"/>
    <x v="5"/>
    <n v="11953"/>
    <n v="0"/>
    <n v="0"/>
    <n v="0"/>
    <n v="0"/>
    <n v="0"/>
    <n v="32"/>
    <n v="199"/>
    <n v="476.24"/>
    <n v="1.7000000000000001E-2"/>
    <n v="0.04"/>
  </r>
  <r>
    <x v="9"/>
    <x v="3"/>
    <n v="6"/>
    <x v="6"/>
    <n v="11953"/>
    <n v="0"/>
    <n v="0"/>
    <n v="0"/>
    <n v="0"/>
    <n v="0"/>
    <n v="8"/>
    <n v="538"/>
    <n v="2609.25"/>
    <n v="4.4999999999999998E-2"/>
    <n v="0.218"/>
  </r>
  <r>
    <x v="9"/>
    <x v="3"/>
    <n v="7"/>
    <x v="7"/>
    <n v="11953"/>
    <n v="0"/>
    <n v="0"/>
    <n v="0"/>
    <n v="0"/>
    <n v="0"/>
    <n v="2"/>
    <n v="3409"/>
    <n v="11929.67"/>
    <n v="0.28499999999999998"/>
    <n v="0.998"/>
  </r>
  <r>
    <x v="9"/>
    <x v="3"/>
    <n v="8"/>
    <x v="8"/>
    <n v="11953"/>
    <n v="0"/>
    <n v="0"/>
    <n v="0"/>
    <n v="0"/>
    <n v="0"/>
    <n v="1"/>
    <n v="16"/>
    <n v="136"/>
    <n v="1E-3"/>
    <n v="1.0999999999999999E-2"/>
  </r>
  <r>
    <x v="9"/>
    <x v="3"/>
    <n v="9"/>
    <x v="9"/>
    <n v="11953"/>
    <n v="0"/>
    <n v="0"/>
    <n v="0"/>
    <n v="0"/>
    <n v="0"/>
    <n v="19"/>
    <n v="655"/>
    <n v="1959.96"/>
    <n v="5.5E-2"/>
    <n v="0.16400000000000001"/>
  </r>
  <r>
    <x v="9"/>
    <x v="4"/>
    <n v="0"/>
    <x v="0"/>
    <n v="12106"/>
    <n v="0"/>
    <n v="0"/>
    <n v="0"/>
    <n v="0"/>
    <n v="0"/>
    <n v="3"/>
    <n v="270"/>
    <n v="477"/>
    <n v="2.1999999999999999E-2"/>
    <n v="3.9E-2"/>
  </r>
  <r>
    <x v="9"/>
    <x v="4"/>
    <n v="1"/>
    <x v="1"/>
    <n v="12106"/>
    <n v="0"/>
    <n v="0"/>
    <n v="0"/>
    <n v="0"/>
    <n v="0"/>
    <n v="8"/>
    <n v="95"/>
    <n v="160.66"/>
    <n v="8.0000000000000002E-3"/>
    <n v="1.2999999999999999E-2"/>
  </r>
  <r>
    <x v="9"/>
    <x v="4"/>
    <n v="2"/>
    <x v="2"/>
    <n v="12106"/>
    <n v="0"/>
    <n v="0"/>
    <n v="0"/>
    <n v="0"/>
    <n v="0"/>
    <n v="7"/>
    <n v="7154"/>
    <n v="9784.07"/>
    <n v="0.59099999999999997"/>
    <n v="0.80800000000000005"/>
  </r>
  <r>
    <x v="9"/>
    <x v="4"/>
    <n v="3"/>
    <x v="3"/>
    <n v="12106"/>
    <n v="0"/>
    <n v="0"/>
    <n v="0"/>
    <n v="0"/>
    <n v="0"/>
    <n v="12"/>
    <n v="154"/>
    <n v="474.1"/>
    <n v="1.2999999999999999E-2"/>
    <n v="3.9E-2"/>
  </r>
  <r>
    <x v="9"/>
    <x v="4"/>
    <n v="4"/>
    <x v="4"/>
    <n v="12106"/>
    <n v="0"/>
    <n v="0"/>
    <n v="0"/>
    <n v="0"/>
    <n v="0"/>
    <n v="3"/>
    <n v="79"/>
    <n v="188.5"/>
    <n v="7.0000000000000001E-3"/>
    <n v="1.6E-2"/>
  </r>
  <r>
    <x v="9"/>
    <x v="4"/>
    <n v="5"/>
    <x v="5"/>
    <n v="12106"/>
    <n v="0"/>
    <n v="0"/>
    <n v="0"/>
    <n v="0"/>
    <n v="0"/>
    <n v="43"/>
    <n v="1518"/>
    <n v="4568.37"/>
    <n v="0.125"/>
    <n v="0.377"/>
  </r>
  <r>
    <x v="9"/>
    <x v="4"/>
    <n v="6"/>
    <x v="6"/>
    <n v="12106"/>
    <n v="0"/>
    <n v="0"/>
    <n v="0"/>
    <n v="0"/>
    <n v="0"/>
    <n v="8"/>
    <n v="2962"/>
    <n v="6018.75"/>
    <n v="0.245"/>
    <n v="0.497"/>
  </r>
  <r>
    <x v="9"/>
    <x v="4"/>
    <n v="7"/>
    <x v="7"/>
    <n v="12106"/>
    <n v="0"/>
    <n v="0"/>
    <n v="0"/>
    <n v="0"/>
    <n v="0"/>
    <n v="2"/>
    <n v="2"/>
    <n v="3.92"/>
    <n v="0"/>
    <n v="0"/>
  </r>
  <r>
    <x v="9"/>
    <x v="4"/>
    <n v="8"/>
    <x v="8"/>
    <n v="12106"/>
    <n v="0"/>
    <n v="0"/>
    <n v="0"/>
    <n v="0"/>
    <n v="0"/>
    <n v="0"/>
    <n v="0"/>
    <n v="0"/>
    <n v="0"/>
    <n v="0"/>
  </r>
  <r>
    <x v="9"/>
    <x v="4"/>
    <n v="9"/>
    <x v="9"/>
    <n v="12106"/>
    <n v="0"/>
    <n v="0"/>
    <n v="0"/>
    <n v="0"/>
    <n v="0"/>
    <n v="19"/>
    <n v="3661"/>
    <n v="10477.1"/>
    <n v="0.30199999999999999"/>
    <n v="0.86499999999999999"/>
  </r>
  <r>
    <x v="9"/>
    <x v="5"/>
    <n v="0"/>
    <x v="0"/>
    <n v="12248"/>
    <n v="0"/>
    <n v="0"/>
    <n v="0"/>
    <n v="0"/>
    <n v="0"/>
    <n v="8"/>
    <n v="823"/>
    <n v="1180"/>
    <n v="6.7000000000000004E-2"/>
    <n v="9.6000000000000002E-2"/>
  </r>
  <r>
    <x v="9"/>
    <x v="5"/>
    <n v="1"/>
    <x v="1"/>
    <n v="12248"/>
    <n v="0"/>
    <n v="0"/>
    <n v="0"/>
    <n v="0"/>
    <n v="0"/>
    <n v="4"/>
    <n v="40"/>
    <n v="99.92"/>
    <n v="3.0000000000000001E-3"/>
    <n v="8.0000000000000002E-3"/>
  </r>
  <r>
    <x v="9"/>
    <x v="5"/>
    <n v="2"/>
    <x v="2"/>
    <n v="12248"/>
    <n v="0"/>
    <n v="0"/>
    <n v="0"/>
    <n v="0"/>
    <n v="0"/>
    <n v="11"/>
    <n v="13503"/>
    <n v="27719.83"/>
    <n v="1.1020000000000001"/>
    <n v="2.262"/>
  </r>
  <r>
    <x v="9"/>
    <x v="5"/>
    <n v="3"/>
    <x v="3"/>
    <n v="12248"/>
    <n v="0"/>
    <n v="0"/>
    <n v="0"/>
    <n v="0"/>
    <n v="0"/>
    <n v="14"/>
    <n v="1921"/>
    <n v="5702.63"/>
    <n v="0.157"/>
    <n v="0.46600000000000003"/>
  </r>
  <r>
    <x v="9"/>
    <x v="5"/>
    <n v="4"/>
    <x v="4"/>
    <n v="12248"/>
    <n v="0"/>
    <n v="0"/>
    <n v="0"/>
    <n v="0"/>
    <n v="0"/>
    <n v="3"/>
    <n v="2558"/>
    <n v="7078.68"/>
    <n v="0.20899999999999999"/>
    <n v="0.57799999999999996"/>
  </r>
  <r>
    <x v="9"/>
    <x v="5"/>
    <n v="5"/>
    <x v="5"/>
    <n v="12248"/>
    <n v="0"/>
    <n v="0"/>
    <n v="0"/>
    <n v="0"/>
    <n v="0"/>
    <n v="40"/>
    <n v="1054"/>
    <n v="3902.31"/>
    <n v="8.5999999999999993E-2"/>
    <n v="0.31900000000000001"/>
  </r>
  <r>
    <x v="9"/>
    <x v="5"/>
    <n v="6"/>
    <x v="6"/>
    <n v="12248"/>
    <n v="0"/>
    <n v="0"/>
    <n v="0"/>
    <n v="0"/>
    <n v="0"/>
    <n v="7"/>
    <n v="4882"/>
    <n v="18944.580000000002"/>
    <n v="0.39900000000000002"/>
    <n v="1.546"/>
  </r>
  <r>
    <x v="9"/>
    <x v="5"/>
    <n v="7"/>
    <x v="7"/>
    <n v="21459"/>
    <n v="0"/>
    <n v="0"/>
    <n v="0"/>
    <n v="0"/>
    <n v="0"/>
    <n v="1"/>
    <n v="20"/>
    <n v="82.33"/>
    <n v="1E-3"/>
    <n v="4.0000000000000001E-3"/>
  </r>
  <r>
    <x v="9"/>
    <x v="5"/>
    <n v="8"/>
    <x v="8"/>
    <n v="12248"/>
    <n v="0"/>
    <n v="0"/>
    <n v="0"/>
    <n v="0"/>
    <n v="0"/>
    <n v="0"/>
    <n v="0"/>
    <n v="0"/>
    <n v="0"/>
    <n v="0"/>
  </r>
  <r>
    <x v="9"/>
    <x v="5"/>
    <n v="9"/>
    <x v="9"/>
    <n v="12248"/>
    <n v="0"/>
    <n v="0"/>
    <n v="0"/>
    <n v="0"/>
    <n v="0"/>
    <n v="25"/>
    <n v="3794"/>
    <n v="7034.13"/>
    <n v="0.31"/>
    <n v="0.57399999999999995"/>
  </r>
  <r>
    <x v="9"/>
    <x v="6"/>
    <n v="0"/>
    <x v="0"/>
    <n v="12421"/>
    <n v="0"/>
    <n v="0"/>
    <n v="0"/>
    <n v="0"/>
    <n v="0"/>
    <n v="2"/>
    <n v="3"/>
    <n v="5.67"/>
    <n v="0"/>
    <n v="0"/>
  </r>
  <r>
    <x v="9"/>
    <x v="6"/>
    <n v="1"/>
    <x v="1"/>
    <n v="12421"/>
    <n v="0"/>
    <n v="0"/>
    <n v="0"/>
    <n v="0"/>
    <n v="0"/>
    <n v="17"/>
    <n v="219"/>
    <n v="388.25"/>
    <n v="1.7999999999999999E-2"/>
    <n v="3.1E-2"/>
  </r>
  <r>
    <x v="9"/>
    <x v="6"/>
    <n v="2"/>
    <x v="2"/>
    <n v="12421"/>
    <n v="0"/>
    <n v="0"/>
    <n v="0"/>
    <n v="0"/>
    <n v="0"/>
    <n v="7"/>
    <n v="4149"/>
    <n v="9059.83"/>
    <n v="0.33400000000000002"/>
    <n v="0.72899999999999998"/>
  </r>
  <r>
    <x v="9"/>
    <x v="6"/>
    <n v="3"/>
    <x v="3"/>
    <n v="12421"/>
    <n v="6"/>
    <n v="4689"/>
    <n v="18584.73"/>
    <n v="0.378"/>
    <n v="1.496"/>
    <n v="11"/>
    <n v="267"/>
    <n v="919.72000000000105"/>
    <n v="2.1000000000000001E-2"/>
    <n v="7.3999999999999996E-2"/>
  </r>
  <r>
    <x v="9"/>
    <x v="6"/>
    <n v="4"/>
    <x v="4"/>
    <n v="12421"/>
    <n v="0"/>
    <n v="0"/>
    <n v="0"/>
    <n v="0"/>
    <n v="0"/>
    <n v="1"/>
    <n v="50"/>
    <n v="91.67"/>
    <n v="4.0000000000000001E-3"/>
    <n v="7.0000000000000001E-3"/>
  </r>
  <r>
    <x v="9"/>
    <x v="6"/>
    <n v="5"/>
    <x v="5"/>
    <n v="12421"/>
    <n v="0"/>
    <n v="0"/>
    <n v="0"/>
    <n v="0"/>
    <n v="0"/>
    <n v="47"/>
    <n v="1039"/>
    <n v="2583.7800000000002"/>
    <n v="8.4000000000000005E-2"/>
    <n v="0.20799999999999999"/>
  </r>
  <r>
    <x v="9"/>
    <x v="6"/>
    <n v="6"/>
    <x v="6"/>
    <n v="12421"/>
    <n v="0"/>
    <n v="0"/>
    <n v="0"/>
    <n v="0"/>
    <n v="0"/>
    <n v="4"/>
    <n v="221"/>
    <n v="1071.33"/>
    <n v="1.7999999999999999E-2"/>
    <n v="8.5999999999999993E-2"/>
  </r>
  <r>
    <x v="9"/>
    <x v="6"/>
    <n v="7"/>
    <x v="7"/>
    <n v="12421"/>
    <n v="0"/>
    <n v="0"/>
    <n v="0"/>
    <n v="0"/>
    <n v="0"/>
    <n v="0"/>
    <n v="0"/>
    <n v="0"/>
    <n v="0"/>
    <n v="0"/>
  </r>
  <r>
    <x v="9"/>
    <x v="6"/>
    <n v="8"/>
    <x v="8"/>
    <n v="12421"/>
    <n v="0"/>
    <n v="0"/>
    <n v="0"/>
    <n v="0"/>
    <n v="0"/>
    <n v="1"/>
    <n v="300"/>
    <n v="2125"/>
    <n v="2.4E-2"/>
    <n v="0.17100000000000001"/>
  </r>
  <r>
    <x v="9"/>
    <x v="6"/>
    <n v="9"/>
    <x v="9"/>
    <n v="12421"/>
    <n v="0"/>
    <n v="0"/>
    <n v="0"/>
    <n v="0"/>
    <n v="0"/>
    <n v="23"/>
    <n v="410"/>
    <n v="872.81"/>
    <n v="3.3000000000000002E-2"/>
    <n v="7.0000000000000007E-2"/>
  </r>
  <r>
    <x v="9"/>
    <x v="7"/>
    <n v="0"/>
    <x v="0"/>
    <n v="12653"/>
    <n v="0"/>
    <n v="0"/>
    <n v="0"/>
    <n v="0"/>
    <n v="0"/>
    <n v="5"/>
    <n v="171"/>
    <n v="216.83"/>
    <n v="1.4E-2"/>
    <n v="1.7000000000000001E-2"/>
  </r>
  <r>
    <x v="9"/>
    <x v="7"/>
    <n v="1"/>
    <x v="1"/>
    <n v="12653"/>
    <n v="0"/>
    <n v="0"/>
    <n v="0"/>
    <n v="0"/>
    <n v="0"/>
    <n v="11"/>
    <n v="199"/>
    <n v="630.91999999999996"/>
    <n v="1.6E-2"/>
    <n v="0.05"/>
  </r>
  <r>
    <x v="9"/>
    <x v="7"/>
    <n v="2"/>
    <x v="2"/>
    <n v="12653"/>
    <n v="0"/>
    <n v="0"/>
    <n v="0"/>
    <n v="0"/>
    <n v="0"/>
    <n v="10"/>
    <n v="18691"/>
    <n v="72165.89"/>
    <n v="1.4770000000000001"/>
    <n v="5.7030000000000003"/>
  </r>
  <r>
    <x v="9"/>
    <x v="7"/>
    <n v="3"/>
    <x v="3"/>
    <n v="12653"/>
    <n v="0"/>
    <n v="0"/>
    <n v="0"/>
    <n v="0"/>
    <n v="0"/>
    <n v="8"/>
    <n v="195"/>
    <n v="552.59"/>
    <n v="1.4999999999999999E-2"/>
    <n v="4.3999999999999997E-2"/>
  </r>
  <r>
    <x v="9"/>
    <x v="7"/>
    <n v="4"/>
    <x v="4"/>
    <n v="12653"/>
    <n v="0"/>
    <n v="0"/>
    <n v="0"/>
    <n v="0"/>
    <n v="0"/>
    <n v="2"/>
    <n v="2"/>
    <n v="3.73"/>
    <n v="0"/>
    <n v="0"/>
  </r>
  <r>
    <x v="9"/>
    <x v="7"/>
    <n v="5"/>
    <x v="5"/>
    <n v="12653"/>
    <n v="0"/>
    <n v="0"/>
    <n v="0"/>
    <n v="0"/>
    <n v="0"/>
    <n v="44"/>
    <n v="528"/>
    <n v="1692.11"/>
    <n v="4.2000000000000003E-2"/>
    <n v="0.13400000000000001"/>
  </r>
  <r>
    <x v="9"/>
    <x v="7"/>
    <n v="6"/>
    <x v="6"/>
    <n v="12653"/>
    <n v="0"/>
    <n v="0"/>
    <n v="0"/>
    <n v="0"/>
    <n v="0"/>
    <n v="0"/>
    <n v="0"/>
    <n v="0"/>
    <n v="0"/>
    <n v="0"/>
  </r>
  <r>
    <x v="9"/>
    <x v="7"/>
    <n v="7"/>
    <x v="7"/>
    <n v="12653"/>
    <n v="0"/>
    <n v="0"/>
    <n v="0"/>
    <n v="0"/>
    <n v="0"/>
    <n v="1"/>
    <n v="20"/>
    <n v="5"/>
    <n v="2E-3"/>
    <n v="0"/>
  </r>
  <r>
    <x v="9"/>
    <x v="7"/>
    <n v="8"/>
    <x v="8"/>
    <n v="12653"/>
    <n v="0"/>
    <n v="0"/>
    <n v="0"/>
    <n v="0"/>
    <n v="0"/>
    <n v="0"/>
    <n v="0"/>
    <n v="0"/>
    <n v="0"/>
    <n v="0"/>
  </r>
  <r>
    <x v="9"/>
    <x v="7"/>
    <n v="9"/>
    <x v="9"/>
    <n v="12653"/>
    <n v="0"/>
    <n v="0"/>
    <n v="0"/>
    <n v="0"/>
    <n v="0"/>
    <n v="21"/>
    <n v="395"/>
    <n v="968.5"/>
    <n v="3.1E-2"/>
    <n v="7.6999999999999999E-2"/>
  </r>
  <r>
    <x v="9"/>
    <x v="8"/>
    <n v="0"/>
    <x v="0"/>
    <n v="12719"/>
    <n v="0"/>
    <n v="0"/>
    <n v="0"/>
    <n v="0"/>
    <n v="0"/>
    <n v="0"/>
    <n v="0"/>
    <n v="0"/>
    <n v="0"/>
    <n v="0"/>
  </r>
  <r>
    <x v="9"/>
    <x v="8"/>
    <n v="1"/>
    <x v="1"/>
    <n v="0"/>
    <n v="0"/>
    <n v="0"/>
    <n v="0"/>
    <m/>
    <m/>
    <n v="20"/>
    <n v="557"/>
    <n v="2079.5"/>
    <m/>
    <m/>
  </r>
  <r>
    <x v="9"/>
    <x v="8"/>
    <n v="2"/>
    <x v="2"/>
    <n v="0"/>
    <n v="0"/>
    <n v="0"/>
    <n v="0"/>
    <m/>
    <m/>
    <n v="5"/>
    <n v="2030"/>
    <n v="9041.67"/>
    <m/>
    <m/>
  </r>
  <r>
    <x v="9"/>
    <x v="8"/>
    <n v="3"/>
    <x v="3"/>
    <n v="0"/>
    <n v="0"/>
    <n v="0"/>
    <n v="0"/>
    <m/>
    <m/>
    <n v="7"/>
    <n v="247"/>
    <n v="583.41999999999996"/>
    <m/>
    <m/>
  </r>
  <r>
    <x v="9"/>
    <x v="8"/>
    <n v="4"/>
    <x v="4"/>
    <n v="0"/>
    <n v="0"/>
    <n v="0"/>
    <n v="0"/>
    <m/>
    <m/>
    <n v="0"/>
    <n v="0"/>
    <n v="0"/>
    <m/>
    <m/>
  </r>
  <r>
    <x v="9"/>
    <x v="8"/>
    <n v="5"/>
    <x v="5"/>
    <n v="0"/>
    <n v="0"/>
    <n v="0"/>
    <n v="0"/>
    <m/>
    <m/>
    <n v="29"/>
    <n v="764"/>
    <n v="1876.53"/>
    <m/>
    <m/>
  </r>
  <r>
    <x v="9"/>
    <x v="8"/>
    <n v="6"/>
    <x v="6"/>
    <n v="12719"/>
    <n v="2"/>
    <n v="8105"/>
    <n v="274143"/>
    <n v="0.63700000000000001"/>
    <n v="21.553000000000001"/>
    <n v="5"/>
    <n v="227"/>
    <n v="691.83000000001596"/>
    <n v="1.7999999999999999E-2"/>
    <n v="5.3999999999999999E-2"/>
  </r>
  <r>
    <x v="9"/>
    <x v="8"/>
    <n v="7"/>
    <x v="7"/>
    <n v="0"/>
    <n v="0"/>
    <n v="0"/>
    <n v="0"/>
    <m/>
    <m/>
    <n v="0"/>
    <n v="0"/>
    <n v="0"/>
    <m/>
    <m/>
  </r>
  <r>
    <x v="9"/>
    <x v="8"/>
    <n v="8"/>
    <x v="8"/>
    <n v="0"/>
    <n v="0"/>
    <n v="0"/>
    <n v="0"/>
    <m/>
    <m/>
    <n v="0"/>
    <n v="0"/>
    <n v="0"/>
    <m/>
    <m/>
  </r>
  <r>
    <x v="9"/>
    <x v="8"/>
    <n v="9"/>
    <x v="9"/>
    <n v="0"/>
    <n v="0"/>
    <n v="0"/>
    <n v="0"/>
    <m/>
    <m/>
    <n v="12"/>
    <n v="1842"/>
    <n v="3738.25"/>
    <m/>
    <m/>
  </r>
  <r>
    <x v="10"/>
    <x v="0"/>
    <n v="0"/>
    <x v="0"/>
    <n v="87808"/>
    <n v="0"/>
    <n v="0"/>
    <n v="0"/>
    <n v="0"/>
    <n v="0"/>
    <n v="29"/>
    <n v="15950"/>
    <n v="1720.48"/>
    <n v="0.182"/>
    <n v="0.02"/>
  </r>
  <r>
    <x v="10"/>
    <x v="0"/>
    <n v="1"/>
    <x v="1"/>
    <n v="87808"/>
    <n v="0"/>
    <n v="0"/>
    <n v="0"/>
    <n v="0"/>
    <n v="0"/>
    <n v="374"/>
    <n v="17051"/>
    <n v="23060.65"/>
    <n v="0.19400000000000001"/>
    <n v="0.26300000000000001"/>
  </r>
  <r>
    <x v="10"/>
    <x v="0"/>
    <n v="2"/>
    <x v="2"/>
    <n v="87808"/>
    <n v="0"/>
    <n v="0"/>
    <n v="0"/>
    <n v="0"/>
    <n v="0"/>
    <n v="4"/>
    <n v="10403"/>
    <n v="450.17"/>
    <n v="0.11799999999999999"/>
    <n v="5.0000000000000001E-3"/>
  </r>
  <r>
    <x v="10"/>
    <x v="0"/>
    <n v="3"/>
    <x v="3"/>
    <n v="87808"/>
    <n v="0"/>
    <n v="0"/>
    <n v="0"/>
    <n v="0"/>
    <n v="0"/>
    <n v="29"/>
    <n v="3811"/>
    <n v="5283.73"/>
    <n v="4.2999999999999997E-2"/>
    <n v="0.06"/>
  </r>
  <r>
    <x v="10"/>
    <x v="0"/>
    <n v="4"/>
    <x v="4"/>
    <n v="87808"/>
    <n v="0"/>
    <n v="0"/>
    <n v="0"/>
    <n v="0"/>
    <n v="0"/>
    <n v="11"/>
    <n v="4930"/>
    <n v="868.29"/>
    <n v="5.6000000000000001E-2"/>
    <n v="0.01"/>
  </r>
  <r>
    <x v="10"/>
    <x v="0"/>
    <n v="5"/>
    <x v="5"/>
    <n v="87808"/>
    <n v="0"/>
    <n v="0"/>
    <n v="0"/>
    <n v="0"/>
    <n v="0"/>
    <n v="243"/>
    <n v="40152"/>
    <n v="20993.99"/>
    <n v="0.45700000000000002"/>
    <n v="0.23899999999999999"/>
  </r>
  <r>
    <x v="10"/>
    <x v="0"/>
    <n v="6"/>
    <x v="6"/>
    <n v="87808"/>
    <n v="0"/>
    <n v="0"/>
    <n v="0"/>
    <n v="0"/>
    <n v="0"/>
    <n v="58"/>
    <n v="14887"/>
    <n v="11185.67"/>
    <n v="0.17"/>
    <n v="0.127"/>
  </r>
  <r>
    <x v="10"/>
    <x v="0"/>
    <n v="7"/>
    <x v="7"/>
    <n v="87808"/>
    <n v="0"/>
    <n v="0"/>
    <n v="0"/>
    <n v="0"/>
    <n v="0"/>
    <n v="13"/>
    <n v="12549"/>
    <n v="4392.55"/>
    <n v="0.14299999999999999"/>
    <n v="0.05"/>
  </r>
  <r>
    <x v="10"/>
    <x v="0"/>
    <n v="8"/>
    <x v="8"/>
    <n v="87808"/>
    <n v="0"/>
    <n v="0"/>
    <n v="0"/>
    <n v="0"/>
    <n v="0"/>
    <n v="84"/>
    <n v="55538"/>
    <n v="25676.9"/>
    <n v="0.63200000000000001"/>
    <n v="0.29199999999999998"/>
  </r>
  <r>
    <x v="10"/>
    <x v="0"/>
    <n v="9"/>
    <x v="9"/>
    <n v="87808"/>
    <n v="0"/>
    <n v="0"/>
    <n v="0"/>
    <n v="0"/>
    <n v="0"/>
    <n v="0"/>
    <n v="0"/>
    <n v="0"/>
    <n v="0"/>
    <n v="0"/>
  </r>
  <r>
    <x v="10"/>
    <x v="1"/>
    <n v="0"/>
    <x v="0"/>
    <n v="87826"/>
    <n v="0"/>
    <n v="0"/>
    <n v="0"/>
    <n v="0"/>
    <n v="0"/>
    <n v="28"/>
    <n v="13545"/>
    <n v="3216.32"/>
    <n v="0.154"/>
    <n v="3.6999999999999998E-2"/>
  </r>
  <r>
    <x v="10"/>
    <x v="1"/>
    <n v="1"/>
    <x v="1"/>
    <n v="87826"/>
    <n v="2"/>
    <n v="91"/>
    <n v="22.53"/>
    <n v="1E-3"/>
    <n v="0"/>
    <n v="445"/>
    <n v="21433"/>
    <n v="24609.34"/>
    <n v="0.24399999999999999"/>
    <n v="0.28000000000000003"/>
  </r>
  <r>
    <x v="10"/>
    <x v="1"/>
    <n v="2"/>
    <x v="2"/>
    <n v="87826"/>
    <n v="10"/>
    <n v="20550"/>
    <n v="14008.12"/>
    <n v="0.23400000000000001"/>
    <n v="0.159"/>
    <n v="17"/>
    <n v="36414"/>
    <n v="14416.83"/>
    <n v="0.41499999999999998"/>
    <n v="0.16400000000000001"/>
  </r>
  <r>
    <x v="10"/>
    <x v="1"/>
    <n v="3"/>
    <x v="3"/>
    <n v="87826"/>
    <n v="0"/>
    <n v="0"/>
    <n v="0"/>
    <n v="0"/>
    <n v="0"/>
    <n v="23"/>
    <n v="6834"/>
    <n v="1420.62"/>
    <n v="7.8E-2"/>
    <n v="1.6E-2"/>
  </r>
  <r>
    <x v="10"/>
    <x v="1"/>
    <n v="4"/>
    <x v="4"/>
    <n v="87826"/>
    <n v="0"/>
    <n v="0"/>
    <n v="0"/>
    <n v="0"/>
    <n v="0"/>
    <n v="0"/>
    <n v="0"/>
    <n v="0"/>
    <n v="0"/>
    <n v="0"/>
  </r>
  <r>
    <x v="10"/>
    <x v="1"/>
    <n v="5"/>
    <x v="5"/>
    <n v="87826"/>
    <n v="5"/>
    <n v="166"/>
    <n v="570.57000000000005"/>
    <n v="2E-3"/>
    <n v="6.0000000000000001E-3"/>
    <n v="272"/>
    <n v="26654"/>
    <n v="8493.34"/>
    <n v="0.30299999999999999"/>
    <n v="9.7000000000000003E-2"/>
  </r>
  <r>
    <x v="10"/>
    <x v="1"/>
    <n v="6"/>
    <x v="6"/>
    <n v="87826"/>
    <n v="0"/>
    <n v="0"/>
    <n v="0"/>
    <n v="0"/>
    <n v="0"/>
    <n v="32"/>
    <n v="11119"/>
    <n v="4420.74"/>
    <n v="0.127"/>
    <n v="0.05"/>
  </r>
  <r>
    <x v="10"/>
    <x v="1"/>
    <n v="7"/>
    <x v="7"/>
    <n v="87826"/>
    <n v="0"/>
    <n v="0"/>
    <n v="0"/>
    <n v="0"/>
    <n v="0"/>
    <n v="10"/>
    <n v="5736"/>
    <n v="5891.86"/>
    <n v="6.5000000000000002E-2"/>
    <n v="6.7000000000000004E-2"/>
  </r>
  <r>
    <x v="10"/>
    <x v="1"/>
    <n v="8"/>
    <x v="8"/>
    <n v="87826"/>
    <n v="0"/>
    <n v="0"/>
    <n v="0"/>
    <n v="0"/>
    <n v="0"/>
    <n v="4"/>
    <n v="7345"/>
    <n v="383.31"/>
    <n v="8.4000000000000005E-2"/>
    <n v="4.0000000000000001E-3"/>
  </r>
  <r>
    <x v="10"/>
    <x v="1"/>
    <n v="9"/>
    <x v="9"/>
    <n v="87826"/>
    <n v="0"/>
    <n v="0"/>
    <n v="0"/>
    <n v="0"/>
    <n v="0"/>
    <n v="84"/>
    <n v="36176"/>
    <n v="7583.66"/>
    <n v="0.41199999999999998"/>
    <n v="8.5999999999999993E-2"/>
  </r>
  <r>
    <x v="10"/>
    <x v="2"/>
    <n v="0"/>
    <x v="0"/>
    <n v="88292"/>
    <n v="0"/>
    <n v="0"/>
    <n v="0"/>
    <n v="0"/>
    <n v="0"/>
    <n v="55"/>
    <n v="46853"/>
    <n v="5699.36"/>
    <n v="0.53100000000000003"/>
    <n v="6.5000000000000002E-2"/>
  </r>
  <r>
    <x v="10"/>
    <x v="2"/>
    <n v="1"/>
    <x v="1"/>
    <n v="88292"/>
    <n v="0"/>
    <n v="0"/>
    <n v="0"/>
    <n v="0"/>
    <n v="0"/>
    <n v="383"/>
    <n v="17213"/>
    <n v="18882.03"/>
    <n v="0.19500000000000001"/>
    <n v="0.214"/>
  </r>
  <r>
    <x v="10"/>
    <x v="2"/>
    <n v="2"/>
    <x v="2"/>
    <n v="88292"/>
    <n v="0"/>
    <n v="0"/>
    <n v="0"/>
    <n v="0"/>
    <n v="0"/>
    <n v="7"/>
    <n v="4746"/>
    <n v="514.12"/>
    <n v="5.3999999999999999E-2"/>
    <n v="6.0000000000000001E-3"/>
  </r>
  <r>
    <x v="10"/>
    <x v="2"/>
    <n v="3"/>
    <x v="3"/>
    <n v="88292"/>
    <n v="0"/>
    <n v="0"/>
    <n v="0"/>
    <n v="0"/>
    <n v="0"/>
    <n v="31"/>
    <n v="5970"/>
    <n v="4175.3"/>
    <n v="6.8000000000000005E-2"/>
    <n v="4.7E-2"/>
  </r>
  <r>
    <x v="10"/>
    <x v="2"/>
    <n v="4"/>
    <x v="4"/>
    <n v="88292"/>
    <n v="0"/>
    <n v="0"/>
    <n v="0"/>
    <n v="0"/>
    <n v="0"/>
    <n v="2"/>
    <n v="7402"/>
    <n v="312.35000000000002"/>
    <n v="8.4000000000000005E-2"/>
    <n v="4.0000000000000001E-3"/>
  </r>
  <r>
    <x v="10"/>
    <x v="2"/>
    <n v="5"/>
    <x v="5"/>
    <n v="88292"/>
    <n v="0"/>
    <n v="0"/>
    <n v="0"/>
    <n v="0"/>
    <n v="0"/>
    <n v="268"/>
    <n v="27992"/>
    <n v="19820.38"/>
    <n v="0.317"/>
    <n v="0.224"/>
  </r>
  <r>
    <x v="10"/>
    <x v="2"/>
    <n v="6"/>
    <x v="6"/>
    <n v="88292"/>
    <n v="0"/>
    <n v="0"/>
    <n v="0"/>
    <n v="0"/>
    <n v="0"/>
    <n v="46"/>
    <n v="30802"/>
    <n v="8242.1"/>
    <n v="0.34899999999999998"/>
    <n v="9.2999999999999999E-2"/>
  </r>
  <r>
    <x v="10"/>
    <x v="2"/>
    <n v="7"/>
    <x v="7"/>
    <n v="88292"/>
    <n v="0"/>
    <n v="0"/>
    <n v="0"/>
    <n v="0"/>
    <n v="0"/>
    <n v="3"/>
    <n v="70"/>
    <n v="138.96"/>
    <n v="1E-3"/>
    <n v="2E-3"/>
  </r>
  <r>
    <x v="10"/>
    <x v="2"/>
    <n v="8"/>
    <x v="8"/>
    <n v="88292"/>
    <n v="0"/>
    <n v="0"/>
    <n v="0"/>
    <n v="0"/>
    <n v="0"/>
    <n v="1"/>
    <n v="131"/>
    <n v="17.47"/>
    <n v="1E-3"/>
    <n v="0"/>
  </r>
  <r>
    <x v="10"/>
    <x v="2"/>
    <n v="9"/>
    <x v="9"/>
    <n v="88292"/>
    <n v="0"/>
    <n v="0"/>
    <n v="0"/>
    <n v="0"/>
    <n v="0"/>
    <n v="97"/>
    <n v="13410"/>
    <n v="6666.17"/>
    <n v="0.152"/>
    <n v="7.5999999999999998E-2"/>
  </r>
  <r>
    <x v="10"/>
    <x v="3"/>
    <n v="0"/>
    <x v="0"/>
    <n v="90677"/>
    <n v="0"/>
    <n v="0"/>
    <n v="0"/>
    <n v="0"/>
    <n v="0"/>
    <n v="76"/>
    <n v="59759"/>
    <n v="7276.96"/>
    <n v="0.65900000000000003"/>
    <n v="0.08"/>
  </r>
  <r>
    <x v="10"/>
    <x v="3"/>
    <n v="1"/>
    <x v="1"/>
    <n v="90677"/>
    <n v="0"/>
    <n v="0"/>
    <n v="0"/>
    <n v="0"/>
    <n v="0"/>
    <n v="502"/>
    <n v="23083"/>
    <n v="28882.16"/>
    <n v="0.255"/>
    <n v="0.31900000000000001"/>
  </r>
  <r>
    <x v="10"/>
    <x v="3"/>
    <n v="2"/>
    <x v="2"/>
    <n v="90677"/>
    <n v="0"/>
    <n v="0"/>
    <n v="0"/>
    <n v="0"/>
    <n v="0"/>
    <n v="17"/>
    <n v="20027"/>
    <n v="4346.49"/>
    <n v="0.221"/>
    <n v="4.8000000000000001E-2"/>
  </r>
  <r>
    <x v="10"/>
    <x v="3"/>
    <n v="3"/>
    <x v="3"/>
    <n v="90677"/>
    <n v="5"/>
    <n v="3022"/>
    <n v="1572.78"/>
    <n v="3.3000000000000002E-2"/>
    <n v="1.7000000000000001E-2"/>
    <n v="26"/>
    <n v="7363"/>
    <n v="1902.59"/>
    <n v="8.1000000000000003E-2"/>
    <n v="2.1000000000000001E-2"/>
  </r>
  <r>
    <x v="10"/>
    <x v="3"/>
    <n v="4"/>
    <x v="4"/>
    <n v="90677"/>
    <n v="0"/>
    <n v="0"/>
    <n v="0"/>
    <n v="0"/>
    <n v="0"/>
    <n v="6"/>
    <n v="3444"/>
    <n v="1891.67"/>
    <n v="3.7999999999999999E-2"/>
    <n v="2.1000000000000001E-2"/>
  </r>
  <r>
    <x v="10"/>
    <x v="3"/>
    <n v="5"/>
    <x v="5"/>
    <n v="90677"/>
    <n v="2"/>
    <n v="184"/>
    <n v="775.7"/>
    <n v="2E-3"/>
    <n v="8.9999999999999993E-3"/>
    <n v="317"/>
    <n v="45451"/>
    <n v="21414.51"/>
    <n v="0.501"/>
    <n v="0.23599999999999999"/>
  </r>
  <r>
    <x v="10"/>
    <x v="3"/>
    <n v="6"/>
    <x v="6"/>
    <n v="90677"/>
    <n v="24"/>
    <n v="44201"/>
    <n v="12946.97"/>
    <n v="0.48699999999999999"/>
    <n v="0.14299999999999999"/>
    <n v="53"/>
    <n v="36615"/>
    <n v="33901.379999999997"/>
    <n v="0.40400000000000003"/>
    <n v="0.374"/>
  </r>
  <r>
    <x v="10"/>
    <x v="3"/>
    <n v="7"/>
    <x v="7"/>
    <n v="90677"/>
    <n v="0"/>
    <n v="0"/>
    <n v="0"/>
    <n v="0"/>
    <n v="0"/>
    <n v="7"/>
    <n v="1674"/>
    <n v="1000.78"/>
    <n v="1.7999999999999999E-2"/>
    <n v="1.0999999999999999E-2"/>
  </r>
  <r>
    <x v="10"/>
    <x v="3"/>
    <n v="8"/>
    <x v="8"/>
    <n v="90677"/>
    <n v="0"/>
    <n v="0"/>
    <n v="0"/>
    <n v="0"/>
    <n v="0"/>
    <n v="2"/>
    <n v="2906"/>
    <n v="130.55000000000001"/>
    <n v="3.2000000000000001E-2"/>
    <n v="1E-3"/>
  </r>
  <r>
    <x v="10"/>
    <x v="3"/>
    <n v="9"/>
    <x v="9"/>
    <n v="90677"/>
    <n v="1"/>
    <n v="147"/>
    <n v="17.149999999999999"/>
    <n v="2E-3"/>
    <n v="0"/>
    <n v="63"/>
    <n v="21387"/>
    <n v="4048.19"/>
    <n v="0.23599999999999999"/>
    <n v="4.4999999999999998E-2"/>
  </r>
  <r>
    <x v="10"/>
    <x v="4"/>
    <n v="0"/>
    <x v="0"/>
    <n v="91264"/>
    <n v="0"/>
    <n v="0"/>
    <n v="0"/>
    <n v="0"/>
    <n v="0"/>
    <n v="49"/>
    <n v="40886"/>
    <n v="3778.97"/>
    <n v="0.44800000000000001"/>
    <n v="4.1000000000000002E-2"/>
  </r>
  <r>
    <x v="10"/>
    <x v="4"/>
    <n v="1"/>
    <x v="1"/>
    <n v="91264"/>
    <n v="0"/>
    <n v="0"/>
    <n v="0"/>
    <n v="0"/>
    <n v="0"/>
    <n v="519"/>
    <n v="20972"/>
    <n v="27295.279999999999"/>
    <n v="0.23"/>
    <n v="0.29899999999999999"/>
  </r>
  <r>
    <x v="10"/>
    <x v="4"/>
    <n v="2"/>
    <x v="2"/>
    <n v="91264"/>
    <n v="0"/>
    <n v="0"/>
    <n v="0"/>
    <n v="0"/>
    <n v="0"/>
    <n v="17"/>
    <n v="26577"/>
    <n v="8333.5"/>
    <n v="0.29099999999999998"/>
    <n v="9.0999999999999998E-2"/>
  </r>
  <r>
    <x v="10"/>
    <x v="4"/>
    <n v="3"/>
    <x v="3"/>
    <n v="91264"/>
    <n v="0"/>
    <n v="0"/>
    <n v="0"/>
    <n v="0"/>
    <n v="0"/>
    <n v="66"/>
    <n v="24858"/>
    <n v="7301.45"/>
    <n v="0.27200000000000002"/>
    <n v="0.08"/>
  </r>
  <r>
    <x v="10"/>
    <x v="4"/>
    <n v="4"/>
    <x v="4"/>
    <n v="91264"/>
    <n v="0"/>
    <n v="0"/>
    <n v="0"/>
    <n v="0"/>
    <n v="0"/>
    <n v="14"/>
    <n v="8652"/>
    <n v="1083.93"/>
    <n v="9.5000000000000001E-2"/>
    <n v="1.2E-2"/>
  </r>
  <r>
    <x v="10"/>
    <x v="4"/>
    <n v="5"/>
    <x v="5"/>
    <n v="91264"/>
    <n v="0"/>
    <n v="0"/>
    <n v="0"/>
    <n v="0"/>
    <n v="0"/>
    <n v="265"/>
    <n v="20311"/>
    <n v="7543.26"/>
    <n v="0.223"/>
    <n v="8.3000000000000004E-2"/>
  </r>
  <r>
    <x v="10"/>
    <x v="4"/>
    <n v="6"/>
    <x v="6"/>
    <n v="91264"/>
    <n v="0"/>
    <n v="0"/>
    <n v="0"/>
    <n v="0"/>
    <n v="0"/>
    <n v="63"/>
    <n v="37035"/>
    <n v="20989.75"/>
    <n v="0.40600000000000003"/>
    <n v="0.23"/>
  </r>
  <r>
    <x v="10"/>
    <x v="4"/>
    <n v="7"/>
    <x v="7"/>
    <n v="91264"/>
    <n v="0"/>
    <n v="0"/>
    <n v="0"/>
    <n v="0"/>
    <n v="0"/>
    <n v="12"/>
    <n v="293"/>
    <n v="846.35"/>
    <n v="3.0000000000000001E-3"/>
    <n v="8.9999999999999993E-3"/>
  </r>
  <r>
    <x v="10"/>
    <x v="4"/>
    <n v="8"/>
    <x v="8"/>
    <n v="91264"/>
    <n v="0"/>
    <n v="0"/>
    <n v="0"/>
    <n v="0"/>
    <n v="0"/>
    <n v="2"/>
    <n v="1439"/>
    <n v="131.16999999999999"/>
    <n v="1.6E-2"/>
    <n v="1E-3"/>
  </r>
  <r>
    <x v="10"/>
    <x v="4"/>
    <n v="9"/>
    <x v="9"/>
    <n v="91264"/>
    <n v="0"/>
    <n v="0"/>
    <n v="0"/>
    <n v="0"/>
    <n v="0"/>
    <n v="108"/>
    <n v="49011"/>
    <n v="10936.98"/>
    <n v="0.53700000000000003"/>
    <n v="0.12"/>
  </r>
  <r>
    <x v="10"/>
    <x v="5"/>
    <n v="0"/>
    <x v="0"/>
    <n v="91862"/>
    <n v="0"/>
    <n v="0"/>
    <n v="0"/>
    <n v="0"/>
    <n v="0"/>
    <n v="440"/>
    <n v="65909"/>
    <n v="11247.84"/>
    <n v="0.71699999999999997"/>
    <n v="0.122"/>
  </r>
  <r>
    <x v="10"/>
    <x v="5"/>
    <n v="1"/>
    <x v="1"/>
    <n v="91862"/>
    <n v="0"/>
    <n v="0"/>
    <n v="0"/>
    <n v="0"/>
    <n v="0"/>
    <n v="448"/>
    <n v="24658"/>
    <n v="20276.43"/>
    <n v="0.26800000000000002"/>
    <n v="0.221"/>
  </r>
  <r>
    <x v="10"/>
    <x v="5"/>
    <n v="2"/>
    <x v="2"/>
    <n v="91862"/>
    <n v="0"/>
    <n v="0"/>
    <n v="0"/>
    <n v="0"/>
    <n v="0"/>
    <n v="1"/>
    <n v="11205"/>
    <n v="1384.42"/>
    <n v="0.122"/>
    <n v="1.4999999999999999E-2"/>
  </r>
  <r>
    <x v="10"/>
    <x v="5"/>
    <n v="3"/>
    <x v="3"/>
    <n v="91862"/>
    <n v="0"/>
    <n v="0"/>
    <n v="0"/>
    <n v="0"/>
    <n v="0"/>
    <n v="80"/>
    <n v="7918"/>
    <n v="5454.95"/>
    <n v="8.5999999999999993E-2"/>
    <n v="5.8999999999999997E-2"/>
  </r>
  <r>
    <x v="10"/>
    <x v="5"/>
    <n v="4"/>
    <x v="4"/>
    <n v="91862"/>
    <n v="0"/>
    <n v="0"/>
    <n v="0"/>
    <n v="0"/>
    <n v="0"/>
    <n v="60"/>
    <n v="7639"/>
    <n v="11402.93"/>
    <n v="8.3000000000000004E-2"/>
    <n v="0.124"/>
  </r>
  <r>
    <x v="10"/>
    <x v="5"/>
    <n v="5"/>
    <x v="5"/>
    <n v="91862"/>
    <n v="0"/>
    <n v="0"/>
    <n v="0"/>
    <n v="0"/>
    <n v="0"/>
    <n v="291"/>
    <n v="50114"/>
    <n v="20393.490000000002"/>
    <n v="0.54600000000000004"/>
    <n v="0.222"/>
  </r>
  <r>
    <x v="10"/>
    <x v="5"/>
    <n v="6"/>
    <x v="6"/>
    <n v="91862"/>
    <n v="0"/>
    <n v="0"/>
    <n v="0"/>
    <n v="0"/>
    <n v="0"/>
    <n v="21"/>
    <n v="2450"/>
    <n v="3192.79"/>
    <n v="2.7E-2"/>
    <n v="3.5000000000000003E-2"/>
  </r>
  <r>
    <x v="10"/>
    <x v="5"/>
    <n v="7"/>
    <x v="7"/>
    <n v="91862"/>
    <n v="0"/>
    <n v="0"/>
    <n v="0"/>
    <n v="0"/>
    <n v="0"/>
    <n v="8"/>
    <n v="682"/>
    <n v="58.9"/>
    <n v="7.0000000000000001E-3"/>
    <n v="1E-3"/>
  </r>
  <r>
    <x v="10"/>
    <x v="5"/>
    <n v="8"/>
    <x v="8"/>
    <n v="91862"/>
    <n v="0"/>
    <n v="0"/>
    <n v="0"/>
    <n v="0"/>
    <n v="0"/>
    <n v="0"/>
    <n v="0"/>
    <n v="0"/>
    <n v="0"/>
    <n v="0"/>
  </r>
  <r>
    <x v="10"/>
    <x v="5"/>
    <n v="9"/>
    <x v="9"/>
    <n v="91862"/>
    <n v="0"/>
    <n v="0"/>
    <n v="0"/>
    <n v="0"/>
    <n v="0"/>
    <n v="91"/>
    <n v="34600"/>
    <n v="7041.52"/>
    <n v="0.377"/>
    <n v="7.6999999999999999E-2"/>
  </r>
  <r>
    <x v="10"/>
    <x v="6"/>
    <n v="0"/>
    <x v="0"/>
    <n v="92460"/>
    <n v="0"/>
    <n v="0"/>
    <n v="0"/>
    <n v="0"/>
    <n v="0"/>
    <n v="199"/>
    <n v="10037"/>
    <n v="1003.11"/>
    <n v="0.109"/>
    <n v="1.0999999999999999E-2"/>
  </r>
  <r>
    <x v="10"/>
    <x v="6"/>
    <n v="1"/>
    <x v="1"/>
    <n v="92460"/>
    <n v="0"/>
    <n v="0"/>
    <n v="0"/>
    <n v="0"/>
    <n v="0"/>
    <n v="439"/>
    <n v="25956"/>
    <n v="26791.23"/>
    <n v="0.28100000000000003"/>
    <n v="0.28999999999999998"/>
  </r>
  <r>
    <x v="10"/>
    <x v="6"/>
    <n v="2"/>
    <x v="2"/>
    <n v="92460"/>
    <n v="0"/>
    <n v="0"/>
    <n v="0"/>
    <n v="0"/>
    <n v="0"/>
    <n v="0"/>
    <n v="0"/>
    <n v="0"/>
    <n v="0"/>
    <n v="0"/>
  </r>
  <r>
    <x v="10"/>
    <x v="6"/>
    <n v="3"/>
    <x v="3"/>
    <n v="92460"/>
    <n v="0"/>
    <n v="0"/>
    <n v="0"/>
    <n v="0"/>
    <n v="0"/>
    <n v="88"/>
    <n v="17687"/>
    <n v="15283.15"/>
    <n v="0.191"/>
    <n v="0.16500000000000001"/>
  </r>
  <r>
    <x v="10"/>
    <x v="6"/>
    <n v="4"/>
    <x v="4"/>
    <n v="92460"/>
    <n v="0"/>
    <n v="0"/>
    <n v="0"/>
    <n v="0"/>
    <n v="0"/>
    <n v="19"/>
    <n v="9220"/>
    <n v="2108.6"/>
    <n v="0.1"/>
    <n v="2.3E-2"/>
  </r>
  <r>
    <x v="10"/>
    <x v="6"/>
    <n v="5"/>
    <x v="5"/>
    <n v="92460"/>
    <n v="0"/>
    <n v="0"/>
    <n v="0"/>
    <n v="0"/>
    <n v="0"/>
    <n v="354"/>
    <n v="43644"/>
    <n v="15396.16"/>
    <n v="0.47199999999999998"/>
    <n v="0.16700000000000001"/>
  </r>
  <r>
    <x v="10"/>
    <x v="6"/>
    <n v="6"/>
    <x v="6"/>
    <n v="92460"/>
    <n v="0"/>
    <n v="0"/>
    <n v="0"/>
    <n v="0"/>
    <n v="0"/>
    <n v="43"/>
    <n v="23061"/>
    <n v="10879.19"/>
    <n v="0.249"/>
    <n v="0.11799999999999999"/>
  </r>
  <r>
    <x v="10"/>
    <x v="6"/>
    <n v="7"/>
    <x v="7"/>
    <n v="92460"/>
    <n v="0"/>
    <n v="0"/>
    <n v="0"/>
    <n v="0"/>
    <n v="0"/>
    <n v="11"/>
    <n v="4432"/>
    <n v="3900.83"/>
    <n v="4.8000000000000001E-2"/>
    <n v="4.2000000000000003E-2"/>
  </r>
  <r>
    <x v="10"/>
    <x v="6"/>
    <n v="8"/>
    <x v="8"/>
    <n v="92460"/>
    <n v="0"/>
    <n v="0"/>
    <n v="0"/>
    <n v="0"/>
    <n v="0"/>
    <n v="2"/>
    <n v="6843"/>
    <n v="362.51"/>
    <n v="7.3999999999999996E-2"/>
    <n v="4.0000000000000001E-3"/>
  </r>
  <r>
    <x v="10"/>
    <x v="6"/>
    <n v="9"/>
    <x v="9"/>
    <n v="92460"/>
    <n v="0"/>
    <n v="0"/>
    <n v="0"/>
    <n v="0"/>
    <n v="0"/>
    <n v="87"/>
    <n v="14389"/>
    <n v="3899.78"/>
    <n v="0.156"/>
    <n v="4.2000000000000003E-2"/>
  </r>
  <r>
    <x v="10"/>
    <x v="7"/>
    <n v="0"/>
    <x v="0"/>
    <n v="92980"/>
    <n v="0"/>
    <n v="0"/>
    <n v="0"/>
    <n v="0"/>
    <n v="0"/>
    <n v="92"/>
    <n v="4127"/>
    <n v="564.91999999999996"/>
    <n v="4.3999999999999997E-2"/>
    <n v="6.0000000000000001E-3"/>
  </r>
  <r>
    <x v="10"/>
    <x v="7"/>
    <n v="1"/>
    <x v="1"/>
    <n v="92980"/>
    <n v="0"/>
    <n v="0"/>
    <n v="0"/>
    <n v="0"/>
    <n v="0"/>
    <n v="341"/>
    <n v="17133"/>
    <n v="22867.27"/>
    <n v="0.184"/>
    <n v="0.246"/>
  </r>
  <r>
    <x v="10"/>
    <x v="7"/>
    <n v="2"/>
    <x v="2"/>
    <n v="92980"/>
    <n v="27"/>
    <n v="48393"/>
    <n v="35336.97"/>
    <n v="0.52"/>
    <n v="0.38"/>
    <n v="17"/>
    <n v="36166"/>
    <n v="4774.72"/>
    <n v="0.38900000000000001"/>
    <n v="5.0999999999999997E-2"/>
  </r>
  <r>
    <x v="10"/>
    <x v="7"/>
    <n v="3"/>
    <x v="3"/>
    <n v="92980"/>
    <n v="0"/>
    <n v="0"/>
    <n v="0"/>
    <n v="0"/>
    <n v="0"/>
    <n v="44"/>
    <n v="7862"/>
    <n v="3028.42"/>
    <n v="8.5000000000000006E-2"/>
    <n v="3.3000000000000002E-2"/>
  </r>
  <r>
    <x v="10"/>
    <x v="7"/>
    <n v="4"/>
    <x v="4"/>
    <n v="92980"/>
    <n v="0"/>
    <n v="0"/>
    <n v="0"/>
    <n v="0"/>
    <n v="0"/>
    <n v="0"/>
    <n v="0"/>
    <n v="0"/>
    <n v="0"/>
    <n v="0"/>
  </r>
  <r>
    <x v="10"/>
    <x v="7"/>
    <n v="5"/>
    <x v="5"/>
    <n v="92980"/>
    <n v="0"/>
    <n v="0"/>
    <n v="0"/>
    <n v="0"/>
    <n v="0"/>
    <n v="248"/>
    <n v="33414"/>
    <n v="16725.91"/>
    <n v="0.35899999999999999"/>
    <n v="0.18"/>
  </r>
  <r>
    <x v="10"/>
    <x v="7"/>
    <n v="6"/>
    <x v="6"/>
    <n v="92980"/>
    <n v="15"/>
    <n v="19666"/>
    <n v="17823.22"/>
    <n v="0.21199999999999999"/>
    <n v="0.192"/>
    <n v="39"/>
    <n v="19545"/>
    <n v="8169.21"/>
    <n v="0.21"/>
    <n v="8.7999999999999995E-2"/>
  </r>
  <r>
    <x v="10"/>
    <x v="7"/>
    <n v="7"/>
    <x v="7"/>
    <n v="92980"/>
    <n v="0"/>
    <n v="0"/>
    <n v="0"/>
    <n v="0"/>
    <n v="0"/>
    <n v="3"/>
    <n v="170"/>
    <n v="268.35000000000002"/>
    <n v="2E-3"/>
    <n v="3.0000000000000001E-3"/>
  </r>
  <r>
    <x v="10"/>
    <x v="7"/>
    <n v="8"/>
    <x v="8"/>
    <n v="92980"/>
    <n v="0"/>
    <n v="0"/>
    <n v="0"/>
    <n v="0"/>
    <n v="0"/>
    <n v="0"/>
    <n v="0"/>
    <n v="0"/>
    <n v="0"/>
    <n v="0"/>
  </r>
  <r>
    <x v="10"/>
    <x v="7"/>
    <n v="9"/>
    <x v="9"/>
    <n v="92980"/>
    <n v="0"/>
    <n v="0"/>
    <n v="0"/>
    <n v="0"/>
    <n v="0"/>
    <n v="85"/>
    <n v="13058"/>
    <n v="7037.1"/>
    <n v="0.14000000000000001"/>
    <n v="7.5999999999999998E-2"/>
  </r>
  <r>
    <x v="10"/>
    <x v="8"/>
    <n v="0"/>
    <x v="0"/>
    <n v="93544"/>
    <n v="0"/>
    <n v="0"/>
    <n v="0"/>
    <n v="0"/>
    <n v="0"/>
    <n v="10"/>
    <n v="9038"/>
    <n v="495.54"/>
    <n v="9.7000000000000003E-2"/>
    <n v="5.0000000000000001E-3"/>
  </r>
  <r>
    <x v="10"/>
    <x v="8"/>
    <n v="1"/>
    <x v="1"/>
    <n v="93544"/>
    <n v="0"/>
    <n v="0"/>
    <n v="0"/>
    <n v="0"/>
    <n v="0"/>
    <n v="394"/>
    <n v="14918"/>
    <n v="25383.13"/>
    <n v="0.159"/>
    <n v="0.27100000000000002"/>
  </r>
  <r>
    <x v="10"/>
    <x v="8"/>
    <n v="2"/>
    <x v="2"/>
    <n v="93544"/>
    <n v="0"/>
    <n v="0"/>
    <n v="0"/>
    <n v="0"/>
    <n v="0"/>
    <n v="5"/>
    <n v="9623"/>
    <n v="4612.2299999999996"/>
    <n v="0.10299999999999999"/>
    <n v="4.9000000000000002E-2"/>
  </r>
  <r>
    <x v="10"/>
    <x v="8"/>
    <n v="3"/>
    <x v="3"/>
    <n v="93544"/>
    <n v="0"/>
    <n v="0"/>
    <n v="0"/>
    <n v="0"/>
    <n v="0"/>
    <n v="41"/>
    <n v="4003"/>
    <n v="2909.01"/>
    <n v="4.2999999999999997E-2"/>
    <n v="3.1E-2"/>
  </r>
  <r>
    <x v="10"/>
    <x v="8"/>
    <n v="4"/>
    <x v="4"/>
    <n v="93544"/>
    <n v="0"/>
    <n v="0"/>
    <n v="0"/>
    <n v="0"/>
    <n v="0"/>
    <n v="28"/>
    <n v="21383"/>
    <n v="4743.25"/>
    <n v="0.22900000000000001"/>
    <n v="5.0999999999999997E-2"/>
  </r>
  <r>
    <x v="10"/>
    <x v="8"/>
    <n v="5"/>
    <x v="5"/>
    <n v="93544"/>
    <n v="6"/>
    <n v="185"/>
    <n v="203.68"/>
    <n v="2E-3"/>
    <n v="2E-3"/>
    <n v="145"/>
    <n v="30608"/>
    <n v="12820.96"/>
    <n v="0.32700000000000001"/>
    <n v="0.13700000000000001"/>
  </r>
  <r>
    <x v="10"/>
    <x v="8"/>
    <n v="6"/>
    <x v="6"/>
    <n v="93544"/>
    <n v="197"/>
    <n v="153123"/>
    <n v="293038.71999999997"/>
    <n v="1.637"/>
    <n v="3.133"/>
    <n v="88"/>
    <n v="34491"/>
    <n v="16798.8"/>
    <n v="0.36899999999999999"/>
    <n v="0.18"/>
  </r>
  <r>
    <x v="10"/>
    <x v="8"/>
    <n v="7"/>
    <x v="7"/>
    <n v="93544"/>
    <n v="0"/>
    <n v="0"/>
    <n v="0"/>
    <n v="0"/>
    <n v="0"/>
    <n v="7"/>
    <n v="138"/>
    <n v="612.32000000000005"/>
    <n v="1E-3"/>
    <n v="7.0000000000000001E-3"/>
  </r>
  <r>
    <x v="10"/>
    <x v="8"/>
    <n v="8"/>
    <x v="8"/>
    <n v="93544"/>
    <n v="0"/>
    <n v="0"/>
    <n v="0"/>
    <n v="0"/>
    <n v="0"/>
    <n v="0"/>
    <n v="0"/>
    <n v="0"/>
    <n v="0"/>
    <n v="0"/>
  </r>
  <r>
    <x v="10"/>
    <x v="8"/>
    <n v="9"/>
    <x v="9"/>
    <n v="93544"/>
    <n v="0"/>
    <n v="0"/>
    <n v="0"/>
    <n v="0"/>
    <n v="0"/>
    <n v="119"/>
    <n v="35213"/>
    <n v="24304.43"/>
    <n v="0.376"/>
    <n v="0.26"/>
  </r>
  <r>
    <x v="11"/>
    <x v="0"/>
    <n v="0"/>
    <x v="0"/>
    <n v="16438"/>
    <n v="0"/>
    <n v="0"/>
    <n v="0"/>
    <n v="0"/>
    <n v="0"/>
    <n v="8"/>
    <n v="77"/>
    <n v="80"/>
    <n v="5.0000000000000001E-3"/>
    <n v="5.0000000000000001E-3"/>
  </r>
  <r>
    <x v="11"/>
    <x v="0"/>
    <n v="1"/>
    <x v="1"/>
    <n v="16438"/>
    <n v="0"/>
    <n v="0"/>
    <n v="0"/>
    <n v="0"/>
    <n v="0"/>
    <n v="176"/>
    <n v="4114"/>
    <n v="14115"/>
    <n v="0.25"/>
    <n v="0.85899999999999999"/>
  </r>
  <r>
    <x v="11"/>
    <x v="0"/>
    <n v="2"/>
    <x v="2"/>
    <n v="16438"/>
    <n v="0"/>
    <n v="0"/>
    <n v="0"/>
    <n v="0"/>
    <n v="0"/>
    <n v="5"/>
    <n v="5075"/>
    <n v="6712.2"/>
    <n v="0.309"/>
    <n v="0.40799999999999997"/>
  </r>
  <r>
    <x v="11"/>
    <x v="0"/>
    <n v="3"/>
    <x v="3"/>
    <n v="16438"/>
    <n v="0"/>
    <n v="0"/>
    <n v="0"/>
    <n v="0"/>
    <n v="0"/>
    <n v="1"/>
    <n v="1"/>
    <n v="2"/>
    <n v="0"/>
    <n v="0"/>
  </r>
  <r>
    <x v="11"/>
    <x v="0"/>
    <n v="4"/>
    <x v="4"/>
    <n v="16438"/>
    <n v="0"/>
    <n v="0"/>
    <n v="0"/>
    <n v="0"/>
    <n v="0"/>
    <n v="0"/>
    <n v="0"/>
    <n v="0"/>
    <n v="0"/>
    <n v="0"/>
  </r>
  <r>
    <x v="11"/>
    <x v="0"/>
    <n v="5"/>
    <x v="5"/>
    <n v="16438"/>
    <n v="0"/>
    <n v="0"/>
    <n v="0"/>
    <n v="0"/>
    <n v="0"/>
    <n v="25"/>
    <n v="2769"/>
    <n v="6883.9"/>
    <n v="0.16800000000000001"/>
    <n v="0.41899999999999998"/>
  </r>
  <r>
    <x v="11"/>
    <x v="0"/>
    <n v="6"/>
    <x v="6"/>
    <n v="16438"/>
    <n v="0"/>
    <n v="0"/>
    <n v="0"/>
    <n v="0"/>
    <n v="0"/>
    <n v="5"/>
    <n v="6235"/>
    <n v="17284"/>
    <n v="0.379"/>
    <n v="1.05"/>
  </r>
  <r>
    <x v="11"/>
    <x v="0"/>
    <n v="7"/>
    <x v="7"/>
    <n v="16438"/>
    <n v="0"/>
    <n v="0"/>
    <n v="0"/>
    <n v="0"/>
    <n v="0"/>
    <n v="0"/>
    <n v="0"/>
    <n v="0"/>
    <n v="0"/>
    <n v="0"/>
  </r>
  <r>
    <x v="11"/>
    <x v="0"/>
    <n v="8"/>
    <x v="8"/>
    <n v="16438"/>
    <n v="0"/>
    <n v="0"/>
    <n v="0"/>
    <n v="0"/>
    <n v="0"/>
    <n v="5"/>
    <n v="1341"/>
    <n v="484"/>
    <n v="8.2000000000000003E-2"/>
    <n v="2.9000000000000001E-2"/>
  </r>
  <r>
    <x v="11"/>
    <x v="0"/>
    <n v="9"/>
    <x v="9"/>
    <n v="16438"/>
    <n v="0"/>
    <n v="0"/>
    <n v="0"/>
    <n v="0"/>
    <n v="0"/>
    <n v="2"/>
    <n v="4"/>
    <n v="5.7"/>
    <n v="0"/>
    <n v="0"/>
  </r>
  <r>
    <x v="11"/>
    <x v="1"/>
    <n v="0"/>
    <x v="0"/>
    <n v="16791"/>
    <n v="0"/>
    <n v="0"/>
    <n v="0"/>
    <n v="0"/>
    <n v="0"/>
    <n v="0"/>
    <n v="0"/>
    <n v="0"/>
    <n v="0"/>
    <n v="0"/>
  </r>
  <r>
    <x v="11"/>
    <x v="1"/>
    <n v="1"/>
    <x v="1"/>
    <n v="16791"/>
    <n v="0"/>
    <n v="0"/>
    <n v="0"/>
    <n v="0"/>
    <n v="0"/>
    <n v="181"/>
    <n v="3806"/>
    <n v="6476.15"/>
    <n v="0.22700000000000001"/>
    <n v="0.38600000000000001"/>
  </r>
  <r>
    <x v="11"/>
    <x v="1"/>
    <n v="2"/>
    <x v="2"/>
    <n v="16791"/>
    <n v="0"/>
    <n v="0"/>
    <n v="0"/>
    <n v="0"/>
    <n v="0"/>
    <n v="7"/>
    <n v="6718"/>
    <n v="9105.41"/>
    <n v="0.4"/>
    <n v="0.54200000000000004"/>
  </r>
  <r>
    <x v="11"/>
    <x v="1"/>
    <n v="3"/>
    <x v="3"/>
    <n v="16791"/>
    <n v="0"/>
    <n v="0"/>
    <n v="0"/>
    <n v="0"/>
    <n v="0"/>
    <n v="13"/>
    <n v="6357"/>
    <n v="9768.69"/>
    <n v="0.379"/>
    <n v="0.58199999999999996"/>
  </r>
  <r>
    <x v="11"/>
    <x v="1"/>
    <n v="4"/>
    <x v="4"/>
    <n v="16791"/>
    <n v="0"/>
    <n v="0"/>
    <n v="0"/>
    <n v="0"/>
    <n v="0"/>
    <n v="0"/>
    <n v="0"/>
    <n v="0"/>
    <n v="0"/>
    <n v="0"/>
  </r>
  <r>
    <x v="11"/>
    <x v="1"/>
    <n v="5"/>
    <x v="5"/>
    <n v="16791"/>
    <n v="0"/>
    <n v="0"/>
    <n v="0"/>
    <n v="0"/>
    <n v="0"/>
    <n v="34"/>
    <n v="2657"/>
    <n v="3761.7"/>
    <n v="0.158"/>
    <n v="0.224"/>
  </r>
  <r>
    <x v="11"/>
    <x v="1"/>
    <n v="6"/>
    <x v="6"/>
    <n v="16791"/>
    <n v="15"/>
    <n v="13813"/>
    <n v="65015.83"/>
    <n v="0.82299999999999995"/>
    <n v="3.871"/>
    <n v="7"/>
    <n v="1156"/>
    <n v="5696.86"/>
    <n v="6.9000000000000006E-2"/>
    <n v="0.33900000000000002"/>
  </r>
  <r>
    <x v="11"/>
    <x v="1"/>
    <n v="7"/>
    <x v="7"/>
    <n v="16791"/>
    <n v="0"/>
    <n v="0"/>
    <n v="0"/>
    <n v="0"/>
    <n v="0"/>
    <n v="0"/>
    <n v="0"/>
    <n v="0"/>
    <n v="0"/>
    <n v="0"/>
  </r>
  <r>
    <x v="11"/>
    <x v="1"/>
    <n v="8"/>
    <x v="8"/>
    <n v="16791"/>
    <n v="0"/>
    <n v="0"/>
    <n v="0"/>
    <n v="0"/>
    <n v="0"/>
    <n v="6"/>
    <n v="99"/>
    <n v="84.35"/>
    <n v="6.0000000000000001E-3"/>
    <n v="5.0000000000000001E-3"/>
  </r>
  <r>
    <x v="11"/>
    <x v="1"/>
    <n v="9"/>
    <x v="9"/>
    <n v="16791"/>
    <n v="0"/>
    <n v="0"/>
    <n v="0"/>
    <n v="0"/>
    <n v="0"/>
    <n v="3"/>
    <n v="20"/>
    <n v="83.23"/>
    <n v="1E-3"/>
    <n v="5.0000000000000001E-3"/>
  </r>
  <r>
    <x v="11"/>
    <x v="2"/>
    <n v="0"/>
    <x v="0"/>
    <n v="17022"/>
    <n v="0"/>
    <n v="0"/>
    <n v="0"/>
    <n v="0"/>
    <n v="0"/>
    <n v="4"/>
    <n v="51"/>
    <n v="29.05"/>
    <n v="3.0000000000000001E-3"/>
    <n v="2E-3"/>
  </r>
  <r>
    <x v="11"/>
    <x v="2"/>
    <n v="1"/>
    <x v="1"/>
    <n v="17022"/>
    <n v="0"/>
    <n v="0"/>
    <n v="0"/>
    <n v="0"/>
    <n v="0"/>
    <n v="100"/>
    <n v="1151"/>
    <n v="2863.4"/>
    <n v="6.8000000000000005E-2"/>
    <n v="0.16800000000000001"/>
  </r>
  <r>
    <x v="11"/>
    <x v="2"/>
    <n v="2"/>
    <x v="2"/>
    <n v="17022"/>
    <n v="0"/>
    <n v="0"/>
    <n v="0"/>
    <n v="0"/>
    <n v="0"/>
    <n v="14"/>
    <n v="22243"/>
    <n v="51349.56"/>
    <n v="1.306"/>
    <n v="3.016"/>
  </r>
  <r>
    <x v="11"/>
    <x v="2"/>
    <n v="3"/>
    <x v="3"/>
    <n v="17022"/>
    <n v="0"/>
    <n v="0"/>
    <n v="0"/>
    <n v="0"/>
    <n v="0"/>
    <n v="6"/>
    <n v="9714"/>
    <n v="19831.88"/>
    <n v="0.57099999999999995"/>
    <n v="1.165"/>
  </r>
  <r>
    <x v="11"/>
    <x v="2"/>
    <n v="4"/>
    <x v="4"/>
    <n v="17022"/>
    <n v="0"/>
    <n v="0"/>
    <n v="0"/>
    <n v="0"/>
    <n v="0"/>
    <n v="3"/>
    <n v="1968"/>
    <n v="1194.5"/>
    <n v="0.11600000000000001"/>
    <n v="7.0000000000000007E-2"/>
  </r>
  <r>
    <x v="11"/>
    <x v="2"/>
    <n v="5"/>
    <x v="5"/>
    <n v="17022"/>
    <n v="0"/>
    <n v="0"/>
    <n v="0"/>
    <n v="0"/>
    <n v="0"/>
    <n v="11"/>
    <n v="220"/>
    <n v="639.19000000000005"/>
    <n v="1.2999999999999999E-2"/>
    <n v="3.7999999999999999E-2"/>
  </r>
  <r>
    <x v="11"/>
    <x v="2"/>
    <n v="6"/>
    <x v="6"/>
    <n v="17022"/>
    <n v="0"/>
    <n v="0"/>
    <n v="0"/>
    <n v="0"/>
    <n v="0"/>
    <n v="1"/>
    <n v="1058"/>
    <n v="1005.1"/>
    <n v="6.2E-2"/>
    <n v="5.8999999999999997E-2"/>
  </r>
  <r>
    <x v="11"/>
    <x v="2"/>
    <n v="7"/>
    <x v="7"/>
    <n v="17022"/>
    <n v="0"/>
    <n v="0"/>
    <n v="0"/>
    <n v="0"/>
    <n v="0"/>
    <n v="0"/>
    <n v="0"/>
    <n v="0"/>
    <n v="0"/>
    <n v="0"/>
  </r>
  <r>
    <x v="11"/>
    <x v="2"/>
    <n v="8"/>
    <x v="8"/>
    <n v="17022"/>
    <n v="0"/>
    <n v="0"/>
    <n v="0"/>
    <n v="0"/>
    <n v="0"/>
    <n v="2"/>
    <n v="58"/>
    <n v="83.14"/>
    <n v="3.0000000000000001E-3"/>
    <n v="5.0000000000000001E-3"/>
  </r>
  <r>
    <x v="11"/>
    <x v="2"/>
    <n v="9"/>
    <x v="9"/>
    <n v="17022"/>
    <n v="0"/>
    <n v="0"/>
    <n v="0"/>
    <n v="0"/>
    <n v="0"/>
    <n v="0"/>
    <n v="0"/>
    <n v="0"/>
    <n v="0"/>
    <n v="0"/>
  </r>
  <r>
    <x v="11"/>
    <x v="3"/>
    <n v="0"/>
    <x v="0"/>
    <n v="17223"/>
    <n v="0"/>
    <n v="0"/>
    <n v="0"/>
    <n v="0"/>
    <n v="0"/>
    <n v="1"/>
    <n v="16"/>
    <n v="2.93"/>
    <n v="1E-3"/>
    <n v="0"/>
  </r>
  <r>
    <x v="11"/>
    <x v="3"/>
    <n v="1"/>
    <x v="1"/>
    <n v="17223"/>
    <n v="0"/>
    <n v="0"/>
    <n v="0"/>
    <n v="0"/>
    <n v="0"/>
    <n v="55"/>
    <n v="1658"/>
    <n v="6187.25"/>
    <n v="9.6000000000000002E-2"/>
    <n v="0.35899999999999999"/>
  </r>
  <r>
    <x v="11"/>
    <x v="3"/>
    <n v="2"/>
    <x v="2"/>
    <n v="17223"/>
    <n v="0"/>
    <n v="0"/>
    <n v="0"/>
    <n v="0"/>
    <n v="0"/>
    <n v="8"/>
    <n v="15095"/>
    <n v="24627.07"/>
    <n v="0.876"/>
    <n v="1.429"/>
  </r>
  <r>
    <x v="11"/>
    <x v="3"/>
    <n v="3"/>
    <x v="3"/>
    <n v="17223"/>
    <n v="0"/>
    <n v="0"/>
    <n v="0"/>
    <n v="0"/>
    <n v="0"/>
    <n v="4"/>
    <n v="54"/>
    <n v="126.3"/>
    <n v="3.0000000000000001E-3"/>
    <n v="7.0000000000000001E-3"/>
  </r>
  <r>
    <x v="11"/>
    <x v="3"/>
    <n v="4"/>
    <x v="4"/>
    <n v="17223"/>
    <n v="0"/>
    <n v="0"/>
    <n v="0"/>
    <n v="0"/>
    <n v="0"/>
    <n v="1"/>
    <n v="327"/>
    <n v="196.2"/>
    <n v="1.9E-2"/>
    <n v="1.0999999999999999E-2"/>
  </r>
  <r>
    <x v="11"/>
    <x v="3"/>
    <n v="5"/>
    <x v="5"/>
    <n v="17223"/>
    <n v="0"/>
    <n v="0"/>
    <n v="0"/>
    <n v="0"/>
    <n v="0"/>
    <n v="13"/>
    <n v="519"/>
    <n v="719.82"/>
    <n v="0.03"/>
    <n v="4.2000000000000003E-2"/>
  </r>
  <r>
    <x v="11"/>
    <x v="3"/>
    <n v="6"/>
    <x v="6"/>
    <n v="17223"/>
    <n v="0"/>
    <n v="0"/>
    <n v="0"/>
    <n v="0"/>
    <n v="0"/>
    <n v="4"/>
    <n v="832"/>
    <n v="1303.96"/>
    <n v="4.8000000000000001E-2"/>
    <n v="7.5999999999999998E-2"/>
  </r>
  <r>
    <x v="11"/>
    <x v="3"/>
    <n v="7"/>
    <x v="7"/>
    <n v="17223"/>
    <n v="0"/>
    <n v="0"/>
    <n v="0"/>
    <n v="0"/>
    <n v="0"/>
    <n v="0"/>
    <n v="0"/>
    <n v="0"/>
    <n v="0"/>
    <n v="0"/>
  </r>
  <r>
    <x v="11"/>
    <x v="3"/>
    <n v="8"/>
    <x v="8"/>
    <n v="17223"/>
    <n v="0"/>
    <n v="0"/>
    <n v="0"/>
    <n v="0"/>
    <n v="0"/>
    <n v="2"/>
    <n v="15"/>
    <n v="89.43"/>
    <n v="1E-3"/>
    <n v="5.0000000000000001E-3"/>
  </r>
  <r>
    <x v="11"/>
    <x v="3"/>
    <n v="9"/>
    <x v="9"/>
    <n v="17223"/>
    <n v="0"/>
    <n v="0"/>
    <n v="0"/>
    <n v="0"/>
    <n v="0"/>
    <n v="1"/>
    <n v="8"/>
    <n v="6.27"/>
    <n v="0"/>
    <n v="0"/>
  </r>
  <r>
    <x v="11"/>
    <x v="4"/>
    <n v="0"/>
    <x v="0"/>
    <n v="17670"/>
    <n v="0"/>
    <n v="0"/>
    <n v="0"/>
    <n v="0"/>
    <n v="0"/>
    <n v="2"/>
    <n v="119"/>
    <n v="80.069999999999993"/>
    <n v="7.0000000000000001E-3"/>
    <n v="5.0000000000000001E-3"/>
  </r>
  <r>
    <x v="11"/>
    <x v="4"/>
    <n v="1"/>
    <x v="1"/>
    <n v="17670"/>
    <n v="0"/>
    <n v="0"/>
    <n v="0"/>
    <n v="0"/>
    <n v="0"/>
    <n v="49"/>
    <n v="827"/>
    <n v="2518.1"/>
    <n v="4.7E-2"/>
    <n v="0.14299999999999999"/>
  </r>
  <r>
    <x v="11"/>
    <x v="4"/>
    <n v="2"/>
    <x v="2"/>
    <n v="17670"/>
    <n v="0"/>
    <n v="0"/>
    <n v="0"/>
    <n v="0"/>
    <n v="0"/>
    <n v="8"/>
    <n v="15502"/>
    <n v="33792.1"/>
    <n v="0.877"/>
    <n v="1.911"/>
  </r>
  <r>
    <x v="11"/>
    <x v="4"/>
    <n v="3"/>
    <x v="3"/>
    <n v="17670"/>
    <n v="0"/>
    <n v="0"/>
    <n v="0"/>
    <n v="0"/>
    <n v="0"/>
    <n v="5"/>
    <n v="10004"/>
    <n v="22480.29"/>
    <n v="0.56599999999999995"/>
    <n v="1.272"/>
  </r>
  <r>
    <x v="11"/>
    <x v="4"/>
    <n v="4"/>
    <x v="4"/>
    <n v="17670"/>
    <n v="0"/>
    <n v="0"/>
    <n v="0"/>
    <n v="0"/>
    <n v="0"/>
    <n v="1"/>
    <n v="1"/>
    <n v="10.77"/>
    <n v="0"/>
    <n v="1E-3"/>
  </r>
  <r>
    <x v="11"/>
    <x v="4"/>
    <n v="5"/>
    <x v="5"/>
    <n v="17670"/>
    <n v="0"/>
    <n v="0"/>
    <n v="0"/>
    <n v="0"/>
    <n v="0"/>
    <n v="22"/>
    <n v="2078"/>
    <n v="2257.9699999999998"/>
    <n v="0.11799999999999999"/>
    <n v="0.128"/>
  </r>
  <r>
    <x v="11"/>
    <x v="4"/>
    <n v="6"/>
    <x v="6"/>
    <n v="17670"/>
    <n v="0"/>
    <n v="0"/>
    <n v="0"/>
    <n v="0"/>
    <n v="0"/>
    <n v="6"/>
    <n v="101"/>
    <n v="458.78"/>
    <n v="6.0000000000000001E-3"/>
    <n v="2.5999999999999999E-2"/>
  </r>
  <r>
    <x v="11"/>
    <x v="4"/>
    <n v="7"/>
    <x v="7"/>
    <n v="17670"/>
    <n v="0"/>
    <n v="0"/>
    <n v="0"/>
    <n v="0"/>
    <n v="0"/>
    <n v="0"/>
    <n v="0"/>
    <n v="0"/>
    <n v="0"/>
    <n v="0"/>
  </r>
  <r>
    <x v="11"/>
    <x v="4"/>
    <n v="8"/>
    <x v="8"/>
    <n v="17670"/>
    <n v="0"/>
    <n v="0"/>
    <n v="0"/>
    <n v="0"/>
    <n v="0"/>
    <n v="5"/>
    <n v="1313"/>
    <n v="1354.8"/>
    <n v="7.3999999999999996E-2"/>
    <n v="7.6999999999999999E-2"/>
  </r>
  <r>
    <x v="11"/>
    <x v="4"/>
    <n v="9"/>
    <x v="9"/>
    <n v="17670"/>
    <n v="0"/>
    <n v="0"/>
    <n v="0"/>
    <n v="0"/>
    <n v="0"/>
    <n v="0"/>
    <n v="0"/>
    <n v="0"/>
    <n v="0"/>
    <n v="0"/>
  </r>
  <r>
    <x v="11"/>
    <x v="5"/>
    <n v="0"/>
    <x v="0"/>
    <n v="17924"/>
    <n v="0"/>
    <n v="0"/>
    <n v="0"/>
    <n v="0"/>
    <n v="0"/>
    <n v="4"/>
    <n v="664"/>
    <n v="163.16999999999999"/>
    <n v="3.6999999999999998E-2"/>
    <n v="8.9999999999999993E-3"/>
  </r>
  <r>
    <x v="11"/>
    <x v="5"/>
    <n v="1"/>
    <x v="1"/>
    <n v="17924"/>
    <n v="0"/>
    <n v="0"/>
    <n v="0"/>
    <n v="0"/>
    <n v="0"/>
    <n v="73"/>
    <n v="988"/>
    <n v="3546.36"/>
    <n v="5.5E-2"/>
    <n v="0.19800000000000001"/>
  </r>
  <r>
    <x v="11"/>
    <x v="5"/>
    <n v="2"/>
    <x v="2"/>
    <n v="17924"/>
    <n v="0"/>
    <n v="0"/>
    <n v="0"/>
    <n v="0"/>
    <n v="0"/>
    <n v="9"/>
    <n v="18441"/>
    <n v="41060.71"/>
    <n v="1.028"/>
    <n v="2.29"/>
  </r>
  <r>
    <x v="11"/>
    <x v="5"/>
    <n v="3"/>
    <x v="3"/>
    <n v="17924"/>
    <n v="0"/>
    <n v="0"/>
    <n v="0"/>
    <n v="0"/>
    <n v="0"/>
    <n v="5"/>
    <n v="10320"/>
    <n v="14107.72"/>
    <n v="0.57599999999999996"/>
    <n v="0.78700000000000003"/>
  </r>
  <r>
    <x v="11"/>
    <x v="5"/>
    <n v="4"/>
    <x v="4"/>
    <n v="17924"/>
    <n v="0"/>
    <n v="0"/>
    <n v="0"/>
    <n v="0"/>
    <n v="0"/>
    <n v="0"/>
    <n v="0"/>
    <n v="0"/>
    <n v="0"/>
    <n v="0"/>
  </r>
  <r>
    <x v="11"/>
    <x v="5"/>
    <n v="5"/>
    <x v="5"/>
    <n v="17924"/>
    <n v="0"/>
    <n v="0"/>
    <n v="0"/>
    <n v="0"/>
    <n v="0"/>
    <n v="12"/>
    <n v="324"/>
    <n v="898.45"/>
    <n v="1.7999999999999999E-2"/>
    <n v="0.05"/>
  </r>
  <r>
    <x v="11"/>
    <x v="5"/>
    <n v="6"/>
    <x v="6"/>
    <n v="17924"/>
    <n v="0"/>
    <n v="0"/>
    <n v="0"/>
    <n v="0"/>
    <n v="0"/>
    <n v="24"/>
    <n v="2789"/>
    <n v="6879.59"/>
    <n v="0.156"/>
    <n v="0.38400000000000001"/>
  </r>
  <r>
    <x v="11"/>
    <x v="5"/>
    <n v="7"/>
    <x v="7"/>
    <n v="17924"/>
    <n v="0"/>
    <n v="0"/>
    <n v="0"/>
    <n v="0"/>
    <n v="0"/>
    <n v="0"/>
    <n v="0"/>
    <n v="0"/>
    <n v="0"/>
    <n v="0"/>
  </r>
  <r>
    <x v="11"/>
    <x v="5"/>
    <n v="8"/>
    <x v="8"/>
    <n v="17924"/>
    <n v="0"/>
    <n v="0"/>
    <n v="0"/>
    <n v="0"/>
    <n v="0"/>
    <n v="3"/>
    <n v="1146"/>
    <n v="373.85"/>
    <n v="6.4000000000000001E-2"/>
    <n v="2.1000000000000001E-2"/>
  </r>
  <r>
    <x v="11"/>
    <x v="5"/>
    <n v="9"/>
    <x v="9"/>
    <n v="17924"/>
    <n v="0"/>
    <n v="0"/>
    <n v="0"/>
    <n v="0"/>
    <n v="0"/>
    <n v="2"/>
    <n v="15"/>
    <n v="161.87"/>
    <n v="1E-3"/>
    <n v="8.9999999999999993E-3"/>
  </r>
  <r>
    <x v="11"/>
    <x v="6"/>
    <n v="0"/>
    <x v="0"/>
    <n v="18058"/>
    <n v="0"/>
    <n v="0"/>
    <n v="0"/>
    <n v="0"/>
    <n v="0"/>
    <n v="4"/>
    <n v="412"/>
    <n v="328.3"/>
    <n v="2.3E-2"/>
    <n v="1.7999999999999999E-2"/>
  </r>
  <r>
    <x v="11"/>
    <x v="6"/>
    <n v="1"/>
    <x v="1"/>
    <n v="18058"/>
    <n v="0"/>
    <n v="0"/>
    <n v="0"/>
    <n v="0"/>
    <n v="0"/>
    <n v="77"/>
    <n v="1810"/>
    <n v="5661.87"/>
    <n v="0.1"/>
    <n v="0.314"/>
  </r>
  <r>
    <x v="11"/>
    <x v="6"/>
    <n v="2"/>
    <x v="2"/>
    <n v="18058"/>
    <n v="0"/>
    <n v="0"/>
    <n v="0"/>
    <n v="0"/>
    <n v="0"/>
    <n v="18"/>
    <n v="33526"/>
    <n v="32880.83"/>
    <n v="1.857"/>
    <n v="1.821"/>
  </r>
  <r>
    <x v="11"/>
    <x v="6"/>
    <n v="3"/>
    <x v="3"/>
    <n v="18058"/>
    <n v="0"/>
    <n v="0"/>
    <n v="0"/>
    <n v="0"/>
    <n v="0"/>
    <n v="7"/>
    <n v="11082"/>
    <n v="19696.64"/>
    <n v="0.61399999999999999"/>
    <n v="1.0900000000000001"/>
  </r>
  <r>
    <x v="11"/>
    <x v="6"/>
    <n v="4"/>
    <x v="4"/>
    <n v="18058"/>
    <n v="0"/>
    <n v="0"/>
    <n v="0"/>
    <n v="0"/>
    <n v="0"/>
    <n v="0"/>
    <n v="0"/>
    <n v="0"/>
    <n v="0"/>
    <n v="0"/>
  </r>
  <r>
    <x v="11"/>
    <x v="6"/>
    <n v="5"/>
    <x v="5"/>
    <n v="18058"/>
    <n v="0"/>
    <n v="0"/>
    <n v="0"/>
    <n v="0"/>
    <n v="0"/>
    <n v="14"/>
    <n v="1406"/>
    <n v="1664.36"/>
    <n v="7.8E-2"/>
    <n v="9.1999999999999998E-2"/>
  </r>
  <r>
    <x v="11"/>
    <x v="6"/>
    <n v="6"/>
    <x v="6"/>
    <n v="18058"/>
    <n v="0"/>
    <n v="0"/>
    <n v="0"/>
    <n v="0"/>
    <n v="0"/>
    <n v="14"/>
    <n v="10012"/>
    <n v="20354.5"/>
    <n v="0.55400000000000005"/>
    <n v="1.127"/>
  </r>
  <r>
    <x v="11"/>
    <x v="6"/>
    <n v="7"/>
    <x v="7"/>
    <n v="18058"/>
    <n v="0"/>
    <n v="0"/>
    <n v="0"/>
    <n v="0"/>
    <n v="0"/>
    <n v="0"/>
    <n v="0"/>
    <n v="0"/>
    <n v="0"/>
    <n v="0"/>
  </r>
  <r>
    <x v="11"/>
    <x v="6"/>
    <n v="8"/>
    <x v="8"/>
    <n v="18058"/>
    <n v="0"/>
    <n v="0"/>
    <n v="0"/>
    <n v="0"/>
    <n v="0"/>
    <n v="3"/>
    <n v="213"/>
    <n v="28.75"/>
    <n v="1.2E-2"/>
    <n v="2E-3"/>
  </r>
  <r>
    <x v="11"/>
    <x v="6"/>
    <n v="9"/>
    <x v="9"/>
    <n v="18058"/>
    <n v="0"/>
    <n v="0"/>
    <n v="0"/>
    <n v="0"/>
    <n v="0"/>
    <n v="2"/>
    <n v="59"/>
    <n v="87.3"/>
    <n v="3.0000000000000001E-3"/>
    <n v="5.0000000000000001E-3"/>
  </r>
  <r>
    <x v="11"/>
    <x v="7"/>
    <n v="0"/>
    <x v="0"/>
    <n v="18500"/>
    <n v="0"/>
    <n v="0"/>
    <n v="0"/>
    <n v="0"/>
    <n v="0"/>
    <n v="10"/>
    <n v="1571"/>
    <n v="2072.48"/>
    <n v="8.5000000000000006E-2"/>
    <n v="0.112"/>
  </r>
  <r>
    <x v="11"/>
    <x v="7"/>
    <n v="1"/>
    <x v="1"/>
    <n v="18500"/>
    <n v="0"/>
    <n v="0"/>
    <n v="0"/>
    <n v="0"/>
    <n v="0"/>
    <n v="80"/>
    <n v="2661"/>
    <n v="8185.36"/>
    <n v="0.14399999999999999"/>
    <n v="0.442"/>
  </r>
  <r>
    <x v="11"/>
    <x v="7"/>
    <n v="2"/>
    <x v="2"/>
    <n v="18500"/>
    <n v="0"/>
    <n v="0"/>
    <n v="0"/>
    <n v="0"/>
    <n v="0"/>
    <n v="8"/>
    <n v="21846"/>
    <n v="25814.44"/>
    <n v="1.181"/>
    <n v="1.395"/>
  </r>
  <r>
    <x v="11"/>
    <x v="7"/>
    <n v="3"/>
    <x v="3"/>
    <n v="18500"/>
    <n v="0"/>
    <n v="0"/>
    <n v="0"/>
    <n v="0"/>
    <n v="0"/>
    <n v="5"/>
    <n v="9263"/>
    <n v="16278.33"/>
    <n v="0.501"/>
    <n v="0.88"/>
  </r>
  <r>
    <x v="11"/>
    <x v="7"/>
    <n v="4"/>
    <x v="4"/>
    <n v="18500"/>
    <n v="0"/>
    <n v="0"/>
    <n v="0"/>
    <n v="0"/>
    <n v="0"/>
    <n v="0"/>
    <n v="0"/>
    <n v="0"/>
    <n v="0"/>
    <n v="0"/>
  </r>
  <r>
    <x v="11"/>
    <x v="7"/>
    <n v="5"/>
    <x v="5"/>
    <n v="18500"/>
    <n v="0"/>
    <n v="0"/>
    <n v="0"/>
    <n v="0"/>
    <n v="0"/>
    <n v="18"/>
    <n v="4113"/>
    <n v="6604.35"/>
    <n v="0.222"/>
    <n v="0.35699999999999998"/>
  </r>
  <r>
    <x v="11"/>
    <x v="7"/>
    <n v="6"/>
    <x v="6"/>
    <n v="18500"/>
    <n v="0"/>
    <n v="0"/>
    <n v="0"/>
    <n v="0"/>
    <n v="0"/>
    <n v="14"/>
    <n v="1298"/>
    <n v="1803.35"/>
    <n v="7.0000000000000007E-2"/>
    <n v="9.7000000000000003E-2"/>
  </r>
  <r>
    <x v="11"/>
    <x v="7"/>
    <n v="7"/>
    <x v="7"/>
    <n v="18500"/>
    <n v="0"/>
    <n v="0"/>
    <n v="0"/>
    <n v="0"/>
    <n v="0"/>
    <n v="0"/>
    <n v="0"/>
    <n v="0"/>
    <n v="0"/>
    <n v="0"/>
  </r>
  <r>
    <x v="11"/>
    <x v="7"/>
    <n v="8"/>
    <x v="8"/>
    <n v="18500"/>
    <n v="0"/>
    <n v="0"/>
    <n v="0"/>
    <n v="0"/>
    <n v="0"/>
    <n v="4"/>
    <n v="586"/>
    <n v="480.68"/>
    <n v="3.2000000000000001E-2"/>
    <n v="2.5999999999999999E-2"/>
  </r>
  <r>
    <x v="11"/>
    <x v="7"/>
    <n v="9"/>
    <x v="9"/>
    <n v="18500"/>
    <n v="0"/>
    <n v="0"/>
    <n v="0"/>
    <n v="0"/>
    <n v="0"/>
    <n v="1"/>
    <n v="187"/>
    <n v="467.5"/>
    <n v="0.01"/>
    <n v="2.5000000000000001E-2"/>
  </r>
  <r>
    <x v="11"/>
    <x v="8"/>
    <n v="0"/>
    <x v="0"/>
    <n v="18929"/>
    <n v="0"/>
    <n v="0"/>
    <n v="0"/>
    <n v="0"/>
    <n v="0"/>
    <n v="2"/>
    <n v="11"/>
    <n v="11.42"/>
    <n v="1E-3"/>
    <n v="1E-3"/>
  </r>
  <r>
    <x v="11"/>
    <x v="8"/>
    <n v="1"/>
    <x v="1"/>
    <n v="18929"/>
    <n v="0"/>
    <n v="0"/>
    <n v="0"/>
    <n v="0"/>
    <n v="0"/>
    <n v="55"/>
    <n v="1146"/>
    <n v="3041.58"/>
    <n v="6.0999999999999999E-2"/>
    <n v="0.161"/>
  </r>
  <r>
    <x v="11"/>
    <x v="8"/>
    <n v="2"/>
    <x v="2"/>
    <n v="18929"/>
    <n v="0"/>
    <n v="0"/>
    <n v="0"/>
    <n v="0"/>
    <n v="0"/>
    <n v="6"/>
    <n v="8257"/>
    <n v="5737.43"/>
    <n v="0.436"/>
    <n v="0.30299999999999999"/>
  </r>
  <r>
    <x v="11"/>
    <x v="8"/>
    <n v="3"/>
    <x v="3"/>
    <n v="18929"/>
    <n v="0"/>
    <n v="0"/>
    <n v="0"/>
    <n v="0"/>
    <n v="0"/>
    <n v="6"/>
    <n v="1218"/>
    <n v="2998.82"/>
    <n v="6.4000000000000001E-2"/>
    <n v="0.158"/>
  </r>
  <r>
    <x v="11"/>
    <x v="8"/>
    <n v="4"/>
    <x v="4"/>
    <n v="18929"/>
    <n v="0"/>
    <n v="0"/>
    <n v="0"/>
    <n v="0"/>
    <n v="0"/>
    <n v="3"/>
    <n v="1428"/>
    <n v="633.69000000000005"/>
    <n v="7.4999999999999997E-2"/>
    <n v="3.3000000000000002E-2"/>
  </r>
  <r>
    <x v="11"/>
    <x v="8"/>
    <n v="5"/>
    <x v="5"/>
    <n v="18929"/>
    <n v="0"/>
    <n v="0"/>
    <n v="0"/>
    <n v="0"/>
    <n v="0"/>
    <n v="17"/>
    <n v="1741"/>
    <n v="1510.66"/>
    <n v="9.1999999999999998E-2"/>
    <n v="0.08"/>
  </r>
  <r>
    <x v="11"/>
    <x v="8"/>
    <n v="6"/>
    <x v="6"/>
    <n v="18929"/>
    <n v="0"/>
    <n v="0"/>
    <n v="0"/>
    <n v="0"/>
    <n v="0"/>
    <n v="1"/>
    <n v="77"/>
    <n v="110.37"/>
    <n v="4.0000000000000001E-3"/>
    <n v="6.0000000000000001E-3"/>
  </r>
  <r>
    <x v="11"/>
    <x v="8"/>
    <n v="7"/>
    <x v="7"/>
    <n v="18929"/>
    <n v="0"/>
    <n v="0"/>
    <n v="0"/>
    <n v="0"/>
    <n v="0"/>
    <n v="0"/>
    <n v="0"/>
    <n v="0"/>
    <n v="0"/>
    <n v="0"/>
  </r>
  <r>
    <x v="11"/>
    <x v="8"/>
    <n v="8"/>
    <x v="8"/>
    <n v="18929"/>
    <n v="0"/>
    <n v="0"/>
    <n v="0"/>
    <n v="0"/>
    <n v="0"/>
    <n v="0"/>
    <n v="0"/>
    <n v="0"/>
    <n v="0"/>
    <n v="0"/>
  </r>
  <r>
    <x v="11"/>
    <x v="8"/>
    <n v="9"/>
    <x v="9"/>
    <n v="18929"/>
    <n v="0"/>
    <n v="0"/>
    <n v="0"/>
    <n v="0"/>
    <n v="0"/>
    <n v="0"/>
    <n v="0"/>
    <n v="0"/>
    <n v="0"/>
    <n v="0"/>
  </r>
  <r>
    <x v="12"/>
    <x v="0"/>
    <n v="0"/>
    <x v="0"/>
    <n v="22656"/>
    <n v="0"/>
    <n v="0"/>
    <n v="0"/>
    <n v="0"/>
    <n v="0"/>
    <n v="8"/>
    <n v="115"/>
    <n v="180.7"/>
    <n v="5.0000000000000001E-3"/>
    <n v="8.0000000000000002E-3"/>
  </r>
  <r>
    <x v="12"/>
    <x v="0"/>
    <n v="1"/>
    <x v="1"/>
    <n v="22656"/>
    <n v="0"/>
    <n v="0"/>
    <n v="0"/>
    <n v="0"/>
    <n v="0"/>
    <n v="41"/>
    <n v="253"/>
    <n v="582.04999999999995"/>
    <n v="1.0999999999999999E-2"/>
    <n v="2.5999999999999999E-2"/>
  </r>
  <r>
    <x v="12"/>
    <x v="0"/>
    <n v="2"/>
    <x v="2"/>
    <n v="22656"/>
    <n v="0"/>
    <n v="0"/>
    <n v="0"/>
    <n v="0"/>
    <n v="0"/>
    <n v="14"/>
    <n v="10661"/>
    <n v="58690.5"/>
    <n v="0.47099999999999997"/>
    <n v="2.5910000000000002"/>
  </r>
  <r>
    <x v="12"/>
    <x v="0"/>
    <n v="3"/>
    <x v="3"/>
    <n v="22656"/>
    <n v="0"/>
    <n v="0"/>
    <n v="0"/>
    <n v="0"/>
    <n v="0"/>
    <n v="20"/>
    <n v="6280"/>
    <n v="10285.6"/>
    <n v="0.27700000000000002"/>
    <n v="0.45400000000000001"/>
  </r>
  <r>
    <x v="12"/>
    <x v="0"/>
    <n v="4"/>
    <x v="4"/>
    <n v="22656"/>
    <n v="0"/>
    <n v="0"/>
    <n v="0"/>
    <n v="0"/>
    <n v="0"/>
    <n v="4"/>
    <n v="84"/>
    <n v="538.9"/>
    <n v="4.0000000000000001E-3"/>
    <n v="2.4E-2"/>
  </r>
  <r>
    <x v="12"/>
    <x v="0"/>
    <n v="5"/>
    <x v="5"/>
    <n v="22656"/>
    <n v="0"/>
    <n v="0"/>
    <n v="0"/>
    <n v="0"/>
    <n v="0"/>
    <n v="46"/>
    <n v="2428"/>
    <n v="2199.3000000000002"/>
    <n v="0.107"/>
    <n v="9.7000000000000003E-2"/>
  </r>
  <r>
    <x v="12"/>
    <x v="0"/>
    <n v="6"/>
    <x v="6"/>
    <n v="22656"/>
    <n v="0"/>
    <n v="0"/>
    <n v="0"/>
    <n v="0"/>
    <n v="0"/>
    <n v="3"/>
    <n v="13"/>
    <n v="20.2"/>
    <n v="1E-3"/>
    <n v="1E-3"/>
  </r>
  <r>
    <x v="12"/>
    <x v="0"/>
    <n v="7"/>
    <x v="7"/>
    <n v="22656"/>
    <n v="0"/>
    <n v="0"/>
    <n v="0"/>
    <n v="0"/>
    <n v="0"/>
    <n v="0"/>
    <n v="0"/>
    <n v="0"/>
    <n v="0"/>
    <n v="0"/>
  </r>
  <r>
    <x v="12"/>
    <x v="0"/>
    <n v="8"/>
    <x v="8"/>
    <n v="22656"/>
    <n v="0"/>
    <n v="0"/>
    <n v="0"/>
    <n v="0"/>
    <n v="0"/>
    <n v="1"/>
    <n v="1"/>
    <n v="1.5"/>
    <n v="0"/>
    <n v="0"/>
  </r>
  <r>
    <x v="12"/>
    <x v="0"/>
    <n v="9"/>
    <x v="9"/>
    <n v="22656"/>
    <n v="0"/>
    <n v="0"/>
    <n v="0"/>
    <n v="0"/>
    <n v="0"/>
    <n v="11"/>
    <n v="1541"/>
    <n v="667.9"/>
    <n v="6.8000000000000005E-2"/>
    <n v="2.9000000000000001E-2"/>
  </r>
  <r>
    <x v="12"/>
    <x v="1"/>
    <n v="0"/>
    <x v="0"/>
    <n v="23002"/>
    <n v="0"/>
    <n v="0"/>
    <n v="0"/>
    <n v="0"/>
    <n v="0"/>
    <n v="9"/>
    <n v="448"/>
    <n v="1011.1"/>
    <n v="1.9E-2"/>
    <n v="4.3999999999999997E-2"/>
  </r>
  <r>
    <x v="12"/>
    <x v="1"/>
    <n v="1"/>
    <x v="1"/>
    <n v="23002"/>
    <n v="0"/>
    <n v="0"/>
    <n v="0"/>
    <n v="0"/>
    <n v="0"/>
    <n v="37"/>
    <n v="792"/>
    <n v="4867"/>
    <n v="3.4000000000000002E-2"/>
    <n v="0.21199999999999999"/>
  </r>
  <r>
    <x v="12"/>
    <x v="1"/>
    <n v="2"/>
    <x v="2"/>
    <n v="23002"/>
    <n v="1"/>
    <n v="3000"/>
    <n v="10550"/>
    <n v="0.13"/>
    <n v="0.45900000000000002"/>
    <n v="15"/>
    <n v="17284"/>
    <n v="62139.3"/>
    <n v="0.751"/>
    <n v="2.7010000000000001"/>
  </r>
  <r>
    <x v="12"/>
    <x v="1"/>
    <n v="3"/>
    <x v="3"/>
    <n v="23002"/>
    <n v="2"/>
    <n v="4500"/>
    <n v="7850"/>
    <n v="0.19600000000000001"/>
    <n v="0.34100000000000003"/>
    <n v="7"/>
    <n v="1325"/>
    <n v="2001"/>
    <n v="5.8000000000000003E-2"/>
    <n v="8.6999999999999994E-2"/>
  </r>
  <r>
    <x v="12"/>
    <x v="1"/>
    <n v="4"/>
    <x v="4"/>
    <n v="23002"/>
    <n v="0"/>
    <n v="0"/>
    <n v="0"/>
    <n v="0"/>
    <n v="0"/>
    <n v="0"/>
    <n v="0"/>
    <n v="0"/>
    <n v="0"/>
    <n v="0"/>
  </r>
  <r>
    <x v="12"/>
    <x v="1"/>
    <n v="5"/>
    <x v="5"/>
    <n v="23002"/>
    <n v="0"/>
    <n v="0"/>
    <n v="0"/>
    <n v="0"/>
    <n v="0"/>
    <n v="62"/>
    <n v="927"/>
    <n v="2145.8000000000002"/>
    <n v="0.04"/>
    <n v="9.2999999999999999E-2"/>
  </r>
  <r>
    <x v="12"/>
    <x v="1"/>
    <n v="6"/>
    <x v="6"/>
    <n v="23002"/>
    <n v="0"/>
    <n v="0"/>
    <n v="0"/>
    <n v="0"/>
    <n v="0"/>
    <n v="2"/>
    <n v="1161"/>
    <n v="18338"/>
    <n v="0.05"/>
    <n v="0.79700000000000004"/>
  </r>
  <r>
    <x v="12"/>
    <x v="1"/>
    <n v="7"/>
    <x v="7"/>
    <n v="23002"/>
    <n v="0"/>
    <n v="0"/>
    <n v="0"/>
    <n v="0"/>
    <n v="0"/>
    <n v="0"/>
    <n v="0"/>
    <n v="0"/>
    <n v="0"/>
    <n v="0"/>
  </r>
  <r>
    <x v="12"/>
    <x v="1"/>
    <n v="8"/>
    <x v="8"/>
    <n v="23002"/>
    <n v="0"/>
    <n v="0"/>
    <n v="0"/>
    <n v="0"/>
    <n v="0"/>
    <n v="0"/>
    <n v="0"/>
    <n v="0"/>
    <n v="0"/>
    <n v="0"/>
  </r>
  <r>
    <x v="12"/>
    <x v="1"/>
    <n v="9"/>
    <x v="9"/>
    <n v="23002"/>
    <n v="0"/>
    <n v="0"/>
    <n v="0"/>
    <n v="0"/>
    <n v="0"/>
    <n v="13"/>
    <n v="104"/>
    <n v="249"/>
    <n v="5.0000000000000001E-3"/>
    <n v="1.0999999999999999E-2"/>
  </r>
  <r>
    <x v="12"/>
    <x v="2"/>
    <n v="0"/>
    <x v="0"/>
    <n v="23283"/>
    <n v="0"/>
    <n v="0"/>
    <n v="0"/>
    <n v="0"/>
    <n v="0"/>
    <n v="3"/>
    <n v="28"/>
    <n v="57"/>
    <n v="1E-3"/>
    <n v="2E-3"/>
  </r>
  <r>
    <x v="12"/>
    <x v="2"/>
    <n v="1"/>
    <x v="1"/>
    <n v="23283"/>
    <n v="0"/>
    <n v="0"/>
    <n v="0"/>
    <n v="0"/>
    <n v="0"/>
    <n v="59"/>
    <n v="828"/>
    <n v="2794.86"/>
    <n v="3.5999999999999997E-2"/>
    <n v="0.12"/>
  </r>
  <r>
    <x v="12"/>
    <x v="2"/>
    <n v="2"/>
    <x v="2"/>
    <n v="23283"/>
    <n v="0"/>
    <n v="0"/>
    <n v="0"/>
    <n v="0"/>
    <n v="0"/>
    <n v="13"/>
    <n v="14170"/>
    <n v="59270.7"/>
    <n v="0.60899999999999999"/>
    <n v="2.5449999999999999"/>
  </r>
  <r>
    <x v="12"/>
    <x v="2"/>
    <n v="3"/>
    <x v="3"/>
    <n v="23283"/>
    <n v="0"/>
    <n v="0"/>
    <n v="0"/>
    <n v="0"/>
    <n v="0"/>
    <n v="11"/>
    <n v="3188"/>
    <n v="2883.5"/>
    <n v="0.13700000000000001"/>
    <n v="0.124"/>
  </r>
  <r>
    <x v="12"/>
    <x v="2"/>
    <n v="4"/>
    <x v="4"/>
    <n v="23283"/>
    <n v="0"/>
    <n v="0"/>
    <n v="0"/>
    <n v="0"/>
    <n v="0"/>
    <n v="2"/>
    <n v="175"/>
    <n v="294.2"/>
    <n v="8.0000000000000002E-3"/>
    <n v="1.2999999999999999E-2"/>
  </r>
  <r>
    <x v="12"/>
    <x v="2"/>
    <n v="5"/>
    <x v="5"/>
    <n v="23283"/>
    <n v="0"/>
    <n v="0"/>
    <n v="0"/>
    <n v="0"/>
    <n v="0"/>
    <n v="47"/>
    <n v="1660"/>
    <n v="4888.3"/>
    <n v="7.0999999999999994E-2"/>
    <n v="0.21"/>
  </r>
  <r>
    <x v="12"/>
    <x v="2"/>
    <n v="6"/>
    <x v="6"/>
    <n v="23283"/>
    <n v="0"/>
    <n v="0"/>
    <n v="0"/>
    <n v="0"/>
    <n v="0"/>
    <n v="6"/>
    <n v="210"/>
    <n v="1639.3"/>
    <n v="8.9999999999999993E-3"/>
    <n v="7.0000000000000007E-2"/>
  </r>
  <r>
    <x v="12"/>
    <x v="2"/>
    <n v="7"/>
    <x v="7"/>
    <n v="23283"/>
    <n v="0"/>
    <n v="0"/>
    <n v="0"/>
    <n v="0"/>
    <n v="0"/>
    <n v="0"/>
    <n v="0"/>
    <n v="0"/>
    <n v="0"/>
    <n v="0"/>
  </r>
  <r>
    <x v="12"/>
    <x v="2"/>
    <n v="8"/>
    <x v="8"/>
    <n v="23283"/>
    <n v="0"/>
    <n v="0"/>
    <n v="0"/>
    <n v="0"/>
    <n v="0"/>
    <n v="2"/>
    <n v="14"/>
    <n v="9.5"/>
    <n v="1E-3"/>
    <n v="0"/>
  </r>
  <r>
    <x v="12"/>
    <x v="2"/>
    <n v="9"/>
    <x v="9"/>
    <n v="23283"/>
    <n v="0"/>
    <n v="0"/>
    <n v="0"/>
    <n v="0"/>
    <n v="0"/>
    <n v="18"/>
    <n v="2597"/>
    <n v="5809.2"/>
    <n v="0.112"/>
    <n v="0.25"/>
  </r>
  <r>
    <x v="12"/>
    <x v="3"/>
    <n v="0"/>
    <x v="0"/>
    <n v="23657"/>
    <n v="0"/>
    <n v="0"/>
    <n v="0"/>
    <n v="0"/>
    <n v="0"/>
    <n v="10"/>
    <n v="402"/>
    <n v="536.78"/>
    <n v="1.7000000000000001E-2"/>
    <n v="2.3E-2"/>
  </r>
  <r>
    <x v="12"/>
    <x v="3"/>
    <n v="1"/>
    <x v="1"/>
    <n v="23657"/>
    <n v="0"/>
    <n v="0"/>
    <n v="0"/>
    <n v="0"/>
    <n v="0"/>
    <n v="109"/>
    <n v="2022"/>
    <n v="6126.55"/>
    <n v="8.5000000000000006E-2"/>
    <n v="0.25900000000000001"/>
  </r>
  <r>
    <x v="12"/>
    <x v="3"/>
    <n v="2"/>
    <x v="2"/>
    <n v="23657"/>
    <n v="0"/>
    <n v="0"/>
    <n v="0"/>
    <n v="0"/>
    <n v="0"/>
    <n v="10"/>
    <n v="11728"/>
    <n v="39803.1"/>
    <n v="0.496"/>
    <n v="1.6830000000000001"/>
  </r>
  <r>
    <x v="12"/>
    <x v="3"/>
    <n v="3"/>
    <x v="3"/>
    <n v="23657"/>
    <n v="0"/>
    <n v="0"/>
    <n v="0"/>
    <n v="0"/>
    <n v="0"/>
    <n v="9"/>
    <n v="1435"/>
    <n v="4511.75"/>
    <n v="6.0999999999999999E-2"/>
    <n v="0.191"/>
  </r>
  <r>
    <x v="12"/>
    <x v="3"/>
    <n v="4"/>
    <x v="4"/>
    <n v="23657"/>
    <n v="0"/>
    <n v="0"/>
    <n v="0"/>
    <n v="0"/>
    <n v="0"/>
    <n v="1"/>
    <n v="1"/>
    <n v="1.18"/>
    <n v="0"/>
    <n v="0"/>
  </r>
  <r>
    <x v="12"/>
    <x v="3"/>
    <n v="5"/>
    <x v="5"/>
    <n v="23657"/>
    <n v="0"/>
    <n v="0"/>
    <n v="0"/>
    <n v="0"/>
    <n v="0"/>
    <n v="53"/>
    <n v="2671"/>
    <n v="5260.95"/>
    <n v="0.113"/>
    <n v="0.222"/>
  </r>
  <r>
    <x v="12"/>
    <x v="3"/>
    <n v="6"/>
    <x v="6"/>
    <n v="23657"/>
    <n v="0"/>
    <n v="0"/>
    <n v="0"/>
    <n v="0"/>
    <n v="0"/>
    <n v="17"/>
    <n v="1511"/>
    <n v="5317.65"/>
    <n v="6.4000000000000001E-2"/>
    <n v="0.22500000000000001"/>
  </r>
  <r>
    <x v="12"/>
    <x v="3"/>
    <n v="7"/>
    <x v="7"/>
    <n v="23657"/>
    <n v="0"/>
    <n v="0"/>
    <n v="0"/>
    <n v="0"/>
    <n v="0"/>
    <n v="0"/>
    <n v="0"/>
    <n v="0"/>
    <n v="0"/>
    <n v="0"/>
  </r>
  <r>
    <x v="12"/>
    <x v="3"/>
    <n v="8"/>
    <x v="8"/>
    <n v="23657"/>
    <n v="0"/>
    <n v="0"/>
    <n v="0"/>
    <n v="0"/>
    <n v="0"/>
    <n v="0"/>
    <n v="0"/>
    <n v="0"/>
    <n v="0"/>
    <n v="0"/>
  </r>
  <r>
    <x v="12"/>
    <x v="3"/>
    <n v="9"/>
    <x v="9"/>
    <n v="23657"/>
    <n v="0"/>
    <n v="0"/>
    <n v="0"/>
    <n v="0"/>
    <n v="0"/>
    <n v="11"/>
    <n v="130"/>
    <n v="680.19"/>
    <n v="5.0000000000000001E-3"/>
    <n v="2.9000000000000001E-2"/>
  </r>
  <r>
    <x v="12"/>
    <x v="4"/>
    <n v="0"/>
    <x v="0"/>
    <n v="23926"/>
    <n v="0"/>
    <n v="0"/>
    <n v="0"/>
    <n v="0"/>
    <n v="0"/>
    <n v="5"/>
    <n v="109"/>
    <n v="231.1"/>
    <n v="5.0000000000000001E-3"/>
    <n v="0.01"/>
  </r>
  <r>
    <x v="12"/>
    <x v="4"/>
    <n v="1"/>
    <x v="1"/>
    <n v="23926"/>
    <n v="0"/>
    <n v="0"/>
    <n v="0"/>
    <n v="0"/>
    <n v="0"/>
    <n v="12"/>
    <n v="1179"/>
    <n v="4831.8"/>
    <n v="4.9000000000000002E-2"/>
    <n v="0.20200000000000001"/>
  </r>
  <r>
    <x v="12"/>
    <x v="4"/>
    <n v="2"/>
    <x v="2"/>
    <n v="23926"/>
    <n v="0"/>
    <n v="0"/>
    <n v="0"/>
    <n v="0"/>
    <n v="0"/>
    <n v="12"/>
    <n v="15830"/>
    <n v="42636.2"/>
    <n v="0.66200000000000003"/>
    <n v="1.782"/>
  </r>
  <r>
    <x v="12"/>
    <x v="4"/>
    <n v="3"/>
    <x v="3"/>
    <n v="23926"/>
    <n v="0"/>
    <n v="0"/>
    <n v="0"/>
    <n v="0"/>
    <n v="0"/>
    <n v="12"/>
    <n v="740"/>
    <n v="1456.8"/>
    <n v="3.1E-2"/>
    <n v="6.0999999999999999E-2"/>
  </r>
  <r>
    <x v="12"/>
    <x v="4"/>
    <n v="4"/>
    <x v="4"/>
    <n v="23926"/>
    <n v="0"/>
    <n v="0"/>
    <n v="0"/>
    <n v="0"/>
    <n v="0"/>
    <n v="1"/>
    <n v="3"/>
    <n v="23.2"/>
    <n v="0"/>
    <n v="1E-3"/>
  </r>
  <r>
    <x v="12"/>
    <x v="4"/>
    <n v="5"/>
    <x v="5"/>
    <n v="23926"/>
    <n v="0"/>
    <n v="0"/>
    <n v="0"/>
    <n v="0"/>
    <n v="0"/>
    <n v="65"/>
    <n v="5452"/>
    <n v="11843.1"/>
    <n v="0.22800000000000001"/>
    <n v="0.495"/>
  </r>
  <r>
    <x v="12"/>
    <x v="4"/>
    <n v="6"/>
    <x v="6"/>
    <n v="23926"/>
    <n v="0"/>
    <n v="0"/>
    <n v="0"/>
    <n v="0"/>
    <n v="0"/>
    <n v="4"/>
    <n v="1581"/>
    <n v="1048.9000000000001"/>
    <n v="6.6000000000000003E-2"/>
    <n v="4.3999999999999997E-2"/>
  </r>
  <r>
    <x v="12"/>
    <x v="4"/>
    <n v="7"/>
    <x v="7"/>
    <n v="23926"/>
    <n v="0"/>
    <n v="0"/>
    <n v="0"/>
    <n v="0"/>
    <n v="0"/>
    <n v="0"/>
    <n v="0"/>
    <n v="0"/>
    <n v="0"/>
    <n v="0"/>
  </r>
  <r>
    <x v="12"/>
    <x v="4"/>
    <n v="8"/>
    <x v="8"/>
    <n v="23926"/>
    <n v="0"/>
    <n v="0"/>
    <n v="0"/>
    <n v="0"/>
    <n v="0"/>
    <n v="0"/>
    <n v="0"/>
    <n v="0"/>
    <n v="0"/>
    <n v="0"/>
  </r>
  <r>
    <x v="12"/>
    <x v="4"/>
    <n v="9"/>
    <x v="9"/>
    <n v="23926"/>
    <n v="0"/>
    <n v="0"/>
    <n v="0"/>
    <n v="0"/>
    <n v="0"/>
    <n v="33"/>
    <n v="4324"/>
    <n v="3007.1"/>
    <n v="0.18099999999999999"/>
    <n v="0.126"/>
  </r>
  <r>
    <x v="12"/>
    <x v="5"/>
    <n v="0"/>
    <x v="0"/>
    <n v="24158"/>
    <n v="0"/>
    <n v="0"/>
    <n v="0"/>
    <n v="0"/>
    <n v="0"/>
    <n v="12"/>
    <n v="1693"/>
    <n v="486"/>
    <n v="7.0000000000000007E-2"/>
    <n v="0.02"/>
  </r>
  <r>
    <x v="12"/>
    <x v="5"/>
    <n v="1"/>
    <x v="1"/>
    <n v="24158"/>
    <n v="0"/>
    <n v="0"/>
    <n v="0"/>
    <n v="0"/>
    <n v="0"/>
    <n v="41"/>
    <n v="2285"/>
    <n v="8852.15"/>
    <n v="9.5000000000000001E-2"/>
    <n v="0.36599999999999999"/>
  </r>
  <r>
    <x v="12"/>
    <x v="5"/>
    <n v="2"/>
    <x v="2"/>
    <n v="24158"/>
    <n v="0"/>
    <n v="0"/>
    <n v="0"/>
    <n v="0"/>
    <n v="0"/>
    <n v="12"/>
    <n v="9292"/>
    <n v="31466.66"/>
    <n v="0.38500000000000001"/>
    <n v="1.302"/>
  </r>
  <r>
    <x v="12"/>
    <x v="5"/>
    <n v="3"/>
    <x v="3"/>
    <n v="24158"/>
    <n v="0"/>
    <n v="0"/>
    <n v="0"/>
    <n v="0"/>
    <n v="0"/>
    <n v="8"/>
    <n v="958"/>
    <n v="4605.33"/>
    <n v="0.04"/>
    <n v="0.191"/>
  </r>
  <r>
    <x v="12"/>
    <x v="5"/>
    <n v="4"/>
    <x v="4"/>
    <n v="24158"/>
    <n v="0"/>
    <n v="0"/>
    <n v="0"/>
    <n v="0"/>
    <n v="0"/>
    <n v="2"/>
    <n v="185"/>
    <n v="386.65"/>
    <n v="8.0000000000000002E-3"/>
    <n v="1.6E-2"/>
  </r>
  <r>
    <x v="12"/>
    <x v="5"/>
    <n v="5"/>
    <x v="5"/>
    <n v="24158"/>
    <n v="0"/>
    <n v="0"/>
    <n v="0"/>
    <n v="0"/>
    <n v="0"/>
    <n v="57"/>
    <n v="1198"/>
    <n v="2462.5700000000002"/>
    <n v="0.05"/>
    <n v="0.10199999999999999"/>
  </r>
  <r>
    <x v="12"/>
    <x v="5"/>
    <n v="6"/>
    <x v="6"/>
    <n v="24158"/>
    <n v="0"/>
    <n v="0"/>
    <n v="0"/>
    <n v="0"/>
    <n v="0"/>
    <n v="3"/>
    <n v="14"/>
    <n v="114.08"/>
    <n v="1E-3"/>
    <n v="5.0000000000000001E-3"/>
  </r>
  <r>
    <x v="12"/>
    <x v="5"/>
    <n v="7"/>
    <x v="7"/>
    <n v="24158"/>
    <n v="0"/>
    <n v="0"/>
    <n v="0"/>
    <n v="0"/>
    <n v="0"/>
    <n v="0"/>
    <n v="0"/>
    <n v="0"/>
    <n v="0"/>
    <n v="0"/>
  </r>
  <r>
    <x v="12"/>
    <x v="5"/>
    <n v="8"/>
    <x v="8"/>
    <n v="24158"/>
    <n v="0"/>
    <n v="0"/>
    <n v="0"/>
    <n v="0"/>
    <n v="0"/>
    <n v="0"/>
    <n v="0"/>
    <n v="0"/>
    <n v="0"/>
    <n v="0"/>
  </r>
  <r>
    <x v="12"/>
    <x v="5"/>
    <n v="9"/>
    <x v="9"/>
    <n v="24158"/>
    <n v="0"/>
    <n v="0"/>
    <n v="0"/>
    <n v="0"/>
    <n v="0"/>
    <n v="23"/>
    <n v="700"/>
    <n v="1949.68"/>
    <n v="2.9000000000000001E-2"/>
    <n v="8.1000000000000003E-2"/>
  </r>
  <r>
    <x v="12"/>
    <x v="6"/>
    <n v="0"/>
    <x v="0"/>
    <n v="24493"/>
    <n v="0"/>
    <n v="0"/>
    <n v="0"/>
    <n v="0"/>
    <n v="0"/>
    <n v="11"/>
    <n v="6577"/>
    <n v="22401.68"/>
    <n v="0.26900000000000002"/>
    <n v="0.91500000000000004"/>
  </r>
  <r>
    <x v="12"/>
    <x v="6"/>
    <n v="1"/>
    <x v="1"/>
    <n v="24493"/>
    <n v="0"/>
    <n v="0"/>
    <n v="0"/>
    <n v="0"/>
    <n v="0"/>
    <n v="57"/>
    <n v="4965"/>
    <n v="13531.6"/>
    <n v="0.20300000000000001"/>
    <n v="0.55200000000000005"/>
  </r>
  <r>
    <x v="12"/>
    <x v="6"/>
    <n v="2"/>
    <x v="2"/>
    <n v="24493"/>
    <n v="0"/>
    <n v="0"/>
    <n v="0"/>
    <n v="0"/>
    <n v="0"/>
    <n v="9"/>
    <n v="18861"/>
    <n v="67975.100000000006"/>
    <n v="0.77"/>
    <n v="2.774"/>
  </r>
  <r>
    <x v="12"/>
    <x v="6"/>
    <n v="3"/>
    <x v="3"/>
    <n v="24493"/>
    <n v="0"/>
    <n v="0"/>
    <n v="0"/>
    <n v="0"/>
    <n v="0"/>
    <n v="22"/>
    <n v="8094"/>
    <n v="10925.8"/>
    <n v="0.33"/>
    <n v="0.44600000000000001"/>
  </r>
  <r>
    <x v="12"/>
    <x v="6"/>
    <n v="4"/>
    <x v="4"/>
    <n v="24493"/>
    <n v="0"/>
    <n v="0"/>
    <n v="0"/>
    <n v="0"/>
    <n v="0"/>
    <n v="4"/>
    <n v="94"/>
    <n v="218.3"/>
    <n v="4.0000000000000001E-3"/>
    <n v="8.9999999999999993E-3"/>
  </r>
  <r>
    <x v="12"/>
    <x v="6"/>
    <n v="5"/>
    <x v="5"/>
    <n v="24493"/>
    <n v="0"/>
    <n v="0"/>
    <n v="0"/>
    <n v="0"/>
    <n v="0"/>
    <n v="38"/>
    <n v="589"/>
    <n v="1631.1"/>
    <n v="2.4E-2"/>
    <n v="6.7000000000000004E-2"/>
  </r>
  <r>
    <x v="12"/>
    <x v="6"/>
    <n v="6"/>
    <x v="6"/>
    <n v="24493"/>
    <n v="0"/>
    <n v="0"/>
    <n v="0"/>
    <n v="0"/>
    <n v="0"/>
    <n v="6"/>
    <n v="646"/>
    <n v="1687.33"/>
    <n v="2.5999999999999999E-2"/>
    <n v="6.9000000000000006E-2"/>
  </r>
  <r>
    <x v="12"/>
    <x v="6"/>
    <n v="7"/>
    <x v="7"/>
    <n v="24493"/>
    <n v="0"/>
    <n v="0"/>
    <n v="0"/>
    <n v="0"/>
    <n v="0"/>
    <n v="2"/>
    <n v="311"/>
    <n v="2532.84"/>
    <n v="1.2999999999999999E-2"/>
    <n v="0.10299999999999999"/>
  </r>
  <r>
    <x v="12"/>
    <x v="6"/>
    <n v="8"/>
    <x v="8"/>
    <n v="24493"/>
    <n v="0"/>
    <n v="0"/>
    <n v="0"/>
    <n v="0"/>
    <n v="0"/>
    <n v="0"/>
    <n v="0"/>
    <n v="0"/>
    <n v="0"/>
    <n v="0"/>
  </r>
  <r>
    <x v="12"/>
    <x v="6"/>
    <n v="9"/>
    <x v="9"/>
    <n v="24493"/>
    <n v="0"/>
    <n v="0"/>
    <n v="0"/>
    <n v="0"/>
    <n v="0"/>
    <n v="15"/>
    <n v="129"/>
    <n v="169.8"/>
    <n v="5.0000000000000001E-3"/>
    <n v="7.0000000000000001E-3"/>
  </r>
  <r>
    <x v="12"/>
    <x v="7"/>
    <n v="0"/>
    <x v="0"/>
    <n v="24354"/>
    <n v="0"/>
    <n v="0"/>
    <n v="0"/>
    <n v="0"/>
    <n v="0"/>
    <n v="9"/>
    <n v="69"/>
    <n v="124.31"/>
    <n v="3.0000000000000001E-3"/>
    <n v="5.0000000000000001E-3"/>
  </r>
  <r>
    <x v="12"/>
    <x v="7"/>
    <n v="1"/>
    <x v="1"/>
    <n v="24354"/>
    <n v="0"/>
    <n v="0"/>
    <n v="0"/>
    <n v="0"/>
    <n v="0"/>
    <n v="51"/>
    <n v="666"/>
    <n v="1631"/>
    <n v="2.7E-2"/>
    <n v="6.7000000000000004E-2"/>
  </r>
  <r>
    <x v="12"/>
    <x v="7"/>
    <n v="2"/>
    <x v="2"/>
    <n v="24354"/>
    <n v="0"/>
    <n v="0"/>
    <n v="0"/>
    <n v="0"/>
    <n v="0"/>
    <n v="12"/>
    <n v="12906"/>
    <n v="26439.99"/>
    <n v="0.53"/>
    <n v="1.0860000000000001"/>
  </r>
  <r>
    <x v="12"/>
    <x v="7"/>
    <n v="3"/>
    <x v="3"/>
    <n v="24354"/>
    <n v="0"/>
    <n v="0"/>
    <n v="0"/>
    <n v="0"/>
    <n v="0"/>
    <n v="16"/>
    <n v="6702"/>
    <n v="13038.6"/>
    <n v="0.27500000000000002"/>
    <n v="0.53500000000000003"/>
  </r>
  <r>
    <x v="12"/>
    <x v="7"/>
    <n v="4"/>
    <x v="4"/>
    <n v="24354"/>
    <n v="0"/>
    <n v="0"/>
    <n v="0"/>
    <n v="0"/>
    <n v="0"/>
    <n v="5"/>
    <n v="18"/>
    <n v="39.64"/>
    <n v="1E-3"/>
    <n v="2E-3"/>
  </r>
  <r>
    <x v="12"/>
    <x v="7"/>
    <n v="5"/>
    <x v="5"/>
    <n v="24354"/>
    <n v="0"/>
    <n v="0"/>
    <n v="0"/>
    <n v="0"/>
    <n v="0"/>
    <n v="45"/>
    <n v="1042"/>
    <n v="3055.8"/>
    <n v="4.2999999999999997E-2"/>
    <n v="0.125"/>
  </r>
  <r>
    <x v="12"/>
    <x v="7"/>
    <n v="6"/>
    <x v="6"/>
    <n v="24354"/>
    <n v="0"/>
    <n v="0"/>
    <n v="0"/>
    <n v="0"/>
    <n v="0"/>
    <n v="11"/>
    <n v="2665"/>
    <n v="4127.79"/>
    <n v="0.109"/>
    <n v="0.16900000000000001"/>
  </r>
  <r>
    <x v="12"/>
    <x v="7"/>
    <n v="7"/>
    <x v="7"/>
    <n v="24354"/>
    <n v="0"/>
    <n v="0"/>
    <n v="0"/>
    <n v="0"/>
    <n v="0"/>
    <n v="0"/>
    <n v="0"/>
    <n v="0"/>
    <n v="0"/>
    <n v="0"/>
  </r>
  <r>
    <x v="12"/>
    <x v="7"/>
    <n v="8"/>
    <x v="8"/>
    <n v="24354"/>
    <n v="0"/>
    <n v="0"/>
    <n v="0"/>
    <n v="0"/>
    <n v="0"/>
    <n v="2"/>
    <n v="20"/>
    <n v="3.15"/>
    <n v="1E-3"/>
    <n v="0"/>
  </r>
  <r>
    <x v="12"/>
    <x v="7"/>
    <n v="9"/>
    <x v="9"/>
    <n v="24354"/>
    <n v="0"/>
    <n v="0"/>
    <n v="0"/>
    <n v="0"/>
    <n v="0"/>
    <n v="29"/>
    <n v="217"/>
    <n v="661.6"/>
    <n v="8.9999999999999993E-3"/>
    <n v="2.7E-2"/>
  </r>
  <r>
    <x v="12"/>
    <x v="8"/>
    <n v="0"/>
    <x v="0"/>
    <n v="24662"/>
    <n v="0"/>
    <n v="0"/>
    <n v="0"/>
    <n v="0"/>
    <n v="0"/>
    <n v="3"/>
    <n v="41"/>
    <n v="60.72"/>
    <n v="2E-3"/>
    <n v="2E-3"/>
  </r>
  <r>
    <x v="12"/>
    <x v="8"/>
    <n v="1"/>
    <x v="1"/>
    <n v="24662"/>
    <n v="0"/>
    <n v="0"/>
    <n v="0"/>
    <n v="0"/>
    <n v="0"/>
    <n v="62"/>
    <n v="3299"/>
    <n v="13593.9"/>
    <n v="0.13400000000000001"/>
    <n v="0.55100000000000005"/>
  </r>
  <r>
    <x v="12"/>
    <x v="8"/>
    <n v="2"/>
    <x v="2"/>
    <n v="24662"/>
    <n v="0"/>
    <n v="0"/>
    <n v="0"/>
    <n v="0"/>
    <n v="0"/>
    <n v="8"/>
    <n v="14079"/>
    <n v="57129.45"/>
    <n v="0.57099999999999995"/>
    <n v="2.3149999999999999"/>
  </r>
  <r>
    <x v="12"/>
    <x v="8"/>
    <n v="3"/>
    <x v="3"/>
    <n v="24662"/>
    <n v="0"/>
    <n v="0"/>
    <n v="0"/>
    <n v="0"/>
    <n v="0"/>
    <n v="10"/>
    <n v="652"/>
    <n v="3054.3"/>
    <n v="2.5999999999999999E-2"/>
    <n v="0.124"/>
  </r>
  <r>
    <x v="12"/>
    <x v="8"/>
    <n v="4"/>
    <x v="4"/>
    <n v="24662"/>
    <n v="0"/>
    <n v="0"/>
    <n v="0"/>
    <n v="0"/>
    <n v="0"/>
    <n v="1"/>
    <n v="511"/>
    <n v="1022"/>
    <n v="2.1000000000000001E-2"/>
    <n v="4.1000000000000002E-2"/>
  </r>
  <r>
    <x v="12"/>
    <x v="8"/>
    <n v="5"/>
    <x v="5"/>
    <n v="24662"/>
    <n v="0"/>
    <n v="0"/>
    <n v="0"/>
    <n v="0"/>
    <n v="0"/>
    <n v="41"/>
    <n v="3378"/>
    <n v="11750.35"/>
    <n v="0.13700000000000001"/>
    <n v="0.47599999999999998"/>
  </r>
  <r>
    <x v="12"/>
    <x v="8"/>
    <n v="6"/>
    <x v="6"/>
    <n v="24662"/>
    <n v="0"/>
    <n v="0"/>
    <n v="0"/>
    <n v="0"/>
    <n v="0"/>
    <n v="0"/>
    <n v="0"/>
    <n v="0"/>
    <n v="0"/>
    <n v="0"/>
  </r>
  <r>
    <x v="12"/>
    <x v="8"/>
    <n v="7"/>
    <x v="7"/>
    <n v="24662"/>
    <n v="0"/>
    <n v="0"/>
    <n v="0"/>
    <n v="0"/>
    <n v="0"/>
    <n v="0"/>
    <n v="0"/>
    <n v="0"/>
    <n v="0"/>
    <n v="0"/>
  </r>
  <r>
    <x v="12"/>
    <x v="8"/>
    <n v="8"/>
    <x v="8"/>
    <n v="24662"/>
    <n v="0"/>
    <n v="0"/>
    <n v="0"/>
    <n v="0"/>
    <n v="0"/>
    <n v="0"/>
    <n v="0"/>
    <n v="0"/>
    <n v="0"/>
    <n v="0"/>
  </r>
  <r>
    <x v="12"/>
    <x v="8"/>
    <n v="9"/>
    <x v="9"/>
    <n v="24662"/>
    <n v="0"/>
    <n v="0"/>
    <n v="0"/>
    <n v="0"/>
    <n v="0"/>
    <n v="28"/>
    <n v="1441"/>
    <n v="2878.83"/>
    <n v="5.8000000000000003E-2"/>
    <n v="0.11700000000000001"/>
  </r>
  <r>
    <x v="13"/>
    <x v="0"/>
    <n v="0"/>
    <x v="0"/>
    <n v="160615"/>
    <n v="0"/>
    <n v="0"/>
    <n v="0"/>
    <n v="0"/>
    <n v="0"/>
    <n v="129"/>
    <n v="79031"/>
    <n v="19812.57"/>
    <n v="0.49199999999999999"/>
    <n v="0.123"/>
  </r>
  <r>
    <x v="13"/>
    <x v="0"/>
    <n v="1"/>
    <x v="1"/>
    <n v="160615"/>
    <n v="0"/>
    <n v="0"/>
    <n v="0"/>
    <n v="0"/>
    <n v="0"/>
    <n v="169"/>
    <n v="3358"/>
    <n v="10140.209999999999"/>
    <n v="2.1000000000000001E-2"/>
    <n v="6.3E-2"/>
  </r>
  <r>
    <x v="13"/>
    <x v="0"/>
    <n v="2"/>
    <x v="2"/>
    <n v="160615"/>
    <n v="1"/>
    <n v="17478"/>
    <n v="61181.2"/>
    <n v="0.109"/>
    <n v="0.38100000000000001"/>
    <n v="61"/>
    <n v="100762"/>
    <n v="79044.960000000006"/>
    <n v="0.627"/>
    <n v="0.49199999999999999"/>
  </r>
  <r>
    <x v="13"/>
    <x v="0"/>
    <n v="3"/>
    <x v="3"/>
    <n v="160615"/>
    <n v="0"/>
    <n v="0"/>
    <n v="0"/>
    <n v="0"/>
    <n v="0"/>
    <n v="99"/>
    <n v="26483"/>
    <n v="35426.800000000003"/>
    <n v="0.16500000000000001"/>
    <n v="0.221"/>
  </r>
  <r>
    <x v="13"/>
    <x v="0"/>
    <n v="4"/>
    <x v="4"/>
    <n v="160615"/>
    <n v="0"/>
    <n v="0"/>
    <n v="0"/>
    <n v="0"/>
    <n v="0"/>
    <n v="10"/>
    <n v="3516"/>
    <n v="8472.8799999999992"/>
    <n v="2.1999999999999999E-2"/>
    <n v="5.2999999999999999E-2"/>
  </r>
  <r>
    <x v="13"/>
    <x v="0"/>
    <n v="5"/>
    <x v="5"/>
    <n v="160615"/>
    <n v="2"/>
    <n v="2"/>
    <n v="2.2000000000000002"/>
    <n v="0"/>
    <n v="0"/>
    <n v="413"/>
    <n v="127605"/>
    <n v="119644.11"/>
    <n v="0.79400000000000004"/>
    <n v="0.745"/>
  </r>
  <r>
    <x v="13"/>
    <x v="0"/>
    <n v="6"/>
    <x v="6"/>
    <n v="160615"/>
    <n v="1"/>
    <n v="14"/>
    <n v="4.5999999999999996"/>
    <n v="0"/>
    <n v="0"/>
    <n v="40"/>
    <n v="13078"/>
    <n v="29928.58"/>
    <n v="8.1000000000000003E-2"/>
    <n v="0.186"/>
  </r>
  <r>
    <x v="13"/>
    <x v="0"/>
    <n v="7"/>
    <x v="7"/>
    <n v="160615"/>
    <n v="0"/>
    <n v="0"/>
    <n v="0"/>
    <n v="0"/>
    <n v="0"/>
    <n v="2"/>
    <n v="2"/>
    <n v="6.33"/>
    <n v="0"/>
    <n v="0"/>
  </r>
  <r>
    <x v="13"/>
    <x v="0"/>
    <n v="8"/>
    <x v="8"/>
    <n v="160615"/>
    <n v="0"/>
    <n v="0"/>
    <n v="0"/>
    <n v="0"/>
    <n v="0"/>
    <n v="19"/>
    <n v="16819"/>
    <n v="1431.48"/>
    <n v="0.105"/>
    <n v="8.9999999999999993E-3"/>
  </r>
  <r>
    <x v="13"/>
    <x v="0"/>
    <n v="9"/>
    <x v="9"/>
    <n v="160615"/>
    <n v="0"/>
    <n v="0"/>
    <n v="0"/>
    <n v="0"/>
    <n v="0"/>
    <n v="242"/>
    <n v="52620"/>
    <n v="26472.35"/>
    <n v="0.32800000000000001"/>
    <n v="0.16500000000000001"/>
  </r>
  <r>
    <x v="13"/>
    <x v="1"/>
    <n v="0"/>
    <x v="0"/>
    <n v="161956"/>
    <n v="0"/>
    <n v="0"/>
    <n v="0"/>
    <n v="0"/>
    <n v="0"/>
    <n v="107"/>
    <n v="37170"/>
    <n v="11417.5"/>
    <n v="0.23"/>
    <n v="7.0000000000000007E-2"/>
  </r>
  <r>
    <x v="13"/>
    <x v="1"/>
    <n v="1"/>
    <x v="1"/>
    <n v="161956"/>
    <n v="0"/>
    <n v="0"/>
    <n v="0"/>
    <n v="0"/>
    <n v="0"/>
    <n v="258"/>
    <n v="4558"/>
    <n v="9025.86"/>
    <n v="2.8000000000000001E-2"/>
    <n v="5.6000000000000001E-2"/>
  </r>
  <r>
    <x v="13"/>
    <x v="1"/>
    <n v="2"/>
    <x v="2"/>
    <n v="161956"/>
    <n v="0"/>
    <n v="0"/>
    <n v="0"/>
    <n v="0"/>
    <n v="0"/>
    <n v="49"/>
    <n v="80732"/>
    <n v="87573.69"/>
    <n v="0.498"/>
    <n v="0.54100000000000004"/>
  </r>
  <r>
    <x v="13"/>
    <x v="1"/>
    <n v="3"/>
    <x v="3"/>
    <n v="161956"/>
    <n v="0"/>
    <n v="0"/>
    <n v="0"/>
    <n v="0"/>
    <n v="0"/>
    <n v="73"/>
    <n v="26834"/>
    <n v="32122.06"/>
    <n v="0.16600000000000001"/>
    <n v="0.19800000000000001"/>
  </r>
  <r>
    <x v="13"/>
    <x v="1"/>
    <n v="4"/>
    <x v="4"/>
    <n v="161956"/>
    <n v="0"/>
    <n v="0"/>
    <n v="0"/>
    <n v="0"/>
    <n v="0"/>
    <n v="3"/>
    <n v="2395"/>
    <n v="2002.33"/>
    <n v="1.4999999999999999E-2"/>
    <n v="1.2E-2"/>
  </r>
  <r>
    <x v="13"/>
    <x v="1"/>
    <n v="5"/>
    <x v="5"/>
    <n v="161956"/>
    <n v="0"/>
    <n v="0"/>
    <n v="0"/>
    <n v="0"/>
    <n v="0"/>
    <n v="297"/>
    <n v="63803"/>
    <n v="80419.16"/>
    <n v="0.39400000000000002"/>
    <n v="0.497"/>
  </r>
  <r>
    <x v="13"/>
    <x v="1"/>
    <n v="6"/>
    <x v="6"/>
    <n v="161956"/>
    <n v="0"/>
    <n v="0"/>
    <n v="0"/>
    <n v="0"/>
    <n v="0"/>
    <n v="39"/>
    <n v="30123"/>
    <n v="25278.35"/>
    <n v="0.186"/>
    <n v="0.156"/>
  </r>
  <r>
    <x v="13"/>
    <x v="1"/>
    <n v="7"/>
    <x v="7"/>
    <n v="161956"/>
    <n v="0"/>
    <n v="0"/>
    <n v="0"/>
    <n v="0"/>
    <n v="0"/>
    <n v="8"/>
    <n v="6689"/>
    <n v="5145.96"/>
    <n v="4.1000000000000002E-2"/>
    <n v="3.2000000000000001E-2"/>
  </r>
  <r>
    <x v="13"/>
    <x v="1"/>
    <n v="8"/>
    <x v="8"/>
    <n v="161956"/>
    <n v="0"/>
    <n v="0"/>
    <n v="0"/>
    <n v="0"/>
    <n v="0"/>
    <n v="11"/>
    <n v="10354"/>
    <n v="3444.51"/>
    <n v="6.4000000000000001E-2"/>
    <n v="2.1000000000000001E-2"/>
  </r>
  <r>
    <x v="13"/>
    <x v="1"/>
    <n v="9"/>
    <x v="9"/>
    <n v="161956"/>
    <n v="0"/>
    <n v="0"/>
    <n v="0"/>
    <n v="0"/>
    <n v="0"/>
    <n v="176"/>
    <n v="24965"/>
    <n v="21329.7"/>
    <n v="0.154"/>
    <n v="0.13200000000000001"/>
  </r>
  <r>
    <x v="13"/>
    <x v="2"/>
    <n v="0"/>
    <x v="0"/>
    <n v="163322"/>
    <n v="0"/>
    <n v="0"/>
    <n v="0"/>
    <n v="0"/>
    <n v="0"/>
    <n v="96"/>
    <n v="32662"/>
    <n v="16346"/>
    <n v="0.2"/>
    <n v="0.1"/>
  </r>
  <r>
    <x v="13"/>
    <x v="2"/>
    <n v="1"/>
    <x v="1"/>
    <n v="163322"/>
    <n v="0"/>
    <n v="0"/>
    <n v="0"/>
    <n v="0"/>
    <n v="0"/>
    <n v="238"/>
    <n v="7990"/>
    <n v="19659"/>
    <n v="4.9000000000000002E-2"/>
    <n v="0.12"/>
  </r>
  <r>
    <x v="13"/>
    <x v="2"/>
    <n v="2"/>
    <x v="2"/>
    <n v="163322"/>
    <n v="0"/>
    <n v="0"/>
    <n v="0"/>
    <n v="0"/>
    <n v="0"/>
    <n v="49"/>
    <n v="84022"/>
    <n v="122637"/>
    <n v="0.51400000000000001"/>
    <n v="0.751"/>
  </r>
  <r>
    <x v="13"/>
    <x v="2"/>
    <n v="3"/>
    <x v="3"/>
    <n v="163322"/>
    <n v="0"/>
    <n v="0"/>
    <n v="0"/>
    <n v="0"/>
    <n v="0"/>
    <n v="82"/>
    <n v="21173"/>
    <n v="29896"/>
    <n v="0.13"/>
    <n v="0.183"/>
  </r>
  <r>
    <x v="13"/>
    <x v="2"/>
    <n v="4"/>
    <x v="4"/>
    <n v="163322"/>
    <n v="0"/>
    <n v="0"/>
    <n v="0"/>
    <n v="0"/>
    <n v="0"/>
    <n v="8"/>
    <n v="7163"/>
    <n v="649"/>
    <n v="4.3999999999999997E-2"/>
    <n v="4.0000000000000001E-3"/>
  </r>
  <r>
    <x v="13"/>
    <x v="2"/>
    <n v="5"/>
    <x v="5"/>
    <n v="163322"/>
    <n v="0"/>
    <n v="0"/>
    <n v="0"/>
    <n v="0"/>
    <n v="0"/>
    <n v="326"/>
    <n v="56788"/>
    <n v="43965"/>
    <n v="0.34799999999999998"/>
    <n v="0.26900000000000002"/>
  </r>
  <r>
    <x v="13"/>
    <x v="2"/>
    <n v="6"/>
    <x v="6"/>
    <n v="163322"/>
    <n v="1"/>
    <n v="62337"/>
    <n v="26406"/>
    <n v="0.38200000000000001"/>
    <n v="0.16200000000000001"/>
    <n v="30"/>
    <n v="21405"/>
    <n v="21987"/>
    <n v="0.13100000000000001"/>
    <n v="0.13500000000000001"/>
  </r>
  <r>
    <x v="13"/>
    <x v="2"/>
    <n v="7"/>
    <x v="7"/>
    <n v="163322"/>
    <n v="0"/>
    <n v="0"/>
    <n v="0"/>
    <n v="0"/>
    <n v="0"/>
    <n v="2"/>
    <n v="179"/>
    <n v="761"/>
    <n v="1E-3"/>
    <n v="5.0000000000000001E-3"/>
  </r>
  <r>
    <x v="13"/>
    <x v="2"/>
    <n v="8"/>
    <x v="8"/>
    <n v="163322"/>
    <n v="0"/>
    <n v="0"/>
    <n v="0"/>
    <n v="0"/>
    <n v="0"/>
    <n v="17"/>
    <n v="13984"/>
    <n v="2819"/>
    <n v="8.5999999999999993E-2"/>
    <n v="1.7000000000000001E-2"/>
  </r>
  <r>
    <x v="13"/>
    <x v="2"/>
    <n v="9"/>
    <x v="9"/>
    <n v="163322"/>
    <n v="0"/>
    <n v="0"/>
    <n v="0"/>
    <n v="0"/>
    <n v="0"/>
    <n v="190"/>
    <n v="20752"/>
    <n v="23276"/>
    <n v="0.127"/>
    <n v="0.14299999999999999"/>
  </r>
  <r>
    <x v="13"/>
    <x v="3"/>
    <n v="0"/>
    <x v="0"/>
    <n v="164964"/>
    <n v="4"/>
    <n v="809"/>
    <n v="3937"/>
    <n v="5.0000000000000001E-3"/>
    <n v="2.4E-2"/>
    <n v="94"/>
    <n v="43886"/>
    <n v="20024"/>
    <n v="0.26600000000000001"/>
    <n v="0.121"/>
  </r>
  <r>
    <x v="13"/>
    <x v="3"/>
    <n v="1"/>
    <x v="1"/>
    <n v="164964"/>
    <n v="1"/>
    <n v="9"/>
    <n v="14.37"/>
    <n v="0"/>
    <n v="0"/>
    <n v="256"/>
    <n v="7568"/>
    <n v="16781.63"/>
    <n v="4.5999999999999999E-2"/>
    <n v="0.10199999999999999"/>
  </r>
  <r>
    <x v="13"/>
    <x v="3"/>
    <n v="2"/>
    <x v="2"/>
    <n v="164964"/>
    <n v="13"/>
    <n v="45069"/>
    <n v="133813"/>
    <n v="0.27300000000000002"/>
    <n v="0.81100000000000005"/>
    <n v="40"/>
    <n v="122709"/>
    <n v="107242"/>
    <n v="0.74399999999999999"/>
    <n v="0.65"/>
  </r>
  <r>
    <x v="13"/>
    <x v="3"/>
    <n v="3"/>
    <x v="3"/>
    <n v="164964"/>
    <n v="3"/>
    <n v="215"/>
    <n v="163"/>
    <n v="1E-3"/>
    <n v="1E-3"/>
    <n v="83"/>
    <n v="14574"/>
    <n v="25549"/>
    <n v="8.7999999999999995E-2"/>
    <n v="0.155"/>
  </r>
  <r>
    <x v="13"/>
    <x v="3"/>
    <n v="4"/>
    <x v="4"/>
    <n v="164964"/>
    <n v="0"/>
    <n v="0"/>
    <n v="0"/>
    <n v="0"/>
    <n v="0"/>
    <n v="0"/>
    <n v="0"/>
    <n v="0"/>
    <n v="0"/>
    <n v="0"/>
  </r>
  <r>
    <x v="13"/>
    <x v="3"/>
    <n v="5"/>
    <x v="5"/>
    <n v="164964"/>
    <n v="8"/>
    <n v="240"/>
    <n v="622"/>
    <n v="1E-3"/>
    <n v="4.0000000000000001E-3"/>
    <n v="399"/>
    <n v="52721"/>
    <n v="81426"/>
    <n v="0.32"/>
    <n v="0.49399999999999999"/>
  </r>
  <r>
    <x v="13"/>
    <x v="3"/>
    <n v="6"/>
    <x v="6"/>
    <n v="164964"/>
    <n v="109"/>
    <n v="65095"/>
    <n v="408812"/>
    <n v="0.39500000000000002"/>
    <n v="2.4780000000000002"/>
    <n v="63"/>
    <n v="31903"/>
    <n v="42910"/>
    <n v="0.193"/>
    <n v="0.26"/>
  </r>
  <r>
    <x v="13"/>
    <x v="3"/>
    <n v="7"/>
    <x v="7"/>
    <n v="164964"/>
    <n v="0"/>
    <n v="0"/>
    <n v="0"/>
    <n v="0"/>
    <n v="0"/>
    <n v="3"/>
    <n v="650"/>
    <n v="610"/>
    <n v="4.0000000000000001E-3"/>
    <n v="4.0000000000000001E-3"/>
  </r>
  <r>
    <x v="13"/>
    <x v="3"/>
    <n v="8"/>
    <x v="8"/>
    <n v="164964"/>
    <n v="0"/>
    <n v="0"/>
    <n v="0"/>
    <n v="0"/>
    <n v="0"/>
    <n v="14"/>
    <n v="11616"/>
    <n v="8947"/>
    <n v="7.0000000000000007E-2"/>
    <n v="5.3999999999999999E-2"/>
  </r>
  <r>
    <x v="13"/>
    <x v="3"/>
    <n v="9"/>
    <x v="9"/>
    <n v="164964"/>
    <n v="1"/>
    <n v="79"/>
    <n v="113"/>
    <n v="0"/>
    <n v="1E-3"/>
    <n v="219"/>
    <n v="27636"/>
    <n v="22301"/>
    <n v="0.16800000000000001"/>
    <n v="0.13500000000000001"/>
  </r>
  <r>
    <x v="13"/>
    <x v="4"/>
    <n v="0"/>
    <x v="0"/>
    <n v="167322"/>
    <n v="0"/>
    <n v="0"/>
    <n v="0"/>
    <n v="0"/>
    <n v="0"/>
    <n v="119"/>
    <n v="32129"/>
    <n v="12316.36"/>
    <n v="0.192"/>
    <n v="7.3999999999999996E-2"/>
  </r>
  <r>
    <x v="13"/>
    <x v="4"/>
    <n v="1"/>
    <x v="1"/>
    <n v="167322"/>
    <n v="0"/>
    <n v="0"/>
    <n v="0"/>
    <n v="0"/>
    <n v="0"/>
    <n v="186"/>
    <n v="7582"/>
    <n v="17480.87"/>
    <n v="4.4999999999999998E-2"/>
    <n v="0.104"/>
  </r>
  <r>
    <x v="13"/>
    <x v="4"/>
    <n v="2"/>
    <x v="2"/>
    <n v="167322"/>
    <n v="0"/>
    <n v="0"/>
    <n v="0"/>
    <n v="0"/>
    <n v="0"/>
    <n v="29"/>
    <n v="37442"/>
    <n v="49447.5"/>
    <n v="0.224"/>
    <n v="0.29599999999999999"/>
  </r>
  <r>
    <x v="13"/>
    <x v="4"/>
    <n v="3"/>
    <x v="3"/>
    <n v="167322"/>
    <n v="0"/>
    <n v="0"/>
    <n v="0"/>
    <n v="0"/>
    <n v="0"/>
    <n v="54"/>
    <n v="11101"/>
    <n v="30761.89"/>
    <n v="6.6000000000000003E-2"/>
    <n v="0.184"/>
  </r>
  <r>
    <x v="13"/>
    <x v="4"/>
    <n v="4"/>
    <x v="4"/>
    <n v="167322"/>
    <n v="0"/>
    <n v="0"/>
    <n v="0"/>
    <n v="0"/>
    <n v="0"/>
    <n v="1"/>
    <n v="1"/>
    <n v="2"/>
    <n v="0"/>
    <n v="0"/>
  </r>
  <r>
    <x v="13"/>
    <x v="4"/>
    <n v="5"/>
    <x v="5"/>
    <n v="167322"/>
    <n v="0"/>
    <n v="0"/>
    <n v="0"/>
    <n v="0"/>
    <n v="0"/>
    <n v="379"/>
    <n v="69447"/>
    <n v="60551.32"/>
    <n v="0.41499999999999998"/>
    <n v="0.36199999999999999"/>
  </r>
  <r>
    <x v="13"/>
    <x v="4"/>
    <n v="6"/>
    <x v="6"/>
    <n v="167322"/>
    <n v="0"/>
    <n v="0"/>
    <n v="0"/>
    <n v="0"/>
    <n v="0"/>
    <n v="26"/>
    <n v="13789"/>
    <n v="26495"/>
    <n v="8.2000000000000003E-2"/>
    <n v="0.158"/>
  </r>
  <r>
    <x v="13"/>
    <x v="4"/>
    <n v="7"/>
    <x v="7"/>
    <n v="167322"/>
    <n v="0"/>
    <n v="0"/>
    <n v="0"/>
    <n v="0"/>
    <n v="0"/>
    <n v="6"/>
    <n v="2501"/>
    <n v="1058"/>
    <n v="1.4999999999999999E-2"/>
    <n v="6.0000000000000001E-3"/>
  </r>
  <r>
    <x v="13"/>
    <x v="4"/>
    <n v="8"/>
    <x v="8"/>
    <n v="167322"/>
    <n v="0"/>
    <n v="0"/>
    <n v="0"/>
    <n v="0"/>
    <n v="0"/>
    <n v="5"/>
    <n v="2247"/>
    <n v="2604"/>
    <n v="1.2999999999999999E-2"/>
    <n v="1.6E-2"/>
  </r>
  <r>
    <x v="13"/>
    <x v="4"/>
    <n v="9"/>
    <x v="9"/>
    <n v="167322"/>
    <n v="0"/>
    <n v="0"/>
    <n v="0"/>
    <n v="0"/>
    <n v="0"/>
    <n v="201"/>
    <n v="37176"/>
    <n v="72781.36"/>
    <n v="0.222"/>
    <n v="0.435"/>
  </r>
  <r>
    <x v="13"/>
    <x v="5"/>
    <n v="0"/>
    <x v="0"/>
    <n v="170049"/>
    <n v="6"/>
    <n v="2031"/>
    <n v="3565.08"/>
    <n v="1.2E-2"/>
    <n v="2.1000000000000001E-2"/>
    <n v="104"/>
    <n v="23143"/>
    <n v="8456.4699999999993"/>
    <n v="0.13600000000000001"/>
    <n v="0.05"/>
  </r>
  <r>
    <x v="13"/>
    <x v="5"/>
    <n v="1"/>
    <x v="1"/>
    <n v="170049"/>
    <n v="0"/>
    <n v="0"/>
    <n v="0"/>
    <n v="0"/>
    <n v="0"/>
    <n v="121"/>
    <n v="8712"/>
    <n v="9169.44"/>
    <n v="5.0999999999999997E-2"/>
    <n v="5.3999999999999999E-2"/>
  </r>
  <r>
    <x v="13"/>
    <x v="5"/>
    <n v="2"/>
    <x v="2"/>
    <n v="170049"/>
    <n v="5"/>
    <n v="27259"/>
    <n v="86520.17"/>
    <n v="0.16"/>
    <n v="0.50900000000000001"/>
    <n v="36"/>
    <n v="69277"/>
    <n v="101813.15"/>
    <n v="0.40699999999999997"/>
    <n v="0.59899999999999998"/>
  </r>
  <r>
    <x v="13"/>
    <x v="5"/>
    <n v="3"/>
    <x v="3"/>
    <n v="170049"/>
    <n v="6"/>
    <n v="4248"/>
    <n v="24845.08"/>
    <n v="2.5000000000000001E-2"/>
    <n v="0.14599999999999999"/>
    <n v="87"/>
    <n v="28842"/>
    <n v="51692.66"/>
    <n v="0.17"/>
    <n v="0.30399999999999999"/>
  </r>
  <r>
    <x v="13"/>
    <x v="5"/>
    <n v="4"/>
    <x v="4"/>
    <n v="170049"/>
    <n v="0"/>
    <n v="0"/>
    <n v="0"/>
    <n v="0"/>
    <n v="0"/>
    <n v="3"/>
    <n v="2502"/>
    <n v="6162.44"/>
    <n v="1.4999999999999999E-2"/>
    <n v="3.5999999999999997E-2"/>
  </r>
  <r>
    <x v="13"/>
    <x v="5"/>
    <n v="5"/>
    <x v="5"/>
    <n v="170049"/>
    <n v="2"/>
    <n v="38"/>
    <n v="43.67"/>
    <n v="0"/>
    <n v="0"/>
    <n v="344"/>
    <n v="39049"/>
    <n v="49873.15"/>
    <n v="0.23"/>
    <n v="0.29299999999999998"/>
  </r>
  <r>
    <x v="13"/>
    <x v="5"/>
    <n v="6"/>
    <x v="6"/>
    <n v="170049"/>
    <n v="33"/>
    <n v="19845"/>
    <n v="115661.04"/>
    <n v="0.11700000000000001"/>
    <n v="0.68"/>
    <n v="26"/>
    <n v="5196"/>
    <n v="16395.91"/>
    <n v="3.1E-2"/>
    <n v="9.6000000000000002E-2"/>
  </r>
  <r>
    <x v="13"/>
    <x v="5"/>
    <n v="7"/>
    <x v="7"/>
    <n v="170049"/>
    <n v="0"/>
    <n v="0"/>
    <n v="0"/>
    <n v="0"/>
    <n v="0"/>
    <n v="3"/>
    <n v="55"/>
    <n v="552.1"/>
    <n v="0"/>
    <n v="3.0000000000000001E-3"/>
  </r>
  <r>
    <x v="13"/>
    <x v="5"/>
    <n v="8"/>
    <x v="8"/>
    <n v="170049"/>
    <n v="0"/>
    <n v="0"/>
    <n v="0"/>
    <n v="0"/>
    <n v="0"/>
    <n v="10"/>
    <n v="30470"/>
    <n v="53497.45"/>
    <n v="0.17899999999999999"/>
    <n v="0.315"/>
  </r>
  <r>
    <x v="13"/>
    <x v="5"/>
    <n v="9"/>
    <x v="9"/>
    <n v="170049"/>
    <n v="3"/>
    <n v="26"/>
    <n v="33.090000000000003"/>
    <n v="0"/>
    <n v="0"/>
    <n v="258"/>
    <n v="34445"/>
    <n v="37125.19"/>
    <n v="0.20300000000000001"/>
    <n v="0.218"/>
  </r>
  <r>
    <x v="13"/>
    <x v="6"/>
    <n v="0"/>
    <x v="0"/>
    <n v="172071"/>
    <n v="1"/>
    <n v="1"/>
    <n v="2.42"/>
    <n v="0"/>
    <n v="0"/>
    <n v="131"/>
    <n v="55772"/>
    <n v="23004.65"/>
    <n v="0.32400000000000001"/>
    <n v="0.13400000000000001"/>
  </r>
  <r>
    <x v="13"/>
    <x v="6"/>
    <n v="1"/>
    <x v="1"/>
    <n v="172071"/>
    <n v="0"/>
    <n v="0"/>
    <n v="0"/>
    <n v="0"/>
    <n v="0"/>
    <n v="164"/>
    <n v="17608"/>
    <n v="19272.53"/>
    <n v="0.10199999999999999"/>
    <n v="0.112"/>
  </r>
  <r>
    <x v="13"/>
    <x v="6"/>
    <n v="2"/>
    <x v="2"/>
    <n v="172071"/>
    <n v="7"/>
    <n v="45480"/>
    <n v="57431.45"/>
    <n v="0.26400000000000001"/>
    <n v="0.33400000000000002"/>
    <n v="36"/>
    <n v="68892"/>
    <n v="42504.99"/>
    <n v="0.4"/>
    <n v="0.247"/>
  </r>
  <r>
    <x v="13"/>
    <x v="6"/>
    <n v="3"/>
    <x v="3"/>
    <n v="172071"/>
    <n v="5"/>
    <n v="2115"/>
    <n v="7280.68"/>
    <n v="1.2E-2"/>
    <n v="4.2000000000000003E-2"/>
    <n v="98"/>
    <n v="22639"/>
    <n v="44561.22"/>
    <n v="0.13200000000000001"/>
    <n v="0.25900000000000001"/>
  </r>
  <r>
    <x v="13"/>
    <x v="6"/>
    <n v="4"/>
    <x v="4"/>
    <n v="172071"/>
    <n v="0"/>
    <n v="0"/>
    <n v="0"/>
    <n v="0"/>
    <n v="0"/>
    <n v="3"/>
    <n v="4975"/>
    <n v="171.11"/>
    <n v="2.9000000000000001E-2"/>
    <n v="1E-3"/>
  </r>
  <r>
    <x v="13"/>
    <x v="6"/>
    <n v="5"/>
    <x v="5"/>
    <n v="172071"/>
    <n v="0"/>
    <n v="0"/>
    <n v="0"/>
    <n v="0"/>
    <n v="0"/>
    <n v="290"/>
    <n v="54700"/>
    <n v="67016.41"/>
    <n v="0.318"/>
    <n v="0.38900000000000001"/>
  </r>
  <r>
    <x v="13"/>
    <x v="6"/>
    <n v="6"/>
    <x v="6"/>
    <n v="172071"/>
    <n v="16"/>
    <n v="22291"/>
    <n v="63083.64"/>
    <n v="0.13"/>
    <n v="0.36699999999999999"/>
    <n v="39"/>
    <n v="7553"/>
    <n v="14768.04"/>
    <n v="4.3999999999999997E-2"/>
    <n v="8.5999999999999993E-2"/>
  </r>
  <r>
    <x v="13"/>
    <x v="6"/>
    <n v="7"/>
    <x v="7"/>
    <n v="172071"/>
    <n v="0"/>
    <n v="0"/>
    <n v="0"/>
    <n v="0"/>
    <n v="0"/>
    <n v="7"/>
    <n v="1102"/>
    <n v="939.6"/>
    <n v="6.0000000000000001E-3"/>
    <n v="5.0000000000000001E-3"/>
  </r>
  <r>
    <x v="13"/>
    <x v="6"/>
    <n v="8"/>
    <x v="8"/>
    <n v="172071"/>
    <n v="0"/>
    <n v="0"/>
    <n v="0"/>
    <n v="0"/>
    <n v="0"/>
    <n v="7"/>
    <n v="12800"/>
    <n v="4753.76"/>
    <n v="7.3999999999999996E-2"/>
    <n v="2.8000000000000001E-2"/>
  </r>
  <r>
    <x v="13"/>
    <x v="6"/>
    <n v="9"/>
    <x v="9"/>
    <n v="172071"/>
    <n v="2"/>
    <n v="16"/>
    <n v="61.38"/>
    <n v="0"/>
    <n v="0"/>
    <n v="236"/>
    <n v="14989"/>
    <n v="26926.66"/>
    <n v="8.6999999999999994E-2"/>
    <n v="0.156"/>
  </r>
  <r>
    <x v="13"/>
    <x v="7"/>
    <n v="0"/>
    <x v="0"/>
    <n v="174412"/>
    <n v="18"/>
    <n v="19825"/>
    <n v="26462.7"/>
    <n v="0.114"/>
    <n v="0.152"/>
    <n v="113"/>
    <n v="58730"/>
    <n v="45390.1"/>
    <n v="0.33700000000000002"/>
    <n v="0.26"/>
  </r>
  <r>
    <x v="13"/>
    <x v="7"/>
    <n v="1"/>
    <x v="1"/>
    <n v="174412"/>
    <n v="4"/>
    <n v="159"/>
    <n v="482.17"/>
    <n v="1E-3"/>
    <n v="3.0000000000000001E-3"/>
    <n v="141"/>
    <n v="12152"/>
    <n v="24805.05"/>
    <n v="7.0000000000000007E-2"/>
    <n v="0.14199999999999999"/>
  </r>
  <r>
    <x v="13"/>
    <x v="7"/>
    <n v="2"/>
    <x v="2"/>
    <n v="174412"/>
    <n v="7"/>
    <n v="30394"/>
    <n v="172320.38"/>
    <n v="0.17399999999999999"/>
    <n v="0.98799999999999999"/>
    <n v="37"/>
    <n v="88395"/>
    <n v="147306.85999999999"/>
    <n v="0.50700000000000001"/>
    <n v="0.84499999999999997"/>
  </r>
  <r>
    <x v="13"/>
    <x v="7"/>
    <n v="3"/>
    <x v="3"/>
    <n v="174412"/>
    <n v="24"/>
    <n v="23557"/>
    <n v="426995.19"/>
    <n v="0.13500000000000001"/>
    <n v="2.4470000000000001"/>
    <n v="101"/>
    <n v="28935"/>
    <n v="51318.2"/>
    <n v="0.16600000000000001"/>
    <n v="0.29399999999999998"/>
  </r>
  <r>
    <x v="13"/>
    <x v="7"/>
    <n v="4"/>
    <x v="4"/>
    <n v="174412"/>
    <n v="0"/>
    <n v="0"/>
    <n v="0"/>
    <n v="0"/>
    <n v="0"/>
    <n v="2"/>
    <n v="11"/>
    <n v="13.29"/>
    <n v="0"/>
    <n v="0"/>
  </r>
  <r>
    <x v="13"/>
    <x v="7"/>
    <n v="5"/>
    <x v="5"/>
    <n v="174412"/>
    <n v="7"/>
    <n v="1739"/>
    <n v="8106.88"/>
    <n v="0.01"/>
    <n v="4.5999999999999999E-2"/>
    <n v="189"/>
    <n v="44699"/>
    <n v="68410.59"/>
    <n v="0.25600000000000001"/>
    <n v="0.39200000000000002"/>
  </r>
  <r>
    <x v="13"/>
    <x v="7"/>
    <n v="6"/>
    <x v="6"/>
    <n v="174412"/>
    <n v="133"/>
    <n v="135251"/>
    <n v="2870998.25"/>
    <n v="0.77500000000000002"/>
    <n v="16.46"/>
    <n v="76"/>
    <n v="19198"/>
    <n v="59124.299999999799"/>
    <n v="0.11"/>
    <n v="0.33900000000000002"/>
  </r>
  <r>
    <x v="13"/>
    <x v="7"/>
    <n v="7"/>
    <x v="7"/>
    <n v="174412"/>
    <n v="0"/>
    <n v="0"/>
    <n v="0"/>
    <n v="0"/>
    <n v="0"/>
    <n v="3"/>
    <n v="36"/>
    <n v="128.63"/>
    <n v="0"/>
    <n v="1E-3"/>
  </r>
  <r>
    <x v="13"/>
    <x v="7"/>
    <n v="8"/>
    <x v="8"/>
    <n v="174412"/>
    <n v="0"/>
    <n v="0"/>
    <n v="0"/>
    <n v="0"/>
    <n v="0"/>
    <n v="6"/>
    <n v="2499"/>
    <n v="8966.75"/>
    <n v="1.4E-2"/>
    <n v="5.0999999999999997E-2"/>
  </r>
  <r>
    <x v="13"/>
    <x v="7"/>
    <n v="9"/>
    <x v="9"/>
    <n v="174412"/>
    <n v="4"/>
    <n v="141"/>
    <n v="159.6"/>
    <n v="1E-3"/>
    <n v="1E-3"/>
    <n v="182"/>
    <n v="40648"/>
    <n v="39846.519999999997"/>
    <n v="0.23300000000000001"/>
    <n v="0.22800000000000001"/>
  </r>
  <r>
    <x v="13"/>
    <x v="8"/>
    <n v="0"/>
    <x v="0"/>
    <n v="177006"/>
    <n v="0"/>
    <n v="0"/>
    <n v="0"/>
    <n v="0"/>
    <n v="0"/>
    <n v="114"/>
    <n v="68282"/>
    <n v="29093.75"/>
    <n v="0.38600000000000001"/>
    <n v="0.16400000000000001"/>
  </r>
  <r>
    <x v="13"/>
    <x v="8"/>
    <n v="1"/>
    <x v="1"/>
    <n v="177006"/>
    <n v="0"/>
    <n v="0"/>
    <n v="0"/>
    <n v="0"/>
    <n v="0"/>
    <n v="136"/>
    <n v="12546"/>
    <n v="29514.67"/>
    <n v="7.0999999999999994E-2"/>
    <n v="0.16700000000000001"/>
  </r>
  <r>
    <x v="13"/>
    <x v="8"/>
    <n v="2"/>
    <x v="2"/>
    <n v="177006"/>
    <n v="0"/>
    <n v="0"/>
    <n v="0"/>
    <n v="0"/>
    <n v="0"/>
    <n v="20"/>
    <n v="71932"/>
    <n v="96213.83"/>
    <n v="0.40600000000000003"/>
    <n v="0.54400000000000004"/>
  </r>
  <r>
    <x v="13"/>
    <x v="8"/>
    <n v="3"/>
    <x v="3"/>
    <n v="177006"/>
    <n v="2"/>
    <n v="372"/>
    <n v="1740.56"/>
    <n v="2E-3"/>
    <n v="0.01"/>
    <n v="75"/>
    <n v="13638"/>
    <n v="34045.410000000003"/>
    <n v="7.6999999999999999E-2"/>
    <n v="0.192"/>
  </r>
  <r>
    <x v="13"/>
    <x v="8"/>
    <n v="4"/>
    <x v="4"/>
    <n v="177006"/>
    <n v="0"/>
    <n v="0"/>
    <n v="0"/>
    <n v="0"/>
    <n v="0"/>
    <n v="11"/>
    <n v="3686"/>
    <n v="10333.23"/>
    <n v="2.1000000000000001E-2"/>
    <n v="5.8000000000000003E-2"/>
  </r>
  <r>
    <x v="13"/>
    <x v="8"/>
    <n v="5"/>
    <x v="5"/>
    <n v="177006"/>
    <n v="2"/>
    <n v="71"/>
    <n v="320.51"/>
    <n v="0"/>
    <n v="2E-3"/>
    <n v="140"/>
    <n v="51410"/>
    <n v="97727.3"/>
    <n v="0.28999999999999998"/>
    <n v="0.55200000000000005"/>
  </r>
  <r>
    <x v="13"/>
    <x v="8"/>
    <n v="6"/>
    <x v="6"/>
    <n v="177006"/>
    <n v="3"/>
    <n v="12887"/>
    <n v="38146.42"/>
    <n v="7.2999999999999995E-2"/>
    <n v="0.216"/>
    <n v="14"/>
    <n v="1144"/>
    <n v="3825.35"/>
    <n v="6.0000000000000001E-3"/>
    <n v="2.1999999999999999E-2"/>
  </r>
  <r>
    <x v="13"/>
    <x v="8"/>
    <n v="7"/>
    <x v="7"/>
    <n v="177006"/>
    <n v="0"/>
    <n v="0"/>
    <n v="0"/>
    <n v="0"/>
    <n v="0"/>
    <n v="4"/>
    <n v="1007"/>
    <n v="614.82000000000005"/>
    <n v="6.0000000000000001E-3"/>
    <n v="3.0000000000000001E-3"/>
  </r>
  <r>
    <x v="13"/>
    <x v="8"/>
    <n v="8"/>
    <x v="8"/>
    <n v="177006"/>
    <n v="0"/>
    <n v="0"/>
    <n v="0"/>
    <n v="0"/>
    <n v="0"/>
    <n v="5"/>
    <n v="6293"/>
    <n v="4957.47"/>
    <n v="3.5999999999999997E-2"/>
    <n v="2.8000000000000001E-2"/>
  </r>
  <r>
    <x v="13"/>
    <x v="8"/>
    <n v="9"/>
    <x v="9"/>
    <n v="177006"/>
    <n v="0"/>
    <n v="0"/>
    <n v="0"/>
    <n v="0"/>
    <n v="0"/>
    <n v="173"/>
    <n v="13323"/>
    <n v="33138.58"/>
    <n v="7.4999999999999997E-2"/>
    <n v="0.187"/>
  </r>
  <r>
    <x v="14"/>
    <x v="0"/>
    <n v="0"/>
    <x v="0"/>
    <n v="147229"/>
    <n v="0"/>
    <n v="0"/>
    <n v="0"/>
    <n v="0"/>
    <n v="0"/>
    <n v="73"/>
    <n v="16633"/>
    <n v="1489.63"/>
    <n v="0.113"/>
    <n v="0.01"/>
  </r>
  <r>
    <x v="14"/>
    <x v="0"/>
    <n v="1"/>
    <x v="1"/>
    <n v="147229"/>
    <n v="5"/>
    <n v="14"/>
    <n v="32.72"/>
    <n v="0"/>
    <n v="0"/>
    <n v="722"/>
    <n v="12151"/>
    <n v="24295.55"/>
    <n v="8.3000000000000004E-2"/>
    <n v="0.16500000000000001"/>
  </r>
  <r>
    <x v="14"/>
    <x v="0"/>
    <n v="2"/>
    <x v="2"/>
    <n v="147229"/>
    <n v="1"/>
    <n v="5596"/>
    <n v="8470.5300000000007"/>
    <n v="3.7999999999999999E-2"/>
    <n v="5.8000000000000003E-2"/>
    <n v="4"/>
    <n v="17461"/>
    <n v="27085.91"/>
    <n v="0.11899999999999999"/>
    <n v="0.184"/>
  </r>
  <r>
    <x v="14"/>
    <x v="0"/>
    <n v="3"/>
    <x v="3"/>
    <n v="147229"/>
    <n v="2"/>
    <n v="1418"/>
    <n v="313.08"/>
    <n v="0.01"/>
    <n v="2E-3"/>
    <n v="41"/>
    <n v="16189"/>
    <n v="9602.4599999999991"/>
    <n v="0.11"/>
    <n v="6.5000000000000002E-2"/>
  </r>
  <r>
    <x v="14"/>
    <x v="0"/>
    <n v="4"/>
    <x v="4"/>
    <n v="147229"/>
    <n v="0"/>
    <n v="0"/>
    <n v="0"/>
    <n v="0"/>
    <n v="0"/>
    <n v="39"/>
    <n v="1604"/>
    <n v="1515.7"/>
    <n v="1.0999999999999999E-2"/>
    <n v="0.01"/>
  </r>
  <r>
    <x v="14"/>
    <x v="0"/>
    <n v="5"/>
    <x v="5"/>
    <n v="147229"/>
    <n v="5"/>
    <n v="7182"/>
    <n v="10863.15"/>
    <n v="4.9000000000000002E-2"/>
    <n v="7.3999999999999996E-2"/>
    <n v="239"/>
    <n v="50524"/>
    <n v="32557.919999999998"/>
    <n v="0.34300000000000003"/>
    <n v="0.221"/>
  </r>
  <r>
    <x v="14"/>
    <x v="0"/>
    <n v="6"/>
    <x v="6"/>
    <n v="147229"/>
    <n v="0"/>
    <n v="0"/>
    <n v="0"/>
    <n v="0"/>
    <n v="0"/>
    <n v="32"/>
    <n v="17269"/>
    <n v="5861.11"/>
    <n v="0.11700000000000001"/>
    <n v="0.04"/>
  </r>
  <r>
    <x v="14"/>
    <x v="0"/>
    <n v="7"/>
    <x v="7"/>
    <n v="147229"/>
    <n v="0"/>
    <n v="0"/>
    <n v="0"/>
    <n v="0"/>
    <n v="0"/>
    <n v="7"/>
    <n v="36"/>
    <n v="61.2"/>
    <n v="0"/>
    <n v="0"/>
  </r>
  <r>
    <x v="14"/>
    <x v="0"/>
    <n v="8"/>
    <x v="8"/>
    <n v="147229"/>
    <n v="1"/>
    <n v="17"/>
    <n v="81.319999999999993"/>
    <n v="0"/>
    <n v="1E-3"/>
    <n v="11"/>
    <n v="8772"/>
    <n v="398.62"/>
    <n v="0.06"/>
    <n v="3.0000000000000001E-3"/>
  </r>
  <r>
    <x v="14"/>
    <x v="0"/>
    <n v="9"/>
    <x v="9"/>
    <n v="147229"/>
    <n v="0"/>
    <n v="0"/>
    <n v="0"/>
    <n v="0"/>
    <n v="0"/>
    <n v="232"/>
    <n v="25873"/>
    <n v="14813.1"/>
    <n v="0.17599999999999999"/>
    <n v="0.10100000000000001"/>
  </r>
  <r>
    <x v="14"/>
    <x v="1"/>
    <n v="0"/>
    <x v="0"/>
    <n v="149509"/>
    <n v="1"/>
    <n v="1"/>
    <n v="0.4"/>
    <n v="0"/>
    <n v="0"/>
    <n v="97"/>
    <n v="26152"/>
    <n v="6703.73"/>
    <n v="0.17499999999999999"/>
    <n v="4.4999999999999998E-2"/>
  </r>
  <r>
    <x v="14"/>
    <x v="1"/>
    <n v="1"/>
    <x v="1"/>
    <n v="149509"/>
    <n v="3"/>
    <n v="24"/>
    <n v="77.42"/>
    <n v="0"/>
    <n v="1E-3"/>
    <n v="791"/>
    <n v="13740"/>
    <n v="28144.69"/>
    <n v="9.1999999999999998E-2"/>
    <n v="0.188"/>
  </r>
  <r>
    <x v="14"/>
    <x v="1"/>
    <n v="2"/>
    <x v="2"/>
    <n v="149509"/>
    <n v="6"/>
    <n v="15380"/>
    <n v="13210.15"/>
    <n v="0.10299999999999999"/>
    <n v="8.7999999999999995E-2"/>
    <n v="5"/>
    <n v="12802"/>
    <n v="2382.81"/>
    <n v="8.5999999999999993E-2"/>
    <n v="1.6E-2"/>
  </r>
  <r>
    <x v="14"/>
    <x v="1"/>
    <n v="3"/>
    <x v="3"/>
    <n v="149509"/>
    <n v="1"/>
    <n v="3"/>
    <n v="25.05"/>
    <n v="0"/>
    <n v="0"/>
    <n v="55"/>
    <n v="7679"/>
    <n v="4331.49"/>
    <n v="5.0999999999999997E-2"/>
    <n v="2.9000000000000001E-2"/>
  </r>
  <r>
    <x v="14"/>
    <x v="1"/>
    <n v="4"/>
    <x v="4"/>
    <n v="149509"/>
    <n v="15"/>
    <n v="8027"/>
    <n v="11151.27"/>
    <n v="5.3999999999999999E-2"/>
    <n v="7.4999999999999997E-2"/>
    <n v="54"/>
    <n v="3339"/>
    <n v="469.83"/>
    <n v="2.1999999999999999E-2"/>
    <n v="3.0000000000000001E-3"/>
  </r>
  <r>
    <x v="14"/>
    <x v="1"/>
    <n v="5"/>
    <x v="5"/>
    <n v="149509"/>
    <n v="1"/>
    <n v="273"/>
    <n v="13.65"/>
    <n v="2E-3"/>
    <n v="0"/>
    <n v="313"/>
    <n v="55205"/>
    <n v="56675.29"/>
    <n v="0.36899999999999999"/>
    <n v="0.379"/>
  </r>
  <r>
    <x v="14"/>
    <x v="1"/>
    <n v="6"/>
    <x v="6"/>
    <n v="149509"/>
    <n v="133"/>
    <n v="130219"/>
    <n v="239958.3"/>
    <n v="0.871"/>
    <n v="1.605"/>
    <n v="36"/>
    <n v="859"/>
    <n v="1183.4100000000301"/>
    <n v="6.0000000000000001E-3"/>
    <n v="8.0000000000000002E-3"/>
  </r>
  <r>
    <x v="14"/>
    <x v="1"/>
    <n v="7"/>
    <x v="7"/>
    <n v="149509"/>
    <n v="0"/>
    <n v="0"/>
    <n v="0"/>
    <n v="0"/>
    <n v="0"/>
    <n v="4"/>
    <n v="1805"/>
    <n v="912.97"/>
    <n v="1.2E-2"/>
    <n v="6.0000000000000001E-3"/>
  </r>
  <r>
    <x v="14"/>
    <x v="1"/>
    <n v="8"/>
    <x v="8"/>
    <n v="149509"/>
    <n v="0"/>
    <n v="0"/>
    <n v="0"/>
    <n v="0"/>
    <n v="0"/>
    <n v="28"/>
    <n v="12870"/>
    <n v="3447.09"/>
    <n v="8.5999999999999993E-2"/>
    <n v="2.3E-2"/>
  </r>
  <r>
    <x v="14"/>
    <x v="1"/>
    <n v="9"/>
    <x v="9"/>
    <n v="149509"/>
    <n v="3"/>
    <n v="1184"/>
    <n v="2059.13"/>
    <n v="8.0000000000000002E-3"/>
    <n v="1.4E-2"/>
    <n v="317"/>
    <n v="46431"/>
    <n v="41897.47"/>
    <n v="0.311"/>
    <n v="0.28000000000000003"/>
  </r>
  <r>
    <x v="14"/>
    <x v="2"/>
    <n v="0"/>
    <x v="0"/>
    <n v="152083"/>
    <n v="1"/>
    <n v="1780"/>
    <n v="445"/>
    <n v="1.2E-2"/>
    <n v="3.0000000000000001E-3"/>
    <n v="86"/>
    <n v="12521"/>
    <n v="2880.52"/>
    <n v="8.2000000000000003E-2"/>
    <n v="1.9E-2"/>
  </r>
  <r>
    <x v="14"/>
    <x v="2"/>
    <n v="1"/>
    <x v="1"/>
    <n v="152083"/>
    <n v="1"/>
    <n v="2"/>
    <n v="16.100000000000001"/>
    <n v="0"/>
    <n v="0"/>
    <n v="665"/>
    <n v="13027"/>
    <n v="19844.98"/>
    <n v="8.5999999999999993E-2"/>
    <n v="0.13"/>
  </r>
  <r>
    <x v="14"/>
    <x v="2"/>
    <n v="2"/>
    <x v="2"/>
    <n v="152083"/>
    <n v="0"/>
    <n v="0"/>
    <n v="0"/>
    <n v="0"/>
    <n v="0"/>
    <n v="6"/>
    <n v="1711"/>
    <n v="185.6"/>
    <n v="1.0999999999999999E-2"/>
    <n v="1E-3"/>
  </r>
  <r>
    <x v="14"/>
    <x v="2"/>
    <n v="3"/>
    <x v="3"/>
    <n v="152083"/>
    <n v="1"/>
    <n v="2996"/>
    <n v="5101.72"/>
    <n v="0.02"/>
    <n v="3.4000000000000002E-2"/>
    <n v="68"/>
    <n v="7398"/>
    <n v="4324.07"/>
    <n v="4.9000000000000002E-2"/>
    <n v="2.8000000000000001E-2"/>
  </r>
  <r>
    <x v="14"/>
    <x v="2"/>
    <n v="4"/>
    <x v="4"/>
    <n v="152083"/>
    <n v="0"/>
    <n v="0"/>
    <n v="0"/>
    <n v="0"/>
    <n v="0"/>
    <n v="32"/>
    <n v="9142"/>
    <n v="6311.67"/>
    <n v="0.06"/>
    <n v="4.2000000000000003E-2"/>
  </r>
  <r>
    <x v="14"/>
    <x v="2"/>
    <n v="5"/>
    <x v="5"/>
    <n v="152083"/>
    <n v="2"/>
    <n v="10"/>
    <n v="8.32"/>
    <n v="0"/>
    <n v="0"/>
    <n v="326"/>
    <n v="55052"/>
    <n v="28378.74"/>
    <n v="0.36199999999999999"/>
    <n v="0.187"/>
  </r>
  <r>
    <x v="14"/>
    <x v="2"/>
    <n v="6"/>
    <x v="6"/>
    <n v="152083"/>
    <n v="0"/>
    <n v="0"/>
    <n v="0"/>
    <n v="0"/>
    <n v="0"/>
    <n v="93"/>
    <n v="12880"/>
    <n v="18805.060000000001"/>
    <n v="8.5000000000000006E-2"/>
    <n v="0.124"/>
  </r>
  <r>
    <x v="14"/>
    <x v="2"/>
    <n v="7"/>
    <x v="7"/>
    <n v="152083"/>
    <n v="0"/>
    <n v="0"/>
    <n v="0"/>
    <n v="0"/>
    <n v="0"/>
    <n v="3"/>
    <n v="61"/>
    <n v="188.43"/>
    <n v="0"/>
    <n v="1E-3"/>
  </r>
  <r>
    <x v="14"/>
    <x v="2"/>
    <n v="8"/>
    <x v="8"/>
    <n v="152083"/>
    <n v="0"/>
    <n v="0"/>
    <n v="0"/>
    <n v="0"/>
    <n v="0"/>
    <n v="24"/>
    <n v="4650"/>
    <n v="1306.27"/>
    <n v="3.1E-2"/>
    <n v="8.9999999999999993E-3"/>
  </r>
  <r>
    <x v="14"/>
    <x v="2"/>
    <n v="9"/>
    <x v="9"/>
    <n v="152083"/>
    <n v="0"/>
    <n v="0"/>
    <n v="0"/>
    <n v="0"/>
    <n v="0"/>
    <n v="349"/>
    <n v="67863"/>
    <n v="48596.45"/>
    <n v="0.44600000000000001"/>
    <n v="0.32"/>
  </r>
  <r>
    <x v="14"/>
    <x v="3"/>
    <n v="0"/>
    <x v="0"/>
    <n v="154317"/>
    <n v="1"/>
    <n v="1"/>
    <n v="3.65"/>
    <n v="0"/>
    <n v="0"/>
    <n v="91"/>
    <n v="26468"/>
    <n v="8637.2999999999993"/>
    <n v="0.17199999999999999"/>
    <n v="5.6000000000000001E-2"/>
  </r>
  <r>
    <x v="14"/>
    <x v="3"/>
    <n v="1"/>
    <x v="1"/>
    <n v="154317"/>
    <n v="2"/>
    <n v="2"/>
    <n v="7.93"/>
    <n v="0"/>
    <n v="0"/>
    <n v="697"/>
    <n v="11802"/>
    <n v="24022.29"/>
    <n v="7.5999999999999998E-2"/>
    <n v="0.156"/>
  </r>
  <r>
    <x v="14"/>
    <x v="3"/>
    <n v="2"/>
    <x v="2"/>
    <n v="154317"/>
    <n v="2"/>
    <n v="6610"/>
    <n v="14069.89"/>
    <n v="4.2999999999999997E-2"/>
    <n v="9.0999999999999998E-2"/>
    <n v="5"/>
    <n v="12357"/>
    <n v="1472.74"/>
    <n v="0.08"/>
    <n v="0.01"/>
  </r>
  <r>
    <x v="14"/>
    <x v="3"/>
    <n v="3"/>
    <x v="3"/>
    <n v="154317"/>
    <n v="5"/>
    <n v="13225"/>
    <n v="44488.35"/>
    <n v="8.5999999999999993E-2"/>
    <n v="0.28799999999999998"/>
    <n v="63"/>
    <n v="10923"/>
    <n v="10411.57"/>
    <n v="7.0999999999999994E-2"/>
    <n v="6.7000000000000004E-2"/>
  </r>
  <r>
    <x v="14"/>
    <x v="3"/>
    <n v="4"/>
    <x v="4"/>
    <n v="154317"/>
    <n v="0"/>
    <n v="0"/>
    <n v="0"/>
    <n v="0"/>
    <n v="0"/>
    <n v="15"/>
    <n v="16201"/>
    <n v="3047.86"/>
    <n v="0.105"/>
    <n v="0.02"/>
  </r>
  <r>
    <x v="14"/>
    <x v="3"/>
    <n v="5"/>
    <x v="5"/>
    <n v="154317"/>
    <n v="1"/>
    <n v="2268"/>
    <n v="1987.93"/>
    <n v="1.4999999999999999E-2"/>
    <n v="1.2999999999999999E-2"/>
    <n v="316"/>
    <n v="44285"/>
    <n v="36896.81"/>
    <n v="0.28699999999999998"/>
    <n v="0.23899999999999999"/>
  </r>
  <r>
    <x v="14"/>
    <x v="3"/>
    <n v="6"/>
    <x v="6"/>
    <n v="154317"/>
    <n v="115"/>
    <n v="38282"/>
    <n v="74266.05"/>
    <n v="0.248"/>
    <n v="0.48099999999999998"/>
    <n v="49"/>
    <n v="11325"/>
    <n v="3442.26999999999"/>
    <n v="7.2999999999999995E-2"/>
    <n v="2.1999999999999999E-2"/>
  </r>
  <r>
    <x v="14"/>
    <x v="3"/>
    <n v="7"/>
    <x v="7"/>
    <n v="154317"/>
    <n v="0"/>
    <n v="0"/>
    <n v="0"/>
    <n v="0"/>
    <n v="0"/>
    <n v="3"/>
    <n v="2702"/>
    <n v="2827.04"/>
    <n v="1.7999999999999999E-2"/>
    <n v="1.7999999999999999E-2"/>
  </r>
  <r>
    <x v="14"/>
    <x v="3"/>
    <n v="8"/>
    <x v="8"/>
    <n v="154317"/>
    <n v="0"/>
    <n v="0"/>
    <n v="0"/>
    <n v="0"/>
    <n v="0"/>
    <n v="14"/>
    <n v="2743"/>
    <n v="101.41"/>
    <n v="1.7999999999999999E-2"/>
    <n v="1E-3"/>
  </r>
  <r>
    <x v="14"/>
    <x v="3"/>
    <n v="9"/>
    <x v="9"/>
    <n v="154317"/>
    <n v="6"/>
    <n v="7519"/>
    <n v="27983.39"/>
    <n v="4.9000000000000002E-2"/>
    <n v="0.18099999999999999"/>
    <n v="279"/>
    <n v="43415"/>
    <n v="30771.49"/>
    <n v="0.28100000000000003"/>
    <n v="0.19900000000000001"/>
  </r>
  <r>
    <x v="14"/>
    <x v="4"/>
    <n v="0"/>
    <x v="0"/>
    <n v="155680"/>
    <n v="0"/>
    <n v="0"/>
    <n v="0"/>
    <n v="0"/>
    <n v="0"/>
    <n v="73"/>
    <n v="10385"/>
    <n v="1373.52"/>
    <n v="6.7000000000000004E-2"/>
    <n v="8.9999999999999993E-3"/>
  </r>
  <r>
    <x v="14"/>
    <x v="4"/>
    <n v="1"/>
    <x v="1"/>
    <n v="155680"/>
    <n v="2"/>
    <n v="2"/>
    <n v="14.5"/>
    <n v="0"/>
    <n v="0"/>
    <n v="763"/>
    <n v="18174"/>
    <n v="22194.05"/>
    <n v="0.11700000000000001"/>
    <n v="0.14299999999999999"/>
  </r>
  <r>
    <x v="14"/>
    <x v="4"/>
    <n v="2"/>
    <x v="2"/>
    <n v="155680"/>
    <n v="2"/>
    <n v="2002"/>
    <n v="99.62"/>
    <n v="1.2999999999999999E-2"/>
    <n v="1E-3"/>
    <n v="11"/>
    <n v="21981"/>
    <n v="2645.4"/>
    <n v="0.14099999999999999"/>
    <n v="1.7000000000000001E-2"/>
  </r>
  <r>
    <x v="14"/>
    <x v="4"/>
    <n v="3"/>
    <x v="3"/>
    <n v="155680"/>
    <n v="0"/>
    <n v="0"/>
    <n v="0"/>
    <n v="0"/>
    <n v="0"/>
    <n v="72"/>
    <n v="17185"/>
    <n v="17039.259999999998"/>
    <n v="0.11"/>
    <n v="0.109"/>
  </r>
  <r>
    <x v="14"/>
    <x v="4"/>
    <n v="4"/>
    <x v="4"/>
    <n v="155680"/>
    <n v="1"/>
    <n v="1"/>
    <n v="6.78"/>
    <n v="0"/>
    <n v="0"/>
    <n v="44"/>
    <n v="13625"/>
    <n v="8826.2800000000007"/>
    <n v="8.7999999999999995E-2"/>
    <n v="5.7000000000000002E-2"/>
  </r>
  <r>
    <x v="14"/>
    <x v="4"/>
    <n v="5"/>
    <x v="5"/>
    <n v="155680"/>
    <n v="0"/>
    <n v="0"/>
    <n v="0"/>
    <n v="0"/>
    <n v="0"/>
    <n v="311"/>
    <n v="53511"/>
    <n v="49349.83"/>
    <n v="0.34399999999999997"/>
    <n v="0.317"/>
  </r>
  <r>
    <x v="14"/>
    <x v="4"/>
    <n v="6"/>
    <x v="6"/>
    <n v="155680"/>
    <n v="18"/>
    <n v="17587"/>
    <n v="28181.5"/>
    <n v="0.113"/>
    <n v="0.18099999999999999"/>
    <n v="26"/>
    <n v="7090"/>
    <n v="4609.5200000000004"/>
    <n v="4.5999999999999999E-2"/>
    <n v="0.03"/>
  </r>
  <r>
    <x v="14"/>
    <x v="4"/>
    <n v="7"/>
    <x v="7"/>
    <n v="155680"/>
    <n v="0"/>
    <n v="0"/>
    <n v="0"/>
    <n v="0"/>
    <n v="0"/>
    <n v="0"/>
    <n v="0"/>
    <n v="0"/>
    <n v="0"/>
    <n v="0"/>
  </r>
  <r>
    <x v="14"/>
    <x v="4"/>
    <n v="8"/>
    <x v="8"/>
    <n v="155680"/>
    <n v="0"/>
    <n v="0"/>
    <n v="0"/>
    <n v="0"/>
    <n v="0"/>
    <n v="13"/>
    <n v="11204"/>
    <n v="3176.08"/>
    <n v="7.1999999999999995E-2"/>
    <n v="0.02"/>
  </r>
  <r>
    <x v="14"/>
    <x v="4"/>
    <n v="9"/>
    <x v="9"/>
    <n v="155680"/>
    <n v="3"/>
    <n v="151"/>
    <n v="97.25"/>
    <n v="1E-3"/>
    <n v="1E-3"/>
    <n v="299"/>
    <n v="45809"/>
    <n v="42016.97"/>
    <n v="0.29399999999999998"/>
    <n v="0.27"/>
  </r>
  <r>
    <x v="14"/>
    <x v="5"/>
    <n v="0"/>
    <x v="0"/>
    <n v="157405"/>
    <n v="0"/>
    <n v="0"/>
    <n v="0"/>
    <n v="0"/>
    <n v="0"/>
    <n v="83"/>
    <n v="11290"/>
    <n v="2863.7"/>
    <n v="7.1999999999999995E-2"/>
    <n v="1.7999999999999999E-2"/>
  </r>
  <r>
    <x v="14"/>
    <x v="5"/>
    <n v="1"/>
    <x v="1"/>
    <n v="157405"/>
    <n v="1"/>
    <n v="26"/>
    <n v="47.67"/>
    <n v="0"/>
    <n v="0"/>
    <n v="543"/>
    <n v="15853"/>
    <n v="12357.37"/>
    <n v="0.10100000000000001"/>
    <n v="7.9000000000000001E-2"/>
  </r>
  <r>
    <x v="14"/>
    <x v="5"/>
    <n v="2"/>
    <x v="2"/>
    <n v="157405"/>
    <n v="0"/>
    <n v="0"/>
    <n v="0"/>
    <n v="0"/>
    <n v="0"/>
    <n v="7"/>
    <n v="10559"/>
    <n v="1601.38"/>
    <n v="6.7000000000000004E-2"/>
    <n v="0.01"/>
  </r>
  <r>
    <x v="14"/>
    <x v="5"/>
    <n v="3"/>
    <x v="3"/>
    <n v="157405"/>
    <n v="0"/>
    <n v="0"/>
    <n v="0"/>
    <n v="0"/>
    <n v="0"/>
    <n v="66"/>
    <n v="15209"/>
    <n v="12501.15"/>
    <n v="9.7000000000000003E-2"/>
    <n v="7.9000000000000001E-2"/>
  </r>
  <r>
    <x v="14"/>
    <x v="5"/>
    <n v="4"/>
    <x v="4"/>
    <n v="157405"/>
    <n v="0"/>
    <n v="0"/>
    <n v="0"/>
    <n v="0"/>
    <n v="0"/>
    <n v="19"/>
    <n v="6769"/>
    <n v="2277.02"/>
    <n v="4.2999999999999997E-2"/>
    <n v="1.4E-2"/>
  </r>
  <r>
    <x v="14"/>
    <x v="5"/>
    <n v="5"/>
    <x v="5"/>
    <n v="157405"/>
    <n v="0"/>
    <n v="0"/>
    <n v="0"/>
    <n v="0"/>
    <n v="0"/>
    <n v="272"/>
    <n v="41255"/>
    <n v="36974.11"/>
    <n v="0.26200000000000001"/>
    <n v="0.23499999999999999"/>
  </r>
  <r>
    <x v="14"/>
    <x v="5"/>
    <n v="6"/>
    <x v="6"/>
    <n v="157405"/>
    <n v="17"/>
    <n v="6881"/>
    <n v="15458"/>
    <n v="4.3999999999999997E-2"/>
    <n v="9.8000000000000004E-2"/>
    <n v="35"/>
    <n v="14774"/>
    <n v="4161.07"/>
    <n v="9.4E-2"/>
    <n v="2.5999999999999999E-2"/>
  </r>
  <r>
    <x v="14"/>
    <x v="5"/>
    <n v="7"/>
    <x v="7"/>
    <n v="157405"/>
    <n v="0"/>
    <n v="0"/>
    <n v="0"/>
    <n v="0"/>
    <n v="0"/>
    <n v="0"/>
    <n v="0"/>
    <n v="0"/>
    <n v="0"/>
    <n v="0"/>
  </r>
  <r>
    <x v="14"/>
    <x v="5"/>
    <n v="8"/>
    <x v="8"/>
    <n v="157405"/>
    <n v="0"/>
    <n v="0"/>
    <n v="0"/>
    <n v="0"/>
    <n v="0"/>
    <n v="6"/>
    <n v="819"/>
    <n v="100.53"/>
    <n v="5.0000000000000001E-3"/>
    <n v="1E-3"/>
  </r>
  <r>
    <x v="14"/>
    <x v="5"/>
    <n v="9"/>
    <x v="9"/>
    <n v="157405"/>
    <n v="2"/>
    <n v="4759"/>
    <n v="9800.32"/>
    <n v="0.03"/>
    <n v="6.2E-2"/>
    <n v="261"/>
    <n v="44314"/>
    <n v="27787.11"/>
    <n v="0.28199999999999997"/>
    <n v="0.17699999999999999"/>
  </r>
  <r>
    <x v="14"/>
    <x v="6"/>
    <n v="0"/>
    <x v="0"/>
    <n v="159013"/>
    <n v="0"/>
    <n v="0"/>
    <n v="0"/>
    <n v="0"/>
    <n v="0"/>
    <n v="92"/>
    <n v="15783"/>
    <n v="3635.74"/>
    <n v="9.9000000000000005E-2"/>
    <n v="2.3E-2"/>
  </r>
  <r>
    <x v="14"/>
    <x v="6"/>
    <n v="1"/>
    <x v="1"/>
    <n v="159013"/>
    <n v="0"/>
    <n v="0"/>
    <n v="0"/>
    <n v="0"/>
    <n v="0"/>
    <n v="645"/>
    <n v="15186"/>
    <n v="20116.689999999999"/>
    <n v="9.6000000000000002E-2"/>
    <n v="0.127"/>
  </r>
  <r>
    <x v="14"/>
    <x v="6"/>
    <n v="2"/>
    <x v="2"/>
    <n v="159013"/>
    <n v="1"/>
    <n v="2864"/>
    <n v="215"/>
    <n v="1.7999999999999999E-2"/>
    <n v="1E-3"/>
    <n v="6"/>
    <n v="9473"/>
    <n v="1700"/>
    <n v="0.06"/>
    <n v="1.0999999999999999E-2"/>
  </r>
  <r>
    <x v="14"/>
    <x v="6"/>
    <n v="3"/>
    <x v="3"/>
    <n v="159013"/>
    <n v="37"/>
    <n v="14872"/>
    <n v="37865.33"/>
    <n v="9.4E-2"/>
    <n v="0.23799999999999999"/>
    <n v="71"/>
    <n v="7942"/>
    <n v="12222.09"/>
    <n v="0.05"/>
    <n v="7.6999999999999999E-2"/>
  </r>
  <r>
    <x v="14"/>
    <x v="6"/>
    <n v="4"/>
    <x v="4"/>
    <n v="159013"/>
    <n v="0"/>
    <n v="0"/>
    <n v="0"/>
    <n v="0"/>
    <n v="0"/>
    <n v="65"/>
    <n v="10964"/>
    <n v="3935.31"/>
    <n v="6.9000000000000006E-2"/>
    <n v="2.5000000000000001E-2"/>
  </r>
  <r>
    <x v="14"/>
    <x v="6"/>
    <n v="5"/>
    <x v="5"/>
    <n v="159013"/>
    <n v="2"/>
    <n v="4"/>
    <n v="22"/>
    <n v="0"/>
    <n v="0"/>
    <n v="176"/>
    <n v="26602"/>
    <n v="28597.63"/>
    <n v="0.16700000000000001"/>
    <n v="0.18"/>
  </r>
  <r>
    <x v="14"/>
    <x v="6"/>
    <n v="6"/>
    <x v="6"/>
    <n v="159013"/>
    <n v="50"/>
    <n v="13111"/>
    <n v="35160.9"/>
    <n v="8.2000000000000003E-2"/>
    <n v="0.221"/>
    <n v="2"/>
    <n v="416"/>
    <n v="1060.32"/>
    <n v="3.0000000000000001E-3"/>
    <n v="7.0000000000000001E-3"/>
  </r>
  <r>
    <x v="14"/>
    <x v="6"/>
    <n v="7"/>
    <x v="7"/>
    <n v="159013"/>
    <n v="0"/>
    <n v="0"/>
    <n v="0"/>
    <n v="0"/>
    <n v="0"/>
    <n v="0"/>
    <n v="0"/>
    <n v="0"/>
    <n v="0"/>
    <n v="0"/>
  </r>
  <r>
    <x v="14"/>
    <x v="6"/>
    <n v="8"/>
    <x v="8"/>
    <n v="159013"/>
    <n v="0"/>
    <n v="0"/>
    <n v="0"/>
    <n v="0"/>
    <n v="0"/>
    <n v="3"/>
    <n v="93"/>
    <n v="17"/>
    <n v="1E-3"/>
    <n v="0"/>
  </r>
  <r>
    <x v="14"/>
    <x v="6"/>
    <n v="9"/>
    <x v="9"/>
    <n v="159013"/>
    <n v="2"/>
    <n v="15"/>
    <n v="49.23"/>
    <n v="0"/>
    <n v="0"/>
    <n v="236"/>
    <n v="36411"/>
    <n v="23023.11"/>
    <n v="0.22900000000000001"/>
    <n v="0.14499999999999999"/>
  </r>
  <r>
    <x v="14"/>
    <x v="7"/>
    <n v="0"/>
    <x v="0"/>
    <n v="160937"/>
    <n v="0"/>
    <n v="0"/>
    <n v="0"/>
    <n v="0"/>
    <n v="0"/>
    <n v="132"/>
    <n v="13694"/>
    <n v="2761"/>
    <n v="8.5000000000000006E-2"/>
    <n v="1.7000000000000001E-2"/>
  </r>
  <r>
    <x v="14"/>
    <x v="7"/>
    <n v="1"/>
    <x v="1"/>
    <n v="160937"/>
    <n v="3"/>
    <n v="3"/>
    <n v="52"/>
    <n v="0"/>
    <n v="0"/>
    <n v="536"/>
    <n v="11322"/>
    <n v="26077"/>
    <n v="7.0000000000000007E-2"/>
    <n v="0.16200000000000001"/>
  </r>
  <r>
    <x v="14"/>
    <x v="7"/>
    <n v="2"/>
    <x v="2"/>
    <n v="160937"/>
    <n v="1"/>
    <n v="2071"/>
    <n v="2727"/>
    <n v="1.2999999999999999E-2"/>
    <n v="1.7000000000000001E-2"/>
    <n v="8"/>
    <n v="15844"/>
    <n v="2070"/>
    <n v="9.8000000000000004E-2"/>
    <n v="1.2999999999999999E-2"/>
  </r>
  <r>
    <x v="14"/>
    <x v="7"/>
    <n v="3"/>
    <x v="3"/>
    <n v="160937"/>
    <n v="28"/>
    <n v="11481"/>
    <n v="54045"/>
    <n v="7.0999999999999994E-2"/>
    <n v="0.33600000000000002"/>
    <n v="59"/>
    <n v="8994"/>
    <n v="14586"/>
    <n v="5.6000000000000001E-2"/>
    <n v="9.0999999999999998E-2"/>
  </r>
  <r>
    <x v="14"/>
    <x v="7"/>
    <n v="4"/>
    <x v="4"/>
    <n v="160937"/>
    <n v="1"/>
    <n v="3353"/>
    <n v="4202"/>
    <n v="2.1000000000000001E-2"/>
    <n v="2.5999999999999999E-2"/>
    <n v="16"/>
    <n v="924"/>
    <n v="638"/>
    <n v="6.0000000000000001E-3"/>
    <n v="4.0000000000000001E-3"/>
  </r>
  <r>
    <x v="14"/>
    <x v="7"/>
    <n v="5"/>
    <x v="5"/>
    <n v="160937"/>
    <n v="0"/>
    <n v="0"/>
    <n v="0"/>
    <n v="0"/>
    <n v="0"/>
    <n v="225"/>
    <n v="46471"/>
    <n v="65982"/>
    <n v="0.28899999999999998"/>
    <n v="0.41"/>
  </r>
  <r>
    <x v="14"/>
    <x v="7"/>
    <n v="6"/>
    <x v="6"/>
    <n v="160937"/>
    <n v="52"/>
    <n v="21774"/>
    <n v="128781"/>
    <n v="0.13500000000000001"/>
    <n v="0.8"/>
    <n v="12"/>
    <n v="1399"/>
    <n v="2340"/>
    <n v="8.9999999999999993E-3"/>
    <n v="1.4999999999999999E-2"/>
  </r>
  <r>
    <x v="14"/>
    <x v="7"/>
    <n v="7"/>
    <x v="7"/>
    <n v="160937"/>
    <n v="0"/>
    <n v="0"/>
    <n v="0"/>
    <n v="0"/>
    <n v="0"/>
    <n v="4"/>
    <n v="4404"/>
    <n v="10637"/>
    <n v="2.7E-2"/>
    <n v="6.6000000000000003E-2"/>
  </r>
  <r>
    <x v="14"/>
    <x v="7"/>
    <n v="8"/>
    <x v="8"/>
    <n v="160937"/>
    <n v="0"/>
    <n v="0"/>
    <n v="0"/>
    <n v="0"/>
    <n v="0"/>
    <n v="5"/>
    <n v="1305"/>
    <n v="364"/>
    <n v="8.0000000000000002E-3"/>
    <n v="2E-3"/>
  </r>
  <r>
    <x v="14"/>
    <x v="7"/>
    <n v="9"/>
    <x v="9"/>
    <n v="160937"/>
    <n v="1"/>
    <n v="31"/>
    <n v="36"/>
    <n v="0"/>
    <n v="0"/>
    <n v="344"/>
    <n v="55638"/>
    <n v="42443"/>
    <n v="0.34599999999999997"/>
    <n v="0.26400000000000001"/>
  </r>
  <r>
    <x v="14"/>
    <x v="8"/>
    <n v="0"/>
    <x v="0"/>
    <n v="162585"/>
    <n v="0"/>
    <n v="0"/>
    <n v="0"/>
    <n v="0"/>
    <n v="0"/>
    <n v="168"/>
    <n v="15442"/>
    <n v="6529.2"/>
    <n v="9.5000000000000001E-2"/>
    <n v="0.04"/>
  </r>
  <r>
    <x v="14"/>
    <x v="8"/>
    <n v="1"/>
    <x v="1"/>
    <n v="162585"/>
    <n v="0"/>
    <n v="0"/>
    <n v="0"/>
    <n v="0"/>
    <n v="0"/>
    <n v="510"/>
    <n v="12551"/>
    <n v="18370.599999999999"/>
    <n v="7.6999999999999999E-2"/>
    <n v="0.113"/>
  </r>
  <r>
    <x v="14"/>
    <x v="8"/>
    <n v="2"/>
    <x v="2"/>
    <n v="162585"/>
    <n v="0"/>
    <n v="0"/>
    <n v="0"/>
    <n v="0"/>
    <n v="0"/>
    <n v="3"/>
    <n v="3223"/>
    <n v="1274.78"/>
    <n v="0.02"/>
    <n v="8.0000000000000002E-3"/>
  </r>
  <r>
    <x v="14"/>
    <x v="8"/>
    <n v="3"/>
    <x v="3"/>
    <n v="162585"/>
    <n v="0"/>
    <n v="0"/>
    <n v="0"/>
    <n v="0"/>
    <n v="0"/>
    <n v="49"/>
    <n v="10675"/>
    <n v="12402.37"/>
    <n v="6.6000000000000003E-2"/>
    <n v="7.5999999999999998E-2"/>
  </r>
  <r>
    <x v="14"/>
    <x v="8"/>
    <n v="4"/>
    <x v="4"/>
    <n v="162585"/>
    <n v="0"/>
    <n v="0"/>
    <n v="0"/>
    <n v="0"/>
    <n v="0"/>
    <n v="33"/>
    <n v="1406"/>
    <n v="431.48"/>
    <n v="8.9999999999999993E-3"/>
    <n v="3.0000000000000001E-3"/>
  </r>
  <r>
    <x v="14"/>
    <x v="8"/>
    <n v="5"/>
    <x v="5"/>
    <n v="162585"/>
    <n v="0"/>
    <n v="0"/>
    <n v="0"/>
    <n v="0"/>
    <n v="0"/>
    <n v="183"/>
    <n v="18130"/>
    <n v="20815.240000000002"/>
    <n v="0.112"/>
    <n v="0.128"/>
  </r>
  <r>
    <x v="14"/>
    <x v="8"/>
    <n v="6"/>
    <x v="6"/>
    <n v="162585"/>
    <n v="0"/>
    <n v="0"/>
    <n v="0"/>
    <n v="0"/>
    <n v="0"/>
    <n v="9"/>
    <n v="1186"/>
    <n v="610.96"/>
    <n v="7.0000000000000001E-3"/>
    <n v="4.0000000000000001E-3"/>
  </r>
  <r>
    <x v="14"/>
    <x v="8"/>
    <n v="7"/>
    <x v="7"/>
    <n v="162585"/>
    <n v="0"/>
    <n v="0"/>
    <n v="0"/>
    <n v="0"/>
    <n v="0"/>
    <n v="6"/>
    <n v="256"/>
    <n v="624.99"/>
    <n v="2E-3"/>
    <n v="4.0000000000000001E-3"/>
  </r>
  <r>
    <x v="14"/>
    <x v="8"/>
    <n v="8"/>
    <x v="8"/>
    <n v="162585"/>
    <n v="0"/>
    <n v="0"/>
    <n v="0"/>
    <n v="0"/>
    <n v="0"/>
    <n v="3"/>
    <n v="4961"/>
    <n v="921.92"/>
    <n v="3.1E-2"/>
    <n v="6.0000000000000001E-3"/>
  </r>
  <r>
    <x v="14"/>
    <x v="8"/>
    <n v="9"/>
    <x v="9"/>
    <n v="162585"/>
    <n v="0"/>
    <n v="0"/>
    <n v="0"/>
    <n v="0"/>
    <n v="0"/>
    <n v="332"/>
    <n v="55010"/>
    <n v="47018.41"/>
    <n v="0.33800000000000002"/>
    <n v="0.28899999999999998"/>
  </r>
  <r>
    <x v="15"/>
    <x v="0"/>
    <n v="0"/>
    <x v="0"/>
    <n v="57697"/>
    <n v="0"/>
    <n v="0"/>
    <n v="0"/>
    <n v="0"/>
    <n v="0"/>
    <n v="37"/>
    <n v="10305"/>
    <n v="14794.45"/>
    <n v="0.17899999999999999"/>
    <n v="0.25600000000000001"/>
  </r>
  <r>
    <x v="15"/>
    <x v="0"/>
    <n v="1"/>
    <x v="1"/>
    <n v="57697"/>
    <n v="0"/>
    <n v="0"/>
    <n v="0"/>
    <n v="0"/>
    <n v="0"/>
    <n v="214"/>
    <n v="5094"/>
    <n v="6760.06"/>
    <n v="8.7999999999999995E-2"/>
    <n v="0.11700000000000001"/>
  </r>
  <r>
    <x v="15"/>
    <x v="0"/>
    <n v="2"/>
    <x v="2"/>
    <n v="57697"/>
    <n v="0"/>
    <n v="0"/>
    <n v="0"/>
    <n v="0"/>
    <n v="0"/>
    <n v="41"/>
    <n v="37319"/>
    <n v="33466.06"/>
    <n v="0.64700000000000002"/>
    <n v="0.57999999999999996"/>
  </r>
  <r>
    <x v="15"/>
    <x v="0"/>
    <n v="3"/>
    <x v="3"/>
    <n v="57697"/>
    <n v="0"/>
    <n v="0"/>
    <n v="0"/>
    <n v="0"/>
    <n v="0"/>
    <n v="48"/>
    <n v="3969"/>
    <n v="11972.71"/>
    <n v="6.9000000000000006E-2"/>
    <n v="0.20799999999999999"/>
  </r>
  <r>
    <x v="15"/>
    <x v="0"/>
    <n v="4"/>
    <x v="4"/>
    <n v="57697"/>
    <n v="0"/>
    <n v="0"/>
    <n v="0"/>
    <n v="0"/>
    <n v="0"/>
    <n v="0"/>
    <n v="0"/>
    <n v="0"/>
    <n v="0"/>
    <n v="0"/>
  </r>
  <r>
    <x v="15"/>
    <x v="0"/>
    <n v="5"/>
    <x v="5"/>
    <n v="57697"/>
    <n v="0"/>
    <n v="0"/>
    <n v="0"/>
    <n v="0"/>
    <n v="0"/>
    <n v="160"/>
    <n v="18075"/>
    <n v="15642.09"/>
    <n v="0.313"/>
    <n v="0.27100000000000002"/>
  </r>
  <r>
    <x v="15"/>
    <x v="0"/>
    <n v="6"/>
    <x v="6"/>
    <n v="57697"/>
    <n v="0"/>
    <n v="0"/>
    <n v="0"/>
    <n v="0"/>
    <n v="0"/>
    <n v="0"/>
    <n v="0"/>
    <n v="0"/>
    <n v="0"/>
    <n v="0"/>
  </r>
  <r>
    <x v="15"/>
    <x v="0"/>
    <n v="7"/>
    <x v="7"/>
    <n v="57697"/>
    <n v="0"/>
    <n v="0"/>
    <n v="0"/>
    <n v="0"/>
    <n v="0"/>
    <n v="0"/>
    <n v="0"/>
    <n v="0"/>
    <n v="0"/>
    <n v="0"/>
  </r>
  <r>
    <x v="15"/>
    <x v="0"/>
    <n v="8"/>
    <x v="8"/>
    <n v="57697"/>
    <n v="0"/>
    <n v="0"/>
    <n v="0"/>
    <n v="0"/>
    <n v="0"/>
    <n v="2"/>
    <n v="12205"/>
    <n v="304.92"/>
    <n v="0.21199999999999999"/>
    <n v="5.0000000000000001E-3"/>
  </r>
  <r>
    <x v="15"/>
    <x v="0"/>
    <n v="9"/>
    <x v="9"/>
    <n v="57697"/>
    <n v="0"/>
    <n v="0"/>
    <n v="0"/>
    <n v="0"/>
    <n v="0"/>
    <n v="27"/>
    <n v="3405"/>
    <n v="4578.6400000000003"/>
    <n v="5.8999999999999997E-2"/>
    <n v="7.9000000000000001E-2"/>
  </r>
  <r>
    <x v="15"/>
    <x v="1"/>
    <n v="0"/>
    <x v="0"/>
    <n v="57665"/>
    <n v="0"/>
    <n v="0"/>
    <n v="0"/>
    <n v="0"/>
    <n v="0"/>
    <n v="18"/>
    <n v="1510"/>
    <n v="936.72"/>
    <n v="2.5999999999999999E-2"/>
    <n v="1.6E-2"/>
  </r>
  <r>
    <x v="15"/>
    <x v="1"/>
    <n v="1"/>
    <x v="1"/>
    <n v="57665"/>
    <n v="0"/>
    <n v="0"/>
    <n v="0"/>
    <n v="0"/>
    <n v="0"/>
    <n v="119"/>
    <n v="2529"/>
    <n v="3069.06"/>
    <n v="4.3999999999999997E-2"/>
    <n v="5.2999999999999999E-2"/>
  </r>
  <r>
    <x v="15"/>
    <x v="1"/>
    <n v="2"/>
    <x v="2"/>
    <n v="57665"/>
    <n v="0"/>
    <n v="0"/>
    <n v="0"/>
    <n v="0"/>
    <n v="0"/>
    <n v="22"/>
    <n v="15338"/>
    <n v="20119.86"/>
    <n v="0.26600000000000001"/>
    <n v="0.34899999999999998"/>
  </r>
  <r>
    <x v="15"/>
    <x v="1"/>
    <n v="3"/>
    <x v="3"/>
    <n v="57665"/>
    <n v="0"/>
    <n v="0"/>
    <n v="0"/>
    <n v="0"/>
    <n v="0"/>
    <n v="36"/>
    <n v="6171"/>
    <n v="17115.39"/>
    <n v="0.107"/>
    <n v="0.29699999999999999"/>
  </r>
  <r>
    <x v="15"/>
    <x v="1"/>
    <n v="4"/>
    <x v="4"/>
    <n v="57665"/>
    <n v="0"/>
    <n v="0"/>
    <n v="0"/>
    <n v="0"/>
    <n v="0"/>
    <n v="2"/>
    <n v="57"/>
    <n v="68.98"/>
    <n v="1E-3"/>
    <n v="1E-3"/>
  </r>
  <r>
    <x v="15"/>
    <x v="1"/>
    <n v="5"/>
    <x v="5"/>
    <n v="57665"/>
    <n v="0"/>
    <n v="0"/>
    <n v="0"/>
    <n v="0"/>
    <n v="0"/>
    <n v="182"/>
    <n v="15090"/>
    <n v="13497.05"/>
    <n v="0.26200000000000001"/>
    <n v="0.23400000000000001"/>
  </r>
  <r>
    <x v="15"/>
    <x v="1"/>
    <n v="6"/>
    <x v="6"/>
    <n v="57665"/>
    <n v="0"/>
    <n v="0"/>
    <n v="0"/>
    <n v="0"/>
    <n v="0"/>
    <n v="0"/>
    <n v="0"/>
    <n v="0"/>
    <n v="0"/>
    <n v="0"/>
  </r>
  <r>
    <x v="15"/>
    <x v="1"/>
    <n v="7"/>
    <x v="7"/>
    <n v="57665"/>
    <n v="0"/>
    <n v="0"/>
    <n v="0"/>
    <n v="0"/>
    <n v="0"/>
    <n v="0"/>
    <n v="0"/>
    <n v="0"/>
    <n v="0"/>
    <n v="0"/>
  </r>
  <r>
    <x v="15"/>
    <x v="1"/>
    <n v="8"/>
    <x v="8"/>
    <n v="57665"/>
    <n v="0"/>
    <n v="0"/>
    <n v="0"/>
    <n v="0"/>
    <n v="0"/>
    <n v="3"/>
    <n v="14933"/>
    <n v="1586.16"/>
    <n v="0.25900000000000001"/>
    <n v="2.8000000000000001E-2"/>
  </r>
  <r>
    <x v="15"/>
    <x v="1"/>
    <n v="9"/>
    <x v="9"/>
    <n v="57665"/>
    <n v="0"/>
    <n v="0"/>
    <n v="0"/>
    <n v="0"/>
    <n v="0"/>
    <n v="35"/>
    <n v="1919"/>
    <n v="2240.86"/>
    <n v="3.3000000000000002E-2"/>
    <n v="3.9E-2"/>
  </r>
  <r>
    <x v="15"/>
    <x v="2"/>
    <n v="0"/>
    <x v="0"/>
    <n v="57890"/>
    <n v="0"/>
    <n v="0"/>
    <n v="0"/>
    <n v="0"/>
    <n v="0"/>
    <n v="19"/>
    <n v="4675"/>
    <n v="13194.33"/>
    <n v="8.1000000000000003E-2"/>
    <n v="0.22800000000000001"/>
  </r>
  <r>
    <x v="15"/>
    <x v="2"/>
    <n v="1"/>
    <x v="1"/>
    <n v="57890"/>
    <n v="0"/>
    <n v="0"/>
    <n v="0"/>
    <n v="0"/>
    <n v="0"/>
    <n v="98"/>
    <n v="4078"/>
    <n v="8720.84"/>
    <n v="7.0000000000000007E-2"/>
    <n v="0.151"/>
  </r>
  <r>
    <x v="15"/>
    <x v="2"/>
    <n v="2"/>
    <x v="2"/>
    <n v="57890"/>
    <n v="0"/>
    <n v="0"/>
    <n v="0"/>
    <n v="0"/>
    <n v="0"/>
    <n v="39"/>
    <n v="63518"/>
    <n v="82677.94"/>
    <n v="1.0960000000000001"/>
    <n v="1.427"/>
  </r>
  <r>
    <x v="15"/>
    <x v="2"/>
    <n v="3"/>
    <x v="3"/>
    <n v="57890"/>
    <n v="0"/>
    <n v="0"/>
    <n v="0"/>
    <n v="0"/>
    <n v="0"/>
    <n v="33"/>
    <n v="8053"/>
    <n v="9254.24"/>
    <n v="0.13900000000000001"/>
    <n v="0.16"/>
  </r>
  <r>
    <x v="15"/>
    <x v="2"/>
    <n v="4"/>
    <x v="4"/>
    <n v="57890"/>
    <n v="0"/>
    <n v="0"/>
    <n v="0"/>
    <n v="0"/>
    <n v="0"/>
    <n v="1"/>
    <n v="33"/>
    <n v="118.25"/>
    <n v="1E-3"/>
    <n v="2E-3"/>
  </r>
  <r>
    <x v="15"/>
    <x v="2"/>
    <n v="5"/>
    <x v="5"/>
    <n v="57890"/>
    <n v="0"/>
    <n v="0"/>
    <n v="0"/>
    <n v="0"/>
    <n v="0"/>
    <n v="145"/>
    <n v="31174"/>
    <n v="31328.7"/>
    <n v="0.53900000000000003"/>
    <n v="0.54100000000000004"/>
  </r>
  <r>
    <x v="15"/>
    <x v="2"/>
    <n v="6"/>
    <x v="6"/>
    <n v="57890"/>
    <n v="0"/>
    <n v="0"/>
    <n v="0"/>
    <n v="0"/>
    <n v="0"/>
    <n v="8"/>
    <n v="3140"/>
    <n v="11597.91"/>
    <n v="5.3999999999999999E-2"/>
    <n v="0.2"/>
  </r>
  <r>
    <x v="15"/>
    <x v="2"/>
    <n v="7"/>
    <x v="7"/>
    <n v="57890"/>
    <n v="0"/>
    <n v="0"/>
    <n v="0"/>
    <n v="0"/>
    <n v="0"/>
    <n v="0"/>
    <n v="0"/>
    <n v="0"/>
    <n v="0"/>
    <n v="0"/>
  </r>
  <r>
    <x v="15"/>
    <x v="2"/>
    <n v="8"/>
    <x v="8"/>
    <n v="57890"/>
    <n v="0"/>
    <n v="0"/>
    <n v="0"/>
    <n v="0"/>
    <n v="0"/>
    <n v="3"/>
    <n v="615"/>
    <n v="998.02"/>
    <n v="1.0999999999999999E-2"/>
    <n v="1.7000000000000001E-2"/>
  </r>
  <r>
    <x v="15"/>
    <x v="2"/>
    <n v="9"/>
    <x v="9"/>
    <n v="57890"/>
    <n v="0"/>
    <n v="0"/>
    <n v="0"/>
    <n v="0"/>
    <n v="0"/>
    <n v="49"/>
    <n v="1441"/>
    <n v="2668.86"/>
    <n v="2.5000000000000001E-2"/>
    <n v="4.5999999999999999E-2"/>
  </r>
  <r>
    <x v="15"/>
    <x v="3"/>
    <n v="0"/>
    <x v="0"/>
    <n v="58174"/>
    <n v="0"/>
    <n v="0"/>
    <n v="0"/>
    <n v="0"/>
    <n v="0"/>
    <n v="15"/>
    <n v="7675"/>
    <n v="3431.43"/>
    <n v="0.13200000000000001"/>
    <n v="5.8999999999999997E-2"/>
  </r>
  <r>
    <x v="15"/>
    <x v="3"/>
    <n v="1"/>
    <x v="1"/>
    <n v="58174"/>
    <n v="0"/>
    <n v="0"/>
    <n v="0"/>
    <n v="0"/>
    <n v="0"/>
    <n v="145"/>
    <n v="2826"/>
    <n v="6067.65"/>
    <n v="4.9000000000000002E-2"/>
    <n v="0.104"/>
  </r>
  <r>
    <x v="15"/>
    <x v="3"/>
    <n v="2"/>
    <x v="2"/>
    <n v="58174"/>
    <n v="0"/>
    <n v="0"/>
    <n v="0"/>
    <n v="0"/>
    <n v="0"/>
    <n v="47"/>
    <n v="50138"/>
    <n v="95646.27"/>
    <n v="0.86199999999999999"/>
    <n v="1.643"/>
  </r>
  <r>
    <x v="15"/>
    <x v="3"/>
    <n v="3"/>
    <x v="3"/>
    <n v="58174"/>
    <n v="1"/>
    <n v="6530"/>
    <n v="12080.5"/>
    <n v="0.112"/>
    <n v="0.20799999999999999"/>
    <n v="43"/>
    <n v="12092"/>
    <n v="36074.49"/>
    <n v="0.20799999999999999"/>
    <n v="0.62"/>
  </r>
  <r>
    <x v="15"/>
    <x v="3"/>
    <n v="4"/>
    <x v="4"/>
    <n v="58174"/>
    <n v="0"/>
    <n v="0"/>
    <n v="0"/>
    <n v="0"/>
    <n v="0"/>
    <n v="9"/>
    <n v="345"/>
    <n v="791.13"/>
    <n v="6.0000000000000001E-3"/>
    <n v="1.4E-2"/>
  </r>
  <r>
    <x v="15"/>
    <x v="3"/>
    <n v="5"/>
    <x v="5"/>
    <n v="58174"/>
    <n v="1"/>
    <n v="5055"/>
    <n v="3875"/>
    <n v="8.6999999999999994E-2"/>
    <n v="6.7000000000000004E-2"/>
    <n v="141"/>
    <n v="40143"/>
    <n v="43794.62"/>
    <n v="0.69"/>
    <n v="0.753"/>
  </r>
  <r>
    <x v="15"/>
    <x v="3"/>
    <n v="6"/>
    <x v="6"/>
    <n v="58174"/>
    <n v="6"/>
    <n v="4605"/>
    <n v="24823"/>
    <n v="7.9000000000000001E-2"/>
    <n v="0.42699999999999999"/>
    <n v="10"/>
    <n v="1005"/>
    <n v="3232.57"/>
    <n v="1.7000000000000001E-2"/>
    <n v="5.6000000000000001E-2"/>
  </r>
  <r>
    <x v="15"/>
    <x v="3"/>
    <n v="7"/>
    <x v="7"/>
    <n v="58174"/>
    <n v="0"/>
    <n v="0"/>
    <n v="0"/>
    <n v="0"/>
    <n v="0"/>
    <n v="3"/>
    <n v="27"/>
    <n v="116.58"/>
    <n v="0"/>
    <n v="2E-3"/>
  </r>
  <r>
    <x v="15"/>
    <x v="3"/>
    <n v="8"/>
    <x v="8"/>
    <n v="58174"/>
    <n v="0"/>
    <n v="0"/>
    <n v="0"/>
    <n v="0"/>
    <n v="0"/>
    <n v="1"/>
    <n v="1195"/>
    <n v="8285.33"/>
    <n v="2.1000000000000001E-2"/>
    <n v="0.14199999999999999"/>
  </r>
  <r>
    <x v="15"/>
    <x v="3"/>
    <n v="9"/>
    <x v="9"/>
    <n v="58174"/>
    <n v="0"/>
    <n v="0"/>
    <n v="0"/>
    <n v="0"/>
    <n v="0"/>
    <n v="62"/>
    <n v="4812"/>
    <n v="7931.5"/>
    <n v="8.3000000000000004E-2"/>
    <n v="0.13600000000000001"/>
  </r>
  <r>
    <x v="15"/>
    <x v="4"/>
    <n v="0"/>
    <x v="0"/>
    <n v="59441"/>
    <n v="0"/>
    <n v="0"/>
    <n v="0"/>
    <n v="0"/>
    <n v="0"/>
    <n v="36"/>
    <n v="10336"/>
    <n v="6111.79"/>
    <n v="0.17399999999999999"/>
    <n v="0.10299999999999999"/>
  </r>
  <r>
    <x v="15"/>
    <x v="4"/>
    <n v="1"/>
    <x v="1"/>
    <n v="59441"/>
    <n v="0"/>
    <n v="0"/>
    <n v="0"/>
    <n v="0"/>
    <n v="0"/>
    <n v="139"/>
    <n v="5643"/>
    <n v="15812.8"/>
    <n v="9.5000000000000001E-2"/>
    <n v="0.26600000000000001"/>
  </r>
  <r>
    <x v="15"/>
    <x v="4"/>
    <n v="2"/>
    <x v="2"/>
    <n v="59441"/>
    <n v="0"/>
    <n v="0"/>
    <n v="0"/>
    <n v="0"/>
    <n v="0"/>
    <n v="58"/>
    <n v="57545"/>
    <n v="97182.2"/>
    <n v="0.96799999999999997"/>
    <n v="1.635"/>
  </r>
  <r>
    <x v="15"/>
    <x v="4"/>
    <n v="3"/>
    <x v="3"/>
    <n v="59441"/>
    <n v="0"/>
    <n v="0"/>
    <n v="0"/>
    <n v="0"/>
    <n v="0"/>
    <n v="28"/>
    <n v="7470"/>
    <n v="16763.66"/>
    <n v="0.126"/>
    <n v="0.28199999999999997"/>
  </r>
  <r>
    <x v="15"/>
    <x v="4"/>
    <n v="4"/>
    <x v="4"/>
    <n v="59441"/>
    <n v="0"/>
    <n v="0"/>
    <n v="0"/>
    <n v="0"/>
    <n v="0"/>
    <n v="5"/>
    <n v="22"/>
    <n v="38.5"/>
    <n v="0"/>
    <n v="1E-3"/>
  </r>
  <r>
    <x v="15"/>
    <x v="4"/>
    <n v="5"/>
    <x v="5"/>
    <n v="59441"/>
    <n v="0"/>
    <n v="0"/>
    <n v="0"/>
    <n v="0"/>
    <n v="0"/>
    <n v="132"/>
    <n v="32144"/>
    <n v="57547.4"/>
    <n v="0.54100000000000004"/>
    <n v="0.96799999999999997"/>
  </r>
  <r>
    <x v="15"/>
    <x v="4"/>
    <n v="6"/>
    <x v="6"/>
    <n v="59441"/>
    <n v="0"/>
    <n v="0"/>
    <n v="0"/>
    <n v="0"/>
    <n v="0"/>
    <n v="6"/>
    <n v="952"/>
    <n v="1090.3499999999999"/>
    <n v="1.6E-2"/>
    <n v="1.7999999999999999E-2"/>
  </r>
  <r>
    <x v="15"/>
    <x v="4"/>
    <n v="7"/>
    <x v="7"/>
    <n v="59441"/>
    <n v="0"/>
    <n v="0"/>
    <n v="0"/>
    <n v="0"/>
    <n v="0"/>
    <n v="5"/>
    <n v="1258"/>
    <n v="833.6"/>
    <n v="2.1000000000000001E-2"/>
    <n v="1.4E-2"/>
  </r>
  <r>
    <x v="15"/>
    <x v="4"/>
    <n v="8"/>
    <x v="8"/>
    <n v="59441"/>
    <n v="0"/>
    <n v="0"/>
    <n v="0"/>
    <n v="0"/>
    <n v="0"/>
    <n v="4"/>
    <n v="34"/>
    <n v="64.010000000000005"/>
    <n v="1E-3"/>
    <n v="1E-3"/>
  </r>
  <r>
    <x v="15"/>
    <x v="4"/>
    <n v="9"/>
    <x v="9"/>
    <n v="59441"/>
    <n v="0"/>
    <n v="0"/>
    <n v="0"/>
    <n v="0"/>
    <n v="0"/>
    <n v="59"/>
    <n v="3015"/>
    <n v="4741.43"/>
    <n v="5.0999999999999997E-2"/>
    <n v="0.08"/>
  </r>
  <r>
    <x v="15"/>
    <x v="5"/>
    <n v="0"/>
    <x v="0"/>
    <n v="60858"/>
    <n v="0"/>
    <n v="0"/>
    <n v="0"/>
    <n v="0"/>
    <n v="0"/>
    <n v="25"/>
    <n v="8644"/>
    <n v="7292.61"/>
    <n v="0.14199999999999999"/>
    <n v="0.12"/>
  </r>
  <r>
    <x v="15"/>
    <x v="5"/>
    <n v="1"/>
    <x v="1"/>
    <n v="60858"/>
    <n v="0"/>
    <n v="0"/>
    <n v="0"/>
    <n v="0"/>
    <n v="0"/>
    <n v="62"/>
    <n v="2955"/>
    <n v="6514.57"/>
    <n v="4.9000000000000002E-2"/>
    <n v="0.107"/>
  </r>
  <r>
    <x v="15"/>
    <x v="5"/>
    <n v="2"/>
    <x v="2"/>
    <n v="60858"/>
    <n v="0"/>
    <n v="0"/>
    <n v="0"/>
    <n v="0"/>
    <n v="0"/>
    <n v="37"/>
    <n v="34429"/>
    <n v="45627.09"/>
    <n v="0.56599999999999995"/>
    <n v="0.75"/>
  </r>
  <r>
    <x v="15"/>
    <x v="5"/>
    <n v="3"/>
    <x v="3"/>
    <n v="60858"/>
    <n v="0"/>
    <n v="0"/>
    <n v="0"/>
    <n v="0"/>
    <n v="0"/>
    <n v="42"/>
    <n v="10788"/>
    <n v="30210.69"/>
    <n v="0.17699999999999999"/>
    <n v="0.496"/>
  </r>
  <r>
    <x v="15"/>
    <x v="5"/>
    <n v="4"/>
    <x v="4"/>
    <n v="60858"/>
    <n v="0"/>
    <n v="0"/>
    <n v="0"/>
    <n v="0"/>
    <n v="0"/>
    <n v="14"/>
    <n v="12513"/>
    <n v="10353"/>
    <n v="0.20599999999999999"/>
    <n v="0.17"/>
  </r>
  <r>
    <x v="15"/>
    <x v="5"/>
    <n v="5"/>
    <x v="5"/>
    <n v="60858"/>
    <n v="0"/>
    <n v="0"/>
    <n v="0"/>
    <n v="0"/>
    <n v="0"/>
    <n v="120"/>
    <n v="33222"/>
    <n v="30040.66"/>
    <n v="0.54600000000000004"/>
    <n v="0.49399999999999999"/>
  </r>
  <r>
    <x v="15"/>
    <x v="5"/>
    <n v="6"/>
    <x v="6"/>
    <n v="60858"/>
    <n v="0"/>
    <n v="0"/>
    <n v="0"/>
    <n v="0"/>
    <n v="0"/>
    <n v="6"/>
    <n v="220"/>
    <n v="988.63"/>
    <n v="4.0000000000000001E-3"/>
    <n v="1.6E-2"/>
  </r>
  <r>
    <x v="15"/>
    <x v="5"/>
    <n v="7"/>
    <x v="7"/>
    <n v="60858"/>
    <n v="0"/>
    <n v="0"/>
    <n v="0"/>
    <n v="0"/>
    <n v="0"/>
    <n v="2"/>
    <n v="21"/>
    <n v="132.77000000000001"/>
    <n v="0"/>
    <n v="2E-3"/>
  </r>
  <r>
    <x v="15"/>
    <x v="5"/>
    <n v="8"/>
    <x v="8"/>
    <n v="60858"/>
    <n v="0"/>
    <n v="0"/>
    <n v="0"/>
    <n v="0"/>
    <n v="0"/>
    <n v="3"/>
    <n v="5"/>
    <n v="9.27"/>
    <n v="0"/>
    <n v="0"/>
  </r>
  <r>
    <x v="15"/>
    <x v="5"/>
    <n v="9"/>
    <x v="9"/>
    <n v="60858"/>
    <n v="0"/>
    <n v="0"/>
    <n v="0"/>
    <n v="0"/>
    <n v="0"/>
    <n v="48"/>
    <n v="3372"/>
    <n v="3908.93"/>
    <n v="5.5E-2"/>
    <n v="6.4000000000000001E-2"/>
  </r>
  <r>
    <x v="15"/>
    <x v="6"/>
    <n v="0"/>
    <x v="0"/>
    <n v="61725"/>
    <n v="0"/>
    <n v="0"/>
    <n v="0"/>
    <n v="0"/>
    <n v="0"/>
    <n v="11"/>
    <n v="3679"/>
    <n v="1251.99"/>
    <n v="0.06"/>
    <n v="0.02"/>
  </r>
  <r>
    <x v="15"/>
    <x v="6"/>
    <n v="1"/>
    <x v="1"/>
    <n v="61725"/>
    <n v="0"/>
    <n v="0"/>
    <n v="0"/>
    <n v="0"/>
    <n v="0"/>
    <n v="199"/>
    <n v="7930"/>
    <n v="12829.57"/>
    <n v="0.128"/>
    <n v="0.20799999999999999"/>
  </r>
  <r>
    <x v="15"/>
    <x v="6"/>
    <n v="2"/>
    <x v="2"/>
    <n v="61725"/>
    <n v="0"/>
    <n v="0"/>
    <n v="0"/>
    <n v="0"/>
    <n v="0"/>
    <n v="54"/>
    <n v="61203"/>
    <n v="109725.08"/>
    <n v="0.99199999999999999"/>
    <n v="1.778"/>
  </r>
  <r>
    <x v="15"/>
    <x v="6"/>
    <n v="3"/>
    <x v="3"/>
    <n v="61725"/>
    <n v="0"/>
    <n v="0"/>
    <n v="0"/>
    <n v="0"/>
    <n v="0"/>
    <n v="33"/>
    <n v="11989"/>
    <n v="8431.14"/>
    <n v="0.19400000000000001"/>
    <n v="0.13700000000000001"/>
  </r>
  <r>
    <x v="15"/>
    <x v="6"/>
    <n v="4"/>
    <x v="4"/>
    <n v="61725"/>
    <n v="0"/>
    <n v="0"/>
    <n v="0"/>
    <n v="0"/>
    <n v="0"/>
    <n v="8"/>
    <n v="3530"/>
    <n v="3598.53"/>
    <n v="5.7000000000000002E-2"/>
    <n v="5.8000000000000003E-2"/>
  </r>
  <r>
    <x v="15"/>
    <x v="6"/>
    <n v="5"/>
    <x v="5"/>
    <n v="61725"/>
    <n v="0"/>
    <n v="0"/>
    <n v="0"/>
    <n v="0"/>
    <n v="0"/>
    <n v="93"/>
    <n v="14547"/>
    <n v="19583.27"/>
    <n v="0.23599999999999999"/>
    <n v="0.317"/>
  </r>
  <r>
    <x v="15"/>
    <x v="6"/>
    <n v="6"/>
    <x v="6"/>
    <n v="61725"/>
    <n v="0"/>
    <n v="0"/>
    <n v="0"/>
    <n v="0"/>
    <n v="0"/>
    <n v="7"/>
    <n v="5563"/>
    <n v="8245.86"/>
    <n v="0.09"/>
    <n v="0.13400000000000001"/>
  </r>
  <r>
    <x v="15"/>
    <x v="6"/>
    <n v="7"/>
    <x v="7"/>
    <n v="61725"/>
    <n v="0"/>
    <n v="0"/>
    <n v="0"/>
    <n v="0"/>
    <n v="0"/>
    <n v="1"/>
    <n v="7"/>
    <n v="0.76"/>
    <n v="0"/>
    <n v="0"/>
  </r>
  <r>
    <x v="15"/>
    <x v="6"/>
    <n v="8"/>
    <x v="8"/>
    <n v="61725"/>
    <n v="0"/>
    <n v="0"/>
    <n v="0"/>
    <n v="0"/>
    <n v="0"/>
    <n v="6"/>
    <n v="11379"/>
    <n v="3751.92"/>
    <n v="0.184"/>
    <n v="6.0999999999999999E-2"/>
  </r>
  <r>
    <x v="15"/>
    <x v="6"/>
    <n v="9"/>
    <x v="9"/>
    <n v="61725"/>
    <n v="0"/>
    <n v="0"/>
    <n v="0"/>
    <n v="0"/>
    <n v="0"/>
    <n v="63"/>
    <n v="4457"/>
    <n v="9496.33"/>
    <n v="7.1999999999999995E-2"/>
    <n v="0.154"/>
  </r>
  <r>
    <x v="15"/>
    <x v="7"/>
    <n v="0"/>
    <x v="0"/>
    <n v="62607"/>
    <n v="0"/>
    <n v="0"/>
    <n v="0"/>
    <n v="0"/>
    <n v="0"/>
    <n v="11"/>
    <n v="3166"/>
    <n v="256.10000000000002"/>
    <n v="5.0999999999999997E-2"/>
    <n v="4.0000000000000001E-3"/>
  </r>
  <r>
    <x v="15"/>
    <x v="7"/>
    <n v="1"/>
    <x v="1"/>
    <n v="62607"/>
    <n v="0"/>
    <n v="0"/>
    <n v="0"/>
    <n v="0"/>
    <n v="0"/>
    <n v="199"/>
    <n v="5374"/>
    <n v="8770.56"/>
    <n v="8.5999999999999993E-2"/>
    <n v="0.14000000000000001"/>
  </r>
  <r>
    <x v="15"/>
    <x v="7"/>
    <n v="2"/>
    <x v="2"/>
    <n v="62607"/>
    <n v="0"/>
    <n v="0"/>
    <n v="0"/>
    <n v="0"/>
    <n v="0"/>
    <n v="73"/>
    <n v="93814"/>
    <n v="105305.27"/>
    <n v="1.498"/>
    <n v="1.681"/>
  </r>
  <r>
    <x v="15"/>
    <x v="7"/>
    <n v="3"/>
    <x v="3"/>
    <n v="62607"/>
    <n v="0"/>
    <n v="0"/>
    <n v="0"/>
    <n v="0"/>
    <n v="0"/>
    <n v="19"/>
    <n v="6805"/>
    <n v="18381.759999999998"/>
    <n v="0.109"/>
    <n v="0.29399999999999998"/>
  </r>
  <r>
    <x v="15"/>
    <x v="7"/>
    <n v="4"/>
    <x v="4"/>
    <n v="62607"/>
    <n v="0"/>
    <n v="0"/>
    <n v="0"/>
    <n v="0"/>
    <n v="0"/>
    <n v="8"/>
    <n v="6536"/>
    <n v="16921.689999999999"/>
    <n v="0.104"/>
    <n v="0.27"/>
  </r>
  <r>
    <x v="15"/>
    <x v="7"/>
    <n v="5"/>
    <x v="5"/>
    <n v="62607"/>
    <n v="0"/>
    <n v="0"/>
    <n v="0"/>
    <n v="0"/>
    <n v="0"/>
    <n v="94"/>
    <n v="28254"/>
    <n v="25578.43"/>
    <n v="0.45100000000000001"/>
    <n v="0.40899999999999997"/>
  </r>
  <r>
    <x v="15"/>
    <x v="7"/>
    <n v="6"/>
    <x v="6"/>
    <n v="62607"/>
    <n v="20"/>
    <n v="15069"/>
    <n v="64017"/>
    <n v="0.24099999999999999"/>
    <n v="1.022"/>
    <n v="16"/>
    <n v="9199"/>
    <n v="25762.76"/>
    <n v="0.14699999999999999"/>
    <n v="0.41099999999999998"/>
  </r>
  <r>
    <x v="15"/>
    <x v="7"/>
    <n v="7"/>
    <x v="7"/>
    <n v="62607"/>
    <n v="0"/>
    <n v="0"/>
    <n v="0"/>
    <n v="0"/>
    <n v="0"/>
    <n v="9"/>
    <n v="3824"/>
    <n v="4709.72"/>
    <n v="6.0999999999999999E-2"/>
    <n v="7.4999999999999997E-2"/>
  </r>
  <r>
    <x v="15"/>
    <x v="7"/>
    <n v="8"/>
    <x v="8"/>
    <n v="62607"/>
    <n v="0"/>
    <n v="0"/>
    <n v="0"/>
    <n v="0"/>
    <n v="0"/>
    <n v="2"/>
    <n v="740"/>
    <n v="436.84"/>
    <n v="1.2E-2"/>
    <n v="7.0000000000000001E-3"/>
  </r>
  <r>
    <x v="15"/>
    <x v="7"/>
    <n v="9"/>
    <x v="9"/>
    <n v="62607"/>
    <n v="0"/>
    <n v="0"/>
    <n v="0"/>
    <n v="0"/>
    <n v="0"/>
    <n v="58"/>
    <n v="9726"/>
    <n v="9297.1200000000008"/>
    <n v="0.155"/>
    <n v="0.14799999999999999"/>
  </r>
  <r>
    <x v="15"/>
    <x v="8"/>
    <n v="0"/>
    <x v="0"/>
    <n v="63269"/>
    <n v="0"/>
    <n v="0"/>
    <n v="0"/>
    <n v="0"/>
    <n v="0"/>
    <n v="20"/>
    <n v="1038"/>
    <n v="1016.18"/>
    <n v="1.6E-2"/>
    <n v="1.6E-2"/>
  </r>
  <r>
    <x v="15"/>
    <x v="8"/>
    <n v="1"/>
    <x v="1"/>
    <n v="63269"/>
    <n v="0"/>
    <n v="0"/>
    <n v="0"/>
    <n v="0"/>
    <n v="0"/>
    <n v="210"/>
    <n v="8320"/>
    <n v="15524.25"/>
    <n v="0.13200000000000001"/>
    <n v="0.245"/>
  </r>
  <r>
    <x v="15"/>
    <x v="8"/>
    <n v="2"/>
    <x v="2"/>
    <n v="63269"/>
    <n v="4"/>
    <n v="2757"/>
    <n v="13466.47"/>
    <n v="4.3999999999999997E-2"/>
    <n v="0.21299999999999999"/>
    <n v="62"/>
    <n v="53943"/>
    <n v="71261.3"/>
    <n v="0.85299999999999998"/>
    <n v="1.125"/>
  </r>
  <r>
    <x v="15"/>
    <x v="8"/>
    <n v="3"/>
    <x v="3"/>
    <n v="63269"/>
    <n v="1"/>
    <n v="40"/>
    <n v="39.57"/>
    <n v="1E-3"/>
    <n v="1E-3"/>
    <n v="12"/>
    <n v="4086"/>
    <n v="3981.48"/>
    <n v="6.5000000000000002E-2"/>
    <n v="6.3E-2"/>
  </r>
  <r>
    <x v="15"/>
    <x v="8"/>
    <n v="4"/>
    <x v="4"/>
    <n v="63269"/>
    <n v="1"/>
    <n v="520"/>
    <n v="452.98"/>
    <n v="8.0000000000000002E-3"/>
    <n v="7.0000000000000001E-3"/>
    <n v="7"/>
    <n v="4035"/>
    <n v="4849.1899999999996"/>
    <n v="6.4000000000000001E-2"/>
    <n v="7.6999999999999999E-2"/>
  </r>
  <r>
    <x v="15"/>
    <x v="8"/>
    <n v="5"/>
    <x v="5"/>
    <n v="63269"/>
    <n v="3"/>
    <n v="44"/>
    <n v="190.38"/>
    <n v="1E-3"/>
    <n v="3.0000000000000001E-3"/>
    <n v="95"/>
    <n v="27602"/>
    <n v="38362.32"/>
    <n v="0.436"/>
    <n v="0.60599999999999998"/>
  </r>
  <r>
    <x v="15"/>
    <x v="8"/>
    <n v="6"/>
    <x v="6"/>
    <n v="63269"/>
    <n v="71"/>
    <n v="38080"/>
    <n v="346384.08"/>
    <n v="0.60199999999999998"/>
    <n v="5.4740000000000002"/>
    <n v="29"/>
    <n v="2386"/>
    <n v="4062.8299999999599"/>
    <n v="3.7999999999999999E-2"/>
    <n v="6.4000000000000001E-2"/>
  </r>
  <r>
    <x v="15"/>
    <x v="8"/>
    <n v="7"/>
    <x v="7"/>
    <n v="63269"/>
    <n v="0"/>
    <n v="0"/>
    <n v="0"/>
    <n v="0"/>
    <n v="0"/>
    <n v="0"/>
    <n v="0"/>
    <n v="0"/>
    <n v="0"/>
    <n v="0"/>
  </r>
  <r>
    <x v="15"/>
    <x v="8"/>
    <n v="8"/>
    <x v="8"/>
    <n v="63269"/>
    <n v="0"/>
    <n v="0"/>
    <n v="0"/>
    <n v="0"/>
    <n v="0"/>
    <n v="5"/>
    <n v="4096"/>
    <n v="264.85000000000002"/>
    <n v="6.5000000000000002E-2"/>
    <n v="4.0000000000000001E-3"/>
  </r>
  <r>
    <x v="15"/>
    <x v="8"/>
    <n v="9"/>
    <x v="9"/>
    <n v="63269"/>
    <n v="7"/>
    <n v="1866"/>
    <n v="11453.12"/>
    <n v="2.9000000000000001E-2"/>
    <n v="0.18099999999999999"/>
    <n v="54"/>
    <n v="7428"/>
    <n v="15059.26"/>
    <n v="0.11700000000000001"/>
    <n v="0.23799999999999999"/>
  </r>
  <r>
    <x v="16"/>
    <x v="0"/>
    <n v="0"/>
    <x v="0"/>
    <n v="28911"/>
    <n v="0"/>
    <n v="0"/>
    <n v="0"/>
    <n v="0"/>
    <n v="0"/>
    <n v="2"/>
    <n v="35"/>
    <n v="39.799999999999997"/>
    <n v="1E-3"/>
    <n v="1E-3"/>
  </r>
  <r>
    <x v="16"/>
    <x v="0"/>
    <n v="1"/>
    <x v="1"/>
    <n v="28911"/>
    <n v="0"/>
    <n v="0"/>
    <n v="0"/>
    <n v="0"/>
    <n v="0"/>
    <n v="185"/>
    <n v="8729"/>
    <n v="13613.4"/>
    <n v="0.30199999999999999"/>
    <n v="0.47099999999999997"/>
  </r>
  <r>
    <x v="16"/>
    <x v="0"/>
    <n v="2"/>
    <x v="2"/>
    <n v="28911"/>
    <n v="0"/>
    <n v="0"/>
    <n v="0"/>
    <n v="0"/>
    <n v="0"/>
    <n v="18"/>
    <n v="29312"/>
    <n v="25693.72"/>
    <n v="1.014"/>
    <n v="0.88900000000000001"/>
  </r>
  <r>
    <x v="16"/>
    <x v="0"/>
    <n v="3"/>
    <x v="3"/>
    <n v="28911"/>
    <n v="0"/>
    <n v="0"/>
    <n v="0"/>
    <n v="0"/>
    <n v="0"/>
    <n v="8"/>
    <n v="321"/>
    <n v="634"/>
    <n v="1.0999999999999999E-2"/>
    <n v="2.1999999999999999E-2"/>
  </r>
  <r>
    <x v="16"/>
    <x v="0"/>
    <n v="4"/>
    <x v="4"/>
    <n v="28911"/>
    <n v="0"/>
    <n v="0"/>
    <n v="0"/>
    <n v="0"/>
    <n v="0"/>
    <n v="11"/>
    <n v="164"/>
    <n v="516.79999999999995"/>
    <n v="6.0000000000000001E-3"/>
    <n v="1.7999999999999999E-2"/>
  </r>
  <r>
    <x v="16"/>
    <x v="0"/>
    <n v="5"/>
    <x v="5"/>
    <n v="28911"/>
    <n v="0"/>
    <n v="0"/>
    <n v="0"/>
    <n v="0"/>
    <n v="0"/>
    <n v="43"/>
    <n v="10739"/>
    <n v="17594.580000000002"/>
    <n v="0.371"/>
    <n v="0.60899999999999999"/>
  </r>
  <r>
    <x v="16"/>
    <x v="0"/>
    <n v="6"/>
    <x v="6"/>
    <n v="28911"/>
    <n v="0"/>
    <n v="0"/>
    <n v="0"/>
    <n v="0"/>
    <n v="0"/>
    <n v="2"/>
    <n v="109"/>
    <n v="178.5"/>
    <n v="4.0000000000000001E-3"/>
    <n v="6.0000000000000001E-3"/>
  </r>
  <r>
    <x v="16"/>
    <x v="0"/>
    <n v="7"/>
    <x v="7"/>
    <n v="28911"/>
    <n v="0"/>
    <n v="0"/>
    <n v="0"/>
    <n v="0"/>
    <n v="0"/>
    <n v="1"/>
    <n v="1"/>
    <n v="4.5"/>
    <n v="0"/>
    <n v="0"/>
  </r>
  <r>
    <x v="16"/>
    <x v="0"/>
    <n v="8"/>
    <x v="8"/>
    <n v="28911"/>
    <n v="0"/>
    <n v="0"/>
    <n v="0"/>
    <n v="0"/>
    <n v="0"/>
    <n v="1"/>
    <n v="1"/>
    <n v="2.7"/>
    <n v="0"/>
    <n v="0"/>
  </r>
  <r>
    <x v="16"/>
    <x v="0"/>
    <n v="9"/>
    <x v="9"/>
    <n v="28911"/>
    <n v="0"/>
    <n v="0"/>
    <n v="0"/>
    <n v="0"/>
    <n v="0"/>
    <n v="32"/>
    <n v="3834"/>
    <n v="6289.2"/>
    <n v="0.13300000000000001"/>
    <n v="0.218"/>
  </r>
  <r>
    <x v="16"/>
    <x v="1"/>
    <n v="0"/>
    <x v="0"/>
    <n v="29095"/>
    <n v="0"/>
    <n v="0"/>
    <n v="0"/>
    <n v="0"/>
    <n v="0"/>
    <n v="1"/>
    <n v="59"/>
    <n v="186.83"/>
    <n v="2E-3"/>
    <n v="6.0000000000000001E-3"/>
  </r>
  <r>
    <x v="16"/>
    <x v="1"/>
    <n v="1"/>
    <x v="1"/>
    <n v="29095"/>
    <n v="0"/>
    <n v="0"/>
    <n v="0"/>
    <n v="0"/>
    <n v="0"/>
    <n v="123"/>
    <n v="3514"/>
    <n v="5853"/>
    <n v="0.121"/>
    <n v="0.20100000000000001"/>
  </r>
  <r>
    <x v="16"/>
    <x v="1"/>
    <n v="2"/>
    <x v="2"/>
    <n v="29095"/>
    <n v="0"/>
    <n v="0"/>
    <n v="0"/>
    <n v="0"/>
    <n v="0"/>
    <n v="19"/>
    <n v="78593"/>
    <n v="55502.2"/>
    <n v="2.7010000000000001"/>
    <n v="1.907"/>
  </r>
  <r>
    <x v="16"/>
    <x v="1"/>
    <n v="3"/>
    <x v="3"/>
    <n v="29095"/>
    <n v="0"/>
    <n v="0"/>
    <n v="0"/>
    <n v="0"/>
    <n v="0"/>
    <n v="5"/>
    <n v="3675"/>
    <n v="450.05"/>
    <n v="0.126"/>
    <n v="1.4999999999999999E-2"/>
  </r>
  <r>
    <x v="16"/>
    <x v="1"/>
    <n v="4"/>
    <x v="4"/>
    <n v="29095"/>
    <n v="0"/>
    <n v="0"/>
    <n v="0"/>
    <n v="0"/>
    <n v="0"/>
    <n v="6"/>
    <n v="166"/>
    <n v="571.25"/>
    <n v="6.0000000000000001E-3"/>
    <n v="0.02"/>
  </r>
  <r>
    <x v="16"/>
    <x v="1"/>
    <n v="5"/>
    <x v="5"/>
    <n v="29095"/>
    <n v="0"/>
    <n v="0"/>
    <n v="0"/>
    <n v="0"/>
    <n v="0"/>
    <n v="30"/>
    <n v="1919"/>
    <n v="5014.1400000000003"/>
    <n v="6.6000000000000003E-2"/>
    <n v="0.17199999999999999"/>
  </r>
  <r>
    <x v="16"/>
    <x v="1"/>
    <n v="6"/>
    <x v="6"/>
    <n v="29095"/>
    <n v="0"/>
    <n v="0"/>
    <n v="0"/>
    <n v="0"/>
    <n v="0"/>
    <n v="9"/>
    <n v="3901"/>
    <n v="2031.57"/>
    <n v="0.13400000000000001"/>
    <n v="7.0000000000000007E-2"/>
  </r>
  <r>
    <x v="16"/>
    <x v="1"/>
    <n v="7"/>
    <x v="7"/>
    <n v="29095"/>
    <n v="0"/>
    <n v="0"/>
    <n v="0"/>
    <n v="0"/>
    <n v="0"/>
    <n v="1"/>
    <n v="48"/>
    <n v="101.6"/>
    <n v="2E-3"/>
    <n v="3.0000000000000001E-3"/>
  </r>
  <r>
    <x v="16"/>
    <x v="1"/>
    <n v="8"/>
    <x v="8"/>
    <n v="29095"/>
    <n v="0"/>
    <n v="0"/>
    <n v="0"/>
    <n v="0"/>
    <n v="0"/>
    <n v="2"/>
    <n v="240"/>
    <n v="428.83"/>
    <n v="8.0000000000000002E-3"/>
    <n v="1.4999999999999999E-2"/>
  </r>
  <r>
    <x v="16"/>
    <x v="1"/>
    <n v="9"/>
    <x v="9"/>
    <n v="29095"/>
    <n v="0"/>
    <n v="0"/>
    <n v="0"/>
    <n v="0"/>
    <n v="0"/>
    <n v="33"/>
    <n v="1123"/>
    <n v="3698.53"/>
    <n v="3.9E-2"/>
    <n v="0.127"/>
  </r>
  <r>
    <x v="16"/>
    <x v="2"/>
    <n v="0"/>
    <x v="0"/>
    <n v="29670"/>
    <n v="0"/>
    <n v="0"/>
    <n v="0"/>
    <n v="0"/>
    <n v="0"/>
    <n v="1"/>
    <n v="28"/>
    <n v="75.13"/>
    <n v="1E-3"/>
    <n v="3.0000000000000001E-3"/>
  </r>
  <r>
    <x v="16"/>
    <x v="2"/>
    <n v="1"/>
    <x v="1"/>
    <n v="29670"/>
    <n v="0"/>
    <n v="0"/>
    <n v="0"/>
    <n v="0"/>
    <n v="0"/>
    <n v="120"/>
    <n v="5019"/>
    <n v="7631.36"/>
    <n v="0.16900000000000001"/>
    <n v="0.25700000000000001"/>
  </r>
  <r>
    <x v="16"/>
    <x v="2"/>
    <n v="2"/>
    <x v="2"/>
    <n v="29670"/>
    <n v="0"/>
    <n v="0"/>
    <n v="0"/>
    <n v="0"/>
    <n v="0"/>
    <n v="11"/>
    <n v="22416"/>
    <n v="73066.570000000007"/>
    <n v="0.75600000000000001"/>
    <n v="2.4630000000000001"/>
  </r>
  <r>
    <x v="16"/>
    <x v="2"/>
    <n v="3"/>
    <x v="3"/>
    <n v="29670"/>
    <n v="0"/>
    <n v="0"/>
    <n v="0"/>
    <n v="0"/>
    <n v="0"/>
    <n v="5"/>
    <n v="2266"/>
    <n v="5782.57"/>
    <n v="7.5999999999999998E-2"/>
    <n v="0.19500000000000001"/>
  </r>
  <r>
    <x v="16"/>
    <x v="2"/>
    <n v="4"/>
    <x v="4"/>
    <n v="29670"/>
    <n v="0"/>
    <n v="0"/>
    <n v="0"/>
    <n v="0"/>
    <n v="0"/>
    <n v="7"/>
    <n v="428"/>
    <n v="1838.92"/>
    <n v="1.4E-2"/>
    <n v="6.2E-2"/>
  </r>
  <r>
    <x v="16"/>
    <x v="2"/>
    <n v="5"/>
    <x v="5"/>
    <n v="29670"/>
    <n v="0"/>
    <n v="0"/>
    <n v="0"/>
    <n v="0"/>
    <n v="0"/>
    <n v="17"/>
    <n v="3350"/>
    <n v="2390.16"/>
    <n v="0.113"/>
    <n v="8.1000000000000003E-2"/>
  </r>
  <r>
    <x v="16"/>
    <x v="2"/>
    <n v="6"/>
    <x v="6"/>
    <n v="29670"/>
    <n v="0"/>
    <n v="0"/>
    <n v="0"/>
    <n v="0"/>
    <n v="0"/>
    <n v="6"/>
    <n v="616"/>
    <n v="830.9"/>
    <n v="2.1000000000000001E-2"/>
    <n v="2.8000000000000001E-2"/>
  </r>
  <r>
    <x v="16"/>
    <x v="2"/>
    <n v="7"/>
    <x v="7"/>
    <n v="29670"/>
    <n v="0"/>
    <n v="0"/>
    <n v="0"/>
    <n v="0"/>
    <n v="0"/>
    <n v="2"/>
    <n v="121"/>
    <n v="580.42999999999995"/>
    <n v="4.0000000000000001E-3"/>
    <n v="0.02"/>
  </r>
  <r>
    <x v="16"/>
    <x v="2"/>
    <n v="8"/>
    <x v="8"/>
    <n v="29670"/>
    <n v="0"/>
    <n v="0"/>
    <n v="0"/>
    <n v="0"/>
    <n v="0"/>
    <n v="0"/>
    <n v="0"/>
    <n v="0"/>
    <n v="0"/>
    <n v="0"/>
  </r>
  <r>
    <x v="16"/>
    <x v="2"/>
    <n v="9"/>
    <x v="9"/>
    <n v="29670"/>
    <n v="0"/>
    <n v="0"/>
    <n v="0"/>
    <n v="0"/>
    <n v="0"/>
    <n v="45"/>
    <n v="4942"/>
    <n v="5464.63"/>
    <n v="0.16700000000000001"/>
    <n v="0.184"/>
  </r>
  <r>
    <x v="16"/>
    <x v="3"/>
    <n v="0"/>
    <x v="0"/>
    <n v="30052"/>
    <n v="0"/>
    <n v="0"/>
    <n v="0"/>
    <n v="0"/>
    <n v="0"/>
    <n v="2"/>
    <n v="163"/>
    <n v="274.14999999999998"/>
    <n v="5.0000000000000001E-3"/>
    <n v="8.9999999999999993E-3"/>
  </r>
  <r>
    <x v="16"/>
    <x v="3"/>
    <n v="1"/>
    <x v="1"/>
    <n v="30052"/>
    <n v="0"/>
    <n v="0"/>
    <n v="0"/>
    <n v="0"/>
    <n v="0"/>
    <n v="195"/>
    <n v="14976"/>
    <n v="12644.37"/>
    <n v="0.498"/>
    <n v="0.42099999999999999"/>
  </r>
  <r>
    <x v="16"/>
    <x v="3"/>
    <n v="2"/>
    <x v="2"/>
    <n v="30052"/>
    <n v="0"/>
    <n v="0"/>
    <n v="0"/>
    <n v="0"/>
    <n v="0"/>
    <n v="51"/>
    <n v="134448"/>
    <n v="188982.67"/>
    <n v="4.4740000000000002"/>
    <n v="6.2880000000000003"/>
  </r>
  <r>
    <x v="16"/>
    <x v="3"/>
    <n v="3"/>
    <x v="3"/>
    <n v="30052"/>
    <n v="0"/>
    <n v="0"/>
    <n v="0"/>
    <n v="0"/>
    <n v="0"/>
    <n v="8"/>
    <n v="4085"/>
    <n v="4657.04"/>
    <n v="0.13600000000000001"/>
    <n v="0.155"/>
  </r>
  <r>
    <x v="16"/>
    <x v="3"/>
    <n v="4"/>
    <x v="4"/>
    <n v="30052"/>
    <n v="0"/>
    <n v="0"/>
    <n v="0"/>
    <n v="0"/>
    <n v="0"/>
    <n v="7"/>
    <n v="831"/>
    <n v="2708.37"/>
    <n v="2.8000000000000001E-2"/>
    <n v="0.09"/>
  </r>
  <r>
    <x v="16"/>
    <x v="3"/>
    <n v="5"/>
    <x v="5"/>
    <n v="30052"/>
    <n v="0"/>
    <n v="0"/>
    <n v="0"/>
    <n v="0"/>
    <n v="0"/>
    <n v="22"/>
    <n v="1627"/>
    <n v="4718.5200000000004"/>
    <n v="5.3999999999999999E-2"/>
    <n v="0.157"/>
  </r>
  <r>
    <x v="16"/>
    <x v="3"/>
    <n v="6"/>
    <x v="6"/>
    <n v="30052"/>
    <n v="0"/>
    <n v="0"/>
    <n v="0"/>
    <n v="0"/>
    <n v="0"/>
    <n v="9"/>
    <n v="8972"/>
    <n v="25027.47"/>
    <n v="0.29899999999999999"/>
    <n v="0.83299999999999996"/>
  </r>
  <r>
    <x v="16"/>
    <x v="3"/>
    <n v="7"/>
    <x v="7"/>
    <n v="30052"/>
    <n v="0"/>
    <n v="0"/>
    <n v="0"/>
    <n v="0"/>
    <n v="0"/>
    <n v="1"/>
    <n v="41"/>
    <n v="113.43"/>
    <n v="1E-3"/>
    <n v="4.0000000000000001E-3"/>
  </r>
  <r>
    <x v="16"/>
    <x v="3"/>
    <n v="8"/>
    <x v="8"/>
    <n v="30052"/>
    <n v="0"/>
    <n v="0"/>
    <n v="0"/>
    <n v="0"/>
    <n v="0"/>
    <n v="0"/>
    <n v="0"/>
    <n v="0"/>
    <n v="0"/>
    <n v="0"/>
  </r>
  <r>
    <x v="16"/>
    <x v="3"/>
    <n v="9"/>
    <x v="9"/>
    <n v="30052"/>
    <n v="0"/>
    <n v="0"/>
    <n v="0"/>
    <n v="0"/>
    <n v="0"/>
    <n v="40"/>
    <n v="8082"/>
    <n v="4570.51"/>
    <n v="0.26900000000000002"/>
    <n v="0.152"/>
  </r>
  <r>
    <x v="16"/>
    <x v="4"/>
    <n v="0"/>
    <x v="0"/>
    <n v="30365"/>
    <n v="0"/>
    <n v="0"/>
    <n v="0"/>
    <n v="0"/>
    <n v="0"/>
    <n v="8"/>
    <n v="219"/>
    <n v="634.95000000000005"/>
    <n v="7.0000000000000001E-3"/>
    <n v="2.1000000000000001E-2"/>
  </r>
  <r>
    <x v="16"/>
    <x v="4"/>
    <n v="1"/>
    <x v="1"/>
    <n v="30365"/>
    <n v="0"/>
    <n v="0"/>
    <n v="0"/>
    <n v="0"/>
    <n v="0"/>
    <n v="182"/>
    <n v="5651"/>
    <n v="9064.84"/>
    <n v="0.186"/>
    <n v="0.29899999999999999"/>
  </r>
  <r>
    <x v="16"/>
    <x v="4"/>
    <n v="2"/>
    <x v="2"/>
    <n v="30365"/>
    <n v="0"/>
    <n v="0"/>
    <n v="0"/>
    <n v="0"/>
    <n v="0"/>
    <n v="26"/>
    <n v="45323"/>
    <n v="56317.75"/>
    <n v="1.4930000000000001"/>
    <n v="1.855"/>
  </r>
  <r>
    <x v="16"/>
    <x v="4"/>
    <n v="3"/>
    <x v="3"/>
    <n v="30365"/>
    <n v="0"/>
    <n v="0"/>
    <n v="0"/>
    <n v="0"/>
    <n v="0"/>
    <n v="6"/>
    <n v="272"/>
    <n v="1547.49"/>
    <n v="8.9999999999999993E-3"/>
    <n v="5.0999999999999997E-2"/>
  </r>
  <r>
    <x v="16"/>
    <x v="4"/>
    <n v="4"/>
    <x v="4"/>
    <n v="30365"/>
    <n v="0"/>
    <n v="0"/>
    <n v="0"/>
    <n v="0"/>
    <n v="0"/>
    <n v="6"/>
    <n v="352"/>
    <n v="1427.55"/>
    <n v="1.2E-2"/>
    <n v="4.7E-2"/>
  </r>
  <r>
    <x v="16"/>
    <x v="4"/>
    <n v="5"/>
    <x v="5"/>
    <n v="30365"/>
    <n v="0"/>
    <n v="0"/>
    <n v="0"/>
    <n v="0"/>
    <n v="0"/>
    <n v="39"/>
    <n v="11179"/>
    <n v="13588.29"/>
    <n v="0.36799999999999999"/>
    <n v="0.44700000000000001"/>
  </r>
  <r>
    <x v="16"/>
    <x v="4"/>
    <n v="6"/>
    <x v="6"/>
    <n v="30365"/>
    <n v="0"/>
    <n v="0"/>
    <n v="0"/>
    <n v="0"/>
    <n v="0"/>
    <n v="15"/>
    <n v="4715"/>
    <n v="5071.2700000000004"/>
    <n v="0.155"/>
    <n v="0.16700000000000001"/>
  </r>
  <r>
    <x v="16"/>
    <x v="4"/>
    <n v="7"/>
    <x v="7"/>
    <n v="30365"/>
    <n v="0"/>
    <n v="0"/>
    <n v="0"/>
    <n v="0"/>
    <n v="0"/>
    <n v="0"/>
    <n v="0"/>
    <n v="0"/>
    <n v="0"/>
    <n v="0"/>
  </r>
  <r>
    <x v="16"/>
    <x v="4"/>
    <n v="8"/>
    <x v="8"/>
    <n v="30365"/>
    <n v="0"/>
    <n v="0"/>
    <n v="0"/>
    <n v="0"/>
    <n v="0"/>
    <n v="1"/>
    <n v="11"/>
    <n v="20.170000000000002"/>
    <n v="0"/>
    <n v="1E-3"/>
  </r>
  <r>
    <x v="16"/>
    <x v="4"/>
    <n v="9"/>
    <x v="9"/>
    <n v="30365"/>
    <n v="0"/>
    <n v="0"/>
    <n v="0"/>
    <n v="0"/>
    <n v="0"/>
    <n v="56"/>
    <n v="3190"/>
    <n v="7220.92"/>
    <n v="0.105"/>
    <n v="0.23799999999999999"/>
  </r>
  <r>
    <x v="16"/>
    <x v="5"/>
    <n v="0"/>
    <x v="0"/>
    <n v="30725"/>
    <n v="0"/>
    <n v="0"/>
    <n v="0"/>
    <n v="0"/>
    <n v="0"/>
    <n v="2"/>
    <n v="38"/>
    <n v="95.63"/>
    <n v="1E-3"/>
    <n v="3.0000000000000001E-3"/>
  </r>
  <r>
    <x v="16"/>
    <x v="5"/>
    <n v="1"/>
    <x v="1"/>
    <n v="30725"/>
    <n v="0"/>
    <n v="0"/>
    <n v="0"/>
    <n v="0"/>
    <n v="0"/>
    <n v="186"/>
    <n v="10091"/>
    <n v="8468.42"/>
    <n v="0.32800000000000001"/>
    <n v="0.27600000000000002"/>
  </r>
  <r>
    <x v="16"/>
    <x v="5"/>
    <n v="2"/>
    <x v="2"/>
    <n v="30725"/>
    <n v="0"/>
    <n v="0"/>
    <n v="0"/>
    <n v="0"/>
    <n v="0"/>
    <n v="15"/>
    <n v="22200"/>
    <n v="36689.339999999997"/>
    <n v="0.72299999999999998"/>
    <n v="1.1930000000000001"/>
  </r>
  <r>
    <x v="16"/>
    <x v="5"/>
    <n v="3"/>
    <x v="3"/>
    <n v="30725"/>
    <n v="0"/>
    <n v="0"/>
    <n v="0"/>
    <n v="0"/>
    <n v="0"/>
    <n v="9"/>
    <n v="1813"/>
    <n v="3125.83"/>
    <n v="5.8999999999999997E-2"/>
    <n v="0.10199999999999999"/>
  </r>
  <r>
    <x v="16"/>
    <x v="5"/>
    <n v="4"/>
    <x v="4"/>
    <n v="30725"/>
    <n v="0"/>
    <n v="0"/>
    <n v="0"/>
    <n v="0"/>
    <n v="0"/>
    <n v="13"/>
    <n v="4782"/>
    <n v="5388.73"/>
    <n v="0.156"/>
    <n v="0.17499999999999999"/>
  </r>
  <r>
    <x v="16"/>
    <x v="5"/>
    <n v="5"/>
    <x v="5"/>
    <n v="30725"/>
    <n v="0"/>
    <n v="0"/>
    <n v="0"/>
    <n v="0"/>
    <n v="0"/>
    <n v="23"/>
    <n v="5427"/>
    <n v="5572.57"/>
    <n v="0.17699999999999999"/>
    <n v="0.18099999999999999"/>
  </r>
  <r>
    <x v="16"/>
    <x v="5"/>
    <n v="6"/>
    <x v="6"/>
    <n v="30725"/>
    <n v="0"/>
    <n v="0"/>
    <n v="0"/>
    <n v="0"/>
    <n v="0"/>
    <n v="12"/>
    <n v="978"/>
    <n v="2874.55"/>
    <n v="3.2000000000000001E-2"/>
    <n v="9.4E-2"/>
  </r>
  <r>
    <x v="16"/>
    <x v="5"/>
    <n v="7"/>
    <x v="7"/>
    <n v="30725"/>
    <n v="0"/>
    <n v="0"/>
    <n v="0"/>
    <n v="0"/>
    <n v="0"/>
    <n v="5"/>
    <n v="106"/>
    <n v="71.77"/>
    <n v="3.0000000000000001E-3"/>
    <n v="2E-3"/>
  </r>
  <r>
    <x v="16"/>
    <x v="5"/>
    <n v="8"/>
    <x v="8"/>
    <n v="30725"/>
    <n v="0"/>
    <n v="0"/>
    <n v="0"/>
    <n v="0"/>
    <n v="0"/>
    <n v="0"/>
    <n v="0"/>
    <n v="0"/>
    <n v="0"/>
    <n v="0"/>
  </r>
  <r>
    <x v="16"/>
    <x v="5"/>
    <n v="9"/>
    <x v="9"/>
    <n v="30725"/>
    <n v="0"/>
    <n v="0"/>
    <n v="0"/>
    <n v="0"/>
    <n v="0"/>
    <n v="63"/>
    <n v="6030"/>
    <n v="12051.78"/>
    <n v="0.19600000000000001"/>
    <n v="0.39200000000000002"/>
  </r>
  <r>
    <x v="16"/>
    <x v="6"/>
    <n v="0"/>
    <x v="0"/>
    <n v="30972"/>
    <n v="0"/>
    <n v="0"/>
    <n v="0"/>
    <n v="0"/>
    <n v="0"/>
    <n v="3"/>
    <n v="157"/>
    <n v="429.45"/>
    <n v="5.0000000000000001E-3"/>
    <n v="1.4E-2"/>
  </r>
  <r>
    <x v="16"/>
    <x v="6"/>
    <n v="1"/>
    <x v="1"/>
    <n v="30972"/>
    <n v="0"/>
    <n v="0"/>
    <n v="0"/>
    <n v="0"/>
    <n v="0"/>
    <n v="127"/>
    <n v="7862"/>
    <n v="10926.57"/>
    <n v="0.254"/>
    <n v="0.35299999999999998"/>
  </r>
  <r>
    <x v="16"/>
    <x v="6"/>
    <n v="2"/>
    <x v="2"/>
    <n v="30972"/>
    <n v="0"/>
    <n v="0"/>
    <n v="0"/>
    <n v="0"/>
    <n v="0"/>
    <n v="17"/>
    <n v="36691"/>
    <n v="83374.78"/>
    <n v="1.1850000000000001"/>
    <n v="2.6920000000000002"/>
  </r>
  <r>
    <x v="16"/>
    <x v="6"/>
    <n v="3"/>
    <x v="3"/>
    <n v="30972"/>
    <n v="0"/>
    <n v="0"/>
    <n v="0"/>
    <n v="0"/>
    <n v="0"/>
    <n v="23"/>
    <n v="2502"/>
    <n v="7162"/>
    <n v="8.1000000000000003E-2"/>
    <n v="0.23100000000000001"/>
  </r>
  <r>
    <x v="16"/>
    <x v="6"/>
    <n v="4"/>
    <x v="4"/>
    <n v="30972"/>
    <n v="0"/>
    <n v="0"/>
    <n v="0"/>
    <n v="0"/>
    <n v="0"/>
    <n v="4"/>
    <n v="313"/>
    <n v="2583.8000000000002"/>
    <n v="0.01"/>
    <n v="8.3000000000000004E-2"/>
  </r>
  <r>
    <x v="16"/>
    <x v="6"/>
    <n v="5"/>
    <x v="5"/>
    <n v="30972"/>
    <n v="0"/>
    <n v="0"/>
    <n v="0"/>
    <n v="0"/>
    <n v="0"/>
    <n v="25"/>
    <n v="4044"/>
    <n v="8308.9500000000007"/>
    <n v="0.13100000000000001"/>
    <n v="0.26800000000000002"/>
  </r>
  <r>
    <x v="16"/>
    <x v="6"/>
    <n v="6"/>
    <x v="6"/>
    <n v="30972"/>
    <n v="0"/>
    <n v="0"/>
    <n v="0"/>
    <n v="0"/>
    <n v="0"/>
    <n v="7"/>
    <n v="4617"/>
    <n v="19231.38"/>
    <n v="0.14899999999999999"/>
    <n v="0.621"/>
  </r>
  <r>
    <x v="16"/>
    <x v="6"/>
    <n v="7"/>
    <x v="7"/>
    <n v="30972"/>
    <n v="0"/>
    <n v="0"/>
    <n v="0"/>
    <n v="0"/>
    <n v="0"/>
    <n v="2"/>
    <n v="2263"/>
    <n v="1666.75"/>
    <n v="7.2999999999999995E-2"/>
    <n v="5.3999999999999999E-2"/>
  </r>
  <r>
    <x v="16"/>
    <x v="6"/>
    <n v="8"/>
    <x v="8"/>
    <n v="30972"/>
    <n v="0"/>
    <n v="0"/>
    <n v="0"/>
    <n v="0"/>
    <n v="0"/>
    <n v="0"/>
    <n v="0"/>
    <n v="0"/>
    <n v="0"/>
    <n v="0"/>
  </r>
  <r>
    <x v="16"/>
    <x v="6"/>
    <n v="9"/>
    <x v="9"/>
    <n v="30972"/>
    <n v="0"/>
    <n v="0"/>
    <n v="0"/>
    <n v="0"/>
    <n v="0"/>
    <n v="43"/>
    <n v="5933"/>
    <n v="12109.67"/>
    <n v="0.192"/>
    <n v="0.39100000000000001"/>
  </r>
  <r>
    <x v="16"/>
    <x v="7"/>
    <n v="0"/>
    <x v="0"/>
    <n v="31208"/>
    <n v="0"/>
    <n v="0"/>
    <n v="0"/>
    <n v="0"/>
    <n v="0"/>
    <n v="9"/>
    <n v="2813"/>
    <n v="4302.1099999999997"/>
    <n v="0.09"/>
    <n v="0.13800000000000001"/>
  </r>
  <r>
    <x v="16"/>
    <x v="7"/>
    <n v="1"/>
    <x v="1"/>
    <n v="31208"/>
    <n v="0"/>
    <n v="0"/>
    <n v="0"/>
    <n v="0"/>
    <n v="0"/>
    <n v="116"/>
    <n v="3356"/>
    <n v="5883.46"/>
    <n v="0.108"/>
    <n v="0.189"/>
  </r>
  <r>
    <x v="16"/>
    <x v="7"/>
    <n v="2"/>
    <x v="2"/>
    <n v="31208"/>
    <n v="0"/>
    <n v="0"/>
    <n v="0"/>
    <n v="0"/>
    <n v="0"/>
    <n v="21"/>
    <n v="61201"/>
    <n v="89677.119999999995"/>
    <n v="1.9610000000000001"/>
    <n v="2.8740000000000001"/>
  </r>
  <r>
    <x v="16"/>
    <x v="7"/>
    <n v="3"/>
    <x v="3"/>
    <n v="31208"/>
    <n v="0"/>
    <n v="0"/>
    <n v="0"/>
    <n v="0"/>
    <n v="0"/>
    <n v="9"/>
    <n v="653"/>
    <n v="821.86"/>
    <n v="2.1000000000000001E-2"/>
    <n v="2.5999999999999999E-2"/>
  </r>
  <r>
    <x v="16"/>
    <x v="7"/>
    <n v="4"/>
    <x v="4"/>
    <n v="31208"/>
    <n v="0"/>
    <n v="0"/>
    <n v="0"/>
    <n v="0"/>
    <n v="0"/>
    <n v="0"/>
    <n v="0"/>
    <n v="0"/>
    <n v="0"/>
    <n v="0"/>
  </r>
  <r>
    <x v="16"/>
    <x v="7"/>
    <n v="5"/>
    <x v="5"/>
    <n v="31208"/>
    <n v="0"/>
    <n v="0"/>
    <n v="0"/>
    <n v="0"/>
    <n v="0"/>
    <n v="23"/>
    <n v="5334"/>
    <n v="13266.64"/>
    <n v="0.17100000000000001"/>
    <n v="0.42499999999999999"/>
  </r>
  <r>
    <x v="16"/>
    <x v="7"/>
    <n v="6"/>
    <x v="6"/>
    <n v="31208"/>
    <n v="0"/>
    <n v="0"/>
    <n v="0"/>
    <n v="0"/>
    <n v="0"/>
    <n v="11"/>
    <n v="5854"/>
    <n v="24038.85"/>
    <n v="0.188"/>
    <n v="0.77"/>
  </r>
  <r>
    <x v="16"/>
    <x v="7"/>
    <n v="7"/>
    <x v="7"/>
    <n v="31208"/>
    <n v="0"/>
    <n v="0"/>
    <n v="0"/>
    <n v="0"/>
    <n v="0"/>
    <n v="4"/>
    <n v="3060"/>
    <n v="721.02"/>
    <n v="9.8000000000000004E-2"/>
    <n v="2.3E-2"/>
  </r>
  <r>
    <x v="16"/>
    <x v="7"/>
    <n v="8"/>
    <x v="8"/>
    <n v="31208"/>
    <n v="0"/>
    <n v="0"/>
    <n v="0"/>
    <n v="0"/>
    <n v="0"/>
    <n v="0"/>
    <n v="0"/>
    <n v="0"/>
    <n v="0"/>
    <n v="0"/>
  </r>
  <r>
    <x v="16"/>
    <x v="7"/>
    <n v="9"/>
    <x v="9"/>
    <n v="31208"/>
    <n v="0"/>
    <n v="0"/>
    <n v="0"/>
    <n v="0"/>
    <n v="0"/>
    <n v="44"/>
    <n v="5226"/>
    <n v="7769.26"/>
    <n v="0.16700000000000001"/>
    <n v="0.249"/>
  </r>
  <r>
    <x v="16"/>
    <x v="8"/>
    <n v="0"/>
    <x v="0"/>
    <n v="31392"/>
    <n v="0"/>
    <n v="0"/>
    <n v="0"/>
    <n v="0"/>
    <n v="0"/>
    <n v="3"/>
    <n v="82"/>
    <n v="193.88"/>
    <n v="3.0000000000000001E-3"/>
    <n v="6.0000000000000001E-3"/>
  </r>
  <r>
    <x v="16"/>
    <x v="8"/>
    <n v="1"/>
    <x v="1"/>
    <n v="31392"/>
    <n v="0"/>
    <n v="0"/>
    <n v="0"/>
    <n v="0"/>
    <n v="0"/>
    <n v="113"/>
    <n v="5256"/>
    <n v="10586.7"/>
    <n v="0.16700000000000001"/>
    <n v="0.33700000000000002"/>
  </r>
  <r>
    <x v="16"/>
    <x v="8"/>
    <n v="2"/>
    <x v="2"/>
    <n v="31392"/>
    <n v="0"/>
    <n v="0"/>
    <n v="0"/>
    <n v="0"/>
    <n v="0"/>
    <n v="24"/>
    <n v="63697"/>
    <n v="176780.37"/>
    <n v="2.028"/>
    <n v="5.6310000000000002"/>
  </r>
  <r>
    <x v="16"/>
    <x v="8"/>
    <n v="3"/>
    <x v="3"/>
    <n v="31392"/>
    <n v="0"/>
    <n v="0"/>
    <n v="0"/>
    <n v="0"/>
    <n v="0"/>
    <n v="5"/>
    <n v="3016"/>
    <n v="3623.97"/>
    <n v="9.6000000000000002E-2"/>
    <n v="0.115"/>
  </r>
  <r>
    <x v="16"/>
    <x v="8"/>
    <n v="4"/>
    <x v="4"/>
    <n v="31392"/>
    <n v="0"/>
    <n v="0"/>
    <n v="0"/>
    <n v="0"/>
    <n v="0"/>
    <n v="7"/>
    <n v="503"/>
    <n v="1742.38"/>
    <n v="1.6E-2"/>
    <n v="5.6000000000000001E-2"/>
  </r>
  <r>
    <x v="16"/>
    <x v="8"/>
    <n v="5"/>
    <x v="5"/>
    <n v="31392"/>
    <n v="0"/>
    <n v="0"/>
    <n v="0"/>
    <n v="0"/>
    <n v="0"/>
    <n v="17"/>
    <n v="5925"/>
    <n v="5359.52"/>
    <n v="0.189"/>
    <n v="0.17100000000000001"/>
  </r>
  <r>
    <x v="16"/>
    <x v="8"/>
    <n v="6"/>
    <x v="6"/>
    <n v="31392"/>
    <n v="0"/>
    <n v="0"/>
    <n v="0"/>
    <n v="0"/>
    <n v="0"/>
    <n v="44"/>
    <n v="11504"/>
    <n v="49598.67"/>
    <n v="0.36599999999999999"/>
    <n v="1.58"/>
  </r>
  <r>
    <x v="16"/>
    <x v="8"/>
    <n v="7"/>
    <x v="7"/>
    <n v="31392"/>
    <n v="0"/>
    <n v="0"/>
    <n v="0"/>
    <n v="0"/>
    <n v="0"/>
    <n v="3"/>
    <n v="66"/>
    <n v="76.400000000000006"/>
    <n v="2E-3"/>
    <n v="2E-3"/>
  </r>
  <r>
    <x v="16"/>
    <x v="8"/>
    <n v="8"/>
    <x v="8"/>
    <n v="31392"/>
    <n v="0"/>
    <n v="0"/>
    <n v="0"/>
    <n v="0"/>
    <n v="0"/>
    <n v="3"/>
    <n v="782"/>
    <n v="618.62"/>
    <n v="2.5000000000000001E-2"/>
    <n v="0.02"/>
  </r>
  <r>
    <x v="16"/>
    <x v="8"/>
    <n v="9"/>
    <x v="9"/>
    <n v="31392"/>
    <n v="0"/>
    <n v="0"/>
    <n v="0"/>
    <n v="0"/>
    <n v="0"/>
    <n v="73"/>
    <n v="6310"/>
    <n v="5907.52"/>
    <n v="0.20100000000000001"/>
    <n v="0.188"/>
  </r>
  <r>
    <x v="17"/>
    <x v="0"/>
    <n v="0"/>
    <x v="0"/>
    <n v="20545"/>
    <n v="0"/>
    <n v="0"/>
    <n v="0"/>
    <n v="0"/>
    <n v="0"/>
    <n v="0"/>
    <n v="0"/>
    <n v="0"/>
    <n v="0"/>
    <n v="0"/>
  </r>
  <r>
    <x v="17"/>
    <x v="0"/>
    <n v="1"/>
    <x v="1"/>
    <n v="20545"/>
    <n v="0"/>
    <n v="0"/>
    <n v="0"/>
    <n v="0"/>
    <n v="0"/>
    <n v="113"/>
    <n v="1791"/>
    <n v="2512.7800000000002"/>
    <n v="8.6999999999999994E-2"/>
    <n v="0.122"/>
  </r>
  <r>
    <x v="17"/>
    <x v="0"/>
    <n v="2"/>
    <x v="2"/>
    <n v="20545"/>
    <n v="0"/>
    <n v="0"/>
    <n v="0"/>
    <n v="0"/>
    <n v="0"/>
    <n v="8"/>
    <n v="3040"/>
    <n v="6582.66"/>
    <n v="0.14799999999999999"/>
    <n v="0.32"/>
  </r>
  <r>
    <x v="17"/>
    <x v="0"/>
    <n v="3"/>
    <x v="3"/>
    <n v="20545"/>
    <n v="0"/>
    <n v="0"/>
    <n v="0"/>
    <n v="0"/>
    <n v="0"/>
    <n v="6"/>
    <n v="7726"/>
    <n v="7335.58"/>
    <n v="0.376"/>
    <n v="0.35699999999999998"/>
  </r>
  <r>
    <x v="17"/>
    <x v="0"/>
    <n v="4"/>
    <x v="4"/>
    <n v="20545"/>
    <n v="0"/>
    <n v="0"/>
    <n v="0"/>
    <n v="0"/>
    <n v="0"/>
    <n v="0"/>
    <n v="0"/>
    <n v="0"/>
    <n v="0"/>
    <n v="0"/>
  </r>
  <r>
    <x v="17"/>
    <x v="0"/>
    <n v="5"/>
    <x v="5"/>
    <n v="20545"/>
    <n v="0"/>
    <n v="0"/>
    <n v="0"/>
    <n v="0"/>
    <n v="0"/>
    <n v="37"/>
    <n v="9135"/>
    <n v="7178.86"/>
    <n v="0.44500000000000001"/>
    <n v="0.34899999999999998"/>
  </r>
  <r>
    <x v="17"/>
    <x v="0"/>
    <n v="6"/>
    <x v="6"/>
    <n v="20545"/>
    <n v="0"/>
    <n v="0"/>
    <n v="0"/>
    <n v="0"/>
    <n v="0"/>
    <n v="2"/>
    <n v="741"/>
    <n v="1445.17"/>
    <n v="3.5999999999999997E-2"/>
    <n v="7.0000000000000007E-2"/>
  </r>
  <r>
    <x v="17"/>
    <x v="0"/>
    <n v="7"/>
    <x v="7"/>
    <n v="20545"/>
    <n v="0"/>
    <n v="0"/>
    <n v="0"/>
    <n v="0"/>
    <n v="0"/>
    <n v="0"/>
    <n v="0"/>
    <n v="0"/>
    <n v="0"/>
    <n v="0"/>
  </r>
  <r>
    <x v="17"/>
    <x v="0"/>
    <n v="8"/>
    <x v="8"/>
    <n v="20545"/>
    <n v="0"/>
    <n v="0"/>
    <n v="0"/>
    <n v="0"/>
    <n v="0"/>
    <n v="0"/>
    <n v="0"/>
    <n v="0"/>
    <n v="0"/>
    <n v="0"/>
  </r>
  <r>
    <x v="17"/>
    <x v="0"/>
    <n v="9"/>
    <x v="9"/>
    <n v="20545"/>
    <n v="0"/>
    <n v="0"/>
    <n v="0"/>
    <n v="0"/>
    <n v="0"/>
    <n v="31"/>
    <n v="5391"/>
    <n v="2525.2199999999998"/>
    <n v="0.26200000000000001"/>
    <n v="0.123"/>
  </r>
  <r>
    <x v="17"/>
    <x v="1"/>
    <n v="0"/>
    <x v="0"/>
    <n v="20782"/>
    <n v="0"/>
    <n v="0"/>
    <n v="0"/>
    <n v="0"/>
    <n v="0"/>
    <n v="6"/>
    <n v="75"/>
    <n v="92.65"/>
    <n v="4.0000000000000001E-3"/>
    <n v="4.0000000000000001E-3"/>
  </r>
  <r>
    <x v="17"/>
    <x v="1"/>
    <n v="1"/>
    <x v="1"/>
    <n v="20782"/>
    <n v="0"/>
    <n v="0"/>
    <n v="0"/>
    <n v="0"/>
    <n v="0"/>
    <n v="111"/>
    <n v="4125"/>
    <n v="8904.7999999999993"/>
    <n v="0.19800000000000001"/>
    <n v="0.42799999999999999"/>
  </r>
  <r>
    <x v="17"/>
    <x v="1"/>
    <n v="2"/>
    <x v="2"/>
    <n v="20782"/>
    <n v="9"/>
    <n v="14066"/>
    <n v="48119.92"/>
    <n v="0.67700000000000005"/>
    <n v="2.3140000000000001"/>
    <n v="11"/>
    <n v="2554"/>
    <n v="6293.05"/>
    <n v="0.123"/>
    <n v="0.30299999999999999"/>
  </r>
  <r>
    <x v="17"/>
    <x v="1"/>
    <n v="3"/>
    <x v="3"/>
    <n v="20782"/>
    <n v="0"/>
    <n v="0"/>
    <n v="0"/>
    <n v="0"/>
    <n v="0"/>
    <n v="10"/>
    <n v="921"/>
    <n v="1501.17"/>
    <n v="4.3999999999999997E-2"/>
    <n v="7.1999999999999995E-2"/>
  </r>
  <r>
    <x v="17"/>
    <x v="1"/>
    <n v="4"/>
    <x v="4"/>
    <n v="20782"/>
    <n v="0"/>
    <n v="0"/>
    <n v="0"/>
    <n v="0"/>
    <n v="0"/>
    <n v="4"/>
    <n v="4514"/>
    <n v="482.97"/>
    <n v="0.217"/>
    <n v="2.3E-2"/>
  </r>
  <r>
    <x v="17"/>
    <x v="1"/>
    <n v="5"/>
    <x v="5"/>
    <n v="20782"/>
    <n v="1"/>
    <n v="17"/>
    <n v="16.72"/>
    <n v="1E-3"/>
    <n v="1E-3"/>
    <n v="19"/>
    <n v="2127"/>
    <n v="5250.58"/>
    <n v="0.10199999999999999"/>
    <n v="0.253"/>
  </r>
  <r>
    <x v="17"/>
    <x v="1"/>
    <n v="6"/>
    <x v="6"/>
    <n v="20782"/>
    <n v="0"/>
    <n v="0"/>
    <n v="0"/>
    <n v="0"/>
    <n v="0"/>
    <n v="13"/>
    <n v="4122"/>
    <n v="9093.15"/>
    <n v="0.19800000000000001"/>
    <n v="0.438"/>
  </r>
  <r>
    <x v="17"/>
    <x v="1"/>
    <n v="7"/>
    <x v="7"/>
    <n v="20782"/>
    <n v="0"/>
    <n v="0"/>
    <n v="0"/>
    <n v="0"/>
    <n v="0"/>
    <n v="0"/>
    <n v="0"/>
    <n v="0"/>
    <n v="0"/>
    <n v="0"/>
  </r>
  <r>
    <x v="17"/>
    <x v="1"/>
    <n v="8"/>
    <x v="8"/>
    <n v="20782"/>
    <n v="0"/>
    <n v="0"/>
    <n v="0"/>
    <n v="0"/>
    <n v="0"/>
    <n v="0"/>
    <n v="0"/>
    <n v="0"/>
    <n v="0"/>
    <n v="0"/>
  </r>
  <r>
    <x v="17"/>
    <x v="1"/>
    <n v="9"/>
    <x v="9"/>
    <n v="20782"/>
    <n v="0"/>
    <n v="0"/>
    <n v="0"/>
    <n v="0"/>
    <n v="0"/>
    <n v="21"/>
    <n v="3376"/>
    <n v="2032.49"/>
    <n v="0.16200000000000001"/>
    <n v="9.8000000000000004E-2"/>
  </r>
  <r>
    <x v="17"/>
    <x v="2"/>
    <n v="0"/>
    <x v="0"/>
    <n v="21077"/>
    <n v="0"/>
    <n v="0"/>
    <n v="0"/>
    <n v="0"/>
    <n v="0"/>
    <n v="5"/>
    <n v="1241"/>
    <n v="2010.78"/>
    <n v="5.8999999999999997E-2"/>
    <n v="9.5000000000000001E-2"/>
  </r>
  <r>
    <x v="17"/>
    <x v="2"/>
    <n v="1"/>
    <x v="1"/>
    <n v="21077"/>
    <n v="1"/>
    <n v="12"/>
    <n v="23.2"/>
    <n v="1E-3"/>
    <n v="1E-3"/>
    <n v="158"/>
    <n v="2824"/>
    <n v="6404.47"/>
    <n v="0.13400000000000001"/>
    <n v="0.30399999999999999"/>
  </r>
  <r>
    <x v="17"/>
    <x v="2"/>
    <n v="2"/>
    <x v="2"/>
    <n v="21077"/>
    <n v="2"/>
    <n v="675"/>
    <n v="2016.45"/>
    <n v="3.2000000000000001E-2"/>
    <n v="9.6000000000000002E-2"/>
    <n v="17"/>
    <n v="8147"/>
    <n v="9257.89"/>
    <n v="0.38700000000000001"/>
    <n v="0.439"/>
  </r>
  <r>
    <x v="17"/>
    <x v="2"/>
    <n v="3"/>
    <x v="3"/>
    <n v="21077"/>
    <n v="0"/>
    <n v="0"/>
    <n v="0"/>
    <n v="0"/>
    <n v="0"/>
    <n v="6"/>
    <n v="4638"/>
    <n v="2702.95"/>
    <n v="0.22"/>
    <n v="0.128"/>
  </r>
  <r>
    <x v="17"/>
    <x v="2"/>
    <n v="4"/>
    <x v="4"/>
    <n v="21077"/>
    <n v="0"/>
    <n v="0"/>
    <n v="0"/>
    <n v="0"/>
    <n v="0"/>
    <n v="0"/>
    <n v="0"/>
    <n v="0"/>
    <n v="0"/>
    <n v="0"/>
  </r>
  <r>
    <x v="17"/>
    <x v="2"/>
    <n v="5"/>
    <x v="5"/>
    <n v="21077"/>
    <n v="0"/>
    <n v="0"/>
    <n v="0"/>
    <n v="0"/>
    <n v="0"/>
    <n v="27"/>
    <n v="14324"/>
    <n v="12346.54"/>
    <n v="0.68"/>
    <n v="0.58599999999999997"/>
  </r>
  <r>
    <x v="17"/>
    <x v="2"/>
    <n v="6"/>
    <x v="6"/>
    <n v="21077"/>
    <n v="4"/>
    <n v="3864"/>
    <n v="11233.28"/>
    <n v="0.183"/>
    <n v="0.53300000000000003"/>
    <n v="2"/>
    <n v="13"/>
    <n v="7.9200000000000701"/>
    <n v="1E-3"/>
    <n v="0"/>
  </r>
  <r>
    <x v="17"/>
    <x v="2"/>
    <n v="7"/>
    <x v="7"/>
    <n v="21077"/>
    <n v="0"/>
    <n v="0"/>
    <n v="0"/>
    <n v="0"/>
    <n v="0"/>
    <n v="1"/>
    <n v="15"/>
    <n v="90"/>
    <n v="1E-3"/>
    <n v="4.0000000000000001E-3"/>
  </r>
  <r>
    <x v="17"/>
    <x v="2"/>
    <n v="8"/>
    <x v="8"/>
    <n v="21077"/>
    <n v="0"/>
    <n v="0"/>
    <n v="0"/>
    <n v="0"/>
    <n v="0"/>
    <n v="5"/>
    <n v="2078"/>
    <n v="2333.52"/>
    <n v="9.9000000000000005E-2"/>
    <n v="0.111"/>
  </r>
  <r>
    <x v="17"/>
    <x v="2"/>
    <n v="9"/>
    <x v="9"/>
    <n v="21077"/>
    <n v="0"/>
    <n v="0"/>
    <n v="0"/>
    <n v="0"/>
    <n v="0"/>
    <n v="36"/>
    <n v="15379"/>
    <n v="9770.9"/>
    <n v="0.73"/>
    <n v="0.46400000000000002"/>
  </r>
  <r>
    <x v="17"/>
    <x v="3"/>
    <n v="0"/>
    <x v="0"/>
    <n v="21258"/>
    <n v="0"/>
    <n v="0"/>
    <n v="0"/>
    <n v="0"/>
    <n v="0"/>
    <n v="4"/>
    <n v="1888"/>
    <n v="2769.53"/>
    <n v="8.8999999999999996E-2"/>
    <n v="0.13"/>
  </r>
  <r>
    <x v="17"/>
    <x v="3"/>
    <n v="1"/>
    <x v="1"/>
    <n v="21258"/>
    <n v="0"/>
    <n v="0"/>
    <n v="0"/>
    <n v="0"/>
    <n v="0"/>
    <n v="93"/>
    <n v="3015"/>
    <n v="5900.65"/>
    <n v="0.14199999999999999"/>
    <n v="0.27800000000000002"/>
  </r>
  <r>
    <x v="17"/>
    <x v="3"/>
    <n v="2"/>
    <x v="2"/>
    <n v="21258"/>
    <n v="6"/>
    <n v="16431"/>
    <n v="44709.17"/>
    <n v="0.77300000000000002"/>
    <n v="2.1030000000000002"/>
    <n v="10"/>
    <n v="17295"/>
    <n v="16105.63"/>
    <n v="0.81399999999999995"/>
    <n v="0.75800000000000001"/>
  </r>
  <r>
    <x v="17"/>
    <x v="3"/>
    <n v="3"/>
    <x v="3"/>
    <n v="21258"/>
    <n v="1"/>
    <n v="240"/>
    <n v="628"/>
    <n v="1.0999999999999999E-2"/>
    <n v="0.03"/>
    <n v="3"/>
    <n v="33"/>
    <n v="33.49"/>
    <n v="2E-3"/>
    <n v="2E-3"/>
  </r>
  <r>
    <x v="17"/>
    <x v="3"/>
    <n v="4"/>
    <x v="4"/>
    <n v="21258"/>
    <n v="0"/>
    <n v="0"/>
    <n v="0"/>
    <n v="0"/>
    <n v="0"/>
    <n v="0"/>
    <n v="0"/>
    <n v="0"/>
    <n v="0"/>
    <n v="0"/>
  </r>
  <r>
    <x v="17"/>
    <x v="3"/>
    <n v="5"/>
    <x v="5"/>
    <n v="21258"/>
    <n v="1"/>
    <n v="3908"/>
    <n v="4233.67"/>
    <n v="0.184"/>
    <n v="0.19900000000000001"/>
    <n v="38"/>
    <n v="2854"/>
    <n v="5123.42"/>
    <n v="0.13400000000000001"/>
    <n v="0.24099999999999999"/>
  </r>
  <r>
    <x v="17"/>
    <x v="3"/>
    <n v="6"/>
    <x v="6"/>
    <n v="21258"/>
    <n v="10"/>
    <n v="12894"/>
    <n v="14353.4"/>
    <n v="0.60699999999999998"/>
    <n v="0.67500000000000004"/>
    <n v="4"/>
    <n v="861"/>
    <n v="2011.83"/>
    <n v="4.1000000000000002E-2"/>
    <n v="9.5000000000000001E-2"/>
  </r>
  <r>
    <x v="17"/>
    <x v="3"/>
    <n v="7"/>
    <x v="7"/>
    <n v="21258"/>
    <n v="0"/>
    <n v="0"/>
    <n v="0"/>
    <n v="0"/>
    <n v="0"/>
    <n v="0"/>
    <n v="0"/>
    <n v="0"/>
    <n v="0"/>
    <n v="0"/>
  </r>
  <r>
    <x v="17"/>
    <x v="3"/>
    <n v="8"/>
    <x v="8"/>
    <n v="21258"/>
    <n v="0"/>
    <n v="0"/>
    <n v="0"/>
    <n v="0"/>
    <n v="0"/>
    <n v="2"/>
    <n v="3963"/>
    <n v="1726.6"/>
    <n v="0.186"/>
    <n v="8.1000000000000003E-2"/>
  </r>
  <r>
    <x v="17"/>
    <x v="3"/>
    <n v="9"/>
    <x v="9"/>
    <n v="21258"/>
    <n v="0"/>
    <n v="0"/>
    <n v="0"/>
    <n v="0"/>
    <n v="0"/>
    <n v="19"/>
    <n v="2972"/>
    <n v="2039.05"/>
    <n v="0.14000000000000001"/>
    <n v="9.6000000000000002E-2"/>
  </r>
  <r>
    <x v="17"/>
    <x v="4"/>
    <n v="0"/>
    <x v="0"/>
    <n v="21516"/>
    <n v="0"/>
    <n v="0"/>
    <n v="0"/>
    <n v="0"/>
    <n v="0"/>
    <n v="14"/>
    <n v="6949"/>
    <n v="6575.55"/>
    <n v="0.32300000000000001"/>
    <n v="0.30599999999999999"/>
  </r>
  <r>
    <x v="17"/>
    <x v="4"/>
    <n v="1"/>
    <x v="1"/>
    <n v="21516"/>
    <n v="0"/>
    <n v="0"/>
    <n v="0"/>
    <n v="0"/>
    <n v="0"/>
    <n v="102"/>
    <n v="3404"/>
    <n v="6885.85"/>
    <n v="0.158"/>
    <n v="0.32"/>
  </r>
  <r>
    <x v="17"/>
    <x v="4"/>
    <n v="2"/>
    <x v="2"/>
    <n v="21516"/>
    <n v="0"/>
    <n v="0"/>
    <n v="0"/>
    <n v="0"/>
    <n v="0"/>
    <n v="22"/>
    <n v="20431"/>
    <n v="9236.32"/>
    <n v="0.95"/>
    <n v="0.42899999999999999"/>
  </r>
  <r>
    <x v="17"/>
    <x v="4"/>
    <n v="3"/>
    <x v="3"/>
    <n v="21516"/>
    <n v="0"/>
    <n v="0"/>
    <n v="0"/>
    <n v="0"/>
    <n v="0"/>
    <n v="1"/>
    <n v="1"/>
    <n v="6.5"/>
    <n v="0"/>
    <n v="0"/>
  </r>
  <r>
    <x v="17"/>
    <x v="4"/>
    <n v="4"/>
    <x v="4"/>
    <n v="21516"/>
    <n v="0"/>
    <n v="0"/>
    <n v="0"/>
    <n v="0"/>
    <n v="0"/>
    <n v="0"/>
    <n v="0"/>
    <n v="0"/>
    <n v="0"/>
    <n v="0"/>
  </r>
  <r>
    <x v="17"/>
    <x v="4"/>
    <n v="5"/>
    <x v="5"/>
    <n v="21516"/>
    <n v="0"/>
    <n v="0"/>
    <n v="0"/>
    <n v="0"/>
    <n v="0"/>
    <n v="43"/>
    <n v="5812"/>
    <n v="2982.03"/>
    <n v="0.27"/>
    <n v="0.13900000000000001"/>
  </r>
  <r>
    <x v="17"/>
    <x v="4"/>
    <n v="6"/>
    <x v="6"/>
    <n v="21516"/>
    <n v="0"/>
    <n v="0"/>
    <n v="0"/>
    <n v="0"/>
    <n v="0"/>
    <n v="20"/>
    <n v="13585"/>
    <n v="13080.45"/>
    <n v="0.63100000000000001"/>
    <n v="0.60799999999999998"/>
  </r>
  <r>
    <x v="17"/>
    <x v="4"/>
    <n v="7"/>
    <x v="7"/>
    <n v="21516"/>
    <n v="0"/>
    <n v="0"/>
    <n v="0"/>
    <n v="0"/>
    <n v="0"/>
    <n v="1"/>
    <n v="1"/>
    <n v="1.08"/>
    <n v="0"/>
    <n v="0"/>
  </r>
  <r>
    <x v="17"/>
    <x v="4"/>
    <n v="8"/>
    <x v="8"/>
    <n v="21516"/>
    <n v="0"/>
    <n v="0"/>
    <n v="0"/>
    <n v="0"/>
    <n v="0"/>
    <n v="3"/>
    <n v="75"/>
    <n v="3.8"/>
    <n v="3.0000000000000001E-3"/>
    <n v="0"/>
  </r>
  <r>
    <x v="17"/>
    <x v="4"/>
    <n v="9"/>
    <x v="9"/>
    <n v="21516"/>
    <n v="0"/>
    <n v="0"/>
    <n v="0"/>
    <n v="0"/>
    <n v="0"/>
    <n v="31"/>
    <n v="8520"/>
    <n v="8912.9699999999993"/>
    <n v="0.39600000000000002"/>
    <n v="0.41399999999999998"/>
  </r>
  <r>
    <x v="17"/>
    <x v="5"/>
    <n v="0"/>
    <x v="0"/>
    <n v="21746"/>
    <n v="0"/>
    <n v="0"/>
    <n v="0"/>
    <n v="0"/>
    <n v="0"/>
    <n v="5"/>
    <n v="919"/>
    <n v="857.02"/>
    <n v="4.2000000000000003E-2"/>
    <n v="3.9E-2"/>
  </r>
  <r>
    <x v="17"/>
    <x v="5"/>
    <n v="1"/>
    <x v="1"/>
    <n v="21746"/>
    <n v="0"/>
    <n v="0"/>
    <n v="0"/>
    <n v="0"/>
    <n v="0"/>
    <n v="109"/>
    <n v="1559"/>
    <n v="3020.28"/>
    <n v="7.1999999999999995E-2"/>
    <n v="0.13900000000000001"/>
  </r>
  <r>
    <x v="17"/>
    <x v="5"/>
    <n v="2"/>
    <x v="2"/>
    <n v="21746"/>
    <n v="0"/>
    <n v="0"/>
    <n v="0"/>
    <n v="0"/>
    <n v="0"/>
    <n v="23"/>
    <n v="10877"/>
    <n v="17682.98"/>
    <n v="0.5"/>
    <n v="0.81299999999999994"/>
  </r>
  <r>
    <x v="17"/>
    <x v="5"/>
    <n v="3"/>
    <x v="3"/>
    <n v="21746"/>
    <n v="0"/>
    <n v="0"/>
    <n v="0"/>
    <n v="0"/>
    <n v="0"/>
    <n v="15"/>
    <n v="1647"/>
    <n v="6692.15"/>
    <n v="7.5999999999999998E-2"/>
    <n v="0.308"/>
  </r>
  <r>
    <x v="17"/>
    <x v="5"/>
    <n v="4"/>
    <x v="4"/>
    <n v="21746"/>
    <n v="0"/>
    <n v="0"/>
    <n v="0"/>
    <n v="0"/>
    <n v="0"/>
    <n v="3"/>
    <n v="68"/>
    <n v="105.58"/>
    <n v="3.0000000000000001E-3"/>
    <n v="5.0000000000000001E-3"/>
  </r>
  <r>
    <x v="17"/>
    <x v="5"/>
    <n v="5"/>
    <x v="5"/>
    <n v="21746"/>
    <n v="0"/>
    <n v="0"/>
    <n v="0"/>
    <n v="0"/>
    <n v="0"/>
    <n v="25"/>
    <n v="10663"/>
    <n v="9604.7800000000007"/>
    <n v="0.49"/>
    <n v="0.442"/>
  </r>
  <r>
    <x v="17"/>
    <x v="5"/>
    <n v="6"/>
    <x v="6"/>
    <n v="21746"/>
    <n v="0"/>
    <n v="0"/>
    <n v="0"/>
    <n v="0"/>
    <n v="0"/>
    <n v="3"/>
    <n v="4415"/>
    <n v="2918.02"/>
    <n v="0.20300000000000001"/>
    <n v="0.13400000000000001"/>
  </r>
  <r>
    <x v="17"/>
    <x v="5"/>
    <n v="7"/>
    <x v="7"/>
    <n v="21746"/>
    <n v="0"/>
    <n v="0"/>
    <n v="0"/>
    <n v="0"/>
    <n v="0"/>
    <n v="0"/>
    <n v="0"/>
    <n v="0"/>
    <n v="0"/>
    <n v="0"/>
  </r>
  <r>
    <x v="17"/>
    <x v="5"/>
    <n v="8"/>
    <x v="8"/>
    <n v="21746"/>
    <n v="0"/>
    <n v="0"/>
    <n v="0"/>
    <n v="0"/>
    <n v="0"/>
    <n v="1"/>
    <n v="8"/>
    <n v="2.27"/>
    <n v="0"/>
    <n v="0"/>
  </r>
  <r>
    <x v="17"/>
    <x v="5"/>
    <n v="9"/>
    <x v="9"/>
    <n v="21746"/>
    <n v="0"/>
    <n v="0"/>
    <n v="0"/>
    <n v="0"/>
    <n v="0"/>
    <n v="33"/>
    <n v="2562"/>
    <n v="4338.12"/>
    <n v="0.11799999999999999"/>
    <n v="0.19900000000000001"/>
  </r>
  <r>
    <x v="17"/>
    <x v="6"/>
    <n v="0"/>
    <x v="0"/>
    <n v="21985"/>
    <n v="0"/>
    <n v="0"/>
    <n v="0"/>
    <n v="0"/>
    <n v="0"/>
    <n v="7"/>
    <n v="4937"/>
    <n v="3251.43"/>
    <n v="0.22500000000000001"/>
    <n v="0.14799999999999999"/>
  </r>
  <r>
    <x v="17"/>
    <x v="6"/>
    <n v="1"/>
    <x v="1"/>
    <n v="21985"/>
    <n v="0"/>
    <n v="0"/>
    <n v="0"/>
    <n v="0"/>
    <n v="0"/>
    <n v="95"/>
    <n v="2973"/>
    <n v="5789.62"/>
    <n v="0.13500000000000001"/>
    <n v="0.26300000000000001"/>
  </r>
  <r>
    <x v="17"/>
    <x v="6"/>
    <n v="2"/>
    <x v="2"/>
    <n v="21985"/>
    <n v="0"/>
    <n v="0"/>
    <n v="0"/>
    <n v="0"/>
    <n v="0"/>
    <n v="20"/>
    <n v="20867"/>
    <n v="14609.98"/>
    <n v="0.94899999999999995"/>
    <n v="0.66500000000000004"/>
  </r>
  <r>
    <x v="17"/>
    <x v="6"/>
    <n v="3"/>
    <x v="3"/>
    <n v="21985"/>
    <n v="0"/>
    <n v="0"/>
    <n v="0"/>
    <n v="0"/>
    <n v="0"/>
    <n v="8"/>
    <n v="7402"/>
    <n v="9890.5300000000007"/>
    <n v="0.33700000000000002"/>
    <n v="0.45"/>
  </r>
  <r>
    <x v="17"/>
    <x v="6"/>
    <n v="4"/>
    <x v="4"/>
    <n v="21985"/>
    <n v="0"/>
    <n v="0"/>
    <n v="0"/>
    <n v="0"/>
    <n v="0"/>
    <n v="5"/>
    <n v="298"/>
    <n v="677.41"/>
    <n v="1.4E-2"/>
    <n v="3.1E-2"/>
  </r>
  <r>
    <x v="17"/>
    <x v="6"/>
    <n v="5"/>
    <x v="5"/>
    <n v="21985"/>
    <n v="0"/>
    <n v="0"/>
    <n v="0"/>
    <n v="0"/>
    <n v="0"/>
    <n v="41"/>
    <n v="3272"/>
    <n v="2311.84"/>
    <n v="0.14899999999999999"/>
    <n v="0.105"/>
  </r>
  <r>
    <x v="17"/>
    <x v="6"/>
    <n v="6"/>
    <x v="6"/>
    <n v="21985"/>
    <n v="0"/>
    <n v="0"/>
    <n v="0"/>
    <n v="0"/>
    <n v="0"/>
    <n v="12"/>
    <n v="11504"/>
    <n v="18670.28"/>
    <n v="0.52300000000000002"/>
    <n v="0.84899999999999998"/>
  </r>
  <r>
    <x v="17"/>
    <x v="6"/>
    <n v="7"/>
    <x v="7"/>
    <n v="21985"/>
    <n v="0"/>
    <n v="0"/>
    <n v="0"/>
    <n v="0"/>
    <n v="0"/>
    <n v="0"/>
    <n v="0"/>
    <n v="0"/>
    <n v="0"/>
    <n v="0"/>
  </r>
  <r>
    <x v="17"/>
    <x v="6"/>
    <n v="8"/>
    <x v="8"/>
    <n v="21985"/>
    <n v="0"/>
    <n v="0"/>
    <n v="0"/>
    <n v="0"/>
    <n v="0"/>
    <n v="0"/>
    <n v="0"/>
    <n v="0"/>
    <n v="0"/>
    <n v="0"/>
  </r>
  <r>
    <x v="17"/>
    <x v="6"/>
    <n v="9"/>
    <x v="9"/>
    <n v="21985"/>
    <n v="0"/>
    <n v="0"/>
    <n v="0"/>
    <n v="0"/>
    <n v="0"/>
    <n v="31"/>
    <n v="5412"/>
    <n v="2209.17"/>
    <n v="0.246"/>
    <n v="0.1"/>
  </r>
  <r>
    <x v="17"/>
    <x v="7"/>
    <n v="0"/>
    <x v="0"/>
    <n v="22261"/>
    <n v="0"/>
    <n v="0"/>
    <n v="0"/>
    <n v="0"/>
    <n v="0"/>
    <n v="2"/>
    <n v="1066"/>
    <n v="464.23"/>
    <n v="4.8000000000000001E-2"/>
    <n v="2.1000000000000001E-2"/>
  </r>
  <r>
    <x v="17"/>
    <x v="7"/>
    <n v="1"/>
    <x v="1"/>
    <n v="22261"/>
    <n v="0"/>
    <n v="0"/>
    <n v="0"/>
    <n v="0"/>
    <n v="0"/>
    <n v="98"/>
    <n v="2028"/>
    <n v="2804.95"/>
    <n v="9.0999999999999998E-2"/>
    <n v="0.126"/>
  </r>
  <r>
    <x v="17"/>
    <x v="7"/>
    <n v="2"/>
    <x v="2"/>
    <n v="22261"/>
    <n v="0"/>
    <n v="0"/>
    <n v="0"/>
    <n v="0"/>
    <n v="0"/>
    <n v="20"/>
    <n v="20325"/>
    <n v="11485.72"/>
    <n v="0.91300000000000003"/>
    <n v="0.51600000000000001"/>
  </r>
  <r>
    <x v="17"/>
    <x v="7"/>
    <n v="3"/>
    <x v="3"/>
    <n v="22261"/>
    <n v="0"/>
    <n v="0"/>
    <n v="0"/>
    <n v="0"/>
    <n v="0"/>
    <n v="10"/>
    <n v="3696"/>
    <n v="2228.27"/>
    <n v="0.16600000000000001"/>
    <n v="0.1"/>
  </r>
  <r>
    <x v="17"/>
    <x v="7"/>
    <n v="4"/>
    <x v="4"/>
    <n v="22261"/>
    <n v="0"/>
    <n v="0"/>
    <n v="0"/>
    <n v="0"/>
    <n v="0"/>
    <n v="0"/>
    <n v="0"/>
    <n v="0"/>
    <n v="0"/>
    <n v="0"/>
  </r>
  <r>
    <x v="17"/>
    <x v="7"/>
    <n v="5"/>
    <x v="5"/>
    <n v="22261"/>
    <n v="0"/>
    <n v="0"/>
    <n v="0"/>
    <n v="0"/>
    <n v="0"/>
    <n v="38"/>
    <n v="3733"/>
    <n v="4154.7299999999996"/>
    <n v="0.16800000000000001"/>
    <n v="0.187"/>
  </r>
  <r>
    <x v="17"/>
    <x v="7"/>
    <n v="6"/>
    <x v="6"/>
    <n v="22261"/>
    <n v="0"/>
    <n v="0"/>
    <n v="0"/>
    <n v="0"/>
    <n v="0"/>
    <n v="8"/>
    <n v="103"/>
    <n v="205.1"/>
    <n v="5.0000000000000001E-3"/>
    <n v="8.9999999999999993E-3"/>
  </r>
  <r>
    <x v="17"/>
    <x v="7"/>
    <n v="7"/>
    <x v="7"/>
    <n v="22261"/>
    <n v="0"/>
    <n v="0"/>
    <n v="0"/>
    <n v="0"/>
    <n v="0"/>
    <n v="0"/>
    <n v="0"/>
    <n v="0"/>
    <n v="0"/>
    <n v="0"/>
  </r>
  <r>
    <x v="17"/>
    <x v="7"/>
    <n v="8"/>
    <x v="8"/>
    <n v="22261"/>
    <n v="0"/>
    <n v="0"/>
    <n v="0"/>
    <n v="0"/>
    <n v="0"/>
    <n v="1"/>
    <n v="21"/>
    <n v="23.1"/>
    <n v="1E-3"/>
    <n v="1E-3"/>
  </r>
  <r>
    <x v="17"/>
    <x v="7"/>
    <n v="9"/>
    <x v="9"/>
    <n v="22261"/>
    <n v="0"/>
    <n v="0"/>
    <n v="0"/>
    <n v="0"/>
    <n v="0"/>
    <n v="28"/>
    <n v="6424"/>
    <n v="8168.02"/>
    <n v="0.28899999999999998"/>
    <n v="0.36699999999999999"/>
  </r>
  <r>
    <x v="17"/>
    <x v="8"/>
    <n v="0"/>
    <x v="0"/>
    <n v="22462"/>
    <n v="0"/>
    <n v="0"/>
    <n v="0"/>
    <n v="0"/>
    <n v="0"/>
    <n v="8"/>
    <n v="1074"/>
    <n v="1325.8"/>
    <n v="4.8000000000000001E-2"/>
    <n v="5.8999999999999997E-2"/>
  </r>
  <r>
    <x v="17"/>
    <x v="8"/>
    <n v="1"/>
    <x v="1"/>
    <n v="22462"/>
    <n v="0"/>
    <n v="0"/>
    <n v="0"/>
    <n v="0"/>
    <n v="0"/>
    <n v="105"/>
    <n v="1651"/>
    <n v="3053.18"/>
    <n v="7.3999999999999996E-2"/>
    <n v="0.13600000000000001"/>
  </r>
  <r>
    <x v="17"/>
    <x v="8"/>
    <n v="2"/>
    <x v="2"/>
    <n v="22462"/>
    <n v="0"/>
    <n v="0"/>
    <n v="0"/>
    <n v="0"/>
    <n v="0"/>
    <n v="23"/>
    <n v="24567"/>
    <n v="16281.45"/>
    <n v="1.0940000000000001"/>
    <n v="0.72499999999999998"/>
  </r>
  <r>
    <x v="17"/>
    <x v="8"/>
    <n v="3"/>
    <x v="3"/>
    <n v="22462"/>
    <n v="0"/>
    <n v="0"/>
    <n v="0"/>
    <n v="0"/>
    <n v="0"/>
    <n v="11"/>
    <n v="423"/>
    <n v="334.07"/>
    <n v="1.9E-2"/>
    <n v="1.4999999999999999E-2"/>
  </r>
  <r>
    <x v="17"/>
    <x v="8"/>
    <n v="4"/>
    <x v="4"/>
    <n v="22462"/>
    <n v="0"/>
    <n v="0"/>
    <n v="0"/>
    <n v="0"/>
    <n v="0"/>
    <n v="3"/>
    <n v="1074"/>
    <n v="259.5"/>
    <n v="4.8000000000000001E-2"/>
    <n v="1.2E-2"/>
  </r>
  <r>
    <x v="17"/>
    <x v="8"/>
    <n v="5"/>
    <x v="5"/>
    <n v="22462"/>
    <n v="0"/>
    <n v="0"/>
    <n v="0"/>
    <n v="0"/>
    <n v="0"/>
    <n v="26"/>
    <n v="4789"/>
    <n v="7661.65"/>
    <n v="0.21299999999999999"/>
    <n v="0.34100000000000003"/>
  </r>
  <r>
    <x v="17"/>
    <x v="8"/>
    <n v="6"/>
    <x v="6"/>
    <n v="22462"/>
    <n v="0"/>
    <n v="0"/>
    <n v="0"/>
    <n v="0"/>
    <n v="0"/>
    <n v="5"/>
    <n v="1710"/>
    <n v="3706.43"/>
    <n v="7.5999999999999998E-2"/>
    <n v="0.16500000000000001"/>
  </r>
  <r>
    <x v="17"/>
    <x v="8"/>
    <n v="7"/>
    <x v="7"/>
    <n v="22462"/>
    <n v="0"/>
    <n v="0"/>
    <n v="0"/>
    <n v="0"/>
    <n v="0"/>
    <n v="0"/>
    <n v="0"/>
    <n v="0"/>
    <n v="0"/>
    <n v="0"/>
  </r>
  <r>
    <x v="17"/>
    <x v="8"/>
    <n v="8"/>
    <x v="8"/>
    <n v="22462"/>
    <n v="0"/>
    <n v="0"/>
    <n v="0"/>
    <n v="0"/>
    <n v="0"/>
    <n v="1"/>
    <n v="1765"/>
    <n v="117.67"/>
    <n v="7.9000000000000001E-2"/>
    <n v="5.0000000000000001E-3"/>
  </r>
  <r>
    <x v="17"/>
    <x v="8"/>
    <n v="9"/>
    <x v="9"/>
    <n v="22462"/>
    <n v="0"/>
    <n v="0"/>
    <n v="0"/>
    <n v="0"/>
    <n v="0"/>
    <n v="42"/>
    <n v="5706"/>
    <n v="7996.3"/>
    <n v="0.254"/>
    <n v="0.35599999999999998"/>
  </r>
  <r>
    <x v="18"/>
    <x v="0"/>
    <n v="0"/>
    <x v="0"/>
    <n v="3737"/>
    <n v="0"/>
    <n v="0"/>
    <n v="0"/>
    <n v="0"/>
    <n v="0"/>
    <n v="0"/>
    <n v="0"/>
    <n v="0"/>
    <n v="0"/>
    <n v="0"/>
  </r>
  <r>
    <x v="18"/>
    <x v="0"/>
    <n v="1"/>
    <x v="1"/>
    <n v="3737"/>
    <n v="0"/>
    <n v="0"/>
    <n v="0"/>
    <n v="0"/>
    <n v="0"/>
    <n v="3"/>
    <n v="25"/>
    <n v="17.670000000000002"/>
    <n v="7.0000000000000001E-3"/>
    <n v="5.0000000000000001E-3"/>
  </r>
  <r>
    <x v="18"/>
    <x v="0"/>
    <n v="2"/>
    <x v="2"/>
    <n v="3737"/>
    <n v="0"/>
    <n v="0"/>
    <n v="0"/>
    <n v="0"/>
    <n v="0"/>
    <n v="2"/>
    <n v="7462"/>
    <n v="37143.47"/>
    <n v="1.9970000000000001"/>
    <n v="9.9390000000000001"/>
  </r>
  <r>
    <x v="18"/>
    <x v="0"/>
    <n v="3"/>
    <x v="3"/>
    <n v="3737"/>
    <n v="0"/>
    <n v="0"/>
    <n v="0"/>
    <n v="0"/>
    <n v="0"/>
    <n v="5"/>
    <n v="5"/>
    <n v="9.18"/>
    <n v="1E-3"/>
    <n v="2E-3"/>
  </r>
  <r>
    <x v="18"/>
    <x v="0"/>
    <n v="4"/>
    <x v="4"/>
    <n v="3737"/>
    <n v="0"/>
    <n v="0"/>
    <n v="0"/>
    <n v="0"/>
    <n v="0"/>
    <n v="0"/>
    <n v="0"/>
    <n v="0"/>
    <n v="0"/>
    <n v="0"/>
  </r>
  <r>
    <x v="18"/>
    <x v="0"/>
    <n v="5"/>
    <x v="5"/>
    <n v="3737"/>
    <n v="0"/>
    <n v="0"/>
    <n v="0"/>
    <n v="0"/>
    <n v="0"/>
    <n v="21"/>
    <n v="1772"/>
    <n v="888.03"/>
    <n v="0.47399999999999998"/>
    <n v="0.23799999999999999"/>
  </r>
  <r>
    <x v="18"/>
    <x v="0"/>
    <n v="6"/>
    <x v="6"/>
    <n v="3737"/>
    <n v="0"/>
    <n v="0"/>
    <n v="0"/>
    <n v="0"/>
    <n v="0"/>
    <n v="0"/>
    <n v="0"/>
    <n v="0"/>
    <n v="0"/>
    <n v="0"/>
  </r>
  <r>
    <x v="18"/>
    <x v="0"/>
    <n v="7"/>
    <x v="7"/>
    <n v="3737"/>
    <n v="0"/>
    <n v="0"/>
    <n v="0"/>
    <n v="0"/>
    <n v="0"/>
    <n v="0"/>
    <n v="0"/>
    <n v="0"/>
    <n v="0"/>
    <n v="0"/>
  </r>
  <r>
    <x v="18"/>
    <x v="0"/>
    <n v="8"/>
    <x v="8"/>
    <n v="3737"/>
    <n v="0"/>
    <n v="0"/>
    <n v="0"/>
    <n v="0"/>
    <n v="0"/>
    <n v="0"/>
    <n v="0"/>
    <n v="0"/>
    <n v="0"/>
    <n v="0"/>
  </r>
  <r>
    <x v="18"/>
    <x v="0"/>
    <n v="9"/>
    <x v="9"/>
    <n v="3737"/>
    <n v="0"/>
    <n v="0"/>
    <n v="0"/>
    <n v="0"/>
    <n v="0"/>
    <n v="7"/>
    <n v="719"/>
    <n v="321.58"/>
    <n v="0.192"/>
    <n v="8.5999999999999993E-2"/>
  </r>
  <r>
    <x v="18"/>
    <x v="1"/>
    <n v="0"/>
    <x v="0"/>
    <n v="3743"/>
    <n v="0"/>
    <n v="0"/>
    <n v="0"/>
    <n v="0"/>
    <n v="0"/>
    <n v="0"/>
    <n v="0"/>
    <n v="0"/>
    <n v="0"/>
    <n v="0"/>
  </r>
  <r>
    <x v="18"/>
    <x v="1"/>
    <n v="1"/>
    <x v="1"/>
    <n v="3743"/>
    <n v="0"/>
    <n v="0"/>
    <n v="0"/>
    <n v="0"/>
    <n v="0"/>
    <n v="4"/>
    <n v="48"/>
    <n v="147.72"/>
    <n v="1.2999999999999999E-2"/>
    <n v="3.9E-2"/>
  </r>
  <r>
    <x v="18"/>
    <x v="1"/>
    <n v="2"/>
    <x v="2"/>
    <n v="3743"/>
    <n v="0"/>
    <n v="0"/>
    <n v="0"/>
    <n v="0"/>
    <n v="0"/>
    <n v="3"/>
    <n v="11291"/>
    <n v="22201.93"/>
    <n v="3.016"/>
    <n v="5.9320000000000004"/>
  </r>
  <r>
    <x v="18"/>
    <x v="1"/>
    <n v="3"/>
    <x v="3"/>
    <n v="3743"/>
    <n v="0"/>
    <n v="0"/>
    <n v="0"/>
    <n v="0"/>
    <n v="0"/>
    <n v="2"/>
    <n v="2"/>
    <n v="1.0900000000000001"/>
    <n v="1E-3"/>
    <n v="0"/>
  </r>
  <r>
    <x v="18"/>
    <x v="1"/>
    <n v="4"/>
    <x v="4"/>
    <n v="3743"/>
    <n v="0"/>
    <n v="0"/>
    <n v="0"/>
    <n v="0"/>
    <n v="0"/>
    <n v="1"/>
    <n v="26"/>
    <n v="46.37"/>
    <n v="7.0000000000000001E-3"/>
    <n v="1.2E-2"/>
  </r>
  <r>
    <x v="18"/>
    <x v="1"/>
    <n v="5"/>
    <x v="5"/>
    <n v="3743"/>
    <n v="0"/>
    <n v="0"/>
    <n v="0"/>
    <n v="0"/>
    <n v="0"/>
    <n v="5"/>
    <n v="1190"/>
    <n v="1011.8"/>
    <n v="0.318"/>
    <n v="0.27"/>
  </r>
  <r>
    <x v="18"/>
    <x v="1"/>
    <n v="6"/>
    <x v="6"/>
    <n v="3743"/>
    <n v="0"/>
    <n v="0"/>
    <n v="0"/>
    <n v="0"/>
    <n v="0"/>
    <n v="2"/>
    <n v="7"/>
    <n v="7.3"/>
    <n v="2E-3"/>
    <n v="2E-3"/>
  </r>
  <r>
    <x v="18"/>
    <x v="1"/>
    <n v="7"/>
    <x v="7"/>
    <n v="3743"/>
    <n v="0"/>
    <n v="0"/>
    <n v="0"/>
    <n v="0"/>
    <n v="0"/>
    <n v="0"/>
    <n v="0"/>
    <n v="0"/>
    <n v="0"/>
    <n v="0"/>
  </r>
  <r>
    <x v="18"/>
    <x v="1"/>
    <n v="8"/>
    <x v="8"/>
    <n v="3743"/>
    <n v="0"/>
    <n v="0"/>
    <n v="0"/>
    <n v="0"/>
    <n v="0"/>
    <n v="0"/>
    <n v="0"/>
    <n v="0"/>
    <n v="0"/>
    <n v="0"/>
  </r>
  <r>
    <x v="18"/>
    <x v="1"/>
    <n v="9"/>
    <x v="9"/>
    <n v="3743"/>
    <n v="0"/>
    <n v="0"/>
    <n v="0"/>
    <n v="0"/>
    <n v="0"/>
    <n v="7"/>
    <n v="36"/>
    <n v="31.43"/>
    <n v="0.01"/>
    <n v="8.0000000000000002E-3"/>
  </r>
  <r>
    <x v="18"/>
    <x v="2"/>
    <n v="0"/>
    <x v="0"/>
    <n v="3751"/>
    <n v="0"/>
    <n v="0"/>
    <n v="0"/>
    <n v="0"/>
    <n v="0"/>
    <n v="1"/>
    <n v="35"/>
    <n v="26.83"/>
    <n v="8.9999999999999993E-3"/>
    <n v="7.0000000000000001E-3"/>
  </r>
  <r>
    <x v="18"/>
    <x v="2"/>
    <n v="1"/>
    <x v="1"/>
    <n v="3751"/>
    <n v="0"/>
    <n v="0"/>
    <n v="0"/>
    <n v="0"/>
    <n v="0"/>
    <n v="11"/>
    <n v="23"/>
    <n v="14.73"/>
    <n v="6.0000000000000001E-3"/>
    <n v="4.0000000000000001E-3"/>
  </r>
  <r>
    <x v="18"/>
    <x v="2"/>
    <n v="2"/>
    <x v="2"/>
    <n v="3751"/>
    <n v="0"/>
    <n v="0"/>
    <n v="0"/>
    <n v="0"/>
    <n v="0"/>
    <n v="0"/>
    <n v="0"/>
    <n v="0"/>
    <n v="0"/>
    <n v="0"/>
  </r>
  <r>
    <x v="18"/>
    <x v="2"/>
    <n v="3"/>
    <x v="3"/>
    <n v="3751"/>
    <n v="0"/>
    <n v="0"/>
    <n v="0"/>
    <n v="0"/>
    <n v="0"/>
    <n v="4"/>
    <n v="16"/>
    <n v="63.52"/>
    <n v="4.0000000000000001E-3"/>
    <n v="1.7000000000000001E-2"/>
  </r>
  <r>
    <x v="18"/>
    <x v="2"/>
    <n v="4"/>
    <x v="4"/>
    <n v="3751"/>
    <n v="0"/>
    <n v="0"/>
    <n v="0"/>
    <n v="0"/>
    <n v="0"/>
    <n v="1"/>
    <n v="2"/>
    <n v="1.4"/>
    <n v="1E-3"/>
    <n v="0"/>
  </r>
  <r>
    <x v="18"/>
    <x v="2"/>
    <n v="5"/>
    <x v="5"/>
    <n v="3751"/>
    <n v="0"/>
    <n v="0"/>
    <n v="0"/>
    <n v="0"/>
    <n v="0"/>
    <n v="4"/>
    <n v="588"/>
    <n v="317.18"/>
    <n v="0.157"/>
    <n v="8.5000000000000006E-2"/>
  </r>
  <r>
    <x v="18"/>
    <x v="2"/>
    <n v="6"/>
    <x v="6"/>
    <n v="3751"/>
    <n v="0"/>
    <n v="0"/>
    <n v="0"/>
    <n v="0"/>
    <n v="0"/>
    <n v="0"/>
    <n v="0"/>
    <n v="0"/>
    <n v="0"/>
    <n v="0"/>
  </r>
  <r>
    <x v="18"/>
    <x v="2"/>
    <n v="7"/>
    <x v="7"/>
    <n v="3751"/>
    <n v="0"/>
    <n v="0"/>
    <n v="0"/>
    <n v="0"/>
    <n v="0"/>
    <n v="0"/>
    <n v="0"/>
    <n v="0"/>
    <n v="0"/>
    <n v="0"/>
  </r>
  <r>
    <x v="18"/>
    <x v="2"/>
    <n v="8"/>
    <x v="8"/>
    <n v="3751"/>
    <n v="0"/>
    <n v="0"/>
    <n v="0"/>
    <n v="0"/>
    <n v="0"/>
    <n v="0"/>
    <n v="0"/>
    <n v="0"/>
    <n v="0"/>
    <n v="0"/>
  </r>
  <r>
    <x v="18"/>
    <x v="2"/>
    <n v="9"/>
    <x v="9"/>
    <n v="3751"/>
    <n v="0"/>
    <n v="0"/>
    <n v="0"/>
    <n v="0"/>
    <n v="0"/>
    <n v="5"/>
    <n v="21"/>
    <n v="13.43"/>
    <n v="6.0000000000000001E-3"/>
    <n v="4.0000000000000001E-3"/>
  </r>
  <r>
    <x v="18"/>
    <x v="3"/>
    <n v="0"/>
    <x v="0"/>
    <n v="3744"/>
    <n v="0"/>
    <n v="0"/>
    <n v="0"/>
    <n v="0"/>
    <n v="0"/>
    <n v="0"/>
    <n v="0"/>
    <n v="0"/>
    <n v="0"/>
    <n v="0"/>
  </r>
  <r>
    <x v="18"/>
    <x v="3"/>
    <n v="1"/>
    <x v="1"/>
    <n v="3744"/>
    <n v="0"/>
    <n v="0"/>
    <n v="0"/>
    <n v="0"/>
    <n v="0"/>
    <n v="22"/>
    <n v="94"/>
    <n v="53.34"/>
    <n v="2.5000000000000001E-2"/>
    <n v="1.4E-2"/>
  </r>
  <r>
    <x v="18"/>
    <x v="3"/>
    <n v="2"/>
    <x v="2"/>
    <n v="3744"/>
    <n v="0"/>
    <n v="0"/>
    <n v="0"/>
    <n v="0"/>
    <n v="0"/>
    <n v="1"/>
    <n v="3735"/>
    <n v="19608.75"/>
    <n v="0.998"/>
    <n v="5.2370000000000001"/>
  </r>
  <r>
    <x v="18"/>
    <x v="3"/>
    <n v="3"/>
    <x v="3"/>
    <n v="3744"/>
    <n v="0"/>
    <n v="0"/>
    <n v="0"/>
    <n v="0"/>
    <n v="0"/>
    <n v="4"/>
    <n v="25"/>
    <n v="29.06"/>
    <n v="7.0000000000000001E-3"/>
    <n v="8.0000000000000002E-3"/>
  </r>
  <r>
    <x v="18"/>
    <x v="3"/>
    <n v="4"/>
    <x v="4"/>
    <n v="3744"/>
    <n v="0"/>
    <n v="0"/>
    <n v="0"/>
    <n v="0"/>
    <n v="0"/>
    <n v="1"/>
    <n v="12"/>
    <n v="3"/>
    <n v="3.0000000000000001E-3"/>
    <n v="1E-3"/>
  </r>
  <r>
    <x v="18"/>
    <x v="3"/>
    <n v="5"/>
    <x v="5"/>
    <n v="3744"/>
    <n v="0"/>
    <n v="0"/>
    <n v="0"/>
    <n v="0"/>
    <n v="0"/>
    <n v="5"/>
    <n v="403"/>
    <n v="557.54999999999995"/>
    <n v="0.108"/>
    <n v="0.14899999999999999"/>
  </r>
  <r>
    <x v="18"/>
    <x v="3"/>
    <n v="6"/>
    <x v="6"/>
    <n v="3744"/>
    <n v="0"/>
    <n v="0"/>
    <n v="0"/>
    <n v="0"/>
    <n v="0"/>
    <n v="0"/>
    <n v="0"/>
    <n v="0"/>
    <n v="0"/>
    <n v="0"/>
  </r>
  <r>
    <x v="18"/>
    <x v="3"/>
    <n v="7"/>
    <x v="7"/>
    <n v="3744"/>
    <n v="0"/>
    <n v="0"/>
    <n v="0"/>
    <n v="0"/>
    <n v="0"/>
    <n v="0"/>
    <n v="0"/>
    <n v="0"/>
    <n v="0"/>
    <n v="0"/>
  </r>
  <r>
    <x v="18"/>
    <x v="3"/>
    <n v="8"/>
    <x v="8"/>
    <n v="3744"/>
    <n v="0"/>
    <n v="0"/>
    <n v="0"/>
    <n v="0"/>
    <n v="0"/>
    <n v="0"/>
    <n v="0"/>
    <n v="0"/>
    <n v="0"/>
    <n v="0"/>
  </r>
  <r>
    <x v="18"/>
    <x v="3"/>
    <n v="9"/>
    <x v="9"/>
    <n v="3744"/>
    <n v="0"/>
    <n v="0"/>
    <n v="0"/>
    <n v="0"/>
    <n v="0"/>
    <n v="2"/>
    <n v="22"/>
    <n v="8.67"/>
    <n v="6.0000000000000001E-3"/>
    <n v="2E-3"/>
  </r>
  <r>
    <x v="18"/>
    <x v="4"/>
    <n v="0"/>
    <x v="0"/>
    <n v="3756"/>
    <n v="0"/>
    <n v="0"/>
    <n v="0"/>
    <n v="0"/>
    <n v="0"/>
    <n v="0"/>
    <n v="0"/>
    <n v="0"/>
    <n v="0"/>
    <n v="0"/>
  </r>
  <r>
    <x v="18"/>
    <x v="4"/>
    <n v="1"/>
    <x v="1"/>
    <n v="3756"/>
    <n v="0"/>
    <n v="0"/>
    <n v="0"/>
    <n v="0"/>
    <n v="0"/>
    <n v="20"/>
    <n v="1503"/>
    <n v="192.38"/>
    <n v="0.4"/>
    <n v="5.0999999999999997E-2"/>
  </r>
  <r>
    <x v="18"/>
    <x v="4"/>
    <n v="2"/>
    <x v="2"/>
    <n v="3756"/>
    <n v="0"/>
    <n v="0"/>
    <n v="0"/>
    <n v="0"/>
    <n v="0"/>
    <n v="0"/>
    <n v="0"/>
    <n v="0"/>
    <n v="0"/>
    <n v="0"/>
  </r>
  <r>
    <x v="18"/>
    <x v="4"/>
    <n v="3"/>
    <x v="3"/>
    <n v="3756"/>
    <n v="0"/>
    <n v="0"/>
    <n v="0"/>
    <n v="0"/>
    <n v="0"/>
    <n v="0"/>
    <n v="0"/>
    <n v="0"/>
    <n v="0"/>
    <n v="0"/>
  </r>
  <r>
    <x v="18"/>
    <x v="4"/>
    <n v="4"/>
    <x v="4"/>
    <n v="3756"/>
    <n v="0"/>
    <n v="0"/>
    <n v="0"/>
    <n v="0"/>
    <n v="0"/>
    <n v="4"/>
    <n v="1646"/>
    <n v="467.63"/>
    <n v="0.438"/>
    <n v="0.125"/>
  </r>
  <r>
    <x v="18"/>
    <x v="4"/>
    <n v="5"/>
    <x v="5"/>
    <n v="3756"/>
    <n v="0"/>
    <n v="0"/>
    <n v="0"/>
    <n v="0"/>
    <n v="0"/>
    <n v="11"/>
    <n v="368"/>
    <n v="36.4"/>
    <n v="9.8000000000000004E-2"/>
    <n v="0.01"/>
  </r>
  <r>
    <x v="18"/>
    <x v="4"/>
    <n v="6"/>
    <x v="6"/>
    <n v="3756"/>
    <n v="0"/>
    <n v="0"/>
    <n v="0"/>
    <n v="0"/>
    <n v="0"/>
    <n v="4"/>
    <n v="1696"/>
    <n v="1323.58"/>
    <n v="0.45200000000000001"/>
    <n v="0.35199999999999998"/>
  </r>
  <r>
    <x v="18"/>
    <x v="4"/>
    <n v="7"/>
    <x v="7"/>
    <n v="3756"/>
    <n v="0"/>
    <n v="0"/>
    <n v="0"/>
    <n v="0"/>
    <n v="0"/>
    <n v="0"/>
    <n v="0"/>
    <n v="0"/>
    <n v="0"/>
    <n v="0"/>
  </r>
  <r>
    <x v="18"/>
    <x v="4"/>
    <n v="8"/>
    <x v="8"/>
    <n v="3756"/>
    <n v="0"/>
    <n v="0"/>
    <n v="0"/>
    <n v="0"/>
    <n v="0"/>
    <n v="1"/>
    <n v="1"/>
    <n v="2.1"/>
    <n v="0"/>
    <n v="1E-3"/>
  </r>
  <r>
    <x v="18"/>
    <x v="4"/>
    <n v="9"/>
    <x v="9"/>
    <n v="3756"/>
    <n v="0"/>
    <n v="0"/>
    <n v="0"/>
    <n v="0"/>
    <n v="0"/>
    <n v="5"/>
    <n v="18"/>
    <n v="14.77"/>
    <n v="5.0000000000000001E-3"/>
    <n v="4.0000000000000001E-3"/>
  </r>
  <r>
    <x v="18"/>
    <x v="5"/>
    <n v="0"/>
    <x v="0"/>
    <n v="3766"/>
    <n v="0"/>
    <n v="0"/>
    <n v="0"/>
    <n v="0"/>
    <n v="0"/>
    <n v="0"/>
    <n v="0"/>
    <n v="0"/>
    <n v="0"/>
    <n v="0"/>
  </r>
  <r>
    <x v="18"/>
    <x v="5"/>
    <n v="1"/>
    <x v="1"/>
    <n v="3766"/>
    <n v="0"/>
    <n v="0"/>
    <n v="0"/>
    <n v="0"/>
    <n v="0"/>
    <n v="8"/>
    <n v="16"/>
    <n v="8.75"/>
    <n v="4.0000000000000001E-3"/>
    <n v="2E-3"/>
  </r>
  <r>
    <x v="18"/>
    <x v="5"/>
    <n v="2"/>
    <x v="2"/>
    <n v="3766"/>
    <n v="0"/>
    <n v="0"/>
    <n v="0"/>
    <n v="0"/>
    <n v="0"/>
    <n v="0"/>
    <n v="0"/>
    <n v="0"/>
    <n v="0"/>
    <n v="0"/>
  </r>
  <r>
    <x v="18"/>
    <x v="5"/>
    <n v="3"/>
    <x v="3"/>
    <n v="3766"/>
    <n v="0"/>
    <n v="0"/>
    <n v="0"/>
    <n v="0"/>
    <n v="0"/>
    <n v="2"/>
    <n v="2"/>
    <n v="0.68"/>
    <n v="1E-3"/>
    <n v="0"/>
  </r>
  <r>
    <x v="18"/>
    <x v="5"/>
    <n v="4"/>
    <x v="4"/>
    <n v="3766"/>
    <n v="0"/>
    <n v="0"/>
    <n v="0"/>
    <n v="0"/>
    <n v="0"/>
    <n v="0"/>
    <n v="0"/>
    <n v="0"/>
    <n v="0"/>
    <n v="0"/>
  </r>
  <r>
    <x v="18"/>
    <x v="5"/>
    <n v="5"/>
    <x v="5"/>
    <n v="3766"/>
    <n v="0"/>
    <n v="0"/>
    <n v="0"/>
    <n v="0"/>
    <n v="0"/>
    <n v="7"/>
    <n v="1343"/>
    <n v="299.27"/>
    <n v="0.35699999999999998"/>
    <n v="7.9000000000000001E-2"/>
  </r>
  <r>
    <x v="18"/>
    <x v="5"/>
    <n v="6"/>
    <x v="6"/>
    <n v="3766"/>
    <n v="0"/>
    <n v="0"/>
    <n v="0"/>
    <n v="0"/>
    <n v="0"/>
    <n v="0"/>
    <n v="0"/>
    <n v="0"/>
    <n v="0"/>
    <n v="0"/>
  </r>
  <r>
    <x v="18"/>
    <x v="5"/>
    <n v="7"/>
    <x v="7"/>
    <n v="3766"/>
    <n v="0"/>
    <n v="0"/>
    <n v="0"/>
    <n v="0"/>
    <n v="0"/>
    <n v="0"/>
    <n v="0"/>
    <n v="0"/>
    <n v="0"/>
    <n v="0"/>
  </r>
  <r>
    <x v="18"/>
    <x v="5"/>
    <n v="8"/>
    <x v="8"/>
    <n v="3766"/>
    <n v="0"/>
    <n v="0"/>
    <n v="0"/>
    <n v="0"/>
    <n v="0"/>
    <n v="0"/>
    <n v="0"/>
    <n v="0"/>
    <n v="0"/>
    <n v="0"/>
  </r>
  <r>
    <x v="18"/>
    <x v="5"/>
    <n v="9"/>
    <x v="9"/>
    <n v="3766"/>
    <n v="0"/>
    <n v="0"/>
    <n v="0"/>
    <n v="0"/>
    <n v="0"/>
    <n v="4"/>
    <n v="39"/>
    <n v="26.22"/>
    <n v="0.01"/>
    <n v="7.0000000000000001E-3"/>
  </r>
  <r>
    <x v="18"/>
    <x v="6"/>
    <n v="0"/>
    <x v="0"/>
    <n v="3746"/>
    <n v="0"/>
    <n v="0"/>
    <n v="0"/>
    <n v="0"/>
    <n v="0"/>
    <n v="0"/>
    <n v="0"/>
    <n v="0"/>
    <n v="0"/>
    <n v="0"/>
  </r>
  <r>
    <x v="18"/>
    <x v="6"/>
    <n v="1"/>
    <x v="1"/>
    <n v="3746"/>
    <n v="0"/>
    <n v="0"/>
    <n v="0"/>
    <n v="0"/>
    <n v="0"/>
    <n v="57"/>
    <n v="455"/>
    <n v="149.77000000000001"/>
    <n v="0.121"/>
    <n v="0.04"/>
  </r>
  <r>
    <x v="18"/>
    <x v="6"/>
    <n v="2"/>
    <x v="2"/>
    <n v="3746"/>
    <n v="0"/>
    <n v="0"/>
    <n v="0"/>
    <n v="0"/>
    <n v="0"/>
    <n v="1"/>
    <n v="3781"/>
    <n v="13863.67"/>
    <n v="1.008"/>
    <n v="3.7010000000000001"/>
  </r>
  <r>
    <x v="18"/>
    <x v="6"/>
    <n v="3"/>
    <x v="3"/>
    <n v="3746"/>
    <n v="0"/>
    <n v="0"/>
    <n v="0"/>
    <n v="0"/>
    <n v="0"/>
    <n v="0"/>
    <n v="0"/>
    <n v="0"/>
    <n v="0"/>
    <n v="0"/>
  </r>
  <r>
    <x v="18"/>
    <x v="6"/>
    <n v="4"/>
    <x v="4"/>
    <n v="3746"/>
    <n v="0"/>
    <n v="0"/>
    <n v="0"/>
    <n v="0"/>
    <n v="0"/>
    <n v="1"/>
    <n v="7"/>
    <n v="11.43"/>
    <n v="2E-3"/>
    <n v="3.0000000000000001E-3"/>
  </r>
  <r>
    <x v="18"/>
    <x v="6"/>
    <n v="5"/>
    <x v="5"/>
    <n v="3746"/>
    <n v="0"/>
    <n v="0"/>
    <n v="0"/>
    <n v="0"/>
    <n v="0"/>
    <n v="7"/>
    <n v="35"/>
    <n v="41.27"/>
    <n v="8.9999999999999993E-3"/>
    <n v="1.0999999999999999E-2"/>
  </r>
  <r>
    <x v="18"/>
    <x v="6"/>
    <n v="6"/>
    <x v="6"/>
    <n v="3746"/>
    <n v="0"/>
    <n v="0"/>
    <n v="0"/>
    <n v="0"/>
    <n v="0"/>
    <n v="1"/>
    <n v="1"/>
    <n v="0.82"/>
    <n v="0"/>
    <n v="0"/>
  </r>
  <r>
    <x v="18"/>
    <x v="6"/>
    <n v="7"/>
    <x v="7"/>
    <n v="3746"/>
    <n v="0"/>
    <n v="0"/>
    <n v="0"/>
    <n v="0"/>
    <n v="0"/>
    <n v="0"/>
    <n v="0"/>
    <n v="0"/>
    <n v="0"/>
    <n v="0"/>
  </r>
  <r>
    <x v="18"/>
    <x v="6"/>
    <n v="8"/>
    <x v="8"/>
    <n v="3746"/>
    <n v="0"/>
    <n v="0"/>
    <n v="0"/>
    <n v="0"/>
    <n v="0"/>
    <n v="0"/>
    <n v="0"/>
    <n v="0"/>
    <n v="0"/>
    <n v="0"/>
  </r>
  <r>
    <x v="18"/>
    <x v="6"/>
    <n v="9"/>
    <x v="9"/>
    <n v="3746"/>
    <n v="0"/>
    <n v="0"/>
    <n v="0"/>
    <n v="0"/>
    <n v="0"/>
    <n v="10"/>
    <n v="203"/>
    <n v="271.60000000000002"/>
    <n v="5.3999999999999999E-2"/>
    <n v="7.2999999999999995E-2"/>
  </r>
  <r>
    <x v="18"/>
    <x v="7"/>
    <n v="0"/>
    <x v="0"/>
    <n v="3750"/>
    <n v="0"/>
    <n v="0"/>
    <n v="0"/>
    <n v="0"/>
    <n v="0"/>
    <n v="0"/>
    <n v="0"/>
    <n v="0"/>
    <n v="0"/>
    <n v="0"/>
  </r>
  <r>
    <x v="18"/>
    <x v="7"/>
    <n v="1"/>
    <x v="1"/>
    <n v="3750"/>
    <n v="0"/>
    <n v="0"/>
    <n v="0"/>
    <n v="0"/>
    <n v="0"/>
    <n v="27"/>
    <n v="108"/>
    <n v="266.27"/>
    <n v="2.9000000000000001E-2"/>
    <n v="7.0999999999999994E-2"/>
  </r>
  <r>
    <x v="18"/>
    <x v="7"/>
    <n v="2"/>
    <x v="2"/>
    <n v="3750"/>
    <n v="0"/>
    <n v="0"/>
    <n v="0"/>
    <n v="0"/>
    <n v="0"/>
    <n v="2"/>
    <n v="7539"/>
    <n v="8731.2999999999993"/>
    <n v="2.0089999999999999"/>
    <n v="2.327"/>
  </r>
  <r>
    <x v="18"/>
    <x v="7"/>
    <n v="3"/>
    <x v="3"/>
    <n v="3750"/>
    <n v="0"/>
    <n v="0"/>
    <n v="0"/>
    <n v="0"/>
    <n v="0"/>
    <n v="9"/>
    <n v="3124"/>
    <n v="3407.82"/>
    <n v="0.83299999999999996"/>
    <n v="0.90900000000000003"/>
  </r>
  <r>
    <x v="18"/>
    <x v="7"/>
    <n v="4"/>
    <x v="4"/>
    <n v="3750"/>
    <n v="0"/>
    <n v="0"/>
    <n v="0"/>
    <n v="0"/>
    <n v="0"/>
    <n v="1"/>
    <n v="8"/>
    <n v="23.47"/>
    <n v="2E-3"/>
    <n v="6.0000000000000001E-3"/>
  </r>
  <r>
    <x v="18"/>
    <x v="7"/>
    <n v="5"/>
    <x v="5"/>
    <n v="3750"/>
    <n v="0"/>
    <n v="0"/>
    <n v="0"/>
    <n v="0"/>
    <n v="0"/>
    <n v="9"/>
    <n v="1639"/>
    <n v="2601.13"/>
    <n v="0.437"/>
    <n v="0.69399999999999995"/>
  </r>
  <r>
    <x v="18"/>
    <x v="7"/>
    <n v="6"/>
    <x v="6"/>
    <n v="3750"/>
    <n v="0"/>
    <n v="0"/>
    <n v="0"/>
    <n v="0"/>
    <n v="0"/>
    <n v="0"/>
    <n v="0"/>
    <n v="0"/>
    <n v="0"/>
    <n v="0"/>
  </r>
  <r>
    <x v="18"/>
    <x v="7"/>
    <n v="7"/>
    <x v="7"/>
    <n v="3750"/>
    <n v="0"/>
    <n v="0"/>
    <n v="0"/>
    <n v="0"/>
    <n v="0"/>
    <n v="0"/>
    <n v="0"/>
    <n v="0"/>
    <n v="0"/>
    <n v="0"/>
  </r>
  <r>
    <x v="18"/>
    <x v="7"/>
    <n v="8"/>
    <x v="8"/>
    <n v="3750"/>
    <n v="0"/>
    <n v="0"/>
    <n v="0"/>
    <n v="0"/>
    <n v="0"/>
    <n v="2"/>
    <n v="2"/>
    <n v="4.67"/>
    <n v="1E-3"/>
    <n v="1E-3"/>
  </r>
  <r>
    <x v="18"/>
    <x v="7"/>
    <n v="9"/>
    <x v="9"/>
    <n v="3750"/>
    <n v="0"/>
    <n v="0"/>
    <n v="0"/>
    <n v="0"/>
    <n v="0"/>
    <n v="12"/>
    <n v="2083"/>
    <n v="1629.62"/>
    <n v="0.55500000000000005"/>
    <n v="0.435"/>
  </r>
  <r>
    <x v="18"/>
    <x v="8"/>
    <n v="0"/>
    <x v="0"/>
    <n v="3750"/>
    <n v="0"/>
    <n v="0"/>
    <n v="0"/>
    <n v="0"/>
    <n v="0"/>
    <n v="0"/>
    <n v="0"/>
    <n v="0"/>
    <n v="0"/>
    <n v="0"/>
  </r>
  <r>
    <x v="18"/>
    <x v="8"/>
    <n v="1"/>
    <x v="1"/>
    <n v="3750"/>
    <n v="0"/>
    <n v="0"/>
    <n v="0"/>
    <n v="0"/>
    <n v="0"/>
    <n v="17"/>
    <n v="77"/>
    <n v="117.87"/>
    <n v="2.1000000000000001E-2"/>
    <n v="3.1E-2"/>
  </r>
  <r>
    <x v="18"/>
    <x v="8"/>
    <n v="2"/>
    <x v="2"/>
    <n v="3750"/>
    <n v="0"/>
    <n v="0"/>
    <n v="0"/>
    <n v="0"/>
    <n v="0"/>
    <n v="2"/>
    <n v="7006"/>
    <n v="32872.5"/>
    <n v="1.8680000000000001"/>
    <n v="8.766"/>
  </r>
  <r>
    <x v="18"/>
    <x v="8"/>
    <n v="3"/>
    <x v="3"/>
    <n v="3750"/>
    <n v="0"/>
    <n v="0"/>
    <n v="0"/>
    <n v="0"/>
    <n v="0"/>
    <n v="0"/>
    <n v="0"/>
    <n v="0"/>
    <n v="0"/>
    <n v="0"/>
  </r>
  <r>
    <x v="18"/>
    <x v="8"/>
    <n v="4"/>
    <x v="4"/>
    <n v="3750"/>
    <n v="0"/>
    <n v="0"/>
    <n v="0"/>
    <n v="0"/>
    <n v="0"/>
    <n v="2"/>
    <n v="107"/>
    <n v="177.2"/>
    <n v="2.9000000000000001E-2"/>
    <n v="4.7E-2"/>
  </r>
  <r>
    <x v="18"/>
    <x v="8"/>
    <n v="5"/>
    <x v="5"/>
    <n v="3750"/>
    <n v="0"/>
    <n v="0"/>
    <n v="0"/>
    <n v="0"/>
    <n v="0"/>
    <n v="7"/>
    <n v="41"/>
    <n v="234.65"/>
    <n v="1.0999999999999999E-2"/>
    <n v="6.3E-2"/>
  </r>
  <r>
    <x v="18"/>
    <x v="8"/>
    <n v="6"/>
    <x v="6"/>
    <n v="3750"/>
    <n v="0"/>
    <n v="0"/>
    <n v="0"/>
    <n v="0"/>
    <n v="0"/>
    <n v="0"/>
    <n v="0"/>
    <n v="0"/>
    <n v="0"/>
    <n v="0"/>
  </r>
  <r>
    <x v="18"/>
    <x v="8"/>
    <n v="7"/>
    <x v="7"/>
    <n v="3750"/>
    <n v="0"/>
    <n v="0"/>
    <n v="0"/>
    <n v="0"/>
    <n v="0"/>
    <n v="0"/>
    <n v="0"/>
    <n v="0"/>
    <n v="0"/>
    <n v="0"/>
  </r>
  <r>
    <x v="18"/>
    <x v="8"/>
    <n v="8"/>
    <x v="8"/>
    <n v="3750"/>
    <n v="0"/>
    <n v="0"/>
    <n v="0"/>
    <n v="0"/>
    <n v="0"/>
    <n v="0"/>
    <n v="0"/>
    <n v="0"/>
    <n v="0"/>
    <n v="0"/>
  </r>
  <r>
    <x v="18"/>
    <x v="8"/>
    <n v="9"/>
    <x v="9"/>
    <n v="3750"/>
    <n v="0"/>
    <n v="0"/>
    <n v="0"/>
    <n v="0"/>
    <n v="0"/>
    <n v="5"/>
    <n v="35"/>
    <n v="25.13"/>
    <n v="8.9999999999999993E-3"/>
    <n v="7.0000000000000001E-3"/>
  </r>
  <r>
    <x v="19"/>
    <x v="0"/>
    <n v="0"/>
    <x v="0"/>
    <n v="102149"/>
    <n v="0"/>
    <n v="0"/>
    <n v="0"/>
    <n v="0"/>
    <n v="0"/>
    <n v="28"/>
    <n v="3151"/>
    <n v="2644.13"/>
    <n v="3.1E-2"/>
    <n v="2.5999999999999999E-2"/>
  </r>
  <r>
    <x v="19"/>
    <x v="0"/>
    <n v="1"/>
    <x v="1"/>
    <n v="102149"/>
    <n v="0"/>
    <n v="0"/>
    <n v="0"/>
    <n v="0"/>
    <n v="0"/>
    <n v="263"/>
    <n v="10679"/>
    <n v="11086.3"/>
    <n v="0.105"/>
    <n v="0.109"/>
  </r>
  <r>
    <x v="19"/>
    <x v="0"/>
    <n v="2"/>
    <x v="2"/>
    <n v="102149"/>
    <n v="0"/>
    <n v="0"/>
    <n v="0"/>
    <n v="0"/>
    <n v="0"/>
    <n v="8"/>
    <n v="13010"/>
    <n v="12680.5"/>
    <n v="0.127"/>
    <n v="0.124"/>
  </r>
  <r>
    <x v="19"/>
    <x v="0"/>
    <n v="3"/>
    <x v="3"/>
    <n v="102148"/>
    <n v="0"/>
    <n v="0"/>
    <n v="0"/>
    <n v="0"/>
    <n v="0"/>
    <n v="53"/>
    <n v="10323"/>
    <n v="13265.1"/>
    <n v="0.10100000000000001"/>
    <n v="0.13"/>
  </r>
  <r>
    <x v="19"/>
    <x v="0"/>
    <n v="4"/>
    <x v="4"/>
    <n v="102149"/>
    <n v="0"/>
    <n v="0"/>
    <n v="0"/>
    <n v="0"/>
    <n v="0"/>
    <n v="24"/>
    <n v="10355"/>
    <n v="1192.0999999999999"/>
    <n v="0.10100000000000001"/>
    <n v="1.2E-2"/>
  </r>
  <r>
    <x v="19"/>
    <x v="0"/>
    <n v="5"/>
    <x v="5"/>
    <n v="102149"/>
    <n v="0"/>
    <n v="0"/>
    <n v="0"/>
    <n v="0"/>
    <n v="0"/>
    <n v="136"/>
    <n v="32382"/>
    <n v="21695.87"/>
    <n v="0.317"/>
    <n v="0.21199999999999999"/>
  </r>
  <r>
    <x v="19"/>
    <x v="0"/>
    <n v="6"/>
    <x v="6"/>
    <n v="102149"/>
    <n v="0"/>
    <n v="0"/>
    <n v="0"/>
    <n v="0"/>
    <n v="0"/>
    <n v="11"/>
    <n v="6542"/>
    <n v="5094.3"/>
    <n v="6.4000000000000001E-2"/>
    <n v="0.05"/>
  </r>
  <r>
    <x v="19"/>
    <x v="0"/>
    <n v="7"/>
    <x v="7"/>
    <n v="102149"/>
    <n v="0"/>
    <n v="0"/>
    <n v="0"/>
    <n v="0"/>
    <n v="0"/>
    <n v="7"/>
    <n v="5409"/>
    <n v="7862.3"/>
    <n v="5.2999999999999999E-2"/>
    <n v="7.6999999999999999E-2"/>
  </r>
  <r>
    <x v="19"/>
    <x v="0"/>
    <n v="8"/>
    <x v="8"/>
    <n v="102149"/>
    <n v="0"/>
    <n v="0"/>
    <n v="0"/>
    <n v="0"/>
    <n v="0"/>
    <n v="2"/>
    <n v="2382"/>
    <n v="171"/>
    <n v="2.3E-2"/>
    <n v="2E-3"/>
  </r>
  <r>
    <x v="19"/>
    <x v="0"/>
    <n v="9"/>
    <x v="9"/>
    <n v="102149"/>
    <n v="0"/>
    <n v="0"/>
    <n v="0"/>
    <n v="0"/>
    <n v="0"/>
    <n v="104"/>
    <n v="31943"/>
    <n v="17615.3"/>
    <n v="0.313"/>
    <n v="0.17199999999999999"/>
  </r>
  <r>
    <x v="19"/>
    <x v="1"/>
    <n v="0"/>
    <x v="0"/>
    <n v="102907"/>
    <n v="2"/>
    <n v="1"/>
    <n v="46.3"/>
    <n v="0"/>
    <n v="0"/>
    <n v="32"/>
    <n v="12508"/>
    <n v="2216.1"/>
    <n v="0.122"/>
    <n v="2.1999999999999999E-2"/>
  </r>
  <r>
    <x v="19"/>
    <x v="1"/>
    <n v="1"/>
    <x v="1"/>
    <n v="102907"/>
    <n v="0"/>
    <n v="0"/>
    <n v="0"/>
    <n v="0"/>
    <n v="0"/>
    <n v="257"/>
    <n v="10275"/>
    <n v="7012.28"/>
    <n v="0.1"/>
    <n v="6.8000000000000005E-2"/>
  </r>
  <r>
    <x v="19"/>
    <x v="1"/>
    <n v="2"/>
    <x v="2"/>
    <n v="102907"/>
    <n v="0"/>
    <n v="0"/>
    <n v="0"/>
    <n v="0"/>
    <n v="0"/>
    <n v="10"/>
    <n v="20230"/>
    <n v="7329.28"/>
    <n v="0.19700000000000001"/>
    <n v="7.0999999999999994E-2"/>
  </r>
  <r>
    <x v="19"/>
    <x v="1"/>
    <n v="3"/>
    <x v="3"/>
    <n v="102907"/>
    <n v="8"/>
    <n v="6231"/>
    <n v="5351"/>
    <n v="6.0999999999999999E-2"/>
    <n v="5.1999999999999998E-2"/>
    <n v="29"/>
    <n v="12363"/>
    <n v="2563.9"/>
    <n v="0.12"/>
    <n v="2.5000000000000001E-2"/>
  </r>
  <r>
    <x v="19"/>
    <x v="1"/>
    <n v="4"/>
    <x v="4"/>
    <n v="102907"/>
    <n v="0"/>
    <n v="0"/>
    <n v="0"/>
    <n v="0"/>
    <n v="0"/>
    <n v="20"/>
    <n v="15557"/>
    <n v="3038.39"/>
    <n v="0.151"/>
    <n v="0.03"/>
  </r>
  <r>
    <x v="19"/>
    <x v="1"/>
    <n v="5"/>
    <x v="5"/>
    <n v="102907"/>
    <n v="2"/>
    <n v="8"/>
    <n v="49.8"/>
    <n v="0"/>
    <n v="0"/>
    <n v="105"/>
    <n v="35830"/>
    <n v="28405.48"/>
    <n v="0.34799999999999998"/>
    <n v="0.27600000000000002"/>
  </r>
  <r>
    <x v="19"/>
    <x v="1"/>
    <n v="6"/>
    <x v="6"/>
    <n v="102907"/>
    <n v="22"/>
    <n v="34703"/>
    <n v="73780.58"/>
    <n v="0.33700000000000002"/>
    <n v="0.71699999999999997"/>
    <n v="19"/>
    <n v="11629"/>
    <n v="1771.83"/>
    <n v="0.113"/>
    <n v="1.7000000000000001E-2"/>
  </r>
  <r>
    <x v="19"/>
    <x v="1"/>
    <n v="7"/>
    <x v="7"/>
    <n v="102907"/>
    <n v="1"/>
    <n v="14011"/>
    <n v="4065.3"/>
    <n v="0.13600000000000001"/>
    <n v="0.04"/>
    <n v="1"/>
    <n v="1"/>
    <n v="2.5"/>
    <n v="0"/>
    <n v="0"/>
  </r>
  <r>
    <x v="19"/>
    <x v="1"/>
    <n v="8"/>
    <x v="8"/>
    <n v="102907"/>
    <n v="0"/>
    <n v="0"/>
    <n v="0"/>
    <n v="0"/>
    <n v="0"/>
    <n v="7"/>
    <n v="5378"/>
    <n v="2777.3"/>
    <n v="5.1999999999999998E-2"/>
    <n v="2.7E-2"/>
  </r>
  <r>
    <x v="19"/>
    <x v="1"/>
    <n v="9"/>
    <x v="9"/>
    <n v="102907"/>
    <n v="0"/>
    <n v="0"/>
    <n v="0"/>
    <n v="0"/>
    <n v="0"/>
    <n v="108"/>
    <n v="25870"/>
    <n v="9638.02"/>
    <n v="0.251"/>
    <n v="9.4E-2"/>
  </r>
  <r>
    <x v="19"/>
    <x v="2"/>
    <n v="0"/>
    <x v="0"/>
    <n v="104072"/>
    <n v="0"/>
    <n v="0"/>
    <n v="0"/>
    <n v="0"/>
    <n v="0"/>
    <n v="33"/>
    <n v="19253"/>
    <n v="13189"/>
    <n v="0.185"/>
    <n v="0.127"/>
  </r>
  <r>
    <x v="19"/>
    <x v="2"/>
    <n v="1"/>
    <x v="1"/>
    <n v="104072"/>
    <n v="0"/>
    <n v="0"/>
    <n v="0"/>
    <n v="0"/>
    <n v="0"/>
    <n v="306"/>
    <n v="17834"/>
    <n v="17395"/>
    <n v="0.17100000000000001"/>
    <n v="0.16700000000000001"/>
  </r>
  <r>
    <x v="19"/>
    <x v="2"/>
    <n v="2"/>
    <x v="2"/>
    <n v="104072"/>
    <n v="0"/>
    <n v="0"/>
    <n v="0"/>
    <n v="0"/>
    <n v="0"/>
    <n v="9"/>
    <n v="37023"/>
    <n v="15230"/>
    <n v="0.35599999999999998"/>
    <n v="0.14599999999999999"/>
  </r>
  <r>
    <x v="19"/>
    <x v="2"/>
    <n v="3"/>
    <x v="3"/>
    <n v="104072"/>
    <n v="0"/>
    <n v="0"/>
    <n v="0"/>
    <n v="0"/>
    <n v="0"/>
    <n v="33"/>
    <n v="15330"/>
    <n v="8682"/>
    <n v="0.14699999999999999"/>
    <n v="8.3000000000000004E-2"/>
  </r>
  <r>
    <x v="19"/>
    <x v="2"/>
    <n v="4"/>
    <x v="4"/>
    <n v="104072"/>
    <n v="0"/>
    <n v="0"/>
    <n v="0"/>
    <n v="0"/>
    <n v="0"/>
    <n v="24"/>
    <n v="9379"/>
    <n v="6876"/>
    <n v="0.09"/>
    <n v="6.6000000000000003E-2"/>
  </r>
  <r>
    <x v="19"/>
    <x v="2"/>
    <n v="5"/>
    <x v="5"/>
    <n v="104072"/>
    <n v="0"/>
    <n v="0"/>
    <n v="0"/>
    <n v="0"/>
    <n v="0"/>
    <n v="98"/>
    <n v="68532"/>
    <n v="41980"/>
    <n v="0.65900000000000003"/>
    <n v="0.40300000000000002"/>
  </r>
  <r>
    <x v="19"/>
    <x v="2"/>
    <n v="6"/>
    <x v="6"/>
    <n v="104072"/>
    <n v="0"/>
    <n v="0"/>
    <n v="0"/>
    <n v="0"/>
    <n v="0"/>
    <n v="12"/>
    <n v="7486"/>
    <n v="7903"/>
    <n v="7.1999999999999995E-2"/>
    <n v="7.5999999999999998E-2"/>
  </r>
  <r>
    <x v="19"/>
    <x v="2"/>
    <n v="7"/>
    <x v="7"/>
    <n v="104072"/>
    <n v="0"/>
    <n v="0"/>
    <n v="0"/>
    <n v="0"/>
    <n v="0"/>
    <n v="0"/>
    <n v="0"/>
    <n v="0"/>
    <n v="0"/>
    <n v="0"/>
  </r>
  <r>
    <x v="19"/>
    <x v="2"/>
    <n v="8"/>
    <x v="8"/>
    <n v="104072"/>
    <n v="0"/>
    <n v="0"/>
    <n v="0"/>
    <n v="0"/>
    <n v="0"/>
    <n v="7"/>
    <n v="9200"/>
    <n v="1317"/>
    <n v="8.7999999999999995E-2"/>
    <n v="1.2999999999999999E-2"/>
  </r>
  <r>
    <x v="19"/>
    <x v="2"/>
    <n v="9"/>
    <x v="9"/>
    <n v="104072"/>
    <n v="0"/>
    <n v="0"/>
    <n v="0"/>
    <n v="0"/>
    <n v="0"/>
    <n v="127"/>
    <n v="35627"/>
    <n v="12809"/>
    <n v="0.34200000000000003"/>
    <n v="0.123"/>
  </r>
  <r>
    <x v="19"/>
    <x v="3"/>
    <n v="0"/>
    <x v="0"/>
    <n v="105580"/>
    <n v="0"/>
    <n v="0"/>
    <n v="0"/>
    <n v="0"/>
    <n v="0"/>
    <n v="34"/>
    <n v="3987"/>
    <n v="1443"/>
    <n v="3.7999999999999999E-2"/>
    <n v="1.4E-2"/>
  </r>
  <r>
    <x v="19"/>
    <x v="3"/>
    <n v="1"/>
    <x v="1"/>
    <n v="105580"/>
    <n v="0"/>
    <n v="0"/>
    <n v="0"/>
    <n v="0"/>
    <n v="0"/>
    <n v="204"/>
    <n v="9957"/>
    <n v="7877"/>
    <n v="9.4E-2"/>
    <n v="7.4999999999999997E-2"/>
  </r>
  <r>
    <x v="19"/>
    <x v="3"/>
    <n v="2"/>
    <x v="2"/>
    <n v="105580"/>
    <n v="2"/>
    <n v="1939"/>
    <n v="13252"/>
    <n v="1.7999999999999999E-2"/>
    <n v="0.126"/>
    <n v="14"/>
    <n v="68821"/>
    <n v="37699"/>
    <n v="0.65200000000000002"/>
    <n v="0.35699999999999998"/>
  </r>
  <r>
    <x v="19"/>
    <x v="3"/>
    <n v="3"/>
    <x v="3"/>
    <n v="105580"/>
    <n v="0"/>
    <n v="0"/>
    <n v="0"/>
    <n v="0"/>
    <n v="0"/>
    <n v="51"/>
    <n v="26785"/>
    <n v="8813"/>
    <n v="0.254"/>
    <n v="8.3000000000000004E-2"/>
  </r>
  <r>
    <x v="19"/>
    <x v="3"/>
    <n v="4"/>
    <x v="4"/>
    <n v="105580"/>
    <n v="0"/>
    <n v="0"/>
    <n v="0"/>
    <n v="0"/>
    <n v="0"/>
    <n v="8"/>
    <n v="89"/>
    <n v="142"/>
    <n v="1E-3"/>
    <n v="1E-3"/>
  </r>
  <r>
    <x v="19"/>
    <x v="3"/>
    <n v="5"/>
    <x v="5"/>
    <n v="105580"/>
    <n v="0"/>
    <n v="0"/>
    <n v="0"/>
    <n v="0"/>
    <n v="0"/>
    <n v="128"/>
    <n v="15842"/>
    <n v="12679"/>
    <n v="0.15"/>
    <n v="0.12"/>
  </r>
  <r>
    <x v="19"/>
    <x v="3"/>
    <n v="6"/>
    <x v="6"/>
    <n v="105580"/>
    <n v="37"/>
    <n v="33849"/>
    <n v="53074"/>
    <n v="0.32100000000000001"/>
    <n v="0.503"/>
    <n v="32"/>
    <n v="19801"/>
    <n v="18828"/>
    <n v="0.188"/>
    <n v="0.17799999999999999"/>
  </r>
  <r>
    <x v="19"/>
    <x v="3"/>
    <n v="7"/>
    <x v="7"/>
    <n v="105580"/>
    <n v="0"/>
    <n v="0"/>
    <n v="0"/>
    <n v="0"/>
    <n v="0"/>
    <n v="0"/>
    <n v="0"/>
    <n v="0"/>
    <n v="0"/>
    <n v="0"/>
  </r>
  <r>
    <x v="19"/>
    <x v="3"/>
    <n v="8"/>
    <x v="8"/>
    <n v="105580"/>
    <n v="0"/>
    <n v="0"/>
    <n v="0"/>
    <n v="0"/>
    <n v="0"/>
    <n v="8"/>
    <n v="9306"/>
    <n v="1055"/>
    <n v="8.7999999999999995E-2"/>
    <n v="0.01"/>
  </r>
  <r>
    <x v="19"/>
    <x v="3"/>
    <n v="9"/>
    <x v="9"/>
    <n v="105580"/>
    <n v="0"/>
    <n v="0"/>
    <n v="0"/>
    <n v="0"/>
    <n v="0"/>
    <n v="137"/>
    <n v="28167"/>
    <n v="6690"/>
    <n v="0.26700000000000002"/>
    <n v="6.3E-2"/>
  </r>
  <r>
    <x v="19"/>
    <x v="4"/>
    <n v="0"/>
    <x v="0"/>
    <n v="106743"/>
    <n v="0"/>
    <n v="0"/>
    <n v="0"/>
    <n v="0"/>
    <n v="0"/>
    <n v="32"/>
    <n v="15730"/>
    <n v="2766.31"/>
    <n v="0.14699999999999999"/>
    <n v="2.5999999999999999E-2"/>
  </r>
  <r>
    <x v="19"/>
    <x v="4"/>
    <n v="1"/>
    <x v="1"/>
    <n v="106743"/>
    <n v="0"/>
    <n v="0"/>
    <n v="0"/>
    <n v="0"/>
    <n v="0"/>
    <n v="245"/>
    <n v="9726"/>
    <n v="10681"/>
    <n v="9.0999999999999998E-2"/>
    <n v="0.1"/>
  </r>
  <r>
    <x v="19"/>
    <x v="4"/>
    <n v="2"/>
    <x v="2"/>
    <n v="106743"/>
    <n v="0"/>
    <n v="0"/>
    <n v="0"/>
    <n v="0"/>
    <n v="0"/>
    <n v="13"/>
    <n v="38675"/>
    <n v="32319"/>
    <n v="0.36199999999999999"/>
    <n v="0.30299999999999999"/>
  </r>
  <r>
    <x v="19"/>
    <x v="4"/>
    <n v="3"/>
    <x v="3"/>
    <n v="106743"/>
    <n v="0"/>
    <n v="0"/>
    <n v="0"/>
    <n v="0"/>
    <n v="0"/>
    <n v="68"/>
    <n v="21953"/>
    <n v="14375.6"/>
    <n v="0.20599999999999999"/>
    <n v="0.13500000000000001"/>
  </r>
  <r>
    <x v="19"/>
    <x v="4"/>
    <n v="4"/>
    <x v="4"/>
    <n v="106743"/>
    <n v="0"/>
    <n v="0"/>
    <n v="0"/>
    <n v="0"/>
    <n v="0"/>
    <n v="30"/>
    <n v="14502"/>
    <n v="9076.7999999999993"/>
    <n v="0.13600000000000001"/>
    <n v="8.5000000000000006E-2"/>
  </r>
  <r>
    <x v="19"/>
    <x v="4"/>
    <n v="5"/>
    <x v="5"/>
    <n v="106743"/>
    <n v="0"/>
    <n v="0"/>
    <n v="0"/>
    <n v="0"/>
    <n v="0"/>
    <n v="116"/>
    <n v="21777"/>
    <n v="14727.5"/>
    <n v="0.20399999999999999"/>
    <n v="0.13800000000000001"/>
  </r>
  <r>
    <x v="19"/>
    <x v="4"/>
    <n v="6"/>
    <x v="6"/>
    <n v="106743"/>
    <n v="0"/>
    <n v="0"/>
    <n v="0"/>
    <n v="0"/>
    <n v="0"/>
    <n v="17"/>
    <n v="8600"/>
    <n v="5014.8999999999996"/>
    <n v="8.1000000000000003E-2"/>
    <n v="4.7E-2"/>
  </r>
  <r>
    <x v="19"/>
    <x v="4"/>
    <n v="7"/>
    <x v="7"/>
    <n v="106743"/>
    <n v="0"/>
    <n v="0"/>
    <n v="0"/>
    <n v="0"/>
    <n v="0"/>
    <n v="0"/>
    <n v="0"/>
    <n v="0"/>
    <n v="0"/>
    <n v="0"/>
  </r>
  <r>
    <x v="19"/>
    <x v="4"/>
    <n v="8"/>
    <x v="8"/>
    <n v="106743"/>
    <n v="0"/>
    <n v="0"/>
    <n v="0"/>
    <n v="0"/>
    <n v="0"/>
    <n v="5"/>
    <n v="7372"/>
    <n v="1533.8"/>
    <n v="6.9000000000000006E-2"/>
    <n v="1.4E-2"/>
  </r>
  <r>
    <x v="19"/>
    <x v="4"/>
    <n v="9"/>
    <x v="9"/>
    <n v="106743"/>
    <n v="0"/>
    <n v="0"/>
    <n v="0"/>
    <n v="0"/>
    <n v="0"/>
    <n v="136"/>
    <n v="46246"/>
    <n v="28325.200000000001"/>
    <n v="0.433"/>
    <n v="0.26500000000000001"/>
  </r>
  <r>
    <x v="19"/>
    <x v="5"/>
    <n v="0"/>
    <x v="0"/>
    <n v="107864"/>
    <n v="0"/>
    <n v="0"/>
    <n v="0"/>
    <n v="0"/>
    <n v="0"/>
    <n v="37"/>
    <n v="30727"/>
    <n v="2142.4"/>
    <n v="0.28499999999999998"/>
    <n v="0.02"/>
  </r>
  <r>
    <x v="19"/>
    <x v="5"/>
    <n v="1"/>
    <x v="1"/>
    <n v="107864"/>
    <n v="0"/>
    <n v="0"/>
    <n v="0"/>
    <n v="0"/>
    <n v="0"/>
    <n v="194"/>
    <n v="9253"/>
    <n v="5229"/>
    <n v="8.5999999999999993E-2"/>
    <n v="4.8000000000000001E-2"/>
  </r>
  <r>
    <x v="19"/>
    <x v="5"/>
    <n v="2"/>
    <x v="2"/>
    <n v="107864"/>
    <n v="1"/>
    <n v="2207"/>
    <n v="6550.2"/>
    <n v="0.02"/>
    <n v="6.0999999999999999E-2"/>
    <n v="14"/>
    <n v="31629"/>
    <n v="8603"/>
    <n v="0.29299999999999998"/>
    <n v="0.08"/>
  </r>
  <r>
    <x v="19"/>
    <x v="5"/>
    <n v="3"/>
    <x v="3"/>
    <n v="107864"/>
    <n v="4"/>
    <n v="59"/>
    <n v="391.6"/>
    <n v="1E-3"/>
    <n v="4.0000000000000001E-3"/>
    <n v="40"/>
    <n v="23724"/>
    <n v="10312.5"/>
    <n v="0.22"/>
    <n v="9.6000000000000002E-2"/>
  </r>
  <r>
    <x v="19"/>
    <x v="5"/>
    <n v="4"/>
    <x v="4"/>
    <n v="107864"/>
    <n v="0"/>
    <n v="0"/>
    <n v="0"/>
    <n v="0"/>
    <n v="0"/>
    <n v="6"/>
    <n v="215"/>
    <n v="625.5"/>
    <n v="2E-3"/>
    <n v="6.0000000000000001E-3"/>
  </r>
  <r>
    <x v="19"/>
    <x v="5"/>
    <n v="5"/>
    <x v="5"/>
    <n v="107864"/>
    <n v="4"/>
    <n v="6817"/>
    <n v="5316.6"/>
    <n v="6.3E-2"/>
    <n v="4.9000000000000002E-2"/>
    <n v="115"/>
    <n v="38908"/>
    <n v="24219.8"/>
    <n v="0.36099999999999999"/>
    <n v="0.22500000000000001"/>
  </r>
  <r>
    <x v="19"/>
    <x v="5"/>
    <n v="6"/>
    <x v="6"/>
    <n v="107864"/>
    <n v="7"/>
    <n v="17953"/>
    <n v="33772.199999999997"/>
    <n v="0.16600000000000001"/>
    <n v="0.313"/>
    <n v="4"/>
    <n v="5346"/>
    <n v="2895.5"/>
    <n v="0.05"/>
    <n v="2.7E-2"/>
  </r>
  <r>
    <x v="19"/>
    <x v="5"/>
    <n v="7"/>
    <x v="7"/>
    <n v="107864"/>
    <n v="0"/>
    <n v="0"/>
    <n v="0"/>
    <n v="0"/>
    <n v="0"/>
    <n v="5"/>
    <n v="59"/>
    <n v="1022"/>
    <n v="1E-3"/>
    <n v="8.9999999999999993E-3"/>
  </r>
  <r>
    <x v="19"/>
    <x v="5"/>
    <n v="8"/>
    <x v="8"/>
    <n v="107864"/>
    <n v="0"/>
    <n v="0"/>
    <n v="0"/>
    <n v="0"/>
    <n v="0"/>
    <n v="2"/>
    <n v="278"/>
    <n v="461.6"/>
    <n v="3.0000000000000001E-3"/>
    <n v="4.0000000000000001E-3"/>
  </r>
  <r>
    <x v="19"/>
    <x v="5"/>
    <n v="9"/>
    <x v="9"/>
    <n v="107864"/>
    <n v="0"/>
    <n v="0"/>
    <n v="0"/>
    <n v="0"/>
    <n v="0"/>
    <n v="134"/>
    <n v="30193"/>
    <n v="11384.4"/>
    <n v="0.28000000000000003"/>
    <n v="0.106"/>
  </r>
  <r>
    <x v="19"/>
    <x v="6"/>
    <n v="0"/>
    <x v="0"/>
    <n v="109310"/>
    <n v="0"/>
    <n v="0"/>
    <n v="0"/>
    <n v="0"/>
    <n v="0"/>
    <n v="39"/>
    <n v="13435"/>
    <n v="2604.6"/>
    <n v="0.123"/>
    <n v="2.4E-2"/>
  </r>
  <r>
    <x v="19"/>
    <x v="6"/>
    <n v="1"/>
    <x v="1"/>
    <n v="109310"/>
    <n v="0"/>
    <n v="0"/>
    <n v="0"/>
    <n v="0"/>
    <n v="0"/>
    <n v="170"/>
    <n v="10013"/>
    <n v="10127.4"/>
    <n v="9.1999999999999998E-2"/>
    <n v="9.2999999999999999E-2"/>
  </r>
  <r>
    <x v="19"/>
    <x v="6"/>
    <n v="2"/>
    <x v="2"/>
    <n v="109310"/>
    <n v="0"/>
    <n v="0"/>
    <n v="0"/>
    <n v="0"/>
    <n v="0"/>
    <n v="11"/>
    <n v="31699"/>
    <n v="11648.6"/>
    <n v="0.28999999999999998"/>
    <n v="0.107"/>
  </r>
  <r>
    <x v="19"/>
    <x v="6"/>
    <n v="3"/>
    <x v="3"/>
    <n v="109310"/>
    <n v="0"/>
    <n v="0"/>
    <n v="0"/>
    <n v="0"/>
    <n v="0"/>
    <n v="70"/>
    <n v="31023"/>
    <n v="21419.8"/>
    <n v="0.28399999999999997"/>
    <n v="0.19600000000000001"/>
  </r>
  <r>
    <x v="19"/>
    <x v="6"/>
    <n v="4"/>
    <x v="4"/>
    <n v="109310"/>
    <n v="0"/>
    <n v="0"/>
    <n v="0"/>
    <n v="0"/>
    <n v="0"/>
    <n v="19"/>
    <n v="210"/>
    <n v="532.4"/>
    <n v="2E-3"/>
    <n v="5.0000000000000001E-3"/>
  </r>
  <r>
    <x v="19"/>
    <x v="6"/>
    <n v="5"/>
    <x v="5"/>
    <n v="109310"/>
    <n v="0"/>
    <n v="0"/>
    <n v="0"/>
    <n v="0"/>
    <n v="0"/>
    <n v="108"/>
    <n v="42218"/>
    <n v="22075.4"/>
    <n v="0.38600000000000001"/>
    <n v="0.20200000000000001"/>
  </r>
  <r>
    <x v="19"/>
    <x v="6"/>
    <n v="6"/>
    <x v="6"/>
    <n v="109310"/>
    <n v="0"/>
    <n v="0"/>
    <n v="0"/>
    <n v="0"/>
    <n v="0"/>
    <n v="14"/>
    <n v="22223"/>
    <n v="12672"/>
    <n v="0.20300000000000001"/>
    <n v="0.11600000000000001"/>
  </r>
  <r>
    <x v="19"/>
    <x v="6"/>
    <n v="7"/>
    <x v="7"/>
    <n v="109310"/>
    <n v="0"/>
    <n v="0"/>
    <n v="0"/>
    <n v="0"/>
    <n v="0"/>
    <n v="0"/>
    <n v="0"/>
    <n v="0"/>
    <n v="0"/>
    <n v="0"/>
  </r>
  <r>
    <x v="19"/>
    <x v="6"/>
    <n v="8"/>
    <x v="8"/>
    <n v="109310"/>
    <n v="0"/>
    <n v="0"/>
    <n v="0"/>
    <n v="0"/>
    <n v="0"/>
    <n v="1"/>
    <n v="429"/>
    <n v="157.30000000000001"/>
    <n v="4.0000000000000001E-3"/>
    <n v="1E-3"/>
  </r>
  <r>
    <x v="19"/>
    <x v="6"/>
    <n v="9"/>
    <x v="9"/>
    <n v="109310"/>
    <n v="0"/>
    <n v="0"/>
    <n v="0"/>
    <n v="0"/>
    <n v="0"/>
    <n v="136"/>
    <n v="19358"/>
    <n v="9635.4"/>
    <n v="0.17699999999999999"/>
    <n v="8.7999999999999995E-2"/>
  </r>
  <r>
    <x v="19"/>
    <x v="7"/>
    <n v="0"/>
    <x v="0"/>
    <n v="110843"/>
    <n v="0"/>
    <n v="0"/>
    <n v="0"/>
    <n v="0"/>
    <n v="0"/>
    <n v="32"/>
    <n v="23252"/>
    <n v="3100"/>
    <n v="0.21"/>
    <n v="2.8000000000000001E-2"/>
  </r>
  <r>
    <x v="19"/>
    <x v="7"/>
    <n v="1"/>
    <x v="1"/>
    <n v="110843"/>
    <n v="0"/>
    <n v="0"/>
    <n v="0"/>
    <n v="0"/>
    <n v="0"/>
    <n v="218"/>
    <n v="10948"/>
    <n v="18286"/>
    <n v="9.9000000000000005E-2"/>
    <n v="0.16500000000000001"/>
  </r>
  <r>
    <x v="19"/>
    <x v="7"/>
    <n v="2"/>
    <x v="2"/>
    <n v="110843"/>
    <n v="2"/>
    <n v="8204"/>
    <n v="24303"/>
    <n v="7.3999999999999996E-2"/>
    <n v="0.219"/>
    <n v="17"/>
    <n v="29152"/>
    <n v="8049"/>
    <n v="0.26300000000000001"/>
    <n v="7.2999999999999995E-2"/>
  </r>
  <r>
    <x v="19"/>
    <x v="7"/>
    <n v="3"/>
    <x v="3"/>
    <n v="110843"/>
    <n v="1"/>
    <n v="1431"/>
    <n v="155"/>
    <n v="1.2999999999999999E-2"/>
    <n v="1E-3"/>
    <n v="38"/>
    <n v="21707"/>
    <n v="19077"/>
    <n v="0.19600000000000001"/>
    <n v="0.17199999999999999"/>
  </r>
  <r>
    <x v="19"/>
    <x v="7"/>
    <n v="4"/>
    <x v="4"/>
    <n v="110843"/>
    <n v="0"/>
    <n v="0"/>
    <n v="0"/>
    <n v="0"/>
    <n v="0"/>
    <n v="6"/>
    <n v="428"/>
    <n v="1133"/>
    <n v="4.0000000000000001E-3"/>
    <n v="0.01"/>
  </r>
  <r>
    <x v="19"/>
    <x v="7"/>
    <n v="5"/>
    <x v="5"/>
    <n v="110843"/>
    <n v="1"/>
    <n v="289"/>
    <n v="236"/>
    <n v="3.0000000000000001E-3"/>
    <n v="2E-3"/>
    <n v="105"/>
    <n v="34005"/>
    <n v="22526"/>
    <n v="0.307"/>
    <n v="0.20300000000000001"/>
  </r>
  <r>
    <x v="19"/>
    <x v="7"/>
    <n v="6"/>
    <x v="6"/>
    <n v="110843"/>
    <n v="20"/>
    <n v="77146"/>
    <n v="164617"/>
    <n v="0.69599999999999995"/>
    <n v="1.4850000000000001"/>
    <n v="4"/>
    <n v="20"/>
    <n v="672"/>
    <n v="0"/>
    <n v="6.0000000000000001E-3"/>
  </r>
  <r>
    <x v="19"/>
    <x v="7"/>
    <n v="7"/>
    <x v="7"/>
    <n v="110843"/>
    <n v="0"/>
    <n v="0"/>
    <n v="0"/>
    <n v="0"/>
    <n v="0"/>
    <n v="0"/>
    <n v="0"/>
    <n v="0"/>
    <n v="0"/>
    <n v="0"/>
  </r>
  <r>
    <x v="19"/>
    <x v="7"/>
    <n v="8"/>
    <x v="8"/>
    <n v="110843"/>
    <n v="0"/>
    <n v="0"/>
    <n v="0"/>
    <n v="0"/>
    <n v="0"/>
    <n v="1"/>
    <n v="3"/>
    <n v="3"/>
    <n v="0"/>
    <n v="0"/>
  </r>
  <r>
    <x v="19"/>
    <x v="7"/>
    <n v="9"/>
    <x v="9"/>
    <n v="110843"/>
    <n v="0"/>
    <n v="0"/>
    <n v="0"/>
    <n v="0"/>
    <n v="0"/>
    <n v="150"/>
    <n v="68596"/>
    <n v="37096"/>
    <n v="0.61899999999999999"/>
    <n v="0.33500000000000002"/>
  </r>
  <r>
    <x v="19"/>
    <x v="8"/>
    <n v="0"/>
    <x v="0"/>
    <n v="112632"/>
    <n v="0"/>
    <n v="0"/>
    <n v="0"/>
    <n v="0"/>
    <n v="0"/>
    <n v="49"/>
    <n v="49145"/>
    <n v="2415"/>
    <n v="0.436"/>
    <n v="2.1000000000000001E-2"/>
  </r>
  <r>
    <x v="19"/>
    <x v="8"/>
    <n v="1"/>
    <x v="1"/>
    <n v="112632"/>
    <n v="0"/>
    <n v="0"/>
    <n v="0"/>
    <n v="0"/>
    <n v="0"/>
    <n v="197"/>
    <n v="11069"/>
    <n v="17765"/>
    <n v="9.8000000000000004E-2"/>
    <n v="0.158"/>
  </r>
  <r>
    <x v="19"/>
    <x v="8"/>
    <n v="2"/>
    <x v="2"/>
    <n v="112632"/>
    <n v="0"/>
    <n v="0"/>
    <n v="0"/>
    <n v="0"/>
    <n v="0"/>
    <n v="14"/>
    <n v="33535"/>
    <n v="11245"/>
    <n v="0.29799999999999999"/>
    <n v="0.1"/>
  </r>
  <r>
    <x v="19"/>
    <x v="8"/>
    <n v="3"/>
    <x v="3"/>
    <n v="112632"/>
    <n v="0"/>
    <n v="0"/>
    <n v="0"/>
    <n v="0"/>
    <n v="0"/>
    <n v="39"/>
    <n v="22246"/>
    <n v="17030"/>
    <n v="0.19800000000000001"/>
    <n v="0.151"/>
  </r>
  <r>
    <x v="19"/>
    <x v="8"/>
    <n v="4"/>
    <x v="4"/>
    <n v="112632"/>
    <n v="0"/>
    <n v="0"/>
    <n v="0"/>
    <n v="0"/>
    <n v="0"/>
    <n v="5"/>
    <n v="179"/>
    <n v="406"/>
    <n v="2E-3"/>
    <n v="4.0000000000000001E-3"/>
  </r>
  <r>
    <x v="19"/>
    <x v="8"/>
    <n v="5"/>
    <x v="5"/>
    <n v="112632"/>
    <n v="0"/>
    <n v="0"/>
    <n v="0"/>
    <n v="0"/>
    <n v="0"/>
    <n v="116"/>
    <n v="54218"/>
    <n v="47168"/>
    <n v="0.48099999999999998"/>
    <n v="0.41899999999999998"/>
  </r>
  <r>
    <x v="19"/>
    <x v="8"/>
    <n v="6"/>
    <x v="6"/>
    <n v="112632"/>
    <n v="0"/>
    <n v="0"/>
    <n v="0"/>
    <n v="0"/>
    <n v="0"/>
    <n v="14"/>
    <n v="22120"/>
    <n v="16101"/>
    <n v="0.19600000000000001"/>
    <n v="0.14299999999999999"/>
  </r>
  <r>
    <x v="19"/>
    <x v="8"/>
    <n v="7"/>
    <x v="7"/>
    <n v="112632"/>
    <n v="0"/>
    <n v="0"/>
    <n v="0"/>
    <n v="0"/>
    <n v="0"/>
    <n v="0"/>
    <n v="0"/>
    <n v="0"/>
    <n v="0"/>
    <n v="0"/>
  </r>
  <r>
    <x v="19"/>
    <x v="8"/>
    <n v="8"/>
    <x v="8"/>
    <n v="112632"/>
    <n v="0"/>
    <n v="0"/>
    <n v="0"/>
    <n v="0"/>
    <n v="0"/>
    <n v="3"/>
    <n v="1297"/>
    <n v="448"/>
    <n v="1.2E-2"/>
    <n v="4.0000000000000001E-3"/>
  </r>
  <r>
    <x v="19"/>
    <x v="8"/>
    <n v="9"/>
    <x v="9"/>
    <n v="112632"/>
    <n v="0"/>
    <n v="0"/>
    <n v="0"/>
    <n v="0"/>
    <n v="0"/>
    <n v="136"/>
    <n v="61861"/>
    <n v="23960"/>
    <n v="0.54900000000000004"/>
    <n v="0.21299999999999999"/>
  </r>
  <r>
    <x v="20"/>
    <x v="0"/>
    <n v="0"/>
    <x v="0"/>
    <n v="47683"/>
    <n v="0"/>
    <n v="0"/>
    <n v="0"/>
    <n v="0"/>
    <n v="0"/>
    <n v="45"/>
    <n v="12832"/>
    <n v="5141.13"/>
    <n v="0.26900000000000002"/>
    <n v="0.108"/>
  </r>
  <r>
    <x v="20"/>
    <x v="0"/>
    <n v="1"/>
    <x v="1"/>
    <n v="47683"/>
    <n v="0"/>
    <n v="0"/>
    <n v="0"/>
    <n v="0"/>
    <n v="0"/>
    <n v="198"/>
    <n v="5009"/>
    <n v="16425.740000000002"/>
    <n v="0.105"/>
    <n v="0.34399999999999997"/>
  </r>
  <r>
    <x v="20"/>
    <x v="0"/>
    <n v="2"/>
    <x v="2"/>
    <n v="47683"/>
    <n v="0"/>
    <n v="0"/>
    <n v="0"/>
    <n v="0"/>
    <n v="0"/>
    <n v="30"/>
    <n v="35649"/>
    <n v="24640.62"/>
    <n v="0.748"/>
    <n v="0.51700000000000002"/>
  </r>
  <r>
    <x v="20"/>
    <x v="0"/>
    <n v="3"/>
    <x v="3"/>
    <n v="47683"/>
    <n v="0"/>
    <n v="0"/>
    <n v="0"/>
    <n v="0"/>
    <n v="0"/>
    <n v="8"/>
    <n v="203"/>
    <n v="274.14999999999998"/>
    <n v="4.0000000000000001E-3"/>
    <n v="6.0000000000000001E-3"/>
  </r>
  <r>
    <x v="20"/>
    <x v="0"/>
    <n v="4"/>
    <x v="4"/>
    <n v="47683"/>
    <n v="0"/>
    <n v="0"/>
    <n v="0"/>
    <n v="0"/>
    <n v="0"/>
    <n v="7"/>
    <n v="2224"/>
    <n v="1089.2"/>
    <n v="4.7E-2"/>
    <n v="2.3E-2"/>
  </r>
  <r>
    <x v="20"/>
    <x v="0"/>
    <n v="5"/>
    <x v="5"/>
    <n v="47683"/>
    <n v="0"/>
    <n v="0"/>
    <n v="0"/>
    <n v="0"/>
    <n v="0"/>
    <n v="73"/>
    <n v="13678"/>
    <n v="8365.07"/>
    <n v="0.28699999999999998"/>
    <n v="0.17499999999999999"/>
  </r>
  <r>
    <x v="20"/>
    <x v="0"/>
    <n v="6"/>
    <x v="6"/>
    <n v="47683"/>
    <n v="0"/>
    <n v="0"/>
    <n v="0"/>
    <n v="0"/>
    <n v="0"/>
    <n v="32"/>
    <n v="19718"/>
    <n v="14709.69"/>
    <n v="0.41399999999999998"/>
    <n v="0.308"/>
  </r>
  <r>
    <x v="20"/>
    <x v="0"/>
    <n v="7"/>
    <x v="7"/>
    <n v="47683"/>
    <n v="0"/>
    <n v="0"/>
    <n v="0"/>
    <n v="0"/>
    <n v="0"/>
    <n v="4"/>
    <n v="26"/>
    <n v="32.630000000000003"/>
    <n v="1E-3"/>
    <n v="1E-3"/>
  </r>
  <r>
    <x v="20"/>
    <x v="0"/>
    <n v="8"/>
    <x v="8"/>
    <n v="47683"/>
    <n v="0"/>
    <n v="0"/>
    <n v="0"/>
    <n v="0"/>
    <n v="0"/>
    <n v="6"/>
    <n v="2967"/>
    <n v="355.6"/>
    <n v="6.2E-2"/>
    <n v="7.0000000000000001E-3"/>
  </r>
  <r>
    <x v="20"/>
    <x v="0"/>
    <n v="9"/>
    <x v="9"/>
    <n v="47683"/>
    <n v="0"/>
    <n v="0"/>
    <n v="0"/>
    <n v="0"/>
    <n v="0"/>
    <n v="40"/>
    <n v="2736"/>
    <n v="1817.59"/>
    <n v="5.7000000000000002E-2"/>
    <n v="3.7999999999999999E-2"/>
  </r>
  <r>
    <x v="20"/>
    <x v="1"/>
    <n v="0"/>
    <x v="0"/>
    <n v="47775"/>
    <n v="0"/>
    <n v="0"/>
    <n v="0"/>
    <n v="0"/>
    <n v="0"/>
    <n v="23"/>
    <n v="3685"/>
    <n v="1567.02"/>
    <n v="7.6999999999999999E-2"/>
    <n v="3.3000000000000002E-2"/>
  </r>
  <r>
    <x v="20"/>
    <x v="1"/>
    <n v="1"/>
    <x v="1"/>
    <n v="47775"/>
    <n v="0"/>
    <n v="0"/>
    <n v="0"/>
    <n v="0"/>
    <n v="0"/>
    <n v="198"/>
    <n v="6701"/>
    <n v="22221.200000000001"/>
    <n v="0.14000000000000001"/>
    <n v="0.46500000000000002"/>
  </r>
  <r>
    <x v="20"/>
    <x v="1"/>
    <n v="2"/>
    <x v="2"/>
    <n v="47775"/>
    <n v="0"/>
    <n v="0"/>
    <n v="0"/>
    <n v="0"/>
    <n v="0"/>
    <n v="4"/>
    <n v="1881"/>
    <n v="4682.62"/>
    <n v="3.9E-2"/>
    <n v="9.8000000000000004E-2"/>
  </r>
  <r>
    <x v="20"/>
    <x v="1"/>
    <n v="3"/>
    <x v="3"/>
    <n v="47775"/>
    <n v="0"/>
    <n v="0"/>
    <n v="0"/>
    <n v="0"/>
    <n v="0"/>
    <n v="3"/>
    <n v="85"/>
    <n v="114.47"/>
    <n v="2E-3"/>
    <n v="2E-3"/>
  </r>
  <r>
    <x v="20"/>
    <x v="1"/>
    <n v="4"/>
    <x v="4"/>
    <n v="47775"/>
    <n v="0"/>
    <n v="0"/>
    <n v="0"/>
    <n v="0"/>
    <n v="0"/>
    <n v="10"/>
    <n v="5771"/>
    <n v="7346.41"/>
    <n v="0.121"/>
    <n v="0.154"/>
  </r>
  <r>
    <x v="20"/>
    <x v="1"/>
    <n v="5"/>
    <x v="5"/>
    <n v="47775"/>
    <n v="0"/>
    <n v="0"/>
    <n v="0"/>
    <n v="0"/>
    <n v="0"/>
    <n v="61"/>
    <n v="7649"/>
    <n v="9587.02"/>
    <n v="0.16"/>
    <n v="0.20100000000000001"/>
  </r>
  <r>
    <x v="20"/>
    <x v="1"/>
    <n v="6"/>
    <x v="6"/>
    <n v="47775"/>
    <n v="0"/>
    <n v="0"/>
    <n v="0"/>
    <n v="0"/>
    <n v="0"/>
    <n v="18"/>
    <n v="6154"/>
    <n v="6453.39"/>
    <n v="0.129"/>
    <n v="0.13500000000000001"/>
  </r>
  <r>
    <x v="20"/>
    <x v="1"/>
    <n v="7"/>
    <x v="7"/>
    <n v="47775"/>
    <n v="0"/>
    <n v="0"/>
    <n v="0"/>
    <n v="0"/>
    <n v="0"/>
    <n v="8"/>
    <n v="1776"/>
    <n v="762.74"/>
    <n v="3.6999999999999998E-2"/>
    <n v="1.6E-2"/>
  </r>
  <r>
    <x v="20"/>
    <x v="1"/>
    <n v="8"/>
    <x v="8"/>
    <n v="47775"/>
    <n v="0"/>
    <n v="0"/>
    <n v="0"/>
    <n v="0"/>
    <n v="0"/>
    <n v="12"/>
    <n v="7206"/>
    <n v="6241.08"/>
    <n v="0.151"/>
    <n v="0.13100000000000001"/>
  </r>
  <r>
    <x v="20"/>
    <x v="1"/>
    <n v="9"/>
    <x v="9"/>
    <n v="47775"/>
    <n v="0"/>
    <n v="0"/>
    <n v="0"/>
    <n v="0"/>
    <n v="0"/>
    <n v="50"/>
    <n v="2487"/>
    <n v="2605.85"/>
    <n v="5.1999999999999998E-2"/>
    <n v="5.5E-2"/>
  </r>
  <r>
    <x v="20"/>
    <x v="2"/>
    <n v="0"/>
    <x v="0"/>
    <n v="47791"/>
    <n v="0"/>
    <n v="0"/>
    <n v="0"/>
    <n v="0"/>
    <n v="0"/>
    <n v="35"/>
    <n v="24347"/>
    <n v="20686.34"/>
    <n v="0.50900000000000001"/>
    <n v="0.433"/>
  </r>
  <r>
    <x v="20"/>
    <x v="2"/>
    <n v="1"/>
    <x v="1"/>
    <n v="47791"/>
    <n v="0"/>
    <n v="0"/>
    <n v="0"/>
    <n v="0"/>
    <n v="0"/>
    <n v="136"/>
    <n v="3544"/>
    <n v="11715.16"/>
    <n v="7.3999999999999996E-2"/>
    <n v="0.245"/>
  </r>
  <r>
    <x v="20"/>
    <x v="2"/>
    <n v="2"/>
    <x v="2"/>
    <n v="47791"/>
    <n v="0"/>
    <n v="0"/>
    <n v="0"/>
    <n v="0"/>
    <n v="0"/>
    <n v="21"/>
    <n v="30610"/>
    <n v="42058.34"/>
    <n v="0.64"/>
    <n v="0.88"/>
  </r>
  <r>
    <x v="20"/>
    <x v="2"/>
    <n v="3"/>
    <x v="3"/>
    <n v="47791"/>
    <n v="0"/>
    <n v="0"/>
    <n v="0"/>
    <n v="0"/>
    <n v="0"/>
    <n v="4"/>
    <n v="1112"/>
    <n v="1057.67"/>
    <n v="2.3E-2"/>
    <n v="2.1999999999999999E-2"/>
  </r>
  <r>
    <x v="20"/>
    <x v="2"/>
    <n v="4"/>
    <x v="4"/>
    <n v="47791"/>
    <n v="0"/>
    <n v="0"/>
    <n v="0"/>
    <n v="0"/>
    <n v="0"/>
    <n v="15"/>
    <n v="17234"/>
    <n v="30365.200000000001"/>
    <n v="0.36099999999999999"/>
    <n v="0.63500000000000001"/>
  </r>
  <r>
    <x v="20"/>
    <x v="2"/>
    <n v="5"/>
    <x v="5"/>
    <n v="47791"/>
    <n v="0"/>
    <n v="0"/>
    <n v="0"/>
    <n v="0"/>
    <n v="0"/>
    <n v="56"/>
    <n v="12219"/>
    <n v="8910.94"/>
    <n v="0.25600000000000001"/>
    <n v="0.186"/>
  </r>
  <r>
    <x v="20"/>
    <x v="2"/>
    <n v="6"/>
    <x v="6"/>
    <n v="47791"/>
    <n v="0"/>
    <n v="0"/>
    <n v="0"/>
    <n v="0"/>
    <n v="0"/>
    <n v="16"/>
    <n v="1679"/>
    <n v="4781.83"/>
    <n v="3.5000000000000003E-2"/>
    <n v="0.1"/>
  </r>
  <r>
    <x v="20"/>
    <x v="2"/>
    <n v="7"/>
    <x v="7"/>
    <n v="47791"/>
    <n v="0"/>
    <n v="0"/>
    <n v="0"/>
    <n v="0"/>
    <n v="0"/>
    <n v="2"/>
    <n v="22"/>
    <n v="27"/>
    <n v="0"/>
    <n v="1E-3"/>
  </r>
  <r>
    <x v="20"/>
    <x v="2"/>
    <n v="8"/>
    <x v="8"/>
    <n v="47791"/>
    <n v="0"/>
    <n v="0"/>
    <n v="0"/>
    <n v="0"/>
    <n v="0"/>
    <n v="4"/>
    <n v="930"/>
    <n v="132.91999999999999"/>
    <n v="1.9E-2"/>
    <n v="3.0000000000000001E-3"/>
  </r>
  <r>
    <x v="20"/>
    <x v="2"/>
    <n v="9"/>
    <x v="9"/>
    <n v="47791"/>
    <n v="0"/>
    <n v="0"/>
    <n v="0"/>
    <n v="0"/>
    <n v="0"/>
    <n v="35"/>
    <n v="2932"/>
    <n v="1072.72"/>
    <n v="6.0999999999999999E-2"/>
    <n v="2.1999999999999999E-2"/>
  </r>
  <r>
    <x v="20"/>
    <x v="3"/>
    <n v="0"/>
    <x v="0"/>
    <n v="47908"/>
    <n v="0"/>
    <n v="0"/>
    <n v="0"/>
    <n v="0"/>
    <n v="0"/>
    <n v="37"/>
    <n v="5363"/>
    <n v="3179.5"/>
    <n v="0.112"/>
    <n v="6.6000000000000003E-2"/>
  </r>
  <r>
    <x v="20"/>
    <x v="3"/>
    <n v="1"/>
    <x v="1"/>
    <n v="47908"/>
    <n v="0"/>
    <n v="0"/>
    <n v="0"/>
    <n v="0"/>
    <n v="0"/>
    <n v="148"/>
    <n v="2638"/>
    <n v="6599.52"/>
    <n v="5.5E-2"/>
    <n v="0.13800000000000001"/>
  </r>
  <r>
    <x v="20"/>
    <x v="3"/>
    <n v="2"/>
    <x v="2"/>
    <n v="47908"/>
    <n v="0"/>
    <n v="0"/>
    <n v="0"/>
    <n v="0"/>
    <n v="0"/>
    <n v="3"/>
    <n v="1835"/>
    <n v="2475.92"/>
    <n v="3.7999999999999999E-2"/>
    <n v="5.1999999999999998E-2"/>
  </r>
  <r>
    <x v="20"/>
    <x v="3"/>
    <n v="3"/>
    <x v="3"/>
    <n v="47908"/>
    <n v="0"/>
    <n v="0"/>
    <n v="0"/>
    <n v="0"/>
    <n v="0"/>
    <n v="1"/>
    <n v="9"/>
    <n v="27.75"/>
    <n v="0"/>
    <n v="1E-3"/>
  </r>
  <r>
    <x v="20"/>
    <x v="3"/>
    <n v="4"/>
    <x v="4"/>
    <n v="47908"/>
    <n v="0"/>
    <n v="0"/>
    <n v="0"/>
    <n v="0"/>
    <n v="0"/>
    <n v="2"/>
    <n v="475"/>
    <n v="516.08000000000004"/>
    <n v="0.01"/>
    <n v="1.0999999999999999E-2"/>
  </r>
  <r>
    <x v="20"/>
    <x v="3"/>
    <n v="5"/>
    <x v="5"/>
    <n v="47908"/>
    <n v="0"/>
    <n v="0"/>
    <n v="0"/>
    <n v="0"/>
    <n v="0"/>
    <n v="73"/>
    <n v="37780"/>
    <n v="23486.95"/>
    <n v="0.78900000000000003"/>
    <n v="0.49"/>
  </r>
  <r>
    <x v="20"/>
    <x v="3"/>
    <n v="6"/>
    <x v="6"/>
    <n v="47908"/>
    <n v="25"/>
    <n v="6772"/>
    <n v="58490.8"/>
    <n v="0.14099999999999999"/>
    <n v="1.2210000000000001"/>
    <n v="41"/>
    <n v="16711"/>
    <n v="26290.7"/>
    <n v="0.34899999999999998"/>
    <n v="0.54900000000000004"/>
  </r>
  <r>
    <x v="20"/>
    <x v="3"/>
    <n v="7"/>
    <x v="7"/>
    <n v="47908"/>
    <n v="0"/>
    <n v="0"/>
    <n v="0"/>
    <n v="0"/>
    <n v="0"/>
    <n v="21"/>
    <n v="1118"/>
    <n v="2056.88"/>
    <n v="2.3E-2"/>
    <n v="4.2999999999999997E-2"/>
  </r>
  <r>
    <x v="20"/>
    <x v="3"/>
    <n v="8"/>
    <x v="8"/>
    <n v="47908"/>
    <n v="0"/>
    <n v="0"/>
    <n v="0"/>
    <n v="0"/>
    <n v="0"/>
    <n v="2"/>
    <n v="301"/>
    <n v="229.03"/>
    <n v="6.0000000000000001E-3"/>
    <n v="5.0000000000000001E-3"/>
  </r>
  <r>
    <x v="20"/>
    <x v="3"/>
    <n v="9"/>
    <x v="9"/>
    <n v="47908"/>
    <n v="0"/>
    <n v="0"/>
    <n v="0"/>
    <n v="0"/>
    <n v="0"/>
    <n v="48"/>
    <n v="2980"/>
    <n v="4325.29"/>
    <n v="6.2E-2"/>
    <n v="0.09"/>
  </r>
  <r>
    <x v="20"/>
    <x v="4"/>
    <n v="0"/>
    <x v="0"/>
    <n v="48072"/>
    <n v="0"/>
    <n v="0"/>
    <n v="0"/>
    <n v="0"/>
    <n v="0"/>
    <n v="9"/>
    <n v="266"/>
    <n v="225.09"/>
    <n v="6.0000000000000001E-3"/>
    <n v="5.0000000000000001E-3"/>
  </r>
  <r>
    <x v="20"/>
    <x v="4"/>
    <n v="1"/>
    <x v="1"/>
    <n v="48072"/>
    <n v="0"/>
    <n v="0"/>
    <n v="0"/>
    <n v="0"/>
    <n v="0"/>
    <n v="154"/>
    <n v="5708"/>
    <n v="21518.51"/>
    <n v="0.11899999999999999"/>
    <n v="0.44800000000000001"/>
  </r>
  <r>
    <x v="20"/>
    <x v="4"/>
    <n v="2"/>
    <x v="2"/>
    <n v="48072"/>
    <n v="0"/>
    <n v="0"/>
    <n v="0"/>
    <n v="0"/>
    <n v="0"/>
    <n v="11"/>
    <n v="5515"/>
    <n v="24622.97"/>
    <n v="0.115"/>
    <n v="0.51200000000000001"/>
  </r>
  <r>
    <x v="20"/>
    <x v="4"/>
    <n v="3"/>
    <x v="3"/>
    <n v="48072"/>
    <n v="0"/>
    <n v="0"/>
    <n v="0"/>
    <n v="0"/>
    <n v="0"/>
    <n v="9"/>
    <n v="467"/>
    <n v="1391.35"/>
    <n v="0.01"/>
    <n v="2.9000000000000001E-2"/>
  </r>
  <r>
    <x v="20"/>
    <x v="4"/>
    <n v="4"/>
    <x v="4"/>
    <n v="48072"/>
    <n v="0"/>
    <n v="0"/>
    <n v="0"/>
    <n v="0"/>
    <n v="0"/>
    <n v="5"/>
    <n v="264"/>
    <n v="131.08000000000001"/>
    <n v="5.0000000000000001E-3"/>
    <n v="3.0000000000000001E-3"/>
  </r>
  <r>
    <x v="20"/>
    <x v="4"/>
    <n v="5"/>
    <x v="5"/>
    <n v="48072"/>
    <n v="0"/>
    <n v="0"/>
    <n v="0"/>
    <n v="0"/>
    <n v="0"/>
    <n v="114"/>
    <n v="24087"/>
    <n v="45916.82"/>
    <n v="0.501"/>
    <n v="0.95499999999999996"/>
  </r>
  <r>
    <x v="20"/>
    <x v="4"/>
    <n v="6"/>
    <x v="6"/>
    <n v="48072"/>
    <n v="0"/>
    <n v="0"/>
    <n v="0"/>
    <n v="0"/>
    <n v="0"/>
    <n v="36"/>
    <n v="6755"/>
    <n v="4157.5"/>
    <n v="0.14099999999999999"/>
    <n v="8.5999999999999993E-2"/>
  </r>
  <r>
    <x v="20"/>
    <x v="4"/>
    <n v="7"/>
    <x v="7"/>
    <n v="48072"/>
    <n v="0"/>
    <n v="0"/>
    <n v="0"/>
    <n v="0"/>
    <n v="0"/>
    <n v="3"/>
    <n v="22"/>
    <n v="48.3"/>
    <n v="0"/>
    <n v="1E-3"/>
  </r>
  <r>
    <x v="20"/>
    <x v="4"/>
    <n v="8"/>
    <x v="8"/>
    <n v="48072"/>
    <n v="0"/>
    <n v="0"/>
    <n v="0"/>
    <n v="0"/>
    <n v="0"/>
    <n v="7"/>
    <n v="1799"/>
    <n v="5158.46"/>
    <n v="3.6999999999999998E-2"/>
    <n v="0.107"/>
  </r>
  <r>
    <x v="20"/>
    <x v="4"/>
    <n v="9"/>
    <x v="9"/>
    <n v="48072"/>
    <n v="0"/>
    <n v="0"/>
    <n v="0"/>
    <n v="0"/>
    <n v="0"/>
    <n v="74"/>
    <n v="10093"/>
    <n v="12101.5"/>
    <n v="0.21"/>
    <n v="0.252"/>
  </r>
  <r>
    <x v="20"/>
    <x v="5"/>
    <n v="0"/>
    <x v="0"/>
    <n v="48158"/>
    <n v="0"/>
    <n v="0"/>
    <n v="0"/>
    <n v="0"/>
    <n v="0"/>
    <n v="39"/>
    <n v="1992"/>
    <n v="3612.05"/>
    <n v="4.1000000000000002E-2"/>
    <n v="7.4999999999999997E-2"/>
  </r>
  <r>
    <x v="20"/>
    <x v="5"/>
    <n v="1"/>
    <x v="1"/>
    <n v="48163"/>
    <n v="0"/>
    <n v="0"/>
    <n v="0"/>
    <n v="0"/>
    <n v="0"/>
    <n v="134"/>
    <n v="4308"/>
    <n v="11757.45"/>
    <n v="8.8999999999999996E-2"/>
    <n v="0.24399999999999999"/>
  </r>
  <r>
    <x v="20"/>
    <x v="5"/>
    <n v="2"/>
    <x v="2"/>
    <n v="48163"/>
    <n v="0"/>
    <n v="0"/>
    <n v="0"/>
    <n v="0"/>
    <n v="0"/>
    <n v="6"/>
    <n v="2737"/>
    <n v="11232.3"/>
    <n v="5.7000000000000002E-2"/>
    <n v="0.23300000000000001"/>
  </r>
  <r>
    <x v="20"/>
    <x v="5"/>
    <n v="3"/>
    <x v="3"/>
    <n v="48163"/>
    <n v="0"/>
    <n v="0"/>
    <n v="0"/>
    <n v="0"/>
    <n v="0"/>
    <n v="12"/>
    <n v="561"/>
    <n v="677.9"/>
    <n v="1.2E-2"/>
    <n v="1.4E-2"/>
  </r>
  <r>
    <x v="20"/>
    <x v="5"/>
    <n v="4"/>
    <x v="4"/>
    <n v="48163"/>
    <n v="0"/>
    <n v="0"/>
    <n v="0"/>
    <n v="0"/>
    <n v="0"/>
    <n v="11"/>
    <n v="5570"/>
    <n v="1113.24"/>
    <n v="0.11600000000000001"/>
    <n v="2.3E-2"/>
  </r>
  <r>
    <x v="20"/>
    <x v="5"/>
    <n v="5"/>
    <x v="5"/>
    <n v="48163"/>
    <n v="0"/>
    <n v="0"/>
    <n v="0"/>
    <n v="0"/>
    <n v="0"/>
    <n v="100"/>
    <n v="28266"/>
    <n v="48338.67"/>
    <n v="0.58699999999999997"/>
    <n v="1.004"/>
  </r>
  <r>
    <x v="20"/>
    <x v="5"/>
    <n v="6"/>
    <x v="6"/>
    <n v="48163"/>
    <n v="0"/>
    <n v="0"/>
    <n v="0"/>
    <n v="0"/>
    <n v="0"/>
    <n v="8"/>
    <n v="810"/>
    <n v="193.17"/>
    <n v="1.7000000000000001E-2"/>
    <n v="4.0000000000000001E-3"/>
  </r>
  <r>
    <x v="20"/>
    <x v="5"/>
    <n v="7"/>
    <x v="7"/>
    <n v="48163"/>
    <n v="0"/>
    <n v="0"/>
    <n v="0"/>
    <n v="0"/>
    <n v="0"/>
    <n v="7"/>
    <n v="81"/>
    <n v="294.39"/>
    <n v="2E-3"/>
    <n v="6.0000000000000001E-3"/>
  </r>
  <r>
    <x v="20"/>
    <x v="5"/>
    <n v="8"/>
    <x v="8"/>
    <n v="48163"/>
    <n v="0"/>
    <n v="0"/>
    <n v="0"/>
    <n v="0"/>
    <n v="0"/>
    <n v="4"/>
    <n v="2425"/>
    <n v="826.18"/>
    <n v="0.05"/>
    <n v="1.7000000000000001E-2"/>
  </r>
  <r>
    <x v="20"/>
    <x v="5"/>
    <n v="9"/>
    <x v="9"/>
    <n v="48163"/>
    <n v="0"/>
    <n v="0"/>
    <n v="0"/>
    <n v="0"/>
    <n v="0"/>
    <n v="73"/>
    <n v="3553"/>
    <n v="4596.09"/>
    <n v="7.3999999999999996E-2"/>
    <n v="9.5000000000000001E-2"/>
  </r>
  <r>
    <x v="20"/>
    <x v="6"/>
    <n v="0"/>
    <x v="0"/>
    <n v="48236"/>
    <n v="0"/>
    <n v="0"/>
    <n v="0"/>
    <n v="0"/>
    <n v="0"/>
    <n v="39"/>
    <n v="6553"/>
    <n v="2572.37"/>
    <n v="0.13600000000000001"/>
    <n v="5.2999999999999999E-2"/>
  </r>
  <r>
    <x v="20"/>
    <x v="6"/>
    <n v="1"/>
    <x v="1"/>
    <n v="48236"/>
    <n v="0"/>
    <n v="0"/>
    <n v="0"/>
    <n v="0"/>
    <n v="0"/>
    <n v="128"/>
    <n v="6573"/>
    <n v="24201.85"/>
    <n v="0.13600000000000001"/>
    <n v="0.502"/>
  </r>
  <r>
    <x v="20"/>
    <x v="6"/>
    <n v="2"/>
    <x v="2"/>
    <n v="48236"/>
    <n v="0"/>
    <n v="0"/>
    <n v="0"/>
    <n v="0"/>
    <n v="0"/>
    <n v="24"/>
    <n v="28966"/>
    <n v="37484.69"/>
    <n v="0.60099999999999998"/>
    <n v="0.77700000000000002"/>
  </r>
  <r>
    <x v="20"/>
    <x v="6"/>
    <n v="3"/>
    <x v="3"/>
    <n v="48236"/>
    <n v="0"/>
    <n v="0"/>
    <n v="0"/>
    <n v="0"/>
    <n v="0"/>
    <n v="9"/>
    <n v="1789"/>
    <n v="1542.35"/>
    <n v="3.6999999999999998E-2"/>
    <n v="3.2000000000000001E-2"/>
  </r>
  <r>
    <x v="20"/>
    <x v="6"/>
    <n v="4"/>
    <x v="4"/>
    <n v="48236"/>
    <n v="0"/>
    <n v="0"/>
    <n v="0"/>
    <n v="0"/>
    <n v="0"/>
    <n v="0"/>
    <n v="0"/>
    <n v="0"/>
    <n v="0"/>
    <n v="0"/>
  </r>
  <r>
    <x v="20"/>
    <x v="6"/>
    <n v="5"/>
    <x v="5"/>
    <n v="48236"/>
    <n v="0"/>
    <n v="0"/>
    <n v="0"/>
    <n v="0"/>
    <n v="0"/>
    <n v="54"/>
    <n v="23008"/>
    <n v="11255.01"/>
    <n v="0.47699999999999998"/>
    <n v="0.23300000000000001"/>
  </r>
  <r>
    <x v="20"/>
    <x v="6"/>
    <n v="6"/>
    <x v="6"/>
    <n v="48236"/>
    <n v="0"/>
    <n v="0"/>
    <n v="0"/>
    <n v="0"/>
    <n v="0"/>
    <n v="31"/>
    <n v="5693"/>
    <n v="5520.76"/>
    <n v="0.11799999999999999"/>
    <n v="0.114"/>
  </r>
  <r>
    <x v="20"/>
    <x v="6"/>
    <n v="7"/>
    <x v="7"/>
    <n v="48236"/>
    <n v="0"/>
    <n v="0"/>
    <n v="0"/>
    <n v="0"/>
    <n v="0"/>
    <n v="14"/>
    <n v="2706"/>
    <n v="646.80999999999995"/>
    <n v="5.6000000000000001E-2"/>
    <n v="1.2999999999999999E-2"/>
  </r>
  <r>
    <x v="20"/>
    <x v="6"/>
    <n v="8"/>
    <x v="8"/>
    <n v="48236"/>
    <n v="0"/>
    <n v="0"/>
    <n v="0"/>
    <n v="0"/>
    <n v="0"/>
    <n v="7"/>
    <n v="3968"/>
    <n v="390.67"/>
    <n v="8.2000000000000003E-2"/>
    <n v="8.0000000000000002E-3"/>
  </r>
  <r>
    <x v="20"/>
    <x v="6"/>
    <n v="9"/>
    <x v="9"/>
    <n v="48236"/>
    <n v="0"/>
    <n v="0"/>
    <n v="0"/>
    <n v="0"/>
    <n v="0"/>
    <n v="62"/>
    <n v="5744"/>
    <n v="7253.53"/>
    <n v="0.11899999999999999"/>
    <n v="0.15"/>
  </r>
  <r>
    <x v="20"/>
    <x v="7"/>
    <n v="0"/>
    <x v="0"/>
    <n v="48274"/>
    <n v="0"/>
    <n v="0"/>
    <n v="0"/>
    <n v="0"/>
    <n v="0"/>
    <n v="27"/>
    <n v="3975"/>
    <n v="2354.17"/>
    <n v="8.2000000000000003E-2"/>
    <n v="4.9000000000000002E-2"/>
  </r>
  <r>
    <x v="20"/>
    <x v="7"/>
    <n v="1"/>
    <x v="1"/>
    <n v="48274"/>
    <n v="0"/>
    <n v="0"/>
    <n v="0"/>
    <n v="0"/>
    <n v="0"/>
    <n v="83"/>
    <n v="2751"/>
    <n v="7535.04"/>
    <n v="5.7000000000000002E-2"/>
    <n v="0.156"/>
  </r>
  <r>
    <x v="20"/>
    <x v="7"/>
    <n v="2"/>
    <x v="2"/>
    <n v="48274"/>
    <n v="0"/>
    <n v="0"/>
    <n v="0"/>
    <n v="0"/>
    <n v="0"/>
    <n v="16"/>
    <n v="9501"/>
    <n v="9328.41"/>
    <n v="0.19700000000000001"/>
    <n v="0.193"/>
  </r>
  <r>
    <x v="20"/>
    <x v="7"/>
    <n v="3"/>
    <x v="3"/>
    <n v="48274"/>
    <n v="0"/>
    <n v="0"/>
    <n v="0"/>
    <n v="0"/>
    <n v="0"/>
    <n v="12"/>
    <n v="3893"/>
    <n v="889.02"/>
    <n v="8.1000000000000003E-2"/>
    <n v="1.7999999999999999E-2"/>
  </r>
  <r>
    <x v="20"/>
    <x v="7"/>
    <n v="4"/>
    <x v="4"/>
    <n v="48274"/>
    <n v="0"/>
    <n v="0"/>
    <n v="0"/>
    <n v="0"/>
    <n v="0"/>
    <n v="5"/>
    <n v="1574"/>
    <n v="4880.47"/>
    <n v="3.3000000000000002E-2"/>
    <n v="0.10100000000000001"/>
  </r>
  <r>
    <x v="20"/>
    <x v="7"/>
    <n v="5"/>
    <x v="5"/>
    <n v="48274"/>
    <n v="0"/>
    <n v="0"/>
    <n v="0"/>
    <n v="0"/>
    <n v="0"/>
    <n v="96"/>
    <n v="32255"/>
    <n v="17528.330000000002"/>
    <n v="0.66800000000000004"/>
    <n v="0.36299999999999999"/>
  </r>
  <r>
    <x v="20"/>
    <x v="7"/>
    <n v="6"/>
    <x v="6"/>
    <n v="48274"/>
    <n v="0"/>
    <n v="0"/>
    <n v="0"/>
    <n v="0"/>
    <n v="0"/>
    <n v="26"/>
    <n v="9681"/>
    <n v="10973.54"/>
    <n v="0.20100000000000001"/>
    <n v="0.22700000000000001"/>
  </r>
  <r>
    <x v="20"/>
    <x v="7"/>
    <n v="7"/>
    <x v="7"/>
    <n v="48274"/>
    <n v="0"/>
    <n v="0"/>
    <n v="0"/>
    <n v="0"/>
    <n v="0"/>
    <n v="4"/>
    <n v="851"/>
    <n v="397.02"/>
    <n v="1.7999999999999999E-2"/>
    <n v="8.0000000000000002E-3"/>
  </r>
  <r>
    <x v="20"/>
    <x v="7"/>
    <n v="8"/>
    <x v="8"/>
    <n v="48274"/>
    <n v="0"/>
    <n v="0"/>
    <n v="0"/>
    <n v="0"/>
    <n v="0"/>
    <n v="6"/>
    <n v="16797"/>
    <n v="6301.4"/>
    <n v="0.34799999999999998"/>
    <n v="0.13100000000000001"/>
  </r>
  <r>
    <x v="20"/>
    <x v="7"/>
    <n v="9"/>
    <x v="9"/>
    <n v="48274"/>
    <n v="0"/>
    <n v="0"/>
    <n v="0"/>
    <n v="0"/>
    <n v="0"/>
    <n v="80"/>
    <n v="6401"/>
    <n v="4717.3999999999996"/>
    <n v="0.13300000000000001"/>
    <n v="9.8000000000000004E-2"/>
  </r>
  <r>
    <x v="20"/>
    <x v="8"/>
    <n v="0"/>
    <x v="0"/>
    <n v="48421"/>
    <n v="0"/>
    <n v="0"/>
    <n v="0"/>
    <n v="0"/>
    <n v="0"/>
    <n v="21"/>
    <n v="6895"/>
    <n v="3543.09"/>
    <n v="0.14199999999999999"/>
    <n v="7.2999999999999995E-2"/>
  </r>
  <r>
    <x v="20"/>
    <x v="8"/>
    <n v="1"/>
    <x v="1"/>
    <n v="48421"/>
    <n v="0"/>
    <n v="0"/>
    <n v="0"/>
    <n v="0"/>
    <n v="0"/>
    <n v="76"/>
    <n v="6241"/>
    <n v="14225.01"/>
    <n v="0.129"/>
    <n v="0.29399999999999998"/>
  </r>
  <r>
    <x v="20"/>
    <x v="8"/>
    <n v="2"/>
    <x v="2"/>
    <n v="48421"/>
    <n v="0"/>
    <n v="0"/>
    <n v="0"/>
    <n v="0"/>
    <n v="0"/>
    <n v="9"/>
    <n v="11417"/>
    <n v="7205.92"/>
    <n v="0.23599999999999999"/>
    <n v="0.14899999999999999"/>
  </r>
  <r>
    <x v="20"/>
    <x v="8"/>
    <n v="3"/>
    <x v="3"/>
    <n v="48421"/>
    <n v="0"/>
    <n v="0"/>
    <n v="0"/>
    <n v="0"/>
    <n v="0"/>
    <n v="17"/>
    <n v="3707"/>
    <n v="2155.89"/>
    <n v="7.6999999999999999E-2"/>
    <n v="4.4999999999999998E-2"/>
  </r>
  <r>
    <x v="20"/>
    <x v="8"/>
    <n v="4"/>
    <x v="4"/>
    <n v="48421"/>
    <n v="0"/>
    <n v="0"/>
    <n v="0"/>
    <n v="0"/>
    <n v="0"/>
    <n v="1"/>
    <n v="18"/>
    <n v="55.2"/>
    <n v="0"/>
    <n v="1E-3"/>
  </r>
  <r>
    <x v="20"/>
    <x v="8"/>
    <n v="5"/>
    <x v="5"/>
    <n v="48421"/>
    <n v="0"/>
    <n v="0"/>
    <n v="0"/>
    <n v="0"/>
    <n v="0"/>
    <n v="62"/>
    <n v="40107"/>
    <n v="36987.71"/>
    <n v="0.82799999999999996"/>
    <n v="0.76400000000000001"/>
  </r>
  <r>
    <x v="20"/>
    <x v="8"/>
    <n v="6"/>
    <x v="6"/>
    <n v="48421"/>
    <n v="0"/>
    <n v="0"/>
    <n v="0"/>
    <n v="0"/>
    <n v="0"/>
    <n v="4"/>
    <n v="619"/>
    <n v="341.88"/>
    <n v="1.2999999999999999E-2"/>
    <n v="7.0000000000000001E-3"/>
  </r>
  <r>
    <x v="20"/>
    <x v="8"/>
    <n v="7"/>
    <x v="7"/>
    <n v="48421"/>
    <n v="0"/>
    <n v="0"/>
    <n v="0"/>
    <n v="0"/>
    <n v="0"/>
    <n v="2"/>
    <n v="602"/>
    <n v="738"/>
    <n v="1.2E-2"/>
    <n v="1.4999999999999999E-2"/>
  </r>
  <r>
    <x v="20"/>
    <x v="8"/>
    <n v="8"/>
    <x v="8"/>
    <n v="48421"/>
    <n v="0"/>
    <n v="0"/>
    <n v="0"/>
    <n v="0"/>
    <n v="0"/>
    <n v="0"/>
    <n v="0"/>
    <n v="0"/>
    <n v="0"/>
    <n v="0"/>
  </r>
  <r>
    <x v="20"/>
    <x v="8"/>
    <n v="9"/>
    <x v="9"/>
    <n v="48421"/>
    <n v="0"/>
    <n v="0"/>
    <n v="0"/>
    <n v="0"/>
    <n v="0"/>
    <n v="72"/>
    <n v="14050"/>
    <n v="14092.14"/>
    <n v="0.28999999999999998"/>
    <n v="0.29099999999999998"/>
  </r>
  <r>
    <x v="21"/>
    <x v="0"/>
    <n v="0"/>
    <x v="0"/>
    <n v="11166"/>
    <n v="0"/>
    <n v="0"/>
    <n v="0"/>
    <n v="0"/>
    <n v="0"/>
    <n v="10"/>
    <n v="68"/>
    <n v="105.86"/>
    <n v="6.0000000000000001E-3"/>
    <n v="8.9999999999999993E-3"/>
  </r>
  <r>
    <x v="21"/>
    <x v="0"/>
    <n v="1"/>
    <x v="1"/>
    <n v="11166"/>
    <n v="0"/>
    <n v="0"/>
    <n v="0"/>
    <n v="0"/>
    <n v="0"/>
    <n v="76"/>
    <n v="791"/>
    <n v="2459.14"/>
    <n v="7.0999999999999994E-2"/>
    <n v="0.22"/>
  </r>
  <r>
    <x v="21"/>
    <x v="0"/>
    <n v="2"/>
    <x v="2"/>
    <n v="11166"/>
    <n v="0"/>
    <n v="0"/>
    <n v="0"/>
    <n v="0"/>
    <n v="0"/>
    <n v="3"/>
    <n v="5206"/>
    <n v="5846"/>
    <n v="0.46600000000000003"/>
    <n v="0.52400000000000002"/>
  </r>
  <r>
    <x v="21"/>
    <x v="0"/>
    <n v="3"/>
    <x v="3"/>
    <n v="11166"/>
    <n v="0"/>
    <n v="0"/>
    <n v="0"/>
    <n v="0"/>
    <n v="0"/>
    <n v="11"/>
    <n v="212"/>
    <n v="253.7"/>
    <n v="1.9E-2"/>
    <n v="2.3E-2"/>
  </r>
  <r>
    <x v="21"/>
    <x v="0"/>
    <n v="4"/>
    <x v="4"/>
    <n v="11166"/>
    <n v="0"/>
    <n v="0"/>
    <n v="0"/>
    <n v="0"/>
    <n v="0"/>
    <n v="2"/>
    <n v="58"/>
    <n v="63.98"/>
    <n v="5.0000000000000001E-3"/>
    <n v="6.0000000000000001E-3"/>
  </r>
  <r>
    <x v="21"/>
    <x v="0"/>
    <n v="5"/>
    <x v="5"/>
    <n v="11166"/>
    <n v="0"/>
    <n v="0"/>
    <n v="0"/>
    <n v="0"/>
    <n v="0"/>
    <n v="37"/>
    <n v="345"/>
    <n v="491.83"/>
    <n v="3.1E-2"/>
    <n v="4.3999999999999997E-2"/>
  </r>
  <r>
    <x v="21"/>
    <x v="0"/>
    <n v="6"/>
    <x v="6"/>
    <n v="11166"/>
    <n v="0"/>
    <n v="0"/>
    <n v="0"/>
    <n v="0"/>
    <n v="0"/>
    <n v="2"/>
    <n v="2"/>
    <n v="1.97"/>
    <n v="0"/>
    <n v="0"/>
  </r>
  <r>
    <x v="21"/>
    <x v="0"/>
    <n v="7"/>
    <x v="7"/>
    <n v="11166"/>
    <n v="0"/>
    <n v="0"/>
    <n v="0"/>
    <n v="0"/>
    <n v="0"/>
    <n v="1"/>
    <n v="1"/>
    <n v="240"/>
    <n v="0"/>
    <n v="2.1000000000000001E-2"/>
  </r>
  <r>
    <x v="21"/>
    <x v="0"/>
    <n v="8"/>
    <x v="8"/>
    <n v="11166"/>
    <n v="0"/>
    <n v="0"/>
    <n v="0"/>
    <n v="0"/>
    <n v="0"/>
    <n v="0"/>
    <n v="0"/>
    <n v="0"/>
    <n v="0"/>
    <n v="0"/>
  </r>
  <r>
    <x v="21"/>
    <x v="0"/>
    <n v="9"/>
    <x v="9"/>
    <n v="11166"/>
    <n v="0"/>
    <n v="0"/>
    <n v="0"/>
    <n v="0"/>
    <n v="0"/>
    <n v="15"/>
    <n v="293"/>
    <n v="486.25"/>
    <n v="2.5999999999999999E-2"/>
    <n v="4.3999999999999997E-2"/>
  </r>
  <r>
    <x v="21"/>
    <x v="1"/>
    <n v="0"/>
    <x v="0"/>
    <n v="11229"/>
    <n v="0"/>
    <n v="0"/>
    <n v="0"/>
    <n v="0"/>
    <n v="0"/>
    <n v="4"/>
    <n v="15"/>
    <n v="10.42"/>
    <n v="1E-3"/>
    <n v="1E-3"/>
  </r>
  <r>
    <x v="21"/>
    <x v="1"/>
    <n v="1"/>
    <x v="1"/>
    <n v="11229"/>
    <n v="0"/>
    <n v="0"/>
    <n v="0"/>
    <n v="0"/>
    <n v="0"/>
    <n v="26"/>
    <n v="531"/>
    <n v="1148.49"/>
    <n v="4.7E-2"/>
    <n v="0.10199999999999999"/>
  </r>
  <r>
    <x v="21"/>
    <x v="1"/>
    <n v="2"/>
    <x v="2"/>
    <n v="11229"/>
    <n v="0"/>
    <n v="0"/>
    <n v="0"/>
    <n v="0"/>
    <n v="0"/>
    <n v="3"/>
    <n v="8010"/>
    <n v="7197"/>
    <n v="0.71299999999999997"/>
    <n v="0.64100000000000001"/>
  </r>
  <r>
    <x v="21"/>
    <x v="1"/>
    <n v="3"/>
    <x v="3"/>
    <n v="11229"/>
    <n v="0"/>
    <n v="0"/>
    <n v="0"/>
    <n v="0"/>
    <n v="0"/>
    <n v="5"/>
    <n v="3785"/>
    <n v="2654.99"/>
    <n v="0.33700000000000002"/>
    <n v="0.23599999999999999"/>
  </r>
  <r>
    <x v="21"/>
    <x v="1"/>
    <n v="4"/>
    <x v="4"/>
    <n v="11229"/>
    <n v="0"/>
    <n v="0"/>
    <n v="0"/>
    <n v="0"/>
    <n v="0"/>
    <n v="8"/>
    <n v="2587"/>
    <n v="1183.5999999999999"/>
    <n v="0.23"/>
    <n v="0.105"/>
  </r>
  <r>
    <x v="21"/>
    <x v="1"/>
    <n v="5"/>
    <x v="5"/>
    <n v="11229"/>
    <n v="0"/>
    <n v="0"/>
    <n v="0"/>
    <n v="0"/>
    <n v="0"/>
    <n v="27"/>
    <n v="407"/>
    <n v="491.55"/>
    <n v="3.5999999999999997E-2"/>
    <n v="4.3999999999999997E-2"/>
  </r>
  <r>
    <x v="21"/>
    <x v="1"/>
    <n v="6"/>
    <x v="6"/>
    <n v="11229"/>
    <n v="0"/>
    <n v="0"/>
    <n v="0"/>
    <n v="0"/>
    <n v="0"/>
    <n v="2"/>
    <n v="15"/>
    <n v="17.47"/>
    <n v="1E-3"/>
    <n v="2E-3"/>
  </r>
  <r>
    <x v="21"/>
    <x v="1"/>
    <n v="7"/>
    <x v="7"/>
    <n v="11229"/>
    <n v="0"/>
    <n v="0"/>
    <n v="0"/>
    <n v="0"/>
    <n v="0"/>
    <n v="5"/>
    <n v="55"/>
    <n v="66.39"/>
    <n v="5.0000000000000001E-3"/>
    <n v="6.0000000000000001E-3"/>
  </r>
  <r>
    <x v="21"/>
    <x v="1"/>
    <n v="8"/>
    <x v="8"/>
    <n v="11229"/>
    <n v="0"/>
    <n v="0"/>
    <n v="0"/>
    <n v="0"/>
    <n v="0"/>
    <n v="1"/>
    <n v="14"/>
    <n v="1.17"/>
    <n v="1E-3"/>
    <n v="0"/>
  </r>
  <r>
    <x v="21"/>
    <x v="1"/>
    <n v="9"/>
    <x v="9"/>
    <n v="11229"/>
    <n v="0"/>
    <n v="0"/>
    <n v="0"/>
    <n v="0"/>
    <n v="0"/>
    <n v="38"/>
    <n v="371"/>
    <n v="547.55999999999995"/>
    <n v="3.3000000000000002E-2"/>
    <n v="4.9000000000000002E-2"/>
  </r>
  <r>
    <x v="21"/>
    <x v="2"/>
    <n v="0"/>
    <x v="0"/>
    <n v="11322"/>
    <n v="0"/>
    <n v="0"/>
    <n v="0"/>
    <n v="0"/>
    <n v="0"/>
    <n v="4"/>
    <n v="2298"/>
    <n v="690.12"/>
    <n v="0.20300000000000001"/>
    <n v="6.0999999999999999E-2"/>
  </r>
  <r>
    <x v="21"/>
    <x v="2"/>
    <n v="1"/>
    <x v="1"/>
    <n v="11322"/>
    <n v="0"/>
    <n v="0"/>
    <n v="0"/>
    <n v="0"/>
    <n v="0"/>
    <n v="22"/>
    <n v="849"/>
    <n v="1236.8699999999999"/>
    <n v="7.4999999999999997E-2"/>
    <n v="0.109"/>
  </r>
  <r>
    <x v="21"/>
    <x v="2"/>
    <n v="2"/>
    <x v="2"/>
    <n v="11322"/>
    <n v="0"/>
    <n v="0"/>
    <n v="0"/>
    <n v="0"/>
    <n v="0"/>
    <n v="0"/>
    <n v="0"/>
    <n v="0"/>
    <n v="0"/>
    <n v="0"/>
  </r>
  <r>
    <x v="21"/>
    <x v="2"/>
    <n v="3"/>
    <x v="3"/>
    <n v="11322"/>
    <n v="0"/>
    <n v="0"/>
    <n v="0"/>
    <n v="0"/>
    <n v="0"/>
    <n v="11"/>
    <n v="4377"/>
    <n v="6008.42"/>
    <n v="0.38700000000000001"/>
    <n v="0.53100000000000003"/>
  </r>
  <r>
    <x v="21"/>
    <x v="2"/>
    <n v="4"/>
    <x v="4"/>
    <n v="11322"/>
    <n v="0"/>
    <n v="0"/>
    <n v="0"/>
    <n v="0"/>
    <n v="0"/>
    <n v="9"/>
    <n v="2066"/>
    <n v="2864.61"/>
    <n v="0.182"/>
    <n v="0.253"/>
  </r>
  <r>
    <x v="21"/>
    <x v="2"/>
    <n v="5"/>
    <x v="5"/>
    <n v="11322"/>
    <n v="0"/>
    <n v="0"/>
    <n v="0"/>
    <n v="0"/>
    <n v="0"/>
    <n v="22"/>
    <n v="1395"/>
    <n v="978.37"/>
    <n v="0.123"/>
    <n v="8.5999999999999993E-2"/>
  </r>
  <r>
    <x v="21"/>
    <x v="2"/>
    <n v="6"/>
    <x v="6"/>
    <n v="11322"/>
    <n v="0"/>
    <n v="0"/>
    <n v="0"/>
    <n v="0"/>
    <n v="0"/>
    <n v="3"/>
    <n v="61"/>
    <n v="83.67"/>
    <n v="5.0000000000000001E-3"/>
    <n v="7.0000000000000001E-3"/>
  </r>
  <r>
    <x v="21"/>
    <x v="2"/>
    <n v="7"/>
    <x v="7"/>
    <n v="11322"/>
    <n v="0"/>
    <n v="0"/>
    <n v="0"/>
    <n v="0"/>
    <n v="0"/>
    <n v="3"/>
    <n v="19"/>
    <n v="1267.06"/>
    <n v="2E-3"/>
    <n v="0.112"/>
  </r>
  <r>
    <x v="21"/>
    <x v="2"/>
    <n v="8"/>
    <x v="8"/>
    <n v="11322"/>
    <n v="0"/>
    <n v="0"/>
    <n v="0"/>
    <n v="0"/>
    <n v="0"/>
    <n v="0"/>
    <n v="0"/>
    <n v="0"/>
    <n v="0"/>
    <n v="0"/>
  </r>
  <r>
    <x v="21"/>
    <x v="2"/>
    <n v="9"/>
    <x v="9"/>
    <n v="11322"/>
    <n v="0"/>
    <n v="0"/>
    <n v="0"/>
    <n v="0"/>
    <n v="0"/>
    <n v="18"/>
    <n v="194"/>
    <n v="465.66"/>
    <n v="1.7000000000000001E-2"/>
    <n v="4.1000000000000002E-2"/>
  </r>
  <r>
    <x v="21"/>
    <x v="3"/>
    <n v="0"/>
    <x v="0"/>
    <n v="11543"/>
    <n v="0"/>
    <n v="0"/>
    <n v="0"/>
    <n v="0"/>
    <n v="0"/>
    <n v="7"/>
    <n v="3790"/>
    <n v="5138.93"/>
    <n v="0.32800000000000001"/>
    <n v="0.44500000000000001"/>
  </r>
  <r>
    <x v="21"/>
    <x v="3"/>
    <n v="1"/>
    <x v="1"/>
    <n v="11543"/>
    <n v="0"/>
    <n v="0"/>
    <n v="0"/>
    <n v="0"/>
    <n v="0"/>
    <n v="29"/>
    <n v="521"/>
    <n v="1252.06"/>
    <n v="4.4999999999999998E-2"/>
    <n v="0.108"/>
  </r>
  <r>
    <x v="21"/>
    <x v="3"/>
    <n v="2"/>
    <x v="2"/>
    <n v="11543"/>
    <n v="0"/>
    <n v="0"/>
    <n v="0"/>
    <n v="0"/>
    <n v="0"/>
    <n v="3"/>
    <n v="2271"/>
    <n v="3253"/>
    <n v="0.19700000000000001"/>
    <n v="0.28199999999999997"/>
  </r>
  <r>
    <x v="21"/>
    <x v="3"/>
    <n v="3"/>
    <x v="3"/>
    <n v="11543"/>
    <n v="0"/>
    <n v="0"/>
    <n v="0"/>
    <n v="0"/>
    <n v="0"/>
    <n v="11"/>
    <n v="4715"/>
    <n v="5279.03"/>
    <n v="0.40799999999999997"/>
    <n v="0.45700000000000002"/>
  </r>
  <r>
    <x v="21"/>
    <x v="3"/>
    <n v="4"/>
    <x v="4"/>
    <n v="11543"/>
    <n v="0"/>
    <n v="0"/>
    <n v="0"/>
    <n v="0"/>
    <n v="0"/>
    <n v="3"/>
    <n v="4"/>
    <n v="7.55"/>
    <n v="0"/>
    <n v="1E-3"/>
  </r>
  <r>
    <x v="21"/>
    <x v="3"/>
    <n v="5"/>
    <x v="5"/>
    <n v="11543"/>
    <n v="0"/>
    <n v="0"/>
    <n v="0"/>
    <n v="0"/>
    <n v="0"/>
    <n v="36"/>
    <n v="762"/>
    <n v="1487.98"/>
    <n v="6.6000000000000003E-2"/>
    <n v="0.129"/>
  </r>
  <r>
    <x v="21"/>
    <x v="3"/>
    <n v="6"/>
    <x v="6"/>
    <n v="11543"/>
    <n v="0"/>
    <n v="0"/>
    <n v="0"/>
    <n v="0"/>
    <n v="0"/>
    <n v="7"/>
    <n v="3532"/>
    <n v="5888.65"/>
    <n v="0.30599999999999999"/>
    <n v="0.51"/>
  </r>
  <r>
    <x v="21"/>
    <x v="3"/>
    <n v="7"/>
    <x v="7"/>
    <n v="11543"/>
    <n v="0"/>
    <n v="0"/>
    <n v="0"/>
    <n v="0"/>
    <n v="0"/>
    <n v="3"/>
    <n v="72"/>
    <n v="320.38"/>
    <n v="6.0000000000000001E-3"/>
    <n v="2.8000000000000001E-2"/>
  </r>
  <r>
    <x v="21"/>
    <x v="3"/>
    <n v="8"/>
    <x v="8"/>
    <n v="11543"/>
    <n v="0"/>
    <n v="0"/>
    <n v="0"/>
    <n v="0"/>
    <n v="0"/>
    <n v="2"/>
    <n v="2"/>
    <n v="112.35"/>
    <n v="0"/>
    <n v="0.01"/>
  </r>
  <r>
    <x v="21"/>
    <x v="3"/>
    <n v="9"/>
    <x v="9"/>
    <n v="11543"/>
    <n v="0"/>
    <n v="0"/>
    <n v="0"/>
    <n v="0"/>
    <n v="0"/>
    <n v="30"/>
    <n v="121"/>
    <n v="430.69"/>
    <n v="0.01"/>
    <n v="3.6999999999999998E-2"/>
  </r>
  <r>
    <x v="21"/>
    <x v="4"/>
    <n v="0"/>
    <x v="0"/>
    <n v="11679"/>
    <n v="0"/>
    <n v="0"/>
    <n v="0"/>
    <n v="0"/>
    <n v="0"/>
    <n v="9"/>
    <n v="1552"/>
    <n v="1628.2"/>
    <n v="0.13300000000000001"/>
    <n v="0.13900000000000001"/>
  </r>
  <r>
    <x v="21"/>
    <x v="4"/>
    <n v="1"/>
    <x v="1"/>
    <n v="11679"/>
    <n v="0"/>
    <n v="0"/>
    <n v="0"/>
    <n v="0"/>
    <n v="0"/>
    <n v="15"/>
    <n v="122"/>
    <n v="295.89999999999998"/>
    <n v="0.01"/>
    <n v="2.5000000000000001E-2"/>
  </r>
  <r>
    <x v="21"/>
    <x v="4"/>
    <n v="2"/>
    <x v="2"/>
    <n v="11679"/>
    <n v="0"/>
    <n v="0"/>
    <n v="0"/>
    <n v="0"/>
    <n v="0"/>
    <n v="1"/>
    <n v="6155"/>
    <n v="6257.58"/>
    <n v="0.52700000000000002"/>
    <n v="0.53600000000000003"/>
  </r>
  <r>
    <x v="21"/>
    <x v="4"/>
    <n v="3"/>
    <x v="3"/>
    <n v="11679"/>
    <n v="0"/>
    <n v="0"/>
    <n v="0"/>
    <n v="0"/>
    <n v="0"/>
    <n v="8"/>
    <n v="26"/>
    <n v="40.98"/>
    <n v="2E-3"/>
    <n v="4.0000000000000001E-3"/>
  </r>
  <r>
    <x v="21"/>
    <x v="4"/>
    <n v="4"/>
    <x v="4"/>
    <n v="11679"/>
    <n v="0"/>
    <n v="0"/>
    <n v="0"/>
    <n v="0"/>
    <n v="0"/>
    <n v="3"/>
    <n v="47"/>
    <n v="111.97"/>
    <n v="4.0000000000000001E-3"/>
    <n v="0.01"/>
  </r>
  <r>
    <x v="21"/>
    <x v="4"/>
    <n v="5"/>
    <x v="5"/>
    <n v="11679"/>
    <n v="0"/>
    <n v="0"/>
    <n v="0"/>
    <n v="0"/>
    <n v="0"/>
    <n v="33"/>
    <n v="5896"/>
    <n v="13688.4"/>
    <n v="0.505"/>
    <n v="1.171"/>
  </r>
  <r>
    <x v="21"/>
    <x v="4"/>
    <n v="6"/>
    <x v="6"/>
    <n v="11679"/>
    <n v="0"/>
    <n v="0"/>
    <n v="0"/>
    <n v="0"/>
    <n v="0"/>
    <n v="20"/>
    <n v="32205"/>
    <n v="42177.99"/>
    <n v="2.758"/>
    <n v="3.6110000000000002"/>
  </r>
  <r>
    <x v="21"/>
    <x v="4"/>
    <n v="7"/>
    <x v="7"/>
    <n v="11679"/>
    <n v="0"/>
    <n v="0"/>
    <n v="0"/>
    <n v="0"/>
    <n v="0"/>
    <n v="1"/>
    <n v="30"/>
    <n v="93"/>
    <n v="3.0000000000000001E-3"/>
    <n v="8.0000000000000002E-3"/>
  </r>
  <r>
    <x v="21"/>
    <x v="4"/>
    <n v="8"/>
    <x v="8"/>
    <n v="11679"/>
    <n v="0"/>
    <n v="0"/>
    <n v="0"/>
    <n v="0"/>
    <n v="0"/>
    <n v="0"/>
    <n v="0"/>
    <n v="0"/>
    <n v="0"/>
    <n v="0"/>
  </r>
  <r>
    <x v="21"/>
    <x v="4"/>
    <n v="9"/>
    <x v="9"/>
    <n v="11679"/>
    <n v="0"/>
    <n v="0"/>
    <n v="0"/>
    <n v="0"/>
    <n v="0"/>
    <n v="19"/>
    <n v="338"/>
    <n v="371.35"/>
    <n v="2.9000000000000001E-2"/>
    <n v="3.2000000000000001E-2"/>
  </r>
  <r>
    <x v="21"/>
    <x v="5"/>
    <n v="0"/>
    <x v="0"/>
    <n v="11774"/>
    <n v="0"/>
    <n v="0"/>
    <n v="0"/>
    <n v="0"/>
    <n v="0"/>
    <n v="2"/>
    <n v="22"/>
    <n v="37.67"/>
    <n v="2E-3"/>
    <n v="3.0000000000000001E-3"/>
  </r>
  <r>
    <x v="21"/>
    <x v="5"/>
    <n v="1"/>
    <x v="1"/>
    <n v="11774"/>
    <n v="0"/>
    <n v="0"/>
    <n v="0"/>
    <n v="0"/>
    <n v="0"/>
    <n v="30"/>
    <n v="495"/>
    <n v="948.24"/>
    <n v="4.2000000000000003E-2"/>
    <n v="8.1000000000000003E-2"/>
  </r>
  <r>
    <x v="21"/>
    <x v="5"/>
    <n v="2"/>
    <x v="2"/>
    <n v="11774"/>
    <n v="0"/>
    <n v="0"/>
    <n v="0"/>
    <n v="0"/>
    <n v="0"/>
    <n v="0"/>
    <n v="0"/>
    <n v="0"/>
    <n v="0"/>
    <n v="0"/>
  </r>
  <r>
    <x v="21"/>
    <x v="5"/>
    <n v="3"/>
    <x v="3"/>
    <n v="11774"/>
    <n v="0"/>
    <n v="0"/>
    <n v="0"/>
    <n v="0"/>
    <n v="0"/>
    <n v="5"/>
    <n v="11"/>
    <n v="38.32"/>
    <n v="1E-3"/>
    <n v="3.0000000000000001E-3"/>
  </r>
  <r>
    <x v="21"/>
    <x v="5"/>
    <n v="4"/>
    <x v="4"/>
    <n v="11774"/>
    <n v="0"/>
    <n v="0"/>
    <n v="0"/>
    <n v="0"/>
    <n v="0"/>
    <n v="1"/>
    <n v="4"/>
    <n v="4.33"/>
    <n v="0"/>
    <n v="0"/>
  </r>
  <r>
    <x v="21"/>
    <x v="5"/>
    <n v="5"/>
    <x v="5"/>
    <n v="11774"/>
    <n v="0"/>
    <n v="0"/>
    <n v="0"/>
    <n v="0"/>
    <n v="0"/>
    <n v="19"/>
    <n v="1526"/>
    <n v="417.17"/>
    <n v="0.13"/>
    <n v="3.5000000000000003E-2"/>
  </r>
  <r>
    <x v="21"/>
    <x v="5"/>
    <n v="6"/>
    <x v="6"/>
    <n v="11774"/>
    <n v="0"/>
    <n v="0"/>
    <n v="0"/>
    <n v="0"/>
    <n v="0"/>
    <n v="4"/>
    <n v="5488"/>
    <n v="4209.8"/>
    <n v="0.46600000000000003"/>
    <n v="0.35799999999999998"/>
  </r>
  <r>
    <x v="21"/>
    <x v="5"/>
    <n v="7"/>
    <x v="7"/>
    <n v="11774"/>
    <n v="0"/>
    <n v="0"/>
    <n v="0"/>
    <n v="0"/>
    <n v="0"/>
    <n v="0"/>
    <n v="0"/>
    <n v="0"/>
    <n v="0"/>
    <n v="0"/>
  </r>
  <r>
    <x v="21"/>
    <x v="5"/>
    <n v="8"/>
    <x v="8"/>
    <n v="11774"/>
    <n v="0"/>
    <n v="0"/>
    <n v="0"/>
    <n v="0"/>
    <n v="0"/>
    <n v="1"/>
    <n v="2236"/>
    <n v="372.67"/>
    <n v="0.19"/>
    <n v="3.2000000000000001E-2"/>
  </r>
  <r>
    <x v="21"/>
    <x v="5"/>
    <n v="9"/>
    <x v="9"/>
    <n v="11774"/>
    <n v="0"/>
    <n v="0"/>
    <n v="0"/>
    <n v="0"/>
    <n v="0"/>
    <n v="32"/>
    <n v="1105"/>
    <n v="1492.43"/>
    <n v="9.4E-2"/>
    <n v="0.127"/>
  </r>
  <r>
    <x v="21"/>
    <x v="6"/>
    <n v="0"/>
    <x v="0"/>
    <n v="11959"/>
    <n v="0"/>
    <n v="0"/>
    <n v="0"/>
    <n v="0"/>
    <n v="0"/>
    <n v="2"/>
    <n v="7"/>
    <n v="6.27"/>
    <n v="1E-3"/>
    <n v="1E-3"/>
  </r>
  <r>
    <x v="21"/>
    <x v="6"/>
    <n v="1"/>
    <x v="1"/>
    <n v="11959"/>
    <n v="0"/>
    <n v="0"/>
    <n v="0"/>
    <n v="0"/>
    <n v="0"/>
    <n v="34"/>
    <n v="863"/>
    <n v="1893.16"/>
    <n v="7.1999999999999995E-2"/>
    <n v="0.158"/>
  </r>
  <r>
    <x v="21"/>
    <x v="6"/>
    <n v="2"/>
    <x v="2"/>
    <n v="11959"/>
    <n v="0"/>
    <n v="0"/>
    <n v="0"/>
    <n v="0"/>
    <n v="0"/>
    <n v="2"/>
    <n v="5348"/>
    <n v="15013.6"/>
    <n v="0.44700000000000001"/>
    <n v="1.254"/>
  </r>
  <r>
    <x v="21"/>
    <x v="6"/>
    <n v="3"/>
    <x v="3"/>
    <n v="11959"/>
    <n v="0"/>
    <n v="0"/>
    <n v="0"/>
    <n v="0"/>
    <n v="0"/>
    <n v="12"/>
    <n v="5189"/>
    <n v="4691.75"/>
    <n v="0.434"/>
    <n v="0.39200000000000002"/>
  </r>
  <r>
    <x v="21"/>
    <x v="6"/>
    <n v="4"/>
    <x v="4"/>
    <n v="11959"/>
    <n v="0"/>
    <n v="0"/>
    <n v="0"/>
    <n v="0"/>
    <n v="0"/>
    <n v="1"/>
    <n v="55"/>
    <n v="140.25"/>
    <n v="5.0000000000000001E-3"/>
    <n v="1.2E-2"/>
  </r>
  <r>
    <x v="21"/>
    <x v="6"/>
    <n v="5"/>
    <x v="5"/>
    <n v="11959"/>
    <n v="0"/>
    <n v="0"/>
    <n v="0"/>
    <n v="0"/>
    <n v="0"/>
    <n v="17"/>
    <n v="297"/>
    <n v="348.59"/>
    <n v="2.5000000000000001E-2"/>
    <n v="2.9000000000000001E-2"/>
  </r>
  <r>
    <x v="21"/>
    <x v="6"/>
    <n v="6"/>
    <x v="6"/>
    <n v="11959"/>
    <n v="0"/>
    <n v="0"/>
    <n v="0"/>
    <n v="0"/>
    <n v="0"/>
    <n v="12"/>
    <n v="5716"/>
    <n v="9094.25"/>
    <n v="0.47799999999999998"/>
    <n v="0.76"/>
  </r>
  <r>
    <x v="21"/>
    <x v="6"/>
    <n v="7"/>
    <x v="7"/>
    <n v="11959"/>
    <n v="0"/>
    <n v="0"/>
    <n v="0"/>
    <n v="0"/>
    <n v="0"/>
    <n v="0"/>
    <n v="0"/>
    <n v="0"/>
    <n v="0"/>
    <n v="0"/>
  </r>
  <r>
    <x v="21"/>
    <x v="6"/>
    <n v="8"/>
    <x v="8"/>
    <n v="11959"/>
    <n v="0"/>
    <n v="0"/>
    <n v="0"/>
    <n v="0"/>
    <n v="0"/>
    <n v="1"/>
    <n v="25"/>
    <n v="26.67"/>
    <n v="2E-3"/>
    <n v="2E-3"/>
  </r>
  <r>
    <x v="21"/>
    <x v="6"/>
    <n v="9"/>
    <x v="9"/>
    <n v="11959"/>
    <n v="0"/>
    <n v="0"/>
    <n v="0"/>
    <n v="0"/>
    <n v="0"/>
    <n v="19"/>
    <n v="2980"/>
    <n v="5564.25"/>
    <n v="0.249"/>
    <n v="0.46500000000000002"/>
  </r>
  <r>
    <x v="21"/>
    <x v="7"/>
    <n v="0"/>
    <x v="0"/>
    <n v="11969"/>
    <n v="0"/>
    <n v="0"/>
    <n v="0"/>
    <n v="0"/>
    <n v="0"/>
    <n v="3"/>
    <n v="95"/>
    <n v="77"/>
    <n v="8.0000000000000002E-3"/>
    <n v="6.0000000000000001E-3"/>
  </r>
  <r>
    <x v="21"/>
    <x v="7"/>
    <n v="1"/>
    <x v="1"/>
    <n v="11969"/>
    <n v="0"/>
    <n v="0"/>
    <n v="0"/>
    <n v="0"/>
    <n v="0"/>
    <n v="50"/>
    <n v="1262"/>
    <n v="2933.38"/>
    <n v="0.105"/>
    <n v="0.245"/>
  </r>
  <r>
    <x v="21"/>
    <x v="7"/>
    <n v="2"/>
    <x v="2"/>
    <n v="11969"/>
    <n v="0"/>
    <n v="0"/>
    <n v="0"/>
    <n v="0"/>
    <n v="0"/>
    <n v="1"/>
    <n v="4516"/>
    <n v="3838.6"/>
    <n v="0.377"/>
    <n v="0.32100000000000001"/>
  </r>
  <r>
    <x v="21"/>
    <x v="7"/>
    <n v="3"/>
    <x v="3"/>
    <n v="11969"/>
    <n v="0"/>
    <n v="0"/>
    <n v="0"/>
    <n v="0"/>
    <n v="0"/>
    <n v="11"/>
    <n v="7434"/>
    <n v="5208.54"/>
    <n v="0.621"/>
    <n v="0.435"/>
  </r>
  <r>
    <x v="21"/>
    <x v="7"/>
    <n v="4"/>
    <x v="4"/>
    <n v="11969"/>
    <n v="0"/>
    <n v="0"/>
    <n v="0"/>
    <n v="0"/>
    <n v="0"/>
    <n v="13"/>
    <n v="2897"/>
    <n v="6763.32"/>
    <n v="0.24199999999999999"/>
    <n v="0.56499999999999995"/>
  </r>
  <r>
    <x v="21"/>
    <x v="7"/>
    <n v="5"/>
    <x v="5"/>
    <n v="11969"/>
    <n v="0"/>
    <n v="0"/>
    <n v="0"/>
    <n v="0"/>
    <n v="0"/>
    <n v="7"/>
    <n v="57"/>
    <n v="36.03"/>
    <n v="5.0000000000000001E-3"/>
    <n v="3.0000000000000001E-3"/>
  </r>
  <r>
    <x v="21"/>
    <x v="7"/>
    <n v="6"/>
    <x v="6"/>
    <n v="11969"/>
    <n v="0"/>
    <n v="0"/>
    <n v="0"/>
    <n v="0"/>
    <n v="0"/>
    <n v="18"/>
    <n v="6376"/>
    <n v="6756.38"/>
    <n v="0.53300000000000003"/>
    <n v="0.56399999999999995"/>
  </r>
  <r>
    <x v="21"/>
    <x v="7"/>
    <n v="7"/>
    <x v="7"/>
    <n v="11969"/>
    <n v="0"/>
    <n v="0"/>
    <n v="0"/>
    <n v="0"/>
    <n v="0"/>
    <n v="0"/>
    <n v="0"/>
    <n v="0"/>
    <n v="0"/>
    <n v="0"/>
  </r>
  <r>
    <x v="21"/>
    <x v="7"/>
    <n v="8"/>
    <x v="8"/>
    <n v="11969"/>
    <n v="0"/>
    <n v="0"/>
    <n v="0"/>
    <n v="0"/>
    <n v="0"/>
    <n v="0"/>
    <n v="0"/>
    <n v="0"/>
    <n v="0"/>
    <n v="0"/>
  </r>
  <r>
    <x v="21"/>
    <x v="7"/>
    <n v="9"/>
    <x v="9"/>
    <n v="11969"/>
    <n v="0"/>
    <n v="0"/>
    <n v="0"/>
    <n v="0"/>
    <n v="0"/>
    <n v="27"/>
    <n v="5368"/>
    <n v="6359.15"/>
    <n v="0.44800000000000001"/>
    <n v="0.53100000000000003"/>
  </r>
  <r>
    <x v="21"/>
    <x v="8"/>
    <n v="0"/>
    <x v="0"/>
    <n v="12008"/>
    <n v="0"/>
    <n v="0"/>
    <n v="0"/>
    <n v="0"/>
    <n v="0"/>
    <n v="2"/>
    <n v="2420"/>
    <n v="418.25"/>
    <n v="0.20200000000000001"/>
    <n v="3.5000000000000003E-2"/>
  </r>
  <r>
    <x v="21"/>
    <x v="8"/>
    <n v="1"/>
    <x v="1"/>
    <n v="12008"/>
    <n v="0"/>
    <n v="0"/>
    <n v="0"/>
    <n v="0"/>
    <n v="0"/>
    <n v="115"/>
    <n v="3006"/>
    <n v="2175.06"/>
    <n v="0.25"/>
    <n v="0.18099999999999999"/>
  </r>
  <r>
    <x v="21"/>
    <x v="8"/>
    <n v="2"/>
    <x v="2"/>
    <n v="12008"/>
    <n v="0"/>
    <n v="0"/>
    <n v="0"/>
    <n v="0"/>
    <n v="0"/>
    <n v="0"/>
    <n v="0"/>
    <n v="0"/>
    <n v="0"/>
    <n v="0"/>
  </r>
  <r>
    <x v="21"/>
    <x v="8"/>
    <n v="3"/>
    <x v="3"/>
    <n v="12008"/>
    <n v="0"/>
    <n v="0"/>
    <n v="0"/>
    <n v="0"/>
    <n v="0"/>
    <n v="9"/>
    <n v="3446"/>
    <n v="4056.08"/>
    <n v="0.28699999999999998"/>
    <n v="0.33800000000000002"/>
  </r>
  <r>
    <x v="21"/>
    <x v="8"/>
    <n v="4"/>
    <x v="4"/>
    <n v="12008"/>
    <n v="0"/>
    <n v="0"/>
    <n v="0"/>
    <n v="0"/>
    <n v="0"/>
    <n v="2"/>
    <n v="94"/>
    <n v="187.57"/>
    <n v="8.0000000000000002E-3"/>
    <n v="1.6E-2"/>
  </r>
  <r>
    <x v="21"/>
    <x v="8"/>
    <n v="5"/>
    <x v="5"/>
    <n v="12008"/>
    <n v="0"/>
    <n v="0"/>
    <n v="0"/>
    <n v="0"/>
    <n v="0"/>
    <n v="22"/>
    <n v="2657"/>
    <n v="4028.08"/>
    <n v="0.221"/>
    <n v="0.33500000000000002"/>
  </r>
  <r>
    <x v="21"/>
    <x v="8"/>
    <n v="6"/>
    <x v="6"/>
    <n v="12008"/>
    <n v="0"/>
    <n v="0"/>
    <n v="0"/>
    <n v="0"/>
    <n v="0"/>
    <n v="5"/>
    <n v="42"/>
    <n v="61.86"/>
    <n v="3.0000000000000001E-3"/>
    <n v="5.0000000000000001E-3"/>
  </r>
  <r>
    <x v="21"/>
    <x v="8"/>
    <n v="7"/>
    <x v="7"/>
    <n v="12008"/>
    <n v="0"/>
    <n v="0"/>
    <n v="0"/>
    <n v="0"/>
    <n v="0"/>
    <n v="0"/>
    <n v="0"/>
    <n v="0"/>
    <n v="0"/>
    <n v="0"/>
  </r>
  <r>
    <x v="21"/>
    <x v="8"/>
    <n v="8"/>
    <x v="8"/>
    <n v="12008"/>
    <n v="0"/>
    <n v="0"/>
    <n v="0"/>
    <n v="0"/>
    <n v="0"/>
    <n v="0"/>
    <n v="0"/>
    <n v="0"/>
    <n v="0"/>
    <n v="0"/>
  </r>
  <r>
    <x v="21"/>
    <x v="8"/>
    <n v="9"/>
    <x v="9"/>
    <n v="12008"/>
    <n v="0"/>
    <n v="0"/>
    <n v="0"/>
    <n v="0"/>
    <n v="0"/>
    <n v="25"/>
    <n v="4022"/>
    <n v="9338.76"/>
    <n v="0.33500000000000002"/>
    <n v="0.77800000000000002"/>
  </r>
  <r>
    <x v="22"/>
    <x v="0"/>
    <n v="0"/>
    <x v="0"/>
    <n v="22079"/>
    <n v="0"/>
    <n v="0"/>
    <n v="0"/>
    <n v="0"/>
    <n v="0"/>
    <n v="3"/>
    <n v="68"/>
    <n v="66"/>
    <n v="3.0000000000000001E-3"/>
    <n v="3.0000000000000001E-3"/>
  </r>
  <r>
    <x v="22"/>
    <x v="0"/>
    <n v="1"/>
    <x v="1"/>
    <n v="22079"/>
    <n v="0"/>
    <n v="0"/>
    <n v="0"/>
    <n v="0"/>
    <n v="0"/>
    <n v="14"/>
    <n v="384"/>
    <n v="722"/>
    <n v="1.7000000000000001E-2"/>
    <n v="3.3000000000000002E-2"/>
  </r>
  <r>
    <x v="22"/>
    <x v="0"/>
    <n v="2"/>
    <x v="2"/>
    <n v="22079"/>
    <n v="0"/>
    <n v="0"/>
    <n v="0"/>
    <n v="0"/>
    <n v="0"/>
    <n v="0"/>
    <n v="0"/>
    <n v="0"/>
    <n v="0"/>
    <n v="0"/>
  </r>
  <r>
    <x v="22"/>
    <x v="0"/>
    <n v="3"/>
    <x v="3"/>
    <n v="22079"/>
    <n v="0"/>
    <n v="0"/>
    <n v="0"/>
    <n v="0"/>
    <n v="0"/>
    <n v="11"/>
    <n v="14996"/>
    <n v="5187"/>
    <n v="0.67900000000000005"/>
    <n v="0.23499999999999999"/>
  </r>
  <r>
    <x v="22"/>
    <x v="0"/>
    <n v="4"/>
    <x v="4"/>
    <n v="22079"/>
    <n v="0"/>
    <n v="0"/>
    <n v="0"/>
    <n v="0"/>
    <n v="0"/>
    <n v="7"/>
    <n v="1019"/>
    <n v="1475"/>
    <n v="4.5999999999999999E-2"/>
    <n v="6.7000000000000004E-2"/>
  </r>
  <r>
    <x v="22"/>
    <x v="0"/>
    <n v="5"/>
    <x v="5"/>
    <n v="22079"/>
    <n v="0"/>
    <n v="0"/>
    <n v="0"/>
    <n v="0"/>
    <n v="0"/>
    <n v="28"/>
    <n v="22513"/>
    <n v="24984"/>
    <n v="1.02"/>
    <n v="1.131"/>
  </r>
  <r>
    <x v="22"/>
    <x v="0"/>
    <n v="6"/>
    <x v="6"/>
    <n v="22079"/>
    <n v="0"/>
    <n v="0"/>
    <n v="0"/>
    <n v="0"/>
    <n v="0"/>
    <n v="6"/>
    <n v="5091"/>
    <n v="1711"/>
    <n v="0.23100000000000001"/>
    <n v="7.6999999999999999E-2"/>
  </r>
  <r>
    <x v="22"/>
    <x v="0"/>
    <n v="7"/>
    <x v="7"/>
    <n v="22079"/>
    <n v="0"/>
    <n v="0"/>
    <n v="0"/>
    <n v="0"/>
    <n v="0"/>
    <n v="8"/>
    <n v="18789"/>
    <n v="20767"/>
    <n v="0.85099999999999998"/>
    <n v="0.94099999999999995"/>
  </r>
  <r>
    <x v="22"/>
    <x v="0"/>
    <n v="8"/>
    <x v="8"/>
    <n v="22079"/>
    <n v="0"/>
    <n v="0"/>
    <n v="0"/>
    <n v="0"/>
    <n v="0"/>
    <n v="1"/>
    <n v="362"/>
    <n v="253"/>
    <n v="1.6E-2"/>
    <n v="1.0999999999999999E-2"/>
  </r>
  <r>
    <x v="22"/>
    <x v="0"/>
    <n v="9"/>
    <x v="9"/>
    <n v="22079"/>
    <n v="0"/>
    <n v="0"/>
    <n v="0"/>
    <n v="0"/>
    <n v="0"/>
    <n v="10"/>
    <n v="3502"/>
    <n v="1715"/>
    <n v="0.159"/>
    <n v="7.8E-2"/>
  </r>
  <r>
    <x v="22"/>
    <x v="1"/>
    <n v="0"/>
    <x v="0"/>
    <n v="22461"/>
    <n v="0"/>
    <n v="0"/>
    <n v="0"/>
    <n v="0"/>
    <n v="0"/>
    <n v="7"/>
    <n v="789"/>
    <n v="553.33000000000004"/>
    <n v="3.5000000000000003E-2"/>
    <n v="2.5000000000000001E-2"/>
  </r>
  <r>
    <x v="22"/>
    <x v="1"/>
    <n v="1"/>
    <x v="1"/>
    <n v="22461"/>
    <n v="0"/>
    <n v="0"/>
    <n v="0"/>
    <n v="0"/>
    <n v="0"/>
    <n v="32"/>
    <n v="746"/>
    <n v="1839.41"/>
    <n v="3.3000000000000002E-2"/>
    <n v="8.2000000000000003E-2"/>
  </r>
  <r>
    <x v="22"/>
    <x v="1"/>
    <n v="2"/>
    <x v="2"/>
    <n v="22461"/>
    <n v="0"/>
    <n v="0"/>
    <n v="0"/>
    <n v="0"/>
    <n v="0"/>
    <n v="8"/>
    <n v="10054"/>
    <n v="8406.73"/>
    <n v="0.44800000000000001"/>
    <n v="0.374"/>
  </r>
  <r>
    <x v="22"/>
    <x v="1"/>
    <n v="3"/>
    <x v="3"/>
    <n v="22461"/>
    <n v="0"/>
    <n v="0"/>
    <n v="0"/>
    <n v="0"/>
    <n v="0"/>
    <n v="6"/>
    <n v="212"/>
    <n v="293.18"/>
    <n v="8.9999999999999993E-3"/>
    <n v="1.2999999999999999E-2"/>
  </r>
  <r>
    <x v="22"/>
    <x v="1"/>
    <n v="4"/>
    <x v="4"/>
    <n v="22461"/>
    <n v="0"/>
    <n v="0"/>
    <n v="0"/>
    <n v="0"/>
    <n v="0"/>
    <n v="1"/>
    <n v="280"/>
    <n v="74.67"/>
    <n v="1.2E-2"/>
    <n v="3.0000000000000001E-3"/>
  </r>
  <r>
    <x v="22"/>
    <x v="1"/>
    <n v="5"/>
    <x v="5"/>
    <n v="22461"/>
    <n v="0"/>
    <n v="0"/>
    <n v="0"/>
    <n v="0"/>
    <n v="0"/>
    <n v="37"/>
    <n v="10740"/>
    <n v="10680.02"/>
    <n v="0.47799999999999998"/>
    <n v="0.47499999999999998"/>
  </r>
  <r>
    <x v="22"/>
    <x v="1"/>
    <n v="6"/>
    <x v="6"/>
    <n v="22461"/>
    <n v="15"/>
    <n v="25217"/>
    <n v="38795"/>
    <n v="1.123"/>
    <n v="1.7270000000000001"/>
    <n v="17"/>
    <n v="10106"/>
    <n v="11766.06"/>
    <n v="0.45"/>
    <n v="0.52400000000000002"/>
  </r>
  <r>
    <x v="22"/>
    <x v="1"/>
    <n v="7"/>
    <x v="7"/>
    <n v="22461"/>
    <n v="0"/>
    <n v="0"/>
    <n v="0"/>
    <n v="0"/>
    <n v="0"/>
    <n v="3"/>
    <n v="539"/>
    <n v="1436.73"/>
    <n v="2.4E-2"/>
    <n v="6.4000000000000001E-2"/>
  </r>
  <r>
    <x v="22"/>
    <x v="1"/>
    <n v="8"/>
    <x v="8"/>
    <n v="22461"/>
    <n v="0"/>
    <n v="0"/>
    <n v="0"/>
    <n v="0"/>
    <n v="0"/>
    <n v="3"/>
    <n v="1974"/>
    <n v="171.5"/>
    <n v="8.7999999999999995E-2"/>
    <n v="8.0000000000000002E-3"/>
  </r>
  <r>
    <x v="22"/>
    <x v="1"/>
    <n v="9"/>
    <x v="9"/>
    <n v="22461"/>
    <n v="0"/>
    <n v="0"/>
    <n v="0"/>
    <n v="0"/>
    <n v="0"/>
    <n v="24"/>
    <n v="11645"/>
    <n v="4190.17"/>
    <n v="0.51800000000000002"/>
    <n v="0.187"/>
  </r>
  <r>
    <x v="22"/>
    <x v="2"/>
    <n v="0"/>
    <x v="0"/>
    <n v="22618"/>
    <n v="0"/>
    <n v="0"/>
    <n v="0"/>
    <n v="0"/>
    <n v="0"/>
    <n v="3"/>
    <n v="3646"/>
    <n v="371.5"/>
    <n v="0.161"/>
    <n v="1.6E-2"/>
  </r>
  <r>
    <x v="22"/>
    <x v="2"/>
    <n v="1"/>
    <x v="1"/>
    <n v="22618"/>
    <n v="0"/>
    <n v="0"/>
    <n v="0"/>
    <n v="0"/>
    <n v="0"/>
    <n v="42"/>
    <n v="796"/>
    <n v="1825"/>
    <n v="3.5000000000000003E-2"/>
    <n v="8.1000000000000003E-2"/>
  </r>
  <r>
    <x v="22"/>
    <x v="2"/>
    <n v="2"/>
    <x v="2"/>
    <n v="22618"/>
    <n v="0"/>
    <n v="0"/>
    <n v="0"/>
    <n v="0"/>
    <n v="0"/>
    <n v="3"/>
    <n v="10846"/>
    <n v="766.38"/>
    <n v="0.48"/>
    <n v="3.4000000000000002E-2"/>
  </r>
  <r>
    <x v="22"/>
    <x v="2"/>
    <n v="3"/>
    <x v="3"/>
    <n v="22618"/>
    <n v="0"/>
    <n v="0"/>
    <n v="0"/>
    <n v="0"/>
    <n v="0"/>
    <n v="5"/>
    <n v="992"/>
    <n v="587.33000000000004"/>
    <n v="4.3999999999999997E-2"/>
    <n v="2.5999999999999999E-2"/>
  </r>
  <r>
    <x v="22"/>
    <x v="2"/>
    <n v="4"/>
    <x v="4"/>
    <n v="22618"/>
    <n v="0"/>
    <n v="0"/>
    <n v="0"/>
    <n v="0"/>
    <n v="0"/>
    <n v="3"/>
    <n v="4350"/>
    <n v="7214.6"/>
    <n v="0.192"/>
    <n v="0.31900000000000001"/>
  </r>
  <r>
    <x v="22"/>
    <x v="2"/>
    <n v="5"/>
    <x v="5"/>
    <n v="22618"/>
    <n v="0"/>
    <n v="0"/>
    <n v="0"/>
    <n v="0"/>
    <n v="0"/>
    <n v="22"/>
    <n v="4404"/>
    <n v="6924.62"/>
    <n v="0.19500000000000001"/>
    <n v="0.30599999999999999"/>
  </r>
  <r>
    <x v="22"/>
    <x v="2"/>
    <n v="6"/>
    <x v="6"/>
    <n v="22618"/>
    <n v="0"/>
    <n v="0"/>
    <n v="0"/>
    <n v="0"/>
    <n v="0"/>
    <n v="14"/>
    <n v="3256"/>
    <n v="4343.33"/>
    <n v="0.14399999999999999"/>
    <n v="0.192"/>
  </r>
  <r>
    <x v="22"/>
    <x v="2"/>
    <n v="7"/>
    <x v="7"/>
    <n v="22618"/>
    <n v="0"/>
    <n v="0"/>
    <n v="0"/>
    <n v="0"/>
    <n v="0"/>
    <n v="1"/>
    <n v="21"/>
    <n v="4.55"/>
    <n v="1E-3"/>
    <n v="0"/>
  </r>
  <r>
    <x v="22"/>
    <x v="2"/>
    <n v="8"/>
    <x v="8"/>
    <n v="22618"/>
    <n v="0"/>
    <n v="0"/>
    <n v="0"/>
    <n v="0"/>
    <n v="0"/>
    <n v="0"/>
    <n v="0"/>
    <n v="0"/>
    <n v="0"/>
    <n v="0"/>
  </r>
  <r>
    <x v="22"/>
    <x v="2"/>
    <n v="9"/>
    <x v="9"/>
    <n v="22618"/>
    <n v="0"/>
    <n v="0"/>
    <n v="0"/>
    <n v="0"/>
    <n v="0"/>
    <n v="16"/>
    <n v="8172"/>
    <n v="15963.3"/>
    <n v="0.36099999999999999"/>
    <n v="0.70599999999999996"/>
  </r>
  <r>
    <x v="22"/>
    <x v="3"/>
    <n v="0"/>
    <x v="0"/>
    <n v="22815"/>
    <n v="0"/>
    <n v="0"/>
    <n v="0"/>
    <n v="0"/>
    <n v="0"/>
    <n v="6"/>
    <n v="2082"/>
    <n v="773.5"/>
    <n v="9.0999999999999998E-2"/>
    <n v="3.4000000000000002E-2"/>
  </r>
  <r>
    <x v="22"/>
    <x v="3"/>
    <n v="1"/>
    <x v="1"/>
    <n v="22815"/>
    <n v="0"/>
    <n v="0"/>
    <n v="0"/>
    <n v="0"/>
    <n v="0"/>
    <n v="32"/>
    <n v="632"/>
    <n v="1660.99"/>
    <n v="2.8000000000000001E-2"/>
    <n v="7.2999999999999995E-2"/>
  </r>
  <r>
    <x v="22"/>
    <x v="3"/>
    <n v="2"/>
    <x v="2"/>
    <n v="22815"/>
    <n v="0"/>
    <n v="0"/>
    <n v="0"/>
    <n v="0"/>
    <n v="0"/>
    <n v="2"/>
    <n v="2982"/>
    <n v="1378.04"/>
    <n v="0.13100000000000001"/>
    <n v="0.06"/>
  </r>
  <r>
    <x v="22"/>
    <x v="3"/>
    <n v="3"/>
    <x v="3"/>
    <n v="22815"/>
    <n v="0"/>
    <n v="0"/>
    <n v="0"/>
    <n v="0"/>
    <n v="0"/>
    <n v="14"/>
    <n v="1660"/>
    <n v="1550.78"/>
    <n v="7.2999999999999995E-2"/>
    <n v="6.8000000000000005E-2"/>
  </r>
  <r>
    <x v="22"/>
    <x v="3"/>
    <n v="4"/>
    <x v="4"/>
    <n v="22815"/>
    <n v="0"/>
    <n v="0"/>
    <n v="0"/>
    <n v="0"/>
    <n v="0"/>
    <n v="0"/>
    <n v="0"/>
    <n v="0"/>
    <n v="0"/>
    <n v="0"/>
  </r>
  <r>
    <x v="22"/>
    <x v="3"/>
    <n v="5"/>
    <x v="5"/>
    <n v="22815"/>
    <n v="0"/>
    <n v="0"/>
    <n v="0"/>
    <n v="0"/>
    <n v="0"/>
    <n v="26"/>
    <n v="13022"/>
    <n v="15095.52"/>
    <n v="0.57099999999999995"/>
    <n v="0.66200000000000003"/>
  </r>
  <r>
    <x v="22"/>
    <x v="3"/>
    <n v="6"/>
    <x v="6"/>
    <n v="22815"/>
    <n v="0"/>
    <n v="0"/>
    <n v="0"/>
    <n v="0"/>
    <n v="0"/>
    <n v="18"/>
    <n v="13910"/>
    <n v="13463.51"/>
    <n v="0.61"/>
    <n v="0.59"/>
  </r>
  <r>
    <x v="22"/>
    <x v="3"/>
    <n v="7"/>
    <x v="7"/>
    <n v="22815"/>
    <n v="0"/>
    <n v="0"/>
    <n v="0"/>
    <n v="0"/>
    <n v="0"/>
    <n v="1"/>
    <n v="10"/>
    <n v="5.17"/>
    <n v="0"/>
    <n v="0"/>
  </r>
  <r>
    <x v="22"/>
    <x v="3"/>
    <n v="8"/>
    <x v="8"/>
    <n v="22815"/>
    <n v="0"/>
    <n v="0"/>
    <n v="0"/>
    <n v="0"/>
    <n v="0"/>
    <n v="0"/>
    <n v="0"/>
    <n v="0"/>
    <n v="0"/>
    <n v="0"/>
  </r>
  <r>
    <x v="22"/>
    <x v="3"/>
    <n v="9"/>
    <x v="9"/>
    <n v="22815"/>
    <n v="0"/>
    <n v="0"/>
    <n v="0"/>
    <n v="0"/>
    <n v="0"/>
    <n v="7"/>
    <n v="5209"/>
    <n v="1111.58"/>
    <n v="0.22800000000000001"/>
    <n v="4.9000000000000002E-2"/>
  </r>
  <r>
    <x v="22"/>
    <x v="4"/>
    <n v="0"/>
    <x v="0"/>
    <n v="23046"/>
    <n v="0"/>
    <n v="0"/>
    <n v="0"/>
    <n v="0"/>
    <n v="0"/>
    <n v="7"/>
    <n v="14858"/>
    <n v="5612.41"/>
    <n v="0.64500000000000002"/>
    <n v="0.24399999999999999"/>
  </r>
  <r>
    <x v="22"/>
    <x v="4"/>
    <n v="1"/>
    <x v="1"/>
    <n v="23046"/>
    <n v="0"/>
    <n v="0"/>
    <n v="0"/>
    <n v="0"/>
    <n v="0"/>
    <n v="9"/>
    <n v="172"/>
    <n v="593.82000000000005"/>
    <n v="7.0000000000000001E-3"/>
    <n v="2.5999999999999999E-2"/>
  </r>
  <r>
    <x v="22"/>
    <x v="4"/>
    <n v="2"/>
    <x v="2"/>
    <n v="23046"/>
    <n v="0"/>
    <n v="0"/>
    <n v="0"/>
    <n v="0"/>
    <n v="0"/>
    <n v="1"/>
    <n v="3003"/>
    <n v="200.2"/>
    <n v="0.13"/>
    <n v="8.9999999999999993E-3"/>
  </r>
  <r>
    <x v="22"/>
    <x v="4"/>
    <n v="3"/>
    <x v="3"/>
    <n v="23046"/>
    <n v="0"/>
    <n v="0"/>
    <n v="0"/>
    <n v="0"/>
    <n v="0"/>
    <n v="11"/>
    <n v="2935"/>
    <n v="2278.4499999999998"/>
    <n v="0.127"/>
    <n v="9.9000000000000005E-2"/>
  </r>
  <r>
    <x v="22"/>
    <x v="4"/>
    <n v="4"/>
    <x v="4"/>
    <n v="23046"/>
    <n v="0"/>
    <n v="0"/>
    <n v="0"/>
    <n v="0"/>
    <n v="0"/>
    <n v="1"/>
    <n v="11"/>
    <n v="75.53"/>
    <n v="0"/>
    <n v="3.0000000000000001E-3"/>
  </r>
  <r>
    <x v="22"/>
    <x v="4"/>
    <n v="5"/>
    <x v="5"/>
    <n v="23046"/>
    <n v="0"/>
    <n v="0"/>
    <n v="0"/>
    <n v="0"/>
    <n v="0"/>
    <n v="12"/>
    <n v="4540"/>
    <n v="6120.92"/>
    <n v="0.19700000000000001"/>
    <n v="0.26600000000000001"/>
  </r>
  <r>
    <x v="22"/>
    <x v="4"/>
    <n v="6"/>
    <x v="6"/>
    <n v="23046"/>
    <n v="0"/>
    <n v="0"/>
    <n v="0"/>
    <n v="0"/>
    <n v="0"/>
    <n v="6"/>
    <n v="7700"/>
    <n v="9257.57"/>
    <n v="0.33400000000000002"/>
    <n v="0.40200000000000002"/>
  </r>
  <r>
    <x v="22"/>
    <x v="4"/>
    <n v="7"/>
    <x v="7"/>
    <n v="23046"/>
    <n v="0"/>
    <n v="0"/>
    <n v="0"/>
    <n v="0"/>
    <n v="0"/>
    <n v="0"/>
    <n v="0"/>
    <n v="0"/>
    <n v="0"/>
    <n v="0"/>
  </r>
  <r>
    <x v="22"/>
    <x v="4"/>
    <n v="8"/>
    <x v="8"/>
    <n v="23046"/>
    <n v="0"/>
    <n v="0"/>
    <n v="0"/>
    <n v="0"/>
    <n v="0"/>
    <n v="1"/>
    <n v="502"/>
    <n v="50.2"/>
    <n v="2.1999999999999999E-2"/>
    <n v="2E-3"/>
  </r>
  <r>
    <x v="22"/>
    <x v="4"/>
    <n v="9"/>
    <x v="9"/>
    <n v="23046"/>
    <n v="0"/>
    <n v="0"/>
    <n v="0"/>
    <n v="0"/>
    <n v="0"/>
    <n v="15"/>
    <n v="8427"/>
    <n v="12951.85"/>
    <n v="0.36599999999999999"/>
    <n v="0.56200000000000006"/>
  </r>
  <r>
    <x v="22"/>
    <x v="5"/>
    <n v="0"/>
    <x v="0"/>
    <n v="23066"/>
    <n v="0"/>
    <n v="0"/>
    <n v="0"/>
    <n v="0"/>
    <n v="0"/>
    <n v="9"/>
    <n v="9864"/>
    <n v="848.16"/>
    <n v="0.42799999999999999"/>
    <n v="3.6999999999999998E-2"/>
  </r>
  <r>
    <x v="22"/>
    <x v="5"/>
    <n v="1"/>
    <x v="1"/>
    <n v="23066"/>
    <n v="0"/>
    <n v="0"/>
    <n v="0"/>
    <n v="0"/>
    <n v="0"/>
    <n v="22"/>
    <n v="402"/>
    <n v="676.44"/>
    <n v="1.7000000000000001E-2"/>
    <n v="2.9000000000000001E-2"/>
  </r>
  <r>
    <x v="22"/>
    <x v="5"/>
    <n v="2"/>
    <x v="2"/>
    <n v="23066"/>
    <n v="0"/>
    <n v="0"/>
    <n v="0"/>
    <n v="0"/>
    <n v="0"/>
    <n v="1"/>
    <n v="3003"/>
    <n v="350.35"/>
    <n v="0.13"/>
    <n v="1.4999999999999999E-2"/>
  </r>
  <r>
    <x v="22"/>
    <x v="5"/>
    <n v="3"/>
    <x v="3"/>
    <n v="23066"/>
    <n v="0"/>
    <n v="0"/>
    <n v="0"/>
    <n v="0"/>
    <n v="0"/>
    <n v="12"/>
    <n v="9552"/>
    <n v="16752.95"/>
    <n v="0.41399999999999998"/>
    <n v="0.72599999999999998"/>
  </r>
  <r>
    <x v="22"/>
    <x v="5"/>
    <n v="4"/>
    <x v="4"/>
    <n v="23066"/>
    <n v="0"/>
    <n v="0"/>
    <n v="0"/>
    <n v="0"/>
    <n v="0"/>
    <n v="3"/>
    <n v="66"/>
    <n v="359.68"/>
    <n v="3.0000000000000001E-3"/>
    <n v="1.6E-2"/>
  </r>
  <r>
    <x v="22"/>
    <x v="5"/>
    <n v="5"/>
    <x v="5"/>
    <n v="23066"/>
    <n v="0"/>
    <n v="0"/>
    <n v="0"/>
    <n v="0"/>
    <n v="0"/>
    <n v="37"/>
    <n v="13623"/>
    <n v="5746.44"/>
    <n v="0.59099999999999997"/>
    <n v="0.249"/>
  </r>
  <r>
    <x v="22"/>
    <x v="5"/>
    <n v="6"/>
    <x v="6"/>
    <n v="23066"/>
    <n v="13"/>
    <n v="8287"/>
    <n v="33329"/>
    <n v="0.35899999999999999"/>
    <n v="1.4450000000000001"/>
    <n v="5"/>
    <n v="256"/>
    <n v="439.599999999999"/>
    <n v="1.0999999999999999E-2"/>
    <n v="1.9E-2"/>
  </r>
  <r>
    <x v="22"/>
    <x v="5"/>
    <n v="7"/>
    <x v="7"/>
    <n v="23066"/>
    <n v="0"/>
    <n v="0"/>
    <n v="0"/>
    <n v="0"/>
    <n v="0"/>
    <n v="1"/>
    <n v="155"/>
    <n v="90.42"/>
    <n v="7.0000000000000001E-3"/>
    <n v="4.0000000000000001E-3"/>
  </r>
  <r>
    <x v="22"/>
    <x v="5"/>
    <n v="8"/>
    <x v="8"/>
    <n v="23066"/>
    <n v="0"/>
    <n v="0"/>
    <n v="0"/>
    <n v="0"/>
    <n v="0"/>
    <n v="4"/>
    <n v="332"/>
    <n v="76.64"/>
    <n v="1.4E-2"/>
    <n v="3.0000000000000001E-3"/>
  </r>
  <r>
    <x v="22"/>
    <x v="5"/>
    <n v="9"/>
    <x v="9"/>
    <n v="23066"/>
    <n v="0"/>
    <n v="0"/>
    <n v="0"/>
    <n v="0"/>
    <n v="0"/>
    <n v="9"/>
    <n v="5629"/>
    <n v="6442.81"/>
    <n v="0.24399999999999999"/>
    <n v="0.27900000000000003"/>
  </r>
  <r>
    <x v="22"/>
    <x v="6"/>
    <n v="0"/>
    <x v="0"/>
    <n v="23136"/>
    <n v="0"/>
    <n v="0"/>
    <n v="0"/>
    <n v="0"/>
    <n v="0"/>
    <n v="5"/>
    <n v="5479"/>
    <n v="712.73"/>
    <n v="0.23699999999999999"/>
    <n v="3.1E-2"/>
  </r>
  <r>
    <x v="22"/>
    <x v="6"/>
    <n v="1"/>
    <x v="1"/>
    <n v="23136"/>
    <n v="1"/>
    <n v="23"/>
    <n v="60.57"/>
    <n v="1E-3"/>
    <n v="3.0000000000000001E-3"/>
    <n v="7"/>
    <n v="78"/>
    <n v="75.13"/>
    <n v="3.0000000000000001E-3"/>
    <n v="3.0000000000000001E-3"/>
  </r>
  <r>
    <x v="22"/>
    <x v="6"/>
    <n v="2"/>
    <x v="2"/>
    <n v="23136"/>
    <n v="2"/>
    <n v="6006"/>
    <n v="2852.85"/>
    <n v="0.26"/>
    <n v="0.123"/>
    <n v="2"/>
    <n v="5995"/>
    <n v="2000.9"/>
    <n v="0.25900000000000001"/>
    <n v="8.5999999999999993E-2"/>
  </r>
  <r>
    <x v="22"/>
    <x v="6"/>
    <n v="3"/>
    <x v="3"/>
    <n v="23136"/>
    <n v="0"/>
    <n v="0"/>
    <n v="0"/>
    <n v="0"/>
    <n v="0"/>
    <n v="14"/>
    <n v="5421"/>
    <n v="3791.6"/>
    <n v="0.23400000000000001"/>
    <n v="0.16400000000000001"/>
  </r>
  <r>
    <x v="22"/>
    <x v="6"/>
    <n v="4"/>
    <x v="4"/>
    <n v="23136"/>
    <n v="10"/>
    <n v="15386"/>
    <n v="38646.980000000003"/>
    <n v="0.66500000000000004"/>
    <n v="1.669"/>
    <n v="0"/>
    <n v="0"/>
    <n v="0"/>
    <n v="0"/>
    <n v="0"/>
  </r>
  <r>
    <x v="22"/>
    <x v="6"/>
    <n v="5"/>
    <x v="5"/>
    <n v="23136"/>
    <n v="0"/>
    <n v="0"/>
    <n v="0"/>
    <n v="0"/>
    <n v="0"/>
    <n v="23"/>
    <n v="8681"/>
    <n v="11347.72"/>
    <n v="0.375"/>
    <n v="0.49"/>
  </r>
  <r>
    <x v="22"/>
    <x v="6"/>
    <n v="6"/>
    <x v="6"/>
    <n v="23136"/>
    <n v="0"/>
    <n v="0"/>
    <n v="0"/>
    <n v="0"/>
    <n v="0"/>
    <n v="12"/>
    <n v="13678"/>
    <n v="2993.62"/>
    <n v="0.59099999999999997"/>
    <n v="0.129"/>
  </r>
  <r>
    <x v="22"/>
    <x v="6"/>
    <n v="7"/>
    <x v="7"/>
    <n v="23136"/>
    <n v="0"/>
    <n v="0"/>
    <n v="0"/>
    <n v="0"/>
    <n v="0"/>
    <n v="2"/>
    <n v="12"/>
    <n v="14.63"/>
    <n v="1E-3"/>
    <n v="1E-3"/>
  </r>
  <r>
    <x v="22"/>
    <x v="6"/>
    <n v="8"/>
    <x v="8"/>
    <n v="23136"/>
    <n v="0"/>
    <n v="0"/>
    <n v="0"/>
    <n v="0"/>
    <n v="0"/>
    <n v="3"/>
    <n v="1298"/>
    <n v="578.63"/>
    <n v="5.6000000000000001E-2"/>
    <n v="2.5000000000000001E-2"/>
  </r>
  <r>
    <x v="22"/>
    <x v="6"/>
    <n v="9"/>
    <x v="9"/>
    <n v="23136"/>
    <n v="0"/>
    <n v="0"/>
    <n v="0"/>
    <n v="0"/>
    <n v="0"/>
    <n v="17"/>
    <n v="8150"/>
    <n v="2815.85"/>
    <n v="0.35199999999999998"/>
    <n v="0.122"/>
  </r>
  <r>
    <x v="22"/>
    <x v="7"/>
    <n v="0"/>
    <x v="0"/>
    <n v="23278"/>
    <n v="0"/>
    <n v="0"/>
    <n v="0"/>
    <n v="0"/>
    <n v="0"/>
    <n v="7"/>
    <n v="8788"/>
    <n v="941.36"/>
    <n v="0.378"/>
    <n v="0.04"/>
  </r>
  <r>
    <x v="22"/>
    <x v="7"/>
    <n v="1"/>
    <x v="1"/>
    <n v="23278"/>
    <n v="0"/>
    <n v="0"/>
    <n v="0"/>
    <n v="0"/>
    <n v="0"/>
    <n v="20"/>
    <n v="457"/>
    <n v="1254"/>
    <n v="0.02"/>
    <n v="5.3999999999999999E-2"/>
  </r>
  <r>
    <x v="22"/>
    <x v="7"/>
    <n v="2"/>
    <x v="2"/>
    <n v="23278"/>
    <n v="0"/>
    <n v="0"/>
    <n v="0"/>
    <n v="0"/>
    <n v="0"/>
    <n v="3"/>
    <n v="12912"/>
    <n v="62941.23"/>
    <n v="0.55500000000000005"/>
    <n v="2.7040000000000002"/>
  </r>
  <r>
    <x v="22"/>
    <x v="7"/>
    <n v="3"/>
    <x v="3"/>
    <n v="23278"/>
    <n v="0"/>
    <n v="0"/>
    <n v="0"/>
    <n v="0"/>
    <n v="0"/>
    <n v="21"/>
    <n v="17511"/>
    <n v="12161.13"/>
    <n v="0.752"/>
    <n v="0.52200000000000002"/>
  </r>
  <r>
    <x v="22"/>
    <x v="7"/>
    <n v="4"/>
    <x v="4"/>
    <n v="23278"/>
    <n v="0"/>
    <n v="0"/>
    <n v="0"/>
    <n v="0"/>
    <n v="0"/>
    <n v="0"/>
    <n v="0"/>
    <n v="0"/>
    <n v="0"/>
    <n v="0"/>
  </r>
  <r>
    <x v="22"/>
    <x v="7"/>
    <n v="5"/>
    <x v="5"/>
    <n v="23278"/>
    <n v="0"/>
    <n v="0"/>
    <n v="0"/>
    <n v="0"/>
    <n v="0"/>
    <n v="37"/>
    <n v="16093"/>
    <n v="21248.26"/>
    <n v="0.69099999999999995"/>
    <n v="0.91300000000000003"/>
  </r>
  <r>
    <x v="22"/>
    <x v="7"/>
    <n v="6"/>
    <x v="6"/>
    <n v="23278"/>
    <n v="15"/>
    <n v="7337"/>
    <n v="31076"/>
    <n v="0.315"/>
    <n v="1.3340000000000001"/>
    <n v="10"/>
    <n v="310"/>
    <n v="534.849999999999"/>
    <n v="1.2999999999999999E-2"/>
    <n v="2.3E-2"/>
  </r>
  <r>
    <x v="22"/>
    <x v="7"/>
    <n v="7"/>
    <x v="7"/>
    <n v="23278"/>
    <n v="0"/>
    <n v="0"/>
    <n v="0"/>
    <n v="0"/>
    <n v="0"/>
    <n v="2"/>
    <n v="9"/>
    <n v="8.5"/>
    <n v="0"/>
    <n v="0"/>
  </r>
  <r>
    <x v="22"/>
    <x v="7"/>
    <n v="8"/>
    <x v="8"/>
    <n v="23278"/>
    <n v="0"/>
    <n v="0"/>
    <n v="0"/>
    <n v="0"/>
    <n v="0"/>
    <n v="4"/>
    <n v="5860"/>
    <n v="2803"/>
    <n v="0.252"/>
    <n v="0.12"/>
  </r>
  <r>
    <x v="22"/>
    <x v="7"/>
    <n v="9"/>
    <x v="9"/>
    <n v="23278"/>
    <n v="0"/>
    <n v="0"/>
    <n v="0"/>
    <n v="0"/>
    <n v="0"/>
    <n v="10"/>
    <n v="2958"/>
    <n v="3544.08"/>
    <n v="0.127"/>
    <n v="0.152"/>
  </r>
  <r>
    <x v="22"/>
    <x v="8"/>
    <n v="0"/>
    <x v="0"/>
    <n v="23520"/>
    <n v="0"/>
    <n v="0"/>
    <n v="0"/>
    <n v="0"/>
    <n v="0"/>
    <n v="9"/>
    <n v="1937"/>
    <n v="1057.45"/>
    <n v="8.2000000000000003E-2"/>
    <n v="4.4999999999999998E-2"/>
  </r>
  <r>
    <x v="22"/>
    <x v="8"/>
    <n v="1"/>
    <x v="1"/>
    <n v="23520"/>
    <n v="0"/>
    <n v="0"/>
    <n v="0"/>
    <n v="0"/>
    <n v="0"/>
    <n v="27"/>
    <n v="646"/>
    <n v="1202.23"/>
    <n v="2.7E-2"/>
    <n v="5.0999999999999997E-2"/>
  </r>
  <r>
    <x v="22"/>
    <x v="8"/>
    <n v="2"/>
    <x v="2"/>
    <n v="23520"/>
    <n v="0"/>
    <n v="0"/>
    <n v="0"/>
    <n v="0"/>
    <n v="0"/>
    <n v="0"/>
    <n v="0"/>
    <n v="0"/>
    <n v="0"/>
    <n v="0"/>
  </r>
  <r>
    <x v="22"/>
    <x v="8"/>
    <n v="3"/>
    <x v="3"/>
    <n v="23520"/>
    <n v="0"/>
    <n v="0"/>
    <n v="0"/>
    <n v="0"/>
    <n v="0"/>
    <n v="16"/>
    <n v="659"/>
    <n v="1305.9000000000001"/>
    <n v="2.8000000000000001E-2"/>
    <n v="5.6000000000000001E-2"/>
  </r>
  <r>
    <x v="22"/>
    <x v="8"/>
    <n v="4"/>
    <x v="4"/>
    <n v="23520"/>
    <n v="0"/>
    <n v="0"/>
    <n v="0"/>
    <n v="0"/>
    <n v="0"/>
    <n v="0"/>
    <n v="0"/>
    <n v="0"/>
    <n v="0"/>
    <n v="0"/>
  </r>
  <r>
    <x v="22"/>
    <x v="8"/>
    <n v="5"/>
    <x v="5"/>
    <n v="23520"/>
    <n v="0"/>
    <n v="0"/>
    <n v="0"/>
    <n v="0"/>
    <n v="0"/>
    <n v="15"/>
    <n v="2470"/>
    <n v="2597.08"/>
    <n v="0.105"/>
    <n v="0.11"/>
  </r>
  <r>
    <x v="22"/>
    <x v="8"/>
    <n v="6"/>
    <x v="6"/>
    <n v="23520"/>
    <n v="0"/>
    <n v="0"/>
    <n v="0"/>
    <n v="0"/>
    <n v="0"/>
    <n v="9"/>
    <n v="13410"/>
    <n v="5489.2"/>
    <n v="0.56999999999999995"/>
    <n v="0.23300000000000001"/>
  </r>
  <r>
    <x v="22"/>
    <x v="8"/>
    <n v="7"/>
    <x v="7"/>
    <n v="23520"/>
    <n v="0"/>
    <n v="0"/>
    <n v="0"/>
    <n v="0"/>
    <n v="0"/>
    <n v="0"/>
    <n v="0"/>
    <n v="0"/>
    <n v="0"/>
    <n v="0"/>
  </r>
  <r>
    <x v="22"/>
    <x v="8"/>
    <n v="8"/>
    <x v="8"/>
    <n v="23520"/>
    <n v="0"/>
    <n v="0"/>
    <n v="0"/>
    <n v="0"/>
    <n v="0"/>
    <n v="1"/>
    <n v="295"/>
    <n v="29.5"/>
    <n v="1.2999999999999999E-2"/>
    <n v="1E-3"/>
  </r>
  <r>
    <x v="22"/>
    <x v="8"/>
    <n v="9"/>
    <x v="9"/>
    <n v="23520"/>
    <n v="0"/>
    <n v="0"/>
    <n v="0"/>
    <n v="0"/>
    <n v="0"/>
    <n v="9"/>
    <n v="3075"/>
    <n v="1883.97"/>
    <n v="0.13100000000000001"/>
    <n v="0.08"/>
  </r>
  <r>
    <x v="23"/>
    <x v="0"/>
    <n v="0"/>
    <x v="0"/>
    <n v="2771"/>
    <n v="0"/>
    <n v="0"/>
    <n v="0"/>
    <n v="0"/>
    <n v="0"/>
    <n v="2"/>
    <n v="15"/>
    <n v="16.87"/>
    <n v="5.0000000000000001E-3"/>
    <n v="6.0000000000000001E-3"/>
  </r>
  <r>
    <x v="23"/>
    <x v="0"/>
    <n v="1"/>
    <x v="1"/>
    <n v="2771"/>
    <n v="0"/>
    <n v="0"/>
    <n v="0"/>
    <n v="0"/>
    <n v="0"/>
    <n v="29"/>
    <n v="924"/>
    <n v="3484.73"/>
    <n v="0.33300000000000002"/>
    <n v="1.258"/>
  </r>
  <r>
    <x v="23"/>
    <x v="0"/>
    <n v="2"/>
    <x v="2"/>
    <n v="2771"/>
    <n v="0"/>
    <n v="0"/>
    <n v="0"/>
    <n v="0"/>
    <n v="0"/>
    <n v="10"/>
    <n v="17098"/>
    <n v="119097.96"/>
    <n v="6.1689999999999996"/>
    <n v="42.978999999999999"/>
  </r>
  <r>
    <x v="23"/>
    <x v="0"/>
    <n v="3"/>
    <x v="3"/>
    <n v="2771"/>
    <n v="0"/>
    <n v="0"/>
    <n v="0"/>
    <n v="0"/>
    <n v="0"/>
    <n v="1"/>
    <n v="3"/>
    <n v="18.3"/>
    <n v="1E-3"/>
    <n v="7.0000000000000001E-3"/>
  </r>
  <r>
    <x v="23"/>
    <x v="0"/>
    <n v="4"/>
    <x v="4"/>
    <n v="2771"/>
    <n v="0"/>
    <n v="0"/>
    <n v="0"/>
    <n v="0"/>
    <n v="0"/>
    <n v="0"/>
    <n v="0"/>
    <n v="0"/>
    <n v="0"/>
    <n v="0"/>
  </r>
  <r>
    <x v="23"/>
    <x v="0"/>
    <n v="5"/>
    <x v="5"/>
    <n v="2771"/>
    <n v="0"/>
    <n v="0"/>
    <n v="0"/>
    <n v="0"/>
    <n v="0"/>
    <n v="12"/>
    <n v="219"/>
    <n v="283.08"/>
    <n v="7.9000000000000001E-2"/>
    <n v="0.10199999999999999"/>
  </r>
  <r>
    <x v="23"/>
    <x v="0"/>
    <n v="6"/>
    <x v="6"/>
    <n v="2771"/>
    <n v="0"/>
    <n v="0"/>
    <n v="0"/>
    <n v="0"/>
    <n v="0"/>
    <n v="0"/>
    <n v="0"/>
    <n v="0"/>
    <n v="0"/>
    <n v="0"/>
  </r>
  <r>
    <x v="23"/>
    <x v="0"/>
    <n v="7"/>
    <x v="7"/>
    <n v="2771"/>
    <n v="0"/>
    <n v="0"/>
    <n v="0"/>
    <n v="0"/>
    <n v="0"/>
    <n v="0"/>
    <n v="0"/>
    <n v="0"/>
    <n v="0"/>
    <n v="0"/>
  </r>
  <r>
    <x v="23"/>
    <x v="0"/>
    <n v="8"/>
    <x v="8"/>
    <n v="2771"/>
    <n v="0"/>
    <n v="0"/>
    <n v="0"/>
    <n v="0"/>
    <n v="0"/>
    <n v="0"/>
    <n v="0"/>
    <n v="0"/>
    <n v="0"/>
    <n v="0"/>
  </r>
  <r>
    <x v="23"/>
    <x v="0"/>
    <n v="9"/>
    <x v="9"/>
    <n v="2771"/>
    <n v="0"/>
    <n v="0"/>
    <n v="0"/>
    <n v="0"/>
    <n v="0"/>
    <n v="16"/>
    <n v="809"/>
    <n v="1728.71"/>
    <n v="0.29199999999999998"/>
    <n v="0.624"/>
  </r>
  <r>
    <x v="23"/>
    <x v="1"/>
    <n v="0"/>
    <x v="0"/>
    <n v="2768"/>
    <n v="0"/>
    <n v="0"/>
    <n v="0"/>
    <n v="0"/>
    <n v="0"/>
    <n v="7"/>
    <n v="367"/>
    <n v="148.63"/>
    <n v="0.13300000000000001"/>
    <n v="5.3999999999999999E-2"/>
  </r>
  <r>
    <x v="23"/>
    <x v="1"/>
    <n v="1"/>
    <x v="1"/>
    <n v="2768"/>
    <n v="0"/>
    <n v="0"/>
    <n v="0"/>
    <n v="0"/>
    <n v="0"/>
    <n v="28"/>
    <n v="1150"/>
    <n v="2133.2600000000002"/>
    <n v="0.41499999999999998"/>
    <n v="0.77100000000000002"/>
  </r>
  <r>
    <x v="23"/>
    <x v="1"/>
    <n v="2"/>
    <x v="2"/>
    <n v="2768"/>
    <n v="0"/>
    <n v="0"/>
    <n v="0"/>
    <n v="0"/>
    <n v="0"/>
    <n v="3"/>
    <n v="1271"/>
    <n v="2998.59"/>
    <n v="0.45900000000000002"/>
    <n v="1.0820000000000001"/>
  </r>
  <r>
    <x v="23"/>
    <x v="1"/>
    <n v="3"/>
    <x v="3"/>
    <n v="2768"/>
    <n v="0"/>
    <n v="0"/>
    <n v="0"/>
    <n v="0"/>
    <n v="0"/>
    <n v="2"/>
    <n v="11"/>
    <n v="10.96"/>
    <n v="4.0000000000000001E-3"/>
    <n v="4.0000000000000001E-3"/>
  </r>
  <r>
    <x v="23"/>
    <x v="1"/>
    <n v="4"/>
    <x v="4"/>
    <n v="2768"/>
    <n v="0"/>
    <n v="0"/>
    <n v="0"/>
    <n v="0"/>
    <n v="0"/>
    <n v="2"/>
    <n v="15"/>
    <n v="25.4"/>
    <n v="5.0000000000000001E-3"/>
    <n v="8.9999999999999993E-3"/>
  </r>
  <r>
    <x v="23"/>
    <x v="1"/>
    <n v="5"/>
    <x v="5"/>
    <n v="2768"/>
    <n v="0"/>
    <n v="0"/>
    <n v="0"/>
    <n v="0"/>
    <n v="0"/>
    <n v="12"/>
    <n v="707"/>
    <n v="663.87"/>
    <n v="0.255"/>
    <n v="0.24"/>
  </r>
  <r>
    <x v="23"/>
    <x v="1"/>
    <n v="6"/>
    <x v="6"/>
    <n v="2768"/>
    <n v="0"/>
    <n v="0"/>
    <n v="0"/>
    <n v="0"/>
    <n v="0"/>
    <n v="2"/>
    <n v="17"/>
    <n v="120.63"/>
    <n v="6.0000000000000001E-3"/>
    <n v="4.3999999999999997E-2"/>
  </r>
  <r>
    <x v="23"/>
    <x v="1"/>
    <n v="7"/>
    <x v="7"/>
    <n v="2768"/>
    <n v="0"/>
    <n v="0"/>
    <n v="0"/>
    <n v="0"/>
    <n v="0"/>
    <n v="2"/>
    <n v="25"/>
    <n v="37.44"/>
    <n v="8.9999999999999993E-3"/>
    <n v="1.4E-2"/>
  </r>
  <r>
    <x v="23"/>
    <x v="1"/>
    <n v="8"/>
    <x v="8"/>
    <n v="2768"/>
    <n v="0"/>
    <n v="0"/>
    <n v="0"/>
    <n v="0"/>
    <n v="0"/>
    <n v="0"/>
    <n v="0"/>
    <n v="0"/>
    <n v="0"/>
    <n v="0"/>
  </r>
  <r>
    <x v="23"/>
    <x v="1"/>
    <n v="9"/>
    <x v="9"/>
    <n v="2768"/>
    <n v="0"/>
    <n v="0"/>
    <n v="0"/>
    <n v="0"/>
    <n v="0"/>
    <n v="26"/>
    <n v="1227"/>
    <n v="2931.22"/>
    <n v="0.443"/>
    <n v="1.0580000000000001"/>
  </r>
  <r>
    <x v="23"/>
    <x v="2"/>
    <n v="0"/>
    <x v="0"/>
    <n v="2763"/>
    <n v="0"/>
    <n v="0"/>
    <n v="0"/>
    <n v="0"/>
    <n v="0"/>
    <n v="3"/>
    <n v="1819"/>
    <n v="2195.92"/>
    <n v="0.65800000000000003"/>
    <n v="0.79500000000000004"/>
  </r>
  <r>
    <x v="23"/>
    <x v="2"/>
    <n v="1"/>
    <x v="1"/>
    <n v="2763"/>
    <n v="0"/>
    <n v="0"/>
    <n v="0"/>
    <n v="0"/>
    <n v="0"/>
    <n v="19"/>
    <n v="2114"/>
    <n v="8184.52"/>
    <n v="0.76500000000000001"/>
    <n v="2.9620000000000002"/>
  </r>
  <r>
    <x v="23"/>
    <x v="2"/>
    <n v="2"/>
    <x v="2"/>
    <n v="2763"/>
    <n v="0"/>
    <n v="0"/>
    <n v="0"/>
    <n v="0"/>
    <n v="0"/>
    <n v="4"/>
    <n v="8550"/>
    <n v="25047.1"/>
    <n v="3.093"/>
    <n v="9.0640000000000001"/>
  </r>
  <r>
    <x v="23"/>
    <x v="2"/>
    <n v="3"/>
    <x v="3"/>
    <n v="2763"/>
    <n v="0"/>
    <n v="0"/>
    <n v="0"/>
    <n v="0"/>
    <n v="0"/>
    <n v="1"/>
    <n v="1"/>
    <n v="17.38"/>
    <n v="0"/>
    <n v="6.0000000000000001E-3"/>
  </r>
  <r>
    <x v="23"/>
    <x v="2"/>
    <n v="4"/>
    <x v="4"/>
    <n v="2763"/>
    <n v="0"/>
    <n v="0"/>
    <n v="0"/>
    <n v="0"/>
    <n v="0"/>
    <n v="2"/>
    <n v="6"/>
    <n v="23.47"/>
    <n v="2E-3"/>
    <n v="8.0000000000000002E-3"/>
  </r>
  <r>
    <x v="23"/>
    <x v="2"/>
    <n v="5"/>
    <x v="5"/>
    <n v="2763"/>
    <n v="0"/>
    <n v="0"/>
    <n v="0"/>
    <n v="0"/>
    <n v="0"/>
    <n v="9"/>
    <n v="172"/>
    <n v="224.67"/>
    <n v="6.2E-2"/>
    <n v="8.1000000000000003E-2"/>
  </r>
  <r>
    <x v="23"/>
    <x v="2"/>
    <n v="6"/>
    <x v="6"/>
    <n v="2763"/>
    <n v="0"/>
    <n v="0"/>
    <n v="0"/>
    <n v="0"/>
    <n v="0"/>
    <n v="2"/>
    <n v="4"/>
    <n v="7.36"/>
    <n v="1E-3"/>
    <n v="3.0000000000000001E-3"/>
  </r>
  <r>
    <x v="23"/>
    <x v="2"/>
    <n v="7"/>
    <x v="7"/>
    <n v="2763"/>
    <n v="0"/>
    <n v="0"/>
    <n v="0"/>
    <n v="0"/>
    <n v="0"/>
    <n v="0"/>
    <n v="0"/>
    <n v="0"/>
    <n v="0"/>
    <n v="0"/>
  </r>
  <r>
    <x v="23"/>
    <x v="2"/>
    <n v="8"/>
    <x v="8"/>
    <n v="2763"/>
    <n v="0"/>
    <n v="0"/>
    <n v="0"/>
    <n v="0"/>
    <n v="0"/>
    <n v="2"/>
    <n v="664"/>
    <n v="1116.9100000000001"/>
    <n v="0.24"/>
    <n v="0.40400000000000003"/>
  </r>
  <r>
    <x v="23"/>
    <x v="2"/>
    <n v="9"/>
    <x v="9"/>
    <n v="2763"/>
    <n v="0"/>
    <n v="0"/>
    <n v="0"/>
    <n v="0"/>
    <n v="0"/>
    <n v="12"/>
    <n v="107"/>
    <n v="179.8"/>
    <n v="3.9E-2"/>
    <n v="6.5000000000000002E-2"/>
  </r>
  <r>
    <x v="23"/>
    <x v="3"/>
    <n v="0"/>
    <x v="0"/>
    <n v="2768"/>
    <n v="0"/>
    <n v="0"/>
    <n v="0"/>
    <n v="0"/>
    <n v="0"/>
    <n v="2"/>
    <n v="4"/>
    <n v="38.46"/>
    <n v="1E-3"/>
    <n v="1.4E-2"/>
  </r>
  <r>
    <x v="23"/>
    <x v="3"/>
    <n v="1"/>
    <x v="1"/>
    <n v="2768"/>
    <n v="0"/>
    <n v="0"/>
    <n v="0"/>
    <n v="0"/>
    <n v="0"/>
    <n v="38"/>
    <n v="2123"/>
    <n v="2898.48"/>
    <n v="0.76700000000000002"/>
    <n v="1.046"/>
  </r>
  <r>
    <x v="23"/>
    <x v="3"/>
    <n v="2"/>
    <x v="2"/>
    <n v="2768"/>
    <n v="0"/>
    <n v="0"/>
    <n v="0"/>
    <n v="0"/>
    <n v="0"/>
    <n v="3"/>
    <n v="5930"/>
    <n v="5263.74"/>
    <n v="2.141"/>
    <n v="1.901"/>
  </r>
  <r>
    <x v="23"/>
    <x v="3"/>
    <n v="3"/>
    <x v="3"/>
    <n v="2768"/>
    <n v="0"/>
    <n v="0"/>
    <n v="0"/>
    <n v="0"/>
    <n v="0"/>
    <n v="0"/>
    <n v="0"/>
    <n v="0"/>
    <n v="0"/>
    <n v="0"/>
  </r>
  <r>
    <x v="23"/>
    <x v="3"/>
    <n v="4"/>
    <x v="4"/>
    <n v="2768"/>
    <n v="0"/>
    <n v="0"/>
    <n v="0"/>
    <n v="0"/>
    <n v="0"/>
    <n v="2"/>
    <n v="210"/>
    <n v="141.65"/>
    <n v="7.5999999999999998E-2"/>
    <n v="5.0999999999999997E-2"/>
  </r>
  <r>
    <x v="23"/>
    <x v="3"/>
    <n v="5"/>
    <x v="5"/>
    <n v="2768"/>
    <n v="0"/>
    <n v="0"/>
    <n v="0"/>
    <n v="0"/>
    <n v="0"/>
    <n v="15"/>
    <n v="2921"/>
    <n v="3635.84"/>
    <n v="1.054"/>
    <n v="1.3140000000000001"/>
  </r>
  <r>
    <x v="23"/>
    <x v="3"/>
    <n v="6"/>
    <x v="6"/>
    <n v="2768"/>
    <n v="0"/>
    <n v="0"/>
    <n v="0"/>
    <n v="0"/>
    <n v="0"/>
    <n v="0"/>
    <n v="0"/>
    <n v="0"/>
    <n v="0"/>
    <n v="0"/>
  </r>
  <r>
    <x v="23"/>
    <x v="3"/>
    <n v="7"/>
    <x v="7"/>
    <n v="2768"/>
    <n v="0"/>
    <n v="0"/>
    <n v="0"/>
    <n v="0"/>
    <n v="0"/>
    <n v="1"/>
    <n v="90"/>
    <n v="144"/>
    <n v="3.3000000000000002E-2"/>
    <n v="5.1999999999999998E-2"/>
  </r>
  <r>
    <x v="23"/>
    <x v="3"/>
    <n v="8"/>
    <x v="8"/>
    <n v="2768"/>
    <n v="0"/>
    <n v="0"/>
    <n v="0"/>
    <n v="0"/>
    <n v="0"/>
    <n v="2"/>
    <n v="354"/>
    <n v="219.14"/>
    <n v="0.128"/>
    <n v="7.9000000000000001E-2"/>
  </r>
  <r>
    <x v="23"/>
    <x v="3"/>
    <n v="9"/>
    <x v="9"/>
    <n v="2768"/>
    <n v="0"/>
    <n v="0"/>
    <n v="0"/>
    <n v="0"/>
    <n v="0"/>
    <n v="11"/>
    <n v="96"/>
    <n v="325.88"/>
    <n v="3.5000000000000003E-2"/>
    <n v="0.11799999999999999"/>
  </r>
  <r>
    <x v="23"/>
    <x v="4"/>
    <n v="0"/>
    <x v="0"/>
    <n v="2760"/>
    <n v="0"/>
    <n v="0"/>
    <n v="0"/>
    <n v="0"/>
    <n v="0"/>
    <n v="0"/>
    <n v="0"/>
    <n v="0"/>
    <n v="0"/>
    <n v="0"/>
  </r>
  <r>
    <x v="23"/>
    <x v="4"/>
    <n v="1"/>
    <x v="1"/>
    <n v="2760"/>
    <n v="0"/>
    <n v="0"/>
    <n v="0"/>
    <n v="0"/>
    <n v="0"/>
    <n v="18"/>
    <n v="1213"/>
    <n v="5036.37"/>
    <n v="0.439"/>
    <n v="1.825"/>
  </r>
  <r>
    <x v="23"/>
    <x v="4"/>
    <n v="2"/>
    <x v="2"/>
    <n v="2760"/>
    <n v="0"/>
    <n v="0"/>
    <n v="0"/>
    <n v="0"/>
    <n v="0"/>
    <n v="5"/>
    <n v="8656"/>
    <n v="23508.14"/>
    <n v="3.1360000000000001"/>
    <n v="8.516"/>
  </r>
  <r>
    <x v="23"/>
    <x v="4"/>
    <n v="3"/>
    <x v="3"/>
    <n v="2760"/>
    <n v="0"/>
    <n v="0"/>
    <n v="0"/>
    <n v="0"/>
    <n v="0"/>
    <n v="0"/>
    <n v="0"/>
    <n v="0"/>
    <n v="0"/>
    <n v="0"/>
  </r>
  <r>
    <x v="23"/>
    <x v="4"/>
    <n v="4"/>
    <x v="4"/>
    <n v="2760"/>
    <n v="0"/>
    <n v="0"/>
    <n v="0"/>
    <n v="0"/>
    <n v="0"/>
    <n v="0"/>
    <n v="0"/>
    <n v="0"/>
    <n v="0"/>
    <n v="0"/>
  </r>
  <r>
    <x v="23"/>
    <x v="4"/>
    <n v="5"/>
    <x v="5"/>
    <n v="2760"/>
    <n v="0"/>
    <n v="0"/>
    <n v="0"/>
    <n v="0"/>
    <n v="0"/>
    <n v="9"/>
    <n v="1970"/>
    <n v="1529.14"/>
    <n v="0.71399999999999997"/>
    <n v="0.55400000000000005"/>
  </r>
  <r>
    <x v="23"/>
    <x v="4"/>
    <n v="6"/>
    <x v="6"/>
    <n v="2760"/>
    <n v="0"/>
    <n v="0"/>
    <n v="0"/>
    <n v="0"/>
    <n v="0"/>
    <n v="0"/>
    <n v="0"/>
    <n v="0"/>
    <n v="0"/>
    <n v="0"/>
  </r>
  <r>
    <x v="23"/>
    <x v="4"/>
    <n v="7"/>
    <x v="7"/>
    <n v="2760"/>
    <n v="0"/>
    <n v="0"/>
    <n v="0"/>
    <n v="0"/>
    <n v="0"/>
    <n v="0"/>
    <n v="0"/>
    <n v="0"/>
    <n v="0"/>
    <n v="0"/>
  </r>
  <r>
    <x v="23"/>
    <x v="4"/>
    <n v="8"/>
    <x v="8"/>
    <n v="2760"/>
    <n v="0"/>
    <n v="0"/>
    <n v="0"/>
    <n v="0"/>
    <n v="0"/>
    <n v="0"/>
    <n v="0"/>
    <n v="0"/>
    <n v="0"/>
    <n v="0"/>
  </r>
  <r>
    <x v="23"/>
    <x v="4"/>
    <n v="9"/>
    <x v="9"/>
    <n v="2760"/>
    <n v="0"/>
    <n v="0"/>
    <n v="0"/>
    <n v="0"/>
    <n v="0"/>
    <n v="11"/>
    <n v="65"/>
    <n v="292.95999999999998"/>
    <n v="2.4E-2"/>
    <n v="0.106"/>
  </r>
  <r>
    <x v="23"/>
    <x v="5"/>
    <n v="0"/>
    <x v="0"/>
    <n v="2749"/>
    <n v="0"/>
    <n v="0"/>
    <n v="0"/>
    <n v="0"/>
    <n v="0"/>
    <n v="0"/>
    <n v="0"/>
    <n v="0"/>
    <n v="0"/>
    <n v="0"/>
  </r>
  <r>
    <x v="23"/>
    <x v="5"/>
    <n v="1"/>
    <x v="1"/>
    <n v="2749"/>
    <n v="0"/>
    <n v="0"/>
    <n v="0"/>
    <n v="0"/>
    <n v="0"/>
    <n v="26"/>
    <n v="607"/>
    <n v="1842.36"/>
    <n v="0.221"/>
    <n v="0.67"/>
  </r>
  <r>
    <x v="23"/>
    <x v="5"/>
    <n v="2"/>
    <x v="2"/>
    <n v="2749"/>
    <n v="0"/>
    <n v="0"/>
    <n v="0"/>
    <n v="0"/>
    <n v="0"/>
    <n v="1"/>
    <n v="2749"/>
    <n v="28864.5"/>
    <n v="1"/>
    <n v="10.5"/>
  </r>
  <r>
    <x v="23"/>
    <x v="5"/>
    <n v="3"/>
    <x v="3"/>
    <n v="2749"/>
    <n v="0"/>
    <n v="0"/>
    <n v="0"/>
    <n v="0"/>
    <n v="0"/>
    <n v="1"/>
    <n v="25"/>
    <n v="20.83"/>
    <n v="8.9999999999999993E-3"/>
    <n v="8.0000000000000002E-3"/>
  </r>
  <r>
    <x v="23"/>
    <x v="5"/>
    <n v="4"/>
    <x v="4"/>
    <n v="2749"/>
    <n v="0"/>
    <n v="0"/>
    <n v="0"/>
    <n v="0"/>
    <n v="0"/>
    <n v="1"/>
    <n v="10"/>
    <n v="9"/>
    <n v="4.0000000000000001E-3"/>
    <n v="3.0000000000000001E-3"/>
  </r>
  <r>
    <x v="23"/>
    <x v="5"/>
    <n v="5"/>
    <x v="5"/>
    <n v="2749"/>
    <n v="0"/>
    <n v="0"/>
    <n v="0"/>
    <n v="0"/>
    <n v="0"/>
    <n v="9"/>
    <n v="2142"/>
    <n v="6303.13"/>
    <n v="0.77900000000000003"/>
    <n v="2.2930000000000001"/>
  </r>
  <r>
    <x v="23"/>
    <x v="5"/>
    <n v="6"/>
    <x v="6"/>
    <n v="2749"/>
    <n v="0"/>
    <n v="0"/>
    <n v="0"/>
    <n v="0"/>
    <n v="0"/>
    <n v="1"/>
    <n v="30"/>
    <n v="44.5"/>
    <n v="1.0999999999999999E-2"/>
    <n v="1.6E-2"/>
  </r>
  <r>
    <x v="23"/>
    <x v="5"/>
    <n v="7"/>
    <x v="7"/>
    <n v="2749"/>
    <n v="0"/>
    <n v="0"/>
    <n v="0"/>
    <n v="0"/>
    <n v="0"/>
    <n v="2"/>
    <n v="87"/>
    <n v="216.63"/>
    <n v="3.2000000000000001E-2"/>
    <n v="7.9000000000000001E-2"/>
  </r>
  <r>
    <x v="23"/>
    <x v="5"/>
    <n v="8"/>
    <x v="8"/>
    <n v="2749"/>
    <n v="0"/>
    <n v="0"/>
    <n v="0"/>
    <n v="0"/>
    <n v="0"/>
    <n v="0"/>
    <n v="0"/>
    <n v="0"/>
    <n v="0"/>
    <n v="0"/>
  </r>
  <r>
    <x v="23"/>
    <x v="5"/>
    <n v="9"/>
    <x v="9"/>
    <n v="2749"/>
    <n v="0"/>
    <n v="0"/>
    <n v="0"/>
    <n v="0"/>
    <n v="0"/>
    <n v="16"/>
    <n v="504"/>
    <n v="488.4"/>
    <n v="0.183"/>
    <n v="0.17799999999999999"/>
  </r>
  <r>
    <x v="23"/>
    <x v="6"/>
    <n v="0"/>
    <x v="0"/>
    <n v="2774"/>
    <n v="0"/>
    <n v="0"/>
    <n v="0"/>
    <n v="0"/>
    <n v="0"/>
    <n v="1"/>
    <n v="19"/>
    <n v="11"/>
    <n v="7.0000000000000001E-3"/>
    <n v="4.0000000000000001E-3"/>
  </r>
  <r>
    <x v="23"/>
    <x v="6"/>
    <n v="1"/>
    <x v="1"/>
    <n v="2774"/>
    <n v="0"/>
    <n v="0"/>
    <n v="0"/>
    <n v="0"/>
    <n v="0"/>
    <n v="29"/>
    <n v="915"/>
    <n v="5966"/>
    <n v="0.33"/>
    <n v="2.15"/>
  </r>
  <r>
    <x v="23"/>
    <x v="6"/>
    <n v="2"/>
    <x v="2"/>
    <n v="2774"/>
    <n v="0"/>
    <n v="0"/>
    <n v="0"/>
    <n v="0"/>
    <n v="0"/>
    <n v="0"/>
    <n v="0"/>
    <n v="0"/>
    <n v="0"/>
    <n v="0"/>
  </r>
  <r>
    <x v="23"/>
    <x v="6"/>
    <n v="3"/>
    <x v="3"/>
    <n v="2774"/>
    <n v="0"/>
    <n v="0"/>
    <n v="0"/>
    <n v="0"/>
    <n v="0"/>
    <n v="2"/>
    <n v="4"/>
    <n v="8.6999999999999993"/>
    <n v="1E-3"/>
    <n v="3.0000000000000001E-3"/>
  </r>
  <r>
    <x v="23"/>
    <x v="6"/>
    <n v="4"/>
    <x v="4"/>
    <n v="2774"/>
    <n v="0"/>
    <n v="0"/>
    <n v="0"/>
    <n v="0"/>
    <n v="0"/>
    <n v="0"/>
    <n v="0"/>
    <n v="0"/>
    <n v="0"/>
    <n v="0"/>
  </r>
  <r>
    <x v="23"/>
    <x v="6"/>
    <n v="5"/>
    <x v="5"/>
    <n v="2774"/>
    <n v="0"/>
    <n v="0"/>
    <n v="0"/>
    <n v="0"/>
    <n v="0"/>
    <n v="10"/>
    <n v="4819"/>
    <n v="7784.5"/>
    <n v="1.7370000000000001"/>
    <n v="2.806"/>
  </r>
  <r>
    <x v="23"/>
    <x v="6"/>
    <n v="6"/>
    <x v="6"/>
    <n v="2774"/>
    <n v="0"/>
    <n v="0"/>
    <n v="0"/>
    <n v="0"/>
    <n v="0"/>
    <n v="0"/>
    <n v="0"/>
    <n v="0"/>
    <n v="0"/>
    <n v="0"/>
  </r>
  <r>
    <x v="23"/>
    <x v="6"/>
    <n v="7"/>
    <x v="7"/>
    <n v="2774"/>
    <n v="0"/>
    <n v="0"/>
    <n v="0"/>
    <n v="0"/>
    <n v="0"/>
    <n v="2"/>
    <n v="2"/>
    <n v="1.3"/>
    <n v="1E-3"/>
    <n v="0"/>
  </r>
  <r>
    <x v="23"/>
    <x v="6"/>
    <n v="8"/>
    <x v="8"/>
    <n v="2774"/>
    <n v="0"/>
    <n v="0"/>
    <n v="0"/>
    <n v="0"/>
    <n v="0"/>
    <n v="0"/>
    <n v="0"/>
    <n v="0"/>
    <n v="0"/>
    <n v="0"/>
  </r>
  <r>
    <x v="23"/>
    <x v="6"/>
    <n v="9"/>
    <x v="9"/>
    <n v="2774"/>
    <n v="0"/>
    <n v="0"/>
    <n v="0"/>
    <n v="0"/>
    <n v="0"/>
    <n v="13"/>
    <n v="296"/>
    <n v="629"/>
    <n v="0.107"/>
    <n v="0.22700000000000001"/>
  </r>
  <r>
    <x v="23"/>
    <x v="7"/>
    <n v="0"/>
    <x v="0"/>
    <n v="2730"/>
    <n v="0"/>
    <n v="0"/>
    <n v="0"/>
    <n v="0"/>
    <n v="0"/>
    <n v="1"/>
    <n v="1"/>
    <n v="4.45"/>
    <n v="0"/>
    <n v="2E-3"/>
  </r>
  <r>
    <x v="23"/>
    <x v="7"/>
    <n v="1"/>
    <x v="1"/>
    <n v="2730"/>
    <n v="0"/>
    <n v="0"/>
    <n v="0"/>
    <n v="0"/>
    <n v="0"/>
    <n v="12"/>
    <n v="803"/>
    <n v="4442.3500000000004"/>
    <n v="0.29399999999999998"/>
    <n v="1.627"/>
  </r>
  <r>
    <x v="23"/>
    <x v="7"/>
    <n v="2"/>
    <x v="2"/>
    <n v="2730"/>
    <n v="0"/>
    <n v="0"/>
    <n v="0"/>
    <n v="0"/>
    <n v="0"/>
    <n v="6"/>
    <n v="9476"/>
    <n v="38103.46"/>
    <n v="3.4710000000000001"/>
    <n v="13.957000000000001"/>
  </r>
  <r>
    <x v="23"/>
    <x v="7"/>
    <n v="3"/>
    <x v="3"/>
    <n v="2730"/>
    <n v="0"/>
    <n v="0"/>
    <n v="0"/>
    <n v="0"/>
    <n v="0"/>
    <n v="0"/>
    <n v="0"/>
    <n v="0"/>
    <n v="0"/>
    <n v="0"/>
  </r>
  <r>
    <x v="23"/>
    <x v="7"/>
    <n v="4"/>
    <x v="4"/>
    <n v="2730"/>
    <n v="0"/>
    <n v="0"/>
    <n v="0"/>
    <n v="0"/>
    <n v="0"/>
    <n v="0"/>
    <n v="0"/>
    <n v="0"/>
    <n v="0"/>
    <n v="0"/>
  </r>
  <r>
    <x v="23"/>
    <x v="7"/>
    <n v="5"/>
    <x v="5"/>
    <n v="2730"/>
    <n v="0"/>
    <n v="0"/>
    <n v="0"/>
    <n v="0"/>
    <n v="0"/>
    <n v="8"/>
    <n v="2181"/>
    <n v="972.06"/>
    <n v="0.79900000000000004"/>
    <n v="0.35599999999999998"/>
  </r>
  <r>
    <x v="23"/>
    <x v="7"/>
    <n v="6"/>
    <x v="6"/>
    <n v="2730"/>
    <n v="0"/>
    <n v="0"/>
    <n v="0"/>
    <n v="0"/>
    <n v="0"/>
    <n v="0"/>
    <n v="0"/>
    <n v="0"/>
    <n v="0"/>
    <n v="0"/>
  </r>
  <r>
    <x v="23"/>
    <x v="7"/>
    <n v="7"/>
    <x v="7"/>
    <n v="2730"/>
    <n v="0"/>
    <n v="0"/>
    <n v="0"/>
    <n v="0"/>
    <n v="0"/>
    <n v="0"/>
    <n v="0"/>
    <n v="0"/>
    <n v="0"/>
    <n v="0"/>
  </r>
  <r>
    <x v="23"/>
    <x v="7"/>
    <n v="8"/>
    <x v="8"/>
    <n v="2730"/>
    <n v="0"/>
    <n v="0"/>
    <n v="0"/>
    <n v="0"/>
    <n v="0"/>
    <n v="0"/>
    <n v="0"/>
    <n v="0"/>
    <n v="0"/>
    <n v="0"/>
  </r>
  <r>
    <x v="23"/>
    <x v="7"/>
    <n v="9"/>
    <x v="9"/>
    <n v="2730"/>
    <n v="0"/>
    <n v="0"/>
    <n v="0"/>
    <n v="0"/>
    <n v="0"/>
    <n v="17"/>
    <n v="126"/>
    <n v="193.32"/>
    <n v="4.5999999999999999E-2"/>
    <n v="7.0999999999999994E-2"/>
  </r>
  <r>
    <x v="23"/>
    <x v="8"/>
    <n v="0"/>
    <x v="0"/>
    <n v="2786"/>
    <n v="0"/>
    <n v="0"/>
    <n v="0"/>
    <n v="0"/>
    <n v="0"/>
    <n v="1"/>
    <n v="3"/>
    <n v="271.25"/>
    <n v="1E-3"/>
    <n v="9.7000000000000003E-2"/>
  </r>
  <r>
    <x v="23"/>
    <x v="8"/>
    <n v="1"/>
    <x v="1"/>
    <n v="2786"/>
    <n v="0"/>
    <n v="0"/>
    <n v="0"/>
    <n v="0"/>
    <n v="0"/>
    <n v="33"/>
    <n v="1353"/>
    <n v="6037.7"/>
    <n v="0.48599999999999999"/>
    <n v="2.1659999999999999"/>
  </r>
  <r>
    <x v="23"/>
    <x v="8"/>
    <n v="2"/>
    <x v="2"/>
    <n v="2786"/>
    <n v="0"/>
    <n v="0"/>
    <n v="0"/>
    <n v="0"/>
    <n v="0"/>
    <n v="2"/>
    <n v="5572"/>
    <n v="5618.41"/>
    <n v="2"/>
    <n v="2.016"/>
  </r>
  <r>
    <x v="23"/>
    <x v="8"/>
    <n v="3"/>
    <x v="3"/>
    <n v="2786"/>
    <n v="0"/>
    <n v="0"/>
    <n v="0"/>
    <n v="0"/>
    <n v="0"/>
    <n v="1"/>
    <n v="7"/>
    <n v="6.9"/>
    <n v="3.0000000000000001E-3"/>
    <n v="2E-3"/>
  </r>
  <r>
    <x v="23"/>
    <x v="8"/>
    <n v="4"/>
    <x v="4"/>
    <n v="2786"/>
    <n v="0"/>
    <n v="0"/>
    <n v="0"/>
    <n v="0"/>
    <n v="0"/>
    <n v="0"/>
    <n v="0"/>
    <n v="0"/>
    <n v="0"/>
    <n v="0"/>
  </r>
  <r>
    <x v="23"/>
    <x v="8"/>
    <n v="5"/>
    <x v="5"/>
    <n v="2786"/>
    <n v="0"/>
    <n v="0"/>
    <n v="0"/>
    <n v="0"/>
    <n v="0"/>
    <n v="9"/>
    <n v="845"/>
    <n v="4668.3500000000004"/>
    <n v="0.30299999999999999"/>
    <n v="1.675"/>
  </r>
  <r>
    <x v="23"/>
    <x v="8"/>
    <n v="6"/>
    <x v="6"/>
    <n v="2786"/>
    <n v="0"/>
    <n v="0"/>
    <n v="0"/>
    <n v="0"/>
    <n v="0"/>
    <n v="1"/>
    <n v="1958"/>
    <n v="4683"/>
    <n v="0.70299999999999996"/>
    <n v="1.681"/>
  </r>
  <r>
    <x v="23"/>
    <x v="8"/>
    <n v="7"/>
    <x v="7"/>
    <n v="2786"/>
    <n v="0"/>
    <n v="0"/>
    <n v="0"/>
    <n v="0"/>
    <n v="0"/>
    <n v="1"/>
    <n v="15"/>
    <n v="17"/>
    <n v="5.0000000000000001E-3"/>
    <n v="6.0000000000000001E-3"/>
  </r>
  <r>
    <x v="23"/>
    <x v="8"/>
    <n v="8"/>
    <x v="8"/>
    <n v="2786"/>
    <n v="0"/>
    <n v="0"/>
    <n v="0"/>
    <n v="0"/>
    <n v="0"/>
    <n v="0"/>
    <n v="0"/>
    <n v="0"/>
    <n v="0"/>
    <n v="0"/>
  </r>
  <r>
    <x v="23"/>
    <x v="8"/>
    <n v="9"/>
    <x v="9"/>
    <n v="2786"/>
    <n v="0"/>
    <n v="0"/>
    <n v="0"/>
    <n v="0"/>
    <n v="0"/>
    <n v="10"/>
    <n v="472"/>
    <n v="3466.33"/>
    <n v="0.16900000000000001"/>
    <n v="1.244"/>
  </r>
  <r>
    <x v="24"/>
    <x v="0"/>
    <n v="0"/>
    <x v="0"/>
    <n v="1232"/>
    <n v="0"/>
    <n v="0"/>
    <n v="0"/>
    <n v="0"/>
    <n v="0"/>
    <n v="0"/>
    <n v="0"/>
    <n v="0"/>
    <n v="0"/>
    <n v="0"/>
  </r>
  <r>
    <x v="24"/>
    <x v="0"/>
    <n v="1"/>
    <x v="1"/>
    <n v="1232"/>
    <n v="0"/>
    <n v="0"/>
    <n v="0"/>
    <n v="0"/>
    <n v="0"/>
    <n v="8"/>
    <n v="14"/>
    <n v="25.5"/>
    <n v="1.0999999999999999E-2"/>
    <n v="2.1000000000000001E-2"/>
  </r>
  <r>
    <x v="24"/>
    <x v="0"/>
    <n v="2"/>
    <x v="2"/>
    <n v="1232"/>
    <n v="0"/>
    <n v="0"/>
    <n v="0"/>
    <n v="0"/>
    <n v="0"/>
    <n v="2"/>
    <n v="1233"/>
    <n v="8.6999999999999993"/>
    <n v="1"/>
    <n v="7.0000000000000001E-3"/>
  </r>
  <r>
    <x v="24"/>
    <x v="0"/>
    <n v="3"/>
    <x v="3"/>
    <n v="1232"/>
    <n v="0"/>
    <n v="0"/>
    <n v="0"/>
    <n v="0"/>
    <n v="0"/>
    <n v="0"/>
    <n v="0"/>
    <n v="0"/>
    <n v="0"/>
    <n v="0"/>
  </r>
  <r>
    <x v="24"/>
    <x v="0"/>
    <n v="4"/>
    <x v="4"/>
    <n v="1232"/>
    <n v="0"/>
    <n v="0"/>
    <n v="0"/>
    <n v="0"/>
    <n v="0"/>
    <n v="0"/>
    <n v="0"/>
    <n v="0"/>
    <n v="0"/>
    <n v="0"/>
  </r>
  <r>
    <x v="24"/>
    <x v="0"/>
    <n v="5"/>
    <x v="5"/>
    <n v="1232"/>
    <n v="0"/>
    <n v="0"/>
    <n v="0"/>
    <n v="0"/>
    <n v="0"/>
    <n v="3"/>
    <n v="35"/>
    <n v="3.5"/>
    <n v="2.8000000000000001E-2"/>
    <n v="3.0000000000000001E-3"/>
  </r>
  <r>
    <x v="24"/>
    <x v="0"/>
    <n v="6"/>
    <x v="6"/>
    <n v="1232"/>
    <n v="0"/>
    <n v="0"/>
    <n v="0"/>
    <n v="0"/>
    <n v="0"/>
    <n v="3"/>
    <n v="22"/>
    <n v="2.5"/>
    <n v="1.7999999999999999E-2"/>
    <n v="2E-3"/>
  </r>
  <r>
    <x v="24"/>
    <x v="0"/>
    <n v="7"/>
    <x v="7"/>
    <n v="1232"/>
    <n v="0"/>
    <n v="0"/>
    <n v="0"/>
    <n v="0"/>
    <n v="0"/>
    <n v="0"/>
    <n v="0"/>
    <n v="0"/>
    <n v="0"/>
    <n v="0"/>
  </r>
  <r>
    <x v="24"/>
    <x v="0"/>
    <n v="8"/>
    <x v="8"/>
    <n v="1232"/>
    <n v="0"/>
    <n v="0"/>
    <n v="0"/>
    <n v="0"/>
    <n v="0"/>
    <n v="0"/>
    <n v="0"/>
    <n v="0"/>
    <n v="0"/>
    <n v="0"/>
  </r>
  <r>
    <x v="24"/>
    <x v="0"/>
    <n v="9"/>
    <x v="9"/>
    <n v="1232"/>
    <n v="0"/>
    <n v="0"/>
    <n v="0"/>
    <n v="0"/>
    <n v="0"/>
    <n v="1"/>
    <n v="6"/>
    <n v="1.5"/>
    <n v="5.0000000000000001E-3"/>
    <n v="1E-3"/>
  </r>
  <r>
    <x v="24"/>
    <x v="1"/>
    <n v="0"/>
    <x v="0"/>
    <n v="1222"/>
    <n v="0"/>
    <n v="0"/>
    <n v="0"/>
    <n v="0"/>
    <n v="0"/>
    <n v="0"/>
    <n v="0"/>
    <n v="0"/>
    <n v="0"/>
    <n v="0"/>
  </r>
  <r>
    <x v="24"/>
    <x v="1"/>
    <n v="1"/>
    <x v="1"/>
    <n v="1222"/>
    <n v="0"/>
    <n v="0"/>
    <n v="0"/>
    <n v="0"/>
    <n v="0"/>
    <n v="0"/>
    <n v="0"/>
    <n v="0"/>
    <n v="0"/>
    <n v="0"/>
  </r>
  <r>
    <x v="24"/>
    <x v="1"/>
    <n v="2"/>
    <x v="2"/>
    <n v="1222"/>
    <n v="0"/>
    <n v="0"/>
    <n v="0"/>
    <n v="0"/>
    <n v="0"/>
    <n v="6"/>
    <n v="195"/>
    <n v="18"/>
    <n v="0.16"/>
    <n v="1.4999999999999999E-2"/>
  </r>
  <r>
    <x v="24"/>
    <x v="1"/>
    <n v="3"/>
    <x v="3"/>
    <n v="1222"/>
    <n v="0"/>
    <n v="0"/>
    <n v="0"/>
    <n v="0"/>
    <n v="0"/>
    <n v="0"/>
    <n v="0"/>
    <n v="0"/>
    <n v="0"/>
    <n v="0"/>
  </r>
  <r>
    <x v="24"/>
    <x v="1"/>
    <n v="4"/>
    <x v="4"/>
    <n v="1222"/>
    <n v="0"/>
    <n v="0"/>
    <n v="0"/>
    <n v="0"/>
    <n v="0"/>
    <n v="0"/>
    <n v="0"/>
    <n v="0"/>
    <n v="0"/>
    <n v="0"/>
  </r>
  <r>
    <x v="24"/>
    <x v="1"/>
    <n v="5"/>
    <x v="5"/>
    <n v="1222"/>
    <n v="0"/>
    <n v="0"/>
    <n v="0"/>
    <n v="0"/>
    <n v="0"/>
    <n v="0"/>
    <n v="0"/>
    <n v="0"/>
    <n v="0"/>
    <n v="0"/>
  </r>
  <r>
    <x v="24"/>
    <x v="1"/>
    <n v="6"/>
    <x v="6"/>
    <n v="1222"/>
    <n v="0"/>
    <n v="0"/>
    <n v="0"/>
    <n v="0"/>
    <n v="0"/>
    <n v="0"/>
    <n v="0"/>
    <n v="0"/>
    <n v="0"/>
    <n v="0"/>
  </r>
  <r>
    <x v="24"/>
    <x v="1"/>
    <n v="7"/>
    <x v="7"/>
    <n v="1222"/>
    <n v="0"/>
    <n v="0"/>
    <n v="0"/>
    <n v="0"/>
    <n v="0"/>
    <n v="0"/>
    <n v="0"/>
    <n v="0"/>
    <n v="0"/>
    <n v="0"/>
  </r>
  <r>
    <x v="24"/>
    <x v="1"/>
    <n v="8"/>
    <x v="8"/>
    <n v="1222"/>
    <n v="0"/>
    <n v="0"/>
    <n v="0"/>
    <n v="0"/>
    <n v="0"/>
    <n v="0"/>
    <n v="0"/>
    <n v="0"/>
    <n v="0"/>
    <n v="0"/>
  </r>
  <r>
    <x v="24"/>
    <x v="1"/>
    <n v="9"/>
    <x v="9"/>
    <n v="1222"/>
    <n v="0"/>
    <n v="0"/>
    <n v="0"/>
    <n v="0"/>
    <n v="0"/>
    <n v="0"/>
    <n v="0"/>
    <n v="0"/>
    <n v="0"/>
    <n v="0"/>
  </r>
  <r>
    <x v="24"/>
    <x v="2"/>
    <n v="0"/>
    <x v="0"/>
    <n v="0"/>
    <n v="0"/>
    <n v="0"/>
    <n v="0"/>
    <m/>
    <m/>
    <n v="0"/>
    <n v="0"/>
    <n v="0"/>
    <m/>
    <m/>
  </r>
  <r>
    <x v="24"/>
    <x v="2"/>
    <n v="1"/>
    <x v="1"/>
    <n v="0"/>
    <n v="0"/>
    <n v="0"/>
    <n v="0"/>
    <m/>
    <m/>
    <n v="0"/>
    <n v="0"/>
    <n v="0"/>
    <m/>
    <m/>
  </r>
  <r>
    <x v="24"/>
    <x v="2"/>
    <n v="2"/>
    <x v="2"/>
    <n v="0"/>
    <n v="0"/>
    <n v="0"/>
    <n v="0"/>
    <m/>
    <m/>
    <n v="0"/>
    <n v="0"/>
    <n v="0"/>
    <m/>
    <m/>
  </r>
  <r>
    <x v="24"/>
    <x v="2"/>
    <n v="3"/>
    <x v="3"/>
    <n v="0"/>
    <n v="0"/>
    <n v="0"/>
    <n v="0"/>
    <m/>
    <m/>
    <n v="0"/>
    <n v="0"/>
    <n v="0"/>
    <m/>
    <m/>
  </r>
  <r>
    <x v="24"/>
    <x v="2"/>
    <n v="4"/>
    <x v="4"/>
    <n v="0"/>
    <n v="0"/>
    <n v="0"/>
    <n v="0"/>
    <m/>
    <m/>
    <n v="0"/>
    <n v="0"/>
    <n v="0"/>
    <m/>
    <m/>
  </r>
  <r>
    <x v="24"/>
    <x v="2"/>
    <n v="5"/>
    <x v="5"/>
    <n v="0"/>
    <n v="0"/>
    <n v="0"/>
    <n v="0"/>
    <m/>
    <m/>
    <n v="0"/>
    <n v="0"/>
    <n v="0"/>
    <m/>
    <m/>
  </r>
  <r>
    <x v="24"/>
    <x v="2"/>
    <n v="6"/>
    <x v="6"/>
    <n v="0"/>
    <n v="0"/>
    <n v="0"/>
    <n v="0"/>
    <m/>
    <m/>
    <n v="0"/>
    <n v="0"/>
    <n v="0"/>
    <m/>
    <m/>
  </r>
  <r>
    <x v="24"/>
    <x v="2"/>
    <n v="7"/>
    <x v="7"/>
    <n v="0"/>
    <n v="0"/>
    <n v="0"/>
    <n v="0"/>
    <m/>
    <m/>
    <n v="0"/>
    <n v="0"/>
    <n v="0"/>
    <m/>
    <m/>
  </r>
  <r>
    <x v="24"/>
    <x v="2"/>
    <n v="8"/>
    <x v="8"/>
    <n v="0"/>
    <n v="0"/>
    <n v="0"/>
    <n v="0"/>
    <m/>
    <m/>
    <n v="0"/>
    <n v="0"/>
    <n v="0"/>
    <m/>
    <m/>
  </r>
  <r>
    <x v="24"/>
    <x v="2"/>
    <n v="9"/>
    <x v="9"/>
    <n v="0"/>
    <n v="0"/>
    <n v="0"/>
    <n v="0"/>
    <m/>
    <m/>
    <n v="0"/>
    <n v="0"/>
    <n v="0"/>
    <m/>
    <m/>
  </r>
  <r>
    <x v="24"/>
    <x v="3"/>
    <n v="0"/>
    <x v="0"/>
    <n v="1260"/>
    <n v="0"/>
    <n v="0"/>
    <n v="0"/>
    <n v="0"/>
    <n v="0"/>
    <n v="0"/>
    <n v="0"/>
    <n v="0"/>
    <n v="0"/>
    <n v="0"/>
  </r>
  <r>
    <x v="24"/>
    <x v="3"/>
    <n v="1"/>
    <x v="1"/>
    <n v="1260"/>
    <n v="0"/>
    <n v="0"/>
    <n v="0"/>
    <n v="0"/>
    <n v="0"/>
    <n v="0"/>
    <n v="0"/>
    <n v="0"/>
    <n v="0"/>
    <n v="0"/>
  </r>
  <r>
    <x v="24"/>
    <x v="3"/>
    <n v="2"/>
    <x v="2"/>
    <n v="1260"/>
    <n v="0"/>
    <n v="0"/>
    <n v="0"/>
    <n v="0"/>
    <n v="0"/>
    <n v="1"/>
    <n v="1267"/>
    <n v="3"/>
    <n v="1.006"/>
    <n v="2E-3"/>
  </r>
  <r>
    <x v="24"/>
    <x v="3"/>
    <n v="3"/>
    <x v="3"/>
    <n v="1260"/>
    <n v="0"/>
    <n v="0"/>
    <n v="0"/>
    <n v="0"/>
    <n v="0"/>
    <n v="0"/>
    <n v="0"/>
    <n v="0"/>
    <n v="0"/>
    <n v="0"/>
  </r>
  <r>
    <x v="24"/>
    <x v="3"/>
    <n v="4"/>
    <x v="4"/>
    <n v="1260"/>
    <n v="0"/>
    <n v="0"/>
    <n v="0"/>
    <n v="0"/>
    <n v="0"/>
    <n v="0"/>
    <n v="0"/>
    <n v="0"/>
    <n v="0"/>
    <n v="0"/>
  </r>
  <r>
    <x v="24"/>
    <x v="3"/>
    <n v="5"/>
    <x v="5"/>
    <n v="1260"/>
    <n v="0"/>
    <n v="0"/>
    <n v="0"/>
    <n v="0"/>
    <n v="0"/>
    <n v="4"/>
    <n v="335"/>
    <n v="15"/>
    <n v="0.26600000000000001"/>
    <n v="1.2E-2"/>
  </r>
  <r>
    <x v="24"/>
    <x v="3"/>
    <n v="6"/>
    <x v="6"/>
    <n v="1260"/>
    <n v="0"/>
    <n v="0"/>
    <n v="0"/>
    <n v="0"/>
    <n v="0"/>
    <n v="3"/>
    <n v="674"/>
    <n v="29"/>
    <n v="0.53500000000000003"/>
    <n v="2.3E-2"/>
  </r>
  <r>
    <x v="24"/>
    <x v="3"/>
    <n v="7"/>
    <x v="7"/>
    <n v="1260"/>
    <n v="0"/>
    <n v="0"/>
    <n v="0"/>
    <n v="0"/>
    <n v="0"/>
    <n v="0"/>
    <n v="0"/>
    <n v="0"/>
    <n v="0"/>
    <n v="0"/>
  </r>
  <r>
    <x v="24"/>
    <x v="3"/>
    <n v="8"/>
    <x v="8"/>
    <n v="1260"/>
    <n v="0"/>
    <n v="0"/>
    <n v="0"/>
    <n v="0"/>
    <n v="0"/>
    <n v="0"/>
    <n v="0"/>
    <n v="0"/>
    <n v="0"/>
    <n v="0"/>
  </r>
  <r>
    <x v="24"/>
    <x v="3"/>
    <n v="9"/>
    <x v="9"/>
    <n v="1260"/>
    <n v="0"/>
    <n v="0"/>
    <n v="0"/>
    <n v="0"/>
    <n v="0"/>
    <n v="2"/>
    <n v="11"/>
    <n v="3"/>
    <n v="8.9999999999999993E-3"/>
    <n v="2E-3"/>
  </r>
  <r>
    <x v="24"/>
    <x v="4"/>
    <n v="0"/>
    <x v="0"/>
    <n v="1229"/>
    <n v="0"/>
    <n v="0"/>
    <n v="0"/>
    <n v="0"/>
    <n v="0"/>
    <n v="0"/>
    <n v="0"/>
    <n v="0"/>
    <n v="0"/>
    <n v="0"/>
  </r>
  <r>
    <x v="24"/>
    <x v="4"/>
    <n v="1"/>
    <x v="1"/>
    <n v="1229"/>
    <n v="0"/>
    <n v="0"/>
    <n v="0"/>
    <n v="0"/>
    <n v="0"/>
    <n v="6"/>
    <n v="38"/>
    <n v="11.75"/>
    <n v="3.1E-2"/>
    <n v="0.01"/>
  </r>
  <r>
    <x v="24"/>
    <x v="4"/>
    <n v="2"/>
    <x v="2"/>
    <n v="1229"/>
    <n v="0"/>
    <n v="0"/>
    <n v="0"/>
    <n v="0"/>
    <n v="0"/>
    <n v="1"/>
    <n v="725"/>
    <n v="4"/>
    <n v="0.59"/>
    <n v="3.0000000000000001E-3"/>
  </r>
  <r>
    <x v="24"/>
    <x v="4"/>
    <n v="3"/>
    <x v="3"/>
    <n v="1229"/>
    <n v="0"/>
    <n v="0"/>
    <n v="0"/>
    <n v="0"/>
    <n v="0"/>
    <n v="1"/>
    <n v="5"/>
    <n v="3"/>
    <n v="4.0000000000000001E-3"/>
    <n v="2E-3"/>
  </r>
  <r>
    <x v="24"/>
    <x v="4"/>
    <n v="4"/>
    <x v="4"/>
    <n v="1229"/>
    <n v="0"/>
    <n v="0"/>
    <n v="0"/>
    <n v="0"/>
    <n v="0"/>
    <n v="1"/>
    <n v="669"/>
    <n v="2"/>
    <n v="0.54400000000000004"/>
    <n v="2E-3"/>
  </r>
  <r>
    <x v="24"/>
    <x v="4"/>
    <n v="5"/>
    <x v="5"/>
    <n v="1229"/>
    <n v="0"/>
    <n v="0"/>
    <n v="0"/>
    <n v="0"/>
    <n v="0"/>
    <n v="1"/>
    <n v="1"/>
    <n v="3"/>
    <n v="1E-3"/>
    <n v="2E-3"/>
  </r>
  <r>
    <x v="24"/>
    <x v="4"/>
    <n v="6"/>
    <x v="6"/>
    <n v="1229"/>
    <n v="0"/>
    <n v="0"/>
    <n v="0"/>
    <n v="0"/>
    <n v="0"/>
    <n v="2"/>
    <n v="633"/>
    <n v="0.03"/>
    <n v="0.51500000000000001"/>
    <n v="0"/>
  </r>
  <r>
    <x v="24"/>
    <x v="4"/>
    <n v="7"/>
    <x v="7"/>
    <n v="1229"/>
    <n v="0"/>
    <n v="0"/>
    <n v="0"/>
    <n v="0"/>
    <n v="0"/>
    <n v="1"/>
    <n v="2"/>
    <n v="2.5"/>
    <n v="2E-3"/>
    <n v="2E-3"/>
  </r>
  <r>
    <x v="24"/>
    <x v="4"/>
    <n v="8"/>
    <x v="8"/>
    <n v="1229"/>
    <n v="0"/>
    <n v="0"/>
    <n v="0"/>
    <n v="0"/>
    <n v="0"/>
    <n v="0"/>
    <n v="0"/>
    <n v="0"/>
    <n v="0"/>
    <n v="0"/>
  </r>
  <r>
    <x v="24"/>
    <x v="4"/>
    <n v="9"/>
    <x v="9"/>
    <n v="1229"/>
    <n v="0"/>
    <n v="0"/>
    <n v="0"/>
    <n v="0"/>
    <n v="0"/>
    <n v="1"/>
    <n v="6"/>
    <n v="3"/>
    <n v="5.0000000000000001E-3"/>
    <n v="2E-3"/>
  </r>
  <r>
    <x v="24"/>
    <x v="5"/>
    <n v="0"/>
    <x v="0"/>
    <n v="1263"/>
    <n v="0"/>
    <n v="0"/>
    <n v="0"/>
    <n v="0"/>
    <n v="0"/>
    <n v="0"/>
    <n v="0"/>
    <n v="0"/>
    <n v="0"/>
    <n v="0"/>
  </r>
  <r>
    <x v="24"/>
    <x v="5"/>
    <n v="1"/>
    <x v="1"/>
    <n v="1263"/>
    <n v="0"/>
    <n v="0"/>
    <n v="0"/>
    <n v="0"/>
    <n v="0"/>
    <n v="18"/>
    <n v="85"/>
    <n v="44.83"/>
    <n v="6.7000000000000004E-2"/>
    <n v="3.5000000000000003E-2"/>
  </r>
  <r>
    <x v="24"/>
    <x v="5"/>
    <n v="2"/>
    <x v="2"/>
    <n v="1263"/>
    <n v="0"/>
    <n v="0"/>
    <n v="0"/>
    <n v="0"/>
    <n v="0"/>
    <n v="0"/>
    <n v="0"/>
    <n v="0"/>
    <n v="0"/>
    <n v="0"/>
  </r>
  <r>
    <x v="24"/>
    <x v="5"/>
    <n v="3"/>
    <x v="3"/>
    <n v="1263"/>
    <n v="0"/>
    <n v="0"/>
    <n v="0"/>
    <n v="0"/>
    <n v="0"/>
    <n v="0"/>
    <n v="0"/>
    <n v="0"/>
    <n v="0"/>
    <n v="0"/>
  </r>
  <r>
    <x v="24"/>
    <x v="5"/>
    <n v="4"/>
    <x v="4"/>
    <n v="1263"/>
    <n v="0"/>
    <n v="0"/>
    <n v="0"/>
    <n v="0"/>
    <n v="0"/>
    <n v="0"/>
    <n v="0"/>
    <n v="0"/>
    <n v="0"/>
    <n v="0"/>
  </r>
  <r>
    <x v="24"/>
    <x v="5"/>
    <n v="5"/>
    <x v="5"/>
    <n v="1263"/>
    <n v="0"/>
    <n v="0"/>
    <n v="0"/>
    <n v="0"/>
    <n v="0"/>
    <n v="5"/>
    <n v="27"/>
    <n v="5.3"/>
    <n v="2.1000000000000001E-2"/>
    <n v="4.0000000000000001E-3"/>
  </r>
  <r>
    <x v="24"/>
    <x v="5"/>
    <n v="6"/>
    <x v="6"/>
    <n v="1263"/>
    <n v="0"/>
    <n v="0"/>
    <n v="0"/>
    <n v="0"/>
    <n v="0"/>
    <n v="0"/>
    <n v="0"/>
    <n v="0"/>
    <n v="0"/>
    <n v="0"/>
  </r>
  <r>
    <x v="24"/>
    <x v="5"/>
    <n v="7"/>
    <x v="7"/>
    <n v="1263"/>
    <n v="0"/>
    <n v="0"/>
    <n v="0"/>
    <n v="0"/>
    <n v="0"/>
    <n v="0"/>
    <n v="0"/>
    <n v="0"/>
    <n v="0"/>
    <n v="0"/>
  </r>
  <r>
    <x v="24"/>
    <x v="5"/>
    <n v="8"/>
    <x v="8"/>
    <n v="1263"/>
    <n v="0"/>
    <n v="0"/>
    <n v="0"/>
    <n v="0"/>
    <n v="0"/>
    <n v="0"/>
    <n v="0"/>
    <n v="0"/>
    <n v="0"/>
    <n v="0"/>
  </r>
  <r>
    <x v="24"/>
    <x v="5"/>
    <n v="9"/>
    <x v="9"/>
    <n v="1263"/>
    <n v="0"/>
    <n v="0"/>
    <n v="0"/>
    <n v="0"/>
    <n v="0"/>
    <n v="2"/>
    <n v="2"/>
    <n v="2"/>
    <n v="2E-3"/>
    <n v="2E-3"/>
  </r>
  <r>
    <x v="24"/>
    <x v="6"/>
    <n v="0"/>
    <x v="0"/>
    <n v="1647"/>
    <n v="0"/>
    <n v="0"/>
    <n v="0"/>
    <n v="0"/>
    <n v="0"/>
    <n v="0"/>
    <n v="0"/>
    <n v="0"/>
    <n v="0"/>
    <n v="0"/>
  </r>
  <r>
    <x v="24"/>
    <x v="6"/>
    <n v="1"/>
    <x v="1"/>
    <n v="1647"/>
    <n v="0"/>
    <n v="0"/>
    <n v="0"/>
    <n v="0"/>
    <n v="0"/>
    <n v="5"/>
    <n v="21"/>
    <n v="9"/>
    <n v="1.2999999999999999E-2"/>
    <n v="5.0000000000000001E-3"/>
  </r>
  <r>
    <x v="24"/>
    <x v="6"/>
    <n v="2"/>
    <x v="2"/>
    <n v="1647"/>
    <n v="0"/>
    <n v="0"/>
    <n v="0"/>
    <n v="0"/>
    <n v="0"/>
    <n v="3"/>
    <n v="2650"/>
    <n v="9.5"/>
    <n v="1.609"/>
    <n v="6.0000000000000001E-3"/>
  </r>
  <r>
    <x v="24"/>
    <x v="6"/>
    <n v="3"/>
    <x v="3"/>
    <n v="1647"/>
    <n v="0"/>
    <n v="0"/>
    <n v="0"/>
    <n v="0"/>
    <n v="0"/>
    <n v="0"/>
    <n v="0"/>
    <n v="0"/>
    <n v="0"/>
    <n v="0"/>
  </r>
  <r>
    <x v="24"/>
    <x v="6"/>
    <n v="4"/>
    <x v="4"/>
    <n v="1647"/>
    <n v="0"/>
    <n v="0"/>
    <n v="0"/>
    <n v="0"/>
    <n v="0"/>
    <n v="0"/>
    <n v="0"/>
    <n v="0"/>
    <n v="0"/>
    <n v="0"/>
  </r>
  <r>
    <x v="24"/>
    <x v="6"/>
    <n v="5"/>
    <x v="5"/>
    <n v="1647"/>
    <n v="0"/>
    <n v="0"/>
    <n v="0"/>
    <n v="0"/>
    <n v="0"/>
    <n v="4"/>
    <n v="6"/>
    <n v="21"/>
    <n v="4.0000000000000001E-3"/>
    <n v="1.2999999999999999E-2"/>
  </r>
  <r>
    <x v="24"/>
    <x v="6"/>
    <n v="6"/>
    <x v="6"/>
    <n v="1647"/>
    <n v="0"/>
    <n v="0"/>
    <n v="0"/>
    <n v="0"/>
    <n v="0"/>
    <n v="0"/>
    <n v="0"/>
    <n v="0"/>
    <n v="0"/>
    <n v="0"/>
  </r>
  <r>
    <x v="24"/>
    <x v="6"/>
    <n v="7"/>
    <x v="7"/>
    <n v="1647"/>
    <n v="0"/>
    <n v="0"/>
    <n v="0"/>
    <n v="0"/>
    <n v="0"/>
    <n v="0"/>
    <n v="0"/>
    <n v="0"/>
    <n v="0"/>
    <n v="0"/>
  </r>
  <r>
    <x v="24"/>
    <x v="6"/>
    <n v="8"/>
    <x v="8"/>
    <n v="1647"/>
    <n v="0"/>
    <n v="0"/>
    <n v="0"/>
    <n v="0"/>
    <n v="0"/>
    <n v="0"/>
    <n v="0"/>
    <n v="0"/>
    <n v="0"/>
    <n v="0"/>
  </r>
  <r>
    <x v="24"/>
    <x v="6"/>
    <n v="9"/>
    <x v="9"/>
    <n v="1647"/>
    <n v="0"/>
    <n v="0"/>
    <n v="0"/>
    <n v="0"/>
    <n v="0"/>
    <n v="0"/>
    <n v="0"/>
    <n v="0"/>
    <n v="0"/>
    <n v="0"/>
  </r>
  <r>
    <x v="24"/>
    <x v="7"/>
    <n v="0"/>
    <x v="0"/>
    <n v="1509"/>
    <n v="0"/>
    <n v="0"/>
    <n v="0"/>
    <n v="0"/>
    <n v="0"/>
    <n v="0"/>
    <n v="0"/>
    <n v="0"/>
    <n v="0"/>
    <n v="0"/>
  </r>
  <r>
    <x v="24"/>
    <x v="7"/>
    <n v="1"/>
    <x v="1"/>
    <n v="1509"/>
    <n v="0"/>
    <n v="0"/>
    <n v="0"/>
    <n v="0"/>
    <n v="0"/>
    <n v="5"/>
    <n v="70"/>
    <n v="8"/>
    <n v="4.5999999999999999E-2"/>
    <n v="5.0000000000000001E-3"/>
  </r>
  <r>
    <x v="24"/>
    <x v="7"/>
    <n v="2"/>
    <x v="2"/>
    <n v="1509"/>
    <n v="1"/>
    <n v="1199"/>
    <n v="94"/>
    <n v="0.79500000000000004"/>
    <n v="6.2E-2"/>
    <n v="1"/>
    <n v="517"/>
    <n v="1"/>
    <n v="0.34300000000000003"/>
    <n v="1E-3"/>
  </r>
  <r>
    <x v="24"/>
    <x v="7"/>
    <n v="3"/>
    <x v="3"/>
    <n v="1509"/>
    <n v="0"/>
    <n v="0"/>
    <n v="0"/>
    <n v="0"/>
    <n v="0"/>
    <n v="1"/>
    <n v="24"/>
    <n v="1"/>
    <n v="1.6E-2"/>
    <n v="1E-3"/>
  </r>
  <r>
    <x v="24"/>
    <x v="7"/>
    <n v="4"/>
    <x v="4"/>
    <n v="1509"/>
    <n v="0"/>
    <n v="0"/>
    <n v="0"/>
    <n v="0"/>
    <n v="0"/>
    <n v="0"/>
    <n v="0"/>
    <n v="0"/>
    <n v="0"/>
    <n v="0"/>
  </r>
  <r>
    <x v="24"/>
    <x v="7"/>
    <n v="5"/>
    <x v="5"/>
    <n v="1509"/>
    <n v="0"/>
    <n v="0"/>
    <n v="0"/>
    <n v="0"/>
    <n v="0"/>
    <n v="2"/>
    <n v="44"/>
    <n v="5.5"/>
    <n v="2.9000000000000001E-2"/>
    <n v="4.0000000000000001E-3"/>
  </r>
  <r>
    <x v="24"/>
    <x v="7"/>
    <n v="6"/>
    <x v="6"/>
    <n v="1509"/>
    <n v="0"/>
    <n v="0"/>
    <n v="0"/>
    <n v="0"/>
    <n v="0"/>
    <n v="0"/>
    <n v="0"/>
    <n v="0"/>
    <n v="0"/>
    <n v="0"/>
  </r>
  <r>
    <x v="24"/>
    <x v="7"/>
    <n v="7"/>
    <x v="7"/>
    <n v="1509"/>
    <n v="0"/>
    <n v="0"/>
    <n v="0"/>
    <n v="0"/>
    <n v="0"/>
    <n v="0"/>
    <n v="0"/>
    <n v="0"/>
    <n v="0"/>
    <n v="0"/>
  </r>
  <r>
    <x v="24"/>
    <x v="7"/>
    <n v="8"/>
    <x v="8"/>
    <n v="1509"/>
    <n v="0"/>
    <n v="0"/>
    <n v="0"/>
    <n v="0"/>
    <n v="0"/>
    <n v="0"/>
    <n v="0"/>
    <n v="0"/>
    <n v="0"/>
    <n v="0"/>
  </r>
  <r>
    <x v="24"/>
    <x v="7"/>
    <n v="9"/>
    <x v="9"/>
    <n v="1509"/>
    <n v="0"/>
    <n v="0"/>
    <n v="0"/>
    <n v="0"/>
    <n v="0"/>
    <n v="0"/>
    <n v="0"/>
    <n v="0"/>
    <n v="0"/>
    <n v="0"/>
  </r>
  <r>
    <x v="24"/>
    <x v="8"/>
    <n v="0"/>
    <x v="0"/>
    <n v="1274"/>
    <n v="0"/>
    <n v="0"/>
    <n v="0"/>
    <n v="0"/>
    <n v="0"/>
    <n v="0"/>
    <n v="0"/>
    <n v="0"/>
    <n v="0"/>
    <n v="0"/>
  </r>
  <r>
    <x v="24"/>
    <x v="8"/>
    <n v="1"/>
    <x v="1"/>
    <n v="1274"/>
    <n v="0"/>
    <n v="0"/>
    <n v="0"/>
    <n v="0"/>
    <n v="0"/>
    <n v="9"/>
    <n v="169"/>
    <n v="5"/>
    <n v="0.13300000000000001"/>
    <n v="4.0000000000000001E-3"/>
  </r>
  <r>
    <x v="24"/>
    <x v="8"/>
    <n v="2"/>
    <x v="2"/>
    <n v="1274"/>
    <n v="0"/>
    <n v="0"/>
    <n v="0"/>
    <n v="0"/>
    <n v="0"/>
    <n v="3"/>
    <n v="3007"/>
    <n v="18"/>
    <n v="2.359"/>
    <n v="1.4E-2"/>
  </r>
  <r>
    <x v="24"/>
    <x v="8"/>
    <n v="3"/>
    <x v="3"/>
    <n v="1274"/>
    <n v="0"/>
    <n v="0"/>
    <n v="0"/>
    <n v="0"/>
    <n v="0"/>
    <n v="0"/>
    <n v="0"/>
    <n v="0"/>
    <n v="0"/>
    <n v="0"/>
  </r>
  <r>
    <x v="24"/>
    <x v="8"/>
    <n v="4"/>
    <x v="4"/>
    <n v="1274"/>
    <n v="0"/>
    <n v="0"/>
    <n v="0"/>
    <n v="0"/>
    <n v="0"/>
    <n v="0"/>
    <n v="0"/>
    <n v="0"/>
    <n v="0"/>
    <n v="0"/>
  </r>
  <r>
    <x v="24"/>
    <x v="8"/>
    <n v="5"/>
    <x v="5"/>
    <n v="1274"/>
    <n v="0"/>
    <n v="0"/>
    <n v="0"/>
    <n v="0"/>
    <n v="0"/>
    <n v="4"/>
    <n v="128"/>
    <n v="7"/>
    <n v="0.1"/>
    <n v="5.0000000000000001E-3"/>
  </r>
  <r>
    <x v="24"/>
    <x v="8"/>
    <n v="6"/>
    <x v="6"/>
    <n v="1274"/>
    <n v="0"/>
    <n v="0"/>
    <n v="0"/>
    <n v="0"/>
    <n v="0"/>
    <n v="0"/>
    <n v="0"/>
    <n v="0"/>
    <n v="0"/>
    <n v="0"/>
  </r>
  <r>
    <x v="24"/>
    <x v="8"/>
    <n v="7"/>
    <x v="7"/>
    <n v="1274"/>
    <n v="0"/>
    <n v="0"/>
    <n v="0"/>
    <n v="0"/>
    <n v="0"/>
    <n v="0"/>
    <n v="0"/>
    <n v="0"/>
    <n v="0"/>
    <n v="0"/>
  </r>
  <r>
    <x v="24"/>
    <x v="8"/>
    <n v="8"/>
    <x v="8"/>
    <n v="1274"/>
    <n v="0"/>
    <n v="0"/>
    <n v="0"/>
    <n v="0"/>
    <n v="0"/>
    <n v="0"/>
    <n v="0"/>
    <n v="0"/>
    <n v="0"/>
    <n v="0"/>
  </r>
  <r>
    <x v="24"/>
    <x v="8"/>
    <n v="9"/>
    <x v="9"/>
    <n v="1274"/>
    <n v="0"/>
    <n v="0"/>
    <n v="0"/>
    <n v="0"/>
    <n v="0"/>
    <n v="1"/>
    <n v="1"/>
    <n v="6"/>
    <n v="1E-3"/>
    <n v="5.0000000000000001E-3"/>
  </r>
  <r>
    <x v="25"/>
    <x v="0"/>
    <n v="0"/>
    <x v="0"/>
    <n v="5531"/>
    <n v="0"/>
    <n v="0"/>
    <n v="0"/>
    <n v="0"/>
    <n v="0"/>
    <n v="0"/>
    <n v="0"/>
    <n v="0"/>
    <n v="0"/>
    <n v="0"/>
  </r>
  <r>
    <x v="25"/>
    <x v="0"/>
    <n v="1"/>
    <x v="1"/>
    <n v="5531"/>
    <n v="0"/>
    <n v="0"/>
    <n v="0"/>
    <n v="0"/>
    <n v="0"/>
    <n v="13"/>
    <n v="541"/>
    <n v="1472.74"/>
    <n v="9.8000000000000004E-2"/>
    <n v="0.26600000000000001"/>
  </r>
  <r>
    <x v="25"/>
    <x v="0"/>
    <n v="2"/>
    <x v="2"/>
    <n v="5531"/>
    <n v="4"/>
    <n v="5316"/>
    <n v="8461.2999999999993"/>
    <n v="0.96099999999999997"/>
    <n v="1.53"/>
    <n v="0"/>
    <n v="0"/>
    <n v="0"/>
    <n v="0"/>
    <n v="0"/>
  </r>
  <r>
    <x v="25"/>
    <x v="0"/>
    <n v="3"/>
    <x v="3"/>
    <n v="5531"/>
    <n v="1"/>
    <n v="1329"/>
    <n v="3322.5"/>
    <n v="0.24"/>
    <n v="0.60099999999999998"/>
    <n v="0"/>
    <n v="0"/>
    <n v="0"/>
    <n v="0"/>
    <n v="0"/>
  </r>
  <r>
    <x v="25"/>
    <x v="0"/>
    <n v="4"/>
    <x v="4"/>
    <n v="5531"/>
    <n v="0"/>
    <n v="0"/>
    <n v="0"/>
    <n v="0"/>
    <n v="0"/>
    <n v="0"/>
    <n v="0"/>
    <n v="0"/>
    <n v="0"/>
    <n v="0"/>
  </r>
  <r>
    <x v="25"/>
    <x v="0"/>
    <n v="5"/>
    <x v="5"/>
    <n v="5531"/>
    <n v="0"/>
    <n v="0"/>
    <n v="0"/>
    <n v="0"/>
    <n v="0"/>
    <n v="7"/>
    <n v="138"/>
    <n v="45.88"/>
    <n v="2.5000000000000001E-2"/>
    <n v="8.0000000000000002E-3"/>
  </r>
  <r>
    <x v="25"/>
    <x v="0"/>
    <n v="6"/>
    <x v="6"/>
    <n v="5531"/>
    <n v="1"/>
    <n v="617"/>
    <n v="1234"/>
    <n v="0.112"/>
    <n v="0.223"/>
    <n v="0"/>
    <n v="0"/>
    <n v="0"/>
    <n v="0"/>
    <n v="0"/>
  </r>
  <r>
    <x v="25"/>
    <x v="0"/>
    <n v="7"/>
    <x v="7"/>
    <n v="5531"/>
    <n v="0"/>
    <n v="0"/>
    <n v="0"/>
    <n v="0"/>
    <n v="0"/>
    <n v="2"/>
    <n v="19"/>
    <n v="30.5"/>
    <n v="3.0000000000000001E-3"/>
    <n v="6.0000000000000001E-3"/>
  </r>
  <r>
    <x v="25"/>
    <x v="0"/>
    <n v="8"/>
    <x v="8"/>
    <n v="5531"/>
    <n v="0"/>
    <n v="0"/>
    <n v="0"/>
    <n v="0"/>
    <n v="0"/>
    <n v="0"/>
    <n v="0"/>
    <n v="0"/>
    <n v="0"/>
    <n v="0"/>
  </r>
  <r>
    <x v="25"/>
    <x v="0"/>
    <n v="9"/>
    <x v="9"/>
    <n v="5531"/>
    <n v="0"/>
    <n v="0"/>
    <n v="0"/>
    <n v="0"/>
    <n v="0"/>
    <n v="4"/>
    <n v="27"/>
    <n v="26.17"/>
    <n v="5.0000000000000001E-3"/>
    <n v="5.0000000000000001E-3"/>
  </r>
  <r>
    <x v="25"/>
    <x v="1"/>
    <n v="0"/>
    <x v="0"/>
    <n v="5535"/>
    <n v="0"/>
    <n v="0"/>
    <n v="0"/>
    <n v="0"/>
    <n v="0"/>
    <n v="1"/>
    <n v="466"/>
    <n v="621.32000000000005"/>
    <n v="8.4000000000000005E-2"/>
    <n v="0.112"/>
  </r>
  <r>
    <x v="25"/>
    <x v="1"/>
    <n v="1"/>
    <x v="1"/>
    <n v="5535"/>
    <n v="0"/>
    <n v="0"/>
    <n v="0"/>
    <n v="0"/>
    <n v="0"/>
    <n v="4"/>
    <n v="60"/>
    <n v="60.49"/>
    <n v="1.0999999999999999E-2"/>
    <n v="1.0999999999999999E-2"/>
  </r>
  <r>
    <x v="25"/>
    <x v="1"/>
    <n v="2"/>
    <x v="2"/>
    <n v="5535"/>
    <n v="0"/>
    <n v="0"/>
    <n v="0"/>
    <n v="0"/>
    <n v="0"/>
    <n v="3"/>
    <n v="6751"/>
    <n v="34654.730000000003"/>
    <n v="1.2190000000000001"/>
    <n v="6.2610000000000001"/>
  </r>
  <r>
    <x v="25"/>
    <x v="1"/>
    <n v="3"/>
    <x v="3"/>
    <n v="5535"/>
    <n v="0"/>
    <n v="0"/>
    <n v="0"/>
    <n v="0"/>
    <n v="0"/>
    <n v="0"/>
    <n v="0"/>
    <n v="0"/>
    <n v="0"/>
    <n v="0"/>
  </r>
  <r>
    <x v="25"/>
    <x v="1"/>
    <n v="4"/>
    <x v="4"/>
    <n v="5535"/>
    <n v="0"/>
    <n v="0"/>
    <n v="0"/>
    <n v="0"/>
    <n v="0"/>
    <n v="1"/>
    <n v="81"/>
    <n v="108"/>
    <n v="1.4999999999999999E-2"/>
    <n v="0.02"/>
  </r>
  <r>
    <x v="25"/>
    <x v="1"/>
    <n v="5"/>
    <x v="5"/>
    <n v="5535"/>
    <n v="0"/>
    <n v="0"/>
    <n v="0"/>
    <n v="0"/>
    <n v="0"/>
    <n v="12"/>
    <n v="1561"/>
    <n v="3987.17"/>
    <n v="0.28199999999999997"/>
    <n v="0.72"/>
  </r>
  <r>
    <x v="25"/>
    <x v="1"/>
    <n v="6"/>
    <x v="6"/>
    <n v="5535"/>
    <n v="0"/>
    <n v="0"/>
    <n v="0"/>
    <n v="0"/>
    <n v="0"/>
    <n v="2"/>
    <n v="1083"/>
    <n v="2870.33"/>
    <n v="0.19600000000000001"/>
    <n v="0.51900000000000002"/>
  </r>
  <r>
    <x v="25"/>
    <x v="1"/>
    <n v="7"/>
    <x v="7"/>
    <n v="5535"/>
    <n v="0"/>
    <n v="0"/>
    <n v="0"/>
    <n v="0"/>
    <n v="0"/>
    <n v="3"/>
    <n v="78"/>
    <n v="58.21"/>
    <n v="1.4E-2"/>
    <n v="1.0999999999999999E-2"/>
  </r>
  <r>
    <x v="25"/>
    <x v="1"/>
    <n v="8"/>
    <x v="8"/>
    <n v="5535"/>
    <n v="0"/>
    <n v="0"/>
    <n v="0"/>
    <n v="0"/>
    <n v="0"/>
    <n v="0"/>
    <n v="0"/>
    <n v="0"/>
    <n v="0"/>
    <n v="0"/>
  </r>
  <r>
    <x v="25"/>
    <x v="1"/>
    <n v="9"/>
    <x v="9"/>
    <n v="5535"/>
    <n v="0"/>
    <n v="0"/>
    <n v="0"/>
    <n v="0"/>
    <n v="0"/>
    <n v="2"/>
    <n v="12"/>
    <n v="5.98"/>
    <n v="2E-3"/>
    <n v="1E-3"/>
  </r>
  <r>
    <x v="25"/>
    <x v="2"/>
    <n v="0"/>
    <x v="0"/>
    <n v="5554"/>
    <n v="0"/>
    <n v="0"/>
    <n v="0"/>
    <n v="0"/>
    <n v="0"/>
    <n v="0"/>
    <n v="0"/>
    <n v="0"/>
    <n v="0"/>
    <n v="0"/>
  </r>
  <r>
    <x v="25"/>
    <x v="2"/>
    <n v="1"/>
    <x v="1"/>
    <n v="5554"/>
    <n v="0"/>
    <n v="0"/>
    <n v="0"/>
    <n v="0"/>
    <n v="0"/>
    <n v="13"/>
    <n v="3711"/>
    <n v="10424.459999999999"/>
    <n v="0.66800000000000004"/>
    <n v="1.877"/>
  </r>
  <r>
    <x v="25"/>
    <x v="2"/>
    <n v="2"/>
    <x v="2"/>
    <n v="5554"/>
    <n v="0"/>
    <n v="0"/>
    <n v="0"/>
    <n v="0"/>
    <n v="0"/>
    <n v="1"/>
    <n v="4093"/>
    <n v="341.08"/>
    <n v="0.73699999999999999"/>
    <n v="6.0999999999999999E-2"/>
  </r>
  <r>
    <x v="25"/>
    <x v="2"/>
    <n v="3"/>
    <x v="3"/>
    <n v="5554"/>
    <n v="0"/>
    <n v="0"/>
    <n v="0"/>
    <n v="0"/>
    <n v="0"/>
    <n v="0"/>
    <n v="0"/>
    <n v="0"/>
    <n v="0"/>
    <n v="0"/>
  </r>
  <r>
    <x v="25"/>
    <x v="2"/>
    <n v="4"/>
    <x v="4"/>
    <n v="5554"/>
    <n v="0"/>
    <n v="0"/>
    <n v="0"/>
    <n v="0"/>
    <n v="0"/>
    <n v="0"/>
    <n v="0"/>
    <n v="0"/>
    <n v="0"/>
    <n v="0"/>
  </r>
  <r>
    <x v="25"/>
    <x v="2"/>
    <n v="5"/>
    <x v="5"/>
    <n v="5554"/>
    <n v="0"/>
    <n v="0"/>
    <n v="0"/>
    <n v="0"/>
    <n v="0"/>
    <n v="9"/>
    <n v="130"/>
    <n v="121.5"/>
    <n v="2.3E-2"/>
    <n v="2.1999999999999999E-2"/>
  </r>
  <r>
    <x v="25"/>
    <x v="2"/>
    <n v="6"/>
    <x v="6"/>
    <n v="5554"/>
    <n v="0"/>
    <n v="0"/>
    <n v="0"/>
    <n v="0"/>
    <n v="0"/>
    <n v="1"/>
    <n v="15"/>
    <n v="11.5"/>
    <n v="3.0000000000000001E-3"/>
    <n v="2E-3"/>
  </r>
  <r>
    <x v="25"/>
    <x v="2"/>
    <n v="7"/>
    <x v="7"/>
    <n v="5554"/>
    <n v="0"/>
    <n v="0"/>
    <n v="0"/>
    <n v="0"/>
    <n v="0"/>
    <n v="2"/>
    <n v="4095"/>
    <n v="12143.7"/>
    <n v="0.73699999999999999"/>
    <n v="2.1850000000000001"/>
  </r>
  <r>
    <x v="25"/>
    <x v="2"/>
    <n v="8"/>
    <x v="8"/>
    <n v="5554"/>
    <n v="0"/>
    <n v="0"/>
    <n v="0"/>
    <n v="0"/>
    <n v="0"/>
    <n v="0"/>
    <n v="0"/>
    <n v="0"/>
    <n v="0"/>
    <n v="0"/>
  </r>
  <r>
    <x v="25"/>
    <x v="2"/>
    <n v="9"/>
    <x v="9"/>
    <n v="5554"/>
    <n v="0"/>
    <n v="0"/>
    <n v="0"/>
    <n v="0"/>
    <n v="0"/>
    <n v="6"/>
    <n v="557"/>
    <n v="255.92"/>
    <n v="0.1"/>
    <n v="4.5999999999999999E-2"/>
  </r>
  <r>
    <x v="25"/>
    <x v="3"/>
    <n v="0"/>
    <x v="0"/>
    <n v="5560"/>
    <n v="0"/>
    <n v="0"/>
    <n v="0"/>
    <n v="0"/>
    <n v="0"/>
    <n v="0"/>
    <n v="0"/>
    <n v="0"/>
    <n v="0"/>
    <n v="0"/>
  </r>
  <r>
    <x v="25"/>
    <x v="3"/>
    <n v="1"/>
    <x v="1"/>
    <n v="5560"/>
    <n v="0"/>
    <n v="0"/>
    <n v="0"/>
    <n v="0"/>
    <n v="0"/>
    <n v="16"/>
    <n v="5187"/>
    <n v="2107.5300000000002"/>
    <n v="0.93300000000000005"/>
    <n v="0.379"/>
  </r>
  <r>
    <x v="25"/>
    <x v="3"/>
    <n v="2"/>
    <x v="2"/>
    <n v="5560"/>
    <n v="0"/>
    <n v="0"/>
    <n v="0"/>
    <n v="0"/>
    <n v="0"/>
    <n v="7"/>
    <n v="20359"/>
    <n v="46176.95"/>
    <n v="3.661"/>
    <n v="8.3040000000000003"/>
  </r>
  <r>
    <x v="25"/>
    <x v="3"/>
    <n v="3"/>
    <x v="3"/>
    <n v="5560"/>
    <n v="0"/>
    <n v="0"/>
    <n v="0"/>
    <n v="0"/>
    <n v="0"/>
    <n v="0"/>
    <n v="0"/>
    <n v="0"/>
    <n v="0"/>
    <n v="0"/>
  </r>
  <r>
    <x v="25"/>
    <x v="3"/>
    <n v="4"/>
    <x v="4"/>
    <n v="5560"/>
    <n v="0"/>
    <n v="0"/>
    <n v="0"/>
    <n v="0"/>
    <n v="0"/>
    <n v="1"/>
    <n v="6"/>
    <n v="23"/>
    <n v="1E-3"/>
    <n v="4.0000000000000001E-3"/>
  </r>
  <r>
    <x v="25"/>
    <x v="3"/>
    <n v="5"/>
    <x v="5"/>
    <n v="5560"/>
    <n v="0"/>
    <n v="0"/>
    <n v="0"/>
    <n v="0"/>
    <n v="0"/>
    <n v="11"/>
    <n v="3023"/>
    <n v="12049.78"/>
    <n v="0.54400000000000004"/>
    <n v="2.1659999999999999"/>
  </r>
  <r>
    <x v="25"/>
    <x v="3"/>
    <n v="6"/>
    <x v="6"/>
    <n v="5560"/>
    <n v="0"/>
    <n v="0"/>
    <n v="0"/>
    <n v="0"/>
    <n v="0"/>
    <n v="1"/>
    <n v="1083"/>
    <n v="1263.5"/>
    <n v="0.19500000000000001"/>
    <n v="0.22700000000000001"/>
  </r>
  <r>
    <x v="25"/>
    <x v="3"/>
    <n v="7"/>
    <x v="7"/>
    <n v="5560"/>
    <n v="0"/>
    <n v="0"/>
    <n v="0"/>
    <n v="0"/>
    <n v="0"/>
    <n v="1"/>
    <n v="8"/>
    <n v="5.07"/>
    <n v="1E-3"/>
    <n v="1E-3"/>
  </r>
  <r>
    <x v="25"/>
    <x v="3"/>
    <n v="8"/>
    <x v="8"/>
    <n v="5560"/>
    <n v="0"/>
    <n v="0"/>
    <n v="0"/>
    <n v="0"/>
    <n v="0"/>
    <n v="0"/>
    <n v="0"/>
    <n v="0"/>
    <n v="0"/>
    <n v="0"/>
  </r>
  <r>
    <x v="25"/>
    <x v="3"/>
    <n v="9"/>
    <x v="9"/>
    <n v="5560"/>
    <n v="0"/>
    <n v="0"/>
    <n v="0"/>
    <n v="0"/>
    <n v="0"/>
    <n v="5"/>
    <n v="1364"/>
    <n v="809.93"/>
    <n v="0.245"/>
    <n v="0.14599999999999999"/>
  </r>
  <r>
    <x v="25"/>
    <x v="4"/>
    <n v="0"/>
    <x v="0"/>
    <n v="5578"/>
    <n v="0"/>
    <n v="0"/>
    <n v="0"/>
    <n v="0"/>
    <n v="0"/>
    <n v="0"/>
    <n v="0"/>
    <n v="0"/>
    <n v="0"/>
    <n v="0"/>
  </r>
  <r>
    <x v="25"/>
    <x v="4"/>
    <n v="1"/>
    <x v="1"/>
    <n v="5578"/>
    <n v="0"/>
    <n v="0"/>
    <n v="0"/>
    <n v="0"/>
    <n v="0"/>
    <n v="3"/>
    <n v="1304"/>
    <n v="2146.9499999999998"/>
    <n v="0.23400000000000001"/>
    <n v="0.38500000000000001"/>
  </r>
  <r>
    <x v="25"/>
    <x v="4"/>
    <n v="2"/>
    <x v="2"/>
    <n v="5578"/>
    <n v="0"/>
    <n v="0"/>
    <n v="0"/>
    <n v="0"/>
    <n v="0"/>
    <n v="2"/>
    <n v="2658"/>
    <n v="16169.5"/>
    <n v="0.47699999999999998"/>
    <n v="2.899"/>
  </r>
  <r>
    <x v="25"/>
    <x v="4"/>
    <n v="3"/>
    <x v="3"/>
    <n v="5578"/>
    <n v="0"/>
    <n v="0"/>
    <n v="0"/>
    <n v="0"/>
    <n v="0"/>
    <n v="0"/>
    <n v="0"/>
    <n v="0"/>
    <n v="0"/>
    <n v="0"/>
  </r>
  <r>
    <x v="25"/>
    <x v="4"/>
    <n v="4"/>
    <x v="4"/>
    <n v="5578"/>
    <n v="0"/>
    <n v="0"/>
    <n v="0"/>
    <n v="0"/>
    <n v="0"/>
    <n v="0"/>
    <n v="0"/>
    <n v="0"/>
    <n v="0"/>
    <n v="0"/>
  </r>
  <r>
    <x v="25"/>
    <x v="4"/>
    <n v="5"/>
    <x v="5"/>
    <n v="5578"/>
    <n v="0"/>
    <n v="0"/>
    <n v="0"/>
    <n v="0"/>
    <n v="0"/>
    <n v="7"/>
    <n v="21"/>
    <n v="34.89"/>
    <n v="4.0000000000000001E-3"/>
    <n v="6.0000000000000001E-3"/>
  </r>
  <r>
    <x v="25"/>
    <x v="4"/>
    <n v="6"/>
    <x v="6"/>
    <n v="5578"/>
    <n v="0"/>
    <n v="0"/>
    <n v="0"/>
    <n v="0"/>
    <n v="0"/>
    <n v="4"/>
    <n v="2421"/>
    <n v="3420.75"/>
    <n v="0.434"/>
    <n v="0.61299999999999999"/>
  </r>
  <r>
    <x v="25"/>
    <x v="4"/>
    <n v="7"/>
    <x v="7"/>
    <n v="5578"/>
    <n v="0"/>
    <n v="0"/>
    <n v="0"/>
    <n v="0"/>
    <n v="0"/>
    <n v="7"/>
    <n v="11"/>
    <n v="8.25"/>
    <n v="2E-3"/>
    <n v="1E-3"/>
  </r>
  <r>
    <x v="25"/>
    <x v="4"/>
    <n v="8"/>
    <x v="8"/>
    <n v="5578"/>
    <n v="0"/>
    <n v="0"/>
    <n v="0"/>
    <n v="0"/>
    <n v="0"/>
    <n v="0"/>
    <n v="0"/>
    <n v="0"/>
    <n v="0"/>
    <n v="0"/>
  </r>
  <r>
    <x v="25"/>
    <x v="4"/>
    <n v="9"/>
    <x v="9"/>
    <n v="5578"/>
    <n v="0"/>
    <n v="0"/>
    <n v="0"/>
    <n v="0"/>
    <n v="0"/>
    <n v="5"/>
    <n v="32"/>
    <n v="23.29"/>
    <n v="6.0000000000000001E-3"/>
    <n v="4.0000000000000001E-3"/>
  </r>
  <r>
    <x v="25"/>
    <x v="5"/>
    <n v="0"/>
    <x v="0"/>
    <n v="5590"/>
    <n v="0"/>
    <n v="0"/>
    <n v="0"/>
    <n v="0"/>
    <n v="0"/>
    <n v="0"/>
    <n v="0"/>
    <n v="0"/>
    <n v="0"/>
    <n v="0"/>
  </r>
  <r>
    <x v="25"/>
    <x v="5"/>
    <n v="1"/>
    <x v="1"/>
    <n v="5590"/>
    <n v="0"/>
    <n v="0"/>
    <n v="0"/>
    <n v="0"/>
    <n v="0"/>
    <n v="3"/>
    <n v="4148"/>
    <n v="9281.33"/>
    <n v="0.74199999999999999"/>
    <n v="1.659"/>
  </r>
  <r>
    <x v="25"/>
    <x v="5"/>
    <n v="2"/>
    <x v="2"/>
    <n v="5590"/>
    <n v="0"/>
    <n v="0"/>
    <n v="0"/>
    <n v="0"/>
    <n v="0"/>
    <n v="2"/>
    <n v="1225"/>
    <n v="1273.7"/>
    <n v="0.219"/>
    <n v="0.22800000000000001"/>
  </r>
  <r>
    <x v="25"/>
    <x v="5"/>
    <n v="3"/>
    <x v="3"/>
    <n v="5590"/>
    <n v="0"/>
    <n v="0"/>
    <n v="0"/>
    <n v="0"/>
    <n v="0"/>
    <n v="0"/>
    <n v="0"/>
    <n v="0"/>
    <n v="0"/>
    <n v="0"/>
  </r>
  <r>
    <x v="25"/>
    <x v="5"/>
    <n v="4"/>
    <x v="4"/>
    <n v="5590"/>
    <n v="0"/>
    <n v="0"/>
    <n v="0"/>
    <n v="0"/>
    <n v="0"/>
    <n v="1"/>
    <n v="1"/>
    <n v="1.08"/>
    <n v="0"/>
    <n v="0"/>
  </r>
  <r>
    <x v="25"/>
    <x v="5"/>
    <n v="5"/>
    <x v="5"/>
    <n v="5590"/>
    <n v="0"/>
    <n v="0"/>
    <n v="0"/>
    <n v="0"/>
    <n v="0"/>
    <n v="10"/>
    <n v="2808"/>
    <n v="1107.06"/>
    <n v="0.502"/>
    <n v="0.19800000000000001"/>
  </r>
  <r>
    <x v="25"/>
    <x v="5"/>
    <n v="6"/>
    <x v="6"/>
    <n v="5590"/>
    <n v="0"/>
    <n v="0"/>
    <n v="0"/>
    <n v="0"/>
    <n v="0"/>
    <n v="4"/>
    <n v="6282"/>
    <n v="19551.75"/>
    <n v="1.1240000000000001"/>
    <n v="3.4980000000000002"/>
  </r>
  <r>
    <x v="25"/>
    <x v="5"/>
    <n v="7"/>
    <x v="7"/>
    <n v="5590"/>
    <n v="0"/>
    <n v="0"/>
    <n v="0"/>
    <n v="0"/>
    <n v="0"/>
    <n v="5"/>
    <n v="10"/>
    <n v="37.32"/>
    <n v="2E-3"/>
    <n v="7.0000000000000001E-3"/>
  </r>
  <r>
    <x v="25"/>
    <x v="5"/>
    <n v="8"/>
    <x v="8"/>
    <n v="5590"/>
    <n v="0"/>
    <n v="0"/>
    <n v="0"/>
    <n v="0"/>
    <n v="0"/>
    <n v="0"/>
    <n v="0"/>
    <n v="0"/>
    <n v="0"/>
    <n v="0"/>
  </r>
  <r>
    <x v="25"/>
    <x v="5"/>
    <n v="9"/>
    <x v="9"/>
    <n v="5590"/>
    <n v="0"/>
    <n v="0"/>
    <n v="0"/>
    <n v="0"/>
    <n v="0"/>
    <n v="10"/>
    <n v="1603"/>
    <n v="1479.37"/>
    <n v="0.28699999999999998"/>
    <n v="0.26500000000000001"/>
  </r>
  <r>
    <x v="25"/>
    <x v="6"/>
    <n v="0"/>
    <x v="0"/>
    <n v="5612"/>
    <n v="0"/>
    <n v="0"/>
    <n v="0"/>
    <n v="0"/>
    <n v="0"/>
    <n v="0"/>
    <n v="0"/>
    <n v="0"/>
    <n v="0"/>
    <n v="0"/>
  </r>
  <r>
    <x v="25"/>
    <x v="6"/>
    <n v="1"/>
    <x v="1"/>
    <n v="5612"/>
    <n v="0"/>
    <n v="0"/>
    <n v="0"/>
    <n v="0"/>
    <n v="0"/>
    <n v="6"/>
    <n v="7030"/>
    <n v="33910.33"/>
    <n v="1.252"/>
    <n v="6.0410000000000004"/>
  </r>
  <r>
    <x v="25"/>
    <x v="6"/>
    <n v="2"/>
    <x v="2"/>
    <n v="5612"/>
    <n v="0"/>
    <n v="0"/>
    <n v="0"/>
    <n v="0"/>
    <n v="0"/>
    <n v="2"/>
    <n v="2550"/>
    <n v="19508.5"/>
    <n v="0.45400000000000001"/>
    <n v="3.476"/>
  </r>
  <r>
    <x v="25"/>
    <x v="6"/>
    <n v="3"/>
    <x v="3"/>
    <n v="5612"/>
    <n v="0"/>
    <n v="0"/>
    <n v="0"/>
    <n v="0"/>
    <n v="0"/>
    <n v="2"/>
    <n v="342"/>
    <n v="848"/>
    <n v="6.0999999999999999E-2"/>
    <n v="0.151"/>
  </r>
  <r>
    <x v="25"/>
    <x v="6"/>
    <n v="4"/>
    <x v="4"/>
    <n v="5612"/>
    <n v="0"/>
    <n v="0"/>
    <n v="0"/>
    <n v="0"/>
    <n v="0"/>
    <n v="1"/>
    <n v="80"/>
    <n v="44"/>
    <n v="1.4E-2"/>
    <n v="8.0000000000000002E-3"/>
  </r>
  <r>
    <x v="25"/>
    <x v="6"/>
    <n v="5"/>
    <x v="5"/>
    <n v="5612"/>
    <n v="0"/>
    <n v="0"/>
    <n v="0"/>
    <n v="0"/>
    <n v="0"/>
    <n v="10"/>
    <n v="2652"/>
    <n v="1781.69"/>
    <n v="0.47299999999999998"/>
    <n v="0.317"/>
  </r>
  <r>
    <x v="25"/>
    <x v="6"/>
    <n v="6"/>
    <x v="6"/>
    <n v="5612"/>
    <n v="0"/>
    <n v="0"/>
    <n v="0"/>
    <n v="0"/>
    <n v="0"/>
    <n v="2"/>
    <n v="1642"/>
    <n v="8754.06"/>
    <n v="0.29299999999999998"/>
    <n v="1.56"/>
  </r>
  <r>
    <x v="25"/>
    <x v="6"/>
    <n v="7"/>
    <x v="7"/>
    <n v="5612"/>
    <n v="0"/>
    <n v="0"/>
    <n v="0"/>
    <n v="0"/>
    <n v="0"/>
    <n v="3"/>
    <n v="4"/>
    <n v="6.78"/>
    <n v="1E-3"/>
    <n v="1E-3"/>
  </r>
  <r>
    <x v="25"/>
    <x v="6"/>
    <n v="8"/>
    <x v="8"/>
    <n v="5612"/>
    <n v="0"/>
    <n v="0"/>
    <n v="0"/>
    <n v="0"/>
    <n v="0"/>
    <n v="0"/>
    <n v="0"/>
    <n v="0"/>
    <n v="0"/>
    <n v="0"/>
  </r>
  <r>
    <x v="25"/>
    <x v="6"/>
    <n v="9"/>
    <x v="9"/>
    <n v="5612"/>
    <n v="0"/>
    <n v="0"/>
    <n v="0"/>
    <n v="0"/>
    <n v="0"/>
    <n v="13"/>
    <n v="114"/>
    <n v="97.85"/>
    <n v="0.02"/>
    <n v="1.7000000000000001E-2"/>
  </r>
  <r>
    <x v="25"/>
    <x v="7"/>
    <n v="0"/>
    <x v="0"/>
    <n v="5621"/>
    <n v="0"/>
    <n v="0"/>
    <n v="0"/>
    <n v="0"/>
    <n v="0"/>
    <n v="0"/>
    <n v="0"/>
    <n v="0"/>
    <n v="0"/>
    <n v="0"/>
  </r>
  <r>
    <x v="25"/>
    <x v="7"/>
    <n v="1"/>
    <x v="1"/>
    <n v="5621"/>
    <n v="0"/>
    <n v="0"/>
    <n v="0"/>
    <n v="0"/>
    <n v="0"/>
    <n v="4"/>
    <n v="9739"/>
    <n v="41324.42"/>
    <n v="1.7330000000000001"/>
    <n v="7.3520000000000003"/>
  </r>
  <r>
    <x v="25"/>
    <x v="7"/>
    <n v="2"/>
    <x v="2"/>
    <n v="5621"/>
    <n v="0"/>
    <n v="0"/>
    <n v="0"/>
    <n v="0"/>
    <n v="0"/>
    <n v="5"/>
    <n v="18525"/>
    <n v="229501.85"/>
    <n v="3.2949999999999999"/>
    <n v="40.829000000000001"/>
  </r>
  <r>
    <x v="25"/>
    <x v="7"/>
    <n v="3"/>
    <x v="3"/>
    <n v="5621"/>
    <n v="0"/>
    <n v="0"/>
    <n v="0"/>
    <n v="0"/>
    <n v="0"/>
    <n v="0"/>
    <n v="0"/>
    <n v="0"/>
    <n v="0"/>
    <n v="0"/>
  </r>
  <r>
    <x v="25"/>
    <x v="7"/>
    <n v="4"/>
    <x v="4"/>
    <n v="5621"/>
    <n v="0"/>
    <n v="0"/>
    <n v="0"/>
    <n v="0"/>
    <n v="0"/>
    <n v="0"/>
    <n v="0"/>
    <n v="0"/>
    <n v="0"/>
    <n v="0"/>
  </r>
  <r>
    <x v="25"/>
    <x v="7"/>
    <n v="5"/>
    <x v="5"/>
    <n v="5621"/>
    <n v="0"/>
    <n v="0"/>
    <n v="0"/>
    <n v="0"/>
    <n v="0"/>
    <n v="12"/>
    <n v="10818"/>
    <n v="6991.21"/>
    <n v="1.925"/>
    <n v="1.244"/>
  </r>
  <r>
    <x v="25"/>
    <x v="7"/>
    <n v="6"/>
    <x v="6"/>
    <n v="5621"/>
    <n v="0"/>
    <n v="0"/>
    <n v="0"/>
    <n v="0"/>
    <n v="0"/>
    <n v="6"/>
    <n v="5338"/>
    <n v="18273.75"/>
    <n v="0.95"/>
    <n v="3.25"/>
  </r>
  <r>
    <x v="25"/>
    <x v="7"/>
    <n v="7"/>
    <x v="7"/>
    <n v="5621"/>
    <n v="0"/>
    <n v="0"/>
    <n v="0"/>
    <n v="0"/>
    <n v="0"/>
    <n v="2"/>
    <n v="1223"/>
    <n v="224.45"/>
    <n v="0.218"/>
    <n v="0.04"/>
  </r>
  <r>
    <x v="25"/>
    <x v="7"/>
    <n v="8"/>
    <x v="8"/>
    <n v="5621"/>
    <n v="0"/>
    <n v="0"/>
    <n v="0"/>
    <n v="0"/>
    <n v="0"/>
    <n v="0"/>
    <n v="0"/>
    <n v="0"/>
    <n v="0"/>
    <n v="0"/>
  </r>
  <r>
    <x v="25"/>
    <x v="7"/>
    <n v="9"/>
    <x v="9"/>
    <n v="5621"/>
    <n v="0"/>
    <n v="0"/>
    <n v="0"/>
    <n v="0"/>
    <n v="0"/>
    <n v="9"/>
    <n v="151"/>
    <n v="155.65"/>
    <n v="2.7E-2"/>
    <n v="2.8000000000000001E-2"/>
  </r>
  <r>
    <x v="25"/>
    <x v="8"/>
    <n v="0"/>
    <x v="0"/>
    <n v="5657"/>
    <n v="0"/>
    <n v="0"/>
    <n v="0"/>
    <n v="0"/>
    <n v="0"/>
    <n v="3"/>
    <n v="2893"/>
    <n v="521.03"/>
    <n v="0.51100000000000001"/>
    <n v="9.1999999999999998E-2"/>
  </r>
  <r>
    <x v="25"/>
    <x v="8"/>
    <n v="1"/>
    <x v="1"/>
    <n v="5657"/>
    <n v="0"/>
    <n v="0"/>
    <n v="0"/>
    <n v="0"/>
    <n v="0"/>
    <n v="5"/>
    <n v="99"/>
    <n v="309.83"/>
    <n v="1.7999999999999999E-2"/>
    <n v="5.5E-2"/>
  </r>
  <r>
    <x v="25"/>
    <x v="8"/>
    <n v="2"/>
    <x v="2"/>
    <n v="5657"/>
    <n v="0"/>
    <n v="0"/>
    <n v="0"/>
    <n v="0"/>
    <n v="0"/>
    <n v="5"/>
    <n v="12315"/>
    <n v="37332.400000000001"/>
    <n v="2.177"/>
    <n v="6.5990000000000002"/>
  </r>
  <r>
    <x v="25"/>
    <x v="8"/>
    <n v="3"/>
    <x v="3"/>
    <n v="5657"/>
    <n v="0"/>
    <n v="0"/>
    <n v="0"/>
    <n v="0"/>
    <n v="0"/>
    <n v="3"/>
    <n v="441"/>
    <n v="407.72"/>
    <n v="7.8E-2"/>
    <n v="7.1999999999999995E-2"/>
  </r>
  <r>
    <x v="25"/>
    <x v="8"/>
    <n v="4"/>
    <x v="4"/>
    <n v="5657"/>
    <n v="0"/>
    <n v="0"/>
    <n v="0"/>
    <n v="0"/>
    <n v="0"/>
    <n v="1"/>
    <n v="1494"/>
    <n v="921.3"/>
    <n v="0.26400000000000001"/>
    <n v="0.16300000000000001"/>
  </r>
  <r>
    <x v="25"/>
    <x v="8"/>
    <n v="5"/>
    <x v="5"/>
    <n v="5657"/>
    <n v="0"/>
    <n v="0"/>
    <n v="0"/>
    <n v="0"/>
    <n v="0"/>
    <n v="12"/>
    <n v="5517"/>
    <n v="5396.48"/>
    <n v="0.97499999999999998"/>
    <n v="0.95399999999999996"/>
  </r>
  <r>
    <x v="25"/>
    <x v="8"/>
    <n v="6"/>
    <x v="6"/>
    <n v="5657"/>
    <n v="0"/>
    <n v="0"/>
    <n v="0"/>
    <n v="0"/>
    <n v="0"/>
    <n v="2"/>
    <n v="24"/>
    <n v="22"/>
    <n v="4.0000000000000001E-3"/>
    <n v="4.0000000000000001E-3"/>
  </r>
  <r>
    <x v="25"/>
    <x v="8"/>
    <n v="7"/>
    <x v="7"/>
    <n v="5657"/>
    <n v="0"/>
    <n v="0"/>
    <n v="0"/>
    <n v="0"/>
    <n v="0"/>
    <n v="2"/>
    <n v="1206"/>
    <n v="784.67"/>
    <n v="0.21299999999999999"/>
    <n v="0.13900000000000001"/>
  </r>
  <r>
    <x v="25"/>
    <x v="8"/>
    <n v="8"/>
    <x v="8"/>
    <n v="5657"/>
    <n v="0"/>
    <n v="0"/>
    <n v="0"/>
    <n v="0"/>
    <n v="0"/>
    <n v="0"/>
    <n v="0"/>
    <n v="0"/>
    <n v="0"/>
    <n v="0"/>
  </r>
  <r>
    <x v="25"/>
    <x v="8"/>
    <n v="9"/>
    <x v="9"/>
    <n v="5657"/>
    <n v="0"/>
    <n v="0"/>
    <n v="0"/>
    <n v="0"/>
    <n v="0"/>
    <n v="8"/>
    <n v="65"/>
    <n v="47.72"/>
    <n v="1.0999999999999999E-2"/>
    <n v="8.0000000000000002E-3"/>
  </r>
  <r>
    <x v="26"/>
    <x v="0"/>
    <n v="0"/>
    <x v="0"/>
    <n v="1392645"/>
    <n v="268"/>
    <n v="56841"/>
    <n v="363248.5"/>
    <n v="4.1000000000000002E-2"/>
    <n v="0.26100000000000001"/>
    <n v="3903"/>
    <n v="737532"/>
    <n v="1204732.27"/>
    <n v="0.53"/>
    <n v="0.86499999999999999"/>
  </r>
  <r>
    <x v="26"/>
    <x v="0"/>
    <n v="1"/>
    <x v="1"/>
    <n v="1392645"/>
    <n v="54"/>
    <n v="20315"/>
    <n v="28053.200000000001"/>
    <n v="1.4999999999999999E-2"/>
    <n v="0.02"/>
    <n v="7646"/>
    <n v="779835"/>
    <n v="1898096.74"/>
    <n v="0.56000000000000005"/>
    <n v="1.363"/>
  </r>
  <r>
    <x v="26"/>
    <x v="0"/>
    <n v="2"/>
    <x v="2"/>
    <n v="1392645"/>
    <n v="16"/>
    <n v="29608"/>
    <n v="129553.3"/>
    <n v="2.1000000000000001E-2"/>
    <n v="9.2999999999999999E-2"/>
    <n v="212"/>
    <n v="668760"/>
    <n v="920344.55"/>
    <n v="0.48"/>
    <n v="0.66100000000000003"/>
  </r>
  <r>
    <x v="26"/>
    <x v="0"/>
    <n v="3"/>
    <x v="3"/>
    <n v="1392645"/>
    <n v="2553"/>
    <n v="356062"/>
    <n v="4275579.0999999996"/>
    <n v="0.25600000000000001"/>
    <n v="3.069"/>
    <n v="6993"/>
    <n v="674468"/>
    <n v="2966222.32"/>
    <n v="0.48399999999999999"/>
    <n v="2.129"/>
  </r>
  <r>
    <x v="26"/>
    <x v="0"/>
    <n v="4"/>
    <x v="4"/>
    <n v="1392645"/>
    <n v="0"/>
    <n v="0"/>
    <n v="0"/>
    <n v="0"/>
    <n v="0"/>
    <n v="60"/>
    <n v="2281"/>
    <n v="3980.15"/>
    <n v="2E-3"/>
    <n v="3.0000000000000001E-3"/>
  </r>
  <r>
    <x v="26"/>
    <x v="0"/>
    <n v="5"/>
    <x v="5"/>
    <n v="1392645"/>
    <n v="917"/>
    <n v="136059"/>
    <n v="1269490.6000000001"/>
    <n v="9.8000000000000004E-2"/>
    <n v="0.91200000000000003"/>
    <n v="8314"/>
    <n v="1074674"/>
    <n v="3415723.35"/>
    <n v="0.77200000000000002"/>
    <n v="2.452"/>
  </r>
  <r>
    <x v="26"/>
    <x v="0"/>
    <n v="6"/>
    <x v="6"/>
    <n v="1392645"/>
    <n v="1"/>
    <n v="16"/>
    <n v="39357.08"/>
    <n v="0"/>
    <n v="2.8000000000000001E-2"/>
    <n v="68"/>
    <n v="44846"/>
    <n v="28293"/>
    <n v="3.2000000000000001E-2"/>
    <n v="0.02"/>
  </r>
  <r>
    <x v="26"/>
    <x v="0"/>
    <n v="7"/>
    <x v="7"/>
    <n v="1392645"/>
    <n v="0"/>
    <n v="0"/>
    <n v="0"/>
    <n v="0"/>
    <n v="0"/>
    <n v="55"/>
    <n v="5484"/>
    <n v="22461.81"/>
    <n v="4.0000000000000001E-3"/>
    <n v="1.6E-2"/>
  </r>
  <r>
    <x v="26"/>
    <x v="0"/>
    <n v="8"/>
    <x v="8"/>
    <n v="1392645"/>
    <n v="7"/>
    <n v="1001"/>
    <n v="8443.5"/>
    <n v="1E-3"/>
    <n v="6.0000000000000001E-3"/>
    <n v="428"/>
    <n v="93020"/>
    <n v="93929.9"/>
    <n v="6.7000000000000004E-2"/>
    <n v="6.7000000000000004E-2"/>
  </r>
  <r>
    <x v="26"/>
    <x v="0"/>
    <n v="9"/>
    <x v="9"/>
    <n v="1392645"/>
    <n v="160"/>
    <n v="5429"/>
    <n v="22103.599999999999"/>
    <n v="4.0000000000000001E-3"/>
    <n v="1.6E-2"/>
    <n v="4540"/>
    <n v="204315"/>
    <n v="520234.36"/>
    <n v="0.14699999999999999"/>
    <n v="0.374"/>
  </r>
  <r>
    <x v="26"/>
    <x v="1"/>
    <n v="0"/>
    <x v="0"/>
    <n v="1416528"/>
    <n v="421"/>
    <n v="89488"/>
    <n v="561349.4"/>
    <n v="6.3E-2"/>
    <n v="0.39600000000000002"/>
    <n v="4085"/>
    <n v="692393"/>
    <n v="1358064.75"/>
    <n v="0.48899999999999999"/>
    <n v="0.95899999999999996"/>
  </r>
  <r>
    <x v="26"/>
    <x v="1"/>
    <n v="1"/>
    <x v="1"/>
    <n v="1416528"/>
    <n v="67"/>
    <n v="15234"/>
    <n v="34404.76"/>
    <n v="1.0999999999999999E-2"/>
    <n v="2.4E-2"/>
    <n v="7348"/>
    <n v="757950"/>
    <n v="1979770.48"/>
    <n v="0.53500000000000003"/>
    <n v="1.397"/>
  </r>
  <r>
    <x v="26"/>
    <x v="1"/>
    <n v="2"/>
    <x v="2"/>
    <n v="1416528"/>
    <n v="12"/>
    <n v="51121"/>
    <n v="240947.4"/>
    <n v="3.5999999999999997E-2"/>
    <n v="0.17"/>
    <n v="147"/>
    <n v="619378"/>
    <n v="589075.25"/>
    <n v="0.437"/>
    <n v="0.41599999999999998"/>
  </r>
  <r>
    <x v="26"/>
    <x v="1"/>
    <n v="3"/>
    <x v="3"/>
    <n v="1416528"/>
    <n v="2599"/>
    <n v="279005"/>
    <n v="4277337.92"/>
    <n v="0.19700000000000001"/>
    <n v="3.02"/>
    <n v="7476"/>
    <n v="811689"/>
    <n v="4005353.9"/>
    <n v="0.57299999999999995"/>
    <n v="2.827"/>
  </r>
  <r>
    <x v="26"/>
    <x v="1"/>
    <n v="4"/>
    <x v="4"/>
    <n v="1416528"/>
    <n v="0"/>
    <n v="0"/>
    <n v="0"/>
    <n v="0"/>
    <n v="0"/>
    <n v="43"/>
    <n v="2334"/>
    <n v="7767.99"/>
    <n v="2E-3"/>
    <n v="5.0000000000000001E-3"/>
  </r>
  <r>
    <x v="26"/>
    <x v="1"/>
    <n v="5"/>
    <x v="5"/>
    <n v="1416528"/>
    <n v="1192"/>
    <n v="193101"/>
    <n v="1450407.67"/>
    <n v="0.13600000000000001"/>
    <n v="1.024"/>
    <n v="7795"/>
    <n v="860689"/>
    <n v="2596521.84"/>
    <n v="0.60799999999999998"/>
    <n v="1.833"/>
  </r>
  <r>
    <x v="26"/>
    <x v="1"/>
    <n v="6"/>
    <x v="6"/>
    <n v="1416528"/>
    <n v="0"/>
    <n v="0"/>
    <n v="0"/>
    <n v="0"/>
    <n v="0"/>
    <n v="28"/>
    <n v="9668"/>
    <n v="4790.33"/>
    <n v="7.0000000000000001E-3"/>
    <n v="3.0000000000000001E-3"/>
  </r>
  <r>
    <x v="26"/>
    <x v="1"/>
    <n v="7"/>
    <x v="7"/>
    <n v="1416528"/>
    <n v="4"/>
    <n v="646"/>
    <n v="2824.25"/>
    <n v="0"/>
    <n v="2E-3"/>
    <n v="43"/>
    <n v="6042"/>
    <n v="39758.339999999997"/>
    <n v="4.0000000000000001E-3"/>
    <n v="2.8000000000000001E-2"/>
  </r>
  <r>
    <x v="26"/>
    <x v="1"/>
    <n v="8"/>
    <x v="8"/>
    <n v="1416528"/>
    <n v="10"/>
    <n v="8362"/>
    <n v="3017.12"/>
    <n v="6.0000000000000001E-3"/>
    <n v="2E-3"/>
    <n v="436"/>
    <n v="46026"/>
    <n v="70206.69"/>
    <n v="3.2000000000000001E-2"/>
    <n v="0.05"/>
  </r>
  <r>
    <x v="26"/>
    <x v="1"/>
    <n v="9"/>
    <x v="9"/>
    <n v="1416528"/>
    <n v="98"/>
    <n v="12493"/>
    <n v="29208.25"/>
    <n v="8.9999999999999993E-3"/>
    <n v="2.1000000000000001E-2"/>
    <n v="4603"/>
    <n v="267373"/>
    <n v="558361.5"/>
    <n v="0.189"/>
    <n v="0.39400000000000002"/>
  </r>
  <r>
    <x v="26"/>
    <x v="2"/>
    <n v="0"/>
    <x v="0"/>
    <n v="1430505"/>
    <n v="370"/>
    <n v="63158"/>
    <n v="293498"/>
    <n v="4.3999999999999997E-2"/>
    <n v="0.20499999999999999"/>
    <n v="3186"/>
    <n v="507851"/>
    <n v="771701.64"/>
    <n v="0.35499999999999998"/>
    <n v="0.53900000000000003"/>
  </r>
  <r>
    <x v="26"/>
    <x v="2"/>
    <n v="1"/>
    <x v="1"/>
    <n v="1430505"/>
    <n v="165"/>
    <n v="40977"/>
    <n v="58037.2"/>
    <n v="2.9000000000000001E-2"/>
    <n v="4.1000000000000002E-2"/>
    <n v="5214"/>
    <n v="524630"/>
    <n v="1178721.81"/>
    <n v="0.36699999999999999"/>
    <n v="0.82399999999999995"/>
  </r>
  <r>
    <x v="26"/>
    <x v="2"/>
    <n v="2"/>
    <x v="2"/>
    <n v="1430505"/>
    <n v="24"/>
    <n v="103158"/>
    <n v="376142.42"/>
    <n v="7.1999999999999995E-2"/>
    <n v="0.26300000000000001"/>
    <n v="181"/>
    <n v="701075"/>
    <n v="840738.14"/>
    <n v="0.49"/>
    <n v="0.58799999999999997"/>
  </r>
  <r>
    <x v="26"/>
    <x v="2"/>
    <n v="3"/>
    <x v="3"/>
    <n v="1430505"/>
    <n v="3294"/>
    <n v="399568"/>
    <n v="3673511.03"/>
    <n v="0.27900000000000003"/>
    <n v="2.5680000000000001"/>
    <n v="7815"/>
    <n v="814859"/>
    <n v="4905474.71"/>
    <n v="0.56999999999999995"/>
    <n v="3.4279999999999999"/>
  </r>
  <r>
    <x v="26"/>
    <x v="2"/>
    <n v="4"/>
    <x v="4"/>
    <n v="1430505"/>
    <n v="0"/>
    <n v="0"/>
    <n v="0"/>
    <n v="0"/>
    <n v="0"/>
    <n v="2"/>
    <n v="3006"/>
    <n v="1837.9"/>
    <n v="2E-3"/>
    <n v="1E-3"/>
  </r>
  <r>
    <x v="26"/>
    <x v="2"/>
    <n v="5"/>
    <x v="5"/>
    <n v="1430505"/>
    <n v="1850"/>
    <n v="312967"/>
    <n v="1798099.4"/>
    <n v="0.219"/>
    <n v="1.256"/>
    <n v="8882"/>
    <n v="1039246"/>
    <n v="3226644.8"/>
    <n v="0.72599999999999998"/>
    <n v="2.2549999999999999"/>
  </r>
  <r>
    <x v="26"/>
    <x v="2"/>
    <n v="6"/>
    <x v="6"/>
    <n v="1430505"/>
    <n v="9"/>
    <n v="338"/>
    <n v="9124.3799999999992"/>
    <n v="0"/>
    <n v="6.0000000000000001E-3"/>
    <n v="13"/>
    <n v="16844"/>
    <n v="8146.89"/>
    <n v="1.2E-2"/>
    <n v="6.0000000000000001E-3"/>
  </r>
  <r>
    <x v="26"/>
    <x v="2"/>
    <n v="7"/>
    <x v="7"/>
    <n v="1430505"/>
    <n v="1"/>
    <n v="193"/>
    <n v="346.3"/>
    <n v="0"/>
    <n v="0"/>
    <n v="34"/>
    <n v="25993"/>
    <n v="106503.27"/>
    <n v="1.7999999999999999E-2"/>
    <n v="7.3999999999999996E-2"/>
  </r>
  <r>
    <x v="26"/>
    <x v="2"/>
    <n v="8"/>
    <x v="8"/>
    <n v="1430505"/>
    <n v="25"/>
    <n v="1112"/>
    <n v="3184.6"/>
    <n v="1E-3"/>
    <n v="2E-3"/>
    <n v="399"/>
    <n v="70651"/>
    <n v="88662.23"/>
    <n v="4.9000000000000002E-2"/>
    <n v="6.2E-2"/>
  </r>
  <r>
    <x v="26"/>
    <x v="2"/>
    <n v="9"/>
    <x v="9"/>
    <n v="1430505"/>
    <n v="139"/>
    <n v="13200"/>
    <n v="24885.3"/>
    <n v="8.9999999999999993E-3"/>
    <n v="1.7000000000000001E-2"/>
    <n v="4519"/>
    <n v="294031"/>
    <n v="788565.53"/>
    <n v="0.20599999999999999"/>
    <n v="0.55100000000000005"/>
  </r>
  <r>
    <x v="26"/>
    <x v="3"/>
    <n v="0"/>
    <x v="0"/>
    <n v="1428717"/>
    <n v="714"/>
    <n v="129807"/>
    <n v="697685.7"/>
    <n v="9.0999999999999998E-2"/>
    <n v="0.48799999999999999"/>
    <n v="2358"/>
    <n v="391294"/>
    <n v="613784.43000000005"/>
    <n v="0.27400000000000002"/>
    <n v="0.43"/>
  </r>
  <r>
    <x v="26"/>
    <x v="3"/>
    <n v="1"/>
    <x v="1"/>
    <n v="1428717"/>
    <n v="237"/>
    <n v="37844"/>
    <n v="269679.09999999998"/>
    <n v="2.5999999999999999E-2"/>
    <n v="0.189"/>
    <n v="5534"/>
    <n v="554527"/>
    <n v="1494068.21"/>
    <n v="0.38800000000000001"/>
    <n v="1.046"/>
  </r>
  <r>
    <x v="26"/>
    <x v="3"/>
    <n v="2"/>
    <x v="2"/>
    <n v="1428717"/>
    <n v="49"/>
    <n v="320769"/>
    <n v="1351805.9"/>
    <n v="0.22500000000000001"/>
    <n v="0.94599999999999995"/>
    <n v="305"/>
    <n v="935755"/>
    <n v="1161443.6299999999"/>
    <n v="0.65500000000000003"/>
    <n v="0.81299999999999994"/>
  </r>
  <r>
    <x v="26"/>
    <x v="3"/>
    <n v="3"/>
    <x v="3"/>
    <n v="1428717"/>
    <n v="6507"/>
    <n v="814875"/>
    <n v="11849330.5"/>
    <n v="0.56999999999999995"/>
    <n v="8.2940000000000005"/>
    <n v="7061"/>
    <n v="707993"/>
    <n v="3811351.35"/>
    <n v="0.496"/>
    <n v="2.6680000000000001"/>
  </r>
  <r>
    <x v="26"/>
    <x v="3"/>
    <n v="4"/>
    <x v="4"/>
    <n v="1428717"/>
    <n v="0"/>
    <n v="0"/>
    <n v="0"/>
    <n v="0"/>
    <n v="0"/>
    <n v="2"/>
    <n v="3232"/>
    <n v="7816.5"/>
    <n v="2E-3"/>
    <n v="5.0000000000000001E-3"/>
  </r>
  <r>
    <x v="26"/>
    <x v="3"/>
    <n v="5"/>
    <x v="5"/>
    <n v="1428717"/>
    <n v="4006"/>
    <n v="659180"/>
    <n v="6812826.0999999996"/>
    <n v="0.46100000000000002"/>
    <n v="4.7670000000000003"/>
    <n v="10277"/>
    <n v="1072426"/>
    <n v="2889882.93"/>
    <n v="0.751"/>
    <n v="2.0230000000000001"/>
  </r>
  <r>
    <x v="26"/>
    <x v="3"/>
    <n v="6"/>
    <x v="6"/>
    <n v="1428717"/>
    <n v="23"/>
    <n v="246"/>
    <n v="14041"/>
    <n v="0"/>
    <n v="0.01"/>
    <n v="34"/>
    <n v="14671"/>
    <n v="14587.88"/>
    <n v="0.01"/>
    <n v="0.01"/>
  </r>
  <r>
    <x v="26"/>
    <x v="3"/>
    <n v="7"/>
    <x v="7"/>
    <n v="1428717"/>
    <n v="4"/>
    <n v="1112"/>
    <n v="28731.4"/>
    <n v="1E-3"/>
    <n v="0.02"/>
    <n v="22"/>
    <n v="6202"/>
    <n v="28752.9"/>
    <n v="4.0000000000000001E-3"/>
    <n v="0.02"/>
  </r>
  <r>
    <x v="26"/>
    <x v="3"/>
    <n v="8"/>
    <x v="8"/>
    <n v="1428717"/>
    <n v="25"/>
    <n v="16170"/>
    <n v="78998.3"/>
    <n v="1.0999999999999999E-2"/>
    <n v="5.5E-2"/>
    <n v="502"/>
    <n v="117555"/>
    <n v="86685.8"/>
    <n v="8.2000000000000003E-2"/>
    <n v="6.0999999999999999E-2"/>
  </r>
  <r>
    <x v="26"/>
    <x v="3"/>
    <n v="9"/>
    <x v="9"/>
    <n v="1428717"/>
    <n v="254"/>
    <n v="14289"/>
    <n v="45865.5"/>
    <n v="0.01"/>
    <n v="3.2000000000000001E-2"/>
    <n v="5254"/>
    <n v="268974"/>
    <n v="544764.43000000005"/>
    <n v="0.188"/>
    <n v="0.38100000000000001"/>
  </r>
  <r>
    <x v="26"/>
    <x v="4"/>
    <n v="0"/>
    <x v="0"/>
    <n v="1440290"/>
    <n v="99"/>
    <n v="26228"/>
    <n v="118018.2"/>
    <n v="1.7999999999999999E-2"/>
    <n v="8.2000000000000003E-2"/>
    <n v="1810"/>
    <n v="421867"/>
    <n v="436995.58"/>
    <n v="0.29299999999999998"/>
    <n v="0.30299999999999999"/>
  </r>
  <r>
    <x v="26"/>
    <x v="4"/>
    <n v="1"/>
    <x v="1"/>
    <n v="1440290"/>
    <n v="33"/>
    <n v="8026"/>
    <n v="32705.3"/>
    <n v="6.0000000000000001E-3"/>
    <n v="2.3E-2"/>
    <n v="5548"/>
    <n v="621546"/>
    <n v="1828587.63"/>
    <n v="0.432"/>
    <n v="1.27"/>
  </r>
  <r>
    <x v="26"/>
    <x v="4"/>
    <n v="2"/>
    <x v="2"/>
    <n v="1440290"/>
    <n v="7"/>
    <n v="38151"/>
    <n v="88140.800000000003"/>
    <n v="2.5999999999999999E-2"/>
    <n v="6.0999999999999999E-2"/>
    <n v="317"/>
    <n v="935434"/>
    <n v="1375845.47"/>
    <n v="0.64900000000000002"/>
    <n v="0.95499999999999996"/>
  </r>
  <r>
    <x v="26"/>
    <x v="4"/>
    <n v="3"/>
    <x v="3"/>
    <n v="1440290"/>
    <n v="1538"/>
    <n v="186875"/>
    <n v="1532716.3"/>
    <n v="0.13"/>
    <n v="1.0640000000000001"/>
    <n v="7576"/>
    <n v="740613"/>
    <n v="3283275.73"/>
    <n v="0.51400000000000001"/>
    <n v="2.2789999999999999"/>
  </r>
  <r>
    <x v="26"/>
    <x v="4"/>
    <n v="4"/>
    <x v="4"/>
    <n v="1440290"/>
    <n v="0"/>
    <n v="0"/>
    <n v="0"/>
    <n v="0"/>
    <n v="0"/>
    <n v="8"/>
    <n v="10436"/>
    <n v="5161.3500000000004"/>
    <n v="7.0000000000000001E-3"/>
    <n v="4.0000000000000001E-3"/>
  </r>
  <r>
    <x v="26"/>
    <x v="4"/>
    <n v="5"/>
    <x v="5"/>
    <n v="1440290"/>
    <n v="1047"/>
    <n v="152153"/>
    <n v="900627.2"/>
    <n v="0.106"/>
    <n v="0.625"/>
    <n v="12301"/>
    <n v="1364880"/>
    <n v="3514546.05"/>
    <n v="0.94799999999999995"/>
    <n v="2.4390000000000001"/>
  </r>
  <r>
    <x v="26"/>
    <x v="4"/>
    <n v="6"/>
    <x v="6"/>
    <n v="1440290"/>
    <n v="12"/>
    <n v="24818"/>
    <n v="12341.52"/>
    <n v="1.7000000000000001E-2"/>
    <n v="8.9999999999999993E-3"/>
    <n v="13"/>
    <n v="1870"/>
    <n v="2083.9699999999998"/>
    <n v="1E-3"/>
    <n v="1E-3"/>
  </r>
  <r>
    <x v="26"/>
    <x v="4"/>
    <n v="7"/>
    <x v="7"/>
    <n v="1440290"/>
    <n v="1"/>
    <n v="1"/>
    <n v="2.2000000000000002"/>
    <n v="0"/>
    <n v="0"/>
    <n v="25"/>
    <n v="2566"/>
    <n v="5363.7"/>
    <n v="2E-3"/>
    <n v="4.0000000000000001E-3"/>
  </r>
  <r>
    <x v="26"/>
    <x v="4"/>
    <n v="8"/>
    <x v="8"/>
    <n v="1440290"/>
    <n v="6"/>
    <n v="6440"/>
    <n v="4014.8"/>
    <n v="4.0000000000000001E-3"/>
    <n v="3.0000000000000001E-3"/>
    <n v="599"/>
    <n v="118810"/>
    <n v="131636.03"/>
    <n v="8.2000000000000003E-2"/>
    <n v="9.0999999999999998E-2"/>
  </r>
  <r>
    <x v="26"/>
    <x v="4"/>
    <n v="9"/>
    <x v="9"/>
    <n v="1440290"/>
    <n v="42"/>
    <n v="4657"/>
    <n v="22243.4"/>
    <n v="3.0000000000000001E-3"/>
    <n v="1.4999999999999999E-2"/>
    <n v="4832"/>
    <n v="255484"/>
    <n v="628498.18000000005"/>
    <n v="0.17699999999999999"/>
    <n v="0.436"/>
  </r>
  <r>
    <x v="26"/>
    <x v="5"/>
    <n v="0"/>
    <x v="0"/>
    <n v="1452415"/>
    <n v="114"/>
    <n v="35245"/>
    <n v="123117"/>
    <n v="2.4E-2"/>
    <n v="8.5000000000000006E-2"/>
    <n v="2126"/>
    <n v="540310"/>
    <n v="493989"/>
    <n v="0.372"/>
    <n v="0.34"/>
  </r>
  <r>
    <x v="26"/>
    <x v="5"/>
    <n v="1"/>
    <x v="1"/>
    <n v="1452415"/>
    <n v="103"/>
    <n v="15599"/>
    <n v="45201.7"/>
    <n v="1.0999999999999999E-2"/>
    <n v="3.1E-2"/>
    <n v="6264"/>
    <n v="591680"/>
    <n v="1481638.34"/>
    <n v="0.40699999999999997"/>
    <n v="1.02"/>
  </r>
  <r>
    <x v="26"/>
    <x v="5"/>
    <n v="2"/>
    <x v="2"/>
    <n v="1452415"/>
    <n v="13"/>
    <n v="34253"/>
    <n v="60610.1"/>
    <n v="2.4E-2"/>
    <n v="4.2000000000000003E-2"/>
    <n v="283"/>
    <n v="843863"/>
    <n v="1337148.8600000001"/>
    <n v="0.58099999999999996"/>
    <n v="0.92100000000000004"/>
  </r>
  <r>
    <x v="26"/>
    <x v="5"/>
    <n v="3"/>
    <x v="3"/>
    <n v="1452415"/>
    <n v="3450"/>
    <n v="393604"/>
    <n v="5959385.5"/>
    <n v="0.27100000000000002"/>
    <n v="4.1020000000000003"/>
    <n v="8871"/>
    <n v="838124"/>
    <n v="4322027.03"/>
    <n v="0.57699999999999996"/>
    <n v="2.976"/>
  </r>
  <r>
    <x v="26"/>
    <x v="5"/>
    <n v="4"/>
    <x v="4"/>
    <n v="1452415"/>
    <n v="0"/>
    <n v="0"/>
    <n v="0"/>
    <n v="0"/>
    <n v="0"/>
    <n v="4"/>
    <n v="6909"/>
    <n v="10357.17"/>
    <n v="5.0000000000000001E-3"/>
    <n v="7.0000000000000001E-3"/>
  </r>
  <r>
    <x v="26"/>
    <x v="5"/>
    <n v="5"/>
    <x v="5"/>
    <n v="1452415"/>
    <n v="1572"/>
    <n v="293075"/>
    <n v="2604166.2999999998"/>
    <n v="0.20200000000000001"/>
    <n v="1.792"/>
    <n v="11837"/>
    <n v="1218852"/>
    <n v="3216735.79"/>
    <n v="0.83899999999999997"/>
    <n v="2.214"/>
  </r>
  <r>
    <x v="26"/>
    <x v="5"/>
    <n v="6"/>
    <x v="6"/>
    <n v="1452415"/>
    <n v="18"/>
    <n v="5211"/>
    <n v="16707.47"/>
    <n v="4.0000000000000001E-3"/>
    <n v="1.2E-2"/>
    <n v="13"/>
    <n v="1895"/>
    <n v="2743.08"/>
    <n v="1E-3"/>
    <n v="2E-3"/>
  </r>
  <r>
    <x v="26"/>
    <x v="5"/>
    <n v="7"/>
    <x v="7"/>
    <n v="1452415"/>
    <n v="1"/>
    <n v="1"/>
    <n v="1.8"/>
    <n v="0"/>
    <n v="0"/>
    <n v="29"/>
    <n v="2357"/>
    <n v="14311.5"/>
    <n v="2E-3"/>
    <n v="0.01"/>
  </r>
  <r>
    <x v="26"/>
    <x v="5"/>
    <n v="8"/>
    <x v="8"/>
    <n v="1452415"/>
    <n v="17"/>
    <n v="9919"/>
    <n v="27101"/>
    <n v="7.0000000000000001E-3"/>
    <n v="1.9E-2"/>
    <n v="733"/>
    <n v="153106"/>
    <n v="120816.87"/>
    <n v="0.105"/>
    <n v="8.3000000000000004E-2"/>
  </r>
  <r>
    <x v="26"/>
    <x v="5"/>
    <n v="9"/>
    <x v="9"/>
    <n v="1452415"/>
    <n v="109"/>
    <n v="5723"/>
    <n v="22032.3"/>
    <n v="4.0000000000000001E-3"/>
    <n v="1.4999999999999999E-2"/>
    <n v="5804"/>
    <n v="269363"/>
    <n v="571732.78"/>
    <n v="0.185"/>
    <n v="0.39400000000000002"/>
  </r>
  <r>
    <x v="26"/>
    <x v="6"/>
    <n v="0"/>
    <x v="0"/>
    <n v="1447836"/>
    <n v="155"/>
    <n v="53977"/>
    <n v="150482.5"/>
    <n v="3.6999999999999998E-2"/>
    <n v="0.104"/>
    <n v="2256"/>
    <n v="488537"/>
    <n v="431896.1"/>
    <n v="0.33700000000000002"/>
    <n v="0.29799999999999999"/>
  </r>
  <r>
    <x v="26"/>
    <x v="6"/>
    <n v="1"/>
    <x v="1"/>
    <n v="1447836"/>
    <n v="93"/>
    <n v="16614"/>
    <n v="26050.3"/>
    <n v="1.0999999999999999E-2"/>
    <n v="1.7999999999999999E-2"/>
    <n v="7075"/>
    <n v="541418"/>
    <n v="1207113"/>
    <n v="0.374"/>
    <n v="0.83399999999999996"/>
  </r>
  <r>
    <x v="26"/>
    <x v="6"/>
    <n v="2"/>
    <x v="2"/>
    <n v="1447836"/>
    <n v="29"/>
    <n v="78868"/>
    <n v="255221.6"/>
    <n v="5.3999999999999999E-2"/>
    <n v="0.17599999999999999"/>
    <n v="264"/>
    <n v="898886"/>
    <n v="1179976.1000000001"/>
    <n v="0.621"/>
    <n v="0.81499999999999995"/>
  </r>
  <r>
    <x v="26"/>
    <x v="6"/>
    <n v="3"/>
    <x v="3"/>
    <n v="1447836"/>
    <n v="3863"/>
    <n v="437565"/>
    <n v="6654565.5999999996"/>
    <n v="0.30199999999999999"/>
    <n v="4.5960000000000001"/>
    <n v="8361"/>
    <n v="797763"/>
    <n v="3919624.4"/>
    <n v="0.55100000000000005"/>
    <n v="2.706"/>
  </r>
  <r>
    <x v="26"/>
    <x v="6"/>
    <n v="4"/>
    <x v="4"/>
    <n v="1447836"/>
    <n v="0"/>
    <n v="0"/>
    <n v="0"/>
    <n v="0"/>
    <n v="0"/>
    <n v="0"/>
    <n v="0"/>
    <n v="0"/>
    <n v="0"/>
    <n v="0"/>
  </r>
  <r>
    <x v="26"/>
    <x v="6"/>
    <n v="5"/>
    <x v="5"/>
    <n v="1447836"/>
    <n v="1881"/>
    <n v="310721"/>
    <n v="2700473.6"/>
    <n v="0.215"/>
    <n v="1.865"/>
    <n v="11087"/>
    <n v="1192007"/>
    <n v="3029999.6"/>
    <n v="0.82299999999999995"/>
    <n v="2.0920000000000001"/>
  </r>
  <r>
    <x v="26"/>
    <x v="6"/>
    <n v="6"/>
    <x v="6"/>
    <n v="1447836"/>
    <n v="0"/>
    <n v="0"/>
    <n v="0"/>
    <n v="0"/>
    <n v="0"/>
    <n v="0"/>
    <n v="0"/>
    <n v="0"/>
    <n v="0"/>
    <n v="0"/>
  </r>
  <r>
    <x v="26"/>
    <x v="6"/>
    <n v="7"/>
    <x v="7"/>
    <n v="1447836"/>
    <n v="0"/>
    <n v="0"/>
    <n v="0"/>
    <n v="0"/>
    <n v="0"/>
    <n v="38"/>
    <n v="2695"/>
    <n v="11187.1"/>
    <n v="2E-3"/>
    <n v="8.0000000000000002E-3"/>
  </r>
  <r>
    <x v="26"/>
    <x v="6"/>
    <n v="8"/>
    <x v="8"/>
    <n v="1447836"/>
    <n v="18"/>
    <n v="2116"/>
    <n v="4779.8999999999996"/>
    <n v="1E-3"/>
    <n v="3.0000000000000001E-3"/>
    <n v="649"/>
    <n v="149524"/>
    <n v="219662.7"/>
    <n v="0.10299999999999999"/>
    <n v="0.152"/>
  </r>
  <r>
    <x v="26"/>
    <x v="6"/>
    <n v="9"/>
    <x v="9"/>
    <n v="1447836"/>
    <n v="173"/>
    <n v="8395"/>
    <n v="33727.599999999999"/>
    <n v="6.0000000000000001E-3"/>
    <n v="2.3E-2"/>
    <n v="5478"/>
    <n v="244092"/>
    <n v="591397.4"/>
    <n v="0.16900000000000001"/>
    <n v="0.40799999999999997"/>
  </r>
  <r>
    <x v="26"/>
    <x v="7"/>
    <n v="0"/>
    <x v="0"/>
    <n v="1482490"/>
    <n v="421"/>
    <n v="132412"/>
    <n v="471232.2"/>
    <n v="8.8999999999999996E-2"/>
    <n v="0.318"/>
    <n v="2245"/>
    <n v="651875"/>
    <n v="538392.4"/>
    <n v="0.44"/>
    <n v="0.36299999999999999"/>
  </r>
  <r>
    <x v="26"/>
    <x v="7"/>
    <n v="1"/>
    <x v="1"/>
    <n v="1482490"/>
    <n v="167"/>
    <n v="31830"/>
    <n v="88543.2"/>
    <n v="2.1000000000000001E-2"/>
    <n v="0.06"/>
    <n v="5819"/>
    <n v="506654"/>
    <n v="1162565"/>
    <n v="0.34200000000000003"/>
    <n v="0.78400000000000003"/>
  </r>
  <r>
    <x v="26"/>
    <x v="7"/>
    <n v="2"/>
    <x v="2"/>
    <n v="1482490"/>
    <n v="45"/>
    <n v="175057"/>
    <n v="837346.5"/>
    <n v="0.11799999999999999"/>
    <n v="0.56499999999999995"/>
    <n v="321"/>
    <n v="1193630"/>
    <n v="2072617.8"/>
    <n v="0.80500000000000005"/>
    <n v="1.397"/>
  </r>
  <r>
    <x v="26"/>
    <x v="7"/>
    <n v="3"/>
    <x v="3"/>
    <n v="1482490"/>
    <n v="8191"/>
    <n v="953404"/>
    <n v="19050508.300000001"/>
    <n v="0.64300000000000002"/>
    <n v="12.849"/>
    <n v="7489"/>
    <n v="783403"/>
    <n v="3678904"/>
    <n v="0.52800000000000002"/>
    <n v="2.4820000000000002"/>
  </r>
  <r>
    <x v="26"/>
    <x v="7"/>
    <n v="4"/>
    <x v="4"/>
    <n v="1482490"/>
    <n v="0"/>
    <n v="0"/>
    <n v="0"/>
    <n v="0"/>
    <n v="0"/>
    <n v="0"/>
    <n v="0"/>
    <n v="0"/>
    <n v="0"/>
    <n v="0"/>
  </r>
  <r>
    <x v="26"/>
    <x v="7"/>
    <n v="5"/>
    <x v="5"/>
    <n v="1482490"/>
    <n v="4707"/>
    <n v="760810"/>
    <n v="13794441.199999999"/>
    <n v="0.51300000000000001"/>
    <n v="9.3040000000000003"/>
    <n v="10786"/>
    <n v="1300642"/>
    <n v="3856848.7"/>
    <n v="0.877"/>
    <n v="2.601"/>
  </r>
  <r>
    <x v="26"/>
    <x v="7"/>
    <n v="6"/>
    <x v="6"/>
    <n v="1482490"/>
    <n v="0"/>
    <n v="0"/>
    <n v="0"/>
    <n v="0"/>
    <n v="0"/>
    <n v="0"/>
    <n v="0"/>
    <n v="0"/>
    <n v="0"/>
    <n v="0"/>
  </r>
  <r>
    <x v="26"/>
    <x v="7"/>
    <n v="7"/>
    <x v="7"/>
    <n v="1482490"/>
    <n v="1"/>
    <n v="10"/>
    <n v="2.8"/>
    <n v="0"/>
    <n v="0"/>
    <n v="34"/>
    <n v="6275"/>
    <n v="34536.400000000001"/>
    <n v="4.0000000000000001E-3"/>
    <n v="2.3E-2"/>
  </r>
  <r>
    <x v="26"/>
    <x v="7"/>
    <n v="8"/>
    <x v="8"/>
    <n v="1482490"/>
    <n v="58"/>
    <n v="35540"/>
    <n v="230468.5"/>
    <n v="2.4E-2"/>
    <n v="0.155"/>
    <n v="706"/>
    <n v="159410"/>
    <n v="250750.3"/>
    <n v="0.108"/>
    <n v="0.16900000000000001"/>
  </r>
  <r>
    <x v="26"/>
    <x v="7"/>
    <n v="9"/>
    <x v="9"/>
    <n v="1482490"/>
    <n v="323"/>
    <n v="24438"/>
    <n v="61267.1"/>
    <n v="1.6E-2"/>
    <n v="4.1000000000000002E-2"/>
    <n v="5263"/>
    <n v="316817"/>
    <n v="778819.4"/>
    <n v="0.214"/>
    <n v="0.52500000000000002"/>
  </r>
  <r>
    <x v="26"/>
    <x v="8"/>
    <n v="0"/>
    <x v="0"/>
    <n v="1467684"/>
    <n v="50"/>
    <n v="8103"/>
    <n v="34457.800000000003"/>
    <n v="6.0000000000000001E-3"/>
    <n v="2.3E-2"/>
    <n v="2564"/>
    <n v="835111"/>
    <n v="624547.30000000005"/>
    <n v="0.56899999999999995"/>
    <n v="0.42599999999999999"/>
  </r>
  <r>
    <x v="26"/>
    <x v="8"/>
    <n v="1"/>
    <x v="1"/>
    <n v="1467684"/>
    <n v="49"/>
    <n v="10068"/>
    <n v="16190"/>
    <n v="7.0000000000000001E-3"/>
    <n v="1.0999999999999999E-2"/>
    <n v="6751"/>
    <n v="666607"/>
    <n v="1891189.1"/>
    <n v="0.45400000000000001"/>
    <n v="1.288"/>
  </r>
  <r>
    <x v="26"/>
    <x v="8"/>
    <n v="2"/>
    <x v="2"/>
    <n v="1467684"/>
    <n v="6"/>
    <n v="38909"/>
    <n v="65912.100000000006"/>
    <n v="2.7E-2"/>
    <n v="4.4999999999999998E-2"/>
    <n v="257"/>
    <n v="928264"/>
    <n v="1279690.8999999999"/>
    <n v="0.63200000000000001"/>
    <n v="0.872"/>
  </r>
  <r>
    <x v="26"/>
    <x v="8"/>
    <n v="3"/>
    <x v="3"/>
    <n v="1467684"/>
    <n v="6"/>
    <n v="267"/>
    <n v="640.9"/>
    <n v="0"/>
    <n v="0"/>
    <n v="6541"/>
    <n v="645703"/>
    <n v="2463364"/>
    <n v="0.44"/>
    <n v="1.677"/>
  </r>
  <r>
    <x v="26"/>
    <x v="8"/>
    <n v="4"/>
    <x v="4"/>
    <n v="1467684"/>
    <n v="97"/>
    <n v="6483"/>
    <n v="20141.5"/>
    <n v="4.0000000000000001E-3"/>
    <n v="1.4E-2"/>
    <n v="611"/>
    <n v="30740"/>
    <n v="96343.9"/>
    <n v="2.1000000000000001E-2"/>
    <n v="6.6000000000000003E-2"/>
  </r>
  <r>
    <x v="26"/>
    <x v="8"/>
    <n v="5"/>
    <x v="5"/>
    <n v="1467684"/>
    <n v="32"/>
    <n v="5954"/>
    <n v="47245.599999999999"/>
    <n v="4.0000000000000001E-3"/>
    <n v="3.2000000000000001E-2"/>
    <n v="9515"/>
    <n v="1177719"/>
    <n v="2956313.4"/>
    <n v="0.80200000000000005"/>
    <n v="2.0129999999999999"/>
  </r>
  <r>
    <x v="26"/>
    <x v="8"/>
    <n v="6"/>
    <x v="6"/>
    <n v="1467684"/>
    <n v="2182"/>
    <n v="325997"/>
    <n v="6341410.0999999996"/>
    <n v="0.222"/>
    <n v="4.32"/>
    <n v="2638"/>
    <n v="254323"/>
    <n v="1791534.6"/>
    <n v="0.17299999999999999"/>
    <n v="1.2210000000000001"/>
  </r>
  <r>
    <x v="26"/>
    <x v="8"/>
    <n v="7"/>
    <x v="7"/>
    <n v="1467684"/>
    <n v="1"/>
    <n v="83"/>
    <n v="300.7"/>
    <n v="0"/>
    <n v="0"/>
    <n v="28"/>
    <n v="2475"/>
    <n v="9907.7000000000007"/>
    <n v="2E-3"/>
    <n v="7.0000000000000001E-3"/>
  </r>
  <r>
    <x v="26"/>
    <x v="8"/>
    <n v="8"/>
    <x v="8"/>
    <n v="1467684"/>
    <n v="6"/>
    <n v="5840"/>
    <n v="3121.4"/>
    <n v="4.0000000000000001E-3"/>
    <n v="2E-3"/>
    <n v="707"/>
    <n v="204043"/>
    <n v="255189.8"/>
    <n v="0.13900000000000001"/>
    <n v="0.17399999999999999"/>
  </r>
  <r>
    <x v="26"/>
    <x v="8"/>
    <n v="9"/>
    <x v="9"/>
    <n v="1467684"/>
    <n v="16"/>
    <n v="2895"/>
    <n v="12133.2"/>
    <n v="2E-3"/>
    <n v="8.0000000000000002E-3"/>
    <n v="5203"/>
    <n v="323811"/>
    <n v="925421.7"/>
    <n v="0.221"/>
    <n v="0.63100000000000001"/>
  </r>
  <r>
    <x v="27"/>
    <x v="0"/>
    <n v="0"/>
    <x v="0"/>
    <n v="321651"/>
    <n v="1"/>
    <n v="12"/>
    <n v="22"/>
    <n v="0"/>
    <n v="0"/>
    <n v="51"/>
    <n v="18790"/>
    <n v="10617"/>
    <n v="5.8000000000000003E-2"/>
    <n v="3.3000000000000002E-2"/>
  </r>
  <r>
    <x v="27"/>
    <x v="0"/>
    <n v="1"/>
    <x v="1"/>
    <n v="321651"/>
    <n v="1"/>
    <n v="287"/>
    <n v="445"/>
    <n v="1E-3"/>
    <n v="1E-3"/>
    <n v="1199"/>
    <n v="33875"/>
    <n v="101254"/>
    <n v="0.105"/>
    <n v="0.315"/>
  </r>
  <r>
    <x v="27"/>
    <x v="0"/>
    <n v="2"/>
    <x v="2"/>
    <n v="321651"/>
    <n v="3"/>
    <n v="46572"/>
    <n v="103289"/>
    <n v="0.14499999999999999"/>
    <n v="0.32100000000000001"/>
    <n v="21"/>
    <n v="168319"/>
    <n v="45182"/>
    <n v="0.52300000000000002"/>
    <n v="0.14000000000000001"/>
  </r>
  <r>
    <x v="27"/>
    <x v="0"/>
    <n v="3"/>
    <x v="3"/>
    <n v="321651"/>
    <n v="7"/>
    <n v="465"/>
    <n v="940"/>
    <n v="1E-3"/>
    <n v="3.0000000000000001E-3"/>
    <n v="92"/>
    <n v="15788"/>
    <n v="24638"/>
    <n v="4.9000000000000002E-2"/>
    <n v="7.6999999999999999E-2"/>
  </r>
  <r>
    <x v="27"/>
    <x v="0"/>
    <n v="4"/>
    <x v="4"/>
    <n v="321651"/>
    <n v="0"/>
    <n v="0"/>
    <n v="0"/>
    <n v="0"/>
    <n v="0"/>
    <n v="17"/>
    <n v="11957"/>
    <n v="23319"/>
    <n v="3.6999999999999998E-2"/>
    <n v="7.1999999999999995E-2"/>
  </r>
  <r>
    <x v="27"/>
    <x v="0"/>
    <n v="5"/>
    <x v="5"/>
    <n v="321651"/>
    <n v="4"/>
    <n v="4477"/>
    <n v="11791"/>
    <n v="1.4E-2"/>
    <n v="3.6999999999999998E-2"/>
    <n v="206"/>
    <n v="77531"/>
    <n v="102027"/>
    <n v="0.24099999999999999"/>
    <n v="0.317"/>
  </r>
  <r>
    <x v="27"/>
    <x v="0"/>
    <n v="6"/>
    <x v="6"/>
    <n v="321651"/>
    <n v="8"/>
    <n v="1518"/>
    <n v="1695"/>
    <n v="5.0000000000000001E-3"/>
    <n v="5.0000000000000001E-3"/>
    <n v="21"/>
    <n v="5197"/>
    <n v="6998"/>
    <n v="1.6E-2"/>
    <n v="2.1999999999999999E-2"/>
  </r>
  <r>
    <x v="27"/>
    <x v="0"/>
    <n v="7"/>
    <x v="7"/>
    <n v="321651"/>
    <n v="3"/>
    <n v="3577"/>
    <n v="7906"/>
    <n v="1.0999999999999999E-2"/>
    <n v="2.5000000000000001E-2"/>
    <n v="15"/>
    <n v="16358"/>
    <n v="18706"/>
    <n v="5.0999999999999997E-2"/>
    <n v="5.8000000000000003E-2"/>
  </r>
  <r>
    <x v="27"/>
    <x v="0"/>
    <n v="8"/>
    <x v="8"/>
    <n v="321651"/>
    <n v="0"/>
    <n v="0"/>
    <n v="0"/>
    <n v="0"/>
    <n v="0"/>
    <n v="19"/>
    <n v="34456"/>
    <n v="36966"/>
    <n v="0.107"/>
    <n v="0.115"/>
  </r>
  <r>
    <x v="27"/>
    <x v="0"/>
    <n v="9"/>
    <x v="9"/>
    <n v="321651"/>
    <n v="3"/>
    <n v="1357"/>
    <n v="1424"/>
    <n v="4.0000000000000001E-3"/>
    <n v="4.0000000000000001E-3"/>
    <n v="121"/>
    <n v="15190"/>
    <n v="22405"/>
    <n v="4.7E-2"/>
    <n v="7.0000000000000007E-2"/>
  </r>
  <r>
    <x v="27"/>
    <x v="1"/>
    <n v="0"/>
    <x v="0"/>
    <n v="325887"/>
    <n v="0"/>
    <n v="0"/>
    <n v="0"/>
    <n v="0"/>
    <n v="0"/>
    <n v="37"/>
    <n v="32593"/>
    <n v="16156"/>
    <n v="0.1"/>
    <n v="0.05"/>
  </r>
  <r>
    <x v="27"/>
    <x v="1"/>
    <n v="1"/>
    <x v="1"/>
    <n v="325887"/>
    <n v="0"/>
    <n v="0"/>
    <n v="0"/>
    <n v="0"/>
    <n v="0"/>
    <n v="1031"/>
    <n v="31446"/>
    <n v="97984"/>
    <n v="9.6000000000000002E-2"/>
    <n v="0.30099999999999999"/>
  </r>
  <r>
    <x v="27"/>
    <x v="1"/>
    <n v="2"/>
    <x v="2"/>
    <n v="325887"/>
    <n v="0"/>
    <n v="0"/>
    <n v="0"/>
    <n v="0"/>
    <n v="0"/>
    <n v="11"/>
    <n v="58466"/>
    <n v="26002"/>
    <n v="0.17899999999999999"/>
    <n v="0.08"/>
  </r>
  <r>
    <x v="27"/>
    <x v="1"/>
    <n v="3"/>
    <x v="3"/>
    <n v="325887"/>
    <n v="4"/>
    <n v="1058"/>
    <n v="16639"/>
    <n v="3.0000000000000001E-3"/>
    <n v="5.0999999999999997E-2"/>
    <n v="84"/>
    <n v="24948"/>
    <n v="41482"/>
    <n v="7.6999999999999999E-2"/>
    <n v="0.127"/>
  </r>
  <r>
    <x v="27"/>
    <x v="1"/>
    <n v="4"/>
    <x v="4"/>
    <n v="325887"/>
    <n v="5"/>
    <n v="4341"/>
    <n v="3811"/>
    <n v="1.2999999999999999E-2"/>
    <n v="1.2E-2"/>
    <n v="27"/>
    <n v="19789"/>
    <n v="14928"/>
    <n v="6.0999999999999999E-2"/>
    <n v="4.5999999999999999E-2"/>
  </r>
  <r>
    <x v="27"/>
    <x v="1"/>
    <n v="5"/>
    <x v="5"/>
    <n v="325887"/>
    <n v="1"/>
    <n v="1"/>
    <n v="10"/>
    <n v="0"/>
    <n v="0"/>
    <n v="199"/>
    <n v="58746"/>
    <n v="94792"/>
    <n v="0.18"/>
    <n v="0.29099999999999998"/>
  </r>
  <r>
    <x v="27"/>
    <x v="1"/>
    <n v="6"/>
    <x v="6"/>
    <n v="325887"/>
    <n v="6"/>
    <n v="6897"/>
    <n v="21331"/>
    <n v="2.1000000000000001E-2"/>
    <n v="6.5000000000000002E-2"/>
    <n v="34"/>
    <n v="10570"/>
    <n v="14281"/>
    <n v="3.2000000000000001E-2"/>
    <n v="4.3999999999999997E-2"/>
  </r>
  <r>
    <x v="27"/>
    <x v="1"/>
    <n v="7"/>
    <x v="7"/>
    <n v="325887"/>
    <n v="0"/>
    <n v="0"/>
    <n v="0"/>
    <n v="0"/>
    <n v="0"/>
    <n v="5"/>
    <n v="1960"/>
    <n v="5389"/>
    <n v="6.0000000000000001E-3"/>
    <n v="1.7000000000000001E-2"/>
  </r>
  <r>
    <x v="27"/>
    <x v="1"/>
    <n v="8"/>
    <x v="8"/>
    <n v="325887"/>
    <n v="0"/>
    <n v="0"/>
    <n v="0"/>
    <n v="0"/>
    <n v="0"/>
    <n v="20"/>
    <n v="27288"/>
    <n v="5624"/>
    <n v="8.4000000000000005E-2"/>
    <n v="1.7000000000000001E-2"/>
  </r>
  <r>
    <x v="27"/>
    <x v="1"/>
    <n v="9"/>
    <x v="9"/>
    <n v="325887"/>
    <n v="0"/>
    <n v="0"/>
    <n v="0"/>
    <n v="0"/>
    <n v="0"/>
    <n v="155"/>
    <n v="32989"/>
    <n v="35659"/>
    <n v="0.10100000000000001"/>
    <n v="0.109"/>
  </r>
  <r>
    <x v="27"/>
    <x v="2"/>
    <n v="0"/>
    <x v="0"/>
    <n v="329901"/>
    <n v="0"/>
    <n v="0"/>
    <n v="0"/>
    <n v="0"/>
    <n v="0"/>
    <n v="39"/>
    <n v="17961"/>
    <n v="10625"/>
    <n v="5.3999999999999999E-2"/>
    <n v="3.2000000000000001E-2"/>
  </r>
  <r>
    <x v="27"/>
    <x v="2"/>
    <n v="1"/>
    <x v="1"/>
    <n v="329901"/>
    <n v="3"/>
    <n v="338"/>
    <n v="1171"/>
    <n v="1E-3"/>
    <n v="4.0000000000000001E-3"/>
    <n v="860"/>
    <n v="20098"/>
    <n v="61599"/>
    <n v="6.0999999999999999E-2"/>
    <n v="0.187"/>
  </r>
  <r>
    <x v="27"/>
    <x v="2"/>
    <n v="2"/>
    <x v="2"/>
    <n v="329901"/>
    <n v="1"/>
    <n v="400"/>
    <n v="1785"/>
    <n v="1E-3"/>
    <n v="5.0000000000000001E-3"/>
    <n v="32"/>
    <n v="65781"/>
    <n v="21772"/>
    <n v="0.19900000000000001"/>
    <n v="6.6000000000000003E-2"/>
  </r>
  <r>
    <x v="27"/>
    <x v="2"/>
    <n v="3"/>
    <x v="3"/>
    <n v="329901"/>
    <n v="42"/>
    <n v="17230"/>
    <n v="53296"/>
    <n v="5.1999999999999998E-2"/>
    <n v="0.16200000000000001"/>
    <n v="149"/>
    <n v="22445"/>
    <n v="62633"/>
    <n v="6.8000000000000005E-2"/>
    <n v="0.19"/>
  </r>
  <r>
    <x v="27"/>
    <x v="2"/>
    <n v="4"/>
    <x v="4"/>
    <n v="329901"/>
    <n v="0"/>
    <n v="0"/>
    <n v="0"/>
    <n v="0"/>
    <n v="0"/>
    <n v="33"/>
    <n v="15711"/>
    <n v="6919"/>
    <n v="4.8000000000000001E-2"/>
    <n v="2.1000000000000001E-2"/>
  </r>
  <r>
    <x v="27"/>
    <x v="2"/>
    <n v="5"/>
    <x v="5"/>
    <n v="329901"/>
    <n v="4"/>
    <n v="2274"/>
    <n v="6328"/>
    <n v="7.0000000000000001E-3"/>
    <n v="1.9E-2"/>
    <n v="360"/>
    <n v="60719"/>
    <n v="103331"/>
    <n v="0.184"/>
    <n v="0.313"/>
  </r>
  <r>
    <x v="27"/>
    <x v="2"/>
    <n v="6"/>
    <x v="6"/>
    <n v="329901"/>
    <n v="24"/>
    <n v="9588"/>
    <n v="69152"/>
    <n v="2.9000000000000001E-2"/>
    <n v="0.21"/>
    <n v="43"/>
    <n v="18251"/>
    <n v="24805"/>
    <n v="5.5E-2"/>
    <n v="7.4999999999999997E-2"/>
  </r>
  <r>
    <x v="27"/>
    <x v="2"/>
    <n v="7"/>
    <x v="7"/>
    <n v="329901"/>
    <n v="1"/>
    <n v="36"/>
    <n v="112"/>
    <n v="0"/>
    <n v="0"/>
    <n v="9"/>
    <n v="13302"/>
    <n v="17682"/>
    <n v="0.04"/>
    <n v="5.3999999999999999E-2"/>
  </r>
  <r>
    <x v="27"/>
    <x v="2"/>
    <n v="8"/>
    <x v="8"/>
    <n v="329901"/>
    <n v="2"/>
    <n v="650"/>
    <n v="271"/>
    <n v="2E-3"/>
    <n v="1E-3"/>
    <n v="15"/>
    <n v="37809"/>
    <n v="41824"/>
    <n v="0.115"/>
    <n v="0.127"/>
  </r>
  <r>
    <x v="27"/>
    <x v="2"/>
    <n v="9"/>
    <x v="9"/>
    <n v="329901"/>
    <n v="1"/>
    <n v="5"/>
    <n v="6"/>
    <n v="0"/>
    <n v="0"/>
    <n v="162"/>
    <n v="36016"/>
    <n v="36993"/>
    <n v="0.109"/>
    <n v="0.112"/>
  </r>
  <r>
    <x v="27"/>
    <x v="3"/>
    <n v="0"/>
    <x v="0"/>
    <n v="333611"/>
    <n v="0"/>
    <n v="0"/>
    <n v="0"/>
    <n v="0"/>
    <n v="0"/>
    <n v="49"/>
    <n v="43021"/>
    <n v="19463"/>
    <n v="0.129"/>
    <n v="5.8000000000000003E-2"/>
  </r>
  <r>
    <x v="27"/>
    <x v="3"/>
    <n v="1"/>
    <x v="1"/>
    <n v="333611"/>
    <n v="2"/>
    <n v="564"/>
    <n v="85"/>
    <n v="2E-3"/>
    <n v="0"/>
    <n v="760"/>
    <n v="19539"/>
    <n v="40188"/>
    <n v="5.8999999999999997E-2"/>
    <n v="0.12"/>
  </r>
  <r>
    <x v="27"/>
    <x v="3"/>
    <n v="2"/>
    <x v="2"/>
    <n v="333611"/>
    <n v="22"/>
    <n v="198049"/>
    <n v="6414899"/>
    <n v="0.59399999999999997"/>
    <n v="19.228000000000002"/>
    <n v="30"/>
    <n v="80678"/>
    <n v="21123"/>
    <n v="0.24199999999999999"/>
    <n v="6.3E-2"/>
  </r>
  <r>
    <x v="27"/>
    <x v="3"/>
    <n v="3"/>
    <x v="3"/>
    <n v="333611"/>
    <n v="40"/>
    <n v="29445"/>
    <n v="142685"/>
    <n v="8.7999999999999995E-2"/>
    <n v="0.42799999999999999"/>
    <n v="117"/>
    <n v="25478"/>
    <n v="40551"/>
    <n v="7.5999999999999998E-2"/>
    <n v="0.122"/>
  </r>
  <r>
    <x v="27"/>
    <x v="3"/>
    <n v="4"/>
    <x v="4"/>
    <n v="333611"/>
    <n v="0"/>
    <n v="0"/>
    <n v="0"/>
    <n v="0"/>
    <n v="0"/>
    <n v="27"/>
    <n v="21822"/>
    <n v="22298"/>
    <n v="6.5000000000000002E-2"/>
    <n v="6.7000000000000004E-2"/>
  </r>
  <r>
    <x v="27"/>
    <x v="3"/>
    <n v="5"/>
    <x v="5"/>
    <n v="333611"/>
    <n v="6"/>
    <n v="2497"/>
    <n v="34671"/>
    <n v="7.0000000000000001E-3"/>
    <n v="0.104"/>
    <n v="363"/>
    <n v="86896"/>
    <n v="99062"/>
    <n v="0.26"/>
    <n v="0.29699999999999999"/>
  </r>
  <r>
    <x v="27"/>
    <x v="3"/>
    <n v="6"/>
    <x v="6"/>
    <n v="333611"/>
    <n v="72"/>
    <n v="104109"/>
    <n v="717698"/>
    <n v="0.312"/>
    <n v="2.15"/>
    <n v="29"/>
    <n v="9807"/>
    <n v="9478"/>
    <n v="2.9000000000000001E-2"/>
    <n v="2.8000000000000001E-2"/>
  </r>
  <r>
    <x v="27"/>
    <x v="3"/>
    <n v="7"/>
    <x v="7"/>
    <n v="333611"/>
    <n v="0"/>
    <n v="0"/>
    <n v="0"/>
    <n v="0"/>
    <n v="0"/>
    <n v="2"/>
    <n v="167"/>
    <n v="378"/>
    <n v="1E-3"/>
    <n v="1E-3"/>
  </r>
  <r>
    <x v="27"/>
    <x v="3"/>
    <n v="8"/>
    <x v="8"/>
    <n v="333611"/>
    <n v="0"/>
    <n v="0"/>
    <n v="0"/>
    <n v="0"/>
    <n v="0"/>
    <n v="31"/>
    <n v="21144"/>
    <n v="14676"/>
    <n v="6.3E-2"/>
    <n v="4.3999999999999997E-2"/>
  </r>
  <r>
    <x v="27"/>
    <x v="3"/>
    <n v="9"/>
    <x v="9"/>
    <n v="333611"/>
    <n v="1"/>
    <n v="307"/>
    <n v="926"/>
    <n v="1E-3"/>
    <n v="3.0000000000000001E-3"/>
    <n v="185"/>
    <n v="33496"/>
    <n v="37586"/>
    <n v="0.1"/>
    <n v="0.113"/>
  </r>
  <r>
    <x v="27"/>
    <x v="4"/>
    <n v="0"/>
    <x v="0"/>
    <n v="337403"/>
    <n v="1"/>
    <n v="26"/>
    <n v="43"/>
    <n v="0"/>
    <n v="0"/>
    <n v="65"/>
    <n v="31447"/>
    <n v="25623"/>
    <n v="9.2999999999999999E-2"/>
    <n v="7.5999999999999998E-2"/>
  </r>
  <r>
    <x v="27"/>
    <x v="4"/>
    <n v="1"/>
    <x v="1"/>
    <n v="337403"/>
    <n v="2"/>
    <n v="47"/>
    <n v="92"/>
    <n v="0"/>
    <n v="0"/>
    <n v="645"/>
    <n v="13621"/>
    <n v="34807"/>
    <n v="0.04"/>
    <n v="0.10299999999999999"/>
  </r>
  <r>
    <x v="27"/>
    <x v="4"/>
    <n v="2"/>
    <x v="2"/>
    <n v="337403"/>
    <n v="5"/>
    <n v="40645"/>
    <n v="84052"/>
    <n v="0.12"/>
    <n v="0.249"/>
    <n v="24"/>
    <n v="44089"/>
    <n v="42548"/>
    <n v="0.13100000000000001"/>
    <n v="0.126"/>
  </r>
  <r>
    <x v="27"/>
    <x v="4"/>
    <n v="3"/>
    <x v="3"/>
    <n v="337403"/>
    <n v="16"/>
    <n v="13370"/>
    <n v="32129"/>
    <n v="0.04"/>
    <n v="9.5000000000000001E-2"/>
    <n v="60"/>
    <n v="32418"/>
    <n v="35526"/>
    <n v="9.6000000000000002E-2"/>
    <n v="0.105"/>
  </r>
  <r>
    <x v="27"/>
    <x v="4"/>
    <n v="4"/>
    <x v="4"/>
    <n v="337403"/>
    <n v="5"/>
    <n v="3090"/>
    <n v="1989"/>
    <n v="8.9999999999999993E-3"/>
    <n v="6.0000000000000001E-3"/>
    <n v="21"/>
    <n v="24659"/>
    <n v="8284"/>
    <n v="7.2999999999999995E-2"/>
    <n v="2.5000000000000001E-2"/>
  </r>
  <r>
    <x v="27"/>
    <x v="4"/>
    <n v="5"/>
    <x v="5"/>
    <n v="337403"/>
    <n v="7"/>
    <n v="699"/>
    <n v="2186"/>
    <n v="2E-3"/>
    <n v="6.0000000000000001E-3"/>
    <n v="262"/>
    <n v="64747"/>
    <n v="79803"/>
    <n v="0.192"/>
    <n v="0.23699999999999999"/>
  </r>
  <r>
    <x v="27"/>
    <x v="4"/>
    <n v="6"/>
    <x v="6"/>
    <n v="337403"/>
    <n v="3"/>
    <n v="655"/>
    <n v="1107"/>
    <n v="2E-3"/>
    <n v="3.0000000000000001E-3"/>
    <n v="13"/>
    <n v="3671"/>
    <n v="4237"/>
    <n v="1.0999999999999999E-2"/>
    <n v="1.2999999999999999E-2"/>
  </r>
  <r>
    <x v="27"/>
    <x v="4"/>
    <n v="7"/>
    <x v="7"/>
    <n v="337403"/>
    <n v="5"/>
    <n v="383"/>
    <n v="2660"/>
    <n v="1E-3"/>
    <n v="8.0000000000000002E-3"/>
    <n v="9"/>
    <n v="1327"/>
    <n v="2190"/>
    <n v="4.0000000000000001E-3"/>
    <n v="6.0000000000000001E-3"/>
  </r>
  <r>
    <x v="27"/>
    <x v="4"/>
    <n v="8"/>
    <x v="8"/>
    <n v="337403"/>
    <n v="0"/>
    <n v="0"/>
    <n v="0"/>
    <n v="0"/>
    <n v="0"/>
    <n v="23"/>
    <n v="33391"/>
    <n v="16452"/>
    <n v="9.9000000000000005E-2"/>
    <n v="4.9000000000000002E-2"/>
  </r>
  <r>
    <x v="27"/>
    <x v="4"/>
    <n v="9"/>
    <x v="9"/>
    <n v="337403"/>
    <n v="3"/>
    <n v="9381"/>
    <n v="12851"/>
    <n v="2.8000000000000001E-2"/>
    <n v="3.7999999999999999E-2"/>
    <n v="208"/>
    <n v="47360"/>
    <n v="51891"/>
    <n v="0.14000000000000001"/>
    <n v="0.154"/>
  </r>
  <r>
    <x v="27"/>
    <x v="5"/>
    <n v="0"/>
    <x v="0"/>
    <n v="343195"/>
    <n v="0"/>
    <n v="0"/>
    <n v="0"/>
    <n v="0"/>
    <n v="0"/>
    <n v="53"/>
    <n v="33536"/>
    <n v="20163"/>
    <n v="9.8000000000000004E-2"/>
    <n v="5.8999999999999997E-2"/>
  </r>
  <r>
    <x v="27"/>
    <x v="5"/>
    <n v="1"/>
    <x v="1"/>
    <n v="343195"/>
    <n v="2"/>
    <n v="2"/>
    <n v="15"/>
    <n v="0"/>
    <n v="0"/>
    <n v="753"/>
    <n v="22520"/>
    <n v="49203"/>
    <n v="6.6000000000000003E-2"/>
    <n v="0.14299999999999999"/>
  </r>
  <r>
    <x v="27"/>
    <x v="5"/>
    <n v="2"/>
    <x v="2"/>
    <n v="343195"/>
    <n v="1"/>
    <n v="9186"/>
    <n v="62006"/>
    <n v="2.7E-2"/>
    <n v="0.18099999999999999"/>
    <n v="26"/>
    <n v="64759"/>
    <n v="37565"/>
    <n v="0.189"/>
    <n v="0.109"/>
  </r>
  <r>
    <x v="27"/>
    <x v="5"/>
    <n v="3"/>
    <x v="3"/>
    <n v="343195"/>
    <n v="0"/>
    <n v="0"/>
    <n v="0"/>
    <n v="0"/>
    <n v="0"/>
    <n v="104"/>
    <n v="18548"/>
    <n v="30671"/>
    <n v="5.3999999999999999E-2"/>
    <n v="8.8999999999999996E-2"/>
  </r>
  <r>
    <x v="27"/>
    <x v="5"/>
    <n v="4"/>
    <x v="4"/>
    <n v="343195"/>
    <n v="0"/>
    <n v="0"/>
    <n v="0"/>
    <n v="0"/>
    <n v="0"/>
    <n v="27"/>
    <n v="12188"/>
    <n v="6797"/>
    <n v="3.5999999999999997E-2"/>
    <n v="0.02"/>
  </r>
  <r>
    <x v="27"/>
    <x v="5"/>
    <n v="5"/>
    <x v="5"/>
    <n v="343195"/>
    <n v="4"/>
    <n v="21243"/>
    <n v="201380"/>
    <n v="6.2E-2"/>
    <n v="0.58699999999999997"/>
    <n v="265"/>
    <n v="94236"/>
    <n v="104622"/>
    <n v="0.27500000000000002"/>
    <n v="0.30499999999999999"/>
  </r>
  <r>
    <x v="27"/>
    <x v="5"/>
    <n v="6"/>
    <x v="6"/>
    <n v="343195"/>
    <n v="0"/>
    <n v="0"/>
    <n v="0"/>
    <n v="0"/>
    <n v="0"/>
    <n v="6"/>
    <n v="1393"/>
    <n v="4750"/>
    <n v="4.0000000000000001E-3"/>
    <n v="1.4E-2"/>
  </r>
  <r>
    <x v="27"/>
    <x v="5"/>
    <n v="7"/>
    <x v="7"/>
    <n v="343195"/>
    <n v="0"/>
    <n v="0"/>
    <n v="0"/>
    <n v="0"/>
    <n v="0"/>
    <n v="4"/>
    <n v="197"/>
    <n v="475"/>
    <n v="1E-3"/>
    <n v="1E-3"/>
  </r>
  <r>
    <x v="27"/>
    <x v="5"/>
    <n v="8"/>
    <x v="8"/>
    <n v="343195"/>
    <n v="0"/>
    <n v="0"/>
    <n v="0"/>
    <n v="0"/>
    <n v="0"/>
    <n v="9"/>
    <n v="8267"/>
    <n v="1508"/>
    <n v="2.4E-2"/>
    <n v="4.0000000000000001E-3"/>
  </r>
  <r>
    <x v="27"/>
    <x v="5"/>
    <n v="9"/>
    <x v="9"/>
    <n v="343195"/>
    <n v="1"/>
    <n v="6"/>
    <n v="6"/>
    <n v="0"/>
    <n v="0"/>
    <n v="177"/>
    <n v="55962"/>
    <n v="65971"/>
    <n v="0.16300000000000001"/>
    <n v="0.192"/>
  </r>
  <r>
    <x v="27"/>
    <x v="6"/>
    <n v="0"/>
    <x v="0"/>
    <n v="349834"/>
    <n v="0"/>
    <n v="0"/>
    <n v="0"/>
    <n v="0"/>
    <n v="0"/>
    <n v="28"/>
    <n v="10420"/>
    <n v="9138"/>
    <n v="0.03"/>
    <n v="2.5999999999999999E-2"/>
  </r>
  <r>
    <x v="27"/>
    <x v="6"/>
    <n v="1"/>
    <x v="1"/>
    <n v="349834"/>
    <n v="2"/>
    <n v="14"/>
    <n v="68"/>
    <n v="0"/>
    <n v="0"/>
    <n v="740"/>
    <n v="17044"/>
    <n v="59257"/>
    <n v="4.9000000000000002E-2"/>
    <n v="0.16900000000000001"/>
  </r>
  <r>
    <x v="27"/>
    <x v="6"/>
    <n v="2"/>
    <x v="2"/>
    <n v="349834"/>
    <n v="1"/>
    <n v="8072"/>
    <n v="1749"/>
    <n v="2.3E-2"/>
    <n v="5.0000000000000001E-3"/>
    <n v="34"/>
    <n v="107282"/>
    <n v="64603"/>
    <n v="0.307"/>
    <n v="0.185"/>
  </r>
  <r>
    <x v="27"/>
    <x v="6"/>
    <n v="3"/>
    <x v="3"/>
    <n v="349834"/>
    <n v="1"/>
    <n v="14"/>
    <n v="49"/>
    <n v="0"/>
    <n v="0"/>
    <n v="82"/>
    <n v="21460"/>
    <n v="30337"/>
    <n v="6.0999999999999999E-2"/>
    <n v="8.6999999999999994E-2"/>
  </r>
  <r>
    <x v="27"/>
    <x v="6"/>
    <n v="4"/>
    <x v="4"/>
    <n v="349834"/>
    <n v="2"/>
    <n v="9244"/>
    <n v="33326"/>
    <n v="2.5999999999999999E-2"/>
    <n v="9.5000000000000001E-2"/>
    <n v="16"/>
    <n v="11031"/>
    <n v="13883"/>
    <n v="3.2000000000000001E-2"/>
    <n v="0.04"/>
  </r>
  <r>
    <x v="27"/>
    <x v="6"/>
    <n v="5"/>
    <x v="5"/>
    <n v="349834"/>
    <n v="2"/>
    <n v="74"/>
    <n v="144"/>
    <n v="0"/>
    <n v="0"/>
    <n v="247"/>
    <n v="65871"/>
    <n v="97052"/>
    <n v="0.188"/>
    <n v="0.27700000000000002"/>
  </r>
  <r>
    <x v="27"/>
    <x v="6"/>
    <n v="6"/>
    <x v="6"/>
    <n v="349834"/>
    <n v="0"/>
    <n v="0"/>
    <n v="0"/>
    <n v="0"/>
    <n v="0"/>
    <n v="11"/>
    <n v="10706"/>
    <n v="7511"/>
    <n v="3.1E-2"/>
    <n v="2.1000000000000001E-2"/>
  </r>
  <r>
    <x v="27"/>
    <x v="6"/>
    <n v="7"/>
    <x v="7"/>
    <n v="349834"/>
    <n v="0"/>
    <n v="0"/>
    <n v="0"/>
    <n v="0"/>
    <n v="0"/>
    <n v="9"/>
    <n v="8740"/>
    <n v="9754"/>
    <n v="2.5000000000000001E-2"/>
    <n v="2.8000000000000001E-2"/>
  </r>
  <r>
    <x v="27"/>
    <x v="6"/>
    <n v="8"/>
    <x v="8"/>
    <n v="349834"/>
    <n v="0"/>
    <n v="0"/>
    <n v="0"/>
    <n v="0"/>
    <n v="0"/>
    <n v="17"/>
    <n v="19019"/>
    <n v="13139"/>
    <n v="5.3999999999999999E-2"/>
    <n v="3.7999999999999999E-2"/>
  </r>
  <r>
    <x v="27"/>
    <x v="6"/>
    <n v="9"/>
    <x v="9"/>
    <n v="349834"/>
    <n v="2"/>
    <n v="23"/>
    <n v="27"/>
    <n v="0"/>
    <n v="0"/>
    <n v="151"/>
    <n v="53375"/>
    <n v="48916"/>
    <n v="0.153"/>
    <n v="0.14000000000000001"/>
  </r>
  <r>
    <x v="27"/>
    <x v="7"/>
    <n v="0"/>
    <x v="0"/>
    <n v="356483"/>
    <n v="2"/>
    <n v="1054"/>
    <n v="4620"/>
    <n v="3.0000000000000001E-3"/>
    <n v="1.2999999999999999E-2"/>
    <n v="36"/>
    <n v="22886"/>
    <n v="31339"/>
    <n v="6.4000000000000001E-2"/>
    <n v="8.7999999999999995E-2"/>
  </r>
  <r>
    <x v="27"/>
    <x v="7"/>
    <n v="1"/>
    <x v="1"/>
    <n v="356483"/>
    <n v="4"/>
    <n v="644"/>
    <n v="1936"/>
    <n v="2E-3"/>
    <n v="5.0000000000000001E-3"/>
    <n v="614"/>
    <n v="20529"/>
    <n v="45350"/>
    <n v="5.8000000000000003E-2"/>
    <n v="0.127"/>
  </r>
  <r>
    <x v="27"/>
    <x v="7"/>
    <n v="2"/>
    <x v="2"/>
    <n v="356483"/>
    <n v="2"/>
    <n v="63147"/>
    <n v="89863"/>
    <n v="0.17699999999999999"/>
    <n v="0.252"/>
    <n v="38"/>
    <n v="155674"/>
    <n v="52284"/>
    <n v="0.437"/>
    <n v="0.14699999999999999"/>
  </r>
  <r>
    <x v="27"/>
    <x v="7"/>
    <n v="3"/>
    <x v="3"/>
    <n v="356483"/>
    <n v="3"/>
    <n v="1700"/>
    <n v="1827"/>
    <n v="5.0000000000000001E-3"/>
    <n v="5.0000000000000001E-3"/>
    <n v="101"/>
    <n v="43967"/>
    <n v="74967"/>
    <n v="0.123"/>
    <n v="0.21"/>
  </r>
  <r>
    <x v="27"/>
    <x v="7"/>
    <n v="4"/>
    <x v="4"/>
    <n v="356483"/>
    <n v="0"/>
    <n v="0"/>
    <n v="0"/>
    <n v="0"/>
    <n v="0"/>
    <n v="9"/>
    <n v="7008"/>
    <n v="3812"/>
    <n v="0.02"/>
    <n v="1.0999999999999999E-2"/>
  </r>
  <r>
    <x v="27"/>
    <x v="7"/>
    <n v="5"/>
    <x v="5"/>
    <n v="356483"/>
    <n v="1"/>
    <n v="15"/>
    <n v="119"/>
    <n v="0"/>
    <n v="0"/>
    <n v="209"/>
    <n v="100769"/>
    <n v="144848"/>
    <n v="0.28299999999999997"/>
    <n v="0.40600000000000003"/>
  </r>
  <r>
    <x v="27"/>
    <x v="7"/>
    <n v="6"/>
    <x v="6"/>
    <n v="356483"/>
    <n v="54"/>
    <n v="222314"/>
    <n v="13534953"/>
    <n v="0.624"/>
    <n v="37.968000000000004"/>
    <n v="10"/>
    <n v="4285"/>
    <n v="5852"/>
    <n v="1.2E-2"/>
    <n v="1.6E-2"/>
  </r>
  <r>
    <x v="27"/>
    <x v="7"/>
    <n v="7"/>
    <x v="7"/>
    <n v="356483"/>
    <n v="1"/>
    <n v="66"/>
    <n v="122"/>
    <n v="0"/>
    <n v="0"/>
    <n v="3"/>
    <n v="221"/>
    <n v="530"/>
    <n v="1E-3"/>
    <n v="1E-3"/>
  </r>
  <r>
    <x v="27"/>
    <x v="7"/>
    <n v="8"/>
    <x v="8"/>
    <n v="356483"/>
    <n v="0"/>
    <n v="0"/>
    <n v="0"/>
    <n v="0"/>
    <n v="0"/>
    <n v="14"/>
    <n v="11109"/>
    <n v="3720"/>
    <n v="3.1E-2"/>
    <n v="0.01"/>
  </r>
  <r>
    <x v="27"/>
    <x v="7"/>
    <n v="9"/>
    <x v="9"/>
    <n v="356483"/>
    <n v="5"/>
    <n v="2124"/>
    <n v="3117"/>
    <n v="6.0000000000000001E-3"/>
    <n v="8.9999999999999993E-3"/>
    <n v="109"/>
    <n v="36416"/>
    <n v="54714"/>
    <n v="0.10199999999999999"/>
    <n v="0.153"/>
  </r>
  <r>
    <x v="27"/>
    <x v="8"/>
    <n v="0"/>
    <x v="0"/>
    <n v="362797"/>
    <n v="3"/>
    <n v="427"/>
    <n v="1423"/>
    <n v="1E-3"/>
    <n v="4.0000000000000001E-3"/>
    <n v="63"/>
    <n v="20294"/>
    <n v="21762"/>
    <n v="5.6000000000000001E-2"/>
    <n v="0.06"/>
  </r>
  <r>
    <x v="27"/>
    <x v="8"/>
    <n v="1"/>
    <x v="1"/>
    <n v="362797"/>
    <n v="10"/>
    <n v="8937"/>
    <n v="41560"/>
    <n v="2.5000000000000001E-2"/>
    <n v="0.115"/>
    <n v="560"/>
    <n v="29634"/>
    <n v="55557"/>
    <n v="8.2000000000000003E-2"/>
    <n v="0.153"/>
  </r>
  <r>
    <x v="27"/>
    <x v="8"/>
    <n v="2"/>
    <x v="2"/>
    <n v="362797"/>
    <n v="12"/>
    <n v="50270"/>
    <n v="38172"/>
    <n v="0.13900000000000001"/>
    <n v="0.105"/>
    <n v="65"/>
    <n v="107874"/>
    <n v="35794"/>
    <n v="0.29699999999999999"/>
    <n v="9.9000000000000005E-2"/>
  </r>
  <r>
    <x v="27"/>
    <x v="8"/>
    <n v="3"/>
    <x v="3"/>
    <n v="362797"/>
    <n v="9"/>
    <n v="2481"/>
    <n v="9660"/>
    <n v="7.0000000000000001E-3"/>
    <n v="2.7E-2"/>
    <n v="96"/>
    <n v="32733"/>
    <n v="47158"/>
    <n v="0.09"/>
    <n v="0.13"/>
  </r>
  <r>
    <x v="27"/>
    <x v="8"/>
    <n v="4"/>
    <x v="4"/>
    <n v="362797"/>
    <n v="7"/>
    <n v="12293"/>
    <n v="24704"/>
    <n v="3.4000000000000002E-2"/>
    <n v="6.8000000000000005E-2"/>
    <n v="25"/>
    <n v="18931"/>
    <n v="15713"/>
    <n v="5.1999999999999998E-2"/>
    <n v="4.2999999999999997E-2"/>
  </r>
  <r>
    <x v="27"/>
    <x v="8"/>
    <n v="5"/>
    <x v="5"/>
    <n v="362797"/>
    <n v="9"/>
    <n v="9182"/>
    <n v="31091"/>
    <n v="2.5000000000000001E-2"/>
    <n v="8.5999999999999993E-2"/>
    <n v="160"/>
    <n v="43302"/>
    <n v="84798"/>
    <n v="0.11899999999999999"/>
    <n v="0.23400000000000001"/>
  </r>
  <r>
    <x v="27"/>
    <x v="8"/>
    <n v="6"/>
    <x v="6"/>
    <n v="362797"/>
    <n v="124"/>
    <n v="114813"/>
    <n v="1951737"/>
    <n v="0.316"/>
    <n v="5.3789999999999996"/>
    <n v="43"/>
    <n v="13228"/>
    <n v="34915"/>
    <n v="3.5999999999999997E-2"/>
    <n v="9.6000000000000002E-2"/>
  </r>
  <r>
    <x v="27"/>
    <x v="8"/>
    <n v="7"/>
    <x v="7"/>
    <n v="362797"/>
    <n v="0"/>
    <n v="0"/>
    <n v="0"/>
    <n v="0"/>
    <n v="0"/>
    <n v="2"/>
    <n v="1243"/>
    <n v="2436"/>
    <n v="3.0000000000000001E-3"/>
    <n v="7.0000000000000001E-3"/>
  </r>
  <r>
    <x v="27"/>
    <x v="8"/>
    <n v="8"/>
    <x v="8"/>
    <n v="362797"/>
    <n v="0"/>
    <n v="0"/>
    <n v="0"/>
    <n v="0"/>
    <n v="0"/>
    <n v="14"/>
    <n v="28727"/>
    <n v="33600"/>
    <n v="7.9000000000000001E-2"/>
    <n v="9.2999999999999999E-2"/>
  </r>
  <r>
    <x v="27"/>
    <x v="8"/>
    <n v="9"/>
    <x v="9"/>
    <n v="362797"/>
    <n v="2"/>
    <n v="1219"/>
    <n v="1194"/>
    <n v="3.0000000000000001E-3"/>
    <n v="3.0000000000000001E-3"/>
    <n v="175"/>
    <n v="41057"/>
    <n v="77856"/>
    <n v="0.113"/>
    <n v="0.215"/>
  </r>
  <r>
    <x v="28"/>
    <x v="0"/>
    <n v="0"/>
    <x v="0"/>
    <n v="15925"/>
    <n v="0"/>
    <n v="0"/>
    <n v="0"/>
    <n v="0"/>
    <n v="0"/>
    <n v="6"/>
    <n v="27"/>
    <n v="30.48"/>
    <n v="2E-3"/>
    <n v="2E-3"/>
  </r>
  <r>
    <x v="28"/>
    <x v="0"/>
    <n v="1"/>
    <x v="1"/>
    <n v="15925"/>
    <n v="0"/>
    <n v="0"/>
    <n v="0"/>
    <n v="0"/>
    <n v="0"/>
    <n v="11"/>
    <n v="113"/>
    <n v="498.42"/>
    <n v="7.0000000000000001E-3"/>
    <n v="3.1E-2"/>
  </r>
  <r>
    <x v="28"/>
    <x v="0"/>
    <n v="2"/>
    <x v="2"/>
    <n v="15925"/>
    <n v="0"/>
    <n v="0"/>
    <n v="0"/>
    <n v="0"/>
    <n v="0"/>
    <n v="1"/>
    <n v="3845"/>
    <n v="4165.42"/>
    <n v="0.24099999999999999"/>
    <n v="0.26200000000000001"/>
  </r>
  <r>
    <x v="28"/>
    <x v="0"/>
    <n v="3"/>
    <x v="3"/>
    <n v="15925"/>
    <n v="0"/>
    <n v="0"/>
    <n v="0"/>
    <n v="0"/>
    <n v="0"/>
    <n v="43"/>
    <n v="7523"/>
    <n v="14588.85"/>
    <n v="0.47199999999999998"/>
    <n v="0.91600000000000004"/>
  </r>
  <r>
    <x v="28"/>
    <x v="0"/>
    <n v="4"/>
    <x v="4"/>
    <n v="15925"/>
    <n v="0"/>
    <n v="0"/>
    <n v="0"/>
    <n v="0"/>
    <n v="0"/>
    <n v="1"/>
    <n v="1"/>
    <n v="0.53"/>
    <n v="0"/>
    <n v="0"/>
  </r>
  <r>
    <x v="28"/>
    <x v="0"/>
    <n v="5"/>
    <x v="5"/>
    <n v="15925"/>
    <n v="0"/>
    <n v="0"/>
    <n v="0"/>
    <n v="0"/>
    <n v="0"/>
    <n v="49"/>
    <n v="411"/>
    <n v="435.09"/>
    <n v="2.5999999999999999E-2"/>
    <n v="2.7E-2"/>
  </r>
  <r>
    <x v="28"/>
    <x v="0"/>
    <n v="6"/>
    <x v="6"/>
    <n v="15925"/>
    <n v="0"/>
    <n v="0"/>
    <n v="0"/>
    <n v="0"/>
    <n v="0"/>
    <n v="11"/>
    <n v="537"/>
    <n v="1275.77"/>
    <n v="3.4000000000000002E-2"/>
    <n v="0.08"/>
  </r>
  <r>
    <x v="28"/>
    <x v="0"/>
    <n v="7"/>
    <x v="7"/>
    <n v="15925"/>
    <n v="0"/>
    <n v="0"/>
    <n v="0"/>
    <n v="0"/>
    <n v="0"/>
    <n v="0"/>
    <n v="0"/>
    <n v="0"/>
    <n v="0"/>
    <n v="0"/>
  </r>
  <r>
    <x v="28"/>
    <x v="0"/>
    <n v="8"/>
    <x v="8"/>
    <n v="15925"/>
    <n v="0"/>
    <n v="0"/>
    <n v="0"/>
    <n v="0"/>
    <n v="0"/>
    <n v="0"/>
    <n v="0"/>
    <n v="0"/>
    <n v="0"/>
    <n v="0"/>
  </r>
  <r>
    <x v="28"/>
    <x v="0"/>
    <n v="9"/>
    <x v="9"/>
    <n v="15925"/>
    <n v="0"/>
    <n v="0"/>
    <n v="0"/>
    <n v="0"/>
    <n v="0"/>
    <n v="32"/>
    <n v="3311"/>
    <n v="6515.54"/>
    <n v="0.20799999999999999"/>
    <n v="0.40899999999999997"/>
  </r>
  <r>
    <x v="28"/>
    <x v="1"/>
    <n v="0"/>
    <x v="0"/>
    <n v="16330"/>
    <n v="0"/>
    <n v="0"/>
    <n v="0"/>
    <n v="0"/>
    <n v="0"/>
    <n v="3"/>
    <n v="161"/>
    <n v="209.83"/>
    <n v="0.01"/>
    <n v="1.2999999999999999E-2"/>
  </r>
  <r>
    <x v="28"/>
    <x v="1"/>
    <n v="1"/>
    <x v="1"/>
    <n v="16330"/>
    <n v="0"/>
    <n v="0"/>
    <n v="0"/>
    <n v="0"/>
    <n v="0"/>
    <n v="1"/>
    <n v="5"/>
    <n v="10.08"/>
    <n v="0"/>
    <n v="1E-3"/>
  </r>
  <r>
    <x v="28"/>
    <x v="1"/>
    <n v="2"/>
    <x v="2"/>
    <n v="16330"/>
    <n v="0"/>
    <n v="0"/>
    <n v="0"/>
    <n v="0"/>
    <n v="0"/>
    <n v="0"/>
    <n v="0"/>
    <n v="0"/>
    <n v="0"/>
    <n v="0"/>
  </r>
  <r>
    <x v="28"/>
    <x v="1"/>
    <n v="3"/>
    <x v="3"/>
    <n v="16330"/>
    <n v="1"/>
    <n v="4150"/>
    <n v="5812.6"/>
    <n v="0.254"/>
    <n v="0.35599999999999998"/>
    <n v="22"/>
    <n v="1425"/>
    <n v="5629.13"/>
    <n v="8.6999999999999994E-2"/>
    <n v="0.34499999999999997"/>
  </r>
  <r>
    <x v="28"/>
    <x v="1"/>
    <n v="4"/>
    <x v="4"/>
    <n v="16330"/>
    <n v="0"/>
    <n v="0"/>
    <n v="0"/>
    <n v="0"/>
    <n v="0"/>
    <n v="1"/>
    <n v="11"/>
    <n v="68.75"/>
    <n v="1E-3"/>
    <n v="4.0000000000000001E-3"/>
  </r>
  <r>
    <x v="28"/>
    <x v="1"/>
    <n v="5"/>
    <x v="5"/>
    <n v="16330"/>
    <n v="0"/>
    <n v="0"/>
    <n v="0"/>
    <n v="0"/>
    <n v="0"/>
    <n v="37"/>
    <n v="2186"/>
    <n v="4060.42"/>
    <n v="0.13400000000000001"/>
    <n v="0.249"/>
  </r>
  <r>
    <x v="28"/>
    <x v="1"/>
    <n v="6"/>
    <x v="6"/>
    <n v="16330"/>
    <n v="10"/>
    <n v="32132"/>
    <n v="242069.6"/>
    <n v="1.968"/>
    <n v="14.823"/>
    <n v="14"/>
    <n v="7553"/>
    <n v="7114.1699999999801"/>
    <n v="0.46300000000000002"/>
    <n v="0.436"/>
  </r>
  <r>
    <x v="28"/>
    <x v="1"/>
    <n v="7"/>
    <x v="7"/>
    <n v="16330"/>
    <n v="0"/>
    <n v="0"/>
    <n v="0"/>
    <n v="0"/>
    <n v="0"/>
    <n v="0"/>
    <n v="0"/>
    <n v="0"/>
    <n v="0"/>
    <n v="0"/>
  </r>
  <r>
    <x v="28"/>
    <x v="1"/>
    <n v="8"/>
    <x v="8"/>
    <n v="16330"/>
    <n v="0"/>
    <n v="0"/>
    <n v="0"/>
    <n v="0"/>
    <n v="0"/>
    <n v="2"/>
    <n v="10275"/>
    <n v="857.42"/>
    <n v="0.629"/>
    <n v="5.2999999999999999E-2"/>
  </r>
  <r>
    <x v="28"/>
    <x v="1"/>
    <n v="9"/>
    <x v="9"/>
    <n v="16330"/>
    <n v="0"/>
    <n v="0"/>
    <n v="0"/>
    <n v="0"/>
    <n v="0"/>
    <n v="22"/>
    <n v="455"/>
    <n v="399.4"/>
    <n v="2.8000000000000001E-2"/>
    <n v="2.4E-2"/>
  </r>
  <r>
    <x v="28"/>
    <x v="2"/>
    <n v="0"/>
    <x v="0"/>
    <n v="16935"/>
    <n v="0"/>
    <n v="0"/>
    <n v="0"/>
    <n v="0"/>
    <n v="0"/>
    <n v="6"/>
    <n v="12"/>
    <n v="35.770000000000003"/>
    <n v="1E-3"/>
    <n v="2E-3"/>
  </r>
  <r>
    <x v="28"/>
    <x v="2"/>
    <n v="1"/>
    <x v="1"/>
    <n v="16935"/>
    <n v="0"/>
    <n v="0"/>
    <n v="0"/>
    <n v="0"/>
    <n v="0"/>
    <n v="3"/>
    <n v="3"/>
    <n v="1.75"/>
    <n v="0"/>
    <n v="0"/>
  </r>
  <r>
    <x v="28"/>
    <x v="2"/>
    <n v="2"/>
    <x v="2"/>
    <n v="16935"/>
    <n v="0"/>
    <n v="0"/>
    <n v="0"/>
    <n v="0"/>
    <n v="0"/>
    <n v="0"/>
    <n v="0"/>
    <n v="0"/>
    <n v="0"/>
    <n v="0"/>
  </r>
  <r>
    <x v="28"/>
    <x v="2"/>
    <n v="3"/>
    <x v="3"/>
    <n v="16935"/>
    <n v="0"/>
    <n v="0"/>
    <n v="0"/>
    <n v="0"/>
    <n v="0"/>
    <n v="18"/>
    <n v="317"/>
    <n v="565.85"/>
    <n v="1.9E-2"/>
    <n v="3.3000000000000002E-2"/>
  </r>
  <r>
    <x v="28"/>
    <x v="2"/>
    <n v="4"/>
    <x v="4"/>
    <n v="16935"/>
    <n v="0"/>
    <n v="0"/>
    <n v="0"/>
    <n v="0"/>
    <n v="0"/>
    <n v="9"/>
    <n v="125"/>
    <n v="275.77999999999997"/>
    <n v="7.0000000000000001E-3"/>
    <n v="1.6E-2"/>
  </r>
  <r>
    <x v="28"/>
    <x v="2"/>
    <n v="5"/>
    <x v="5"/>
    <n v="16935"/>
    <n v="0"/>
    <n v="0"/>
    <n v="0"/>
    <n v="0"/>
    <n v="0"/>
    <n v="69"/>
    <n v="2625"/>
    <n v="5877.96"/>
    <n v="0.155"/>
    <n v="0.34699999999999998"/>
  </r>
  <r>
    <x v="28"/>
    <x v="2"/>
    <n v="6"/>
    <x v="6"/>
    <n v="16935"/>
    <n v="0"/>
    <n v="0"/>
    <n v="0"/>
    <n v="0"/>
    <n v="0"/>
    <n v="21"/>
    <n v="5306"/>
    <n v="10139.129999999999"/>
    <n v="0.313"/>
    <n v="0.59899999999999998"/>
  </r>
  <r>
    <x v="28"/>
    <x v="2"/>
    <n v="7"/>
    <x v="7"/>
    <n v="16935"/>
    <n v="0"/>
    <n v="0"/>
    <n v="0"/>
    <n v="0"/>
    <n v="0"/>
    <n v="2"/>
    <n v="2"/>
    <n v="3.86"/>
    <n v="0"/>
    <n v="0"/>
  </r>
  <r>
    <x v="28"/>
    <x v="2"/>
    <n v="8"/>
    <x v="8"/>
    <n v="16935"/>
    <n v="0"/>
    <n v="0"/>
    <n v="0"/>
    <n v="0"/>
    <n v="0"/>
    <n v="6"/>
    <n v="9304"/>
    <n v="8984.0300000000007"/>
    <n v="0.54900000000000004"/>
    <n v="0.53100000000000003"/>
  </r>
  <r>
    <x v="28"/>
    <x v="2"/>
    <n v="9"/>
    <x v="9"/>
    <n v="16935"/>
    <n v="0"/>
    <n v="0"/>
    <n v="0"/>
    <n v="0"/>
    <n v="0"/>
    <n v="22"/>
    <n v="131"/>
    <n v="156.32"/>
    <n v="8.0000000000000002E-3"/>
    <n v="8.9999999999999993E-3"/>
  </r>
  <r>
    <x v="28"/>
    <x v="3"/>
    <n v="0"/>
    <x v="0"/>
    <n v="17874"/>
    <n v="0"/>
    <n v="0"/>
    <n v="0"/>
    <n v="0"/>
    <n v="0"/>
    <n v="11"/>
    <n v="3916"/>
    <n v="8868.2800000000007"/>
    <n v="0.219"/>
    <n v="0.496"/>
  </r>
  <r>
    <x v="28"/>
    <x v="3"/>
    <n v="1"/>
    <x v="1"/>
    <n v="17874"/>
    <n v="0"/>
    <n v="0"/>
    <n v="0"/>
    <n v="0"/>
    <n v="0"/>
    <n v="0"/>
    <n v="0"/>
    <n v="0"/>
    <n v="0"/>
    <n v="0"/>
  </r>
  <r>
    <x v="28"/>
    <x v="3"/>
    <n v="2"/>
    <x v="2"/>
    <n v="17874"/>
    <n v="0"/>
    <n v="0"/>
    <n v="0"/>
    <n v="0"/>
    <n v="0"/>
    <n v="2"/>
    <n v="1501"/>
    <n v="6929.62"/>
    <n v="8.4000000000000005E-2"/>
    <n v="0.38800000000000001"/>
  </r>
  <r>
    <x v="28"/>
    <x v="3"/>
    <n v="3"/>
    <x v="3"/>
    <n v="17874"/>
    <n v="0"/>
    <n v="0"/>
    <n v="0"/>
    <n v="0"/>
    <n v="0"/>
    <n v="20"/>
    <n v="1014"/>
    <n v="2835.72"/>
    <n v="5.7000000000000002E-2"/>
    <n v="0.159"/>
  </r>
  <r>
    <x v="28"/>
    <x v="3"/>
    <n v="4"/>
    <x v="4"/>
    <n v="17874"/>
    <n v="0"/>
    <n v="0"/>
    <n v="0"/>
    <n v="0"/>
    <n v="0"/>
    <n v="1"/>
    <n v="9"/>
    <n v="18.899999999999999"/>
    <n v="1E-3"/>
    <n v="1E-3"/>
  </r>
  <r>
    <x v="28"/>
    <x v="3"/>
    <n v="5"/>
    <x v="5"/>
    <n v="17874"/>
    <n v="0"/>
    <n v="0"/>
    <n v="0"/>
    <n v="0"/>
    <n v="0"/>
    <n v="64"/>
    <n v="2964"/>
    <n v="8928.2000000000007"/>
    <n v="0.16600000000000001"/>
    <n v="0.5"/>
  </r>
  <r>
    <x v="28"/>
    <x v="3"/>
    <n v="6"/>
    <x v="6"/>
    <n v="17874"/>
    <n v="1"/>
    <n v="6738"/>
    <n v="37916"/>
    <n v="0.377"/>
    <n v="2.121"/>
    <n v="39"/>
    <n v="5488"/>
    <n v="16309.19"/>
    <n v="0.307"/>
    <n v="0.91200000000000003"/>
  </r>
  <r>
    <x v="28"/>
    <x v="3"/>
    <n v="7"/>
    <x v="7"/>
    <n v="17874"/>
    <n v="0"/>
    <n v="0"/>
    <n v="0"/>
    <n v="0"/>
    <n v="0"/>
    <n v="3"/>
    <n v="3"/>
    <n v="6.67"/>
    <n v="0"/>
    <n v="0"/>
  </r>
  <r>
    <x v="28"/>
    <x v="3"/>
    <n v="8"/>
    <x v="8"/>
    <n v="17874"/>
    <n v="0"/>
    <n v="0"/>
    <n v="0"/>
    <n v="0"/>
    <n v="0"/>
    <n v="12"/>
    <n v="1880"/>
    <n v="7880.56"/>
    <n v="0.105"/>
    <n v="0.441"/>
  </r>
  <r>
    <x v="28"/>
    <x v="3"/>
    <n v="9"/>
    <x v="9"/>
    <n v="17874"/>
    <n v="0"/>
    <n v="0"/>
    <n v="0"/>
    <n v="0"/>
    <n v="0"/>
    <n v="26"/>
    <n v="500"/>
    <n v="2620.1"/>
    <n v="2.8000000000000001E-2"/>
    <n v="0.14699999999999999"/>
  </r>
  <r>
    <x v="28"/>
    <x v="4"/>
    <n v="0"/>
    <x v="0"/>
    <n v="18705"/>
    <n v="0"/>
    <n v="0"/>
    <n v="0"/>
    <n v="0"/>
    <n v="0"/>
    <n v="33"/>
    <n v="3488"/>
    <n v="3034.73"/>
    <n v="0.186"/>
    <n v="0.16200000000000001"/>
  </r>
  <r>
    <x v="28"/>
    <x v="4"/>
    <n v="1"/>
    <x v="1"/>
    <n v="18705"/>
    <n v="0"/>
    <n v="0"/>
    <n v="0"/>
    <n v="0"/>
    <n v="0"/>
    <n v="21"/>
    <n v="406"/>
    <n v="780.62"/>
    <n v="2.1999999999999999E-2"/>
    <n v="4.2000000000000003E-2"/>
  </r>
  <r>
    <x v="28"/>
    <x v="4"/>
    <n v="2"/>
    <x v="2"/>
    <n v="18705"/>
    <n v="0"/>
    <n v="0"/>
    <n v="0"/>
    <n v="0"/>
    <n v="0"/>
    <n v="1"/>
    <n v="413"/>
    <n v="784.7"/>
    <n v="2.1999999999999999E-2"/>
    <n v="4.2000000000000003E-2"/>
  </r>
  <r>
    <x v="28"/>
    <x v="4"/>
    <n v="3"/>
    <x v="3"/>
    <n v="18705"/>
    <n v="0"/>
    <n v="0"/>
    <n v="0"/>
    <n v="0"/>
    <n v="0"/>
    <n v="32"/>
    <n v="1367"/>
    <n v="4701.4399999999996"/>
    <n v="7.2999999999999995E-2"/>
    <n v="0.251"/>
  </r>
  <r>
    <x v="28"/>
    <x v="4"/>
    <n v="4"/>
    <x v="4"/>
    <n v="18705"/>
    <n v="0"/>
    <n v="0"/>
    <n v="0"/>
    <n v="0"/>
    <n v="0"/>
    <n v="0"/>
    <n v="0"/>
    <n v="0"/>
    <n v="0"/>
    <n v="0"/>
  </r>
  <r>
    <x v="28"/>
    <x v="4"/>
    <n v="5"/>
    <x v="5"/>
    <n v="18705"/>
    <n v="0"/>
    <n v="0"/>
    <n v="0"/>
    <n v="0"/>
    <n v="0"/>
    <n v="44"/>
    <n v="2237"/>
    <n v="2112.12"/>
    <n v="0.12"/>
    <n v="0.113"/>
  </r>
  <r>
    <x v="28"/>
    <x v="4"/>
    <n v="6"/>
    <x v="6"/>
    <n v="18705"/>
    <n v="0"/>
    <n v="0"/>
    <n v="0"/>
    <n v="0"/>
    <n v="0"/>
    <n v="8"/>
    <n v="1017"/>
    <n v="2866.7"/>
    <n v="5.3999999999999999E-2"/>
    <n v="0.153"/>
  </r>
  <r>
    <x v="28"/>
    <x v="4"/>
    <n v="7"/>
    <x v="7"/>
    <n v="18705"/>
    <n v="0"/>
    <n v="0"/>
    <n v="0"/>
    <n v="0"/>
    <n v="0"/>
    <n v="0"/>
    <n v="0"/>
    <n v="0"/>
    <n v="0"/>
    <n v="0"/>
  </r>
  <r>
    <x v="28"/>
    <x v="4"/>
    <n v="8"/>
    <x v="8"/>
    <n v="18705"/>
    <n v="0"/>
    <n v="0"/>
    <n v="0"/>
    <n v="0"/>
    <n v="0"/>
    <n v="7"/>
    <n v="493"/>
    <n v="576.38"/>
    <n v="2.5999999999999999E-2"/>
    <n v="3.1E-2"/>
  </r>
  <r>
    <x v="28"/>
    <x v="4"/>
    <n v="9"/>
    <x v="9"/>
    <n v="18705"/>
    <n v="0"/>
    <n v="0"/>
    <n v="0"/>
    <n v="0"/>
    <n v="0"/>
    <n v="32"/>
    <n v="2424"/>
    <n v="14423.55"/>
    <n v="0.13"/>
    <n v="0.77100000000000002"/>
  </r>
  <r>
    <x v="28"/>
    <x v="5"/>
    <n v="0"/>
    <x v="0"/>
    <n v="19038"/>
    <n v="0"/>
    <n v="0"/>
    <n v="0"/>
    <n v="0"/>
    <n v="0"/>
    <n v="23"/>
    <n v="8622"/>
    <n v="3364.95"/>
    <n v="0.45300000000000001"/>
    <n v="0.17699999999999999"/>
  </r>
  <r>
    <x v="28"/>
    <x v="5"/>
    <n v="1"/>
    <x v="1"/>
    <n v="19038"/>
    <n v="0"/>
    <n v="0"/>
    <n v="0"/>
    <n v="0"/>
    <n v="0"/>
    <n v="65"/>
    <n v="308"/>
    <n v="609.85"/>
    <n v="1.6E-2"/>
    <n v="3.2000000000000001E-2"/>
  </r>
  <r>
    <x v="28"/>
    <x v="5"/>
    <n v="2"/>
    <x v="2"/>
    <n v="19038"/>
    <n v="0"/>
    <n v="0"/>
    <n v="0"/>
    <n v="0"/>
    <n v="0"/>
    <n v="1"/>
    <n v="3528"/>
    <n v="7232.4"/>
    <n v="0.185"/>
    <n v="0.38"/>
  </r>
  <r>
    <x v="28"/>
    <x v="5"/>
    <n v="3"/>
    <x v="3"/>
    <n v="19038"/>
    <n v="0"/>
    <n v="0"/>
    <n v="0"/>
    <n v="0"/>
    <n v="0"/>
    <n v="31"/>
    <n v="4236"/>
    <n v="7407.57"/>
    <n v="0.223"/>
    <n v="0.38900000000000001"/>
  </r>
  <r>
    <x v="28"/>
    <x v="5"/>
    <n v="4"/>
    <x v="4"/>
    <n v="19038"/>
    <n v="2"/>
    <n v="9344"/>
    <n v="33093.33"/>
    <n v="0.49099999999999999"/>
    <n v="1.738"/>
    <n v="3"/>
    <n v="12"/>
    <n v="27.869999999995301"/>
    <n v="1E-3"/>
    <n v="1E-3"/>
  </r>
  <r>
    <x v="28"/>
    <x v="5"/>
    <n v="5"/>
    <x v="5"/>
    <n v="19038"/>
    <n v="0"/>
    <n v="0"/>
    <n v="0"/>
    <n v="0"/>
    <n v="0"/>
    <n v="53"/>
    <n v="2599"/>
    <n v="7796.01"/>
    <n v="0.13700000000000001"/>
    <n v="0.40899999999999997"/>
  </r>
  <r>
    <x v="28"/>
    <x v="5"/>
    <n v="6"/>
    <x v="6"/>
    <n v="19038"/>
    <n v="2"/>
    <n v="8769"/>
    <n v="29002"/>
    <n v="0.46100000000000002"/>
    <n v="1.522"/>
    <n v="16"/>
    <n v="4296"/>
    <n v="14024.62"/>
    <n v="0.22600000000000001"/>
    <n v="0.73699999999999999"/>
  </r>
  <r>
    <x v="28"/>
    <x v="5"/>
    <n v="7"/>
    <x v="7"/>
    <n v="19038"/>
    <n v="0"/>
    <n v="0"/>
    <n v="0"/>
    <n v="0"/>
    <n v="0"/>
    <n v="0"/>
    <n v="0"/>
    <n v="0"/>
    <n v="0"/>
    <n v="0"/>
  </r>
  <r>
    <x v="28"/>
    <x v="5"/>
    <n v="8"/>
    <x v="8"/>
    <n v="19038"/>
    <n v="0"/>
    <n v="0"/>
    <n v="0"/>
    <n v="0"/>
    <n v="0"/>
    <n v="8"/>
    <n v="583"/>
    <n v="872.77"/>
    <n v="3.1E-2"/>
    <n v="4.5999999999999999E-2"/>
  </r>
  <r>
    <x v="28"/>
    <x v="5"/>
    <n v="9"/>
    <x v="9"/>
    <n v="19038"/>
    <n v="0"/>
    <n v="0"/>
    <n v="0"/>
    <n v="0"/>
    <n v="0"/>
    <n v="38"/>
    <n v="199"/>
    <n v="335.76"/>
    <n v="0.01"/>
    <n v="1.7999999999999999E-2"/>
  </r>
  <r>
    <x v="28"/>
    <x v="6"/>
    <n v="0"/>
    <x v="0"/>
    <n v="19683"/>
    <n v="1"/>
    <n v="2193"/>
    <n v="5960.2"/>
    <n v="0.111"/>
    <n v="0.30299999999999999"/>
    <n v="20"/>
    <n v="442"/>
    <n v="296.22000000000003"/>
    <n v="2.1999999999999999E-2"/>
    <n v="1.4999999999999999E-2"/>
  </r>
  <r>
    <x v="28"/>
    <x v="6"/>
    <n v="1"/>
    <x v="1"/>
    <n v="19683"/>
    <n v="0"/>
    <n v="0"/>
    <n v="0"/>
    <n v="0"/>
    <n v="0"/>
    <n v="74"/>
    <n v="555"/>
    <n v="759.46"/>
    <n v="2.8000000000000001E-2"/>
    <n v="3.9E-2"/>
  </r>
  <r>
    <x v="28"/>
    <x v="6"/>
    <n v="2"/>
    <x v="2"/>
    <n v="19683"/>
    <n v="0"/>
    <n v="0"/>
    <n v="0"/>
    <n v="0"/>
    <n v="0"/>
    <n v="0"/>
    <n v="0"/>
    <n v="0"/>
    <n v="0"/>
    <n v="0"/>
  </r>
  <r>
    <x v="28"/>
    <x v="6"/>
    <n v="3"/>
    <x v="3"/>
    <n v="19683"/>
    <n v="0"/>
    <n v="0"/>
    <n v="0"/>
    <n v="0"/>
    <n v="0"/>
    <n v="21"/>
    <n v="400"/>
    <n v="1089.72"/>
    <n v="0.02"/>
    <n v="5.5E-2"/>
  </r>
  <r>
    <x v="28"/>
    <x v="6"/>
    <n v="4"/>
    <x v="4"/>
    <n v="19683"/>
    <n v="0"/>
    <n v="0"/>
    <n v="0"/>
    <n v="0"/>
    <n v="0"/>
    <n v="2"/>
    <n v="2"/>
    <n v="3.5"/>
    <n v="0"/>
    <n v="0"/>
  </r>
  <r>
    <x v="28"/>
    <x v="6"/>
    <n v="5"/>
    <x v="5"/>
    <n v="19683"/>
    <n v="0"/>
    <n v="0"/>
    <n v="0"/>
    <n v="0"/>
    <n v="0"/>
    <n v="14"/>
    <n v="3456"/>
    <n v="9347.18"/>
    <n v="0.17599999999999999"/>
    <n v="0.47499999999999998"/>
  </r>
  <r>
    <x v="28"/>
    <x v="6"/>
    <n v="6"/>
    <x v="6"/>
    <n v="19683"/>
    <n v="3"/>
    <n v="11077"/>
    <n v="32421.3"/>
    <n v="0.56299999999999994"/>
    <n v="1.647"/>
    <n v="15"/>
    <n v="1578"/>
    <n v="6085.26"/>
    <n v="0.08"/>
    <n v="0.309"/>
  </r>
  <r>
    <x v="28"/>
    <x v="6"/>
    <n v="7"/>
    <x v="7"/>
    <n v="19683"/>
    <n v="0"/>
    <n v="0"/>
    <n v="0"/>
    <n v="0"/>
    <n v="0"/>
    <n v="0"/>
    <n v="0"/>
    <n v="0"/>
    <n v="0"/>
    <n v="0"/>
  </r>
  <r>
    <x v="28"/>
    <x v="6"/>
    <n v="8"/>
    <x v="8"/>
    <n v="19683"/>
    <n v="0"/>
    <n v="0"/>
    <n v="0"/>
    <n v="0"/>
    <n v="0"/>
    <n v="4"/>
    <n v="30"/>
    <n v="59.65"/>
    <n v="2E-3"/>
    <n v="3.0000000000000001E-3"/>
  </r>
  <r>
    <x v="28"/>
    <x v="6"/>
    <n v="9"/>
    <x v="9"/>
    <n v="19683"/>
    <n v="0"/>
    <n v="0"/>
    <n v="0"/>
    <n v="0"/>
    <n v="0"/>
    <n v="27"/>
    <n v="7278"/>
    <n v="17303.88"/>
    <n v="0.37"/>
    <n v="0.879"/>
  </r>
  <r>
    <x v="28"/>
    <x v="7"/>
    <n v="0"/>
    <x v="0"/>
    <n v="20304"/>
    <n v="0"/>
    <n v="0"/>
    <n v="0"/>
    <n v="0"/>
    <n v="0"/>
    <n v="17"/>
    <n v="6076"/>
    <n v="2118.91"/>
    <n v="0.29899999999999999"/>
    <n v="0.104"/>
  </r>
  <r>
    <x v="28"/>
    <x v="7"/>
    <n v="1"/>
    <x v="1"/>
    <n v="20304"/>
    <n v="0"/>
    <n v="0"/>
    <n v="0"/>
    <n v="0"/>
    <n v="0"/>
    <n v="71"/>
    <n v="246"/>
    <n v="747.87"/>
    <n v="1.2E-2"/>
    <n v="3.6999999999999998E-2"/>
  </r>
  <r>
    <x v="28"/>
    <x v="7"/>
    <n v="2"/>
    <x v="2"/>
    <n v="20304"/>
    <n v="0"/>
    <n v="0"/>
    <n v="0"/>
    <n v="0"/>
    <n v="0"/>
    <n v="0"/>
    <n v="0"/>
    <n v="0"/>
    <n v="0"/>
    <n v="0"/>
  </r>
  <r>
    <x v="28"/>
    <x v="7"/>
    <n v="3"/>
    <x v="3"/>
    <n v="20304"/>
    <n v="0"/>
    <n v="0"/>
    <n v="0"/>
    <n v="0"/>
    <n v="0"/>
    <n v="25"/>
    <n v="2322"/>
    <n v="2757.42"/>
    <n v="0.114"/>
    <n v="0.13600000000000001"/>
  </r>
  <r>
    <x v="28"/>
    <x v="7"/>
    <n v="4"/>
    <x v="4"/>
    <n v="20304"/>
    <n v="0"/>
    <n v="0"/>
    <n v="0"/>
    <n v="0"/>
    <n v="0"/>
    <n v="1"/>
    <n v="9"/>
    <n v="9.4499999999999993"/>
    <n v="0"/>
    <n v="0"/>
  </r>
  <r>
    <x v="28"/>
    <x v="7"/>
    <n v="5"/>
    <x v="5"/>
    <n v="20304"/>
    <n v="0"/>
    <n v="0"/>
    <n v="0"/>
    <n v="0"/>
    <n v="0"/>
    <n v="26"/>
    <n v="609"/>
    <n v="901.68"/>
    <n v="0.03"/>
    <n v="4.3999999999999997E-2"/>
  </r>
  <r>
    <x v="28"/>
    <x v="7"/>
    <n v="6"/>
    <x v="6"/>
    <n v="20304"/>
    <n v="1"/>
    <n v="14244"/>
    <n v="29937.15"/>
    <n v="0.70199999999999996"/>
    <n v="1.474"/>
    <n v="27"/>
    <n v="5851"/>
    <n v="11165.81"/>
    <n v="0.28799999999999998"/>
    <n v="0.55000000000000004"/>
  </r>
  <r>
    <x v="28"/>
    <x v="7"/>
    <n v="7"/>
    <x v="7"/>
    <n v="20304"/>
    <n v="0"/>
    <n v="0"/>
    <n v="0"/>
    <n v="0"/>
    <n v="0"/>
    <n v="0"/>
    <n v="0"/>
    <n v="0"/>
    <n v="0"/>
    <n v="0"/>
  </r>
  <r>
    <x v="28"/>
    <x v="7"/>
    <n v="8"/>
    <x v="8"/>
    <n v="20304"/>
    <n v="0"/>
    <n v="0"/>
    <n v="0"/>
    <n v="0"/>
    <n v="0"/>
    <n v="4"/>
    <n v="2068"/>
    <n v="1911.78"/>
    <n v="0.10199999999999999"/>
    <n v="9.4E-2"/>
  </r>
  <r>
    <x v="28"/>
    <x v="7"/>
    <n v="9"/>
    <x v="9"/>
    <n v="20304"/>
    <n v="0"/>
    <n v="0"/>
    <n v="0"/>
    <n v="0"/>
    <n v="0"/>
    <n v="23"/>
    <n v="565"/>
    <n v="1566.44"/>
    <n v="2.8000000000000001E-2"/>
    <n v="7.6999999999999999E-2"/>
  </r>
  <r>
    <x v="28"/>
    <x v="8"/>
    <n v="0"/>
    <x v="0"/>
    <n v="21686"/>
    <n v="0"/>
    <n v="0"/>
    <n v="0"/>
    <n v="0"/>
    <n v="0"/>
    <n v="27"/>
    <n v="4762"/>
    <n v="2899.38"/>
    <n v="0.22"/>
    <n v="0.13400000000000001"/>
  </r>
  <r>
    <x v="28"/>
    <x v="8"/>
    <n v="1"/>
    <x v="1"/>
    <n v="21686"/>
    <n v="0"/>
    <n v="0"/>
    <n v="0"/>
    <n v="0"/>
    <n v="0"/>
    <n v="64"/>
    <n v="1362"/>
    <n v="3007.55"/>
    <n v="6.3E-2"/>
    <n v="0.13900000000000001"/>
  </r>
  <r>
    <x v="28"/>
    <x v="8"/>
    <n v="2"/>
    <x v="2"/>
    <n v="21686"/>
    <n v="0"/>
    <n v="0"/>
    <n v="0"/>
    <n v="0"/>
    <n v="0"/>
    <n v="5"/>
    <n v="6624"/>
    <n v="11611.63"/>
    <n v="0.30499999999999999"/>
    <n v="0.53500000000000003"/>
  </r>
  <r>
    <x v="28"/>
    <x v="8"/>
    <n v="3"/>
    <x v="3"/>
    <n v="21686"/>
    <n v="0"/>
    <n v="0"/>
    <n v="0"/>
    <n v="0"/>
    <n v="0"/>
    <n v="23"/>
    <n v="982"/>
    <n v="2183.06"/>
    <n v="4.4999999999999998E-2"/>
    <n v="0.10100000000000001"/>
  </r>
  <r>
    <x v="28"/>
    <x v="8"/>
    <n v="4"/>
    <x v="4"/>
    <n v="21686"/>
    <n v="0"/>
    <n v="0"/>
    <n v="0"/>
    <n v="0"/>
    <n v="0"/>
    <n v="1"/>
    <n v="1"/>
    <n v="1.75"/>
    <n v="0"/>
    <n v="0"/>
  </r>
  <r>
    <x v="28"/>
    <x v="8"/>
    <n v="5"/>
    <x v="5"/>
    <n v="21686"/>
    <n v="0"/>
    <n v="0"/>
    <n v="0"/>
    <n v="0"/>
    <n v="0"/>
    <n v="34"/>
    <n v="1926"/>
    <n v="3836.99"/>
    <n v="8.8999999999999996E-2"/>
    <n v="0.17699999999999999"/>
  </r>
  <r>
    <x v="28"/>
    <x v="8"/>
    <n v="6"/>
    <x v="6"/>
    <n v="21686"/>
    <n v="0"/>
    <n v="0"/>
    <n v="0"/>
    <n v="0"/>
    <n v="0"/>
    <n v="18"/>
    <n v="5628"/>
    <n v="7001.1"/>
    <n v="0.26"/>
    <n v="0.32300000000000001"/>
  </r>
  <r>
    <x v="28"/>
    <x v="8"/>
    <n v="7"/>
    <x v="7"/>
    <n v="21686"/>
    <n v="0"/>
    <n v="0"/>
    <n v="0"/>
    <n v="0"/>
    <n v="0"/>
    <n v="0"/>
    <n v="0"/>
    <n v="0"/>
    <n v="0"/>
    <n v="0"/>
  </r>
  <r>
    <x v="28"/>
    <x v="8"/>
    <n v="8"/>
    <x v="8"/>
    <n v="21686"/>
    <n v="0"/>
    <n v="0"/>
    <n v="0"/>
    <n v="0"/>
    <n v="0"/>
    <n v="0"/>
    <n v="0"/>
    <n v="0"/>
    <n v="0"/>
    <n v="0"/>
  </r>
  <r>
    <x v="28"/>
    <x v="8"/>
    <n v="9"/>
    <x v="9"/>
    <n v="21686"/>
    <n v="0"/>
    <n v="0"/>
    <n v="0"/>
    <n v="0"/>
    <n v="0"/>
    <n v="24"/>
    <n v="4104"/>
    <n v="9142.5"/>
    <n v="0.189"/>
    <n v="0.42199999999999999"/>
  </r>
  <r>
    <x v="29"/>
    <x v="0"/>
    <n v="0"/>
    <x v="0"/>
    <n v="27365"/>
    <n v="0"/>
    <n v="0"/>
    <n v="0"/>
    <n v="0"/>
    <n v="0"/>
    <n v="4"/>
    <n v="1264"/>
    <n v="1357"/>
    <n v="4.5999999999999999E-2"/>
    <n v="0.05"/>
  </r>
  <r>
    <x v="29"/>
    <x v="0"/>
    <n v="1"/>
    <x v="1"/>
    <n v="27365"/>
    <n v="0"/>
    <n v="0"/>
    <n v="0"/>
    <n v="0"/>
    <n v="0"/>
    <n v="64"/>
    <n v="3792"/>
    <n v="6338"/>
    <n v="0.13900000000000001"/>
    <n v="0.23200000000000001"/>
  </r>
  <r>
    <x v="29"/>
    <x v="0"/>
    <n v="2"/>
    <x v="2"/>
    <n v="27365"/>
    <n v="0"/>
    <n v="0"/>
    <n v="0"/>
    <n v="0"/>
    <n v="0"/>
    <n v="7"/>
    <n v="34088"/>
    <n v="43918"/>
    <n v="1.246"/>
    <n v="1.605"/>
  </r>
  <r>
    <x v="29"/>
    <x v="0"/>
    <n v="3"/>
    <x v="3"/>
    <n v="27365"/>
    <n v="0"/>
    <n v="0"/>
    <n v="0"/>
    <n v="0"/>
    <n v="0"/>
    <n v="13"/>
    <n v="3176"/>
    <n v="3932"/>
    <n v="0.11600000000000001"/>
    <n v="0.14399999999999999"/>
  </r>
  <r>
    <x v="29"/>
    <x v="0"/>
    <n v="4"/>
    <x v="4"/>
    <n v="27365"/>
    <n v="0"/>
    <n v="0"/>
    <n v="0"/>
    <n v="0"/>
    <n v="0"/>
    <n v="2"/>
    <n v="137"/>
    <n v="552"/>
    <n v="5.0000000000000001E-3"/>
    <n v="0.02"/>
  </r>
  <r>
    <x v="29"/>
    <x v="0"/>
    <n v="5"/>
    <x v="5"/>
    <n v="27365"/>
    <n v="0"/>
    <n v="0"/>
    <n v="0"/>
    <n v="0"/>
    <n v="0"/>
    <n v="37"/>
    <n v="13415"/>
    <n v="11708"/>
    <n v="0.49"/>
    <n v="0.42799999999999999"/>
  </r>
  <r>
    <x v="29"/>
    <x v="0"/>
    <n v="6"/>
    <x v="6"/>
    <n v="27365"/>
    <n v="0"/>
    <n v="0"/>
    <n v="0"/>
    <n v="0"/>
    <n v="0"/>
    <n v="6"/>
    <n v="993"/>
    <n v="1219"/>
    <n v="3.5999999999999997E-2"/>
    <n v="4.4999999999999998E-2"/>
  </r>
  <r>
    <x v="29"/>
    <x v="0"/>
    <n v="7"/>
    <x v="7"/>
    <n v="27365"/>
    <n v="0"/>
    <n v="0"/>
    <n v="0"/>
    <n v="0"/>
    <n v="0"/>
    <n v="0"/>
    <n v="0"/>
    <n v="0"/>
    <n v="0"/>
    <n v="0"/>
  </r>
  <r>
    <x v="29"/>
    <x v="0"/>
    <n v="8"/>
    <x v="8"/>
    <n v="27365"/>
    <n v="0"/>
    <n v="0"/>
    <n v="0"/>
    <n v="0"/>
    <n v="0"/>
    <n v="0"/>
    <n v="0"/>
    <n v="0"/>
    <n v="0"/>
    <n v="0"/>
  </r>
  <r>
    <x v="29"/>
    <x v="0"/>
    <n v="9"/>
    <x v="9"/>
    <n v="27365"/>
    <n v="0"/>
    <n v="0"/>
    <n v="0"/>
    <n v="0"/>
    <n v="0"/>
    <n v="4"/>
    <n v="2129"/>
    <n v="424"/>
    <n v="7.8E-2"/>
    <n v="1.4999999999999999E-2"/>
  </r>
  <r>
    <x v="29"/>
    <x v="1"/>
    <n v="0"/>
    <x v="0"/>
    <n v="27404"/>
    <n v="0"/>
    <n v="0"/>
    <n v="0"/>
    <n v="0"/>
    <n v="0"/>
    <n v="0"/>
    <n v="0"/>
    <n v="0"/>
    <n v="0"/>
    <n v="0"/>
  </r>
  <r>
    <x v="29"/>
    <x v="1"/>
    <n v="1"/>
    <x v="1"/>
    <n v="27404"/>
    <n v="0"/>
    <n v="0"/>
    <n v="0"/>
    <n v="0"/>
    <n v="0"/>
    <n v="78"/>
    <n v="6016"/>
    <n v="14716"/>
    <n v="0.22"/>
    <n v="0.53700000000000003"/>
  </r>
  <r>
    <x v="29"/>
    <x v="1"/>
    <n v="2"/>
    <x v="2"/>
    <n v="27404"/>
    <n v="0"/>
    <n v="0"/>
    <n v="0"/>
    <n v="0"/>
    <n v="0"/>
    <n v="4"/>
    <n v="10388"/>
    <n v="15433"/>
    <n v="0.379"/>
    <n v="0.56299999999999994"/>
  </r>
  <r>
    <x v="29"/>
    <x v="1"/>
    <n v="3"/>
    <x v="3"/>
    <n v="27404"/>
    <n v="0"/>
    <n v="0"/>
    <n v="0"/>
    <n v="0"/>
    <n v="0"/>
    <n v="8"/>
    <n v="1692"/>
    <n v="2241"/>
    <n v="6.2E-2"/>
    <n v="8.2000000000000003E-2"/>
  </r>
  <r>
    <x v="29"/>
    <x v="1"/>
    <n v="4"/>
    <x v="4"/>
    <n v="27404"/>
    <n v="0"/>
    <n v="0"/>
    <n v="0"/>
    <n v="0"/>
    <n v="0"/>
    <n v="0"/>
    <n v="0"/>
    <n v="0"/>
    <n v="0"/>
    <n v="0"/>
  </r>
  <r>
    <x v="29"/>
    <x v="1"/>
    <n v="5"/>
    <x v="5"/>
    <n v="27404"/>
    <n v="0"/>
    <n v="0"/>
    <n v="0"/>
    <n v="0"/>
    <n v="0"/>
    <n v="34"/>
    <n v="6829"/>
    <n v="13677"/>
    <n v="0.249"/>
    <n v="0.499"/>
  </r>
  <r>
    <x v="29"/>
    <x v="1"/>
    <n v="6"/>
    <x v="6"/>
    <n v="27404"/>
    <n v="0"/>
    <n v="0"/>
    <n v="0"/>
    <n v="0"/>
    <n v="0"/>
    <n v="4"/>
    <n v="1484"/>
    <n v="5511"/>
    <n v="5.3999999999999999E-2"/>
    <n v="0.20100000000000001"/>
  </r>
  <r>
    <x v="29"/>
    <x v="1"/>
    <n v="7"/>
    <x v="7"/>
    <n v="27404"/>
    <n v="0"/>
    <n v="0"/>
    <n v="0"/>
    <n v="0"/>
    <n v="0"/>
    <n v="0"/>
    <n v="0"/>
    <n v="0"/>
    <n v="0"/>
    <n v="0"/>
  </r>
  <r>
    <x v="29"/>
    <x v="1"/>
    <n v="8"/>
    <x v="8"/>
    <n v="27404"/>
    <n v="0"/>
    <n v="0"/>
    <n v="0"/>
    <n v="0"/>
    <n v="0"/>
    <n v="0"/>
    <n v="0"/>
    <n v="0"/>
    <n v="0"/>
    <n v="0"/>
  </r>
  <r>
    <x v="29"/>
    <x v="1"/>
    <n v="9"/>
    <x v="9"/>
    <n v="27404"/>
    <n v="0"/>
    <n v="0"/>
    <n v="0"/>
    <n v="0"/>
    <n v="0"/>
    <n v="3"/>
    <n v="45"/>
    <n v="21"/>
    <n v="2E-3"/>
    <n v="1E-3"/>
  </r>
  <r>
    <x v="29"/>
    <x v="2"/>
    <n v="0"/>
    <x v="0"/>
    <n v="27500"/>
    <n v="0"/>
    <n v="0"/>
    <n v="0"/>
    <n v="0"/>
    <n v="0"/>
    <n v="1"/>
    <n v="1700"/>
    <n v="3513"/>
    <n v="6.2E-2"/>
    <n v="0.128"/>
  </r>
  <r>
    <x v="29"/>
    <x v="2"/>
    <n v="1"/>
    <x v="1"/>
    <n v="27500"/>
    <n v="0"/>
    <n v="0"/>
    <n v="0"/>
    <n v="0"/>
    <n v="0"/>
    <n v="96"/>
    <n v="5972"/>
    <n v="15164"/>
    <n v="0.217"/>
    <n v="0.55100000000000005"/>
  </r>
  <r>
    <x v="29"/>
    <x v="2"/>
    <n v="2"/>
    <x v="2"/>
    <n v="27500"/>
    <n v="0"/>
    <n v="0"/>
    <n v="0"/>
    <n v="0"/>
    <n v="0"/>
    <n v="3"/>
    <n v="23738"/>
    <n v="355"/>
    <n v="0.86299999999999999"/>
    <n v="1.2999999999999999E-2"/>
  </r>
  <r>
    <x v="29"/>
    <x v="2"/>
    <n v="3"/>
    <x v="3"/>
    <n v="27500"/>
    <n v="0"/>
    <n v="0"/>
    <n v="0"/>
    <n v="0"/>
    <n v="0"/>
    <n v="8"/>
    <n v="1294"/>
    <n v="3753"/>
    <n v="4.7E-2"/>
    <n v="0.13600000000000001"/>
  </r>
  <r>
    <x v="29"/>
    <x v="2"/>
    <n v="4"/>
    <x v="4"/>
    <n v="27500"/>
    <n v="0"/>
    <n v="0"/>
    <n v="0"/>
    <n v="0"/>
    <n v="0"/>
    <n v="0"/>
    <n v="0"/>
    <n v="0"/>
    <n v="0"/>
    <n v="0"/>
  </r>
  <r>
    <x v="29"/>
    <x v="2"/>
    <n v="5"/>
    <x v="5"/>
    <n v="27500"/>
    <n v="0"/>
    <n v="0"/>
    <n v="0"/>
    <n v="0"/>
    <n v="0"/>
    <n v="24"/>
    <n v="4693"/>
    <n v="5601"/>
    <n v="0.17100000000000001"/>
    <n v="0.20399999999999999"/>
  </r>
  <r>
    <x v="29"/>
    <x v="2"/>
    <n v="6"/>
    <x v="6"/>
    <n v="27500"/>
    <n v="0"/>
    <n v="0"/>
    <n v="0"/>
    <n v="0"/>
    <n v="0"/>
    <n v="7"/>
    <n v="1672"/>
    <n v="2047"/>
    <n v="6.0999999999999999E-2"/>
    <n v="7.3999999999999996E-2"/>
  </r>
  <r>
    <x v="29"/>
    <x v="2"/>
    <n v="7"/>
    <x v="7"/>
    <n v="27500"/>
    <n v="0"/>
    <n v="0"/>
    <n v="0"/>
    <n v="0"/>
    <n v="0"/>
    <n v="0"/>
    <n v="0"/>
    <n v="0"/>
    <n v="0"/>
    <n v="0"/>
  </r>
  <r>
    <x v="29"/>
    <x v="2"/>
    <n v="8"/>
    <x v="8"/>
    <n v="27500"/>
    <n v="0"/>
    <n v="0"/>
    <n v="0"/>
    <n v="0"/>
    <n v="0"/>
    <n v="2"/>
    <n v="25"/>
    <n v="44"/>
    <n v="1E-3"/>
    <n v="2E-3"/>
  </r>
  <r>
    <x v="29"/>
    <x v="2"/>
    <n v="9"/>
    <x v="9"/>
    <n v="27500"/>
    <n v="0"/>
    <n v="0"/>
    <n v="0"/>
    <n v="0"/>
    <n v="0"/>
    <n v="7"/>
    <n v="14123"/>
    <n v="8496"/>
    <n v="0.51400000000000001"/>
    <n v="0.309"/>
  </r>
  <r>
    <x v="29"/>
    <x v="3"/>
    <n v="0"/>
    <x v="0"/>
    <n v="27561"/>
    <n v="0"/>
    <n v="0"/>
    <n v="0"/>
    <n v="0"/>
    <n v="0"/>
    <n v="1"/>
    <n v="560"/>
    <n v="1419"/>
    <n v="0.02"/>
    <n v="5.0999999999999997E-2"/>
  </r>
  <r>
    <x v="29"/>
    <x v="3"/>
    <n v="1"/>
    <x v="1"/>
    <n v="27561"/>
    <n v="0"/>
    <n v="0"/>
    <n v="0"/>
    <n v="0"/>
    <n v="0"/>
    <n v="64"/>
    <n v="6310"/>
    <n v="7924"/>
    <n v="0.22900000000000001"/>
    <n v="0.28799999999999998"/>
  </r>
  <r>
    <x v="29"/>
    <x v="3"/>
    <n v="2"/>
    <x v="2"/>
    <n v="27561"/>
    <n v="0"/>
    <n v="0"/>
    <n v="0"/>
    <n v="0"/>
    <n v="0"/>
    <n v="2"/>
    <n v="14400"/>
    <n v="7810"/>
    <n v="0.52200000000000002"/>
    <n v="0.28299999999999997"/>
  </r>
  <r>
    <x v="29"/>
    <x v="3"/>
    <n v="3"/>
    <x v="3"/>
    <n v="27561"/>
    <n v="0"/>
    <n v="0"/>
    <n v="0"/>
    <n v="0"/>
    <n v="0"/>
    <n v="12"/>
    <n v="8238"/>
    <n v="9071"/>
    <n v="0.29899999999999999"/>
    <n v="0.32900000000000001"/>
  </r>
  <r>
    <x v="29"/>
    <x v="3"/>
    <n v="4"/>
    <x v="4"/>
    <n v="27561"/>
    <n v="0"/>
    <n v="0"/>
    <n v="0"/>
    <n v="0"/>
    <n v="0"/>
    <n v="1"/>
    <n v="11"/>
    <n v="17"/>
    <n v="0"/>
    <n v="1E-3"/>
  </r>
  <r>
    <x v="29"/>
    <x v="3"/>
    <n v="5"/>
    <x v="5"/>
    <n v="27561"/>
    <n v="0"/>
    <n v="0"/>
    <n v="0"/>
    <n v="0"/>
    <n v="0"/>
    <n v="25"/>
    <n v="4819"/>
    <n v="14511"/>
    <n v="0.17499999999999999"/>
    <n v="0.52700000000000002"/>
  </r>
  <r>
    <x v="29"/>
    <x v="3"/>
    <n v="6"/>
    <x v="6"/>
    <n v="27561"/>
    <n v="0"/>
    <n v="0"/>
    <n v="0"/>
    <n v="0"/>
    <n v="0"/>
    <n v="12"/>
    <n v="5784"/>
    <n v="4946"/>
    <n v="0.21"/>
    <n v="0.17899999999999999"/>
  </r>
  <r>
    <x v="29"/>
    <x v="3"/>
    <n v="7"/>
    <x v="7"/>
    <n v="27561"/>
    <n v="0"/>
    <n v="0"/>
    <n v="0"/>
    <n v="0"/>
    <n v="0"/>
    <n v="0"/>
    <n v="0"/>
    <n v="0"/>
    <n v="0"/>
    <n v="0"/>
  </r>
  <r>
    <x v="29"/>
    <x v="3"/>
    <n v="8"/>
    <x v="8"/>
    <n v="27561"/>
    <n v="0"/>
    <n v="0"/>
    <n v="0"/>
    <n v="0"/>
    <n v="0"/>
    <n v="0"/>
    <n v="0"/>
    <n v="0"/>
    <n v="0"/>
    <n v="0"/>
  </r>
  <r>
    <x v="29"/>
    <x v="3"/>
    <n v="9"/>
    <x v="9"/>
    <n v="27561"/>
    <n v="0"/>
    <n v="0"/>
    <n v="0"/>
    <n v="0"/>
    <n v="0"/>
    <n v="9"/>
    <n v="1961"/>
    <n v="3484"/>
    <n v="7.0999999999999994E-2"/>
    <n v="0.126"/>
  </r>
  <r>
    <x v="29"/>
    <x v="4"/>
    <n v="0"/>
    <x v="0"/>
    <n v="27657"/>
    <n v="0"/>
    <n v="0"/>
    <n v="0"/>
    <n v="0"/>
    <n v="0"/>
    <n v="2"/>
    <n v="10520"/>
    <n v="1244"/>
    <n v="0.38"/>
    <n v="4.4999999999999998E-2"/>
  </r>
  <r>
    <x v="29"/>
    <x v="4"/>
    <n v="1"/>
    <x v="1"/>
    <n v="27657"/>
    <n v="0"/>
    <n v="0"/>
    <n v="0"/>
    <n v="0"/>
    <n v="0"/>
    <n v="81"/>
    <n v="2291"/>
    <n v="8292"/>
    <n v="8.3000000000000004E-2"/>
    <n v="0.3"/>
  </r>
  <r>
    <x v="29"/>
    <x v="4"/>
    <n v="2"/>
    <x v="2"/>
    <n v="27657"/>
    <n v="0"/>
    <n v="0"/>
    <n v="0"/>
    <n v="0"/>
    <n v="0"/>
    <n v="0"/>
    <n v="0"/>
    <n v="0"/>
    <n v="0"/>
    <n v="0"/>
  </r>
  <r>
    <x v="29"/>
    <x v="4"/>
    <n v="3"/>
    <x v="3"/>
    <n v="27657"/>
    <n v="0"/>
    <n v="0"/>
    <n v="0"/>
    <n v="0"/>
    <n v="0"/>
    <n v="15"/>
    <n v="1449"/>
    <n v="3824"/>
    <n v="5.1999999999999998E-2"/>
    <n v="0.13800000000000001"/>
  </r>
  <r>
    <x v="29"/>
    <x v="4"/>
    <n v="4"/>
    <x v="4"/>
    <n v="27657"/>
    <n v="0"/>
    <n v="0"/>
    <n v="0"/>
    <n v="0"/>
    <n v="0"/>
    <n v="0"/>
    <n v="0"/>
    <n v="0"/>
    <n v="0"/>
    <n v="0"/>
  </r>
  <r>
    <x v="29"/>
    <x v="4"/>
    <n v="5"/>
    <x v="5"/>
    <n v="27657"/>
    <n v="0"/>
    <n v="0"/>
    <n v="0"/>
    <n v="0"/>
    <n v="0"/>
    <n v="18"/>
    <n v="2677"/>
    <n v="3340"/>
    <n v="9.7000000000000003E-2"/>
    <n v="0.121"/>
  </r>
  <r>
    <x v="29"/>
    <x v="4"/>
    <n v="6"/>
    <x v="6"/>
    <n v="27657"/>
    <n v="1"/>
    <n v="6775"/>
    <n v="35770"/>
    <n v="0.245"/>
    <n v="1.292"/>
    <n v="30"/>
    <n v="1063"/>
    <n v="1621"/>
    <n v="3.7999999999999999E-2"/>
    <n v="5.8999999999999997E-2"/>
  </r>
  <r>
    <x v="29"/>
    <x v="4"/>
    <n v="7"/>
    <x v="7"/>
    <n v="27657"/>
    <n v="0"/>
    <n v="0"/>
    <n v="0"/>
    <n v="0"/>
    <n v="0"/>
    <n v="0"/>
    <n v="0"/>
    <n v="0"/>
    <n v="0"/>
    <n v="0"/>
  </r>
  <r>
    <x v="29"/>
    <x v="4"/>
    <n v="8"/>
    <x v="8"/>
    <n v="27657"/>
    <n v="0"/>
    <n v="0"/>
    <n v="0"/>
    <n v="0"/>
    <n v="0"/>
    <n v="2"/>
    <n v="355"/>
    <n v="1548"/>
    <n v="1.2999999999999999E-2"/>
    <n v="5.6000000000000001E-2"/>
  </r>
  <r>
    <x v="29"/>
    <x v="4"/>
    <n v="9"/>
    <x v="9"/>
    <n v="27657"/>
    <n v="0"/>
    <n v="0"/>
    <n v="0"/>
    <n v="0"/>
    <n v="0"/>
    <n v="11"/>
    <n v="1702"/>
    <n v="4332"/>
    <n v="6.2E-2"/>
    <n v="0.157"/>
  </r>
  <r>
    <x v="29"/>
    <x v="5"/>
    <n v="0"/>
    <x v="0"/>
    <n v="27708"/>
    <n v="0"/>
    <n v="0"/>
    <n v="0"/>
    <n v="0"/>
    <n v="0"/>
    <n v="2"/>
    <n v="190"/>
    <n v="294.3"/>
    <n v="7.0000000000000001E-3"/>
    <n v="1.0999999999999999E-2"/>
  </r>
  <r>
    <x v="29"/>
    <x v="5"/>
    <n v="1"/>
    <x v="1"/>
    <n v="27708"/>
    <n v="0"/>
    <n v="0"/>
    <n v="0"/>
    <n v="0"/>
    <n v="0"/>
    <n v="46"/>
    <n v="4877"/>
    <n v="7145.7"/>
    <n v="0.17599999999999999"/>
    <n v="0.25800000000000001"/>
  </r>
  <r>
    <x v="29"/>
    <x v="5"/>
    <n v="2"/>
    <x v="2"/>
    <n v="27708"/>
    <n v="0"/>
    <n v="0"/>
    <n v="0"/>
    <n v="0"/>
    <n v="0"/>
    <n v="1"/>
    <n v="597"/>
    <n v="1065"/>
    <n v="2.1999999999999999E-2"/>
    <n v="3.7999999999999999E-2"/>
  </r>
  <r>
    <x v="29"/>
    <x v="5"/>
    <n v="3"/>
    <x v="3"/>
    <n v="27708"/>
    <n v="0"/>
    <n v="0"/>
    <n v="0"/>
    <n v="0"/>
    <n v="0"/>
    <n v="10"/>
    <n v="3553"/>
    <n v="9948"/>
    <n v="0.128"/>
    <n v="0.35899999999999999"/>
  </r>
  <r>
    <x v="29"/>
    <x v="5"/>
    <n v="4"/>
    <x v="4"/>
    <n v="27708"/>
    <n v="0"/>
    <n v="0"/>
    <n v="0"/>
    <n v="0"/>
    <n v="0"/>
    <n v="0"/>
    <n v="0"/>
    <n v="0"/>
    <n v="0"/>
    <n v="0"/>
  </r>
  <r>
    <x v="29"/>
    <x v="5"/>
    <n v="5"/>
    <x v="5"/>
    <n v="27708"/>
    <n v="0"/>
    <n v="0"/>
    <n v="0"/>
    <n v="0"/>
    <n v="0"/>
    <n v="28"/>
    <n v="8100"/>
    <n v="18253.5"/>
    <n v="0.29199999999999998"/>
    <n v="0.65900000000000003"/>
  </r>
  <r>
    <x v="29"/>
    <x v="5"/>
    <n v="6"/>
    <x v="6"/>
    <n v="27708"/>
    <n v="0"/>
    <n v="0"/>
    <n v="0"/>
    <n v="0"/>
    <n v="0"/>
    <n v="12"/>
    <n v="3277"/>
    <n v="5002"/>
    <n v="0.11799999999999999"/>
    <n v="0.18099999999999999"/>
  </r>
  <r>
    <x v="29"/>
    <x v="5"/>
    <n v="7"/>
    <x v="7"/>
    <n v="27708"/>
    <n v="0"/>
    <n v="0"/>
    <n v="0"/>
    <n v="0"/>
    <n v="0"/>
    <n v="0"/>
    <n v="0"/>
    <n v="0"/>
    <n v="0"/>
    <n v="0"/>
  </r>
  <r>
    <x v="29"/>
    <x v="5"/>
    <n v="8"/>
    <x v="8"/>
    <n v="27708"/>
    <n v="0"/>
    <n v="0"/>
    <n v="0"/>
    <n v="0"/>
    <n v="0"/>
    <n v="1"/>
    <n v="3101"/>
    <n v="1085"/>
    <n v="0.112"/>
    <n v="3.9E-2"/>
  </r>
  <r>
    <x v="29"/>
    <x v="5"/>
    <n v="9"/>
    <x v="9"/>
    <n v="27708"/>
    <n v="0"/>
    <n v="0"/>
    <n v="0"/>
    <n v="0"/>
    <n v="0"/>
    <n v="4"/>
    <n v="981"/>
    <n v="1863.7"/>
    <n v="3.5000000000000003E-2"/>
    <n v="6.7000000000000004E-2"/>
  </r>
  <r>
    <x v="29"/>
    <x v="6"/>
    <n v="0"/>
    <x v="0"/>
    <n v="27854"/>
    <n v="0"/>
    <n v="0"/>
    <n v="0"/>
    <n v="0"/>
    <n v="0"/>
    <n v="6"/>
    <n v="20314"/>
    <n v="3360"/>
    <n v="0.72899999999999998"/>
    <n v="0.121"/>
  </r>
  <r>
    <x v="29"/>
    <x v="6"/>
    <n v="1"/>
    <x v="1"/>
    <n v="27854"/>
    <n v="0"/>
    <n v="0"/>
    <n v="0"/>
    <n v="0"/>
    <n v="0"/>
    <n v="40"/>
    <n v="2993"/>
    <n v="4278"/>
    <n v="0.107"/>
    <n v="0.154"/>
  </r>
  <r>
    <x v="29"/>
    <x v="6"/>
    <n v="2"/>
    <x v="2"/>
    <n v="27854"/>
    <n v="0"/>
    <n v="0"/>
    <n v="0"/>
    <n v="0"/>
    <n v="0"/>
    <n v="1"/>
    <n v="2110"/>
    <n v="10726"/>
    <n v="7.5999999999999998E-2"/>
    <n v="0.38500000000000001"/>
  </r>
  <r>
    <x v="29"/>
    <x v="6"/>
    <n v="3"/>
    <x v="3"/>
    <n v="27854"/>
    <n v="0"/>
    <n v="0"/>
    <n v="0"/>
    <n v="0"/>
    <n v="0"/>
    <n v="8"/>
    <n v="2139"/>
    <n v="3878"/>
    <n v="7.6999999999999999E-2"/>
    <n v="0.13900000000000001"/>
  </r>
  <r>
    <x v="29"/>
    <x v="6"/>
    <n v="4"/>
    <x v="4"/>
    <n v="27854"/>
    <n v="0"/>
    <n v="0"/>
    <n v="0"/>
    <n v="0"/>
    <n v="0"/>
    <n v="2"/>
    <n v="459"/>
    <n v="2032"/>
    <n v="1.6E-2"/>
    <n v="7.2999999999999995E-2"/>
  </r>
  <r>
    <x v="29"/>
    <x v="6"/>
    <n v="5"/>
    <x v="5"/>
    <n v="27854"/>
    <n v="0"/>
    <n v="0"/>
    <n v="0"/>
    <n v="0"/>
    <n v="0"/>
    <n v="18"/>
    <n v="8060"/>
    <n v="6697"/>
    <n v="0.28899999999999998"/>
    <n v="0.24"/>
  </r>
  <r>
    <x v="29"/>
    <x v="6"/>
    <n v="6"/>
    <x v="6"/>
    <n v="27854"/>
    <n v="0"/>
    <n v="0"/>
    <n v="0"/>
    <n v="0"/>
    <n v="0"/>
    <n v="1"/>
    <n v="14"/>
    <n v="8"/>
    <n v="1E-3"/>
    <n v="0"/>
  </r>
  <r>
    <x v="29"/>
    <x v="6"/>
    <n v="7"/>
    <x v="7"/>
    <n v="27854"/>
    <n v="0"/>
    <n v="0"/>
    <n v="0"/>
    <n v="0"/>
    <n v="0"/>
    <n v="0"/>
    <n v="0"/>
    <n v="0"/>
    <n v="0"/>
    <n v="0"/>
  </r>
  <r>
    <x v="29"/>
    <x v="6"/>
    <n v="8"/>
    <x v="8"/>
    <n v="27854"/>
    <n v="0"/>
    <n v="0"/>
    <n v="0"/>
    <n v="0"/>
    <n v="0"/>
    <n v="1"/>
    <n v="7970"/>
    <n v="3587"/>
    <n v="0.28599999999999998"/>
    <n v="0.129"/>
  </r>
  <r>
    <x v="29"/>
    <x v="6"/>
    <n v="9"/>
    <x v="9"/>
    <n v="27854"/>
    <n v="0"/>
    <n v="0"/>
    <n v="0"/>
    <n v="0"/>
    <n v="0"/>
    <n v="4"/>
    <n v="16618"/>
    <n v="15502"/>
    <n v="0.59699999999999998"/>
    <n v="0.55700000000000005"/>
  </r>
  <r>
    <x v="29"/>
    <x v="7"/>
    <n v="0"/>
    <x v="0"/>
    <n v="27959"/>
    <n v="0"/>
    <n v="0"/>
    <n v="0"/>
    <n v="0"/>
    <n v="0"/>
    <n v="2"/>
    <n v="738"/>
    <n v="2092.5"/>
    <n v="2.5999999999999999E-2"/>
    <n v="7.4999999999999997E-2"/>
  </r>
  <r>
    <x v="29"/>
    <x v="7"/>
    <n v="1"/>
    <x v="1"/>
    <n v="27959"/>
    <n v="0"/>
    <n v="0"/>
    <n v="0"/>
    <n v="0"/>
    <n v="0"/>
    <n v="48"/>
    <n v="2182"/>
    <n v="6755"/>
    <n v="7.8E-2"/>
    <n v="0.24199999999999999"/>
  </r>
  <r>
    <x v="29"/>
    <x v="7"/>
    <n v="2"/>
    <x v="2"/>
    <n v="27959"/>
    <n v="0"/>
    <n v="0"/>
    <n v="0"/>
    <n v="0"/>
    <n v="0"/>
    <n v="5"/>
    <n v="39198"/>
    <n v="3130"/>
    <n v="1.401"/>
    <n v="0.112"/>
  </r>
  <r>
    <x v="29"/>
    <x v="7"/>
    <n v="3"/>
    <x v="3"/>
    <n v="27959"/>
    <n v="0"/>
    <n v="0"/>
    <n v="0"/>
    <n v="0"/>
    <n v="0"/>
    <n v="5"/>
    <n v="309"/>
    <n v="1531"/>
    <n v="1.0999999999999999E-2"/>
    <n v="5.5E-2"/>
  </r>
  <r>
    <x v="29"/>
    <x v="7"/>
    <n v="4"/>
    <x v="4"/>
    <n v="27959"/>
    <n v="0"/>
    <n v="0"/>
    <n v="0"/>
    <n v="0"/>
    <n v="0"/>
    <n v="0"/>
    <n v="0"/>
    <n v="0"/>
    <n v="0"/>
    <n v="0"/>
  </r>
  <r>
    <x v="29"/>
    <x v="7"/>
    <n v="5"/>
    <x v="5"/>
    <n v="27959"/>
    <n v="0"/>
    <n v="0"/>
    <n v="0"/>
    <n v="0"/>
    <n v="0"/>
    <n v="34"/>
    <n v="5996"/>
    <n v="12410"/>
    <n v="0.214"/>
    <n v="0.44400000000000001"/>
  </r>
  <r>
    <x v="29"/>
    <x v="7"/>
    <n v="6"/>
    <x v="6"/>
    <n v="27959"/>
    <n v="13"/>
    <n v="5128"/>
    <n v="11874"/>
    <n v="0.183"/>
    <n v="0.42499999999999999"/>
    <n v="4"/>
    <n v="408"/>
    <n v="434"/>
    <n v="1.4999999999999999E-2"/>
    <n v="1.6E-2"/>
  </r>
  <r>
    <x v="29"/>
    <x v="7"/>
    <n v="7"/>
    <x v="7"/>
    <n v="27959"/>
    <n v="0"/>
    <n v="0"/>
    <n v="0"/>
    <n v="0"/>
    <n v="0"/>
    <n v="1"/>
    <n v="773"/>
    <n v="40"/>
    <n v="2.8000000000000001E-2"/>
    <n v="1E-3"/>
  </r>
  <r>
    <x v="29"/>
    <x v="7"/>
    <n v="8"/>
    <x v="8"/>
    <n v="27959"/>
    <n v="0"/>
    <n v="0"/>
    <n v="0"/>
    <n v="0"/>
    <n v="0"/>
    <n v="2"/>
    <n v="56"/>
    <n v="118"/>
    <n v="2E-3"/>
    <n v="4.0000000000000001E-3"/>
  </r>
  <r>
    <x v="29"/>
    <x v="7"/>
    <n v="9"/>
    <x v="9"/>
    <n v="27959"/>
    <n v="0"/>
    <n v="0"/>
    <n v="0"/>
    <n v="0"/>
    <n v="0"/>
    <n v="8"/>
    <n v="4858"/>
    <n v="7907"/>
    <n v="0.17399999999999999"/>
    <n v="0.28299999999999997"/>
  </r>
  <r>
    <x v="29"/>
    <x v="8"/>
    <n v="0"/>
    <x v="0"/>
    <n v="28050"/>
    <n v="0"/>
    <n v="0"/>
    <n v="0"/>
    <n v="0"/>
    <n v="0"/>
    <n v="0"/>
    <n v="0"/>
    <n v="0"/>
    <n v="0"/>
    <n v="0"/>
  </r>
  <r>
    <x v="29"/>
    <x v="8"/>
    <n v="1"/>
    <x v="1"/>
    <n v="28050"/>
    <n v="0"/>
    <n v="0"/>
    <n v="0"/>
    <n v="0"/>
    <n v="0"/>
    <n v="166"/>
    <n v="6367"/>
    <n v="2847"/>
    <n v="0.22700000000000001"/>
    <n v="0.10100000000000001"/>
  </r>
  <r>
    <x v="29"/>
    <x v="8"/>
    <n v="2"/>
    <x v="2"/>
    <n v="28050"/>
    <n v="0"/>
    <n v="0"/>
    <n v="0"/>
    <n v="0"/>
    <n v="0"/>
    <n v="3"/>
    <n v="25669"/>
    <n v="55613"/>
    <n v="0.91500000000000004"/>
    <n v="1.9830000000000001"/>
  </r>
  <r>
    <x v="29"/>
    <x v="8"/>
    <n v="3"/>
    <x v="3"/>
    <n v="28050"/>
    <n v="0"/>
    <n v="0"/>
    <n v="0"/>
    <n v="0"/>
    <n v="0"/>
    <n v="3"/>
    <n v="71"/>
    <n v="241"/>
    <n v="3.0000000000000001E-3"/>
    <n v="8.9999999999999993E-3"/>
  </r>
  <r>
    <x v="29"/>
    <x v="8"/>
    <n v="4"/>
    <x v="4"/>
    <n v="28050"/>
    <n v="0"/>
    <n v="0"/>
    <n v="0"/>
    <n v="0"/>
    <n v="0"/>
    <n v="0"/>
    <n v="0"/>
    <n v="0"/>
    <n v="0"/>
    <n v="0"/>
  </r>
  <r>
    <x v="29"/>
    <x v="8"/>
    <n v="5"/>
    <x v="5"/>
    <n v="28050"/>
    <n v="0"/>
    <n v="0"/>
    <n v="0"/>
    <n v="0"/>
    <n v="0"/>
    <n v="22"/>
    <n v="6156"/>
    <n v="4827"/>
    <n v="0.219"/>
    <n v="0.17199999999999999"/>
  </r>
  <r>
    <x v="29"/>
    <x v="8"/>
    <n v="6"/>
    <x v="6"/>
    <n v="28050"/>
    <n v="0"/>
    <n v="0"/>
    <n v="0"/>
    <n v="0"/>
    <n v="0"/>
    <n v="2"/>
    <n v="5272"/>
    <n v="1027"/>
    <n v="0.188"/>
    <n v="3.6999999999999998E-2"/>
  </r>
  <r>
    <x v="29"/>
    <x v="8"/>
    <n v="7"/>
    <x v="7"/>
    <n v="28050"/>
    <n v="0"/>
    <n v="0"/>
    <n v="0"/>
    <n v="0"/>
    <n v="0"/>
    <n v="0"/>
    <n v="0"/>
    <n v="0"/>
    <n v="0"/>
    <n v="0"/>
  </r>
  <r>
    <x v="29"/>
    <x v="8"/>
    <n v="8"/>
    <x v="8"/>
    <n v="28050"/>
    <n v="0"/>
    <n v="0"/>
    <n v="0"/>
    <n v="0"/>
    <n v="0"/>
    <n v="1"/>
    <n v="116"/>
    <n v="81"/>
    <n v="4.0000000000000001E-3"/>
    <n v="3.0000000000000001E-3"/>
  </r>
  <r>
    <x v="29"/>
    <x v="8"/>
    <n v="9"/>
    <x v="9"/>
    <n v="28050"/>
    <n v="0"/>
    <n v="0"/>
    <n v="0"/>
    <n v="0"/>
    <n v="0"/>
    <n v="7"/>
    <n v="2832"/>
    <n v="23678"/>
    <n v="0.10100000000000001"/>
    <n v="0.84399999999999997"/>
  </r>
  <r>
    <x v="30"/>
    <x v="0"/>
    <n v="0"/>
    <x v="0"/>
    <n v="10181"/>
    <n v="0"/>
    <n v="0"/>
    <n v="0"/>
    <n v="0"/>
    <n v="0"/>
    <n v="5"/>
    <n v="224"/>
    <n v="765.65"/>
    <n v="2.1999999999999999E-2"/>
    <n v="7.4999999999999997E-2"/>
  </r>
  <r>
    <x v="30"/>
    <x v="0"/>
    <n v="1"/>
    <x v="1"/>
    <n v="10181"/>
    <n v="0"/>
    <n v="0"/>
    <n v="0"/>
    <n v="0"/>
    <n v="0"/>
    <n v="0"/>
    <n v="0"/>
    <n v="0"/>
    <n v="0"/>
    <n v="0"/>
  </r>
  <r>
    <x v="30"/>
    <x v="0"/>
    <n v="2"/>
    <x v="2"/>
    <n v="10181"/>
    <n v="0"/>
    <n v="0"/>
    <n v="0"/>
    <n v="0"/>
    <n v="0"/>
    <n v="1"/>
    <n v="3970"/>
    <n v="1985"/>
    <n v="0.39"/>
    <n v="0.19500000000000001"/>
  </r>
  <r>
    <x v="30"/>
    <x v="0"/>
    <n v="3"/>
    <x v="3"/>
    <n v="10181"/>
    <n v="0"/>
    <n v="0"/>
    <n v="0"/>
    <n v="0"/>
    <n v="0"/>
    <n v="7"/>
    <n v="1120"/>
    <n v="1054.5"/>
    <n v="0.11"/>
    <n v="0.104"/>
  </r>
  <r>
    <x v="30"/>
    <x v="0"/>
    <n v="4"/>
    <x v="4"/>
    <n v="10181"/>
    <n v="0"/>
    <n v="0"/>
    <n v="0"/>
    <n v="0"/>
    <n v="0"/>
    <n v="4"/>
    <n v="148"/>
    <n v="232.92"/>
    <n v="1.4999999999999999E-2"/>
    <n v="2.3E-2"/>
  </r>
  <r>
    <x v="30"/>
    <x v="0"/>
    <n v="5"/>
    <x v="5"/>
    <n v="10181"/>
    <n v="0"/>
    <n v="0"/>
    <n v="0"/>
    <n v="0"/>
    <n v="0"/>
    <n v="20"/>
    <n v="2108"/>
    <n v="1347.46"/>
    <n v="0.20699999999999999"/>
    <n v="0.13200000000000001"/>
  </r>
  <r>
    <x v="30"/>
    <x v="0"/>
    <n v="6"/>
    <x v="6"/>
    <n v="10181"/>
    <n v="0"/>
    <n v="0"/>
    <n v="0"/>
    <n v="0"/>
    <n v="0"/>
    <n v="2"/>
    <n v="31"/>
    <n v="32"/>
    <n v="3.0000000000000001E-3"/>
    <n v="3.0000000000000001E-3"/>
  </r>
  <r>
    <x v="30"/>
    <x v="0"/>
    <n v="7"/>
    <x v="7"/>
    <n v="10181"/>
    <n v="0"/>
    <n v="0"/>
    <n v="0"/>
    <n v="0"/>
    <n v="0"/>
    <n v="1"/>
    <n v="106"/>
    <n v="132.5"/>
    <n v="0.01"/>
    <n v="1.2999999999999999E-2"/>
  </r>
  <r>
    <x v="30"/>
    <x v="0"/>
    <n v="8"/>
    <x v="8"/>
    <n v="10181"/>
    <n v="0"/>
    <n v="0"/>
    <n v="0"/>
    <n v="0"/>
    <n v="0"/>
    <n v="0"/>
    <n v="0"/>
    <n v="0"/>
    <n v="0"/>
    <n v="0"/>
  </r>
  <r>
    <x v="30"/>
    <x v="0"/>
    <n v="9"/>
    <x v="9"/>
    <n v="10181"/>
    <n v="0"/>
    <n v="0"/>
    <n v="0"/>
    <n v="0"/>
    <n v="0"/>
    <n v="6"/>
    <n v="981"/>
    <n v="1421.76"/>
    <n v="9.6000000000000002E-2"/>
    <n v="0.14000000000000001"/>
  </r>
  <r>
    <x v="30"/>
    <x v="1"/>
    <n v="0"/>
    <x v="0"/>
    <n v="10271"/>
    <n v="0"/>
    <n v="0"/>
    <n v="0"/>
    <n v="0"/>
    <n v="0"/>
    <n v="7"/>
    <n v="1807"/>
    <n v="2950.17"/>
    <n v="0.17599999999999999"/>
    <n v="0.28699999999999998"/>
  </r>
  <r>
    <x v="30"/>
    <x v="1"/>
    <n v="1"/>
    <x v="1"/>
    <n v="10271"/>
    <n v="0"/>
    <n v="0"/>
    <n v="0"/>
    <n v="0"/>
    <n v="0"/>
    <n v="8"/>
    <n v="1242"/>
    <n v="2896.5"/>
    <n v="0.121"/>
    <n v="0.28199999999999997"/>
  </r>
  <r>
    <x v="30"/>
    <x v="1"/>
    <n v="2"/>
    <x v="2"/>
    <n v="10271"/>
    <n v="0"/>
    <n v="0"/>
    <n v="0"/>
    <n v="0"/>
    <n v="0"/>
    <n v="1"/>
    <n v="1"/>
    <n v="1.25"/>
    <n v="0"/>
    <n v="0"/>
  </r>
  <r>
    <x v="30"/>
    <x v="1"/>
    <n v="3"/>
    <x v="3"/>
    <n v="10271"/>
    <n v="0"/>
    <n v="0"/>
    <n v="0"/>
    <n v="0"/>
    <n v="0"/>
    <n v="2"/>
    <n v="31"/>
    <n v="30.75"/>
    <n v="3.0000000000000001E-3"/>
    <n v="3.0000000000000001E-3"/>
  </r>
  <r>
    <x v="30"/>
    <x v="1"/>
    <n v="4"/>
    <x v="4"/>
    <n v="10271"/>
    <n v="0"/>
    <n v="0"/>
    <n v="0"/>
    <n v="0"/>
    <n v="0"/>
    <n v="1"/>
    <n v="40"/>
    <n v="63.32"/>
    <n v="4.0000000000000001E-3"/>
    <n v="6.0000000000000001E-3"/>
  </r>
  <r>
    <x v="30"/>
    <x v="1"/>
    <n v="5"/>
    <x v="5"/>
    <n v="10271"/>
    <n v="0"/>
    <n v="0"/>
    <n v="0"/>
    <n v="0"/>
    <n v="0"/>
    <n v="11"/>
    <n v="122"/>
    <n v="140.47999999999999"/>
    <n v="1.2E-2"/>
    <n v="1.4E-2"/>
  </r>
  <r>
    <x v="30"/>
    <x v="1"/>
    <n v="6"/>
    <x v="6"/>
    <n v="10271"/>
    <n v="0"/>
    <n v="0"/>
    <n v="0"/>
    <n v="0"/>
    <n v="0"/>
    <n v="2"/>
    <n v="29"/>
    <n v="27.8"/>
    <n v="3.0000000000000001E-3"/>
    <n v="3.0000000000000001E-3"/>
  </r>
  <r>
    <x v="30"/>
    <x v="1"/>
    <n v="7"/>
    <x v="7"/>
    <n v="10271"/>
    <n v="0"/>
    <n v="0"/>
    <n v="0"/>
    <n v="0"/>
    <n v="0"/>
    <n v="0"/>
    <n v="0"/>
    <n v="0"/>
    <n v="0"/>
    <n v="0"/>
  </r>
  <r>
    <x v="30"/>
    <x v="1"/>
    <n v="8"/>
    <x v="8"/>
    <n v="10271"/>
    <n v="0"/>
    <n v="0"/>
    <n v="0"/>
    <n v="0"/>
    <n v="0"/>
    <n v="1"/>
    <n v="20"/>
    <n v="40"/>
    <n v="2E-3"/>
    <n v="4.0000000000000001E-3"/>
  </r>
  <r>
    <x v="30"/>
    <x v="1"/>
    <n v="9"/>
    <x v="9"/>
    <n v="10271"/>
    <n v="0"/>
    <n v="0"/>
    <n v="0"/>
    <n v="0"/>
    <n v="0"/>
    <n v="6"/>
    <n v="518"/>
    <n v="765.2"/>
    <n v="0.05"/>
    <n v="7.4999999999999997E-2"/>
  </r>
  <r>
    <x v="30"/>
    <x v="2"/>
    <n v="0"/>
    <x v="0"/>
    <n v="10381"/>
    <n v="0"/>
    <n v="0"/>
    <n v="0"/>
    <n v="0"/>
    <n v="0"/>
    <n v="7"/>
    <n v="606"/>
    <n v="627.15"/>
    <n v="5.8000000000000003E-2"/>
    <n v="0.06"/>
  </r>
  <r>
    <x v="30"/>
    <x v="2"/>
    <n v="1"/>
    <x v="1"/>
    <n v="10381"/>
    <n v="0"/>
    <n v="0"/>
    <n v="0"/>
    <n v="0"/>
    <n v="0"/>
    <n v="31"/>
    <n v="632"/>
    <n v="1384.81"/>
    <n v="6.0999999999999999E-2"/>
    <n v="0.13300000000000001"/>
  </r>
  <r>
    <x v="30"/>
    <x v="2"/>
    <n v="2"/>
    <x v="2"/>
    <n v="10381"/>
    <n v="0"/>
    <n v="0"/>
    <n v="0"/>
    <n v="0"/>
    <n v="0"/>
    <n v="3"/>
    <n v="78"/>
    <n v="1348.5"/>
    <n v="8.0000000000000002E-3"/>
    <n v="0.13"/>
  </r>
  <r>
    <x v="30"/>
    <x v="2"/>
    <n v="3"/>
    <x v="3"/>
    <n v="10381"/>
    <n v="0"/>
    <n v="0"/>
    <n v="0"/>
    <n v="0"/>
    <n v="0"/>
    <n v="1"/>
    <n v="1"/>
    <n v="0.5"/>
    <n v="0"/>
    <n v="0"/>
  </r>
  <r>
    <x v="30"/>
    <x v="2"/>
    <n v="4"/>
    <x v="4"/>
    <n v="10381"/>
    <n v="0"/>
    <n v="0"/>
    <n v="0"/>
    <n v="0"/>
    <n v="0"/>
    <n v="0"/>
    <n v="0"/>
    <n v="0"/>
    <n v="0"/>
    <n v="0"/>
  </r>
  <r>
    <x v="30"/>
    <x v="2"/>
    <n v="5"/>
    <x v="5"/>
    <n v="10381"/>
    <n v="0"/>
    <n v="0"/>
    <n v="0"/>
    <n v="0"/>
    <n v="0"/>
    <n v="6"/>
    <n v="30"/>
    <n v="23.25"/>
    <n v="3.0000000000000001E-3"/>
    <n v="2E-3"/>
  </r>
  <r>
    <x v="30"/>
    <x v="2"/>
    <n v="6"/>
    <x v="6"/>
    <n v="10381"/>
    <n v="0"/>
    <n v="0"/>
    <n v="0"/>
    <n v="0"/>
    <n v="0"/>
    <n v="1"/>
    <n v="100"/>
    <n v="75"/>
    <n v="0.01"/>
    <n v="7.0000000000000001E-3"/>
  </r>
  <r>
    <x v="30"/>
    <x v="2"/>
    <n v="7"/>
    <x v="7"/>
    <n v="10381"/>
    <n v="0"/>
    <n v="0"/>
    <n v="0"/>
    <n v="0"/>
    <n v="0"/>
    <n v="0"/>
    <n v="0"/>
    <n v="0"/>
    <n v="0"/>
    <n v="0"/>
  </r>
  <r>
    <x v="30"/>
    <x v="2"/>
    <n v="8"/>
    <x v="8"/>
    <n v="10381"/>
    <n v="0"/>
    <n v="0"/>
    <n v="0"/>
    <n v="0"/>
    <n v="0"/>
    <n v="7"/>
    <n v="419"/>
    <n v="657.43"/>
    <n v="0.04"/>
    <n v="6.3E-2"/>
  </r>
  <r>
    <x v="30"/>
    <x v="2"/>
    <n v="9"/>
    <x v="9"/>
    <n v="10381"/>
    <n v="0"/>
    <n v="0"/>
    <n v="0"/>
    <n v="0"/>
    <n v="0"/>
    <n v="2"/>
    <n v="21"/>
    <n v="556"/>
    <n v="2E-3"/>
    <n v="5.3999999999999999E-2"/>
  </r>
  <r>
    <x v="30"/>
    <x v="3"/>
    <n v="0"/>
    <x v="0"/>
    <n v="10508"/>
    <n v="0"/>
    <n v="0"/>
    <n v="0"/>
    <n v="0"/>
    <n v="0"/>
    <n v="4"/>
    <n v="30"/>
    <n v="94.17"/>
    <n v="3.0000000000000001E-3"/>
    <n v="8.9999999999999993E-3"/>
  </r>
  <r>
    <x v="30"/>
    <x v="3"/>
    <n v="1"/>
    <x v="1"/>
    <n v="10508"/>
    <n v="0"/>
    <n v="0"/>
    <n v="0"/>
    <n v="0"/>
    <n v="0"/>
    <n v="38"/>
    <n v="778"/>
    <n v="1862.2"/>
    <n v="7.3999999999999996E-2"/>
    <n v="0.17699999999999999"/>
  </r>
  <r>
    <x v="30"/>
    <x v="3"/>
    <n v="2"/>
    <x v="2"/>
    <n v="10508"/>
    <n v="0"/>
    <n v="0"/>
    <n v="0"/>
    <n v="0"/>
    <n v="0"/>
    <n v="3"/>
    <n v="1585"/>
    <n v="2164.67"/>
    <n v="0.151"/>
    <n v="0.20599999999999999"/>
  </r>
  <r>
    <x v="30"/>
    <x v="3"/>
    <n v="3"/>
    <x v="3"/>
    <n v="10508"/>
    <n v="0"/>
    <n v="0"/>
    <n v="0"/>
    <n v="0"/>
    <n v="0"/>
    <n v="1"/>
    <n v="2"/>
    <n v="0.72"/>
    <n v="0"/>
    <n v="0"/>
  </r>
  <r>
    <x v="30"/>
    <x v="3"/>
    <n v="4"/>
    <x v="4"/>
    <n v="10508"/>
    <n v="0"/>
    <n v="0"/>
    <n v="0"/>
    <n v="0"/>
    <n v="0"/>
    <n v="0"/>
    <n v="0"/>
    <n v="0"/>
    <n v="0"/>
    <n v="0"/>
  </r>
  <r>
    <x v="30"/>
    <x v="3"/>
    <n v="5"/>
    <x v="5"/>
    <n v="10508"/>
    <n v="0"/>
    <n v="0"/>
    <n v="0"/>
    <n v="0"/>
    <n v="0"/>
    <n v="14"/>
    <n v="46"/>
    <n v="112.83"/>
    <n v="4.0000000000000001E-3"/>
    <n v="1.0999999999999999E-2"/>
  </r>
  <r>
    <x v="30"/>
    <x v="3"/>
    <n v="6"/>
    <x v="6"/>
    <n v="10508"/>
    <n v="0"/>
    <n v="0"/>
    <n v="0"/>
    <n v="0"/>
    <n v="0"/>
    <n v="5"/>
    <n v="318"/>
    <n v="1128.06"/>
    <n v="0.03"/>
    <n v="0.107"/>
  </r>
  <r>
    <x v="30"/>
    <x v="3"/>
    <n v="7"/>
    <x v="7"/>
    <n v="10508"/>
    <n v="0"/>
    <n v="0"/>
    <n v="0"/>
    <n v="0"/>
    <n v="0"/>
    <n v="2"/>
    <n v="85"/>
    <n v="117.68"/>
    <n v="8.0000000000000002E-3"/>
    <n v="1.0999999999999999E-2"/>
  </r>
  <r>
    <x v="30"/>
    <x v="3"/>
    <n v="8"/>
    <x v="8"/>
    <n v="10508"/>
    <n v="0"/>
    <n v="0"/>
    <n v="0"/>
    <n v="0"/>
    <n v="0"/>
    <n v="3"/>
    <n v="33"/>
    <n v="30.72"/>
    <n v="3.0000000000000001E-3"/>
    <n v="3.0000000000000001E-3"/>
  </r>
  <r>
    <x v="30"/>
    <x v="3"/>
    <n v="9"/>
    <x v="9"/>
    <n v="10508"/>
    <n v="0"/>
    <n v="0"/>
    <n v="0"/>
    <n v="0"/>
    <n v="0"/>
    <n v="2"/>
    <n v="2"/>
    <n v="61.97"/>
    <n v="0"/>
    <n v="6.0000000000000001E-3"/>
  </r>
  <r>
    <x v="30"/>
    <x v="4"/>
    <n v="0"/>
    <x v="0"/>
    <n v="10597"/>
    <n v="0"/>
    <n v="0"/>
    <n v="0"/>
    <n v="0"/>
    <n v="0"/>
    <n v="4"/>
    <n v="1810"/>
    <n v="913.75"/>
    <n v="0.17100000000000001"/>
    <n v="8.5999999999999993E-2"/>
  </r>
  <r>
    <x v="30"/>
    <x v="4"/>
    <n v="1"/>
    <x v="1"/>
    <n v="10597"/>
    <n v="0"/>
    <n v="0"/>
    <n v="0"/>
    <n v="0"/>
    <n v="0"/>
    <n v="25"/>
    <n v="470"/>
    <n v="1188.46"/>
    <n v="4.3999999999999997E-2"/>
    <n v="0.112"/>
  </r>
  <r>
    <x v="30"/>
    <x v="4"/>
    <n v="2"/>
    <x v="2"/>
    <n v="10597"/>
    <n v="0"/>
    <n v="0"/>
    <n v="0"/>
    <n v="0"/>
    <n v="0"/>
    <n v="3"/>
    <n v="8732"/>
    <n v="27885.82"/>
    <n v="0.82399999999999995"/>
    <n v="2.63"/>
  </r>
  <r>
    <x v="30"/>
    <x v="4"/>
    <n v="3"/>
    <x v="3"/>
    <n v="10597"/>
    <n v="0"/>
    <n v="0"/>
    <n v="0"/>
    <n v="0"/>
    <n v="0"/>
    <n v="6"/>
    <n v="8"/>
    <n v="6.33"/>
    <n v="1E-3"/>
    <n v="1E-3"/>
  </r>
  <r>
    <x v="30"/>
    <x v="4"/>
    <n v="4"/>
    <x v="4"/>
    <n v="10597"/>
    <n v="0"/>
    <n v="0"/>
    <n v="0"/>
    <n v="0"/>
    <n v="0"/>
    <n v="0"/>
    <n v="0"/>
    <n v="0"/>
    <n v="0"/>
    <n v="0"/>
  </r>
  <r>
    <x v="30"/>
    <x v="4"/>
    <n v="5"/>
    <x v="5"/>
    <n v="10597"/>
    <n v="0"/>
    <n v="0"/>
    <n v="0"/>
    <n v="0"/>
    <n v="0"/>
    <n v="12"/>
    <n v="1323"/>
    <n v="1465.79"/>
    <n v="0.125"/>
    <n v="0.13800000000000001"/>
  </r>
  <r>
    <x v="30"/>
    <x v="4"/>
    <n v="6"/>
    <x v="6"/>
    <n v="10597"/>
    <n v="0"/>
    <n v="0"/>
    <n v="0"/>
    <n v="0"/>
    <n v="0"/>
    <n v="0"/>
    <n v="0"/>
    <n v="0"/>
    <n v="0"/>
    <n v="0"/>
  </r>
  <r>
    <x v="30"/>
    <x v="4"/>
    <n v="7"/>
    <x v="7"/>
    <n v="10597"/>
    <n v="0"/>
    <n v="0"/>
    <n v="0"/>
    <n v="0"/>
    <n v="0"/>
    <n v="0"/>
    <n v="0"/>
    <n v="0"/>
    <n v="0"/>
    <n v="0"/>
  </r>
  <r>
    <x v="30"/>
    <x v="4"/>
    <n v="8"/>
    <x v="8"/>
    <n v="10597"/>
    <n v="0"/>
    <n v="0"/>
    <n v="0"/>
    <n v="0"/>
    <n v="0"/>
    <n v="1"/>
    <n v="1"/>
    <n v="0.75"/>
    <n v="0"/>
    <n v="0"/>
  </r>
  <r>
    <x v="30"/>
    <x v="4"/>
    <n v="9"/>
    <x v="9"/>
    <n v="10597"/>
    <n v="0"/>
    <n v="0"/>
    <n v="0"/>
    <n v="0"/>
    <n v="0"/>
    <n v="9"/>
    <n v="3631"/>
    <n v="4481.68"/>
    <n v="0.34300000000000003"/>
    <n v="0.42299999999999999"/>
  </r>
  <r>
    <x v="30"/>
    <x v="5"/>
    <n v="0"/>
    <x v="0"/>
    <n v="10706"/>
    <n v="0"/>
    <n v="0"/>
    <n v="0"/>
    <n v="0"/>
    <n v="0"/>
    <n v="4"/>
    <n v="39"/>
    <n v="35.25"/>
    <n v="4.0000000000000001E-3"/>
    <n v="3.0000000000000001E-3"/>
  </r>
  <r>
    <x v="30"/>
    <x v="5"/>
    <n v="1"/>
    <x v="1"/>
    <n v="10706"/>
    <n v="0"/>
    <n v="0"/>
    <n v="0"/>
    <n v="0"/>
    <n v="0"/>
    <n v="3"/>
    <n v="77"/>
    <n v="215.75"/>
    <n v="7.0000000000000001E-3"/>
    <n v="0.02"/>
  </r>
  <r>
    <x v="30"/>
    <x v="5"/>
    <n v="2"/>
    <x v="2"/>
    <n v="10706"/>
    <n v="0"/>
    <n v="0"/>
    <n v="0"/>
    <n v="0"/>
    <n v="0"/>
    <n v="3"/>
    <n v="11880"/>
    <n v="20344.25"/>
    <n v="1.1100000000000001"/>
    <n v="1.899"/>
  </r>
  <r>
    <x v="30"/>
    <x v="5"/>
    <n v="3"/>
    <x v="3"/>
    <n v="10706"/>
    <n v="0"/>
    <n v="0"/>
    <n v="0"/>
    <n v="0"/>
    <n v="0"/>
    <n v="3"/>
    <n v="189"/>
    <n v="52.75"/>
    <n v="1.7999999999999999E-2"/>
    <n v="5.0000000000000001E-3"/>
  </r>
  <r>
    <x v="30"/>
    <x v="5"/>
    <n v="4"/>
    <x v="4"/>
    <n v="10706"/>
    <n v="0"/>
    <n v="0"/>
    <n v="0"/>
    <n v="0"/>
    <n v="0"/>
    <n v="0"/>
    <n v="0"/>
    <n v="0"/>
    <n v="0"/>
    <n v="0"/>
  </r>
  <r>
    <x v="30"/>
    <x v="5"/>
    <n v="5"/>
    <x v="5"/>
    <n v="10706"/>
    <n v="0"/>
    <n v="0"/>
    <n v="0"/>
    <n v="0"/>
    <n v="0"/>
    <n v="12"/>
    <n v="12754"/>
    <n v="46941.49"/>
    <n v="1.1910000000000001"/>
    <n v="4.3840000000000003"/>
  </r>
  <r>
    <x v="30"/>
    <x v="5"/>
    <n v="6"/>
    <x v="6"/>
    <n v="10706"/>
    <n v="0"/>
    <n v="0"/>
    <n v="0"/>
    <n v="0"/>
    <n v="0"/>
    <n v="0"/>
    <n v="0"/>
    <n v="0"/>
    <n v="0"/>
    <n v="0"/>
  </r>
  <r>
    <x v="30"/>
    <x v="5"/>
    <n v="7"/>
    <x v="7"/>
    <n v="10706"/>
    <n v="0"/>
    <n v="0"/>
    <n v="0"/>
    <n v="0"/>
    <n v="0"/>
    <n v="0"/>
    <n v="0"/>
    <n v="0"/>
    <n v="0"/>
    <n v="0"/>
  </r>
  <r>
    <x v="30"/>
    <x v="5"/>
    <n v="8"/>
    <x v="8"/>
    <n v="10706"/>
    <n v="0"/>
    <n v="0"/>
    <n v="0"/>
    <n v="0"/>
    <n v="0"/>
    <n v="1"/>
    <n v="3"/>
    <n v="6"/>
    <n v="0"/>
    <n v="1E-3"/>
  </r>
  <r>
    <x v="30"/>
    <x v="5"/>
    <n v="9"/>
    <x v="9"/>
    <n v="10706"/>
    <n v="0"/>
    <n v="0"/>
    <n v="0"/>
    <n v="0"/>
    <n v="0"/>
    <n v="7"/>
    <n v="3326"/>
    <n v="2710.54"/>
    <n v="0.311"/>
    <n v="0.253"/>
  </r>
  <r>
    <x v="30"/>
    <x v="6"/>
    <n v="0"/>
    <x v="0"/>
    <n v="10825"/>
    <n v="0"/>
    <n v="0"/>
    <n v="0"/>
    <n v="0"/>
    <n v="0"/>
    <n v="0"/>
    <n v="0"/>
    <n v="0"/>
    <n v="0"/>
    <n v="0"/>
  </r>
  <r>
    <x v="30"/>
    <x v="6"/>
    <n v="1"/>
    <x v="1"/>
    <n v="10825"/>
    <n v="0"/>
    <n v="0"/>
    <n v="0"/>
    <n v="0"/>
    <n v="0"/>
    <n v="21"/>
    <n v="416"/>
    <n v="851.3"/>
    <n v="3.7999999999999999E-2"/>
    <n v="7.9000000000000001E-2"/>
  </r>
  <r>
    <x v="30"/>
    <x v="6"/>
    <n v="2"/>
    <x v="2"/>
    <n v="10825"/>
    <n v="0"/>
    <n v="0"/>
    <n v="0"/>
    <n v="0"/>
    <n v="0"/>
    <n v="2"/>
    <n v="4902"/>
    <n v="1380.02"/>
    <n v="0.45300000000000001"/>
    <n v="0.127"/>
  </r>
  <r>
    <x v="30"/>
    <x v="6"/>
    <n v="3"/>
    <x v="3"/>
    <n v="10825"/>
    <n v="0"/>
    <n v="0"/>
    <n v="0"/>
    <n v="0"/>
    <n v="0"/>
    <n v="2"/>
    <n v="2"/>
    <n v="1.75"/>
    <n v="0"/>
    <n v="0"/>
  </r>
  <r>
    <x v="30"/>
    <x v="6"/>
    <n v="4"/>
    <x v="4"/>
    <n v="10825"/>
    <n v="0"/>
    <n v="0"/>
    <n v="0"/>
    <n v="0"/>
    <n v="0"/>
    <n v="0"/>
    <n v="0"/>
    <n v="0"/>
    <n v="0"/>
    <n v="0"/>
  </r>
  <r>
    <x v="30"/>
    <x v="6"/>
    <n v="5"/>
    <x v="5"/>
    <n v="10825"/>
    <n v="0"/>
    <n v="0"/>
    <n v="0"/>
    <n v="0"/>
    <n v="0"/>
    <n v="10"/>
    <n v="5942"/>
    <n v="9618.25"/>
    <n v="0.54900000000000004"/>
    <n v="0.88900000000000001"/>
  </r>
  <r>
    <x v="30"/>
    <x v="6"/>
    <n v="6"/>
    <x v="6"/>
    <n v="10825"/>
    <n v="0"/>
    <n v="0"/>
    <n v="0"/>
    <n v="0"/>
    <n v="0"/>
    <n v="0"/>
    <n v="0"/>
    <n v="0"/>
    <n v="0"/>
    <n v="0"/>
  </r>
  <r>
    <x v="30"/>
    <x v="6"/>
    <n v="7"/>
    <x v="7"/>
    <n v="10825"/>
    <n v="0"/>
    <n v="0"/>
    <n v="0"/>
    <n v="0"/>
    <n v="0"/>
    <n v="0"/>
    <n v="0"/>
    <n v="0"/>
    <n v="0"/>
    <n v="0"/>
  </r>
  <r>
    <x v="30"/>
    <x v="6"/>
    <n v="8"/>
    <x v="8"/>
    <n v="10825"/>
    <n v="0"/>
    <n v="0"/>
    <n v="0"/>
    <n v="0"/>
    <n v="0"/>
    <n v="2"/>
    <n v="11"/>
    <n v="70.5"/>
    <n v="1E-3"/>
    <n v="7.0000000000000001E-3"/>
  </r>
  <r>
    <x v="30"/>
    <x v="6"/>
    <n v="9"/>
    <x v="9"/>
    <n v="10825"/>
    <n v="0"/>
    <n v="0"/>
    <n v="0"/>
    <n v="0"/>
    <n v="0"/>
    <n v="7"/>
    <n v="156"/>
    <n v="125.83"/>
    <n v="1.4E-2"/>
    <n v="1.2E-2"/>
  </r>
  <r>
    <x v="30"/>
    <x v="7"/>
    <n v="0"/>
    <x v="0"/>
    <n v="10976"/>
    <n v="0"/>
    <n v="0"/>
    <n v="0"/>
    <n v="0"/>
    <n v="0"/>
    <n v="0"/>
    <n v="0"/>
    <n v="0"/>
    <n v="0"/>
    <n v="0"/>
  </r>
  <r>
    <x v="30"/>
    <x v="7"/>
    <n v="1"/>
    <x v="1"/>
    <n v="10976"/>
    <n v="0"/>
    <n v="0"/>
    <n v="0"/>
    <n v="0"/>
    <n v="0"/>
    <n v="10"/>
    <n v="276"/>
    <n v="920.5"/>
    <n v="2.5000000000000001E-2"/>
    <n v="8.4000000000000005E-2"/>
  </r>
  <r>
    <x v="30"/>
    <x v="7"/>
    <n v="2"/>
    <x v="2"/>
    <n v="10976"/>
    <n v="0"/>
    <n v="0"/>
    <n v="0"/>
    <n v="0"/>
    <n v="0"/>
    <n v="2"/>
    <n v="2330"/>
    <n v="4660"/>
    <n v="0.21199999999999999"/>
    <n v="0.42499999999999999"/>
  </r>
  <r>
    <x v="30"/>
    <x v="7"/>
    <n v="3"/>
    <x v="3"/>
    <n v="10976"/>
    <n v="0"/>
    <n v="0"/>
    <n v="0"/>
    <n v="0"/>
    <n v="0"/>
    <n v="4"/>
    <n v="1123"/>
    <n v="2766"/>
    <n v="0.10199999999999999"/>
    <n v="0.252"/>
  </r>
  <r>
    <x v="30"/>
    <x v="7"/>
    <n v="4"/>
    <x v="4"/>
    <n v="10976"/>
    <n v="0"/>
    <n v="0"/>
    <n v="0"/>
    <n v="0"/>
    <n v="0"/>
    <n v="0"/>
    <n v="0"/>
    <n v="0"/>
    <n v="0"/>
    <n v="0"/>
  </r>
  <r>
    <x v="30"/>
    <x v="7"/>
    <n v="5"/>
    <x v="5"/>
    <n v="10976"/>
    <n v="0"/>
    <n v="0"/>
    <n v="0"/>
    <n v="0"/>
    <n v="0"/>
    <n v="11"/>
    <n v="1489"/>
    <n v="2355.13"/>
    <n v="0.13600000000000001"/>
    <n v="0.215"/>
  </r>
  <r>
    <x v="30"/>
    <x v="7"/>
    <n v="6"/>
    <x v="6"/>
    <n v="10976"/>
    <n v="10"/>
    <n v="12181"/>
    <n v="340685"/>
    <n v="1.1100000000000001"/>
    <n v="31.039000000000001"/>
    <n v="0"/>
    <n v="0"/>
    <n v="0"/>
    <n v="0"/>
    <n v="0"/>
  </r>
  <r>
    <x v="30"/>
    <x v="7"/>
    <n v="7"/>
    <x v="7"/>
    <n v="10976"/>
    <n v="0"/>
    <n v="0"/>
    <n v="0"/>
    <n v="0"/>
    <n v="0"/>
    <n v="0"/>
    <n v="0"/>
    <n v="0"/>
    <n v="0"/>
    <n v="0"/>
  </r>
  <r>
    <x v="30"/>
    <x v="7"/>
    <n v="8"/>
    <x v="8"/>
    <n v="10976"/>
    <n v="0"/>
    <n v="0"/>
    <n v="0"/>
    <n v="0"/>
    <n v="0"/>
    <n v="0"/>
    <n v="0"/>
    <n v="0"/>
    <n v="0"/>
    <n v="0"/>
  </r>
  <r>
    <x v="30"/>
    <x v="7"/>
    <n v="9"/>
    <x v="9"/>
    <n v="10976"/>
    <n v="0"/>
    <n v="0"/>
    <n v="0"/>
    <n v="0"/>
    <n v="0"/>
    <n v="6"/>
    <n v="1117"/>
    <n v="857.75"/>
    <n v="0.10199999999999999"/>
    <n v="7.8E-2"/>
  </r>
  <r>
    <x v="30"/>
    <x v="8"/>
    <n v="0"/>
    <x v="0"/>
    <n v="11106"/>
    <n v="0"/>
    <n v="0"/>
    <n v="0"/>
    <n v="0"/>
    <n v="0"/>
    <n v="4"/>
    <n v="1311"/>
    <n v="2207"/>
    <n v="0.11799999999999999"/>
    <n v="0.19900000000000001"/>
  </r>
  <r>
    <x v="30"/>
    <x v="8"/>
    <n v="1"/>
    <x v="1"/>
    <n v="11106"/>
    <n v="0"/>
    <n v="0"/>
    <n v="0"/>
    <n v="0"/>
    <n v="0"/>
    <n v="13"/>
    <n v="464"/>
    <n v="1838.5"/>
    <n v="4.2000000000000003E-2"/>
    <n v="0.16600000000000001"/>
  </r>
  <r>
    <x v="30"/>
    <x v="8"/>
    <n v="2"/>
    <x v="2"/>
    <n v="11106"/>
    <n v="0"/>
    <n v="0"/>
    <n v="0"/>
    <n v="0"/>
    <n v="0"/>
    <n v="1"/>
    <n v="11092"/>
    <n v="8319"/>
    <n v="0.999"/>
    <n v="0.749"/>
  </r>
  <r>
    <x v="30"/>
    <x v="8"/>
    <n v="3"/>
    <x v="3"/>
    <n v="11106"/>
    <n v="0"/>
    <n v="0"/>
    <n v="0"/>
    <n v="0"/>
    <n v="0"/>
    <n v="1"/>
    <n v="93"/>
    <n v="186"/>
    <n v="8.0000000000000002E-3"/>
    <n v="1.7000000000000001E-2"/>
  </r>
  <r>
    <x v="30"/>
    <x v="8"/>
    <n v="4"/>
    <x v="4"/>
    <n v="11106"/>
    <n v="0"/>
    <n v="0"/>
    <n v="0"/>
    <n v="0"/>
    <n v="0"/>
    <n v="1"/>
    <n v="25"/>
    <n v="12.5"/>
    <n v="2E-3"/>
    <n v="1E-3"/>
  </r>
  <r>
    <x v="30"/>
    <x v="8"/>
    <n v="5"/>
    <x v="5"/>
    <n v="11106"/>
    <n v="0"/>
    <n v="0"/>
    <n v="0"/>
    <n v="0"/>
    <n v="0"/>
    <n v="23"/>
    <n v="16164"/>
    <n v="20936.05"/>
    <n v="1.4550000000000001"/>
    <n v="1.885"/>
  </r>
  <r>
    <x v="30"/>
    <x v="8"/>
    <n v="6"/>
    <x v="6"/>
    <n v="11106"/>
    <n v="0"/>
    <n v="0"/>
    <n v="0"/>
    <n v="0"/>
    <n v="0"/>
    <n v="0"/>
    <n v="0"/>
    <n v="0"/>
    <n v="0"/>
    <n v="0"/>
  </r>
  <r>
    <x v="30"/>
    <x v="8"/>
    <n v="7"/>
    <x v="7"/>
    <n v="11106"/>
    <n v="0"/>
    <n v="0"/>
    <n v="0"/>
    <n v="0"/>
    <n v="0"/>
    <n v="0"/>
    <n v="0"/>
    <n v="0"/>
    <n v="0"/>
    <n v="0"/>
  </r>
  <r>
    <x v="30"/>
    <x v="8"/>
    <n v="8"/>
    <x v="8"/>
    <n v="11106"/>
    <n v="0"/>
    <n v="0"/>
    <n v="0"/>
    <n v="0"/>
    <n v="0"/>
    <n v="3"/>
    <n v="3336"/>
    <n v="3911"/>
    <n v="0.3"/>
    <n v="0.35199999999999998"/>
  </r>
  <r>
    <x v="30"/>
    <x v="8"/>
    <n v="9"/>
    <x v="9"/>
    <n v="11106"/>
    <n v="0"/>
    <n v="0"/>
    <n v="0"/>
    <n v="0"/>
    <n v="0"/>
    <n v="19"/>
    <n v="1032"/>
    <n v="1964.74"/>
    <n v="9.2999999999999999E-2"/>
    <n v="0.17699999999999999"/>
  </r>
  <r>
    <x v="31"/>
    <x v="0"/>
    <n v="0"/>
    <x v="0"/>
    <n v="13357"/>
    <n v="0"/>
    <n v="0"/>
    <n v="0"/>
    <n v="0"/>
    <n v="0"/>
    <n v="0"/>
    <n v="0"/>
    <n v="0"/>
    <n v="0"/>
    <n v="0"/>
  </r>
  <r>
    <x v="31"/>
    <x v="0"/>
    <n v="1"/>
    <x v="1"/>
    <n v="13357"/>
    <n v="0"/>
    <n v="0"/>
    <n v="0"/>
    <n v="0"/>
    <n v="0"/>
    <n v="7"/>
    <n v="198"/>
    <n v="345.9"/>
    <n v="1.4999999999999999E-2"/>
    <n v="2.5999999999999999E-2"/>
  </r>
  <r>
    <x v="31"/>
    <x v="0"/>
    <n v="2"/>
    <x v="2"/>
    <n v="13357"/>
    <n v="0"/>
    <n v="0"/>
    <n v="0"/>
    <n v="0"/>
    <n v="0"/>
    <n v="23"/>
    <n v="26601"/>
    <n v="56307.94"/>
    <n v="1.992"/>
    <n v="4.2160000000000002"/>
  </r>
  <r>
    <x v="31"/>
    <x v="0"/>
    <n v="3"/>
    <x v="3"/>
    <n v="13357"/>
    <n v="0"/>
    <n v="0"/>
    <n v="0"/>
    <n v="0"/>
    <n v="0"/>
    <n v="16"/>
    <n v="2401"/>
    <n v="4802.78"/>
    <n v="0.18"/>
    <n v="0.36"/>
  </r>
  <r>
    <x v="31"/>
    <x v="0"/>
    <n v="4"/>
    <x v="4"/>
    <n v="13357"/>
    <n v="0"/>
    <n v="0"/>
    <n v="0"/>
    <n v="0"/>
    <n v="0"/>
    <n v="2"/>
    <n v="920"/>
    <n v="1817.73"/>
    <n v="6.9000000000000006E-2"/>
    <n v="0.13600000000000001"/>
  </r>
  <r>
    <x v="31"/>
    <x v="0"/>
    <n v="5"/>
    <x v="5"/>
    <n v="13357"/>
    <n v="0"/>
    <n v="0"/>
    <n v="0"/>
    <n v="0"/>
    <n v="0"/>
    <n v="57"/>
    <n v="1124"/>
    <n v="2133.3000000000002"/>
    <n v="8.4000000000000005E-2"/>
    <n v="0.16"/>
  </r>
  <r>
    <x v="31"/>
    <x v="0"/>
    <n v="6"/>
    <x v="6"/>
    <n v="13357"/>
    <n v="0"/>
    <n v="0"/>
    <n v="0"/>
    <n v="0"/>
    <n v="0"/>
    <n v="36"/>
    <n v="4571"/>
    <n v="10643.25"/>
    <n v="0.34200000000000003"/>
    <n v="0.79700000000000004"/>
  </r>
  <r>
    <x v="31"/>
    <x v="0"/>
    <n v="7"/>
    <x v="7"/>
    <n v="13357"/>
    <n v="0"/>
    <n v="0"/>
    <n v="0"/>
    <n v="0"/>
    <n v="0"/>
    <n v="1"/>
    <n v="90"/>
    <n v="1089"/>
    <n v="7.0000000000000001E-3"/>
    <n v="8.2000000000000003E-2"/>
  </r>
  <r>
    <x v="31"/>
    <x v="0"/>
    <n v="8"/>
    <x v="8"/>
    <n v="13357"/>
    <n v="0"/>
    <n v="0"/>
    <n v="0"/>
    <n v="0"/>
    <n v="0"/>
    <n v="6"/>
    <n v="1081"/>
    <n v="1139.9100000000001"/>
    <n v="8.1000000000000003E-2"/>
    <n v="8.5000000000000006E-2"/>
  </r>
  <r>
    <x v="31"/>
    <x v="0"/>
    <n v="9"/>
    <x v="9"/>
    <n v="13357"/>
    <n v="0"/>
    <n v="0"/>
    <n v="0"/>
    <n v="0"/>
    <n v="0"/>
    <n v="37"/>
    <n v="521"/>
    <n v="1294.58"/>
    <n v="3.9E-2"/>
    <n v="9.7000000000000003E-2"/>
  </r>
  <r>
    <x v="31"/>
    <x v="1"/>
    <n v="0"/>
    <x v="0"/>
    <n v="13424"/>
    <n v="0"/>
    <n v="0"/>
    <n v="0"/>
    <n v="0"/>
    <n v="0"/>
    <n v="0"/>
    <n v="0"/>
    <n v="0"/>
    <n v="0"/>
    <n v="0"/>
  </r>
  <r>
    <x v="31"/>
    <x v="1"/>
    <n v="1"/>
    <x v="1"/>
    <n v="13424"/>
    <n v="0"/>
    <n v="0"/>
    <n v="0"/>
    <n v="0"/>
    <n v="0"/>
    <n v="27"/>
    <n v="216"/>
    <n v="968.93"/>
    <n v="1.6E-2"/>
    <n v="7.1999999999999995E-2"/>
  </r>
  <r>
    <x v="31"/>
    <x v="1"/>
    <n v="2"/>
    <x v="2"/>
    <n v="13424"/>
    <n v="0"/>
    <n v="0"/>
    <n v="0"/>
    <n v="0"/>
    <n v="0"/>
    <n v="26"/>
    <n v="25907"/>
    <n v="69875.59"/>
    <n v="1.929"/>
    <n v="5.2050000000000001"/>
  </r>
  <r>
    <x v="31"/>
    <x v="1"/>
    <n v="3"/>
    <x v="3"/>
    <n v="13424"/>
    <n v="0"/>
    <n v="0"/>
    <n v="0"/>
    <n v="0"/>
    <n v="0"/>
    <n v="15"/>
    <n v="712"/>
    <n v="1794.92"/>
    <n v="5.2999999999999999E-2"/>
    <n v="0.13400000000000001"/>
  </r>
  <r>
    <x v="31"/>
    <x v="1"/>
    <n v="4"/>
    <x v="4"/>
    <n v="13424"/>
    <n v="0"/>
    <n v="0"/>
    <n v="0"/>
    <n v="0"/>
    <n v="0"/>
    <n v="0"/>
    <n v="0"/>
    <n v="0"/>
    <n v="0"/>
    <n v="0"/>
  </r>
  <r>
    <x v="31"/>
    <x v="1"/>
    <n v="5"/>
    <x v="5"/>
    <n v="13424"/>
    <n v="0"/>
    <n v="0"/>
    <n v="0"/>
    <n v="0"/>
    <n v="0"/>
    <n v="50"/>
    <n v="1617"/>
    <n v="4520.6099999999997"/>
    <n v="0.12"/>
    <n v="0.33700000000000002"/>
  </r>
  <r>
    <x v="31"/>
    <x v="1"/>
    <n v="6"/>
    <x v="6"/>
    <n v="13424"/>
    <n v="0"/>
    <n v="0"/>
    <n v="0"/>
    <n v="0"/>
    <n v="0"/>
    <n v="25"/>
    <n v="6001"/>
    <n v="16409.689999999999"/>
    <n v="0.44700000000000001"/>
    <n v="1.2210000000000001"/>
  </r>
  <r>
    <x v="31"/>
    <x v="1"/>
    <n v="7"/>
    <x v="7"/>
    <n v="13424"/>
    <n v="0"/>
    <n v="0"/>
    <n v="0"/>
    <n v="0"/>
    <n v="0"/>
    <n v="1"/>
    <n v="4"/>
    <n v="7.0000000000000007E-2"/>
    <n v="0"/>
    <n v="0"/>
  </r>
  <r>
    <x v="31"/>
    <x v="1"/>
    <n v="8"/>
    <x v="8"/>
    <n v="13424"/>
    <n v="0"/>
    <n v="0"/>
    <n v="0"/>
    <n v="0"/>
    <n v="0"/>
    <n v="7"/>
    <n v="912"/>
    <n v="2651.06"/>
    <n v="6.8000000000000005E-2"/>
    <n v="0.19700000000000001"/>
  </r>
  <r>
    <x v="31"/>
    <x v="1"/>
    <n v="9"/>
    <x v="9"/>
    <n v="13424"/>
    <n v="0"/>
    <n v="0"/>
    <n v="0"/>
    <n v="0"/>
    <n v="0"/>
    <n v="23"/>
    <n v="314"/>
    <n v="618.97"/>
    <n v="2.3E-2"/>
    <n v="4.5999999999999999E-2"/>
  </r>
  <r>
    <x v="31"/>
    <x v="2"/>
    <n v="0"/>
    <x v="0"/>
    <n v="13510"/>
    <n v="0"/>
    <n v="0"/>
    <n v="0"/>
    <n v="0"/>
    <n v="0"/>
    <n v="12"/>
    <n v="1259"/>
    <n v="521.45000000000005"/>
    <n v="9.2999999999999999E-2"/>
    <n v="3.9E-2"/>
  </r>
  <r>
    <x v="31"/>
    <x v="2"/>
    <n v="1"/>
    <x v="1"/>
    <n v="13510"/>
    <n v="0"/>
    <n v="0"/>
    <n v="0"/>
    <n v="0"/>
    <n v="0"/>
    <n v="81"/>
    <n v="570"/>
    <n v="1875.56"/>
    <n v="4.2000000000000003E-2"/>
    <n v="0.13900000000000001"/>
  </r>
  <r>
    <x v="31"/>
    <x v="2"/>
    <n v="2"/>
    <x v="2"/>
    <n v="13510"/>
    <n v="9"/>
    <n v="15714"/>
    <n v="147014.82"/>
    <n v="1.163"/>
    <n v="10.881"/>
    <n v="25"/>
    <n v="45102"/>
    <n v="122669.44"/>
    <n v="3.3380000000000001"/>
    <n v="9.08"/>
  </r>
  <r>
    <x v="31"/>
    <x v="2"/>
    <n v="3"/>
    <x v="3"/>
    <n v="13510"/>
    <n v="1"/>
    <n v="1"/>
    <n v="39"/>
    <n v="0"/>
    <n v="3.0000000000000001E-3"/>
    <n v="20"/>
    <n v="7427"/>
    <n v="11311.72"/>
    <n v="0.55000000000000004"/>
    <n v="0.83699999999999997"/>
  </r>
  <r>
    <x v="31"/>
    <x v="2"/>
    <n v="4"/>
    <x v="4"/>
    <n v="13510"/>
    <n v="1"/>
    <n v="1"/>
    <n v="1.6"/>
    <n v="0"/>
    <n v="0"/>
    <n v="6"/>
    <n v="310"/>
    <n v="496.07"/>
    <n v="2.3E-2"/>
    <n v="3.6999999999999998E-2"/>
  </r>
  <r>
    <x v="31"/>
    <x v="2"/>
    <n v="5"/>
    <x v="5"/>
    <n v="13510"/>
    <n v="1"/>
    <n v="43"/>
    <n v="27.95"/>
    <n v="3.0000000000000001E-3"/>
    <n v="2E-3"/>
    <n v="44"/>
    <n v="182"/>
    <n v="432.58"/>
    <n v="1.2999999999999999E-2"/>
    <n v="3.2000000000000001E-2"/>
  </r>
  <r>
    <x v="31"/>
    <x v="2"/>
    <n v="6"/>
    <x v="6"/>
    <n v="13510"/>
    <n v="25"/>
    <n v="2784"/>
    <n v="21748.37"/>
    <n v="0.20599999999999999"/>
    <n v="1.61"/>
    <n v="29"/>
    <n v="1307"/>
    <n v="4785.53"/>
    <n v="9.7000000000000003E-2"/>
    <n v="0.35399999999999998"/>
  </r>
  <r>
    <x v="31"/>
    <x v="2"/>
    <n v="7"/>
    <x v="7"/>
    <n v="13510"/>
    <n v="0"/>
    <n v="0"/>
    <n v="0"/>
    <n v="0"/>
    <n v="0"/>
    <n v="4"/>
    <n v="4"/>
    <n v="9.6300000000000008"/>
    <n v="0"/>
    <n v="1E-3"/>
  </r>
  <r>
    <x v="31"/>
    <x v="2"/>
    <n v="8"/>
    <x v="8"/>
    <n v="13510"/>
    <n v="0"/>
    <n v="0"/>
    <n v="0"/>
    <n v="0"/>
    <n v="0"/>
    <n v="3"/>
    <n v="60"/>
    <n v="65.349999999999994"/>
    <n v="4.0000000000000001E-3"/>
    <n v="5.0000000000000001E-3"/>
  </r>
  <r>
    <x v="31"/>
    <x v="2"/>
    <n v="9"/>
    <x v="9"/>
    <n v="13510"/>
    <n v="0"/>
    <n v="0"/>
    <n v="0"/>
    <n v="0"/>
    <n v="0"/>
    <n v="18"/>
    <n v="62"/>
    <n v="172.76"/>
    <n v="5.0000000000000001E-3"/>
    <n v="1.2999999999999999E-2"/>
  </r>
  <r>
    <x v="31"/>
    <x v="3"/>
    <n v="0"/>
    <x v="0"/>
    <n v="13644"/>
    <n v="0"/>
    <n v="0"/>
    <n v="0"/>
    <n v="0"/>
    <n v="0"/>
    <n v="10"/>
    <n v="423"/>
    <n v="785.63"/>
    <n v="3.1E-2"/>
    <n v="5.8000000000000003E-2"/>
  </r>
  <r>
    <x v="31"/>
    <x v="3"/>
    <n v="1"/>
    <x v="1"/>
    <n v="13644"/>
    <n v="0"/>
    <n v="0"/>
    <n v="0"/>
    <n v="0"/>
    <n v="0"/>
    <n v="51"/>
    <n v="1238"/>
    <n v="2125.04"/>
    <n v="9.0999999999999998E-2"/>
    <n v="0.156"/>
  </r>
  <r>
    <x v="31"/>
    <x v="3"/>
    <n v="2"/>
    <x v="2"/>
    <n v="13644"/>
    <n v="1"/>
    <n v="2551"/>
    <n v="25680.5"/>
    <n v="0.187"/>
    <n v="1.881"/>
    <n v="18"/>
    <n v="33966"/>
    <n v="63458.29"/>
    <n v="2.488"/>
    <n v="4.6500000000000004"/>
  </r>
  <r>
    <x v="31"/>
    <x v="3"/>
    <n v="3"/>
    <x v="3"/>
    <n v="13644"/>
    <n v="0"/>
    <n v="0"/>
    <n v="0"/>
    <n v="0"/>
    <n v="0"/>
    <n v="10"/>
    <n v="3159"/>
    <n v="1699.25"/>
    <n v="0.23200000000000001"/>
    <n v="0.125"/>
  </r>
  <r>
    <x v="31"/>
    <x v="3"/>
    <n v="4"/>
    <x v="4"/>
    <n v="13644"/>
    <n v="0"/>
    <n v="0"/>
    <n v="0"/>
    <n v="0"/>
    <n v="0"/>
    <n v="1"/>
    <n v="6"/>
    <n v="19.100000000000001"/>
    <n v="0"/>
    <n v="1E-3"/>
  </r>
  <r>
    <x v="31"/>
    <x v="3"/>
    <n v="5"/>
    <x v="5"/>
    <n v="13644"/>
    <n v="0"/>
    <n v="0"/>
    <n v="0"/>
    <n v="0"/>
    <n v="0"/>
    <n v="52"/>
    <n v="2139"/>
    <n v="3632.43"/>
    <n v="0.157"/>
    <n v="0.26600000000000001"/>
  </r>
  <r>
    <x v="31"/>
    <x v="3"/>
    <n v="6"/>
    <x v="6"/>
    <n v="13644"/>
    <n v="0"/>
    <n v="75"/>
    <n v="163.33000000000001"/>
    <n v="5.0000000000000001E-3"/>
    <n v="1.2E-2"/>
    <n v="26"/>
    <n v="8698"/>
    <n v="25841.32"/>
    <n v="0.63700000000000001"/>
    <n v="1.893"/>
  </r>
  <r>
    <x v="31"/>
    <x v="3"/>
    <n v="7"/>
    <x v="7"/>
    <n v="13644"/>
    <n v="0"/>
    <n v="0"/>
    <n v="0"/>
    <n v="0"/>
    <n v="0"/>
    <n v="0"/>
    <n v="0"/>
    <n v="0"/>
    <n v="0"/>
    <n v="0"/>
  </r>
  <r>
    <x v="31"/>
    <x v="3"/>
    <n v="8"/>
    <x v="8"/>
    <n v="13644"/>
    <n v="0"/>
    <n v="0"/>
    <n v="0"/>
    <n v="0"/>
    <n v="0"/>
    <n v="1"/>
    <n v="2777"/>
    <n v="1110.8"/>
    <n v="0.20399999999999999"/>
    <n v="8.1000000000000003E-2"/>
  </r>
  <r>
    <x v="31"/>
    <x v="3"/>
    <n v="9"/>
    <x v="9"/>
    <n v="13644"/>
    <n v="0"/>
    <n v="0"/>
    <n v="0"/>
    <n v="0"/>
    <n v="0"/>
    <n v="42"/>
    <n v="2042"/>
    <n v="3267.39"/>
    <n v="0.15"/>
    <n v="0.23899999999999999"/>
  </r>
  <r>
    <x v="31"/>
    <x v="4"/>
    <n v="0"/>
    <x v="0"/>
    <n v="13783"/>
    <n v="0"/>
    <n v="0"/>
    <n v="0"/>
    <n v="0"/>
    <n v="0"/>
    <n v="10"/>
    <n v="1507"/>
    <n v="1882.92"/>
    <n v="0.109"/>
    <n v="0.13700000000000001"/>
  </r>
  <r>
    <x v="31"/>
    <x v="4"/>
    <n v="1"/>
    <x v="1"/>
    <n v="13783"/>
    <n v="0"/>
    <n v="0"/>
    <n v="0"/>
    <n v="0"/>
    <n v="0"/>
    <n v="31"/>
    <n v="1015"/>
    <n v="3571.92"/>
    <n v="7.3999999999999996E-2"/>
    <n v="0.25900000000000001"/>
  </r>
  <r>
    <x v="31"/>
    <x v="4"/>
    <n v="2"/>
    <x v="2"/>
    <n v="13783"/>
    <n v="0"/>
    <n v="0"/>
    <n v="0"/>
    <n v="0"/>
    <n v="0"/>
    <n v="24"/>
    <n v="42095"/>
    <n v="87915.82"/>
    <n v="3.0529999999999999"/>
    <n v="6.3780000000000001"/>
  </r>
  <r>
    <x v="31"/>
    <x v="4"/>
    <n v="3"/>
    <x v="3"/>
    <n v="13783"/>
    <n v="0"/>
    <n v="0"/>
    <n v="0"/>
    <n v="0"/>
    <n v="0"/>
    <n v="20"/>
    <n v="1927"/>
    <n v="3205.95"/>
    <n v="0.14000000000000001"/>
    <n v="0.23300000000000001"/>
  </r>
  <r>
    <x v="31"/>
    <x v="4"/>
    <n v="4"/>
    <x v="4"/>
    <n v="13783"/>
    <n v="0"/>
    <n v="0"/>
    <n v="0"/>
    <n v="0"/>
    <n v="0"/>
    <n v="1"/>
    <n v="1"/>
    <n v="3.45"/>
    <n v="0"/>
    <n v="0"/>
  </r>
  <r>
    <x v="31"/>
    <x v="4"/>
    <n v="5"/>
    <x v="5"/>
    <n v="13783"/>
    <n v="0"/>
    <n v="0"/>
    <n v="0"/>
    <n v="0"/>
    <n v="0"/>
    <n v="55"/>
    <n v="720"/>
    <n v="2105.9"/>
    <n v="5.1999999999999998E-2"/>
    <n v="0.153"/>
  </r>
  <r>
    <x v="31"/>
    <x v="4"/>
    <n v="6"/>
    <x v="6"/>
    <n v="13783"/>
    <n v="0"/>
    <n v="0"/>
    <n v="0"/>
    <n v="0"/>
    <n v="0"/>
    <n v="15"/>
    <n v="3306"/>
    <n v="6046.86"/>
    <n v="0.24"/>
    <n v="0.439"/>
  </r>
  <r>
    <x v="31"/>
    <x v="4"/>
    <n v="7"/>
    <x v="7"/>
    <n v="13783"/>
    <n v="0"/>
    <n v="0"/>
    <n v="0"/>
    <n v="0"/>
    <n v="0"/>
    <n v="0"/>
    <n v="0"/>
    <n v="0"/>
    <n v="0"/>
    <n v="0"/>
  </r>
  <r>
    <x v="31"/>
    <x v="4"/>
    <n v="8"/>
    <x v="8"/>
    <n v="13783"/>
    <n v="0"/>
    <n v="0"/>
    <n v="0"/>
    <n v="0"/>
    <n v="0"/>
    <n v="3"/>
    <n v="169"/>
    <n v="143.27000000000001"/>
    <n v="1.2E-2"/>
    <n v="0.01"/>
  </r>
  <r>
    <x v="31"/>
    <x v="4"/>
    <n v="9"/>
    <x v="9"/>
    <n v="13783"/>
    <n v="0"/>
    <n v="0"/>
    <n v="0"/>
    <n v="0"/>
    <n v="0"/>
    <n v="37"/>
    <n v="469"/>
    <n v="819.35"/>
    <n v="3.4000000000000002E-2"/>
    <n v="5.8999999999999997E-2"/>
  </r>
  <r>
    <x v="31"/>
    <x v="5"/>
    <n v="0"/>
    <x v="0"/>
    <n v="13921"/>
    <n v="0"/>
    <n v="0"/>
    <n v="0"/>
    <n v="0"/>
    <n v="0"/>
    <n v="15"/>
    <n v="1510"/>
    <n v="2052.7399999999998"/>
    <n v="0.108"/>
    <n v="0.14699999999999999"/>
  </r>
  <r>
    <x v="31"/>
    <x v="5"/>
    <n v="1"/>
    <x v="1"/>
    <n v="13921"/>
    <n v="0"/>
    <n v="0"/>
    <n v="0"/>
    <n v="0"/>
    <n v="0"/>
    <n v="8"/>
    <n v="120"/>
    <n v="222.44"/>
    <n v="8.9999999999999993E-3"/>
    <n v="1.6E-2"/>
  </r>
  <r>
    <x v="31"/>
    <x v="5"/>
    <n v="2"/>
    <x v="2"/>
    <n v="13921"/>
    <n v="1"/>
    <n v="6499"/>
    <n v="13525.65"/>
    <n v="0.46700000000000003"/>
    <n v="0.97199999999999998"/>
    <n v="19"/>
    <n v="41125"/>
    <n v="64583.37"/>
    <n v="2.9540000000000002"/>
    <n v="4.6390000000000002"/>
  </r>
  <r>
    <x v="31"/>
    <x v="5"/>
    <n v="3"/>
    <x v="3"/>
    <n v="13921"/>
    <n v="0"/>
    <n v="0"/>
    <n v="0"/>
    <n v="0"/>
    <n v="0"/>
    <n v="14"/>
    <n v="802"/>
    <n v="2374.02"/>
    <n v="5.8000000000000003E-2"/>
    <n v="0.17100000000000001"/>
  </r>
  <r>
    <x v="31"/>
    <x v="5"/>
    <n v="4"/>
    <x v="4"/>
    <n v="13921"/>
    <n v="0"/>
    <n v="0"/>
    <n v="0"/>
    <n v="0"/>
    <n v="0"/>
    <n v="2"/>
    <n v="405"/>
    <n v="1044.58"/>
    <n v="2.9000000000000001E-2"/>
    <n v="7.4999999999999997E-2"/>
  </r>
  <r>
    <x v="31"/>
    <x v="5"/>
    <n v="5"/>
    <x v="5"/>
    <n v="13921"/>
    <n v="0"/>
    <n v="0"/>
    <n v="0"/>
    <n v="0"/>
    <n v="0"/>
    <n v="36"/>
    <n v="938"/>
    <n v="2258.0500000000002"/>
    <n v="6.7000000000000004E-2"/>
    <n v="0.16200000000000001"/>
  </r>
  <r>
    <x v="31"/>
    <x v="5"/>
    <n v="6"/>
    <x v="6"/>
    <n v="13921"/>
    <n v="0"/>
    <n v="0"/>
    <n v="0"/>
    <n v="0"/>
    <n v="0"/>
    <n v="17"/>
    <n v="14927"/>
    <n v="71489.2"/>
    <n v="1.0720000000000001"/>
    <n v="5.1340000000000003"/>
  </r>
  <r>
    <x v="31"/>
    <x v="5"/>
    <n v="7"/>
    <x v="7"/>
    <n v="13921"/>
    <n v="0"/>
    <n v="0"/>
    <n v="0"/>
    <n v="0"/>
    <n v="0"/>
    <n v="0"/>
    <n v="0"/>
    <n v="0"/>
    <n v="0"/>
    <n v="0"/>
  </r>
  <r>
    <x v="31"/>
    <x v="5"/>
    <n v="8"/>
    <x v="8"/>
    <n v="13921"/>
    <n v="0"/>
    <n v="0"/>
    <n v="0"/>
    <n v="0"/>
    <n v="0"/>
    <n v="3"/>
    <n v="533"/>
    <n v="798.05"/>
    <n v="3.7999999999999999E-2"/>
    <n v="5.7000000000000002E-2"/>
  </r>
  <r>
    <x v="31"/>
    <x v="5"/>
    <n v="9"/>
    <x v="9"/>
    <n v="13921"/>
    <n v="0"/>
    <n v="0"/>
    <n v="0"/>
    <n v="0"/>
    <n v="0"/>
    <n v="39"/>
    <n v="210"/>
    <n v="298.93"/>
    <n v="1.4999999999999999E-2"/>
    <n v="2.1000000000000001E-2"/>
  </r>
  <r>
    <x v="31"/>
    <x v="6"/>
    <n v="0"/>
    <x v="0"/>
    <n v="14120"/>
    <n v="0"/>
    <n v="0"/>
    <n v="0"/>
    <n v="0"/>
    <n v="0"/>
    <n v="8"/>
    <n v="295"/>
    <n v="499.79"/>
    <n v="2.1000000000000001E-2"/>
    <n v="3.5000000000000003E-2"/>
  </r>
  <r>
    <x v="31"/>
    <x v="6"/>
    <n v="1"/>
    <x v="1"/>
    <n v="14120"/>
    <n v="0"/>
    <n v="0"/>
    <n v="0"/>
    <n v="0"/>
    <n v="0"/>
    <n v="1"/>
    <n v="2"/>
    <n v="2.67"/>
    <n v="0"/>
    <n v="0"/>
  </r>
  <r>
    <x v="31"/>
    <x v="6"/>
    <n v="2"/>
    <x v="2"/>
    <n v="14120"/>
    <n v="1"/>
    <n v="3338"/>
    <n v="28498.9"/>
    <n v="0.23599999999999999"/>
    <n v="2.0169999999999999"/>
    <n v="19"/>
    <n v="34598"/>
    <n v="61896.54"/>
    <n v="2.4500000000000002"/>
    <n v="4.3840000000000003"/>
  </r>
  <r>
    <x v="31"/>
    <x v="6"/>
    <n v="3"/>
    <x v="3"/>
    <n v="14120"/>
    <n v="0"/>
    <n v="0"/>
    <n v="0"/>
    <n v="0"/>
    <n v="0"/>
    <n v="16"/>
    <n v="5001"/>
    <n v="6914.76"/>
    <n v="0.35399999999999998"/>
    <n v="0.49"/>
  </r>
  <r>
    <x v="31"/>
    <x v="6"/>
    <n v="4"/>
    <x v="4"/>
    <n v="14120"/>
    <n v="0"/>
    <n v="0"/>
    <n v="0"/>
    <n v="0"/>
    <n v="0"/>
    <n v="3"/>
    <n v="26"/>
    <n v="56.1"/>
    <n v="2E-3"/>
    <n v="4.0000000000000001E-3"/>
  </r>
  <r>
    <x v="31"/>
    <x v="6"/>
    <n v="5"/>
    <x v="5"/>
    <n v="14120"/>
    <n v="0"/>
    <n v="0"/>
    <n v="0"/>
    <n v="0"/>
    <n v="0"/>
    <n v="28"/>
    <n v="2153"/>
    <n v="3863.12"/>
    <n v="0.152"/>
    <n v="0.27400000000000002"/>
  </r>
  <r>
    <x v="31"/>
    <x v="6"/>
    <n v="6"/>
    <x v="6"/>
    <n v="14120"/>
    <n v="2"/>
    <n v="77"/>
    <n v="181.32"/>
    <n v="5.0000000000000001E-3"/>
    <n v="1.2999999999999999E-2"/>
    <n v="13"/>
    <n v="10037"/>
    <n v="16522.04"/>
    <n v="0.71099999999999997"/>
    <n v="1.169"/>
  </r>
  <r>
    <x v="31"/>
    <x v="6"/>
    <n v="7"/>
    <x v="7"/>
    <n v="14120"/>
    <n v="0"/>
    <n v="0"/>
    <n v="0"/>
    <n v="0"/>
    <n v="0"/>
    <n v="0"/>
    <n v="0"/>
    <n v="0"/>
    <n v="0"/>
    <n v="0"/>
  </r>
  <r>
    <x v="31"/>
    <x v="6"/>
    <n v="8"/>
    <x v="8"/>
    <n v="14120"/>
    <n v="0"/>
    <n v="0"/>
    <n v="0"/>
    <n v="0"/>
    <n v="0"/>
    <n v="0"/>
    <n v="0"/>
    <n v="0"/>
    <n v="0"/>
    <n v="0"/>
  </r>
  <r>
    <x v="31"/>
    <x v="6"/>
    <n v="9"/>
    <x v="9"/>
    <n v="14120"/>
    <n v="0"/>
    <n v="0"/>
    <n v="0"/>
    <n v="0"/>
    <n v="0"/>
    <n v="30"/>
    <n v="3408"/>
    <n v="9143.61"/>
    <n v="0.24099999999999999"/>
    <n v="0.64800000000000002"/>
  </r>
  <r>
    <x v="31"/>
    <x v="7"/>
    <n v="0"/>
    <x v="0"/>
    <n v="14318"/>
    <n v="0"/>
    <n v="0"/>
    <n v="0"/>
    <n v="0"/>
    <n v="0"/>
    <n v="11"/>
    <n v="3348"/>
    <n v="2208.1"/>
    <n v="0.23400000000000001"/>
    <n v="0.154"/>
  </r>
  <r>
    <x v="31"/>
    <x v="7"/>
    <n v="1"/>
    <x v="1"/>
    <n v="14318"/>
    <n v="0"/>
    <n v="0"/>
    <n v="0"/>
    <n v="0"/>
    <n v="0"/>
    <n v="1"/>
    <n v="9"/>
    <n v="4.5"/>
    <n v="1E-3"/>
    <n v="0"/>
  </r>
  <r>
    <x v="31"/>
    <x v="7"/>
    <n v="2"/>
    <x v="2"/>
    <n v="14318"/>
    <n v="2"/>
    <n v="20676"/>
    <n v="97638.66"/>
    <n v="1.4430000000000001"/>
    <n v="6.819"/>
    <n v="15"/>
    <n v="27563"/>
    <n v="33512.379999999997"/>
    <n v="1.925"/>
    <n v="2.3410000000000002"/>
  </r>
  <r>
    <x v="31"/>
    <x v="7"/>
    <n v="3"/>
    <x v="3"/>
    <n v="14318"/>
    <n v="0"/>
    <n v="0"/>
    <n v="0"/>
    <n v="0"/>
    <n v="0"/>
    <n v="16"/>
    <n v="1423"/>
    <n v="2583.34"/>
    <n v="9.9000000000000005E-2"/>
    <n v="0.18"/>
  </r>
  <r>
    <x v="31"/>
    <x v="7"/>
    <n v="4"/>
    <x v="4"/>
    <n v="14318"/>
    <n v="0"/>
    <n v="0"/>
    <n v="0"/>
    <n v="0"/>
    <n v="0"/>
    <n v="0"/>
    <n v="0"/>
    <n v="0"/>
    <n v="0"/>
    <n v="0"/>
  </r>
  <r>
    <x v="31"/>
    <x v="7"/>
    <n v="5"/>
    <x v="5"/>
    <n v="14318"/>
    <n v="0"/>
    <n v="0"/>
    <n v="0"/>
    <n v="0"/>
    <n v="0"/>
    <n v="30"/>
    <n v="1119"/>
    <n v="3076.74"/>
    <n v="7.8E-2"/>
    <n v="0.215"/>
  </r>
  <r>
    <x v="31"/>
    <x v="7"/>
    <n v="6"/>
    <x v="6"/>
    <n v="14318"/>
    <n v="1"/>
    <n v="5"/>
    <n v="5860.67"/>
    <n v="0"/>
    <n v="0.40899999999999997"/>
    <n v="18"/>
    <n v="10792"/>
    <n v="39016.160000000003"/>
    <n v="0.754"/>
    <n v="2.7250000000000001"/>
  </r>
  <r>
    <x v="31"/>
    <x v="7"/>
    <n v="7"/>
    <x v="7"/>
    <n v="14318"/>
    <n v="0"/>
    <n v="0"/>
    <n v="0"/>
    <n v="0"/>
    <n v="0"/>
    <n v="0"/>
    <n v="0"/>
    <n v="0"/>
    <n v="0"/>
    <n v="0"/>
  </r>
  <r>
    <x v="31"/>
    <x v="7"/>
    <n v="8"/>
    <x v="8"/>
    <n v="14318"/>
    <n v="0"/>
    <n v="0"/>
    <n v="0"/>
    <n v="0"/>
    <n v="0"/>
    <n v="0"/>
    <n v="0"/>
    <n v="0"/>
    <n v="0"/>
    <n v="0"/>
  </r>
  <r>
    <x v="31"/>
    <x v="7"/>
    <n v="9"/>
    <x v="9"/>
    <n v="14318"/>
    <n v="0"/>
    <n v="0"/>
    <n v="0"/>
    <n v="0"/>
    <n v="0"/>
    <n v="28"/>
    <n v="1948"/>
    <n v="8072.93"/>
    <n v="0.13600000000000001"/>
    <n v="0.56399999999999995"/>
  </r>
  <r>
    <x v="31"/>
    <x v="8"/>
    <n v="0"/>
    <x v="0"/>
    <n v="14533"/>
    <n v="0"/>
    <n v="0"/>
    <n v="0"/>
    <n v="0"/>
    <n v="0"/>
    <n v="8"/>
    <n v="1548"/>
    <n v="1419.86"/>
    <n v="0.107"/>
    <n v="9.8000000000000004E-2"/>
  </r>
  <r>
    <x v="31"/>
    <x v="8"/>
    <n v="1"/>
    <x v="1"/>
    <n v="14533"/>
    <n v="0"/>
    <n v="0"/>
    <n v="0"/>
    <n v="0"/>
    <n v="0"/>
    <n v="32"/>
    <n v="546"/>
    <n v="961.12"/>
    <n v="3.7999999999999999E-2"/>
    <n v="6.6000000000000003E-2"/>
  </r>
  <r>
    <x v="31"/>
    <x v="8"/>
    <n v="2"/>
    <x v="2"/>
    <n v="14533"/>
    <n v="0"/>
    <n v="0"/>
    <n v="0"/>
    <n v="0"/>
    <n v="0"/>
    <n v="10"/>
    <n v="5493"/>
    <n v="15160.89"/>
    <n v="0.378"/>
    <n v="1.042"/>
  </r>
  <r>
    <x v="31"/>
    <x v="8"/>
    <n v="3"/>
    <x v="3"/>
    <n v="14533"/>
    <n v="0"/>
    <n v="0"/>
    <n v="0"/>
    <n v="0"/>
    <n v="0"/>
    <n v="22"/>
    <n v="3368"/>
    <n v="7911.97"/>
    <n v="0.23200000000000001"/>
    <n v="0.54400000000000004"/>
  </r>
  <r>
    <x v="31"/>
    <x v="8"/>
    <n v="4"/>
    <x v="4"/>
    <n v="14533"/>
    <n v="0"/>
    <n v="0"/>
    <n v="0"/>
    <n v="0"/>
    <n v="0"/>
    <n v="3"/>
    <n v="381"/>
    <n v="1709.32"/>
    <n v="2.5999999999999999E-2"/>
    <n v="0.11799999999999999"/>
  </r>
  <r>
    <x v="31"/>
    <x v="8"/>
    <n v="5"/>
    <x v="5"/>
    <n v="14533"/>
    <n v="0"/>
    <n v="0"/>
    <n v="0"/>
    <n v="0"/>
    <n v="0"/>
    <n v="20"/>
    <n v="270"/>
    <n v="799.42"/>
    <n v="1.9E-2"/>
    <n v="5.5E-2"/>
  </r>
  <r>
    <x v="31"/>
    <x v="8"/>
    <n v="6"/>
    <x v="6"/>
    <n v="14533"/>
    <n v="0"/>
    <n v="0"/>
    <n v="0"/>
    <n v="0"/>
    <n v="0"/>
    <n v="13"/>
    <n v="2734"/>
    <n v="4824.72"/>
    <n v="0.188"/>
    <n v="0.33200000000000002"/>
  </r>
  <r>
    <x v="31"/>
    <x v="8"/>
    <n v="7"/>
    <x v="7"/>
    <n v="14533"/>
    <n v="0"/>
    <n v="0"/>
    <n v="0"/>
    <n v="0"/>
    <n v="0"/>
    <n v="0"/>
    <n v="0"/>
    <n v="0"/>
    <n v="0"/>
    <n v="0"/>
  </r>
  <r>
    <x v="31"/>
    <x v="8"/>
    <n v="8"/>
    <x v="8"/>
    <n v="14533"/>
    <n v="0"/>
    <n v="0"/>
    <n v="0"/>
    <n v="0"/>
    <n v="0"/>
    <n v="2"/>
    <n v="181"/>
    <n v="121.5"/>
    <n v="1.2E-2"/>
    <n v="8.0000000000000002E-3"/>
  </r>
  <r>
    <x v="31"/>
    <x v="8"/>
    <n v="9"/>
    <x v="9"/>
    <n v="14533"/>
    <n v="0"/>
    <n v="0"/>
    <n v="0"/>
    <n v="0"/>
    <n v="0"/>
    <n v="22"/>
    <n v="537"/>
    <n v="1109.3699999999999"/>
    <n v="3.6999999999999998E-2"/>
    <n v="7.5999999999999998E-2"/>
  </r>
  <r>
    <x v="32"/>
    <x v="0"/>
    <n v="0"/>
    <x v="0"/>
    <n v="153213"/>
    <n v="0"/>
    <n v="0"/>
    <n v="0"/>
    <n v="0"/>
    <n v="0"/>
    <n v="22"/>
    <n v="5862"/>
    <n v="735.49"/>
    <n v="3.7999999999999999E-2"/>
    <n v="5.0000000000000001E-3"/>
  </r>
  <r>
    <x v="32"/>
    <x v="0"/>
    <n v="1"/>
    <x v="1"/>
    <n v="153213"/>
    <n v="0"/>
    <n v="0"/>
    <n v="0"/>
    <n v="0"/>
    <n v="0"/>
    <n v="753"/>
    <n v="25957"/>
    <n v="58478.58"/>
    <n v="0.16900000000000001"/>
    <n v="0.38200000000000001"/>
  </r>
  <r>
    <x v="32"/>
    <x v="0"/>
    <n v="2"/>
    <x v="2"/>
    <n v="153213"/>
    <n v="0"/>
    <n v="0"/>
    <n v="0"/>
    <n v="0"/>
    <n v="0"/>
    <n v="8"/>
    <n v="23011"/>
    <n v="2824.38"/>
    <n v="0.15"/>
    <n v="1.7999999999999999E-2"/>
  </r>
  <r>
    <x v="32"/>
    <x v="0"/>
    <n v="3"/>
    <x v="3"/>
    <n v="153213"/>
    <n v="0"/>
    <n v="0"/>
    <n v="0"/>
    <n v="0"/>
    <n v="0"/>
    <n v="26"/>
    <n v="6314"/>
    <n v="4911.6000000000004"/>
    <n v="4.1000000000000002E-2"/>
    <n v="3.2000000000000001E-2"/>
  </r>
  <r>
    <x v="32"/>
    <x v="0"/>
    <n v="4"/>
    <x v="4"/>
    <n v="153213"/>
    <n v="0"/>
    <n v="0"/>
    <n v="0"/>
    <n v="0"/>
    <n v="0"/>
    <n v="17"/>
    <n v="297"/>
    <n v="475.46"/>
    <n v="2E-3"/>
    <n v="3.0000000000000001E-3"/>
  </r>
  <r>
    <x v="32"/>
    <x v="0"/>
    <n v="5"/>
    <x v="5"/>
    <n v="153213"/>
    <n v="0"/>
    <n v="0"/>
    <n v="0"/>
    <n v="0"/>
    <n v="0"/>
    <n v="204"/>
    <n v="55205"/>
    <n v="40046.019999999997"/>
    <n v="0.36"/>
    <n v="0.26100000000000001"/>
  </r>
  <r>
    <x v="32"/>
    <x v="0"/>
    <n v="6"/>
    <x v="6"/>
    <n v="153213"/>
    <n v="56"/>
    <n v="21571"/>
    <n v="16597.3"/>
    <n v="0.14099999999999999"/>
    <n v="0.108"/>
    <n v="27"/>
    <n v="6264"/>
    <n v="7426.69"/>
    <n v="4.1000000000000002E-2"/>
    <n v="4.8000000000000001E-2"/>
  </r>
  <r>
    <x v="32"/>
    <x v="0"/>
    <n v="7"/>
    <x v="7"/>
    <n v="153213"/>
    <n v="0"/>
    <n v="0"/>
    <n v="0"/>
    <n v="0"/>
    <n v="0"/>
    <n v="7"/>
    <n v="10881"/>
    <n v="9812.32"/>
    <n v="7.0999999999999994E-2"/>
    <n v="6.4000000000000001E-2"/>
  </r>
  <r>
    <x v="32"/>
    <x v="0"/>
    <n v="8"/>
    <x v="8"/>
    <n v="153213"/>
    <n v="0"/>
    <n v="0"/>
    <n v="0"/>
    <n v="0"/>
    <n v="0"/>
    <n v="10"/>
    <n v="21855"/>
    <n v="1841.18"/>
    <n v="0.14299999999999999"/>
    <n v="1.2E-2"/>
  </r>
  <r>
    <x v="32"/>
    <x v="0"/>
    <n v="9"/>
    <x v="9"/>
    <n v="153213"/>
    <n v="0"/>
    <n v="0"/>
    <n v="0"/>
    <n v="0"/>
    <n v="0"/>
    <n v="115"/>
    <n v="32826"/>
    <n v="19446.05"/>
    <n v="0.214"/>
    <n v="0.127"/>
  </r>
  <r>
    <x v="32"/>
    <x v="1"/>
    <n v="0"/>
    <x v="0"/>
    <n v="154722"/>
    <n v="0"/>
    <n v="0"/>
    <n v="0"/>
    <n v="0"/>
    <n v="0"/>
    <n v="66"/>
    <n v="15404"/>
    <n v="5011"/>
    <n v="0.1"/>
    <n v="3.2000000000000001E-2"/>
  </r>
  <r>
    <x v="32"/>
    <x v="1"/>
    <n v="1"/>
    <x v="1"/>
    <n v="154722"/>
    <n v="0"/>
    <n v="0"/>
    <n v="0"/>
    <n v="0"/>
    <n v="0"/>
    <n v="654"/>
    <n v="28619"/>
    <n v="64624.26"/>
    <n v="0.185"/>
    <n v="0.41799999999999998"/>
  </r>
  <r>
    <x v="32"/>
    <x v="1"/>
    <n v="2"/>
    <x v="2"/>
    <n v="154722"/>
    <n v="0"/>
    <n v="0"/>
    <n v="0"/>
    <n v="0"/>
    <n v="0"/>
    <n v="4"/>
    <n v="33231"/>
    <n v="3083.75"/>
    <n v="0.215"/>
    <n v="0.02"/>
  </r>
  <r>
    <x v="32"/>
    <x v="1"/>
    <n v="3"/>
    <x v="3"/>
    <n v="154722"/>
    <n v="0"/>
    <n v="0"/>
    <n v="0"/>
    <n v="0"/>
    <n v="0"/>
    <n v="18"/>
    <n v="12088"/>
    <n v="10051.33"/>
    <n v="7.8E-2"/>
    <n v="6.5000000000000002E-2"/>
  </r>
  <r>
    <x v="32"/>
    <x v="1"/>
    <n v="4"/>
    <x v="4"/>
    <n v="154722"/>
    <n v="0"/>
    <n v="0"/>
    <n v="0"/>
    <n v="0"/>
    <n v="0"/>
    <n v="23"/>
    <n v="6952"/>
    <n v="9527.7099999999991"/>
    <n v="4.4999999999999998E-2"/>
    <n v="6.2E-2"/>
  </r>
  <r>
    <x v="32"/>
    <x v="1"/>
    <n v="5"/>
    <x v="5"/>
    <n v="154722"/>
    <n v="0"/>
    <n v="0"/>
    <n v="0"/>
    <n v="0"/>
    <n v="0"/>
    <n v="154"/>
    <n v="39381"/>
    <n v="27896.5"/>
    <n v="0.255"/>
    <n v="0.18"/>
  </r>
  <r>
    <x v="32"/>
    <x v="1"/>
    <n v="6"/>
    <x v="6"/>
    <n v="154722"/>
    <n v="0"/>
    <n v="0"/>
    <n v="0"/>
    <n v="0"/>
    <n v="0"/>
    <n v="10"/>
    <n v="11785"/>
    <n v="3363.29"/>
    <n v="7.5999999999999998E-2"/>
    <n v="2.1999999999999999E-2"/>
  </r>
  <r>
    <x v="32"/>
    <x v="1"/>
    <n v="7"/>
    <x v="7"/>
    <n v="154722"/>
    <n v="0"/>
    <n v="0"/>
    <n v="0"/>
    <n v="0"/>
    <n v="0"/>
    <n v="3"/>
    <n v="5501"/>
    <n v="1319.83"/>
    <n v="3.5999999999999997E-2"/>
    <n v="8.9999999999999993E-3"/>
  </r>
  <r>
    <x v="32"/>
    <x v="1"/>
    <n v="8"/>
    <x v="8"/>
    <n v="154722"/>
    <n v="0"/>
    <n v="0"/>
    <n v="0"/>
    <n v="0"/>
    <n v="0"/>
    <n v="5"/>
    <n v="3909"/>
    <n v="556.85"/>
    <n v="2.5000000000000001E-2"/>
    <n v="4.0000000000000001E-3"/>
  </r>
  <r>
    <x v="32"/>
    <x v="1"/>
    <n v="9"/>
    <x v="9"/>
    <n v="154722"/>
    <n v="0"/>
    <n v="0"/>
    <n v="0"/>
    <n v="0"/>
    <n v="0"/>
    <n v="142"/>
    <n v="35181"/>
    <n v="27326.44"/>
    <n v="0.22700000000000001"/>
    <n v="0.17699999999999999"/>
  </r>
  <r>
    <x v="32"/>
    <x v="2"/>
    <n v="0"/>
    <x v="0"/>
    <n v="156313"/>
    <n v="0"/>
    <n v="0"/>
    <n v="0"/>
    <n v="0"/>
    <n v="0"/>
    <n v="37"/>
    <n v="10958"/>
    <n v="5102.66"/>
    <n v="7.0000000000000007E-2"/>
    <n v="3.3000000000000002E-2"/>
  </r>
  <r>
    <x v="32"/>
    <x v="2"/>
    <n v="1"/>
    <x v="1"/>
    <n v="156313"/>
    <n v="4"/>
    <n v="224"/>
    <n v="550.98"/>
    <n v="1E-3"/>
    <n v="4.0000000000000001E-3"/>
    <n v="460"/>
    <n v="18945"/>
    <n v="40506.83"/>
    <n v="0.121"/>
    <n v="0.25900000000000001"/>
  </r>
  <r>
    <x v="32"/>
    <x v="2"/>
    <n v="2"/>
    <x v="2"/>
    <n v="156313"/>
    <n v="1"/>
    <n v="13469"/>
    <n v="15539.15"/>
    <n v="8.5999999999999993E-2"/>
    <n v="9.9000000000000005E-2"/>
    <n v="6"/>
    <n v="23370"/>
    <n v="1694.33"/>
    <n v="0.15"/>
    <n v="1.0999999999999999E-2"/>
  </r>
  <r>
    <x v="32"/>
    <x v="2"/>
    <n v="3"/>
    <x v="3"/>
    <n v="156313"/>
    <n v="0"/>
    <n v="0"/>
    <n v="0"/>
    <n v="0"/>
    <n v="0"/>
    <n v="29"/>
    <n v="20892"/>
    <n v="31968.47"/>
    <n v="0.13400000000000001"/>
    <n v="0.20499999999999999"/>
  </r>
  <r>
    <x v="32"/>
    <x v="2"/>
    <n v="4"/>
    <x v="4"/>
    <n v="156313"/>
    <n v="0"/>
    <n v="0"/>
    <n v="0"/>
    <n v="0"/>
    <n v="0"/>
    <n v="23"/>
    <n v="5922"/>
    <n v="4737.43"/>
    <n v="3.7999999999999999E-2"/>
    <n v="0.03"/>
  </r>
  <r>
    <x v="32"/>
    <x v="2"/>
    <n v="5"/>
    <x v="5"/>
    <n v="156313"/>
    <n v="3"/>
    <n v="38"/>
    <n v="767.77"/>
    <n v="0"/>
    <n v="5.0000000000000001E-3"/>
    <n v="160"/>
    <n v="53650"/>
    <n v="31828.98"/>
    <n v="0.34300000000000003"/>
    <n v="0.20399999999999999"/>
  </r>
  <r>
    <x v="32"/>
    <x v="2"/>
    <n v="6"/>
    <x v="6"/>
    <n v="156313"/>
    <n v="33"/>
    <n v="18792"/>
    <n v="36371.910000000003"/>
    <n v="0.12"/>
    <n v="0.23300000000000001"/>
    <n v="12"/>
    <n v="6271"/>
    <n v="7112.5"/>
    <n v="0.04"/>
    <n v="4.5999999999999999E-2"/>
  </r>
  <r>
    <x v="32"/>
    <x v="2"/>
    <n v="7"/>
    <x v="7"/>
    <n v="156313"/>
    <n v="0"/>
    <n v="0"/>
    <n v="0"/>
    <n v="0"/>
    <n v="0"/>
    <n v="0"/>
    <n v="0"/>
    <n v="0"/>
    <n v="0"/>
    <n v="0"/>
  </r>
  <r>
    <x v="32"/>
    <x v="2"/>
    <n v="8"/>
    <x v="8"/>
    <n v="156313"/>
    <n v="1"/>
    <n v="7575"/>
    <n v="5406.8"/>
    <n v="4.8000000000000001E-2"/>
    <n v="3.5000000000000003E-2"/>
    <n v="8"/>
    <n v="10105"/>
    <n v="1801.64"/>
    <n v="6.5000000000000002E-2"/>
    <n v="1.2E-2"/>
  </r>
  <r>
    <x v="32"/>
    <x v="2"/>
    <n v="9"/>
    <x v="9"/>
    <n v="156313"/>
    <n v="1"/>
    <n v="16595"/>
    <n v="16663.330000000002"/>
    <n v="0.106"/>
    <n v="0.107"/>
    <n v="91"/>
    <n v="29580"/>
    <n v="21722.2"/>
    <n v="0.189"/>
    <n v="0.13900000000000001"/>
  </r>
  <r>
    <x v="32"/>
    <x v="3"/>
    <n v="0"/>
    <x v="0"/>
    <n v="158107"/>
    <n v="2"/>
    <n v="14"/>
    <n v="37.83"/>
    <n v="0"/>
    <n v="0"/>
    <n v="57"/>
    <n v="21420"/>
    <n v="4140.9399999999996"/>
    <n v="0.13500000000000001"/>
    <n v="2.5999999999999999E-2"/>
  </r>
  <r>
    <x v="32"/>
    <x v="3"/>
    <n v="1"/>
    <x v="1"/>
    <n v="158107"/>
    <n v="2"/>
    <n v="72"/>
    <n v="125.87"/>
    <n v="0"/>
    <n v="1E-3"/>
    <n v="441"/>
    <n v="22075"/>
    <n v="45454.46"/>
    <n v="0.14000000000000001"/>
    <n v="0.28699999999999998"/>
  </r>
  <r>
    <x v="32"/>
    <x v="3"/>
    <n v="2"/>
    <x v="2"/>
    <n v="158107"/>
    <n v="1"/>
    <n v="1715"/>
    <n v="112.7"/>
    <n v="1.0999999999999999E-2"/>
    <n v="1E-3"/>
    <n v="10"/>
    <n v="62633"/>
    <n v="11823.44"/>
    <n v="0.39600000000000002"/>
    <n v="7.4999999999999997E-2"/>
  </r>
  <r>
    <x v="32"/>
    <x v="3"/>
    <n v="3"/>
    <x v="3"/>
    <n v="158107"/>
    <n v="4"/>
    <n v="10118"/>
    <n v="17024.919999999998"/>
    <n v="6.4000000000000001E-2"/>
    <n v="0.108"/>
    <n v="31"/>
    <n v="10282"/>
    <n v="6532.51"/>
    <n v="6.5000000000000002E-2"/>
    <n v="4.1000000000000002E-2"/>
  </r>
  <r>
    <x v="32"/>
    <x v="3"/>
    <n v="4"/>
    <x v="4"/>
    <n v="158107"/>
    <n v="4"/>
    <n v="8095"/>
    <n v="763.93"/>
    <n v="5.0999999999999997E-2"/>
    <n v="5.0000000000000001E-3"/>
    <n v="22"/>
    <n v="14164"/>
    <n v="7073.44"/>
    <n v="0.09"/>
    <n v="4.4999999999999998E-2"/>
  </r>
  <r>
    <x v="32"/>
    <x v="3"/>
    <n v="5"/>
    <x v="5"/>
    <n v="158107"/>
    <n v="3"/>
    <n v="45"/>
    <n v="64.52"/>
    <n v="0"/>
    <n v="0"/>
    <n v="186"/>
    <n v="97134"/>
    <n v="47011.87"/>
    <n v="0.61399999999999999"/>
    <n v="0.29699999999999999"/>
  </r>
  <r>
    <x v="32"/>
    <x v="3"/>
    <n v="6"/>
    <x v="6"/>
    <n v="158107"/>
    <n v="56"/>
    <n v="44859"/>
    <n v="66681.55"/>
    <n v="0.28399999999999997"/>
    <n v="0.42199999999999999"/>
    <n v="38"/>
    <n v="22921"/>
    <n v="7541.4299999999903"/>
    <n v="0.14499999999999999"/>
    <n v="4.8000000000000001E-2"/>
  </r>
  <r>
    <x v="32"/>
    <x v="3"/>
    <n v="7"/>
    <x v="7"/>
    <n v="158107"/>
    <n v="0"/>
    <n v="0"/>
    <n v="0"/>
    <n v="0"/>
    <n v="0"/>
    <n v="0"/>
    <n v="0"/>
    <n v="0"/>
    <n v="0"/>
    <n v="0"/>
  </r>
  <r>
    <x v="32"/>
    <x v="3"/>
    <n v="8"/>
    <x v="8"/>
    <n v="158107"/>
    <n v="0"/>
    <n v="0"/>
    <n v="0"/>
    <n v="0"/>
    <n v="0"/>
    <n v="7"/>
    <n v="355"/>
    <n v="495.95"/>
    <n v="2E-3"/>
    <n v="3.0000000000000001E-3"/>
  </r>
  <r>
    <x v="32"/>
    <x v="3"/>
    <n v="9"/>
    <x v="9"/>
    <n v="158107"/>
    <n v="0"/>
    <n v="0"/>
    <n v="0"/>
    <n v="0"/>
    <n v="0"/>
    <n v="112"/>
    <n v="32510"/>
    <n v="12014.2"/>
    <n v="0.20599999999999999"/>
    <n v="7.5999999999999998E-2"/>
  </r>
  <r>
    <x v="32"/>
    <x v="4"/>
    <n v="0"/>
    <x v="0"/>
    <n v="159806"/>
    <n v="1"/>
    <n v="1"/>
    <n v="5.63"/>
    <n v="0"/>
    <n v="0"/>
    <n v="64"/>
    <n v="24152"/>
    <n v="2994.59"/>
    <n v="0.151"/>
    <n v="1.9E-2"/>
  </r>
  <r>
    <x v="32"/>
    <x v="4"/>
    <n v="1"/>
    <x v="1"/>
    <n v="159806"/>
    <n v="0"/>
    <n v="0"/>
    <n v="0"/>
    <n v="0"/>
    <n v="0"/>
    <n v="458"/>
    <n v="13943"/>
    <n v="19669.64"/>
    <n v="8.6999999999999994E-2"/>
    <n v="0.123"/>
  </r>
  <r>
    <x v="32"/>
    <x v="4"/>
    <n v="2"/>
    <x v="2"/>
    <n v="159806"/>
    <n v="1"/>
    <n v="29692"/>
    <n v="21118.9"/>
    <n v="0.186"/>
    <n v="0.13200000000000001"/>
    <n v="10"/>
    <n v="91800"/>
    <n v="15037.35"/>
    <n v="0.57399999999999995"/>
    <n v="9.4E-2"/>
  </r>
  <r>
    <x v="32"/>
    <x v="4"/>
    <n v="3"/>
    <x v="3"/>
    <n v="159806"/>
    <n v="7"/>
    <n v="9618"/>
    <n v="32594.02"/>
    <n v="0.06"/>
    <n v="0.20399999999999999"/>
    <n v="31"/>
    <n v="16302"/>
    <n v="17695.57"/>
    <n v="0.10199999999999999"/>
    <n v="0.111"/>
  </r>
  <r>
    <x v="32"/>
    <x v="4"/>
    <n v="4"/>
    <x v="4"/>
    <n v="159806"/>
    <n v="7"/>
    <n v="21155"/>
    <n v="22878.85"/>
    <n v="0.13200000000000001"/>
    <n v="0.14299999999999999"/>
    <n v="20"/>
    <n v="6204"/>
    <n v="6483"/>
    <n v="3.9E-2"/>
    <n v="4.1000000000000002E-2"/>
  </r>
  <r>
    <x v="32"/>
    <x v="4"/>
    <n v="5"/>
    <x v="5"/>
    <n v="159806"/>
    <n v="0"/>
    <n v="0"/>
    <n v="0"/>
    <n v="0"/>
    <n v="0"/>
    <n v="174"/>
    <n v="56971"/>
    <n v="46618.49"/>
    <n v="0.35699999999999998"/>
    <n v="0.29199999999999998"/>
  </r>
  <r>
    <x v="32"/>
    <x v="4"/>
    <n v="6"/>
    <x v="6"/>
    <n v="159806"/>
    <n v="0"/>
    <n v="0"/>
    <n v="0"/>
    <n v="0"/>
    <n v="0"/>
    <n v="38"/>
    <n v="29804"/>
    <n v="12318.21"/>
    <n v="0.187"/>
    <n v="7.6999999999999999E-2"/>
  </r>
  <r>
    <x v="32"/>
    <x v="4"/>
    <n v="7"/>
    <x v="7"/>
    <n v="159806"/>
    <n v="0"/>
    <n v="0"/>
    <n v="0"/>
    <n v="0"/>
    <n v="0"/>
    <n v="0"/>
    <n v="0"/>
    <n v="0"/>
    <n v="0"/>
    <n v="0"/>
  </r>
  <r>
    <x v="32"/>
    <x v="4"/>
    <n v="8"/>
    <x v="8"/>
    <n v="159806"/>
    <n v="0"/>
    <n v="0"/>
    <n v="0"/>
    <n v="0"/>
    <n v="0"/>
    <n v="7"/>
    <n v="2934"/>
    <n v="1818.5"/>
    <n v="1.7999999999999999E-2"/>
    <n v="1.0999999999999999E-2"/>
  </r>
  <r>
    <x v="32"/>
    <x v="4"/>
    <n v="9"/>
    <x v="9"/>
    <n v="159806"/>
    <n v="0"/>
    <n v="0"/>
    <n v="0"/>
    <n v="0"/>
    <n v="0"/>
    <n v="120"/>
    <n v="31949"/>
    <n v="19645.349999999999"/>
    <n v="0.2"/>
    <n v="0.123"/>
  </r>
  <r>
    <x v="32"/>
    <x v="5"/>
    <n v="0"/>
    <x v="0"/>
    <n v="161352"/>
    <n v="0"/>
    <n v="0"/>
    <n v="0"/>
    <n v="0"/>
    <n v="0"/>
    <n v="56"/>
    <n v="6174"/>
    <n v="1105.32"/>
    <n v="3.7999999999999999E-2"/>
    <n v="7.0000000000000001E-3"/>
  </r>
  <r>
    <x v="32"/>
    <x v="5"/>
    <n v="1"/>
    <x v="1"/>
    <n v="161352"/>
    <n v="0"/>
    <n v="0"/>
    <n v="0"/>
    <n v="0"/>
    <n v="0"/>
    <n v="421"/>
    <n v="14782"/>
    <n v="30875.9"/>
    <n v="9.1999999999999998E-2"/>
    <n v="0.191"/>
  </r>
  <r>
    <x v="32"/>
    <x v="5"/>
    <n v="2"/>
    <x v="2"/>
    <n v="161352"/>
    <n v="0"/>
    <n v="0"/>
    <n v="0"/>
    <n v="0"/>
    <n v="0"/>
    <n v="10"/>
    <n v="69357"/>
    <n v="14930.11"/>
    <n v="0.43"/>
    <n v="9.2999999999999999E-2"/>
  </r>
  <r>
    <x v="32"/>
    <x v="5"/>
    <n v="3"/>
    <x v="3"/>
    <n v="161352"/>
    <n v="0"/>
    <n v="0"/>
    <n v="0"/>
    <n v="0"/>
    <n v="0"/>
    <n v="36"/>
    <n v="8360"/>
    <n v="17525.41"/>
    <n v="5.1999999999999998E-2"/>
    <n v="0.109"/>
  </r>
  <r>
    <x v="32"/>
    <x v="5"/>
    <n v="4"/>
    <x v="4"/>
    <n v="161352"/>
    <n v="0"/>
    <n v="0"/>
    <n v="0"/>
    <n v="0"/>
    <n v="0"/>
    <n v="21"/>
    <n v="4540"/>
    <n v="2389.98"/>
    <n v="2.8000000000000001E-2"/>
    <n v="1.4999999999999999E-2"/>
  </r>
  <r>
    <x v="32"/>
    <x v="5"/>
    <n v="5"/>
    <x v="5"/>
    <n v="161352"/>
    <n v="0"/>
    <n v="0"/>
    <n v="0"/>
    <n v="0"/>
    <n v="0"/>
    <n v="156"/>
    <n v="57945"/>
    <n v="36819.360000000001"/>
    <n v="0.35899999999999999"/>
    <n v="0.22800000000000001"/>
  </r>
  <r>
    <x v="32"/>
    <x v="5"/>
    <n v="6"/>
    <x v="6"/>
    <n v="161352"/>
    <n v="0"/>
    <n v="0"/>
    <n v="0"/>
    <n v="0"/>
    <n v="0"/>
    <n v="20"/>
    <n v="21088"/>
    <n v="10226.43"/>
    <n v="0.13100000000000001"/>
    <n v="6.3E-2"/>
  </r>
  <r>
    <x v="32"/>
    <x v="5"/>
    <n v="7"/>
    <x v="7"/>
    <n v="161352"/>
    <n v="0"/>
    <n v="0"/>
    <n v="0"/>
    <n v="0"/>
    <n v="0"/>
    <n v="2"/>
    <n v="3874"/>
    <n v="2020.3"/>
    <n v="2.4E-2"/>
    <n v="1.2999999999999999E-2"/>
  </r>
  <r>
    <x v="32"/>
    <x v="5"/>
    <n v="8"/>
    <x v="8"/>
    <n v="161352"/>
    <n v="0"/>
    <n v="0"/>
    <n v="0"/>
    <n v="0"/>
    <n v="0"/>
    <n v="6"/>
    <n v="10277"/>
    <n v="1961.69"/>
    <n v="6.4000000000000001E-2"/>
    <n v="1.2E-2"/>
  </r>
  <r>
    <x v="32"/>
    <x v="5"/>
    <n v="9"/>
    <x v="9"/>
    <n v="161352"/>
    <n v="0"/>
    <n v="0"/>
    <n v="0"/>
    <n v="0"/>
    <n v="0"/>
    <n v="102"/>
    <n v="42278"/>
    <n v="35373.07"/>
    <n v="0.26200000000000001"/>
    <n v="0.219"/>
  </r>
  <r>
    <x v="32"/>
    <x v="6"/>
    <n v="0"/>
    <x v="0"/>
    <n v="163034"/>
    <n v="0"/>
    <n v="0"/>
    <n v="0"/>
    <n v="0"/>
    <n v="0"/>
    <n v="50"/>
    <n v="25584"/>
    <n v="4421.97"/>
    <n v="0.157"/>
    <n v="2.7E-2"/>
  </r>
  <r>
    <x v="32"/>
    <x v="6"/>
    <n v="1"/>
    <x v="1"/>
    <n v="163034"/>
    <n v="1"/>
    <n v="1"/>
    <n v="4.13"/>
    <n v="0"/>
    <n v="0"/>
    <n v="448"/>
    <n v="14452"/>
    <n v="29304.9"/>
    <n v="8.8999999999999996E-2"/>
    <n v="0.18"/>
  </r>
  <r>
    <x v="32"/>
    <x v="6"/>
    <n v="2"/>
    <x v="2"/>
    <n v="163034"/>
    <n v="0"/>
    <n v="0"/>
    <n v="0"/>
    <n v="0"/>
    <n v="0"/>
    <n v="4"/>
    <n v="8743"/>
    <n v="3776.45"/>
    <n v="5.3999999999999999E-2"/>
    <n v="2.3E-2"/>
  </r>
  <r>
    <x v="32"/>
    <x v="6"/>
    <n v="3"/>
    <x v="3"/>
    <n v="163034"/>
    <n v="0"/>
    <n v="0"/>
    <n v="0"/>
    <n v="0"/>
    <n v="0"/>
    <n v="43"/>
    <n v="20673"/>
    <n v="25311.75"/>
    <n v="0.127"/>
    <n v="0.155"/>
  </r>
  <r>
    <x v="32"/>
    <x v="6"/>
    <n v="4"/>
    <x v="4"/>
    <n v="163034"/>
    <n v="2"/>
    <n v="58"/>
    <n v="731.87"/>
    <n v="0"/>
    <n v="4.0000000000000001E-3"/>
    <n v="17"/>
    <n v="4663"/>
    <n v="2823.85"/>
    <n v="2.9000000000000001E-2"/>
    <n v="1.7000000000000001E-2"/>
  </r>
  <r>
    <x v="32"/>
    <x v="6"/>
    <n v="5"/>
    <x v="5"/>
    <n v="163034"/>
    <n v="0"/>
    <n v="0"/>
    <n v="0"/>
    <n v="0"/>
    <n v="0"/>
    <n v="142"/>
    <n v="26753"/>
    <n v="21327.33"/>
    <n v="0.16400000000000001"/>
    <n v="0.13100000000000001"/>
  </r>
  <r>
    <x v="32"/>
    <x v="6"/>
    <n v="6"/>
    <x v="6"/>
    <n v="163034"/>
    <n v="13"/>
    <n v="7945"/>
    <n v="24655.88"/>
    <n v="4.9000000000000002E-2"/>
    <n v="0.151"/>
    <n v="22"/>
    <n v="16928"/>
    <n v="15376.14"/>
    <n v="0.104"/>
    <n v="9.4E-2"/>
  </r>
  <r>
    <x v="32"/>
    <x v="6"/>
    <n v="7"/>
    <x v="7"/>
    <n v="163034"/>
    <n v="0"/>
    <n v="0"/>
    <n v="0"/>
    <n v="0"/>
    <n v="0"/>
    <n v="4"/>
    <n v="597"/>
    <n v="4887.55"/>
    <n v="4.0000000000000001E-3"/>
    <n v="0.03"/>
  </r>
  <r>
    <x v="32"/>
    <x v="6"/>
    <n v="8"/>
    <x v="8"/>
    <n v="163034"/>
    <n v="0"/>
    <n v="0"/>
    <n v="0"/>
    <n v="0"/>
    <n v="0"/>
    <n v="8"/>
    <n v="261"/>
    <n v="153.80000000000001"/>
    <n v="2E-3"/>
    <n v="1E-3"/>
  </r>
  <r>
    <x v="32"/>
    <x v="6"/>
    <n v="9"/>
    <x v="9"/>
    <n v="163034"/>
    <n v="0"/>
    <n v="0"/>
    <n v="0"/>
    <n v="0"/>
    <n v="0"/>
    <n v="102"/>
    <n v="27942"/>
    <n v="31430.959999999999"/>
    <n v="0.17100000000000001"/>
    <n v="0.193"/>
  </r>
  <r>
    <x v="32"/>
    <x v="7"/>
    <n v="0"/>
    <x v="0"/>
    <n v="164992"/>
    <n v="0"/>
    <n v="0"/>
    <n v="0"/>
    <n v="0"/>
    <n v="0"/>
    <n v="59"/>
    <n v="22012"/>
    <n v="3419.3"/>
    <n v="0.13300000000000001"/>
    <n v="2.1000000000000001E-2"/>
  </r>
  <r>
    <x v="32"/>
    <x v="7"/>
    <n v="1"/>
    <x v="1"/>
    <n v="164992"/>
    <n v="0"/>
    <n v="0"/>
    <n v="0"/>
    <n v="0"/>
    <n v="0"/>
    <n v="474"/>
    <n v="11539"/>
    <n v="27775.53"/>
    <n v="7.0000000000000007E-2"/>
    <n v="0.16800000000000001"/>
  </r>
  <r>
    <x v="32"/>
    <x v="7"/>
    <n v="2"/>
    <x v="2"/>
    <n v="164992"/>
    <n v="0"/>
    <n v="0"/>
    <n v="0"/>
    <n v="0"/>
    <n v="0"/>
    <n v="9"/>
    <n v="31174"/>
    <n v="5434.1"/>
    <n v="0.189"/>
    <n v="3.3000000000000002E-2"/>
  </r>
  <r>
    <x v="32"/>
    <x v="7"/>
    <n v="3"/>
    <x v="3"/>
    <n v="164992"/>
    <n v="0"/>
    <n v="0"/>
    <n v="0"/>
    <n v="0"/>
    <n v="0"/>
    <n v="25"/>
    <n v="891"/>
    <n v="1821.05"/>
    <n v="5.0000000000000001E-3"/>
    <n v="1.0999999999999999E-2"/>
  </r>
  <r>
    <x v="32"/>
    <x v="7"/>
    <n v="4"/>
    <x v="4"/>
    <n v="164992"/>
    <n v="0"/>
    <n v="0"/>
    <n v="0"/>
    <n v="0"/>
    <n v="0"/>
    <n v="5"/>
    <n v="57"/>
    <n v="62.55"/>
    <n v="0"/>
    <n v="0"/>
  </r>
  <r>
    <x v="32"/>
    <x v="7"/>
    <n v="5"/>
    <x v="5"/>
    <n v="164992"/>
    <n v="1"/>
    <n v="1"/>
    <n v="0.98"/>
    <n v="0"/>
    <n v="0"/>
    <n v="174"/>
    <n v="72509"/>
    <n v="35180.85"/>
    <n v="0.439"/>
    <n v="0.21299999999999999"/>
  </r>
  <r>
    <x v="32"/>
    <x v="7"/>
    <n v="6"/>
    <x v="6"/>
    <n v="164992"/>
    <n v="35"/>
    <n v="57033"/>
    <n v="208166.43"/>
    <n v="0.34599999999999997"/>
    <n v="1.262"/>
    <n v="20"/>
    <n v="17955"/>
    <n v="15468"/>
    <n v="0.109"/>
    <n v="9.4E-2"/>
  </r>
  <r>
    <x v="32"/>
    <x v="7"/>
    <n v="7"/>
    <x v="7"/>
    <n v="164992"/>
    <n v="0"/>
    <n v="0"/>
    <n v="0"/>
    <n v="0"/>
    <n v="0"/>
    <n v="0"/>
    <n v="0"/>
    <n v="0"/>
    <n v="0"/>
    <n v="0"/>
  </r>
  <r>
    <x v="32"/>
    <x v="7"/>
    <n v="8"/>
    <x v="8"/>
    <n v="164992"/>
    <n v="0"/>
    <n v="0"/>
    <n v="0"/>
    <n v="0"/>
    <n v="0"/>
    <n v="7"/>
    <n v="6210"/>
    <n v="1975.62"/>
    <n v="3.7999999999999999E-2"/>
    <n v="1.2E-2"/>
  </r>
  <r>
    <x v="32"/>
    <x v="7"/>
    <n v="9"/>
    <x v="9"/>
    <n v="164992"/>
    <n v="0"/>
    <n v="0"/>
    <n v="0"/>
    <n v="0"/>
    <n v="0"/>
    <n v="112"/>
    <n v="25634"/>
    <n v="18947.990000000002"/>
    <n v="0.155"/>
    <n v="0.115"/>
  </r>
  <r>
    <x v="32"/>
    <x v="8"/>
    <n v="0"/>
    <x v="0"/>
    <n v="166522"/>
    <n v="0"/>
    <n v="0"/>
    <n v="0"/>
    <n v="0"/>
    <n v="0"/>
    <n v="56"/>
    <n v="23094"/>
    <n v="3982.35"/>
    <n v="0.13900000000000001"/>
    <n v="2.4E-2"/>
  </r>
  <r>
    <x v="32"/>
    <x v="8"/>
    <n v="1"/>
    <x v="1"/>
    <n v="166522"/>
    <n v="0"/>
    <n v="0"/>
    <n v="0"/>
    <n v="0"/>
    <n v="0"/>
    <n v="510"/>
    <n v="14925"/>
    <n v="33612.42"/>
    <n v="0.09"/>
    <n v="0.20200000000000001"/>
  </r>
  <r>
    <x v="32"/>
    <x v="8"/>
    <n v="2"/>
    <x v="2"/>
    <n v="166522"/>
    <n v="0"/>
    <n v="0"/>
    <n v="0"/>
    <n v="0"/>
    <n v="0"/>
    <n v="6"/>
    <n v="26869"/>
    <n v="2856.74"/>
    <n v="0.161"/>
    <n v="1.7000000000000001E-2"/>
  </r>
  <r>
    <x v="32"/>
    <x v="8"/>
    <n v="3"/>
    <x v="3"/>
    <n v="166522"/>
    <n v="0"/>
    <n v="0"/>
    <n v="0"/>
    <n v="0"/>
    <n v="0"/>
    <n v="20"/>
    <n v="11291"/>
    <n v="8713.93"/>
    <n v="6.8000000000000005E-2"/>
    <n v="5.1999999999999998E-2"/>
  </r>
  <r>
    <x v="32"/>
    <x v="8"/>
    <n v="4"/>
    <x v="4"/>
    <n v="166522"/>
    <n v="1"/>
    <n v="28"/>
    <n v="446.13"/>
    <n v="0"/>
    <n v="3.0000000000000001E-3"/>
    <n v="5"/>
    <n v="116"/>
    <n v="223.32"/>
    <n v="1E-3"/>
    <n v="1E-3"/>
  </r>
  <r>
    <x v="32"/>
    <x v="8"/>
    <n v="5"/>
    <x v="5"/>
    <n v="166522"/>
    <n v="0"/>
    <n v="0"/>
    <n v="0"/>
    <n v="0"/>
    <n v="0"/>
    <n v="139"/>
    <n v="65978"/>
    <n v="43154.79"/>
    <n v="0.39600000000000002"/>
    <n v="0.25900000000000001"/>
  </r>
  <r>
    <x v="32"/>
    <x v="8"/>
    <n v="6"/>
    <x v="6"/>
    <n v="166522"/>
    <n v="15"/>
    <n v="14588"/>
    <n v="40735.1"/>
    <n v="8.7999999999999995E-2"/>
    <n v="0.245"/>
    <n v="4"/>
    <n v="73"/>
    <n v="178.52999999999901"/>
    <n v="0"/>
    <n v="1E-3"/>
  </r>
  <r>
    <x v="32"/>
    <x v="8"/>
    <n v="7"/>
    <x v="7"/>
    <n v="166522"/>
    <n v="0"/>
    <n v="0"/>
    <n v="0"/>
    <n v="0"/>
    <n v="0"/>
    <n v="0"/>
    <n v="0"/>
    <n v="0"/>
    <n v="0"/>
    <n v="0"/>
  </r>
  <r>
    <x v="32"/>
    <x v="8"/>
    <n v="8"/>
    <x v="8"/>
    <n v="166522"/>
    <n v="0"/>
    <n v="0"/>
    <n v="0"/>
    <n v="0"/>
    <n v="0"/>
    <n v="6"/>
    <n v="1690"/>
    <n v="958.73"/>
    <n v="0.01"/>
    <n v="6.0000000000000001E-3"/>
  </r>
  <r>
    <x v="32"/>
    <x v="8"/>
    <n v="9"/>
    <x v="9"/>
    <n v="166522"/>
    <n v="2"/>
    <n v="21063"/>
    <n v="37548.58"/>
    <n v="0.126"/>
    <n v="0.22500000000000001"/>
    <n v="116"/>
    <n v="43066"/>
    <n v="35242.589999999997"/>
    <n v="0.25900000000000001"/>
    <n v="0.21199999999999999"/>
  </r>
  <r>
    <x v="33"/>
    <x v="0"/>
    <n v="0"/>
    <x v="0"/>
    <n v="35997"/>
    <n v="0"/>
    <n v="0"/>
    <n v="0"/>
    <n v="0"/>
    <n v="0"/>
    <n v="12"/>
    <n v="96"/>
    <n v="117"/>
    <n v="3.0000000000000001E-3"/>
    <n v="3.0000000000000001E-3"/>
  </r>
  <r>
    <x v="33"/>
    <x v="0"/>
    <n v="1"/>
    <x v="1"/>
    <n v="35997"/>
    <n v="0"/>
    <n v="0"/>
    <n v="0"/>
    <n v="0"/>
    <n v="0"/>
    <n v="74"/>
    <n v="2119"/>
    <n v="2377"/>
    <n v="5.8999999999999997E-2"/>
    <n v="6.6000000000000003E-2"/>
  </r>
  <r>
    <x v="33"/>
    <x v="0"/>
    <n v="2"/>
    <x v="2"/>
    <n v="35997"/>
    <n v="0"/>
    <n v="0"/>
    <n v="0"/>
    <n v="0"/>
    <n v="0"/>
    <n v="7"/>
    <n v="593"/>
    <n v="630"/>
    <n v="1.6E-2"/>
    <n v="1.7999999999999999E-2"/>
  </r>
  <r>
    <x v="33"/>
    <x v="0"/>
    <n v="3"/>
    <x v="3"/>
    <n v="35997"/>
    <n v="0"/>
    <n v="0"/>
    <n v="0"/>
    <n v="0"/>
    <n v="0"/>
    <n v="12"/>
    <n v="434"/>
    <n v="683"/>
    <n v="1.2E-2"/>
    <n v="1.9E-2"/>
  </r>
  <r>
    <x v="33"/>
    <x v="0"/>
    <n v="4"/>
    <x v="4"/>
    <n v="35997"/>
    <n v="0"/>
    <n v="0"/>
    <n v="0"/>
    <n v="0"/>
    <n v="0"/>
    <n v="4"/>
    <n v="5"/>
    <n v="15"/>
    <n v="0"/>
    <n v="0"/>
  </r>
  <r>
    <x v="33"/>
    <x v="0"/>
    <n v="5"/>
    <x v="5"/>
    <n v="35997"/>
    <n v="0"/>
    <n v="0"/>
    <n v="0"/>
    <n v="0"/>
    <n v="0"/>
    <n v="72"/>
    <n v="4580"/>
    <n v="6615"/>
    <n v="0.127"/>
    <n v="0.184"/>
  </r>
  <r>
    <x v="33"/>
    <x v="0"/>
    <n v="6"/>
    <x v="6"/>
    <n v="35997"/>
    <n v="0"/>
    <n v="0"/>
    <n v="0"/>
    <n v="0"/>
    <n v="0"/>
    <n v="6"/>
    <n v="115"/>
    <n v="312"/>
    <n v="3.0000000000000001E-3"/>
    <n v="8.9999999999999993E-3"/>
  </r>
  <r>
    <x v="33"/>
    <x v="0"/>
    <n v="7"/>
    <x v="7"/>
    <n v="35997"/>
    <n v="0"/>
    <n v="0"/>
    <n v="0"/>
    <n v="0"/>
    <n v="0"/>
    <n v="0"/>
    <n v="0"/>
    <n v="0"/>
    <n v="0"/>
    <n v="0"/>
  </r>
  <r>
    <x v="33"/>
    <x v="0"/>
    <n v="8"/>
    <x v="8"/>
    <n v="35997"/>
    <n v="0"/>
    <n v="0"/>
    <n v="0"/>
    <n v="0"/>
    <n v="0"/>
    <n v="0"/>
    <n v="0"/>
    <n v="0"/>
    <n v="0"/>
    <n v="0"/>
  </r>
  <r>
    <x v="33"/>
    <x v="0"/>
    <n v="9"/>
    <x v="9"/>
    <n v="35997"/>
    <n v="0"/>
    <n v="0"/>
    <n v="0"/>
    <n v="0"/>
    <n v="0"/>
    <n v="39"/>
    <n v="921"/>
    <n v="1137"/>
    <n v="2.5999999999999999E-2"/>
    <n v="3.2000000000000001E-2"/>
  </r>
  <r>
    <x v="33"/>
    <x v="1"/>
    <n v="0"/>
    <x v="0"/>
    <n v="36921"/>
    <n v="0"/>
    <n v="0"/>
    <n v="0"/>
    <n v="0"/>
    <n v="0"/>
    <n v="18"/>
    <n v="162"/>
    <n v="334"/>
    <n v="4.0000000000000001E-3"/>
    <n v="8.9999999999999993E-3"/>
  </r>
  <r>
    <x v="33"/>
    <x v="1"/>
    <n v="1"/>
    <x v="1"/>
    <n v="36921"/>
    <n v="0"/>
    <n v="0"/>
    <n v="0"/>
    <n v="0"/>
    <n v="0"/>
    <n v="26"/>
    <n v="1565"/>
    <n v="668"/>
    <n v="4.2000000000000003E-2"/>
    <n v="1.7999999999999999E-2"/>
  </r>
  <r>
    <x v="33"/>
    <x v="1"/>
    <n v="2"/>
    <x v="2"/>
    <n v="36921"/>
    <n v="0"/>
    <n v="0"/>
    <n v="0"/>
    <n v="0"/>
    <n v="0"/>
    <n v="12"/>
    <n v="4803"/>
    <n v="2604"/>
    <n v="0.13"/>
    <n v="7.0999999999999994E-2"/>
  </r>
  <r>
    <x v="33"/>
    <x v="1"/>
    <n v="3"/>
    <x v="3"/>
    <n v="36921"/>
    <n v="0"/>
    <n v="0"/>
    <n v="0"/>
    <n v="0"/>
    <n v="0"/>
    <n v="13"/>
    <n v="2519"/>
    <n v="5238"/>
    <n v="6.8000000000000005E-2"/>
    <n v="0.14199999999999999"/>
  </r>
  <r>
    <x v="33"/>
    <x v="1"/>
    <n v="4"/>
    <x v="4"/>
    <n v="36921"/>
    <n v="0"/>
    <n v="0"/>
    <n v="0"/>
    <n v="0"/>
    <n v="0"/>
    <n v="9"/>
    <n v="24"/>
    <n v="109"/>
    <n v="1E-3"/>
    <n v="3.0000000000000001E-3"/>
  </r>
  <r>
    <x v="33"/>
    <x v="1"/>
    <n v="5"/>
    <x v="5"/>
    <n v="36921"/>
    <n v="0"/>
    <n v="0"/>
    <n v="0"/>
    <n v="0"/>
    <n v="0"/>
    <n v="52"/>
    <n v="12333"/>
    <n v="18058"/>
    <n v="0.33400000000000002"/>
    <n v="0.48899999999999999"/>
  </r>
  <r>
    <x v="33"/>
    <x v="1"/>
    <n v="6"/>
    <x v="6"/>
    <n v="36921"/>
    <n v="0"/>
    <n v="0"/>
    <n v="0"/>
    <n v="0"/>
    <n v="0"/>
    <n v="3"/>
    <n v="27"/>
    <n v="38"/>
    <n v="1E-3"/>
    <n v="1E-3"/>
  </r>
  <r>
    <x v="33"/>
    <x v="1"/>
    <n v="7"/>
    <x v="7"/>
    <n v="36921"/>
    <n v="0"/>
    <n v="0"/>
    <n v="0"/>
    <n v="0"/>
    <n v="0"/>
    <n v="0"/>
    <n v="0"/>
    <n v="0"/>
    <n v="0"/>
    <n v="0"/>
  </r>
  <r>
    <x v="33"/>
    <x v="1"/>
    <n v="8"/>
    <x v="8"/>
    <n v="36921"/>
    <n v="0"/>
    <n v="0"/>
    <n v="0"/>
    <n v="0"/>
    <n v="0"/>
    <n v="5"/>
    <n v="3102"/>
    <n v="546"/>
    <n v="8.4000000000000005E-2"/>
    <n v="1.4999999999999999E-2"/>
  </r>
  <r>
    <x v="33"/>
    <x v="1"/>
    <n v="9"/>
    <x v="9"/>
    <n v="36921"/>
    <n v="0"/>
    <n v="0"/>
    <n v="0"/>
    <n v="0"/>
    <n v="0"/>
    <n v="43"/>
    <n v="2220"/>
    <n v="2412"/>
    <n v="0.06"/>
    <n v="6.5000000000000002E-2"/>
  </r>
  <r>
    <x v="33"/>
    <x v="2"/>
    <n v="0"/>
    <x v="0"/>
    <n v="37829"/>
    <n v="0"/>
    <n v="0"/>
    <n v="0"/>
    <n v="0"/>
    <n v="0"/>
    <n v="10"/>
    <n v="127"/>
    <n v="194"/>
    <n v="3.0000000000000001E-3"/>
    <n v="5.0000000000000001E-3"/>
  </r>
  <r>
    <x v="33"/>
    <x v="2"/>
    <n v="1"/>
    <x v="1"/>
    <n v="37829"/>
    <n v="0"/>
    <n v="0"/>
    <n v="0"/>
    <n v="0"/>
    <n v="0"/>
    <n v="10"/>
    <n v="350"/>
    <n v="1081"/>
    <n v="8.9999999999999993E-3"/>
    <n v="2.9000000000000001E-2"/>
  </r>
  <r>
    <x v="33"/>
    <x v="2"/>
    <n v="2"/>
    <x v="2"/>
    <n v="37829"/>
    <n v="0"/>
    <n v="0"/>
    <n v="0"/>
    <n v="0"/>
    <n v="0"/>
    <n v="7"/>
    <n v="11074"/>
    <n v="17228"/>
    <n v="0.29299999999999998"/>
    <n v="0.45500000000000002"/>
  </r>
  <r>
    <x v="33"/>
    <x v="2"/>
    <n v="3"/>
    <x v="3"/>
    <n v="37829"/>
    <n v="0"/>
    <n v="0"/>
    <n v="0"/>
    <n v="0"/>
    <n v="0"/>
    <n v="17"/>
    <n v="775"/>
    <n v="2264"/>
    <n v="0.02"/>
    <n v="0.06"/>
  </r>
  <r>
    <x v="33"/>
    <x v="2"/>
    <n v="4"/>
    <x v="4"/>
    <n v="37829"/>
    <n v="0"/>
    <n v="0"/>
    <n v="0"/>
    <n v="0"/>
    <n v="0"/>
    <n v="4"/>
    <n v="17"/>
    <n v="28"/>
    <n v="0"/>
    <n v="1E-3"/>
  </r>
  <r>
    <x v="33"/>
    <x v="2"/>
    <n v="5"/>
    <x v="5"/>
    <n v="37829"/>
    <n v="0"/>
    <n v="0"/>
    <n v="0"/>
    <n v="0"/>
    <n v="0"/>
    <n v="50"/>
    <n v="14051"/>
    <n v="14827"/>
    <n v="0.371"/>
    <n v="0.39200000000000002"/>
  </r>
  <r>
    <x v="33"/>
    <x v="2"/>
    <n v="6"/>
    <x v="6"/>
    <n v="37829"/>
    <n v="0"/>
    <n v="0"/>
    <n v="0"/>
    <n v="0"/>
    <n v="0"/>
    <n v="6"/>
    <n v="2376"/>
    <n v="2647"/>
    <n v="6.3E-2"/>
    <n v="7.0000000000000007E-2"/>
  </r>
  <r>
    <x v="33"/>
    <x v="2"/>
    <n v="7"/>
    <x v="7"/>
    <n v="37829"/>
    <n v="0"/>
    <n v="0"/>
    <n v="0"/>
    <n v="0"/>
    <n v="0"/>
    <n v="3"/>
    <n v="139"/>
    <n v="675"/>
    <n v="4.0000000000000001E-3"/>
    <n v="1.7999999999999999E-2"/>
  </r>
  <r>
    <x v="33"/>
    <x v="2"/>
    <n v="8"/>
    <x v="8"/>
    <n v="37829"/>
    <n v="0"/>
    <n v="0"/>
    <n v="0"/>
    <n v="0"/>
    <n v="0"/>
    <n v="2"/>
    <n v="2"/>
    <n v="3"/>
    <n v="0"/>
    <n v="0"/>
  </r>
  <r>
    <x v="33"/>
    <x v="2"/>
    <n v="9"/>
    <x v="9"/>
    <n v="37829"/>
    <n v="0"/>
    <n v="0"/>
    <n v="0"/>
    <n v="0"/>
    <n v="0"/>
    <n v="40"/>
    <n v="559"/>
    <n v="1356"/>
    <n v="1.4999999999999999E-2"/>
    <n v="3.5999999999999997E-2"/>
  </r>
  <r>
    <x v="33"/>
    <x v="3"/>
    <n v="0"/>
    <x v="0"/>
    <n v="39320"/>
    <n v="0"/>
    <n v="0"/>
    <n v="0"/>
    <n v="0"/>
    <n v="0"/>
    <n v="10"/>
    <n v="262"/>
    <n v="354"/>
    <n v="7.0000000000000001E-3"/>
    <n v="8.9999999999999993E-3"/>
  </r>
  <r>
    <x v="33"/>
    <x v="3"/>
    <n v="1"/>
    <x v="1"/>
    <n v="39320"/>
    <n v="0"/>
    <n v="0"/>
    <n v="0"/>
    <n v="0"/>
    <n v="0"/>
    <n v="41"/>
    <n v="442"/>
    <n v="741"/>
    <n v="1.0999999999999999E-2"/>
    <n v="1.9E-2"/>
  </r>
  <r>
    <x v="33"/>
    <x v="3"/>
    <n v="2"/>
    <x v="2"/>
    <n v="39320"/>
    <n v="2"/>
    <n v="20023"/>
    <n v="15674"/>
    <n v="0.50900000000000001"/>
    <n v="0.39900000000000002"/>
    <n v="3"/>
    <n v="5587"/>
    <n v="5221"/>
    <n v="0.14199999999999999"/>
    <n v="0.13300000000000001"/>
  </r>
  <r>
    <x v="33"/>
    <x v="3"/>
    <n v="3"/>
    <x v="3"/>
    <n v="39320"/>
    <n v="2"/>
    <n v="17"/>
    <n v="470"/>
    <n v="0"/>
    <n v="1.2E-2"/>
    <n v="7"/>
    <n v="70"/>
    <n v="233"/>
    <n v="2E-3"/>
    <n v="6.0000000000000001E-3"/>
  </r>
  <r>
    <x v="33"/>
    <x v="3"/>
    <n v="4"/>
    <x v="4"/>
    <n v="39320"/>
    <n v="0"/>
    <n v="0"/>
    <n v="0"/>
    <n v="0"/>
    <n v="0"/>
    <n v="7"/>
    <n v="97"/>
    <n v="149"/>
    <n v="2E-3"/>
    <n v="4.0000000000000001E-3"/>
  </r>
  <r>
    <x v="33"/>
    <x v="3"/>
    <n v="5"/>
    <x v="5"/>
    <n v="39320"/>
    <n v="0"/>
    <n v="0"/>
    <n v="0"/>
    <n v="0"/>
    <n v="0"/>
    <n v="74"/>
    <n v="21665"/>
    <n v="11623"/>
    <n v="0.55100000000000005"/>
    <n v="0.29599999999999999"/>
  </r>
  <r>
    <x v="33"/>
    <x v="3"/>
    <n v="6"/>
    <x v="6"/>
    <n v="39320"/>
    <n v="3"/>
    <n v="13674"/>
    <n v="67433"/>
    <n v="0.34799999999999998"/>
    <n v="1.7150000000000001"/>
    <n v="13"/>
    <n v="3403"/>
    <n v="6241"/>
    <n v="8.6999999999999994E-2"/>
    <n v="0.159"/>
  </r>
  <r>
    <x v="33"/>
    <x v="3"/>
    <n v="7"/>
    <x v="7"/>
    <n v="39320"/>
    <n v="0"/>
    <n v="0"/>
    <n v="0"/>
    <n v="0"/>
    <n v="0"/>
    <n v="6"/>
    <n v="184"/>
    <n v="295"/>
    <n v="5.0000000000000001E-3"/>
    <n v="8.0000000000000002E-3"/>
  </r>
  <r>
    <x v="33"/>
    <x v="3"/>
    <n v="8"/>
    <x v="8"/>
    <n v="39320"/>
    <n v="0"/>
    <n v="0"/>
    <n v="0"/>
    <n v="0"/>
    <n v="0"/>
    <n v="4"/>
    <n v="168"/>
    <n v="541"/>
    <n v="4.0000000000000001E-3"/>
    <n v="1.4E-2"/>
  </r>
  <r>
    <x v="33"/>
    <x v="3"/>
    <n v="9"/>
    <x v="9"/>
    <n v="39320"/>
    <n v="0"/>
    <n v="0"/>
    <n v="0"/>
    <n v="0"/>
    <n v="0"/>
    <n v="22"/>
    <n v="6401"/>
    <n v="9026"/>
    <n v="0.16300000000000001"/>
    <n v="0.23"/>
  </r>
  <r>
    <x v="33"/>
    <x v="4"/>
    <n v="0"/>
    <x v="0"/>
    <n v="40562"/>
    <n v="0"/>
    <n v="0"/>
    <n v="0"/>
    <n v="0"/>
    <n v="0"/>
    <n v="7"/>
    <n v="453"/>
    <n v="262"/>
    <n v="1.0999999999999999E-2"/>
    <n v="6.0000000000000001E-3"/>
  </r>
  <r>
    <x v="33"/>
    <x v="4"/>
    <n v="1"/>
    <x v="1"/>
    <n v="40562"/>
    <n v="0"/>
    <n v="0"/>
    <n v="0"/>
    <n v="0"/>
    <n v="0"/>
    <n v="51"/>
    <n v="673"/>
    <n v="1922"/>
    <n v="1.7000000000000001E-2"/>
    <n v="4.7E-2"/>
  </r>
  <r>
    <x v="33"/>
    <x v="4"/>
    <n v="2"/>
    <x v="2"/>
    <n v="40562"/>
    <n v="0"/>
    <n v="0"/>
    <n v="0"/>
    <n v="0"/>
    <n v="0"/>
    <n v="4"/>
    <n v="10218"/>
    <n v="1828"/>
    <n v="0.252"/>
    <n v="4.4999999999999998E-2"/>
  </r>
  <r>
    <x v="33"/>
    <x v="4"/>
    <n v="3"/>
    <x v="3"/>
    <n v="40562"/>
    <n v="0"/>
    <n v="0"/>
    <n v="0"/>
    <n v="0"/>
    <n v="0"/>
    <n v="10"/>
    <n v="989"/>
    <n v="686"/>
    <n v="2.4E-2"/>
    <n v="1.7000000000000001E-2"/>
  </r>
  <r>
    <x v="33"/>
    <x v="4"/>
    <n v="4"/>
    <x v="4"/>
    <n v="40562"/>
    <n v="0"/>
    <n v="0"/>
    <n v="0"/>
    <n v="0"/>
    <n v="0"/>
    <n v="2"/>
    <n v="4"/>
    <n v="4"/>
    <n v="0"/>
    <n v="0"/>
  </r>
  <r>
    <x v="33"/>
    <x v="4"/>
    <n v="5"/>
    <x v="5"/>
    <n v="40562"/>
    <n v="0"/>
    <n v="0"/>
    <n v="0"/>
    <n v="0"/>
    <n v="0"/>
    <n v="31"/>
    <n v="535"/>
    <n v="1523"/>
    <n v="1.2999999999999999E-2"/>
    <n v="3.7999999999999999E-2"/>
  </r>
  <r>
    <x v="33"/>
    <x v="4"/>
    <n v="6"/>
    <x v="6"/>
    <n v="40562"/>
    <n v="0"/>
    <n v="0"/>
    <n v="0"/>
    <n v="0"/>
    <n v="0"/>
    <n v="13"/>
    <n v="3674"/>
    <n v="4156"/>
    <n v="9.0999999999999998E-2"/>
    <n v="0.10199999999999999"/>
  </r>
  <r>
    <x v="33"/>
    <x v="4"/>
    <n v="7"/>
    <x v="7"/>
    <n v="40562"/>
    <n v="0"/>
    <n v="0"/>
    <n v="0"/>
    <n v="0"/>
    <n v="0"/>
    <n v="0"/>
    <n v="0"/>
    <n v="0"/>
    <n v="0"/>
    <n v="0"/>
  </r>
  <r>
    <x v="33"/>
    <x v="4"/>
    <n v="8"/>
    <x v="8"/>
    <n v="40562"/>
    <n v="0"/>
    <n v="0"/>
    <n v="0"/>
    <n v="0"/>
    <n v="0"/>
    <n v="1"/>
    <n v="52"/>
    <n v="4"/>
    <n v="1E-3"/>
    <n v="0"/>
  </r>
  <r>
    <x v="33"/>
    <x v="4"/>
    <n v="9"/>
    <x v="9"/>
    <n v="40562"/>
    <n v="0"/>
    <n v="0"/>
    <n v="0"/>
    <n v="0"/>
    <n v="0"/>
    <n v="33"/>
    <n v="17127"/>
    <n v="4814"/>
    <n v="0.42199999999999999"/>
    <n v="0.11899999999999999"/>
  </r>
  <r>
    <x v="33"/>
    <x v="5"/>
    <n v="0"/>
    <x v="0"/>
    <n v="40767"/>
    <n v="0"/>
    <n v="0"/>
    <n v="0"/>
    <n v="0"/>
    <n v="0"/>
    <n v="7"/>
    <n v="5218"/>
    <n v="1774"/>
    <n v="0.128"/>
    <n v="4.3999999999999997E-2"/>
  </r>
  <r>
    <x v="33"/>
    <x v="5"/>
    <n v="1"/>
    <x v="1"/>
    <n v="40767"/>
    <n v="0"/>
    <n v="0"/>
    <n v="0"/>
    <n v="0"/>
    <n v="0"/>
    <n v="30"/>
    <n v="2209"/>
    <n v="919"/>
    <n v="5.3999999999999999E-2"/>
    <n v="2.3E-2"/>
  </r>
  <r>
    <x v="33"/>
    <x v="5"/>
    <n v="2"/>
    <x v="2"/>
    <n v="40767"/>
    <n v="0"/>
    <n v="0"/>
    <n v="0"/>
    <n v="0"/>
    <n v="0"/>
    <n v="3"/>
    <n v="21568"/>
    <n v="2930"/>
    <n v="0.52900000000000003"/>
    <n v="7.1999999999999995E-2"/>
  </r>
  <r>
    <x v="33"/>
    <x v="5"/>
    <n v="3"/>
    <x v="3"/>
    <n v="40767"/>
    <n v="0"/>
    <n v="0"/>
    <n v="0"/>
    <n v="0"/>
    <n v="0"/>
    <n v="22"/>
    <n v="618"/>
    <n v="3016"/>
    <n v="1.4999999999999999E-2"/>
    <n v="7.3999999999999996E-2"/>
  </r>
  <r>
    <x v="33"/>
    <x v="5"/>
    <n v="4"/>
    <x v="4"/>
    <n v="40767"/>
    <n v="0"/>
    <n v="0"/>
    <n v="0"/>
    <n v="0"/>
    <n v="0"/>
    <n v="1"/>
    <n v="2"/>
    <n v="2"/>
    <n v="0"/>
    <n v="0"/>
  </r>
  <r>
    <x v="33"/>
    <x v="5"/>
    <n v="5"/>
    <x v="5"/>
    <n v="40767"/>
    <n v="0"/>
    <n v="0"/>
    <n v="0"/>
    <n v="0"/>
    <n v="0"/>
    <n v="46"/>
    <n v="15029"/>
    <n v="27324"/>
    <n v="0.36899999999999999"/>
    <n v="0.67"/>
  </r>
  <r>
    <x v="33"/>
    <x v="5"/>
    <n v="6"/>
    <x v="6"/>
    <n v="40767"/>
    <n v="0"/>
    <n v="0"/>
    <n v="0"/>
    <n v="0"/>
    <n v="0"/>
    <n v="24"/>
    <n v="2216"/>
    <n v="3103"/>
    <n v="5.3999999999999999E-2"/>
    <n v="7.5999999999999998E-2"/>
  </r>
  <r>
    <x v="33"/>
    <x v="5"/>
    <n v="7"/>
    <x v="7"/>
    <n v="40767"/>
    <n v="0"/>
    <n v="0"/>
    <n v="0"/>
    <n v="0"/>
    <n v="0"/>
    <n v="4"/>
    <n v="5"/>
    <n v="6"/>
    <n v="0"/>
    <n v="0"/>
  </r>
  <r>
    <x v="33"/>
    <x v="5"/>
    <n v="8"/>
    <x v="8"/>
    <n v="40767"/>
    <n v="0"/>
    <n v="0"/>
    <n v="0"/>
    <n v="0"/>
    <n v="0"/>
    <n v="2"/>
    <n v="219"/>
    <n v="220"/>
    <n v="5.0000000000000001E-3"/>
    <n v="5.0000000000000001E-3"/>
  </r>
  <r>
    <x v="33"/>
    <x v="5"/>
    <n v="9"/>
    <x v="9"/>
    <n v="40767"/>
    <n v="0"/>
    <n v="0"/>
    <n v="0"/>
    <n v="0"/>
    <n v="0"/>
    <n v="34"/>
    <n v="21172"/>
    <n v="25794"/>
    <n v="0.51900000000000002"/>
    <n v="0.63300000000000001"/>
  </r>
  <r>
    <x v="33"/>
    <x v="6"/>
    <n v="0"/>
    <x v="0"/>
    <n v="41693"/>
    <n v="0"/>
    <n v="0"/>
    <n v="0"/>
    <n v="0"/>
    <n v="0"/>
    <n v="11"/>
    <n v="3601"/>
    <n v="1078"/>
    <n v="8.5999999999999993E-2"/>
    <n v="2.5999999999999999E-2"/>
  </r>
  <r>
    <x v="33"/>
    <x v="6"/>
    <n v="1"/>
    <x v="1"/>
    <n v="41693"/>
    <n v="0"/>
    <n v="0"/>
    <n v="0"/>
    <n v="0"/>
    <n v="0"/>
    <n v="25"/>
    <n v="233"/>
    <n v="1453"/>
    <n v="6.0000000000000001E-3"/>
    <n v="3.5000000000000003E-2"/>
  </r>
  <r>
    <x v="33"/>
    <x v="6"/>
    <n v="2"/>
    <x v="2"/>
    <n v="41693"/>
    <n v="0"/>
    <n v="0"/>
    <n v="0"/>
    <n v="0"/>
    <n v="0"/>
    <n v="0"/>
    <n v="0"/>
    <n v="0"/>
    <n v="0"/>
    <n v="0"/>
  </r>
  <r>
    <x v="33"/>
    <x v="6"/>
    <n v="3"/>
    <x v="3"/>
    <n v="41693"/>
    <n v="0"/>
    <n v="0"/>
    <n v="0"/>
    <n v="0"/>
    <n v="0"/>
    <n v="15"/>
    <n v="608"/>
    <n v="548"/>
    <n v="1.4999999999999999E-2"/>
    <n v="1.2999999999999999E-2"/>
  </r>
  <r>
    <x v="33"/>
    <x v="6"/>
    <n v="4"/>
    <x v="4"/>
    <n v="41693"/>
    <n v="0"/>
    <n v="0"/>
    <n v="0"/>
    <n v="0"/>
    <n v="0"/>
    <n v="6"/>
    <n v="111"/>
    <n v="214"/>
    <n v="3.0000000000000001E-3"/>
    <n v="5.0000000000000001E-3"/>
  </r>
  <r>
    <x v="33"/>
    <x v="6"/>
    <n v="5"/>
    <x v="5"/>
    <n v="41693"/>
    <n v="0"/>
    <n v="0"/>
    <n v="0"/>
    <n v="0"/>
    <n v="0"/>
    <n v="37"/>
    <n v="7010"/>
    <n v="9638"/>
    <n v="0.16800000000000001"/>
    <n v="0.23100000000000001"/>
  </r>
  <r>
    <x v="33"/>
    <x v="6"/>
    <n v="6"/>
    <x v="6"/>
    <n v="41693"/>
    <n v="0"/>
    <n v="0"/>
    <n v="0"/>
    <n v="0"/>
    <n v="0"/>
    <n v="35"/>
    <n v="8210"/>
    <n v="15419"/>
    <n v="0.19700000000000001"/>
    <n v="0.37"/>
  </r>
  <r>
    <x v="33"/>
    <x v="6"/>
    <n v="7"/>
    <x v="7"/>
    <n v="41693"/>
    <n v="0"/>
    <n v="0"/>
    <n v="0"/>
    <n v="0"/>
    <n v="0"/>
    <n v="2"/>
    <n v="255"/>
    <n v="1159"/>
    <n v="6.0000000000000001E-3"/>
    <n v="2.8000000000000001E-2"/>
  </r>
  <r>
    <x v="33"/>
    <x v="6"/>
    <n v="8"/>
    <x v="8"/>
    <n v="41693"/>
    <n v="0"/>
    <n v="0"/>
    <n v="0"/>
    <n v="0"/>
    <n v="0"/>
    <n v="3"/>
    <n v="2537"/>
    <n v="169"/>
    <n v="6.0999999999999999E-2"/>
    <n v="4.0000000000000001E-3"/>
  </r>
  <r>
    <x v="33"/>
    <x v="6"/>
    <n v="9"/>
    <x v="9"/>
    <n v="41693"/>
    <n v="0"/>
    <n v="0"/>
    <n v="0"/>
    <n v="0"/>
    <n v="0"/>
    <n v="35"/>
    <n v="1313"/>
    <n v="1872"/>
    <n v="3.1E-2"/>
    <n v="4.4999999999999998E-2"/>
  </r>
  <r>
    <x v="33"/>
    <x v="7"/>
    <n v="0"/>
    <x v="0"/>
    <n v="42368"/>
    <n v="0"/>
    <n v="0"/>
    <n v="0"/>
    <n v="0"/>
    <n v="0"/>
    <n v="12"/>
    <n v="1017"/>
    <n v="774"/>
    <n v="2.4E-2"/>
    <n v="1.7999999999999999E-2"/>
  </r>
  <r>
    <x v="33"/>
    <x v="7"/>
    <n v="1"/>
    <x v="1"/>
    <n v="42368"/>
    <n v="0"/>
    <n v="0"/>
    <n v="0"/>
    <n v="0"/>
    <n v="0"/>
    <n v="30"/>
    <n v="1287"/>
    <n v="772"/>
    <n v="0.03"/>
    <n v="1.7999999999999999E-2"/>
  </r>
  <r>
    <x v="33"/>
    <x v="7"/>
    <n v="2"/>
    <x v="2"/>
    <n v="42368"/>
    <n v="0"/>
    <n v="0"/>
    <n v="0"/>
    <n v="0"/>
    <n v="0"/>
    <n v="11"/>
    <n v="7945"/>
    <n v="5378"/>
    <n v="0.188"/>
    <n v="0.127"/>
  </r>
  <r>
    <x v="33"/>
    <x v="7"/>
    <n v="3"/>
    <x v="3"/>
    <n v="42368"/>
    <n v="0"/>
    <n v="0"/>
    <n v="0"/>
    <n v="0"/>
    <n v="0"/>
    <n v="20"/>
    <n v="407"/>
    <n v="1383"/>
    <n v="0.01"/>
    <n v="3.3000000000000002E-2"/>
  </r>
  <r>
    <x v="33"/>
    <x v="7"/>
    <n v="4"/>
    <x v="4"/>
    <n v="42368"/>
    <n v="0"/>
    <n v="0"/>
    <n v="0"/>
    <n v="0"/>
    <n v="0"/>
    <n v="4"/>
    <n v="11"/>
    <n v="61"/>
    <n v="0"/>
    <n v="1E-3"/>
  </r>
  <r>
    <x v="33"/>
    <x v="7"/>
    <n v="5"/>
    <x v="5"/>
    <n v="42368"/>
    <n v="0"/>
    <n v="0"/>
    <n v="0"/>
    <n v="0"/>
    <n v="0"/>
    <n v="35"/>
    <n v="18994"/>
    <n v="12954"/>
    <n v="0.44800000000000001"/>
    <n v="0.30599999999999999"/>
  </r>
  <r>
    <x v="33"/>
    <x v="7"/>
    <n v="6"/>
    <x v="6"/>
    <n v="42368"/>
    <n v="17"/>
    <n v="4811"/>
    <n v="48702"/>
    <n v="0.114"/>
    <n v="1.149"/>
    <n v="30"/>
    <n v="5245"/>
    <n v="13618"/>
    <n v="0.124"/>
    <n v="0.32100000000000001"/>
  </r>
  <r>
    <x v="33"/>
    <x v="7"/>
    <n v="7"/>
    <x v="7"/>
    <n v="42368"/>
    <n v="0"/>
    <n v="0"/>
    <n v="0"/>
    <n v="0"/>
    <n v="0"/>
    <n v="0"/>
    <n v="0"/>
    <n v="0"/>
    <n v="0"/>
    <n v="0"/>
  </r>
  <r>
    <x v="33"/>
    <x v="7"/>
    <n v="8"/>
    <x v="8"/>
    <n v="42368"/>
    <n v="0"/>
    <n v="0"/>
    <n v="0"/>
    <n v="0"/>
    <n v="0"/>
    <n v="2"/>
    <n v="385"/>
    <n v="902"/>
    <n v="8.9999999999999993E-3"/>
    <n v="2.1000000000000001E-2"/>
  </r>
  <r>
    <x v="33"/>
    <x v="7"/>
    <n v="9"/>
    <x v="9"/>
    <n v="42368"/>
    <n v="0"/>
    <n v="0"/>
    <n v="0"/>
    <n v="0"/>
    <n v="0"/>
    <n v="40"/>
    <n v="511"/>
    <n v="1751"/>
    <n v="1.2E-2"/>
    <n v="4.1000000000000002E-2"/>
  </r>
  <r>
    <x v="33"/>
    <x v="8"/>
    <n v="0"/>
    <x v="0"/>
    <n v="43289"/>
    <n v="0"/>
    <n v="0"/>
    <n v="0"/>
    <n v="0"/>
    <n v="0"/>
    <n v="20"/>
    <n v="4611"/>
    <n v="556"/>
    <n v="0.107"/>
    <n v="1.2999999999999999E-2"/>
  </r>
  <r>
    <x v="33"/>
    <x v="8"/>
    <n v="1"/>
    <x v="1"/>
    <n v="43289"/>
    <n v="0"/>
    <n v="0"/>
    <n v="0"/>
    <n v="0"/>
    <n v="0"/>
    <n v="45"/>
    <n v="736"/>
    <n v="3101"/>
    <n v="1.7000000000000001E-2"/>
    <n v="7.1999999999999995E-2"/>
  </r>
  <r>
    <x v="33"/>
    <x v="8"/>
    <n v="2"/>
    <x v="2"/>
    <n v="43289"/>
    <n v="0"/>
    <n v="0"/>
    <n v="0"/>
    <n v="0"/>
    <n v="0"/>
    <n v="0"/>
    <n v="0"/>
    <n v="0"/>
    <n v="0"/>
    <n v="0"/>
  </r>
  <r>
    <x v="33"/>
    <x v="8"/>
    <n v="3"/>
    <x v="3"/>
    <n v="43289"/>
    <n v="0"/>
    <n v="0"/>
    <n v="0"/>
    <n v="0"/>
    <n v="0"/>
    <n v="37"/>
    <n v="1057"/>
    <n v="2317"/>
    <n v="2.4E-2"/>
    <n v="5.3999999999999999E-2"/>
  </r>
  <r>
    <x v="33"/>
    <x v="8"/>
    <n v="4"/>
    <x v="4"/>
    <n v="43289"/>
    <n v="0"/>
    <n v="0"/>
    <n v="0"/>
    <n v="0"/>
    <n v="0"/>
    <n v="11"/>
    <n v="6767"/>
    <n v="978"/>
    <n v="0.156"/>
    <n v="2.3E-2"/>
  </r>
  <r>
    <x v="33"/>
    <x v="8"/>
    <n v="5"/>
    <x v="5"/>
    <n v="43289"/>
    <n v="0"/>
    <n v="0"/>
    <n v="0"/>
    <n v="0"/>
    <n v="0"/>
    <n v="30"/>
    <n v="889"/>
    <n v="2324"/>
    <n v="2.1000000000000001E-2"/>
    <n v="5.3999999999999999E-2"/>
  </r>
  <r>
    <x v="33"/>
    <x v="8"/>
    <n v="6"/>
    <x v="6"/>
    <n v="43289"/>
    <n v="0"/>
    <n v="0"/>
    <n v="0"/>
    <n v="0"/>
    <n v="0"/>
    <n v="7"/>
    <n v="3346"/>
    <n v="6353"/>
    <n v="7.6999999999999999E-2"/>
    <n v="0.14699999999999999"/>
  </r>
  <r>
    <x v="33"/>
    <x v="8"/>
    <n v="7"/>
    <x v="7"/>
    <n v="43289"/>
    <n v="0"/>
    <n v="0"/>
    <n v="0"/>
    <n v="0"/>
    <n v="0"/>
    <n v="0"/>
    <n v="0"/>
    <n v="0"/>
    <n v="0"/>
    <n v="0"/>
  </r>
  <r>
    <x v="33"/>
    <x v="8"/>
    <n v="8"/>
    <x v="8"/>
    <n v="43289"/>
    <n v="0"/>
    <n v="0"/>
    <n v="0"/>
    <n v="0"/>
    <n v="0"/>
    <n v="2"/>
    <n v="1524"/>
    <n v="357"/>
    <n v="3.5000000000000003E-2"/>
    <n v="8.0000000000000002E-3"/>
  </r>
  <r>
    <x v="33"/>
    <x v="8"/>
    <n v="9"/>
    <x v="9"/>
    <n v="43289"/>
    <n v="0"/>
    <n v="0"/>
    <n v="0"/>
    <n v="0"/>
    <n v="0"/>
    <n v="34"/>
    <n v="7729"/>
    <n v="2395"/>
    <n v="0.17899999999999999"/>
    <n v="5.5E-2"/>
  </r>
  <r>
    <x v="34"/>
    <x v="0"/>
    <n v="0"/>
    <x v="0"/>
    <n v="42102"/>
    <n v="0"/>
    <n v="0"/>
    <n v="0"/>
    <n v="0"/>
    <n v="0"/>
    <n v="8"/>
    <n v="2010"/>
    <n v="728"/>
    <n v="4.8000000000000001E-2"/>
    <n v="1.7000000000000001E-2"/>
  </r>
  <r>
    <x v="34"/>
    <x v="0"/>
    <n v="1"/>
    <x v="1"/>
    <n v="42102"/>
    <n v="0"/>
    <n v="0"/>
    <n v="0"/>
    <n v="0"/>
    <n v="0"/>
    <n v="80"/>
    <n v="13011"/>
    <n v="10155.209999999999"/>
    <n v="0.309"/>
    <n v="0.24099999999999999"/>
  </r>
  <r>
    <x v="34"/>
    <x v="0"/>
    <n v="2"/>
    <x v="2"/>
    <n v="42102"/>
    <n v="0"/>
    <n v="0"/>
    <n v="0"/>
    <n v="0"/>
    <n v="0"/>
    <n v="2"/>
    <n v="852"/>
    <n v="2704.65"/>
    <n v="0.02"/>
    <n v="6.4000000000000001E-2"/>
  </r>
  <r>
    <x v="34"/>
    <x v="0"/>
    <n v="3"/>
    <x v="3"/>
    <n v="42102"/>
    <n v="0"/>
    <n v="0"/>
    <n v="0"/>
    <n v="0"/>
    <n v="0"/>
    <n v="10"/>
    <n v="1586"/>
    <n v="2193.5700000000002"/>
    <n v="3.7999999999999999E-2"/>
    <n v="5.1999999999999998E-2"/>
  </r>
  <r>
    <x v="34"/>
    <x v="0"/>
    <n v="4"/>
    <x v="4"/>
    <n v="42102"/>
    <n v="0"/>
    <n v="0"/>
    <n v="0"/>
    <n v="0"/>
    <n v="0"/>
    <n v="0"/>
    <n v="0"/>
    <n v="0"/>
    <n v="0"/>
    <n v="0"/>
  </r>
  <r>
    <x v="34"/>
    <x v="0"/>
    <n v="5"/>
    <x v="5"/>
    <n v="42102"/>
    <n v="0"/>
    <n v="0"/>
    <n v="0"/>
    <n v="0"/>
    <n v="0"/>
    <n v="32"/>
    <n v="4636"/>
    <n v="4833.79"/>
    <n v="0.11"/>
    <n v="0.115"/>
  </r>
  <r>
    <x v="34"/>
    <x v="0"/>
    <n v="6"/>
    <x v="6"/>
    <n v="42102"/>
    <n v="0"/>
    <n v="0"/>
    <n v="0"/>
    <n v="0"/>
    <n v="0"/>
    <n v="9"/>
    <n v="2297"/>
    <n v="3606.98"/>
    <n v="5.5E-2"/>
    <n v="8.5999999999999993E-2"/>
  </r>
  <r>
    <x v="34"/>
    <x v="0"/>
    <n v="7"/>
    <x v="7"/>
    <n v="42102"/>
    <n v="0"/>
    <n v="0"/>
    <n v="0"/>
    <n v="0"/>
    <n v="0"/>
    <n v="0"/>
    <n v="0"/>
    <n v="0"/>
    <n v="0"/>
    <n v="0"/>
  </r>
  <r>
    <x v="34"/>
    <x v="0"/>
    <n v="8"/>
    <x v="8"/>
    <n v="42102"/>
    <n v="0"/>
    <n v="0"/>
    <n v="0"/>
    <n v="0"/>
    <n v="0"/>
    <n v="2"/>
    <n v="9"/>
    <n v="17.64"/>
    <n v="0"/>
    <n v="0"/>
  </r>
  <r>
    <x v="34"/>
    <x v="0"/>
    <n v="9"/>
    <x v="9"/>
    <n v="42102"/>
    <n v="0"/>
    <n v="0"/>
    <n v="0"/>
    <n v="0"/>
    <n v="0"/>
    <n v="81"/>
    <n v="1299"/>
    <n v="1210.42"/>
    <n v="3.1E-2"/>
    <n v="2.9000000000000001E-2"/>
  </r>
  <r>
    <x v="34"/>
    <x v="1"/>
    <n v="0"/>
    <x v="0"/>
    <n v="42267"/>
    <n v="0"/>
    <n v="0"/>
    <n v="0"/>
    <n v="0"/>
    <n v="0"/>
    <n v="17"/>
    <n v="5252"/>
    <n v="2440.7399999999998"/>
    <n v="0.124"/>
    <n v="5.8000000000000003E-2"/>
  </r>
  <r>
    <x v="34"/>
    <x v="1"/>
    <n v="1"/>
    <x v="1"/>
    <n v="42267"/>
    <n v="0"/>
    <n v="0"/>
    <n v="0"/>
    <n v="0"/>
    <n v="0"/>
    <n v="34"/>
    <n v="2547"/>
    <n v="388.11"/>
    <n v="0.06"/>
    <n v="8.9999999999999993E-3"/>
  </r>
  <r>
    <x v="34"/>
    <x v="1"/>
    <n v="2"/>
    <x v="2"/>
    <n v="42267"/>
    <n v="1"/>
    <n v="301"/>
    <n v="4214"/>
    <n v="7.0000000000000001E-3"/>
    <n v="0.1"/>
    <n v="3"/>
    <n v="4803"/>
    <n v="22995.42"/>
    <n v="0.114"/>
    <n v="0.54400000000000004"/>
  </r>
  <r>
    <x v="34"/>
    <x v="1"/>
    <n v="3"/>
    <x v="3"/>
    <n v="42267"/>
    <n v="0"/>
    <n v="0"/>
    <n v="0"/>
    <n v="0"/>
    <n v="0"/>
    <n v="9"/>
    <n v="176"/>
    <n v="163.72"/>
    <n v="4.0000000000000001E-3"/>
    <n v="4.0000000000000001E-3"/>
  </r>
  <r>
    <x v="34"/>
    <x v="1"/>
    <n v="4"/>
    <x v="4"/>
    <n v="42267"/>
    <n v="0"/>
    <n v="0"/>
    <n v="0"/>
    <n v="0"/>
    <n v="0"/>
    <n v="5"/>
    <n v="204"/>
    <n v="451.35"/>
    <n v="5.0000000000000001E-3"/>
    <n v="1.0999999999999999E-2"/>
  </r>
  <r>
    <x v="34"/>
    <x v="1"/>
    <n v="5"/>
    <x v="5"/>
    <n v="42267"/>
    <n v="0"/>
    <n v="0"/>
    <n v="0"/>
    <n v="0"/>
    <n v="0"/>
    <n v="49"/>
    <n v="5781"/>
    <n v="7913.79"/>
    <n v="0.13700000000000001"/>
    <n v="0.187"/>
  </r>
  <r>
    <x v="34"/>
    <x v="1"/>
    <n v="6"/>
    <x v="6"/>
    <n v="42267"/>
    <n v="9"/>
    <n v="8847"/>
    <n v="27842.65"/>
    <n v="0.20899999999999999"/>
    <n v="0.65900000000000003"/>
    <n v="5"/>
    <n v="4650"/>
    <n v="4550.8"/>
    <n v="0.11"/>
    <n v="0.108"/>
  </r>
  <r>
    <x v="34"/>
    <x v="1"/>
    <n v="7"/>
    <x v="7"/>
    <n v="42267"/>
    <n v="0"/>
    <n v="0"/>
    <n v="0"/>
    <n v="0"/>
    <n v="0"/>
    <n v="0"/>
    <n v="0"/>
    <n v="0"/>
    <n v="0"/>
    <n v="0"/>
  </r>
  <r>
    <x v="34"/>
    <x v="1"/>
    <n v="8"/>
    <x v="8"/>
    <n v="42267"/>
    <n v="0"/>
    <n v="0"/>
    <n v="0"/>
    <n v="0"/>
    <n v="0"/>
    <n v="4"/>
    <n v="2042"/>
    <n v="40.229999999999997"/>
    <n v="4.8000000000000001E-2"/>
    <n v="1E-3"/>
  </r>
  <r>
    <x v="34"/>
    <x v="1"/>
    <n v="9"/>
    <x v="9"/>
    <n v="42267"/>
    <n v="1"/>
    <n v="11100"/>
    <n v="12765"/>
    <n v="0.26300000000000001"/>
    <n v="0.30199999999999999"/>
    <n v="88"/>
    <n v="4408"/>
    <n v="3591.68"/>
    <n v="0.104"/>
    <n v="8.5000000000000006E-2"/>
  </r>
  <r>
    <x v="34"/>
    <x v="2"/>
    <n v="0"/>
    <x v="0"/>
    <n v="42832"/>
    <n v="0"/>
    <n v="0"/>
    <n v="0"/>
    <n v="0"/>
    <n v="0"/>
    <n v="6"/>
    <n v="597"/>
    <n v="1436.17"/>
    <n v="1.4E-2"/>
    <n v="3.4000000000000002E-2"/>
  </r>
  <r>
    <x v="34"/>
    <x v="2"/>
    <n v="1"/>
    <x v="1"/>
    <n v="42832"/>
    <n v="0"/>
    <n v="0"/>
    <n v="0"/>
    <n v="0"/>
    <n v="0"/>
    <n v="57"/>
    <n v="5423"/>
    <n v="1163.9100000000001"/>
    <n v="0.127"/>
    <n v="2.7E-2"/>
  </r>
  <r>
    <x v="34"/>
    <x v="2"/>
    <n v="2"/>
    <x v="2"/>
    <n v="42832"/>
    <n v="0"/>
    <n v="0"/>
    <n v="0"/>
    <n v="0"/>
    <n v="0"/>
    <n v="3"/>
    <n v="1494"/>
    <n v="2475.25"/>
    <n v="3.5000000000000003E-2"/>
    <n v="5.8000000000000003E-2"/>
  </r>
  <r>
    <x v="34"/>
    <x v="2"/>
    <n v="3"/>
    <x v="3"/>
    <n v="42832"/>
    <n v="0"/>
    <n v="0"/>
    <n v="0"/>
    <n v="0"/>
    <n v="0"/>
    <n v="6"/>
    <n v="1131"/>
    <n v="891.42"/>
    <n v="2.5999999999999999E-2"/>
    <n v="2.1000000000000001E-2"/>
  </r>
  <r>
    <x v="34"/>
    <x v="2"/>
    <n v="4"/>
    <x v="4"/>
    <n v="42832"/>
    <n v="0"/>
    <n v="0"/>
    <n v="0"/>
    <n v="0"/>
    <n v="0"/>
    <n v="1"/>
    <n v="2"/>
    <n v="1.4"/>
    <n v="0"/>
    <n v="0"/>
  </r>
  <r>
    <x v="34"/>
    <x v="2"/>
    <n v="5"/>
    <x v="5"/>
    <n v="42832"/>
    <n v="0"/>
    <n v="0"/>
    <n v="0"/>
    <n v="0"/>
    <n v="0"/>
    <n v="30"/>
    <n v="7388"/>
    <n v="6254.24"/>
    <n v="0.17199999999999999"/>
    <n v="0.14599999999999999"/>
  </r>
  <r>
    <x v="34"/>
    <x v="2"/>
    <n v="6"/>
    <x v="6"/>
    <n v="42832"/>
    <n v="1"/>
    <n v="4278"/>
    <n v="3559.32"/>
    <n v="0.1"/>
    <n v="8.3000000000000004E-2"/>
    <n v="6"/>
    <n v="3496"/>
    <n v="4899.05"/>
    <n v="8.2000000000000003E-2"/>
    <n v="0.114"/>
  </r>
  <r>
    <x v="34"/>
    <x v="2"/>
    <n v="7"/>
    <x v="7"/>
    <n v="42832"/>
    <n v="0"/>
    <n v="0"/>
    <n v="0"/>
    <n v="0"/>
    <n v="0"/>
    <n v="1"/>
    <n v="10"/>
    <n v="18"/>
    <n v="0"/>
    <n v="0"/>
  </r>
  <r>
    <x v="34"/>
    <x v="2"/>
    <n v="8"/>
    <x v="8"/>
    <n v="42832"/>
    <n v="0"/>
    <n v="0"/>
    <n v="0"/>
    <n v="0"/>
    <n v="0"/>
    <n v="0"/>
    <n v="0"/>
    <n v="0"/>
    <n v="0"/>
    <n v="0"/>
  </r>
  <r>
    <x v="34"/>
    <x v="2"/>
    <n v="9"/>
    <x v="9"/>
    <n v="42832"/>
    <n v="3"/>
    <n v="13034"/>
    <n v="22837.98"/>
    <n v="0.30399999999999999"/>
    <n v="0.53300000000000003"/>
    <n v="81"/>
    <n v="2126"/>
    <n v="1452.83"/>
    <n v="0.05"/>
    <n v="3.4000000000000002E-2"/>
  </r>
  <r>
    <x v="34"/>
    <x v="3"/>
    <n v="0"/>
    <x v="0"/>
    <n v="43261"/>
    <n v="0"/>
    <n v="0"/>
    <n v="0"/>
    <n v="0"/>
    <n v="0"/>
    <n v="14"/>
    <n v="10570"/>
    <n v="8941.2900000000009"/>
    <n v="0.24399999999999999"/>
    <n v="0.20699999999999999"/>
  </r>
  <r>
    <x v="34"/>
    <x v="3"/>
    <n v="1"/>
    <x v="1"/>
    <n v="43261"/>
    <n v="0"/>
    <n v="0"/>
    <n v="0"/>
    <n v="0"/>
    <n v="0"/>
    <n v="51"/>
    <n v="5545"/>
    <n v="1052.3"/>
    <n v="0.128"/>
    <n v="2.4E-2"/>
  </r>
  <r>
    <x v="34"/>
    <x v="3"/>
    <n v="2"/>
    <x v="2"/>
    <n v="43261"/>
    <n v="2"/>
    <n v="21221"/>
    <n v="19365.27"/>
    <n v="0.49099999999999999"/>
    <n v="0.44800000000000001"/>
    <n v="3"/>
    <n v="7225"/>
    <n v="13542.9"/>
    <n v="0.16700000000000001"/>
    <n v="0.313"/>
  </r>
  <r>
    <x v="34"/>
    <x v="3"/>
    <n v="3"/>
    <x v="3"/>
    <n v="43261"/>
    <n v="0"/>
    <n v="0"/>
    <n v="0"/>
    <n v="0"/>
    <n v="0"/>
    <n v="15"/>
    <n v="1585"/>
    <n v="6727.9"/>
    <n v="3.6999999999999998E-2"/>
    <n v="0.156"/>
  </r>
  <r>
    <x v="34"/>
    <x v="3"/>
    <n v="4"/>
    <x v="4"/>
    <n v="43261"/>
    <n v="0"/>
    <n v="0"/>
    <n v="0"/>
    <n v="0"/>
    <n v="0"/>
    <n v="2"/>
    <n v="302"/>
    <n v="304.48"/>
    <n v="7.0000000000000001E-3"/>
    <n v="7.0000000000000001E-3"/>
  </r>
  <r>
    <x v="34"/>
    <x v="3"/>
    <n v="5"/>
    <x v="5"/>
    <n v="43261"/>
    <n v="0"/>
    <n v="0"/>
    <n v="0"/>
    <n v="0"/>
    <n v="0"/>
    <n v="61"/>
    <n v="8362"/>
    <n v="3502.35"/>
    <n v="0.193"/>
    <n v="8.1000000000000003E-2"/>
  </r>
  <r>
    <x v="34"/>
    <x v="3"/>
    <n v="6"/>
    <x v="6"/>
    <n v="43261"/>
    <n v="0"/>
    <n v="0"/>
    <n v="0"/>
    <n v="0"/>
    <n v="0"/>
    <n v="10"/>
    <n v="3181"/>
    <n v="3787.27"/>
    <n v="7.3999999999999996E-2"/>
    <n v="8.7999999999999995E-2"/>
  </r>
  <r>
    <x v="34"/>
    <x v="3"/>
    <n v="7"/>
    <x v="7"/>
    <n v="43261"/>
    <n v="0"/>
    <n v="0"/>
    <n v="0"/>
    <n v="0"/>
    <n v="0"/>
    <n v="0"/>
    <n v="0"/>
    <n v="0"/>
    <n v="0"/>
    <n v="0"/>
  </r>
  <r>
    <x v="34"/>
    <x v="3"/>
    <n v="8"/>
    <x v="8"/>
    <n v="43261"/>
    <n v="0"/>
    <n v="0"/>
    <n v="0"/>
    <n v="0"/>
    <n v="0"/>
    <n v="2"/>
    <n v="2185"/>
    <n v="2443.5100000000002"/>
    <n v="5.0999999999999997E-2"/>
    <n v="5.6000000000000001E-2"/>
  </r>
  <r>
    <x v="34"/>
    <x v="3"/>
    <n v="9"/>
    <x v="9"/>
    <n v="43261"/>
    <n v="0"/>
    <n v="0"/>
    <n v="0"/>
    <n v="0"/>
    <n v="0"/>
    <n v="72"/>
    <n v="2184"/>
    <n v="1830.57"/>
    <n v="0.05"/>
    <n v="4.2000000000000003E-2"/>
  </r>
  <r>
    <x v="34"/>
    <x v="4"/>
    <n v="0"/>
    <x v="0"/>
    <n v="43892"/>
    <n v="0"/>
    <n v="0"/>
    <n v="0"/>
    <n v="0"/>
    <n v="0"/>
    <n v="4"/>
    <n v="1414"/>
    <n v="1243.25"/>
    <n v="3.2000000000000001E-2"/>
    <n v="2.8000000000000001E-2"/>
  </r>
  <r>
    <x v="34"/>
    <x v="4"/>
    <n v="1"/>
    <x v="1"/>
    <n v="43892"/>
    <n v="0"/>
    <n v="0"/>
    <n v="0"/>
    <n v="0"/>
    <n v="0"/>
    <n v="56"/>
    <n v="9337"/>
    <n v="12372.31"/>
    <n v="0.21299999999999999"/>
    <n v="0.28199999999999997"/>
  </r>
  <r>
    <x v="34"/>
    <x v="4"/>
    <n v="2"/>
    <x v="2"/>
    <n v="43892"/>
    <n v="0"/>
    <n v="0"/>
    <n v="0"/>
    <n v="0"/>
    <n v="0"/>
    <n v="6"/>
    <n v="16028"/>
    <n v="26958.14"/>
    <n v="0.36499999999999999"/>
    <n v="0.61399999999999999"/>
  </r>
  <r>
    <x v="34"/>
    <x v="4"/>
    <n v="3"/>
    <x v="3"/>
    <n v="43892"/>
    <n v="0"/>
    <n v="0"/>
    <n v="0"/>
    <n v="0"/>
    <n v="0"/>
    <n v="6"/>
    <n v="74"/>
    <n v="80.430000000000007"/>
    <n v="2E-3"/>
    <n v="2E-3"/>
  </r>
  <r>
    <x v="34"/>
    <x v="4"/>
    <n v="4"/>
    <x v="4"/>
    <n v="43892"/>
    <n v="1"/>
    <n v="4633"/>
    <n v="5327.95"/>
    <n v="0.106"/>
    <n v="0.121"/>
    <n v="0"/>
    <n v="0"/>
    <n v="0"/>
    <n v="0"/>
    <n v="0"/>
  </r>
  <r>
    <x v="34"/>
    <x v="4"/>
    <n v="5"/>
    <x v="5"/>
    <n v="43892"/>
    <n v="0"/>
    <n v="0"/>
    <n v="0"/>
    <n v="0"/>
    <n v="0"/>
    <n v="38"/>
    <n v="9999"/>
    <n v="7557.25"/>
    <n v="0.22800000000000001"/>
    <n v="0.17199999999999999"/>
  </r>
  <r>
    <x v="34"/>
    <x v="4"/>
    <n v="6"/>
    <x v="6"/>
    <n v="43892"/>
    <n v="0"/>
    <n v="0"/>
    <n v="0"/>
    <n v="0"/>
    <n v="0"/>
    <n v="13"/>
    <n v="5318"/>
    <n v="7171.25"/>
    <n v="0.121"/>
    <n v="0.16300000000000001"/>
  </r>
  <r>
    <x v="34"/>
    <x v="4"/>
    <n v="7"/>
    <x v="7"/>
    <n v="43892"/>
    <n v="0"/>
    <n v="0"/>
    <n v="0"/>
    <n v="0"/>
    <n v="0"/>
    <n v="0"/>
    <n v="0"/>
    <n v="0"/>
    <n v="0"/>
    <n v="0"/>
  </r>
  <r>
    <x v="34"/>
    <x v="4"/>
    <n v="8"/>
    <x v="8"/>
    <n v="43892"/>
    <n v="0"/>
    <n v="0"/>
    <n v="0"/>
    <n v="0"/>
    <n v="0"/>
    <n v="0"/>
    <n v="0"/>
    <n v="0"/>
    <n v="0"/>
    <n v="0"/>
  </r>
  <r>
    <x v="34"/>
    <x v="4"/>
    <n v="9"/>
    <x v="9"/>
    <n v="43892"/>
    <n v="0"/>
    <n v="0"/>
    <n v="0"/>
    <n v="0"/>
    <n v="0"/>
    <n v="59"/>
    <n v="4753"/>
    <n v="5918.29"/>
    <n v="0.108"/>
    <n v="0.13500000000000001"/>
  </r>
  <r>
    <x v="34"/>
    <x v="5"/>
    <n v="0"/>
    <x v="0"/>
    <n v="44157"/>
    <n v="0"/>
    <n v="0"/>
    <n v="0"/>
    <n v="0"/>
    <n v="0"/>
    <n v="5"/>
    <n v="173"/>
    <n v="386.83"/>
    <n v="4.0000000000000001E-3"/>
    <n v="8.9999999999999993E-3"/>
  </r>
  <r>
    <x v="34"/>
    <x v="5"/>
    <n v="1"/>
    <x v="1"/>
    <n v="44157"/>
    <n v="0"/>
    <n v="0"/>
    <n v="0"/>
    <n v="0"/>
    <n v="0"/>
    <n v="37"/>
    <n v="4417"/>
    <n v="16527.599999999999"/>
    <n v="0.1"/>
    <n v="0.374"/>
  </r>
  <r>
    <x v="34"/>
    <x v="5"/>
    <n v="2"/>
    <x v="2"/>
    <n v="44157"/>
    <n v="3"/>
    <n v="24368"/>
    <n v="18268.849999999999"/>
    <n v="0.55200000000000005"/>
    <n v="0.41399999999999998"/>
    <n v="4"/>
    <n v="4734"/>
    <n v="12948.1"/>
    <n v="0.107"/>
    <n v="0.29299999999999998"/>
  </r>
  <r>
    <x v="34"/>
    <x v="5"/>
    <n v="3"/>
    <x v="3"/>
    <n v="44157"/>
    <n v="0"/>
    <n v="0"/>
    <n v="0"/>
    <n v="0"/>
    <n v="0"/>
    <n v="19"/>
    <n v="482"/>
    <n v="974.85"/>
    <n v="1.0999999999999999E-2"/>
    <n v="2.1999999999999999E-2"/>
  </r>
  <r>
    <x v="34"/>
    <x v="5"/>
    <n v="4"/>
    <x v="4"/>
    <n v="44157"/>
    <n v="0"/>
    <n v="0"/>
    <n v="0"/>
    <n v="0"/>
    <n v="0"/>
    <n v="2"/>
    <n v="48"/>
    <n v="247"/>
    <n v="1E-3"/>
    <n v="6.0000000000000001E-3"/>
  </r>
  <r>
    <x v="34"/>
    <x v="5"/>
    <n v="5"/>
    <x v="5"/>
    <n v="44157"/>
    <n v="0"/>
    <n v="0"/>
    <n v="0"/>
    <n v="0"/>
    <n v="0"/>
    <n v="34"/>
    <n v="14999"/>
    <n v="14306.01"/>
    <n v="0.34"/>
    <n v="0.32400000000000001"/>
  </r>
  <r>
    <x v="34"/>
    <x v="5"/>
    <n v="6"/>
    <x v="6"/>
    <n v="44157"/>
    <n v="0"/>
    <n v="0"/>
    <n v="0"/>
    <n v="0"/>
    <n v="0"/>
    <n v="3"/>
    <n v="11"/>
    <n v="15.83"/>
    <n v="0"/>
    <n v="0"/>
  </r>
  <r>
    <x v="34"/>
    <x v="5"/>
    <n v="7"/>
    <x v="7"/>
    <n v="44157"/>
    <n v="0"/>
    <n v="0"/>
    <n v="0"/>
    <n v="0"/>
    <n v="0"/>
    <n v="0"/>
    <n v="0"/>
    <n v="0"/>
    <n v="0"/>
    <n v="0"/>
  </r>
  <r>
    <x v="34"/>
    <x v="5"/>
    <n v="8"/>
    <x v="8"/>
    <n v="44157"/>
    <n v="0"/>
    <n v="0"/>
    <n v="0"/>
    <n v="0"/>
    <n v="0"/>
    <n v="0"/>
    <n v="0"/>
    <n v="0"/>
    <n v="0"/>
    <n v="0"/>
  </r>
  <r>
    <x v="34"/>
    <x v="5"/>
    <n v="9"/>
    <x v="9"/>
    <n v="44157"/>
    <n v="0"/>
    <n v="0"/>
    <n v="0"/>
    <n v="0"/>
    <n v="0"/>
    <n v="51"/>
    <n v="3076"/>
    <n v="10653.5"/>
    <n v="7.0000000000000007E-2"/>
    <n v="0.24099999999999999"/>
  </r>
  <r>
    <x v="34"/>
    <x v="6"/>
    <n v="0"/>
    <x v="0"/>
    <n v="44487"/>
    <n v="0"/>
    <n v="0"/>
    <n v="0"/>
    <n v="0"/>
    <n v="0"/>
    <n v="6"/>
    <n v="1201"/>
    <n v="12.87"/>
    <n v="2.7E-2"/>
    <n v="0"/>
  </r>
  <r>
    <x v="34"/>
    <x v="6"/>
    <n v="1"/>
    <x v="1"/>
    <n v="44487"/>
    <n v="0"/>
    <n v="0"/>
    <n v="0"/>
    <n v="0"/>
    <n v="0"/>
    <n v="49"/>
    <n v="943"/>
    <n v="872.78"/>
    <n v="2.1000000000000001E-2"/>
    <n v="0.02"/>
  </r>
  <r>
    <x v="34"/>
    <x v="6"/>
    <n v="2"/>
    <x v="2"/>
    <n v="44487"/>
    <n v="0"/>
    <n v="0"/>
    <n v="0"/>
    <n v="0"/>
    <n v="0"/>
    <n v="3"/>
    <n v="17628"/>
    <n v="13874.4"/>
    <n v="0.39600000000000002"/>
    <n v="0.312"/>
  </r>
  <r>
    <x v="34"/>
    <x v="6"/>
    <n v="3"/>
    <x v="3"/>
    <n v="44487"/>
    <n v="0"/>
    <n v="0"/>
    <n v="0"/>
    <n v="0"/>
    <n v="0"/>
    <n v="13"/>
    <n v="2604"/>
    <n v="5975.12"/>
    <n v="5.8999999999999997E-2"/>
    <n v="0.13400000000000001"/>
  </r>
  <r>
    <x v="34"/>
    <x v="6"/>
    <n v="4"/>
    <x v="4"/>
    <n v="44487"/>
    <n v="0"/>
    <n v="0"/>
    <n v="0"/>
    <n v="0"/>
    <n v="0"/>
    <n v="0"/>
    <n v="0"/>
    <n v="0"/>
    <n v="0"/>
    <n v="0"/>
  </r>
  <r>
    <x v="34"/>
    <x v="6"/>
    <n v="5"/>
    <x v="5"/>
    <n v="44487"/>
    <n v="0"/>
    <n v="0"/>
    <n v="0"/>
    <n v="0"/>
    <n v="0"/>
    <n v="54"/>
    <n v="9692"/>
    <n v="7421.82"/>
    <n v="0.218"/>
    <n v="0.16700000000000001"/>
  </r>
  <r>
    <x v="34"/>
    <x v="6"/>
    <n v="6"/>
    <x v="6"/>
    <n v="44487"/>
    <n v="1"/>
    <n v="7012"/>
    <n v="9722.2199999999993"/>
    <n v="0.158"/>
    <n v="0.219"/>
    <n v="14"/>
    <n v="1970"/>
    <n v="3653.2"/>
    <n v="4.3999999999999997E-2"/>
    <n v="8.2000000000000003E-2"/>
  </r>
  <r>
    <x v="34"/>
    <x v="6"/>
    <n v="7"/>
    <x v="7"/>
    <n v="44487"/>
    <n v="0"/>
    <n v="0"/>
    <n v="0"/>
    <n v="0"/>
    <n v="0"/>
    <n v="0"/>
    <n v="0"/>
    <n v="0"/>
    <n v="0"/>
    <n v="0"/>
  </r>
  <r>
    <x v="34"/>
    <x v="6"/>
    <n v="8"/>
    <x v="8"/>
    <n v="44487"/>
    <n v="0"/>
    <n v="0"/>
    <n v="0"/>
    <n v="0"/>
    <n v="0"/>
    <n v="5"/>
    <n v="201"/>
    <n v="267.02999999999997"/>
    <n v="5.0000000000000001E-3"/>
    <n v="6.0000000000000001E-3"/>
  </r>
  <r>
    <x v="34"/>
    <x v="6"/>
    <n v="9"/>
    <x v="9"/>
    <n v="44487"/>
    <n v="0"/>
    <n v="0"/>
    <n v="0"/>
    <n v="0"/>
    <n v="0"/>
    <n v="34"/>
    <n v="6795"/>
    <n v="9789.08"/>
    <n v="0.153"/>
    <n v="0.22"/>
  </r>
  <r>
    <x v="34"/>
    <x v="7"/>
    <n v="0"/>
    <x v="0"/>
    <n v="44804"/>
    <n v="0"/>
    <n v="0"/>
    <n v="0"/>
    <n v="0"/>
    <n v="0"/>
    <n v="4"/>
    <n v="295"/>
    <n v="718.25"/>
    <n v="7.0000000000000001E-3"/>
    <n v="1.6E-2"/>
  </r>
  <r>
    <x v="34"/>
    <x v="7"/>
    <n v="1"/>
    <x v="1"/>
    <n v="44804"/>
    <n v="0"/>
    <n v="0"/>
    <n v="0"/>
    <n v="0"/>
    <n v="0"/>
    <n v="21"/>
    <n v="491"/>
    <n v="2154.8200000000002"/>
    <n v="1.0999999999999999E-2"/>
    <n v="4.8000000000000001E-2"/>
  </r>
  <r>
    <x v="34"/>
    <x v="7"/>
    <n v="2"/>
    <x v="2"/>
    <n v="44804"/>
    <n v="0"/>
    <n v="0"/>
    <n v="0"/>
    <n v="0"/>
    <n v="0"/>
    <n v="9"/>
    <n v="24203"/>
    <n v="54295.72"/>
    <n v="0.54"/>
    <n v="1.2110000000000001"/>
  </r>
  <r>
    <x v="34"/>
    <x v="7"/>
    <n v="3"/>
    <x v="3"/>
    <n v="44804"/>
    <n v="0"/>
    <n v="0"/>
    <n v="0"/>
    <n v="0"/>
    <n v="0"/>
    <n v="27"/>
    <n v="8050"/>
    <n v="18509.78"/>
    <n v="0.18"/>
    <n v="0.41299999999999998"/>
  </r>
  <r>
    <x v="34"/>
    <x v="7"/>
    <n v="4"/>
    <x v="4"/>
    <n v="44804"/>
    <n v="0"/>
    <n v="0"/>
    <n v="0"/>
    <n v="0"/>
    <n v="0"/>
    <n v="2"/>
    <n v="60"/>
    <n v="142.66999999999999"/>
    <n v="1E-3"/>
    <n v="3.0000000000000001E-3"/>
  </r>
  <r>
    <x v="34"/>
    <x v="7"/>
    <n v="5"/>
    <x v="5"/>
    <n v="44804"/>
    <n v="0"/>
    <n v="0"/>
    <n v="0"/>
    <n v="0"/>
    <n v="0"/>
    <n v="46"/>
    <n v="3827"/>
    <n v="6867.32"/>
    <n v="8.5000000000000006E-2"/>
    <n v="0.153"/>
  </r>
  <r>
    <x v="34"/>
    <x v="7"/>
    <n v="6"/>
    <x v="6"/>
    <n v="44804"/>
    <n v="9"/>
    <n v="9741"/>
    <n v="9543.4"/>
    <n v="0.217"/>
    <n v="0.21299999999999999"/>
    <n v="9"/>
    <n v="4134"/>
    <n v="7854.42"/>
    <n v="9.1999999999999998E-2"/>
    <n v="0.17499999999999999"/>
  </r>
  <r>
    <x v="34"/>
    <x v="7"/>
    <n v="7"/>
    <x v="7"/>
    <n v="44804"/>
    <n v="0"/>
    <n v="0"/>
    <n v="0"/>
    <n v="0"/>
    <n v="0"/>
    <n v="3"/>
    <n v="3"/>
    <n v="3.07"/>
    <n v="0"/>
    <n v="0"/>
  </r>
  <r>
    <x v="34"/>
    <x v="7"/>
    <n v="8"/>
    <x v="8"/>
    <n v="44804"/>
    <n v="0"/>
    <n v="0"/>
    <n v="0"/>
    <n v="0"/>
    <n v="0"/>
    <n v="1"/>
    <n v="110"/>
    <n v="86.17"/>
    <n v="2E-3"/>
    <n v="2E-3"/>
  </r>
  <r>
    <x v="34"/>
    <x v="7"/>
    <n v="9"/>
    <x v="9"/>
    <n v="44804"/>
    <n v="0"/>
    <n v="0"/>
    <n v="0"/>
    <n v="0"/>
    <n v="0"/>
    <n v="50"/>
    <n v="13307"/>
    <n v="33617.93"/>
    <n v="0.29699999999999999"/>
    <n v="0.75"/>
  </r>
  <r>
    <x v="34"/>
    <x v="8"/>
    <n v="0"/>
    <x v="0"/>
    <n v="44984"/>
    <n v="0"/>
    <n v="0"/>
    <n v="0"/>
    <n v="0"/>
    <n v="0"/>
    <n v="1"/>
    <n v="10"/>
    <n v="15"/>
    <n v="0"/>
    <n v="0"/>
  </r>
  <r>
    <x v="34"/>
    <x v="8"/>
    <n v="1"/>
    <x v="1"/>
    <n v="44984"/>
    <n v="0"/>
    <n v="0"/>
    <n v="0"/>
    <n v="0"/>
    <n v="0"/>
    <n v="84"/>
    <n v="1767"/>
    <n v="5871.97"/>
    <n v="3.9E-2"/>
    <n v="0.13100000000000001"/>
  </r>
  <r>
    <x v="34"/>
    <x v="8"/>
    <n v="2"/>
    <x v="2"/>
    <n v="44984"/>
    <n v="0"/>
    <n v="0"/>
    <n v="0"/>
    <n v="0"/>
    <n v="0"/>
    <n v="5"/>
    <n v="25263"/>
    <n v="18173.02"/>
    <n v="0.56200000000000006"/>
    <n v="0.40400000000000003"/>
  </r>
  <r>
    <x v="34"/>
    <x v="8"/>
    <n v="3"/>
    <x v="3"/>
    <n v="44984"/>
    <n v="0"/>
    <n v="0"/>
    <n v="0"/>
    <n v="0"/>
    <n v="0"/>
    <n v="15"/>
    <n v="2271"/>
    <n v="4462.75"/>
    <n v="0.05"/>
    <n v="9.9000000000000005E-2"/>
  </r>
  <r>
    <x v="34"/>
    <x v="8"/>
    <n v="4"/>
    <x v="4"/>
    <n v="44984"/>
    <n v="0"/>
    <n v="0"/>
    <n v="0"/>
    <n v="0"/>
    <n v="0"/>
    <n v="2"/>
    <n v="2"/>
    <n v="2.5499999999999998"/>
    <n v="0"/>
    <n v="0"/>
  </r>
  <r>
    <x v="34"/>
    <x v="8"/>
    <n v="5"/>
    <x v="5"/>
    <n v="44984"/>
    <n v="0"/>
    <n v="0"/>
    <n v="0"/>
    <n v="0"/>
    <n v="0"/>
    <n v="51"/>
    <n v="16520"/>
    <n v="22200.73"/>
    <n v="0.36699999999999999"/>
    <n v="0.49399999999999999"/>
  </r>
  <r>
    <x v="34"/>
    <x v="8"/>
    <n v="6"/>
    <x v="6"/>
    <n v="44984"/>
    <n v="0"/>
    <n v="0"/>
    <n v="0"/>
    <n v="0"/>
    <n v="0"/>
    <n v="2"/>
    <n v="189"/>
    <n v="275.10000000000002"/>
    <n v="4.0000000000000001E-3"/>
    <n v="6.0000000000000001E-3"/>
  </r>
  <r>
    <x v="34"/>
    <x v="8"/>
    <n v="7"/>
    <x v="7"/>
    <n v="44984"/>
    <n v="0"/>
    <n v="0"/>
    <n v="0"/>
    <n v="0"/>
    <n v="0"/>
    <n v="1"/>
    <n v="16"/>
    <n v="58.13"/>
    <n v="0"/>
    <n v="1E-3"/>
  </r>
  <r>
    <x v="34"/>
    <x v="8"/>
    <n v="8"/>
    <x v="8"/>
    <n v="44984"/>
    <n v="0"/>
    <n v="0"/>
    <n v="0"/>
    <n v="0"/>
    <n v="0"/>
    <n v="0"/>
    <n v="0"/>
    <n v="0"/>
    <n v="0"/>
    <n v="0"/>
  </r>
  <r>
    <x v="34"/>
    <x v="8"/>
    <n v="9"/>
    <x v="9"/>
    <n v="44984"/>
    <n v="0"/>
    <n v="0"/>
    <n v="0"/>
    <n v="0"/>
    <n v="0"/>
    <n v="32"/>
    <n v="18884"/>
    <n v="29831.4"/>
    <n v="0.42"/>
    <n v="0.66300000000000003"/>
  </r>
  <r>
    <x v="35"/>
    <x v="0"/>
    <n v="0"/>
    <x v="0"/>
    <n v="53002"/>
    <n v="0"/>
    <n v="0"/>
    <n v="0"/>
    <n v="0"/>
    <n v="0"/>
    <n v="30"/>
    <n v="6060"/>
    <n v="1542.22"/>
    <n v="0.114"/>
    <n v="2.9000000000000001E-2"/>
  </r>
  <r>
    <x v="35"/>
    <x v="0"/>
    <n v="1"/>
    <x v="1"/>
    <n v="53002"/>
    <n v="0"/>
    <n v="0"/>
    <n v="0"/>
    <n v="0"/>
    <n v="0"/>
    <n v="641"/>
    <n v="7637"/>
    <n v="12935.74"/>
    <n v="0.14399999999999999"/>
    <n v="0.24399999999999999"/>
  </r>
  <r>
    <x v="35"/>
    <x v="0"/>
    <n v="2"/>
    <x v="2"/>
    <n v="53002"/>
    <n v="0"/>
    <n v="0"/>
    <n v="0"/>
    <n v="0"/>
    <n v="0"/>
    <n v="19"/>
    <n v="15138"/>
    <n v="13790.35"/>
    <n v="0.28599999999999998"/>
    <n v="0.26"/>
  </r>
  <r>
    <x v="35"/>
    <x v="0"/>
    <n v="3"/>
    <x v="3"/>
    <n v="53002"/>
    <n v="0"/>
    <n v="0"/>
    <n v="0"/>
    <n v="0"/>
    <n v="0"/>
    <n v="31"/>
    <n v="4561"/>
    <n v="4099.37"/>
    <n v="8.5999999999999993E-2"/>
    <n v="7.6999999999999999E-2"/>
  </r>
  <r>
    <x v="35"/>
    <x v="0"/>
    <n v="4"/>
    <x v="4"/>
    <n v="53002"/>
    <n v="0"/>
    <n v="0"/>
    <n v="0"/>
    <n v="0"/>
    <n v="0"/>
    <n v="25"/>
    <n v="828"/>
    <n v="1103.71"/>
    <n v="1.6E-2"/>
    <n v="2.1000000000000001E-2"/>
  </r>
  <r>
    <x v="35"/>
    <x v="0"/>
    <n v="5"/>
    <x v="5"/>
    <n v="53002"/>
    <n v="0"/>
    <n v="0"/>
    <n v="0"/>
    <n v="0"/>
    <n v="0"/>
    <n v="342"/>
    <n v="37265"/>
    <n v="57626.32"/>
    <n v="0.70299999999999996"/>
    <n v="1.0860000000000001"/>
  </r>
  <r>
    <x v="35"/>
    <x v="0"/>
    <n v="6"/>
    <x v="6"/>
    <n v="53002"/>
    <n v="0"/>
    <n v="0"/>
    <n v="0"/>
    <n v="0"/>
    <n v="0"/>
    <n v="18"/>
    <n v="4941"/>
    <n v="11558.55"/>
    <n v="9.2999999999999999E-2"/>
    <n v="0.218"/>
  </r>
  <r>
    <x v="35"/>
    <x v="0"/>
    <n v="7"/>
    <x v="7"/>
    <n v="53002"/>
    <n v="0"/>
    <n v="0"/>
    <n v="0"/>
    <n v="0"/>
    <n v="0"/>
    <n v="4"/>
    <n v="36"/>
    <n v="29.5"/>
    <n v="1E-3"/>
    <n v="1E-3"/>
  </r>
  <r>
    <x v="35"/>
    <x v="0"/>
    <n v="8"/>
    <x v="8"/>
    <n v="53002"/>
    <n v="0"/>
    <n v="0"/>
    <n v="0"/>
    <n v="0"/>
    <n v="0"/>
    <n v="33"/>
    <n v="5785"/>
    <n v="14555.98"/>
    <n v="0.109"/>
    <n v="0.27500000000000002"/>
  </r>
  <r>
    <x v="35"/>
    <x v="0"/>
    <n v="9"/>
    <x v="9"/>
    <n v="53002"/>
    <n v="0"/>
    <n v="0"/>
    <n v="0"/>
    <n v="0"/>
    <n v="0"/>
    <n v="55"/>
    <n v="8128"/>
    <n v="5165.59"/>
    <n v="0.153"/>
    <n v="9.7000000000000003E-2"/>
  </r>
  <r>
    <x v="35"/>
    <x v="1"/>
    <n v="0"/>
    <x v="0"/>
    <n v="53671"/>
    <n v="0"/>
    <n v="0"/>
    <n v="0"/>
    <n v="0"/>
    <n v="0"/>
    <n v="33"/>
    <n v="6724"/>
    <n v="3095.31"/>
    <n v="0.125"/>
    <n v="5.8000000000000003E-2"/>
  </r>
  <r>
    <x v="35"/>
    <x v="1"/>
    <n v="1"/>
    <x v="1"/>
    <n v="53671"/>
    <n v="0"/>
    <n v="0"/>
    <n v="0"/>
    <n v="0"/>
    <n v="0"/>
    <n v="492"/>
    <n v="7855"/>
    <n v="12977.9"/>
    <n v="0.14599999999999999"/>
    <n v="0.24199999999999999"/>
  </r>
  <r>
    <x v="35"/>
    <x v="1"/>
    <n v="2"/>
    <x v="2"/>
    <n v="53671"/>
    <n v="0"/>
    <n v="0"/>
    <n v="0"/>
    <n v="0"/>
    <n v="0"/>
    <n v="10"/>
    <n v="1923"/>
    <n v="8885.58"/>
    <n v="3.5999999999999997E-2"/>
    <n v="0.16600000000000001"/>
  </r>
  <r>
    <x v="35"/>
    <x v="1"/>
    <n v="3"/>
    <x v="3"/>
    <n v="53671"/>
    <n v="0"/>
    <n v="0"/>
    <n v="0"/>
    <n v="0"/>
    <n v="0"/>
    <n v="33"/>
    <n v="10278"/>
    <n v="8915.57"/>
    <n v="0.192"/>
    <n v="0.16600000000000001"/>
  </r>
  <r>
    <x v="35"/>
    <x v="1"/>
    <n v="4"/>
    <x v="4"/>
    <n v="53671"/>
    <n v="0"/>
    <n v="0"/>
    <n v="0"/>
    <n v="0"/>
    <n v="0"/>
    <n v="17"/>
    <n v="7220"/>
    <n v="11193.8"/>
    <n v="0.13500000000000001"/>
    <n v="0.20899999999999999"/>
  </r>
  <r>
    <x v="35"/>
    <x v="1"/>
    <n v="5"/>
    <x v="5"/>
    <n v="53671"/>
    <n v="0"/>
    <n v="0"/>
    <n v="0"/>
    <n v="0"/>
    <n v="0"/>
    <n v="280"/>
    <n v="27623"/>
    <n v="31683.16"/>
    <n v="0.51500000000000001"/>
    <n v="0.59"/>
  </r>
  <r>
    <x v="35"/>
    <x v="1"/>
    <n v="6"/>
    <x v="6"/>
    <n v="53671"/>
    <n v="0"/>
    <n v="0"/>
    <n v="0"/>
    <n v="0"/>
    <n v="0"/>
    <n v="20"/>
    <n v="3931"/>
    <n v="2298.39"/>
    <n v="7.2999999999999995E-2"/>
    <n v="4.2999999999999997E-2"/>
  </r>
  <r>
    <x v="35"/>
    <x v="1"/>
    <n v="7"/>
    <x v="7"/>
    <n v="53671"/>
    <n v="0"/>
    <n v="0"/>
    <n v="0"/>
    <n v="0"/>
    <n v="0"/>
    <n v="4"/>
    <n v="2616"/>
    <n v="1868.78"/>
    <n v="4.9000000000000002E-2"/>
    <n v="3.5000000000000003E-2"/>
  </r>
  <r>
    <x v="35"/>
    <x v="1"/>
    <n v="8"/>
    <x v="8"/>
    <n v="53671"/>
    <n v="0"/>
    <n v="0"/>
    <n v="0"/>
    <n v="0"/>
    <n v="0"/>
    <n v="4"/>
    <n v="962"/>
    <n v="486.05"/>
    <n v="1.7999999999999999E-2"/>
    <n v="8.9999999999999993E-3"/>
  </r>
  <r>
    <x v="35"/>
    <x v="1"/>
    <n v="9"/>
    <x v="9"/>
    <n v="53671"/>
    <n v="0"/>
    <n v="0"/>
    <n v="0"/>
    <n v="0"/>
    <n v="0"/>
    <n v="88"/>
    <n v="6799"/>
    <n v="9043.4599999999991"/>
    <n v="0.127"/>
    <n v="0.16800000000000001"/>
  </r>
  <r>
    <x v="35"/>
    <x v="2"/>
    <n v="0"/>
    <x v="0"/>
    <n v="55013"/>
    <n v="0"/>
    <n v="0"/>
    <n v="0"/>
    <n v="0"/>
    <n v="0"/>
    <n v="20"/>
    <n v="14808"/>
    <n v="6955.12"/>
    <n v="0.26900000000000002"/>
    <n v="0.126"/>
  </r>
  <r>
    <x v="35"/>
    <x v="2"/>
    <n v="1"/>
    <x v="1"/>
    <n v="55013"/>
    <n v="0"/>
    <n v="0"/>
    <n v="0"/>
    <n v="0"/>
    <n v="0"/>
    <n v="363"/>
    <n v="4792"/>
    <n v="5458.53"/>
    <n v="8.6999999999999994E-2"/>
    <n v="9.9000000000000005E-2"/>
  </r>
  <r>
    <x v="35"/>
    <x v="2"/>
    <n v="2"/>
    <x v="2"/>
    <n v="55013"/>
    <n v="0"/>
    <n v="0"/>
    <n v="0"/>
    <n v="0"/>
    <n v="0"/>
    <n v="31"/>
    <n v="7866"/>
    <n v="7628.5"/>
    <n v="0.14299999999999999"/>
    <n v="0.13900000000000001"/>
  </r>
  <r>
    <x v="35"/>
    <x v="2"/>
    <n v="3"/>
    <x v="3"/>
    <n v="55013"/>
    <n v="0"/>
    <n v="0"/>
    <n v="0"/>
    <n v="0"/>
    <n v="0"/>
    <n v="65"/>
    <n v="11563"/>
    <n v="16576.46"/>
    <n v="0.21"/>
    <n v="0.30099999999999999"/>
  </r>
  <r>
    <x v="35"/>
    <x v="2"/>
    <n v="4"/>
    <x v="4"/>
    <n v="55013"/>
    <n v="0"/>
    <n v="0"/>
    <n v="0"/>
    <n v="0"/>
    <n v="0"/>
    <n v="30"/>
    <n v="1086"/>
    <n v="1492.69"/>
    <n v="0.02"/>
    <n v="2.7E-2"/>
  </r>
  <r>
    <x v="35"/>
    <x v="2"/>
    <n v="5"/>
    <x v="5"/>
    <n v="55013"/>
    <n v="0"/>
    <n v="0"/>
    <n v="0"/>
    <n v="0"/>
    <n v="0"/>
    <n v="254"/>
    <n v="16595"/>
    <n v="20619.439999999999"/>
    <n v="0.30199999999999999"/>
    <n v="0.375"/>
  </r>
  <r>
    <x v="35"/>
    <x v="2"/>
    <n v="6"/>
    <x v="6"/>
    <n v="55013"/>
    <n v="0"/>
    <n v="0"/>
    <n v="0"/>
    <n v="0"/>
    <n v="0"/>
    <n v="82"/>
    <n v="9591"/>
    <n v="8976.3799999999992"/>
    <n v="0.17399999999999999"/>
    <n v="0.16300000000000001"/>
  </r>
  <r>
    <x v="35"/>
    <x v="2"/>
    <n v="7"/>
    <x v="7"/>
    <n v="55013"/>
    <n v="0"/>
    <n v="0"/>
    <n v="0"/>
    <n v="0"/>
    <n v="0"/>
    <n v="0"/>
    <n v="0"/>
    <n v="0"/>
    <n v="0"/>
    <n v="0"/>
  </r>
  <r>
    <x v="35"/>
    <x v="2"/>
    <n v="8"/>
    <x v="8"/>
    <n v="55013"/>
    <n v="0"/>
    <n v="0"/>
    <n v="0"/>
    <n v="0"/>
    <n v="0"/>
    <n v="5"/>
    <n v="419"/>
    <n v="93.56"/>
    <n v="8.0000000000000002E-3"/>
    <n v="2E-3"/>
  </r>
  <r>
    <x v="35"/>
    <x v="2"/>
    <n v="9"/>
    <x v="9"/>
    <n v="55013"/>
    <n v="0"/>
    <n v="0"/>
    <n v="0"/>
    <n v="0"/>
    <n v="0"/>
    <n v="109"/>
    <n v="26146"/>
    <n v="15159.64"/>
    <n v="0.47499999999999998"/>
    <n v="0.27600000000000002"/>
  </r>
  <r>
    <x v="35"/>
    <x v="3"/>
    <n v="0"/>
    <x v="0"/>
    <n v="55811"/>
    <n v="0"/>
    <n v="0"/>
    <n v="0"/>
    <n v="0"/>
    <n v="0"/>
    <n v="9"/>
    <n v="7148"/>
    <n v="753.28"/>
    <n v="0.128"/>
    <n v="1.2999999999999999E-2"/>
  </r>
  <r>
    <x v="35"/>
    <x v="3"/>
    <n v="1"/>
    <x v="1"/>
    <n v="55811"/>
    <n v="0"/>
    <n v="0"/>
    <n v="0"/>
    <n v="0"/>
    <n v="0"/>
    <n v="273"/>
    <n v="4387"/>
    <n v="7652.61"/>
    <n v="7.9000000000000001E-2"/>
    <n v="0.13700000000000001"/>
  </r>
  <r>
    <x v="35"/>
    <x v="3"/>
    <n v="2"/>
    <x v="2"/>
    <n v="55811"/>
    <n v="0"/>
    <n v="0"/>
    <n v="0"/>
    <n v="0"/>
    <n v="0"/>
    <n v="40"/>
    <n v="18202"/>
    <n v="20672.05"/>
    <n v="0.32600000000000001"/>
    <n v="0.37"/>
  </r>
  <r>
    <x v="35"/>
    <x v="3"/>
    <n v="3"/>
    <x v="3"/>
    <n v="55811"/>
    <n v="0"/>
    <n v="0"/>
    <n v="0"/>
    <n v="0"/>
    <n v="0"/>
    <n v="60"/>
    <n v="9498"/>
    <n v="12754.35"/>
    <n v="0.17"/>
    <n v="0.22900000000000001"/>
  </r>
  <r>
    <x v="35"/>
    <x v="3"/>
    <n v="4"/>
    <x v="4"/>
    <n v="55811"/>
    <n v="0"/>
    <n v="0"/>
    <n v="0"/>
    <n v="0"/>
    <n v="0"/>
    <n v="5"/>
    <n v="1493"/>
    <n v="665.77"/>
    <n v="2.7E-2"/>
    <n v="1.2E-2"/>
  </r>
  <r>
    <x v="35"/>
    <x v="3"/>
    <n v="5"/>
    <x v="5"/>
    <n v="55811"/>
    <n v="0"/>
    <n v="0"/>
    <n v="0"/>
    <n v="0"/>
    <n v="0"/>
    <n v="330"/>
    <n v="35899"/>
    <n v="53829.31"/>
    <n v="0.64300000000000002"/>
    <n v="0.96399999999999997"/>
  </r>
  <r>
    <x v="35"/>
    <x v="3"/>
    <n v="6"/>
    <x v="6"/>
    <n v="55811"/>
    <n v="0"/>
    <n v="0"/>
    <n v="0"/>
    <n v="0"/>
    <n v="0"/>
    <n v="69"/>
    <n v="19522"/>
    <n v="17341.060000000001"/>
    <n v="0.35"/>
    <n v="0.311"/>
  </r>
  <r>
    <x v="35"/>
    <x v="3"/>
    <n v="7"/>
    <x v="7"/>
    <n v="55811"/>
    <n v="0"/>
    <n v="0"/>
    <n v="0"/>
    <n v="0"/>
    <n v="0"/>
    <n v="4"/>
    <n v="429"/>
    <n v="498.04"/>
    <n v="8.0000000000000002E-3"/>
    <n v="8.9999999999999993E-3"/>
  </r>
  <r>
    <x v="35"/>
    <x v="3"/>
    <n v="8"/>
    <x v="8"/>
    <n v="55811"/>
    <n v="0"/>
    <n v="0"/>
    <n v="0"/>
    <n v="0"/>
    <n v="0"/>
    <n v="8"/>
    <n v="263"/>
    <n v="373.21"/>
    <n v="5.0000000000000001E-3"/>
    <n v="7.0000000000000001E-3"/>
  </r>
  <r>
    <x v="35"/>
    <x v="3"/>
    <n v="9"/>
    <x v="9"/>
    <n v="55811"/>
    <n v="0"/>
    <n v="0"/>
    <n v="0"/>
    <n v="0"/>
    <n v="0"/>
    <n v="86"/>
    <n v="13548"/>
    <n v="16731.57"/>
    <n v="0.24299999999999999"/>
    <n v="0.3"/>
  </r>
  <r>
    <x v="35"/>
    <x v="4"/>
    <n v="0"/>
    <x v="0"/>
    <n v="56025"/>
    <n v="0"/>
    <n v="0"/>
    <n v="0"/>
    <n v="0"/>
    <n v="0"/>
    <n v="8"/>
    <n v="2397"/>
    <n v="1650.97"/>
    <n v="4.2999999999999997E-2"/>
    <n v="2.9000000000000001E-2"/>
  </r>
  <r>
    <x v="35"/>
    <x v="4"/>
    <n v="1"/>
    <x v="1"/>
    <n v="56025"/>
    <n v="0"/>
    <n v="0"/>
    <n v="0"/>
    <n v="0"/>
    <n v="0"/>
    <n v="317"/>
    <n v="5293"/>
    <n v="8960.5300000000007"/>
    <n v="9.4E-2"/>
    <n v="0.16"/>
  </r>
  <r>
    <x v="35"/>
    <x v="4"/>
    <n v="2"/>
    <x v="2"/>
    <n v="56025"/>
    <n v="0"/>
    <n v="0"/>
    <n v="0"/>
    <n v="0"/>
    <n v="0"/>
    <n v="46"/>
    <n v="11432"/>
    <n v="22408.83"/>
    <n v="0.20399999999999999"/>
    <n v="0.4"/>
  </r>
  <r>
    <x v="35"/>
    <x v="4"/>
    <n v="3"/>
    <x v="3"/>
    <n v="56025"/>
    <n v="0"/>
    <n v="0"/>
    <n v="0"/>
    <n v="0"/>
    <n v="0"/>
    <n v="86"/>
    <n v="19180"/>
    <n v="22935.06"/>
    <n v="0.34200000000000003"/>
    <n v="0.40899999999999997"/>
  </r>
  <r>
    <x v="35"/>
    <x v="4"/>
    <n v="4"/>
    <x v="4"/>
    <n v="56025"/>
    <n v="0"/>
    <n v="0"/>
    <n v="0"/>
    <n v="0"/>
    <n v="0"/>
    <n v="28"/>
    <n v="6652"/>
    <n v="4890.1499999999996"/>
    <n v="0.11899999999999999"/>
    <n v="8.6999999999999994E-2"/>
  </r>
  <r>
    <x v="35"/>
    <x v="4"/>
    <n v="5"/>
    <x v="5"/>
    <n v="56025"/>
    <n v="0"/>
    <n v="0"/>
    <n v="0"/>
    <n v="0"/>
    <n v="0"/>
    <n v="317"/>
    <n v="24494"/>
    <n v="27796.13"/>
    <n v="0.437"/>
    <n v="0.496"/>
  </r>
  <r>
    <x v="35"/>
    <x v="4"/>
    <n v="6"/>
    <x v="6"/>
    <n v="56025"/>
    <n v="0"/>
    <n v="0"/>
    <n v="0"/>
    <n v="0"/>
    <n v="0"/>
    <n v="125"/>
    <n v="31493"/>
    <n v="44833.87"/>
    <n v="0.56200000000000006"/>
    <n v="0.8"/>
  </r>
  <r>
    <x v="35"/>
    <x v="4"/>
    <n v="7"/>
    <x v="7"/>
    <n v="56025"/>
    <n v="0"/>
    <n v="0"/>
    <n v="0"/>
    <n v="0"/>
    <n v="0"/>
    <n v="3"/>
    <n v="7"/>
    <n v="20.54"/>
    <n v="0"/>
    <n v="0"/>
  </r>
  <r>
    <x v="35"/>
    <x v="4"/>
    <n v="8"/>
    <x v="8"/>
    <n v="56025"/>
    <n v="0"/>
    <n v="0"/>
    <n v="0"/>
    <n v="0"/>
    <n v="0"/>
    <n v="7"/>
    <n v="48"/>
    <n v="85.62"/>
    <n v="1E-3"/>
    <n v="2E-3"/>
  </r>
  <r>
    <x v="35"/>
    <x v="4"/>
    <n v="9"/>
    <x v="9"/>
    <n v="56025"/>
    <n v="0"/>
    <n v="0"/>
    <n v="0"/>
    <n v="0"/>
    <n v="0"/>
    <n v="91"/>
    <n v="1552"/>
    <n v="2450.5100000000002"/>
    <n v="2.8000000000000001E-2"/>
    <n v="4.3999999999999997E-2"/>
  </r>
  <r>
    <x v="35"/>
    <x v="5"/>
    <n v="0"/>
    <x v="0"/>
    <n v="57115"/>
    <n v="0"/>
    <n v="0"/>
    <n v="0"/>
    <n v="0"/>
    <n v="0"/>
    <n v="10"/>
    <n v="6796"/>
    <n v="5370.42"/>
    <n v="0.11899999999999999"/>
    <n v="9.4E-2"/>
  </r>
  <r>
    <x v="35"/>
    <x v="5"/>
    <n v="1"/>
    <x v="1"/>
    <n v="57115"/>
    <n v="0"/>
    <n v="0"/>
    <n v="0"/>
    <n v="0"/>
    <n v="0"/>
    <n v="324"/>
    <n v="4555"/>
    <n v="6055.13"/>
    <n v="0.08"/>
    <n v="0.106"/>
  </r>
  <r>
    <x v="35"/>
    <x v="5"/>
    <n v="2"/>
    <x v="2"/>
    <n v="57115"/>
    <n v="0"/>
    <n v="0"/>
    <n v="0"/>
    <n v="0"/>
    <n v="0"/>
    <n v="33"/>
    <n v="3319"/>
    <n v="8219.68"/>
    <n v="5.8000000000000003E-2"/>
    <n v="0.14399999999999999"/>
  </r>
  <r>
    <x v="35"/>
    <x v="5"/>
    <n v="3"/>
    <x v="3"/>
    <n v="57115"/>
    <n v="0"/>
    <n v="0"/>
    <n v="0"/>
    <n v="0"/>
    <n v="0"/>
    <n v="76"/>
    <n v="30742"/>
    <n v="37567.410000000003"/>
    <n v="0.53800000000000003"/>
    <n v="0.65800000000000003"/>
  </r>
  <r>
    <x v="35"/>
    <x v="5"/>
    <n v="4"/>
    <x v="4"/>
    <n v="57115"/>
    <n v="0"/>
    <n v="0"/>
    <n v="0"/>
    <n v="0"/>
    <n v="0"/>
    <n v="15"/>
    <n v="1869"/>
    <n v="2146.2199999999998"/>
    <n v="3.3000000000000002E-2"/>
    <n v="3.7999999999999999E-2"/>
  </r>
  <r>
    <x v="35"/>
    <x v="5"/>
    <n v="5"/>
    <x v="5"/>
    <n v="57115"/>
    <n v="0"/>
    <n v="0"/>
    <n v="0"/>
    <n v="0"/>
    <n v="0"/>
    <n v="263"/>
    <n v="38785"/>
    <n v="26870.15"/>
    <n v="0.67900000000000005"/>
    <n v="0.47"/>
  </r>
  <r>
    <x v="35"/>
    <x v="5"/>
    <n v="6"/>
    <x v="6"/>
    <n v="57115"/>
    <n v="0"/>
    <n v="0"/>
    <n v="0"/>
    <n v="0"/>
    <n v="0"/>
    <n v="63"/>
    <n v="20362"/>
    <n v="31383.52"/>
    <n v="0.35699999999999998"/>
    <n v="0.54900000000000004"/>
  </r>
  <r>
    <x v="35"/>
    <x v="5"/>
    <n v="7"/>
    <x v="7"/>
    <n v="57115"/>
    <n v="0"/>
    <n v="0"/>
    <n v="0"/>
    <n v="0"/>
    <n v="0"/>
    <n v="0"/>
    <n v="0"/>
    <n v="0"/>
    <n v="0"/>
    <n v="0"/>
  </r>
  <r>
    <x v="35"/>
    <x v="5"/>
    <n v="8"/>
    <x v="8"/>
    <n v="57115"/>
    <n v="0"/>
    <n v="0"/>
    <n v="0"/>
    <n v="0"/>
    <n v="0"/>
    <n v="6"/>
    <n v="6"/>
    <n v="38.200000000000003"/>
    <n v="0"/>
    <n v="1E-3"/>
  </r>
  <r>
    <x v="35"/>
    <x v="5"/>
    <n v="9"/>
    <x v="9"/>
    <n v="57115"/>
    <n v="0"/>
    <n v="0"/>
    <n v="0"/>
    <n v="0"/>
    <n v="0"/>
    <n v="98"/>
    <n v="11933"/>
    <n v="13456.17"/>
    <n v="0.20899999999999999"/>
    <n v="0.23599999999999999"/>
  </r>
  <r>
    <x v="35"/>
    <x v="6"/>
    <n v="0"/>
    <x v="0"/>
    <n v="58005"/>
    <n v="0"/>
    <n v="0"/>
    <n v="0"/>
    <n v="0"/>
    <n v="0"/>
    <n v="33"/>
    <n v="29484"/>
    <n v="7952.43"/>
    <n v="0.50800000000000001"/>
    <n v="0.13700000000000001"/>
  </r>
  <r>
    <x v="35"/>
    <x v="6"/>
    <n v="1"/>
    <x v="1"/>
    <n v="58005"/>
    <n v="0"/>
    <n v="0"/>
    <n v="0"/>
    <n v="0"/>
    <n v="0"/>
    <n v="266"/>
    <n v="3467"/>
    <n v="5598.41"/>
    <n v="0.06"/>
    <n v="9.7000000000000003E-2"/>
  </r>
  <r>
    <x v="35"/>
    <x v="6"/>
    <n v="2"/>
    <x v="2"/>
    <n v="58005"/>
    <n v="6"/>
    <n v="2853"/>
    <n v="23485.279999999999"/>
    <n v="4.9000000000000002E-2"/>
    <n v="0.40500000000000003"/>
    <n v="40"/>
    <n v="36474"/>
    <n v="27117.03"/>
    <n v="0.629"/>
    <n v="0.46700000000000003"/>
  </r>
  <r>
    <x v="35"/>
    <x v="6"/>
    <n v="3"/>
    <x v="3"/>
    <n v="58005"/>
    <n v="1"/>
    <n v="1"/>
    <n v="5.87"/>
    <n v="0"/>
    <n v="0"/>
    <n v="68"/>
    <n v="17183"/>
    <n v="28659.759999999998"/>
    <n v="0.29599999999999999"/>
    <n v="0.49399999999999999"/>
  </r>
  <r>
    <x v="35"/>
    <x v="6"/>
    <n v="4"/>
    <x v="4"/>
    <n v="58005"/>
    <n v="0"/>
    <n v="0"/>
    <n v="0"/>
    <n v="0"/>
    <n v="0"/>
    <n v="19"/>
    <n v="1718"/>
    <n v="3538.03"/>
    <n v="0.03"/>
    <n v="6.0999999999999999E-2"/>
  </r>
  <r>
    <x v="35"/>
    <x v="6"/>
    <n v="5"/>
    <x v="5"/>
    <n v="58005"/>
    <n v="0"/>
    <n v="0"/>
    <n v="0"/>
    <n v="0"/>
    <n v="0"/>
    <n v="218"/>
    <n v="13914"/>
    <n v="20709.86"/>
    <n v="0.24"/>
    <n v="0.35699999999999998"/>
  </r>
  <r>
    <x v="35"/>
    <x v="6"/>
    <n v="6"/>
    <x v="6"/>
    <n v="58005"/>
    <n v="88"/>
    <n v="12634"/>
    <n v="44454.23"/>
    <n v="0.218"/>
    <n v="0.76600000000000001"/>
    <n v="43"/>
    <n v="14159"/>
    <n v="29755.51"/>
    <n v="0.24399999999999999"/>
    <n v="0.51300000000000001"/>
  </r>
  <r>
    <x v="35"/>
    <x v="6"/>
    <n v="7"/>
    <x v="7"/>
    <n v="58005"/>
    <n v="0"/>
    <n v="0"/>
    <n v="0"/>
    <n v="0"/>
    <n v="0"/>
    <n v="0"/>
    <n v="0"/>
    <n v="0"/>
    <n v="0"/>
    <n v="0"/>
  </r>
  <r>
    <x v="35"/>
    <x v="6"/>
    <n v="8"/>
    <x v="8"/>
    <n v="58005"/>
    <n v="0"/>
    <n v="0"/>
    <n v="0"/>
    <n v="0"/>
    <n v="0"/>
    <n v="15"/>
    <n v="7955"/>
    <n v="6127.76"/>
    <n v="0.13700000000000001"/>
    <n v="0.106"/>
  </r>
  <r>
    <x v="35"/>
    <x v="6"/>
    <n v="9"/>
    <x v="9"/>
    <n v="58005"/>
    <n v="0"/>
    <n v="0"/>
    <n v="0"/>
    <n v="0"/>
    <n v="0"/>
    <n v="90"/>
    <n v="16470"/>
    <n v="13357.78"/>
    <n v="0.28399999999999997"/>
    <n v="0.23"/>
  </r>
  <r>
    <x v="35"/>
    <x v="7"/>
    <n v="0"/>
    <x v="0"/>
    <n v="58664"/>
    <n v="0"/>
    <n v="0"/>
    <n v="0"/>
    <n v="0"/>
    <n v="0"/>
    <n v="20"/>
    <n v="8584"/>
    <n v="6520.71"/>
    <n v="0.14599999999999999"/>
    <n v="0.111"/>
  </r>
  <r>
    <x v="35"/>
    <x v="7"/>
    <n v="1"/>
    <x v="1"/>
    <n v="58664"/>
    <n v="0"/>
    <n v="0"/>
    <n v="0"/>
    <n v="0"/>
    <n v="0"/>
    <n v="269"/>
    <n v="2324"/>
    <n v="3451.96"/>
    <n v="0.04"/>
    <n v="5.8999999999999997E-2"/>
  </r>
  <r>
    <x v="35"/>
    <x v="7"/>
    <n v="2"/>
    <x v="2"/>
    <n v="58664"/>
    <n v="0"/>
    <n v="0"/>
    <n v="0"/>
    <n v="0"/>
    <n v="0"/>
    <n v="65"/>
    <n v="27654"/>
    <n v="47584.59"/>
    <n v="0.47099999999999997"/>
    <n v="0.81100000000000005"/>
  </r>
  <r>
    <x v="35"/>
    <x v="7"/>
    <n v="3"/>
    <x v="3"/>
    <n v="58664"/>
    <n v="0"/>
    <n v="0"/>
    <n v="0"/>
    <n v="0"/>
    <n v="0"/>
    <n v="60"/>
    <n v="8459"/>
    <n v="15058.19"/>
    <n v="0.14399999999999999"/>
    <n v="0.25700000000000001"/>
  </r>
  <r>
    <x v="35"/>
    <x v="7"/>
    <n v="4"/>
    <x v="4"/>
    <n v="58664"/>
    <n v="0"/>
    <n v="0"/>
    <n v="0"/>
    <n v="0"/>
    <n v="0"/>
    <n v="25"/>
    <n v="6719"/>
    <n v="7057.86"/>
    <n v="0.115"/>
    <n v="0.12"/>
  </r>
  <r>
    <x v="35"/>
    <x v="7"/>
    <n v="5"/>
    <x v="5"/>
    <n v="58664"/>
    <n v="1"/>
    <n v="10"/>
    <n v="46.84"/>
    <n v="0"/>
    <n v="1E-3"/>
    <n v="247"/>
    <n v="26790"/>
    <n v="37716.019999999997"/>
    <n v="0.45700000000000002"/>
    <n v="0.64300000000000002"/>
  </r>
  <r>
    <x v="35"/>
    <x v="7"/>
    <n v="6"/>
    <x v="6"/>
    <n v="58664"/>
    <n v="58"/>
    <n v="16781"/>
    <n v="64362.43"/>
    <n v="0.28599999999999998"/>
    <n v="1.0960000000000001"/>
    <n v="70"/>
    <n v="13790"/>
    <n v="23640.02"/>
    <n v="0.23499999999999999"/>
    <n v="0.40300000000000002"/>
  </r>
  <r>
    <x v="35"/>
    <x v="7"/>
    <n v="7"/>
    <x v="7"/>
    <n v="58664"/>
    <n v="0"/>
    <n v="0"/>
    <n v="0"/>
    <n v="0"/>
    <n v="0"/>
    <n v="0"/>
    <n v="0"/>
    <n v="0"/>
    <n v="0"/>
    <n v="0"/>
  </r>
  <r>
    <x v="35"/>
    <x v="7"/>
    <n v="8"/>
    <x v="8"/>
    <n v="58664"/>
    <n v="0"/>
    <n v="0"/>
    <n v="0"/>
    <n v="0"/>
    <n v="0"/>
    <n v="4"/>
    <n v="21"/>
    <n v="36.130000000000003"/>
    <n v="0"/>
    <n v="1E-3"/>
  </r>
  <r>
    <x v="35"/>
    <x v="7"/>
    <n v="9"/>
    <x v="9"/>
    <n v="58664"/>
    <n v="0"/>
    <n v="0"/>
    <n v="0"/>
    <n v="0"/>
    <n v="0"/>
    <n v="120"/>
    <n v="11552"/>
    <n v="17139.830000000002"/>
    <n v="0.19700000000000001"/>
    <n v="0.29199999999999998"/>
  </r>
  <r>
    <x v="35"/>
    <x v="8"/>
    <n v="0"/>
    <x v="0"/>
    <n v="59392"/>
    <n v="0"/>
    <n v="0"/>
    <n v="0"/>
    <n v="0"/>
    <n v="0"/>
    <n v="44"/>
    <n v="8216"/>
    <n v="9977.08"/>
    <n v="0.13800000000000001"/>
    <n v="0.16800000000000001"/>
  </r>
  <r>
    <x v="35"/>
    <x v="8"/>
    <n v="1"/>
    <x v="1"/>
    <n v="59392"/>
    <n v="0"/>
    <n v="0"/>
    <n v="0"/>
    <n v="0"/>
    <n v="0"/>
    <n v="270"/>
    <n v="2630"/>
    <n v="4898.3599999999997"/>
    <n v="4.3999999999999997E-2"/>
    <n v="8.2000000000000003E-2"/>
  </r>
  <r>
    <x v="35"/>
    <x v="8"/>
    <n v="2"/>
    <x v="2"/>
    <n v="59392"/>
    <n v="0"/>
    <n v="0"/>
    <n v="0"/>
    <n v="0"/>
    <n v="0"/>
    <n v="7"/>
    <n v="7015"/>
    <n v="16199.57"/>
    <n v="0.11799999999999999"/>
    <n v="0.27300000000000002"/>
  </r>
  <r>
    <x v="35"/>
    <x v="8"/>
    <n v="3"/>
    <x v="3"/>
    <n v="59392"/>
    <n v="0"/>
    <n v="0"/>
    <n v="0"/>
    <n v="0"/>
    <n v="0"/>
    <n v="69"/>
    <n v="8326"/>
    <n v="9189"/>
    <n v="0.14000000000000001"/>
    <n v="0.155"/>
  </r>
  <r>
    <x v="35"/>
    <x v="8"/>
    <n v="4"/>
    <x v="4"/>
    <n v="59392"/>
    <n v="0"/>
    <n v="0"/>
    <n v="0"/>
    <n v="0"/>
    <n v="0"/>
    <n v="31"/>
    <n v="4546"/>
    <n v="3231.6"/>
    <n v="7.6999999999999999E-2"/>
    <n v="5.3999999999999999E-2"/>
  </r>
  <r>
    <x v="35"/>
    <x v="8"/>
    <n v="5"/>
    <x v="5"/>
    <n v="59392"/>
    <n v="0"/>
    <n v="0"/>
    <n v="0"/>
    <n v="0"/>
    <n v="0"/>
    <n v="197"/>
    <n v="15935"/>
    <n v="19543.349999999999"/>
    <n v="0.26800000000000002"/>
    <n v="0.32900000000000001"/>
  </r>
  <r>
    <x v="35"/>
    <x v="8"/>
    <n v="6"/>
    <x v="6"/>
    <n v="59392"/>
    <n v="0"/>
    <n v="0"/>
    <n v="0"/>
    <n v="0"/>
    <n v="0"/>
    <n v="18"/>
    <n v="6553"/>
    <n v="10602.09"/>
    <n v="0.11"/>
    <n v="0.17899999999999999"/>
  </r>
  <r>
    <x v="35"/>
    <x v="8"/>
    <n v="7"/>
    <x v="7"/>
    <n v="59392"/>
    <n v="0"/>
    <n v="0"/>
    <n v="0"/>
    <n v="0"/>
    <n v="0"/>
    <n v="2"/>
    <n v="246"/>
    <n v="239.7"/>
    <n v="4.0000000000000001E-3"/>
    <n v="4.0000000000000001E-3"/>
  </r>
  <r>
    <x v="35"/>
    <x v="8"/>
    <n v="8"/>
    <x v="8"/>
    <n v="59392"/>
    <n v="0"/>
    <n v="0"/>
    <n v="0"/>
    <n v="0"/>
    <n v="0"/>
    <n v="5"/>
    <n v="1437"/>
    <n v="959.45"/>
    <n v="2.4E-2"/>
    <n v="1.6E-2"/>
  </r>
  <r>
    <x v="35"/>
    <x v="8"/>
    <n v="9"/>
    <x v="9"/>
    <n v="59392"/>
    <n v="0"/>
    <n v="0"/>
    <n v="0"/>
    <n v="0"/>
    <n v="0"/>
    <n v="119"/>
    <n v="21736"/>
    <n v="27311.42"/>
    <n v="0.36599999999999999"/>
    <n v="0.46"/>
  </r>
  <r>
    <x v="36"/>
    <x v="0"/>
    <n v="0"/>
    <x v="0"/>
    <n v="8864"/>
    <n v="0"/>
    <n v="0"/>
    <n v="0"/>
    <n v="0"/>
    <n v="0"/>
    <n v="6"/>
    <n v="67"/>
    <n v="110.8"/>
    <n v="8.0000000000000002E-3"/>
    <n v="1.2E-2"/>
  </r>
  <r>
    <x v="36"/>
    <x v="0"/>
    <n v="1"/>
    <x v="1"/>
    <n v="8864"/>
    <n v="0"/>
    <n v="0"/>
    <n v="0"/>
    <n v="0"/>
    <n v="0"/>
    <n v="8"/>
    <n v="2130"/>
    <n v="501.7"/>
    <n v="0.24"/>
    <n v="5.7000000000000002E-2"/>
  </r>
  <r>
    <x v="36"/>
    <x v="0"/>
    <n v="2"/>
    <x v="2"/>
    <n v="8864"/>
    <n v="1"/>
    <n v="3218"/>
    <n v="10201.06"/>
    <n v="0.36299999999999999"/>
    <n v="1.151"/>
    <n v="1"/>
    <n v="5473"/>
    <n v="3181.84"/>
    <n v="0.61699999999999999"/>
    <n v="0.35899999999999999"/>
  </r>
  <r>
    <x v="36"/>
    <x v="0"/>
    <n v="3"/>
    <x v="3"/>
    <n v="8864"/>
    <n v="0"/>
    <n v="0"/>
    <n v="0"/>
    <n v="0"/>
    <n v="0"/>
    <n v="9"/>
    <n v="1553"/>
    <n v="2130.5"/>
    <n v="0.17499999999999999"/>
    <n v="0.24"/>
  </r>
  <r>
    <x v="36"/>
    <x v="0"/>
    <n v="4"/>
    <x v="4"/>
    <n v="8864"/>
    <n v="0"/>
    <n v="0"/>
    <n v="0"/>
    <n v="0"/>
    <n v="0"/>
    <n v="1"/>
    <n v="1500"/>
    <n v="1500"/>
    <n v="0.16900000000000001"/>
    <n v="0.16900000000000001"/>
  </r>
  <r>
    <x v="36"/>
    <x v="0"/>
    <n v="5"/>
    <x v="5"/>
    <n v="8864"/>
    <n v="0"/>
    <n v="0"/>
    <n v="0"/>
    <n v="0"/>
    <n v="0"/>
    <n v="21"/>
    <n v="5366"/>
    <n v="13621.2"/>
    <n v="0.60499999999999998"/>
    <n v="1.536"/>
  </r>
  <r>
    <x v="36"/>
    <x v="0"/>
    <n v="6"/>
    <x v="6"/>
    <n v="8862"/>
    <n v="0"/>
    <n v="0"/>
    <n v="0"/>
    <n v="0"/>
    <n v="0"/>
    <n v="0"/>
    <n v="0"/>
    <n v="0"/>
    <n v="0"/>
    <n v="0"/>
  </r>
  <r>
    <x v="36"/>
    <x v="0"/>
    <n v="7"/>
    <x v="7"/>
    <n v="8864"/>
    <n v="0"/>
    <n v="0"/>
    <n v="0"/>
    <n v="0"/>
    <n v="0"/>
    <n v="1"/>
    <n v="1"/>
    <n v="1.1000000000000001"/>
    <n v="0"/>
    <n v="0"/>
  </r>
  <r>
    <x v="36"/>
    <x v="0"/>
    <n v="8"/>
    <x v="8"/>
    <n v="8864"/>
    <n v="0"/>
    <n v="0"/>
    <n v="0"/>
    <n v="0"/>
    <n v="0"/>
    <n v="2"/>
    <n v="2"/>
    <n v="3.2"/>
    <n v="0"/>
    <n v="0"/>
  </r>
  <r>
    <x v="36"/>
    <x v="0"/>
    <n v="9"/>
    <x v="9"/>
    <n v="8864"/>
    <n v="0"/>
    <n v="0"/>
    <n v="0"/>
    <n v="0"/>
    <n v="0"/>
    <n v="3"/>
    <n v="7"/>
    <n v="11"/>
    <n v="1E-3"/>
    <n v="1E-3"/>
  </r>
  <r>
    <x v="36"/>
    <x v="1"/>
    <n v="0"/>
    <x v="0"/>
    <n v="9138"/>
    <n v="0"/>
    <n v="0"/>
    <n v="0"/>
    <n v="0"/>
    <n v="0"/>
    <n v="14"/>
    <n v="6873"/>
    <n v="230.7"/>
    <n v="0.752"/>
    <n v="2.5000000000000001E-2"/>
  </r>
  <r>
    <x v="36"/>
    <x v="1"/>
    <n v="1"/>
    <x v="1"/>
    <n v="9138"/>
    <n v="0"/>
    <n v="0"/>
    <n v="0"/>
    <n v="0"/>
    <n v="0"/>
    <n v="8"/>
    <n v="47"/>
    <n v="215.9"/>
    <n v="5.0000000000000001E-3"/>
    <n v="2.4E-2"/>
  </r>
  <r>
    <x v="36"/>
    <x v="1"/>
    <n v="2"/>
    <x v="2"/>
    <n v="9138"/>
    <n v="0"/>
    <n v="0"/>
    <n v="0"/>
    <n v="0"/>
    <n v="0"/>
    <n v="1"/>
    <n v="5"/>
    <n v="6.3"/>
    <n v="1E-3"/>
    <n v="1E-3"/>
  </r>
  <r>
    <x v="36"/>
    <x v="1"/>
    <n v="3"/>
    <x v="3"/>
    <n v="9138"/>
    <n v="0"/>
    <n v="0"/>
    <n v="0"/>
    <n v="0"/>
    <n v="0"/>
    <n v="6"/>
    <n v="2202"/>
    <n v="2263"/>
    <n v="0.24099999999999999"/>
    <n v="0.248"/>
  </r>
  <r>
    <x v="36"/>
    <x v="1"/>
    <n v="4"/>
    <x v="4"/>
    <n v="9138"/>
    <n v="0"/>
    <n v="0"/>
    <n v="0"/>
    <n v="0"/>
    <n v="0"/>
    <n v="4"/>
    <n v="79"/>
    <n v="76.7"/>
    <n v="8.9999999999999993E-3"/>
    <n v="8.0000000000000002E-3"/>
  </r>
  <r>
    <x v="36"/>
    <x v="1"/>
    <n v="5"/>
    <x v="5"/>
    <n v="9138"/>
    <n v="0"/>
    <n v="0"/>
    <n v="0"/>
    <n v="0"/>
    <n v="0"/>
    <n v="11"/>
    <n v="88"/>
    <n v="170.9"/>
    <n v="0.01"/>
    <n v="1.9E-2"/>
  </r>
  <r>
    <x v="36"/>
    <x v="1"/>
    <n v="6"/>
    <x v="6"/>
    <n v="9138"/>
    <n v="0"/>
    <n v="0"/>
    <n v="0"/>
    <n v="0"/>
    <n v="0"/>
    <n v="1"/>
    <n v="32"/>
    <n v="45.3"/>
    <n v="4.0000000000000001E-3"/>
    <n v="5.0000000000000001E-3"/>
  </r>
  <r>
    <x v="36"/>
    <x v="1"/>
    <n v="7"/>
    <x v="7"/>
    <n v="9138"/>
    <n v="0"/>
    <n v="0"/>
    <n v="0"/>
    <n v="0"/>
    <n v="0"/>
    <n v="0"/>
    <n v="0"/>
    <n v="0"/>
    <n v="0"/>
    <n v="0"/>
  </r>
  <r>
    <x v="36"/>
    <x v="1"/>
    <n v="8"/>
    <x v="8"/>
    <n v="9138"/>
    <n v="0"/>
    <n v="0"/>
    <n v="0"/>
    <n v="0"/>
    <n v="0"/>
    <n v="1"/>
    <n v="20"/>
    <n v="33.299999999999997"/>
    <n v="2E-3"/>
    <n v="4.0000000000000001E-3"/>
  </r>
  <r>
    <x v="36"/>
    <x v="1"/>
    <n v="9"/>
    <x v="9"/>
    <n v="9138"/>
    <n v="0"/>
    <n v="0"/>
    <n v="0"/>
    <n v="0"/>
    <n v="0"/>
    <n v="9"/>
    <n v="31"/>
    <n v="41.5"/>
    <n v="3.0000000000000001E-3"/>
    <n v="5.0000000000000001E-3"/>
  </r>
  <r>
    <x v="36"/>
    <x v="2"/>
    <n v="0"/>
    <x v="0"/>
    <n v="9326"/>
    <n v="0"/>
    <n v="0"/>
    <n v="0"/>
    <n v="0"/>
    <n v="0"/>
    <n v="5"/>
    <n v="39"/>
    <n v="48"/>
    <n v="4.0000000000000001E-3"/>
    <n v="5.0000000000000001E-3"/>
  </r>
  <r>
    <x v="36"/>
    <x v="2"/>
    <n v="1"/>
    <x v="1"/>
    <n v="9326"/>
    <n v="0"/>
    <n v="0"/>
    <n v="0"/>
    <n v="0"/>
    <n v="0"/>
    <n v="5"/>
    <n v="54"/>
    <n v="219.5"/>
    <n v="6.0000000000000001E-3"/>
    <n v="2.4E-2"/>
  </r>
  <r>
    <x v="36"/>
    <x v="2"/>
    <n v="2"/>
    <x v="2"/>
    <n v="9326"/>
    <n v="0"/>
    <n v="0"/>
    <n v="0"/>
    <n v="0"/>
    <n v="0"/>
    <n v="0"/>
    <n v="0"/>
    <n v="0"/>
    <n v="0"/>
    <n v="0"/>
  </r>
  <r>
    <x v="36"/>
    <x v="2"/>
    <n v="3"/>
    <x v="3"/>
    <n v="9326"/>
    <n v="0"/>
    <n v="0"/>
    <n v="0"/>
    <n v="0"/>
    <n v="0"/>
    <n v="6"/>
    <n v="308"/>
    <n v="432.2"/>
    <n v="3.3000000000000002E-2"/>
    <n v="4.5999999999999999E-2"/>
  </r>
  <r>
    <x v="36"/>
    <x v="2"/>
    <n v="4"/>
    <x v="4"/>
    <n v="9326"/>
    <n v="0"/>
    <n v="0"/>
    <n v="0"/>
    <n v="0"/>
    <n v="0"/>
    <n v="4"/>
    <n v="1073"/>
    <n v="664.3"/>
    <n v="0.115"/>
    <n v="7.0999999999999994E-2"/>
  </r>
  <r>
    <x v="36"/>
    <x v="2"/>
    <n v="5"/>
    <x v="5"/>
    <n v="9326"/>
    <n v="0"/>
    <n v="0"/>
    <n v="0"/>
    <n v="0"/>
    <n v="0"/>
    <n v="3"/>
    <n v="45"/>
    <n v="60.2"/>
    <n v="5.0000000000000001E-3"/>
    <n v="6.0000000000000001E-3"/>
  </r>
  <r>
    <x v="36"/>
    <x v="2"/>
    <n v="6"/>
    <x v="6"/>
    <n v="9326"/>
    <n v="0"/>
    <n v="0"/>
    <n v="0"/>
    <n v="0"/>
    <n v="0"/>
    <n v="5"/>
    <n v="4362"/>
    <n v="2186.1"/>
    <n v="0.46800000000000003"/>
    <n v="0.23400000000000001"/>
  </r>
  <r>
    <x v="36"/>
    <x v="2"/>
    <n v="7"/>
    <x v="7"/>
    <n v="9326"/>
    <n v="0"/>
    <n v="0"/>
    <n v="0"/>
    <n v="0"/>
    <n v="0"/>
    <n v="0"/>
    <n v="0"/>
    <n v="0"/>
    <n v="0"/>
    <n v="0"/>
  </r>
  <r>
    <x v="36"/>
    <x v="2"/>
    <n v="8"/>
    <x v="8"/>
    <n v="9326"/>
    <n v="0"/>
    <n v="0"/>
    <n v="0"/>
    <n v="0"/>
    <n v="0"/>
    <n v="1"/>
    <n v="2255"/>
    <n v="1052.3"/>
    <n v="0.24199999999999999"/>
    <n v="0.113"/>
  </r>
  <r>
    <x v="36"/>
    <x v="2"/>
    <n v="9"/>
    <x v="9"/>
    <n v="9326"/>
    <n v="0"/>
    <n v="0"/>
    <n v="0"/>
    <n v="0"/>
    <n v="0"/>
    <n v="3"/>
    <n v="30"/>
    <n v="25.6"/>
    <n v="3.0000000000000001E-3"/>
    <n v="3.0000000000000001E-3"/>
  </r>
  <r>
    <x v="36"/>
    <x v="3"/>
    <n v="0"/>
    <x v="0"/>
    <n v="9422"/>
    <n v="0"/>
    <n v="0"/>
    <n v="0"/>
    <n v="0"/>
    <n v="0"/>
    <n v="11"/>
    <n v="359"/>
    <n v="474.5"/>
    <n v="3.7999999999999999E-2"/>
    <n v="0.05"/>
  </r>
  <r>
    <x v="36"/>
    <x v="3"/>
    <n v="1"/>
    <x v="1"/>
    <n v="9422"/>
    <n v="0"/>
    <n v="0"/>
    <n v="0"/>
    <n v="0"/>
    <n v="0"/>
    <n v="12"/>
    <n v="946"/>
    <n v="2473.5"/>
    <n v="0.1"/>
    <n v="0.26300000000000001"/>
  </r>
  <r>
    <x v="36"/>
    <x v="3"/>
    <n v="2"/>
    <x v="2"/>
    <n v="9422"/>
    <n v="0"/>
    <n v="0"/>
    <n v="0"/>
    <n v="0"/>
    <n v="0"/>
    <n v="1"/>
    <n v="2255"/>
    <n v="4510"/>
    <n v="0.23899999999999999"/>
    <n v="0.47899999999999998"/>
  </r>
  <r>
    <x v="36"/>
    <x v="3"/>
    <n v="3"/>
    <x v="3"/>
    <n v="9422"/>
    <n v="0"/>
    <n v="0"/>
    <n v="0"/>
    <n v="0"/>
    <n v="0"/>
    <n v="11"/>
    <n v="371"/>
    <n v="695.9"/>
    <n v="3.9E-2"/>
    <n v="7.3999999999999996E-2"/>
  </r>
  <r>
    <x v="36"/>
    <x v="3"/>
    <n v="4"/>
    <x v="4"/>
    <n v="9422"/>
    <n v="0"/>
    <n v="0"/>
    <n v="0"/>
    <n v="0"/>
    <n v="0"/>
    <n v="2"/>
    <n v="157"/>
    <n v="505"/>
    <n v="1.7000000000000001E-2"/>
    <n v="5.3999999999999999E-2"/>
  </r>
  <r>
    <x v="36"/>
    <x v="3"/>
    <n v="5"/>
    <x v="5"/>
    <n v="9422"/>
    <n v="0"/>
    <n v="0"/>
    <n v="0"/>
    <n v="0"/>
    <n v="0"/>
    <n v="8"/>
    <n v="404"/>
    <n v="1042.4000000000001"/>
    <n v="4.2999999999999997E-2"/>
    <n v="0.111"/>
  </r>
  <r>
    <x v="36"/>
    <x v="3"/>
    <n v="6"/>
    <x v="6"/>
    <n v="9422"/>
    <n v="0"/>
    <n v="0"/>
    <n v="0"/>
    <n v="0"/>
    <n v="0"/>
    <n v="4"/>
    <n v="2053"/>
    <n v="1625.3"/>
    <n v="0.218"/>
    <n v="0.17299999999999999"/>
  </r>
  <r>
    <x v="36"/>
    <x v="3"/>
    <n v="7"/>
    <x v="7"/>
    <n v="9422"/>
    <n v="0"/>
    <n v="0"/>
    <n v="0"/>
    <n v="0"/>
    <n v="0"/>
    <n v="0"/>
    <n v="0"/>
    <n v="0"/>
    <n v="0"/>
    <n v="0"/>
  </r>
  <r>
    <x v="36"/>
    <x v="3"/>
    <n v="8"/>
    <x v="8"/>
    <n v="9422"/>
    <n v="0"/>
    <n v="0"/>
    <n v="0"/>
    <n v="0"/>
    <n v="0"/>
    <n v="1"/>
    <n v="33"/>
    <n v="132"/>
    <n v="4.0000000000000001E-3"/>
    <n v="1.4E-2"/>
  </r>
  <r>
    <x v="36"/>
    <x v="3"/>
    <n v="9"/>
    <x v="9"/>
    <n v="9422"/>
    <n v="0"/>
    <n v="0"/>
    <n v="0"/>
    <n v="0"/>
    <n v="0"/>
    <n v="5"/>
    <n v="229"/>
    <n v="240.1"/>
    <n v="2.4E-2"/>
    <n v="2.5000000000000001E-2"/>
  </r>
  <r>
    <x v="36"/>
    <x v="4"/>
    <n v="0"/>
    <x v="0"/>
    <n v="9537"/>
    <n v="0"/>
    <n v="0"/>
    <n v="0"/>
    <n v="0"/>
    <n v="0"/>
    <n v="8"/>
    <n v="482"/>
    <n v="683.2"/>
    <n v="5.0999999999999997E-2"/>
    <n v="7.1999999999999995E-2"/>
  </r>
  <r>
    <x v="36"/>
    <x v="4"/>
    <n v="1"/>
    <x v="1"/>
    <n v="9537"/>
    <n v="0"/>
    <n v="0"/>
    <n v="0"/>
    <n v="0"/>
    <n v="0"/>
    <n v="4"/>
    <n v="37"/>
    <n v="155"/>
    <n v="4.0000000000000001E-3"/>
    <n v="1.6E-2"/>
  </r>
  <r>
    <x v="36"/>
    <x v="4"/>
    <n v="2"/>
    <x v="2"/>
    <n v="9537"/>
    <n v="0"/>
    <n v="0"/>
    <n v="0"/>
    <n v="0"/>
    <n v="0"/>
    <n v="0"/>
    <n v="0"/>
    <n v="0"/>
    <n v="0"/>
    <n v="0"/>
  </r>
  <r>
    <x v="36"/>
    <x v="4"/>
    <n v="3"/>
    <x v="3"/>
    <n v="9537"/>
    <n v="0"/>
    <n v="0"/>
    <n v="0"/>
    <n v="0"/>
    <n v="0"/>
    <n v="9"/>
    <n v="523"/>
    <n v="921.1"/>
    <n v="5.5E-2"/>
    <n v="9.7000000000000003E-2"/>
  </r>
  <r>
    <x v="36"/>
    <x v="4"/>
    <n v="4"/>
    <x v="4"/>
    <n v="9537"/>
    <n v="0"/>
    <n v="0"/>
    <n v="0"/>
    <n v="0"/>
    <n v="0"/>
    <n v="3"/>
    <n v="1131"/>
    <n v="271.8"/>
    <n v="0.11899999999999999"/>
    <n v="2.8000000000000001E-2"/>
  </r>
  <r>
    <x v="36"/>
    <x v="4"/>
    <n v="5"/>
    <x v="5"/>
    <n v="9537"/>
    <n v="0"/>
    <n v="0"/>
    <n v="0"/>
    <n v="0"/>
    <n v="0"/>
    <n v="14"/>
    <n v="1436"/>
    <n v="2704.3"/>
    <n v="0.151"/>
    <n v="0.28399999999999997"/>
  </r>
  <r>
    <x v="36"/>
    <x v="4"/>
    <n v="6"/>
    <x v="6"/>
    <n v="9537"/>
    <n v="0"/>
    <n v="0"/>
    <n v="0"/>
    <n v="0"/>
    <n v="0"/>
    <n v="0"/>
    <n v="0"/>
    <n v="0"/>
    <n v="0"/>
    <n v="0"/>
  </r>
  <r>
    <x v="36"/>
    <x v="4"/>
    <n v="7"/>
    <x v="7"/>
    <n v="9537"/>
    <n v="0"/>
    <n v="0"/>
    <n v="0"/>
    <n v="0"/>
    <n v="0"/>
    <n v="0"/>
    <n v="0"/>
    <n v="0"/>
    <n v="0"/>
    <n v="0"/>
  </r>
  <r>
    <x v="36"/>
    <x v="4"/>
    <n v="8"/>
    <x v="8"/>
    <n v="9537"/>
    <n v="0"/>
    <n v="0"/>
    <n v="0"/>
    <n v="0"/>
    <n v="0"/>
    <n v="1"/>
    <n v="7"/>
    <n v="21"/>
    <n v="1E-3"/>
    <n v="2E-3"/>
  </r>
  <r>
    <x v="36"/>
    <x v="4"/>
    <n v="9"/>
    <x v="9"/>
    <n v="9537"/>
    <n v="0"/>
    <n v="0"/>
    <n v="0"/>
    <n v="0"/>
    <n v="0"/>
    <n v="3"/>
    <n v="37"/>
    <n v="42.5"/>
    <n v="4.0000000000000001E-3"/>
    <n v="4.0000000000000001E-3"/>
  </r>
  <r>
    <x v="36"/>
    <x v="5"/>
    <n v="0"/>
    <x v="0"/>
    <n v="9624"/>
    <n v="0"/>
    <n v="0"/>
    <n v="0"/>
    <n v="0"/>
    <n v="0"/>
    <n v="6"/>
    <n v="77"/>
    <n v="60.1"/>
    <n v="8.0000000000000002E-3"/>
    <n v="6.0000000000000001E-3"/>
  </r>
  <r>
    <x v="36"/>
    <x v="5"/>
    <n v="1"/>
    <x v="1"/>
    <n v="9624"/>
    <n v="0"/>
    <n v="0"/>
    <n v="0"/>
    <n v="0"/>
    <n v="0"/>
    <n v="13"/>
    <n v="185"/>
    <n v="656"/>
    <n v="1.9E-2"/>
    <n v="6.8000000000000005E-2"/>
  </r>
  <r>
    <x v="36"/>
    <x v="5"/>
    <n v="2"/>
    <x v="2"/>
    <n v="9624"/>
    <n v="0"/>
    <n v="0"/>
    <n v="0"/>
    <n v="0"/>
    <n v="0"/>
    <n v="0"/>
    <n v="0"/>
    <n v="0"/>
    <n v="0"/>
    <n v="0"/>
  </r>
  <r>
    <x v="36"/>
    <x v="5"/>
    <n v="3"/>
    <x v="3"/>
    <n v="9624"/>
    <n v="0"/>
    <n v="0"/>
    <n v="0"/>
    <n v="0"/>
    <n v="0"/>
    <n v="11"/>
    <n v="2744"/>
    <n v="2982.6"/>
    <n v="0.28499999999999998"/>
    <n v="0.31"/>
  </r>
  <r>
    <x v="36"/>
    <x v="5"/>
    <n v="4"/>
    <x v="4"/>
    <n v="9624"/>
    <n v="0"/>
    <n v="0"/>
    <n v="0"/>
    <n v="0"/>
    <n v="0"/>
    <n v="2"/>
    <n v="1398"/>
    <n v="2463"/>
    <n v="0.14499999999999999"/>
    <n v="0.25600000000000001"/>
  </r>
  <r>
    <x v="36"/>
    <x v="5"/>
    <n v="5"/>
    <x v="5"/>
    <n v="9624"/>
    <n v="0"/>
    <n v="0"/>
    <n v="0"/>
    <n v="0"/>
    <n v="0"/>
    <n v="7"/>
    <n v="253"/>
    <n v="632.79999999999995"/>
    <n v="2.5999999999999999E-2"/>
    <n v="6.6000000000000003E-2"/>
  </r>
  <r>
    <x v="36"/>
    <x v="5"/>
    <n v="6"/>
    <x v="6"/>
    <n v="9624"/>
    <n v="0"/>
    <n v="0"/>
    <n v="0"/>
    <n v="0"/>
    <n v="0"/>
    <n v="2"/>
    <n v="255"/>
    <n v="211.3"/>
    <n v="2.5999999999999999E-2"/>
    <n v="2.1999999999999999E-2"/>
  </r>
  <r>
    <x v="36"/>
    <x v="5"/>
    <n v="7"/>
    <x v="7"/>
    <n v="9624"/>
    <n v="0"/>
    <n v="0"/>
    <n v="0"/>
    <n v="0"/>
    <n v="0"/>
    <n v="0"/>
    <n v="0"/>
    <n v="0"/>
    <n v="0"/>
    <n v="0"/>
  </r>
  <r>
    <x v="36"/>
    <x v="5"/>
    <n v="8"/>
    <x v="8"/>
    <n v="9624"/>
    <n v="0"/>
    <n v="0"/>
    <n v="0"/>
    <n v="0"/>
    <n v="0"/>
    <n v="0"/>
    <n v="0"/>
    <n v="0"/>
    <n v="0"/>
    <n v="0"/>
  </r>
  <r>
    <x v="36"/>
    <x v="5"/>
    <n v="9"/>
    <x v="9"/>
    <n v="9624"/>
    <n v="0"/>
    <n v="0"/>
    <n v="0"/>
    <n v="0"/>
    <n v="0"/>
    <n v="9"/>
    <n v="92"/>
    <n v="66.3"/>
    <n v="0.01"/>
    <n v="7.0000000000000001E-3"/>
  </r>
  <r>
    <x v="36"/>
    <x v="6"/>
    <n v="0"/>
    <x v="0"/>
    <n v="9717"/>
    <n v="0"/>
    <n v="0"/>
    <n v="0"/>
    <n v="0"/>
    <n v="0"/>
    <n v="3"/>
    <n v="4898"/>
    <n v="1832.3"/>
    <n v="0.504"/>
    <n v="0.189"/>
  </r>
  <r>
    <x v="36"/>
    <x v="6"/>
    <n v="1"/>
    <x v="1"/>
    <n v="9717"/>
    <n v="0"/>
    <n v="0"/>
    <n v="0"/>
    <n v="0"/>
    <n v="0"/>
    <n v="24"/>
    <n v="274"/>
    <n v="428.92"/>
    <n v="2.8000000000000001E-2"/>
    <n v="4.3999999999999997E-2"/>
  </r>
  <r>
    <x v="36"/>
    <x v="6"/>
    <n v="2"/>
    <x v="2"/>
    <n v="9717"/>
    <n v="1"/>
    <n v="9718"/>
    <n v="12147"/>
    <n v="1"/>
    <n v="1.25"/>
    <n v="0"/>
    <n v="0"/>
    <n v="0"/>
    <n v="0"/>
    <n v="0"/>
  </r>
  <r>
    <x v="36"/>
    <x v="6"/>
    <n v="3"/>
    <x v="3"/>
    <n v="9717"/>
    <n v="0"/>
    <n v="0"/>
    <n v="0"/>
    <n v="0"/>
    <n v="0"/>
    <n v="12"/>
    <n v="571"/>
    <n v="884.28"/>
    <n v="5.8999999999999997E-2"/>
    <n v="9.0999999999999998E-2"/>
  </r>
  <r>
    <x v="36"/>
    <x v="6"/>
    <n v="4"/>
    <x v="4"/>
    <n v="9717"/>
    <n v="0"/>
    <n v="0"/>
    <n v="0"/>
    <n v="0"/>
    <n v="0"/>
    <n v="3"/>
    <n v="136"/>
    <n v="222.97"/>
    <n v="1.4E-2"/>
    <n v="2.3E-2"/>
  </r>
  <r>
    <x v="36"/>
    <x v="6"/>
    <n v="5"/>
    <x v="5"/>
    <n v="9717"/>
    <n v="0"/>
    <n v="0"/>
    <n v="0"/>
    <n v="0"/>
    <n v="0"/>
    <n v="14"/>
    <n v="3098"/>
    <n v="2569.37"/>
    <n v="0.31900000000000001"/>
    <n v="0.26400000000000001"/>
  </r>
  <r>
    <x v="36"/>
    <x v="6"/>
    <n v="6"/>
    <x v="6"/>
    <n v="9717"/>
    <n v="0"/>
    <n v="0"/>
    <n v="0"/>
    <n v="0"/>
    <n v="0"/>
    <n v="3"/>
    <n v="1437"/>
    <n v="2293.0700000000002"/>
    <n v="0.14799999999999999"/>
    <n v="0.23599999999999999"/>
  </r>
  <r>
    <x v="36"/>
    <x v="6"/>
    <n v="7"/>
    <x v="7"/>
    <n v="9717"/>
    <n v="0"/>
    <n v="0"/>
    <n v="0"/>
    <n v="0"/>
    <n v="0"/>
    <n v="0"/>
    <n v="0"/>
    <n v="0"/>
    <n v="0"/>
    <n v="0"/>
  </r>
  <r>
    <x v="36"/>
    <x v="6"/>
    <n v="8"/>
    <x v="8"/>
    <n v="9717"/>
    <n v="0"/>
    <n v="0"/>
    <n v="0"/>
    <n v="0"/>
    <n v="0"/>
    <n v="1"/>
    <n v="164"/>
    <n v="273.33"/>
    <n v="1.7000000000000001E-2"/>
    <n v="2.8000000000000001E-2"/>
  </r>
  <r>
    <x v="36"/>
    <x v="6"/>
    <n v="9"/>
    <x v="9"/>
    <n v="9717"/>
    <n v="0"/>
    <n v="0"/>
    <n v="0"/>
    <n v="0"/>
    <n v="0"/>
    <n v="17"/>
    <n v="1592"/>
    <n v="1421.48"/>
    <n v="0.16400000000000001"/>
    <n v="0.14599999999999999"/>
  </r>
  <r>
    <x v="36"/>
    <x v="7"/>
    <n v="0"/>
    <x v="0"/>
    <n v="9827"/>
    <n v="0"/>
    <n v="0"/>
    <n v="0"/>
    <n v="0"/>
    <n v="0"/>
    <n v="3"/>
    <n v="54"/>
    <n v="70.650000000000006"/>
    <n v="5.0000000000000001E-3"/>
    <n v="7.0000000000000001E-3"/>
  </r>
  <r>
    <x v="36"/>
    <x v="7"/>
    <n v="1"/>
    <x v="1"/>
    <n v="9827"/>
    <n v="0"/>
    <n v="0"/>
    <n v="0"/>
    <n v="0"/>
    <n v="0"/>
    <n v="24"/>
    <n v="269"/>
    <n v="731.07"/>
    <n v="2.7E-2"/>
    <n v="7.3999999999999996E-2"/>
  </r>
  <r>
    <x v="36"/>
    <x v="7"/>
    <n v="2"/>
    <x v="2"/>
    <n v="9827"/>
    <n v="0"/>
    <n v="0"/>
    <n v="0"/>
    <n v="0"/>
    <n v="0"/>
    <n v="0"/>
    <n v="0"/>
    <n v="0"/>
    <n v="0"/>
    <n v="0"/>
  </r>
  <r>
    <x v="36"/>
    <x v="7"/>
    <n v="3"/>
    <x v="3"/>
    <n v="9827"/>
    <n v="0"/>
    <n v="0"/>
    <n v="0"/>
    <n v="0"/>
    <n v="0"/>
    <n v="16"/>
    <n v="2294"/>
    <n v="2299.5500000000002"/>
    <n v="0.23300000000000001"/>
    <n v="0.23400000000000001"/>
  </r>
  <r>
    <x v="36"/>
    <x v="7"/>
    <n v="4"/>
    <x v="4"/>
    <n v="9827"/>
    <n v="0"/>
    <n v="0"/>
    <n v="0"/>
    <n v="0"/>
    <n v="0"/>
    <n v="0"/>
    <n v="0"/>
    <n v="0"/>
    <n v="0"/>
    <n v="0"/>
  </r>
  <r>
    <x v="36"/>
    <x v="7"/>
    <n v="5"/>
    <x v="5"/>
    <n v="9827"/>
    <n v="0"/>
    <n v="0"/>
    <n v="0"/>
    <n v="0"/>
    <n v="0"/>
    <n v="18"/>
    <n v="323"/>
    <n v="679.17"/>
    <n v="3.3000000000000002E-2"/>
    <n v="6.9000000000000006E-2"/>
  </r>
  <r>
    <x v="36"/>
    <x v="7"/>
    <n v="6"/>
    <x v="6"/>
    <n v="9827"/>
    <n v="0"/>
    <n v="0"/>
    <n v="0"/>
    <n v="0"/>
    <n v="0"/>
    <n v="6"/>
    <n v="2598"/>
    <n v="1734.88"/>
    <n v="0.26400000000000001"/>
    <n v="0.17699999999999999"/>
  </r>
  <r>
    <x v="36"/>
    <x v="7"/>
    <n v="7"/>
    <x v="7"/>
    <n v="9827"/>
    <n v="0"/>
    <n v="0"/>
    <n v="0"/>
    <n v="0"/>
    <n v="0"/>
    <n v="1"/>
    <n v="4"/>
    <n v="5.8"/>
    <n v="0"/>
    <n v="1E-3"/>
  </r>
  <r>
    <x v="36"/>
    <x v="7"/>
    <n v="8"/>
    <x v="8"/>
    <n v="9827"/>
    <n v="0"/>
    <n v="0"/>
    <n v="0"/>
    <n v="0"/>
    <n v="0"/>
    <n v="0"/>
    <n v="0"/>
    <n v="0"/>
    <n v="0"/>
    <n v="0"/>
  </r>
  <r>
    <x v="36"/>
    <x v="7"/>
    <n v="9"/>
    <x v="9"/>
    <n v="9827"/>
    <n v="0"/>
    <n v="0"/>
    <n v="0"/>
    <n v="0"/>
    <n v="0"/>
    <n v="25"/>
    <n v="386"/>
    <n v="423.82"/>
    <n v="3.9E-2"/>
    <n v="4.2999999999999997E-2"/>
  </r>
  <r>
    <x v="36"/>
    <x v="8"/>
    <n v="0"/>
    <x v="0"/>
    <n v="9977"/>
    <n v="0"/>
    <n v="0"/>
    <n v="0"/>
    <n v="0"/>
    <n v="0"/>
    <n v="2"/>
    <n v="11"/>
    <n v="7.68"/>
    <n v="1E-3"/>
    <n v="1E-3"/>
  </r>
  <r>
    <x v="36"/>
    <x v="8"/>
    <n v="1"/>
    <x v="1"/>
    <n v="9977"/>
    <n v="0"/>
    <n v="0"/>
    <n v="0"/>
    <n v="0"/>
    <n v="0"/>
    <n v="21"/>
    <n v="374"/>
    <n v="950.97"/>
    <n v="3.6999999999999998E-2"/>
    <n v="9.5000000000000001E-2"/>
  </r>
  <r>
    <x v="36"/>
    <x v="8"/>
    <n v="2"/>
    <x v="2"/>
    <n v="9977"/>
    <n v="0"/>
    <n v="0"/>
    <n v="0"/>
    <n v="0"/>
    <n v="0"/>
    <n v="0"/>
    <n v="0"/>
    <n v="0"/>
    <n v="0"/>
    <n v="0"/>
  </r>
  <r>
    <x v="36"/>
    <x v="8"/>
    <n v="3"/>
    <x v="3"/>
    <n v="9977"/>
    <n v="0"/>
    <n v="0"/>
    <n v="0"/>
    <n v="0"/>
    <n v="0"/>
    <n v="3"/>
    <n v="5"/>
    <n v="4.97"/>
    <n v="1E-3"/>
    <n v="0"/>
  </r>
  <r>
    <x v="36"/>
    <x v="8"/>
    <n v="4"/>
    <x v="4"/>
    <n v="9977"/>
    <n v="0"/>
    <n v="0"/>
    <n v="0"/>
    <n v="0"/>
    <n v="0"/>
    <n v="4"/>
    <n v="33"/>
    <n v="44.88"/>
    <n v="3.0000000000000001E-3"/>
    <n v="4.0000000000000001E-3"/>
  </r>
  <r>
    <x v="36"/>
    <x v="8"/>
    <n v="5"/>
    <x v="5"/>
    <n v="9977"/>
    <n v="0"/>
    <n v="0"/>
    <n v="0"/>
    <n v="0"/>
    <n v="0"/>
    <n v="15"/>
    <n v="2588"/>
    <n v="3655.23"/>
    <n v="0.25900000000000001"/>
    <n v="0.36599999999999999"/>
  </r>
  <r>
    <x v="36"/>
    <x v="8"/>
    <n v="6"/>
    <x v="6"/>
    <n v="9977"/>
    <n v="0"/>
    <n v="0"/>
    <n v="0"/>
    <n v="0"/>
    <n v="0"/>
    <n v="17"/>
    <n v="5648"/>
    <n v="3811.07"/>
    <n v="0.56599999999999995"/>
    <n v="0.38200000000000001"/>
  </r>
  <r>
    <x v="36"/>
    <x v="8"/>
    <n v="7"/>
    <x v="7"/>
    <n v="9977"/>
    <n v="0"/>
    <n v="0"/>
    <n v="0"/>
    <n v="0"/>
    <n v="0"/>
    <n v="0"/>
    <n v="0"/>
    <n v="0"/>
    <n v="0"/>
    <n v="0"/>
  </r>
  <r>
    <x v="36"/>
    <x v="8"/>
    <n v="8"/>
    <x v="8"/>
    <n v="9977"/>
    <n v="0"/>
    <n v="0"/>
    <n v="0"/>
    <n v="0"/>
    <n v="0"/>
    <n v="0"/>
    <n v="0"/>
    <n v="0"/>
    <n v="0"/>
    <n v="0"/>
  </r>
  <r>
    <x v="36"/>
    <x v="8"/>
    <n v="9"/>
    <x v="9"/>
    <n v="9977"/>
    <n v="0"/>
    <n v="0"/>
    <n v="0"/>
    <n v="0"/>
    <n v="0"/>
    <n v="24"/>
    <n v="847"/>
    <n v="1291.27"/>
    <n v="8.5000000000000006E-2"/>
    <n v="0.129"/>
  </r>
  <r>
    <x v="37"/>
    <x v="0"/>
    <n v="0"/>
    <x v="0"/>
    <n v="27428"/>
    <n v="0"/>
    <n v="0"/>
    <n v="0"/>
    <n v="0"/>
    <n v="0"/>
    <n v="7"/>
    <n v="431"/>
    <n v="182.65"/>
    <n v="1.6E-2"/>
    <n v="7.0000000000000001E-3"/>
  </r>
  <r>
    <x v="37"/>
    <x v="0"/>
    <n v="1"/>
    <x v="1"/>
    <n v="27428"/>
    <n v="0"/>
    <n v="0"/>
    <n v="0"/>
    <n v="0"/>
    <n v="0"/>
    <n v="6"/>
    <n v="186"/>
    <n v="408.05"/>
    <n v="7.0000000000000001E-3"/>
    <n v="1.4999999999999999E-2"/>
  </r>
  <r>
    <x v="37"/>
    <x v="0"/>
    <n v="2"/>
    <x v="2"/>
    <n v="27428"/>
    <n v="0"/>
    <n v="0"/>
    <n v="0"/>
    <n v="0"/>
    <n v="0"/>
    <n v="1"/>
    <n v="500"/>
    <n v="2000"/>
    <n v="1.7999999999999999E-2"/>
    <n v="7.2999999999999995E-2"/>
  </r>
  <r>
    <x v="37"/>
    <x v="0"/>
    <n v="3"/>
    <x v="3"/>
    <n v="27428"/>
    <n v="0"/>
    <n v="0"/>
    <n v="0"/>
    <n v="0"/>
    <n v="0"/>
    <n v="33"/>
    <n v="5876"/>
    <n v="11664.34"/>
    <n v="0.214"/>
    <n v="0.42499999999999999"/>
  </r>
  <r>
    <x v="37"/>
    <x v="0"/>
    <n v="4"/>
    <x v="4"/>
    <n v="27428"/>
    <n v="0"/>
    <n v="0"/>
    <n v="0"/>
    <n v="0"/>
    <n v="0"/>
    <n v="3"/>
    <n v="360"/>
    <n v="108"/>
    <n v="1.2999999999999999E-2"/>
    <n v="4.0000000000000001E-3"/>
  </r>
  <r>
    <x v="37"/>
    <x v="0"/>
    <n v="5"/>
    <x v="5"/>
    <n v="27428"/>
    <n v="0"/>
    <n v="0"/>
    <n v="0"/>
    <n v="0"/>
    <n v="0"/>
    <n v="40"/>
    <n v="6074"/>
    <n v="6964.85"/>
    <n v="0.221"/>
    <n v="0.254"/>
  </r>
  <r>
    <x v="37"/>
    <x v="0"/>
    <n v="6"/>
    <x v="6"/>
    <n v="27428"/>
    <n v="0"/>
    <n v="0"/>
    <n v="0"/>
    <n v="0"/>
    <n v="0"/>
    <n v="10"/>
    <n v="4551"/>
    <n v="4077.4"/>
    <n v="0.16600000000000001"/>
    <n v="0.14899999999999999"/>
  </r>
  <r>
    <x v="37"/>
    <x v="0"/>
    <n v="7"/>
    <x v="7"/>
    <n v="27428"/>
    <n v="0"/>
    <n v="0"/>
    <n v="0"/>
    <n v="0"/>
    <n v="0"/>
    <n v="0"/>
    <n v="0"/>
    <n v="0"/>
    <n v="0"/>
    <n v="0"/>
  </r>
  <r>
    <x v="37"/>
    <x v="0"/>
    <n v="8"/>
    <x v="8"/>
    <n v="27428"/>
    <n v="0"/>
    <n v="0"/>
    <n v="0"/>
    <n v="0"/>
    <n v="0"/>
    <n v="2"/>
    <n v="1121"/>
    <n v="47.03"/>
    <n v="4.1000000000000002E-2"/>
    <n v="2E-3"/>
  </r>
  <r>
    <x v="37"/>
    <x v="0"/>
    <n v="9"/>
    <x v="9"/>
    <n v="27428"/>
    <n v="0"/>
    <n v="0"/>
    <n v="0"/>
    <n v="0"/>
    <n v="0"/>
    <n v="58"/>
    <n v="2969"/>
    <n v="3981.31"/>
    <n v="0.108"/>
    <n v="0.14499999999999999"/>
  </r>
  <r>
    <x v="37"/>
    <x v="1"/>
    <n v="0"/>
    <x v="0"/>
    <n v="27486"/>
    <n v="0"/>
    <n v="0"/>
    <n v="0"/>
    <n v="0"/>
    <n v="0"/>
    <n v="15"/>
    <n v="4027"/>
    <n v="1136.76"/>
    <n v="0.14699999999999999"/>
    <n v="4.1000000000000002E-2"/>
  </r>
  <r>
    <x v="37"/>
    <x v="1"/>
    <n v="1"/>
    <x v="1"/>
    <n v="27486"/>
    <n v="0"/>
    <n v="0"/>
    <n v="0"/>
    <n v="0"/>
    <n v="0"/>
    <n v="22"/>
    <n v="725"/>
    <n v="760"/>
    <n v="2.5999999999999999E-2"/>
    <n v="2.8000000000000001E-2"/>
  </r>
  <r>
    <x v="37"/>
    <x v="1"/>
    <n v="2"/>
    <x v="2"/>
    <n v="27486"/>
    <n v="1"/>
    <n v="3286"/>
    <n v="1668.5"/>
    <n v="0.12"/>
    <n v="6.0999999999999999E-2"/>
    <n v="3"/>
    <n v="6337"/>
    <n v="27290.45"/>
    <n v="0.23100000000000001"/>
    <n v="0.99299999999999999"/>
  </r>
  <r>
    <x v="37"/>
    <x v="1"/>
    <n v="3"/>
    <x v="3"/>
    <n v="27486"/>
    <n v="1"/>
    <n v="2593"/>
    <n v="5186"/>
    <n v="9.4E-2"/>
    <n v="0.189"/>
    <n v="20"/>
    <n v="13098"/>
    <n v="18838.96"/>
    <n v="0.47699999999999998"/>
    <n v="0.68500000000000005"/>
  </r>
  <r>
    <x v="37"/>
    <x v="1"/>
    <n v="4"/>
    <x v="4"/>
    <n v="27486"/>
    <n v="0"/>
    <n v="0"/>
    <n v="0"/>
    <n v="0"/>
    <n v="0"/>
    <n v="0"/>
    <n v="0"/>
    <n v="0"/>
    <n v="0"/>
    <n v="0"/>
  </r>
  <r>
    <x v="37"/>
    <x v="1"/>
    <n v="5"/>
    <x v="5"/>
    <n v="27486"/>
    <n v="0"/>
    <n v="0"/>
    <n v="0"/>
    <n v="0"/>
    <n v="0"/>
    <n v="47"/>
    <n v="12948"/>
    <n v="20900.349999999999"/>
    <n v="0.47099999999999997"/>
    <n v="0.76"/>
  </r>
  <r>
    <x v="37"/>
    <x v="1"/>
    <n v="6"/>
    <x v="6"/>
    <n v="27486"/>
    <n v="0"/>
    <n v="0"/>
    <n v="0"/>
    <n v="0"/>
    <n v="0"/>
    <n v="16"/>
    <n v="4691"/>
    <n v="3738.91"/>
    <n v="0.17100000000000001"/>
    <n v="0.13600000000000001"/>
  </r>
  <r>
    <x v="37"/>
    <x v="1"/>
    <n v="7"/>
    <x v="7"/>
    <n v="27486"/>
    <n v="0"/>
    <n v="0"/>
    <n v="0"/>
    <n v="0"/>
    <n v="0"/>
    <n v="1"/>
    <n v="6"/>
    <n v="2.5"/>
    <n v="0"/>
    <n v="0"/>
  </r>
  <r>
    <x v="37"/>
    <x v="1"/>
    <n v="8"/>
    <x v="8"/>
    <n v="27486"/>
    <n v="0"/>
    <n v="0"/>
    <n v="0"/>
    <n v="0"/>
    <n v="0"/>
    <n v="8"/>
    <n v="6566"/>
    <n v="1225.33"/>
    <n v="0.23899999999999999"/>
    <n v="4.4999999999999998E-2"/>
  </r>
  <r>
    <x v="37"/>
    <x v="1"/>
    <n v="9"/>
    <x v="9"/>
    <n v="27486"/>
    <n v="0"/>
    <n v="0"/>
    <n v="0"/>
    <n v="0"/>
    <n v="0"/>
    <n v="86"/>
    <n v="9527"/>
    <n v="10751.56"/>
    <n v="0.34699999999999998"/>
    <n v="0.39100000000000001"/>
  </r>
  <r>
    <x v="37"/>
    <x v="2"/>
    <n v="0"/>
    <x v="0"/>
    <n v="27509"/>
    <n v="0"/>
    <n v="0"/>
    <n v="0"/>
    <n v="0"/>
    <n v="0"/>
    <n v="13"/>
    <n v="4856"/>
    <n v="1398.66"/>
    <n v="0.17699999999999999"/>
    <n v="5.0999999999999997E-2"/>
  </r>
  <r>
    <x v="37"/>
    <x v="2"/>
    <n v="1"/>
    <x v="1"/>
    <n v="27509"/>
    <n v="0"/>
    <n v="0"/>
    <n v="0"/>
    <n v="0"/>
    <n v="0"/>
    <n v="8"/>
    <n v="308"/>
    <n v="450.57"/>
    <n v="1.0999999999999999E-2"/>
    <n v="1.6E-2"/>
  </r>
  <r>
    <x v="37"/>
    <x v="2"/>
    <n v="2"/>
    <x v="2"/>
    <n v="27509"/>
    <n v="3"/>
    <n v="9863"/>
    <n v="13182.15"/>
    <n v="0.35899999999999999"/>
    <n v="0.47899999999999998"/>
    <n v="8"/>
    <n v="9909"/>
    <n v="22176.23"/>
    <n v="0.36"/>
    <n v="0.80600000000000005"/>
  </r>
  <r>
    <x v="37"/>
    <x v="2"/>
    <n v="3"/>
    <x v="3"/>
    <n v="27509"/>
    <n v="0"/>
    <n v="0"/>
    <n v="0"/>
    <n v="0"/>
    <n v="0"/>
    <n v="27"/>
    <n v="5666"/>
    <n v="12446.33"/>
    <n v="0.20599999999999999"/>
    <n v="0.45200000000000001"/>
  </r>
  <r>
    <x v="37"/>
    <x v="2"/>
    <n v="4"/>
    <x v="4"/>
    <n v="27509"/>
    <n v="0"/>
    <n v="0"/>
    <n v="0"/>
    <n v="0"/>
    <n v="0"/>
    <n v="4"/>
    <n v="692"/>
    <n v="1063.08"/>
    <n v="2.5000000000000001E-2"/>
    <n v="3.9E-2"/>
  </r>
  <r>
    <x v="37"/>
    <x v="2"/>
    <n v="5"/>
    <x v="5"/>
    <n v="27509"/>
    <n v="0"/>
    <n v="0"/>
    <n v="0"/>
    <n v="0"/>
    <n v="0"/>
    <n v="15"/>
    <n v="3077"/>
    <n v="5489.58"/>
    <n v="0.112"/>
    <n v="0.2"/>
  </r>
  <r>
    <x v="37"/>
    <x v="2"/>
    <n v="6"/>
    <x v="6"/>
    <n v="27509"/>
    <n v="0"/>
    <n v="0"/>
    <n v="0"/>
    <n v="0"/>
    <n v="0"/>
    <n v="10"/>
    <n v="1855"/>
    <n v="1493.31"/>
    <n v="6.7000000000000004E-2"/>
    <n v="5.3999999999999999E-2"/>
  </r>
  <r>
    <x v="37"/>
    <x v="2"/>
    <n v="7"/>
    <x v="7"/>
    <n v="27509"/>
    <n v="0"/>
    <n v="0"/>
    <n v="0"/>
    <n v="0"/>
    <n v="0"/>
    <n v="0"/>
    <n v="0"/>
    <n v="0"/>
    <n v="0"/>
    <n v="0"/>
  </r>
  <r>
    <x v="37"/>
    <x v="2"/>
    <n v="8"/>
    <x v="8"/>
    <n v="27509"/>
    <n v="0"/>
    <n v="0"/>
    <n v="0"/>
    <n v="0"/>
    <n v="0"/>
    <n v="5"/>
    <n v="2437"/>
    <n v="320.82"/>
    <n v="8.8999999999999996E-2"/>
    <n v="1.2E-2"/>
  </r>
  <r>
    <x v="37"/>
    <x v="2"/>
    <n v="9"/>
    <x v="9"/>
    <n v="27509"/>
    <n v="0"/>
    <n v="0"/>
    <n v="0"/>
    <n v="0"/>
    <n v="0"/>
    <n v="61"/>
    <n v="4205"/>
    <n v="5256.8"/>
    <n v="0.153"/>
    <n v="0.191"/>
  </r>
  <r>
    <x v="37"/>
    <x v="3"/>
    <n v="0"/>
    <x v="0"/>
    <n v="27559"/>
    <n v="0"/>
    <n v="0"/>
    <n v="0"/>
    <n v="0"/>
    <n v="0"/>
    <n v="19"/>
    <n v="2221"/>
    <n v="1792.2"/>
    <n v="8.1000000000000003E-2"/>
    <n v="6.5000000000000002E-2"/>
  </r>
  <r>
    <x v="37"/>
    <x v="3"/>
    <n v="1"/>
    <x v="1"/>
    <n v="27559"/>
    <n v="0"/>
    <n v="0"/>
    <n v="0"/>
    <n v="0"/>
    <n v="0"/>
    <n v="26"/>
    <n v="214"/>
    <n v="460.01"/>
    <n v="8.0000000000000002E-3"/>
    <n v="1.7000000000000001E-2"/>
  </r>
  <r>
    <x v="37"/>
    <x v="3"/>
    <n v="2"/>
    <x v="2"/>
    <n v="27559"/>
    <n v="0"/>
    <n v="0"/>
    <n v="0"/>
    <n v="0"/>
    <n v="0"/>
    <n v="4"/>
    <n v="3979"/>
    <n v="6291.33"/>
    <n v="0.14399999999999999"/>
    <n v="0.22800000000000001"/>
  </r>
  <r>
    <x v="37"/>
    <x v="3"/>
    <n v="3"/>
    <x v="3"/>
    <n v="27559"/>
    <n v="0"/>
    <n v="0"/>
    <n v="0"/>
    <n v="0"/>
    <n v="0"/>
    <n v="27"/>
    <n v="6706"/>
    <n v="13352.45"/>
    <n v="0.24299999999999999"/>
    <n v="0.48499999999999999"/>
  </r>
  <r>
    <x v="37"/>
    <x v="3"/>
    <n v="4"/>
    <x v="4"/>
    <n v="27559"/>
    <n v="0"/>
    <n v="0"/>
    <n v="0"/>
    <n v="0"/>
    <n v="0"/>
    <n v="2"/>
    <n v="341"/>
    <n v="506.33"/>
    <n v="1.2E-2"/>
    <n v="1.7999999999999999E-2"/>
  </r>
  <r>
    <x v="37"/>
    <x v="3"/>
    <n v="5"/>
    <x v="5"/>
    <n v="27559"/>
    <n v="0"/>
    <n v="0"/>
    <n v="0"/>
    <n v="0"/>
    <n v="0"/>
    <n v="52"/>
    <n v="15229"/>
    <n v="27731.32"/>
    <n v="0.55300000000000005"/>
    <n v="1.006"/>
  </r>
  <r>
    <x v="37"/>
    <x v="3"/>
    <n v="6"/>
    <x v="6"/>
    <n v="27559"/>
    <n v="0"/>
    <n v="0"/>
    <n v="0"/>
    <n v="0"/>
    <n v="0"/>
    <n v="2"/>
    <n v="30"/>
    <n v="92"/>
    <n v="1E-3"/>
    <n v="3.0000000000000001E-3"/>
  </r>
  <r>
    <x v="37"/>
    <x v="3"/>
    <n v="7"/>
    <x v="7"/>
    <n v="27559"/>
    <n v="0"/>
    <n v="0"/>
    <n v="0"/>
    <n v="0"/>
    <n v="0"/>
    <n v="0"/>
    <n v="0"/>
    <n v="0"/>
    <n v="0"/>
    <n v="0"/>
  </r>
  <r>
    <x v="37"/>
    <x v="3"/>
    <n v="8"/>
    <x v="8"/>
    <n v="27559"/>
    <n v="0"/>
    <n v="0"/>
    <n v="0"/>
    <n v="0"/>
    <n v="0"/>
    <n v="4"/>
    <n v="8108"/>
    <n v="1777"/>
    <n v="0.29399999999999998"/>
    <n v="6.4000000000000001E-2"/>
  </r>
  <r>
    <x v="37"/>
    <x v="3"/>
    <n v="9"/>
    <x v="9"/>
    <n v="27559"/>
    <n v="0"/>
    <n v="0"/>
    <n v="0"/>
    <n v="0"/>
    <n v="0"/>
    <n v="52"/>
    <n v="1423"/>
    <n v="2220.96"/>
    <n v="5.1999999999999998E-2"/>
    <n v="8.1000000000000003E-2"/>
  </r>
  <r>
    <x v="37"/>
    <x v="4"/>
    <n v="0"/>
    <x v="0"/>
    <n v="27617"/>
    <n v="0"/>
    <n v="0"/>
    <n v="0"/>
    <n v="0"/>
    <n v="0"/>
    <n v="11"/>
    <n v="1253"/>
    <n v="847.56"/>
    <n v="4.4999999999999998E-2"/>
    <n v="3.1E-2"/>
  </r>
  <r>
    <x v="37"/>
    <x v="4"/>
    <n v="1"/>
    <x v="1"/>
    <n v="27617"/>
    <n v="0"/>
    <n v="0"/>
    <n v="0"/>
    <n v="0"/>
    <n v="0"/>
    <n v="28"/>
    <n v="1003"/>
    <n v="3283.18"/>
    <n v="3.5999999999999997E-2"/>
    <n v="0.11899999999999999"/>
  </r>
  <r>
    <x v="37"/>
    <x v="4"/>
    <n v="2"/>
    <x v="2"/>
    <n v="27617"/>
    <n v="0"/>
    <n v="0"/>
    <n v="0"/>
    <n v="0"/>
    <n v="0"/>
    <n v="16"/>
    <n v="61184"/>
    <n v="15123.77"/>
    <n v="2.214"/>
    <n v="0.54800000000000004"/>
  </r>
  <r>
    <x v="37"/>
    <x v="4"/>
    <n v="3"/>
    <x v="3"/>
    <n v="27617"/>
    <n v="0"/>
    <n v="0"/>
    <n v="0"/>
    <n v="0"/>
    <n v="0"/>
    <n v="48"/>
    <n v="4803"/>
    <n v="8182.61"/>
    <n v="0.17399999999999999"/>
    <n v="0.29599999999999999"/>
  </r>
  <r>
    <x v="37"/>
    <x v="4"/>
    <n v="4"/>
    <x v="4"/>
    <n v="27617"/>
    <n v="0"/>
    <n v="0"/>
    <n v="0"/>
    <n v="0"/>
    <n v="0"/>
    <n v="2"/>
    <n v="2"/>
    <n v="2.56"/>
    <n v="0"/>
    <n v="0"/>
  </r>
  <r>
    <x v="37"/>
    <x v="4"/>
    <n v="5"/>
    <x v="5"/>
    <n v="27617"/>
    <n v="0"/>
    <n v="0"/>
    <n v="0"/>
    <n v="0"/>
    <n v="0"/>
    <n v="37"/>
    <n v="4006"/>
    <n v="6127.55"/>
    <n v="0.14499999999999999"/>
    <n v="0.222"/>
  </r>
  <r>
    <x v="37"/>
    <x v="4"/>
    <n v="6"/>
    <x v="6"/>
    <n v="27617"/>
    <n v="0"/>
    <n v="0"/>
    <n v="0"/>
    <n v="0"/>
    <n v="0"/>
    <n v="6"/>
    <n v="609"/>
    <n v="878.13"/>
    <n v="2.1999999999999999E-2"/>
    <n v="3.2000000000000001E-2"/>
  </r>
  <r>
    <x v="37"/>
    <x v="4"/>
    <n v="7"/>
    <x v="7"/>
    <n v="27617"/>
    <n v="0"/>
    <n v="0"/>
    <n v="0"/>
    <n v="0"/>
    <n v="0"/>
    <n v="0"/>
    <n v="0"/>
    <n v="0"/>
    <n v="0"/>
    <n v="0"/>
  </r>
  <r>
    <x v="37"/>
    <x v="4"/>
    <n v="8"/>
    <x v="8"/>
    <n v="27617"/>
    <n v="0"/>
    <n v="0"/>
    <n v="0"/>
    <n v="0"/>
    <n v="0"/>
    <n v="15"/>
    <n v="14621"/>
    <n v="869.51"/>
    <n v="0.52900000000000003"/>
    <n v="3.1E-2"/>
  </r>
  <r>
    <x v="37"/>
    <x v="4"/>
    <n v="9"/>
    <x v="9"/>
    <n v="27617"/>
    <n v="0"/>
    <n v="0"/>
    <n v="0"/>
    <n v="0"/>
    <n v="0"/>
    <n v="70"/>
    <n v="7005"/>
    <n v="9105.51"/>
    <n v="0.254"/>
    <n v="0.33"/>
  </r>
  <r>
    <x v="37"/>
    <x v="5"/>
    <n v="0"/>
    <x v="0"/>
    <n v="27793"/>
    <n v="0"/>
    <n v="0"/>
    <n v="0"/>
    <n v="0"/>
    <n v="0"/>
    <n v="19"/>
    <n v="1987"/>
    <n v="2031.53"/>
    <n v="7.0999999999999994E-2"/>
    <n v="7.2999999999999995E-2"/>
  </r>
  <r>
    <x v="37"/>
    <x v="5"/>
    <n v="1"/>
    <x v="1"/>
    <n v="27793"/>
    <n v="0"/>
    <n v="0"/>
    <n v="0"/>
    <n v="0"/>
    <n v="0"/>
    <n v="17"/>
    <n v="196"/>
    <n v="522.34"/>
    <n v="7.0000000000000001E-3"/>
    <n v="1.9E-2"/>
  </r>
  <r>
    <x v="37"/>
    <x v="5"/>
    <n v="2"/>
    <x v="2"/>
    <n v="27793"/>
    <n v="0"/>
    <n v="0"/>
    <n v="0"/>
    <n v="0"/>
    <n v="0"/>
    <n v="6"/>
    <n v="1714"/>
    <n v="4681.2"/>
    <n v="6.2E-2"/>
    <n v="0.16800000000000001"/>
  </r>
  <r>
    <x v="37"/>
    <x v="5"/>
    <n v="3"/>
    <x v="3"/>
    <n v="27793"/>
    <n v="0"/>
    <n v="0"/>
    <n v="0"/>
    <n v="0"/>
    <n v="0"/>
    <n v="24"/>
    <n v="2570"/>
    <n v="5181.75"/>
    <n v="9.1999999999999998E-2"/>
    <n v="0.186"/>
  </r>
  <r>
    <x v="37"/>
    <x v="5"/>
    <n v="4"/>
    <x v="4"/>
    <n v="27793"/>
    <n v="0"/>
    <n v="0"/>
    <n v="0"/>
    <n v="0"/>
    <n v="0"/>
    <n v="0"/>
    <n v="0"/>
    <n v="0"/>
    <n v="0"/>
    <n v="0"/>
  </r>
  <r>
    <x v="37"/>
    <x v="5"/>
    <n v="5"/>
    <x v="5"/>
    <n v="27793"/>
    <n v="0"/>
    <n v="0"/>
    <n v="0"/>
    <n v="0"/>
    <n v="0"/>
    <n v="48"/>
    <n v="11889"/>
    <n v="15859.92"/>
    <n v="0.42799999999999999"/>
    <n v="0.57099999999999995"/>
  </r>
  <r>
    <x v="37"/>
    <x v="5"/>
    <n v="6"/>
    <x v="6"/>
    <n v="27793"/>
    <n v="0"/>
    <n v="0"/>
    <n v="0"/>
    <n v="0"/>
    <n v="0"/>
    <n v="1"/>
    <n v="25"/>
    <n v="50"/>
    <n v="1E-3"/>
    <n v="2E-3"/>
  </r>
  <r>
    <x v="37"/>
    <x v="5"/>
    <n v="7"/>
    <x v="7"/>
    <n v="27793"/>
    <n v="0"/>
    <n v="0"/>
    <n v="0"/>
    <n v="0"/>
    <n v="0"/>
    <n v="0"/>
    <n v="0"/>
    <n v="0"/>
    <n v="0"/>
    <n v="0"/>
  </r>
  <r>
    <x v="37"/>
    <x v="5"/>
    <n v="8"/>
    <x v="8"/>
    <n v="27793"/>
    <n v="0"/>
    <n v="0"/>
    <n v="0"/>
    <n v="0"/>
    <n v="0"/>
    <n v="1"/>
    <n v="150"/>
    <n v="50"/>
    <n v="5.0000000000000001E-3"/>
    <n v="2E-3"/>
  </r>
  <r>
    <x v="37"/>
    <x v="5"/>
    <n v="9"/>
    <x v="9"/>
    <n v="27793"/>
    <n v="0"/>
    <n v="0"/>
    <n v="0"/>
    <n v="0"/>
    <n v="0"/>
    <n v="66"/>
    <n v="2539"/>
    <n v="3322.9"/>
    <n v="9.0999999999999998E-2"/>
    <n v="0.12"/>
  </r>
  <r>
    <x v="37"/>
    <x v="6"/>
    <n v="0"/>
    <x v="0"/>
    <n v="27891"/>
    <n v="0"/>
    <n v="0"/>
    <n v="0"/>
    <n v="0"/>
    <n v="0"/>
    <n v="8"/>
    <n v="123"/>
    <n v="186.05"/>
    <n v="4.0000000000000001E-3"/>
    <n v="7.0000000000000001E-3"/>
  </r>
  <r>
    <x v="37"/>
    <x v="6"/>
    <n v="1"/>
    <x v="1"/>
    <n v="27891"/>
    <n v="0"/>
    <n v="0"/>
    <n v="0"/>
    <n v="0"/>
    <n v="0"/>
    <n v="41"/>
    <n v="363"/>
    <n v="466.23"/>
    <n v="1.2999999999999999E-2"/>
    <n v="1.7000000000000001E-2"/>
  </r>
  <r>
    <x v="37"/>
    <x v="6"/>
    <n v="2"/>
    <x v="2"/>
    <n v="27891"/>
    <n v="6"/>
    <n v="9817"/>
    <n v="2363.5"/>
    <n v="0.35199999999999998"/>
    <n v="8.5000000000000006E-2"/>
    <n v="5"/>
    <n v="2827"/>
    <n v="17982.09"/>
    <n v="0.10100000000000001"/>
    <n v="0.64500000000000002"/>
  </r>
  <r>
    <x v="37"/>
    <x v="6"/>
    <n v="3"/>
    <x v="3"/>
    <n v="27891"/>
    <n v="5"/>
    <n v="460"/>
    <n v="1457.19"/>
    <n v="1.6E-2"/>
    <n v="5.1999999999999998E-2"/>
    <n v="44"/>
    <n v="4086"/>
    <n v="8884.2999999999993"/>
    <n v="0.14599999999999999"/>
    <n v="0.31900000000000001"/>
  </r>
  <r>
    <x v="37"/>
    <x v="6"/>
    <n v="4"/>
    <x v="4"/>
    <n v="27891"/>
    <n v="0"/>
    <n v="0"/>
    <n v="0"/>
    <n v="0"/>
    <n v="0"/>
    <n v="3"/>
    <n v="140"/>
    <n v="276"/>
    <n v="5.0000000000000001E-3"/>
    <n v="0.01"/>
  </r>
  <r>
    <x v="37"/>
    <x v="6"/>
    <n v="5"/>
    <x v="5"/>
    <n v="27891"/>
    <n v="0"/>
    <n v="0"/>
    <n v="0"/>
    <n v="0"/>
    <n v="0"/>
    <n v="54"/>
    <n v="9417"/>
    <n v="5480.8"/>
    <n v="0.33800000000000002"/>
    <n v="0.19700000000000001"/>
  </r>
  <r>
    <x v="37"/>
    <x v="6"/>
    <n v="6"/>
    <x v="6"/>
    <n v="27891"/>
    <n v="2"/>
    <n v="20"/>
    <n v="100.92"/>
    <n v="1E-3"/>
    <n v="4.0000000000000001E-3"/>
    <n v="4"/>
    <n v="27"/>
    <n v="102.92"/>
    <n v="1E-3"/>
    <n v="4.0000000000000001E-3"/>
  </r>
  <r>
    <x v="37"/>
    <x v="6"/>
    <n v="7"/>
    <x v="7"/>
    <n v="27891"/>
    <n v="0"/>
    <n v="0"/>
    <n v="0"/>
    <n v="0"/>
    <n v="0"/>
    <n v="0"/>
    <n v="0"/>
    <n v="0"/>
    <n v="0"/>
    <n v="0"/>
  </r>
  <r>
    <x v="37"/>
    <x v="6"/>
    <n v="8"/>
    <x v="8"/>
    <n v="27891"/>
    <n v="0"/>
    <n v="0"/>
    <n v="0"/>
    <n v="0"/>
    <n v="0"/>
    <n v="2"/>
    <n v="1100"/>
    <n v="65.5"/>
    <n v="3.9E-2"/>
    <n v="2E-3"/>
  </r>
  <r>
    <x v="37"/>
    <x v="6"/>
    <n v="9"/>
    <x v="9"/>
    <n v="27891"/>
    <n v="0"/>
    <n v="0"/>
    <n v="0"/>
    <n v="0"/>
    <n v="0"/>
    <n v="79"/>
    <n v="4096"/>
    <n v="3753.15"/>
    <n v="0.14699999999999999"/>
    <n v="0.13500000000000001"/>
  </r>
  <r>
    <x v="37"/>
    <x v="7"/>
    <n v="0"/>
    <x v="0"/>
    <n v="27937"/>
    <n v="0"/>
    <n v="0"/>
    <n v="0"/>
    <n v="0"/>
    <n v="0"/>
    <n v="13"/>
    <n v="454"/>
    <n v="459.31"/>
    <n v="1.6E-2"/>
    <n v="1.6E-2"/>
  </r>
  <r>
    <x v="37"/>
    <x v="7"/>
    <n v="1"/>
    <x v="1"/>
    <n v="27937"/>
    <n v="0"/>
    <n v="0"/>
    <n v="0"/>
    <n v="0"/>
    <n v="0"/>
    <n v="50"/>
    <n v="708"/>
    <n v="640.78"/>
    <n v="2.5000000000000001E-2"/>
    <n v="2.3E-2"/>
  </r>
  <r>
    <x v="37"/>
    <x v="7"/>
    <n v="2"/>
    <x v="2"/>
    <n v="27937"/>
    <n v="0"/>
    <n v="0"/>
    <n v="0"/>
    <n v="0"/>
    <n v="0"/>
    <n v="7"/>
    <n v="1634"/>
    <n v="5631.41"/>
    <n v="5.8000000000000003E-2"/>
    <n v="0.20200000000000001"/>
  </r>
  <r>
    <x v="37"/>
    <x v="7"/>
    <n v="3"/>
    <x v="3"/>
    <n v="27937"/>
    <n v="0"/>
    <n v="0"/>
    <n v="0"/>
    <n v="0"/>
    <n v="0"/>
    <n v="47"/>
    <n v="15297"/>
    <n v="25700.15"/>
    <n v="0.54800000000000004"/>
    <n v="0.92"/>
  </r>
  <r>
    <x v="37"/>
    <x v="7"/>
    <n v="4"/>
    <x v="4"/>
    <n v="27937"/>
    <n v="0"/>
    <n v="0"/>
    <n v="0"/>
    <n v="0"/>
    <n v="0"/>
    <n v="4"/>
    <n v="190"/>
    <n v="204.15"/>
    <n v="7.0000000000000001E-3"/>
    <n v="7.0000000000000001E-3"/>
  </r>
  <r>
    <x v="37"/>
    <x v="7"/>
    <n v="5"/>
    <x v="5"/>
    <n v="27937"/>
    <n v="0"/>
    <n v="0"/>
    <n v="0"/>
    <n v="0"/>
    <n v="0"/>
    <n v="54"/>
    <n v="3270"/>
    <n v="7736.96"/>
    <n v="0.11700000000000001"/>
    <n v="0.27700000000000002"/>
  </r>
  <r>
    <x v="37"/>
    <x v="7"/>
    <n v="6"/>
    <x v="6"/>
    <n v="27937"/>
    <n v="0"/>
    <n v="0"/>
    <n v="0"/>
    <n v="0"/>
    <n v="0"/>
    <n v="8"/>
    <n v="525"/>
    <n v="1146.67"/>
    <n v="1.9E-2"/>
    <n v="4.1000000000000002E-2"/>
  </r>
  <r>
    <x v="37"/>
    <x v="7"/>
    <n v="7"/>
    <x v="7"/>
    <n v="27937"/>
    <n v="0"/>
    <n v="0"/>
    <n v="0"/>
    <n v="0"/>
    <n v="0"/>
    <n v="0"/>
    <n v="0"/>
    <n v="0"/>
    <n v="0"/>
    <n v="0"/>
  </r>
  <r>
    <x v="37"/>
    <x v="7"/>
    <n v="8"/>
    <x v="8"/>
    <n v="27937"/>
    <n v="0"/>
    <n v="0"/>
    <n v="0"/>
    <n v="0"/>
    <n v="0"/>
    <n v="3"/>
    <n v="2641"/>
    <n v="214.76"/>
    <n v="9.5000000000000001E-2"/>
    <n v="8.0000000000000002E-3"/>
  </r>
  <r>
    <x v="37"/>
    <x v="7"/>
    <n v="9"/>
    <x v="9"/>
    <n v="27937"/>
    <n v="0"/>
    <n v="0"/>
    <n v="0"/>
    <n v="0"/>
    <n v="0"/>
    <n v="78"/>
    <n v="5011"/>
    <n v="6535.6"/>
    <n v="0.17899999999999999"/>
    <n v="0.23400000000000001"/>
  </r>
  <r>
    <x v="37"/>
    <x v="8"/>
    <n v="0"/>
    <x v="0"/>
    <n v="28002"/>
    <n v="0"/>
    <n v="0"/>
    <n v="0"/>
    <n v="0"/>
    <n v="0"/>
    <n v="13"/>
    <n v="327"/>
    <n v="217.82"/>
    <n v="1.2E-2"/>
    <n v="8.0000000000000002E-3"/>
  </r>
  <r>
    <x v="37"/>
    <x v="8"/>
    <n v="1"/>
    <x v="1"/>
    <n v="28002"/>
    <n v="0"/>
    <n v="0"/>
    <n v="0"/>
    <n v="0"/>
    <n v="0"/>
    <n v="107"/>
    <n v="501"/>
    <n v="809.65"/>
    <n v="1.7999999999999999E-2"/>
    <n v="2.9000000000000001E-2"/>
  </r>
  <r>
    <x v="37"/>
    <x v="8"/>
    <n v="2"/>
    <x v="2"/>
    <n v="28002"/>
    <n v="0"/>
    <n v="0"/>
    <n v="0"/>
    <n v="0"/>
    <n v="0"/>
    <n v="9"/>
    <n v="11744"/>
    <n v="19651.66"/>
    <n v="0.41899999999999998"/>
    <n v="0.70199999999999996"/>
  </r>
  <r>
    <x v="37"/>
    <x v="8"/>
    <n v="3"/>
    <x v="3"/>
    <n v="28002"/>
    <n v="0"/>
    <n v="0"/>
    <n v="0"/>
    <n v="0"/>
    <n v="0"/>
    <n v="44"/>
    <n v="7894"/>
    <n v="24241.08"/>
    <n v="0.28199999999999997"/>
    <n v="0.86599999999999999"/>
  </r>
  <r>
    <x v="37"/>
    <x v="8"/>
    <n v="4"/>
    <x v="4"/>
    <n v="28002"/>
    <n v="0"/>
    <n v="0"/>
    <n v="0"/>
    <n v="0"/>
    <n v="0"/>
    <n v="7"/>
    <n v="418"/>
    <n v="353.15"/>
    <n v="1.4999999999999999E-2"/>
    <n v="1.2999999999999999E-2"/>
  </r>
  <r>
    <x v="37"/>
    <x v="8"/>
    <n v="5"/>
    <x v="5"/>
    <n v="28002"/>
    <n v="0"/>
    <n v="0"/>
    <n v="0"/>
    <n v="0"/>
    <n v="0"/>
    <n v="63"/>
    <n v="4823"/>
    <n v="3896.97"/>
    <n v="0.17199999999999999"/>
    <n v="0.13900000000000001"/>
  </r>
  <r>
    <x v="37"/>
    <x v="8"/>
    <n v="6"/>
    <x v="6"/>
    <n v="28002"/>
    <n v="0"/>
    <n v="0"/>
    <n v="0"/>
    <n v="0"/>
    <n v="0"/>
    <n v="2"/>
    <n v="265"/>
    <n v="85"/>
    <n v="8.9999999999999993E-3"/>
    <n v="3.0000000000000001E-3"/>
  </r>
  <r>
    <x v="37"/>
    <x v="8"/>
    <n v="7"/>
    <x v="7"/>
    <n v="28002"/>
    <n v="0"/>
    <n v="0"/>
    <n v="0"/>
    <n v="0"/>
    <n v="0"/>
    <n v="0"/>
    <n v="0"/>
    <n v="0"/>
    <n v="0"/>
    <n v="0"/>
  </r>
  <r>
    <x v="37"/>
    <x v="8"/>
    <n v="8"/>
    <x v="8"/>
    <n v="28002"/>
    <n v="0"/>
    <n v="0"/>
    <n v="0"/>
    <n v="0"/>
    <n v="0"/>
    <n v="2"/>
    <n v="983"/>
    <n v="33.909999999999997"/>
    <n v="3.5000000000000003E-2"/>
    <n v="1E-3"/>
  </r>
  <r>
    <x v="37"/>
    <x v="8"/>
    <n v="9"/>
    <x v="9"/>
    <n v="28002"/>
    <n v="0"/>
    <n v="0"/>
    <n v="0"/>
    <n v="0"/>
    <n v="0"/>
    <n v="71"/>
    <n v="3734"/>
    <n v="2032.34"/>
    <n v="0.13300000000000001"/>
    <n v="7.2999999999999995E-2"/>
  </r>
  <r>
    <x v="38"/>
    <x v="0"/>
    <n v="0"/>
    <x v="0"/>
    <n v="6084"/>
    <n v="0"/>
    <n v="0"/>
    <n v="0"/>
    <n v="0"/>
    <n v="0"/>
    <n v="0"/>
    <n v="0"/>
    <n v="0"/>
    <n v="0"/>
    <n v="0"/>
  </r>
  <r>
    <x v="38"/>
    <x v="0"/>
    <n v="1"/>
    <x v="1"/>
    <n v="6084"/>
    <n v="0"/>
    <n v="0"/>
    <n v="0"/>
    <n v="0"/>
    <n v="0"/>
    <n v="0"/>
    <n v="0"/>
    <n v="0"/>
    <n v="0"/>
    <n v="0"/>
  </r>
  <r>
    <x v="38"/>
    <x v="0"/>
    <n v="2"/>
    <x v="2"/>
    <n v="6084"/>
    <n v="0"/>
    <n v="0"/>
    <n v="0"/>
    <n v="0"/>
    <n v="0"/>
    <n v="3"/>
    <n v="6400"/>
    <n v="18600"/>
    <n v="1.052"/>
    <n v="3.056"/>
  </r>
  <r>
    <x v="38"/>
    <x v="0"/>
    <n v="3"/>
    <x v="3"/>
    <n v="6084"/>
    <n v="0"/>
    <n v="0"/>
    <n v="0"/>
    <n v="0"/>
    <n v="0"/>
    <n v="2"/>
    <n v="112"/>
    <n v="336"/>
    <n v="1.7999999999999999E-2"/>
    <n v="5.5E-2"/>
  </r>
  <r>
    <x v="38"/>
    <x v="0"/>
    <n v="4"/>
    <x v="4"/>
    <n v="6084"/>
    <n v="0"/>
    <n v="0"/>
    <n v="0"/>
    <n v="0"/>
    <n v="0"/>
    <n v="0"/>
    <n v="0"/>
    <n v="0"/>
    <n v="0"/>
    <n v="0"/>
  </r>
  <r>
    <x v="38"/>
    <x v="0"/>
    <n v="5"/>
    <x v="5"/>
    <n v="6084"/>
    <n v="0"/>
    <n v="0"/>
    <n v="0"/>
    <n v="0"/>
    <n v="0"/>
    <n v="12"/>
    <n v="374"/>
    <n v="1839"/>
    <n v="6.0999999999999999E-2"/>
    <n v="0.30199999999999999"/>
  </r>
  <r>
    <x v="38"/>
    <x v="0"/>
    <n v="6"/>
    <x v="6"/>
    <n v="6084"/>
    <n v="0"/>
    <n v="0"/>
    <n v="0"/>
    <n v="0"/>
    <n v="0"/>
    <n v="10"/>
    <n v="2978"/>
    <n v="4240.5"/>
    <n v="0.48899999999999999"/>
    <n v="0.69699999999999995"/>
  </r>
  <r>
    <x v="38"/>
    <x v="0"/>
    <n v="7"/>
    <x v="7"/>
    <n v="6084"/>
    <n v="0"/>
    <n v="0"/>
    <n v="0"/>
    <n v="0"/>
    <n v="0"/>
    <n v="0"/>
    <n v="0"/>
    <n v="0"/>
    <n v="0"/>
    <n v="0"/>
  </r>
  <r>
    <x v="38"/>
    <x v="0"/>
    <n v="8"/>
    <x v="8"/>
    <n v="6084"/>
    <n v="0"/>
    <n v="0"/>
    <n v="0"/>
    <n v="0"/>
    <n v="0"/>
    <n v="0"/>
    <n v="0"/>
    <n v="0"/>
    <n v="0"/>
    <n v="0"/>
  </r>
  <r>
    <x v="38"/>
    <x v="0"/>
    <n v="9"/>
    <x v="9"/>
    <n v="6084"/>
    <n v="0"/>
    <n v="0"/>
    <n v="0"/>
    <n v="0"/>
    <n v="0"/>
    <n v="21"/>
    <n v="225"/>
    <n v="275"/>
    <n v="3.6999999999999998E-2"/>
    <n v="4.4999999999999998E-2"/>
  </r>
  <r>
    <x v="38"/>
    <x v="1"/>
    <n v="0"/>
    <x v="0"/>
    <n v="6047"/>
    <n v="0"/>
    <n v="0"/>
    <n v="0"/>
    <n v="0"/>
    <n v="0"/>
    <n v="0"/>
    <n v="0"/>
    <n v="0"/>
    <n v="0"/>
    <n v="0"/>
  </r>
  <r>
    <x v="38"/>
    <x v="1"/>
    <n v="1"/>
    <x v="1"/>
    <n v="6047"/>
    <n v="0"/>
    <n v="0"/>
    <n v="0"/>
    <n v="0"/>
    <n v="0"/>
    <n v="4"/>
    <n v="309"/>
    <n v="2281.5"/>
    <n v="5.0999999999999997E-2"/>
    <n v="0.377"/>
  </r>
  <r>
    <x v="38"/>
    <x v="1"/>
    <n v="2"/>
    <x v="2"/>
    <n v="6047"/>
    <n v="0"/>
    <n v="0"/>
    <n v="0"/>
    <n v="0"/>
    <n v="0"/>
    <n v="2"/>
    <n v="4562"/>
    <n v="6272.75"/>
    <n v="0.754"/>
    <n v="1.036"/>
  </r>
  <r>
    <x v="38"/>
    <x v="1"/>
    <n v="3"/>
    <x v="3"/>
    <n v="6047"/>
    <n v="0"/>
    <n v="0"/>
    <n v="0"/>
    <n v="0"/>
    <n v="0"/>
    <n v="5"/>
    <n v="1313"/>
    <n v="5614"/>
    <n v="0.217"/>
    <n v="0.92800000000000005"/>
  </r>
  <r>
    <x v="38"/>
    <x v="1"/>
    <n v="4"/>
    <x v="4"/>
    <n v="6047"/>
    <n v="0"/>
    <n v="0"/>
    <n v="0"/>
    <n v="0"/>
    <n v="0"/>
    <n v="0"/>
    <n v="0"/>
    <n v="0"/>
    <n v="0"/>
    <n v="0"/>
  </r>
  <r>
    <x v="38"/>
    <x v="1"/>
    <n v="5"/>
    <x v="5"/>
    <n v="6047"/>
    <n v="0"/>
    <n v="0"/>
    <n v="0"/>
    <n v="0"/>
    <n v="0"/>
    <n v="7"/>
    <n v="1603"/>
    <n v="2347"/>
    <n v="0.26500000000000001"/>
    <n v="0.38800000000000001"/>
  </r>
  <r>
    <x v="38"/>
    <x v="1"/>
    <n v="6"/>
    <x v="6"/>
    <n v="6047"/>
    <n v="0"/>
    <n v="0"/>
    <n v="0"/>
    <n v="0"/>
    <n v="0"/>
    <n v="6"/>
    <n v="8047"/>
    <n v="10393.5"/>
    <n v="1.33"/>
    <n v="1.7190000000000001"/>
  </r>
  <r>
    <x v="38"/>
    <x v="1"/>
    <n v="7"/>
    <x v="7"/>
    <n v="6047"/>
    <n v="0"/>
    <n v="0"/>
    <n v="0"/>
    <n v="0"/>
    <n v="0"/>
    <n v="0"/>
    <n v="0"/>
    <n v="0"/>
    <n v="0"/>
    <n v="0"/>
  </r>
  <r>
    <x v="38"/>
    <x v="1"/>
    <n v="8"/>
    <x v="8"/>
    <n v="6047"/>
    <n v="0"/>
    <n v="0"/>
    <n v="0"/>
    <n v="0"/>
    <n v="0"/>
    <n v="0"/>
    <n v="0"/>
    <n v="0"/>
    <n v="0"/>
    <n v="0"/>
  </r>
  <r>
    <x v="38"/>
    <x v="1"/>
    <n v="9"/>
    <x v="9"/>
    <n v="6047"/>
    <n v="0"/>
    <n v="0"/>
    <n v="0"/>
    <n v="0"/>
    <n v="0"/>
    <n v="17"/>
    <n v="217"/>
    <n v="293.5"/>
    <n v="3.5999999999999997E-2"/>
    <n v="4.9000000000000002E-2"/>
  </r>
  <r>
    <x v="38"/>
    <x v="2"/>
    <n v="0"/>
    <x v="0"/>
    <n v="6021"/>
    <n v="0"/>
    <n v="0"/>
    <n v="0"/>
    <n v="0"/>
    <n v="0"/>
    <n v="0"/>
    <n v="0"/>
    <n v="0"/>
    <n v="0"/>
    <n v="0"/>
  </r>
  <r>
    <x v="38"/>
    <x v="2"/>
    <n v="1"/>
    <x v="1"/>
    <n v="6021"/>
    <n v="0"/>
    <n v="0"/>
    <n v="0"/>
    <n v="0"/>
    <n v="0"/>
    <n v="4"/>
    <n v="342"/>
    <n v="2469"/>
    <n v="5.7000000000000002E-2"/>
    <n v="0.41"/>
  </r>
  <r>
    <x v="38"/>
    <x v="2"/>
    <n v="2"/>
    <x v="2"/>
    <n v="6021"/>
    <n v="0"/>
    <n v="0"/>
    <n v="0"/>
    <n v="0"/>
    <n v="0"/>
    <n v="8"/>
    <n v="17748"/>
    <n v="39075.35"/>
    <n v="2.948"/>
    <n v="6.49"/>
  </r>
  <r>
    <x v="38"/>
    <x v="2"/>
    <n v="3"/>
    <x v="3"/>
    <n v="6021"/>
    <n v="0"/>
    <n v="0"/>
    <n v="0"/>
    <n v="0"/>
    <n v="0"/>
    <n v="1"/>
    <n v="2"/>
    <n v="4"/>
    <n v="0"/>
    <n v="1E-3"/>
  </r>
  <r>
    <x v="38"/>
    <x v="2"/>
    <n v="4"/>
    <x v="4"/>
    <n v="6021"/>
    <n v="0"/>
    <n v="0"/>
    <n v="0"/>
    <n v="0"/>
    <n v="0"/>
    <n v="0"/>
    <n v="0"/>
    <n v="0"/>
    <n v="0"/>
    <n v="0"/>
  </r>
  <r>
    <x v="38"/>
    <x v="2"/>
    <n v="5"/>
    <x v="5"/>
    <n v="6021"/>
    <n v="0"/>
    <n v="0"/>
    <n v="0"/>
    <n v="0"/>
    <n v="0"/>
    <n v="9"/>
    <n v="6352"/>
    <n v="15393.25"/>
    <n v="1.054"/>
    <n v="2.556"/>
  </r>
  <r>
    <x v="38"/>
    <x v="2"/>
    <n v="6"/>
    <x v="6"/>
    <n v="6021"/>
    <n v="0"/>
    <n v="0"/>
    <n v="0"/>
    <n v="0"/>
    <n v="0"/>
    <n v="2"/>
    <n v="303"/>
    <n v="2032.5"/>
    <n v="0.05"/>
    <n v="0.33800000000000002"/>
  </r>
  <r>
    <x v="38"/>
    <x v="2"/>
    <n v="7"/>
    <x v="7"/>
    <n v="6021"/>
    <n v="0"/>
    <n v="0"/>
    <n v="0"/>
    <n v="0"/>
    <n v="0"/>
    <n v="0"/>
    <n v="0"/>
    <n v="0"/>
    <n v="0"/>
    <n v="0"/>
  </r>
  <r>
    <x v="38"/>
    <x v="2"/>
    <n v="8"/>
    <x v="8"/>
    <n v="6021"/>
    <n v="0"/>
    <n v="0"/>
    <n v="0"/>
    <n v="0"/>
    <n v="0"/>
    <n v="0"/>
    <n v="0"/>
    <n v="0"/>
    <n v="0"/>
    <n v="0"/>
  </r>
  <r>
    <x v="38"/>
    <x v="2"/>
    <n v="9"/>
    <x v="9"/>
    <n v="6021"/>
    <n v="0"/>
    <n v="0"/>
    <n v="0"/>
    <n v="0"/>
    <n v="0"/>
    <n v="9"/>
    <n v="2387"/>
    <n v="730.75"/>
    <n v="0.39600000000000002"/>
    <n v="0.121"/>
  </r>
  <r>
    <x v="38"/>
    <x v="3"/>
    <n v="0"/>
    <x v="0"/>
    <n v="5962"/>
    <n v="0"/>
    <n v="0"/>
    <n v="0"/>
    <n v="0"/>
    <n v="0"/>
    <n v="0"/>
    <n v="0"/>
    <n v="0"/>
    <n v="0"/>
    <n v="0"/>
  </r>
  <r>
    <x v="38"/>
    <x v="3"/>
    <n v="1"/>
    <x v="1"/>
    <n v="5962"/>
    <n v="0"/>
    <n v="0"/>
    <n v="0"/>
    <n v="0"/>
    <n v="0"/>
    <n v="8"/>
    <n v="3030"/>
    <n v="13153.5"/>
    <n v="0.50800000000000001"/>
    <n v="2.2050000000000001"/>
  </r>
  <r>
    <x v="38"/>
    <x v="3"/>
    <n v="2"/>
    <x v="2"/>
    <n v="5962"/>
    <n v="0"/>
    <n v="0"/>
    <n v="0"/>
    <n v="0"/>
    <n v="0"/>
    <n v="4"/>
    <n v="6586"/>
    <n v="44221.5"/>
    <n v="1.1040000000000001"/>
    <n v="7.4160000000000004"/>
  </r>
  <r>
    <x v="38"/>
    <x v="3"/>
    <n v="3"/>
    <x v="3"/>
    <n v="5962"/>
    <n v="0"/>
    <n v="0"/>
    <n v="0"/>
    <n v="0"/>
    <n v="0"/>
    <n v="2"/>
    <n v="40"/>
    <n v="55"/>
    <n v="7.0000000000000001E-3"/>
    <n v="8.9999999999999993E-3"/>
  </r>
  <r>
    <x v="38"/>
    <x v="3"/>
    <n v="4"/>
    <x v="4"/>
    <n v="5962"/>
    <n v="0"/>
    <n v="0"/>
    <n v="0"/>
    <n v="0"/>
    <n v="0"/>
    <n v="0"/>
    <n v="0"/>
    <n v="0"/>
    <n v="0"/>
    <n v="0"/>
  </r>
  <r>
    <x v="38"/>
    <x v="3"/>
    <n v="5"/>
    <x v="5"/>
    <n v="5962"/>
    <n v="0"/>
    <n v="0"/>
    <n v="0"/>
    <n v="0"/>
    <n v="0"/>
    <n v="10"/>
    <n v="2717"/>
    <n v="2021"/>
    <n v="0.45600000000000002"/>
    <n v="0.33900000000000002"/>
  </r>
  <r>
    <x v="38"/>
    <x v="3"/>
    <n v="6"/>
    <x v="6"/>
    <n v="5962"/>
    <n v="0"/>
    <n v="0"/>
    <n v="0"/>
    <n v="0"/>
    <n v="0"/>
    <n v="3"/>
    <n v="2887"/>
    <n v="12811"/>
    <n v="0.48399999999999999"/>
    <n v="2.149"/>
  </r>
  <r>
    <x v="38"/>
    <x v="3"/>
    <n v="7"/>
    <x v="7"/>
    <n v="5962"/>
    <n v="0"/>
    <n v="0"/>
    <n v="0"/>
    <n v="0"/>
    <n v="0"/>
    <n v="0"/>
    <n v="0"/>
    <n v="0"/>
    <n v="0"/>
    <n v="0"/>
  </r>
  <r>
    <x v="38"/>
    <x v="3"/>
    <n v="8"/>
    <x v="8"/>
    <n v="5962"/>
    <n v="0"/>
    <n v="0"/>
    <n v="0"/>
    <n v="0"/>
    <n v="0"/>
    <n v="0"/>
    <n v="0"/>
    <n v="0"/>
    <n v="0"/>
    <n v="0"/>
  </r>
  <r>
    <x v="38"/>
    <x v="3"/>
    <n v="9"/>
    <x v="9"/>
    <n v="5962"/>
    <n v="0"/>
    <n v="0"/>
    <n v="0"/>
    <n v="0"/>
    <n v="0"/>
    <n v="8"/>
    <n v="95"/>
    <n v="136.35"/>
    <n v="1.6E-2"/>
    <n v="2.3E-2"/>
  </r>
  <r>
    <x v="38"/>
    <x v="4"/>
    <n v="0"/>
    <x v="0"/>
    <n v="5961"/>
    <n v="0"/>
    <n v="0"/>
    <n v="0"/>
    <n v="0"/>
    <n v="0"/>
    <n v="0"/>
    <n v="0"/>
    <n v="0"/>
    <n v="0"/>
    <n v="0"/>
  </r>
  <r>
    <x v="38"/>
    <x v="4"/>
    <n v="1"/>
    <x v="1"/>
    <n v="5961"/>
    <n v="0"/>
    <n v="0"/>
    <n v="0"/>
    <n v="0"/>
    <n v="0"/>
    <n v="3"/>
    <n v="142"/>
    <n v="930"/>
    <n v="2.4E-2"/>
    <n v="0.156"/>
  </r>
  <r>
    <x v="38"/>
    <x v="4"/>
    <n v="2"/>
    <x v="2"/>
    <n v="5961"/>
    <n v="0"/>
    <n v="0"/>
    <n v="0"/>
    <n v="0"/>
    <n v="0"/>
    <n v="4"/>
    <n v="6787"/>
    <n v="10182"/>
    <n v="1.139"/>
    <n v="1.708"/>
  </r>
  <r>
    <x v="38"/>
    <x v="4"/>
    <n v="3"/>
    <x v="3"/>
    <n v="5961"/>
    <n v="0"/>
    <n v="0"/>
    <n v="0"/>
    <n v="0"/>
    <n v="0"/>
    <n v="5"/>
    <n v="69"/>
    <n v="243"/>
    <n v="1.2E-2"/>
    <n v="4.1000000000000002E-2"/>
  </r>
  <r>
    <x v="38"/>
    <x v="4"/>
    <n v="4"/>
    <x v="4"/>
    <n v="5961"/>
    <n v="0"/>
    <n v="0"/>
    <n v="0"/>
    <n v="0"/>
    <n v="0"/>
    <n v="0"/>
    <n v="0"/>
    <n v="0"/>
    <n v="0"/>
    <n v="0"/>
  </r>
  <r>
    <x v="38"/>
    <x v="4"/>
    <n v="5"/>
    <x v="5"/>
    <n v="5961"/>
    <n v="0"/>
    <n v="0"/>
    <n v="0"/>
    <n v="0"/>
    <n v="0"/>
    <n v="11"/>
    <n v="9349"/>
    <n v="15487"/>
    <n v="1.5680000000000001"/>
    <n v="2.597"/>
  </r>
  <r>
    <x v="38"/>
    <x v="4"/>
    <n v="6"/>
    <x v="6"/>
    <n v="5961"/>
    <n v="0"/>
    <n v="0"/>
    <n v="0"/>
    <n v="0"/>
    <n v="0"/>
    <n v="4"/>
    <n v="35"/>
    <n v="231.5"/>
    <n v="6.0000000000000001E-3"/>
    <n v="3.9E-2"/>
  </r>
  <r>
    <x v="38"/>
    <x v="4"/>
    <n v="7"/>
    <x v="7"/>
    <n v="5961"/>
    <n v="0"/>
    <n v="0"/>
    <n v="0"/>
    <n v="0"/>
    <n v="0"/>
    <n v="0"/>
    <n v="0"/>
    <n v="0"/>
    <n v="0"/>
    <n v="0"/>
  </r>
  <r>
    <x v="38"/>
    <x v="4"/>
    <n v="8"/>
    <x v="8"/>
    <n v="5961"/>
    <n v="0"/>
    <n v="0"/>
    <n v="0"/>
    <n v="0"/>
    <n v="0"/>
    <n v="0"/>
    <n v="0"/>
    <n v="0"/>
    <n v="0"/>
    <n v="0"/>
  </r>
  <r>
    <x v="38"/>
    <x v="4"/>
    <n v="9"/>
    <x v="9"/>
    <n v="5961"/>
    <n v="0"/>
    <n v="0"/>
    <n v="0"/>
    <n v="0"/>
    <n v="0"/>
    <n v="10"/>
    <n v="139"/>
    <n v="200"/>
    <n v="2.3E-2"/>
    <n v="3.4000000000000002E-2"/>
  </r>
  <r>
    <x v="38"/>
    <x v="5"/>
    <n v="0"/>
    <x v="0"/>
    <n v="5976"/>
    <n v="0"/>
    <n v="0"/>
    <n v="0"/>
    <n v="0"/>
    <n v="0"/>
    <n v="2"/>
    <n v="301"/>
    <n v="3"/>
    <n v="0.05"/>
    <n v="1E-3"/>
  </r>
  <r>
    <x v="38"/>
    <x v="5"/>
    <n v="1"/>
    <x v="1"/>
    <n v="5976"/>
    <n v="0"/>
    <n v="0"/>
    <n v="0"/>
    <n v="0"/>
    <n v="0"/>
    <n v="2"/>
    <n v="18"/>
    <n v="60"/>
    <n v="3.0000000000000001E-3"/>
    <n v="0.01"/>
  </r>
  <r>
    <x v="38"/>
    <x v="5"/>
    <n v="2"/>
    <x v="2"/>
    <n v="5976"/>
    <n v="0"/>
    <n v="0"/>
    <n v="0"/>
    <n v="0"/>
    <n v="0"/>
    <n v="5"/>
    <n v="10481"/>
    <n v="57833"/>
    <n v="1.754"/>
    <n v="9.6780000000000008"/>
  </r>
  <r>
    <x v="38"/>
    <x v="5"/>
    <n v="3"/>
    <x v="3"/>
    <n v="5976"/>
    <n v="0"/>
    <n v="0"/>
    <n v="0"/>
    <n v="0"/>
    <n v="0"/>
    <n v="2"/>
    <n v="35"/>
    <n v="87.5"/>
    <n v="6.0000000000000001E-3"/>
    <n v="1.4999999999999999E-2"/>
  </r>
  <r>
    <x v="38"/>
    <x v="5"/>
    <n v="4"/>
    <x v="4"/>
    <n v="5976"/>
    <n v="0"/>
    <n v="0"/>
    <n v="0"/>
    <n v="0"/>
    <n v="0"/>
    <n v="0"/>
    <n v="0"/>
    <n v="0"/>
    <n v="0"/>
    <n v="0"/>
  </r>
  <r>
    <x v="38"/>
    <x v="5"/>
    <n v="5"/>
    <x v="5"/>
    <n v="5976"/>
    <n v="0"/>
    <n v="0"/>
    <n v="0"/>
    <n v="0"/>
    <n v="0"/>
    <n v="6"/>
    <n v="2292"/>
    <n v="10265.5"/>
    <n v="0.38400000000000001"/>
    <n v="1.718"/>
  </r>
  <r>
    <x v="38"/>
    <x v="5"/>
    <n v="6"/>
    <x v="6"/>
    <n v="5976"/>
    <n v="0"/>
    <n v="0"/>
    <n v="0"/>
    <n v="0"/>
    <n v="0"/>
    <n v="7"/>
    <n v="4738"/>
    <n v="22753"/>
    <n v="0.79300000000000004"/>
    <n v="3.806"/>
  </r>
  <r>
    <x v="38"/>
    <x v="5"/>
    <n v="7"/>
    <x v="7"/>
    <n v="5976"/>
    <n v="0"/>
    <n v="0"/>
    <n v="0"/>
    <n v="0"/>
    <n v="0"/>
    <n v="0"/>
    <n v="0"/>
    <n v="0"/>
    <n v="0"/>
    <n v="0"/>
  </r>
  <r>
    <x v="38"/>
    <x v="5"/>
    <n v="8"/>
    <x v="8"/>
    <n v="5976"/>
    <n v="0"/>
    <n v="0"/>
    <n v="0"/>
    <n v="0"/>
    <n v="0"/>
    <n v="0"/>
    <n v="0"/>
    <n v="0"/>
    <n v="0"/>
    <n v="0"/>
  </r>
  <r>
    <x v="38"/>
    <x v="5"/>
    <n v="9"/>
    <x v="9"/>
    <n v="5976"/>
    <n v="0"/>
    <n v="0"/>
    <n v="0"/>
    <n v="0"/>
    <n v="0"/>
    <n v="13"/>
    <n v="126"/>
    <n v="209.75"/>
    <n v="2.1000000000000001E-2"/>
    <n v="3.5000000000000003E-2"/>
  </r>
  <r>
    <x v="38"/>
    <x v="6"/>
    <n v="0"/>
    <x v="0"/>
    <n v="5955"/>
    <n v="0"/>
    <n v="0"/>
    <n v="0"/>
    <n v="0"/>
    <n v="0"/>
    <n v="0"/>
    <n v="0"/>
    <n v="0"/>
    <n v="0"/>
    <n v="0"/>
  </r>
  <r>
    <x v="38"/>
    <x v="6"/>
    <n v="1"/>
    <x v="1"/>
    <n v="5955"/>
    <n v="0"/>
    <n v="0"/>
    <n v="0"/>
    <n v="0"/>
    <n v="0"/>
    <n v="1"/>
    <n v="32"/>
    <n v="160"/>
    <n v="5.0000000000000001E-3"/>
    <n v="2.7E-2"/>
  </r>
  <r>
    <x v="38"/>
    <x v="6"/>
    <n v="2"/>
    <x v="2"/>
    <n v="5955"/>
    <n v="0"/>
    <n v="0"/>
    <n v="0"/>
    <n v="0"/>
    <n v="0"/>
    <n v="3"/>
    <n v="6738"/>
    <n v="13476"/>
    <n v="1.131"/>
    <n v="2.262"/>
  </r>
  <r>
    <x v="38"/>
    <x v="6"/>
    <n v="3"/>
    <x v="3"/>
    <n v="5955"/>
    <n v="0"/>
    <n v="0"/>
    <n v="0"/>
    <n v="0"/>
    <n v="0"/>
    <n v="6"/>
    <n v="3339"/>
    <n v="5710"/>
    <n v="0.56100000000000005"/>
    <n v="0.95899999999999996"/>
  </r>
  <r>
    <x v="38"/>
    <x v="6"/>
    <n v="4"/>
    <x v="4"/>
    <n v="5955"/>
    <n v="0"/>
    <n v="0"/>
    <n v="0"/>
    <n v="0"/>
    <n v="0"/>
    <n v="0"/>
    <n v="0"/>
    <n v="0"/>
    <n v="0"/>
    <n v="0"/>
  </r>
  <r>
    <x v="38"/>
    <x v="6"/>
    <n v="5"/>
    <x v="5"/>
    <n v="5955"/>
    <n v="0"/>
    <n v="0"/>
    <n v="0"/>
    <n v="0"/>
    <n v="0"/>
    <n v="7"/>
    <n v="4570"/>
    <n v="4824"/>
    <n v="0.76700000000000002"/>
    <n v="0.81"/>
  </r>
  <r>
    <x v="38"/>
    <x v="6"/>
    <n v="6"/>
    <x v="6"/>
    <n v="5955"/>
    <n v="0"/>
    <n v="0"/>
    <n v="0"/>
    <n v="0"/>
    <n v="0"/>
    <n v="2"/>
    <n v="50"/>
    <n v="175"/>
    <n v="8.0000000000000002E-3"/>
    <n v="2.9000000000000001E-2"/>
  </r>
  <r>
    <x v="38"/>
    <x v="6"/>
    <n v="7"/>
    <x v="7"/>
    <n v="5955"/>
    <n v="0"/>
    <n v="0"/>
    <n v="0"/>
    <n v="0"/>
    <n v="0"/>
    <n v="0"/>
    <n v="0"/>
    <n v="0"/>
    <n v="0"/>
    <n v="0"/>
  </r>
  <r>
    <x v="38"/>
    <x v="6"/>
    <n v="8"/>
    <x v="8"/>
    <n v="5955"/>
    <n v="0"/>
    <n v="0"/>
    <n v="0"/>
    <n v="0"/>
    <n v="0"/>
    <n v="0"/>
    <n v="0"/>
    <n v="0"/>
    <n v="0"/>
    <n v="0"/>
  </r>
  <r>
    <x v="38"/>
    <x v="6"/>
    <n v="9"/>
    <x v="9"/>
    <n v="5955"/>
    <n v="0"/>
    <n v="0"/>
    <n v="0"/>
    <n v="0"/>
    <n v="0"/>
    <n v="9"/>
    <n v="466"/>
    <n v="183.2"/>
    <n v="7.8E-2"/>
    <n v="3.1E-2"/>
  </r>
  <r>
    <x v="38"/>
    <x v="7"/>
    <n v="0"/>
    <x v="0"/>
    <n v="5980"/>
    <n v="0"/>
    <n v="0"/>
    <n v="0"/>
    <n v="0"/>
    <n v="0"/>
    <n v="0"/>
    <n v="0"/>
    <n v="0"/>
    <n v="0"/>
    <n v="0"/>
  </r>
  <r>
    <x v="38"/>
    <x v="7"/>
    <n v="1"/>
    <x v="1"/>
    <n v="5980"/>
    <n v="0"/>
    <n v="0"/>
    <n v="0"/>
    <n v="0"/>
    <n v="0"/>
    <n v="8"/>
    <n v="201"/>
    <n v="794"/>
    <n v="3.4000000000000002E-2"/>
    <n v="0.13300000000000001"/>
  </r>
  <r>
    <x v="38"/>
    <x v="7"/>
    <n v="2"/>
    <x v="2"/>
    <n v="5980"/>
    <n v="0"/>
    <n v="0"/>
    <n v="0"/>
    <n v="0"/>
    <n v="0"/>
    <n v="3"/>
    <n v="6720"/>
    <n v="25760"/>
    <n v="1.1240000000000001"/>
    <n v="4.3070000000000004"/>
  </r>
  <r>
    <x v="38"/>
    <x v="7"/>
    <n v="3"/>
    <x v="3"/>
    <n v="5980"/>
    <n v="0"/>
    <n v="0"/>
    <n v="0"/>
    <n v="0"/>
    <n v="0"/>
    <n v="8"/>
    <n v="375"/>
    <n v="593.5"/>
    <n v="6.3E-2"/>
    <n v="9.9000000000000005E-2"/>
  </r>
  <r>
    <x v="38"/>
    <x v="7"/>
    <n v="4"/>
    <x v="4"/>
    <n v="5980"/>
    <n v="0"/>
    <n v="0"/>
    <n v="0"/>
    <n v="0"/>
    <n v="0"/>
    <n v="0"/>
    <n v="0"/>
    <n v="0"/>
    <n v="0"/>
    <n v="0"/>
  </r>
  <r>
    <x v="38"/>
    <x v="7"/>
    <n v="5"/>
    <x v="5"/>
    <n v="5980"/>
    <n v="0"/>
    <n v="0"/>
    <n v="0"/>
    <n v="0"/>
    <n v="0"/>
    <n v="10"/>
    <n v="2648"/>
    <n v="5162"/>
    <n v="0.443"/>
    <n v="0.86299999999999999"/>
  </r>
  <r>
    <x v="38"/>
    <x v="7"/>
    <n v="6"/>
    <x v="6"/>
    <n v="5980"/>
    <n v="0"/>
    <n v="0"/>
    <n v="0"/>
    <n v="0"/>
    <n v="0"/>
    <n v="2"/>
    <n v="35"/>
    <n v="62.5"/>
    <n v="6.0000000000000001E-3"/>
    <n v="0.01"/>
  </r>
  <r>
    <x v="38"/>
    <x v="7"/>
    <n v="7"/>
    <x v="7"/>
    <n v="5980"/>
    <n v="0"/>
    <n v="0"/>
    <n v="0"/>
    <n v="0"/>
    <n v="0"/>
    <n v="0"/>
    <n v="0"/>
    <n v="0"/>
    <n v="0"/>
    <n v="0"/>
  </r>
  <r>
    <x v="38"/>
    <x v="7"/>
    <n v="8"/>
    <x v="8"/>
    <n v="5980"/>
    <n v="0"/>
    <n v="0"/>
    <n v="0"/>
    <n v="0"/>
    <n v="0"/>
    <n v="0"/>
    <n v="0"/>
    <n v="0"/>
    <n v="0"/>
    <n v="0"/>
  </r>
  <r>
    <x v="38"/>
    <x v="7"/>
    <n v="9"/>
    <x v="9"/>
    <n v="5980"/>
    <n v="0"/>
    <n v="0"/>
    <n v="0"/>
    <n v="0"/>
    <n v="0"/>
    <n v="4"/>
    <n v="135"/>
    <n v="47.5"/>
    <n v="2.3E-2"/>
    <n v="8.0000000000000002E-3"/>
  </r>
  <r>
    <x v="38"/>
    <x v="8"/>
    <n v="0"/>
    <x v="0"/>
    <n v="6041"/>
    <n v="0"/>
    <n v="0"/>
    <n v="0"/>
    <n v="0"/>
    <n v="0"/>
    <n v="5"/>
    <n v="173"/>
    <n v="525"/>
    <n v="2.9000000000000001E-2"/>
    <n v="8.6999999999999994E-2"/>
  </r>
  <r>
    <x v="38"/>
    <x v="8"/>
    <n v="1"/>
    <x v="1"/>
    <n v="5988"/>
    <n v="0"/>
    <n v="0"/>
    <n v="0"/>
    <n v="0"/>
    <n v="0"/>
    <n v="4"/>
    <n v="2135"/>
    <n v="19430"/>
    <n v="0.35699999999999998"/>
    <n v="3.2450000000000001"/>
  </r>
  <r>
    <x v="38"/>
    <x v="8"/>
    <n v="2"/>
    <x v="2"/>
    <n v="5988"/>
    <n v="0"/>
    <n v="0"/>
    <n v="0"/>
    <n v="0"/>
    <n v="0"/>
    <n v="7"/>
    <n v="14513"/>
    <n v="85607.25"/>
    <n v="2.423"/>
    <n v="14.295"/>
  </r>
  <r>
    <x v="38"/>
    <x v="8"/>
    <n v="3"/>
    <x v="3"/>
    <n v="5988"/>
    <n v="0"/>
    <n v="0"/>
    <n v="0"/>
    <n v="0"/>
    <n v="0"/>
    <n v="4"/>
    <n v="4864"/>
    <n v="14892"/>
    <n v="0.81200000000000006"/>
    <n v="2.4870000000000001"/>
  </r>
  <r>
    <x v="38"/>
    <x v="8"/>
    <n v="4"/>
    <x v="4"/>
    <n v="5988"/>
    <n v="0"/>
    <n v="0"/>
    <n v="0"/>
    <n v="0"/>
    <n v="0"/>
    <n v="1"/>
    <n v="2234"/>
    <n v="2792.5"/>
    <n v="0.373"/>
    <n v="0.46600000000000003"/>
  </r>
  <r>
    <x v="38"/>
    <x v="8"/>
    <n v="5"/>
    <x v="5"/>
    <n v="5988"/>
    <n v="0"/>
    <n v="0"/>
    <n v="0"/>
    <n v="0"/>
    <n v="0"/>
    <n v="14"/>
    <n v="1517"/>
    <n v="4161.75"/>
    <n v="0.253"/>
    <n v="0.69499999999999995"/>
  </r>
  <r>
    <x v="38"/>
    <x v="8"/>
    <n v="6"/>
    <x v="6"/>
    <n v="5988"/>
    <n v="0"/>
    <n v="0"/>
    <n v="0"/>
    <n v="0"/>
    <n v="0"/>
    <n v="1"/>
    <n v="7"/>
    <n v="8.17"/>
    <n v="1E-3"/>
    <n v="1E-3"/>
  </r>
  <r>
    <x v="38"/>
    <x v="8"/>
    <n v="7"/>
    <x v="7"/>
    <n v="311"/>
    <n v="0"/>
    <n v="0"/>
    <n v="0"/>
    <n v="0"/>
    <n v="0"/>
    <n v="0"/>
    <n v="0"/>
    <n v="0"/>
    <n v="0"/>
    <n v="0"/>
  </r>
  <r>
    <x v="38"/>
    <x v="8"/>
    <n v="8"/>
    <x v="8"/>
    <n v="311"/>
    <n v="0"/>
    <n v="0"/>
    <n v="0"/>
    <n v="0"/>
    <n v="0"/>
    <n v="0"/>
    <n v="0"/>
    <n v="0"/>
    <n v="0"/>
    <n v="0"/>
  </r>
  <r>
    <x v="38"/>
    <x v="8"/>
    <n v="9"/>
    <x v="9"/>
    <n v="5988"/>
    <n v="0"/>
    <n v="0"/>
    <n v="0"/>
    <n v="0"/>
    <n v="0"/>
    <n v="13"/>
    <n v="2330"/>
    <n v="6870.5"/>
    <n v="0.38900000000000001"/>
    <n v="1.147"/>
  </r>
  <r>
    <x v="39"/>
    <x v="0"/>
    <n v="0"/>
    <x v="0"/>
    <n v="67594"/>
    <n v="0"/>
    <n v="0"/>
    <n v="0"/>
    <n v="0"/>
    <n v="0"/>
    <n v="3"/>
    <n v="333"/>
    <n v="201.99"/>
    <n v="5.0000000000000001E-3"/>
    <n v="3.0000000000000001E-3"/>
  </r>
  <r>
    <x v="39"/>
    <x v="0"/>
    <n v="1"/>
    <x v="1"/>
    <n v="67594"/>
    <n v="0"/>
    <n v="0"/>
    <n v="0"/>
    <n v="0"/>
    <n v="0"/>
    <n v="95"/>
    <n v="4394"/>
    <n v="12421.96"/>
    <n v="6.5000000000000002E-2"/>
    <n v="0.184"/>
  </r>
  <r>
    <x v="39"/>
    <x v="0"/>
    <n v="2"/>
    <x v="2"/>
    <n v="67594"/>
    <n v="0"/>
    <n v="0"/>
    <n v="0"/>
    <n v="0"/>
    <n v="0"/>
    <n v="6"/>
    <n v="30867"/>
    <n v="15165.53"/>
    <n v="0.45700000000000002"/>
    <n v="0.224"/>
  </r>
  <r>
    <x v="39"/>
    <x v="0"/>
    <n v="3"/>
    <x v="3"/>
    <n v="67594"/>
    <n v="0"/>
    <n v="0"/>
    <n v="0"/>
    <n v="0"/>
    <n v="0"/>
    <n v="6"/>
    <n v="6477"/>
    <n v="1530.7"/>
    <n v="9.6000000000000002E-2"/>
    <n v="2.3E-2"/>
  </r>
  <r>
    <x v="39"/>
    <x v="0"/>
    <n v="4"/>
    <x v="4"/>
    <n v="67594"/>
    <n v="0"/>
    <n v="0"/>
    <n v="0"/>
    <n v="0"/>
    <n v="0"/>
    <n v="3"/>
    <n v="909"/>
    <n v="103.67"/>
    <n v="1.2999999999999999E-2"/>
    <n v="2E-3"/>
  </r>
  <r>
    <x v="39"/>
    <x v="0"/>
    <n v="5"/>
    <x v="5"/>
    <n v="67594"/>
    <n v="0"/>
    <n v="0"/>
    <n v="0"/>
    <n v="0"/>
    <n v="0"/>
    <n v="70"/>
    <n v="10379"/>
    <n v="12428.89"/>
    <n v="0.154"/>
    <n v="0.184"/>
  </r>
  <r>
    <x v="39"/>
    <x v="0"/>
    <n v="6"/>
    <x v="6"/>
    <n v="67594"/>
    <n v="0"/>
    <n v="0"/>
    <n v="0"/>
    <n v="0"/>
    <n v="0"/>
    <n v="0"/>
    <n v="0"/>
    <n v="0"/>
    <n v="0"/>
    <n v="0"/>
  </r>
  <r>
    <x v="39"/>
    <x v="0"/>
    <n v="7"/>
    <x v="7"/>
    <n v="67594"/>
    <n v="0"/>
    <n v="0"/>
    <n v="0"/>
    <n v="0"/>
    <n v="0"/>
    <n v="12"/>
    <n v="4304"/>
    <n v="3440.03"/>
    <n v="6.4000000000000001E-2"/>
    <n v="5.0999999999999997E-2"/>
  </r>
  <r>
    <x v="39"/>
    <x v="0"/>
    <n v="8"/>
    <x v="8"/>
    <n v="67594"/>
    <n v="0"/>
    <n v="0"/>
    <n v="0"/>
    <n v="0"/>
    <n v="0"/>
    <n v="3"/>
    <n v="130"/>
    <n v="83.16"/>
    <n v="2E-3"/>
    <n v="1E-3"/>
  </r>
  <r>
    <x v="39"/>
    <x v="0"/>
    <n v="9"/>
    <x v="9"/>
    <n v="67594"/>
    <n v="0"/>
    <n v="0"/>
    <n v="0"/>
    <n v="0"/>
    <n v="0"/>
    <n v="28"/>
    <n v="12437"/>
    <n v="2240.89"/>
    <n v="0.184"/>
    <n v="3.3000000000000002E-2"/>
  </r>
  <r>
    <x v="39"/>
    <x v="1"/>
    <n v="0"/>
    <x v="0"/>
    <n v="68796"/>
    <n v="0"/>
    <n v="0"/>
    <n v="0"/>
    <n v="0"/>
    <n v="0"/>
    <n v="5"/>
    <n v="7634"/>
    <n v="921.04"/>
    <n v="0.111"/>
    <n v="1.2999999999999999E-2"/>
  </r>
  <r>
    <x v="39"/>
    <x v="1"/>
    <n v="1"/>
    <x v="1"/>
    <n v="68796"/>
    <n v="0"/>
    <n v="0"/>
    <n v="0"/>
    <n v="0"/>
    <n v="0"/>
    <n v="104"/>
    <n v="1767"/>
    <n v="3429.83"/>
    <n v="2.5999999999999999E-2"/>
    <n v="0.05"/>
  </r>
  <r>
    <x v="39"/>
    <x v="1"/>
    <n v="2"/>
    <x v="2"/>
    <n v="68796"/>
    <n v="0"/>
    <n v="0"/>
    <n v="0"/>
    <n v="0"/>
    <n v="0"/>
    <n v="0"/>
    <n v="0"/>
    <n v="0"/>
    <n v="0"/>
    <n v="0"/>
  </r>
  <r>
    <x v="39"/>
    <x v="1"/>
    <n v="3"/>
    <x v="3"/>
    <n v="68796"/>
    <n v="0"/>
    <n v="0"/>
    <n v="0"/>
    <n v="0"/>
    <n v="0"/>
    <n v="5"/>
    <n v="272"/>
    <n v="791.67"/>
    <n v="4.0000000000000001E-3"/>
    <n v="1.2E-2"/>
  </r>
  <r>
    <x v="39"/>
    <x v="1"/>
    <n v="4"/>
    <x v="4"/>
    <n v="68796"/>
    <n v="0"/>
    <n v="0"/>
    <n v="0"/>
    <n v="0"/>
    <n v="0"/>
    <n v="8"/>
    <n v="2959"/>
    <n v="691.72"/>
    <n v="4.2999999999999997E-2"/>
    <n v="0.01"/>
  </r>
  <r>
    <x v="39"/>
    <x v="1"/>
    <n v="5"/>
    <x v="5"/>
    <n v="68796"/>
    <n v="0"/>
    <n v="0"/>
    <n v="0"/>
    <n v="0"/>
    <n v="0"/>
    <n v="85"/>
    <n v="23389"/>
    <n v="14193.34"/>
    <n v="0.34"/>
    <n v="0.20599999999999999"/>
  </r>
  <r>
    <x v="39"/>
    <x v="1"/>
    <n v="6"/>
    <x v="6"/>
    <n v="68796"/>
    <n v="0"/>
    <n v="0"/>
    <n v="0"/>
    <n v="0"/>
    <n v="0"/>
    <n v="5"/>
    <n v="1752"/>
    <n v="917.14"/>
    <n v="2.5000000000000001E-2"/>
    <n v="1.2999999999999999E-2"/>
  </r>
  <r>
    <x v="39"/>
    <x v="1"/>
    <n v="7"/>
    <x v="7"/>
    <n v="68796"/>
    <n v="0"/>
    <n v="0"/>
    <n v="0"/>
    <n v="0"/>
    <n v="0"/>
    <n v="4"/>
    <n v="5097"/>
    <n v="657.43"/>
    <n v="7.3999999999999996E-2"/>
    <n v="0.01"/>
  </r>
  <r>
    <x v="39"/>
    <x v="1"/>
    <n v="8"/>
    <x v="8"/>
    <n v="68796"/>
    <n v="0"/>
    <n v="0"/>
    <n v="0"/>
    <n v="0"/>
    <n v="0"/>
    <n v="4"/>
    <n v="2767"/>
    <n v="227.66"/>
    <n v="0.04"/>
    <n v="3.0000000000000001E-3"/>
  </r>
  <r>
    <x v="39"/>
    <x v="1"/>
    <n v="9"/>
    <x v="9"/>
    <n v="68796"/>
    <n v="0"/>
    <n v="0"/>
    <n v="0"/>
    <n v="0"/>
    <n v="0"/>
    <n v="32"/>
    <n v="16104"/>
    <n v="12765.9"/>
    <n v="0.23400000000000001"/>
    <n v="0.186"/>
  </r>
  <r>
    <x v="39"/>
    <x v="2"/>
    <n v="0"/>
    <x v="0"/>
    <n v="70158"/>
    <n v="0"/>
    <n v="0"/>
    <n v="0"/>
    <n v="0"/>
    <n v="0"/>
    <n v="0"/>
    <n v="0"/>
    <n v="0"/>
    <n v="0"/>
    <n v="0"/>
  </r>
  <r>
    <x v="39"/>
    <x v="2"/>
    <n v="1"/>
    <x v="1"/>
    <n v="70158"/>
    <n v="0"/>
    <n v="0"/>
    <n v="0"/>
    <n v="0"/>
    <n v="0"/>
    <n v="79"/>
    <n v="1558"/>
    <n v="3792.27"/>
    <n v="2.1999999999999999E-2"/>
    <n v="5.3999999999999999E-2"/>
  </r>
  <r>
    <x v="39"/>
    <x v="2"/>
    <n v="2"/>
    <x v="2"/>
    <n v="70158"/>
    <n v="1"/>
    <n v="28966"/>
    <n v="7822.57"/>
    <n v="0.41299999999999998"/>
    <n v="0.111"/>
    <n v="1"/>
    <n v="2476"/>
    <n v="1111.33"/>
    <n v="3.5000000000000003E-2"/>
    <n v="1.6E-2"/>
  </r>
  <r>
    <x v="39"/>
    <x v="2"/>
    <n v="3"/>
    <x v="3"/>
    <n v="70158"/>
    <n v="0"/>
    <n v="0"/>
    <n v="0"/>
    <n v="0"/>
    <n v="0"/>
    <n v="1"/>
    <n v="1"/>
    <n v="0.77"/>
    <n v="0"/>
    <n v="0"/>
  </r>
  <r>
    <x v="39"/>
    <x v="2"/>
    <n v="4"/>
    <x v="4"/>
    <n v="70158"/>
    <n v="0"/>
    <n v="0"/>
    <n v="0"/>
    <n v="0"/>
    <n v="0"/>
    <n v="4"/>
    <n v="9312"/>
    <n v="2794.23"/>
    <n v="0.13300000000000001"/>
    <n v="0.04"/>
  </r>
  <r>
    <x v="39"/>
    <x v="2"/>
    <n v="5"/>
    <x v="5"/>
    <n v="70158"/>
    <n v="0"/>
    <n v="0"/>
    <n v="0"/>
    <n v="0"/>
    <n v="0"/>
    <n v="59"/>
    <n v="31490"/>
    <n v="19502.11"/>
    <n v="0.44900000000000001"/>
    <n v="0.27800000000000002"/>
  </r>
  <r>
    <x v="39"/>
    <x v="2"/>
    <n v="6"/>
    <x v="6"/>
    <n v="70158"/>
    <n v="0"/>
    <n v="0"/>
    <n v="0"/>
    <n v="0"/>
    <n v="0"/>
    <n v="1"/>
    <n v="1"/>
    <n v="7.17"/>
    <n v="0"/>
    <n v="0"/>
  </r>
  <r>
    <x v="39"/>
    <x v="2"/>
    <n v="7"/>
    <x v="7"/>
    <n v="70158"/>
    <n v="0"/>
    <n v="0"/>
    <n v="0"/>
    <n v="0"/>
    <n v="0"/>
    <n v="3"/>
    <n v="2388"/>
    <n v="1664.62"/>
    <n v="3.4000000000000002E-2"/>
    <n v="2.4E-2"/>
  </r>
  <r>
    <x v="39"/>
    <x v="2"/>
    <n v="8"/>
    <x v="8"/>
    <n v="70158"/>
    <n v="0"/>
    <n v="0"/>
    <n v="0"/>
    <n v="0"/>
    <n v="0"/>
    <n v="5"/>
    <n v="4011"/>
    <n v="531.63"/>
    <n v="5.7000000000000002E-2"/>
    <n v="8.0000000000000002E-3"/>
  </r>
  <r>
    <x v="39"/>
    <x v="2"/>
    <n v="9"/>
    <x v="9"/>
    <n v="70158"/>
    <n v="0"/>
    <n v="0"/>
    <n v="0"/>
    <n v="0"/>
    <n v="0"/>
    <n v="19"/>
    <n v="6928"/>
    <n v="6627.16"/>
    <n v="9.9000000000000005E-2"/>
    <n v="9.4E-2"/>
  </r>
  <r>
    <x v="39"/>
    <x v="3"/>
    <n v="0"/>
    <x v="0"/>
    <n v="72059"/>
    <n v="0"/>
    <n v="0"/>
    <n v="0"/>
    <n v="0"/>
    <n v="0"/>
    <n v="1"/>
    <n v="1"/>
    <n v="3.02"/>
    <n v="0"/>
    <n v="0"/>
  </r>
  <r>
    <x v="39"/>
    <x v="3"/>
    <n v="1"/>
    <x v="1"/>
    <n v="72059"/>
    <n v="0"/>
    <n v="0"/>
    <n v="0"/>
    <n v="0"/>
    <n v="0"/>
    <n v="97"/>
    <n v="966"/>
    <n v="2558.87"/>
    <n v="1.2999999999999999E-2"/>
    <n v="3.5999999999999997E-2"/>
  </r>
  <r>
    <x v="39"/>
    <x v="3"/>
    <n v="2"/>
    <x v="2"/>
    <n v="72059"/>
    <n v="1"/>
    <n v="13855"/>
    <n v="2078.25"/>
    <n v="0.192"/>
    <n v="2.9000000000000001E-2"/>
    <n v="2"/>
    <n v="14985"/>
    <n v="2269.1799999999998"/>
    <n v="0.20799999999999999"/>
    <n v="3.1E-2"/>
  </r>
  <r>
    <x v="39"/>
    <x v="3"/>
    <n v="3"/>
    <x v="3"/>
    <n v="72059"/>
    <n v="0"/>
    <n v="0"/>
    <n v="0"/>
    <n v="0"/>
    <n v="0"/>
    <n v="8"/>
    <n v="6749"/>
    <n v="2426.61"/>
    <n v="9.4E-2"/>
    <n v="3.4000000000000002E-2"/>
  </r>
  <r>
    <x v="39"/>
    <x v="3"/>
    <n v="4"/>
    <x v="4"/>
    <n v="72059"/>
    <n v="0"/>
    <n v="0"/>
    <n v="0"/>
    <n v="0"/>
    <n v="0"/>
    <n v="5"/>
    <n v="1288"/>
    <n v="158.35"/>
    <n v="1.7999999999999999E-2"/>
    <n v="2E-3"/>
  </r>
  <r>
    <x v="39"/>
    <x v="3"/>
    <n v="5"/>
    <x v="5"/>
    <n v="72059"/>
    <n v="0"/>
    <n v="0"/>
    <n v="0"/>
    <n v="0"/>
    <n v="0"/>
    <n v="78"/>
    <n v="31783"/>
    <n v="31164.41"/>
    <n v="0.441"/>
    <n v="0.432"/>
  </r>
  <r>
    <x v="39"/>
    <x v="3"/>
    <n v="6"/>
    <x v="6"/>
    <n v="72059"/>
    <n v="21"/>
    <n v="15651"/>
    <n v="6146.2"/>
    <n v="0.217"/>
    <n v="8.5000000000000006E-2"/>
    <n v="20"/>
    <n v="5718"/>
    <n v="6029.22"/>
    <n v="7.9000000000000001E-2"/>
    <n v="8.4000000000000005E-2"/>
  </r>
  <r>
    <x v="39"/>
    <x v="3"/>
    <n v="7"/>
    <x v="7"/>
    <n v="72059"/>
    <n v="0"/>
    <n v="0"/>
    <n v="0"/>
    <n v="0"/>
    <n v="0"/>
    <n v="0"/>
    <n v="0"/>
    <n v="0"/>
    <n v="0"/>
    <n v="0"/>
  </r>
  <r>
    <x v="39"/>
    <x v="3"/>
    <n v="8"/>
    <x v="8"/>
    <n v="72059"/>
    <n v="0"/>
    <n v="0"/>
    <n v="0"/>
    <n v="0"/>
    <n v="0"/>
    <n v="2"/>
    <n v="11036"/>
    <n v="1911.2"/>
    <n v="0.153"/>
    <n v="2.7E-2"/>
  </r>
  <r>
    <x v="39"/>
    <x v="3"/>
    <n v="9"/>
    <x v="9"/>
    <n v="72059"/>
    <n v="0"/>
    <n v="0"/>
    <n v="0"/>
    <n v="0"/>
    <n v="0"/>
    <n v="25"/>
    <n v="304"/>
    <n v="754"/>
    <n v="4.0000000000000001E-3"/>
    <n v="0.01"/>
  </r>
  <r>
    <x v="39"/>
    <x v="4"/>
    <n v="0"/>
    <x v="0"/>
    <n v="73317"/>
    <n v="0"/>
    <n v="0"/>
    <n v="0"/>
    <n v="0"/>
    <n v="0"/>
    <n v="4"/>
    <n v="5216"/>
    <n v="2774.52"/>
    <n v="7.0999999999999994E-2"/>
    <n v="3.7999999999999999E-2"/>
  </r>
  <r>
    <x v="39"/>
    <x v="4"/>
    <n v="1"/>
    <x v="1"/>
    <n v="73317"/>
    <n v="0"/>
    <n v="0"/>
    <n v="0"/>
    <n v="0"/>
    <n v="0"/>
    <n v="27"/>
    <n v="341"/>
    <n v="652.49"/>
    <n v="5.0000000000000001E-3"/>
    <n v="8.9999999999999993E-3"/>
  </r>
  <r>
    <x v="39"/>
    <x v="4"/>
    <n v="2"/>
    <x v="2"/>
    <n v="73317"/>
    <n v="0"/>
    <n v="0"/>
    <n v="0"/>
    <n v="0"/>
    <n v="0"/>
    <n v="4"/>
    <n v="11364"/>
    <n v="3708.6"/>
    <n v="0.155"/>
    <n v="5.0999999999999997E-2"/>
  </r>
  <r>
    <x v="39"/>
    <x v="4"/>
    <n v="3"/>
    <x v="3"/>
    <n v="73317"/>
    <n v="0"/>
    <n v="0"/>
    <n v="0"/>
    <n v="0"/>
    <n v="0"/>
    <n v="3"/>
    <n v="85"/>
    <n v="294.58999999999997"/>
    <n v="1E-3"/>
    <n v="4.0000000000000001E-3"/>
  </r>
  <r>
    <x v="39"/>
    <x v="4"/>
    <n v="4"/>
    <x v="4"/>
    <n v="73317"/>
    <n v="0"/>
    <n v="0"/>
    <n v="0"/>
    <n v="0"/>
    <n v="0"/>
    <n v="0"/>
    <n v="0"/>
    <n v="0"/>
    <n v="0"/>
    <n v="0"/>
  </r>
  <r>
    <x v="39"/>
    <x v="4"/>
    <n v="5"/>
    <x v="5"/>
    <n v="73317"/>
    <n v="0"/>
    <n v="0"/>
    <n v="0"/>
    <n v="0"/>
    <n v="0"/>
    <n v="72"/>
    <n v="56591"/>
    <n v="37464.17"/>
    <n v="0.77200000000000002"/>
    <n v="0.51100000000000001"/>
  </r>
  <r>
    <x v="39"/>
    <x v="4"/>
    <n v="6"/>
    <x v="6"/>
    <n v="73317"/>
    <n v="0"/>
    <n v="0"/>
    <n v="0"/>
    <n v="0"/>
    <n v="0"/>
    <n v="6"/>
    <n v="9037"/>
    <n v="3403.42"/>
    <n v="0.123"/>
    <n v="4.5999999999999999E-2"/>
  </r>
  <r>
    <x v="39"/>
    <x v="4"/>
    <n v="7"/>
    <x v="7"/>
    <n v="73317"/>
    <n v="0"/>
    <n v="0"/>
    <n v="0"/>
    <n v="0"/>
    <n v="0"/>
    <n v="3"/>
    <n v="35"/>
    <n v="366.56"/>
    <n v="0"/>
    <n v="5.0000000000000001E-3"/>
  </r>
  <r>
    <x v="39"/>
    <x v="4"/>
    <n v="8"/>
    <x v="8"/>
    <n v="73317"/>
    <n v="0"/>
    <n v="0"/>
    <n v="0"/>
    <n v="0"/>
    <n v="0"/>
    <n v="10"/>
    <n v="11504"/>
    <n v="8038.67"/>
    <n v="0.157"/>
    <n v="0.11"/>
  </r>
  <r>
    <x v="39"/>
    <x v="4"/>
    <n v="9"/>
    <x v="9"/>
    <n v="73317"/>
    <n v="0"/>
    <n v="0"/>
    <n v="0"/>
    <n v="0"/>
    <n v="0"/>
    <n v="21"/>
    <n v="4711"/>
    <n v="1312.82"/>
    <n v="6.4000000000000001E-2"/>
    <n v="1.7999999999999999E-2"/>
  </r>
  <r>
    <x v="39"/>
    <x v="5"/>
    <n v="0"/>
    <x v="0"/>
    <n v="74213"/>
    <n v="0"/>
    <n v="0"/>
    <n v="0"/>
    <n v="0"/>
    <n v="0"/>
    <n v="4"/>
    <n v="3555"/>
    <n v="759.26"/>
    <n v="4.8000000000000001E-2"/>
    <n v="0.01"/>
  </r>
  <r>
    <x v="39"/>
    <x v="5"/>
    <n v="1"/>
    <x v="1"/>
    <n v="74213"/>
    <n v="0"/>
    <n v="0"/>
    <n v="0"/>
    <n v="0"/>
    <n v="0"/>
    <n v="41"/>
    <n v="576"/>
    <n v="1159.76"/>
    <n v="8.0000000000000002E-3"/>
    <n v="1.6E-2"/>
  </r>
  <r>
    <x v="39"/>
    <x v="5"/>
    <n v="2"/>
    <x v="2"/>
    <n v="74213"/>
    <n v="1"/>
    <n v="4"/>
    <n v="8"/>
    <n v="0"/>
    <n v="0"/>
    <n v="7"/>
    <n v="17890"/>
    <n v="3877.03"/>
    <n v="0.24099999999999999"/>
    <n v="5.1999999999999998E-2"/>
  </r>
  <r>
    <x v="39"/>
    <x v="5"/>
    <n v="3"/>
    <x v="3"/>
    <n v="74213"/>
    <n v="0"/>
    <n v="0"/>
    <n v="0"/>
    <n v="0"/>
    <n v="0"/>
    <n v="6"/>
    <n v="2867"/>
    <n v="1533.68"/>
    <n v="3.9E-2"/>
    <n v="2.1000000000000001E-2"/>
  </r>
  <r>
    <x v="39"/>
    <x v="5"/>
    <n v="4"/>
    <x v="4"/>
    <n v="74213"/>
    <n v="3"/>
    <n v="6015"/>
    <n v="25112.98"/>
    <n v="8.1000000000000003E-2"/>
    <n v="0.33800000000000002"/>
    <n v="0"/>
    <n v="0"/>
    <n v="0"/>
    <n v="0"/>
    <n v="0"/>
  </r>
  <r>
    <x v="39"/>
    <x v="5"/>
    <n v="5"/>
    <x v="5"/>
    <n v="74213"/>
    <n v="2"/>
    <n v="144"/>
    <n v="385.07"/>
    <n v="2E-3"/>
    <n v="5.0000000000000001E-3"/>
    <n v="105"/>
    <n v="27142"/>
    <n v="27007.89"/>
    <n v="0.36599999999999999"/>
    <n v="0.36399999999999999"/>
  </r>
  <r>
    <x v="39"/>
    <x v="5"/>
    <n v="6"/>
    <x v="6"/>
    <n v="74213"/>
    <n v="0"/>
    <n v="0"/>
    <n v="0"/>
    <n v="0"/>
    <n v="0"/>
    <n v="12"/>
    <n v="5561"/>
    <n v="5775.55"/>
    <n v="7.4999999999999997E-2"/>
    <n v="7.8E-2"/>
  </r>
  <r>
    <x v="39"/>
    <x v="5"/>
    <n v="7"/>
    <x v="7"/>
    <n v="74213"/>
    <n v="0"/>
    <n v="0"/>
    <n v="0"/>
    <n v="0"/>
    <n v="0"/>
    <n v="5"/>
    <n v="2474"/>
    <n v="1134.8499999999999"/>
    <n v="3.3000000000000002E-2"/>
    <n v="1.4999999999999999E-2"/>
  </r>
  <r>
    <x v="39"/>
    <x v="5"/>
    <n v="8"/>
    <x v="8"/>
    <n v="74213"/>
    <n v="0"/>
    <n v="0"/>
    <n v="0"/>
    <n v="0"/>
    <n v="0"/>
    <n v="8"/>
    <n v="19508"/>
    <n v="3123.73"/>
    <n v="0.26300000000000001"/>
    <n v="4.2000000000000003E-2"/>
  </r>
  <r>
    <x v="39"/>
    <x v="5"/>
    <n v="9"/>
    <x v="9"/>
    <n v="74213"/>
    <n v="0"/>
    <n v="0"/>
    <n v="0"/>
    <n v="0"/>
    <n v="0"/>
    <n v="21"/>
    <n v="1520"/>
    <n v="4648.29"/>
    <n v="0.02"/>
    <n v="6.3E-2"/>
  </r>
  <r>
    <x v="39"/>
    <x v="6"/>
    <n v="0"/>
    <x v="0"/>
    <n v="75369"/>
    <n v="0"/>
    <n v="0"/>
    <n v="0"/>
    <n v="0"/>
    <n v="0"/>
    <n v="5"/>
    <n v="18018"/>
    <n v="2215.19"/>
    <n v="0.23899999999999999"/>
    <n v="2.9000000000000001E-2"/>
  </r>
  <r>
    <x v="39"/>
    <x v="6"/>
    <n v="1"/>
    <x v="1"/>
    <n v="75369"/>
    <n v="0"/>
    <n v="0"/>
    <n v="0"/>
    <n v="0"/>
    <n v="0"/>
    <n v="23"/>
    <n v="512"/>
    <n v="1140.08"/>
    <n v="7.0000000000000001E-3"/>
    <n v="1.4999999999999999E-2"/>
  </r>
  <r>
    <x v="39"/>
    <x v="6"/>
    <n v="2"/>
    <x v="2"/>
    <n v="75369"/>
    <n v="0"/>
    <n v="0"/>
    <n v="0"/>
    <n v="0"/>
    <n v="0"/>
    <n v="1"/>
    <n v="25"/>
    <n v="190.97"/>
    <n v="0"/>
    <n v="3.0000000000000001E-3"/>
  </r>
  <r>
    <x v="39"/>
    <x v="6"/>
    <n v="3"/>
    <x v="3"/>
    <n v="75369"/>
    <n v="4"/>
    <n v="13021"/>
    <n v="15883.9"/>
    <n v="0.17299999999999999"/>
    <n v="0.21099999999999999"/>
    <n v="5"/>
    <n v="10303"/>
    <n v="7324.09"/>
    <n v="0.13700000000000001"/>
    <n v="9.7000000000000003E-2"/>
  </r>
  <r>
    <x v="39"/>
    <x v="6"/>
    <n v="4"/>
    <x v="4"/>
    <n v="75369"/>
    <n v="0"/>
    <n v="0"/>
    <n v="0"/>
    <n v="0"/>
    <n v="0"/>
    <n v="0"/>
    <n v="0"/>
    <n v="0"/>
    <n v="0"/>
    <n v="0"/>
  </r>
  <r>
    <x v="39"/>
    <x v="6"/>
    <n v="5"/>
    <x v="5"/>
    <n v="75369"/>
    <n v="2"/>
    <n v="5370"/>
    <n v="2316"/>
    <n v="7.0999999999999994E-2"/>
    <n v="3.1E-2"/>
    <n v="63"/>
    <n v="51332"/>
    <n v="47215.91"/>
    <n v="0.68100000000000005"/>
    <n v="0.626"/>
  </r>
  <r>
    <x v="39"/>
    <x v="6"/>
    <n v="6"/>
    <x v="6"/>
    <n v="75369"/>
    <n v="1"/>
    <n v="5192"/>
    <n v="4634.2299999999996"/>
    <n v="6.9000000000000006E-2"/>
    <n v="6.0999999999999999E-2"/>
    <n v="1"/>
    <n v="12"/>
    <n v="27.200000000000699"/>
    <n v="0"/>
    <n v="0"/>
  </r>
  <r>
    <x v="39"/>
    <x v="6"/>
    <n v="7"/>
    <x v="7"/>
    <n v="75369"/>
    <n v="0"/>
    <n v="0"/>
    <n v="0"/>
    <n v="0"/>
    <n v="0"/>
    <n v="1"/>
    <n v="282"/>
    <n v="71.900000000000006"/>
    <n v="4.0000000000000001E-3"/>
    <n v="1E-3"/>
  </r>
  <r>
    <x v="39"/>
    <x v="6"/>
    <n v="8"/>
    <x v="8"/>
    <n v="75369"/>
    <n v="0"/>
    <n v="0"/>
    <n v="0"/>
    <n v="0"/>
    <n v="0"/>
    <n v="5"/>
    <n v="3655"/>
    <n v="260.74"/>
    <n v="4.8000000000000001E-2"/>
    <n v="3.0000000000000001E-3"/>
  </r>
  <r>
    <x v="39"/>
    <x v="6"/>
    <n v="9"/>
    <x v="9"/>
    <n v="75369"/>
    <n v="0"/>
    <n v="0"/>
    <n v="0"/>
    <n v="0"/>
    <n v="0"/>
    <n v="22"/>
    <n v="6103"/>
    <n v="4985.97"/>
    <n v="8.1000000000000003E-2"/>
    <n v="6.6000000000000003E-2"/>
  </r>
  <r>
    <x v="39"/>
    <x v="7"/>
    <n v="0"/>
    <x v="0"/>
    <n v="76302"/>
    <n v="0"/>
    <n v="0"/>
    <n v="0"/>
    <n v="0"/>
    <n v="0"/>
    <n v="3"/>
    <n v="184"/>
    <n v="275.92"/>
    <n v="2E-3"/>
    <n v="4.0000000000000001E-3"/>
  </r>
  <r>
    <x v="39"/>
    <x v="7"/>
    <n v="1"/>
    <x v="1"/>
    <n v="76302"/>
    <n v="0"/>
    <n v="0"/>
    <n v="0"/>
    <n v="0"/>
    <n v="0"/>
    <n v="68"/>
    <n v="844"/>
    <n v="2091.3000000000002"/>
    <n v="1.0999999999999999E-2"/>
    <n v="2.7E-2"/>
  </r>
  <r>
    <x v="39"/>
    <x v="7"/>
    <n v="2"/>
    <x v="2"/>
    <n v="76302"/>
    <n v="2"/>
    <n v="7413"/>
    <n v="3706.5"/>
    <n v="9.7000000000000003E-2"/>
    <n v="4.9000000000000002E-2"/>
    <n v="3"/>
    <n v="6250"/>
    <n v="496.7"/>
    <n v="8.2000000000000003E-2"/>
    <n v="7.0000000000000001E-3"/>
  </r>
  <r>
    <x v="39"/>
    <x v="7"/>
    <n v="3"/>
    <x v="3"/>
    <n v="76302"/>
    <n v="0"/>
    <n v="0"/>
    <n v="0"/>
    <n v="0"/>
    <n v="0"/>
    <n v="3"/>
    <n v="3534"/>
    <n v="2690.1"/>
    <n v="4.5999999999999999E-2"/>
    <n v="3.5000000000000003E-2"/>
  </r>
  <r>
    <x v="39"/>
    <x v="7"/>
    <n v="4"/>
    <x v="4"/>
    <n v="76302"/>
    <n v="0"/>
    <n v="0"/>
    <n v="0"/>
    <n v="0"/>
    <n v="0"/>
    <n v="0"/>
    <n v="0"/>
    <n v="0"/>
    <n v="0"/>
    <n v="0"/>
  </r>
  <r>
    <x v="39"/>
    <x v="7"/>
    <n v="5"/>
    <x v="5"/>
    <n v="76302"/>
    <n v="2"/>
    <n v="398"/>
    <n v="806.07"/>
    <n v="5.0000000000000001E-3"/>
    <n v="1.0999999999999999E-2"/>
    <n v="52"/>
    <n v="26040"/>
    <n v="13048.97"/>
    <n v="0.34100000000000003"/>
    <n v="0.17100000000000001"/>
  </r>
  <r>
    <x v="39"/>
    <x v="7"/>
    <n v="6"/>
    <x v="6"/>
    <n v="76302"/>
    <n v="16"/>
    <n v="17886"/>
    <n v="12886.07"/>
    <n v="0.23400000000000001"/>
    <n v="0.16900000000000001"/>
    <n v="0"/>
    <n v="0"/>
    <n v="0"/>
    <n v="0"/>
    <n v="0"/>
  </r>
  <r>
    <x v="39"/>
    <x v="7"/>
    <n v="7"/>
    <x v="7"/>
    <n v="76302"/>
    <n v="0"/>
    <n v="0"/>
    <n v="0"/>
    <n v="0"/>
    <n v="0"/>
    <n v="3"/>
    <n v="16514"/>
    <n v="4467.87"/>
    <n v="0.216"/>
    <n v="5.8999999999999997E-2"/>
  </r>
  <r>
    <x v="39"/>
    <x v="7"/>
    <n v="8"/>
    <x v="8"/>
    <n v="76302"/>
    <n v="0"/>
    <n v="0"/>
    <n v="0"/>
    <n v="0"/>
    <n v="0"/>
    <n v="2"/>
    <n v="169"/>
    <n v="39.9"/>
    <n v="2E-3"/>
    <n v="1E-3"/>
  </r>
  <r>
    <x v="39"/>
    <x v="7"/>
    <n v="9"/>
    <x v="9"/>
    <n v="76302"/>
    <n v="0"/>
    <n v="0"/>
    <n v="0"/>
    <n v="0"/>
    <n v="0"/>
    <n v="15"/>
    <n v="9191"/>
    <n v="5092.75"/>
    <n v="0.12"/>
    <n v="6.7000000000000004E-2"/>
  </r>
  <r>
    <x v="39"/>
    <x v="8"/>
    <n v="0"/>
    <x v="0"/>
    <n v="76256"/>
    <n v="0"/>
    <n v="0"/>
    <n v="0"/>
    <n v="0"/>
    <n v="0"/>
    <n v="9"/>
    <n v="17519"/>
    <n v="1673.55"/>
    <n v="0.23"/>
    <n v="2.1999999999999999E-2"/>
  </r>
  <r>
    <x v="39"/>
    <x v="8"/>
    <n v="1"/>
    <x v="1"/>
    <n v="76337"/>
    <n v="0"/>
    <n v="0"/>
    <n v="0"/>
    <n v="0"/>
    <n v="0"/>
    <n v="43"/>
    <n v="752"/>
    <n v="2318.5500000000002"/>
    <n v="0.01"/>
    <n v="0.03"/>
  </r>
  <r>
    <x v="39"/>
    <x v="8"/>
    <n v="2"/>
    <x v="2"/>
    <n v="76256"/>
    <n v="0"/>
    <n v="0"/>
    <n v="0"/>
    <n v="0"/>
    <n v="0"/>
    <n v="2"/>
    <n v="404"/>
    <n v="411.33"/>
    <n v="5.0000000000000001E-3"/>
    <n v="5.0000000000000001E-3"/>
  </r>
  <r>
    <x v="39"/>
    <x v="8"/>
    <n v="3"/>
    <x v="3"/>
    <n v="76256"/>
    <n v="0"/>
    <n v="0"/>
    <n v="0"/>
    <n v="0"/>
    <n v="0"/>
    <n v="3"/>
    <n v="3276"/>
    <n v="2768.6"/>
    <n v="4.2999999999999997E-2"/>
    <n v="3.5999999999999997E-2"/>
  </r>
  <r>
    <x v="39"/>
    <x v="8"/>
    <n v="4"/>
    <x v="4"/>
    <n v="76256"/>
    <n v="0"/>
    <n v="0"/>
    <n v="0"/>
    <n v="0"/>
    <n v="0"/>
    <n v="0"/>
    <n v="0"/>
    <n v="0"/>
    <n v="0"/>
    <n v="0"/>
  </r>
  <r>
    <x v="39"/>
    <x v="8"/>
    <n v="5"/>
    <x v="5"/>
    <n v="76256"/>
    <n v="0"/>
    <n v="0"/>
    <n v="0"/>
    <n v="0"/>
    <n v="0"/>
    <n v="77"/>
    <n v="21549"/>
    <n v="10242.219999999999"/>
    <n v="0.28299999999999997"/>
    <n v="0.13400000000000001"/>
  </r>
  <r>
    <x v="39"/>
    <x v="8"/>
    <n v="6"/>
    <x v="6"/>
    <n v="76256"/>
    <n v="0"/>
    <n v="0"/>
    <n v="0"/>
    <n v="0"/>
    <n v="0"/>
    <n v="2"/>
    <n v="55"/>
    <n v="48.1"/>
    <n v="1E-3"/>
    <n v="1E-3"/>
  </r>
  <r>
    <x v="39"/>
    <x v="8"/>
    <n v="7"/>
    <x v="7"/>
    <n v="76256"/>
    <n v="0"/>
    <n v="0"/>
    <n v="0"/>
    <n v="0"/>
    <n v="0"/>
    <n v="4"/>
    <n v="44"/>
    <n v="78.319999999999993"/>
    <n v="1E-3"/>
    <n v="1E-3"/>
  </r>
  <r>
    <x v="39"/>
    <x v="8"/>
    <n v="8"/>
    <x v="8"/>
    <n v="76256"/>
    <n v="0"/>
    <n v="0"/>
    <n v="0"/>
    <n v="0"/>
    <n v="0"/>
    <n v="1"/>
    <n v="163"/>
    <n v="65.2"/>
    <n v="2E-3"/>
    <n v="1E-3"/>
  </r>
  <r>
    <x v="39"/>
    <x v="8"/>
    <n v="9"/>
    <x v="9"/>
    <n v="76256"/>
    <n v="2"/>
    <n v="12318"/>
    <n v="12416.2"/>
    <n v="0.16200000000000001"/>
    <n v="0.16300000000000001"/>
    <n v="13"/>
    <n v="4615"/>
    <n v="704.67"/>
    <n v="6.0999999999999999E-2"/>
    <n v="8.9999999999999993E-3"/>
  </r>
  <r>
    <x v="40"/>
    <x v="0"/>
    <n v="0"/>
    <x v="0"/>
    <n v="11866"/>
    <n v="0"/>
    <n v="0"/>
    <n v="0"/>
    <n v="0"/>
    <n v="0"/>
    <n v="1"/>
    <n v="11"/>
    <n v="5.5"/>
    <n v="1E-3"/>
    <n v="0"/>
  </r>
  <r>
    <x v="40"/>
    <x v="0"/>
    <n v="1"/>
    <x v="1"/>
    <n v="11866"/>
    <n v="0"/>
    <n v="0"/>
    <n v="0"/>
    <n v="0"/>
    <n v="0"/>
    <n v="25"/>
    <n v="618"/>
    <n v="838.82"/>
    <n v="5.1999999999999998E-2"/>
    <n v="7.0999999999999994E-2"/>
  </r>
  <r>
    <x v="40"/>
    <x v="0"/>
    <n v="2"/>
    <x v="2"/>
    <n v="11866"/>
    <n v="0"/>
    <n v="0"/>
    <n v="0"/>
    <n v="0"/>
    <n v="0"/>
    <n v="9"/>
    <n v="0"/>
    <n v="0"/>
    <n v="0"/>
    <n v="0"/>
  </r>
  <r>
    <x v="40"/>
    <x v="0"/>
    <n v="3"/>
    <x v="3"/>
    <n v="11866"/>
    <n v="0"/>
    <n v="0"/>
    <n v="0"/>
    <n v="0"/>
    <n v="0"/>
    <n v="6"/>
    <n v="2258"/>
    <n v="3219.83"/>
    <n v="0.19"/>
    <n v="0.27100000000000002"/>
  </r>
  <r>
    <x v="40"/>
    <x v="0"/>
    <n v="4"/>
    <x v="4"/>
    <n v="11866"/>
    <n v="0"/>
    <n v="0"/>
    <n v="0"/>
    <n v="0"/>
    <n v="0"/>
    <n v="0"/>
    <n v="0"/>
    <n v="0"/>
    <n v="0"/>
    <n v="0"/>
  </r>
  <r>
    <x v="40"/>
    <x v="0"/>
    <n v="5"/>
    <x v="5"/>
    <n v="11866"/>
    <n v="0"/>
    <n v="0"/>
    <n v="0"/>
    <n v="0"/>
    <n v="0"/>
    <n v="64"/>
    <n v="3059"/>
    <n v="2412.61"/>
    <n v="0.25800000000000001"/>
    <n v="0.20300000000000001"/>
  </r>
  <r>
    <x v="40"/>
    <x v="0"/>
    <n v="6"/>
    <x v="6"/>
    <n v="11866"/>
    <n v="0"/>
    <n v="0"/>
    <n v="0"/>
    <n v="0"/>
    <n v="0"/>
    <n v="0"/>
    <n v="0"/>
    <n v="0"/>
    <n v="0"/>
    <n v="0"/>
  </r>
  <r>
    <x v="40"/>
    <x v="0"/>
    <n v="7"/>
    <x v="7"/>
    <n v="11866"/>
    <n v="0"/>
    <n v="0"/>
    <n v="0"/>
    <n v="0"/>
    <n v="0"/>
    <n v="4"/>
    <n v="7009"/>
    <n v="6824.08"/>
    <n v="0.59099999999999997"/>
    <n v="0.57499999999999996"/>
  </r>
  <r>
    <x v="40"/>
    <x v="0"/>
    <n v="8"/>
    <x v="8"/>
    <n v="11866"/>
    <n v="0"/>
    <n v="0"/>
    <n v="0"/>
    <n v="0"/>
    <n v="0"/>
    <n v="1"/>
    <n v="274"/>
    <n v="22.83"/>
    <n v="2.3E-2"/>
    <n v="2E-3"/>
  </r>
  <r>
    <x v="40"/>
    <x v="0"/>
    <n v="9"/>
    <x v="9"/>
    <n v="11866"/>
    <n v="0"/>
    <n v="0"/>
    <n v="0"/>
    <n v="0"/>
    <n v="0"/>
    <n v="9"/>
    <n v="32"/>
    <n v="36.83"/>
    <n v="3.0000000000000001E-3"/>
    <n v="3.0000000000000001E-3"/>
  </r>
  <r>
    <x v="40"/>
    <x v="1"/>
    <n v="0"/>
    <x v="0"/>
    <n v="12006"/>
    <n v="0"/>
    <n v="0"/>
    <n v="0"/>
    <n v="0"/>
    <n v="0"/>
    <n v="4"/>
    <n v="25"/>
    <n v="27.3"/>
    <n v="2E-3"/>
    <n v="2E-3"/>
  </r>
  <r>
    <x v="40"/>
    <x v="1"/>
    <n v="1"/>
    <x v="1"/>
    <n v="12006"/>
    <n v="0"/>
    <n v="0"/>
    <n v="0"/>
    <n v="0"/>
    <n v="0"/>
    <n v="24"/>
    <n v="309"/>
    <n v="552.66999999999996"/>
    <n v="2.5999999999999999E-2"/>
    <n v="4.5999999999999999E-2"/>
  </r>
  <r>
    <x v="40"/>
    <x v="1"/>
    <n v="2"/>
    <x v="2"/>
    <n v="12006"/>
    <n v="0"/>
    <n v="0"/>
    <n v="0"/>
    <n v="0"/>
    <n v="0"/>
    <n v="3"/>
    <n v="2400"/>
    <n v="10626.67"/>
    <n v="0.2"/>
    <n v="0.88500000000000001"/>
  </r>
  <r>
    <x v="40"/>
    <x v="1"/>
    <n v="3"/>
    <x v="3"/>
    <n v="12006"/>
    <n v="0"/>
    <n v="0"/>
    <n v="0"/>
    <n v="0"/>
    <n v="0"/>
    <n v="2"/>
    <n v="2"/>
    <n v="1.17"/>
    <n v="0"/>
    <n v="0"/>
  </r>
  <r>
    <x v="40"/>
    <x v="1"/>
    <n v="4"/>
    <x v="4"/>
    <n v="12006"/>
    <n v="0"/>
    <n v="0"/>
    <n v="0"/>
    <n v="0"/>
    <n v="0"/>
    <n v="2"/>
    <n v="3"/>
    <n v="6.73"/>
    <n v="0"/>
    <n v="1E-3"/>
  </r>
  <r>
    <x v="40"/>
    <x v="1"/>
    <n v="5"/>
    <x v="5"/>
    <n v="12006"/>
    <n v="0"/>
    <n v="0"/>
    <n v="0"/>
    <n v="0"/>
    <n v="0"/>
    <n v="43"/>
    <n v="548"/>
    <n v="827.95"/>
    <n v="4.5999999999999999E-2"/>
    <n v="6.9000000000000006E-2"/>
  </r>
  <r>
    <x v="40"/>
    <x v="1"/>
    <n v="6"/>
    <x v="6"/>
    <n v="12006"/>
    <n v="0"/>
    <n v="0"/>
    <n v="0"/>
    <n v="0"/>
    <n v="0"/>
    <n v="10"/>
    <n v="9981"/>
    <n v="6583.02"/>
    <n v="0.83099999999999996"/>
    <n v="0.54800000000000004"/>
  </r>
  <r>
    <x v="40"/>
    <x v="1"/>
    <n v="7"/>
    <x v="7"/>
    <n v="12006"/>
    <n v="0"/>
    <n v="0"/>
    <n v="0"/>
    <n v="0"/>
    <n v="0"/>
    <n v="0"/>
    <n v="0"/>
    <n v="0"/>
    <n v="0"/>
    <n v="0"/>
  </r>
  <r>
    <x v="40"/>
    <x v="1"/>
    <n v="8"/>
    <x v="8"/>
    <n v="12006"/>
    <n v="0"/>
    <n v="0"/>
    <n v="0"/>
    <n v="0"/>
    <n v="0"/>
    <n v="1"/>
    <n v="1"/>
    <n v="0.5"/>
    <n v="0"/>
    <n v="0"/>
  </r>
  <r>
    <x v="40"/>
    <x v="1"/>
    <n v="9"/>
    <x v="9"/>
    <n v="12006"/>
    <n v="0"/>
    <n v="0"/>
    <n v="0"/>
    <n v="0"/>
    <n v="0"/>
    <n v="11"/>
    <n v="2621"/>
    <n v="231.81"/>
    <n v="0.218"/>
    <n v="1.9E-2"/>
  </r>
  <r>
    <x v="40"/>
    <x v="2"/>
    <n v="0"/>
    <x v="0"/>
    <n v="12266"/>
    <n v="0"/>
    <n v="0"/>
    <n v="0"/>
    <n v="0"/>
    <n v="0"/>
    <n v="2"/>
    <n v="36"/>
    <n v="40.9"/>
    <n v="3.0000000000000001E-3"/>
    <n v="3.0000000000000001E-3"/>
  </r>
  <r>
    <x v="40"/>
    <x v="2"/>
    <n v="1"/>
    <x v="1"/>
    <n v="12266"/>
    <n v="0"/>
    <n v="0"/>
    <n v="0"/>
    <n v="0"/>
    <n v="0"/>
    <n v="12"/>
    <n v="196"/>
    <n v="308"/>
    <n v="1.6E-2"/>
    <n v="2.5000000000000001E-2"/>
  </r>
  <r>
    <x v="40"/>
    <x v="2"/>
    <n v="2"/>
    <x v="2"/>
    <n v="12266"/>
    <n v="1"/>
    <n v="4211"/>
    <n v="2456.42"/>
    <n v="0.34300000000000003"/>
    <n v="0.2"/>
    <n v="4"/>
    <n v="6479"/>
    <n v="5491.3"/>
    <n v="0.52800000000000002"/>
    <n v="0.44800000000000001"/>
  </r>
  <r>
    <x v="40"/>
    <x v="2"/>
    <n v="3"/>
    <x v="3"/>
    <n v="12266"/>
    <n v="0"/>
    <n v="0"/>
    <n v="0"/>
    <n v="0"/>
    <n v="0"/>
    <n v="6"/>
    <n v="103"/>
    <n v="167.6"/>
    <n v="8.0000000000000002E-3"/>
    <n v="1.4E-2"/>
  </r>
  <r>
    <x v="40"/>
    <x v="2"/>
    <n v="4"/>
    <x v="4"/>
    <n v="12266"/>
    <n v="0"/>
    <n v="0"/>
    <n v="0"/>
    <n v="0"/>
    <n v="0"/>
    <n v="1"/>
    <n v="8"/>
    <n v="6"/>
    <n v="1E-3"/>
    <n v="0"/>
  </r>
  <r>
    <x v="40"/>
    <x v="2"/>
    <n v="5"/>
    <x v="5"/>
    <n v="12266"/>
    <n v="0"/>
    <n v="0"/>
    <n v="0"/>
    <n v="0"/>
    <n v="0"/>
    <n v="53"/>
    <n v="5081"/>
    <n v="3255.9"/>
    <n v="0.41399999999999998"/>
    <n v="0.26500000000000001"/>
  </r>
  <r>
    <x v="40"/>
    <x v="2"/>
    <n v="6"/>
    <x v="6"/>
    <n v="12266"/>
    <n v="6"/>
    <n v="30"/>
    <n v="123.62"/>
    <n v="2E-3"/>
    <n v="0.01"/>
    <n v="0"/>
    <n v="0"/>
    <n v="0"/>
    <n v="0"/>
    <n v="0"/>
  </r>
  <r>
    <x v="40"/>
    <x v="2"/>
    <n v="7"/>
    <x v="7"/>
    <n v="12266"/>
    <n v="0"/>
    <n v="0"/>
    <n v="0"/>
    <n v="0"/>
    <n v="0"/>
    <n v="3"/>
    <n v="10"/>
    <n v="85.8"/>
    <n v="1E-3"/>
    <n v="7.0000000000000001E-3"/>
  </r>
  <r>
    <x v="40"/>
    <x v="2"/>
    <n v="8"/>
    <x v="8"/>
    <n v="12266"/>
    <n v="0"/>
    <n v="0"/>
    <n v="0"/>
    <n v="0"/>
    <n v="0"/>
    <n v="2"/>
    <n v="1"/>
    <n v="0.3"/>
    <n v="0"/>
    <n v="0"/>
  </r>
  <r>
    <x v="40"/>
    <x v="2"/>
    <n v="9"/>
    <x v="9"/>
    <n v="12266"/>
    <n v="0"/>
    <n v="0"/>
    <n v="0"/>
    <n v="0"/>
    <n v="0"/>
    <n v="1"/>
    <n v="27"/>
    <n v="25.7"/>
    <n v="2E-3"/>
    <n v="2E-3"/>
  </r>
  <r>
    <x v="40"/>
    <x v="3"/>
    <n v="0"/>
    <x v="0"/>
    <n v="12602"/>
    <n v="0"/>
    <n v="0"/>
    <n v="0"/>
    <n v="0"/>
    <n v="0"/>
    <n v="0"/>
    <n v="0"/>
    <n v="0"/>
    <n v="0"/>
    <n v="0"/>
  </r>
  <r>
    <x v="40"/>
    <x v="3"/>
    <n v="1"/>
    <x v="1"/>
    <n v="12602"/>
    <n v="0"/>
    <n v="0"/>
    <n v="0"/>
    <n v="0"/>
    <n v="0"/>
    <n v="19"/>
    <n v="199"/>
    <n v="425.9"/>
    <n v="1.6E-2"/>
    <n v="3.4000000000000002E-2"/>
  </r>
  <r>
    <x v="40"/>
    <x v="3"/>
    <n v="2"/>
    <x v="2"/>
    <n v="12602"/>
    <n v="0"/>
    <n v="0"/>
    <n v="0"/>
    <n v="0"/>
    <n v="0"/>
    <n v="1"/>
    <n v="2353"/>
    <n v="1215.7"/>
    <n v="0.187"/>
    <n v="9.6000000000000002E-2"/>
  </r>
  <r>
    <x v="40"/>
    <x v="3"/>
    <n v="3"/>
    <x v="3"/>
    <n v="12602"/>
    <n v="0"/>
    <n v="0"/>
    <n v="0"/>
    <n v="0"/>
    <n v="0"/>
    <n v="8"/>
    <n v="183"/>
    <n v="294.8"/>
    <n v="1.4999999999999999E-2"/>
    <n v="2.3E-2"/>
  </r>
  <r>
    <x v="40"/>
    <x v="3"/>
    <n v="4"/>
    <x v="4"/>
    <n v="12602"/>
    <n v="0"/>
    <n v="0"/>
    <n v="0"/>
    <n v="0"/>
    <n v="0"/>
    <n v="0"/>
    <n v="0"/>
    <n v="0"/>
    <n v="0"/>
    <n v="0"/>
  </r>
  <r>
    <x v="40"/>
    <x v="3"/>
    <n v="5"/>
    <x v="5"/>
    <n v="12602"/>
    <n v="0"/>
    <n v="0"/>
    <n v="0"/>
    <n v="0"/>
    <n v="0"/>
    <n v="40"/>
    <n v="1325"/>
    <n v="2691.6"/>
    <n v="0.105"/>
    <n v="0.214"/>
  </r>
  <r>
    <x v="40"/>
    <x v="3"/>
    <n v="6"/>
    <x v="6"/>
    <n v="12602"/>
    <n v="0"/>
    <n v="0"/>
    <n v="0"/>
    <n v="0"/>
    <n v="0"/>
    <n v="4"/>
    <n v="162"/>
    <n v="107.8"/>
    <n v="1.2999999999999999E-2"/>
    <n v="8.9999999999999993E-3"/>
  </r>
  <r>
    <x v="40"/>
    <x v="3"/>
    <n v="7"/>
    <x v="7"/>
    <n v="12602"/>
    <n v="0"/>
    <n v="0"/>
    <n v="0"/>
    <n v="0"/>
    <n v="0"/>
    <n v="0"/>
    <n v="0"/>
    <n v="0"/>
    <n v="0"/>
    <n v="0"/>
  </r>
  <r>
    <x v="40"/>
    <x v="3"/>
    <n v="8"/>
    <x v="8"/>
    <n v="12602"/>
    <n v="0"/>
    <n v="0"/>
    <n v="0"/>
    <n v="0"/>
    <n v="0"/>
    <n v="0"/>
    <n v="0"/>
    <n v="0"/>
    <n v="0"/>
    <n v="0"/>
  </r>
  <r>
    <x v="40"/>
    <x v="3"/>
    <n v="9"/>
    <x v="9"/>
    <n v="12602"/>
    <n v="0"/>
    <n v="0"/>
    <n v="0"/>
    <n v="0"/>
    <n v="0"/>
    <n v="7"/>
    <n v="187"/>
    <n v="189"/>
    <n v="1.4999999999999999E-2"/>
    <n v="1.4999999999999999E-2"/>
  </r>
  <r>
    <x v="40"/>
    <x v="4"/>
    <n v="0"/>
    <x v="0"/>
    <n v="12698"/>
    <n v="0"/>
    <n v="0"/>
    <n v="0"/>
    <n v="0"/>
    <n v="0"/>
    <n v="5"/>
    <n v="92"/>
    <n v="89.6"/>
    <n v="7.0000000000000001E-3"/>
    <n v="7.0000000000000001E-3"/>
  </r>
  <r>
    <x v="40"/>
    <x v="4"/>
    <n v="1"/>
    <x v="1"/>
    <n v="12698"/>
    <n v="0"/>
    <n v="0"/>
    <n v="0"/>
    <n v="0"/>
    <n v="0"/>
    <n v="8"/>
    <n v="259"/>
    <n v="533.61"/>
    <n v="0.02"/>
    <n v="4.2000000000000003E-2"/>
  </r>
  <r>
    <x v="40"/>
    <x v="4"/>
    <n v="2"/>
    <x v="2"/>
    <n v="12698"/>
    <n v="0"/>
    <n v="0"/>
    <n v="0"/>
    <n v="0"/>
    <n v="0"/>
    <n v="3"/>
    <n v="8779"/>
    <n v="9147.35"/>
    <n v="0.69099999999999995"/>
    <n v="0.72"/>
  </r>
  <r>
    <x v="40"/>
    <x v="4"/>
    <n v="3"/>
    <x v="3"/>
    <n v="12698"/>
    <n v="0"/>
    <n v="0"/>
    <n v="0"/>
    <n v="0"/>
    <n v="0"/>
    <n v="1"/>
    <n v="1"/>
    <n v="2.25"/>
    <n v="0"/>
    <n v="0"/>
  </r>
  <r>
    <x v="40"/>
    <x v="4"/>
    <n v="4"/>
    <x v="4"/>
    <n v="12698"/>
    <n v="0"/>
    <n v="0"/>
    <n v="0"/>
    <n v="0"/>
    <n v="0"/>
    <n v="1"/>
    <n v="1"/>
    <n v="1"/>
    <n v="0"/>
    <n v="0"/>
  </r>
  <r>
    <x v="40"/>
    <x v="4"/>
    <n v="5"/>
    <x v="5"/>
    <n v="12698"/>
    <n v="0"/>
    <n v="0"/>
    <n v="0"/>
    <n v="0"/>
    <n v="0"/>
    <n v="42"/>
    <n v="262"/>
    <n v="431.35"/>
    <n v="2.1000000000000001E-2"/>
    <n v="3.4000000000000002E-2"/>
  </r>
  <r>
    <x v="40"/>
    <x v="4"/>
    <n v="6"/>
    <x v="6"/>
    <n v="12698"/>
    <n v="0"/>
    <n v="0"/>
    <n v="0"/>
    <n v="0"/>
    <n v="0"/>
    <n v="1"/>
    <n v="12"/>
    <n v="12"/>
    <n v="1E-3"/>
    <n v="1E-3"/>
  </r>
  <r>
    <x v="40"/>
    <x v="4"/>
    <n v="7"/>
    <x v="7"/>
    <n v="12698"/>
    <n v="0"/>
    <n v="0"/>
    <n v="0"/>
    <n v="0"/>
    <n v="0"/>
    <n v="1"/>
    <n v="12"/>
    <n v="12"/>
    <n v="1E-3"/>
    <n v="1E-3"/>
  </r>
  <r>
    <x v="40"/>
    <x v="4"/>
    <n v="8"/>
    <x v="8"/>
    <n v="12698"/>
    <n v="0"/>
    <n v="0"/>
    <n v="0"/>
    <n v="0"/>
    <n v="0"/>
    <n v="2"/>
    <n v="49"/>
    <n v="54.4"/>
    <n v="4.0000000000000001E-3"/>
    <n v="4.0000000000000001E-3"/>
  </r>
  <r>
    <x v="40"/>
    <x v="4"/>
    <n v="9"/>
    <x v="9"/>
    <n v="12698"/>
    <n v="0"/>
    <n v="0"/>
    <n v="0"/>
    <n v="0"/>
    <n v="0"/>
    <n v="11"/>
    <n v="4207"/>
    <n v="3023.83"/>
    <n v="0.33100000000000002"/>
    <n v="0.23799999999999999"/>
  </r>
  <r>
    <x v="40"/>
    <x v="5"/>
    <n v="0"/>
    <x v="0"/>
    <n v="12736"/>
    <n v="0"/>
    <n v="0"/>
    <n v="0"/>
    <n v="0"/>
    <n v="0"/>
    <n v="2"/>
    <n v="48"/>
    <n v="56.4"/>
    <n v="4.0000000000000001E-3"/>
    <n v="4.0000000000000001E-3"/>
  </r>
  <r>
    <x v="40"/>
    <x v="5"/>
    <n v="1"/>
    <x v="1"/>
    <n v="12736"/>
    <n v="0"/>
    <n v="0"/>
    <n v="0"/>
    <n v="0"/>
    <n v="0"/>
    <n v="13"/>
    <n v="208"/>
    <n v="420.1"/>
    <n v="1.6E-2"/>
    <n v="3.3000000000000002E-2"/>
  </r>
  <r>
    <x v="40"/>
    <x v="5"/>
    <n v="2"/>
    <x v="2"/>
    <n v="12736"/>
    <n v="0"/>
    <n v="0"/>
    <n v="0"/>
    <n v="0"/>
    <n v="0"/>
    <n v="2"/>
    <n v="3300"/>
    <n v="5065"/>
    <n v="0.25900000000000001"/>
    <n v="0.39800000000000002"/>
  </r>
  <r>
    <x v="40"/>
    <x v="5"/>
    <n v="3"/>
    <x v="3"/>
    <n v="12736"/>
    <n v="0"/>
    <n v="0"/>
    <n v="0"/>
    <n v="0"/>
    <n v="0"/>
    <n v="6"/>
    <n v="7"/>
    <n v="65.900000000000006"/>
    <n v="1E-3"/>
    <n v="5.0000000000000001E-3"/>
  </r>
  <r>
    <x v="40"/>
    <x v="5"/>
    <n v="4"/>
    <x v="4"/>
    <n v="12736"/>
    <n v="0"/>
    <n v="0"/>
    <n v="0"/>
    <n v="0"/>
    <n v="0"/>
    <n v="0"/>
    <n v="0"/>
    <n v="0"/>
    <n v="0"/>
    <n v="0"/>
  </r>
  <r>
    <x v="40"/>
    <x v="5"/>
    <n v="5"/>
    <x v="5"/>
    <n v="12736"/>
    <n v="0"/>
    <n v="0"/>
    <n v="0"/>
    <n v="0"/>
    <n v="0"/>
    <n v="47"/>
    <n v="4695"/>
    <n v="6131.2"/>
    <n v="0.36899999999999999"/>
    <n v="0.48099999999999998"/>
  </r>
  <r>
    <x v="40"/>
    <x v="5"/>
    <n v="6"/>
    <x v="6"/>
    <n v="12736"/>
    <n v="0"/>
    <n v="0"/>
    <n v="0"/>
    <n v="0"/>
    <n v="0"/>
    <n v="10"/>
    <n v="242"/>
    <n v="3299.6"/>
    <n v="1.9E-2"/>
    <n v="0.25900000000000001"/>
  </r>
  <r>
    <x v="40"/>
    <x v="5"/>
    <n v="7"/>
    <x v="7"/>
    <n v="12736"/>
    <n v="0"/>
    <n v="0"/>
    <n v="0"/>
    <n v="0"/>
    <n v="0"/>
    <n v="0"/>
    <n v="0"/>
    <n v="0"/>
    <n v="0"/>
    <n v="0"/>
  </r>
  <r>
    <x v="40"/>
    <x v="5"/>
    <n v="8"/>
    <x v="8"/>
    <n v="12736"/>
    <n v="0"/>
    <n v="0"/>
    <n v="0"/>
    <n v="0"/>
    <n v="0"/>
    <n v="0"/>
    <n v="0"/>
    <n v="0"/>
    <n v="0"/>
    <n v="0"/>
  </r>
  <r>
    <x v="40"/>
    <x v="5"/>
    <n v="9"/>
    <x v="9"/>
    <n v="12736"/>
    <n v="0"/>
    <n v="0"/>
    <n v="0"/>
    <n v="0"/>
    <n v="0"/>
    <n v="10"/>
    <n v="4366"/>
    <n v="2849.5"/>
    <n v="0.34300000000000003"/>
    <n v="0.224"/>
  </r>
  <r>
    <x v="40"/>
    <x v="6"/>
    <n v="0"/>
    <x v="0"/>
    <n v="12838"/>
    <n v="0"/>
    <n v="0"/>
    <n v="0"/>
    <n v="0"/>
    <n v="0"/>
    <n v="0"/>
    <n v="0"/>
    <n v="0"/>
    <n v="0"/>
    <n v="0"/>
  </r>
  <r>
    <x v="40"/>
    <x v="6"/>
    <n v="1"/>
    <x v="1"/>
    <n v="12838"/>
    <n v="0"/>
    <n v="0"/>
    <n v="0"/>
    <n v="0"/>
    <n v="0"/>
    <n v="13"/>
    <n v="238"/>
    <n v="2186.5"/>
    <n v="1.9E-2"/>
    <n v="0.17"/>
  </r>
  <r>
    <x v="40"/>
    <x v="6"/>
    <n v="2"/>
    <x v="2"/>
    <n v="12838"/>
    <n v="0"/>
    <n v="0"/>
    <n v="0"/>
    <n v="0"/>
    <n v="0"/>
    <n v="2"/>
    <n v="2226"/>
    <n v="1966.2"/>
    <n v="0.17299999999999999"/>
    <n v="0.153"/>
  </r>
  <r>
    <x v="40"/>
    <x v="6"/>
    <n v="3"/>
    <x v="3"/>
    <n v="12838"/>
    <n v="0"/>
    <n v="0"/>
    <n v="0"/>
    <n v="0"/>
    <n v="0"/>
    <n v="10"/>
    <n v="2479"/>
    <n v="4083.1"/>
    <n v="0.193"/>
    <n v="0.318"/>
  </r>
  <r>
    <x v="40"/>
    <x v="6"/>
    <n v="4"/>
    <x v="4"/>
    <n v="12838"/>
    <n v="0"/>
    <n v="0"/>
    <n v="0"/>
    <n v="0"/>
    <n v="0"/>
    <n v="0"/>
    <n v="0"/>
    <n v="0"/>
    <n v="0"/>
    <n v="0"/>
  </r>
  <r>
    <x v="40"/>
    <x v="6"/>
    <n v="5"/>
    <x v="5"/>
    <n v="12838"/>
    <n v="0"/>
    <n v="0"/>
    <n v="0"/>
    <n v="0"/>
    <n v="0"/>
    <n v="49"/>
    <n v="8799"/>
    <n v="15598.2"/>
    <n v="0.68500000000000005"/>
    <n v="1.2150000000000001"/>
  </r>
  <r>
    <x v="40"/>
    <x v="6"/>
    <n v="6"/>
    <x v="6"/>
    <n v="12838"/>
    <n v="0"/>
    <n v="0"/>
    <n v="0"/>
    <n v="0"/>
    <n v="0"/>
    <n v="0"/>
    <n v="0"/>
    <n v="0"/>
    <n v="0"/>
    <n v="0"/>
  </r>
  <r>
    <x v="40"/>
    <x v="6"/>
    <n v="7"/>
    <x v="7"/>
    <n v="12838"/>
    <n v="0"/>
    <n v="0"/>
    <n v="0"/>
    <n v="0"/>
    <n v="0"/>
    <n v="0"/>
    <n v="0"/>
    <n v="0"/>
    <n v="0"/>
    <n v="0"/>
  </r>
  <r>
    <x v="40"/>
    <x v="6"/>
    <n v="8"/>
    <x v="8"/>
    <n v="12838"/>
    <n v="0"/>
    <n v="0"/>
    <n v="0"/>
    <n v="0"/>
    <n v="0"/>
    <n v="1"/>
    <n v="22"/>
    <n v="265.5"/>
    <n v="2E-3"/>
    <n v="2.1000000000000001E-2"/>
  </r>
  <r>
    <x v="40"/>
    <x v="6"/>
    <n v="9"/>
    <x v="9"/>
    <n v="12838"/>
    <n v="0"/>
    <n v="0"/>
    <n v="0"/>
    <n v="0"/>
    <n v="0"/>
    <n v="16"/>
    <n v="205"/>
    <n v="295.39999999999998"/>
    <n v="1.6E-2"/>
    <n v="2.3E-2"/>
  </r>
  <r>
    <x v="40"/>
    <x v="7"/>
    <n v="0"/>
    <x v="0"/>
    <n v="12858"/>
    <n v="0"/>
    <n v="0"/>
    <n v="0"/>
    <n v="0"/>
    <n v="0"/>
    <n v="0"/>
    <n v="0"/>
    <n v="0"/>
    <n v="0"/>
    <n v="0"/>
  </r>
  <r>
    <x v="40"/>
    <x v="7"/>
    <n v="1"/>
    <x v="1"/>
    <n v="12858"/>
    <n v="0"/>
    <n v="0"/>
    <n v="0"/>
    <n v="0"/>
    <n v="0"/>
    <n v="51"/>
    <n v="729"/>
    <n v="1627.6"/>
    <n v="5.7000000000000002E-2"/>
    <n v="0.127"/>
  </r>
  <r>
    <x v="40"/>
    <x v="7"/>
    <n v="2"/>
    <x v="2"/>
    <n v="12858"/>
    <n v="0"/>
    <n v="0"/>
    <n v="0"/>
    <n v="0"/>
    <n v="0"/>
    <n v="8"/>
    <n v="11318"/>
    <n v="5006.7"/>
    <n v="0.88"/>
    <n v="0.38900000000000001"/>
  </r>
  <r>
    <x v="40"/>
    <x v="7"/>
    <n v="3"/>
    <x v="3"/>
    <n v="12858"/>
    <n v="0"/>
    <n v="0"/>
    <n v="0"/>
    <n v="0"/>
    <n v="0"/>
    <n v="11"/>
    <n v="5177"/>
    <n v="3556.1"/>
    <n v="0.40300000000000002"/>
    <n v="0.27700000000000002"/>
  </r>
  <r>
    <x v="40"/>
    <x v="7"/>
    <n v="4"/>
    <x v="4"/>
    <n v="12858"/>
    <n v="0"/>
    <n v="0"/>
    <n v="0"/>
    <n v="0"/>
    <n v="0"/>
    <n v="0"/>
    <n v="0"/>
    <n v="0"/>
    <n v="0"/>
    <n v="0"/>
  </r>
  <r>
    <x v="40"/>
    <x v="7"/>
    <n v="5"/>
    <x v="5"/>
    <n v="12858"/>
    <n v="0"/>
    <n v="0"/>
    <n v="0"/>
    <n v="0"/>
    <n v="0"/>
    <n v="25"/>
    <n v="311"/>
    <n v="428.7"/>
    <n v="2.4E-2"/>
    <n v="3.3000000000000002E-2"/>
  </r>
  <r>
    <x v="40"/>
    <x v="7"/>
    <n v="6"/>
    <x v="6"/>
    <n v="12858"/>
    <n v="5"/>
    <n v="11936"/>
    <n v="31771.5"/>
    <n v="0.92800000000000005"/>
    <n v="2.4710000000000001"/>
    <n v="0"/>
    <n v="0"/>
    <n v="0"/>
    <n v="0"/>
    <n v="0"/>
  </r>
  <r>
    <x v="40"/>
    <x v="7"/>
    <n v="7"/>
    <x v="7"/>
    <n v="12858"/>
    <n v="0"/>
    <n v="0"/>
    <n v="0"/>
    <n v="0"/>
    <n v="0"/>
    <n v="0"/>
    <n v="0"/>
    <n v="0"/>
    <n v="0"/>
    <n v="0"/>
  </r>
  <r>
    <x v="40"/>
    <x v="7"/>
    <n v="8"/>
    <x v="8"/>
    <n v="12858"/>
    <n v="0"/>
    <n v="0"/>
    <n v="0"/>
    <n v="0"/>
    <n v="0"/>
    <n v="2"/>
    <n v="22"/>
    <n v="11.6"/>
    <n v="2E-3"/>
    <n v="1E-3"/>
  </r>
  <r>
    <x v="40"/>
    <x v="7"/>
    <n v="9"/>
    <x v="9"/>
    <n v="12858"/>
    <n v="0"/>
    <n v="0"/>
    <n v="0"/>
    <n v="0"/>
    <n v="0"/>
    <n v="15"/>
    <n v="398"/>
    <n v="455.7"/>
    <n v="3.1E-2"/>
    <n v="3.5000000000000003E-2"/>
  </r>
  <r>
    <x v="40"/>
    <x v="8"/>
    <n v="0"/>
    <x v="0"/>
    <n v="12900"/>
    <n v="0"/>
    <n v="0"/>
    <n v="0"/>
    <n v="0"/>
    <n v="0"/>
    <n v="2"/>
    <n v="35"/>
    <n v="75.3"/>
    <n v="3.0000000000000001E-3"/>
    <n v="6.0000000000000001E-3"/>
  </r>
  <r>
    <x v="40"/>
    <x v="8"/>
    <n v="1"/>
    <x v="1"/>
    <n v="12900"/>
    <n v="0"/>
    <n v="0"/>
    <n v="0"/>
    <n v="0"/>
    <n v="0"/>
    <n v="54"/>
    <n v="640"/>
    <n v="1329.41"/>
    <n v="0.05"/>
    <n v="0.10299999999999999"/>
  </r>
  <r>
    <x v="40"/>
    <x v="8"/>
    <n v="2"/>
    <x v="2"/>
    <n v="12900"/>
    <n v="0"/>
    <n v="0"/>
    <n v="0"/>
    <n v="0"/>
    <n v="0"/>
    <n v="6"/>
    <n v="11155"/>
    <n v="20726"/>
    <n v="0.86499999999999999"/>
    <n v="1.607"/>
  </r>
  <r>
    <x v="40"/>
    <x v="8"/>
    <n v="3"/>
    <x v="3"/>
    <n v="12900"/>
    <n v="0"/>
    <n v="0"/>
    <n v="0"/>
    <n v="0"/>
    <n v="0"/>
    <n v="2"/>
    <n v="37"/>
    <n v="83.67"/>
    <n v="3.0000000000000001E-3"/>
    <n v="6.0000000000000001E-3"/>
  </r>
  <r>
    <x v="40"/>
    <x v="8"/>
    <n v="4"/>
    <x v="4"/>
    <n v="12900"/>
    <n v="0"/>
    <n v="0"/>
    <n v="0"/>
    <n v="0"/>
    <n v="0"/>
    <n v="3"/>
    <n v="37"/>
    <n v="96.75"/>
    <n v="3.0000000000000001E-3"/>
    <n v="7.0000000000000001E-3"/>
  </r>
  <r>
    <x v="40"/>
    <x v="8"/>
    <n v="5"/>
    <x v="5"/>
    <n v="12900"/>
    <n v="0"/>
    <n v="0"/>
    <n v="0"/>
    <n v="0"/>
    <n v="0"/>
    <n v="28"/>
    <n v="1143"/>
    <n v="1615.9"/>
    <n v="8.8999999999999996E-2"/>
    <n v="0.125"/>
  </r>
  <r>
    <x v="40"/>
    <x v="8"/>
    <n v="6"/>
    <x v="6"/>
    <n v="12900"/>
    <n v="0"/>
    <n v="0"/>
    <n v="0"/>
    <n v="0"/>
    <n v="0"/>
    <n v="0"/>
    <n v="0"/>
    <n v="0"/>
    <n v="0"/>
    <n v="0"/>
  </r>
  <r>
    <x v="40"/>
    <x v="8"/>
    <n v="7"/>
    <x v="7"/>
    <n v="12900"/>
    <n v="0"/>
    <n v="0"/>
    <n v="0"/>
    <n v="0"/>
    <n v="0"/>
    <n v="0"/>
    <n v="0"/>
    <n v="0"/>
    <n v="0"/>
    <n v="0"/>
  </r>
  <r>
    <x v="40"/>
    <x v="8"/>
    <n v="8"/>
    <x v="8"/>
    <n v="12900"/>
    <n v="0"/>
    <n v="0"/>
    <n v="0"/>
    <n v="0"/>
    <n v="0"/>
    <n v="2"/>
    <n v="153"/>
    <n v="36.35"/>
    <n v="1.2E-2"/>
    <n v="3.0000000000000001E-3"/>
  </r>
  <r>
    <x v="40"/>
    <x v="8"/>
    <n v="9"/>
    <x v="9"/>
    <n v="12900"/>
    <n v="0"/>
    <n v="0"/>
    <n v="0"/>
    <n v="0"/>
    <n v="0"/>
    <n v="7"/>
    <n v="1114"/>
    <n v="506.14"/>
    <n v="8.5999999999999993E-2"/>
    <n v="3.9E-2"/>
  </r>
  <r>
    <x v="41"/>
    <x v="0"/>
    <n v="0"/>
    <x v="0"/>
    <n v="56065"/>
    <n v="0"/>
    <n v="0"/>
    <n v="0"/>
    <n v="0"/>
    <n v="0"/>
    <n v="12"/>
    <n v="614"/>
    <n v="1040"/>
    <n v="1.0999999999999999E-2"/>
    <n v="1.9E-2"/>
  </r>
  <r>
    <x v="41"/>
    <x v="0"/>
    <n v="1"/>
    <x v="1"/>
    <n v="56065"/>
    <n v="0"/>
    <n v="0"/>
    <n v="0"/>
    <n v="0"/>
    <n v="0"/>
    <n v="3"/>
    <n v="217"/>
    <n v="428"/>
    <n v="4.0000000000000001E-3"/>
    <n v="8.0000000000000002E-3"/>
  </r>
  <r>
    <x v="41"/>
    <x v="0"/>
    <n v="2"/>
    <x v="2"/>
    <n v="56065"/>
    <n v="0"/>
    <n v="0"/>
    <n v="0"/>
    <n v="0"/>
    <n v="0"/>
    <n v="3"/>
    <n v="41116"/>
    <n v="7569"/>
    <n v="0.73299999999999998"/>
    <n v="0.13500000000000001"/>
  </r>
  <r>
    <x v="41"/>
    <x v="0"/>
    <n v="3"/>
    <x v="3"/>
    <n v="56065"/>
    <n v="0"/>
    <n v="0"/>
    <n v="0"/>
    <n v="0"/>
    <n v="0"/>
    <n v="9"/>
    <n v="3012"/>
    <n v="3365"/>
    <n v="5.3999999999999999E-2"/>
    <n v="0.06"/>
  </r>
  <r>
    <x v="41"/>
    <x v="0"/>
    <n v="4"/>
    <x v="4"/>
    <n v="56065"/>
    <n v="0"/>
    <n v="0"/>
    <n v="0"/>
    <n v="0"/>
    <n v="0"/>
    <n v="0"/>
    <n v="0"/>
    <n v="0"/>
    <n v="0"/>
    <n v="0"/>
  </r>
  <r>
    <x v="41"/>
    <x v="0"/>
    <n v="5"/>
    <x v="5"/>
    <n v="56065"/>
    <n v="0"/>
    <n v="0"/>
    <n v="0"/>
    <n v="0"/>
    <n v="0"/>
    <n v="77"/>
    <n v="28414"/>
    <n v="27379"/>
    <n v="0.50700000000000001"/>
    <n v="0.48799999999999999"/>
  </r>
  <r>
    <x v="41"/>
    <x v="0"/>
    <n v="6"/>
    <x v="6"/>
    <n v="56065"/>
    <n v="0"/>
    <n v="0"/>
    <n v="0"/>
    <n v="0"/>
    <n v="0"/>
    <n v="7"/>
    <n v="6429"/>
    <n v="10621"/>
    <n v="0.115"/>
    <n v="0.189"/>
  </r>
  <r>
    <x v="41"/>
    <x v="0"/>
    <n v="7"/>
    <x v="7"/>
    <n v="56065"/>
    <n v="0"/>
    <n v="0"/>
    <n v="0"/>
    <n v="0"/>
    <n v="0"/>
    <n v="0"/>
    <n v="0"/>
    <n v="0"/>
    <n v="0"/>
    <n v="0"/>
  </r>
  <r>
    <x v="41"/>
    <x v="0"/>
    <n v="8"/>
    <x v="8"/>
    <n v="56065"/>
    <n v="0"/>
    <n v="0"/>
    <n v="0"/>
    <n v="0"/>
    <n v="0"/>
    <n v="2"/>
    <n v="2561"/>
    <n v="1192"/>
    <n v="4.5999999999999999E-2"/>
    <n v="2.1000000000000001E-2"/>
  </r>
  <r>
    <x v="41"/>
    <x v="0"/>
    <n v="9"/>
    <x v="9"/>
    <n v="56065"/>
    <n v="0"/>
    <n v="0"/>
    <n v="0"/>
    <n v="0"/>
    <n v="0"/>
    <n v="60"/>
    <n v="30062"/>
    <n v="23929"/>
    <n v="0.53600000000000003"/>
    <n v="0.42699999999999999"/>
  </r>
  <r>
    <x v="41"/>
    <x v="1"/>
    <n v="0"/>
    <x v="0"/>
    <n v="57078"/>
    <n v="0"/>
    <n v="0"/>
    <n v="0"/>
    <n v="0"/>
    <n v="0"/>
    <n v="24"/>
    <n v="2930"/>
    <n v="2782"/>
    <n v="5.0999999999999997E-2"/>
    <n v="4.9000000000000002E-2"/>
  </r>
  <r>
    <x v="41"/>
    <x v="1"/>
    <n v="1"/>
    <x v="1"/>
    <n v="57078"/>
    <n v="0"/>
    <n v="0"/>
    <n v="0"/>
    <n v="0"/>
    <n v="0"/>
    <n v="151"/>
    <n v="2107"/>
    <n v="3542"/>
    <n v="3.6999999999999998E-2"/>
    <n v="6.2E-2"/>
  </r>
  <r>
    <x v="41"/>
    <x v="1"/>
    <n v="2"/>
    <x v="2"/>
    <n v="57078"/>
    <n v="0"/>
    <n v="0"/>
    <n v="0"/>
    <n v="0"/>
    <n v="0"/>
    <n v="2"/>
    <n v="1176"/>
    <n v="22"/>
    <n v="2.1000000000000001E-2"/>
    <n v="0"/>
  </r>
  <r>
    <x v="41"/>
    <x v="1"/>
    <n v="3"/>
    <x v="3"/>
    <n v="57078"/>
    <n v="0"/>
    <n v="0"/>
    <n v="0"/>
    <n v="0"/>
    <n v="0"/>
    <n v="9"/>
    <n v="245"/>
    <n v="680"/>
    <n v="4.0000000000000001E-3"/>
    <n v="1.2E-2"/>
  </r>
  <r>
    <x v="41"/>
    <x v="1"/>
    <n v="4"/>
    <x v="4"/>
    <n v="57078"/>
    <n v="0"/>
    <n v="0"/>
    <n v="0"/>
    <n v="0"/>
    <n v="0"/>
    <n v="1"/>
    <n v="57"/>
    <n v="152"/>
    <n v="1E-3"/>
    <n v="3.0000000000000001E-3"/>
  </r>
  <r>
    <x v="41"/>
    <x v="1"/>
    <n v="5"/>
    <x v="5"/>
    <n v="57078"/>
    <n v="0"/>
    <n v="0"/>
    <n v="0"/>
    <n v="0"/>
    <n v="0"/>
    <n v="112"/>
    <n v="48976"/>
    <n v="64591"/>
    <n v="0.85799999999999998"/>
    <n v="1.131"/>
  </r>
  <r>
    <x v="41"/>
    <x v="1"/>
    <n v="6"/>
    <x v="6"/>
    <n v="57078"/>
    <n v="0"/>
    <n v="0"/>
    <n v="0"/>
    <n v="0"/>
    <n v="0"/>
    <n v="3"/>
    <n v="2663"/>
    <n v="3774"/>
    <n v="4.7E-2"/>
    <n v="6.6000000000000003E-2"/>
  </r>
  <r>
    <x v="41"/>
    <x v="1"/>
    <n v="7"/>
    <x v="7"/>
    <n v="57078"/>
    <n v="0"/>
    <n v="0"/>
    <n v="0"/>
    <n v="0"/>
    <n v="0"/>
    <n v="0"/>
    <n v="0"/>
    <n v="0"/>
    <n v="0"/>
    <n v="0"/>
  </r>
  <r>
    <x v="41"/>
    <x v="1"/>
    <n v="8"/>
    <x v="8"/>
    <n v="57078"/>
    <n v="0"/>
    <n v="0"/>
    <n v="0"/>
    <n v="0"/>
    <n v="0"/>
    <n v="17"/>
    <n v="35621"/>
    <n v="55165"/>
    <n v="0.624"/>
    <n v="0.96599999999999997"/>
  </r>
  <r>
    <x v="41"/>
    <x v="1"/>
    <n v="9"/>
    <x v="9"/>
    <n v="57078"/>
    <n v="0"/>
    <n v="0"/>
    <n v="0"/>
    <n v="0"/>
    <n v="0"/>
    <n v="69"/>
    <n v="25165"/>
    <n v="18420"/>
    <n v="0.441"/>
    <n v="0.32300000000000001"/>
  </r>
  <r>
    <x v="41"/>
    <x v="2"/>
    <n v="0"/>
    <x v="0"/>
    <n v="57345"/>
    <n v="0"/>
    <n v="0"/>
    <n v="0"/>
    <n v="0"/>
    <n v="0"/>
    <n v="13"/>
    <n v="2014"/>
    <n v="1286"/>
    <n v="3.5000000000000003E-2"/>
    <n v="2.1999999999999999E-2"/>
  </r>
  <r>
    <x v="41"/>
    <x v="2"/>
    <n v="1"/>
    <x v="1"/>
    <n v="57345"/>
    <n v="0"/>
    <n v="0"/>
    <n v="0"/>
    <n v="0"/>
    <n v="0"/>
    <n v="269"/>
    <n v="5422"/>
    <n v="6062"/>
    <n v="9.5000000000000001E-2"/>
    <n v="0.106"/>
  </r>
  <r>
    <x v="41"/>
    <x v="2"/>
    <n v="2"/>
    <x v="2"/>
    <n v="57345"/>
    <n v="0"/>
    <n v="0"/>
    <n v="0"/>
    <n v="0"/>
    <n v="0"/>
    <n v="1"/>
    <n v="11218"/>
    <n v="1122"/>
    <n v="0.19600000000000001"/>
    <n v="0.02"/>
  </r>
  <r>
    <x v="41"/>
    <x v="2"/>
    <n v="3"/>
    <x v="3"/>
    <n v="57345"/>
    <n v="0"/>
    <n v="0"/>
    <n v="0"/>
    <n v="0"/>
    <n v="0"/>
    <n v="15"/>
    <n v="3171"/>
    <n v="3953"/>
    <n v="5.5E-2"/>
    <n v="6.9000000000000006E-2"/>
  </r>
  <r>
    <x v="41"/>
    <x v="2"/>
    <n v="4"/>
    <x v="4"/>
    <n v="57345"/>
    <n v="0"/>
    <n v="0"/>
    <n v="0"/>
    <n v="0"/>
    <n v="0"/>
    <n v="1"/>
    <n v="8186"/>
    <n v="2245"/>
    <n v="0.14299999999999999"/>
    <n v="3.9E-2"/>
  </r>
  <r>
    <x v="41"/>
    <x v="2"/>
    <n v="5"/>
    <x v="5"/>
    <n v="57345"/>
    <n v="0"/>
    <n v="0"/>
    <n v="0"/>
    <n v="0"/>
    <n v="0"/>
    <n v="78"/>
    <n v="12479"/>
    <n v="16998"/>
    <n v="0.218"/>
    <n v="0.29599999999999999"/>
  </r>
  <r>
    <x v="41"/>
    <x v="2"/>
    <n v="6"/>
    <x v="6"/>
    <n v="57345"/>
    <n v="0"/>
    <n v="0"/>
    <n v="0"/>
    <n v="0"/>
    <n v="0"/>
    <n v="5"/>
    <n v="260"/>
    <n v="1158"/>
    <n v="5.0000000000000001E-3"/>
    <n v="0.02"/>
  </r>
  <r>
    <x v="41"/>
    <x v="2"/>
    <n v="7"/>
    <x v="7"/>
    <n v="57345"/>
    <n v="0"/>
    <n v="0"/>
    <n v="0"/>
    <n v="0"/>
    <n v="0"/>
    <n v="2"/>
    <n v="78"/>
    <n v="42"/>
    <n v="1E-3"/>
    <n v="1E-3"/>
  </r>
  <r>
    <x v="41"/>
    <x v="2"/>
    <n v="8"/>
    <x v="8"/>
    <n v="57345"/>
    <n v="0"/>
    <n v="0"/>
    <n v="0"/>
    <n v="0"/>
    <n v="0"/>
    <n v="4"/>
    <n v="11755"/>
    <n v="237"/>
    <n v="0.20499999999999999"/>
    <n v="4.0000000000000001E-3"/>
  </r>
  <r>
    <x v="41"/>
    <x v="2"/>
    <n v="9"/>
    <x v="9"/>
    <n v="57345"/>
    <n v="0"/>
    <n v="0"/>
    <n v="0"/>
    <n v="0"/>
    <n v="0"/>
    <n v="50"/>
    <n v="12924"/>
    <n v="9688"/>
    <n v="0.22500000000000001"/>
    <n v="0.16900000000000001"/>
  </r>
  <r>
    <x v="41"/>
    <x v="3"/>
    <n v="0"/>
    <x v="0"/>
    <n v="58326"/>
    <n v="0"/>
    <n v="0"/>
    <n v="0"/>
    <n v="0"/>
    <n v="0"/>
    <n v="19"/>
    <n v="8839"/>
    <n v="12867"/>
    <n v="0.152"/>
    <n v="0.221"/>
  </r>
  <r>
    <x v="41"/>
    <x v="3"/>
    <n v="1"/>
    <x v="1"/>
    <n v="58326"/>
    <n v="0"/>
    <n v="0"/>
    <n v="0"/>
    <n v="0"/>
    <n v="0"/>
    <n v="246"/>
    <n v="6745"/>
    <n v="4526"/>
    <n v="0.11600000000000001"/>
    <n v="7.8E-2"/>
  </r>
  <r>
    <x v="41"/>
    <x v="3"/>
    <n v="2"/>
    <x v="2"/>
    <n v="58326"/>
    <n v="0"/>
    <n v="0"/>
    <n v="0"/>
    <n v="0"/>
    <n v="0"/>
    <n v="1"/>
    <n v="4297"/>
    <n v="716"/>
    <n v="7.3999999999999996E-2"/>
    <n v="1.2E-2"/>
  </r>
  <r>
    <x v="41"/>
    <x v="3"/>
    <n v="3"/>
    <x v="3"/>
    <n v="58326"/>
    <n v="0"/>
    <n v="0"/>
    <n v="0"/>
    <n v="0"/>
    <n v="0"/>
    <n v="15"/>
    <n v="9153"/>
    <n v="12261"/>
    <n v="0.157"/>
    <n v="0.21"/>
  </r>
  <r>
    <x v="41"/>
    <x v="3"/>
    <n v="4"/>
    <x v="4"/>
    <n v="58326"/>
    <n v="0"/>
    <n v="0"/>
    <n v="0"/>
    <n v="0"/>
    <n v="0"/>
    <n v="3"/>
    <n v="1186"/>
    <n v="127"/>
    <n v="0.02"/>
    <n v="2E-3"/>
  </r>
  <r>
    <x v="41"/>
    <x v="3"/>
    <n v="5"/>
    <x v="5"/>
    <n v="58326"/>
    <n v="0"/>
    <n v="0"/>
    <n v="0"/>
    <n v="0"/>
    <n v="0"/>
    <n v="88"/>
    <n v="19873"/>
    <n v="23744"/>
    <n v="0.34100000000000003"/>
    <n v="0.40699999999999997"/>
  </r>
  <r>
    <x v="41"/>
    <x v="3"/>
    <n v="6"/>
    <x v="6"/>
    <n v="58326"/>
    <n v="1"/>
    <n v="20580"/>
    <n v="35673"/>
    <n v="0.35299999999999998"/>
    <n v="0.61199999999999999"/>
    <n v="20"/>
    <n v="791"/>
    <n v="4737"/>
    <n v="1.4E-2"/>
    <n v="8.1000000000000003E-2"/>
  </r>
  <r>
    <x v="41"/>
    <x v="3"/>
    <n v="7"/>
    <x v="7"/>
    <n v="58326"/>
    <n v="0"/>
    <n v="0"/>
    <n v="0"/>
    <n v="0"/>
    <n v="0"/>
    <n v="7"/>
    <n v="3436"/>
    <n v="2919"/>
    <n v="5.8999999999999997E-2"/>
    <n v="0.05"/>
  </r>
  <r>
    <x v="41"/>
    <x v="3"/>
    <n v="8"/>
    <x v="8"/>
    <n v="58326"/>
    <n v="0"/>
    <n v="0"/>
    <n v="0"/>
    <n v="0"/>
    <n v="0"/>
    <n v="5"/>
    <n v="3477"/>
    <n v="629"/>
    <n v="0.06"/>
    <n v="1.0999999999999999E-2"/>
  </r>
  <r>
    <x v="41"/>
    <x v="3"/>
    <n v="9"/>
    <x v="9"/>
    <n v="58326"/>
    <n v="0"/>
    <n v="0"/>
    <n v="0"/>
    <n v="0"/>
    <n v="0"/>
    <n v="59"/>
    <n v="21542"/>
    <n v="16348"/>
    <n v="0.36899999999999999"/>
    <n v="0.28000000000000003"/>
  </r>
  <r>
    <x v="41"/>
    <x v="4"/>
    <n v="0"/>
    <x v="0"/>
    <n v="59316"/>
    <n v="0"/>
    <n v="0"/>
    <n v="0"/>
    <n v="0"/>
    <n v="0"/>
    <n v="17"/>
    <n v="1316"/>
    <n v="568"/>
    <n v="2.1999999999999999E-2"/>
    <n v="0.01"/>
  </r>
  <r>
    <x v="41"/>
    <x v="4"/>
    <n v="1"/>
    <x v="1"/>
    <n v="59316"/>
    <n v="0"/>
    <n v="0"/>
    <n v="0"/>
    <n v="0"/>
    <n v="0"/>
    <n v="485"/>
    <n v="4586"/>
    <n v="5212"/>
    <n v="7.6999999999999999E-2"/>
    <n v="8.7999999999999995E-2"/>
  </r>
  <r>
    <x v="41"/>
    <x v="4"/>
    <n v="2"/>
    <x v="2"/>
    <n v="59316"/>
    <n v="0"/>
    <n v="0"/>
    <n v="0"/>
    <n v="0"/>
    <n v="0"/>
    <n v="0"/>
    <n v="0"/>
    <n v="0"/>
    <n v="0"/>
    <n v="0"/>
  </r>
  <r>
    <x v="41"/>
    <x v="4"/>
    <n v="3"/>
    <x v="3"/>
    <n v="59316"/>
    <n v="0"/>
    <n v="0"/>
    <n v="0"/>
    <n v="0"/>
    <n v="0"/>
    <n v="9"/>
    <n v="3365"/>
    <n v="7174"/>
    <n v="5.7000000000000002E-2"/>
    <n v="0.121"/>
  </r>
  <r>
    <x v="41"/>
    <x v="4"/>
    <n v="4"/>
    <x v="4"/>
    <n v="59316"/>
    <n v="0"/>
    <n v="0"/>
    <n v="0"/>
    <n v="0"/>
    <n v="0"/>
    <n v="1"/>
    <n v="172"/>
    <n v="487"/>
    <n v="3.0000000000000001E-3"/>
    <n v="8.0000000000000002E-3"/>
  </r>
  <r>
    <x v="41"/>
    <x v="4"/>
    <n v="5"/>
    <x v="5"/>
    <n v="59316"/>
    <n v="0"/>
    <n v="0"/>
    <n v="0"/>
    <n v="0"/>
    <n v="0"/>
    <n v="56"/>
    <n v="22052"/>
    <n v="17773"/>
    <n v="0.372"/>
    <n v="0.3"/>
  </r>
  <r>
    <x v="41"/>
    <x v="4"/>
    <n v="6"/>
    <x v="6"/>
    <n v="59316"/>
    <n v="0"/>
    <n v="0"/>
    <n v="0"/>
    <n v="0"/>
    <n v="0"/>
    <n v="2"/>
    <n v="99"/>
    <n v="225"/>
    <n v="2E-3"/>
    <n v="4.0000000000000001E-3"/>
  </r>
  <r>
    <x v="41"/>
    <x v="4"/>
    <n v="7"/>
    <x v="7"/>
    <n v="59316"/>
    <n v="0"/>
    <n v="0"/>
    <n v="0"/>
    <n v="0"/>
    <n v="0"/>
    <n v="6"/>
    <n v="2314"/>
    <n v="3079"/>
    <n v="3.9E-2"/>
    <n v="5.1999999999999998E-2"/>
  </r>
  <r>
    <x v="41"/>
    <x v="4"/>
    <n v="8"/>
    <x v="8"/>
    <n v="59316"/>
    <n v="0"/>
    <n v="0"/>
    <n v="0"/>
    <n v="0"/>
    <n v="0"/>
    <n v="4"/>
    <n v="14695"/>
    <n v="4683"/>
    <n v="0.248"/>
    <n v="7.9000000000000001E-2"/>
  </r>
  <r>
    <x v="41"/>
    <x v="4"/>
    <n v="9"/>
    <x v="9"/>
    <n v="59316"/>
    <n v="0"/>
    <n v="0"/>
    <n v="0"/>
    <n v="0"/>
    <n v="0"/>
    <n v="59"/>
    <n v="15906"/>
    <n v="19044"/>
    <n v="0.26800000000000002"/>
    <n v="0.32100000000000001"/>
  </r>
  <r>
    <x v="41"/>
    <x v="5"/>
    <n v="0"/>
    <x v="0"/>
    <n v="59646"/>
    <n v="0"/>
    <n v="0"/>
    <n v="0"/>
    <n v="0"/>
    <n v="0"/>
    <n v="9"/>
    <n v="8492"/>
    <n v="3317"/>
    <n v="0.14199999999999999"/>
    <n v="5.6000000000000001E-2"/>
  </r>
  <r>
    <x v="41"/>
    <x v="5"/>
    <n v="1"/>
    <x v="1"/>
    <n v="59646"/>
    <n v="0"/>
    <n v="0"/>
    <n v="0"/>
    <n v="0"/>
    <n v="0"/>
    <n v="427"/>
    <n v="8187"/>
    <n v="8785"/>
    <n v="0.13700000000000001"/>
    <n v="0.14699999999999999"/>
  </r>
  <r>
    <x v="41"/>
    <x v="5"/>
    <n v="2"/>
    <x v="2"/>
    <n v="59646"/>
    <n v="0"/>
    <n v="0"/>
    <n v="0"/>
    <n v="0"/>
    <n v="0"/>
    <n v="0"/>
    <n v="0"/>
    <n v="0"/>
    <n v="0"/>
    <n v="0"/>
  </r>
  <r>
    <x v="41"/>
    <x v="5"/>
    <n v="3"/>
    <x v="3"/>
    <n v="59646"/>
    <n v="0"/>
    <n v="0"/>
    <n v="0"/>
    <n v="0"/>
    <n v="0"/>
    <n v="7"/>
    <n v="670"/>
    <n v="473"/>
    <n v="1.0999999999999999E-2"/>
    <n v="8.0000000000000002E-3"/>
  </r>
  <r>
    <x v="41"/>
    <x v="5"/>
    <n v="4"/>
    <x v="4"/>
    <n v="59646"/>
    <n v="0"/>
    <n v="0"/>
    <n v="0"/>
    <n v="0"/>
    <n v="0"/>
    <n v="5"/>
    <n v="5232"/>
    <n v="1974"/>
    <n v="8.7999999999999995E-2"/>
    <n v="3.3000000000000002E-2"/>
  </r>
  <r>
    <x v="41"/>
    <x v="5"/>
    <n v="5"/>
    <x v="5"/>
    <n v="59646"/>
    <n v="0"/>
    <n v="0"/>
    <n v="0"/>
    <n v="0"/>
    <n v="0"/>
    <n v="71"/>
    <n v="17280"/>
    <n v="23880"/>
    <n v="0.28999999999999998"/>
    <n v="0.4"/>
  </r>
  <r>
    <x v="41"/>
    <x v="5"/>
    <n v="6"/>
    <x v="6"/>
    <n v="59646"/>
    <n v="0"/>
    <n v="0"/>
    <n v="0"/>
    <n v="0"/>
    <n v="0"/>
    <n v="19"/>
    <n v="2500"/>
    <n v="11741"/>
    <n v="4.2000000000000003E-2"/>
    <n v="0.19700000000000001"/>
  </r>
  <r>
    <x v="41"/>
    <x v="5"/>
    <n v="7"/>
    <x v="7"/>
    <n v="59646"/>
    <n v="0"/>
    <n v="0"/>
    <n v="0"/>
    <n v="0"/>
    <n v="0"/>
    <n v="0"/>
    <n v="0"/>
    <n v="0"/>
    <n v="0"/>
    <n v="0"/>
  </r>
  <r>
    <x v="41"/>
    <x v="5"/>
    <n v="8"/>
    <x v="8"/>
    <n v="59646"/>
    <n v="0"/>
    <n v="0"/>
    <n v="0"/>
    <n v="0"/>
    <n v="0"/>
    <n v="9"/>
    <n v="14559"/>
    <n v="10688"/>
    <n v="0.24399999999999999"/>
    <n v="0.17899999999999999"/>
  </r>
  <r>
    <x v="41"/>
    <x v="5"/>
    <n v="9"/>
    <x v="9"/>
    <n v="59646"/>
    <n v="0"/>
    <n v="0"/>
    <n v="0"/>
    <n v="0"/>
    <n v="0"/>
    <n v="58"/>
    <n v="32597"/>
    <n v="26001"/>
    <n v="0.54700000000000004"/>
    <n v="0.436"/>
  </r>
  <r>
    <x v="41"/>
    <x v="6"/>
    <n v="0"/>
    <x v="0"/>
    <n v="60056"/>
    <n v="0"/>
    <n v="0"/>
    <n v="0"/>
    <n v="0"/>
    <n v="0"/>
    <n v="11"/>
    <n v="6523"/>
    <n v="4982"/>
    <n v="0.109"/>
    <n v="8.3000000000000004E-2"/>
  </r>
  <r>
    <x v="41"/>
    <x v="6"/>
    <n v="1"/>
    <x v="1"/>
    <n v="60056"/>
    <n v="0"/>
    <n v="0"/>
    <n v="0"/>
    <n v="0"/>
    <n v="0"/>
    <n v="731"/>
    <n v="9779"/>
    <n v="5493"/>
    <n v="0.16300000000000001"/>
    <n v="9.0999999999999998E-2"/>
  </r>
  <r>
    <x v="41"/>
    <x v="6"/>
    <n v="2"/>
    <x v="2"/>
    <n v="60056"/>
    <n v="1"/>
    <n v="10554"/>
    <n v="9079"/>
    <n v="0.17599999999999999"/>
    <n v="0.151"/>
    <n v="0"/>
    <n v="0"/>
    <n v="0"/>
    <n v="0"/>
    <n v="0"/>
  </r>
  <r>
    <x v="41"/>
    <x v="6"/>
    <n v="3"/>
    <x v="3"/>
    <n v="60056"/>
    <n v="0"/>
    <n v="0"/>
    <n v="0"/>
    <n v="0"/>
    <n v="0"/>
    <n v="11"/>
    <n v="1146"/>
    <n v="1449"/>
    <n v="1.9E-2"/>
    <n v="2.4E-2"/>
  </r>
  <r>
    <x v="41"/>
    <x v="6"/>
    <n v="4"/>
    <x v="4"/>
    <n v="60056"/>
    <n v="0"/>
    <n v="0"/>
    <n v="0"/>
    <n v="0"/>
    <n v="0"/>
    <n v="1"/>
    <n v="8"/>
    <n v="9"/>
    <n v="0"/>
    <n v="0"/>
  </r>
  <r>
    <x v="41"/>
    <x v="6"/>
    <n v="5"/>
    <x v="5"/>
    <n v="60056"/>
    <n v="0"/>
    <n v="0"/>
    <n v="0"/>
    <n v="0"/>
    <n v="0"/>
    <n v="42"/>
    <n v="3263"/>
    <n v="5010"/>
    <n v="5.3999999999999999E-2"/>
    <n v="8.3000000000000004E-2"/>
  </r>
  <r>
    <x v="41"/>
    <x v="6"/>
    <n v="6"/>
    <x v="6"/>
    <n v="60056"/>
    <n v="0"/>
    <n v="0"/>
    <n v="0"/>
    <n v="0"/>
    <n v="0"/>
    <n v="5"/>
    <n v="922"/>
    <n v="1775"/>
    <n v="1.4999999999999999E-2"/>
    <n v="0.03"/>
  </r>
  <r>
    <x v="41"/>
    <x v="6"/>
    <n v="7"/>
    <x v="7"/>
    <n v="60056"/>
    <n v="0"/>
    <n v="0"/>
    <n v="0"/>
    <n v="0"/>
    <n v="0"/>
    <n v="0"/>
    <n v="0"/>
    <n v="0"/>
    <n v="0"/>
    <n v="0"/>
  </r>
  <r>
    <x v="41"/>
    <x v="6"/>
    <n v="8"/>
    <x v="8"/>
    <n v="60056"/>
    <n v="0"/>
    <n v="0"/>
    <n v="0"/>
    <n v="0"/>
    <n v="0"/>
    <n v="2"/>
    <n v="6887"/>
    <n v="793"/>
    <n v="0.115"/>
    <n v="1.2999999999999999E-2"/>
  </r>
  <r>
    <x v="41"/>
    <x v="6"/>
    <n v="9"/>
    <x v="9"/>
    <n v="60056"/>
    <n v="0"/>
    <n v="0"/>
    <n v="0"/>
    <n v="0"/>
    <n v="0"/>
    <n v="47"/>
    <n v="13213"/>
    <n v="14565"/>
    <n v="0.22"/>
    <n v="0.24299999999999999"/>
  </r>
  <r>
    <x v="41"/>
    <x v="7"/>
    <n v="0"/>
    <x v="0"/>
    <n v="60739"/>
    <n v="0"/>
    <n v="0"/>
    <n v="0"/>
    <n v="0"/>
    <n v="0"/>
    <n v="7"/>
    <n v="2044"/>
    <n v="1562"/>
    <n v="3.4000000000000002E-2"/>
    <n v="2.5999999999999999E-2"/>
  </r>
  <r>
    <x v="41"/>
    <x v="7"/>
    <n v="1"/>
    <x v="1"/>
    <n v="60739"/>
    <n v="0"/>
    <n v="0"/>
    <n v="0"/>
    <n v="0"/>
    <n v="0"/>
    <n v="378"/>
    <n v="3338"/>
    <n v="3433"/>
    <n v="5.5E-2"/>
    <n v="5.7000000000000002E-2"/>
  </r>
  <r>
    <x v="41"/>
    <x v="7"/>
    <n v="2"/>
    <x v="2"/>
    <n v="60739"/>
    <n v="0"/>
    <n v="0"/>
    <n v="0"/>
    <n v="0"/>
    <n v="0"/>
    <n v="1"/>
    <n v="5"/>
    <n v="0"/>
    <n v="0"/>
    <n v="0"/>
  </r>
  <r>
    <x v="41"/>
    <x v="7"/>
    <n v="3"/>
    <x v="3"/>
    <n v="60739"/>
    <n v="0"/>
    <n v="0"/>
    <n v="0"/>
    <n v="0"/>
    <n v="0"/>
    <n v="6"/>
    <n v="1895"/>
    <n v="2544"/>
    <n v="3.1E-2"/>
    <n v="4.2000000000000003E-2"/>
  </r>
  <r>
    <x v="41"/>
    <x v="7"/>
    <n v="4"/>
    <x v="4"/>
    <n v="60739"/>
    <n v="0"/>
    <n v="0"/>
    <n v="0"/>
    <n v="0"/>
    <n v="0"/>
    <n v="2"/>
    <n v="2409"/>
    <n v="1325"/>
    <n v="0.04"/>
    <n v="2.1999999999999999E-2"/>
  </r>
  <r>
    <x v="41"/>
    <x v="7"/>
    <n v="5"/>
    <x v="5"/>
    <n v="60739"/>
    <n v="0"/>
    <n v="0"/>
    <n v="0"/>
    <n v="0"/>
    <n v="0"/>
    <n v="57"/>
    <n v="26541"/>
    <n v="10166"/>
    <n v="0.437"/>
    <n v="0.16700000000000001"/>
  </r>
  <r>
    <x v="41"/>
    <x v="7"/>
    <n v="6"/>
    <x v="6"/>
    <n v="60739"/>
    <n v="0"/>
    <n v="0"/>
    <n v="0"/>
    <n v="0"/>
    <n v="0"/>
    <n v="2"/>
    <n v="17530"/>
    <n v="62908"/>
    <n v="0.28899999999999998"/>
    <n v="1.036"/>
  </r>
  <r>
    <x v="41"/>
    <x v="7"/>
    <n v="7"/>
    <x v="7"/>
    <n v="60739"/>
    <n v="0"/>
    <n v="0"/>
    <n v="0"/>
    <n v="0"/>
    <n v="0"/>
    <n v="0"/>
    <n v="0"/>
    <n v="0"/>
    <n v="0"/>
    <n v="0"/>
  </r>
  <r>
    <x v="41"/>
    <x v="7"/>
    <n v="8"/>
    <x v="8"/>
    <n v="60739"/>
    <n v="0"/>
    <n v="0"/>
    <n v="0"/>
    <n v="0"/>
    <n v="0"/>
    <n v="0"/>
    <n v="0"/>
    <n v="0"/>
    <n v="0"/>
    <n v="0"/>
  </r>
  <r>
    <x v="41"/>
    <x v="7"/>
    <n v="9"/>
    <x v="9"/>
    <n v="60739"/>
    <n v="0"/>
    <n v="0"/>
    <n v="0"/>
    <n v="0"/>
    <n v="0"/>
    <n v="33"/>
    <n v="9425"/>
    <n v="6836"/>
    <n v="0.155"/>
    <n v="0.113"/>
  </r>
  <r>
    <x v="41"/>
    <x v="8"/>
    <n v="0"/>
    <x v="0"/>
    <n v="61860"/>
    <n v="0"/>
    <n v="0"/>
    <n v="0"/>
    <n v="0"/>
    <n v="0"/>
    <n v="11"/>
    <n v="3066"/>
    <n v="2353"/>
    <n v="0.05"/>
    <n v="3.7999999999999999E-2"/>
  </r>
  <r>
    <x v="41"/>
    <x v="8"/>
    <n v="1"/>
    <x v="1"/>
    <n v="61860"/>
    <n v="0"/>
    <n v="0"/>
    <n v="0"/>
    <n v="0"/>
    <n v="0"/>
    <n v="470"/>
    <n v="5452"/>
    <n v="6391"/>
    <n v="8.7999999999999995E-2"/>
    <n v="0.10299999999999999"/>
  </r>
  <r>
    <x v="41"/>
    <x v="8"/>
    <n v="2"/>
    <x v="2"/>
    <n v="61860"/>
    <n v="0"/>
    <n v="0"/>
    <n v="0"/>
    <n v="0"/>
    <n v="0"/>
    <n v="1"/>
    <n v="13514"/>
    <n v="968"/>
    <n v="0.218"/>
    <n v="1.6E-2"/>
  </r>
  <r>
    <x v="41"/>
    <x v="8"/>
    <n v="3"/>
    <x v="3"/>
    <n v="61860"/>
    <n v="0"/>
    <n v="0"/>
    <n v="0"/>
    <n v="0"/>
    <n v="0"/>
    <n v="15"/>
    <n v="8439"/>
    <n v="8589"/>
    <n v="0.13600000000000001"/>
    <n v="0.13900000000000001"/>
  </r>
  <r>
    <x v="41"/>
    <x v="8"/>
    <n v="4"/>
    <x v="4"/>
    <n v="61860"/>
    <n v="0"/>
    <n v="0"/>
    <n v="0"/>
    <n v="0"/>
    <n v="0"/>
    <n v="6"/>
    <n v="12121"/>
    <n v="11915"/>
    <n v="0.19600000000000001"/>
    <n v="0.193"/>
  </r>
  <r>
    <x v="41"/>
    <x v="8"/>
    <n v="5"/>
    <x v="5"/>
    <n v="61860"/>
    <n v="0"/>
    <n v="0"/>
    <n v="0"/>
    <n v="0"/>
    <n v="0"/>
    <n v="58"/>
    <n v="8793"/>
    <n v="9269"/>
    <n v="0.14199999999999999"/>
    <n v="0.15"/>
  </r>
  <r>
    <x v="41"/>
    <x v="8"/>
    <n v="6"/>
    <x v="6"/>
    <n v="61860"/>
    <n v="0"/>
    <n v="0"/>
    <n v="0"/>
    <n v="0"/>
    <n v="0"/>
    <n v="5"/>
    <n v="671"/>
    <n v="131"/>
    <n v="1.0999999999999999E-2"/>
    <n v="2E-3"/>
  </r>
  <r>
    <x v="41"/>
    <x v="8"/>
    <n v="7"/>
    <x v="7"/>
    <n v="61860"/>
    <n v="0"/>
    <n v="0"/>
    <n v="0"/>
    <n v="0"/>
    <n v="0"/>
    <n v="0"/>
    <n v="0"/>
    <n v="0"/>
    <n v="0"/>
    <n v="0"/>
  </r>
  <r>
    <x v="41"/>
    <x v="8"/>
    <n v="8"/>
    <x v="8"/>
    <n v="61860"/>
    <n v="0"/>
    <n v="0"/>
    <n v="0"/>
    <n v="0"/>
    <n v="0"/>
    <n v="2"/>
    <n v="26"/>
    <n v="12"/>
    <n v="0"/>
    <n v="0"/>
  </r>
  <r>
    <x v="41"/>
    <x v="8"/>
    <n v="9"/>
    <x v="9"/>
    <n v="61860"/>
    <n v="0"/>
    <n v="0"/>
    <n v="0"/>
    <n v="0"/>
    <n v="0"/>
    <n v="41"/>
    <n v="11028"/>
    <n v="9988"/>
    <n v="0.17799999999999999"/>
    <n v="0.161"/>
  </r>
  <r>
    <x v="42"/>
    <x v="0"/>
    <n v="0"/>
    <x v="0"/>
    <n v="10868"/>
    <n v="0"/>
    <n v="0"/>
    <n v="0"/>
    <n v="0"/>
    <n v="0"/>
    <n v="2"/>
    <n v="875"/>
    <n v="571.66999999999996"/>
    <n v="8.1000000000000003E-2"/>
    <n v="5.2999999999999999E-2"/>
  </r>
  <r>
    <x v="42"/>
    <x v="0"/>
    <n v="1"/>
    <x v="1"/>
    <n v="10868"/>
    <n v="0"/>
    <n v="0"/>
    <n v="0"/>
    <n v="0"/>
    <n v="0"/>
    <n v="2"/>
    <n v="7150"/>
    <n v="28570"/>
    <n v="0.65800000000000003"/>
    <n v="2.629"/>
  </r>
  <r>
    <x v="42"/>
    <x v="0"/>
    <n v="2"/>
    <x v="2"/>
    <n v="10868"/>
    <n v="2"/>
    <n v="7140"/>
    <n v="30955"/>
    <n v="0.65700000000000003"/>
    <n v="2.847"/>
    <n v="3"/>
    <n v="10330"/>
    <n v="38648.400000000001"/>
    <n v="0.95"/>
    <n v="3.556"/>
  </r>
  <r>
    <x v="42"/>
    <x v="0"/>
    <n v="3"/>
    <x v="3"/>
    <n v="10868"/>
    <n v="0"/>
    <n v="0"/>
    <n v="0"/>
    <n v="0"/>
    <n v="0"/>
    <n v="1"/>
    <n v="6"/>
    <n v="51"/>
    <n v="1E-3"/>
    <n v="5.0000000000000001E-3"/>
  </r>
  <r>
    <x v="42"/>
    <x v="0"/>
    <n v="4"/>
    <x v="4"/>
    <n v="10868"/>
    <n v="0"/>
    <n v="0"/>
    <n v="0"/>
    <n v="0"/>
    <n v="0"/>
    <n v="3"/>
    <n v="827"/>
    <n v="857.53"/>
    <n v="7.5999999999999998E-2"/>
    <n v="7.9000000000000001E-2"/>
  </r>
  <r>
    <x v="42"/>
    <x v="0"/>
    <n v="5"/>
    <x v="5"/>
    <n v="10868"/>
    <n v="0"/>
    <n v="0"/>
    <n v="0"/>
    <n v="0"/>
    <n v="0"/>
    <n v="12"/>
    <n v="8765"/>
    <n v="11561.75"/>
    <n v="0.80600000000000005"/>
    <n v="1.0640000000000001"/>
  </r>
  <r>
    <x v="42"/>
    <x v="0"/>
    <n v="6"/>
    <x v="6"/>
    <n v="10868"/>
    <n v="0"/>
    <n v="0"/>
    <n v="0"/>
    <n v="0"/>
    <n v="0"/>
    <n v="4"/>
    <n v="2584"/>
    <n v="394.75"/>
    <n v="0.23799999999999999"/>
    <n v="3.5999999999999997E-2"/>
  </r>
  <r>
    <x v="42"/>
    <x v="0"/>
    <n v="7"/>
    <x v="7"/>
    <n v="10868"/>
    <n v="0"/>
    <n v="0"/>
    <n v="0"/>
    <n v="0"/>
    <n v="0"/>
    <n v="0"/>
    <n v="0"/>
    <n v="0"/>
    <n v="0"/>
    <n v="0"/>
  </r>
  <r>
    <x v="42"/>
    <x v="0"/>
    <n v="8"/>
    <x v="8"/>
    <n v="10868"/>
    <n v="0"/>
    <n v="0"/>
    <n v="0"/>
    <n v="0"/>
    <n v="0"/>
    <n v="1"/>
    <n v="2"/>
    <n v="4.57"/>
    <n v="0"/>
    <n v="0"/>
  </r>
  <r>
    <x v="42"/>
    <x v="0"/>
    <n v="9"/>
    <x v="9"/>
    <n v="10868"/>
    <n v="0"/>
    <n v="0"/>
    <n v="0"/>
    <n v="0"/>
    <n v="0"/>
    <n v="11"/>
    <n v="7618"/>
    <n v="919.79"/>
    <n v="0.70099999999999996"/>
    <n v="8.5000000000000006E-2"/>
  </r>
  <r>
    <x v="42"/>
    <x v="1"/>
    <n v="0"/>
    <x v="0"/>
    <n v="10957"/>
    <n v="0"/>
    <n v="0"/>
    <n v="0"/>
    <n v="0"/>
    <n v="0"/>
    <n v="0"/>
    <n v="0"/>
    <n v="0"/>
    <n v="0"/>
    <n v="0"/>
  </r>
  <r>
    <x v="42"/>
    <x v="1"/>
    <n v="1"/>
    <x v="1"/>
    <n v="10957"/>
    <n v="0"/>
    <n v="0"/>
    <n v="0"/>
    <n v="0"/>
    <n v="0"/>
    <n v="0"/>
    <n v="0"/>
    <n v="0"/>
    <n v="0"/>
    <n v="0"/>
  </r>
  <r>
    <x v="42"/>
    <x v="1"/>
    <n v="2"/>
    <x v="2"/>
    <n v="10957"/>
    <n v="0"/>
    <n v="0"/>
    <n v="0"/>
    <n v="0"/>
    <n v="0"/>
    <n v="1"/>
    <n v="376"/>
    <n v="496.32"/>
    <n v="3.4000000000000002E-2"/>
    <n v="4.4999999999999998E-2"/>
  </r>
  <r>
    <x v="42"/>
    <x v="1"/>
    <n v="3"/>
    <x v="3"/>
    <n v="10957"/>
    <n v="0"/>
    <n v="0"/>
    <n v="0"/>
    <n v="0"/>
    <n v="0"/>
    <n v="1"/>
    <n v="14"/>
    <n v="3.83"/>
    <n v="1E-3"/>
    <n v="0"/>
  </r>
  <r>
    <x v="42"/>
    <x v="1"/>
    <n v="4"/>
    <x v="4"/>
    <n v="10957"/>
    <n v="0"/>
    <n v="0"/>
    <n v="0"/>
    <n v="0"/>
    <n v="0"/>
    <n v="2"/>
    <n v="3009"/>
    <n v="4460.34"/>
    <n v="0.27500000000000002"/>
    <n v="0.40699999999999997"/>
  </r>
  <r>
    <x v="42"/>
    <x v="1"/>
    <n v="5"/>
    <x v="5"/>
    <n v="10957"/>
    <n v="0"/>
    <n v="0"/>
    <n v="0"/>
    <n v="0"/>
    <n v="0"/>
    <n v="9"/>
    <n v="2093"/>
    <n v="3374.7"/>
    <n v="0.191"/>
    <n v="0.308"/>
  </r>
  <r>
    <x v="42"/>
    <x v="1"/>
    <n v="6"/>
    <x v="6"/>
    <n v="10957"/>
    <n v="2"/>
    <n v="3429"/>
    <n v="19313.04"/>
    <n v="0.313"/>
    <n v="1.762"/>
    <n v="6"/>
    <n v="1865"/>
    <n v="7272.7"/>
    <n v="0.17"/>
    <n v="0.66400000000000003"/>
  </r>
  <r>
    <x v="42"/>
    <x v="1"/>
    <n v="7"/>
    <x v="7"/>
    <n v="10957"/>
    <n v="0"/>
    <n v="0"/>
    <n v="0"/>
    <n v="0"/>
    <n v="0"/>
    <n v="0"/>
    <n v="0"/>
    <n v="0"/>
    <n v="0"/>
    <n v="0"/>
  </r>
  <r>
    <x v="42"/>
    <x v="1"/>
    <n v="8"/>
    <x v="8"/>
    <n v="10957"/>
    <n v="0"/>
    <n v="0"/>
    <n v="0"/>
    <n v="0"/>
    <n v="0"/>
    <n v="2"/>
    <n v="31"/>
    <n v="66.400000000000006"/>
    <n v="3.0000000000000001E-3"/>
    <n v="6.0000000000000001E-3"/>
  </r>
  <r>
    <x v="42"/>
    <x v="1"/>
    <n v="9"/>
    <x v="9"/>
    <n v="10957"/>
    <n v="0"/>
    <n v="0"/>
    <n v="0"/>
    <n v="0"/>
    <n v="0"/>
    <n v="12"/>
    <n v="2144"/>
    <n v="1790.45"/>
    <n v="0.19600000000000001"/>
    <n v="0.16300000000000001"/>
  </r>
  <r>
    <x v="42"/>
    <x v="2"/>
    <n v="0"/>
    <x v="0"/>
    <n v="11068"/>
    <n v="0"/>
    <n v="0"/>
    <n v="0"/>
    <n v="0"/>
    <n v="0"/>
    <n v="2"/>
    <n v="850"/>
    <n v="741.5"/>
    <n v="7.6999999999999999E-2"/>
    <n v="6.7000000000000004E-2"/>
  </r>
  <r>
    <x v="42"/>
    <x v="2"/>
    <n v="1"/>
    <x v="1"/>
    <n v="11068"/>
    <n v="0"/>
    <n v="0"/>
    <n v="0"/>
    <n v="0"/>
    <n v="0"/>
    <n v="24"/>
    <n v="456"/>
    <n v="1369.29"/>
    <n v="4.1000000000000002E-2"/>
    <n v="0.124"/>
  </r>
  <r>
    <x v="42"/>
    <x v="2"/>
    <n v="2"/>
    <x v="2"/>
    <n v="11068"/>
    <n v="0"/>
    <n v="0"/>
    <n v="0"/>
    <n v="0"/>
    <n v="0"/>
    <n v="7"/>
    <n v="21363"/>
    <n v="37714.58"/>
    <n v="1.929"/>
    <n v="3.407"/>
  </r>
  <r>
    <x v="42"/>
    <x v="2"/>
    <n v="3"/>
    <x v="3"/>
    <n v="11068"/>
    <n v="0"/>
    <n v="0"/>
    <n v="0"/>
    <n v="0"/>
    <n v="0"/>
    <n v="8"/>
    <n v="283"/>
    <n v="552.25"/>
    <n v="2.5999999999999999E-2"/>
    <n v="0.05"/>
  </r>
  <r>
    <x v="42"/>
    <x v="2"/>
    <n v="4"/>
    <x v="4"/>
    <n v="11068"/>
    <n v="0"/>
    <n v="0"/>
    <n v="0"/>
    <n v="0"/>
    <n v="0"/>
    <n v="2"/>
    <n v="425"/>
    <n v="277.95"/>
    <n v="3.7999999999999999E-2"/>
    <n v="2.5000000000000001E-2"/>
  </r>
  <r>
    <x v="42"/>
    <x v="2"/>
    <n v="5"/>
    <x v="5"/>
    <n v="11068"/>
    <n v="0"/>
    <n v="0"/>
    <n v="0"/>
    <n v="0"/>
    <n v="0"/>
    <n v="9"/>
    <n v="2838"/>
    <n v="4903.29"/>
    <n v="0.25600000000000001"/>
    <n v="0.443"/>
  </r>
  <r>
    <x v="42"/>
    <x v="2"/>
    <n v="6"/>
    <x v="6"/>
    <n v="11068"/>
    <n v="0"/>
    <n v="0"/>
    <n v="0"/>
    <n v="0"/>
    <n v="0"/>
    <n v="6"/>
    <n v="1276"/>
    <n v="2187.59"/>
    <n v="0.115"/>
    <n v="0.19800000000000001"/>
  </r>
  <r>
    <x v="42"/>
    <x v="2"/>
    <n v="7"/>
    <x v="7"/>
    <n v="11068"/>
    <n v="0"/>
    <n v="0"/>
    <n v="0"/>
    <n v="0"/>
    <n v="0"/>
    <n v="0"/>
    <n v="0"/>
    <n v="0"/>
    <n v="0"/>
    <n v="0"/>
  </r>
  <r>
    <x v="42"/>
    <x v="2"/>
    <n v="8"/>
    <x v="8"/>
    <n v="11068"/>
    <n v="0"/>
    <n v="0"/>
    <n v="0"/>
    <n v="0"/>
    <n v="0"/>
    <n v="2"/>
    <n v="586"/>
    <n v="246.23"/>
    <n v="5.2999999999999999E-2"/>
    <n v="2.1999999999999999E-2"/>
  </r>
  <r>
    <x v="42"/>
    <x v="2"/>
    <n v="9"/>
    <x v="9"/>
    <n v="11068"/>
    <n v="0"/>
    <n v="0"/>
    <n v="0"/>
    <n v="0"/>
    <n v="0"/>
    <n v="12"/>
    <n v="100"/>
    <n v="195.35"/>
    <n v="8.9999999999999993E-3"/>
    <n v="1.7999999999999999E-2"/>
  </r>
  <r>
    <x v="42"/>
    <x v="3"/>
    <n v="0"/>
    <x v="0"/>
    <n v="11233"/>
    <n v="0"/>
    <n v="0"/>
    <n v="0"/>
    <n v="0"/>
    <n v="0"/>
    <n v="1"/>
    <n v="650"/>
    <n v="2002"/>
    <n v="5.8000000000000003E-2"/>
    <n v="0.17799999999999999"/>
  </r>
  <r>
    <x v="42"/>
    <x v="3"/>
    <n v="1"/>
    <x v="1"/>
    <n v="11233"/>
    <n v="0"/>
    <n v="0"/>
    <n v="0"/>
    <n v="0"/>
    <n v="0"/>
    <n v="89"/>
    <n v="913"/>
    <n v="1586.42"/>
    <n v="8.1000000000000003E-2"/>
    <n v="0.14099999999999999"/>
  </r>
  <r>
    <x v="42"/>
    <x v="3"/>
    <n v="2"/>
    <x v="2"/>
    <n v="11233"/>
    <n v="0"/>
    <n v="0"/>
    <n v="0"/>
    <n v="0"/>
    <n v="0"/>
    <n v="10"/>
    <n v="11750"/>
    <n v="13474.41"/>
    <n v="1.046"/>
    <n v="1.1990000000000001"/>
  </r>
  <r>
    <x v="42"/>
    <x v="3"/>
    <n v="3"/>
    <x v="3"/>
    <n v="11233"/>
    <n v="0"/>
    <n v="0"/>
    <n v="0"/>
    <n v="0"/>
    <n v="0"/>
    <n v="9"/>
    <n v="203"/>
    <n v="572.11"/>
    <n v="1.7999999999999999E-2"/>
    <n v="5.0999999999999997E-2"/>
  </r>
  <r>
    <x v="42"/>
    <x v="3"/>
    <n v="4"/>
    <x v="4"/>
    <n v="11233"/>
    <n v="0"/>
    <n v="0"/>
    <n v="0"/>
    <n v="0"/>
    <n v="0"/>
    <n v="0"/>
    <n v="0"/>
    <n v="0"/>
    <n v="0"/>
    <n v="0"/>
  </r>
  <r>
    <x v="42"/>
    <x v="3"/>
    <n v="5"/>
    <x v="5"/>
    <n v="11233"/>
    <n v="0"/>
    <n v="0"/>
    <n v="0"/>
    <n v="0"/>
    <n v="0"/>
    <n v="19"/>
    <n v="424"/>
    <n v="268.2"/>
    <n v="3.7999999999999999E-2"/>
    <n v="2.4E-2"/>
  </r>
  <r>
    <x v="42"/>
    <x v="3"/>
    <n v="6"/>
    <x v="6"/>
    <n v="11233"/>
    <n v="0"/>
    <n v="0"/>
    <n v="0"/>
    <n v="0"/>
    <n v="0"/>
    <n v="3"/>
    <n v="305"/>
    <n v="797.95"/>
    <n v="2.7E-2"/>
    <n v="7.0999999999999994E-2"/>
  </r>
  <r>
    <x v="42"/>
    <x v="3"/>
    <n v="7"/>
    <x v="7"/>
    <n v="11233"/>
    <n v="0"/>
    <n v="0"/>
    <n v="0"/>
    <n v="0"/>
    <n v="0"/>
    <n v="1"/>
    <n v="15"/>
    <n v="123.75"/>
    <n v="1E-3"/>
    <n v="1.0999999999999999E-2"/>
  </r>
  <r>
    <x v="42"/>
    <x v="3"/>
    <n v="8"/>
    <x v="8"/>
    <n v="11233"/>
    <n v="0"/>
    <n v="0"/>
    <n v="0"/>
    <n v="0"/>
    <n v="0"/>
    <n v="1"/>
    <n v="21"/>
    <n v="68.25"/>
    <n v="2E-3"/>
    <n v="6.0000000000000001E-3"/>
  </r>
  <r>
    <x v="42"/>
    <x v="3"/>
    <n v="9"/>
    <x v="9"/>
    <n v="11233"/>
    <n v="0"/>
    <n v="0"/>
    <n v="0"/>
    <n v="0"/>
    <n v="0"/>
    <n v="12"/>
    <n v="196"/>
    <n v="529.55999999999995"/>
    <n v="1.7000000000000001E-2"/>
    <n v="4.7E-2"/>
  </r>
  <r>
    <x v="42"/>
    <x v="4"/>
    <n v="0"/>
    <x v="0"/>
    <n v="11358"/>
    <n v="0"/>
    <n v="0"/>
    <n v="0"/>
    <n v="0"/>
    <n v="0"/>
    <n v="1"/>
    <n v="45"/>
    <n v="20.7"/>
    <n v="4.0000000000000001E-3"/>
    <n v="2E-3"/>
  </r>
  <r>
    <x v="42"/>
    <x v="4"/>
    <n v="1"/>
    <x v="1"/>
    <n v="11358"/>
    <n v="0"/>
    <n v="0"/>
    <n v="0"/>
    <n v="0"/>
    <n v="0"/>
    <n v="69"/>
    <n v="1239"/>
    <n v="3580.53"/>
    <n v="0.109"/>
    <n v="0.315"/>
  </r>
  <r>
    <x v="42"/>
    <x v="4"/>
    <n v="2"/>
    <x v="2"/>
    <n v="11358"/>
    <n v="0"/>
    <n v="0"/>
    <n v="0"/>
    <n v="0"/>
    <n v="0"/>
    <n v="3"/>
    <n v="22510"/>
    <n v="159734.69"/>
    <n v="1.982"/>
    <n v="14.064"/>
  </r>
  <r>
    <x v="42"/>
    <x v="4"/>
    <n v="3"/>
    <x v="3"/>
    <n v="11358"/>
    <n v="0"/>
    <n v="0"/>
    <n v="0"/>
    <n v="0"/>
    <n v="0"/>
    <n v="3"/>
    <n v="60"/>
    <n v="102.04"/>
    <n v="5.0000000000000001E-3"/>
    <n v="8.9999999999999993E-3"/>
  </r>
  <r>
    <x v="42"/>
    <x v="4"/>
    <n v="4"/>
    <x v="4"/>
    <n v="11358"/>
    <n v="0"/>
    <n v="0"/>
    <n v="0"/>
    <n v="0"/>
    <n v="0"/>
    <n v="0"/>
    <n v="0"/>
    <n v="0"/>
    <n v="0"/>
    <n v="0"/>
  </r>
  <r>
    <x v="42"/>
    <x v="4"/>
    <n v="5"/>
    <x v="5"/>
    <n v="11358"/>
    <n v="0"/>
    <n v="0"/>
    <n v="0"/>
    <n v="0"/>
    <n v="0"/>
    <n v="27"/>
    <n v="3207"/>
    <n v="1969.33"/>
    <n v="0.28199999999999997"/>
    <n v="0.17299999999999999"/>
  </r>
  <r>
    <x v="42"/>
    <x v="4"/>
    <n v="6"/>
    <x v="6"/>
    <n v="11358"/>
    <n v="0"/>
    <n v="0"/>
    <n v="0"/>
    <n v="0"/>
    <n v="0"/>
    <n v="7"/>
    <n v="728"/>
    <n v="883.46"/>
    <n v="6.4000000000000001E-2"/>
    <n v="7.8E-2"/>
  </r>
  <r>
    <x v="42"/>
    <x v="4"/>
    <n v="7"/>
    <x v="7"/>
    <n v="11358"/>
    <n v="0"/>
    <n v="0"/>
    <n v="0"/>
    <n v="0"/>
    <n v="0"/>
    <n v="1"/>
    <n v="7372"/>
    <n v="75931.600000000006"/>
    <n v="0.64900000000000002"/>
    <n v="6.6840000000000002"/>
  </r>
  <r>
    <x v="42"/>
    <x v="4"/>
    <n v="8"/>
    <x v="8"/>
    <n v="11358"/>
    <n v="0"/>
    <n v="0"/>
    <n v="0"/>
    <n v="0"/>
    <n v="0"/>
    <n v="3"/>
    <n v="1357"/>
    <n v="1081.19"/>
    <n v="0.11899999999999999"/>
    <n v="9.5000000000000001E-2"/>
  </r>
  <r>
    <x v="42"/>
    <x v="4"/>
    <n v="9"/>
    <x v="9"/>
    <n v="11358"/>
    <n v="0"/>
    <n v="0"/>
    <n v="0"/>
    <n v="0"/>
    <n v="0"/>
    <n v="14"/>
    <n v="1286"/>
    <n v="1966.33"/>
    <n v="0.113"/>
    <n v="0.17299999999999999"/>
  </r>
  <r>
    <x v="42"/>
    <x v="5"/>
    <n v="0"/>
    <x v="0"/>
    <n v="11411"/>
    <n v="0"/>
    <n v="0"/>
    <n v="0"/>
    <n v="0"/>
    <n v="0"/>
    <n v="1"/>
    <n v="523"/>
    <n v="26.15"/>
    <n v="4.5999999999999999E-2"/>
    <n v="2E-3"/>
  </r>
  <r>
    <x v="42"/>
    <x v="5"/>
    <n v="1"/>
    <x v="1"/>
    <n v="11411"/>
    <n v="0"/>
    <n v="0"/>
    <n v="0"/>
    <n v="0"/>
    <n v="0"/>
    <n v="63"/>
    <n v="1283"/>
    <n v="1852.74"/>
    <n v="0.112"/>
    <n v="0.16200000000000001"/>
  </r>
  <r>
    <x v="42"/>
    <x v="5"/>
    <n v="2"/>
    <x v="2"/>
    <n v="11411"/>
    <n v="0"/>
    <n v="0"/>
    <n v="0"/>
    <n v="0"/>
    <n v="0"/>
    <n v="12"/>
    <n v="63303"/>
    <n v="23607.4"/>
    <n v="5.548"/>
    <n v="2.0680000000000001"/>
  </r>
  <r>
    <x v="42"/>
    <x v="5"/>
    <n v="3"/>
    <x v="3"/>
    <n v="11411"/>
    <n v="0"/>
    <n v="0"/>
    <n v="0"/>
    <n v="0"/>
    <n v="0"/>
    <n v="6"/>
    <n v="364"/>
    <n v="256.89"/>
    <n v="3.2000000000000001E-2"/>
    <n v="2.3E-2"/>
  </r>
  <r>
    <x v="42"/>
    <x v="5"/>
    <n v="4"/>
    <x v="4"/>
    <n v="11411"/>
    <n v="0"/>
    <n v="0"/>
    <n v="0"/>
    <n v="0"/>
    <n v="0"/>
    <n v="0"/>
    <n v="0"/>
    <n v="0"/>
    <n v="0"/>
    <n v="0"/>
  </r>
  <r>
    <x v="42"/>
    <x v="5"/>
    <n v="5"/>
    <x v="5"/>
    <n v="11411"/>
    <n v="0"/>
    <n v="0"/>
    <n v="0"/>
    <n v="0"/>
    <n v="0"/>
    <n v="18"/>
    <n v="2132"/>
    <n v="2340.35"/>
    <n v="0.187"/>
    <n v="0.20499999999999999"/>
  </r>
  <r>
    <x v="42"/>
    <x v="5"/>
    <n v="6"/>
    <x v="6"/>
    <n v="11411"/>
    <n v="0"/>
    <n v="0"/>
    <n v="0"/>
    <n v="0"/>
    <n v="0"/>
    <n v="8"/>
    <n v="1548"/>
    <n v="1701.54"/>
    <n v="0.13600000000000001"/>
    <n v="0.14899999999999999"/>
  </r>
  <r>
    <x v="42"/>
    <x v="5"/>
    <n v="7"/>
    <x v="7"/>
    <n v="11411"/>
    <n v="0"/>
    <n v="0"/>
    <n v="0"/>
    <n v="0"/>
    <n v="0"/>
    <n v="1"/>
    <n v="77"/>
    <n v="151.43"/>
    <n v="7.0000000000000001E-3"/>
    <n v="1.2999999999999999E-2"/>
  </r>
  <r>
    <x v="42"/>
    <x v="5"/>
    <n v="8"/>
    <x v="8"/>
    <n v="11411"/>
    <n v="0"/>
    <n v="0"/>
    <n v="0"/>
    <n v="0"/>
    <n v="0"/>
    <n v="0"/>
    <n v="0"/>
    <n v="0"/>
    <n v="0"/>
    <n v="0"/>
  </r>
  <r>
    <x v="42"/>
    <x v="5"/>
    <n v="9"/>
    <x v="9"/>
    <n v="11411"/>
    <n v="0"/>
    <n v="0"/>
    <n v="0"/>
    <n v="0"/>
    <n v="0"/>
    <n v="16"/>
    <n v="154"/>
    <n v="116.26"/>
    <n v="1.2999999999999999E-2"/>
    <n v="0.01"/>
  </r>
  <r>
    <x v="42"/>
    <x v="6"/>
    <n v="0"/>
    <x v="0"/>
    <n v="11527"/>
    <n v="0"/>
    <n v="0"/>
    <n v="0"/>
    <n v="0"/>
    <n v="0"/>
    <n v="4"/>
    <n v="4054"/>
    <n v="2636.77"/>
    <n v="0.35199999999999998"/>
    <n v="0.22900000000000001"/>
  </r>
  <r>
    <x v="42"/>
    <x v="6"/>
    <n v="1"/>
    <x v="1"/>
    <n v="11527"/>
    <n v="0"/>
    <n v="0"/>
    <n v="0"/>
    <n v="0"/>
    <n v="0"/>
    <n v="38"/>
    <n v="344"/>
    <n v="1015.17"/>
    <n v="0.03"/>
    <n v="8.7999999999999995E-2"/>
  </r>
  <r>
    <x v="42"/>
    <x v="6"/>
    <n v="2"/>
    <x v="2"/>
    <n v="11527"/>
    <n v="0"/>
    <n v="0"/>
    <n v="0"/>
    <n v="0"/>
    <n v="0"/>
    <n v="9"/>
    <n v="19957"/>
    <n v="40549.15"/>
    <n v="1.7310000000000001"/>
    <n v="3.5169999999999999"/>
  </r>
  <r>
    <x v="42"/>
    <x v="6"/>
    <n v="3"/>
    <x v="3"/>
    <n v="11527"/>
    <n v="0"/>
    <n v="0"/>
    <n v="0"/>
    <n v="0"/>
    <n v="0"/>
    <n v="2"/>
    <n v="9"/>
    <n v="39.33"/>
    <n v="1E-3"/>
    <n v="3.0000000000000001E-3"/>
  </r>
  <r>
    <x v="42"/>
    <x v="6"/>
    <n v="4"/>
    <x v="4"/>
    <n v="11527"/>
    <n v="0"/>
    <n v="0"/>
    <n v="0"/>
    <n v="0"/>
    <n v="0"/>
    <n v="0"/>
    <n v="0"/>
    <n v="0"/>
    <n v="0"/>
    <n v="0"/>
  </r>
  <r>
    <x v="42"/>
    <x v="6"/>
    <n v="5"/>
    <x v="5"/>
    <n v="11527"/>
    <n v="0"/>
    <n v="0"/>
    <n v="0"/>
    <n v="0"/>
    <n v="0"/>
    <n v="30"/>
    <n v="8185"/>
    <n v="26817.68"/>
    <n v="0.71"/>
    <n v="2.3260000000000001"/>
  </r>
  <r>
    <x v="42"/>
    <x v="6"/>
    <n v="6"/>
    <x v="6"/>
    <n v="11527"/>
    <n v="0"/>
    <n v="0"/>
    <n v="0"/>
    <n v="0"/>
    <n v="0"/>
    <n v="10"/>
    <n v="2362"/>
    <n v="7041.01"/>
    <n v="0.20499999999999999"/>
    <n v="0.61099999999999999"/>
  </r>
  <r>
    <x v="42"/>
    <x v="6"/>
    <n v="7"/>
    <x v="7"/>
    <n v="11527"/>
    <n v="0"/>
    <n v="0"/>
    <n v="0"/>
    <n v="0"/>
    <n v="0"/>
    <n v="0"/>
    <n v="0"/>
    <n v="0"/>
    <n v="0"/>
    <n v="0"/>
  </r>
  <r>
    <x v="42"/>
    <x v="6"/>
    <n v="8"/>
    <x v="8"/>
    <n v="11527"/>
    <n v="0"/>
    <n v="0"/>
    <n v="0"/>
    <n v="0"/>
    <n v="0"/>
    <n v="1"/>
    <n v="324"/>
    <n v="350.89"/>
    <n v="2.8000000000000001E-2"/>
    <n v="0.03"/>
  </r>
  <r>
    <x v="42"/>
    <x v="6"/>
    <n v="9"/>
    <x v="9"/>
    <n v="11527"/>
    <n v="0"/>
    <n v="0"/>
    <n v="0"/>
    <n v="0"/>
    <n v="0"/>
    <n v="18"/>
    <n v="748"/>
    <n v="832.96"/>
    <n v="6.5000000000000002E-2"/>
    <n v="7.1999999999999995E-2"/>
  </r>
  <r>
    <x v="42"/>
    <x v="7"/>
    <n v="0"/>
    <x v="0"/>
    <n v="11617"/>
    <n v="0"/>
    <n v="0"/>
    <n v="0"/>
    <n v="0"/>
    <n v="0"/>
    <n v="2"/>
    <n v="109"/>
    <n v="150"/>
    <n v="8.9999999999999993E-3"/>
    <n v="1.2999999999999999E-2"/>
  </r>
  <r>
    <x v="42"/>
    <x v="7"/>
    <n v="1"/>
    <x v="1"/>
    <n v="11617"/>
    <n v="0"/>
    <n v="0"/>
    <n v="0"/>
    <n v="0"/>
    <n v="0"/>
    <n v="27"/>
    <n v="1587"/>
    <n v="2590"/>
    <n v="0.13700000000000001"/>
    <n v="0.223"/>
  </r>
  <r>
    <x v="42"/>
    <x v="7"/>
    <n v="2"/>
    <x v="2"/>
    <n v="11617"/>
    <n v="2"/>
    <n v="11590"/>
    <n v="100703"/>
    <n v="0.998"/>
    <n v="8.6690000000000005"/>
    <n v="6"/>
    <n v="19355"/>
    <n v="6840"/>
    <n v="1.665"/>
    <n v="0.58899999999999997"/>
  </r>
  <r>
    <x v="42"/>
    <x v="7"/>
    <n v="3"/>
    <x v="3"/>
    <n v="11617"/>
    <n v="0"/>
    <n v="0"/>
    <n v="0"/>
    <n v="0"/>
    <n v="0"/>
    <n v="4"/>
    <n v="1105"/>
    <n v="1182"/>
    <n v="9.5000000000000001E-2"/>
    <n v="0.10199999999999999"/>
  </r>
  <r>
    <x v="42"/>
    <x v="7"/>
    <n v="4"/>
    <x v="4"/>
    <n v="11617"/>
    <n v="0"/>
    <n v="0"/>
    <n v="0"/>
    <n v="0"/>
    <n v="0"/>
    <n v="5"/>
    <n v="623"/>
    <n v="741"/>
    <n v="5.3999999999999999E-2"/>
    <n v="6.4000000000000001E-2"/>
  </r>
  <r>
    <x v="42"/>
    <x v="7"/>
    <n v="5"/>
    <x v="5"/>
    <n v="11617"/>
    <n v="0"/>
    <n v="0"/>
    <n v="0"/>
    <n v="0"/>
    <n v="0"/>
    <n v="36"/>
    <n v="6151"/>
    <n v="7849.33"/>
    <n v="0.52900000000000003"/>
    <n v="0.67600000000000005"/>
  </r>
  <r>
    <x v="42"/>
    <x v="7"/>
    <n v="6"/>
    <x v="6"/>
    <n v="11617"/>
    <n v="0"/>
    <n v="0"/>
    <n v="0"/>
    <n v="0"/>
    <n v="0"/>
    <n v="5"/>
    <n v="2288"/>
    <n v="5971"/>
    <n v="0.19700000000000001"/>
    <n v="0.51400000000000001"/>
  </r>
  <r>
    <x v="42"/>
    <x v="7"/>
    <n v="7"/>
    <x v="7"/>
    <n v="11617"/>
    <n v="0"/>
    <n v="0"/>
    <n v="0"/>
    <n v="0"/>
    <n v="0"/>
    <n v="0"/>
    <n v="0"/>
    <n v="0"/>
    <n v="0"/>
    <n v="0"/>
  </r>
  <r>
    <x v="42"/>
    <x v="7"/>
    <n v="8"/>
    <x v="8"/>
    <n v="11617"/>
    <n v="0"/>
    <n v="0"/>
    <n v="0"/>
    <n v="0"/>
    <n v="0"/>
    <n v="3"/>
    <n v="2603"/>
    <n v="1100"/>
    <n v="0.224"/>
    <n v="9.5000000000000001E-2"/>
  </r>
  <r>
    <x v="42"/>
    <x v="7"/>
    <n v="9"/>
    <x v="9"/>
    <n v="11617"/>
    <n v="0"/>
    <n v="0"/>
    <n v="0"/>
    <n v="0"/>
    <n v="0"/>
    <n v="20"/>
    <n v="952"/>
    <n v="1006"/>
    <n v="8.2000000000000003E-2"/>
    <n v="8.6999999999999994E-2"/>
  </r>
  <r>
    <x v="42"/>
    <x v="8"/>
    <n v="0"/>
    <x v="0"/>
    <n v="11719"/>
    <n v="0"/>
    <n v="0"/>
    <n v="0"/>
    <n v="0"/>
    <n v="0"/>
    <n v="1"/>
    <n v="227"/>
    <n v="435"/>
    <n v="1.9E-2"/>
    <n v="3.6999999999999998E-2"/>
  </r>
  <r>
    <x v="42"/>
    <x v="8"/>
    <n v="1"/>
    <x v="1"/>
    <n v="11719"/>
    <n v="0"/>
    <n v="0"/>
    <n v="0"/>
    <n v="0"/>
    <n v="0"/>
    <n v="19"/>
    <n v="1491"/>
    <n v="1234"/>
    <n v="0.127"/>
    <n v="0.105"/>
  </r>
  <r>
    <x v="42"/>
    <x v="8"/>
    <n v="2"/>
    <x v="2"/>
    <n v="11719"/>
    <n v="0"/>
    <n v="0"/>
    <n v="0"/>
    <n v="0"/>
    <n v="0"/>
    <n v="9"/>
    <n v="25273"/>
    <n v="25712"/>
    <n v="2.157"/>
    <n v="2.1930000000000001"/>
  </r>
  <r>
    <x v="42"/>
    <x v="8"/>
    <n v="3"/>
    <x v="3"/>
    <n v="11719"/>
    <n v="0"/>
    <n v="0"/>
    <n v="0"/>
    <n v="0"/>
    <n v="0"/>
    <n v="4"/>
    <n v="197"/>
    <n v="1046"/>
    <n v="1.7000000000000001E-2"/>
    <n v="8.8999999999999996E-2"/>
  </r>
  <r>
    <x v="42"/>
    <x v="8"/>
    <n v="4"/>
    <x v="4"/>
    <n v="11719"/>
    <n v="0"/>
    <n v="0"/>
    <n v="0"/>
    <n v="0"/>
    <n v="0"/>
    <n v="2"/>
    <n v="330"/>
    <n v="250"/>
    <n v="2.8000000000000001E-2"/>
    <n v="2.1000000000000001E-2"/>
  </r>
  <r>
    <x v="42"/>
    <x v="8"/>
    <n v="5"/>
    <x v="5"/>
    <n v="11719"/>
    <n v="0"/>
    <n v="0"/>
    <n v="0"/>
    <n v="0"/>
    <n v="0"/>
    <n v="16"/>
    <n v="4073"/>
    <n v="6304"/>
    <n v="0.34799999999999998"/>
    <n v="0.53800000000000003"/>
  </r>
  <r>
    <x v="42"/>
    <x v="8"/>
    <n v="6"/>
    <x v="6"/>
    <n v="11719"/>
    <n v="0"/>
    <n v="0"/>
    <n v="0"/>
    <n v="0"/>
    <n v="0"/>
    <n v="16"/>
    <n v="6217"/>
    <n v="7858"/>
    <n v="0.53100000000000003"/>
    <n v="0.67100000000000004"/>
  </r>
  <r>
    <x v="42"/>
    <x v="8"/>
    <n v="7"/>
    <x v="7"/>
    <n v="11719"/>
    <n v="0"/>
    <n v="0"/>
    <n v="0"/>
    <n v="0"/>
    <n v="0"/>
    <n v="0"/>
    <n v="0"/>
    <n v="0"/>
    <n v="0"/>
    <n v="0"/>
  </r>
  <r>
    <x v="42"/>
    <x v="8"/>
    <n v="8"/>
    <x v="8"/>
    <n v="11719"/>
    <n v="0"/>
    <n v="0"/>
    <n v="0"/>
    <n v="0"/>
    <n v="0"/>
    <n v="0"/>
    <n v="0"/>
    <n v="0"/>
    <n v="0"/>
    <n v="0"/>
  </r>
  <r>
    <x v="42"/>
    <x v="8"/>
    <n v="9"/>
    <x v="9"/>
    <n v="11719"/>
    <n v="0"/>
    <n v="0"/>
    <n v="0"/>
    <n v="0"/>
    <n v="0"/>
    <n v="14"/>
    <n v="249"/>
    <n v="382"/>
    <n v="2.1000000000000001E-2"/>
    <n v="3.3000000000000002E-2"/>
  </r>
  <r>
    <x v="43"/>
    <x v="0"/>
    <n v="0"/>
    <x v="0"/>
    <n v="33421"/>
    <n v="0"/>
    <n v="0"/>
    <n v="0"/>
    <n v="0"/>
    <n v="0"/>
    <n v="4"/>
    <n v="1476"/>
    <n v="3904.87"/>
    <n v="4.3999999999999997E-2"/>
    <n v="0.11700000000000001"/>
  </r>
  <r>
    <x v="43"/>
    <x v="0"/>
    <n v="1"/>
    <x v="1"/>
    <n v="33421"/>
    <n v="0"/>
    <n v="0"/>
    <n v="0"/>
    <n v="0"/>
    <n v="0"/>
    <n v="397"/>
    <n v="4647"/>
    <n v="6047.01"/>
    <n v="0.13900000000000001"/>
    <n v="0.18099999999999999"/>
  </r>
  <r>
    <x v="43"/>
    <x v="0"/>
    <n v="2"/>
    <x v="2"/>
    <n v="33421"/>
    <n v="0"/>
    <n v="0"/>
    <n v="0"/>
    <n v="0"/>
    <n v="0"/>
    <n v="0"/>
    <n v="0"/>
    <n v="0"/>
    <n v="0"/>
    <n v="0"/>
  </r>
  <r>
    <x v="43"/>
    <x v="0"/>
    <n v="3"/>
    <x v="3"/>
    <n v="33421"/>
    <n v="0"/>
    <n v="0"/>
    <n v="0"/>
    <n v="0"/>
    <n v="0"/>
    <n v="31"/>
    <n v="9422"/>
    <n v="12299.92"/>
    <n v="0.28199999999999997"/>
    <n v="0.36799999999999999"/>
  </r>
  <r>
    <x v="43"/>
    <x v="0"/>
    <n v="4"/>
    <x v="4"/>
    <n v="33421"/>
    <n v="0"/>
    <n v="0"/>
    <n v="0"/>
    <n v="0"/>
    <n v="0"/>
    <n v="1"/>
    <n v="107"/>
    <n v="189.03"/>
    <n v="3.0000000000000001E-3"/>
    <n v="6.0000000000000001E-3"/>
  </r>
  <r>
    <x v="43"/>
    <x v="0"/>
    <n v="5"/>
    <x v="5"/>
    <n v="33421"/>
    <n v="1"/>
    <n v="605"/>
    <n v="100.83"/>
    <n v="1.7999999999999999E-2"/>
    <n v="3.0000000000000001E-3"/>
    <n v="184"/>
    <n v="18259"/>
    <n v="22748.67"/>
    <n v="0.54600000000000004"/>
    <n v="0.68100000000000005"/>
  </r>
  <r>
    <x v="43"/>
    <x v="0"/>
    <n v="6"/>
    <x v="6"/>
    <n v="33421"/>
    <n v="42"/>
    <n v="18664"/>
    <n v="47346"/>
    <n v="0.55800000000000005"/>
    <n v="1.417"/>
    <n v="5"/>
    <n v="146"/>
    <n v="197.54000000000099"/>
    <n v="4.0000000000000001E-3"/>
    <n v="6.0000000000000001E-3"/>
  </r>
  <r>
    <x v="43"/>
    <x v="0"/>
    <n v="7"/>
    <x v="7"/>
    <n v="33421"/>
    <n v="0"/>
    <n v="0"/>
    <n v="0"/>
    <n v="0"/>
    <n v="0"/>
    <n v="0"/>
    <n v="0"/>
    <n v="0"/>
    <n v="0"/>
    <n v="0"/>
  </r>
  <r>
    <x v="43"/>
    <x v="0"/>
    <n v="8"/>
    <x v="8"/>
    <n v="33421"/>
    <n v="0"/>
    <n v="0"/>
    <n v="0"/>
    <n v="0"/>
    <n v="0"/>
    <n v="0"/>
    <n v="0"/>
    <n v="0"/>
    <n v="0"/>
    <n v="0"/>
  </r>
  <r>
    <x v="43"/>
    <x v="0"/>
    <n v="9"/>
    <x v="9"/>
    <n v="33421"/>
    <n v="1"/>
    <n v="7650"/>
    <n v="18506"/>
    <n v="0.22900000000000001"/>
    <n v="0.55400000000000005"/>
    <n v="19"/>
    <n v="506"/>
    <n v="517.95000000000095"/>
    <n v="1.4999999999999999E-2"/>
    <n v="1.4999999999999999E-2"/>
  </r>
  <r>
    <x v="43"/>
    <x v="1"/>
    <n v="0"/>
    <x v="0"/>
    <n v="33520"/>
    <n v="0"/>
    <n v="0"/>
    <n v="0"/>
    <n v="0"/>
    <n v="0"/>
    <n v="4"/>
    <n v="2281"/>
    <n v="3404.99"/>
    <n v="6.8000000000000005E-2"/>
    <n v="0.10199999999999999"/>
  </r>
  <r>
    <x v="43"/>
    <x v="1"/>
    <n v="1"/>
    <x v="1"/>
    <n v="33520"/>
    <n v="0"/>
    <n v="0"/>
    <n v="0"/>
    <n v="0"/>
    <n v="0"/>
    <n v="281"/>
    <n v="3821"/>
    <n v="5106.88"/>
    <n v="0.114"/>
    <n v="0.152"/>
  </r>
  <r>
    <x v="43"/>
    <x v="1"/>
    <n v="2"/>
    <x v="2"/>
    <n v="33520"/>
    <n v="0"/>
    <n v="0"/>
    <n v="0"/>
    <n v="0"/>
    <n v="0"/>
    <n v="1"/>
    <n v="3045"/>
    <n v="2486.75"/>
    <n v="9.0999999999999998E-2"/>
    <n v="7.3999999999999996E-2"/>
  </r>
  <r>
    <x v="43"/>
    <x v="1"/>
    <n v="3"/>
    <x v="3"/>
    <n v="33520"/>
    <n v="0"/>
    <n v="0"/>
    <n v="0"/>
    <n v="0"/>
    <n v="0"/>
    <n v="21"/>
    <n v="4832"/>
    <n v="9465.75"/>
    <n v="0.14399999999999999"/>
    <n v="0.28199999999999997"/>
  </r>
  <r>
    <x v="43"/>
    <x v="1"/>
    <n v="4"/>
    <x v="4"/>
    <n v="33520"/>
    <n v="0"/>
    <n v="0"/>
    <n v="0"/>
    <n v="0"/>
    <n v="0"/>
    <n v="2"/>
    <n v="110"/>
    <n v="110"/>
    <n v="3.0000000000000001E-3"/>
    <n v="3.0000000000000001E-3"/>
  </r>
  <r>
    <x v="43"/>
    <x v="1"/>
    <n v="5"/>
    <x v="5"/>
    <n v="33520"/>
    <n v="0"/>
    <n v="0"/>
    <n v="0"/>
    <n v="0"/>
    <n v="0"/>
    <n v="176"/>
    <n v="27643"/>
    <n v="27122.74"/>
    <n v="0.82499999999999996"/>
    <n v="0.80900000000000005"/>
  </r>
  <r>
    <x v="43"/>
    <x v="1"/>
    <n v="6"/>
    <x v="6"/>
    <n v="33520"/>
    <n v="13"/>
    <n v="9866"/>
    <n v="19793"/>
    <n v="0.29399999999999998"/>
    <n v="0.59"/>
    <n v="13"/>
    <n v="3089"/>
    <n v="2241.0700000000002"/>
    <n v="9.1999999999999998E-2"/>
    <n v="6.7000000000000004E-2"/>
  </r>
  <r>
    <x v="43"/>
    <x v="1"/>
    <n v="7"/>
    <x v="7"/>
    <n v="33520"/>
    <n v="0"/>
    <n v="0"/>
    <n v="0"/>
    <n v="0"/>
    <n v="0"/>
    <n v="1"/>
    <n v="8"/>
    <n v="0.53"/>
    <n v="0"/>
    <n v="0"/>
  </r>
  <r>
    <x v="43"/>
    <x v="1"/>
    <n v="8"/>
    <x v="8"/>
    <n v="33520"/>
    <n v="0"/>
    <n v="0"/>
    <n v="0"/>
    <n v="0"/>
    <n v="0"/>
    <n v="2"/>
    <n v="5142"/>
    <n v="1921.55"/>
    <n v="0.153"/>
    <n v="5.7000000000000002E-2"/>
  </r>
  <r>
    <x v="43"/>
    <x v="1"/>
    <n v="9"/>
    <x v="9"/>
    <n v="33520"/>
    <n v="2"/>
    <n v="13774"/>
    <n v="12511"/>
    <n v="0.41099999999999998"/>
    <n v="0.373"/>
    <n v="27"/>
    <n v="316"/>
    <n v="659.59"/>
    <n v="8.9999999999999993E-3"/>
    <n v="0.02"/>
  </r>
  <r>
    <x v="43"/>
    <x v="2"/>
    <n v="0"/>
    <x v="0"/>
    <n v="33644"/>
    <n v="0"/>
    <n v="0"/>
    <n v="0"/>
    <n v="0"/>
    <n v="0"/>
    <n v="11"/>
    <n v="4162"/>
    <n v="5592.71"/>
    <n v="0.124"/>
    <n v="0.16600000000000001"/>
  </r>
  <r>
    <x v="43"/>
    <x v="2"/>
    <n v="1"/>
    <x v="1"/>
    <n v="33644"/>
    <n v="0"/>
    <n v="0"/>
    <n v="0"/>
    <n v="0"/>
    <n v="0"/>
    <n v="195"/>
    <n v="1856"/>
    <n v="2945.7"/>
    <n v="5.5E-2"/>
    <n v="8.7999999999999995E-2"/>
  </r>
  <r>
    <x v="43"/>
    <x v="2"/>
    <n v="2"/>
    <x v="2"/>
    <n v="33644"/>
    <n v="0"/>
    <n v="0"/>
    <n v="0"/>
    <n v="0"/>
    <n v="0"/>
    <n v="0"/>
    <n v="0"/>
    <n v="0"/>
    <n v="0"/>
    <n v="0"/>
  </r>
  <r>
    <x v="43"/>
    <x v="2"/>
    <n v="3"/>
    <x v="3"/>
    <n v="33644"/>
    <n v="1"/>
    <n v="1"/>
    <n v="1.65"/>
    <n v="0"/>
    <n v="0"/>
    <n v="42"/>
    <n v="9695"/>
    <n v="12032.16"/>
    <n v="0.28799999999999998"/>
    <n v="0.35799999999999998"/>
  </r>
  <r>
    <x v="43"/>
    <x v="2"/>
    <n v="4"/>
    <x v="4"/>
    <n v="33644"/>
    <n v="3"/>
    <n v="13115"/>
    <n v="17771.87"/>
    <n v="0.39"/>
    <n v="0.52800000000000002"/>
    <n v="3"/>
    <n v="1277"/>
    <n v="3732.66"/>
    <n v="3.7999999999999999E-2"/>
    <n v="0.111"/>
  </r>
  <r>
    <x v="43"/>
    <x v="2"/>
    <n v="5"/>
    <x v="5"/>
    <n v="33644"/>
    <n v="0"/>
    <n v="0"/>
    <n v="0"/>
    <n v="0"/>
    <n v="0"/>
    <n v="144"/>
    <n v="10100"/>
    <n v="9546.4699999999993"/>
    <n v="0.3"/>
    <n v="0.28399999999999997"/>
  </r>
  <r>
    <x v="43"/>
    <x v="2"/>
    <n v="6"/>
    <x v="6"/>
    <n v="33644"/>
    <n v="1"/>
    <n v="20"/>
    <n v="68.83"/>
    <n v="1E-3"/>
    <n v="2E-3"/>
    <n v="37"/>
    <n v="5915"/>
    <n v="6210.26"/>
    <n v="0.17599999999999999"/>
    <n v="0.185"/>
  </r>
  <r>
    <x v="43"/>
    <x v="2"/>
    <n v="7"/>
    <x v="7"/>
    <n v="33644"/>
    <n v="0"/>
    <n v="0"/>
    <n v="0"/>
    <n v="0"/>
    <n v="0"/>
    <n v="1"/>
    <n v="1"/>
    <n v="0.12"/>
    <n v="0"/>
    <n v="0"/>
  </r>
  <r>
    <x v="43"/>
    <x v="2"/>
    <n v="8"/>
    <x v="8"/>
    <n v="33644"/>
    <n v="0"/>
    <n v="0"/>
    <n v="0"/>
    <n v="0"/>
    <n v="0"/>
    <n v="1"/>
    <n v="394"/>
    <n v="59.1"/>
    <n v="1.2E-2"/>
    <n v="2E-3"/>
  </r>
  <r>
    <x v="43"/>
    <x v="2"/>
    <n v="9"/>
    <x v="9"/>
    <n v="33644"/>
    <n v="0"/>
    <n v="0"/>
    <n v="0"/>
    <n v="0"/>
    <n v="0"/>
    <n v="31"/>
    <n v="7466"/>
    <n v="7990.31"/>
    <n v="0.222"/>
    <n v="0.23699999999999999"/>
  </r>
  <r>
    <x v="43"/>
    <x v="3"/>
    <n v="0"/>
    <x v="0"/>
    <n v="33654"/>
    <n v="0"/>
    <n v="0"/>
    <n v="0"/>
    <n v="0"/>
    <n v="0"/>
    <n v="29"/>
    <n v="3045"/>
    <n v="3715.07"/>
    <n v="0.09"/>
    <n v="0.11"/>
  </r>
  <r>
    <x v="43"/>
    <x v="3"/>
    <n v="1"/>
    <x v="1"/>
    <n v="33654"/>
    <n v="0"/>
    <n v="0"/>
    <n v="0"/>
    <n v="0"/>
    <n v="0"/>
    <n v="154"/>
    <n v="3838"/>
    <n v="6310.59"/>
    <n v="0.114"/>
    <n v="0.188"/>
  </r>
  <r>
    <x v="43"/>
    <x v="3"/>
    <n v="2"/>
    <x v="2"/>
    <n v="33654"/>
    <n v="0"/>
    <n v="0"/>
    <n v="0"/>
    <n v="0"/>
    <n v="0"/>
    <n v="0"/>
    <n v="0"/>
    <n v="0"/>
    <n v="0"/>
    <n v="0"/>
  </r>
  <r>
    <x v="43"/>
    <x v="3"/>
    <n v="3"/>
    <x v="3"/>
    <n v="33654"/>
    <n v="0"/>
    <n v="0"/>
    <n v="0"/>
    <n v="0"/>
    <n v="0"/>
    <n v="14"/>
    <n v="1355"/>
    <n v="1561.1"/>
    <n v="0.04"/>
    <n v="4.5999999999999999E-2"/>
  </r>
  <r>
    <x v="43"/>
    <x v="3"/>
    <n v="4"/>
    <x v="4"/>
    <n v="33654"/>
    <n v="0"/>
    <n v="0"/>
    <n v="0"/>
    <n v="0"/>
    <n v="0"/>
    <n v="1"/>
    <n v="48"/>
    <n v="64"/>
    <n v="1E-3"/>
    <n v="2E-3"/>
  </r>
  <r>
    <x v="43"/>
    <x v="3"/>
    <n v="5"/>
    <x v="5"/>
    <n v="33654"/>
    <n v="0"/>
    <n v="0"/>
    <n v="0"/>
    <n v="0"/>
    <n v="0"/>
    <n v="74"/>
    <n v="13730"/>
    <n v="19757.38"/>
    <n v="0.40799999999999997"/>
    <n v="0.58699999999999997"/>
  </r>
  <r>
    <x v="43"/>
    <x v="3"/>
    <n v="6"/>
    <x v="6"/>
    <n v="33654"/>
    <n v="2"/>
    <n v="12403"/>
    <n v="30687"/>
    <n v="0.36899999999999999"/>
    <n v="0.91200000000000003"/>
    <n v="41"/>
    <n v="4561"/>
    <n v="5628.39"/>
    <n v="0.13600000000000001"/>
    <n v="0.16700000000000001"/>
  </r>
  <r>
    <x v="43"/>
    <x v="3"/>
    <n v="7"/>
    <x v="7"/>
    <n v="33654"/>
    <n v="0"/>
    <n v="0"/>
    <n v="0"/>
    <n v="0"/>
    <n v="0"/>
    <n v="0"/>
    <n v="0"/>
    <n v="0"/>
    <n v="0"/>
    <n v="0"/>
  </r>
  <r>
    <x v="43"/>
    <x v="3"/>
    <n v="8"/>
    <x v="8"/>
    <n v="33654"/>
    <n v="0"/>
    <n v="0"/>
    <n v="0"/>
    <n v="0"/>
    <n v="0"/>
    <n v="4"/>
    <n v="13923"/>
    <n v="2974.03"/>
    <n v="0.41399999999999998"/>
    <n v="8.7999999999999995E-2"/>
  </r>
  <r>
    <x v="43"/>
    <x v="3"/>
    <n v="9"/>
    <x v="9"/>
    <n v="33654"/>
    <n v="1"/>
    <n v="3296"/>
    <n v="5108.8"/>
    <n v="9.8000000000000004E-2"/>
    <n v="0.152"/>
    <n v="32"/>
    <n v="2721"/>
    <n v="2892.48"/>
    <n v="8.1000000000000003E-2"/>
    <n v="8.5999999999999993E-2"/>
  </r>
  <r>
    <x v="43"/>
    <x v="4"/>
    <n v="0"/>
    <x v="0"/>
    <n v="33587"/>
    <n v="0"/>
    <n v="0"/>
    <n v="0"/>
    <n v="0"/>
    <n v="0"/>
    <n v="19"/>
    <n v="1689"/>
    <n v="2060.79"/>
    <n v="0.05"/>
    <n v="6.0999999999999999E-2"/>
  </r>
  <r>
    <x v="43"/>
    <x v="4"/>
    <n v="1"/>
    <x v="1"/>
    <n v="33587"/>
    <n v="0"/>
    <n v="0"/>
    <n v="0"/>
    <n v="0"/>
    <n v="0"/>
    <n v="184"/>
    <n v="2728"/>
    <n v="6694.69"/>
    <n v="8.1000000000000003E-2"/>
    <n v="0.19900000000000001"/>
  </r>
  <r>
    <x v="43"/>
    <x v="4"/>
    <n v="2"/>
    <x v="2"/>
    <n v="33587"/>
    <n v="0"/>
    <n v="0"/>
    <n v="0"/>
    <n v="0"/>
    <n v="0"/>
    <n v="2"/>
    <n v="4465"/>
    <n v="2868.56"/>
    <n v="0.13300000000000001"/>
    <n v="8.5000000000000006E-2"/>
  </r>
  <r>
    <x v="43"/>
    <x v="4"/>
    <n v="3"/>
    <x v="3"/>
    <n v="33587"/>
    <n v="0"/>
    <n v="0"/>
    <n v="0"/>
    <n v="0"/>
    <n v="0"/>
    <n v="20"/>
    <n v="2231"/>
    <n v="3764.75"/>
    <n v="6.6000000000000003E-2"/>
    <n v="0.112"/>
  </r>
  <r>
    <x v="43"/>
    <x v="4"/>
    <n v="4"/>
    <x v="4"/>
    <n v="33587"/>
    <n v="0"/>
    <n v="0"/>
    <n v="0"/>
    <n v="0"/>
    <n v="0"/>
    <n v="8"/>
    <n v="6815"/>
    <n v="5891.35"/>
    <n v="0.20300000000000001"/>
    <n v="0.17499999999999999"/>
  </r>
  <r>
    <x v="43"/>
    <x v="4"/>
    <n v="5"/>
    <x v="5"/>
    <n v="33587"/>
    <n v="1"/>
    <n v="763"/>
    <n v="1514.43"/>
    <n v="2.3E-2"/>
    <n v="4.4999999999999998E-2"/>
    <n v="121"/>
    <n v="16739"/>
    <n v="11658.35"/>
    <n v="0.498"/>
    <n v="0.34699999999999998"/>
  </r>
  <r>
    <x v="43"/>
    <x v="4"/>
    <n v="6"/>
    <x v="6"/>
    <n v="33587"/>
    <n v="5"/>
    <n v="38305"/>
    <n v="212012.23"/>
    <n v="1.139"/>
    <n v="6.3120000000000003"/>
    <n v="164"/>
    <n v="6099"/>
    <n v="8522.6999999999807"/>
    <n v="0.182"/>
    <n v="0.254"/>
  </r>
  <r>
    <x v="43"/>
    <x v="4"/>
    <n v="7"/>
    <x v="7"/>
    <n v="33587"/>
    <n v="0"/>
    <n v="0"/>
    <n v="0"/>
    <n v="0"/>
    <n v="0"/>
    <n v="1"/>
    <n v="194"/>
    <n v="258.60000000000002"/>
    <n v="6.0000000000000001E-3"/>
    <n v="8.0000000000000002E-3"/>
  </r>
  <r>
    <x v="43"/>
    <x v="4"/>
    <n v="8"/>
    <x v="8"/>
    <n v="33587"/>
    <n v="0"/>
    <n v="0"/>
    <n v="0"/>
    <n v="0"/>
    <n v="0"/>
    <n v="4"/>
    <n v="3532"/>
    <n v="1161"/>
    <n v="0.105"/>
    <n v="3.5000000000000003E-2"/>
  </r>
  <r>
    <x v="43"/>
    <x v="4"/>
    <n v="9"/>
    <x v="9"/>
    <n v="33587"/>
    <n v="1"/>
    <n v="1864"/>
    <n v="5704.93"/>
    <n v="5.5E-2"/>
    <n v="0.17"/>
    <n v="36"/>
    <n v="12002"/>
    <n v="8681.24"/>
    <n v="0.35699999999999998"/>
    <n v="0.25800000000000001"/>
  </r>
  <r>
    <x v="43"/>
    <x v="5"/>
    <n v="0"/>
    <x v="0"/>
    <n v="33791"/>
    <n v="0"/>
    <n v="0"/>
    <n v="0"/>
    <n v="0"/>
    <n v="0"/>
    <n v="16"/>
    <n v="3636"/>
    <n v="1314.78"/>
    <n v="0.108"/>
    <n v="3.9E-2"/>
  </r>
  <r>
    <x v="43"/>
    <x v="5"/>
    <n v="1"/>
    <x v="1"/>
    <n v="33791"/>
    <n v="0"/>
    <n v="0"/>
    <n v="0"/>
    <n v="0"/>
    <n v="0"/>
    <n v="157"/>
    <n v="2453"/>
    <n v="4244.67"/>
    <n v="7.2999999999999995E-2"/>
    <n v="0.126"/>
  </r>
  <r>
    <x v="43"/>
    <x v="5"/>
    <n v="2"/>
    <x v="2"/>
    <n v="33791"/>
    <n v="0"/>
    <n v="0"/>
    <n v="0"/>
    <n v="0"/>
    <n v="0"/>
    <n v="0"/>
    <n v="0"/>
    <n v="0"/>
    <n v="0"/>
    <n v="0"/>
  </r>
  <r>
    <x v="43"/>
    <x v="5"/>
    <n v="3"/>
    <x v="3"/>
    <n v="33791"/>
    <n v="0"/>
    <n v="0"/>
    <n v="0"/>
    <n v="0"/>
    <n v="0"/>
    <n v="49"/>
    <n v="9672"/>
    <n v="10295.07"/>
    <n v="0.28599999999999998"/>
    <n v="0.30499999999999999"/>
  </r>
  <r>
    <x v="43"/>
    <x v="5"/>
    <n v="4"/>
    <x v="4"/>
    <n v="33791"/>
    <n v="0"/>
    <n v="0"/>
    <n v="0"/>
    <n v="0"/>
    <n v="0"/>
    <n v="0"/>
    <n v="0"/>
    <n v="0"/>
    <n v="0"/>
    <n v="0"/>
  </r>
  <r>
    <x v="43"/>
    <x v="5"/>
    <n v="5"/>
    <x v="5"/>
    <n v="33791"/>
    <n v="1"/>
    <n v="9366"/>
    <n v="15672.58"/>
    <n v="0.27700000000000002"/>
    <n v="0.46400000000000002"/>
    <n v="173"/>
    <n v="21673"/>
    <n v="27166.26"/>
    <n v="0.64100000000000001"/>
    <n v="0.80400000000000005"/>
  </r>
  <r>
    <x v="43"/>
    <x v="5"/>
    <n v="6"/>
    <x v="6"/>
    <n v="33791"/>
    <n v="0"/>
    <n v="0"/>
    <n v="0"/>
    <n v="0"/>
    <n v="0"/>
    <n v="32"/>
    <n v="10822"/>
    <n v="13462.49"/>
    <n v="0.32"/>
    <n v="0.39800000000000002"/>
  </r>
  <r>
    <x v="43"/>
    <x v="5"/>
    <n v="7"/>
    <x v="7"/>
    <n v="33791"/>
    <n v="1"/>
    <n v="9931"/>
    <n v="16963.099999999999"/>
    <n v="0.29399999999999998"/>
    <n v="0.502"/>
    <n v="1"/>
    <n v="0"/>
    <n v="0"/>
    <n v="0"/>
    <n v="0"/>
  </r>
  <r>
    <x v="43"/>
    <x v="5"/>
    <n v="8"/>
    <x v="8"/>
    <n v="33791"/>
    <n v="0"/>
    <n v="0"/>
    <n v="0"/>
    <n v="0"/>
    <n v="0"/>
    <n v="2"/>
    <n v="2246"/>
    <n v="375.87"/>
    <n v="6.6000000000000003E-2"/>
    <n v="1.0999999999999999E-2"/>
  </r>
  <r>
    <x v="43"/>
    <x v="5"/>
    <n v="9"/>
    <x v="9"/>
    <n v="33791"/>
    <n v="0"/>
    <n v="0"/>
    <n v="0"/>
    <n v="0"/>
    <n v="0"/>
    <n v="55"/>
    <n v="8448"/>
    <n v="14825.54"/>
    <n v="0.25"/>
    <n v="0.439"/>
  </r>
  <r>
    <x v="43"/>
    <x v="6"/>
    <n v="0"/>
    <x v="0"/>
    <n v="33916"/>
    <n v="0"/>
    <n v="0"/>
    <n v="0"/>
    <n v="0"/>
    <n v="0"/>
    <n v="123"/>
    <n v="7768"/>
    <n v="10183.129999999999"/>
    <n v="0.22900000000000001"/>
    <n v="0.3"/>
  </r>
  <r>
    <x v="43"/>
    <x v="6"/>
    <n v="1"/>
    <x v="1"/>
    <n v="33916"/>
    <n v="0"/>
    <n v="0"/>
    <n v="0"/>
    <n v="0"/>
    <n v="0"/>
    <n v="109"/>
    <n v="1872"/>
    <n v="3310.98"/>
    <n v="5.5E-2"/>
    <n v="9.8000000000000004E-2"/>
  </r>
  <r>
    <x v="43"/>
    <x v="6"/>
    <n v="2"/>
    <x v="2"/>
    <n v="33916"/>
    <n v="0"/>
    <n v="0"/>
    <n v="0"/>
    <n v="0"/>
    <n v="0"/>
    <n v="0"/>
    <n v="0"/>
    <n v="0"/>
    <n v="0"/>
    <n v="0"/>
  </r>
  <r>
    <x v="43"/>
    <x v="6"/>
    <n v="3"/>
    <x v="3"/>
    <n v="33916"/>
    <n v="0"/>
    <n v="0"/>
    <n v="0"/>
    <n v="0"/>
    <n v="0"/>
    <n v="35"/>
    <n v="6218"/>
    <n v="9196.2000000000007"/>
    <n v="0.183"/>
    <n v="0.27100000000000002"/>
  </r>
  <r>
    <x v="43"/>
    <x v="6"/>
    <n v="4"/>
    <x v="4"/>
    <n v="33916"/>
    <n v="1"/>
    <n v="10257"/>
    <n v="16228.57"/>
    <n v="0.30199999999999999"/>
    <n v="0.47799999999999998"/>
    <n v="4"/>
    <n v="561"/>
    <n v="919.36000000000104"/>
    <n v="1.7000000000000001E-2"/>
    <n v="2.7E-2"/>
  </r>
  <r>
    <x v="43"/>
    <x v="6"/>
    <n v="5"/>
    <x v="5"/>
    <n v="33916"/>
    <n v="0"/>
    <n v="0"/>
    <n v="0"/>
    <n v="0"/>
    <n v="0"/>
    <n v="89"/>
    <n v="14324"/>
    <n v="19240.32"/>
    <n v="0.42199999999999999"/>
    <n v="0.56699999999999995"/>
  </r>
  <r>
    <x v="43"/>
    <x v="6"/>
    <n v="6"/>
    <x v="6"/>
    <n v="33916"/>
    <n v="0"/>
    <n v="0"/>
    <n v="0"/>
    <n v="0"/>
    <n v="0"/>
    <n v="24"/>
    <n v="5255"/>
    <n v="11188.8"/>
    <n v="0.155"/>
    <n v="0.33"/>
  </r>
  <r>
    <x v="43"/>
    <x v="6"/>
    <n v="7"/>
    <x v="7"/>
    <n v="33916"/>
    <n v="0"/>
    <n v="0"/>
    <n v="0"/>
    <n v="0"/>
    <n v="0"/>
    <n v="1"/>
    <n v="7"/>
    <n v="39.700000000000003"/>
    <n v="0"/>
    <n v="1E-3"/>
  </r>
  <r>
    <x v="43"/>
    <x v="6"/>
    <n v="8"/>
    <x v="8"/>
    <n v="33916"/>
    <n v="0"/>
    <n v="0"/>
    <n v="0"/>
    <n v="0"/>
    <n v="0"/>
    <n v="1"/>
    <n v="817"/>
    <n v="122.55"/>
    <n v="2.4E-2"/>
    <n v="4.0000000000000001E-3"/>
  </r>
  <r>
    <x v="43"/>
    <x v="6"/>
    <n v="9"/>
    <x v="9"/>
    <n v="33916"/>
    <n v="0"/>
    <n v="0"/>
    <n v="0"/>
    <n v="0"/>
    <n v="0"/>
    <n v="57"/>
    <n v="7960"/>
    <n v="7285.98"/>
    <n v="0.23499999999999999"/>
    <n v="0.215"/>
  </r>
  <r>
    <x v="43"/>
    <x v="7"/>
    <n v="0"/>
    <x v="0"/>
    <n v="34029"/>
    <n v="1"/>
    <n v="11"/>
    <n v="8.5"/>
    <n v="0"/>
    <n v="0"/>
    <n v="128"/>
    <n v="5149"/>
    <n v="7860.38"/>
    <n v="0.151"/>
    <n v="0.23100000000000001"/>
  </r>
  <r>
    <x v="43"/>
    <x v="7"/>
    <n v="1"/>
    <x v="1"/>
    <n v="34029"/>
    <n v="0"/>
    <n v="0"/>
    <n v="0"/>
    <n v="0"/>
    <n v="0"/>
    <n v="145"/>
    <n v="2960"/>
    <n v="7336.61"/>
    <n v="8.6999999999999994E-2"/>
    <n v="0.216"/>
  </r>
  <r>
    <x v="43"/>
    <x v="7"/>
    <n v="2"/>
    <x v="2"/>
    <n v="34029"/>
    <n v="0"/>
    <n v="0"/>
    <n v="0"/>
    <n v="0"/>
    <n v="0"/>
    <n v="0"/>
    <n v="0"/>
    <n v="0"/>
    <n v="0"/>
    <n v="0"/>
  </r>
  <r>
    <x v="43"/>
    <x v="7"/>
    <n v="3"/>
    <x v="3"/>
    <n v="34029"/>
    <n v="0"/>
    <n v="0"/>
    <n v="0"/>
    <n v="0"/>
    <n v="0"/>
    <n v="27"/>
    <n v="1326"/>
    <n v="1483.61"/>
    <n v="3.9E-2"/>
    <n v="4.3999999999999997E-2"/>
  </r>
  <r>
    <x v="43"/>
    <x v="7"/>
    <n v="4"/>
    <x v="4"/>
    <n v="34029"/>
    <n v="1"/>
    <n v="7129"/>
    <n v="13196.17"/>
    <n v="0.20899999999999999"/>
    <n v="0.38800000000000001"/>
    <n v="8"/>
    <n v="11671"/>
    <n v="9484.24"/>
    <n v="0.34300000000000003"/>
    <n v="0.27900000000000003"/>
  </r>
  <r>
    <x v="43"/>
    <x v="7"/>
    <n v="5"/>
    <x v="5"/>
    <n v="34029"/>
    <n v="0"/>
    <n v="0"/>
    <n v="0"/>
    <n v="0"/>
    <n v="0"/>
    <n v="83"/>
    <n v="4827"/>
    <n v="5477.32"/>
    <n v="0.14199999999999999"/>
    <n v="0.161"/>
  </r>
  <r>
    <x v="43"/>
    <x v="7"/>
    <n v="6"/>
    <x v="6"/>
    <n v="34029"/>
    <n v="0"/>
    <n v="0"/>
    <n v="0"/>
    <n v="0"/>
    <n v="0"/>
    <n v="29"/>
    <n v="6449"/>
    <n v="4702.7700000000004"/>
    <n v="0.19"/>
    <n v="0.13800000000000001"/>
  </r>
  <r>
    <x v="43"/>
    <x v="7"/>
    <n v="7"/>
    <x v="7"/>
    <n v="34029"/>
    <n v="0"/>
    <n v="0"/>
    <n v="0"/>
    <n v="0"/>
    <n v="0"/>
    <n v="1"/>
    <n v="1"/>
    <n v="0.75"/>
    <n v="0"/>
    <n v="0"/>
  </r>
  <r>
    <x v="43"/>
    <x v="7"/>
    <n v="8"/>
    <x v="8"/>
    <n v="34029"/>
    <n v="0"/>
    <n v="0"/>
    <n v="0"/>
    <n v="0"/>
    <n v="0"/>
    <n v="0"/>
    <n v="0"/>
    <n v="0"/>
    <n v="0"/>
    <n v="0"/>
  </r>
  <r>
    <x v="43"/>
    <x v="7"/>
    <n v="9"/>
    <x v="9"/>
    <n v="34029"/>
    <n v="0"/>
    <n v="0"/>
    <n v="0"/>
    <n v="0"/>
    <n v="0"/>
    <n v="65"/>
    <n v="13387"/>
    <n v="11859.49"/>
    <n v="0.39300000000000002"/>
    <n v="0.34899999999999998"/>
  </r>
  <r>
    <x v="43"/>
    <x v="8"/>
    <n v="0"/>
    <x v="0"/>
    <n v="34122"/>
    <n v="0"/>
    <n v="0"/>
    <n v="0"/>
    <n v="0"/>
    <n v="0"/>
    <n v="48"/>
    <n v="3253"/>
    <n v="4009.11"/>
    <n v="9.5000000000000001E-2"/>
    <n v="0.11700000000000001"/>
  </r>
  <r>
    <x v="43"/>
    <x v="8"/>
    <n v="1"/>
    <x v="1"/>
    <n v="34122"/>
    <n v="1"/>
    <n v="2119"/>
    <n v="105.95"/>
    <n v="6.2E-2"/>
    <n v="3.0000000000000001E-3"/>
    <n v="108"/>
    <n v="6778"/>
    <n v="4190.05"/>
    <n v="0.19900000000000001"/>
    <n v="0.123"/>
  </r>
  <r>
    <x v="43"/>
    <x v="8"/>
    <n v="2"/>
    <x v="2"/>
    <n v="34122"/>
    <n v="0"/>
    <n v="0"/>
    <n v="0"/>
    <n v="0"/>
    <n v="0"/>
    <n v="0"/>
    <n v="0"/>
    <n v="0"/>
    <n v="0"/>
    <n v="0"/>
  </r>
  <r>
    <x v="43"/>
    <x v="8"/>
    <n v="3"/>
    <x v="3"/>
    <n v="34122"/>
    <n v="0"/>
    <n v="0"/>
    <n v="0"/>
    <n v="0"/>
    <n v="0"/>
    <n v="18"/>
    <n v="2549"/>
    <n v="3152.77"/>
    <n v="7.4999999999999997E-2"/>
    <n v="9.1999999999999998E-2"/>
  </r>
  <r>
    <x v="43"/>
    <x v="8"/>
    <n v="4"/>
    <x v="4"/>
    <n v="34122"/>
    <n v="1"/>
    <n v="1457"/>
    <n v="7552.12"/>
    <n v="4.2999999999999997E-2"/>
    <n v="0.221"/>
    <n v="10"/>
    <n v="7571"/>
    <n v="4203.3"/>
    <n v="0.222"/>
    <n v="0.123"/>
  </r>
  <r>
    <x v="43"/>
    <x v="8"/>
    <n v="5"/>
    <x v="5"/>
    <n v="34122"/>
    <n v="1"/>
    <n v="1269"/>
    <n v="274.95"/>
    <n v="3.6999999999999998E-2"/>
    <n v="8.0000000000000002E-3"/>
    <n v="109"/>
    <n v="29854"/>
    <n v="38373.919999999998"/>
    <n v="0.875"/>
    <n v="1.125"/>
  </r>
  <r>
    <x v="43"/>
    <x v="8"/>
    <n v="6"/>
    <x v="6"/>
    <n v="34122"/>
    <n v="1"/>
    <n v="1139"/>
    <n v="4102.18"/>
    <n v="3.3000000000000002E-2"/>
    <n v="0.12"/>
    <n v="33"/>
    <n v="9360"/>
    <n v="10507.02"/>
    <n v="0.27400000000000002"/>
    <n v="0.308"/>
  </r>
  <r>
    <x v="43"/>
    <x v="8"/>
    <n v="7"/>
    <x v="7"/>
    <n v="34122"/>
    <n v="0"/>
    <n v="0"/>
    <n v="0"/>
    <n v="0"/>
    <n v="0"/>
    <n v="0"/>
    <n v="0"/>
    <n v="0"/>
    <n v="0"/>
    <n v="0"/>
  </r>
  <r>
    <x v="43"/>
    <x v="8"/>
    <n v="8"/>
    <x v="8"/>
    <n v="34122"/>
    <n v="0"/>
    <n v="0"/>
    <n v="0"/>
    <n v="0"/>
    <n v="0"/>
    <n v="2"/>
    <n v="1400"/>
    <n v="347.2"/>
    <n v="4.1000000000000002E-2"/>
    <n v="0.01"/>
  </r>
  <r>
    <x v="43"/>
    <x v="8"/>
    <n v="9"/>
    <x v="9"/>
    <n v="34122"/>
    <n v="0"/>
    <n v="0"/>
    <n v="0"/>
    <n v="0"/>
    <n v="0"/>
    <n v="51"/>
    <n v="4721"/>
    <n v="5488.14"/>
    <n v="0.13800000000000001"/>
    <n v="0.161"/>
  </r>
  <r>
    <x v="44"/>
    <x v="0"/>
    <n v="0"/>
    <x v="0"/>
    <n v="4288"/>
    <n v="0"/>
    <n v="0"/>
    <n v="0"/>
    <n v="0"/>
    <n v="0"/>
    <n v="0"/>
    <n v="0"/>
    <n v="0"/>
    <n v="0"/>
    <n v="0"/>
  </r>
  <r>
    <x v="44"/>
    <x v="0"/>
    <n v="1"/>
    <x v="1"/>
    <n v="4288"/>
    <n v="0"/>
    <n v="0"/>
    <n v="0"/>
    <n v="0"/>
    <n v="0"/>
    <n v="53"/>
    <n v="396"/>
    <n v="695.86"/>
    <n v="9.1999999999999998E-2"/>
    <n v="0.16200000000000001"/>
  </r>
  <r>
    <x v="44"/>
    <x v="0"/>
    <n v="2"/>
    <x v="2"/>
    <n v="4288"/>
    <n v="0"/>
    <n v="0"/>
    <n v="0"/>
    <n v="0"/>
    <n v="0"/>
    <n v="0"/>
    <n v="0"/>
    <n v="0"/>
    <n v="0"/>
    <n v="0"/>
  </r>
  <r>
    <x v="44"/>
    <x v="0"/>
    <n v="3"/>
    <x v="3"/>
    <n v="4288"/>
    <n v="0"/>
    <n v="0"/>
    <n v="0"/>
    <n v="0"/>
    <n v="0"/>
    <n v="1"/>
    <n v="1"/>
    <n v="2"/>
    <n v="0"/>
    <n v="0"/>
  </r>
  <r>
    <x v="44"/>
    <x v="0"/>
    <n v="4"/>
    <x v="4"/>
    <n v="4288"/>
    <n v="0"/>
    <n v="0"/>
    <n v="0"/>
    <n v="0"/>
    <n v="0"/>
    <n v="0"/>
    <n v="0"/>
    <n v="0"/>
    <n v="0"/>
    <n v="0"/>
  </r>
  <r>
    <x v="44"/>
    <x v="0"/>
    <n v="5"/>
    <x v="5"/>
    <n v="4288"/>
    <n v="0"/>
    <n v="0"/>
    <n v="0"/>
    <n v="0"/>
    <n v="0"/>
    <n v="7"/>
    <n v="40"/>
    <n v="73.88"/>
    <n v="8.9999999999999993E-3"/>
    <n v="1.7000000000000001E-2"/>
  </r>
  <r>
    <x v="44"/>
    <x v="0"/>
    <n v="6"/>
    <x v="6"/>
    <n v="4288"/>
    <n v="0"/>
    <n v="0"/>
    <n v="0"/>
    <n v="0"/>
    <n v="0"/>
    <n v="1"/>
    <n v="6"/>
    <n v="4.5"/>
    <n v="1E-3"/>
    <n v="1E-3"/>
  </r>
  <r>
    <x v="44"/>
    <x v="0"/>
    <n v="7"/>
    <x v="7"/>
    <n v="4288"/>
    <n v="0"/>
    <n v="0"/>
    <n v="0"/>
    <n v="0"/>
    <n v="0"/>
    <n v="0"/>
    <n v="0"/>
    <n v="0"/>
    <n v="0"/>
    <n v="0"/>
  </r>
  <r>
    <x v="44"/>
    <x v="0"/>
    <n v="8"/>
    <x v="8"/>
    <n v="4288"/>
    <n v="0"/>
    <n v="0"/>
    <n v="0"/>
    <n v="0"/>
    <n v="0"/>
    <n v="5"/>
    <n v="7"/>
    <n v="5.7"/>
    <n v="2E-3"/>
    <n v="1E-3"/>
  </r>
  <r>
    <x v="44"/>
    <x v="0"/>
    <n v="9"/>
    <x v="9"/>
    <n v="4288"/>
    <n v="0"/>
    <n v="0"/>
    <n v="0"/>
    <n v="0"/>
    <n v="0"/>
    <n v="0"/>
    <n v="0"/>
    <n v="0"/>
    <n v="0"/>
    <n v="0"/>
  </r>
  <r>
    <x v="44"/>
    <x v="1"/>
    <n v="0"/>
    <x v="0"/>
    <n v="4276"/>
    <n v="0"/>
    <n v="0"/>
    <n v="0"/>
    <n v="0"/>
    <n v="0"/>
    <n v="1"/>
    <n v="4"/>
    <n v="12.68"/>
    <n v="1E-3"/>
    <n v="3.0000000000000001E-3"/>
  </r>
  <r>
    <x v="44"/>
    <x v="1"/>
    <n v="1"/>
    <x v="1"/>
    <n v="4276"/>
    <n v="0"/>
    <n v="0"/>
    <n v="0"/>
    <n v="0"/>
    <n v="0"/>
    <n v="70"/>
    <n v="492"/>
    <n v="818.66"/>
    <n v="0.115"/>
    <n v="0.191"/>
  </r>
  <r>
    <x v="44"/>
    <x v="1"/>
    <n v="2"/>
    <x v="2"/>
    <n v="4276"/>
    <n v="0"/>
    <n v="0"/>
    <n v="0"/>
    <n v="0"/>
    <n v="0"/>
    <n v="0"/>
    <n v="0"/>
    <n v="0"/>
    <n v="0"/>
    <n v="0"/>
  </r>
  <r>
    <x v="44"/>
    <x v="1"/>
    <n v="3"/>
    <x v="3"/>
    <n v="4276"/>
    <n v="0"/>
    <n v="0"/>
    <n v="0"/>
    <n v="0"/>
    <n v="0"/>
    <n v="0"/>
    <n v="0"/>
    <n v="0"/>
    <n v="0"/>
    <n v="0"/>
  </r>
  <r>
    <x v="44"/>
    <x v="1"/>
    <n v="4"/>
    <x v="4"/>
    <n v="4276"/>
    <n v="0"/>
    <n v="0"/>
    <n v="0"/>
    <n v="0"/>
    <n v="0"/>
    <n v="1"/>
    <n v="1"/>
    <n v="2"/>
    <n v="0"/>
    <n v="0"/>
  </r>
  <r>
    <x v="44"/>
    <x v="1"/>
    <n v="5"/>
    <x v="5"/>
    <n v="4276"/>
    <n v="0"/>
    <n v="0"/>
    <n v="0"/>
    <n v="0"/>
    <n v="0"/>
    <n v="9"/>
    <n v="619"/>
    <n v="495.49"/>
    <n v="0.14499999999999999"/>
    <n v="0.11600000000000001"/>
  </r>
  <r>
    <x v="44"/>
    <x v="1"/>
    <n v="6"/>
    <x v="6"/>
    <n v="4276"/>
    <n v="0"/>
    <n v="0"/>
    <n v="0"/>
    <n v="0"/>
    <n v="0"/>
    <n v="3"/>
    <n v="25"/>
    <n v="57.18"/>
    <n v="6.0000000000000001E-3"/>
    <n v="1.2999999999999999E-2"/>
  </r>
  <r>
    <x v="44"/>
    <x v="1"/>
    <n v="7"/>
    <x v="7"/>
    <n v="4276"/>
    <n v="0"/>
    <n v="0"/>
    <n v="0"/>
    <n v="0"/>
    <n v="0"/>
    <n v="1"/>
    <n v="23"/>
    <n v="6.44"/>
    <n v="5.0000000000000001E-3"/>
    <n v="2E-3"/>
  </r>
  <r>
    <x v="44"/>
    <x v="1"/>
    <n v="8"/>
    <x v="8"/>
    <n v="4276"/>
    <n v="0"/>
    <n v="0"/>
    <n v="0"/>
    <n v="0"/>
    <n v="0"/>
    <n v="4"/>
    <n v="19"/>
    <n v="42.3"/>
    <n v="4.0000000000000001E-3"/>
    <n v="0.01"/>
  </r>
  <r>
    <x v="44"/>
    <x v="1"/>
    <n v="9"/>
    <x v="9"/>
    <n v="4276"/>
    <n v="0"/>
    <n v="0"/>
    <n v="0"/>
    <n v="0"/>
    <n v="0"/>
    <n v="0"/>
    <n v="0"/>
    <n v="0"/>
    <n v="0"/>
    <n v="0"/>
  </r>
  <r>
    <x v="44"/>
    <x v="2"/>
    <n v="0"/>
    <x v="0"/>
    <n v="4286"/>
    <n v="0"/>
    <n v="0"/>
    <n v="0"/>
    <n v="0"/>
    <n v="0"/>
    <n v="0"/>
    <n v="0"/>
    <n v="0"/>
    <n v="0"/>
    <n v="0"/>
  </r>
  <r>
    <x v="44"/>
    <x v="2"/>
    <n v="1"/>
    <x v="1"/>
    <n v="4286"/>
    <n v="0"/>
    <n v="0"/>
    <n v="0"/>
    <n v="0"/>
    <n v="0"/>
    <n v="89"/>
    <n v="513"/>
    <n v="850.27"/>
    <n v="0.12"/>
    <n v="0.19800000000000001"/>
  </r>
  <r>
    <x v="44"/>
    <x v="2"/>
    <n v="2"/>
    <x v="2"/>
    <n v="4286"/>
    <n v="0"/>
    <n v="0"/>
    <n v="0"/>
    <n v="0"/>
    <n v="0"/>
    <n v="4"/>
    <n v="17172"/>
    <n v="9371.9"/>
    <n v="4.0060000000000002"/>
    <n v="2.1859999999999999"/>
  </r>
  <r>
    <x v="44"/>
    <x v="2"/>
    <n v="3"/>
    <x v="3"/>
    <n v="4286"/>
    <n v="0"/>
    <n v="0"/>
    <n v="0"/>
    <n v="0"/>
    <n v="0"/>
    <n v="1"/>
    <n v="7"/>
    <n v="8.89"/>
    <n v="2E-3"/>
    <n v="2E-3"/>
  </r>
  <r>
    <x v="44"/>
    <x v="2"/>
    <n v="4"/>
    <x v="4"/>
    <n v="4286"/>
    <n v="0"/>
    <n v="0"/>
    <n v="0"/>
    <n v="0"/>
    <n v="0"/>
    <n v="0"/>
    <n v="0"/>
    <n v="0"/>
    <n v="0"/>
    <n v="0"/>
  </r>
  <r>
    <x v="44"/>
    <x v="2"/>
    <n v="5"/>
    <x v="5"/>
    <n v="4286"/>
    <n v="0"/>
    <n v="0"/>
    <n v="0"/>
    <n v="0"/>
    <n v="0"/>
    <n v="2"/>
    <n v="19"/>
    <n v="53.06"/>
    <n v="4.0000000000000001E-3"/>
    <n v="1.2E-2"/>
  </r>
  <r>
    <x v="44"/>
    <x v="2"/>
    <n v="6"/>
    <x v="6"/>
    <n v="4286"/>
    <n v="0"/>
    <n v="0"/>
    <n v="0"/>
    <n v="0"/>
    <n v="0"/>
    <n v="8"/>
    <n v="237"/>
    <n v="825.16"/>
    <n v="5.5E-2"/>
    <n v="0.193"/>
  </r>
  <r>
    <x v="44"/>
    <x v="2"/>
    <n v="7"/>
    <x v="7"/>
    <n v="4286"/>
    <n v="0"/>
    <n v="0"/>
    <n v="0"/>
    <n v="0"/>
    <n v="0"/>
    <n v="0"/>
    <n v="0"/>
    <n v="0"/>
    <n v="0"/>
    <n v="0"/>
  </r>
  <r>
    <x v="44"/>
    <x v="2"/>
    <n v="8"/>
    <x v="8"/>
    <n v="4286"/>
    <n v="0"/>
    <n v="0"/>
    <n v="0"/>
    <n v="0"/>
    <n v="0"/>
    <n v="0"/>
    <n v="0"/>
    <n v="0"/>
    <n v="0"/>
    <n v="0"/>
  </r>
  <r>
    <x v="44"/>
    <x v="2"/>
    <n v="9"/>
    <x v="9"/>
    <n v="4286"/>
    <n v="0"/>
    <n v="0"/>
    <n v="0"/>
    <n v="0"/>
    <n v="0"/>
    <n v="4"/>
    <n v="26"/>
    <n v="161.85"/>
    <n v="6.0000000000000001E-3"/>
    <n v="3.7999999999999999E-2"/>
  </r>
  <r>
    <x v="44"/>
    <x v="3"/>
    <n v="0"/>
    <x v="0"/>
    <n v="4307"/>
    <n v="0"/>
    <n v="0"/>
    <n v="0"/>
    <n v="0"/>
    <n v="0"/>
    <n v="0"/>
    <n v="0"/>
    <n v="0"/>
    <n v="0"/>
    <n v="0"/>
  </r>
  <r>
    <x v="44"/>
    <x v="3"/>
    <n v="1"/>
    <x v="1"/>
    <n v="4307"/>
    <n v="0"/>
    <n v="0"/>
    <n v="0"/>
    <n v="0"/>
    <n v="0"/>
    <n v="69"/>
    <n v="936"/>
    <n v="2395.6999999999998"/>
    <n v="0.217"/>
    <n v="0.55600000000000005"/>
  </r>
  <r>
    <x v="44"/>
    <x v="3"/>
    <n v="2"/>
    <x v="2"/>
    <n v="4307"/>
    <n v="0"/>
    <n v="0"/>
    <n v="0"/>
    <n v="0"/>
    <n v="0"/>
    <n v="3"/>
    <n v="12918"/>
    <n v="6374.06"/>
    <n v="2.9990000000000001"/>
    <n v="1.48"/>
  </r>
  <r>
    <x v="44"/>
    <x v="3"/>
    <n v="3"/>
    <x v="3"/>
    <n v="4307"/>
    <n v="0"/>
    <n v="0"/>
    <n v="0"/>
    <n v="0"/>
    <n v="0"/>
    <n v="0"/>
    <n v="0"/>
    <n v="0"/>
    <n v="0"/>
    <n v="0"/>
  </r>
  <r>
    <x v="44"/>
    <x v="3"/>
    <n v="4"/>
    <x v="4"/>
    <n v="4307"/>
    <n v="0"/>
    <n v="0"/>
    <n v="0"/>
    <n v="0"/>
    <n v="0"/>
    <n v="0"/>
    <n v="0"/>
    <n v="0"/>
    <n v="0"/>
    <n v="0"/>
  </r>
  <r>
    <x v="44"/>
    <x v="3"/>
    <n v="5"/>
    <x v="5"/>
    <n v="4307"/>
    <n v="0"/>
    <n v="0"/>
    <n v="0"/>
    <n v="0"/>
    <n v="0"/>
    <n v="5"/>
    <n v="1372"/>
    <n v="3488.13"/>
    <n v="0.31900000000000001"/>
    <n v="0.81"/>
  </r>
  <r>
    <x v="44"/>
    <x v="3"/>
    <n v="6"/>
    <x v="6"/>
    <n v="4307"/>
    <n v="0"/>
    <n v="0"/>
    <n v="0"/>
    <n v="0"/>
    <n v="0"/>
    <n v="6"/>
    <n v="370"/>
    <n v="437.77"/>
    <n v="8.5999999999999993E-2"/>
    <n v="0.10199999999999999"/>
  </r>
  <r>
    <x v="44"/>
    <x v="3"/>
    <n v="7"/>
    <x v="7"/>
    <n v="4307"/>
    <n v="0"/>
    <n v="0"/>
    <n v="0"/>
    <n v="0"/>
    <n v="0"/>
    <n v="0"/>
    <n v="0"/>
    <n v="0"/>
    <n v="0"/>
    <n v="0"/>
  </r>
  <r>
    <x v="44"/>
    <x v="3"/>
    <n v="8"/>
    <x v="8"/>
    <n v="4307"/>
    <n v="0"/>
    <n v="0"/>
    <n v="0"/>
    <n v="0"/>
    <n v="0"/>
    <n v="0"/>
    <n v="0"/>
    <n v="0"/>
    <n v="0"/>
    <n v="0"/>
  </r>
  <r>
    <x v="44"/>
    <x v="3"/>
    <n v="9"/>
    <x v="9"/>
    <n v="4307"/>
    <n v="0"/>
    <n v="0"/>
    <n v="0"/>
    <n v="0"/>
    <n v="0"/>
    <n v="8"/>
    <n v="837"/>
    <n v="1320.74"/>
    <n v="0.19400000000000001"/>
    <n v="0.307"/>
  </r>
  <r>
    <x v="44"/>
    <x v="4"/>
    <n v="0"/>
    <x v="0"/>
    <n v="4318"/>
    <n v="0"/>
    <n v="0"/>
    <n v="0"/>
    <n v="0"/>
    <n v="0"/>
    <n v="0"/>
    <n v="0"/>
    <n v="0"/>
    <n v="0"/>
    <n v="0"/>
  </r>
  <r>
    <x v="44"/>
    <x v="4"/>
    <n v="1"/>
    <x v="1"/>
    <n v="4318"/>
    <n v="0"/>
    <n v="0"/>
    <n v="0"/>
    <n v="0"/>
    <n v="0"/>
    <n v="50"/>
    <n v="801"/>
    <n v="1781.69"/>
    <n v="0.186"/>
    <n v="0.41299999999999998"/>
  </r>
  <r>
    <x v="44"/>
    <x v="4"/>
    <n v="2"/>
    <x v="2"/>
    <n v="4318"/>
    <n v="0"/>
    <n v="0"/>
    <n v="0"/>
    <n v="0"/>
    <n v="0"/>
    <n v="1"/>
    <n v="4322"/>
    <n v="360.02"/>
    <n v="1"/>
    <n v="8.3000000000000004E-2"/>
  </r>
  <r>
    <x v="44"/>
    <x v="4"/>
    <n v="3"/>
    <x v="3"/>
    <n v="4318"/>
    <n v="0"/>
    <n v="0"/>
    <n v="0"/>
    <n v="0"/>
    <n v="0"/>
    <n v="0"/>
    <n v="0"/>
    <n v="0"/>
    <n v="0"/>
    <n v="0"/>
  </r>
  <r>
    <x v="44"/>
    <x v="4"/>
    <n v="4"/>
    <x v="4"/>
    <n v="4318"/>
    <n v="0"/>
    <n v="0"/>
    <n v="0"/>
    <n v="0"/>
    <n v="0"/>
    <n v="0"/>
    <n v="0"/>
    <n v="0"/>
    <n v="0"/>
    <n v="0"/>
  </r>
  <r>
    <x v="44"/>
    <x v="4"/>
    <n v="5"/>
    <x v="5"/>
    <n v="4318"/>
    <n v="0"/>
    <n v="0"/>
    <n v="0"/>
    <n v="0"/>
    <n v="0"/>
    <n v="3"/>
    <n v="26"/>
    <n v="28.36"/>
    <n v="6.0000000000000001E-3"/>
    <n v="7.0000000000000001E-3"/>
  </r>
  <r>
    <x v="44"/>
    <x v="4"/>
    <n v="6"/>
    <x v="6"/>
    <n v="4318"/>
    <n v="0"/>
    <n v="0"/>
    <n v="0"/>
    <n v="0"/>
    <n v="0"/>
    <n v="3"/>
    <n v="23"/>
    <n v="32.08"/>
    <n v="5.0000000000000001E-3"/>
    <n v="7.0000000000000001E-3"/>
  </r>
  <r>
    <x v="44"/>
    <x v="4"/>
    <n v="7"/>
    <x v="7"/>
    <n v="4318"/>
    <n v="0"/>
    <n v="0"/>
    <n v="0"/>
    <n v="0"/>
    <n v="0"/>
    <n v="0"/>
    <n v="0"/>
    <n v="0"/>
    <n v="0"/>
    <n v="0"/>
  </r>
  <r>
    <x v="44"/>
    <x v="4"/>
    <n v="8"/>
    <x v="8"/>
    <n v="4318"/>
    <n v="0"/>
    <n v="0"/>
    <n v="0"/>
    <n v="0"/>
    <n v="0"/>
    <n v="0"/>
    <n v="0"/>
    <n v="0"/>
    <n v="0"/>
    <n v="0"/>
  </r>
  <r>
    <x v="44"/>
    <x v="4"/>
    <n v="9"/>
    <x v="9"/>
    <n v="4318"/>
    <n v="0"/>
    <n v="0"/>
    <n v="0"/>
    <n v="0"/>
    <n v="0"/>
    <n v="2"/>
    <n v="142"/>
    <n v="155.4"/>
    <n v="3.3000000000000002E-2"/>
    <n v="3.5999999999999997E-2"/>
  </r>
  <r>
    <x v="44"/>
    <x v="5"/>
    <n v="0"/>
    <x v="0"/>
    <n v="4338"/>
    <n v="0"/>
    <n v="0"/>
    <n v="0"/>
    <n v="0"/>
    <n v="0"/>
    <n v="0"/>
    <n v="0"/>
    <n v="0"/>
    <n v="0"/>
    <n v="0"/>
  </r>
  <r>
    <x v="44"/>
    <x v="5"/>
    <n v="1"/>
    <x v="1"/>
    <n v="4338"/>
    <n v="0"/>
    <n v="0"/>
    <n v="0"/>
    <n v="0"/>
    <n v="0"/>
    <n v="52"/>
    <n v="757"/>
    <n v="1658.48"/>
    <n v="0.17499999999999999"/>
    <n v="0.38200000000000001"/>
  </r>
  <r>
    <x v="44"/>
    <x v="5"/>
    <n v="2"/>
    <x v="2"/>
    <n v="4338"/>
    <n v="0"/>
    <n v="0"/>
    <n v="0"/>
    <n v="0"/>
    <n v="0"/>
    <n v="1"/>
    <n v="4340"/>
    <n v="23132.2"/>
    <n v="1"/>
    <n v="5.3310000000000004"/>
  </r>
  <r>
    <x v="44"/>
    <x v="5"/>
    <n v="3"/>
    <x v="3"/>
    <n v="4338"/>
    <n v="0"/>
    <n v="0"/>
    <n v="0"/>
    <n v="0"/>
    <n v="0"/>
    <n v="3"/>
    <n v="37"/>
    <n v="68.16"/>
    <n v="8.9999999999999993E-3"/>
    <n v="1.6E-2"/>
  </r>
  <r>
    <x v="44"/>
    <x v="5"/>
    <n v="4"/>
    <x v="4"/>
    <n v="4338"/>
    <n v="0"/>
    <n v="0"/>
    <n v="0"/>
    <n v="0"/>
    <n v="0"/>
    <n v="0"/>
    <n v="0"/>
    <n v="0"/>
    <n v="0"/>
    <n v="0"/>
  </r>
  <r>
    <x v="44"/>
    <x v="5"/>
    <n v="5"/>
    <x v="5"/>
    <n v="4338"/>
    <n v="0"/>
    <n v="0"/>
    <n v="0"/>
    <n v="0"/>
    <n v="0"/>
    <n v="5"/>
    <n v="584"/>
    <n v="724.68"/>
    <n v="0.13500000000000001"/>
    <n v="0.16700000000000001"/>
  </r>
  <r>
    <x v="44"/>
    <x v="5"/>
    <n v="6"/>
    <x v="6"/>
    <n v="4338"/>
    <n v="0"/>
    <n v="0"/>
    <n v="0"/>
    <n v="0"/>
    <n v="0"/>
    <n v="0"/>
    <n v="0"/>
    <n v="0"/>
    <n v="0"/>
    <n v="0"/>
  </r>
  <r>
    <x v="44"/>
    <x v="5"/>
    <n v="7"/>
    <x v="7"/>
    <n v="4338"/>
    <n v="0"/>
    <n v="0"/>
    <n v="0"/>
    <n v="0"/>
    <n v="0"/>
    <n v="0"/>
    <n v="0"/>
    <n v="0"/>
    <n v="0"/>
    <n v="0"/>
  </r>
  <r>
    <x v="44"/>
    <x v="5"/>
    <n v="8"/>
    <x v="8"/>
    <n v="4338"/>
    <n v="0"/>
    <n v="0"/>
    <n v="0"/>
    <n v="0"/>
    <n v="0"/>
    <n v="2"/>
    <n v="290"/>
    <n v="58.3"/>
    <n v="6.7000000000000004E-2"/>
    <n v="1.2999999999999999E-2"/>
  </r>
  <r>
    <x v="44"/>
    <x v="5"/>
    <n v="9"/>
    <x v="9"/>
    <n v="4338"/>
    <n v="0"/>
    <n v="0"/>
    <n v="0"/>
    <n v="0"/>
    <n v="0"/>
    <n v="0"/>
    <n v="0"/>
    <n v="0"/>
    <n v="0"/>
    <n v="0"/>
  </r>
  <r>
    <x v="44"/>
    <x v="6"/>
    <n v="0"/>
    <x v="0"/>
    <n v="4355"/>
    <n v="0"/>
    <n v="0"/>
    <n v="0"/>
    <n v="0"/>
    <n v="0"/>
    <n v="1"/>
    <n v="90"/>
    <n v="112.5"/>
    <n v="2.1000000000000001E-2"/>
    <n v="2.5999999999999999E-2"/>
  </r>
  <r>
    <x v="44"/>
    <x v="6"/>
    <n v="1"/>
    <x v="1"/>
    <n v="4355"/>
    <n v="0"/>
    <n v="0"/>
    <n v="0"/>
    <n v="0"/>
    <n v="0"/>
    <n v="62"/>
    <n v="329"/>
    <n v="774.04"/>
    <n v="7.5999999999999998E-2"/>
    <n v="0.17799999999999999"/>
  </r>
  <r>
    <x v="44"/>
    <x v="6"/>
    <n v="2"/>
    <x v="2"/>
    <n v="4355"/>
    <n v="0"/>
    <n v="0"/>
    <n v="0"/>
    <n v="0"/>
    <n v="0"/>
    <n v="0"/>
    <n v="0"/>
    <n v="0"/>
    <n v="0"/>
    <n v="0"/>
  </r>
  <r>
    <x v="44"/>
    <x v="6"/>
    <n v="3"/>
    <x v="3"/>
    <n v="4355"/>
    <n v="0"/>
    <n v="0"/>
    <n v="0"/>
    <n v="0"/>
    <n v="0"/>
    <n v="0"/>
    <n v="0"/>
    <n v="0"/>
    <n v="0"/>
    <n v="0"/>
  </r>
  <r>
    <x v="44"/>
    <x v="6"/>
    <n v="4"/>
    <x v="4"/>
    <n v="4355"/>
    <n v="0"/>
    <n v="0"/>
    <n v="0"/>
    <n v="0"/>
    <n v="0"/>
    <n v="0"/>
    <n v="0"/>
    <n v="0"/>
    <n v="0"/>
    <n v="0"/>
  </r>
  <r>
    <x v="44"/>
    <x v="6"/>
    <n v="5"/>
    <x v="5"/>
    <n v="4355"/>
    <n v="0"/>
    <n v="0"/>
    <n v="0"/>
    <n v="0"/>
    <n v="0"/>
    <n v="7"/>
    <n v="28"/>
    <n v="44"/>
    <n v="6.0000000000000001E-3"/>
    <n v="0.01"/>
  </r>
  <r>
    <x v="44"/>
    <x v="6"/>
    <n v="6"/>
    <x v="6"/>
    <n v="4355"/>
    <n v="0"/>
    <n v="0"/>
    <n v="0"/>
    <n v="0"/>
    <n v="0"/>
    <n v="5"/>
    <n v="208"/>
    <n v="665.1"/>
    <n v="4.8000000000000001E-2"/>
    <n v="0.153"/>
  </r>
  <r>
    <x v="44"/>
    <x v="6"/>
    <n v="7"/>
    <x v="7"/>
    <n v="4355"/>
    <n v="0"/>
    <n v="0"/>
    <n v="0"/>
    <n v="0"/>
    <n v="0"/>
    <n v="0"/>
    <n v="0"/>
    <n v="0"/>
    <n v="0"/>
    <n v="0"/>
  </r>
  <r>
    <x v="44"/>
    <x v="6"/>
    <n v="8"/>
    <x v="8"/>
    <n v="4355"/>
    <n v="0"/>
    <n v="0"/>
    <n v="0"/>
    <n v="0"/>
    <n v="0"/>
    <n v="0"/>
    <n v="0"/>
    <n v="0"/>
    <n v="0"/>
    <n v="0"/>
  </r>
  <r>
    <x v="44"/>
    <x v="6"/>
    <n v="9"/>
    <x v="9"/>
    <n v="4355"/>
    <n v="0"/>
    <n v="0"/>
    <n v="0"/>
    <n v="0"/>
    <n v="0"/>
    <n v="5"/>
    <n v="21"/>
    <n v="40.33"/>
    <n v="5.0000000000000001E-3"/>
    <n v="8.9999999999999993E-3"/>
  </r>
  <r>
    <x v="44"/>
    <x v="7"/>
    <n v="0"/>
    <x v="0"/>
    <n v="4373"/>
    <n v="0"/>
    <n v="0"/>
    <n v="0"/>
    <n v="0"/>
    <n v="0"/>
    <n v="0"/>
    <n v="0"/>
    <n v="0"/>
    <n v="0"/>
    <n v="0"/>
  </r>
  <r>
    <x v="44"/>
    <x v="7"/>
    <n v="1"/>
    <x v="1"/>
    <n v="4373"/>
    <n v="0"/>
    <n v="0"/>
    <n v="0"/>
    <n v="0"/>
    <n v="0"/>
    <n v="59"/>
    <n v="601"/>
    <n v="1248.6300000000001"/>
    <n v="0.13700000000000001"/>
    <n v="0.28599999999999998"/>
  </r>
  <r>
    <x v="44"/>
    <x v="7"/>
    <n v="2"/>
    <x v="2"/>
    <n v="4373"/>
    <n v="0"/>
    <n v="0"/>
    <n v="0"/>
    <n v="0"/>
    <n v="0"/>
    <n v="3"/>
    <n v="13114"/>
    <n v="1403.4"/>
    <n v="2.9990000000000001"/>
    <n v="0.32100000000000001"/>
  </r>
  <r>
    <x v="44"/>
    <x v="7"/>
    <n v="3"/>
    <x v="3"/>
    <n v="4373"/>
    <n v="0"/>
    <n v="0"/>
    <n v="0"/>
    <n v="0"/>
    <n v="0"/>
    <n v="0"/>
    <n v="0"/>
    <n v="0"/>
    <n v="0"/>
    <n v="0"/>
  </r>
  <r>
    <x v="44"/>
    <x v="7"/>
    <n v="4"/>
    <x v="4"/>
    <n v="4373"/>
    <n v="0"/>
    <n v="0"/>
    <n v="0"/>
    <n v="0"/>
    <n v="0"/>
    <n v="0"/>
    <n v="0"/>
    <n v="0"/>
    <n v="0"/>
    <n v="0"/>
  </r>
  <r>
    <x v="44"/>
    <x v="7"/>
    <n v="5"/>
    <x v="5"/>
    <n v="4373"/>
    <n v="0"/>
    <n v="0"/>
    <n v="0"/>
    <n v="0"/>
    <n v="0"/>
    <n v="5"/>
    <n v="35"/>
    <n v="121.43"/>
    <n v="8.0000000000000002E-3"/>
    <n v="2.8000000000000001E-2"/>
  </r>
  <r>
    <x v="44"/>
    <x v="7"/>
    <n v="6"/>
    <x v="6"/>
    <n v="4373"/>
    <n v="0"/>
    <n v="0"/>
    <n v="0"/>
    <n v="0"/>
    <n v="0"/>
    <n v="1"/>
    <n v="1"/>
    <n v="0.66"/>
    <n v="0"/>
    <n v="0"/>
  </r>
  <r>
    <x v="44"/>
    <x v="7"/>
    <n v="7"/>
    <x v="7"/>
    <n v="4373"/>
    <n v="0"/>
    <n v="0"/>
    <n v="0"/>
    <n v="0"/>
    <n v="0"/>
    <n v="0"/>
    <n v="0"/>
    <n v="0"/>
    <n v="0"/>
    <n v="0"/>
  </r>
  <r>
    <x v="44"/>
    <x v="7"/>
    <n v="8"/>
    <x v="8"/>
    <n v="4373"/>
    <n v="0"/>
    <n v="0"/>
    <n v="0"/>
    <n v="0"/>
    <n v="0"/>
    <n v="2"/>
    <n v="28"/>
    <n v="33.020000000000003"/>
    <n v="6.0000000000000001E-3"/>
    <n v="8.0000000000000002E-3"/>
  </r>
  <r>
    <x v="44"/>
    <x v="7"/>
    <n v="9"/>
    <x v="9"/>
    <n v="4373"/>
    <n v="0"/>
    <n v="0"/>
    <n v="0"/>
    <n v="0"/>
    <n v="0"/>
    <n v="1"/>
    <n v="5"/>
    <n v="0.08"/>
    <n v="1E-3"/>
    <n v="0"/>
  </r>
  <r>
    <x v="44"/>
    <x v="8"/>
    <n v="0"/>
    <x v="0"/>
    <n v="4389"/>
    <n v="0"/>
    <n v="0"/>
    <n v="0"/>
    <n v="0"/>
    <n v="0"/>
    <n v="0"/>
    <n v="0"/>
    <n v="0"/>
    <n v="0"/>
    <n v="0"/>
  </r>
  <r>
    <x v="44"/>
    <x v="8"/>
    <n v="1"/>
    <x v="1"/>
    <n v="4389"/>
    <n v="0"/>
    <n v="0"/>
    <n v="0"/>
    <n v="0"/>
    <n v="0"/>
    <n v="59"/>
    <n v="366"/>
    <n v="575.29999999999995"/>
    <n v="8.3000000000000004E-2"/>
    <n v="0.13100000000000001"/>
  </r>
  <r>
    <x v="44"/>
    <x v="8"/>
    <n v="2"/>
    <x v="2"/>
    <n v="4389"/>
    <n v="0"/>
    <n v="0"/>
    <n v="0"/>
    <n v="0"/>
    <n v="0"/>
    <n v="2"/>
    <n v="8770"/>
    <n v="5552.18"/>
    <n v="1.998"/>
    <n v="1.264"/>
  </r>
  <r>
    <x v="44"/>
    <x v="8"/>
    <n v="3"/>
    <x v="3"/>
    <n v="4389"/>
    <n v="0"/>
    <n v="0"/>
    <n v="0"/>
    <n v="0"/>
    <n v="0"/>
    <n v="2"/>
    <n v="0"/>
    <n v="0"/>
    <n v="0"/>
    <n v="0"/>
  </r>
  <r>
    <x v="44"/>
    <x v="8"/>
    <n v="4"/>
    <x v="4"/>
    <n v="4389"/>
    <n v="0"/>
    <n v="0"/>
    <n v="0"/>
    <n v="0"/>
    <n v="0"/>
    <n v="0"/>
    <n v="0"/>
    <n v="0"/>
    <n v="0"/>
    <n v="0"/>
  </r>
  <r>
    <x v="44"/>
    <x v="8"/>
    <n v="5"/>
    <x v="5"/>
    <n v="4389"/>
    <n v="0"/>
    <n v="0"/>
    <n v="0"/>
    <n v="0"/>
    <n v="0"/>
    <n v="3"/>
    <n v="32"/>
    <n v="17.420000000000002"/>
    <n v="7.0000000000000001E-3"/>
    <n v="4.0000000000000001E-3"/>
  </r>
  <r>
    <x v="44"/>
    <x v="8"/>
    <n v="6"/>
    <x v="6"/>
    <n v="4389"/>
    <n v="0"/>
    <n v="0"/>
    <n v="0"/>
    <n v="0"/>
    <n v="0"/>
    <n v="11"/>
    <n v="75"/>
    <n v="448.5"/>
    <n v="1.7000000000000001E-2"/>
    <n v="0.10199999999999999"/>
  </r>
  <r>
    <x v="44"/>
    <x v="8"/>
    <n v="7"/>
    <x v="7"/>
    <n v="4389"/>
    <n v="0"/>
    <n v="0"/>
    <n v="0"/>
    <n v="0"/>
    <n v="0"/>
    <n v="0"/>
    <n v="0"/>
    <n v="0"/>
    <n v="0"/>
    <n v="0"/>
  </r>
  <r>
    <x v="44"/>
    <x v="8"/>
    <n v="8"/>
    <x v="8"/>
    <n v="4389"/>
    <n v="0"/>
    <n v="0"/>
    <n v="0"/>
    <n v="0"/>
    <n v="0"/>
    <n v="3"/>
    <n v="3"/>
    <n v="8.75"/>
    <n v="1E-3"/>
    <n v="2E-3"/>
  </r>
  <r>
    <x v="44"/>
    <x v="8"/>
    <n v="9"/>
    <x v="9"/>
    <n v="4389"/>
    <n v="0"/>
    <n v="0"/>
    <n v="0"/>
    <n v="0"/>
    <n v="0"/>
    <n v="2"/>
    <n v="112"/>
    <n v="168"/>
    <n v="2.5999999999999999E-2"/>
    <n v="3.7999999999999999E-2"/>
  </r>
  <r>
    <x v="45"/>
    <x v="0"/>
    <n v="0"/>
    <x v="0"/>
    <n v="5871"/>
    <n v="0"/>
    <n v="0"/>
    <n v="0"/>
    <n v="0"/>
    <n v="0"/>
    <n v="0"/>
    <n v="0"/>
    <n v="0"/>
    <n v="0"/>
    <n v="0"/>
  </r>
  <r>
    <x v="45"/>
    <x v="0"/>
    <n v="1"/>
    <x v="1"/>
    <n v="5871"/>
    <n v="0"/>
    <n v="0"/>
    <n v="0"/>
    <n v="0"/>
    <n v="0"/>
    <n v="33"/>
    <n v="385"/>
    <n v="1038"/>
    <n v="6.6000000000000003E-2"/>
    <n v="0.17699999999999999"/>
  </r>
  <r>
    <x v="45"/>
    <x v="0"/>
    <n v="2"/>
    <x v="2"/>
    <n v="5871"/>
    <n v="0"/>
    <n v="0"/>
    <n v="0"/>
    <n v="0"/>
    <n v="0"/>
    <n v="10"/>
    <n v="10940"/>
    <n v="20542.46"/>
    <n v="1.863"/>
    <n v="3.4990000000000001"/>
  </r>
  <r>
    <x v="45"/>
    <x v="0"/>
    <n v="3"/>
    <x v="3"/>
    <n v="5871"/>
    <n v="0"/>
    <n v="0"/>
    <n v="0"/>
    <n v="0"/>
    <n v="0"/>
    <n v="1"/>
    <n v="6"/>
    <n v="12"/>
    <n v="1E-3"/>
    <n v="2E-3"/>
  </r>
  <r>
    <x v="45"/>
    <x v="0"/>
    <n v="4"/>
    <x v="4"/>
    <n v="5871"/>
    <n v="0"/>
    <n v="0"/>
    <n v="0"/>
    <n v="0"/>
    <n v="0"/>
    <n v="0"/>
    <n v="0"/>
    <n v="0"/>
    <n v="0"/>
    <n v="0"/>
  </r>
  <r>
    <x v="45"/>
    <x v="0"/>
    <n v="5"/>
    <x v="5"/>
    <n v="5871"/>
    <n v="0"/>
    <n v="0"/>
    <n v="0"/>
    <n v="0"/>
    <n v="0"/>
    <n v="16"/>
    <n v="1293"/>
    <n v="5614.5"/>
    <n v="0.22"/>
    <n v="0.95599999999999996"/>
  </r>
  <r>
    <x v="45"/>
    <x v="0"/>
    <n v="6"/>
    <x v="6"/>
    <n v="5871"/>
    <n v="0"/>
    <n v="0"/>
    <n v="0"/>
    <n v="0"/>
    <n v="0"/>
    <n v="1"/>
    <n v="45"/>
    <n v="90"/>
    <n v="8.0000000000000002E-3"/>
    <n v="1.4999999999999999E-2"/>
  </r>
  <r>
    <x v="45"/>
    <x v="0"/>
    <n v="7"/>
    <x v="7"/>
    <n v="5871"/>
    <n v="0"/>
    <n v="0"/>
    <n v="0"/>
    <n v="0"/>
    <n v="0"/>
    <n v="0"/>
    <n v="0"/>
    <n v="0"/>
    <n v="0"/>
    <n v="0"/>
  </r>
  <r>
    <x v="45"/>
    <x v="0"/>
    <n v="8"/>
    <x v="8"/>
    <n v="5871"/>
    <n v="0"/>
    <n v="0"/>
    <n v="0"/>
    <n v="0"/>
    <n v="0"/>
    <n v="0"/>
    <n v="0"/>
    <n v="0"/>
    <n v="0"/>
    <n v="0"/>
  </r>
  <r>
    <x v="45"/>
    <x v="0"/>
    <n v="9"/>
    <x v="9"/>
    <n v="5871"/>
    <n v="0"/>
    <n v="0"/>
    <n v="0"/>
    <n v="0"/>
    <n v="0"/>
    <n v="3"/>
    <n v="53"/>
    <n v="121"/>
    <n v="8.9999999999999993E-3"/>
    <n v="2.1000000000000001E-2"/>
  </r>
  <r>
    <x v="45"/>
    <x v="1"/>
    <n v="0"/>
    <x v="0"/>
    <n v="5858"/>
    <n v="0"/>
    <n v="0"/>
    <n v="0"/>
    <n v="0"/>
    <n v="0"/>
    <n v="0"/>
    <n v="0"/>
    <n v="0"/>
    <n v="0"/>
    <n v="0"/>
  </r>
  <r>
    <x v="45"/>
    <x v="1"/>
    <n v="1"/>
    <x v="1"/>
    <n v="5858"/>
    <n v="0"/>
    <n v="0"/>
    <n v="0"/>
    <n v="0"/>
    <n v="0"/>
    <n v="49"/>
    <n v="1499"/>
    <n v="4161.5"/>
    <n v="0.25600000000000001"/>
    <n v="0.71"/>
  </r>
  <r>
    <x v="45"/>
    <x v="1"/>
    <n v="2"/>
    <x v="2"/>
    <n v="5858"/>
    <n v="0"/>
    <n v="0"/>
    <n v="0"/>
    <n v="0"/>
    <n v="0"/>
    <n v="5"/>
    <n v="3886"/>
    <n v="8522.67"/>
    <n v="0.66300000000000003"/>
    <n v="1.4550000000000001"/>
  </r>
  <r>
    <x v="45"/>
    <x v="1"/>
    <n v="3"/>
    <x v="3"/>
    <n v="5858"/>
    <n v="0"/>
    <n v="0"/>
    <n v="0"/>
    <n v="0"/>
    <n v="0"/>
    <n v="6"/>
    <n v="531"/>
    <n v="1097"/>
    <n v="9.0999999999999998E-2"/>
    <n v="0.187"/>
  </r>
  <r>
    <x v="45"/>
    <x v="1"/>
    <n v="4"/>
    <x v="4"/>
    <n v="5858"/>
    <n v="0"/>
    <n v="0"/>
    <n v="0"/>
    <n v="0"/>
    <n v="0"/>
    <n v="1"/>
    <n v="1"/>
    <n v="3"/>
    <n v="0"/>
    <n v="1E-3"/>
  </r>
  <r>
    <x v="45"/>
    <x v="1"/>
    <n v="5"/>
    <x v="5"/>
    <n v="5858"/>
    <n v="0"/>
    <n v="0"/>
    <n v="0"/>
    <n v="0"/>
    <n v="0"/>
    <n v="10"/>
    <n v="59"/>
    <n v="152"/>
    <n v="0.01"/>
    <n v="2.5999999999999999E-2"/>
  </r>
  <r>
    <x v="45"/>
    <x v="1"/>
    <n v="6"/>
    <x v="6"/>
    <n v="5858"/>
    <n v="0"/>
    <n v="0"/>
    <n v="0"/>
    <n v="0"/>
    <n v="0"/>
    <n v="3"/>
    <n v="130"/>
    <n v="420"/>
    <n v="2.1999999999999999E-2"/>
    <n v="7.1999999999999995E-2"/>
  </r>
  <r>
    <x v="45"/>
    <x v="1"/>
    <n v="7"/>
    <x v="7"/>
    <n v="5858"/>
    <n v="0"/>
    <n v="0"/>
    <n v="0"/>
    <n v="0"/>
    <n v="0"/>
    <n v="0"/>
    <n v="0"/>
    <n v="0"/>
    <n v="0"/>
    <n v="0"/>
  </r>
  <r>
    <x v="45"/>
    <x v="1"/>
    <n v="8"/>
    <x v="8"/>
    <n v="5858"/>
    <n v="0"/>
    <n v="0"/>
    <n v="0"/>
    <n v="0"/>
    <n v="0"/>
    <n v="0"/>
    <n v="0"/>
    <n v="0"/>
    <n v="0"/>
    <n v="0"/>
  </r>
  <r>
    <x v="45"/>
    <x v="1"/>
    <n v="9"/>
    <x v="9"/>
    <n v="5858"/>
    <n v="0"/>
    <n v="0"/>
    <n v="0"/>
    <n v="0"/>
    <n v="0"/>
    <n v="4"/>
    <n v="30"/>
    <n v="73.5"/>
    <n v="5.0000000000000001E-3"/>
    <n v="1.2999999999999999E-2"/>
  </r>
  <r>
    <x v="45"/>
    <x v="2"/>
    <n v="0"/>
    <x v="0"/>
    <n v="5888"/>
    <n v="0"/>
    <n v="0"/>
    <n v="0"/>
    <n v="0"/>
    <n v="0"/>
    <n v="0"/>
    <n v="0"/>
    <n v="0"/>
    <n v="0"/>
    <n v="0"/>
  </r>
  <r>
    <x v="45"/>
    <x v="2"/>
    <n v="1"/>
    <x v="1"/>
    <n v="5888"/>
    <n v="0"/>
    <n v="0"/>
    <n v="0"/>
    <n v="0"/>
    <n v="0"/>
    <n v="32"/>
    <n v="599"/>
    <n v="1422.5"/>
    <n v="0.10199999999999999"/>
    <n v="0.24199999999999999"/>
  </r>
  <r>
    <x v="45"/>
    <x v="2"/>
    <n v="2"/>
    <x v="2"/>
    <n v="5888"/>
    <n v="0"/>
    <n v="0"/>
    <n v="0"/>
    <n v="0"/>
    <n v="0"/>
    <n v="6"/>
    <n v="8163"/>
    <n v="19890.599999999999"/>
    <n v="1.385"/>
    <n v="3.3780000000000001"/>
  </r>
  <r>
    <x v="45"/>
    <x v="2"/>
    <n v="3"/>
    <x v="3"/>
    <n v="5888"/>
    <n v="0"/>
    <n v="0"/>
    <n v="0"/>
    <n v="0"/>
    <n v="0"/>
    <n v="5"/>
    <n v="43"/>
    <n v="116"/>
    <n v="7.0000000000000001E-3"/>
    <n v="0.02"/>
  </r>
  <r>
    <x v="45"/>
    <x v="2"/>
    <n v="4"/>
    <x v="4"/>
    <n v="5888"/>
    <n v="0"/>
    <n v="0"/>
    <n v="0"/>
    <n v="0"/>
    <n v="0"/>
    <n v="1"/>
    <n v="30"/>
    <n v="60"/>
    <n v="5.0000000000000001E-3"/>
    <n v="0.01"/>
  </r>
  <r>
    <x v="45"/>
    <x v="2"/>
    <n v="5"/>
    <x v="5"/>
    <n v="5888"/>
    <n v="0"/>
    <n v="0"/>
    <n v="0"/>
    <n v="0"/>
    <n v="0"/>
    <n v="10"/>
    <n v="107"/>
    <n v="290.5"/>
    <n v="1.7999999999999999E-2"/>
    <n v="4.9000000000000002E-2"/>
  </r>
  <r>
    <x v="45"/>
    <x v="2"/>
    <n v="6"/>
    <x v="6"/>
    <n v="5888"/>
    <n v="0"/>
    <n v="0"/>
    <n v="0"/>
    <n v="0"/>
    <n v="0"/>
    <n v="5"/>
    <n v="883"/>
    <n v="721.5"/>
    <n v="0.15"/>
    <n v="0.123"/>
  </r>
  <r>
    <x v="45"/>
    <x v="2"/>
    <n v="7"/>
    <x v="7"/>
    <n v="5888"/>
    <n v="0"/>
    <n v="0"/>
    <n v="0"/>
    <n v="0"/>
    <n v="0"/>
    <n v="0"/>
    <n v="0"/>
    <n v="0"/>
    <n v="0"/>
    <n v="0"/>
  </r>
  <r>
    <x v="45"/>
    <x v="2"/>
    <n v="8"/>
    <x v="8"/>
    <n v="5888"/>
    <n v="0"/>
    <n v="0"/>
    <n v="0"/>
    <n v="0"/>
    <n v="0"/>
    <n v="0"/>
    <n v="0"/>
    <n v="0"/>
    <n v="0"/>
    <n v="0"/>
  </r>
  <r>
    <x v="45"/>
    <x v="2"/>
    <n v="9"/>
    <x v="9"/>
    <n v="5888"/>
    <n v="0"/>
    <n v="0"/>
    <n v="0"/>
    <n v="0"/>
    <n v="0"/>
    <n v="2"/>
    <n v="52"/>
    <n v="41"/>
    <n v="8.9999999999999993E-3"/>
    <n v="7.0000000000000001E-3"/>
  </r>
  <r>
    <x v="45"/>
    <x v="3"/>
    <n v="0"/>
    <x v="0"/>
    <n v="5997"/>
    <n v="0"/>
    <n v="0"/>
    <n v="0"/>
    <n v="0"/>
    <n v="0"/>
    <n v="0"/>
    <n v="0"/>
    <n v="0"/>
    <n v="0"/>
    <n v="0"/>
  </r>
  <r>
    <x v="45"/>
    <x v="3"/>
    <n v="1"/>
    <x v="1"/>
    <n v="5997"/>
    <n v="0"/>
    <n v="0"/>
    <n v="0"/>
    <n v="0"/>
    <n v="0"/>
    <n v="18"/>
    <n v="335"/>
    <n v="1084"/>
    <n v="5.6000000000000001E-2"/>
    <n v="0.18099999999999999"/>
  </r>
  <r>
    <x v="45"/>
    <x v="3"/>
    <n v="2"/>
    <x v="2"/>
    <n v="5997"/>
    <n v="0"/>
    <n v="0"/>
    <n v="0"/>
    <n v="0"/>
    <n v="0"/>
    <n v="5"/>
    <n v="9007"/>
    <n v="16963"/>
    <n v="1.502"/>
    <n v="2.8290000000000002"/>
  </r>
  <r>
    <x v="45"/>
    <x v="3"/>
    <n v="3"/>
    <x v="3"/>
    <n v="5997"/>
    <n v="0"/>
    <n v="0"/>
    <n v="0"/>
    <n v="0"/>
    <n v="0"/>
    <n v="1"/>
    <n v="8"/>
    <n v="24"/>
    <n v="1E-3"/>
    <n v="4.0000000000000001E-3"/>
  </r>
  <r>
    <x v="45"/>
    <x v="3"/>
    <n v="4"/>
    <x v="4"/>
    <n v="5997"/>
    <n v="0"/>
    <n v="0"/>
    <n v="0"/>
    <n v="0"/>
    <n v="0"/>
    <n v="1"/>
    <n v="50"/>
    <n v="200"/>
    <n v="8.0000000000000002E-3"/>
    <n v="3.3000000000000002E-2"/>
  </r>
  <r>
    <x v="45"/>
    <x v="3"/>
    <n v="5"/>
    <x v="5"/>
    <n v="5997"/>
    <n v="0"/>
    <n v="0"/>
    <n v="0"/>
    <n v="0"/>
    <n v="0"/>
    <n v="8"/>
    <n v="222"/>
    <n v="415"/>
    <n v="3.6999999999999998E-2"/>
    <n v="6.9000000000000006E-2"/>
  </r>
  <r>
    <x v="45"/>
    <x v="3"/>
    <n v="6"/>
    <x v="6"/>
    <n v="5997"/>
    <n v="0"/>
    <n v="0"/>
    <n v="0"/>
    <n v="0"/>
    <n v="0"/>
    <n v="8"/>
    <n v="944"/>
    <n v="958.5"/>
    <n v="0.157"/>
    <n v="0.16"/>
  </r>
  <r>
    <x v="45"/>
    <x v="3"/>
    <n v="7"/>
    <x v="7"/>
    <n v="5997"/>
    <n v="0"/>
    <n v="0"/>
    <n v="0"/>
    <n v="0"/>
    <n v="0"/>
    <n v="0"/>
    <n v="0"/>
    <n v="0"/>
    <n v="0"/>
    <n v="0"/>
  </r>
  <r>
    <x v="45"/>
    <x v="3"/>
    <n v="8"/>
    <x v="8"/>
    <n v="5997"/>
    <n v="0"/>
    <n v="0"/>
    <n v="0"/>
    <n v="0"/>
    <n v="0"/>
    <n v="0"/>
    <n v="0"/>
    <n v="0"/>
    <n v="0"/>
    <n v="0"/>
  </r>
  <r>
    <x v="45"/>
    <x v="3"/>
    <n v="9"/>
    <x v="9"/>
    <n v="5997"/>
    <n v="0"/>
    <n v="0"/>
    <n v="0"/>
    <n v="0"/>
    <n v="0"/>
    <n v="2"/>
    <n v="11"/>
    <n v="41.5"/>
    <n v="2E-3"/>
    <n v="7.0000000000000001E-3"/>
  </r>
  <r>
    <x v="45"/>
    <x v="4"/>
    <n v="0"/>
    <x v="0"/>
    <n v="5917"/>
    <n v="0"/>
    <n v="0"/>
    <n v="0"/>
    <n v="0"/>
    <n v="0"/>
    <n v="0"/>
    <n v="0"/>
    <n v="0"/>
    <n v="0"/>
    <n v="0"/>
  </r>
  <r>
    <x v="45"/>
    <x v="4"/>
    <n v="1"/>
    <x v="1"/>
    <n v="5917"/>
    <n v="0"/>
    <n v="0"/>
    <n v="0"/>
    <n v="0"/>
    <n v="0"/>
    <n v="23"/>
    <n v="1316"/>
    <n v="5028.5"/>
    <n v="0.222"/>
    <n v="0.85"/>
  </r>
  <r>
    <x v="45"/>
    <x v="4"/>
    <n v="2"/>
    <x v="2"/>
    <n v="5917"/>
    <n v="0"/>
    <n v="0"/>
    <n v="0"/>
    <n v="0"/>
    <n v="0"/>
    <n v="7"/>
    <n v="6395"/>
    <n v="16650"/>
    <n v="1.08"/>
    <n v="2.8140000000000001"/>
  </r>
  <r>
    <x v="45"/>
    <x v="4"/>
    <n v="3"/>
    <x v="3"/>
    <n v="5917"/>
    <n v="0"/>
    <n v="0"/>
    <n v="0"/>
    <n v="0"/>
    <n v="0"/>
    <n v="0"/>
    <n v="0"/>
    <n v="0"/>
    <n v="0"/>
    <n v="0"/>
  </r>
  <r>
    <x v="45"/>
    <x v="4"/>
    <n v="4"/>
    <x v="4"/>
    <n v="5917"/>
    <n v="0"/>
    <n v="0"/>
    <n v="0"/>
    <n v="0"/>
    <n v="0"/>
    <n v="0"/>
    <n v="0"/>
    <n v="0"/>
    <n v="0"/>
    <n v="0"/>
  </r>
  <r>
    <x v="45"/>
    <x v="4"/>
    <n v="5"/>
    <x v="5"/>
    <n v="5917"/>
    <n v="0"/>
    <n v="0"/>
    <n v="0"/>
    <n v="0"/>
    <n v="0"/>
    <n v="8"/>
    <n v="2583"/>
    <n v="2267"/>
    <n v="0.437"/>
    <n v="0.38300000000000001"/>
  </r>
  <r>
    <x v="45"/>
    <x v="4"/>
    <n v="6"/>
    <x v="6"/>
    <n v="5917"/>
    <n v="0"/>
    <n v="0"/>
    <n v="0"/>
    <n v="0"/>
    <n v="0"/>
    <n v="7"/>
    <n v="325"/>
    <n v="1085"/>
    <n v="5.5E-2"/>
    <n v="0.183"/>
  </r>
  <r>
    <x v="45"/>
    <x v="4"/>
    <n v="7"/>
    <x v="7"/>
    <n v="5917"/>
    <n v="0"/>
    <n v="0"/>
    <n v="0"/>
    <n v="0"/>
    <n v="0"/>
    <n v="0"/>
    <n v="0"/>
    <n v="0"/>
    <n v="0"/>
    <n v="0"/>
  </r>
  <r>
    <x v="45"/>
    <x v="4"/>
    <n v="8"/>
    <x v="8"/>
    <n v="5917"/>
    <n v="0"/>
    <n v="0"/>
    <n v="0"/>
    <n v="0"/>
    <n v="0"/>
    <n v="0"/>
    <n v="0"/>
    <n v="0"/>
    <n v="0"/>
    <n v="0"/>
  </r>
  <r>
    <x v="45"/>
    <x v="4"/>
    <n v="9"/>
    <x v="9"/>
    <n v="5917"/>
    <n v="0"/>
    <n v="0"/>
    <n v="0"/>
    <n v="0"/>
    <n v="0"/>
    <n v="1"/>
    <n v="35"/>
    <n v="70"/>
    <n v="6.0000000000000001E-3"/>
    <n v="1.2E-2"/>
  </r>
  <r>
    <x v="45"/>
    <x v="5"/>
    <n v="0"/>
    <x v="0"/>
    <n v="5912"/>
    <n v="0"/>
    <n v="0"/>
    <n v="0"/>
    <n v="0"/>
    <n v="0"/>
    <n v="0"/>
    <n v="0"/>
    <n v="0"/>
    <n v="0"/>
    <n v="0"/>
  </r>
  <r>
    <x v="45"/>
    <x v="5"/>
    <n v="1"/>
    <x v="1"/>
    <n v="5912"/>
    <n v="0"/>
    <n v="0"/>
    <n v="0"/>
    <n v="0"/>
    <n v="0"/>
    <n v="10"/>
    <n v="165"/>
    <n v="435.5"/>
    <n v="2.8000000000000001E-2"/>
    <n v="7.3999999999999996E-2"/>
  </r>
  <r>
    <x v="45"/>
    <x v="5"/>
    <n v="2"/>
    <x v="2"/>
    <n v="5912"/>
    <n v="0"/>
    <n v="0"/>
    <n v="0"/>
    <n v="0"/>
    <n v="0"/>
    <n v="5"/>
    <n v="7666"/>
    <n v="11693.75"/>
    <n v="1.296"/>
    <n v="1.978"/>
  </r>
  <r>
    <x v="45"/>
    <x v="5"/>
    <n v="3"/>
    <x v="3"/>
    <n v="5912"/>
    <n v="0"/>
    <n v="0"/>
    <n v="0"/>
    <n v="0"/>
    <n v="0"/>
    <n v="0"/>
    <n v="0"/>
    <n v="0"/>
    <n v="0"/>
    <n v="0"/>
  </r>
  <r>
    <x v="45"/>
    <x v="5"/>
    <n v="4"/>
    <x v="4"/>
    <n v="5912"/>
    <n v="0"/>
    <n v="0"/>
    <n v="0"/>
    <n v="0"/>
    <n v="0"/>
    <n v="0"/>
    <n v="0"/>
    <n v="0"/>
    <n v="0"/>
    <n v="0"/>
  </r>
  <r>
    <x v="45"/>
    <x v="5"/>
    <n v="5"/>
    <x v="5"/>
    <n v="5912"/>
    <n v="0"/>
    <n v="0"/>
    <n v="0"/>
    <n v="0"/>
    <n v="0"/>
    <n v="1"/>
    <n v="250"/>
    <n v="75"/>
    <n v="4.2000000000000003E-2"/>
    <n v="1.2999999999999999E-2"/>
  </r>
  <r>
    <x v="45"/>
    <x v="5"/>
    <n v="6"/>
    <x v="6"/>
    <n v="5912"/>
    <n v="0"/>
    <n v="0"/>
    <n v="0"/>
    <n v="0"/>
    <n v="0"/>
    <n v="2"/>
    <n v="65"/>
    <n v="190"/>
    <n v="1.0999999999999999E-2"/>
    <n v="3.2000000000000001E-2"/>
  </r>
  <r>
    <x v="45"/>
    <x v="5"/>
    <n v="7"/>
    <x v="7"/>
    <n v="5912"/>
    <n v="0"/>
    <n v="0"/>
    <n v="0"/>
    <n v="0"/>
    <n v="0"/>
    <n v="0"/>
    <n v="0"/>
    <n v="0"/>
    <n v="0"/>
    <n v="0"/>
  </r>
  <r>
    <x v="45"/>
    <x v="5"/>
    <n v="8"/>
    <x v="8"/>
    <n v="5912"/>
    <n v="0"/>
    <n v="0"/>
    <n v="0"/>
    <n v="0"/>
    <n v="0"/>
    <n v="0"/>
    <n v="0"/>
    <n v="0"/>
    <n v="0"/>
    <n v="0"/>
  </r>
  <r>
    <x v="45"/>
    <x v="5"/>
    <n v="9"/>
    <x v="9"/>
    <n v="5912"/>
    <n v="0"/>
    <n v="0"/>
    <n v="0"/>
    <n v="0"/>
    <n v="0"/>
    <n v="0"/>
    <n v="0"/>
    <n v="0"/>
    <n v="0"/>
    <n v="0"/>
  </r>
  <r>
    <x v="45"/>
    <x v="6"/>
    <n v="0"/>
    <x v="0"/>
    <n v="5914"/>
    <n v="0"/>
    <n v="0"/>
    <n v="0"/>
    <n v="0"/>
    <n v="0"/>
    <n v="0"/>
    <n v="0"/>
    <n v="0"/>
    <n v="0"/>
    <n v="0"/>
  </r>
  <r>
    <x v="45"/>
    <x v="6"/>
    <n v="1"/>
    <x v="1"/>
    <n v="5914"/>
    <n v="0"/>
    <n v="0"/>
    <n v="0"/>
    <n v="0"/>
    <n v="0"/>
    <n v="26"/>
    <n v="350"/>
    <n v="963"/>
    <n v="5.8999999999999997E-2"/>
    <n v="0.16300000000000001"/>
  </r>
  <r>
    <x v="45"/>
    <x v="6"/>
    <n v="2"/>
    <x v="2"/>
    <n v="5914"/>
    <n v="0"/>
    <n v="0"/>
    <n v="0"/>
    <n v="0"/>
    <n v="0"/>
    <n v="2"/>
    <n v="1800"/>
    <n v="9844"/>
    <n v="0.30399999999999999"/>
    <n v="1.665"/>
  </r>
  <r>
    <x v="45"/>
    <x v="6"/>
    <n v="3"/>
    <x v="3"/>
    <n v="5914"/>
    <n v="0"/>
    <n v="0"/>
    <n v="0"/>
    <n v="0"/>
    <n v="0"/>
    <n v="0"/>
    <n v="0"/>
    <n v="0"/>
    <n v="0"/>
    <n v="0"/>
  </r>
  <r>
    <x v="45"/>
    <x v="6"/>
    <n v="4"/>
    <x v="4"/>
    <n v="5914"/>
    <n v="0"/>
    <n v="0"/>
    <n v="0"/>
    <n v="0"/>
    <n v="0"/>
    <n v="0"/>
    <n v="0"/>
    <n v="0"/>
    <n v="0"/>
    <n v="0"/>
  </r>
  <r>
    <x v="45"/>
    <x v="6"/>
    <n v="5"/>
    <x v="5"/>
    <n v="5914"/>
    <n v="0"/>
    <n v="0"/>
    <n v="0"/>
    <n v="0"/>
    <n v="0"/>
    <n v="5"/>
    <n v="42"/>
    <n v="107"/>
    <n v="7.0000000000000001E-3"/>
    <n v="1.7999999999999999E-2"/>
  </r>
  <r>
    <x v="45"/>
    <x v="6"/>
    <n v="6"/>
    <x v="6"/>
    <n v="5914"/>
    <n v="0"/>
    <n v="0"/>
    <n v="0"/>
    <n v="0"/>
    <n v="0"/>
    <n v="2"/>
    <n v="55"/>
    <n v="105"/>
    <n v="8.9999999999999993E-3"/>
    <n v="1.7999999999999999E-2"/>
  </r>
  <r>
    <x v="45"/>
    <x v="6"/>
    <n v="7"/>
    <x v="7"/>
    <n v="5914"/>
    <n v="0"/>
    <n v="0"/>
    <n v="0"/>
    <n v="0"/>
    <n v="0"/>
    <n v="0"/>
    <n v="0"/>
    <n v="0"/>
    <n v="0"/>
    <n v="0"/>
  </r>
  <r>
    <x v="45"/>
    <x v="6"/>
    <n v="8"/>
    <x v="8"/>
    <n v="5914"/>
    <n v="0"/>
    <n v="0"/>
    <n v="0"/>
    <n v="0"/>
    <n v="0"/>
    <n v="0"/>
    <n v="0"/>
    <n v="0"/>
    <n v="0"/>
    <n v="0"/>
  </r>
  <r>
    <x v="45"/>
    <x v="6"/>
    <n v="9"/>
    <x v="9"/>
    <n v="5914"/>
    <n v="0"/>
    <n v="0"/>
    <n v="0"/>
    <n v="0"/>
    <n v="0"/>
    <n v="4"/>
    <n v="117"/>
    <n v="509"/>
    <n v="0.02"/>
    <n v="8.5999999999999993E-2"/>
  </r>
  <r>
    <x v="45"/>
    <x v="7"/>
    <n v="0"/>
    <x v="0"/>
    <n v="5955"/>
    <n v="0"/>
    <n v="0"/>
    <n v="0"/>
    <n v="0"/>
    <n v="0"/>
    <n v="0"/>
    <n v="0"/>
    <n v="0"/>
    <n v="0"/>
    <n v="0"/>
  </r>
  <r>
    <x v="45"/>
    <x v="7"/>
    <n v="1"/>
    <x v="1"/>
    <n v="5955"/>
    <n v="0"/>
    <n v="0"/>
    <n v="0"/>
    <n v="0"/>
    <n v="0"/>
    <n v="12"/>
    <n v="228"/>
    <n v="887.5"/>
    <n v="3.7999999999999999E-2"/>
    <n v="0.14899999999999999"/>
  </r>
  <r>
    <x v="45"/>
    <x v="7"/>
    <n v="2"/>
    <x v="2"/>
    <n v="5955"/>
    <n v="0"/>
    <n v="0"/>
    <n v="0"/>
    <n v="0"/>
    <n v="0"/>
    <n v="3"/>
    <n v="5631"/>
    <n v="2815.5"/>
    <n v="0.94599999999999995"/>
    <n v="0.47299999999999998"/>
  </r>
  <r>
    <x v="45"/>
    <x v="7"/>
    <n v="3"/>
    <x v="3"/>
    <n v="5955"/>
    <n v="0"/>
    <n v="0"/>
    <n v="0"/>
    <n v="0"/>
    <n v="0"/>
    <n v="2"/>
    <n v="85"/>
    <n v="255"/>
    <n v="1.4E-2"/>
    <n v="4.2999999999999997E-2"/>
  </r>
  <r>
    <x v="45"/>
    <x v="7"/>
    <n v="4"/>
    <x v="4"/>
    <n v="5955"/>
    <n v="0"/>
    <n v="0"/>
    <n v="0"/>
    <n v="0"/>
    <n v="0"/>
    <n v="0"/>
    <n v="0"/>
    <n v="0"/>
    <n v="0"/>
    <n v="0"/>
  </r>
  <r>
    <x v="45"/>
    <x v="7"/>
    <n v="5"/>
    <x v="5"/>
    <n v="5955"/>
    <n v="0"/>
    <n v="0"/>
    <n v="0"/>
    <n v="0"/>
    <n v="0"/>
    <n v="1"/>
    <n v="24"/>
    <n v="72"/>
    <n v="4.0000000000000001E-3"/>
    <n v="1.2E-2"/>
  </r>
  <r>
    <x v="45"/>
    <x v="7"/>
    <n v="6"/>
    <x v="6"/>
    <n v="5955"/>
    <n v="0"/>
    <n v="0"/>
    <n v="0"/>
    <n v="0"/>
    <n v="0"/>
    <n v="9"/>
    <n v="437"/>
    <n v="2284.5"/>
    <n v="7.2999999999999995E-2"/>
    <n v="0.38400000000000001"/>
  </r>
  <r>
    <x v="45"/>
    <x v="7"/>
    <n v="7"/>
    <x v="7"/>
    <n v="5955"/>
    <n v="0"/>
    <n v="0"/>
    <n v="0"/>
    <n v="0"/>
    <n v="0"/>
    <n v="0"/>
    <n v="0"/>
    <n v="0"/>
    <n v="0"/>
    <n v="0"/>
  </r>
  <r>
    <x v="45"/>
    <x v="7"/>
    <n v="8"/>
    <x v="8"/>
    <n v="5955"/>
    <n v="0"/>
    <n v="0"/>
    <n v="0"/>
    <n v="0"/>
    <n v="0"/>
    <n v="1"/>
    <n v="50"/>
    <n v="200"/>
    <n v="8.0000000000000002E-3"/>
    <n v="3.4000000000000002E-2"/>
  </r>
  <r>
    <x v="45"/>
    <x v="7"/>
    <n v="9"/>
    <x v="9"/>
    <n v="5955"/>
    <n v="0"/>
    <n v="0"/>
    <n v="0"/>
    <n v="0"/>
    <n v="0"/>
    <n v="1"/>
    <n v="25"/>
    <n v="37.5"/>
    <n v="4.0000000000000001E-3"/>
    <n v="6.0000000000000001E-3"/>
  </r>
  <r>
    <x v="45"/>
    <x v="8"/>
    <n v="0"/>
    <x v="0"/>
    <n v="6120"/>
    <n v="0"/>
    <n v="0"/>
    <n v="0"/>
    <n v="0"/>
    <n v="0"/>
    <n v="0"/>
    <n v="0"/>
    <n v="0"/>
    <n v="0"/>
    <n v="0"/>
  </r>
  <r>
    <x v="45"/>
    <x v="8"/>
    <n v="1"/>
    <x v="1"/>
    <n v="6120"/>
    <n v="0"/>
    <n v="0"/>
    <n v="0"/>
    <n v="0"/>
    <n v="0"/>
    <n v="9"/>
    <n v="806"/>
    <n v="4060"/>
    <n v="0.13200000000000001"/>
    <n v="0.66300000000000003"/>
  </r>
  <r>
    <x v="45"/>
    <x v="8"/>
    <n v="2"/>
    <x v="2"/>
    <n v="6120"/>
    <n v="0"/>
    <n v="0"/>
    <n v="0"/>
    <n v="0"/>
    <n v="0"/>
    <n v="7"/>
    <n v="6153"/>
    <n v="16640"/>
    <n v="1.004"/>
    <n v="2.718"/>
  </r>
  <r>
    <x v="45"/>
    <x v="8"/>
    <n v="3"/>
    <x v="3"/>
    <n v="6120"/>
    <n v="0"/>
    <n v="0"/>
    <n v="0"/>
    <n v="0"/>
    <n v="0"/>
    <n v="0"/>
    <n v="0"/>
    <n v="0"/>
    <n v="0"/>
    <n v="0"/>
  </r>
  <r>
    <x v="45"/>
    <x v="8"/>
    <n v="4"/>
    <x v="4"/>
    <n v="6120"/>
    <n v="0"/>
    <n v="0"/>
    <n v="0"/>
    <n v="0"/>
    <n v="0"/>
    <n v="0"/>
    <n v="0"/>
    <n v="0"/>
    <n v="0"/>
    <n v="0"/>
  </r>
  <r>
    <x v="45"/>
    <x v="8"/>
    <n v="5"/>
    <x v="5"/>
    <n v="6120"/>
    <n v="0"/>
    <n v="0"/>
    <n v="0"/>
    <n v="0"/>
    <n v="0"/>
    <n v="4"/>
    <n v="180"/>
    <n v="360"/>
    <n v="2.9000000000000001E-2"/>
    <n v="5.8999999999999997E-2"/>
  </r>
  <r>
    <x v="45"/>
    <x v="8"/>
    <n v="6"/>
    <x v="6"/>
    <n v="6120"/>
    <n v="0"/>
    <n v="0"/>
    <n v="0"/>
    <n v="0"/>
    <n v="0"/>
    <n v="8"/>
    <n v="1684"/>
    <n v="6437"/>
    <n v="0.27500000000000002"/>
    <n v="1.052"/>
  </r>
  <r>
    <x v="45"/>
    <x v="8"/>
    <n v="7"/>
    <x v="7"/>
    <n v="6120"/>
    <n v="0"/>
    <n v="0"/>
    <n v="0"/>
    <n v="0"/>
    <n v="0"/>
    <n v="0"/>
    <n v="0"/>
    <n v="0"/>
    <n v="0"/>
    <n v="0"/>
  </r>
  <r>
    <x v="45"/>
    <x v="8"/>
    <n v="8"/>
    <x v="8"/>
    <n v="6120"/>
    <n v="0"/>
    <n v="0"/>
    <n v="0"/>
    <n v="0"/>
    <n v="0"/>
    <n v="0"/>
    <n v="0"/>
    <n v="0"/>
    <n v="0"/>
    <n v="0"/>
  </r>
  <r>
    <x v="45"/>
    <x v="8"/>
    <n v="9"/>
    <x v="9"/>
    <n v="6120"/>
    <n v="0"/>
    <n v="0"/>
    <n v="0"/>
    <n v="0"/>
    <n v="0"/>
    <n v="0"/>
    <n v="0"/>
    <n v="0"/>
    <n v="0"/>
    <n v="0"/>
  </r>
  <r>
    <x v="46"/>
    <x v="0"/>
    <n v="0"/>
    <x v="0"/>
    <n v="2787"/>
    <n v="0"/>
    <n v="0"/>
    <n v="0"/>
    <n v="0"/>
    <n v="0"/>
    <n v="14"/>
    <n v="230"/>
    <n v="311.87"/>
    <n v="8.3000000000000004E-2"/>
    <n v="0.112"/>
  </r>
  <r>
    <x v="46"/>
    <x v="0"/>
    <n v="1"/>
    <x v="1"/>
    <n v="2787"/>
    <n v="0"/>
    <n v="0"/>
    <n v="0"/>
    <n v="0"/>
    <n v="0"/>
    <n v="13"/>
    <n v="392"/>
    <n v="783.33"/>
    <n v="0.14099999999999999"/>
    <n v="0.28100000000000003"/>
  </r>
  <r>
    <x v="46"/>
    <x v="0"/>
    <n v="2"/>
    <x v="2"/>
    <n v="2787"/>
    <n v="0"/>
    <n v="0"/>
    <n v="0"/>
    <n v="0"/>
    <n v="0"/>
    <n v="2"/>
    <n v="5581"/>
    <n v="29356.05"/>
    <n v="2.0030000000000001"/>
    <n v="10.532"/>
  </r>
  <r>
    <x v="46"/>
    <x v="0"/>
    <n v="3"/>
    <x v="3"/>
    <n v="2787"/>
    <n v="0"/>
    <n v="0"/>
    <n v="0"/>
    <n v="0"/>
    <n v="0"/>
    <n v="6"/>
    <n v="52"/>
    <n v="65.72"/>
    <n v="1.9E-2"/>
    <n v="2.4E-2"/>
  </r>
  <r>
    <x v="46"/>
    <x v="0"/>
    <n v="4"/>
    <x v="4"/>
    <n v="2787"/>
    <n v="0"/>
    <n v="0"/>
    <n v="0"/>
    <n v="0"/>
    <n v="0"/>
    <n v="8"/>
    <n v="58"/>
    <n v="112.3"/>
    <n v="2.1000000000000001E-2"/>
    <n v="0.04"/>
  </r>
  <r>
    <x v="46"/>
    <x v="0"/>
    <n v="5"/>
    <x v="5"/>
    <n v="2787"/>
    <n v="0"/>
    <n v="0"/>
    <n v="0"/>
    <n v="0"/>
    <n v="0"/>
    <n v="7"/>
    <n v="49"/>
    <n v="54.74"/>
    <n v="1.7999999999999999E-2"/>
    <n v="0.02"/>
  </r>
  <r>
    <x v="46"/>
    <x v="0"/>
    <n v="6"/>
    <x v="6"/>
    <n v="2787"/>
    <n v="0"/>
    <n v="0"/>
    <n v="0"/>
    <n v="0"/>
    <n v="0"/>
    <n v="6"/>
    <n v="56"/>
    <n v="451.35"/>
    <n v="0.02"/>
    <n v="0.16200000000000001"/>
  </r>
  <r>
    <x v="46"/>
    <x v="0"/>
    <n v="7"/>
    <x v="7"/>
    <n v="2787"/>
    <n v="0"/>
    <n v="0"/>
    <n v="0"/>
    <n v="0"/>
    <n v="0"/>
    <n v="3"/>
    <n v="9"/>
    <n v="7.28"/>
    <n v="3.0000000000000001E-3"/>
    <n v="3.0000000000000001E-3"/>
  </r>
  <r>
    <x v="46"/>
    <x v="0"/>
    <n v="8"/>
    <x v="8"/>
    <n v="2787"/>
    <n v="0"/>
    <n v="0"/>
    <n v="0"/>
    <n v="0"/>
    <n v="0"/>
    <n v="1"/>
    <n v="1"/>
    <n v="5"/>
    <n v="0"/>
    <n v="2E-3"/>
  </r>
  <r>
    <x v="46"/>
    <x v="0"/>
    <n v="9"/>
    <x v="9"/>
    <n v="2787"/>
    <n v="0"/>
    <n v="0"/>
    <n v="0"/>
    <n v="0"/>
    <n v="0"/>
    <n v="30"/>
    <n v="158"/>
    <n v="106.61"/>
    <n v="5.7000000000000002E-2"/>
    <n v="3.7999999999999999E-2"/>
  </r>
  <r>
    <x v="46"/>
    <x v="1"/>
    <n v="0"/>
    <x v="0"/>
    <n v="2794"/>
    <n v="0"/>
    <n v="0"/>
    <n v="0"/>
    <n v="0"/>
    <n v="0"/>
    <n v="16"/>
    <n v="530"/>
    <n v="423.31"/>
    <n v="0.19"/>
    <n v="0.152"/>
  </r>
  <r>
    <x v="46"/>
    <x v="1"/>
    <n v="1"/>
    <x v="1"/>
    <n v="2794"/>
    <n v="0"/>
    <n v="0"/>
    <n v="0"/>
    <n v="0"/>
    <n v="0"/>
    <n v="14"/>
    <n v="180"/>
    <n v="469.72"/>
    <n v="6.4000000000000001E-2"/>
    <n v="0.16800000000000001"/>
  </r>
  <r>
    <x v="46"/>
    <x v="1"/>
    <n v="2"/>
    <x v="2"/>
    <n v="2794"/>
    <n v="1"/>
    <n v="2770"/>
    <n v="15419.67"/>
    <n v="0.99099999999999999"/>
    <n v="5.5190000000000001"/>
    <n v="4"/>
    <n v="8384"/>
    <n v="50237.57"/>
    <n v="3"/>
    <n v="17.981000000000002"/>
  </r>
  <r>
    <x v="46"/>
    <x v="1"/>
    <n v="3"/>
    <x v="3"/>
    <n v="2794"/>
    <n v="1"/>
    <n v="1700"/>
    <n v="2975"/>
    <n v="0.60799999999999998"/>
    <n v="1.0640000000000001"/>
    <n v="14"/>
    <n v="398"/>
    <n v="538.29999999999995"/>
    <n v="0.14199999999999999"/>
    <n v="0.193"/>
  </r>
  <r>
    <x v="46"/>
    <x v="1"/>
    <n v="4"/>
    <x v="4"/>
    <n v="2794"/>
    <n v="0"/>
    <n v="0"/>
    <n v="0"/>
    <n v="0"/>
    <n v="0"/>
    <n v="3"/>
    <n v="81"/>
    <n v="50.7"/>
    <n v="2.9000000000000001E-2"/>
    <n v="1.7999999999999999E-2"/>
  </r>
  <r>
    <x v="46"/>
    <x v="1"/>
    <n v="5"/>
    <x v="5"/>
    <n v="2794"/>
    <n v="0"/>
    <n v="0"/>
    <n v="0"/>
    <n v="0"/>
    <n v="0"/>
    <n v="10"/>
    <n v="32"/>
    <n v="92.46"/>
    <n v="1.0999999999999999E-2"/>
    <n v="3.3000000000000002E-2"/>
  </r>
  <r>
    <x v="46"/>
    <x v="1"/>
    <n v="6"/>
    <x v="6"/>
    <n v="2794"/>
    <n v="0"/>
    <n v="0"/>
    <n v="0"/>
    <n v="0"/>
    <n v="0"/>
    <n v="1"/>
    <n v="6"/>
    <n v="14.88"/>
    <n v="2E-3"/>
    <n v="5.0000000000000001E-3"/>
  </r>
  <r>
    <x v="46"/>
    <x v="1"/>
    <n v="7"/>
    <x v="7"/>
    <n v="2794"/>
    <n v="0"/>
    <n v="0"/>
    <n v="0"/>
    <n v="0"/>
    <n v="0"/>
    <n v="0"/>
    <n v="0"/>
    <n v="0"/>
    <n v="0"/>
    <n v="0"/>
  </r>
  <r>
    <x v="46"/>
    <x v="1"/>
    <n v="8"/>
    <x v="8"/>
    <n v="2794"/>
    <n v="0"/>
    <n v="0"/>
    <n v="0"/>
    <n v="0"/>
    <n v="0"/>
    <n v="0"/>
    <n v="0"/>
    <n v="0"/>
    <n v="0"/>
    <n v="0"/>
  </r>
  <r>
    <x v="46"/>
    <x v="1"/>
    <n v="9"/>
    <x v="9"/>
    <n v="2794"/>
    <n v="0"/>
    <n v="0"/>
    <n v="0"/>
    <n v="0"/>
    <n v="0"/>
    <n v="23"/>
    <n v="361"/>
    <n v="285.54000000000002"/>
    <n v="0.129"/>
    <n v="0.10199999999999999"/>
  </r>
  <r>
    <x v="46"/>
    <x v="2"/>
    <n v="0"/>
    <x v="0"/>
    <n v="2829"/>
    <n v="0"/>
    <n v="0"/>
    <n v="0"/>
    <n v="0"/>
    <n v="0"/>
    <n v="14"/>
    <n v="1992"/>
    <n v="2031.27"/>
    <n v="0.70399999999999996"/>
    <n v="0.71799999999999997"/>
  </r>
  <r>
    <x v="46"/>
    <x v="2"/>
    <n v="1"/>
    <x v="1"/>
    <n v="2829"/>
    <n v="0"/>
    <n v="0"/>
    <n v="0"/>
    <n v="0"/>
    <n v="0"/>
    <n v="8"/>
    <n v="100"/>
    <n v="151.97"/>
    <n v="3.5000000000000003E-2"/>
    <n v="5.3999999999999999E-2"/>
  </r>
  <r>
    <x v="46"/>
    <x v="2"/>
    <n v="2"/>
    <x v="2"/>
    <n v="2829"/>
    <n v="1"/>
    <n v="2836"/>
    <n v="17242.88"/>
    <n v="1.002"/>
    <n v="6.0940000000000003"/>
    <n v="1"/>
    <n v="2842"/>
    <n v="22934.94"/>
    <n v="1.004"/>
    <n v="8.1059999999999999"/>
  </r>
  <r>
    <x v="46"/>
    <x v="2"/>
    <n v="3"/>
    <x v="3"/>
    <n v="2829"/>
    <n v="4"/>
    <n v="286"/>
    <n v="2308.6999999999998"/>
    <n v="0.10100000000000001"/>
    <n v="0.81599999999999995"/>
    <n v="14"/>
    <n v="599"/>
    <n v="1098.56"/>
    <n v="0.21199999999999999"/>
    <n v="0.38800000000000001"/>
  </r>
  <r>
    <x v="46"/>
    <x v="2"/>
    <n v="4"/>
    <x v="4"/>
    <n v="2829"/>
    <n v="0"/>
    <n v="0"/>
    <n v="0"/>
    <n v="0"/>
    <n v="0"/>
    <n v="3"/>
    <n v="36"/>
    <n v="110.7"/>
    <n v="1.2999999999999999E-2"/>
    <n v="3.9E-2"/>
  </r>
  <r>
    <x v="46"/>
    <x v="2"/>
    <n v="5"/>
    <x v="5"/>
    <n v="2829"/>
    <n v="0"/>
    <n v="0"/>
    <n v="0"/>
    <n v="0"/>
    <n v="0"/>
    <n v="6"/>
    <n v="236"/>
    <n v="256.58999999999997"/>
    <n v="8.3000000000000004E-2"/>
    <n v="9.0999999999999998E-2"/>
  </r>
  <r>
    <x v="46"/>
    <x v="2"/>
    <n v="6"/>
    <x v="6"/>
    <n v="2829"/>
    <n v="0"/>
    <n v="0"/>
    <n v="0"/>
    <n v="0"/>
    <n v="0"/>
    <n v="1"/>
    <n v="491"/>
    <n v="211.13"/>
    <n v="0.17399999999999999"/>
    <n v="7.4999999999999997E-2"/>
  </r>
  <r>
    <x v="46"/>
    <x v="2"/>
    <n v="7"/>
    <x v="7"/>
    <n v="2829"/>
    <n v="0"/>
    <n v="0"/>
    <n v="0"/>
    <n v="0"/>
    <n v="0"/>
    <n v="0"/>
    <n v="0"/>
    <n v="0"/>
    <n v="0"/>
    <n v="0"/>
  </r>
  <r>
    <x v="46"/>
    <x v="2"/>
    <n v="8"/>
    <x v="8"/>
    <n v="2829"/>
    <n v="0"/>
    <n v="0"/>
    <n v="0"/>
    <n v="0"/>
    <n v="0"/>
    <n v="0"/>
    <n v="0"/>
    <n v="0"/>
    <n v="0"/>
    <n v="0"/>
  </r>
  <r>
    <x v="46"/>
    <x v="2"/>
    <n v="9"/>
    <x v="9"/>
    <n v="2829"/>
    <n v="0"/>
    <n v="0"/>
    <n v="0"/>
    <n v="0"/>
    <n v="0"/>
    <n v="28"/>
    <n v="322"/>
    <n v="272.10000000000002"/>
    <n v="0.114"/>
    <n v="9.6000000000000002E-2"/>
  </r>
  <r>
    <x v="46"/>
    <x v="3"/>
    <n v="0"/>
    <x v="0"/>
    <n v="2844"/>
    <n v="0"/>
    <n v="0"/>
    <n v="0"/>
    <n v="0"/>
    <n v="0"/>
    <n v="12"/>
    <n v="239"/>
    <n v="195.46"/>
    <n v="8.4000000000000005E-2"/>
    <n v="6.9000000000000006E-2"/>
  </r>
  <r>
    <x v="46"/>
    <x v="3"/>
    <n v="1"/>
    <x v="1"/>
    <n v="2844"/>
    <n v="0"/>
    <n v="0"/>
    <n v="0"/>
    <n v="0"/>
    <n v="0"/>
    <n v="30"/>
    <n v="395"/>
    <n v="708.63"/>
    <n v="0.13900000000000001"/>
    <n v="0.249"/>
  </r>
  <r>
    <x v="46"/>
    <x v="3"/>
    <n v="2"/>
    <x v="2"/>
    <n v="2844"/>
    <n v="0"/>
    <n v="0"/>
    <n v="0"/>
    <n v="0"/>
    <n v="0"/>
    <n v="0"/>
    <n v="0"/>
    <n v="0"/>
    <n v="0"/>
    <n v="0"/>
  </r>
  <r>
    <x v="46"/>
    <x v="3"/>
    <n v="3"/>
    <x v="3"/>
    <n v="2844"/>
    <n v="0"/>
    <n v="0"/>
    <n v="0"/>
    <n v="0"/>
    <n v="0"/>
    <n v="17"/>
    <n v="1190"/>
    <n v="2502.36"/>
    <n v="0.41799999999999998"/>
    <n v="0.88"/>
  </r>
  <r>
    <x v="46"/>
    <x v="3"/>
    <n v="4"/>
    <x v="4"/>
    <n v="2844"/>
    <n v="0"/>
    <n v="0"/>
    <n v="0"/>
    <n v="0"/>
    <n v="0"/>
    <n v="4"/>
    <n v="64"/>
    <n v="166.73"/>
    <n v="2.3E-2"/>
    <n v="5.8999999999999997E-2"/>
  </r>
  <r>
    <x v="46"/>
    <x v="3"/>
    <n v="5"/>
    <x v="5"/>
    <n v="2844"/>
    <n v="0"/>
    <n v="0"/>
    <n v="0"/>
    <n v="0"/>
    <n v="0"/>
    <n v="9"/>
    <n v="61"/>
    <n v="154.09"/>
    <n v="2.1000000000000001E-2"/>
    <n v="5.3999999999999999E-2"/>
  </r>
  <r>
    <x v="46"/>
    <x v="3"/>
    <n v="6"/>
    <x v="6"/>
    <n v="2844"/>
    <n v="0"/>
    <n v="0"/>
    <n v="0"/>
    <n v="0"/>
    <n v="0"/>
    <n v="1"/>
    <n v="5"/>
    <n v="4.67"/>
    <n v="2E-3"/>
    <n v="2E-3"/>
  </r>
  <r>
    <x v="46"/>
    <x v="3"/>
    <n v="7"/>
    <x v="7"/>
    <n v="2844"/>
    <n v="0"/>
    <n v="0"/>
    <n v="0"/>
    <n v="0"/>
    <n v="0"/>
    <n v="0"/>
    <n v="0"/>
    <n v="0"/>
    <n v="0"/>
    <n v="0"/>
  </r>
  <r>
    <x v="46"/>
    <x v="3"/>
    <n v="8"/>
    <x v="8"/>
    <n v="2844"/>
    <n v="0"/>
    <n v="0"/>
    <n v="0"/>
    <n v="0"/>
    <n v="0"/>
    <n v="1"/>
    <n v="71"/>
    <n v="42.97"/>
    <n v="2.5000000000000001E-2"/>
    <n v="1.4999999999999999E-2"/>
  </r>
  <r>
    <x v="46"/>
    <x v="3"/>
    <n v="9"/>
    <x v="9"/>
    <n v="2844"/>
    <n v="0"/>
    <n v="0"/>
    <n v="0"/>
    <n v="0"/>
    <n v="0"/>
    <n v="17"/>
    <n v="180"/>
    <n v="224.12"/>
    <n v="6.3E-2"/>
    <n v="7.9000000000000001E-2"/>
  </r>
  <r>
    <x v="46"/>
    <x v="4"/>
    <n v="0"/>
    <x v="0"/>
    <n v="2847"/>
    <n v="0"/>
    <n v="0"/>
    <n v="0"/>
    <n v="0"/>
    <n v="0"/>
    <n v="9"/>
    <n v="158"/>
    <n v="121.78"/>
    <n v="5.5E-2"/>
    <n v="4.2999999999999997E-2"/>
  </r>
  <r>
    <x v="46"/>
    <x v="4"/>
    <n v="1"/>
    <x v="1"/>
    <n v="2847"/>
    <n v="0"/>
    <n v="0"/>
    <n v="0"/>
    <n v="0"/>
    <n v="0"/>
    <n v="22"/>
    <n v="149"/>
    <n v="251.49"/>
    <n v="5.1999999999999998E-2"/>
    <n v="8.7999999999999995E-2"/>
  </r>
  <r>
    <x v="46"/>
    <x v="4"/>
    <n v="2"/>
    <x v="2"/>
    <n v="2847"/>
    <n v="0"/>
    <n v="0"/>
    <n v="0"/>
    <n v="0"/>
    <n v="0"/>
    <n v="2"/>
    <n v="4344"/>
    <n v="6498.4"/>
    <n v="1.526"/>
    <n v="2.282"/>
  </r>
  <r>
    <x v="46"/>
    <x v="4"/>
    <n v="3"/>
    <x v="3"/>
    <n v="2847"/>
    <n v="0"/>
    <n v="0"/>
    <n v="0"/>
    <n v="0"/>
    <n v="0"/>
    <n v="6"/>
    <n v="105"/>
    <n v="130.30000000000001"/>
    <n v="3.6999999999999998E-2"/>
    <n v="4.5999999999999999E-2"/>
  </r>
  <r>
    <x v="46"/>
    <x v="4"/>
    <n v="4"/>
    <x v="4"/>
    <n v="2847"/>
    <n v="0"/>
    <n v="0"/>
    <n v="0"/>
    <n v="0"/>
    <n v="0"/>
    <n v="0"/>
    <n v="0"/>
    <n v="0"/>
    <n v="0"/>
    <n v="0"/>
  </r>
  <r>
    <x v="46"/>
    <x v="4"/>
    <n v="5"/>
    <x v="5"/>
    <n v="2847"/>
    <n v="0"/>
    <n v="0"/>
    <n v="0"/>
    <n v="0"/>
    <n v="0"/>
    <n v="11"/>
    <n v="621"/>
    <n v="1623.01"/>
    <n v="0.218"/>
    <n v="0.56999999999999995"/>
  </r>
  <r>
    <x v="46"/>
    <x v="4"/>
    <n v="6"/>
    <x v="6"/>
    <n v="2847"/>
    <n v="0"/>
    <n v="0"/>
    <n v="0"/>
    <n v="0"/>
    <n v="0"/>
    <n v="0"/>
    <n v="0"/>
    <n v="0"/>
    <n v="0"/>
    <n v="0"/>
  </r>
  <r>
    <x v="46"/>
    <x v="4"/>
    <n v="7"/>
    <x v="7"/>
    <n v="2847"/>
    <n v="0"/>
    <n v="0"/>
    <n v="0"/>
    <n v="0"/>
    <n v="0"/>
    <n v="0"/>
    <n v="0"/>
    <n v="0"/>
    <n v="0"/>
    <n v="0"/>
  </r>
  <r>
    <x v="46"/>
    <x v="4"/>
    <n v="8"/>
    <x v="8"/>
    <n v="2847"/>
    <n v="0"/>
    <n v="0"/>
    <n v="0"/>
    <n v="0"/>
    <n v="0"/>
    <n v="0"/>
    <n v="0"/>
    <n v="0"/>
    <n v="0"/>
    <n v="0"/>
  </r>
  <r>
    <x v="46"/>
    <x v="4"/>
    <n v="9"/>
    <x v="9"/>
    <n v="2847"/>
    <n v="0"/>
    <n v="0"/>
    <n v="0"/>
    <n v="0"/>
    <n v="0"/>
    <n v="20"/>
    <n v="302"/>
    <n v="287.38"/>
    <n v="0.106"/>
    <n v="0.10100000000000001"/>
  </r>
  <r>
    <x v="46"/>
    <x v="5"/>
    <n v="0"/>
    <x v="0"/>
    <n v="2874"/>
    <n v="0"/>
    <n v="0"/>
    <n v="0"/>
    <n v="0"/>
    <n v="0"/>
    <n v="18"/>
    <n v="155"/>
    <n v="98.49"/>
    <n v="5.3999999999999999E-2"/>
    <n v="3.4000000000000002E-2"/>
  </r>
  <r>
    <x v="46"/>
    <x v="5"/>
    <n v="1"/>
    <x v="1"/>
    <n v="2874"/>
    <n v="0"/>
    <n v="0"/>
    <n v="0"/>
    <n v="0"/>
    <n v="0"/>
    <n v="24"/>
    <n v="1784"/>
    <n v="1852.48"/>
    <n v="0.621"/>
    <n v="0.64500000000000002"/>
  </r>
  <r>
    <x v="46"/>
    <x v="5"/>
    <n v="2"/>
    <x v="2"/>
    <n v="2874"/>
    <n v="0"/>
    <n v="0"/>
    <n v="0"/>
    <n v="0"/>
    <n v="0"/>
    <n v="1"/>
    <n v="2871"/>
    <n v="20097"/>
    <n v="0.999"/>
    <n v="6.9930000000000003"/>
  </r>
  <r>
    <x v="46"/>
    <x v="5"/>
    <n v="3"/>
    <x v="3"/>
    <n v="2874"/>
    <n v="0"/>
    <n v="0"/>
    <n v="0"/>
    <n v="0"/>
    <n v="0"/>
    <n v="21"/>
    <n v="332"/>
    <n v="645.55999999999995"/>
    <n v="0.11600000000000001"/>
    <n v="0.22500000000000001"/>
  </r>
  <r>
    <x v="46"/>
    <x v="5"/>
    <n v="4"/>
    <x v="4"/>
    <n v="2874"/>
    <n v="0"/>
    <n v="0"/>
    <n v="0"/>
    <n v="0"/>
    <n v="0"/>
    <n v="2"/>
    <n v="21"/>
    <n v="32.92"/>
    <n v="7.0000000000000001E-3"/>
    <n v="1.0999999999999999E-2"/>
  </r>
  <r>
    <x v="46"/>
    <x v="5"/>
    <n v="5"/>
    <x v="5"/>
    <n v="2874"/>
    <n v="0"/>
    <n v="0"/>
    <n v="0"/>
    <n v="0"/>
    <n v="0"/>
    <n v="8"/>
    <n v="416"/>
    <n v="829.01"/>
    <n v="0.14499999999999999"/>
    <n v="0.28799999999999998"/>
  </r>
  <r>
    <x v="46"/>
    <x v="5"/>
    <n v="6"/>
    <x v="6"/>
    <n v="2874"/>
    <n v="0"/>
    <n v="0"/>
    <n v="0"/>
    <n v="0"/>
    <n v="0"/>
    <n v="4"/>
    <n v="7"/>
    <n v="12.27"/>
    <n v="2E-3"/>
    <n v="4.0000000000000001E-3"/>
  </r>
  <r>
    <x v="46"/>
    <x v="5"/>
    <n v="7"/>
    <x v="7"/>
    <n v="2874"/>
    <n v="0"/>
    <n v="0"/>
    <n v="0"/>
    <n v="0"/>
    <n v="0"/>
    <n v="0"/>
    <n v="0"/>
    <n v="0"/>
    <n v="0"/>
    <n v="0"/>
  </r>
  <r>
    <x v="46"/>
    <x v="5"/>
    <n v="8"/>
    <x v="8"/>
    <n v="2874"/>
    <n v="0"/>
    <n v="0"/>
    <n v="0"/>
    <n v="0"/>
    <n v="0"/>
    <n v="1"/>
    <n v="318"/>
    <n v="148.4"/>
    <n v="0.111"/>
    <n v="5.1999999999999998E-2"/>
  </r>
  <r>
    <x v="46"/>
    <x v="5"/>
    <n v="9"/>
    <x v="9"/>
    <n v="2874"/>
    <n v="0"/>
    <n v="0"/>
    <n v="0"/>
    <n v="0"/>
    <n v="0"/>
    <n v="18"/>
    <n v="247"/>
    <n v="232.74"/>
    <n v="8.5999999999999993E-2"/>
    <n v="8.1000000000000003E-2"/>
  </r>
  <r>
    <x v="46"/>
    <x v="6"/>
    <n v="0"/>
    <x v="0"/>
    <n v="2901"/>
    <n v="0"/>
    <n v="0"/>
    <n v="0"/>
    <n v="0"/>
    <n v="0"/>
    <n v="12"/>
    <n v="356"/>
    <n v="333"/>
    <n v="0.123"/>
    <n v="0.115"/>
  </r>
  <r>
    <x v="46"/>
    <x v="6"/>
    <n v="1"/>
    <x v="1"/>
    <n v="2901"/>
    <n v="0"/>
    <n v="0"/>
    <n v="0"/>
    <n v="0"/>
    <n v="0"/>
    <n v="24"/>
    <n v="277"/>
    <n v="595.79"/>
    <n v="9.5000000000000001E-2"/>
    <n v="0.20499999999999999"/>
  </r>
  <r>
    <x v="46"/>
    <x v="6"/>
    <n v="2"/>
    <x v="2"/>
    <n v="2901"/>
    <n v="0"/>
    <n v="0"/>
    <n v="0"/>
    <n v="0"/>
    <n v="0"/>
    <n v="2"/>
    <n v="5796"/>
    <n v="18117.3"/>
    <n v="1.998"/>
    <n v="6.2450000000000001"/>
  </r>
  <r>
    <x v="46"/>
    <x v="6"/>
    <n v="3"/>
    <x v="3"/>
    <n v="2901"/>
    <n v="0"/>
    <n v="0"/>
    <n v="0"/>
    <n v="0"/>
    <n v="0"/>
    <n v="6"/>
    <n v="163"/>
    <n v="161.63"/>
    <n v="5.6000000000000001E-2"/>
    <n v="5.6000000000000001E-2"/>
  </r>
  <r>
    <x v="46"/>
    <x v="6"/>
    <n v="4"/>
    <x v="4"/>
    <n v="2901"/>
    <n v="0"/>
    <n v="0"/>
    <n v="0"/>
    <n v="0"/>
    <n v="0"/>
    <n v="1"/>
    <n v="20"/>
    <n v="195"/>
    <n v="7.0000000000000001E-3"/>
    <n v="6.7000000000000004E-2"/>
  </r>
  <r>
    <x v="46"/>
    <x v="6"/>
    <n v="5"/>
    <x v="5"/>
    <n v="2901"/>
    <n v="0"/>
    <n v="0"/>
    <n v="0"/>
    <n v="0"/>
    <n v="0"/>
    <n v="11"/>
    <n v="72"/>
    <n v="133.04"/>
    <n v="2.5000000000000001E-2"/>
    <n v="4.5999999999999999E-2"/>
  </r>
  <r>
    <x v="46"/>
    <x v="6"/>
    <n v="6"/>
    <x v="6"/>
    <n v="2901"/>
    <n v="1"/>
    <n v="2883"/>
    <n v="54208.23"/>
    <n v="0.99399999999999999"/>
    <n v="18.686"/>
    <n v="2"/>
    <n v="67"/>
    <n v="714.90999999999599"/>
    <n v="2.3E-2"/>
    <n v="0.246"/>
  </r>
  <r>
    <x v="46"/>
    <x v="6"/>
    <n v="7"/>
    <x v="7"/>
    <n v="2901"/>
    <n v="0"/>
    <n v="0"/>
    <n v="0"/>
    <n v="0"/>
    <n v="0"/>
    <n v="0"/>
    <n v="0"/>
    <n v="0"/>
    <n v="0"/>
    <n v="0"/>
  </r>
  <r>
    <x v="46"/>
    <x v="6"/>
    <n v="8"/>
    <x v="8"/>
    <n v="2901"/>
    <n v="0"/>
    <n v="0"/>
    <n v="0"/>
    <n v="0"/>
    <n v="0"/>
    <n v="0"/>
    <n v="0"/>
    <n v="0"/>
    <n v="0"/>
    <n v="0"/>
  </r>
  <r>
    <x v="46"/>
    <x v="6"/>
    <n v="9"/>
    <x v="9"/>
    <n v="2901"/>
    <n v="0"/>
    <n v="0"/>
    <n v="0"/>
    <n v="0"/>
    <n v="0"/>
    <n v="16"/>
    <n v="184"/>
    <n v="127.03"/>
    <n v="6.3E-2"/>
    <n v="4.3999999999999997E-2"/>
  </r>
  <r>
    <x v="46"/>
    <x v="7"/>
    <n v="0"/>
    <x v="0"/>
    <n v="2910"/>
    <n v="0"/>
    <n v="0"/>
    <n v="0"/>
    <n v="0"/>
    <n v="0"/>
    <n v="8"/>
    <n v="71"/>
    <n v="64.069999999999993"/>
    <n v="2.4E-2"/>
    <n v="2.1999999999999999E-2"/>
  </r>
  <r>
    <x v="46"/>
    <x v="7"/>
    <n v="1"/>
    <x v="1"/>
    <n v="2910"/>
    <n v="0"/>
    <n v="0"/>
    <n v="0"/>
    <n v="0"/>
    <n v="0"/>
    <n v="21"/>
    <n v="168"/>
    <n v="310.41000000000003"/>
    <n v="5.8000000000000003E-2"/>
    <n v="0.107"/>
  </r>
  <r>
    <x v="46"/>
    <x v="7"/>
    <n v="2"/>
    <x v="2"/>
    <n v="2910"/>
    <n v="0"/>
    <n v="0"/>
    <n v="0"/>
    <n v="0"/>
    <n v="0"/>
    <n v="3"/>
    <n v="8699"/>
    <n v="38301.449999999997"/>
    <n v="2.988"/>
    <n v="13.162000000000001"/>
  </r>
  <r>
    <x v="46"/>
    <x v="7"/>
    <n v="3"/>
    <x v="3"/>
    <n v="2910"/>
    <n v="0"/>
    <n v="0"/>
    <n v="0"/>
    <n v="0"/>
    <n v="0"/>
    <n v="13"/>
    <n v="329"/>
    <n v="1805.04"/>
    <n v="0.113"/>
    <n v="0.62"/>
  </r>
  <r>
    <x v="46"/>
    <x v="7"/>
    <n v="4"/>
    <x v="4"/>
    <n v="2910"/>
    <n v="0"/>
    <n v="0"/>
    <n v="0"/>
    <n v="0"/>
    <n v="0"/>
    <n v="0"/>
    <n v="0"/>
    <n v="0"/>
    <n v="0"/>
    <n v="0"/>
  </r>
  <r>
    <x v="46"/>
    <x v="7"/>
    <n v="5"/>
    <x v="5"/>
    <n v="2910"/>
    <n v="0"/>
    <n v="0"/>
    <n v="0"/>
    <n v="0"/>
    <n v="0"/>
    <n v="8"/>
    <n v="32"/>
    <n v="40.770000000000003"/>
    <n v="1.0999999999999999E-2"/>
    <n v="1.4E-2"/>
  </r>
  <r>
    <x v="46"/>
    <x v="7"/>
    <n v="6"/>
    <x v="6"/>
    <n v="2910"/>
    <n v="0"/>
    <n v="0"/>
    <n v="0"/>
    <n v="0"/>
    <n v="0"/>
    <n v="4"/>
    <n v="408"/>
    <n v="1730.15"/>
    <n v="0.14000000000000001"/>
    <n v="0.59499999999999997"/>
  </r>
  <r>
    <x v="46"/>
    <x v="7"/>
    <n v="7"/>
    <x v="7"/>
    <n v="2910"/>
    <n v="0"/>
    <n v="0"/>
    <n v="0"/>
    <n v="0"/>
    <n v="0"/>
    <n v="0"/>
    <n v="0"/>
    <n v="0"/>
    <n v="0"/>
    <n v="0"/>
  </r>
  <r>
    <x v="46"/>
    <x v="7"/>
    <n v="8"/>
    <x v="8"/>
    <n v="2910"/>
    <n v="0"/>
    <n v="0"/>
    <n v="0"/>
    <n v="0"/>
    <n v="0"/>
    <n v="0"/>
    <n v="0"/>
    <n v="0"/>
    <n v="0"/>
    <n v="0"/>
  </r>
  <r>
    <x v="46"/>
    <x v="7"/>
    <n v="9"/>
    <x v="9"/>
    <n v="2910"/>
    <n v="0"/>
    <n v="0"/>
    <n v="0"/>
    <n v="0"/>
    <n v="0"/>
    <n v="20"/>
    <n v="291"/>
    <n v="724.03"/>
    <n v="0.1"/>
    <n v="0.249"/>
  </r>
  <r>
    <x v="46"/>
    <x v="8"/>
    <n v="0"/>
    <x v="0"/>
    <n v="2935"/>
    <n v="0"/>
    <n v="0"/>
    <n v="0"/>
    <n v="0"/>
    <n v="0"/>
    <n v="15"/>
    <n v="69"/>
    <n v="86.12"/>
    <n v="2.4E-2"/>
    <n v="2.9000000000000001E-2"/>
  </r>
  <r>
    <x v="46"/>
    <x v="8"/>
    <n v="1"/>
    <x v="1"/>
    <n v="2935"/>
    <n v="0"/>
    <n v="0"/>
    <n v="0"/>
    <n v="0"/>
    <n v="0"/>
    <n v="17"/>
    <n v="190"/>
    <n v="579.97"/>
    <n v="6.5000000000000002E-2"/>
    <n v="0.19800000000000001"/>
  </r>
  <r>
    <x v="46"/>
    <x v="8"/>
    <n v="2"/>
    <x v="2"/>
    <n v="2935"/>
    <n v="0"/>
    <n v="0"/>
    <n v="0"/>
    <n v="0"/>
    <n v="0"/>
    <n v="2"/>
    <n v="5894"/>
    <n v="46944.13"/>
    <n v="2.008"/>
    <n v="15.994"/>
  </r>
  <r>
    <x v="46"/>
    <x v="8"/>
    <n v="3"/>
    <x v="3"/>
    <n v="2935"/>
    <n v="0"/>
    <n v="0"/>
    <n v="0"/>
    <n v="0"/>
    <n v="0"/>
    <n v="0"/>
    <n v="0"/>
    <n v="0"/>
    <n v="0"/>
    <n v="0"/>
  </r>
  <r>
    <x v="46"/>
    <x v="8"/>
    <n v="4"/>
    <x v="4"/>
    <n v="2935"/>
    <n v="0"/>
    <n v="0"/>
    <n v="0"/>
    <n v="0"/>
    <n v="0"/>
    <n v="1"/>
    <n v="1"/>
    <n v="1.02"/>
    <n v="0"/>
    <n v="0"/>
  </r>
  <r>
    <x v="46"/>
    <x v="8"/>
    <n v="5"/>
    <x v="5"/>
    <n v="2935"/>
    <n v="0"/>
    <n v="0"/>
    <n v="0"/>
    <n v="0"/>
    <n v="0"/>
    <n v="8"/>
    <n v="110"/>
    <n v="197.38"/>
    <n v="3.6999999999999998E-2"/>
    <n v="6.7000000000000004E-2"/>
  </r>
  <r>
    <x v="46"/>
    <x v="8"/>
    <n v="6"/>
    <x v="6"/>
    <n v="2935"/>
    <n v="0"/>
    <n v="0"/>
    <n v="0"/>
    <n v="0"/>
    <n v="0"/>
    <n v="1"/>
    <n v="20"/>
    <n v="60"/>
    <n v="7.0000000000000001E-3"/>
    <n v="0.02"/>
  </r>
  <r>
    <x v="46"/>
    <x v="8"/>
    <n v="7"/>
    <x v="7"/>
    <n v="2935"/>
    <n v="0"/>
    <n v="0"/>
    <n v="0"/>
    <n v="0"/>
    <n v="0"/>
    <n v="0"/>
    <n v="0"/>
    <n v="0"/>
    <n v="0"/>
    <n v="0"/>
  </r>
  <r>
    <x v="46"/>
    <x v="8"/>
    <n v="8"/>
    <x v="8"/>
    <n v="2935"/>
    <n v="0"/>
    <n v="0"/>
    <n v="0"/>
    <n v="0"/>
    <n v="0"/>
    <n v="0"/>
    <n v="0"/>
    <n v="0"/>
    <n v="0"/>
    <n v="0"/>
  </r>
  <r>
    <x v="46"/>
    <x v="8"/>
    <n v="9"/>
    <x v="9"/>
    <n v="2935"/>
    <n v="0"/>
    <n v="0"/>
    <n v="0"/>
    <n v="0"/>
    <n v="0"/>
    <n v="14"/>
    <n v="84"/>
    <n v="103.09"/>
    <n v="2.9000000000000001E-2"/>
    <n v="3.5000000000000003E-2"/>
  </r>
  <r>
    <x v="47"/>
    <x v="0"/>
    <n v="0"/>
    <x v="0"/>
    <n v="56038"/>
    <n v="0"/>
    <n v="0"/>
    <n v="0"/>
    <n v="0"/>
    <n v="0"/>
    <n v="27"/>
    <n v="4784"/>
    <n v="598.6"/>
    <n v="8.5000000000000006E-2"/>
    <n v="1.0999999999999999E-2"/>
  </r>
  <r>
    <x v="47"/>
    <x v="0"/>
    <n v="1"/>
    <x v="1"/>
    <n v="56038"/>
    <n v="0"/>
    <n v="0"/>
    <n v="0"/>
    <n v="0"/>
    <n v="0"/>
    <n v="247"/>
    <n v="9688"/>
    <n v="7754.15"/>
    <n v="0.17299999999999999"/>
    <n v="0.13800000000000001"/>
  </r>
  <r>
    <x v="47"/>
    <x v="0"/>
    <n v="2"/>
    <x v="2"/>
    <n v="56038"/>
    <n v="0"/>
    <n v="0"/>
    <n v="0"/>
    <n v="0"/>
    <n v="0"/>
    <n v="14"/>
    <n v="47328"/>
    <n v="14519.31"/>
    <n v="0.84499999999999997"/>
    <n v="0.25900000000000001"/>
  </r>
  <r>
    <x v="47"/>
    <x v="0"/>
    <n v="3"/>
    <x v="3"/>
    <n v="56038"/>
    <n v="0"/>
    <n v="0"/>
    <n v="0"/>
    <n v="0"/>
    <n v="0"/>
    <n v="75"/>
    <n v="14671"/>
    <n v="54297.85"/>
    <n v="0.26200000000000001"/>
    <n v="0.96899999999999997"/>
  </r>
  <r>
    <x v="47"/>
    <x v="0"/>
    <n v="4"/>
    <x v="4"/>
    <n v="56038"/>
    <n v="0"/>
    <n v="0"/>
    <n v="0"/>
    <n v="0"/>
    <n v="0"/>
    <n v="19"/>
    <n v="4357"/>
    <n v="1677.5"/>
    <n v="7.8E-2"/>
    <n v="0.03"/>
  </r>
  <r>
    <x v="47"/>
    <x v="0"/>
    <n v="5"/>
    <x v="5"/>
    <n v="56038"/>
    <n v="0"/>
    <n v="0"/>
    <n v="0"/>
    <n v="0"/>
    <n v="0"/>
    <n v="177"/>
    <n v="62803"/>
    <n v="31616.75"/>
    <n v="1.121"/>
    <n v="0.56399999999999995"/>
  </r>
  <r>
    <x v="47"/>
    <x v="0"/>
    <n v="6"/>
    <x v="6"/>
    <n v="56038"/>
    <n v="0"/>
    <n v="0"/>
    <n v="0"/>
    <n v="0"/>
    <n v="0"/>
    <n v="1"/>
    <n v="6"/>
    <n v="32.799999999999997"/>
    <n v="0"/>
    <n v="1E-3"/>
  </r>
  <r>
    <x v="47"/>
    <x v="0"/>
    <n v="7"/>
    <x v="7"/>
    <n v="56038"/>
    <n v="0"/>
    <n v="0"/>
    <n v="0"/>
    <n v="0"/>
    <n v="0"/>
    <n v="2"/>
    <n v="38"/>
    <n v="100.6"/>
    <n v="1E-3"/>
    <n v="2E-3"/>
  </r>
  <r>
    <x v="47"/>
    <x v="0"/>
    <n v="8"/>
    <x v="8"/>
    <n v="56038"/>
    <n v="0"/>
    <n v="0"/>
    <n v="0"/>
    <n v="0"/>
    <n v="0"/>
    <n v="4"/>
    <n v="2678"/>
    <n v="157.9"/>
    <n v="4.8000000000000001E-2"/>
    <n v="3.0000000000000001E-3"/>
  </r>
  <r>
    <x v="47"/>
    <x v="0"/>
    <n v="9"/>
    <x v="9"/>
    <n v="56038"/>
    <n v="0"/>
    <n v="0"/>
    <n v="0"/>
    <n v="0"/>
    <n v="0"/>
    <n v="207"/>
    <n v="23571"/>
    <n v="9222.8799999999992"/>
    <n v="0.42099999999999999"/>
    <n v="0.16500000000000001"/>
  </r>
  <r>
    <x v="47"/>
    <x v="1"/>
    <n v="0"/>
    <x v="0"/>
    <n v="56189"/>
    <n v="0"/>
    <n v="0"/>
    <n v="0"/>
    <n v="0"/>
    <n v="0"/>
    <n v="66"/>
    <n v="42986"/>
    <n v="8588.7000000000007"/>
    <n v="0.76500000000000001"/>
    <n v="0.153"/>
  </r>
  <r>
    <x v="47"/>
    <x v="1"/>
    <n v="1"/>
    <x v="1"/>
    <n v="56189"/>
    <n v="0"/>
    <n v="0"/>
    <n v="0"/>
    <n v="0"/>
    <n v="0"/>
    <n v="330"/>
    <n v="6712"/>
    <n v="7135.25"/>
    <n v="0.11899999999999999"/>
    <n v="0.127"/>
  </r>
  <r>
    <x v="47"/>
    <x v="1"/>
    <n v="2"/>
    <x v="2"/>
    <n v="56189"/>
    <n v="0"/>
    <n v="0"/>
    <n v="0"/>
    <n v="0"/>
    <n v="0"/>
    <n v="6"/>
    <n v="23627"/>
    <n v="21162.23"/>
    <n v="0.42"/>
    <n v="0.377"/>
  </r>
  <r>
    <x v="47"/>
    <x v="1"/>
    <n v="3"/>
    <x v="3"/>
    <n v="56189"/>
    <n v="0"/>
    <n v="0"/>
    <n v="0"/>
    <n v="0"/>
    <n v="0"/>
    <n v="92"/>
    <n v="15738"/>
    <n v="32445.55"/>
    <n v="0.28000000000000003"/>
    <n v="0.57699999999999996"/>
  </r>
  <r>
    <x v="47"/>
    <x v="1"/>
    <n v="4"/>
    <x v="4"/>
    <n v="56189"/>
    <n v="0"/>
    <n v="0"/>
    <n v="0"/>
    <n v="0"/>
    <n v="0"/>
    <n v="8"/>
    <n v="422"/>
    <n v="441.9"/>
    <n v="8.0000000000000002E-3"/>
    <n v="8.0000000000000002E-3"/>
  </r>
  <r>
    <x v="47"/>
    <x v="1"/>
    <n v="5"/>
    <x v="5"/>
    <n v="56189"/>
    <n v="0"/>
    <n v="0"/>
    <n v="0"/>
    <n v="0"/>
    <n v="0"/>
    <n v="184"/>
    <n v="30749"/>
    <n v="21750.400000000001"/>
    <n v="0.54700000000000004"/>
    <n v="0.38700000000000001"/>
  </r>
  <r>
    <x v="47"/>
    <x v="1"/>
    <n v="6"/>
    <x v="6"/>
    <n v="56189"/>
    <n v="0"/>
    <n v="0"/>
    <n v="0"/>
    <n v="0"/>
    <n v="0"/>
    <n v="8"/>
    <n v="1690"/>
    <n v="878.2"/>
    <n v="0.03"/>
    <n v="1.6E-2"/>
  </r>
  <r>
    <x v="47"/>
    <x v="1"/>
    <n v="7"/>
    <x v="7"/>
    <n v="56189"/>
    <n v="0"/>
    <n v="0"/>
    <n v="0"/>
    <n v="0"/>
    <n v="0"/>
    <n v="4"/>
    <n v="433"/>
    <n v="231.3"/>
    <n v="8.0000000000000002E-3"/>
    <n v="4.0000000000000001E-3"/>
  </r>
  <r>
    <x v="47"/>
    <x v="1"/>
    <n v="8"/>
    <x v="8"/>
    <n v="56189"/>
    <n v="0"/>
    <n v="0"/>
    <n v="0"/>
    <n v="0"/>
    <n v="0"/>
    <n v="4"/>
    <n v="4115"/>
    <n v="702.8"/>
    <n v="7.2999999999999995E-2"/>
    <n v="1.2999999999999999E-2"/>
  </r>
  <r>
    <x v="47"/>
    <x v="1"/>
    <n v="9"/>
    <x v="9"/>
    <n v="56189"/>
    <n v="0"/>
    <n v="0"/>
    <n v="0"/>
    <n v="0"/>
    <n v="0"/>
    <n v="191"/>
    <n v="36428"/>
    <n v="16535.7"/>
    <n v="0.64800000000000002"/>
    <n v="0.29399999999999998"/>
  </r>
  <r>
    <x v="47"/>
    <x v="2"/>
    <n v="0"/>
    <x v="0"/>
    <n v="56311"/>
    <n v="0"/>
    <n v="0"/>
    <n v="0"/>
    <n v="0"/>
    <n v="0"/>
    <n v="47"/>
    <n v="23625"/>
    <n v="4829.01"/>
    <n v="0.42"/>
    <n v="8.5999999999999993E-2"/>
  </r>
  <r>
    <x v="47"/>
    <x v="2"/>
    <n v="1"/>
    <x v="1"/>
    <n v="56311"/>
    <n v="0"/>
    <n v="0"/>
    <n v="0"/>
    <n v="0"/>
    <n v="0"/>
    <n v="285"/>
    <n v="10045"/>
    <n v="10546.16"/>
    <n v="0.17799999999999999"/>
    <n v="0.187"/>
  </r>
  <r>
    <x v="47"/>
    <x v="2"/>
    <n v="2"/>
    <x v="2"/>
    <n v="56311"/>
    <n v="0"/>
    <n v="0"/>
    <n v="0"/>
    <n v="0"/>
    <n v="0"/>
    <n v="10"/>
    <n v="37087"/>
    <n v="15678.39"/>
    <n v="0.65900000000000003"/>
    <n v="0.27800000000000002"/>
  </r>
  <r>
    <x v="47"/>
    <x v="2"/>
    <n v="3"/>
    <x v="3"/>
    <n v="56311"/>
    <n v="2"/>
    <n v="113"/>
    <n v="1455.35"/>
    <n v="2E-3"/>
    <n v="2.5999999999999999E-2"/>
    <n v="57"/>
    <n v="31056"/>
    <n v="32727.3"/>
    <n v="0.55200000000000005"/>
    <n v="0.58099999999999996"/>
  </r>
  <r>
    <x v="47"/>
    <x v="2"/>
    <n v="4"/>
    <x v="4"/>
    <n v="56311"/>
    <n v="0"/>
    <n v="0"/>
    <n v="0"/>
    <n v="0"/>
    <n v="0"/>
    <n v="19"/>
    <n v="2717"/>
    <n v="957.96"/>
    <n v="4.8000000000000001E-2"/>
    <n v="1.7000000000000001E-2"/>
  </r>
  <r>
    <x v="47"/>
    <x v="2"/>
    <n v="5"/>
    <x v="5"/>
    <n v="56311"/>
    <n v="0"/>
    <n v="0"/>
    <n v="0"/>
    <n v="0"/>
    <n v="0"/>
    <n v="165"/>
    <n v="40844"/>
    <n v="17095.7"/>
    <n v="0.72499999999999998"/>
    <n v="0.30399999999999999"/>
  </r>
  <r>
    <x v="47"/>
    <x v="2"/>
    <n v="6"/>
    <x v="6"/>
    <n v="56311"/>
    <n v="59"/>
    <n v="50067"/>
    <n v="77503.25"/>
    <n v="0.88900000000000001"/>
    <n v="1.375"/>
    <n v="8"/>
    <n v="788"/>
    <n v="1403.75"/>
    <n v="1.4E-2"/>
    <n v="2.5000000000000001E-2"/>
  </r>
  <r>
    <x v="47"/>
    <x v="2"/>
    <n v="7"/>
    <x v="7"/>
    <n v="56311"/>
    <n v="0"/>
    <n v="0"/>
    <n v="0"/>
    <n v="0"/>
    <n v="0"/>
    <n v="6"/>
    <n v="6691"/>
    <n v="14109.98"/>
    <n v="0.11899999999999999"/>
    <n v="0.251"/>
  </r>
  <r>
    <x v="47"/>
    <x v="2"/>
    <n v="8"/>
    <x v="8"/>
    <n v="56311"/>
    <n v="0"/>
    <n v="0"/>
    <n v="0"/>
    <n v="0"/>
    <n v="0"/>
    <n v="4"/>
    <n v="1306"/>
    <n v="418.88"/>
    <n v="2.3E-2"/>
    <n v="7.0000000000000001E-3"/>
  </r>
  <r>
    <x v="47"/>
    <x v="2"/>
    <n v="9"/>
    <x v="9"/>
    <n v="56311"/>
    <n v="0"/>
    <n v="0"/>
    <n v="0"/>
    <n v="0"/>
    <n v="0"/>
    <n v="195"/>
    <n v="48232"/>
    <n v="21949.86"/>
    <n v="0.85699999999999998"/>
    <n v="0.39"/>
  </r>
  <r>
    <x v="47"/>
    <x v="3"/>
    <n v="0"/>
    <x v="0"/>
    <n v="56421"/>
    <n v="0"/>
    <n v="0"/>
    <n v="0"/>
    <n v="0"/>
    <n v="0"/>
    <n v="37"/>
    <n v="20220"/>
    <n v="3365.93"/>
    <n v="0.35799999999999998"/>
    <n v="0.06"/>
  </r>
  <r>
    <x v="47"/>
    <x v="3"/>
    <n v="1"/>
    <x v="1"/>
    <n v="56421"/>
    <n v="0"/>
    <n v="0"/>
    <n v="0"/>
    <n v="0"/>
    <n v="0"/>
    <n v="256"/>
    <n v="5440"/>
    <n v="9438.09"/>
    <n v="9.6000000000000002E-2"/>
    <n v="0.16700000000000001"/>
  </r>
  <r>
    <x v="47"/>
    <x v="3"/>
    <n v="2"/>
    <x v="2"/>
    <n v="56421"/>
    <n v="0"/>
    <n v="0"/>
    <n v="0"/>
    <n v="0"/>
    <n v="0"/>
    <n v="16"/>
    <n v="38748"/>
    <n v="25747.75"/>
    <n v="0.68700000000000006"/>
    <n v="0.45600000000000002"/>
  </r>
  <r>
    <x v="47"/>
    <x v="3"/>
    <n v="3"/>
    <x v="3"/>
    <n v="56421"/>
    <n v="0"/>
    <n v="0"/>
    <n v="0"/>
    <n v="0"/>
    <n v="0"/>
    <n v="120"/>
    <n v="37181"/>
    <n v="57474.51"/>
    <n v="0.65900000000000003"/>
    <n v="1.018"/>
  </r>
  <r>
    <x v="47"/>
    <x v="3"/>
    <n v="4"/>
    <x v="4"/>
    <n v="56421"/>
    <n v="0"/>
    <n v="0"/>
    <n v="0"/>
    <n v="0"/>
    <n v="0"/>
    <n v="19"/>
    <n v="10422"/>
    <n v="1562.08"/>
    <n v="0.185"/>
    <n v="2.8000000000000001E-2"/>
  </r>
  <r>
    <x v="47"/>
    <x v="3"/>
    <n v="5"/>
    <x v="5"/>
    <n v="56421"/>
    <n v="0"/>
    <n v="0"/>
    <n v="0"/>
    <n v="0"/>
    <n v="0"/>
    <n v="152"/>
    <n v="25699"/>
    <n v="15795.31"/>
    <n v="0.45500000000000002"/>
    <n v="0.28000000000000003"/>
  </r>
  <r>
    <x v="47"/>
    <x v="3"/>
    <n v="6"/>
    <x v="6"/>
    <n v="56421"/>
    <n v="0"/>
    <n v="0"/>
    <n v="0"/>
    <n v="0"/>
    <n v="0"/>
    <n v="18"/>
    <n v="8603"/>
    <n v="12252.5"/>
    <n v="0.152"/>
    <n v="0.217"/>
  </r>
  <r>
    <x v="47"/>
    <x v="3"/>
    <n v="7"/>
    <x v="7"/>
    <n v="56421"/>
    <n v="0"/>
    <n v="0"/>
    <n v="0"/>
    <n v="0"/>
    <n v="0"/>
    <n v="4"/>
    <n v="60"/>
    <n v="100.99"/>
    <n v="1E-3"/>
    <n v="2E-3"/>
  </r>
  <r>
    <x v="47"/>
    <x v="3"/>
    <n v="8"/>
    <x v="8"/>
    <n v="56421"/>
    <n v="0"/>
    <n v="0"/>
    <n v="0"/>
    <n v="0"/>
    <n v="0"/>
    <n v="2"/>
    <n v="2056"/>
    <n v="285.58"/>
    <n v="3.5999999999999997E-2"/>
    <n v="5.0000000000000001E-3"/>
  </r>
  <r>
    <x v="47"/>
    <x v="3"/>
    <n v="9"/>
    <x v="9"/>
    <n v="56421"/>
    <n v="0"/>
    <n v="0"/>
    <n v="0"/>
    <n v="0"/>
    <n v="0"/>
    <n v="171"/>
    <n v="37405"/>
    <n v="19345.22"/>
    <n v="0.66300000000000003"/>
    <n v="0.34300000000000003"/>
  </r>
  <r>
    <x v="47"/>
    <x v="4"/>
    <n v="0"/>
    <x v="0"/>
    <n v="56520"/>
    <n v="0"/>
    <n v="0"/>
    <n v="0"/>
    <n v="0"/>
    <n v="0"/>
    <n v="55"/>
    <n v="26979"/>
    <n v="9868.2099999999991"/>
    <n v="0.47699999999999998"/>
    <n v="0.17499999999999999"/>
  </r>
  <r>
    <x v="47"/>
    <x v="4"/>
    <n v="1"/>
    <x v="1"/>
    <n v="56520"/>
    <n v="0"/>
    <n v="0"/>
    <n v="0"/>
    <n v="0"/>
    <n v="0"/>
    <n v="246"/>
    <n v="5991"/>
    <n v="5801.54"/>
    <n v="0.106"/>
    <n v="0.10299999999999999"/>
  </r>
  <r>
    <x v="47"/>
    <x v="4"/>
    <n v="2"/>
    <x v="2"/>
    <n v="56520"/>
    <n v="0"/>
    <n v="0"/>
    <n v="0"/>
    <n v="0"/>
    <n v="0"/>
    <n v="25"/>
    <n v="30973"/>
    <n v="30181.33"/>
    <n v="0.54800000000000004"/>
    <n v="0.53400000000000003"/>
  </r>
  <r>
    <x v="47"/>
    <x v="4"/>
    <n v="3"/>
    <x v="3"/>
    <n v="56520"/>
    <n v="0"/>
    <n v="0"/>
    <n v="0"/>
    <n v="0"/>
    <n v="0"/>
    <n v="94"/>
    <n v="14021"/>
    <n v="18248.150000000001"/>
    <n v="0.248"/>
    <n v="0.32300000000000001"/>
  </r>
  <r>
    <x v="47"/>
    <x v="4"/>
    <n v="4"/>
    <x v="4"/>
    <n v="56520"/>
    <n v="0"/>
    <n v="0"/>
    <n v="0"/>
    <n v="0"/>
    <n v="0"/>
    <n v="12"/>
    <n v="5517"/>
    <n v="10999.51"/>
    <n v="9.8000000000000004E-2"/>
    <n v="0.19500000000000001"/>
  </r>
  <r>
    <x v="47"/>
    <x v="4"/>
    <n v="5"/>
    <x v="5"/>
    <n v="56520"/>
    <n v="0"/>
    <n v="0"/>
    <n v="0"/>
    <n v="0"/>
    <n v="0"/>
    <n v="156"/>
    <n v="37395"/>
    <n v="15372.59"/>
    <n v="0.66200000000000003"/>
    <n v="0.27200000000000002"/>
  </r>
  <r>
    <x v="47"/>
    <x v="4"/>
    <n v="6"/>
    <x v="6"/>
    <n v="56520"/>
    <n v="0"/>
    <n v="0"/>
    <n v="0"/>
    <n v="0"/>
    <n v="0"/>
    <n v="4"/>
    <n v="2264"/>
    <n v="567.08000000000004"/>
    <n v="0.04"/>
    <n v="0.01"/>
  </r>
  <r>
    <x v="47"/>
    <x v="4"/>
    <n v="7"/>
    <x v="7"/>
    <n v="56520"/>
    <n v="0"/>
    <n v="0"/>
    <n v="0"/>
    <n v="0"/>
    <n v="0"/>
    <n v="1"/>
    <n v="8"/>
    <n v="1.47"/>
    <n v="0"/>
    <n v="0"/>
  </r>
  <r>
    <x v="47"/>
    <x v="4"/>
    <n v="8"/>
    <x v="8"/>
    <n v="56520"/>
    <n v="0"/>
    <n v="0"/>
    <n v="0"/>
    <n v="0"/>
    <n v="0"/>
    <n v="4"/>
    <n v="972"/>
    <n v="106.76"/>
    <n v="1.7000000000000001E-2"/>
    <n v="2E-3"/>
  </r>
  <r>
    <x v="47"/>
    <x v="4"/>
    <n v="9"/>
    <x v="9"/>
    <n v="56520"/>
    <n v="0"/>
    <n v="0"/>
    <n v="0"/>
    <n v="0"/>
    <n v="0"/>
    <n v="182"/>
    <n v="33844"/>
    <n v="18455.98"/>
    <n v="0.59899999999999998"/>
    <n v="0.32700000000000001"/>
  </r>
  <r>
    <x v="47"/>
    <x v="5"/>
    <n v="0"/>
    <x v="0"/>
    <n v="56742"/>
    <n v="0"/>
    <n v="0"/>
    <n v="0"/>
    <n v="0"/>
    <n v="0"/>
    <n v="42"/>
    <n v="14553"/>
    <n v="1467.13"/>
    <n v="0.25600000000000001"/>
    <n v="2.5999999999999999E-2"/>
  </r>
  <r>
    <x v="47"/>
    <x v="5"/>
    <n v="1"/>
    <x v="1"/>
    <n v="56742"/>
    <n v="0"/>
    <n v="0"/>
    <n v="0"/>
    <n v="0"/>
    <n v="0"/>
    <n v="241"/>
    <n v="6398"/>
    <n v="7064.98"/>
    <n v="0.113"/>
    <n v="0.125"/>
  </r>
  <r>
    <x v="47"/>
    <x v="5"/>
    <n v="2"/>
    <x v="2"/>
    <n v="56742"/>
    <n v="0"/>
    <n v="0"/>
    <n v="0"/>
    <n v="0"/>
    <n v="0"/>
    <n v="18"/>
    <n v="29033"/>
    <n v="14153.38"/>
    <n v="0.51200000000000001"/>
    <n v="0.249"/>
  </r>
  <r>
    <x v="47"/>
    <x v="5"/>
    <n v="3"/>
    <x v="3"/>
    <n v="56742"/>
    <n v="0"/>
    <n v="0"/>
    <n v="0"/>
    <n v="0"/>
    <n v="0"/>
    <n v="47"/>
    <n v="11745"/>
    <n v="9478"/>
    <n v="0.20699999999999999"/>
    <n v="0.16700000000000001"/>
  </r>
  <r>
    <x v="47"/>
    <x v="5"/>
    <n v="4"/>
    <x v="4"/>
    <n v="56742"/>
    <n v="0"/>
    <n v="0"/>
    <n v="0"/>
    <n v="0"/>
    <n v="0"/>
    <n v="24"/>
    <n v="5353"/>
    <n v="2482.87"/>
    <n v="9.4E-2"/>
    <n v="4.3999999999999997E-2"/>
  </r>
  <r>
    <x v="47"/>
    <x v="5"/>
    <n v="5"/>
    <x v="5"/>
    <n v="56742"/>
    <n v="0"/>
    <n v="0"/>
    <n v="0"/>
    <n v="0"/>
    <n v="0"/>
    <n v="160"/>
    <n v="22589"/>
    <n v="10289.85"/>
    <n v="0.39800000000000002"/>
    <n v="0.18099999999999999"/>
  </r>
  <r>
    <x v="47"/>
    <x v="5"/>
    <n v="6"/>
    <x v="6"/>
    <n v="56742"/>
    <n v="0"/>
    <n v="0"/>
    <n v="0"/>
    <n v="0"/>
    <n v="0"/>
    <n v="1"/>
    <n v="74"/>
    <n v="86.77"/>
    <n v="1E-3"/>
    <n v="2E-3"/>
  </r>
  <r>
    <x v="47"/>
    <x v="5"/>
    <n v="7"/>
    <x v="7"/>
    <n v="56742"/>
    <n v="0"/>
    <n v="0"/>
    <n v="0"/>
    <n v="0"/>
    <n v="0"/>
    <n v="2"/>
    <n v="2063"/>
    <n v="469.2"/>
    <n v="3.5999999999999997E-2"/>
    <n v="8.0000000000000002E-3"/>
  </r>
  <r>
    <x v="47"/>
    <x v="5"/>
    <n v="8"/>
    <x v="8"/>
    <n v="56742"/>
    <n v="0"/>
    <n v="0"/>
    <n v="0"/>
    <n v="0"/>
    <n v="0"/>
    <n v="3"/>
    <n v="328"/>
    <n v="293.27999999999997"/>
    <n v="6.0000000000000001E-3"/>
    <n v="5.0000000000000001E-3"/>
  </r>
  <r>
    <x v="47"/>
    <x v="5"/>
    <n v="9"/>
    <x v="9"/>
    <n v="56742"/>
    <n v="0"/>
    <n v="0"/>
    <n v="0"/>
    <n v="0"/>
    <n v="0"/>
    <n v="198"/>
    <n v="41610"/>
    <n v="10813.58"/>
    <n v="0.73299999999999998"/>
    <n v="0.191"/>
  </r>
  <r>
    <x v="47"/>
    <x v="6"/>
    <n v="0"/>
    <x v="0"/>
    <n v="56855"/>
    <n v="0"/>
    <n v="0"/>
    <n v="0"/>
    <n v="0"/>
    <n v="0"/>
    <n v="57"/>
    <n v="24531"/>
    <n v="2999.6"/>
    <n v="0.43099999999999999"/>
    <n v="5.2999999999999999E-2"/>
  </r>
  <r>
    <x v="47"/>
    <x v="6"/>
    <n v="1"/>
    <x v="1"/>
    <n v="56855"/>
    <n v="0"/>
    <n v="0"/>
    <n v="0"/>
    <n v="0"/>
    <n v="0"/>
    <n v="323"/>
    <n v="6479"/>
    <n v="15098.7"/>
    <n v="0.114"/>
    <n v="0.26600000000000001"/>
  </r>
  <r>
    <x v="47"/>
    <x v="6"/>
    <n v="2"/>
    <x v="2"/>
    <n v="56855"/>
    <n v="0"/>
    <n v="0"/>
    <n v="0"/>
    <n v="0"/>
    <n v="0"/>
    <n v="0"/>
    <n v="0"/>
    <n v="0"/>
    <n v="0"/>
    <n v="0"/>
  </r>
  <r>
    <x v="47"/>
    <x v="6"/>
    <n v="3"/>
    <x v="3"/>
    <n v="56855"/>
    <n v="0"/>
    <n v="0"/>
    <n v="0"/>
    <n v="0"/>
    <n v="0"/>
    <n v="70"/>
    <n v="11494"/>
    <n v="16115.2"/>
    <n v="0.20200000000000001"/>
    <n v="0.28299999999999997"/>
  </r>
  <r>
    <x v="47"/>
    <x v="6"/>
    <n v="4"/>
    <x v="4"/>
    <n v="56855"/>
    <n v="0"/>
    <n v="0"/>
    <n v="0"/>
    <n v="0"/>
    <n v="0"/>
    <n v="27"/>
    <n v="3684"/>
    <n v="1910.7"/>
    <n v="6.5000000000000002E-2"/>
    <n v="3.4000000000000002E-2"/>
  </r>
  <r>
    <x v="47"/>
    <x v="6"/>
    <n v="5"/>
    <x v="5"/>
    <n v="56855"/>
    <n v="0"/>
    <n v="0"/>
    <n v="0"/>
    <n v="0"/>
    <n v="0"/>
    <n v="162"/>
    <n v="23110"/>
    <n v="19429.7"/>
    <n v="0.40600000000000003"/>
    <n v="0.34200000000000003"/>
  </r>
  <r>
    <x v="47"/>
    <x v="6"/>
    <n v="6"/>
    <x v="6"/>
    <n v="56855"/>
    <n v="0"/>
    <n v="0"/>
    <n v="0"/>
    <n v="0"/>
    <n v="0"/>
    <n v="3"/>
    <n v="105"/>
    <n v="137.9"/>
    <n v="2E-3"/>
    <n v="2E-3"/>
  </r>
  <r>
    <x v="47"/>
    <x v="6"/>
    <n v="7"/>
    <x v="7"/>
    <n v="56855"/>
    <n v="0"/>
    <n v="0"/>
    <n v="0"/>
    <n v="0"/>
    <n v="0"/>
    <n v="4"/>
    <n v="2225"/>
    <n v="584.6"/>
    <n v="3.9E-2"/>
    <n v="0.01"/>
  </r>
  <r>
    <x v="47"/>
    <x v="6"/>
    <n v="8"/>
    <x v="8"/>
    <n v="56855"/>
    <n v="0"/>
    <n v="0"/>
    <n v="0"/>
    <n v="0"/>
    <n v="0"/>
    <n v="10"/>
    <n v="1643"/>
    <n v="1875.1"/>
    <n v="2.9000000000000001E-2"/>
    <n v="3.3000000000000002E-2"/>
  </r>
  <r>
    <x v="47"/>
    <x v="6"/>
    <n v="9"/>
    <x v="9"/>
    <n v="56855"/>
    <n v="0"/>
    <n v="0"/>
    <n v="0"/>
    <n v="0"/>
    <n v="0"/>
    <n v="201"/>
    <n v="37916"/>
    <n v="14537.4"/>
    <n v="0.66700000000000004"/>
    <n v="0.25600000000000001"/>
  </r>
  <r>
    <x v="47"/>
    <x v="7"/>
    <n v="0"/>
    <x v="0"/>
    <n v="56967"/>
    <n v="0"/>
    <n v="0"/>
    <n v="0"/>
    <n v="0"/>
    <n v="0"/>
    <n v="60"/>
    <n v="42458"/>
    <n v="5147.5"/>
    <n v="0.745"/>
    <n v="0.09"/>
  </r>
  <r>
    <x v="47"/>
    <x v="7"/>
    <n v="1"/>
    <x v="1"/>
    <n v="56967"/>
    <n v="0"/>
    <n v="0"/>
    <n v="0"/>
    <n v="0"/>
    <n v="0"/>
    <n v="328"/>
    <n v="7885"/>
    <n v="17539.2"/>
    <n v="0.13800000000000001"/>
    <n v="0.308"/>
  </r>
  <r>
    <x v="47"/>
    <x v="7"/>
    <n v="2"/>
    <x v="2"/>
    <n v="56967"/>
    <n v="0"/>
    <n v="0"/>
    <n v="0"/>
    <n v="0"/>
    <n v="0"/>
    <n v="30"/>
    <n v="31283"/>
    <n v="1949.2"/>
    <n v="0.54900000000000004"/>
    <n v="3.4000000000000002E-2"/>
  </r>
  <r>
    <x v="47"/>
    <x v="7"/>
    <n v="3"/>
    <x v="3"/>
    <n v="56967"/>
    <n v="0"/>
    <n v="0"/>
    <n v="0"/>
    <n v="0"/>
    <n v="0"/>
    <n v="92"/>
    <n v="16584"/>
    <n v="15688.5"/>
    <n v="0.29099999999999998"/>
    <n v="0.27500000000000002"/>
  </r>
  <r>
    <x v="47"/>
    <x v="7"/>
    <n v="4"/>
    <x v="4"/>
    <n v="56967"/>
    <n v="0"/>
    <n v="0"/>
    <n v="0"/>
    <n v="0"/>
    <n v="0"/>
    <n v="19"/>
    <n v="9179"/>
    <n v="8567.5"/>
    <n v="0.161"/>
    <n v="0.15"/>
  </r>
  <r>
    <x v="47"/>
    <x v="7"/>
    <n v="5"/>
    <x v="5"/>
    <n v="56967"/>
    <n v="0"/>
    <n v="0"/>
    <n v="0"/>
    <n v="0"/>
    <n v="0"/>
    <n v="170"/>
    <n v="37467"/>
    <n v="24015.599999999999"/>
    <n v="0.65800000000000003"/>
    <n v="0.42199999999999999"/>
  </r>
  <r>
    <x v="47"/>
    <x v="7"/>
    <n v="6"/>
    <x v="6"/>
    <n v="56967"/>
    <n v="0"/>
    <n v="0"/>
    <n v="0"/>
    <n v="0"/>
    <n v="0"/>
    <n v="1"/>
    <n v="25"/>
    <n v="28.7"/>
    <n v="0"/>
    <n v="1E-3"/>
  </r>
  <r>
    <x v="47"/>
    <x v="7"/>
    <n v="7"/>
    <x v="7"/>
    <n v="56967"/>
    <n v="0"/>
    <n v="0"/>
    <n v="0"/>
    <n v="0"/>
    <n v="0"/>
    <n v="0"/>
    <n v="0"/>
    <n v="0"/>
    <n v="0"/>
    <n v="0"/>
  </r>
  <r>
    <x v="47"/>
    <x v="7"/>
    <n v="8"/>
    <x v="8"/>
    <n v="56967"/>
    <n v="0"/>
    <n v="0"/>
    <n v="0"/>
    <n v="0"/>
    <n v="0"/>
    <n v="4"/>
    <n v="3815"/>
    <n v="139.6"/>
    <n v="6.7000000000000004E-2"/>
    <n v="2E-3"/>
  </r>
  <r>
    <x v="47"/>
    <x v="7"/>
    <n v="9"/>
    <x v="9"/>
    <n v="56967"/>
    <n v="0"/>
    <n v="0"/>
    <n v="0"/>
    <n v="0"/>
    <n v="0"/>
    <n v="174"/>
    <n v="11600"/>
    <n v="8387.2000000000007"/>
    <n v="0.20399999999999999"/>
    <n v="0.14699999999999999"/>
  </r>
  <r>
    <x v="47"/>
    <x v="8"/>
    <n v="0"/>
    <x v="0"/>
    <n v="57112"/>
    <n v="0"/>
    <n v="0"/>
    <n v="0"/>
    <n v="0"/>
    <n v="0"/>
    <n v="52"/>
    <n v="10341"/>
    <n v="3455.78"/>
    <n v="0.18099999999999999"/>
    <n v="6.0999999999999999E-2"/>
  </r>
  <r>
    <x v="47"/>
    <x v="8"/>
    <n v="1"/>
    <x v="1"/>
    <n v="57112"/>
    <n v="0"/>
    <n v="0"/>
    <n v="0"/>
    <n v="0"/>
    <n v="0"/>
    <n v="412"/>
    <n v="7638"/>
    <n v="20478.73"/>
    <n v="0.13400000000000001"/>
    <n v="0.35899999999999999"/>
  </r>
  <r>
    <x v="47"/>
    <x v="8"/>
    <n v="2"/>
    <x v="2"/>
    <n v="57112"/>
    <n v="0"/>
    <n v="0"/>
    <n v="0"/>
    <n v="0"/>
    <n v="0"/>
    <n v="45"/>
    <n v="68262"/>
    <n v="65778.59"/>
    <n v="1.1950000000000001"/>
    <n v="1.151"/>
  </r>
  <r>
    <x v="47"/>
    <x v="8"/>
    <n v="3"/>
    <x v="3"/>
    <n v="57112"/>
    <n v="0"/>
    <n v="0"/>
    <n v="0"/>
    <n v="0"/>
    <n v="0"/>
    <n v="20"/>
    <n v="523"/>
    <n v="1111.42"/>
    <n v="8.9999999999999993E-3"/>
    <n v="1.9E-2"/>
  </r>
  <r>
    <x v="47"/>
    <x v="8"/>
    <n v="4"/>
    <x v="4"/>
    <n v="57112"/>
    <n v="0"/>
    <n v="0"/>
    <n v="0"/>
    <n v="0"/>
    <n v="0"/>
    <n v="11"/>
    <n v="7123"/>
    <n v="3335.5"/>
    <n v="0.125"/>
    <n v="5.8000000000000003E-2"/>
  </r>
  <r>
    <x v="47"/>
    <x v="8"/>
    <n v="5"/>
    <x v="5"/>
    <n v="57112"/>
    <n v="0"/>
    <n v="0"/>
    <n v="0"/>
    <n v="0"/>
    <n v="0"/>
    <n v="142"/>
    <n v="25968"/>
    <n v="14196.82"/>
    <n v="0.45500000000000002"/>
    <n v="0.249"/>
  </r>
  <r>
    <x v="47"/>
    <x v="8"/>
    <n v="6"/>
    <x v="6"/>
    <n v="57112"/>
    <n v="0"/>
    <n v="0"/>
    <n v="0"/>
    <n v="0"/>
    <n v="0"/>
    <n v="24"/>
    <n v="3918"/>
    <n v="4903.3100000000004"/>
    <n v="6.9000000000000006E-2"/>
    <n v="8.5999999999999993E-2"/>
  </r>
  <r>
    <x v="47"/>
    <x v="8"/>
    <n v="7"/>
    <x v="7"/>
    <n v="57112"/>
    <n v="0"/>
    <n v="0"/>
    <n v="0"/>
    <n v="0"/>
    <n v="0"/>
    <n v="1"/>
    <n v="56"/>
    <n v="66.27"/>
    <n v="1E-3"/>
    <n v="1E-3"/>
  </r>
  <r>
    <x v="47"/>
    <x v="8"/>
    <n v="8"/>
    <x v="8"/>
    <n v="57112"/>
    <n v="0"/>
    <n v="0"/>
    <n v="0"/>
    <n v="0"/>
    <n v="0"/>
    <n v="3"/>
    <n v="67"/>
    <n v="14.03"/>
    <n v="1E-3"/>
    <n v="0"/>
  </r>
  <r>
    <x v="47"/>
    <x v="8"/>
    <n v="9"/>
    <x v="9"/>
    <n v="57112"/>
    <n v="0"/>
    <n v="0"/>
    <n v="0"/>
    <n v="0"/>
    <n v="0"/>
    <n v="181"/>
    <n v="42893"/>
    <n v="18332.02"/>
    <n v="0.751"/>
    <n v="0.32100000000000001"/>
  </r>
  <r>
    <x v="48"/>
    <x v="0"/>
    <n v="0"/>
    <x v="0"/>
    <n v="6988"/>
    <n v="0"/>
    <n v="0"/>
    <n v="0"/>
    <n v="0"/>
    <n v="0"/>
    <n v="1"/>
    <n v="2450"/>
    <n v="286.64999999999998"/>
    <n v="0.35099999999999998"/>
    <n v="4.1000000000000002E-2"/>
  </r>
  <r>
    <x v="48"/>
    <x v="0"/>
    <n v="1"/>
    <x v="1"/>
    <n v="6988"/>
    <n v="0"/>
    <n v="0"/>
    <n v="0"/>
    <n v="0"/>
    <n v="0"/>
    <n v="3"/>
    <n v="69"/>
    <n v="163"/>
    <n v="0.01"/>
    <n v="2.3E-2"/>
  </r>
  <r>
    <x v="48"/>
    <x v="0"/>
    <n v="2"/>
    <x v="2"/>
    <n v="6988"/>
    <n v="0"/>
    <n v="0"/>
    <n v="0"/>
    <n v="0"/>
    <n v="0"/>
    <n v="1"/>
    <n v="1"/>
    <n v="3"/>
    <n v="0"/>
    <n v="0"/>
  </r>
  <r>
    <x v="48"/>
    <x v="0"/>
    <n v="3"/>
    <x v="3"/>
    <n v="6988"/>
    <n v="0"/>
    <n v="0"/>
    <n v="0"/>
    <n v="0"/>
    <n v="0"/>
    <n v="1"/>
    <n v="2"/>
    <n v="2.5"/>
    <n v="0"/>
    <n v="0"/>
  </r>
  <r>
    <x v="48"/>
    <x v="0"/>
    <n v="4"/>
    <x v="4"/>
    <n v="6988"/>
    <n v="0"/>
    <n v="0"/>
    <n v="0"/>
    <n v="0"/>
    <n v="0"/>
    <n v="1"/>
    <n v="13"/>
    <n v="26"/>
    <n v="2E-3"/>
    <n v="4.0000000000000001E-3"/>
  </r>
  <r>
    <x v="48"/>
    <x v="0"/>
    <n v="5"/>
    <x v="5"/>
    <n v="6988"/>
    <n v="0"/>
    <n v="0"/>
    <n v="0"/>
    <n v="0"/>
    <n v="0"/>
    <n v="4"/>
    <n v="4743"/>
    <n v="4532.55"/>
    <n v="0.67900000000000005"/>
    <n v="0.64900000000000002"/>
  </r>
  <r>
    <x v="48"/>
    <x v="0"/>
    <n v="6"/>
    <x v="6"/>
    <n v="6988"/>
    <n v="0"/>
    <n v="0"/>
    <n v="0"/>
    <n v="0"/>
    <n v="0"/>
    <n v="0"/>
    <n v="0"/>
    <n v="0"/>
    <n v="0"/>
    <n v="0"/>
  </r>
  <r>
    <x v="48"/>
    <x v="0"/>
    <n v="7"/>
    <x v="7"/>
    <n v="6988"/>
    <n v="0"/>
    <n v="0"/>
    <n v="0"/>
    <n v="0"/>
    <n v="0"/>
    <n v="0"/>
    <n v="0"/>
    <n v="0"/>
    <n v="0"/>
    <n v="0"/>
  </r>
  <r>
    <x v="48"/>
    <x v="0"/>
    <n v="8"/>
    <x v="8"/>
    <n v="6988"/>
    <n v="0"/>
    <n v="0"/>
    <n v="0"/>
    <n v="0"/>
    <n v="0"/>
    <n v="0"/>
    <n v="0"/>
    <n v="0"/>
    <n v="0"/>
    <n v="0"/>
  </r>
  <r>
    <x v="48"/>
    <x v="0"/>
    <n v="9"/>
    <x v="9"/>
    <n v="6988"/>
    <n v="0"/>
    <n v="0"/>
    <n v="0"/>
    <n v="0"/>
    <n v="0"/>
    <n v="8"/>
    <n v="197"/>
    <n v="201.25"/>
    <n v="2.8000000000000001E-2"/>
    <n v="2.9000000000000001E-2"/>
  </r>
  <r>
    <x v="48"/>
    <x v="1"/>
    <n v="0"/>
    <x v="0"/>
    <n v="7123"/>
    <n v="0"/>
    <n v="0"/>
    <n v="0"/>
    <n v="0"/>
    <n v="0"/>
    <n v="3"/>
    <n v="252"/>
    <n v="374"/>
    <n v="3.5000000000000003E-2"/>
    <n v="5.2999999999999999E-2"/>
  </r>
  <r>
    <x v="48"/>
    <x v="1"/>
    <n v="1"/>
    <x v="1"/>
    <n v="7123"/>
    <n v="0"/>
    <n v="0"/>
    <n v="0"/>
    <n v="0"/>
    <n v="0"/>
    <n v="5"/>
    <n v="169"/>
    <n v="398.25"/>
    <n v="2.4E-2"/>
    <n v="5.6000000000000001E-2"/>
  </r>
  <r>
    <x v="48"/>
    <x v="1"/>
    <n v="2"/>
    <x v="2"/>
    <n v="7123"/>
    <n v="0"/>
    <n v="0"/>
    <n v="0"/>
    <n v="0"/>
    <n v="0"/>
    <n v="2"/>
    <n v="14231"/>
    <n v="30760.57"/>
    <n v="1.998"/>
    <n v="4.3170000000000002"/>
  </r>
  <r>
    <x v="48"/>
    <x v="1"/>
    <n v="3"/>
    <x v="3"/>
    <n v="7123"/>
    <n v="0"/>
    <n v="0"/>
    <n v="0"/>
    <n v="0"/>
    <n v="0"/>
    <n v="1"/>
    <n v="6"/>
    <n v="12"/>
    <n v="1E-3"/>
    <n v="2E-3"/>
  </r>
  <r>
    <x v="48"/>
    <x v="1"/>
    <n v="4"/>
    <x v="4"/>
    <n v="7123"/>
    <n v="0"/>
    <n v="0"/>
    <n v="0"/>
    <n v="0"/>
    <n v="0"/>
    <n v="2"/>
    <n v="20"/>
    <n v="27.85"/>
    <n v="3.0000000000000001E-3"/>
    <n v="4.0000000000000001E-3"/>
  </r>
  <r>
    <x v="48"/>
    <x v="1"/>
    <n v="5"/>
    <x v="5"/>
    <n v="7123"/>
    <n v="0"/>
    <n v="0"/>
    <n v="0"/>
    <n v="0"/>
    <n v="0"/>
    <n v="15"/>
    <n v="4823"/>
    <n v="8807.33"/>
    <n v="0.67700000000000005"/>
    <n v="1.236"/>
  </r>
  <r>
    <x v="48"/>
    <x v="1"/>
    <n v="6"/>
    <x v="6"/>
    <n v="7123"/>
    <n v="0"/>
    <n v="0"/>
    <n v="0"/>
    <n v="0"/>
    <n v="0"/>
    <n v="1"/>
    <n v="2"/>
    <n v="6"/>
    <n v="0"/>
    <n v="1E-3"/>
  </r>
  <r>
    <x v="48"/>
    <x v="1"/>
    <n v="7"/>
    <x v="7"/>
    <n v="7123"/>
    <n v="0"/>
    <n v="0"/>
    <n v="0"/>
    <n v="0"/>
    <n v="0"/>
    <n v="0"/>
    <n v="0"/>
    <n v="0"/>
    <n v="0"/>
    <n v="0"/>
  </r>
  <r>
    <x v="48"/>
    <x v="1"/>
    <n v="8"/>
    <x v="8"/>
    <n v="7123"/>
    <n v="0"/>
    <n v="0"/>
    <n v="0"/>
    <n v="0"/>
    <n v="0"/>
    <n v="0"/>
    <n v="0"/>
    <n v="0"/>
    <n v="0"/>
    <n v="0"/>
  </r>
  <r>
    <x v="48"/>
    <x v="1"/>
    <n v="9"/>
    <x v="9"/>
    <n v="7123"/>
    <n v="1"/>
    <n v="2400"/>
    <n v="4800"/>
    <n v="0.33700000000000002"/>
    <n v="0.67400000000000004"/>
    <n v="8"/>
    <n v="247"/>
    <n v="471.33"/>
    <n v="3.5000000000000003E-2"/>
    <n v="6.6000000000000003E-2"/>
  </r>
  <r>
    <x v="48"/>
    <x v="2"/>
    <n v="0"/>
    <x v="0"/>
    <n v="7191"/>
    <n v="0"/>
    <n v="0"/>
    <n v="0"/>
    <n v="0"/>
    <n v="0"/>
    <n v="1"/>
    <n v="1"/>
    <n v="0.5"/>
    <n v="0"/>
    <n v="0"/>
  </r>
  <r>
    <x v="48"/>
    <x v="2"/>
    <n v="1"/>
    <x v="1"/>
    <n v="7191"/>
    <n v="0"/>
    <n v="0"/>
    <n v="0"/>
    <n v="0"/>
    <n v="0"/>
    <n v="23"/>
    <n v="512"/>
    <n v="1183.7"/>
    <n v="7.0999999999999994E-2"/>
    <n v="0.16500000000000001"/>
  </r>
  <r>
    <x v="48"/>
    <x v="2"/>
    <n v="2"/>
    <x v="2"/>
    <n v="7191"/>
    <n v="0"/>
    <n v="0"/>
    <n v="0"/>
    <n v="0"/>
    <n v="0"/>
    <n v="2"/>
    <n v="5230"/>
    <n v="549.30999999999995"/>
    <n v="0.72699999999999998"/>
    <n v="7.5999999999999998E-2"/>
  </r>
  <r>
    <x v="48"/>
    <x v="2"/>
    <n v="3"/>
    <x v="3"/>
    <n v="7191"/>
    <n v="0"/>
    <n v="0"/>
    <n v="0"/>
    <n v="0"/>
    <n v="0"/>
    <n v="3"/>
    <n v="35"/>
    <n v="63.32"/>
    <n v="5.0000000000000001E-3"/>
    <n v="8.9999999999999993E-3"/>
  </r>
  <r>
    <x v="48"/>
    <x v="2"/>
    <n v="4"/>
    <x v="4"/>
    <n v="7191"/>
    <n v="0"/>
    <n v="0"/>
    <n v="0"/>
    <n v="0"/>
    <n v="0"/>
    <n v="1"/>
    <n v="40"/>
    <n v="110"/>
    <n v="6.0000000000000001E-3"/>
    <n v="1.4999999999999999E-2"/>
  </r>
  <r>
    <x v="48"/>
    <x v="2"/>
    <n v="5"/>
    <x v="5"/>
    <n v="7191"/>
    <n v="0"/>
    <n v="0"/>
    <n v="0"/>
    <n v="0"/>
    <n v="0"/>
    <n v="17"/>
    <n v="7209"/>
    <n v="6654.11"/>
    <n v="1.002"/>
    <n v="0.92500000000000004"/>
  </r>
  <r>
    <x v="48"/>
    <x v="2"/>
    <n v="6"/>
    <x v="6"/>
    <n v="7191"/>
    <n v="0"/>
    <n v="0"/>
    <n v="0"/>
    <n v="0"/>
    <n v="0"/>
    <n v="1"/>
    <n v="3"/>
    <n v="3"/>
    <n v="0"/>
    <n v="0"/>
  </r>
  <r>
    <x v="48"/>
    <x v="2"/>
    <n v="7"/>
    <x v="7"/>
    <n v="7191"/>
    <n v="0"/>
    <n v="0"/>
    <n v="0"/>
    <n v="0"/>
    <n v="0"/>
    <n v="0"/>
    <n v="0"/>
    <n v="0"/>
    <n v="0"/>
    <n v="0"/>
  </r>
  <r>
    <x v="48"/>
    <x v="2"/>
    <n v="8"/>
    <x v="8"/>
    <n v="7191"/>
    <n v="0"/>
    <n v="0"/>
    <n v="0"/>
    <n v="0"/>
    <n v="0"/>
    <n v="0"/>
    <n v="0"/>
    <n v="0"/>
    <n v="0"/>
    <n v="0"/>
  </r>
  <r>
    <x v="48"/>
    <x v="2"/>
    <n v="9"/>
    <x v="9"/>
    <n v="7191"/>
    <n v="1"/>
    <n v="3228"/>
    <n v="12791.08"/>
    <n v="0.44900000000000001"/>
    <n v="1.778"/>
    <n v="11"/>
    <n v="139"/>
    <n v="184.79999999999899"/>
    <n v="1.9E-2"/>
    <n v="2.5999999999999999E-2"/>
  </r>
  <r>
    <x v="48"/>
    <x v="3"/>
    <n v="0"/>
    <x v="0"/>
    <n v="7281"/>
    <n v="0"/>
    <n v="0"/>
    <n v="0"/>
    <n v="0"/>
    <n v="0"/>
    <n v="3"/>
    <n v="7268"/>
    <n v="492.69"/>
    <n v="0.998"/>
    <n v="6.8000000000000005E-2"/>
  </r>
  <r>
    <x v="48"/>
    <x v="3"/>
    <n v="1"/>
    <x v="1"/>
    <n v="7281"/>
    <n v="0"/>
    <n v="0"/>
    <n v="0"/>
    <n v="0"/>
    <n v="0"/>
    <n v="28"/>
    <n v="901"/>
    <n v="1759.4"/>
    <n v="0.124"/>
    <n v="0.24199999999999999"/>
  </r>
  <r>
    <x v="48"/>
    <x v="3"/>
    <n v="2"/>
    <x v="2"/>
    <n v="7281"/>
    <n v="0"/>
    <n v="0"/>
    <n v="0"/>
    <n v="0"/>
    <n v="0"/>
    <n v="2"/>
    <n v="14676"/>
    <n v="1651.05"/>
    <n v="2.016"/>
    <n v="0.22700000000000001"/>
  </r>
  <r>
    <x v="48"/>
    <x v="3"/>
    <n v="3"/>
    <x v="3"/>
    <n v="7281"/>
    <n v="0"/>
    <n v="0"/>
    <n v="0"/>
    <n v="0"/>
    <n v="0"/>
    <n v="0"/>
    <n v="0"/>
    <n v="0"/>
    <n v="0"/>
    <n v="0"/>
  </r>
  <r>
    <x v="48"/>
    <x v="3"/>
    <n v="4"/>
    <x v="4"/>
    <n v="7281"/>
    <n v="0"/>
    <n v="0"/>
    <n v="0"/>
    <n v="0"/>
    <n v="0"/>
    <n v="1"/>
    <n v="23"/>
    <n v="19.09"/>
    <n v="3.0000000000000001E-3"/>
    <n v="3.0000000000000001E-3"/>
  </r>
  <r>
    <x v="48"/>
    <x v="3"/>
    <n v="5"/>
    <x v="5"/>
    <n v="7281"/>
    <n v="0"/>
    <n v="0"/>
    <n v="0"/>
    <n v="0"/>
    <n v="0"/>
    <n v="18"/>
    <n v="5458"/>
    <n v="8014.45"/>
    <n v="0.75"/>
    <n v="1.1000000000000001"/>
  </r>
  <r>
    <x v="48"/>
    <x v="3"/>
    <n v="6"/>
    <x v="6"/>
    <n v="7281"/>
    <n v="0"/>
    <n v="0"/>
    <n v="0"/>
    <n v="0"/>
    <n v="0"/>
    <n v="4"/>
    <n v="2409"/>
    <n v="2409.42"/>
    <n v="0.33100000000000002"/>
    <n v="0.33100000000000002"/>
  </r>
  <r>
    <x v="48"/>
    <x v="3"/>
    <n v="7"/>
    <x v="7"/>
    <n v="7281"/>
    <n v="0"/>
    <n v="0"/>
    <n v="0"/>
    <n v="0"/>
    <n v="0"/>
    <n v="0"/>
    <n v="0"/>
    <n v="0"/>
    <n v="0"/>
    <n v="0"/>
  </r>
  <r>
    <x v="48"/>
    <x v="3"/>
    <n v="8"/>
    <x v="8"/>
    <n v="7281"/>
    <n v="0"/>
    <n v="0"/>
    <n v="0"/>
    <n v="0"/>
    <n v="0"/>
    <n v="1"/>
    <n v="1"/>
    <n v="1"/>
    <n v="0"/>
    <n v="0"/>
  </r>
  <r>
    <x v="48"/>
    <x v="3"/>
    <n v="9"/>
    <x v="9"/>
    <n v="7281"/>
    <n v="0"/>
    <n v="0"/>
    <n v="0"/>
    <n v="0"/>
    <n v="0"/>
    <n v="30"/>
    <n v="569"/>
    <n v="592.51"/>
    <n v="7.8E-2"/>
    <n v="8.1000000000000003E-2"/>
  </r>
  <r>
    <x v="48"/>
    <x v="4"/>
    <n v="0"/>
    <x v="0"/>
    <n v="7412"/>
    <n v="0"/>
    <n v="0"/>
    <n v="0"/>
    <n v="0"/>
    <n v="0"/>
    <n v="3"/>
    <n v="47"/>
    <n v="114.17"/>
    <n v="6.0000000000000001E-3"/>
    <n v="1.4999999999999999E-2"/>
  </r>
  <r>
    <x v="48"/>
    <x v="4"/>
    <n v="1"/>
    <x v="1"/>
    <n v="7412"/>
    <n v="0"/>
    <n v="0"/>
    <n v="0"/>
    <n v="0"/>
    <n v="0"/>
    <n v="66"/>
    <n v="1417"/>
    <n v="5718.72"/>
    <n v="0.191"/>
    <n v="0.77200000000000002"/>
  </r>
  <r>
    <x v="48"/>
    <x v="4"/>
    <n v="2"/>
    <x v="2"/>
    <n v="7412"/>
    <n v="0"/>
    <n v="0"/>
    <n v="0"/>
    <n v="0"/>
    <n v="0"/>
    <n v="3"/>
    <n v="14860"/>
    <n v="54547.32"/>
    <n v="2.004"/>
    <n v="7.359"/>
  </r>
  <r>
    <x v="48"/>
    <x v="4"/>
    <n v="3"/>
    <x v="3"/>
    <n v="7412"/>
    <n v="0"/>
    <n v="0"/>
    <n v="0"/>
    <n v="0"/>
    <n v="0"/>
    <n v="6"/>
    <n v="131"/>
    <n v="280.5"/>
    <n v="1.7999999999999999E-2"/>
    <n v="3.7999999999999999E-2"/>
  </r>
  <r>
    <x v="48"/>
    <x v="4"/>
    <n v="4"/>
    <x v="4"/>
    <n v="7412"/>
    <n v="0"/>
    <n v="0"/>
    <n v="0"/>
    <n v="0"/>
    <n v="0"/>
    <n v="1"/>
    <n v="42"/>
    <n v="94.5"/>
    <n v="6.0000000000000001E-3"/>
    <n v="1.2999999999999999E-2"/>
  </r>
  <r>
    <x v="48"/>
    <x v="4"/>
    <n v="5"/>
    <x v="5"/>
    <n v="7412"/>
    <n v="0"/>
    <n v="0"/>
    <n v="0"/>
    <n v="0"/>
    <n v="0"/>
    <n v="15"/>
    <n v="183"/>
    <n v="349.83"/>
    <n v="2.5000000000000001E-2"/>
    <n v="4.7E-2"/>
  </r>
  <r>
    <x v="48"/>
    <x v="4"/>
    <n v="6"/>
    <x v="6"/>
    <n v="7412"/>
    <n v="0"/>
    <n v="0"/>
    <n v="0"/>
    <n v="0"/>
    <n v="0"/>
    <n v="0"/>
    <n v="0"/>
    <n v="0"/>
    <n v="0"/>
    <n v="0"/>
  </r>
  <r>
    <x v="48"/>
    <x v="4"/>
    <n v="7"/>
    <x v="7"/>
    <n v="7412"/>
    <n v="0"/>
    <n v="0"/>
    <n v="0"/>
    <n v="0"/>
    <n v="0"/>
    <n v="0"/>
    <n v="0"/>
    <n v="0"/>
    <n v="0"/>
    <n v="0"/>
  </r>
  <r>
    <x v="48"/>
    <x v="4"/>
    <n v="8"/>
    <x v="8"/>
    <n v="7412"/>
    <n v="0"/>
    <n v="0"/>
    <n v="0"/>
    <n v="0"/>
    <n v="0"/>
    <n v="1"/>
    <n v="2269"/>
    <n v="378.92"/>
    <n v="0.30599999999999999"/>
    <n v="5.0999999999999997E-2"/>
  </r>
  <r>
    <x v="48"/>
    <x v="4"/>
    <n v="9"/>
    <x v="9"/>
    <n v="7412"/>
    <n v="0"/>
    <n v="0"/>
    <n v="0"/>
    <n v="0"/>
    <n v="0"/>
    <n v="14"/>
    <n v="97"/>
    <n v="148.31"/>
    <n v="1.2999999999999999E-2"/>
    <n v="0.02"/>
  </r>
  <r>
    <x v="48"/>
    <x v="5"/>
    <n v="0"/>
    <x v="0"/>
    <n v="7614"/>
    <n v="0"/>
    <n v="0"/>
    <n v="0"/>
    <n v="0"/>
    <n v="0"/>
    <n v="6"/>
    <n v="147"/>
    <n v="147"/>
    <n v="1.9E-2"/>
    <n v="1.9E-2"/>
  </r>
  <r>
    <x v="48"/>
    <x v="5"/>
    <n v="1"/>
    <x v="1"/>
    <n v="7614"/>
    <n v="0"/>
    <n v="0"/>
    <n v="0"/>
    <n v="0"/>
    <n v="0"/>
    <n v="47"/>
    <n v="473"/>
    <n v="1604.3"/>
    <n v="6.2E-2"/>
    <n v="0.21099999999999999"/>
  </r>
  <r>
    <x v="48"/>
    <x v="5"/>
    <n v="2"/>
    <x v="2"/>
    <n v="7614"/>
    <n v="0"/>
    <n v="0"/>
    <n v="0"/>
    <n v="0"/>
    <n v="0"/>
    <n v="3"/>
    <n v="14434"/>
    <n v="13883.33"/>
    <n v="1.895"/>
    <n v="1.823"/>
  </r>
  <r>
    <x v="48"/>
    <x v="5"/>
    <n v="3"/>
    <x v="3"/>
    <n v="7614"/>
    <n v="0"/>
    <n v="0"/>
    <n v="0"/>
    <n v="0"/>
    <n v="0"/>
    <n v="1"/>
    <n v="15"/>
    <n v="13.8"/>
    <n v="2E-3"/>
    <n v="2E-3"/>
  </r>
  <r>
    <x v="48"/>
    <x v="5"/>
    <n v="4"/>
    <x v="4"/>
    <n v="7614"/>
    <n v="0"/>
    <n v="0"/>
    <n v="0"/>
    <n v="0"/>
    <n v="0"/>
    <n v="1"/>
    <n v="1500"/>
    <n v="2250"/>
    <n v="0.19700000000000001"/>
    <n v="0.29599999999999999"/>
  </r>
  <r>
    <x v="48"/>
    <x v="5"/>
    <n v="5"/>
    <x v="5"/>
    <n v="7614"/>
    <n v="0"/>
    <n v="0"/>
    <n v="0"/>
    <n v="0"/>
    <n v="0"/>
    <n v="9"/>
    <n v="1535"/>
    <n v="3334.5"/>
    <n v="0.20200000000000001"/>
    <n v="0.438"/>
  </r>
  <r>
    <x v="48"/>
    <x v="5"/>
    <n v="6"/>
    <x v="6"/>
    <n v="7614"/>
    <n v="0"/>
    <n v="0"/>
    <n v="0"/>
    <n v="0"/>
    <n v="0"/>
    <n v="6"/>
    <n v="3896"/>
    <n v="5366"/>
    <n v="0.51200000000000001"/>
    <n v="0.70499999999999996"/>
  </r>
  <r>
    <x v="48"/>
    <x v="5"/>
    <n v="7"/>
    <x v="7"/>
    <n v="7614"/>
    <n v="0"/>
    <n v="0"/>
    <n v="0"/>
    <n v="0"/>
    <n v="0"/>
    <n v="0"/>
    <n v="0"/>
    <n v="0"/>
    <n v="0"/>
    <n v="0"/>
  </r>
  <r>
    <x v="48"/>
    <x v="5"/>
    <n v="8"/>
    <x v="8"/>
    <n v="7614"/>
    <n v="0"/>
    <n v="0"/>
    <n v="0"/>
    <n v="0"/>
    <n v="0"/>
    <n v="1"/>
    <n v="1"/>
    <n v="0.75"/>
    <n v="0"/>
    <n v="0"/>
  </r>
  <r>
    <x v="48"/>
    <x v="5"/>
    <n v="9"/>
    <x v="9"/>
    <n v="7614"/>
    <n v="0"/>
    <n v="0"/>
    <n v="0"/>
    <n v="0"/>
    <n v="0"/>
    <n v="12"/>
    <n v="179"/>
    <n v="186.87"/>
    <n v="2.4E-2"/>
    <n v="2.5000000000000001E-2"/>
  </r>
  <r>
    <x v="48"/>
    <x v="6"/>
    <n v="0"/>
    <x v="0"/>
    <n v="7872"/>
    <n v="0"/>
    <n v="0"/>
    <n v="0"/>
    <n v="0"/>
    <n v="0"/>
    <n v="6"/>
    <n v="184"/>
    <n v="222"/>
    <n v="2.3E-2"/>
    <n v="2.8000000000000001E-2"/>
  </r>
  <r>
    <x v="48"/>
    <x v="6"/>
    <n v="1"/>
    <x v="1"/>
    <n v="7872"/>
    <n v="0"/>
    <n v="0"/>
    <n v="0"/>
    <n v="0"/>
    <n v="0"/>
    <n v="32"/>
    <n v="426"/>
    <n v="1541.4"/>
    <n v="5.3999999999999999E-2"/>
    <n v="0.19600000000000001"/>
  </r>
  <r>
    <x v="48"/>
    <x v="6"/>
    <n v="2"/>
    <x v="2"/>
    <n v="7872"/>
    <n v="0"/>
    <n v="0"/>
    <n v="0"/>
    <n v="0"/>
    <n v="0"/>
    <n v="3"/>
    <n v="17448"/>
    <n v="72235.97"/>
    <n v="2.2160000000000002"/>
    <n v="9.1760000000000002"/>
  </r>
  <r>
    <x v="48"/>
    <x v="6"/>
    <n v="3"/>
    <x v="3"/>
    <n v="7872"/>
    <n v="0"/>
    <n v="0"/>
    <n v="0"/>
    <n v="0"/>
    <n v="0"/>
    <n v="4"/>
    <n v="2006"/>
    <n v="1900.33"/>
    <n v="0.255"/>
    <n v="0.24099999999999999"/>
  </r>
  <r>
    <x v="48"/>
    <x v="6"/>
    <n v="4"/>
    <x v="4"/>
    <n v="7872"/>
    <n v="0"/>
    <n v="0"/>
    <n v="0"/>
    <n v="0"/>
    <n v="0"/>
    <n v="0"/>
    <n v="0"/>
    <n v="0"/>
    <n v="0"/>
    <n v="0"/>
  </r>
  <r>
    <x v="48"/>
    <x v="6"/>
    <n v="5"/>
    <x v="5"/>
    <n v="7872"/>
    <n v="0"/>
    <n v="0"/>
    <n v="0"/>
    <n v="0"/>
    <n v="0"/>
    <n v="8"/>
    <n v="166"/>
    <n v="261.14999999999998"/>
    <n v="2.1000000000000001E-2"/>
    <n v="3.3000000000000002E-2"/>
  </r>
  <r>
    <x v="48"/>
    <x v="6"/>
    <n v="6"/>
    <x v="6"/>
    <n v="7872"/>
    <n v="2"/>
    <n v="8960"/>
    <n v="39024"/>
    <n v="1.137"/>
    <n v="4.9560000000000004"/>
    <n v="1"/>
    <n v="2"/>
    <n v="3"/>
    <n v="0"/>
    <n v="0"/>
  </r>
  <r>
    <x v="48"/>
    <x v="6"/>
    <n v="7"/>
    <x v="7"/>
    <n v="7872"/>
    <n v="0"/>
    <n v="0"/>
    <n v="0"/>
    <n v="0"/>
    <n v="0"/>
    <n v="0"/>
    <n v="0"/>
    <n v="0"/>
    <n v="0"/>
    <n v="0"/>
  </r>
  <r>
    <x v="48"/>
    <x v="6"/>
    <n v="8"/>
    <x v="8"/>
    <n v="7872"/>
    <n v="0"/>
    <n v="0"/>
    <n v="0"/>
    <n v="0"/>
    <n v="0"/>
    <n v="0"/>
    <n v="0"/>
    <n v="0"/>
    <n v="0"/>
    <n v="0"/>
  </r>
  <r>
    <x v="48"/>
    <x v="6"/>
    <n v="9"/>
    <x v="9"/>
    <n v="7872"/>
    <n v="0"/>
    <n v="0"/>
    <n v="0"/>
    <n v="0"/>
    <n v="0"/>
    <n v="11"/>
    <n v="114"/>
    <n v="212"/>
    <n v="1.4E-2"/>
    <n v="2.7E-2"/>
  </r>
  <r>
    <x v="48"/>
    <x v="7"/>
    <n v="0"/>
    <x v="0"/>
    <n v="8160"/>
    <n v="0"/>
    <n v="0"/>
    <n v="0"/>
    <n v="0"/>
    <n v="0"/>
    <n v="2"/>
    <n v="41"/>
    <n v="33.25"/>
    <n v="5.0000000000000001E-3"/>
    <n v="4.0000000000000001E-3"/>
  </r>
  <r>
    <x v="48"/>
    <x v="7"/>
    <n v="1"/>
    <x v="1"/>
    <n v="8160"/>
    <n v="0"/>
    <n v="0"/>
    <n v="0"/>
    <n v="0"/>
    <n v="0"/>
    <n v="120"/>
    <n v="724"/>
    <n v="1520.03"/>
    <n v="8.8999999999999996E-2"/>
    <n v="0.186"/>
  </r>
  <r>
    <x v="48"/>
    <x v="7"/>
    <n v="2"/>
    <x v="2"/>
    <n v="8160"/>
    <n v="0"/>
    <n v="0"/>
    <n v="0"/>
    <n v="0"/>
    <n v="0"/>
    <n v="0"/>
    <n v="0"/>
    <n v="0"/>
    <n v="0"/>
    <n v="0"/>
  </r>
  <r>
    <x v="48"/>
    <x v="7"/>
    <n v="3"/>
    <x v="3"/>
    <n v="8160"/>
    <n v="0"/>
    <n v="0"/>
    <n v="0"/>
    <n v="0"/>
    <n v="0"/>
    <n v="1"/>
    <n v="4453"/>
    <n v="4453"/>
    <n v="0.54600000000000004"/>
    <n v="0.54600000000000004"/>
  </r>
  <r>
    <x v="48"/>
    <x v="7"/>
    <n v="4"/>
    <x v="4"/>
    <n v="8160"/>
    <n v="0"/>
    <n v="0"/>
    <n v="0"/>
    <n v="0"/>
    <n v="0"/>
    <n v="1"/>
    <n v="1"/>
    <n v="7"/>
    <n v="0"/>
    <n v="1E-3"/>
  </r>
  <r>
    <x v="48"/>
    <x v="7"/>
    <n v="5"/>
    <x v="5"/>
    <n v="8160"/>
    <n v="0"/>
    <n v="0"/>
    <n v="0"/>
    <n v="0"/>
    <n v="0"/>
    <n v="7"/>
    <n v="2480"/>
    <n v="1219.53"/>
    <n v="0.30399999999999999"/>
    <n v="0.14899999999999999"/>
  </r>
  <r>
    <x v="48"/>
    <x v="7"/>
    <n v="6"/>
    <x v="6"/>
    <n v="8160"/>
    <n v="0"/>
    <n v="0"/>
    <n v="0"/>
    <n v="0"/>
    <n v="0"/>
    <n v="1"/>
    <n v="1"/>
    <n v="1"/>
    <n v="0"/>
    <n v="0"/>
  </r>
  <r>
    <x v="48"/>
    <x v="7"/>
    <n v="7"/>
    <x v="7"/>
    <n v="8160"/>
    <n v="0"/>
    <n v="0"/>
    <n v="0"/>
    <n v="0"/>
    <n v="0"/>
    <n v="0"/>
    <n v="0"/>
    <n v="0"/>
    <n v="0"/>
    <n v="0"/>
  </r>
  <r>
    <x v="48"/>
    <x v="7"/>
    <n v="8"/>
    <x v="8"/>
    <n v="8160"/>
    <n v="0"/>
    <n v="0"/>
    <n v="0"/>
    <n v="0"/>
    <n v="0"/>
    <n v="0"/>
    <n v="0"/>
    <n v="0"/>
    <n v="0"/>
    <n v="0"/>
  </r>
  <r>
    <x v="48"/>
    <x v="7"/>
    <n v="9"/>
    <x v="9"/>
    <n v="8160"/>
    <n v="0"/>
    <n v="0"/>
    <n v="0"/>
    <n v="0"/>
    <n v="0"/>
    <n v="26"/>
    <n v="391"/>
    <n v="519.24"/>
    <n v="4.8000000000000001E-2"/>
    <n v="6.4000000000000001E-2"/>
  </r>
  <r>
    <x v="48"/>
    <x v="8"/>
    <n v="0"/>
    <x v="0"/>
    <n v="8398"/>
    <n v="0"/>
    <n v="0"/>
    <n v="0"/>
    <n v="0"/>
    <n v="0"/>
    <n v="1"/>
    <n v="2"/>
    <n v="1"/>
    <n v="0"/>
    <n v="0"/>
  </r>
  <r>
    <x v="48"/>
    <x v="8"/>
    <n v="1"/>
    <x v="1"/>
    <n v="8398"/>
    <n v="0"/>
    <n v="0"/>
    <n v="0"/>
    <n v="0"/>
    <n v="0"/>
    <n v="188"/>
    <n v="445"/>
    <n v="1007.51"/>
    <n v="5.2999999999999999E-2"/>
    <n v="0.12"/>
  </r>
  <r>
    <x v="48"/>
    <x v="8"/>
    <n v="2"/>
    <x v="2"/>
    <n v="8398"/>
    <n v="0"/>
    <n v="0"/>
    <n v="0"/>
    <n v="0"/>
    <n v="0"/>
    <n v="3"/>
    <n v="22977"/>
    <n v="39248.589999999997"/>
    <n v="2.7360000000000002"/>
    <n v="4.6740000000000004"/>
  </r>
  <r>
    <x v="48"/>
    <x v="8"/>
    <n v="3"/>
    <x v="3"/>
    <n v="8398"/>
    <n v="0"/>
    <n v="0"/>
    <n v="0"/>
    <n v="0"/>
    <n v="0"/>
    <n v="0"/>
    <n v="0"/>
    <n v="0"/>
    <n v="0"/>
    <n v="0"/>
  </r>
  <r>
    <x v="48"/>
    <x v="8"/>
    <n v="4"/>
    <x v="4"/>
    <n v="8398"/>
    <n v="0"/>
    <n v="0"/>
    <n v="0"/>
    <n v="0"/>
    <n v="0"/>
    <n v="2"/>
    <n v="6"/>
    <n v="11.68"/>
    <n v="1E-3"/>
    <n v="1E-3"/>
  </r>
  <r>
    <x v="48"/>
    <x v="8"/>
    <n v="5"/>
    <x v="5"/>
    <n v="8398"/>
    <n v="0"/>
    <n v="0"/>
    <n v="0"/>
    <n v="0"/>
    <n v="0"/>
    <n v="10"/>
    <n v="1463"/>
    <n v="531.27"/>
    <n v="0.17399999999999999"/>
    <n v="6.3E-2"/>
  </r>
  <r>
    <x v="48"/>
    <x v="8"/>
    <n v="6"/>
    <x v="6"/>
    <n v="8398"/>
    <n v="0"/>
    <n v="0"/>
    <n v="0"/>
    <n v="0"/>
    <n v="0"/>
    <n v="1"/>
    <n v="69"/>
    <n v="69"/>
    <n v="8.0000000000000002E-3"/>
    <n v="8.0000000000000002E-3"/>
  </r>
  <r>
    <x v="48"/>
    <x v="8"/>
    <n v="7"/>
    <x v="7"/>
    <n v="8398"/>
    <n v="0"/>
    <n v="0"/>
    <n v="0"/>
    <n v="0"/>
    <n v="0"/>
    <n v="0"/>
    <n v="0"/>
    <n v="0"/>
    <n v="0"/>
    <n v="0"/>
  </r>
  <r>
    <x v="48"/>
    <x v="8"/>
    <n v="8"/>
    <x v="8"/>
    <n v="8398"/>
    <n v="0"/>
    <n v="0"/>
    <n v="0"/>
    <n v="0"/>
    <n v="0"/>
    <n v="0"/>
    <n v="0"/>
    <n v="0"/>
    <n v="0"/>
    <n v="0"/>
  </r>
  <r>
    <x v="48"/>
    <x v="8"/>
    <n v="9"/>
    <x v="9"/>
    <n v="8398"/>
    <n v="0"/>
    <n v="0"/>
    <n v="0"/>
    <n v="0"/>
    <n v="0"/>
    <n v="18"/>
    <n v="166"/>
    <n v="157.31"/>
    <n v="0.02"/>
    <n v="1.9E-2"/>
  </r>
  <r>
    <x v="49"/>
    <x v="0"/>
    <n v="0"/>
    <x v="0"/>
    <n v="747120"/>
    <n v="0"/>
    <n v="0"/>
    <n v="0"/>
    <n v="0"/>
    <n v="0"/>
    <n v="136"/>
    <n v="153719"/>
    <n v="29821.17"/>
    <n v="0.20599999999999999"/>
    <n v="0.04"/>
  </r>
  <r>
    <x v="49"/>
    <x v="0"/>
    <n v="1"/>
    <x v="1"/>
    <n v="747120"/>
    <n v="1"/>
    <n v="43"/>
    <n v="43"/>
    <n v="0"/>
    <n v="0"/>
    <n v="203"/>
    <n v="16495"/>
    <n v="29179.919999999998"/>
    <n v="2.1999999999999999E-2"/>
    <n v="3.9E-2"/>
  </r>
  <r>
    <x v="49"/>
    <x v="0"/>
    <n v="2"/>
    <x v="2"/>
    <n v="747120"/>
    <n v="3"/>
    <n v="37965"/>
    <n v="21187.15"/>
    <n v="5.0999999999999997E-2"/>
    <n v="2.8000000000000001E-2"/>
    <n v="20"/>
    <n v="104096"/>
    <n v="49055.54"/>
    <n v="0.13900000000000001"/>
    <n v="6.6000000000000003E-2"/>
  </r>
  <r>
    <x v="49"/>
    <x v="0"/>
    <n v="3"/>
    <x v="3"/>
    <n v="747120"/>
    <n v="0"/>
    <n v="0"/>
    <n v="0"/>
    <n v="0"/>
    <n v="0"/>
    <n v="57"/>
    <n v="39394"/>
    <n v="50504.07"/>
    <n v="5.2999999999999999E-2"/>
    <n v="6.8000000000000005E-2"/>
  </r>
  <r>
    <x v="49"/>
    <x v="0"/>
    <n v="4"/>
    <x v="4"/>
    <n v="747120"/>
    <n v="0"/>
    <n v="0"/>
    <n v="0"/>
    <n v="0"/>
    <n v="0"/>
    <n v="7"/>
    <n v="10399"/>
    <n v="1804.25"/>
    <n v="1.4E-2"/>
    <n v="2E-3"/>
  </r>
  <r>
    <x v="49"/>
    <x v="0"/>
    <n v="5"/>
    <x v="5"/>
    <n v="747120"/>
    <n v="1"/>
    <n v="54"/>
    <n v="767"/>
    <n v="0"/>
    <n v="1E-3"/>
    <n v="572"/>
    <n v="433414"/>
    <n v="327937.3"/>
    <n v="0.57999999999999996"/>
    <n v="0.439"/>
  </r>
  <r>
    <x v="49"/>
    <x v="0"/>
    <n v="6"/>
    <x v="6"/>
    <n v="747120"/>
    <n v="24"/>
    <n v="30438"/>
    <n v="148066.6"/>
    <n v="4.1000000000000002E-2"/>
    <n v="0.19800000000000001"/>
    <n v="89"/>
    <n v="92467"/>
    <n v="109767.81"/>
    <n v="0.124"/>
    <n v="0.14699999999999999"/>
  </r>
  <r>
    <x v="49"/>
    <x v="0"/>
    <n v="7"/>
    <x v="7"/>
    <n v="747120"/>
    <n v="20"/>
    <n v="38742"/>
    <n v="121608.68"/>
    <n v="5.1999999999999998E-2"/>
    <n v="0.16300000000000001"/>
    <n v="41"/>
    <n v="74914"/>
    <n v="114642.26"/>
    <n v="0.1"/>
    <n v="0.153"/>
  </r>
  <r>
    <x v="49"/>
    <x v="0"/>
    <n v="8"/>
    <x v="8"/>
    <n v="747120"/>
    <n v="0"/>
    <n v="0"/>
    <n v="0"/>
    <n v="0"/>
    <n v="0"/>
    <n v="47"/>
    <n v="78364"/>
    <n v="25409.55"/>
    <n v="0.105"/>
    <n v="3.4000000000000002E-2"/>
  </r>
  <r>
    <x v="49"/>
    <x v="0"/>
    <n v="9"/>
    <x v="9"/>
    <n v="747120"/>
    <n v="0"/>
    <n v="0"/>
    <n v="0"/>
    <n v="0"/>
    <n v="0"/>
    <n v="184"/>
    <n v="77814"/>
    <n v="50780.160000000003"/>
    <n v="0.104"/>
    <n v="6.8000000000000005E-2"/>
  </r>
  <r>
    <x v="49"/>
    <x v="1"/>
    <n v="0"/>
    <x v="0"/>
    <n v="758624"/>
    <n v="0"/>
    <n v="0"/>
    <n v="0"/>
    <n v="0"/>
    <n v="0"/>
    <n v="148"/>
    <n v="244876"/>
    <n v="32983.1"/>
    <n v="0.32300000000000001"/>
    <n v="4.2999999999999997E-2"/>
  </r>
  <r>
    <x v="49"/>
    <x v="1"/>
    <n v="1"/>
    <x v="1"/>
    <n v="758624"/>
    <n v="0"/>
    <n v="0"/>
    <n v="0"/>
    <n v="0"/>
    <n v="0"/>
    <n v="370"/>
    <n v="25226"/>
    <n v="45166"/>
    <n v="3.3000000000000002E-2"/>
    <n v="0.06"/>
  </r>
  <r>
    <x v="49"/>
    <x v="1"/>
    <n v="2"/>
    <x v="2"/>
    <n v="758624"/>
    <n v="0"/>
    <n v="0"/>
    <n v="0"/>
    <n v="0"/>
    <n v="0"/>
    <n v="12"/>
    <n v="91577"/>
    <n v="35866"/>
    <n v="0.121"/>
    <n v="4.7E-2"/>
  </r>
  <r>
    <x v="49"/>
    <x v="1"/>
    <n v="3"/>
    <x v="3"/>
    <n v="758624"/>
    <n v="0"/>
    <n v="0"/>
    <n v="0"/>
    <n v="0"/>
    <n v="0"/>
    <n v="69"/>
    <n v="87477"/>
    <n v="82715"/>
    <n v="0.115"/>
    <n v="0.109"/>
  </r>
  <r>
    <x v="49"/>
    <x v="1"/>
    <n v="4"/>
    <x v="4"/>
    <n v="758624"/>
    <n v="0"/>
    <n v="0"/>
    <n v="0"/>
    <n v="0"/>
    <n v="0"/>
    <n v="7"/>
    <n v="3747"/>
    <n v="1229.7"/>
    <n v="5.0000000000000001E-3"/>
    <n v="2E-3"/>
  </r>
  <r>
    <x v="49"/>
    <x v="1"/>
    <n v="5"/>
    <x v="5"/>
    <n v="758624"/>
    <n v="0"/>
    <n v="0"/>
    <n v="0"/>
    <n v="0"/>
    <n v="0"/>
    <n v="519"/>
    <n v="370901"/>
    <n v="358473.4"/>
    <n v="0.48899999999999999"/>
    <n v="0.47299999999999998"/>
  </r>
  <r>
    <x v="49"/>
    <x v="1"/>
    <n v="6"/>
    <x v="6"/>
    <n v="758624"/>
    <n v="0"/>
    <n v="0"/>
    <n v="0"/>
    <n v="0"/>
    <n v="0"/>
    <n v="58"/>
    <n v="90771"/>
    <n v="103265.4"/>
    <n v="0.12"/>
    <n v="0.13600000000000001"/>
  </r>
  <r>
    <x v="49"/>
    <x v="1"/>
    <n v="7"/>
    <x v="7"/>
    <n v="758624"/>
    <n v="0"/>
    <n v="0"/>
    <n v="0"/>
    <n v="0"/>
    <n v="0"/>
    <n v="12"/>
    <n v="1807"/>
    <n v="5570.2"/>
    <n v="2E-3"/>
    <n v="7.0000000000000001E-3"/>
  </r>
  <r>
    <x v="49"/>
    <x v="1"/>
    <n v="8"/>
    <x v="8"/>
    <n v="758624"/>
    <n v="0"/>
    <n v="0"/>
    <n v="0"/>
    <n v="0"/>
    <n v="0"/>
    <n v="35"/>
    <n v="53655"/>
    <n v="9344.4"/>
    <n v="7.0999999999999994E-2"/>
    <n v="1.2E-2"/>
  </r>
  <r>
    <x v="49"/>
    <x v="1"/>
    <n v="9"/>
    <x v="9"/>
    <n v="758624"/>
    <n v="0"/>
    <n v="0"/>
    <n v="0"/>
    <n v="0"/>
    <n v="0"/>
    <n v="219"/>
    <n v="89150"/>
    <n v="48194.6"/>
    <n v="0.11799999999999999"/>
    <n v="6.4000000000000001E-2"/>
  </r>
  <r>
    <x v="49"/>
    <x v="2"/>
    <n v="0"/>
    <x v="0"/>
    <n v="762333"/>
    <n v="0"/>
    <n v="0"/>
    <n v="0"/>
    <n v="0"/>
    <n v="0"/>
    <n v="152"/>
    <n v="228142"/>
    <n v="31054.1"/>
    <n v="0.29899999999999999"/>
    <n v="4.1000000000000002E-2"/>
  </r>
  <r>
    <x v="49"/>
    <x v="2"/>
    <n v="1"/>
    <x v="1"/>
    <n v="762333"/>
    <n v="2"/>
    <n v="2"/>
    <n v="1.73"/>
    <n v="0"/>
    <n v="0"/>
    <n v="238"/>
    <n v="12044"/>
    <n v="23487.75"/>
    <n v="1.6E-2"/>
    <n v="3.1E-2"/>
  </r>
  <r>
    <x v="49"/>
    <x v="2"/>
    <n v="2"/>
    <x v="2"/>
    <n v="762333"/>
    <n v="0"/>
    <n v="0"/>
    <n v="0"/>
    <n v="0"/>
    <n v="0"/>
    <n v="20"/>
    <n v="191909"/>
    <n v="59009.17"/>
    <n v="0.252"/>
    <n v="7.6999999999999999E-2"/>
  </r>
  <r>
    <x v="49"/>
    <x v="2"/>
    <n v="3"/>
    <x v="3"/>
    <n v="762333"/>
    <n v="11"/>
    <n v="15426"/>
    <n v="42423.73"/>
    <n v="0.02"/>
    <n v="5.6000000000000001E-2"/>
    <n v="67"/>
    <n v="104532"/>
    <n v="181950.83"/>
    <n v="0.13700000000000001"/>
    <n v="0.23899999999999999"/>
  </r>
  <r>
    <x v="49"/>
    <x v="2"/>
    <n v="4"/>
    <x v="4"/>
    <n v="762333"/>
    <n v="0"/>
    <n v="0"/>
    <n v="0"/>
    <n v="0"/>
    <n v="0"/>
    <n v="14"/>
    <n v="14251"/>
    <n v="3281.72"/>
    <n v="1.9E-2"/>
    <n v="4.0000000000000001E-3"/>
  </r>
  <r>
    <x v="49"/>
    <x v="2"/>
    <n v="5"/>
    <x v="5"/>
    <n v="762333"/>
    <n v="6"/>
    <n v="10355"/>
    <n v="19313.400000000001"/>
    <n v="1.4E-2"/>
    <n v="2.5000000000000001E-2"/>
    <n v="484"/>
    <n v="344853"/>
    <n v="316980.38"/>
    <n v="0.45200000000000001"/>
    <n v="0.41599999999999998"/>
  </r>
  <r>
    <x v="49"/>
    <x v="2"/>
    <n v="6"/>
    <x v="6"/>
    <n v="762333"/>
    <n v="12"/>
    <n v="17392"/>
    <n v="46107.53"/>
    <n v="2.3E-2"/>
    <n v="0.06"/>
    <n v="41"/>
    <n v="76151"/>
    <n v="43816.639999999999"/>
    <n v="0.1"/>
    <n v="5.7000000000000002E-2"/>
  </r>
  <r>
    <x v="49"/>
    <x v="2"/>
    <n v="7"/>
    <x v="7"/>
    <n v="762333"/>
    <n v="0"/>
    <n v="0"/>
    <n v="0"/>
    <n v="0"/>
    <n v="0"/>
    <n v="8"/>
    <n v="439"/>
    <n v="919.34"/>
    <n v="1E-3"/>
    <n v="1E-3"/>
  </r>
  <r>
    <x v="49"/>
    <x v="2"/>
    <n v="8"/>
    <x v="8"/>
    <n v="762333"/>
    <n v="0"/>
    <n v="0"/>
    <n v="0"/>
    <n v="0"/>
    <n v="0"/>
    <n v="20"/>
    <n v="11456"/>
    <n v="3673.61"/>
    <n v="1.4999999999999999E-2"/>
    <n v="5.0000000000000001E-3"/>
  </r>
  <r>
    <x v="49"/>
    <x v="2"/>
    <n v="9"/>
    <x v="9"/>
    <n v="762333"/>
    <n v="0"/>
    <n v="0"/>
    <n v="0"/>
    <n v="0"/>
    <n v="0"/>
    <n v="179"/>
    <n v="107065"/>
    <n v="88286.96"/>
    <n v="0.14000000000000001"/>
    <n v="0.11600000000000001"/>
  </r>
  <r>
    <x v="49"/>
    <x v="3"/>
    <n v="0"/>
    <x v="0"/>
    <n v="764126"/>
    <n v="0"/>
    <n v="0"/>
    <n v="0"/>
    <n v="0"/>
    <n v="0"/>
    <n v="135"/>
    <n v="218398"/>
    <n v="27879.9"/>
    <n v="0.28599999999999998"/>
    <n v="3.5999999999999997E-2"/>
  </r>
  <r>
    <x v="49"/>
    <x v="3"/>
    <n v="1"/>
    <x v="1"/>
    <n v="764126"/>
    <n v="1"/>
    <n v="297"/>
    <n v="336.6"/>
    <n v="0"/>
    <n v="0"/>
    <n v="143"/>
    <n v="7993"/>
    <n v="22464.98"/>
    <n v="0.01"/>
    <n v="2.9000000000000001E-2"/>
  </r>
  <r>
    <x v="49"/>
    <x v="3"/>
    <n v="2"/>
    <x v="2"/>
    <n v="764126"/>
    <n v="22"/>
    <n v="45475"/>
    <n v="192195.12"/>
    <n v="0.06"/>
    <n v="0.252"/>
    <n v="34"/>
    <n v="263344"/>
    <n v="131948.78"/>
    <n v="0.34499999999999997"/>
    <n v="0.17299999999999999"/>
  </r>
  <r>
    <x v="49"/>
    <x v="3"/>
    <n v="3"/>
    <x v="3"/>
    <n v="764126"/>
    <n v="24"/>
    <n v="41480"/>
    <n v="130992.99"/>
    <n v="5.3999999999999999E-2"/>
    <n v="0.17100000000000001"/>
    <n v="81"/>
    <n v="101329"/>
    <n v="99504.74"/>
    <n v="0.13300000000000001"/>
    <n v="0.13"/>
  </r>
  <r>
    <x v="49"/>
    <x v="3"/>
    <n v="4"/>
    <x v="4"/>
    <n v="764126"/>
    <n v="0"/>
    <n v="0"/>
    <n v="0"/>
    <n v="0"/>
    <n v="0"/>
    <n v="4"/>
    <n v="1738"/>
    <n v="345.9"/>
    <n v="2E-3"/>
    <n v="0"/>
  </r>
  <r>
    <x v="49"/>
    <x v="3"/>
    <n v="5"/>
    <x v="5"/>
    <n v="764126"/>
    <n v="9"/>
    <n v="10332"/>
    <n v="8646.83"/>
    <n v="1.4E-2"/>
    <n v="1.0999999999999999E-2"/>
    <n v="441"/>
    <n v="308064"/>
    <n v="268452.46999999997"/>
    <n v="0.40300000000000002"/>
    <n v="0.35099999999999998"/>
  </r>
  <r>
    <x v="49"/>
    <x v="3"/>
    <n v="6"/>
    <x v="6"/>
    <n v="764126"/>
    <n v="208"/>
    <n v="329845"/>
    <n v="1032922.78"/>
    <n v="0.432"/>
    <n v="1.3520000000000001"/>
    <n v="129"/>
    <n v="100462"/>
    <n v="131115.34"/>
    <n v="0.13100000000000001"/>
    <n v="0.17199999999999999"/>
  </r>
  <r>
    <x v="49"/>
    <x v="3"/>
    <n v="7"/>
    <x v="7"/>
    <n v="764126"/>
    <n v="0"/>
    <n v="0"/>
    <n v="0"/>
    <n v="0"/>
    <n v="0"/>
    <n v="8"/>
    <n v="988"/>
    <n v="1664.48"/>
    <n v="1E-3"/>
    <n v="2E-3"/>
  </r>
  <r>
    <x v="49"/>
    <x v="3"/>
    <n v="8"/>
    <x v="8"/>
    <n v="764126"/>
    <n v="0"/>
    <n v="0"/>
    <n v="0"/>
    <n v="0"/>
    <n v="0"/>
    <n v="19"/>
    <n v="26929"/>
    <n v="6836.49"/>
    <n v="3.5000000000000003E-2"/>
    <n v="8.9999999999999993E-3"/>
  </r>
  <r>
    <x v="49"/>
    <x v="3"/>
    <n v="9"/>
    <x v="9"/>
    <n v="764126"/>
    <n v="2"/>
    <n v="332"/>
    <n v="438.5"/>
    <n v="0"/>
    <n v="1E-3"/>
    <n v="144"/>
    <n v="103812"/>
    <n v="61487.27"/>
    <n v="0.13600000000000001"/>
    <n v="0.08"/>
  </r>
  <r>
    <x v="49"/>
    <x v="4"/>
    <n v="0"/>
    <x v="0"/>
    <n v="769120"/>
    <n v="0"/>
    <n v="0"/>
    <n v="0"/>
    <n v="0"/>
    <n v="0"/>
    <n v="135"/>
    <n v="240491"/>
    <n v="31812.1"/>
    <n v="0.313"/>
    <n v="4.1000000000000002E-2"/>
  </r>
  <r>
    <x v="49"/>
    <x v="4"/>
    <n v="1"/>
    <x v="1"/>
    <n v="769120"/>
    <n v="0"/>
    <n v="0"/>
    <n v="0"/>
    <n v="0"/>
    <n v="0"/>
    <n v="102"/>
    <n v="12452"/>
    <n v="34376.879999999997"/>
    <n v="1.6E-2"/>
    <n v="4.4999999999999998E-2"/>
  </r>
  <r>
    <x v="49"/>
    <x v="4"/>
    <n v="2"/>
    <x v="2"/>
    <n v="769120"/>
    <n v="0"/>
    <n v="0"/>
    <n v="0"/>
    <n v="0"/>
    <n v="0"/>
    <n v="21"/>
    <n v="162433"/>
    <n v="68436.05"/>
    <n v="0.21099999999999999"/>
    <n v="8.8999999999999996E-2"/>
  </r>
  <r>
    <x v="49"/>
    <x v="4"/>
    <n v="3"/>
    <x v="3"/>
    <n v="769120"/>
    <n v="0"/>
    <n v="0"/>
    <n v="0"/>
    <n v="0"/>
    <n v="0"/>
    <n v="48"/>
    <n v="73108"/>
    <n v="116664.78"/>
    <n v="9.5000000000000001E-2"/>
    <n v="0.152"/>
  </r>
  <r>
    <x v="49"/>
    <x v="4"/>
    <n v="4"/>
    <x v="4"/>
    <n v="769120"/>
    <n v="0"/>
    <n v="0"/>
    <n v="0"/>
    <n v="0"/>
    <n v="0"/>
    <n v="3"/>
    <n v="4346"/>
    <n v="601.35"/>
    <n v="6.0000000000000001E-3"/>
    <n v="1E-3"/>
  </r>
  <r>
    <x v="49"/>
    <x v="4"/>
    <n v="5"/>
    <x v="5"/>
    <n v="769120"/>
    <n v="0"/>
    <n v="0"/>
    <n v="0"/>
    <n v="0"/>
    <n v="0"/>
    <n v="330"/>
    <n v="279474"/>
    <n v="231449.2"/>
    <n v="0.36299999999999999"/>
    <n v="0.30099999999999999"/>
  </r>
  <r>
    <x v="49"/>
    <x v="4"/>
    <n v="6"/>
    <x v="6"/>
    <n v="769120"/>
    <n v="0"/>
    <n v="0"/>
    <n v="0"/>
    <n v="0"/>
    <n v="0"/>
    <n v="57"/>
    <n v="84803"/>
    <n v="57671.78"/>
    <n v="0.11"/>
    <n v="7.4999999999999997E-2"/>
  </r>
  <r>
    <x v="49"/>
    <x v="4"/>
    <n v="7"/>
    <x v="7"/>
    <n v="769120"/>
    <n v="0"/>
    <n v="0"/>
    <n v="0"/>
    <n v="0"/>
    <n v="0"/>
    <n v="1"/>
    <n v="5"/>
    <n v="9.42"/>
    <n v="0"/>
    <n v="0"/>
  </r>
  <r>
    <x v="49"/>
    <x v="4"/>
    <n v="8"/>
    <x v="8"/>
    <n v="769120"/>
    <n v="0"/>
    <n v="0"/>
    <n v="0"/>
    <n v="0"/>
    <n v="0"/>
    <n v="24"/>
    <n v="47271"/>
    <n v="32542.05"/>
    <n v="6.0999999999999999E-2"/>
    <n v="4.2000000000000003E-2"/>
  </r>
  <r>
    <x v="49"/>
    <x v="4"/>
    <n v="9"/>
    <x v="9"/>
    <n v="769120"/>
    <n v="0"/>
    <n v="0"/>
    <n v="0"/>
    <n v="0"/>
    <n v="0"/>
    <n v="123"/>
    <n v="94716"/>
    <n v="54798.53"/>
    <n v="0.123"/>
    <n v="7.0999999999999994E-2"/>
  </r>
  <r>
    <x v="49"/>
    <x v="5"/>
    <n v="0"/>
    <x v="0"/>
    <n v="773593"/>
    <n v="0"/>
    <n v="0"/>
    <n v="0"/>
    <n v="0"/>
    <n v="0"/>
    <n v="224"/>
    <n v="414343"/>
    <n v="75790.67"/>
    <n v="0.53600000000000003"/>
    <n v="9.8000000000000004E-2"/>
  </r>
  <r>
    <x v="49"/>
    <x v="5"/>
    <n v="1"/>
    <x v="1"/>
    <n v="773593"/>
    <n v="0"/>
    <n v="0"/>
    <n v="0"/>
    <n v="0"/>
    <n v="0"/>
    <n v="137"/>
    <n v="6897"/>
    <n v="6769.5"/>
    <n v="8.9999999999999993E-3"/>
    <n v="8.9999999999999993E-3"/>
  </r>
  <r>
    <x v="49"/>
    <x v="5"/>
    <n v="2"/>
    <x v="2"/>
    <n v="773593"/>
    <n v="0"/>
    <n v="0"/>
    <n v="0"/>
    <n v="0"/>
    <n v="0"/>
    <n v="18"/>
    <n v="153684"/>
    <n v="48574.1"/>
    <n v="0.19900000000000001"/>
    <n v="6.3E-2"/>
  </r>
  <r>
    <x v="49"/>
    <x v="5"/>
    <n v="3"/>
    <x v="3"/>
    <n v="773593"/>
    <n v="3"/>
    <n v="44"/>
    <n v="273.60000000000002"/>
    <n v="0"/>
    <n v="0"/>
    <n v="70"/>
    <n v="128667"/>
    <n v="125858.78"/>
    <n v="0.16600000000000001"/>
    <n v="0.16300000000000001"/>
  </r>
  <r>
    <x v="49"/>
    <x v="5"/>
    <n v="4"/>
    <x v="4"/>
    <n v="773593"/>
    <n v="0"/>
    <n v="0"/>
    <n v="0"/>
    <n v="0"/>
    <n v="0"/>
    <n v="2"/>
    <n v="273"/>
    <n v="630.22"/>
    <n v="0"/>
    <n v="1E-3"/>
  </r>
  <r>
    <x v="49"/>
    <x v="5"/>
    <n v="5"/>
    <x v="5"/>
    <n v="773593"/>
    <n v="2"/>
    <n v="148"/>
    <n v="305.57"/>
    <n v="0"/>
    <n v="0"/>
    <n v="334"/>
    <n v="308633"/>
    <n v="281346.64"/>
    <n v="0.39900000000000002"/>
    <n v="0.36399999999999999"/>
  </r>
  <r>
    <x v="49"/>
    <x v="5"/>
    <n v="6"/>
    <x v="6"/>
    <n v="773593"/>
    <n v="35"/>
    <n v="53947"/>
    <n v="96343.4"/>
    <n v="7.0000000000000007E-2"/>
    <n v="0.125"/>
    <n v="49"/>
    <n v="48318"/>
    <n v="30889.77"/>
    <n v="6.2E-2"/>
    <n v="0.04"/>
  </r>
  <r>
    <x v="49"/>
    <x v="5"/>
    <n v="7"/>
    <x v="7"/>
    <n v="773593"/>
    <n v="0"/>
    <n v="0"/>
    <n v="0"/>
    <n v="0"/>
    <n v="0"/>
    <n v="4"/>
    <n v="2164"/>
    <n v="116"/>
    <n v="3.0000000000000001E-3"/>
    <n v="0"/>
  </r>
  <r>
    <x v="49"/>
    <x v="5"/>
    <n v="8"/>
    <x v="8"/>
    <n v="773593"/>
    <n v="1"/>
    <n v="114"/>
    <n v="554.38"/>
    <n v="0"/>
    <n v="1E-3"/>
    <n v="23"/>
    <n v="27811"/>
    <n v="21655.58"/>
    <n v="3.5999999999999997E-2"/>
    <n v="2.8000000000000001E-2"/>
  </r>
  <r>
    <x v="49"/>
    <x v="5"/>
    <n v="9"/>
    <x v="9"/>
    <n v="773593"/>
    <n v="0"/>
    <n v="0"/>
    <n v="0"/>
    <n v="0"/>
    <n v="0"/>
    <n v="151"/>
    <n v="165199"/>
    <n v="155980.23000000001"/>
    <n v="0.214"/>
    <n v="0.20200000000000001"/>
  </r>
  <r>
    <x v="49"/>
    <x v="6"/>
    <n v="0"/>
    <x v="0"/>
    <n v="776908"/>
    <n v="0"/>
    <n v="0"/>
    <n v="0"/>
    <n v="0"/>
    <n v="0"/>
    <n v="145"/>
    <n v="303457"/>
    <n v="38041.050000000003"/>
    <n v="0.39100000000000001"/>
    <n v="4.9000000000000002E-2"/>
  </r>
  <r>
    <x v="49"/>
    <x v="6"/>
    <n v="1"/>
    <x v="1"/>
    <n v="776908"/>
    <n v="0"/>
    <n v="0"/>
    <n v="0"/>
    <n v="0"/>
    <n v="0"/>
    <n v="142"/>
    <n v="8398"/>
    <n v="17662.150000000001"/>
    <n v="1.0999999999999999E-2"/>
    <n v="2.3E-2"/>
  </r>
  <r>
    <x v="49"/>
    <x v="6"/>
    <n v="2"/>
    <x v="2"/>
    <n v="776908"/>
    <n v="0"/>
    <n v="0"/>
    <n v="0"/>
    <n v="0"/>
    <n v="0"/>
    <n v="10"/>
    <n v="68259"/>
    <n v="13329.38"/>
    <n v="8.7999999999999995E-2"/>
    <n v="1.7000000000000001E-2"/>
  </r>
  <r>
    <x v="49"/>
    <x v="6"/>
    <n v="3"/>
    <x v="3"/>
    <n v="776908"/>
    <n v="0"/>
    <n v="0"/>
    <n v="0"/>
    <n v="0"/>
    <n v="0"/>
    <n v="104"/>
    <n v="118879"/>
    <n v="146036.92000000001"/>
    <n v="0.153"/>
    <n v="0.188"/>
  </r>
  <r>
    <x v="49"/>
    <x v="6"/>
    <n v="4"/>
    <x v="4"/>
    <n v="776908"/>
    <n v="0"/>
    <n v="0"/>
    <n v="0"/>
    <n v="0"/>
    <n v="0"/>
    <n v="22"/>
    <n v="33840"/>
    <n v="11683.7"/>
    <n v="4.3999999999999997E-2"/>
    <n v="1.4999999999999999E-2"/>
  </r>
  <r>
    <x v="49"/>
    <x v="6"/>
    <n v="5"/>
    <x v="5"/>
    <n v="776908"/>
    <n v="0"/>
    <n v="0"/>
    <n v="0"/>
    <n v="0"/>
    <n v="0"/>
    <n v="364"/>
    <n v="354985"/>
    <n v="276296.65000000002"/>
    <n v="0.45700000000000002"/>
    <n v="0.35599999999999998"/>
  </r>
  <r>
    <x v="49"/>
    <x v="6"/>
    <n v="6"/>
    <x v="6"/>
    <n v="776908"/>
    <n v="0"/>
    <n v="0"/>
    <n v="0"/>
    <n v="0"/>
    <n v="0"/>
    <n v="79"/>
    <n v="108474"/>
    <n v="76673.37"/>
    <n v="0.14000000000000001"/>
    <n v="9.9000000000000005E-2"/>
  </r>
  <r>
    <x v="49"/>
    <x v="6"/>
    <n v="7"/>
    <x v="7"/>
    <n v="776908"/>
    <n v="0"/>
    <n v="0"/>
    <n v="0"/>
    <n v="0"/>
    <n v="0"/>
    <n v="3"/>
    <n v="249"/>
    <n v="419.97"/>
    <n v="0"/>
    <n v="1E-3"/>
  </r>
  <r>
    <x v="49"/>
    <x v="6"/>
    <n v="8"/>
    <x v="8"/>
    <n v="776908"/>
    <n v="0"/>
    <n v="0"/>
    <n v="0"/>
    <n v="0"/>
    <n v="0"/>
    <n v="38"/>
    <n v="54623"/>
    <n v="27607.25"/>
    <n v="7.0000000000000007E-2"/>
    <n v="3.5999999999999997E-2"/>
  </r>
  <r>
    <x v="49"/>
    <x v="6"/>
    <n v="9"/>
    <x v="9"/>
    <n v="776908"/>
    <n v="0"/>
    <n v="0"/>
    <n v="0"/>
    <n v="0"/>
    <n v="0"/>
    <n v="169"/>
    <n v="150885"/>
    <n v="161211.18"/>
    <n v="0.19400000000000001"/>
    <n v="0.20799999999999999"/>
  </r>
  <r>
    <x v="49"/>
    <x v="7"/>
    <n v="0"/>
    <x v="0"/>
    <n v="783097"/>
    <n v="1"/>
    <n v="4618"/>
    <n v="1693.27"/>
    <n v="6.0000000000000001E-3"/>
    <n v="2E-3"/>
    <n v="233"/>
    <n v="374813"/>
    <n v="48000.1"/>
    <n v="0.47899999999999998"/>
    <n v="6.0999999999999999E-2"/>
  </r>
  <r>
    <x v="49"/>
    <x v="7"/>
    <n v="1"/>
    <x v="1"/>
    <n v="783097"/>
    <n v="1"/>
    <n v="147"/>
    <n v="9.8000000000000007"/>
    <n v="0"/>
    <n v="0"/>
    <n v="907"/>
    <n v="35004"/>
    <n v="91632.61"/>
    <n v="4.4999999999999998E-2"/>
    <n v="0.11700000000000001"/>
  </r>
  <r>
    <x v="49"/>
    <x v="7"/>
    <n v="2"/>
    <x v="2"/>
    <n v="783097"/>
    <n v="0"/>
    <n v="0"/>
    <n v="0"/>
    <n v="0"/>
    <n v="0"/>
    <n v="42"/>
    <n v="187464"/>
    <n v="117641.24"/>
    <n v="0.23899999999999999"/>
    <n v="0.15"/>
  </r>
  <r>
    <x v="49"/>
    <x v="7"/>
    <n v="3"/>
    <x v="3"/>
    <n v="783097"/>
    <n v="18"/>
    <n v="19466"/>
    <n v="127929.95"/>
    <n v="2.5000000000000001E-2"/>
    <n v="0.16300000000000001"/>
    <n v="120"/>
    <n v="101713"/>
    <n v="79471.47"/>
    <n v="0.13"/>
    <n v="0.10100000000000001"/>
  </r>
  <r>
    <x v="49"/>
    <x v="7"/>
    <n v="4"/>
    <x v="4"/>
    <n v="783097"/>
    <n v="0"/>
    <n v="0"/>
    <n v="0"/>
    <n v="0"/>
    <n v="0"/>
    <n v="5"/>
    <n v="4151"/>
    <n v="913.8"/>
    <n v="5.0000000000000001E-3"/>
    <n v="1E-3"/>
  </r>
  <r>
    <x v="49"/>
    <x v="7"/>
    <n v="5"/>
    <x v="5"/>
    <n v="783097"/>
    <n v="2"/>
    <n v="669"/>
    <n v="6737.88"/>
    <n v="1E-3"/>
    <n v="8.9999999999999993E-3"/>
    <n v="484"/>
    <n v="359936"/>
    <n v="265982.94"/>
    <n v="0.46"/>
    <n v="0.34"/>
  </r>
  <r>
    <x v="49"/>
    <x v="7"/>
    <n v="6"/>
    <x v="6"/>
    <n v="783097"/>
    <n v="69"/>
    <n v="120398"/>
    <n v="333485"/>
    <n v="0.154"/>
    <n v="0.42599999999999999"/>
    <n v="80"/>
    <n v="56744"/>
    <n v="42845.68"/>
    <n v="7.1999999999999995E-2"/>
    <n v="5.5E-2"/>
  </r>
  <r>
    <x v="49"/>
    <x v="7"/>
    <n v="7"/>
    <x v="7"/>
    <n v="783097"/>
    <n v="0"/>
    <n v="0"/>
    <n v="0"/>
    <n v="0"/>
    <n v="0"/>
    <n v="17"/>
    <n v="8786"/>
    <n v="9352.85"/>
    <n v="1.0999999999999999E-2"/>
    <n v="1.2E-2"/>
  </r>
  <r>
    <x v="49"/>
    <x v="7"/>
    <n v="8"/>
    <x v="8"/>
    <n v="783097"/>
    <n v="0"/>
    <n v="0"/>
    <n v="0"/>
    <n v="0"/>
    <n v="0"/>
    <n v="31"/>
    <n v="12029"/>
    <n v="15633.23"/>
    <n v="1.4999999999999999E-2"/>
    <n v="0.02"/>
  </r>
  <r>
    <x v="49"/>
    <x v="7"/>
    <n v="9"/>
    <x v="9"/>
    <n v="783097"/>
    <n v="1"/>
    <n v="15"/>
    <n v="20"/>
    <n v="0"/>
    <n v="0"/>
    <n v="212"/>
    <n v="136878"/>
    <n v="88594.6"/>
    <n v="0.17499999999999999"/>
    <n v="0.113"/>
  </r>
  <r>
    <x v="49"/>
    <x v="8"/>
    <n v="0"/>
    <x v="0"/>
    <n v="787012"/>
    <n v="0"/>
    <n v="0"/>
    <n v="0"/>
    <n v="0"/>
    <n v="0"/>
    <n v="199"/>
    <n v="287442"/>
    <n v="42759.25"/>
    <n v="0.36499999999999999"/>
    <n v="5.3999999999999999E-2"/>
  </r>
  <r>
    <x v="49"/>
    <x v="8"/>
    <n v="1"/>
    <x v="1"/>
    <n v="787012"/>
    <n v="0"/>
    <n v="0"/>
    <n v="0"/>
    <n v="0"/>
    <n v="0"/>
    <n v="1416"/>
    <n v="38330"/>
    <n v="110968.25"/>
    <n v="4.9000000000000002E-2"/>
    <n v="0.14099999999999999"/>
  </r>
  <r>
    <x v="49"/>
    <x v="8"/>
    <n v="2"/>
    <x v="2"/>
    <n v="787012"/>
    <n v="0"/>
    <n v="0"/>
    <n v="0"/>
    <n v="0"/>
    <n v="0"/>
    <n v="34"/>
    <n v="141510"/>
    <n v="67719.02"/>
    <n v="0.18"/>
    <n v="8.5999999999999993E-2"/>
  </r>
  <r>
    <x v="49"/>
    <x v="8"/>
    <n v="3"/>
    <x v="3"/>
    <n v="787012"/>
    <n v="0"/>
    <n v="0"/>
    <n v="0"/>
    <n v="0"/>
    <n v="0"/>
    <n v="124"/>
    <n v="106394"/>
    <n v="81095.7"/>
    <n v="0.13500000000000001"/>
    <n v="0.10299999999999999"/>
  </r>
  <r>
    <x v="49"/>
    <x v="8"/>
    <n v="4"/>
    <x v="4"/>
    <n v="787012"/>
    <n v="0"/>
    <n v="0"/>
    <n v="0"/>
    <n v="0"/>
    <n v="0"/>
    <n v="5"/>
    <n v="4771"/>
    <n v="2690.4"/>
    <n v="6.0000000000000001E-3"/>
    <n v="3.0000000000000001E-3"/>
  </r>
  <r>
    <x v="49"/>
    <x v="8"/>
    <n v="5"/>
    <x v="5"/>
    <n v="787012"/>
    <n v="0"/>
    <n v="0"/>
    <n v="0"/>
    <n v="0"/>
    <n v="0"/>
    <n v="461"/>
    <n v="260459"/>
    <n v="197716.85"/>
    <n v="0.33100000000000002"/>
    <n v="0.251"/>
  </r>
  <r>
    <x v="49"/>
    <x v="8"/>
    <n v="6"/>
    <x v="6"/>
    <n v="787012"/>
    <n v="0"/>
    <n v="0"/>
    <n v="0"/>
    <n v="0"/>
    <n v="0"/>
    <n v="80"/>
    <n v="101381"/>
    <n v="70778.81"/>
    <n v="0.129"/>
    <n v="0.09"/>
  </r>
  <r>
    <x v="49"/>
    <x v="8"/>
    <n v="7"/>
    <x v="7"/>
    <n v="787012"/>
    <n v="0"/>
    <n v="0"/>
    <n v="0"/>
    <n v="0"/>
    <n v="0"/>
    <n v="7"/>
    <n v="229"/>
    <n v="563.16"/>
    <n v="0"/>
    <n v="1E-3"/>
  </r>
  <r>
    <x v="49"/>
    <x v="8"/>
    <n v="8"/>
    <x v="8"/>
    <n v="787012"/>
    <n v="0"/>
    <n v="0"/>
    <n v="0"/>
    <n v="0"/>
    <n v="0"/>
    <n v="24"/>
    <n v="32801"/>
    <n v="12023.23"/>
    <n v="4.2000000000000003E-2"/>
    <n v="1.4999999999999999E-2"/>
  </r>
  <r>
    <x v="49"/>
    <x v="8"/>
    <n v="9"/>
    <x v="9"/>
    <n v="787012"/>
    <n v="0"/>
    <n v="0"/>
    <n v="0"/>
    <n v="0"/>
    <n v="0"/>
    <n v="227"/>
    <n v="142256"/>
    <n v="103426.17"/>
    <n v="0.18099999999999999"/>
    <n v="0.13100000000000001"/>
  </r>
  <r>
    <x v="50"/>
    <x v="0"/>
    <n v="0"/>
    <x v="0"/>
    <n v="13112"/>
    <n v="0"/>
    <n v="0"/>
    <n v="0"/>
    <n v="0"/>
    <n v="0"/>
    <n v="9"/>
    <n v="193"/>
    <n v="200.01"/>
    <n v="1.4999999999999999E-2"/>
    <n v="1.4999999999999999E-2"/>
  </r>
  <r>
    <x v="50"/>
    <x v="0"/>
    <n v="1"/>
    <x v="1"/>
    <n v="13112"/>
    <n v="0"/>
    <n v="0"/>
    <n v="0"/>
    <n v="0"/>
    <n v="0"/>
    <n v="65"/>
    <n v="291"/>
    <n v="264.39999999999998"/>
    <n v="2.1999999999999999E-2"/>
    <n v="0.02"/>
  </r>
  <r>
    <x v="50"/>
    <x v="0"/>
    <n v="2"/>
    <x v="2"/>
    <n v="13112"/>
    <n v="0"/>
    <n v="0"/>
    <n v="0"/>
    <n v="0"/>
    <n v="0"/>
    <n v="4"/>
    <n v="1062"/>
    <n v="2436.2800000000002"/>
    <n v="8.1000000000000003E-2"/>
    <n v="0.186"/>
  </r>
  <r>
    <x v="50"/>
    <x v="0"/>
    <n v="3"/>
    <x v="3"/>
    <n v="13112"/>
    <n v="0"/>
    <n v="0"/>
    <n v="0"/>
    <n v="0"/>
    <n v="0"/>
    <n v="12"/>
    <n v="685"/>
    <n v="1344.82"/>
    <n v="5.1999999999999998E-2"/>
    <n v="0.10299999999999999"/>
  </r>
  <r>
    <x v="50"/>
    <x v="0"/>
    <n v="4"/>
    <x v="4"/>
    <n v="13112"/>
    <n v="0"/>
    <n v="0"/>
    <n v="0"/>
    <n v="0"/>
    <n v="0"/>
    <n v="0"/>
    <n v="0"/>
    <n v="0"/>
    <n v="0"/>
    <n v="0"/>
  </r>
  <r>
    <x v="50"/>
    <x v="0"/>
    <n v="5"/>
    <x v="5"/>
    <n v="13112"/>
    <n v="0"/>
    <n v="0"/>
    <n v="0"/>
    <n v="0"/>
    <n v="0"/>
    <n v="22"/>
    <n v="129"/>
    <n v="94.9"/>
    <n v="0.01"/>
    <n v="7.0000000000000001E-3"/>
  </r>
  <r>
    <x v="50"/>
    <x v="0"/>
    <n v="6"/>
    <x v="6"/>
    <n v="13112"/>
    <n v="9"/>
    <n v="1884"/>
    <n v="3887.5"/>
    <n v="0.14399999999999999"/>
    <n v="0.29599999999999999"/>
    <n v="1"/>
    <n v="8"/>
    <n v="12"/>
    <n v="1E-3"/>
    <n v="1E-3"/>
  </r>
  <r>
    <x v="50"/>
    <x v="0"/>
    <n v="7"/>
    <x v="7"/>
    <n v="13112"/>
    <n v="0"/>
    <n v="0"/>
    <n v="0"/>
    <n v="0"/>
    <n v="0"/>
    <n v="0"/>
    <n v="0"/>
    <n v="0"/>
    <n v="0"/>
    <n v="0"/>
  </r>
  <r>
    <x v="50"/>
    <x v="0"/>
    <n v="8"/>
    <x v="8"/>
    <n v="13112"/>
    <n v="0"/>
    <n v="0"/>
    <n v="0"/>
    <n v="0"/>
    <n v="0"/>
    <n v="3"/>
    <n v="358"/>
    <n v="236.83"/>
    <n v="2.7E-2"/>
    <n v="1.7999999999999999E-2"/>
  </r>
  <r>
    <x v="50"/>
    <x v="0"/>
    <n v="9"/>
    <x v="9"/>
    <n v="13112"/>
    <n v="1"/>
    <n v="1123"/>
    <n v="2115"/>
    <n v="8.5999999999999993E-2"/>
    <n v="0.161"/>
    <n v="6"/>
    <n v="65"/>
    <n v="69.400000000000105"/>
    <n v="5.0000000000000001E-3"/>
    <n v="5.0000000000000001E-3"/>
  </r>
  <r>
    <x v="50"/>
    <x v="1"/>
    <n v="0"/>
    <x v="0"/>
    <n v="13270"/>
    <n v="0"/>
    <n v="0"/>
    <n v="0"/>
    <n v="0"/>
    <n v="0"/>
    <n v="8"/>
    <n v="351"/>
    <n v="439.87"/>
    <n v="2.5999999999999999E-2"/>
    <n v="3.3000000000000002E-2"/>
  </r>
  <r>
    <x v="50"/>
    <x v="1"/>
    <n v="1"/>
    <x v="1"/>
    <n v="13270"/>
    <n v="0"/>
    <n v="0"/>
    <n v="0"/>
    <n v="0"/>
    <n v="0"/>
    <n v="29"/>
    <n v="74"/>
    <n v="75.680000000000007"/>
    <n v="6.0000000000000001E-3"/>
    <n v="6.0000000000000001E-3"/>
  </r>
  <r>
    <x v="50"/>
    <x v="1"/>
    <n v="2"/>
    <x v="2"/>
    <n v="13270"/>
    <n v="0"/>
    <n v="0"/>
    <n v="0"/>
    <n v="0"/>
    <n v="0"/>
    <n v="2"/>
    <n v="366"/>
    <n v="2061.4499999999998"/>
    <n v="2.8000000000000001E-2"/>
    <n v="0.155"/>
  </r>
  <r>
    <x v="50"/>
    <x v="1"/>
    <n v="3"/>
    <x v="3"/>
    <n v="13270"/>
    <n v="0"/>
    <n v="0"/>
    <n v="0"/>
    <n v="0"/>
    <n v="0"/>
    <n v="12"/>
    <n v="1775"/>
    <n v="1681.31"/>
    <n v="0.13400000000000001"/>
    <n v="0.127"/>
  </r>
  <r>
    <x v="50"/>
    <x v="1"/>
    <n v="4"/>
    <x v="4"/>
    <n v="13270"/>
    <n v="0"/>
    <n v="0"/>
    <n v="0"/>
    <n v="0"/>
    <n v="0"/>
    <n v="0"/>
    <n v="0"/>
    <n v="0"/>
    <n v="0"/>
    <n v="0"/>
  </r>
  <r>
    <x v="50"/>
    <x v="1"/>
    <n v="5"/>
    <x v="5"/>
    <n v="13270"/>
    <n v="0"/>
    <n v="0"/>
    <n v="0"/>
    <n v="0"/>
    <n v="0"/>
    <n v="26"/>
    <n v="235"/>
    <n v="307.2"/>
    <n v="1.7999999999999999E-2"/>
    <n v="2.3E-2"/>
  </r>
  <r>
    <x v="50"/>
    <x v="1"/>
    <n v="6"/>
    <x v="6"/>
    <n v="13270"/>
    <n v="8"/>
    <n v="15820"/>
    <n v="21170.1"/>
    <n v="1.1910000000000001"/>
    <n v="1.595"/>
    <n v="11"/>
    <n v="2176"/>
    <n v="2432.37"/>
    <n v="0.16400000000000001"/>
    <n v="0.183"/>
  </r>
  <r>
    <x v="50"/>
    <x v="1"/>
    <n v="7"/>
    <x v="7"/>
    <n v="13270"/>
    <n v="0"/>
    <n v="0"/>
    <n v="0"/>
    <n v="0"/>
    <n v="0"/>
    <n v="0"/>
    <n v="0"/>
    <n v="0"/>
    <n v="0"/>
    <n v="0"/>
  </r>
  <r>
    <x v="50"/>
    <x v="1"/>
    <n v="8"/>
    <x v="8"/>
    <n v="13270"/>
    <n v="0"/>
    <n v="0"/>
    <n v="0"/>
    <n v="0"/>
    <n v="0"/>
    <n v="1"/>
    <n v="12056"/>
    <n v="7434.5"/>
    <n v="0.90900000000000003"/>
    <n v="0.56000000000000005"/>
  </r>
  <r>
    <x v="50"/>
    <x v="1"/>
    <n v="9"/>
    <x v="9"/>
    <n v="13270"/>
    <n v="0"/>
    <n v="0"/>
    <n v="0"/>
    <n v="0"/>
    <n v="0"/>
    <n v="13"/>
    <n v="1273"/>
    <n v="2411.17"/>
    <n v="9.6000000000000002E-2"/>
    <n v="0.182"/>
  </r>
  <r>
    <x v="50"/>
    <x v="2"/>
    <n v="0"/>
    <x v="0"/>
    <n v="13491"/>
    <n v="0"/>
    <n v="0"/>
    <n v="0"/>
    <n v="0"/>
    <n v="0"/>
    <n v="7"/>
    <n v="2854"/>
    <n v="1996.3"/>
    <n v="0.21199999999999999"/>
    <n v="0.14799999999999999"/>
  </r>
  <r>
    <x v="50"/>
    <x v="2"/>
    <n v="1"/>
    <x v="1"/>
    <n v="13491"/>
    <n v="0"/>
    <n v="0"/>
    <n v="0"/>
    <n v="0"/>
    <n v="0"/>
    <n v="57"/>
    <n v="527"/>
    <n v="733.1"/>
    <n v="3.9E-2"/>
    <n v="5.3999999999999999E-2"/>
  </r>
  <r>
    <x v="50"/>
    <x v="2"/>
    <n v="2"/>
    <x v="2"/>
    <n v="13491"/>
    <n v="0"/>
    <n v="0"/>
    <n v="0"/>
    <n v="0"/>
    <n v="0"/>
    <n v="2"/>
    <n v="12499"/>
    <n v="7916"/>
    <n v="0.92600000000000005"/>
    <n v="0.58699999999999997"/>
  </r>
  <r>
    <x v="50"/>
    <x v="2"/>
    <n v="3"/>
    <x v="3"/>
    <n v="13491"/>
    <n v="0"/>
    <n v="0"/>
    <n v="0"/>
    <n v="0"/>
    <n v="0"/>
    <n v="11"/>
    <n v="848"/>
    <n v="1455.4"/>
    <n v="6.3E-2"/>
    <n v="0.108"/>
  </r>
  <r>
    <x v="50"/>
    <x v="2"/>
    <n v="4"/>
    <x v="4"/>
    <n v="13491"/>
    <n v="0"/>
    <n v="0"/>
    <n v="0"/>
    <n v="0"/>
    <n v="0"/>
    <n v="0"/>
    <n v="0"/>
    <n v="0"/>
    <n v="0"/>
    <n v="0"/>
  </r>
  <r>
    <x v="50"/>
    <x v="2"/>
    <n v="5"/>
    <x v="5"/>
    <n v="13491"/>
    <n v="0"/>
    <n v="0"/>
    <n v="0"/>
    <n v="0"/>
    <n v="0"/>
    <n v="15"/>
    <n v="810"/>
    <n v="498.15"/>
    <n v="0.06"/>
    <n v="3.6999999999999998E-2"/>
  </r>
  <r>
    <x v="50"/>
    <x v="2"/>
    <n v="6"/>
    <x v="6"/>
    <n v="13491"/>
    <n v="7"/>
    <n v="13792"/>
    <n v="21281.3"/>
    <n v="1.022"/>
    <n v="1.577"/>
    <n v="3"/>
    <n v="1013"/>
    <n v="1241.4000000000001"/>
    <n v="7.4999999999999997E-2"/>
    <n v="9.1999999999999998E-2"/>
  </r>
  <r>
    <x v="50"/>
    <x v="2"/>
    <n v="7"/>
    <x v="7"/>
    <n v="13491"/>
    <n v="0"/>
    <n v="0"/>
    <n v="0"/>
    <n v="0"/>
    <n v="0"/>
    <n v="0"/>
    <n v="0"/>
    <n v="0"/>
    <n v="0"/>
    <n v="0"/>
  </r>
  <r>
    <x v="50"/>
    <x v="2"/>
    <n v="8"/>
    <x v="8"/>
    <n v="13491"/>
    <n v="0"/>
    <n v="0"/>
    <n v="0"/>
    <n v="0"/>
    <n v="0"/>
    <n v="0"/>
    <n v="0"/>
    <n v="0"/>
    <n v="0"/>
    <n v="0"/>
  </r>
  <r>
    <x v="50"/>
    <x v="2"/>
    <n v="9"/>
    <x v="9"/>
    <n v="13491"/>
    <n v="0"/>
    <n v="0"/>
    <n v="0"/>
    <n v="0"/>
    <n v="0"/>
    <n v="8"/>
    <n v="113"/>
    <n v="115.9"/>
    <n v="8.0000000000000002E-3"/>
    <n v="8.9999999999999993E-3"/>
  </r>
  <r>
    <x v="50"/>
    <x v="3"/>
    <n v="0"/>
    <x v="0"/>
    <n v="13729"/>
    <n v="0"/>
    <n v="0"/>
    <n v="0"/>
    <n v="0"/>
    <n v="0"/>
    <n v="6"/>
    <n v="41"/>
    <n v="79.900000000000006"/>
    <n v="3.0000000000000001E-3"/>
    <n v="6.0000000000000001E-3"/>
  </r>
  <r>
    <x v="50"/>
    <x v="3"/>
    <n v="1"/>
    <x v="1"/>
    <n v="13729"/>
    <n v="0"/>
    <n v="0"/>
    <n v="0"/>
    <n v="0"/>
    <n v="0"/>
    <n v="40"/>
    <n v="554"/>
    <n v="520.20000000000005"/>
    <n v="0.04"/>
    <n v="3.7999999999999999E-2"/>
  </r>
  <r>
    <x v="50"/>
    <x v="3"/>
    <n v="2"/>
    <x v="2"/>
    <n v="13729"/>
    <n v="2"/>
    <n v="17080"/>
    <n v="27545"/>
    <n v="1.244"/>
    <n v="2.0049999999999999"/>
    <n v="0"/>
    <n v="0"/>
    <n v="0"/>
    <n v="0"/>
    <n v="0"/>
  </r>
  <r>
    <x v="50"/>
    <x v="3"/>
    <n v="3"/>
    <x v="3"/>
    <n v="13729"/>
    <n v="0"/>
    <n v="0"/>
    <n v="0"/>
    <n v="0"/>
    <n v="0"/>
    <n v="14"/>
    <n v="2494"/>
    <n v="3089.1"/>
    <n v="0.182"/>
    <n v="0.22500000000000001"/>
  </r>
  <r>
    <x v="50"/>
    <x v="3"/>
    <n v="4"/>
    <x v="4"/>
    <n v="13729"/>
    <n v="0"/>
    <n v="0"/>
    <n v="0"/>
    <n v="0"/>
    <n v="0"/>
    <n v="0"/>
    <n v="0"/>
    <n v="0"/>
    <n v="0"/>
    <n v="0"/>
  </r>
  <r>
    <x v="50"/>
    <x v="3"/>
    <n v="5"/>
    <x v="5"/>
    <n v="13729"/>
    <n v="0"/>
    <n v="0"/>
    <n v="0"/>
    <n v="0"/>
    <n v="0"/>
    <n v="30"/>
    <n v="2177"/>
    <n v="1470.4"/>
    <n v="0.159"/>
    <n v="0.107"/>
  </r>
  <r>
    <x v="50"/>
    <x v="3"/>
    <n v="6"/>
    <x v="6"/>
    <n v="13729"/>
    <n v="10"/>
    <n v="10226"/>
    <n v="14674"/>
    <n v="0.745"/>
    <n v="1.0680000000000001"/>
    <n v="6"/>
    <n v="875"/>
    <n v="1216"/>
    <n v="6.4000000000000001E-2"/>
    <n v="8.8999999999999996E-2"/>
  </r>
  <r>
    <x v="50"/>
    <x v="3"/>
    <n v="7"/>
    <x v="7"/>
    <n v="13729"/>
    <n v="0"/>
    <n v="0"/>
    <n v="0"/>
    <n v="0"/>
    <n v="0"/>
    <n v="0"/>
    <n v="0"/>
    <n v="0"/>
    <n v="0"/>
    <n v="0"/>
  </r>
  <r>
    <x v="50"/>
    <x v="3"/>
    <n v="8"/>
    <x v="8"/>
    <n v="13729"/>
    <n v="0"/>
    <n v="0"/>
    <n v="0"/>
    <n v="0"/>
    <n v="0"/>
    <n v="0"/>
    <n v="0"/>
    <n v="0"/>
    <n v="0"/>
    <n v="0"/>
  </r>
  <r>
    <x v="50"/>
    <x v="3"/>
    <n v="9"/>
    <x v="9"/>
    <n v="13729"/>
    <n v="0"/>
    <n v="0"/>
    <n v="0"/>
    <n v="0"/>
    <n v="0"/>
    <n v="8"/>
    <n v="2348"/>
    <n v="4359.6000000000004"/>
    <n v="0.17100000000000001"/>
    <n v="0.318"/>
  </r>
  <r>
    <x v="50"/>
    <x v="4"/>
    <n v="0"/>
    <x v="0"/>
    <n v="13940"/>
    <n v="0"/>
    <n v="0"/>
    <n v="0"/>
    <n v="0"/>
    <n v="0"/>
    <n v="5"/>
    <n v="1361"/>
    <n v="1073.1500000000001"/>
    <n v="9.8000000000000004E-2"/>
    <n v="7.6999999999999999E-2"/>
  </r>
  <r>
    <x v="50"/>
    <x v="4"/>
    <n v="1"/>
    <x v="1"/>
    <n v="13940"/>
    <n v="0"/>
    <n v="0"/>
    <n v="0"/>
    <n v="0"/>
    <n v="0"/>
    <n v="39"/>
    <n v="605"/>
    <n v="1721.55"/>
    <n v="4.2999999999999997E-2"/>
    <n v="0.123"/>
  </r>
  <r>
    <x v="50"/>
    <x v="4"/>
    <n v="2"/>
    <x v="2"/>
    <n v="13940"/>
    <n v="2"/>
    <n v="8225"/>
    <n v="13332"/>
    <n v="0.59"/>
    <n v="0.95599999999999996"/>
    <n v="1"/>
    <n v="8692"/>
    <n v="10720"/>
    <n v="0.624"/>
    <n v="0.76900000000000002"/>
  </r>
  <r>
    <x v="50"/>
    <x v="4"/>
    <n v="3"/>
    <x v="3"/>
    <n v="13940"/>
    <n v="0"/>
    <n v="0"/>
    <n v="0"/>
    <n v="0"/>
    <n v="0"/>
    <n v="12"/>
    <n v="2447"/>
    <n v="3962"/>
    <n v="0.17599999999999999"/>
    <n v="0.28399999999999997"/>
  </r>
  <r>
    <x v="50"/>
    <x v="4"/>
    <n v="4"/>
    <x v="4"/>
    <n v="13940"/>
    <n v="0"/>
    <n v="0"/>
    <n v="0"/>
    <n v="0"/>
    <n v="0"/>
    <n v="0"/>
    <n v="0"/>
    <n v="0"/>
    <n v="0"/>
    <n v="0"/>
  </r>
  <r>
    <x v="50"/>
    <x v="4"/>
    <n v="5"/>
    <x v="5"/>
    <n v="13940"/>
    <n v="0"/>
    <n v="0"/>
    <n v="0"/>
    <n v="0"/>
    <n v="0"/>
    <n v="21"/>
    <n v="818"/>
    <n v="809.1"/>
    <n v="5.8999999999999997E-2"/>
    <n v="5.8000000000000003E-2"/>
  </r>
  <r>
    <x v="50"/>
    <x v="4"/>
    <n v="6"/>
    <x v="6"/>
    <n v="13940"/>
    <n v="0"/>
    <n v="0"/>
    <n v="0"/>
    <n v="0"/>
    <n v="0"/>
    <n v="18"/>
    <n v="1919"/>
    <n v="8710.9"/>
    <n v="0.13800000000000001"/>
    <n v="0.625"/>
  </r>
  <r>
    <x v="50"/>
    <x v="4"/>
    <n v="7"/>
    <x v="7"/>
    <n v="13940"/>
    <n v="0"/>
    <n v="0"/>
    <n v="0"/>
    <n v="0"/>
    <n v="0"/>
    <n v="0"/>
    <n v="0"/>
    <n v="0"/>
    <n v="0"/>
    <n v="0"/>
  </r>
  <r>
    <x v="50"/>
    <x v="4"/>
    <n v="8"/>
    <x v="8"/>
    <n v="13940"/>
    <n v="0"/>
    <n v="0"/>
    <n v="0"/>
    <n v="0"/>
    <n v="0"/>
    <n v="1"/>
    <n v="14"/>
    <n v="3.5"/>
    <n v="1E-3"/>
    <n v="0"/>
  </r>
  <r>
    <x v="50"/>
    <x v="4"/>
    <n v="9"/>
    <x v="9"/>
    <n v="13940"/>
    <n v="1"/>
    <n v="4737"/>
    <n v="22900"/>
    <n v="0.34"/>
    <n v="1.643"/>
    <n v="7"/>
    <n v="1395"/>
    <n v="3098.4"/>
    <n v="0.1"/>
    <n v="0.222"/>
  </r>
  <r>
    <x v="50"/>
    <x v="5"/>
    <n v="0"/>
    <x v="0"/>
    <n v="14183"/>
    <n v="0"/>
    <n v="0"/>
    <n v="0"/>
    <n v="0"/>
    <n v="0"/>
    <n v="16"/>
    <n v="1275"/>
    <n v="530.04"/>
    <n v="0.09"/>
    <n v="3.6999999999999998E-2"/>
  </r>
  <r>
    <x v="50"/>
    <x v="5"/>
    <n v="1"/>
    <x v="1"/>
    <n v="14183"/>
    <n v="0"/>
    <n v="0"/>
    <n v="0"/>
    <n v="0"/>
    <n v="0"/>
    <n v="55"/>
    <n v="454"/>
    <n v="689.77"/>
    <n v="3.2000000000000001E-2"/>
    <n v="4.9000000000000002E-2"/>
  </r>
  <r>
    <x v="50"/>
    <x v="5"/>
    <n v="2"/>
    <x v="2"/>
    <n v="14183"/>
    <n v="0"/>
    <n v="0"/>
    <n v="0"/>
    <n v="0"/>
    <n v="0"/>
    <n v="3"/>
    <n v="10073"/>
    <n v="6820.35"/>
    <n v="0.71"/>
    <n v="0.48099999999999998"/>
  </r>
  <r>
    <x v="50"/>
    <x v="5"/>
    <n v="3"/>
    <x v="3"/>
    <n v="14183"/>
    <n v="0"/>
    <n v="0"/>
    <n v="0"/>
    <n v="0"/>
    <n v="0"/>
    <n v="18"/>
    <n v="6510"/>
    <n v="8149.73"/>
    <n v="0.45900000000000002"/>
    <n v="0.57499999999999996"/>
  </r>
  <r>
    <x v="50"/>
    <x v="5"/>
    <n v="4"/>
    <x v="4"/>
    <n v="14183"/>
    <n v="0"/>
    <n v="0"/>
    <n v="0"/>
    <n v="0"/>
    <n v="0"/>
    <n v="3"/>
    <n v="3"/>
    <n v="157.65"/>
    <n v="0"/>
    <n v="1.0999999999999999E-2"/>
  </r>
  <r>
    <x v="50"/>
    <x v="5"/>
    <n v="5"/>
    <x v="5"/>
    <n v="14183"/>
    <n v="0"/>
    <n v="0"/>
    <n v="0"/>
    <n v="0"/>
    <n v="0"/>
    <n v="30"/>
    <n v="13342"/>
    <n v="17743.09"/>
    <n v="0.94099999999999995"/>
    <n v="1.25"/>
  </r>
  <r>
    <x v="50"/>
    <x v="5"/>
    <n v="6"/>
    <x v="6"/>
    <n v="14183"/>
    <n v="1"/>
    <n v="13827"/>
    <n v="36872"/>
    <n v="0.97499999999999998"/>
    <n v="2.6"/>
    <n v="6"/>
    <n v="9977"/>
    <n v="10419.57"/>
    <n v="0.70299999999999996"/>
    <n v="0.73499999999999999"/>
  </r>
  <r>
    <x v="50"/>
    <x v="5"/>
    <n v="7"/>
    <x v="7"/>
    <n v="14183"/>
    <n v="0"/>
    <n v="0"/>
    <n v="0"/>
    <n v="0"/>
    <n v="0"/>
    <n v="1"/>
    <n v="1"/>
    <n v="0.25"/>
    <n v="0"/>
    <n v="0"/>
  </r>
  <r>
    <x v="50"/>
    <x v="5"/>
    <n v="8"/>
    <x v="8"/>
    <n v="14183"/>
    <n v="0"/>
    <n v="0"/>
    <n v="0"/>
    <n v="0"/>
    <n v="0"/>
    <n v="1"/>
    <n v="6"/>
    <n v="1.9"/>
    <n v="0"/>
    <n v="0"/>
  </r>
  <r>
    <x v="50"/>
    <x v="5"/>
    <n v="9"/>
    <x v="9"/>
    <n v="14183"/>
    <n v="0"/>
    <n v="0"/>
    <n v="0"/>
    <n v="0"/>
    <n v="0"/>
    <n v="11"/>
    <n v="2321"/>
    <n v="2873.5"/>
    <n v="0.16400000000000001"/>
    <n v="0.20300000000000001"/>
  </r>
  <r>
    <x v="50"/>
    <x v="6"/>
    <n v="0"/>
    <x v="0"/>
    <n v="14405"/>
    <n v="0"/>
    <n v="0"/>
    <n v="0"/>
    <n v="0"/>
    <n v="0"/>
    <n v="5"/>
    <n v="132"/>
    <n v="204.7"/>
    <n v="8.9999999999999993E-3"/>
    <n v="1.4E-2"/>
  </r>
  <r>
    <x v="50"/>
    <x v="6"/>
    <n v="1"/>
    <x v="1"/>
    <n v="14405"/>
    <n v="0"/>
    <n v="0"/>
    <n v="0"/>
    <n v="0"/>
    <n v="0"/>
    <n v="58"/>
    <n v="483"/>
    <n v="278.2"/>
    <n v="3.4000000000000002E-2"/>
    <n v="1.9E-2"/>
  </r>
  <r>
    <x v="50"/>
    <x v="6"/>
    <n v="2"/>
    <x v="2"/>
    <n v="14405"/>
    <n v="0"/>
    <n v="0"/>
    <n v="0"/>
    <n v="0"/>
    <n v="0"/>
    <n v="0"/>
    <n v="0"/>
    <n v="0"/>
    <n v="0"/>
    <n v="0"/>
  </r>
  <r>
    <x v="50"/>
    <x v="6"/>
    <n v="3"/>
    <x v="3"/>
    <n v="14405"/>
    <n v="0"/>
    <n v="0"/>
    <n v="0"/>
    <n v="0"/>
    <n v="0"/>
    <n v="20"/>
    <n v="2537"/>
    <n v="3170.3"/>
    <n v="0.17599999999999999"/>
    <n v="0.22"/>
  </r>
  <r>
    <x v="50"/>
    <x v="6"/>
    <n v="4"/>
    <x v="4"/>
    <n v="14405"/>
    <n v="0"/>
    <n v="0"/>
    <n v="0"/>
    <n v="0"/>
    <n v="0"/>
    <n v="0"/>
    <n v="0"/>
    <n v="0"/>
    <n v="0"/>
    <n v="0"/>
  </r>
  <r>
    <x v="50"/>
    <x v="6"/>
    <n v="5"/>
    <x v="5"/>
    <n v="14405"/>
    <n v="0"/>
    <n v="0"/>
    <n v="0"/>
    <n v="0"/>
    <n v="0"/>
    <n v="25"/>
    <n v="612"/>
    <n v="1703"/>
    <n v="4.2000000000000003E-2"/>
    <n v="0.11799999999999999"/>
  </r>
  <r>
    <x v="50"/>
    <x v="6"/>
    <n v="6"/>
    <x v="6"/>
    <n v="14405"/>
    <n v="1"/>
    <n v="7587"/>
    <n v="16200"/>
    <n v="0.52700000000000002"/>
    <n v="1.125"/>
    <n v="21"/>
    <n v="4524"/>
    <n v="10778.4"/>
    <n v="0.314"/>
    <n v="0.748"/>
  </r>
  <r>
    <x v="50"/>
    <x v="6"/>
    <n v="7"/>
    <x v="7"/>
    <n v="14405"/>
    <n v="0"/>
    <n v="0"/>
    <n v="0"/>
    <n v="0"/>
    <n v="0"/>
    <n v="0"/>
    <n v="0"/>
    <n v="0"/>
    <n v="0"/>
    <n v="0"/>
  </r>
  <r>
    <x v="50"/>
    <x v="6"/>
    <n v="8"/>
    <x v="8"/>
    <n v="14405"/>
    <n v="0"/>
    <n v="0"/>
    <n v="0"/>
    <n v="0"/>
    <n v="0"/>
    <n v="0"/>
    <n v="0"/>
    <n v="0"/>
    <n v="0"/>
    <n v="0"/>
  </r>
  <r>
    <x v="50"/>
    <x v="6"/>
    <n v="9"/>
    <x v="9"/>
    <n v="14405"/>
    <n v="0"/>
    <n v="0"/>
    <n v="0"/>
    <n v="0"/>
    <n v="0"/>
    <n v="15"/>
    <n v="819"/>
    <n v="1599.1"/>
    <n v="5.7000000000000002E-2"/>
    <n v="0.111"/>
  </r>
  <r>
    <x v="50"/>
    <x v="7"/>
    <n v="0"/>
    <x v="0"/>
    <n v="14696"/>
    <n v="0"/>
    <n v="0"/>
    <n v="0"/>
    <n v="0"/>
    <n v="0"/>
    <n v="5"/>
    <n v="1421"/>
    <n v="383.68"/>
    <n v="9.7000000000000003E-2"/>
    <n v="2.5999999999999999E-2"/>
  </r>
  <r>
    <x v="50"/>
    <x v="7"/>
    <n v="1"/>
    <x v="1"/>
    <n v="14696"/>
    <n v="0"/>
    <n v="0"/>
    <n v="0"/>
    <n v="0"/>
    <n v="0"/>
    <n v="36"/>
    <n v="292"/>
    <n v="325.36"/>
    <n v="0.02"/>
    <n v="2.1999999999999999E-2"/>
  </r>
  <r>
    <x v="50"/>
    <x v="7"/>
    <n v="2"/>
    <x v="2"/>
    <n v="14696"/>
    <n v="1"/>
    <n v="5679"/>
    <n v="12403.67"/>
    <n v="0.38600000000000001"/>
    <n v="0.84399999999999997"/>
    <n v="3"/>
    <n v="705"/>
    <n v="1429.2"/>
    <n v="4.8000000000000001E-2"/>
    <n v="9.7000000000000003E-2"/>
  </r>
  <r>
    <x v="50"/>
    <x v="7"/>
    <n v="3"/>
    <x v="3"/>
    <n v="14696"/>
    <n v="1"/>
    <n v="1"/>
    <n v="29.78"/>
    <n v="0"/>
    <n v="2E-3"/>
    <n v="20"/>
    <n v="1782"/>
    <n v="3439.51"/>
    <n v="0.121"/>
    <n v="0.23400000000000001"/>
  </r>
  <r>
    <x v="50"/>
    <x v="7"/>
    <n v="4"/>
    <x v="4"/>
    <n v="14696"/>
    <n v="0"/>
    <n v="0"/>
    <n v="0"/>
    <n v="0"/>
    <n v="0"/>
    <n v="0"/>
    <n v="0"/>
    <n v="0"/>
    <n v="0"/>
    <n v="0"/>
  </r>
  <r>
    <x v="50"/>
    <x v="7"/>
    <n v="5"/>
    <x v="5"/>
    <n v="14696"/>
    <n v="0"/>
    <n v="0"/>
    <n v="0"/>
    <n v="0"/>
    <n v="0"/>
    <n v="25"/>
    <n v="347"/>
    <n v="571.37"/>
    <n v="2.4E-2"/>
    <n v="3.9E-2"/>
  </r>
  <r>
    <x v="50"/>
    <x v="7"/>
    <n v="6"/>
    <x v="6"/>
    <n v="14696"/>
    <n v="11"/>
    <n v="1907"/>
    <n v="3565.1"/>
    <n v="0.13"/>
    <n v="0.24299999999999999"/>
    <n v="5"/>
    <n v="1951"/>
    <n v="960.47"/>
    <n v="0.13300000000000001"/>
    <n v="6.5000000000000002E-2"/>
  </r>
  <r>
    <x v="50"/>
    <x v="7"/>
    <n v="7"/>
    <x v="7"/>
    <n v="14696"/>
    <n v="0"/>
    <n v="0"/>
    <n v="0"/>
    <n v="0"/>
    <n v="0"/>
    <n v="5"/>
    <n v="21"/>
    <n v="25.22"/>
    <n v="1E-3"/>
    <n v="2E-3"/>
  </r>
  <r>
    <x v="50"/>
    <x v="7"/>
    <n v="8"/>
    <x v="8"/>
    <n v="14696"/>
    <n v="0"/>
    <n v="0"/>
    <n v="0"/>
    <n v="0"/>
    <n v="0"/>
    <n v="0"/>
    <n v="0"/>
    <n v="0"/>
    <n v="0"/>
    <n v="0"/>
  </r>
  <r>
    <x v="50"/>
    <x v="7"/>
    <n v="9"/>
    <x v="9"/>
    <n v="14696"/>
    <n v="0"/>
    <n v="0"/>
    <n v="0"/>
    <n v="0"/>
    <n v="0"/>
    <n v="8"/>
    <n v="971"/>
    <n v="1301.06"/>
    <n v="6.6000000000000003E-2"/>
    <n v="8.8999999999999996E-2"/>
  </r>
  <r>
    <x v="50"/>
    <x v="8"/>
    <n v="0"/>
    <x v="0"/>
    <n v="15159"/>
    <n v="0"/>
    <n v="0"/>
    <n v="0"/>
    <n v="0"/>
    <n v="0"/>
    <n v="0"/>
    <n v="0"/>
    <n v="0"/>
    <n v="0"/>
    <n v="0"/>
  </r>
  <r>
    <x v="50"/>
    <x v="8"/>
    <n v="1"/>
    <x v="1"/>
    <n v="15159"/>
    <n v="0"/>
    <n v="0"/>
    <n v="0"/>
    <n v="0"/>
    <n v="0"/>
    <n v="40"/>
    <n v="718"/>
    <n v="869.92"/>
    <n v="4.7E-2"/>
    <n v="5.7000000000000002E-2"/>
  </r>
  <r>
    <x v="50"/>
    <x v="8"/>
    <n v="2"/>
    <x v="2"/>
    <n v="15159"/>
    <n v="1"/>
    <n v="9090"/>
    <n v="17725.5"/>
    <n v="0.6"/>
    <n v="1.169"/>
    <n v="0"/>
    <n v="0"/>
    <n v="0"/>
    <n v="0"/>
    <n v="0"/>
  </r>
  <r>
    <x v="50"/>
    <x v="8"/>
    <n v="3"/>
    <x v="3"/>
    <n v="15159"/>
    <n v="0"/>
    <n v="0"/>
    <n v="0"/>
    <n v="0"/>
    <n v="0"/>
    <n v="13"/>
    <n v="409"/>
    <n v="425.86"/>
    <n v="2.7E-2"/>
    <n v="2.8000000000000001E-2"/>
  </r>
  <r>
    <x v="50"/>
    <x v="8"/>
    <n v="4"/>
    <x v="4"/>
    <n v="15159"/>
    <n v="0"/>
    <n v="0"/>
    <n v="0"/>
    <n v="0"/>
    <n v="0"/>
    <n v="2"/>
    <n v="26"/>
    <n v="32.799999999999997"/>
    <n v="2E-3"/>
    <n v="2E-3"/>
  </r>
  <r>
    <x v="50"/>
    <x v="8"/>
    <n v="5"/>
    <x v="5"/>
    <n v="15159"/>
    <n v="0"/>
    <n v="0"/>
    <n v="0"/>
    <n v="0"/>
    <n v="0"/>
    <n v="20"/>
    <n v="2084"/>
    <n v="5026.32"/>
    <n v="0.13700000000000001"/>
    <n v="0.33200000000000002"/>
  </r>
  <r>
    <x v="50"/>
    <x v="8"/>
    <n v="6"/>
    <x v="6"/>
    <n v="15159"/>
    <n v="0"/>
    <n v="0"/>
    <n v="0"/>
    <n v="0"/>
    <n v="0"/>
    <n v="11"/>
    <n v="7514"/>
    <n v="3011.29"/>
    <n v="0.496"/>
    <n v="0.19900000000000001"/>
  </r>
  <r>
    <x v="50"/>
    <x v="8"/>
    <n v="7"/>
    <x v="7"/>
    <n v="15159"/>
    <n v="0"/>
    <n v="0"/>
    <n v="0"/>
    <n v="0"/>
    <n v="0"/>
    <n v="0"/>
    <n v="0"/>
    <n v="0"/>
    <n v="0"/>
    <n v="0"/>
  </r>
  <r>
    <x v="50"/>
    <x v="8"/>
    <n v="8"/>
    <x v="8"/>
    <n v="15159"/>
    <n v="0"/>
    <n v="0"/>
    <n v="0"/>
    <n v="0"/>
    <n v="0"/>
    <n v="2"/>
    <n v="55"/>
    <n v="64.069999999999993"/>
    <n v="4.0000000000000001E-3"/>
    <n v="4.0000000000000001E-3"/>
  </r>
  <r>
    <x v="50"/>
    <x v="8"/>
    <n v="9"/>
    <x v="9"/>
    <n v="15159"/>
    <n v="0"/>
    <n v="0"/>
    <n v="0"/>
    <n v="0"/>
    <n v="0"/>
    <n v="15"/>
    <n v="302"/>
    <n v="587.01"/>
    <n v="0.02"/>
    <n v="3.9E-2"/>
  </r>
  <r>
    <x v="51"/>
    <x v="0"/>
    <n v="0"/>
    <x v="0"/>
    <n v="22556"/>
    <n v="0"/>
    <n v="0"/>
    <n v="0"/>
    <n v="0"/>
    <n v="0"/>
    <n v="0"/>
    <n v="0"/>
    <n v="0"/>
    <n v="0"/>
    <n v="0"/>
  </r>
  <r>
    <x v="51"/>
    <x v="0"/>
    <n v="1"/>
    <x v="1"/>
    <n v="22556"/>
    <n v="0"/>
    <n v="0"/>
    <n v="0"/>
    <n v="0"/>
    <n v="0"/>
    <n v="75"/>
    <n v="2135"/>
    <n v="3543"/>
    <n v="9.5000000000000001E-2"/>
    <n v="0.157"/>
  </r>
  <r>
    <x v="51"/>
    <x v="0"/>
    <n v="2"/>
    <x v="2"/>
    <n v="22556"/>
    <n v="0"/>
    <n v="0"/>
    <n v="0"/>
    <n v="0"/>
    <n v="0"/>
    <n v="1"/>
    <n v="6553"/>
    <n v="4764.43"/>
    <n v="0.29099999999999998"/>
    <n v="0.21099999999999999"/>
  </r>
  <r>
    <x v="51"/>
    <x v="0"/>
    <n v="3"/>
    <x v="3"/>
    <n v="22556"/>
    <n v="0"/>
    <n v="0"/>
    <n v="0"/>
    <n v="0"/>
    <n v="0"/>
    <n v="8"/>
    <n v="617"/>
    <n v="585.14"/>
    <n v="2.7E-2"/>
    <n v="2.5999999999999999E-2"/>
  </r>
  <r>
    <x v="51"/>
    <x v="0"/>
    <n v="4"/>
    <x v="4"/>
    <n v="22556"/>
    <n v="0"/>
    <n v="0"/>
    <n v="0"/>
    <n v="0"/>
    <n v="0"/>
    <n v="4"/>
    <n v="626"/>
    <n v="863"/>
    <n v="2.8000000000000001E-2"/>
    <n v="3.7999999999999999E-2"/>
  </r>
  <r>
    <x v="51"/>
    <x v="0"/>
    <n v="5"/>
    <x v="5"/>
    <n v="22556"/>
    <n v="0"/>
    <n v="0"/>
    <n v="0"/>
    <n v="0"/>
    <n v="0"/>
    <n v="78"/>
    <n v="23363"/>
    <n v="31163.65"/>
    <n v="1.036"/>
    <n v="1.381"/>
  </r>
  <r>
    <x v="51"/>
    <x v="0"/>
    <n v="6"/>
    <x v="6"/>
    <n v="22556"/>
    <n v="0"/>
    <n v="0"/>
    <n v="0"/>
    <n v="0"/>
    <n v="0"/>
    <n v="17"/>
    <n v="4022"/>
    <n v="2504.2600000000002"/>
    <n v="0.17799999999999999"/>
    <n v="0.111"/>
  </r>
  <r>
    <x v="51"/>
    <x v="0"/>
    <n v="7"/>
    <x v="7"/>
    <n v="22556"/>
    <n v="0"/>
    <n v="0"/>
    <n v="0"/>
    <n v="0"/>
    <n v="0"/>
    <n v="0"/>
    <n v="0"/>
    <n v="0"/>
    <n v="0"/>
    <n v="0"/>
  </r>
  <r>
    <x v="51"/>
    <x v="0"/>
    <n v="8"/>
    <x v="8"/>
    <n v="22556"/>
    <n v="0"/>
    <n v="0"/>
    <n v="0"/>
    <n v="0"/>
    <n v="0"/>
    <n v="0"/>
    <n v="0"/>
    <n v="0"/>
    <n v="0"/>
    <n v="0"/>
  </r>
  <r>
    <x v="51"/>
    <x v="0"/>
    <n v="9"/>
    <x v="9"/>
    <n v="22556"/>
    <n v="0"/>
    <n v="0"/>
    <n v="0"/>
    <n v="0"/>
    <n v="0"/>
    <n v="11"/>
    <n v="582"/>
    <n v="516.66"/>
    <n v="2.5999999999999999E-2"/>
    <n v="2.3E-2"/>
  </r>
  <r>
    <x v="51"/>
    <x v="1"/>
    <n v="0"/>
    <x v="0"/>
    <n v="22745"/>
    <n v="0"/>
    <n v="0"/>
    <n v="0"/>
    <n v="0"/>
    <n v="0"/>
    <n v="3"/>
    <n v="1328"/>
    <n v="1286"/>
    <n v="5.8000000000000003E-2"/>
    <n v="5.7000000000000002E-2"/>
  </r>
  <r>
    <x v="51"/>
    <x v="1"/>
    <n v="1"/>
    <x v="1"/>
    <n v="22745"/>
    <n v="0"/>
    <n v="0"/>
    <n v="0"/>
    <n v="0"/>
    <n v="0"/>
    <n v="119"/>
    <n v="2780"/>
    <n v="7363.36"/>
    <n v="0.122"/>
    <n v="0.32400000000000001"/>
  </r>
  <r>
    <x v="51"/>
    <x v="1"/>
    <n v="2"/>
    <x v="2"/>
    <n v="22745"/>
    <n v="0"/>
    <n v="0"/>
    <n v="0"/>
    <n v="0"/>
    <n v="0"/>
    <n v="5"/>
    <n v="12505"/>
    <n v="4497.42"/>
    <n v="0.55000000000000004"/>
    <n v="0.19800000000000001"/>
  </r>
  <r>
    <x v="51"/>
    <x v="1"/>
    <n v="3"/>
    <x v="3"/>
    <n v="22745"/>
    <n v="0"/>
    <n v="0"/>
    <n v="0"/>
    <n v="0"/>
    <n v="0"/>
    <n v="5"/>
    <n v="980"/>
    <n v="1491.95"/>
    <n v="4.2999999999999997E-2"/>
    <n v="6.6000000000000003E-2"/>
  </r>
  <r>
    <x v="51"/>
    <x v="1"/>
    <n v="4"/>
    <x v="4"/>
    <n v="22745"/>
    <n v="0"/>
    <n v="0"/>
    <n v="0"/>
    <n v="0"/>
    <n v="0"/>
    <n v="2"/>
    <n v="3"/>
    <n v="8.25"/>
    <n v="0"/>
    <n v="0"/>
  </r>
  <r>
    <x v="51"/>
    <x v="1"/>
    <n v="5"/>
    <x v="5"/>
    <n v="22745"/>
    <n v="0"/>
    <n v="0"/>
    <n v="0"/>
    <n v="0"/>
    <n v="0"/>
    <n v="92"/>
    <n v="4855"/>
    <n v="3309.93"/>
    <n v="0.21299999999999999"/>
    <n v="0.14599999999999999"/>
  </r>
  <r>
    <x v="51"/>
    <x v="1"/>
    <n v="6"/>
    <x v="6"/>
    <n v="22745"/>
    <n v="0"/>
    <n v="0"/>
    <n v="0"/>
    <n v="0"/>
    <n v="0"/>
    <n v="5"/>
    <n v="6043"/>
    <n v="318.27"/>
    <n v="0.26600000000000001"/>
    <n v="1.4E-2"/>
  </r>
  <r>
    <x v="51"/>
    <x v="1"/>
    <n v="7"/>
    <x v="7"/>
    <n v="22745"/>
    <n v="0"/>
    <n v="0"/>
    <n v="0"/>
    <n v="0"/>
    <n v="0"/>
    <n v="0"/>
    <n v="0"/>
    <n v="0"/>
    <n v="0"/>
    <n v="0"/>
  </r>
  <r>
    <x v="51"/>
    <x v="1"/>
    <n v="8"/>
    <x v="8"/>
    <n v="22745"/>
    <n v="0"/>
    <n v="0"/>
    <n v="0"/>
    <n v="0"/>
    <n v="0"/>
    <n v="0"/>
    <n v="0"/>
    <n v="0"/>
    <n v="0"/>
    <n v="0"/>
  </r>
  <r>
    <x v="51"/>
    <x v="1"/>
    <n v="9"/>
    <x v="9"/>
    <n v="22745"/>
    <n v="0"/>
    <n v="0"/>
    <n v="0"/>
    <n v="0"/>
    <n v="0"/>
    <n v="15"/>
    <n v="367"/>
    <n v="500.59"/>
    <n v="1.6E-2"/>
    <n v="2.1999999999999999E-2"/>
  </r>
  <r>
    <x v="51"/>
    <x v="2"/>
    <n v="0"/>
    <x v="0"/>
    <n v="22929"/>
    <n v="0"/>
    <n v="0"/>
    <n v="0"/>
    <n v="0"/>
    <n v="0"/>
    <n v="2"/>
    <n v="493"/>
    <n v="734.85"/>
    <n v="2.1999999999999999E-2"/>
    <n v="3.2000000000000001E-2"/>
  </r>
  <r>
    <x v="51"/>
    <x v="2"/>
    <n v="1"/>
    <x v="1"/>
    <n v="22929"/>
    <n v="0"/>
    <n v="0"/>
    <n v="0"/>
    <n v="0"/>
    <n v="0"/>
    <n v="180"/>
    <n v="4376"/>
    <n v="13449.02"/>
    <n v="0.191"/>
    <n v="0.58699999999999997"/>
  </r>
  <r>
    <x v="51"/>
    <x v="2"/>
    <n v="2"/>
    <x v="2"/>
    <n v="22929"/>
    <n v="0"/>
    <n v="0"/>
    <n v="0"/>
    <n v="0"/>
    <n v="0"/>
    <n v="1"/>
    <n v="16477"/>
    <n v="2746.17"/>
    <n v="0.71899999999999997"/>
    <n v="0.12"/>
  </r>
  <r>
    <x v="51"/>
    <x v="2"/>
    <n v="3"/>
    <x v="3"/>
    <n v="22929"/>
    <n v="0"/>
    <n v="0"/>
    <n v="0"/>
    <n v="0"/>
    <n v="0"/>
    <n v="4"/>
    <n v="95"/>
    <n v="138.58000000000001"/>
    <n v="4.0000000000000001E-3"/>
    <n v="6.0000000000000001E-3"/>
  </r>
  <r>
    <x v="51"/>
    <x v="2"/>
    <n v="4"/>
    <x v="4"/>
    <n v="22930"/>
    <n v="0"/>
    <n v="0"/>
    <n v="0"/>
    <n v="0"/>
    <n v="0"/>
    <n v="0"/>
    <n v="0"/>
    <n v="0"/>
    <n v="0"/>
    <n v="0"/>
  </r>
  <r>
    <x v="51"/>
    <x v="2"/>
    <n v="5"/>
    <x v="5"/>
    <n v="22929"/>
    <n v="0"/>
    <n v="0"/>
    <n v="0"/>
    <n v="0"/>
    <n v="0"/>
    <n v="34"/>
    <n v="9046"/>
    <n v="9070.61"/>
    <n v="0.39500000000000002"/>
    <n v="0.39600000000000002"/>
  </r>
  <r>
    <x v="51"/>
    <x v="2"/>
    <n v="6"/>
    <x v="6"/>
    <n v="22929"/>
    <n v="0"/>
    <n v="0"/>
    <n v="0"/>
    <n v="0"/>
    <n v="0"/>
    <n v="35"/>
    <n v="19313"/>
    <n v="16328.38"/>
    <n v="0.84199999999999997"/>
    <n v="0.71199999999999997"/>
  </r>
  <r>
    <x v="51"/>
    <x v="2"/>
    <n v="7"/>
    <x v="7"/>
    <n v="22929"/>
    <n v="0"/>
    <n v="0"/>
    <n v="0"/>
    <n v="0"/>
    <n v="0"/>
    <n v="0"/>
    <n v="0"/>
    <n v="0"/>
    <n v="0"/>
    <n v="0"/>
  </r>
  <r>
    <x v="51"/>
    <x v="2"/>
    <n v="8"/>
    <x v="8"/>
    <n v="22929"/>
    <n v="0"/>
    <n v="0"/>
    <n v="0"/>
    <n v="0"/>
    <n v="0"/>
    <n v="0"/>
    <n v="0"/>
    <n v="0"/>
    <n v="0"/>
    <n v="0"/>
  </r>
  <r>
    <x v="51"/>
    <x v="2"/>
    <n v="9"/>
    <x v="9"/>
    <n v="22929"/>
    <n v="0"/>
    <n v="0"/>
    <n v="0"/>
    <n v="0"/>
    <n v="0"/>
    <n v="11"/>
    <n v="2382"/>
    <n v="2188.83"/>
    <n v="0.104"/>
    <n v="9.5000000000000001E-2"/>
  </r>
  <r>
    <x v="51"/>
    <x v="3"/>
    <n v="0"/>
    <x v="0"/>
    <n v="23192"/>
    <n v="0"/>
    <n v="0"/>
    <n v="0"/>
    <n v="0"/>
    <n v="0"/>
    <n v="3"/>
    <n v="514"/>
    <n v="317.63"/>
    <n v="2.1999999999999999E-2"/>
    <n v="1.4E-2"/>
  </r>
  <r>
    <x v="51"/>
    <x v="3"/>
    <n v="1"/>
    <x v="1"/>
    <n v="23192"/>
    <n v="0"/>
    <n v="0"/>
    <n v="0"/>
    <n v="0"/>
    <n v="0"/>
    <n v="160"/>
    <n v="7457"/>
    <n v="8299.65"/>
    <n v="0.32200000000000001"/>
    <n v="0.35799999999999998"/>
  </r>
  <r>
    <x v="51"/>
    <x v="3"/>
    <n v="2"/>
    <x v="2"/>
    <n v="23192"/>
    <n v="0"/>
    <n v="0"/>
    <n v="0"/>
    <n v="0"/>
    <n v="0"/>
    <n v="0"/>
    <n v="0"/>
    <n v="0"/>
    <n v="0"/>
    <n v="0"/>
  </r>
  <r>
    <x v="51"/>
    <x v="3"/>
    <n v="3"/>
    <x v="3"/>
    <n v="23192"/>
    <n v="0"/>
    <n v="0"/>
    <n v="0"/>
    <n v="0"/>
    <n v="0"/>
    <n v="8"/>
    <n v="4830"/>
    <n v="2125.65"/>
    <n v="0.20799999999999999"/>
    <n v="9.1999999999999998E-2"/>
  </r>
  <r>
    <x v="51"/>
    <x v="3"/>
    <n v="4"/>
    <x v="4"/>
    <n v="23192"/>
    <n v="0"/>
    <n v="0"/>
    <n v="0"/>
    <n v="0"/>
    <n v="0"/>
    <n v="0"/>
    <n v="0"/>
    <n v="0"/>
    <n v="0"/>
    <n v="0"/>
  </r>
  <r>
    <x v="51"/>
    <x v="3"/>
    <n v="5"/>
    <x v="5"/>
    <n v="23192"/>
    <n v="0"/>
    <n v="0"/>
    <n v="0"/>
    <n v="0"/>
    <n v="0"/>
    <n v="31"/>
    <n v="2674"/>
    <n v="3371.41"/>
    <n v="0.115"/>
    <n v="0.14499999999999999"/>
  </r>
  <r>
    <x v="51"/>
    <x v="3"/>
    <n v="6"/>
    <x v="6"/>
    <n v="23192"/>
    <n v="0"/>
    <n v="0"/>
    <n v="0"/>
    <n v="0"/>
    <n v="0"/>
    <n v="44"/>
    <n v="22002"/>
    <n v="18248.97"/>
    <n v="0.94899999999999995"/>
    <n v="0.78700000000000003"/>
  </r>
  <r>
    <x v="51"/>
    <x v="3"/>
    <n v="7"/>
    <x v="7"/>
    <n v="23192"/>
    <n v="0"/>
    <n v="0"/>
    <n v="0"/>
    <n v="0"/>
    <n v="0"/>
    <n v="0"/>
    <n v="0"/>
    <n v="0"/>
    <n v="0"/>
    <n v="0"/>
  </r>
  <r>
    <x v="51"/>
    <x v="3"/>
    <n v="8"/>
    <x v="8"/>
    <n v="23192"/>
    <n v="0"/>
    <n v="0"/>
    <n v="0"/>
    <n v="0"/>
    <n v="0"/>
    <n v="2"/>
    <n v="40"/>
    <n v="11.33"/>
    <n v="2E-3"/>
    <n v="0"/>
  </r>
  <r>
    <x v="51"/>
    <x v="3"/>
    <n v="9"/>
    <x v="9"/>
    <n v="23192"/>
    <n v="0"/>
    <n v="0"/>
    <n v="0"/>
    <n v="0"/>
    <n v="0"/>
    <n v="17"/>
    <n v="2020"/>
    <n v="1572.83"/>
    <n v="8.6999999999999994E-2"/>
    <n v="6.8000000000000005E-2"/>
  </r>
  <r>
    <x v="51"/>
    <x v="4"/>
    <n v="0"/>
    <x v="0"/>
    <n v="23531"/>
    <n v="0"/>
    <n v="0"/>
    <n v="0"/>
    <n v="0"/>
    <n v="0"/>
    <n v="0"/>
    <n v="0"/>
    <n v="0"/>
    <n v="0"/>
    <n v="0"/>
  </r>
  <r>
    <x v="51"/>
    <x v="4"/>
    <n v="1"/>
    <x v="1"/>
    <n v="23531"/>
    <n v="0"/>
    <n v="0"/>
    <n v="0"/>
    <n v="0"/>
    <n v="0"/>
    <n v="160"/>
    <n v="2959"/>
    <n v="8435.11"/>
    <n v="0.126"/>
    <n v="0.35799999999999998"/>
  </r>
  <r>
    <x v="51"/>
    <x v="4"/>
    <n v="2"/>
    <x v="2"/>
    <n v="23531"/>
    <n v="0"/>
    <n v="0"/>
    <n v="0"/>
    <n v="0"/>
    <n v="0"/>
    <n v="3"/>
    <n v="1645"/>
    <n v="1822.83"/>
    <n v="7.0000000000000007E-2"/>
    <n v="7.6999999999999999E-2"/>
  </r>
  <r>
    <x v="51"/>
    <x v="4"/>
    <n v="3"/>
    <x v="3"/>
    <n v="23531"/>
    <n v="0"/>
    <n v="0"/>
    <n v="0"/>
    <n v="0"/>
    <n v="0"/>
    <n v="20"/>
    <n v="12171"/>
    <n v="5449.17"/>
    <n v="0.51700000000000002"/>
    <n v="0.23200000000000001"/>
  </r>
  <r>
    <x v="51"/>
    <x v="4"/>
    <n v="4"/>
    <x v="4"/>
    <n v="23531"/>
    <n v="0"/>
    <n v="0"/>
    <n v="0"/>
    <n v="0"/>
    <n v="0"/>
    <n v="0"/>
    <n v="0"/>
    <n v="0"/>
    <n v="0"/>
    <n v="0"/>
  </r>
  <r>
    <x v="51"/>
    <x v="4"/>
    <n v="5"/>
    <x v="5"/>
    <n v="23531"/>
    <n v="0"/>
    <n v="0"/>
    <n v="0"/>
    <n v="0"/>
    <n v="0"/>
    <n v="36"/>
    <n v="5552"/>
    <n v="2722.62"/>
    <n v="0.23599999999999999"/>
    <n v="0.11600000000000001"/>
  </r>
  <r>
    <x v="51"/>
    <x v="4"/>
    <n v="6"/>
    <x v="6"/>
    <n v="23531"/>
    <n v="0"/>
    <n v="0"/>
    <n v="0"/>
    <n v="0"/>
    <n v="0"/>
    <n v="65"/>
    <n v="35536"/>
    <n v="23027.279999999999"/>
    <n v="1.51"/>
    <n v="0.97899999999999998"/>
  </r>
  <r>
    <x v="51"/>
    <x v="4"/>
    <n v="7"/>
    <x v="7"/>
    <n v="23531"/>
    <n v="0"/>
    <n v="0"/>
    <n v="0"/>
    <n v="0"/>
    <n v="0"/>
    <n v="0"/>
    <n v="0"/>
    <n v="0"/>
    <n v="0"/>
    <n v="0"/>
  </r>
  <r>
    <x v="51"/>
    <x v="4"/>
    <n v="8"/>
    <x v="8"/>
    <n v="23531"/>
    <n v="0"/>
    <n v="0"/>
    <n v="0"/>
    <n v="0"/>
    <n v="0"/>
    <n v="5"/>
    <n v="495"/>
    <n v="612.44000000000005"/>
    <n v="2.1000000000000001E-2"/>
    <n v="2.5999999999999999E-2"/>
  </r>
  <r>
    <x v="51"/>
    <x v="4"/>
    <n v="9"/>
    <x v="9"/>
    <n v="23531"/>
    <n v="0"/>
    <n v="0"/>
    <n v="0"/>
    <n v="0"/>
    <n v="0"/>
    <n v="4"/>
    <n v="66"/>
    <n v="71.63"/>
    <n v="3.0000000000000001E-3"/>
    <n v="3.0000000000000001E-3"/>
  </r>
  <r>
    <x v="51"/>
    <x v="5"/>
    <n v="0"/>
    <x v="0"/>
    <n v="23859"/>
    <n v="0"/>
    <n v="0"/>
    <n v="0"/>
    <n v="0"/>
    <n v="0"/>
    <n v="0"/>
    <n v="0"/>
    <n v="0"/>
    <n v="0"/>
    <n v="0"/>
  </r>
  <r>
    <x v="51"/>
    <x v="5"/>
    <n v="1"/>
    <x v="1"/>
    <n v="23859"/>
    <n v="0"/>
    <n v="0"/>
    <n v="0"/>
    <n v="0"/>
    <n v="0"/>
    <n v="184"/>
    <n v="3744"/>
    <n v="9811.49"/>
    <n v="0.157"/>
    <n v="0.41099999999999998"/>
  </r>
  <r>
    <x v="51"/>
    <x v="5"/>
    <n v="2"/>
    <x v="2"/>
    <n v="23859"/>
    <n v="0"/>
    <n v="0"/>
    <n v="0"/>
    <n v="0"/>
    <n v="0"/>
    <n v="13"/>
    <n v="35415"/>
    <n v="10616.4"/>
    <n v="1.484"/>
    <n v="0.44500000000000001"/>
  </r>
  <r>
    <x v="51"/>
    <x v="5"/>
    <n v="3"/>
    <x v="3"/>
    <n v="23859"/>
    <n v="0"/>
    <n v="0"/>
    <n v="0"/>
    <n v="0"/>
    <n v="0"/>
    <n v="2"/>
    <n v="27"/>
    <n v="9.02"/>
    <n v="1E-3"/>
    <n v="0"/>
  </r>
  <r>
    <x v="51"/>
    <x v="5"/>
    <n v="4"/>
    <x v="4"/>
    <n v="23859"/>
    <n v="0"/>
    <n v="0"/>
    <n v="0"/>
    <n v="0"/>
    <n v="0"/>
    <n v="4"/>
    <n v="4769"/>
    <n v="3317.13"/>
    <n v="0.2"/>
    <n v="0.13900000000000001"/>
  </r>
  <r>
    <x v="51"/>
    <x v="5"/>
    <n v="5"/>
    <x v="5"/>
    <n v="23859"/>
    <n v="0"/>
    <n v="0"/>
    <n v="0"/>
    <n v="0"/>
    <n v="0"/>
    <n v="64"/>
    <n v="9732"/>
    <n v="6299.79"/>
    <n v="0.40799999999999997"/>
    <n v="0.26400000000000001"/>
  </r>
  <r>
    <x v="51"/>
    <x v="5"/>
    <n v="6"/>
    <x v="6"/>
    <n v="23859"/>
    <n v="0"/>
    <n v="0"/>
    <n v="0"/>
    <n v="0"/>
    <n v="0"/>
    <n v="36"/>
    <n v="27329"/>
    <n v="31367.73"/>
    <n v="1.145"/>
    <n v="1.3140000000000001"/>
  </r>
  <r>
    <x v="51"/>
    <x v="5"/>
    <n v="7"/>
    <x v="7"/>
    <n v="23859"/>
    <n v="0"/>
    <n v="0"/>
    <n v="0"/>
    <n v="0"/>
    <n v="0"/>
    <n v="0"/>
    <n v="0"/>
    <n v="0"/>
    <n v="0"/>
    <n v="0"/>
  </r>
  <r>
    <x v="51"/>
    <x v="5"/>
    <n v="8"/>
    <x v="8"/>
    <n v="23859"/>
    <n v="0"/>
    <n v="0"/>
    <n v="0"/>
    <n v="0"/>
    <n v="0"/>
    <n v="1"/>
    <n v="10"/>
    <n v="13.17"/>
    <n v="0"/>
    <n v="1E-3"/>
  </r>
  <r>
    <x v="51"/>
    <x v="5"/>
    <n v="9"/>
    <x v="9"/>
    <n v="23859"/>
    <n v="0"/>
    <n v="0"/>
    <n v="0"/>
    <n v="0"/>
    <n v="0"/>
    <n v="14"/>
    <n v="2490"/>
    <n v="5433.83"/>
    <n v="0.104"/>
    <n v="0.22800000000000001"/>
  </r>
  <r>
    <x v="51"/>
    <x v="6"/>
    <n v="0"/>
    <x v="0"/>
    <n v="24348"/>
    <n v="0"/>
    <n v="0"/>
    <n v="0"/>
    <n v="0"/>
    <n v="0"/>
    <n v="1"/>
    <n v="35"/>
    <n v="73.5"/>
    <n v="1E-3"/>
    <n v="3.0000000000000001E-3"/>
  </r>
  <r>
    <x v="51"/>
    <x v="6"/>
    <n v="1"/>
    <x v="1"/>
    <n v="24348"/>
    <n v="0"/>
    <n v="0"/>
    <n v="0"/>
    <n v="0"/>
    <n v="0"/>
    <n v="167"/>
    <n v="3428"/>
    <n v="7668.77"/>
    <n v="0.14099999999999999"/>
    <n v="0.315"/>
  </r>
  <r>
    <x v="51"/>
    <x v="6"/>
    <n v="2"/>
    <x v="2"/>
    <n v="24348"/>
    <n v="0"/>
    <n v="0"/>
    <n v="0"/>
    <n v="0"/>
    <n v="0"/>
    <n v="0"/>
    <n v="0"/>
    <n v="0"/>
    <n v="0"/>
    <n v="0"/>
  </r>
  <r>
    <x v="51"/>
    <x v="6"/>
    <n v="3"/>
    <x v="3"/>
    <n v="24348"/>
    <n v="0"/>
    <n v="0"/>
    <n v="0"/>
    <n v="0"/>
    <n v="0"/>
    <n v="15"/>
    <n v="9771"/>
    <n v="8788.3700000000008"/>
    <n v="0.40100000000000002"/>
    <n v="0.36099999999999999"/>
  </r>
  <r>
    <x v="51"/>
    <x v="6"/>
    <n v="4"/>
    <x v="4"/>
    <n v="24348"/>
    <n v="0"/>
    <n v="0"/>
    <n v="0"/>
    <n v="0"/>
    <n v="0"/>
    <n v="5"/>
    <n v="5163"/>
    <n v="2154.67"/>
    <n v="0.21199999999999999"/>
    <n v="8.7999999999999995E-2"/>
  </r>
  <r>
    <x v="51"/>
    <x v="6"/>
    <n v="5"/>
    <x v="5"/>
    <n v="24348"/>
    <n v="0"/>
    <n v="0"/>
    <n v="0"/>
    <n v="0"/>
    <n v="0"/>
    <n v="24"/>
    <n v="2234"/>
    <n v="3105.35"/>
    <n v="9.1999999999999998E-2"/>
    <n v="0.128"/>
  </r>
  <r>
    <x v="51"/>
    <x v="6"/>
    <n v="6"/>
    <x v="6"/>
    <n v="24348"/>
    <n v="0"/>
    <n v="0"/>
    <n v="0"/>
    <n v="0"/>
    <n v="0"/>
    <n v="28"/>
    <n v="4205"/>
    <n v="8405.94"/>
    <n v="0.17299999999999999"/>
    <n v="0.34499999999999997"/>
  </r>
  <r>
    <x v="51"/>
    <x v="6"/>
    <n v="7"/>
    <x v="7"/>
    <n v="24348"/>
    <n v="0"/>
    <n v="0"/>
    <n v="0"/>
    <n v="0"/>
    <n v="0"/>
    <n v="0"/>
    <n v="0"/>
    <n v="0"/>
    <n v="0"/>
    <n v="0"/>
  </r>
  <r>
    <x v="51"/>
    <x v="6"/>
    <n v="8"/>
    <x v="8"/>
    <n v="24348"/>
    <n v="0"/>
    <n v="0"/>
    <n v="0"/>
    <n v="0"/>
    <n v="0"/>
    <n v="2"/>
    <n v="412"/>
    <n v="213.83"/>
    <n v="1.7000000000000001E-2"/>
    <n v="8.9999999999999993E-3"/>
  </r>
  <r>
    <x v="51"/>
    <x v="6"/>
    <n v="9"/>
    <x v="9"/>
    <n v="24348"/>
    <n v="0"/>
    <n v="0"/>
    <n v="0"/>
    <n v="0"/>
    <n v="0"/>
    <n v="20"/>
    <n v="7566"/>
    <n v="6675.93"/>
    <n v="0.311"/>
    <n v="0.27400000000000002"/>
  </r>
  <r>
    <x v="51"/>
    <x v="7"/>
    <n v="0"/>
    <x v="0"/>
    <n v="24808"/>
    <n v="0"/>
    <n v="0"/>
    <n v="0"/>
    <n v="0"/>
    <n v="0"/>
    <n v="4"/>
    <n v="5354"/>
    <n v="3962.1"/>
    <n v="0.216"/>
    <n v="0.16"/>
  </r>
  <r>
    <x v="51"/>
    <x v="7"/>
    <n v="1"/>
    <x v="1"/>
    <n v="24808"/>
    <n v="0"/>
    <n v="0"/>
    <n v="0"/>
    <n v="0"/>
    <n v="0"/>
    <n v="35"/>
    <n v="3878"/>
    <n v="5782.91"/>
    <n v="0.156"/>
    <n v="0.23300000000000001"/>
  </r>
  <r>
    <x v="51"/>
    <x v="7"/>
    <n v="2"/>
    <x v="2"/>
    <n v="24808"/>
    <n v="0"/>
    <n v="0"/>
    <n v="0"/>
    <n v="0"/>
    <n v="0"/>
    <n v="2"/>
    <n v="742"/>
    <n v="1396.47"/>
    <n v="0.03"/>
    <n v="5.6000000000000001E-2"/>
  </r>
  <r>
    <x v="51"/>
    <x v="7"/>
    <n v="3"/>
    <x v="3"/>
    <n v="24808"/>
    <n v="0"/>
    <n v="0"/>
    <n v="0"/>
    <n v="0"/>
    <n v="0"/>
    <n v="9"/>
    <n v="768"/>
    <n v="1603.89"/>
    <n v="3.1E-2"/>
    <n v="6.5000000000000002E-2"/>
  </r>
  <r>
    <x v="51"/>
    <x v="7"/>
    <n v="4"/>
    <x v="4"/>
    <n v="24808"/>
    <n v="0"/>
    <n v="0"/>
    <n v="0"/>
    <n v="0"/>
    <n v="0"/>
    <n v="3"/>
    <n v="56"/>
    <n v="228.47"/>
    <n v="2E-3"/>
    <n v="8.9999999999999993E-3"/>
  </r>
  <r>
    <x v="51"/>
    <x v="7"/>
    <n v="5"/>
    <x v="5"/>
    <n v="24808"/>
    <n v="0"/>
    <n v="0"/>
    <n v="0"/>
    <n v="0"/>
    <n v="0"/>
    <n v="19"/>
    <n v="10222"/>
    <n v="8719.42"/>
    <n v="0.41199999999999998"/>
    <n v="0.35099999999999998"/>
  </r>
  <r>
    <x v="51"/>
    <x v="7"/>
    <n v="6"/>
    <x v="6"/>
    <n v="24808"/>
    <n v="0"/>
    <n v="0"/>
    <n v="0"/>
    <n v="0"/>
    <n v="0"/>
    <n v="21"/>
    <n v="5305"/>
    <n v="5690.68"/>
    <n v="0.214"/>
    <n v="0.22900000000000001"/>
  </r>
  <r>
    <x v="51"/>
    <x v="7"/>
    <n v="7"/>
    <x v="7"/>
    <n v="24808"/>
    <n v="0"/>
    <n v="0"/>
    <n v="0"/>
    <n v="0"/>
    <n v="0"/>
    <n v="0"/>
    <n v="0"/>
    <n v="0"/>
    <n v="0"/>
    <n v="0"/>
  </r>
  <r>
    <x v="51"/>
    <x v="7"/>
    <n v="8"/>
    <x v="8"/>
    <n v="24808"/>
    <n v="0"/>
    <n v="0"/>
    <n v="0"/>
    <n v="0"/>
    <n v="0"/>
    <n v="0"/>
    <n v="0"/>
    <n v="0"/>
    <n v="0"/>
    <n v="0"/>
  </r>
  <r>
    <x v="51"/>
    <x v="7"/>
    <n v="9"/>
    <x v="9"/>
    <n v="24808"/>
    <n v="0"/>
    <n v="0"/>
    <n v="0"/>
    <n v="0"/>
    <n v="0"/>
    <n v="10"/>
    <n v="2668"/>
    <n v="1997.56"/>
    <n v="0.108"/>
    <n v="8.1000000000000003E-2"/>
  </r>
  <r>
    <x v="51"/>
    <x v="8"/>
    <n v="0"/>
    <x v="0"/>
    <n v="25369"/>
    <n v="0"/>
    <n v="0"/>
    <n v="0"/>
    <n v="0"/>
    <n v="0"/>
    <n v="3"/>
    <n v="71"/>
    <n v="80.63"/>
    <n v="3.0000000000000001E-3"/>
    <n v="3.0000000000000001E-3"/>
  </r>
  <r>
    <x v="51"/>
    <x v="8"/>
    <n v="1"/>
    <x v="1"/>
    <n v="25369"/>
    <n v="0"/>
    <n v="0"/>
    <n v="0"/>
    <n v="0"/>
    <n v="0"/>
    <n v="87"/>
    <n v="2555"/>
    <n v="9553.1200000000008"/>
    <n v="0.10100000000000001"/>
    <n v="0.377"/>
  </r>
  <r>
    <x v="51"/>
    <x v="8"/>
    <n v="2"/>
    <x v="2"/>
    <n v="25369"/>
    <n v="0"/>
    <n v="0"/>
    <n v="0"/>
    <n v="0"/>
    <n v="0"/>
    <n v="3"/>
    <n v="13515"/>
    <n v="4409.3999999999996"/>
    <n v="0.53300000000000003"/>
    <n v="0.17399999999999999"/>
  </r>
  <r>
    <x v="51"/>
    <x v="8"/>
    <n v="3"/>
    <x v="3"/>
    <n v="25369"/>
    <n v="0"/>
    <n v="0"/>
    <n v="0"/>
    <n v="0"/>
    <n v="0"/>
    <n v="5"/>
    <n v="146"/>
    <n v="118.62"/>
    <n v="6.0000000000000001E-3"/>
    <n v="5.0000000000000001E-3"/>
  </r>
  <r>
    <x v="51"/>
    <x v="8"/>
    <n v="4"/>
    <x v="4"/>
    <n v="25369"/>
    <n v="0"/>
    <n v="0"/>
    <n v="0"/>
    <n v="0"/>
    <n v="0"/>
    <n v="0"/>
    <n v="0"/>
    <n v="0"/>
    <n v="0"/>
    <n v="0"/>
  </r>
  <r>
    <x v="51"/>
    <x v="8"/>
    <n v="5"/>
    <x v="5"/>
    <n v="25369"/>
    <n v="0"/>
    <n v="0"/>
    <n v="0"/>
    <n v="0"/>
    <n v="0"/>
    <n v="26"/>
    <n v="2208"/>
    <n v="4175.08"/>
    <n v="8.6999999999999994E-2"/>
    <n v="0.16500000000000001"/>
  </r>
  <r>
    <x v="51"/>
    <x v="8"/>
    <n v="6"/>
    <x v="6"/>
    <n v="25369"/>
    <n v="0"/>
    <n v="0"/>
    <n v="0"/>
    <n v="0"/>
    <n v="0"/>
    <n v="15"/>
    <n v="4492"/>
    <n v="8373.27"/>
    <n v="0.17699999999999999"/>
    <n v="0.33"/>
  </r>
  <r>
    <x v="51"/>
    <x v="8"/>
    <n v="7"/>
    <x v="7"/>
    <n v="25369"/>
    <n v="0"/>
    <n v="0"/>
    <n v="0"/>
    <n v="0"/>
    <n v="0"/>
    <n v="0"/>
    <n v="0"/>
    <n v="0"/>
    <n v="0"/>
    <n v="0"/>
  </r>
  <r>
    <x v="51"/>
    <x v="8"/>
    <n v="8"/>
    <x v="8"/>
    <n v="25369"/>
    <n v="0"/>
    <n v="0"/>
    <n v="0"/>
    <n v="0"/>
    <n v="0"/>
    <n v="2"/>
    <n v="491"/>
    <n v="109.3"/>
    <n v="1.9E-2"/>
    <n v="4.0000000000000001E-3"/>
  </r>
  <r>
    <x v="51"/>
    <x v="8"/>
    <n v="9"/>
    <x v="9"/>
    <n v="25369"/>
    <n v="0"/>
    <n v="0"/>
    <n v="0"/>
    <n v="0"/>
    <n v="0"/>
    <n v="17"/>
    <n v="17449"/>
    <n v="11230.55"/>
    <n v="0.68799999999999994"/>
    <n v="0.443"/>
  </r>
  <r>
    <x v="52"/>
    <x v="0"/>
    <n v="0"/>
    <x v="0"/>
    <n v="3768"/>
    <n v="0"/>
    <n v="0"/>
    <n v="0"/>
    <n v="0"/>
    <n v="0"/>
    <n v="2"/>
    <n v="2"/>
    <n v="8.5299999999999994"/>
    <n v="1E-3"/>
    <n v="2E-3"/>
  </r>
  <r>
    <x v="52"/>
    <x v="0"/>
    <n v="1"/>
    <x v="1"/>
    <n v="3768"/>
    <n v="0"/>
    <n v="0"/>
    <n v="0"/>
    <n v="0"/>
    <n v="0"/>
    <n v="22"/>
    <n v="154"/>
    <n v="146.85"/>
    <n v="4.1000000000000002E-2"/>
    <n v="3.9E-2"/>
  </r>
  <r>
    <x v="52"/>
    <x v="0"/>
    <n v="2"/>
    <x v="2"/>
    <n v="3768"/>
    <n v="4"/>
    <n v="7530"/>
    <n v="30622.15"/>
    <n v="1.998"/>
    <n v="8.1270000000000007"/>
    <n v="5"/>
    <n v="10198"/>
    <n v="4234.6099999999997"/>
    <n v="2.706"/>
    <n v="1.1240000000000001"/>
  </r>
  <r>
    <x v="52"/>
    <x v="0"/>
    <n v="3"/>
    <x v="3"/>
    <n v="3768"/>
    <n v="0"/>
    <n v="0"/>
    <n v="0"/>
    <n v="0"/>
    <n v="0"/>
    <n v="0"/>
    <n v="0"/>
    <n v="0"/>
    <n v="0"/>
    <n v="0"/>
  </r>
  <r>
    <x v="52"/>
    <x v="0"/>
    <n v="4"/>
    <x v="4"/>
    <n v="3768"/>
    <n v="0"/>
    <n v="0"/>
    <n v="0"/>
    <n v="0"/>
    <n v="0"/>
    <n v="0"/>
    <n v="0"/>
    <n v="0"/>
    <n v="0"/>
    <n v="0"/>
  </r>
  <r>
    <x v="52"/>
    <x v="0"/>
    <n v="5"/>
    <x v="5"/>
    <n v="3768"/>
    <n v="0"/>
    <n v="0"/>
    <n v="0"/>
    <n v="0"/>
    <n v="0"/>
    <n v="15"/>
    <n v="30"/>
    <n v="42.97"/>
    <n v="8.0000000000000002E-3"/>
    <n v="1.0999999999999999E-2"/>
  </r>
  <r>
    <x v="52"/>
    <x v="0"/>
    <n v="6"/>
    <x v="6"/>
    <n v="3768"/>
    <n v="0"/>
    <n v="0"/>
    <n v="0"/>
    <n v="0"/>
    <n v="0"/>
    <n v="1"/>
    <n v="10"/>
    <n v="12.33"/>
    <n v="3.0000000000000001E-3"/>
    <n v="3.0000000000000001E-3"/>
  </r>
  <r>
    <x v="52"/>
    <x v="0"/>
    <n v="7"/>
    <x v="7"/>
    <n v="3768"/>
    <n v="0"/>
    <n v="0"/>
    <n v="0"/>
    <n v="0"/>
    <n v="0"/>
    <n v="0"/>
    <n v="0"/>
    <n v="0"/>
    <n v="0"/>
    <n v="0"/>
  </r>
  <r>
    <x v="52"/>
    <x v="0"/>
    <n v="8"/>
    <x v="8"/>
    <n v="3768"/>
    <n v="0"/>
    <n v="0"/>
    <n v="0"/>
    <n v="0"/>
    <n v="0"/>
    <n v="1"/>
    <n v="6"/>
    <n v="1.5"/>
    <n v="2E-3"/>
    <n v="0"/>
  </r>
  <r>
    <x v="52"/>
    <x v="0"/>
    <n v="9"/>
    <x v="9"/>
    <n v="3768"/>
    <n v="0"/>
    <n v="0"/>
    <n v="0"/>
    <n v="0"/>
    <n v="0"/>
    <n v="3"/>
    <n v="16"/>
    <n v="26.02"/>
    <n v="4.0000000000000001E-3"/>
    <n v="7.0000000000000001E-3"/>
  </r>
  <r>
    <x v="52"/>
    <x v="1"/>
    <n v="0"/>
    <x v="0"/>
    <n v="3748"/>
    <n v="0"/>
    <n v="0"/>
    <n v="0"/>
    <n v="0"/>
    <n v="0"/>
    <n v="1"/>
    <n v="1"/>
    <n v="0.17"/>
    <n v="0"/>
    <n v="0"/>
  </r>
  <r>
    <x v="52"/>
    <x v="1"/>
    <n v="1"/>
    <x v="1"/>
    <n v="3748"/>
    <n v="0"/>
    <n v="0"/>
    <n v="0"/>
    <n v="0"/>
    <n v="0"/>
    <n v="60"/>
    <n v="346"/>
    <n v="209.73"/>
    <n v="9.1999999999999998E-2"/>
    <n v="5.6000000000000001E-2"/>
  </r>
  <r>
    <x v="52"/>
    <x v="1"/>
    <n v="2"/>
    <x v="2"/>
    <n v="3748"/>
    <n v="0"/>
    <n v="0"/>
    <n v="0"/>
    <n v="0"/>
    <n v="0"/>
    <n v="5"/>
    <n v="10230"/>
    <n v="16330.52"/>
    <n v="2.7290000000000001"/>
    <n v="4.3570000000000002"/>
  </r>
  <r>
    <x v="52"/>
    <x v="1"/>
    <n v="3"/>
    <x v="3"/>
    <n v="3748"/>
    <n v="0"/>
    <n v="0"/>
    <n v="0"/>
    <n v="0"/>
    <n v="0"/>
    <n v="1"/>
    <n v="28"/>
    <n v="7.93"/>
    <n v="7.0000000000000001E-3"/>
    <n v="2E-3"/>
  </r>
  <r>
    <x v="52"/>
    <x v="1"/>
    <n v="4"/>
    <x v="4"/>
    <n v="3748"/>
    <n v="0"/>
    <n v="0"/>
    <n v="0"/>
    <n v="0"/>
    <n v="0"/>
    <n v="0"/>
    <n v="0"/>
    <n v="0"/>
    <n v="0"/>
    <n v="0"/>
  </r>
  <r>
    <x v="52"/>
    <x v="1"/>
    <n v="5"/>
    <x v="5"/>
    <n v="3748"/>
    <n v="0"/>
    <n v="0"/>
    <n v="0"/>
    <n v="0"/>
    <n v="0"/>
    <n v="13"/>
    <n v="54"/>
    <n v="55.37"/>
    <n v="1.4E-2"/>
    <n v="1.4999999999999999E-2"/>
  </r>
  <r>
    <x v="52"/>
    <x v="1"/>
    <n v="6"/>
    <x v="6"/>
    <n v="3748"/>
    <n v="1"/>
    <n v="284"/>
    <n v="1320.6"/>
    <n v="7.5999999999999998E-2"/>
    <n v="0.35199999999999998"/>
    <n v="16"/>
    <n v="325"/>
    <n v="895.6"/>
    <n v="8.6999999999999994E-2"/>
    <n v="0.23899999999999999"/>
  </r>
  <r>
    <x v="52"/>
    <x v="1"/>
    <n v="7"/>
    <x v="7"/>
    <n v="3748"/>
    <n v="0"/>
    <n v="0"/>
    <n v="0"/>
    <n v="0"/>
    <n v="0"/>
    <n v="0"/>
    <n v="0"/>
    <n v="0"/>
    <n v="0"/>
    <n v="0"/>
  </r>
  <r>
    <x v="52"/>
    <x v="1"/>
    <n v="8"/>
    <x v="8"/>
    <n v="3748"/>
    <n v="0"/>
    <n v="0"/>
    <n v="0"/>
    <n v="0"/>
    <n v="0"/>
    <n v="1"/>
    <n v="1"/>
    <n v="94.67"/>
    <n v="0"/>
    <n v="2.5000000000000001E-2"/>
  </r>
  <r>
    <x v="52"/>
    <x v="1"/>
    <n v="9"/>
    <x v="9"/>
    <n v="3748"/>
    <n v="0"/>
    <n v="0"/>
    <n v="0"/>
    <n v="0"/>
    <n v="0"/>
    <n v="1"/>
    <n v="1"/>
    <n v="0.98"/>
    <n v="0"/>
    <n v="0"/>
  </r>
  <r>
    <x v="52"/>
    <x v="2"/>
    <n v="0"/>
    <x v="0"/>
    <n v="3796"/>
    <n v="0"/>
    <n v="0"/>
    <n v="0"/>
    <n v="0"/>
    <n v="0"/>
    <n v="1"/>
    <n v="1"/>
    <n v="0.03"/>
    <n v="0"/>
    <n v="0"/>
  </r>
  <r>
    <x v="52"/>
    <x v="2"/>
    <n v="1"/>
    <x v="1"/>
    <n v="3796"/>
    <n v="0"/>
    <n v="0"/>
    <n v="0"/>
    <n v="0"/>
    <n v="0"/>
    <n v="88"/>
    <n v="529"/>
    <n v="276.16000000000003"/>
    <n v="0.13900000000000001"/>
    <n v="7.2999999999999995E-2"/>
  </r>
  <r>
    <x v="52"/>
    <x v="2"/>
    <n v="2"/>
    <x v="2"/>
    <n v="3796"/>
    <n v="0"/>
    <n v="0"/>
    <n v="0"/>
    <n v="0"/>
    <n v="0"/>
    <n v="8"/>
    <n v="14745"/>
    <n v="14028.7"/>
    <n v="3.883"/>
    <n v="3.6960000000000002"/>
  </r>
  <r>
    <x v="52"/>
    <x v="2"/>
    <n v="3"/>
    <x v="3"/>
    <n v="3796"/>
    <n v="0"/>
    <n v="0"/>
    <n v="0"/>
    <n v="0"/>
    <n v="0"/>
    <n v="1"/>
    <n v="1"/>
    <n v="1"/>
    <n v="0"/>
    <n v="0"/>
  </r>
  <r>
    <x v="52"/>
    <x v="2"/>
    <n v="4"/>
    <x v="4"/>
    <n v="3796"/>
    <n v="0"/>
    <n v="0"/>
    <n v="0"/>
    <n v="0"/>
    <n v="0"/>
    <n v="0"/>
    <n v="0"/>
    <n v="0"/>
    <n v="0"/>
    <n v="0"/>
  </r>
  <r>
    <x v="52"/>
    <x v="2"/>
    <n v="5"/>
    <x v="5"/>
    <n v="3796"/>
    <n v="0"/>
    <n v="0"/>
    <n v="0"/>
    <n v="0"/>
    <n v="0"/>
    <n v="10"/>
    <n v="38"/>
    <n v="36.32"/>
    <n v="0.01"/>
    <n v="0.01"/>
  </r>
  <r>
    <x v="52"/>
    <x v="2"/>
    <n v="6"/>
    <x v="6"/>
    <n v="3796"/>
    <n v="0"/>
    <n v="0"/>
    <n v="0"/>
    <n v="0"/>
    <n v="0"/>
    <n v="2"/>
    <n v="22"/>
    <n v="40.17"/>
    <n v="6.0000000000000001E-3"/>
    <n v="1.0999999999999999E-2"/>
  </r>
  <r>
    <x v="52"/>
    <x v="2"/>
    <n v="7"/>
    <x v="7"/>
    <n v="3796"/>
    <n v="0"/>
    <n v="0"/>
    <n v="0"/>
    <n v="0"/>
    <n v="0"/>
    <n v="0"/>
    <n v="0"/>
    <n v="0"/>
    <n v="0"/>
    <n v="0"/>
  </r>
  <r>
    <x v="52"/>
    <x v="2"/>
    <n v="8"/>
    <x v="8"/>
    <n v="3796"/>
    <n v="0"/>
    <n v="0"/>
    <n v="0"/>
    <n v="0"/>
    <n v="0"/>
    <n v="0"/>
    <n v="0"/>
    <n v="0"/>
    <n v="0"/>
    <n v="0"/>
  </r>
  <r>
    <x v="52"/>
    <x v="2"/>
    <n v="9"/>
    <x v="9"/>
    <n v="3796"/>
    <n v="0"/>
    <n v="0"/>
    <n v="0"/>
    <n v="0"/>
    <n v="0"/>
    <n v="2"/>
    <n v="9"/>
    <n v="20.329999999999998"/>
    <n v="2E-3"/>
    <n v="5.0000000000000001E-3"/>
  </r>
  <r>
    <x v="52"/>
    <x v="3"/>
    <n v="0"/>
    <x v="0"/>
    <n v="3827"/>
    <n v="0"/>
    <n v="0"/>
    <n v="0"/>
    <n v="0"/>
    <n v="0"/>
    <n v="0"/>
    <n v="0"/>
    <n v="0"/>
    <n v="0"/>
    <n v="0"/>
  </r>
  <r>
    <x v="52"/>
    <x v="3"/>
    <n v="1"/>
    <x v="1"/>
    <n v="3827"/>
    <n v="0"/>
    <n v="0"/>
    <n v="0"/>
    <n v="0"/>
    <n v="0"/>
    <n v="56"/>
    <n v="248"/>
    <n v="187.12"/>
    <n v="6.5000000000000002E-2"/>
    <n v="4.9000000000000002E-2"/>
  </r>
  <r>
    <x v="52"/>
    <x v="3"/>
    <n v="2"/>
    <x v="2"/>
    <n v="3827"/>
    <n v="2"/>
    <n v="5417"/>
    <n v="21875.83"/>
    <n v="1.415"/>
    <n v="5.7160000000000002"/>
    <n v="12"/>
    <n v="10554"/>
    <n v="15919.38"/>
    <n v="2.758"/>
    <n v="4.16"/>
  </r>
  <r>
    <x v="52"/>
    <x v="3"/>
    <n v="3"/>
    <x v="3"/>
    <n v="3827"/>
    <n v="0"/>
    <n v="0"/>
    <n v="0"/>
    <n v="0"/>
    <n v="0"/>
    <n v="1"/>
    <n v="1"/>
    <n v="6.13"/>
    <n v="0"/>
    <n v="2E-3"/>
  </r>
  <r>
    <x v="52"/>
    <x v="3"/>
    <n v="4"/>
    <x v="4"/>
    <n v="3827"/>
    <n v="0"/>
    <n v="0"/>
    <n v="0"/>
    <n v="0"/>
    <n v="0"/>
    <n v="0"/>
    <n v="0"/>
    <n v="0"/>
    <n v="0"/>
    <n v="0"/>
  </r>
  <r>
    <x v="52"/>
    <x v="3"/>
    <n v="5"/>
    <x v="5"/>
    <n v="3827"/>
    <n v="0"/>
    <n v="0"/>
    <n v="0"/>
    <n v="0"/>
    <n v="0"/>
    <n v="13"/>
    <n v="875"/>
    <n v="247.7"/>
    <n v="0.22900000000000001"/>
    <n v="6.5000000000000002E-2"/>
  </r>
  <r>
    <x v="52"/>
    <x v="3"/>
    <n v="6"/>
    <x v="6"/>
    <n v="3827"/>
    <n v="0"/>
    <n v="0"/>
    <n v="0"/>
    <n v="0"/>
    <n v="0"/>
    <n v="3"/>
    <n v="92"/>
    <n v="114.7"/>
    <n v="2.4E-2"/>
    <n v="0.03"/>
  </r>
  <r>
    <x v="52"/>
    <x v="3"/>
    <n v="7"/>
    <x v="7"/>
    <n v="3827"/>
    <n v="0"/>
    <n v="0"/>
    <n v="0"/>
    <n v="0"/>
    <n v="0"/>
    <n v="2"/>
    <n v="12"/>
    <n v="2.23"/>
    <n v="3.0000000000000001E-3"/>
    <n v="1E-3"/>
  </r>
  <r>
    <x v="52"/>
    <x v="3"/>
    <n v="8"/>
    <x v="8"/>
    <n v="3827"/>
    <n v="0"/>
    <n v="0"/>
    <n v="0"/>
    <n v="0"/>
    <n v="0"/>
    <n v="0"/>
    <n v="0"/>
    <n v="0"/>
    <n v="0"/>
    <n v="0"/>
  </r>
  <r>
    <x v="52"/>
    <x v="3"/>
    <n v="9"/>
    <x v="9"/>
    <n v="3827"/>
    <n v="0"/>
    <n v="0"/>
    <n v="0"/>
    <n v="0"/>
    <n v="0"/>
    <n v="6"/>
    <n v="42"/>
    <n v="41.32"/>
    <n v="1.0999999999999999E-2"/>
    <n v="1.0999999999999999E-2"/>
  </r>
  <r>
    <x v="52"/>
    <x v="4"/>
    <n v="0"/>
    <x v="0"/>
    <n v="3834"/>
    <n v="0"/>
    <n v="0"/>
    <n v="0"/>
    <n v="0"/>
    <n v="0"/>
    <n v="4"/>
    <n v="356"/>
    <n v="305.37"/>
    <n v="9.2999999999999999E-2"/>
    <n v="0.08"/>
  </r>
  <r>
    <x v="52"/>
    <x v="4"/>
    <n v="1"/>
    <x v="1"/>
    <n v="3834"/>
    <n v="0"/>
    <n v="0"/>
    <n v="0"/>
    <n v="0"/>
    <n v="0"/>
    <n v="51"/>
    <n v="291"/>
    <n v="199.79"/>
    <n v="7.5999999999999998E-2"/>
    <n v="5.1999999999999998E-2"/>
  </r>
  <r>
    <x v="52"/>
    <x v="4"/>
    <n v="2"/>
    <x v="2"/>
    <n v="3834"/>
    <n v="0"/>
    <n v="0"/>
    <n v="0"/>
    <n v="0"/>
    <n v="0"/>
    <n v="5"/>
    <n v="7115"/>
    <n v="2288.58"/>
    <n v="1.8560000000000001"/>
    <n v="0.59699999999999998"/>
  </r>
  <r>
    <x v="52"/>
    <x v="4"/>
    <n v="3"/>
    <x v="3"/>
    <n v="3834"/>
    <n v="0"/>
    <n v="0"/>
    <n v="0"/>
    <n v="0"/>
    <n v="0"/>
    <n v="1"/>
    <n v="1"/>
    <n v="1.57"/>
    <n v="0"/>
    <n v="0"/>
  </r>
  <r>
    <x v="52"/>
    <x v="4"/>
    <n v="4"/>
    <x v="4"/>
    <n v="3834"/>
    <n v="0"/>
    <n v="0"/>
    <n v="0"/>
    <n v="0"/>
    <n v="0"/>
    <n v="0"/>
    <n v="0"/>
    <n v="0"/>
    <n v="0"/>
    <n v="0"/>
  </r>
  <r>
    <x v="52"/>
    <x v="4"/>
    <n v="5"/>
    <x v="5"/>
    <n v="3834"/>
    <n v="0"/>
    <n v="0"/>
    <n v="0"/>
    <n v="0"/>
    <n v="0"/>
    <n v="17"/>
    <n v="40"/>
    <n v="84.63"/>
    <n v="0.01"/>
    <n v="2.1999999999999999E-2"/>
  </r>
  <r>
    <x v="52"/>
    <x v="4"/>
    <n v="6"/>
    <x v="6"/>
    <n v="3834"/>
    <n v="0"/>
    <n v="0"/>
    <n v="0"/>
    <n v="0"/>
    <n v="0"/>
    <n v="2"/>
    <n v="48"/>
    <n v="244.27"/>
    <n v="1.2999999999999999E-2"/>
    <n v="6.4000000000000001E-2"/>
  </r>
  <r>
    <x v="52"/>
    <x v="4"/>
    <n v="7"/>
    <x v="7"/>
    <n v="3834"/>
    <n v="0"/>
    <n v="0"/>
    <n v="0"/>
    <n v="0"/>
    <n v="0"/>
    <n v="0"/>
    <n v="0"/>
    <n v="0"/>
    <n v="0"/>
    <n v="0"/>
  </r>
  <r>
    <x v="52"/>
    <x v="4"/>
    <n v="8"/>
    <x v="8"/>
    <n v="3834"/>
    <n v="0"/>
    <n v="0"/>
    <n v="0"/>
    <n v="0"/>
    <n v="0"/>
    <n v="0"/>
    <n v="0"/>
    <n v="0"/>
    <n v="0"/>
    <n v="0"/>
  </r>
  <r>
    <x v="52"/>
    <x v="4"/>
    <n v="9"/>
    <x v="9"/>
    <n v="3834"/>
    <n v="0"/>
    <n v="0"/>
    <n v="0"/>
    <n v="0"/>
    <n v="0"/>
    <n v="3"/>
    <n v="16"/>
    <n v="93.31"/>
    <n v="4.0000000000000001E-3"/>
    <n v="2.4E-2"/>
  </r>
  <r>
    <x v="52"/>
    <x v="5"/>
    <n v="0"/>
    <x v="0"/>
    <n v="3865"/>
    <n v="0"/>
    <n v="0"/>
    <n v="0"/>
    <n v="0"/>
    <n v="0"/>
    <n v="1"/>
    <n v="9"/>
    <n v="9.6"/>
    <n v="2E-3"/>
    <n v="2E-3"/>
  </r>
  <r>
    <x v="52"/>
    <x v="5"/>
    <n v="1"/>
    <x v="1"/>
    <n v="3865"/>
    <n v="0"/>
    <n v="0"/>
    <n v="0"/>
    <n v="0"/>
    <n v="0"/>
    <n v="54"/>
    <n v="198"/>
    <n v="179.08"/>
    <n v="5.0999999999999997E-2"/>
    <n v="4.5999999999999999E-2"/>
  </r>
  <r>
    <x v="52"/>
    <x v="5"/>
    <n v="2"/>
    <x v="2"/>
    <n v="3865"/>
    <n v="5"/>
    <n v="5679"/>
    <n v="30619.63"/>
    <n v="1.4690000000000001"/>
    <n v="7.9210000000000003"/>
    <n v="4"/>
    <n v="4146"/>
    <n v="5078.1000000000004"/>
    <n v="1.0720000000000001"/>
    <n v="1.3140000000000001"/>
  </r>
  <r>
    <x v="52"/>
    <x v="5"/>
    <n v="3"/>
    <x v="3"/>
    <n v="3865"/>
    <n v="0"/>
    <n v="0"/>
    <n v="0"/>
    <n v="0"/>
    <n v="0"/>
    <n v="2"/>
    <n v="3"/>
    <n v="5.5"/>
    <n v="1E-3"/>
    <n v="1E-3"/>
  </r>
  <r>
    <x v="52"/>
    <x v="5"/>
    <n v="4"/>
    <x v="4"/>
    <n v="3865"/>
    <n v="0"/>
    <n v="0"/>
    <n v="0"/>
    <n v="0"/>
    <n v="0"/>
    <n v="0"/>
    <n v="0"/>
    <n v="0"/>
    <n v="0"/>
    <n v="0"/>
  </r>
  <r>
    <x v="52"/>
    <x v="5"/>
    <n v="5"/>
    <x v="5"/>
    <n v="3865"/>
    <n v="0"/>
    <n v="0"/>
    <n v="0"/>
    <n v="0"/>
    <n v="0"/>
    <n v="10"/>
    <n v="1060"/>
    <n v="1516.48"/>
    <n v="0.27400000000000002"/>
    <n v="0.39200000000000002"/>
  </r>
  <r>
    <x v="52"/>
    <x v="5"/>
    <n v="6"/>
    <x v="6"/>
    <n v="3865"/>
    <n v="0"/>
    <n v="0"/>
    <n v="0"/>
    <n v="0"/>
    <n v="0"/>
    <n v="2"/>
    <n v="25"/>
    <n v="240.1"/>
    <n v="6.0000000000000001E-3"/>
    <n v="6.2E-2"/>
  </r>
  <r>
    <x v="52"/>
    <x v="5"/>
    <n v="7"/>
    <x v="7"/>
    <n v="3865"/>
    <n v="0"/>
    <n v="0"/>
    <n v="0"/>
    <n v="0"/>
    <n v="0"/>
    <n v="0"/>
    <n v="0"/>
    <n v="0"/>
    <n v="0"/>
    <n v="0"/>
  </r>
  <r>
    <x v="52"/>
    <x v="5"/>
    <n v="8"/>
    <x v="8"/>
    <n v="3865"/>
    <n v="0"/>
    <n v="0"/>
    <n v="0"/>
    <n v="0"/>
    <n v="0"/>
    <n v="0"/>
    <n v="0"/>
    <n v="0"/>
    <n v="0"/>
    <n v="0"/>
  </r>
  <r>
    <x v="52"/>
    <x v="5"/>
    <n v="9"/>
    <x v="9"/>
    <n v="3865"/>
    <n v="0"/>
    <n v="0"/>
    <n v="0"/>
    <n v="0"/>
    <n v="0"/>
    <n v="1"/>
    <n v="1"/>
    <n v="4.4000000000000004"/>
    <n v="0"/>
    <n v="1E-3"/>
  </r>
  <r>
    <x v="52"/>
    <x v="6"/>
    <n v="0"/>
    <x v="0"/>
    <n v="3913"/>
    <n v="0"/>
    <n v="0"/>
    <n v="0"/>
    <n v="0"/>
    <n v="0"/>
    <n v="1"/>
    <n v="1"/>
    <n v="0.33"/>
    <n v="0"/>
    <n v="0"/>
  </r>
  <r>
    <x v="52"/>
    <x v="6"/>
    <n v="1"/>
    <x v="1"/>
    <n v="3913"/>
    <n v="0"/>
    <n v="0"/>
    <n v="0"/>
    <n v="0"/>
    <n v="0"/>
    <n v="53"/>
    <n v="253"/>
    <n v="339.92"/>
    <n v="6.5000000000000002E-2"/>
    <n v="8.6999999999999994E-2"/>
  </r>
  <r>
    <x v="52"/>
    <x v="6"/>
    <n v="2"/>
    <x v="2"/>
    <n v="3913"/>
    <n v="3"/>
    <n v="4680"/>
    <n v="21945.54"/>
    <n v="1.1950000000000001"/>
    <n v="5.6070000000000002"/>
    <n v="5"/>
    <n v="8220"/>
    <n v="654.55999999999801"/>
    <n v="2.1"/>
    <n v="0.16700000000000001"/>
  </r>
  <r>
    <x v="52"/>
    <x v="6"/>
    <n v="3"/>
    <x v="3"/>
    <n v="3913"/>
    <n v="0"/>
    <n v="0"/>
    <n v="0"/>
    <n v="0"/>
    <n v="0"/>
    <n v="1"/>
    <n v="2"/>
    <n v="1.93"/>
    <n v="1E-3"/>
    <n v="0"/>
  </r>
  <r>
    <x v="52"/>
    <x v="6"/>
    <n v="4"/>
    <x v="4"/>
    <n v="3913"/>
    <n v="0"/>
    <n v="0"/>
    <n v="0"/>
    <n v="0"/>
    <n v="0"/>
    <n v="0"/>
    <n v="0"/>
    <n v="0"/>
    <n v="0"/>
    <n v="0"/>
  </r>
  <r>
    <x v="52"/>
    <x v="6"/>
    <n v="5"/>
    <x v="5"/>
    <n v="3913"/>
    <n v="0"/>
    <n v="0"/>
    <n v="0"/>
    <n v="0"/>
    <n v="0"/>
    <n v="19"/>
    <n v="403"/>
    <n v="532.09"/>
    <n v="0.10299999999999999"/>
    <n v="0.13600000000000001"/>
  </r>
  <r>
    <x v="52"/>
    <x v="6"/>
    <n v="6"/>
    <x v="6"/>
    <n v="3913"/>
    <n v="1"/>
    <n v="2805"/>
    <n v="14212"/>
    <n v="0.71699999999999997"/>
    <n v="3.6320000000000001"/>
    <n v="0"/>
    <n v="0"/>
    <n v="0"/>
    <n v="0"/>
    <n v="0"/>
  </r>
  <r>
    <x v="52"/>
    <x v="6"/>
    <n v="7"/>
    <x v="7"/>
    <n v="3913"/>
    <n v="0"/>
    <n v="0"/>
    <n v="0"/>
    <n v="0"/>
    <n v="0"/>
    <n v="1"/>
    <n v="5"/>
    <n v="0.5"/>
    <n v="1E-3"/>
    <n v="0"/>
  </r>
  <r>
    <x v="52"/>
    <x v="6"/>
    <n v="8"/>
    <x v="8"/>
    <n v="3913"/>
    <n v="0"/>
    <n v="0"/>
    <n v="0"/>
    <n v="0"/>
    <n v="0"/>
    <n v="1"/>
    <n v="10"/>
    <n v="3.83"/>
    <n v="3.0000000000000001E-3"/>
    <n v="1E-3"/>
  </r>
  <r>
    <x v="52"/>
    <x v="6"/>
    <n v="9"/>
    <x v="9"/>
    <n v="3913"/>
    <n v="0"/>
    <n v="0"/>
    <n v="0"/>
    <n v="0"/>
    <n v="0"/>
    <n v="1"/>
    <n v="5"/>
    <n v="5.67"/>
    <n v="1E-3"/>
    <n v="1E-3"/>
  </r>
  <r>
    <x v="52"/>
    <x v="7"/>
    <n v="0"/>
    <x v="0"/>
    <n v="4017"/>
    <n v="0"/>
    <n v="0"/>
    <n v="0"/>
    <n v="0"/>
    <n v="0"/>
    <n v="3"/>
    <n v="15"/>
    <n v="11.29"/>
    <n v="4.0000000000000001E-3"/>
    <n v="3.0000000000000001E-3"/>
  </r>
  <r>
    <x v="52"/>
    <x v="7"/>
    <n v="1"/>
    <x v="1"/>
    <n v="4017"/>
    <n v="0"/>
    <n v="0"/>
    <n v="0"/>
    <n v="0"/>
    <n v="0"/>
    <n v="41"/>
    <n v="325"/>
    <n v="640.45000000000005"/>
    <n v="8.1000000000000003E-2"/>
    <n v="0.159"/>
  </r>
  <r>
    <x v="52"/>
    <x v="7"/>
    <n v="2"/>
    <x v="2"/>
    <n v="4017"/>
    <n v="5"/>
    <n v="5675"/>
    <n v="26354.76"/>
    <n v="1.413"/>
    <n v="6.5609999999999999"/>
    <n v="4"/>
    <n v="6188"/>
    <n v="2269.88"/>
    <n v="1.54"/>
    <n v="0.56499999999999995"/>
  </r>
  <r>
    <x v="52"/>
    <x v="7"/>
    <n v="3"/>
    <x v="3"/>
    <n v="4017"/>
    <n v="0"/>
    <n v="0"/>
    <n v="0"/>
    <n v="0"/>
    <n v="0"/>
    <n v="1"/>
    <n v="14"/>
    <n v="22.4"/>
    <n v="3.0000000000000001E-3"/>
    <n v="6.0000000000000001E-3"/>
  </r>
  <r>
    <x v="52"/>
    <x v="7"/>
    <n v="4"/>
    <x v="4"/>
    <n v="4017"/>
    <n v="0"/>
    <n v="0"/>
    <n v="0"/>
    <n v="0"/>
    <n v="0"/>
    <n v="0"/>
    <n v="0"/>
    <n v="0"/>
    <n v="0"/>
    <n v="0"/>
  </r>
  <r>
    <x v="52"/>
    <x v="7"/>
    <n v="5"/>
    <x v="5"/>
    <n v="4017"/>
    <n v="0"/>
    <n v="0"/>
    <n v="0"/>
    <n v="0"/>
    <n v="0"/>
    <n v="26"/>
    <n v="135"/>
    <n v="143.44"/>
    <n v="3.4000000000000002E-2"/>
    <n v="3.5999999999999997E-2"/>
  </r>
  <r>
    <x v="52"/>
    <x v="7"/>
    <n v="6"/>
    <x v="6"/>
    <n v="4017"/>
    <n v="0"/>
    <n v="0"/>
    <n v="0"/>
    <n v="0"/>
    <n v="0"/>
    <n v="2"/>
    <n v="831"/>
    <n v="322.68"/>
    <n v="0.20699999999999999"/>
    <n v="0.08"/>
  </r>
  <r>
    <x v="52"/>
    <x v="7"/>
    <n v="7"/>
    <x v="7"/>
    <n v="4017"/>
    <n v="0"/>
    <n v="0"/>
    <n v="0"/>
    <n v="0"/>
    <n v="0"/>
    <n v="0"/>
    <n v="0"/>
    <n v="0"/>
    <n v="0"/>
    <n v="0"/>
  </r>
  <r>
    <x v="52"/>
    <x v="7"/>
    <n v="8"/>
    <x v="8"/>
    <n v="4017"/>
    <n v="0"/>
    <n v="0"/>
    <n v="0"/>
    <n v="0"/>
    <n v="0"/>
    <n v="1"/>
    <n v="1"/>
    <n v="0.17"/>
    <n v="0"/>
    <n v="0"/>
  </r>
  <r>
    <x v="52"/>
    <x v="7"/>
    <n v="9"/>
    <x v="9"/>
    <n v="4017"/>
    <n v="0"/>
    <n v="0"/>
    <n v="0"/>
    <n v="0"/>
    <n v="0"/>
    <n v="8"/>
    <n v="54"/>
    <n v="271.49"/>
    <n v="1.2999999999999999E-2"/>
    <n v="6.8000000000000005E-2"/>
  </r>
  <r>
    <x v="52"/>
    <x v="8"/>
    <n v="0"/>
    <x v="0"/>
    <n v="4133"/>
    <n v="0"/>
    <n v="0"/>
    <n v="0"/>
    <n v="0"/>
    <n v="0"/>
    <n v="1"/>
    <n v="1"/>
    <n v="0.17"/>
    <n v="0"/>
    <n v="0"/>
  </r>
  <r>
    <x v="52"/>
    <x v="8"/>
    <n v="1"/>
    <x v="1"/>
    <n v="4133"/>
    <n v="0"/>
    <n v="0"/>
    <n v="0"/>
    <n v="0"/>
    <n v="0"/>
    <n v="38"/>
    <n v="292"/>
    <n v="374.64"/>
    <n v="7.0999999999999994E-2"/>
    <n v="9.0999999999999998E-2"/>
  </r>
  <r>
    <x v="52"/>
    <x v="8"/>
    <n v="2"/>
    <x v="2"/>
    <n v="4133"/>
    <n v="3"/>
    <n v="5108"/>
    <n v="15274.5"/>
    <n v="1.236"/>
    <n v="3.6960000000000002"/>
    <n v="4"/>
    <n v="5462"/>
    <n v="4172.37"/>
    <n v="1.3220000000000001"/>
    <n v="1.01"/>
  </r>
  <r>
    <x v="52"/>
    <x v="8"/>
    <n v="3"/>
    <x v="3"/>
    <n v="4133"/>
    <n v="0"/>
    <n v="0"/>
    <n v="0"/>
    <n v="0"/>
    <n v="0"/>
    <n v="3"/>
    <n v="4"/>
    <n v="3.18"/>
    <n v="1E-3"/>
    <n v="1E-3"/>
  </r>
  <r>
    <x v="52"/>
    <x v="8"/>
    <n v="4"/>
    <x v="4"/>
    <n v="4133"/>
    <n v="0"/>
    <n v="0"/>
    <n v="0"/>
    <n v="0"/>
    <n v="0"/>
    <n v="0"/>
    <n v="0"/>
    <n v="0"/>
    <n v="0"/>
    <n v="0"/>
  </r>
  <r>
    <x v="52"/>
    <x v="8"/>
    <n v="5"/>
    <x v="5"/>
    <n v="4133"/>
    <n v="0"/>
    <n v="0"/>
    <n v="0"/>
    <n v="0"/>
    <n v="0"/>
    <n v="20"/>
    <n v="71"/>
    <n v="32"/>
    <n v="1.7000000000000001E-2"/>
    <n v="8.0000000000000002E-3"/>
  </r>
  <r>
    <x v="52"/>
    <x v="8"/>
    <n v="6"/>
    <x v="6"/>
    <n v="4133"/>
    <n v="0"/>
    <n v="0"/>
    <n v="0"/>
    <n v="0"/>
    <n v="0"/>
    <n v="1"/>
    <n v="26"/>
    <n v="0.87"/>
    <n v="6.0000000000000001E-3"/>
    <n v="0"/>
  </r>
  <r>
    <x v="52"/>
    <x v="8"/>
    <n v="7"/>
    <x v="7"/>
    <n v="4133"/>
    <n v="0"/>
    <n v="0"/>
    <n v="0"/>
    <n v="0"/>
    <n v="0"/>
    <n v="0"/>
    <n v="0"/>
    <n v="0"/>
    <n v="0"/>
    <n v="0"/>
  </r>
  <r>
    <x v="52"/>
    <x v="8"/>
    <n v="8"/>
    <x v="8"/>
    <n v="4133"/>
    <n v="0"/>
    <n v="0"/>
    <n v="0"/>
    <n v="0"/>
    <n v="0"/>
    <n v="0"/>
    <n v="0"/>
    <n v="0"/>
    <n v="0"/>
    <n v="0"/>
  </r>
  <r>
    <x v="52"/>
    <x v="8"/>
    <n v="9"/>
    <x v="9"/>
    <n v="4133"/>
    <n v="0"/>
    <n v="0"/>
    <n v="0"/>
    <n v="0"/>
    <n v="0"/>
    <n v="0"/>
    <n v="0"/>
    <n v="0"/>
    <n v="0"/>
    <n v="0"/>
  </r>
  <r>
    <x v="53"/>
    <x v="0"/>
    <n v="0"/>
    <x v="0"/>
    <n v="23109"/>
    <n v="0"/>
    <n v="0"/>
    <n v="0"/>
    <n v="0"/>
    <n v="0"/>
    <n v="2"/>
    <n v="71"/>
    <n v="141.5"/>
    <n v="3.0000000000000001E-3"/>
    <n v="6.0000000000000001E-3"/>
  </r>
  <r>
    <x v="53"/>
    <x v="0"/>
    <n v="1"/>
    <x v="1"/>
    <n v="23109"/>
    <n v="0"/>
    <n v="0"/>
    <n v="0"/>
    <n v="0"/>
    <n v="0"/>
    <n v="23"/>
    <n v="183"/>
    <n v="380.9"/>
    <n v="8.0000000000000002E-3"/>
    <n v="1.6E-2"/>
  </r>
  <r>
    <x v="53"/>
    <x v="0"/>
    <n v="2"/>
    <x v="2"/>
    <n v="23109"/>
    <n v="0"/>
    <n v="0"/>
    <n v="0"/>
    <n v="0"/>
    <n v="0"/>
    <n v="19"/>
    <n v="44523"/>
    <n v="139475.70000000001"/>
    <n v="1.927"/>
    <n v="6.0350000000000001"/>
  </r>
  <r>
    <x v="53"/>
    <x v="0"/>
    <n v="3"/>
    <x v="3"/>
    <n v="23109"/>
    <n v="0"/>
    <n v="0"/>
    <n v="0"/>
    <n v="0"/>
    <n v="0"/>
    <n v="19"/>
    <n v="2378"/>
    <n v="4966.58"/>
    <n v="0.10299999999999999"/>
    <n v="0.215"/>
  </r>
  <r>
    <x v="53"/>
    <x v="0"/>
    <n v="4"/>
    <x v="4"/>
    <n v="23109"/>
    <n v="0"/>
    <n v="0"/>
    <n v="0"/>
    <n v="0"/>
    <n v="0"/>
    <n v="3"/>
    <n v="109"/>
    <n v="859"/>
    <n v="5.0000000000000001E-3"/>
    <n v="3.6999999999999998E-2"/>
  </r>
  <r>
    <x v="53"/>
    <x v="0"/>
    <n v="5"/>
    <x v="5"/>
    <n v="23109"/>
    <n v="0"/>
    <n v="0"/>
    <n v="0"/>
    <n v="0"/>
    <n v="0"/>
    <n v="64"/>
    <n v="2966"/>
    <n v="4361.45"/>
    <n v="0.128"/>
    <n v="0.189"/>
  </r>
  <r>
    <x v="53"/>
    <x v="0"/>
    <n v="6"/>
    <x v="6"/>
    <n v="23109"/>
    <n v="0"/>
    <n v="0"/>
    <n v="0"/>
    <n v="0"/>
    <n v="0"/>
    <n v="9"/>
    <n v="141"/>
    <n v="374"/>
    <n v="6.0000000000000001E-3"/>
    <n v="1.6E-2"/>
  </r>
  <r>
    <x v="53"/>
    <x v="0"/>
    <n v="7"/>
    <x v="7"/>
    <n v="23109"/>
    <n v="0"/>
    <n v="0"/>
    <n v="0"/>
    <n v="0"/>
    <n v="0"/>
    <n v="1"/>
    <n v="298"/>
    <n v="745"/>
    <n v="1.2999999999999999E-2"/>
    <n v="3.2000000000000001E-2"/>
  </r>
  <r>
    <x v="53"/>
    <x v="0"/>
    <n v="8"/>
    <x v="8"/>
    <n v="23109"/>
    <n v="0"/>
    <n v="0"/>
    <n v="0"/>
    <n v="0"/>
    <n v="0"/>
    <n v="0"/>
    <n v="0"/>
    <n v="0"/>
    <n v="0"/>
    <n v="0"/>
  </r>
  <r>
    <x v="53"/>
    <x v="0"/>
    <n v="9"/>
    <x v="9"/>
    <n v="23109"/>
    <n v="0"/>
    <n v="0"/>
    <n v="0"/>
    <n v="0"/>
    <n v="0"/>
    <n v="22"/>
    <n v="1817"/>
    <n v="7263.18"/>
    <n v="7.9000000000000001E-2"/>
    <n v="0.314"/>
  </r>
  <r>
    <x v="53"/>
    <x v="1"/>
    <n v="0"/>
    <x v="0"/>
    <n v="23200"/>
    <n v="0"/>
    <n v="0"/>
    <n v="0"/>
    <n v="0"/>
    <n v="0"/>
    <n v="4"/>
    <n v="2590"/>
    <n v="16821"/>
    <n v="0.112"/>
    <n v="0.72499999999999998"/>
  </r>
  <r>
    <x v="53"/>
    <x v="1"/>
    <n v="1"/>
    <x v="1"/>
    <n v="23200"/>
    <n v="0"/>
    <n v="0"/>
    <n v="0"/>
    <n v="0"/>
    <n v="0"/>
    <n v="0"/>
    <n v="838"/>
    <n v="5748.41"/>
    <n v="3.5999999999999997E-2"/>
    <n v="0.248"/>
  </r>
  <r>
    <x v="53"/>
    <x v="1"/>
    <n v="2"/>
    <x v="2"/>
    <n v="23200"/>
    <n v="0"/>
    <n v="0"/>
    <n v="0"/>
    <n v="0"/>
    <n v="0"/>
    <n v="4"/>
    <n v="24345"/>
    <n v="82623.75"/>
    <n v="1.048"/>
    <n v="3.5609999999999999"/>
  </r>
  <r>
    <x v="53"/>
    <x v="1"/>
    <n v="3"/>
    <x v="3"/>
    <n v="23200"/>
    <n v="0"/>
    <n v="0"/>
    <n v="0"/>
    <n v="0"/>
    <n v="0"/>
    <n v="12"/>
    <n v="1444"/>
    <n v="3633.67"/>
    <n v="6.2E-2"/>
    <n v="0.157"/>
  </r>
  <r>
    <x v="53"/>
    <x v="1"/>
    <n v="4"/>
    <x v="4"/>
    <n v="23200"/>
    <n v="0"/>
    <n v="0"/>
    <n v="0"/>
    <n v="0"/>
    <n v="0"/>
    <n v="2"/>
    <n v="300"/>
    <n v="1012.5"/>
    <n v="1.2999999999999999E-2"/>
    <n v="4.3999999999999997E-2"/>
  </r>
  <r>
    <x v="53"/>
    <x v="1"/>
    <n v="5"/>
    <x v="5"/>
    <n v="23200"/>
    <n v="0"/>
    <n v="0"/>
    <n v="0"/>
    <n v="0"/>
    <n v="0"/>
    <n v="39"/>
    <n v="8164"/>
    <n v="23135.17"/>
    <n v="0.35199999999999998"/>
    <n v="0.997"/>
  </r>
  <r>
    <x v="53"/>
    <x v="1"/>
    <n v="6"/>
    <x v="6"/>
    <n v="23200"/>
    <n v="0"/>
    <n v="0"/>
    <n v="0"/>
    <n v="0"/>
    <n v="0"/>
    <n v="14"/>
    <n v="696"/>
    <n v="1607"/>
    <n v="0.03"/>
    <n v="6.9000000000000006E-2"/>
  </r>
  <r>
    <x v="53"/>
    <x v="1"/>
    <n v="7"/>
    <x v="7"/>
    <n v="23200"/>
    <n v="0"/>
    <n v="0"/>
    <n v="0"/>
    <n v="0"/>
    <n v="0"/>
    <n v="1"/>
    <n v="7"/>
    <n v="14"/>
    <n v="0"/>
    <n v="1E-3"/>
  </r>
  <r>
    <x v="53"/>
    <x v="1"/>
    <n v="8"/>
    <x v="8"/>
    <n v="23200"/>
    <n v="0"/>
    <n v="0"/>
    <n v="0"/>
    <n v="0"/>
    <n v="0"/>
    <n v="1"/>
    <n v="1"/>
    <n v="5"/>
    <n v="0"/>
    <n v="0"/>
  </r>
  <r>
    <x v="53"/>
    <x v="1"/>
    <n v="9"/>
    <x v="9"/>
    <n v="23200"/>
    <n v="0"/>
    <n v="0"/>
    <n v="0"/>
    <n v="0"/>
    <n v="0"/>
    <n v="7"/>
    <n v="468"/>
    <n v="3873.5"/>
    <n v="0.02"/>
    <n v="0.16700000000000001"/>
  </r>
  <r>
    <x v="53"/>
    <x v="2"/>
    <n v="0"/>
    <x v="0"/>
    <n v="23422"/>
    <n v="0"/>
    <n v="0"/>
    <n v="0"/>
    <n v="0"/>
    <n v="0"/>
    <n v="1"/>
    <n v="4"/>
    <n v="8"/>
    <n v="0"/>
    <n v="0"/>
  </r>
  <r>
    <x v="53"/>
    <x v="2"/>
    <n v="1"/>
    <x v="1"/>
    <n v="23422"/>
    <n v="0"/>
    <n v="0"/>
    <n v="0"/>
    <n v="0"/>
    <n v="0"/>
    <n v="21"/>
    <n v="4796"/>
    <n v="24157.5"/>
    <n v="0.20499999999999999"/>
    <n v="1.03"/>
  </r>
  <r>
    <x v="53"/>
    <x v="2"/>
    <n v="2"/>
    <x v="2"/>
    <n v="23422"/>
    <n v="0"/>
    <n v="0"/>
    <n v="0"/>
    <n v="0"/>
    <n v="0"/>
    <n v="4"/>
    <n v="10645"/>
    <n v="20880.169999999998"/>
    <n v="0.45400000000000001"/>
    <n v="0.89100000000000001"/>
  </r>
  <r>
    <x v="53"/>
    <x v="2"/>
    <n v="3"/>
    <x v="3"/>
    <n v="23422"/>
    <n v="0"/>
    <n v="0"/>
    <n v="0"/>
    <n v="0"/>
    <n v="0"/>
    <n v="2"/>
    <n v="8"/>
    <n v="17"/>
    <n v="0"/>
    <n v="1E-3"/>
  </r>
  <r>
    <x v="53"/>
    <x v="2"/>
    <n v="4"/>
    <x v="4"/>
    <n v="23422"/>
    <n v="0"/>
    <n v="0"/>
    <n v="0"/>
    <n v="0"/>
    <n v="0"/>
    <n v="0"/>
    <n v="0"/>
    <n v="0"/>
    <n v="0"/>
    <n v="0"/>
  </r>
  <r>
    <x v="53"/>
    <x v="2"/>
    <n v="5"/>
    <x v="5"/>
    <n v="23422"/>
    <n v="0"/>
    <n v="0"/>
    <n v="0"/>
    <n v="0"/>
    <n v="0"/>
    <n v="22"/>
    <n v="700"/>
    <n v="2252.25"/>
    <n v="0.03"/>
    <n v="9.6000000000000002E-2"/>
  </r>
  <r>
    <x v="53"/>
    <x v="2"/>
    <n v="6"/>
    <x v="6"/>
    <n v="23422"/>
    <n v="0"/>
    <n v="0"/>
    <n v="0"/>
    <n v="0"/>
    <n v="0"/>
    <n v="8"/>
    <n v="417"/>
    <n v="1528.5"/>
    <n v="1.7999999999999999E-2"/>
    <n v="6.5000000000000002E-2"/>
  </r>
  <r>
    <x v="53"/>
    <x v="2"/>
    <n v="7"/>
    <x v="7"/>
    <n v="23422"/>
    <n v="0"/>
    <n v="0"/>
    <n v="0"/>
    <n v="0"/>
    <n v="0"/>
    <n v="0"/>
    <n v="0"/>
    <n v="0"/>
    <n v="0"/>
    <n v="0"/>
  </r>
  <r>
    <x v="53"/>
    <x v="2"/>
    <n v="8"/>
    <x v="8"/>
    <n v="23422"/>
    <n v="0"/>
    <n v="0"/>
    <n v="0"/>
    <n v="0"/>
    <n v="0"/>
    <n v="0"/>
    <n v="0"/>
    <n v="0"/>
    <n v="0"/>
    <n v="0"/>
  </r>
  <r>
    <x v="53"/>
    <x v="2"/>
    <n v="9"/>
    <x v="9"/>
    <n v="23422"/>
    <n v="0"/>
    <n v="0"/>
    <n v="0"/>
    <n v="0"/>
    <n v="0"/>
    <n v="6"/>
    <n v="98"/>
    <n v="245.83"/>
    <n v="4.0000000000000001E-3"/>
    <n v="0.01"/>
  </r>
  <r>
    <x v="53"/>
    <x v="3"/>
    <n v="0"/>
    <x v="0"/>
    <n v="23537"/>
    <n v="0"/>
    <n v="0"/>
    <n v="0"/>
    <n v="0"/>
    <n v="0"/>
    <n v="6"/>
    <n v="1096"/>
    <n v="4185.25"/>
    <n v="4.7E-2"/>
    <n v="0.17799999999999999"/>
  </r>
  <r>
    <x v="53"/>
    <x v="3"/>
    <n v="1"/>
    <x v="1"/>
    <n v="23537"/>
    <n v="0"/>
    <n v="0"/>
    <n v="0"/>
    <n v="0"/>
    <n v="0"/>
    <n v="28"/>
    <n v="923"/>
    <n v="3613.25"/>
    <n v="3.9E-2"/>
    <n v="0.154"/>
  </r>
  <r>
    <x v="53"/>
    <x v="3"/>
    <n v="2"/>
    <x v="2"/>
    <n v="23537"/>
    <n v="0"/>
    <n v="0"/>
    <n v="0"/>
    <n v="0"/>
    <n v="0"/>
    <n v="13"/>
    <n v="6709"/>
    <n v="22188"/>
    <n v="0.28499999999999998"/>
    <n v="0.94299999999999995"/>
  </r>
  <r>
    <x v="53"/>
    <x v="3"/>
    <n v="3"/>
    <x v="3"/>
    <n v="23537"/>
    <n v="0"/>
    <n v="0"/>
    <n v="0"/>
    <n v="0"/>
    <n v="0"/>
    <n v="5"/>
    <n v="713"/>
    <n v="1583.5"/>
    <n v="0.03"/>
    <n v="6.7000000000000004E-2"/>
  </r>
  <r>
    <x v="53"/>
    <x v="3"/>
    <n v="4"/>
    <x v="4"/>
    <n v="23537"/>
    <n v="0"/>
    <n v="0"/>
    <n v="0"/>
    <n v="0"/>
    <n v="0"/>
    <n v="0"/>
    <n v="0"/>
    <n v="0"/>
    <n v="0"/>
    <n v="0"/>
  </r>
  <r>
    <x v="53"/>
    <x v="3"/>
    <n v="5"/>
    <x v="5"/>
    <n v="23537"/>
    <n v="0"/>
    <n v="0"/>
    <n v="0"/>
    <n v="0"/>
    <n v="0"/>
    <n v="33"/>
    <n v="1093"/>
    <n v="2650.58"/>
    <n v="4.5999999999999999E-2"/>
    <n v="0.113"/>
  </r>
  <r>
    <x v="53"/>
    <x v="3"/>
    <n v="6"/>
    <x v="6"/>
    <n v="23537"/>
    <n v="0"/>
    <n v="0"/>
    <n v="0"/>
    <n v="0"/>
    <n v="0"/>
    <n v="10"/>
    <n v="487"/>
    <n v="986.75"/>
    <n v="2.1000000000000001E-2"/>
    <n v="4.2000000000000003E-2"/>
  </r>
  <r>
    <x v="53"/>
    <x v="3"/>
    <n v="7"/>
    <x v="7"/>
    <n v="23537"/>
    <n v="0"/>
    <n v="0"/>
    <n v="0"/>
    <n v="0"/>
    <n v="0"/>
    <n v="0"/>
    <n v="0"/>
    <n v="0"/>
    <n v="0"/>
    <n v="0"/>
  </r>
  <r>
    <x v="53"/>
    <x v="3"/>
    <n v="8"/>
    <x v="8"/>
    <n v="23537"/>
    <n v="0"/>
    <n v="0"/>
    <n v="0"/>
    <n v="0"/>
    <n v="0"/>
    <n v="5"/>
    <n v="367"/>
    <n v="101"/>
    <n v="1.6E-2"/>
    <n v="4.0000000000000001E-3"/>
  </r>
  <r>
    <x v="53"/>
    <x v="3"/>
    <n v="9"/>
    <x v="9"/>
    <n v="23537"/>
    <n v="0"/>
    <n v="0"/>
    <n v="0"/>
    <n v="0"/>
    <n v="0"/>
    <n v="5"/>
    <n v="272"/>
    <n v="511.25"/>
    <n v="1.2E-2"/>
    <n v="2.1999999999999999E-2"/>
  </r>
  <r>
    <x v="53"/>
    <x v="4"/>
    <n v="0"/>
    <x v="0"/>
    <n v="23658"/>
    <n v="0"/>
    <n v="0"/>
    <n v="0"/>
    <n v="0"/>
    <n v="0"/>
    <n v="3"/>
    <n v="551"/>
    <n v="928"/>
    <n v="2.3E-2"/>
    <n v="3.9E-2"/>
  </r>
  <r>
    <x v="53"/>
    <x v="4"/>
    <n v="1"/>
    <x v="1"/>
    <n v="23658"/>
    <n v="0"/>
    <n v="0"/>
    <n v="0"/>
    <n v="0"/>
    <n v="0"/>
    <n v="37"/>
    <n v="4108"/>
    <n v="17598.16"/>
    <n v="0.17399999999999999"/>
    <n v="0.74399999999999999"/>
  </r>
  <r>
    <x v="53"/>
    <x v="4"/>
    <n v="2"/>
    <x v="2"/>
    <n v="23658"/>
    <n v="0"/>
    <n v="0"/>
    <n v="0"/>
    <n v="0"/>
    <n v="0"/>
    <n v="13"/>
    <n v="19902"/>
    <n v="82068"/>
    <n v="0.84099999999999997"/>
    <n v="3.468"/>
  </r>
  <r>
    <x v="53"/>
    <x v="4"/>
    <n v="3"/>
    <x v="3"/>
    <n v="23658"/>
    <n v="0"/>
    <n v="0"/>
    <n v="0"/>
    <n v="0"/>
    <n v="0"/>
    <n v="8"/>
    <n v="854"/>
    <n v="2294"/>
    <n v="3.5999999999999997E-2"/>
    <n v="9.7000000000000003E-2"/>
  </r>
  <r>
    <x v="53"/>
    <x v="4"/>
    <n v="4"/>
    <x v="4"/>
    <n v="23658"/>
    <n v="0"/>
    <n v="0"/>
    <n v="0"/>
    <n v="0"/>
    <n v="0"/>
    <n v="1"/>
    <n v="1"/>
    <n v="2.5"/>
    <n v="0"/>
    <n v="0"/>
  </r>
  <r>
    <x v="53"/>
    <x v="4"/>
    <n v="5"/>
    <x v="5"/>
    <n v="23658"/>
    <n v="0"/>
    <n v="0"/>
    <n v="0"/>
    <n v="0"/>
    <n v="0"/>
    <n v="44"/>
    <n v="3411"/>
    <n v="5458.25"/>
    <n v="0.14399999999999999"/>
    <n v="0.23100000000000001"/>
  </r>
  <r>
    <x v="53"/>
    <x v="4"/>
    <n v="6"/>
    <x v="6"/>
    <n v="23658"/>
    <n v="0"/>
    <n v="0"/>
    <n v="0"/>
    <n v="0"/>
    <n v="0"/>
    <n v="2"/>
    <n v="10"/>
    <n v="76"/>
    <n v="0"/>
    <n v="3.0000000000000001E-3"/>
  </r>
  <r>
    <x v="53"/>
    <x v="4"/>
    <n v="7"/>
    <x v="7"/>
    <n v="23658"/>
    <n v="0"/>
    <n v="0"/>
    <n v="0"/>
    <n v="0"/>
    <n v="0"/>
    <n v="1"/>
    <n v="120"/>
    <n v="30"/>
    <n v="5.0000000000000001E-3"/>
    <n v="1E-3"/>
  </r>
  <r>
    <x v="53"/>
    <x v="4"/>
    <n v="8"/>
    <x v="8"/>
    <n v="23658"/>
    <n v="0"/>
    <n v="0"/>
    <n v="0"/>
    <n v="0"/>
    <n v="0"/>
    <n v="3"/>
    <n v="6"/>
    <n v="37"/>
    <n v="0"/>
    <n v="2E-3"/>
  </r>
  <r>
    <x v="53"/>
    <x v="4"/>
    <n v="9"/>
    <x v="9"/>
    <n v="23658"/>
    <n v="0"/>
    <n v="0"/>
    <n v="0"/>
    <n v="0"/>
    <n v="0"/>
    <n v="3"/>
    <n v="3"/>
    <n v="16"/>
    <n v="0"/>
    <n v="1E-3"/>
  </r>
  <r>
    <x v="53"/>
    <x v="5"/>
    <n v="0"/>
    <x v="0"/>
    <n v="23860"/>
    <n v="0"/>
    <n v="0"/>
    <n v="0"/>
    <n v="0"/>
    <n v="0"/>
    <n v="8"/>
    <n v="450"/>
    <n v="814.17"/>
    <n v="1.9E-2"/>
    <n v="3.4000000000000002E-2"/>
  </r>
  <r>
    <x v="53"/>
    <x v="5"/>
    <n v="1"/>
    <x v="1"/>
    <n v="23860"/>
    <n v="0"/>
    <n v="0"/>
    <n v="0"/>
    <n v="0"/>
    <n v="0"/>
    <n v="22"/>
    <n v="3817"/>
    <n v="22274.66"/>
    <n v="0.16"/>
    <n v="0.93400000000000005"/>
  </r>
  <r>
    <x v="53"/>
    <x v="5"/>
    <n v="2"/>
    <x v="2"/>
    <n v="23860"/>
    <n v="6"/>
    <n v="9594"/>
    <n v="141809.5"/>
    <n v="0.40200000000000002"/>
    <n v="5.9420000000000002"/>
    <n v="19"/>
    <n v="27082"/>
    <n v="109892.58"/>
    <n v="1.135"/>
    <n v="4.6050000000000004"/>
  </r>
  <r>
    <x v="53"/>
    <x v="5"/>
    <n v="3"/>
    <x v="3"/>
    <n v="23860"/>
    <n v="1"/>
    <n v="10"/>
    <n v="23.33"/>
    <n v="0"/>
    <n v="1E-3"/>
    <n v="9"/>
    <n v="881"/>
    <n v="3046.58"/>
    <n v="3.6999999999999998E-2"/>
    <n v="0.128"/>
  </r>
  <r>
    <x v="53"/>
    <x v="5"/>
    <n v="4"/>
    <x v="4"/>
    <n v="23860"/>
    <n v="0"/>
    <n v="0"/>
    <n v="0"/>
    <n v="0"/>
    <n v="0"/>
    <n v="2"/>
    <n v="82"/>
    <n v="226"/>
    <n v="3.0000000000000001E-3"/>
    <n v="8.9999999999999993E-3"/>
  </r>
  <r>
    <x v="53"/>
    <x v="5"/>
    <n v="5"/>
    <x v="5"/>
    <n v="23860"/>
    <n v="1"/>
    <n v="4"/>
    <n v="8"/>
    <n v="0"/>
    <n v="0"/>
    <n v="63"/>
    <n v="6321"/>
    <n v="18154.060000000001"/>
    <n v="0.26500000000000001"/>
    <n v="0.76100000000000001"/>
  </r>
  <r>
    <x v="53"/>
    <x v="5"/>
    <n v="6"/>
    <x v="6"/>
    <n v="23860"/>
    <n v="2"/>
    <n v="5"/>
    <n v="12"/>
    <n v="0"/>
    <n v="1E-3"/>
    <n v="8"/>
    <n v="377"/>
    <n v="1012.5"/>
    <n v="1.6E-2"/>
    <n v="4.2000000000000003E-2"/>
  </r>
  <r>
    <x v="53"/>
    <x v="5"/>
    <n v="7"/>
    <x v="7"/>
    <n v="23860"/>
    <n v="0"/>
    <n v="0"/>
    <n v="0"/>
    <n v="0"/>
    <n v="0"/>
    <n v="0"/>
    <n v="0"/>
    <n v="0"/>
    <n v="0"/>
    <n v="0"/>
  </r>
  <r>
    <x v="53"/>
    <x v="5"/>
    <n v="8"/>
    <x v="8"/>
    <n v="23860"/>
    <n v="0"/>
    <n v="0"/>
    <n v="0"/>
    <n v="0"/>
    <n v="0"/>
    <n v="0"/>
    <n v="0"/>
    <n v="0"/>
    <n v="0"/>
    <n v="0"/>
  </r>
  <r>
    <x v="53"/>
    <x v="5"/>
    <n v="9"/>
    <x v="9"/>
    <n v="23860"/>
    <n v="0"/>
    <n v="0"/>
    <n v="0"/>
    <n v="0"/>
    <n v="0"/>
    <n v="16"/>
    <n v="74"/>
    <n v="190.93"/>
    <n v="3.0000000000000001E-3"/>
    <n v="8.0000000000000002E-3"/>
  </r>
  <r>
    <x v="53"/>
    <x v="6"/>
    <n v="0"/>
    <x v="0"/>
    <n v="24084"/>
    <n v="0"/>
    <n v="0"/>
    <n v="0"/>
    <n v="0"/>
    <n v="0"/>
    <n v="4"/>
    <n v="1210"/>
    <n v="1782.25"/>
    <n v="0.05"/>
    <n v="7.3999999999999996E-2"/>
  </r>
  <r>
    <x v="53"/>
    <x v="6"/>
    <n v="1"/>
    <x v="1"/>
    <n v="24084"/>
    <n v="0"/>
    <n v="0"/>
    <n v="0"/>
    <n v="0"/>
    <n v="0"/>
    <n v="11"/>
    <n v="73"/>
    <n v="250"/>
    <n v="3.0000000000000001E-3"/>
    <n v="0.01"/>
  </r>
  <r>
    <x v="53"/>
    <x v="6"/>
    <n v="2"/>
    <x v="2"/>
    <n v="24084"/>
    <n v="4"/>
    <n v="9203"/>
    <n v="76551.5"/>
    <n v="0.38200000000000001"/>
    <n v="3.1779999999999999"/>
    <n v="13"/>
    <n v="27210"/>
    <n v="132327.22"/>
    <n v="1.129"/>
    <n v="5.4930000000000003"/>
  </r>
  <r>
    <x v="53"/>
    <x v="6"/>
    <n v="3"/>
    <x v="3"/>
    <n v="24084"/>
    <n v="0"/>
    <n v="0"/>
    <n v="0"/>
    <n v="0"/>
    <n v="0"/>
    <n v="19"/>
    <n v="4915"/>
    <n v="15278.42"/>
    <n v="0.20399999999999999"/>
    <n v="0.63400000000000001"/>
  </r>
  <r>
    <x v="53"/>
    <x v="6"/>
    <n v="4"/>
    <x v="4"/>
    <n v="24084"/>
    <n v="0"/>
    <n v="0"/>
    <n v="0"/>
    <n v="0"/>
    <n v="0"/>
    <n v="1"/>
    <n v="200"/>
    <n v="1000"/>
    <n v="8.0000000000000002E-3"/>
    <n v="4.2000000000000003E-2"/>
  </r>
  <r>
    <x v="53"/>
    <x v="6"/>
    <n v="5"/>
    <x v="5"/>
    <n v="24084"/>
    <n v="1"/>
    <n v="5"/>
    <n v="19.170000000000002"/>
    <n v="0"/>
    <n v="1E-3"/>
    <n v="52"/>
    <n v="6283"/>
    <n v="11915.83"/>
    <n v="0.26100000000000001"/>
    <n v="0.495"/>
  </r>
  <r>
    <x v="53"/>
    <x v="6"/>
    <n v="6"/>
    <x v="6"/>
    <n v="24084"/>
    <n v="7"/>
    <n v="905"/>
    <n v="17826.080000000002"/>
    <n v="3.7999999999999999E-2"/>
    <n v="0.74"/>
    <n v="17"/>
    <n v="4460"/>
    <n v="11557.17"/>
    <n v="0.185"/>
    <n v="0.48"/>
  </r>
  <r>
    <x v="53"/>
    <x v="6"/>
    <n v="7"/>
    <x v="7"/>
    <n v="24084"/>
    <n v="0"/>
    <n v="0"/>
    <n v="0"/>
    <n v="0"/>
    <n v="0"/>
    <n v="0"/>
    <n v="0"/>
    <n v="0"/>
    <n v="0"/>
    <n v="0"/>
  </r>
  <r>
    <x v="53"/>
    <x v="6"/>
    <n v="8"/>
    <x v="8"/>
    <n v="24084"/>
    <n v="0"/>
    <n v="0"/>
    <n v="0"/>
    <n v="0"/>
    <n v="0"/>
    <n v="0"/>
    <n v="0"/>
    <n v="0"/>
    <n v="0"/>
    <n v="0"/>
  </r>
  <r>
    <x v="53"/>
    <x v="6"/>
    <n v="9"/>
    <x v="9"/>
    <n v="24084"/>
    <n v="0"/>
    <n v="0"/>
    <n v="0"/>
    <n v="0"/>
    <n v="0"/>
    <n v="8"/>
    <n v="459"/>
    <n v="1213.9100000000001"/>
    <n v="1.9E-2"/>
    <n v="0.05"/>
  </r>
  <r>
    <x v="53"/>
    <x v="7"/>
    <n v="0"/>
    <x v="0"/>
    <n v="24337"/>
    <n v="0"/>
    <n v="0"/>
    <n v="0"/>
    <n v="0"/>
    <n v="0"/>
    <n v="8"/>
    <n v="1026"/>
    <n v="2535.5"/>
    <n v="4.2000000000000003E-2"/>
    <n v="0.104"/>
  </r>
  <r>
    <x v="53"/>
    <x v="7"/>
    <n v="1"/>
    <x v="1"/>
    <n v="24337"/>
    <n v="0"/>
    <n v="0"/>
    <n v="0"/>
    <n v="0"/>
    <n v="0"/>
    <n v="16"/>
    <n v="1027"/>
    <n v="3397.59"/>
    <n v="4.2000000000000003E-2"/>
    <n v="0.14000000000000001"/>
  </r>
  <r>
    <x v="53"/>
    <x v="7"/>
    <n v="2"/>
    <x v="2"/>
    <n v="24337"/>
    <n v="0"/>
    <n v="0"/>
    <n v="0"/>
    <n v="0"/>
    <n v="0"/>
    <n v="19"/>
    <n v="16254"/>
    <n v="29937.38"/>
    <n v="0.66800000000000004"/>
    <n v="1.2290000000000001"/>
  </r>
  <r>
    <x v="53"/>
    <x v="7"/>
    <n v="3"/>
    <x v="3"/>
    <n v="24337"/>
    <n v="0"/>
    <n v="0"/>
    <n v="0"/>
    <n v="0"/>
    <n v="0"/>
    <n v="13"/>
    <n v="1837"/>
    <n v="3107.85"/>
    <n v="7.4999999999999997E-2"/>
    <n v="0.128"/>
  </r>
  <r>
    <x v="53"/>
    <x v="7"/>
    <n v="4"/>
    <x v="4"/>
    <n v="24337"/>
    <n v="0"/>
    <n v="0"/>
    <n v="0"/>
    <n v="0"/>
    <n v="0"/>
    <n v="0"/>
    <n v="0"/>
    <n v="0"/>
    <n v="0"/>
    <n v="0"/>
  </r>
  <r>
    <x v="53"/>
    <x v="7"/>
    <n v="5"/>
    <x v="5"/>
    <n v="24337"/>
    <n v="0"/>
    <n v="0"/>
    <n v="0"/>
    <n v="0"/>
    <n v="0"/>
    <n v="67"/>
    <n v="7189"/>
    <n v="10129.58"/>
    <n v="0.29499999999999998"/>
    <n v="0.41599999999999998"/>
  </r>
  <r>
    <x v="53"/>
    <x v="7"/>
    <n v="6"/>
    <x v="6"/>
    <n v="24337"/>
    <n v="0"/>
    <n v="0"/>
    <n v="0"/>
    <n v="0"/>
    <n v="0"/>
    <n v="15"/>
    <n v="4836"/>
    <n v="17794.5"/>
    <n v="0.19900000000000001"/>
    <n v="0.73099999999999998"/>
  </r>
  <r>
    <x v="53"/>
    <x v="7"/>
    <n v="7"/>
    <x v="7"/>
    <n v="24337"/>
    <n v="0"/>
    <n v="0"/>
    <n v="0"/>
    <n v="0"/>
    <n v="0"/>
    <n v="1"/>
    <n v="9"/>
    <n v="22.5"/>
    <n v="0"/>
    <n v="1E-3"/>
  </r>
  <r>
    <x v="53"/>
    <x v="7"/>
    <n v="8"/>
    <x v="8"/>
    <n v="24337"/>
    <n v="0"/>
    <n v="0"/>
    <n v="0"/>
    <n v="0"/>
    <n v="0"/>
    <n v="1"/>
    <n v="120"/>
    <n v="110"/>
    <n v="5.0000000000000001E-3"/>
    <n v="5.0000000000000001E-3"/>
  </r>
  <r>
    <x v="53"/>
    <x v="7"/>
    <n v="9"/>
    <x v="9"/>
    <n v="24337"/>
    <n v="0"/>
    <n v="0"/>
    <n v="0"/>
    <n v="0"/>
    <n v="0"/>
    <n v="21"/>
    <n v="278"/>
    <n v="733.09"/>
    <n v="1.0999999999999999E-2"/>
    <n v="0.03"/>
  </r>
  <r>
    <x v="53"/>
    <x v="8"/>
    <n v="0"/>
    <x v="0"/>
    <n v="24577"/>
    <n v="0"/>
    <n v="0"/>
    <n v="0"/>
    <n v="0"/>
    <n v="0"/>
    <n v="12"/>
    <n v="1147"/>
    <n v="1991.58"/>
    <n v="4.7E-2"/>
    <n v="8.1000000000000003E-2"/>
  </r>
  <r>
    <x v="53"/>
    <x v="8"/>
    <n v="1"/>
    <x v="1"/>
    <n v="24577"/>
    <n v="0"/>
    <n v="0"/>
    <n v="0"/>
    <n v="0"/>
    <n v="0"/>
    <n v="28"/>
    <n v="2273"/>
    <n v="11907.75"/>
    <n v="9.1999999999999998E-2"/>
    <n v="0.48499999999999999"/>
  </r>
  <r>
    <x v="53"/>
    <x v="8"/>
    <n v="2"/>
    <x v="2"/>
    <n v="24577"/>
    <n v="0"/>
    <n v="0"/>
    <n v="0"/>
    <n v="0"/>
    <n v="0"/>
    <n v="20"/>
    <n v="15892"/>
    <n v="20528.73"/>
    <n v="0.64700000000000002"/>
    <n v="0.83499999999999996"/>
  </r>
  <r>
    <x v="53"/>
    <x v="8"/>
    <n v="3"/>
    <x v="3"/>
    <n v="24577"/>
    <n v="0"/>
    <n v="0"/>
    <n v="0"/>
    <n v="0"/>
    <n v="0"/>
    <n v="12"/>
    <n v="5232"/>
    <n v="17824.41"/>
    <n v="0.21299999999999999"/>
    <n v="0.72499999999999998"/>
  </r>
  <r>
    <x v="53"/>
    <x v="8"/>
    <n v="4"/>
    <x v="4"/>
    <n v="24577"/>
    <n v="0"/>
    <n v="0"/>
    <n v="0"/>
    <n v="0"/>
    <n v="0"/>
    <n v="1"/>
    <n v="423"/>
    <n v="564"/>
    <n v="1.7000000000000001E-2"/>
    <n v="2.3E-2"/>
  </r>
  <r>
    <x v="53"/>
    <x v="8"/>
    <n v="5"/>
    <x v="5"/>
    <n v="24577"/>
    <n v="0"/>
    <n v="0"/>
    <n v="0"/>
    <n v="0"/>
    <n v="0"/>
    <n v="58"/>
    <n v="2878"/>
    <n v="7679"/>
    <n v="0.11700000000000001"/>
    <n v="0.312"/>
  </r>
  <r>
    <x v="53"/>
    <x v="8"/>
    <n v="6"/>
    <x v="6"/>
    <n v="24577"/>
    <n v="0"/>
    <n v="0"/>
    <n v="0"/>
    <n v="0"/>
    <n v="0"/>
    <n v="5"/>
    <n v="277"/>
    <n v="774"/>
    <n v="1.0999999999999999E-2"/>
    <n v="3.1E-2"/>
  </r>
  <r>
    <x v="53"/>
    <x v="8"/>
    <n v="7"/>
    <x v="7"/>
    <n v="24577"/>
    <n v="0"/>
    <n v="0"/>
    <n v="0"/>
    <n v="0"/>
    <n v="0"/>
    <n v="0"/>
    <n v="0"/>
    <n v="0"/>
    <n v="0"/>
    <n v="0"/>
  </r>
  <r>
    <x v="53"/>
    <x v="8"/>
    <n v="8"/>
    <x v="8"/>
    <n v="24577"/>
    <n v="0"/>
    <n v="0"/>
    <n v="0"/>
    <n v="0"/>
    <n v="0"/>
    <n v="2"/>
    <n v="667"/>
    <n v="1115.5"/>
    <n v="2.7E-2"/>
    <n v="4.4999999999999998E-2"/>
  </r>
  <r>
    <x v="53"/>
    <x v="8"/>
    <n v="9"/>
    <x v="9"/>
    <n v="24577"/>
    <n v="0"/>
    <n v="0"/>
    <n v="0"/>
    <n v="0"/>
    <n v="0"/>
    <n v="13"/>
    <n v="889"/>
    <n v="2935.75"/>
    <n v="3.5999999999999997E-2"/>
    <n v="0.11899999999999999"/>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56">
  <r>
    <x v="0"/>
    <x v="0"/>
    <x v="0"/>
    <s v="Connections"/>
    <n v="1"/>
  </r>
  <r>
    <x v="0"/>
    <x v="0"/>
    <x v="1"/>
    <s v="Customers"/>
    <n v="82389"/>
  </r>
  <r>
    <x v="0"/>
    <x v="0"/>
    <x v="2"/>
    <s v="Customers"/>
    <n v="13633"/>
  </r>
  <r>
    <x v="0"/>
    <x v="0"/>
    <x v="3"/>
    <s v="Customers"/>
    <n v="33"/>
  </r>
  <r>
    <x v="0"/>
    <x v="0"/>
    <x v="4"/>
    <s v="Customers"/>
    <n v="916063"/>
  </r>
  <r>
    <x v="0"/>
    <x v="0"/>
    <x v="5"/>
    <s v="Connections"/>
    <n v="624"/>
  </r>
  <r>
    <x v="0"/>
    <x v="0"/>
    <x v="6"/>
    <s v="Connections"/>
    <n v="223403"/>
  </r>
  <r>
    <x v="0"/>
    <x v="0"/>
    <x v="7"/>
    <s v="Connections"/>
    <n v="11040"/>
  </r>
  <r>
    <x v="0"/>
    <x v="1"/>
    <x v="0"/>
    <s v="Connections"/>
    <n v="1"/>
  </r>
  <r>
    <x v="0"/>
    <x v="1"/>
    <x v="1"/>
    <s v="Customers"/>
    <n v="83218"/>
  </r>
  <r>
    <x v="0"/>
    <x v="1"/>
    <x v="2"/>
    <s v="Customers"/>
    <n v="15093"/>
  </r>
  <r>
    <x v="0"/>
    <x v="1"/>
    <x v="3"/>
    <s v="Customers"/>
    <n v="34"/>
  </r>
  <r>
    <x v="0"/>
    <x v="1"/>
    <x v="4"/>
    <s v="Customers"/>
    <n v="928046"/>
  </r>
  <r>
    <x v="0"/>
    <x v="1"/>
    <x v="5"/>
    <s v="Connections"/>
    <n v="608"/>
  </r>
  <r>
    <x v="0"/>
    <x v="1"/>
    <x v="6"/>
    <s v="Connections"/>
    <n v="226052"/>
  </r>
  <r>
    <x v="0"/>
    <x v="1"/>
    <x v="7"/>
    <s v="Connections"/>
    <n v="11108"/>
  </r>
  <r>
    <x v="0"/>
    <x v="2"/>
    <x v="0"/>
    <s v="Connections"/>
    <n v="1"/>
  </r>
  <r>
    <x v="0"/>
    <x v="2"/>
    <x v="1"/>
    <s v="Customers"/>
    <n v="83247"/>
  </r>
  <r>
    <x v="0"/>
    <x v="2"/>
    <x v="2"/>
    <s v="Customers"/>
    <n v="13597"/>
  </r>
  <r>
    <x v="0"/>
    <x v="2"/>
    <x v="3"/>
    <s v="Customers"/>
    <n v="33"/>
  </r>
  <r>
    <x v="0"/>
    <x v="2"/>
    <x v="4"/>
    <s v="Customers"/>
    <n v="940384"/>
  </r>
  <r>
    <x v="0"/>
    <x v="2"/>
    <x v="5"/>
    <s v="Connections"/>
    <n v="553"/>
  </r>
  <r>
    <x v="0"/>
    <x v="2"/>
    <x v="6"/>
    <s v="Connections"/>
    <n v="227634"/>
  </r>
  <r>
    <x v="0"/>
    <x v="2"/>
    <x v="7"/>
    <s v="Connections"/>
    <n v="11156"/>
  </r>
  <r>
    <x v="0"/>
    <x v="3"/>
    <x v="0"/>
    <s v="Connections"/>
    <n v="1"/>
  </r>
  <r>
    <x v="0"/>
    <x v="3"/>
    <x v="1"/>
    <s v="Customers"/>
    <n v="83718"/>
  </r>
  <r>
    <x v="0"/>
    <x v="3"/>
    <x v="2"/>
    <s v="Customers"/>
    <n v="13794"/>
  </r>
  <r>
    <x v="0"/>
    <x v="3"/>
    <x v="3"/>
    <s v="Customers"/>
    <n v="32"/>
  </r>
  <r>
    <x v="0"/>
    <x v="3"/>
    <x v="4"/>
    <s v="Customers"/>
    <n v="949231"/>
  </r>
  <r>
    <x v="0"/>
    <x v="3"/>
    <x v="5"/>
    <s v="Connections"/>
    <n v="545"/>
  </r>
  <r>
    <x v="0"/>
    <x v="3"/>
    <x v="6"/>
    <s v="Connections"/>
    <n v="228924"/>
  </r>
  <r>
    <x v="0"/>
    <x v="3"/>
    <x v="7"/>
    <s v="Connections"/>
    <n v="11277"/>
  </r>
  <r>
    <x v="0"/>
    <x v="4"/>
    <x v="0"/>
    <s v="Connections"/>
    <n v="1"/>
  </r>
  <r>
    <x v="0"/>
    <x v="4"/>
    <x v="1"/>
    <s v="Customers"/>
    <n v="84405"/>
  </r>
  <r>
    <x v="0"/>
    <x v="4"/>
    <x v="2"/>
    <s v="Customers"/>
    <n v="13910"/>
  </r>
  <r>
    <x v="0"/>
    <x v="4"/>
    <x v="3"/>
    <s v="Customers"/>
    <n v="33"/>
  </r>
  <r>
    <x v="0"/>
    <x v="4"/>
    <x v="4"/>
    <s v="Customers"/>
    <n v="956265"/>
  </r>
  <r>
    <x v="0"/>
    <x v="4"/>
    <x v="5"/>
    <s v="Connections"/>
    <n v="505"/>
  </r>
  <r>
    <x v="0"/>
    <x v="4"/>
    <x v="6"/>
    <s v="Connections"/>
    <n v="230685"/>
  </r>
  <r>
    <x v="0"/>
    <x v="4"/>
    <x v="7"/>
    <s v="Connections"/>
    <n v="11276"/>
  </r>
  <r>
    <x v="0"/>
    <x v="5"/>
    <x v="0"/>
    <s v="Connections"/>
    <n v="1"/>
  </r>
  <r>
    <x v="0"/>
    <x v="5"/>
    <x v="1"/>
    <s v="Customers"/>
    <n v="85262"/>
  </r>
  <r>
    <x v="0"/>
    <x v="5"/>
    <x v="2"/>
    <s v="Customers"/>
    <n v="13762"/>
  </r>
  <r>
    <x v="0"/>
    <x v="5"/>
    <x v="3"/>
    <s v="Customers"/>
    <n v="31"/>
  </r>
  <r>
    <x v="0"/>
    <x v="5"/>
    <x v="4"/>
    <s v="Customers"/>
    <n v="962985"/>
  </r>
  <r>
    <x v="0"/>
    <x v="5"/>
    <x v="5"/>
    <s v="Connections"/>
    <n v="489"/>
  </r>
  <r>
    <x v="0"/>
    <x v="5"/>
    <x v="6"/>
    <s v="Connections"/>
    <n v="231795"/>
  </r>
  <r>
    <x v="0"/>
    <x v="5"/>
    <x v="7"/>
    <s v="Connections"/>
    <n v="11160"/>
  </r>
  <r>
    <x v="0"/>
    <x v="6"/>
    <x v="0"/>
    <s v="Connections"/>
    <n v="1"/>
  </r>
  <r>
    <x v="0"/>
    <x v="6"/>
    <x v="1"/>
    <s v="Customers"/>
    <n v="85845"/>
  </r>
  <r>
    <x v="0"/>
    <x v="6"/>
    <x v="2"/>
    <s v="Customers"/>
    <n v="13711"/>
  </r>
  <r>
    <x v="0"/>
    <x v="6"/>
    <x v="3"/>
    <s v="Customers"/>
    <n v="29"/>
  </r>
  <r>
    <x v="0"/>
    <x v="6"/>
    <x v="4"/>
    <s v="Customers"/>
    <n v="970098"/>
  </r>
  <r>
    <x v="0"/>
    <x v="6"/>
    <x v="5"/>
    <s v="Connections"/>
    <n v="470"/>
  </r>
  <r>
    <x v="0"/>
    <x v="6"/>
    <x v="6"/>
    <s v="Connections"/>
    <n v="232430"/>
  </r>
  <r>
    <x v="0"/>
    <x v="6"/>
    <x v="7"/>
    <s v="Connections"/>
    <n v="11251"/>
  </r>
  <r>
    <x v="0"/>
    <x v="7"/>
    <x v="0"/>
    <s v="Connections"/>
    <n v="1"/>
  </r>
  <r>
    <x v="0"/>
    <x v="7"/>
    <x v="1"/>
    <s v="Customers"/>
    <n v="87149"/>
  </r>
  <r>
    <x v="0"/>
    <x v="7"/>
    <x v="2"/>
    <s v="Customers"/>
    <n v="12952"/>
  </r>
  <r>
    <x v="0"/>
    <x v="7"/>
    <x v="3"/>
    <s v="Customers"/>
    <n v="30"/>
  </r>
  <r>
    <x v="0"/>
    <x v="7"/>
    <x v="4"/>
    <s v="Customers"/>
    <n v="976406"/>
  </r>
  <r>
    <x v="0"/>
    <x v="7"/>
    <x v="5"/>
    <s v="Connections"/>
    <n v="462"/>
  </r>
  <r>
    <x v="0"/>
    <x v="7"/>
    <x v="6"/>
    <s v="Connections"/>
    <n v="235451"/>
  </r>
  <r>
    <x v="0"/>
    <x v="7"/>
    <x v="7"/>
    <s v="Connections"/>
    <n v="11255"/>
  </r>
  <r>
    <x v="0"/>
    <x v="8"/>
    <x v="0"/>
    <s v="Connections"/>
    <n v="1"/>
  </r>
  <r>
    <x v="0"/>
    <x v="8"/>
    <x v="1"/>
    <s v="Customers"/>
    <n v="87802"/>
  </r>
  <r>
    <x v="0"/>
    <x v="8"/>
    <x v="2"/>
    <s v="Customers"/>
    <n v="12607"/>
  </r>
  <r>
    <x v="0"/>
    <x v="8"/>
    <x v="3"/>
    <s v="Customers"/>
    <n v="33"/>
  </r>
  <r>
    <x v="0"/>
    <x v="8"/>
    <x v="4"/>
    <s v="Customers"/>
    <n v="982204"/>
  </r>
  <r>
    <x v="0"/>
    <x v="8"/>
    <x v="5"/>
    <s v="Connections"/>
    <n v="442"/>
  </r>
  <r>
    <x v="0"/>
    <x v="8"/>
    <x v="6"/>
    <s v="Connections"/>
    <n v="236505"/>
  </r>
  <r>
    <x v="0"/>
    <x v="8"/>
    <x v="7"/>
    <s v="Connections"/>
    <n v="11352"/>
  </r>
  <r>
    <x v="1"/>
    <x v="0"/>
    <x v="2"/>
    <s v="Customers"/>
    <n v="43"/>
  </r>
  <r>
    <x v="1"/>
    <x v="0"/>
    <x v="4"/>
    <s v="Customers"/>
    <n v="11635"/>
  </r>
  <r>
    <x v="1"/>
    <x v="0"/>
    <x v="6"/>
    <s v="Connections"/>
    <n v="1063"/>
  </r>
  <r>
    <x v="1"/>
    <x v="1"/>
    <x v="2"/>
    <s v="Customers"/>
    <n v="42"/>
  </r>
  <r>
    <x v="1"/>
    <x v="1"/>
    <x v="4"/>
    <s v="Customers"/>
    <n v="11665"/>
  </r>
  <r>
    <x v="1"/>
    <x v="1"/>
    <x v="6"/>
    <s v="Connections"/>
    <n v="1070"/>
  </r>
  <r>
    <x v="1"/>
    <x v="2"/>
    <x v="2"/>
    <s v="Customers"/>
    <n v="39"/>
  </r>
  <r>
    <x v="1"/>
    <x v="2"/>
    <x v="4"/>
    <s v="Customers"/>
    <n v="11685"/>
  </r>
  <r>
    <x v="1"/>
    <x v="2"/>
    <x v="6"/>
    <s v="Connections"/>
    <n v="1070"/>
  </r>
  <r>
    <x v="1"/>
    <x v="3"/>
    <x v="2"/>
    <s v="Customers"/>
    <n v="39"/>
  </r>
  <r>
    <x v="1"/>
    <x v="3"/>
    <x v="4"/>
    <s v="Customers"/>
    <n v="11682"/>
  </r>
  <r>
    <x v="1"/>
    <x v="3"/>
    <x v="6"/>
    <s v="Connections"/>
    <n v="1075"/>
  </r>
  <r>
    <x v="1"/>
    <x v="4"/>
    <x v="2"/>
    <s v="Customers"/>
    <n v="40"/>
  </r>
  <r>
    <x v="1"/>
    <x v="4"/>
    <x v="4"/>
    <s v="Customers"/>
    <n v="11692"/>
  </r>
  <r>
    <x v="1"/>
    <x v="4"/>
    <x v="6"/>
    <s v="Connections"/>
    <n v="1074"/>
  </r>
  <r>
    <x v="1"/>
    <x v="5"/>
    <x v="2"/>
    <s v="Customers"/>
    <n v="41"/>
  </r>
  <r>
    <x v="1"/>
    <x v="5"/>
    <x v="4"/>
    <s v="Customers"/>
    <n v="12083"/>
  </r>
  <r>
    <x v="1"/>
    <x v="5"/>
    <x v="6"/>
    <s v="Connections"/>
    <n v="1136"/>
  </r>
  <r>
    <x v="1"/>
    <x v="6"/>
    <x v="2"/>
    <s v="Customers"/>
    <n v="44"/>
  </r>
  <r>
    <x v="1"/>
    <x v="6"/>
    <x v="4"/>
    <s v="Customers"/>
    <n v="12183"/>
  </r>
  <r>
    <x v="1"/>
    <x v="6"/>
    <x v="6"/>
    <s v="Connections"/>
    <n v="1146"/>
  </r>
  <r>
    <x v="1"/>
    <x v="7"/>
    <x v="1"/>
    <s v="Customers"/>
    <n v="1049"/>
  </r>
  <r>
    <x v="1"/>
    <x v="7"/>
    <x v="2"/>
    <s v="Customers"/>
    <n v="47"/>
  </r>
  <r>
    <x v="1"/>
    <x v="7"/>
    <x v="4"/>
    <s v="Customers"/>
    <n v="11236"/>
  </r>
  <r>
    <x v="1"/>
    <x v="7"/>
    <x v="6"/>
    <s v="Connections"/>
    <n v="1146"/>
  </r>
  <r>
    <x v="1"/>
    <x v="8"/>
    <x v="1"/>
    <s v="Customers"/>
    <n v="1061"/>
  </r>
  <r>
    <x v="1"/>
    <x v="8"/>
    <x v="2"/>
    <s v="Customers"/>
    <n v="47"/>
  </r>
  <r>
    <x v="1"/>
    <x v="8"/>
    <x v="4"/>
    <s v="Customers"/>
    <n v="11320"/>
  </r>
  <r>
    <x v="1"/>
    <x v="8"/>
    <x v="6"/>
    <s v="Connections"/>
    <n v="1117"/>
  </r>
  <r>
    <x v="2"/>
    <x v="0"/>
    <x v="1"/>
    <s v="Customers"/>
    <n v="233"/>
  </r>
  <r>
    <x v="2"/>
    <x v="0"/>
    <x v="2"/>
    <s v="Customers"/>
    <n v="18"/>
  </r>
  <r>
    <x v="2"/>
    <x v="0"/>
    <x v="4"/>
    <s v="Customers"/>
    <n v="1402"/>
  </r>
  <r>
    <x v="2"/>
    <x v="0"/>
    <x v="6"/>
    <s v="Connections"/>
    <n v="625"/>
  </r>
  <r>
    <x v="2"/>
    <x v="1"/>
    <x v="1"/>
    <s v="Customers"/>
    <n v="229"/>
  </r>
  <r>
    <x v="2"/>
    <x v="1"/>
    <x v="2"/>
    <s v="Customers"/>
    <n v="18"/>
  </r>
  <r>
    <x v="2"/>
    <x v="1"/>
    <x v="4"/>
    <s v="Customers"/>
    <n v="1392"/>
  </r>
  <r>
    <x v="2"/>
    <x v="1"/>
    <x v="6"/>
    <s v="Connections"/>
    <n v="626"/>
  </r>
  <r>
    <x v="2"/>
    <x v="2"/>
    <x v="1"/>
    <s v="Customers"/>
    <n v="232"/>
  </r>
  <r>
    <x v="2"/>
    <x v="2"/>
    <x v="2"/>
    <s v="Customers"/>
    <n v="17"/>
  </r>
  <r>
    <x v="2"/>
    <x v="2"/>
    <x v="4"/>
    <s v="Customers"/>
    <n v="1388"/>
  </r>
  <r>
    <x v="2"/>
    <x v="2"/>
    <x v="6"/>
    <s v="Connections"/>
    <n v="626"/>
  </r>
  <r>
    <x v="2"/>
    <x v="3"/>
    <x v="1"/>
    <s v="Customers"/>
    <n v="233"/>
  </r>
  <r>
    <x v="2"/>
    <x v="3"/>
    <x v="2"/>
    <s v="Customers"/>
    <n v="17"/>
  </r>
  <r>
    <x v="2"/>
    <x v="3"/>
    <x v="4"/>
    <s v="Customers"/>
    <n v="1386"/>
  </r>
  <r>
    <x v="2"/>
    <x v="3"/>
    <x v="6"/>
    <s v="Connections"/>
    <n v="626"/>
  </r>
  <r>
    <x v="2"/>
    <x v="4"/>
    <x v="1"/>
    <s v="Customers"/>
    <n v="230"/>
  </r>
  <r>
    <x v="2"/>
    <x v="4"/>
    <x v="2"/>
    <s v="Customers"/>
    <n v="16"/>
  </r>
  <r>
    <x v="2"/>
    <x v="4"/>
    <x v="4"/>
    <s v="Customers"/>
    <n v="1383"/>
  </r>
  <r>
    <x v="2"/>
    <x v="4"/>
    <x v="6"/>
    <s v="Connections"/>
    <n v="626"/>
  </r>
  <r>
    <x v="2"/>
    <x v="5"/>
    <x v="1"/>
    <s v="Customers"/>
    <n v="230"/>
  </r>
  <r>
    <x v="2"/>
    <x v="5"/>
    <x v="2"/>
    <s v="Customers"/>
    <n v="16"/>
  </r>
  <r>
    <x v="2"/>
    <x v="5"/>
    <x v="4"/>
    <s v="Customers"/>
    <n v="1381"/>
  </r>
  <r>
    <x v="2"/>
    <x v="5"/>
    <x v="6"/>
    <s v="Connections"/>
    <n v="626"/>
  </r>
  <r>
    <x v="2"/>
    <x v="6"/>
    <x v="1"/>
    <s v="Customers"/>
    <n v="229"/>
  </r>
  <r>
    <x v="2"/>
    <x v="6"/>
    <x v="2"/>
    <s v="Customers"/>
    <n v="16"/>
  </r>
  <r>
    <x v="2"/>
    <x v="6"/>
    <x v="4"/>
    <s v="Customers"/>
    <n v="1374"/>
  </r>
  <r>
    <x v="2"/>
    <x v="6"/>
    <x v="6"/>
    <s v="Connections"/>
    <n v="626"/>
  </r>
  <r>
    <x v="2"/>
    <x v="7"/>
    <x v="1"/>
    <s v="Customers"/>
    <n v="229"/>
  </r>
  <r>
    <x v="2"/>
    <x v="7"/>
    <x v="2"/>
    <s v="Customers"/>
    <n v="16"/>
  </r>
  <r>
    <x v="2"/>
    <x v="7"/>
    <x v="4"/>
    <s v="Customers"/>
    <n v="1374"/>
  </r>
  <r>
    <x v="2"/>
    <x v="7"/>
    <x v="6"/>
    <s v="Connections"/>
    <n v="622"/>
  </r>
  <r>
    <x v="2"/>
    <x v="8"/>
    <x v="1"/>
    <s v="Customers"/>
    <n v="230"/>
  </r>
  <r>
    <x v="2"/>
    <x v="8"/>
    <x v="2"/>
    <s v="Customers"/>
    <n v="16"/>
  </r>
  <r>
    <x v="2"/>
    <x v="8"/>
    <x v="4"/>
    <s v="Customers"/>
    <n v="1372"/>
  </r>
  <r>
    <x v="2"/>
    <x v="8"/>
    <x v="6"/>
    <s v="Connections"/>
    <n v="622"/>
  </r>
  <r>
    <x v="3"/>
    <x v="0"/>
    <x v="1"/>
    <s v="Customers"/>
    <n v="3495"/>
  </r>
  <r>
    <x v="3"/>
    <x v="0"/>
    <x v="2"/>
    <s v="Customers"/>
    <n v="384"/>
  </r>
  <r>
    <x v="3"/>
    <x v="0"/>
    <x v="3"/>
    <s v="Customers"/>
    <n v="3"/>
  </r>
  <r>
    <x v="3"/>
    <x v="0"/>
    <x v="4"/>
    <s v="Customers"/>
    <n v="32326"/>
  </r>
  <r>
    <x v="3"/>
    <x v="0"/>
    <x v="5"/>
    <s v="Connections"/>
    <n v="411"/>
  </r>
  <r>
    <x v="3"/>
    <x v="0"/>
    <x v="6"/>
    <s v="Connections"/>
    <n v="10011"/>
  </r>
  <r>
    <x v="3"/>
    <x v="0"/>
    <x v="7"/>
    <s v="Connections"/>
    <n v="262"/>
  </r>
  <r>
    <x v="3"/>
    <x v="1"/>
    <x v="1"/>
    <s v="Customers"/>
    <n v="3472"/>
  </r>
  <r>
    <x v="3"/>
    <x v="1"/>
    <x v="2"/>
    <s v="Customers"/>
    <n v="388"/>
  </r>
  <r>
    <x v="3"/>
    <x v="1"/>
    <x v="3"/>
    <s v="Customers"/>
    <n v="4"/>
  </r>
  <r>
    <x v="3"/>
    <x v="1"/>
    <x v="4"/>
    <s v="Customers"/>
    <n v="32491"/>
  </r>
  <r>
    <x v="3"/>
    <x v="1"/>
    <x v="5"/>
    <s v="Connections"/>
    <n v="400"/>
  </r>
  <r>
    <x v="3"/>
    <x v="1"/>
    <x v="6"/>
    <s v="Connections"/>
    <n v="10019"/>
  </r>
  <r>
    <x v="3"/>
    <x v="1"/>
    <x v="7"/>
    <s v="Connections"/>
    <n v="259"/>
  </r>
  <r>
    <x v="3"/>
    <x v="2"/>
    <x v="1"/>
    <s v="Customers"/>
    <n v="3480"/>
  </r>
  <r>
    <x v="3"/>
    <x v="2"/>
    <x v="2"/>
    <s v="Customers"/>
    <n v="398"/>
  </r>
  <r>
    <x v="3"/>
    <x v="2"/>
    <x v="3"/>
    <s v="Customers"/>
    <n v="4"/>
  </r>
  <r>
    <x v="3"/>
    <x v="2"/>
    <x v="4"/>
    <s v="Customers"/>
    <n v="32703"/>
  </r>
  <r>
    <x v="3"/>
    <x v="2"/>
    <x v="5"/>
    <s v="Connections"/>
    <n v="386"/>
  </r>
  <r>
    <x v="3"/>
    <x v="2"/>
    <x v="6"/>
    <s v="Connections"/>
    <n v="10033"/>
  </r>
  <r>
    <x v="3"/>
    <x v="2"/>
    <x v="7"/>
    <s v="Connections"/>
    <n v="257"/>
  </r>
  <r>
    <x v="3"/>
    <x v="3"/>
    <x v="1"/>
    <s v="Customers"/>
    <n v="3471"/>
  </r>
  <r>
    <x v="3"/>
    <x v="3"/>
    <x v="2"/>
    <s v="Customers"/>
    <n v="398"/>
  </r>
  <r>
    <x v="3"/>
    <x v="3"/>
    <x v="3"/>
    <s v="Customers"/>
    <n v="4"/>
  </r>
  <r>
    <x v="3"/>
    <x v="3"/>
    <x v="4"/>
    <s v="Customers"/>
    <n v="32818"/>
  </r>
  <r>
    <x v="3"/>
    <x v="3"/>
    <x v="5"/>
    <s v="Connections"/>
    <n v="383"/>
  </r>
  <r>
    <x v="3"/>
    <x v="3"/>
    <x v="6"/>
    <s v="Connections"/>
    <n v="10095"/>
  </r>
  <r>
    <x v="3"/>
    <x v="3"/>
    <x v="7"/>
    <s v="Connections"/>
    <n v="256"/>
  </r>
  <r>
    <x v="3"/>
    <x v="4"/>
    <x v="1"/>
    <s v="Customers"/>
    <n v="3483"/>
  </r>
  <r>
    <x v="3"/>
    <x v="4"/>
    <x v="2"/>
    <s v="Customers"/>
    <n v="378"/>
  </r>
  <r>
    <x v="3"/>
    <x v="4"/>
    <x v="3"/>
    <s v="Customers"/>
    <n v="4"/>
  </r>
  <r>
    <x v="3"/>
    <x v="4"/>
    <x v="4"/>
    <s v="Customers"/>
    <n v="32878"/>
  </r>
  <r>
    <x v="3"/>
    <x v="4"/>
    <x v="5"/>
    <s v="Connections"/>
    <n v="403"/>
  </r>
  <r>
    <x v="3"/>
    <x v="4"/>
    <x v="6"/>
    <s v="Connections"/>
    <n v="10108"/>
  </r>
  <r>
    <x v="3"/>
    <x v="4"/>
    <x v="7"/>
    <s v="Connections"/>
    <n v="254"/>
  </r>
  <r>
    <x v="3"/>
    <x v="5"/>
    <x v="1"/>
    <s v="Customers"/>
    <n v="3491"/>
  </r>
  <r>
    <x v="3"/>
    <x v="5"/>
    <x v="2"/>
    <s v="Customers"/>
    <n v="377"/>
  </r>
  <r>
    <x v="3"/>
    <x v="5"/>
    <x v="3"/>
    <s v="Customers"/>
    <n v="4"/>
  </r>
  <r>
    <x v="3"/>
    <x v="5"/>
    <x v="4"/>
    <s v="Customers"/>
    <n v="33044"/>
  </r>
  <r>
    <x v="3"/>
    <x v="5"/>
    <x v="5"/>
    <s v="Connections"/>
    <n v="367"/>
  </r>
  <r>
    <x v="3"/>
    <x v="5"/>
    <x v="6"/>
    <s v="Connections"/>
    <n v="10145"/>
  </r>
  <r>
    <x v="3"/>
    <x v="5"/>
    <x v="7"/>
    <s v="Connections"/>
    <n v="253"/>
  </r>
  <r>
    <x v="3"/>
    <x v="6"/>
    <x v="1"/>
    <s v="Customers"/>
    <n v="3451"/>
  </r>
  <r>
    <x v="3"/>
    <x v="6"/>
    <x v="2"/>
    <s v="Customers"/>
    <n v="385"/>
  </r>
  <r>
    <x v="3"/>
    <x v="6"/>
    <x v="3"/>
    <s v="Customers"/>
    <n v="4"/>
  </r>
  <r>
    <x v="3"/>
    <x v="6"/>
    <x v="4"/>
    <s v="Customers"/>
    <n v="33176"/>
  </r>
  <r>
    <x v="3"/>
    <x v="6"/>
    <x v="5"/>
    <s v="Connections"/>
    <n v="366"/>
  </r>
  <r>
    <x v="3"/>
    <x v="6"/>
    <x v="6"/>
    <s v="Connections"/>
    <n v="10173"/>
  </r>
  <r>
    <x v="3"/>
    <x v="6"/>
    <x v="7"/>
    <s v="Connections"/>
    <n v="239"/>
  </r>
  <r>
    <x v="3"/>
    <x v="7"/>
    <x v="1"/>
    <s v="Customers"/>
    <n v="3512"/>
  </r>
  <r>
    <x v="3"/>
    <x v="7"/>
    <x v="2"/>
    <s v="Customers"/>
    <n v="385"/>
  </r>
  <r>
    <x v="3"/>
    <x v="7"/>
    <x v="3"/>
    <s v="Customers"/>
    <n v="4"/>
  </r>
  <r>
    <x v="3"/>
    <x v="7"/>
    <x v="4"/>
    <s v="Customers"/>
    <n v="33420"/>
  </r>
  <r>
    <x v="3"/>
    <x v="7"/>
    <x v="5"/>
    <s v="Connections"/>
    <n v="363"/>
  </r>
  <r>
    <x v="3"/>
    <x v="7"/>
    <x v="6"/>
    <s v="Connections"/>
    <n v="10201"/>
  </r>
  <r>
    <x v="3"/>
    <x v="7"/>
    <x v="7"/>
    <s v="Connections"/>
    <n v="235"/>
  </r>
  <r>
    <x v="3"/>
    <x v="8"/>
    <x v="1"/>
    <s v="Customers"/>
    <n v="3524"/>
  </r>
  <r>
    <x v="3"/>
    <x v="8"/>
    <x v="2"/>
    <s v="Customers"/>
    <n v="488"/>
  </r>
  <r>
    <x v="3"/>
    <x v="8"/>
    <x v="3"/>
    <s v="Customers"/>
    <n v="4"/>
  </r>
  <r>
    <x v="3"/>
    <x v="8"/>
    <x v="4"/>
    <s v="Customers"/>
    <n v="33539"/>
  </r>
  <r>
    <x v="3"/>
    <x v="8"/>
    <x v="5"/>
    <s v="Connections"/>
    <n v="138"/>
  </r>
  <r>
    <x v="3"/>
    <x v="8"/>
    <x v="6"/>
    <s v="Connections"/>
    <n v="10256"/>
  </r>
  <r>
    <x v="3"/>
    <x v="8"/>
    <x v="7"/>
    <s v="Connections"/>
    <n v="239"/>
  </r>
  <r>
    <x v="4"/>
    <x v="0"/>
    <x v="1"/>
    <s v="Customers"/>
    <n v="5259"/>
  </r>
  <r>
    <x v="4"/>
    <x v="0"/>
    <x v="2"/>
    <s v="Customers"/>
    <n v="1031"/>
  </r>
  <r>
    <x v="4"/>
    <x v="0"/>
    <x v="4"/>
    <s v="Customers"/>
    <n v="60366"/>
  </r>
  <r>
    <x v="4"/>
    <x v="0"/>
    <x v="6"/>
    <s v="Connections"/>
    <n v="15225"/>
  </r>
  <r>
    <x v="4"/>
    <x v="0"/>
    <x v="7"/>
    <s v="Connections"/>
    <n v="574"/>
  </r>
  <r>
    <x v="4"/>
    <x v="1"/>
    <x v="1"/>
    <s v="Customers"/>
    <n v="5323"/>
  </r>
  <r>
    <x v="4"/>
    <x v="1"/>
    <x v="2"/>
    <s v="Customers"/>
    <n v="1033"/>
  </r>
  <r>
    <x v="4"/>
    <x v="1"/>
    <x v="4"/>
    <s v="Customers"/>
    <n v="60468"/>
  </r>
  <r>
    <x v="4"/>
    <x v="1"/>
    <x v="6"/>
    <s v="Connections"/>
    <n v="15253"/>
  </r>
  <r>
    <x v="4"/>
    <x v="1"/>
    <x v="7"/>
    <s v="Connections"/>
    <n v="575"/>
  </r>
  <r>
    <x v="4"/>
    <x v="2"/>
    <x v="1"/>
    <s v="Customers"/>
    <n v="5523"/>
  </r>
  <r>
    <x v="4"/>
    <x v="2"/>
    <x v="2"/>
    <s v="Customers"/>
    <n v="1006"/>
  </r>
  <r>
    <x v="4"/>
    <x v="2"/>
    <x v="4"/>
    <s v="Customers"/>
    <n v="60593"/>
  </r>
  <r>
    <x v="4"/>
    <x v="2"/>
    <x v="6"/>
    <s v="Connections"/>
    <n v="15386"/>
  </r>
  <r>
    <x v="4"/>
    <x v="2"/>
    <x v="7"/>
    <s v="Connections"/>
    <n v="582"/>
  </r>
  <r>
    <x v="4"/>
    <x v="3"/>
    <x v="1"/>
    <s v="Customers"/>
    <n v="5703"/>
  </r>
  <r>
    <x v="4"/>
    <x v="3"/>
    <x v="2"/>
    <s v="Customers"/>
    <n v="985"/>
  </r>
  <r>
    <x v="4"/>
    <x v="3"/>
    <x v="4"/>
    <s v="Customers"/>
    <n v="61252"/>
  </r>
  <r>
    <x v="4"/>
    <x v="3"/>
    <x v="6"/>
    <s v="Connections"/>
    <n v="17184"/>
  </r>
  <r>
    <x v="4"/>
    <x v="3"/>
    <x v="7"/>
    <s v="Connections"/>
    <n v="579"/>
  </r>
  <r>
    <x v="4"/>
    <x v="4"/>
    <x v="1"/>
    <s v="Customers"/>
    <n v="5681"/>
  </r>
  <r>
    <x v="4"/>
    <x v="4"/>
    <x v="2"/>
    <s v="Customers"/>
    <n v="1022"/>
  </r>
  <r>
    <x v="4"/>
    <x v="4"/>
    <x v="4"/>
    <s v="Customers"/>
    <n v="61502"/>
  </r>
  <r>
    <x v="4"/>
    <x v="4"/>
    <x v="6"/>
    <s v="Connections"/>
    <n v="17184"/>
  </r>
  <r>
    <x v="4"/>
    <x v="4"/>
    <x v="7"/>
    <s v="Connections"/>
    <n v="579"/>
  </r>
  <r>
    <x v="4"/>
    <x v="5"/>
    <x v="1"/>
    <s v="Customers"/>
    <n v="5776"/>
  </r>
  <r>
    <x v="4"/>
    <x v="5"/>
    <x v="2"/>
    <s v="Customers"/>
    <n v="989"/>
  </r>
  <r>
    <x v="4"/>
    <x v="5"/>
    <x v="4"/>
    <s v="Customers"/>
    <n v="61803"/>
  </r>
  <r>
    <x v="4"/>
    <x v="5"/>
    <x v="6"/>
    <s v="Connections"/>
    <n v="17186"/>
  </r>
  <r>
    <x v="4"/>
    <x v="5"/>
    <x v="7"/>
    <s v="Connections"/>
    <n v="575"/>
  </r>
  <r>
    <x v="4"/>
    <x v="6"/>
    <x v="1"/>
    <s v="Customers"/>
    <n v="5842"/>
  </r>
  <r>
    <x v="4"/>
    <x v="6"/>
    <x v="2"/>
    <s v="Customers"/>
    <n v="985"/>
  </r>
  <r>
    <x v="4"/>
    <x v="6"/>
    <x v="4"/>
    <s v="Customers"/>
    <n v="61915"/>
  </r>
  <r>
    <x v="4"/>
    <x v="6"/>
    <x v="6"/>
    <s v="Connections"/>
    <n v="17201"/>
  </r>
  <r>
    <x v="4"/>
    <x v="6"/>
    <x v="7"/>
    <s v="Connections"/>
    <n v="572"/>
  </r>
  <r>
    <x v="4"/>
    <x v="7"/>
    <x v="1"/>
    <s v="Customers"/>
    <n v="5909"/>
  </r>
  <r>
    <x v="4"/>
    <x v="7"/>
    <x v="2"/>
    <s v="Customers"/>
    <n v="943"/>
  </r>
  <r>
    <x v="4"/>
    <x v="7"/>
    <x v="4"/>
    <s v="Customers"/>
    <n v="62027"/>
  </r>
  <r>
    <x v="4"/>
    <x v="7"/>
    <x v="6"/>
    <s v="Connections"/>
    <n v="17201"/>
  </r>
  <r>
    <x v="4"/>
    <x v="7"/>
    <x v="7"/>
    <s v="Connections"/>
    <n v="577"/>
  </r>
  <r>
    <x v="4"/>
    <x v="8"/>
    <x v="1"/>
    <s v="Customers"/>
    <n v="5903"/>
  </r>
  <r>
    <x v="4"/>
    <x v="8"/>
    <x v="2"/>
    <s v="Customers"/>
    <n v="971"/>
  </r>
  <r>
    <x v="4"/>
    <x v="8"/>
    <x v="4"/>
    <s v="Customers"/>
    <n v="62297"/>
  </r>
  <r>
    <x v="4"/>
    <x v="8"/>
    <x v="6"/>
    <s v="Connections"/>
    <n v="17249"/>
  </r>
  <r>
    <x v="4"/>
    <x v="8"/>
    <x v="7"/>
    <s v="Connections"/>
    <n v="576"/>
  </r>
  <r>
    <x v="5"/>
    <x v="0"/>
    <x v="1"/>
    <s v="Customers"/>
    <n v="2496"/>
  </r>
  <r>
    <x v="5"/>
    <x v="0"/>
    <x v="2"/>
    <s v="Customers"/>
    <n v="218"/>
  </r>
  <r>
    <x v="5"/>
    <x v="0"/>
    <x v="4"/>
    <s v="Customers"/>
    <n v="25999"/>
  </r>
  <r>
    <x v="5"/>
    <x v="0"/>
    <x v="5"/>
    <s v="Connections"/>
    <n v="752"/>
  </r>
  <r>
    <x v="5"/>
    <x v="0"/>
    <x v="6"/>
    <s v="Connections"/>
    <n v="5737"/>
  </r>
  <r>
    <x v="5"/>
    <x v="0"/>
    <x v="7"/>
    <s v="Connections"/>
    <n v="36"/>
  </r>
  <r>
    <x v="5"/>
    <x v="1"/>
    <x v="1"/>
    <s v="Customers"/>
    <n v="2512"/>
  </r>
  <r>
    <x v="5"/>
    <x v="1"/>
    <x v="2"/>
    <s v="Customers"/>
    <n v="204"/>
  </r>
  <r>
    <x v="5"/>
    <x v="1"/>
    <x v="4"/>
    <s v="Customers"/>
    <n v="26092"/>
  </r>
  <r>
    <x v="5"/>
    <x v="1"/>
    <x v="5"/>
    <s v="Connections"/>
    <n v="711"/>
  </r>
  <r>
    <x v="5"/>
    <x v="1"/>
    <x v="6"/>
    <s v="Connections"/>
    <n v="5723"/>
  </r>
  <r>
    <x v="5"/>
    <x v="1"/>
    <x v="7"/>
    <s v="Connections"/>
    <n v="47"/>
  </r>
  <r>
    <x v="5"/>
    <x v="2"/>
    <x v="0"/>
    <s v="Connections"/>
    <n v="1"/>
  </r>
  <r>
    <x v="5"/>
    <x v="2"/>
    <x v="1"/>
    <s v="Customers"/>
    <n v="2488"/>
  </r>
  <r>
    <x v="5"/>
    <x v="2"/>
    <x v="2"/>
    <s v="Customers"/>
    <n v="197"/>
  </r>
  <r>
    <x v="5"/>
    <x v="2"/>
    <x v="4"/>
    <s v="Customers"/>
    <n v="26371"/>
  </r>
  <r>
    <x v="5"/>
    <x v="2"/>
    <x v="5"/>
    <s v="Connections"/>
    <n v="662"/>
  </r>
  <r>
    <x v="5"/>
    <x v="2"/>
    <x v="6"/>
    <s v="Connections"/>
    <n v="5758"/>
  </r>
  <r>
    <x v="5"/>
    <x v="2"/>
    <x v="7"/>
    <s v="Connections"/>
    <n v="50"/>
  </r>
  <r>
    <x v="5"/>
    <x v="3"/>
    <x v="0"/>
    <s v="Connections"/>
    <n v="1"/>
  </r>
  <r>
    <x v="5"/>
    <x v="3"/>
    <x v="1"/>
    <s v="Customers"/>
    <n v="2492"/>
  </r>
  <r>
    <x v="5"/>
    <x v="3"/>
    <x v="2"/>
    <s v="Customers"/>
    <n v="203"/>
  </r>
  <r>
    <x v="5"/>
    <x v="3"/>
    <x v="4"/>
    <s v="Customers"/>
    <n v="26550"/>
  </r>
  <r>
    <x v="5"/>
    <x v="3"/>
    <x v="5"/>
    <s v="Connections"/>
    <n v="696"/>
  </r>
  <r>
    <x v="5"/>
    <x v="3"/>
    <x v="6"/>
    <s v="Connections"/>
    <n v="5815"/>
  </r>
  <r>
    <x v="5"/>
    <x v="3"/>
    <x v="7"/>
    <s v="Connections"/>
    <n v="48"/>
  </r>
  <r>
    <x v="5"/>
    <x v="4"/>
    <x v="0"/>
    <s v="Connections"/>
    <n v="1"/>
  </r>
  <r>
    <x v="5"/>
    <x v="4"/>
    <x v="1"/>
    <s v="Customers"/>
    <n v="2494"/>
  </r>
  <r>
    <x v="5"/>
    <x v="4"/>
    <x v="2"/>
    <s v="Customers"/>
    <n v="188"/>
  </r>
  <r>
    <x v="5"/>
    <x v="4"/>
    <x v="4"/>
    <s v="Customers"/>
    <n v="26773"/>
  </r>
  <r>
    <x v="5"/>
    <x v="4"/>
    <x v="5"/>
    <s v="Connections"/>
    <n v="646"/>
  </r>
  <r>
    <x v="5"/>
    <x v="4"/>
    <x v="6"/>
    <s v="Connections"/>
    <n v="5949"/>
  </r>
  <r>
    <x v="5"/>
    <x v="4"/>
    <x v="7"/>
    <s v="Connections"/>
    <n v="46"/>
  </r>
  <r>
    <x v="5"/>
    <x v="5"/>
    <x v="0"/>
    <s v="Connections"/>
    <n v="1"/>
  </r>
  <r>
    <x v="5"/>
    <x v="5"/>
    <x v="1"/>
    <s v="Customers"/>
    <n v="2486"/>
  </r>
  <r>
    <x v="5"/>
    <x v="5"/>
    <x v="2"/>
    <s v="Customers"/>
    <n v="196"/>
  </r>
  <r>
    <x v="5"/>
    <x v="5"/>
    <x v="4"/>
    <s v="Customers"/>
    <n v="27036"/>
  </r>
  <r>
    <x v="5"/>
    <x v="5"/>
    <x v="5"/>
    <s v="Connections"/>
    <n v="638"/>
  </r>
  <r>
    <x v="5"/>
    <x v="5"/>
    <x v="6"/>
    <s v="Connections"/>
    <n v="6007"/>
  </r>
  <r>
    <x v="5"/>
    <x v="5"/>
    <x v="7"/>
    <s v="Connections"/>
    <n v="46"/>
  </r>
  <r>
    <x v="5"/>
    <x v="6"/>
    <x v="0"/>
    <s v="Connections"/>
    <n v="1"/>
  </r>
  <r>
    <x v="5"/>
    <x v="6"/>
    <x v="1"/>
    <s v="Customers"/>
    <n v="2505"/>
  </r>
  <r>
    <x v="5"/>
    <x v="6"/>
    <x v="2"/>
    <s v="Customers"/>
    <n v="201"/>
  </r>
  <r>
    <x v="5"/>
    <x v="6"/>
    <x v="4"/>
    <s v="Customers"/>
    <n v="27335"/>
  </r>
  <r>
    <x v="5"/>
    <x v="6"/>
    <x v="5"/>
    <s v="Connections"/>
    <n v="499"/>
  </r>
  <r>
    <x v="5"/>
    <x v="6"/>
    <x v="6"/>
    <s v="Connections"/>
    <n v="6010"/>
  </r>
  <r>
    <x v="5"/>
    <x v="6"/>
    <x v="7"/>
    <s v="Connections"/>
    <n v="43"/>
  </r>
  <r>
    <x v="5"/>
    <x v="7"/>
    <x v="0"/>
    <s v="Connections"/>
    <n v="1"/>
  </r>
  <r>
    <x v="5"/>
    <x v="7"/>
    <x v="1"/>
    <s v="Customers"/>
    <n v="2530"/>
  </r>
  <r>
    <x v="5"/>
    <x v="7"/>
    <x v="2"/>
    <s v="Customers"/>
    <n v="200"/>
  </r>
  <r>
    <x v="5"/>
    <x v="7"/>
    <x v="4"/>
    <s v="Customers"/>
    <n v="27703"/>
  </r>
  <r>
    <x v="5"/>
    <x v="7"/>
    <x v="5"/>
    <s v="Connections"/>
    <n v="633"/>
  </r>
  <r>
    <x v="5"/>
    <x v="7"/>
    <x v="6"/>
    <s v="Connections"/>
    <n v="6017"/>
  </r>
  <r>
    <x v="5"/>
    <x v="7"/>
    <x v="7"/>
    <s v="Connections"/>
    <n v="42"/>
  </r>
  <r>
    <x v="5"/>
    <x v="8"/>
    <x v="0"/>
    <s v="Connections"/>
    <n v="1"/>
  </r>
  <r>
    <x v="5"/>
    <x v="8"/>
    <x v="1"/>
    <s v="Customers"/>
    <n v="2530"/>
  </r>
  <r>
    <x v="5"/>
    <x v="8"/>
    <x v="2"/>
    <s v="Customers"/>
    <n v="200"/>
  </r>
  <r>
    <x v="5"/>
    <x v="8"/>
    <x v="4"/>
    <s v="Customers"/>
    <n v="27975"/>
  </r>
  <r>
    <x v="5"/>
    <x v="8"/>
    <x v="5"/>
    <s v="Connections"/>
    <n v="620"/>
  </r>
  <r>
    <x v="5"/>
    <x v="8"/>
    <x v="6"/>
    <s v="Connections"/>
    <n v="6093"/>
  </r>
  <r>
    <x v="5"/>
    <x v="8"/>
    <x v="7"/>
    <s v="Connections"/>
    <n v="42"/>
  </r>
  <r>
    <x v="6"/>
    <x v="0"/>
    <x v="1"/>
    <s v="Customers"/>
    <n v="742"/>
  </r>
  <r>
    <x v="6"/>
    <x v="0"/>
    <x v="2"/>
    <s v="Customers"/>
    <n v="48"/>
  </r>
  <r>
    <x v="6"/>
    <x v="0"/>
    <x v="4"/>
    <s v="Customers"/>
    <n v="5967"/>
  </r>
  <r>
    <x v="6"/>
    <x v="0"/>
    <x v="5"/>
    <s v="Connections"/>
    <n v="31"/>
  </r>
  <r>
    <x v="6"/>
    <x v="0"/>
    <x v="6"/>
    <s v="Connections"/>
    <n v="1705"/>
  </r>
  <r>
    <x v="6"/>
    <x v="0"/>
    <x v="7"/>
    <s v="Connections"/>
    <n v="13"/>
  </r>
  <r>
    <x v="6"/>
    <x v="1"/>
    <x v="1"/>
    <s v="Customers"/>
    <n v="743"/>
  </r>
  <r>
    <x v="6"/>
    <x v="1"/>
    <x v="2"/>
    <s v="Customers"/>
    <n v="49"/>
  </r>
  <r>
    <x v="6"/>
    <x v="1"/>
    <x v="4"/>
    <s v="Customers"/>
    <n v="6006"/>
  </r>
  <r>
    <x v="6"/>
    <x v="1"/>
    <x v="5"/>
    <s v="Connections"/>
    <n v="27"/>
  </r>
  <r>
    <x v="6"/>
    <x v="1"/>
    <x v="6"/>
    <s v="Connections"/>
    <n v="1704"/>
  </r>
  <r>
    <x v="6"/>
    <x v="1"/>
    <x v="7"/>
    <s v="Connections"/>
    <n v="13"/>
  </r>
  <r>
    <x v="6"/>
    <x v="2"/>
    <x v="1"/>
    <s v="Customers"/>
    <n v="747"/>
  </r>
  <r>
    <x v="6"/>
    <x v="2"/>
    <x v="2"/>
    <s v="Customers"/>
    <n v="54"/>
  </r>
  <r>
    <x v="6"/>
    <x v="2"/>
    <x v="4"/>
    <s v="Customers"/>
    <n v="6115"/>
  </r>
  <r>
    <x v="6"/>
    <x v="2"/>
    <x v="5"/>
    <s v="Connections"/>
    <n v="27"/>
  </r>
  <r>
    <x v="6"/>
    <x v="2"/>
    <x v="6"/>
    <s v="Connections"/>
    <n v="1750"/>
  </r>
  <r>
    <x v="6"/>
    <x v="2"/>
    <x v="7"/>
    <s v="Connections"/>
    <n v="13"/>
  </r>
  <r>
    <x v="6"/>
    <x v="3"/>
    <x v="1"/>
    <s v="Customers"/>
    <n v="755"/>
  </r>
  <r>
    <x v="6"/>
    <x v="3"/>
    <x v="2"/>
    <s v="Customers"/>
    <n v="54"/>
  </r>
  <r>
    <x v="6"/>
    <x v="3"/>
    <x v="4"/>
    <s v="Customers"/>
    <n v="6213"/>
  </r>
  <r>
    <x v="6"/>
    <x v="3"/>
    <x v="5"/>
    <s v="Connections"/>
    <n v="27"/>
  </r>
  <r>
    <x v="6"/>
    <x v="3"/>
    <x v="6"/>
    <s v="Connections"/>
    <n v="1796"/>
  </r>
  <r>
    <x v="6"/>
    <x v="3"/>
    <x v="7"/>
    <s v="Connections"/>
    <n v="13"/>
  </r>
  <r>
    <x v="6"/>
    <x v="4"/>
    <x v="1"/>
    <s v="Customers"/>
    <n v="782"/>
  </r>
  <r>
    <x v="6"/>
    <x v="4"/>
    <x v="2"/>
    <s v="Customers"/>
    <n v="50"/>
  </r>
  <r>
    <x v="6"/>
    <x v="4"/>
    <x v="4"/>
    <s v="Customers"/>
    <n v="6324"/>
  </r>
  <r>
    <x v="6"/>
    <x v="4"/>
    <x v="5"/>
    <s v="Connections"/>
    <n v="26"/>
  </r>
  <r>
    <x v="6"/>
    <x v="4"/>
    <x v="6"/>
    <s v="Connections"/>
    <n v="1813"/>
  </r>
  <r>
    <x v="6"/>
    <x v="4"/>
    <x v="7"/>
    <s v="Connections"/>
    <n v="13"/>
  </r>
  <r>
    <x v="6"/>
    <x v="5"/>
    <x v="1"/>
    <s v="Customers"/>
    <n v="777"/>
  </r>
  <r>
    <x v="6"/>
    <x v="5"/>
    <x v="2"/>
    <s v="Customers"/>
    <n v="59"/>
  </r>
  <r>
    <x v="6"/>
    <x v="5"/>
    <x v="4"/>
    <s v="Customers"/>
    <n v="6447"/>
  </r>
  <r>
    <x v="6"/>
    <x v="5"/>
    <x v="5"/>
    <s v="Connections"/>
    <n v="26"/>
  </r>
  <r>
    <x v="6"/>
    <x v="5"/>
    <x v="6"/>
    <s v="Connections"/>
    <n v="1848"/>
  </r>
  <r>
    <x v="6"/>
    <x v="5"/>
    <x v="7"/>
    <s v="Connections"/>
    <n v="14"/>
  </r>
  <r>
    <x v="6"/>
    <x v="6"/>
    <x v="1"/>
    <s v="Customers"/>
    <n v="784"/>
  </r>
  <r>
    <x v="6"/>
    <x v="6"/>
    <x v="2"/>
    <s v="Customers"/>
    <n v="59"/>
  </r>
  <r>
    <x v="6"/>
    <x v="6"/>
    <x v="4"/>
    <s v="Customers"/>
    <n v="6542"/>
  </r>
  <r>
    <x v="6"/>
    <x v="6"/>
    <x v="5"/>
    <s v="Connections"/>
    <n v="26"/>
  </r>
  <r>
    <x v="6"/>
    <x v="6"/>
    <x v="6"/>
    <s v="Connections"/>
    <n v="1845"/>
  </r>
  <r>
    <x v="6"/>
    <x v="6"/>
    <x v="7"/>
    <s v="Connections"/>
    <n v="14"/>
  </r>
  <r>
    <x v="6"/>
    <x v="7"/>
    <x v="1"/>
    <s v="Customers"/>
    <n v="786"/>
  </r>
  <r>
    <x v="6"/>
    <x v="7"/>
    <x v="2"/>
    <s v="Customers"/>
    <n v="61"/>
  </r>
  <r>
    <x v="6"/>
    <x v="7"/>
    <x v="4"/>
    <s v="Customers"/>
    <n v="6612"/>
  </r>
  <r>
    <x v="6"/>
    <x v="7"/>
    <x v="5"/>
    <s v="Connections"/>
    <n v="26"/>
  </r>
  <r>
    <x v="6"/>
    <x v="7"/>
    <x v="6"/>
    <s v="Connections"/>
    <n v="1845"/>
  </r>
  <r>
    <x v="6"/>
    <x v="7"/>
    <x v="7"/>
    <s v="Connections"/>
    <n v="14"/>
  </r>
  <r>
    <x v="6"/>
    <x v="8"/>
    <x v="1"/>
    <s v="Customers"/>
    <n v="795"/>
  </r>
  <r>
    <x v="6"/>
    <x v="8"/>
    <x v="2"/>
    <s v="Customers"/>
    <n v="63"/>
  </r>
  <r>
    <x v="6"/>
    <x v="8"/>
    <x v="4"/>
    <s v="Customers"/>
    <n v="6642"/>
  </r>
  <r>
    <x v="6"/>
    <x v="8"/>
    <x v="5"/>
    <s v="Connections"/>
    <n v="26"/>
  </r>
  <r>
    <x v="6"/>
    <x v="8"/>
    <x v="6"/>
    <s v="Connections"/>
    <n v="1861"/>
  </r>
  <r>
    <x v="6"/>
    <x v="8"/>
    <x v="7"/>
    <s v="Connections"/>
    <n v="14"/>
  </r>
  <r>
    <x v="7"/>
    <x v="0"/>
    <x v="1"/>
    <s v="Customers"/>
    <n v="157"/>
  </r>
  <r>
    <x v="7"/>
    <x v="0"/>
    <x v="2"/>
    <s v="Customers"/>
    <n v="13"/>
  </r>
  <r>
    <x v="7"/>
    <x v="0"/>
    <x v="4"/>
    <s v="Customers"/>
    <n v="1059"/>
  </r>
  <r>
    <x v="7"/>
    <x v="0"/>
    <x v="5"/>
    <s v="Connections"/>
    <n v="23"/>
  </r>
  <r>
    <x v="7"/>
    <x v="0"/>
    <x v="6"/>
    <s v="Connections"/>
    <n v="328"/>
  </r>
  <r>
    <x v="7"/>
    <x v="0"/>
    <x v="7"/>
    <s v="Connections"/>
    <n v="4"/>
  </r>
  <r>
    <x v="7"/>
    <x v="1"/>
    <x v="1"/>
    <s v="Customers"/>
    <n v="162"/>
  </r>
  <r>
    <x v="7"/>
    <x v="1"/>
    <x v="2"/>
    <s v="Customers"/>
    <n v="13"/>
  </r>
  <r>
    <x v="7"/>
    <x v="1"/>
    <x v="4"/>
    <s v="Customers"/>
    <n v="1072"/>
  </r>
  <r>
    <x v="7"/>
    <x v="1"/>
    <x v="5"/>
    <s v="Connections"/>
    <n v="23"/>
  </r>
  <r>
    <x v="7"/>
    <x v="1"/>
    <x v="6"/>
    <s v="Connections"/>
    <n v="328"/>
  </r>
  <r>
    <x v="7"/>
    <x v="1"/>
    <x v="7"/>
    <s v="Connections"/>
    <n v="4"/>
  </r>
  <r>
    <x v="7"/>
    <x v="2"/>
    <x v="1"/>
    <s v="Customers"/>
    <n v="160"/>
  </r>
  <r>
    <x v="7"/>
    <x v="2"/>
    <x v="2"/>
    <s v="Customers"/>
    <n v="12"/>
  </r>
  <r>
    <x v="7"/>
    <x v="2"/>
    <x v="4"/>
    <s v="Customers"/>
    <n v="1065"/>
  </r>
  <r>
    <x v="7"/>
    <x v="2"/>
    <x v="5"/>
    <s v="Connections"/>
    <n v="23"/>
  </r>
  <r>
    <x v="7"/>
    <x v="2"/>
    <x v="6"/>
    <s v="Connections"/>
    <n v="328"/>
  </r>
  <r>
    <x v="7"/>
    <x v="2"/>
    <x v="7"/>
    <s v="Connections"/>
    <n v="4"/>
  </r>
  <r>
    <x v="7"/>
    <x v="3"/>
    <x v="1"/>
    <s v="Customers"/>
    <n v="149"/>
  </r>
  <r>
    <x v="7"/>
    <x v="3"/>
    <x v="2"/>
    <s v="Customers"/>
    <n v="12"/>
  </r>
  <r>
    <x v="7"/>
    <x v="3"/>
    <x v="4"/>
    <s v="Customers"/>
    <n v="1047"/>
  </r>
  <r>
    <x v="7"/>
    <x v="3"/>
    <x v="5"/>
    <s v="Connections"/>
    <n v="22"/>
  </r>
  <r>
    <x v="7"/>
    <x v="3"/>
    <x v="6"/>
    <s v="Connections"/>
    <n v="328"/>
  </r>
  <r>
    <x v="7"/>
    <x v="3"/>
    <x v="7"/>
    <s v="Connections"/>
    <n v="4"/>
  </r>
  <r>
    <x v="7"/>
    <x v="4"/>
    <x v="1"/>
    <s v="Customers"/>
    <n v="150"/>
  </r>
  <r>
    <x v="7"/>
    <x v="4"/>
    <x v="2"/>
    <s v="Customers"/>
    <n v="12"/>
  </r>
  <r>
    <x v="7"/>
    <x v="4"/>
    <x v="4"/>
    <s v="Customers"/>
    <n v="1060"/>
  </r>
  <r>
    <x v="7"/>
    <x v="4"/>
    <x v="5"/>
    <s v="Connections"/>
    <n v="22"/>
  </r>
  <r>
    <x v="7"/>
    <x v="4"/>
    <x v="6"/>
    <s v="Connections"/>
    <n v="328"/>
  </r>
  <r>
    <x v="7"/>
    <x v="4"/>
    <x v="7"/>
    <s v="Connections"/>
    <n v="4"/>
  </r>
  <r>
    <x v="7"/>
    <x v="5"/>
    <x v="1"/>
    <s v="Customers"/>
    <n v="149"/>
  </r>
  <r>
    <x v="7"/>
    <x v="5"/>
    <x v="2"/>
    <s v="Customers"/>
    <n v="12"/>
  </r>
  <r>
    <x v="7"/>
    <x v="5"/>
    <x v="4"/>
    <s v="Customers"/>
    <n v="1062"/>
  </r>
  <r>
    <x v="7"/>
    <x v="5"/>
    <x v="5"/>
    <s v="Connections"/>
    <n v="22"/>
  </r>
  <r>
    <x v="7"/>
    <x v="5"/>
    <x v="6"/>
    <s v="Connections"/>
    <n v="328"/>
  </r>
  <r>
    <x v="7"/>
    <x v="5"/>
    <x v="7"/>
    <s v="Connections"/>
    <n v="4"/>
  </r>
  <r>
    <x v="7"/>
    <x v="6"/>
    <x v="1"/>
    <s v="Customers"/>
    <n v="151"/>
  </r>
  <r>
    <x v="7"/>
    <x v="6"/>
    <x v="2"/>
    <s v="Customers"/>
    <n v="12"/>
  </r>
  <r>
    <x v="7"/>
    <x v="6"/>
    <x v="4"/>
    <s v="Customers"/>
    <n v="1061"/>
  </r>
  <r>
    <x v="7"/>
    <x v="6"/>
    <x v="5"/>
    <s v="Connections"/>
    <n v="22"/>
  </r>
  <r>
    <x v="7"/>
    <x v="6"/>
    <x v="6"/>
    <s v="Connections"/>
    <n v="324"/>
  </r>
  <r>
    <x v="7"/>
    <x v="6"/>
    <x v="7"/>
    <s v="Connections"/>
    <n v="4"/>
  </r>
  <r>
    <x v="7"/>
    <x v="7"/>
    <x v="1"/>
    <s v="Customers"/>
    <n v="151"/>
  </r>
  <r>
    <x v="7"/>
    <x v="7"/>
    <x v="2"/>
    <s v="Customers"/>
    <n v="12"/>
  </r>
  <r>
    <x v="7"/>
    <x v="7"/>
    <x v="4"/>
    <s v="Customers"/>
    <n v="1061"/>
  </r>
  <r>
    <x v="7"/>
    <x v="7"/>
    <x v="5"/>
    <s v="Connections"/>
    <n v="23"/>
  </r>
  <r>
    <x v="7"/>
    <x v="7"/>
    <x v="6"/>
    <s v="Connections"/>
    <n v="324"/>
  </r>
  <r>
    <x v="7"/>
    <x v="7"/>
    <x v="7"/>
    <s v="Connections"/>
    <n v="4"/>
  </r>
  <r>
    <x v="7"/>
    <x v="8"/>
    <x v="1"/>
    <s v="Customers"/>
    <n v="153"/>
  </r>
  <r>
    <x v="7"/>
    <x v="8"/>
    <x v="2"/>
    <s v="Customers"/>
    <n v="12"/>
  </r>
  <r>
    <x v="7"/>
    <x v="8"/>
    <x v="4"/>
    <s v="Customers"/>
    <n v="1060"/>
  </r>
  <r>
    <x v="7"/>
    <x v="8"/>
    <x v="5"/>
    <s v="Connections"/>
    <n v="22"/>
  </r>
  <r>
    <x v="7"/>
    <x v="8"/>
    <x v="6"/>
    <s v="Connections"/>
    <n v="324"/>
  </r>
  <r>
    <x v="7"/>
    <x v="8"/>
    <x v="7"/>
    <s v="Connections"/>
    <n v="4"/>
  </r>
  <r>
    <x v="8"/>
    <x v="0"/>
    <x v="1"/>
    <s v="Customers"/>
    <n v="164"/>
  </r>
  <r>
    <x v="8"/>
    <x v="0"/>
    <x v="2"/>
    <s v="Customers"/>
    <n v="11"/>
  </r>
  <r>
    <x v="8"/>
    <x v="0"/>
    <x v="4"/>
    <s v="Customers"/>
    <n v="1884"/>
  </r>
  <r>
    <x v="8"/>
    <x v="0"/>
    <x v="6"/>
    <s v="Connections"/>
    <n v="451"/>
  </r>
  <r>
    <x v="8"/>
    <x v="0"/>
    <x v="7"/>
    <s v="Connections"/>
    <n v="18"/>
  </r>
  <r>
    <x v="8"/>
    <x v="1"/>
    <x v="1"/>
    <s v="Customers"/>
    <n v="161"/>
  </r>
  <r>
    <x v="8"/>
    <x v="1"/>
    <x v="2"/>
    <s v="Customers"/>
    <n v="11"/>
  </r>
  <r>
    <x v="8"/>
    <x v="1"/>
    <x v="4"/>
    <s v="Customers"/>
    <n v="1965"/>
  </r>
  <r>
    <x v="8"/>
    <x v="1"/>
    <x v="6"/>
    <s v="Connections"/>
    <n v="558"/>
  </r>
  <r>
    <x v="8"/>
    <x v="1"/>
    <x v="7"/>
    <s v="Connections"/>
    <n v="17"/>
  </r>
  <r>
    <x v="8"/>
    <x v="2"/>
    <x v="1"/>
    <s v="Customers"/>
    <n v="165"/>
  </r>
  <r>
    <x v="8"/>
    <x v="2"/>
    <x v="2"/>
    <s v="Customers"/>
    <n v="9"/>
  </r>
  <r>
    <x v="8"/>
    <x v="2"/>
    <x v="4"/>
    <s v="Customers"/>
    <n v="2068"/>
  </r>
  <r>
    <x v="8"/>
    <x v="2"/>
    <x v="6"/>
    <s v="Connections"/>
    <n v="556"/>
  </r>
  <r>
    <x v="8"/>
    <x v="2"/>
    <x v="7"/>
    <s v="Connections"/>
    <n v="17"/>
  </r>
  <r>
    <x v="8"/>
    <x v="3"/>
    <x v="1"/>
    <s v="Customers"/>
    <n v="165"/>
  </r>
  <r>
    <x v="8"/>
    <x v="3"/>
    <x v="2"/>
    <s v="Customers"/>
    <n v="9"/>
  </r>
  <r>
    <x v="8"/>
    <x v="3"/>
    <x v="4"/>
    <s v="Customers"/>
    <n v="2131"/>
  </r>
  <r>
    <x v="8"/>
    <x v="3"/>
    <x v="6"/>
    <s v="Connections"/>
    <n v="558"/>
  </r>
  <r>
    <x v="8"/>
    <x v="3"/>
    <x v="7"/>
    <s v="Connections"/>
    <n v="17"/>
  </r>
  <r>
    <x v="8"/>
    <x v="4"/>
    <x v="1"/>
    <s v="Customers"/>
    <n v="174"/>
  </r>
  <r>
    <x v="8"/>
    <x v="4"/>
    <x v="2"/>
    <s v="Customers"/>
    <n v="10"/>
  </r>
  <r>
    <x v="8"/>
    <x v="4"/>
    <x v="4"/>
    <s v="Customers"/>
    <n v="2182"/>
  </r>
  <r>
    <x v="8"/>
    <x v="4"/>
    <x v="6"/>
    <s v="Connections"/>
    <n v="576"/>
  </r>
  <r>
    <x v="8"/>
    <x v="4"/>
    <x v="7"/>
    <s v="Connections"/>
    <n v="17"/>
  </r>
  <r>
    <x v="8"/>
    <x v="5"/>
    <x v="1"/>
    <s v="Customers"/>
    <n v="175"/>
  </r>
  <r>
    <x v="8"/>
    <x v="5"/>
    <x v="2"/>
    <s v="Customers"/>
    <n v="10"/>
  </r>
  <r>
    <x v="8"/>
    <x v="5"/>
    <x v="4"/>
    <s v="Customers"/>
    <n v="2224"/>
  </r>
  <r>
    <x v="8"/>
    <x v="5"/>
    <x v="6"/>
    <s v="Connections"/>
    <n v="582"/>
  </r>
  <r>
    <x v="8"/>
    <x v="5"/>
    <x v="7"/>
    <s v="Connections"/>
    <n v="17"/>
  </r>
  <r>
    <x v="8"/>
    <x v="6"/>
    <x v="1"/>
    <s v="Customers"/>
    <n v="163"/>
  </r>
  <r>
    <x v="8"/>
    <x v="6"/>
    <x v="2"/>
    <s v="Customers"/>
    <n v="9"/>
  </r>
  <r>
    <x v="8"/>
    <x v="6"/>
    <x v="4"/>
    <s v="Customers"/>
    <n v="2273"/>
  </r>
  <r>
    <x v="8"/>
    <x v="6"/>
    <x v="6"/>
    <s v="Connections"/>
    <n v="589"/>
  </r>
  <r>
    <x v="8"/>
    <x v="6"/>
    <x v="7"/>
    <s v="Connections"/>
    <n v="17"/>
  </r>
  <r>
    <x v="8"/>
    <x v="7"/>
    <x v="1"/>
    <s v="Customers"/>
    <n v="171"/>
  </r>
  <r>
    <x v="8"/>
    <x v="7"/>
    <x v="2"/>
    <s v="Customers"/>
    <n v="9"/>
  </r>
  <r>
    <x v="8"/>
    <x v="7"/>
    <x v="4"/>
    <s v="Customers"/>
    <n v="2395"/>
  </r>
  <r>
    <x v="8"/>
    <x v="7"/>
    <x v="6"/>
    <s v="Connections"/>
    <n v="589"/>
  </r>
  <r>
    <x v="8"/>
    <x v="7"/>
    <x v="7"/>
    <s v="Connections"/>
    <n v="17"/>
  </r>
  <r>
    <x v="8"/>
    <x v="8"/>
    <x v="1"/>
    <s v="Customers"/>
    <n v="172"/>
  </r>
  <r>
    <x v="8"/>
    <x v="8"/>
    <x v="2"/>
    <s v="Customers"/>
    <n v="9"/>
  </r>
  <r>
    <x v="8"/>
    <x v="8"/>
    <x v="4"/>
    <s v="Customers"/>
    <n v="2437"/>
  </r>
  <r>
    <x v="8"/>
    <x v="8"/>
    <x v="6"/>
    <s v="Connections"/>
    <n v="599"/>
  </r>
  <r>
    <x v="8"/>
    <x v="8"/>
    <x v="7"/>
    <s v="Connections"/>
    <n v="17"/>
  </r>
  <r>
    <x v="9"/>
    <x v="0"/>
    <x v="0"/>
    <s v="Connections"/>
    <n v="1"/>
  </r>
  <r>
    <x v="9"/>
    <x v="0"/>
    <x v="1"/>
    <s v="Customers"/>
    <n v="1360"/>
  </r>
  <r>
    <x v="9"/>
    <x v="0"/>
    <x v="2"/>
    <s v="Customers"/>
    <n v="102"/>
  </r>
  <r>
    <x v="9"/>
    <x v="0"/>
    <x v="4"/>
    <s v="Customers"/>
    <n v="10242"/>
  </r>
  <r>
    <x v="9"/>
    <x v="0"/>
    <x v="5"/>
    <s v="Connections"/>
    <n v="18"/>
  </r>
  <r>
    <x v="9"/>
    <x v="0"/>
    <x v="6"/>
    <s v="Connections"/>
    <n v="3007"/>
  </r>
  <r>
    <x v="9"/>
    <x v="0"/>
    <x v="7"/>
    <s v="Connections"/>
    <n v="30"/>
  </r>
  <r>
    <x v="9"/>
    <x v="1"/>
    <x v="0"/>
    <s v="Connections"/>
    <n v="1"/>
  </r>
  <r>
    <x v="9"/>
    <x v="1"/>
    <x v="1"/>
    <s v="Customers"/>
    <n v="1381"/>
  </r>
  <r>
    <x v="9"/>
    <x v="1"/>
    <x v="2"/>
    <s v="Customers"/>
    <n v="101"/>
  </r>
  <r>
    <x v="9"/>
    <x v="1"/>
    <x v="4"/>
    <s v="Customers"/>
    <n v="10312"/>
  </r>
  <r>
    <x v="9"/>
    <x v="1"/>
    <x v="5"/>
    <s v="Connections"/>
    <n v="15"/>
  </r>
  <r>
    <x v="9"/>
    <x v="1"/>
    <x v="6"/>
    <s v="Connections"/>
    <n v="2932"/>
  </r>
  <r>
    <x v="9"/>
    <x v="1"/>
    <x v="7"/>
    <s v="Connections"/>
    <n v="30"/>
  </r>
  <r>
    <x v="9"/>
    <x v="2"/>
    <x v="0"/>
    <s v="Connections"/>
    <n v="1"/>
  </r>
  <r>
    <x v="9"/>
    <x v="2"/>
    <x v="1"/>
    <s v="Customers"/>
    <n v="1418"/>
  </r>
  <r>
    <x v="9"/>
    <x v="2"/>
    <x v="2"/>
    <s v="Customers"/>
    <n v="126"/>
  </r>
  <r>
    <x v="9"/>
    <x v="2"/>
    <x v="4"/>
    <s v="Customers"/>
    <n v="10437"/>
  </r>
  <r>
    <x v="9"/>
    <x v="2"/>
    <x v="5"/>
    <s v="Connections"/>
    <n v="17"/>
  </r>
  <r>
    <x v="9"/>
    <x v="2"/>
    <x v="6"/>
    <s v="Connections"/>
    <n v="2932"/>
  </r>
  <r>
    <x v="9"/>
    <x v="2"/>
    <x v="7"/>
    <s v="Connections"/>
    <n v="31"/>
  </r>
  <r>
    <x v="9"/>
    <x v="3"/>
    <x v="0"/>
    <s v="Connections"/>
    <n v="1"/>
  </r>
  <r>
    <x v="9"/>
    <x v="3"/>
    <x v="1"/>
    <s v="Customers"/>
    <n v="1406"/>
  </r>
  <r>
    <x v="9"/>
    <x v="3"/>
    <x v="2"/>
    <s v="Customers"/>
    <n v="95"/>
  </r>
  <r>
    <x v="9"/>
    <x v="3"/>
    <x v="4"/>
    <s v="Customers"/>
    <n v="10882"/>
  </r>
  <r>
    <x v="9"/>
    <x v="3"/>
    <x v="5"/>
    <s v="Connections"/>
    <n v="17"/>
  </r>
  <r>
    <x v="9"/>
    <x v="3"/>
    <x v="6"/>
    <s v="Connections"/>
    <n v="2978"/>
  </r>
  <r>
    <x v="9"/>
    <x v="3"/>
    <x v="7"/>
    <s v="Connections"/>
    <n v="32"/>
  </r>
  <r>
    <x v="9"/>
    <x v="4"/>
    <x v="0"/>
    <s v="Connections"/>
    <n v="1"/>
  </r>
  <r>
    <x v="9"/>
    <x v="4"/>
    <x v="1"/>
    <s v="Customers"/>
    <n v="1418"/>
  </r>
  <r>
    <x v="9"/>
    <x v="4"/>
    <x v="2"/>
    <s v="Customers"/>
    <n v="97"/>
  </r>
  <r>
    <x v="9"/>
    <x v="4"/>
    <x v="4"/>
    <s v="Customers"/>
    <n v="10963"/>
  </r>
  <r>
    <x v="9"/>
    <x v="4"/>
    <x v="5"/>
    <s v="Connections"/>
    <n v="17"/>
  </r>
  <r>
    <x v="9"/>
    <x v="4"/>
    <x v="6"/>
    <s v="Connections"/>
    <n v="3006"/>
  </r>
  <r>
    <x v="9"/>
    <x v="4"/>
    <x v="7"/>
    <s v="Connections"/>
    <n v="32"/>
  </r>
  <r>
    <x v="9"/>
    <x v="5"/>
    <x v="0"/>
    <s v="Connections"/>
    <n v="1"/>
  </r>
  <r>
    <x v="9"/>
    <x v="5"/>
    <x v="1"/>
    <s v="Customers"/>
    <n v="1436"/>
  </r>
  <r>
    <x v="9"/>
    <x v="5"/>
    <x v="2"/>
    <s v="Customers"/>
    <n v="99"/>
  </r>
  <r>
    <x v="9"/>
    <x v="5"/>
    <x v="4"/>
    <s v="Customers"/>
    <n v="11076"/>
  </r>
  <r>
    <x v="9"/>
    <x v="5"/>
    <x v="5"/>
    <s v="Connections"/>
    <n v="17"/>
  </r>
  <r>
    <x v="9"/>
    <x v="5"/>
    <x v="6"/>
    <s v="Connections"/>
    <n v="3080"/>
  </r>
  <r>
    <x v="9"/>
    <x v="5"/>
    <x v="7"/>
    <s v="Connections"/>
    <n v="32"/>
  </r>
  <r>
    <x v="9"/>
    <x v="6"/>
    <x v="0"/>
    <s v="Connections"/>
    <n v="1"/>
  </r>
  <r>
    <x v="9"/>
    <x v="6"/>
    <x v="1"/>
    <s v="Customers"/>
    <n v="1158"/>
  </r>
  <r>
    <x v="9"/>
    <x v="6"/>
    <x v="2"/>
    <s v="Customers"/>
    <n v="103"/>
  </r>
  <r>
    <x v="9"/>
    <x v="6"/>
    <x v="4"/>
    <s v="Customers"/>
    <n v="10963"/>
  </r>
  <r>
    <x v="9"/>
    <x v="6"/>
    <x v="6"/>
    <s v="Connections"/>
    <n v="3103"/>
  </r>
  <r>
    <x v="9"/>
    <x v="6"/>
    <x v="7"/>
    <s v="Connections"/>
    <n v="31"/>
  </r>
  <r>
    <x v="9"/>
    <x v="7"/>
    <x v="0"/>
    <s v="Connections"/>
    <n v="1"/>
  </r>
  <r>
    <x v="9"/>
    <x v="7"/>
    <x v="1"/>
    <s v="Customers"/>
    <n v="1179"/>
  </r>
  <r>
    <x v="9"/>
    <x v="7"/>
    <x v="2"/>
    <s v="Customers"/>
    <n v="93"/>
  </r>
  <r>
    <x v="9"/>
    <x v="7"/>
    <x v="4"/>
    <s v="Customers"/>
    <n v="11156"/>
  </r>
  <r>
    <x v="9"/>
    <x v="7"/>
    <x v="5"/>
    <s v="Connections"/>
    <n v="0"/>
  </r>
  <r>
    <x v="9"/>
    <x v="7"/>
    <x v="6"/>
    <s v="Connections"/>
    <n v="3163"/>
  </r>
  <r>
    <x v="9"/>
    <x v="7"/>
    <x v="7"/>
    <s v="Connections"/>
    <n v="31"/>
  </r>
  <r>
    <x v="9"/>
    <x v="8"/>
    <x v="0"/>
    <s v="Connections"/>
    <n v="1"/>
  </r>
  <r>
    <x v="9"/>
    <x v="8"/>
    <x v="1"/>
    <s v="Customers"/>
    <n v="1337"/>
  </r>
  <r>
    <x v="9"/>
    <x v="8"/>
    <x v="2"/>
    <s v="Customers"/>
    <n v="70"/>
  </r>
  <r>
    <x v="9"/>
    <x v="8"/>
    <x v="4"/>
    <s v="Customers"/>
    <n v="11271"/>
  </r>
  <r>
    <x v="9"/>
    <x v="8"/>
    <x v="5"/>
    <s v="Connections"/>
    <n v="5"/>
  </r>
  <r>
    <x v="9"/>
    <x v="8"/>
    <x v="6"/>
    <s v="Connections"/>
    <n v="3161"/>
  </r>
  <r>
    <x v="9"/>
    <x v="8"/>
    <x v="7"/>
    <s v="Connections"/>
    <n v="29"/>
  </r>
  <r>
    <x v="10"/>
    <x v="0"/>
    <x v="1"/>
    <s v="Customers"/>
    <n v="11088"/>
  </r>
  <r>
    <x v="10"/>
    <x v="0"/>
    <x v="2"/>
    <s v="Customers"/>
    <n v="1435"/>
  </r>
  <r>
    <x v="10"/>
    <x v="0"/>
    <x v="3"/>
    <s v="Customers"/>
    <n v="3"/>
  </r>
  <r>
    <x v="10"/>
    <x v="0"/>
    <x v="4"/>
    <s v="Customers"/>
    <n v="147753"/>
  </r>
  <r>
    <x v="10"/>
    <x v="0"/>
    <x v="5"/>
    <s v="Connections"/>
    <n v="478"/>
  </r>
  <r>
    <x v="10"/>
    <x v="0"/>
    <x v="6"/>
    <s v="Connections"/>
    <n v="41763"/>
  </r>
  <r>
    <x v="10"/>
    <x v="0"/>
    <x v="7"/>
    <s v="Connections"/>
    <n v="1221"/>
  </r>
  <r>
    <x v="10"/>
    <x v="1"/>
    <x v="1"/>
    <s v="Customers"/>
    <n v="11211"/>
  </r>
  <r>
    <x v="10"/>
    <x v="1"/>
    <x v="2"/>
    <s v="Customers"/>
    <n v="1426"/>
  </r>
  <r>
    <x v="10"/>
    <x v="1"/>
    <x v="3"/>
    <s v="Customers"/>
    <n v="3"/>
  </r>
  <r>
    <x v="10"/>
    <x v="1"/>
    <x v="4"/>
    <s v="Customers"/>
    <n v="149071"/>
  </r>
  <r>
    <x v="10"/>
    <x v="1"/>
    <x v="5"/>
    <s v="Connections"/>
    <n v="478"/>
  </r>
  <r>
    <x v="10"/>
    <x v="1"/>
    <x v="6"/>
    <s v="Connections"/>
    <n v="41994"/>
  </r>
  <r>
    <x v="10"/>
    <x v="1"/>
    <x v="7"/>
    <s v="Connections"/>
    <n v="1200"/>
  </r>
  <r>
    <x v="10"/>
    <x v="2"/>
    <x v="1"/>
    <s v="Customers"/>
    <n v="11274"/>
  </r>
  <r>
    <x v="10"/>
    <x v="2"/>
    <x v="2"/>
    <s v="Customers"/>
    <n v="1458"/>
  </r>
  <r>
    <x v="10"/>
    <x v="2"/>
    <x v="3"/>
    <s v="Customers"/>
    <n v="3"/>
  </r>
  <r>
    <x v="10"/>
    <x v="2"/>
    <x v="4"/>
    <s v="Customers"/>
    <n v="150220"/>
  </r>
  <r>
    <x v="10"/>
    <x v="2"/>
    <x v="5"/>
    <s v="Connections"/>
    <n v="477"/>
  </r>
  <r>
    <x v="10"/>
    <x v="2"/>
    <x v="6"/>
    <s v="Connections"/>
    <n v="42564"/>
  </r>
  <r>
    <x v="10"/>
    <x v="2"/>
    <x v="7"/>
    <s v="Connections"/>
    <n v="1193"/>
  </r>
  <r>
    <x v="10"/>
    <x v="3"/>
    <x v="1"/>
    <s v="Customers"/>
    <n v="11389"/>
  </r>
  <r>
    <x v="10"/>
    <x v="3"/>
    <x v="2"/>
    <s v="Customers"/>
    <n v="1425"/>
  </r>
  <r>
    <x v="10"/>
    <x v="3"/>
    <x v="3"/>
    <s v="Customers"/>
    <n v="4"/>
  </r>
  <r>
    <x v="10"/>
    <x v="3"/>
    <x v="4"/>
    <s v="Customers"/>
    <n v="151914"/>
  </r>
  <r>
    <x v="10"/>
    <x v="3"/>
    <x v="5"/>
    <s v="Connections"/>
    <n v="476"/>
  </r>
  <r>
    <x v="10"/>
    <x v="3"/>
    <x v="6"/>
    <s v="Connections"/>
    <n v="43279"/>
  </r>
  <r>
    <x v="10"/>
    <x v="3"/>
    <x v="7"/>
    <s v="Connections"/>
    <n v="1196"/>
  </r>
  <r>
    <x v="10"/>
    <x v="4"/>
    <x v="1"/>
    <s v="Customers"/>
    <n v="11535"/>
  </r>
  <r>
    <x v="10"/>
    <x v="4"/>
    <x v="2"/>
    <s v="Customers"/>
    <n v="1403"/>
  </r>
  <r>
    <x v="10"/>
    <x v="4"/>
    <x v="3"/>
    <s v="Customers"/>
    <n v="4"/>
  </r>
  <r>
    <x v="10"/>
    <x v="4"/>
    <x v="4"/>
    <s v="Customers"/>
    <n v="154711"/>
  </r>
  <r>
    <x v="10"/>
    <x v="4"/>
    <x v="5"/>
    <s v="Connections"/>
    <n v="297"/>
  </r>
  <r>
    <x v="10"/>
    <x v="4"/>
    <x v="6"/>
    <s v="Connections"/>
    <n v="43782"/>
  </r>
  <r>
    <x v="10"/>
    <x v="4"/>
    <x v="7"/>
    <s v="Connections"/>
    <n v="1191"/>
  </r>
  <r>
    <x v="10"/>
    <x v="5"/>
    <x v="1"/>
    <s v="Customers"/>
    <n v="11585"/>
  </r>
  <r>
    <x v="10"/>
    <x v="5"/>
    <x v="2"/>
    <s v="Customers"/>
    <n v="1437"/>
  </r>
  <r>
    <x v="10"/>
    <x v="5"/>
    <x v="3"/>
    <s v="Customers"/>
    <n v="4"/>
  </r>
  <r>
    <x v="10"/>
    <x v="5"/>
    <x v="4"/>
    <s v="Customers"/>
    <n v="156463"/>
  </r>
  <r>
    <x v="10"/>
    <x v="5"/>
    <x v="5"/>
    <s v="Connections"/>
    <n v="288"/>
  </r>
  <r>
    <x v="10"/>
    <x v="5"/>
    <x v="6"/>
    <s v="Connections"/>
    <n v="44411"/>
  </r>
  <r>
    <x v="10"/>
    <x v="5"/>
    <x v="7"/>
    <s v="Connections"/>
    <n v="1191"/>
  </r>
  <r>
    <x v="10"/>
    <x v="6"/>
    <x v="1"/>
    <s v="Customers"/>
    <n v="11689"/>
  </r>
  <r>
    <x v="10"/>
    <x v="6"/>
    <x v="2"/>
    <s v="Customers"/>
    <n v="1464"/>
  </r>
  <r>
    <x v="10"/>
    <x v="6"/>
    <x v="3"/>
    <s v="Customers"/>
    <n v="4"/>
  </r>
  <r>
    <x v="10"/>
    <x v="6"/>
    <x v="4"/>
    <s v="Customers"/>
    <n v="158407"/>
  </r>
  <r>
    <x v="10"/>
    <x v="6"/>
    <x v="5"/>
    <s v="Connections"/>
    <n v="294"/>
  </r>
  <r>
    <x v="10"/>
    <x v="6"/>
    <x v="6"/>
    <s v="Connections"/>
    <n v="44950"/>
  </r>
  <r>
    <x v="10"/>
    <x v="6"/>
    <x v="7"/>
    <s v="Connections"/>
    <n v="1195"/>
  </r>
  <r>
    <x v="10"/>
    <x v="7"/>
    <x v="1"/>
    <s v="Customers"/>
    <n v="11888"/>
  </r>
  <r>
    <x v="10"/>
    <x v="7"/>
    <x v="2"/>
    <s v="Customers"/>
    <n v="1405"/>
  </r>
  <r>
    <x v="10"/>
    <x v="7"/>
    <x v="3"/>
    <s v="Customers"/>
    <n v="4"/>
  </r>
  <r>
    <x v="10"/>
    <x v="7"/>
    <x v="4"/>
    <s v="Customers"/>
    <n v="160856"/>
  </r>
  <r>
    <x v="10"/>
    <x v="7"/>
    <x v="5"/>
    <s v="Connections"/>
    <n v="291"/>
  </r>
  <r>
    <x v="10"/>
    <x v="7"/>
    <x v="6"/>
    <s v="Connections"/>
    <n v="45297"/>
  </r>
  <r>
    <x v="10"/>
    <x v="7"/>
    <x v="7"/>
    <s v="Connections"/>
    <n v="1193"/>
  </r>
  <r>
    <x v="10"/>
    <x v="8"/>
    <x v="1"/>
    <s v="Customers"/>
    <n v="11952"/>
  </r>
  <r>
    <x v="10"/>
    <x v="8"/>
    <x v="2"/>
    <s v="Customers"/>
    <n v="1436"/>
  </r>
  <r>
    <x v="10"/>
    <x v="8"/>
    <x v="3"/>
    <s v="Customers"/>
    <n v="5"/>
  </r>
  <r>
    <x v="10"/>
    <x v="8"/>
    <x v="4"/>
    <s v="Customers"/>
    <n v="163332"/>
  </r>
  <r>
    <x v="10"/>
    <x v="8"/>
    <x v="5"/>
    <s v="Connections"/>
    <n v="287"/>
  </r>
  <r>
    <x v="10"/>
    <x v="8"/>
    <x v="6"/>
    <s v="Connections"/>
    <n v="46017"/>
  </r>
  <r>
    <x v="10"/>
    <x v="8"/>
    <x v="7"/>
    <s v="Connections"/>
    <n v="1203"/>
  </r>
  <r>
    <x v="11"/>
    <x v="0"/>
    <x v="0"/>
    <s v="Connections"/>
    <n v="2"/>
  </r>
  <r>
    <x v="11"/>
    <x v="0"/>
    <x v="1"/>
    <s v="Customers"/>
    <n v="13437"/>
  </r>
  <r>
    <x v="11"/>
    <x v="0"/>
    <x v="2"/>
    <s v="Customers"/>
    <n v="1645"/>
  </r>
  <r>
    <x v="11"/>
    <x v="0"/>
    <x v="3"/>
    <s v="Customers"/>
    <n v="2"/>
  </r>
  <r>
    <x v="11"/>
    <x v="0"/>
    <x v="4"/>
    <s v="Customers"/>
    <n v="132736"/>
  </r>
  <r>
    <x v="11"/>
    <x v="0"/>
    <x v="6"/>
    <s v="Connections"/>
    <n v="37707"/>
  </r>
  <r>
    <x v="11"/>
    <x v="0"/>
    <x v="7"/>
    <s v="Connections"/>
    <n v="1421"/>
  </r>
  <r>
    <x v="11"/>
    <x v="1"/>
    <x v="0"/>
    <s v="Connections"/>
    <n v="2"/>
  </r>
  <r>
    <x v="11"/>
    <x v="1"/>
    <x v="1"/>
    <s v="Customers"/>
    <n v="13605"/>
  </r>
  <r>
    <x v="11"/>
    <x v="1"/>
    <x v="2"/>
    <s v="Customers"/>
    <n v="1666"/>
  </r>
  <r>
    <x v="11"/>
    <x v="1"/>
    <x v="3"/>
    <s v="Customers"/>
    <n v="2"/>
  </r>
  <r>
    <x v="11"/>
    <x v="1"/>
    <x v="4"/>
    <s v="Customers"/>
    <n v="135015"/>
  </r>
  <r>
    <x v="11"/>
    <x v="1"/>
    <x v="6"/>
    <s v="Connections"/>
    <n v="38143"/>
  </r>
  <r>
    <x v="11"/>
    <x v="1"/>
    <x v="7"/>
    <s v="Connections"/>
    <n v="1427"/>
  </r>
  <r>
    <x v="11"/>
    <x v="2"/>
    <x v="0"/>
    <s v="Connections"/>
    <n v="2"/>
  </r>
  <r>
    <x v="11"/>
    <x v="2"/>
    <x v="1"/>
    <s v="Customers"/>
    <n v="13799"/>
  </r>
  <r>
    <x v="11"/>
    <x v="2"/>
    <x v="2"/>
    <s v="Customers"/>
    <n v="1688"/>
  </r>
  <r>
    <x v="11"/>
    <x v="2"/>
    <x v="3"/>
    <s v="Customers"/>
    <n v="2"/>
  </r>
  <r>
    <x v="11"/>
    <x v="2"/>
    <x v="4"/>
    <s v="Customers"/>
    <n v="137309"/>
  </r>
  <r>
    <x v="11"/>
    <x v="2"/>
    <x v="6"/>
    <s v="Connections"/>
    <n v="39921"/>
  </r>
  <r>
    <x v="11"/>
    <x v="2"/>
    <x v="7"/>
    <s v="Connections"/>
    <n v="1455"/>
  </r>
  <r>
    <x v="11"/>
    <x v="3"/>
    <x v="0"/>
    <s v="Connections"/>
    <n v="2"/>
  </r>
  <r>
    <x v="11"/>
    <x v="3"/>
    <x v="1"/>
    <s v="Customers"/>
    <n v="13872"/>
  </r>
  <r>
    <x v="11"/>
    <x v="3"/>
    <x v="2"/>
    <s v="Customers"/>
    <n v="1713"/>
  </r>
  <r>
    <x v="11"/>
    <x v="3"/>
    <x v="3"/>
    <s v="Customers"/>
    <n v="2"/>
  </r>
  <r>
    <x v="11"/>
    <x v="3"/>
    <x v="4"/>
    <s v="Customers"/>
    <n v="138711"/>
  </r>
  <r>
    <x v="11"/>
    <x v="3"/>
    <x v="6"/>
    <s v="Connections"/>
    <n v="39662"/>
  </r>
  <r>
    <x v="11"/>
    <x v="3"/>
    <x v="7"/>
    <s v="Connections"/>
    <n v="1456"/>
  </r>
  <r>
    <x v="11"/>
    <x v="4"/>
    <x v="0"/>
    <s v="Connections"/>
    <n v="2"/>
  </r>
  <r>
    <x v="11"/>
    <x v="4"/>
    <x v="1"/>
    <s v="Customers"/>
    <n v="14006"/>
  </r>
  <r>
    <x v="11"/>
    <x v="4"/>
    <x v="2"/>
    <s v="Customers"/>
    <n v="1696"/>
  </r>
  <r>
    <x v="11"/>
    <x v="4"/>
    <x v="3"/>
    <s v="Customers"/>
    <n v="2"/>
  </r>
  <r>
    <x v="11"/>
    <x v="4"/>
    <x v="4"/>
    <s v="Customers"/>
    <n v="139846"/>
  </r>
  <r>
    <x v="11"/>
    <x v="4"/>
    <x v="6"/>
    <s v="Connections"/>
    <n v="40041"/>
  </r>
  <r>
    <x v="11"/>
    <x v="4"/>
    <x v="7"/>
    <s v="Connections"/>
    <n v="1447"/>
  </r>
  <r>
    <x v="11"/>
    <x v="5"/>
    <x v="0"/>
    <s v="Connections"/>
    <n v="2"/>
  </r>
  <r>
    <x v="11"/>
    <x v="5"/>
    <x v="1"/>
    <s v="Customers"/>
    <n v="13997"/>
  </r>
  <r>
    <x v="11"/>
    <x v="5"/>
    <x v="2"/>
    <s v="Customers"/>
    <n v="1718"/>
  </r>
  <r>
    <x v="11"/>
    <x v="5"/>
    <x v="3"/>
    <s v="Customers"/>
    <n v="2"/>
  </r>
  <r>
    <x v="11"/>
    <x v="5"/>
    <x v="4"/>
    <s v="Customers"/>
    <n v="141747"/>
  </r>
  <r>
    <x v="11"/>
    <x v="5"/>
    <x v="6"/>
    <s v="Connections"/>
    <n v="40222"/>
  </r>
  <r>
    <x v="11"/>
    <x v="5"/>
    <x v="7"/>
    <s v="Connections"/>
    <n v="1450"/>
  </r>
  <r>
    <x v="11"/>
    <x v="6"/>
    <x v="0"/>
    <s v="Connections"/>
    <n v="2"/>
  </r>
  <r>
    <x v="11"/>
    <x v="6"/>
    <x v="1"/>
    <s v="Customers"/>
    <n v="14060"/>
  </r>
  <r>
    <x v="11"/>
    <x v="6"/>
    <x v="2"/>
    <s v="Customers"/>
    <n v="1679"/>
  </r>
  <r>
    <x v="11"/>
    <x v="6"/>
    <x v="3"/>
    <s v="Customers"/>
    <n v="2"/>
  </r>
  <r>
    <x v="11"/>
    <x v="6"/>
    <x v="4"/>
    <s v="Customers"/>
    <n v="143058"/>
  </r>
  <r>
    <x v="11"/>
    <x v="6"/>
    <x v="6"/>
    <s v="Connections"/>
    <n v="40710"/>
  </r>
  <r>
    <x v="11"/>
    <x v="6"/>
    <x v="7"/>
    <s v="Connections"/>
    <n v="1460"/>
  </r>
  <r>
    <x v="11"/>
    <x v="7"/>
    <x v="0"/>
    <s v="Connections"/>
    <n v="2"/>
  </r>
  <r>
    <x v="11"/>
    <x v="7"/>
    <x v="1"/>
    <s v="Customers"/>
    <n v="14213"/>
  </r>
  <r>
    <x v="11"/>
    <x v="7"/>
    <x v="2"/>
    <s v="Customers"/>
    <n v="1648"/>
  </r>
  <r>
    <x v="11"/>
    <x v="7"/>
    <x v="3"/>
    <s v="Customers"/>
    <n v="2"/>
  </r>
  <r>
    <x v="11"/>
    <x v="7"/>
    <x v="4"/>
    <s v="Customers"/>
    <n v="144624"/>
  </r>
  <r>
    <x v="11"/>
    <x v="7"/>
    <x v="6"/>
    <s v="Connections"/>
    <n v="41166"/>
  </r>
  <r>
    <x v="11"/>
    <x v="7"/>
    <x v="7"/>
    <s v="Connections"/>
    <n v="1456"/>
  </r>
  <r>
    <x v="11"/>
    <x v="8"/>
    <x v="0"/>
    <s v="Connections"/>
    <n v="2"/>
  </r>
  <r>
    <x v="11"/>
    <x v="8"/>
    <x v="1"/>
    <s v="Customers"/>
    <n v="14339"/>
  </r>
  <r>
    <x v="11"/>
    <x v="8"/>
    <x v="2"/>
    <s v="Customers"/>
    <n v="1659"/>
  </r>
  <r>
    <x v="11"/>
    <x v="8"/>
    <x v="4"/>
    <s v="Customers"/>
    <n v="146023"/>
  </r>
  <r>
    <x v="11"/>
    <x v="8"/>
    <x v="6"/>
    <s v="Connections"/>
    <n v="41578"/>
  </r>
  <r>
    <x v="11"/>
    <x v="8"/>
    <x v="7"/>
    <s v="Connections"/>
    <n v="1481"/>
  </r>
  <r>
    <x v="12"/>
    <x v="0"/>
    <x v="1"/>
    <s v="Customers"/>
    <n v="5646"/>
  </r>
  <r>
    <x v="12"/>
    <x v="0"/>
    <x v="2"/>
    <s v="Customers"/>
    <n v="590"/>
  </r>
  <r>
    <x v="12"/>
    <x v="0"/>
    <x v="4"/>
    <s v="Customers"/>
    <n v="51494"/>
  </r>
  <r>
    <x v="12"/>
    <x v="0"/>
    <x v="5"/>
    <s v="Connections"/>
    <n v="398"/>
  </r>
  <r>
    <x v="12"/>
    <x v="0"/>
    <x v="6"/>
    <s v="Connections"/>
    <n v="17956"/>
  </r>
  <r>
    <x v="12"/>
    <x v="0"/>
    <x v="7"/>
    <s v="Connections"/>
    <n v="251"/>
  </r>
  <r>
    <x v="12"/>
    <x v="1"/>
    <x v="0"/>
    <s v="Connections"/>
    <n v="1"/>
  </r>
  <r>
    <x v="12"/>
    <x v="1"/>
    <x v="1"/>
    <s v="Customers"/>
    <n v="5629"/>
  </r>
  <r>
    <x v="12"/>
    <x v="1"/>
    <x v="2"/>
    <s v="Customers"/>
    <n v="581"/>
  </r>
  <r>
    <x v="12"/>
    <x v="1"/>
    <x v="3"/>
    <s v="Customers"/>
    <n v="2"/>
  </r>
  <r>
    <x v="12"/>
    <x v="1"/>
    <x v="4"/>
    <s v="Customers"/>
    <n v="51867"/>
  </r>
  <r>
    <x v="12"/>
    <x v="1"/>
    <x v="5"/>
    <s v="Connections"/>
    <n v="385"/>
  </r>
  <r>
    <x v="12"/>
    <x v="1"/>
    <x v="6"/>
    <s v="Connections"/>
    <n v="17890"/>
  </r>
  <r>
    <x v="12"/>
    <x v="1"/>
    <x v="7"/>
    <s v="Connections"/>
    <n v="264"/>
  </r>
  <r>
    <x v="12"/>
    <x v="2"/>
    <x v="0"/>
    <s v="Connections"/>
    <n v="1"/>
  </r>
  <r>
    <x v="12"/>
    <x v="2"/>
    <x v="1"/>
    <s v="Customers"/>
    <n v="5680"/>
  </r>
  <r>
    <x v="12"/>
    <x v="2"/>
    <x v="2"/>
    <s v="Customers"/>
    <n v="548"/>
  </r>
  <r>
    <x v="12"/>
    <x v="2"/>
    <x v="3"/>
    <s v="Customers"/>
    <n v="2"/>
  </r>
  <r>
    <x v="12"/>
    <x v="2"/>
    <x v="4"/>
    <s v="Customers"/>
    <n v="52431"/>
  </r>
  <r>
    <x v="12"/>
    <x v="2"/>
    <x v="5"/>
    <s v="Connections"/>
    <n v="383"/>
  </r>
  <r>
    <x v="12"/>
    <x v="2"/>
    <x v="6"/>
    <s v="Connections"/>
    <n v="18003"/>
  </r>
  <r>
    <x v="12"/>
    <x v="2"/>
    <x v="7"/>
    <s v="Connections"/>
    <n v="228"/>
  </r>
  <r>
    <x v="12"/>
    <x v="3"/>
    <x v="0"/>
    <s v="Connections"/>
    <n v="1"/>
  </r>
  <r>
    <x v="12"/>
    <x v="3"/>
    <x v="1"/>
    <s v="Customers"/>
    <n v="5692"/>
  </r>
  <r>
    <x v="12"/>
    <x v="3"/>
    <x v="2"/>
    <s v="Customers"/>
    <n v="552"/>
  </r>
  <r>
    <x v="12"/>
    <x v="3"/>
    <x v="3"/>
    <s v="Customers"/>
    <n v="2"/>
  </r>
  <r>
    <x v="12"/>
    <x v="3"/>
    <x v="4"/>
    <s v="Customers"/>
    <n v="52940"/>
  </r>
  <r>
    <x v="12"/>
    <x v="3"/>
    <x v="5"/>
    <s v="Connections"/>
    <n v="380"/>
  </r>
  <r>
    <x v="12"/>
    <x v="3"/>
    <x v="6"/>
    <s v="Connections"/>
    <n v="18065"/>
  </r>
  <r>
    <x v="12"/>
    <x v="3"/>
    <x v="7"/>
    <s v="Connections"/>
    <n v="228"/>
  </r>
  <r>
    <x v="12"/>
    <x v="4"/>
    <x v="0"/>
    <s v="Connections"/>
    <n v="1"/>
  </r>
  <r>
    <x v="12"/>
    <x v="4"/>
    <x v="1"/>
    <s v="Customers"/>
    <n v="5695"/>
  </r>
  <r>
    <x v="12"/>
    <x v="4"/>
    <x v="2"/>
    <s v="Customers"/>
    <n v="563"/>
  </r>
  <r>
    <x v="12"/>
    <x v="4"/>
    <x v="3"/>
    <s v="Customers"/>
    <n v="2"/>
  </r>
  <r>
    <x v="12"/>
    <x v="4"/>
    <x v="4"/>
    <s v="Customers"/>
    <n v="53550"/>
  </r>
  <r>
    <x v="12"/>
    <x v="4"/>
    <x v="5"/>
    <s v="Connections"/>
    <n v="406"/>
  </r>
  <r>
    <x v="12"/>
    <x v="4"/>
    <x v="6"/>
    <s v="Connections"/>
    <n v="18084"/>
  </r>
  <r>
    <x v="12"/>
    <x v="4"/>
    <x v="7"/>
    <s v="Connections"/>
    <n v="228"/>
  </r>
  <r>
    <x v="12"/>
    <x v="5"/>
    <x v="0"/>
    <s v="Connections"/>
    <n v="1"/>
  </r>
  <r>
    <x v="12"/>
    <x v="5"/>
    <x v="1"/>
    <s v="Customers"/>
    <n v="5712"/>
  </r>
  <r>
    <x v="12"/>
    <x v="5"/>
    <x v="2"/>
    <s v="Customers"/>
    <n v="558"/>
  </r>
  <r>
    <x v="12"/>
    <x v="5"/>
    <x v="3"/>
    <s v="Customers"/>
    <n v="2"/>
  </r>
  <r>
    <x v="12"/>
    <x v="5"/>
    <x v="4"/>
    <s v="Customers"/>
    <n v="54315"/>
  </r>
  <r>
    <x v="12"/>
    <x v="5"/>
    <x v="5"/>
    <s v="Connections"/>
    <n v="346"/>
  </r>
  <r>
    <x v="12"/>
    <x v="5"/>
    <x v="6"/>
    <s v="Connections"/>
    <n v="18192"/>
  </r>
  <r>
    <x v="12"/>
    <x v="5"/>
    <x v="7"/>
    <s v="Connections"/>
    <n v="224"/>
  </r>
  <r>
    <x v="12"/>
    <x v="6"/>
    <x v="0"/>
    <s v="Connections"/>
    <n v="1"/>
  </r>
  <r>
    <x v="12"/>
    <x v="6"/>
    <x v="1"/>
    <s v="Customers"/>
    <n v="5752"/>
  </r>
  <r>
    <x v="12"/>
    <x v="6"/>
    <x v="2"/>
    <s v="Customers"/>
    <n v="527"/>
  </r>
  <r>
    <x v="12"/>
    <x v="6"/>
    <x v="3"/>
    <s v="Customers"/>
    <n v="2"/>
  </r>
  <r>
    <x v="12"/>
    <x v="6"/>
    <x v="4"/>
    <s v="Customers"/>
    <n v="55226"/>
  </r>
  <r>
    <x v="12"/>
    <x v="6"/>
    <x v="5"/>
    <s v="Connections"/>
    <n v="337"/>
  </r>
  <r>
    <x v="12"/>
    <x v="6"/>
    <x v="6"/>
    <s v="Connections"/>
    <n v="18477"/>
  </r>
  <r>
    <x v="12"/>
    <x v="6"/>
    <x v="7"/>
    <s v="Connections"/>
    <n v="224"/>
  </r>
  <r>
    <x v="12"/>
    <x v="7"/>
    <x v="0"/>
    <s v="Connections"/>
    <n v="1"/>
  </r>
  <r>
    <x v="12"/>
    <x v="7"/>
    <x v="1"/>
    <s v="Customers"/>
    <n v="5845"/>
  </r>
  <r>
    <x v="12"/>
    <x v="7"/>
    <x v="2"/>
    <s v="Customers"/>
    <n v="515"/>
  </r>
  <r>
    <x v="12"/>
    <x v="7"/>
    <x v="3"/>
    <s v="Customers"/>
    <n v="4"/>
  </r>
  <r>
    <x v="12"/>
    <x v="7"/>
    <x v="4"/>
    <s v="Customers"/>
    <n v="56078"/>
  </r>
  <r>
    <x v="12"/>
    <x v="7"/>
    <x v="5"/>
    <s v="Connections"/>
    <n v="309"/>
  </r>
  <r>
    <x v="12"/>
    <x v="7"/>
    <x v="6"/>
    <s v="Connections"/>
    <n v="18692"/>
  </r>
  <r>
    <x v="12"/>
    <x v="7"/>
    <x v="7"/>
    <s v="Connections"/>
    <n v="224"/>
  </r>
  <r>
    <x v="12"/>
    <x v="8"/>
    <x v="0"/>
    <s v="Connections"/>
    <n v="1"/>
  </r>
  <r>
    <x v="12"/>
    <x v="8"/>
    <x v="1"/>
    <s v="Customers"/>
    <n v="5875"/>
  </r>
  <r>
    <x v="12"/>
    <x v="8"/>
    <x v="2"/>
    <s v="Customers"/>
    <n v="507"/>
  </r>
  <r>
    <x v="12"/>
    <x v="8"/>
    <x v="3"/>
    <s v="Customers"/>
    <n v="4"/>
  </r>
  <r>
    <x v="12"/>
    <x v="8"/>
    <x v="4"/>
    <s v="Customers"/>
    <n v="56526"/>
  </r>
  <r>
    <x v="12"/>
    <x v="8"/>
    <x v="5"/>
    <s v="Connections"/>
    <n v="307"/>
  </r>
  <r>
    <x v="12"/>
    <x v="8"/>
    <x v="6"/>
    <s v="Connections"/>
    <n v="18894"/>
  </r>
  <r>
    <x v="12"/>
    <x v="8"/>
    <x v="7"/>
    <s v="Connections"/>
    <n v="224"/>
  </r>
  <r>
    <x v="13"/>
    <x v="0"/>
    <x v="1"/>
    <s v="Customers"/>
    <n v="7442"/>
  </r>
  <r>
    <x v="13"/>
    <x v="0"/>
    <x v="2"/>
    <s v="Customers"/>
    <n v="1241"/>
  </r>
  <r>
    <x v="13"/>
    <x v="0"/>
    <x v="3"/>
    <s v="Customers"/>
    <n v="9"/>
  </r>
  <r>
    <x v="13"/>
    <x v="0"/>
    <x v="4"/>
    <s v="Customers"/>
    <n v="78520"/>
  </r>
  <r>
    <x v="13"/>
    <x v="0"/>
    <x v="5"/>
    <s v="Connections"/>
    <n v="611"/>
  </r>
  <r>
    <x v="13"/>
    <x v="0"/>
    <x v="6"/>
    <s v="Connections"/>
    <n v="23467"/>
  </r>
  <r>
    <x v="13"/>
    <x v="0"/>
    <x v="7"/>
    <s v="Connections"/>
    <n v="780"/>
  </r>
  <r>
    <x v="13"/>
    <x v="1"/>
    <x v="1"/>
    <s v="Customers"/>
    <n v="7590"/>
  </r>
  <r>
    <x v="13"/>
    <x v="1"/>
    <x v="2"/>
    <s v="Customers"/>
    <n v="1254"/>
  </r>
  <r>
    <x v="13"/>
    <x v="1"/>
    <x v="3"/>
    <s v="Customers"/>
    <n v="9"/>
  </r>
  <r>
    <x v="13"/>
    <x v="1"/>
    <x v="4"/>
    <s v="Customers"/>
    <n v="79048"/>
  </r>
  <r>
    <x v="13"/>
    <x v="1"/>
    <x v="5"/>
    <s v="Connections"/>
    <n v="592"/>
  </r>
  <r>
    <x v="13"/>
    <x v="1"/>
    <x v="6"/>
    <s v="Connections"/>
    <n v="23585"/>
  </r>
  <r>
    <x v="13"/>
    <x v="1"/>
    <x v="7"/>
    <s v="Connections"/>
    <n v="782"/>
  </r>
  <r>
    <x v="13"/>
    <x v="2"/>
    <x v="1"/>
    <s v="Customers"/>
    <n v="7679"/>
  </r>
  <r>
    <x v="13"/>
    <x v="2"/>
    <x v="2"/>
    <s v="Customers"/>
    <n v="1256"/>
  </r>
  <r>
    <x v="13"/>
    <x v="2"/>
    <x v="3"/>
    <s v="Customers"/>
    <n v="9"/>
  </r>
  <r>
    <x v="13"/>
    <x v="2"/>
    <x v="4"/>
    <s v="Customers"/>
    <n v="79478"/>
  </r>
  <r>
    <x v="13"/>
    <x v="2"/>
    <x v="5"/>
    <s v="Connections"/>
    <n v="541"/>
  </r>
  <r>
    <x v="13"/>
    <x v="2"/>
    <x v="6"/>
    <s v="Connections"/>
    <n v="24136"/>
  </r>
  <r>
    <x v="13"/>
    <x v="2"/>
    <x v="7"/>
    <s v="Connections"/>
    <n v="730"/>
  </r>
  <r>
    <x v="13"/>
    <x v="3"/>
    <x v="1"/>
    <s v="Customers"/>
    <n v="7823"/>
  </r>
  <r>
    <x v="13"/>
    <x v="3"/>
    <x v="2"/>
    <s v="Customers"/>
    <n v="1263"/>
  </r>
  <r>
    <x v="13"/>
    <x v="3"/>
    <x v="3"/>
    <s v="Customers"/>
    <n v="9"/>
  </r>
  <r>
    <x v="13"/>
    <x v="3"/>
    <x v="4"/>
    <s v="Customers"/>
    <n v="79883"/>
  </r>
  <r>
    <x v="13"/>
    <x v="3"/>
    <x v="5"/>
    <s v="Connections"/>
    <n v="525"/>
  </r>
  <r>
    <x v="13"/>
    <x v="3"/>
    <x v="6"/>
    <s v="Connections"/>
    <n v="24362"/>
  </r>
  <r>
    <x v="13"/>
    <x v="3"/>
    <x v="7"/>
    <s v="Connections"/>
    <n v="725"/>
  </r>
  <r>
    <x v="13"/>
    <x v="4"/>
    <x v="1"/>
    <s v="Customers"/>
    <n v="7893"/>
  </r>
  <r>
    <x v="13"/>
    <x v="4"/>
    <x v="2"/>
    <s v="Customers"/>
    <n v="1203"/>
  </r>
  <r>
    <x v="13"/>
    <x v="4"/>
    <x v="3"/>
    <s v="Customers"/>
    <n v="9"/>
  </r>
  <r>
    <x v="13"/>
    <x v="4"/>
    <x v="4"/>
    <s v="Customers"/>
    <n v="80456"/>
  </r>
  <r>
    <x v="13"/>
    <x v="4"/>
    <x v="5"/>
    <s v="Connections"/>
    <n v="512"/>
  </r>
  <r>
    <x v="13"/>
    <x v="4"/>
    <x v="6"/>
    <s v="Connections"/>
    <n v="24489"/>
  </r>
  <r>
    <x v="13"/>
    <x v="4"/>
    <x v="7"/>
    <s v="Connections"/>
    <n v="715"/>
  </r>
  <r>
    <x v="13"/>
    <x v="5"/>
    <x v="1"/>
    <s v="Customers"/>
    <n v="8074"/>
  </r>
  <r>
    <x v="13"/>
    <x v="5"/>
    <x v="2"/>
    <s v="Customers"/>
    <n v="1070"/>
  </r>
  <r>
    <x v="13"/>
    <x v="5"/>
    <x v="3"/>
    <s v="Customers"/>
    <n v="8"/>
  </r>
  <r>
    <x v="13"/>
    <x v="5"/>
    <x v="4"/>
    <s v="Customers"/>
    <n v="80952"/>
  </r>
  <r>
    <x v="13"/>
    <x v="5"/>
    <x v="5"/>
    <s v="Connections"/>
    <n v="500"/>
  </r>
  <r>
    <x v="13"/>
    <x v="5"/>
    <x v="6"/>
    <s v="Connections"/>
    <n v="24605"/>
  </r>
  <r>
    <x v="13"/>
    <x v="5"/>
    <x v="7"/>
    <s v="Connections"/>
    <n v="717"/>
  </r>
  <r>
    <x v="13"/>
    <x v="6"/>
    <x v="1"/>
    <s v="Customers"/>
    <n v="8148"/>
  </r>
  <r>
    <x v="13"/>
    <x v="6"/>
    <x v="2"/>
    <s v="Customers"/>
    <n v="1058"/>
  </r>
  <r>
    <x v="13"/>
    <x v="6"/>
    <x v="3"/>
    <s v="Customers"/>
    <n v="8"/>
  </r>
  <r>
    <x v="13"/>
    <x v="6"/>
    <x v="4"/>
    <s v="Customers"/>
    <n v="81342"/>
  </r>
  <r>
    <x v="13"/>
    <x v="6"/>
    <x v="5"/>
    <s v="Connections"/>
    <n v="488"/>
  </r>
  <r>
    <x v="13"/>
    <x v="6"/>
    <x v="6"/>
    <s v="Connections"/>
    <n v="24668"/>
  </r>
  <r>
    <x v="13"/>
    <x v="6"/>
    <x v="7"/>
    <s v="Connections"/>
    <n v="748"/>
  </r>
  <r>
    <x v="13"/>
    <x v="7"/>
    <x v="1"/>
    <s v="Customers"/>
    <n v="8392"/>
  </r>
  <r>
    <x v="13"/>
    <x v="7"/>
    <x v="2"/>
    <s v="Customers"/>
    <n v="855"/>
  </r>
  <r>
    <x v="13"/>
    <x v="7"/>
    <x v="3"/>
    <s v="Customers"/>
    <n v="8"/>
  </r>
  <r>
    <x v="13"/>
    <x v="7"/>
    <x v="4"/>
    <s v="Customers"/>
    <n v="81873"/>
  </r>
  <r>
    <x v="13"/>
    <x v="7"/>
    <x v="5"/>
    <s v="Connections"/>
    <n v="481"/>
  </r>
  <r>
    <x v="13"/>
    <x v="7"/>
    <x v="6"/>
    <s v="Connections"/>
    <n v="24819"/>
  </r>
  <r>
    <x v="13"/>
    <x v="7"/>
    <x v="7"/>
    <s v="Connections"/>
    <n v="746"/>
  </r>
  <r>
    <x v="13"/>
    <x v="8"/>
    <x v="1"/>
    <s v="Customers"/>
    <n v="8427"/>
  </r>
  <r>
    <x v="13"/>
    <x v="8"/>
    <x v="2"/>
    <s v="Customers"/>
    <n v="836"/>
  </r>
  <r>
    <x v="13"/>
    <x v="8"/>
    <x v="3"/>
    <s v="Customers"/>
    <n v="7"/>
  </r>
  <r>
    <x v="13"/>
    <x v="8"/>
    <x v="4"/>
    <s v="Customers"/>
    <n v="82208"/>
  </r>
  <r>
    <x v="13"/>
    <x v="8"/>
    <x v="5"/>
    <s v="Connections"/>
    <n v="476"/>
  </r>
  <r>
    <x v="13"/>
    <x v="8"/>
    <x v="6"/>
    <s v="Connections"/>
    <n v="24975"/>
  </r>
  <r>
    <x v="13"/>
    <x v="8"/>
    <x v="7"/>
    <s v="Connections"/>
    <n v="745"/>
  </r>
  <r>
    <x v="14"/>
    <x v="0"/>
    <x v="1"/>
    <s v="Customers"/>
    <n v="1742"/>
  </r>
  <r>
    <x v="14"/>
    <x v="0"/>
    <x v="2"/>
    <s v="Customers"/>
    <n v="126"/>
  </r>
  <r>
    <x v="14"/>
    <x v="0"/>
    <x v="4"/>
    <s v="Customers"/>
    <n v="14715"/>
  </r>
  <r>
    <x v="14"/>
    <x v="0"/>
    <x v="6"/>
    <s v="Connections"/>
    <n v="3018"/>
  </r>
  <r>
    <x v="14"/>
    <x v="0"/>
    <x v="7"/>
    <s v="Connections"/>
    <n v="30"/>
  </r>
  <r>
    <x v="14"/>
    <x v="1"/>
    <x v="1"/>
    <s v="Customers"/>
    <n v="1753"/>
  </r>
  <r>
    <x v="14"/>
    <x v="1"/>
    <x v="2"/>
    <s v="Customers"/>
    <n v="127"/>
  </r>
  <r>
    <x v="14"/>
    <x v="1"/>
    <x v="4"/>
    <s v="Customers"/>
    <n v="14984"/>
  </r>
  <r>
    <x v="14"/>
    <x v="1"/>
    <x v="6"/>
    <s v="Connections"/>
    <n v="3069"/>
  </r>
  <r>
    <x v="14"/>
    <x v="1"/>
    <x v="7"/>
    <s v="Connections"/>
    <n v="30"/>
  </r>
  <r>
    <x v="14"/>
    <x v="2"/>
    <x v="1"/>
    <s v="Customers"/>
    <n v="1751"/>
  </r>
  <r>
    <x v="14"/>
    <x v="2"/>
    <x v="2"/>
    <s v="Customers"/>
    <n v="139"/>
  </r>
  <r>
    <x v="14"/>
    <x v="2"/>
    <x v="4"/>
    <s v="Customers"/>
    <n v="15282"/>
  </r>
  <r>
    <x v="14"/>
    <x v="2"/>
    <x v="6"/>
    <s v="Connections"/>
    <n v="3069"/>
  </r>
  <r>
    <x v="14"/>
    <x v="2"/>
    <x v="7"/>
    <s v="Connections"/>
    <n v="30"/>
  </r>
  <r>
    <x v="14"/>
    <x v="3"/>
    <x v="1"/>
    <s v="Customers"/>
    <n v="1768"/>
  </r>
  <r>
    <x v="14"/>
    <x v="3"/>
    <x v="2"/>
    <s v="Customers"/>
    <n v="128"/>
  </r>
  <r>
    <x v="14"/>
    <x v="3"/>
    <x v="4"/>
    <s v="Customers"/>
    <n v="15512"/>
  </r>
  <r>
    <x v="14"/>
    <x v="3"/>
    <x v="6"/>
    <s v="Connections"/>
    <n v="3136"/>
  </r>
  <r>
    <x v="14"/>
    <x v="3"/>
    <x v="7"/>
    <s v="Connections"/>
    <n v="30"/>
  </r>
  <r>
    <x v="14"/>
    <x v="4"/>
    <x v="1"/>
    <s v="Customers"/>
    <n v="1774"/>
  </r>
  <r>
    <x v="14"/>
    <x v="4"/>
    <x v="2"/>
    <s v="Customers"/>
    <n v="129"/>
  </r>
  <r>
    <x v="14"/>
    <x v="4"/>
    <x v="4"/>
    <s v="Customers"/>
    <n v="16013"/>
  </r>
  <r>
    <x v="14"/>
    <x v="4"/>
    <x v="6"/>
    <s v="Connections"/>
    <n v="3261"/>
  </r>
  <r>
    <x v="14"/>
    <x v="4"/>
    <x v="7"/>
    <s v="Connections"/>
    <n v="30"/>
  </r>
  <r>
    <x v="14"/>
    <x v="5"/>
    <x v="1"/>
    <s v="Customers"/>
    <n v="1793"/>
  </r>
  <r>
    <x v="14"/>
    <x v="5"/>
    <x v="2"/>
    <s v="Customers"/>
    <n v="126"/>
  </r>
  <r>
    <x v="14"/>
    <x v="5"/>
    <x v="4"/>
    <s v="Customers"/>
    <n v="16284"/>
  </r>
  <r>
    <x v="14"/>
    <x v="5"/>
    <x v="6"/>
    <s v="Connections"/>
    <n v="3261"/>
  </r>
  <r>
    <x v="14"/>
    <x v="5"/>
    <x v="7"/>
    <s v="Connections"/>
    <n v="30"/>
  </r>
  <r>
    <x v="14"/>
    <x v="6"/>
    <x v="1"/>
    <s v="Customers"/>
    <n v="1821"/>
  </r>
  <r>
    <x v="14"/>
    <x v="6"/>
    <x v="2"/>
    <s v="Customers"/>
    <n v="124"/>
  </r>
  <r>
    <x v="14"/>
    <x v="6"/>
    <x v="4"/>
    <s v="Customers"/>
    <n v="16540"/>
  </r>
  <r>
    <x v="14"/>
    <x v="6"/>
    <x v="6"/>
    <s v="Connections"/>
    <n v="3261"/>
  </r>
  <r>
    <x v="14"/>
    <x v="6"/>
    <x v="7"/>
    <s v="Connections"/>
    <n v="30"/>
  </r>
  <r>
    <x v="14"/>
    <x v="7"/>
    <x v="1"/>
    <s v="Customers"/>
    <n v="1836"/>
  </r>
  <r>
    <x v="14"/>
    <x v="7"/>
    <x v="2"/>
    <s v="Customers"/>
    <n v="129"/>
  </r>
  <r>
    <x v="14"/>
    <x v="7"/>
    <x v="4"/>
    <s v="Customers"/>
    <n v="16736"/>
  </r>
  <r>
    <x v="14"/>
    <x v="7"/>
    <x v="6"/>
    <s v="Connections"/>
    <n v="3270"/>
  </r>
  <r>
    <x v="14"/>
    <x v="7"/>
    <x v="7"/>
    <s v="Connections"/>
    <n v="30"/>
  </r>
  <r>
    <x v="14"/>
    <x v="8"/>
    <x v="1"/>
    <s v="Customers"/>
    <n v="1846"/>
  </r>
  <r>
    <x v="14"/>
    <x v="8"/>
    <x v="2"/>
    <s v="Customers"/>
    <n v="132"/>
  </r>
  <r>
    <x v="14"/>
    <x v="8"/>
    <x v="4"/>
    <s v="Customers"/>
    <n v="17021"/>
  </r>
  <r>
    <x v="14"/>
    <x v="8"/>
    <x v="6"/>
    <s v="Connections"/>
    <n v="3289"/>
  </r>
  <r>
    <x v="14"/>
    <x v="8"/>
    <x v="7"/>
    <s v="Connections"/>
    <n v="30"/>
  </r>
  <r>
    <x v="15"/>
    <x v="0"/>
    <x v="0"/>
    <s v="Connections"/>
    <n v="4"/>
  </r>
  <r>
    <x v="15"/>
    <x v="0"/>
    <x v="1"/>
    <s v="Customers"/>
    <n v="2266"/>
  </r>
  <r>
    <x v="15"/>
    <x v="0"/>
    <x v="2"/>
    <s v="Customers"/>
    <n v="206"/>
  </r>
  <r>
    <x v="15"/>
    <x v="0"/>
    <x v="3"/>
    <s v="Customers"/>
    <n v="2"/>
  </r>
  <r>
    <x v="15"/>
    <x v="0"/>
    <x v="4"/>
    <s v="Customers"/>
    <n v="19772"/>
  </r>
  <r>
    <x v="15"/>
    <x v="0"/>
    <x v="5"/>
    <s v="Connections"/>
    <n v="299"/>
  </r>
  <r>
    <x v="15"/>
    <x v="0"/>
    <x v="6"/>
    <s v="Connections"/>
    <n v="7232"/>
  </r>
  <r>
    <x v="15"/>
    <x v="0"/>
    <x v="7"/>
    <s v="Connections"/>
    <n v="114"/>
  </r>
  <r>
    <x v="15"/>
    <x v="1"/>
    <x v="0"/>
    <s v="Connections"/>
    <n v="4"/>
  </r>
  <r>
    <x v="15"/>
    <x v="1"/>
    <x v="1"/>
    <s v="Customers"/>
    <n v="2280"/>
  </r>
  <r>
    <x v="15"/>
    <x v="1"/>
    <x v="2"/>
    <s v="Customers"/>
    <n v="208"/>
  </r>
  <r>
    <x v="15"/>
    <x v="1"/>
    <x v="3"/>
    <s v="Customers"/>
    <n v="2"/>
  </r>
  <r>
    <x v="15"/>
    <x v="1"/>
    <x v="4"/>
    <s v="Customers"/>
    <n v="19976"/>
  </r>
  <r>
    <x v="15"/>
    <x v="1"/>
    <x v="5"/>
    <s v="Connections"/>
    <n v="288"/>
  </r>
  <r>
    <x v="15"/>
    <x v="1"/>
    <x v="6"/>
    <s v="Connections"/>
    <n v="7326"/>
  </r>
  <r>
    <x v="15"/>
    <x v="1"/>
    <x v="7"/>
    <s v="Connections"/>
    <n v="112"/>
  </r>
  <r>
    <x v="15"/>
    <x v="2"/>
    <x v="0"/>
    <s v="Connections"/>
    <n v="4"/>
  </r>
  <r>
    <x v="15"/>
    <x v="2"/>
    <x v="1"/>
    <s v="Customers"/>
    <n v="2310"/>
  </r>
  <r>
    <x v="15"/>
    <x v="2"/>
    <x v="2"/>
    <s v="Customers"/>
    <n v="205"/>
  </r>
  <r>
    <x v="15"/>
    <x v="2"/>
    <x v="3"/>
    <s v="Customers"/>
    <n v="2"/>
  </r>
  <r>
    <x v="15"/>
    <x v="2"/>
    <x v="4"/>
    <s v="Customers"/>
    <n v="20308"/>
  </r>
  <r>
    <x v="15"/>
    <x v="2"/>
    <x v="5"/>
    <s v="Connections"/>
    <n v="283"/>
  </r>
  <r>
    <x v="15"/>
    <x v="2"/>
    <x v="6"/>
    <s v="Connections"/>
    <n v="7418"/>
  </r>
  <r>
    <x v="15"/>
    <x v="2"/>
    <x v="7"/>
    <s v="Connections"/>
    <n v="111"/>
  </r>
  <r>
    <x v="15"/>
    <x v="3"/>
    <x v="0"/>
    <s v="Connections"/>
    <n v="4"/>
  </r>
  <r>
    <x v="15"/>
    <x v="3"/>
    <x v="1"/>
    <s v="Customers"/>
    <n v="2298"/>
  </r>
  <r>
    <x v="15"/>
    <x v="3"/>
    <x v="2"/>
    <s v="Customers"/>
    <n v="211"/>
  </r>
  <r>
    <x v="15"/>
    <x v="3"/>
    <x v="3"/>
    <s v="Customers"/>
    <n v="2"/>
  </r>
  <r>
    <x v="15"/>
    <x v="3"/>
    <x v="4"/>
    <s v="Customers"/>
    <n v="20596"/>
  </r>
  <r>
    <x v="15"/>
    <x v="3"/>
    <x v="5"/>
    <s v="Connections"/>
    <n v="283"/>
  </r>
  <r>
    <x v="15"/>
    <x v="3"/>
    <x v="6"/>
    <s v="Connections"/>
    <n v="7418"/>
  </r>
  <r>
    <x v="15"/>
    <x v="3"/>
    <x v="7"/>
    <s v="Connections"/>
    <n v="106"/>
  </r>
  <r>
    <x v="15"/>
    <x v="4"/>
    <x v="0"/>
    <s v="Connections"/>
    <n v="4"/>
  </r>
  <r>
    <x v="15"/>
    <x v="4"/>
    <x v="1"/>
    <s v="Customers"/>
    <n v="2326"/>
  </r>
  <r>
    <x v="15"/>
    <x v="4"/>
    <x v="2"/>
    <s v="Customers"/>
    <n v="203"/>
  </r>
  <r>
    <x v="15"/>
    <x v="4"/>
    <x v="3"/>
    <s v="Customers"/>
    <n v="3"/>
  </r>
  <r>
    <x v="15"/>
    <x v="4"/>
    <x v="4"/>
    <s v="Customers"/>
    <n v="20848"/>
  </r>
  <r>
    <x v="15"/>
    <x v="4"/>
    <x v="5"/>
    <s v="Connections"/>
    <n v="361"/>
  </r>
  <r>
    <x v="15"/>
    <x v="4"/>
    <x v="6"/>
    <s v="Connections"/>
    <n v="7513"/>
  </r>
  <r>
    <x v="15"/>
    <x v="4"/>
    <x v="7"/>
    <s v="Connections"/>
    <n v="104"/>
  </r>
  <r>
    <x v="15"/>
    <x v="5"/>
    <x v="0"/>
    <s v="Connections"/>
    <n v="4"/>
  </r>
  <r>
    <x v="15"/>
    <x v="5"/>
    <x v="1"/>
    <s v="Customers"/>
    <n v="2353"/>
  </r>
  <r>
    <x v="15"/>
    <x v="5"/>
    <x v="2"/>
    <s v="Customers"/>
    <n v="173"/>
  </r>
  <r>
    <x v="15"/>
    <x v="5"/>
    <x v="3"/>
    <s v="Customers"/>
    <n v="3"/>
  </r>
  <r>
    <x v="15"/>
    <x v="5"/>
    <x v="4"/>
    <s v="Customers"/>
    <n v="21018"/>
  </r>
  <r>
    <x v="15"/>
    <x v="5"/>
    <x v="5"/>
    <s v="Connections"/>
    <n v="361"/>
  </r>
  <r>
    <x v="15"/>
    <x v="5"/>
    <x v="6"/>
    <s v="Connections"/>
    <n v="7634"/>
  </r>
  <r>
    <x v="15"/>
    <x v="5"/>
    <x v="7"/>
    <s v="Connections"/>
    <n v="103"/>
  </r>
  <r>
    <x v="15"/>
    <x v="6"/>
    <x v="0"/>
    <s v="Connections"/>
    <n v="4"/>
  </r>
  <r>
    <x v="15"/>
    <x v="6"/>
    <x v="1"/>
    <s v="Customers"/>
    <n v="2363"/>
  </r>
  <r>
    <x v="15"/>
    <x v="6"/>
    <x v="2"/>
    <s v="Customers"/>
    <n v="181"/>
  </r>
  <r>
    <x v="15"/>
    <x v="6"/>
    <x v="3"/>
    <s v="Customers"/>
    <n v="3"/>
  </r>
  <r>
    <x v="15"/>
    <x v="6"/>
    <x v="4"/>
    <s v="Customers"/>
    <n v="21429"/>
  </r>
  <r>
    <x v="15"/>
    <x v="6"/>
    <x v="5"/>
    <s v="Connections"/>
    <n v="360"/>
  </r>
  <r>
    <x v="15"/>
    <x v="6"/>
    <x v="6"/>
    <s v="Connections"/>
    <n v="7879"/>
  </r>
  <r>
    <x v="15"/>
    <x v="6"/>
    <x v="7"/>
    <s v="Connections"/>
    <n v="102"/>
  </r>
  <r>
    <x v="15"/>
    <x v="7"/>
    <x v="0"/>
    <s v="Connections"/>
    <n v="4"/>
  </r>
  <r>
    <x v="15"/>
    <x v="7"/>
    <x v="1"/>
    <s v="Customers"/>
    <n v="2382"/>
  </r>
  <r>
    <x v="15"/>
    <x v="7"/>
    <x v="2"/>
    <s v="Customers"/>
    <n v="177"/>
  </r>
  <r>
    <x v="15"/>
    <x v="7"/>
    <x v="3"/>
    <s v="Customers"/>
    <n v="3"/>
  </r>
  <r>
    <x v="15"/>
    <x v="7"/>
    <x v="4"/>
    <s v="Customers"/>
    <n v="21824"/>
  </r>
  <r>
    <x v="15"/>
    <x v="7"/>
    <x v="5"/>
    <s v="Connections"/>
    <n v="375"/>
  </r>
  <r>
    <x v="15"/>
    <x v="7"/>
    <x v="6"/>
    <s v="Connections"/>
    <n v="7867"/>
  </r>
  <r>
    <x v="15"/>
    <x v="7"/>
    <x v="7"/>
    <s v="Connections"/>
    <n v="95"/>
  </r>
  <r>
    <x v="15"/>
    <x v="8"/>
    <x v="0"/>
    <s v="Connections"/>
    <n v="4"/>
  </r>
  <r>
    <x v="15"/>
    <x v="8"/>
    <x v="1"/>
    <s v="Customers"/>
    <n v="2394"/>
  </r>
  <r>
    <x v="15"/>
    <x v="8"/>
    <x v="2"/>
    <s v="Customers"/>
    <n v="179"/>
  </r>
  <r>
    <x v="15"/>
    <x v="8"/>
    <x v="3"/>
    <s v="Customers"/>
    <n v="3"/>
  </r>
  <r>
    <x v="15"/>
    <x v="8"/>
    <x v="4"/>
    <s v="Customers"/>
    <n v="21995"/>
  </r>
  <r>
    <x v="15"/>
    <x v="8"/>
    <x v="5"/>
    <s v="Connections"/>
    <n v="382"/>
  </r>
  <r>
    <x v="15"/>
    <x v="8"/>
    <x v="6"/>
    <s v="Connections"/>
    <n v="7893"/>
  </r>
  <r>
    <x v="15"/>
    <x v="8"/>
    <x v="7"/>
    <s v="Connections"/>
    <n v="94"/>
  </r>
  <r>
    <x v="16"/>
    <x v="0"/>
    <x v="1"/>
    <s v="Customers"/>
    <n v="1926"/>
  </r>
  <r>
    <x v="16"/>
    <x v="0"/>
    <x v="2"/>
    <s v="Customers"/>
    <n v="253"/>
  </r>
  <r>
    <x v="16"/>
    <x v="0"/>
    <x v="4"/>
    <s v="Customers"/>
    <n v="26713"/>
  </r>
  <r>
    <x v="16"/>
    <x v="0"/>
    <x v="5"/>
    <s v="Connections"/>
    <n v="276"/>
  </r>
  <r>
    <x v="16"/>
    <x v="0"/>
    <x v="6"/>
    <s v="Connections"/>
    <n v="2700"/>
  </r>
  <r>
    <x v="16"/>
    <x v="0"/>
    <x v="7"/>
    <s v="Connections"/>
    <n v="134"/>
  </r>
  <r>
    <x v="16"/>
    <x v="1"/>
    <x v="1"/>
    <s v="Customers"/>
    <n v="1944"/>
  </r>
  <r>
    <x v="16"/>
    <x v="1"/>
    <x v="2"/>
    <s v="Customers"/>
    <n v="252"/>
  </r>
  <r>
    <x v="16"/>
    <x v="1"/>
    <x v="4"/>
    <s v="Customers"/>
    <n v="27131"/>
  </r>
  <r>
    <x v="16"/>
    <x v="1"/>
    <x v="5"/>
    <s v="Connections"/>
    <n v="264"/>
  </r>
  <r>
    <x v="16"/>
    <x v="1"/>
    <x v="6"/>
    <s v="Connections"/>
    <n v="2742"/>
  </r>
  <r>
    <x v="16"/>
    <x v="1"/>
    <x v="7"/>
    <s v="Connections"/>
    <n v="132"/>
  </r>
  <r>
    <x v="16"/>
    <x v="2"/>
    <x v="1"/>
    <s v="Customers"/>
    <n v="1978"/>
  </r>
  <r>
    <x v="16"/>
    <x v="2"/>
    <x v="2"/>
    <s v="Customers"/>
    <n v="255"/>
  </r>
  <r>
    <x v="16"/>
    <x v="2"/>
    <x v="4"/>
    <s v="Customers"/>
    <n v="27523"/>
  </r>
  <r>
    <x v="16"/>
    <x v="2"/>
    <x v="5"/>
    <s v="Connections"/>
    <n v="246"/>
  </r>
  <r>
    <x v="16"/>
    <x v="2"/>
    <x v="6"/>
    <s v="Connections"/>
    <n v="2759"/>
  </r>
  <r>
    <x v="16"/>
    <x v="2"/>
    <x v="7"/>
    <s v="Connections"/>
    <n v="132"/>
  </r>
  <r>
    <x v="16"/>
    <x v="3"/>
    <x v="0"/>
    <s v="Connections"/>
    <n v="4"/>
  </r>
  <r>
    <x v="16"/>
    <x v="3"/>
    <x v="1"/>
    <s v="Customers"/>
    <n v="1994"/>
  </r>
  <r>
    <x v="16"/>
    <x v="3"/>
    <x v="2"/>
    <s v="Customers"/>
    <n v="262"/>
  </r>
  <r>
    <x v="16"/>
    <x v="3"/>
    <x v="4"/>
    <s v="Customers"/>
    <n v="27756"/>
  </r>
  <r>
    <x v="16"/>
    <x v="3"/>
    <x v="5"/>
    <s v="Connections"/>
    <n v="240"/>
  </r>
  <r>
    <x v="16"/>
    <x v="3"/>
    <x v="6"/>
    <s v="Connections"/>
    <n v="2765"/>
  </r>
  <r>
    <x v="16"/>
    <x v="3"/>
    <x v="7"/>
    <s v="Connections"/>
    <n v="130"/>
  </r>
  <r>
    <x v="16"/>
    <x v="4"/>
    <x v="0"/>
    <s v="Connections"/>
    <n v="4"/>
  </r>
  <r>
    <x v="16"/>
    <x v="4"/>
    <x v="1"/>
    <s v="Customers"/>
    <n v="1997"/>
  </r>
  <r>
    <x v="16"/>
    <x v="4"/>
    <x v="2"/>
    <s v="Customers"/>
    <n v="262"/>
  </r>
  <r>
    <x v="16"/>
    <x v="4"/>
    <x v="4"/>
    <s v="Customers"/>
    <n v="28134"/>
  </r>
  <r>
    <x v="16"/>
    <x v="4"/>
    <x v="5"/>
    <s v="Connections"/>
    <n v="230"/>
  </r>
  <r>
    <x v="16"/>
    <x v="4"/>
    <x v="6"/>
    <s v="Connections"/>
    <n v="2767"/>
  </r>
  <r>
    <x v="16"/>
    <x v="4"/>
    <x v="7"/>
    <s v="Connections"/>
    <n v="129"/>
  </r>
  <r>
    <x v="16"/>
    <x v="5"/>
    <x v="0"/>
    <s v="Connections"/>
    <n v="4"/>
  </r>
  <r>
    <x v="16"/>
    <x v="5"/>
    <x v="1"/>
    <s v="Customers"/>
    <n v="2029"/>
  </r>
  <r>
    <x v="16"/>
    <x v="5"/>
    <x v="2"/>
    <s v="Customers"/>
    <n v="256"/>
  </r>
  <r>
    <x v="16"/>
    <x v="5"/>
    <x v="4"/>
    <s v="Customers"/>
    <n v="28376"/>
  </r>
  <r>
    <x v="16"/>
    <x v="5"/>
    <x v="5"/>
    <s v="Connections"/>
    <n v="228"/>
  </r>
  <r>
    <x v="16"/>
    <x v="5"/>
    <x v="6"/>
    <s v="Connections"/>
    <n v="2783"/>
  </r>
  <r>
    <x v="16"/>
    <x v="5"/>
    <x v="7"/>
    <s v="Connections"/>
    <n v="125"/>
  </r>
  <r>
    <x v="16"/>
    <x v="6"/>
    <x v="0"/>
    <s v="Connections"/>
    <n v="4"/>
  </r>
  <r>
    <x v="16"/>
    <x v="6"/>
    <x v="1"/>
    <s v="Customers"/>
    <n v="2065"/>
  </r>
  <r>
    <x v="16"/>
    <x v="6"/>
    <x v="2"/>
    <s v="Customers"/>
    <n v="202"/>
  </r>
  <r>
    <x v="16"/>
    <x v="6"/>
    <x v="4"/>
    <s v="Customers"/>
    <n v="28637"/>
  </r>
  <r>
    <x v="16"/>
    <x v="6"/>
    <x v="5"/>
    <s v="Connections"/>
    <n v="228"/>
  </r>
  <r>
    <x v="16"/>
    <x v="6"/>
    <x v="6"/>
    <s v="Connections"/>
    <n v="2789"/>
  </r>
  <r>
    <x v="16"/>
    <x v="6"/>
    <x v="7"/>
    <s v="Connections"/>
    <n v="125"/>
  </r>
  <r>
    <x v="16"/>
    <x v="7"/>
    <x v="0"/>
    <s v="Connections"/>
    <n v="4"/>
  </r>
  <r>
    <x v="16"/>
    <x v="7"/>
    <x v="1"/>
    <s v="Customers"/>
    <n v="2064"/>
  </r>
  <r>
    <x v="16"/>
    <x v="7"/>
    <x v="2"/>
    <s v="Customers"/>
    <n v="224"/>
  </r>
  <r>
    <x v="16"/>
    <x v="7"/>
    <x v="4"/>
    <s v="Customers"/>
    <n v="28847"/>
  </r>
  <r>
    <x v="16"/>
    <x v="7"/>
    <x v="5"/>
    <s v="Connections"/>
    <n v="223"/>
  </r>
  <r>
    <x v="16"/>
    <x v="7"/>
    <x v="6"/>
    <s v="Connections"/>
    <n v="2799"/>
  </r>
  <r>
    <x v="16"/>
    <x v="7"/>
    <x v="7"/>
    <s v="Connections"/>
    <n v="125"/>
  </r>
  <r>
    <x v="16"/>
    <x v="8"/>
    <x v="0"/>
    <s v="Connections"/>
    <n v="4"/>
  </r>
  <r>
    <x v="16"/>
    <x v="8"/>
    <x v="1"/>
    <s v="Customers"/>
    <n v="2083"/>
  </r>
  <r>
    <x v="16"/>
    <x v="8"/>
    <x v="2"/>
    <s v="Customers"/>
    <n v="236"/>
  </r>
  <r>
    <x v="16"/>
    <x v="8"/>
    <x v="4"/>
    <s v="Customers"/>
    <n v="29028"/>
  </r>
  <r>
    <x v="16"/>
    <x v="8"/>
    <x v="5"/>
    <s v="Connections"/>
    <n v="221"/>
  </r>
  <r>
    <x v="16"/>
    <x v="8"/>
    <x v="6"/>
    <s v="Connections"/>
    <n v="2827"/>
  </r>
  <r>
    <x v="16"/>
    <x v="8"/>
    <x v="7"/>
    <s v="Connections"/>
    <n v="125"/>
  </r>
  <r>
    <x v="17"/>
    <x v="0"/>
    <x v="1"/>
    <s v="Customers"/>
    <n v="2061"/>
  </r>
  <r>
    <x v="17"/>
    <x v="0"/>
    <x v="2"/>
    <s v="Customers"/>
    <n v="215"/>
  </r>
  <r>
    <x v="17"/>
    <x v="0"/>
    <x v="4"/>
    <s v="Customers"/>
    <n v="18279"/>
  </r>
  <r>
    <x v="17"/>
    <x v="0"/>
    <x v="5"/>
    <s v="Connections"/>
    <n v="44"/>
  </r>
  <r>
    <x v="17"/>
    <x v="0"/>
    <x v="6"/>
    <s v="Connections"/>
    <n v="6530"/>
  </r>
  <r>
    <x v="17"/>
    <x v="0"/>
    <x v="7"/>
    <s v="Connections"/>
    <n v="227"/>
  </r>
  <r>
    <x v="17"/>
    <x v="1"/>
    <x v="1"/>
    <s v="Customers"/>
    <n v="2072"/>
  </r>
  <r>
    <x v="17"/>
    <x v="1"/>
    <x v="2"/>
    <s v="Customers"/>
    <n v="218"/>
  </r>
  <r>
    <x v="17"/>
    <x v="1"/>
    <x v="4"/>
    <s v="Customers"/>
    <n v="18534"/>
  </r>
  <r>
    <x v="17"/>
    <x v="1"/>
    <x v="5"/>
    <s v="Connections"/>
    <n v="43"/>
  </r>
  <r>
    <x v="17"/>
    <x v="1"/>
    <x v="6"/>
    <s v="Connections"/>
    <n v="6599"/>
  </r>
  <r>
    <x v="17"/>
    <x v="1"/>
    <x v="7"/>
    <s v="Connections"/>
    <n v="228"/>
  </r>
  <r>
    <x v="17"/>
    <x v="2"/>
    <x v="1"/>
    <s v="Customers"/>
    <n v="2088"/>
  </r>
  <r>
    <x v="17"/>
    <x v="2"/>
    <x v="2"/>
    <s v="Customers"/>
    <n v="220"/>
  </r>
  <r>
    <x v="17"/>
    <x v="2"/>
    <x v="4"/>
    <s v="Customers"/>
    <n v="18799"/>
  </r>
  <r>
    <x v="17"/>
    <x v="2"/>
    <x v="5"/>
    <s v="Connections"/>
    <n v="42"/>
  </r>
  <r>
    <x v="17"/>
    <x v="2"/>
    <x v="6"/>
    <s v="Connections"/>
    <n v="6567"/>
  </r>
  <r>
    <x v="17"/>
    <x v="2"/>
    <x v="7"/>
    <s v="Connections"/>
    <n v="231"/>
  </r>
  <r>
    <x v="17"/>
    <x v="3"/>
    <x v="1"/>
    <s v="Customers"/>
    <n v="2090"/>
  </r>
  <r>
    <x v="17"/>
    <x v="3"/>
    <x v="2"/>
    <s v="Customers"/>
    <n v="215"/>
  </r>
  <r>
    <x v="17"/>
    <x v="3"/>
    <x v="4"/>
    <s v="Customers"/>
    <n v="19063"/>
  </r>
  <r>
    <x v="17"/>
    <x v="3"/>
    <x v="5"/>
    <s v="Connections"/>
    <n v="40"/>
  </r>
  <r>
    <x v="17"/>
    <x v="3"/>
    <x v="6"/>
    <s v="Connections"/>
    <n v="6589"/>
  </r>
  <r>
    <x v="17"/>
    <x v="3"/>
    <x v="7"/>
    <s v="Connections"/>
    <n v="228"/>
  </r>
  <r>
    <x v="17"/>
    <x v="4"/>
    <x v="1"/>
    <s v="Customers"/>
    <n v="2075"/>
  </r>
  <r>
    <x v="17"/>
    <x v="4"/>
    <x v="2"/>
    <s v="Customers"/>
    <n v="224"/>
  </r>
  <r>
    <x v="17"/>
    <x v="4"/>
    <x v="4"/>
    <s v="Customers"/>
    <n v="19082"/>
  </r>
  <r>
    <x v="17"/>
    <x v="4"/>
    <x v="5"/>
    <s v="Connections"/>
    <n v="36"/>
  </r>
  <r>
    <x v="17"/>
    <x v="4"/>
    <x v="6"/>
    <s v="Connections"/>
    <n v="6536"/>
  </r>
  <r>
    <x v="17"/>
    <x v="4"/>
    <x v="7"/>
    <s v="Connections"/>
    <n v="229"/>
  </r>
  <r>
    <x v="17"/>
    <x v="5"/>
    <x v="1"/>
    <s v="Customers"/>
    <n v="2092"/>
  </r>
  <r>
    <x v="17"/>
    <x v="5"/>
    <x v="2"/>
    <s v="Customers"/>
    <n v="218"/>
  </r>
  <r>
    <x v="17"/>
    <x v="5"/>
    <x v="4"/>
    <s v="Customers"/>
    <n v="19343"/>
  </r>
  <r>
    <x v="17"/>
    <x v="5"/>
    <x v="5"/>
    <s v="Connections"/>
    <n v="37"/>
  </r>
  <r>
    <x v="17"/>
    <x v="5"/>
    <x v="6"/>
    <s v="Connections"/>
    <n v="6431"/>
  </r>
  <r>
    <x v="17"/>
    <x v="5"/>
    <x v="7"/>
    <s v="Connections"/>
    <n v="229"/>
  </r>
  <r>
    <x v="17"/>
    <x v="6"/>
    <x v="1"/>
    <s v="Customers"/>
    <n v="2097"/>
  </r>
  <r>
    <x v="17"/>
    <x v="6"/>
    <x v="2"/>
    <s v="Customers"/>
    <n v="212"/>
  </r>
  <r>
    <x v="17"/>
    <x v="6"/>
    <x v="4"/>
    <s v="Customers"/>
    <n v="19598"/>
  </r>
  <r>
    <x v="17"/>
    <x v="6"/>
    <x v="5"/>
    <s v="Connections"/>
    <n v="35"/>
  </r>
  <r>
    <x v="17"/>
    <x v="6"/>
    <x v="6"/>
    <s v="Connections"/>
    <n v="6355"/>
  </r>
  <r>
    <x v="17"/>
    <x v="6"/>
    <x v="7"/>
    <s v="Connections"/>
    <n v="430"/>
  </r>
  <r>
    <x v="17"/>
    <x v="7"/>
    <x v="1"/>
    <s v="Customers"/>
    <n v="2115"/>
  </r>
  <r>
    <x v="17"/>
    <x v="7"/>
    <x v="2"/>
    <s v="Customers"/>
    <n v="206"/>
  </r>
  <r>
    <x v="17"/>
    <x v="7"/>
    <x v="4"/>
    <s v="Customers"/>
    <n v="19889"/>
  </r>
  <r>
    <x v="17"/>
    <x v="7"/>
    <x v="5"/>
    <s v="Connections"/>
    <n v="36"/>
  </r>
  <r>
    <x v="17"/>
    <x v="7"/>
    <x v="6"/>
    <s v="Connections"/>
    <n v="6393"/>
  </r>
  <r>
    <x v="17"/>
    <x v="7"/>
    <x v="7"/>
    <s v="Connections"/>
    <n v="435"/>
  </r>
  <r>
    <x v="17"/>
    <x v="8"/>
    <x v="1"/>
    <s v="Customers"/>
    <n v="2121"/>
  </r>
  <r>
    <x v="17"/>
    <x v="8"/>
    <x v="2"/>
    <s v="Customers"/>
    <n v="203"/>
  </r>
  <r>
    <x v="17"/>
    <x v="8"/>
    <x v="4"/>
    <s v="Customers"/>
    <n v="20023"/>
  </r>
  <r>
    <x v="17"/>
    <x v="8"/>
    <x v="5"/>
    <s v="Connections"/>
    <n v="35"/>
  </r>
  <r>
    <x v="17"/>
    <x v="8"/>
    <x v="6"/>
    <s v="Connections"/>
    <n v="6405"/>
  </r>
  <r>
    <x v="17"/>
    <x v="8"/>
    <x v="7"/>
    <s v="Connections"/>
    <n v="433"/>
  </r>
  <r>
    <x v="18"/>
    <x v="0"/>
    <x v="1"/>
    <s v="Customers"/>
    <n v="418"/>
  </r>
  <r>
    <x v="18"/>
    <x v="0"/>
    <x v="2"/>
    <s v="Customers"/>
    <n v="47"/>
  </r>
  <r>
    <x v="18"/>
    <x v="0"/>
    <x v="4"/>
    <s v="Customers"/>
    <n v="3264"/>
  </r>
  <r>
    <x v="18"/>
    <x v="0"/>
    <x v="6"/>
    <s v="Connections"/>
    <n v="1103"/>
  </r>
  <r>
    <x v="18"/>
    <x v="0"/>
    <x v="7"/>
    <s v="Connections"/>
    <n v="6"/>
  </r>
  <r>
    <x v="18"/>
    <x v="1"/>
    <x v="1"/>
    <s v="Customers"/>
    <n v="430"/>
  </r>
  <r>
    <x v="18"/>
    <x v="1"/>
    <x v="2"/>
    <s v="Customers"/>
    <n v="47"/>
  </r>
  <r>
    <x v="18"/>
    <x v="1"/>
    <x v="4"/>
    <s v="Customers"/>
    <n v="3269"/>
  </r>
  <r>
    <x v="18"/>
    <x v="1"/>
    <x v="6"/>
    <s v="Connections"/>
    <n v="1103"/>
  </r>
  <r>
    <x v="18"/>
    <x v="1"/>
    <x v="7"/>
    <s v="Connections"/>
    <n v="7"/>
  </r>
  <r>
    <x v="18"/>
    <x v="2"/>
    <x v="1"/>
    <s v="Customers"/>
    <n v="431"/>
  </r>
  <r>
    <x v="18"/>
    <x v="2"/>
    <x v="2"/>
    <s v="Customers"/>
    <n v="42"/>
  </r>
  <r>
    <x v="18"/>
    <x v="2"/>
    <x v="4"/>
    <s v="Customers"/>
    <n v="3275"/>
  </r>
  <r>
    <x v="18"/>
    <x v="2"/>
    <x v="6"/>
    <s v="Connections"/>
    <n v="1103"/>
  </r>
  <r>
    <x v="18"/>
    <x v="2"/>
    <x v="7"/>
    <s v="Connections"/>
    <n v="6"/>
  </r>
  <r>
    <x v="18"/>
    <x v="3"/>
    <x v="1"/>
    <s v="Customers"/>
    <n v="422"/>
  </r>
  <r>
    <x v="18"/>
    <x v="3"/>
    <x v="2"/>
    <s v="Customers"/>
    <n v="39"/>
  </r>
  <r>
    <x v="18"/>
    <x v="3"/>
    <x v="4"/>
    <s v="Customers"/>
    <n v="3284"/>
  </r>
  <r>
    <x v="18"/>
    <x v="3"/>
    <x v="6"/>
    <s v="Connections"/>
    <n v="1103"/>
  </r>
  <r>
    <x v="18"/>
    <x v="3"/>
    <x v="7"/>
    <s v="Connections"/>
    <n v="6"/>
  </r>
  <r>
    <x v="18"/>
    <x v="4"/>
    <x v="1"/>
    <s v="Customers"/>
    <n v="428"/>
  </r>
  <r>
    <x v="18"/>
    <x v="4"/>
    <x v="2"/>
    <s v="Customers"/>
    <n v="39"/>
  </r>
  <r>
    <x v="18"/>
    <x v="4"/>
    <x v="4"/>
    <s v="Customers"/>
    <n v="3306"/>
  </r>
  <r>
    <x v="18"/>
    <x v="4"/>
    <x v="6"/>
    <s v="Connections"/>
    <n v="1103"/>
  </r>
  <r>
    <x v="18"/>
    <x v="4"/>
    <x v="7"/>
    <s v="Connections"/>
    <n v="6"/>
  </r>
  <r>
    <x v="18"/>
    <x v="5"/>
    <x v="1"/>
    <s v="Customers"/>
    <n v="424"/>
  </r>
  <r>
    <x v="18"/>
    <x v="5"/>
    <x v="2"/>
    <s v="Customers"/>
    <n v="39"/>
  </r>
  <r>
    <x v="18"/>
    <x v="5"/>
    <x v="4"/>
    <s v="Customers"/>
    <n v="3298"/>
  </r>
  <r>
    <x v="18"/>
    <x v="5"/>
    <x v="6"/>
    <s v="Connections"/>
    <n v="1103"/>
  </r>
  <r>
    <x v="18"/>
    <x v="5"/>
    <x v="7"/>
    <s v="Connections"/>
    <n v="6"/>
  </r>
  <r>
    <x v="18"/>
    <x v="6"/>
    <x v="1"/>
    <s v="Customers"/>
    <n v="414"/>
  </r>
  <r>
    <x v="18"/>
    <x v="6"/>
    <x v="2"/>
    <s v="Customers"/>
    <n v="38"/>
  </r>
  <r>
    <x v="18"/>
    <x v="6"/>
    <x v="4"/>
    <s v="Customers"/>
    <n v="3287"/>
  </r>
  <r>
    <x v="18"/>
    <x v="6"/>
    <x v="6"/>
    <s v="Connections"/>
    <n v="1106"/>
  </r>
  <r>
    <x v="18"/>
    <x v="6"/>
    <x v="7"/>
    <s v="Connections"/>
    <n v="6"/>
  </r>
  <r>
    <x v="18"/>
    <x v="7"/>
    <x v="1"/>
    <s v="Customers"/>
    <n v="415"/>
  </r>
  <r>
    <x v="18"/>
    <x v="7"/>
    <x v="2"/>
    <s v="Customers"/>
    <n v="37"/>
  </r>
  <r>
    <x v="18"/>
    <x v="7"/>
    <x v="4"/>
    <s v="Customers"/>
    <n v="3292"/>
  </r>
  <r>
    <x v="18"/>
    <x v="7"/>
    <x v="6"/>
    <s v="Connections"/>
    <n v="1106"/>
  </r>
  <r>
    <x v="18"/>
    <x v="7"/>
    <x v="7"/>
    <s v="Connections"/>
    <n v="6"/>
  </r>
  <r>
    <x v="18"/>
    <x v="8"/>
    <x v="1"/>
    <s v="Customers"/>
    <n v="423"/>
  </r>
  <r>
    <x v="18"/>
    <x v="8"/>
    <x v="2"/>
    <s v="Customers"/>
    <n v="37"/>
  </r>
  <r>
    <x v="18"/>
    <x v="8"/>
    <x v="4"/>
    <s v="Customers"/>
    <n v="3293"/>
  </r>
  <r>
    <x v="18"/>
    <x v="8"/>
    <x v="6"/>
    <s v="Connections"/>
    <n v="1098"/>
  </r>
  <r>
    <x v="18"/>
    <x v="8"/>
    <x v="7"/>
    <s v="Connections"/>
    <n v="6"/>
  </r>
  <r>
    <x v="19"/>
    <x v="0"/>
    <x v="0"/>
    <s v="Connections"/>
    <n v="3"/>
  </r>
  <r>
    <x v="19"/>
    <x v="0"/>
    <x v="1"/>
    <s v="Customers"/>
    <n v="8977"/>
  </r>
  <r>
    <x v="19"/>
    <x v="0"/>
    <x v="2"/>
    <s v="Customers"/>
    <n v="1288"/>
  </r>
  <r>
    <x v="19"/>
    <x v="0"/>
    <x v="3"/>
    <s v="Customers"/>
    <n v="2"/>
  </r>
  <r>
    <x v="19"/>
    <x v="0"/>
    <x v="4"/>
    <s v="Customers"/>
    <n v="92024"/>
  </r>
  <r>
    <x v="19"/>
    <x v="0"/>
    <x v="5"/>
    <s v="Connections"/>
    <n v="785"/>
  </r>
  <r>
    <x v="19"/>
    <x v="0"/>
    <x v="6"/>
    <s v="Connections"/>
    <n v="25758"/>
  </r>
  <r>
    <x v="19"/>
    <x v="0"/>
    <x v="7"/>
    <s v="Connections"/>
    <n v="947"/>
  </r>
  <r>
    <x v="19"/>
    <x v="1"/>
    <x v="0"/>
    <s v="Connections"/>
    <n v="3"/>
  </r>
  <r>
    <x v="19"/>
    <x v="1"/>
    <x v="1"/>
    <s v="Customers"/>
    <n v="9090"/>
  </r>
  <r>
    <x v="19"/>
    <x v="1"/>
    <x v="2"/>
    <s v="Customers"/>
    <n v="1292"/>
  </r>
  <r>
    <x v="19"/>
    <x v="1"/>
    <x v="3"/>
    <s v="Customers"/>
    <n v="2"/>
  </r>
  <r>
    <x v="19"/>
    <x v="1"/>
    <x v="4"/>
    <s v="Customers"/>
    <n v="93144"/>
  </r>
  <r>
    <x v="19"/>
    <x v="1"/>
    <x v="5"/>
    <s v="Connections"/>
    <n v="701"/>
  </r>
  <r>
    <x v="19"/>
    <x v="1"/>
    <x v="6"/>
    <s v="Connections"/>
    <n v="26150"/>
  </r>
  <r>
    <x v="19"/>
    <x v="1"/>
    <x v="7"/>
    <s v="Connections"/>
    <n v="931"/>
  </r>
  <r>
    <x v="19"/>
    <x v="2"/>
    <x v="0"/>
    <s v="Connections"/>
    <n v="3"/>
  </r>
  <r>
    <x v="19"/>
    <x v="2"/>
    <x v="1"/>
    <s v="Customers"/>
    <n v="9135"/>
  </r>
  <r>
    <x v="19"/>
    <x v="2"/>
    <x v="2"/>
    <s v="Customers"/>
    <n v="1287"/>
  </r>
  <r>
    <x v="19"/>
    <x v="2"/>
    <x v="3"/>
    <s v="Customers"/>
    <n v="2"/>
  </r>
  <r>
    <x v="19"/>
    <x v="2"/>
    <x v="4"/>
    <s v="Customers"/>
    <n v="93922"/>
  </r>
  <r>
    <x v="19"/>
    <x v="2"/>
    <x v="5"/>
    <s v="Connections"/>
    <n v="668"/>
  </r>
  <r>
    <x v="19"/>
    <x v="2"/>
    <x v="6"/>
    <s v="Connections"/>
    <n v="21898"/>
  </r>
  <r>
    <x v="19"/>
    <x v="2"/>
    <x v="7"/>
    <s v="Connections"/>
    <n v="922"/>
  </r>
  <r>
    <x v="19"/>
    <x v="3"/>
    <x v="0"/>
    <s v="Connections"/>
    <n v="3"/>
  </r>
  <r>
    <x v="19"/>
    <x v="3"/>
    <x v="1"/>
    <s v="Customers"/>
    <n v="9230"/>
  </r>
  <r>
    <x v="19"/>
    <x v="3"/>
    <x v="2"/>
    <s v="Customers"/>
    <n v="1266"/>
  </r>
  <r>
    <x v="19"/>
    <x v="3"/>
    <x v="3"/>
    <s v="Customers"/>
    <n v="2"/>
  </r>
  <r>
    <x v="19"/>
    <x v="3"/>
    <x v="4"/>
    <s v="Customers"/>
    <n v="94808"/>
  </r>
  <r>
    <x v="19"/>
    <x v="3"/>
    <x v="5"/>
    <s v="Connections"/>
    <n v="668"/>
  </r>
  <r>
    <x v="19"/>
    <x v="3"/>
    <x v="6"/>
    <s v="Connections"/>
    <n v="22090"/>
  </r>
  <r>
    <x v="19"/>
    <x v="3"/>
    <x v="7"/>
    <s v="Connections"/>
    <n v="893"/>
  </r>
  <r>
    <x v="19"/>
    <x v="4"/>
    <x v="0"/>
    <s v="Connections"/>
    <n v="9"/>
  </r>
  <r>
    <x v="19"/>
    <x v="4"/>
    <x v="1"/>
    <s v="Customers"/>
    <n v="9291"/>
  </r>
  <r>
    <x v="19"/>
    <x v="4"/>
    <x v="2"/>
    <s v="Customers"/>
    <n v="1276"/>
  </r>
  <r>
    <x v="19"/>
    <x v="4"/>
    <x v="3"/>
    <s v="Customers"/>
    <n v="2"/>
  </r>
  <r>
    <x v="19"/>
    <x v="4"/>
    <x v="4"/>
    <s v="Customers"/>
    <n v="96076"/>
  </r>
  <r>
    <x v="19"/>
    <x v="4"/>
    <x v="5"/>
    <s v="Connections"/>
    <n v="662"/>
  </r>
  <r>
    <x v="19"/>
    <x v="4"/>
    <x v="6"/>
    <s v="Connections"/>
    <n v="22193"/>
  </r>
  <r>
    <x v="19"/>
    <x v="4"/>
    <x v="7"/>
    <s v="Connections"/>
    <n v="891"/>
  </r>
  <r>
    <x v="19"/>
    <x v="5"/>
    <x v="0"/>
    <s v="Connections"/>
    <n v="9"/>
  </r>
  <r>
    <x v="19"/>
    <x v="5"/>
    <x v="1"/>
    <s v="Customers"/>
    <n v="9365"/>
  </r>
  <r>
    <x v="19"/>
    <x v="5"/>
    <x v="2"/>
    <s v="Customers"/>
    <n v="1269"/>
  </r>
  <r>
    <x v="19"/>
    <x v="5"/>
    <x v="3"/>
    <s v="Customers"/>
    <n v="2"/>
  </r>
  <r>
    <x v="19"/>
    <x v="5"/>
    <x v="4"/>
    <s v="Customers"/>
    <n v="97329"/>
  </r>
  <r>
    <x v="19"/>
    <x v="5"/>
    <x v="5"/>
    <s v="Connections"/>
    <n v="609"/>
  </r>
  <r>
    <x v="19"/>
    <x v="5"/>
    <x v="6"/>
    <s v="Connections"/>
    <n v="22239"/>
  </r>
  <r>
    <x v="19"/>
    <x v="5"/>
    <x v="7"/>
    <s v="Connections"/>
    <n v="877"/>
  </r>
  <r>
    <x v="19"/>
    <x v="6"/>
    <x v="0"/>
    <s v="Connections"/>
    <n v="9"/>
  </r>
  <r>
    <x v="19"/>
    <x v="6"/>
    <x v="1"/>
    <s v="Customers"/>
    <n v="9469"/>
  </r>
  <r>
    <x v="19"/>
    <x v="6"/>
    <x v="2"/>
    <s v="Customers"/>
    <n v="1255"/>
  </r>
  <r>
    <x v="19"/>
    <x v="6"/>
    <x v="3"/>
    <s v="Customers"/>
    <n v="2"/>
  </r>
  <r>
    <x v="19"/>
    <x v="6"/>
    <x v="4"/>
    <s v="Customers"/>
    <n v="98532"/>
  </r>
  <r>
    <x v="19"/>
    <x v="6"/>
    <x v="5"/>
    <s v="Connections"/>
    <n v="600"/>
  </r>
  <r>
    <x v="19"/>
    <x v="6"/>
    <x v="6"/>
    <s v="Connections"/>
    <n v="22238"/>
  </r>
  <r>
    <x v="19"/>
    <x v="6"/>
    <x v="7"/>
    <s v="Connections"/>
    <n v="875"/>
  </r>
  <r>
    <x v="19"/>
    <x v="7"/>
    <x v="0"/>
    <s v="Connections"/>
    <n v="9"/>
  </r>
  <r>
    <x v="19"/>
    <x v="7"/>
    <x v="1"/>
    <s v="Customers"/>
    <n v="9612"/>
  </r>
  <r>
    <x v="19"/>
    <x v="7"/>
    <x v="2"/>
    <s v="Customers"/>
    <n v="1178"/>
  </r>
  <r>
    <x v="19"/>
    <x v="7"/>
    <x v="3"/>
    <s v="Customers"/>
    <n v="2"/>
  </r>
  <r>
    <x v="19"/>
    <x v="7"/>
    <x v="4"/>
    <s v="Customers"/>
    <n v="100252"/>
  </r>
  <r>
    <x v="19"/>
    <x v="7"/>
    <x v="5"/>
    <s v="Connections"/>
    <n v="578"/>
  </r>
  <r>
    <x v="19"/>
    <x v="7"/>
    <x v="6"/>
    <s v="Connections"/>
    <n v="22572"/>
  </r>
  <r>
    <x v="19"/>
    <x v="7"/>
    <x v="7"/>
    <s v="Connections"/>
    <n v="872"/>
  </r>
  <r>
    <x v="19"/>
    <x v="8"/>
    <x v="0"/>
    <s v="Connections"/>
    <n v="9"/>
  </r>
  <r>
    <x v="19"/>
    <x v="8"/>
    <x v="1"/>
    <s v="Customers"/>
    <n v="9801"/>
  </r>
  <r>
    <x v="19"/>
    <x v="8"/>
    <x v="2"/>
    <s v="Customers"/>
    <n v="1180"/>
  </r>
  <r>
    <x v="19"/>
    <x v="8"/>
    <x v="3"/>
    <s v="Customers"/>
    <n v="2"/>
  </r>
  <r>
    <x v="19"/>
    <x v="8"/>
    <x v="4"/>
    <s v="Customers"/>
    <n v="102092"/>
  </r>
  <r>
    <x v="19"/>
    <x v="8"/>
    <x v="5"/>
    <s v="Connections"/>
    <n v="570"/>
  </r>
  <r>
    <x v="19"/>
    <x v="8"/>
    <x v="6"/>
    <s v="Connections"/>
    <n v="22972"/>
  </r>
  <r>
    <x v="19"/>
    <x v="8"/>
    <x v="7"/>
    <s v="Connections"/>
    <n v="864"/>
  </r>
  <r>
    <x v="20"/>
    <x v="0"/>
    <x v="1"/>
    <s v="Customers"/>
    <n v="4032"/>
  </r>
  <r>
    <x v="20"/>
    <x v="0"/>
    <x v="2"/>
    <s v="Customers"/>
    <n v="520"/>
  </r>
  <r>
    <x v="20"/>
    <x v="0"/>
    <x v="4"/>
    <s v="Customers"/>
    <n v="42746"/>
  </r>
  <r>
    <x v="20"/>
    <x v="0"/>
    <x v="5"/>
    <s v="Connections"/>
    <n v="398"/>
  </r>
  <r>
    <x v="20"/>
    <x v="0"/>
    <x v="6"/>
    <s v="Connections"/>
    <n v="9746"/>
  </r>
  <r>
    <x v="20"/>
    <x v="0"/>
    <x v="7"/>
    <s v="Connections"/>
    <n v="317"/>
  </r>
  <r>
    <x v="20"/>
    <x v="1"/>
    <x v="1"/>
    <s v="Customers"/>
    <n v="4047"/>
  </r>
  <r>
    <x v="20"/>
    <x v="1"/>
    <x v="2"/>
    <s v="Customers"/>
    <n v="515"/>
  </r>
  <r>
    <x v="20"/>
    <x v="1"/>
    <x v="4"/>
    <s v="Customers"/>
    <n v="42800"/>
  </r>
  <r>
    <x v="20"/>
    <x v="1"/>
    <x v="5"/>
    <s v="Connections"/>
    <n v="391"/>
  </r>
  <r>
    <x v="20"/>
    <x v="1"/>
    <x v="6"/>
    <s v="Connections"/>
    <n v="9757"/>
  </r>
  <r>
    <x v="20"/>
    <x v="1"/>
    <x v="7"/>
    <s v="Connections"/>
    <n v="310"/>
  </r>
  <r>
    <x v="20"/>
    <x v="2"/>
    <x v="1"/>
    <s v="Customers"/>
    <n v="4100"/>
  </r>
  <r>
    <x v="20"/>
    <x v="2"/>
    <x v="2"/>
    <s v="Customers"/>
    <n v="500"/>
  </r>
  <r>
    <x v="20"/>
    <x v="2"/>
    <x v="4"/>
    <s v="Customers"/>
    <n v="42827"/>
  </r>
  <r>
    <x v="20"/>
    <x v="2"/>
    <x v="5"/>
    <s v="Connections"/>
    <n v="382"/>
  </r>
  <r>
    <x v="20"/>
    <x v="2"/>
    <x v="6"/>
    <s v="Connections"/>
    <n v="9794"/>
  </r>
  <r>
    <x v="20"/>
    <x v="2"/>
    <x v="7"/>
    <s v="Connections"/>
    <n v="298"/>
  </r>
  <r>
    <x v="20"/>
    <x v="3"/>
    <x v="1"/>
    <s v="Customers"/>
    <n v="4146"/>
  </r>
  <r>
    <x v="20"/>
    <x v="3"/>
    <x v="2"/>
    <s v="Customers"/>
    <n v="498"/>
  </r>
  <r>
    <x v="20"/>
    <x v="3"/>
    <x v="4"/>
    <s v="Customers"/>
    <n v="42982"/>
  </r>
  <r>
    <x v="20"/>
    <x v="3"/>
    <x v="5"/>
    <s v="Connections"/>
    <n v="371"/>
  </r>
  <r>
    <x v="20"/>
    <x v="3"/>
    <x v="6"/>
    <s v="Connections"/>
    <n v="9886"/>
  </r>
  <r>
    <x v="20"/>
    <x v="3"/>
    <x v="7"/>
    <s v="Connections"/>
    <n v="292"/>
  </r>
  <r>
    <x v="20"/>
    <x v="4"/>
    <x v="1"/>
    <s v="Customers"/>
    <n v="4173"/>
  </r>
  <r>
    <x v="20"/>
    <x v="4"/>
    <x v="2"/>
    <s v="Customers"/>
    <n v="503"/>
  </r>
  <r>
    <x v="20"/>
    <x v="4"/>
    <x v="4"/>
    <s v="Customers"/>
    <n v="43049"/>
  </r>
  <r>
    <x v="20"/>
    <x v="4"/>
    <x v="5"/>
    <s v="Connections"/>
    <n v="356"/>
  </r>
  <r>
    <x v="20"/>
    <x v="4"/>
    <x v="6"/>
    <s v="Connections"/>
    <n v="9962"/>
  </r>
  <r>
    <x v="20"/>
    <x v="4"/>
    <x v="7"/>
    <s v="Connections"/>
    <n v="293"/>
  </r>
  <r>
    <x v="20"/>
    <x v="5"/>
    <x v="1"/>
    <s v="Customers"/>
    <n v="4252"/>
  </r>
  <r>
    <x v="20"/>
    <x v="5"/>
    <x v="2"/>
    <s v="Customers"/>
    <n v="471"/>
  </r>
  <r>
    <x v="20"/>
    <x v="5"/>
    <x v="4"/>
    <s v="Customers"/>
    <n v="43142"/>
  </r>
  <r>
    <x v="20"/>
    <x v="5"/>
    <x v="5"/>
    <s v="Connections"/>
    <n v="353"/>
  </r>
  <r>
    <x v="20"/>
    <x v="5"/>
    <x v="6"/>
    <s v="Connections"/>
    <n v="10053"/>
  </r>
  <r>
    <x v="20"/>
    <x v="5"/>
    <x v="7"/>
    <s v="Connections"/>
    <n v="274"/>
  </r>
  <r>
    <x v="20"/>
    <x v="6"/>
    <x v="1"/>
    <s v="Customers"/>
    <n v="4278"/>
  </r>
  <r>
    <x v="20"/>
    <x v="6"/>
    <x v="2"/>
    <s v="Customers"/>
    <n v="484"/>
  </r>
  <r>
    <x v="20"/>
    <x v="6"/>
    <x v="4"/>
    <s v="Customers"/>
    <n v="43103"/>
  </r>
  <r>
    <x v="20"/>
    <x v="6"/>
    <x v="5"/>
    <s v="Connections"/>
    <n v="352"/>
  </r>
  <r>
    <x v="20"/>
    <x v="6"/>
    <x v="6"/>
    <s v="Connections"/>
    <n v="10099"/>
  </r>
  <r>
    <x v="20"/>
    <x v="6"/>
    <x v="7"/>
    <s v="Connections"/>
    <n v="258"/>
  </r>
  <r>
    <x v="20"/>
    <x v="7"/>
    <x v="1"/>
    <s v="Customers"/>
    <n v="4280"/>
  </r>
  <r>
    <x v="20"/>
    <x v="7"/>
    <x v="2"/>
    <s v="Customers"/>
    <n v="486"/>
  </r>
  <r>
    <x v="20"/>
    <x v="7"/>
    <x v="4"/>
    <s v="Customers"/>
    <n v="43196"/>
  </r>
  <r>
    <x v="20"/>
    <x v="7"/>
    <x v="5"/>
    <s v="Connections"/>
    <n v="349"/>
  </r>
  <r>
    <x v="20"/>
    <x v="7"/>
    <x v="6"/>
    <s v="Connections"/>
    <n v="10167"/>
  </r>
  <r>
    <x v="20"/>
    <x v="7"/>
    <x v="7"/>
    <s v="Connections"/>
    <n v="261"/>
  </r>
  <r>
    <x v="20"/>
    <x v="8"/>
    <x v="1"/>
    <s v="Customers"/>
    <n v="4343"/>
  </r>
  <r>
    <x v="20"/>
    <x v="8"/>
    <x v="2"/>
    <s v="Customers"/>
    <n v="435"/>
  </r>
  <r>
    <x v="20"/>
    <x v="8"/>
    <x v="4"/>
    <s v="Customers"/>
    <n v="43346"/>
  </r>
  <r>
    <x v="20"/>
    <x v="8"/>
    <x v="5"/>
    <s v="Connections"/>
    <n v="348"/>
  </r>
  <r>
    <x v="20"/>
    <x v="8"/>
    <x v="6"/>
    <s v="Connections"/>
    <n v="10241"/>
  </r>
  <r>
    <x v="20"/>
    <x v="8"/>
    <x v="7"/>
    <s v="Connections"/>
    <n v="257"/>
  </r>
  <r>
    <x v="21"/>
    <x v="0"/>
    <x v="1"/>
    <s v="Customers"/>
    <n v="767"/>
  </r>
  <r>
    <x v="21"/>
    <x v="0"/>
    <x v="2"/>
    <s v="Customers"/>
    <n v="111"/>
  </r>
  <r>
    <x v="21"/>
    <x v="0"/>
    <x v="4"/>
    <s v="Customers"/>
    <n v="10267"/>
  </r>
  <r>
    <x v="21"/>
    <x v="0"/>
    <x v="6"/>
    <s v="Connections"/>
    <n v="2631"/>
  </r>
  <r>
    <x v="21"/>
    <x v="0"/>
    <x v="7"/>
    <s v="Connections"/>
    <n v="70"/>
  </r>
  <r>
    <x v="21"/>
    <x v="1"/>
    <x v="0"/>
    <s v="Connections"/>
    <n v="0"/>
  </r>
  <r>
    <x v="21"/>
    <x v="1"/>
    <x v="1"/>
    <s v="Customers"/>
    <n v="773"/>
  </r>
  <r>
    <x v="21"/>
    <x v="1"/>
    <x v="2"/>
    <s v="Customers"/>
    <n v="111"/>
  </r>
  <r>
    <x v="21"/>
    <x v="1"/>
    <x v="4"/>
    <s v="Customers"/>
    <n v="10285"/>
  </r>
  <r>
    <x v="21"/>
    <x v="1"/>
    <x v="6"/>
    <s v="Connections"/>
    <n v="2631"/>
  </r>
  <r>
    <x v="21"/>
    <x v="1"/>
    <x v="7"/>
    <s v="Connections"/>
    <n v="68"/>
  </r>
  <r>
    <x v="21"/>
    <x v="2"/>
    <x v="0"/>
    <s v="Connections"/>
    <n v="1"/>
  </r>
  <r>
    <x v="21"/>
    <x v="2"/>
    <x v="1"/>
    <s v="Customers"/>
    <n v="775"/>
  </r>
  <r>
    <x v="21"/>
    <x v="2"/>
    <x v="2"/>
    <s v="Customers"/>
    <n v="116"/>
  </r>
  <r>
    <x v="21"/>
    <x v="2"/>
    <x v="4"/>
    <s v="Customers"/>
    <n v="10462"/>
  </r>
  <r>
    <x v="21"/>
    <x v="2"/>
    <x v="6"/>
    <s v="Connections"/>
    <n v="2665"/>
  </r>
  <r>
    <x v="21"/>
    <x v="2"/>
    <x v="7"/>
    <s v="Connections"/>
    <n v="67"/>
  </r>
  <r>
    <x v="21"/>
    <x v="3"/>
    <x v="0"/>
    <s v="Connections"/>
    <n v="1"/>
  </r>
  <r>
    <x v="21"/>
    <x v="3"/>
    <x v="1"/>
    <s v="Customers"/>
    <n v="779"/>
  </r>
  <r>
    <x v="21"/>
    <x v="3"/>
    <x v="2"/>
    <s v="Customers"/>
    <n v="120"/>
  </r>
  <r>
    <x v="21"/>
    <x v="3"/>
    <x v="4"/>
    <s v="Customers"/>
    <n v="10652"/>
  </r>
  <r>
    <x v="21"/>
    <x v="3"/>
    <x v="6"/>
    <s v="Connections"/>
    <n v="2665"/>
  </r>
  <r>
    <x v="21"/>
    <x v="3"/>
    <x v="7"/>
    <s v="Connections"/>
    <n v="66"/>
  </r>
  <r>
    <x v="21"/>
    <x v="4"/>
    <x v="0"/>
    <s v="Connections"/>
    <n v="1"/>
  </r>
  <r>
    <x v="21"/>
    <x v="4"/>
    <x v="1"/>
    <s v="Customers"/>
    <n v="799"/>
  </r>
  <r>
    <x v="21"/>
    <x v="4"/>
    <x v="2"/>
    <s v="Customers"/>
    <n v="106"/>
  </r>
  <r>
    <x v="21"/>
    <x v="4"/>
    <x v="4"/>
    <s v="Customers"/>
    <n v="10726"/>
  </r>
  <r>
    <x v="21"/>
    <x v="4"/>
    <x v="6"/>
    <s v="Connections"/>
    <n v="2705"/>
  </r>
  <r>
    <x v="21"/>
    <x v="4"/>
    <x v="7"/>
    <s v="Connections"/>
    <n v="65"/>
  </r>
  <r>
    <x v="21"/>
    <x v="5"/>
    <x v="0"/>
    <s v="Connections"/>
    <n v="1"/>
  </r>
  <r>
    <x v="21"/>
    <x v="5"/>
    <x v="1"/>
    <s v="Customers"/>
    <n v="797"/>
  </r>
  <r>
    <x v="21"/>
    <x v="5"/>
    <x v="2"/>
    <s v="Customers"/>
    <n v="110"/>
  </r>
  <r>
    <x v="21"/>
    <x v="5"/>
    <x v="4"/>
    <s v="Customers"/>
    <n v="10777"/>
  </r>
  <r>
    <x v="21"/>
    <x v="5"/>
    <x v="6"/>
    <s v="Connections"/>
    <n v="2680"/>
  </r>
  <r>
    <x v="21"/>
    <x v="5"/>
    <x v="7"/>
    <s v="Connections"/>
    <n v="62"/>
  </r>
  <r>
    <x v="21"/>
    <x v="6"/>
    <x v="0"/>
    <s v="Connections"/>
    <n v="1"/>
  </r>
  <r>
    <x v="21"/>
    <x v="6"/>
    <x v="1"/>
    <s v="Customers"/>
    <n v="797"/>
  </r>
  <r>
    <x v="21"/>
    <x v="6"/>
    <x v="2"/>
    <s v="Customers"/>
    <n v="112"/>
  </r>
  <r>
    <x v="21"/>
    <x v="6"/>
    <x v="4"/>
    <s v="Customers"/>
    <n v="10960"/>
  </r>
  <r>
    <x v="21"/>
    <x v="6"/>
    <x v="6"/>
    <s v="Connections"/>
    <n v="2680"/>
  </r>
  <r>
    <x v="21"/>
    <x v="6"/>
    <x v="7"/>
    <s v="Connections"/>
    <n v="62"/>
  </r>
  <r>
    <x v="21"/>
    <x v="7"/>
    <x v="0"/>
    <s v="Connections"/>
    <n v="1"/>
  </r>
  <r>
    <x v="21"/>
    <x v="7"/>
    <x v="1"/>
    <s v="Customers"/>
    <n v="795"/>
  </r>
  <r>
    <x v="21"/>
    <x v="7"/>
    <x v="2"/>
    <s v="Customers"/>
    <n v="112"/>
  </r>
  <r>
    <x v="21"/>
    <x v="7"/>
    <x v="4"/>
    <s v="Customers"/>
    <n v="10963"/>
  </r>
  <r>
    <x v="21"/>
    <x v="7"/>
    <x v="6"/>
    <s v="Connections"/>
    <n v="2680"/>
  </r>
  <r>
    <x v="21"/>
    <x v="7"/>
    <x v="7"/>
    <s v="Connections"/>
    <n v="63"/>
  </r>
  <r>
    <x v="21"/>
    <x v="8"/>
    <x v="0"/>
    <s v="Connections"/>
    <n v="1"/>
  </r>
  <r>
    <x v="21"/>
    <x v="8"/>
    <x v="1"/>
    <s v="Customers"/>
    <n v="801"/>
  </r>
  <r>
    <x v="21"/>
    <x v="8"/>
    <x v="2"/>
    <s v="Customers"/>
    <n v="114"/>
  </r>
  <r>
    <x v="21"/>
    <x v="8"/>
    <x v="4"/>
    <s v="Customers"/>
    <n v="11022"/>
  </r>
  <r>
    <x v="21"/>
    <x v="8"/>
    <x v="6"/>
    <s v="Connections"/>
    <n v="2700"/>
  </r>
  <r>
    <x v="21"/>
    <x v="8"/>
    <x v="7"/>
    <s v="Connections"/>
    <n v="62"/>
  </r>
  <r>
    <x v="22"/>
    <x v="0"/>
    <x v="0"/>
    <s v="Connections"/>
    <n v="0"/>
  </r>
  <r>
    <x v="22"/>
    <x v="0"/>
    <x v="1"/>
    <s v="Customers"/>
    <n v="1920"/>
  </r>
  <r>
    <x v="22"/>
    <x v="0"/>
    <x v="2"/>
    <s v="Customers"/>
    <n v="208"/>
  </r>
  <r>
    <x v="22"/>
    <x v="0"/>
    <x v="4"/>
    <s v="Customers"/>
    <n v="19801"/>
  </r>
  <r>
    <x v="22"/>
    <x v="0"/>
    <x v="5"/>
    <s v="Connections"/>
    <n v="172"/>
  </r>
  <r>
    <x v="22"/>
    <x v="0"/>
    <x v="6"/>
    <s v="Connections"/>
    <n v="4595"/>
  </r>
  <r>
    <x v="22"/>
    <x v="0"/>
    <x v="7"/>
    <s v="Connections"/>
    <n v="144"/>
  </r>
  <r>
    <x v="22"/>
    <x v="1"/>
    <x v="1"/>
    <s v="Customers"/>
    <n v="1844"/>
  </r>
  <r>
    <x v="22"/>
    <x v="1"/>
    <x v="2"/>
    <s v="Customers"/>
    <n v="211"/>
  </r>
  <r>
    <x v="22"/>
    <x v="1"/>
    <x v="4"/>
    <s v="Customers"/>
    <n v="20057"/>
  </r>
  <r>
    <x v="22"/>
    <x v="1"/>
    <x v="5"/>
    <s v="Connections"/>
    <n v="170"/>
  </r>
  <r>
    <x v="22"/>
    <x v="1"/>
    <x v="6"/>
    <s v="Connections"/>
    <n v="4680"/>
  </r>
  <r>
    <x v="22"/>
    <x v="1"/>
    <x v="7"/>
    <s v="Connections"/>
    <n v="148"/>
  </r>
  <r>
    <x v="22"/>
    <x v="2"/>
    <x v="1"/>
    <s v="Customers"/>
    <n v="1810"/>
  </r>
  <r>
    <x v="22"/>
    <x v="2"/>
    <x v="2"/>
    <s v="Customers"/>
    <n v="197"/>
  </r>
  <r>
    <x v="22"/>
    <x v="2"/>
    <x v="4"/>
    <s v="Customers"/>
    <n v="20188"/>
  </r>
  <r>
    <x v="22"/>
    <x v="2"/>
    <x v="5"/>
    <s v="Connections"/>
    <n v="173"/>
  </r>
  <r>
    <x v="22"/>
    <x v="2"/>
    <x v="6"/>
    <s v="Connections"/>
    <n v="4674"/>
  </r>
  <r>
    <x v="22"/>
    <x v="2"/>
    <x v="7"/>
    <s v="Connections"/>
    <n v="152"/>
  </r>
  <r>
    <x v="22"/>
    <x v="3"/>
    <x v="1"/>
    <s v="Customers"/>
    <n v="1895"/>
  </r>
  <r>
    <x v="22"/>
    <x v="3"/>
    <x v="2"/>
    <s v="Customers"/>
    <n v="215"/>
  </r>
  <r>
    <x v="22"/>
    <x v="3"/>
    <x v="4"/>
    <s v="Customers"/>
    <n v="20332"/>
  </r>
  <r>
    <x v="22"/>
    <x v="3"/>
    <x v="5"/>
    <s v="Connections"/>
    <n v="175"/>
  </r>
  <r>
    <x v="22"/>
    <x v="3"/>
    <x v="6"/>
    <s v="Connections"/>
    <n v="4778"/>
  </r>
  <r>
    <x v="22"/>
    <x v="3"/>
    <x v="7"/>
    <s v="Connections"/>
    <n v="185"/>
  </r>
  <r>
    <x v="22"/>
    <x v="4"/>
    <x v="1"/>
    <s v="Customers"/>
    <n v="1824"/>
  </r>
  <r>
    <x v="22"/>
    <x v="4"/>
    <x v="2"/>
    <s v="Customers"/>
    <n v="228"/>
  </r>
  <r>
    <x v="22"/>
    <x v="4"/>
    <x v="4"/>
    <s v="Customers"/>
    <n v="20476"/>
  </r>
  <r>
    <x v="22"/>
    <x v="4"/>
    <x v="5"/>
    <s v="Connections"/>
    <n v="175"/>
  </r>
  <r>
    <x v="22"/>
    <x v="4"/>
    <x v="6"/>
    <s v="Connections"/>
    <n v="4833"/>
  </r>
  <r>
    <x v="22"/>
    <x v="4"/>
    <x v="7"/>
    <s v="Connections"/>
    <n v="183"/>
  </r>
  <r>
    <x v="22"/>
    <x v="5"/>
    <x v="1"/>
    <s v="Customers"/>
    <n v="1809"/>
  </r>
  <r>
    <x v="22"/>
    <x v="5"/>
    <x v="2"/>
    <s v="Customers"/>
    <n v="243"/>
  </r>
  <r>
    <x v="22"/>
    <x v="5"/>
    <x v="4"/>
    <s v="Customers"/>
    <n v="20512"/>
  </r>
  <r>
    <x v="22"/>
    <x v="5"/>
    <x v="5"/>
    <s v="Connections"/>
    <n v="174"/>
  </r>
  <r>
    <x v="22"/>
    <x v="5"/>
    <x v="6"/>
    <s v="Connections"/>
    <n v="4846"/>
  </r>
  <r>
    <x v="22"/>
    <x v="5"/>
    <x v="7"/>
    <s v="Connections"/>
    <n v="183"/>
  </r>
  <r>
    <x v="22"/>
    <x v="6"/>
    <x v="1"/>
    <s v="Customers"/>
    <n v="1831"/>
  </r>
  <r>
    <x v="22"/>
    <x v="6"/>
    <x v="2"/>
    <s v="Customers"/>
    <n v="269"/>
  </r>
  <r>
    <x v="22"/>
    <x v="6"/>
    <x v="4"/>
    <s v="Customers"/>
    <n v="20638"/>
  </r>
  <r>
    <x v="22"/>
    <x v="6"/>
    <x v="5"/>
    <s v="Connections"/>
    <n v="174"/>
  </r>
  <r>
    <x v="22"/>
    <x v="6"/>
    <x v="6"/>
    <s v="Connections"/>
    <n v="4950"/>
  </r>
  <r>
    <x v="22"/>
    <x v="6"/>
    <x v="7"/>
    <s v="Connections"/>
    <n v="181"/>
  </r>
  <r>
    <x v="22"/>
    <x v="7"/>
    <x v="1"/>
    <s v="Customers"/>
    <n v="1848"/>
  </r>
  <r>
    <x v="22"/>
    <x v="7"/>
    <x v="2"/>
    <s v="Customers"/>
    <n v="273"/>
  </r>
  <r>
    <x v="22"/>
    <x v="7"/>
    <x v="4"/>
    <s v="Customers"/>
    <n v="20787"/>
  </r>
  <r>
    <x v="22"/>
    <x v="7"/>
    <x v="5"/>
    <s v="Connections"/>
    <n v="171"/>
  </r>
  <r>
    <x v="22"/>
    <x v="7"/>
    <x v="6"/>
    <s v="Connections"/>
    <n v="4950"/>
  </r>
  <r>
    <x v="22"/>
    <x v="7"/>
    <x v="7"/>
    <s v="Connections"/>
    <n v="179"/>
  </r>
  <r>
    <x v="22"/>
    <x v="8"/>
    <x v="1"/>
    <s v="Customers"/>
    <n v="1825"/>
  </r>
  <r>
    <x v="22"/>
    <x v="8"/>
    <x v="2"/>
    <s v="Customers"/>
    <n v="281"/>
  </r>
  <r>
    <x v="22"/>
    <x v="8"/>
    <x v="4"/>
    <s v="Customers"/>
    <n v="20949"/>
  </r>
  <r>
    <x v="22"/>
    <x v="8"/>
    <x v="5"/>
    <s v="Connections"/>
    <n v="169"/>
  </r>
  <r>
    <x v="22"/>
    <x v="8"/>
    <x v="6"/>
    <s v="Connections"/>
    <n v="4981"/>
  </r>
  <r>
    <x v="22"/>
    <x v="8"/>
    <x v="7"/>
    <s v="Connections"/>
    <n v="184"/>
  </r>
  <r>
    <x v="23"/>
    <x v="0"/>
    <x v="1"/>
    <s v="Customers"/>
    <n v="399"/>
  </r>
  <r>
    <x v="23"/>
    <x v="0"/>
    <x v="2"/>
    <s v="Customers"/>
    <n v="45"/>
  </r>
  <r>
    <x v="23"/>
    <x v="0"/>
    <x v="4"/>
    <s v="Customers"/>
    <n v="2259"/>
  </r>
  <r>
    <x v="23"/>
    <x v="0"/>
    <x v="5"/>
    <s v="Connections"/>
    <n v="11"/>
  </r>
  <r>
    <x v="23"/>
    <x v="0"/>
    <x v="6"/>
    <s v="Connections"/>
    <n v="958"/>
  </r>
  <r>
    <x v="23"/>
    <x v="1"/>
    <x v="1"/>
    <s v="Customers"/>
    <n v="402"/>
  </r>
  <r>
    <x v="23"/>
    <x v="1"/>
    <x v="2"/>
    <s v="Customers"/>
    <n v="45"/>
  </r>
  <r>
    <x v="23"/>
    <x v="1"/>
    <x v="4"/>
    <s v="Customers"/>
    <n v="2257"/>
  </r>
  <r>
    <x v="23"/>
    <x v="1"/>
    <x v="5"/>
    <s v="Connections"/>
    <n v="9"/>
  </r>
  <r>
    <x v="23"/>
    <x v="1"/>
    <x v="6"/>
    <s v="Connections"/>
    <n v="961"/>
  </r>
  <r>
    <x v="23"/>
    <x v="2"/>
    <x v="1"/>
    <s v="Customers"/>
    <n v="404"/>
  </r>
  <r>
    <x v="23"/>
    <x v="2"/>
    <x v="2"/>
    <s v="Customers"/>
    <n v="38"/>
  </r>
  <r>
    <x v="23"/>
    <x v="2"/>
    <x v="4"/>
    <s v="Customers"/>
    <n v="2255"/>
  </r>
  <r>
    <x v="23"/>
    <x v="2"/>
    <x v="5"/>
    <s v="Connections"/>
    <n v="12"/>
  </r>
  <r>
    <x v="23"/>
    <x v="2"/>
    <x v="6"/>
    <s v="Connections"/>
    <n v="962"/>
  </r>
  <r>
    <x v="23"/>
    <x v="3"/>
    <x v="1"/>
    <s v="Customers"/>
    <n v="407"/>
  </r>
  <r>
    <x v="23"/>
    <x v="3"/>
    <x v="2"/>
    <s v="Customers"/>
    <n v="38"/>
  </r>
  <r>
    <x v="23"/>
    <x v="3"/>
    <x v="4"/>
    <s v="Customers"/>
    <n v="2252"/>
  </r>
  <r>
    <x v="23"/>
    <x v="3"/>
    <x v="5"/>
    <s v="Connections"/>
    <n v="13"/>
  </r>
  <r>
    <x v="23"/>
    <x v="3"/>
    <x v="6"/>
    <s v="Connections"/>
    <n v="962"/>
  </r>
  <r>
    <x v="23"/>
    <x v="4"/>
    <x v="1"/>
    <s v="Customers"/>
    <n v="408"/>
  </r>
  <r>
    <x v="23"/>
    <x v="4"/>
    <x v="2"/>
    <s v="Customers"/>
    <n v="39"/>
  </r>
  <r>
    <x v="23"/>
    <x v="4"/>
    <x v="4"/>
    <s v="Customers"/>
    <n v="2253"/>
  </r>
  <r>
    <x v="23"/>
    <x v="4"/>
    <x v="5"/>
    <s v="Connections"/>
    <n v="13"/>
  </r>
  <r>
    <x v="23"/>
    <x v="4"/>
    <x v="6"/>
    <s v="Connections"/>
    <n v="962"/>
  </r>
  <r>
    <x v="23"/>
    <x v="5"/>
    <x v="1"/>
    <s v="Customers"/>
    <n v="408"/>
  </r>
  <r>
    <x v="23"/>
    <x v="5"/>
    <x v="2"/>
    <s v="Customers"/>
    <n v="35"/>
  </r>
  <r>
    <x v="23"/>
    <x v="5"/>
    <x v="4"/>
    <s v="Customers"/>
    <n v="2216"/>
  </r>
  <r>
    <x v="23"/>
    <x v="5"/>
    <x v="5"/>
    <s v="Connections"/>
    <n v="12"/>
  </r>
  <r>
    <x v="23"/>
    <x v="5"/>
    <x v="6"/>
    <s v="Connections"/>
    <n v="962"/>
  </r>
  <r>
    <x v="23"/>
    <x v="6"/>
    <x v="1"/>
    <s v="Customers"/>
    <n v="418"/>
  </r>
  <r>
    <x v="23"/>
    <x v="6"/>
    <x v="2"/>
    <s v="Customers"/>
    <n v="38"/>
  </r>
  <r>
    <x v="23"/>
    <x v="6"/>
    <x v="4"/>
    <s v="Customers"/>
    <n v="2259"/>
  </r>
  <r>
    <x v="23"/>
    <x v="6"/>
    <x v="5"/>
    <s v="Connections"/>
    <n v="12"/>
  </r>
  <r>
    <x v="23"/>
    <x v="6"/>
    <x v="6"/>
    <s v="Connections"/>
    <n v="953"/>
  </r>
  <r>
    <x v="23"/>
    <x v="7"/>
    <x v="1"/>
    <s v="Customers"/>
    <n v="423"/>
  </r>
  <r>
    <x v="23"/>
    <x v="7"/>
    <x v="2"/>
    <s v="Customers"/>
    <n v="37"/>
  </r>
  <r>
    <x v="23"/>
    <x v="7"/>
    <x v="4"/>
    <s v="Customers"/>
    <n v="2260"/>
  </r>
  <r>
    <x v="23"/>
    <x v="7"/>
    <x v="5"/>
    <s v="Connections"/>
    <n v="12"/>
  </r>
  <r>
    <x v="23"/>
    <x v="7"/>
    <x v="6"/>
    <s v="Connections"/>
    <n v="954"/>
  </r>
  <r>
    <x v="23"/>
    <x v="8"/>
    <x v="1"/>
    <s v="Customers"/>
    <n v="409"/>
  </r>
  <r>
    <x v="23"/>
    <x v="8"/>
    <x v="2"/>
    <s v="Customers"/>
    <n v="35"/>
  </r>
  <r>
    <x v="23"/>
    <x v="8"/>
    <x v="4"/>
    <s v="Customers"/>
    <n v="2234"/>
  </r>
  <r>
    <x v="23"/>
    <x v="8"/>
    <x v="5"/>
    <s v="Connections"/>
    <n v="9"/>
  </r>
  <r>
    <x v="23"/>
    <x v="8"/>
    <x v="6"/>
    <s v="Connections"/>
    <n v="966"/>
  </r>
  <r>
    <x v="24"/>
    <x v="0"/>
    <x v="1"/>
    <s v="Customers"/>
    <n v="143"/>
  </r>
  <r>
    <x v="24"/>
    <x v="0"/>
    <x v="2"/>
    <s v="Customers"/>
    <n v="11"/>
  </r>
  <r>
    <x v="24"/>
    <x v="0"/>
    <x v="4"/>
    <s v="Customers"/>
    <n v="1071"/>
  </r>
  <r>
    <x v="24"/>
    <x v="0"/>
    <x v="6"/>
    <s v="Connections"/>
    <n v="370"/>
  </r>
  <r>
    <x v="24"/>
    <x v="0"/>
    <x v="7"/>
    <s v="Connections"/>
    <n v="4"/>
  </r>
  <r>
    <x v="24"/>
    <x v="1"/>
    <x v="1"/>
    <s v="Customers"/>
    <n v="152"/>
  </r>
  <r>
    <x v="24"/>
    <x v="1"/>
    <x v="2"/>
    <s v="Customers"/>
    <n v="12"/>
  </r>
  <r>
    <x v="24"/>
    <x v="1"/>
    <x v="4"/>
    <s v="Customers"/>
    <n v="1163"/>
  </r>
  <r>
    <x v="24"/>
    <x v="1"/>
    <x v="6"/>
    <s v="Connections"/>
    <n v="370"/>
  </r>
  <r>
    <x v="24"/>
    <x v="1"/>
    <x v="7"/>
    <s v="Connections"/>
    <n v="4"/>
  </r>
  <r>
    <x v="24"/>
    <x v="2"/>
    <x v="1"/>
    <s v="Customers"/>
    <n v="145"/>
  </r>
  <r>
    <x v="24"/>
    <x v="2"/>
    <x v="2"/>
    <s v="Customers"/>
    <n v="12"/>
  </r>
  <r>
    <x v="24"/>
    <x v="2"/>
    <x v="4"/>
    <s v="Customers"/>
    <n v="1097"/>
  </r>
  <r>
    <x v="24"/>
    <x v="2"/>
    <x v="6"/>
    <s v="Connections"/>
    <n v="370"/>
  </r>
  <r>
    <x v="24"/>
    <x v="2"/>
    <x v="7"/>
    <s v="Connections"/>
    <n v="4"/>
  </r>
  <r>
    <x v="24"/>
    <x v="3"/>
    <x v="1"/>
    <s v="Customers"/>
    <n v="144"/>
  </r>
  <r>
    <x v="24"/>
    <x v="3"/>
    <x v="2"/>
    <s v="Customers"/>
    <n v="13"/>
  </r>
  <r>
    <x v="24"/>
    <x v="3"/>
    <x v="4"/>
    <s v="Customers"/>
    <n v="1105"/>
  </r>
  <r>
    <x v="24"/>
    <x v="3"/>
    <x v="6"/>
    <s v="Connections"/>
    <n v="370"/>
  </r>
  <r>
    <x v="24"/>
    <x v="3"/>
    <x v="7"/>
    <s v="Connections"/>
    <n v="4"/>
  </r>
  <r>
    <x v="24"/>
    <x v="4"/>
    <x v="1"/>
    <s v="Customers"/>
    <n v="139"/>
  </r>
  <r>
    <x v="24"/>
    <x v="4"/>
    <x v="2"/>
    <s v="Customers"/>
    <n v="13"/>
  </r>
  <r>
    <x v="24"/>
    <x v="4"/>
    <x v="4"/>
    <s v="Customers"/>
    <n v="1092"/>
  </r>
  <r>
    <x v="24"/>
    <x v="4"/>
    <x v="6"/>
    <s v="Connections"/>
    <n v="370"/>
  </r>
  <r>
    <x v="24"/>
    <x v="4"/>
    <x v="7"/>
    <s v="Connections"/>
    <n v="4"/>
  </r>
  <r>
    <x v="24"/>
    <x v="5"/>
    <x v="1"/>
    <s v="Customers"/>
    <n v="142"/>
  </r>
  <r>
    <x v="24"/>
    <x v="5"/>
    <x v="2"/>
    <s v="Customers"/>
    <n v="14"/>
  </r>
  <r>
    <x v="24"/>
    <x v="5"/>
    <x v="4"/>
    <s v="Customers"/>
    <n v="1117"/>
  </r>
  <r>
    <x v="24"/>
    <x v="5"/>
    <x v="6"/>
    <s v="Connections"/>
    <n v="370"/>
  </r>
  <r>
    <x v="24"/>
    <x v="5"/>
    <x v="7"/>
    <s v="Connections"/>
    <n v="5"/>
  </r>
  <r>
    <x v="24"/>
    <x v="6"/>
    <x v="1"/>
    <s v="Customers"/>
    <n v="137"/>
  </r>
  <r>
    <x v="24"/>
    <x v="6"/>
    <x v="2"/>
    <s v="Customers"/>
    <n v="13"/>
  </r>
  <r>
    <x v="24"/>
    <x v="6"/>
    <x v="4"/>
    <s v="Customers"/>
    <n v="1113"/>
  </r>
  <r>
    <x v="24"/>
    <x v="6"/>
    <x v="6"/>
    <s v="Connections"/>
    <n v="370"/>
  </r>
  <r>
    <x v="24"/>
    <x v="6"/>
    <x v="7"/>
    <s v="Connections"/>
    <n v="2"/>
  </r>
  <r>
    <x v="24"/>
    <x v="7"/>
    <x v="1"/>
    <s v="Customers"/>
    <n v="136"/>
  </r>
  <r>
    <x v="24"/>
    <x v="7"/>
    <x v="2"/>
    <s v="Customers"/>
    <n v="12"/>
  </r>
  <r>
    <x v="24"/>
    <x v="7"/>
    <x v="4"/>
    <s v="Customers"/>
    <n v="1120"/>
  </r>
  <r>
    <x v="24"/>
    <x v="7"/>
    <x v="6"/>
    <s v="Connections"/>
    <n v="370"/>
  </r>
  <r>
    <x v="24"/>
    <x v="7"/>
    <x v="7"/>
    <s v="Connections"/>
    <n v="3"/>
  </r>
  <r>
    <x v="24"/>
    <x v="8"/>
    <x v="1"/>
    <s v="Customers"/>
    <n v="133"/>
  </r>
  <r>
    <x v="24"/>
    <x v="8"/>
    <x v="2"/>
    <s v="Customers"/>
    <n v="12"/>
  </r>
  <r>
    <x v="24"/>
    <x v="8"/>
    <x v="4"/>
    <s v="Customers"/>
    <n v="1133"/>
  </r>
  <r>
    <x v="24"/>
    <x v="8"/>
    <x v="6"/>
    <s v="Connections"/>
    <n v="370"/>
  </r>
  <r>
    <x v="24"/>
    <x v="8"/>
    <x v="7"/>
    <s v="Connections"/>
    <n v="22"/>
  </r>
  <r>
    <x v="25"/>
    <x v="0"/>
    <x v="1"/>
    <s v="Customers"/>
    <n v="609"/>
  </r>
  <r>
    <x v="25"/>
    <x v="0"/>
    <x v="2"/>
    <s v="Customers"/>
    <n v="86"/>
  </r>
  <r>
    <x v="25"/>
    <x v="0"/>
    <x v="4"/>
    <s v="Customers"/>
    <n v="4815"/>
  </r>
  <r>
    <x v="25"/>
    <x v="0"/>
    <x v="5"/>
    <s v="Connections"/>
    <n v="71"/>
  </r>
  <r>
    <x v="25"/>
    <x v="0"/>
    <x v="6"/>
    <s v="Connections"/>
    <n v="1227"/>
  </r>
  <r>
    <x v="25"/>
    <x v="0"/>
    <x v="7"/>
    <s v="Connections"/>
    <n v="5"/>
  </r>
  <r>
    <x v="25"/>
    <x v="1"/>
    <x v="1"/>
    <s v="Customers"/>
    <n v="610"/>
  </r>
  <r>
    <x v="25"/>
    <x v="1"/>
    <x v="2"/>
    <s v="Customers"/>
    <n v="87"/>
  </r>
  <r>
    <x v="25"/>
    <x v="1"/>
    <x v="4"/>
    <s v="Customers"/>
    <n v="4834"/>
  </r>
  <r>
    <x v="25"/>
    <x v="1"/>
    <x v="5"/>
    <s v="Connections"/>
    <n v="46"/>
  </r>
  <r>
    <x v="25"/>
    <x v="1"/>
    <x v="6"/>
    <s v="Connections"/>
    <n v="1197"/>
  </r>
  <r>
    <x v="25"/>
    <x v="1"/>
    <x v="7"/>
    <s v="Connections"/>
    <n v="9"/>
  </r>
  <r>
    <x v="25"/>
    <x v="2"/>
    <x v="1"/>
    <s v="Customers"/>
    <n v="615"/>
  </r>
  <r>
    <x v="25"/>
    <x v="2"/>
    <x v="2"/>
    <s v="Customers"/>
    <n v="82"/>
  </r>
  <r>
    <x v="25"/>
    <x v="2"/>
    <x v="4"/>
    <s v="Customers"/>
    <n v="4837"/>
  </r>
  <r>
    <x v="25"/>
    <x v="2"/>
    <x v="5"/>
    <s v="Connections"/>
    <n v="44"/>
  </r>
  <r>
    <x v="25"/>
    <x v="2"/>
    <x v="6"/>
    <s v="Connections"/>
    <n v="1197"/>
  </r>
  <r>
    <x v="25"/>
    <x v="2"/>
    <x v="7"/>
    <s v="Connections"/>
    <n v="9"/>
  </r>
  <r>
    <x v="25"/>
    <x v="3"/>
    <x v="1"/>
    <s v="Customers"/>
    <n v="613"/>
  </r>
  <r>
    <x v="25"/>
    <x v="3"/>
    <x v="2"/>
    <s v="Customers"/>
    <n v="84"/>
  </r>
  <r>
    <x v="25"/>
    <x v="3"/>
    <x v="4"/>
    <s v="Customers"/>
    <n v="4850"/>
  </r>
  <r>
    <x v="25"/>
    <x v="3"/>
    <x v="5"/>
    <s v="Connections"/>
    <n v="44"/>
  </r>
  <r>
    <x v="25"/>
    <x v="3"/>
    <x v="6"/>
    <s v="Connections"/>
    <n v="1207"/>
  </r>
  <r>
    <x v="25"/>
    <x v="3"/>
    <x v="7"/>
    <s v="Connections"/>
    <n v="12"/>
  </r>
  <r>
    <x v="25"/>
    <x v="4"/>
    <x v="1"/>
    <s v="Customers"/>
    <n v="611"/>
  </r>
  <r>
    <x v="25"/>
    <x v="4"/>
    <x v="2"/>
    <s v="Customers"/>
    <n v="82"/>
  </r>
  <r>
    <x v="25"/>
    <x v="4"/>
    <x v="4"/>
    <s v="Customers"/>
    <n v="4856"/>
  </r>
  <r>
    <x v="25"/>
    <x v="4"/>
    <x v="5"/>
    <s v="Connections"/>
    <n v="44"/>
  </r>
  <r>
    <x v="25"/>
    <x v="4"/>
    <x v="6"/>
    <s v="Connections"/>
    <n v="1210"/>
  </r>
  <r>
    <x v="25"/>
    <x v="4"/>
    <x v="7"/>
    <s v="Connections"/>
    <n v="11"/>
  </r>
  <r>
    <x v="25"/>
    <x v="5"/>
    <x v="1"/>
    <s v="Customers"/>
    <n v="593"/>
  </r>
  <r>
    <x v="25"/>
    <x v="5"/>
    <x v="2"/>
    <s v="Customers"/>
    <n v="75"/>
  </r>
  <r>
    <x v="25"/>
    <x v="5"/>
    <x v="4"/>
    <s v="Customers"/>
    <n v="4806"/>
  </r>
  <r>
    <x v="25"/>
    <x v="5"/>
    <x v="5"/>
    <s v="Connections"/>
    <n v="43"/>
  </r>
  <r>
    <x v="25"/>
    <x v="5"/>
    <x v="6"/>
    <s v="Connections"/>
    <n v="1251"/>
  </r>
  <r>
    <x v="25"/>
    <x v="5"/>
    <x v="7"/>
    <s v="Connections"/>
    <n v="16"/>
  </r>
  <r>
    <x v="25"/>
    <x v="6"/>
    <x v="1"/>
    <s v="Customers"/>
    <n v="615"/>
  </r>
  <r>
    <x v="25"/>
    <x v="6"/>
    <x v="2"/>
    <s v="Customers"/>
    <n v="83"/>
  </r>
  <r>
    <x v="25"/>
    <x v="6"/>
    <x v="4"/>
    <s v="Customers"/>
    <n v="4878"/>
  </r>
  <r>
    <x v="25"/>
    <x v="6"/>
    <x v="5"/>
    <s v="Connections"/>
    <n v="45"/>
  </r>
  <r>
    <x v="25"/>
    <x v="6"/>
    <x v="6"/>
    <s v="Connections"/>
    <n v="1256"/>
  </r>
  <r>
    <x v="25"/>
    <x v="6"/>
    <x v="7"/>
    <s v="Connections"/>
    <n v="15"/>
  </r>
  <r>
    <x v="25"/>
    <x v="7"/>
    <x v="1"/>
    <s v="Customers"/>
    <n v="615"/>
  </r>
  <r>
    <x v="25"/>
    <x v="7"/>
    <x v="2"/>
    <s v="Customers"/>
    <n v="85"/>
  </r>
  <r>
    <x v="25"/>
    <x v="7"/>
    <x v="4"/>
    <s v="Customers"/>
    <n v="4927"/>
  </r>
  <r>
    <x v="25"/>
    <x v="7"/>
    <x v="5"/>
    <s v="Connections"/>
    <n v="45"/>
  </r>
  <r>
    <x v="25"/>
    <x v="7"/>
    <x v="6"/>
    <s v="Connections"/>
    <n v="1256"/>
  </r>
  <r>
    <x v="25"/>
    <x v="7"/>
    <x v="7"/>
    <s v="Connections"/>
    <n v="15"/>
  </r>
  <r>
    <x v="25"/>
    <x v="8"/>
    <x v="1"/>
    <s v="Customers"/>
    <n v="610"/>
  </r>
  <r>
    <x v="25"/>
    <x v="8"/>
    <x v="2"/>
    <s v="Customers"/>
    <n v="88"/>
  </r>
  <r>
    <x v="25"/>
    <x v="8"/>
    <x v="4"/>
    <s v="Customers"/>
    <n v="4942"/>
  </r>
  <r>
    <x v="25"/>
    <x v="8"/>
    <x v="5"/>
    <s v="Connections"/>
    <n v="45"/>
  </r>
  <r>
    <x v="25"/>
    <x v="8"/>
    <x v="6"/>
    <s v="Connections"/>
    <n v="1256"/>
  </r>
  <r>
    <x v="25"/>
    <x v="8"/>
    <x v="7"/>
    <s v="Connections"/>
    <n v="15"/>
  </r>
  <r>
    <x v="26"/>
    <x v="0"/>
    <x v="0"/>
    <s v="Connections"/>
    <n v="8"/>
  </r>
  <r>
    <x v="26"/>
    <x v="0"/>
    <x v="1"/>
    <s v="Customers"/>
    <n v="115742"/>
  </r>
  <r>
    <x v="26"/>
    <x v="0"/>
    <x v="2"/>
    <s v="Customers"/>
    <n v="8789"/>
  </r>
  <r>
    <x v="26"/>
    <x v="0"/>
    <x v="3"/>
    <s v="Customers"/>
    <n v="2"/>
  </r>
  <r>
    <x v="26"/>
    <x v="0"/>
    <x v="4"/>
    <s v="Customers"/>
    <n v="1219132"/>
  </r>
  <r>
    <x v="26"/>
    <x v="0"/>
    <x v="5"/>
    <s v="Connections"/>
    <n v="26212"/>
  </r>
  <r>
    <x v="26"/>
    <x v="0"/>
    <x v="6"/>
    <s v="Connections"/>
    <n v="25062"/>
  </r>
  <r>
    <x v="26"/>
    <x v="0"/>
    <x v="8"/>
    <s v="Customers"/>
    <n v="544"/>
  </r>
  <r>
    <x v="26"/>
    <x v="0"/>
    <x v="7"/>
    <s v="Connections"/>
    <n v="6295"/>
  </r>
  <r>
    <x v="26"/>
    <x v="1"/>
    <x v="0"/>
    <s v="Connections"/>
    <n v="362"/>
  </r>
  <r>
    <x v="26"/>
    <x v="1"/>
    <x v="1"/>
    <s v="Customers"/>
    <n v="116499"/>
  </r>
  <r>
    <x v="26"/>
    <x v="1"/>
    <x v="2"/>
    <s v="Customers"/>
    <n v="9094"/>
  </r>
  <r>
    <x v="26"/>
    <x v="1"/>
    <x v="3"/>
    <s v="Customers"/>
    <n v="2"/>
  </r>
  <r>
    <x v="26"/>
    <x v="1"/>
    <x v="4"/>
    <s v="Customers"/>
    <n v="1231514"/>
  </r>
  <r>
    <x v="26"/>
    <x v="1"/>
    <x v="5"/>
    <s v="Connections"/>
    <n v="24539"/>
  </r>
  <r>
    <x v="26"/>
    <x v="1"/>
    <x v="6"/>
    <s v="Connections"/>
    <n v="18275"/>
  </r>
  <r>
    <x v="26"/>
    <x v="1"/>
    <x v="8"/>
    <s v="Customers"/>
    <n v="579"/>
  </r>
  <r>
    <x v="26"/>
    <x v="1"/>
    <x v="7"/>
    <s v="Connections"/>
    <n v="6154"/>
  </r>
  <r>
    <x v="26"/>
    <x v="2"/>
    <x v="0"/>
    <s v="Connections"/>
    <n v="360"/>
  </r>
  <r>
    <x v="26"/>
    <x v="2"/>
    <x v="1"/>
    <s v="Customers"/>
    <n v="116170"/>
  </r>
  <r>
    <x v="26"/>
    <x v="2"/>
    <x v="2"/>
    <s v="Customers"/>
    <n v="9269"/>
  </r>
  <r>
    <x v="26"/>
    <x v="2"/>
    <x v="3"/>
    <s v="Customers"/>
    <n v="2"/>
  </r>
  <r>
    <x v="26"/>
    <x v="2"/>
    <x v="4"/>
    <s v="Customers"/>
    <n v="1245279"/>
  </r>
  <r>
    <x v="26"/>
    <x v="2"/>
    <x v="5"/>
    <s v="Connections"/>
    <n v="22932"/>
  </r>
  <r>
    <x v="26"/>
    <x v="2"/>
    <x v="6"/>
    <s v="Connections"/>
    <n v="18158"/>
  </r>
  <r>
    <x v="26"/>
    <x v="2"/>
    <x v="8"/>
    <s v="Customers"/>
    <n v="557"/>
  </r>
  <r>
    <x v="26"/>
    <x v="2"/>
    <x v="7"/>
    <s v="Connections"/>
    <n v="6153"/>
  </r>
  <r>
    <x v="26"/>
    <x v="3"/>
    <x v="0"/>
    <s v="Connections"/>
    <n v="360"/>
  </r>
  <r>
    <x v="26"/>
    <x v="3"/>
    <x v="1"/>
    <s v="Customers"/>
    <n v="116425"/>
  </r>
  <r>
    <x v="26"/>
    <x v="3"/>
    <x v="2"/>
    <s v="Customers"/>
    <n v="9492"/>
  </r>
  <r>
    <x v="26"/>
    <x v="3"/>
    <x v="3"/>
    <s v="Customers"/>
    <n v="2"/>
  </r>
  <r>
    <x v="26"/>
    <x v="3"/>
    <x v="4"/>
    <s v="Customers"/>
    <n v="1258331"/>
  </r>
  <r>
    <x v="26"/>
    <x v="3"/>
    <x v="5"/>
    <s v="Connections"/>
    <n v="22577"/>
  </r>
  <r>
    <x v="26"/>
    <x v="3"/>
    <x v="6"/>
    <s v="Connections"/>
    <n v="18372"/>
  </r>
  <r>
    <x v="26"/>
    <x v="3"/>
    <x v="8"/>
    <s v="Customers"/>
    <n v="581"/>
  </r>
  <r>
    <x v="26"/>
    <x v="3"/>
    <x v="7"/>
    <s v="Connections"/>
    <n v="6148"/>
  </r>
  <r>
    <x v="26"/>
    <x v="4"/>
    <x v="0"/>
    <s v="Connections"/>
    <n v="359"/>
  </r>
  <r>
    <x v="26"/>
    <x v="4"/>
    <x v="1"/>
    <s v="Customers"/>
    <n v="116667"/>
  </r>
  <r>
    <x v="26"/>
    <x v="4"/>
    <x v="2"/>
    <s v="Customers"/>
    <n v="8057"/>
  </r>
  <r>
    <x v="26"/>
    <x v="4"/>
    <x v="3"/>
    <s v="Customers"/>
    <n v="2"/>
  </r>
  <r>
    <x v="26"/>
    <x v="4"/>
    <x v="4"/>
    <s v="Customers"/>
    <n v="1268906"/>
  </r>
  <r>
    <x v="26"/>
    <x v="4"/>
    <x v="5"/>
    <s v="Connections"/>
    <n v="21771"/>
  </r>
  <r>
    <x v="26"/>
    <x v="4"/>
    <x v="6"/>
    <s v="Connections"/>
    <n v="18244"/>
  </r>
  <r>
    <x v="26"/>
    <x v="4"/>
    <x v="8"/>
    <s v="Customers"/>
    <n v="602"/>
  </r>
  <r>
    <x v="26"/>
    <x v="4"/>
    <x v="7"/>
    <s v="Connections"/>
    <n v="6169"/>
  </r>
  <r>
    <x v="26"/>
    <x v="5"/>
    <x v="0"/>
    <s v="Connections"/>
    <n v="357"/>
  </r>
  <r>
    <x v="26"/>
    <x v="5"/>
    <x v="1"/>
    <s v="Customers"/>
    <n v="117473"/>
  </r>
  <r>
    <x v="26"/>
    <x v="5"/>
    <x v="2"/>
    <s v="Customers"/>
    <n v="8288"/>
  </r>
  <r>
    <x v="26"/>
    <x v="5"/>
    <x v="3"/>
    <s v="Customers"/>
    <n v="2"/>
  </r>
  <r>
    <x v="26"/>
    <x v="5"/>
    <x v="4"/>
    <s v="Customers"/>
    <n v="1285383"/>
  </r>
  <r>
    <x v="26"/>
    <x v="5"/>
    <x v="5"/>
    <s v="Connections"/>
    <n v="21167"/>
  </r>
  <r>
    <x v="26"/>
    <x v="5"/>
    <x v="6"/>
    <s v="Connections"/>
    <n v="18149"/>
  </r>
  <r>
    <x v="26"/>
    <x v="5"/>
    <x v="8"/>
    <s v="Customers"/>
    <n v="637"/>
  </r>
  <r>
    <x v="26"/>
    <x v="5"/>
    <x v="7"/>
    <s v="Connections"/>
    <n v="6177"/>
  </r>
  <r>
    <x v="26"/>
    <x v="6"/>
    <x v="0"/>
    <s v="Connections"/>
    <n v="341"/>
  </r>
  <r>
    <x v="26"/>
    <x v="6"/>
    <x v="1"/>
    <s v="Customers"/>
    <n v="117831"/>
  </r>
  <r>
    <x v="26"/>
    <x v="6"/>
    <x v="2"/>
    <s v="Customers"/>
    <n v="8460"/>
  </r>
  <r>
    <x v="26"/>
    <x v="6"/>
    <x v="3"/>
    <s v="Customers"/>
    <n v="0"/>
  </r>
  <r>
    <x v="26"/>
    <x v="6"/>
    <x v="4"/>
    <s v="Customers"/>
    <n v="1297109"/>
  </r>
  <r>
    <x v="26"/>
    <x v="6"/>
    <x v="5"/>
    <s v="Connections"/>
    <n v="20472"/>
  </r>
  <r>
    <x v="26"/>
    <x v="6"/>
    <x v="6"/>
    <s v="Connections"/>
    <n v="5622"/>
  </r>
  <r>
    <x v="26"/>
    <x v="6"/>
    <x v="8"/>
    <s v="Customers"/>
    <n v="670"/>
  </r>
  <r>
    <x v="26"/>
    <x v="6"/>
    <x v="7"/>
    <s v="Connections"/>
    <n v="5713"/>
  </r>
  <r>
    <x v="26"/>
    <x v="7"/>
    <x v="0"/>
    <s v="Connections"/>
    <n v="345"/>
  </r>
  <r>
    <x v="26"/>
    <x v="7"/>
    <x v="1"/>
    <s v="Customers"/>
    <n v="119711"/>
  </r>
  <r>
    <x v="26"/>
    <x v="7"/>
    <x v="2"/>
    <s v="Customers"/>
    <n v="7420"/>
  </r>
  <r>
    <x v="26"/>
    <x v="7"/>
    <x v="3"/>
    <s v="Customers"/>
    <n v="0"/>
  </r>
  <r>
    <x v="26"/>
    <x v="7"/>
    <x v="4"/>
    <s v="Customers"/>
    <n v="1312253"/>
  </r>
  <r>
    <x v="26"/>
    <x v="7"/>
    <x v="5"/>
    <s v="Connections"/>
    <n v="20009"/>
  </r>
  <r>
    <x v="26"/>
    <x v="7"/>
    <x v="6"/>
    <s v="Connections"/>
    <n v="5915"/>
  </r>
  <r>
    <x v="26"/>
    <x v="7"/>
    <x v="8"/>
    <s v="Customers"/>
    <n v="701"/>
  </r>
  <r>
    <x v="26"/>
    <x v="7"/>
    <x v="7"/>
    <s v="Connections"/>
    <n v="5759"/>
  </r>
  <r>
    <x v="26"/>
    <x v="8"/>
    <x v="0"/>
    <s v="Connections"/>
    <n v="0"/>
  </r>
  <r>
    <x v="26"/>
    <x v="8"/>
    <x v="1"/>
    <s v="Customers"/>
    <n v="121174"/>
  </r>
  <r>
    <x v="26"/>
    <x v="8"/>
    <x v="2"/>
    <s v="Customers"/>
    <n v="7028"/>
  </r>
  <r>
    <x v="26"/>
    <x v="8"/>
    <x v="3"/>
    <s v="Customers"/>
    <n v="0"/>
  </r>
  <r>
    <x v="26"/>
    <x v="8"/>
    <x v="4"/>
    <s v="Customers"/>
    <n v="1328722"/>
  </r>
  <r>
    <x v="26"/>
    <x v="8"/>
    <x v="5"/>
    <s v="Connections"/>
    <n v="19616"/>
  </r>
  <r>
    <x v="26"/>
    <x v="8"/>
    <x v="6"/>
    <s v="Connections"/>
    <n v="6256"/>
  </r>
  <r>
    <x v="26"/>
    <x v="8"/>
    <x v="8"/>
    <s v="Customers"/>
    <n v="1138"/>
  </r>
  <r>
    <x v="26"/>
    <x v="8"/>
    <x v="7"/>
    <s v="Connections"/>
    <n v="5814"/>
  </r>
  <r>
    <x v="27"/>
    <x v="0"/>
    <x v="1"/>
    <s v="Customers"/>
    <n v="24563"/>
  </r>
  <r>
    <x v="27"/>
    <x v="0"/>
    <x v="2"/>
    <s v="Customers"/>
    <n v="3310"/>
  </r>
  <r>
    <x v="27"/>
    <x v="0"/>
    <x v="3"/>
    <s v="Customers"/>
    <n v="10"/>
  </r>
  <r>
    <x v="27"/>
    <x v="0"/>
    <x v="4"/>
    <s v="Customers"/>
    <n v="296036"/>
  </r>
  <r>
    <x v="27"/>
    <x v="0"/>
    <x v="5"/>
    <s v="Connections"/>
    <n v="55"/>
  </r>
  <r>
    <x v="27"/>
    <x v="0"/>
    <x v="6"/>
    <s v="Connections"/>
    <n v="58377"/>
  </r>
  <r>
    <x v="27"/>
    <x v="0"/>
    <x v="7"/>
    <s v="Connections"/>
    <n v="3400"/>
  </r>
  <r>
    <x v="27"/>
    <x v="1"/>
    <x v="1"/>
    <s v="Customers"/>
    <n v="24689"/>
  </r>
  <r>
    <x v="27"/>
    <x v="1"/>
    <x v="2"/>
    <s v="Customers"/>
    <n v="3271"/>
  </r>
  <r>
    <x v="27"/>
    <x v="1"/>
    <x v="3"/>
    <s v="Customers"/>
    <n v="11"/>
  </r>
  <r>
    <x v="27"/>
    <x v="1"/>
    <x v="4"/>
    <s v="Customers"/>
    <n v="299909"/>
  </r>
  <r>
    <x v="27"/>
    <x v="1"/>
    <x v="5"/>
    <s v="Connections"/>
    <n v="62"/>
  </r>
  <r>
    <x v="27"/>
    <x v="1"/>
    <x v="6"/>
    <s v="Connections"/>
    <n v="58706"/>
  </r>
  <r>
    <x v="27"/>
    <x v="1"/>
    <x v="7"/>
    <s v="Connections"/>
    <n v="3424"/>
  </r>
  <r>
    <x v="27"/>
    <x v="2"/>
    <x v="1"/>
    <s v="Customers"/>
    <n v="24888"/>
  </r>
  <r>
    <x v="27"/>
    <x v="2"/>
    <x v="2"/>
    <s v="Customers"/>
    <n v="3305"/>
  </r>
  <r>
    <x v="27"/>
    <x v="2"/>
    <x v="3"/>
    <s v="Customers"/>
    <n v="13"/>
  </r>
  <r>
    <x v="27"/>
    <x v="2"/>
    <x v="4"/>
    <s v="Customers"/>
    <n v="303571"/>
  </r>
  <r>
    <x v="27"/>
    <x v="2"/>
    <x v="5"/>
    <s v="Connections"/>
    <n v="58"/>
  </r>
  <r>
    <x v="27"/>
    <x v="2"/>
    <x v="6"/>
    <s v="Connections"/>
    <n v="58760"/>
  </r>
  <r>
    <x v="27"/>
    <x v="2"/>
    <x v="7"/>
    <s v="Connections"/>
    <n v="3433"/>
  </r>
  <r>
    <x v="27"/>
    <x v="3"/>
    <x v="1"/>
    <s v="Customers"/>
    <n v="24996"/>
  </r>
  <r>
    <x v="27"/>
    <x v="3"/>
    <x v="2"/>
    <s v="Customers"/>
    <n v="3260"/>
  </r>
  <r>
    <x v="27"/>
    <x v="3"/>
    <x v="3"/>
    <s v="Customers"/>
    <n v="11"/>
  </r>
  <r>
    <x v="27"/>
    <x v="3"/>
    <x v="4"/>
    <s v="Customers"/>
    <n v="307053"/>
  </r>
  <r>
    <x v="27"/>
    <x v="3"/>
    <x v="5"/>
    <s v="Connections"/>
    <n v="57"/>
  </r>
  <r>
    <x v="27"/>
    <x v="3"/>
    <x v="6"/>
    <s v="Connections"/>
    <n v="59740"/>
  </r>
  <r>
    <x v="27"/>
    <x v="3"/>
    <x v="7"/>
    <s v="Connections"/>
    <n v="3440"/>
  </r>
  <r>
    <x v="27"/>
    <x v="4"/>
    <x v="1"/>
    <s v="Customers"/>
    <n v="25080"/>
  </r>
  <r>
    <x v="27"/>
    <x v="4"/>
    <x v="2"/>
    <s v="Customers"/>
    <n v="3216"/>
  </r>
  <r>
    <x v="27"/>
    <x v="4"/>
    <x v="3"/>
    <s v="Customers"/>
    <n v="11"/>
  </r>
  <r>
    <x v="27"/>
    <x v="4"/>
    <x v="4"/>
    <s v="Customers"/>
    <n v="311464"/>
  </r>
  <r>
    <x v="27"/>
    <x v="4"/>
    <x v="5"/>
    <s v="Connections"/>
    <n v="57"/>
  </r>
  <r>
    <x v="27"/>
    <x v="4"/>
    <x v="6"/>
    <s v="Connections"/>
    <n v="61073"/>
  </r>
  <r>
    <x v="27"/>
    <x v="4"/>
    <x v="7"/>
    <s v="Connections"/>
    <n v="3321"/>
  </r>
  <r>
    <x v="27"/>
    <x v="5"/>
    <x v="1"/>
    <s v="Customers"/>
    <n v="25162"/>
  </r>
  <r>
    <x v="27"/>
    <x v="5"/>
    <x v="2"/>
    <s v="Customers"/>
    <n v="3256"/>
  </r>
  <r>
    <x v="27"/>
    <x v="5"/>
    <x v="3"/>
    <s v="Customers"/>
    <n v="11"/>
  </r>
  <r>
    <x v="27"/>
    <x v="5"/>
    <x v="4"/>
    <s v="Customers"/>
    <n v="317918"/>
  </r>
  <r>
    <x v="27"/>
    <x v="5"/>
    <x v="5"/>
    <s v="Connections"/>
    <n v="57"/>
  </r>
  <r>
    <x v="27"/>
    <x v="5"/>
    <x v="6"/>
    <s v="Connections"/>
    <n v="59740"/>
  </r>
  <r>
    <x v="27"/>
    <x v="5"/>
    <x v="7"/>
    <s v="Connections"/>
    <n v="3424"/>
  </r>
  <r>
    <x v="27"/>
    <x v="6"/>
    <x v="1"/>
    <s v="Customers"/>
    <n v="25479"/>
  </r>
  <r>
    <x v="27"/>
    <x v="6"/>
    <x v="2"/>
    <s v="Customers"/>
    <n v="3098"/>
  </r>
  <r>
    <x v="27"/>
    <x v="6"/>
    <x v="3"/>
    <s v="Customers"/>
    <n v="10"/>
  </r>
  <r>
    <x v="27"/>
    <x v="6"/>
    <x v="4"/>
    <s v="Customers"/>
    <n v="324728"/>
  </r>
  <r>
    <x v="27"/>
    <x v="6"/>
    <x v="5"/>
    <s v="Connections"/>
    <n v="53"/>
  </r>
  <r>
    <x v="27"/>
    <x v="6"/>
    <x v="6"/>
    <s v="Connections"/>
    <n v="63032"/>
  </r>
  <r>
    <x v="27"/>
    <x v="6"/>
    <x v="7"/>
    <s v="Connections"/>
    <n v="3673"/>
  </r>
  <r>
    <x v="27"/>
    <x v="7"/>
    <x v="1"/>
    <s v="Customers"/>
    <n v="25520"/>
  </r>
  <r>
    <x v="27"/>
    <x v="7"/>
    <x v="2"/>
    <s v="Customers"/>
    <n v="3107"/>
  </r>
  <r>
    <x v="27"/>
    <x v="7"/>
    <x v="3"/>
    <s v="Customers"/>
    <n v="10"/>
  </r>
  <r>
    <x v="27"/>
    <x v="7"/>
    <x v="4"/>
    <s v="Customers"/>
    <n v="330264"/>
  </r>
  <r>
    <x v="27"/>
    <x v="7"/>
    <x v="5"/>
    <s v="Connections"/>
    <n v="52"/>
  </r>
  <r>
    <x v="27"/>
    <x v="7"/>
    <x v="6"/>
    <s v="Connections"/>
    <n v="63895"/>
  </r>
  <r>
    <x v="27"/>
    <x v="7"/>
    <x v="7"/>
    <s v="Connections"/>
    <n v="3750"/>
  </r>
  <r>
    <x v="27"/>
    <x v="8"/>
    <x v="1"/>
    <s v="Customers"/>
    <n v="25700"/>
  </r>
  <r>
    <x v="27"/>
    <x v="8"/>
    <x v="2"/>
    <s v="Customers"/>
    <n v="3076"/>
  </r>
  <r>
    <x v="27"/>
    <x v="8"/>
    <x v="3"/>
    <s v="Customers"/>
    <n v="10"/>
  </r>
  <r>
    <x v="27"/>
    <x v="8"/>
    <x v="4"/>
    <s v="Customers"/>
    <n v="335548"/>
  </r>
  <r>
    <x v="27"/>
    <x v="8"/>
    <x v="5"/>
    <s v="Connections"/>
    <n v="50"/>
  </r>
  <r>
    <x v="27"/>
    <x v="8"/>
    <x v="6"/>
    <s v="Connections"/>
    <n v="64147"/>
  </r>
  <r>
    <x v="27"/>
    <x v="8"/>
    <x v="7"/>
    <s v="Connections"/>
    <n v="3949"/>
  </r>
  <r>
    <x v="28"/>
    <x v="0"/>
    <x v="1"/>
    <s v="Customers"/>
    <n v="1010"/>
  </r>
  <r>
    <x v="28"/>
    <x v="0"/>
    <x v="2"/>
    <s v="Customers"/>
    <n v="74"/>
  </r>
  <r>
    <x v="28"/>
    <x v="0"/>
    <x v="4"/>
    <s v="Customers"/>
    <n v="15073"/>
  </r>
  <r>
    <x v="28"/>
    <x v="0"/>
    <x v="5"/>
    <s v="Connections"/>
    <n v="166"/>
  </r>
  <r>
    <x v="28"/>
    <x v="0"/>
    <x v="6"/>
    <s v="Connections"/>
    <n v="2820"/>
  </r>
  <r>
    <x v="28"/>
    <x v="0"/>
    <x v="7"/>
    <s v="Connections"/>
    <n v="73"/>
  </r>
  <r>
    <x v="28"/>
    <x v="1"/>
    <x v="1"/>
    <s v="Customers"/>
    <n v="1022"/>
  </r>
  <r>
    <x v="28"/>
    <x v="1"/>
    <x v="2"/>
    <s v="Customers"/>
    <n v="77"/>
  </r>
  <r>
    <x v="28"/>
    <x v="1"/>
    <x v="4"/>
    <s v="Customers"/>
    <n v="15344"/>
  </r>
  <r>
    <x v="28"/>
    <x v="1"/>
    <x v="5"/>
    <s v="Connections"/>
    <n v="165"/>
  </r>
  <r>
    <x v="28"/>
    <x v="1"/>
    <x v="6"/>
    <s v="Connections"/>
    <n v="2884"/>
  </r>
  <r>
    <x v="28"/>
    <x v="1"/>
    <x v="7"/>
    <s v="Connections"/>
    <n v="73"/>
  </r>
  <r>
    <x v="28"/>
    <x v="2"/>
    <x v="1"/>
    <s v="Customers"/>
    <n v="1034"/>
  </r>
  <r>
    <x v="28"/>
    <x v="2"/>
    <x v="2"/>
    <s v="Customers"/>
    <n v="91"/>
  </r>
  <r>
    <x v="28"/>
    <x v="2"/>
    <x v="4"/>
    <s v="Customers"/>
    <n v="16103"/>
  </r>
  <r>
    <x v="28"/>
    <x v="2"/>
    <x v="5"/>
    <s v="Connections"/>
    <n v="158"/>
  </r>
  <r>
    <x v="28"/>
    <x v="2"/>
    <x v="6"/>
    <s v="Connections"/>
    <n v="3044"/>
  </r>
  <r>
    <x v="28"/>
    <x v="2"/>
    <x v="7"/>
    <s v="Connections"/>
    <n v="71"/>
  </r>
  <r>
    <x v="28"/>
    <x v="3"/>
    <x v="1"/>
    <s v="Customers"/>
    <n v="1107"/>
  </r>
  <r>
    <x v="28"/>
    <x v="3"/>
    <x v="2"/>
    <s v="Customers"/>
    <n v="90"/>
  </r>
  <r>
    <x v="28"/>
    <x v="3"/>
    <x v="4"/>
    <s v="Customers"/>
    <n v="16966"/>
  </r>
  <r>
    <x v="28"/>
    <x v="3"/>
    <x v="5"/>
    <s v="Connections"/>
    <n v="162"/>
  </r>
  <r>
    <x v="28"/>
    <x v="3"/>
    <x v="6"/>
    <s v="Connections"/>
    <n v="3189"/>
  </r>
  <r>
    <x v="28"/>
    <x v="3"/>
    <x v="7"/>
    <s v="Connections"/>
    <n v="69"/>
  </r>
  <r>
    <x v="28"/>
    <x v="4"/>
    <x v="1"/>
    <s v="Customers"/>
    <n v="1140"/>
  </r>
  <r>
    <x v="28"/>
    <x v="4"/>
    <x v="2"/>
    <s v="Customers"/>
    <n v="83"/>
  </r>
  <r>
    <x v="28"/>
    <x v="4"/>
    <x v="4"/>
    <s v="Customers"/>
    <n v="17409"/>
  </r>
  <r>
    <x v="28"/>
    <x v="4"/>
    <x v="5"/>
    <s v="Connections"/>
    <n v="158"/>
  </r>
  <r>
    <x v="28"/>
    <x v="4"/>
    <x v="6"/>
    <s v="Connections"/>
    <n v="3320"/>
  </r>
  <r>
    <x v="28"/>
    <x v="4"/>
    <x v="7"/>
    <s v="Connections"/>
    <n v="74"/>
  </r>
  <r>
    <x v="28"/>
    <x v="5"/>
    <x v="1"/>
    <s v="Customers"/>
    <n v="1165"/>
  </r>
  <r>
    <x v="28"/>
    <x v="5"/>
    <x v="2"/>
    <s v="Customers"/>
    <n v="79"/>
  </r>
  <r>
    <x v="28"/>
    <x v="5"/>
    <x v="4"/>
    <s v="Customers"/>
    <n v="18037"/>
  </r>
  <r>
    <x v="28"/>
    <x v="5"/>
    <x v="5"/>
    <s v="Connections"/>
    <n v="153"/>
  </r>
  <r>
    <x v="28"/>
    <x v="5"/>
    <x v="6"/>
    <s v="Connections"/>
    <n v="3588"/>
  </r>
  <r>
    <x v="28"/>
    <x v="5"/>
    <x v="7"/>
    <s v="Connections"/>
    <n v="71"/>
  </r>
  <r>
    <x v="28"/>
    <x v="6"/>
    <x v="1"/>
    <s v="Customers"/>
    <n v="1210"/>
  </r>
  <r>
    <x v="28"/>
    <x v="6"/>
    <x v="2"/>
    <s v="Customers"/>
    <n v="78"/>
  </r>
  <r>
    <x v="28"/>
    <x v="6"/>
    <x v="4"/>
    <s v="Customers"/>
    <n v="18415"/>
  </r>
  <r>
    <x v="28"/>
    <x v="6"/>
    <x v="5"/>
    <s v="Connections"/>
    <n v="151"/>
  </r>
  <r>
    <x v="28"/>
    <x v="6"/>
    <x v="6"/>
    <s v="Connections"/>
    <n v="3852"/>
  </r>
  <r>
    <x v="28"/>
    <x v="6"/>
    <x v="7"/>
    <s v="Connections"/>
    <n v="71"/>
  </r>
  <r>
    <x v="28"/>
    <x v="7"/>
    <x v="1"/>
    <s v="Customers"/>
    <n v="1263"/>
  </r>
  <r>
    <x v="28"/>
    <x v="7"/>
    <x v="2"/>
    <s v="Customers"/>
    <n v="80"/>
  </r>
  <r>
    <x v="28"/>
    <x v="7"/>
    <x v="4"/>
    <s v="Customers"/>
    <n v="19170"/>
  </r>
  <r>
    <x v="28"/>
    <x v="7"/>
    <x v="5"/>
    <s v="Connections"/>
    <n v="151"/>
  </r>
  <r>
    <x v="28"/>
    <x v="7"/>
    <x v="6"/>
    <s v="Connections"/>
    <n v="4189"/>
  </r>
  <r>
    <x v="28"/>
    <x v="7"/>
    <x v="7"/>
    <s v="Connections"/>
    <n v="78"/>
  </r>
  <r>
    <x v="28"/>
    <x v="8"/>
    <x v="1"/>
    <s v="Customers"/>
    <n v="1273"/>
  </r>
  <r>
    <x v="28"/>
    <x v="8"/>
    <x v="2"/>
    <s v="Customers"/>
    <n v="86"/>
  </r>
  <r>
    <x v="28"/>
    <x v="8"/>
    <x v="4"/>
    <s v="Customers"/>
    <n v="20977"/>
  </r>
  <r>
    <x v="28"/>
    <x v="8"/>
    <x v="5"/>
    <s v="Connections"/>
    <n v="188"/>
  </r>
  <r>
    <x v="28"/>
    <x v="8"/>
    <x v="6"/>
    <s v="Connections"/>
    <n v="4463"/>
  </r>
  <r>
    <x v="28"/>
    <x v="8"/>
    <x v="7"/>
    <s v="Connections"/>
    <n v="72"/>
  </r>
  <r>
    <x v="29"/>
    <x v="0"/>
    <x v="1"/>
    <s v="Customers"/>
    <n v="2969"/>
  </r>
  <r>
    <x v="29"/>
    <x v="0"/>
    <x v="2"/>
    <s v="Customers"/>
    <n v="324"/>
  </r>
  <r>
    <x v="29"/>
    <x v="0"/>
    <x v="3"/>
    <s v="Customers"/>
    <n v="3"/>
  </r>
  <r>
    <x v="29"/>
    <x v="0"/>
    <x v="4"/>
    <s v="Customers"/>
    <n v="24171"/>
  </r>
  <r>
    <x v="29"/>
    <x v="0"/>
    <x v="6"/>
    <s v="Connections"/>
    <n v="5383"/>
  </r>
  <r>
    <x v="29"/>
    <x v="0"/>
    <x v="7"/>
    <s v="Connections"/>
    <n v="145"/>
  </r>
  <r>
    <x v="29"/>
    <x v="1"/>
    <x v="1"/>
    <s v="Customers"/>
    <n v="2956"/>
  </r>
  <r>
    <x v="29"/>
    <x v="1"/>
    <x v="2"/>
    <s v="Customers"/>
    <n v="324"/>
  </r>
  <r>
    <x v="29"/>
    <x v="1"/>
    <x v="3"/>
    <s v="Customers"/>
    <n v="3"/>
  </r>
  <r>
    <x v="29"/>
    <x v="1"/>
    <x v="4"/>
    <s v="Customers"/>
    <n v="24258"/>
  </r>
  <r>
    <x v="29"/>
    <x v="1"/>
    <x v="6"/>
    <s v="Connections"/>
    <n v="5577"/>
  </r>
  <r>
    <x v="29"/>
    <x v="1"/>
    <x v="7"/>
    <s v="Connections"/>
    <n v="143"/>
  </r>
  <r>
    <x v="29"/>
    <x v="2"/>
    <x v="1"/>
    <s v="Customers"/>
    <n v="2941"/>
  </r>
  <r>
    <x v="29"/>
    <x v="2"/>
    <x v="2"/>
    <s v="Customers"/>
    <n v="322"/>
  </r>
  <r>
    <x v="29"/>
    <x v="2"/>
    <x v="3"/>
    <s v="Customers"/>
    <n v="3"/>
  </r>
  <r>
    <x v="29"/>
    <x v="2"/>
    <x v="4"/>
    <s v="Customers"/>
    <n v="24316"/>
  </r>
  <r>
    <x v="29"/>
    <x v="2"/>
    <x v="6"/>
    <s v="Connections"/>
    <n v="5514"/>
  </r>
  <r>
    <x v="29"/>
    <x v="2"/>
    <x v="7"/>
    <s v="Connections"/>
    <n v="161"/>
  </r>
  <r>
    <x v="29"/>
    <x v="3"/>
    <x v="1"/>
    <s v="Customers"/>
    <n v="2922"/>
  </r>
  <r>
    <x v="29"/>
    <x v="3"/>
    <x v="2"/>
    <s v="Customers"/>
    <n v="325"/>
  </r>
  <r>
    <x v="29"/>
    <x v="3"/>
    <x v="3"/>
    <s v="Customers"/>
    <n v="3"/>
  </r>
  <r>
    <x v="29"/>
    <x v="3"/>
    <x v="4"/>
    <s v="Customers"/>
    <n v="24408"/>
  </r>
  <r>
    <x v="29"/>
    <x v="3"/>
    <x v="6"/>
    <s v="Connections"/>
    <n v="5514"/>
  </r>
  <r>
    <x v="29"/>
    <x v="3"/>
    <x v="7"/>
    <s v="Connections"/>
    <n v="165"/>
  </r>
  <r>
    <x v="29"/>
    <x v="4"/>
    <x v="1"/>
    <s v="Customers"/>
    <n v="2927"/>
  </r>
  <r>
    <x v="29"/>
    <x v="4"/>
    <x v="2"/>
    <s v="Customers"/>
    <n v="320"/>
  </r>
  <r>
    <x v="29"/>
    <x v="4"/>
    <x v="3"/>
    <s v="Customers"/>
    <n v="3"/>
  </r>
  <r>
    <x v="29"/>
    <x v="4"/>
    <x v="4"/>
    <s v="Customers"/>
    <n v="24528"/>
  </r>
  <r>
    <x v="29"/>
    <x v="4"/>
    <x v="6"/>
    <s v="Connections"/>
    <n v="5717"/>
  </r>
  <r>
    <x v="29"/>
    <x v="4"/>
    <x v="7"/>
    <s v="Connections"/>
    <n v="166"/>
  </r>
  <r>
    <x v="29"/>
    <x v="5"/>
    <x v="1"/>
    <s v="Customers"/>
    <n v="2931"/>
  </r>
  <r>
    <x v="29"/>
    <x v="5"/>
    <x v="2"/>
    <s v="Customers"/>
    <n v="308"/>
  </r>
  <r>
    <x v="29"/>
    <x v="5"/>
    <x v="3"/>
    <s v="Customers"/>
    <n v="3"/>
  </r>
  <r>
    <x v="29"/>
    <x v="5"/>
    <x v="4"/>
    <s v="Customers"/>
    <n v="24476"/>
  </r>
  <r>
    <x v="29"/>
    <x v="5"/>
    <x v="6"/>
    <s v="Connections"/>
    <n v="5717"/>
  </r>
  <r>
    <x v="29"/>
    <x v="5"/>
    <x v="7"/>
    <s v="Connections"/>
    <n v="169"/>
  </r>
  <r>
    <x v="29"/>
    <x v="6"/>
    <x v="1"/>
    <s v="Customers"/>
    <n v="2948"/>
  </r>
  <r>
    <x v="29"/>
    <x v="6"/>
    <x v="2"/>
    <s v="Customers"/>
    <n v="312"/>
  </r>
  <r>
    <x v="29"/>
    <x v="6"/>
    <x v="3"/>
    <s v="Customers"/>
    <n v="3"/>
  </r>
  <r>
    <x v="29"/>
    <x v="6"/>
    <x v="4"/>
    <s v="Customers"/>
    <n v="24731"/>
  </r>
  <r>
    <x v="29"/>
    <x v="6"/>
    <x v="6"/>
    <s v="Connections"/>
    <n v="5685"/>
  </r>
  <r>
    <x v="29"/>
    <x v="6"/>
    <x v="7"/>
    <s v="Connections"/>
    <n v="169"/>
  </r>
  <r>
    <x v="29"/>
    <x v="7"/>
    <x v="1"/>
    <s v="Customers"/>
    <n v="2934"/>
  </r>
  <r>
    <x v="29"/>
    <x v="7"/>
    <x v="2"/>
    <s v="Customers"/>
    <n v="324"/>
  </r>
  <r>
    <x v="29"/>
    <x v="7"/>
    <x v="3"/>
    <s v="Customers"/>
    <n v="3"/>
  </r>
  <r>
    <x v="29"/>
    <x v="7"/>
    <x v="4"/>
    <s v="Customers"/>
    <n v="24731"/>
  </r>
  <r>
    <x v="29"/>
    <x v="7"/>
    <x v="6"/>
    <s v="Connections"/>
    <n v="5685"/>
  </r>
  <r>
    <x v="29"/>
    <x v="7"/>
    <x v="7"/>
    <s v="Connections"/>
    <n v="169"/>
  </r>
  <r>
    <x v="29"/>
    <x v="8"/>
    <x v="1"/>
    <s v="Customers"/>
    <n v="2942"/>
  </r>
  <r>
    <x v="29"/>
    <x v="8"/>
    <x v="2"/>
    <s v="Customers"/>
    <n v="323"/>
  </r>
  <r>
    <x v="29"/>
    <x v="8"/>
    <x v="3"/>
    <s v="Customers"/>
    <n v="3"/>
  </r>
  <r>
    <x v="29"/>
    <x v="8"/>
    <x v="4"/>
    <s v="Customers"/>
    <n v="24907"/>
  </r>
  <r>
    <x v="29"/>
    <x v="8"/>
    <x v="6"/>
    <s v="Connections"/>
    <n v="5699"/>
  </r>
  <r>
    <x v="29"/>
    <x v="8"/>
    <x v="7"/>
    <s v="Connections"/>
    <n v="169"/>
  </r>
  <r>
    <x v="30"/>
    <x v="0"/>
    <x v="1"/>
    <s v="Customers"/>
    <n v="1082"/>
  </r>
  <r>
    <x v="30"/>
    <x v="0"/>
    <x v="2"/>
    <s v="Customers"/>
    <n v="126"/>
  </r>
  <r>
    <x v="30"/>
    <x v="0"/>
    <x v="4"/>
    <s v="Customers"/>
    <n v="8917"/>
  </r>
  <r>
    <x v="30"/>
    <x v="0"/>
    <x v="5"/>
    <s v="Connections"/>
    <n v="48"/>
  </r>
  <r>
    <x v="30"/>
    <x v="0"/>
    <x v="6"/>
    <s v="Connections"/>
    <n v="2725"/>
  </r>
  <r>
    <x v="30"/>
    <x v="0"/>
    <x v="7"/>
    <s v="Connections"/>
    <n v="86"/>
  </r>
  <r>
    <x v="30"/>
    <x v="1"/>
    <x v="1"/>
    <s v="Customers"/>
    <n v="1085"/>
  </r>
  <r>
    <x v="30"/>
    <x v="1"/>
    <x v="2"/>
    <s v="Customers"/>
    <n v="128"/>
  </r>
  <r>
    <x v="30"/>
    <x v="1"/>
    <x v="4"/>
    <s v="Customers"/>
    <n v="9001"/>
  </r>
  <r>
    <x v="30"/>
    <x v="1"/>
    <x v="5"/>
    <s v="Connections"/>
    <n v="48"/>
  </r>
  <r>
    <x v="30"/>
    <x v="1"/>
    <x v="6"/>
    <s v="Connections"/>
    <n v="2929"/>
  </r>
  <r>
    <x v="30"/>
    <x v="1"/>
    <x v="7"/>
    <s v="Connections"/>
    <n v="84"/>
  </r>
  <r>
    <x v="30"/>
    <x v="2"/>
    <x v="1"/>
    <s v="Customers"/>
    <n v="1116"/>
  </r>
  <r>
    <x v="30"/>
    <x v="2"/>
    <x v="2"/>
    <s v="Customers"/>
    <n v="116"/>
  </r>
  <r>
    <x v="30"/>
    <x v="2"/>
    <x v="4"/>
    <s v="Customers"/>
    <n v="9117"/>
  </r>
  <r>
    <x v="30"/>
    <x v="2"/>
    <x v="5"/>
    <s v="Connections"/>
    <n v="48"/>
  </r>
  <r>
    <x v="30"/>
    <x v="2"/>
    <x v="6"/>
    <s v="Connections"/>
    <n v="3182"/>
  </r>
  <r>
    <x v="30"/>
    <x v="2"/>
    <x v="7"/>
    <s v="Connections"/>
    <n v="84"/>
  </r>
  <r>
    <x v="30"/>
    <x v="3"/>
    <x v="1"/>
    <s v="Customers"/>
    <n v="1123"/>
  </r>
  <r>
    <x v="30"/>
    <x v="3"/>
    <x v="2"/>
    <s v="Customers"/>
    <n v="114"/>
  </r>
  <r>
    <x v="30"/>
    <x v="3"/>
    <x v="4"/>
    <s v="Customers"/>
    <n v="9213"/>
  </r>
  <r>
    <x v="30"/>
    <x v="3"/>
    <x v="5"/>
    <s v="Connections"/>
    <n v="49"/>
  </r>
  <r>
    <x v="30"/>
    <x v="3"/>
    <x v="6"/>
    <s v="Connections"/>
    <n v="3082"/>
  </r>
  <r>
    <x v="30"/>
    <x v="3"/>
    <x v="7"/>
    <s v="Connections"/>
    <n v="84"/>
  </r>
  <r>
    <x v="30"/>
    <x v="4"/>
    <x v="1"/>
    <s v="Customers"/>
    <n v="1136"/>
  </r>
  <r>
    <x v="30"/>
    <x v="4"/>
    <x v="2"/>
    <s v="Customers"/>
    <n v="110"/>
  </r>
  <r>
    <x v="30"/>
    <x v="4"/>
    <x v="4"/>
    <s v="Customers"/>
    <n v="9300"/>
  </r>
  <r>
    <x v="30"/>
    <x v="4"/>
    <x v="5"/>
    <s v="Connections"/>
    <n v="46"/>
  </r>
  <r>
    <x v="30"/>
    <x v="4"/>
    <x v="6"/>
    <s v="Connections"/>
    <n v="3082"/>
  </r>
  <r>
    <x v="30"/>
    <x v="4"/>
    <x v="7"/>
    <s v="Connections"/>
    <n v="82"/>
  </r>
  <r>
    <x v="30"/>
    <x v="5"/>
    <x v="1"/>
    <s v="Customers"/>
    <n v="1113"/>
  </r>
  <r>
    <x v="30"/>
    <x v="5"/>
    <x v="2"/>
    <s v="Customers"/>
    <n v="102"/>
  </r>
  <r>
    <x v="30"/>
    <x v="5"/>
    <x v="4"/>
    <s v="Customers"/>
    <n v="9424"/>
  </r>
  <r>
    <x v="30"/>
    <x v="5"/>
    <x v="5"/>
    <s v="Connections"/>
    <n v="67"/>
  </r>
  <r>
    <x v="30"/>
    <x v="5"/>
    <x v="6"/>
    <s v="Connections"/>
    <n v="3082"/>
  </r>
  <r>
    <x v="30"/>
    <x v="5"/>
    <x v="7"/>
    <s v="Connections"/>
    <n v="80"/>
  </r>
  <r>
    <x v="30"/>
    <x v="6"/>
    <x v="1"/>
    <s v="Customers"/>
    <n v="1128"/>
  </r>
  <r>
    <x v="30"/>
    <x v="6"/>
    <x v="2"/>
    <s v="Customers"/>
    <n v="104"/>
  </r>
  <r>
    <x v="30"/>
    <x v="6"/>
    <x v="4"/>
    <s v="Customers"/>
    <n v="9524"/>
  </r>
  <r>
    <x v="30"/>
    <x v="6"/>
    <x v="5"/>
    <s v="Connections"/>
    <n v="51"/>
  </r>
  <r>
    <x v="30"/>
    <x v="6"/>
    <x v="6"/>
    <s v="Connections"/>
    <n v="3082"/>
  </r>
  <r>
    <x v="30"/>
    <x v="6"/>
    <x v="7"/>
    <s v="Connections"/>
    <n v="82"/>
  </r>
  <r>
    <x v="30"/>
    <x v="7"/>
    <x v="1"/>
    <s v="Customers"/>
    <n v="1134"/>
  </r>
  <r>
    <x v="30"/>
    <x v="7"/>
    <x v="2"/>
    <s v="Customers"/>
    <n v="100"/>
  </r>
  <r>
    <x v="30"/>
    <x v="7"/>
    <x v="4"/>
    <s v="Customers"/>
    <n v="9601"/>
  </r>
  <r>
    <x v="30"/>
    <x v="7"/>
    <x v="5"/>
    <s v="Connections"/>
    <n v="51"/>
  </r>
  <r>
    <x v="30"/>
    <x v="7"/>
    <x v="6"/>
    <s v="Connections"/>
    <n v="3082"/>
  </r>
  <r>
    <x v="30"/>
    <x v="7"/>
    <x v="7"/>
    <s v="Connections"/>
    <n v="86"/>
  </r>
  <r>
    <x v="30"/>
    <x v="8"/>
    <x v="1"/>
    <s v="Customers"/>
    <n v="1156"/>
  </r>
  <r>
    <x v="30"/>
    <x v="8"/>
    <x v="2"/>
    <s v="Customers"/>
    <n v="100"/>
  </r>
  <r>
    <x v="30"/>
    <x v="8"/>
    <x v="4"/>
    <s v="Customers"/>
    <n v="9825"/>
  </r>
  <r>
    <x v="30"/>
    <x v="8"/>
    <x v="5"/>
    <s v="Connections"/>
    <n v="51"/>
  </r>
  <r>
    <x v="30"/>
    <x v="8"/>
    <x v="6"/>
    <s v="Connections"/>
    <n v="3082"/>
  </r>
  <r>
    <x v="30"/>
    <x v="8"/>
    <x v="7"/>
    <s v="Connections"/>
    <n v="91"/>
  </r>
  <r>
    <x v="31"/>
    <x v="0"/>
    <x v="1"/>
    <s v="Customers"/>
    <n v="2138"/>
  </r>
  <r>
    <x v="31"/>
    <x v="0"/>
    <x v="2"/>
    <s v="Customers"/>
    <n v="150"/>
  </r>
  <r>
    <x v="31"/>
    <x v="0"/>
    <x v="4"/>
    <s v="Customers"/>
    <n v="11057"/>
  </r>
  <r>
    <x v="31"/>
    <x v="0"/>
    <x v="5"/>
    <s v="Connections"/>
    <n v="53"/>
  </r>
  <r>
    <x v="31"/>
    <x v="0"/>
    <x v="6"/>
    <s v="Connections"/>
    <n v="2660"/>
  </r>
  <r>
    <x v="31"/>
    <x v="0"/>
    <x v="7"/>
    <s v="Connections"/>
    <n v="51"/>
  </r>
  <r>
    <x v="31"/>
    <x v="1"/>
    <x v="1"/>
    <s v="Customers"/>
    <n v="2138"/>
  </r>
  <r>
    <x v="31"/>
    <x v="1"/>
    <x v="2"/>
    <s v="Customers"/>
    <n v="149"/>
  </r>
  <r>
    <x v="31"/>
    <x v="1"/>
    <x v="4"/>
    <s v="Customers"/>
    <n v="11119"/>
  </r>
  <r>
    <x v="31"/>
    <x v="1"/>
    <x v="5"/>
    <s v="Connections"/>
    <n v="49"/>
  </r>
  <r>
    <x v="31"/>
    <x v="1"/>
    <x v="6"/>
    <s v="Connections"/>
    <n v="2851"/>
  </r>
  <r>
    <x v="31"/>
    <x v="1"/>
    <x v="7"/>
    <s v="Connections"/>
    <n v="51"/>
  </r>
  <r>
    <x v="31"/>
    <x v="2"/>
    <x v="1"/>
    <s v="Customers"/>
    <n v="2146"/>
  </r>
  <r>
    <x v="31"/>
    <x v="2"/>
    <x v="2"/>
    <s v="Customers"/>
    <n v="137"/>
  </r>
  <r>
    <x v="31"/>
    <x v="2"/>
    <x v="4"/>
    <s v="Customers"/>
    <n v="11208"/>
  </r>
  <r>
    <x v="31"/>
    <x v="2"/>
    <x v="5"/>
    <s v="Connections"/>
    <n v="47"/>
  </r>
  <r>
    <x v="31"/>
    <x v="2"/>
    <x v="6"/>
    <s v="Connections"/>
    <n v="2849"/>
  </r>
  <r>
    <x v="31"/>
    <x v="2"/>
    <x v="7"/>
    <s v="Connections"/>
    <n v="51"/>
  </r>
  <r>
    <x v="31"/>
    <x v="3"/>
    <x v="1"/>
    <s v="Customers"/>
    <n v="2159"/>
  </r>
  <r>
    <x v="31"/>
    <x v="3"/>
    <x v="2"/>
    <s v="Customers"/>
    <n v="138"/>
  </r>
  <r>
    <x v="31"/>
    <x v="3"/>
    <x v="4"/>
    <s v="Customers"/>
    <n v="11347"/>
  </r>
  <r>
    <x v="31"/>
    <x v="3"/>
    <x v="5"/>
    <s v="Connections"/>
    <n v="48"/>
  </r>
  <r>
    <x v="31"/>
    <x v="3"/>
    <x v="6"/>
    <s v="Connections"/>
    <n v="2849"/>
  </r>
  <r>
    <x v="31"/>
    <x v="3"/>
    <x v="7"/>
    <s v="Connections"/>
    <n v="51"/>
  </r>
  <r>
    <x v="31"/>
    <x v="4"/>
    <x v="1"/>
    <s v="Customers"/>
    <n v="2148"/>
  </r>
  <r>
    <x v="31"/>
    <x v="4"/>
    <x v="2"/>
    <s v="Customers"/>
    <n v="136"/>
  </r>
  <r>
    <x v="31"/>
    <x v="4"/>
    <x v="4"/>
    <s v="Customers"/>
    <n v="11478"/>
  </r>
  <r>
    <x v="31"/>
    <x v="4"/>
    <x v="5"/>
    <s v="Connections"/>
    <n v="40"/>
  </r>
  <r>
    <x v="31"/>
    <x v="4"/>
    <x v="6"/>
    <s v="Connections"/>
    <n v="2851"/>
  </r>
  <r>
    <x v="31"/>
    <x v="4"/>
    <x v="7"/>
    <s v="Connections"/>
    <n v="54"/>
  </r>
  <r>
    <x v="31"/>
    <x v="5"/>
    <x v="1"/>
    <s v="Customers"/>
    <n v="2176"/>
  </r>
  <r>
    <x v="31"/>
    <x v="5"/>
    <x v="2"/>
    <s v="Customers"/>
    <n v="136"/>
  </r>
  <r>
    <x v="31"/>
    <x v="5"/>
    <x v="4"/>
    <s v="Customers"/>
    <n v="11624"/>
  </r>
  <r>
    <x v="31"/>
    <x v="5"/>
    <x v="5"/>
    <s v="Connections"/>
    <n v="40"/>
  </r>
  <r>
    <x v="31"/>
    <x v="5"/>
    <x v="6"/>
    <s v="Connections"/>
    <n v="2851"/>
  </r>
  <r>
    <x v="31"/>
    <x v="5"/>
    <x v="7"/>
    <s v="Connections"/>
    <n v="62"/>
  </r>
  <r>
    <x v="31"/>
    <x v="6"/>
    <x v="1"/>
    <s v="Customers"/>
    <n v="2204"/>
  </r>
  <r>
    <x v="31"/>
    <x v="6"/>
    <x v="2"/>
    <s v="Customers"/>
    <n v="129"/>
  </r>
  <r>
    <x v="31"/>
    <x v="6"/>
    <x v="4"/>
    <s v="Customers"/>
    <n v="11847"/>
  </r>
  <r>
    <x v="31"/>
    <x v="6"/>
    <x v="5"/>
    <s v="Connections"/>
    <n v="39"/>
  </r>
  <r>
    <x v="31"/>
    <x v="6"/>
    <x v="6"/>
    <s v="Connections"/>
    <n v="2851"/>
  </r>
  <r>
    <x v="31"/>
    <x v="6"/>
    <x v="7"/>
    <s v="Connections"/>
    <n v="65"/>
  </r>
  <r>
    <x v="31"/>
    <x v="7"/>
    <x v="1"/>
    <s v="Customers"/>
    <n v="2204"/>
  </r>
  <r>
    <x v="31"/>
    <x v="7"/>
    <x v="2"/>
    <s v="Customers"/>
    <n v="130"/>
  </r>
  <r>
    <x v="31"/>
    <x v="7"/>
    <x v="4"/>
    <s v="Customers"/>
    <n v="12017"/>
  </r>
  <r>
    <x v="31"/>
    <x v="7"/>
    <x v="5"/>
    <s v="Connections"/>
    <n v="37"/>
  </r>
  <r>
    <x v="31"/>
    <x v="7"/>
    <x v="6"/>
    <s v="Connections"/>
    <n v="2851"/>
  </r>
  <r>
    <x v="31"/>
    <x v="7"/>
    <x v="7"/>
    <s v="Connections"/>
    <n v="64"/>
  </r>
  <r>
    <x v="31"/>
    <x v="8"/>
    <x v="1"/>
    <s v="Customers"/>
    <n v="2215"/>
  </r>
  <r>
    <x v="31"/>
    <x v="8"/>
    <x v="2"/>
    <s v="Customers"/>
    <n v="131"/>
  </r>
  <r>
    <x v="31"/>
    <x v="8"/>
    <x v="4"/>
    <s v="Customers"/>
    <n v="12248"/>
  </r>
  <r>
    <x v="31"/>
    <x v="8"/>
    <x v="5"/>
    <s v="Connections"/>
    <n v="33"/>
  </r>
  <r>
    <x v="31"/>
    <x v="8"/>
    <x v="6"/>
    <s v="Connections"/>
    <n v="2851"/>
  </r>
  <r>
    <x v="31"/>
    <x v="8"/>
    <x v="7"/>
    <s v="Connections"/>
    <n v="63"/>
  </r>
  <r>
    <x v="32"/>
    <x v="0"/>
    <x v="1"/>
    <s v="Customers"/>
    <n v="12485"/>
  </r>
  <r>
    <x v="32"/>
    <x v="0"/>
    <x v="2"/>
    <s v="Customers"/>
    <n v="1598"/>
  </r>
  <r>
    <x v="32"/>
    <x v="0"/>
    <x v="3"/>
    <s v="Customers"/>
    <n v="3"/>
  </r>
  <r>
    <x v="32"/>
    <x v="0"/>
    <x v="4"/>
    <s v="Customers"/>
    <n v="139861"/>
  </r>
  <r>
    <x v="32"/>
    <x v="0"/>
    <x v="5"/>
    <s v="Connections"/>
    <n v="627"/>
  </r>
  <r>
    <x v="32"/>
    <x v="0"/>
    <x v="6"/>
    <s v="Connections"/>
    <n v="35359"/>
  </r>
  <r>
    <x v="32"/>
    <x v="0"/>
    <x v="7"/>
    <s v="Connections"/>
    <n v="1522"/>
  </r>
  <r>
    <x v="32"/>
    <x v="1"/>
    <x v="1"/>
    <s v="Customers"/>
    <n v="12556"/>
  </r>
  <r>
    <x v="32"/>
    <x v="1"/>
    <x v="2"/>
    <s v="Customers"/>
    <n v="1616"/>
  </r>
  <r>
    <x v="32"/>
    <x v="1"/>
    <x v="4"/>
    <s v="Customers"/>
    <n v="141323"/>
  </r>
  <r>
    <x v="32"/>
    <x v="1"/>
    <x v="5"/>
    <s v="Connections"/>
    <n v="603"/>
  </r>
  <r>
    <x v="32"/>
    <x v="1"/>
    <x v="6"/>
    <s v="Connections"/>
    <n v="35882"/>
  </r>
  <r>
    <x v="32"/>
    <x v="1"/>
    <x v="7"/>
    <s v="Connections"/>
    <n v="1513"/>
  </r>
  <r>
    <x v="32"/>
    <x v="2"/>
    <x v="1"/>
    <s v="Customers"/>
    <n v="12543"/>
  </r>
  <r>
    <x v="32"/>
    <x v="2"/>
    <x v="2"/>
    <s v="Customers"/>
    <n v="1626"/>
  </r>
  <r>
    <x v="32"/>
    <x v="2"/>
    <x v="4"/>
    <s v="Customers"/>
    <n v="143018"/>
  </r>
  <r>
    <x v="32"/>
    <x v="2"/>
    <x v="5"/>
    <s v="Connections"/>
    <n v="535"/>
  </r>
  <r>
    <x v="32"/>
    <x v="2"/>
    <x v="6"/>
    <s v="Connections"/>
    <n v="36498"/>
  </r>
  <r>
    <x v="32"/>
    <x v="2"/>
    <x v="7"/>
    <s v="Connections"/>
    <n v="1530"/>
  </r>
  <r>
    <x v="32"/>
    <x v="3"/>
    <x v="1"/>
    <s v="Customers"/>
    <n v="12676"/>
  </r>
  <r>
    <x v="32"/>
    <x v="3"/>
    <x v="2"/>
    <s v="Customers"/>
    <n v="1631"/>
  </r>
  <r>
    <x v="32"/>
    <x v="3"/>
    <x v="4"/>
    <s v="Customers"/>
    <n v="144731"/>
  </r>
  <r>
    <x v="32"/>
    <x v="3"/>
    <x v="5"/>
    <s v="Connections"/>
    <n v="529"/>
  </r>
  <r>
    <x v="32"/>
    <x v="3"/>
    <x v="6"/>
    <s v="Connections"/>
    <n v="36780"/>
  </r>
  <r>
    <x v="32"/>
    <x v="3"/>
    <x v="7"/>
    <s v="Connections"/>
    <n v="1524"/>
  </r>
  <r>
    <x v="32"/>
    <x v="4"/>
    <x v="1"/>
    <s v="Customers"/>
    <n v="12800"/>
  </r>
  <r>
    <x v="32"/>
    <x v="4"/>
    <x v="2"/>
    <s v="Customers"/>
    <n v="1589"/>
  </r>
  <r>
    <x v="32"/>
    <x v="4"/>
    <x v="4"/>
    <s v="Customers"/>
    <n v="146208"/>
  </r>
  <r>
    <x v="32"/>
    <x v="4"/>
    <x v="5"/>
    <s v="Connections"/>
    <n v="516"/>
  </r>
  <r>
    <x v="32"/>
    <x v="4"/>
    <x v="6"/>
    <s v="Connections"/>
    <n v="37461"/>
  </r>
  <r>
    <x v="32"/>
    <x v="4"/>
    <x v="7"/>
    <s v="Connections"/>
    <n v="1551"/>
  </r>
  <r>
    <x v="32"/>
    <x v="5"/>
    <x v="1"/>
    <s v="Customers"/>
    <n v="12925"/>
  </r>
  <r>
    <x v="32"/>
    <x v="5"/>
    <x v="2"/>
    <s v="Customers"/>
    <n v="1548"/>
  </r>
  <r>
    <x v="32"/>
    <x v="5"/>
    <x v="4"/>
    <s v="Customers"/>
    <n v="147666"/>
  </r>
  <r>
    <x v="32"/>
    <x v="5"/>
    <x v="5"/>
    <s v="Connections"/>
    <n v="515"/>
  </r>
  <r>
    <x v="32"/>
    <x v="5"/>
    <x v="6"/>
    <s v="Connections"/>
    <n v="37973"/>
  </r>
  <r>
    <x v="32"/>
    <x v="5"/>
    <x v="7"/>
    <s v="Connections"/>
    <n v="1539"/>
  </r>
  <r>
    <x v="32"/>
    <x v="6"/>
    <x v="1"/>
    <s v="Customers"/>
    <n v="13031"/>
  </r>
  <r>
    <x v="32"/>
    <x v="6"/>
    <x v="2"/>
    <s v="Customers"/>
    <n v="1528"/>
  </r>
  <r>
    <x v="32"/>
    <x v="6"/>
    <x v="4"/>
    <s v="Customers"/>
    <n v="149578"/>
  </r>
  <r>
    <x v="32"/>
    <x v="6"/>
    <x v="5"/>
    <s v="Connections"/>
    <n v="508"/>
  </r>
  <r>
    <x v="32"/>
    <x v="6"/>
    <x v="6"/>
    <s v="Connections"/>
    <n v="38932"/>
  </r>
  <r>
    <x v="32"/>
    <x v="6"/>
    <x v="7"/>
    <s v="Connections"/>
    <n v="1543"/>
  </r>
  <r>
    <x v="32"/>
    <x v="7"/>
    <x v="1"/>
    <s v="Customers"/>
    <n v="13187"/>
  </r>
  <r>
    <x v="32"/>
    <x v="7"/>
    <x v="2"/>
    <s v="Customers"/>
    <n v="1490"/>
  </r>
  <r>
    <x v="32"/>
    <x v="7"/>
    <x v="3"/>
    <s v="Customers"/>
    <n v="2"/>
  </r>
  <r>
    <x v="32"/>
    <x v="7"/>
    <x v="4"/>
    <s v="Customers"/>
    <n v="151365"/>
  </r>
  <r>
    <x v="32"/>
    <x v="7"/>
    <x v="5"/>
    <s v="Connections"/>
    <n v="505"/>
  </r>
  <r>
    <x v="32"/>
    <x v="7"/>
    <x v="6"/>
    <s v="Connections"/>
    <n v="39447"/>
  </r>
  <r>
    <x v="32"/>
    <x v="7"/>
    <x v="7"/>
    <s v="Connections"/>
    <n v="1564"/>
  </r>
  <r>
    <x v="32"/>
    <x v="8"/>
    <x v="1"/>
    <s v="Customers"/>
    <n v="13261"/>
  </r>
  <r>
    <x v="32"/>
    <x v="8"/>
    <x v="2"/>
    <s v="Customers"/>
    <n v="1474"/>
  </r>
  <r>
    <x v="32"/>
    <x v="8"/>
    <x v="3"/>
    <s v="Customers"/>
    <n v="2"/>
  </r>
  <r>
    <x v="32"/>
    <x v="8"/>
    <x v="4"/>
    <s v="Customers"/>
    <n v="152344"/>
  </r>
  <r>
    <x v="32"/>
    <x v="8"/>
    <x v="5"/>
    <s v="Connections"/>
    <n v="497"/>
  </r>
  <r>
    <x v="32"/>
    <x v="8"/>
    <x v="6"/>
    <s v="Connections"/>
    <n v="40014"/>
  </r>
  <r>
    <x v="32"/>
    <x v="8"/>
    <x v="7"/>
    <s v="Connections"/>
    <n v="1563"/>
  </r>
  <r>
    <x v="33"/>
    <x v="0"/>
    <x v="1"/>
    <s v="Customers"/>
    <n v="2570"/>
  </r>
  <r>
    <x v="33"/>
    <x v="0"/>
    <x v="2"/>
    <s v="Customers"/>
    <n v="300"/>
  </r>
  <r>
    <x v="33"/>
    <x v="0"/>
    <x v="3"/>
    <s v="Customers"/>
    <n v="3"/>
  </r>
  <r>
    <x v="33"/>
    <x v="0"/>
    <x v="4"/>
    <s v="Customers"/>
    <n v="32992"/>
  </r>
  <r>
    <x v="33"/>
    <x v="0"/>
    <x v="5"/>
    <s v="Connections"/>
    <n v="247"/>
  </r>
  <r>
    <x v="33"/>
    <x v="0"/>
    <x v="6"/>
    <s v="Connections"/>
    <n v="3156"/>
  </r>
  <r>
    <x v="33"/>
    <x v="0"/>
    <x v="7"/>
    <s v="Connections"/>
    <n v="179"/>
  </r>
  <r>
    <x v="33"/>
    <x v="1"/>
    <x v="1"/>
    <s v="Customers"/>
    <n v="2629"/>
  </r>
  <r>
    <x v="33"/>
    <x v="1"/>
    <x v="2"/>
    <s v="Customers"/>
    <n v="319"/>
  </r>
  <r>
    <x v="33"/>
    <x v="1"/>
    <x v="3"/>
    <s v="Customers"/>
    <n v="3"/>
  </r>
  <r>
    <x v="33"/>
    <x v="1"/>
    <x v="4"/>
    <s v="Customers"/>
    <n v="33867"/>
  </r>
  <r>
    <x v="33"/>
    <x v="1"/>
    <x v="5"/>
    <s v="Connections"/>
    <n v="247"/>
  </r>
  <r>
    <x v="33"/>
    <x v="1"/>
    <x v="6"/>
    <s v="Connections"/>
    <n v="3172"/>
  </r>
  <r>
    <x v="33"/>
    <x v="1"/>
    <x v="7"/>
    <s v="Connections"/>
    <n v="177"/>
  </r>
  <r>
    <x v="33"/>
    <x v="2"/>
    <x v="1"/>
    <s v="Customers"/>
    <n v="2668"/>
  </r>
  <r>
    <x v="33"/>
    <x v="2"/>
    <x v="2"/>
    <s v="Customers"/>
    <n v="346"/>
  </r>
  <r>
    <x v="33"/>
    <x v="2"/>
    <x v="3"/>
    <s v="Customers"/>
    <n v="3"/>
  </r>
  <r>
    <x v="33"/>
    <x v="2"/>
    <x v="4"/>
    <s v="Customers"/>
    <n v="34878"/>
  </r>
  <r>
    <x v="33"/>
    <x v="2"/>
    <x v="5"/>
    <s v="Connections"/>
    <n v="242"/>
  </r>
  <r>
    <x v="33"/>
    <x v="2"/>
    <x v="6"/>
    <s v="Connections"/>
    <n v="3246"/>
  </r>
  <r>
    <x v="33"/>
    <x v="2"/>
    <x v="7"/>
    <s v="Connections"/>
    <n v="182"/>
  </r>
  <r>
    <x v="33"/>
    <x v="3"/>
    <x v="1"/>
    <s v="Customers"/>
    <n v="2702"/>
  </r>
  <r>
    <x v="33"/>
    <x v="3"/>
    <x v="2"/>
    <s v="Customers"/>
    <n v="344"/>
  </r>
  <r>
    <x v="33"/>
    <x v="3"/>
    <x v="3"/>
    <s v="Customers"/>
    <n v="3"/>
  </r>
  <r>
    <x v="33"/>
    <x v="3"/>
    <x v="4"/>
    <s v="Customers"/>
    <n v="36530"/>
  </r>
  <r>
    <x v="33"/>
    <x v="3"/>
    <x v="5"/>
    <s v="Connections"/>
    <n v="252"/>
  </r>
  <r>
    <x v="33"/>
    <x v="3"/>
    <x v="6"/>
    <s v="Connections"/>
    <n v="3276"/>
  </r>
  <r>
    <x v="33"/>
    <x v="3"/>
    <x v="7"/>
    <s v="Connections"/>
    <n v="182"/>
  </r>
  <r>
    <x v="33"/>
    <x v="4"/>
    <x v="1"/>
    <s v="Customers"/>
    <n v="2697"/>
  </r>
  <r>
    <x v="33"/>
    <x v="4"/>
    <x v="2"/>
    <s v="Customers"/>
    <n v="367"/>
  </r>
  <r>
    <x v="33"/>
    <x v="4"/>
    <x v="3"/>
    <s v="Customers"/>
    <n v="3"/>
  </r>
  <r>
    <x v="33"/>
    <x v="4"/>
    <x v="4"/>
    <s v="Customers"/>
    <n v="37321"/>
  </r>
  <r>
    <x v="33"/>
    <x v="4"/>
    <x v="5"/>
    <s v="Connections"/>
    <n v="251"/>
  </r>
  <r>
    <x v="33"/>
    <x v="4"/>
    <x v="6"/>
    <s v="Connections"/>
    <n v="3282"/>
  </r>
  <r>
    <x v="33"/>
    <x v="4"/>
    <x v="7"/>
    <s v="Connections"/>
    <n v="179"/>
  </r>
  <r>
    <x v="33"/>
    <x v="5"/>
    <x v="1"/>
    <s v="Customers"/>
    <n v="2781"/>
  </r>
  <r>
    <x v="33"/>
    <x v="5"/>
    <x v="2"/>
    <s v="Customers"/>
    <n v="374"/>
  </r>
  <r>
    <x v="33"/>
    <x v="5"/>
    <x v="3"/>
    <s v="Customers"/>
    <n v="3"/>
  </r>
  <r>
    <x v="33"/>
    <x v="5"/>
    <x v="4"/>
    <s v="Customers"/>
    <n v="38063"/>
  </r>
  <r>
    <x v="33"/>
    <x v="5"/>
    <x v="5"/>
    <s v="Connections"/>
    <n v="250"/>
  </r>
  <r>
    <x v="33"/>
    <x v="5"/>
    <x v="6"/>
    <s v="Connections"/>
    <n v="2936"/>
  </r>
  <r>
    <x v="33"/>
    <x v="5"/>
    <x v="7"/>
    <s v="Connections"/>
    <n v="178"/>
  </r>
  <r>
    <x v="33"/>
    <x v="6"/>
    <x v="1"/>
    <s v="Customers"/>
    <n v="2916"/>
  </r>
  <r>
    <x v="33"/>
    <x v="6"/>
    <x v="2"/>
    <s v="Customers"/>
    <n v="340"/>
  </r>
  <r>
    <x v="33"/>
    <x v="6"/>
    <x v="3"/>
    <s v="Customers"/>
    <n v="3"/>
  </r>
  <r>
    <x v="33"/>
    <x v="6"/>
    <x v="4"/>
    <s v="Customers"/>
    <n v="38823"/>
  </r>
  <r>
    <x v="33"/>
    <x v="6"/>
    <x v="5"/>
    <s v="Connections"/>
    <n v="231"/>
  </r>
  <r>
    <x v="33"/>
    <x v="6"/>
    <x v="6"/>
    <s v="Connections"/>
    <n v="2887"/>
  </r>
  <r>
    <x v="33"/>
    <x v="6"/>
    <x v="7"/>
    <s v="Connections"/>
    <n v="226"/>
  </r>
  <r>
    <x v="33"/>
    <x v="7"/>
    <x v="1"/>
    <s v="Customers"/>
    <n v="2941"/>
  </r>
  <r>
    <x v="33"/>
    <x v="7"/>
    <x v="2"/>
    <s v="Customers"/>
    <n v="337"/>
  </r>
  <r>
    <x v="33"/>
    <x v="7"/>
    <x v="3"/>
    <s v="Customers"/>
    <n v="3"/>
  </r>
  <r>
    <x v="33"/>
    <x v="7"/>
    <x v="4"/>
    <s v="Customers"/>
    <n v="39353"/>
  </r>
  <r>
    <x v="33"/>
    <x v="7"/>
    <x v="5"/>
    <s v="Connections"/>
    <n v="232"/>
  </r>
  <r>
    <x v="33"/>
    <x v="7"/>
    <x v="6"/>
    <s v="Connections"/>
    <n v="2896"/>
  </r>
  <r>
    <x v="33"/>
    <x v="7"/>
    <x v="7"/>
    <s v="Connections"/>
    <n v="191"/>
  </r>
  <r>
    <x v="33"/>
    <x v="8"/>
    <x v="1"/>
    <s v="Customers"/>
    <n v="3006"/>
  </r>
  <r>
    <x v="33"/>
    <x v="8"/>
    <x v="2"/>
    <s v="Customers"/>
    <n v="358"/>
  </r>
  <r>
    <x v="33"/>
    <x v="8"/>
    <x v="3"/>
    <s v="Customers"/>
    <n v="3"/>
  </r>
  <r>
    <x v="33"/>
    <x v="8"/>
    <x v="4"/>
    <s v="Customers"/>
    <n v="39918"/>
  </r>
  <r>
    <x v="33"/>
    <x v="8"/>
    <x v="5"/>
    <s v="Connections"/>
    <n v="228"/>
  </r>
  <r>
    <x v="33"/>
    <x v="8"/>
    <x v="6"/>
    <s v="Connections"/>
    <n v="2460"/>
  </r>
  <r>
    <x v="33"/>
    <x v="8"/>
    <x v="7"/>
    <s v="Connections"/>
    <n v="214"/>
  </r>
  <r>
    <x v="34"/>
    <x v="0"/>
    <x v="1"/>
    <s v="Customers"/>
    <n v="3960"/>
  </r>
  <r>
    <x v="34"/>
    <x v="0"/>
    <x v="2"/>
    <s v="Customers"/>
    <n v="475"/>
  </r>
  <r>
    <x v="34"/>
    <x v="0"/>
    <x v="4"/>
    <s v="Customers"/>
    <n v="37832"/>
  </r>
  <r>
    <x v="34"/>
    <x v="0"/>
    <x v="5"/>
    <s v="Connections"/>
    <n v="427"/>
  </r>
  <r>
    <x v="34"/>
    <x v="0"/>
    <x v="6"/>
    <s v="Connections"/>
    <n v="10706"/>
  </r>
  <r>
    <x v="34"/>
    <x v="0"/>
    <x v="7"/>
    <s v="Connections"/>
    <n v="64"/>
  </r>
  <r>
    <x v="34"/>
    <x v="1"/>
    <x v="1"/>
    <s v="Customers"/>
    <n v="3922"/>
  </r>
  <r>
    <x v="34"/>
    <x v="1"/>
    <x v="2"/>
    <s v="Customers"/>
    <n v="482"/>
  </r>
  <r>
    <x v="34"/>
    <x v="1"/>
    <x v="4"/>
    <s v="Customers"/>
    <n v="38292"/>
  </r>
  <r>
    <x v="34"/>
    <x v="1"/>
    <x v="5"/>
    <s v="Connections"/>
    <n v="427"/>
  </r>
  <r>
    <x v="34"/>
    <x v="1"/>
    <x v="6"/>
    <s v="Connections"/>
    <n v="10825"/>
  </r>
  <r>
    <x v="34"/>
    <x v="1"/>
    <x v="7"/>
    <s v="Connections"/>
    <n v="62"/>
  </r>
  <r>
    <x v="34"/>
    <x v="2"/>
    <x v="1"/>
    <s v="Customers"/>
    <n v="3924"/>
  </r>
  <r>
    <x v="34"/>
    <x v="2"/>
    <x v="2"/>
    <s v="Customers"/>
    <n v="478"/>
  </r>
  <r>
    <x v="34"/>
    <x v="2"/>
    <x v="4"/>
    <s v="Customers"/>
    <n v="38577"/>
  </r>
  <r>
    <x v="34"/>
    <x v="2"/>
    <x v="5"/>
    <s v="Connections"/>
    <n v="428"/>
  </r>
  <r>
    <x v="34"/>
    <x v="2"/>
    <x v="6"/>
    <s v="Connections"/>
    <n v="10802"/>
  </r>
  <r>
    <x v="34"/>
    <x v="2"/>
    <x v="7"/>
    <s v="Connections"/>
    <n v="57"/>
  </r>
  <r>
    <x v="34"/>
    <x v="3"/>
    <x v="1"/>
    <s v="Customers"/>
    <n v="3957"/>
  </r>
  <r>
    <x v="34"/>
    <x v="3"/>
    <x v="2"/>
    <s v="Customers"/>
    <n v="492"/>
  </r>
  <r>
    <x v="34"/>
    <x v="3"/>
    <x v="4"/>
    <s v="Customers"/>
    <n v="39075"/>
  </r>
  <r>
    <x v="34"/>
    <x v="3"/>
    <x v="5"/>
    <s v="Connections"/>
    <n v="386"/>
  </r>
  <r>
    <x v="34"/>
    <x v="3"/>
    <x v="6"/>
    <s v="Connections"/>
    <n v="10937"/>
  </r>
  <r>
    <x v="34"/>
    <x v="3"/>
    <x v="7"/>
    <s v="Connections"/>
    <n v="57"/>
  </r>
  <r>
    <x v="34"/>
    <x v="4"/>
    <x v="1"/>
    <s v="Customers"/>
    <n v="3970"/>
  </r>
  <r>
    <x v="34"/>
    <x v="4"/>
    <x v="2"/>
    <s v="Customers"/>
    <n v="488"/>
  </r>
  <r>
    <x v="34"/>
    <x v="4"/>
    <x v="4"/>
    <s v="Customers"/>
    <n v="39473"/>
  </r>
  <r>
    <x v="34"/>
    <x v="4"/>
    <x v="5"/>
    <s v="Connections"/>
    <n v="376"/>
  </r>
  <r>
    <x v="34"/>
    <x v="4"/>
    <x v="6"/>
    <s v="Connections"/>
    <n v="10958"/>
  </r>
  <r>
    <x v="34"/>
    <x v="4"/>
    <x v="7"/>
    <s v="Connections"/>
    <n v="56"/>
  </r>
  <r>
    <x v="34"/>
    <x v="5"/>
    <x v="1"/>
    <s v="Customers"/>
    <n v="4022"/>
  </r>
  <r>
    <x v="34"/>
    <x v="5"/>
    <x v="2"/>
    <s v="Customers"/>
    <n v="487"/>
  </r>
  <r>
    <x v="34"/>
    <x v="5"/>
    <x v="4"/>
    <s v="Customers"/>
    <n v="39678"/>
  </r>
  <r>
    <x v="34"/>
    <x v="5"/>
    <x v="5"/>
    <s v="Connections"/>
    <n v="367"/>
  </r>
  <r>
    <x v="34"/>
    <x v="5"/>
    <x v="6"/>
    <s v="Connections"/>
    <n v="11033"/>
  </r>
  <r>
    <x v="34"/>
    <x v="5"/>
    <x v="7"/>
    <s v="Connections"/>
    <n v="56"/>
  </r>
  <r>
    <x v="34"/>
    <x v="6"/>
    <x v="1"/>
    <s v="Customers"/>
    <n v="4077"/>
  </r>
  <r>
    <x v="34"/>
    <x v="6"/>
    <x v="2"/>
    <s v="Customers"/>
    <n v="481"/>
  </r>
  <r>
    <x v="34"/>
    <x v="6"/>
    <x v="4"/>
    <s v="Customers"/>
    <n v="39961"/>
  </r>
  <r>
    <x v="34"/>
    <x v="6"/>
    <x v="5"/>
    <s v="Connections"/>
    <n v="241"/>
  </r>
  <r>
    <x v="34"/>
    <x v="6"/>
    <x v="6"/>
    <s v="Connections"/>
    <n v="11037"/>
  </r>
  <r>
    <x v="34"/>
    <x v="6"/>
    <x v="7"/>
    <s v="Connections"/>
    <n v="56"/>
  </r>
  <r>
    <x v="34"/>
    <x v="7"/>
    <x v="1"/>
    <s v="Customers"/>
    <n v="4119"/>
  </r>
  <r>
    <x v="34"/>
    <x v="7"/>
    <x v="2"/>
    <s v="Customers"/>
    <n v="429"/>
  </r>
  <r>
    <x v="34"/>
    <x v="7"/>
    <x v="4"/>
    <s v="Customers"/>
    <n v="40247"/>
  </r>
  <r>
    <x v="34"/>
    <x v="7"/>
    <x v="5"/>
    <s v="Connections"/>
    <n v="241"/>
  </r>
  <r>
    <x v="34"/>
    <x v="7"/>
    <x v="6"/>
    <s v="Connections"/>
    <n v="11037"/>
  </r>
  <r>
    <x v="34"/>
    <x v="7"/>
    <x v="7"/>
    <s v="Connections"/>
    <n v="62"/>
  </r>
  <r>
    <x v="34"/>
    <x v="8"/>
    <x v="1"/>
    <s v="Customers"/>
    <n v="4492"/>
  </r>
  <r>
    <x v="34"/>
    <x v="8"/>
    <x v="2"/>
    <s v="Customers"/>
    <n v="456"/>
  </r>
  <r>
    <x v="34"/>
    <x v="8"/>
    <x v="4"/>
    <s v="Customers"/>
    <n v="40846"/>
  </r>
  <r>
    <x v="34"/>
    <x v="8"/>
    <x v="5"/>
    <s v="Connections"/>
    <n v="241"/>
  </r>
  <r>
    <x v="34"/>
    <x v="8"/>
    <x v="6"/>
    <s v="Connections"/>
    <n v="11037"/>
  </r>
  <r>
    <x v="34"/>
    <x v="8"/>
    <x v="7"/>
    <s v="Connections"/>
    <n v="65"/>
  </r>
  <r>
    <x v="35"/>
    <x v="0"/>
    <x v="1"/>
    <s v="Customers"/>
    <n v="4471"/>
  </r>
  <r>
    <x v="35"/>
    <x v="0"/>
    <x v="2"/>
    <s v="Customers"/>
    <n v="781"/>
  </r>
  <r>
    <x v="35"/>
    <x v="0"/>
    <x v="4"/>
    <s v="Customers"/>
    <n v="47518"/>
  </r>
  <r>
    <x v="35"/>
    <x v="0"/>
    <x v="5"/>
    <s v="Connections"/>
    <n v="331"/>
  </r>
  <r>
    <x v="35"/>
    <x v="0"/>
    <x v="6"/>
    <s v="Connections"/>
    <n v="12918"/>
  </r>
  <r>
    <x v="35"/>
    <x v="0"/>
    <x v="7"/>
    <s v="Connections"/>
    <n v="355"/>
  </r>
  <r>
    <x v="35"/>
    <x v="1"/>
    <x v="1"/>
    <s v="Customers"/>
    <n v="4457"/>
  </r>
  <r>
    <x v="35"/>
    <x v="1"/>
    <x v="2"/>
    <s v="Customers"/>
    <n v="760"/>
  </r>
  <r>
    <x v="35"/>
    <x v="1"/>
    <x v="4"/>
    <s v="Customers"/>
    <n v="48400"/>
  </r>
  <r>
    <x v="35"/>
    <x v="1"/>
    <x v="5"/>
    <s v="Connections"/>
    <n v="333"/>
  </r>
  <r>
    <x v="35"/>
    <x v="1"/>
    <x v="6"/>
    <s v="Connections"/>
    <n v="13229"/>
  </r>
  <r>
    <x v="35"/>
    <x v="1"/>
    <x v="7"/>
    <s v="Connections"/>
    <n v="343"/>
  </r>
  <r>
    <x v="35"/>
    <x v="2"/>
    <x v="1"/>
    <s v="Customers"/>
    <n v="4505"/>
  </r>
  <r>
    <x v="35"/>
    <x v="2"/>
    <x v="2"/>
    <s v="Customers"/>
    <n v="808"/>
  </r>
  <r>
    <x v="35"/>
    <x v="2"/>
    <x v="4"/>
    <s v="Customers"/>
    <n v="49606"/>
  </r>
  <r>
    <x v="35"/>
    <x v="2"/>
    <x v="5"/>
    <s v="Connections"/>
    <n v="332"/>
  </r>
  <r>
    <x v="35"/>
    <x v="2"/>
    <x v="6"/>
    <s v="Connections"/>
    <n v="13436"/>
  </r>
  <r>
    <x v="35"/>
    <x v="2"/>
    <x v="7"/>
    <s v="Connections"/>
    <n v="366"/>
  </r>
  <r>
    <x v="35"/>
    <x v="3"/>
    <x v="1"/>
    <s v="Customers"/>
    <n v="4479"/>
  </r>
  <r>
    <x v="35"/>
    <x v="3"/>
    <x v="2"/>
    <s v="Customers"/>
    <n v="790"/>
  </r>
  <r>
    <x v="35"/>
    <x v="3"/>
    <x v="4"/>
    <s v="Customers"/>
    <n v="50324"/>
  </r>
  <r>
    <x v="35"/>
    <x v="3"/>
    <x v="5"/>
    <s v="Connections"/>
    <n v="309"/>
  </r>
  <r>
    <x v="35"/>
    <x v="3"/>
    <x v="6"/>
    <s v="Connections"/>
    <n v="13290"/>
  </r>
  <r>
    <x v="35"/>
    <x v="3"/>
    <x v="7"/>
    <s v="Connections"/>
    <n v="334"/>
  </r>
  <r>
    <x v="35"/>
    <x v="4"/>
    <x v="1"/>
    <s v="Customers"/>
    <n v="4475"/>
  </r>
  <r>
    <x v="35"/>
    <x v="4"/>
    <x v="2"/>
    <s v="Customers"/>
    <n v="800"/>
  </r>
  <r>
    <x v="35"/>
    <x v="4"/>
    <x v="4"/>
    <s v="Customers"/>
    <n v="50792"/>
  </r>
  <r>
    <x v="35"/>
    <x v="4"/>
    <x v="5"/>
    <s v="Connections"/>
    <n v="296"/>
  </r>
  <r>
    <x v="35"/>
    <x v="4"/>
    <x v="6"/>
    <s v="Connections"/>
    <n v="13360"/>
  </r>
  <r>
    <x v="35"/>
    <x v="4"/>
    <x v="7"/>
    <s v="Connections"/>
    <n v="335"/>
  </r>
  <r>
    <x v="35"/>
    <x v="5"/>
    <x v="1"/>
    <s v="Customers"/>
    <n v="4545"/>
  </r>
  <r>
    <x v="35"/>
    <x v="5"/>
    <x v="2"/>
    <s v="Customers"/>
    <n v="807"/>
  </r>
  <r>
    <x v="35"/>
    <x v="5"/>
    <x v="4"/>
    <s v="Customers"/>
    <n v="51621"/>
  </r>
  <r>
    <x v="35"/>
    <x v="5"/>
    <x v="5"/>
    <s v="Connections"/>
    <n v="277"/>
  </r>
  <r>
    <x v="35"/>
    <x v="5"/>
    <x v="6"/>
    <s v="Connections"/>
    <n v="13382"/>
  </r>
  <r>
    <x v="35"/>
    <x v="5"/>
    <x v="7"/>
    <s v="Connections"/>
    <n v="329"/>
  </r>
  <r>
    <x v="35"/>
    <x v="6"/>
    <x v="0"/>
    <s v="Connections"/>
    <n v="4"/>
  </r>
  <r>
    <x v="35"/>
    <x v="6"/>
    <x v="1"/>
    <s v="Customers"/>
    <n v="4660"/>
  </r>
  <r>
    <x v="35"/>
    <x v="6"/>
    <x v="2"/>
    <s v="Customers"/>
    <n v="758"/>
  </r>
  <r>
    <x v="35"/>
    <x v="6"/>
    <x v="4"/>
    <s v="Customers"/>
    <n v="52347"/>
  </r>
  <r>
    <x v="35"/>
    <x v="6"/>
    <x v="5"/>
    <s v="Connections"/>
    <n v="288"/>
  </r>
  <r>
    <x v="35"/>
    <x v="6"/>
    <x v="6"/>
    <s v="Connections"/>
    <n v="13372"/>
  </r>
  <r>
    <x v="35"/>
    <x v="6"/>
    <x v="7"/>
    <s v="Connections"/>
    <n v="365"/>
  </r>
  <r>
    <x v="35"/>
    <x v="7"/>
    <x v="0"/>
    <s v="Connections"/>
    <n v="4"/>
  </r>
  <r>
    <x v="35"/>
    <x v="7"/>
    <x v="1"/>
    <s v="Customers"/>
    <n v="4731"/>
  </r>
  <r>
    <x v="35"/>
    <x v="7"/>
    <x v="2"/>
    <s v="Customers"/>
    <n v="708"/>
  </r>
  <r>
    <x v="35"/>
    <x v="7"/>
    <x v="4"/>
    <s v="Customers"/>
    <n v="52783"/>
  </r>
  <r>
    <x v="35"/>
    <x v="7"/>
    <x v="5"/>
    <s v="Connections"/>
    <n v="280"/>
  </r>
  <r>
    <x v="35"/>
    <x v="7"/>
    <x v="6"/>
    <s v="Connections"/>
    <n v="13457"/>
  </r>
  <r>
    <x v="35"/>
    <x v="7"/>
    <x v="7"/>
    <s v="Connections"/>
    <n v="367"/>
  </r>
  <r>
    <x v="35"/>
    <x v="8"/>
    <x v="0"/>
    <s v="Connections"/>
    <n v="4"/>
  </r>
  <r>
    <x v="35"/>
    <x v="8"/>
    <x v="1"/>
    <s v="Customers"/>
    <n v="4778"/>
  </r>
  <r>
    <x v="35"/>
    <x v="8"/>
    <x v="2"/>
    <s v="Customers"/>
    <n v="747"/>
  </r>
  <r>
    <x v="35"/>
    <x v="8"/>
    <x v="4"/>
    <s v="Customers"/>
    <n v="53483"/>
  </r>
  <r>
    <x v="35"/>
    <x v="8"/>
    <x v="5"/>
    <s v="Connections"/>
    <n v="248"/>
  </r>
  <r>
    <x v="35"/>
    <x v="8"/>
    <x v="6"/>
    <s v="Connections"/>
    <n v="13490"/>
  </r>
  <r>
    <x v="35"/>
    <x v="8"/>
    <x v="7"/>
    <s v="Connections"/>
    <n v="481"/>
  </r>
  <r>
    <x v="36"/>
    <x v="0"/>
    <x v="1"/>
    <s v="Customers"/>
    <n v="1336"/>
  </r>
  <r>
    <x v="36"/>
    <x v="0"/>
    <x v="2"/>
    <s v="Customers"/>
    <n v="121"/>
  </r>
  <r>
    <x v="36"/>
    <x v="0"/>
    <x v="4"/>
    <s v="Customers"/>
    <n v="7551"/>
  </r>
  <r>
    <x v="36"/>
    <x v="0"/>
    <x v="6"/>
    <s v="Connections"/>
    <n v="2098"/>
  </r>
  <r>
    <x v="36"/>
    <x v="0"/>
    <x v="7"/>
    <s v="Connections"/>
    <n v="19"/>
  </r>
  <r>
    <x v="36"/>
    <x v="1"/>
    <x v="1"/>
    <s v="Customers"/>
    <n v="1333"/>
  </r>
  <r>
    <x v="36"/>
    <x v="1"/>
    <x v="2"/>
    <s v="Customers"/>
    <n v="129"/>
  </r>
  <r>
    <x v="36"/>
    <x v="1"/>
    <x v="4"/>
    <s v="Customers"/>
    <n v="7772"/>
  </r>
  <r>
    <x v="36"/>
    <x v="1"/>
    <x v="6"/>
    <s v="Connections"/>
    <n v="2126"/>
  </r>
  <r>
    <x v="36"/>
    <x v="1"/>
    <x v="7"/>
    <s v="Connections"/>
    <n v="16"/>
  </r>
  <r>
    <x v="36"/>
    <x v="2"/>
    <x v="1"/>
    <s v="Customers"/>
    <n v="1337"/>
  </r>
  <r>
    <x v="36"/>
    <x v="2"/>
    <x v="2"/>
    <s v="Customers"/>
    <n v="127"/>
  </r>
  <r>
    <x v="36"/>
    <x v="2"/>
    <x v="4"/>
    <s v="Customers"/>
    <n v="7913"/>
  </r>
  <r>
    <x v="36"/>
    <x v="2"/>
    <x v="6"/>
    <s v="Connections"/>
    <n v="2116"/>
  </r>
  <r>
    <x v="36"/>
    <x v="2"/>
    <x v="7"/>
    <s v="Connections"/>
    <n v="28"/>
  </r>
  <r>
    <x v="36"/>
    <x v="3"/>
    <x v="1"/>
    <s v="Customers"/>
    <n v="1353"/>
  </r>
  <r>
    <x v="36"/>
    <x v="3"/>
    <x v="2"/>
    <s v="Customers"/>
    <n v="127"/>
  </r>
  <r>
    <x v="36"/>
    <x v="3"/>
    <x v="4"/>
    <s v="Customers"/>
    <n v="7981"/>
  </r>
  <r>
    <x v="36"/>
    <x v="3"/>
    <x v="6"/>
    <s v="Connections"/>
    <n v="2158"/>
  </r>
  <r>
    <x v="36"/>
    <x v="3"/>
    <x v="7"/>
    <s v="Connections"/>
    <n v="29"/>
  </r>
  <r>
    <x v="36"/>
    <x v="4"/>
    <x v="1"/>
    <s v="Customers"/>
    <n v="1371"/>
  </r>
  <r>
    <x v="36"/>
    <x v="4"/>
    <x v="2"/>
    <s v="Customers"/>
    <n v="126"/>
  </r>
  <r>
    <x v="36"/>
    <x v="4"/>
    <x v="4"/>
    <s v="Customers"/>
    <n v="8060"/>
  </r>
  <r>
    <x v="36"/>
    <x v="4"/>
    <x v="6"/>
    <s v="Connections"/>
    <n v="2148"/>
  </r>
  <r>
    <x v="36"/>
    <x v="4"/>
    <x v="7"/>
    <s v="Connections"/>
    <n v="30"/>
  </r>
  <r>
    <x v="36"/>
    <x v="5"/>
    <x v="1"/>
    <s v="Customers"/>
    <n v="1393"/>
  </r>
  <r>
    <x v="36"/>
    <x v="5"/>
    <x v="2"/>
    <s v="Customers"/>
    <n v="123"/>
  </r>
  <r>
    <x v="36"/>
    <x v="5"/>
    <x v="4"/>
    <s v="Customers"/>
    <n v="8115"/>
  </r>
  <r>
    <x v="36"/>
    <x v="5"/>
    <x v="6"/>
    <s v="Connections"/>
    <n v="2148"/>
  </r>
  <r>
    <x v="36"/>
    <x v="5"/>
    <x v="7"/>
    <s v="Connections"/>
    <n v="31"/>
  </r>
  <r>
    <x v="36"/>
    <x v="6"/>
    <x v="1"/>
    <s v="Customers"/>
    <n v="1478"/>
  </r>
  <r>
    <x v="36"/>
    <x v="6"/>
    <x v="2"/>
    <s v="Customers"/>
    <n v="125"/>
  </r>
  <r>
    <x v="36"/>
    <x v="6"/>
    <x v="4"/>
    <s v="Customers"/>
    <n v="8127"/>
  </r>
  <r>
    <x v="36"/>
    <x v="6"/>
    <x v="6"/>
    <s v="Connections"/>
    <n v="2254"/>
  </r>
  <r>
    <x v="36"/>
    <x v="6"/>
    <x v="7"/>
    <s v="Connections"/>
    <n v="45"/>
  </r>
  <r>
    <x v="36"/>
    <x v="7"/>
    <x v="1"/>
    <s v="Customers"/>
    <n v="1466"/>
  </r>
  <r>
    <x v="36"/>
    <x v="7"/>
    <x v="2"/>
    <s v="Customers"/>
    <n v="130"/>
  </r>
  <r>
    <x v="36"/>
    <x v="7"/>
    <x v="3"/>
    <s v="Customers"/>
    <n v="0"/>
  </r>
  <r>
    <x v="36"/>
    <x v="7"/>
    <x v="4"/>
    <s v="Customers"/>
    <n v="8220"/>
  </r>
  <r>
    <x v="36"/>
    <x v="7"/>
    <x v="6"/>
    <s v="Connections"/>
    <n v="2254"/>
  </r>
  <r>
    <x v="36"/>
    <x v="7"/>
    <x v="7"/>
    <s v="Connections"/>
    <n v="67"/>
  </r>
  <r>
    <x v="36"/>
    <x v="8"/>
    <x v="1"/>
    <s v="Customers"/>
    <n v="1485"/>
  </r>
  <r>
    <x v="36"/>
    <x v="8"/>
    <x v="2"/>
    <s v="Customers"/>
    <n v="130"/>
  </r>
  <r>
    <x v="36"/>
    <x v="8"/>
    <x v="4"/>
    <s v="Customers"/>
    <n v="8433"/>
  </r>
  <r>
    <x v="36"/>
    <x v="8"/>
    <x v="6"/>
    <s v="Connections"/>
    <n v="2305"/>
  </r>
  <r>
    <x v="36"/>
    <x v="8"/>
    <x v="7"/>
    <s v="Connections"/>
    <n v="67"/>
  </r>
  <r>
    <x v="37"/>
    <x v="0"/>
    <x v="0"/>
    <s v="Connections"/>
    <n v="0"/>
  </r>
  <r>
    <x v="37"/>
    <x v="0"/>
    <x v="1"/>
    <s v="Customers"/>
    <n v="3054"/>
  </r>
  <r>
    <x v="37"/>
    <x v="0"/>
    <x v="2"/>
    <s v="Customers"/>
    <n v="284"/>
  </r>
  <r>
    <x v="37"/>
    <x v="0"/>
    <x v="4"/>
    <s v="Customers"/>
    <n v="23947"/>
  </r>
  <r>
    <x v="37"/>
    <x v="0"/>
    <x v="5"/>
    <s v="Connections"/>
    <n v="449"/>
  </r>
  <r>
    <x v="37"/>
    <x v="0"/>
    <x v="6"/>
    <s v="Connections"/>
    <n v="6488"/>
  </r>
  <r>
    <x v="37"/>
    <x v="0"/>
    <x v="7"/>
    <s v="Connections"/>
    <n v="31"/>
  </r>
  <r>
    <x v="37"/>
    <x v="1"/>
    <x v="1"/>
    <s v="Customers"/>
    <n v="3051"/>
  </r>
  <r>
    <x v="37"/>
    <x v="1"/>
    <x v="2"/>
    <s v="Customers"/>
    <n v="289"/>
  </r>
  <r>
    <x v="37"/>
    <x v="1"/>
    <x v="4"/>
    <s v="Customers"/>
    <n v="24013"/>
  </r>
  <r>
    <x v="37"/>
    <x v="1"/>
    <x v="5"/>
    <s v="Connections"/>
    <n v="470"/>
  </r>
  <r>
    <x v="37"/>
    <x v="1"/>
    <x v="6"/>
    <s v="Connections"/>
    <n v="6489"/>
  </r>
  <r>
    <x v="37"/>
    <x v="1"/>
    <x v="7"/>
    <s v="Connections"/>
    <n v="31"/>
  </r>
  <r>
    <x v="37"/>
    <x v="2"/>
    <x v="1"/>
    <s v="Customers"/>
    <n v="3037"/>
  </r>
  <r>
    <x v="37"/>
    <x v="2"/>
    <x v="2"/>
    <s v="Customers"/>
    <n v="291"/>
  </r>
  <r>
    <x v="37"/>
    <x v="2"/>
    <x v="4"/>
    <s v="Customers"/>
    <n v="24077"/>
  </r>
  <r>
    <x v="37"/>
    <x v="2"/>
    <x v="5"/>
    <s v="Connections"/>
    <n v="462"/>
  </r>
  <r>
    <x v="37"/>
    <x v="2"/>
    <x v="6"/>
    <s v="Connections"/>
    <n v="6489"/>
  </r>
  <r>
    <x v="37"/>
    <x v="2"/>
    <x v="7"/>
    <s v="Connections"/>
    <n v="31"/>
  </r>
  <r>
    <x v="37"/>
    <x v="3"/>
    <x v="1"/>
    <s v="Customers"/>
    <n v="3047"/>
  </r>
  <r>
    <x v="37"/>
    <x v="3"/>
    <x v="2"/>
    <s v="Customers"/>
    <n v="285"/>
  </r>
  <r>
    <x v="37"/>
    <x v="3"/>
    <x v="4"/>
    <s v="Customers"/>
    <n v="24143"/>
  </r>
  <r>
    <x v="37"/>
    <x v="3"/>
    <x v="5"/>
    <s v="Connections"/>
    <n v="464"/>
  </r>
  <r>
    <x v="37"/>
    <x v="3"/>
    <x v="6"/>
    <s v="Connections"/>
    <n v="6486"/>
  </r>
  <r>
    <x v="37"/>
    <x v="3"/>
    <x v="7"/>
    <s v="Connections"/>
    <n v="30"/>
  </r>
  <r>
    <x v="37"/>
    <x v="4"/>
    <x v="1"/>
    <s v="Customers"/>
    <n v="3038"/>
  </r>
  <r>
    <x v="37"/>
    <x v="4"/>
    <x v="2"/>
    <s v="Customers"/>
    <n v="293"/>
  </r>
  <r>
    <x v="37"/>
    <x v="4"/>
    <x v="4"/>
    <s v="Customers"/>
    <n v="24133"/>
  </r>
  <r>
    <x v="37"/>
    <x v="4"/>
    <x v="5"/>
    <s v="Connections"/>
    <n v="450"/>
  </r>
  <r>
    <x v="37"/>
    <x v="4"/>
    <x v="6"/>
    <s v="Connections"/>
    <n v="6486"/>
  </r>
  <r>
    <x v="37"/>
    <x v="4"/>
    <x v="7"/>
    <s v="Connections"/>
    <n v="30"/>
  </r>
  <r>
    <x v="37"/>
    <x v="5"/>
    <x v="1"/>
    <s v="Customers"/>
    <n v="3041"/>
  </r>
  <r>
    <x v="37"/>
    <x v="5"/>
    <x v="2"/>
    <s v="Customers"/>
    <n v="294"/>
  </r>
  <r>
    <x v="37"/>
    <x v="5"/>
    <x v="4"/>
    <s v="Customers"/>
    <n v="24203"/>
  </r>
  <r>
    <x v="37"/>
    <x v="5"/>
    <x v="5"/>
    <s v="Connections"/>
    <n v="435"/>
  </r>
  <r>
    <x v="37"/>
    <x v="5"/>
    <x v="6"/>
    <s v="Connections"/>
    <n v="6496"/>
  </r>
  <r>
    <x v="37"/>
    <x v="5"/>
    <x v="7"/>
    <s v="Connections"/>
    <n v="30"/>
  </r>
  <r>
    <x v="37"/>
    <x v="6"/>
    <x v="1"/>
    <s v="Customers"/>
    <n v="3041"/>
  </r>
  <r>
    <x v="37"/>
    <x v="6"/>
    <x v="2"/>
    <s v="Customers"/>
    <n v="296"/>
  </r>
  <r>
    <x v="37"/>
    <x v="6"/>
    <x v="4"/>
    <s v="Customers"/>
    <n v="24291"/>
  </r>
  <r>
    <x v="37"/>
    <x v="6"/>
    <x v="5"/>
    <s v="Connections"/>
    <n v="444"/>
  </r>
  <r>
    <x v="37"/>
    <x v="6"/>
    <x v="6"/>
    <s v="Connections"/>
    <n v="6247"/>
  </r>
  <r>
    <x v="37"/>
    <x v="6"/>
    <x v="7"/>
    <s v="Connections"/>
    <n v="30"/>
  </r>
  <r>
    <x v="37"/>
    <x v="7"/>
    <x v="1"/>
    <s v="Customers"/>
    <n v="3018"/>
  </r>
  <r>
    <x v="37"/>
    <x v="7"/>
    <x v="2"/>
    <s v="Customers"/>
    <n v="294"/>
  </r>
  <r>
    <x v="37"/>
    <x v="7"/>
    <x v="4"/>
    <s v="Customers"/>
    <n v="24366"/>
  </r>
  <r>
    <x v="37"/>
    <x v="7"/>
    <x v="5"/>
    <s v="Connections"/>
    <n v="422"/>
  </r>
  <r>
    <x v="37"/>
    <x v="7"/>
    <x v="6"/>
    <s v="Connections"/>
    <n v="5745"/>
  </r>
  <r>
    <x v="37"/>
    <x v="7"/>
    <x v="7"/>
    <s v="Connections"/>
    <n v="29"/>
  </r>
  <r>
    <x v="37"/>
    <x v="8"/>
    <x v="1"/>
    <s v="Customers"/>
    <n v="3003"/>
  </r>
  <r>
    <x v="37"/>
    <x v="8"/>
    <x v="2"/>
    <s v="Customers"/>
    <n v="294"/>
  </r>
  <r>
    <x v="37"/>
    <x v="8"/>
    <x v="4"/>
    <s v="Customers"/>
    <n v="24442"/>
  </r>
  <r>
    <x v="37"/>
    <x v="8"/>
    <x v="5"/>
    <s v="Connections"/>
    <n v="436"/>
  </r>
  <r>
    <x v="37"/>
    <x v="8"/>
    <x v="6"/>
    <s v="Connections"/>
    <n v="6247"/>
  </r>
  <r>
    <x v="37"/>
    <x v="8"/>
    <x v="7"/>
    <s v="Connections"/>
    <n v="28"/>
  </r>
  <r>
    <x v="38"/>
    <x v="0"/>
    <x v="1"/>
    <s v="Customers"/>
    <n v="785"/>
  </r>
  <r>
    <x v="38"/>
    <x v="0"/>
    <x v="2"/>
    <s v="Customers"/>
    <n v="71"/>
  </r>
  <r>
    <x v="38"/>
    <x v="0"/>
    <x v="4"/>
    <s v="Customers"/>
    <n v="5219"/>
  </r>
  <r>
    <x v="38"/>
    <x v="0"/>
    <x v="6"/>
    <s v="Connections"/>
    <n v="1650"/>
  </r>
  <r>
    <x v="38"/>
    <x v="0"/>
    <x v="7"/>
    <s v="Connections"/>
    <n v="23"/>
  </r>
  <r>
    <x v="38"/>
    <x v="1"/>
    <x v="1"/>
    <s v="Customers"/>
    <n v="739"/>
  </r>
  <r>
    <x v="38"/>
    <x v="1"/>
    <x v="2"/>
    <s v="Customers"/>
    <n v="60"/>
  </r>
  <r>
    <x v="38"/>
    <x v="1"/>
    <x v="4"/>
    <s v="Customers"/>
    <n v="5208"/>
  </r>
  <r>
    <x v="38"/>
    <x v="1"/>
    <x v="6"/>
    <s v="Connections"/>
    <n v="1650"/>
  </r>
  <r>
    <x v="38"/>
    <x v="1"/>
    <x v="7"/>
    <s v="Connections"/>
    <n v="23"/>
  </r>
  <r>
    <x v="38"/>
    <x v="2"/>
    <x v="1"/>
    <s v="Customers"/>
    <n v="733"/>
  </r>
  <r>
    <x v="38"/>
    <x v="2"/>
    <x v="2"/>
    <s v="Customers"/>
    <n v="53"/>
  </r>
  <r>
    <x v="38"/>
    <x v="2"/>
    <x v="4"/>
    <s v="Customers"/>
    <n v="5194"/>
  </r>
  <r>
    <x v="38"/>
    <x v="2"/>
    <x v="6"/>
    <s v="Connections"/>
    <n v="1650"/>
  </r>
  <r>
    <x v="38"/>
    <x v="2"/>
    <x v="7"/>
    <s v="Connections"/>
    <n v="23"/>
  </r>
  <r>
    <x v="38"/>
    <x v="3"/>
    <x v="1"/>
    <s v="Customers"/>
    <n v="724"/>
  </r>
  <r>
    <x v="38"/>
    <x v="3"/>
    <x v="2"/>
    <s v="Customers"/>
    <n v="68"/>
  </r>
  <r>
    <x v="38"/>
    <x v="3"/>
    <x v="4"/>
    <s v="Customers"/>
    <n v="5127"/>
  </r>
  <r>
    <x v="38"/>
    <x v="3"/>
    <x v="6"/>
    <s v="Connections"/>
    <n v="1710"/>
  </r>
  <r>
    <x v="38"/>
    <x v="3"/>
    <x v="7"/>
    <s v="Connections"/>
    <n v="23"/>
  </r>
  <r>
    <x v="38"/>
    <x v="4"/>
    <x v="1"/>
    <s v="Customers"/>
    <n v="742"/>
  </r>
  <r>
    <x v="38"/>
    <x v="4"/>
    <x v="2"/>
    <s v="Customers"/>
    <n v="70"/>
  </r>
  <r>
    <x v="38"/>
    <x v="4"/>
    <x v="4"/>
    <s v="Customers"/>
    <n v="5165"/>
  </r>
  <r>
    <x v="38"/>
    <x v="4"/>
    <x v="6"/>
    <s v="Connections"/>
    <n v="1710"/>
  </r>
  <r>
    <x v="38"/>
    <x v="4"/>
    <x v="7"/>
    <s v="Connections"/>
    <n v="23"/>
  </r>
  <r>
    <x v="38"/>
    <x v="5"/>
    <x v="1"/>
    <s v="Customers"/>
    <n v="706"/>
  </r>
  <r>
    <x v="38"/>
    <x v="5"/>
    <x v="2"/>
    <s v="Customers"/>
    <n v="73"/>
  </r>
  <r>
    <x v="38"/>
    <x v="5"/>
    <x v="4"/>
    <s v="Customers"/>
    <n v="5150"/>
  </r>
  <r>
    <x v="38"/>
    <x v="5"/>
    <x v="6"/>
    <s v="Connections"/>
    <n v="1710"/>
  </r>
  <r>
    <x v="38"/>
    <x v="5"/>
    <x v="7"/>
    <s v="Connections"/>
    <n v="23"/>
  </r>
  <r>
    <x v="38"/>
    <x v="6"/>
    <x v="1"/>
    <s v="Customers"/>
    <n v="709"/>
  </r>
  <r>
    <x v="38"/>
    <x v="6"/>
    <x v="2"/>
    <s v="Customers"/>
    <n v="67"/>
  </r>
  <r>
    <x v="38"/>
    <x v="6"/>
    <x v="4"/>
    <s v="Customers"/>
    <n v="5158"/>
  </r>
  <r>
    <x v="38"/>
    <x v="6"/>
    <x v="6"/>
    <s v="Connections"/>
    <n v="1710"/>
  </r>
  <r>
    <x v="38"/>
    <x v="6"/>
    <x v="7"/>
    <s v="Connections"/>
    <n v="23"/>
  </r>
  <r>
    <x v="38"/>
    <x v="7"/>
    <x v="1"/>
    <s v="Customers"/>
    <n v="715"/>
  </r>
  <r>
    <x v="38"/>
    <x v="7"/>
    <x v="2"/>
    <s v="Customers"/>
    <n v="67"/>
  </r>
  <r>
    <x v="38"/>
    <x v="7"/>
    <x v="4"/>
    <s v="Customers"/>
    <n v="5159"/>
  </r>
  <r>
    <x v="38"/>
    <x v="7"/>
    <x v="6"/>
    <s v="Connections"/>
    <n v="1710"/>
  </r>
  <r>
    <x v="38"/>
    <x v="7"/>
    <x v="7"/>
    <s v="Connections"/>
    <n v="22"/>
  </r>
  <r>
    <x v="38"/>
    <x v="8"/>
    <x v="1"/>
    <s v="Customers"/>
    <n v="710"/>
  </r>
  <r>
    <x v="38"/>
    <x v="8"/>
    <x v="2"/>
    <s v="Customers"/>
    <n v="70"/>
  </r>
  <r>
    <x v="38"/>
    <x v="8"/>
    <x v="4"/>
    <s v="Customers"/>
    <n v="5181"/>
  </r>
  <r>
    <x v="38"/>
    <x v="8"/>
    <x v="6"/>
    <s v="Connections"/>
    <n v="1710"/>
  </r>
  <r>
    <x v="38"/>
    <x v="8"/>
    <x v="7"/>
    <s v="Connections"/>
    <n v="22"/>
  </r>
  <r>
    <x v="39"/>
    <x v="0"/>
    <x v="0"/>
    <s v="Connections"/>
    <n v="1"/>
  </r>
  <r>
    <x v="39"/>
    <x v="0"/>
    <x v="1"/>
    <s v="Customers"/>
    <n v="5197"/>
  </r>
  <r>
    <x v="39"/>
    <x v="0"/>
    <x v="2"/>
    <s v="Customers"/>
    <n v="959"/>
  </r>
  <r>
    <x v="39"/>
    <x v="0"/>
    <x v="4"/>
    <s v="Customers"/>
    <n v="61231"/>
  </r>
  <r>
    <x v="39"/>
    <x v="0"/>
    <x v="5"/>
    <s v="Connections"/>
    <n v="164"/>
  </r>
  <r>
    <x v="39"/>
    <x v="0"/>
    <x v="6"/>
    <s v="Connections"/>
    <n v="11202"/>
  </r>
  <r>
    <x v="39"/>
    <x v="0"/>
    <x v="7"/>
    <s v="Connections"/>
    <n v="714"/>
  </r>
  <r>
    <x v="39"/>
    <x v="1"/>
    <x v="0"/>
    <s v="Connections"/>
    <n v="1"/>
  </r>
  <r>
    <x v="39"/>
    <x v="1"/>
    <x v="1"/>
    <s v="Customers"/>
    <n v="5371"/>
  </r>
  <r>
    <x v="39"/>
    <x v="1"/>
    <x v="2"/>
    <s v="Customers"/>
    <n v="938"/>
  </r>
  <r>
    <x v="39"/>
    <x v="1"/>
    <x v="4"/>
    <s v="Customers"/>
    <n v="62501"/>
  </r>
  <r>
    <x v="39"/>
    <x v="1"/>
    <x v="5"/>
    <s v="Connections"/>
    <n v="163"/>
  </r>
  <r>
    <x v="39"/>
    <x v="1"/>
    <x v="6"/>
    <s v="Connections"/>
    <n v="11693"/>
  </r>
  <r>
    <x v="39"/>
    <x v="1"/>
    <x v="7"/>
    <s v="Connections"/>
    <n v="721"/>
  </r>
  <r>
    <x v="39"/>
    <x v="2"/>
    <x v="0"/>
    <s v="Connections"/>
    <n v="1"/>
  </r>
  <r>
    <x v="39"/>
    <x v="2"/>
    <x v="1"/>
    <s v="Customers"/>
    <n v="5512"/>
  </r>
  <r>
    <x v="39"/>
    <x v="2"/>
    <x v="2"/>
    <s v="Customers"/>
    <n v="906"/>
  </r>
  <r>
    <x v="39"/>
    <x v="2"/>
    <x v="4"/>
    <s v="Customers"/>
    <n v="64073"/>
  </r>
  <r>
    <x v="39"/>
    <x v="2"/>
    <x v="5"/>
    <s v="Connections"/>
    <n v="163"/>
  </r>
  <r>
    <x v="39"/>
    <x v="2"/>
    <x v="6"/>
    <s v="Connections"/>
    <n v="11693"/>
  </r>
  <r>
    <x v="39"/>
    <x v="2"/>
    <x v="7"/>
    <s v="Connections"/>
    <n v="721"/>
  </r>
  <r>
    <x v="39"/>
    <x v="3"/>
    <x v="0"/>
    <s v="Connections"/>
    <n v="1"/>
  </r>
  <r>
    <x v="39"/>
    <x v="3"/>
    <x v="1"/>
    <s v="Customers"/>
    <n v="5543"/>
  </r>
  <r>
    <x v="39"/>
    <x v="3"/>
    <x v="2"/>
    <s v="Customers"/>
    <n v="875"/>
  </r>
  <r>
    <x v="39"/>
    <x v="3"/>
    <x v="4"/>
    <s v="Customers"/>
    <n v="65690"/>
  </r>
  <r>
    <x v="39"/>
    <x v="3"/>
    <x v="5"/>
    <s v="Connections"/>
    <n v="163"/>
  </r>
  <r>
    <x v="39"/>
    <x v="3"/>
    <x v="6"/>
    <s v="Connections"/>
    <n v="11693"/>
  </r>
  <r>
    <x v="39"/>
    <x v="3"/>
    <x v="7"/>
    <s v="Connections"/>
    <n v="721"/>
  </r>
  <r>
    <x v="39"/>
    <x v="4"/>
    <x v="0"/>
    <s v="Connections"/>
    <n v="1"/>
  </r>
  <r>
    <x v="39"/>
    <x v="4"/>
    <x v="1"/>
    <s v="Customers"/>
    <n v="5753"/>
  </r>
  <r>
    <x v="39"/>
    <x v="4"/>
    <x v="2"/>
    <s v="Customers"/>
    <n v="859"/>
  </r>
  <r>
    <x v="39"/>
    <x v="4"/>
    <x v="4"/>
    <s v="Customers"/>
    <n v="66521"/>
  </r>
  <r>
    <x v="39"/>
    <x v="4"/>
    <x v="5"/>
    <s v="Connections"/>
    <n v="162"/>
  </r>
  <r>
    <x v="39"/>
    <x v="4"/>
    <x v="6"/>
    <s v="Connections"/>
    <n v="12196"/>
  </r>
  <r>
    <x v="39"/>
    <x v="4"/>
    <x v="7"/>
    <s v="Connections"/>
    <n v="733"/>
  </r>
  <r>
    <x v="39"/>
    <x v="5"/>
    <x v="0"/>
    <s v="Connections"/>
    <n v="1"/>
  </r>
  <r>
    <x v="39"/>
    <x v="5"/>
    <x v="1"/>
    <s v="Customers"/>
    <n v="5871"/>
  </r>
  <r>
    <x v="39"/>
    <x v="5"/>
    <x v="2"/>
    <s v="Customers"/>
    <n v="835"/>
  </r>
  <r>
    <x v="39"/>
    <x v="5"/>
    <x v="4"/>
    <s v="Customers"/>
    <n v="67295"/>
  </r>
  <r>
    <x v="39"/>
    <x v="5"/>
    <x v="5"/>
    <s v="Connections"/>
    <n v="159"/>
  </r>
  <r>
    <x v="39"/>
    <x v="5"/>
    <x v="6"/>
    <s v="Connections"/>
    <n v="12436"/>
  </r>
  <r>
    <x v="39"/>
    <x v="5"/>
    <x v="7"/>
    <s v="Connections"/>
    <n v="751"/>
  </r>
  <r>
    <x v="39"/>
    <x v="6"/>
    <x v="0"/>
    <s v="Connections"/>
    <n v="1"/>
  </r>
  <r>
    <x v="39"/>
    <x v="6"/>
    <x v="1"/>
    <s v="Customers"/>
    <n v="6017"/>
  </r>
  <r>
    <x v="39"/>
    <x v="6"/>
    <x v="2"/>
    <s v="Customers"/>
    <n v="809"/>
  </r>
  <r>
    <x v="39"/>
    <x v="6"/>
    <x v="4"/>
    <s v="Customers"/>
    <n v="68283"/>
  </r>
  <r>
    <x v="39"/>
    <x v="6"/>
    <x v="5"/>
    <s v="Connections"/>
    <n v="159"/>
  </r>
  <r>
    <x v="39"/>
    <x v="6"/>
    <x v="6"/>
    <s v="Connections"/>
    <n v="12573"/>
  </r>
  <r>
    <x v="39"/>
    <x v="6"/>
    <x v="7"/>
    <s v="Connections"/>
    <n v="766"/>
  </r>
  <r>
    <x v="39"/>
    <x v="7"/>
    <x v="0"/>
    <s v="Connections"/>
    <n v="1"/>
  </r>
  <r>
    <x v="39"/>
    <x v="7"/>
    <x v="1"/>
    <s v="Customers"/>
    <n v="6169"/>
  </r>
  <r>
    <x v="39"/>
    <x v="7"/>
    <x v="2"/>
    <s v="Customers"/>
    <n v="802"/>
  </r>
  <r>
    <x v="39"/>
    <x v="7"/>
    <x v="4"/>
    <s v="Customers"/>
    <n v="68913"/>
  </r>
  <r>
    <x v="39"/>
    <x v="7"/>
    <x v="5"/>
    <s v="Connections"/>
    <n v="159"/>
  </r>
  <r>
    <x v="39"/>
    <x v="7"/>
    <x v="6"/>
    <s v="Connections"/>
    <n v="12602"/>
  </r>
  <r>
    <x v="39"/>
    <x v="7"/>
    <x v="7"/>
    <s v="Connections"/>
    <n v="775"/>
  </r>
  <r>
    <x v="39"/>
    <x v="8"/>
    <x v="0"/>
    <s v="Connections"/>
    <n v="1"/>
  </r>
  <r>
    <x v="39"/>
    <x v="8"/>
    <x v="1"/>
    <s v="Customers"/>
    <n v="6242"/>
  </r>
  <r>
    <x v="39"/>
    <x v="8"/>
    <x v="2"/>
    <s v="Customers"/>
    <n v="823"/>
  </r>
  <r>
    <x v="39"/>
    <x v="8"/>
    <x v="4"/>
    <s v="Customers"/>
    <n v="69613"/>
  </r>
  <r>
    <x v="39"/>
    <x v="8"/>
    <x v="5"/>
    <s v="Connections"/>
    <n v="141"/>
  </r>
  <r>
    <x v="39"/>
    <x v="8"/>
    <x v="6"/>
    <s v="Connections"/>
    <n v="12710"/>
  </r>
  <r>
    <x v="39"/>
    <x v="8"/>
    <x v="7"/>
    <s v="Connections"/>
    <n v="775"/>
  </r>
  <r>
    <x v="40"/>
    <x v="0"/>
    <x v="1"/>
    <s v="Customers"/>
    <n v="1132"/>
  </r>
  <r>
    <x v="40"/>
    <x v="0"/>
    <x v="2"/>
    <s v="Customers"/>
    <n v="138"/>
  </r>
  <r>
    <x v="40"/>
    <x v="0"/>
    <x v="4"/>
    <s v="Customers"/>
    <n v="10570"/>
  </r>
  <r>
    <x v="40"/>
    <x v="0"/>
    <x v="5"/>
    <s v="Connections"/>
    <n v="151"/>
  </r>
  <r>
    <x v="40"/>
    <x v="0"/>
    <x v="6"/>
    <s v="Connections"/>
    <n v="2851"/>
  </r>
  <r>
    <x v="40"/>
    <x v="0"/>
    <x v="7"/>
    <s v="Connections"/>
    <n v="96"/>
  </r>
  <r>
    <x v="40"/>
    <x v="1"/>
    <x v="1"/>
    <s v="Customers"/>
    <n v="1129"/>
  </r>
  <r>
    <x v="40"/>
    <x v="1"/>
    <x v="2"/>
    <s v="Customers"/>
    <n v="141"/>
  </r>
  <r>
    <x v="40"/>
    <x v="1"/>
    <x v="4"/>
    <s v="Customers"/>
    <n v="10730"/>
  </r>
  <r>
    <x v="40"/>
    <x v="1"/>
    <x v="5"/>
    <s v="Connections"/>
    <n v="152"/>
  </r>
  <r>
    <x v="40"/>
    <x v="1"/>
    <x v="6"/>
    <s v="Connections"/>
    <n v="2845"/>
  </r>
  <r>
    <x v="40"/>
    <x v="1"/>
    <x v="7"/>
    <s v="Connections"/>
    <n v="97"/>
  </r>
  <r>
    <x v="40"/>
    <x v="2"/>
    <x v="1"/>
    <s v="Customers"/>
    <n v="1149"/>
  </r>
  <r>
    <x v="40"/>
    <x v="2"/>
    <x v="2"/>
    <s v="Customers"/>
    <n v="132"/>
  </r>
  <r>
    <x v="40"/>
    <x v="2"/>
    <x v="4"/>
    <s v="Customers"/>
    <n v="11084"/>
  </r>
  <r>
    <x v="40"/>
    <x v="2"/>
    <x v="5"/>
    <s v="Connections"/>
    <n v="151"/>
  </r>
  <r>
    <x v="40"/>
    <x v="2"/>
    <x v="6"/>
    <s v="Connections"/>
    <n v="2890"/>
  </r>
  <r>
    <x v="40"/>
    <x v="2"/>
    <x v="7"/>
    <s v="Connections"/>
    <n v="97"/>
  </r>
  <r>
    <x v="40"/>
    <x v="3"/>
    <x v="1"/>
    <s v="Customers"/>
    <n v="1164"/>
  </r>
  <r>
    <x v="40"/>
    <x v="3"/>
    <x v="2"/>
    <s v="Customers"/>
    <n v="134"/>
  </r>
  <r>
    <x v="40"/>
    <x v="3"/>
    <x v="4"/>
    <s v="Customers"/>
    <n v="11285"/>
  </r>
  <r>
    <x v="40"/>
    <x v="3"/>
    <x v="5"/>
    <s v="Connections"/>
    <n v="155"/>
  </r>
  <r>
    <x v="40"/>
    <x v="3"/>
    <x v="6"/>
    <s v="Connections"/>
    <n v="2939"/>
  </r>
  <r>
    <x v="40"/>
    <x v="3"/>
    <x v="7"/>
    <s v="Connections"/>
    <n v="97"/>
  </r>
  <r>
    <x v="40"/>
    <x v="4"/>
    <x v="1"/>
    <s v="Customers"/>
    <n v="1160"/>
  </r>
  <r>
    <x v="40"/>
    <x v="4"/>
    <x v="2"/>
    <s v="Customers"/>
    <n v="132"/>
  </r>
  <r>
    <x v="40"/>
    <x v="4"/>
    <x v="4"/>
    <s v="Customers"/>
    <n v="11360"/>
  </r>
  <r>
    <x v="40"/>
    <x v="4"/>
    <x v="5"/>
    <s v="Connections"/>
    <n v="157"/>
  </r>
  <r>
    <x v="40"/>
    <x v="4"/>
    <x v="6"/>
    <s v="Connections"/>
    <n v="2939"/>
  </r>
  <r>
    <x v="40"/>
    <x v="4"/>
    <x v="7"/>
    <s v="Connections"/>
    <n v="97"/>
  </r>
  <r>
    <x v="40"/>
    <x v="5"/>
    <x v="1"/>
    <s v="Customers"/>
    <n v="1164"/>
  </r>
  <r>
    <x v="40"/>
    <x v="5"/>
    <x v="2"/>
    <s v="Customers"/>
    <n v="124"/>
  </r>
  <r>
    <x v="40"/>
    <x v="5"/>
    <x v="4"/>
    <s v="Customers"/>
    <n v="11409"/>
  </r>
  <r>
    <x v="40"/>
    <x v="5"/>
    <x v="5"/>
    <s v="Connections"/>
    <n v="158"/>
  </r>
  <r>
    <x v="40"/>
    <x v="5"/>
    <x v="6"/>
    <s v="Connections"/>
    <n v="2962"/>
  </r>
  <r>
    <x v="40"/>
    <x v="5"/>
    <x v="7"/>
    <s v="Connections"/>
    <n v="31"/>
  </r>
  <r>
    <x v="40"/>
    <x v="6"/>
    <x v="1"/>
    <s v="Customers"/>
    <n v="1168"/>
  </r>
  <r>
    <x v="40"/>
    <x v="6"/>
    <x v="2"/>
    <s v="Customers"/>
    <n v="124"/>
  </r>
  <r>
    <x v="40"/>
    <x v="6"/>
    <x v="4"/>
    <s v="Customers"/>
    <n v="11483"/>
  </r>
  <r>
    <x v="40"/>
    <x v="6"/>
    <x v="5"/>
    <s v="Connections"/>
    <n v="158"/>
  </r>
  <r>
    <x v="40"/>
    <x v="6"/>
    <x v="6"/>
    <s v="Connections"/>
    <n v="2982"/>
  </r>
  <r>
    <x v="40"/>
    <x v="6"/>
    <x v="7"/>
    <s v="Connections"/>
    <n v="31"/>
  </r>
  <r>
    <x v="40"/>
    <x v="7"/>
    <x v="1"/>
    <s v="Customers"/>
    <n v="1161"/>
  </r>
  <r>
    <x v="40"/>
    <x v="7"/>
    <x v="2"/>
    <s v="Customers"/>
    <n v="125"/>
  </r>
  <r>
    <x v="40"/>
    <x v="7"/>
    <x v="4"/>
    <s v="Customers"/>
    <n v="11560"/>
  </r>
  <r>
    <x v="40"/>
    <x v="7"/>
    <x v="5"/>
    <s v="Connections"/>
    <n v="157"/>
  </r>
  <r>
    <x v="40"/>
    <x v="7"/>
    <x v="6"/>
    <s v="Connections"/>
    <n v="2985"/>
  </r>
  <r>
    <x v="40"/>
    <x v="7"/>
    <x v="7"/>
    <s v="Connections"/>
    <n v="98"/>
  </r>
  <r>
    <x v="40"/>
    <x v="8"/>
    <x v="1"/>
    <s v="Customers"/>
    <n v="1175"/>
  </r>
  <r>
    <x v="40"/>
    <x v="8"/>
    <x v="2"/>
    <s v="Customers"/>
    <n v="127"/>
  </r>
  <r>
    <x v="40"/>
    <x v="8"/>
    <x v="4"/>
    <s v="Customers"/>
    <n v="11668"/>
  </r>
  <r>
    <x v="40"/>
    <x v="8"/>
    <x v="5"/>
    <s v="Connections"/>
    <n v="157"/>
  </r>
  <r>
    <x v="40"/>
    <x v="8"/>
    <x v="6"/>
    <s v="Connections"/>
    <n v="2952"/>
  </r>
  <r>
    <x v="40"/>
    <x v="8"/>
    <x v="7"/>
    <s v="Connections"/>
    <n v="95"/>
  </r>
  <r>
    <x v="41"/>
    <x v="0"/>
    <x v="1"/>
    <s v="Customers"/>
    <n v="3964"/>
  </r>
  <r>
    <x v="41"/>
    <x v="0"/>
    <x v="2"/>
    <s v="Customers"/>
    <n v="517"/>
  </r>
  <r>
    <x v="41"/>
    <x v="0"/>
    <x v="4"/>
    <s v="Customers"/>
    <n v="51467"/>
  </r>
  <r>
    <x v="41"/>
    <x v="0"/>
    <x v="5"/>
    <s v="Connections"/>
    <n v="31"/>
  </r>
  <r>
    <x v="41"/>
    <x v="0"/>
    <x v="6"/>
    <s v="Connections"/>
    <n v="12884"/>
  </r>
  <r>
    <x v="41"/>
    <x v="0"/>
    <x v="7"/>
    <s v="Connections"/>
    <n v="248"/>
  </r>
  <r>
    <x v="41"/>
    <x v="1"/>
    <x v="1"/>
    <s v="Customers"/>
    <n v="4006"/>
  </r>
  <r>
    <x v="41"/>
    <x v="1"/>
    <x v="2"/>
    <s v="Customers"/>
    <n v="531"/>
  </r>
  <r>
    <x v="41"/>
    <x v="1"/>
    <x v="4"/>
    <s v="Customers"/>
    <n v="52273"/>
  </r>
  <r>
    <x v="41"/>
    <x v="1"/>
    <x v="5"/>
    <s v="Connections"/>
    <n v="30"/>
  </r>
  <r>
    <x v="41"/>
    <x v="1"/>
    <x v="6"/>
    <s v="Connections"/>
    <n v="13031"/>
  </r>
  <r>
    <x v="41"/>
    <x v="1"/>
    <x v="7"/>
    <s v="Connections"/>
    <n v="248"/>
  </r>
  <r>
    <x v="41"/>
    <x v="2"/>
    <x v="1"/>
    <s v="Customers"/>
    <n v="4058"/>
  </r>
  <r>
    <x v="41"/>
    <x v="2"/>
    <x v="2"/>
    <s v="Customers"/>
    <n v="532"/>
  </r>
  <r>
    <x v="41"/>
    <x v="2"/>
    <x v="4"/>
    <s v="Customers"/>
    <n v="52993"/>
  </r>
  <r>
    <x v="41"/>
    <x v="2"/>
    <x v="5"/>
    <s v="Connections"/>
    <n v="31"/>
  </r>
  <r>
    <x v="41"/>
    <x v="2"/>
    <x v="6"/>
    <s v="Connections"/>
    <n v="13605"/>
  </r>
  <r>
    <x v="41"/>
    <x v="2"/>
    <x v="7"/>
    <s v="Connections"/>
    <n v="248"/>
  </r>
  <r>
    <x v="41"/>
    <x v="3"/>
    <x v="1"/>
    <s v="Customers"/>
    <n v="4031"/>
  </r>
  <r>
    <x v="41"/>
    <x v="3"/>
    <x v="2"/>
    <s v="Customers"/>
    <n v="535"/>
  </r>
  <r>
    <x v="41"/>
    <x v="3"/>
    <x v="4"/>
    <s v="Customers"/>
    <n v="54178"/>
  </r>
  <r>
    <x v="41"/>
    <x v="3"/>
    <x v="5"/>
    <s v="Connections"/>
    <n v="31"/>
  </r>
  <r>
    <x v="41"/>
    <x v="3"/>
    <x v="6"/>
    <s v="Connections"/>
    <n v="13895"/>
  </r>
  <r>
    <x v="41"/>
    <x v="3"/>
    <x v="7"/>
    <s v="Connections"/>
    <n v="249"/>
  </r>
  <r>
    <x v="41"/>
    <x v="4"/>
    <x v="1"/>
    <s v="Customers"/>
    <n v="4047"/>
  </r>
  <r>
    <x v="41"/>
    <x v="4"/>
    <x v="2"/>
    <s v="Customers"/>
    <n v="547"/>
  </r>
  <r>
    <x v="41"/>
    <x v="4"/>
    <x v="4"/>
    <s v="Customers"/>
    <n v="54588"/>
  </r>
  <r>
    <x v="41"/>
    <x v="4"/>
    <x v="5"/>
    <s v="Connections"/>
    <n v="19"/>
  </r>
  <r>
    <x v="41"/>
    <x v="4"/>
    <x v="6"/>
    <s v="Connections"/>
    <n v="13973"/>
  </r>
  <r>
    <x v="41"/>
    <x v="4"/>
    <x v="7"/>
    <s v="Connections"/>
    <n v="248"/>
  </r>
  <r>
    <x v="41"/>
    <x v="5"/>
    <x v="1"/>
    <s v="Customers"/>
    <n v="4083"/>
  </r>
  <r>
    <x v="41"/>
    <x v="5"/>
    <x v="2"/>
    <s v="Customers"/>
    <n v="552"/>
  </r>
  <r>
    <x v="41"/>
    <x v="5"/>
    <x v="4"/>
    <s v="Customers"/>
    <n v="54850"/>
  </r>
  <r>
    <x v="41"/>
    <x v="5"/>
    <x v="5"/>
    <s v="Connections"/>
    <n v="19"/>
  </r>
  <r>
    <x v="41"/>
    <x v="5"/>
    <x v="6"/>
    <s v="Connections"/>
    <n v="13995"/>
  </r>
  <r>
    <x v="41"/>
    <x v="5"/>
    <x v="7"/>
    <s v="Connections"/>
    <n v="253"/>
  </r>
  <r>
    <x v="41"/>
    <x v="6"/>
    <x v="1"/>
    <s v="Customers"/>
    <n v="4115"/>
  </r>
  <r>
    <x v="41"/>
    <x v="6"/>
    <x v="2"/>
    <s v="Customers"/>
    <n v="564"/>
  </r>
  <r>
    <x v="41"/>
    <x v="6"/>
    <x v="4"/>
    <s v="Customers"/>
    <n v="55351"/>
  </r>
  <r>
    <x v="41"/>
    <x v="6"/>
    <x v="5"/>
    <s v="Connections"/>
    <n v="19"/>
  </r>
  <r>
    <x v="41"/>
    <x v="6"/>
    <x v="6"/>
    <s v="Connections"/>
    <n v="14097"/>
  </r>
  <r>
    <x v="41"/>
    <x v="6"/>
    <x v="7"/>
    <s v="Connections"/>
    <n v="252"/>
  </r>
  <r>
    <x v="41"/>
    <x v="7"/>
    <x v="1"/>
    <s v="Customers"/>
    <n v="4155"/>
  </r>
  <r>
    <x v="41"/>
    <x v="7"/>
    <x v="2"/>
    <s v="Customers"/>
    <n v="562"/>
  </r>
  <r>
    <x v="41"/>
    <x v="7"/>
    <x v="4"/>
    <s v="Customers"/>
    <n v="56121"/>
  </r>
  <r>
    <x v="41"/>
    <x v="7"/>
    <x v="5"/>
    <s v="Connections"/>
    <n v="19"/>
  </r>
  <r>
    <x v="41"/>
    <x v="7"/>
    <x v="6"/>
    <s v="Connections"/>
    <n v="14338"/>
  </r>
  <r>
    <x v="41"/>
    <x v="7"/>
    <x v="7"/>
    <s v="Connections"/>
    <n v="259"/>
  </r>
  <r>
    <x v="41"/>
    <x v="8"/>
    <x v="1"/>
    <s v="Customers"/>
    <n v="4303"/>
  </r>
  <r>
    <x v="41"/>
    <x v="8"/>
    <x v="2"/>
    <s v="Customers"/>
    <n v="526"/>
  </r>
  <r>
    <x v="41"/>
    <x v="8"/>
    <x v="4"/>
    <s v="Customers"/>
    <n v="57315"/>
  </r>
  <r>
    <x v="41"/>
    <x v="8"/>
    <x v="5"/>
    <s v="Connections"/>
    <n v="19"/>
  </r>
  <r>
    <x v="41"/>
    <x v="8"/>
    <x v="6"/>
    <s v="Connections"/>
    <n v="14444"/>
  </r>
  <r>
    <x v="41"/>
    <x v="8"/>
    <x v="7"/>
    <s v="Connections"/>
    <n v="259"/>
  </r>
  <r>
    <x v="42"/>
    <x v="0"/>
    <x v="1"/>
    <s v="Customers"/>
    <n v="1301"/>
  </r>
  <r>
    <x v="42"/>
    <x v="0"/>
    <x v="2"/>
    <s v="Customers"/>
    <n v="150"/>
  </r>
  <r>
    <x v="42"/>
    <x v="0"/>
    <x v="4"/>
    <s v="Customers"/>
    <n v="9441"/>
  </r>
  <r>
    <x v="42"/>
    <x v="0"/>
    <x v="5"/>
    <s v="Connections"/>
    <n v="206"/>
  </r>
  <r>
    <x v="42"/>
    <x v="0"/>
    <x v="6"/>
    <s v="Connections"/>
    <n v="2794"/>
  </r>
  <r>
    <x v="42"/>
    <x v="0"/>
    <x v="7"/>
    <s v="Connections"/>
    <n v="76"/>
  </r>
  <r>
    <x v="42"/>
    <x v="1"/>
    <x v="1"/>
    <s v="Customers"/>
    <n v="1294"/>
  </r>
  <r>
    <x v="42"/>
    <x v="1"/>
    <x v="2"/>
    <s v="Customers"/>
    <n v="150"/>
  </r>
  <r>
    <x v="42"/>
    <x v="1"/>
    <x v="4"/>
    <s v="Customers"/>
    <n v="9550"/>
  </r>
  <r>
    <x v="42"/>
    <x v="1"/>
    <x v="5"/>
    <s v="Connections"/>
    <n v="235"/>
  </r>
  <r>
    <x v="42"/>
    <x v="1"/>
    <x v="6"/>
    <s v="Connections"/>
    <n v="2843"/>
  </r>
  <r>
    <x v="42"/>
    <x v="1"/>
    <x v="7"/>
    <s v="Connections"/>
    <n v="76"/>
  </r>
  <r>
    <x v="42"/>
    <x v="2"/>
    <x v="1"/>
    <s v="Customers"/>
    <n v="1283"/>
  </r>
  <r>
    <x v="42"/>
    <x v="2"/>
    <x v="2"/>
    <s v="Customers"/>
    <n v="150"/>
  </r>
  <r>
    <x v="42"/>
    <x v="2"/>
    <x v="4"/>
    <s v="Customers"/>
    <n v="9676"/>
  </r>
  <r>
    <x v="42"/>
    <x v="2"/>
    <x v="5"/>
    <s v="Connections"/>
    <n v="231"/>
  </r>
  <r>
    <x v="42"/>
    <x v="2"/>
    <x v="6"/>
    <s v="Connections"/>
    <n v="2838"/>
  </r>
  <r>
    <x v="42"/>
    <x v="2"/>
    <x v="7"/>
    <s v="Connections"/>
    <n v="88"/>
  </r>
  <r>
    <x v="42"/>
    <x v="3"/>
    <x v="1"/>
    <s v="Customers"/>
    <n v="1289"/>
  </r>
  <r>
    <x v="42"/>
    <x v="3"/>
    <x v="2"/>
    <s v="Customers"/>
    <n v="149"/>
  </r>
  <r>
    <x v="42"/>
    <x v="3"/>
    <x v="4"/>
    <s v="Customers"/>
    <n v="9809"/>
  </r>
  <r>
    <x v="42"/>
    <x v="3"/>
    <x v="5"/>
    <s v="Connections"/>
    <n v="232"/>
  </r>
  <r>
    <x v="42"/>
    <x v="3"/>
    <x v="6"/>
    <s v="Connections"/>
    <n v="2893"/>
  </r>
  <r>
    <x v="42"/>
    <x v="3"/>
    <x v="7"/>
    <s v="Connections"/>
    <n v="88"/>
  </r>
  <r>
    <x v="42"/>
    <x v="4"/>
    <x v="1"/>
    <s v="Customers"/>
    <n v="1283"/>
  </r>
  <r>
    <x v="42"/>
    <x v="4"/>
    <x v="2"/>
    <s v="Customers"/>
    <n v="149"/>
  </r>
  <r>
    <x v="42"/>
    <x v="4"/>
    <x v="4"/>
    <s v="Customers"/>
    <n v="9888"/>
  </r>
  <r>
    <x v="42"/>
    <x v="4"/>
    <x v="5"/>
    <s v="Connections"/>
    <n v="175"/>
  </r>
  <r>
    <x v="42"/>
    <x v="4"/>
    <x v="6"/>
    <s v="Connections"/>
    <n v="2897"/>
  </r>
  <r>
    <x v="42"/>
    <x v="4"/>
    <x v="7"/>
    <s v="Connections"/>
    <n v="88"/>
  </r>
  <r>
    <x v="42"/>
    <x v="5"/>
    <x v="1"/>
    <s v="Customers"/>
    <n v="1273"/>
  </r>
  <r>
    <x v="42"/>
    <x v="5"/>
    <x v="2"/>
    <s v="Customers"/>
    <n v="150"/>
  </r>
  <r>
    <x v="42"/>
    <x v="5"/>
    <x v="4"/>
    <s v="Customers"/>
    <n v="10019"/>
  </r>
  <r>
    <x v="42"/>
    <x v="5"/>
    <x v="5"/>
    <s v="Connections"/>
    <n v="171"/>
  </r>
  <r>
    <x v="42"/>
    <x v="5"/>
    <x v="6"/>
    <s v="Connections"/>
    <n v="2920"/>
  </r>
  <r>
    <x v="42"/>
    <x v="5"/>
    <x v="7"/>
    <s v="Connections"/>
    <n v="88"/>
  </r>
  <r>
    <x v="42"/>
    <x v="6"/>
    <x v="1"/>
    <s v="Customers"/>
    <n v="1281"/>
  </r>
  <r>
    <x v="42"/>
    <x v="6"/>
    <x v="2"/>
    <s v="Customers"/>
    <n v="141"/>
  </r>
  <r>
    <x v="42"/>
    <x v="6"/>
    <x v="4"/>
    <s v="Customers"/>
    <n v="10127"/>
  </r>
  <r>
    <x v="42"/>
    <x v="6"/>
    <x v="5"/>
    <s v="Connections"/>
    <n v="171"/>
  </r>
  <r>
    <x v="42"/>
    <x v="6"/>
    <x v="6"/>
    <s v="Connections"/>
    <n v="2920"/>
  </r>
  <r>
    <x v="42"/>
    <x v="6"/>
    <x v="7"/>
    <s v="Connections"/>
    <n v="88"/>
  </r>
  <r>
    <x v="42"/>
    <x v="7"/>
    <x v="1"/>
    <s v="Customers"/>
    <n v="1274"/>
  </r>
  <r>
    <x v="42"/>
    <x v="7"/>
    <x v="2"/>
    <s v="Customers"/>
    <n v="141"/>
  </r>
  <r>
    <x v="42"/>
    <x v="7"/>
    <x v="4"/>
    <s v="Customers"/>
    <n v="10223"/>
  </r>
  <r>
    <x v="42"/>
    <x v="7"/>
    <x v="5"/>
    <s v="Connections"/>
    <n v="155"/>
  </r>
  <r>
    <x v="42"/>
    <x v="7"/>
    <x v="6"/>
    <s v="Connections"/>
    <n v="2920"/>
  </r>
  <r>
    <x v="42"/>
    <x v="7"/>
    <x v="7"/>
    <s v="Connections"/>
    <n v="60"/>
  </r>
  <r>
    <x v="42"/>
    <x v="8"/>
    <x v="1"/>
    <s v="Customers"/>
    <n v="1267"/>
  </r>
  <r>
    <x v="42"/>
    <x v="8"/>
    <x v="2"/>
    <s v="Customers"/>
    <n v="139"/>
  </r>
  <r>
    <x v="42"/>
    <x v="8"/>
    <x v="4"/>
    <s v="Customers"/>
    <n v="10326"/>
  </r>
  <r>
    <x v="42"/>
    <x v="8"/>
    <x v="5"/>
    <s v="Connections"/>
    <n v="173"/>
  </r>
  <r>
    <x v="42"/>
    <x v="8"/>
    <x v="6"/>
    <s v="Connections"/>
    <n v="2908"/>
  </r>
  <r>
    <x v="42"/>
    <x v="8"/>
    <x v="7"/>
    <s v="Connections"/>
    <n v="18"/>
  </r>
  <r>
    <x v="43"/>
    <x v="0"/>
    <x v="1"/>
    <s v="Customers"/>
    <n v="3416"/>
  </r>
  <r>
    <x v="43"/>
    <x v="0"/>
    <x v="2"/>
    <s v="Customers"/>
    <n v="375"/>
  </r>
  <r>
    <x v="43"/>
    <x v="0"/>
    <x v="4"/>
    <s v="Customers"/>
    <n v="29595"/>
  </r>
  <r>
    <x v="43"/>
    <x v="0"/>
    <x v="5"/>
    <s v="Connections"/>
    <n v="365"/>
  </r>
  <r>
    <x v="43"/>
    <x v="0"/>
    <x v="6"/>
    <s v="Connections"/>
    <n v="8836"/>
  </r>
  <r>
    <x v="43"/>
    <x v="0"/>
    <x v="7"/>
    <s v="Connections"/>
    <n v="20"/>
  </r>
  <r>
    <x v="43"/>
    <x v="1"/>
    <x v="1"/>
    <s v="Customers"/>
    <n v="3419"/>
  </r>
  <r>
    <x v="43"/>
    <x v="1"/>
    <x v="2"/>
    <s v="Customers"/>
    <n v="360"/>
  </r>
  <r>
    <x v="43"/>
    <x v="1"/>
    <x v="4"/>
    <s v="Customers"/>
    <n v="29708"/>
  </r>
  <r>
    <x v="43"/>
    <x v="1"/>
    <x v="5"/>
    <s v="Connections"/>
    <n v="359"/>
  </r>
  <r>
    <x v="43"/>
    <x v="1"/>
    <x v="6"/>
    <s v="Connections"/>
    <n v="8980"/>
  </r>
  <r>
    <x v="43"/>
    <x v="1"/>
    <x v="7"/>
    <s v="Connections"/>
    <n v="22"/>
  </r>
  <r>
    <x v="43"/>
    <x v="2"/>
    <x v="1"/>
    <s v="Customers"/>
    <n v="3414"/>
  </r>
  <r>
    <x v="43"/>
    <x v="2"/>
    <x v="2"/>
    <s v="Customers"/>
    <n v="362"/>
  </r>
  <r>
    <x v="43"/>
    <x v="2"/>
    <x v="4"/>
    <s v="Customers"/>
    <n v="29803"/>
  </r>
  <r>
    <x v="43"/>
    <x v="2"/>
    <x v="5"/>
    <s v="Connections"/>
    <n v="358"/>
  </r>
  <r>
    <x v="43"/>
    <x v="2"/>
    <x v="6"/>
    <s v="Connections"/>
    <n v="9317"/>
  </r>
  <r>
    <x v="43"/>
    <x v="2"/>
    <x v="7"/>
    <s v="Connections"/>
    <n v="22"/>
  </r>
  <r>
    <x v="43"/>
    <x v="3"/>
    <x v="1"/>
    <s v="Customers"/>
    <n v="3414"/>
  </r>
  <r>
    <x v="43"/>
    <x v="3"/>
    <x v="2"/>
    <s v="Customers"/>
    <n v="362"/>
  </r>
  <r>
    <x v="43"/>
    <x v="3"/>
    <x v="4"/>
    <s v="Customers"/>
    <n v="29837"/>
  </r>
  <r>
    <x v="43"/>
    <x v="3"/>
    <x v="5"/>
    <s v="Connections"/>
    <n v="355"/>
  </r>
  <r>
    <x v="43"/>
    <x v="3"/>
    <x v="6"/>
    <s v="Connections"/>
    <n v="9317"/>
  </r>
  <r>
    <x v="43"/>
    <x v="3"/>
    <x v="7"/>
    <s v="Connections"/>
    <n v="23"/>
  </r>
  <r>
    <x v="43"/>
    <x v="4"/>
    <x v="1"/>
    <s v="Customers"/>
    <n v="3388"/>
  </r>
  <r>
    <x v="43"/>
    <x v="4"/>
    <x v="2"/>
    <s v="Customers"/>
    <n v="362"/>
  </r>
  <r>
    <x v="43"/>
    <x v="4"/>
    <x v="4"/>
    <s v="Customers"/>
    <n v="29897"/>
  </r>
  <r>
    <x v="43"/>
    <x v="4"/>
    <x v="5"/>
    <s v="Connections"/>
    <n v="350"/>
  </r>
  <r>
    <x v="43"/>
    <x v="4"/>
    <x v="6"/>
    <s v="Connections"/>
    <n v="8037"/>
  </r>
  <r>
    <x v="43"/>
    <x v="4"/>
    <x v="7"/>
    <s v="Connections"/>
    <n v="23"/>
  </r>
  <r>
    <x v="43"/>
    <x v="5"/>
    <x v="1"/>
    <s v="Customers"/>
    <n v="3355"/>
  </r>
  <r>
    <x v="43"/>
    <x v="5"/>
    <x v="2"/>
    <s v="Customers"/>
    <n v="370"/>
  </r>
  <r>
    <x v="43"/>
    <x v="5"/>
    <x v="4"/>
    <s v="Customers"/>
    <n v="30026"/>
  </r>
  <r>
    <x v="43"/>
    <x v="5"/>
    <x v="5"/>
    <s v="Connections"/>
    <n v="348"/>
  </r>
  <r>
    <x v="43"/>
    <x v="5"/>
    <x v="6"/>
    <s v="Connections"/>
    <n v="8037"/>
  </r>
  <r>
    <x v="43"/>
    <x v="5"/>
    <x v="7"/>
    <s v="Connections"/>
    <n v="24"/>
  </r>
  <r>
    <x v="43"/>
    <x v="6"/>
    <x v="1"/>
    <s v="Customers"/>
    <n v="3423"/>
  </r>
  <r>
    <x v="43"/>
    <x v="6"/>
    <x v="2"/>
    <s v="Customers"/>
    <n v="308"/>
  </r>
  <r>
    <x v="43"/>
    <x v="6"/>
    <x v="4"/>
    <s v="Customers"/>
    <n v="30134"/>
  </r>
  <r>
    <x v="43"/>
    <x v="6"/>
    <x v="5"/>
    <s v="Connections"/>
    <n v="330"/>
  </r>
  <r>
    <x v="43"/>
    <x v="6"/>
    <x v="6"/>
    <s v="Connections"/>
    <n v="8103"/>
  </r>
  <r>
    <x v="43"/>
    <x v="6"/>
    <x v="7"/>
    <s v="Connections"/>
    <n v="24"/>
  </r>
  <r>
    <x v="43"/>
    <x v="7"/>
    <x v="1"/>
    <s v="Customers"/>
    <n v="3412"/>
  </r>
  <r>
    <x v="43"/>
    <x v="7"/>
    <x v="2"/>
    <s v="Customers"/>
    <n v="301"/>
  </r>
  <r>
    <x v="43"/>
    <x v="7"/>
    <x v="4"/>
    <s v="Customers"/>
    <n v="30225"/>
  </r>
  <r>
    <x v="43"/>
    <x v="7"/>
    <x v="5"/>
    <s v="Connections"/>
    <n v="352"/>
  </r>
  <r>
    <x v="43"/>
    <x v="7"/>
    <x v="6"/>
    <s v="Connections"/>
    <n v="8103"/>
  </r>
  <r>
    <x v="43"/>
    <x v="7"/>
    <x v="7"/>
    <s v="Connections"/>
    <n v="29"/>
  </r>
  <r>
    <x v="43"/>
    <x v="8"/>
    <x v="1"/>
    <s v="Customers"/>
    <n v="3436"/>
  </r>
  <r>
    <x v="43"/>
    <x v="8"/>
    <x v="2"/>
    <s v="Customers"/>
    <n v="287"/>
  </r>
  <r>
    <x v="43"/>
    <x v="8"/>
    <x v="4"/>
    <s v="Customers"/>
    <n v="30328"/>
  </r>
  <r>
    <x v="43"/>
    <x v="8"/>
    <x v="5"/>
    <s v="Connections"/>
    <n v="348"/>
  </r>
  <r>
    <x v="43"/>
    <x v="8"/>
    <x v="6"/>
    <s v="Connections"/>
    <n v="8103"/>
  </r>
  <r>
    <x v="43"/>
    <x v="8"/>
    <x v="7"/>
    <s v="Connections"/>
    <n v="29"/>
  </r>
  <r>
    <x v="44"/>
    <x v="0"/>
    <x v="1"/>
    <s v="Customers"/>
    <n v="430"/>
  </r>
  <r>
    <x v="44"/>
    <x v="0"/>
    <x v="2"/>
    <s v="Customers"/>
    <n v="61"/>
  </r>
  <r>
    <x v="44"/>
    <x v="0"/>
    <x v="4"/>
    <s v="Customers"/>
    <n v="3779"/>
  </r>
  <r>
    <x v="44"/>
    <x v="0"/>
    <x v="6"/>
    <s v="Connections"/>
    <n v="1190"/>
  </r>
  <r>
    <x v="44"/>
    <x v="0"/>
    <x v="7"/>
    <s v="Connections"/>
    <n v="33"/>
  </r>
  <r>
    <x v="44"/>
    <x v="1"/>
    <x v="1"/>
    <s v="Customers"/>
    <n v="435"/>
  </r>
  <r>
    <x v="44"/>
    <x v="1"/>
    <x v="2"/>
    <s v="Customers"/>
    <n v="60"/>
  </r>
  <r>
    <x v="44"/>
    <x v="1"/>
    <x v="4"/>
    <s v="Customers"/>
    <n v="3780"/>
  </r>
  <r>
    <x v="44"/>
    <x v="1"/>
    <x v="6"/>
    <s v="Connections"/>
    <n v="1197"/>
  </r>
  <r>
    <x v="44"/>
    <x v="1"/>
    <x v="7"/>
    <s v="Connections"/>
    <n v="34"/>
  </r>
  <r>
    <x v="44"/>
    <x v="2"/>
    <x v="1"/>
    <s v="Customers"/>
    <n v="436"/>
  </r>
  <r>
    <x v="44"/>
    <x v="2"/>
    <x v="2"/>
    <s v="Customers"/>
    <n v="54"/>
  </r>
  <r>
    <x v="44"/>
    <x v="2"/>
    <x v="4"/>
    <s v="Customers"/>
    <n v="3810"/>
  </r>
  <r>
    <x v="44"/>
    <x v="2"/>
    <x v="6"/>
    <s v="Connections"/>
    <n v="1193"/>
  </r>
  <r>
    <x v="44"/>
    <x v="2"/>
    <x v="7"/>
    <s v="Connections"/>
    <n v="34"/>
  </r>
  <r>
    <x v="44"/>
    <x v="3"/>
    <x v="1"/>
    <s v="Customers"/>
    <n v="441"/>
  </r>
  <r>
    <x v="44"/>
    <x v="3"/>
    <x v="2"/>
    <s v="Customers"/>
    <n v="54"/>
  </r>
  <r>
    <x v="44"/>
    <x v="3"/>
    <x v="4"/>
    <s v="Customers"/>
    <n v="3817"/>
  </r>
  <r>
    <x v="44"/>
    <x v="3"/>
    <x v="6"/>
    <s v="Connections"/>
    <n v="1195"/>
  </r>
  <r>
    <x v="44"/>
    <x v="3"/>
    <x v="7"/>
    <s v="Connections"/>
    <n v="37"/>
  </r>
  <r>
    <x v="44"/>
    <x v="4"/>
    <x v="1"/>
    <s v="Customers"/>
    <n v="460"/>
  </r>
  <r>
    <x v="44"/>
    <x v="4"/>
    <x v="2"/>
    <s v="Customers"/>
    <n v="36"/>
  </r>
  <r>
    <x v="44"/>
    <x v="4"/>
    <x v="4"/>
    <s v="Customers"/>
    <n v="3829"/>
  </r>
  <r>
    <x v="44"/>
    <x v="4"/>
    <x v="6"/>
    <s v="Connections"/>
    <n v="1195"/>
  </r>
  <r>
    <x v="44"/>
    <x v="4"/>
    <x v="7"/>
    <s v="Connections"/>
    <n v="38"/>
  </r>
  <r>
    <x v="44"/>
    <x v="5"/>
    <x v="1"/>
    <s v="Customers"/>
    <n v="451"/>
  </r>
  <r>
    <x v="44"/>
    <x v="5"/>
    <x v="2"/>
    <s v="Customers"/>
    <n v="41"/>
  </r>
  <r>
    <x v="44"/>
    <x v="5"/>
    <x v="4"/>
    <s v="Customers"/>
    <n v="3853"/>
  </r>
  <r>
    <x v="44"/>
    <x v="5"/>
    <x v="6"/>
    <s v="Connections"/>
    <n v="1227"/>
  </r>
  <r>
    <x v="44"/>
    <x v="5"/>
    <x v="7"/>
    <s v="Connections"/>
    <n v="37"/>
  </r>
  <r>
    <x v="44"/>
    <x v="6"/>
    <x v="1"/>
    <s v="Customers"/>
    <n v="455"/>
  </r>
  <r>
    <x v="44"/>
    <x v="6"/>
    <x v="2"/>
    <s v="Customers"/>
    <n v="42"/>
  </r>
  <r>
    <x v="44"/>
    <x v="6"/>
    <x v="4"/>
    <s v="Customers"/>
    <n v="3867"/>
  </r>
  <r>
    <x v="44"/>
    <x v="6"/>
    <x v="6"/>
    <s v="Connections"/>
    <n v="1227"/>
  </r>
  <r>
    <x v="44"/>
    <x v="6"/>
    <x v="7"/>
    <s v="Connections"/>
    <n v="37"/>
  </r>
  <r>
    <x v="44"/>
    <x v="7"/>
    <x v="1"/>
    <s v="Customers"/>
    <n v="454"/>
  </r>
  <r>
    <x v="44"/>
    <x v="7"/>
    <x v="2"/>
    <s v="Customers"/>
    <n v="42"/>
  </r>
  <r>
    <x v="44"/>
    <x v="7"/>
    <x v="4"/>
    <s v="Customers"/>
    <n v="3888"/>
  </r>
  <r>
    <x v="44"/>
    <x v="7"/>
    <x v="6"/>
    <s v="Connections"/>
    <n v="1197"/>
  </r>
  <r>
    <x v="44"/>
    <x v="7"/>
    <x v="7"/>
    <s v="Connections"/>
    <n v="37"/>
  </r>
  <r>
    <x v="44"/>
    <x v="8"/>
    <x v="1"/>
    <s v="Customers"/>
    <n v="455"/>
  </r>
  <r>
    <x v="44"/>
    <x v="8"/>
    <x v="2"/>
    <s v="Customers"/>
    <n v="44"/>
  </r>
  <r>
    <x v="44"/>
    <x v="8"/>
    <x v="4"/>
    <s v="Customers"/>
    <n v="3898"/>
  </r>
  <r>
    <x v="44"/>
    <x v="8"/>
    <x v="6"/>
    <s v="Connections"/>
    <n v="1197"/>
  </r>
  <r>
    <x v="44"/>
    <x v="8"/>
    <x v="7"/>
    <s v="Connections"/>
    <n v="37"/>
  </r>
  <r>
    <x v="45"/>
    <x v="0"/>
    <x v="1"/>
    <s v="Customers"/>
    <n v="742"/>
  </r>
  <r>
    <x v="45"/>
    <x v="0"/>
    <x v="2"/>
    <s v="Customers"/>
    <n v="64"/>
  </r>
  <r>
    <x v="45"/>
    <x v="0"/>
    <x v="4"/>
    <s v="Customers"/>
    <n v="5054"/>
  </r>
  <r>
    <x v="45"/>
    <x v="0"/>
    <x v="5"/>
    <s v="Connections"/>
    <n v="75"/>
  </r>
  <r>
    <x v="45"/>
    <x v="0"/>
    <x v="6"/>
    <s v="Connections"/>
    <n v="1711"/>
  </r>
  <r>
    <x v="45"/>
    <x v="0"/>
    <x v="7"/>
    <s v="Connections"/>
    <n v="59"/>
  </r>
  <r>
    <x v="45"/>
    <x v="1"/>
    <x v="1"/>
    <s v="Customers"/>
    <n v="740"/>
  </r>
  <r>
    <x v="45"/>
    <x v="1"/>
    <x v="2"/>
    <s v="Customers"/>
    <n v="64"/>
  </r>
  <r>
    <x v="45"/>
    <x v="1"/>
    <x v="4"/>
    <s v="Customers"/>
    <n v="5071"/>
  </r>
  <r>
    <x v="45"/>
    <x v="1"/>
    <x v="5"/>
    <s v="Connections"/>
    <n v="73"/>
  </r>
  <r>
    <x v="45"/>
    <x v="1"/>
    <x v="6"/>
    <s v="Connections"/>
    <n v="1711"/>
  </r>
  <r>
    <x v="45"/>
    <x v="1"/>
    <x v="7"/>
    <s v="Connections"/>
    <n v="58"/>
  </r>
  <r>
    <x v="45"/>
    <x v="2"/>
    <x v="1"/>
    <s v="Customers"/>
    <n v="741"/>
  </r>
  <r>
    <x v="45"/>
    <x v="2"/>
    <x v="2"/>
    <s v="Customers"/>
    <n v="63"/>
  </r>
  <r>
    <x v="45"/>
    <x v="2"/>
    <x v="4"/>
    <s v="Customers"/>
    <n v="5089"/>
  </r>
  <r>
    <x v="45"/>
    <x v="2"/>
    <x v="5"/>
    <s v="Connections"/>
    <n v="71"/>
  </r>
  <r>
    <x v="45"/>
    <x v="2"/>
    <x v="6"/>
    <s v="Connections"/>
    <n v="1711"/>
  </r>
  <r>
    <x v="45"/>
    <x v="2"/>
    <x v="7"/>
    <s v="Connections"/>
    <n v="57"/>
  </r>
  <r>
    <x v="45"/>
    <x v="3"/>
    <x v="1"/>
    <s v="Customers"/>
    <n v="739"/>
  </r>
  <r>
    <x v="45"/>
    <x v="3"/>
    <x v="2"/>
    <s v="Customers"/>
    <n v="65"/>
  </r>
  <r>
    <x v="45"/>
    <x v="3"/>
    <x v="4"/>
    <s v="Customers"/>
    <n v="5105"/>
  </r>
  <r>
    <x v="45"/>
    <x v="3"/>
    <x v="5"/>
    <s v="Connections"/>
    <n v="72"/>
  </r>
  <r>
    <x v="45"/>
    <x v="3"/>
    <x v="6"/>
    <s v="Connections"/>
    <n v="1711"/>
  </r>
  <r>
    <x v="45"/>
    <x v="3"/>
    <x v="7"/>
    <s v="Connections"/>
    <n v="57"/>
  </r>
  <r>
    <x v="45"/>
    <x v="4"/>
    <x v="1"/>
    <s v="Customers"/>
    <n v="735"/>
  </r>
  <r>
    <x v="45"/>
    <x v="4"/>
    <x v="2"/>
    <s v="Customers"/>
    <n v="62"/>
  </r>
  <r>
    <x v="45"/>
    <x v="4"/>
    <x v="4"/>
    <s v="Customers"/>
    <n v="5113"/>
  </r>
  <r>
    <x v="45"/>
    <x v="4"/>
    <x v="5"/>
    <s v="Connections"/>
    <n v="74"/>
  </r>
  <r>
    <x v="45"/>
    <x v="4"/>
    <x v="6"/>
    <s v="Connections"/>
    <n v="1711"/>
  </r>
  <r>
    <x v="45"/>
    <x v="4"/>
    <x v="7"/>
    <s v="Connections"/>
    <n v="57"/>
  </r>
  <r>
    <x v="45"/>
    <x v="5"/>
    <x v="1"/>
    <s v="Customers"/>
    <n v="731"/>
  </r>
  <r>
    <x v="45"/>
    <x v="5"/>
    <x v="2"/>
    <s v="Customers"/>
    <n v="61"/>
  </r>
  <r>
    <x v="45"/>
    <x v="5"/>
    <x v="4"/>
    <s v="Customers"/>
    <n v="5107"/>
  </r>
  <r>
    <x v="45"/>
    <x v="5"/>
    <x v="5"/>
    <s v="Connections"/>
    <n v="73"/>
  </r>
  <r>
    <x v="45"/>
    <x v="5"/>
    <x v="6"/>
    <s v="Connections"/>
    <n v="1712"/>
  </r>
  <r>
    <x v="45"/>
    <x v="5"/>
    <x v="7"/>
    <s v="Connections"/>
    <n v="57"/>
  </r>
  <r>
    <x v="45"/>
    <x v="6"/>
    <x v="1"/>
    <s v="Customers"/>
    <n v="730"/>
  </r>
  <r>
    <x v="45"/>
    <x v="6"/>
    <x v="2"/>
    <s v="Customers"/>
    <n v="61"/>
  </r>
  <r>
    <x v="45"/>
    <x v="6"/>
    <x v="4"/>
    <s v="Customers"/>
    <n v="5163"/>
  </r>
  <r>
    <x v="45"/>
    <x v="6"/>
    <x v="5"/>
    <s v="Connections"/>
    <n v="70"/>
  </r>
  <r>
    <x v="45"/>
    <x v="6"/>
    <x v="6"/>
    <s v="Connections"/>
    <n v="1712"/>
  </r>
  <r>
    <x v="45"/>
    <x v="6"/>
    <x v="7"/>
    <s v="Connections"/>
    <n v="57"/>
  </r>
  <r>
    <x v="45"/>
    <x v="7"/>
    <x v="1"/>
    <s v="Customers"/>
    <n v="732"/>
  </r>
  <r>
    <x v="45"/>
    <x v="7"/>
    <x v="2"/>
    <s v="Customers"/>
    <n v="59"/>
  </r>
  <r>
    <x v="45"/>
    <x v="7"/>
    <x v="4"/>
    <s v="Customers"/>
    <n v="5189"/>
  </r>
  <r>
    <x v="45"/>
    <x v="7"/>
    <x v="5"/>
    <s v="Connections"/>
    <n v="69"/>
  </r>
  <r>
    <x v="45"/>
    <x v="7"/>
    <x v="6"/>
    <s v="Connections"/>
    <n v="1712"/>
  </r>
  <r>
    <x v="45"/>
    <x v="7"/>
    <x v="7"/>
    <s v="Connections"/>
    <n v="57"/>
  </r>
  <r>
    <x v="45"/>
    <x v="8"/>
    <x v="1"/>
    <s v="Customers"/>
    <n v="791"/>
  </r>
  <r>
    <x v="45"/>
    <x v="8"/>
    <x v="2"/>
    <s v="Customers"/>
    <n v="76"/>
  </r>
  <r>
    <x v="45"/>
    <x v="8"/>
    <x v="4"/>
    <s v="Customers"/>
    <n v="5301"/>
  </r>
  <r>
    <x v="45"/>
    <x v="8"/>
    <x v="5"/>
    <s v="Connections"/>
    <n v="67"/>
  </r>
  <r>
    <x v="45"/>
    <x v="8"/>
    <x v="6"/>
    <s v="Connections"/>
    <n v="1713"/>
  </r>
  <r>
    <x v="45"/>
    <x v="8"/>
    <x v="7"/>
    <s v="Connections"/>
    <n v="58"/>
  </r>
  <r>
    <x v="46"/>
    <x v="0"/>
    <x v="1"/>
    <s v="Customers"/>
    <n v="391"/>
  </r>
  <r>
    <x v="46"/>
    <x v="0"/>
    <x v="2"/>
    <s v="Customers"/>
    <n v="50"/>
  </r>
  <r>
    <x v="46"/>
    <x v="0"/>
    <x v="4"/>
    <s v="Customers"/>
    <n v="2339"/>
  </r>
  <r>
    <x v="46"/>
    <x v="0"/>
    <x v="6"/>
    <s v="Connections"/>
    <n v="526"/>
  </r>
  <r>
    <x v="46"/>
    <x v="1"/>
    <x v="1"/>
    <s v="Customers"/>
    <n v="394"/>
  </r>
  <r>
    <x v="46"/>
    <x v="1"/>
    <x v="2"/>
    <s v="Customers"/>
    <n v="48"/>
  </r>
  <r>
    <x v="46"/>
    <x v="1"/>
    <x v="4"/>
    <s v="Customers"/>
    <n v="2348"/>
  </r>
  <r>
    <x v="46"/>
    <x v="1"/>
    <x v="6"/>
    <s v="Connections"/>
    <n v="531"/>
  </r>
  <r>
    <x v="46"/>
    <x v="1"/>
    <x v="7"/>
    <s v="Connections"/>
    <n v="0"/>
  </r>
  <r>
    <x v="46"/>
    <x v="2"/>
    <x v="1"/>
    <s v="Customers"/>
    <n v="408"/>
  </r>
  <r>
    <x v="46"/>
    <x v="2"/>
    <x v="2"/>
    <s v="Customers"/>
    <n v="49"/>
  </r>
  <r>
    <x v="46"/>
    <x v="2"/>
    <x v="4"/>
    <s v="Customers"/>
    <n v="2385"/>
  </r>
  <r>
    <x v="46"/>
    <x v="2"/>
    <x v="6"/>
    <s v="Connections"/>
    <n v="528"/>
  </r>
  <r>
    <x v="46"/>
    <x v="2"/>
    <x v="7"/>
    <s v="Connections"/>
    <n v="0"/>
  </r>
  <r>
    <x v="46"/>
    <x v="3"/>
    <x v="1"/>
    <s v="Customers"/>
    <n v="404"/>
  </r>
  <r>
    <x v="46"/>
    <x v="3"/>
    <x v="2"/>
    <s v="Customers"/>
    <n v="49"/>
  </r>
  <r>
    <x v="46"/>
    <x v="3"/>
    <x v="4"/>
    <s v="Customers"/>
    <n v="2386"/>
  </r>
  <r>
    <x v="46"/>
    <x v="3"/>
    <x v="6"/>
    <s v="Connections"/>
    <n v="541"/>
  </r>
  <r>
    <x v="46"/>
    <x v="4"/>
    <x v="1"/>
    <s v="Customers"/>
    <n v="403"/>
  </r>
  <r>
    <x v="46"/>
    <x v="4"/>
    <x v="2"/>
    <s v="Customers"/>
    <n v="50"/>
  </r>
  <r>
    <x v="46"/>
    <x v="4"/>
    <x v="4"/>
    <s v="Customers"/>
    <n v="2395"/>
  </r>
  <r>
    <x v="46"/>
    <x v="4"/>
    <x v="6"/>
    <s v="Connections"/>
    <n v="542"/>
  </r>
  <r>
    <x v="46"/>
    <x v="5"/>
    <x v="1"/>
    <s v="Customers"/>
    <n v="386"/>
  </r>
  <r>
    <x v="46"/>
    <x v="5"/>
    <x v="2"/>
    <s v="Customers"/>
    <n v="52"/>
  </r>
  <r>
    <x v="46"/>
    <x v="5"/>
    <x v="4"/>
    <s v="Customers"/>
    <n v="2403"/>
  </r>
  <r>
    <x v="46"/>
    <x v="5"/>
    <x v="6"/>
    <s v="Connections"/>
    <n v="544"/>
  </r>
  <r>
    <x v="46"/>
    <x v="6"/>
    <x v="1"/>
    <s v="Customers"/>
    <n v="411"/>
  </r>
  <r>
    <x v="46"/>
    <x v="6"/>
    <x v="2"/>
    <s v="Customers"/>
    <n v="51"/>
  </r>
  <r>
    <x v="46"/>
    <x v="6"/>
    <x v="4"/>
    <s v="Customers"/>
    <n v="2442"/>
  </r>
  <r>
    <x v="46"/>
    <x v="6"/>
    <x v="6"/>
    <s v="Connections"/>
    <n v="545"/>
  </r>
  <r>
    <x v="46"/>
    <x v="7"/>
    <x v="1"/>
    <s v="Customers"/>
    <n v="416"/>
  </r>
  <r>
    <x v="46"/>
    <x v="7"/>
    <x v="2"/>
    <s v="Customers"/>
    <n v="43"/>
  </r>
  <r>
    <x v="46"/>
    <x v="7"/>
    <x v="4"/>
    <s v="Customers"/>
    <n v="2456"/>
  </r>
  <r>
    <x v="46"/>
    <x v="7"/>
    <x v="6"/>
    <s v="Connections"/>
    <n v="545"/>
  </r>
  <r>
    <x v="46"/>
    <x v="8"/>
    <x v="1"/>
    <s v="Customers"/>
    <n v="422"/>
  </r>
  <r>
    <x v="46"/>
    <x v="8"/>
    <x v="2"/>
    <s v="Customers"/>
    <n v="44"/>
  </r>
  <r>
    <x v="46"/>
    <x v="8"/>
    <x v="4"/>
    <s v="Customers"/>
    <n v="2480"/>
  </r>
  <r>
    <x v="46"/>
    <x v="8"/>
    <x v="6"/>
    <s v="Connections"/>
    <n v="548"/>
  </r>
  <r>
    <x v="47"/>
    <x v="0"/>
    <x v="1"/>
    <s v="Customers"/>
    <n v="5437"/>
  </r>
  <r>
    <x v="47"/>
    <x v="0"/>
    <x v="2"/>
    <s v="Customers"/>
    <n v="545"/>
  </r>
  <r>
    <x v="47"/>
    <x v="0"/>
    <x v="4"/>
    <s v="Customers"/>
    <n v="50201"/>
  </r>
  <r>
    <x v="47"/>
    <x v="0"/>
    <x v="5"/>
    <s v="Connections"/>
    <n v="169"/>
  </r>
  <r>
    <x v="47"/>
    <x v="0"/>
    <x v="6"/>
    <s v="Connections"/>
    <n v="13739"/>
  </r>
  <r>
    <x v="47"/>
    <x v="0"/>
    <x v="7"/>
    <s v="Connections"/>
    <n v="480"/>
  </r>
  <r>
    <x v="47"/>
    <x v="1"/>
    <x v="1"/>
    <s v="Customers"/>
    <n v="5430"/>
  </r>
  <r>
    <x v="47"/>
    <x v="1"/>
    <x v="2"/>
    <s v="Customers"/>
    <n v="547"/>
  </r>
  <r>
    <x v="47"/>
    <x v="1"/>
    <x v="4"/>
    <s v="Customers"/>
    <n v="50355"/>
  </r>
  <r>
    <x v="47"/>
    <x v="1"/>
    <x v="5"/>
    <s v="Connections"/>
    <n v="153"/>
  </r>
  <r>
    <x v="47"/>
    <x v="1"/>
    <x v="6"/>
    <s v="Connections"/>
    <n v="13787"/>
  </r>
  <r>
    <x v="47"/>
    <x v="1"/>
    <x v="7"/>
    <s v="Connections"/>
    <n v="466"/>
  </r>
  <r>
    <x v="47"/>
    <x v="2"/>
    <x v="1"/>
    <s v="Customers"/>
    <n v="5418"/>
  </r>
  <r>
    <x v="47"/>
    <x v="2"/>
    <x v="2"/>
    <s v="Customers"/>
    <n v="550"/>
  </r>
  <r>
    <x v="47"/>
    <x v="2"/>
    <x v="4"/>
    <s v="Customers"/>
    <n v="50457"/>
  </r>
  <r>
    <x v="47"/>
    <x v="2"/>
    <x v="5"/>
    <s v="Connections"/>
    <n v="152"/>
  </r>
  <r>
    <x v="47"/>
    <x v="2"/>
    <x v="6"/>
    <s v="Connections"/>
    <n v="13799"/>
  </r>
  <r>
    <x v="47"/>
    <x v="2"/>
    <x v="7"/>
    <s v="Connections"/>
    <n v="466"/>
  </r>
  <r>
    <x v="47"/>
    <x v="3"/>
    <x v="1"/>
    <s v="Customers"/>
    <n v="5412"/>
  </r>
  <r>
    <x v="47"/>
    <x v="3"/>
    <x v="2"/>
    <s v="Customers"/>
    <n v="536"/>
  </r>
  <r>
    <x v="47"/>
    <x v="3"/>
    <x v="4"/>
    <s v="Customers"/>
    <n v="50567"/>
  </r>
  <r>
    <x v="47"/>
    <x v="3"/>
    <x v="5"/>
    <s v="Connections"/>
    <n v="152"/>
  </r>
  <r>
    <x v="47"/>
    <x v="3"/>
    <x v="6"/>
    <s v="Connections"/>
    <n v="13693"/>
  </r>
  <r>
    <x v="47"/>
    <x v="3"/>
    <x v="7"/>
    <s v="Connections"/>
    <n v="462"/>
  </r>
  <r>
    <x v="47"/>
    <x v="4"/>
    <x v="1"/>
    <s v="Customers"/>
    <n v="5440"/>
  </r>
  <r>
    <x v="47"/>
    <x v="4"/>
    <x v="2"/>
    <s v="Customers"/>
    <n v="529"/>
  </r>
  <r>
    <x v="47"/>
    <x v="4"/>
    <x v="4"/>
    <s v="Customers"/>
    <n v="50731"/>
  </r>
  <r>
    <x v="47"/>
    <x v="4"/>
    <x v="5"/>
    <s v="Connections"/>
    <n v="124"/>
  </r>
  <r>
    <x v="47"/>
    <x v="4"/>
    <x v="6"/>
    <s v="Connections"/>
    <n v="13723"/>
  </r>
  <r>
    <x v="47"/>
    <x v="4"/>
    <x v="7"/>
    <s v="Connections"/>
    <n v="444"/>
  </r>
  <r>
    <x v="47"/>
    <x v="5"/>
    <x v="1"/>
    <s v="Customers"/>
    <n v="5451"/>
  </r>
  <r>
    <x v="47"/>
    <x v="5"/>
    <x v="2"/>
    <s v="Customers"/>
    <n v="533"/>
  </r>
  <r>
    <x v="47"/>
    <x v="5"/>
    <x v="4"/>
    <s v="Customers"/>
    <n v="50903"/>
  </r>
  <r>
    <x v="47"/>
    <x v="5"/>
    <x v="5"/>
    <s v="Connections"/>
    <n v="121"/>
  </r>
  <r>
    <x v="47"/>
    <x v="5"/>
    <x v="6"/>
    <s v="Connections"/>
    <n v="13726"/>
  </r>
  <r>
    <x v="47"/>
    <x v="5"/>
    <x v="7"/>
    <s v="Connections"/>
    <n v="442"/>
  </r>
  <r>
    <x v="47"/>
    <x v="6"/>
    <x v="1"/>
    <s v="Customers"/>
    <n v="5491"/>
  </r>
  <r>
    <x v="47"/>
    <x v="6"/>
    <x v="2"/>
    <s v="Customers"/>
    <n v="493"/>
  </r>
  <r>
    <x v="47"/>
    <x v="6"/>
    <x v="4"/>
    <s v="Customers"/>
    <n v="50961"/>
  </r>
  <r>
    <x v="47"/>
    <x v="6"/>
    <x v="5"/>
    <s v="Connections"/>
    <n v="118"/>
  </r>
  <r>
    <x v="47"/>
    <x v="6"/>
    <x v="6"/>
    <s v="Connections"/>
    <n v="13742"/>
  </r>
  <r>
    <x v="47"/>
    <x v="6"/>
    <x v="7"/>
    <s v="Connections"/>
    <n v="441"/>
  </r>
  <r>
    <x v="47"/>
    <x v="7"/>
    <x v="1"/>
    <s v="Customers"/>
    <n v="5519"/>
  </r>
  <r>
    <x v="47"/>
    <x v="7"/>
    <x v="2"/>
    <s v="Customers"/>
    <n v="497"/>
  </r>
  <r>
    <x v="47"/>
    <x v="7"/>
    <x v="4"/>
    <s v="Customers"/>
    <n v="51072"/>
  </r>
  <r>
    <x v="47"/>
    <x v="7"/>
    <x v="5"/>
    <s v="Connections"/>
    <n v="115"/>
  </r>
  <r>
    <x v="47"/>
    <x v="7"/>
    <x v="6"/>
    <s v="Connections"/>
    <n v="13742"/>
  </r>
  <r>
    <x v="47"/>
    <x v="7"/>
    <x v="7"/>
    <s v="Connections"/>
    <n v="438"/>
  </r>
  <r>
    <x v="47"/>
    <x v="8"/>
    <x v="1"/>
    <s v="Customers"/>
    <n v="5555"/>
  </r>
  <r>
    <x v="47"/>
    <x v="8"/>
    <x v="2"/>
    <s v="Customers"/>
    <n v="480"/>
  </r>
  <r>
    <x v="47"/>
    <x v="8"/>
    <x v="4"/>
    <s v="Customers"/>
    <n v="51217"/>
  </r>
  <r>
    <x v="47"/>
    <x v="8"/>
    <x v="5"/>
    <s v="Connections"/>
    <n v="114"/>
  </r>
  <r>
    <x v="47"/>
    <x v="8"/>
    <x v="6"/>
    <s v="Connections"/>
    <n v="13750"/>
  </r>
  <r>
    <x v="47"/>
    <x v="8"/>
    <x v="7"/>
    <s v="Connections"/>
    <n v="436"/>
  </r>
  <r>
    <x v="48"/>
    <x v="0"/>
    <x v="1"/>
    <s v="Customers"/>
    <n v="674"/>
  </r>
  <r>
    <x v="48"/>
    <x v="0"/>
    <x v="2"/>
    <s v="Customers"/>
    <n v="94"/>
  </r>
  <r>
    <x v="48"/>
    <x v="0"/>
    <x v="4"/>
    <s v="Customers"/>
    <n v="6291"/>
  </r>
  <r>
    <x v="48"/>
    <x v="0"/>
    <x v="5"/>
    <s v="Connections"/>
    <n v="121"/>
  </r>
  <r>
    <x v="48"/>
    <x v="0"/>
    <x v="6"/>
    <s v="Connections"/>
    <n v="2765"/>
  </r>
  <r>
    <x v="48"/>
    <x v="0"/>
    <x v="7"/>
    <s v="Connections"/>
    <n v="61"/>
  </r>
  <r>
    <x v="48"/>
    <x v="1"/>
    <x v="1"/>
    <s v="Customers"/>
    <n v="656"/>
  </r>
  <r>
    <x v="48"/>
    <x v="1"/>
    <x v="2"/>
    <s v="Customers"/>
    <n v="93"/>
  </r>
  <r>
    <x v="48"/>
    <x v="1"/>
    <x v="4"/>
    <s v="Customers"/>
    <n v="6346"/>
  </r>
  <r>
    <x v="48"/>
    <x v="1"/>
    <x v="5"/>
    <s v="Connections"/>
    <n v="121"/>
  </r>
  <r>
    <x v="48"/>
    <x v="1"/>
    <x v="6"/>
    <s v="Connections"/>
    <n v="2765"/>
  </r>
  <r>
    <x v="48"/>
    <x v="1"/>
    <x v="7"/>
    <s v="Connections"/>
    <n v="61"/>
  </r>
  <r>
    <x v="48"/>
    <x v="2"/>
    <x v="1"/>
    <s v="Customers"/>
    <n v="683"/>
  </r>
  <r>
    <x v="48"/>
    <x v="2"/>
    <x v="2"/>
    <s v="Customers"/>
    <n v="105"/>
  </r>
  <r>
    <x v="48"/>
    <x v="2"/>
    <x v="4"/>
    <s v="Customers"/>
    <n v="6413"/>
  </r>
  <r>
    <x v="48"/>
    <x v="2"/>
    <x v="5"/>
    <s v="Connections"/>
    <n v="121"/>
  </r>
  <r>
    <x v="48"/>
    <x v="2"/>
    <x v="6"/>
    <s v="Connections"/>
    <n v="2765"/>
  </r>
  <r>
    <x v="48"/>
    <x v="2"/>
    <x v="7"/>
    <s v="Connections"/>
    <n v="62"/>
  </r>
  <r>
    <x v="48"/>
    <x v="3"/>
    <x v="1"/>
    <s v="Customers"/>
    <n v="645"/>
  </r>
  <r>
    <x v="48"/>
    <x v="3"/>
    <x v="2"/>
    <s v="Customers"/>
    <n v="97"/>
  </r>
  <r>
    <x v="48"/>
    <x v="3"/>
    <x v="4"/>
    <s v="Customers"/>
    <n v="6381"/>
  </r>
  <r>
    <x v="48"/>
    <x v="3"/>
    <x v="5"/>
    <s v="Connections"/>
    <n v="121"/>
  </r>
  <r>
    <x v="48"/>
    <x v="3"/>
    <x v="6"/>
    <s v="Connections"/>
    <n v="2765"/>
  </r>
  <r>
    <x v="48"/>
    <x v="3"/>
    <x v="7"/>
    <s v="Connections"/>
    <n v="63"/>
  </r>
  <r>
    <x v="48"/>
    <x v="4"/>
    <x v="1"/>
    <s v="Customers"/>
    <n v="662"/>
  </r>
  <r>
    <x v="48"/>
    <x v="4"/>
    <x v="2"/>
    <s v="Customers"/>
    <n v="99"/>
  </r>
  <r>
    <x v="48"/>
    <x v="4"/>
    <x v="4"/>
    <s v="Customers"/>
    <n v="6368"/>
  </r>
  <r>
    <x v="48"/>
    <x v="4"/>
    <x v="5"/>
    <s v="Connections"/>
    <n v="121"/>
  </r>
  <r>
    <x v="48"/>
    <x v="4"/>
    <x v="6"/>
    <s v="Connections"/>
    <n v="2765"/>
  </r>
  <r>
    <x v="48"/>
    <x v="4"/>
    <x v="7"/>
    <s v="Connections"/>
    <n v="63"/>
  </r>
  <r>
    <x v="48"/>
    <x v="5"/>
    <x v="1"/>
    <s v="Customers"/>
    <n v="681"/>
  </r>
  <r>
    <x v="48"/>
    <x v="5"/>
    <x v="2"/>
    <s v="Customers"/>
    <n v="86"/>
  </r>
  <r>
    <x v="48"/>
    <x v="5"/>
    <x v="4"/>
    <s v="Customers"/>
    <n v="6952"/>
  </r>
  <r>
    <x v="48"/>
    <x v="5"/>
    <x v="5"/>
    <s v="Connections"/>
    <n v="108"/>
  </r>
  <r>
    <x v="48"/>
    <x v="5"/>
    <x v="6"/>
    <s v="Connections"/>
    <n v="2765"/>
  </r>
  <r>
    <x v="48"/>
    <x v="5"/>
    <x v="7"/>
    <s v="Connections"/>
    <n v="12"/>
  </r>
  <r>
    <x v="48"/>
    <x v="6"/>
    <x v="1"/>
    <s v="Customers"/>
    <n v="681"/>
  </r>
  <r>
    <x v="48"/>
    <x v="6"/>
    <x v="2"/>
    <s v="Customers"/>
    <n v="88"/>
  </r>
  <r>
    <x v="48"/>
    <x v="6"/>
    <x v="4"/>
    <s v="Customers"/>
    <n v="7165"/>
  </r>
  <r>
    <x v="48"/>
    <x v="6"/>
    <x v="5"/>
    <s v="Connections"/>
    <n v="108"/>
  </r>
  <r>
    <x v="48"/>
    <x v="6"/>
    <x v="6"/>
    <s v="Connections"/>
    <n v="3097"/>
  </r>
  <r>
    <x v="48"/>
    <x v="6"/>
    <x v="7"/>
    <s v="Connections"/>
    <n v="10"/>
  </r>
  <r>
    <x v="48"/>
    <x v="7"/>
    <x v="1"/>
    <s v="Customers"/>
    <n v="675"/>
  </r>
  <r>
    <x v="48"/>
    <x v="7"/>
    <x v="2"/>
    <s v="Customers"/>
    <n v="81"/>
  </r>
  <r>
    <x v="48"/>
    <x v="7"/>
    <x v="4"/>
    <s v="Customers"/>
    <n v="7433"/>
  </r>
  <r>
    <x v="48"/>
    <x v="7"/>
    <x v="5"/>
    <s v="Connections"/>
    <n v="112"/>
  </r>
  <r>
    <x v="48"/>
    <x v="7"/>
    <x v="6"/>
    <s v="Connections"/>
    <n v="3089"/>
  </r>
  <r>
    <x v="48"/>
    <x v="7"/>
    <x v="7"/>
    <s v="Connections"/>
    <n v="9"/>
  </r>
  <r>
    <x v="48"/>
    <x v="8"/>
    <x v="1"/>
    <s v="Customers"/>
    <n v="689"/>
  </r>
  <r>
    <x v="48"/>
    <x v="8"/>
    <x v="2"/>
    <s v="Customers"/>
    <n v="85"/>
  </r>
  <r>
    <x v="48"/>
    <x v="8"/>
    <x v="4"/>
    <s v="Customers"/>
    <n v="7631"/>
  </r>
  <r>
    <x v="48"/>
    <x v="8"/>
    <x v="5"/>
    <s v="Connections"/>
    <n v="112"/>
  </r>
  <r>
    <x v="48"/>
    <x v="8"/>
    <x v="6"/>
    <s v="Connections"/>
    <n v="3089"/>
  </r>
  <r>
    <x v="48"/>
    <x v="8"/>
    <x v="7"/>
    <s v="Connections"/>
    <n v="10"/>
  </r>
  <r>
    <x v="49"/>
    <x v="0"/>
    <x v="1"/>
    <s v="Customers"/>
    <n v="71427"/>
  </r>
  <r>
    <x v="49"/>
    <x v="0"/>
    <x v="2"/>
    <s v="Customers"/>
    <n v="10940"/>
  </r>
  <r>
    <x v="49"/>
    <x v="0"/>
    <x v="3"/>
    <s v="Customers"/>
    <n v="46"/>
  </r>
  <r>
    <x v="49"/>
    <x v="0"/>
    <x v="4"/>
    <s v="Customers"/>
    <n v="675898"/>
  </r>
  <r>
    <x v="49"/>
    <x v="0"/>
    <x v="6"/>
    <s v="Connections"/>
    <n v="164081"/>
  </r>
  <r>
    <x v="49"/>
    <x v="0"/>
    <x v="7"/>
    <s v="Connections"/>
    <n v="11988"/>
  </r>
  <r>
    <x v="49"/>
    <x v="1"/>
    <x v="1"/>
    <s v="Customers"/>
    <n v="71207"/>
  </r>
  <r>
    <x v="49"/>
    <x v="1"/>
    <x v="2"/>
    <s v="Customers"/>
    <n v="10770"/>
  </r>
  <r>
    <x v="49"/>
    <x v="1"/>
    <x v="3"/>
    <s v="Customers"/>
    <n v="46"/>
  </r>
  <r>
    <x v="49"/>
    <x v="1"/>
    <x v="4"/>
    <s v="Customers"/>
    <n v="679897"/>
  </r>
  <r>
    <x v="49"/>
    <x v="1"/>
    <x v="6"/>
    <s v="Connections"/>
    <n v="164389"/>
  </r>
  <r>
    <x v="49"/>
    <x v="1"/>
    <x v="7"/>
    <s v="Connections"/>
    <n v="12106"/>
  </r>
  <r>
    <x v="49"/>
    <x v="2"/>
    <x v="1"/>
    <s v="Customers"/>
    <n v="71703"/>
  </r>
  <r>
    <x v="49"/>
    <x v="2"/>
    <x v="2"/>
    <s v="Customers"/>
    <n v="10853"/>
  </r>
  <r>
    <x v="49"/>
    <x v="2"/>
    <x v="3"/>
    <s v="Customers"/>
    <n v="46"/>
  </r>
  <r>
    <x v="49"/>
    <x v="2"/>
    <x v="4"/>
    <s v="Customers"/>
    <n v="685344"/>
  </r>
  <r>
    <x v="49"/>
    <x v="2"/>
    <x v="6"/>
    <s v="Connections"/>
    <n v="164552"/>
  </r>
  <r>
    <x v="49"/>
    <x v="2"/>
    <x v="7"/>
    <s v="Connections"/>
    <n v="12272"/>
  </r>
  <r>
    <x v="49"/>
    <x v="3"/>
    <x v="1"/>
    <s v="Customers"/>
    <n v="71498"/>
  </r>
  <r>
    <x v="49"/>
    <x v="3"/>
    <x v="2"/>
    <s v="Customers"/>
    <n v="10870"/>
  </r>
  <r>
    <x v="49"/>
    <x v="3"/>
    <x v="3"/>
    <s v="Customers"/>
    <n v="40"/>
  </r>
  <r>
    <x v="49"/>
    <x v="3"/>
    <x v="4"/>
    <s v="Customers"/>
    <n v="690216"/>
  </r>
  <r>
    <x v="49"/>
    <x v="3"/>
    <x v="6"/>
    <s v="Connections"/>
    <n v="164687"/>
  </r>
  <r>
    <x v="49"/>
    <x v="3"/>
    <x v="7"/>
    <s v="Connections"/>
    <n v="12169"/>
  </r>
  <r>
    <x v="49"/>
    <x v="4"/>
    <x v="1"/>
    <s v="Customers"/>
    <n v="71643"/>
  </r>
  <r>
    <x v="49"/>
    <x v="4"/>
    <x v="2"/>
    <s v="Customers"/>
    <n v="10841"/>
  </r>
  <r>
    <x v="49"/>
    <x v="4"/>
    <x v="3"/>
    <s v="Customers"/>
    <n v="43"/>
  </r>
  <r>
    <x v="49"/>
    <x v="4"/>
    <x v="4"/>
    <s v="Customers"/>
    <n v="695377"/>
  </r>
  <r>
    <x v="49"/>
    <x v="4"/>
    <x v="6"/>
    <s v="Connections"/>
    <n v="164687"/>
  </r>
  <r>
    <x v="49"/>
    <x v="4"/>
    <x v="7"/>
    <s v="Connections"/>
    <n v="12180"/>
  </r>
  <r>
    <x v="49"/>
    <x v="5"/>
    <x v="1"/>
    <s v="Customers"/>
    <n v="72219"/>
  </r>
  <r>
    <x v="49"/>
    <x v="5"/>
    <x v="2"/>
    <s v="Customers"/>
    <n v="10286"/>
  </r>
  <r>
    <x v="49"/>
    <x v="5"/>
    <x v="3"/>
    <s v="Customers"/>
    <n v="44"/>
  </r>
  <r>
    <x v="49"/>
    <x v="5"/>
    <x v="4"/>
    <s v="Customers"/>
    <n v="696627"/>
  </r>
  <r>
    <x v="49"/>
    <x v="5"/>
    <x v="6"/>
    <s v="Connections"/>
    <n v="164687"/>
  </r>
  <r>
    <x v="49"/>
    <x v="5"/>
    <x v="7"/>
    <s v="Connections"/>
    <n v="12391"/>
  </r>
  <r>
    <x v="49"/>
    <x v="6"/>
    <x v="1"/>
    <s v="Customers"/>
    <n v="72672"/>
  </r>
  <r>
    <x v="49"/>
    <x v="6"/>
    <x v="2"/>
    <s v="Customers"/>
    <n v="10158"/>
  </r>
  <r>
    <x v="49"/>
    <x v="6"/>
    <x v="3"/>
    <s v="Customers"/>
    <n v="45"/>
  </r>
  <r>
    <x v="49"/>
    <x v="6"/>
    <x v="4"/>
    <s v="Customers"/>
    <n v="702792"/>
  </r>
  <r>
    <x v="49"/>
    <x v="6"/>
    <x v="6"/>
    <s v="Connections"/>
    <n v="164687"/>
  </r>
  <r>
    <x v="49"/>
    <x v="6"/>
    <x v="7"/>
    <s v="Connections"/>
    <n v="12659"/>
  </r>
  <r>
    <x v="49"/>
    <x v="7"/>
    <x v="1"/>
    <s v="Customers"/>
    <n v="72833"/>
  </r>
  <r>
    <x v="49"/>
    <x v="7"/>
    <x v="2"/>
    <s v="Customers"/>
    <n v="10101"/>
  </r>
  <r>
    <x v="49"/>
    <x v="7"/>
    <x v="3"/>
    <s v="Customers"/>
    <n v="40"/>
  </r>
  <r>
    <x v="49"/>
    <x v="7"/>
    <x v="4"/>
    <s v="Customers"/>
    <n v="707544"/>
  </r>
  <r>
    <x v="49"/>
    <x v="7"/>
    <x v="6"/>
    <s v="Connections"/>
    <n v="164697"/>
  </r>
  <r>
    <x v="49"/>
    <x v="7"/>
    <x v="7"/>
    <s v="Connections"/>
    <n v="12807"/>
  </r>
  <r>
    <x v="49"/>
    <x v="8"/>
    <x v="1"/>
    <s v="Customers"/>
    <n v="72583"/>
  </r>
  <r>
    <x v="49"/>
    <x v="8"/>
    <x v="2"/>
    <s v="Customers"/>
    <n v="10405"/>
  </r>
  <r>
    <x v="49"/>
    <x v="8"/>
    <x v="3"/>
    <s v="Customers"/>
    <n v="48"/>
  </r>
  <r>
    <x v="49"/>
    <x v="8"/>
    <x v="4"/>
    <s v="Customers"/>
    <n v="709696"/>
  </r>
  <r>
    <x v="49"/>
    <x v="8"/>
    <x v="6"/>
    <s v="Connections"/>
    <n v="164687"/>
  </r>
  <r>
    <x v="49"/>
    <x v="8"/>
    <x v="7"/>
    <s v="Connections"/>
    <n v="12814"/>
  </r>
  <r>
    <x v="50"/>
    <x v="0"/>
    <x v="1"/>
    <s v="Customers"/>
    <n v="785"/>
  </r>
  <r>
    <x v="50"/>
    <x v="0"/>
    <x v="2"/>
    <s v="Customers"/>
    <n v="37"/>
  </r>
  <r>
    <x v="50"/>
    <x v="0"/>
    <x v="4"/>
    <s v="Customers"/>
    <n v="12350"/>
  </r>
  <r>
    <x v="50"/>
    <x v="0"/>
    <x v="6"/>
    <s v="Connections"/>
    <n v="2899"/>
  </r>
  <r>
    <x v="50"/>
    <x v="0"/>
    <x v="7"/>
    <s v="Connections"/>
    <n v="41"/>
  </r>
  <r>
    <x v="50"/>
    <x v="1"/>
    <x v="1"/>
    <s v="Customers"/>
    <n v="806"/>
  </r>
  <r>
    <x v="50"/>
    <x v="1"/>
    <x v="2"/>
    <s v="Customers"/>
    <n v="36"/>
  </r>
  <r>
    <x v="50"/>
    <x v="1"/>
    <x v="4"/>
    <s v="Customers"/>
    <n v="12504"/>
  </r>
  <r>
    <x v="50"/>
    <x v="1"/>
    <x v="6"/>
    <s v="Connections"/>
    <n v="3013"/>
  </r>
  <r>
    <x v="50"/>
    <x v="1"/>
    <x v="7"/>
    <s v="Connections"/>
    <n v="32"/>
  </r>
  <r>
    <x v="50"/>
    <x v="2"/>
    <x v="1"/>
    <s v="Customers"/>
    <n v="819"/>
  </r>
  <r>
    <x v="50"/>
    <x v="2"/>
    <x v="2"/>
    <s v="Customers"/>
    <n v="35"/>
  </r>
  <r>
    <x v="50"/>
    <x v="2"/>
    <x v="4"/>
    <s v="Customers"/>
    <n v="12738"/>
  </r>
  <r>
    <x v="50"/>
    <x v="2"/>
    <x v="6"/>
    <s v="Connections"/>
    <n v="3029"/>
  </r>
  <r>
    <x v="50"/>
    <x v="2"/>
    <x v="7"/>
    <s v="Connections"/>
    <n v="34"/>
  </r>
  <r>
    <x v="50"/>
    <x v="3"/>
    <x v="1"/>
    <s v="Customers"/>
    <n v="819"/>
  </r>
  <r>
    <x v="50"/>
    <x v="3"/>
    <x v="2"/>
    <s v="Customers"/>
    <n v="32"/>
  </r>
  <r>
    <x v="50"/>
    <x v="3"/>
    <x v="4"/>
    <s v="Customers"/>
    <n v="12938"/>
  </r>
  <r>
    <x v="50"/>
    <x v="3"/>
    <x v="6"/>
    <s v="Connections"/>
    <n v="3044"/>
  </r>
  <r>
    <x v="50"/>
    <x v="3"/>
    <x v="7"/>
    <s v="Connections"/>
    <n v="35"/>
  </r>
  <r>
    <x v="50"/>
    <x v="4"/>
    <x v="1"/>
    <s v="Customers"/>
    <n v="834"/>
  </r>
  <r>
    <x v="50"/>
    <x v="4"/>
    <x v="2"/>
    <s v="Customers"/>
    <n v="36"/>
  </r>
  <r>
    <x v="50"/>
    <x v="4"/>
    <x v="4"/>
    <s v="Customers"/>
    <n v="13133"/>
  </r>
  <r>
    <x v="50"/>
    <x v="4"/>
    <x v="6"/>
    <s v="Connections"/>
    <n v="3108"/>
  </r>
  <r>
    <x v="50"/>
    <x v="4"/>
    <x v="7"/>
    <s v="Connections"/>
    <n v="35"/>
  </r>
  <r>
    <x v="50"/>
    <x v="5"/>
    <x v="1"/>
    <s v="Customers"/>
    <n v="833"/>
  </r>
  <r>
    <x v="50"/>
    <x v="5"/>
    <x v="2"/>
    <s v="Customers"/>
    <n v="33"/>
  </r>
  <r>
    <x v="50"/>
    <x v="5"/>
    <x v="4"/>
    <s v="Customers"/>
    <n v="13372"/>
  </r>
  <r>
    <x v="50"/>
    <x v="5"/>
    <x v="6"/>
    <s v="Connections"/>
    <n v="3111"/>
  </r>
  <r>
    <x v="50"/>
    <x v="5"/>
    <x v="7"/>
    <s v="Connections"/>
    <n v="35"/>
  </r>
  <r>
    <x v="50"/>
    <x v="6"/>
    <x v="1"/>
    <s v="Customers"/>
    <n v="832"/>
  </r>
  <r>
    <x v="50"/>
    <x v="6"/>
    <x v="2"/>
    <s v="Customers"/>
    <n v="34"/>
  </r>
  <r>
    <x v="50"/>
    <x v="6"/>
    <x v="4"/>
    <s v="Customers"/>
    <n v="13622"/>
  </r>
  <r>
    <x v="50"/>
    <x v="6"/>
    <x v="6"/>
    <s v="Connections"/>
    <n v="3153"/>
  </r>
  <r>
    <x v="50"/>
    <x v="6"/>
    <x v="7"/>
    <s v="Connections"/>
    <n v="37"/>
  </r>
  <r>
    <x v="50"/>
    <x v="7"/>
    <x v="1"/>
    <s v="Customers"/>
    <n v="849"/>
  </r>
  <r>
    <x v="50"/>
    <x v="7"/>
    <x v="2"/>
    <s v="Customers"/>
    <n v="36"/>
  </r>
  <r>
    <x v="50"/>
    <x v="7"/>
    <x v="4"/>
    <s v="Customers"/>
    <n v="13978"/>
  </r>
  <r>
    <x v="50"/>
    <x v="7"/>
    <x v="6"/>
    <s v="Connections"/>
    <n v="3202"/>
  </r>
  <r>
    <x v="50"/>
    <x v="7"/>
    <x v="7"/>
    <s v="Connections"/>
    <n v="45"/>
  </r>
  <r>
    <x v="50"/>
    <x v="8"/>
    <x v="1"/>
    <s v="Customers"/>
    <n v="860"/>
  </r>
  <r>
    <x v="50"/>
    <x v="8"/>
    <x v="2"/>
    <s v="Customers"/>
    <n v="38"/>
  </r>
  <r>
    <x v="50"/>
    <x v="8"/>
    <x v="4"/>
    <s v="Customers"/>
    <n v="14524"/>
  </r>
  <r>
    <x v="50"/>
    <x v="8"/>
    <x v="6"/>
    <s v="Connections"/>
    <n v="3210"/>
  </r>
  <r>
    <x v="50"/>
    <x v="8"/>
    <x v="7"/>
    <s v="Connections"/>
    <n v="55"/>
  </r>
  <r>
    <x v="51"/>
    <x v="0"/>
    <x v="1"/>
    <s v="Customers"/>
    <n v="1775"/>
  </r>
  <r>
    <x v="51"/>
    <x v="0"/>
    <x v="2"/>
    <s v="Customers"/>
    <n v="156"/>
  </r>
  <r>
    <x v="51"/>
    <x v="0"/>
    <x v="3"/>
    <s v="Customers"/>
    <n v="0"/>
  </r>
  <r>
    <x v="51"/>
    <x v="0"/>
    <x v="4"/>
    <s v="Customers"/>
    <n v="20735"/>
  </r>
  <r>
    <x v="51"/>
    <x v="0"/>
    <x v="5"/>
    <s v="Connections"/>
    <n v="515"/>
  </r>
  <r>
    <x v="51"/>
    <x v="0"/>
    <x v="6"/>
    <s v="Connections"/>
    <n v="6809"/>
  </r>
  <r>
    <x v="51"/>
    <x v="0"/>
    <x v="7"/>
    <s v="Connections"/>
    <n v="255"/>
  </r>
  <r>
    <x v="51"/>
    <x v="1"/>
    <x v="1"/>
    <s v="Customers"/>
    <n v="1783"/>
  </r>
  <r>
    <x v="51"/>
    <x v="1"/>
    <x v="2"/>
    <s v="Customers"/>
    <n v="163"/>
  </r>
  <r>
    <x v="51"/>
    <x v="1"/>
    <x v="3"/>
    <s v="Customers"/>
    <n v="0"/>
  </r>
  <r>
    <x v="51"/>
    <x v="1"/>
    <x v="4"/>
    <s v="Customers"/>
    <n v="20907"/>
  </r>
  <r>
    <x v="51"/>
    <x v="1"/>
    <x v="5"/>
    <s v="Connections"/>
    <n v="504"/>
  </r>
  <r>
    <x v="51"/>
    <x v="1"/>
    <x v="6"/>
    <s v="Connections"/>
    <n v="6850"/>
  </r>
  <r>
    <x v="51"/>
    <x v="1"/>
    <x v="7"/>
    <s v="Connections"/>
    <n v="265"/>
  </r>
  <r>
    <x v="51"/>
    <x v="2"/>
    <x v="1"/>
    <s v="Customers"/>
    <n v="1796"/>
  </r>
  <r>
    <x v="51"/>
    <x v="2"/>
    <x v="2"/>
    <s v="Customers"/>
    <n v="159"/>
  </r>
  <r>
    <x v="51"/>
    <x v="2"/>
    <x v="4"/>
    <s v="Customers"/>
    <n v="21093"/>
  </r>
  <r>
    <x v="51"/>
    <x v="2"/>
    <x v="5"/>
    <s v="Connections"/>
    <n v="494"/>
  </r>
  <r>
    <x v="51"/>
    <x v="2"/>
    <x v="6"/>
    <s v="Connections"/>
    <n v="6916"/>
  </r>
  <r>
    <x v="51"/>
    <x v="2"/>
    <x v="7"/>
    <s v="Connections"/>
    <n v="262"/>
  </r>
  <r>
    <x v="51"/>
    <x v="3"/>
    <x v="1"/>
    <s v="Customers"/>
    <n v="1803"/>
  </r>
  <r>
    <x v="51"/>
    <x v="3"/>
    <x v="2"/>
    <s v="Customers"/>
    <n v="164"/>
  </r>
  <r>
    <x v="51"/>
    <x v="3"/>
    <x v="4"/>
    <s v="Customers"/>
    <n v="21399"/>
  </r>
  <r>
    <x v="51"/>
    <x v="3"/>
    <x v="5"/>
    <s v="Connections"/>
    <n v="464"/>
  </r>
  <r>
    <x v="51"/>
    <x v="3"/>
    <x v="6"/>
    <s v="Connections"/>
    <n v="6966"/>
  </r>
  <r>
    <x v="51"/>
    <x v="3"/>
    <x v="7"/>
    <s v="Connections"/>
    <n v="263"/>
  </r>
  <r>
    <x v="51"/>
    <x v="4"/>
    <x v="1"/>
    <s v="Customers"/>
    <n v="1777"/>
  </r>
  <r>
    <x v="51"/>
    <x v="4"/>
    <x v="2"/>
    <s v="Customers"/>
    <n v="166"/>
  </r>
  <r>
    <x v="51"/>
    <x v="4"/>
    <x v="4"/>
    <s v="Customers"/>
    <n v="21721"/>
  </r>
  <r>
    <x v="51"/>
    <x v="4"/>
    <x v="5"/>
    <s v="Connections"/>
    <n v="440"/>
  </r>
  <r>
    <x v="51"/>
    <x v="4"/>
    <x v="6"/>
    <s v="Connections"/>
    <n v="7050"/>
  </r>
  <r>
    <x v="51"/>
    <x v="4"/>
    <x v="7"/>
    <s v="Connections"/>
    <n v="261"/>
  </r>
  <r>
    <x v="51"/>
    <x v="5"/>
    <x v="1"/>
    <s v="Customers"/>
    <n v="1791"/>
  </r>
  <r>
    <x v="51"/>
    <x v="5"/>
    <x v="2"/>
    <s v="Customers"/>
    <n v="161"/>
  </r>
  <r>
    <x v="51"/>
    <x v="5"/>
    <x v="4"/>
    <s v="Customers"/>
    <n v="22102"/>
  </r>
  <r>
    <x v="51"/>
    <x v="5"/>
    <x v="5"/>
    <s v="Connections"/>
    <n v="401"/>
  </r>
  <r>
    <x v="51"/>
    <x v="5"/>
    <x v="6"/>
    <s v="Connections"/>
    <n v="7103"/>
  </r>
  <r>
    <x v="51"/>
    <x v="5"/>
    <x v="7"/>
    <s v="Connections"/>
    <n v="257"/>
  </r>
  <r>
    <x v="51"/>
    <x v="6"/>
    <x v="1"/>
    <s v="Customers"/>
    <n v="1832"/>
  </r>
  <r>
    <x v="51"/>
    <x v="6"/>
    <x v="2"/>
    <s v="Customers"/>
    <n v="141"/>
  </r>
  <r>
    <x v="51"/>
    <x v="6"/>
    <x v="4"/>
    <s v="Customers"/>
    <n v="22654"/>
  </r>
  <r>
    <x v="51"/>
    <x v="6"/>
    <x v="5"/>
    <s v="Connections"/>
    <n v="347"/>
  </r>
  <r>
    <x v="51"/>
    <x v="6"/>
    <x v="6"/>
    <s v="Connections"/>
    <n v="7161"/>
  </r>
  <r>
    <x v="51"/>
    <x v="6"/>
    <x v="7"/>
    <s v="Connections"/>
    <n v="253"/>
  </r>
  <r>
    <x v="51"/>
    <x v="7"/>
    <x v="1"/>
    <s v="Customers"/>
    <n v="1840"/>
  </r>
  <r>
    <x v="51"/>
    <x v="7"/>
    <x v="2"/>
    <s v="Customers"/>
    <n v="139"/>
  </r>
  <r>
    <x v="51"/>
    <x v="7"/>
    <x v="4"/>
    <s v="Customers"/>
    <n v="23084"/>
  </r>
  <r>
    <x v="51"/>
    <x v="7"/>
    <x v="5"/>
    <s v="Connections"/>
    <n v="342"/>
  </r>
  <r>
    <x v="51"/>
    <x v="7"/>
    <x v="6"/>
    <s v="Connections"/>
    <n v="7279"/>
  </r>
  <r>
    <x v="51"/>
    <x v="7"/>
    <x v="7"/>
    <s v="Connections"/>
    <n v="252"/>
  </r>
  <r>
    <x v="51"/>
    <x v="8"/>
    <x v="1"/>
    <s v="Customers"/>
    <n v="1847"/>
  </r>
  <r>
    <x v="51"/>
    <x v="8"/>
    <x v="2"/>
    <s v="Customers"/>
    <n v="145"/>
  </r>
  <r>
    <x v="51"/>
    <x v="8"/>
    <x v="4"/>
    <s v="Customers"/>
    <n v="23761"/>
  </r>
  <r>
    <x v="51"/>
    <x v="8"/>
    <x v="5"/>
    <s v="Connections"/>
    <n v="341"/>
  </r>
  <r>
    <x v="51"/>
    <x v="8"/>
    <x v="6"/>
    <s v="Connections"/>
    <n v="7272"/>
  </r>
  <r>
    <x v="51"/>
    <x v="8"/>
    <x v="7"/>
    <s v="Connections"/>
    <n v="196"/>
  </r>
  <r>
    <x v="52"/>
    <x v="0"/>
    <x v="1"/>
    <s v="Customers"/>
    <n v="467"/>
  </r>
  <r>
    <x v="52"/>
    <x v="0"/>
    <x v="2"/>
    <s v="Customers"/>
    <n v="40"/>
  </r>
  <r>
    <x v="52"/>
    <x v="0"/>
    <x v="4"/>
    <s v="Customers"/>
    <n v="3218"/>
  </r>
  <r>
    <x v="52"/>
    <x v="0"/>
    <x v="5"/>
    <s v="Connections"/>
    <n v="24"/>
  </r>
  <r>
    <x v="52"/>
    <x v="0"/>
    <x v="6"/>
    <s v="Connections"/>
    <n v="905"/>
  </r>
  <r>
    <x v="52"/>
    <x v="1"/>
    <x v="1"/>
    <s v="Customers"/>
    <n v="467"/>
  </r>
  <r>
    <x v="52"/>
    <x v="1"/>
    <x v="2"/>
    <s v="Customers"/>
    <n v="40"/>
  </r>
  <r>
    <x v="52"/>
    <x v="1"/>
    <x v="4"/>
    <s v="Customers"/>
    <n v="3232"/>
  </r>
  <r>
    <x v="52"/>
    <x v="1"/>
    <x v="5"/>
    <s v="Connections"/>
    <n v="23"/>
  </r>
  <r>
    <x v="52"/>
    <x v="1"/>
    <x v="6"/>
    <s v="Connections"/>
    <n v="910"/>
  </r>
  <r>
    <x v="52"/>
    <x v="1"/>
    <x v="7"/>
    <s v="Connections"/>
    <n v="2"/>
  </r>
  <r>
    <x v="52"/>
    <x v="2"/>
    <x v="1"/>
    <s v="Customers"/>
    <n v="471"/>
  </r>
  <r>
    <x v="52"/>
    <x v="2"/>
    <x v="2"/>
    <s v="Customers"/>
    <n v="38"/>
  </r>
  <r>
    <x v="52"/>
    <x v="2"/>
    <x v="4"/>
    <s v="Customers"/>
    <n v="3261"/>
  </r>
  <r>
    <x v="52"/>
    <x v="2"/>
    <x v="5"/>
    <s v="Connections"/>
    <n v="23"/>
  </r>
  <r>
    <x v="52"/>
    <x v="2"/>
    <x v="6"/>
    <s v="Connections"/>
    <n v="908"/>
  </r>
  <r>
    <x v="52"/>
    <x v="2"/>
    <x v="7"/>
    <s v="Connections"/>
    <n v="2"/>
  </r>
  <r>
    <x v="52"/>
    <x v="3"/>
    <x v="1"/>
    <s v="Customers"/>
    <n v="471"/>
  </r>
  <r>
    <x v="52"/>
    <x v="3"/>
    <x v="2"/>
    <s v="Customers"/>
    <n v="40"/>
  </r>
  <r>
    <x v="52"/>
    <x v="3"/>
    <x v="4"/>
    <s v="Customers"/>
    <n v="3294"/>
  </r>
  <r>
    <x v="52"/>
    <x v="3"/>
    <x v="5"/>
    <s v="Connections"/>
    <n v="23"/>
  </r>
  <r>
    <x v="52"/>
    <x v="3"/>
    <x v="6"/>
    <s v="Connections"/>
    <n v="908"/>
  </r>
  <r>
    <x v="52"/>
    <x v="3"/>
    <x v="7"/>
    <s v="Connections"/>
    <n v="4"/>
  </r>
  <r>
    <x v="52"/>
    <x v="4"/>
    <x v="1"/>
    <s v="Customers"/>
    <n v="476"/>
  </r>
  <r>
    <x v="52"/>
    <x v="4"/>
    <x v="2"/>
    <s v="Customers"/>
    <n v="40"/>
  </r>
  <r>
    <x v="52"/>
    <x v="4"/>
    <x v="4"/>
    <s v="Customers"/>
    <n v="3314"/>
  </r>
  <r>
    <x v="52"/>
    <x v="4"/>
    <x v="5"/>
    <s v="Connections"/>
    <n v="23"/>
  </r>
  <r>
    <x v="52"/>
    <x v="4"/>
    <x v="6"/>
    <s v="Connections"/>
    <n v="907"/>
  </r>
  <r>
    <x v="52"/>
    <x v="4"/>
    <x v="7"/>
    <s v="Connections"/>
    <n v="4"/>
  </r>
  <r>
    <x v="52"/>
    <x v="5"/>
    <x v="1"/>
    <s v="Customers"/>
    <n v="469"/>
  </r>
  <r>
    <x v="52"/>
    <x v="5"/>
    <x v="2"/>
    <s v="Customers"/>
    <n v="44"/>
  </r>
  <r>
    <x v="52"/>
    <x v="5"/>
    <x v="4"/>
    <s v="Customers"/>
    <n v="3346"/>
  </r>
  <r>
    <x v="52"/>
    <x v="5"/>
    <x v="5"/>
    <s v="Connections"/>
    <n v="21"/>
  </r>
  <r>
    <x v="52"/>
    <x v="5"/>
    <x v="6"/>
    <s v="Connections"/>
    <n v="924"/>
  </r>
  <r>
    <x v="52"/>
    <x v="5"/>
    <x v="7"/>
    <s v="Connections"/>
    <n v="2"/>
  </r>
  <r>
    <x v="52"/>
    <x v="6"/>
    <x v="1"/>
    <s v="Customers"/>
    <n v="475"/>
  </r>
  <r>
    <x v="52"/>
    <x v="6"/>
    <x v="2"/>
    <s v="Customers"/>
    <n v="47"/>
  </r>
  <r>
    <x v="52"/>
    <x v="6"/>
    <x v="4"/>
    <s v="Customers"/>
    <n v="3420"/>
  </r>
  <r>
    <x v="52"/>
    <x v="6"/>
    <x v="5"/>
    <s v="Connections"/>
    <n v="21"/>
  </r>
  <r>
    <x v="52"/>
    <x v="6"/>
    <x v="6"/>
    <s v="Connections"/>
    <n v="924"/>
  </r>
  <r>
    <x v="52"/>
    <x v="6"/>
    <x v="7"/>
    <s v="Connections"/>
    <n v="2"/>
  </r>
  <r>
    <x v="52"/>
    <x v="7"/>
    <x v="1"/>
    <s v="Customers"/>
    <n v="486"/>
  </r>
  <r>
    <x v="52"/>
    <x v="7"/>
    <x v="2"/>
    <s v="Customers"/>
    <n v="46"/>
  </r>
  <r>
    <x v="52"/>
    <x v="7"/>
    <x v="4"/>
    <s v="Customers"/>
    <n v="3521"/>
  </r>
  <r>
    <x v="52"/>
    <x v="7"/>
    <x v="5"/>
    <s v="Connections"/>
    <n v="17"/>
  </r>
  <r>
    <x v="52"/>
    <x v="7"/>
    <x v="6"/>
    <s v="Connections"/>
    <n v="950"/>
  </r>
  <r>
    <x v="52"/>
    <x v="7"/>
    <x v="7"/>
    <s v="Connections"/>
    <n v="2"/>
  </r>
  <r>
    <x v="52"/>
    <x v="8"/>
    <x v="1"/>
    <s v="Customers"/>
    <n v="502"/>
  </r>
  <r>
    <x v="52"/>
    <x v="8"/>
    <x v="2"/>
    <s v="Customers"/>
    <n v="48"/>
  </r>
  <r>
    <x v="52"/>
    <x v="8"/>
    <x v="4"/>
    <s v="Customers"/>
    <n v="3693"/>
  </r>
  <r>
    <x v="52"/>
    <x v="8"/>
    <x v="5"/>
    <s v="Connections"/>
    <n v="16"/>
  </r>
  <r>
    <x v="52"/>
    <x v="8"/>
    <x v="6"/>
    <s v="Connections"/>
    <n v="972"/>
  </r>
  <r>
    <x v="52"/>
    <x v="8"/>
    <x v="7"/>
    <s v="Connections"/>
    <n v="4"/>
  </r>
  <r>
    <x v="53"/>
    <x v="0"/>
    <x v="1"/>
    <s v="Customers"/>
    <n v="2528"/>
  </r>
  <r>
    <x v="53"/>
    <x v="0"/>
    <x v="2"/>
    <s v="Customers"/>
    <n v="238"/>
  </r>
  <r>
    <x v="53"/>
    <x v="0"/>
    <x v="4"/>
    <s v="Customers"/>
    <n v="20188"/>
  </r>
  <r>
    <x v="53"/>
    <x v="0"/>
    <x v="5"/>
    <s v="Connections"/>
    <n v="8"/>
  </r>
  <r>
    <x v="53"/>
    <x v="0"/>
    <x v="6"/>
    <s v="Connections"/>
    <n v="6222"/>
  </r>
  <r>
    <x v="53"/>
    <x v="0"/>
    <x v="7"/>
    <s v="Connections"/>
    <n v="57"/>
  </r>
  <r>
    <x v="53"/>
    <x v="1"/>
    <x v="1"/>
    <s v="Customers"/>
    <n v="2550"/>
  </r>
  <r>
    <x v="53"/>
    <x v="1"/>
    <x v="2"/>
    <s v="Customers"/>
    <n v="233"/>
  </r>
  <r>
    <x v="53"/>
    <x v="1"/>
    <x v="4"/>
    <s v="Customers"/>
    <n v="20385"/>
  </r>
  <r>
    <x v="53"/>
    <x v="1"/>
    <x v="5"/>
    <s v="Connections"/>
    <n v="8"/>
  </r>
  <r>
    <x v="53"/>
    <x v="1"/>
    <x v="6"/>
    <s v="Connections"/>
    <n v="6179"/>
  </r>
  <r>
    <x v="53"/>
    <x v="1"/>
    <x v="7"/>
    <s v="Connections"/>
    <n v="56"/>
  </r>
  <r>
    <x v="53"/>
    <x v="2"/>
    <x v="1"/>
    <s v="Customers"/>
    <n v="2589"/>
  </r>
  <r>
    <x v="53"/>
    <x v="2"/>
    <x v="2"/>
    <s v="Customers"/>
    <n v="190"/>
  </r>
  <r>
    <x v="53"/>
    <x v="2"/>
    <x v="4"/>
    <s v="Customers"/>
    <n v="20594"/>
  </r>
  <r>
    <x v="53"/>
    <x v="2"/>
    <x v="5"/>
    <s v="Connections"/>
    <n v="8"/>
  </r>
  <r>
    <x v="53"/>
    <x v="2"/>
    <x v="6"/>
    <s v="Connections"/>
    <n v="6182"/>
  </r>
  <r>
    <x v="53"/>
    <x v="2"/>
    <x v="7"/>
    <s v="Connections"/>
    <n v="53"/>
  </r>
  <r>
    <x v="53"/>
    <x v="3"/>
    <x v="1"/>
    <s v="Customers"/>
    <n v="2577"/>
  </r>
  <r>
    <x v="53"/>
    <x v="3"/>
    <x v="2"/>
    <s v="Customers"/>
    <n v="191"/>
  </r>
  <r>
    <x v="53"/>
    <x v="3"/>
    <x v="4"/>
    <s v="Customers"/>
    <n v="20779"/>
  </r>
  <r>
    <x v="53"/>
    <x v="3"/>
    <x v="5"/>
    <s v="Connections"/>
    <n v="9"/>
  </r>
  <r>
    <x v="53"/>
    <x v="3"/>
    <x v="6"/>
    <s v="Connections"/>
    <n v="6282"/>
  </r>
  <r>
    <x v="53"/>
    <x v="3"/>
    <x v="7"/>
    <s v="Connections"/>
    <n v="52"/>
  </r>
  <r>
    <x v="53"/>
    <x v="4"/>
    <x v="1"/>
    <s v="Customers"/>
    <n v="2598"/>
  </r>
  <r>
    <x v="53"/>
    <x v="4"/>
    <x v="2"/>
    <s v="Customers"/>
    <n v="193"/>
  </r>
  <r>
    <x v="53"/>
    <x v="4"/>
    <x v="4"/>
    <s v="Customers"/>
    <n v="20983"/>
  </r>
  <r>
    <x v="53"/>
    <x v="4"/>
    <x v="5"/>
    <s v="Connections"/>
    <n v="9"/>
  </r>
  <r>
    <x v="53"/>
    <x v="4"/>
    <x v="6"/>
    <s v="Connections"/>
    <n v="6282"/>
  </r>
  <r>
    <x v="53"/>
    <x v="4"/>
    <x v="7"/>
    <s v="Connections"/>
    <n v="50"/>
  </r>
  <r>
    <x v="53"/>
    <x v="5"/>
    <x v="1"/>
    <s v="Customers"/>
    <n v="2613"/>
  </r>
  <r>
    <x v="53"/>
    <x v="5"/>
    <x v="2"/>
    <s v="Customers"/>
    <n v="181"/>
  </r>
  <r>
    <x v="53"/>
    <x v="5"/>
    <x v="4"/>
    <s v="Customers"/>
    <n v="21159"/>
  </r>
  <r>
    <x v="53"/>
    <x v="5"/>
    <x v="5"/>
    <s v="Connections"/>
    <n v="9"/>
  </r>
  <r>
    <x v="53"/>
    <x v="5"/>
    <x v="6"/>
    <s v="Connections"/>
    <n v="6283"/>
  </r>
  <r>
    <x v="53"/>
    <x v="5"/>
    <x v="7"/>
    <s v="Connections"/>
    <n v="50"/>
  </r>
  <r>
    <x v="53"/>
    <x v="6"/>
    <x v="1"/>
    <s v="Customers"/>
    <n v="2630"/>
  </r>
  <r>
    <x v="53"/>
    <x v="6"/>
    <x v="2"/>
    <s v="Customers"/>
    <n v="178"/>
  </r>
  <r>
    <x v="53"/>
    <x v="6"/>
    <x v="4"/>
    <s v="Customers"/>
    <n v="21393"/>
  </r>
  <r>
    <x v="53"/>
    <x v="6"/>
    <x v="5"/>
    <s v="Connections"/>
    <n v="9"/>
  </r>
  <r>
    <x v="53"/>
    <x v="6"/>
    <x v="6"/>
    <s v="Connections"/>
    <n v="6283"/>
  </r>
  <r>
    <x v="53"/>
    <x v="6"/>
    <x v="7"/>
    <s v="Connections"/>
    <n v="49"/>
  </r>
  <r>
    <x v="53"/>
    <x v="7"/>
    <x v="1"/>
    <s v="Customers"/>
    <n v="2670"/>
  </r>
  <r>
    <x v="53"/>
    <x v="7"/>
    <x v="2"/>
    <s v="Customers"/>
    <n v="174"/>
  </r>
  <r>
    <x v="53"/>
    <x v="7"/>
    <x v="4"/>
    <s v="Customers"/>
    <n v="21585"/>
  </r>
  <r>
    <x v="53"/>
    <x v="7"/>
    <x v="5"/>
    <s v="Connections"/>
    <n v="9"/>
  </r>
  <r>
    <x v="53"/>
    <x v="7"/>
    <x v="6"/>
    <s v="Connections"/>
    <n v="6283"/>
  </r>
  <r>
    <x v="53"/>
    <x v="7"/>
    <x v="7"/>
    <s v="Connections"/>
    <n v="49"/>
  </r>
  <r>
    <x v="53"/>
    <x v="8"/>
    <x v="1"/>
    <s v="Customers"/>
    <n v="2708"/>
  </r>
  <r>
    <x v="53"/>
    <x v="8"/>
    <x v="2"/>
    <s v="Customers"/>
    <n v="177"/>
  </r>
  <r>
    <x v="53"/>
    <x v="8"/>
    <x v="4"/>
    <s v="Customers"/>
    <n v="21800"/>
  </r>
  <r>
    <x v="53"/>
    <x v="8"/>
    <x v="5"/>
    <s v="Connections"/>
    <n v="9"/>
  </r>
  <r>
    <x v="53"/>
    <x v="8"/>
    <x v="6"/>
    <s v="Connections"/>
    <n v="6283"/>
  </r>
  <r>
    <x v="53"/>
    <x v="8"/>
    <x v="7"/>
    <s v="Connections"/>
    <n v="49"/>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42">
  <r>
    <x v="0"/>
    <x v="0"/>
    <s v="Connections"/>
    <x v="0"/>
    <n v="58456.11"/>
    <n v="778959.57"/>
    <n v="2154.23"/>
  </r>
  <r>
    <x v="0"/>
    <x v="0"/>
    <s v="Connections"/>
    <x v="1"/>
    <n v="8333761.6799999997"/>
    <n v="161951405.49000001"/>
    <n v="459800"/>
  </r>
  <r>
    <x v="0"/>
    <x v="0"/>
    <s v="Connections"/>
    <x v="2"/>
    <n v="1529227.86"/>
    <n v="43358134.520000003"/>
    <n v="31.05"/>
  </r>
  <r>
    <x v="0"/>
    <x v="0"/>
    <s v="Customers"/>
    <x v="3"/>
    <n v="69436536.5"/>
    <n v="2793218875.21"/>
    <n v="0"/>
  </r>
  <r>
    <x v="0"/>
    <x v="0"/>
    <s v="Customers"/>
    <x v="4"/>
    <n v="141542998.69"/>
    <n v="13400070367.559999"/>
    <n v="34383889"/>
  </r>
  <r>
    <x v="0"/>
    <x v="0"/>
    <s v="Customers"/>
    <x v="5"/>
    <n v="12488572.529999999"/>
    <n v="3026612709.1500001"/>
    <n v="5530181"/>
  </r>
  <r>
    <x v="0"/>
    <x v="0"/>
    <s v="Customers"/>
    <x v="6"/>
    <n v="260939602.21000001"/>
    <n v="7521329727.4899998"/>
    <n v="0"/>
  </r>
  <r>
    <x v="0"/>
    <x v="0"/>
    <s v="Customers"/>
    <x v="7"/>
    <n v="0"/>
    <n v="0"/>
    <n v="0"/>
  </r>
  <r>
    <x v="0"/>
    <x v="1"/>
    <s v="Connections"/>
    <x v="0"/>
    <n v="60649.19"/>
    <n v="772073.82"/>
    <n v="2122.14"/>
  </r>
  <r>
    <x v="0"/>
    <x v="1"/>
    <s v="Connections"/>
    <x v="1"/>
    <n v="7725980.1100000003"/>
    <n v="145593647.84"/>
    <n v="414102.84"/>
  </r>
  <r>
    <x v="0"/>
    <x v="1"/>
    <s v="Connections"/>
    <x v="2"/>
    <n v="1612530.64"/>
    <n v="44200794.859999999"/>
    <n v="0"/>
  </r>
  <r>
    <x v="0"/>
    <x v="1"/>
    <s v="Customers"/>
    <x v="3"/>
    <n v="72357060.969999999"/>
    <n v="2771392022.2399998"/>
    <n v="206184"/>
  </r>
  <r>
    <x v="0"/>
    <x v="1"/>
    <s v="Customers"/>
    <x v="4"/>
    <n v="145351497.97999999"/>
    <n v="13431068368.76"/>
    <n v="34897391.020000003"/>
  </r>
  <r>
    <x v="0"/>
    <x v="1"/>
    <s v="Customers"/>
    <x v="5"/>
    <n v="13360047.35"/>
    <n v="2960927480"/>
    <n v="5505559.1900000004"/>
  </r>
  <r>
    <x v="0"/>
    <x v="1"/>
    <s v="Customers"/>
    <x v="6"/>
    <n v="276731575.98000002"/>
    <n v="7635488635.1199999"/>
    <n v="0"/>
  </r>
  <r>
    <x v="0"/>
    <x v="1"/>
    <s v="Customers"/>
    <x v="7"/>
    <n v="0"/>
    <n v="0"/>
    <n v="0"/>
  </r>
  <r>
    <x v="0"/>
    <x v="2"/>
    <s v="Connections"/>
    <x v="0"/>
    <n v="64606.83"/>
    <n v="755381.11"/>
    <n v="1778.09"/>
  </r>
  <r>
    <x v="0"/>
    <x v="2"/>
    <s v="Connections"/>
    <x v="1"/>
    <n v="8264389.5599999996"/>
    <n v="143179572.63999999"/>
    <n v="401207.39"/>
  </r>
  <r>
    <x v="0"/>
    <x v="2"/>
    <s v="Connections"/>
    <x v="2"/>
    <n v="1788962.59"/>
    <n v="44283753.140000001"/>
    <n v="0"/>
  </r>
  <r>
    <x v="0"/>
    <x v="2"/>
    <s v="Customers"/>
    <x v="3"/>
    <n v="76071350.040000007"/>
    <n v="2654165047.7600002"/>
    <n v="0"/>
  </r>
  <r>
    <x v="0"/>
    <x v="2"/>
    <s v="Customers"/>
    <x v="4"/>
    <n v="157890928.66999999"/>
    <n v="13197775811.549999"/>
    <n v="34426397.719999999"/>
  </r>
  <r>
    <x v="0"/>
    <x v="2"/>
    <s v="Customers"/>
    <x v="5"/>
    <n v="13887205.529999999"/>
    <n v="2848595283.0799999"/>
    <n v="5324106.72"/>
  </r>
  <r>
    <x v="0"/>
    <x v="2"/>
    <s v="Customers"/>
    <x v="6"/>
    <n v="293981536.80000001"/>
    <n v="7105196321.4899998"/>
    <n v="0"/>
  </r>
  <r>
    <x v="0"/>
    <x v="2"/>
    <s v="Customers"/>
    <x v="7"/>
    <n v="0"/>
    <n v="0"/>
    <n v="0"/>
  </r>
  <r>
    <x v="0"/>
    <x v="3"/>
    <s v="Connections"/>
    <x v="0"/>
    <n v="66941.490000000005"/>
    <n v="786889.97"/>
    <n v="2166.7600000000002"/>
  </r>
  <r>
    <x v="0"/>
    <x v="3"/>
    <s v="Connections"/>
    <x v="1"/>
    <n v="7683111.9199999999"/>
    <n v="126130968.65000001"/>
    <n v="360757.58"/>
  </r>
  <r>
    <x v="0"/>
    <x v="3"/>
    <s v="Connections"/>
    <x v="2"/>
    <n v="1846087.32"/>
    <n v="44366263.869999997"/>
    <n v="0"/>
  </r>
  <r>
    <x v="0"/>
    <x v="3"/>
    <s v="Customers"/>
    <x v="3"/>
    <n v="78946135.25"/>
    <n v="2802847796.3699999"/>
    <n v="0"/>
  </r>
  <r>
    <x v="0"/>
    <x v="3"/>
    <s v="Customers"/>
    <x v="4"/>
    <n v="159160852.21000001"/>
    <n v="13555057140.99"/>
    <n v="34668450.189999998"/>
  </r>
  <r>
    <x v="0"/>
    <x v="3"/>
    <s v="Customers"/>
    <x v="5"/>
    <n v="13189456.199999999"/>
    <n v="2883005491.9299998"/>
    <n v="5299761.01"/>
  </r>
  <r>
    <x v="0"/>
    <x v="3"/>
    <s v="Customers"/>
    <x v="6"/>
    <n v="303950040.26999998"/>
    <n v="7702425734.3299999"/>
    <n v="0"/>
  </r>
  <r>
    <x v="0"/>
    <x v="3"/>
    <s v="Customers"/>
    <x v="7"/>
    <n v="0"/>
    <n v="0"/>
    <n v="0"/>
  </r>
  <r>
    <x v="0"/>
    <x v="4"/>
    <s v="Connections"/>
    <x v="0"/>
    <n v="56738.39"/>
    <n v="672672"/>
    <n v="1840"/>
  </r>
  <r>
    <x v="0"/>
    <x v="4"/>
    <s v="Connections"/>
    <x v="1"/>
    <n v="6191208.9800000004"/>
    <n v="115236969"/>
    <n v="334089"/>
  </r>
  <r>
    <x v="0"/>
    <x v="4"/>
    <s v="Connections"/>
    <x v="2"/>
    <n v="1814636.94"/>
    <n v="46077372"/>
    <n v="0"/>
  </r>
  <r>
    <x v="0"/>
    <x v="4"/>
    <s v="Customers"/>
    <x v="3"/>
    <n v="77681761.400000006"/>
    <n v="2729854474"/>
    <n v="0"/>
  </r>
  <r>
    <x v="0"/>
    <x v="4"/>
    <s v="Customers"/>
    <x v="4"/>
    <n v="158785718.47"/>
    <n v="13283625327"/>
    <n v="34480592"/>
  </r>
  <r>
    <x v="0"/>
    <x v="4"/>
    <s v="Customers"/>
    <x v="5"/>
    <n v="13216399.01"/>
    <n v="2904896192"/>
    <n v="5227753"/>
  </r>
  <r>
    <x v="0"/>
    <x v="4"/>
    <s v="Customers"/>
    <x v="6"/>
    <n v="300908964.82999998"/>
    <n v="7409613789"/>
    <n v="0"/>
  </r>
  <r>
    <x v="0"/>
    <x v="4"/>
    <s v="Customers"/>
    <x v="7"/>
    <n v="0"/>
    <n v="0"/>
    <n v="0"/>
  </r>
  <r>
    <x v="0"/>
    <x v="5"/>
    <s v="Connections"/>
    <x v="0"/>
    <n v="58400.959999999999"/>
    <n v="691579.19"/>
    <n v="1793.36"/>
  </r>
  <r>
    <x v="0"/>
    <x v="5"/>
    <s v="Connections"/>
    <x v="1"/>
    <n v="7424593.9500000002"/>
    <n v="107937061.68000001"/>
    <n v="301089.19"/>
  </r>
  <r>
    <x v="0"/>
    <x v="5"/>
    <s v="Connections"/>
    <x v="2"/>
    <n v="2242987.87"/>
    <n v="44440945.850000001"/>
    <n v="0"/>
  </r>
  <r>
    <x v="0"/>
    <x v="5"/>
    <s v="Customers"/>
    <x v="3"/>
    <n v="79428180.230000004"/>
    <n v="2560466261.04"/>
    <n v="0"/>
  </r>
  <r>
    <x v="0"/>
    <x v="5"/>
    <s v="Customers"/>
    <x v="4"/>
    <n v="158374535.65000001"/>
    <n v="12476122899.34"/>
    <n v="33033710.379999999"/>
  </r>
  <r>
    <x v="0"/>
    <x v="5"/>
    <s v="Customers"/>
    <x v="5"/>
    <n v="12389376.43"/>
    <n v="2761410217.0900002"/>
    <n v="4982139.66"/>
  </r>
  <r>
    <x v="0"/>
    <x v="5"/>
    <s v="Customers"/>
    <x v="6"/>
    <n v="307232301.39999998"/>
    <n v="8224508321.2799997"/>
    <n v="0"/>
  </r>
  <r>
    <x v="0"/>
    <x v="5"/>
    <s v="Customers"/>
    <x v="7"/>
    <n v="0"/>
    <n v="0"/>
    <n v="0"/>
  </r>
  <r>
    <x v="0"/>
    <x v="6"/>
    <s v="Connections"/>
    <x v="0"/>
    <n v="56493.87"/>
    <n v="647492"/>
    <n v="1760"/>
  </r>
  <r>
    <x v="0"/>
    <x v="6"/>
    <s v="Connections"/>
    <x v="1"/>
    <n v="8106300.7800000003"/>
    <n v="105433518"/>
    <n v="297315"/>
  </r>
  <r>
    <x v="0"/>
    <x v="6"/>
    <s v="Connections"/>
    <x v="2"/>
    <n v="1960222.42"/>
    <n v="44651788"/>
    <n v="0"/>
  </r>
  <r>
    <x v="0"/>
    <x v="6"/>
    <s v="Customers"/>
    <x v="3"/>
    <n v="79713804.620000005"/>
    <n v="2583514284"/>
    <n v="0"/>
  </r>
  <r>
    <x v="0"/>
    <x v="6"/>
    <s v="Customers"/>
    <x v="4"/>
    <n v="164073636.84"/>
    <n v="12785677128"/>
    <n v="33273890"/>
  </r>
  <r>
    <x v="0"/>
    <x v="6"/>
    <s v="Customers"/>
    <x v="5"/>
    <n v="13457272.029999999"/>
    <n v="2712998480"/>
    <n v="4998510"/>
  </r>
  <r>
    <x v="0"/>
    <x v="6"/>
    <s v="Customers"/>
    <x v="6"/>
    <n v="316667833.38999999"/>
    <n v="8147631319"/>
    <n v="0"/>
  </r>
  <r>
    <x v="0"/>
    <x v="6"/>
    <s v="Customers"/>
    <x v="7"/>
    <n v="0"/>
    <n v="0"/>
    <n v="0"/>
  </r>
  <r>
    <x v="0"/>
    <x v="7"/>
    <s v="Connections"/>
    <x v="0"/>
    <n v="57662.45"/>
    <n v="661318"/>
    <n v="1711"/>
  </r>
  <r>
    <x v="0"/>
    <x v="7"/>
    <s v="Connections"/>
    <x v="1"/>
    <n v="8502555.7100000009"/>
    <n v="95722719"/>
    <n v="268723"/>
  </r>
  <r>
    <x v="0"/>
    <x v="7"/>
    <s v="Connections"/>
    <x v="2"/>
    <n v="2079233.54"/>
    <n v="45148090"/>
    <n v="0"/>
  </r>
  <r>
    <x v="0"/>
    <x v="7"/>
    <s v="Customers"/>
    <x v="3"/>
    <n v="85614256.760000005"/>
    <n v="2762054085"/>
    <n v="0"/>
  </r>
  <r>
    <x v="0"/>
    <x v="7"/>
    <s v="Customers"/>
    <x v="4"/>
    <n v="172015891.93000001"/>
    <n v="13138970081"/>
    <n v="34324029"/>
  </r>
  <r>
    <x v="0"/>
    <x v="7"/>
    <s v="Customers"/>
    <x v="5"/>
    <n v="14246878.640000001"/>
    <n v="2764679311"/>
    <n v="5004235"/>
  </r>
  <r>
    <x v="0"/>
    <x v="7"/>
    <s v="Customers"/>
    <x v="6"/>
    <n v="324202197.07999998"/>
    <n v="8173180532"/>
    <n v="0"/>
  </r>
  <r>
    <x v="0"/>
    <x v="7"/>
    <s v="Customers"/>
    <x v="7"/>
    <n v="0"/>
    <n v="0"/>
    <n v="0"/>
  </r>
  <r>
    <x v="0"/>
    <x v="8"/>
    <s v="Connections"/>
    <x v="0"/>
    <n v="58060.44"/>
    <n v="674688.46736999997"/>
    <n v="1732.2834323"/>
  </r>
  <r>
    <x v="0"/>
    <x v="8"/>
    <s v="Connections"/>
    <x v="1"/>
    <n v="8133124.0999999996"/>
    <n v="93258527.769999996"/>
    <n v="261427.95549270001"/>
  </r>
  <r>
    <x v="0"/>
    <x v="8"/>
    <s v="Connections"/>
    <x v="2"/>
    <n v="2217573.4"/>
    <n v="44882047.32"/>
    <n v="0"/>
  </r>
  <r>
    <x v="0"/>
    <x v="8"/>
    <s v="Customers"/>
    <x v="3"/>
    <n v="88429422.290000007"/>
    <n v="2733972478.6359701"/>
    <n v="0"/>
  </r>
  <r>
    <x v="0"/>
    <x v="8"/>
    <s v="Customers"/>
    <x v="4"/>
    <n v="172796368.69999999"/>
    <n v="13070945162.27"/>
    <n v="33874151.754000001"/>
  </r>
  <r>
    <x v="0"/>
    <x v="8"/>
    <s v="Customers"/>
    <x v="5"/>
    <n v="15393156.16"/>
    <n v="2796903791.8699999"/>
    <n v="5061844.1782"/>
  </r>
  <r>
    <x v="0"/>
    <x v="8"/>
    <s v="Customers"/>
    <x v="6"/>
    <n v="341173556.86000001"/>
    <n v="7991400707.2179499"/>
    <n v="0"/>
  </r>
  <r>
    <x v="0"/>
    <x v="8"/>
    <s v="Customers"/>
    <x v="7"/>
    <n v="0"/>
    <n v="0"/>
    <n v="0"/>
  </r>
  <r>
    <x v="1"/>
    <x v="0"/>
    <s v="Connections"/>
    <x v="8"/>
    <n v="0"/>
    <n v="0"/>
    <n v="0"/>
  </r>
  <r>
    <x v="1"/>
    <x v="0"/>
    <s v="Connections"/>
    <x v="0"/>
    <n v="0"/>
    <n v="0"/>
    <n v="0"/>
  </r>
  <r>
    <x v="1"/>
    <x v="0"/>
    <s v="Connections"/>
    <x v="1"/>
    <n v="147133.18"/>
    <n v="742696.3"/>
    <n v="0"/>
  </r>
  <r>
    <x v="1"/>
    <x v="0"/>
    <s v="Connections"/>
    <x v="2"/>
    <n v="0"/>
    <n v="0"/>
    <n v="0"/>
  </r>
  <r>
    <x v="1"/>
    <x v="0"/>
    <s v="Customers"/>
    <x v="3"/>
    <n v="0"/>
    <n v="0"/>
    <n v="0"/>
  </r>
  <r>
    <x v="1"/>
    <x v="0"/>
    <s v="Customers"/>
    <x v="4"/>
    <n v="4012384.08"/>
    <n v="86528983.680000007"/>
    <n v="208261"/>
  </r>
  <r>
    <x v="1"/>
    <x v="0"/>
    <s v="Customers"/>
    <x v="5"/>
    <n v="0"/>
    <n v="0"/>
    <n v="0"/>
  </r>
  <r>
    <x v="1"/>
    <x v="0"/>
    <s v="Customers"/>
    <x v="6"/>
    <n v="18511055.420000002"/>
    <n v="113874890.45999999"/>
    <n v="0"/>
  </r>
  <r>
    <x v="1"/>
    <x v="0"/>
    <s v="Customers"/>
    <x v="7"/>
    <n v="0"/>
    <n v="0"/>
    <n v="0"/>
  </r>
  <r>
    <x v="1"/>
    <x v="1"/>
    <s v="Connections"/>
    <x v="8"/>
    <n v="0"/>
    <n v="0"/>
    <n v="0"/>
  </r>
  <r>
    <x v="1"/>
    <x v="1"/>
    <s v="Connections"/>
    <x v="0"/>
    <n v="0"/>
    <n v="0"/>
    <n v="0"/>
  </r>
  <r>
    <x v="1"/>
    <x v="1"/>
    <s v="Connections"/>
    <x v="1"/>
    <n v="144515.9"/>
    <n v="584575.4"/>
    <n v="0"/>
  </r>
  <r>
    <x v="1"/>
    <x v="1"/>
    <s v="Connections"/>
    <x v="2"/>
    <n v="0"/>
    <n v="0"/>
    <n v="0"/>
  </r>
  <r>
    <x v="1"/>
    <x v="1"/>
    <s v="Customers"/>
    <x v="3"/>
    <n v="0"/>
    <n v="0"/>
    <n v="0"/>
  </r>
  <r>
    <x v="1"/>
    <x v="1"/>
    <s v="Customers"/>
    <x v="4"/>
    <n v="4045308.26"/>
    <n v="89578885.780000001"/>
    <n v="217368.62"/>
  </r>
  <r>
    <x v="1"/>
    <x v="1"/>
    <s v="Customers"/>
    <x v="5"/>
    <n v="0"/>
    <n v="0"/>
    <n v="0"/>
  </r>
  <r>
    <x v="1"/>
    <x v="1"/>
    <s v="Customers"/>
    <x v="6"/>
    <n v="18520573.460000001"/>
    <n v="107099603.73999999"/>
    <n v="0"/>
  </r>
  <r>
    <x v="1"/>
    <x v="1"/>
    <s v="Customers"/>
    <x v="7"/>
    <n v="0"/>
    <n v="0"/>
    <n v="0"/>
  </r>
  <r>
    <x v="1"/>
    <x v="2"/>
    <s v="Connections"/>
    <x v="8"/>
    <n v="0"/>
    <n v="0"/>
    <n v="0"/>
  </r>
  <r>
    <x v="1"/>
    <x v="2"/>
    <s v="Connections"/>
    <x v="0"/>
    <n v="0"/>
    <n v="0"/>
    <n v="0"/>
  </r>
  <r>
    <x v="1"/>
    <x v="2"/>
    <s v="Connections"/>
    <x v="1"/>
    <n v="158081.82"/>
    <n v="582536.69999999995"/>
    <n v="0"/>
  </r>
  <r>
    <x v="1"/>
    <x v="2"/>
    <s v="Connections"/>
    <x v="2"/>
    <n v="0"/>
    <n v="0"/>
    <n v="0"/>
  </r>
  <r>
    <x v="1"/>
    <x v="2"/>
    <s v="Customers"/>
    <x v="3"/>
    <n v="0"/>
    <n v="0"/>
    <n v="0"/>
  </r>
  <r>
    <x v="1"/>
    <x v="2"/>
    <s v="Customers"/>
    <x v="4"/>
    <n v="4000797.1"/>
    <n v="94512142.890000001"/>
    <n v="210836.14"/>
  </r>
  <r>
    <x v="1"/>
    <x v="2"/>
    <s v="Customers"/>
    <x v="5"/>
    <n v="0"/>
    <n v="0"/>
    <n v="0"/>
  </r>
  <r>
    <x v="1"/>
    <x v="2"/>
    <s v="Customers"/>
    <x v="6"/>
    <n v="18863147.91"/>
    <n v="107969097.83"/>
    <n v="0"/>
  </r>
  <r>
    <x v="1"/>
    <x v="2"/>
    <s v="Customers"/>
    <x v="7"/>
    <n v="0"/>
    <n v="0"/>
    <n v="0"/>
  </r>
  <r>
    <x v="1"/>
    <x v="3"/>
    <s v="Connections"/>
    <x v="8"/>
    <n v="0"/>
    <n v="0"/>
    <n v="0"/>
  </r>
  <r>
    <x v="1"/>
    <x v="3"/>
    <s v="Connections"/>
    <x v="0"/>
    <n v="0"/>
    <n v="0"/>
    <n v="0"/>
  </r>
  <r>
    <x v="1"/>
    <x v="3"/>
    <s v="Connections"/>
    <x v="1"/>
    <n v="199447.79"/>
    <n v="577097"/>
    <n v="0"/>
  </r>
  <r>
    <x v="1"/>
    <x v="3"/>
    <s v="Connections"/>
    <x v="2"/>
    <n v="0"/>
    <n v="0"/>
    <n v="0"/>
  </r>
  <r>
    <x v="1"/>
    <x v="3"/>
    <s v="Customers"/>
    <x v="3"/>
    <n v="0"/>
    <n v="0"/>
    <n v="0"/>
  </r>
  <r>
    <x v="1"/>
    <x v="3"/>
    <s v="Customers"/>
    <x v="4"/>
    <n v="4044417.25"/>
    <n v="109385574.425209"/>
    <n v="234798.13"/>
  </r>
  <r>
    <x v="1"/>
    <x v="3"/>
    <s v="Customers"/>
    <x v="5"/>
    <n v="0"/>
    <n v="0"/>
    <n v="0"/>
  </r>
  <r>
    <x v="1"/>
    <x v="3"/>
    <s v="Customers"/>
    <x v="6"/>
    <n v="19161629.969999999"/>
    <n v="114603103.65000001"/>
    <n v="0"/>
  </r>
  <r>
    <x v="1"/>
    <x v="3"/>
    <s v="Customers"/>
    <x v="7"/>
    <n v="0"/>
    <n v="0"/>
    <n v="0"/>
  </r>
  <r>
    <x v="1"/>
    <x v="4"/>
    <s v="Connections"/>
    <x v="8"/>
    <n v="0"/>
    <n v="0"/>
    <n v="0"/>
  </r>
  <r>
    <x v="1"/>
    <x v="4"/>
    <s v="Connections"/>
    <x v="0"/>
    <n v="0"/>
    <n v="0"/>
    <n v="0"/>
  </r>
  <r>
    <x v="1"/>
    <x v="4"/>
    <s v="Connections"/>
    <x v="1"/>
    <n v="330224"/>
    <n v="566130"/>
    <n v="1574"/>
  </r>
  <r>
    <x v="1"/>
    <x v="4"/>
    <s v="Connections"/>
    <x v="2"/>
    <n v="0"/>
    <n v="0"/>
    <n v="0"/>
  </r>
  <r>
    <x v="1"/>
    <x v="4"/>
    <s v="Customers"/>
    <x v="3"/>
    <n v="0"/>
    <n v="0"/>
    <n v="0"/>
  </r>
  <r>
    <x v="1"/>
    <x v="4"/>
    <s v="Customers"/>
    <x v="4"/>
    <n v="4036900"/>
    <n v="115631850"/>
    <n v="243010"/>
  </r>
  <r>
    <x v="1"/>
    <x v="4"/>
    <s v="Customers"/>
    <x v="5"/>
    <n v="0"/>
    <n v="0"/>
    <n v="0"/>
  </r>
  <r>
    <x v="1"/>
    <x v="4"/>
    <s v="Customers"/>
    <x v="6"/>
    <n v="19743062"/>
    <n v="119602504"/>
    <n v="0"/>
  </r>
  <r>
    <x v="1"/>
    <x v="4"/>
    <s v="Customers"/>
    <x v="7"/>
    <n v="0"/>
    <n v="0"/>
    <n v="0"/>
  </r>
  <r>
    <x v="1"/>
    <x v="5"/>
    <s v="Connections"/>
    <x v="8"/>
    <n v="0"/>
    <n v="0"/>
    <n v="0"/>
  </r>
  <r>
    <x v="1"/>
    <x v="5"/>
    <s v="Connections"/>
    <x v="0"/>
    <n v="0"/>
    <n v="0"/>
    <n v="0"/>
  </r>
  <r>
    <x v="1"/>
    <x v="5"/>
    <s v="Connections"/>
    <x v="1"/>
    <n v="205248.97"/>
    <n v="592582.1"/>
    <n v="1643"/>
  </r>
  <r>
    <x v="1"/>
    <x v="5"/>
    <s v="Connections"/>
    <x v="2"/>
    <n v="0"/>
    <n v="0"/>
    <n v="0"/>
  </r>
  <r>
    <x v="1"/>
    <x v="5"/>
    <s v="Customers"/>
    <x v="3"/>
    <n v="0"/>
    <n v="0"/>
    <n v="0"/>
  </r>
  <r>
    <x v="1"/>
    <x v="5"/>
    <s v="Customers"/>
    <x v="4"/>
    <n v="4567353.83"/>
    <n v="103396925.31"/>
    <n v="232896.94"/>
  </r>
  <r>
    <x v="1"/>
    <x v="5"/>
    <s v="Customers"/>
    <x v="5"/>
    <n v="0"/>
    <n v="0"/>
    <n v="0"/>
  </r>
  <r>
    <x v="1"/>
    <x v="5"/>
    <s v="Customers"/>
    <x v="6"/>
    <n v="20331843.239999998"/>
    <n v="125150712.43000001"/>
    <n v="0"/>
  </r>
  <r>
    <x v="1"/>
    <x v="5"/>
    <s v="Customers"/>
    <x v="7"/>
    <n v="0"/>
    <n v="0"/>
    <n v="0"/>
  </r>
  <r>
    <x v="1"/>
    <x v="6"/>
    <s v="Connections"/>
    <x v="8"/>
    <n v="0"/>
    <n v="0"/>
    <n v="0"/>
  </r>
  <r>
    <x v="1"/>
    <x v="6"/>
    <s v="Connections"/>
    <x v="0"/>
    <n v="0"/>
    <n v="0"/>
    <n v="0"/>
  </r>
  <r>
    <x v="1"/>
    <x v="6"/>
    <s v="Connections"/>
    <x v="1"/>
    <n v="196630.07"/>
    <n v="594156.1"/>
    <n v="1593.23"/>
  </r>
  <r>
    <x v="1"/>
    <x v="6"/>
    <s v="Connections"/>
    <x v="2"/>
    <n v="0"/>
    <n v="0"/>
    <n v="0"/>
  </r>
  <r>
    <x v="1"/>
    <x v="6"/>
    <s v="Customers"/>
    <x v="3"/>
    <n v="0"/>
    <n v="0"/>
    <n v="0"/>
  </r>
  <r>
    <x v="1"/>
    <x v="6"/>
    <s v="Customers"/>
    <x v="4"/>
    <n v="4775099.3"/>
    <n v="117544957.43000001"/>
    <n v="251732.03"/>
  </r>
  <r>
    <x v="1"/>
    <x v="6"/>
    <s v="Customers"/>
    <x v="5"/>
    <n v="0"/>
    <n v="0"/>
    <n v="0"/>
  </r>
  <r>
    <x v="1"/>
    <x v="6"/>
    <s v="Customers"/>
    <x v="6"/>
    <n v="20633299.18"/>
    <n v="126175230.26000001"/>
    <n v="0"/>
  </r>
  <r>
    <x v="1"/>
    <x v="6"/>
    <s v="Customers"/>
    <x v="7"/>
    <n v="0"/>
    <n v="0"/>
    <n v="0"/>
  </r>
  <r>
    <x v="1"/>
    <x v="7"/>
    <s v="Connections"/>
    <x v="8"/>
    <n v="0"/>
    <n v="0"/>
    <n v="0"/>
  </r>
  <r>
    <x v="1"/>
    <x v="7"/>
    <s v="Connections"/>
    <x v="0"/>
    <n v="0"/>
    <n v="0"/>
    <n v="0"/>
  </r>
  <r>
    <x v="1"/>
    <x v="7"/>
    <s v="Connections"/>
    <x v="1"/>
    <n v="283138.7"/>
    <n v="592974.9"/>
    <n v="1705.9"/>
  </r>
  <r>
    <x v="1"/>
    <x v="7"/>
    <s v="Connections"/>
    <x v="2"/>
    <n v="0"/>
    <n v="0"/>
    <n v="0"/>
  </r>
  <r>
    <x v="1"/>
    <x v="7"/>
    <s v="Customers"/>
    <x v="3"/>
    <n v="1460082.53"/>
    <n v="29567137.170000002"/>
    <n v="0"/>
  </r>
  <r>
    <x v="1"/>
    <x v="7"/>
    <s v="Customers"/>
    <x v="4"/>
    <n v="4887747.6100000003"/>
    <n v="121744705"/>
    <n v="260847.52"/>
  </r>
  <r>
    <x v="1"/>
    <x v="7"/>
    <s v="Customers"/>
    <x v="5"/>
    <n v="0"/>
    <n v="0"/>
    <n v="0"/>
  </r>
  <r>
    <x v="1"/>
    <x v="7"/>
    <s v="Customers"/>
    <x v="6"/>
    <n v="19832578.670000002"/>
    <n v="105833062.73"/>
    <n v="0"/>
  </r>
  <r>
    <x v="1"/>
    <x v="7"/>
    <s v="Customers"/>
    <x v="7"/>
    <n v="0"/>
    <n v="0"/>
    <n v="0"/>
  </r>
  <r>
    <x v="1"/>
    <x v="8"/>
    <s v="Connections"/>
    <x v="8"/>
    <n v="0"/>
    <n v="0"/>
    <n v="0"/>
  </r>
  <r>
    <x v="1"/>
    <x v="8"/>
    <s v="Connections"/>
    <x v="0"/>
    <n v="0"/>
    <n v="0"/>
    <n v="0"/>
  </r>
  <r>
    <x v="1"/>
    <x v="8"/>
    <s v="Connections"/>
    <x v="1"/>
    <n v="198420.15"/>
    <n v="537365.9"/>
    <n v="1504.54"/>
  </r>
  <r>
    <x v="1"/>
    <x v="8"/>
    <s v="Connections"/>
    <x v="2"/>
    <n v="0"/>
    <n v="0"/>
    <n v="0"/>
  </r>
  <r>
    <x v="1"/>
    <x v="8"/>
    <s v="Customers"/>
    <x v="3"/>
    <n v="1474258.68"/>
    <n v="28496501.359999999"/>
    <n v="0"/>
  </r>
  <r>
    <x v="1"/>
    <x v="8"/>
    <s v="Customers"/>
    <x v="4"/>
    <n v="5146239.3600000003"/>
    <n v="128188723.34"/>
    <n v="278054.63"/>
  </r>
  <r>
    <x v="1"/>
    <x v="8"/>
    <s v="Customers"/>
    <x v="5"/>
    <n v="0"/>
    <n v="0"/>
    <n v="0"/>
  </r>
  <r>
    <x v="1"/>
    <x v="8"/>
    <s v="Customers"/>
    <x v="6"/>
    <n v="20405391.640000001"/>
    <n v="102519833.56"/>
    <n v="0"/>
  </r>
  <r>
    <x v="1"/>
    <x v="8"/>
    <s v="Customers"/>
    <x v="7"/>
    <n v="0"/>
    <n v="0"/>
    <n v="0"/>
  </r>
  <r>
    <x v="2"/>
    <x v="0"/>
    <s v="Connections"/>
    <x v="8"/>
    <n v="0"/>
    <n v="0"/>
    <n v="0"/>
  </r>
  <r>
    <x v="2"/>
    <x v="0"/>
    <s v="Connections"/>
    <x v="0"/>
    <n v="0"/>
    <n v="0"/>
    <n v="0"/>
  </r>
  <r>
    <x v="2"/>
    <x v="0"/>
    <s v="Connections"/>
    <x v="1"/>
    <n v="113149.98"/>
    <n v="463596"/>
    <n v="1436"/>
  </r>
  <r>
    <x v="2"/>
    <x v="0"/>
    <s v="Connections"/>
    <x v="2"/>
    <n v="0"/>
    <n v="0"/>
    <n v="0"/>
  </r>
  <r>
    <x v="2"/>
    <x v="0"/>
    <s v="Customers"/>
    <x v="3"/>
    <n v="275148.18"/>
    <n v="5110232"/>
    <n v="0"/>
  </r>
  <r>
    <x v="2"/>
    <x v="0"/>
    <s v="Customers"/>
    <x v="4"/>
    <n v="227970.34"/>
    <n v="17571100"/>
    <n v="50899"/>
  </r>
  <r>
    <x v="2"/>
    <x v="0"/>
    <s v="Customers"/>
    <x v="5"/>
    <n v="0"/>
    <n v="0"/>
    <n v="0"/>
  </r>
  <r>
    <x v="2"/>
    <x v="0"/>
    <s v="Customers"/>
    <x v="6"/>
    <n v="773234.06"/>
    <n v="9225364"/>
    <n v="0"/>
  </r>
  <r>
    <x v="2"/>
    <x v="0"/>
    <s v="Customers"/>
    <x v="7"/>
    <n v="0"/>
    <n v="0"/>
    <n v="0"/>
  </r>
  <r>
    <x v="2"/>
    <x v="1"/>
    <s v="Connections"/>
    <x v="8"/>
    <n v="0"/>
    <n v="0"/>
    <n v="0"/>
  </r>
  <r>
    <x v="2"/>
    <x v="1"/>
    <s v="Connections"/>
    <x v="0"/>
    <n v="0"/>
    <n v="0"/>
    <n v="0"/>
  </r>
  <r>
    <x v="2"/>
    <x v="1"/>
    <s v="Connections"/>
    <x v="1"/>
    <n v="113226.47"/>
    <n v="462429.26"/>
    <n v="1432.56"/>
  </r>
  <r>
    <x v="2"/>
    <x v="1"/>
    <s v="Connections"/>
    <x v="2"/>
    <n v="0"/>
    <n v="0"/>
    <n v="0"/>
  </r>
  <r>
    <x v="2"/>
    <x v="1"/>
    <s v="Customers"/>
    <x v="3"/>
    <n v="258787.95"/>
    <n v="4951710.95"/>
    <n v="0"/>
  </r>
  <r>
    <x v="2"/>
    <x v="1"/>
    <s v="Customers"/>
    <x v="4"/>
    <n v="225843.15"/>
    <n v="21235005"/>
    <n v="40941.64"/>
  </r>
  <r>
    <x v="2"/>
    <x v="1"/>
    <s v="Customers"/>
    <x v="5"/>
    <n v="0"/>
    <n v="0"/>
    <n v="0"/>
  </r>
  <r>
    <x v="2"/>
    <x v="1"/>
    <s v="Customers"/>
    <x v="6"/>
    <n v="712183.3"/>
    <n v="8885317.5"/>
    <n v="0"/>
  </r>
  <r>
    <x v="2"/>
    <x v="1"/>
    <s v="Customers"/>
    <x v="7"/>
    <n v="0"/>
    <n v="0"/>
    <n v="0"/>
  </r>
  <r>
    <x v="2"/>
    <x v="2"/>
    <s v="Connections"/>
    <x v="8"/>
    <n v="0"/>
    <n v="0"/>
    <n v="0"/>
  </r>
  <r>
    <x v="2"/>
    <x v="2"/>
    <s v="Connections"/>
    <x v="0"/>
    <n v="0"/>
    <n v="0"/>
    <n v="0"/>
  </r>
  <r>
    <x v="2"/>
    <x v="2"/>
    <s v="Connections"/>
    <x v="1"/>
    <n v="119547.92"/>
    <n v="454606.61"/>
    <n v="1409.64"/>
  </r>
  <r>
    <x v="2"/>
    <x v="2"/>
    <s v="Connections"/>
    <x v="2"/>
    <n v="0"/>
    <n v="0"/>
    <n v="0"/>
  </r>
  <r>
    <x v="2"/>
    <x v="2"/>
    <s v="Customers"/>
    <x v="3"/>
    <n v="244268.61"/>
    <n v="4776480.3099999996"/>
    <n v="0"/>
  </r>
  <r>
    <x v="2"/>
    <x v="2"/>
    <s v="Customers"/>
    <x v="4"/>
    <n v="266075.86"/>
    <n v="15667365.02"/>
    <n v="43447.9"/>
  </r>
  <r>
    <x v="2"/>
    <x v="2"/>
    <s v="Customers"/>
    <x v="5"/>
    <n v="0"/>
    <n v="0"/>
    <n v="0"/>
  </r>
  <r>
    <x v="2"/>
    <x v="2"/>
    <s v="Customers"/>
    <x v="6"/>
    <n v="754760.43"/>
    <n v="8711446.4900000002"/>
    <n v="0"/>
  </r>
  <r>
    <x v="2"/>
    <x v="2"/>
    <s v="Customers"/>
    <x v="7"/>
    <n v="0"/>
    <n v="0"/>
    <n v="0"/>
  </r>
  <r>
    <x v="2"/>
    <x v="3"/>
    <s v="Connections"/>
    <x v="8"/>
    <n v="0"/>
    <n v="0"/>
    <n v="0"/>
  </r>
  <r>
    <x v="2"/>
    <x v="3"/>
    <s v="Connections"/>
    <x v="0"/>
    <n v="0"/>
    <n v="0"/>
    <n v="0"/>
  </r>
  <r>
    <x v="2"/>
    <x v="3"/>
    <s v="Connections"/>
    <x v="1"/>
    <n v="122488.93"/>
    <n v="419430.6"/>
    <n v="1300.56"/>
  </r>
  <r>
    <x v="2"/>
    <x v="3"/>
    <s v="Connections"/>
    <x v="2"/>
    <n v="0"/>
    <n v="0"/>
    <n v="0"/>
  </r>
  <r>
    <x v="2"/>
    <x v="3"/>
    <s v="Customers"/>
    <x v="3"/>
    <n v="236800.99"/>
    <n v="4728871.66"/>
    <n v="0"/>
  </r>
  <r>
    <x v="2"/>
    <x v="3"/>
    <s v="Customers"/>
    <x v="4"/>
    <n v="311390.46000000002"/>
    <n v="15854586"/>
    <n v="55785.63"/>
  </r>
  <r>
    <x v="2"/>
    <x v="3"/>
    <s v="Customers"/>
    <x v="5"/>
    <n v="0"/>
    <n v="0"/>
    <n v="0"/>
  </r>
  <r>
    <x v="2"/>
    <x v="3"/>
    <s v="Customers"/>
    <x v="6"/>
    <n v="778620.72"/>
    <n v="9142615.4600000009"/>
    <n v="0"/>
  </r>
  <r>
    <x v="2"/>
    <x v="3"/>
    <s v="Customers"/>
    <x v="7"/>
    <n v="0"/>
    <n v="0"/>
    <n v="0"/>
  </r>
  <r>
    <x v="2"/>
    <x v="4"/>
    <s v="Connections"/>
    <x v="8"/>
    <n v="0"/>
    <n v="0"/>
    <n v="0"/>
  </r>
  <r>
    <x v="2"/>
    <x v="4"/>
    <s v="Connections"/>
    <x v="0"/>
    <n v="0"/>
    <n v="0"/>
    <n v="0"/>
  </r>
  <r>
    <x v="2"/>
    <x v="4"/>
    <s v="Connections"/>
    <x v="1"/>
    <n v="123317.04"/>
    <n v="407470"/>
    <n v="1263.48"/>
  </r>
  <r>
    <x v="2"/>
    <x v="4"/>
    <s v="Connections"/>
    <x v="2"/>
    <n v="0"/>
    <n v="0"/>
    <n v="0"/>
  </r>
  <r>
    <x v="2"/>
    <x v="4"/>
    <s v="Customers"/>
    <x v="3"/>
    <n v="238814.01"/>
    <n v="4649964.5999999996"/>
    <n v="0"/>
  </r>
  <r>
    <x v="2"/>
    <x v="4"/>
    <s v="Customers"/>
    <x v="4"/>
    <n v="282294.40000000002"/>
    <n v="15421989.1"/>
    <n v="48321.4"/>
  </r>
  <r>
    <x v="2"/>
    <x v="4"/>
    <s v="Customers"/>
    <x v="5"/>
    <n v="0"/>
    <n v="0"/>
    <n v="0"/>
  </r>
  <r>
    <x v="2"/>
    <x v="4"/>
    <s v="Customers"/>
    <x v="6"/>
    <n v="787730.11"/>
    <n v="9094655.9000000004"/>
    <n v="0"/>
  </r>
  <r>
    <x v="2"/>
    <x v="4"/>
    <s v="Customers"/>
    <x v="7"/>
    <n v="0"/>
    <n v="0"/>
    <n v="0"/>
  </r>
  <r>
    <x v="2"/>
    <x v="5"/>
    <s v="Connections"/>
    <x v="8"/>
    <n v="0"/>
    <n v="0"/>
    <n v="0"/>
  </r>
  <r>
    <x v="2"/>
    <x v="5"/>
    <s v="Connections"/>
    <x v="0"/>
    <n v="0"/>
    <n v="0"/>
    <n v="0"/>
  </r>
  <r>
    <x v="2"/>
    <x v="5"/>
    <s v="Connections"/>
    <x v="1"/>
    <n v="125105.11"/>
    <n v="405749.4"/>
    <n v="1253.28"/>
  </r>
  <r>
    <x v="2"/>
    <x v="5"/>
    <s v="Connections"/>
    <x v="2"/>
    <n v="0"/>
    <n v="0"/>
    <n v="0"/>
  </r>
  <r>
    <x v="2"/>
    <x v="5"/>
    <s v="Customers"/>
    <x v="3"/>
    <n v="240388.78"/>
    <n v="4251506.3099999996"/>
    <n v="0"/>
  </r>
  <r>
    <x v="2"/>
    <x v="5"/>
    <s v="Customers"/>
    <x v="4"/>
    <n v="293036.64"/>
    <n v="16578363.1"/>
    <n v="47169.919999999998"/>
  </r>
  <r>
    <x v="2"/>
    <x v="5"/>
    <s v="Customers"/>
    <x v="5"/>
    <n v="0"/>
    <n v="0"/>
    <n v="0"/>
  </r>
  <r>
    <x v="2"/>
    <x v="5"/>
    <s v="Customers"/>
    <x v="6"/>
    <n v="806169.16"/>
    <n v="9262309.0999999996"/>
    <n v="0"/>
  </r>
  <r>
    <x v="2"/>
    <x v="5"/>
    <s v="Customers"/>
    <x v="7"/>
    <n v="0"/>
    <n v="0"/>
    <n v="0"/>
  </r>
  <r>
    <x v="2"/>
    <x v="6"/>
    <s v="Connections"/>
    <x v="8"/>
    <n v="0"/>
    <n v="0"/>
    <n v="0"/>
  </r>
  <r>
    <x v="2"/>
    <x v="6"/>
    <s v="Connections"/>
    <x v="0"/>
    <n v="0"/>
    <n v="0"/>
    <n v="0"/>
  </r>
  <r>
    <x v="2"/>
    <x v="6"/>
    <s v="Connections"/>
    <x v="1"/>
    <n v="126988.57"/>
    <n v="404182.8"/>
    <n v="1253.28"/>
  </r>
  <r>
    <x v="2"/>
    <x v="6"/>
    <s v="Connections"/>
    <x v="2"/>
    <n v="0"/>
    <n v="0"/>
    <n v="0"/>
  </r>
  <r>
    <x v="2"/>
    <x v="6"/>
    <s v="Customers"/>
    <x v="3"/>
    <n v="245963.35"/>
    <n v="4361718.66"/>
    <n v="0"/>
  </r>
  <r>
    <x v="2"/>
    <x v="6"/>
    <s v="Customers"/>
    <x v="4"/>
    <n v="296245.13"/>
    <n v="17481240.550000001"/>
    <n v="49426.26"/>
  </r>
  <r>
    <x v="2"/>
    <x v="6"/>
    <s v="Customers"/>
    <x v="5"/>
    <n v="0"/>
    <n v="0"/>
    <n v="0"/>
  </r>
  <r>
    <x v="2"/>
    <x v="6"/>
    <s v="Customers"/>
    <x v="6"/>
    <n v="811842.98"/>
    <n v="9440222.7799999993"/>
    <n v="0"/>
  </r>
  <r>
    <x v="2"/>
    <x v="6"/>
    <s v="Customers"/>
    <x v="7"/>
    <n v="0"/>
    <n v="0"/>
    <n v="0"/>
  </r>
  <r>
    <x v="2"/>
    <x v="7"/>
    <s v="Connections"/>
    <x v="8"/>
    <n v="0"/>
    <n v="0"/>
    <n v="0"/>
  </r>
  <r>
    <x v="2"/>
    <x v="7"/>
    <s v="Connections"/>
    <x v="0"/>
    <n v="0"/>
    <n v="0"/>
    <n v="0"/>
  </r>
  <r>
    <x v="2"/>
    <x v="7"/>
    <s v="Connections"/>
    <x v="1"/>
    <n v="128173.93"/>
    <n v="394776.41"/>
    <n v="1153.8"/>
  </r>
  <r>
    <x v="2"/>
    <x v="7"/>
    <s v="Connections"/>
    <x v="2"/>
    <n v="0"/>
    <n v="0"/>
    <n v="0"/>
  </r>
  <r>
    <x v="2"/>
    <x v="7"/>
    <s v="Customers"/>
    <x v="3"/>
    <n v="246694.83"/>
    <n v="4638599.13"/>
    <n v="0"/>
  </r>
  <r>
    <x v="2"/>
    <x v="7"/>
    <s v="Customers"/>
    <x v="4"/>
    <n v="276275.03999999998"/>
    <n v="15578432.449999999"/>
    <n v="46588.65"/>
  </r>
  <r>
    <x v="2"/>
    <x v="7"/>
    <s v="Customers"/>
    <x v="5"/>
    <n v="0"/>
    <n v="0"/>
    <n v="0"/>
  </r>
  <r>
    <x v="2"/>
    <x v="7"/>
    <s v="Customers"/>
    <x v="6"/>
    <n v="817902.5"/>
    <n v="9369383.0700000003"/>
    <n v="0"/>
  </r>
  <r>
    <x v="2"/>
    <x v="7"/>
    <s v="Customers"/>
    <x v="7"/>
    <n v="0"/>
    <n v="0"/>
    <n v="0"/>
  </r>
  <r>
    <x v="2"/>
    <x v="8"/>
    <s v="Connections"/>
    <x v="8"/>
    <n v="0"/>
    <n v="0"/>
    <n v="0"/>
  </r>
  <r>
    <x v="2"/>
    <x v="8"/>
    <s v="Connections"/>
    <x v="0"/>
    <n v="0"/>
    <n v="0"/>
    <n v="0"/>
  </r>
  <r>
    <x v="2"/>
    <x v="8"/>
    <s v="Connections"/>
    <x v="1"/>
    <n v="132215.59"/>
    <n v="397288.71"/>
    <n v="1112.52"/>
  </r>
  <r>
    <x v="2"/>
    <x v="8"/>
    <s v="Connections"/>
    <x v="2"/>
    <n v="0"/>
    <n v="0"/>
    <n v="0"/>
  </r>
  <r>
    <x v="2"/>
    <x v="8"/>
    <s v="Customers"/>
    <x v="3"/>
    <n v="259661.78"/>
    <n v="4501424.13"/>
    <n v="0"/>
  </r>
  <r>
    <x v="2"/>
    <x v="8"/>
    <s v="Customers"/>
    <x v="4"/>
    <n v="308648.57"/>
    <n v="16062198.300000001"/>
    <n v="48332.42"/>
  </r>
  <r>
    <x v="2"/>
    <x v="8"/>
    <s v="Customers"/>
    <x v="5"/>
    <n v="0"/>
    <n v="0"/>
    <n v="0"/>
  </r>
  <r>
    <x v="2"/>
    <x v="8"/>
    <s v="Customers"/>
    <x v="6"/>
    <n v="853864.46"/>
    <n v="8825872.7699999996"/>
    <n v="0"/>
  </r>
  <r>
    <x v="2"/>
    <x v="8"/>
    <s v="Customers"/>
    <x v="7"/>
    <n v="0"/>
    <n v="0"/>
    <n v="0"/>
  </r>
  <r>
    <x v="3"/>
    <x v="0"/>
    <s v="Connections"/>
    <x v="8"/>
    <n v="0"/>
    <n v="0"/>
    <n v="0"/>
  </r>
  <r>
    <x v="3"/>
    <x v="0"/>
    <s v="Connections"/>
    <x v="0"/>
    <n v="54964"/>
    <n v="507380"/>
    <n v="1253"/>
  </r>
  <r>
    <x v="3"/>
    <x v="0"/>
    <s v="Connections"/>
    <x v="1"/>
    <n v="593905"/>
    <n v="6427057"/>
    <n v="17287"/>
  </r>
  <r>
    <x v="3"/>
    <x v="0"/>
    <s v="Connections"/>
    <x v="2"/>
    <n v="112504"/>
    <n v="2211250"/>
    <n v="0"/>
  </r>
  <r>
    <x v="3"/>
    <x v="0"/>
    <s v="Customers"/>
    <x v="3"/>
    <n v="3214720"/>
    <n v="104997601.45"/>
    <n v="0"/>
  </r>
  <r>
    <x v="3"/>
    <x v="0"/>
    <s v="Customers"/>
    <x v="4"/>
    <n v="4000582"/>
    <n v="369528200"/>
    <n v="929273"/>
  </r>
  <r>
    <x v="3"/>
    <x v="0"/>
    <s v="Customers"/>
    <x v="5"/>
    <n v="1409460"/>
    <n v="258488784"/>
    <n v="400651"/>
  </r>
  <r>
    <x v="3"/>
    <x v="0"/>
    <s v="Customers"/>
    <x v="6"/>
    <n v="11546050"/>
    <n v="247531809.41"/>
    <n v="0"/>
  </r>
  <r>
    <x v="3"/>
    <x v="0"/>
    <s v="Customers"/>
    <x v="7"/>
    <n v="0"/>
    <n v="0"/>
    <n v="0"/>
  </r>
  <r>
    <x v="3"/>
    <x v="1"/>
    <s v="Connections"/>
    <x v="8"/>
    <n v="0"/>
    <n v="0"/>
    <n v="0"/>
  </r>
  <r>
    <x v="3"/>
    <x v="1"/>
    <s v="Connections"/>
    <x v="0"/>
    <n v="54928"/>
    <n v="497069.4"/>
    <n v="1205.54"/>
  </r>
  <r>
    <x v="3"/>
    <x v="1"/>
    <s v="Connections"/>
    <x v="1"/>
    <n v="562940"/>
    <n v="5119606"/>
    <n v="13686"/>
  </r>
  <r>
    <x v="3"/>
    <x v="1"/>
    <s v="Connections"/>
    <x v="2"/>
    <n v="111582"/>
    <n v="2221667"/>
    <n v="0"/>
  </r>
  <r>
    <x v="3"/>
    <x v="1"/>
    <s v="Customers"/>
    <x v="3"/>
    <n v="3194181"/>
    <n v="103858081.09"/>
    <n v="0"/>
  </r>
  <r>
    <x v="3"/>
    <x v="1"/>
    <s v="Customers"/>
    <x v="4"/>
    <n v="3936315"/>
    <n v="364480891.05000001"/>
    <n v="895886.08"/>
  </r>
  <r>
    <x v="3"/>
    <x v="1"/>
    <s v="Customers"/>
    <x v="5"/>
    <n v="1632486"/>
    <n v="281637471"/>
    <n v="436453"/>
  </r>
  <r>
    <x v="3"/>
    <x v="1"/>
    <s v="Customers"/>
    <x v="6"/>
    <n v="11984269"/>
    <n v="254829614.97"/>
    <n v="0"/>
  </r>
  <r>
    <x v="3"/>
    <x v="1"/>
    <s v="Customers"/>
    <x v="7"/>
    <n v="0"/>
    <n v="0"/>
    <n v="0"/>
  </r>
  <r>
    <x v="3"/>
    <x v="2"/>
    <s v="Connections"/>
    <x v="8"/>
    <n v="0"/>
    <n v="0"/>
    <n v="0"/>
  </r>
  <r>
    <x v="3"/>
    <x v="2"/>
    <s v="Connections"/>
    <x v="0"/>
    <n v="53929"/>
    <n v="476323"/>
    <n v="1324"/>
  </r>
  <r>
    <x v="3"/>
    <x v="2"/>
    <s v="Connections"/>
    <x v="1"/>
    <n v="534670"/>
    <n v="4352580"/>
    <n v="11695"/>
  </r>
  <r>
    <x v="3"/>
    <x v="2"/>
    <s v="Connections"/>
    <x v="2"/>
    <n v="114046"/>
    <n v="2156982"/>
    <n v="0"/>
  </r>
  <r>
    <x v="3"/>
    <x v="2"/>
    <s v="Customers"/>
    <x v="3"/>
    <n v="3115336"/>
    <n v="98894799"/>
    <n v="0"/>
  </r>
  <r>
    <x v="3"/>
    <x v="2"/>
    <s v="Customers"/>
    <x v="4"/>
    <n v="3762477"/>
    <n v="338591373"/>
    <n v="831795"/>
  </r>
  <r>
    <x v="3"/>
    <x v="2"/>
    <s v="Customers"/>
    <x v="5"/>
    <n v="1912623"/>
    <n v="289478994"/>
    <n v="479867"/>
  </r>
  <r>
    <x v="3"/>
    <x v="2"/>
    <s v="Customers"/>
    <x v="6"/>
    <n v="11771917"/>
    <n v="243571743"/>
    <n v="0"/>
  </r>
  <r>
    <x v="3"/>
    <x v="2"/>
    <s v="Customers"/>
    <x v="7"/>
    <n v="0"/>
    <n v="0"/>
    <n v="0"/>
  </r>
  <r>
    <x v="3"/>
    <x v="3"/>
    <s v="Connections"/>
    <x v="8"/>
    <n v="0"/>
    <n v="0"/>
    <n v="0"/>
  </r>
  <r>
    <x v="3"/>
    <x v="3"/>
    <s v="Connections"/>
    <x v="0"/>
    <n v="55833"/>
    <n v="454812"/>
    <n v="1303"/>
  </r>
  <r>
    <x v="3"/>
    <x v="3"/>
    <s v="Connections"/>
    <x v="1"/>
    <n v="510793"/>
    <n v="3664818"/>
    <n v="10173"/>
  </r>
  <r>
    <x v="3"/>
    <x v="3"/>
    <s v="Connections"/>
    <x v="2"/>
    <n v="118622"/>
    <n v="2058340"/>
    <n v="0"/>
  </r>
  <r>
    <x v="3"/>
    <x v="3"/>
    <s v="Customers"/>
    <x v="3"/>
    <n v="3279282"/>
    <n v="102384914"/>
    <n v="0"/>
  </r>
  <r>
    <x v="3"/>
    <x v="3"/>
    <s v="Customers"/>
    <x v="4"/>
    <n v="3919570"/>
    <n v="336438106"/>
    <n v="823282"/>
  </r>
  <r>
    <x v="3"/>
    <x v="3"/>
    <s v="Customers"/>
    <x v="5"/>
    <n v="1917751"/>
    <n v="287387432"/>
    <n v="486459"/>
  </r>
  <r>
    <x v="3"/>
    <x v="3"/>
    <s v="Customers"/>
    <x v="6"/>
    <n v="12688910"/>
    <n v="259047259"/>
    <n v="0"/>
  </r>
  <r>
    <x v="3"/>
    <x v="3"/>
    <s v="Customers"/>
    <x v="7"/>
    <n v="0"/>
    <n v="0"/>
    <n v="0"/>
  </r>
  <r>
    <x v="3"/>
    <x v="4"/>
    <s v="Connections"/>
    <x v="8"/>
    <n v="0"/>
    <n v="0"/>
    <n v="0"/>
  </r>
  <r>
    <x v="3"/>
    <x v="4"/>
    <s v="Connections"/>
    <x v="0"/>
    <n v="53355"/>
    <n v="474594"/>
    <n v="1299"/>
  </r>
  <r>
    <x v="3"/>
    <x v="4"/>
    <s v="Connections"/>
    <x v="1"/>
    <n v="496833"/>
    <n v="3457006"/>
    <n v="9621"/>
  </r>
  <r>
    <x v="3"/>
    <x v="4"/>
    <s v="Connections"/>
    <x v="2"/>
    <n v="115255"/>
    <n v="2202857"/>
    <n v="0"/>
  </r>
  <r>
    <x v="3"/>
    <x v="4"/>
    <s v="Customers"/>
    <x v="3"/>
    <n v="3180913"/>
    <n v="101723566"/>
    <n v="0"/>
  </r>
  <r>
    <x v="3"/>
    <x v="4"/>
    <s v="Customers"/>
    <x v="4"/>
    <n v="3668645"/>
    <n v="324989625"/>
    <n v="794193"/>
  </r>
  <r>
    <x v="3"/>
    <x v="4"/>
    <s v="Customers"/>
    <x v="5"/>
    <n v="1893621"/>
    <n v="290955053"/>
    <n v="477954"/>
  </r>
  <r>
    <x v="3"/>
    <x v="4"/>
    <s v="Customers"/>
    <x v="6"/>
    <n v="12394725"/>
    <n v="251122547"/>
    <n v="0"/>
  </r>
  <r>
    <x v="3"/>
    <x v="4"/>
    <s v="Customers"/>
    <x v="7"/>
    <n v="0"/>
    <n v="0"/>
    <n v="0"/>
  </r>
  <r>
    <x v="3"/>
    <x v="5"/>
    <s v="Connections"/>
    <x v="8"/>
    <n v="0"/>
    <n v="0"/>
    <n v="0"/>
  </r>
  <r>
    <x v="3"/>
    <x v="5"/>
    <s v="Connections"/>
    <x v="0"/>
    <n v="50246"/>
    <n v="439107"/>
    <n v="1196"/>
  </r>
  <r>
    <x v="3"/>
    <x v="5"/>
    <s v="Connections"/>
    <x v="1"/>
    <n v="504910"/>
    <n v="3449208"/>
    <n v="9569"/>
  </r>
  <r>
    <x v="3"/>
    <x v="5"/>
    <s v="Connections"/>
    <x v="2"/>
    <n v="115757"/>
    <n v="2209115"/>
    <n v="0"/>
  </r>
  <r>
    <x v="3"/>
    <x v="5"/>
    <s v="Customers"/>
    <x v="3"/>
    <n v="3173706"/>
    <n v="94820550"/>
    <n v="0"/>
  </r>
  <r>
    <x v="3"/>
    <x v="5"/>
    <s v="Customers"/>
    <x v="4"/>
    <n v="3838643"/>
    <n v="304457503"/>
    <n v="752808"/>
  </r>
  <r>
    <x v="3"/>
    <x v="5"/>
    <s v="Customers"/>
    <x v="5"/>
    <n v="1910629"/>
    <n v="281204845"/>
    <n v="461493"/>
  </r>
  <r>
    <x v="3"/>
    <x v="5"/>
    <s v="Customers"/>
    <x v="6"/>
    <n v="12831261"/>
    <n v="270338602"/>
    <n v="0"/>
  </r>
  <r>
    <x v="3"/>
    <x v="5"/>
    <s v="Customers"/>
    <x v="7"/>
    <n v="0"/>
    <n v="0"/>
    <n v="0"/>
  </r>
  <r>
    <x v="3"/>
    <x v="6"/>
    <s v="Connections"/>
    <x v="8"/>
    <n v="0"/>
    <n v="0"/>
    <n v="0"/>
  </r>
  <r>
    <x v="3"/>
    <x v="6"/>
    <s v="Connections"/>
    <x v="0"/>
    <n v="51351"/>
    <n v="433168"/>
    <n v="1187"/>
  </r>
  <r>
    <x v="3"/>
    <x v="6"/>
    <s v="Connections"/>
    <x v="1"/>
    <n v="506835"/>
    <n v="3351425"/>
    <n v="9338"/>
  </r>
  <r>
    <x v="3"/>
    <x v="6"/>
    <s v="Connections"/>
    <x v="2"/>
    <n v="114925"/>
    <n v="2181431"/>
    <n v="0"/>
  </r>
  <r>
    <x v="3"/>
    <x v="6"/>
    <s v="Customers"/>
    <x v="3"/>
    <n v="3277817"/>
    <n v="98943527"/>
    <n v="0"/>
  </r>
  <r>
    <x v="3"/>
    <x v="6"/>
    <s v="Customers"/>
    <x v="4"/>
    <n v="3969398"/>
    <n v="311340582"/>
    <n v="769235"/>
  </r>
  <r>
    <x v="3"/>
    <x v="6"/>
    <s v="Customers"/>
    <x v="5"/>
    <n v="1955336"/>
    <n v="266221943"/>
    <n v="471315"/>
  </r>
  <r>
    <x v="3"/>
    <x v="6"/>
    <s v="Customers"/>
    <x v="6"/>
    <n v="12936407"/>
    <n v="275475838"/>
    <n v="0"/>
  </r>
  <r>
    <x v="3"/>
    <x v="6"/>
    <s v="Customers"/>
    <x v="7"/>
    <n v="0"/>
    <n v="0"/>
    <n v="0"/>
  </r>
  <r>
    <x v="3"/>
    <x v="7"/>
    <s v="Connections"/>
    <x v="8"/>
    <n v="0"/>
    <n v="0"/>
    <n v="0"/>
  </r>
  <r>
    <x v="3"/>
    <x v="7"/>
    <s v="Connections"/>
    <x v="0"/>
    <n v="52893"/>
    <n v="428801"/>
    <n v="1175"/>
  </r>
  <r>
    <x v="3"/>
    <x v="7"/>
    <s v="Connections"/>
    <x v="1"/>
    <n v="509660"/>
    <n v="3056551"/>
    <n v="7854"/>
  </r>
  <r>
    <x v="3"/>
    <x v="7"/>
    <s v="Connections"/>
    <x v="2"/>
    <n v="117621"/>
    <n v="2168626"/>
    <n v="0"/>
  </r>
  <r>
    <x v="3"/>
    <x v="7"/>
    <s v="Customers"/>
    <x v="3"/>
    <n v="3487924"/>
    <n v="103737562"/>
    <n v="0"/>
  </r>
  <r>
    <x v="3"/>
    <x v="7"/>
    <s v="Customers"/>
    <x v="4"/>
    <n v="4168714"/>
    <n v="310658091"/>
    <n v="773584"/>
  </r>
  <r>
    <x v="3"/>
    <x v="7"/>
    <s v="Customers"/>
    <x v="5"/>
    <n v="2011988"/>
    <n v="269705146"/>
    <n v="454790"/>
  </r>
  <r>
    <x v="3"/>
    <x v="7"/>
    <s v="Customers"/>
    <x v="6"/>
    <n v="13475953"/>
    <n v="274162832"/>
    <n v="0"/>
  </r>
  <r>
    <x v="3"/>
    <x v="7"/>
    <s v="Customers"/>
    <x v="7"/>
    <n v="0"/>
    <n v="0"/>
    <n v="0"/>
  </r>
  <r>
    <x v="3"/>
    <x v="8"/>
    <s v="Connections"/>
    <x v="8"/>
    <n v="0"/>
    <n v="0"/>
    <n v="0"/>
  </r>
  <r>
    <x v="3"/>
    <x v="8"/>
    <s v="Connections"/>
    <x v="0"/>
    <n v="57037"/>
    <n v="419472"/>
    <n v="1150"/>
  </r>
  <r>
    <x v="3"/>
    <x v="8"/>
    <s v="Connections"/>
    <x v="1"/>
    <n v="534275"/>
    <n v="2988861"/>
    <n v="8395"/>
  </r>
  <r>
    <x v="3"/>
    <x v="8"/>
    <s v="Connections"/>
    <x v="2"/>
    <n v="98344"/>
    <n v="2179709"/>
    <n v="0"/>
  </r>
  <r>
    <x v="3"/>
    <x v="8"/>
    <s v="Customers"/>
    <x v="3"/>
    <n v="3698423"/>
    <n v="100715452"/>
    <n v="0"/>
  </r>
  <r>
    <x v="3"/>
    <x v="8"/>
    <s v="Customers"/>
    <x v="4"/>
    <n v="4731238"/>
    <n v="301507224"/>
    <n v="751204"/>
  </r>
  <r>
    <x v="3"/>
    <x v="8"/>
    <s v="Customers"/>
    <x v="5"/>
    <n v="1993436"/>
    <n v="275784305"/>
    <n v="484204"/>
  </r>
  <r>
    <x v="3"/>
    <x v="8"/>
    <s v="Customers"/>
    <x v="6"/>
    <n v="14427701"/>
    <n v="255897910"/>
    <n v="0"/>
  </r>
  <r>
    <x v="3"/>
    <x v="8"/>
    <s v="Customers"/>
    <x v="7"/>
    <n v="0"/>
    <n v="0"/>
    <n v="0"/>
  </r>
  <r>
    <x v="4"/>
    <x v="0"/>
    <s v="Connections"/>
    <x v="8"/>
    <n v="0"/>
    <n v="0"/>
    <n v="0"/>
  </r>
  <r>
    <x v="4"/>
    <x v="0"/>
    <s v="Connections"/>
    <x v="0"/>
    <n v="0"/>
    <n v="0"/>
    <n v="0"/>
  </r>
  <r>
    <x v="4"/>
    <x v="0"/>
    <s v="Connections"/>
    <x v="1"/>
    <n v="229170.75"/>
    <n v="9918768"/>
    <n v="27667"/>
  </r>
  <r>
    <x v="4"/>
    <x v="0"/>
    <s v="Connections"/>
    <x v="2"/>
    <n v="109588.3"/>
    <n v="3091043"/>
    <n v="0"/>
  </r>
  <r>
    <x v="4"/>
    <x v="0"/>
    <s v="Customers"/>
    <x v="3"/>
    <n v="3881113.64"/>
    <n v="168383559"/>
    <n v="1615"/>
  </r>
  <r>
    <x v="4"/>
    <x v="0"/>
    <s v="Customers"/>
    <x v="4"/>
    <n v="7098025.5999999996"/>
    <n v="901690816"/>
    <n v="2390335"/>
  </r>
  <r>
    <x v="4"/>
    <x v="0"/>
    <s v="Customers"/>
    <x v="5"/>
    <n v="0"/>
    <n v="0"/>
    <n v="0"/>
  </r>
  <r>
    <x v="4"/>
    <x v="0"/>
    <s v="Customers"/>
    <x v="6"/>
    <n v="17515273.34"/>
    <n v="529430951"/>
    <n v="0"/>
  </r>
  <r>
    <x v="4"/>
    <x v="0"/>
    <s v="Customers"/>
    <x v="7"/>
    <n v="0"/>
    <n v="0"/>
    <n v="0"/>
  </r>
  <r>
    <x v="4"/>
    <x v="1"/>
    <s v="Connections"/>
    <x v="8"/>
    <n v="0"/>
    <n v="0"/>
    <n v="0"/>
  </r>
  <r>
    <x v="4"/>
    <x v="1"/>
    <s v="Connections"/>
    <x v="0"/>
    <n v="0"/>
    <n v="0"/>
    <n v="0"/>
  </r>
  <r>
    <x v="4"/>
    <x v="1"/>
    <s v="Connections"/>
    <x v="1"/>
    <n v="233243.25"/>
    <n v="9945983"/>
    <n v="27658"/>
  </r>
  <r>
    <x v="4"/>
    <x v="1"/>
    <s v="Connections"/>
    <x v="2"/>
    <n v="111960.35"/>
    <n v="3115068"/>
    <n v="0"/>
  </r>
  <r>
    <x v="4"/>
    <x v="1"/>
    <s v="Customers"/>
    <x v="3"/>
    <n v="3930050.9"/>
    <n v="168159643"/>
    <n v="4879"/>
  </r>
  <r>
    <x v="4"/>
    <x v="1"/>
    <s v="Customers"/>
    <x v="4"/>
    <n v="7319540.1500000004"/>
    <n v="913512381"/>
    <n v="2419150"/>
  </r>
  <r>
    <x v="4"/>
    <x v="1"/>
    <s v="Customers"/>
    <x v="5"/>
    <n v="0"/>
    <n v="0"/>
    <n v="0"/>
  </r>
  <r>
    <x v="4"/>
    <x v="1"/>
    <s v="Customers"/>
    <x v="6"/>
    <n v="17965125.66"/>
    <n v="543441721"/>
    <n v="0"/>
  </r>
  <r>
    <x v="4"/>
    <x v="1"/>
    <s v="Customers"/>
    <x v="7"/>
    <n v="0"/>
    <n v="0"/>
    <n v="0"/>
  </r>
  <r>
    <x v="4"/>
    <x v="2"/>
    <s v="Connections"/>
    <x v="8"/>
    <n v="0"/>
    <n v="0"/>
    <n v="0"/>
  </r>
  <r>
    <x v="4"/>
    <x v="2"/>
    <s v="Connections"/>
    <x v="0"/>
    <n v="0"/>
    <n v="0"/>
    <n v="0"/>
  </r>
  <r>
    <x v="4"/>
    <x v="2"/>
    <s v="Connections"/>
    <x v="1"/>
    <n v="235981.91"/>
    <n v="9606332"/>
    <n v="26971"/>
  </r>
  <r>
    <x v="4"/>
    <x v="2"/>
    <s v="Connections"/>
    <x v="2"/>
    <n v="114311.09"/>
    <n v="3130312"/>
    <n v="0"/>
  </r>
  <r>
    <x v="4"/>
    <x v="2"/>
    <s v="Customers"/>
    <x v="3"/>
    <n v="4177214.31"/>
    <n v="165968773"/>
    <n v="0"/>
  </r>
  <r>
    <x v="4"/>
    <x v="2"/>
    <s v="Customers"/>
    <x v="4"/>
    <n v="7307782.0700000003"/>
    <n v="878667071"/>
    <n v="2376074"/>
  </r>
  <r>
    <x v="4"/>
    <x v="2"/>
    <s v="Customers"/>
    <x v="5"/>
    <n v="0"/>
    <n v="0"/>
    <n v="0"/>
  </r>
  <r>
    <x v="4"/>
    <x v="2"/>
    <s v="Customers"/>
    <x v="6"/>
    <n v="18278640.649999999"/>
    <n v="499660804"/>
    <n v="0"/>
  </r>
  <r>
    <x v="4"/>
    <x v="2"/>
    <s v="Customers"/>
    <x v="7"/>
    <n v="0"/>
    <n v="0"/>
    <n v="0"/>
  </r>
  <r>
    <x v="4"/>
    <x v="3"/>
    <s v="Connections"/>
    <x v="8"/>
    <n v="0"/>
    <n v="0"/>
    <n v="0"/>
  </r>
  <r>
    <x v="4"/>
    <x v="3"/>
    <s v="Connections"/>
    <x v="0"/>
    <n v="0"/>
    <n v="0"/>
    <n v="0"/>
  </r>
  <r>
    <x v="4"/>
    <x v="3"/>
    <s v="Connections"/>
    <x v="1"/>
    <n v="250495.06"/>
    <n v="6528023"/>
    <n v="18201"/>
  </r>
  <r>
    <x v="4"/>
    <x v="3"/>
    <s v="Connections"/>
    <x v="2"/>
    <n v="107140.42"/>
    <n v="3138760"/>
    <n v="0"/>
  </r>
  <r>
    <x v="4"/>
    <x v="3"/>
    <s v="Customers"/>
    <x v="3"/>
    <n v="4235282.9800000004"/>
    <n v="173151275"/>
    <n v="0"/>
  </r>
  <r>
    <x v="4"/>
    <x v="3"/>
    <s v="Customers"/>
    <x v="4"/>
    <n v="7528496.5099999998"/>
    <n v="878675189"/>
    <n v="2378408"/>
  </r>
  <r>
    <x v="4"/>
    <x v="3"/>
    <s v="Customers"/>
    <x v="5"/>
    <n v="0"/>
    <n v="0"/>
    <n v="0"/>
  </r>
  <r>
    <x v="4"/>
    <x v="3"/>
    <s v="Customers"/>
    <x v="6"/>
    <n v="18859570.48"/>
    <n v="535270676"/>
    <n v="0"/>
  </r>
  <r>
    <x v="4"/>
    <x v="3"/>
    <s v="Customers"/>
    <x v="7"/>
    <n v="0"/>
    <n v="0"/>
    <n v="0"/>
  </r>
  <r>
    <x v="4"/>
    <x v="4"/>
    <s v="Connections"/>
    <x v="8"/>
    <n v="0"/>
    <n v="0"/>
    <n v="0"/>
  </r>
  <r>
    <x v="4"/>
    <x v="4"/>
    <s v="Connections"/>
    <x v="0"/>
    <n v="0"/>
    <n v="0"/>
    <n v="0"/>
  </r>
  <r>
    <x v="4"/>
    <x v="4"/>
    <s v="Connections"/>
    <x v="1"/>
    <n v="230883.94"/>
    <n v="5537653"/>
    <n v="15446"/>
  </r>
  <r>
    <x v="4"/>
    <x v="4"/>
    <s v="Connections"/>
    <x v="2"/>
    <n v="116159.43"/>
    <n v="3144305"/>
    <n v="0"/>
  </r>
  <r>
    <x v="4"/>
    <x v="4"/>
    <s v="Customers"/>
    <x v="3"/>
    <n v="4277731.29"/>
    <n v="169313389"/>
    <n v="0"/>
  </r>
  <r>
    <x v="4"/>
    <x v="4"/>
    <s v="Customers"/>
    <x v="4"/>
    <n v="7470865.3799999999"/>
    <n v="843009648"/>
    <n v="2320138"/>
  </r>
  <r>
    <x v="4"/>
    <x v="4"/>
    <s v="Customers"/>
    <x v="5"/>
    <n v="0"/>
    <n v="0"/>
    <n v="0"/>
  </r>
  <r>
    <x v="4"/>
    <x v="4"/>
    <s v="Customers"/>
    <x v="6"/>
    <n v="19038122.98"/>
    <n v="509468913"/>
    <n v="0"/>
  </r>
  <r>
    <x v="4"/>
    <x v="4"/>
    <s v="Customers"/>
    <x v="7"/>
    <n v="0"/>
    <n v="0"/>
    <n v="0"/>
  </r>
  <r>
    <x v="4"/>
    <x v="5"/>
    <s v="Connections"/>
    <x v="8"/>
    <n v="0"/>
    <n v="0"/>
    <n v="0"/>
  </r>
  <r>
    <x v="4"/>
    <x v="5"/>
    <s v="Connections"/>
    <x v="0"/>
    <n v="0"/>
    <n v="0"/>
    <n v="0"/>
  </r>
  <r>
    <x v="4"/>
    <x v="5"/>
    <s v="Connections"/>
    <x v="1"/>
    <n v="304955.03999999998"/>
    <n v="5409837"/>
    <n v="15459"/>
  </r>
  <r>
    <x v="4"/>
    <x v="5"/>
    <s v="Connections"/>
    <x v="2"/>
    <n v="116932.85"/>
    <n v="3140725"/>
    <n v="0"/>
  </r>
  <r>
    <x v="4"/>
    <x v="5"/>
    <s v="Customers"/>
    <x v="3"/>
    <n v="4110432.74"/>
    <n v="153322573"/>
    <n v="0"/>
  </r>
  <r>
    <x v="4"/>
    <x v="5"/>
    <s v="Customers"/>
    <x v="4"/>
    <n v="7169684.9299999997"/>
    <n v="787632948"/>
    <n v="2183217"/>
  </r>
  <r>
    <x v="4"/>
    <x v="5"/>
    <s v="Customers"/>
    <x v="5"/>
    <n v="0"/>
    <n v="0"/>
    <n v="0"/>
  </r>
  <r>
    <x v="4"/>
    <x v="5"/>
    <s v="Customers"/>
    <x v="6"/>
    <n v="18737555.699999999"/>
    <n v="555286630"/>
    <n v="0"/>
  </r>
  <r>
    <x v="4"/>
    <x v="5"/>
    <s v="Customers"/>
    <x v="7"/>
    <n v="0"/>
    <n v="0"/>
    <n v="0"/>
  </r>
  <r>
    <x v="4"/>
    <x v="6"/>
    <s v="Connections"/>
    <x v="8"/>
    <n v="0"/>
    <n v="0"/>
    <n v="0"/>
  </r>
  <r>
    <x v="4"/>
    <x v="6"/>
    <s v="Connections"/>
    <x v="0"/>
    <n v="0"/>
    <n v="0"/>
    <n v="0"/>
  </r>
  <r>
    <x v="4"/>
    <x v="6"/>
    <s v="Connections"/>
    <x v="1"/>
    <n v="206188.27"/>
    <n v="5543827"/>
    <n v="15456"/>
  </r>
  <r>
    <x v="4"/>
    <x v="6"/>
    <s v="Connections"/>
    <x v="2"/>
    <n v="128115.73"/>
    <n v="3135180"/>
    <n v="0"/>
  </r>
  <r>
    <x v="4"/>
    <x v="6"/>
    <s v="Customers"/>
    <x v="3"/>
    <n v="4382638.04"/>
    <n v="156917865"/>
    <n v="0"/>
  </r>
  <r>
    <x v="4"/>
    <x v="6"/>
    <s v="Customers"/>
    <x v="4"/>
    <n v="7526354.3099999996"/>
    <n v="797368548"/>
    <n v="2160312"/>
  </r>
  <r>
    <x v="4"/>
    <x v="6"/>
    <s v="Customers"/>
    <x v="5"/>
    <n v="0"/>
    <n v="0"/>
    <n v="0"/>
  </r>
  <r>
    <x v="4"/>
    <x v="6"/>
    <s v="Customers"/>
    <x v="6"/>
    <n v="20994987.18"/>
    <n v="550878085"/>
    <n v="0"/>
  </r>
  <r>
    <x v="4"/>
    <x v="6"/>
    <s v="Customers"/>
    <x v="7"/>
    <n v="0"/>
    <n v="0"/>
    <n v="0"/>
  </r>
  <r>
    <x v="4"/>
    <x v="7"/>
    <s v="Connections"/>
    <x v="8"/>
    <n v="0"/>
    <n v="0"/>
    <n v="0"/>
  </r>
  <r>
    <x v="4"/>
    <x v="7"/>
    <s v="Connections"/>
    <x v="0"/>
    <n v="0"/>
    <n v="0"/>
    <n v="0"/>
  </r>
  <r>
    <x v="4"/>
    <x v="7"/>
    <s v="Connections"/>
    <x v="1"/>
    <n v="182256.65"/>
    <n v="5550156"/>
    <n v="15475"/>
  </r>
  <r>
    <x v="4"/>
    <x v="7"/>
    <s v="Connections"/>
    <x v="2"/>
    <n v="121768.03"/>
    <n v="3146744"/>
    <n v="0"/>
  </r>
  <r>
    <x v="4"/>
    <x v="7"/>
    <s v="Customers"/>
    <x v="3"/>
    <n v="4649336.45"/>
    <n v="167739016"/>
    <n v="0"/>
  </r>
  <r>
    <x v="4"/>
    <x v="7"/>
    <s v="Customers"/>
    <x v="4"/>
    <n v="7780797.3300000001"/>
    <n v="812199012"/>
    <n v="2180017"/>
  </r>
  <r>
    <x v="4"/>
    <x v="7"/>
    <s v="Customers"/>
    <x v="5"/>
    <n v="0"/>
    <n v="0"/>
    <n v="0"/>
  </r>
  <r>
    <x v="4"/>
    <x v="7"/>
    <s v="Customers"/>
    <x v="6"/>
    <n v="21648326.43"/>
    <n v="543063322"/>
    <n v="0"/>
  </r>
  <r>
    <x v="4"/>
    <x v="7"/>
    <s v="Customers"/>
    <x v="7"/>
    <n v="0"/>
    <n v="0"/>
    <n v="0"/>
  </r>
  <r>
    <x v="4"/>
    <x v="8"/>
    <s v="Connections"/>
    <x v="8"/>
    <n v="0"/>
    <n v="0"/>
    <n v="0"/>
  </r>
  <r>
    <x v="4"/>
    <x v="8"/>
    <s v="Connections"/>
    <x v="0"/>
    <n v="0"/>
    <n v="0"/>
    <n v="0"/>
  </r>
  <r>
    <x v="4"/>
    <x v="8"/>
    <s v="Connections"/>
    <x v="1"/>
    <n v="188424.77"/>
    <n v="5553781"/>
    <n v="15484"/>
  </r>
  <r>
    <x v="4"/>
    <x v="8"/>
    <s v="Connections"/>
    <x v="2"/>
    <n v="122495.63"/>
    <n v="3168511"/>
    <n v="0"/>
  </r>
  <r>
    <x v="4"/>
    <x v="8"/>
    <s v="Customers"/>
    <x v="3"/>
    <n v="4854053.12"/>
    <n v="169521839"/>
    <n v="0"/>
  </r>
  <r>
    <x v="4"/>
    <x v="8"/>
    <s v="Customers"/>
    <x v="4"/>
    <n v="7850879.1600000001"/>
    <n v="785675948"/>
    <n v="2133863"/>
  </r>
  <r>
    <x v="4"/>
    <x v="8"/>
    <s v="Customers"/>
    <x v="5"/>
    <n v="0"/>
    <n v="0"/>
    <n v="0"/>
  </r>
  <r>
    <x v="4"/>
    <x v="8"/>
    <s v="Customers"/>
    <x v="6"/>
    <n v="22404378.940000001"/>
    <n v="520495249"/>
    <n v="0"/>
  </r>
  <r>
    <x v="4"/>
    <x v="8"/>
    <s v="Customers"/>
    <x v="7"/>
    <n v="0"/>
    <n v="0"/>
    <n v="0"/>
  </r>
  <r>
    <x v="5"/>
    <x v="0"/>
    <s v="Connections"/>
    <x v="8"/>
    <n v="0"/>
    <n v="0"/>
    <n v="0"/>
  </r>
  <r>
    <x v="5"/>
    <x v="0"/>
    <s v="Connections"/>
    <x v="0"/>
    <n v="57479.47"/>
    <n v="690656.67"/>
    <n v="2268"/>
  </r>
  <r>
    <x v="5"/>
    <x v="0"/>
    <s v="Connections"/>
    <x v="1"/>
    <n v="452385.57"/>
    <n v="3697574.93"/>
    <n v="11209"/>
  </r>
  <r>
    <x v="5"/>
    <x v="0"/>
    <s v="Connections"/>
    <x v="2"/>
    <n v="78373.990000000005"/>
    <n v="1500542.32"/>
    <n v="0"/>
  </r>
  <r>
    <x v="5"/>
    <x v="0"/>
    <s v="Customers"/>
    <x v="3"/>
    <n v="2399395.4900000002"/>
    <n v="68487698.590000004"/>
    <n v="0"/>
  </r>
  <r>
    <x v="5"/>
    <x v="0"/>
    <s v="Customers"/>
    <x v="4"/>
    <n v="4363282.67"/>
    <n v="199846713.58000001"/>
    <n v="628888"/>
  </r>
  <r>
    <x v="5"/>
    <x v="0"/>
    <s v="Customers"/>
    <x v="5"/>
    <n v="0"/>
    <n v="0"/>
    <n v="0"/>
  </r>
  <r>
    <x v="5"/>
    <x v="0"/>
    <s v="Customers"/>
    <x v="6"/>
    <n v="10166975.51"/>
    <n v="199739669.09"/>
    <n v="0"/>
  </r>
  <r>
    <x v="5"/>
    <x v="0"/>
    <s v="Customers"/>
    <x v="7"/>
    <n v="0"/>
    <n v="0"/>
    <n v="0"/>
  </r>
  <r>
    <x v="5"/>
    <x v="1"/>
    <s v="Connections"/>
    <x v="8"/>
    <n v="0"/>
    <n v="0"/>
    <n v="0"/>
  </r>
  <r>
    <x v="5"/>
    <x v="1"/>
    <s v="Connections"/>
    <x v="0"/>
    <n v="56917.77"/>
    <n v="667141.85"/>
    <n v="2172.84"/>
  </r>
  <r>
    <x v="5"/>
    <x v="1"/>
    <s v="Connections"/>
    <x v="1"/>
    <n v="409327.11"/>
    <n v="2159285.84"/>
    <n v="6413.6"/>
  </r>
  <r>
    <x v="5"/>
    <x v="1"/>
    <s v="Connections"/>
    <x v="2"/>
    <n v="51869.64"/>
    <n v="1416419.38"/>
    <n v="0"/>
  </r>
  <r>
    <x v="5"/>
    <x v="1"/>
    <s v="Customers"/>
    <x v="3"/>
    <n v="2448265.12"/>
    <n v="69095397.390000001"/>
    <n v="0"/>
  </r>
  <r>
    <x v="5"/>
    <x v="1"/>
    <s v="Customers"/>
    <x v="4"/>
    <n v="4223542.8600000003"/>
    <n v="191444612.94999999"/>
    <n v="596412.11"/>
  </r>
  <r>
    <x v="5"/>
    <x v="1"/>
    <s v="Customers"/>
    <x v="5"/>
    <n v="0"/>
    <n v="0"/>
    <n v="0"/>
  </r>
  <r>
    <x v="5"/>
    <x v="1"/>
    <s v="Customers"/>
    <x v="6"/>
    <n v="10502846.310000001"/>
    <n v="202182964.06"/>
    <n v="0"/>
  </r>
  <r>
    <x v="5"/>
    <x v="1"/>
    <s v="Customers"/>
    <x v="7"/>
    <n v="0"/>
    <n v="0"/>
    <n v="0"/>
  </r>
  <r>
    <x v="5"/>
    <x v="2"/>
    <s v="Connections"/>
    <x v="0"/>
    <n v="57516.160000000003"/>
    <n v="631149.96"/>
    <n v="2037.97"/>
  </r>
  <r>
    <x v="5"/>
    <x v="2"/>
    <s v="Connections"/>
    <x v="1"/>
    <n v="305986.86"/>
    <n v="1392668.25"/>
    <n v="4209.0200000000004"/>
  </r>
  <r>
    <x v="5"/>
    <x v="2"/>
    <s v="Connections"/>
    <x v="2"/>
    <n v="62889.7"/>
    <n v="1308270.23"/>
    <n v="0"/>
  </r>
  <r>
    <x v="5"/>
    <x v="2"/>
    <s v="Customers"/>
    <x v="3"/>
    <n v="2693768.79"/>
    <n v="66385178.090000004"/>
    <n v="0"/>
  </r>
  <r>
    <x v="5"/>
    <x v="2"/>
    <s v="Customers"/>
    <x v="4"/>
    <n v="4541994.9400000004"/>
    <n v="185980426.05000001"/>
    <n v="588371.80000000005"/>
  </r>
  <r>
    <x v="5"/>
    <x v="2"/>
    <s v="Customers"/>
    <x v="5"/>
    <n v="0"/>
    <n v="0"/>
    <n v="0"/>
  </r>
  <r>
    <x v="5"/>
    <x v="2"/>
    <s v="Customers"/>
    <x v="6"/>
    <n v="11246292.23"/>
    <n v="192333396.59"/>
    <n v="0"/>
  </r>
  <r>
    <x v="5"/>
    <x v="2"/>
    <s v="Customers"/>
    <x v="7"/>
    <n v="0"/>
    <n v="0"/>
    <n v="0"/>
  </r>
  <r>
    <x v="5"/>
    <x v="3"/>
    <s v="Connections"/>
    <x v="0"/>
    <n v="57142.45"/>
    <n v="606042.11878442497"/>
    <n v="1951.29"/>
  </r>
  <r>
    <x v="5"/>
    <x v="3"/>
    <s v="Connections"/>
    <x v="1"/>
    <n v="347647.56"/>
    <n v="1390046.9695156701"/>
    <n v="4251.7700000000004"/>
  </r>
  <r>
    <x v="5"/>
    <x v="3"/>
    <s v="Connections"/>
    <x v="2"/>
    <n v="61112.54"/>
    <n v="1307306.2"/>
    <n v="0"/>
  </r>
  <r>
    <x v="5"/>
    <x v="3"/>
    <s v="Customers"/>
    <x v="3"/>
    <n v="2596458.23"/>
    <n v="68552190.569999993"/>
    <n v="0"/>
  </r>
  <r>
    <x v="5"/>
    <x v="3"/>
    <s v="Customers"/>
    <x v="4"/>
    <n v="4420724.1500000004"/>
    <n v="186317853.54282799"/>
    <n v="580250.93999999994"/>
  </r>
  <r>
    <x v="5"/>
    <x v="3"/>
    <s v="Customers"/>
    <x v="5"/>
    <n v="0"/>
    <n v="0"/>
    <n v="0"/>
  </r>
  <r>
    <x v="5"/>
    <x v="3"/>
    <s v="Customers"/>
    <x v="6"/>
    <n v="11479645.75"/>
    <n v="213384791.97720599"/>
    <n v="0"/>
  </r>
  <r>
    <x v="5"/>
    <x v="3"/>
    <s v="Customers"/>
    <x v="7"/>
    <n v="0"/>
    <n v="0"/>
    <n v="0"/>
  </r>
  <r>
    <x v="5"/>
    <x v="4"/>
    <s v="Connections"/>
    <x v="0"/>
    <n v="55602"/>
    <n v="565913"/>
    <n v="1856"/>
  </r>
  <r>
    <x v="5"/>
    <x v="4"/>
    <s v="Connections"/>
    <x v="1"/>
    <n v="304262"/>
    <n v="1401778"/>
    <n v="4286"/>
  </r>
  <r>
    <x v="5"/>
    <x v="4"/>
    <s v="Connections"/>
    <x v="2"/>
    <n v="61562"/>
    <n v="1299487"/>
    <n v="0"/>
  </r>
  <r>
    <x v="5"/>
    <x v="4"/>
    <s v="Customers"/>
    <x v="3"/>
    <n v="2627213"/>
    <n v="68296620"/>
    <n v="0"/>
  </r>
  <r>
    <x v="5"/>
    <x v="4"/>
    <s v="Customers"/>
    <x v="4"/>
    <n v="4245281"/>
    <n v="183204908"/>
    <n v="553967"/>
  </r>
  <r>
    <x v="5"/>
    <x v="4"/>
    <s v="Customers"/>
    <x v="5"/>
    <n v="0"/>
    <n v="0"/>
    <n v="0"/>
  </r>
  <r>
    <x v="5"/>
    <x v="4"/>
    <s v="Customers"/>
    <x v="6"/>
    <n v="11581161"/>
    <n v="208333696"/>
    <n v="0"/>
  </r>
  <r>
    <x v="5"/>
    <x v="4"/>
    <s v="Customers"/>
    <x v="7"/>
    <n v="0"/>
    <n v="0"/>
    <n v="0"/>
  </r>
  <r>
    <x v="5"/>
    <x v="5"/>
    <s v="Connections"/>
    <x v="0"/>
    <n v="54050.59"/>
    <n v="525914.78"/>
    <n v="1722.91"/>
  </r>
  <r>
    <x v="5"/>
    <x v="5"/>
    <s v="Connections"/>
    <x v="1"/>
    <n v="430550.48"/>
    <n v="1425844.32"/>
    <n v="4348.49"/>
  </r>
  <r>
    <x v="5"/>
    <x v="5"/>
    <s v="Connections"/>
    <x v="2"/>
    <n v="62371.26"/>
    <n v="1307649.58"/>
    <n v="0"/>
  </r>
  <r>
    <x v="5"/>
    <x v="5"/>
    <s v="Customers"/>
    <x v="3"/>
    <n v="2821686.33"/>
    <n v="63219121.670000002"/>
    <n v="0"/>
  </r>
  <r>
    <x v="5"/>
    <x v="5"/>
    <s v="Customers"/>
    <x v="4"/>
    <n v="3931912.05"/>
    <n v="169630766.96000001"/>
    <n v="527483.82999999996"/>
  </r>
  <r>
    <x v="5"/>
    <x v="5"/>
    <s v="Customers"/>
    <x v="5"/>
    <n v="0"/>
    <n v="0"/>
    <n v="0"/>
  </r>
  <r>
    <x v="5"/>
    <x v="5"/>
    <s v="Customers"/>
    <x v="6"/>
    <n v="12035880.380000001"/>
    <n v="220200219.66"/>
    <n v="0"/>
  </r>
  <r>
    <x v="5"/>
    <x v="5"/>
    <s v="Customers"/>
    <x v="7"/>
    <n v="0"/>
    <n v="0"/>
    <n v="0"/>
  </r>
  <r>
    <x v="5"/>
    <x v="6"/>
    <s v="Connections"/>
    <x v="0"/>
    <n v="54124.5"/>
    <n v="509735.7"/>
    <n v="1675.86"/>
  </r>
  <r>
    <x v="5"/>
    <x v="6"/>
    <s v="Connections"/>
    <x v="1"/>
    <n v="355305.65"/>
    <n v="1423813.54"/>
    <n v="4352.42"/>
  </r>
  <r>
    <x v="5"/>
    <x v="6"/>
    <s v="Connections"/>
    <x v="2"/>
    <n v="58777.85"/>
    <n v="1288662.6200000001"/>
    <n v="0"/>
  </r>
  <r>
    <x v="5"/>
    <x v="6"/>
    <s v="Customers"/>
    <x v="3"/>
    <n v="2665868.7200000002"/>
    <n v="63093119.950000003"/>
    <n v="0"/>
  </r>
  <r>
    <x v="5"/>
    <x v="6"/>
    <s v="Customers"/>
    <x v="4"/>
    <n v="4469243.76"/>
    <n v="173812299.56999999"/>
    <n v="560531.96"/>
  </r>
  <r>
    <x v="5"/>
    <x v="6"/>
    <s v="Customers"/>
    <x v="5"/>
    <n v="0"/>
    <n v="0"/>
    <n v="0"/>
  </r>
  <r>
    <x v="5"/>
    <x v="6"/>
    <s v="Customers"/>
    <x v="6"/>
    <n v="12234979.529999999"/>
    <n v="223186490.06"/>
    <n v="0"/>
  </r>
  <r>
    <x v="5"/>
    <x v="6"/>
    <s v="Customers"/>
    <x v="7"/>
    <n v="0"/>
    <n v="0"/>
    <n v="0"/>
  </r>
  <r>
    <x v="5"/>
    <x v="7"/>
    <s v="Connections"/>
    <x v="0"/>
    <n v="57194.22"/>
    <n v="499744.99"/>
    <n v="1636.33"/>
  </r>
  <r>
    <x v="5"/>
    <x v="7"/>
    <s v="Connections"/>
    <x v="1"/>
    <n v="330519.40000000002"/>
    <n v="1423716.08"/>
    <n v="4352.42"/>
  </r>
  <r>
    <x v="5"/>
    <x v="7"/>
    <s v="Connections"/>
    <x v="2"/>
    <n v="64433.21"/>
    <n v="1284000.5900000001"/>
    <n v="0"/>
  </r>
  <r>
    <x v="5"/>
    <x v="7"/>
    <s v="Customers"/>
    <x v="3"/>
    <n v="2906341.61"/>
    <n v="67968059.879999995"/>
    <n v="0"/>
  </r>
  <r>
    <x v="5"/>
    <x v="7"/>
    <s v="Customers"/>
    <x v="4"/>
    <n v="4926479.76"/>
    <n v="179949732.97"/>
    <n v="570326.93000000005"/>
  </r>
  <r>
    <x v="5"/>
    <x v="7"/>
    <s v="Customers"/>
    <x v="5"/>
    <n v="0"/>
    <n v="0"/>
    <n v="0"/>
  </r>
  <r>
    <x v="5"/>
    <x v="7"/>
    <s v="Customers"/>
    <x v="6"/>
    <n v="13274404.369999999"/>
    <n v="226316453.80000001"/>
    <n v="0"/>
  </r>
  <r>
    <x v="5"/>
    <x v="7"/>
    <s v="Customers"/>
    <x v="7"/>
    <n v="0"/>
    <n v="0"/>
    <n v="0"/>
  </r>
  <r>
    <x v="5"/>
    <x v="8"/>
    <s v="Connections"/>
    <x v="0"/>
    <n v="58649.55"/>
    <n v="492156.56"/>
    <n v="1599.82"/>
  </r>
  <r>
    <x v="5"/>
    <x v="8"/>
    <s v="Connections"/>
    <x v="1"/>
    <n v="373473.69"/>
    <n v="1430413.8"/>
    <n v="4370.1400000000003"/>
  </r>
  <r>
    <x v="5"/>
    <x v="8"/>
    <s v="Connections"/>
    <x v="2"/>
    <n v="66016.490000000005"/>
    <n v="1285502.0900000001"/>
    <n v="0"/>
  </r>
  <r>
    <x v="5"/>
    <x v="8"/>
    <s v="Customers"/>
    <x v="3"/>
    <n v="3037501.17"/>
    <n v="66829175.539999999"/>
    <n v="0"/>
  </r>
  <r>
    <x v="5"/>
    <x v="8"/>
    <s v="Customers"/>
    <x v="4"/>
    <n v="5036490.87"/>
    <n v="181546335.81"/>
    <n v="579214.24"/>
  </r>
  <r>
    <x v="5"/>
    <x v="8"/>
    <s v="Customers"/>
    <x v="5"/>
    <n v="0"/>
    <n v="0"/>
    <n v="0"/>
  </r>
  <r>
    <x v="5"/>
    <x v="8"/>
    <s v="Customers"/>
    <x v="6"/>
    <n v="13874965.130000001"/>
    <n v="219776043.25999999"/>
    <n v="0"/>
  </r>
  <r>
    <x v="5"/>
    <x v="8"/>
    <s v="Customers"/>
    <x v="7"/>
    <n v="0"/>
    <n v="0"/>
    <n v="0"/>
  </r>
  <r>
    <x v="6"/>
    <x v="0"/>
    <s v="Connections"/>
    <x v="8"/>
    <n v="0"/>
    <n v="0"/>
    <n v="0"/>
  </r>
  <r>
    <x v="6"/>
    <x v="0"/>
    <s v="Connections"/>
    <x v="0"/>
    <n v="2910.99"/>
    <n v="39270"/>
    <n v="109.2"/>
  </r>
  <r>
    <x v="6"/>
    <x v="0"/>
    <s v="Connections"/>
    <x v="1"/>
    <n v="62957.49"/>
    <n v="976129"/>
    <n v="2727.2"/>
  </r>
  <r>
    <x v="6"/>
    <x v="0"/>
    <s v="Connections"/>
    <x v="2"/>
    <n v="6719.57"/>
    <n v="563839"/>
    <n v="0"/>
  </r>
  <r>
    <x v="6"/>
    <x v="0"/>
    <s v="Customers"/>
    <x v="3"/>
    <n v="609903.5"/>
    <n v="21408682"/>
    <n v="0"/>
  </r>
  <r>
    <x v="6"/>
    <x v="0"/>
    <s v="Customers"/>
    <x v="4"/>
    <n v="674146.28"/>
    <n v="72940857.650000006"/>
    <n v="190408.22"/>
  </r>
  <r>
    <x v="6"/>
    <x v="0"/>
    <s v="Customers"/>
    <x v="5"/>
    <n v="0"/>
    <n v="0"/>
    <n v="0"/>
  </r>
  <r>
    <x v="6"/>
    <x v="0"/>
    <s v="Customers"/>
    <x v="6"/>
    <n v="1792120.78"/>
    <n v="45096927.600000001"/>
    <n v="0"/>
  </r>
  <r>
    <x v="6"/>
    <x v="0"/>
    <s v="Customers"/>
    <x v="7"/>
    <n v="0"/>
    <n v="0"/>
    <n v="0"/>
  </r>
  <r>
    <x v="6"/>
    <x v="1"/>
    <s v="Connections"/>
    <x v="8"/>
    <n v="0"/>
    <n v="0"/>
    <n v="0"/>
  </r>
  <r>
    <x v="6"/>
    <x v="1"/>
    <s v="Connections"/>
    <x v="0"/>
    <n v="2912.47"/>
    <n v="39303"/>
    <n v="109.2"/>
  </r>
  <r>
    <x v="6"/>
    <x v="1"/>
    <s v="Connections"/>
    <x v="1"/>
    <n v="51807.9"/>
    <n v="566049"/>
    <n v="1555.2"/>
  </r>
  <r>
    <x v="6"/>
    <x v="1"/>
    <s v="Connections"/>
    <x v="2"/>
    <n v="6406.53"/>
    <n v="562067"/>
    <n v="0"/>
  </r>
  <r>
    <x v="6"/>
    <x v="1"/>
    <s v="Customers"/>
    <x v="3"/>
    <n v="664554.65"/>
    <n v="23270826"/>
    <n v="0"/>
  </r>
  <r>
    <x v="6"/>
    <x v="1"/>
    <s v="Customers"/>
    <x v="4"/>
    <n v="609200.43000000005"/>
    <n v="71875959.319999993"/>
    <n v="188716.76"/>
  </r>
  <r>
    <x v="6"/>
    <x v="1"/>
    <s v="Customers"/>
    <x v="5"/>
    <n v="0"/>
    <n v="0"/>
    <n v="0"/>
  </r>
  <r>
    <x v="6"/>
    <x v="1"/>
    <s v="Customers"/>
    <x v="6"/>
    <n v="1790889.97"/>
    <n v="44896468"/>
    <n v="0"/>
  </r>
  <r>
    <x v="6"/>
    <x v="1"/>
    <s v="Customers"/>
    <x v="7"/>
    <n v="0"/>
    <n v="0"/>
    <n v="0"/>
  </r>
  <r>
    <x v="6"/>
    <x v="2"/>
    <s v="Connections"/>
    <x v="8"/>
    <n v="0"/>
    <n v="0"/>
    <n v="0"/>
  </r>
  <r>
    <x v="6"/>
    <x v="2"/>
    <s v="Connections"/>
    <x v="0"/>
    <n v="2763.66"/>
    <n v="36468"/>
    <n v="101.3"/>
  </r>
  <r>
    <x v="6"/>
    <x v="2"/>
    <s v="Connections"/>
    <x v="1"/>
    <n v="71725.77"/>
    <n v="527903"/>
    <n v="1454.9"/>
  </r>
  <r>
    <x v="6"/>
    <x v="2"/>
    <s v="Connections"/>
    <x v="2"/>
    <n v="6676.23"/>
    <n v="563770"/>
    <n v="0"/>
  </r>
  <r>
    <x v="6"/>
    <x v="2"/>
    <s v="Customers"/>
    <x v="3"/>
    <n v="702352.32"/>
    <n v="23043700"/>
    <n v="0"/>
  </r>
  <r>
    <x v="6"/>
    <x v="2"/>
    <s v="Customers"/>
    <x v="4"/>
    <n v="674954.51"/>
    <n v="70216218.700000003"/>
    <n v="182484.02"/>
  </r>
  <r>
    <x v="6"/>
    <x v="2"/>
    <s v="Customers"/>
    <x v="5"/>
    <n v="0"/>
    <n v="0"/>
    <n v="0"/>
  </r>
  <r>
    <x v="6"/>
    <x v="2"/>
    <s v="Customers"/>
    <x v="6"/>
    <n v="1844647.63"/>
    <n v="43231908"/>
    <n v="0"/>
  </r>
  <r>
    <x v="6"/>
    <x v="2"/>
    <s v="Customers"/>
    <x v="7"/>
    <n v="0"/>
    <n v="0"/>
    <n v="0"/>
  </r>
  <r>
    <x v="6"/>
    <x v="3"/>
    <s v="Connections"/>
    <x v="8"/>
    <n v="0"/>
    <n v="0"/>
    <n v="0"/>
  </r>
  <r>
    <x v="6"/>
    <x v="3"/>
    <s v="Connections"/>
    <x v="0"/>
    <n v="3424.65"/>
    <n v="36404"/>
    <n v="101.12"/>
  </r>
  <r>
    <x v="6"/>
    <x v="3"/>
    <s v="Connections"/>
    <x v="1"/>
    <n v="66515.02"/>
    <n v="520134"/>
    <n v="1436.34"/>
  </r>
  <r>
    <x v="6"/>
    <x v="3"/>
    <s v="Connections"/>
    <x v="2"/>
    <n v="7835.08"/>
    <n v="571748"/>
    <n v="0"/>
  </r>
  <r>
    <x v="6"/>
    <x v="3"/>
    <s v="Customers"/>
    <x v="3"/>
    <n v="745494.07"/>
    <n v="23320955"/>
    <n v="0"/>
  </r>
  <r>
    <x v="6"/>
    <x v="3"/>
    <s v="Customers"/>
    <x v="4"/>
    <n v="788620.63"/>
    <n v="72321772.260000005"/>
    <n v="187416.14"/>
  </r>
  <r>
    <x v="6"/>
    <x v="3"/>
    <s v="Customers"/>
    <x v="5"/>
    <n v="0"/>
    <n v="0"/>
    <n v="0"/>
  </r>
  <r>
    <x v="6"/>
    <x v="3"/>
    <s v="Customers"/>
    <x v="6"/>
    <n v="2158726.14"/>
    <n v="46552089"/>
    <n v="0"/>
  </r>
  <r>
    <x v="6"/>
    <x v="3"/>
    <s v="Customers"/>
    <x v="7"/>
    <n v="0"/>
    <n v="0"/>
    <n v="0"/>
  </r>
  <r>
    <x v="6"/>
    <x v="4"/>
    <s v="Connections"/>
    <x v="8"/>
    <n v="0"/>
    <n v="0"/>
    <n v="0"/>
  </r>
  <r>
    <x v="6"/>
    <x v="4"/>
    <s v="Connections"/>
    <x v="0"/>
    <n v="3340.98"/>
    <n v="35562.720000000001"/>
    <n v="98.79"/>
  </r>
  <r>
    <x v="6"/>
    <x v="4"/>
    <s v="Connections"/>
    <x v="1"/>
    <n v="54966.52"/>
    <n v="517703.81"/>
    <n v="1428.6"/>
  </r>
  <r>
    <x v="6"/>
    <x v="4"/>
    <s v="Connections"/>
    <x v="2"/>
    <n v="8091.76"/>
    <n v="585041"/>
    <n v="0"/>
  </r>
  <r>
    <x v="6"/>
    <x v="4"/>
    <s v="Customers"/>
    <x v="3"/>
    <n v="711742.3"/>
    <n v="22669052.390000001"/>
    <n v="0"/>
  </r>
  <r>
    <x v="6"/>
    <x v="4"/>
    <s v="Customers"/>
    <x v="4"/>
    <n v="797751.25"/>
    <n v="70525161.319999993"/>
    <n v="186571.45"/>
  </r>
  <r>
    <x v="6"/>
    <x v="4"/>
    <s v="Customers"/>
    <x v="5"/>
    <n v="0"/>
    <n v="0"/>
    <n v="0"/>
  </r>
  <r>
    <x v="6"/>
    <x v="4"/>
    <s v="Customers"/>
    <x v="6"/>
    <n v="2185778.25"/>
    <n v="45878451"/>
    <n v="0"/>
  </r>
  <r>
    <x v="6"/>
    <x v="4"/>
    <s v="Customers"/>
    <x v="7"/>
    <n v="0"/>
    <n v="0"/>
    <n v="0"/>
  </r>
  <r>
    <x v="6"/>
    <x v="5"/>
    <s v="Connections"/>
    <x v="8"/>
    <n v="0"/>
    <n v="0"/>
    <n v="0"/>
  </r>
  <r>
    <x v="6"/>
    <x v="5"/>
    <s v="Connections"/>
    <x v="0"/>
    <n v="3361.11"/>
    <n v="35580.239999999998"/>
    <n v="98.83"/>
  </r>
  <r>
    <x v="6"/>
    <x v="5"/>
    <s v="Connections"/>
    <x v="1"/>
    <n v="64208.480000000003"/>
    <n v="525998.68999999994"/>
    <n v="1445.09"/>
  </r>
  <r>
    <x v="6"/>
    <x v="5"/>
    <s v="Connections"/>
    <x v="2"/>
    <n v="8206.44"/>
    <n v="589141"/>
    <n v="0"/>
  </r>
  <r>
    <x v="6"/>
    <x v="5"/>
    <s v="Customers"/>
    <x v="3"/>
    <n v="709120.35"/>
    <n v="23240081"/>
    <n v="0"/>
  </r>
  <r>
    <x v="6"/>
    <x v="5"/>
    <s v="Customers"/>
    <x v="4"/>
    <n v="785411.37"/>
    <n v="67738263.709999993"/>
    <n v="181723.58"/>
  </r>
  <r>
    <x v="6"/>
    <x v="5"/>
    <s v="Customers"/>
    <x v="5"/>
    <n v="0"/>
    <n v="0"/>
    <n v="0"/>
  </r>
  <r>
    <x v="6"/>
    <x v="5"/>
    <s v="Customers"/>
    <x v="6"/>
    <n v="2240279.88"/>
    <n v="49496752"/>
    <n v="0"/>
  </r>
  <r>
    <x v="6"/>
    <x v="5"/>
    <s v="Customers"/>
    <x v="7"/>
    <n v="0"/>
    <n v="0"/>
    <n v="0"/>
  </r>
  <r>
    <x v="6"/>
    <x v="6"/>
    <s v="Connections"/>
    <x v="8"/>
    <n v="0"/>
    <n v="0"/>
    <n v="0"/>
  </r>
  <r>
    <x v="6"/>
    <x v="6"/>
    <s v="Connections"/>
    <x v="0"/>
    <n v="3397.31"/>
    <n v="35485"/>
    <n v="98.57"/>
  </r>
  <r>
    <x v="6"/>
    <x v="6"/>
    <s v="Connections"/>
    <x v="1"/>
    <n v="67549.05"/>
    <n v="532298.79"/>
    <n v="1466.78"/>
  </r>
  <r>
    <x v="6"/>
    <x v="6"/>
    <s v="Connections"/>
    <x v="2"/>
    <n v="8789.15"/>
    <n v="619395"/>
    <n v="0"/>
  </r>
  <r>
    <x v="6"/>
    <x v="6"/>
    <s v="Customers"/>
    <x v="3"/>
    <n v="730614.39"/>
    <n v="23835442"/>
    <n v="0"/>
  </r>
  <r>
    <x v="6"/>
    <x v="6"/>
    <s v="Customers"/>
    <x v="4"/>
    <n v="841346.09"/>
    <n v="71319318.299999997"/>
    <n v="190018.68"/>
  </r>
  <r>
    <x v="6"/>
    <x v="6"/>
    <s v="Customers"/>
    <x v="5"/>
    <n v="0"/>
    <n v="0"/>
    <n v="0"/>
  </r>
  <r>
    <x v="6"/>
    <x v="6"/>
    <s v="Customers"/>
    <x v="6"/>
    <n v="2306693.9300000002"/>
    <n v="49937424"/>
    <n v="0"/>
  </r>
  <r>
    <x v="6"/>
    <x v="6"/>
    <s v="Customers"/>
    <x v="7"/>
    <n v="0"/>
    <n v="0"/>
    <n v="0"/>
  </r>
  <r>
    <x v="6"/>
    <x v="7"/>
    <s v="Connections"/>
    <x v="8"/>
    <n v="0"/>
    <n v="0"/>
    <n v="0"/>
  </r>
  <r>
    <x v="6"/>
    <x v="7"/>
    <s v="Connections"/>
    <x v="0"/>
    <n v="3534.79"/>
    <n v="35485"/>
    <n v="98.57"/>
  </r>
  <r>
    <x v="6"/>
    <x v="7"/>
    <s v="Connections"/>
    <x v="1"/>
    <n v="70729.440000000002"/>
    <n v="530325.41"/>
    <n v="1466.16"/>
  </r>
  <r>
    <x v="6"/>
    <x v="7"/>
    <s v="Connections"/>
    <x v="2"/>
    <n v="9228.7099999999991"/>
    <n v="631477"/>
    <n v="0"/>
  </r>
  <r>
    <x v="6"/>
    <x v="7"/>
    <s v="Customers"/>
    <x v="3"/>
    <n v="795541.98"/>
    <n v="25258077"/>
    <n v="0"/>
  </r>
  <r>
    <x v="6"/>
    <x v="7"/>
    <s v="Customers"/>
    <x v="4"/>
    <n v="903582.59"/>
    <n v="70325189.829999998"/>
    <n v="195065.57"/>
  </r>
  <r>
    <x v="6"/>
    <x v="7"/>
    <s v="Customers"/>
    <x v="5"/>
    <n v="0"/>
    <n v="0"/>
    <n v="0"/>
  </r>
  <r>
    <x v="6"/>
    <x v="7"/>
    <s v="Customers"/>
    <x v="6"/>
    <n v="2434034.61"/>
    <n v="50179106"/>
    <n v="0"/>
  </r>
  <r>
    <x v="6"/>
    <x v="7"/>
    <s v="Customers"/>
    <x v="7"/>
    <n v="0"/>
    <n v="0"/>
    <n v="0"/>
  </r>
  <r>
    <x v="6"/>
    <x v="8"/>
    <s v="Connections"/>
    <x v="8"/>
    <n v="0"/>
    <n v="0"/>
    <n v="0"/>
  </r>
  <r>
    <x v="6"/>
    <x v="8"/>
    <s v="Connections"/>
    <x v="0"/>
    <n v="3645.7"/>
    <n v="35153"/>
    <n v="97.65"/>
  </r>
  <r>
    <x v="6"/>
    <x v="8"/>
    <s v="Connections"/>
    <x v="1"/>
    <n v="66435.199999999997"/>
    <n v="534833.89"/>
    <n v="1474.39"/>
  </r>
  <r>
    <x v="6"/>
    <x v="8"/>
    <s v="Connections"/>
    <x v="2"/>
    <n v="9706.1299999999992"/>
    <n v="644042"/>
    <n v="0"/>
  </r>
  <r>
    <x v="6"/>
    <x v="8"/>
    <s v="Customers"/>
    <x v="3"/>
    <n v="818861.33"/>
    <n v="25014670"/>
    <n v="0"/>
  </r>
  <r>
    <x v="6"/>
    <x v="8"/>
    <s v="Customers"/>
    <x v="4"/>
    <n v="929934.33"/>
    <n v="69259412.439999998"/>
    <n v="191782.1"/>
  </r>
  <r>
    <x v="6"/>
    <x v="8"/>
    <s v="Customers"/>
    <x v="5"/>
    <n v="0"/>
    <n v="0"/>
    <n v="0"/>
  </r>
  <r>
    <x v="6"/>
    <x v="8"/>
    <s v="Customers"/>
    <x v="6"/>
    <n v="2533112.38"/>
    <n v="49125070"/>
    <n v="0"/>
  </r>
  <r>
    <x v="6"/>
    <x v="8"/>
    <s v="Customers"/>
    <x v="7"/>
    <n v="0"/>
    <n v="0"/>
    <n v="0"/>
  </r>
  <r>
    <x v="7"/>
    <x v="0"/>
    <s v="Connections"/>
    <x v="8"/>
    <n v="0"/>
    <n v="0"/>
    <n v="0"/>
  </r>
  <r>
    <x v="7"/>
    <x v="0"/>
    <s v="Connections"/>
    <x v="0"/>
    <n v="1861.58"/>
    <n v="23735"/>
    <n v="59"/>
  </r>
  <r>
    <x v="7"/>
    <x v="0"/>
    <s v="Connections"/>
    <x v="1"/>
    <n v="33358.639999999999"/>
    <n v="274259"/>
    <n v="768"/>
  </r>
  <r>
    <x v="7"/>
    <x v="0"/>
    <s v="Connections"/>
    <x v="2"/>
    <n v="1307.1400000000001"/>
    <n v="2892"/>
    <n v="0"/>
  </r>
  <r>
    <x v="7"/>
    <x v="0"/>
    <s v="Customers"/>
    <x v="3"/>
    <n v="158800.67000000001"/>
    <n v="4907587"/>
    <n v="0"/>
  </r>
  <r>
    <x v="7"/>
    <x v="0"/>
    <s v="Customers"/>
    <x v="4"/>
    <n v="97577.86"/>
    <n v="6867603"/>
    <n v="18061"/>
  </r>
  <r>
    <x v="7"/>
    <x v="0"/>
    <s v="Customers"/>
    <x v="5"/>
    <n v="0"/>
    <n v="0"/>
    <n v="0"/>
  </r>
  <r>
    <x v="7"/>
    <x v="0"/>
    <s v="Customers"/>
    <x v="6"/>
    <n v="529765.74"/>
    <n v="13727288"/>
    <n v="0"/>
  </r>
  <r>
    <x v="7"/>
    <x v="0"/>
    <s v="Customers"/>
    <x v="7"/>
    <n v="0"/>
    <n v="0"/>
    <n v="0"/>
  </r>
  <r>
    <x v="7"/>
    <x v="1"/>
    <s v="Connections"/>
    <x v="8"/>
    <n v="0"/>
    <n v="0"/>
    <n v="0"/>
  </r>
  <r>
    <x v="7"/>
    <x v="1"/>
    <s v="Connections"/>
    <x v="0"/>
    <n v="1814.75"/>
    <n v="19993"/>
    <n v="0"/>
  </r>
  <r>
    <x v="7"/>
    <x v="1"/>
    <s v="Connections"/>
    <x v="1"/>
    <n v="33646.660000000003"/>
    <n v="274259"/>
    <n v="0"/>
  </r>
  <r>
    <x v="7"/>
    <x v="1"/>
    <s v="Connections"/>
    <x v="2"/>
    <n v="1317.64"/>
    <n v="2892"/>
    <n v="0"/>
  </r>
  <r>
    <x v="7"/>
    <x v="1"/>
    <s v="Customers"/>
    <x v="3"/>
    <n v="149134.29"/>
    <n v="4617295"/>
    <n v="0"/>
  </r>
  <r>
    <x v="7"/>
    <x v="1"/>
    <s v="Customers"/>
    <x v="4"/>
    <n v="97683.96"/>
    <n v="7048334"/>
    <n v="18738.8"/>
  </r>
  <r>
    <x v="7"/>
    <x v="1"/>
    <s v="Customers"/>
    <x v="5"/>
    <n v="0"/>
    <n v="0"/>
    <n v="0"/>
  </r>
  <r>
    <x v="7"/>
    <x v="1"/>
    <s v="Customers"/>
    <x v="6"/>
    <n v="493866.76"/>
    <n v="12612066"/>
    <n v="0"/>
  </r>
  <r>
    <x v="7"/>
    <x v="1"/>
    <s v="Customers"/>
    <x v="7"/>
    <n v="0"/>
    <n v="0"/>
    <n v="0"/>
  </r>
  <r>
    <x v="7"/>
    <x v="2"/>
    <s v="Connections"/>
    <x v="8"/>
    <n v="0"/>
    <n v="0"/>
    <n v="0"/>
  </r>
  <r>
    <x v="7"/>
    <x v="2"/>
    <s v="Connections"/>
    <x v="0"/>
    <n v="1830.09"/>
    <n v="20629"/>
    <n v="58.69"/>
  </r>
  <r>
    <x v="7"/>
    <x v="2"/>
    <s v="Connections"/>
    <x v="1"/>
    <n v="33516.22"/>
    <n v="274259"/>
    <n v="768"/>
  </r>
  <r>
    <x v="7"/>
    <x v="2"/>
    <s v="Connections"/>
    <x v="2"/>
    <n v="1313.28"/>
    <n v="2892"/>
    <n v="0"/>
  </r>
  <r>
    <x v="7"/>
    <x v="2"/>
    <s v="Customers"/>
    <x v="3"/>
    <n v="148561.31"/>
    <n v="4702580"/>
    <n v="0"/>
  </r>
  <r>
    <x v="7"/>
    <x v="2"/>
    <s v="Customers"/>
    <x v="4"/>
    <n v="93832.77"/>
    <n v="6797046"/>
    <n v="17521.599999999999"/>
  </r>
  <r>
    <x v="7"/>
    <x v="2"/>
    <s v="Customers"/>
    <x v="5"/>
    <n v="0"/>
    <n v="0"/>
    <n v="0"/>
  </r>
  <r>
    <x v="7"/>
    <x v="2"/>
    <s v="Customers"/>
    <x v="6"/>
    <n v="483503.42"/>
    <n v="12775802"/>
    <n v="0"/>
  </r>
  <r>
    <x v="7"/>
    <x v="2"/>
    <s v="Customers"/>
    <x v="7"/>
    <n v="0"/>
    <n v="0"/>
    <n v="0"/>
  </r>
  <r>
    <x v="7"/>
    <x v="3"/>
    <s v="Connections"/>
    <x v="8"/>
    <n v="0"/>
    <n v="0"/>
    <n v="0"/>
  </r>
  <r>
    <x v="7"/>
    <x v="3"/>
    <s v="Connections"/>
    <x v="0"/>
    <n v="1729.46"/>
    <n v="20172"/>
    <n v="55.47"/>
  </r>
  <r>
    <x v="7"/>
    <x v="3"/>
    <s v="Connections"/>
    <x v="1"/>
    <n v="33516.22"/>
    <n v="274259"/>
    <n v="768"/>
  </r>
  <r>
    <x v="7"/>
    <x v="3"/>
    <s v="Connections"/>
    <x v="2"/>
    <n v="1313.28"/>
    <n v="2892"/>
    <n v="0"/>
  </r>
  <r>
    <x v="7"/>
    <x v="3"/>
    <s v="Customers"/>
    <x v="3"/>
    <n v="151518.28"/>
    <n v="4873420"/>
    <n v="0"/>
  </r>
  <r>
    <x v="7"/>
    <x v="3"/>
    <s v="Customers"/>
    <x v="4"/>
    <n v="87114.82"/>
    <n v="5786213"/>
    <n v="16332.58"/>
  </r>
  <r>
    <x v="7"/>
    <x v="3"/>
    <s v="Customers"/>
    <x v="5"/>
    <n v="0"/>
    <n v="0"/>
    <n v="0"/>
  </r>
  <r>
    <x v="7"/>
    <x v="3"/>
    <s v="Customers"/>
    <x v="6"/>
    <n v="493681.76"/>
    <n v="13568560"/>
    <n v="0"/>
  </r>
  <r>
    <x v="7"/>
    <x v="3"/>
    <s v="Customers"/>
    <x v="7"/>
    <n v="0"/>
    <n v="0"/>
    <n v="0"/>
  </r>
  <r>
    <x v="7"/>
    <x v="4"/>
    <s v="Connections"/>
    <x v="8"/>
    <n v="0"/>
    <n v="0"/>
    <n v="0"/>
  </r>
  <r>
    <x v="7"/>
    <x v="4"/>
    <s v="Connections"/>
    <x v="0"/>
    <n v="1917.17"/>
    <n v="19707"/>
    <n v="54"/>
  </r>
  <r>
    <x v="7"/>
    <x v="4"/>
    <s v="Connections"/>
    <x v="1"/>
    <n v="32488.66"/>
    <n v="274259"/>
    <n v="768"/>
  </r>
  <r>
    <x v="7"/>
    <x v="4"/>
    <s v="Connections"/>
    <x v="2"/>
    <n v="1212.54"/>
    <n v="2892"/>
    <n v="0"/>
  </r>
  <r>
    <x v="7"/>
    <x v="4"/>
    <s v="Customers"/>
    <x v="3"/>
    <n v="173816.06"/>
    <n v="4959666"/>
    <n v="0"/>
  </r>
  <r>
    <x v="7"/>
    <x v="4"/>
    <s v="Customers"/>
    <x v="4"/>
    <n v="97464.57"/>
    <n v="5682647"/>
    <n v="15750"/>
  </r>
  <r>
    <x v="7"/>
    <x v="4"/>
    <s v="Customers"/>
    <x v="5"/>
    <n v="0"/>
    <n v="0"/>
    <n v="0"/>
  </r>
  <r>
    <x v="7"/>
    <x v="4"/>
    <s v="Customers"/>
    <x v="6"/>
    <n v="594029.38"/>
    <n v="14383418"/>
    <n v="0"/>
  </r>
  <r>
    <x v="7"/>
    <x v="4"/>
    <s v="Customers"/>
    <x v="7"/>
    <n v="0"/>
    <n v="0"/>
    <n v="0"/>
  </r>
  <r>
    <x v="7"/>
    <x v="5"/>
    <s v="Connections"/>
    <x v="8"/>
    <n v="0"/>
    <n v="0"/>
    <n v="0"/>
  </r>
  <r>
    <x v="7"/>
    <x v="5"/>
    <s v="Connections"/>
    <x v="0"/>
    <n v="2146.27"/>
    <n v="19761"/>
    <n v="55"/>
  </r>
  <r>
    <x v="7"/>
    <x v="5"/>
    <s v="Connections"/>
    <x v="1"/>
    <n v="24427.19"/>
    <n v="261112"/>
    <n v="738"/>
  </r>
  <r>
    <x v="7"/>
    <x v="5"/>
    <s v="Connections"/>
    <x v="2"/>
    <n v="994.32"/>
    <n v="2892"/>
    <n v="0"/>
  </r>
  <r>
    <x v="7"/>
    <x v="5"/>
    <s v="Customers"/>
    <x v="3"/>
    <n v="181994.54"/>
    <n v="4420025"/>
    <n v="0"/>
  </r>
  <r>
    <x v="7"/>
    <x v="5"/>
    <s v="Customers"/>
    <x v="4"/>
    <n v="100636.28"/>
    <n v="4702565"/>
    <n v="14202.4"/>
  </r>
  <r>
    <x v="7"/>
    <x v="5"/>
    <s v="Customers"/>
    <x v="5"/>
    <n v="0"/>
    <n v="0"/>
    <n v="0"/>
  </r>
  <r>
    <x v="7"/>
    <x v="5"/>
    <s v="Customers"/>
    <x v="6"/>
    <n v="667502.19999999995"/>
    <n v="14043405"/>
    <n v="0"/>
  </r>
  <r>
    <x v="7"/>
    <x v="5"/>
    <s v="Customers"/>
    <x v="7"/>
    <n v="0"/>
    <n v="0"/>
    <n v="0"/>
  </r>
  <r>
    <x v="7"/>
    <x v="6"/>
    <s v="Connections"/>
    <x v="8"/>
    <n v="0"/>
    <n v="0"/>
    <n v="0"/>
  </r>
  <r>
    <x v="7"/>
    <x v="6"/>
    <s v="Connections"/>
    <x v="0"/>
    <n v="2165.2800000000002"/>
    <n v="19706"/>
    <n v="54.68"/>
  </r>
  <r>
    <x v="7"/>
    <x v="6"/>
    <s v="Connections"/>
    <x v="1"/>
    <n v="12293.82"/>
    <n v="198386"/>
    <n v="562"/>
  </r>
  <r>
    <x v="7"/>
    <x v="6"/>
    <s v="Connections"/>
    <x v="2"/>
    <n v="928.68"/>
    <n v="2892"/>
    <n v="0"/>
  </r>
  <r>
    <x v="7"/>
    <x v="6"/>
    <s v="Customers"/>
    <x v="3"/>
    <n v="179662.12"/>
    <n v="4197425"/>
    <n v="0"/>
  </r>
  <r>
    <x v="7"/>
    <x v="6"/>
    <s v="Customers"/>
    <x v="4"/>
    <n v="98350.34"/>
    <n v="4690419"/>
    <n v="13442.2"/>
  </r>
  <r>
    <x v="7"/>
    <x v="6"/>
    <s v="Customers"/>
    <x v="5"/>
    <n v="0"/>
    <n v="0"/>
    <n v="0"/>
  </r>
  <r>
    <x v="7"/>
    <x v="6"/>
    <s v="Customers"/>
    <x v="6"/>
    <n v="679688.64"/>
    <n v="13608715"/>
    <n v="0"/>
  </r>
  <r>
    <x v="7"/>
    <x v="6"/>
    <s v="Customers"/>
    <x v="7"/>
    <n v="0"/>
    <n v="0"/>
    <n v="0"/>
  </r>
  <r>
    <x v="7"/>
    <x v="7"/>
    <s v="Connections"/>
    <x v="8"/>
    <n v="0"/>
    <n v="0"/>
    <n v="0"/>
  </r>
  <r>
    <x v="7"/>
    <x v="7"/>
    <s v="Connections"/>
    <x v="0"/>
    <n v="2237"/>
    <n v="19205"/>
    <n v="60.5"/>
  </r>
  <r>
    <x v="7"/>
    <x v="7"/>
    <s v="Connections"/>
    <x v="1"/>
    <n v="12702"/>
    <n v="162841"/>
    <n v="456"/>
  </r>
  <r>
    <x v="7"/>
    <x v="7"/>
    <s v="Connections"/>
    <x v="2"/>
    <n v="960"/>
    <n v="2892"/>
    <n v="0"/>
  </r>
  <r>
    <x v="7"/>
    <x v="7"/>
    <s v="Customers"/>
    <x v="3"/>
    <n v="185627"/>
    <n v="4557448"/>
    <n v="0"/>
  </r>
  <r>
    <x v="7"/>
    <x v="7"/>
    <s v="Customers"/>
    <x v="4"/>
    <n v="101615"/>
    <n v="3911463"/>
    <n v="14274.8"/>
  </r>
  <r>
    <x v="7"/>
    <x v="7"/>
    <s v="Customers"/>
    <x v="5"/>
    <n v="0"/>
    <n v="0"/>
    <n v="0"/>
  </r>
  <r>
    <x v="7"/>
    <x v="7"/>
    <s v="Customers"/>
    <x v="6"/>
    <n v="702254"/>
    <n v="14680759"/>
    <n v="0"/>
  </r>
  <r>
    <x v="7"/>
    <x v="7"/>
    <s v="Customers"/>
    <x v="7"/>
    <n v="0"/>
    <n v="0"/>
    <n v="0"/>
  </r>
  <r>
    <x v="7"/>
    <x v="8"/>
    <s v="Connections"/>
    <x v="8"/>
    <n v="0"/>
    <n v="0"/>
    <n v="0"/>
  </r>
  <r>
    <x v="7"/>
    <x v="8"/>
    <s v="Connections"/>
    <x v="0"/>
    <n v="4079.29"/>
    <n v="18786"/>
    <n v="63.07"/>
  </r>
  <r>
    <x v="7"/>
    <x v="8"/>
    <s v="Connections"/>
    <x v="1"/>
    <n v="8037.4"/>
    <n v="130110"/>
    <n v="382"/>
  </r>
  <r>
    <x v="7"/>
    <x v="8"/>
    <s v="Connections"/>
    <x v="2"/>
    <n v="969.16"/>
    <n v="2892"/>
    <n v="0"/>
  </r>
  <r>
    <x v="7"/>
    <x v="8"/>
    <s v="Customers"/>
    <x v="3"/>
    <n v="191489.59"/>
    <n v="4249025"/>
    <n v="0"/>
  </r>
  <r>
    <x v="7"/>
    <x v="8"/>
    <s v="Customers"/>
    <x v="4"/>
    <n v="93323.14"/>
    <n v="3862821"/>
    <n v="2908.4"/>
  </r>
  <r>
    <x v="7"/>
    <x v="8"/>
    <s v="Customers"/>
    <x v="5"/>
    <n v="0"/>
    <n v="0"/>
    <n v="0"/>
  </r>
  <r>
    <x v="7"/>
    <x v="8"/>
    <s v="Customers"/>
    <x v="6"/>
    <n v="723350.11"/>
    <n v="14059391"/>
    <n v="0"/>
  </r>
  <r>
    <x v="7"/>
    <x v="8"/>
    <s v="Customers"/>
    <x v="7"/>
    <n v="0"/>
    <n v="0"/>
    <n v="0"/>
  </r>
  <r>
    <x v="8"/>
    <x v="0"/>
    <s v="Connections"/>
    <x v="8"/>
    <n v="0"/>
    <n v="0"/>
    <n v="0"/>
  </r>
  <r>
    <x v="8"/>
    <x v="0"/>
    <s v="Connections"/>
    <x v="0"/>
    <n v="0"/>
    <n v="0"/>
    <n v="0"/>
  </r>
  <r>
    <x v="8"/>
    <x v="0"/>
    <s v="Connections"/>
    <x v="1"/>
    <n v="17991.060000000001"/>
    <n v="373174"/>
    <n v="1045"/>
  </r>
  <r>
    <x v="8"/>
    <x v="0"/>
    <s v="Connections"/>
    <x v="2"/>
    <n v="4935.24"/>
    <n v="94284"/>
    <n v="0"/>
  </r>
  <r>
    <x v="8"/>
    <x v="0"/>
    <s v="Customers"/>
    <x v="3"/>
    <n v="99843.36"/>
    <n v="4594197"/>
    <n v="0"/>
  </r>
  <r>
    <x v="8"/>
    <x v="0"/>
    <s v="Customers"/>
    <x v="4"/>
    <n v="69919.399999999994"/>
    <n v="4316369"/>
    <n v="12238"/>
  </r>
  <r>
    <x v="8"/>
    <x v="0"/>
    <s v="Customers"/>
    <x v="5"/>
    <n v="0"/>
    <n v="0"/>
    <n v="0"/>
  </r>
  <r>
    <x v="8"/>
    <x v="0"/>
    <s v="Customers"/>
    <x v="6"/>
    <n v="600826.44999999995"/>
    <n v="19377540"/>
    <n v="0"/>
  </r>
  <r>
    <x v="8"/>
    <x v="0"/>
    <s v="Customers"/>
    <x v="7"/>
    <n v="0"/>
    <n v="0"/>
    <n v="0"/>
  </r>
  <r>
    <x v="8"/>
    <x v="1"/>
    <s v="Connections"/>
    <x v="8"/>
    <n v="0"/>
    <n v="0"/>
    <n v="0"/>
  </r>
  <r>
    <x v="8"/>
    <x v="1"/>
    <s v="Connections"/>
    <x v="0"/>
    <n v="0"/>
    <n v="0"/>
    <n v="0"/>
  </r>
  <r>
    <x v="8"/>
    <x v="1"/>
    <s v="Connections"/>
    <x v="1"/>
    <n v="18862.02"/>
    <n v="321015"/>
    <n v="917"/>
  </r>
  <r>
    <x v="8"/>
    <x v="1"/>
    <s v="Connections"/>
    <x v="2"/>
    <n v="4821.32"/>
    <n v="93284"/>
    <n v="0"/>
  </r>
  <r>
    <x v="8"/>
    <x v="1"/>
    <s v="Customers"/>
    <x v="3"/>
    <n v="100326.85"/>
    <n v="4547781"/>
    <n v="0"/>
  </r>
  <r>
    <x v="8"/>
    <x v="1"/>
    <s v="Customers"/>
    <x v="4"/>
    <n v="69666.98"/>
    <n v="4242389"/>
    <n v="12058"/>
  </r>
  <r>
    <x v="8"/>
    <x v="1"/>
    <s v="Customers"/>
    <x v="5"/>
    <n v="0"/>
    <n v="0"/>
    <n v="0"/>
  </r>
  <r>
    <x v="8"/>
    <x v="1"/>
    <s v="Customers"/>
    <x v="6"/>
    <n v="630447.67000000004"/>
    <n v="19268403"/>
    <n v="0"/>
  </r>
  <r>
    <x v="8"/>
    <x v="1"/>
    <s v="Customers"/>
    <x v="7"/>
    <n v="0"/>
    <n v="0"/>
    <n v="0"/>
  </r>
  <r>
    <x v="8"/>
    <x v="2"/>
    <s v="Connections"/>
    <x v="8"/>
    <n v="0"/>
    <n v="0"/>
    <n v="0"/>
  </r>
  <r>
    <x v="8"/>
    <x v="2"/>
    <s v="Connections"/>
    <x v="0"/>
    <n v="0"/>
    <n v="0"/>
    <n v="0"/>
  </r>
  <r>
    <x v="8"/>
    <x v="2"/>
    <s v="Connections"/>
    <x v="1"/>
    <n v="17998.560000000001"/>
    <n v="206615"/>
    <n v="578"/>
  </r>
  <r>
    <x v="8"/>
    <x v="2"/>
    <s v="Connections"/>
    <x v="2"/>
    <n v="4880.04"/>
    <n v="93084"/>
    <n v="0"/>
  </r>
  <r>
    <x v="8"/>
    <x v="2"/>
    <s v="Customers"/>
    <x v="3"/>
    <n v="103401.16"/>
    <n v="4556065"/>
    <n v="0"/>
  </r>
  <r>
    <x v="8"/>
    <x v="2"/>
    <s v="Customers"/>
    <x v="4"/>
    <n v="61253.87"/>
    <n v="3809003"/>
    <n v="10631"/>
  </r>
  <r>
    <x v="8"/>
    <x v="2"/>
    <s v="Customers"/>
    <x v="5"/>
    <n v="0"/>
    <n v="0"/>
    <n v="0"/>
  </r>
  <r>
    <x v="8"/>
    <x v="2"/>
    <s v="Customers"/>
    <x v="6"/>
    <n v="666434.01"/>
    <n v="18934642"/>
    <n v="0"/>
  </r>
  <r>
    <x v="8"/>
    <x v="2"/>
    <s v="Customers"/>
    <x v="7"/>
    <n v="0"/>
    <n v="0"/>
    <n v="0"/>
  </r>
  <r>
    <x v="8"/>
    <x v="3"/>
    <s v="Connections"/>
    <x v="8"/>
    <n v="0"/>
    <n v="0"/>
    <n v="0"/>
  </r>
  <r>
    <x v="8"/>
    <x v="3"/>
    <s v="Connections"/>
    <x v="0"/>
    <n v="0"/>
    <n v="0"/>
    <n v="0"/>
  </r>
  <r>
    <x v="8"/>
    <x v="3"/>
    <s v="Connections"/>
    <x v="1"/>
    <n v="23996.52"/>
    <n v="208895"/>
    <n v="583"/>
  </r>
  <r>
    <x v="8"/>
    <x v="3"/>
    <s v="Connections"/>
    <x v="2"/>
    <n v="5717.16"/>
    <n v="93084"/>
    <n v="0"/>
  </r>
  <r>
    <x v="8"/>
    <x v="3"/>
    <s v="Customers"/>
    <x v="3"/>
    <n v="122448.86"/>
    <n v="4549793"/>
    <n v="0"/>
  </r>
  <r>
    <x v="8"/>
    <x v="3"/>
    <s v="Customers"/>
    <x v="4"/>
    <n v="67814.33"/>
    <n v="3896559"/>
    <n v="10935"/>
  </r>
  <r>
    <x v="8"/>
    <x v="3"/>
    <s v="Customers"/>
    <x v="5"/>
    <n v="0"/>
    <n v="0"/>
    <n v="0"/>
  </r>
  <r>
    <x v="8"/>
    <x v="3"/>
    <s v="Customers"/>
    <x v="6"/>
    <n v="837178.26"/>
    <n v="20597137"/>
    <n v="0"/>
  </r>
  <r>
    <x v="8"/>
    <x v="3"/>
    <s v="Customers"/>
    <x v="7"/>
    <n v="0"/>
    <n v="0"/>
    <n v="0"/>
  </r>
  <r>
    <x v="8"/>
    <x v="4"/>
    <s v="Connections"/>
    <x v="8"/>
    <n v="0"/>
    <n v="0"/>
    <n v="0"/>
  </r>
  <r>
    <x v="8"/>
    <x v="4"/>
    <s v="Connections"/>
    <x v="0"/>
    <n v="0"/>
    <n v="0"/>
    <n v="0"/>
  </r>
  <r>
    <x v="8"/>
    <x v="4"/>
    <s v="Connections"/>
    <x v="1"/>
    <n v="27107.49"/>
    <n v="210843"/>
    <n v="588"/>
  </r>
  <r>
    <x v="8"/>
    <x v="4"/>
    <s v="Connections"/>
    <x v="2"/>
    <n v="5750.64"/>
    <n v="93084"/>
    <n v="0"/>
  </r>
  <r>
    <x v="8"/>
    <x v="4"/>
    <s v="Customers"/>
    <x v="3"/>
    <n v="138351.84"/>
    <n v="4605655"/>
    <n v="0"/>
  </r>
  <r>
    <x v="8"/>
    <x v="4"/>
    <s v="Customers"/>
    <x v="4"/>
    <n v="60706.67"/>
    <n v="3459712"/>
    <n v="10571"/>
  </r>
  <r>
    <x v="8"/>
    <x v="4"/>
    <s v="Customers"/>
    <x v="5"/>
    <n v="0"/>
    <n v="0"/>
    <n v="0"/>
  </r>
  <r>
    <x v="8"/>
    <x v="4"/>
    <s v="Customers"/>
    <x v="6"/>
    <n v="897213.94"/>
    <n v="20253193"/>
    <n v="0"/>
  </r>
  <r>
    <x v="8"/>
    <x v="4"/>
    <s v="Customers"/>
    <x v="7"/>
    <n v="0"/>
    <n v="0"/>
    <n v="0"/>
  </r>
  <r>
    <x v="8"/>
    <x v="5"/>
    <s v="Connections"/>
    <x v="8"/>
    <n v="0"/>
    <n v="0"/>
    <n v="0"/>
  </r>
  <r>
    <x v="8"/>
    <x v="5"/>
    <s v="Connections"/>
    <x v="0"/>
    <n v="0"/>
    <n v="0"/>
    <n v="0"/>
  </r>
  <r>
    <x v="8"/>
    <x v="5"/>
    <s v="Connections"/>
    <x v="1"/>
    <n v="28456.560000000001"/>
    <n v="212836"/>
    <n v="592"/>
  </r>
  <r>
    <x v="8"/>
    <x v="5"/>
    <s v="Connections"/>
    <x v="2"/>
    <n v="5865.96"/>
    <n v="93084"/>
    <n v="0"/>
  </r>
  <r>
    <x v="8"/>
    <x v="5"/>
    <s v="Customers"/>
    <x v="3"/>
    <n v="121017.84"/>
    <n v="4285367"/>
    <n v="0"/>
  </r>
  <r>
    <x v="8"/>
    <x v="5"/>
    <s v="Customers"/>
    <x v="4"/>
    <n v="58928.92"/>
    <n v="3022445"/>
    <n v="9472"/>
  </r>
  <r>
    <x v="8"/>
    <x v="5"/>
    <s v="Customers"/>
    <x v="5"/>
    <n v="0"/>
    <n v="0"/>
    <n v="0"/>
  </r>
  <r>
    <x v="8"/>
    <x v="5"/>
    <s v="Customers"/>
    <x v="6"/>
    <n v="971068.89"/>
    <n v="21302214"/>
    <n v="0"/>
  </r>
  <r>
    <x v="8"/>
    <x v="5"/>
    <s v="Customers"/>
    <x v="7"/>
    <n v="0"/>
    <n v="0"/>
    <n v="0"/>
  </r>
  <r>
    <x v="8"/>
    <x v="6"/>
    <s v="Connections"/>
    <x v="8"/>
    <n v="1561"/>
    <n v="0"/>
    <n v="0"/>
  </r>
  <r>
    <x v="8"/>
    <x v="6"/>
    <s v="Connections"/>
    <x v="0"/>
    <n v="0"/>
    <n v="0"/>
    <n v="0"/>
  </r>
  <r>
    <x v="8"/>
    <x v="6"/>
    <s v="Connections"/>
    <x v="1"/>
    <n v="29377.41"/>
    <n v="214544"/>
    <n v="598"/>
  </r>
  <r>
    <x v="8"/>
    <x v="6"/>
    <s v="Connections"/>
    <x v="2"/>
    <n v="5991.36"/>
    <n v="93084"/>
    <n v="0"/>
  </r>
  <r>
    <x v="8"/>
    <x v="6"/>
    <s v="Customers"/>
    <x v="3"/>
    <n v="124928.5"/>
    <n v="4350730"/>
    <n v="0"/>
  </r>
  <r>
    <x v="8"/>
    <x v="6"/>
    <s v="Customers"/>
    <x v="4"/>
    <n v="58688.07"/>
    <n v="3959238"/>
    <n v="9235"/>
  </r>
  <r>
    <x v="8"/>
    <x v="6"/>
    <s v="Customers"/>
    <x v="5"/>
    <n v="0"/>
    <n v="0"/>
    <n v="0"/>
  </r>
  <r>
    <x v="8"/>
    <x v="6"/>
    <s v="Customers"/>
    <x v="6"/>
    <n v="1003671.71"/>
    <n v="21654999"/>
    <n v="0"/>
  </r>
  <r>
    <x v="8"/>
    <x v="6"/>
    <s v="Customers"/>
    <x v="7"/>
    <n v="0"/>
    <n v="0"/>
    <n v="0"/>
  </r>
  <r>
    <x v="8"/>
    <x v="7"/>
    <s v="Connections"/>
    <x v="8"/>
    <n v="1560.34"/>
    <n v="0"/>
    <n v="0"/>
  </r>
  <r>
    <x v="8"/>
    <x v="7"/>
    <s v="Connections"/>
    <x v="0"/>
    <n v="0"/>
    <n v="0"/>
    <n v="0"/>
  </r>
  <r>
    <x v="8"/>
    <x v="7"/>
    <s v="Connections"/>
    <x v="1"/>
    <n v="29569.56"/>
    <n v="215021"/>
    <n v="602"/>
  </r>
  <r>
    <x v="8"/>
    <x v="7"/>
    <s v="Connections"/>
    <x v="2"/>
    <n v="5991.36"/>
    <n v="93084"/>
    <n v="0"/>
  </r>
  <r>
    <x v="8"/>
    <x v="7"/>
    <s v="Customers"/>
    <x v="3"/>
    <n v="131483.22"/>
    <n v="4628667"/>
    <n v="0"/>
  </r>
  <r>
    <x v="8"/>
    <x v="7"/>
    <s v="Customers"/>
    <x v="4"/>
    <n v="63417.04"/>
    <n v="3643946"/>
    <n v="10244"/>
  </r>
  <r>
    <x v="8"/>
    <x v="7"/>
    <s v="Customers"/>
    <x v="5"/>
    <n v="0"/>
    <n v="0"/>
    <n v="0"/>
  </r>
  <r>
    <x v="8"/>
    <x v="7"/>
    <s v="Customers"/>
    <x v="6"/>
    <n v="1046972.2"/>
    <n v="22114385"/>
    <n v="0"/>
  </r>
  <r>
    <x v="8"/>
    <x v="7"/>
    <s v="Customers"/>
    <x v="7"/>
    <n v="0"/>
    <n v="0"/>
    <n v="0"/>
  </r>
  <r>
    <x v="8"/>
    <x v="8"/>
    <s v="Connections"/>
    <x v="8"/>
    <n v="1560"/>
    <n v="0"/>
    <n v="0"/>
  </r>
  <r>
    <x v="8"/>
    <x v="8"/>
    <s v="Connections"/>
    <x v="0"/>
    <n v="0"/>
    <n v="0"/>
    <n v="0"/>
  </r>
  <r>
    <x v="8"/>
    <x v="8"/>
    <s v="Connections"/>
    <x v="1"/>
    <n v="28208.959999999999"/>
    <n v="216455"/>
    <n v="604"/>
  </r>
  <r>
    <x v="8"/>
    <x v="8"/>
    <s v="Connections"/>
    <x v="2"/>
    <n v="3362.34"/>
    <n v="93084"/>
    <n v="0"/>
  </r>
  <r>
    <x v="8"/>
    <x v="8"/>
    <s v="Customers"/>
    <x v="3"/>
    <n v="123824.81"/>
    <n v="4489806"/>
    <n v="0"/>
  </r>
  <r>
    <x v="8"/>
    <x v="8"/>
    <s v="Customers"/>
    <x v="4"/>
    <n v="62703.41"/>
    <n v="3497570"/>
    <n v="10302"/>
  </r>
  <r>
    <x v="8"/>
    <x v="8"/>
    <s v="Customers"/>
    <x v="5"/>
    <n v="0"/>
    <n v="0"/>
    <n v="0"/>
  </r>
  <r>
    <x v="8"/>
    <x v="8"/>
    <s v="Customers"/>
    <x v="6"/>
    <n v="1031595.24"/>
    <n v="21886300"/>
    <n v="0"/>
  </r>
  <r>
    <x v="8"/>
    <x v="8"/>
    <s v="Customers"/>
    <x v="7"/>
    <n v="0"/>
    <n v="0"/>
    <n v="0"/>
  </r>
  <r>
    <x v="9"/>
    <x v="0"/>
    <s v="Connections"/>
    <x v="0"/>
    <n v="271.64999999999998"/>
    <n v="165452"/>
    <n v="437"/>
  </r>
  <r>
    <x v="9"/>
    <x v="0"/>
    <s v="Connections"/>
    <x v="1"/>
    <n v="91416"/>
    <n v="2263158"/>
    <n v="6398"/>
  </r>
  <r>
    <x v="9"/>
    <x v="0"/>
    <s v="Connections"/>
    <x v="2"/>
    <n v="2811.76"/>
    <n v="259607"/>
    <n v="0"/>
  </r>
  <r>
    <x v="9"/>
    <x v="0"/>
    <s v="Customers"/>
    <x v="3"/>
    <n v="385021"/>
    <n v="28622002"/>
    <n v="0"/>
  </r>
  <r>
    <x v="9"/>
    <x v="0"/>
    <s v="Customers"/>
    <x v="4"/>
    <n v="434811"/>
    <n v="58377148"/>
    <n v="195328"/>
  </r>
  <r>
    <x v="9"/>
    <x v="0"/>
    <s v="Customers"/>
    <x v="5"/>
    <n v="0"/>
    <n v="0"/>
    <n v="0"/>
  </r>
  <r>
    <x v="9"/>
    <x v="0"/>
    <s v="Customers"/>
    <x v="6"/>
    <n v="2248530.17"/>
    <n v="90738393"/>
    <n v="0"/>
  </r>
  <r>
    <x v="9"/>
    <x v="0"/>
    <s v="Customers"/>
    <x v="7"/>
    <n v="0"/>
    <n v="0"/>
    <n v="0"/>
  </r>
  <r>
    <x v="9"/>
    <x v="1"/>
    <s v="Connections"/>
    <x v="0"/>
    <n v="265"/>
    <n v="153690"/>
    <n v="411"/>
  </r>
  <r>
    <x v="9"/>
    <x v="1"/>
    <s v="Connections"/>
    <x v="1"/>
    <n v="94970"/>
    <n v="1585584"/>
    <n v="4764"/>
  </r>
  <r>
    <x v="9"/>
    <x v="1"/>
    <s v="Connections"/>
    <x v="2"/>
    <n v="2810"/>
    <n v="257059"/>
    <n v="0"/>
  </r>
  <r>
    <x v="9"/>
    <x v="1"/>
    <s v="Customers"/>
    <x v="3"/>
    <n v="392925"/>
    <n v="28315731"/>
    <n v="0"/>
  </r>
  <r>
    <x v="9"/>
    <x v="1"/>
    <s v="Customers"/>
    <x v="4"/>
    <n v="464986"/>
    <n v="59051959"/>
    <n v="188539.6"/>
  </r>
  <r>
    <x v="9"/>
    <x v="1"/>
    <s v="Customers"/>
    <x v="5"/>
    <n v="0"/>
    <n v="0"/>
    <n v="0"/>
  </r>
  <r>
    <x v="9"/>
    <x v="1"/>
    <s v="Customers"/>
    <x v="6"/>
    <n v="2173572"/>
    <n v="91479319"/>
    <n v="0"/>
  </r>
  <r>
    <x v="9"/>
    <x v="1"/>
    <s v="Customers"/>
    <x v="7"/>
    <n v="0"/>
    <n v="0"/>
    <n v="0"/>
  </r>
  <r>
    <x v="9"/>
    <x v="2"/>
    <s v="Connections"/>
    <x v="0"/>
    <n v="211.2"/>
    <n v="152795"/>
    <n v="406"/>
  </r>
  <r>
    <x v="9"/>
    <x v="2"/>
    <s v="Connections"/>
    <x v="1"/>
    <n v="83334.070000000007"/>
    <n v="1361607"/>
    <n v="3705"/>
  </r>
  <r>
    <x v="9"/>
    <x v="2"/>
    <s v="Connections"/>
    <x v="2"/>
    <n v="2794"/>
    <n v="255469"/>
    <n v="0"/>
  </r>
  <r>
    <x v="9"/>
    <x v="2"/>
    <s v="Customers"/>
    <x v="3"/>
    <n v="398344.36"/>
    <n v="27228067"/>
    <n v="0"/>
  </r>
  <r>
    <x v="9"/>
    <x v="2"/>
    <s v="Customers"/>
    <x v="4"/>
    <n v="466209.68"/>
    <n v="47449870"/>
    <n v="188530"/>
  </r>
  <r>
    <x v="9"/>
    <x v="2"/>
    <s v="Customers"/>
    <x v="5"/>
    <n v="0"/>
    <n v="0"/>
    <n v="0"/>
  </r>
  <r>
    <x v="9"/>
    <x v="2"/>
    <s v="Customers"/>
    <x v="6"/>
    <n v="2126749"/>
    <n v="86529651"/>
    <n v="0"/>
  </r>
  <r>
    <x v="9"/>
    <x v="2"/>
    <s v="Customers"/>
    <x v="7"/>
    <n v="0"/>
    <n v="0"/>
    <n v="0"/>
  </r>
  <r>
    <x v="9"/>
    <x v="3"/>
    <s v="Connections"/>
    <x v="0"/>
    <n v="184.91"/>
    <n v="149558"/>
    <n v="388"/>
  </r>
  <r>
    <x v="9"/>
    <x v="3"/>
    <s v="Connections"/>
    <x v="1"/>
    <n v="87852.91"/>
    <n v="1349349"/>
    <n v="3920"/>
  </r>
  <r>
    <x v="9"/>
    <x v="3"/>
    <s v="Connections"/>
    <x v="2"/>
    <n v="2820"/>
    <n v="249143"/>
    <n v="0"/>
  </r>
  <r>
    <x v="9"/>
    <x v="3"/>
    <s v="Customers"/>
    <x v="3"/>
    <n v="413063.51"/>
    <n v="28692745"/>
    <n v="0"/>
  </r>
  <r>
    <x v="9"/>
    <x v="3"/>
    <s v="Customers"/>
    <x v="4"/>
    <n v="558861.39"/>
    <n v="59787962"/>
    <n v="173784"/>
  </r>
  <r>
    <x v="9"/>
    <x v="3"/>
    <s v="Customers"/>
    <x v="5"/>
    <n v="0"/>
    <n v="0"/>
    <n v="0"/>
  </r>
  <r>
    <x v="9"/>
    <x v="3"/>
    <s v="Customers"/>
    <x v="6"/>
    <n v="2224845.04"/>
    <n v="94517191"/>
    <n v="0"/>
  </r>
  <r>
    <x v="9"/>
    <x v="3"/>
    <s v="Customers"/>
    <x v="7"/>
    <n v="0"/>
    <n v="0"/>
    <n v="0"/>
  </r>
  <r>
    <x v="9"/>
    <x v="4"/>
    <s v="Connections"/>
    <x v="0"/>
    <n v="179.02"/>
    <n v="144657"/>
    <n v="364"/>
  </r>
  <r>
    <x v="9"/>
    <x v="4"/>
    <s v="Connections"/>
    <x v="1"/>
    <n v="105129.38"/>
    <n v="1353784"/>
    <n v="3756"/>
  </r>
  <r>
    <x v="9"/>
    <x v="4"/>
    <s v="Connections"/>
    <x v="2"/>
    <n v="2830"/>
    <n v="246885"/>
    <n v="0"/>
  </r>
  <r>
    <x v="9"/>
    <x v="4"/>
    <s v="Customers"/>
    <x v="3"/>
    <n v="414336.71"/>
    <n v="28348056"/>
    <n v="0"/>
  </r>
  <r>
    <x v="9"/>
    <x v="4"/>
    <s v="Customers"/>
    <x v="4"/>
    <n v="611997.43999999994"/>
    <n v="59632442"/>
    <n v="201036"/>
  </r>
  <r>
    <x v="9"/>
    <x v="4"/>
    <s v="Customers"/>
    <x v="5"/>
    <n v="0"/>
    <n v="0"/>
    <n v="0"/>
  </r>
  <r>
    <x v="9"/>
    <x v="4"/>
    <s v="Customers"/>
    <x v="6"/>
    <n v="2405228.2599999998"/>
    <n v="92484569"/>
    <n v="0"/>
  </r>
  <r>
    <x v="9"/>
    <x v="4"/>
    <s v="Customers"/>
    <x v="7"/>
    <n v="0"/>
    <n v="0"/>
    <n v="0"/>
  </r>
  <r>
    <x v="9"/>
    <x v="5"/>
    <s v="Connections"/>
    <x v="0"/>
    <n v="189.25"/>
    <n v="141998"/>
    <n v="385"/>
  </r>
  <r>
    <x v="9"/>
    <x v="5"/>
    <s v="Connections"/>
    <x v="1"/>
    <n v="113784.55"/>
    <n v="1283668"/>
    <n v="3927"/>
  </r>
  <r>
    <x v="9"/>
    <x v="5"/>
    <s v="Connections"/>
    <x v="2"/>
    <n v="3081"/>
    <n v="246885"/>
    <n v="0"/>
  </r>
  <r>
    <x v="9"/>
    <x v="5"/>
    <s v="Customers"/>
    <x v="3"/>
    <n v="443192.62"/>
    <n v="26410288"/>
    <n v="0"/>
  </r>
  <r>
    <x v="9"/>
    <x v="5"/>
    <s v="Customers"/>
    <x v="4"/>
    <n v="400993.45"/>
    <n v="52047649"/>
    <n v="126949"/>
  </r>
  <r>
    <x v="9"/>
    <x v="5"/>
    <s v="Customers"/>
    <x v="5"/>
    <n v="0"/>
    <n v="0"/>
    <n v="0"/>
  </r>
  <r>
    <x v="9"/>
    <x v="5"/>
    <s v="Customers"/>
    <x v="6"/>
    <n v="2422851.06"/>
    <n v="98305959"/>
    <n v="0"/>
  </r>
  <r>
    <x v="9"/>
    <x v="5"/>
    <s v="Customers"/>
    <x v="7"/>
    <n v="0"/>
    <n v="0"/>
    <n v="0"/>
  </r>
  <r>
    <x v="9"/>
    <x v="6"/>
    <s v="Connections"/>
    <x v="1"/>
    <n v="44432.98"/>
    <n v="1265084"/>
    <n v="3399"/>
  </r>
  <r>
    <x v="9"/>
    <x v="6"/>
    <s v="Connections"/>
    <x v="2"/>
    <n v="3149.2"/>
    <n v="248173"/>
    <n v="0"/>
  </r>
  <r>
    <x v="9"/>
    <x v="6"/>
    <s v="Customers"/>
    <x v="3"/>
    <n v="432140.93"/>
    <n v="27377213"/>
    <n v="0"/>
  </r>
  <r>
    <x v="9"/>
    <x v="6"/>
    <s v="Customers"/>
    <x v="4"/>
    <n v="494441.5"/>
    <n v="56544701"/>
    <n v="231007"/>
  </r>
  <r>
    <x v="9"/>
    <x v="6"/>
    <s v="Customers"/>
    <x v="5"/>
    <n v="0"/>
    <n v="0"/>
    <n v="0"/>
  </r>
  <r>
    <x v="9"/>
    <x v="6"/>
    <s v="Customers"/>
    <x v="6"/>
    <n v="2531427.4300000002"/>
    <n v="106359838"/>
    <n v="0"/>
  </r>
  <r>
    <x v="9"/>
    <x v="6"/>
    <s v="Customers"/>
    <x v="7"/>
    <n v="0"/>
    <n v="0"/>
    <n v="0"/>
  </r>
  <r>
    <x v="9"/>
    <x v="7"/>
    <s v="Connections"/>
    <x v="0"/>
    <n v="39266.57"/>
    <n v="138479"/>
    <n v="360"/>
  </r>
  <r>
    <x v="9"/>
    <x v="7"/>
    <s v="Connections"/>
    <x v="1"/>
    <n v="44903.38"/>
    <n v="1271846"/>
    <n v="0"/>
  </r>
  <r>
    <x v="9"/>
    <x v="7"/>
    <s v="Connections"/>
    <x v="2"/>
    <n v="2979.04"/>
    <n v="248448"/>
    <n v="0"/>
  </r>
  <r>
    <x v="9"/>
    <x v="7"/>
    <s v="Customers"/>
    <x v="3"/>
    <n v="474516.52"/>
    <n v="29663800"/>
    <n v="0"/>
  </r>
  <r>
    <x v="9"/>
    <x v="7"/>
    <s v="Customers"/>
    <x v="4"/>
    <n v="484595.4"/>
    <n v="55678001.560000002"/>
    <n v="151124.07"/>
  </r>
  <r>
    <x v="9"/>
    <x v="7"/>
    <s v="Customers"/>
    <x v="5"/>
    <n v="0"/>
    <n v="0"/>
    <n v="0"/>
  </r>
  <r>
    <x v="9"/>
    <x v="7"/>
    <s v="Customers"/>
    <x v="6"/>
    <n v="2512096.9"/>
    <n v="105839455"/>
    <n v="0"/>
  </r>
  <r>
    <x v="9"/>
    <x v="7"/>
    <s v="Customers"/>
    <x v="7"/>
    <n v="0"/>
    <n v="0"/>
    <n v="0"/>
  </r>
  <r>
    <x v="9"/>
    <x v="8"/>
    <s v="Connections"/>
    <x v="0"/>
    <n v="38974.230000000003"/>
    <n v="137001"/>
    <n v="357"/>
  </r>
  <r>
    <x v="9"/>
    <x v="8"/>
    <s v="Connections"/>
    <x v="1"/>
    <n v="45123.44"/>
    <n v="1239156"/>
    <n v="0"/>
  </r>
  <r>
    <x v="9"/>
    <x v="8"/>
    <s v="Connections"/>
    <x v="2"/>
    <n v="6978.82"/>
    <n v="249062"/>
    <n v="0"/>
  </r>
  <r>
    <x v="9"/>
    <x v="8"/>
    <s v="Customers"/>
    <x v="3"/>
    <n v="565702.73"/>
    <n v="28990299"/>
    <n v="137618"/>
  </r>
  <r>
    <x v="9"/>
    <x v="8"/>
    <s v="Customers"/>
    <x v="4"/>
    <n v="511191.65"/>
    <n v="53610554.310000002"/>
    <n v="9743.59"/>
  </r>
  <r>
    <x v="9"/>
    <x v="8"/>
    <s v="Customers"/>
    <x v="5"/>
    <n v="0"/>
    <n v="0"/>
    <n v="0"/>
  </r>
  <r>
    <x v="9"/>
    <x v="8"/>
    <s v="Customers"/>
    <x v="6"/>
    <n v="2531772.75"/>
    <n v="100982101"/>
    <n v="0"/>
  </r>
  <r>
    <x v="9"/>
    <x v="8"/>
    <s v="Customers"/>
    <x v="7"/>
    <n v="0"/>
    <n v="0"/>
    <n v="0"/>
  </r>
  <r>
    <x v="10"/>
    <x v="0"/>
    <s v="Connections"/>
    <x v="8"/>
    <n v="0"/>
    <n v="0"/>
    <n v="0"/>
  </r>
  <r>
    <x v="10"/>
    <x v="0"/>
    <s v="Connections"/>
    <x v="0"/>
    <n v="88805.6"/>
    <n v="881726.64"/>
    <n v="2450.64"/>
  </r>
  <r>
    <x v="10"/>
    <x v="0"/>
    <s v="Connections"/>
    <x v="1"/>
    <n v="1638299.48"/>
    <n v="17162407.530000001"/>
    <n v="49145.37"/>
  </r>
  <r>
    <x v="10"/>
    <x v="0"/>
    <s v="Connections"/>
    <x v="2"/>
    <n v="106870.95"/>
    <n v="2293803"/>
    <n v="0"/>
  </r>
  <r>
    <x v="10"/>
    <x v="0"/>
    <s v="Customers"/>
    <x v="3"/>
    <n v="6144115.7999999998"/>
    <n v="209121213.93000001"/>
    <n v="0"/>
  </r>
  <r>
    <x v="10"/>
    <x v="0"/>
    <s v="Customers"/>
    <x v="4"/>
    <n v="12902346.23"/>
    <n v="987569558.55999994"/>
    <n v="2541640.02"/>
  </r>
  <r>
    <x v="10"/>
    <x v="0"/>
    <s v="Customers"/>
    <x v="5"/>
    <n v="4474111.3499999996"/>
    <n v="589449833.94000006"/>
    <n v="1129889.27"/>
  </r>
  <r>
    <x v="10"/>
    <x v="0"/>
    <s v="Customers"/>
    <x v="6"/>
    <n v="23014728.260000002"/>
    <n v="598907059.09000003"/>
    <n v="0"/>
  </r>
  <r>
    <x v="10"/>
    <x v="0"/>
    <s v="Customers"/>
    <x v="7"/>
    <n v="0"/>
    <n v="0"/>
    <n v="0"/>
  </r>
  <r>
    <x v="10"/>
    <x v="1"/>
    <s v="Connections"/>
    <x v="8"/>
    <n v="0"/>
    <n v="0"/>
    <n v="0"/>
  </r>
  <r>
    <x v="10"/>
    <x v="1"/>
    <s v="Connections"/>
    <x v="0"/>
    <n v="86676.67"/>
    <n v="851264.4"/>
    <n v="2369.6999999999998"/>
  </r>
  <r>
    <x v="10"/>
    <x v="1"/>
    <s v="Connections"/>
    <x v="1"/>
    <n v="1651186.93"/>
    <n v="14655212.35"/>
    <n v="43202.96"/>
  </r>
  <r>
    <x v="10"/>
    <x v="1"/>
    <s v="Connections"/>
    <x v="2"/>
    <n v="90362.6"/>
    <n v="2415557"/>
    <n v="0"/>
  </r>
  <r>
    <x v="10"/>
    <x v="1"/>
    <s v="Customers"/>
    <x v="3"/>
    <n v="6348449.7400000002"/>
    <n v="206455878.16999999"/>
    <n v="0"/>
  </r>
  <r>
    <x v="10"/>
    <x v="1"/>
    <s v="Customers"/>
    <x v="4"/>
    <n v="14271990.880000001"/>
    <n v="994817639.63999999"/>
    <n v="2567200.2200000002"/>
  </r>
  <r>
    <x v="10"/>
    <x v="1"/>
    <s v="Customers"/>
    <x v="5"/>
    <n v="5058964.2"/>
    <n v="626560046.88999999"/>
    <n v="1167356.5"/>
  </r>
  <r>
    <x v="10"/>
    <x v="1"/>
    <s v="Customers"/>
    <x v="6"/>
    <n v="24593913.219999999"/>
    <n v="613583704.90999997"/>
    <n v="0"/>
  </r>
  <r>
    <x v="10"/>
    <x v="1"/>
    <s v="Customers"/>
    <x v="7"/>
    <n v="0"/>
    <n v="0"/>
    <n v="0"/>
  </r>
  <r>
    <x v="10"/>
    <x v="2"/>
    <s v="Connections"/>
    <x v="8"/>
    <n v="0"/>
    <n v="0"/>
    <n v="0"/>
  </r>
  <r>
    <x v="10"/>
    <x v="2"/>
    <s v="Connections"/>
    <x v="0"/>
    <n v="79496.98"/>
    <n v="797644.4"/>
    <n v="2229.64"/>
  </r>
  <r>
    <x v="10"/>
    <x v="2"/>
    <s v="Connections"/>
    <x v="1"/>
    <n v="1715223.4"/>
    <n v="6962744.2999999998"/>
    <n v="19819.240000000002"/>
  </r>
  <r>
    <x v="10"/>
    <x v="2"/>
    <s v="Connections"/>
    <x v="2"/>
    <n v="97896.09"/>
    <n v="2368616.2999999998"/>
    <n v="0"/>
  </r>
  <r>
    <x v="10"/>
    <x v="2"/>
    <s v="Customers"/>
    <x v="3"/>
    <n v="5988260.2000000002"/>
    <n v="199305813.43000001"/>
    <n v="0"/>
  </r>
  <r>
    <x v="10"/>
    <x v="2"/>
    <s v="Customers"/>
    <x v="4"/>
    <n v="13468224.42"/>
    <n v="979527080.40999997"/>
    <n v="2526207.5299999998"/>
  </r>
  <r>
    <x v="10"/>
    <x v="2"/>
    <s v="Customers"/>
    <x v="5"/>
    <n v="4711964.28"/>
    <n v="594937988.20000005"/>
    <n v="1114591.2"/>
  </r>
  <r>
    <x v="10"/>
    <x v="2"/>
    <s v="Customers"/>
    <x v="6"/>
    <n v="24582092.52"/>
    <n v="583235038"/>
    <n v="0"/>
  </r>
  <r>
    <x v="10"/>
    <x v="2"/>
    <s v="Customers"/>
    <x v="7"/>
    <n v="0"/>
    <n v="0"/>
    <n v="0"/>
  </r>
  <r>
    <x v="10"/>
    <x v="3"/>
    <s v="Connections"/>
    <x v="8"/>
    <n v="0"/>
    <n v="0"/>
    <n v="0"/>
  </r>
  <r>
    <x v="10"/>
    <x v="3"/>
    <s v="Connections"/>
    <x v="0"/>
    <n v="78840.960000000006"/>
    <n v="768231.8"/>
    <n v="2141.6999999999998"/>
  </r>
  <r>
    <x v="10"/>
    <x v="3"/>
    <s v="Connections"/>
    <x v="1"/>
    <n v="1792647.26"/>
    <n v="6467781"/>
    <n v="18707.3"/>
  </r>
  <r>
    <x v="10"/>
    <x v="3"/>
    <s v="Connections"/>
    <x v="2"/>
    <n v="93572.39"/>
    <n v="2266364.2999999998"/>
    <n v="0"/>
  </r>
  <r>
    <x v="10"/>
    <x v="3"/>
    <s v="Customers"/>
    <x v="3"/>
    <n v="6327411.7699999996"/>
    <n v="203075208.40000001"/>
    <n v="0"/>
  </r>
  <r>
    <x v="10"/>
    <x v="3"/>
    <s v="Customers"/>
    <x v="4"/>
    <n v="13773283.1"/>
    <n v="977823645.60000002"/>
    <n v="2513782.1"/>
  </r>
  <r>
    <x v="10"/>
    <x v="3"/>
    <s v="Customers"/>
    <x v="5"/>
    <n v="4988946.8899999997"/>
    <n v="611324244.29999995"/>
    <n v="1136494.8"/>
  </r>
  <r>
    <x v="10"/>
    <x v="3"/>
    <s v="Customers"/>
    <x v="6"/>
    <n v="25717135.829999998"/>
    <n v="636799630.70000005"/>
    <n v="0"/>
  </r>
  <r>
    <x v="10"/>
    <x v="3"/>
    <s v="Customers"/>
    <x v="7"/>
    <n v="0"/>
    <n v="0"/>
    <n v="0"/>
  </r>
  <r>
    <x v="10"/>
    <x v="4"/>
    <s v="Connections"/>
    <x v="8"/>
    <n v="0"/>
    <n v="0"/>
    <n v="0"/>
  </r>
  <r>
    <x v="10"/>
    <x v="4"/>
    <s v="Connections"/>
    <x v="0"/>
    <n v="75474.990000000005"/>
    <n v="737752.62"/>
    <n v="2058.83"/>
  </r>
  <r>
    <x v="10"/>
    <x v="4"/>
    <s v="Connections"/>
    <x v="1"/>
    <n v="1750453.22"/>
    <n v="6539234.7400000002"/>
    <n v="18862.53"/>
  </r>
  <r>
    <x v="10"/>
    <x v="4"/>
    <s v="Connections"/>
    <x v="2"/>
    <n v="92131.1"/>
    <n v="2257370.67"/>
    <n v="0"/>
  </r>
  <r>
    <x v="10"/>
    <x v="4"/>
    <s v="Customers"/>
    <x v="3"/>
    <n v="5882765.4699999997"/>
    <n v="198954289.5"/>
    <n v="0"/>
  </r>
  <r>
    <x v="10"/>
    <x v="4"/>
    <s v="Customers"/>
    <x v="4"/>
    <n v="13339230.09"/>
    <n v="935353416.75"/>
    <n v="2422755.4900000002"/>
  </r>
  <r>
    <x v="10"/>
    <x v="4"/>
    <s v="Customers"/>
    <x v="5"/>
    <n v="4636863.4800000004"/>
    <n v="572815511.80999994"/>
    <n v="1108869.6000000001"/>
  </r>
  <r>
    <x v="10"/>
    <x v="4"/>
    <s v="Customers"/>
    <x v="6"/>
    <n v="25614610.100000001"/>
    <n v="612218752.64999998"/>
    <n v="0"/>
  </r>
  <r>
    <x v="10"/>
    <x v="4"/>
    <s v="Customers"/>
    <x v="7"/>
    <n v="0"/>
    <n v="0"/>
    <n v="0"/>
  </r>
  <r>
    <x v="10"/>
    <x v="5"/>
    <s v="Connections"/>
    <x v="8"/>
    <n v="0"/>
    <n v="0"/>
    <n v="0"/>
  </r>
  <r>
    <x v="10"/>
    <x v="5"/>
    <s v="Connections"/>
    <x v="0"/>
    <n v="71655.210000000006"/>
    <n v="724230.64"/>
    <n v="2021.84"/>
  </r>
  <r>
    <x v="10"/>
    <x v="5"/>
    <s v="Connections"/>
    <x v="1"/>
    <n v="1538334.86"/>
    <n v="6601615.9199999999"/>
    <n v="18973.419999999998"/>
  </r>
  <r>
    <x v="10"/>
    <x v="5"/>
    <s v="Connections"/>
    <x v="2"/>
    <n v="87101.9"/>
    <n v="2261697.11"/>
    <n v="0"/>
  </r>
  <r>
    <x v="10"/>
    <x v="5"/>
    <s v="Customers"/>
    <x v="3"/>
    <n v="5175808.93"/>
    <n v="189556793.63"/>
    <n v="0"/>
  </r>
  <r>
    <x v="10"/>
    <x v="5"/>
    <s v="Customers"/>
    <x v="4"/>
    <n v="9072673.0199999996"/>
    <n v="856328665.96000004"/>
    <n v="2200276.69"/>
  </r>
  <r>
    <x v="10"/>
    <x v="5"/>
    <s v="Customers"/>
    <x v="5"/>
    <n v="3389370.85"/>
    <n v="442775889.98000002"/>
    <n v="915844.27"/>
  </r>
  <r>
    <x v="10"/>
    <x v="5"/>
    <s v="Customers"/>
    <x v="6"/>
    <n v="24002756.239999998"/>
    <n v="655698583.72000003"/>
    <n v="0"/>
  </r>
  <r>
    <x v="10"/>
    <x v="5"/>
    <s v="Customers"/>
    <x v="7"/>
    <n v="0"/>
    <n v="0"/>
    <n v="0"/>
  </r>
  <r>
    <x v="10"/>
    <x v="6"/>
    <s v="Connections"/>
    <x v="8"/>
    <n v="0"/>
    <n v="0"/>
    <n v="0"/>
  </r>
  <r>
    <x v="10"/>
    <x v="6"/>
    <s v="Connections"/>
    <x v="0"/>
    <n v="76616.75"/>
    <n v="716062.69"/>
    <n v="1992.57"/>
  </r>
  <r>
    <x v="10"/>
    <x v="6"/>
    <s v="Connections"/>
    <x v="1"/>
    <n v="1585268.94"/>
    <n v="6599379.3700000001"/>
    <n v="19022.8"/>
  </r>
  <r>
    <x v="10"/>
    <x v="6"/>
    <s v="Connections"/>
    <x v="2"/>
    <n v="103176.67"/>
    <n v="2309846.56"/>
    <n v="0"/>
  </r>
  <r>
    <x v="10"/>
    <x v="6"/>
    <s v="Customers"/>
    <x v="3"/>
    <n v="5909406.71"/>
    <n v="204021730.13"/>
    <n v="0"/>
  </r>
  <r>
    <x v="10"/>
    <x v="6"/>
    <s v="Customers"/>
    <x v="4"/>
    <n v="10891531.57"/>
    <n v="853340601.59000003"/>
    <n v="2174589.58"/>
  </r>
  <r>
    <x v="10"/>
    <x v="6"/>
    <s v="Customers"/>
    <x v="5"/>
    <n v="4042072.29"/>
    <n v="354397504.88999999"/>
    <n v="798924.17"/>
  </r>
  <r>
    <x v="10"/>
    <x v="6"/>
    <s v="Customers"/>
    <x v="6"/>
    <n v="25772540.280000001"/>
    <n v="662851881.64999998"/>
    <n v="0"/>
  </r>
  <r>
    <x v="10"/>
    <x v="6"/>
    <s v="Customers"/>
    <x v="7"/>
    <n v="0"/>
    <n v="0"/>
    <n v="0"/>
  </r>
  <r>
    <x v="10"/>
    <x v="7"/>
    <s v="Connections"/>
    <x v="8"/>
    <n v="0"/>
    <n v="0"/>
    <n v="0"/>
  </r>
  <r>
    <x v="10"/>
    <x v="7"/>
    <s v="Connections"/>
    <x v="0"/>
    <n v="75280.14"/>
    <n v="697684.95"/>
    <n v="1942.83"/>
  </r>
  <r>
    <x v="10"/>
    <x v="7"/>
    <s v="Connections"/>
    <x v="1"/>
    <n v="1640291.53"/>
    <n v="6605981.9699999997"/>
    <n v="19044.580000000002"/>
  </r>
  <r>
    <x v="10"/>
    <x v="7"/>
    <s v="Connections"/>
    <x v="2"/>
    <n v="103080.96000000001"/>
    <n v="2311452.4300000002"/>
    <n v="0"/>
  </r>
  <r>
    <x v="10"/>
    <x v="7"/>
    <s v="Customers"/>
    <x v="3"/>
    <n v="6975047.1699999999"/>
    <n v="250354338.58000001"/>
    <n v="0"/>
  </r>
  <r>
    <x v="10"/>
    <x v="7"/>
    <s v="Customers"/>
    <x v="4"/>
    <n v="10657281.800000001"/>
    <n v="847738566.41999996"/>
    <n v="2107647.92"/>
  </r>
  <r>
    <x v="10"/>
    <x v="7"/>
    <s v="Customers"/>
    <x v="5"/>
    <n v="3976193.37"/>
    <n v="362270658.05000001"/>
    <n v="791443.6"/>
  </r>
  <r>
    <x v="10"/>
    <x v="7"/>
    <s v="Customers"/>
    <x v="6"/>
    <n v="26635475.559999999"/>
    <n v="651504209.01999998"/>
    <n v="0"/>
  </r>
  <r>
    <x v="10"/>
    <x v="7"/>
    <s v="Customers"/>
    <x v="7"/>
    <n v="0"/>
    <n v="0"/>
    <n v="0"/>
  </r>
  <r>
    <x v="10"/>
    <x v="8"/>
    <s v="Connections"/>
    <x v="8"/>
    <n v="0"/>
    <n v="0"/>
    <n v="0"/>
  </r>
  <r>
    <x v="10"/>
    <x v="8"/>
    <s v="Connections"/>
    <x v="0"/>
    <n v="77203.34"/>
    <n v="690257.18"/>
    <n v="1919.98"/>
  </r>
  <r>
    <x v="10"/>
    <x v="8"/>
    <s v="Connections"/>
    <x v="1"/>
    <n v="1710453.16"/>
    <n v="6620372.25"/>
    <n v="19106.150000000001"/>
  </r>
  <r>
    <x v="10"/>
    <x v="8"/>
    <s v="Connections"/>
    <x v="2"/>
    <n v="106694.58"/>
    <n v="2311200.16"/>
    <n v="0"/>
  </r>
  <r>
    <x v="10"/>
    <x v="8"/>
    <s v="Customers"/>
    <x v="3"/>
    <n v="7256952.5599999996"/>
    <n v="251635654.63"/>
    <n v="0"/>
  </r>
  <r>
    <x v="10"/>
    <x v="8"/>
    <s v="Customers"/>
    <x v="4"/>
    <n v="10882180.4"/>
    <n v="826768161.34000003"/>
    <n v="2075751.09"/>
  </r>
  <r>
    <x v="10"/>
    <x v="8"/>
    <s v="Customers"/>
    <x v="5"/>
    <n v="4040584.32"/>
    <n v="383867924.47000003"/>
    <n v="743048.3"/>
  </r>
  <r>
    <x v="10"/>
    <x v="8"/>
    <s v="Customers"/>
    <x v="6"/>
    <n v="27733230.239999998"/>
    <n v="617054533.07000005"/>
    <n v="0"/>
  </r>
  <r>
    <x v="10"/>
    <x v="8"/>
    <s v="Customers"/>
    <x v="7"/>
    <n v="0"/>
    <n v="0"/>
    <n v="0"/>
  </r>
  <r>
    <x v="11"/>
    <x v="0"/>
    <s v="Connections"/>
    <x v="8"/>
    <n v="0"/>
    <n v="0"/>
    <n v="0"/>
  </r>
  <r>
    <x v="11"/>
    <x v="0"/>
    <s v="Connections"/>
    <x v="0"/>
    <n v="0"/>
    <n v="0"/>
    <n v="0"/>
  </r>
  <r>
    <x v="11"/>
    <x v="0"/>
    <s v="Connections"/>
    <x v="1"/>
    <n v="221362.6"/>
    <n v="2184355.94"/>
    <n v="6138"/>
  </r>
  <r>
    <x v="11"/>
    <x v="0"/>
    <s v="Connections"/>
    <x v="2"/>
    <n v="4762.2"/>
    <n v="399450.51"/>
    <n v="0"/>
  </r>
  <r>
    <x v="11"/>
    <x v="0"/>
    <s v="Customers"/>
    <x v="3"/>
    <n v="1065700.53"/>
    <n v="46404404.460000001"/>
    <n v="4261"/>
  </r>
  <r>
    <x v="11"/>
    <x v="0"/>
    <s v="Customers"/>
    <x v="4"/>
    <n v="1008777.57"/>
    <n v="125497988.91"/>
    <n v="302976"/>
  </r>
  <r>
    <x v="11"/>
    <x v="0"/>
    <s v="Customers"/>
    <x v="5"/>
    <n v="0"/>
    <n v="0"/>
    <n v="0"/>
  </r>
  <r>
    <x v="11"/>
    <x v="0"/>
    <s v="Customers"/>
    <x v="6"/>
    <n v="4242211.05"/>
    <n v="121577300.28"/>
    <n v="0"/>
  </r>
  <r>
    <x v="11"/>
    <x v="0"/>
    <s v="Customers"/>
    <x v="7"/>
    <n v="0"/>
    <n v="0"/>
    <n v="0"/>
  </r>
  <r>
    <x v="11"/>
    <x v="1"/>
    <s v="Connections"/>
    <x v="8"/>
    <n v="0"/>
    <n v="0"/>
    <n v="0"/>
  </r>
  <r>
    <x v="11"/>
    <x v="1"/>
    <s v="Connections"/>
    <x v="0"/>
    <n v="0"/>
    <n v="0"/>
    <n v="0"/>
  </r>
  <r>
    <x v="11"/>
    <x v="1"/>
    <s v="Connections"/>
    <x v="1"/>
    <n v="231509.02"/>
    <n v="2077761.29"/>
    <n v="5824.64"/>
  </r>
  <r>
    <x v="11"/>
    <x v="1"/>
    <s v="Connections"/>
    <x v="2"/>
    <n v="4895.03"/>
    <n v="398421.02"/>
    <n v="0"/>
  </r>
  <r>
    <x v="11"/>
    <x v="1"/>
    <s v="Customers"/>
    <x v="3"/>
    <n v="1083497.25"/>
    <n v="45960685.829999998"/>
    <n v="3598.54"/>
  </r>
  <r>
    <x v="11"/>
    <x v="1"/>
    <s v="Customers"/>
    <x v="4"/>
    <n v="1057976.99"/>
    <n v="132829262.67"/>
    <n v="319204.07"/>
  </r>
  <r>
    <x v="11"/>
    <x v="1"/>
    <s v="Customers"/>
    <x v="5"/>
    <n v="0"/>
    <n v="0"/>
    <n v="0"/>
  </r>
  <r>
    <x v="11"/>
    <x v="1"/>
    <s v="Customers"/>
    <x v="6"/>
    <n v="4352028.5"/>
    <n v="117557987.48"/>
    <n v="0"/>
  </r>
  <r>
    <x v="11"/>
    <x v="1"/>
    <s v="Customers"/>
    <x v="7"/>
    <n v="0"/>
    <n v="0"/>
    <n v="0"/>
  </r>
  <r>
    <x v="11"/>
    <x v="2"/>
    <s v="Connections"/>
    <x v="8"/>
    <n v="0"/>
    <n v="0"/>
    <n v="0"/>
  </r>
  <r>
    <x v="11"/>
    <x v="2"/>
    <s v="Connections"/>
    <x v="0"/>
    <n v="0"/>
    <n v="0"/>
    <n v="0"/>
  </r>
  <r>
    <x v="11"/>
    <x v="2"/>
    <s v="Connections"/>
    <x v="1"/>
    <n v="164791.67000000001"/>
    <n v="1228114.8600000001"/>
    <n v="3591.12"/>
  </r>
  <r>
    <x v="11"/>
    <x v="2"/>
    <s v="Connections"/>
    <x v="2"/>
    <n v="4778.74"/>
    <n v="400176.68"/>
    <n v="0"/>
  </r>
  <r>
    <x v="11"/>
    <x v="2"/>
    <s v="Customers"/>
    <x v="3"/>
    <n v="1209147.3"/>
    <n v="45205488.009999998"/>
    <n v="3686.64"/>
  </r>
  <r>
    <x v="11"/>
    <x v="2"/>
    <s v="Customers"/>
    <x v="4"/>
    <n v="958505.87"/>
    <n v="127833335.15000001"/>
    <n v="311321.27"/>
  </r>
  <r>
    <x v="11"/>
    <x v="2"/>
    <s v="Customers"/>
    <x v="5"/>
    <n v="0"/>
    <n v="0"/>
    <n v="0"/>
  </r>
  <r>
    <x v="11"/>
    <x v="2"/>
    <s v="Customers"/>
    <x v="6"/>
    <n v="4454829.46"/>
    <n v="116631538.33"/>
    <n v="0"/>
  </r>
  <r>
    <x v="11"/>
    <x v="2"/>
    <s v="Customers"/>
    <x v="7"/>
    <n v="0"/>
    <n v="0"/>
    <n v="0"/>
  </r>
  <r>
    <x v="11"/>
    <x v="3"/>
    <s v="Connections"/>
    <x v="8"/>
    <n v="0"/>
    <n v="0"/>
    <n v="0"/>
  </r>
  <r>
    <x v="11"/>
    <x v="3"/>
    <s v="Connections"/>
    <x v="0"/>
    <n v="0"/>
    <n v="0"/>
    <n v="0"/>
  </r>
  <r>
    <x v="11"/>
    <x v="3"/>
    <s v="Connections"/>
    <x v="1"/>
    <n v="269157.65999999997"/>
    <n v="1204367.8700000001"/>
    <n v="3386.61"/>
  </r>
  <r>
    <x v="11"/>
    <x v="3"/>
    <s v="Connections"/>
    <x v="2"/>
    <n v="4582.5200000000004"/>
    <n v="397050.52"/>
    <n v="0"/>
  </r>
  <r>
    <x v="11"/>
    <x v="3"/>
    <s v="Customers"/>
    <x v="3"/>
    <n v="1226097.73"/>
    <n v="47152724.920000002"/>
    <n v="2503.4"/>
  </r>
  <r>
    <x v="11"/>
    <x v="3"/>
    <s v="Customers"/>
    <x v="4"/>
    <n v="1058693.52"/>
    <n v="133500883.41"/>
    <n v="317009.98"/>
  </r>
  <r>
    <x v="11"/>
    <x v="3"/>
    <s v="Customers"/>
    <x v="5"/>
    <n v="0"/>
    <n v="0"/>
    <n v="0"/>
  </r>
  <r>
    <x v="11"/>
    <x v="3"/>
    <s v="Customers"/>
    <x v="6"/>
    <n v="4772517.63"/>
    <n v="126982162.70999999"/>
    <n v="0"/>
  </r>
  <r>
    <x v="11"/>
    <x v="3"/>
    <s v="Customers"/>
    <x v="7"/>
    <n v="0"/>
    <n v="0"/>
    <n v="0"/>
  </r>
  <r>
    <x v="11"/>
    <x v="4"/>
    <s v="Connections"/>
    <x v="8"/>
    <n v="0"/>
    <n v="0"/>
    <n v="0"/>
  </r>
  <r>
    <x v="11"/>
    <x v="4"/>
    <s v="Connections"/>
    <x v="0"/>
    <n v="0"/>
    <n v="0"/>
    <n v="0"/>
  </r>
  <r>
    <x v="11"/>
    <x v="4"/>
    <s v="Connections"/>
    <x v="1"/>
    <n v="196399.53"/>
    <n v="1202769.08"/>
    <n v="3378.61"/>
  </r>
  <r>
    <x v="11"/>
    <x v="4"/>
    <s v="Connections"/>
    <x v="2"/>
    <n v="4965.71"/>
    <n v="393942.17"/>
    <n v="0"/>
  </r>
  <r>
    <x v="11"/>
    <x v="4"/>
    <s v="Customers"/>
    <x v="3"/>
    <n v="1120723.83"/>
    <n v="46523087.100000001"/>
    <n v="1451.52"/>
  </r>
  <r>
    <x v="11"/>
    <x v="4"/>
    <s v="Customers"/>
    <x v="4"/>
    <n v="1062468.52"/>
    <n v="129239782.06999999"/>
    <n v="306011.01"/>
  </r>
  <r>
    <x v="11"/>
    <x v="4"/>
    <s v="Customers"/>
    <x v="5"/>
    <n v="0"/>
    <n v="0"/>
    <n v="0"/>
  </r>
  <r>
    <x v="11"/>
    <x v="4"/>
    <s v="Customers"/>
    <x v="6"/>
    <n v="4848856.3"/>
    <n v="125942763.89"/>
    <n v="0"/>
  </r>
  <r>
    <x v="11"/>
    <x v="4"/>
    <s v="Customers"/>
    <x v="7"/>
    <n v="0"/>
    <n v="0"/>
    <n v="0"/>
  </r>
  <r>
    <x v="11"/>
    <x v="5"/>
    <s v="Connections"/>
    <x v="8"/>
    <n v="0"/>
    <n v="0"/>
    <n v="0"/>
  </r>
  <r>
    <x v="11"/>
    <x v="5"/>
    <s v="Connections"/>
    <x v="0"/>
    <n v="0"/>
    <n v="0"/>
    <n v="0"/>
  </r>
  <r>
    <x v="11"/>
    <x v="5"/>
    <s v="Connections"/>
    <x v="1"/>
    <n v="245353.82"/>
    <n v="1224244.72"/>
    <n v="3430.2"/>
  </r>
  <r>
    <x v="11"/>
    <x v="5"/>
    <s v="Connections"/>
    <x v="2"/>
    <n v="5595.89"/>
    <n v="396233.27"/>
    <n v="0"/>
  </r>
  <r>
    <x v="11"/>
    <x v="5"/>
    <s v="Customers"/>
    <x v="3"/>
    <n v="1051659.78"/>
    <n v="42533574.109999999"/>
    <n v="0"/>
  </r>
  <r>
    <x v="11"/>
    <x v="5"/>
    <s v="Customers"/>
    <x v="4"/>
    <n v="1086781.04"/>
    <n v="118373281.65000001"/>
    <n v="288467.51"/>
  </r>
  <r>
    <x v="11"/>
    <x v="5"/>
    <s v="Customers"/>
    <x v="5"/>
    <n v="0"/>
    <n v="0"/>
    <n v="0"/>
  </r>
  <r>
    <x v="11"/>
    <x v="5"/>
    <s v="Customers"/>
    <x v="6"/>
    <n v="5047863.1900000004"/>
    <n v="134777551.84999999"/>
    <n v="0"/>
  </r>
  <r>
    <x v="11"/>
    <x v="5"/>
    <s v="Customers"/>
    <x v="7"/>
    <n v="0"/>
    <n v="0"/>
    <n v="0"/>
  </r>
  <r>
    <x v="11"/>
    <x v="6"/>
    <s v="Connections"/>
    <x v="8"/>
    <n v="0"/>
    <n v="0"/>
    <n v="0"/>
  </r>
  <r>
    <x v="11"/>
    <x v="6"/>
    <s v="Connections"/>
    <x v="0"/>
    <n v="0"/>
    <n v="0"/>
    <n v="0"/>
  </r>
  <r>
    <x v="11"/>
    <x v="6"/>
    <s v="Connections"/>
    <x v="1"/>
    <n v="250812.47"/>
    <n v="1221028.9099999999"/>
    <n v="3430.2"/>
  </r>
  <r>
    <x v="11"/>
    <x v="6"/>
    <s v="Connections"/>
    <x v="2"/>
    <n v="5154.9399999999996"/>
    <n v="396233.27"/>
    <n v="0"/>
  </r>
  <r>
    <x v="11"/>
    <x v="6"/>
    <s v="Customers"/>
    <x v="3"/>
    <n v="1211210.6200000001"/>
    <n v="44546983.109999999"/>
    <n v="0"/>
  </r>
  <r>
    <x v="11"/>
    <x v="6"/>
    <s v="Customers"/>
    <x v="4"/>
    <n v="1111191.49"/>
    <n v="121576191.79000001"/>
    <n v="297255.05"/>
  </r>
  <r>
    <x v="11"/>
    <x v="6"/>
    <s v="Customers"/>
    <x v="5"/>
    <n v="0"/>
    <n v="0"/>
    <n v="0"/>
  </r>
  <r>
    <x v="11"/>
    <x v="6"/>
    <s v="Customers"/>
    <x v="6"/>
    <n v="5236741.0199999996"/>
    <n v="136985040.80000001"/>
    <n v="0"/>
  </r>
  <r>
    <x v="11"/>
    <x v="6"/>
    <s v="Customers"/>
    <x v="7"/>
    <n v="0"/>
    <n v="0"/>
    <n v="0"/>
  </r>
  <r>
    <x v="11"/>
    <x v="7"/>
    <s v="Connections"/>
    <x v="8"/>
    <n v="0"/>
    <n v="0"/>
    <n v="0"/>
  </r>
  <r>
    <x v="11"/>
    <x v="7"/>
    <s v="Connections"/>
    <x v="0"/>
    <n v="0"/>
    <n v="0"/>
    <n v="0"/>
  </r>
  <r>
    <x v="11"/>
    <x v="7"/>
    <s v="Connections"/>
    <x v="1"/>
    <n v="291016.19"/>
    <n v="1223181.2"/>
    <n v="3435.44"/>
  </r>
  <r>
    <x v="11"/>
    <x v="7"/>
    <s v="Connections"/>
    <x v="2"/>
    <n v="5276.69"/>
    <n v="395149.49"/>
    <n v="0"/>
  </r>
  <r>
    <x v="11"/>
    <x v="7"/>
    <s v="Customers"/>
    <x v="3"/>
    <n v="1287536.8799999999"/>
    <n v="46782785.810000002"/>
    <n v="0"/>
  </r>
  <r>
    <x v="11"/>
    <x v="7"/>
    <s v="Customers"/>
    <x v="4"/>
    <n v="1185470.68"/>
    <n v="126863067.88"/>
    <n v="312297.64"/>
  </r>
  <r>
    <x v="11"/>
    <x v="7"/>
    <s v="Customers"/>
    <x v="5"/>
    <n v="0"/>
    <n v="0"/>
    <n v="0"/>
  </r>
  <r>
    <x v="11"/>
    <x v="7"/>
    <s v="Customers"/>
    <x v="6"/>
    <n v="5420364.1500000004"/>
    <n v="138757480.46000001"/>
    <n v="0"/>
  </r>
  <r>
    <x v="11"/>
    <x v="7"/>
    <s v="Customers"/>
    <x v="7"/>
    <n v="0"/>
    <n v="0"/>
    <n v="0"/>
  </r>
  <r>
    <x v="11"/>
    <x v="8"/>
    <s v="Connections"/>
    <x v="8"/>
    <n v="0"/>
    <n v="0"/>
    <n v="0"/>
  </r>
  <r>
    <x v="11"/>
    <x v="8"/>
    <s v="Connections"/>
    <x v="0"/>
    <n v="0"/>
    <n v="0"/>
    <n v="0"/>
  </r>
  <r>
    <x v="11"/>
    <x v="8"/>
    <s v="Connections"/>
    <x v="1"/>
    <n v="186921.46"/>
    <n v="1226561.53"/>
    <n v="3445.79"/>
  </r>
  <r>
    <x v="11"/>
    <x v="8"/>
    <s v="Connections"/>
    <x v="2"/>
    <n v="5834.55"/>
    <n v="391898.23"/>
    <n v="0"/>
  </r>
  <r>
    <x v="11"/>
    <x v="8"/>
    <s v="Customers"/>
    <x v="3"/>
    <n v="1245455.69"/>
    <n v="47135590.710000001"/>
    <n v="0"/>
  </r>
  <r>
    <x v="11"/>
    <x v="8"/>
    <s v="Customers"/>
    <x v="4"/>
    <n v="1257279.21"/>
    <n v="126143079.28"/>
    <n v="319828"/>
  </r>
  <r>
    <x v="11"/>
    <x v="8"/>
    <s v="Customers"/>
    <x v="5"/>
    <n v="0"/>
    <n v="0"/>
    <n v="0"/>
  </r>
  <r>
    <x v="11"/>
    <x v="8"/>
    <s v="Customers"/>
    <x v="6"/>
    <n v="5647859.6900000004"/>
    <n v="133835661.25"/>
    <n v="0"/>
  </r>
  <r>
    <x v="11"/>
    <x v="8"/>
    <s v="Customers"/>
    <x v="7"/>
    <n v="0"/>
    <n v="0"/>
    <n v="0"/>
  </r>
  <r>
    <x v="12"/>
    <x v="0"/>
    <s v="Connections"/>
    <x v="8"/>
    <n v="230552.23"/>
    <n v="16862049"/>
    <n v="36701"/>
  </r>
  <r>
    <x v="12"/>
    <x v="0"/>
    <s v="Connections"/>
    <x v="0"/>
    <n v="26933.01"/>
    <n v="287908.98"/>
    <n v="11"/>
  </r>
  <r>
    <x v="12"/>
    <x v="0"/>
    <s v="Connections"/>
    <x v="1"/>
    <n v="550667.05000000005"/>
    <n v="3129767.03"/>
    <n v="8333"/>
  </r>
  <r>
    <x v="12"/>
    <x v="0"/>
    <s v="Connections"/>
    <x v="2"/>
    <n v="69306.710000000006"/>
    <n v="626792"/>
    <n v="0"/>
  </r>
  <r>
    <x v="12"/>
    <x v="0"/>
    <s v="Customers"/>
    <x v="3"/>
    <n v="1543107.25"/>
    <n v="49127233.060000002"/>
    <n v="56840"/>
  </r>
  <r>
    <x v="12"/>
    <x v="0"/>
    <s v="Customers"/>
    <x v="4"/>
    <n v="2018673.76"/>
    <n v="230053850.18000001"/>
    <n v="497899"/>
  </r>
  <r>
    <x v="12"/>
    <x v="0"/>
    <s v="Customers"/>
    <x v="6"/>
    <n v="6993388.9000000004"/>
    <n v="161450939.86000001"/>
    <n v="0"/>
  </r>
  <r>
    <x v="12"/>
    <x v="0"/>
    <s v="Customers"/>
    <x v="7"/>
    <n v="0"/>
    <n v="0"/>
    <n v="0"/>
  </r>
  <r>
    <x v="12"/>
    <x v="1"/>
    <s v="Connections"/>
    <x v="8"/>
    <n v="349721.19"/>
    <n v="16022325"/>
    <n v="36389"/>
  </r>
  <r>
    <x v="12"/>
    <x v="1"/>
    <s v="Connections"/>
    <x v="0"/>
    <n v="26123.98"/>
    <n v="222638.46"/>
    <n v="5.9"/>
  </r>
  <r>
    <x v="12"/>
    <x v="1"/>
    <s v="Connections"/>
    <x v="1"/>
    <n v="510855.84"/>
    <n v="2341825"/>
    <n v="6393.63"/>
  </r>
  <r>
    <x v="12"/>
    <x v="1"/>
    <s v="Connections"/>
    <x v="2"/>
    <n v="68961.77"/>
    <n v="597459"/>
    <n v="0"/>
  </r>
  <r>
    <x v="12"/>
    <x v="1"/>
    <s v="Customers"/>
    <x v="3"/>
    <n v="1563705.06"/>
    <n v="62629571"/>
    <n v="0"/>
  </r>
  <r>
    <x v="12"/>
    <x v="1"/>
    <s v="Customers"/>
    <x v="4"/>
    <n v="1716489.85"/>
    <n v="205388901"/>
    <n v="567346.76"/>
  </r>
  <r>
    <x v="12"/>
    <x v="1"/>
    <s v="Customers"/>
    <x v="6"/>
    <n v="7192117.5899999999"/>
    <n v="160345825"/>
    <n v="0"/>
  </r>
  <r>
    <x v="12"/>
    <x v="1"/>
    <s v="Customers"/>
    <x v="7"/>
    <n v="0"/>
    <n v="0"/>
    <n v="0"/>
  </r>
  <r>
    <x v="12"/>
    <x v="2"/>
    <s v="Connections"/>
    <x v="8"/>
    <n v="234987.17"/>
    <n v="15763998"/>
    <n v="35543.919999999998"/>
  </r>
  <r>
    <x v="12"/>
    <x v="2"/>
    <s v="Connections"/>
    <x v="0"/>
    <n v="26798.38"/>
    <n v="219915.65"/>
    <n v="5.35"/>
  </r>
  <r>
    <x v="12"/>
    <x v="2"/>
    <s v="Connections"/>
    <x v="1"/>
    <n v="532989.52"/>
    <n v="2305977.83"/>
    <n v="8855.56"/>
  </r>
  <r>
    <x v="12"/>
    <x v="2"/>
    <s v="Connections"/>
    <x v="2"/>
    <n v="69674.289999999994"/>
    <n v="584109"/>
    <n v="0"/>
  </r>
  <r>
    <x v="12"/>
    <x v="2"/>
    <s v="Customers"/>
    <x v="3"/>
    <n v="1533135.87"/>
    <n v="62194934.18"/>
    <n v="25763.26"/>
  </r>
  <r>
    <x v="12"/>
    <x v="2"/>
    <s v="Customers"/>
    <x v="4"/>
    <n v="2233008.5299999998"/>
    <n v="219187234.44"/>
    <n v="602958.85"/>
  </r>
  <r>
    <x v="12"/>
    <x v="2"/>
    <s v="Customers"/>
    <x v="6"/>
    <n v="7275279.21"/>
    <n v="155707479.77000001"/>
    <n v="0"/>
  </r>
  <r>
    <x v="12"/>
    <x v="2"/>
    <s v="Customers"/>
    <x v="7"/>
    <n v="0"/>
    <n v="0"/>
    <n v="0"/>
  </r>
  <r>
    <x v="12"/>
    <x v="3"/>
    <s v="Connections"/>
    <x v="8"/>
    <n v="245605.9"/>
    <n v="16912248"/>
    <n v="38108"/>
  </r>
  <r>
    <x v="12"/>
    <x v="3"/>
    <s v="Connections"/>
    <x v="0"/>
    <n v="26152.38"/>
    <n v="218314.4"/>
    <n v="5.35"/>
  </r>
  <r>
    <x v="12"/>
    <x v="3"/>
    <s v="Connections"/>
    <x v="1"/>
    <n v="163161.26999999999"/>
    <n v="2245621.52"/>
    <n v="6736.73"/>
  </r>
  <r>
    <x v="12"/>
    <x v="3"/>
    <s v="Connections"/>
    <x v="2"/>
    <n v="414628.75"/>
    <n v="562655"/>
    <n v="0"/>
  </r>
  <r>
    <x v="12"/>
    <x v="3"/>
    <s v="Customers"/>
    <x v="3"/>
    <n v="1582008.51"/>
    <n v="64828602.5"/>
    <n v="0"/>
  </r>
  <r>
    <x v="12"/>
    <x v="3"/>
    <s v="Customers"/>
    <x v="4"/>
    <n v="2482946.08"/>
    <n v="250313984.78999999"/>
    <n v="704760.34"/>
  </r>
  <r>
    <x v="12"/>
    <x v="3"/>
    <s v="Customers"/>
    <x v="6"/>
    <n v="7540852.1799999997"/>
    <n v="169941844.59"/>
    <n v="0"/>
  </r>
  <r>
    <x v="12"/>
    <x v="3"/>
    <s v="Customers"/>
    <x v="7"/>
    <n v="0"/>
    <n v="0"/>
    <n v="0"/>
  </r>
  <r>
    <x v="12"/>
    <x v="4"/>
    <s v="Connections"/>
    <x v="8"/>
    <n v="167756.68"/>
    <n v="17302591.280000001"/>
    <n v="37355"/>
  </r>
  <r>
    <x v="12"/>
    <x v="4"/>
    <s v="Connections"/>
    <x v="0"/>
    <n v="59980.03"/>
    <n v="217779.46"/>
    <n v="0"/>
  </r>
  <r>
    <x v="12"/>
    <x v="4"/>
    <s v="Connections"/>
    <x v="1"/>
    <n v="487045.59"/>
    <n v="2170613.66"/>
    <n v="5620.46"/>
  </r>
  <r>
    <x v="12"/>
    <x v="4"/>
    <s v="Connections"/>
    <x v="2"/>
    <n v="38421.43"/>
    <n v="526701.53"/>
    <n v="0"/>
  </r>
  <r>
    <x v="12"/>
    <x v="4"/>
    <s v="Customers"/>
    <x v="3"/>
    <n v="1553050.59"/>
    <n v="63692910.030000001"/>
    <n v="31"/>
  </r>
  <r>
    <x v="12"/>
    <x v="4"/>
    <s v="Customers"/>
    <x v="4"/>
    <n v="1751585.21"/>
    <n v="218698342.36000001"/>
    <n v="567528.12"/>
  </r>
  <r>
    <x v="12"/>
    <x v="4"/>
    <s v="Customers"/>
    <x v="5"/>
    <n v="803065.1"/>
    <n v="195558801"/>
    <n v="396478"/>
  </r>
  <r>
    <x v="12"/>
    <x v="4"/>
    <s v="Customers"/>
    <x v="6"/>
    <n v="8088416.8700000001"/>
    <n v="167036481.69"/>
    <n v="0"/>
  </r>
  <r>
    <x v="12"/>
    <x v="4"/>
    <s v="Customers"/>
    <x v="7"/>
    <n v="0"/>
    <n v="0"/>
    <n v="0"/>
  </r>
  <r>
    <x v="12"/>
    <x v="5"/>
    <s v="Connections"/>
    <x v="8"/>
    <n v="117781.23"/>
    <n v="16786736"/>
    <n v="37381"/>
  </r>
  <r>
    <x v="12"/>
    <x v="5"/>
    <s v="Connections"/>
    <x v="0"/>
    <n v="60564.13"/>
    <n v="46843"/>
    <n v="0"/>
  </r>
  <r>
    <x v="12"/>
    <x v="5"/>
    <s v="Connections"/>
    <x v="1"/>
    <n v="502958.27"/>
    <n v="2210661"/>
    <n v="5249"/>
  </r>
  <r>
    <x v="12"/>
    <x v="5"/>
    <s v="Connections"/>
    <x v="2"/>
    <n v="44029"/>
    <n v="510965"/>
    <n v="0"/>
  </r>
  <r>
    <x v="12"/>
    <x v="5"/>
    <s v="Customers"/>
    <x v="3"/>
    <n v="1545425.13"/>
    <n v="61093250"/>
    <n v="9043"/>
  </r>
  <r>
    <x v="12"/>
    <x v="5"/>
    <s v="Customers"/>
    <x v="4"/>
    <n v="1778910.64"/>
    <n v="201703192"/>
    <n v="525536"/>
  </r>
  <r>
    <x v="12"/>
    <x v="5"/>
    <s v="Customers"/>
    <x v="5"/>
    <n v="876589.45"/>
    <n v="190399909"/>
    <n v="391965"/>
  </r>
  <r>
    <x v="12"/>
    <x v="5"/>
    <s v="Customers"/>
    <x v="6"/>
    <n v="8219058.1500000004"/>
    <n v="177598839"/>
    <n v="0"/>
  </r>
  <r>
    <x v="12"/>
    <x v="5"/>
    <s v="Customers"/>
    <x v="7"/>
    <n v="0"/>
    <n v="0"/>
    <n v="0"/>
  </r>
  <r>
    <x v="12"/>
    <x v="6"/>
    <s v="Connections"/>
    <x v="8"/>
    <n v="183170.88"/>
    <n v="16786736"/>
    <n v="38092"/>
  </r>
  <r>
    <x v="12"/>
    <x v="6"/>
    <s v="Connections"/>
    <x v="0"/>
    <n v="61024.99"/>
    <n v="211986"/>
    <n v="0"/>
  </r>
  <r>
    <x v="12"/>
    <x v="6"/>
    <s v="Connections"/>
    <x v="1"/>
    <n v="530898.61"/>
    <n v="2210662"/>
    <n v="6137"/>
  </r>
  <r>
    <x v="12"/>
    <x v="6"/>
    <s v="Connections"/>
    <x v="2"/>
    <n v="44098.96"/>
    <n v="510965"/>
    <n v="0"/>
  </r>
  <r>
    <x v="12"/>
    <x v="6"/>
    <s v="Customers"/>
    <x v="3"/>
    <n v="1602278.83"/>
    <n v="60946736"/>
    <n v="0"/>
  </r>
  <r>
    <x v="12"/>
    <x v="6"/>
    <s v="Customers"/>
    <x v="4"/>
    <n v="1697903.01"/>
    <n v="212745306"/>
    <n v="519651"/>
  </r>
  <r>
    <x v="12"/>
    <x v="6"/>
    <s v="Customers"/>
    <x v="5"/>
    <n v="857114.97"/>
    <n v="169250656"/>
    <n v="366355"/>
  </r>
  <r>
    <x v="12"/>
    <x v="6"/>
    <s v="Customers"/>
    <x v="6"/>
    <n v="8362021.5099999998"/>
    <n v="177619037"/>
    <n v="0"/>
  </r>
  <r>
    <x v="12"/>
    <x v="6"/>
    <s v="Customers"/>
    <x v="7"/>
    <n v="0"/>
    <n v="0"/>
    <n v="0"/>
  </r>
  <r>
    <x v="12"/>
    <x v="7"/>
    <s v="Connections"/>
    <x v="8"/>
    <n v="183592.18"/>
    <n v="17962949"/>
    <n v="39090"/>
  </r>
  <r>
    <x v="12"/>
    <x v="7"/>
    <s v="Connections"/>
    <x v="0"/>
    <n v="61174.86"/>
    <n v="204491"/>
    <n v="0"/>
  </r>
  <r>
    <x v="12"/>
    <x v="7"/>
    <s v="Connections"/>
    <x v="1"/>
    <n v="43668.65"/>
    <n v="2440801"/>
    <n v="6379"/>
  </r>
  <r>
    <x v="12"/>
    <x v="7"/>
    <s v="Connections"/>
    <x v="2"/>
    <n v="545781.27"/>
    <n v="486777"/>
    <n v="0"/>
  </r>
  <r>
    <x v="12"/>
    <x v="7"/>
    <s v="Customers"/>
    <x v="3"/>
    <n v="1610106.5"/>
    <n v="66021524"/>
    <n v="0"/>
  </r>
  <r>
    <x v="12"/>
    <x v="7"/>
    <s v="Customers"/>
    <x v="4"/>
    <n v="1819832.47"/>
    <n v="200172556"/>
    <n v="516224"/>
  </r>
  <r>
    <x v="12"/>
    <x v="7"/>
    <s v="Customers"/>
    <x v="5"/>
    <n v="891683.48"/>
    <n v="167079395"/>
    <n v="346376"/>
  </r>
  <r>
    <x v="12"/>
    <x v="7"/>
    <s v="Customers"/>
    <x v="6"/>
    <n v="8434127.5500000007"/>
    <n v="183379736"/>
    <n v="0"/>
  </r>
  <r>
    <x v="12"/>
    <x v="7"/>
    <s v="Customers"/>
    <x v="7"/>
    <n v="0"/>
    <n v="0"/>
    <n v="0"/>
  </r>
  <r>
    <x v="12"/>
    <x v="8"/>
    <s v="Connections"/>
    <x v="8"/>
    <n v="105943.2"/>
    <n v="19160929.329999998"/>
    <n v="41283.919999999998"/>
  </r>
  <r>
    <x v="12"/>
    <x v="8"/>
    <s v="Connections"/>
    <x v="0"/>
    <n v="61819.28"/>
    <n v="203011.31"/>
    <n v="0"/>
  </r>
  <r>
    <x v="12"/>
    <x v="8"/>
    <s v="Connections"/>
    <x v="1"/>
    <n v="567877.56999999995"/>
    <n v="2463752.09"/>
    <n v="6437.64"/>
  </r>
  <r>
    <x v="12"/>
    <x v="8"/>
    <s v="Connections"/>
    <x v="2"/>
    <n v="43776.76"/>
    <n v="471839.21"/>
    <n v="0"/>
  </r>
  <r>
    <x v="12"/>
    <x v="8"/>
    <s v="Customers"/>
    <x v="3"/>
    <n v="1717488.06"/>
    <n v="64944301.619999997"/>
    <n v="0"/>
  </r>
  <r>
    <x v="12"/>
    <x v="8"/>
    <s v="Customers"/>
    <x v="4"/>
    <n v="2033226.94"/>
    <n v="205118463.59"/>
    <n v="522543.37"/>
  </r>
  <r>
    <x v="12"/>
    <x v="8"/>
    <s v="Customers"/>
    <x v="5"/>
    <n v="796540.53"/>
    <n v="155059833.38"/>
    <n v="328365.15999999997"/>
  </r>
  <r>
    <x v="12"/>
    <x v="8"/>
    <s v="Customers"/>
    <x v="6"/>
    <n v="9072371.1899999995"/>
    <n v="178519167.74000001"/>
    <n v="0"/>
  </r>
  <r>
    <x v="12"/>
    <x v="8"/>
    <s v="Customers"/>
    <x v="7"/>
    <n v="0"/>
    <n v="0"/>
    <n v="0"/>
  </r>
  <r>
    <x v="13"/>
    <x v="0"/>
    <s v="Connections"/>
    <x v="8"/>
    <n v="0"/>
    <n v="0"/>
    <n v="0"/>
  </r>
  <r>
    <x v="13"/>
    <x v="0"/>
    <s v="Connections"/>
    <x v="0"/>
    <n v="22146"/>
    <n v="398595"/>
    <n v="1109"/>
  </r>
  <r>
    <x v="13"/>
    <x v="0"/>
    <s v="Connections"/>
    <x v="1"/>
    <n v="863547"/>
    <n v="29601624"/>
    <n v="81794"/>
  </r>
  <r>
    <x v="13"/>
    <x v="0"/>
    <s v="Connections"/>
    <x v="2"/>
    <n v="252446"/>
    <n v="6632446"/>
    <n v="0"/>
  </r>
  <r>
    <x v="13"/>
    <x v="0"/>
    <s v="Customers"/>
    <x v="3"/>
    <n v="9061993"/>
    <n v="380693541"/>
    <n v="0"/>
  </r>
  <r>
    <x v="13"/>
    <x v="0"/>
    <s v="Customers"/>
    <x v="4"/>
    <n v="13533269"/>
    <n v="1500558899"/>
    <n v="3568777"/>
  </r>
  <r>
    <x v="13"/>
    <x v="0"/>
    <s v="Customers"/>
    <x v="5"/>
    <n v="969114"/>
    <n v="173481847"/>
    <n v="299313"/>
  </r>
  <r>
    <x v="13"/>
    <x v="0"/>
    <s v="Customers"/>
    <x v="6"/>
    <n v="47579466"/>
    <n v="1315218147"/>
    <n v="0"/>
  </r>
  <r>
    <x v="13"/>
    <x v="0"/>
    <s v="Customers"/>
    <x v="7"/>
    <n v="0"/>
    <n v="0"/>
    <n v="0"/>
  </r>
  <r>
    <x v="13"/>
    <x v="1"/>
    <s v="Connections"/>
    <x v="8"/>
    <n v="0"/>
    <n v="0"/>
    <n v="0"/>
  </r>
  <r>
    <x v="13"/>
    <x v="1"/>
    <s v="Connections"/>
    <x v="0"/>
    <n v="23025"/>
    <n v="398391"/>
    <n v="1106"/>
  </r>
  <r>
    <x v="13"/>
    <x v="1"/>
    <s v="Connections"/>
    <x v="1"/>
    <n v="860755"/>
    <n v="26743190"/>
    <n v="73715"/>
  </r>
  <r>
    <x v="13"/>
    <x v="1"/>
    <s v="Connections"/>
    <x v="2"/>
    <n v="251785"/>
    <n v="6519441"/>
    <n v="0"/>
  </r>
  <r>
    <x v="13"/>
    <x v="1"/>
    <s v="Customers"/>
    <x v="3"/>
    <n v="9306343"/>
    <n v="383017500"/>
    <n v="0"/>
  </r>
  <r>
    <x v="13"/>
    <x v="1"/>
    <s v="Customers"/>
    <x v="4"/>
    <n v="13995331"/>
    <n v="1514388922"/>
    <n v="3605382"/>
  </r>
  <r>
    <x v="13"/>
    <x v="1"/>
    <s v="Customers"/>
    <x v="5"/>
    <n v="1092125"/>
    <n v="181672556"/>
    <n v="309832"/>
  </r>
  <r>
    <x v="13"/>
    <x v="1"/>
    <s v="Customers"/>
    <x v="6"/>
    <n v="48784495"/>
    <n v="1340425217"/>
    <n v="0"/>
  </r>
  <r>
    <x v="13"/>
    <x v="1"/>
    <s v="Customers"/>
    <x v="7"/>
    <n v="0"/>
    <n v="0"/>
    <n v="0"/>
  </r>
  <r>
    <x v="13"/>
    <x v="2"/>
    <s v="Connections"/>
    <x v="8"/>
    <n v="0"/>
    <n v="0"/>
    <n v="0"/>
  </r>
  <r>
    <x v="13"/>
    <x v="2"/>
    <s v="Connections"/>
    <x v="0"/>
    <n v="22148"/>
    <n v="380813"/>
    <n v="1055"/>
  </r>
  <r>
    <x v="13"/>
    <x v="2"/>
    <s v="Connections"/>
    <x v="1"/>
    <n v="842027"/>
    <n v="24351686"/>
    <n v="67705"/>
  </r>
  <r>
    <x v="13"/>
    <x v="2"/>
    <s v="Connections"/>
    <x v="2"/>
    <n v="251868"/>
    <n v="6450787"/>
    <n v="0"/>
  </r>
  <r>
    <x v="13"/>
    <x v="2"/>
    <s v="Customers"/>
    <x v="3"/>
    <n v="9337486"/>
    <n v="372023018"/>
    <n v="0"/>
  </r>
  <r>
    <x v="13"/>
    <x v="2"/>
    <s v="Customers"/>
    <x v="4"/>
    <n v="14045901"/>
    <n v="1490086668"/>
    <n v="3508172"/>
  </r>
  <r>
    <x v="13"/>
    <x v="2"/>
    <s v="Customers"/>
    <x v="5"/>
    <n v="1102867"/>
    <n v="183958479"/>
    <n v="321747"/>
  </r>
  <r>
    <x v="13"/>
    <x v="2"/>
    <s v="Customers"/>
    <x v="6"/>
    <n v="50022073"/>
    <n v="1254639134"/>
    <n v="0"/>
  </r>
  <r>
    <x v="13"/>
    <x v="2"/>
    <s v="Customers"/>
    <x v="7"/>
    <n v="0"/>
    <n v="0"/>
    <n v="0"/>
  </r>
  <r>
    <x v="13"/>
    <x v="3"/>
    <s v="Connections"/>
    <x v="8"/>
    <n v="0"/>
    <n v="0"/>
    <n v="0"/>
  </r>
  <r>
    <x v="13"/>
    <x v="3"/>
    <s v="Connections"/>
    <x v="0"/>
    <n v="18794"/>
    <n v="288925"/>
    <n v="807"/>
  </r>
  <r>
    <x v="13"/>
    <x v="3"/>
    <s v="Connections"/>
    <x v="1"/>
    <n v="918344"/>
    <n v="19041968"/>
    <n v="52803"/>
  </r>
  <r>
    <x v="13"/>
    <x v="3"/>
    <s v="Connections"/>
    <x v="2"/>
    <n v="257823"/>
    <n v="6492425"/>
    <n v="0"/>
  </r>
  <r>
    <x v="13"/>
    <x v="3"/>
    <s v="Customers"/>
    <x v="3"/>
    <n v="9585082"/>
    <n v="382745395"/>
    <n v="0"/>
  </r>
  <r>
    <x v="13"/>
    <x v="3"/>
    <s v="Customers"/>
    <x v="4"/>
    <n v="14732710"/>
    <n v="1525669859"/>
    <n v="3566817"/>
  </r>
  <r>
    <x v="13"/>
    <x v="3"/>
    <s v="Customers"/>
    <x v="5"/>
    <n v="1302097"/>
    <n v="223509398"/>
    <n v="382630"/>
  </r>
  <r>
    <x v="13"/>
    <x v="3"/>
    <s v="Customers"/>
    <x v="6"/>
    <n v="51892599"/>
    <n v="1354833716"/>
    <n v="0"/>
  </r>
  <r>
    <x v="13"/>
    <x v="3"/>
    <s v="Customers"/>
    <x v="7"/>
    <n v="0"/>
    <n v="0"/>
    <n v="0"/>
  </r>
  <r>
    <x v="13"/>
    <x v="4"/>
    <s v="Connections"/>
    <x v="8"/>
    <n v="0"/>
    <n v="0"/>
    <n v="0"/>
  </r>
  <r>
    <x v="13"/>
    <x v="4"/>
    <s v="Connections"/>
    <x v="0"/>
    <n v="16016"/>
    <n v="256732"/>
    <n v="715"/>
  </r>
  <r>
    <x v="13"/>
    <x v="4"/>
    <s v="Connections"/>
    <x v="1"/>
    <n v="822647"/>
    <n v="16505588"/>
    <n v="45639"/>
  </r>
  <r>
    <x v="13"/>
    <x v="4"/>
    <s v="Connections"/>
    <x v="2"/>
    <n v="251529"/>
    <n v="6471332"/>
    <n v="0"/>
  </r>
  <r>
    <x v="13"/>
    <x v="4"/>
    <s v="Customers"/>
    <x v="3"/>
    <n v="9490526"/>
    <n v="383429432"/>
    <n v="0"/>
  </r>
  <r>
    <x v="13"/>
    <x v="4"/>
    <s v="Customers"/>
    <x v="4"/>
    <n v="13770686"/>
    <n v="1460691155"/>
    <n v="3431140"/>
  </r>
  <r>
    <x v="13"/>
    <x v="4"/>
    <s v="Customers"/>
    <x v="5"/>
    <n v="1505004"/>
    <n v="256791117"/>
    <n v="433414"/>
  </r>
  <r>
    <x v="13"/>
    <x v="4"/>
    <s v="Customers"/>
    <x v="6"/>
    <n v="51270659"/>
    <n v="1319309098"/>
    <n v="0"/>
  </r>
  <r>
    <x v="13"/>
    <x v="4"/>
    <s v="Customers"/>
    <x v="7"/>
    <n v="0"/>
    <n v="0"/>
    <n v="0"/>
  </r>
  <r>
    <x v="13"/>
    <x v="5"/>
    <s v="Connections"/>
    <x v="8"/>
    <n v="0"/>
    <n v="0"/>
    <n v="0"/>
  </r>
  <r>
    <x v="13"/>
    <x v="5"/>
    <s v="Connections"/>
    <x v="0"/>
    <n v="22704"/>
    <n v="256857"/>
    <n v="656"/>
  </r>
  <r>
    <x v="13"/>
    <x v="5"/>
    <s v="Connections"/>
    <x v="1"/>
    <n v="890745"/>
    <n v="14386100"/>
    <n v="40980"/>
  </r>
  <r>
    <x v="13"/>
    <x v="5"/>
    <s v="Connections"/>
    <x v="2"/>
    <n v="216365"/>
    <n v="6393655"/>
    <n v="0"/>
  </r>
  <r>
    <x v="13"/>
    <x v="5"/>
    <s v="Customers"/>
    <x v="3"/>
    <n v="9194089"/>
    <n v="354046061"/>
    <n v="359"/>
  </r>
  <r>
    <x v="13"/>
    <x v="5"/>
    <s v="Customers"/>
    <x v="4"/>
    <n v="13779839"/>
    <n v="1405229459"/>
    <n v="3368089"/>
  </r>
  <r>
    <x v="13"/>
    <x v="5"/>
    <s v="Customers"/>
    <x v="5"/>
    <n v="1626615"/>
    <n v="261353050"/>
    <n v="453257"/>
  </r>
  <r>
    <x v="13"/>
    <x v="5"/>
    <s v="Customers"/>
    <x v="6"/>
    <n v="52914177.990000002"/>
    <n v="1433403471"/>
    <n v="0"/>
  </r>
  <r>
    <x v="13"/>
    <x v="5"/>
    <s v="Customers"/>
    <x v="7"/>
    <n v="0"/>
    <n v="0"/>
    <n v="0"/>
  </r>
  <r>
    <x v="13"/>
    <x v="6"/>
    <s v="Connections"/>
    <x v="8"/>
    <n v="0"/>
    <n v="0"/>
    <n v="0"/>
  </r>
  <r>
    <x v="13"/>
    <x v="6"/>
    <s v="Connections"/>
    <x v="0"/>
    <n v="23140"/>
    <n v="255183"/>
    <n v="703"/>
  </r>
  <r>
    <x v="13"/>
    <x v="6"/>
    <s v="Connections"/>
    <x v="1"/>
    <n v="885726"/>
    <n v="14241249"/>
    <n v="40503"/>
  </r>
  <r>
    <x v="13"/>
    <x v="6"/>
    <s v="Connections"/>
    <x v="2"/>
    <n v="285160"/>
    <n v="6430723"/>
    <n v="0"/>
  </r>
  <r>
    <x v="13"/>
    <x v="6"/>
    <s v="Customers"/>
    <x v="3"/>
    <n v="9470441"/>
    <n v="362142863"/>
    <n v="0"/>
  </r>
  <r>
    <x v="13"/>
    <x v="6"/>
    <s v="Customers"/>
    <x v="4"/>
    <n v="14179388"/>
    <n v="1424791044"/>
    <n v="3400693"/>
  </r>
  <r>
    <x v="13"/>
    <x v="6"/>
    <s v="Customers"/>
    <x v="5"/>
    <n v="1729837"/>
    <n v="271237266"/>
    <n v="481567"/>
  </r>
  <r>
    <x v="13"/>
    <x v="6"/>
    <s v="Customers"/>
    <x v="6"/>
    <n v="54730221"/>
    <n v="1436562014"/>
    <n v="0"/>
  </r>
  <r>
    <x v="13"/>
    <x v="6"/>
    <s v="Customers"/>
    <x v="7"/>
    <n v="0"/>
    <n v="0"/>
    <n v="0"/>
  </r>
  <r>
    <x v="13"/>
    <x v="7"/>
    <s v="Connections"/>
    <x v="8"/>
    <n v="0"/>
    <n v="0"/>
    <n v="0"/>
  </r>
  <r>
    <x v="13"/>
    <x v="7"/>
    <s v="Connections"/>
    <x v="0"/>
    <n v="24317"/>
    <n v="250360"/>
    <n v="696"/>
  </r>
  <r>
    <x v="13"/>
    <x v="7"/>
    <s v="Connections"/>
    <x v="1"/>
    <n v="1008501"/>
    <n v="14557375"/>
    <n v="40591"/>
  </r>
  <r>
    <x v="13"/>
    <x v="7"/>
    <s v="Connections"/>
    <x v="2"/>
    <n v="250218"/>
    <n v="6315193"/>
    <n v="894"/>
  </r>
  <r>
    <x v="13"/>
    <x v="7"/>
    <s v="Customers"/>
    <x v="3"/>
    <n v="10245516"/>
    <n v="385367006"/>
    <n v="0"/>
  </r>
  <r>
    <x v="13"/>
    <x v="7"/>
    <s v="Customers"/>
    <x v="4"/>
    <n v="15085711"/>
    <n v="1454393949"/>
    <n v="3418861"/>
  </r>
  <r>
    <x v="13"/>
    <x v="7"/>
    <s v="Customers"/>
    <x v="5"/>
    <n v="1899279"/>
    <n v="296296133"/>
    <n v="490452"/>
  </r>
  <r>
    <x v="13"/>
    <x v="7"/>
    <s v="Customers"/>
    <x v="6"/>
    <n v="53934918.719999999"/>
    <n v="1421057113"/>
    <n v="0"/>
  </r>
  <r>
    <x v="13"/>
    <x v="7"/>
    <s v="Customers"/>
    <x v="7"/>
    <n v="0"/>
    <n v="0"/>
    <n v="0"/>
  </r>
  <r>
    <x v="13"/>
    <x v="8"/>
    <s v="Connections"/>
    <x v="8"/>
    <n v="0"/>
    <n v="0"/>
    <n v="0"/>
  </r>
  <r>
    <x v="13"/>
    <x v="8"/>
    <s v="Connections"/>
    <x v="0"/>
    <n v="25684"/>
    <n v="250147"/>
    <n v="700"/>
  </r>
  <r>
    <x v="13"/>
    <x v="8"/>
    <s v="Connections"/>
    <x v="1"/>
    <n v="991924"/>
    <n v="14752557"/>
    <n v="41206"/>
  </r>
  <r>
    <x v="13"/>
    <x v="8"/>
    <s v="Connections"/>
    <x v="2"/>
    <n v="284227"/>
    <n v="6648259"/>
    <n v="409"/>
  </r>
  <r>
    <x v="13"/>
    <x v="8"/>
    <s v="Customers"/>
    <x v="3"/>
    <n v="10682470"/>
    <n v="383271245"/>
    <n v="0"/>
  </r>
  <r>
    <x v="13"/>
    <x v="8"/>
    <s v="Customers"/>
    <x v="4"/>
    <n v="15416196"/>
    <n v="1519497963"/>
    <n v="3366038"/>
  </r>
  <r>
    <x v="13"/>
    <x v="8"/>
    <s v="Customers"/>
    <x v="5"/>
    <n v="1998712"/>
    <n v="218307670"/>
    <n v="503626"/>
  </r>
  <r>
    <x v="13"/>
    <x v="8"/>
    <s v="Customers"/>
    <x v="6"/>
    <n v="59859493"/>
    <n v="1415696066"/>
    <n v="0"/>
  </r>
  <r>
    <x v="13"/>
    <x v="8"/>
    <s v="Customers"/>
    <x v="7"/>
    <n v="0"/>
    <n v="0"/>
    <n v="0"/>
  </r>
  <r>
    <x v="14"/>
    <x v="0"/>
    <s v="Connections"/>
    <x v="0"/>
    <n v="0"/>
    <n v="0"/>
    <n v="0"/>
  </r>
  <r>
    <x v="14"/>
    <x v="0"/>
    <s v="Connections"/>
    <x v="1"/>
    <n v="656695.52"/>
    <n v="23811537.137400001"/>
    <n v="66419"/>
  </r>
  <r>
    <x v="14"/>
    <x v="0"/>
    <s v="Connections"/>
    <x v="2"/>
    <n v="279157.55"/>
    <n v="6592272"/>
    <n v="0"/>
  </r>
  <r>
    <x v="14"/>
    <x v="0"/>
    <s v="Customers"/>
    <x v="3"/>
    <n v="10768292.279999999"/>
    <n v="434043564.00929999"/>
    <n v="0"/>
  </r>
  <r>
    <x v="14"/>
    <x v="0"/>
    <s v="Customers"/>
    <x v="4"/>
    <n v="19889737.850000001"/>
    <n v="1525073551.0778"/>
    <n v="3901962"/>
  </r>
  <r>
    <x v="14"/>
    <x v="0"/>
    <s v="Customers"/>
    <x v="6"/>
    <n v="38927169.789999999"/>
    <n v="1040451854.9383"/>
    <n v="0"/>
  </r>
  <r>
    <x v="14"/>
    <x v="0"/>
    <s v="Customers"/>
    <x v="7"/>
    <n v="0"/>
    <n v="0"/>
    <n v="0"/>
  </r>
  <r>
    <x v="14"/>
    <x v="1"/>
    <s v="Connections"/>
    <x v="0"/>
    <n v="0"/>
    <n v="0"/>
    <n v="0"/>
  </r>
  <r>
    <x v="14"/>
    <x v="1"/>
    <s v="Connections"/>
    <x v="1"/>
    <n v="683969.6"/>
    <n v="23899250.581"/>
    <n v="66563.98"/>
  </r>
  <r>
    <x v="14"/>
    <x v="1"/>
    <s v="Connections"/>
    <x v="2"/>
    <n v="238802.93"/>
    <n v="6646953"/>
    <n v="0"/>
  </r>
  <r>
    <x v="14"/>
    <x v="1"/>
    <s v="Customers"/>
    <x v="3"/>
    <n v="10758088.449999999"/>
    <n v="432207785.54149997"/>
    <n v="0"/>
  </r>
  <r>
    <x v="14"/>
    <x v="1"/>
    <s v="Customers"/>
    <x v="4"/>
    <n v="21200880.780000001"/>
    <n v="1534776176.1410999"/>
    <n v="3979471.7094999999"/>
  </r>
  <r>
    <x v="14"/>
    <x v="1"/>
    <s v="Customers"/>
    <x v="6"/>
    <n v="40331612.539999999"/>
    <n v="1055108853.7118"/>
    <n v="0"/>
  </r>
  <r>
    <x v="14"/>
    <x v="1"/>
    <s v="Customers"/>
    <x v="7"/>
    <n v="0"/>
    <n v="0"/>
    <n v="0"/>
  </r>
  <r>
    <x v="14"/>
    <x v="2"/>
    <s v="Connections"/>
    <x v="0"/>
    <n v="0"/>
    <n v="0"/>
    <n v="0"/>
  </r>
  <r>
    <x v="14"/>
    <x v="2"/>
    <s v="Connections"/>
    <x v="1"/>
    <n v="631421.92000000004"/>
    <n v="20397806.068999998"/>
    <n v="57720.72"/>
  </r>
  <r>
    <x v="14"/>
    <x v="2"/>
    <s v="Connections"/>
    <x v="2"/>
    <n v="236301.91"/>
    <n v="6587182"/>
    <n v="0"/>
  </r>
  <r>
    <x v="14"/>
    <x v="2"/>
    <s v="Customers"/>
    <x v="3"/>
    <n v="10853718.24"/>
    <n v="422570452.34630001"/>
    <n v="0"/>
  </r>
  <r>
    <x v="14"/>
    <x v="2"/>
    <s v="Customers"/>
    <x v="4"/>
    <n v="20720600.629999999"/>
    <n v="1489114615.2095001"/>
    <n v="3867937.17"/>
  </r>
  <r>
    <x v="14"/>
    <x v="2"/>
    <s v="Customers"/>
    <x v="6"/>
    <n v="40876795.509999998"/>
    <n v="1018798141.4943"/>
    <n v="0"/>
  </r>
  <r>
    <x v="14"/>
    <x v="2"/>
    <s v="Customers"/>
    <x v="7"/>
    <n v="0"/>
    <n v="0"/>
    <n v="0"/>
  </r>
  <r>
    <x v="14"/>
    <x v="3"/>
    <s v="Connections"/>
    <x v="0"/>
    <n v="0"/>
    <n v="0"/>
    <n v="0"/>
  </r>
  <r>
    <x v="14"/>
    <x v="3"/>
    <s v="Connections"/>
    <x v="1"/>
    <n v="475700.78"/>
    <n v="10965058.322699999"/>
    <n v="30612.94"/>
  </r>
  <r>
    <x v="14"/>
    <x v="3"/>
    <s v="Connections"/>
    <x v="2"/>
    <n v="242062.31"/>
    <n v="6639225"/>
    <n v="0"/>
  </r>
  <r>
    <x v="14"/>
    <x v="3"/>
    <s v="Customers"/>
    <x v="3"/>
    <n v="11263677.73"/>
    <n v="438581620.9127"/>
    <n v="0"/>
  </r>
  <r>
    <x v="14"/>
    <x v="3"/>
    <s v="Customers"/>
    <x v="4"/>
    <n v="21523274.77"/>
    <n v="1554764670.836"/>
    <n v="4023139.06"/>
  </r>
  <r>
    <x v="14"/>
    <x v="3"/>
    <s v="Customers"/>
    <x v="6"/>
    <n v="42558269.189999998"/>
    <n v="1094535393.8304"/>
    <n v="0"/>
  </r>
  <r>
    <x v="14"/>
    <x v="3"/>
    <s v="Customers"/>
    <x v="7"/>
    <n v="0"/>
    <n v="0"/>
    <n v="0"/>
  </r>
  <r>
    <x v="14"/>
    <x v="4"/>
    <s v="Connections"/>
    <x v="0"/>
    <n v="0"/>
    <n v="0"/>
    <n v="0"/>
  </r>
  <r>
    <x v="14"/>
    <x v="4"/>
    <s v="Connections"/>
    <x v="1"/>
    <n v="478640.66"/>
    <n v="10807171.410399999"/>
    <n v="30292.14"/>
  </r>
  <r>
    <x v="14"/>
    <x v="4"/>
    <s v="Connections"/>
    <x v="2"/>
    <n v="243202.59"/>
    <n v="6754395"/>
    <n v="0"/>
  </r>
  <r>
    <x v="14"/>
    <x v="4"/>
    <s v="Customers"/>
    <x v="3"/>
    <n v="11313599.66"/>
    <n v="434208064.13380003"/>
    <n v="0"/>
  </r>
  <r>
    <x v="14"/>
    <x v="4"/>
    <s v="Customers"/>
    <x v="4"/>
    <n v="21248497.140000001"/>
    <n v="1513249041.0854001"/>
    <n v="3913394.97"/>
  </r>
  <r>
    <x v="14"/>
    <x v="4"/>
    <s v="Customers"/>
    <x v="6"/>
    <n v="42939940.740000002"/>
    <n v="1069069659.416"/>
    <n v="0"/>
  </r>
  <r>
    <x v="14"/>
    <x v="4"/>
    <s v="Customers"/>
    <x v="7"/>
    <n v="0"/>
    <n v="0"/>
    <n v="0"/>
  </r>
  <r>
    <x v="14"/>
    <x v="5"/>
    <s v="Connections"/>
    <x v="0"/>
    <n v="0"/>
    <n v="0"/>
    <n v="0"/>
  </r>
  <r>
    <x v="14"/>
    <x v="5"/>
    <s v="Connections"/>
    <x v="1"/>
    <n v="461401.37"/>
    <n v="10769865.130000001"/>
    <n v="29956.799999999999"/>
  </r>
  <r>
    <x v="14"/>
    <x v="5"/>
    <s v="Connections"/>
    <x v="2"/>
    <n v="247352.54"/>
    <n v="6995931"/>
    <n v="0"/>
  </r>
  <r>
    <x v="14"/>
    <x v="5"/>
    <s v="Customers"/>
    <x v="3"/>
    <n v="11089674.039999999"/>
    <n v="409098781.36000001"/>
    <n v="0"/>
  </r>
  <r>
    <x v="14"/>
    <x v="5"/>
    <s v="Customers"/>
    <x v="4"/>
    <n v="20957822.899999999"/>
    <n v="1435091379.8299999"/>
    <n v="3725741"/>
  </r>
  <r>
    <x v="14"/>
    <x v="5"/>
    <s v="Customers"/>
    <x v="6"/>
    <n v="44139867.140000001"/>
    <n v="1147305806.1900001"/>
    <n v="0"/>
  </r>
  <r>
    <x v="14"/>
    <x v="5"/>
    <s v="Customers"/>
    <x v="7"/>
    <n v="0"/>
    <n v="0"/>
    <n v="0"/>
  </r>
  <r>
    <x v="14"/>
    <x v="6"/>
    <s v="Connections"/>
    <x v="0"/>
    <n v="0"/>
    <n v="0"/>
    <n v="0"/>
  </r>
  <r>
    <x v="14"/>
    <x v="6"/>
    <s v="Connections"/>
    <x v="1"/>
    <n v="612033.57999999996"/>
    <n v="10585401.279999999"/>
    <n v="29625.61"/>
  </r>
  <r>
    <x v="14"/>
    <x v="6"/>
    <s v="Connections"/>
    <x v="2"/>
    <n v="258486.37"/>
    <n v="7103999.2000000002"/>
    <n v="0"/>
  </r>
  <r>
    <x v="14"/>
    <x v="6"/>
    <s v="Customers"/>
    <x v="3"/>
    <n v="11752300.73"/>
    <n v="411959307.13"/>
    <n v="0"/>
  </r>
  <r>
    <x v="14"/>
    <x v="6"/>
    <s v="Customers"/>
    <x v="4"/>
    <n v="23397896.719999999"/>
    <n v="1458969737.6500001"/>
    <n v="3806202.11"/>
  </r>
  <r>
    <x v="14"/>
    <x v="6"/>
    <s v="Customers"/>
    <x v="6"/>
    <n v="46171923.719999999"/>
    <n v="1152777828.23"/>
    <n v="0"/>
  </r>
  <r>
    <x v="14"/>
    <x v="6"/>
    <s v="Customers"/>
    <x v="7"/>
    <n v="0"/>
    <n v="0"/>
    <n v="0"/>
  </r>
  <r>
    <x v="14"/>
    <x v="7"/>
    <s v="Connections"/>
    <x v="0"/>
    <n v="0"/>
    <n v="0"/>
    <n v="0"/>
  </r>
  <r>
    <x v="14"/>
    <x v="7"/>
    <s v="Connections"/>
    <x v="1"/>
    <n v="608141.68000000005"/>
    <n v="10693613.77"/>
    <n v="29780.06"/>
  </r>
  <r>
    <x v="14"/>
    <x v="7"/>
    <s v="Connections"/>
    <x v="2"/>
    <n v="144427.94"/>
    <n v="7290510.9299999997"/>
    <n v="0"/>
  </r>
  <r>
    <x v="14"/>
    <x v="7"/>
    <s v="Customers"/>
    <x v="3"/>
    <n v="12769425.51"/>
    <n v="440854998.45999998"/>
    <n v="0"/>
  </r>
  <r>
    <x v="14"/>
    <x v="7"/>
    <s v="Customers"/>
    <x v="4"/>
    <n v="23424067.989999998"/>
    <n v="1505648632.0799999"/>
    <n v="3914167.09"/>
  </r>
  <r>
    <x v="14"/>
    <x v="7"/>
    <s v="Customers"/>
    <x v="6"/>
    <n v="47218086.560000002"/>
    <n v="1154101580.9300001"/>
    <n v="0"/>
  </r>
  <r>
    <x v="14"/>
    <x v="7"/>
    <s v="Customers"/>
    <x v="7"/>
    <n v="0"/>
    <n v="0"/>
    <n v="0"/>
  </r>
  <r>
    <x v="14"/>
    <x v="8"/>
    <s v="Connections"/>
    <x v="0"/>
    <n v="0"/>
    <n v="0"/>
    <n v="0"/>
  </r>
  <r>
    <x v="14"/>
    <x v="8"/>
    <s v="Connections"/>
    <x v="1"/>
    <n v="513123.9"/>
    <n v="10773945.825999999"/>
    <n v="29997.329000000002"/>
  </r>
  <r>
    <x v="14"/>
    <x v="8"/>
    <s v="Connections"/>
    <x v="2"/>
    <n v="282472.49"/>
    <n v="7464087.3499999996"/>
    <n v="0"/>
  </r>
  <r>
    <x v="14"/>
    <x v="8"/>
    <s v="Customers"/>
    <x v="3"/>
    <n v="12801157.84"/>
    <n v="439793526.21253902"/>
    <n v="0"/>
  </r>
  <r>
    <x v="14"/>
    <x v="8"/>
    <s v="Customers"/>
    <x v="4"/>
    <n v="23548505.329999998"/>
    <n v="1491713896.743"/>
    <n v="3922938.5830580001"/>
  </r>
  <r>
    <x v="14"/>
    <x v="8"/>
    <s v="Customers"/>
    <x v="6"/>
    <n v="49338377.979999997"/>
    <n v="1133823000.7058001"/>
    <n v="0"/>
  </r>
  <r>
    <x v="14"/>
    <x v="8"/>
    <s v="Customers"/>
    <x v="7"/>
    <n v="0"/>
    <n v="0"/>
    <n v="0"/>
  </r>
  <r>
    <x v="15"/>
    <x v="0"/>
    <s v="Connections"/>
    <x v="8"/>
    <n v="0"/>
    <n v="0"/>
    <n v="0"/>
  </r>
  <r>
    <x v="15"/>
    <x v="0"/>
    <s v="Connections"/>
    <x v="0"/>
    <n v="33978.239999999998"/>
    <n v="452829.40701999998"/>
    <n v="1257"/>
  </r>
  <r>
    <x v="15"/>
    <x v="0"/>
    <s v="Connections"/>
    <x v="1"/>
    <n v="460316.65"/>
    <n v="10581768.504000001"/>
    <n v="30715"/>
  </r>
  <r>
    <x v="15"/>
    <x v="0"/>
    <s v="Connections"/>
    <x v="2"/>
    <n v="35772.42"/>
    <n v="1247802.96"/>
    <n v="0"/>
  </r>
  <r>
    <x v="15"/>
    <x v="0"/>
    <s v="Customers"/>
    <x v="3"/>
    <n v="4275661.41"/>
    <n v="152523820.27000001"/>
    <n v="0"/>
  </r>
  <r>
    <x v="15"/>
    <x v="0"/>
    <s v="Customers"/>
    <x v="4"/>
    <n v="5750716.3399999999"/>
    <n v="605761528.09000003"/>
    <n v="1567573"/>
  </r>
  <r>
    <x v="15"/>
    <x v="0"/>
    <s v="Customers"/>
    <x v="6"/>
    <n v="15465606.43"/>
    <n v="396832649.45999998"/>
    <n v="0"/>
  </r>
  <r>
    <x v="15"/>
    <x v="0"/>
    <s v="Customers"/>
    <x v="7"/>
    <n v="0"/>
    <n v="0"/>
    <n v="0"/>
  </r>
  <r>
    <x v="15"/>
    <x v="1"/>
    <s v="Connections"/>
    <x v="0"/>
    <n v="33204.800000000003"/>
    <n v="434815.04259999999"/>
    <n v="1210.9022219999999"/>
  </r>
  <r>
    <x v="15"/>
    <x v="1"/>
    <s v="Connections"/>
    <x v="1"/>
    <n v="434118.39"/>
    <n v="8602548.0140000004"/>
    <n v="25105.88"/>
  </r>
  <r>
    <x v="15"/>
    <x v="1"/>
    <s v="Connections"/>
    <x v="2"/>
    <n v="31126.36"/>
    <n v="1254320.977"/>
    <n v="0"/>
  </r>
  <r>
    <x v="15"/>
    <x v="1"/>
    <s v="Customers"/>
    <x v="3"/>
    <n v="3852412.74"/>
    <n v="152498210.58000001"/>
    <n v="0"/>
  </r>
  <r>
    <x v="15"/>
    <x v="1"/>
    <s v="Customers"/>
    <x v="4"/>
    <n v="5357743.54"/>
    <n v="574019993.08500004"/>
    <n v="1480194.29"/>
  </r>
  <r>
    <x v="15"/>
    <x v="1"/>
    <s v="Customers"/>
    <x v="6"/>
    <n v="15432648.34"/>
    <n v="405183154.88999999"/>
    <n v="0"/>
  </r>
  <r>
    <x v="15"/>
    <x v="1"/>
    <s v="Customers"/>
    <x v="7"/>
    <n v="0"/>
    <n v="0"/>
    <n v="0"/>
  </r>
  <r>
    <x v="15"/>
    <x v="2"/>
    <s v="Connections"/>
    <x v="0"/>
    <n v="32415.09"/>
    <n v="423108.9"/>
    <n v="1177.0651499999999"/>
  </r>
  <r>
    <x v="15"/>
    <x v="2"/>
    <s v="Connections"/>
    <x v="1"/>
    <n v="405258.53"/>
    <n v="5848286.7800000003"/>
    <n v="16202.62"/>
  </r>
  <r>
    <x v="15"/>
    <x v="2"/>
    <s v="Connections"/>
    <x v="2"/>
    <n v="31126.36"/>
    <n v="1348220.91"/>
    <n v="0"/>
  </r>
  <r>
    <x v="15"/>
    <x v="2"/>
    <s v="Customers"/>
    <x v="3"/>
    <n v="3682161.11"/>
    <n v="152138066.18000001"/>
    <n v="0"/>
  </r>
  <r>
    <x v="15"/>
    <x v="2"/>
    <s v="Customers"/>
    <x v="4"/>
    <n v="5169348.29"/>
    <n v="553280597.77999997"/>
    <n v="1474569.23"/>
  </r>
  <r>
    <x v="15"/>
    <x v="2"/>
    <s v="Customers"/>
    <x v="6"/>
    <n v="15318948.42"/>
    <n v="387000724.82999998"/>
    <n v="0"/>
  </r>
  <r>
    <x v="15"/>
    <x v="2"/>
    <s v="Customers"/>
    <x v="7"/>
    <n v="0"/>
    <n v="0"/>
    <n v="0"/>
  </r>
  <r>
    <x v="15"/>
    <x v="3"/>
    <s v="Connections"/>
    <x v="0"/>
    <n v="32439.95"/>
    <n v="420539"/>
    <n v="1039"/>
  </r>
  <r>
    <x v="15"/>
    <x v="3"/>
    <s v="Connections"/>
    <x v="1"/>
    <n v="411948.12"/>
    <n v="5551665"/>
    <n v="15561"/>
  </r>
  <r>
    <x v="15"/>
    <x v="3"/>
    <s v="Connections"/>
    <x v="2"/>
    <n v="27690.41"/>
    <n v="1344468"/>
    <n v="0"/>
  </r>
  <r>
    <x v="15"/>
    <x v="3"/>
    <s v="Customers"/>
    <x v="3"/>
    <n v="3847814.46"/>
    <n v="158043644"/>
    <n v="0"/>
  </r>
  <r>
    <x v="15"/>
    <x v="3"/>
    <s v="Customers"/>
    <x v="4"/>
    <n v="5618861.9199999999"/>
    <n v="575545126"/>
    <n v="1516381"/>
  </r>
  <r>
    <x v="15"/>
    <x v="3"/>
    <s v="Customers"/>
    <x v="6"/>
    <n v="15893287.01"/>
    <n v="425242691"/>
    <n v="0"/>
  </r>
  <r>
    <x v="15"/>
    <x v="3"/>
    <s v="Customers"/>
    <x v="7"/>
    <n v="0"/>
    <n v="0"/>
    <n v="0"/>
  </r>
  <r>
    <x v="15"/>
    <x v="4"/>
    <s v="Connections"/>
    <x v="0"/>
    <n v="33073.370000000003"/>
    <n v="423572"/>
    <n v="1062"/>
  </r>
  <r>
    <x v="15"/>
    <x v="4"/>
    <s v="Connections"/>
    <x v="1"/>
    <n v="417962.97"/>
    <n v="5300509"/>
    <n v="15393"/>
  </r>
  <r>
    <x v="15"/>
    <x v="4"/>
    <s v="Connections"/>
    <x v="2"/>
    <n v="28617.3"/>
    <n v="1276935"/>
    <n v="0"/>
  </r>
  <r>
    <x v="15"/>
    <x v="4"/>
    <s v="Customers"/>
    <x v="3"/>
    <n v="3772039.38"/>
    <n v="153655138"/>
    <n v="0"/>
  </r>
  <r>
    <x v="15"/>
    <x v="4"/>
    <s v="Customers"/>
    <x v="4"/>
    <n v="5704413.4299999997"/>
    <n v="572133465"/>
    <n v="1513722"/>
  </r>
  <r>
    <x v="15"/>
    <x v="4"/>
    <s v="Customers"/>
    <x v="6"/>
    <n v="16015566.300000001"/>
    <n v="411936660"/>
    <n v="0"/>
  </r>
  <r>
    <x v="15"/>
    <x v="4"/>
    <s v="Customers"/>
    <x v="7"/>
    <n v="0"/>
    <n v="0"/>
    <n v="0"/>
  </r>
  <r>
    <x v="15"/>
    <x v="5"/>
    <s v="Connections"/>
    <x v="0"/>
    <n v="33467.56"/>
    <n v="461598"/>
    <n v="1023"/>
  </r>
  <r>
    <x v="15"/>
    <x v="5"/>
    <s v="Connections"/>
    <x v="1"/>
    <n v="427057.88"/>
    <n v="5337821"/>
    <n v="15438"/>
  </r>
  <r>
    <x v="15"/>
    <x v="5"/>
    <s v="Connections"/>
    <x v="2"/>
    <n v="28845.47"/>
    <n v="1272419"/>
    <n v="0"/>
  </r>
  <r>
    <x v="15"/>
    <x v="5"/>
    <s v="Customers"/>
    <x v="3"/>
    <n v="3539050.91"/>
    <n v="143543988"/>
    <n v="0"/>
  </r>
  <r>
    <x v="15"/>
    <x v="5"/>
    <s v="Customers"/>
    <x v="4"/>
    <n v="5797578.1299999999"/>
    <n v="543330885"/>
    <n v="1482125"/>
  </r>
  <r>
    <x v="15"/>
    <x v="5"/>
    <s v="Customers"/>
    <x v="6"/>
    <n v="16417011.5"/>
    <n v="439168361"/>
    <n v="0"/>
  </r>
  <r>
    <x v="15"/>
    <x v="5"/>
    <s v="Customers"/>
    <x v="7"/>
    <n v="0"/>
    <n v="0"/>
    <n v="0"/>
  </r>
  <r>
    <x v="15"/>
    <x v="6"/>
    <s v="Connections"/>
    <x v="0"/>
    <n v="440738.76"/>
    <n v="357348"/>
    <n v="860"/>
  </r>
  <r>
    <x v="15"/>
    <x v="6"/>
    <s v="Connections"/>
    <x v="1"/>
    <n v="30600.1"/>
    <n v="5360221"/>
    <n v="15533"/>
  </r>
  <r>
    <x v="15"/>
    <x v="6"/>
    <s v="Connections"/>
    <x v="2"/>
    <n v="28648.84"/>
    <n v="1247052"/>
    <n v="0"/>
  </r>
  <r>
    <x v="15"/>
    <x v="6"/>
    <s v="Customers"/>
    <x v="3"/>
    <n v="4103361"/>
    <n v="153599300"/>
    <n v="0"/>
  </r>
  <r>
    <x v="15"/>
    <x v="6"/>
    <s v="Customers"/>
    <x v="4"/>
    <n v="6139964.5800000001"/>
    <n v="563226111"/>
    <n v="1470717"/>
  </r>
  <r>
    <x v="15"/>
    <x v="6"/>
    <s v="Customers"/>
    <x v="6"/>
    <n v="16830165.010000002"/>
    <n v="447806289"/>
    <n v="0"/>
  </r>
  <r>
    <x v="15"/>
    <x v="6"/>
    <s v="Customers"/>
    <x v="7"/>
    <n v="0"/>
    <n v="0"/>
    <n v="0"/>
  </r>
  <r>
    <x v="15"/>
    <x v="7"/>
    <s v="Connections"/>
    <x v="0"/>
    <n v="31690.38"/>
    <n v="378835"/>
    <n v="912"/>
  </r>
  <r>
    <x v="15"/>
    <x v="7"/>
    <s v="Connections"/>
    <x v="1"/>
    <n v="459048.99"/>
    <n v="5385057"/>
    <n v="15621"/>
  </r>
  <r>
    <x v="15"/>
    <x v="7"/>
    <s v="Connections"/>
    <x v="2"/>
    <n v="29500.81"/>
    <n v="1247677"/>
    <n v="0"/>
  </r>
  <r>
    <x v="15"/>
    <x v="7"/>
    <s v="Customers"/>
    <x v="3"/>
    <n v="4106503.6"/>
    <n v="158958811"/>
    <n v="0"/>
  </r>
  <r>
    <x v="15"/>
    <x v="7"/>
    <s v="Customers"/>
    <x v="4"/>
    <n v="6144705.9900000002"/>
    <n v="554186487"/>
    <n v="1477452"/>
  </r>
  <r>
    <x v="15"/>
    <x v="7"/>
    <s v="Customers"/>
    <x v="5"/>
    <n v="306406.90999999997"/>
    <n v="80714437"/>
    <n v="179124"/>
  </r>
  <r>
    <x v="15"/>
    <x v="7"/>
    <s v="Customers"/>
    <x v="6"/>
    <n v="17849718.379999999"/>
    <n v="447775678"/>
    <n v="0"/>
  </r>
  <r>
    <x v="15"/>
    <x v="7"/>
    <s v="Customers"/>
    <x v="7"/>
    <n v="0"/>
    <n v="0"/>
    <n v="0"/>
  </r>
  <r>
    <x v="15"/>
    <x v="8"/>
    <s v="Connections"/>
    <x v="0"/>
    <n v="32152.04"/>
    <n v="365715"/>
    <n v="876"/>
  </r>
  <r>
    <x v="15"/>
    <x v="8"/>
    <s v="Connections"/>
    <x v="1"/>
    <n v="481665.43"/>
    <n v="5413099"/>
    <n v="15696"/>
  </r>
  <r>
    <x v="15"/>
    <x v="8"/>
    <s v="Connections"/>
    <x v="2"/>
    <n v="30740.02"/>
    <n v="1250514"/>
    <n v="0"/>
  </r>
  <r>
    <x v="15"/>
    <x v="8"/>
    <s v="Customers"/>
    <x v="3"/>
    <n v="4364068.2300000004"/>
    <n v="159307883"/>
    <n v="0"/>
  </r>
  <r>
    <x v="15"/>
    <x v="8"/>
    <s v="Customers"/>
    <x v="4"/>
    <n v="6492331.4100000001"/>
    <n v="523840741"/>
    <n v="1410154"/>
  </r>
  <r>
    <x v="15"/>
    <x v="8"/>
    <s v="Customers"/>
    <x v="5"/>
    <n v="731476.52"/>
    <n v="103677541"/>
    <n v="239895"/>
  </r>
  <r>
    <x v="15"/>
    <x v="8"/>
    <s v="Customers"/>
    <x v="6"/>
    <n v="18542567.579999998"/>
    <n v="429855843"/>
    <n v="0"/>
  </r>
  <r>
    <x v="15"/>
    <x v="8"/>
    <s v="Customers"/>
    <x v="7"/>
    <n v="0"/>
    <n v="0"/>
    <n v="0"/>
  </r>
  <r>
    <x v="16"/>
    <x v="0"/>
    <s v="Connections"/>
    <x v="8"/>
    <n v="0"/>
    <n v="0"/>
    <n v="0"/>
  </r>
  <r>
    <x v="16"/>
    <x v="0"/>
    <s v="Connections"/>
    <x v="0"/>
    <n v="17371.259999999998"/>
    <n v="321764.83"/>
    <n v="896"/>
  </r>
  <r>
    <x v="16"/>
    <x v="0"/>
    <s v="Connections"/>
    <x v="1"/>
    <n v="272331.87"/>
    <n v="6367655.0899999999"/>
    <n v="10936"/>
  </r>
  <r>
    <x v="16"/>
    <x v="0"/>
    <s v="Connections"/>
    <x v="2"/>
    <n v="60377.96"/>
    <n v="1565940.07"/>
    <n v="0"/>
  </r>
  <r>
    <x v="16"/>
    <x v="0"/>
    <s v="Customers"/>
    <x v="3"/>
    <n v="1919833.39"/>
    <n v="65860609.390000001"/>
    <n v="0"/>
  </r>
  <r>
    <x v="16"/>
    <x v="0"/>
    <s v="Customers"/>
    <x v="4"/>
    <n v="1598367.59"/>
    <n v="171092210.77000001"/>
    <n v="505076"/>
  </r>
  <r>
    <x v="16"/>
    <x v="0"/>
    <s v="Customers"/>
    <x v="5"/>
    <n v="0"/>
    <n v="0"/>
    <n v="0"/>
  </r>
  <r>
    <x v="16"/>
    <x v="0"/>
    <s v="Customers"/>
    <x v="6"/>
    <n v="9894481.2699999996"/>
    <n v="246568730.13"/>
    <n v="0"/>
  </r>
  <r>
    <x v="16"/>
    <x v="0"/>
    <s v="Customers"/>
    <x v="7"/>
    <n v="0"/>
    <n v="0"/>
    <n v="0"/>
  </r>
  <r>
    <x v="16"/>
    <x v="1"/>
    <s v="Connections"/>
    <x v="8"/>
    <n v="0"/>
    <n v="0"/>
    <n v="0"/>
  </r>
  <r>
    <x v="16"/>
    <x v="1"/>
    <s v="Connections"/>
    <x v="0"/>
    <n v="17204.48"/>
    <n v="316692.77"/>
    <n v="757.84"/>
  </r>
  <r>
    <x v="16"/>
    <x v="1"/>
    <s v="Connections"/>
    <x v="1"/>
    <n v="232781.66"/>
    <n v="4235100.41"/>
    <n v="22340.31"/>
  </r>
  <r>
    <x v="16"/>
    <x v="1"/>
    <s v="Connections"/>
    <x v="2"/>
    <n v="59476.17"/>
    <n v="1551291.09"/>
    <n v="0"/>
  </r>
  <r>
    <x v="16"/>
    <x v="1"/>
    <s v="Customers"/>
    <x v="3"/>
    <n v="1795691.35"/>
    <n v="67091686.43"/>
    <n v="46563.85"/>
  </r>
  <r>
    <x v="16"/>
    <x v="1"/>
    <s v="Customers"/>
    <x v="4"/>
    <n v="1603629.34"/>
    <n v="181081118.19"/>
    <n v="462172.6"/>
  </r>
  <r>
    <x v="16"/>
    <x v="1"/>
    <s v="Customers"/>
    <x v="5"/>
    <n v="0"/>
    <n v="0"/>
    <n v="0"/>
  </r>
  <r>
    <x v="16"/>
    <x v="1"/>
    <s v="Customers"/>
    <x v="6"/>
    <n v="8394578.5199999996"/>
    <n v="255480799.30000001"/>
    <n v="0"/>
  </r>
  <r>
    <x v="16"/>
    <x v="1"/>
    <s v="Customers"/>
    <x v="7"/>
    <n v="0"/>
    <n v="0"/>
    <n v="0"/>
  </r>
  <r>
    <x v="16"/>
    <x v="2"/>
    <s v="Connections"/>
    <x v="8"/>
    <n v="0"/>
    <n v="0"/>
    <n v="0"/>
  </r>
  <r>
    <x v="16"/>
    <x v="2"/>
    <s v="Connections"/>
    <x v="0"/>
    <n v="16955.75"/>
    <n v="330555.67"/>
    <n v="807.57"/>
  </r>
  <r>
    <x v="16"/>
    <x v="2"/>
    <s v="Connections"/>
    <x v="1"/>
    <n v="189164.63"/>
    <n v="2870929.29"/>
    <n v="8920.58"/>
  </r>
  <r>
    <x v="16"/>
    <x v="2"/>
    <s v="Connections"/>
    <x v="2"/>
    <n v="60499.67"/>
    <n v="1678767.53"/>
    <n v="0"/>
  </r>
  <r>
    <x v="16"/>
    <x v="2"/>
    <s v="Customers"/>
    <x v="3"/>
    <n v="1638891.47"/>
    <n v="64475271.729999997"/>
    <n v="44756.17"/>
  </r>
  <r>
    <x v="16"/>
    <x v="2"/>
    <s v="Customers"/>
    <x v="4"/>
    <n v="1607176.17"/>
    <n v="181133178.75"/>
    <n v="514156.06"/>
  </r>
  <r>
    <x v="16"/>
    <x v="2"/>
    <s v="Customers"/>
    <x v="5"/>
    <n v="0"/>
    <n v="0"/>
    <n v="0"/>
  </r>
  <r>
    <x v="16"/>
    <x v="2"/>
    <s v="Customers"/>
    <x v="6"/>
    <n v="8450326"/>
    <n v="240448047.27000001"/>
    <n v="0"/>
  </r>
  <r>
    <x v="16"/>
    <x v="2"/>
    <s v="Customers"/>
    <x v="7"/>
    <n v="0"/>
    <n v="0"/>
    <n v="0"/>
  </r>
  <r>
    <x v="16"/>
    <x v="3"/>
    <s v="Connections"/>
    <x v="8"/>
    <n v="63334.93"/>
    <n v="8426168.3699999992"/>
    <n v="12103.8"/>
  </r>
  <r>
    <x v="16"/>
    <x v="3"/>
    <s v="Connections"/>
    <x v="0"/>
    <n v="15463.55"/>
    <n v="270036.8"/>
    <n v="774.53"/>
  </r>
  <r>
    <x v="16"/>
    <x v="3"/>
    <s v="Connections"/>
    <x v="1"/>
    <n v="192696.53"/>
    <n v="2897981.26"/>
    <n v="8294.69"/>
  </r>
  <r>
    <x v="16"/>
    <x v="3"/>
    <s v="Connections"/>
    <x v="2"/>
    <n v="58053.72"/>
    <n v="1607702.8"/>
    <n v="0"/>
  </r>
  <r>
    <x v="16"/>
    <x v="3"/>
    <s v="Customers"/>
    <x v="3"/>
    <n v="1768833.7"/>
    <n v="67018257.490000002"/>
    <n v="49567.18"/>
  </r>
  <r>
    <x v="16"/>
    <x v="3"/>
    <s v="Customers"/>
    <x v="4"/>
    <n v="1606071.96"/>
    <n v="178163320.58000001"/>
    <n v="490231.05"/>
  </r>
  <r>
    <x v="16"/>
    <x v="3"/>
    <s v="Customers"/>
    <x v="5"/>
    <n v="0"/>
    <n v="0"/>
    <n v="0"/>
  </r>
  <r>
    <x v="16"/>
    <x v="3"/>
    <s v="Customers"/>
    <x v="6"/>
    <n v="8984283.5099999998"/>
    <n v="260542052.27000001"/>
    <n v="0"/>
  </r>
  <r>
    <x v="16"/>
    <x v="3"/>
    <s v="Customers"/>
    <x v="7"/>
    <n v="0"/>
    <n v="0"/>
    <n v="0"/>
  </r>
  <r>
    <x v="16"/>
    <x v="4"/>
    <s v="Connections"/>
    <x v="8"/>
    <n v="111652.94"/>
    <n v="33018495.350000001"/>
    <n v="92168.23"/>
  </r>
  <r>
    <x v="16"/>
    <x v="4"/>
    <s v="Connections"/>
    <x v="0"/>
    <n v="15650"/>
    <n v="286831.55"/>
    <n v="755.52"/>
  </r>
  <r>
    <x v="16"/>
    <x v="4"/>
    <s v="Connections"/>
    <x v="1"/>
    <n v="185162.9"/>
    <n v="2576355.2000000002"/>
    <n v="7690.1"/>
  </r>
  <r>
    <x v="16"/>
    <x v="4"/>
    <s v="Connections"/>
    <x v="2"/>
    <n v="56365.42"/>
    <n v="1542192.81"/>
    <n v="0"/>
  </r>
  <r>
    <x v="16"/>
    <x v="4"/>
    <s v="Customers"/>
    <x v="3"/>
    <n v="1641599.34"/>
    <n v="65528508.619999997"/>
    <n v="40585.31"/>
  </r>
  <r>
    <x v="16"/>
    <x v="4"/>
    <s v="Customers"/>
    <x v="4"/>
    <n v="1542970.41"/>
    <n v="181081623.38999999"/>
    <n v="498086.19"/>
  </r>
  <r>
    <x v="16"/>
    <x v="4"/>
    <s v="Customers"/>
    <x v="5"/>
    <n v="0"/>
    <n v="0"/>
    <n v="0"/>
  </r>
  <r>
    <x v="16"/>
    <x v="4"/>
    <s v="Customers"/>
    <x v="6"/>
    <n v="8841842.2100000009"/>
    <n v="254037913.53"/>
    <n v="0"/>
  </r>
  <r>
    <x v="16"/>
    <x v="4"/>
    <s v="Customers"/>
    <x v="7"/>
    <n v="0"/>
    <n v="0"/>
    <n v="0"/>
  </r>
  <r>
    <x v="16"/>
    <x v="5"/>
    <s v="Connections"/>
    <x v="8"/>
    <n v="140566.63"/>
    <n v="28434550.989999998"/>
    <n v="89413.4"/>
  </r>
  <r>
    <x v="16"/>
    <x v="5"/>
    <s v="Connections"/>
    <x v="0"/>
    <n v="13783.02"/>
    <n v="280651.58"/>
    <n v="765.89"/>
  </r>
  <r>
    <x v="16"/>
    <x v="5"/>
    <s v="Connections"/>
    <x v="1"/>
    <n v="181776.2"/>
    <n v="2455694.4900000002"/>
    <n v="7408.7"/>
  </r>
  <r>
    <x v="16"/>
    <x v="5"/>
    <s v="Connections"/>
    <x v="2"/>
    <n v="54273.46"/>
    <n v="1388851.12"/>
    <n v="0"/>
  </r>
  <r>
    <x v="16"/>
    <x v="5"/>
    <s v="Customers"/>
    <x v="3"/>
    <n v="1643587.6"/>
    <n v="60940074.770000003"/>
    <n v="35787.51"/>
  </r>
  <r>
    <x v="16"/>
    <x v="5"/>
    <s v="Customers"/>
    <x v="4"/>
    <n v="1677212.56"/>
    <n v="171351395.08000001"/>
    <n v="503311.95"/>
  </r>
  <r>
    <x v="16"/>
    <x v="5"/>
    <s v="Customers"/>
    <x v="5"/>
    <n v="0"/>
    <n v="0"/>
    <n v="0"/>
  </r>
  <r>
    <x v="16"/>
    <x v="5"/>
    <s v="Customers"/>
    <x v="6"/>
    <n v="9265058.5"/>
    <n v="271334675.93000001"/>
    <n v="0"/>
  </r>
  <r>
    <x v="16"/>
    <x v="5"/>
    <s v="Customers"/>
    <x v="7"/>
    <n v="0"/>
    <n v="0"/>
    <n v="0"/>
  </r>
  <r>
    <x v="16"/>
    <x v="6"/>
    <s v="Connections"/>
    <x v="8"/>
    <n v="150971.94"/>
    <n v="28075680.829999998"/>
    <n v="88339"/>
  </r>
  <r>
    <x v="16"/>
    <x v="6"/>
    <s v="Connections"/>
    <x v="0"/>
    <n v="14892.71"/>
    <n v="278848.45"/>
    <n v="761.1"/>
  </r>
  <r>
    <x v="16"/>
    <x v="6"/>
    <s v="Connections"/>
    <x v="1"/>
    <n v="187794.3"/>
    <n v="2445127.42"/>
    <n v="7401.4"/>
  </r>
  <r>
    <x v="16"/>
    <x v="6"/>
    <s v="Connections"/>
    <x v="2"/>
    <n v="54688.95"/>
    <n v="1408704.75"/>
    <n v="0"/>
  </r>
  <r>
    <x v="16"/>
    <x v="6"/>
    <s v="Customers"/>
    <x v="3"/>
    <n v="1705331.52"/>
    <n v="62314973.119999997"/>
    <n v="35069.449999999997"/>
  </r>
  <r>
    <x v="16"/>
    <x v="6"/>
    <s v="Customers"/>
    <x v="4"/>
    <n v="1725221.35"/>
    <n v="177428224.09999999"/>
    <n v="507899.81"/>
  </r>
  <r>
    <x v="16"/>
    <x v="6"/>
    <s v="Customers"/>
    <x v="5"/>
    <n v="0"/>
    <n v="0"/>
    <n v="0"/>
  </r>
  <r>
    <x v="16"/>
    <x v="6"/>
    <s v="Customers"/>
    <x v="6"/>
    <n v="9305801.0099999998"/>
    <n v="277440135.79000002"/>
    <n v="0"/>
  </r>
  <r>
    <x v="16"/>
    <x v="6"/>
    <s v="Customers"/>
    <x v="7"/>
    <n v="0"/>
    <n v="0"/>
    <n v="0"/>
  </r>
  <r>
    <x v="16"/>
    <x v="7"/>
    <s v="Connections"/>
    <x v="8"/>
    <n v="136248.81"/>
    <n v="27551639.09"/>
    <n v="82760.36"/>
  </r>
  <r>
    <x v="16"/>
    <x v="7"/>
    <s v="Connections"/>
    <x v="0"/>
    <n v="14302.82"/>
    <n v="271667.96999999997"/>
    <n v="742.1"/>
  </r>
  <r>
    <x v="16"/>
    <x v="7"/>
    <s v="Connections"/>
    <x v="1"/>
    <n v="188700.5"/>
    <n v="2405992.31"/>
    <n v="7286.44"/>
  </r>
  <r>
    <x v="16"/>
    <x v="7"/>
    <s v="Connections"/>
    <x v="2"/>
    <n v="55996.84"/>
    <n v="1408704.73"/>
    <n v="0"/>
  </r>
  <r>
    <x v="16"/>
    <x v="7"/>
    <s v="Customers"/>
    <x v="3"/>
    <n v="1857858.08"/>
    <n v="67690342.329999998"/>
    <n v="41408.339999999997"/>
  </r>
  <r>
    <x v="16"/>
    <x v="7"/>
    <s v="Customers"/>
    <x v="4"/>
    <n v="1771112.83"/>
    <n v="183800050.37"/>
    <n v="504915.85"/>
  </r>
  <r>
    <x v="16"/>
    <x v="7"/>
    <s v="Customers"/>
    <x v="5"/>
    <n v="0"/>
    <n v="0"/>
    <n v="0"/>
  </r>
  <r>
    <x v="16"/>
    <x v="7"/>
    <s v="Customers"/>
    <x v="6"/>
    <n v="9747413.8200000003"/>
    <n v="272676247.41000003"/>
    <n v="0"/>
  </r>
  <r>
    <x v="16"/>
    <x v="7"/>
    <s v="Customers"/>
    <x v="7"/>
    <n v="0"/>
    <n v="0"/>
    <n v="0"/>
  </r>
  <r>
    <x v="16"/>
    <x v="8"/>
    <s v="Connections"/>
    <x v="8"/>
    <n v="150455.71"/>
    <n v="34284228"/>
    <n v="91292"/>
  </r>
  <r>
    <x v="16"/>
    <x v="8"/>
    <s v="Connections"/>
    <x v="0"/>
    <n v="13048.2"/>
    <n v="270141.78000000003"/>
    <n v="736.95"/>
  </r>
  <r>
    <x v="16"/>
    <x v="8"/>
    <s v="Connections"/>
    <x v="1"/>
    <n v="191118.64"/>
    <n v="2415238.1800000002"/>
    <n v="7310.3"/>
  </r>
  <r>
    <x v="16"/>
    <x v="8"/>
    <s v="Connections"/>
    <x v="2"/>
    <n v="57001.69"/>
    <n v="1408704.74"/>
    <n v="0"/>
  </r>
  <r>
    <x v="16"/>
    <x v="8"/>
    <s v="Customers"/>
    <x v="3"/>
    <n v="1825172.31"/>
    <n v="63358019.289999999"/>
    <n v="43499.23"/>
  </r>
  <r>
    <x v="16"/>
    <x v="8"/>
    <s v="Customers"/>
    <x v="4"/>
    <n v="1917024.48"/>
    <n v="181613161.69"/>
    <n v="537455.88"/>
  </r>
  <r>
    <x v="16"/>
    <x v="8"/>
    <s v="Customers"/>
    <x v="5"/>
    <n v="0"/>
    <n v="0"/>
    <n v="0"/>
  </r>
  <r>
    <x v="16"/>
    <x v="8"/>
    <s v="Customers"/>
    <x v="6"/>
    <n v="10075667.83"/>
    <n v="259063504.94"/>
    <n v="0"/>
  </r>
  <r>
    <x v="16"/>
    <x v="8"/>
    <s v="Customers"/>
    <x v="7"/>
    <n v="0"/>
    <n v="0"/>
    <n v="0"/>
  </r>
  <r>
    <x v="17"/>
    <x v="0"/>
    <s v="Connections"/>
    <x v="8"/>
    <n v="0"/>
    <n v="0"/>
    <n v="0"/>
  </r>
  <r>
    <x v="17"/>
    <x v="0"/>
    <s v="Connections"/>
    <x v="0"/>
    <n v="6443.98"/>
    <n v="130859.43"/>
    <n v="363.5"/>
  </r>
  <r>
    <x v="17"/>
    <x v="0"/>
    <s v="Connections"/>
    <x v="1"/>
    <n v="136839.54999999999"/>
    <n v="4307270.96"/>
    <n v="11102.61"/>
  </r>
  <r>
    <x v="17"/>
    <x v="0"/>
    <s v="Connections"/>
    <x v="2"/>
    <n v="37185.61"/>
    <n v="663213.03"/>
    <n v="0"/>
  </r>
  <r>
    <x v="17"/>
    <x v="0"/>
    <s v="Customers"/>
    <x v="3"/>
    <n v="2038199.29"/>
    <n v="63555664.079999998"/>
    <n v="0"/>
  </r>
  <r>
    <x v="17"/>
    <x v="0"/>
    <s v="Customers"/>
    <x v="4"/>
    <n v="3021868.51"/>
    <n v="373336498.86000001"/>
    <n v="953204"/>
  </r>
  <r>
    <x v="17"/>
    <x v="0"/>
    <s v="Customers"/>
    <x v="6"/>
    <n v="6992951.5999999996"/>
    <n v="138916795.50999999"/>
    <n v="0"/>
  </r>
  <r>
    <x v="17"/>
    <x v="0"/>
    <s v="Customers"/>
    <x v="7"/>
    <n v="0"/>
    <n v="0"/>
    <n v="0"/>
  </r>
  <r>
    <x v="17"/>
    <x v="1"/>
    <s v="Connections"/>
    <x v="8"/>
    <n v="0"/>
    <n v="0"/>
    <n v="0"/>
  </r>
  <r>
    <x v="17"/>
    <x v="1"/>
    <s v="Connections"/>
    <x v="0"/>
    <n v="5966.71"/>
    <n v="132437.74"/>
    <n v="367.99"/>
  </r>
  <r>
    <x v="17"/>
    <x v="1"/>
    <s v="Connections"/>
    <x v="1"/>
    <n v="117454.35"/>
    <n v="2722097.28"/>
    <n v="7005.69"/>
  </r>
  <r>
    <x v="17"/>
    <x v="1"/>
    <s v="Connections"/>
    <x v="2"/>
    <n v="28261.43"/>
    <n v="665566.46"/>
    <n v="0"/>
  </r>
  <r>
    <x v="17"/>
    <x v="1"/>
    <s v="Customers"/>
    <x v="3"/>
    <n v="1806887.03"/>
    <n v="63059837.18"/>
    <n v="0"/>
  </r>
  <r>
    <x v="17"/>
    <x v="1"/>
    <s v="Customers"/>
    <x v="4"/>
    <n v="2596493.29"/>
    <n v="376642562.50999999"/>
    <n v="917614.41"/>
  </r>
  <r>
    <x v="17"/>
    <x v="1"/>
    <s v="Customers"/>
    <x v="6"/>
    <n v="6055766.1500000004"/>
    <n v="139158721.56"/>
    <n v="0"/>
  </r>
  <r>
    <x v="17"/>
    <x v="1"/>
    <s v="Customers"/>
    <x v="7"/>
    <n v="0"/>
    <n v="0"/>
    <n v="0"/>
  </r>
  <r>
    <x v="17"/>
    <x v="2"/>
    <s v="Connections"/>
    <x v="8"/>
    <n v="0"/>
    <n v="0"/>
    <n v="0"/>
  </r>
  <r>
    <x v="17"/>
    <x v="2"/>
    <s v="Connections"/>
    <x v="0"/>
    <n v="5654.63"/>
    <n v="129471.93"/>
    <n v="360"/>
  </r>
  <r>
    <x v="17"/>
    <x v="2"/>
    <s v="Connections"/>
    <x v="1"/>
    <n v="96510.7"/>
    <n v="2622813.08"/>
    <n v="6204.95"/>
  </r>
  <r>
    <x v="17"/>
    <x v="2"/>
    <s v="Connections"/>
    <x v="2"/>
    <n v="18566"/>
    <n v="659309.14"/>
    <n v="0"/>
  </r>
  <r>
    <x v="17"/>
    <x v="2"/>
    <s v="Customers"/>
    <x v="3"/>
    <n v="1858682.55"/>
    <n v="62117168.049999997"/>
    <n v="0"/>
  </r>
  <r>
    <x v="17"/>
    <x v="2"/>
    <s v="Customers"/>
    <x v="4"/>
    <n v="2684211.02"/>
    <n v="368767216.51999998"/>
    <n v="900560.93"/>
  </r>
  <r>
    <x v="17"/>
    <x v="2"/>
    <s v="Customers"/>
    <x v="6"/>
    <n v="6076538.2999999998"/>
    <n v="134065183.8"/>
    <n v="0"/>
  </r>
  <r>
    <x v="17"/>
    <x v="2"/>
    <s v="Customers"/>
    <x v="7"/>
    <n v="0"/>
    <n v="0"/>
    <n v="0"/>
  </r>
  <r>
    <x v="17"/>
    <x v="3"/>
    <s v="Connections"/>
    <x v="8"/>
    <n v="0"/>
    <n v="0"/>
    <n v="0"/>
  </r>
  <r>
    <x v="17"/>
    <x v="3"/>
    <s v="Connections"/>
    <x v="0"/>
    <n v="4977"/>
    <n v="110217"/>
    <n v="306"/>
  </r>
  <r>
    <x v="17"/>
    <x v="3"/>
    <s v="Connections"/>
    <x v="1"/>
    <n v="116429"/>
    <n v="2481816"/>
    <n v="6104"/>
  </r>
  <r>
    <x v="17"/>
    <x v="3"/>
    <s v="Connections"/>
    <x v="2"/>
    <n v="28754"/>
    <n v="643588"/>
    <n v="0"/>
  </r>
  <r>
    <x v="17"/>
    <x v="3"/>
    <s v="Customers"/>
    <x v="3"/>
    <n v="1887722"/>
    <n v="64384300"/>
    <n v="0"/>
  </r>
  <r>
    <x v="17"/>
    <x v="3"/>
    <s v="Customers"/>
    <x v="4"/>
    <n v="2618788"/>
    <n v="371680174"/>
    <n v="918767"/>
  </r>
  <r>
    <x v="17"/>
    <x v="3"/>
    <s v="Customers"/>
    <x v="6"/>
    <n v="6450827"/>
    <n v="146158990"/>
    <n v="0"/>
  </r>
  <r>
    <x v="17"/>
    <x v="3"/>
    <s v="Customers"/>
    <x v="7"/>
    <n v="0"/>
    <n v="0"/>
    <n v="0"/>
  </r>
  <r>
    <x v="17"/>
    <x v="4"/>
    <s v="Connections"/>
    <x v="8"/>
    <n v="0"/>
    <n v="0"/>
    <n v="0"/>
  </r>
  <r>
    <x v="17"/>
    <x v="4"/>
    <s v="Connections"/>
    <x v="0"/>
    <n v="4582"/>
    <n v="97846"/>
    <n v="272"/>
  </r>
  <r>
    <x v="17"/>
    <x v="4"/>
    <s v="Connections"/>
    <x v="1"/>
    <n v="112906"/>
    <n v="2482833"/>
    <n v="6667"/>
  </r>
  <r>
    <x v="17"/>
    <x v="4"/>
    <s v="Connections"/>
    <x v="2"/>
    <n v="28439"/>
    <n v="648488"/>
    <n v="0"/>
  </r>
  <r>
    <x v="17"/>
    <x v="4"/>
    <s v="Customers"/>
    <x v="3"/>
    <n v="1882917"/>
    <n v="62985946"/>
    <n v="0"/>
  </r>
  <r>
    <x v="17"/>
    <x v="4"/>
    <s v="Customers"/>
    <x v="4"/>
    <n v="2748367"/>
    <n v="379872624"/>
    <n v="923922"/>
  </r>
  <r>
    <x v="17"/>
    <x v="4"/>
    <s v="Customers"/>
    <x v="6"/>
    <n v="6385363"/>
    <n v="143256844"/>
    <n v="0"/>
  </r>
  <r>
    <x v="17"/>
    <x v="4"/>
    <s v="Customers"/>
    <x v="7"/>
    <n v="0"/>
    <n v="0"/>
    <n v="0"/>
  </r>
  <r>
    <x v="17"/>
    <x v="5"/>
    <s v="Connections"/>
    <x v="8"/>
    <n v="0"/>
    <n v="0"/>
    <n v="0"/>
  </r>
  <r>
    <x v="17"/>
    <x v="5"/>
    <s v="Connections"/>
    <x v="0"/>
    <n v="4650.92"/>
    <n v="95110.12"/>
    <n v="264.19"/>
  </r>
  <r>
    <x v="17"/>
    <x v="5"/>
    <s v="Connections"/>
    <x v="1"/>
    <n v="111800.19"/>
    <n v="2394908.37"/>
    <n v="6381.3"/>
  </r>
  <r>
    <x v="17"/>
    <x v="5"/>
    <s v="Connections"/>
    <x v="2"/>
    <n v="46181.15"/>
    <n v="671397.98"/>
    <n v="0"/>
  </r>
  <r>
    <x v="17"/>
    <x v="5"/>
    <s v="Customers"/>
    <x v="3"/>
    <n v="1859366.74"/>
    <n v="58159693.82"/>
    <n v="0"/>
  </r>
  <r>
    <x v="17"/>
    <x v="5"/>
    <s v="Customers"/>
    <x v="4"/>
    <n v="2709586.6"/>
    <n v="353633198.94"/>
    <n v="871669.57"/>
  </r>
  <r>
    <x v="17"/>
    <x v="5"/>
    <s v="Customers"/>
    <x v="6"/>
    <n v="6556533.4100000001"/>
    <n v="151219359.99000001"/>
    <n v="0"/>
  </r>
  <r>
    <x v="17"/>
    <x v="5"/>
    <s v="Customers"/>
    <x v="7"/>
    <n v="0"/>
    <n v="0"/>
    <n v="0"/>
  </r>
  <r>
    <x v="17"/>
    <x v="6"/>
    <s v="Connections"/>
    <x v="8"/>
    <n v="0"/>
    <n v="0"/>
    <n v="0"/>
  </r>
  <r>
    <x v="17"/>
    <x v="6"/>
    <s v="Connections"/>
    <x v="0"/>
    <n v="4701.82"/>
    <n v="95778.38"/>
    <n v="266.05"/>
  </r>
  <r>
    <x v="17"/>
    <x v="6"/>
    <s v="Connections"/>
    <x v="1"/>
    <n v="115954.42"/>
    <n v="2328792.4900000002"/>
    <n v="6225.79"/>
  </r>
  <r>
    <x v="17"/>
    <x v="6"/>
    <s v="Connections"/>
    <x v="2"/>
    <n v="49051.38"/>
    <n v="728876.86"/>
    <n v="0"/>
  </r>
  <r>
    <x v="17"/>
    <x v="6"/>
    <s v="Customers"/>
    <x v="3"/>
    <n v="1756368.65"/>
    <n v="57918967.609999999"/>
    <n v="0"/>
  </r>
  <r>
    <x v="17"/>
    <x v="6"/>
    <s v="Customers"/>
    <x v="4"/>
    <n v="2604860.2200000002"/>
    <n v="358419489.64999998"/>
    <n v="883163.99"/>
  </r>
  <r>
    <x v="17"/>
    <x v="6"/>
    <s v="Customers"/>
    <x v="6"/>
    <n v="6728968.2999999998"/>
    <n v="152437379.93000001"/>
    <n v="0"/>
  </r>
  <r>
    <x v="17"/>
    <x v="6"/>
    <s v="Customers"/>
    <x v="7"/>
    <n v="0"/>
    <n v="0"/>
    <n v="0"/>
  </r>
  <r>
    <x v="17"/>
    <x v="7"/>
    <s v="Connections"/>
    <x v="8"/>
    <n v="0"/>
    <n v="0"/>
    <n v="0"/>
  </r>
  <r>
    <x v="17"/>
    <x v="7"/>
    <s v="Connections"/>
    <x v="0"/>
    <n v="5219.2"/>
    <n v="99494.48"/>
    <n v="276.37"/>
  </r>
  <r>
    <x v="17"/>
    <x v="7"/>
    <s v="Connections"/>
    <x v="1"/>
    <n v="117692"/>
    <n v="2546051.4900000002"/>
    <n v="6244.71"/>
  </r>
  <r>
    <x v="17"/>
    <x v="7"/>
    <s v="Connections"/>
    <x v="2"/>
    <n v="53238.6"/>
    <n v="702388.04"/>
    <n v="0"/>
  </r>
  <r>
    <x v="17"/>
    <x v="7"/>
    <s v="Customers"/>
    <x v="3"/>
    <n v="1889133.38"/>
    <n v="61132366.780000001"/>
    <n v="84.23"/>
  </r>
  <r>
    <x v="17"/>
    <x v="7"/>
    <s v="Customers"/>
    <x v="4"/>
    <n v="2706564.77"/>
    <n v="366426609.24000001"/>
    <n v="886183.27"/>
  </r>
  <r>
    <x v="17"/>
    <x v="7"/>
    <s v="Customers"/>
    <x v="6"/>
    <n v="7080570.5"/>
    <n v="153959247.71000001"/>
    <n v="0"/>
  </r>
  <r>
    <x v="17"/>
    <x v="7"/>
    <s v="Customers"/>
    <x v="7"/>
    <n v="0"/>
    <n v="0"/>
    <n v="0"/>
  </r>
  <r>
    <x v="17"/>
    <x v="8"/>
    <s v="Connections"/>
    <x v="8"/>
    <n v="0"/>
    <n v="0"/>
    <n v="0"/>
  </r>
  <r>
    <x v="17"/>
    <x v="8"/>
    <s v="Connections"/>
    <x v="0"/>
    <n v="5465.18"/>
    <n v="100503.81"/>
    <n v="279.18"/>
  </r>
  <r>
    <x v="17"/>
    <x v="8"/>
    <s v="Connections"/>
    <x v="1"/>
    <n v="111882.77"/>
    <n v="2364162.04"/>
    <n v="5749.35"/>
  </r>
  <r>
    <x v="17"/>
    <x v="8"/>
    <s v="Connections"/>
    <x v="2"/>
    <n v="53603.55"/>
    <n v="702928.12"/>
    <n v="0"/>
  </r>
  <r>
    <x v="17"/>
    <x v="8"/>
    <s v="Customers"/>
    <x v="3"/>
    <n v="2202426.39"/>
    <n v="61400428.439999998"/>
    <n v="137.36000000000001"/>
  </r>
  <r>
    <x v="17"/>
    <x v="8"/>
    <s v="Customers"/>
    <x v="4"/>
    <n v="3273289.43"/>
    <n v="360264151.32999998"/>
    <n v="881385.68"/>
  </r>
  <r>
    <x v="17"/>
    <x v="8"/>
    <s v="Customers"/>
    <x v="6"/>
    <n v="7346608.2000000002"/>
    <n v="149185943.40000001"/>
    <n v="0"/>
  </r>
  <r>
    <x v="17"/>
    <x v="8"/>
    <s v="Customers"/>
    <x v="7"/>
    <n v="0"/>
    <n v="0"/>
    <n v="0"/>
  </r>
  <r>
    <x v="18"/>
    <x v="0"/>
    <s v="Connections"/>
    <x v="8"/>
    <n v="0"/>
    <n v="0"/>
    <n v="0"/>
  </r>
  <r>
    <x v="18"/>
    <x v="0"/>
    <s v="Connections"/>
    <x v="0"/>
    <n v="0"/>
    <n v="0"/>
    <n v="0"/>
  </r>
  <r>
    <x v="18"/>
    <x v="0"/>
    <s v="Connections"/>
    <x v="1"/>
    <n v="24820.97"/>
    <n v="418422"/>
    <n v="1159"/>
  </r>
  <r>
    <x v="18"/>
    <x v="0"/>
    <s v="Connections"/>
    <x v="2"/>
    <n v="3292.88"/>
    <n v="62628"/>
    <n v="0"/>
  </r>
  <r>
    <x v="18"/>
    <x v="0"/>
    <s v="Customers"/>
    <x v="3"/>
    <n v="341998.25"/>
    <n v="13308371.289999999"/>
    <n v="0"/>
  </r>
  <r>
    <x v="18"/>
    <x v="0"/>
    <s v="Customers"/>
    <x v="4"/>
    <n v="226131.21"/>
    <n v="23591051"/>
    <n v="56596"/>
  </r>
  <r>
    <x v="18"/>
    <x v="0"/>
    <s v="Customers"/>
    <x v="5"/>
    <n v="0"/>
    <n v="0"/>
    <n v="0"/>
  </r>
  <r>
    <x v="18"/>
    <x v="0"/>
    <s v="Customers"/>
    <x v="6"/>
    <n v="1208841.33"/>
    <n v="36038802.490000002"/>
    <n v="0"/>
  </r>
  <r>
    <x v="18"/>
    <x v="0"/>
    <s v="Customers"/>
    <x v="7"/>
    <n v="0"/>
    <n v="0"/>
    <n v="0"/>
  </r>
  <r>
    <x v="18"/>
    <x v="1"/>
    <s v="Connections"/>
    <x v="8"/>
    <n v="0"/>
    <n v="0"/>
    <n v="0"/>
  </r>
  <r>
    <x v="18"/>
    <x v="1"/>
    <s v="Connections"/>
    <x v="0"/>
    <n v="0"/>
    <n v="0"/>
    <n v="0"/>
  </r>
  <r>
    <x v="18"/>
    <x v="1"/>
    <s v="Connections"/>
    <x v="1"/>
    <n v="38768.11"/>
    <n v="395705"/>
    <n v="1159"/>
  </r>
  <r>
    <x v="18"/>
    <x v="1"/>
    <s v="Connections"/>
    <x v="2"/>
    <n v="3348.28"/>
    <n v="62628"/>
    <n v="0"/>
  </r>
  <r>
    <x v="18"/>
    <x v="1"/>
    <s v="Customers"/>
    <x v="3"/>
    <n v="350724.94"/>
    <n v="13758092.02"/>
    <n v="0"/>
  </r>
  <r>
    <x v="18"/>
    <x v="1"/>
    <s v="Customers"/>
    <x v="4"/>
    <n v="219364.48000000001"/>
    <n v="23072741"/>
    <n v="54705"/>
  </r>
  <r>
    <x v="18"/>
    <x v="1"/>
    <s v="Customers"/>
    <x v="5"/>
    <n v="0"/>
    <n v="0"/>
    <n v="0"/>
  </r>
  <r>
    <x v="18"/>
    <x v="1"/>
    <s v="Customers"/>
    <x v="6"/>
    <n v="1209302.72"/>
    <n v="34444297.310000002"/>
    <n v="0"/>
  </r>
  <r>
    <x v="18"/>
    <x v="1"/>
    <s v="Customers"/>
    <x v="7"/>
    <n v="0"/>
    <n v="0"/>
    <n v="0"/>
  </r>
  <r>
    <x v="18"/>
    <x v="2"/>
    <s v="Connections"/>
    <x v="8"/>
    <n v="0"/>
    <n v="0"/>
    <n v="0"/>
  </r>
  <r>
    <x v="18"/>
    <x v="2"/>
    <s v="Connections"/>
    <x v="0"/>
    <n v="0"/>
    <n v="0"/>
    <n v="0"/>
  </r>
  <r>
    <x v="18"/>
    <x v="2"/>
    <s v="Connections"/>
    <x v="1"/>
    <n v="29114.23"/>
    <n v="432172"/>
    <n v="1159"/>
  </r>
  <r>
    <x v="18"/>
    <x v="2"/>
    <s v="Connections"/>
    <x v="2"/>
    <n v="3394.6"/>
    <n v="62628"/>
    <n v="0"/>
  </r>
  <r>
    <x v="18"/>
    <x v="2"/>
    <s v="Customers"/>
    <x v="3"/>
    <n v="367952.14"/>
    <n v="14276971.789999999"/>
    <n v="0"/>
  </r>
  <r>
    <x v="18"/>
    <x v="2"/>
    <s v="Customers"/>
    <x v="4"/>
    <n v="206027.84"/>
    <n v="22977236"/>
    <n v="48721"/>
  </r>
  <r>
    <x v="18"/>
    <x v="2"/>
    <s v="Customers"/>
    <x v="5"/>
    <n v="0"/>
    <n v="0"/>
    <n v="0"/>
  </r>
  <r>
    <x v="18"/>
    <x v="2"/>
    <s v="Customers"/>
    <x v="6"/>
    <n v="1246680.29"/>
    <n v="34559925.759999998"/>
    <n v="0"/>
  </r>
  <r>
    <x v="18"/>
    <x v="2"/>
    <s v="Customers"/>
    <x v="7"/>
    <n v="0"/>
    <n v="0"/>
    <n v="0"/>
  </r>
  <r>
    <x v="18"/>
    <x v="3"/>
    <s v="Connections"/>
    <x v="8"/>
    <n v="0"/>
    <n v="0"/>
    <n v="0"/>
  </r>
  <r>
    <x v="18"/>
    <x v="3"/>
    <s v="Connections"/>
    <x v="0"/>
    <n v="0"/>
    <n v="0"/>
    <n v="0"/>
  </r>
  <r>
    <x v="18"/>
    <x v="3"/>
    <s v="Connections"/>
    <x v="1"/>
    <n v="29305.33"/>
    <n v="432172"/>
    <n v="1159"/>
  </r>
  <r>
    <x v="18"/>
    <x v="3"/>
    <s v="Connections"/>
    <x v="2"/>
    <n v="3693.64"/>
    <n v="62628"/>
    <n v="0"/>
  </r>
  <r>
    <x v="18"/>
    <x v="3"/>
    <s v="Customers"/>
    <x v="3"/>
    <n v="393883.21"/>
    <n v="15003148.99"/>
    <n v="0"/>
  </r>
  <r>
    <x v="18"/>
    <x v="3"/>
    <s v="Customers"/>
    <x v="4"/>
    <n v="190376.71"/>
    <n v="21717741"/>
    <n v="47888"/>
  </r>
  <r>
    <x v="18"/>
    <x v="3"/>
    <s v="Customers"/>
    <x v="5"/>
    <n v="0"/>
    <n v="0"/>
    <n v="0"/>
  </r>
  <r>
    <x v="18"/>
    <x v="3"/>
    <s v="Customers"/>
    <x v="6"/>
    <n v="1299866.05"/>
    <n v="36591266.170000002"/>
    <n v="0"/>
  </r>
  <r>
    <x v="18"/>
    <x v="3"/>
    <s v="Customers"/>
    <x v="7"/>
    <n v="0"/>
    <n v="0"/>
    <n v="0"/>
  </r>
  <r>
    <x v="18"/>
    <x v="4"/>
    <s v="Connections"/>
    <x v="8"/>
    <n v="0"/>
    <n v="0"/>
    <n v="0"/>
  </r>
  <r>
    <x v="18"/>
    <x v="4"/>
    <s v="Connections"/>
    <x v="0"/>
    <n v="0"/>
    <n v="0"/>
    <n v="0"/>
  </r>
  <r>
    <x v="18"/>
    <x v="4"/>
    <s v="Connections"/>
    <x v="1"/>
    <n v="31677.54"/>
    <n v="432172"/>
    <n v="1159"/>
  </r>
  <r>
    <x v="18"/>
    <x v="4"/>
    <s v="Connections"/>
    <x v="2"/>
    <n v="3422.26"/>
    <n v="62628"/>
    <n v="0"/>
  </r>
  <r>
    <x v="18"/>
    <x v="4"/>
    <s v="Customers"/>
    <x v="3"/>
    <n v="377886.71"/>
    <n v="15052600.640000001"/>
    <n v="0"/>
  </r>
  <r>
    <x v="18"/>
    <x v="4"/>
    <s v="Customers"/>
    <x v="4"/>
    <n v="206163.44"/>
    <n v="21114088"/>
    <n v="48894"/>
  </r>
  <r>
    <x v="18"/>
    <x v="4"/>
    <s v="Customers"/>
    <x v="5"/>
    <n v="0"/>
    <n v="0"/>
    <n v="0"/>
  </r>
  <r>
    <x v="18"/>
    <x v="4"/>
    <s v="Customers"/>
    <x v="6"/>
    <n v="1300172.8899999999"/>
    <n v="36831505.359999999"/>
    <n v="0"/>
  </r>
  <r>
    <x v="18"/>
    <x v="4"/>
    <s v="Customers"/>
    <x v="7"/>
    <n v="0"/>
    <n v="0"/>
    <n v="0"/>
  </r>
  <r>
    <x v="18"/>
    <x v="5"/>
    <s v="Connections"/>
    <x v="8"/>
    <n v="0"/>
    <n v="0"/>
    <n v="0"/>
  </r>
  <r>
    <x v="18"/>
    <x v="5"/>
    <s v="Connections"/>
    <x v="0"/>
    <n v="0"/>
    <n v="0"/>
    <n v="0"/>
  </r>
  <r>
    <x v="18"/>
    <x v="5"/>
    <s v="Connections"/>
    <x v="1"/>
    <n v="22501.5"/>
    <n v="433533"/>
    <n v="1159"/>
  </r>
  <r>
    <x v="18"/>
    <x v="5"/>
    <s v="Connections"/>
    <x v="2"/>
    <n v="3407.98"/>
    <n v="62628"/>
    <n v="0"/>
  </r>
  <r>
    <x v="18"/>
    <x v="5"/>
    <s v="Customers"/>
    <x v="3"/>
    <n v="380583.93"/>
    <n v="14196693.029999999"/>
    <n v="0"/>
  </r>
  <r>
    <x v="18"/>
    <x v="5"/>
    <s v="Customers"/>
    <x v="4"/>
    <n v="192536.6"/>
    <n v="19331777"/>
    <n v="46554"/>
  </r>
  <r>
    <x v="18"/>
    <x v="5"/>
    <s v="Customers"/>
    <x v="5"/>
    <n v="0"/>
    <n v="0"/>
    <n v="0"/>
  </r>
  <r>
    <x v="18"/>
    <x v="5"/>
    <s v="Customers"/>
    <x v="6"/>
    <n v="1293593.3700000001"/>
    <n v="37007290.109999999"/>
    <n v="0"/>
  </r>
  <r>
    <x v="18"/>
    <x v="5"/>
    <s v="Customers"/>
    <x v="7"/>
    <n v="0"/>
    <n v="0"/>
    <n v="0"/>
  </r>
  <r>
    <x v="18"/>
    <x v="6"/>
    <s v="Connections"/>
    <x v="8"/>
    <n v="0"/>
    <n v="0"/>
    <n v="0"/>
  </r>
  <r>
    <x v="18"/>
    <x v="6"/>
    <s v="Connections"/>
    <x v="0"/>
    <n v="0"/>
    <n v="0"/>
    <n v="0"/>
  </r>
  <r>
    <x v="18"/>
    <x v="6"/>
    <s v="Connections"/>
    <x v="1"/>
    <n v="27712.07"/>
    <n v="432172"/>
    <n v="1159"/>
  </r>
  <r>
    <x v="18"/>
    <x v="6"/>
    <s v="Connections"/>
    <x v="2"/>
    <n v="3521.02"/>
    <n v="62628"/>
    <n v="0"/>
  </r>
  <r>
    <x v="18"/>
    <x v="6"/>
    <s v="Customers"/>
    <x v="3"/>
    <n v="382466.44"/>
    <n v="14077193.23"/>
    <n v="0"/>
  </r>
  <r>
    <x v="18"/>
    <x v="6"/>
    <s v="Customers"/>
    <x v="4"/>
    <n v="199592.1"/>
    <n v="19292032"/>
    <n v="41861"/>
  </r>
  <r>
    <x v="18"/>
    <x v="6"/>
    <s v="Customers"/>
    <x v="5"/>
    <n v="0"/>
    <n v="0"/>
    <n v="0"/>
  </r>
  <r>
    <x v="18"/>
    <x v="6"/>
    <s v="Customers"/>
    <x v="6"/>
    <n v="1329654.6299999999"/>
    <n v="36623945.119999997"/>
    <n v="0"/>
  </r>
  <r>
    <x v="18"/>
    <x v="6"/>
    <s v="Customers"/>
    <x v="7"/>
    <n v="0"/>
    <n v="0"/>
    <n v="0"/>
  </r>
  <r>
    <x v="18"/>
    <x v="7"/>
    <s v="Connections"/>
    <x v="8"/>
    <n v="0"/>
    <n v="0"/>
    <n v="0"/>
  </r>
  <r>
    <x v="18"/>
    <x v="7"/>
    <s v="Connections"/>
    <x v="0"/>
    <n v="0"/>
    <n v="0"/>
    <n v="0"/>
  </r>
  <r>
    <x v="18"/>
    <x v="7"/>
    <s v="Connections"/>
    <x v="1"/>
    <n v="28064.53"/>
    <n v="432172"/>
    <n v="1159"/>
  </r>
  <r>
    <x v="18"/>
    <x v="7"/>
    <s v="Connections"/>
    <x v="2"/>
    <n v="3618.88"/>
    <n v="62628"/>
    <n v="0"/>
  </r>
  <r>
    <x v="18"/>
    <x v="7"/>
    <s v="Customers"/>
    <x v="3"/>
    <n v="392863.84"/>
    <n v="14466126.199999999"/>
    <n v="0"/>
  </r>
  <r>
    <x v="18"/>
    <x v="7"/>
    <s v="Customers"/>
    <x v="4"/>
    <n v="233448.2"/>
    <n v="20328776"/>
    <n v="48376"/>
  </r>
  <r>
    <x v="18"/>
    <x v="7"/>
    <s v="Customers"/>
    <x v="5"/>
    <n v="0"/>
    <n v="0"/>
    <n v="0"/>
  </r>
  <r>
    <x v="18"/>
    <x v="7"/>
    <s v="Customers"/>
    <x v="6"/>
    <n v="1342112.98"/>
    <n v="37830098.619999997"/>
    <n v="0"/>
  </r>
  <r>
    <x v="18"/>
    <x v="7"/>
    <s v="Customers"/>
    <x v="7"/>
    <n v="0"/>
    <n v="0"/>
    <n v="0"/>
  </r>
  <r>
    <x v="18"/>
    <x v="8"/>
    <s v="Connections"/>
    <x v="8"/>
    <n v="0"/>
    <n v="0"/>
    <n v="0"/>
  </r>
  <r>
    <x v="18"/>
    <x v="8"/>
    <s v="Connections"/>
    <x v="0"/>
    <n v="0"/>
    <n v="0"/>
    <n v="0"/>
  </r>
  <r>
    <x v="18"/>
    <x v="8"/>
    <s v="Connections"/>
    <x v="1"/>
    <n v="30276.94"/>
    <n v="413487"/>
    <n v="1158"/>
  </r>
  <r>
    <x v="18"/>
    <x v="8"/>
    <s v="Connections"/>
    <x v="2"/>
    <n v="3889.23"/>
    <n v="62628"/>
    <n v="0"/>
  </r>
  <r>
    <x v="18"/>
    <x v="8"/>
    <s v="Customers"/>
    <x v="3"/>
    <n v="420135.5"/>
    <n v="14393066.560000001"/>
    <n v="0"/>
  </r>
  <r>
    <x v="18"/>
    <x v="8"/>
    <s v="Customers"/>
    <x v="4"/>
    <n v="263174.74"/>
    <n v="19672008"/>
    <n v="0"/>
  </r>
  <r>
    <x v="18"/>
    <x v="8"/>
    <s v="Customers"/>
    <x v="5"/>
    <n v="0"/>
    <n v="0"/>
    <n v="0"/>
  </r>
  <r>
    <x v="18"/>
    <x v="8"/>
    <s v="Customers"/>
    <x v="6"/>
    <n v="1445240.5"/>
    <n v="35483047.310000002"/>
    <n v="0"/>
  </r>
  <r>
    <x v="18"/>
    <x v="8"/>
    <s v="Customers"/>
    <x v="7"/>
    <n v="0"/>
    <n v="0"/>
    <n v="0"/>
  </r>
  <r>
    <x v="19"/>
    <x v="0"/>
    <s v="Connections"/>
    <x v="8"/>
    <n v="422018.83"/>
    <n v="81869812"/>
    <n v="279975"/>
  </r>
  <r>
    <x v="19"/>
    <x v="0"/>
    <s v="Connections"/>
    <x v="0"/>
    <n v="75151.929999999993"/>
    <n v="572969.97"/>
    <n v="1733"/>
  </r>
  <r>
    <x v="19"/>
    <x v="0"/>
    <s v="Connections"/>
    <x v="1"/>
    <n v="1215049.08"/>
    <n v="18495759"/>
    <n v="34405"/>
  </r>
  <r>
    <x v="19"/>
    <x v="0"/>
    <s v="Connections"/>
    <x v="2"/>
    <n v="144984.18"/>
    <n v="3942963"/>
    <n v="0"/>
  </r>
  <r>
    <x v="19"/>
    <x v="0"/>
    <s v="Customers"/>
    <x v="3"/>
    <n v="5744450.8499999996"/>
    <n v="300250702.85000002"/>
    <n v="407"/>
  </r>
  <r>
    <x v="19"/>
    <x v="0"/>
    <s v="Customers"/>
    <x v="4"/>
    <n v="14414403.16"/>
    <n v="1349485362.0899999"/>
    <n v="3202268"/>
  </r>
  <r>
    <x v="19"/>
    <x v="0"/>
    <s v="Customers"/>
    <x v="6"/>
    <n v="26062264.870000001"/>
    <n v="768116829.08000004"/>
    <n v="0"/>
  </r>
  <r>
    <x v="19"/>
    <x v="0"/>
    <s v="Customers"/>
    <x v="7"/>
    <n v="0"/>
    <n v="0"/>
    <n v="0"/>
  </r>
  <r>
    <x v="19"/>
    <x v="1"/>
    <s v="Connections"/>
    <x v="8"/>
    <n v="442664.81"/>
    <n v="78271938"/>
    <n v="284821.2"/>
  </r>
  <r>
    <x v="19"/>
    <x v="1"/>
    <s v="Connections"/>
    <x v="0"/>
    <n v="63114.96"/>
    <n v="450388"/>
    <n v="1375.38"/>
  </r>
  <r>
    <x v="19"/>
    <x v="1"/>
    <s v="Connections"/>
    <x v="1"/>
    <n v="1192451.55"/>
    <n v="18545430"/>
    <n v="53744"/>
  </r>
  <r>
    <x v="19"/>
    <x v="1"/>
    <s v="Connections"/>
    <x v="2"/>
    <n v="143219.89000000001"/>
    <n v="3874228"/>
    <n v="0"/>
  </r>
  <r>
    <x v="19"/>
    <x v="1"/>
    <s v="Customers"/>
    <x v="3"/>
    <n v="5642119.2199999997"/>
    <n v="294730074"/>
    <n v="57.64"/>
  </r>
  <r>
    <x v="19"/>
    <x v="1"/>
    <s v="Customers"/>
    <x v="4"/>
    <n v="15151416.42"/>
    <n v="1371306321"/>
    <n v="3674487.28"/>
  </r>
  <r>
    <x v="19"/>
    <x v="1"/>
    <s v="Customers"/>
    <x v="6"/>
    <n v="26140223.129999999"/>
    <n v="769479487"/>
    <n v="0"/>
  </r>
  <r>
    <x v="19"/>
    <x v="1"/>
    <s v="Customers"/>
    <x v="7"/>
    <n v="0"/>
    <n v="0"/>
    <n v="0"/>
  </r>
  <r>
    <x v="19"/>
    <x v="2"/>
    <s v="Connections"/>
    <x v="8"/>
    <n v="418781.61"/>
    <n v="55914408.219999999"/>
    <n v="245543.82"/>
  </r>
  <r>
    <x v="19"/>
    <x v="2"/>
    <s v="Connections"/>
    <x v="0"/>
    <n v="50974.14"/>
    <n v="207449.11"/>
    <n v="569.78"/>
  </r>
  <r>
    <x v="19"/>
    <x v="2"/>
    <s v="Connections"/>
    <x v="1"/>
    <n v="1180669.8700000001"/>
    <n v="15702977.390000001"/>
    <n v="45222.58"/>
  </r>
  <r>
    <x v="19"/>
    <x v="2"/>
    <s v="Connections"/>
    <x v="2"/>
    <n v="143482.01"/>
    <n v="3800261.14"/>
    <n v="0"/>
  </r>
  <r>
    <x v="19"/>
    <x v="2"/>
    <s v="Customers"/>
    <x v="3"/>
    <n v="6141107.3600000003"/>
    <n v="285545791.30000001"/>
    <n v="0"/>
  </r>
  <r>
    <x v="19"/>
    <x v="2"/>
    <s v="Customers"/>
    <x v="4"/>
    <n v="14854449.310000001"/>
    <n v="1349858694.9100001"/>
    <n v="3760452.74"/>
  </r>
  <r>
    <x v="19"/>
    <x v="2"/>
    <s v="Customers"/>
    <x v="6"/>
    <n v="26778810.27"/>
    <n v="727700978.76999998"/>
    <n v="0"/>
  </r>
  <r>
    <x v="19"/>
    <x v="2"/>
    <s v="Customers"/>
    <x v="7"/>
    <n v="0"/>
    <n v="0"/>
    <n v="0"/>
  </r>
  <r>
    <x v="19"/>
    <x v="3"/>
    <s v="Connections"/>
    <x v="8"/>
    <n v="419312"/>
    <n v="115404141"/>
    <n v="239134.59"/>
  </r>
  <r>
    <x v="19"/>
    <x v="3"/>
    <s v="Connections"/>
    <x v="0"/>
    <n v="48503"/>
    <n v="204323.91"/>
    <n v="776.3"/>
  </r>
  <r>
    <x v="19"/>
    <x v="3"/>
    <s v="Connections"/>
    <x v="1"/>
    <n v="1082348"/>
    <n v="13152570.98"/>
    <n v="38718.629999999997"/>
  </r>
  <r>
    <x v="19"/>
    <x v="3"/>
    <s v="Connections"/>
    <x v="2"/>
    <n v="143180"/>
    <n v="3746104.01"/>
    <n v="0"/>
  </r>
  <r>
    <x v="19"/>
    <x v="3"/>
    <s v="Customers"/>
    <x v="3"/>
    <n v="6052456"/>
    <n v="297730384.10000002"/>
    <n v="0"/>
  </r>
  <r>
    <x v="19"/>
    <x v="3"/>
    <s v="Customers"/>
    <x v="4"/>
    <n v="14652011"/>
    <n v="1371235286.45"/>
    <n v="4018472.69"/>
  </r>
  <r>
    <x v="19"/>
    <x v="3"/>
    <s v="Customers"/>
    <x v="6"/>
    <n v="27970352"/>
    <n v="798679925.63999999"/>
    <n v="0"/>
  </r>
  <r>
    <x v="19"/>
    <x v="3"/>
    <s v="Customers"/>
    <x v="7"/>
    <n v="0"/>
    <n v="0"/>
    <n v="0"/>
  </r>
  <r>
    <x v="19"/>
    <x v="4"/>
    <s v="Connections"/>
    <x v="8"/>
    <n v="442637"/>
    <n v="183590315.09"/>
    <n v="415597.05"/>
  </r>
  <r>
    <x v="19"/>
    <x v="4"/>
    <s v="Connections"/>
    <x v="0"/>
    <n v="49600"/>
    <n v="207352.89"/>
    <n v="813.66"/>
  </r>
  <r>
    <x v="19"/>
    <x v="4"/>
    <s v="Connections"/>
    <x v="1"/>
    <n v="871977"/>
    <n v="13050371.33"/>
    <n v="38453.81"/>
  </r>
  <r>
    <x v="19"/>
    <x v="4"/>
    <s v="Connections"/>
    <x v="2"/>
    <n v="143474"/>
    <n v="3778128.27"/>
    <n v="0"/>
  </r>
  <r>
    <x v="19"/>
    <x v="4"/>
    <s v="Customers"/>
    <x v="3"/>
    <n v="6233335"/>
    <n v="298115650.85000002"/>
    <n v="4218"/>
  </r>
  <r>
    <x v="19"/>
    <x v="4"/>
    <s v="Customers"/>
    <x v="4"/>
    <n v="13646069"/>
    <n v="1287665234.26"/>
    <n v="3536122.51"/>
  </r>
  <r>
    <x v="19"/>
    <x v="4"/>
    <s v="Customers"/>
    <x v="6"/>
    <n v="29726148"/>
    <n v="774405164.94000006"/>
    <n v="0"/>
  </r>
  <r>
    <x v="19"/>
    <x v="4"/>
    <s v="Customers"/>
    <x v="7"/>
    <n v="0"/>
    <n v="0"/>
    <n v="0"/>
  </r>
  <r>
    <x v="19"/>
    <x v="5"/>
    <s v="Connections"/>
    <x v="8"/>
    <n v="471672.69"/>
    <n v="191582888.81"/>
    <n v="425101.04"/>
  </r>
  <r>
    <x v="19"/>
    <x v="5"/>
    <s v="Connections"/>
    <x v="0"/>
    <n v="51374"/>
    <n v="199361.69"/>
    <n v="809.93"/>
  </r>
  <r>
    <x v="19"/>
    <x v="5"/>
    <s v="Connections"/>
    <x v="1"/>
    <n v="878839.51"/>
    <n v="12860223.560000001"/>
    <n v="37989.269999999997"/>
  </r>
  <r>
    <x v="19"/>
    <x v="5"/>
    <s v="Connections"/>
    <x v="2"/>
    <n v="148153.01999999999"/>
    <n v="3711012.23"/>
    <n v="0"/>
  </r>
  <r>
    <x v="19"/>
    <x v="5"/>
    <s v="Customers"/>
    <x v="3"/>
    <n v="6142869.21"/>
    <n v="283537207.06"/>
    <n v="4106.1099999999997"/>
  </r>
  <r>
    <x v="19"/>
    <x v="5"/>
    <s v="Customers"/>
    <x v="4"/>
    <n v="13723382.99"/>
    <n v="1216640704.04"/>
    <n v="3426205.39"/>
  </r>
  <r>
    <x v="19"/>
    <x v="5"/>
    <s v="Customers"/>
    <x v="6"/>
    <n v="31183530"/>
    <n v="837080788.26999998"/>
    <n v="0"/>
  </r>
  <r>
    <x v="19"/>
    <x v="5"/>
    <s v="Customers"/>
    <x v="7"/>
    <n v="0"/>
    <n v="0"/>
    <n v="0"/>
  </r>
  <r>
    <x v="19"/>
    <x v="6"/>
    <s v="Connections"/>
    <x v="8"/>
    <n v="533143.97"/>
    <n v="206289393.56999999"/>
    <n v="466617.21"/>
  </r>
  <r>
    <x v="19"/>
    <x v="6"/>
    <s v="Connections"/>
    <x v="0"/>
    <n v="52022.49"/>
    <n v="197318.36"/>
    <n v="838.87"/>
  </r>
  <r>
    <x v="19"/>
    <x v="6"/>
    <s v="Connections"/>
    <x v="1"/>
    <n v="881864.17"/>
    <n v="11458484.310000001"/>
    <n v="33167.980000000003"/>
  </r>
  <r>
    <x v="19"/>
    <x v="6"/>
    <s v="Connections"/>
    <x v="2"/>
    <n v="148860.5"/>
    <n v="3721274.43"/>
    <n v="0"/>
  </r>
  <r>
    <x v="19"/>
    <x v="6"/>
    <s v="Customers"/>
    <x v="3"/>
    <n v="6433988.7000000002"/>
    <n v="289839013.76999998"/>
    <n v="3879.74"/>
  </r>
  <r>
    <x v="19"/>
    <x v="6"/>
    <s v="Customers"/>
    <x v="4"/>
    <n v="14304104.34"/>
    <n v="1258905625.8599999"/>
    <n v="3728890.85"/>
  </r>
  <r>
    <x v="19"/>
    <x v="6"/>
    <s v="Customers"/>
    <x v="6"/>
    <n v="32425433.129999999"/>
    <n v="838541868.14999998"/>
    <n v="0"/>
  </r>
  <r>
    <x v="19"/>
    <x v="6"/>
    <s v="Customers"/>
    <x v="7"/>
    <n v="0"/>
    <n v="0"/>
    <n v="0"/>
  </r>
  <r>
    <x v="19"/>
    <x v="7"/>
    <s v="Connections"/>
    <x v="8"/>
    <n v="497788.96"/>
    <n v="187758517.78"/>
    <n v="411580.27"/>
  </r>
  <r>
    <x v="19"/>
    <x v="7"/>
    <s v="Connections"/>
    <x v="0"/>
    <n v="50547.42"/>
    <n v="193253.61"/>
    <n v="782.86"/>
  </r>
  <r>
    <x v="19"/>
    <x v="7"/>
    <s v="Connections"/>
    <x v="1"/>
    <n v="901414.2"/>
    <n v="10410518.23"/>
    <n v="29882.959999999999"/>
  </r>
  <r>
    <x v="19"/>
    <x v="7"/>
    <s v="Connections"/>
    <x v="2"/>
    <n v="116219.1"/>
    <n v="3711164.09"/>
    <n v="0"/>
  </r>
  <r>
    <x v="19"/>
    <x v="7"/>
    <s v="Customers"/>
    <x v="3"/>
    <n v="7196450.7599999998"/>
    <n v="310985207.13999999"/>
    <n v="7937.69"/>
  </r>
  <r>
    <x v="19"/>
    <x v="7"/>
    <s v="Customers"/>
    <x v="4"/>
    <n v="15226409.08"/>
    <n v="1297527329.8199999"/>
    <n v="3561188.89"/>
  </r>
  <r>
    <x v="19"/>
    <x v="7"/>
    <s v="Customers"/>
    <x v="6"/>
    <n v="34499991.32"/>
    <n v="837717481.54999995"/>
    <n v="0"/>
  </r>
  <r>
    <x v="19"/>
    <x v="7"/>
    <s v="Customers"/>
    <x v="7"/>
    <n v="0"/>
    <n v="0"/>
    <n v="0"/>
  </r>
  <r>
    <x v="19"/>
    <x v="8"/>
    <s v="Connections"/>
    <x v="8"/>
    <n v="428769.02"/>
    <n v="174587379.84999999"/>
    <n v="386073.78"/>
  </r>
  <r>
    <x v="19"/>
    <x v="8"/>
    <s v="Connections"/>
    <x v="0"/>
    <n v="62595.15"/>
    <n v="229823.91"/>
    <n v="676.68"/>
  </r>
  <r>
    <x v="19"/>
    <x v="8"/>
    <s v="Connections"/>
    <x v="1"/>
    <n v="357205.22"/>
    <n v="10008251.26"/>
    <n v="27715.75"/>
  </r>
  <r>
    <x v="19"/>
    <x v="8"/>
    <s v="Connections"/>
    <x v="2"/>
    <n v="121926.53"/>
    <n v="3680698.59"/>
    <n v="0"/>
  </r>
  <r>
    <x v="19"/>
    <x v="8"/>
    <s v="Customers"/>
    <x v="3"/>
    <n v="8260375.9000000004"/>
    <n v="312112313.67000002"/>
    <n v="39554.65"/>
  </r>
  <r>
    <x v="19"/>
    <x v="8"/>
    <s v="Customers"/>
    <x v="4"/>
    <n v="15531320.48"/>
    <n v="1313573139.4200001"/>
    <n v="3514885.72"/>
  </r>
  <r>
    <x v="19"/>
    <x v="8"/>
    <s v="Customers"/>
    <x v="6"/>
    <n v="36298578.689999998"/>
    <n v="822929412.75999999"/>
    <n v="0"/>
  </r>
  <r>
    <x v="19"/>
    <x v="8"/>
    <s v="Customers"/>
    <x v="7"/>
    <n v="0"/>
    <n v="0"/>
    <n v="0"/>
  </r>
  <r>
    <x v="20"/>
    <x v="0"/>
    <s v="Connections"/>
    <x v="8"/>
    <n v="0"/>
    <n v="0"/>
    <n v="0"/>
  </r>
  <r>
    <x v="20"/>
    <x v="0"/>
    <s v="Connections"/>
    <x v="0"/>
    <n v="34127.279999999999"/>
    <n v="429371.09"/>
    <n v="1182"/>
  </r>
  <r>
    <x v="20"/>
    <x v="0"/>
    <s v="Connections"/>
    <x v="1"/>
    <n v="690999.09"/>
    <n v="7541643.8099999996"/>
    <n v="21075"/>
  </r>
  <r>
    <x v="20"/>
    <x v="0"/>
    <s v="Connections"/>
    <x v="2"/>
    <n v="41843.279999999999"/>
    <n v="1276037.3999999999"/>
    <n v="0"/>
  </r>
  <r>
    <x v="20"/>
    <x v="0"/>
    <s v="Customers"/>
    <x v="3"/>
    <n v="3647392.5"/>
    <n v="137728861.19"/>
    <n v="0"/>
  </r>
  <r>
    <x v="20"/>
    <x v="0"/>
    <s v="Customers"/>
    <x v="4"/>
    <n v="4794355.4000000004"/>
    <n v="359288499.37"/>
    <n v="902988"/>
  </r>
  <r>
    <x v="20"/>
    <x v="0"/>
    <s v="Customers"/>
    <x v="5"/>
    <n v="0"/>
    <n v="0"/>
    <n v="0"/>
  </r>
  <r>
    <x v="20"/>
    <x v="0"/>
    <s v="Customers"/>
    <x v="6"/>
    <n v="13107845.26"/>
    <n v="379394019.45999998"/>
    <n v="0"/>
  </r>
  <r>
    <x v="20"/>
    <x v="0"/>
    <s v="Customers"/>
    <x v="7"/>
    <n v="0"/>
    <n v="0"/>
    <n v="0"/>
  </r>
  <r>
    <x v="20"/>
    <x v="1"/>
    <s v="Connections"/>
    <x v="8"/>
    <n v="0"/>
    <n v="0"/>
    <n v="0"/>
  </r>
  <r>
    <x v="20"/>
    <x v="1"/>
    <s v="Connections"/>
    <x v="0"/>
    <n v="31502.07"/>
    <n v="427366.34"/>
    <n v="1077.7"/>
  </r>
  <r>
    <x v="20"/>
    <x v="1"/>
    <s v="Connections"/>
    <x v="1"/>
    <n v="668696"/>
    <n v="7520842.1200000001"/>
    <n v="20946.189999999999"/>
  </r>
  <r>
    <x v="20"/>
    <x v="1"/>
    <s v="Connections"/>
    <x v="2"/>
    <n v="41060.17"/>
    <n v="1218850.98"/>
    <n v="0"/>
  </r>
  <r>
    <x v="20"/>
    <x v="1"/>
    <s v="Customers"/>
    <x v="3"/>
    <n v="3816342.29"/>
    <n v="135269773.41"/>
    <n v="0"/>
  </r>
  <r>
    <x v="20"/>
    <x v="1"/>
    <s v="Customers"/>
    <x v="4"/>
    <n v="4668664.43"/>
    <n v="347751693.08999997"/>
    <n v="886866.2"/>
  </r>
  <r>
    <x v="20"/>
    <x v="1"/>
    <s v="Customers"/>
    <x v="5"/>
    <n v="0"/>
    <n v="0"/>
    <n v="0"/>
  </r>
  <r>
    <x v="20"/>
    <x v="1"/>
    <s v="Customers"/>
    <x v="6"/>
    <n v="13448828.869999999"/>
    <n v="364828775.63999999"/>
    <n v="0"/>
  </r>
  <r>
    <x v="20"/>
    <x v="1"/>
    <s v="Customers"/>
    <x v="7"/>
    <n v="0"/>
    <n v="0"/>
    <n v="0"/>
  </r>
  <r>
    <x v="20"/>
    <x v="2"/>
    <s v="Connections"/>
    <x v="8"/>
    <n v="0"/>
    <n v="0"/>
    <n v="0"/>
  </r>
  <r>
    <x v="20"/>
    <x v="2"/>
    <s v="Connections"/>
    <x v="0"/>
    <n v="33086.46"/>
    <n v="412946.08"/>
    <n v="1137.3399999999999"/>
  </r>
  <r>
    <x v="20"/>
    <x v="2"/>
    <s v="Connections"/>
    <x v="1"/>
    <n v="705096.63"/>
    <n v="7471832.7400000002"/>
    <n v="20884.21"/>
  </r>
  <r>
    <x v="20"/>
    <x v="2"/>
    <s v="Connections"/>
    <x v="2"/>
    <n v="39318.160000000003"/>
    <n v="1179514.8"/>
    <n v="0"/>
  </r>
  <r>
    <x v="20"/>
    <x v="2"/>
    <s v="Customers"/>
    <x v="3"/>
    <n v="3687028.65"/>
    <n v="132255649.59"/>
    <n v="0"/>
  </r>
  <r>
    <x v="20"/>
    <x v="2"/>
    <s v="Customers"/>
    <x v="4"/>
    <n v="4856064.38"/>
    <n v="352142096.67000002"/>
    <n v="875677.68"/>
  </r>
  <r>
    <x v="20"/>
    <x v="2"/>
    <s v="Customers"/>
    <x v="5"/>
    <n v="0"/>
    <n v="0"/>
    <n v="0"/>
  </r>
  <r>
    <x v="20"/>
    <x v="2"/>
    <s v="Customers"/>
    <x v="6"/>
    <n v="13395231.300000001"/>
    <n v="354259332.93000001"/>
    <n v="0"/>
  </r>
  <r>
    <x v="20"/>
    <x v="2"/>
    <s v="Customers"/>
    <x v="7"/>
    <n v="0"/>
    <n v="0"/>
    <n v="0"/>
  </r>
  <r>
    <x v="20"/>
    <x v="3"/>
    <s v="Connections"/>
    <x v="8"/>
    <n v="0"/>
    <n v="0"/>
    <n v="0"/>
  </r>
  <r>
    <x v="20"/>
    <x v="3"/>
    <s v="Connections"/>
    <x v="0"/>
    <n v="33310.04"/>
    <n v="403669.78"/>
    <n v="1111.06"/>
  </r>
  <r>
    <x v="20"/>
    <x v="3"/>
    <s v="Connections"/>
    <x v="1"/>
    <n v="716239.61"/>
    <n v="7471084.9699999997"/>
    <n v="20877.91"/>
  </r>
  <r>
    <x v="20"/>
    <x v="3"/>
    <s v="Connections"/>
    <x v="2"/>
    <n v="38273.43"/>
    <n v="1134622.2"/>
    <n v="0"/>
  </r>
  <r>
    <x v="20"/>
    <x v="3"/>
    <s v="Customers"/>
    <x v="3"/>
    <n v="3730144.82"/>
    <n v="137871408.96000001"/>
    <n v="0"/>
  </r>
  <r>
    <x v="20"/>
    <x v="3"/>
    <s v="Customers"/>
    <x v="4"/>
    <n v="4915775.63"/>
    <n v="360043485.08999997"/>
    <n v="880526.89"/>
  </r>
  <r>
    <x v="20"/>
    <x v="3"/>
    <s v="Customers"/>
    <x v="5"/>
    <n v="0"/>
    <n v="0"/>
    <n v="0"/>
  </r>
  <r>
    <x v="20"/>
    <x v="3"/>
    <s v="Customers"/>
    <x v="6"/>
    <n v="13865619.1"/>
    <n v="375723904.17000002"/>
    <n v="0"/>
  </r>
  <r>
    <x v="20"/>
    <x v="3"/>
    <s v="Customers"/>
    <x v="7"/>
    <n v="0"/>
    <n v="0"/>
    <n v="0"/>
  </r>
  <r>
    <x v="20"/>
    <x v="4"/>
    <s v="Connections"/>
    <x v="8"/>
    <n v="0"/>
    <n v="0"/>
    <n v="0"/>
  </r>
  <r>
    <x v="20"/>
    <x v="4"/>
    <s v="Connections"/>
    <x v="0"/>
    <n v="31231.39"/>
    <n v="372541.78"/>
    <n v="1025.32"/>
  </r>
  <r>
    <x v="20"/>
    <x v="4"/>
    <s v="Connections"/>
    <x v="1"/>
    <n v="727050.56"/>
    <n v="7481251.9100000001"/>
    <n v="20902.349999999999"/>
  </r>
  <r>
    <x v="20"/>
    <x v="4"/>
    <s v="Connections"/>
    <x v="2"/>
    <n v="38550.910000000003"/>
    <n v="1133887"/>
    <n v="0"/>
  </r>
  <r>
    <x v="20"/>
    <x v="4"/>
    <s v="Customers"/>
    <x v="3"/>
    <n v="3979485.13"/>
    <n v="135968289.19"/>
    <n v="0"/>
  </r>
  <r>
    <x v="20"/>
    <x v="4"/>
    <s v="Customers"/>
    <x v="4"/>
    <n v="5002894.8899999997"/>
    <n v="350908706.60000002"/>
    <n v="845615.36"/>
  </r>
  <r>
    <x v="20"/>
    <x v="4"/>
    <s v="Customers"/>
    <x v="5"/>
    <n v="0"/>
    <n v="0"/>
    <n v="0"/>
  </r>
  <r>
    <x v="20"/>
    <x v="4"/>
    <s v="Customers"/>
    <x v="6"/>
    <n v="14136089.66"/>
    <n v="375118358.05000001"/>
    <n v="0"/>
  </r>
  <r>
    <x v="20"/>
    <x v="4"/>
    <s v="Customers"/>
    <x v="7"/>
    <n v="0"/>
    <n v="0"/>
    <n v="0"/>
  </r>
  <r>
    <x v="20"/>
    <x v="5"/>
    <s v="Connections"/>
    <x v="8"/>
    <n v="0"/>
    <n v="0"/>
    <n v="0"/>
  </r>
  <r>
    <x v="20"/>
    <x v="5"/>
    <s v="Connections"/>
    <x v="0"/>
    <n v="34665.07"/>
    <n v="363254.6"/>
    <n v="998.48"/>
  </r>
  <r>
    <x v="20"/>
    <x v="5"/>
    <s v="Connections"/>
    <x v="1"/>
    <n v="720284.21"/>
    <n v="6391575.9500000002"/>
    <n v="18315.38"/>
  </r>
  <r>
    <x v="20"/>
    <x v="5"/>
    <s v="Connections"/>
    <x v="2"/>
    <n v="38002.300000000003"/>
    <n v="1032903"/>
    <n v="0"/>
  </r>
  <r>
    <x v="20"/>
    <x v="5"/>
    <s v="Customers"/>
    <x v="3"/>
    <n v="3815027.12"/>
    <n v="128297208.87"/>
    <n v="0"/>
  </r>
  <r>
    <x v="20"/>
    <x v="5"/>
    <s v="Customers"/>
    <x v="4"/>
    <n v="4542934.7300000004"/>
    <n v="319950237.29000002"/>
    <n v="774313.29"/>
  </r>
  <r>
    <x v="20"/>
    <x v="5"/>
    <s v="Customers"/>
    <x v="5"/>
    <n v="0"/>
    <n v="0"/>
    <n v="0"/>
  </r>
  <r>
    <x v="20"/>
    <x v="5"/>
    <s v="Customers"/>
    <x v="6"/>
    <n v="14773759.699999999"/>
    <n v="381949545.73000002"/>
    <n v="0"/>
  </r>
  <r>
    <x v="20"/>
    <x v="5"/>
    <s v="Customers"/>
    <x v="7"/>
    <n v="0"/>
    <n v="0"/>
    <n v="0"/>
  </r>
  <r>
    <x v="20"/>
    <x v="6"/>
    <s v="Connections"/>
    <x v="8"/>
    <n v="0"/>
    <n v="0"/>
    <n v="0"/>
  </r>
  <r>
    <x v="20"/>
    <x v="6"/>
    <s v="Connections"/>
    <x v="0"/>
    <n v="34065.129999999997"/>
    <n v="360331.91"/>
    <n v="967.29"/>
  </r>
  <r>
    <x v="20"/>
    <x v="6"/>
    <s v="Connections"/>
    <x v="1"/>
    <n v="669390.62"/>
    <n v="3586468.23"/>
    <n v="10103.25"/>
  </r>
  <r>
    <x v="20"/>
    <x v="6"/>
    <s v="Connections"/>
    <x v="2"/>
    <n v="37807.660000000003"/>
    <n v="987840"/>
    <n v="0"/>
  </r>
  <r>
    <x v="20"/>
    <x v="6"/>
    <s v="Customers"/>
    <x v="3"/>
    <n v="3912080.79"/>
    <n v="127942203.64"/>
    <n v="0"/>
  </r>
  <r>
    <x v="20"/>
    <x v="6"/>
    <s v="Customers"/>
    <x v="4"/>
    <n v="4562659.99"/>
    <n v="317054998.02999997"/>
    <n v="776217.71"/>
  </r>
  <r>
    <x v="20"/>
    <x v="6"/>
    <s v="Customers"/>
    <x v="5"/>
    <n v="0"/>
    <n v="0"/>
    <n v="0"/>
  </r>
  <r>
    <x v="20"/>
    <x v="6"/>
    <s v="Customers"/>
    <x v="6"/>
    <n v="15393669.880000001"/>
    <n v="374569366.70999998"/>
    <n v="0"/>
  </r>
  <r>
    <x v="20"/>
    <x v="6"/>
    <s v="Customers"/>
    <x v="7"/>
    <n v="0"/>
    <n v="0"/>
    <n v="0"/>
  </r>
  <r>
    <x v="20"/>
    <x v="7"/>
    <s v="Connections"/>
    <x v="8"/>
    <n v="0"/>
    <n v="0"/>
    <n v="0"/>
  </r>
  <r>
    <x v="20"/>
    <x v="7"/>
    <s v="Connections"/>
    <x v="0"/>
    <n v="37582.089999999997"/>
    <n v="348723.78"/>
    <n v="960.91"/>
  </r>
  <r>
    <x v="20"/>
    <x v="7"/>
    <s v="Connections"/>
    <x v="1"/>
    <n v="624067.97"/>
    <n v="3599100.4"/>
    <n v="10056.86"/>
  </r>
  <r>
    <x v="20"/>
    <x v="7"/>
    <s v="Connections"/>
    <x v="2"/>
    <n v="37735.870000000003"/>
    <n v="947504"/>
    <n v="0"/>
  </r>
  <r>
    <x v="20"/>
    <x v="7"/>
    <s v="Customers"/>
    <x v="3"/>
    <n v="4109884.32"/>
    <n v="133108083.86"/>
    <n v="0"/>
  </r>
  <r>
    <x v="20"/>
    <x v="7"/>
    <s v="Customers"/>
    <x v="4"/>
    <n v="4989819.33"/>
    <n v="331557844.47000003"/>
    <n v="789668.43"/>
  </r>
  <r>
    <x v="20"/>
    <x v="7"/>
    <s v="Customers"/>
    <x v="5"/>
    <n v="0"/>
    <n v="0"/>
    <n v="0"/>
  </r>
  <r>
    <x v="20"/>
    <x v="7"/>
    <s v="Customers"/>
    <x v="6"/>
    <n v="15875759.98"/>
    <n v="380769008.25"/>
    <n v="0"/>
  </r>
  <r>
    <x v="20"/>
    <x v="7"/>
    <s v="Customers"/>
    <x v="7"/>
    <n v="0"/>
    <n v="0"/>
    <n v="0"/>
  </r>
  <r>
    <x v="20"/>
    <x v="8"/>
    <s v="Connections"/>
    <x v="8"/>
    <n v="0"/>
    <n v="0"/>
    <n v="0"/>
  </r>
  <r>
    <x v="20"/>
    <x v="8"/>
    <s v="Connections"/>
    <x v="0"/>
    <n v="37884.400000000001"/>
    <n v="324715.26"/>
    <n v="894.81"/>
  </r>
  <r>
    <x v="20"/>
    <x v="8"/>
    <s v="Connections"/>
    <x v="1"/>
    <n v="581673.72"/>
    <n v="3626510.8"/>
    <n v="10133.209999999999"/>
  </r>
  <r>
    <x v="20"/>
    <x v="8"/>
    <s v="Connections"/>
    <x v="2"/>
    <n v="38368.07"/>
    <n v="921828.41"/>
    <n v="0"/>
  </r>
  <r>
    <x v="20"/>
    <x v="8"/>
    <s v="Customers"/>
    <x v="3"/>
    <n v="4395052.7300000004"/>
    <n v="136676164.40000001"/>
    <n v="0"/>
  </r>
  <r>
    <x v="20"/>
    <x v="8"/>
    <s v="Customers"/>
    <x v="4"/>
    <n v="5085593.3499999996"/>
    <n v="323871927.91000003"/>
    <n v="797777.16"/>
  </r>
  <r>
    <x v="20"/>
    <x v="8"/>
    <s v="Customers"/>
    <x v="5"/>
    <n v="0"/>
    <n v="0"/>
    <n v="0"/>
  </r>
  <r>
    <x v="20"/>
    <x v="8"/>
    <s v="Customers"/>
    <x v="6"/>
    <n v="16506083.76"/>
    <n v="372302364.36000001"/>
    <n v="0"/>
  </r>
  <r>
    <x v="20"/>
    <x v="8"/>
    <s v="Customers"/>
    <x v="7"/>
    <n v="0"/>
    <n v="0"/>
    <n v="0"/>
  </r>
  <r>
    <x v="21"/>
    <x v="0"/>
    <s v="Connections"/>
    <x v="8"/>
    <n v="0"/>
    <n v="0"/>
    <n v="0"/>
  </r>
  <r>
    <x v="21"/>
    <x v="0"/>
    <s v="Connections"/>
    <x v="0"/>
    <n v="0"/>
    <n v="0"/>
    <n v="0"/>
  </r>
  <r>
    <x v="21"/>
    <x v="0"/>
    <s v="Connections"/>
    <x v="1"/>
    <n v="77844.23"/>
    <n v="718341.39"/>
    <n v="1989.88"/>
  </r>
  <r>
    <x v="21"/>
    <x v="0"/>
    <s v="Connections"/>
    <x v="2"/>
    <n v="19893.689999999999"/>
    <n v="365406.04"/>
    <n v="0"/>
  </r>
  <r>
    <x v="21"/>
    <x v="0"/>
    <s v="Customers"/>
    <x v="3"/>
    <n v="506739.74"/>
    <n v="19224957.609999999"/>
    <n v="0"/>
  </r>
  <r>
    <x v="21"/>
    <x v="0"/>
    <s v="Customers"/>
    <x v="4"/>
    <n v="488134.85"/>
    <n v="62576607.270000003"/>
    <n v="177968.44"/>
  </r>
  <r>
    <x v="21"/>
    <x v="0"/>
    <s v="Customers"/>
    <x v="5"/>
    <n v="0"/>
    <n v="0"/>
    <n v="0"/>
  </r>
  <r>
    <x v="21"/>
    <x v="0"/>
    <s v="Customers"/>
    <x v="6"/>
    <n v="3052544.4"/>
    <n v="93153598.810000002"/>
    <n v="0"/>
  </r>
  <r>
    <x v="21"/>
    <x v="0"/>
    <s v="Customers"/>
    <x v="7"/>
    <n v="0"/>
    <n v="0"/>
    <n v="0"/>
  </r>
  <r>
    <x v="21"/>
    <x v="1"/>
    <s v="Connections"/>
    <x v="8"/>
    <n v="132874.26"/>
    <n v="0"/>
    <n v="37002.449999999997"/>
  </r>
  <r>
    <x v="21"/>
    <x v="1"/>
    <s v="Connections"/>
    <x v="0"/>
    <n v="0"/>
    <n v="0"/>
    <n v="0"/>
  </r>
  <r>
    <x v="21"/>
    <x v="1"/>
    <s v="Connections"/>
    <x v="1"/>
    <n v="79549.16"/>
    <n v="719486.7"/>
    <n v="1986.96"/>
  </r>
  <r>
    <x v="21"/>
    <x v="1"/>
    <s v="Connections"/>
    <x v="2"/>
    <n v="22001.46"/>
    <n v="344840.44"/>
    <n v="0"/>
  </r>
  <r>
    <x v="21"/>
    <x v="1"/>
    <s v="Customers"/>
    <x v="3"/>
    <n v="524025.05"/>
    <n v="18979203.07"/>
    <n v="0"/>
  </r>
  <r>
    <x v="21"/>
    <x v="1"/>
    <s v="Customers"/>
    <x v="4"/>
    <n v="614121.69999999995"/>
    <n v="65267801.049999997"/>
    <n v="181813.85"/>
  </r>
  <r>
    <x v="21"/>
    <x v="1"/>
    <s v="Customers"/>
    <x v="5"/>
    <n v="0"/>
    <n v="0"/>
    <n v="0"/>
  </r>
  <r>
    <x v="21"/>
    <x v="1"/>
    <s v="Customers"/>
    <x v="6"/>
    <n v="3197935.1"/>
    <n v="95863366.359999999"/>
    <n v="0"/>
  </r>
  <r>
    <x v="21"/>
    <x v="1"/>
    <s v="Customers"/>
    <x v="7"/>
    <n v="0"/>
    <n v="0"/>
    <n v="0"/>
  </r>
  <r>
    <x v="21"/>
    <x v="2"/>
    <s v="Connections"/>
    <x v="0"/>
    <n v="0"/>
    <n v="0"/>
    <n v="0"/>
  </r>
  <r>
    <x v="21"/>
    <x v="2"/>
    <s v="Connections"/>
    <x v="1"/>
    <n v="84218.31"/>
    <n v="674635.92"/>
    <n v="1999.69"/>
  </r>
  <r>
    <x v="21"/>
    <x v="2"/>
    <s v="Connections"/>
    <x v="2"/>
    <n v="33041.1"/>
    <n v="387045.96"/>
    <n v="0"/>
  </r>
  <r>
    <x v="21"/>
    <x v="2"/>
    <s v="Customers"/>
    <x v="3"/>
    <n v="589369.80000000005"/>
    <n v="18815505.559999999"/>
    <n v="0"/>
  </r>
  <r>
    <x v="21"/>
    <x v="2"/>
    <s v="Customers"/>
    <x v="4"/>
    <n v="803676"/>
    <n v="63769437.990000002"/>
    <n v="179135.9"/>
  </r>
  <r>
    <x v="21"/>
    <x v="2"/>
    <s v="Customers"/>
    <x v="5"/>
    <n v="0"/>
    <n v="0"/>
    <n v="0"/>
  </r>
  <r>
    <x v="21"/>
    <x v="2"/>
    <s v="Customers"/>
    <x v="6"/>
    <n v="3389235.02"/>
    <n v="89264141.430000007"/>
    <n v="0"/>
  </r>
  <r>
    <x v="21"/>
    <x v="2"/>
    <s v="Customers"/>
    <x v="7"/>
    <n v="0"/>
    <n v="0"/>
    <n v="0"/>
  </r>
  <r>
    <x v="21"/>
    <x v="3"/>
    <s v="Connections"/>
    <x v="0"/>
    <n v="0"/>
    <n v="0"/>
    <n v="0"/>
  </r>
  <r>
    <x v="21"/>
    <x v="3"/>
    <s v="Connections"/>
    <x v="1"/>
    <n v="85046.14"/>
    <n v="741374.79"/>
    <n v="2048.3000000000002"/>
  </r>
  <r>
    <x v="21"/>
    <x v="3"/>
    <s v="Connections"/>
    <x v="2"/>
    <n v="37111.839999999997"/>
    <n v="338063.87"/>
    <n v="0"/>
  </r>
  <r>
    <x v="21"/>
    <x v="3"/>
    <s v="Customers"/>
    <x v="3"/>
    <n v="583205.06000000006"/>
    <n v="19261803.789999999"/>
    <n v="0"/>
  </r>
  <r>
    <x v="21"/>
    <x v="3"/>
    <s v="Customers"/>
    <x v="4"/>
    <n v="802793.03"/>
    <n v="66675530.289999999"/>
    <n v="186239.37"/>
  </r>
  <r>
    <x v="21"/>
    <x v="3"/>
    <s v="Customers"/>
    <x v="5"/>
    <n v="0"/>
    <n v="0"/>
    <n v="0"/>
  </r>
  <r>
    <x v="21"/>
    <x v="3"/>
    <s v="Customers"/>
    <x v="6"/>
    <n v="3526004.33"/>
    <n v="96919118.480000004"/>
    <n v="0"/>
  </r>
  <r>
    <x v="21"/>
    <x v="3"/>
    <s v="Customers"/>
    <x v="7"/>
    <n v="0"/>
    <n v="0"/>
    <n v="0"/>
  </r>
  <r>
    <x v="21"/>
    <x v="4"/>
    <s v="Connections"/>
    <x v="0"/>
    <n v="0"/>
    <n v="0"/>
    <n v="0"/>
  </r>
  <r>
    <x v="21"/>
    <x v="4"/>
    <s v="Connections"/>
    <x v="1"/>
    <n v="87536.6"/>
    <n v="742609.8"/>
    <n v="2064.21"/>
  </r>
  <r>
    <x v="21"/>
    <x v="4"/>
    <s v="Connections"/>
    <x v="2"/>
    <n v="37336.18"/>
    <n v="336466.04"/>
    <n v="0"/>
  </r>
  <r>
    <x v="21"/>
    <x v="4"/>
    <s v="Customers"/>
    <x v="3"/>
    <n v="579649.6"/>
    <n v="19809069.690000001"/>
    <n v="0"/>
  </r>
  <r>
    <x v="21"/>
    <x v="4"/>
    <s v="Customers"/>
    <x v="4"/>
    <n v="739121.21"/>
    <n v="65434373.920000002"/>
    <n v="177258.92"/>
  </r>
  <r>
    <x v="21"/>
    <x v="4"/>
    <s v="Customers"/>
    <x v="5"/>
    <n v="0"/>
    <n v="0"/>
    <n v="0"/>
  </r>
  <r>
    <x v="21"/>
    <x v="4"/>
    <s v="Customers"/>
    <x v="6"/>
    <n v="3638370.83"/>
    <n v="94082683.870000005"/>
    <n v="0"/>
  </r>
  <r>
    <x v="21"/>
    <x v="4"/>
    <s v="Customers"/>
    <x v="7"/>
    <n v="0"/>
    <n v="0"/>
    <n v="0"/>
  </r>
  <r>
    <x v="21"/>
    <x v="5"/>
    <s v="Connections"/>
    <x v="0"/>
    <n v="0"/>
    <n v="0"/>
    <n v="0"/>
  </r>
  <r>
    <x v="21"/>
    <x v="5"/>
    <s v="Connections"/>
    <x v="1"/>
    <n v="90487.25"/>
    <n v="740232.6"/>
    <n v="2026.92"/>
  </r>
  <r>
    <x v="21"/>
    <x v="5"/>
    <s v="Connections"/>
    <x v="2"/>
    <n v="37029.33"/>
    <n v="328310.39"/>
    <n v="0"/>
  </r>
  <r>
    <x v="21"/>
    <x v="5"/>
    <s v="Customers"/>
    <x v="3"/>
    <n v="635873.81000000006"/>
    <n v="19150767.579999998"/>
    <n v="0"/>
  </r>
  <r>
    <x v="21"/>
    <x v="5"/>
    <s v="Customers"/>
    <x v="4"/>
    <n v="800150.01"/>
    <n v="65370733.57"/>
    <n v="178624.47"/>
  </r>
  <r>
    <x v="21"/>
    <x v="5"/>
    <s v="Customers"/>
    <x v="5"/>
    <n v="0"/>
    <n v="0"/>
    <n v="0"/>
  </r>
  <r>
    <x v="21"/>
    <x v="5"/>
    <s v="Customers"/>
    <x v="6"/>
    <n v="3771332.6"/>
    <n v="102171421.73"/>
    <n v="0"/>
  </r>
  <r>
    <x v="21"/>
    <x v="5"/>
    <s v="Customers"/>
    <x v="7"/>
    <n v="0"/>
    <n v="0"/>
    <n v="0"/>
  </r>
  <r>
    <x v="21"/>
    <x v="6"/>
    <s v="Connections"/>
    <x v="0"/>
    <n v="0"/>
    <n v="0"/>
    <n v="0"/>
  </r>
  <r>
    <x v="21"/>
    <x v="6"/>
    <s v="Connections"/>
    <x v="1"/>
    <n v="92595.62"/>
    <n v="737789.7"/>
    <n v="2050.6999999999998"/>
  </r>
  <r>
    <x v="21"/>
    <x v="6"/>
    <s v="Connections"/>
    <x v="2"/>
    <n v="37874.97"/>
    <n v="324561.08"/>
    <n v="0"/>
  </r>
  <r>
    <x v="21"/>
    <x v="6"/>
    <s v="Customers"/>
    <x v="3"/>
    <n v="611794.07999999996"/>
    <n v="19588496.359999999"/>
    <n v="0"/>
  </r>
  <r>
    <x v="21"/>
    <x v="6"/>
    <s v="Customers"/>
    <x v="4"/>
    <n v="957063.32"/>
    <n v="76929015.569999993"/>
    <n v="207356.45"/>
  </r>
  <r>
    <x v="21"/>
    <x v="6"/>
    <s v="Customers"/>
    <x v="5"/>
    <n v="0"/>
    <n v="0"/>
    <n v="0"/>
  </r>
  <r>
    <x v="21"/>
    <x v="6"/>
    <s v="Customers"/>
    <x v="6"/>
    <n v="3985273.85"/>
    <n v="102801909.08"/>
    <n v="0"/>
  </r>
  <r>
    <x v="21"/>
    <x v="6"/>
    <s v="Customers"/>
    <x v="7"/>
    <n v="0"/>
    <n v="0"/>
    <n v="0"/>
  </r>
  <r>
    <x v="21"/>
    <x v="7"/>
    <s v="Connections"/>
    <x v="0"/>
    <n v="0"/>
    <n v="0"/>
    <n v="0"/>
  </r>
  <r>
    <x v="21"/>
    <x v="7"/>
    <s v="Connections"/>
    <x v="1"/>
    <n v="94173.63"/>
    <n v="737708"/>
    <n v="2023.66"/>
  </r>
  <r>
    <x v="21"/>
    <x v="7"/>
    <s v="Connections"/>
    <x v="2"/>
    <n v="14508"/>
    <n v="325965.21999999997"/>
    <n v="0"/>
  </r>
  <r>
    <x v="21"/>
    <x v="7"/>
    <s v="Customers"/>
    <x v="3"/>
    <n v="684857.11"/>
    <n v="19735429.27"/>
    <n v="0"/>
  </r>
  <r>
    <x v="21"/>
    <x v="7"/>
    <s v="Customers"/>
    <x v="4"/>
    <n v="982980.22"/>
    <n v="74466647.930000007"/>
    <n v="270737.52"/>
  </r>
  <r>
    <x v="21"/>
    <x v="7"/>
    <s v="Customers"/>
    <x v="5"/>
    <n v="0"/>
    <n v="0"/>
    <n v="0"/>
  </r>
  <r>
    <x v="21"/>
    <x v="7"/>
    <s v="Customers"/>
    <x v="6"/>
    <n v="4008200.19"/>
    <n v="101039754.95"/>
    <n v="0"/>
  </r>
  <r>
    <x v="21"/>
    <x v="7"/>
    <s v="Customers"/>
    <x v="7"/>
    <n v="0"/>
    <n v="0"/>
    <n v="0"/>
  </r>
  <r>
    <x v="21"/>
    <x v="8"/>
    <s v="Connections"/>
    <x v="0"/>
    <n v="0"/>
    <n v="0"/>
    <n v="0"/>
  </r>
  <r>
    <x v="21"/>
    <x v="8"/>
    <s v="Connections"/>
    <x v="1"/>
    <n v="96758.62"/>
    <n v="739280.5"/>
    <n v="2055.6999999999998"/>
  </r>
  <r>
    <x v="21"/>
    <x v="8"/>
    <s v="Connections"/>
    <x v="2"/>
    <n v="14889.53"/>
    <n v="327241.06"/>
    <n v="0"/>
  </r>
  <r>
    <x v="21"/>
    <x v="8"/>
    <s v="Customers"/>
    <x v="3"/>
    <n v="682829.45"/>
    <n v="19148649.489999998"/>
    <n v="0"/>
  </r>
  <r>
    <x v="21"/>
    <x v="8"/>
    <s v="Customers"/>
    <x v="4"/>
    <n v="968737.1"/>
    <n v="68091783.170000002"/>
    <n v="197164.39"/>
  </r>
  <r>
    <x v="21"/>
    <x v="8"/>
    <s v="Customers"/>
    <x v="5"/>
    <n v="0"/>
    <n v="0"/>
    <n v="0"/>
  </r>
  <r>
    <x v="21"/>
    <x v="8"/>
    <s v="Customers"/>
    <x v="6"/>
    <n v="4106962.65"/>
    <n v="95971602.909999996"/>
    <n v="0"/>
  </r>
  <r>
    <x v="21"/>
    <x v="8"/>
    <s v="Customers"/>
    <x v="7"/>
    <n v="0"/>
    <n v="0"/>
    <n v="0"/>
  </r>
  <r>
    <x v="22"/>
    <x v="0"/>
    <s v="Connections"/>
    <x v="8"/>
    <n v="0"/>
    <n v="0"/>
    <n v="0"/>
  </r>
  <r>
    <x v="22"/>
    <x v="0"/>
    <s v="Connections"/>
    <x v="0"/>
    <n v="25265"/>
    <n v="326943"/>
    <n v="750"/>
  </r>
  <r>
    <x v="22"/>
    <x v="0"/>
    <s v="Connections"/>
    <x v="1"/>
    <n v="351898"/>
    <n v="2765164"/>
    <n v="7730"/>
  </r>
  <r>
    <x v="22"/>
    <x v="0"/>
    <s v="Connections"/>
    <x v="2"/>
    <n v="15602"/>
    <n v="905217"/>
    <n v="0"/>
  </r>
  <r>
    <x v="22"/>
    <x v="0"/>
    <s v="Customers"/>
    <x v="3"/>
    <n v="1062063"/>
    <n v="50702250"/>
    <n v="0"/>
  </r>
  <r>
    <x v="22"/>
    <x v="0"/>
    <s v="Customers"/>
    <x v="4"/>
    <n v="2283508"/>
    <n v="252179330"/>
    <n v="684530"/>
  </r>
  <r>
    <x v="22"/>
    <x v="0"/>
    <s v="Customers"/>
    <x v="5"/>
    <n v="0"/>
    <n v="0"/>
    <n v="0"/>
  </r>
  <r>
    <x v="22"/>
    <x v="0"/>
    <s v="Customers"/>
    <x v="6"/>
    <n v="5811065"/>
    <n v="203353342"/>
    <n v="0"/>
  </r>
  <r>
    <x v="22"/>
    <x v="0"/>
    <s v="Customers"/>
    <x v="7"/>
    <n v="0"/>
    <n v="0"/>
    <n v="0"/>
  </r>
  <r>
    <x v="22"/>
    <x v="1"/>
    <s v="Connections"/>
    <x v="8"/>
    <n v="0"/>
    <n v="0"/>
    <n v="0"/>
  </r>
  <r>
    <x v="22"/>
    <x v="1"/>
    <s v="Connections"/>
    <x v="0"/>
    <n v="38176"/>
    <n v="273180"/>
    <n v="739"/>
  </r>
  <r>
    <x v="22"/>
    <x v="1"/>
    <s v="Connections"/>
    <x v="1"/>
    <n v="237078"/>
    <n v="1832979"/>
    <n v="5129"/>
  </r>
  <r>
    <x v="22"/>
    <x v="1"/>
    <s v="Connections"/>
    <x v="2"/>
    <n v="17361"/>
    <n v="924057"/>
    <n v="0"/>
  </r>
  <r>
    <x v="22"/>
    <x v="1"/>
    <s v="Customers"/>
    <x v="3"/>
    <n v="1068922"/>
    <n v="51296823"/>
    <n v="0"/>
  </r>
  <r>
    <x v="22"/>
    <x v="1"/>
    <s v="Customers"/>
    <x v="4"/>
    <n v="2389596"/>
    <n v="244482430"/>
    <n v="664534"/>
  </r>
  <r>
    <x v="22"/>
    <x v="1"/>
    <s v="Customers"/>
    <x v="5"/>
    <n v="0"/>
    <n v="0"/>
    <n v="0"/>
  </r>
  <r>
    <x v="22"/>
    <x v="1"/>
    <s v="Customers"/>
    <x v="6"/>
    <n v="6041377"/>
    <n v="204439774"/>
    <n v="0"/>
  </r>
  <r>
    <x v="22"/>
    <x v="1"/>
    <s v="Customers"/>
    <x v="7"/>
    <n v="0"/>
    <n v="0"/>
    <n v="0"/>
  </r>
  <r>
    <x v="22"/>
    <x v="2"/>
    <s v="Connections"/>
    <x v="8"/>
    <n v="0"/>
    <n v="0"/>
    <n v="0"/>
  </r>
  <r>
    <x v="22"/>
    <x v="2"/>
    <s v="Connections"/>
    <x v="0"/>
    <n v="44318"/>
    <n v="260238"/>
    <n v="704"/>
  </r>
  <r>
    <x v="22"/>
    <x v="2"/>
    <s v="Connections"/>
    <x v="1"/>
    <n v="133505"/>
    <n v="1128400"/>
    <n v="3155"/>
  </r>
  <r>
    <x v="22"/>
    <x v="2"/>
    <s v="Connections"/>
    <x v="2"/>
    <n v="19105"/>
    <n v="934714"/>
    <n v="0"/>
  </r>
  <r>
    <x v="22"/>
    <x v="2"/>
    <s v="Customers"/>
    <x v="3"/>
    <n v="1181592"/>
    <n v="50527239"/>
    <n v="0"/>
  </r>
  <r>
    <x v="22"/>
    <x v="2"/>
    <s v="Customers"/>
    <x v="4"/>
    <n v="2425056"/>
    <n v="234683399"/>
    <n v="656915"/>
  </r>
  <r>
    <x v="22"/>
    <x v="2"/>
    <s v="Customers"/>
    <x v="5"/>
    <n v="0"/>
    <n v="0"/>
    <n v="0"/>
  </r>
  <r>
    <x v="22"/>
    <x v="2"/>
    <s v="Customers"/>
    <x v="6"/>
    <n v="6303528"/>
    <n v="193694443"/>
    <n v="0"/>
  </r>
  <r>
    <x v="22"/>
    <x v="2"/>
    <s v="Customers"/>
    <x v="7"/>
    <n v="0"/>
    <n v="0"/>
    <n v="0"/>
  </r>
  <r>
    <x v="22"/>
    <x v="3"/>
    <s v="Connections"/>
    <x v="8"/>
    <n v="0"/>
    <n v="0"/>
    <n v="0"/>
  </r>
  <r>
    <x v="22"/>
    <x v="3"/>
    <s v="Connections"/>
    <x v="0"/>
    <n v="46344"/>
    <n v="261914"/>
    <n v="696"/>
  </r>
  <r>
    <x v="22"/>
    <x v="3"/>
    <s v="Connections"/>
    <x v="1"/>
    <n v="57704"/>
    <n v="1093732"/>
    <n v="3043"/>
  </r>
  <r>
    <x v="22"/>
    <x v="3"/>
    <s v="Connections"/>
    <x v="2"/>
    <n v="21799"/>
    <n v="953473"/>
    <n v="0"/>
  </r>
  <r>
    <x v="22"/>
    <x v="3"/>
    <s v="Customers"/>
    <x v="3"/>
    <n v="1231747"/>
    <n v="51979120"/>
    <n v="0"/>
  </r>
  <r>
    <x v="22"/>
    <x v="3"/>
    <s v="Customers"/>
    <x v="4"/>
    <n v="2611855"/>
    <n v="236743396"/>
    <n v="659328"/>
  </r>
  <r>
    <x v="22"/>
    <x v="3"/>
    <s v="Customers"/>
    <x v="5"/>
    <n v="0"/>
    <n v="0"/>
    <n v="0"/>
  </r>
  <r>
    <x v="22"/>
    <x v="3"/>
    <s v="Customers"/>
    <x v="6"/>
    <n v="6707211"/>
    <n v="208411376"/>
    <n v="0"/>
  </r>
  <r>
    <x v="22"/>
    <x v="3"/>
    <s v="Customers"/>
    <x v="7"/>
    <n v="0"/>
    <n v="0"/>
    <n v="0"/>
  </r>
  <r>
    <x v="22"/>
    <x v="4"/>
    <s v="Connections"/>
    <x v="8"/>
    <n v="0"/>
    <n v="0"/>
    <n v="0"/>
  </r>
  <r>
    <x v="22"/>
    <x v="4"/>
    <s v="Connections"/>
    <x v="0"/>
    <n v="46398.94"/>
    <n v="251879"/>
    <n v="680"/>
  </r>
  <r>
    <x v="22"/>
    <x v="4"/>
    <s v="Connections"/>
    <x v="1"/>
    <n v="138925.41"/>
    <n v="979604"/>
    <n v="3105"/>
  </r>
  <r>
    <x v="22"/>
    <x v="4"/>
    <s v="Connections"/>
    <x v="2"/>
    <n v="23367.02"/>
    <n v="962029"/>
    <n v="0"/>
  </r>
  <r>
    <x v="22"/>
    <x v="4"/>
    <s v="Customers"/>
    <x v="3"/>
    <n v="1230024.08"/>
    <n v="50654668"/>
    <n v="0"/>
  </r>
  <r>
    <x v="22"/>
    <x v="4"/>
    <s v="Customers"/>
    <x v="4"/>
    <n v="2614407.89"/>
    <n v="239001465"/>
    <n v="637701"/>
  </r>
  <r>
    <x v="22"/>
    <x v="4"/>
    <s v="Customers"/>
    <x v="5"/>
    <n v="0"/>
    <n v="0"/>
    <n v="0"/>
  </r>
  <r>
    <x v="22"/>
    <x v="4"/>
    <s v="Customers"/>
    <x v="6"/>
    <n v="6831673.8300000001"/>
    <n v="202110918"/>
    <n v="0"/>
  </r>
  <r>
    <x v="22"/>
    <x v="4"/>
    <s v="Customers"/>
    <x v="7"/>
    <n v="0"/>
    <n v="0"/>
    <n v="0"/>
  </r>
  <r>
    <x v="22"/>
    <x v="5"/>
    <s v="Connections"/>
    <x v="8"/>
    <n v="0"/>
    <n v="0"/>
    <n v="0"/>
  </r>
  <r>
    <x v="22"/>
    <x v="5"/>
    <s v="Connections"/>
    <x v="0"/>
    <n v="46941.49"/>
    <n v="247135"/>
    <n v="670"/>
  </r>
  <r>
    <x v="22"/>
    <x v="5"/>
    <s v="Connections"/>
    <x v="1"/>
    <n v="174716.66"/>
    <n v="1138183"/>
    <n v="3165"/>
  </r>
  <r>
    <x v="22"/>
    <x v="5"/>
    <s v="Connections"/>
    <x v="2"/>
    <n v="23798.68"/>
    <n v="960745"/>
    <n v="0"/>
  </r>
  <r>
    <x v="22"/>
    <x v="5"/>
    <s v="Customers"/>
    <x v="3"/>
    <n v="1219368.0900000001"/>
    <n v="46459411"/>
    <n v="0"/>
  </r>
  <r>
    <x v="22"/>
    <x v="5"/>
    <s v="Customers"/>
    <x v="4"/>
    <n v="2646041.27"/>
    <n v="236165872"/>
    <n v="627414"/>
  </r>
  <r>
    <x v="22"/>
    <x v="5"/>
    <s v="Customers"/>
    <x v="5"/>
    <n v="0"/>
    <n v="0"/>
    <n v="0"/>
  </r>
  <r>
    <x v="22"/>
    <x v="5"/>
    <s v="Customers"/>
    <x v="6"/>
    <n v="6997659.79"/>
    <n v="218427275"/>
    <n v="0"/>
  </r>
  <r>
    <x v="22"/>
    <x v="5"/>
    <s v="Customers"/>
    <x v="7"/>
    <n v="0"/>
    <n v="0"/>
    <n v="0"/>
  </r>
  <r>
    <x v="22"/>
    <x v="6"/>
    <s v="Connections"/>
    <x v="8"/>
    <n v="0"/>
    <n v="0"/>
    <n v="0"/>
  </r>
  <r>
    <x v="22"/>
    <x v="6"/>
    <s v="Connections"/>
    <x v="0"/>
    <n v="67926.929999999993"/>
    <n v="247256"/>
    <n v="669"/>
  </r>
  <r>
    <x v="22"/>
    <x v="6"/>
    <s v="Connections"/>
    <x v="1"/>
    <n v="188864.02"/>
    <n v="1150098"/>
    <n v="3205"/>
  </r>
  <r>
    <x v="22"/>
    <x v="6"/>
    <s v="Connections"/>
    <x v="2"/>
    <n v="48511.82"/>
    <n v="958895"/>
    <n v="0"/>
  </r>
  <r>
    <x v="22"/>
    <x v="6"/>
    <s v="Customers"/>
    <x v="3"/>
    <n v="1818560.63"/>
    <n v="46919686"/>
    <n v="0"/>
  </r>
  <r>
    <x v="22"/>
    <x v="6"/>
    <s v="Customers"/>
    <x v="4"/>
    <n v="4081006.25"/>
    <n v="233540730"/>
    <n v="596124"/>
  </r>
  <r>
    <x v="22"/>
    <x v="6"/>
    <s v="Customers"/>
    <x v="5"/>
    <n v="0"/>
    <n v="0"/>
    <n v="0"/>
  </r>
  <r>
    <x v="22"/>
    <x v="6"/>
    <s v="Customers"/>
    <x v="6"/>
    <n v="10737957.300000001"/>
    <n v="216597534"/>
    <n v="0"/>
  </r>
  <r>
    <x v="22"/>
    <x v="6"/>
    <s v="Customers"/>
    <x v="7"/>
    <n v="0"/>
    <n v="0"/>
    <n v="0"/>
  </r>
  <r>
    <x v="22"/>
    <x v="7"/>
    <s v="Connections"/>
    <x v="8"/>
    <n v="0"/>
    <n v="0"/>
    <n v="0"/>
  </r>
  <r>
    <x v="22"/>
    <x v="7"/>
    <s v="Connections"/>
    <x v="0"/>
    <n v="56841.760000000002"/>
    <n v="245312"/>
    <n v="663"/>
  </r>
  <r>
    <x v="22"/>
    <x v="7"/>
    <s v="Connections"/>
    <x v="1"/>
    <n v="149010.63"/>
    <n v="1163644"/>
    <n v="3245"/>
  </r>
  <r>
    <x v="22"/>
    <x v="7"/>
    <s v="Connections"/>
    <x v="2"/>
    <n v="49940.18"/>
    <n v="947309"/>
    <n v="0"/>
  </r>
  <r>
    <x v="22"/>
    <x v="7"/>
    <s v="Customers"/>
    <x v="3"/>
    <n v="1651440.88"/>
    <n v="49446848"/>
    <n v="0"/>
  </r>
  <r>
    <x v="22"/>
    <x v="7"/>
    <s v="Customers"/>
    <x v="4"/>
    <n v="3725451.47"/>
    <n v="233730133"/>
    <n v="627298"/>
  </r>
  <r>
    <x v="22"/>
    <x v="7"/>
    <s v="Customers"/>
    <x v="5"/>
    <n v="0"/>
    <n v="0"/>
    <n v="0"/>
  </r>
  <r>
    <x v="22"/>
    <x v="7"/>
    <s v="Customers"/>
    <x v="6"/>
    <n v="9472784.0600000005"/>
    <n v="215342361"/>
    <n v="0"/>
  </r>
  <r>
    <x v="22"/>
    <x v="7"/>
    <s v="Customers"/>
    <x v="7"/>
    <n v="0"/>
    <n v="0"/>
    <n v="0"/>
  </r>
  <r>
    <x v="22"/>
    <x v="8"/>
    <s v="Connections"/>
    <x v="8"/>
    <n v="0"/>
    <n v="0"/>
    <n v="0"/>
  </r>
  <r>
    <x v="22"/>
    <x v="8"/>
    <s v="Connections"/>
    <x v="0"/>
    <n v="59194"/>
    <n v="245218"/>
    <n v="664"/>
  </r>
  <r>
    <x v="22"/>
    <x v="8"/>
    <s v="Connections"/>
    <x v="1"/>
    <n v="152908"/>
    <n v="1169861"/>
    <n v="3263"/>
  </r>
  <r>
    <x v="22"/>
    <x v="8"/>
    <s v="Connections"/>
    <x v="2"/>
    <n v="52524"/>
    <n v="943687"/>
    <n v="0"/>
  </r>
  <r>
    <x v="22"/>
    <x v="8"/>
    <s v="Customers"/>
    <x v="3"/>
    <n v="1708075"/>
    <n v="48699059"/>
    <n v="0"/>
  </r>
  <r>
    <x v="22"/>
    <x v="8"/>
    <s v="Customers"/>
    <x v="4"/>
    <n v="3949831"/>
    <n v="230777984"/>
    <n v="307495"/>
  </r>
  <r>
    <x v="22"/>
    <x v="8"/>
    <s v="Customers"/>
    <x v="5"/>
    <n v="0"/>
    <n v="0"/>
    <n v="0"/>
  </r>
  <r>
    <x v="22"/>
    <x v="8"/>
    <s v="Customers"/>
    <x v="6"/>
    <n v="10124852"/>
    <n v="210780656"/>
    <n v="0"/>
  </r>
  <r>
    <x v="22"/>
    <x v="8"/>
    <s v="Customers"/>
    <x v="7"/>
    <n v="0"/>
    <n v="0"/>
    <n v="0"/>
  </r>
  <r>
    <x v="23"/>
    <x v="0"/>
    <s v="Connections"/>
    <x v="8"/>
    <n v="0"/>
    <n v="0"/>
    <n v="0"/>
  </r>
  <r>
    <x v="23"/>
    <x v="0"/>
    <s v="Connections"/>
    <x v="0"/>
    <n v="1095.18"/>
    <n v="16558"/>
    <n v="47"/>
  </r>
  <r>
    <x v="23"/>
    <x v="0"/>
    <s v="Connections"/>
    <x v="1"/>
    <n v="96603.96"/>
    <n v="1031235"/>
    <n v="3158"/>
  </r>
  <r>
    <x v="23"/>
    <x v="0"/>
    <s v="Connections"/>
    <x v="2"/>
    <n v="0"/>
    <n v="0"/>
    <n v="0"/>
  </r>
  <r>
    <x v="23"/>
    <x v="0"/>
    <s v="Customers"/>
    <x v="3"/>
    <n v="170052.15"/>
    <n v="10713053"/>
    <n v="0"/>
  </r>
  <r>
    <x v="23"/>
    <x v="0"/>
    <s v="Customers"/>
    <x v="4"/>
    <n v="258546.57"/>
    <n v="45646131"/>
    <n v="132059"/>
  </r>
  <r>
    <x v="23"/>
    <x v="0"/>
    <s v="Customers"/>
    <x v="5"/>
    <n v="0"/>
    <n v="0"/>
    <n v="0"/>
  </r>
  <r>
    <x v="23"/>
    <x v="0"/>
    <s v="Customers"/>
    <x v="6"/>
    <n v="628538.18000000005"/>
    <n v="23686374"/>
    <n v="0"/>
  </r>
  <r>
    <x v="23"/>
    <x v="0"/>
    <s v="Customers"/>
    <x v="7"/>
    <n v="0"/>
    <n v="0"/>
    <n v="0"/>
  </r>
  <r>
    <x v="23"/>
    <x v="1"/>
    <s v="Connections"/>
    <x v="8"/>
    <n v="0"/>
    <n v="0"/>
    <n v="0"/>
  </r>
  <r>
    <x v="23"/>
    <x v="1"/>
    <s v="Connections"/>
    <x v="0"/>
    <n v="1383.75"/>
    <n v="12864"/>
    <n v="38"/>
  </r>
  <r>
    <x v="23"/>
    <x v="1"/>
    <s v="Connections"/>
    <x v="1"/>
    <n v="37637.82"/>
    <n v="565469"/>
    <n v="1710"/>
  </r>
  <r>
    <x v="23"/>
    <x v="1"/>
    <s v="Connections"/>
    <x v="2"/>
    <n v="0"/>
    <n v="0"/>
    <n v="0"/>
  </r>
  <r>
    <x v="23"/>
    <x v="1"/>
    <s v="Customers"/>
    <x v="3"/>
    <n v="164489.92000000001"/>
    <n v="10266660"/>
    <n v="0"/>
  </r>
  <r>
    <x v="23"/>
    <x v="1"/>
    <s v="Customers"/>
    <x v="4"/>
    <n v="183121.25"/>
    <n v="46043732"/>
    <n v="126031"/>
  </r>
  <r>
    <x v="23"/>
    <x v="1"/>
    <s v="Customers"/>
    <x v="5"/>
    <n v="0"/>
    <n v="0"/>
    <n v="0"/>
  </r>
  <r>
    <x v="23"/>
    <x v="1"/>
    <s v="Customers"/>
    <x v="6"/>
    <n v="685660.01"/>
    <n v="22545902"/>
    <n v="0"/>
  </r>
  <r>
    <x v="23"/>
    <x v="1"/>
    <s v="Customers"/>
    <x v="7"/>
    <n v="0"/>
    <n v="0"/>
    <n v="0"/>
  </r>
  <r>
    <x v="23"/>
    <x v="2"/>
    <s v="Connections"/>
    <x v="8"/>
    <n v="0"/>
    <n v="0"/>
    <n v="0"/>
  </r>
  <r>
    <x v="23"/>
    <x v="2"/>
    <s v="Connections"/>
    <x v="0"/>
    <n v="1279.44"/>
    <n v="8920"/>
    <n v="25"/>
  </r>
  <r>
    <x v="23"/>
    <x v="2"/>
    <s v="Connections"/>
    <x v="1"/>
    <n v="51743.69"/>
    <n v="448057"/>
    <n v="1242.8499999999999"/>
  </r>
  <r>
    <x v="23"/>
    <x v="2"/>
    <s v="Connections"/>
    <x v="2"/>
    <n v="0"/>
    <n v="0"/>
    <n v="0"/>
  </r>
  <r>
    <x v="23"/>
    <x v="2"/>
    <s v="Customers"/>
    <x v="3"/>
    <n v="179641.60000000001"/>
    <n v="10320404"/>
    <n v="0"/>
  </r>
  <r>
    <x v="23"/>
    <x v="2"/>
    <s v="Customers"/>
    <x v="4"/>
    <n v="201292.14"/>
    <n v="44704845"/>
    <n v="119878.65"/>
  </r>
  <r>
    <x v="23"/>
    <x v="2"/>
    <s v="Customers"/>
    <x v="5"/>
    <n v="0"/>
    <n v="0"/>
    <n v="0"/>
  </r>
  <r>
    <x v="23"/>
    <x v="2"/>
    <s v="Customers"/>
    <x v="6"/>
    <n v="721103.42"/>
    <n v="21777282"/>
    <n v="0"/>
  </r>
  <r>
    <x v="23"/>
    <x v="2"/>
    <s v="Customers"/>
    <x v="7"/>
    <n v="0"/>
    <n v="0"/>
    <n v="0"/>
  </r>
  <r>
    <x v="23"/>
    <x v="3"/>
    <s v="Connections"/>
    <x v="8"/>
    <n v="0"/>
    <n v="0"/>
    <n v="0"/>
  </r>
  <r>
    <x v="23"/>
    <x v="3"/>
    <s v="Connections"/>
    <x v="0"/>
    <n v="1321.84"/>
    <n v="9452.2000000000007"/>
    <n v="33.6"/>
  </r>
  <r>
    <x v="23"/>
    <x v="3"/>
    <s v="Connections"/>
    <x v="1"/>
    <n v="57465.53"/>
    <n v="448820.1"/>
    <n v="1358.6"/>
  </r>
  <r>
    <x v="23"/>
    <x v="3"/>
    <s v="Connections"/>
    <x v="2"/>
    <n v="0"/>
    <n v="0"/>
    <n v="0"/>
  </r>
  <r>
    <x v="23"/>
    <x v="3"/>
    <s v="Customers"/>
    <x v="3"/>
    <n v="190300.4"/>
    <n v="11004125.25"/>
    <n v="0"/>
  </r>
  <r>
    <x v="23"/>
    <x v="3"/>
    <s v="Customers"/>
    <x v="4"/>
    <n v="217587.43"/>
    <n v="44383088.090000004"/>
    <n v="122296.48"/>
  </r>
  <r>
    <x v="23"/>
    <x v="3"/>
    <s v="Customers"/>
    <x v="5"/>
    <n v="0"/>
    <n v="0"/>
    <n v="0"/>
  </r>
  <r>
    <x v="23"/>
    <x v="3"/>
    <s v="Customers"/>
    <x v="6"/>
    <n v="734060.4"/>
    <n v="22434635.27"/>
    <n v="0"/>
  </r>
  <r>
    <x v="23"/>
    <x v="3"/>
    <s v="Customers"/>
    <x v="7"/>
    <n v="0"/>
    <n v="0"/>
    <n v="0"/>
  </r>
  <r>
    <x v="23"/>
    <x v="4"/>
    <s v="Connections"/>
    <x v="8"/>
    <n v="0"/>
    <n v="0"/>
    <n v="0"/>
  </r>
  <r>
    <x v="23"/>
    <x v="4"/>
    <s v="Connections"/>
    <x v="0"/>
    <n v="1335.69"/>
    <n v="9452.16"/>
    <n v="33.6"/>
  </r>
  <r>
    <x v="23"/>
    <x v="4"/>
    <s v="Connections"/>
    <x v="1"/>
    <n v="58068.58"/>
    <n v="448820.1"/>
    <n v="1358.64"/>
  </r>
  <r>
    <x v="23"/>
    <x v="4"/>
    <s v="Connections"/>
    <x v="2"/>
    <n v="0"/>
    <n v="0"/>
    <n v="0"/>
  </r>
  <r>
    <x v="23"/>
    <x v="4"/>
    <s v="Customers"/>
    <x v="3"/>
    <n v="191544.23"/>
    <n v="10694021.18"/>
    <n v="0"/>
  </r>
  <r>
    <x v="23"/>
    <x v="4"/>
    <s v="Customers"/>
    <x v="4"/>
    <n v="224856.94"/>
    <n v="44408913.390000001"/>
    <n v="127438.57"/>
  </r>
  <r>
    <x v="23"/>
    <x v="4"/>
    <s v="Customers"/>
    <x v="5"/>
    <n v="0"/>
    <n v="0"/>
    <n v="0"/>
  </r>
  <r>
    <x v="23"/>
    <x v="4"/>
    <s v="Customers"/>
    <x v="6"/>
    <n v="750644.85"/>
    <n v="22186869.18"/>
    <n v="0"/>
  </r>
  <r>
    <x v="23"/>
    <x v="4"/>
    <s v="Customers"/>
    <x v="7"/>
    <n v="0"/>
    <n v="0"/>
    <n v="0"/>
  </r>
  <r>
    <x v="23"/>
    <x v="5"/>
    <s v="Connections"/>
    <x v="8"/>
    <n v="0"/>
    <n v="0"/>
    <n v="0"/>
  </r>
  <r>
    <x v="23"/>
    <x v="5"/>
    <s v="Connections"/>
    <x v="0"/>
    <n v="1364.04"/>
    <n v="9452.16"/>
    <n v="33.6"/>
  </r>
  <r>
    <x v="23"/>
    <x v="5"/>
    <s v="Connections"/>
    <x v="1"/>
    <n v="59147.28"/>
    <n v="450158.58"/>
    <n v="1358.64"/>
  </r>
  <r>
    <x v="23"/>
    <x v="5"/>
    <s v="Connections"/>
    <x v="2"/>
    <n v="0"/>
    <n v="0"/>
    <n v="0"/>
  </r>
  <r>
    <x v="23"/>
    <x v="5"/>
    <s v="Customers"/>
    <x v="3"/>
    <n v="161631.12"/>
    <n v="9760448.0899999999"/>
    <n v="0"/>
  </r>
  <r>
    <x v="23"/>
    <x v="5"/>
    <s v="Customers"/>
    <x v="4"/>
    <n v="221081.38"/>
    <n v="41909144.619999997"/>
    <n v="124083.19"/>
  </r>
  <r>
    <x v="23"/>
    <x v="5"/>
    <s v="Customers"/>
    <x v="5"/>
    <n v="0"/>
    <n v="0"/>
    <n v="0"/>
  </r>
  <r>
    <x v="23"/>
    <x v="5"/>
    <s v="Customers"/>
    <x v="6"/>
    <n v="662671.17000000004"/>
    <n v="22266337.699999999"/>
    <n v="0"/>
  </r>
  <r>
    <x v="23"/>
    <x v="5"/>
    <s v="Customers"/>
    <x v="7"/>
    <n v="0"/>
    <n v="0"/>
    <n v="0"/>
  </r>
  <r>
    <x v="23"/>
    <x v="6"/>
    <s v="Connections"/>
    <x v="8"/>
    <n v="0"/>
    <n v="0"/>
    <n v="0"/>
  </r>
  <r>
    <x v="23"/>
    <x v="6"/>
    <s v="Connections"/>
    <x v="0"/>
    <n v="1843.54"/>
    <n v="9455"/>
    <n v="34"/>
  </r>
  <r>
    <x v="23"/>
    <x v="6"/>
    <s v="Connections"/>
    <x v="1"/>
    <n v="41970.57"/>
    <n v="449043.38"/>
    <n v="1358.6"/>
  </r>
  <r>
    <x v="23"/>
    <x v="6"/>
    <s v="Connections"/>
    <x v="2"/>
    <n v="0"/>
    <n v="0"/>
    <n v="0"/>
  </r>
  <r>
    <x v="23"/>
    <x v="6"/>
    <s v="Customers"/>
    <x v="3"/>
    <n v="192504.42"/>
    <n v="9785181.3000000007"/>
    <n v="0"/>
  </r>
  <r>
    <x v="23"/>
    <x v="6"/>
    <s v="Customers"/>
    <x v="4"/>
    <n v="254074.3"/>
    <n v="42218616"/>
    <n v="134438.96"/>
  </r>
  <r>
    <x v="23"/>
    <x v="6"/>
    <s v="Customers"/>
    <x v="5"/>
    <n v="0"/>
    <n v="0"/>
    <n v="0"/>
  </r>
  <r>
    <x v="23"/>
    <x v="6"/>
    <s v="Customers"/>
    <x v="6"/>
    <n v="776422.43"/>
    <n v="21585937.620000001"/>
    <n v="0"/>
  </r>
  <r>
    <x v="23"/>
    <x v="6"/>
    <s v="Customers"/>
    <x v="7"/>
    <n v="0"/>
    <n v="0"/>
    <n v="0"/>
  </r>
  <r>
    <x v="23"/>
    <x v="7"/>
    <s v="Connections"/>
    <x v="8"/>
    <n v="0"/>
    <n v="0"/>
    <n v="0"/>
  </r>
  <r>
    <x v="23"/>
    <x v="7"/>
    <s v="Connections"/>
    <x v="0"/>
    <n v="2153.2800000000002"/>
    <n v="9452"/>
    <n v="35"/>
  </r>
  <r>
    <x v="23"/>
    <x v="7"/>
    <s v="Connections"/>
    <x v="1"/>
    <n v="59147.42"/>
    <n v="449269"/>
    <n v="1359"/>
  </r>
  <r>
    <x v="23"/>
    <x v="7"/>
    <s v="Connections"/>
    <x v="2"/>
    <n v="0"/>
    <n v="0"/>
    <n v="0"/>
  </r>
  <r>
    <x v="23"/>
    <x v="7"/>
    <s v="Customers"/>
    <x v="3"/>
    <n v="192827.99"/>
    <n v="10177145"/>
    <n v="0"/>
  </r>
  <r>
    <x v="23"/>
    <x v="7"/>
    <s v="Customers"/>
    <x v="4"/>
    <n v="235718.23"/>
    <n v="43003758"/>
    <n v="129406"/>
  </r>
  <r>
    <x v="23"/>
    <x v="7"/>
    <s v="Customers"/>
    <x v="5"/>
    <n v="0"/>
    <n v="0"/>
    <n v="0"/>
  </r>
  <r>
    <x v="23"/>
    <x v="7"/>
    <s v="Customers"/>
    <x v="6"/>
    <n v="789708.25"/>
    <n v="22131009"/>
    <n v="0"/>
  </r>
  <r>
    <x v="23"/>
    <x v="7"/>
    <s v="Customers"/>
    <x v="7"/>
    <n v="0"/>
    <n v="0"/>
    <n v="0"/>
  </r>
  <r>
    <x v="23"/>
    <x v="8"/>
    <s v="Connections"/>
    <x v="8"/>
    <n v="0"/>
    <n v="0"/>
    <n v="0"/>
  </r>
  <r>
    <x v="23"/>
    <x v="8"/>
    <s v="Connections"/>
    <x v="0"/>
    <n v="2230.12"/>
    <n v="9452"/>
    <n v="35"/>
  </r>
  <r>
    <x v="23"/>
    <x v="8"/>
    <s v="Connections"/>
    <x v="1"/>
    <n v="61300.08"/>
    <n v="449471.13"/>
    <n v="1359.8"/>
  </r>
  <r>
    <x v="23"/>
    <x v="8"/>
    <s v="Connections"/>
    <x v="2"/>
    <n v="0"/>
    <n v="0"/>
    <n v="0"/>
  </r>
  <r>
    <x v="23"/>
    <x v="8"/>
    <s v="Customers"/>
    <x v="3"/>
    <n v="197524.12"/>
    <n v="9981767.3900000006"/>
    <n v="0"/>
  </r>
  <r>
    <x v="23"/>
    <x v="8"/>
    <s v="Customers"/>
    <x v="4"/>
    <n v="223099.4"/>
    <n v="42597814.450000003"/>
    <n v="123463.44"/>
  </r>
  <r>
    <x v="23"/>
    <x v="8"/>
    <s v="Customers"/>
    <x v="5"/>
    <n v="0"/>
    <n v="0"/>
    <n v="0"/>
  </r>
  <r>
    <x v="23"/>
    <x v="8"/>
    <s v="Customers"/>
    <x v="6"/>
    <n v="821033.14"/>
    <n v="21492054"/>
    <n v="0"/>
  </r>
  <r>
    <x v="23"/>
    <x v="8"/>
    <s v="Customers"/>
    <x v="7"/>
    <n v="0"/>
    <n v="0"/>
    <n v="0"/>
  </r>
  <r>
    <x v="24"/>
    <x v="0"/>
    <s v="Connections"/>
    <x v="8"/>
    <n v="0"/>
    <n v="0"/>
    <n v="0"/>
  </r>
  <r>
    <x v="24"/>
    <x v="0"/>
    <s v="Connections"/>
    <x v="0"/>
    <n v="0"/>
    <n v="0"/>
    <n v="0"/>
  </r>
  <r>
    <x v="24"/>
    <x v="0"/>
    <s v="Connections"/>
    <x v="1"/>
    <n v="8341.7199999999993"/>
    <n v="163848"/>
    <n v="424"/>
  </r>
  <r>
    <x v="24"/>
    <x v="0"/>
    <s v="Connections"/>
    <x v="2"/>
    <n v="1467.4"/>
    <n v="18611"/>
    <n v="0"/>
  </r>
  <r>
    <x v="24"/>
    <x v="0"/>
    <s v="Customers"/>
    <x v="3"/>
    <n v="78774.490000000005"/>
    <n v="4666022"/>
    <n v="0"/>
  </r>
  <r>
    <x v="24"/>
    <x v="0"/>
    <s v="Customers"/>
    <x v="4"/>
    <n v="25703.63"/>
    <n v="4607212"/>
    <n v="10652"/>
  </r>
  <r>
    <x v="24"/>
    <x v="0"/>
    <s v="Customers"/>
    <x v="5"/>
    <n v="0"/>
    <n v="0"/>
    <n v="0"/>
  </r>
  <r>
    <x v="24"/>
    <x v="0"/>
    <s v="Customers"/>
    <x v="6"/>
    <n v="414231.63"/>
    <n v="14415698"/>
    <n v="0"/>
  </r>
  <r>
    <x v="24"/>
    <x v="0"/>
    <s v="Customers"/>
    <x v="7"/>
    <n v="0"/>
    <n v="0"/>
    <n v="0"/>
  </r>
  <r>
    <x v="24"/>
    <x v="1"/>
    <s v="Connections"/>
    <x v="8"/>
    <n v="0"/>
    <n v="0"/>
    <n v="0"/>
  </r>
  <r>
    <x v="24"/>
    <x v="1"/>
    <s v="Connections"/>
    <x v="0"/>
    <n v="0"/>
    <n v="0"/>
    <n v="0"/>
  </r>
  <r>
    <x v="24"/>
    <x v="1"/>
    <s v="Connections"/>
    <x v="1"/>
    <n v="8311.34"/>
    <n v="152559"/>
    <n v="424.8"/>
  </r>
  <r>
    <x v="24"/>
    <x v="1"/>
    <s v="Connections"/>
    <x v="2"/>
    <n v="1653.95"/>
    <n v="17280"/>
    <n v="0"/>
  </r>
  <r>
    <x v="24"/>
    <x v="1"/>
    <s v="Customers"/>
    <x v="3"/>
    <n v="76556.13"/>
    <n v="4261434"/>
    <n v="0"/>
  </r>
  <r>
    <x v="24"/>
    <x v="1"/>
    <s v="Customers"/>
    <x v="4"/>
    <n v="30314.12"/>
    <n v="3976846"/>
    <n v="10148"/>
  </r>
  <r>
    <x v="24"/>
    <x v="1"/>
    <s v="Customers"/>
    <x v="5"/>
    <n v="0"/>
    <n v="0"/>
    <n v="0"/>
  </r>
  <r>
    <x v="24"/>
    <x v="1"/>
    <s v="Customers"/>
    <x v="6"/>
    <n v="379350.35"/>
    <n v="12346400"/>
    <n v="0"/>
  </r>
  <r>
    <x v="24"/>
    <x v="1"/>
    <s v="Customers"/>
    <x v="7"/>
    <n v="0"/>
    <n v="0"/>
    <n v="0"/>
  </r>
  <r>
    <x v="24"/>
    <x v="2"/>
    <s v="Connections"/>
    <x v="8"/>
    <n v="0"/>
    <n v="0"/>
    <n v="0"/>
  </r>
  <r>
    <x v="24"/>
    <x v="2"/>
    <s v="Connections"/>
    <x v="0"/>
    <n v="0"/>
    <n v="0"/>
    <n v="0"/>
  </r>
  <r>
    <x v="24"/>
    <x v="2"/>
    <s v="Connections"/>
    <x v="1"/>
    <n v="8607.32"/>
    <n v="163848"/>
    <n v="424.8"/>
  </r>
  <r>
    <x v="24"/>
    <x v="2"/>
    <s v="Connections"/>
    <x v="2"/>
    <n v="1505.88"/>
    <n v="17280"/>
    <n v="0"/>
  </r>
  <r>
    <x v="24"/>
    <x v="2"/>
    <s v="Customers"/>
    <x v="3"/>
    <n v="79819.520000000004"/>
    <n v="3995185"/>
    <n v="0"/>
  </r>
  <r>
    <x v="24"/>
    <x v="2"/>
    <s v="Customers"/>
    <x v="4"/>
    <n v="24227.07"/>
    <n v="4494088"/>
    <n v="10234.23"/>
  </r>
  <r>
    <x v="24"/>
    <x v="2"/>
    <s v="Customers"/>
    <x v="5"/>
    <n v="0"/>
    <n v="0"/>
    <n v="0"/>
  </r>
  <r>
    <x v="24"/>
    <x v="2"/>
    <s v="Customers"/>
    <x v="6"/>
    <n v="395255.28"/>
    <n v="12167563"/>
    <n v="0"/>
  </r>
  <r>
    <x v="24"/>
    <x v="2"/>
    <s v="Customers"/>
    <x v="7"/>
    <n v="0"/>
    <n v="0"/>
    <n v="0"/>
  </r>
  <r>
    <x v="24"/>
    <x v="3"/>
    <s v="Connections"/>
    <x v="8"/>
    <n v="0"/>
    <n v="0"/>
    <n v="0"/>
  </r>
  <r>
    <x v="24"/>
    <x v="3"/>
    <s v="Connections"/>
    <x v="0"/>
    <n v="0"/>
    <n v="0"/>
    <n v="0"/>
  </r>
  <r>
    <x v="24"/>
    <x v="3"/>
    <s v="Connections"/>
    <x v="1"/>
    <n v="8515.68"/>
    <n v="153342"/>
    <n v="424.8"/>
  </r>
  <r>
    <x v="24"/>
    <x v="3"/>
    <s v="Connections"/>
    <x v="2"/>
    <n v="1497.6"/>
    <n v="17280"/>
    <n v="0"/>
  </r>
  <r>
    <x v="24"/>
    <x v="3"/>
    <s v="Customers"/>
    <x v="3"/>
    <n v="77794.070000000007"/>
    <n v="4500407"/>
    <n v="0"/>
  </r>
  <r>
    <x v="24"/>
    <x v="3"/>
    <s v="Customers"/>
    <x v="4"/>
    <n v="27391.52"/>
    <n v="4540276"/>
    <n v="11237.54"/>
  </r>
  <r>
    <x v="24"/>
    <x v="3"/>
    <s v="Customers"/>
    <x v="5"/>
    <n v="0"/>
    <n v="0"/>
    <n v="0"/>
  </r>
  <r>
    <x v="24"/>
    <x v="3"/>
    <s v="Customers"/>
    <x v="6"/>
    <n v="404195.62"/>
    <n v="12958025"/>
    <n v="0"/>
  </r>
  <r>
    <x v="24"/>
    <x v="3"/>
    <s v="Customers"/>
    <x v="7"/>
    <n v="0"/>
    <n v="0"/>
    <n v="0"/>
  </r>
  <r>
    <x v="24"/>
    <x v="4"/>
    <s v="Connections"/>
    <x v="8"/>
    <n v="0"/>
    <n v="0"/>
    <n v="0"/>
  </r>
  <r>
    <x v="24"/>
    <x v="4"/>
    <s v="Connections"/>
    <x v="0"/>
    <n v="0"/>
    <n v="0"/>
    <n v="0"/>
  </r>
  <r>
    <x v="24"/>
    <x v="4"/>
    <s v="Connections"/>
    <x v="1"/>
    <n v="8602.4"/>
    <n v="152106"/>
    <n v="424.8"/>
  </r>
  <r>
    <x v="24"/>
    <x v="4"/>
    <s v="Connections"/>
    <x v="2"/>
    <n v="1511.2"/>
    <n v="17280"/>
    <n v="0"/>
  </r>
  <r>
    <x v="24"/>
    <x v="4"/>
    <s v="Customers"/>
    <x v="3"/>
    <n v="77539.38"/>
    <n v="3995371"/>
    <n v="0"/>
  </r>
  <r>
    <x v="24"/>
    <x v="4"/>
    <s v="Customers"/>
    <x v="4"/>
    <n v="28099.360000000001"/>
    <n v="4084117"/>
    <n v="10285.31"/>
  </r>
  <r>
    <x v="24"/>
    <x v="4"/>
    <s v="Customers"/>
    <x v="5"/>
    <n v="0"/>
    <n v="0"/>
    <n v="0"/>
  </r>
  <r>
    <x v="24"/>
    <x v="4"/>
    <s v="Customers"/>
    <x v="6"/>
    <n v="415310.11"/>
    <n v="12741870"/>
    <n v="0"/>
  </r>
  <r>
    <x v="24"/>
    <x v="4"/>
    <s v="Customers"/>
    <x v="7"/>
    <n v="0"/>
    <n v="0"/>
    <n v="0"/>
  </r>
  <r>
    <x v="24"/>
    <x v="5"/>
    <s v="Connections"/>
    <x v="8"/>
    <n v="0"/>
    <n v="0"/>
    <n v="0"/>
  </r>
  <r>
    <x v="24"/>
    <x v="5"/>
    <s v="Connections"/>
    <x v="0"/>
    <n v="0"/>
    <n v="0"/>
    <n v="0"/>
  </r>
  <r>
    <x v="24"/>
    <x v="5"/>
    <s v="Connections"/>
    <x v="1"/>
    <n v="8714.64"/>
    <n v="152559"/>
    <n v="424.8"/>
  </r>
  <r>
    <x v="24"/>
    <x v="5"/>
    <s v="Connections"/>
    <x v="2"/>
    <n v="1401.42"/>
    <n v="17912"/>
    <n v="0"/>
  </r>
  <r>
    <x v="24"/>
    <x v="5"/>
    <s v="Customers"/>
    <x v="3"/>
    <n v="74348.710000000006"/>
    <n v="3657490"/>
    <n v="0"/>
  </r>
  <r>
    <x v="24"/>
    <x v="5"/>
    <s v="Customers"/>
    <x v="4"/>
    <n v="26796.03"/>
    <n v="3672872"/>
    <n v="9248.5"/>
  </r>
  <r>
    <x v="24"/>
    <x v="5"/>
    <s v="Customers"/>
    <x v="5"/>
    <n v="0"/>
    <n v="0"/>
    <n v="0"/>
  </r>
  <r>
    <x v="24"/>
    <x v="5"/>
    <s v="Customers"/>
    <x v="6"/>
    <n v="423574.84"/>
    <n v="12923176"/>
    <n v="0"/>
  </r>
  <r>
    <x v="24"/>
    <x v="5"/>
    <s v="Customers"/>
    <x v="7"/>
    <n v="0"/>
    <n v="0"/>
    <n v="0"/>
  </r>
  <r>
    <x v="24"/>
    <x v="6"/>
    <s v="Connections"/>
    <x v="8"/>
    <n v="0"/>
    <n v="0"/>
    <n v="0"/>
  </r>
  <r>
    <x v="24"/>
    <x v="6"/>
    <s v="Connections"/>
    <x v="0"/>
    <n v="0"/>
    <n v="0"/>
    <n v="0"/>
  </r>
  <r>
    <x v="24"/>
    <x v="6"/>
    <s v="Connections"/>
    <x v="1"/>
    <n v="9192.16"/>
    <n v="152161"/>
    <n v="424.8"/>
  </r>
  <r>
    <x v="24"/>
    <x v="6"/>
    <s v="Customers"/>
    <x v="3"/>
    <n v="76107.179999999993"/>
    <n v="3643620"/>
    <n v="0"/>
  </r>
  <r>
    <x v="24"/>
    <x v="6"/>
    <s v="Customers"/>
    <x v="4"/>
    <n v="26825.23"/>
    <n v="3541354"/>
    <n v="8923.7999999999993"/>
  </r>
  <r>
    <x v="24"/>
    <x v="6"/>
    <s v="Customers"/>
    <x v="5"/>
    <n v="0"/>
    <n v="0"/>
    <n v="0"/>
  </r>
  <r>
    <x v="24"/>
    <x v="6"/>
    <s v="Customers"/>
    <x v="6"/>
    <n v="439344.31"/>
    <n v="12543831"/>
    <n v="0"/>
  </r>
  <r>
    <x v="24"/>
    <x v="6"/>
    <s v="Customers"/>
    <x v="7"/>
    <n v="0"/>
    <n v="0"/>
    <n v="0"/>
  </r>
  <r>
    <x v="24"/>
    <x v="7"/>
    <s v="Connections"/>
    <x v="8"/>
    <n v="0"/>
    <n v="0"/>
    <n v="0"/>
  </r>
  <r>
    <x v="24"/>
    <x v="7"/>
    <s v="Connections"/>
    <x v="0"/>
    <n v="0"/>
    <n v="0"/>
    <n v="0"/>
  </r>
  <r>
    <x v="24"/>
    <x v="7"/>
    <s v="Connections"/>
    <x v="1"/>
    <n v="11018.97"/>
    <n v="152161"/>
    <n v="424.8"/>
  </r>
  <r>
    <x v="24"/>
    <x v="7"/>
    <s v="Connections"/>
    <x v="2"/>
    <n v="230.18"/>
    <n v="1634"/>
    <n v="0"/>
  </r>
  <r>
    <x v="24"/>
    <x v="7"/>
    <s v="Customers"/>
    <x v="3"/>
    <n v="115644.84"/>
    <n v="3866086"/>
    <n v="0"/>
  </r>
  <r>
    <x v="24"/>
    <x v="7"/>
    <s v="Customers"/>
    <x v="4"/>
    <n v="55403.27"/>
    <n v="3529289"/>
    <n v="8754"/>
  </r>
  <r>
    <x v="24"/>
    <x v="7"/>
    <s v="Customers"/>
    <x v="5"/>
    <n v="0"/>
    <n v="0"/>
    <n v="0"/>
  </r>
  <r>
    <x v="24"/>
    <x v="7"/>
    <s v="Customers"/>
    <x v="6"/>
    <n v="383012.93"/>
    <n v="12586701"/>
    <n v="0"/>
  </r>
  <r>
    <x v="24"/>
    <x v="7"/>
    <s v="Customers"/>
    <x v="7"/>
    <n v="0"/>
    <n v="0"/>
    <n v="0"/>
  </r>
  <r>
    <x v="24"/>
    <x v="8"/>
    <s v="Connections"/>
    <x v="8"/>
    <n v="0"/>
    <n v="0"/>
    <n v="0"/>
  </r>
  <r>
    <x v="24"/>
    <x v="8"/>
    <s v="Connections"/>
    <x v="0"/>
    <n v="0"/>
    <n v="0"/>
    <n v="0"/>
  </r>
  <r>
    <x v="24"/>
    <x v="8"/>
    <s v="Connections"/>
    <x v="1"/>
    <n v="10265.99"/>
    <n v="152161"/>
    <n v="424.8"/>
  </r>
  <r>
    <x v="24"/>
    <x v="8"/>
    <s v="Connections"/>
    <x v="2"/>
    <n v="1760.37"/>
    <n v="16702"/>
    <n v="0"/>
  </r>
  <r>
    <x v="24"/>
    <x v="8"/>
    <s v="Customers"/>
    <x v="3"/>
    <n v="90419.04"/>
    <n v="3578036"/>
    <n v="0"/>
  </r>
  <r>
    <x v="24"/>
    <x v="8"/>
    <s v="Customers"/>
    <x v="4"/>
    <n v="42721.14"/>
    <n v="3322486"/>
    <n v="10419"/>
  </r>
  <r>
    <x v="24"/>
    <x v="8"/>
    <s v="Customers"/>
    <x v="5"/>
    <n v="0"/>
    <n v="0"/>
    <n v="0"/>
  </r>
  <r>
    <x v="24"/>
    <x v="8"/>
    <s v="Customers"/>
    <x v="6"/>
    <n v="443599.96"/>
    <n v="12220991"/>
    <n v="0"/>
  </r>
  <r>
    <x v="24"/>
    <x v="8"/>
    <s v="Customers"/>
    <x v="7"/>
    <n v="0"/>
    <n v="0"/>
    <n v="0"/>
  </r>
  <r>
    <x v="25"/>
    <x v="0"/>
    <s v="Connections"/>
    <x v="8"/>
    <n v="0"/>
    <n v="0"/>
    <n v="0"/>
  </r>
  <r>
    <x v="25"/>
    <x v="0"/>
    <s v="Connections"/>
    <x v="0"/>
    <n v="2292"/>
    <n v="102064"/>
    <n v="298"/>
  </r>
  <r>
    <x v="25"/>
    <x v="0"/>
    <s v="Connections"/>
    <x v="1"/>
    <n v="24680"/>
    <n v="1040149"/>
    <n v="2865"/>
  </r>
  <r>
    <x v="25"/>
    <x v="0"/>
    <s v="Connections"/>
    <x v="2"/>
    <n v="1461"/>
    <n v="281352"/>
    <n v="0"/>
  </r>
  <r>
    <x v="25"/>
    <x v="0"/>
    <s v="Customers"/>
    <x v="3"/>
    <n v="227094"/>
    <n v="19208911"/>
    <n v="0"/>
  </r>
  <r>
    <x v="25"/>
    <x v="0"/>
    <s v="Customers"/>
    <x v="4"/>
    <n v="379507"/>
    <n v="70137954"/>
    <n v="186095"/>
  </r>
  <r>
    <x v="25"/>
    <x v="0"/>
    <s v="Customers"/>
    <x v="5"/>
    <n v="0"/>
    <n v="0"/>
    <n v="0"/>
  </r>
  <r>
    <x v="25"/>
    <x v="0"/>
    <s v="Customers"/>
    <x v="6"/>
    <n v="919327"/>
    <n v="49584777"/>
    <n v="0"/>
  </r>
  <r>
    <x v="25"/>
    <x v="0"/>
    <s v="Customers"/>
    <x v="7"/>
    <n v="0"/>
    <n v="0"/>
    <n v="0"/>
  </r>
  <r>
    <x v="25"/>
    <x v="1"/>
    <s v="Connections"/>
    <x v="8"/>
    <n v="0"/>
    <n v="0"/>
    <n v="0"/>
  </r>
  <r>
    <x v="25"/>
    <x v="1"/>
    <s v="Connections"/>
    <x v="0"/>
    <n v="2181.71"/>
    <n v="88567.52"/>
    <n v="259"/>
  </r>
  <r>
    <x v="25"/>
    <x v="1"/>
    <s v="Connections"/>
    <x v="1"/>
    <n v="18283.259999999998"/>
    <n v="643509"/>
    <n v="1732"/>
  </r>
  <r>
    <x v="25"/>
    <x v="1"/>
    <s v="Connections"/>
    <x v="2"/>
    <n v="1750.32"/>
    <n v="293553"/>
    <n v="0"/>
  </r>
  <r>
    <x v="25"/>
    <x v="1"/>
    <s v="Customers"/>
    <x v="3"/>
    <n v="228261.34"/>
    <n v="18569273.170000002"/>
    <n v="0"/>
  </r>
  <r>
    <x v="25"/>
    <x v="1"/>
    <s v="Customers"/>
    <x v="4"/>
    <n v="398853.3"/>
    <n v="73896610"/>
    <n v="187900"/>
  </r>
  <r>
    <x v="25"/>
    <x v="1"/>
    <s v="Customers"/>
    <x v="5"/>
    <n v="0"/>
    <n v="0"/>
    <n v="0"/>
  </r>
  <r>
    <x v="25"/>
    <x v="1"/>
    <s v="Customers"/>
    <x v="6"/>
    <n v="934066.48"/>
    <n v="48033529.229999997"/>
    <n v="0"/>
  </r>
  <r>
    <x v="25"/>
    <x v="1"/>
    <s v="Customers"/>
    <x v="7"/>
    <n v="0"/>
    <n v="0"/>
    <n v="0"/>
  </r>
  <r>
    <x v="25"/>
    <x v="2"/>
    <s v="Connections"/>
    <x v="8"/>
    <n v="0"/>
    <n v="0"/>
    <n v="0"/>
  </r>
  <r>
    <x v="25"/>
    <x v="2"/>
    <s v="Connections"/>
    <x v="0"/>
    <n v="1636.35"/>
    <n v="68050.48"/>
    <n v="199"/>
  </r>
  <r>
    <x v="25"/>
    <x v="2"/>
    <s v="Connections"/>
    <x v="1"/>
    <n v="16170.99"/>
    <n v="497608"/>
    <n v="1381"/>
  </r>
  <r>
    <x v="25"/>
    <x v="2"/>
    <s v="Connections"/>
    <x v="2"/>
    <n v="1921.92"/>
    <n v="302268"/>
    <n v="0"/>
  </r>
  <r>
    <x v="25"/>
    <x v="2"/>
    <s v="Customers"/>
    <x v="3"/>
    <n v="224215.05"/>
    <n v="17794586"/>
    <n v="0"/>
  </r>
  <r>
    <x v="25"/>
    <x v="2"/>
    <s v="Customers"/>
    <x v="4"/>
    <n v="395542.2"/>
    <n v="73422068"/>
    <n v="187212.39"/>
  </r>
  <r>
    <x v="25"/>
    <x v="2"/>
    <s v="Customers"/>
    <x v="5"/>
    <n v="0"/>
    <n v="0"/>
    <n v="0"/>
  </r>
  <r>
    <x v="25"/>
    <x v="2"/>
    <s v="Customers"/>
    <x v="6"/>
    <n v="942833.93"/>
    <n v="46872504.229999997"/>
    <n v="0"/>
  </r>
  <r>
    <x v="25"/>
    <x v="2"/>
    <s v="Customers"/>
    <x v="7"/>
    <n v="0"/>
    <n v="0"/>
    <n v="0"/>
  </r>
  <r>
    <x v="25"/>
    <x v="3"/>
    <s v="Connections"/>
    <x v="8"/>
    <n v="0"/>
    <n v="0"/>
    <n v="0"/>
  </r>
  <r>
    <x v="25"/>
    <x v="3"/>
    <s v="Connections"/>
    <x v="0"/>
    <n v="1526.7"/>
    <n v="66381.48"/>
    <n v="194"/>
  </r>
  <r>
    <x v="25"/>
    <x v="3"/>
    <s v="Connections"/>
    <x v="1"/>
    <n v="16689.78"/>
    <n v="497725"/>
    <n v="1381"/>
  </r>
  <r>
    <x v="25"/>
    <x v="3"/>
    <s v="Connections"/>
    <x v="2"/>
    <n v="1696.64"/>
    <n v="308696"/>
    <n v="0"/>
  </r>
  <r>
    <x v="25"/>
    <x v="3"/>
    <s v="Customers"/>
    <x v="3"/>
    <n v="221288.29"/>
    <n v="18737391.350000001"/>
    <n v="0"/>
  </r>
  <r>
    <x v="25"/>
    <x v="3"/>
    <s v="Customers"/>
    <x v="4"/>
    <n v="292515.67"/>
    <n v="74695983"/>
    <n v="191488.16"/>
  </r>
  <r>
    <x v="25"/>
    <x v="3"/>
    <s v="Customers"/>
    <x v="5"/>
    <n v="0"/>
    <n v="0"/>
    <n v="0"/>
  </r>
  <r>
    <x v="25"/>
    <x v="3"/>
    <s v="Customers"/>
    <x v="6"/>
    <n v="931790.15"/>
    <n v="49832958.729999997"/>
    <n v="0"/>
  </r>
  <r>
    <x v="25"/>
    <x v="3"/>
    <s v="Customers"/>
    <x v="7"/>
    <n v="0"/>
    <n v="0"/>
    <n v="0"/>
  </r>
  <r>
    <x v="25"/>
    <x v="4"/>
    <s v="Connections"/>
    <x v="8"/>
    <n v="0"/>
    <n v="0"/>
    <n v="0"/>
  </r>
  <r>
    <x v="25"/>
    <x v="4"/>
    <s v="Connections"/>
    <x v="0"/>
    <n v="1414.38"/>
    <n v="54153"/>
    <n v="158"/>
  </r>
  <r>
    <x v="25"/>
    <x v="4"/>
    <s v="Connections"/>
    <x v="1"/>
    <n v="17017.63"/>
    <n v="498209"/>
    <n v="1383"/>
  </r>
  <r>
    <x v="25"/>
    <x v="4"/>
    <s v="Connections"/>
    <x v="2"/>
    <n v="1612.7"/>
    <n v="513610"/>
    <n v="0"/>
  </r>
  <r>
    <x v="25"/>
    <x v="4"/>
    <s v="Customers"/>
    <x v="3"/>
    <n v="218288.68"/>
    <n v="17967957"/>
    <n v="0"/>
  </r>
  <r>
    <x v="25"/>
    <x v="4"/>
    <s v="Customers"/>
    <x v="4"/>
    <n v="303847.67"/>
    <n v="72109765"/>
    <n v="182505"/>
  </r>
  <r>
    <x v="25"/>
    <x v="4"/>
    <s v="Customers"/>
    <x v="5"/>
    <n v="0"/>
    <n v="0"/>
    <n v="0"/>
  </r>
  <r>
    <x v="25"/>
    <x v="4"/>
    <s v="Customers"/>
    <x v="6"/>
    <n v="955970.94"/>
    <n v="50127667"/>
    <n v="0"/>
  </r>
  <r>
    <x v="25"/>
    <x v="4"/>
    <s v="Customers"/>
    <x v="7"/>
    <n v="0"/>
    <n v="0"/>
    <n v="0"/>
  </r>
  <r>
    <x v="25"/>
    <x v="5"/>
    <s v="Connections"/>
    <x v="8"/>
    <n v="0"/>
    <n v="0"/>
    <n v="0"/>
  </r>
  <r>
    <x v="25"/>
    <x v="5"/>
    <s v="Connections"/>
    <x v="0"/>
    <n v="1520.51"/>
    <n v="46592.480000000003"/>
    <n v="136"/>
  </r>
  <r>
    <x v="25"/>
    <x v="5"/>
    <s v="Connections"/>
    <x v="1"/>
    <n v="18153.419999999998"/>
    <n v="503195"/>
    <n v="1391"/>
  </r>
  <r>
    <x v="25"/>
    <x v="5"/>
    <s v="Connections"/>
    <x v="2"/>
    <n v="2920.8"/>
    <n v="332004"/>
    <n v="0"/>
  </r>
  <r>
    <x v="25"/>
    <x v="5"/>
    <s v="Customers"/>
    <x v="3"/>
    <n v="239328.93"/>
    <n v="16501836.550000001"/>
    <n v="0"/>
  </r>
  <r>
    <x v="25"/>
    <x v="5"/>
    <s v="Customers"/>
    <x v="4"/>
    <n v="394561.22"/>
    <n v="69557731"/>
    <n v="176703.03"/>
  </r>
  <r>
    <x v="25"/>
    <x v="5"/>
    <s v="Customers"/>
    <x v="5"/>
    <n v="0"/>
    <n v="0"/>
    <n v="0"/>
  </r>
  <r>
    <x v="25"/>
    <x v="5"/>
    <s v="Customers"/>
    <x v="6"/>
    <n v="1073368.1499999999"/>
    <n v="50133388.159999996"/>
    <n v="0"/>
  </r>
  <r>
    <x v="25"/>
    <x v="5"/>
    <s v="Customers"/>
    <x v="7"/>
    <n v="0"/>
    <n v="0"/>
    <n v="0"/>
  </r>
  <r>
    <x v="25"/>
    <x v="6"/>
    <s v="Connections"/>
    <x v="8"/>
    <n v="0"/>
    <n v="0"/>
    <n v="0"/>
  </r>
  <r>
    <x v="25"/>
    <x v="6"/>
    <s v="Connections"/>
    <x v="0"/>
    <n v="1463.54"/>
    <n v="44262"/>
    <n v="129"/>
  </r>
  <r>
    <x v="25"/>
    <x v="6"/>
    <s v="Connections"/>
    <x v="1"/>
    <n v="18550.080000000002"/>
    <n v="510011"/>
    <n v="1415"/>
  </r>
  <r>
    <x v="25"/>
    <x v="6"/>
    <s v="Connections"/>
    <x v="2"/>
    <n v="2875.28"/>
    <n v="331698"/>
    <n v="0"/>
  </r>
  <r>
    <x v="25"/>
    <x v="6"/>
    <s v="Customers"/>
    <x v="3"/>
    <n v="237379.46"/>
    <n v="16178997"/>
    <n v="0"/>
  </r>
  <r>
    <x v="25"/>
    <x v="6"/>
    <s v="Customers"/>
    <x v="4"/>
    <n v="391534.65"/>
    <n v="71727053.560000002"/>
    <n v="176764.4"/>
  </r>
  <r>
    <x v="25"/>
    <x v="6"/>
    <s v="Customers"/>
    <x v="5"/>
    <n v="0"/>
    <n v="0"/>
    <n v="0"/>
  </r>
  <r>
    <x v="25"/>
    <x v="6"/>
    <s v="Customers"/>
    <x v="6"/>
    <n v="1075165.93"/>
    <n v="49486096"/>
    <n v="0"/>
  </r>
  <r>
    <x v="25"/>
    <x v="6"/>
    <s v="Customers"/>
    <x v="7"/>
    <n v="0"/>
    <n v="0"/>
    <n v="0"/>
  </r>
  <r>
    <x v="25"/>
    <x v="7"/>
    <s v="Connections"/>
    <x v="8"/>
    <n v="0"/>
    <n v="0"/>
    <n v="0"/>
  </r>
  <r>
    <x v="25"/>
    <x v="7"/>
    <s v="Connections"/>
    <x v="0"/>
    <n v="1387.1"/>
    <n v="40204.379999999997"/>
    <n v="117.36"/>
  </r>
  <r>
    <x v="25"/>
    <x v="7"/>
    <s v="Connections"/>
    <x v="1"/>
    <n v="19199.04"/>
    <n v="510654.76"/>
    <n v="1416.84"/>
  </r>
  <r>
    <x v="25"/>
    <x v="7"/>
    <s v="Connections"/>
    <x v="2"/>
    <n v="2894.84"/>
    <n v="331392"/>
    <n v="0"/>
  </r>
  <r>
    <x v="25"/>
    <x v="7"/>
    <s v="Customers"/>
    <x v="3"/>
    <n v="269467.08"/>
    <n v="16677173.41"/>
    <n v="0"/>
  </r>
  <r>
    <x v="25"/>
    <x v="7"/>
    <s v="Customers"/>
    <x v="4"/>
    <n v="392708.11"/>
    <n v="73538247.069999993"/>
    <n v="188972.34"/>
  </r>
  <r>
    <x v="25"/>
    <x v="7"/>
    <s v="Customers"/>
    <x v="5"/>
    <n v="0"/>
    <n v="0"/>
    <n v="0"/>
  </r>
  <r>
    <x v="25"/>
    <x v="7"/>
    <s v="Customers"/>
    <x v="6"/>
    <n v="1132893.23"/>
    <n v="50072802.359999999"/>
    <n v="0"/>
  </r>
  <r>
    <x v="25"/>
    <x v="7"/>
    <s v="Customers"/>
    <x v="7"/>
    <n v="0"/>
    <n v="0"/>
    <n v="0"/>
  </r>
  <r>
    <x v="25"/>
    <x v="8"/>
    <s v="Connections"/>
    <x v="8"/>
    <n v="0"/>
    <n v="0"/>
    <n v="0"/>
  </r>
  <r>
    <x v="25"/>
    <x v="8"/>
    <s v="Connections"/>
    <x v="0"/>
    <n v="1318.56"/>
    <n v="36516.959999999999"/>
    <n v="0"/>
  </r>
  <r>
    <x v="25"/>
    <x v="8"/>
    <s v="Connections"/>
    <x v="1"/>
    <n v="19856.400000000001"/>
    <n v="510659.88"/>
    <n v="2243.33"/>
  </r>
  <r>
    <x v="25"/>
    <x v="8"/>
    <s v="Connections"/>
    <x v="2"/>
    <n v="17531.45"/>
    <n v="331392"/>
    <n v="106.6"/>
  </r>
  <r>
    <x v="25"/>
    <x v="8"/>
    <s v="Customers"/>
    <x v="3"/>
    <n v="252552.01"/>
    <n v="16054838.060000001"/>
    <n v="0"/>
  </r>
  <r>
    <x v="25"/>
    <x v="8"/>
    <s v="Customers"/>
    <x v="4"/>
    <n v="450173.15"/>
    <n v="71957689.819999993"/>
    <n v="187486.23"/>
  </r>
  <r>
    <x v="25"/>
    <x v="8"/>
    <s v="Customers"/>
    <x v="5"/>
    <n v="0"/>
    <n v="0"/>
    <n v="0"/>
  </r>
  <r>
    <x v="25"/>
    <x v="8"/>
    <s v="Customers"/>
    <x v="6"/>
    <n v="1148213.3600000001"/>
    <n v="48687006.350000001"/>
    <n v="0"/>
  </r>
  <r>
    <x v="25"/>
    <x v="8"/>
    <s v="Customers"/>
    <x v="7"/>
    <n v="0"/>
    <n v="0"/>
    <n v="0"/>
  </r>
  <r>
    <x v="26"/>
    <x v="0"/>
    <s v="Connections"/>
    <x v="8"/>
    <n v="11902923.9"/>
    <n v="13353628582.370001"/>
    <n v="28531585.160999998"/>
  </r>
  <r>
    <x v="26"/>
    <x v="0"/>
    <s v="Connections"/>
    <x v="0"/>
    <n v="2536444"/>
    <n v="18216019.309999999"/>
    <n v="2850"/>
  </r>
  <r>
    <x v="26"/>
    <x v="0"/>
    <s v="Connections"/>
    <x v="1"/>
    <n v="11708304.84"/>
    <n v="126435290.79000001"/>
    <n v="36571"/>
  </r>
  <r>
    <x v="26"/>
    <x v="0"/>
    <s v="Connections"/>
    <x v="2"/>
    <n v="3674532.92"/>
    <n v="34212219.024999999"/>
    <n v="0"/>
  </r>
  <r>
    <x v="26"/>
    <x v="0"/>
    <s v="Customers"/>
    <x v="3"/>
    <n v="177688993.62"/>
    <n v="3259534006.8920002"/>
    <n v="0"/>
  </r>
  <r>
    <x v="26"/>
    <x v="0"/>
    <s v="Customers"/>
    <x v="4"/>
    <n v="153840863.78"/>
    <n v="4394946776.1899996"/>
    <n v="11030279.030001"/>
  </r>
  <r>
    <x v="26"/>
    <x v="0"/>
    <s v="Customers"/>
    <x v="6"/>
    <n v="1003563566.41"/>
    <n v="13729428287.167999"/>
    <n v="0"/>
  </r>
  <r>
    <x v="26"/>
    <x v="0"/>
    <s v="Customers"/>
    <x v="7"/>
    <n v="16858549.129999999"/>
    <n v="1903172985.138"/>
    <n v="8944679.0500000007"/>
  </r>
  <r>
    <x v="26"/>
    <x v="1"/>
    <s v="Connections"/>
    <x v="8"/>
    <n v="39685747.159999996"/>
    <n v="12934928686.4"/>
    <n v="41893767.972999997"/>
  </r>
  <r>
    <x v="26"/>
    <x v="1"/>
    <s v="Connections"/>
    <x v="0"/>
    <n v="2563621.4300000002"/>
    <n v="16610392.977453001"/>
    <n v="3182.04"/>
  </r>
  <r>
    <x v="26"/>
    <x v="1"/>
    <s v="Connections"/>
    <x v="1"/>
    <n v="10666429.65"/>
    <n v="109351209.77804001"/>
    <n v="28747"/>
  </r>
  <r>
    <x v="26"/>
    <x v="1"/>
    <s v="Connections"/>
    <x v="2"/>
    <n v="3518672.73"/>
    <n v="32922286.8515996"/>
    <n v="0"/>
  </r>
  <r>
    <x v="26"/>
    <x v="1"/>
    <s v="Customers"/>
    <x v="3"/>
    <n v="182207525.84999999"/>
    <n v="3095119858.9218001"/>
    <n v="0"/>
  </r>
  <r>
    <x v="26"/>
    <x v="1"/>
    <s v="Customers"/>
    <x v="4"/>
    <n v="158314179.55000001"/>
    <n v="4112275956.5812001"/>
    <n v="12283756.3926"/>
  </r>
  <r>
    <x v="26"/>
    <x v="1"/>
    <s v="Customers"/>
    <x v="6"/>
    <n v="986265915.49000001"/>
    <n v="11903409846.0301"/>
    <n v="0"/>
  </r>
  <r>
    <x v="26"/>
    <x v="1"/>
    <s v="Customers"/>
    <x v="7"/>
    <n v="13507704.08"/>
    <n v="3562782530.8109999"/>
    <n v="5965943.0049999999"/>
  </r>
  <r>
    <x v="26"/>
    <x v="2"/>
    <s v="Connections"/>
    <x v="8"/>
    <n v="0.1"/>
    <n v="10368067980.75"/>
    <n v="20669264.48"/>
  </r>
  <r>
    <x v="26"/>
    <x v="2"/>
    <s v="Connections"/>
    <x v="0"/>
    <n v="2401718.7000000002"/>
    <n v="15265336.77"/>
    <n v="3782.7"/>
  </r>
  <r>
    <x v="26"/>
    <x v="2"/>
    <s v="Connections"/>
    <x v="1"/>
    <n v="10112430.550000001"/>
    <n v="115035755.28"/>
    <n v="43186.400000000001"/>
  </r>
  <r>
    <x v="26"/>
    <x v="2"/>
    <s v="Connections"/>
    <x v="2"/>
    <n v="3450628.78"/>
    <n v="33706030.439999998"/>
    <n v="0"/>
  </r>
  <r>
    <x v="26"/>
    <x v="2"/>
    <s v="Customers"/>
    <x v="3"/>
    <n v="181433872.58000001"/>
    <n v="3145526781.5799999"/>
    <n v="0"/>
  </r>
  <r>
    <x v="26"/>
    <x v="2"/>
    <s v="Customers"/>
    <x v="4"/>
    <n v="165934208.38"/>
    <n v="4445142741.3699999"/>
    <n v="13064662.279999999"/>
  </r>
  <r>
    <x v="26"/>
    <x v="2"/>
    <s v="Customers"/>
    <x v="6"/>
    <n v="981227509"/>
    <n v="12211105646.780001"/>
    <n v="0"/>
  </r>
  <r>
    <x v="26"/>
    <x v="2"/>
    <s v="Customers"/>
    <x v="7"/>
    <n v="53290476.990000002"/>
    <n v="4477250354.1400003"/>
    <n v="9195755.6999999993"/>
  </r>
  <r>
    <x v="26"/>
    <x v="3"/>
    <s v="Connections"/>
    <x v="8"/>
    <n v="0.01"/>
    <n v="11169827369.35"/>
    <n v="25482611.370000001"/>
  </r>
  <r>
    <x v="26"/>
    <x v="3"/>
    <s v="Connections"/>
    <x v="0"/>
    <n v="2280548.7599999998"/>
    <n v="14754115.044856001"/>
    <n v="3624.982"/>
  </r>
  <r>
    <x v="26"/>
    <x v="3"/>
    <s v="Connections"/>
    <x v="1"/>
    <n v="9765024.7599999998"/>
    <n v="102984153.19416"/>
    <n v="41387.665999999997"/>
  </r>
  <r>
    <x v="26"/>
    <x v="3"/>
    <s v="Connections"/>
    <x v="2"/>
    <n v="3230415.55"/>
    <n v="32847504.128869999"/>
    <n v="0"/>
  </r>
  <r>
    <x v="26"/>
    <x v="3"/>
    <s v="Customers"/>
    <x v="3"/>
    <n v="186743178.06999999"/>
    <n v="3264245289.8412499"/>
    <n v="0"/>
  </r>
  <r>
    <x v="26"/>
    <x v="3"/>
    <s v="Customers"/>
    <x v="4"/>
    <n v="169476502.56"/>
    <n v="4606061431.8151999"/>
    <n v="13979804.046"/>
  </r>
  <r>
    <x v="26"/>
    <x v="3"/>
    <s v="Customers"/>
    <x v="6"/>
    <n v="1011680828"/>
    <n v="13273733797.475599"/>
    <n v="0"/>
  </r>
  <r>
    <x v="26"/>
    <x v="3"/>
    <s v="Customers"/>
    <x v="7"/>
    <n v="56591715.32"/>
    <n v="4744876701.1280003"/>
    <n v="9871418.8780000005"/>
  </r>
  <r>
    <x v="26"/>
    <x v="4"/>
    <s v="Connections"/>
    <x v="8"/>
    <n v="39434771.619999997"/>
    <n v="10585391999"/>
    <n v="23380033.142999999"/>
  </r>
  <r>
    <x v="26"/>
    <x v="4"/>
    <s v="Connections"/>
    <x v="0"/>
    <n v="2452908.64"/>
    <n v="13693070.5874906"/>
    <n v="3178.9841431999998"/>
  </r>
  <r>
    <x v="26"/>
    <x v="4"/>
    <s v="Connections"/>
    <x v="1"/>
    <n v="10457856.060000001"/>
    <n v="94725596.931546003"/>
    <n v="34366.909894999997"/>
  </r>
  <r>
    <x v="26"/>
    <x v="4"/>
    <s v="Connections"/>
    <x v="2"/>
    <n v="3518855.71"/>
    <n v="34515614.216134898"/>
    <n v="0"/>
  </r>
  <r>
    <x v="26"/>
    <x v="4"/>
    <s v="Customers"/>
    <x v="3"/>
    <n v="208557122.28"/>
    <n v="3251468176.5846"/>
    <n v="0"/>
  </r>
  <r>
    <x v="26"/>
    <x v="4"/>
    <s v="Customers"/>
    <x v="4"/>
    <n v="186500110.63999999"/>
    <n v="4437249773.5824003"/>
    <n v="14206046.489368999"/>
  </r>
  <r>
    <x v="26"/>
    <x v="4"/>
    <s v="Customers"/>
    <x v="6"/>
    <n v="1139800561.45"/>
    <n v="13221302576.606501"/>
    <n v="0"/>
  </r>
  <r>
    <x v="26"/>
    <x v="4"/>
    <s v="Customers"/>
    <x v="7"/>
    <n v="25869710.66"/>
    <n v="5142703256.5319996"/>
    <n v="11945343.389"/>
  </r>
  <r>
    <x v="26"/>
    <x v="5"/>
    <s v="Connections"/>
    <x v="8"/>
    <n v="38965476.119999997"/>
    <n v="10420732879.200001"/>
    <n v="23110228.710000001"/>
  </r>
  <r>
    <x v="26"/>
    <x v="5"/>
    <s v="Connections"/>
    <x v="0"/>
    <n v="2383638.0699999998"/>
    <n v="12868525"/>
    <n v="2545"/>
  </r>
  <r>
    <x v="26"/>
    <x v="5"/>
    <s v="Connections"/>
    <x v="1"/>
    <n v="9813110.0399999991"/>
    <n v="90366242.420000002"/>
    <n v="32005.78"/>
  </r>
  <r>
    <x v="26"/>
    <x v="5"/>
    <s v="Connections"/>
    <x v="2"/>
    <n v="3170512.33"/>
    <n v="35187078.950000003"/>
    <n v="0"/>
  </r>
  <r>
    <x v="26"/>
    <x v="5"/>
    <s v="Customers"/>
    <x v="3"/>
    <n v="202940997.30000001"/>
    <n v="3112455945"/>
    <n v="0"/>
  </r>
  <r>
    <x v="26"/>
    <x v="5"/>
    <s v="Customers"/>
    <x v="4"/>
    <n v="175682178.94"/>
    <n v="4268678115"/>
    <n v="13783584"/>
  </r>
  <r>
    <x v="26"/>
    <x v="5"/>
    <s v="Customers"/>
    <x v="6"/>
    <n v="1135480115.5999999"/>
    <n v="13863361435.57"/>
    <n v="0"/>
  </r>
  <r>
    <x v="26"/>
    <x v="5"/>
    <s v="Customers"/>
    <x v="7"/>
    <n v="25605638.620000001"/>
    <n v="5197588302"/>
    <n v="12316055"/>
  </r>
  <r>
    <x v="26"/>
    <x v="6"/>
    <s v="Connections"/>
    <x v="8"/>
    <n v="41425855.619999997"/>
    <n v="10151816406.33"/>
    <n v="22307399.399999999"/>
  </r>
  <r>
    <x v="26"/>
    <x v="6"/>
    <s v="Connections"/>
    <x v="0"/>
    <n v="2509199.3199999998"/>
    <n v="12209096.130000001"/>
    <n v="2803.81"/>
  </r>
  <r>
    <x v="26"/>
    <x v="6"/>
    <s v="Connections"/>
    <x v="1"/>
    <n v="9201679.5199999996"/>
    <n v="83791086.969999999"/>
    <n v="29710.07"/>
  </r>
  <r>
    <x v="26"/>
    <x v="6"/>
    <s v="Connections"/>
    <x v="2"/>
    <n v="3398336.2"/>
    <n v="34742236.490000002"/>
    <n v="0"/>
  </r>
  <r>
    <x v="26"/>
    <x v="6"/>
    <s v="Customers"/>
    <x v="3"/>
    <n v="213747946.65000001"/>
    <n v="3202651902.5300002"/>
    <n v="0"/>
  </r>
  <r>
    <x v="26"/>
    <x v="6"/>
    <s v="Customers"/>
    <x v="4"/>
    <n v="182298059.91"/>
    <n v="4384172759.5500002"/>
    <n v="12534217.98"/>
  </r>
  <r>
    <x v="26"/>
    <x v="6"/>
    <s v="Customers"/>
    <x v="5"/>
    <n v="0"/>
    <n v="27998820.800000001"/>
    <n v="54469.66"/>
  </r>
  <r>
    <x v="26"/>
    <x v="6"/>
    <s v="Customers"/>
    <x v="6"/>
    <n v="1201493191.3699999"/>
    <n v="14088510304.040001"/>
    <n v="0"/>
  </r>
  <r>
    <x v="26"/>
    <x v="6"/>
    <s v="Customers"/>
    <x v="7"/>
    <n v="32299088.329999998"/>
    <n v="5654252813.5100002"/>
    <n v="14096328.140000001"/>
  </r>
  <r>
    <x v="26"/>
    <x v="7"/>
    <s v="Connections"/>
    <x v="8"/>
    <n v="43871445.909999996"/>
    <n v="9732460707.7999992"/>
    <n v="21939115.379999999"/>
  </r>
  <r>
    <x v="26"/>
    <x v="7"/>
    <s v="Connections"/>
    <x v="0"/>
    <n v="2705070.19"/>
    <n v="11485879.33"/>
    <n v="3017.87"/>
  </r>
  <r>
    <x v="26"/>
    <x v="7"/>
    <s v="Connections"/>
    <x v="1"/>
    <n v="10091804.630000001"/>
    <n v="82629765.319999993"/>
    <n v="28837.62"/>
  </r>
  <r>
    <x v="26"/>
    <x v="7"/>
    <s v="Connections"/>
    <x v="2"/>
    <n v="3652656.09"/>
    <n v="34663946.130000003"/>
    <n v="0"/>
  </r>
  <r>
    <x v="26"/>
    <x v="7"/>
    <s v="Customers"/>
    <x v="3"/>
    <n v="240510974.63"/>
    <n v="3437532327.0500002"/>
    <n v="0"/>
  </r>
  <r>
    <x v="26"/>
    <x v="7"/>
    <s v="Customers"/>
    <x v="4"/>
    <n v="195514499.12"/>
    <n v="4131925259.29"/>
    <n v="11762399.380000001"/>
  </r>
  <r>
    <x v="26"/>
    <x v="7"/>
    <s v="Customers"/>
    <x v="5"/>
    <n v="0"/>
    <n v="0"/>
    <n v="0"/>
  </r>
  <r>
    <x v="26"/>
    <x v="7"/>
    <s v="Customers"/>
    <x v="6"/>
    <n v="1282990082.3099999"/>
    <n v="14299530720.190001"/>
    <n v="0"/>
  </r>
  <r>
    <x v="26"/>
    <x v="7"/>
    <s v="Customers"/>
    <x v="7"/>
    <n v="37290947.270000003"/>
    <n v="5751468568.6899996"/>
    <n v="14926508.59"/>
  </r>
  <r>
    <x v="26"/>
    <x v="8"/>
    <s v="Connections"/>
    <x v="8"/>
    <n v="0"/>
    <n v="0"/>
    <n v="0"/>
  </r>
  <r>
    <x v="26"/>
    <x v="8"/>
    <s v="Connections"/>
    <x v="0"/>
    <n v="2507403.84"/>
    <n v="11082411.922989"/>
    <n v="1192.521"/>
  </r>
  <r>
    <x v="26"/>
    <x v="8"/>
    <s v="Connections"/>
    <x v="1"/>
    <n v="10132676.52"/>
    <n v="83867511.444957003"/>
    <n v="12069.12"/>
  </r>
  <r>
    <x v="26"/>
    <x v="8"/>
    <s v="Connections"/>
    <x v="2"/>
    <n v="3614367.13"/>
    <n v="35815258.390364997"/>
    <n v="0"/>
  </r>
  <r>
    <x v="26"/>
    <x v="8"/>
    <s v="Customers"/>
    <x v="3"/>
    <n v="246134556.5"/>
    <n v="3498317383.45052"/>
    <n v="0"/>
  </r>
  <r>
    <x v="26"/>
    <x v="8"/>
    <s v="Customers"/>
    <x v="4"/>
    <n v="184552787.59999999"/>
    <n v="3953722076.7065001"/>
    <n v="10961556.674000001"/>
  </r>
  <r>
    <x v="26"/>
    <x v="8"/>
    <s v="Customers"/>
    <x v="5"/>
    <n v="0"/>
    <n v="0"/>
    <n v="0"/>
  </r>
  <r>
    <x v="26"/>
    <x v="8"/>
    <s v="Customers"/>
    <x v="6"/>
    <n v="1286999879"/>
    <n v="14148383610.767"/>
    <n v="0"/>
  </r>
  <r>
    <x v="26"/>
    <x v="8"/>
    <s v="Customers"/>
    <x v="7"/>
    <n v="83750946"/>
    <n v="15909851693.867001"/>
    <n v="39286220.053000003"/>
  </r>
  <r>
    <x v="27"/>
    <x v="0"/>
    <s v="Connections"/>
    <x v="8"/>
    <n v="0"/>
    <n v="0"/>
    <n v="0"/>
  </r>
  <r>
    <x v="27"/>
    <x v="0"/>
    <s v="Connections"/>
    <x v="0"/>
    <n v="3035.93"/>
    <n v="48804"/>
    <n v="136"/>
  </r>
  <r>
    <x v="27"/>
    <x v="0"/>
    <s v="Connections"/>
    <x v="1"/>
    <n v="856863.54"/>
    <n v="45151657.979999997"/>
    <n v="125349"/>
  </r>
  <r>
    <x v="27"/>
    <x v="0"/>
    <s v="Connections"/>
    <x v="2"/>
    <n v="521845.15"/>
    <n v="15997714.4"/>
    <n v="0"/>
  </r>
  <r>
    <x v="27"/>
    <x v="0"/>
    <s v="Customers"/>
    <x v="3"/>
    <n v="20147318.539999999"/>
    <n v="723754871"/>
    <n v="0"/>
  </r>
  <r>
    <x v="27"/>
    <x v="0"/>
    <s v="Customers"/>
    <x v="4"/>
    <n v="45261534.609999999"/>
    <n v="3816925056.23"/>
    <n v="9052014"/>
  </r>
  <r>
    <x v="27"/>
    <x v="0"/>
    <s v="Customers"/>
    <x v="5"/>
    <n v="4948418.58"/>
    <n v="564803670.99000001"/>
    <n v="1045761"/>
  </r>
  <r>
    <x v="27"/>
    <x v="0"/>
    <s v="Customers"/>
    <x v="6"/>
    <n v="86662172.620000005"/>
    <n v="2242517758.7399998"/>
    <n v="0"/>
  </r>
  <r>
    <x v="27"/>
    <x v="0"/>
    <s v="Customers"/>
    <x v="7"/>
    <n v="0"/>
    <n v="0"/>
    <n v="0"/>
  </r>
  <r>
    <x v="27"/>
    <x v="1"/>
    <s v="Connections"/>
    <x v="8"/>
    <n v="0"/>
    <n v="0"/>
    <n v="0"/>
  </r>
  <r>
    <x v="27"/>
    <x v="1"/>
    <s v="Connections"/>
    <x v="0"/>
    <n v="3504.99"/>
    <n v="48064"/>
    <n v="134"/>
  </r>
  <r>
    <x v="27"/>
    <x v="1"/>
    <s v="Connections"/>
    <x v="1"/>
    <n v="1211096.07"/>
    <n v="45206289.530000001"/>
    <n v="125463.31"/>
  </r>
  <r>
    <x v="27"/>
    <x v="1"/>
    <s v="Connections"/>
    <x v="2"/>
    <n v="534169.17000000004"/>
    <n v="15659014.859999999"/>
    <n v="0"/>
  </r>
  <r>
    <x v="27"/>
    <x v="1"/>
    <s v="Customers"/>
    <x v="3"/>
    <n v="21249334.629999999"/>
    <n v="733311565.33000004"/>
    <n v="0"/>
  </r>
  <r>
    <x v="27"/>
    <x v="1"/>
    <s v="Customers"/>
    <x v="4"/>
    <n v="45701381.490000002"/>
    <n v="3764484565.6100001"/>
    <n v="8802295.3499999996"/>
  </r>
  <r>
    <x v="27"/>
    <x v="1"/>
    <s v="Customers"/>
    <x v="5"/>
    <n v="5152897.6500000004"/>
    <n v="588872535.70000005"/>
    <n v="1071626"/>
  </r>
  <r>
    <x v="27"/>
    <x v="1"/>
    <s v="Customers"/>
    <x v="6"/>
    <n v="90945756.780000001"/>
    <n v="2260335626.0999999"/>
    <n v="0"/>
  </r>
  <r>
    <x v="27"/>
    <x v="1"/>
    <s v="Customers"/>
    <x v="7"/>
    <n v="0"/>
    <n v="0"/>
    <n v="0"/>
  </r>
  <r>
    <x v="27"/>
    <x v="2"/>
    <s v="Connections"/>
    <x v="8"/>
    <n v="0"/>
    <n v="0"/>
    <n v="0"/>
  </r>
  <r>
    <x v="27"/>
    <x v="2"/>
    <s v="Connections"/>
    <x v="0"/>
    <n v="3911.78"/>
    <n v="51051"/>
    <n v="142"/>
  </r>
  <r>
    <x v="27"/>
    <x v="2"/>
    <s v="Connections"/>
    <x v="1"/>
    <n v="1150869.26"/>
    <n v="38203631"/>
    <n v="106296"/>
  </r>
  <r>
    <x v="27"/>
    <x v="2"/>
    <s v="Connections"/>
    <x v="2"/>
    <n v="529458.79"/>
    <n v="15230364"/>
    <n v="0"/>
  </r>
  <r>
    <x v="27"/>
    <x v="2"/>
    <s v="Customers"/>
    <x v="3"/>
    <n v="21132352.530000001"/>
    <n v="712368649.96000004"/>
    <n v="0"/>
  </r>
  <r>
    <x v="27"/>
    <x v="2"/>
    <s v="Customers"/>
    <x v="4"/>
    <n v="47380734.619999997"/>
    <n v="3660318010"/>
    <n v="8634939"/>
  </r>
  <r>
    <x v="27"/>
    <x v="2"/>
    <s v="Customers"/>
    <x v="5"/>
    <n v="6052658.0800000001"/>
    <n v="606156950"/>
    <n v="1100755"/>
  </r>
  <r>
    <x v="27"/>
    <x v="2"/>
    <s v="Customers"/>
    <x v="6"/>
    <n v="92970029.400000006"/>
    <n v="2188889237.9699998"/>
    <n v="0"/>
  </r>
  <r>
    <x v="27"/>
    <x v="2"/>
    <s v="Customers"/>
    <x v="7"/>
    <n v="0"/>
    <n v="0"/>
    <n v="0"/>
  </r>
  <r>
    <x v="27"/>
    <x v="3"/>
    <s v="Connections"/>
    <x v="8"/>
    <n v="0"/>
    <n v="0"/>
    <n v="0"/>
  </r>
  <r>
    <x v="27"/>
    <x v="3"/>
    <s v="Connections"/>
    <x v="0"/>
    <n v="4106.04"/>
    <n v="48433"/>
    <n v="135"/>
  </r>
  <r>
    <x v="27"/>
    <x v="3"/>
    <s v="Connections"/>
    <x v="1"/>
    <n v="1121288.68"/>
    <n v="31723369"/>
    <n v="81768"/>
  </r>
  <r>
    <x v="27"/>
    <x v="3"/>
    <s v="Connections"/>
    <x v="2"/>
    <n v="376075.31"/>
    <n v="14860742"/>
    <n v="0"/>
  </r>
  <r>
    <x v="27"/>
    <x v="3"/>
    <s v="Customers"/>
    <x v="3"/>
    <n v="22199693.289999999"/>
    <n v="727990865"/>
    <n v="0"/>
  </r>
  <r>
    <x v="27"/>
    <x v="3"/>
    <s v="Customers"/>
    <x v="4"/>
    <n v="48836040.740000002"/>
    <n v="3695133171"/>
    <n v="8752616"/>
  </r>
  <r>
    <x v="27"/>
    <x v="3"/>
    <s v="Customers"/>
    <x v="5"/>
    <n v="6218736.5300000003"/>
    <n v="608577999"/>
    <n v="1106783"/>
  </r>
  <r>
    <x v="27"/>
    <x v="3"/>
    <s v="Customers"/>
    <x v="6"/>
    <n v="99559087.090000004"/>
    <n v="2318157312"/>
    <n v="0"/>
  </r>
  <r>
    <x v="27"/>
    <x v="3"/>
    <s v="Customers"/>
    <x v="7"/>
    <n v="0"/>
    <n v="0"/>
    <n v="0"/>
  </r>
  <r>
    <x v="27"/>
    <x v="4"/>
    <s v="Connections"/>
    <x v="8"/>
    <n v="0"/>
    <n v="0"/>
    <n v="0"/>
  </r>
  <r>
    <x v="27"/>
    <x v="4"/>
    <s v="Connections"/>
    <x v="0"/>
    <n v="4187"/>
    <n v="47813"/>
    <n v="133"/>
  </r>
  <r>
    <x v="27"/>
    <x v="4"/>
    <s v="Connections"/>
    <x v="1"/>
    <n v="1277158"/>
    <n v="26730515"/>
    <n v="80896"/>
  </r>
  <r>
    <x v="27"/>
    <x v="4"/>
    <s v="Connections"/>
    <x v="2"/>
    <n v="557692"/>
    <n v="14549690"/>
    <n v="0"/>
  </r>
  <r>
    <x v="27"/>
    <x v="4"/>
    <s v="Customers"/>
    <x v="3"/>
    <n v="25095042"/>
    <n v="724761279"/>
    <n v="0"/>
  </r>
  <r>
    <x v="27"/>
    <x v="4"/>
    <s v="Customers"/>
    <x v="4"/>
    <n v="49338283"/>
    <n v="3637404540"/>
    <n v="8494761"/>
  </r>
  <r>
    <x v="27"/>
    <x v="4"/>
    <s v="Customers"/>
    <x v="5"/>
    <n v="6737691"/>
    <n v="602082784"/>
    <n v="1064513"/>
  </r>
  <r>
    <x v="27"/>
    <x v="4"/>
    <s v="Customers"/>
    <x v="6"/>
    <n v="104856328"/>
    <n v="2263214648"/>
    <n v="0"/>
  </r>
  <r>
    <x v="27"/>
    <x v="4"/>
    <s v="Customers"/>
    <x v="7"/>
    <n v="0"/>
    <n v="0"/>
    <n v="0"/>
  </r>
  <r>
    <x v="27"/>
    <x v="5"/>
    <s v="Connections"/>
    <x v="8"/>
    <n v="0"/>
    <n v="0"/>
    <n v="0"/>
  </r>
  <r>
    <x v="27"/>
    <x v="5"/>
    <s v="Connections"/>
    <x v="0"/>
    <n v="4022"/>
    <n v="46478"/>
    <n v="129"/>
  </r>
  <r>
    <x v="27"/>
    <x v="5"/>
    <s v="Connections"/>
    <x v="1"/>
    <n v="1271165"/>
    <n v="22495936"/>
    <n v="62925"/>
  </r>
  <r>
    <x v="27"/>
    <x v="5"/>
    <s v="Connections"/>
    <x v="2"/>
    <n v="563278"/>
    <n v="14403224"/>
    <n v="0"/>
  </r>
  <r>
    <x v="27"/>
    <x v="5"/>
    <s v="Customers"/>
    <x v="3"/>
    <n v="23435293"/>
    <n v="667394098"/>
    <n v="0"/>
  </r>
  <r>
    <x v="27"/>
    <x v="5"/>
    <s v="Customers"/>
    <x v="4"/>
    <n v="45950449"/>
    <n v="3347176353"/>
    <n v="7915440"/>
  </r>
  <r>
    <x v="27"/>
    <x v="5"/>
    <s v="Customers"/>
    <x v="5"/>
    <n v="6172689"/>
    <n v="573822415"/>
    <n v="1010828"/>
  </r>
  <r>
    <x v="27"/>
    <x v="5"/>
    <s v="Customers"/>
    <x v="6"/>
    <n v="106419610"/>
    <n v="2441059461"/>
    <n v="0"/>
  </r>
  <r>
    <x v="27"/>
    <x v="5"/>
    <s v="Customers"/>
    <x v="7"/>
    <n v="0"/>
    <n v="0"/>
    <n v="0"/>
  </r>
  <r>
    <x v="27"/>
    <x v="6"/>
    <s v="Connections"/>
    <x v="8"/>
    <n v="0"/>
    <n v="0"/>
    <n v="0"/>
  </r>
  <r>
    <x v="27"/>
    <x v="6"/>
    <s v="Connections"/>
    <x v="0"/>
    <n v="4693.4799999999996"/>
    <n v="44024"/>
    <n v="122"/>
  </r>
  <r>
    <x v="27"/>
    <x v="6"/>
    <s v="Connections"/>
    <x v="1"/>
    <n v="1867081.97"/>
    <n v="22842919"/>
    <n v="63939.56"/>
  </r>
  <r>
    <x v="27"/>
    <x v="6"/>
    <s v="Connections"/>
    <x v="2"/>
    <n v="581324.35"/>
    <n v="14083301"/>
    <n v="0"/>
  </r>
  <r>
    <x v="27"/>
    <x v="6"/>
    <s v="Customers"/>
    <x v="3"/>
    <n v="23019747.27"/>
    <n v="680716896"/>
    <n v="0"/>
  </r>
  <r>
    <x v="27"/>
    <x v="6"/>
    <s v="Customers"/>
    <x v="4"/>
    <n v="50106023.359999999"/>
    <n v="3371084029"/>
    <n v="7979299.3499999996"/>
  </r>
  <r>
    <x v="27"/>
    <x v="6"/>
    <s v="Customers"/>
    <x v="5"/>
    <n v="6196106.9199999999"/>
    <n v="592786785"/>
    <n v="1027713.54"/>
  </r>
  <r>
    <x v="27"/>
    <x v="6"/>
    <s v="Customers"/>
    <x v="6"/>
    <n v="111579913.81"/>
    <n v="2454365235"/>
    <n v="0"/>
  </r>
  <r>
    <x v="27"/>
    <x v="6"/>
    <s v="Customers"/>
    <x v="7"/>
    <n v="0"/>
    <n v="0"/>
    <n v="0"/>
  </r>
  <r>
    <x v="27"/>
    <x v="7"/>
    <s v="Connections"/>
    <x v="8"/>
    <n v="0"/>
    <n v="0"/>
    <n v="0"/>
  </r>
  <r>
    <x v="27"/>
    <x v="7"/>
    <s v="Connections"/>
    <x v="0"/>
    <n v="5617.43"/>
    <n v="44760"/>
    <n v="120"/>
  </r>
  <r>
    <x v="27"/>
    <x v="7"/>
    <s v="Connections"/>
    <x v="1"/>
    <n v="1104959.73"/>
    <n v="22059316"/>
    <n v="61708"/>
  </r>
  <r>
    <x v="27"/>
    <x v="7"/>
    <s v="Connections"/>
    <x v="2"/>
    <n v="637912.68000000005"/>
    <n v="13981077"/>
    <n v="0"/>
  </r>
  <r>
    <x v="27"/>
    <x v="7"/>
    <s v="Customers"/>
    <x v="3"/>
    <n v="25710131.510000002"/>
    <n v="728927141"/>
    <n v="0"/>
  </r>
  <r>
    <x v="27"/>
    <x v="7"/>
    <s v="Customers"/>
    <x v="4"/>
    <n v="53611658.939999998"/>
    <n v="3464642601"/>
    <n v="8061076"/>
  </r>
  <r>
    <x v="27"/>
    <x v="7"/>
    <s v="Customers"/>
    <x v="5"/>
    <n v="6293133.3600000003"/>
    <n v="563510945"/>
    <n v="988207"/>
  </r>
  <r>
    <x v="27"/>
    <x v="7"/>
    <s v="Customers"/>
    <x v="6"/>
    <n v="120677222.09"/>
    <n v="2438179035"/>
    <n v="0"/>
  </r>
  <r>
    <x v="27"/>
    <x v="7"/>
    <s v="Customers"/>
    <x v="7"/>
    <n v="0"/>
    <n v="0"/>
    <n v="0"/>
  </r>
  <r>
    <x v="27"/>
    <x v="8"/>
    <s v="Connections"/>
    <x v="8"/>
    <n v="0"/>
    <n v="0"/>
    <n v="0"/>
  </r>
  <r>
    <x v="27"/>
    <x v="8"/>
    <s v="Connections"/>
    <x v="0"/>
    <n v="6019.09"/>
    <n v="43412"/>
    <n v="120"/>
  </r>
  <r>
    <x v="27"/>
    <x v="8"/>
    <s v="Connections"/>
    <x v="1"/>
    <n v="1211611.28"/>
    <n v="21667004.870000001"/>
    <n v="60526.32"/>
  </r>
  <r>
    <x v="27"/>
    <x v="8"/>
    <s v="Connections"/>
    <x v="2"/>
    <n v="699835.84"/>
    <n v="14064183"/>
    <n v="0"/>
  </r>
  <r>
    <x v="27"/>
    <x v="8"/>
    <s v="Customers"/>
    <x v="3"/>
    <n v="27272696.300000001"/>
    <n v="731844638.66999996"/>
    <n v="0"/>
  </r>
  <r>
    <x v="27"/>
    <x v="8"/>
    <s v="Customers"/>
    <x v="4"/>
    <n v="57747749.609999999"/>
    <n v="3502892151.9499998"/>
    <n v="8256761.1200000001"/>
  </r>
  <r>
    <x v="27"/>
    <x v="8"/>
    <s v="Customers"/>
    <x v="5"/>
    <n v="6657844.2599999998"/>
    <n v="551065668.55999994"/>
    <n v="996340.16"/>
  </r>
  <r>
    <x v="27"/>
    <x v="8"/>
    <s v="Customers"/>
    <x v="6"/>
    <n v="126903090.77"/>
    <n v="2441208251.2199998"/>
    <n v="0"/>
  </r>
  <r>
    <x v="27"/>
    <x v="8"/>
    <s v="Customers"/>
    <x v="7"/>
    <n v="0"/>
    <n v="0"/>
    <n v="0"/>
  </r>
  <r>
    <x v="28"/>
    <x v="0"/>
    <s v="Connections"/>
    <x v="8"/>
    <n v="0"/>
    <n v="0"/>
    <n v="0"/>
  </r>
  <r>
    <x v="28"/>
    <x v="0"/>
    <s v="Connections"/>
    <x v="0"/>
    <n v="39171.08"/>
    <n v="107542.94"/>
    <n v="1188"/>
  </r>
  <r>
    <x v="28"/>
    <x v="0"/>
    <s v="Connections"/>
    <x v="1"/>
    <n v="346859.88"/>
    <n v="1016454.25"/>
    <n v="2886"/>
  </r>
  <r>
    <x v="28"/>
    <x v="0"/>
    <s v="Connections"/>
    <x v="2"/>
    <n v="16740.72"/>
    <n v="463092"/>
    <n v="0"/>
  </r>
  <r>
    <x v="28"/>
    <x v="0"/>
    <s v="Customers"/>
    <x v="3"/>
    <n v="753742.81"/>
    <n v="33730295.020000003"/>
    <n v="0"/>
  </r>
  <r>
    <x v="28"/>
    <x v="0"/>
    <s v="Customers"/>
    <x v="4"/>
    <n v="616408.31999999995"/>
    <n v="54718914.219999999"/>
    <n v="141599"/>
  </r>
  <r>
    <x v="28"/>
    <x v="0"/>
    <s v="Customers"/>
    <x v="5"/>
    <n v="0"/>
    <n v="0"/>
    <n v="0"/>
  </r>
  <r>
    <x v="28"/>
    <x v="0"/>
    <s v="Customers"/>
    <x v="6"/>
    <n v="7013018.9000000004"/>
    <n v="149314119.47999999"/>
    <n v="0"/>
  </r>
  <r>
    <x v="28"/>
    <x v="0"/>
    <s v="Customers"/>
    <x v="7"/>
    <n v="0"/>
    <n v="0"/>
    <n v="0"/>
  </r>
  <r>
    <x v="28"/>
    <x v="1"/>
    <s v="Connections"/>
    <x v="8"/>
    <n v="0"/>
    <n v="0"/>
    <n v="0"/>
  </r>
  <r>
    <x v="28"/>
    <x v="1"/>
    <s v="Connections"/>
    <x v="0"/>
    <n v="41043.56"/>
    <n v="102721.4"/>
    <n v="0"/>
  </r>
  <r>
    <x v="28"/>
    <x v="1"/>
    <s v="Connections"/>
    <x v="1"/>
    <n v="293185.96000000002"/>
    <n v="547492.47"/>
    <n v="2726.37"/>
  </r>
  <r>
    <x v="28"/>
    <x v="1"/>
    <s v="Connections"/>
    <x v="2"/>
    <n v="19585.21"/>
    <n v="461652"/>
    <n v="0"/>
  </r>
  <r>
    <x v="28"/>
    <x v="1"/>
    <s v="Customers"/>
    <x v="3"/>
    <n v="778473.15"/>
    <n v="33474908.77"/>
    <n v="0"/>
  </r>
  <r>
    <x v="28"/>
    <x v="1"/>
    <s v="Customers"/>
    <x v="4"/>
    <n v="681658.82"/>
    <n v="58067105.479999997"/>
    <n v="151217.85"/>
  </r>
  <r>
    <x v="28"/>
    <x v="1"/>
    <s v="Customers"/>
    <x v="5"/>
    <n v="0"/>
    <n v="0"/>
    <n v="0"/>
  </r>
  <r>
    <x v="28"/>
    <x v="1"/>
    <s v="Customers"/>
    <x v="6"/>
    <n v="7415033.6399999997"/>
    <n v="150148942.61000001"/>
    <n v="0"/>
  </r>
  <r>
    <x v="28"/>
    <x v="1"/>
    <s v="Customers"/>
    <x v="7"/>
    <n v="0"/>
    <n v="0"/>
    <n v="0"/>
  </r>
  <r>
    <x v="28"/>
    <x v="2"/>
    <s v="Connections"/>
    <x v="8"/>
    <n v="0"/>
    <n v="0"/>
    <n v="0"/>
  </r>
  <r>
    <x v="28"/>
    <x v="2"/>
    <s v="Connections"/>
    <x v="0"/>
    <n v="39579.11"/>
    <n v="103849.14"/>
    <n v="288.48"/>
  </r>
  <r>
    <x v="28"/>
    <x v="2"/>
    <s v="Connections"/>
    <x v="1"/>
    <n v="302890.02"/>
    <n v="574600.18999999994"/>
    <n v="1754.99"/>
  </r>
  <r>
    <x v="28"/>
    <x v="2"/>
    <s v="Connections"/>
    <x v="2"/>
    <n v="19186.61"/>
    <n v="460196"/>
    <n v="0"/>
  </r>
  <r>
    <x v="28"/>
    <x v="2"/>
    <s v="Customers"/>
    <x v="3"/>
    <n v="762772.19"/>
    <n v="32775442"/>
    <n v="0"/>
  </r>
  <r>
    <x v="28"/>
    <x v="2"/>
    <s v="Customers"/>
    <x v="4"/>
    <n v="737457.65"/>
    <n v="63107664.689999998"/>
    <n v="163230.39999999999"/>
  </r>
  <r>
    <x v="28"/>
    <x v="2"/>
    <s v="Customers"/>
    <x v="5"/>
    <n v="0"/>
    <n v="0"/>
    <n v="0"/>
  </r>
  <r>
    <x v="28"/>
    <x v="2"/>
    <s v="Customers"/>
    <x v="6"/>
    <n v="7367769.7999999998"/>
    <n v="145250460.83000001"/>
    <n v="0"/>
  </r>
  <r>
    <x v="28"/>
    <x v="2"/>
    <s v="Customers"/>
    <x v="7"/>
    <n v="0"/>
    <n v="0"/>
    <n v="0"/>
  </r>
  <r>
    <x v="28"/>
    <x v="3"/>
    <s v="Connections"/>
    <x v="8"/>
    <n v="0"/>
    <n v="0"/>
    <n v="0"/>
  </r>
  <r>
    <x v="28"/>
    <x v="3"/>
    <s v="Connections"/>
    <x v="0"/>
    <n v="43622.02"/>
    <n v="105459.54"/>
    <n v="292.93"/>
  </r>
  <r>
    <x v="28"/>
    <x v="3"/>
    <s v="Connections"/>
    <x v="1"/>
    <n v="220412.85"/>
    <n v="615045.71"/>
    <n v="1867.26"/>
  </r>
  <r>
    <x v="28"/>
    <x v="3"/>
    <s v="Connections"/>
    <x v="2"/>
    <n v="21335.31"/>
    <n v="482914"/>
    <n v="0"/>
  </r>
  <r>
    <x v="28"/>
    <x v="3"/>
    <s v="Customers"/>
    <x v="3"/>
    <n v="892517.14"/>
    <n v="36037382.240000002"/>
    <n v="0"/>
  </r>
  <r>
    <x v="28"/>
    <x v="3"/>
    <s v="Customers"/>
    <x v="4"/>
    <n v="938165.36"/>
    <n v="65404828.979999997"/>
    <n v="168618.78"/>
  </r>
  <r>
    <x v="28"/>
    <x v="3"/>
    <s v="Customers"/>
    <x v="5"/>
    <n v="0"/>
    <n v="0"/>
    <n v="0"/>
  </r>
  <r>
    <x v="28"/>
    <x v="3"/>
    <s v="Customers"/>
    <x v="6"/>
    <n v="8572644.2100000009"/>
    <n v="160853753.41"/>
    <n v="0"/>
  </r>
  <r>
    <x v="28"/>
    <x v="3"/>
    <s v="Customers"/>
    <x v="7"/>
    <n v="0"/>
    <n v="0"/>
    <n v="0"/>
  </r>
  <r>
    <x v="28"/>
    <x v="4"/>
    <s v="Connections"/>
    <x v="8"/>
    <n v="0"/>
    <n v="0"/>
    <n v="0"/>
  </r>
  <r>
    <x v="28"/>
    <x v="4"/>
    <s v="Connections"/>
    <x v="0"/>
    <n v="-44016.3"/>
    <n v="103804.5"/>
    <n v="288.35000000000002"/>
  </r>
  <r>
    <x v="28"/>
    <x v="4"/>
    <s v="Connections"/>
    <x v="1"/>
    <n v="-218123.97"/>
    <n v="653653.25"/>
    <n v="1982.65"/>
  </r>
  <r>
    <x v="28"/>
    <x v="4"/>
    <s v="Connections"/>
    <x v="2"/>
    <n v="-22016.3"/>
    <n v="485587"/>
    <n v="0"/>
  </r>
  <r>
    <x v="28"/>
    <x v="4"/>
    <s v="Customers"/>
    <x v="3"/>
    <n v="-964496.07"/>
    <n v="42480662.969999999"/>
    <n v="0"/>
  </r>
  <r>
    <x v="28"/>
    <x v="4"/>
    <s v="Customers"/>
    <x v="4"/>
    <n v="-941779.83"/>
    <n v="65090124.509999998"/>
    <n v="164137.22"/>
  </r>
  <r>
    <x v="28"/>
    <x v="4"/>
    <s v="Customers"/>
    <x v="5"/>
    <n v="0"/>
    <n v="0"/>
    <n v="0"/>
  </r>
  <r>
    <x v="28"/>
    <x v="4"/>
    <s v="Customers"/>
    <x v="6"/>
    <n v="-9054177.0800000001"/>
    <n v="161284519.66999999"/>
    <n v="0"/>
  </r>
  <r>
    <x v="28"/>
    <x v="4"/>
    <s v="Customers"/>
    <x v="7"/>
    <n v="0"/>
    <n v="0"/>
    <n v="0"/>
  </r>
  <r>
    <x v="28"/>
    <x v="5"/>
    <s v="Connections"/>
    <x v="8"/>
    <n v="0"/>
    <n v="0"/>
    <n v="0"/>
  </r>
  <r>
    <x v="28"/>
    <x v="5"/>
    <s v="Connections"/>
    <x v="0"/>
    <n v="43891.86"/>
    <n v="100969.38"/>
    <n v="280.47000000000003"/>
  </r>
  <r>
    <x v="28"/>
    <x v="5"/>
    <s v="Connections"/>
    <x v="1"/>
    <n v="237576.79"/>
    <n v="686201.6"/>
    <n v="2074.3200000000002"/>
  </r>
  <r>
    <x v="28"/>
    <x v="5"/>
    <s v="Connections"/>
    <x v="2"/>
    <n v="18859.22"/>
    <n v="439968"/>
    <n v="0"/>
  </r>
  <r>
    <x v="28"/>
    <x v="5"/>
    <s v="Customers"/>
    <x v="3"/>
    <n v="997172.52"/>
    <n v="39873537.009999998"/>
    <n v="0"/>
  </r>
  <r>
    <x v="28"/>
    <x v="5"/>
    <s v="Customers"/>
    <x v="4"/>
    <n v="903472.51"/>
    <n v="59834546.960000001"/>
    <n v="153608.63"/>
  </r>
  <r>
    <x v="28"/>
    <x v="5"/>
    <s v="Customers"/>
    <x v="5"/>
    <n v="0"/>
    <n v="0"/>
    <n v="0"/>
  </r>
  <r>
    <x v="28"/>
    <x v="5"/>
    <s v="Customers"/>
    <x v="6"/>
    <n v="9411641.5199999996"/>
    <n v="174957599.52000001"/>
    <n v="0"/>
  </r>
  <r>
    <x v="28"/>
    <x v="5"/>
    <s v="Customers"/>
    <x v="7"/>
    <n v="0"/>
    <n v="0"/>
    <n v="0"/>
  </r>
  <r>
    <x v="28"/>
    <x v="6"/>
    <s v="Connections"/>
    <x v="8"/>
    <n v="0"/>
    <n v="0"/>
    <n v="0"/>
  </r>
  <r>
    <x v="28"/>
    <x v="6"/>
    <s v="Connections"/>
    <x v="0"/>
    <n v="43959.77"/>
    <n v="99205.68"/>
    <n v="275.57"/>
  </r>
  <r>
    <x v="28"/>
    <x v="6"/>
    <s v="Connections"/>
    <x v="1"/>
    <n v="261517.76"/>
    <n v="751137.82"/>
    <n v="2279.91"/>
  </r>
  <r>
    <x v="28"/>
    <x v="6"/>
    <s v="Connections"/>
    <x v="2"/>
    <n v="21025.51"/>
    <n v="439248"/>
    <n v="0"/>
  </r>
  <r>
    <x v="28"/>
    <x v="6"/>
    <s v="Customers"/>
    <x v="3"/>
    <n v="1038448.76"/>
    <n v="40487960.670000002"/>
    <n v="0"/>
  </r>
  <r>
    <x v="28"/>
    <x v="6"/>
    <s v="Customers"/>
    <x v="4"/>
    <n v="914305.17"/>
    <n v="58095870.57"/>
    <n v="157905.39000000001"/>
  </r>
  <r>
    <x v="28"/>
    <x v="6"/>
    <s v="Customers"/>
    <x v="5"/>
    <n v="0"/>
    <n v="0"/>
    <n v="0"/>
  </r>
  <r>
    <x v="28"/>
    <x v="6"/>
    <s v="Customers"/>
    <x v="6"/>
    <n v="9991023.0399999991"/>
    <n v="178499709.19999999"/>
    <n v="0"/>
  </r>
  <r>
    <x v="28"/>
    <x v="6"/>
    <s v="Customers"/>
    <x v="7"/>
    <n v="0"/>
    <n v="0"/>
    <n v="0"/>
  </r>
  <r>
    <x v="28"/>
    <x v="7"/>
    <s v="Connections"/>
    <x v="8"/>
    <n v="0"/>
    <n v="0"/>
    <n v="0"/>
  </r>
  <r>
    <x v="28"/>
    <x v="7"/>
    <s v="Connections"/>
    <x v="0"/>
    <n v="44388.04"/>
    <n v="97587.24"/>
    <n v="271.07"/>
  </r>
  <r>
    <x v="28"/>
    <x v="7"/>
    <s v="Connections"/>
    <x v="1"/>
    <n v="287725.33"/>
    <n v="805781.63"/>
    <n v="2453.62"/>
  </r>
  <r>
    <x v="28"/>
    <x v="7"/>
    <s v="Connections"/>
    <x v="2"/>
    <n v="22064.83"/>
    <n v="447888"/>
    <n v="0"/>
  </r>
  <r>
    <x v="28"/>
    <x v="7"/>
    <s v="Customers"/>
    <x v="3"/>
    <n v="1133562.77"/>
    <n v="43953859.18"/>
    <n v="0"/>
  </r>
  <r>
    <x v="28"/>
    <x v="7"/>
    <s v="Customers"/>
    <x v="4"/>
    <n v="943319.46"/>
    <n v="56383556.810000002"/>
    <n v="157377.51"/>
  </r>
  <r>
    <x v="28"/>
    <x v="7"/>
    <s v="Customers"/>
    <x v="5"/>
    <n v="0"/>
    <n v="0"/>
    <n v="0"/>
  </r>
  <r>
    <x v="28"/>
    <x v="7"/>
    <s v="Customers"/>
    <x v="6"/>
    <n v="10534254.52"/>
    <n v="181843662.81"/>
    <n v="0"/>
  </r>
  <r>
    <x v="28"/>
    <x v="7"/>
    <s v="Customers"/>
    <x v="7"/>
    <n v="0"/>
    <n v="0"/>
    <n v="0"/>
  </r>
  <r>
    <x v="28"/>
    <x v="8"/>
    <s v="Connections"/>
    <x v="8"/>
    <n v="0"/>
    <n v="0"/>
    <n v="0"/>
  </r>
  <r>
    <x v="28"/>
    <x v="8"/>
    <s v="Connections"/>
    <x v="0"/>
    <n v="45915.96"/>
    <n v="97106.34"/>
    <n v="269.74"/>
  </r>
  <r>
    <x v="28"/>
    <x v="8"/>
    <s v="Connections"/>
    <x v="1"/>
    <n v="320793.61"/>
    <n v="867745.69"/>
    <n v="2633.03"/>
  </r>
  <r>
    <x v="28"/>
    <x v="8"/>
    <s v="Connections"/>
    <x v="2"/>
    <n v="23396.04"/>
    <n v="447888"/>
    <n v="0"/>
  </r>
  <r>
    <x v="28"/>
    <x v="8"/>
    <s v="Customers"/>
    <x v="3"/>
    <n v="1188488.6200000001"/>
    <n v="44829085.219999999"/>
    <n v="0"/>
  </r>
  <r>
    <x v="28"/>
    <x v="8"/>
    <s v="Customers"/>
    <x v="4"/>
    <n v="1013589.64"/>
    <n v="55566830.359999999"/>
    <n v="162697.74"/>
  </r>
  <r>
    <x v="28"/>
    <x v="8"/>
    <s v="Customers"/>
    <x v="5"/>
    <n v="0"/>
    <n v="0"/>
    <n v="0"/>
  </r>
  <r>
    <x v="28"/>
    <x v="8"/>
    <s v="Customers"/>
    <x v="6"/>
    <n v="11721624.6"/>
    <n v="184116037.12"/>
    <n v="0"/>
  </r>
  <r>
    <x v="28"/>
    <x v="8"/>
    <s v="Customers"/>
    <x v="7"/>
    <n v="0"/>
    <n v="0"/>
    <n v="0"/>
  </r>
  <r>
    <x v="29"/>
    <x v="0"/>
    <s v="Connections"/>
    <x v="8"/>
    <n v="0"/>
    <n v="0"/>
    <n v="0"/>
  </r>
  <r>
    <x v="29"/>
    <x v="0"/>
    <s v="Connections"/>
    <x v="0"/>
    <n v="0"/>
    <n v="0"/>
    <n v="0"/>
  </r>
  <r>
    <x v="29"/>
    <x v="0"/>
    <s v="Connections"/>
    <x v="1"/>
    <n v="87380.46"/>
    <n v="1626159.85"/>
    <n v="4084"/>
  </r>
  <r>
    <x v="29"/>
    <x v="0"/>
    <s v="Connections"/>
    <x v="2"/>
    <n v="37737.08"/>
    <n v="1185727.1499999999"/>
    <n v="0"/>
  </r>
  <r>
    <x v="29"/>
    <x v="0"/>
    <s v="Customers"/>
    <x v="3"/>
    <n v="1979520.74"/>
    <n v="89066220.120000005"/>
    <n v="0"/>
  </r>
  <r>
    <x v="29"/>
    <x v="0"/>
    <s v="Customers"/>
    <x v="4"/>
    <n v="2253440"/>
    <n v="272226412.72000003"/>
    <n v="727197.15"/>
  </r>
  <r>
    <x v="29"/>
    <x v="0"/>
    <s v="Customers"/>
    <x v="5"/>
    <n v="400571.62"/>
    <n v="151275662.56999999"/>
    <n v="280183.15999999997"/>
  </r>
  <r>
    <x v="29"/>
    <x v="0"/>
    <s v="Customers"/>
    <x v="6"/>
    <n v="7233801.1100000003"/>
    <n v="183596949.81"/>
    <n v="0"/>
  </r>
  <r>
    <x v="29"/>
    <x v="0"/>
    <s v="Customers"/>
    <x v="7"/>
    <n v="0"/>
    <n v="0"/>
    <n v="0"/>
  </r>
  <r>
    <x v="29"/>
    <x v="1"/>
    <s v="Connections"/>
    <x v="8"/>
    <n v="0"/>
    <n v="0"/>
    <n v="0"/>
  </r>
  <r>
    <x v="29"/>
    <x v="1"/>
    <s v="Connections"/>
    <x v="0"/>
    <n v="0"/>
    <n v="0"/>
    <n v="0"/>
  </r>
  <r>
    <x v="29"/>
    <x v="1"/>
    <s v="Connections"/>
    <x v="1"/>
    <n v="77807.289999999994"/>
    <n v="1855541.31"/>
    <n v="5184"/>
  </r>
  <r>
    <x v="29"/>
    <x v="1"/>
    <s v="Connections"/>
    <x v="2"/>
    <n v="26611.66"/>
    <n v="1196379.8"/>
    <n v="0"/>
  </r>
  <r>
    <x v="29"/>
    <x v="1"/>
    <s v="Customers"/>
    <x v="3"/>
    <n v="1954460.74"/>
    <n v="88264842.620000005"/>
    <n v="0"/>
  </r>
  <r>
    <x v="29"/>
    <x v="1"/>
    <s v="Customers"/>
    <x v="4"/>
    <n v="2395956.73"/>
    <n v="267733236.68000001"/>
    <n v="755372.08"/>
  </r>
  <r>
    <x v="29"/>
    <x v="1"/>
    <s v="Customers"/>
    <x v="5"/>
    <n v="487549.59"/>
    <n v="154121672.38999999"/>
    <n v="319825.34000000003"/>
  </r>
  <r>
    <x v="29"/>
    <x v="1"/>
    <s v="Customers"/>
    <x v="6"/>
    <n v="7389244.0599999996"/>
    <n v="181817507.88"/>
    <n v="0"/>
  </r>
  <r>
    <x v="29"/>
    <x v="1"/>
    <s v="Customers"/>
    <x v="7"/>
    <n v="0"/>
    <n v="0"/>
    <n v="0"/>
  </r>
  <r>
    <x v="29"/>
    <x v="2"/>
    <s v="Connections"/>
    <x v="8"/>
    <n v="0"/>
    <n v="0"/>
    <n v="0"/>
  </r>
  <r>
    <x v="29"/>
    <x v="2"/>
    <s v="Connections"/>
    <x v="0"/>
    <n v="0"/>
    <n v="0"/>
    <n v="0"/>
  </r>
  <r>
    <x v="29"/>
    <x v="2"/>
    <s v="Connections"/>
    <x v="1"/>
    <n v="136724.49"/>
    <n v="1981443.19"/>
    <n v="5508"/>
  </r>
  <r>
    <x v="29"/>
    <x v="2"/>
    <s v="Connections"/>
    <x v="2"/>
    <n v="27277"/>
    <n v="1270088.73"/>
    <n v="0"/>
  </r>
  <r>
    <x v="29"/>
    <x v="2"/>
    <s v="Customers"/>
    <x v="3"/>
    <n v="1827672.11"/>
    <n v="87047731.170000002"/>
    <n v="0"/>
  </r>
  <r>
    <x v="29"/>
    <x v="2"/>
    <s v="Customers"/>
    <x v="4"/>
    <n v="2259975.0699999998"/>
    <n v="263290212.52000001"/>
    <n v="649833.6"/>
  </r>
  <r>
    <x v="29"/>
    <x v="2"/>
    <s v="Customers"/>
    <x v="5"/>
    <n v="474747.94"/>
    <n v="158182936.50999999"/>
    <n v="285841.74"/>
  </r>
  <r>
    <x v="29"/>
    <x v="2"/>
    <s v="Customers"/>
    <x v="6"/>
    <n v="6886200.5099999998"/>
    <n v="176056574.78999999"/>
    <n v="0"/>
  </r>
  <r>
    <x v="29"/>
    <x v="2"/>
    <s v="Customers"/>
    <x v="7"/>
    <n v="0"/>
    <n v="0"/>
    <n v="0"/>
  </r>
  <r>
    <x v="29"/>
    <x v="3"/>
    <s v="Connections"/>
    <x v="8"/>
    <n v="0"/>
    <n v="0"/>
    <n v="0"/>
  </r>
  <r>
    <x v="29"/>
    <x v="3"/>
    <s v="Connections"/>
    <x v="0"/>
    <n v="0"/>
    <n v="0"/>
    <n v="0"/>
  </r>
  <r>
    <x v="29"/>
    <x v="3"/>
    <s v="Connections"/>
    <x v="1"/>
    <n v="157382.51999999999"/>
    <n v="1968388.2"/>
    <n v="5508"/>
  </r>
  <r>
    <x v="29"/>
    <x v="3"/>
    <s v="Connections"/>
    <x v="2"/>
    <n v="26934.77"/>
    <n v="1203168.27"/>
    <n v="0"/>
  </r>
  <r>
    <x v="29"/>
    <x v="3"/>
    <s v="Customers"/>
    <x v="3"/>
    <n v="1923768.45"/>
    <n v="89777485.069999993"/>
    <n v="0"/>
  </r>
  <r>
    <x v="29"/>
    <x v="3"/>
    <s v="Customers"/>
    <x v="4"/>
    <n v="2338687.2000000002"/>
    <n v="263729172.44"/>
    <n v="648173.52"/>
  </r>
  <r>
    <x v="29"/>
    <x v="3"/>
    <s v="Customers"/>
    <x v="5"/>
    <n v="511661.35"/>
    <n v="160675543.78"/>
    <n v="305471.38"/>
  </r>
  <r>
    <x v="29"/>
    <x v="3"/>
    <s v="Customers"/>
    <x v="6"/>
    <n v="7244662.25"/>
    <n v="188025744.56"/>
    <n v="0"/>
  </r>
  <r>
    <x v="29"/>
    <x v="3"/>
    <s v="Customers"/>
    <x v="7"/>
    <n v="0"/>
    <n v="0"/>
    <n v="0"/>
  </r>
  <r>
    <x v="29"/>
    <x v="4"/>
    <s v="Connections"/>
    <x v="8"/>
    <n v="0"/>
    <n v="0"/>
    <n v="0"/>
  </r>
  <r>
    <x v="29"/>
    <x v="4"/>
    <s v="Connections"/>
    <x v="0"/>
    <n v="0"/>
    <n v="0"/>
    <n v="0"/>
  </r>
  <r>
    <x v="29"/>
    <x v="4"/>
    <s v="Connections"/>
    <x v="1"/>
    <n v="167376.51"/>
    <n v="2005898.77"/>
    <n v="5612"/>
  </r>
  <r>
    <x v="29"/>
    <x v="4"/>
    <s v="Connections"/>
    <x v="2"/>
    <n v="27870.28"/>
    <n v="1206870.6000000001"/>
    <n v="0"/>
  </r>
  <r>
    <x v="29"/>
    <x v="4"/>
    <s v="Customers"/>
    <x v="3"/>
    <n v="1970221.12"/>
    <n v="88540324.719999999"/>
    <n v="0"/>
  </r>
  <r>
    <x v="29"/>
    <x v="4"/>
    <s v="Customers"/>
    <x v="4"/>
    <n v="2395183.4500000002"/>
    <n v="261455525.58000001"/>
    <n v="632385"/>
  </r>
  <r>
    <x v="29"/>
    <x v="4"/>
    <s v="Customers"/>
    <x v="5"/>
    <n v="525171.76"/>
    <n v="155694433.06"/>
    <n v="282045.48"/>
  </r>
  <r>
    <x v="29"/>
    <x v="4"/>
    <s v="Customers"/>
    <x v="6"/>
    <n v="7532147.8700000001"/>
    <n v="186981943.88"/>
    <n v="0"/>
  </r>
  <r>
    <x v="29"/>
    <x v="4"/>
    <s v="Customers"/>
    <x v="7"/>
    <n v="0"/>
    <n v="0"/>
    <n v="0"/>
  </r>
  <r>
    <x v="29"/>
    <x v="5"/>
    <s v="Connections"/>
    <x v="8"/>
    <n v="0"/>
    <n v="0"/>
    <n v="0"/>
  </r>
  <r>
    <x v="29"/>
    <x v="5"/>
    <s v="Connections"/>
    <x v="0"/>
    <n v="0"/>
    <n v="0"/>
    <n v="0"/>
  </r>
  <r>
    <x v="29"/>
    <x v="5"/>
    <s v="Connections"/>
    <x v="1"/>
    <n v="181681.11"/>
    <n v="2049343.55"/>
    <n v="5664"/>
  </r>
  <r>
    <x v="29"/>
    <x v="5"/>
    <s v="Connections"/>
    <x v="2"/>
    <n v="28436.15"/>
    <n v="1219174.08"/>
    <n v="0"/>
  </r>
  <r>
    <x v="29"/>
    <x v="5"/>
    <s v="Customers"/>
    <x v="3"/>
    <n v="1909449"/>
    <n v="81058180.969999999"/>
    <n v="0"/>
  </r>
  <r>
    <x v="29"/>
    <x v="5"/>
    <s v="Customers"/>
    <x v="4"/>
    <n v="2226783.12"/>
    <n v="238077542.83000001"/>
    <n v="601166.81999999995"/>
  </r>
  <r>
    <x v="29"/>
    <x v="5"/>
    <s v="Customers"/>
    <x v="5"/>
    <n v="478935.87"/>
    <n v="149135512.05000001"/>
    <n v="290075.44"/>
  </r>
  <r>
    <x v="29"/>
    <x v="5"/>
    <s v="Customers"/>
    <x v="6"/>
    <n v="7635510.9400000004"/>
    <n v="188355000.55000001"/>
    <n v="0"/>
  </r>
  <r>
    <x v="29"/>
    <x v="5"/>
    <s v="Customers"/>
    <x v="7"/>
    <n v="0"/>
    <n v="0"/>
    <n v="0"/>
  </r>
  <r>
    <x v="29"/>
    <x v="6"/>
    <s v="Connections"/>
    <x v="8"/>
    <n v="0"/>
    <n v="0"/>
    <n v="0"/>
  </r>
  <r>
    <x v="29"/>
    <x v="6"/>
    <s v="Connections"/>
    <x v="0"/>
    <n v="0"/>
    <n v="0"/>
    <n v="0"/>
  </r>
  <r>
    <x v="29"/>
    <x v="6"/>
    <s v="Connections"/>
    <x v="1"/>
    <n v="161035.07999999999"/>
    <n v="2006494.06"/>
    <n v="5616"/>
  </r>
  <r>
    <x v="29"/>
    <x v="6"/>
    <s v="Connections"/>
    <x v="2"/>
    <n v="28886.6"/>
    <n v="1166866.42"/>
    <n v="0"/>
  </r>
  <r>
    <x v="29"/>
    <x v="6"/>
    <s v="Customers"/>
    <x v="3"/>
    <n v="1958307.72"/>
    <n v="82499886.129999995"/>
    <n v="0"/>
  </r>
  <r>
    <x v="29"/>
    <x v="6"/>
    <s v="Customers"/>
    <x v="4"/>
    <n v="2276533.4700000002"/>
    <n v="237837614.03999999"/>
    <n v="574524.43000000005"/>
  </r>
  <r>
    <x v="29"/>
    <x v="6"/>
    <s v="Customers"/>
    <x v="5"/>
    <n v="499874.92"/>
    <n v="150392390.72999999"/>
    <n v="256662.03"/>
  </r>
  <r>
    <x v="29"/>
    <x v="6"/>
    <s v="Customers"/>
    <x v="6"/>
    <n v="7806671.75"/>
    <n v="187263859.09"/>
    <n v="0"/>
  </r>
  <r>
    <x v="29"/>
    <x v="6"/>
    <s v="Customers"/>
    <x v="7"/>
    <n v="0"/>
    <n v="0"/>
    <n v="0"/>
  </r>
  <r>
    <x v="29"/>
    <x v="7"/>
    <s v="Connections"/>
    <x v="8"/>
    <n v="0"/>
    <n v="0"/>
    <n v="0"/>
  </r>
  <r>
    <x v="29"/>
    <x v="7"/>
    <s v="Connections"/>
    <x v="0"/>
    <n v="0"/>
    <n v="0"/>
    <n v="0"/>
  </r>
  <r>
    <x v="29"/>
    <x v="7"/>
    <s v="Connections"/>
    <x v="1"/>
    <n v="180296.28"/>
    <n v="2006105.87"/>
    <n v="5616"/>
  </r>
  <r>
    <x v="29"/>
    <x v="7"/>
    <s v="Connections"/>
    <x v="2"/>
    <n v="22576.639999999999"/>
    <n v="1250889.8700000001"/>
    <n v="0"/>
  </r>
  <r>
    <x v="29"/>
    <x v="7"/>
    <s v="Customers"/>
    <x v="3"/>
    <n v="2109860.7000000002"/>
    <n v="86029209"/>
    <n v="0"/>
  </r>
  <r>
    <x v="29"/>
    <x v="7"/>
    <s v="Customers"/>
    <x v="4"/>
    <n v="2509322.38"/>
    <n v="248459996.53999999"/>
    <n v="616218.28"/>
  </r>
  <r>
    <x v="29"/>
    <x v="7"/>
    <s v="Customers"/>
    <x v="5"/>
    <n v="556658.59"/>
    <n v="157798152.47"/>
    <n v="289823.51"/>
  </r>
  <r>
    <x v="29"/>
    <x v="7"/>
    <s v="Customers"/>
    <x v="6"/>
    <n v="8252714.8399999999"/>
    <n v="189951802.96000001"/>
    <n v="0"/>
  </r>
  <r>
    <x v="29"/>
    <x v="7"/>
    <s v="Customers"/>
    <x v="7"/>
    <n v="0"/>
    <n v="0"/>
    <n v="0"/>
  </r>
  <r>
    <x v="29"/>
    <x v="8"/>
    <s v="Connections"/>
    <x v="8"/>
    <n v="0"/>
    <n v="0"/>
    <n v="0"/>
  </r>
  <r>
    <x v="29"/>
    <x v="8"/>
    <s v="Connections"/>
    <x v="0"/>
    <n v="0"/>
    <n v="0"/>
    <n v="0"/>
  </r>
  <r>
    <x v="29"/>
    <x v="8"/>
    <s v="Connections"/>
    <x v="1"/>
    <n v="225724.26"/>
    <n v="2009291.86"/>
    <n v="5616"/>
  </r>
  <r>
    <x v="29"/>
    <x v="8"/>
    <s v="Connections"/>
    <x v="2"/>
    <n v="40624.29"/>
    <n v="1211765.3500000001"/>
    <n v="0"/>
  </r>
  <r>
    <x v="29"/>
    <x v="8"/>
    <s v="Customers"/>
    <x v="3"/>
    <n v="2082230.26"/>
    <n v="83347724.200000003"/>
    <n v="0"/>
  </r>
  <r>
    <x v="29"/>
    <x v="8"/>
    <s v="Customers"/>
    <x v="4"/>
    <n v="2665761.9"/>
    <n v="247040604.80000001"/>
    <n v="620414.93000000005"/>
  </r>
  <r>
    <x v="29"/>
    <x v="8"/>
    <s v="Customers"/>
    <x v="5"/>
    <n v="628061.07999999996"/>
    <n v="155807086.59999999"/>
    <n v="303650.3"/>
  </r>
  <r>
    <x v="29"/>
    <x v="8"/>
    <s v="Customers"/>
    <x v="6"/>
    <n v="8631734.0099999998"/>
    <n v="184338148.84"/>
    <n v="0"/>
  </r>
  <r>
    <x v="29"/>
    <x v="8"/>
    <s v="Customers"/>
    <x v="7"/>
    <n v="0"/>
    <n v="0"/>
    <n v="0"/>
  </r>
  <r>
    <x v="30"/>
    <x v="0"/>
    <s v="Connections"/>
    <x v="8"/>
    <n v="0"/>
    <n v="0"/>
    <n v="0"/>
  </r>
  <r>
    <x v="30"/>
    <x v="0"/>
    <s v="Connections"/>
    <x v="0"/>
    <n v="4237.72"/>
    <n v="45075.66"/>
    <n v="124"/>
  </r>
  <r>
    <x v="30"/>
    <x v="0"/>
    <s v="Connections"/>
    <x v="1"/>
    <n v="207440.11"/>
    <n v="1142660.23"/>
    <n v="3090"/>
  </r>
  <r>
    <x v="30"/>
    <x v="0"/>
    <s v="Connections"/>
    <x v="2"/>
    <n v="35623.61"/>
    <n v="602790"/>
    <n v="0"/>
  </r>
  <r>
    <x v="30"/>
    <x v="0"/>
    <s v="Customers"/>
    <x v="3"/>
    <n v="563726.5"/>
    <n v="31699518.52"/>
    <n v="0"/>
  </r>
  <r>
    <x v="30"/>
    <x v="0"/>
    <s v="Customers"/>
    <x v="4"/>
    <n v="1139825.96"/>
    <n v="132886272"/>
    <n v="344641"/>
  </r>
  <r>
    <x v="30"/>
    <x v="0"/>
    <s v="Customers"/>
    <x v="5"/>
    <n v="0"/>
    <n v="0"/>
    <n v="0"/>
  </r>
  <r>
    <x v="30"/>
    <x v="0"/>
    <s v="Customers"/>
    <x v="6"/>
    <n v="2135010.4700000002"/>
    <n v="71964158.640000001"/>
    <n v="0"/>
  </r>
  <r>
    <x v="30"/>
    <x v="0"/>
    <s v="Customers"/>
    <x v="7"/>
    <n v="0"/>
    <n v="0"/>
    <n v="0"/>
  </r>
  <r>
    <x v="30"/>
    <x v="1"/>
    <s v="Connections"/>
    <x v="8"/>
    <n v="0"/>
    <n v="0"/>
    <n v="0"/>
  </r>
  <r>
    <x v="30"/>
    <x v="1"/>
    <s v="Connections"/>
    <x v="0"/>
    <n v="4468.46"/>
    <n v="45672.67"/>
    <n v="126.86"/>
  </r>
  <r>
    <x v="30"/>
    <x v="1"/>
    <s v="Connections"/>
    <x v="1"/>
    <n v="210961.66"/>
    <n v="1080613.28"/>
    <n v="2922.72"/>
  </r>
  <r>
    <x v="30"/>
    <x v="1"/>
    <s v="Connections"/>
    <x v="2"/>
    <n v="37086.1"/>
    <n v="611896"/>
    <n v="0"/>
  </r>
  <r>
    <x v="30"/>
    <x v="1"/>
    <s v="Customers"/>
    <x v="3"/>
    <n v="584313.68999999994"/>
    <n v="31677494.370000001"/>
    <n v="0"/>
  </r>
  <r>
    <x v="30"/>
    <x v="1"/>
    <s v="Customers"/>
    <x v="4"/>
    <n v="1218098.6000000001"/>
    <n v="131522771.08"/>
    <n v="359867.01"/>
  </r>
  <r>
    <x v="30"/>
    <x v="1"/>
    <s v="Customers"/>
    <x v="5"/>
    <n v="0"/>
    <n v="0"/>
    <n v="0"/>
  </r>
  <r>
    <x v="30"/>
    <x v="1"/>
    <s v="Customers"/>
    <x v="6"/>
    <n v="2223077.0099999998"/>
    <n v="72513063.299999997"/>
    <n v="0"/>
  </r>
  <r>
    <x v="30"/>
    <x v="1"/>
    <s v="Customers"/>
    <x v="7"/>
    <n v="0"/>
    <n v="0"/>
    <n v="0"/>
  </r>
  <r>
    <x v="30"/>
    <x v="2"/>
    <s v="Connections"/>
    <x v="8"/>
    <n v="0"/>
    <n v="0"/>
    <n v="0"/>
  </r>
  <r>
    <x v="30"/>
    <x v="2"/>
    <s v="Connections"/>
    <x v="0"/>
    <n v="4276.9799999999996"/>
    <n v="45444.67"/>
    <n v="126.22"/>
  </r>
  <r>
    <x v="30"/>
    <x v="2"/>
    <s v="Connections"/>
    <x v="1"/>
    <n v="178392.46"/>
    <n v="1077264.33"/>
    <n v="2922.71"/>
  </r>
  <r>
    <x v="30"/>
    <x v="2"/>
    <s v="Connections"/>
    <x v="2"/>
    <n v="27158.85"/>
    <n v="610018.04"/>
    <n v="0"/>
  </r>
  <r>
    <x v="30"/>
    <x v="2"/>
    <s v="Customers"/>
    <x v="3"/>
    <n v="597493.84"/>
    <n v="31692564.379999999"/>
    <n v="0"/>
  </r>
  <r>
    <x v="30"/>
    <x v="2"/>
    <s v="Customers"/>
    <x v="4"/>
    <n v="1128797.49"/>
    <n v="131909842.31"/>
    <n v="349881.06"/>
  </r>
  <r>
    <x v="30"/>
    <x v="2"/>
    <s v="Customers"/>
    <x v="5"/>
    <n v="0"/>
    <n v="0"/>
    <n v="0"/>
  </r>
  <r>
    <x v="30"/>
    <x v="2"/>
    <s v="Customers"/>
    <x v="6"/>
    <n v="2276691.15"/>
    <n v="71069926.640000001"/>
    <n v="0"/>
  </r>
  <r>
    <x v="30"/>
    <x v="2"/>
    <s v="Customers"/>
    <x v="7"/>
    <n v="0"/>
    <n v="0"/>
    <n v="0"/>
  </r>
  <r>
    <x v="30"/>
    <x v="3"/>
    <s v="Connections"/>
    <x v="8"/>
    <n v="0"/>
    <n v="0"/>
    <n v="0"/>
  </r>
  <r>
    <x v="30"/>
    <x v="3"/>
    <s v="Connections"/>
    <x v="0"/>
    <n v="4256.01"/>
    <n v="44807.4"/>
    <n v="124.45"/>
  </r>
  <r>
    <x v="30"/>
    <x v="3"/>
    <s v="Connections"/>
    <x v="1"/>
    <n v="126743.08"/>
    <n v="1077264.33"/>
    <n v="2922.66"/>
  </r>
  <r>
    <x v="30"/>
    <x v="3"/>
    <s v="Connections"/>
    <x v="2"/>
    <n v="27886.33"/>
    <n v="616421.42000000004"/>
    <n v="0"/>
  </r>
  <r>
    <x v="30"/>
    <x v="3"/>
    <s v="Customers"/>
    <x v="3"/>
    <n v="615363.52"/>
    <n v="34695537.859999999"/>
    <n v="0"/>
  </r>
  <r>
    <x v="30"/>
    <x v="3"/>
    <s v="Customers"/>
    <x v="4"/>
    <n v="1189179.71"/>
    <n v="137489345.78999999"/>
    <n v="362071.64"/>
  </r>
  <r>
    <x v="30"/>
    <x v="3"/>
    <s v="Customers"/>
    <x v="5"/>
    <n v="0"/>
    <n v="0"/>
    <n v="0"/>
  </r>
  <r>
    <x v="30"/>
    <x v="3"/>
    <s v="Customers"/>
    <x v="6"/>
    <n v="2428111.23"/>
    <n v="75511832.900000006"/>
    <n v="0"/>
  </r>
  <r>
    <x v="30"/>
    <x v="3"/>
    <s v="Customers"/>
    <x v="7"/>
    <n v="0"/>
    <n v="0"/>
    <n v="0"/>
  </r>
  <r>
    <x v="30"/>
    <x v="4"/>
    <s v="Connections"/>
    <x v="8"/>
    <n v="0"/>
    <n v="0"/>
    <n v="0"/>
  </r>
  <r>
    <x v="30"/>
    <x v="4"/>
    <s v="Connections"/>
    <x v="0"/>
    <n v="4257.1400000000003"/>
    <n v="44414.76"/>
    <n v="123.37"/>
  </r>
  <r>
    <x v="30"/>
    <x v="4"/>
    <s v="Connections"/>
    <x v="1"/>
    <n v="67770.720000000001"/>
    <n v="1077264.33"/>
    <n v="2922.72"/>
  </r>
  <r>
    <x v="30"/>
    <x v="4"/>
    <s v="Connections"/>
    <x v="2"/>
    <n v="27939.55"/>
    <n v="613165.21"/>
    <n v="0"/>
  </r>
  <r>
    <x v="30"/>
    <x v="4"/>
    <s v="Customers"/>
    <x v="3"/>
    <n v="617926.9"/>
    <n v="34815930.289999999"/>
    <n v="0"/>
  </r>
  <r>
    <x v="30"/>
    <x v="4"/>
    <s v="Customers"/>
    <x v="4"/>
    <n v="1130171.93"/>
    <n v="135696196.63"/>
    <n v="338984.03"/>
  </r>
  <r>
    <x v="30"/>
    <x v="4"/>
    <s v="Customers"/>
    <x v="5"/>
    <n v="0"/>
    <n v="0"/>
    <n v="0"/>
  </r>
  <r>
    <x v="30"/>
    <x v="4"/>
    <s v="Customers"/>
    <x v="6"/>
    <n v="2519014.2999999998"/>
    <n v="74788046.590000004"/>
    <n v="0"/>
  </r>
  <r>
    <x v="30"/>
    <x v="4"/>
    <s v="Customers"/>
    <x v="7"/>
    <n v="0"/>
    <n v="0"/>
    <n v="0"/>
  </r>
  <r>
    <x v="30"/>
    <x v="5"/>
    <s v="Connections"/>
    <x v="8"/>
    <n v="0"/>
    <n v="0"/>
    <n v="0"/>
  </r>
  <r>
    <x v="30"/>
    <x v="5"/>
    <s v="Connections"/>
    <x v="0"/>
    <n v="4301.8100000000004"/>
    <n v="44633.99"/>
    <n v="123.38"/>
  </r>
  <r>
    <x v="30"/>
    <x v="5"/>
    <s v="Connections"/>
    <x v="1"/>
    <n v="68481.919999999998"/>
    <n v="1080613.28"/>
    <n v="2922.72"/>
  </r>
  <r>
    <x v="30"/>
    <x v="5"/>
    <s v="Connections"/>
    <x v="2"/>
    <n v="28232.75"/>
    <n v="610854.97"/>
    <n v="0"/>
  </r>
  <r>
    <x v="30"/>
    <x v="5"/>
    <s v="Customers"/>
    <x v="3"/>
    <n v="624411.57999999996"/>
    <n v="31531081.32"/>
    <n v="0"/>
  </r>
  <r>
    <x v="30"/>
    <x v="5"/>
    <s v="Customers"/>
    <x v="4"/>
    <n v="1142032.23"/>
    <n v="128354792.87"/>
    <n v="328319.24"/>
  </r>
  <r>
    <x v="30"/>
    <x v="5"/>
    <s v="Customers"/>
    <x v="5"/>
    <n v="0"/>
    <n v="0"/>
    <n v="0"/>
  </r>
  <r>
    <x v="30"/>
    <x v="5"/>
    <s v="Customers"/>
    <x v="6"/>
    <n v="2545449.46"/>
    <n v="78552762.959999993"/>
    <n v="0"/>
  </r>
  <r>
    <x v="30"/>
    <x v="5"/>
    <s v="Customers"/>
    <x v="7"/>
    <n v="0"/>
    <n v="0"/>
    <n v="0"/>
  </r>
  <r>
    <x v="30"/>
    <x v="6"/>
    <s v="Connections"/>
    <x v="8"/>
    <n v="0"/>
    <n v="0"/>
    <n v="0"/>
  </r>
  <r>
    <x v="30"/>
    <x v="6"/>
    <s v="Connections"/>
    <x v="0"/>
    <n v="4027.76"/>
    <n v="43703.35"/>
    <n v="121.4"/>
  </r>
  <r>
    <x v="30"/>
    <x v="6"/>
    <s v="Connections"/>
    <x v="1"/>
    <n v="70114.83"/>
    <n v="1077951.96"/>
    <n v="2923.53"/>
  </r>
  <r>
    <x v="30"/>
    <x v="6"/>
    <s v="Connections"/>
    <x v="2"/>
    <n v="29261"/>
    <n v="619570.36"/>
    <n v="0"/>
  </r>
  <r>
    <x v="30"/>
    <x v="6"/>
    <s v="Customers"/>
    <x v="3"/>
    <n v="646578.22"/>
    <n v="33171006.100000001"/>
    <n v="0"/>
  </r>
  <r>
    <x v="30"/>
    <x v="6"/>
    <s v="Customers"/>
    <x v="4"/>
    <n v="1145404.45"/>
    <n v="128319292.45999999"/>
    <n v="319235.21000000002"/>
  </r>
  <r>
    <x v="30"/>
    <x v="6"/>
    <s v="Customers"/>
    <x v="5"/>
    <n v="0"/>
    <n v="0"/>
    <n v="0"/>
  </r>
  <r>
    <x v="30"/>
    <x v="6"/>
    <s v="Customers"/>
    <x v="6"/>
    <n v="2665929.04"/>
    <n v="78651597.459999993"/>
    <n v="0"/>
  </r>
  <r>
    <x v="30"/>
    <x v="6"/>
    <s v="Customers"/>
    <x v="7"/>
    <n v="0"/>
    <n v="0"/>
    <n v="0"/>
  </r>
  <r>
    <x v="30"/>
    <x v="7"/>
    <s v="Connections"/>
    <x v="8"/>
    <n v="0"/>
    <n v="0"/>
    <n v="0"/>
  </r>
  <r>
    <x v="30"/>
    <x v="7"/>
    <s v="Connections"/>
    <x v="0"/>
    <n v="4899.63"/>
    <n v="43746.95"/>
    <n v="121.51"/>
  </r>
  <r>
    <x v="30"/>
    <x v="7"/>
    <s v="Connections"/>
    <x v="1"/>
    <n v="82987.37"/>
    <n v="1081156.25"/>
    <n v="2932.44"/>
  </r>
  <r>
    <x v="30"/>
    <x v="7"/>
    <s v="Connections"/>
    <x v="2"/>
    <n v="19277.599999999999"/>
    <n v="621059.83999999997"/>
    <n v="0"/>
  </r>
  <r>
    <x v="30"/>
    <x v="7"/>
    <s v="Customers"/>
    <x v="3"/>
    <n v="670916.02"/>
    <n v="34760662.890000001"/>
    <n v="0"/>
  </r>
  <r>
    <x v="30"/>
    <x v="7"/>
    <s v="Customers"/>
    <x v="4"/>
    <n v="1164960.3400000001"/>
    <n v="131312130.22"/>
    <n v="320886.53000000003"/>
  </r>
  <r>
    <x v="30"/>
    <x v="7"/>
    <s v="Customers"/>
    <x v="5"/>
    <n v="0"/>
    <n v="0"/>
    <n v="0"/>
  </r>
  <r>
    <x v="30"/>
    <x v="7"/>
    <s v="Customers"/>
    <x v="6"/>
    <n v="2808116.85"/>
    <n v="78678458.450000003"/>
    <n v="0"/>
  </r>
  <r>
    <x v="30"/>
    <x v="7"/>
    <s v="Customers"/>
    <x v="7"/>
    <n v="0"/>
    <n v="0"/>
    <n v="0"/>
  </r>
  <r>
    <x v="30"/>
    <x v="8"/>
    <s v="Connections"/>
    <x v="8"/>
    <n v="0"/>
    <n v="0"/>
    <n v="0"/>
  </r>
  <r>
    <x v="30"/>
    <x v="8"/>
    <s v="Connections"/>
    <x v="0"/>
    <n v="4994.8100000000004"/>
    <n v="43337.42"/>
    <n v="120.38"/>
  </r>
  <r>
    <x v="30"/>
    <x v="8"/>
    <s v="Connections"/>
    <x v="1"/>
    <n v="85374.8"/>
    <n v="1081156.25"/>
    <n v="2932.44"/>
  </r>
  <r>
    <x v="30"/>
    <x v="8"/>
    <s v="Connections"/>
    <x v="2"/>
    <n v="20287.96"/>
    <n v="621973.32999999996"/>
    <n v="0"/>
  </r>
  <r>
    <x v="30"/>
    <x v="8"/>
    <s v="Customers"/>
    <x v="3"/>
    <n v="684821.89"/>
    <n v="34628972.100000001"/>
    <n v="0"/>
  </r>
  <r>
    <x v="30"/>
    <x v="8"/>
    <s v="Customers"/>
    <x v="4"/>
    <n v="1209426.07"/>
    <n v="121716026.72"/>
    <n v="317683.84999999998"/>
  </r>
  <r>
    <x v="30"/>
    <x v="8"/>
    <s v="Customers"/>
    <x v="5"/>
    <n v="0"/>
    <n v="0"/>
    <n v="0"/>
  </r>
  <r>
    <x v="30"/>
    <x v="8"/>
    <s v="Customers"/>
    <x v="6"/>
    <n v="2940621.91"/>
    <n v="77546268.560000002"/>
    <n v="0"/>
  </r>
  <r>
    <x v="30"/>
    <x v="8"/>
    <s v="Customers"/>
    <x v="7"/>
    <n v="0"/>
    <n v="0"/>
    <n v="0"/>
  </r>
  <r>
    <x v="31"/>
    <x v="0"/>
    <s v="Connections"/>
    <x v="8"/>
    <n v="0"/>
    <n v="0"/>
    <n v="0"/>
  </r>
  <r>
    <x v="31"/>
    <x v="0"/>
    <s v="Connections"/>
    <x v="0"/>
    <n v="6066.41"/>
    <n v="47116.37"/>
    <n v="132"/>
  </r>
  <r>
    <x v="31"/>
    <x v="0"/>
    <s v="Connections"/>
    <x v="1"/>
    <n v="267094.71999999997"/>
    <n v="2082994.72"/>
    <n v="5933"/>
  </r>
  <r>
    <x v="31"/>
    <x v="0"/>
    <s v="Connections"/>
    <x v="2"/>
    <n v="18377.990000000002"/>
    <n v="173555.58"/>
    <n v="0"/>
  </r>
  <r>
    <x v="31"/>
    <x v="0"/>
    <s v="Customers"/>
    <x v="3"/>
    <n v="1728865.87"/>
    <n v="58576548.229999997"/>
    <n v="0"/>
  </r>
  <r>
    <x v="31"/>
    <x v="0"/>
    <s v="Customers"/>
    <x v="4"/>
    <n v="1312690.19"/>
    <n v="119828583.58"/>
    <n v="288082"/>
  </r>
  <r>
    <x v="31"/>
    <x v="0"/>
    <s v="Customers"/>
    <x v="5"/>
    <n v="0"/>
    <n v="0"/>
    <n v="0"/>
  </r>
  <r>
    <x v="31"/>
    <x v="0"/>
    <s v="Customers"/>
    <x v="6"/>
    <n v="4631252.91"/>
    <n v="108309115.38"/>
    <n v="0"/>
  </r>
  <r>
    <x v="31"/>
    <x v="0"/>
    <s v="Customers"/>
    <x v="7"/>
    <n v="0"/>
    <n v="0"/>
    <n v="0"/>
  </r>
  <r>
    <x v="31"/>
    <x v="1"/>
    <s v="Connections"/>
    <x v="8"/>
    <n v="0"/>
    <n v="0"/>
    <n v="0"/>
  </r>
  <r>
    <x v="31"/>
    <x v="1"/>
    <s v="Connections"/>
    <x v="0"/>
    <n v="6780.59"/>
    <n v="48746.1"/>
    <n v="136.88"/>
  </r>
  <r>
    <x v="31"/>
    <x v="1"/>
    <s v="Connections"/>
    <x v="1"/>
    <n v="204295.08"/>
    <n v="1080544.51"/>
    <n v="3068.79"/>
  </r>
  <r>
    <x v="31"/>
    <x v="1"/>
    <s v="Connections"/>
    <x v="2"/>
    <n v="18533.48"/>
    <n v="166068"/>
    <n v="0"/>
  </r>
  <r>
    <x v="31"/>
    <x v="1"/>
    <s v="Customers"/>
    <x v="3"/>
    <n v="1746904.51"/>
    <n v="58168178.130000003"/>
    <n v="0"/>
  </r>
  <r>
    <x v="31"/>
    <x v="1"/>
    <s v="Customers"/>
    <x v="4"/>
    <n v="1306488.6399999999"/>
    <n v="116625513.09999999"/>
    <n v="283797.05"/>
  </r>
  <r>
    <x v="31"/>
    <x v="1"/>
    <s v="Customers"/>
    <x v="5"/>
    <n v="0"/>
    <n v="0"/>
    <n v="0"/>
  </r>
  <r>
    <x v="31"/>
    <x v="1"/>
    <s v="Customers"/>
    <x v="6"/>
    <n v="4703088.33"/>
    <n v="104359022.81999999"/>
    <n v="0"/>
  </r>
  <r>
    <x v="31"/>
    <x v="1"/>
    <s v="Customers"/>
    <x v="7"/>
    <n v="0"/>
    <n v="0"/>
    <n v="0"/>
  </r>
  <r>
    <x v="31"/>
    <x v="2"/>
    <s v="Connections"/>
    <x v="8"/>
    <n v="0"/>
    <n v="0"/>
    <n v="0"/>
  </r>
  <r>
    <x v="31"/>
    <x v="2"/>
    <s v="Connections"/>
    <x v="0"/>
    <n v="6089.83"/>
    <n v="44232.31"/>
    <n v="123.54"/>
  </r>
  <r>
    <x v="31"/>
    <x v="2"/>
    <s v="Connections"/>
    <x v="1"/>
    <n v="217360.31"/>
    <n v="1154454.96"/>
    <n v="3198.13"/>
  </r>
  <r>
    <x v="31"/>
    <x v="2"/>
    <s v="Connections"/>
    <x v="2"/>
    <n v="18878.91"/>
    <n v="166068"/>
    <n v="0"/>
  </r>
  <r>
    <x v="31"/>
    <x v="2"/>
    <s v="Customers"/>
    <x v="3"/>
    <n v="1783085.38"/>
    <n v="57585352.060000002"/>
    <n v="0"/>
  </r>
  <r>
    <x v="31"/>
    <x v="2"/>
    <s v="Customers"/>
    <x v="4"/>
    <n v="1268340.22"/>
    <n v="116753503.70999999"/>
    <n v="279963.82"/>
  </r>
  <r>
    <x v="31"/>
    <x v="2"/>
    <s v="Customers"/>
    <x v="5"/>
    <n v="0"/>
    <n v="0"/>
    <n v="0"/>
  </r>
  <r>
    <x v="31"/>
    <x v="2"/>
    <s v="Customers"/>
    <x v="6"/>
    <n v="4847250.92"/>
    <n v="103129632.59"/>
    <n v="0"/>
  </r>
  <r>
    <x v="31"/>
    <x v="2"/>
    <s v="Customers"/>
    <x v="7"/>
    <n v="0"/>
    <n v="0"/>
    <n v="0"/>
  </r>
  <r>
    <x v="31"/>
    <x v="3"/>
    <s v="Connections"/>
    <x v="8"/>
    <n v="0"/>
    <n v="0"/>
    <n v="0"/>
  </r>
  <r>
    <x v="31"/>
    <x v="3"/>
    <s v="Connections"/>
    <x v="0"/>
    <n v="5780.47"/>
    <n v="40862.980000000003"/>
    <n v="113.6"/>
  </r>
  <r>
    <x v="31"/>
    <x v="3"/>
    <s v="Connections"/>
    <x v="1"/>
    <n v="219487.81"/>
    <n v="1114030.58"/>
    <n v="3088.54"/>
  </r>
  <r>
    <x v="31"/>
    <x v="3"/>
    <s v="Connections"/>
    <x v="2"/>
    <n v="19268.43"/>
    <n v="166686.67000000001"/>
    <n v="0"/>
  </r>
  <r>
    <x v="31"/>
    <x v="3"/>
    <s v="Customers"/>
    <x v="3"/>
    <n v="1841845.16"/>
    <n v="59776504.920000002"/>
    <n v="0"/>
  </r>
  <r>
    <x v="31"/>
    <x v="3"/>
    <s v="Customers"/>
    <x v="4"/>
    <n v="1311892.45"/>
    <n v="118223289.766"/>
    <n v="286070.99"/>
  </r>
  <r>
    <x v="31"/>
    <x v="3"/>
    <s v="Customers"/>
    <x v="5"/>
    <n v="0"/>
    <n v="0"/>
    <n v="0"/>
  </r>
  <r>
    <x v="31"/>
    <x v="3"/>
    <s v="Customers"/>
    <x v="6"/>
    <n v="5084077.2"/>
    <n v="109415500.31"/>
    <n v="0"/>
  </r>
  <r>
    <x v="31"/>
    <x v="3"/>
    <s v="Customers"/>
    <x v="7"/>
    <n v="0"/>
    <n v="0"/>
    <n v="0"/>
  </r>
  <r>
    <x v="31"/>
    <x v="4"/>
    <s v="Connections"/>
    <x v="8"/>
    <n v="0"/>
    <n v="0"/>
    <n v="0"/>
  </r>
  <r>
    <x v="31"/>
    <x v="4"/>
    <s v="Connections"/>
    <x v="0"/>
    <n v="5159.03"/>
    <n v="39111.050000000003"/>
    <n v="109.43"/>
  </r>
  <r>
    <x v="31"/>
    <x v="4"/>
    <s v="Connections"/>
    <x v="1"/>
    <n v="139069.01999999999"/>
    <n v="1110959.93"/>
    <n v="3074.14"/>
  </r>
  <r>
    <x v="31"/>
    <x v="4"/>
    <s v="Connections"/>
    <x v="2"/>
    <n v="14006.14"/>
    <n v="172797.41"/>
    <n v="0"/>
  </r>
  <r>
    <x v="31"/>
    <x v="4"/>
    <s v="Customers"/>
    <x v="3"/>
    <n v="1739614.67"/>
    <n v="59310240.640000001"/>
    <n v="0"/>
  </r>
  <r>
    <x v="31"/>
    <x v="4"/>
    <s v="Customers"/>
    <x v="4"/>
    <n v="1166413.57"/>
    <n v="120095757.28"/>
    <n v="293315.25"/>
  </r>
  <r>
    <x v="31"/>
    <x v="4"/>
    <s v="Customers"/>
    <x v="5"/>
    <n v="0"/>
    <n v="0"/>
    <n v="0"/>
  </r>
  <r>
    <x v="31"/>
    <x v="4"/>
    <s v="Customers"/>
    <x v="6"/>
    <n v="4915479.0999999996"/>
    <n v="110764099.64"/>
    <n v="0"/>
  </r>
  <r>
    <x v="31"/>
    <x v="4"/>
    <s v="Customers"/>
    <x v="7"/>
    <n v="0"/>
    <n v="0"/>
    <n v="0"/>
  </r>
  <r>
    <x v="31"/>
    <x v="5"/>
    <s v="Connections"/>
    <x v="8"/>
    <n v="0"/>
    <n v="0"/>
    <n v="0"/>
  </r>
  <r>
    <x v="31"/>
    <x v="5"/>
    <s v="Connections"/>
    <x v="0"/>
    <n v="4702.7299999999996"/>
    <n v="37291.769999999997"/>
    <n v="103.59"/>
  </r>
  <r>
    <x v="31"/>
    <x v="5"/>
    <s v="Connections"/>
    <x v="1"/>
    <n v="100911.69"/>
    <n v="1087214.92"/>
    <n v="3080.42"/>
  </r>
  <r>
    <x v="31"/>
    <x v="5"/>
    <s v="Connections"/>
    <x v="2"/>
    <n v="11313.39"/>
    <n v="173567.83"/>
    <n v="0"/>
  </r>
  <r>
    <x v="31"/>
    <x v="5"/>
    <s v="Customers"/>
    <x v="3"/>
    <n v="1645213.86"/>
    <n v="54557347.579999998"/>
    <n v="0"/>
  </r>
  <r>
    <x v="31"/>
    <x v="5"/>
    <s v="Customers"/>
    <x v="4"/>
    <n v="1085973.67"/>
    <n v="117856914.77"/>
    <n v="290762.68"/>
  </r>
  <r>
    <x v="31"/>
    <x v="5"/>
    <s v="Customers"/>
    <x v="5"/>
    <n v="0"/>
    <n v="0"/>
    <n v="0"/>
  </r>
  <r>
    <x v="31"/>
    <x v="5"/>
    <s v="Customers"/>
    <x v="6"/>
    <n v="4795261.63"/>
    <n v="112460049.92"/>
    <n v="0"/>
  </r>
  <r>
    <x v="31"/>
    <x v="5"/>
    <s v="Customers"/>
    <x v="7"/>
    <n v="0"/>
    <n v="0"/>
    <n v="0"/>
  </r>
  <r>
    <x v="31"/>
    <x v="6"/>
    <s v="Connections"/>
    <x v="8"/>
    <n v="0"/>
    <n v="0"/>
    <n v="0"/>
  </r>
  <r>
    <x v="31"/>
    <x v="6"/>
    <s v="Connections"/>
    <x v="0"/>
    <n v="4825.6899999999996"/>
    <n v="37050.49"/>
    <n v="102.92"/>
  </r>
  <r>
    <x v="31"/>
    <x v="6"/>
    <s v="Connections"/>
    <x v="1"/>
    <n v="104570.84"/>
    <n v="1058920.32"/>
    <n v="3082.28"/>
  </r>
  <r>
    <x v="31"/>
    <x v="6"/>
    <s v="Connections"/>
    <x v="2"/>
    <n v="13074.88"/>
    <n v="178361.2"/>
    <n v="0"/>
  </r>
  <r>
    <x v="31"/>
    <x v="6"/>
    <s v="Customers"/>
    <x v="3"/>
    <n v="1740316.06"/>
    <n v="56427614.189999998"/>
    <n v="0"/>
  </r>
  <r>
    <x v="31"/>
    <x v="6"/>
    <s v="Customers"/>
    <x v="4"/>
    <n v="1083726.6499999999"/>
    <n v="119632851.93000001"/>
    <n v="285432.01"/>
  </r>
  <r>
    <x v="31"/>
    <x v="6"/>
    <s v="Customers"/>
    <x v="5"/>
    <n v="0"/>
    <n v="0"/>
    <n v="0"/>
  </r>
  <r>
    <x v="31"/>
    <x v="6"/>
    <s v="Customers"/>
    <x v="6"/>
    <n v="5068992.99"/>
    <n v="112950729.79000001"/>
    <n v="0"/>
  </r>
  <r>
    <x v="31"/>
    <x v="6"/>
    <s v="Customers"/>
    <x v="7"/>
    <n v="0"/>
    <n v="0"/>
    <n v="0"/>
  </r>
  <r>
    <x v="31"/>
    <x v="7"/>
    <s v="Connections"/>
    <x v="8"/>
    <n v="0"/>
    <n v="0"/>
    <n v="0"/>
  </r>
  <r>
    <x v="31"/>
    <x v="7"/>
    <s v="Connections"/>
    <x v="0"/>
    <n v="4652.68"/>
    <n v="34937.980000000003"/>
    <n v="97.05"/>
  </r>
  <r>
    <x v="31"/>
    <x v="7"/>
    <s v="Connections"/>
    <x v="1"/>
    <n v="105950.33"/>
    <n v="1058925.28"/>
    <n v="3082.31"/>
  </r>
  <r>
    <x v="31"/>
    <x v="7"/>
    <s v="Connections"/>
    <x v="2"/>
    <n v="13081.62"/>
    <n v="172344.26"/>
    <n v="0"/>
  </r>
  <r>
    <x v="31"/>
    <x v="7"/>
    <s v="Customers"/>
    <x v="3"/>
    <n v="1813764"/>
    <n v="59981517.030000001"/>
    <n v="0"/>
  </r>
  <r>
    <x v="31"/>
    <x v="7"/>
    <s v="Customers"/>
    <x v="4"/>
    <n v="1161706.68"/>
    <n v="125209500.36"/>
    <n v="308240.81"/>
  </r>
  <r>
    <x v="31"/>
    <x v="7"/>
    <s v="Customers"/>
    <x v="5"/>
    <n v="0"/>
    <n v="0"/>
    <n v="0"/>
  </r>
  <r>
    <x v="31"/>
    <x v="7"/>
    <s v="Customers"/>
    <x v="6"/>
    <n v="5187302.37"/>
    <n v="116621619.09"/>
    <n v="0"/>
  </r>
  <r>
    <x v="31"/>
    <x v="7"/>
    <s v="Customers"/>
    <x v="7"/>
    <n v="0"/>
    <n v="0"/>
    <n v="0"/>
  </r>
  <r>
    <x v="31"/>
    <x v="8"/>
    <s v="Connections"/>
    <x v="8"/>
    <n v="0"/>
    <n v="0"/>
    <n v="0"/>
  </r>
  <r>
    <x v="31"/>
    <x v="8"/>
    <s v="Connections"/>
    <x v="0"/>
    <n v="4242.8599999999997"/>
    <n v="31173.119999999999"/>
    <n v="86.59"/>
  </r>
  <r>
    <x v="31"/>
    <x v="8"/>
    <s v="Connections"/>
    <x v="1"/>
    <n v="109356.82"/>
    <n v="1058922.44"/>
    <n v="3082.3"/>
  </r>
  <r>
    <x v="31"/>
    <x v="8"/>
    <s v="Connections"/>
    <x v="2"/>
    <n v="13287.24"/>
    <n v="169784.71"/>
    <n v="0"/>
  </r>
  <r>
    <x v="31"/>
    <x v="8"/>
    <s v="Customers"/>
    <x v="3"/>
    <n v="1870057.97"/>
    <n v="59668770.359999999"/>
    <n v="0"/>
  </r>
  <r>
    <x v="31"/>
    <x v="8"/>
    <s v="Customers"/>
    <x v="4"/>
    <n v="1225514.6399999999"/>
    <n v="122452017.53"/>
    <n v="315533.05"/>
  </r>
  <r>
    <x v="31"/>
    <x v="8"/>
    <s v="Customers"/>
    <x v="5"/>
    <n v="0"/>
    <n v="0"/>
    <n v="0"/>
  </r>
  <r>
    <x v="31"/>
    <x v="8"/>
    <s v="Customers"/>
    <x v="6"/>
    <n v="5437677.0700000003"/>
    <n v="113529466.95999999"/>
    <n v="0"/>
  </r>
  <r>
    <x v="31"/>
    <x v="8"/>
    <s v="Customers"/>
    <x v="7"/>
    <n v="0"/>
    <n v="0"/>
    <n v="0"/>
  </r>
  <r>
    <x v="32"/>
    <x v="0"/>
    <s v="Connections"/>
    <x v="8"/>
    <n v="0"/>
    <n v="0"/>
    <n v="0"/>
  </r>
  <r>
    <x v="32"/>
    <x v="0"/>
    <s v="Connections"/>
    <x v="0"/>
    <n v="47442"/>
    <n v="738970.22"/>
    <n v="2010"/>
  </r>
  <r>
    <x v="32"/>
    <x v="0"/>
    <s v="Connections"/>
    <x v="1"/>
    <n v="1254474"/>
    <n v="24640359"/>
    <n v="69126"/>
  </r>
  <r>
    <x v="32"/>
    <x v="0"/>
    <s v="Connections"/>
    <x v="2"/>
    <n v="133611"/>
    <n v="5522827.8899999997"/>
    <n v="0"/>
  </r>
  <r>
    <x v="32"/>
    <x v="0"/>
    <s v="Customers"/>
    <x v="3"/>
    <n v="9042131"/>
    <n v="399647917.86000001"/>
    <n v="0"/>
  </r>
  <r>
    <x v="32"/>
    <x v="0"/>
    <s v="Customers"/>
    <x v="4"/>
    <n v="12949145"/>
    <n v="1504346629.23"/>
    <n v="3955587"/>
  </r>
  <r>
    <x v="32"/>
    <x v="0"/>
    <s v="Customers"/>
    <x v="5"/>
    <n v="1350081"/>
    <n v="137445055"/>
    <n v="284637"/>
  </r>
  <r>
    <x v="32"/>
    <x v="0"/>
    <s v="Customers"/>
    <x v="6"/>
    <n v="39974345"/>
    <n v="1084665542.4300001"/>
    <n v="0"/>
  </r>
  <r>
    <x v="32"/>
    <x v="0"/>
    <s v="Customers"/>
    <x v="7"/>
    <n v="0"/>
    <n v="0"/>
    <n v="0"/>
  </r>
  <r>
    <x v="32"/>
    <x v="1"/>
    <s v="Connections"/>
    <x v="8"/>
    <n v="0"/>
    <n v="0"/>
    <n v="0"/>
  </r>
  <r>
    <x v="32"/>
    <x v="1"/>
    <s v="Connections"/>
    <x v="0"/>
    <n v="47060.82"/>
    <n v="713687"/>
    <n v="1939.72"/>
  </r>
  <r>
    <x v="32"/>
    <x v="1"/>
    <s v="Connections"/>
    <x v="1"/>
    <n v="1168360.5"/>
    <n v="21678933"/>
    <n v="59983.5"/>
  </r>
  <r>
    <x v="32"/>
    <x v="1"/>
    <s v="Connections"/>
    <x v="2"/>
    <n v="130195.18"/>
    <n v="5610879"/>
    <n v="0"/>
  </r>
  <r>
    <x v="32"/>
    <x v="1"/>
    <s v="Customers"/>
    <x v="3"/>
    <n v="9372617.5199999996"/>
    <n v="393919990"/>
    <n v="0"/>
  </r>
  <r>
    <x v="32"/>
    <x v="1"/>
    <s v="Customers"/>
    <x v="4"/>
    <n v="12737817.52"/>
    <n v="1530680129.9400001"/>
    <n v="4006752.86"/>
  </r>
  <r>
    <x v="32"/>
    <x v="1"/>
    <s v="Customers"/>
    <x v="6"/>
    <n v="40858603.100000001"/>
    <n v="1090996379.24"/>
    <n v="0"/>
  </r>
  <r>
    <x v="32"/>
    <x v="1"/>
    <s v="Customers"/>
    <x v="7"/>
    <n v="0"/>
    <n v="0"/>
    <n v="0"/>
  </r>
  <r>
    <x v="32"/>
    <x v="2"/>
    <s v="Connections"/>
    <x v="8"/>
    <n v="0"/>
    <n v="0"/>
    <n v="0"/>
  </r>
  <r>
    <x v="32"/>
    <x v="2"/>
    <s v="Connections"/>
    <x v="0"/>
    <n v="49867.86"/>
    <n v="592607.69999999995"/>
    <n v="1611.01"/>
  </r>
  <r>
    <x v="32"/>
    <x v="2"/>
    <s v="Connections"/>
    <x v="1"/>
    <n v="1048424.69"/>
    <n v="20022458"/>
    <n v="56255.360000000001"/>
  </r>
  <r>
    <x v="32"/>
    <x v="2"/>
    <s v="Connections"/>
    <x v="2"/>
    <n v="135881.10999999999"/>
    <n v="5549550"/>
    <n v="0"/>
  </r>
  <r>
    <x v="32"/>
    <x v="2"/>
    <s v="Customers"/>
    <x v="3"/>
    <n v="8927718.2400000002"/>
    <n v="384261419.80000001"/>
    <n v="0"/>
  </r>
  <r>
    <x v="32"/>
    <x v="2"/>
    <s v="Customers"/>
    <x v="4"/>
    <n v="13718506.859999999"/>
    <n v="1501711562.9000001"/>
    <n v="3954263.54"/>
  </r>
  <r>
    <x v="32"/>
    <x v="2"/>
    <s v="Customers"/>
    <x v="6"/>
    <n v="41980668.119999997"/>
    <n v="1041232118.7"/>
    <n v="0"/>
  </r>
  <r>
    <x v="32"/>
    <x v="2"/>
    <s v="Customers"/>
    <x v="7"/>
    <n v="0"/>
    <n v="0"/>
    <n v="0"/>
  </r>
  <r>
    <x v="32"/>
    <x v="3"/>
    <s v="Connections"/>
    <x v="8"/>
    <n v="0"/>
    <n v="0"/>
    <n v="0"/>
  </r>
  <r>
    <x v="32"/>
    <x v="3"/>
    <s v="Connections"/>
    <x v="0"/>
    <n v="52950.48"/>
    <n v="550596.4"/>
    <n v="1497.23"/>
  </r>
  <r>
    <x v="32"/>
    <x v="3"/>
    <s v="Connections"/>
    <x v="1"/>
    <n v="964606.1"/>
    <n v="15903208"/>
    <n v="44445.9"/>
  </r>
  <r>
    <x v="32"/>
    <x v="3"/>
    <s v="Connections"/>
    <x v="2"/>
    <n v="153937.22"/>
    <n v="5496547"/>
    <n v="0"/>
  </r>
  <r>
    <x v="32"/>
    <x v="3"/>
    <s v="Customers"/>
    <x v="3"/>
    <n v="9360419.2599999998"/>
    <n v="396936107.69999999"/>
    <n v="0"/>
  </r>
  <r>
    <x v="32"/>
    <x v="3"/>
    <s v="Customers"/>
    <x v="4"/>
    <n v="14297280.18"/>
    <n v="1545879105.4000001"/>
    <n v="4023403.4"/>
  </r>
  <r>
    <x v="32"/>
    <x v="3"/>
    <s v="Customers"/>
    <x v="6"/>
    <n v="43603706.310000002"/>
    <n v="1134273426.7"/>
    <n v="0"/>
  </r>
  <r>
    <x v="32"/>
    <x v="3"/>
    <s v="Customers"/>
    <x v="7"/>
    <n v="0"/>
    <n v="0"/>
    <n v="0"/>
  </r>
  <r>
    <x v="32"/>
    <x v="4"/>
    <s v="Connections"/>
    <x v="8"/>
    <n v="0"/>
    <n v="0"/>
    <n v="0"/>
  </r>
  <r>
    <x v="32"/>
    <x v="4"/>
    <s v="Connections"/>
    <x v="0"/>
    <n v="51326.6"/>
    <n v="541972.80000000005"/>
    <n v="1471.68"/>
  </r>
  <r>
    <x v="32"/>
    <x v="4"/>
    <s v="Connections"/>
    <x v="1"/>
    <n v="977047.34"/>
    <n v="16623912.16"/>
    <n v="46618.69"/>
  </r>
  <r>
    <x v="32"/>
    <x v="4"/>
    <s v="Connections"/>
    <x v="2"/>
    <n v="162456.26"/>
    <n v="5501897.5099999998"/>
    <n v="0"/>
  </r>
  <r>
    <x v="32"/>
    <x v="4"/>
    <s v="Customers"/>
    <x v="3"/>
    <n v="9281934.8599999994"/>
    <n v="395444421.75"/>
    <n v="0"/>
  </r>
  <r>
    <x v="32"/>
    <x v="4"/>
    <s v="Customers"/>
    <x v="4"/>
    <n v="13644603.6"/>
    <n v="1491318395.1500001"/>
    <n v="3896647.7"/>
  </r>
  <r>
    <x v="32"/>
    <x v="4"/>
    <s v="Customers"/>
    <x v="6"/>
    <n v="42826304.329999998"/>
    <n v="1099830560.04"/>
    <n v="0"/>
  </r>
  <r>
    <x v="32"/>
    <x v="4"/>
    <s v="Customers"/>
    <x v="7"/>
    <n v="0"/>
    <n v="0"/>
    <n v="0"/>
  </r>
  <r>
    <x v="32"/>
    <x v="5"/>
    <s v="Connections"/>
    <x v="8"/>
    <n v="0"/>
    <n v="0"/>
    <n v="0"/>
  </r>
  <r>
    <x v="32"/>
    <x v="5"/>
    <s v="Connections"/>
    <x v="0"/>
    <n v="51658.16"/>
    <n v="534360.18999999994"/>
    <n v="1451.52"/>
  </r>
  <r>
    <x v="32"/>
    <x v="5"/>
    <s v="Connections"/>
    <x v="1"/>
    <n v="973528.79"/>
    <n v="16908317.239999998"/>
    <n v="47272.4"/>
  </r>
  <r>
    <x v="32"/>
    <x v="5"/>
    <s v="Connections"/>
    <x v="2"/>
    <n v="158197.14000000001"/>
    <n v="5417919.1600000001"/>
    <n v="0"/>
  </r>
  <r>
    <x v="32"/>
    <x v="5"/>
    <s v="Customers"/>
    <x v="3"/>
    <n v="9665015.3000000007"/>
    <n v="374492024.29000002"/>
    <n v="0"/>
  </r>
  <r>
    <x v="32"/>
    <x v="5"/>
    <s v="Customers"/>
    <x v="4"/>
    <n v="14358345.949999999"/>
    <n v="1408022477.4200001"/>
    <n v="3675013.82"/>
  </r>
  <r>
    <x v="32"/>
    <x v="5"/>
    <s v="Customers"/>
    <x v="6"/>
    <n v="44271919.310000002"/>
    <n v="1174570750.6600001"/>
    <n v="0"/>
  </r>
  <r>
    <x v="32"/>
    <x v="5"/>
    <s v="Customers"/>
    <x v="7"/>
    <n v="0"/>
    <n v="0"/>
    <n v="0"/>
  </r>
  <r>
    <x v="32"/>
    <x v="6"/>
    <s v="Connections"/>
    <x v="8"/>
    <n v="0"/>
    <n v="0"/>
    <n v="0"/>
  </r>
  <r>
    <x v="32"/>
    <x v="6"/>
    <s v="Connections"/>
    <x v="0"/>
    <n v="52066.5"/>
    <n v="527622.99"/>
    <n v="1433.74"/>
  </r>
  <r>
    <x v="32"/>
    <x v="6"/>
    <s v="Connections"/>
    <x v="1"/>
    <n v="1070788.23"/>
    <n v="16882808.73"/>
    <n v="47347.97"/>
  </r>
  <r>
    <x v="32"/>
    <x v="6"/>
    <s v="Connections"/>
    <x v="2"/>
    <n v="159085.38"/>
    <n v="5430915.0999999996"/>
    <n v="0"/>
  </r>
  <r>
    <x v="32"/>
    <x v="6"/>
    <s v="Customers"/>
    <x v="3"/>
    <n v="9852297.4000000004"/>
    <n v="380707662.25999999"/>
    <n v="0"/>
  </r>
  <r>
    <x v="32"/>
    <x v="6"/>
    <s v="Customers"/>
    <x v="4"/>
    <n v="14002441.85"/>
    <n v="1410758031.5999999"/>
    <n v="3890707.18"/>
  </r>
  <r>
    <x v="32"/>
    <x v="6"/>
    <s v="Customers"/>
    <x v="6"/>
    <n v="46222044.990000002"/>
    <n v="1182331247.8499999"/>
    <n v="0"/>
  </r>
  <r>
    <x v="32"/>
    <x v="6"/>
    <s v="Customers"/>
    <x v="7"/>
    <n v="0"/>
    <n v="0"/>
    <n v="0"/>
  </r>
  <r>
    <x v="32"/>
    <x v="7"/>
    <s v="Connections"/>
    <x v="8"/>
    <n v="0"/>
    <n v="0"/>
    <n v="0"/>
  </r>
  <r>
    <x v="32"/>
    <x v="7"/>
    <s v="Connections"/>
    <x v="0"/>
    <n v="56081.2"/>
    <n v="527158.38"/>
    <n v="1476.31"/>
  </r>
  <r>
    <x v="32"/>
    <x v="7"/>
    <s v="Connections"/>
    <x v="1"/>
    <n v="1294329.2"/>
    <n v="17000378.43"/>
    <n v="47683.41"/>
  </r>
  <r>
    <x v="32"/>
    <x v="7"/>
    <s v="Connections"/>
    <x v="2"/>
    <n v="178935.58"/>
    <n v="5441240.0700000003"/>
    <n v="0"/>
  </r>
  <r>
    <x v="32"/>
    <x v="7"/>
    <s v="Customers"/>
    <x v="3"/>
    <n v="10380139.699999999"/>
    <n v="411990624.44"/>
    <n v="0"/>
  </r>
  <r>
    <x v="32"/>
    <x v="7"/>
    <s v="Customers"/>
    <x v="4"/>
    <n v="14238543.32"/>
    <n v="1459098505.8"/>
    <n v="3872074.39"/>
  </r>
  <r>
    <x v="32"/>
    <x v="7"/>
    <s v="Customers"/>
    <x v="6"/>
    <n v="49086805.530000001"/>
    <n v="1182228014.97"/>
    <n v="0"/>
  </r>
  <r>
    <x v="32"/>
    <x v="7"/>
    <s v="Customers"/>
    <x v="7"/>
    <n v="0"/>
    <n v="0"/>
    <n v="0"/>
  </r>
  <r>
    <x v="32"/>
    <x v="8"/>
    <s v="Connections"/>
    <x v="8"/>
    <n v="0"/>
    <n v="0"/>
    <n v="0"/>
  </r>
  <r>
    <x v="32"/>
    <x v="8"/>
    <s v="Connections"/>
    <x v="0"/>
    <n v="57901.78"/>
    <n v="522704.45"/>
    <n v="1417.84"/>
  </r>
  <r>
    <x v="32"/>
    <x v="8"/>
    <s v="Connections"/>
    <x v="1"/>
    <n v="1361682.9"/>
    <n v="17184523.530000001"/>
    <n v="48191.71"/>
  </r>
  <r>
    <x v="32"/>
    <x v="8"/>
    <s v="Connections"/>
    <x v="2"/>
    <n v="191021.68"/>
    <n v="5454632.8300000001"/>
    <n v="0"/>
  </r>
  <r>
    <x v="32"/>
    <x v="8"/>
    <s v="Customers"/>
    <x v="3"/>
    <n v="10653549.449999999"/>
    <n v="400460500.91000003"/>
    <n v="0"/>
  </r>
  <r>
    <x v="32"/>
    <x v="8"/>
    <s v="Customers"/>
    <x v="4"/>
    <n v="14602212.369999999"/>
    <n v="1453629176.8900001"/>
    <n v="3833494.8"/>
  </r>
  <r>
    <x v="32"/>
    <x v="8"/>
    <s v="Customers"/>
    <x v="6"/>
    <n v="51397733.719999999"/>
    <n v="1133940024.1099999"/>
    <n v="0"/>
  </r>
  <r>
    <x v="32"/>
    <x v="8"/>
    <s v="Customers"/>
    <x v="7"/>
    <n v="0"/>
    <n v="0"/>
    <n v="0"/>
  </r>
  <r>
    <x v="33"/>
    <x v="0"/>
    <s v="Connections"/>
    <x v="8"/>
    <n v="0"/>
    <n v="0"/>
    <n v="0"/>
  </r>
  <r>
    <x v="33"/>
    <x v="0"/>
    <s v="Connections"/>
    <x v="0"/>
    <n v="14698.16"/>
    <n v="150941"/>
    <n v="419"/>
  </r>
  <r>
    <x v="33"/>
    <x v="0"/>
    <s v="Connections"/>
    <x v="1"/>
    <n v="265728.65999999997"/>
    <n v="7617578"/>
    <n v="21372"/>
  </r>
  <r>
    <x v="33"/>
    <x v="0"/>
    <s v="Connections"/>
    <x v="2"/>
    <n v="48948"/>
    <n v="1188593"/>
    <n v="0"/>
  </r>
  <r>
    <x v="33"/>
    <x v="0"/>
    <s v="Customers"/>
    <x v="3"/>
    <n v="2059879.74"/>
    <n v="89184096"/>
    <n v="0"/>
  </r>
  <r>
    <x v="33"/>
    <x v="0"/>
    <s v="Customers"/>
    <x v="4"/>
    <n v="2357075.09"/>
    <n v="316443121"/>
    <n v="808263"/>
  </r>
  <r>
    <x v="33"/>
    <x v="0"/>
    <s v="Customers"/>
    <x v="5"/>
    <n v="700048.36"/>
    <n v="135321174"/>
    <n v="253386"/>
  </r>
  <r>
    <x v="33"/>
    <x v="0"/>
    <s v="Customers"/>
    <x v="6"/>
    <n v="10395434.27"/>
    <n v="298391164"/>
    <n v="0"/>
  </r>
  <r>
    <x v="33"/>
    <x v="0"/>
    <s v="Customers"/>
    <x v="7"/>
    <n v="0"/>
    <n v="0"/>
    <n v="0"/>
  </r>
  <r>
    <x v="33"/>
    <x v="1"/>
    <s v="Connections"/>
    <x v="8"/>
    <n v="0"/>
    <n v="0"/>
    <n v="0"/>
  </r>
  <r>
    <x v="33"/>
    <x v="1"/>
    <s v="Connections"/>
    <x v="0"/>
    <n v="17752.82"/>
    <n v="150512"/>
    <n v="418"/>
  </r>
  <r>
    <x v="33"/>
    <x v="1"/>
    <s v="Connections"/>
    <x v="1"/>
    <n v="295157.3"/>
    <n v="7798043"/>
    <n v="21693"/>
  </r>
  <r>
    <x v="33"/>
    <x v="1"/>
    <s v="Connections"/>
    <x v="2"/>
    <n v="38773.47"/>
    <n v="1113107"/>
    <n v="0"/>
  </r>
  <r>
    <x v="33"/>
    <x v="1"/>
    <s v="Customers"/>
    <x v="3"/>
    <n v="2062522.27"/>
    <n v="88447665"/>
    <n v="0"/>
  </r>
  <r>
    <x v="33"/>
    <x v="1"/>
    <s v="Customers"/>
    <x v="4"/>
    <n v="2442671.71"/>
    <n v="329680831"/>
    <n v="831640"/>
  </r>
  <r>
    <x v="33"/>
    <x v="1"/>
    <s v="Customers"/>
    <x v="5"/>
    <n v="592559.89"/>
    <n v="138669504"/>
    <n v="259410"/>
  </r>
  <r>
    <x v="33"/>
    <x v="1"/>
    <s v="Customers"/>
    <x v="6"/>
    <n v="10878467.43"/>
    <n v="309700786"/>
    <n v="0"/>
  </r>
  <r>
    <x v="33"/>
    <x v="1"/>
    <s v="Customers"/>
    <x v="7"/>
    <n v="0"/>
    <n v="0"/>
    <n v="0"/>
  </r>
  <r>
    <x v="33"/>
    <x v="2"/>
    <s v="Connections"/>
    <x v="8"/>
    <n v="0"/>
    <n v="0"/>
    <n v="0"/>
  </r>
  <r>
    <x v="33"/>
    <x v="2"/>
    <s v="Connections"/>
    <x v="0"/>
    <n v="25092.81"/>
    <n v="148354"/>
    <n v="412"/>
  </r>
  <r>
    <x v="33"/>
    <x v="2"/>
    <s v="Connections"/>
    <x v="1"/>
    <n v="334973.96000000002"/>
    <n v="7758775"/>
    <n v="21901"/>
  </r>
  <r>
    <x v="33"/>
    <x v="2"/>
    <s v="Connections"/>
    <x v="2"/>
    <n v="40585.25"/>
    <n v="1094954"/>
    <n v="0"/>
  </r>
  <r>
    <x v="33"/>
    <x v="2"/>
    <s v="Customers"/>
    <x v="3"/>
    <n v="2015660.69"/>
    <n v="82579648"/>
    <n v="0"/>
  </r>
  <r>
    <x v="33"/>
    <x v="2"/>
    <s v="Customers"/>
    <x v="4"/>
    <n v="2686301.22"/>
    <n v="339980267"/>
    <n v="857685"/>
  </r>
  <r>
    <x v="33"/>
    <x v="2"/>
    <s v="Customers"/>
    <x v="5"/>
    <n v="433802.28"/>
    <n v="136201086"/>
    <n v="263695"/>
  </r>
  <r>
    <x v="33"/>
    <x v="2"/>
    <s v="Customers"/>
    <x v="6"/>
    <n v="11078753.640000001"/>
    <n v="294216630"/>
    <n v="0"/>
  </r>
  <r>
    <x v="33"/>
    <x v="2"/>
    <s v="Customers"/>
    <x v="7"/>
    <n v="0"/>
    <n v="0"/>
    <n v="0"/>
  </r>
  <r>
    <x v="33"/>
    <x v="3"/>
    <s v="Connections"/>
    <x v="8"/>
    <n v="0"/>
    <n v="0"/>
    <n v="0"/>
  </r>
  <r>
    <x v="33"/>
    <x v="3"/>
    <s v="Connections"/>
    <x v="0"/>
    <n v="25960"/>
    <n v="145023"/>
    <n v="403"/>
  </r>
  <r>
    <x v="33"/>
    <x v="3"/>
    <s v="Connections"/>
    <x v="1"/>
    <n v="332177"/>
    <n v="7837155"/>
    <n v="21867"/>
  </r>
  <r>
    <x v="33"/>
    <x v="3"/>
    <s v="Connections"/>
    <x v="2"/>
    <n v="40473"/>
    <n v="1093623"/>
    <n v="0"/>
  </r>
  <r>
    <x v="33"/>
    <x v="3"/>
    <s v="Customers"/>
    <x v="3"/>
    <n v="2086995"/>
    <n v="85963482"/>
    <n v="0"/>
  </r>
  <r>
    <x v="33"/>
    <x v="3"/>
    <s v="Customers"/>
    <x v="4"/>
    <n v="2701282"/>
    <n v="356085849"/>
    <n v="888065"/>
  </r>
  <r>
    <x v="33"/>
    <x v="3"/>
    <s v="Customers"/>
    <x v="5"/>
    <n v="493059"/>
    <n v="137135098"/>
    <n v="268937"/>
  </r>
  <r>
    <x v="33"/>
    <x v="3"/>
    <s v="Customers"/>
    <x v="6"/>
    <n v="11971828"/>
    <n v="323715325"/>
    <n v="0"/>
  </r>
  <r>
    <x v="33"/>
    <x v="3"/>
    <s v="Customers"/>
    <x v="7"/>
    <n v="0"/>
    <n v="0"/>
    <n v="0"/>
  </r>
  <r>
    <x v="33"/>
    <x v="4"/>
    <s v="Connections"/>
    <x v="8"/>
    <n v="0"/>
    <n v="0"/>
    <n v="0"/>
  </r>
  <r>
    <x v="33"/>
    <x v="4"/>
    <s v="Connections"/>
    <x v="0"/>
    <n v="32185"/>
    <n v="144799"/>
    <n v="410"/>
  </r>
  <r>
    <x v="33"/>
    <x v="4"/>
    <s v="Connections"/>
    <x v="1"/>
    <n v="302111"/>
    <n v="6707353"/>
    <n v="18723"/>
  </r>
  <r>
    <x v="33"/>
    <x v="4"/>
    <s v="Connections"/>
    <x v="2"/>
    <n v="37102"/>
    <n v="1076380"/>
    <n v="0"/>
  </r>
  <r>
    <x v="33"/>
    <x v="4"/>
    <s v="Customers"/>
    <x v="3"/>
    <n v="2084905"/>
    <n v="84295111"/>
    <n v="0"/>
  </r>
  <r>
    <x v="33"/>
    <x v="4"/>
    <s v="Customers"/>
    <x v="4"/>
    <n v="2737769"/>
    <n v="358859064"/>
    <n v="889288"/>
  </r>
  <r>
    <x v="33"/>
    <x v="4"/>
    <s v="Customers"/>
    <x v="5"/>
    <n v="518613"/>
    <n v="143005781"/>
    <n v="282022"/>
  </r>
  <r>
    <x v="33"/>
    <x v="4"/>
    <s v="Customers"/>
    <x v="6"/>
    <n v="12490788"/>
    <n v="318352600"/>
    <n v="0"/>
  </r>
  <r>
    <x v="33"/>
    <x v="4"/>
    <s v="Customers"/>
    <x v="7"/>
    <n v="0"/>
    <n v="0"/>
    <n v="0"/>
  </r>
  <r>
    <x v="33"/>
    <x v="5"/>
    <s v="Connections"/>
    <x v="8"/>
    <n v="0"/>
    <n v="0"/>
    <n v="0"/>
  </r>
  <r>
    <x v="33"/>
    <x v="5"/>
    <s v="Connections"/>
    <x v="0"/>
    <n v="31023"/>
    <n v="143264"/>
    <n v="398"/>
  </r>
  <r>
    <x v="33"/>
    <x v="5"/>
    <s v="Connections"/>
    <x v="1"/>
    <n v="265535"/>
    <n v="5438441"/>
    <n v="15143"/>
  </r>
  <r>
    <x v="33"/>
    <x v="5"/>
    <s v="Connections"/>
    <x v="2"/>
    <n v="41075"/>
    <n v="1067874"/>
    <n v="0"/>
  </r>
  <r>
    <x v="33"/>
    <x v="5"/>
    <s v="Customers"/>
    <x v="3"/>
    <n v="2044937"/>
    <n v="79948300"/>
    <n v="0"/>
  </r>
  <r>
    <x v="33"/>
    <x v="5"/>
    <s v="Customers"/>
    <x v="4"/>
    <n v="2713946"/>
    <n v="342539898"/>
    <n v="846138"/>
  </r>
  <r>
    <x v="33"/>
    <x v="5"/>
    <s v="Customers"/>
    <x v="5"/>
    <n v="519147"/>
    <n v="129192650"/>
    <n v="268251"/>
  </r>
  <r>
    <x v="33"/>
    <x v="5"/>
    <s v="Customers"/>
    <x v="6"/>
    <n v="12983348"/>
    <n v="355465653"/>
    <n v="0"/>
  </r>
  <r>
    <x v="33"/>
    <x v="5"/>
    <s v="Customers"/>
    <x v="7"/>
    <n v="0"/>
    <n v="0"/>
    <n v="0"/>
  </r>
  <r>
    <x v="33"/>
    <x v="6"/>
    <s v="Connections"/>
    <x v="8"/>
    <n v="0"/>
    <n v="0"/>
    <n v="0"/>
  </r>
  <r>
    <x v="33"/>
    <x v="6"/>
    <s v="Connections"/>
    <x v="0"/>
    <n v="31025"/>
    <n v="142340"/>
    <n v="395"/>
  </r>
  <r>
    <x v="33"/>
    <x v="6"/>
    <s v="Connections"/>
    <x v="1"/>
    <n v="372720"/>
    <n v="5029763"/>
    <n v="14019"/>
  </r>
  <r>
    <x v="33"/>
    <x v="6"/>
    <s v="Connections"/>
    <x v="2"/>
    <n v="41580"/>
    <n v="1036286"/>
    <n v="0"/>
  </r>
  <r>
    <x v="33"/>
    <x v="6"/>
    <s v="Customers"/>
    <x v="3"/>
    <n v="2638484"/>
    <n v="85351867"/>
    <n v="0"/>
  </r>
  <r>
    <x v="33"/>
    <x v="6"/>
    <s v="Customers"/>
    <x v="4"/>
    <n v="3082742"/>
    <n v="350335971"/>
    <n v="843730"/>
  </r>
  <r>
    <x v="33"/>
    <x v="6"/>
    <s v="Customers"/>
    <x v="5"/>
    <n v="607939"/>
    <n v="137745508"/>
    <n v="279213"/>
  </r>
  <r>
    <x v="33"/>
    <x v="6"/>
    <s v="Customers"/>
    <x v="6"/>
    <n v="13304377"/>
    <n v="359601303"/>
    <n v="0"/>
  </r>
  <r>
    <x v="33"/>
    <x v="6"/>
    <s v="Customers"/>
    <x v="7"/>
    <n v="0"/>
    <n v="0"/>
    <n v="0"/>
  </r>
  <r>
    <x v="33"/>
    <x v="7"/>
    <s v="Connections"/>
    <x v="8"/>
    <n v="0"/>
    <n v="0"/>
    <n v="0"/>
  </r>
  <r>
    <x v="33"/>
    <x v="7"/>
    <s v="Connections"/>
    <x v="0"/>
    <n v="33471"/>
    <n v="143332"/>
    <n v="410"/>
  </r>
  <r>
    <x v="33"/>
    <x v="7"/>
    <s v="Connections"/>
    <x v="1"/>
    <n v="309421"/>
    <n v="5078088"/>
    <n v="14167"/>
  </r>
  <r>
    <x v="33"/>
    <x v="7"/>
    <s v="Connections"/>
    <x v="2"/>
    <n v="40361"/>
    <n v="1005704"/>
    <n v="0"/>
  </r>
  <r>
    <x v="33"/>
    <x v="7"/>
    <s v="Customers"/>
    <x v="3"/>
    <n v="2550390"/>
    <n v="92037989"/>
    <n v="0"/>
  </r>
  <r>
    <x v="33"/>
    <x v="7"/>
    <s v="Customers"/>
    <x v="4"/>
    <n v="2954337"/>
    <n v="364054865"/>
    <n v="881329"/>
  </r>
  <r>
    <x v="33"/>
    <x v="7"/>
    <s v="Customers"/>
    <x v="5"/>
    <n v="574584"/>
    <n v="133076909"/>
    <n v="283485"/>
  </r>
  <r>
    <x v="33"/>
    <x v="7"/>
    <s v="Customers"/>
    <x v="6"/>
    <n v="13580475"/>
    <n v="362243801"/>
    <n v="0"/>
  </r>
  <r>
    <x v="33"/>
    <x v="7"/>
    <s v="Customers"/>
    <x v="7"/>
    <n v="0"/>
    <n v="0"/>
    <n v="0"/>
  </r>
  <r>
    <x v="33"/>
    <x v="8"/>
    <s v="Connections"/>
    <x v="8"/>
    <n v="0"/>
    <n v="0"/>
    <n v="0"/>
  </r>
  <r>
    <x v="33"/>
    <x v="8"/>
    <s v="Connections"/>
    <x v="0"/>
    <n v="37208.120000000003"/>
    <n v="141340"/>
    <n v="393"/>
  </r>
  <r>
    <x v="33"/>
    <x v="8"/>
    <s v="Connections"/>
    <x v="1"/>
    <n v="271307.84999999998"/>
    <n v="4910178"/>
    <n v="14820"/>
  </r>
  <r>
    <x v="33"/>
    <x v="8"/>
    <s v="Connections"/>
    <x v="2"/>
    <n v="49397.86"/>
    <n v="995275"/>
    <n v="0"/>
  </r>
  <r>
    <x v="33"/>
    <x v="8"/>
    <s v="Customers"/>
    <x v="3"/>
    <n v="2707715.8"/>
    <n v="91824612"/>
    <n v="0"/>
  </r>
  <r>
    <x v="33"/>
    <x v="8"/>
    <s v="Customers"/>
    <x v="4"/>
    <n v="3321729.05"/>
    <n v="358913470"/>
    <n v="957477"/>
  </r>
  <r>
    <x v="33"/>
    <x v="8"/>
    <s v="Customers"/>
    <x v="5"/>
    <n v="631391.31000000006"/>
    <n v="134254127"/>
    <n v="309714"/>
  </r>
  <r>
    <x v="33"/>
    <x v="8"/>
    <s v="Customers"/>
    <x v="6"/>
    <n v="15761852.25"/>
    <n v="357626292"/>
    <n v="0"/>
  </r>
  <r>
    <x v="33"/>
    <x v="8"/>
    <s v="Customers"/>
    <x v="7"/>
    <n v="0"/>
    <n v="0"/>
    <n v="0"/>
  </r>
  <r>
    <x v="34"/>
    <x v="0"/>
    <s v="Connections"/>
    <x v="8"/>
    <n v="0"/>
    <n v="0"/>
    <n v="0"/>
  </r>
  <r>
    <x v="34"/>
    <x v="0"/>
    <s v="Connections"/>
    <x v="0"/>
    <n v="24309.63"/>
    <n v="286012"/>
    <n v="820"/>
  </r>
  <r>
    <x v="34"/>
    <x v="0"/>
    <s v="Connections"/>
    <x v="1"/>
    <n v="578647.69999999995"/>
    <n v="4151766"/>
    <n v="16277.72"/>
  </r>
  <r>
    <x v="34"/>
    <x v="0"/>
    <s v="Connections"/>
    <x v="2"/>
    <n v="33250.92"/>
    <n v="711650.96"/>
    <n v="0"/>
  </r>
  <r>
    <x v="34"/>
    <x v="0"/>
    <s v="Customers"/>
    <x v="3"/>
    <n v="3449410.3"/>
    <n v="116113172"/>
    <n v="0"/>
  </r>
  <r>
    <x v="34"/>
    <x v="0"/>
    <s v="Customers"/>
    <x v="4"/>
    <n v="4346041.92"/>
    <n v="393874816.00999999"/>
    <n v="992097.8"/>
  </r>
  <r>
    <x v="34"/>
    <x v="0"/>
    <s v="Customers"/>
    <x v="5"/>
    <n v="0"/>
    <n v="0"/>
    <n v="0"/>
  </r>
  <r>
    <x v="34"/>
    <x v="0"/>
    <s v="Customers"/>
    <x v="6"/>
    <n v="11845244.98"/>
    <n v="325391766"/>
    <n v="0"/>
  </r>
  <r>
    <x v="34"/>
    <x v="0"/>
    <s v="Customers"/>
    <x v="7"/>
    <n v="0"/>
    <n v="0"/>
    <n v="0"/>
  </r>
  <r>
    <x v="34"/>
    <x v="1"/>
    <s v="Connections"/>
    <x v="8"/>
    <n v="0"/>
    <n v="0"/>
    <n v="0"/>
  </r>
  <r>
    <x v="34"/>
    <x v="1"/>
    <s v="Connections"/>
    <x v="0"/>
    <n v="24718.29"/>
    <n v="287405"/>
    <n v="798"/>
  </r>
  <r>
    <x v="34"/>
    <x v="1"/>
    <s v="Connections"/>
    <x v="1"/>
    <n v="554622.87"/>
    <n v="3224977.02"/>
    <n v="8800.2800000000007"/>
  </r>
  <r>
    <x v="34"/>
    <x v="1"/>
    <s v="Connections"/>
    <x v="2"/>
    <n v="21845.69"/>
    <n v="669403.74"/>
    <n v="0"/>
  </r>
  <r>
    <x v="34"/>
    <x v="1"/>
    <s v="Customers"/>
    <x v="3"/>
    <n v="3528213.66"/>
    <n v="110698455.04000001"/>
    <n v="0"/>
  </r>
  <r>
    <x v="34"/>
    <x v="1"/>
    <s v="Customers"/>
    <x v="4"/>
    <n v="4413768.05"/>
    <n v="392698593.41000003"/>
    <n v="1006741.56"/>
  </r>
  <r>
    <x v="34"/>
    <x v="1"/>
    <s v="Customers"/>
    <x v="5"/>
    <n v="0"/>
    <n v="0"/>
    <n v="0"/>
  </r>
  <r>
    <x v="34"/>
    <x v="1"/>
    <s v="Customers"/>
    <x v="6"/>
    <n v="12197284.779999999"/>
    <n v="315812814.25"/>
    <n v="0"/>
  </r>
  <r>
    <x v="34"/>
    <x v="1"/>
    <s v="Customers"/>
    <x v="7"/>
    <n v="0"/>
    <n v="0"/>
    <n v="0"/>
  </r>
  <r>
    <x v="34"/>
    <x v="2"/>
    <s v="Connections"/>
    <x v="8"/>
    <n v="0"/>
    <n v="0"/>
    <n v="0"/>
  </r>
  <r>
    <x v="34"/>
    <x v="2"/>
    <s v="Connections"/>
    <x v="0"/>
    <n v="15702"/>
    <n v="278160"/>
    <n v="773"/>
  </r>
  <r>
    <x v="34"/>
    <x v="2"/>
    <s v="Connections"/>
    <x v="1"/>
    <n v="578852.93000000005"/>
    <n v="3144029"/>
    <n v="8475.9599999999991"/>
  </r>
  <r>
    <x v="34"/>
    <x v="2"/>
    <s v="Connections"/>
    <x v="2"/>
    <n v="10231.08"/>
    <n v="661600"/>
    <n v="0"/>
  </r>
  <r>
    <x v="34"/>
    <x v="2"/>
    <s v="Customers"/>
    <x v="3"/>
    <n v="3201397.08"/>
    <n v="111368443"/>
    <n v="0"/>
  </r>
  <r>
    <x v="34"/>
    <x v="2"/>
    <s v="Customers"/>
    <x v="4"/>
    <n v="3729752.5"/>
    <n v="386532251.70999998"/>
    <n v="1027681.88"/>
  </r>
  <r>
    <x v="34"/>
    <x v="2"/>
    <s v="Customers"/>
    <x v="5"/>
    <n v="0"/>
    <n v="0"/>
    <n v="0"/>
  </r>
  <r>
    <x v="34"/>
    <x v="2"/>
    <s v="Customers"/>
    <x v="6"/>
    <n v="11372334"/>
    <n v="307167511"/>
    <n v="0"/>
  </r>
  <r>
    <x v="34"/>
    <x v="2"/>
    <s v="Customers"/>
    <x v="7"/>
    <n v="0"/>
    <n v="0"/>
    <n v="0"/>
  </r>
  <r>
    <x v="34"/>
    <x v="3"/>
    <s v="Connections"/>
    <x v="8"/>
    <n v="0"/>
    <n v="0"/>
    <n v="0"/>
  </r>
  <r>
    <x v="34"/>
    <x v="3"/>
    <s v="Connections"/>
    <x v="0"/>
    <n v="14603.52"/>
    <n v="275116"/>
    <n v="764"/>
  </r>
  <r>
    <x v="34"/>
    <x v="3"/>
    <s v="Connections"/>
    <x v="1"/>
    <n v="669199.1"/>
    <n v="3085054"/>
    <n v="8308"/>
  </r>
  <r>
    <x v="34"/>
    <x v="3"/>
    <s v="Connections"/>
    <x v="2"/>
    <n v="7598.32"/>
    <n v="947046"/>
    <n v="0"/>
  </r>
  <r>
    <x v="34"/>
    <x v="3"/>
    <s v="Customers"/>
    <x v="3"/>
    <n v="3939720.99"/>
    <n v="115923228"/>
    <n v="0"/>
  </r>
  <r>
    <x v="34"/>
    <x v="3"/>
    <s v="Customers"/>
    <x v="4"/>
    <n v="4865038.8499999996"/>
    <n v="392443679"/>
    <n v="904334"/>
  </r>
  <r>
    <x v="34"/>
    <x v="3"/>
    <s v="Customers"/>
    <x v="5"/>
    <n v="0"/>
    <n v="0"/>
    <n v="0"/>
  </r>
  <r>
    <x v="34"/>
    <x v="3"/>
    <s v="Customers"/>
    <x v="6"/>
    <n v="11968474.300000001"/>
    <n v="332824319"/>
    <n v="0"/>
  </r>
  <r>
    <x v="34"/>
    <x v="3"/>
    <s v="Customers"/>
    <x v="7"/>
    <n v="0"/>
    <n v="0"/>
    <n v="0"/>
  </r>
  <r>
    <x v="34"/>
    <x v="4"/>
    <s v="Connections"/>
    <x v="8"/>
    <n v="0"/>
    <n v="0"/>
    <n v="0"/>
  </r>
  <r>
    <x v="34"/>
    <x v="4"/>
    <s v="Connections"/>
    <x v="0"/>
    <n v="16741.55"/>
    <n v="269394"/>
    <n v="777"/>
  </r>
  <r>
    <x v="34"/>
    <x v="4"/>
    <s v="Connections"/>
    <x v="1"/>
    <n v="615858.94999999995"/>
    <n v="3074190"/>
    <n v="8507"/>
  </r>
  <r>
    <x v="34"/>
    <x v="4"/>
    <s v="Connections"/>
    <x v="2"/>
    <n v="6807.45"/>
    <n v="942615"/>
    <n v="0"/>
  </r>
  <r>
    <x v="34"/>
    <x v="4"/>
    <s v="Customers"/>
    <x v="3"/>
    <n v="3556975.85"/>
    <n v="111142850"/>
    <n v="0"/>
  </r>
  <r>
    <x v="34"/>
    <x v="4"/>
    <s v="Customers"/>
    <x v="4"/>
    <n v="4211227.5599999996"/>
    <n v="389079641"/>
    <n v="1003706"/>
  </r>
  <r>
    <x v="34"/>
    <x v="4"/>
    <s v="Customers"/>
    <x v="5"/>
    <n v="0"/>
    <n v="0"/>
    <n v="0"/>
  </r>
  <r>
    <x v="34"/>
    <x v="4"/>
    <s v="Customers"/>
    <x v="6"/>
    <n v="12840625.220000001"/>
    <n v="320084397"/>
    <n v="0"/>
  </r>
  <r>
    <x v="34"/>
    <x v="4"/>
    <s v="Customers"/>
    <x v="7"/>
    <n v="0"/>
    <n v="0"/>
    <n v="0"/>
  </r>
  <r>
    <x v="34"/>
    <x v="5"/>
    <s v="Connections"/>
    <x v="8"/>
    <n v="0"/>
    <n v="0"/>
    <n v="0"/>
  </r>
  <r>
    <x v="34"/>
    <x v="5"/>
    <s v="Connections"/>
    <x v="0"/>
    <n v="15294.93"/>
    <n v="65605.08"/>
    <n v="182.24"/>
  </r>
  <r>
    <x v="34"/>
    <x v="5"/>
    <s v="Connections"/>
    <x v="1"/>
    <n v="420710.73"/>
    <n v="2973754.35"/>
    <n v="1417.56"/>
  </r>
  <r>
    <x v="34"/>
    <x v="5"/>
    <s v="Connections"/>
    <x v="2"/>
    <n v="6627.69"/>
    <n v="949033.76"/>
    <n v="0"/>
  </r>
  <r>
    <x v="34"/>
    <x v="5"/>
    <s v="Customers"/>
    <x v="3"/>
    <n v="3601193.45"/>
    <n v="102705955"/>
    <n v="54771.33"/>
  </r>
  <r>
    <x v="34"/>
    <x v="5"/>
    <s v="Customers"/>
    <x v="4"/>
    <n v="4231520.22"/>
    <n v="367369467.77999997"/>
    <n v="914029.19"/>
  </r>
  <r>
    <x v="34"/>
    <x v="5"/>
    <s v="Customers"/>
    <x v="5"/>
    <n v="0"/>
    <n v="0"/>
    <n v="0"/>
  </r>
  <r>
    <x v="34"/>
    <x v="5"/>
    <s v="Customers"/>
    <x v="6"/>
    <n v="12514913.67"/>
    <n v="346294223"/>
    <n v="0"/>
  </r>
  <r>
    <x v="34"/>
    <x v="5"/>
    <s v="Customers"/>
    <x v="7"/>
    <n v="0"/>
    <n v="0"/>
    <n v="0"/>
  </r>
  <r>
    <x v="34"/>
    <x v="6"/>
    <s v="Connections"/>
    <x v="8"/>
    <n v="0"/>
    <n v="0"/>
    <n v="0"/>
  </r>
  <r>
    <x v="34"/>
    <x v="6"/>
    <s v="Connections"/>
    <x v="0"/>
    <n v="-9511.07"/>
    <n v="151891"/>
    <n v="254"/>
  </r>
  <r>
    <x v="34"/>
    <x v="6"/>
    <s v="Connections"/>
    <x v="1"/>
    <n v="-249048.52"/>
    <n v="2940304"/>
    <n v="8904"/>
  </r>
  <r>
    <x v="34"/>
    <x v="6"/>
    <s v="Connections"/>
    <x v="2"/>
    <n v="-347405.98"/>
    <n v="664037"/>
    <n v="0"/>
  </r>
  <r>
    <x v="34"/>
    <x v="6"/>
    <s v="Customers"/>
    <x v="3"/>
    <n v="-3186677.01"/>
    <n v="102481873"/>
    <n v="47529"/>
  </r>
  <r>
    <x v="34"/>
    <x v="6"/>
    <s v="Customers"/>
    <x v="4"/>
    <n v="-5113703.83"/>
    <n v="370926050"/>
    <n v="1055868"/>
  </r>
  <r>
    <x v="34"/>
    <x v="6"/>
    <s v="Customers"/>
    <x v="5"/>
    <n v="0"/>
    <n v="0"/>
    <n v="0"/>
  </r>
  <r>
    <x v="34"/>
    <x v="6"/>
    <s v="Customers"/>
    <x v="6"/>
    <n v="-14276991.02"/>
    <n v="341755892"/>
    <n v="12"/>
  </r>
  <r>
    <x v="34"/>
    <x v="6"/>
    <s v="Customers"/>
    <x v="7"/>
    <n v="0"/>
    <n v="0"/>
    <n v="0"/>
  </r>
  <r>
    <x v="34"/>
    <x v="7"/>
    <s v="Connections"/>
    <x v="8"/>
    <n v="0"/>
    <n v="0"/>
    <n v="0"/>
  </r>
  <r>
    <x v="34"/>
    <x v="7"/>
    <s v="Connections"/>
    <x v="0"/>
    <n v="15101.8"/>
    <n v="157151"/>
    <n v="0"/>
  </r>
  <r>
    <x v="34"/>
    <x v="7"/>
    <s v="Connections"/>
    <x v="1"/>
    <n v="243357.33"/>
    <n v="3017644"/>
    <n v="8357"/>
  </r>
  <r>
    <x v="34"/>
    <x v="7"/>
    <s v="Connections"/>
    <x v="2"/>
    <n v="457221.3"/>
    <n v="674235"/>
    <n v="0"/>
  </r>
  <r>
    <x v="34"/>
    <x v="7"/>
    <s v="Customers"/>
    <x v="3"/>
    <n v="3381479.54"/>
    <n v="114271521"/>
    <n v="30146"/>
  </r>
  <r>
    <x v="34"/>
    <x v="7"/>
    <s v="Customers"/>
    <x v="4"/>
    <n v="4835248.4800000004"/>
    <n v="379387980"/>
    <n v="960757"/>
  </r>
  <r>
    <x v="34"/>
    <x v="7"/>
    <s v="Customers"/>
    <x v="5"/>
    <n v="0"/>
    <n v="0"/>
    <n v="0"/>
  </r>
  <r>
    <x v="34"/>
    <x v="7"/>
    <s v="Customers"/>
    <x v="6"/>
    <n v="14925073.32"/>
    <n v="337710225"/>
    <n v="0"/>
  </r>
  <r>
    <x v="34"/>
    <x v="7"/>
    <s v="Customers"/>
    <x v="7"/>
    <n v="0"/>
    <n v="0"/>
    <n v="0"/>
  </r>
  <r>
    <x v="34"/>
    <x v="8"/>
    <s v="Connections"/>
    <x v="8"/>
    <n v="0"/>
    <n v="0"/>
    <n v="0"/>
  </r>
  <r>
    <x v="34"/>
    <x v="8"/>
    <s v="Connections"/>
    <x v="0"/>
    <n v="24544.47"/>
    <n v="157448.28"/>
    <n v="0"/>
  </r>
  <r>
    <x v="34"/>
    <x v="8"/>
    <s v="Connections"/>
    <x v="1"/>
    <n v="221713.1"/>
    <n v="3035646.21"/>
    <n v="8435.0400000000009"/>
  </r>
  <r>
    <x v="34"/>
    <x v="8"/>
    <s v="Connections"/>
    <x v="2"/>
    <n v="12803.64"/>
    <n v="686254"/>
    <n v="0"/>
  </r>
  <r>
    <x v="34"/>
    <x v="8"/>
    <s v="Customers"/>
    <x v="3"/>
    <n v="4262943.9400000004"/>
    <n v="118150880.28"/>
    <n v="0"/>
  </r>
  <r>
    <x v="34"/>
    <x v="8"/>
    <s v="Customers"/>
    <x v="4"/>
    <n v="5175750.8"/>
    <n v="367036456.19"/>
    <n v="929028.89"/>
  </r>
  <r>
    <x v="34"/>
    <x v="8"/>
    <s v="Customers"/>
    <x v="5"/>
    <n v="0"/>
    <n v="0"/>
    <n v="0"/>
  </r>
  <r>
    <x v="34"/>
    <x v="8"/>
    <s v="Customers"/>
    <x v="6"/>
    <n v="15329348.08"/>
    <n v="329153914.38"/>
    <n v="0"/>
  </r>
  <r>
    <x v="34"/>
    <x v="8"/>
    <s v="Customers"/>
    <x v="7"/>
    <n v="0"/>
    <n v="0"/>
    <n v="0"/>
  </r>
  <r>
    <x v="35"/>
    <x v="0"/>
    <s v="Connections"/>
    <x v="8"/>
    <n v="0"/>
    <n v="0"/>
    <n v="0"/>
  </r>
  <r>
    <x v="35"/>
    <x v="0"/>
    <s v="Connections"/>
    <x v="0"/>
    <n v="72684.81"/>
    <n v="255688"/>
    <n v="672"/>
  </r>
  <r>
    <x v="35"/>
    <x v="0"/>
    <s v="Connections"/>
    <x v="1"/>
    <n v="274105.90000000002"/>
    <n v="7092580"/>
    <n v="20270"/>
  </r>
  <r>
    <x v="35"/>
    <x v="0"/>
    <s v="Connections"/>
    <x v="2"/>
    <n v="105567.08"/>
    <n v="1583365"/>
    <n v="0"/>
  </r>
  <r>
    <x v="35"/>
    <x v="0"/>
    <s v="Customers"/>
    <x v="3"/>
    <n v="3967625.83"/>
    <n v="125782373"/>
    <n v="0"/>
  </r>
  <r>
    <x v="35"/>
    <x v="0"/>
    <s v="Customers"/>
    <x v="4"/>
    <n v="7228162.25"/>
    <n v="644165900"/>
    <n v="1640396"/>
  </r>
  <r>
    <x v="35"/>
    <x v="0"/>
    <s v="Customers"/>
    <x v="5"/>
    <n v="0"/>
    <n v="0"/>
    <n v="0"/>
  </r>
  <r>
    <x v="35"/>
    <x v="0"/>
    <s v="Customers"/>
    <x v="6"/>
    <n v="17632793.690000001"/>
    <n v="424304413"/>
    <n v="0"/>
  </r>
  <r>
    <x v="35"/>
    <x v="0"/>
    <s v="Customers"/>
    <x v="7"/>
    <n v="0"/>
    <n v="0"/>
    <n v="0"/>
  </r>
  <r>
    <x v="35"/>
    <x v="1"/>
    <s v="Connections"/>
    <x v="8"/>
    <n v="0"/>
    <n v="0"/>
    <n v="0"/>
  </r>
  <r>
    <x v="35"/>
    <x v="1"/>
    <s v="Connections"/>
    <x v="0"/>
    <n v="13030.99"/>
    <n v="214632"/>
    <n v="642.57000000000005"/>
  </r>
  <r>
    <x v="35"/>
    <x v="1"/>
    <s v="Connections"/>
    <x v="1"/>
    <n v="316915.65000000002"/>
    <n v="5019428"/>
    <n v="13925"/>
  </r>
  <r>
    <x v="35"/>
    <x v="1"/>
    <s v="Connections"/>
    <x v="2"/>
    <n v="112852.54"/>
    <n v="1544838"/>
    <n v="0"/>
  </r>
  <r>
    <x v="35"/>
    <x v="1"/>
    <s v="Customers"/>
    <x v="3"/>
    <n v="3791809.97"/>
    <n v="129793775"/>
    <n v="0"/>
  </r>
  <r>
    <x v="35"/>
    <x v="1"/>
    <s v="Customers"/>
    <x v="4"/>
    <n v="5837487.9199999999"/>
    <n v="641153142"/>
    <n v="1612467.25"/>
  </r>
  <r>
    <x v="35"/>
    <x v="1"/>
    <s v="Customers"/>
    <x v="5"/>
    <n v="0"/>
    <n v="0"/>
    <n v="0"/>
  </r>
  <r>
    <x v="35"/>
    <x v="1"/>
    <s v="Customers"/>
    <x v="6"/>
    <n v="18312455.93"/>
    <n v="438510555"/>
    <n v="0"/>
  </r>
  <r>
    <x v="35"/>
    <x v="1"/>
    <s v="Customers"/>
    <x v="7"/>
    <n v="0"/>
    <n v="0"/>
    <n v="0"/>
  </r>
  <r>
    <x v="35"/>
    <x v="2"/>
    <s v="Connections"/>
    <x v="8"/>
    <n v="0"/>
    <n v="0"/>
    <n v="0"/>
  </r>
  <r>
    <x v="35"/>
    <x v="2"/>
    <s v="Connections"/>
    <x v="0"/>
    <n v="80978.75"/>
    <n v="210487.91"/>
    <n v="645.54999999999995"/>
  </r>
  <r>
    <x v="35"/>
    <x v="2"/>
    <s v="Connections"/>
    <x v="1"/>
    <n v="254779.38"/>
    <n v="4481099"/>
    <n v="12517"/>
  </r>
  <r>
    <x v="35"/>
    <x v="2"/>
    <s v="Connections"/>
    <x v="2"/>
    <n v="109914.95"/>
    <n v="1535116"/>
    <n v="0"/>
  </r>
  <r>
    <x v="35"/>
    <x v="2"/>
    <s v="Customers"/>
    <x v="3"/>
    <n v="3868954.76"/>
    <n v="126405562.45999999"/>
    <n v="0"/>
  </r>
  <r>
    <x v="35"/>
    <x v="2"/>
    <s v="Customers"/>
    <x v="4"/>
    <n v="5978182.2199999997"/>
    <n v="625671011.84000003"/>
    <n v="1600330.51"/>
  </r>
  <r>
    <x v="35"/>
    <x v="2"/>
    <s v="Customers"/>
    <x v="5"/>
    <n v="0"/>
    <n v="0"/>
    <n v="0"/>
  </r>
  <r>
    <x v="35"/>
    <x v="2"/>
    <s v="Customers"/>
    <x v="6"/>
    <n v="18892613.789999999"/>
    <n v="409490463.02999997"/>
    <n v="0"/>
  </r>
  <r>
    <x v="35"/>
    <x v="2"/>
    <s v="Customers"/>
    <x v="7"/>
    <n v="0"/>
    <n v="0"/>
    <n v="0"/>
  </r>
  <r>
    <x v="35"/>
    <x v="3"/>
    <s v="Connections"/>
    <x v="8"/>
    <n v="0"/>
    <n v="0"/>
    <n v="0"/>
  </r>
  <r>
    <x v="35"/>
    <x v="3"/>
    <s v="Connections"/>
    <x v="0"/>
    <n v="79422.62"/>
    <n v="220524"/>
    <n v="650"/>
  </r>
  <r>
    <x v="35"/>
    <x v="3"/>
    <s v="Connections"/>
    <x v="1"/>
    <n v="257711.54"/>
    <n v="4494762"/>
    <n v="12519"/>
  </r>
  <r>
    <x v="35"/>
    <x v="3"/>
    <s v="Connections"/>
    <x v="2"/>
    <n v="107203.06"/>
    <n v="1530550"/>
    <n v="0"/>
  </r>
  <r>
    <x v="35"/>
    <x v="3"/>
    <s v="Customers"/>
    <x v="3"/>
    <n v="3914186.96"/>
    <n v="130540168"/>
    <n v="0"/>
  </r>
  <r>
    <x v="35"/>
    <x v="3"/>
    <s v="Customers"/>
    <x v="4"/>
    <n v="6165999.1299999999"/>
    <n v="636993888"/>
    <n v="1618428"/>
  </r>
  <r>
    <x v="35"/>
    <x v="3"/>
    <s v="Customers"/>
    <x v="5"/>
    <n v="0"/>
    <n v="0"/>
    <n v="0"/>
  </r>
  <r>
    <x v="35"/>
    <x v="3"/>
    <s v="Customers"/>
    <x v="6"/>
    <n v="19555578.440000001"/>
    <n v="449942760"/>
    <n v="0"/>
  </r>
  <r>
    <x v="35"/>
    <x v="3"/>
    <s v="Customers"/>
    <x v="7"/>
    <n v="0"/>
    <n v="0"/>
    <n v="0"/>
  </r>
  <r>
    <x v="35"/>
    <x v="4"/>
    <s v="Connections"/>
    <x v="8"/>
    <n v="0"/>
    <n v="0"/>
    <n v="0"/>
  </r>
  <r>
    <x v="35"/>
    <x v="4"/>
    <s v="Connections"/>
    <x v="0"/>
    <n v="84570.33"/>
    <n v="218186"/>
    <n v="923"/>
  </r>
  <r>
    <x v="35"/>
    <x v="4"/>
    <s v="Connections"/>
    <x v="1"/>
    <n v="109226.24000000001"/>
    <n v="4379324"/>
    <n v="12447"/>
  </r>
  <r>
    <x v="35"/>
    <x v="4"/>
    <s v="Connections"/>
    <x v="2"/>
    <n v="259439.58"/>
    <n v="1560915"/>
    <n v="0"/>
  </r>
  <r>
    <x v="35"/>
    <x v="4"/>
    <s v="Customers"/>
    <x v="3"/>
    <n v="3917773.9"/>
    <n v="126745089"/>
    <n v="0"/>
  </r>
  <r>
    <x v="35"/>
    <x v="4"/>
    <s v="Customers"/>
    <x v="4"/>
    <n v="6320654.1699999999"/>
    <n v="642357416"/>
    <n v="1639987"/>
  </r>
  <r>
    <x v="35"/>
    <x v="4"/>
    <s v="Customers"/>
    <x v="5"/>
    <n v="0"/>
    <n v="0"/>
    <n v="0"/>
  </r>
  <r>
    <x v="35"/>
    <x v="4"/>
    <s v="Customers"/>
    <x v="6"/>
    <n v="19823368.710000001"/>
    <n v="434759152"/>
    <n v="0"/>
  </r>
  <r>
    <x v="35"/>
    <x v="4"/>
    <s v="Customers"/>
    <x v="7"/>
    <n v="0"/>
    <n v="0"/>
    <n v="0"/>
  </r>
  <r>
    <x v="35"/>
    <x v="5"/>
    <s v="Connections"/>
    <x v="8"/>
    <n v="0"/>
    <n v="0"/>
    <n v="0"/>
  </r>
  <r>
    <x v="35"/>
    <x v="5"/>
    <s v="Connections"/>
    <x v="0"/>
    <n v="75634.100000000006"/>
    <n v="216493"/>
    <n v="620"/>
  </r>
  <r>
    <x v="35"/>
    <x v="5"/>
    <s v="Connections"/>
    <x v="1"/>
    <n v="362512.13"/>
    <n v="4511017"/>
    <n v="12463"/>
  </r>
  <r>
    <x v="35"/>
    <x v="5"/>
    <s v="Connections"/>
    <x v="2"/>
    <n v="109472.88"/>
    <n v="1516177"/>
    <n v="0"/>
  </r>
  <r>
    <x v="35"/>
    <x v="5"/>
    <s v="Customers"/>
    <x v="3"/>
    <n v="3858533.48"/>
    <n v="115387443"/>
    <n v="0"/>
  </r>
  <r>
    <x v="35"/>
    <x v="5"/>
    <s v="Customers"/>
    <x v="4"/>
    <n v="6077244.1100000003"/>
    <n v="554851365"/>
    <n v="1446082"/>
  </r>
  <r>
    <x v="35"/>
    <x v="5"/>
    <s v="Customers"/>
    <x v="5"/>
    <n v="0"/>
    <n v="0"/>
    <n v="0"/>
  </r>
  <r>
    <x v="35"/>
    <x v="5"/>
    <s v="Customers"/>
    <x v="6"/>
    <n v="20974309.539999999"/>
    <n v="472485022"/>
    <n v="0"/>
  </r>
  <r>
    <x v="35"/>
    <x v="5"/>
    <s v="Customers"/>
    <x v="7"/>
    <n v="0"/>
    <n v="0"/>
    <n v="0"/>
  </r>
  <r>
    <x v="35"/>
    <x v="6"/>
    <s v="Connections"/>
    <x v="8"/>
    <n v="29068.639999999999"/>
    <n v="6483805"/>
    <n v="8006"/>
  </r>
  <r>
    <x v="35"/>
    <x v="6"/>
    <s v="Connections"/>
    <x v="0"/>
    <n v="80220.41"/>
    <n v="212921"/>
    <n v="615"/>
  </r>
  <r>
    <x v="35"/>
    <x v="6"/>
    <s v="Connections"/>
    <x v="1"/>
    <n v="240859.73"/>
    <n v="4430642"/>
    <n v="12327"/>
  </r>
  <r>
    <x v="35"/>
    <x v="6"/>
    <s v="Connections"/>
    <x v="2"/>
    <n v="111645.02"/>
    <n v="1584895"/>
    <n v="0"/>
  </r>
  <r>
    <x v="35"/>
    <x v="6"/>
    <s v="Customers"/>
    <x v="3"/>
    <n v="4192706.6"/>
    <n v="123914381"/>
    <n v="0"/>
  </r>
  <r>
    <x v="35"/>
    <x v="6"/>
    <s v="Customers"/>
    <x v="4"/>
    <n v="6230231.9800000004"/>
    <n v="561831504"/>
    <n v="1474331"/>
  </r>
  <r>
    <x v="35"/>
    <x v="6"/>
    <s v="Customers"/>
    <x v="5"/>
    <n v="0"/>
    <n v="0"/>
    <n v="0"/>
  </r>
  <r>
    <x v="35"/>
    <x v="6"/>
    <s v="Customers"/>
    <x v="6"/>
    <n v="22046814.620000001"/>
    <n v="476357088"/>
    <n v="0"/>
  </r>
  <r>
    <x v="35"/>
    <x v="6"/>
    <s v="Customers"/>
    <x v="7"/>
    <n v="0"/>
    <n v="0"/>
    <n v="0"/>
  </r>
  <r>
    <x v="35"/>
    <x v="7"/>
    <s v="Connections"/>
    <x v="8"/>
    <n v="28824.18"/>
    <n v="6190824"/>
    <n v="7617.31"/>
  </r>
  <r>
    <x v="35"/>
    <x v="7"/>
    <s v="Connections"/>
    <x v="0"/>
    <n v="81012.37"/>
    <n v="214808"/>
    <n v="610.37"/>
  </r>
  <r>
    <x v="35"/>
    <x v="7"/>
    <s v="Connections"/>
    <x v="1"/>
    <n v="248093.06"/>
    <n v="4456669"/>
    <n v="12345.86"/>
  </r>
  <r>
    <x v="35"/>
    <x v="7"/>
    <s v="Connections"/>
    <x v="2"/>
    <n v="113331.72"/>
    <n v="1519469"/>
    <n v="0"/>
  </r>
  <r>
    <x v="35"/>
    <x v="7"/>
    <s v="Customers"/>
    <x v="3"/>
    <n v="4718810.32"/>
    <n v="143020860"/>
    <n v="0"/>
  </r>
  <r>
    <x v="35"/>
    <x v="7"/>
    <s v="Customers"/>
    <x v="4"/>
    <n v="6622591.6100000003"/>
    <n v="608851569"/>
    <n v="1586110.33"/>
  </r>
  <r>
    <x v="35"/>
    <x v="7"/>
    <s v="Customers"/>
    <x v="5"/>
    <n v="0"/>
    <n v="0"/>
    <n v="0"/>
  </r>
  <r>
    <x v="35"/>
    <x v="7"/>
    <s v="Customers"/>
    <x v="6"/>
    <n v="22993647.239999998"/>
    <n v="476726466"/>
    <n v="0"/>
  </r>
  <r>
    <x v="35"/>
    <x v="7"/>
    <s v="Customers"/>
    <x v="7"/>
    <n v="0"/>
    <n v="0"/>
    <n v="0"/>
  </r>
  <r>
    <x v="35"/>
    <x v="8"/>
    <s v="Connections"/>
    <x v="8"/>
    <n v="28539.01"/>
    <n v="5801465"/>
    <n v="7191"/>
  </r>
  <r>
    <x v="35"/>
    <x v="8"/>
    <s v="Connections"/>
    <x v="0"/>
    <n v="77612.23"/>
    <n v="203476.4"/>
    <n v="31.03"/>
  </r>
  <r>
    <x v="35"/>
    <x v="8"/>
    <s v="Connections"/>
    <x v="1"/>
    <n v="257261.03"/>
    <n v="4396781"/>
    <n v="12279"/>
  </r>
  <r>
    <x v="35"/>
    <x v="8"/>
    <s v="Connections"/>
    <x v="2"/>
    <n v="122220.59"/>
    <n v="1528545"/>
    <n v="0"/>
  </r>
  <r>
    <x v="35"/>
    <x v="8"/>
    <s v="Customers"/>
    <x v="3"/>
    <n v="4735633.29"/>
    <n v="133016697.39"/>
    <n v="0"/>
  </r>
  <r>
    <x v="35"/>
    <x v="8"/>
    <s v="Customers"/>
    <x v="4"/>
    <n v="7282313.9299999997"/>
    <n v="642053075.28999996"/>
    <n v="1675692.95"/>
  </r>
  <r>
    <x v="35"/>
    <x v="8"/>
    <s v="Customers"/>
    <x v="5"/>
    <n v="0"/>
    <n v="0"/>
    <n v="0"/>
  </r>
  <r>
    <x v="35"/>
    <x v="8"/>
    <s v="Customers"/>
    <x v="6"/>
    <n v="24083721.170000002"/>
    <n v="459771462.74000001"/>
    <n v="0"/>
  </r>
  <r>
    <x v="35"/>
    <x v="8"/>
    <s v="Customers"/>
    <x v="7"/>
    <n v="0"/>
    <n v="0"/>
    <n v="0"/>
  </r>
  <r>
    <x v="36"/>
    <x v="0"/>
    <s v="Connections"/>
    <x v="8"/>
    <n v="0"/>
    <n v="0"/>
    <n v="0"/>
  </r>
  <r>
    <x v="36"/>
    <x v="0"/>
    <s v="Connections"/>
    <x v="0"/>
    <n v="0"/>
    <n v="0"/>
    <n v="0"/>
  </r>
  <r>
    <x v="36"/>
    <x v="0"/>
    <s v="Connections"/>
    <x v="1"/>
    <n v="267284.40000000002"/>
    <n v="979420.94"/>
    <n v="2807"/>
  </r>
  <r>
    <x v="36"/>
    <x v="0"/>
    <s v="Connections"/>
    <x v="2"/>
    <n v="5394.71"/>
    <n v="245993.54"/>
    <n v="0"/>
  </r>
  <r>
    <x v="36"/>
    <x v="0"/>
    <s v="Customers"/>
    <x v="3"/>
    <n v="1084578.42"/>
    <n v="41712512.460000001"/>
    <n v="0"/>
  </r>
  <r>
    <x v="36"/>
    <x v="0"/>
    <s v="Customers"/>
    <x v="4"/>
    <n v="818758.47"/>
    <n v="83783450.810000002"/>
    <n v="210621"/>
  </r>
  <r>
    <x v="36"/>
    <x v="0"/>
    <s v="Customers"/>
    <x v="5"/>
    <n v="0"/>
    <n v="0"/>
    <n v="0"/>
  </r>
  <r>
    <x v="36"/>
    <x v="0"/>
    <s v="Customers"/>
    <x v="6"/>
    <n v="2483877"/>
    <n v="70322391.010000005"/>
    <n v="0"/>
  </r>
  <r>
    <x v="36"/>
    <x v="0"/>
    <s v="Customers"/>
    <x v="7"/>
    <n v="0"/>
    <n v="0"/>
    <n v="0"/>
  </r>
  <r>
    <x v="36"/>
    <x v="1"/>
    <s v="Connections"/>
    <x v="8"/>
    <n v="0"/>
    <n v="0"/>
    <n v="0"/>
  </r>
  <r>
    <x v="36"/>
    <x v="1"/>
    <s v="Connections"/>
    <x v="0"/>
    <n v="0"/>
    <n v="0"/>
    <n v="0"/>
  </r>
  <r>
    <x v="36"/>
    <x v="1"/>
    <s v="Connections"/>
    <x v="1"/>
    <n v="260761.06"/>
    <n v="850569.66"/>
    <n v="2397.9"/>
  </r>
  <r>
    <x v="36"/>
    <x v="1"/>
    <s v="Connections"/>
    <x v="2"/>
    <n v="2134.0700000000002"/>
    <n v="178577.7"/>
    <n v="0"/>
  </r>
  <r>
    <x v="36"/>
    <x v="1"/>
    <s v="Customers"/>
    <x v="3"/>
    <n v="1114648.02"/>
    <n v="42806409.159999996"/>
    <n v="0"/>
  </r>
  <r>
    <x v="36"/>
    <x v="1"/>
    <s v="Customers"/>
    <x v="4"/>
    <n v="835661.87"/>
    <n v="83544375.670000002"/>
    <n v="212809.8"/>
  </r>
  <r>
    <x v="36"/>
    <x v="1"/>
    <s v="Customers"/>
    <x v="5"/>
    <n v="0"/>
    <n v="0"/>
    <n v="0"/>
  </r>
  <r>
    <x v="36"/>
    <x v="1"/>
    <s v="Customers"/>
    <x v="6"/>
    <n v="2597708.89"/>
    <n v="72859328.829999998"/>
    <n v="0"/>
  </r>
  <r>
    <x v="36"/>
    <x v="1"/>
    <s v="Customers"/>
    <x v="7"/>
    <n v="0"/>
    <n v="0"/>
    <n v="0"/>
  </r>
  <r>
    <x v="36"/>
    <x v="2"/>
    <s v="Connections"/>
    <x v="8"/>
    <n v="0"/>
    <n v="0"/>
    <n v="0"/>
  </r>
  <r>
    <x v="36"/>
    <x v="2"/>
    <s v="Connections"/>
    <x v="0"/>
    <n v="0"/>
    <n v="0"/>
    <n v="0"/>
  </r>
  <r>
    <x v="36"/>
    <x v="2"/>
    <s v="Connections"/>
    <x v="1"/>
    <n v="271284.06"/>
    <n v="858843.55"/>
    <n v="2400.4"/>
  </r>
  <r>
    <x v="36"/>
    <x v="2"/>
    <s v="Connections"/>
    <x v="2"/>
    <n v="7674.38"/>
    <n v="250759.37"/>
    <n v="0"/>
  </r>
  <r>
    <x v="36"/>
    <x v="2"/>
    <s v="Customers"/>
    <x v="3"/>
    <n v="1097529.3"/>
    <n v="40733064.149999999"/>
    <n v="0"/>
  </r>
  <r>
    <x v="36"/>
    <x v="2"/>
    <s v="Customers"/>
    <x v="4"/>
    <n v="876153.75"/>
    <n v="84099297"/>
    <n v="212601.82"/>
  </r>
  <r>
    <x v="36"/>
    <x v="2"/>
    <s v="Customers"/>
    <x v="5"/>
    <n v="0"/>
    <n v="0"/>
    <n v="0"/>
  </r>
  <r>
    <x v="36"/>
    <x v="2"/>
    <s v="Customers"/>
    <x v="6"/>
    <n v="2731715.18"/>
    <n v="71017298.549999997"/>
    <n v="0"/>
  </r>
  <r>
    <x v="36"/>
    <x v="2"/>
    <s v="Customers"/>
    <x v="7"/>
    <n v="0"/>
    <n v="0"/>
    <n v="0"/>
  </r>
  <r>
    <x v="36"/>
    <x v="3"/>
    <s v="Connections"/>
    <x v="8"/>
    <n v="0"/>
    <n v="0"/>
    <n v="0"/>
  </r>
  <r>
    <x v="36"/>
    <x v="3"/>
    <s v="Connections"/>
    <x v="0"/>
    <n v="0"/>
    <n v="0"/>
    <n v="0"/>
  </r>
  <r>
    <x v="36"/>
    <x v="3"/>
    <s v="Connections"/>
    <x v="1"/>
    <n v="273882.71999999997"/>
    <n v="856925.37"/>
    <n v="2388.8000000000002"/>
  </r>
  <r>
    <x v="36"/>
    <x v="3"/>
    <s v="Connections"/>
    <x v="2"/>
    <n v="8627.6200000000008"/>
    <n v="264992.59000000003"/>
    <n v="0"/>
  </r>
  <r>
    <x v="36"/>
    <x v="3"/>
    <s v="Customers"/>
    <x v="3"/>
    <n v="1129405.67"/>
    <n v="42619952.450000003"/>
    <n v="0"/>
  </r>
  <r>
    <x v="36"/>
    <x v="3"/>
    <s v="Customers"/>
    <x v="4"/>
    <n v="947026.72"/>
    <n v="96791821.079999998"/>
    <n v="243710.8"/>
  </r>
  <r>
    <x v="36"/>
    <x v="3"/>
    <s v="Customers"/>
    <x v="5"/>
    <n v="0"/>
    <n v="0"/>
    <n v="0"/>
  </r>
  <r>
    <x v="36"/>
    <x v="3"/>
    <s v="Customers"/>
    <x v="6"/>
    <n v="2790242.43"/>
    <n v="76998170.200000003"/>
    <n v="0"/>
  </r>
  <r>
    <x v="36"/>
    <x v="3"/>
    <s v="Customers"/>
    <x v="7"/>
    <n v="0"/>
    <n v="0"/>
    <n v="0"/>
  </r>
  <r>
    <x v="36"/>
    <x v="4"/>
    <s v="Connections"/>
    <x v="8"/>
    <n v="0"/>
    <n v="0"/>
    <n v="0"/>
  </r>
  <r>
    <x v="36"/>
    <x v="4"/>
    <s v="Connections"/>
    <x v="0"/>
    <n v="0"/>
    <n v="0"/>
    <n v="0"/>
  </r>
  <r>
    <x v="36"/>
    <x v="4"/>
    <s v="Connections"/>
    <x v="1"/>
    <n v="292682.13"/>
    <n v="854489.36"/>
    <n v="2390"/>
  </r>
  <r>
    <x v="36"/>
    <x v="4"/>
    <s v="Connections"/>
    <x v="2"/>
    <n v="8417.6"/>
    <n v="254507.89"/>
    <n v="0"/>
  </r>
  <r>
    <x v="36"/>
    <x v="4"/>
    <s v="Customers"/>
    <x v="3"/>
    <n v="1174117.1599999999"/>
    <n v="42102477.240000002"/>
    <n v="0"/>
  </r>
  <r>
    <x v="36"/>
    <x v="4"/>
    <s v="Customers"/>
    <x v="4"/>
    <n v="1019470.52"/>
    <n v="93826101.209999993"/>
    <n v="244870.7"/>
  </r>
  <r>
    <x v="36"/>
    <x v="4"/>
    <s v="Customers"/>
    <x v="6"/>
    <n v="2819516.14"/>
    <n v="75007657.650000006"/>
    <n v="0"/>
  </r>
  <r>
    <x v="36"/>
    <x v="4"/>
    <s v="Customers"/>
    <x v="7"/>
    <n v="0"/>
    <n v="0"/>
    <n v="0"/>
  </r>
  <r>
    <x v="36"/>
    <x v="5"/>
    <s v="Connections"/>
    <x v="8"/>
    <n v="0"/>
    <n v="0"/>
    <n v="0"/>
  </r>
  <r>
    <x v="36"/>
    <x v="5"/>
    <s v="Connections"/>
    <x v="0"/>
    <n v="0"/>
    <n v="0"/>
    <n v="0"/>
  </r>
  <r>
    <x v="36"/>
    <x v="5"/>
    <s v="Connections"/>
    <x v="1"/>
    <n v="-205146.06"/>
    <n v="840174.86"/>
    <n v="2338.8000000000002"/>
  </r>
  <r>
    <x v="36"/>
    <x v="5"/>
    <s v="Connections"/>
    <x v="2"/>
    <n v="-8872.32"/>
    <n v="247075.17"/>
    <n v="0"/>
  </r>
  <r>
    <x v="36"/>
    <x v="5"/>
    <s v="Customers"/>
    <x v="3"/>
    <n v="-1327943.19"/>
    <n v="39949019.420000002"/>
    <n v="0"/>
  </r>
  <r>
    <x v="36"/>
    <x v="5"/>
    <s v="Customers"/>
    <x v="4"/>
    <n v="-1190897.53"/>
    <n v="75490205.790000007"/>
    <n v="192701"/>
  </r>
  <r>
    <x v="36"/>
    <x v="5"/>
    <s v="Customers"/>
    <x v="6"/>
    <n v="-3008120.71"/>
    <n v="79757806.959999993"/>
    <n v="0"/>
  </r>
  <r>
    <x v="36"/>
    <x v="5"/>
    <s v="Customers"/>
    <x v="7"/>
    <n v="0"/>
    <n v="0"/>
    <n v="0"/>
  </r>
  <r>
    <x v="36"/>
    <x v="6"/>
    <s v="Connections"/>
    <x v="8"/>
    <n v="0"/>
    <n v="0"/>
    <n v="0"/>
  </r>
  <r>
    <x v="36"/>
    <x v="6"/>
    <s v="Connections"/>
    <x v="0"/>
    <n v="0"/>
    <n v="0"/>
    <n v="0"/>
  </r>
  <r>
    <x v="36"/>
    <x v="6"/>
    <s v="Connections"/>
    <x v="1"/>
    <n v="-245986.99"/>
    <n v="561900.85"/>
    <n v="1568.3"/>
  </r>
  <r>
    <x v="36"/>
    <x v="6"/>
    <s v="Connections"/>
    <x v="2"/>
    <n v="-8868.9500000000007"/>
    <n v="262765.23"/>
    <n v="0"/>
  </r>
  <r>
    <x v="36"/>
    <x v="6"/>
    <s v="Customers"/>
    <x v="3"/>
    <n v="-1240764.3999999999"/>
    <n v="42026390.289999999"/>
    <n v="0"/>
  </r>
  <r>
    <x v="36"/>
    <x v="6"/>
    <s v="Customers"/>
    <x v="4"/>
    <n v="-959083.16"/>
    <n v="76922414.790000007"/>
    <n v="195348.2"/>
  </r>
  <r>
    <x v="36"/>
    <x v="6"/>
    <s v="Customers"/>
    <x v="6"/>
    <n v="-2912737.26"/>
    <n v="78544394.469999999"/>
    <n v="0"/>
  </r>
  <r>
    <x v="36"/>
    <x v="6"/>
    <s v="Customers"/>
    <x v="7"/>
    <n v="0"/>
    <n v="0"/>
    <n v="0"/>
  </r>
  <r>
    <x v="36"/>
    <x v="7"/>
    <s v="Connections"/>
    <x v="8"/>
    <n v="0"/>
    <n v="0"/>
    <n v="0"/>
  </r>
  <r>
    <x v="36"/>
    <x v="7"/>
    <s v="Connections"/>
    <x v="0"/>
    <n v="0"/>
    <n v="0"/>
    <n v="0"/>
  </r>
  <r>
    <x v="36"/>
    <x v="7"/>
    <s v="Connections"/>
    <x v="1"/>
    <n v="208765.99"/>
    <n v="563345.13"/>
    <n v="1572"/>
  </r>
  <r>
    <x v="36"/>
    <x v="7"/>
    <s v="Connections"/>
    <x v="2"/>
    <n v="16257.6"/>
    <n v="315376.28000000003"/>
    <n v="0"/>
  </r>
  <r>
    <x v="36"/>
    <x v="7"/>
    <s v="Customers"/>
    <x v="3"/>
    <n v="1253385.45"/>
    <n v="44408170.609999999"/>
    <n v="0"/>
  </r>
  <r>
    <x v="36"/>
    <x v="7"/>
    <s v="Customers"/>
    <x v="4"/>
    <n v="1046202.5"/>
    <n v="86314881.209999993"/>
    <n v="234059.5"/>
  </r>
  <r>
    <x v="36"/>
    <x v="7"/>
    <s v="Customers"/>
    <x v="5"/>
    <n v="39639.050000000003"/>
    <n v="1250860.8"/>
    <n v="8525.4"/>
  </r>
  <r>
    <x v="36"/>
    <x v="7"/>
    <s v="Customers"/>
    <x v="6"/>
    <n v="3003484.64"/>
    <n v="78058328.329999998"/>
    <n v="0"/>
  </r>
  <r>
    <x v="36"/>
    <x v="7"/>
    <s v="Customers"/>
    <x v="7"/>
    <n v="0"/>
    <n v="0"/>
    <n v="0"/>
  </r>
  <r>
    <x v="36"/>
    <x v="8"/>
    <s v="Connections"/>
    <x v="8"/>
    <n v="0"/>
    <n v="0"/>
    <n v="0"/>
  </r>
  <r>
    <x v="36"/>
    <x v="8"/>
    <s v="Connections"/>
    <x v="0"/>
    <n v="0"/>
    <n v="0"/>
    <n v="0"/>
  </r>
  <r>
    <x v="36"/>
    <x v="8"/>
    <s v="Connections"/>
    <x v="1"/>
    <n v="221250.52"/>
    <n v="572725.68000000005"/>
    <n v="1597.9"/>
  </r>
  <r>
    <x v="36"/>
    <x v="8"/>
    <s v="Connections"/>
    <x v="2"/>
    <n v="20022.98"/>
    <n v="341850.14"/>
    <n v="0"/>
  </r>
  <r>
    <x v="36"/>
    <x v="8"/>
    <s v="Customers"/>
    <x v="3"/>
    <n v="1328655.03"/>
    <n v="44452363.490000002"/>
    <n v="0"/>
  </r>
  <r>
    <x v="36"/>
    <x v="8"/>
    <s v="Customers"/>
    <x v="4"/>
    <n v="1072551.03"/>
    <n v="87200974.310000002"/>
    <n v="231212.9"/>
  </r>
  <r>
    <x v="36"/>
    <x v="8"/>
    <s v="Customers"/>
    <x v="6"/>
    <n v="3178366.45"/>
    <n v="75197150.980000004"/>
    <n v="0"/>
  </r>
  <r>
    <x v="36"/>
    <x v="8"/>
    <s v="Customers"/>
    <x v="7"/>
    <n v="0"/>
    <n v="0"/>
    <n v="0"/>
  </r>
  <r>
    <x v="37"/>
    <x v="0"/>
    <s v="Connections"/>
    <x v="8"/>
    <n v="0"/>
    <n v="0"/>
    <n v="0"/>
  </r>
  <r>
    <x v="37"/>
    <x v="0"/>
    <s v="Connections"/>
    <x v="0"/>
    <n v="40255.129999999997"/>
    <n v="398549.04"/>
    <n v="1034"/>
  </r>
  <r>
    <x v="37"/>
    <x v="0"/>
    <s v="Connections"/>
    <x v="1"/>
    <n v="511281.2"/>
    <n v="2407120.73"/>
    <n v="5690"/>
  </r>
  <r>
    <x v="37"/>
    <x v="0"/>
    <s v="Connections"/>
    <x v="2"/>
    <n v="6709.39"/>
    <n v="166570"/>
    <n v="0"/>
  </r>
  <r>
    <x v="37"/>
    <x v="0"/>
    <s v="Customers"/>
    <x v="3"/>
    <n v="2603835.7599999998"/>
    <n v="93962009.950000003"/>
    <n v="0"/>
  </r>
  <r>
    <x v="37"/>
    <x v="0"/>
    <s v="Customers"/>
    <x v="4"/>
    <n v="2299238.35"/>
    <n v="250647167.21000001"/>
    <n v="618576.18999999994"/>
  </r>
  <r>
    <x v="37"/>
    <x v="0"/>
    <s v="Customers"/>
    <x v="5"/>
    <n v="0"/>
    <n v="0"/>
    <n v="0"/>
  </r>
  <r>
    <x v="37"/>
    <x v="0"/>
    <s v="Customers"/>
    <x v="6"/>
    <n v="7855682.2199999997"/>
    <n v="227694090"/>
    <n v="0"/>
  </r>
  <r>
    <x v="37"/>
    <x v="0"/>
    <s v="Customers"/>
    <x v="7"/>
    <n v="0"/>
    <n v="0"/>
    <n v="0"/>
  </r>
  <r>
    <x v="37"/>
    <x v="1"/>
    <s v="Connections"/>
    <x v="8"/>
    <n v="0"/>
    <n v="0"/>
    <n v="0"/>
  </r>
  <r>
    <x v="37"/>
    <x v="1"/>
    <s v="Connections"/>
    <x v="0"/>
    <n v="34500.06"/>
    <n v="180857.4"/>
    <n v="407"/>
  </r>
  <r>
    <x v="37"/>
    <x v="1"/>
    <s v="Connections"/>
    <x v="1"/>
    <n v="509776.75"/>
    <n v="2384786.7999999998"/>
    <n v="5690"/>
  </r>
  <r>
    <x v="37"/>
    <x v="1"/>
    <s v="Connections"/>
    <x v="2"/>
    <n v="6604.38"/>
    <n v="166570"/>
    <n v="0"/>
  </r>
  <r>
    <x v="37"/>
    <x v="1"/>
    <s v="Customers"/>
    <x v="3"/>
    <n v="2518093.75"/>
    <n v="90765506.640000001"/>
    <n v="0"/>
  </r>
  <r>
    <x v="37"/>
    <x v="1"/>
    <s v="Customers"/>
    <x v="4"/>
    <n v="2348093.0499999998"/>
    <n v="234064005.41"/>
    <n v="606261.36"/>
  </r>
  <r>
    <x v="37"/>
    <x v="1"/>
    <s v="Customers"/>
    <x v="5"/>
    <n v="0"/>
    <n v="0"/>
    <n v="0"/>
  </r>
  <r>
    <x v="37"/>
    <x v="1"/>
    <s v="Customers"/>
    <x v="6"/>
    <n v="7816327.7699999996"/>
    <n v="217672077.94999999"/>
    <n v="0"/>
  </r>
  <r>
    <x v="37"/>
    <x v="1"/>
    <s v="Customers"/>
    <x v="7"/>
    <n v="0"/>
    <n v="0"/>
    <n v="0"/>
  </r>
  <r>
    <x v="37"/>
    <x v="2"/>
    <s v="Connections"/>
    <x v="8"/>
    <n v="0"/>
    <n v="0"/>
    <n v="0"/>
  </r>
  <r>
    <x v="37"/>
    <x v="2"/>
    <s v="Connections"/>
    <x v="0"/>
    <n v="33130.71"/>
    <n v="153311.16"/>
    <n v="329.74"/>
  </r>
  <r>
    <x v="37"/>
    <x v="2"/>
    <s v="Connections"/>
    <x v="1"/>
    <n v="516691.11"/>
    <n v="2377405.52"/>
    <n v="5690.28"/>
  </r>
  <r>
    <x v="37"/>
    <x v="2"/>
    <s v="Connections"/>
    <x v="2"/>
    <n v="6616.2"/>
    <n v="166569.59"/>
    <n v="0"/>
  </r>
  <r>
    <x v="37"/>
    <x v="2"/>
    <s v="Customers"/>
    <x v="3"/>
    <n v="2536674.5099999998"/>
    <n v="88689920.900000006"/>
    <n v="0"/>
  </r>
  <r>
    <x v="37"/>
    <x v="2"/>
    <s v="Customers"/>
    <x v="4"/>
    <n v="2474693.58"/>
    <n v="232459832.22"/>
    <n v="598907.75"/>
  </r>
  <r>
    <x v="37"/>
    <x v="2"/>
    <s v="Customers"/>
    <x v="5"/>
    <n v="0"/>
    <n v="0"/>
    <n v="0"/>
  </r>
  <r>
    <x v="37"/>
    <x v="2"/>
    <s v="Customers"/>
    <x v="6"/>
    <n v="7970455.9500000002"/>
    <n v="213423452.91999999"/>
    <n v="0"/>
  </r>
  <r>
    <x v="37"/>
    <x v="2"/>
    <s v="Customers"/>
    <x v="7"/>
    <n v="0"/>
    <n v="0"/>
    <n v="0"/>
  </r>
  <r>
    <x v="37"/>
    <x v="3"/>
    <s v="Connections"/>
    <x v="8"/>
    <n v="0"/>
    <n v="0"/>
    <n v="0"/>
  </r>
  <r>
    <x v="37"/>
    <x v="3"/>
    <s v="Connections"/>
    <x v="0"/>
    <n v="32525.07"/>
    <n v="148938.53"/>
    <n v="316.63"/>
  </r>
  <r>
    <x v="37"/>
    <x v="3"/>
    <s v="Connections"/>
    <x v="1"/>
    <n v="521162.84"/>
    <n v="2372631.98"/>
    <n v="5690.28"/>
  </r>
  <r>
    <x v="37"/>
    <x v="3"/>
    <s v="Connections"/>
    <x v="2"/>
    <n v="6609.77"/>
    <n v="165708.62"/>
    <n v="0"/>
  </r>
  <r>
    <x v="37"/>
    <x v="3"/>
    <s v="Customers"/>
    <x v="3"/>
    <n v="2631063.7999999998"/>
    <n v="92035171.760000005"/>
    <n v="0"/>
  </r>
  <r>
    <x v="37"/>
    <x v="3"/>
    <s v="Customers"/>
    <x v="4"/>
    <n v="2480064.38"/>
    <n v="231534271.96000001"/>
    <n v="585757.5"/>
  </r>
  <r>
    <x v="37"/>
    <x v="3"/>
    <s v="Customers"/>
    <x v="5"/>
    <n v="0"/>
    <n v="0"/>
    <n v="0"/>
  </r>
  <r>
    <x v="37"/>
    <x v="3"/>
    <s v="Customers"/>
    <x v="6"/>
    <n v="8284628.0300000003"/>
    <n v="227838088.31"/>
    <n v="0"/>
  </r>
  <r>
    <x v="37"/>
    <x v="3"/>
    <s v="Customers"/>
    <x v="7"/>
    <n v="0"/>
    <n v="0"/>
    <n v="0"/>
  </r>
  <r>
    <x v="37"/>
    <x v="4"/>
    <s v="Connections"/>
    <x v="8"/>
    <n v="0"/>
    <n v="0"/>
    <n v="0"/>
  </r>
  <r>
    <x v="37"/>
    <x v="4"/>
    <s v="Connections"/>
    <x v="0"/>
    <n v="31917.88"/>
    <n v="146655.69"/>
    <n v="310.33999999999997"/>
  </r>
  <r>
    <x v="37"/>
    <x v="4"/>
    <s v="Connections"/>
    <x v="1"/>
    <n v="519953.24"/>
    <n v="2377405.52"/>
    <n v="5690.28"/>
  </r>
  <r>
    <x v="37"/>
    <x v="4"/>
    <s v="Connections"/>
    <x v="2"/>
    <n v="6589.75"/>
    <n v="163125.70000000001"/>
    <n v="0"/>
  </r>
  <r>
    <x v="37"/>
    <x v="4"/>
    <s v="Customers"/>
    <x v="3"/>
    <n v="2589664.36"/>
    <n v="90677034.590000004"/>
    <n v="0"/>
  </r>
  <r>
    <x v="37"/>
    <x v="4"/>
    <s v="Customers"/>
    <x v="4"/>
    <n v="2502820.4900000002"/>
    <n v="230255824.75"/>
    <n v="589907.52"/>
  </r>
  <r>
    <x v="37"/>
    <x v="4"/>
    <s v="Customers"/>
    <x v="5"/>
    <n v="0"/>
    <n v="0"/>
    <n v="0"/>
  </r>
  <r>
    <x v="37"/>
    <x v="4"/>
    <s v="Customers"/>
    <x v="6"/>
    <n v="8269532.5899999999"/>
    <n v="229624580.83000001"/>
    <n v="0"/>
  </r>
  <r>
    <x v="37"/>
    <x v="4"/>
    <s v="Customers"/>
    <x v="7"/>
    <n v="0"/>
    <n v="0"/>
    <n v="0"/>
  </r>
  <r>
    <x v="37"/>
    <x v="5"/>
    <s v="Connections"/>
    <x v="8"/>
    <n v="0"/>
    <n v="0"/>
    <n v="0"/>
  </r>
  <r>
    <x v="37"/>
    <x v="5"/>
    <s v="Connections"/>
    <x v="0"/>
    <n v="32202.58"/>
    <n v="144712.25"/>
    <n v="374.49"/>
  </r>
  <r>
    <x v="37"/>
    <x v="5"/>
    <s v="Connections"/>
    <x v="1"/>
    <n v="524237.96"/>
    <n v="2346913.7799999998"/>
    <n v="6659.08"/>
  </r>
  <r>
    <x v="37"/>
    <x v="5"/>
    <s v="Connections"/>
    <x v="2"/>
    <n v="6539.05"/>
    <n v="163125.68"/>
    <n v="0"/>
  </r>
  <r>
    <x v="37"/>
    <x v="5"/>
    <s v="Customers"/>
    <x v="3"/>
    <n v="2502961.9700000002"/>
    <n v="84260608.069999993"/>
    <n v="0"/>
  </r>
  <r>
    <x v="37"/>
    <x v="5"/>
    <s v="Customers"/>
    <x v="4"/>
    <n v="2513543.2999999998"/>
    <n v="213620766.16"/>
    <n v="554272.21"/>
  </r>
  <r>
    <x v="37"/>
    <x v="5"/>
    <s v="Customers"/>
    <x v="5"/>
    <n v="0"/>
    <n v="0"/>
    <n v="0"/>
  </r>
  <r>
    <x v="37"/>
    <x v="5"/>
    <s v="Customers"/>
    <x v="6"/>
    <n v="8349271.3799999999"/>
    <n v="232251499.46000001"/>
    <n v="0"/>
  </r>
  <r>
    <x v="37"/>
    <x v="5"/>
    <s v="Customers"/>
    <x v="7"/>
    <n v="0"/>
    <n v="0"/>
    <n v="0"/>
  </r>
  <r>
    <x v="37"/>
    <x v="6"/>
    <s v="Connections"/>
    <x v="8"/>
    <n v="0"/>
    <n v="0"/>
    <n v="0"/>
  </r>
  <r>
    <x v="37"/>
    <x v="6"/>
    <s v="Connections"/>
    <x v="0"/>
    <n v="33920.67"/>
    <n v="142175.59"/>
    <n v="368.03"/>
  </r>
  <r>
    <x v="37"/>
    <x v="6"/>
    <s v="Connections"/>
    <x v="1"/>
    <n v="407208.17"/>
    <n v="2257688.92"/>
    <n v="6433.88"/>
  </r>
  <r>
    <x v="37"/>
    <x v="6"/>
    <s v="Connections"/>
    <x v="2"/>
    <n v="9375.76"/>
    <n v="162667.76"/>
    <n v="0"/>
  </r>
  <r>
    <x v="37"/>
    <x v="6"/>
    <s v="Customers"/>
    <x v="3"/>
    <n v="2879836.23"/>
    <n v="83489470.370000005"/>
    <n v="0"/>
  </r>
  <r>
    <x v="37"/>
    <x v="6"/>
    <s v="Customers"/>
    <x v="4"/>
    <n v="2728977.62"/>
    <n v="214201727.44999999"/>
    <n v="556089.38"/>
  </r>
  <r>
    <x v="37"/>
    <x v="6"/>
    <s v="Customers"/>
    <x v="5"/>
    <n v="109176.25"/>
    <n v="0"/>
    <n v="0"/>
  </r>
  <r>
    <x v="37"/>
    <x v="6"/>
    <s v="Customers"/>
    <x v="6"/>
    <n v="10205001.33"/>
    <n v="229733250.22"/>
    <n v="0"/>
  </r>
  <r>
    <x v="37"/>
    <x v="6"/>
    <s v="Customers"/>
    <x v="7"/>
    <n v="0"/>
    <n v="0"/>
    <n v="0"/>
  </r>
  <r>
    <x v="37"/>
    <x v="7"/>
    <s v="Connections"/>
    <x v="8"/>
    <n v="0"/>
    <n v="0"/>
    <n v="0"/>
  </r>
  <r>
    <x v="37"/>
    <x v="7"/>
    <s v="Connections"/>
    <x v="0"/>
    <n v="36455.69"/>
    <n v="148753.92000000001"/>
    <n v="382.22"/>
  </r>
  <r>
    <x v="37"/>
    <x v="7"/>
    <s v="Connections"/>
    <x v="1"/>
    <n v="50556"/>
    <n v="2270523.59"/>
    <n v="6418.61"/>
  </r>
  <r>
    <x v="37"/>
    <x v="7"/>
    <s v="Connections"/>
    <x v="2"/>
    <n v="7720.9"/>
    <n v="169344.13"/>
    <n v="0"/>
  </r>
  <r>
    <x v="37"/>
    <x v="7"/>
    <s v="Customers"/>
    <x v="3"/>
    <n v="2981451.11"/>
    <n v="88195455.680000007"/>
    <n v="0"/>
  </r>
  <r>
    <x v="37"/>
    <x v="7"/>
    <s v="Customers"/>
    <x v="4"/>
    <n v="2984675.4"/>
    <n v="223546498"/>
    <n v="586660.71"/>
  </r>
  <r>
    <x v="37"/>
    <x v="7"/>
    <s v="Customers"/>
    <x v="5"/>
    <n v="0"/>
    <n v="0"/>
    <n v="0"/>
  </r>
  <r>
    <x v="37"/>
    <x v="7"/>
    <s v="Customers"/>
    <x v="6"/>
    <n v="10246040.310000001"/>
    <n v="236229999.31"/>
    <n v="0"/>
  </r>
  <r>
    <x v="37"/>
    <x v="7"/>
    <s v="Customers"/>
    <x v="7"/>
    <n v="0"/>
    <n v="0"/>
    <n v="0"/>
  </r>
  <r>
    <x v="37"/>
    <x v="8"/>
    <s v="Connections"/>
    <x v="8"/>
    <n v="0"/>
    <n v="0"/>
    <n v="0"/>
  </r>
  <r>
    <x v="37"/>
    <x v="8"/>
    <s v="Connections"/>
    <x v="0"/>
    <n v="36354.44"/>
    <n v="146242"/>
    <n v="375.62"/>
  </r>
  <r>
    <x v="37"/>
    <x v="8"/>
    <s v="Connections"/>
    <x v="1"/>
    <n v="166568.04"/>
    <n v="2261828.5699999998"/>
    <n v="6350.16"/>
  </r>
  <r>
    <x v="37"/>
    <x v="8"/>
    <s v="Connections"/>
    <x v="2"/>
    <n v="7549.25"/>
    <n v="156272.07"/>
    <n v="0"/>
  </r>
  <r>
    <x v="37"/>
    <x v="8"/>
    <s v="Customers"/>
    <x v="3"/>
    <n v="2995507.52"/>
    <n v="87437205.569999993"/>
    <n v="0"/>
  </r>
  <r>
    <x v="37"/>
    <x v="8"/>
    <s v="Customers"/>
    <x v="4"/>
    <n v="2984799.61"/>
    <n v="217716381.81999999"/>
    <n v="578774.28"/>
  </r>
  <r>
    <x v="37"/>
    <x v="8"/>
    <s v="Customers"/>
    <x v="5"/>
    <n v="0"/>
    <n v="0"/>
    <n v="0"/>
  </r>
  <r>
    <x v="37"/>
    <x v="8"/>
    <s v="Customers"/>
    <x v="6"/>
    <n v="10315331.390000001"/>
    <n v="230293558.25"/>
    <n v="0"/>
  </r>
  <r>
    <x v="37"/>
    <x v="8"/>
    <s v="Customers"/>
    <x v="7"/>
    <n v="0"/>
    <n v="0"/>
    <n v="0"/>
  </r>
  <r>
    <x v="38"/>
    <x v="0"/>
    <s v="Connections"/>
    <x v="8"/>
    <n v="0"/>
    <n v="0"/>
    <n v="0"/>
  </r>
  <r>
    <x v="38"/>
    <x v="0"/>
    <s v="Connections"/>
    <x v="0"/>
    <n v="0"/>
    <n v="0"/>
    <n v="0"/>
  </r>
  <r>
    <x v="38"/>
    <x v="0"/>
    <s v="Connections"/>
    <x v="1"/>
    <n v="149706"/>
    <n v="664378"/>
    <n v="1980"/>
  </r>
  <r>
    <x v="38"/>
    <x v="0"/>
    <s v="Connections"/>
    <x v="2"/>
    <n v="6536"/>
    <n v="164178"/>
    <n v="0"/>
  </r>
  <r>
    <x v="38"/>
    <x v="0"/>
    <s v="Customers"/>
    <x v="3"/>
    <n v="552009"/>
    <n v="19810828"/>
    <n v="0"/>
  </r>
  <r>
    <x v="38"/>
    <x v="0"/>
    <s v="Customers"/>
    <x v="4"/>
    <n v="306169"/>
    <n v="59448871"/>
    <n v="175839"/>
  </r>
  <r>
    <x v="38"/>
    <x v="0"/>
    <s v="Customers"/>
    <x v="5"/>
    <n v="0"/>
    <n v="0"/>
    <n v="0"/>
  </r>
  <r>
    <x v="38"/>
    <x v="0"/>
    <s v="Customers"/>
    <x v="6"/>
    <n v="1966696"/>
    <n v="41684696"/>
    <n v="0"/>
  </r>
  <r>
    <x v="38"/>
    <x v="0"/>
    <s v="Customers"/>
    <x v="7"/>
    <n v="0"/>
    <n v="0"/>
    <n v="0"/>
  </r>
  <r>
    <x v="38"/>
    <x v="1"/>
    <s v="Connections"/>
    <x v="8"/>
    <n v="0"/>
    <n v="0"/>
    <n v="0"/>
  </r>
  <r>
    <x v="38"/>
    <x v="1"/>
    <s v="Connections"/>
    <x v="0"/>
    <n v="0"/>
    <n v="0"/>
    <n v="0"/>
  </r>
  <r>
    <x v="38"/>
    <x v="1"/>
    <s v="Connections"/>
    <x v="1"/>
    <n v="141487"/>
    <n v="607008"/>
    <n v="1503.4"/>
  </r>
  <r>
    <x v="38"/>
    <x v="1"/>
    <s v="Connections"/>
    <x v="2"/>
    <n v="6653"/>
    <n v="164178"/>
    <n v="0"/>
  </r>
  <r>
    <x v="38"/>
    <x v="1"/>
    <s v="Customers"/>
    <x v="3"/>
    <n v="538234"/>
    <n v="18349612"/>
    <n v="0"/>
  </r>
  <r>
    <x v="38"/>
    <x v="1"/>
    <s v="Customers"/>
    <x v="4"/>
    <n v="318399"/>
    <n v="60749110"/>
    <n v="171062"/>
  </r>
  <r>
    <x v="38"/>
    <x v="1"/>
    <s v="Customers"/>
    <x v="5"/>
    <n v="0"/>
    <n v="0"/>
    <n v="0"/>
  </r>
  <r>
    <x v="38"/>
    <x v="1"/>
    <s v="Customers"/>
    <x v="6"/>
    <n v="1978828"/>
    <n v="38772515"/>
    <n v="0"/>
  </r>
  <r>
    <x v="38"/>
    <x v="1"/>
    <s v="Customers"/>
    <x v="7"/>
    <n v="0"/>
    <n v="0"/>
    <n v="0"/>
  </r>
  <r>
    <x v="38"/>
    <x v="2"/>
    <s v="Connections"/>
    <x v="8"/>
    <n v="0"/>
    <n v="0"/>
    <n v="0"/>
  </r>
  <r>
    <x v="38"/>
    <x v="2"/>
    <s v="Connections"/>
    <x v="0"/>
    <n v="0"/>
    <n v="0"/>
    <n v="0"/>
  </r>
  <r>
    <x v="38"/>
    <x v="2"/>
    <s v="Connections"/>
    <x v="1"/>
    <n v="157422"/>
    <n v="513973"/>
    <n v="1392.21"/>
  </r>
  <r>
    <x v="38"/>
    <x v="2"/>
    <s v="Connections"/>
    <x v="2"/>
    <n v="7048"/>
    <n v="164178"/>
    <n v="0"/>
  </r>
  <r>
    <x v="38"/>
    <x v="2"/>
    <s v="Customers"/>
    <x v="3"/>
    <n v="611561"/>
    <n v="17723916"/>
    <n v="0"/>
  </r>
  <r>
    <x v="38"/>
    <x v="2"/>
    <s v="Customers"/>
    <x v="4"/>
    <n v="289377"/>
    <n v="60018404"/>
    <n v="172719"/>
  </r>
  <r>
    <x v="38"/>
    <x v="2"/>
    <s v="Customers"/>
    <x v="5"/>
    <n v="0"/>
    <n v="0"/>
    <n v="0"/>
  </r>
  <r>
    <x v="38"/>
    <x v="2"/>
    <s v="Customers"/>
    <x v="6"/>
    <n v="2146785"/>
    <n v="37520309"/>
    <n v="0"/>
  </r>
  <r>
    <x v="38"/>
    <x v="2"/>
    <s v="Customers"/>
    <x v="7"/>
    <n v="0"/>
    <n v="0"/>
    <n v="0"/>
  </r>
  <r>
    <x v="38"/>
    <x v="3"/>
    <s v="Connections"/>
    <x v="8"/>
    <n v="0"/>
    <n v="0"/>
    <n v="0"/>
  </r>
  <r>
    <x v="38"/>
    <x v="3"/>
    <s v="Connections"/>
    <x v="0"/>
    <n v="0"/>
    <n v="0"/>
    <n v="0"/>
  </r>
  <r>
    <x v="38"/>
    <x v="3"/>
    <s v="Connections"/>
    <x v="1"/>
    <n v="167461"/>
    <n v="517432"/>
    <n v="1421"/>
  </r>
  <r>
    <x v="38"/>
    <x v="3"/>
    <s v="Connections"/>
    <x v="2"/>
    <n v="7388"/>
    <n v="164178"/>
    <n v="0"/>
  </r>
  <r>
    <x v="38"/>
    <x v="3"/>
    <s v="Customers"/>
    <x v="3"/>
    <n v="599974"/>
    <n v="17940823"/>
    <n v="0"/>
  </r>
  <r>
    <x v="38"/>
    <x v="3"/>
    <s v="Customers"/>
    <x v="4"/>
    <n v="309412"/>
    <n v="59526842"/>
    <n v="184741"/>
  </r>
  <r>
    <x v="38"/>
    <x v="3"/>
    <s v="Customers"/>
    <x v="5"/>
    <n v="0"/>
    <n v="0"/>
    <n v="0"/>
  </r>
  <r>
    <x v="38"/>
    <x v="3"/>
    <s v="Customers"/>
    <x v="6"/>
    <n v="2281158"/>
    <n v="38878731"/>
    <n v="0"/>
  </r>
  <r>
    <x v="38"/>
    <x v="3"/>
    <s v="Customers"/>
    <x v="7"/>
    <n v="0"/>
    <n v="0"/>
    <n v="0"/>
  </r>
  <r>
    <x v="38"/>
    <x v="4"/>
    <s v="Connections"/>
    <x v="8"/>
    <n v="0"/>
    <n v="0"/>
    <n v="0"/>
  </r>
  <r>
    <x v="38"/>
    <x v="4"/>
    <s v="Connections"/>
    <x v="0"/>
    <n v="0"/>
    <n v="0"/>
    <n v="0"/>
  </r>
  <r>
    <x v="38"/>
    <x v="4"/>
    <s v="Connections"/>
    <x v="1"/>
    <n v="174131"/>
    <n v="524449"/>
    <n v="1463"/>
  </r>
  <r>
    <x v="38"/>
    <x v="4"/>
    <s v="Connections"/>
    <x v="2"/>
    <n v="7515"/>
    <n v="164178"/>
    <n v="0"/>
  </r>
  <r>
    <x v="38"/>
    <x v="4"/>
    <s v="Customers"/>
    <x v="3"/>
    <n v="607194"/>
    <n v="17709286"/>
    <n v="0"/>
  </r>
  <r>
    <x v="38"/>
    <x v="4"/>
    <s v="Customers"/>
    <x v="4"/>
    <n v="304270"/>
    <n v="60254777"/>
    <n v="171055"/>
  </r>
  <r>
    <x v="38"/>
    <x v="4"/>
    <s v="Customers"/>
    <x v="5"/>
    <n v="0"/>
    <n v="0"/>
    <n v="0"/>
  </r>
  <r>
    <x v="38"/>
    <x v="4"/>
    <s v="Customers"/>
    <x v="6"/>
    <n v="2332140"/>
    <n v="38802690"/>
    <n v="0"/>
  </r>
  <r>
    <x v="38"/>
    <x v="4"/>
    <s v="Customers"/>
    <x v="7"/>
    <n v="0"/>
    <n v="0"/>
    <n v="0"/>
  </r>
  <r>
    <x v="38"/>
    <x v="5"/>
    <s v="Connections"/>
    <x v="8"/>
    <n v="0"/>
    <n v="0"/>
    <n v="0"/>
  </r>
  <r>
    <x v="38"/>
    <x v="5"/>
    <s v="Connections"/>
    <x v="0"/>
    <n v="0"/>
    <n v="0"/>
    <n v="0"/>
  </r>
  <r>
    <x v="38"/>
    <x v="5"/>
    <s v="Connections"/>
    <x v="1"/>
    <n v="15550.18"/>
    <n v="526417"/>
    <n v="1500"/>
  </r>
  <r>
    <x v="38"/>
    <x v="5"/>
    <s v="Connections"/>
    <x v="2"/>
    <n v="7644.29"/>
    <n v="164178"/>
    <n v="0"/>
  </r>
  <r>
    <x v="38"/>
    <x v="5"/>
    <s v="Customers"/>
    <x v="3"/>
    <n v="590426.62"/>
    <n v="16586733"/>
    <n v="0"/>
  </r>
  <r>
    <x v="38"/>
    <x v="5"/>
    <s v="Customers"/>
    <x v="4"/>
    <n v="306596.09999999998"/>
    <n v="57599230"/>
    <n v="161087"/>
  </r>
  <r>
    <x v="38"/>
    <x v="5"/>
    <s v="Customers"/>
    <x v="5"/>
    <n v="0"/>
    <n v="0"/>
    <n v="0"/>
  </r>
  <r>
    <x v="38"/>
    <x v="5"/>
    <s v="Customers"/>
    <x v="6"/>
    <n v="2358841.91"/>
    <n v="40126981"/>
    <n v="0"/>
  </r>
  <r>
    <x v="38"/>
    <x v="5"/>
    <s v="Customers"/>
    <x v="7"/>
    <n v="0"/>
    <n v="0"/>
    <n v="0"/>
  </r>
  <r>
    <x v="38"/>
    <x v="6"/>
    <s v="Connections"/>
    <x v="8"/>
    <n v="0"/>
    <n v="0"/>
    <n v="0"/>
  </r>
  <r>
    <x v="38"/>
    <x v="6"/>
    <s v="Connections"/>
    <x v="0"/>
    <n v="0"/>
    <n v="0"/>
    <n v="0"/>
  </r>
  <r>
    <x v="38"/>
    <x v="6"/>
    <s v="Connections"/>
    <x v="1"/>
    <n v="14997.41"/>
    <n v="531088"/>
    <n v="1532"/>
  </r>
  <r>
    <x v="38"/>
    <x v="6"/>
    <s v="Connections"/>
    <x v="2"/>
    <n v="7833.23"/>
    <n v="164159"/>
    <n v="0"/>
  </r>
  <r>
    <x v="38"/>
    <x v="6"/>
    <s v="Customers"/>
    <x v="3"/>
    <n v="609954.36"/>
    <n v="17080206"/>
    <n v="0"/>
  </r>
  <r>
    <x v="38"/>
    <x v="6"/>
    <s v="Customers"/>
    <x v="4"/>
    <n v="307936.71000000002"/>
    <n v="57309861"/>
    <n v="156227"/>
  </r>
  <r>
    <x v="38"/>
    <x v="6"/>
    <s v="Customers"/>
    <x v="5"/>
    <n v="0"/>
    <n v="0"/>
    <n v="0"/>
  </r>
  <r>
    <x v="38"/>
    <x v="6"/>
    <s v="Customers"/>
    <x v="6"/>
    <n v="2407740.56"/>
    <n v="39104541"/>
    <n v="0"/>
  </r>
  <r>
    <x v="38"/>
    <x v="6"/>
    <s v="Customers"/>
    <x v="7"/>
    <n v="0"/>
    <n v="0"/>
    <n v="0"/>
  </r>
  <r>
    <x v="38"/>
    <x v="7"/>
    <s v="Connections"/>
    <x v="8"/>
    <n v="0"/>
    <n v="0"/>
    <n v="0"/>
  </r>
  <r>
    <x v="38"/>
    <x v="7"/>
    <s v="Connections"/>
    <x v="0"/>
    <n v="0"/>
    <n v="0"/>
    <n v="0"/>
  </r>
  <r>
    <x v="38"/>
    <x v="7"/>
    <s v="Connections"/>
    <x v="1"/>
    <n v="15380.27"/>
    <n v="492972"/>
    <n v="1517"/>
  </r>
  <r>
    <x v="38"/>
    <x v="7"/>
    <s v="Connections"/>
    <x v="2"/>
    <n v="7792.14"/>
    <n v="163953"/>
    <n v="0"/>
  </r>
  <r>
    <x v="38"/>
    <x v="7"/>
    <s v="Customers"/>
    <x v="3"/>
    <n v="640766.79"/>
    <n v="17769474"/>
    <n v="0"/>
  </r>
  <r>
    <x v="38"/>
    <x v="7"/>
    <s v="Customers"/>
    <x v="4"/>
    <n v="309396.71000000002"/>
    <n v="56933855"/>
    <n v="155849"/>
  </r>
  <r>
    <x v="38"/>
    <x v="7"/>
    <s v="Customers"/>
    <x v="5"/>
    <n v="0"/>
    <n v="0"/>
    <n v="0"/>
  </r>
  <r>
    <x v="38"/>
    <x v="7"/>
    <s v="Customers"/>
    <x v="6"/>
    <n v="2461394.73"/>
    <n v="39671263"/>
    <n v="0"/>
  </r>
  <r>
    <x v="38"/>
    <x v="7"/>
    <s v="Customers"/>
    <x v="7"/>
    <n v="0"/>
    <n v="0"/>
    <n v="0"/>
  </r>
  <r>
    <x v="38"/>
    <x v="8"/>
    <s v="Connections"/>
    <x v="8"/>
    <n v="0"/>
    <n v="0"/>
    <n v="0"/>
  </r>
  <r>
    <x v="38"/>
    <x v="8"/>
    <s v="Connections"/>
    <x v="0"/>
    <n v="0"/>
    <n v="0"/>
    <n v="0"/>
  </r>
  <r>
    <x v="38"/>
    <x v="8"/>
    <s v="Connections"/>
    <x v="1"/>
    <n v="15071.2"/>
    <n v="491060.41"/>
    <n v="1424.76"/>
  </r>
  <r>
    <x v="38"/>
    <x v="8"/>
    <s v="Connections"/>
    <x v="2"/>
    <n v="8112.77"/>
    <n v="163953.62"/>
    <n v="0"/>
  </r>
  <r>
    <x v="38"/>
    <x v="8"/>
    <s v="Customers"/>
    <x v="3"/>
    <n v="659095.41"/>
    <n v="17511886.109999999"/>
    <n v="0"/>
  </r>
  <r>
    <x v="38"/>
    <x v="8"/>
    <s v="Customers"/>
    <x v="4"/>
    <n v="322008.24"/>
    <n v="56007213.420000002"/>
    <n v="151259.85999999999"/>
  </r>
  <r>
    <x v="38"/>
    <x v="8"/>
    <s v="Customers"/>
    <x v="5"/>
    <n v="0"/>
    <n v="0"/>
    <n v="0"/>
  </r>
  <r>
    <x v="38"/>
    <x v="8"/>
    <s v="Customers"/>
    <x v="6"/>
    <n v="2565989.2999999998"/>
    <n v="39128268.189999998"/>
    <n v="0"/>
  </r>
  <r>
    <x v="38"/>
    <x v="8"/>
    <s v="Customers"/>
    <x v="7"/>
    <n v="0"/>
    <n v="0"/>
    <n v="0"/>
  </r>
  <r>
    <x v="39"/>
    <x v="0"/>
    <s v="Connections"/>
    <x v="0"/>
    <n v="17753.04"/>
    <n v="110962"/>
    <n v="308.23"/>
  </r>
  <r>
    <x v="39"/>
    <x v="0"/>
    <s v="Connections"/>
    <x v="1"/>
    <n v="1296752.04"/>
    <n v="12360408"/>
    <n v="34765.14"/>
  </r>
  <r>
    <x v="39"/>
    <x v="0"/>
    <s v="Connections"/>
    <x v="2"/>
    <n v="124517.95"/>
    <n v="4032623"/>
    <n v="0"/>
  </r>
  <r>
    <x v="39"/>
    <x v="0"/>
    <s v="Customers"/>
    <x v="3"/>
    <n v="4772645.96"/>
    <n v="165498610.69"/>
    <n v="0"/>
  </r>
  <r>
    <x v="39"/>
    <x v="0"/>
    <s v="Customers"/>
    <x v="4"/>
    <n v="10852488"/>
    <n v="768419986.72000003"/>
    <n v="2045327.31"/>
  </r>
  <r>
    <x v="39"/>
    <x v="0"/>
    <s v="Customers"/>
    <x v="5"/>
    <n v="0"/>
    <n v="0"/>
    <n v="0"/>
  </r>
  <r>
    <x v="39"/>
    <x v="0"/>
    <s v="Customers"/>
    <x v="6"/>
    <n v="19956477.489999998"/>
    <n v="573029901.88"/>
    <n v="0"/>
  </r>
  <r>
    <x v="39"/>
    <x v="0"/>
    <s v="Customers"/>
    <x v="7"/>
    <n v="0"/>
    <n v="0"/>
    <n v="0"/>
  </r>
  <r>
    <x v="39"/>
    <x v="1"/>
    <s v="Connections"/>
    <x v="0"/>
    <n v="1240517.57"/>
    <n v="112333"/>
    <n v="312.04000000000002"/>
  </r>
  <r>
    <x v="39"/>
    <x v="1"/>
    <s v="Connections"/>
    <x v="1"/>
    <n v="18407.169999999998"/>
    <n v="11441632"/>
    <n v="31888"/>
  </r>
  <r>
    <x v="39"/>
    <x v="1"/>
    <s v="Connections"/>
    <x v="2"/>
    <n v="128014.33"/>
    <n v="4283631.46"/>
    <n v="0"/>
  </r>
  <r>
    <x v="39"/>
    <x v="1"/>
    <s v="Customers"/>
    <x v="3"/>
    <n v="5213440.22"/>
    <n v="167865347.47999999"/>
    <n v="0"/>
  </r>
  <r>
    <x v="39"/>
    <x v="1"/>
    <s v="Customers"/>
    <x v="4"/>
    <n v="11214005.35"/>
    <n v="790077961.44000006"/>
    <n v="2100464.9700000002"/>
  </r>
  <r>
    <x v="39"/>
    <x v="1"/>
    <s v="Customers"/>
    <x v="5"/>
    <n v="0"/>
    <n v="0"/>
    <n v="0"/>
  </r>
  <r>
    <x v="39"/>
    <x v="1"/>
    <s v="Customers"/>
    <x v="6"/>
    <n v="22050626.739999998"/>
    <n v="589977047.80999994"/>
    <n v="0"/>
  </r>
  <r>
    <x v="39"/>
    <x v="1"/>
    <s v="Customers"/>
    <x v="7"/>
    <n v="0"/>
    <n v="0"/>
    <n v="0"/>
  </r>
  <r>
    <x v="39"/>
    <x v="2"/>
    <s v="Connections"/>
    <x v="0"/>
    <n v="1030703.349"/>
    <n v="99928"/>
    <n v="277.58"/>
  </r>
  <r>
    <x v="39"/>
    <x v="2"/>
    <s v="Connections"/>
    <x v="1"/>
    <n v="18242.766589999999"/>
    <n v="7797676"/>
    <n v="22046.6"/>
  </r>
  <r>
    <x v="39"/>
    <x v="2"/>
    <s v="Connections"/>
    <x v="2"/>
    <n v="130418.8665"/>
    <n v="4316530.32"/>
    <n v="0"/>
  </r>
  <r>
    <x v="39"/>
    <x v="2"/>
    <s v="Customers"/>
    <x v="3"/>
    <n v="5092825.8470000001"/>
    <n v="164696340.00999999"/>
    <n v="0"/>
  </r>
  <r>
    <x v="39"/>
    <x v="2"/>
    <s v="Customers"/>
    <x v="4"/>
    <n v="10813896.51"/>
    <n v="782557562.39999998"/>
    <n v="1978738.13"/>
  </r>
  <r>
    <x v="39"/>
    <x v="2"/>
    <s v="Customers"/>
    <x v="5"/>
    <n v="0"/>
    <n v="0"/>
    <n v="0"/>
  </r>
  <r>
    <x v="39"/>
    <x v="2"/>
    <s v="Customers"/>
    <x v="6"/>
    <n v="21426764.140000001"/>
    <n v="548059104.58000004"/>
    <n v="0"/>
  </r>
  <r>
    <x v="39"/>
    <x v="2"/>
    <s v="Customers"/>
    <x v="7"/>
    <n v="0"/>
    <n v="0"/>
    <n v="0"/>
  </r>
  <r>
    <x v="39"/>
    <x v="3"/>
    <s v="Connections"/>
    <x v="0"/>
    <n v="18119.209750000002"/>
    <n v="97107.72"/>
    <n v="269.74"/>
  </r>
  <r>
    <x v="39"/>
    <x v="3"/>
    <s v="Connections"/>
    <x v="1"/>
    <n v="920649.58530000004"/>
    <n v="5561834.2400000002"/>
    <n v="17274.28"/>
  </r>
  <r>
    <x v="39"/>
    <x v="3"/>
    <s v="Connections"/>
    <x v="2"/>
    <n v="133675.81219999999"/>
    <n v="4343401"/>
    <n v="0"/>
  </r>
  <r>
    <x v="39"/>
    <x v="3"/>
    <s v="Customers"/>
    <x v="3"/>
    <n v="5332143.3650000002"/>
    <n v="173870024.37"/>
    <n v="0"/>
  </r>
  <r>
    <x v="39"/>
    <x v="3"/>
    <s v="Customers"/>
    <x v="4"/>
    <n v="11208695.33"/>
    <n v="792474314.39999998"/>
    <n v="2036019.2"/>
  </r>
  <r>
    <x v="39"/>
    <x v="3"/>
    <s v="Customers"/>
    <x v="5"/>
    <n v="0"/>
    <n v="0"/>
    <n v="0"/>
  </r>
  <r>
    <x v="39"/>
    <x v="3"/>
    <s v="Customers"/>
    <x v="6"/>
    <n v="22902277.149999999"/>
    <n v="591698674.23000002"/>
    <n v="0"/>
  </r>
  <r>
    <x v="39"/>
    <x v="3"/>
    <s v="Customers"/>
    <x v="7"/>
    <n v="0"/>
    <n v="0"/>
    <n v="0"/>
  </r>
  <r>
    <x v="39"/>
    <x v="4"/>
    <s v="Connections"/>
    <x v="0"/>
    <n v="18332.610390000002"/>
    <n v="97109.72"/>
    <n v="269.75"/>
  </r>
  <r>
    <x v="39"/>
    <x v="4"/>
    <s v="Connections"/>
    <x v="1"/>
    <n v="941534.06"/>
    <n v="5673479.0899999999"/>
    <n v="15893.96"/>
  </r>
  <r>
    <x v="39"/>
    <x v="4"/>
    <s v="Connections"/>
    <x v="2"/>
    <n v="135147.44579999999"/>
    <n v="4458137.6399999997"/>
    <n v="0"/>
  </r>
  <r>
    <x v="39"/>
    <x v="4"/>
    <s v="Customers"/>
    <x v="3"/>
    <n v="5485625.4239999996"/>
    <n v="175932753.33000001"/>
    <n v="0"/>
  </r>
  <r>
    <x v="39"/>
    <x v="4"/>
    <s v="Customers"/>
    <x v="4"/>
    <n v="10796645.57"/>
    <n v="763032198.50999999"/>
    <n v="1938733.43"/>
  </r>
  <r>
    <x v="39"/>
    <x v="4"/>
    <s v="Customers"/>
    <x v="5"/>
    <n v="0"/>
    <n v="0"/>
    <n v="0"/>
  </r>
  <r>
    <x v="39"/>
    <x v="4"/>
    <s v="Customers"/>
    <x v="6"/>
    <n v="23873917.16"/>
    <n v="567759053.13"/>
    <n v="0"/>
  </r>
  <r>
    <x v="39"/>
    <x v="4"/>
    <s v="Customers"/>
    <x v="7"/>
    <n v="0"/>
    <n v="0"/>
    <n v="0"/>
  </r>
  <r>
    <x v="39"/>
    <x v="5"/>
    <s v="Connections"/>
    <x v="0"/>
    <n v="18548.09"/>
    <n v="96770.15"/>
    <n v="268.81"/>
  </r>
  <r>
    <x v="39"/>
    <x v="5"/>
    <s v="Connections"/>
    <x v="1"/>
    <n v="988199.35"/>
    <n v="5734230.1900000004"/>
    <n v="16281.24"/>
  </r>
  <r>
    <x v="39"/>
    <x v="5"/>
    <s v="Connections"/>
    <x v="2"/>
    <n v="144974.85999999999"/>
    <n v="4872035.88"/>
    <n v="0"/>
  </r>
  <r>
    <x v="39"/>
    <x v="5"/>
    <s v="Customers"/>
    <x v="3"/>
    <n v="5489139.8399999999"/>
    <n v="166372541.00999999"/>
    <n v="0"/>
  </r>
  <r>
    <x v="39"/>
    <x v="5"/>
    <s v="Customers"/>
    <x v="4"/>
    <n v="10363503.16"/>
    <n v="713167450.15999997"/>
    <n v="1812548.49"/>
  </r>
  <r>
    <x v="39"/>
    <x v="5"/>
    <s v="Customers"/>
    <x v="5"/>
    <n v="0"/>
    <n v="0"/>
    <n v="0"/>
  </r>
  <r>
    <x v="39"/>
    <x v="5"/>
    <s v="Customers"/>
    <x v="6"/>
    <n v="24682349.879999999"/>
    <n v="629720415.25999999"/>
    <n v="0"/>
  </r>
  <r>
    <x v="39"/>
    <x v="5"/>
    <s v="Customers"/>
    <x v="7"/>
    <n v="0"/>
    <n v="0"/>
    <n v="0"/>
  </r>
  <r>
    <x v="39"/>
    <x v="6"/>
    <s v="Connections"/>
    <x v="0"/>
    <n v="19689.03"/>
    <n v="97016.74"/>
    <n v="269.49"/>
  </r>
  <r>
    <x v="39"/>
    <x v="6"/>
    <s v="Connections"/>
    <x v="1"/>
    <n v="995577.15"/>
    <n v="5737668.0800000001"/>
    <n v="16271.59"/>
  </r>
  <r>
    <x v="39"/>
    <x v="6"/>
    <s v="Connections"/>
    <x v="2"/>
    <n v="149769.64000000001"/>
    <n v="5094204.09"/>
    <n v="0"/>
  </r>
  <r>
    <x v="39"/>
    <x v="6"/>
    <s v="Customers"/>
    <x v="3"/>
    <n v="5573051"/>
    <n v="170861098.41999999"/>
    <n v="0"/>
  </r>
  <r>
    <x v="39"/>
    <x v="6"/>
    <s v="Customers"/>
    <x v="4"/>
    <n v="10551401.869999999"/>
    <n v="716062547.37"/>
    <n v="1844477.93"/>
  </r>
  <r>
    <x v="39"/>
    <x v="6"/>
    <s v="Customers"/>
    <x v="5"/>
    <n v="0"/>
    <n v="0"/>
    <n v="0"/>
  </r>
  <r>
    <x v="39"/>
    <x v="6"/>
    <s v="Customers"/>
    <x v="6"/>
    <n v="24936412.800000001"/>
    <n v="629634397.39999998"/>
    <n v="0"/>
  </r>
  <r>
    <x v="39"/>
    <x v="6"/>
    <s v="Customers"/>
    <x v="7"/>
    <n v="0"/>
    <n v="0"/>
    <n v="0"/>
  </r>
  <r>
    <x v="39"/>
    <x v="7"/>
    <s v="Connections"/>
    <x v="0"/>
    <n v="18336.91"/>
    <n v="95874.49"/>
    <n v="266.32"/>
  </r>
  <r>
    <x v="39"/>
    <x v="7"/>
    <s v="Connections"/>
    <x v="1"/>
    <n v="997215.46"/>
    <n v="5759185.9800000004"/>
    <n v="16079.68"/>
  </r>
  <r>
    <x v="39"/>
    <x v="7"/>
    <s v="Connections"/>
    <x v="2"/>
    <n v="151481.54"/>
    <n v="5217732.5"/>
    <n v="0"/>
  </r>
  <r>
    <x v="39"/>
    <x v="7"/>
    <s v="Customers"/>
    <x v="3"/>
    <n v="5933882.4800000004"/>
    <n v="185711216.55000001"/>
    <n v="0"/>
  </r>
  <r>
    <x v="39"/>
    <x v="7"/>
    <s v="Customers"/>
    <x v="4"/>
    <n v="10800412.380000001"/>
    <n v="739276905.26999998"/>
    <n v="1922405.34"/>
  </r>
  <r>
    <x v="39"/>
    <x v="7"/>
    <s v="Customers"/>
    <x v="5"/>
    <n v="0"/>
    <n v="0"/>
    <n v="0"/>
  </r>
  <r>
    <x v="39"/>
    <x v="7"/>
    <s v="Customers"/>
    <x v="6"/>
    <n v="25230129.579999998"/>
    <n v="623909221.47000003"/>
    <n v="0"/>
  </r>
  <r>
    <x v="39"/>
    <x v="7"/>
    <s v="Customers"/>
    <x v="7"/>
    <n v="0"/>
    <n v="0"/>
    <n v="0"/>
  </r>
  <r>
    <x v="39"/>
    <x v="8"/>
    <s v="Connections"/>
    <x v="0"/>
    <n v="18266.009999999998"/>
    <n v="91001.11"/>
    <n v="252.78"/>
  </r>
  <r>
    <x v="39"/>
    <x v="8"/>
    <s v="Connections"/>
    <x v="1"/>
    <n v="1075902.31"/>
    <n v="5792720.25"/>
    <n v="16167.16"/>
  </r>
  <r>
    <x v="39"/>
    <x v="8"/>
    <s v="Connections"/>
    <x v="2"/>
    <n v="162519.84"/>
    <n v="5244738.03"/>
    <n v="0"/>
  </r>
  <r>
    <x v="39"/>
    <x v="8"/>
    <s v="Customers"/>
    <x v="3"/>
    <n v="6530989.4299999997"/>
    <n v="188022102.47999999"/>
    <n v="0"/>
  </r>
  <r>
    <x v="39"/>
    <x v="8"/>
    <s v="Customers"/>
    <x v="4"/>
    <n v="11512929.439999999"/>
    <n v="730579491.67999995"/>
    <n v="1903392.19"/>
  </r>
  <r>
    <x v="39"/>
    <x v="8"/>
    <s v="Customers"/>
    <x v="5"/>
    <n v="0"/>
    <n v="0"/>
    <n v="0"/>
  </r>
  <r>
    <x v="39"/>
    <x v="8"/>
    <s v="Customers"/>
    <x v="6"/>
    <n v="26529339.760000002"/>
    <n v="608586792.07000005"/>
    <n v="0"/>
  </r>
  <r>
    <x v="39"/>
    <x v="8"/>
    <s v="Customers"/>
    <x v="7"/>
    <n v="0"/>
    <n v="0"/>
    <n v="0"/>
  </r>
  <r>
    <x v="40"/>
    <x v="0"/>
    <s v="Connections"/>
    <x v="8"/>
    <n v="0"/>
    <n v="0"/>
    <n v="0"/>
  </r>
  <r>
    <x v="40"/>
    <x v="0"/>
    <s v="Connections"/>
    <x v="0"/>
    <n v="7339.61"/>
    <n v="104030"/>
    <n v="286.49"/>
  </r>
  <r>
    <x v="40"/>
    <x v="0"/>
    <s v="Connections"/>
    <x v="1"/>
    <n v="91112.81"/>
    <n v="1629825.78"/>
    <n v="4599.07"/>
  </r>
  <r>
    <x v="40"/>
    <x v="0"/>
    <s v="Connections"/>
    <x v="2"/>
    <n v="10400.85"/>
    <n v="382513.8"/>
    <n v="0"/>
  </r>
  <r>
    <x v="40"/>
    <x v="0"/>
    <s v="Customers"/>
    <x v="3"/>
    <n v="751286.81"/>
    <n v="34168176.869999997"/>
    <n v="0"/>
  </r>
  <r>
    <x v="40"/>
    <x v="0"/>
    <s v="Customers"/>
    <x v="4"/>
    <n v="826561.11"/>
    <n v="124247013.29000001"/>
    <n v="294635.71000000002"/>
  </r>
  <r>
    <x v="40"/>
    <x v="0"/>
    <s v="Customers"/>
    <x v="5"/>
    <n v="0"/>
    <n v="0"/>
    <n v="0"/>
  </r>
  <r>
    <x v="40"/>
    <x v="0"/>
    <s v="Customers"/>
    <x v="6"/>
    <n v="3090921.61"/>
    <n v="85926418.689999998"/>
    <n v="0"/>
  </r>
  <r>
    <x v="40"/>
    <x v="0"/>
    <s v="Customers"/>
    <x v="7"/>
    <n v="0"/>
    <n v="0"/>
    <n v="0"/>
  </r>
  <r>
    <x v="40"/>
    <x v="1"/>
    <s v="Connections"/>
    <x v="8"/>
    <n v="0"/>
    <n v="0"/>
    <n v="0"/>
  </r>
  <r>
    <x v="40"/>
    <x v="1"/>
    <s v="Connections"/>
    <x v="0"/>
    <n v="8481.7099999999991"/>
    <n v="105564.93"/>
    <n v="289.3"/>
  </r>
  <r>
    <x v="40"/>
    <x v="1"/>
    <s v="Connections"/>
    <x v="1"/>
    <n v="53288.22"/>
    <n v="890659.1"/>
    <n v="2461.87"/>
  </r>
  <r>
    <x v="40"/>
    <x v="1"/>
    <s v="Connections"/>
    <x v="2"/>
    <n v="10938.7"/>
    <n v="401383.12"/>
    <n v="0"/>
  </r>
  <r>
    <x v="40"/>
    <x v="1"/>
    <s v="Customers"/>
    <x v="3"/>
    <n v="765543.04"/>
    <n v="34455638.030000001"/>
    <n v="0"/>
  </r>
  <r>
    <x v="40"/>
    <x v="1"/>
    <s v="Customers"/>
    <x v="4"/>
    <n v="888196.32"/>
    <n v="126472988.41"/>
    <n v="312764.03999999998"/>
  </r>
  <r>
    <x v="40"/>
    <x v="1"/>
    <s v="Customers"/>
    <x v="5"/>
    <n v="0"/>
    <n v="0"/>
    <n v="0"/>
  </r>
  <r>
    <x v="40"/>
    <x v="1"/>
    <s v="Customers"/>
    <x v="6"/>
    <n v="3200973.12"/>
    <n v="86214190.379999995"/>
    <n v="0"/>
  </r>
  <r>
    <x v="40"/>
    <x v="1"/>
    <s v="Customers"/>
    <x v="7"/>
    <n v="0"/>
    <n v="0"/>
    <n v="0"/>
  </r>
  <r>
    <x v="40"/>
    <x v="2"/>
    <s v="Connections"/>
    <x v="8"/>
    <n v="0"/>
    <n v="0"/>
    <n v="0"/>
  </r>
  <r>
    <x v="40"/>
    <x v="2"/>
    <s v="Connections"/>
    <x v="0"/>
    <n v="8096.01"/>
    <n v="103381.19"/>
    <n v="290.64"/>
  </r>
  <r>
    <x v="40"/>
    <x v="2"/>
    <s v="Connections"/>
    <x v="1"/>
    <n v="71689.679999999993"/>
    <n v="863294.62"/>
    <n v="2419.15"/>
  </r>
  <r>
    <x v="40"/>
    <x v="2"/>
    <s v="Connections"/>
    <x v="2"/>
    <n v="10928.34"/>
    <n v="380609.59"/>
    <n v="0"/>
  </r>
  <r>
    <x v="40"/>
    <x v="2"/>
    <s v="Customers"/>
    <x v="3"/>
    <n v="919217.9"/>
    <n v="34387085.619999997"/>
    <n v="0"/>
  </r>
  <r>
    <x v="40"/>
    <x v="2"/>
    <s v="Customers"/>
    <x v="4"/>
    <n v="870180.13"/>
    <n v="125001047.73"/>
    <n v="305078.84000000003"/>
  </r>
  <r>
    <x v="40"/>
    <x v="2"/>
    <s v="Customers"/>
    <x v="5"/>
    <n v="0"/>
    <n v="0"/>
    <n v="0"/>
  </r>
  <r>
    <x v="40"/>
    <x v="2"/>
    <s v="Customers"/>
    <x v="6"/>
    <n v="3352629.04"/>
    <n v="83878663.269999996"/>
    <n v="0"/>
  </r>
  <r>
    <x v="40"/>
    <x v="2"/>
    <s v="Customers"/>
    <x v="7"/>
    <n v="0"/>
    <n v="0"/>
    <n v="0"/>
  </r>
  <r>
    <x v="40"/>
    <x v="3"/>
    <s v="Connections"/>
    <x v="8"/>
    <n v="0"/>
    <n v="0"/>
    <n v="0"/>
  </r>
  <r>
    <x v="40"/>
    <x v="3"/>
    <s v="Connections"/>
    <x v="0"/>
    <n v="8362.2000000000007"/>
    <n v="102424.28"/>
    <n v="283.10000000000002"/>
  </r>
  <r>
    <x v="40"/>
    <x v="3"/>
    <s v="Connections"/>
    <x v="1"/>
    <n v="73088.38"/>
    <n v="870905.39"/>
    <n v="2427.11"/>
  </r>
  <r>
    <x v="40"/>
    <x v="3"/>
    <s v="Connections"/>
    <x v="2"/>
    <n v="40429.54"/>
    <n v="375339.19"/>
    <n v="0"/>
  </r>
  <r>
    <x v="40"/>
    <x v="3"/>
    <s v="Customers"/>
    <x v="3"/>
    <n v="782959.68"/>
    <n v="35759952.600000001"/>
    <n v="0"/>
  </r>
  <r>
    <x v="40"/>
    <x v="3"/>
    <s v="Customers"/>
    <x v="4"/>
    <n v="857751.6"/>
    <n v="127930297.34999999"/>
    <n v="303639.93"/>
  </r>
  <r>
    <x v="40"/>
    <x v="3"/>
    <s v="Customers"/>
    <x v="5"/>
    <n v="0"/>
    <n v="0"/>
    <n v="0"/>
  </r>
  <r>
    <x v="40"/>
    <x v="3"/>
    <s v="Customers"/>
    <x v="6"/>
    <n v="3602176.91"/>
    <n v="91709432.680000007"/>
    <n v="0"/>
  </r>
  <r>
    <x v="40"/>
    <x v="3"/>
    <s v="Customers"/>
    <x v="7"/>
    <n v="0"/>
    <n v="0"/>
    <n v="0"/>
  </r>
  <r>
    <x v="40"/>
    <x v="4"/>
    <s v="Connections"/>
    <x v="8"/>
    <n v="0"/>
    <n v="0"/>
    <n v="0"/>
  </r>
  <r>
    <x v="40"/>
    <x v="4"/>
    <s v="Connections"/>
    <x v="0"/>
    <n v="8480.33"/>
    <n v="102754.57"/>
    <n v="283.8"/>
  </r>
  <r>
    <x v="40"/>
    <x v="4"/>
    <s v="Connections"/>
    <x v="1"/>
    <n v="74655.649999999994"/>
    <n v="883464.17"/>
    <n v="2459.64"/>
  </r>
  <r>
    <x v="40"/>
    <x v="4"/>
    <s v="Connections"/>
    <x v="2"/>
    <n v="10787.22"/>
    <n v="375339.19"/>
    <n v="0"/>
  </r>
  <r>
    <x v="40"/>
    <x v="4"/>
    <s v="Customers"/>
    <x v="3"/>
    <n v="822922.01"/>
    <n v="34942744.75"/>
    <n v="0"/>
  </r>
  <r>
    <x v="40"/>
    <x v="4"/>
    <s v="Customers"/>
    <x v="4"/>
    <n v="868498.71"/>
    <n v="127241231.83"/>
    <n v="298865.19"/>
  </r>
  <r>
    <x v="40"/>
    <x v="4"/>
    <s v="Customers"/>
    <x v="5"/>
    <n v="0"/>
    <n v="0"/>
    <n v="0"/>
  </r>
  <r>
    <x v="40"/>
    <x v="4"/>
    <s v="Customers"/>
    <x v="6"/>
    <n v="3631124.75"/>
    <n v="89180443.260000005"/>
    <n v="0"/>
  </r>
  <r>
    <x v="40"/>
    <x v="4"/>
    <s v="Customers"/>
    <x v="7"/>
    <n v="0"/>
    <n v="0"/>
    <n v="0"/>
  </r>
  <r>
    <x v="40"/>
    <x v="5"/>
    <s v="Connections"/>
    <x v="8"/>
    <n v="0"/>
    <n v="0"/>
    <n v="0"/>
  </r>
  <r>
    <x v="40"/>
    <x v="5"/>
    <s v="Connections"/>
    <x v="0"/>
    <n v="9298.15"/>
    <n v="102755.52"/>
    <n v="282.2"/>
  </r>
  <r>
    <x v="40"/>
    <x v="5"/>
    <s v="Connections"/>
    <x v="1"/>
    <n v="87468.11"/>
    <n v="881690.65"/>
    <n v="2445.92"/>
  </r>
  <r>
    <x v="40"/>
    <x v="5"/>
    <s v="Connections"/>
    <x v="2"/>
    <n v="11076.3"/>
    <n v="375339.19"/>
    <n v="0"/>
  </r>
  <r>
    <x v="40"/>
    <x v="5"/>
    <s v="Customers"/>
    <x v="3"/>
    <n v="847950.42"/>
    <n v="33629605.899999999"/>
    <n v="0"/>
  </r>
  <r>
    <x v="40"/>
    <x v="5"/>
    <s v="Customers"/>
    <x v="4"/>
    <n v="836472.4"/>
    <n v="123770623.06"/>
    <n v="284382.90000000002"/>
  </r>
  <r>
    <x v="40"/>
    <x v="5"/>
    <s v="Customers"/>
    <x v="5"/>
    <n v="0"/>
    <n v="0"/>
    <n v="0"/>
  </r>
  <r>
    <x v="40"/>
    <x v="5"/>
    <s v="Customers"/>
    <x v="6"/>
    <n v="3757300.06"/>
    <n v="95587068.319999993"/>
    <n v="0"/>
  </r>
  <r>
    <x v="40"/>
    <x v="5"/>
    <s v="Customers"/>
    <x v="7"/>
    <n v="0"/>
    <n v="0"/>
    <n v="0"/>
  </r>
  <r>
    <x v="40"/>
    <x v="6"/>
    <s v="Connections"/>
    <x v="8"/>
    <n v="0"/>
    <n v="0"/>
    <n v="0"/>
  </r>
  <r>
    <x v="40"/>
    <x v="6"/>
    <s v="Connections"/>
    <x v="0"/>
    <n v="10498.77"/>
    <n v="102474.81"/>
    <n v="282"/>
  </r>
  <r>
    <x v="40"/>
    <x v="6"/>
    <s v="Connections"/>
    <x v="1"/>
    <n v="78819.539999999994"/>
    <n v="870117.83"/>
    <n v="2420.35"/>
  </r>
  <r>
    <x v="40"/>
    <x v="6"/>
    <s v="Connections"/>
    <x v="2"/>
    <n v="11351.28"/>
    <n v="375339.19"/>
    <n v="0"/>
  </r>
  <r>
    <x v="40"/>
    <x v="6"/>
    <s v="Customers"/>
    <x v="3"/>
    <n v="855812.39"/>
    <n v="33533529.27"/>
    <n v="0"/>
  </r>
  <r>
    <x v="40"/>
    <x v="6"/>
    <s v="Customers"/>
    <x v="4"/>
    <n v="904441.93"/>
    <n v="130759586.92"/>
    <n v="301675.62"/>
  </r>
  <r>
    <x v="40"/>
    <x v="6"/>
    <s v="Customers"/>
    <x v="5"/>
    <n v="0"/>
    <n v="0"/>
    <n v="0"/>
  </r>
  <r>
    <x v="40"/>
    <x v="6"/>
    <s v="Customers"/>
    <x v="6"/>
    <n v="3875725.69"/>
    <n v="95087325.560000002"/>
    <n v="0"/>
  </r>
  <r>
    <x v="40"/>
    <x v="6"/>
    <s v="Customers"/>
    <x v="7"/>
    <n v="0"/>
    <n v="0"/>
    <n v="0"/>
  </r>
  <r>
    <x v="40"/>
    <x v="7"/>
    <s v="Connections"/>
    <x v="8"/>
    <n v="0"/>
    <n v="0"/>
    <n v="0"/>
  </r>
  <r>
    <x v="40"/>
    <x v="7"/>
    <s v="Connections"/>
    <x v="0"/>
    <n v="10377.6"/>
    <n v="99742.97"/>
    <n v="278.2"/>
  </r>
  <r>
    <x v="40"/>
    <x v="7"/>
    <s v="Connections"/>
    <x v="1"/>
    <n v="87012.11"/>
    <n v="875006.28"/>
    <n v="2434.08"/>
  </r>
  <r>
    <x v="40"/>
    <x v="7"/>
    <s v="Connections"/>
    <x v="2"/>
    <n v="10912.18"/>
    <n v="375339.19"/>
    <n v="0"/>
  </r>
  <r>
    <x v="40"/>
    <x v="7"/>
    <s v="Customers"/>
    <x v="3"/>
    <n v="871759.84"/>
    <n v="35235863.460000001"/>
    <n v="0"/>
  </r>
  <r>
    <x v="40"/>
    <x v="7"/>
    <s v="Customers"/>
    <x v="4"/>
    <n v="959831.8"/>
    <n v="136159366.06999999"/>
    <n v="317681.46000000002"/>
  </r>
  <r>
    <x v="40"/>
    <x v="7"/>
    <s v="Customers"/>
    <x v="5"/>
    <n v="0"/>
    <n v="0"/>
    <n v="0"/>
  </r>
  <r>
    <x v="40"/>
    <x v="7"/>
    <s v="Customers"/>
    <x v="6"/>
    <n v="3666504.14"/>
    <n v="95371627.719999999"/>
    <n v="0"/>
  </r>
  <r>
    <x v="40"/>
    <x v="7"/>
    <s v="Customers"/>
    <x v="7"/>
    <n v="0"/>
    <n v="0"/>
    <n v="0"/>
  </r>
  <r>
    <x v="40"/>
    <x v="8"/>
    <s v="Connections"/>
    <x v="8"/>
    <n v="0"/>
    <n v="0"/>
    <n v="0"/>
  </r>
  <r>
    <x v="40"/>
    <x v="8"/>
    <s v="Connections"/>
    <x v="0"/>
    <n v="10737.77"/>
    <n v="99127.487840000002"/>
    <n v="276"/>
  </r>
  <r>
    <x v="40"/>
    <x v="8"/>
    <s v="Connections"/>
    <x v="1"/>
    <n v="103761.81"/>
    <n v="862317.79410000006"/>
    <n v="2397.7800000000002"/>
  </r>
  <r>
    <x v="40"/>
    <x v="8"/>
    <s v="Connections"/>
    <x v="2"/>
    <n v="11447.24"/>
    <n v="370015.18939999997"/>
    <n v="0"/>
  </r>
  <r>
    <x v="40"/>
    <x v="8"/>
    <s v="Customers"/>
    <x v="3"/>
    <n v="946857.59"/>
    <n v="34740920.950000003"/>
    <n v="0"/>
  </r>
  <r>
    <x v="40"/>
    <x v="8"/>
    <s v="Customers"/>
    <x v="4"/>
    <n v="1042812.5"/>
    <n v="133289335.598"/>
    <n v="324741.46999999997"/>
  </r>
  <r>
    <x v="40"/>
    <x v="8"/>
    <s v="Customers"/>
    <x v="5"/>
    <n v="0"/>
    <n v="0"/>
    <n v="0"/>
  </r>
  <r>
    <x v="40"/>
    <x v="8"/>
    <s v="Customers"/>
    <x v="6"/>
    <n v="4026272.3"/>
    <n v="93012545.189999998"/>
    <n v="0"/>
  </r>
  <r>
    <x v="40"/>
    <x v="8"/>
    <s v="Customers"/>
    <x v="7"/>
    <n v="0"/>
    <n v="0"/>
    <n v="0"/>
  </r>
  <r>
    <x v="41"/>
    <x v="0"/>
    <s v="Connections"/>
    <x v="8"/>
    <n v="0"/>
    <n v="0"/>
    <n v="0"/>
  </r>
  <r>
    <x v="41"/>
    <x v="0"/>
    <s v="Connections"/>
    <x v="0"/>
    <n v="43"/>
    <n v="569"/>
    <n v="0"/>
  </r>
  <r>
    <x v="41"/>
    <x v="0"/>
    <s v="Connections"/>
    <x v="1"/>
    <n v="687551"/>
    <n v="9200437"/>
    <n v="30337"/>
  </r>
  <r>
    <x v="41"/>
    <x v="0"/>
    <s v="Connections"/>
    <x v="2"/>
    <n v="48318"/>
    <n v="2511931"/>
    <n v="0"/>
  </r>
  <r>
    <x v="41"/>
    <x v="0"/>
    <s v="Customers"/>
    <x v="3"/>
    <n v="2757530"/>
    <n v="132718220"/>
    <n v="0"/>
  </r>
  <r>
    <x v="41"/>
    <x v="0"/>
    <s v="Customers"/>
    <x v="4"/>
    <n v="4104415"/>
    <n v="412510155"/>
    <n v="1011693"/>
  </r>
  <r>
    <x v="41"/>
    <x v="0"/>
    <s v="Customers"/>
    <x v="6"/>
    <n v="11464889"/>
    <n v="479266201"/>
    <n v="0"/>
  </r>
  <r>
    <x v="41"/>
    <x v="0"/>
    <s v="Customers"/>
    <x v="7"/>
    <n v="0"/>
    <n v="0"/>
    <n v="0"/>
  </r>
  <r>
    <x v="41"/>
    <x v="1"/>
    <s v="Connections"/>
    <x v="8"/>
    <n v="0"/>
    <n v="0"/>
    <n v="0"/>
  </r>
  <r>
    <x v="41"/>
    <x v="1"/>
    <s v="Connections"/>
    <x v="0"/>
    <n v="2900"/>
    <n v="571"/>
    <n v="0"/>
  </r>
  <r>
    <x v="41"/>
    <x v="1"/>
    <s v="Connections"/>
    <x v="1"/>
    <n v="682707"/>
    <n v="9395991"/>
    <n v="26566"/>
  </r>
  <r>
    <x v="41"/>
    <x v="1"/>
    <s v="Connections"/>
    <x v="2"/>
    <n v="59603"/>
    <n v="2500346"/>
    <n v="0"/>
  </r>
  <r>
    <x v="41"/>
    <x v="1"/>
    <s v="Customers"/>
    <x v="3"/>
    <n v="2858102"/>
    <n v="130269141"/>
    <n v="0"/>
  </r>
  <r>
    <x v="41"/>
    <x v="1"/>
    <s v="Customers"/>
    <x v="4"/>
    <n v="4609294"/>
    <n v="420615364.10000002"/>
    <n v="1044541.5"/>
  </r>
  <r>
    <x v="41"/>
    <x v="1"/>
    <s v="Customers"/>
    <x v="6"/>
    <n v="13910954"/>
    <n v="477527824"/>
    <n v="0"/>
  </r>
  <r>
    <x v="41"/>
    <x v="1"/>
    <s v="Customers"/>
    <x v="7"/>
    <n v="0"/>
    <n v="0"/>
    <n v="0"/>
  </r>
  <r>
    <x v="41"/>
    <x v="2"/>
    <s v="Connections"/>
    <x v="8"/>
    <n v="0"/>
    <n v="0"/>
    <n v="0"/>
  </r>
  <r>
    <x v="41"/>
    <x v="2"/>
    <s v="Connections"/>
    <x v="0"/>
    <n v="2110"/>
    <n v="31630"/>
    <n v="0"/>
  </r>
  <r>
    <x v="41"/>
    <x v="2"/>
    <s v="Connections"/>
    <x v="1"/>
    <n v="713136"/>
    <n v="4988074"/>
    <n v="34320"/>
  </r>
  <r>
    <x v="41"/>
    <x v="2"/>
    <s v="Connections"/>
    <x v="2"/>
    <n v="53765"/>
    <n v="2509183"/>
    <n v="0"/>
  </r>
  <r>
    <x v="41"/>
    <x v="2"/>
    <s v="Customers"/>
    <x v="3"/>
    <n v="2823027"/>
    <n v="126952266"/>
    <n v="0"/>
  </r>
  <r>
    <x v="41"/>
    <x v="2"/>
    <s v="Customers"/>
    <x v="4"/>
    <n v="4547558"/>
    <n v="412154056"/>
    <n v="1052568"/>
  </r>
  <r>
    <x v="41"/>
    <x v="2"/>
    <s v="Customers"/>
    <x v="6"/>
    <n v="14152615"/>
    <n v="452123373"/>
    <n v="0"/>
  </r>
  <r>
    <x v="41"/>
    <x v="2"/>
    <s v="Customers"/>
    <x v="7"/>
    <n v="0"/>
    <n v="0"/>
    <n v="0"/>
  </r>
  <r>
    <x v="41"/>
    <x v="3"/>
    <s v="Connections"/>
    <x v="8"/>
    <n v="0"/>
    <n v="0"/>
    <n v="0"/>
  </r>
  <r>
    <x v="41"/>
    <x v="3"/>
    <s v="Connections"/>
    <x v="0"/>
    <n v="2104"/>
    <n v="30312"/>
    <n v="85"/>
  </r>
  <r>
    <x v="41"/>
    <x v="3"/>
    <s v="Connections"/>
    <x v="1"/>
    <n v="707715"/>
    <n v="4221567"/>
    <n v="12001"/>
  </r>
  <r>
    <x v="41"/>
    <x v="3"/>
    <s v="Connections"/>
    <x v="2"/>
    <n v="71710"/>
    <n v="2522383"/>
    <n v="0"/>
  </r>
  <r>
    <x v="41"/>
    <x v="3"/>
    <s v="Customers"/>
    <x v="3"/>
    <n v="3014338"/>
    <n v="132513707"/>
    <n v="0"/>
  </r>
  <r>
    <x v="41"/>
    <x v="3"/>
    <s v="Customers"/>
    <x v="4"/>
    <n v="4855925"/>
    <n v="417838694"/>
    <n v="1149887"/>
  </r>
  <r>
    <x v="41"/>
    <x v="3"/>
    <s v="Customers"/>
    <x v="6"/>
    <n v="15215676"/>
    <n v="495801068"/>
    <n v="0"/>
  </r>
  <r>
    <x v="41"/>
    <x v="3"/>
    <s v="Customers"/>
    <x v="7"/>
    <n v="0"/>
    <n v="0"/>
    <n v="0"/>
  </r>
  <r>
    <x v="41"/>
    <x v="4"/>
    <s v="Connections"/>
    <x v="8"/>
    <n v="0"/>
    <n v="0"/>
    <n v="0"/>
  </r>
  <r>
    <x v="41"/>
    <x v="4"/>
    <s v="Connections"/>
    <x v="0"/>
    <n v="1593"/>
    <n v="25690"/>
    <n v="85"/>
  </r>
  <r>
    <x v="41"/>
    <x v="4"/>
    <s v="Connections"/>
    <x v="1"/>
    <n v="734622"/>
    <n v="4294352"/>
    <n v="11884"/>
  </r>
  <r>
    <x v="41"/>
    <x v="4"/>
    <s v="Connections"/>
    <x v="2"/>
    <n v="77988"/>
    <n v="2396499"/>
    <n v="0"/>
  </r>
  <r>
    <x v="41"/>
    <x v="4"/>
    <s v="Customers"/>
    <x v="3"/>
    <n v="3049445"/>
    <n v="115614839"/>
    <n v="0"/>
  </r>
  <r>
    <x v="41"/>
    <x v="4"/>
    <s v="Customers"/>
    <x v="4"/>
    <n v="4864126"/>
    <n v="405750093"/>
    <n v="1006227"/>
  </r>
  <r>
    <x v="41"/>
    <x v="4"/>
    <s v="Customers"/>
    <x v="6"/>
    <n v="16200563"/>
    <n v="482531158"/>
    <n v="0"/>
  </r>
  <r>
    <x v="41"/>
    <x v="4"/>
    <s v="Customers"/>
    <x v="7"/>
    <n v="0"/>
    <n v="0"/>
    <n v="0"/>
  </r>
  <r>
    <x v="41"/>
    <x v="5"/>
    <s v="Connections"/>
    <x v="8"/>
    <n v="0"/>
    <n v="0"/>
    <n v="0"/>
  </r>
  <r>
    <x v="41"/>
    <x v="5"/>
    <s v="Connections"/>
    <x v="0"/>
    <n v="2275.4499999999998"/>
    <n v="25016"/>
    <n v="83"/>
  </r>
  <r>
    <x v="41"/>
    <x v="5"/>
    <s v="Connections"/>
    <x v="1"/>
    <n v="1000251.19"/>
    <n v="4357194"/>
    <n v="18325"/>
  </r>
  <r>
    <x v="41"/>
    <x v="5"/>
    <s v="Connections"/>
    <x v="2"/>
    <n v="78986.100000000006"/>
    <n v="2563018"/>
    <n v="0"/>
  </r>
  <r>
    <x v="41"/>
    <x v="5"/>
    <s v="Customers"/>
    <x v="3"/>
    <n v="2860864.85"/>
    <n v="113329725"/>
    <n v="0"/>
  </r>
  <r>
    <x v="41"/>
    <x v="5"/>
    <s v="Customers"/>
    <x v="4"/>
    <n v="4596934.3099999996"/>
    <n v="375387717"/>
    <n v="947515"/>
  </r>
  <r>
    <x v="41"/>
    <x v="5"/>
    <s v="Customers"/>
    <x v="6"/>
    <n v="16537543.26"/>
    <n v="515808015"/>
    <n v="0"/>
  </r>
  <r>
    <x v="41"/>
    <x v="5"/>
    <s v="Customers"/>
    <x v="7"/>
    <n v="0"/>
    <n v="0"/>
    <n v="0"/>
  </r>
  <r>
    <x v="41"/>
    <x v="6"/>
    <s v="Connections"/>
    <x v="8"/>
    <n v="0"/>
    <n v="0"/>
    <n v="0"/>
  </r>
  <r>
    <x v="41"/>
    <x v="6"/>
    <s v="Connections"/>
    <x v="0"/>
    <n v="2215.2399999999998"/>
    <n v="24360"/>
    <n v="81"/>
  </r>
  <r>
    <x v="41"/>
    <x v="6"/>
    <s v="Connections"/>
    <x v="1"/>
    <n v="532204"/>
    <n v="4352367"/>
    <n v="22551"/>
  </r>
  <r>
    <x v="41"/>
    <x v="6"/>
    <s v="Connections"/>
    <x v="2"/>
    <n v="90092"/>
    <n v="2621342"/>
    <n v="0"/>
  </r>
  <r>
    <x v="41"/>
    <x v="6"/>
    <s v="Customers"/>
    <x v="3"/>
    <n v="2984714"/>
    <n v="117469095"/>
    <n v="0"/>
  </r>
  <r>
    <x v="41"/>
    <x v="6"/>
    <s v="Customers"/>
    <x v="4"/>
    <n v="4943282"/>
    <n v="380730702"/>
    <n v="958809"/>
  </r>
  <r>
    <x v="41"/>
    <x v="6"/>
    <s v="Customers"/>
    <x v="6"/>
    <n v="16710456"/>
    <n v="512708991"/>
    <n v="0"/>
  </r>
  <r>
    <x v="41"/>
    <x v="6"/>
    <s v="Customers"/>
    <x v="7"/>
    <n v="0"/>
    <n v="0"/>
    <n v="0"/>
  </r>
  <r>
    <x v="41"/>
    <x v="7"/>
    <s v="Connections"/>
    <x v="8"/>
    <n v="0"/>
    <n v="0"/>
    <n v="0"/>
  </r>
  <r>
    <x v="41"/>
    <x v="7"/>
    <s v="Connections"/>
    <x v="0"/>
    <n v="2170.84"/>
    <n v="23756"/>
    <n v="79"/>
  </r>
  <r>
    <x v="41"/>
    <x v="7"/>
    <s v="Connections"/>
    <x v="1"/>
    <n v="532591.01"/>
    <n v="4432743"/>
    <n v="22781"/>
  </r>
  <r>
    <x v="41"/>
    <x v="7"/>
    <s v="Connections"/>
    <x v="2"/>
    <n v="95027.85"/>
    <n v="2759481"/>
    <n v="0"/>
  </r>
  <r>
    <x v="41"/>
    <x v="7"/>
    <s v="Customers"/>
    <x v="3"/>
    <n v="3231953.23"/>
    <n v="124305034"/>
    <n v="0"/>
  </r>
  <r>
    <x v="41"/>
    <x v="7"/>
    <s v="Customers"/>
    <x v="4"/>
    <n v="5459369.6299999999"/>
    <n v="409501181"/>
    <n v="1033072"/>
  </r>
  <r>
    <x v="41"/>
    <x v="7"/>
    <s v="Customers"/>
    <x v="6"/>
    <n v="17476904.989999998"/>
    <n v="507634502"/>
    <n v="0"/>
  </r>
  <r>
    <x v="41"/>
    <x v="7"/>
    <s v="Customers"/>
    <x v="7"/>
    <n v="0"/>
    <n v="0"/>
    <n v="0"/>
  </r>
  <r>
    <x v="41"/>
    <x v="8"/>
    <s v="Connections"/>
    <x v="8"/>
    <n v="0"/>
    <n v="0"/>
    <n v="0"/>
  </r>
  <r>
    <x v="41"/>
    <x v="8"/>
    <s v="Connections"/>
    <x v="0"/>
    <n v="2106.77"/>
    <n v="23167"/>
    <n v="77"/>
  </r>
  <r>
    <x v="41"/>
    <x v="8"/>
    <s v="Connections"/>
    <x v="1"/>
    <n v="567678.74"/>
    <n v="4495190.04"/>
    <n v="12683.44"/>
  </r>
  <r>
    <x v="41"/>
    <x v="8"/>
    <s v="Connections"/>
    <x v="2"/>
    <n v="102497.93"/>
    <n v="2820591.8"/>
    <n v="0"/>
  </r>
  <r>
    <x v="41"/>
    <x v="8"/>
    <s v="Customers"/>
    <x v="3"/>
    <n v="3436190.88"/>
    <n v="126694932.13"/>
    <n v="0"/>
  </r>
  <r>
    <x v="41"/>
    <x v="8"/>
    <s v="Customers"/>
    <x v="4"/>
    <n v="5736759.5800000001"/>
    <n v="399693192.60000002"/>
    <n v="1038702.81"/>
  </r>
  <r>
    <x v="41"/>
    <x v="8"/>
    <s v="Customers"/>
    <x v="6"/>
    <n v="18746919.109999999"/>
    <n v="504186847.85000002"/>
    <n v="0"/>
  </r>
  <r>
    <x v="41"/>
    <x v="8"/>
    <s v="Customers"/>
    <x v="7"/>
    <n v="0"/>
    <n v="0"/>
    <n v="0"/>
  </r>
  <r>
    <x v="42"/>
    <x v="0"/>
    <s v="Connections"/>
    <x v="8"/>
    <n v="0"/>
    <n v="0"/>
    <n v="0"/>
  </r>
  <r>
    <x v="42"/>
    <x v="0"/>
    <s v="Connections"/>
    <x v="0"/>
    <n v="11550.84"/>
    <n v="240165"/>
    <n v="52"/>
  </r>
  <r>
    <x v="42"/>
    <x v="0"/>
    <s v="Connections"/>
    <x v="1"/>
    <n v="161142"/>
    <n v="2204458"/>
    <n v="7086"/>
  </r>
  <r>
    <x v="42"/>
    <x v="0"/>
    <s v="Connections"/>
    <x v="2"/>
    <n v="2446.61"/>
    <n v="5674891"/>
    <n v="0"/>
  </r>
  <r>
    <x v="42"/>
    <x v="0"/>
    <s v="Customers"/>
    <x v="3"/>
    <n v="679467.74"/>
    <n v="30536533"/>
    <n v="0"/>
  </r>
  <r>
    <x v="42"/>
    <x v="0"/>
    <s v="Customers"/>
    <x v="4"/>
    <n v="821655.02"/>
    <n v="68528024"/>
    <n v="212614"/>
  </r>
  <r>
    <x v="42"/>
    <x v="0"/>
    <s v="Customers"/>
    <x v="5"/>
    <n v="0"/>
    <n v="0"/>
    <n v="0"/>
  </r>
  <r>
    <x v="42"/>
    <x v="0"/>
    <s v="Customers"/>
    <x v="6"/>
    <n v="2511227.92"/>
    <n v="77615395"/>
    <n v="0"/>
  </r>
  <r>
    <x v="42"/>
    <x v="0"/>
    <s v="Customers"/>
    <x v="7"/>
    <n v="0"/>
    <n v="0"/>
    <n v="0"/>
  </r>
  <r>
    <x v="42"/>
    <x v="1"/>
    <s v="Connections"/>
    <x v="8"/>
    <n v="0"/>
    <n v="0"/>
    <n v="0"/>
  </r>
  <r>
    <x v="42"/>
    <x v="1"/>
    <s v="Connections"/>
    <x v="0"/>
    <n v="11521.33"/>
    <n v="217806"/>
    <n v="628.6"/>
  </r>
  <r>
    <x v="42"/>
    <x v="1"/>
    <s v="Connections"/>
    <x v="1"/>
    <n v="122988.14"/>
    <n v="1307703"/>
    <n v="3918.45"/>
  </r>
  <r>
    <x v="42"/>
    <x v="1"/>
    <s v="Connections"/>
    <x v="2"/>
    <n v="3480.13"/>
    <n v="594265"/>
    <n v="0"/>
  </r>
  <r>
    <x v="42"/>
    <x v="1"/>
    <s v="Customers"/>
    <x v="3"/>
    <n v="794802.19"/>
    <n v="29514061"/>
    <n v="0"/>
  </r>
  <r>
    <x v="42"/>
    <x v="1"/>
    <s v="Customers"/>
    <x v="4"/>
    <n v="904233.43"/>
    <n v="75048053"/>
    <n v="223174.44"/>
  </r>
  <r>
    <x v="42"/>
    <x v="1"/>
    <s v="Customers"/>
    <x v="5"/>
    <n v="0"/>
    <n v="0"/>
    <n v="0"/>
  </r>
  <r>
    <x v="42"/>
    <x v="1"/>
    <s v="Customers"/>
    <x v="6"/>
    <n v="3106428.17"/>
    <n v="76635115"/>
    <n v="0"/>
  </r>
  <r>
    <x v="42"/>
    <x v="1"/>
    <s v="Customers"/>
    <x v="7"/>
    <n v="0"/>
    <n v="0"/>
    <n v="0"/>
  </r>
  <r>
    <x v="42"/>
    <x v="2"/>
    <s v="Connections"/>
    <x v="8"/>
    <n v="0"/>
    <n v="0"/>
    <n v="0"/>
  </r>
  <r>
    <x v="42"/>
    <x v="2"/>
    <s v="Connections"/>
    <x v="0"/>
    <n v="11256.65"/>
    <n v="203681"/>
    <n v="545.78"/>
  </r>
  <r>
    <x v="42"/>
    <x v="2"/>
    <s v="Connections"/>
    <x v="1"/>
    <n v="126941.52"/>
    <n v="1297582"/>
    <n v="3608.5"/>
  </r>
  <r>
    <x v="42"/>
    <x v="2"/>
    <s v="Connections"/>
    <x v="2"/>
    <n v="4432.62"/>
    <n v="611519"/>
    <n v="0"/>
  </r>
  <r>
    <x v="42"/>
    <x v="2"/>
    <s v="Customers"/>
    <x v="3"/>
    <n v="738265.28"/>
    <n v="28872533"/>
    <n v="0"/>
  </r>
  <r>
    <x v="42"/>
    <x v="2"/>
    <s v="Customers"/>
    <x v="4"/>
    <n v="865621.44"/>
    <n v="70829349"/>
    <n v="218668.9"/>
  </r>
  <r>
    <x v="42"/>
    <x v="2"/>
    <s v="Customers"/>
    <x v="5"/>
    <n v="0"/>
    <n v="0"/>
    <n v="0"/>
  </r>
  <r>
    <x v="42"/>
    <x v="2"/>
    <s v="Customers"/>
    <x v="6"/>
    <n v="2876655.32"/>
    <n v="76119517.019999996"/>
    <n v="0"/>
  </r>
  <r>
    <x v="42"/>
    <x v="2"/>
    <s v="Customers"/>
    <x v="7"/>
    <n v="0"/>
    <n v="0"/>
    <n v="0"/>
  </r>
  <r>
    <x v="42"/>
    <x v="3"/>
    <s v="Connections"/>
    <x v="8"/>
    <n v="0"/>
    <n v="0"/>
    <n v="0"/>
  </r>
  <r>
    <x v="42"/>
    <x v="3"/>
    <s v="Connections"/>
    <x v="0"/>
    <n v="11313.54"/>
    <n v="203849"/>
    <n v="529"/>
  </r>
  <r>
    <x v="42"/>
    <x v="3"/>
    <s v="Connections"/>
    <x v="1"/>
    <n v="122540.98"/>
    <n v="1110658"/>
    <n v="3152"/>
  </r>
  <r>
    <x v="42"/>
    <x v="3"/>
    <s v="Connections"/>
    <x v="2"/>
    <n v="4468.74"/>
    <n v="605298"/>
    <n v="0"/>
  </r>
  <r>
    <x v="42"/>
    <x v="3"/>
    <s v="Customers"/>
    <x v="3"/>
    <n v="765882.9"/>
    <n v="30060062"/>
    <n v="0"/>
  </r>
  <r>
    <x v="42"/>
    <x v="3"/>
    <s v="Customers"/>
    <x v="4"/>
    <n v="985529.13"/>
    <n v="71502339"/>
    <n v="229114"/>
  </r>
  <r>
    <x v="42"/>
    <x v="3"/>
    <s v="Customers"/>
    <x v="5"/>
    <n v="0"/>
    <n v="0"/>
    <n v="0"/>
  </r>
  <r>
    <x v="42"/>
    <x v="3"/>
    <s v="Customers"/>
    <x v="6"/>
    <n v="3015270.13"/>
    <n v="81716499"/>
    <n v="0"/>
  </r>
  <r>
    <x v="42"/>
    <x v="3"/>
    <s v="Customers"/>
    <x v="7"/>
    <n v="0"/>
    <n v="0"/>
    <n v="0"/>
  </r>
  <r>
    <x v="42"/>
    <x v="4"/>
    <s v="Connections"/>
    <x v="8"/>
    <n v="0"/>
    <n v="0"/>
    <n v="0"/>
  </r>
  <r>
    <x v="42"/>
    <x v="4"/>
    <s v="Connections"/>
    <x v="0"/>
    <n v="11450.86"/>
    <n v="202529"/>
    <n v="517"/>
  </r>
  <r>
    <x v="42"/>
    <x v="4"/>
    <s v="Connections"/>
    <x v="1"/>
    <n v="120955.98"/>
    <n v="1007908"/>
    <n v="2923"/>
  </r>
  <r>
    <x v="42"/>
    <x v="4"/>
    <s v="Connections"/>
    <x v="2"/>
    <n v="5694.74"/>
    <n v="586438"/>
    <n v="0"/>
  </r>
  <r>
    <x v="42"/>
    <x v="4"/>
    <s v="Customers"/>
    <x v="3"/>
    <n v="763517.56"/>
    <n v="29422595"/>
    <n v="0"/>
  </r>
  <r>
    <x v="42"/>
    <x v="4"/>
    <s v="Customers"/>
    <x v="4"/>
    <n v="953746.62"/>
    <n v="70116063"/>
    <n v="230501.29"/>
  </r>
  <r>
    <x v="42"/>
    <x v="4"/>
    <s v="Customers"/>
    <x v="5"/>
    <n v="0"/>
    <n v="0"/>
    <n v="0"/>
  </r>
  <r>
    <x v="42"/>
    <x v="4"/>
    <s v="Customers"/>
    <x v="6"/>
    <n v="3051849.29"/>
    <n v="82177395"/>
    <n v="0"/>
  </r>
  <r>
    <x v="42"/>
    <x v="4"/>
    <s v="Customers"/>
    <x v="7"/>
    <n v="0"/>
    <n v="0"/>
    <n v="0"/>
  </r>
  <r>
    <x v="42"/>
    <x v="5"/>
    <s v="Connections"/>
    <x v="8"/>
    <n v="0"/>
    <n v="0"/>
    <n v="0"/>
  </r>
  <r>
    <x v="42"/>
    <x v="5"/>
    <s v="Connections"/>
    <x v="0"/>
    <n v="11363.62"/>
    <n v="199124"/>
    <n v="517.98"/>
  </r>
  <r>
    <x v="42"/>
    <x v="5"/>
    <s v="Connections"/>
    <x v="1"/>
    <n v="123640.12"/>
    <n v="1015667"/>
    <n v="2826"/>
  </r>
  <r>
    <x v="42"/>
    <x v="5"/>
    <s v="Connections"/>
    <x v="2"/>
    <n v="6134.75"/>
    <n v="602100"/>
    <n v="0"/>
  </r>
  <r>
    <x v="42"/>
    <x v="5"/>
    <s v="Customers"/>
    <x v="3"/>
    <n v="713768.94"/>
    <n v="26233400"/>
    <n v="0"/>
  </r>
  <r>
    <x v="42"/>
    <x v="5"/>
    <s v="Customers"/>
    <x v="4"/>
    <n v="935506.79"/>
    <n v="65161090"/>
    <n v="216593.1"/>
  </r>
  <r>
    <x v="42"/>
    <x v="5"/>
    <s v="Customers"/>
    <x v="5"/>
    <n v="0"/>
    <n v="0"/>
    <n v="0"/>
  </r>
  <r>
    <x v="42"/>
    <x v="5"/>
    <s v="Customers"/>
    <x v="6"/>
    <n v="2988683.83"/>
    <n v="85141857"/>
    <n v="0"/>
  </r>
  <r>
    <x v="42"/>
    <x v="5"/>
    <s v="Customers"/>
    <x v="7"/>
    <n v="0"/>
    <n v="0"/>
    <n v="0"/>
  </r>
  <r>
    <x v="42"/>
    <x v="6"/>
    <s v="Connections"/>
    <x v="8"/>
    <n v="0"/>
    <n v="0"/>
    <n v="0"/>
  </r>
  <r>
    <x v="42"/>
    <x v="6"/>
    <s v="Connections"/>
    <x v="0"/>
    <n v="11388.1"/>
    <n v="189809"/>
    <n v="511.5"/>
  </r>
  <r>
    <x v="42"/>
    <x v="6"/>
    <s v="Connections"/>
    <x v="1"/>
    <n v="125974.96"/>
    <n v="1012636"/>
    <n v="2822.7"/>
  </r>
  <r>
    <x v="42"/>
    <x v="6"/>
    <s v="Connections"/>
    <x v="2"/>
    <n v="6411.15"/>
    <n v="613644"/>
    <n v="0"/>
  </r>
  <r>
    <x v="42"/>
    <x v="6"/>
    <s v="Customers"/>
    <x v="3"/>
    <n v="723006.85"/>
    <n v="27003039"/>
    <n v="0"/>
  </r>
  <r>
    <x v="42"/>
    <x v="6"/>
    <s v="Customers"/>
    <x v="4"/>
    <n v="892595.08"/>
    <n v="67960294"/>
    <n v="188052.4"/>
  </r>
  <r>
    <x v="42"/>
    <x v="6"/>
    <s v="Customers"/>
    <x v="5"/>
    <n v="0"/>
    <n v="0"/>
    <n v="0"/>
  </r>
  <r>
    <x v="42"/>
    <x v="6"/>
    <s v="Customers"/>
    <x v="6"/>
    <n v="2960034.75"/>
    <n v="85333074"/>
    <n v="0"/>
  </r>
  <r>
    <x v="42"/>
    <x v="6"/>
    <s v="Customers"/>
    <x v="7"/>
    <n v="0"/>
    <n v="0"/>
    <n v="0"/>
  </r>
  <r>
    <x v="42"/>
    <x v="7"/>
    <s v="Connections"/>
    <x v="8"/>
    <n v="0"/>
    <n v="0"/>
    <n v="0"/>
  </r>
  <r>
    <x v="42"/>
    <x v="7"/>
    <s v="Connections"/>
    <x v="0"/>
    <n v="13234.7"/>
    <n v="190718"/>
    <n v="528.29999999999995"/>
  </r>
  <r>
    <x v="42"/>
    <x v="7"/>
    <s v="Connections"/>
    <x v="1"/>
    <n v="128166.92"/>
    <n v="1202092"/>
    <n v="2822.2"/>
  </r>
  <r>
    <x v="42"/>
    <x v="7"/>
    <s v="Connections"/>
    <x v="2"/>
    <n v="11682.03"/>
    <n v="588782"/>
    <n v="0"/>
  </r>
  <r>
    <x v="42"/>
    <x v="7"/>
    <s v="Customers"/>
    <x v="3"/>
    <n v="761257.42"/>
    <n v="28785366"/>
    <n v="0"/>
  </r>
  <r>
    <x v="42"/>
    <x v="7"/>
    <s v="Customers"/>
    <x v="4"/>
    <n v="825544.55"/>
    <n v="68211369"/>
    <n v="204528"/>
  </r>
  <r>
    <x v="42"/>
    <x v="7"/>
    <s v="Customers"/>
    <x v="5"/>
    <n v="0"/>
    <n v="0"/>
    <n v="0"/>
  </r>
  <r>
    <x v="42"/>
    <x v="7"/>
    <s v="Customers"/>
    <x v="6"/>
    <n v="3488804.09"/>
    <n v="86112039"/>
    <n v="0"/>
  </r>
  <r>
    <x v="42"/>
    <x v="7"/>
    <s v="Customers"/>
    <x v="7"/>
    <n v="0"/>
    <n v="0"/>
    <n v="0"/>
  </r>
  <r>
    <x v="42"/>
    <x v="8"/>
    <s v="Connections"/>
    <x v="8"/>
    <n v="0"/>
    <n v="0"/>
    <n v="0"/>
  </r>
  <r>
    <x v="42"/>
    <x v="8"/>
    <s v="Connections"/>
    <x v="0"/>
    <n v="13616.02"/>
    <n v="175555"/>
    <n v="479"/>
  </r>
  <r>
    <x v="42"/>
    <x v="8"/>
    <s v="Connections"/>
    <x v="1"/>
    <n v="130819.51"/>
    <n v="998543"/>
    <n v="2784.3"/>
  </r>
  <r>
    <x v="42"/>
    <x v="8"/>
    <s v="Connections"/>
    <x v="2"/>
    <n v="14631.66"/>
    <n v="589689"/>
    <n v="0"/>
  </r>
  <r>
    <x v="42"/>
    <x v="8"/>
    <s v="Customers"/>
    <x v="3"/>
    <n v="785674.67"/>
    <n v="29063129"/>
    <n v="0"/>
  </r>
  <r>
    <x v="42"/>
    <x v="8"/>
    <s v="Customers"/>
    <x v="4"/>
    <n v="915205.69"/>
    <n v="64679344"/>
    <n v="205270.34"/>
  </r>
  <r>
    <x v="42"/>
    <x v="8"/>
    <s v="Customers"/>
    <x v="5"/>
    <n v="0"/>
    <n v="0"/>
    <n v="0"/>
  </r>
  <r>
    <x v="42"/>
    <x v="8"/>
    <s v="Customers"/>
    <x v="6"/>
    <n v="3227569.08"/>
    <n v="85022917"/>
    <n v="0"/>
  </r>
  <r>
    <x v="42"/>
    <x v="8"/>
    <s v="Customers"/>
    <x v="7"/>
    <n v="0"/>
    <n v="0"/>
    <n v="0"/>
  </r>
  <r>
    <x v="43"/>
    <x v="0"/>
    <s v="Connections"/>
    <x v="8"/>
    <n v="0"/>
    <n v="0"/>
    <n v="0"/>
  </r>
  <r>
    <x v="43"/>
    <x v="0"/>
    <s v="Connections"/>
    <x v="0"/>
    <n v="28967.18"/>
    <n v="235238.37"/>
    <n v="752"/>
  </r>
  <r>
    <x v="43"/>
    <x v="0"/>
    <s v="Connections"/>
    <x v="1"/>
    <n v="727781.03"/>
    <n v="7295612.3899999997"/>
    <n v="21794"/>
  </r>
  <r>
    <x v="43"/>
    <x v="0"/>
    <s v="Connections"/>
    <x v="2"/>
    <n v="30918.73"/>
    <n v="912708.9"/>
    <n v="0"/>
  </r>
  <r>
    <x v="43"/>
    <x v="0"/>
    <s v="Customers"/>
    <x v="3"/>
    <n v="2640563.7400000002"/>
    <n v="95701161.849999994"/>
    <n v="134784"/>
  </r>
  <r>
    <x v="43"/>
    <x v="0"/>
    <s v="Customers"/>
    <x v="4"/>
    <n v="4015916.79"/>
    <n v="254784565.31"/>
    <n v="711311"/>
  </r>
  <r>
    <x v="43"/>
    <x v="0"/>
    <s v="Customers"/>
    <x v="5"/>
    <n v="0"/>
    <n v="0"/>
    <n v="0"/>
  </r>
  <r>
    <x v="43"/>
    <x v="0"/>
    <s v="Customers"/>
    <x v="6"/>
    <n v="8968697.0199999996"/>
    <n v="310458239.88999999"/>
    <n v="0"/>
  </r>
  <r>
    <x v="43"/>
    <x v="0"/>
    <s v="Customers"/>
    <x v="7"/>
    <n v="0"/>
    <n v="0"/>
    <n v="0"/>
  </r>
  <r>
    <x v="43"/>
    <x v="1"/>
    <s v="Connections"/>
    <x v="8"/>
    <n v="0"/>
    <n v="0"/>
    <n v="0"/>
  </r>
  <r>
    <x v="43"/>
    <x v="1"/>
    <s v="Connections"/>
    <x v="0"/>
    <n v="29440.080000000002"/>
    <n v="227055.83"/>
    <n v="630.04"/>
  </r>
  <r>
    <x v="43"/>
    <x v="1"/>
    <s v="Connections"/>
    <x v="1"/>
    <n v="577770.6"/>
    <n v="4869277.1100000003"/>
    <n v="14262.36"/>
  </r>
  <r>
    <x v="43"/>
    <x v="1"/>
    <s v="Connections"/>
    <x v="2"/>
    <n v="30762.16"/>
    <n v="1489410.17"/>
    <n v="0"/>
  </r>
  <r>
    <x v="43"/>
    <x v="1"/>
    <s v="Customers"/>
    <x v="3"/>
    <n v="2537820.9300000002"/>
    <n v="92174996.030000001"/>
    <n v="0"/>
  </r>
  <r>
    <x v="43"/>
    <x v="1"/>
    <s v="Customers"/>
    <x v="4"/>
    <n v="3820742.27"/>
    <n v="249955178.02000001"/>
    <n v="622066.34"/>
  </r>
  <r>
    <x v="43"/>
    <x v="1"/>
    <s v="Customers"/>
    <x v="5"/>
    <n v="0"/>
    <n v="0"/>
    <n v="0"/>
  </r>
  <r>
    <x v="43"/>
    <x v="1"/>
    <s v="Customers"/>
    <x v="6"/>
    <n v="8618243.7699999996"/>
    <n v="288746486.38"/>
    <n v="0"/>
  </r>
  <r>
    <x v="43"/>
    <x v="1"/>
    <s v="Customers"/>
    <x v="7"/>
    <n v="0"/>
    <n v="0"/>
    <n v="0"/>
  </r>
  <r>
    <x v="43"/>
    <x v="2"/>
    <s v="Connections"/>
    <x v="8"/>
    <n v="0"/>
    <n v="0"/>
    <n v="0"/>
  </r>
  <r>
    <x v="43"/>
    <x v="2"/>
    <s v="Connections"/>
    <x v="0"/>
    <n v="29795.58"/>
    <n v="213661.18"/>
    <n v="619.23"/>
  </r>
  <r>
    <x v="43"/>
    <x v="2"/>
    <s v="Connections"/>
    <x v="1"/>
    <n v="456676"/>
    <n v="2398221.3199999998"/>
    <n v="7030.14"/>
  </r>
  <r>
    <x v="43"/>
    <x v="2"/>
    <s v="Connections"/>
    <x v="2"/>
    <n v="31815.09"/>
    <n v="907712.87"/>
    <n v="0"/>
  </r>
  <r>
    <x v="43"/>
    <x v="2"/>
    <s v="Customers"/>
    <x v="3"/>
    <n v="2685304.73"/>
    <n v="91035995.219999999"/>
    <n v="0"/>
  </r>
  <r>
    <x v="43"/>
    <x v="2"/>
    <s v="Customers"/>
    <x v="4"/>
    <n v="3836106.59"/>
    <n v="245166375.81"/>
    <n v="610764.07999999996"/>
  </r>
  <r>
    <x v="43"/>
    <x v="2"/>
    <s v="Customers"/>
    <x v="5"/>
    <n v="0"/>
    <n v="0"/>
    <n v="0"/>
  </r>
  <r>
    <x v="43"/>
    <x v="2"/>
    <s v="Customers"/>
    <x v="6"/>
    <n v="9399840.5899999999"/>
    <n v="282820546.93000001"/>
    <n v="0"/>
  </r>
  <r>
    <x v="43"/>
    <x v="2"/>
    <s v="Customers"/>
    <x v="7"/>
    <n v="0"/>
    <n v="0"/>
    <n v="0"/>
  </r>
  <r>
    <x v="43"/>
    <x v="3"/>
    <s v="Connections"/>
    <x v="8"/>
    <n v="0"/>
    <n v="0"/>
    <n v="0"/>
  </r>
  <r>
    <x v="43"/>
    <x v="3"/>
    <s v="Connections"/>
    <x v="0"/>
    <n v="76497.56"/>
    <n v="209110.61"/>
    <n v="611.82000000000005"/>
  </r>
  <r>
    <x v="43"/>
    <x v="3"/>
    <s v="Connections"/>
    <x v="1"/>
    <n v="395492.27"/>
    <n v="2398220.96"/>
    <n v="7030.14"/>
  </r>
  <r>
    <x v="43"/>
    <x v="3"/>
    <s v="Connections"/>
    <x v="2"/>
    <n v="29910.2"/>
    <n v="895216.96"/>
    <n v="0"/>
  </r>
  <r>
    <x v="43"/>
    <x v="3"/>
    <s v="Customers"/>
    <x v="3"/>
    <n v="3119001.26"/>
    <n v="92759999.25"/>
    <n v="0"/>
  </r>
  <r>
    <x v="43"/>
    <x v="3"/>
    <s v="Customers"/>
    <x v="4"/>
    <n v="4149200.29"/>
    <n v="241817728.50999999"/>
    <n v="604548.71"/>
  </r>
  <r>
    <x v="43"/>
    <x v="3"/>
    <s v="Customers"/>
    <x v="5"/>
    <n v="0"/>
    <n v="0"/>
    <n v="0"/>
  </r>
  <r>
    <x v="43"/>
    <x v="3"/>
    <s v="Customers"/>
    <x v="6"/>
    <n v="9313945.5299999993"/>
    <n v="295617650.5"/>
    <n v="0"/>
  </r>
  <r>
    <x v="43"/>
    <x v="3"/>
    <s v="Customers"/>
    <x v="7"/>
    <n v="0"/>
    <n v="0"/>
    <n v="0"/>
  </r>
  <r>
    <x v="43"/>
    <x v="4"/>
    <s v="Connections"/>
    <x v="8"/>
    <n v="0"/>
    <n v="0"/>
    <n v="0"/>
  </r>
  <r>
    <x v="43"/>
    <x v="4"/>
    <s v="Connections"/>
    <x v="0"/>
    <n v="33693.629999999997"/>
    <n v="206826.03"/>
    <n v="605.16"/>
  </r>
  <r>
    <x v="43"/>
    <x v="4"/>
    <s v="Connections"/>
    <x v="1"/>
    <n v="303432.58"/>
    <n v="2410545.9300000002"/>
    <n v="7055.84"/>
  </r>
  <r>
    <x v="43"/>
    <x v="4"/>
    <s v="Connections"/>
    <x v="2"/>
    <n v="35221.31"/>
    <n v="866480.04"/>
    <n v="0"/>
  </r>
  <r>
    <x v="43"/>
    <x v="4"/>
    <s v="Customers"/>
    <x v="3"/>
    <n v="3118156.44"/>
    <n v="91718380.409999996"/>
    <n v="0"/>
  </r>
  <r>
    <x v="43"/>
    <x v="4"/>
    <s v="Customers"/>
    <x v="4"/>
    <n v="4411624.0999999996"/>
    <n v="240708315.94"/>
    <n v="594559.68999999994"/>
  </r>
  <r>
    <x v="43"/>
    <x v="4"/>
    <s v="Customers"/>
    <x v="5"/>
    <n v="0"/>
    <n v="0"/>
    <n v="0"/>
  </r>
  <r>
    <x v="43"/>
    <x v="4"/>
    <s v="Customers"/>
    <x v="6"/>
    <n v="11296365.01"/>
    <n v="296035265.68000001"/>
    <n v="0"/>
  </r>
  <r>
    <x v="43"/>
    <x v="4"/>
    <s v="Customers"/>
    <x v="7"/>
    <n v="0"/>
    <n v="0"/>
    <n v="0"/>
  </r>
  <r>
    <x v="43"/>
    <x v="5"/>
    <s v="Connections"/>
    <x v="8"/>
    <n v="0"/>
    <n v="0"/>
    <n v="0"/>
  </r>
  <r>
    <x v="43"/>
    <x v="5"/>
    <s v="Connections"/>
    <x v="0"/>
    <n v="35616.089999999997"/>
    <n v="204139.6"/>
    <n v="597.52"/>
  </r>
  <r>
    <x v="43"/>
    <x v="5"/>
    <s v="Connections"/>
    <x v="1"/>
    <n v="202422.6"/>
    <n v="2468996.65"/>
    <n v="7201.8"/>
  </r>
  <r>
    <x v="43"/>
    <x v="5"/>
    <s v="Connections"/>
    <x v="2"/>
    <n v="37665.370000000003"/>
    <n v="870821.18"/>
    <n v="0"/>
  </r>
  <r>
    <x v="43"/>
    <x v="5"/>
    <s v="Customers"/>
    <x v="3"/>
    <n v="2999198.67"/>
    <n v="84774527.650000006"/>
    <n v="0"/>
  </r>
  <r>
    <x v="43"/>
    <x v="5"/>
    <s v="Customers"/>
    <x v="4"/>
    <n v="4259730.9800000004"/>
    <n v="227128751.34999999"/>
    <n v="546907.62"/>
  </r>
  <r>
    <x v="43"/>
    <x v="5"/>
    <s v="Customers"/>
    <x v="5"/>
    <n v="0"/>
    <n v="0"/>
    <n v="0"/>
  </r>
  <r>
    <x v="43"/>
    <x v="5"/>
    <s v="Customers"/>
    <x v="6"/>
    <n v="11497603.310000001"/>
    <n v="298184962.97000003"/>
    <n v="0"/>
  </r>
  <r>
    <x v="43"/>
    <x v="5"/>
    <s v="Customers"/>
    <x v="7"/>
    <n v="0"/>
    <n v="0"/>
    <n v="0"/>
  </r>
  <r>
    <x v="43"/>
    <x v="6"/>
    <s v="Connections"/>
    <x v="8"/>
    <n v="0"/>
    <n v="0"/>
    <n v="0"/>
  </r>
  <r>
    <x v="43"/>
    <x v="6"/>
    <s v="Connections"/>
    <x v="0"/>
    <n v="36274.44"/>
    <n v="203610.79"/>
    <n v="596.41"/>
  </r>
  <r>
    <x v="43"/>
    <x v="6"/>
    <s v="Connections"/>
    <x v="1"/>
    <n v="206925.04"/>
    <n v="2459994.48"/>
    <n v="7201.8"/>
  </r>
  <r>
    <x v="43"/>
    <x v="6"/>
    <s v="Connections"/>
    <x v="2"/>
    <n v="38751.199999999997"/>
    <n v="877917.99"/>
    <n v="0"/>
  </r>
  <r>
    <x v="43"/>
    <x v="6"/>
    <s v="Customers"/>
    <x v="3"/>
    <n v="3144595.15"/>
    <n v="88569433.439999998"/>
    <n v="0"/>
  </r>
  <r>
    <x v="43"/>
    <x v="6"/>
    <s v="Customers"/>
    <x v="4"/>
    <n v="4267431.13"/>
    <n v="219715371.13"/>
    <n v="536707.06999999995"/>
  </r>
  <r>
    <x v="43"/>
    <x v="6"/>
    <s v="Customers"/>
    <x v="5"/>
    <n v="0"/>
    <n v="0"/>
    <n v="0"/>
  </r>
  <r>
    <x v="43"/>
    <x v="6"/>
    <s v="Customers"/>
    <x v="6"/>
    <n v="11513828.18"/>
    <n v="292492184.38"/>
    <n v="0"/>
  </r>
  <r>
    <x v="43"/>
    <x v="6"/>
    <s v="Customers"/>
    <x v="7"/>
    <n v="0"/>
    <n v="0"/>
    <n v="0"/>
  </r>
  <r>
    <x v="43"/>
    <x v="7"/>
    <s v="Connections"/>
    <x v="8"/>
    <n v="0"/>
    <n v="0"/>
    <n v="0"/>
  </r>
  <r>
    <x v="43"/>
    <x v="7"/>
    <s v="Connections"/>
    <x v="0"/>
    <n v="37648.800000000003"/>
    <n v="204041.27"/>
    <n v="597.38"/>
  </r>
  <r>
    <x v="43"/>
    <x v="7"/>
    <s v="Connections"/>
    <x v="1"/>
    <n v="215925.02"/>
    <n v="2415770.29"/>
    <n v="7072.31"/>
  </r>
  <r>
    <x v="43"/>
    <x v="7"/>
    <s v="Connections"/>
    <x v="2"/>
    <n v="40990.230000000003"/>
    <n v="893512.34"/>
    <n v="0"/>
  </r>
  <r>
    <x v="43"/>
    <x v="7"/>
    <s v="Customers"/>
    <x v="3"/>
    <n v="3444152.12"/>
    <n v="95912080.700000003"/>
    <n v="0"/>
  </r>
  <r>
    <x v="43"/>
    <x v="7"/>
    <s v="Customers"/>
    <x v="4"/>
    <n v="4376730.72"/>
    <n v="220509341.06"/>
    <n v="537611.87"/>
  </r>
  <r>
    <x v="43"/>
    <x v="7"/>
    <s v="Customers"/>
    <x v="5"/>
    <n v="0"/>
    <n v="0"/>
    <n v="0"/>
  </r>
  <r>
    <x v="43"/>
    <x v="7"/>
    <s v="Customers"/>
    <x v="6"/>
    <n v="12113517.59"/>
    <n v="295056553.64999998"/>
    <n v="0"/>
  </r>
  <r>
    <x v="43"/>
    <x v="7"/>
    <s v="Customers"/>
    <x v="7"/>
    <n v="0"/>
    <n v="0"/>
    <n v="0"/>
  </r>
  <r>
    <x v="43"/>
    <x v="8"/>
    <s v="Connections"/>
    <x v="8"/>
    <n v="0"/>
    <n v="0"/>
    <n v="0"/>
  </r>
  <r>
    <x v="43"/>
    <x v="8"/>
    <s v="Connections"/>
    <x v="0"/>
    <n v="43789.34"/>
    <n v="203979.29"/>
    <n v="597.07000000000005"/>
  </r>
  <r>
    <x v="43"/>
    <x v="8"/>
    <s v="Connections"/>
    <x v="1"/>
    <n v="250364.81"/>
    <n v="2521301.71"/>
    <n v="7060.32"/>
  </r>
  <r>
    <x v="43"/>
    <x v="8"/>
    <s v="Connections"/>
    <x v="2"/>
    <n v="48049.27"/>
    <n v="905184.5"/>
    <n v="0"/>
  </r>
  <r>
    <x v="43"/>
    <x v="8"/>
    <s v="Customers"/>
    <x v="3"/>
    <n v="4274767.49"/>
    <n v="96765833.719999999"/>
    <n v="0"/>
  </r>
  <r>
    <x v="43"/>
    <x v="8"/>
    <s v="Customers"/>
    <x v="4"/>
    <n v="5054537.32"/>
    <n v="216705027.08000001"/>
    <n v="531177.15"/>
  </r>
  <r>
    <x v="43"/>
    <x v="8"/>
    <s v="Customers"/>
    <x v="5"/>
    <n v="0"/>
    <n v="0"/>
    <n v="0"/>
  </r>
  <r>
    <x v="43"/>
    <x v="8"/>
    <s v="Customers"/>
    <x v="6"/>
    <n v="14390741.15"/>
    <n v="287134659.75"/>
    <n v="0"/>
  </r>
  <r>
    <x v="43"/>
    <x v="8"/>
    <s v="Customers"/>
    <x v="7"/>
    <n v="0"/>
    <n v="0"/>
    <n v="0"/>
  </r>
  <r>
    <x v="44"/>
    <x v="0"/>
    <s v="Connections"/>
    <x v="8"/>
    <n v="0"/>
    <n v="0"/>
    <n v="0"/>
  </r>
  <r>
    <x v="44"/>
    <x v="0"/>
    <s v="Connections"/>
    <x v="0"/>
    <n v="0"/>
    <n v="0"/>
    <n v="0"/>
  </r>
  <r>
    <x v="44"/>
    <x v="0"/>
    <s v="Connections"/>
    <x v="1"/>
    <n v="64418"/>
    <n v="1123681"/>
    <n v="3165"/>
  </r>
  <r>
    <x v="44"/>
    <x v="0"/>
    <s v="Connections"/>
    <x v="2"/>
    <n v="18729.349999999999"/>
    <n v="155364"/>
    <n v="0"/>
  </r>
  <r>
    <x v="44"/>
    <x v="0"/>
    <s v="Customers"/>
    <x v="3"/>
    <n v="307567.28999999998"/>
    <n v="10843312"/>
    <n v="0"/>
  </r>
  <r>
    <x v="44"/>
    <x v="0"/>
    <s v="Customers"/>
    <x v="4"/>
    <n v="393621.62"/>
    <n v="45095566"/>
    <n v="113922"/>
  </r>
  <r>
    <x v="44"/>
    <x v="0"/>
    <s v="Customers"/>
    <x v="5"/>
    <n v="0"/>
    <n v="0"/>
    <n v="0"/>
  </r>
  <r>
    <x v="44"/>
    <x v="0"/>
    <s v="Customers"/>
    <x v="6"/>
    <n v="1055913.55"/>
    <n v="29589161"/>
    <n v="0"/>
  </r>
  <r>
    <x v="44"/>
    <x v="0"/>
    <s v="Customers"/>
    <x v="7"/>
    <n v="0"/>
    <n v="0"/>
    <n v="0"/>
  </r>
  <r>
    <x v="44"/>
    <x v="1"/>
    <s v="Connections"/>
    <x v="8"/>
    <n v="0"/>
    <n v="0"/>
    <n v="0"/>
  </r>
  <r>
    <x v="44"/>
    <x v="1"/>
    <s v="Connections"/>
    <x v="0"/>
    <n v="0"/>
    <n v="0"/>
    <n v="0"/>
  </r>
  <r>
    <x v="44"/>
    <x v="1"/>
    <s v="Connections"/>
    <x v="1"/>
    <n v="64718.879999999997"/>
    <n v="1127383"/>
    <n v="3137"/>
  </r>
  <r>
    <x v="44"/>
    <x v="1"/>
    <s v="Connections"/>
    <x v="2"/>
    <n v="19014.400000000001"/>
    <n v="157514"/>
    <n v="0"/>
  </r>
  <r>
    <x v="44"/>
    <x v="1"/>
    <s v="Customers"/>
    <x v="3"/>
    <n v="335317.55"/>
    <n v="10820876"/>
    <n v="0"/>
  </r>
  <r>
    <x v="44"/>
    <x v="1"/>
    <s v="Customers"/>
    <x v="4"/>
    <n v="408149.66"/>
    <n v="44950585"/>
    <n v="116348"/>
  </r>
  <r>
    <x v="44"/>
    <x v="1"/>
    <s v="Customers"/>
    <x v="5"/>
    <n v="0"/>
    <n v="0"/>
    <n v="0"/>
  </r>
  <r>
    <x v="44"/>
    <x v="1"/>
    <s v="Customers"/>
    <x v="6"/>
    <n v="1075052.82"/>
    <n v="28890618"/>
    <n v="0"/>
  </r>
  <r>
    <x v="44"/>
    <x v="1"/>
    <s v="Customers"/>
    <x v="7"/>
    <n v="0"/>
    <n v="0"/>
    <n v="0"/>
  </r>
  <r>
    <x v="44"/>
    <x v="2"/>
    <s v="Connections"/>
    <x v="8"/>
    <n v="0"/>
    <n v="0"/>
    <n v="0"/>
  </r>
  <r>
    <x v="44"/>
    <x v="2"/>
    <s v="Connections"/>
    <x v="0"/>
    <n v="0"/>
    <n v="0"/>
    <n v="0"/>
  </r>
  <r>
    <x v="44"/>
    <x v="2"/>
    <s v="Connections"/>
    <x v="1"/>
    <n v="56228.5"/>
    <n v="1123681"/>
    <n v="3117"/>
  </r>
  <r>
    <x v="44"/>
    <x v="2"/>
    <s v="Connections"/>
    <x v="2"/>
    <n v="16394.990000000002"/>
    <n v="161875"/>
    <n v="0"/>
  </r>
  <r>
    <x v="44"/>
    <x v="2"/>
    <s v="Customers"/>
    <x v="3"/>
    <n v="362752.71"/>
    <n v="10907791"/>
    <n v="0"/>
  </r>
  <r>
    <x v="44"/>
    <x v="2"/>
    <s v="Customers"/>
    <x v="4"/>
    <n v="414993.68"/>
    <n v="44820170"/>
    <n v="114292.85"/>
  </r>
  <r>
    <x v="44"/>
    <x v="2"/>
    <s v="Customers"/>
    <x v="5"/>
    <n v="0"/>
    <n v="0"/>
    <n v="0"/>
  </r>
  <r>
    <x v="44"/>
    <x v="2"/>
    <s v="Customers"/>
    <x v="6"/>
    <n v="1339052.29"/>
    <n v="28151208"/>
    <n v="0"/>
  </r>
  <r>
    <x v="44"/>
    <x v="2"/>
    <s v="Customers"/>
    <x v="7"/>
    <n v="0"/>
    <n v="0"/>
    <n v="0"/>
  </r>
  <r>
    <x v="44"/>
    <x v="3"/>
    <s v="Connections"/>
    <x v="8"/>
    <n v="0"/>
    <n v="0"/>
    <n v="0"/>
  </r>
  <r>
    <x v="44"/>
    <x v="3"/>
    <s v="Connections"/>
    <x v="0"/>
    <n v="0"/>
    <n v="0"/>
    <n v="0"/>
  </r>
  <r>
    <x v="44"/>
    <x v="3"/>
    <s v="Connections"/>
    <x v="1"/>
    <n v="40528.04"/>
    <n v="1095474"/>
    <n v="3039"/>
  </r>
  <r>
    <x v="44"/>
    <x v="3"/>
    <s v="Connections"/>
    <x v="2"/>
    <n v="12650.25"/>
    <n v="174874"/>
    <n v="0"/>
  </r>
  <r>
    <x v="44"/>
    <x v="3"/>
    <s v="Customers"/>
    <x v="3"/>
    <n v="348096.82"/>
    <n v="11124464"/>
    <n v="0"/>
  </r>
  <r>
    <x v="44"/>
    <x v="3"/>
    <s v="Customers"/>
    <x v="4"/>
    <n v="410654.45"/>
    <n v="44536403"/>
    <n v="107393.22"/>
  </r>
  <r>
    <x v="44"/>
    <x v="3"/>
    <s v="Customers"/>
    <x v="5"/>
    <n v="0"/>
    <n v="0"/>
    <n v="0"/>
  </r>
  <r>
    <x v="44"/>
    <x v="3"/>
    <s v="Customers"/>
    <x v="6"/>
    <n v="1196606.58"/>
    <n v="29861489"/>
    <n v="0"/>
  </r>
  <r>
    <x v="44"/>
    <x v="3"/>
    <s v="Customers"/>
    <x v="7"/>
    <n v="0"/>
    <n v="0"/>
    <n v="0"/>
  </r>
  <r>
    <x v="44"/>
    <x v="4"/>
    <s v="Connections"/>
    <x v="8"/>
    <n v="0"/>
    <n v="0"/>
    <n v="0"/>
  </r>
  <r>
    <x v="44"/>
    <x v="4"/>
    <s v="Connections"/>
    <x v="0"/>
    <n v="0"/>
    <n v="0"/>
    <n v="0"/>
  </r>
  <r>
    <x v="44"/>
    <x v="4"/>
    <s v="Connections"/>
    <x v="1"/>
    <n v="40510.449999999997"/>
    <n v="1095439"/>
    <n v="3039"/>
  </r>
  <r>
    <x v="44"/>
    <x v="4"/>
    <s v="Connections"/>
    <x v="2"/>
    <n v="9469.4599999999991"/>
    <n v="176820"/>
    <n v="0"/>
  </r>
  <r>
    <x v="44"/>
    <x v="4"/>
    <s v="Customers"/>
    <x v="3"/>
    <n v="357721.9"/>
    <n v="11527811.470000001"/>
    <n v="0"/>
  </r>
  <r>
    <x v="44"/>
    <x v="4"/>
    <s v="Customers"/>
    <x v="4"/>
    <n v="377557"/>
    <n v="43765859"/>
    <n v="96469.79"/>
  </r>
  <r>
    <x v="44"/>
    <x v="4"/>
    <s v="Customers"/>
    <x v="5"/>
    <n v="0"/>
    <n v="0"/>
    <n v="0"/>
  </r>
  <r>
    <x v="44"/>
    <x v="4"/>
    <s v="Customers"/>
    <x v="6"/>
    <n v="1231095.44"/>
    <n v="29818828"/>
    <n v="0"/>
  </r>
  <r>
    <x v="44"/>
    <x v="4"/>
    <s v="Customers"/>
    <x v="7"/>
    <n v="0"/>
    <n v="0"/>
    <n v="0"/>
  </r>
  <r>
    <x v="44"/>
    <x v="5"/>
    <s v="Connections"/>
    <x v="8"/>
    <n v="0"/>
    <n v="0"/>
    <n v="0"/>
  </r>
  <r>
    <x v="44"/>
    <x v="5"/>
    <s v="Connections"/>
    <x v="0"/>
    <n v="0"/>
    <n v="0"/>
    <n v="0"/>
  </r>
  <r>
    <x v="44"/>
    <x v="5"/>
    <s v="Connections"/>
    <x v="1"/>
    <n v="41490.85"/>
    <n v="1073512"/>
    <n v="2981"/>
  </r>
  <r>
    <x v="44"/>
    <x v="5"/>
    <s v="Connections"/>
    <x v="2"/>
    <n v="9686.81"/>
    <n v="224089"/>
    <n v="0"/>
  </r>
  <r>
    <x v="44"/>
    <x v="5"/>
    <s v="Customers"/>
    <x v="3"/>
    <n v="376762.49"/>
    <n v="12195584.369999999"/>
    <n v="0"/>
  </r>
  <r>
    <x v="44"/>
    <x v="5"/>
    <s v="Customers"/>
    <x v="4"/>
    <n v="339404.43"/>
    <n v="40141946"/>
    <n v="91748.72"/>
  </r>
  <r>
    <x v="44"/>
    <x v="5"/>
    <s v="Customers"/>
    <x v="5"/>
    <n v="0"/>
    <n v="0"/>
    <n v="0"/>
  </r>
  <r>
    <x v="44"/>
    <x v="5"/>
    <s v="Customers"/>
    <x v="6"/>
    <n v="1219212.8999999999"/>
    <n v="30977677"/>
    <n v="0"/>
  </r>
  <r>
    <x v="44"/>
    <x v="5"/>
    <s v="Customers"/>
    <x v="7"/>
    <n v="0"/>
    <n v="0"/>
    <n v="0"/>
  </r>
  <r>
    <x v="44"/>
    <x v="6"/>
    <s v="Connections"/>
    <x v="8"/>
    <n v="0"/>
    <n v="0"/>
    <n v="0"/>
  </r>
  <r>
    <x v="44"/>
    <x v="6"/>
    <s v="Connections"/>
    <x v="0"/>
    <n v="0"/>
    <n v="0"/>
    <n v="0"/>
  </r>
  <r>
    <x v="44"/>
    <x v="6"/>
    <s v="Connections"/>
    <x v="1"/>
    <n v="34998.89"/>
    <n v="332567"/>
    <n v="951"/>
  </r>
  <r>
    <x v="44"/>
    <x v="6"/>
    <s v="Connections"/>
    <x v="2"/>
    <n v="10204.25"/>
    <n v="269519"/>
    <n v="0"/>
  </r>
  <r>
    <x v="44"/>
    <x v="6"/>
    <s v="Customers"/>
    <x v="3"/>
    <n v="369435.73"/>
    <n v="11040455"/>
    <n v="0"/>
  </r>
  <r>
    <x v="44"/>
    <x v="6"/>
    <s v="Customers"/>
    <x v="4"/>
    <n v="366270.08"/>
    <n v="41367498"/>
    <n v="100013"/>
  </r>
  <r>
    <x v="44"/>
    <x v="6"/>
    <s v="Customers"/>
    <x v="5"/>
    <n v="0"/>
    <n v="0"/>
    <n v="0"/>
  </r>
  <r>
    <x v="44"/>
    <x v="6"/>
    <s v="Customers"/>
    <x v="6"/>
    <n v="1212566.48"/>
    <n v="30880817"/>
    <n v="0"/>
  </r>
  <r>
    <x v="44"/>
    <x v="6"/>
    <s v="Customers"/>
    <x v="7"/>
    <n v="0"/>
    <n v="0"/>
    <n v="0"/>
  </r>
  <r>
    <x v="44"/>
    <x v="7"/>
    <s v="Connections"/>
    <x v="8"/>
    <n v="0"/>
    <n v="0"/>
    <n v="0"/>
  </r>
  <r>
    <x v="44"/>
    <x v="7"/>
    <s v="Connections"/>
    <x v="0"/>
    <n v="0"/>
    <n v="0"/>
    <n v="0"/>
  </r>
  <r>
    <x v="44"/>
    <x v="7"/>
    <s v="Connections"/>
    <x v="1"/>
    <n v="34458.15"/>
    <n v="388077"/>
    <n v="1076"/>
  </r>
  <r>
    <x v="44"/>
    <x v="7"/>
    <s v="Connections"/>
    <x v="2"/>
    <n v="10375.26"/>
    <n v="264701"/>
    <n v="0"/>
  </r>
  <r>
    <x v="44"/>
    <x v="7"/>
    <s v="Customers"/>
    <x v="3"/>
    <n v="374457.95"/>
    <n v="11513618"/>
    <n v="0"/>
  </r>
  <r>
    <x v="44"/>
    <x v="7"/>
    <s v="Customers"/>
    <x v="4"/>
    <n v="450890.07"/>
    <n v="42952843"/>
    <n v="102091.89"/>
  </r>
  <r>
    <x v="44"/>
    <x v="7"/>
    <s v="Customers"/>
    <x v="5"/>
    <n v="0"/>
    <n v="0"/>
    <n v="0"/>
  </r>
  <r>
    <x v="44"/>
    <x v="7"/>
    <s v="Customers"/>
    <x v="6"/>
    <n v="1247555.42"/>
    <n v="30997475"/>
    <n v="0"/>
  </r>
  <r>
    <x v="44"/>
    <x v="7"/>
    <s v="Customers"/>
    <x v="7"/>
    <n v="0"/>
    <n v="0"/>
    <n v="0"/>
  </r>
  <r>
    <x v="44"/>
    <x v="8"/>
    <s v="Connections"/>
    <x v="8"/>
    <n v="0"/>
    <n v="0"/>
    <n v="0"/>
  </r>
  <r>
    <x v="44"/>
    <x v="8"/>
    <s v="Connections"/>
    <x v="0"/>
    <n v="0"/>
    <n v="0"/>
    <n v="0"/>
  </r>
  <r>
    <x v="44"/>
    <x v="8"/>
    <s v="Connections"/>
    <x v="1"/>
    <n v="36105.19"/>
    <n v="388066"/>
    <n v="1076"/>
  </r>
  <r>
    <x v="44"/>
    <x v="8"/>
    <s v="Connections"/>
    <x v="2"/>
    <n v="10787.05"/>
    <n v="271530"/>
    <n v="0"/>
  </r>
  <r>
    <x v="44"/>
    <x v="8"/>
    <s v="Customers"/>
    <x v="3"/>
    <n v="383704.61"/>
    <n v="11275409"/>
    <n v="0"/>
  </r>
  <r>
    <x v="44"/>
    <x v="8"/>
    <s v="Customers"/>
    <x v="4"/>
    <n v="443515.91"/>
    <n v="42819732"/>
    <n v="103595.66"/>
  </r>
  <r>
    <x v="44"/>
    <x v="8"/>
    <s v="Customers"/>
    <x v="5"/>
    <n v="0"/>
    <n v="0"/>
    <n v="0"/>
  </r>
  <r>
    <x v="44"/>
    <x v="8"/>
    <s v="Customers"/>
    <x v="6"/>
    <n v="1294944.55"/>
    <n v="30505616"/>
    <n v="0"/>
  </r>
  <r>
    <x v="44"/>
    <x v="8"/>
    <s v="Customers"/>
    <x v="7"/>
    <n v="0"/>
    <n v="0"/>
    <n v="0"/>
  </r>
  <r>
    <x v="45"/>
    <x v="0"/>
    <s v="Connections"/>
    <x v="8"/>
    <n v="0"/>
    <n v="0"/>
    <n v="0"/>
  </r>
  <r>
    <x v="45"/>
    <x v="0"/>
    <s v="Connections"/>
    <x v="0"/>
    <n v="6581"/>
    <n v="109502"/>
    <n v="302"/>
  </r>
  <r>
    <x v="45"/>
    <x v="0"/>
    <s v="Connections"/>
    <x v="1"/>
    <n v="107656"/>
    <n v="1052678"/>
    <n v="2861"/>
  </r>
  <r>
    <x v="45"/>
    <x v="0"/>
    <s v="Connections"/>
    <x v="2"/>
    <n v="12577"/>
    <n v="543571"/>
    <n v="0"/>
  </r>
  <r>
    <x v="45"/>
    <x v="0"/>
    <s v="Customers"/>
    <x v="3"/>
    <n v="482664"/>
    <n v="20653133"/>
    <n v="0"/>
  </r>
  <r>
    <x v="45"/>
    <x v="0"/>
    <s v="Customers"/>
    <x v="4"/>
    <n v="448662"/>
    <n v="40918077"/>
    <n v="125734"/>
  </r>
  <r>
    <x v="45"/>
    <x v="0"/>
    <s v="Customers"/>
    <x v="5"/>
    <n v="0"/>
    <n v="0"/>
    <n v="0"/>
  </r>
  <r>
    <x v="45"/>
    <x v="0"/>
    <s v="Customers"/>
    <x v="6"/>
    <n v="1418451"/>
    <n v="40938311"/>
    <n v="0"/>
  </r>
  <r>
    <x v="45"/>
    <x v="0"/>
    <s v="Customers"/>
    <x v="7"/>
    <n v="0"/>
    <n v="0"/>
    <n v="0"/>
  </r>
  <r>
    <x v="45"/>
    <x v="1"/>
    <s v="Connections"/>
    <x v="8"/>
    <n v="0"/>
    <n v="0"/>
    <n v="0"/>
  </r>
  <r>
    <x v="45"/>
    <x v="1"/>
    <s v="Connections"/>
    <x v="0"/>
    <n v="6474.36"/>
    <n v="106791"/>
    <n v="301.66000000000003"/>
  </r>
  <r>
    <x v="45"/>
    <x v="1"/>
    <s v="Connections"/>
    <x v="1"/>
    <n v="98402.84"/>
    <n v="773158"/>
    <n v="2070.6"/>
  </r>
  <r>
    <x v="45"/>
    <x v="1"/>
    <s v="Connections"/>
    <x v="2"/>
    <n v="12978.57"/>
    <n v="546384"/>
    <n v="0"/>
  </r>
  <r>
    <x v="45"/>
    <x v="1"/>
    <s v="Customers"/>
    <x v="3"/>
    <n v="466732.03"/>
    <n v="20348623"/>
    <n v="0"/>
  </r>
  <r>
    <x v="45"/>
    <x v="1"/>
    <s v="Customers"/>
    <x v="4"/>
    <n v="419957.24"/>
    <n v="39456019"/>
    <n v="115477.16"/>
  </r>
  <r>
    <x v="45"/>
    <x v="1"/>
    <s v="Customers"/>
    <x v="5"/>
    <n v="0"/>
    <n v="0"/>
    <n v="0"/>
  </r>
  <r>
    <x v="45"/>
    <x v="1"/>
    <s v="Customers"/>
    <x v="6"/>
    <n v="1412657.63"/>
    <n v="40480043"/>
    <n v="0"/>
  </r>
  <r>
    <x v="45"/>
    <x v="1"/>
    <s v="Customers"/>
    <x v="7"/>
    <n v="0"/>
    <n v="0"/>
    <n v="0"/>
  </r>
  <r>
    <x v="45"/>
    <x v="2"/>
    <s v="Connections"/>
    <x v="8"/>
    <n v="0"/>
    <n v="0"/>
    <n v="0"/>
  </r>
  <r>
    <x v="45"/>
    <x v="2"/>
    <s v="Connections"/>
    <x v="0"/>
    <n v="7063.6"/>
    <n v="99906"/>
    <n v="298.11"/>
  </r>
  <r>
    <x v="45"/>
    <x v="2"/>
    <s v="Connections"/>
    <x v="1"/>
    <n v="127247.22"/>
    <n v="716670"/>
    <n v="1944.62"/>
  </r>
  <r>
    <x v="45"/>
    <x v="2"/>
    <s v="Connections"/>
    <x v="2"/>
    <n v="13086.92"/>
    <n v="539097"/>
    <n v="0"/>
  </r>
  <r>
    <x v="45"/>
    <x v="2"/>
    <s v="Customers"/>
    <x v="3"/>
    <n v="495354.92"/>
    <n v="19816423"/>
    <n v="0"/>
  </r>
  <r>
    <x v="45"/>
    <x v="2"/>
    <s v="Customers"/>
    <x v="4"/>
    <n v="425839.14"/>
    <n v="38286678"/>
    <n v="111704.2"/>
  </r>
  <r>
    <x v="45"/>
    <x v="2"/>
    <s v="Customers"/>
    <x v="5"/>
    <n v="0"/>
    <n v="0"/>
    <n v="0"/>
  </r>
  <r>
    <x v="45"/>
    <x v="2"/>
    <s v="Customers"/>
    <x v="6"/>
    <n v="1500817.69"/>
    <n v="39379535"/>
    <n v="0"/>
  </r>
  <r>
    <x v="45"/>
    <x v="2"/>
    <s v="Customers"/>
    <x v="7"/>
    <n v="0"/>
    <n v="0"/>
    <n v="0"/>
  </r>
  <r>
    <x v="45"/>
    <x v="3"/>
    <s v="Connections"/>
    <x v="8"/>
    <n v="0"/>
    <n v="0"/>
    <n v="0"/>
  </r>
  <r>
    <x v="45"/>
    <x v="3"/>
    <s v="Connections"/>
    <x v="0"/>
    <n v="7499"/>
    <n v="97401"/>
    <n v="292.3"/>
  </r>
  <r>
    <x v="45"/>
    <x v="3"/>
    <s v="Connections"/>
    <x v="1"/>
    <n v="101590"/>
    <n v="714489"/>
    <n v="1938.78"/>
  </r>
  <r>
    <x v="45"/>
    <x v="3"/>
    <s v="Connections"/>
    <x v="2"/>
    <n v="13921"/>
    <n v="541637"/>
    <n v="0"/>
  </r>
  <r>
    <x v="45"/>
    <x v="3"/>
    <s v="Customers"/>
    <x v="3"/>
    <n v="503343"/>
    <n v="20252449"/>
    <n v="0"/>
  </r>
  <r>
    <x v="45"/>
    <x v="3"/>
    <s v="Customers"/>
    <x v="4"/>
    <n v="456243"/>
    <n v="37703866"/>
    <n v="112493.07"/>
  </r>
  <r>
    <x v="45"/>
    <x v="3"/>
    <s v="Customers"/>
    <x v="5"/>
    <n v="0"/>
    <n v="0"/>
    <n v="0"/>
  </r>
  <r>
    <x v="45"/>
    <x v="3"/>
    <s v="Customers"/>
    <x v="6"/>
    <n v="1609148"/>
    <n v="42538789"/>
    <n v="0"/>
  </r>
  <r>
    <x v="45"/>
    <x v="3"/>
    <s v="Customers"/>
    <x v="7"/>
    <n v="0"/>
    <n v="0"/>
    <n v="0"/>
  </r>
  <r>
    <x v="45"/>
    <x v="4"/>
    <s v="Connections"/>
    <x v="8"/>
    <n v="0"/>
    <n v="0"/>
    <n v="0"/>
  </r>
  <r>
    <x v="45"/>
    <x v="4"/>
    <s v="Connections"/>
    <x v="0"/>
    <n v="7970"/>
    <n v="98084"/>
    <n v="273.06"/>
  </r>
  <r>
    <x v="45"/>
    <x v="4"/>
    <s v="Connections"/>
    <x v="1"/>
    <n v="97216"/>
    <n v="691963"/>
    <n v="1886.9"/>
  </r>
  <r>
    <x v="45"/>
    <x v="4"/>
    <s v="Connections"/>
    <x v="2"/>
    <n v="14140"/>
    <n v="542146"/>
    <n v="0"/>
  </r>
  <r>
    <x v="45"/>
    <x v="4"/>
    <s v="Customers"/>
    <x v="3"/>
    <n v="531693"/>
    <n v="19700297"/>
    <n v="0"/>
  </r>
  <r>
    <x v="45"/>
    <x v="4"/>
    <s v="Customers"/>
    <x v="4"/>
    <n v="460313"/>
    <n v="37004001"/>
    <n v="109763.6"/>
  </r>
  <r>
    <x v="45"/>
    <x v="4"/>
    <s v="Customers"/>
    <x v="5"/>
    <n v="0"/>
    <n v="0"/>
    <n v="0"/>
  </r>
  <r>
    <x v="45"/>
    <x v="4"/>
    <s v="Customers"/>
    <x v="6"/>
    <n v="1623209"/>
    <n v="42182601"/>
    <n v="0"/>
  </r>
  <r>
    <x v="45"/>
    <x v="4"/>
    <s v="Customers"/>
    <x v="7"/>
    <n v="0"/>
    <n v="0"/>
    <n v="0"/>
  </r>
  <r>
    <x v="45"/>
    <x v="5"/>
    <s v="Connections"/>
    <x v="8"/>
    <n v="0"/>
    <n v="0"/>
    <n v="0"/>
  </r>
  <r>
    <x v="45"/>
    <x v="5"/>
    <s v="Connections"/>
    <x v="0"/>
    <n v="7969"/>
    <n v="96660"/>
    <n v="268.45999999999998"/>
  </r>
  <r>
    <x v="45"/>
    <x v="5"/>
    <s v="Connections"/>
    <x v="1"/>
    <n v="99153"/>
    <n v="644755"/>
    <n v="1744.72"/>
  </r>
  <r>
    <x v="45"/>
    <x v="5"/>
    <s v="Connections"/>
    <x v="2"/>
    <n v="13949"/>
    <n v="535316"/>
    <n v="0"/>
  </r>
  <r>
    <x v="45"/>
    <x v="5"/>
    <s v="Customers"/>
    <x v="3"/>
    <n v="506733"/>
    <n v="18533558"/>
    <n v="0"/>
  </r>
  <r>
    <x v="45"/>
    <x v="5"/>
    <s v="Customers"/>
    <x v="4"/>
    <n v="454448"/>
    <n v="36107964"/>
    <n v="109146.85"/>
  </r>
  <r>
    <x v="45"/>
    <x v="5"/>
    <s v="Customers"/>
    <x v="5"/>
    <n v="0"/>
    <n v="0"/>
    <n v="0"/>
  </r>
  <r>
    <x v="45"/>
    <x v="5"/>
    <s v="Customers"/>
    <x v="6"/>
    <n v="1634619.47"/>
    <n v="43593897"/>
    <n v="0"/>
  </r>
  <r>
    <x v="45"/>
    <x v="5"/>
    <s v="Customers"/>
    <x v="7"/>
    <n v="0"/>
    <n v="0"/>
    <n v="0"/>
  </r>
  <r>
    <x v="45"/>
    <x v="6"/>
    <s v="Connections"/>
    <x v="8"/>
    <n v="0"/>
    <n v="0"/>
    <n v="0"/>
  </r>
  <r>
    <x v="45"/>
    <x v="6"/>
    <s v="Connections"/>
    <x v="0"/>
    <n v="7561.67"/>
    <n v="88607"/>
    <n v="246.42"/>
  </r>
  <r>
    <x v="45"/>
    <x v="6"/>
    <s v="Connections"/>
    <x v="1"/>
    <n v="101052.85"/>
    <n v="643596"/>
    <n v="1744.72"/>
  </r>
  <r>
    <x v="45"/>
    <x v="6"/>
    <s v="Connections"/>
    <x v="2"/>
    <n v="15053.56"/>
    <n v="555040"/>
    <n v="0"/>
  </r>
  <r>
    <x v="45"/>
    <x v="6"/>
    <s v="Customers"/>
    <x v="3"/>
    <n v="504652.97"/>
    <n v="17739759"/>
    <n v="0"/>
  </r>
  <r>
    <x v="45"/>
    <x v="6"/>
    <s v="Customers"/>
    <x v="4"/>
    <n v="464700.84"/>
    <n v="37832568"/>
    <n v="110834.04"/>
  </r>
  <r>
    <x v="45"/>
    <x v="6"/>
    <s v="Customers"/>
    <x v="5"/>
    <n v="0"/>
    <n v="0"/>
    <n v="0"/>
  </r>
  <r>
    <x v="45"/>
    <x v="6"/>
    <s v="Customers"/>
    <x v="6"/>
    <n v="1659070.2"/>
    <n v="43612856"/>
    <n v="0"/>
  </r>
  <r>
    <x v="45"/>
    <x v="6"/>
    <s v="Customers"/>
    <x v="7"/>
    <n v="0"/>
    <n v="0"/>
    <n v="0"/>
  </r>
  <r>
    <x v="45"/>
    <x v="7"/>
    <s v="Connections"/>
    <x v="8"/>
    <n v="0"/>
    <n v="0"/>
    <n v="0"/>
  </r>
  <r>
    <x v="45"/>
    <x v="7"/>
    <s v="Connections"/>
    <x v="0"/>
    <n v="8641.57"/>
    <n v="87708"/>
    <n v="243.63"/>
  </r>
  <r>
    <x v="45"/>
    <x v="7"/>
    <s v="Connections"/>
    <x v="1"/>
    <n v="107643.9"/>
    <n v="642286"/>
    <n v="1745.61"/>
  </r>
  <r>
    <x v="45"/>
    <x v="7"/>
    <s v="Connections"/>
    <x v="2"/>
    <n v="64686.89"/>
    <n v="536802"/>
    <n v="0"/>
  </r>
  <r>
    <x v="45"/>
    <x v="7"/>
    <s v="Customers"/>
    <x v="3"/>
    <n v="550784.85"/>
    <n v="18473040"/>
    <n v="0"/>
  </r>
  <r>
    <x v="45"/>
    <x v="7"/>
    <s v="Customers"/>
    <x v="4"/>
    <n v="469469.21"/>
    <n v="39835131"/>
    <n v="116631.4"/>
  </r>
  <r>
    <x v="45"/>
    <x v="7"/>
    <s v="Customers"/>
    <x v="5"/>
    <n v="0"/>
    <n v="0"/>
    <n v="0"/>
  </r>
  <r>
    <x v="45"/>
    <x v="7"/>
    <s v="Customers"/>
    <x v="6"/>
    <n v="1840831.41"/>
    <n v="43595007"/>
    <n v="0"/>
  </r>
  <r>
    <x v="45"/>
    <x v="7"/>
    <s v="Customers"/>
    <x v="7"/>
    <n v="0"/>
    <n v="0"/>
    <n v="0"/>
  </r>
  <r>
    <x v="45"/>
    <x v="8"/>
    <s v="Connections"/>
    <x v="8"/>
    <n v="0"/>
    <n v="0"/>
    <n v="0"/>
  </r>
  <r>
    <x v="45"/>
    <x v="8"/>
    <s v="Connections"/>
    <x v="0"/>
    <n v="9876.2199999999993"/>
    <n v="86986.17"/>
    <n v="241.68"/>
  </r>
  <r>
    <x v="45"/>
    <x v="8"/>
    <s v="Connections"/>
    <x v="1"/>
    <n v="115345.95"/>
    <n v="643596.16"/>
    <n v="1745.6"/>
  </r>
  <r>
    <x v="45"/>
    <x v="8"/>
    <s v="Connections"/>
    <x v="2"/>
    <n v="17811.59"/>
    <n v="560607.9"/>
    <n v="0"/>
  </r>
  <r>
    <x v="45"/>
    <x v="8"/>
    <s v="Customers"/>
    <x v="3"/>
    <n v="612609.1"/>
    <n v="19641736.670000002"/>
    <n v="0"/>
  </r>
  <r>
    <x v="45"/>
    <x v="8"/>
    <s v="Customers"/>
    <x v="4"/>
    <n v="543429.65"/>
    <n v="38053032.32"/>
    <n v="112858.1"/>
  </r>
  <r>
    <x v="45"/>
    <x v="8"/>
    <s v="Customers"/>
    <x v="5"/>
    <n v="0"/>
    <n v="0"/>
    <n v="0"/>
  </r>
  <r>
    <x v="45"/>
    <x v="8"/>
    <s v="Customers"/>
    <x v="6"/>
    <n v="2003635.14"/>
    <n v="42915247.899999999"/>
    <n v="0"/>
  </r>
  <r>
    <x v="45"/>
    <x v="8"/>
    <s v="Customers"/>
    <x v="7"/>
    <n v="0"/>
    <n v="0"/>
    <n v="0"/>
  </r>
  <r>
    <x v="46"/>
    <x v="0"/>
    <s v="Connections"/>
    <x v="8"/>
    <n v="0"/>
    <n v="0"/>
    <n v="0"/>
  </r>
  <r>
    <x v="46"/>
    <x v="0"/>
    <s v="Connections"/>
    <x v="0"/>
    <n v="0"/>
    <n v="0"/>
    <n v="0"/>
  </r>
  <r>
    <x v="46"/>
    <x v="0"/>
    <s v="Connections"/>
    <x v="1"/>
    <n v="96200.6"/>
    <n v="348984.65"/>
    <n v="1015"/>
  </r>
  <r>
    <x v="46"/>
    <x v="0"/>
    <s v="Customers"/>
    <x v="3"/>
    <n v="296930.86"/>
    <n v="12591616.869999999"/>
    <n v="0"/>
  </r>
  <r>
    <x v="46"/>
    <x v="0"/>
    <s v="Customers"/>
    <x v="4"/>
    <n v="338560.79"/>
    <n v="32657494.52"/>
    <n v="90482"/>
  </r>
  <r>
    <x v="46"/>
    <x v="0"/>
    <s v="Customers"/>
    <x v="5"/>
    <n v="0"/>
    <n v="0"/>
    <n v="0"/>
  </r>
  <r>
    <x v="46"/>
    <x v="0"/>
    <s v="Customers"/>
    <x v="6"/>
    <n v="1138938.28"/>
    <n v="33774408.049999997"/>
    <n v="0"/>
  </r>
  <r>
    <x v="46"/>
    <x v="0"/>
    <s v="Customers"/>
    <x v="7"/>
    <n v="0"/>
    <n v="0"/>
    <n v="0"/>
  </r>
  <r>
    <x v="46"/>
    <x v="1"/>
    <s v="Connections"/>
    <x v="8"/>
    <n v="0"/>
    <n v="0"/>
    <n v="0"/>
  </r>
  <r>
    <x v="46"/>
    <x v="1"/>
    <s v="Connections"/>
    <x v="0"/>
    <n v="0"/>
    <n v="0"/>
    <n v="0"/>
  </r>
  <r>
    <x v="46"/>
    <x v="1"/>
    <s v="Connections"/>
    <x v="1"/>
    <n v="90824.42"/>
    <n v="150558.32"/>
    <n v="420.48"/>
  </r>
  <r>
    <x v="46"/>
    <x v="1"/>
    <s v="Connections"/>
    <x v="2"/>
    <n v="0"/>
    <n v="0"/>
    <n v="0"/>
  </r>
  <r>
    <x v="46"/>
    <x v="1"/>
    <s v="Customers"/>
    <x v="3"/>
    <n v="297449.55"/>
    <n v="11845215.689999999"/>
    <n v="0"/>
  </r>
  <r>
    <x v="46"/>
    <x v="1"/>
    <s v="Customers"/>
    <x v="4"/>
    <n v="311729.96000000002"/>
    <n v="26402620.899999999"/>
    <n v="67669.17"/>
  </r>
  <r>
    <x v="46"/>
    <x v="1"/>
    <s v="Customers"/>
    <x v="5"/>
    <n v="0"/>
    <n v="0"/>
    <n v="0"/>
  </r>
  <r>
    <x v="46"/>
    <x v="1"/>
    <s v="Customers"/>
    <x v="6"/>
    <n v="1156020.53"/>
    <n v="32665846.780000001"/>
    <n v="0"/>
  </r>
  <r>
    <x v="46"/>
    <x v="1"/>
    <s v="Customers"/>
    <x v="7"/>
    <n v="0"/>
    <n v="0"/>
    <n v="0"/>
  </r>
  <r>
    <x v="46"/>
    <x v="2"/>
    <s v="Connections"/>
    <x v="8"/>
    <n v="0"/>
    <n v="0"/>
    <n v="0"/>
  </r>
  <r>
    <x v="46"/>
    <x v="2"/>
    <s v="Connections"/>
    <x v="0"/>
    <n v="0"/>
    <n v="0"/>
    <n v="0"/>
  </r>
  <r>
    <x v="46"/>
    <x v="2"/>
    <s v="Connections"/>
    <x v="1"/>
    <n v="79375.16"/>
    <n v="162087.88"/>
    <n v="422.05"/>
  </r>
  <r>
    <x v="46"/>
    <x v="2"/>
    <s v="Connections"/>
    <x v="2"/>
    <n v="0"/>
    <n v="0"/>
    <n v="0"/>
  </r>
  <r>
    <x v="46"/>
    <x v="2"/>
    <s v="Customers"/>
    <x v="3"/>
    <n v="317118.58"/>
    <n v="12711260.15"/>
    <n v="0"/>
  </r>
  <r>
    <x v="46"/>
    <x v="2"/>
    <s v="Customers"/>
    <x v="4"/>
    <n v="310936.37"/>
    <n v="27248515.66"/>
    <n v="62369.01"/>
  </r>
  <r>
    <x v="46"/>
    <x v="2"/>
    <s v="Customers"/>
    <x v="5"/>
    <n v="0"/>
    <n v="0"/>
    <n v="0"/>
  </r>
  <r>
    <x v="46"/>
    <x v="2"/>
    <s v="Customers"/>
    <x v="6"/>
    <n v="1213656.67"/>
    <n v="33911196.289999999"/>
    <n v="0"/>
  </r>
  <r>
    <x v="46"/>
    <x v="2"/>
    <s v="Customers"/>
    <x v="7"/>
    <n v="0"/>
    <n v="0"/>
    <n v="0"/>
  </r>
  <r>
    <x v="46"/>
    <x v="3"/>
    <s v="Connections"/>
    <x v="8"/>
    <n v="0"/>
    <n v="0"/>
    <n v="0"/>
  </r>
  <r>
    <x v="46"/>
    <x v="3"/>
    <s v="Connections"/>
    <x v="0"/>
    <n v="0"/>
    <n v="0"/>
    <n v="0"/>
  </r>
  <r>
    <x v="46"/>
    <x v="3"/>
    <s v="Connections"/>
    <x v="1"/>
    <n v="59002.77"/>
    <n v="151984"/>
    <n v="425.76"/>
  </r>
  <r>
    <x v="46"/>
    <x v="3"/>
    <s v="Connections"/>
    <x v="2"/>
    <n v="0"/>
    <n v="0"/>
    <n v="0"/>
  </r>
  <r>
    <x v="46"/>
    <x v="3"/>
    <s v="Customers"/>
    <x v="3"/>
    <n v="337881.95"/>
    <n v="13629278.630000001"/>
    <n v="0"/>
  </r>
  <r>
    <x v="46"/>
    <x v="3"/>
    <s v="Customers"/>
    <x v="4"/>
    <n v="312446.75"/>
    <n v="27776815.440000001"/>
    <n v="63928.57"/>
  </r>
  <r>
    <x v="46"/>
    <x v="3"/>
    <s v="Customers"/>
    <x v="5"/>
    <n v="0"/>
    <n v="0"/>
    <n v="0"/>
  </r>
  <r>
    <x v="46"/>
    <x v="3"/>
    <s v="Customers"/>
    <x v="6"/>
    <n v="1285518.24"/>
    <n v="37012070.82"/>
    <n v="0"/>
  </r>
  <r>
    <x v="46"/>
    <x v="3"/>
    <s v="Customers"/>
    <x v="7"/>
    <n v="0"/>
    <n v="0"/>
    <n v="0"/>
  </r>
  <r>
    <x v="46"/>
    <x v="4"/>
    <s v="Connections"/>
    <x v="8"/>
    <n v="0"/>
    <n v="0"/>
    <n v="0"/>
  </r>
  <r>
    <x v="46"/>
    <x v="4"/>
    <s v="Connections"/>
    <x v="0"/>
    <n v="0"/>
    <n v="0"/>
    <n v="0"/>
  </r>
  <r>
    <x v="46"/>
    <x v="4"/>
    <s v="Connections"/>
    <x v="1"/>
    <n v="17371.849999999999"/>
    <n v="152702.29"/>
    <n v="428.18"/>
  </r>
  <r>
    <x v="46"/>
    <x v="4"/>
    <s v="Connections"/>
    <x v="2"/>
    <n v="0"/>
    <n v="0"/>
    <n v="0"/>
  </r>
  <r>
    <x v="46"/>
    <x v="4"/>
    <s v="Customers"/>
    <x v="3"/>
    <n v="372203.53"/>
    <n v="13922618.27"/>
    <n v="0"/>
  </r>
  <r>
    <x v="46"/>
    <x v="4"/>
    <s v="Customers"/>
    <x v="4"/>
    <n v="305570.23"/>
    <n v="28585056.719999999"/>
    <n v="65560.34"/>
  </r>
  <r>
    <x v="46"/>
    <x v="4"/>
    <s v="Customers"/>
    <x v="5"/>
    <n v="0"/>
    <n v="0"/>
    <n v="0"/>
  </r>
  <r>
    <x v="46"/>
    <x v="4"/>
    <s v="Customers"/>
    <x v="6"/>
    <n v="1416254.58"/>
    <n v="37877346.520000003"/>
    <n v="0"/>
  </r>
  <r>
    <x v="46"/>
    <x v="4"/>
    <s v="Customers"/>
    <x v="7"/>
    <n v="0"/>
    <n v="0"/>
    <n v="0"/>
  </r>
  <r>
    <x v="46"/>
    <x v="5"/>
    <s v="Connections"/>
    <x v="8"/>
    <n v="0"/>
    <n v="0"/>
    <n v="0"/>
  </r>
  <r>
    <x v="46"/>
    <x v="5"/>
    <s v="Connections"/>
    <x v="0"/>
    <n v="0"/>
    <n v="0"/>
    <n v="0"/>
  </r>
  <r>
    <x v="46"/>
    <x v="5"/>
    <s v="Connections"/>
    <x v="1"/>
    <n v="33116.720000000001"/>
    <n v="149996.60999999999"/>
    <n v="418.8"/>
  </r>
  <r>
    <x v="46"/>
    <x v="5"/>
    <s v="Connections"/>
    <x v="2"/>
    <n v="0"/>
    <n v="0"/>
    <n v="0"/>
  </r>
  <r>
    <x v="46"/>
    <x v="5"/>
    <s v="Customers"/>
    <x v="3"/>
    <n v="361564.38"/>
    <n v="13151570.66"/>
    <n v="0"/>
  </r>
  <r>
    <x v="46"/>
    <x v="5"/>
    <s v="Customers"/>
    <x v="4"/>
    <n v="312836.01"/>
    <n v="27170310.030000001"/>
    <n v="67291.58"/>
  </r>
  <r>
    <x v="46"/>
    <x v="5"/>
    <s v="Customers"/>
    <x v="5"/>
    <n v="0"/>
    <n v="0"/>
    <n v="0"/>
  </r>
  <r>
    <x v="46"/>
    <x v="5"/>
    <s v="Customers"/>
    <x v="6"/>
    <n v="1411099.27"/>
    <n v="38067650.280000001"/>
    <n v="0"/>
  </r>
  <r>
    <x v="46"/>
    <x v="5"/>
    <s v="Customers"/>
    <x v="7"/>
    <n v="0"/>
    <n v="0"/>
    <n v="0"/>
  </r>
  <r>
    <x v="46"/>
    <x v="6"/>
    <s v="Connections"/>
    <x v="8"/>
    <n v="0"/>
    <n v="0"/>
    <n v="0"/>
  </r>
  <r>
    <x v="46"/>
    <x v="6"/>
    <s v="Connections"/>
    <x v="0"/>
    <n v="0"/>
    <n v="0"/>
    <n v="0"/>
  </r>
  <r>
    <x v="46"/>
    <x v="6"/>
    <s v="Connections"/>
    <x v="1"/>
    <n v="31123.43"/>
    <n v="149538.96"/>
    <n v="419.02"/>
  </r>
  <r>
    <x v="46"/>
    <x v="6"/>
    <s v="Connections"/>
    <x v="2"/>
    <n v="0"/>
    <n v="0"/>
    <n v="0"/>
  </r>
  <r>
    <x v="46"/>
    <x v="6"/>
    <s v="Customers"/>
    <x v="3"/>
    <n v="368871.64"/>
    <n v="13359348.58"/>
    <n v="0"/>
  </r>
  <r>
    <x v="46"/>
    <x v="6"/>
    <s v="Customers"/>
    <x v="4"/>
    <n v="325618.2"/>
    <n v="27406327.859999999"/>
    <n v="67224.649999999994"/>
  </r>
  <r>
    <x v="46"/>
    <x v="6"/>
    <s v="Customers"/>
    <x v="5"/>
    <n v="0"/>
    <n v="0"/>
    <n v="0"/>
  </r>
  <r>
    <x v="46"/>
    <x v="6"/>
    <s v="Customers"/>
    <x v="6"/>
    <n v="1439177.44"/>
    <n v="37305568.159999996"/>
    <n v="0"/>
  </r>
  <r>
    <x v="46"/>
    <x v="6"/>
    <s v="Customers"/>
    <x v="7"/>
    <n v="0"/>
    <n v="0"/>
    <n v="0"/>
  </r>
  <r>
    <x v="46"/>
    <x v="7"/>
    <s v="Connections"/>
    <x v="8"/>
    <n v="0"/>
    <n v="0"/>
    <n v="0"/>
  </r>
  <r>
    <x v="46"/>
    <x v="7"/>
    <s v="Connections"/>
    <x v="0"/>
    <n v="0"/>
    <n v="0"/>
    <n v="0"/>
  </r>
  <r>
    <x v="46"/>
    <x v="7"/>
    <s v="Connections"/>
    <x v="1"/>
    <n v="32212.76"/>
    <n v="151051.81"/>
    <n v="423.19"/>
  </r>
  <r>
    <x v="46"/>
    <x v="7"/>
    <s v="Connections"/>
    <x v="2"/>
    <n v="0"/>
    <n v="0"/>
    <n v="0"/>
  </r>
  <r>
    <x v="46"/>
    <x v="7"/>
    <s v="Customers"/>
    <x v="3"/>
    <n v="407544.1"/>
    <n v="15332678.51"/>
    <n v="0"/>
  </r>
  <r>
    <x v="46"/>
    <x v="7"/>
    <s v="Customers"/>
    <x v="4"/>
    <n v="296921.75"/>
    <n v="26741633.18"/>
    <n v="65763.070000000007"/>
  </r>
  <r>
    <x v="46"/>
    <x v="7"/>
    <s v="Customers"/>
    <x v="5"/>
    <n v="0"/>
    <n v="0"/>
    <n v="0"/>
  </r>
  <r>
    <x v="46"/>
    <x v="7"/>
    <s v="Customers"/>
    <x v="6"/>
    <n v="1482924.43"/>
    <n v="41364134.240000002"/>
    <n v="0"/>
  </r>
  <r>
    <x v="46"/>
    <x v="7"/>
    <s v="Customers"/>
    <x v="7"/>
    <n v="0"/>
    <n v="0"/>
    <n v="0"/>
  </r>
  <r>
    <x v="46"/>
    <x v="8"/>
    <s v="Connections"/>
    <x v="8"/>
    <n v="0"/>
    <n v="0"/>
    <n v="0"/>
  </r>
  <r>
    <x v="46"/>
    <x v="8"/>
    <s v="Connections"/>
    <x v="0"/>
    <n v="0"/>
    <n v="0"/>
    <n v="0"/>
  </r>
  <r>
    <x v="46"/>
    <x v="8"/>
    <s v="Connections"/>
    <x v="1"/>
    <n v="33460.879999999997"/>
    <n v="151343.76999999999"/>
    <n v="424.06"/>
  </r>
  <r>
    <x v="46"/>
    <x v="8"/>
    <s v="Connections"/>
    <x v="2"/>
    <n v="0"/>
    <n v="0"/>
    <n v="0"/>
  </r>
  <r>
    <x v="46"/>
    <x v="8"/>
    <s v="Customers"/>
    <x v="3"/>
    <n v="424646.88"/>
    <n v="15347541.32"/>
    <n v="0"/>
  </r>
  <r>
    <x v="46"/>
    <x v="8"/>
    <s v="Customers"/>
    <x v="4"/>
    <n v="302248.49"/>
    <n v="25347264.030000001"/>
    <n v="61057.02"/>
  </r>
  <r>
    <x v="46"/>
    <x v="8"/>
    <s v="Customers"/>
    <x v="5"/>
    <n v="0"/>
    <n v="0"/>
    <n v="0"/>
  </r>
  <r>
    <x v="46"/>
    <x v="8"/>
    <s v="Customers"/>
    <x v="6"/>
    <n v="1546148.07"/>
    <n v="38998939.869999997"/>
    <n v="0"/>
  </r>
  <r>
    <x v="46"/>
    <x v="8"/>
    <s v="Customers"/>
    <x v="7"/>
    <n v="0"/>
    <n v="0"/>
    <n v="0"/>
  </r>
  <r>
    <x v="47"/>
    <x v="0"/>
    <s v="Connections"/>
    <x v="8"/>
    <n v="0"/>
    <n v="0"/>
    <n v="0"/>
  </r>
  <r>
    <x v="47"/>
    <x v="0"/>
    <s v="Connections"/>
    <x v="0"/>
    <n v="14833.01"/>
    <n v="112347"/>
    <n v="308"/>
  </r>
  <r>
    <x v="47"/>
    <x v="0"/>
    <s v="Connections"/>
    <x v="1"/>
    <n v="414643.96"/>
    <n v="11130781"/>
    <n v="32081"/>
  </r>
  <r>
    <x v="47"/>
    <x v="0"/>
    <s v="Connections"/>
    <x v="2"/>
    <n v="65634.47"/>
    <n v="2379065"/>
    <n v="0"/>
  </r>
  <r>
    <x v="47"/>
    <x v="0"/>
    <s v="Customers"/>
    <x v="3"/>
    <n v="3840221.45"/>
    <n v="160005743"/>
    <n v="0"/>
  </r>
  <r>
    <x v="47"/>
    <x v="0"/>
    <s v="Customers"/>
    <x v="4"/>
    <n v="4985729.17"/>
    <n v="502382871"/>
    <n v="1326646"/>
  </r>
  <r>
    <x v="47"/>
    <x v="0"/>
    <s v="Customers"/>
    <x v="5"/>
    <n v="0"/>
    <n v="0"/>
    <n v="0"/>
  </r>
  <r>
    <x v="47"/>
    <x v="0"/>
    <s v="Customers"/>
    <x v="6"/>
    <n v="12901936.77"/>
    <n v="362134455.95999998"/>
    <n v="0"/>
  </r>
  <r>
    <x v="47"/>
    <x v="0"/>
    <s v="Customers"/>
    <x v="7"/>
    <n v="0"/>
    <n v="0"/>
    <n v="0"/>
  </r>
  <r>
    <x v="47"/>
    <x v="1"/>
    <s v="Connections"/>
    <x v="8"/>
    <n v="0"/>
    <n v="0"/>
    <n v="0"/>
  </r>
  <r>
    <x v="47"/>
    <x v="1"/>
    <s v="Connections"/>
    <x v="0"/>
    <n v="14127.13"/>
    <n v="112347"/>
    <n v="308"/>
  </r>
  <r>
    <x v="47"/>
    <x v="1"/>
    <s v="Connections"/>
    <x v="1"/>
    <n v="384783.75"/>
    <n v="8801836"/>
    <n v="22899"/>
  </r>
  <r>
    <x v="47"/>
    <x v="1"/>
    <s v="Connections"/>
    <x v="2"/>
    <n v="65042.43"/>
    <n v="2354331"/>
    <n v="0"/>
  </r>
  <r>
    <x v="47"/>
    <x v="1"/>
    <s v="Customers"/>
    <x v="3"/>
    <n v="3932968.6"/>
    <n v="156626268"/>
    <n v="4107"/>
  </r>
  <r>
    <x v="47"/>
    <x v="1"/>
    <s v="Customers"/>
    <x v="4"/>
    <n v="4924937.01"/>
    <n v="470731939"/>
    <n v="1287006"/>
  </r>
  <r>
    <x v="47"/>
    <x v="1"/>
    <s v="Customers"/>
    <x v="5"/>
    <n v="0"/>
    <n v="0"/>
    <n v="0"/>
  </r>
  <r>
    <x v="47"/>
    <x v="1"/>
    <s v="Customers"/>
    <x v="6"/>
    <n v="13197886.59"/>
    <n v="350213738"/>
    <n v="0"/>
  </r>
  <r>
    <x v="47"/>
    <x v="1"/>
    <s v="Customers"/>
    <x v="7"/>
    <n v="0"/>
    <n v="0"/>
    <n v="0"/>
  </r>
  <r>
    <x v="47"/>
    <x v="2"/>
    <s v="Connections"/>
    <x v="8"/>
    <n v="0"/>
    <n v="0"/>
    <n v="0"/>
  </r>
  <r>
    <x v="47"/>
    <x v="2"/>
    <s v="Connections"/>
    <x v="0"/>
    <n v="13421.2"/>
    <n v="112347"/>
    <n v="335"/>
  </r>
  <r>
    <x v="47"/>
    <x v="2"/>
    <s v="Connections"/>
    <x v="1"/>
    <n v="367286.58"/>
    <n v="7790881"/>
    <n v="22051.97"/>
  </r>
  <r>
    <x v="47"/>
    <x v="2"/>
    <s v="Connections"/>
    <x v="2"/>
    <n v="65283.1"/>
    <n v="2265329"/>
    <n v="0"/>
  </r>
  <r>
    <x v="47"/>
    <x v="2"/>
    <s v="Customers"/>
    <x v="3"/>
    <n v="4109376.06"/>
    <n v="160508932"/>
    <n v="0"/>
  </r>
  <r>
    <x v="47"/>
    <x v="2"/>
    <s v="Customers"/>
    <x v="4"/>
    <n v="5025928.9000000004"/>
    <n v="458508795"/>
    <n v="1270212.96"/>
  </r>
  <r>
    <x v="47"/>
    <x v="2"/>
    <s v="Customers"/>
    <x v="5"/>
    <n v="0"/>
    <n v="0"/>
    <n v="0"/>
  </r>
  <r>
    <x v="47"/>
    <x v="2"/>
    <s v="Customers"/>
    <x v="6"/>
    <n v="13774453.65"/>
    <n v="352998216"/>
    <n v="0"/>
  </r>
  <r>
    <x v="47"/>
    <x v="2"/>
    <s v="Customers"/>
    <x v="7"/>
    <n v="0"/>
    <n v="0"/>
    <n v="0"/>
  </r>
  <r>
    <x v="47"/>
    <x v="3"/>
    <s v="Connections"/>
    <x v="8"/>
    <n v="0"/>
    <n v="0"/>
    <n v="0"/>
  </r>
  <r>
    <x v="47"/>
    <x v="3"/>
    <s v="Connections"/>
    <x v="0"/>
    <n v="13546.23"/>
    <n v="112347"/>
    <n v="335"/>
  </r>
  <r>
    <x v="47"/>
    <x v="3"/>
    <s v="Connections"/>
    <x v="1"/>
    <n v="348617.3"/>
    <n v="7508135"/>
    <n v="21191"/>
  </r>
  <r>
    <x v="47"/>
    <x v="3"/>
    <s v="Connections"/>
    <x v="2"/>
    <n v="72021.66"/>
    <n v="2202157"/>
    <n v="0"/>
  </r>
  <r>
    <x v="47"/>
    <x v="3"/>
    <s v="Customers"/>
    <x v="3"/>
    <n v="4493573.6100000003"/>
    <n v="159823006"/>
    <n v="0"/>
  </r>
  <r>
    <x v="47"/>
    <x v="3"/>
    <s v="Customers"/>
    <x v="4"/>
    <n v="5525497.6799999997"/>
    <n v="464277779"/>
    <n v="1263489"/>
  </r>
  <r>
    <x v="47"/>
    <x v="3"/>
    <s v="Customers"/>
    <x v="5"/>
    <n v="0"/>
    <n v="0"/>
    <n v="0"/>
  </r>
  <r>
    <x v="47"/>
    <x v="3"/>
    <s v="Customers"/>
    <x v="6"/>
    <n v="15247206.779999999"/>
    <n v="361260813"/>
    <n v="0"/>
  </r>
  <r>
    <x v="47"/>
    <x v="3"/>
    <s v="Customers"/>
    <x v="7"/>
    <n v="0"/>
    <n v="0"/>
    <n v="0"/>
  </r>
  <r>
    <x v="47"/>
    <x v="4"/>
    <s v="Connections"/>
    <x v="8"/>
    <n v="0"/>
    <n v="0"/>
    <n v="0"/>
  </r>
  <r>
    <x v="47"/>
    <x v="4"/>
    <s v="Connections"/>
    <x v="0"/>
    <n v="14412.56"/>
    <n v="112347"/>
    <n v="335"/>
  </r>
  <r>
    <x v="47"/>
    <x v="4"/>
    <s v="Connections"/>
    <x v="1"/>
    <n v="289167.45"/>
    <n v="7004348.6500000004"/>
    <n v="19919.28"/>
  </r>
  <r>
    <x v="47"/>
    <x v="4"/>
    <s v="Connections"/>
    <x v="2"/>
    <n v="71913"/>
    <n v="2167106.5699999998"/>
    <n v="0"/>
  </r>
  <r>
    <x v="47"/>
    <x v="4"/>
    <s v="Customers"/>
    <x v="3"/>
    <n v="4730941"/>
    <n v="159451991.84999999"/>
    <n v="0"/>
  </r>
  <r>
    <x v="47"/>
    <x v="4"/>
    <s v="Customers"/>
    <x v="4"/>
    <n v="5200895.08"/>
    <n v="450402941.29000002"/>
    <n v="1219299.0900000001"/>
  </r>
  <r>
    <x v="47"/>
    <x v="4"/>
    <s v="Customers"/>
    <x v="5"/>
    <n v="0"/>
    <n v="0"/>
    <n v="0"/>
  </r>
  <r>
    <x v="47"/>
    <x v="4"/>
    <s v="Customers"/>
    <x v="6"/>
    <n v="15707583.9"/>
    <n v="361177587.47000003"/>
    <n v="0"/>
  </r>
  <r>
    <x v="47"/>
    <x v="4"/>
    <s v="Customers"/>
    <x v="7"/>
    <n v="0"/>
    <n v="0"/>
    <n v="0"/>
  </r>
  <r>
    <x v="47"/>
    <x v="5"/>
    <s v="Connections"/>
    <x v="8"/>
    <n v="0"/>
    <n v="0"/>
    <n v="0"/>
  </r>
  <r>
    <x v="47"/>
    <x v="5"/>
    <s v="Connections"/>
    <x v="0"/>
    <n v="13659"/>
    <n v="112347"/>
    <n v="335"/>
  </r>
  <r>
    <x v="47"/>
    <x v="5"/>
    <s v="Connections"/>
    <x v="1"/>
    <n v="341226"/>
    <n v="6701301.3700000001"/>
    <n v="19029.72"/>
  </r>
  <r>
    <x v="47"/>
    <x v="5"/>
    <s v="Connections"/>
    <x v="2"/>
    <n v="71913"/>
    <n v="2153003.4900000002"/>
    <n v="0"/>
  </r>
  <r>
    <x v="47"/>
    <x v="5"/>
    <s v="Customers"/>
    <x v="3"/>
    <n v="4306328"/>
    <n v="145604865.30000001"/>
    <n v="0"/>
  </r>
  <r>
    <x v="47"/>
    <x v="5"/>
    <s v="Customers"/>
    <x v="4"/>
    <n v="5312967"/>
    <n v="420050409.83999997"/>
    <n v="1147172.43"/>
  </r>
  <r>
    <x v="47"/>
    <x v="5"/>
    <s v="Customers"/>
    <x v="5"/>
    <n v="0"/>
    <n v="0"/>
    <n v="0"/>
  </r>
  <r>
    <x v="47"/>
    <x v="5"/>
    <s v="Customers"/>
    <x v="6"/>
    <n v="15757297"/>
    <n v="369534277.25"/>
    <n v="0"/>
  </r>
  <r>
    <x v="47"/>
    <x v="5"/>
    <s v="Customers"/>
    <x v="7"/>
    <n v="0"/>
    <n v="0"/>
    <n v="0"/>
  </r>
  <r>
    <x v="47"/>
    <x v="6"/>
    <s v="Connections"/>
    <x v="8"/>
    <n v="0"/>
    <n v="0"/>
    <n v="0"/>
  </r>
  <r>
    <x v="47"/>
    <x v="6"/>
    <s v="Connections"/>
    <x v="0"/>
    <n v="13354.15"/>
    <n v="112347"/>
    <n v="335"/>
  </r>
  <r>
    <x v="47"/>
    <x v="6"/>
    <s v="Connections"/>
    <x v="1"/>
    <n v="317970.65999999997"/>
    <n v="5696293"/>
    <n v="16160"/>
  </r>
  <r>
    <x v="47"/>
    <x v="6"/>
    <s v="Connections"/>
    <x v="2"/>
    <n v="73192"/>
    <n v="2140259"/>
    <n v="0"/>
  </r>
  <r>
    <x v="47"/>
    <x v="6"/>
    <s v="Customers"/>
    <x v="3"/>
    <n v="4479116.07"/>
    <n v="150298040"/>
    <n v="0"/>
  </r>
  <r>
    <x v="47"/>
    <x v="6"/>
    <s v="Customers"/>
    <x v="4"/>
    <n v="5288146.5999999996"/>
    <n v="410683490"/>
    <n v="1127298"/>
  </r>
  <r>
    <x v="47"/>
    <x v="6"/>
    <s v="Customers"/>
    <x v="5"/>
    <n v="0"/>
    <n v="0"/>
    <n v="0"/>
  </r>
  <r>
    <x v="47"/>
    <x v="6"/>
    <s v="Customers"/>
    <x v="6"/>
    <n v="15737597.960000001"/>
    <n v="374455251"/>
    <n v="0"/>
  </r>
  <r>
    <x v="47"/>
    <x v="6"/>
    <s v="Customers"/>
    <x v="7"/>
    <n v="0"/>
    <n v="0"/>
    <n v="0"/>
  </r>
  <r>
    <x v="47"/>
    <x v="7"/>
    <s v="Connections"/>
    <x v="8"/>
    <n v="0"/>
    <n v="0"/>
    <n v="0"/>
  </r>
  <r>
    <x v="47"/>
    <x v="7"/>
    <s v="Connections"/>
    <x v="0"/>
    <n v="13333.57"/>
    <n v="112347"/>
    <n v="335"/>
  </r>
  <r>
    <x v="47"/>
    <x v="7"/>
    <s v="Connections"/>
    <x v="1"/>
    <n v="372258.9"/>
    <n v="5585859.3499999996"/>
    <n v="15923"/>
  </r>
  <r>
    <x v="47"/>
    <x v="7"/>
    <s v="Connections"/>
    <x v="2"/>
    <n v="74040"/>
    <n v="2116617.66"/>
    <n v="0"/>
  </r>
  <r>
    <x v="47"/>
    <x v="7"/>
    <s v="Customers"/>
    <x v="3"/>
    <n v="5484062.7000000002"/>
    <n v="160765208.08000001"/>
    <n v="0"/>
  </r>
  <r>
    <x v="47"/>
    <x v="7"/>
    <s v="Customers"/>
    <x v="4"/>
    <n v="5081263.13"/>
    <n v="423369880.37"/>
    <n v="1142582.03"/>
  </r>
  <r>
    <x v="47"/>
    <x v="7"/>
    <s v="Customers"/>
    <x v="5"/>
    <n v="0"/>
    <n v="0"/>
    <n v="0"/>
  </r>
  <r>
    <x v="47"/>
    <x v="7"/>
    <s v="Customers"/>
    <x v="6"/>
    <n v="16402794.199999999"/>
    <n v="379129388.56999999"/>
    <n v="0"/>
  </r>
  <r>
    <x v="47"/>
    <x v="7"/>
    <s v="Customers"/>
    <x v="7"/>
    <n v="0"/>
    <n v="0"/>
    <n v="0"/>
  </r>
  <r>
    <x v="47"/>
    <x v="8"/>
    <s v="Connections"/>
    <x v="8"/>
    <n v="0"/>
    <n v="0"/>
    <n v="0"/>
  </r>
  <r>
    <x v="47"/>
    <x v="8"/>
    <s v="Connections"/>
    <x v="0"/>
    <n v="13583.92"/>
    <n v="50681"/>
    <n v="139"/>
  </r>
  <r>
    <x v="47"/>
    <x v="8"/>
    <s v="Connections"/>
    <x v="1"/>
    <n v="339516.54"/>
    <n v="5611840.4199999999"/>
    <n v="15715"/>
  </r>
  <r>
    <x v="47"/>
    <x v="8"/>
    <s v="Connections"/>
    <x v="2"/>
    <n v="76121"/>
    <n v="2108788.38"/>
    <n v="0"/>
  </r>
  <r>
    <x v="47"/>
    <x v="8"/>
    <s v="Customers"/>
    <x v="3"/>
    <n v="5075071.8899999997"/>
    <n v="157581446.30000001"/>
    <n v="0"/>
  </r>
  <r>
    <x v="47"/>
    <x v="8"/>
    <s v="Customers"/>
    <x v="4"/>
    <n v="5515246.0599999996"/>
    <n v="418767928.41000003"/>
    <n v="1127465.3500000001"/>
  </r>
  <r>
    <x v="47"/>
    <x v="8"/>
    <s v="Customers"/>
    <x v="5"/>
    <n v="0"/>
    <n v="0"/>
    <n v="0"/>
  </r>
  <r>
    <x v="47"/>
    <x v="8"/>
    <s v="Customers"/>
    <x v="6"/>
    <n v="16859952.489999998"/>
    <n v="358732166.36000001"/>
    <n v="0"/>
  </r>
  <r>
    <x v="47"/>
    <x v="8"/>
    <s v="Customers"/>
    <x v="7"/>
    <n v="0"/>
    <n v="0"/>
    <n v="0"/>
  </r>
  <r>
    <x v="48"/>
    <x v="0"/>
    <s v="Connections"/>
    <x v="8"/>
    <n v="0"/>
    <n v="0"/>
    <n v="0"/>
  </r>
  <r>
    <x v="48"/>
    <x v="0"/>
    <s v="Connections"/>
    <x v="0"/>
    <n v="10213.879999999999"/>
    <n v="115007.03999999999"/>
    <n v="310"/>
  </r>
  <r>
    <x v="48"/>
    <x v="0"/>
    <s v="Connections"/>
    <x v="1"/>
    <n v="49145.77"/>
    <n v="1437433.9"/>
    <n v="3831.24"/>
  </r>
  <r>
    <x v="48"/>
    <x v="0"/>
    <s v="Connections"/>
    <x v="2"/>
    <n v="9483.0300000000007"/>
    <n v="387408.22"/>
    <n v="0"/>
  </r>
  <r>
    <x v="48"/>
    <x v="0"/>
    <s v="Customers"/>
    <x v="3"/>
    <n v="567625.18999999994"/>
    <n v="21979007.879999999"/>
    <n v="0"/>
  </r>
  <r>
    <x v="48"/>
    <x v="0"/>
    <s v="Customers"/>
    <x v="4"/>
    <n v="591289.88"/>
    <n v="122346547.65000001"/>
    <n v="308119.2"/>
  </r>
  <r>
    <x v="48"/>
    <x v="0"/>
    <s v="Customers"/>
    <x v="5"/>
    <n v="0"/>
    <n v="0"/>
    <n v="0"/>
  </r>
  <r>
    <x v="48"/>
    <x v="0"/>
    <s v="Customers"/>
    <x v="6"/>
    <n v="2142991.11"/>
    <n v="49342184.840000004"/>
    <n v="0"/>
  </r>
  <r>
    <x v="48"/>
    <x v="0"/>
    <s v="Customers"/>
    <x v="7"/>
    <n v="0"/>
    <n v="0"/>
    <n v="0"/>
  </r>
  <r>
    <x v="48"/>
    <x v="1"/>
    <s v="Connections"/>
    <x v="8"/>
    <n v="0"/>
    <n v="0"/>
    <n v="0"/>
  </r>
  <r>
    <x v="48"/>
    <x v="1"/>
    <s v="Connections"/>
    <x v="0"/>
    <n v="9703.43"/>
    <n v="39886"/>
    <n v="109"/>
  </r>
  <r>
    <x v="48"/>
    <x v="1"/>
    <s v="Connections"/>
    <x v="1"/>
    <n v="53280.73"/>
    <n v="1427575"/>
    <n v="3831.2"/>
  </r>
  <r>
    <x v="48"/>
    <x v="1"/>
    <s v="Connections"/>
    <x v="2"/>
    <n v="10255.34"/>
    <n v="383453"/>
    <n v="0"/>
  </r>
  <r>
    <x v="48"/>
    <x v="1"/>
    <s v="Customers"/>
    <x v="3"/>
    <n v="575388.32999999996"/>
    <n v="21213828"/>
    <n v="0"/>
  </r>
  <r>
    <x v="48"/>
    <x v="1"/>
    <s v="Customers"/>
    <x v="4"/>
    <n v="759902.78"/>
    <n v="135030017"/>
    <n v="336621"/>
  </r>
  <r>
    <x v="48"/>
    <x v="1"/>
    <s v="Customers"/>
    <x v="5"/>
    <n v="0"/>
    <n v="0"/>
    <n v="0"/>
  </r>
  <r>
    <x v="48"/>
    <x v="1"/>
    <s v="Customers"/>
    <x v="6"/>
    <n v="2086550.43"/>
    <n v="50190739"/>
    <n v="0"/>
  </r>
  <r>
    <x v="48"/>
    <x v="1"/>
    <s v="Customers"/>
    <x v="7"/>
    <n v="0"/>
    <n v="0"/>
    <n v="0"/>
  </r>
  <r>
    <x v="48"/>
    <x v="2"/>
    <s v="Connections"/>
    <x v="8"/>
    <n v="0"/>
    <n v="0"/>
    <n v="0"/>
  </r>
  <r>
    <x v="48"/>
    <x v="2"/>
    <s v="Connections"/>
    <x v="0"/>
    <n v="9829.11"/>
    <n v="37133.040000000001"/>
    <n v="6.96"/>
  </r>
  <r>
    <x v="48"/>
    <x v="2"/>
    <s v="Connections"/>
    <x v="1"/>
    <n v="53917.77"/>
    <n v="1421206.68"/>
    <n v="3703.54"/>
  </r>
  <r>
    <x v="48"/>
    <x v="2"/>
    <s v="Connections"/>
    <x v="2"/>
    <n v="9947.2999999999993"/>
    <n v="356100.91"/>
    <n v="0"/>
  </r>
  <r>
    <x v="48"/>
    <x v="2"/>
    <s v="Customers"/>
    <x v="3"/>
    <n v="590614.68999999994"/>
    <n v="20051896.489999998"/>
    <n v="0"/>
  </r>
  <r>
    <x v="48"/>
    <x v="2"/>
    <s v="Customers"/>
    <x v="4"/>
    <n v="754707.63"/>
    <n v="111559407.8"/>
    <n v="300160.42"/>
  </r>
  <r>
    <x v="48"/>
    <x v="2"/>
    <s v="Customers"/>
    <x v="5"/>
    <n v="0"/>
    <n v="0"/>
    <n v="0"/>
  </r>
  <r>
    <x v="48"/>
    <x v="2"/>
    <s v="Customers"/>
    <x v="6"/>
    <n v="2084861.34"/>
    <n v="48492049.574000001"/>
    <n v="0"/>
  </r>
  <r>
    <x v="48"/>
    <x v="2"/>
    <s v="Customers"/>
    <x v="7"/>
    <n v="0"/>
    <n v="0"/>
    <n v="0"/>
  </r>
  <r>
    <x v="48"/>
    <x v="3"/>
    <s v="Connections"/>
    <x v="8"/>
    <n v="0"/>
    <n v="0"/>
    <n v="0"/>
  </r>
  <r>
    <x v="48"/>
    <x v="3"/>
    <s v="Connections"/>
    <x v="0"/>
    <n v="8836.42"/>
    <n v="40375.980000000003"/>
    <n v="6.96"/>
  </r>
  <r>
    <x v="48"/>
    <x v="3"/>
    <s v="Connections"/>
    <x v="1"/>
    <n v="47644.01"/>
    <n v="1189534.6599999999"/>
    <n v="3093.44"/>
  </r>
  <r>
    <x v="48"/>
    <x v="3"/>
    <s v="Connections"/>
    <x v="2"/>
    <n v="9423.7800000000007"/>
    <n v="335664.27"/>
    <n v="0"/>
  </r>
  <r>
    <x v="48"/>
    <x v="3"/>
    <s v="Customers"/>
    <x v="3"/>
    <n v="605985.85"/>
    <n v="20889378.739999998"/>
    <n v="0"/>
  </r>
  <r>
    <x v="48"/>
    <x v="3"/>
    <s v="Customers"/>
    <x v="4"/>
    <n v="789308.18"/>
    <n v="107783020.91"/>
    <n v="300553.37"/>
  </r>
  <r>
    <x v="48"/>
    <x v="3"/>
    <s v="Customers"/>
    <x v="5"/>
    <n v="0"/>
    <n v="0"/>
    <n v="0"/>
  </r>
  <r>
    <x v="48"/>
    <x v="3"/>
    <s v="Customers"/>
    <x v="6"/>
    <n v="2171325.04"/>
    <n v="53072928.619999997"/>
    <n v="0"/>
  </r>
  <r>
    <x v="48"/>
    <x v="3"/>
    <s v="Customers"/>
    <x v="7"/>
    <n v="0"/>
    <n v="0"/>
    <n v="0"/>
  </r>
  <r>
    <x v="48"/>
    <x v="4"/>
    <s v="Connections"/>
    <x v="8"/>
    <n v="0"/>
    <n v="0"/>
    <n v="0"/>
  </r>
  <r>
    <x v="48"/>
    <x v="4"/>
    <s v="Connections"/>
    <x v="0"/>
    <n v="8340.27"/>
    <n v="22242.73"/>
    <n v="4"/>
  </r>
  <r>
    <x v="48"/>
    <x v="4"/>
    <s v="Connections"/>
    <x v="1"/>
    <n v="31878.720000000001"/>
    <n v="543378.37"/>
    <n v="1491.57"/>
  </r>
  <r>
    <x v="48"/>
    <x v="4"/>
    <s v="Connections"/>
    <x v="2"/>
    <n v="8874.51"/>
    <n v="338997.56"/>
    <n v="0"/>
  </r>
  <r>
    <x v="48"/>
    <x v="4"/>
    <s v="Customers"/>
    <x v="3"/>
    <n v="556373.39"/>
    <n v="20922569.010000002"/>
    <n v="0"/>
  </r>
  <r>
    <x v="48"/>
    <x v="4"/>
    <s v="Customers"/>
    <x v="4"/>
    <n v="695316.03"/>
    <n v="100632725.45"/>
    <n v="275102.28000000003"/>
  </r>
  <r>
    <x v="48"/>
    <x v="4"/>
    <s v="Customers"/>
    <x v="5"/>
    <n v="0"/>
    <n v="0"/>
    <n v="0"/>
  </r>
  <r>
    <x v="48"/>
    <x v="4"/>
    <s v="Customers"/>
    <x v="6"/>
    <n v="2392224.98"/>
    <n v="51714847.369999997"/>
    <n v="0"/>
  </r>
  <r>
    <x v="48"/>
    <x v="4"/>
    <s v="Customers"/>
    <x v="7"/>
    <n v="0"/>
    <n v="0"/>
    <n v="0"/>
  </r>
  <r>
    <x v="48"/>
    <x v="5"/>
    <s v="Connections"/>
    <x v="8"/>
    <n v="0"/>
    <n v="0"/>
    <n v="0"/>
  </r>
  <r>
    <x v="48"/>
    <x v="5"/>
    <s v="Connections"/>
    <x v="0"/>
    <n v="7112.31"/>
    <n v="23079.27"/>
    <n v="0"/>
  </r>
  <r>
    <x v="48"/>
    <x v="5"/>
    <s v="Connections"/>
    <x v="1"/>
    <n v="34260.980000000003"/>
    <n v="545207.31000000006"/>
    <n v="88.5"/>
  </r>
  <r>
    <x v="48"/>
    <x v="5"/>
    <s v="Connections"/>
    <x v="2"/>
    <n v="9607.73"/>
    <n v="350685.95"/>
    <n v="0"/>
  </r>
  <r>
    <x v="48"/>
    <x v="5"/>
    <s v="Customers"/>
    <x v="3"/>
    <n v="608953.44999999995"/>
    <n v="20753841.239999998"/>
    <n v="10073.51"/>
  </r>
  <r>
    <x v="48"/>
    <x v="5"/>
    <s v="Customers"/>
    <x v="4"/>
    <n v="686755.52"/>
    <n v="92437258.790000007"/>
    <n v="253920.48"/>
  </r>
  <r>
    <x v="48"/>
    <x v="5"/>
    <s v="Customers"/>
    <x v="5"/>
    <n v="0"/>
    <n v="0"/>
    <n v="0"/>
  </r>
  <r>
    <x v="48"/>
    <x v="5"/>
    <s v="Customers"/>
    <x v="6"/>
    <n v="2391557.37"/>
    <n v="56141638"/>
    <n v="0"/>
  </r>
  <r>
    <x v="48"/>
    <x v="5"/>
    <s v="Customers"/>
    <x v="7"/>
    <n v="0"/>
    <n v="0"/>
    <n v="0"/>
  </r>
  <r>
    <x v="48"/>
    <x v="6"/>
    <s v="Connections"/>
    <x v="8"/>
    <n v="0"/>
    <n v="0"/>
    <n v="0"/>
  </r>
  <r>
    <x v="48"/>
    <x v="6"/>
    <s v="Connections"/>
    <x v="0"/>
    <n v="8228.43"/>
    <n v="21857.53"/>
    <n v="0"/>
  </r>
  <r>
    <x v="48"/>
    <x v="6"/>
    <s v="Connections"/>
    <x v="1"/>
    <n v="36814.81"/>
    <n v="630185.12"/>
    <n v="1646.56"/>
  </r>
  <r>
    <x v="48"/>
    <x v="6"/>
    <s v="Connections"/>
    <x v="2"/>
    <n v="9796.14"/>
    <n v="350685.95"/>
    <n v="0"/>
  </r>
  <r>
    <x v="48"/>
    <x v="6"/>
    <s v="Customers"/>
    <x v="3"/>
    <n v="649775.25"/>
    <n v="21460358.940000001"/>
    <n v="8568.7900000000009"/>
  </r>
  <r>
    <x v="48"/>
    <x v="6"/>
    <s v="Customers"/>
    <x v="4"/>
    <n v="423527.82"/>
    <n v="94743238.640000001"/>
    <n v="266683.78000000003"/>
  </r>
  <r>
    <x v="48"/>
    <x v="6"/>
    <s v="Customers"/>
    <x v="5"/>
    <n v="184369.51"/>
    <n v="0"/>
    <n v="0"/>
  </r>
  <r>
    <x v="48"/>
    <x v="6"/>
    <s v="Customers"/>
    <x v="6"/>
    <n v="2474802.2599999998"/>
    <n v="58564966.329999998"/>
    <n v="0"/>
  </r>
  <r>
    <x v="48"/>
    <x v="6"/>
    <s v="Customers"/>
    <x v="7"/>
    <n v="116875.51"/>
    <n v="0"/>
    <n v="0"/>
  </r>
  <r>
    <x v="48"/>
    <x v="7"/>
    <s v="Connections"/>
    <x v="8"/>
    <n v="0"/>
    <n v="0"/>
    <n v="0"/>
  </r>
  <r>
    <x v="48"/>
    <x v="7"/>
    <s v="Connections"/>
    <x v="0"/>
    <n v="8148.76"/>
    <n v="22794.67"/>
    <n v="0"/>
  </r>
  <r>
    <x v="48"/>
    <x v="7"/>
    <s v="Connections"/>
    <x v="1"/>
    <n v="37559.29"/>
    <n v="640256.06999999995"/>
    <n v="1667.52"/>
  </r>
  <r>
    <x v="48"/>
    <x v="7"/>
    <s v="Connections"/>
    <x v="2"/>
    <n v="8760.9500000000007"/>
    <n v="349415.15"/>
    <n v="0"/>
  </r>
  <r>
    <x v="48"/>
    <x v="7"/>
    <s v="Customers"/>
    <x v="3"/>
    <n v="663209.32999999996"/>
    <n v="23410535.219999999"/>
    <n v="11075.26"/>
  </r>
  <r>
    <x v="48"/>
    <x v="7"/>
    <s v="Customers"/>
    <x v="4"/>
    <n v="702696.19"/>
    <n v="97292573.189999998"/>
    <n v="269234.56"/>
  </r>
  <r>
    <x v="48"/>
    <x v="7"/>
    <s v="Customers"/>
    <x v="5"/>
    <n v="0"/>
    <n v="0"/>
    <n v="0"/>
  </r>
  <r>
    <x v="48"/>
    <x v="7"/>
    <s v="Customers"/>
    <x v="6"/>
    <n v="2556833.2599999998"/>
    <n v="60754014.670000002"/>
    <n v="0"/>
  </r>
  <r>
    <x v="48"/>
    <x v="7"/>
    <s v="Customers"/>
    <x v="7"/>
    <n v="0"/>
    <n v="0"/>
    <n v="0"/>
  </r>
  <r>
    <x v="48"/>
    <x v="8"/>
    <s v="Connections"/>
    <x v="8"/>
    <n v="0"/>
    <n v="0"/>
    <n v="0"/>
  </r>
  <r>
    <x v="48"/>
    <x v="8"/>
    <s v="Connections"/>
    <x v="0"/>
    <n v="8534.1299999999992"/>
    <n v="24631"/>
    <n v="0"/>
  </r>
  <r>
    <x v="48"/>
    <x v="8"/>
    <s v="Connections"/>
    <x v="1"/>
    <n v="37857.4"/>
    <n v="644748"/>
    <n v="1677"/>
  </r>
  <r>
    <x v="48"/>
    <x v="8"/>
    <s v="Connections"/>
    <x v="2"/>
    <n v="11250.03"/>
    <n v="333947"/>
    <n v="0"/>
  </r>
  <r>
    <x v="48"/>
    <x v="8"/>
    <s v="Customers"/>
    <x v="3"/>
    <n v="697674.92"/>
    <n v="23287931"/>
    <n v="12016"/>
  </r>
  <r>
    <x v="48"/>
    <x v="8"/>
    <s v="Customers"/>
    <x v="4"/>
    <n v="755698.32"/>
    <n v="95680543"/>
    <n v="261230"/>
  </r>
  <r>
    <x v="48"/>
    <x v="8"/>
    <s v="Customers"/>
    <x v="5"/>
    <n v="0"/>
    <n v="0"/>
    <n v="0"/>
  </r>
  <r>
    <x v="48"/>
    <x v="8"/>
    <s v="Customers"/>
    <x v="6"/>
    <n v="2784929.24"/>
    <n v="59873386"/>
    <n v="0"/>
  </r>
  <r>
    <x v="48"/>
    <x v="8"/>
    <s v="Customers"/>
    <x v="7"/>
    <n v="0"/>
    <n v="0"/>
    <n v="0"/>
  </r>
  <r>
    <x v="49"/>
    <x v="0"/>
    <s v="Connections"/>
    <x v="8"/>
    <n v="0"/>
    <n v="0"/>
    <n v="0"/>
  </r>
  <r>
    <x v="49"/>
    <x v="0"/>
    <s v="Connections"/>
    <x v="0"/>
    <n v="0"/>
    <n v="0"/>
    <n v="0"/>
  </r>
  <r>
    <x v="49"/>
    <x v="0"/>
    <s v="Connections"/>
    <x v="1"/>
    <n v="12292238.390000001"/>
    <n v="113322246.16084599"/>
    <n v="328541"/>
  </r>
  <r>
    <x v="49"/>
    <x v="0"/>
    <s v="Connections"/>
    <x v="2"/>
    <n v="2646772.62"/>
    <n v="40708648.881013297"/>
    <n v="0"/>
  </r>
  <r>
    <x v="49"/>
    <x v="0"/>
    <s v="Customers"/>
    <x v="3"/>
    <n v="86713434.170000002"/>
    <n v="2356743506.46246"/>
    <n v="0"/>
  </r>
  <r>
    <x v="49"/>
    <x v="0"/>
    <s v="Customers"/>
    <x v="4"/>
    <n v="224791153.18000001"/>
    <n v="14686467997.0676"/>
    <n v="35831365"/>
  </r>
  <r>
    <x v="49"/>
    <x v="0"/>
    <s v="Customers"/>
    <x v="5"/>
    <n v="26101913.760000002"/>
    <n v="2385589274.84514"/>
    <n v="5032232"/>
  </r>
  <r>
    <x v="49"/>
    <x v="0"/>
    <s v="Customers"/>
    <x v="6"/>
    <n v="259809025.97999999"/>
    <n v="5028787640.0618"/>
    <n v="0"/>
  </r>
  <r>
    <x v="49"/>
    <x v="0"/>
    <s v="Customers"/>
    <x v="7"/>
    <n v="0"/>
    <n v="0"/>
    <n v="0"/>
  </r>
  <r>
    <x v="49"/>
    <x v="1"/>
    <s v="Connections"/>
    <x v="8"/>
    <n v="0"/>
    <n v="0"/>
    <n v="0"/>
  </r>
  <r>
    <x v="49"/>
    <x v="1"/>
    <s v="Connections"/>
    <x v="0"/>
    <n v="0"/>
    <n v="0"/>
    <n v="0"/>
  </r>
  <r>
    <x v="49"/>
    <x v="1"/>
    <s v="Connections"/>
    <x v="1"/>
    <n v="13379061"/>
    <n v="115072635.451739"/>
    <n v="330503"/>
  </r>
  <r>
    <x v="49"/>
    <x v="1"/>
    <s v="Connections"/>
    <x v="2"/>
    <n v="3202346"/>
    <n v="41271781.1682643"/>
    <n v="0"/>
  </r>
  <r>
    <x v="49"/>
    <x v="1"/>
    <s v="Customers"/>
    <x v="3"/>
    <n v="104447353"/>
    <n v="2355601174.79036"/>
    <n v="0"/>
  </r>
  <r>
    <x v="49"/>
    <x v="1"/>
    <s v="Customers"/>
    <x v="4"/>
    <n v="254528578"/>
    <n v="14775329269.1796"/>
    <n v="34987387.515488699"/>
  </r>
  <r>
    <x v="49"/>
    <x v="1"/>
    <s v="Customers"/>
    <x v="5"/>
    <n v="30896516"/>
    <n v="2459550241.4314098"/>
    <n v="5187679.4537403397"/>
  </r>
  <r>
    <x v="49"/>
    <x v="1"/>
    <s v="Customers"/>
    <x v="6"/>
    <n v="290080095"/>
    <n v="5120156928.8315802"/>
    <n v="0"/>
  </r>
  <r>
    <x v="49"/>
    <x v="1"/>
    <s v="Customers"/>
    <x v="7"/>
    <n v="0"/>
    <n v="0"/>
    <n v="0"/>
  </r>
  <r>
    <x v="49"/>
    <x v="2"/>
    <s v="Connections"/>
    <x v="8"/>
    <n v="0"/>
    <n v="0"/>
    <n v="0"/>
  </r>
  <r>
    <x v="49"/>
    <x v="2"/>
    <s v="Connections"/>
    <x v="0"/>
    <n v="0"/>
    <n v="0"/>
    <n v="0"/>
  </r>
  <r>
    <x v="49"/>
    <x v="2"/>
    <s v="Connections"/>
    <x v="1"/>
    <n v="12896652.1639164"/>
    <n v="114345639"/>
    <n v="329945"/>
  </r>
  <r>
    <x v="49"/>
    <x v="2"/>
    <s v="Connections"/>
    <x v="2"/>
    <n v="3530169.4395260001"/>
    <n v="41057050.502442598"/>
    <n v="0"/>
  </r>
  <r>
    <x v="49"/>
    <x v="2"/>
    <s v="Customers"/>
    <x v="3"/>
    <n v="98046791.060988799"/>
    <n v="2303434007.0071301"/>
    <n v="0"/>
  </r>
  <r>
    <x v="49"/>
    <x v="2"/>
    <s v="Customers"/>
    <x v="4"/>
    <n v="236282085.44186199"/>
    <n v="14283961766.533701"/>
    <n v="34694862.997879803"/>
  </r>
  <r>
    <x v="49"/>
    <x v="2"/>
    <s v="Customers"/>
    <x v="5"/>
    <n v="30900133.3414905"/>
    <n v="2424774249"/>
    <n v="5070896.2318000002"/>
  </r>
  <r>
    <x v="49"/>
    <x v="2"/>
    <s v="Customers"/>
    <x v="6"/>
    <n v="297501842.96221602"/>
    <n v="4754068887.3967199"/>
    <n v="0"/>
  </r>
  <r>
    <x v="49"/>
    <x v="2"/>
    <s v="Customers"/>
    <x v="7"/>
    <n v="0"/>
    <n v="0"/>
    <n v="0"/>
  </r>
  <r>
    <x v="49"/>
    <x v="3"/>
    <s v="Connections"/>
    <x v="8"/>
    <n v="0"/>
    <n v="0"/>
    <n v="0"/>
  </r>
  <r>
    <x v="49"/>
    <x v="3"/>
    <s v="Connections"/>
    <x v="0"/>
    <n v="0"/>
    <n v="0"/>
    <n v="0"/>
  </r>
  <r>
    <x v="49"/>
    <x v="3"/>
    <s v="Connections"/>
    <x v="1"/>
    <n v="13565264.9"/>
    <n v="114210063.29000001"/>
    <n v="329107.84999999998"/>
  </r>
  <r>
    <x v="49"/>
    <x v="3"/>
    <s v="Connections"/>
    <x v="2"/>
    <n v="3556465.16"/>
    <n v="39114592.210000001"/>
    <n v="0"/>
  </r>
  <r>
    <x v="49"/>
    <x v="3"/>
    <s v="Customers"/>
    <x v="3"/>
    <n v="101328333.98"/>
    <n v="2407126240.9400001"/>
    <n v="0"/>
  </r>
  <r>
    <x v="49"/>
    <x v="3"/>
    <s v="Customers"/>
    <x v="4"/>
    <n v="256600717.63999999"/>
    <n v="14687460794.120001"/>
    <n v="36026684.759999998"/>
  </r>
  <r>
    <x v="49"/>
    <x v="3"/>
    <s v="Customers"/>
    <x v="5"/>
    <n v="30053561.25"/>
    <n v="2323562559.6700001"/>
    <n v="4884772.78"/>
  </r>
  <r>
    <x v="49"/>
    <x v="3"/>
    <s v="Customers"/>
    <x v="6"/>
    <n v="324081397.35000002"/>
    <n v="5221594844.4099998"/>
    <n v="0"/>
  </r>
  <r>
    <x v="49"/>
    <x v="3"/>
    <s v="Customers"/>
    <x v="7"/>
    <n v="0"/>
    <n v="0"/>
    <n v="0"/>
  </r>
  <r>
    <x v="49"/>
    <x v="4"/>
    <s v="Connections"/>
    <x v="8"/>
    <n v="0"/>
    <n v="0"/>
    <n v="0"/>
  </r>
  <r>
    <x v="49"/>
    <x v="4"/>
    <s v="Connections"/>
    <x v="0"/>
    <n v="0"/>
    <n v="0"/>
    <n v="0"/>
  </r>
  <r>
    <x v="49"/>
    <x v="4"/>
    <s v="Connections"/>
    <x v="1"/>
    <n v="15532963.5"/>
    <n v="114740978.14470001"/>
    <n v="330083.79353999998"/>
  </r>
  <r>
    <x v="49"/>
    <x v="4"/>
    <s v="Connections"/>
    <x v="2"/>
    <n v="3865658.16"/>
    <n v="40347092.686172098"/>
    <n v="0"/>
  </r>
  <r>
    <x v="49"/>
    <x v="4"/>
    <s v="Customers"/>
    <x v="3"/>
    <n v="111097282.06"/>
    <n v="2358432333.8425698"/>
    <n v="0"/>
  </r>
  <r>
    <x v="49"/>
    <x v="4"/>
    <s v="Customers"/>
    <x v="4"/>
    <n v="287458837"/>
    <n v="14324307641.6581"/>
    <n v="34741231.4872628"/>
  </r>
  <r>
    <x v="49"/>
    <x v="4"/>
    <s v="Customers"/>
    <x v="5"/>
    <n v="32880554.91"/>
    <n v="2156432881.3716998"/>
    <n v="4568968.4115994498"/>
  </r>
  <r>
    <x v="49"/>
    <x v="4"/>
    <s v="Customers"/>
    <x v="6"/>
    <n v="289381073.91000003"/>
    <n v="4979715255.2453003"/>
    <n v="0"/>
  </r>
  <r>
    <x v="49"/>
    <x v="4"/>
    <s v="Customers"/>
    <x v="7"/>
    <n v="0"/>
    <n v="0"/>
    <n v="0"/>
  </r>
  <r>
    <x v="49"/>
    <x v="5"/>
    <s v="Connections"/>
    <x v="8"/>
    <n v="0"/>
    <n v="0"/>
    <n v="0"/>
  </r>
  <r>
    <x v="49"/>
    <x v="5"/>
    <s v="Connections"/>
    <x v="0"/>
    <n v="0"/>
    <n v="0"/>
    <n v="0"/>
  </r>
  <r>
    <x v="49"/>
    <x v="5"/>
    <s v="Connections"/>
    <x v="1"/>
    <n v="14835355.6"/>
    <n v="114931041.33"/>
    <n v="330988.15000000002"/>
  </r>
  <r>
    <x v="49"/>
    <x v="5"/>
    <s v="Connections"/>
    <x v="2"/>
    <n v="3322645.65"/>
    <n v="40118735.039999999"/>
    <n v="0"/>
  </r>
  <r>
    <x v="49"/>
    <x v="5"/>
    <s v="Customers"/>
    <x v="3"/>
    <n v="106887548.52"/>
    <n v="2176682229.2800002"/>
    <n v="0"/>
  </r>
  <r>
    <x v="49"/>
    <x v="5"/>
    <s v="Customers"/>
    <x v="4"/>
    <n v="240831570.22"/>
    <n v="13513987653.66"/>
    <n v="32767980.329999998"/>
  </r>
  <r>
    <x v="49"/>
    <x v="5"/>
    <s v="Customers"/>
    <x v="5"/>
    <n v="14645979.26"/>
    <n v="2048748735.3199999"/>
    <n v="4240467.2300000004"/>
  </r>
  <r>
    <x v="49"/>
    <x v="5"/>
    <s v="Customers"/>
    <x v="6"/>
    <n v="331216430.55000001"/>
    <n v="5357943968.8800001"/>
    <n v="0"/>
  </r>
  <r>
    <x v="49"/>
    <x v="5"/>
    <s v="Customers"/>
    <x v="7"/>
    <n v="0"/>
    <n v="0"/>
    <n v="0"/>
  </r>
  <r>
    <x v="49"/>
    <x v="6"/>
    <s v="Connections"/>
    <x v="8"/>
    <n v="0"/>
    <n v="0"/>
    <n v="0"/>
  </r>
  <r>
    <x v="49"/>
    <x v="6"/>
    <s v="Connections"/>
    <x v="0"/>
    <n v="0"/>
    <n v="0"/>
    <n v="0"/>
  </r>
  <r>
    <x v="49"/>
    <x v="6"/>
    <s v="Connections"/>
    <x v="1"/>
    <n v="15157789.74"/>
    <n v="113577732.78"/>
    <n v="330083.78999999998"/>
  </r>
  <r>
    <x v="49"/>
    <x v="6"/>
    <s v="Connections"/>
    <x v="2"/>
    <n v="3424691.84"/>
    <n v="41388662.789999999"/>
    <n v="0"/>
  </r>
  <r>
    <x v="49"/>
    <x v="6"/>
    <s v="Customers"/>
    <x v="3"/>
    <n v="113881195.47"/>
    <n v="2267834981.3800001"/>
    <n v="0"/>
  </r>
  <r>
    <x v="49"/>
    <x v="6"/>
    <s v="Customers"/>
    <x v="4"/>
    <n v="256632616.58000001"/>
    <n v="13458667155.26"/>
    <n v="32227633.800000001"/>
  </r>
  <r>
    <x v="49"/>
    <x v="6"/>
    <s v="Customers"/>
    <x v="5"/>
    <n v="31977519.739999998"/>
    <n v="1906653283.23"/>
    <n v="4169277.57"/>
  </r>
  <r>
    <x v="49"/>
    <x v="6"/>
    <s v="Customers"/>
    <x v="6"/>
    <n v="323700237.23000002"/>
    <n v="5271577868.9799995"/>
    <n v="0"/>
  </r>
  <r>
    <x v="49"/>
    <x v="6"/>
    <s v="Customers"/>
    <x v="7"/>
    <n v="0"/>
    <n v="0"/>
    <n v="0"/>
  </r>
  <r>
    <x v="49"/>
    <x v="7"/>
    <s v="Connections"/>
    <x v="8"/>
    <n v="0"/>
    <n v="0"/>
    <n v="0"/>
  </r>
  <r>
    <x v="49"/>
    <x v="7"/>
    <s v="Connections"/>
    <x v="0"/>
    <n v="0"/>
    <n v="0"/>
    <n v="0"/>
  </r>
  <r>
    <x v="49"/>
    <x v="7"/>
    <s v="Connections"/>
    <x v="1"/>
    <n v="16117731.85"/>
    <n v="118290955.11"/>
    <n v="340205.63"/>
  </r>
  <r>
    <x v="49"/>
    <x v="7"/>
    <s v="Connections"/>
    <x v="2"/>
    <n v="3619967.75"/>
    <n v="41791002.350000001"/>
    <n v="0"/>
  </r>
  <r>
    <x v="49"/>
    <x v="7"/>
    <s v="Customers"/>
    <x v="3"/>
    <n v="124150081.8"/>
    <n v="2394972870.8600001"/>
    <n v="0"/>
  </r>
  <r>
    <x v="49"/>
    <x v="7"/>
    <s v="Customers"/>
    <x v="4"/>
    <n v="261694052.22"/>
    <n v="13899279846.219999"/>
    <n v="33475648.109999999"/>
  </r>
  <r>
    <x v="49"/>
    <x v="7"/>
    <s v="Customers"/>
    <x v="5"/>
    <n v="16905547.359999999"/>
    <n v="1946768752.1300001"/>
    <n v="4162548.34"/>
  </r>
  <r>
    <x v="49"/>
    <x v="7"/>
    <s v="Customers"/>
    <x v="6"/>
    <n v="361092897.52999997"/>
    <n v="5239501647.8999996"/>
    <n v="0"/>
  </r>
  <r>
    <x v="49"/>
    <x v="7"/>
    <s v="Customers"/>
    <x v="7"/>
    <n v="0"/>
    <n v="0"/>
    <n v="0"/>
  </r>
  <r>
    <x v="49"/>
    <x v="8"/>
    <s v="Connections"/>
    <x v="8"/>
    <n v="0"/>
    <n v="0"/>
    <n v="0"/>
  </r>
  <r>
    <x v="49"/>
    <x v="8"/>
    <s v="Connections"/>
    <x v="0"/>
    <n v="0"/>
    <n v="0"/>
    <n v="0"/>
  </r>
  <r>
    <x v="49"/>
    <x v="8"/>
    <s v="Connections"/>
    <x v="1"/>
    <n v="17445118.440000001"/>
    <n v="121930100.7"/>
    <n v="353598.52970000001"/>
  </r>
  <r>
    <x v="49"/>
    <x v="8"/>
    <s v="Connections"/>
    <x v="2"/>
    <n v="3769132.9989999998"/>
    <n v="41672619.299999997"/>
    <n v="0"/>
  </r>
  <r>
    <x v="49"/>
    <x v="8"/>
    <s v="Customers"/>
    <x v="3"/>
    <n v="127350850"/>
    <n v="2338689985.8638601"/>
    <n v="0"/>
  </r>
  <r>
    <x v="49"/>
    <x v="8"/>
    <s v="Customers"/>
    <x v="4"/>
    <n v="289880436.19999999"/>
    <n v="13844289186.85"/>
    <n v="33674023.663827002"/>
  </r>
  <r>
    <x v="49"/>
    <x v="8"/>
    <s v="Customers"/>
    <x v="5"/>
    <n v="35024028.810000002"/>
    <n v="1923238328.3800001"/>
    <n v="4038360.2607999998"/>
  </r>
  <r>
    <x v="49"/>
    <x v="8"/>
    <s v="Customers"/>
    <x v="6"/>
    <n v="368062866.5"/>
    <n v="5108732528.3008699"/>
    <n v="0"/>
  </r>
  <r>
    <x v="49"/>
    <x v="8"/>
    <s v="Customers"/>
    <x v="7"/>
    <n v="0"/>
    <n v="0"/>
    <n v="0"/>
  </r>
  <r>
    <x v="50"/>
    <x v="0"/>
    <s v="Connections"/>
    <x v="8"/>
    <n v="0"/>
    <n v="0"/>
    <n v="0"/>
  </r>
  <r>
    <x v="50"/>
    <x v="0"/>
    <s v="Connections"/>
    <x v="0"/>
    <n v="0"/>
    <n v="0"/>
    <n v="0"/>
  </r>
  <r>
    <x v="50"/>
    <x v="0"/>
    <s v="Connections"/>
    <x v="1"/>
    <n v="54677.2"/>
    <n v="1811343"/>
    <n v="5382"/>
  </r>
  <r>
    <x v="50"/>
    <x v="0"/>
    <s v="Connections"/>
    <x v="2"/>
    <n v="3937.29"/>
    <n v="258733"/>
    <n v="0"/>
  </r>
  <r>
    <x v="50"/>
    <x v="0"/>
    <s v="Customers"/>
    <x v="3"/>
    <n v="352184.33"/>
    <n v="16302853"/>
    <n v="0"/>
  </r>
  <r>
    <x v="50"/>
    <x v="0"/>
    <s v="Customers"/>
    <x v="4"/>
    <n v="240623.67"/>
    <n v="17621053"/>
    <n v="52028"/>
  </r>
  <r>
    <x v="50"/>
    <x v="0"/>
    <s v="Customers"/>
    <x v="5"/>
    <n v="0"/>
    <n v="0"/>
    <n v="0"/>
  </r>
  <r>
    <x v="50"/>
    <x v="0"/>
    <s v="Customers"/>
    <x v="6"/>
    <n v="2996827.67"/>
    <n v="88213194"/>
    <n v="0"/>
  </r>
  <r>
    <x v="50"/>
    <x v="0"/>
    <s v="Customers"/>
    <x v="7"/>
    <n v="0"/>
    <n v="0"/>
    <n v="0"/>
  </r>
  <r>
    <x v="50"/>
    <x v="1"/>
    <s v="Connections"/>
    <x v="8"/>
    <n v="0"/>
    <n v="0"/>
    <n v="0"/>
  </r>
  <r>
    <x v="50"/>
    <x v="1"/>
    <s v="Connections"/>
    <x v="0"/>
    <n v="0"/>
    <n v="0"/>
    <n v="0"/>
  </r>
  <r>
    <x v="50"/>
    <x v="1"/>
    <s v="Connections"/>
    <x v="1"/>
    <n v="57980.92"/>
    <n v="932624"/>
    <n v="2846.7"/>
  </r>
  <r>
    <x v="50"/>
    <x v="1"/>
    <s v="Connections"/>
    <x v="2"/>
    <n v="3262.99"/>
    <n v="183647"/>
    <n v="0"/>
  </r>
  <r>
    <x v="50"/>
    <x v="1"/>
    <s v="Customers"/>
    <x v="3"/>
    <n v="390939.2"/>
    <n v="17228609"/>
    <n v="0"/>
  </r>
  <r>
    <x v="50"/>
    <x v="1"/>
    <s v="Customers"/>
    <x v="4"/>
    <n v="252679.26"/>
    <n v="19913562"/>
    <n v="57039.29"/>
  </r>
  <r>
    <x v="50"/>
    <x v="1"/>
    <s v="Customers"/>
    <x v="5"/>
    <n v="0"/>
    <n v="0"/>
    <n v="0"/>
  </r>
  <r>
    <x v="50"/>
    <x v="1"/>
    <s v="Customers"/>
    <x v="6"/>
    <n v="3243252.13"/>
    <n v="89621851"/>
    <n v="0"/>
  </r>
  <r>
    <x v="50"/>
    <x v="1"/>
    <s v="Customers"/>
    <x v="7"/>
    <n v="0"/>
    <n v="0"/>
    <n v="0"/>
  </r>
  <r>
    <x v="50"/>
    <x v="2"/>
    <s v="Connections"/>
    <x v="8"/>
    <n v="0"/>
    <n v="0"/>
    <n v="0"/>
  </r>
  <r>
    <x v="50"/>
    <x v="2"/>
    <s v="Connections"/>
    <x v="0"/>
    <n v="0"/>
    <n v="0"/>
    <n v="0"/>
  </r>
  <r>
    <x v="50"/>
    <x v="2"/>
    <s v="Connections"/>
    <x v="1"/>
    <n v="60671.9"/>
    <n v="758728"/>
    <n v="2244"/>
  </r>
  <r>
    <x v="50"/>
    <x v="2"/>
    <s v="Connections"/>
    <x v="2"/>
    <n v="2991.56"/>
    <n v="148721"/>
    <n v="0"/>
  </r>
  <r>
    <x v="50"/>
    <x v="2"/>
    <s v="Customers"/>
    <x v="3"/>
    <n v="408115.09"/>
    <n v="17031695.940000001"/>
    <n v="0"/>
  </r>
  <r>
    <x v="50"/>
    <x v="2"/>
    <s v="Customers"/>
    <x v="4"/>
    <n v="254567.81"/>
    <n v="18861070.899999999"/>
    <n v="54997.279999999999"/>
  </r>
  <r>
    <x v="50"/>
    <x v="2"/>
    <s v="Customers"/>
    <x v="5"/>
    <n v="0"/>
    <n v="0"/>
    <n v="0"/>
  </r>
  <r>
    <x v="50"/>
    <x v="2"/>
    <s v="Customers"/>
    <x v="6"/>
    <n v="3387773.32"/>
    <n v="87878522.780000001"/>
    <n v="0"/>
  </r>
  <r>
    <x v="50"/>
    <x v="2"/>
    <s v="Customers"/>
    <x v="7"/>
    <n v="0"/>
    <n v="0"/>
    <n v="0"/>
  </r>
  <r>
    <x v="50"/>
    <x v="3"/>
    <s v="Connections"/>
    <x v="8"/>
    <n v="0"/>
    <n v="0"/>
    <n v="0"/>
  </r>
  <r>
    <x v="50"/>
    <x v="3"/>
    <s v="Connections"/>
    <x v="0"/>
    <n v="0"/>
    <n v="0"/>
    <n v="0"/>
  </r>
  <r>
    <x v="50"/>
    <x v="3"/>
    <s v="Connections"/>
    <x v="1"/>
    <n v="61757.56"/>
    <n v="761759"/>
    <n v="2251.9"/>
  </r>
  <r>
    <x v="50"/>
    <x v="3"/>
    <s v="Connections"/>
    <x v="2"/>
    <n v="3189.94"/>
    <n v="153906"/>
    <n v="0"/>
  </r>
  <r>
    <x v="50"/>
    <x v="3"/>
    <s v="Customers"/>
    <x v="3"/>
    <n v="421869.39"/>
    <n v="17666223"/>
    <n v="0"/>
  </r>
  <r>
    <x v="50"/>
    <x v="3"/>
    <s v="Customers"/>
    <x v="4"/>
    <n v="266772.5"/>
    <n v="19749651"/>
    <n v="51277.21"/>
  </r>
  <r>
    <x v="50"/>
    <x v="3"/>
    <s v="Customers"/>
    <x v="5"/>
    <n v="0"/>
    <n v="0"/>
    <n v="0"/>
  </r>
  <r>
    <x v="50"/>
    <x v="3"/>
    <s v="Customers"/>
    <x v="6"/>
    <n v="3545329.83"/>
    <n v="95897147"/>
    <n v="0"/>
  </r>
  <r>
    <x v="50"/>
    <x v="3"/>
    <s v="Customers"/>
    <x v="7"/>
    <n v="0"/>
    <n v="0"/>
    <n v="0"/>
  </r>
  <r>
    <x v="50"/>
    <x v="4"/>
    <s v="Connections"/>
    <x v="8"/>
    <n v="0"/>
    <n v="0"/>
    <n v="0"/>
  </r>
  <r>
    <x v="50"/>
    <x v="4"/>
    <s v="Connections"/>
    <x v="0"/>
    <n v="0"/>
    <n v="0"/>
    <n v="0"/>
  </r>
  <r>
    <x v="50"/>
    <x v="4"/>
    <s v="Connections"/>
    <x v="1"/>
    <n v="63211.74"/>
    <n v="773922"/>
    <n v="2286.9"/>
  </r>
  <r>
    <x v="50"/>
    <x v="4"/>
    <s v="Connections"/>
    <x v="2"/>
    <n v="3250.93"/>
    <n v="154158"/>
    <n v="0"/>
  </r>
  <r>
    <x v="50"/>
    <x v="4"/>
    <s v="Customers"/>
    <x v="3"/>
    <n v="427245.53"/>
    <n v="17600016"/>
    <n v="0"/>
  </r>
  <r>
    <x v="50"/>
    <x v="4"/>
    <s v="Customers"/>
    <x v="4"/>
    <n v="259499.35"/>
    <n v="20079351"/>
    <n v="48917.48"/>
  </r>
  <r>
    <x v="50"/>
    <x v="4"/>
    <s v="Customers"/>
    <x v="5"/>
    <n v="0"/>
    <n v="0"/>
    <n v="0"/>
  </r>
  <r>
    <x v="50"/>
    <x v="4"/>
    <s v="Customers"/>
    <x v="6"/>
    <n v="3623034.47"/>
    <n v="95046949"/>
    <n v="0"/>
  </r>
  <r>
    <x v="50"/>
    <x v="4"/>
    <s v="Customers"/>
    <x v="7"/>
    <n v="0"/>
    <n v="0"/>
    <n v="0"/>
  </r>
  <r>
    <x v="50"/>
    <x v="5"/>
    <s v="Connections"/>
    <x v="8"/>
    <n v="0"/>
    <n v="0"/>
    <n v="0"/>
  </r>
  <r>
    <x v="50"/>
    <x v="5"/>
    <s v="Connections"/>
    <x v="0"/>
    <n v="0"/>
    <n v="0"/>
    <n v="0"/>
  </r>
  <r>
    <x v="50"/>
    <x v="5"/>
    <s v="Connections"/>
    <x v="1"/>
    <n v="65393.18"/>
    <n v="803024"/>
    <n v="2328"/>
  </r>
  <r>
    <x v="50"/>
    <x v="5"/>
    <s v="Connections"/>
    <x v="2"/>
    <n v="3307.1"/>
    <n v="153122"/>
    <n v="0"/>
  </r>
  <r>
    <x v="50"/>
    <x v="5"/>
    <s v="Customers"/>
    <x v="3"/>
    <n v="424048.8"/>
    <n v="16820699"/>
    <n v="0"/>
  </r>
  <r>
    <x v="50"/>
    <x v="5"/>
    <s v="Customers"/>
    <x v="4"/>
    <n v="259096.66"/>
    <n v="19136830.57"/>
    <n v="48053.54"/>
  </r>
  <r>
    <x v="50"/>
    <x v="5"/>
    <s v="Customers"/>
    <x v="5"/>
    <n v="0"/>
    <n v="0"/>
    <n v="0"/>
  </r>
  <r>
    <x v="50"/>
    <x v="5"/>
    <s v="Customers"/>
    <x v="6"/>
    <n v="3760694.64"/>
    <n v="102567918"/>
    <n v="0"/>
  </r>
  <r>
    <x v="50"/>
    <x v="5"/>
    <s v="Customers"/>
    <x v="7"/>
    <n v="0"/>
    <n v="0"/>
    <n v="0"/>
  </r>
  <r>
    <x v="50"/>
    <x v="6"/>
    <s v="Connections"/>
    <x v="8"/>
    <n v="0"/>
    <n v="0"/>
    <n v="0"/>
  </r>
  <r>
    <x v="50"/>
    <x v="6"/>
    <s v="Connections"/>
    <x v="0"/>
    <n v="0"/>
    <n v="0"/>
    <n v="0"/>
  </r>
  <r>
    <x v="50"/>
    <x v="6"/>
    <s v="Connections"/>
    <x v="1"/>
    <n v="67479.009999999995"/>
    <n v="791018"/>
    <n v="2337.6"/>
  </r>
  <r>
    <x v="50"/>
    <x v="6"/>
    <s v="Connections"/>
    <x v="2"/>
    <n v="3411.55"/>
    <n v="155365"/>
    <n v="0"/>
  </r>
  <r>
    <x v="50"/>
    <x v="6"/>
    <s v="Customers"/>
    <x v="3"/>
    <n v="442873.08"/>
    <n v="17504591"/>
    <n v="0"/>
  </r>
  <r>
    <x v="50"/>
    <x v="6"/>
    <s v="Customers"/>
    <x v="4"/>
    <n v="268425.39"/>
    <n v="19806084"/>
    <n v="39987.800000000003"/>
  </r>
  <r>
    <x v="50"/>
    <x v="6"/>
    <s v="Customers"/>
    <x v="5"/>
    <n v="0"/>
    <n v="0"/>
    <n v="0"/>
  </r>
  <r>
    <x v="50"/>
    <x v="6"/>
    <s v="Customers"/>
    <x v="6"/>
    <n v="3903499.88"/>
    <n v="104845989"/>
    <n v="0"/>
  </r>
  <r>
    <x v="50"/>
    <x v="6"/>
    <s v="Customers"/>
    <x v="7"/>
    <n v="0"/>
    <n v="0"/>
    <n v="0"/>
  </r>
  <r>
    <x v="50"/>
    <x v="7"/>
    <s v="Connections"/>
    <x v="8"/>
    <n v="0"/>
    <n v="0"/>
    <n v="0"/>
  </r>
  <r>
    <x v="50"/>
    <x v="7"/>
    <s v="Connections"/>
    <x v="0"/>
    <n v="0"/>
    <n v="0"/>
    <n v="0"/>
  </r>
  <r>
    <x v="50"/>
    <x v="7"/>
    <s v="Connections"/>
    <x v="1"/>
    <n v="70024.36"/>
    <n v="802430"/>
    <n v="2371.1999999999998"/>
  </r>
  <r>
    <x v="50"/>
    <x v="7"/>
    <s v="Connections"/>
    <x v="2"/>
    <n v="4088.95"/>
    <n v="184559"/>
    <n v="0"/>
  </r>
  <r>
    <x v="50"/>
    <x v="7"/>
    <s v="Customers"/>
    <x v="3"/>
    <n v="474444.01"/>
    <n v="18818565"/>
    <n v="0"/>
  </r>
  <r>
    <x v="50"/>
    <x v="7"/>
    <s v="Customers"/>
    <x v="4"/>
    <n v="289077.23"/>
    <n v="20859349"/>
    <n v="50678.400000000001"/>
  </r>
  <r>
    <x v="50"/>
    <x v="7"/>
    <s v="Customers"/>
    <x v="5"/>
    <n v="0"/>
    <n v="0"/>
    <n v="0"/>
  </r>
  <r>
    <x v="50"/>
    <x v="7"/>
    <s v="Customers"/>
    <x v="6"/>
    <n v="4053010.49"/>
    <n v="105212685"/>
    <n v="0"/>
  </r>
  <r>
    <x v="50"/>
    <x v="7"/>
    <s v="Customers"/>
    <x v="7"/>
    <n v="0"/>
    <n v="0"/>
    <n v="0"/>
  </r>
  <r>
    <x v="50"/>
    <x v="8"/>
    <s v="Connections"/>
    <x v="8"/>
    <n v="0"/>
    <n v="0"/>
    <n v="0"/>
  </r>
  <r>
    <x v="50"/>
    <x v="8"/>
    <s v="Connections"/>
    <x v="0"/>
    <n v="0"/>
    <n v="0"/>
    <n v="0"/>
  </r>
  <r>
    <x v="50"/>
    <x v="8"/>
    <s v="Connections"/>
    <x v="1"/>
    <n v="72339.98"/>
    <n v="802769"/>
    <n v="2371.69"/>
  </r>
  <r>
    <x v="50"/>
    <x v="8"/>
    <s v="Connections"/>
    <x v="2"/>
    <n v="5119.72"/>
    <n v="216043"/>
    <n v="0"/>
  </r>
  <r>
    <x v="50"/>
    <x v="8"/>
    <s v="Customers"/>
    <x v="3"/>
    <n v="494865.26"/>
    <n v="18664315"/>
    <n v="0"/>
  </r>
  <r>
    <x v="50"/>
    <x v="8"/>
    <s v="Customers"/>
    <x v="4"/>
    <n v="316616.27"/>
    <n v="22115013"/>
    <n v="53233.25"/>
  </r>
  <r>
    <x v="50"/>
    <x v="8"/>
    <s v="Customers"/>
    <x v="5"/>
    <n v="0"/>
    <n v="0"/>
    <n v="0"/>
  </r>
  <r>
    <x v="50"/>
    <x v="8"/>
    <s v="Customers"/>
    <x v="6"/>
    <n v="4308698.51"/>
    <n v="102836827"/>
    <n v="0"/>
  </r>
  <r>
    <x v="50"/>
    <x v="8"/>
    <s v="Customers"/>
    <x v="7"/>
    <n v="0"/>
    <n v="0"/>
    <n v="0"/>
  </r>
  <r>
    <x v="51"/>
    <x v="0"/>
    <s v="Connections"/>
    <x v="8"/>
    <n v="0"/>
    <n v="0"/>
    <n v="0"/>
  </r>
  <r>
    <x v="51"/>
    <x v="0"/>
    <s v="Connections"/>
    <x v="0"/>
    <n v="27922"/>
    <n v="753964"/>
    <n v="2077"/>
  </r>
  <r>
    <x v="51"/>
    <x v="0"/>
    <s v="Connections"/>
    <x v="1"/>
    <n v="208452"/>
    <n v="2284687"/>
    <n v="6476"/>
  </r>
  <r>
    <x v="51"/>
    <x v="0"/>
    <s v="Connections"/>
    <x v="2"/>
    <n v="43074"/>
    <n v="970041"/>
    <n v="0"/>
  </r>
  <r>
    <x v="51"/>
    <x v="0"/>
    <s v="Customers"/>
    <x v="3"/>
    <n v="1054960"/>
    <n v="54312604"/>
    <n v="0"/>
  </r>
  <r>
    <x v="51"/>
    <x v="0"/>
    <s v="Customers"/>
    <x v="4"/>
    <n v="1379104"/>
    <n v="139796962"/>
    <n v="402768"/>
  </r>
  <r>
    <x v="51"/>
    <x v="0"/>
    <s v="Customers"/>
    <x v="5"/>
    <n v="0"/>
    <n v="0"/>
    <n v="0"/>
  </r>
  <r>
    <x v="51"/>
    <x v="0"/>
    <s v="Customers"/>
    <x v="6"/>
    <n v="6086711"/>
    <n v="157973719"/>
    <n v="0"/>
  </r>
  <r>
    <x v="51"/>
    <x v="0"/>
    <s v="Customers"/>
    <x v="7"/>
    <n v="0"/>
    <n v="0"/>
    <n v="0"/>
  </r>
  <r>
    <x v="51"/>
    <x v="1"/>
    <s v="Connections"/>
    <x v="8"/>
    <n v="0"/>
    <n v="0"/>
    <n v="0"/>
  </r>
  <r>
    <x v="51"/>
    <x v="1"/>
    <s v="Connections"/>
    <x v="0"/>
    <n v="28727.8"/>
    <n v="749348"/>
    <n v="2062"/>
  </r>
  <r>
    <x v="51"/>
    <x v="1"/>
    <s v="Connections"/>
    <x v="1"/>
    <n v="198572.15"/>
    <n v="1575426"/>
    <n v="4561"/>
  </r>
  <r>
    <x v="51"/>
    <x v="1"/>
    <s v="Connections"/>
    <x v="2"/>
    <n v="45303.89"/>
    <n v="976708"/>
    <n v="0"/>
  </r>
  <r>
    <x v="51"/>
    <x v="1"/>
    <s v="Customers"/>
    <x v="3"/>
    <n v="932977.14"/>
    <n v="53545593"/>
    <n v="0"/>
  </r>
  <r>
    <x v="51"/>
    <x v="1"/>
    <s v="Customers"/>
    <x v="4"/>
    <n v="1509636.77"/>
    <n v="143431671"/>
    <n v="402254"/>
  </r>
  <r>
    <x v="51"/>
    <x v="1"/>
    <s v="Customers"/>
    <x v="5"/>
    <n v="0"/>
    <n v="0"/>
    <n v="0"/>
  </r>
  <r>
    <x v="51"/>
    <x v="1"/>
    <s v="Customers"/>
    <x v="6"/>
    <n v="6364943.4299999997"/>
    <n v="163109690"/>
    <n v="0"/>
  </r>
  <r>
    <x v="51"/>
    <x v="1"/>
    <s v="Customers"/>
    <x v="7"/>
    <n v="0"/>
    <n v="0"/>
    <n v="0"/>
  </r>
  <r>
    <x v="51"/>
    <x v="2"/>
    <s v="Connections"/>
    <x v="8"/>
    <n v="0"/>
    <n v="0"/>
    <n v="0"/>
  </r>
  <r>
    <x v="51"/>
    <x v="2"/>
    <s v="Connections"/>
    <x v="0"/>
    <n v="35458"/>
    <n v="729133"/>
    <n v="2012"/>
  </r>
  <r>
    <x v="51"/>
    <x v="2"/>
    <s v="Connections"/>
    <x v="1"/>
    <n v="103619"/>
    <n v="1393112"/>
    <n v="3890"/>
  </r>
  <r>
    <x v="51"/>
    <x v="2"/>
    <s v="Connections"/>
    <x v="2"/>
    <n v="40771"/>
    <n v="958727"/>
    <n v="0"/>
  </r>
  <r>
    <x v="51"/>
    <x v="2"/>
    <s v="Customers"/>
    <x v="3"/>
    <n v="1133719"/>
    <n v="52319962"/>
    <n v="0"/>
  </r>
  <r>
    <x v="51"/>
    <x v="2"/>
    <s v="Customers"/>
    <x v="4"/>
    <n v="1709255"/>
    <n v="144490127"/>
    <n v="397736"/>
  </r>
  <r>
    <x v="51"/>
    <x v="2"/>
    <s v="Customers"/>
    <x v="5"/>
    <n v="0"/>
    <n v="0"/>
    <n v="0"/>
  </r>
  <r>
    <x v="51"/>
    <x v="2"/>
    <s v="Customers"/>
    <x v="6"/>
    <n v="6619626"/>
    <n v="153825741"/>
    <n v="0"/>
  </r>
  <r>
    <x v="51"/>
    <x v="2"/>
    <s v="Customers"/>
    <x v="7"/>
    <n v="0"/>
    <n v="0"/>
    <n v="0"/>
  </r>
  <r>
    <x v="51"/>
    <x v="3"/>
    <s v="Connections"/>
    <x v="8"/>
    <n v="0"/>
    <n v="0"/>
    <n v="0"/>
  </r>
  <r>
    <x v="51"/>
    <x v="3"/>
    <s v="Connections"/>
    <x v="0"/>
    <n v="37525.300000000003"/>
    <n v="675874"/>
    <n v="1898"/>
  </r>
  <r>
    <x v="51"/>
    <x v="3"/>
    <s v="Connections"/>
    <x v="1"/>
    <n v="59569.62"/>
    <n v="1403956"/>
    <n v="3915"/>
  </r>
  <r>
    <x v="51"/>
    <x v="3"/>
    <s v="Connections"/>
    <x v="2"/>
    <n v="39018.050000000003"/>
    <n v="956107"/>
    <n v="0"/>
  </r>
  <r>
    <x v="51"/>
    <x v="3"/>
    <s v="Customers"/>
    <x v="3"/>
    <n v="1159548.8799999999"/>
    <n v="52983337"/>
    <n v="0"/>
  </r>
  <r>
    <x v="51"/>
    <x v="3"/>
    <s v="Customers"/>
    <x v="4"/>
    <n v="1718195.84"/>
    <n v="152610121"/>
    <n v="413412"/>
  </r>
  <r>
    <x v="51"/>
    <x v="3"/>
    <s v="Customers"/>
    <x v="5"/>
    <n v="0"/>
    <n v="0"/>
    <n v="0"/>
  </r>
  <r>
    <x v="51"/>
    <x v="3"/>
    <s v="Customers"/>
    <x v="6"/>
    <n v="7002589.8099999996"/>
    <n v="170461439"/>
    <n v="0"/>
  </r>
  <r>
    <x v="51"/>
    <x v="3"/>
    <s v="Customers"/>
    <x v="7"/>
    <n v="0"/>
    <n v="0"/>
    <n v="0"/>
  </r>
  <r>
    <x v="51"/>
    <x v="4"/>
    <s v="Connections"/>
    <x v="8"/>
    <n v="0"/>
    <n v="0"/>
    <n v="0"/>
  </r>
  <r>
    <x v="51"/>
    <x v="4"/>
    <s v="Connections"/>
    <x v="0"/>
    <n v="33323.78"/>
    <n v="583837"/>
    <n v="1605"/>
  </r>
  <r>
    <x v="51"/>
    <x v="4"/>
    <s v="Connections"/>
    <x v="1"/>
    <n v="61916.46"/>
    <n v="1406314"/>
    <n v="3924"/>
  </r>
  <r>
    <x v="51"/>
    <x v="4"/>
    <s v="Connections"/>
    <x v="2"/>
    <n v="39741.97"/>
    <n v="952930"/>
    <n v="0"/>
  </r>
  <r>
    <x v="51"/>
    <x v="4"/>
    <s v="Customers"/>
    <x v="3"/>
    <n v="1143863.82"/>
    <n v="50506434"/>
    <n v="0"/>
  </r>
  <r>
    <x v="51"/>
    <x v="4"/>
    <s v="Customers"/>
    <x v="4"/>
    <n v="1697564.33"/>
    <n v="151352404"/>
    <n v="415535"/>
  </r>
  <r>
    <x v="51"/>
    <x v="4"/>
    <s v="Customers"/>
    <x v="5"/>
    <n v="0"/>
    <n v="0"/>
    <n v="0"/>
  </r>
  <r>
    <x v="51"/>
    <x v="4"/>
    <s v="Customers"/>
    <x v="6"/>
    <n v="7159469.25"/>
    <n v="165806296"/>
    <n v="0"/>
  </r>
  <r>
    <x v="51"/>
    <x v="4"/>
    <s v="Customers"/>
    <x v="7"/>
    <n v="0"/>
    <n v="0"/>
    <n v="0"/>
  </r>
  <r>
    <x v="51"/>
    <x v="5"/>
    <s v="Connections"/>
    <x v="8"/>
    <n v="0"/>
    <n v="0"/>
    <n v="0"/>
  </r>
  <r>
    <x v="51"/>
    <x v="5"/>
    <s v="Connections"/>
    <x v="0"/>
    <n v="32355.83"/>
    <n v="535935"/>
    <n v="1474"/>
  </r>
  <r>
    <x v="51"/>
    <x v="5"/>
    <s v="Connections"/>
    <x v="1"/>
    <n v="63037.17"/>
    <n v="1423808"/>
    <n v="3960"/>
  </r>
  <r>
    <x v="51"/>
    <x v="5"/>
    <s v="Connections"/>
    <x v="2"/>
    <n v="39294.82"/>
    <n v="940979"/>
    <n v="0"/>
  </r>
  <r>
    <x v="51"/>
    <x v="5"/>
    <s v="Customers"/>
    <x v="3"/>
    <n v="1119575.98"/>
    <n v="48537506"/>
    <n v="0"/>
  </r>
  <r>
    <x v="51"/>
    <x v="5"/>
    <s v="Customers"/>
    <x v="4"/>
    <n v="1597803.13"/>
    <n v="133284408"/>
    <n v="381721"/>
  </r>
  <r>
    <x v="51"/>
    <x v="5"/>
    <s v="Customers"/>
    <x v="5"/>
    <n v="0"/>
    <n v="0"/>
    <n v="0"/>
  </r>
  <r>
    <x v="51"/>
    <x v="5"/>
    <s v="Customers"/>
    <x v="6"/>
    <n v="7264713.7999999998"/>
    <n v="179914470"/>
    <n v="0"/>
  </r>
  <r>
    <x v="51"/>
    <x v="5"/>
    <s v="Customers"/>
    <x v="7"/>
    <n v="0"/>
    <n v="0"/>
    <n v="0"/>
  </r>
  <r>
    <x v="51"/>
    <x v="6"/>
    <s v="Connections"/>
    <x v="8"/>
    <n v="0"/>
    <n v="0"/>
    <n v="0"/>
  </r>
  <r>
    <x v="51"/>
    <x v="6"/>
    <s v="Connections"/>
    <x v="0"/>
    <n v="30280.17"/>
    <n v="481895"/>
    <n v="1328"/>
  </r>
  <r>
    <x v="51"/>
    <x v="6"/>
    <s v="Connections"/>
    <x v="1"/>
    <n v="63704.71"/>
    <n v="1410628"/>
    <n v="3934"/>
  </r>
  <r>
    <x v="51"/>
    <x v="6"/>
    <s v="Connections"/>
    <x v="2"/>
    <n v="39809.57"/>
    <n v="919365"/>
    <n v="0"/>
  </r>
  <r>
    <x v="51"/>
    <x v="6"/>
    <s v="Customers"/>
    <x v="3"/>
    <n v="1222886.3700000001"/>
    <n v="54230050"/>
    <n v="0"/>
  </r>
  <r>
    <x v="51"/>
    <x v="6"/>
    <s v="Customers"/>
    <x v="4"/>
    <n v="1484103.1"/>
    <n v="128548463"/>
    <n v="349224"/>
  </r>
  <r>
    <x v="51"/>
    <x v="6"/>
    <s v="Customers"/>
    <x v="5"/>
    <n v="0"/>
    <n v="0"/>
    <n v="0"/>
  </r>
  <r>
    <x v="51"/>
    <x v="6"/>
    <s v="Customers"/>
    <x v="6"/>
    <n v="7658082.8700000001"/>
    <n v="182892382"/>
    <n v="0"/>
  </r>
  <r>
    <x v="51"/>
    <x v="6"/>
    <s v="Customers"/>
    <x v="7"/>
    <n v="0"/>
    <n v="0"/>
    <n v="0"/>
  </r>
  <r>
    <x v="51"/>
    <x v="7"/>
    <s v="Connections"/>
    <x v="8"/>
    <n v="0"/>
    <n v="0"/>
    <n v="0"/>
  </r>
  <r>
    <x v="51"/>
    <x v="7"/>
    <s v="Connections"/>
    <x v="0"/>
    <n v="27082.37"/>
    <n v="422907"/>
    <n v="1162"/>
  </r>
  <r>
    <x v="51"/>
    <x v="7"/>
    <s v="Connections"/>
    <x v="1"/>
    <n v="66672.17"/>
    <n v="1418460"/>
    <n v="3955"/>
  </r>
  <r>
    <x v="51"/>
    <x v="7"/>
    <s v="Connections"/>
    <x v="2"/>
    <n v="40072.71"/>
    <n v="895494"/>
    <n v="0"/>
  </r>
  <r>
    <x v="51"/>
    <x v="7"/>
    <s v="Customers"/>
    <x v="3"/>
    <n v="1273537.23"/>
    <n v="55719443"/>
    <n v="0"/>
  </r>
  <r>
    <x v="51"/>
    <x v="7"/>
    <s v="Customers"/>
    <x v="4"/>
    <n v="1557674.1"/>
    <n v="136029472"/>
    <n v="357213.6"/>
  </r>
  <r>
    <x v="51"/>
    <x v="7"/>
    <s v="Customers"/>
    <x v="5"/>
    <n v="0"/>
    <n v="0"/>
    <n v="0"/>
  </r>
  <r>
    <x v="51"/>
    <x v="7"/>
    <s v="Customers"/>
    <x v="6"/>
    <n v="7997028.9299999997"/>
    <n v="182644896"/>
    <n v="0"/>
  </r>
  <r>
    <x v="51"/>
    <x v="7"/>
    <s v="Customers"/>
    <x v="7"/>
    <n v="0"/>
    <n v="0"/>
    <n v="0"/>
  </r>
  <r>
    <x v="51"/>
    <x v="8"/>
    <s v="Connections"/>
    <x v="8"/>
    <n v="0"/>
    <n v="0"/>
    <n v="0"/>
  </r>
  <r>
    <x v="51"/>
    <x v="8"/>
    <s v="Connections"/>
    <x v="0"/>
    <n v="28360.55"/>
    <n v="419671"/>
    <n v="1153"/>
  </r>
  <r>
    <x v="51"/>
    <x v="8"/>
    <s v="Connections"/>
    <x v="1"/>
    <n v="35544.71"/>
    <n v="1453176"/>
    <n v="4057"/>
  </r>
  <r>
    <x v="51"/>
    <x v="8"/>
    <s v="Connections"/>
    <x v="2"/>
    <n v="34635.24"/>
    <n v="851915"/>
    <n v="0"/>
  </r>
  <r>
    <x v="51"/>
    <x v="8"/>
    <s v="Customers"/>
    <x v="3"/>
    <n v="1347990.91"/>
    <n v="54279425"/>
    <n v="0"/>
  </r>
  <r>
    <x v="51"/>
    <x v="8"/>
    <s v="Customers"/>
    <x v="4"/>
    <n v="1701420.64"/>
    <n v="136432089"/>
    <n v="353805"/>
  </r>
  <r>
    <x v="51"/>
    <x v="8"/>
    <s v="Customers"/>
    <x v="5"/>
    <n v="0"/>
    <n v="0"/>
    <n v="0"/>
  </r>
  <r>
    <x v="51"/>
    <x v="8"/>
    <s v="Customers"/>
    <x v="6"/>
    <n v="8540820.4800000004"/>
    <n v="177391636"/>
    <n v="0"/>
  </r>
  <r>
    <x v="51"/>
    <x v="8"/>
    <s v="Customers"/>
    <x v="7"/>
    <n v="0"/>
    <n v="0"/>
    <n v="0"/>
  </r>
  <r>
    <x v="52"/>
    <x v="0"/>
    <s v="Connections"/>
    <x v="8"/>
    <n v="0"/>
    <n v="0"/>
    <n v="0"/>
  </r>
  <r>
    <x v="52"/>
    <x v="0"/>
    <s v="Connections"/>
    <x v="0"/>
    <n v="3069.98"/>
    <n v="24839"/>
    <n v="0"/>
  </r>
  <r>
    <x v="52"/>
    <x v="0"/>
    <s v="Connections"/>
    <x v="1"/>
    <n v="95260.59"/>
    <n v="720792"/>
    <n v="1984"/>
  </r>
  <r>
    <x v="52"/>
    <x v="0"/>
    <s v="Customers"/>
    <x v="3"/>
    <n v="429811.28"/>
    <n v="12033954"/>
    <n v="0"/>
  </r>
  <r>
    <x v="52"/>
    <x v="0"/>
    <s v="Customers"/>
    <x v="4"/>
    <n v="637974.78"/>
    <n v="67611795"/>
    <n v="150127"/>
  </r>
  <r>
    <x v="52"/>
    <x v="0"/>
    <s v="Customers"/>
    <x v="5"/>
    <n v="0"/>
    <n v="0"/>
    <n v="0"/>
  </r>
  <r>
    <x v="52"/>
    <x v="0"/>
    <s v="Customers"/>
    <x v="6"/>
    <n v="1186443.3400000001"/>
    <n v="24960131"/>
    <n v="0"/>
  </r>
  <r>
    <x v="52"/>
    <x v="0"/>
    <s v="Customers"/>
    <x v="7"/>
    <n v="0"/>
    <n v="0"/>
    <n v="0"/>
  </r>
  <r>
    <x v="52"/>
    <x v="1"/>
    <s v="Connections"/>
    <x v="8"/>
    <n v="0"/>
    <n v="0"/>
    <n v="0"/>
  </r>
  <r>
    <x v="52"/>
    <x v="1"/>
    <s v="Connections"/>
    <x v="0"/>
    <n v="3379.02"/>
    <n v="22056"/>
    <n v="61.3"/>
  </r>
  <r>
    <x v="52"/>
    <x v="1"/>
    <s v="Connections"/>
    <x v="1"/>
    <n v="48367.87"/>
    <n v="723427"/>
    <n v="1984"/>
  </r>
  <r>
    <x v="52"/>
    <x v="1"/>
    <s v="Customers"/>
    <x v="3"/>
    <n v="444908.51"/>
    <n v="11967606"/>
    <n v="0"/>
  </r>
  <r>
    <x v="52"/>
    <x v="1"/>
    <s v="Customers"/>
    <x v="4"/>
    <n v="676773.06"/>
    <n v="65390259"/>
    <n v="152255"/>
  </r>
  <r>
    <x v="52"/>
    <x v="1"/>
    <s v="Customers"/>
    <x v="5"/>
    <n v="0"/>
    <n v="0"/>
    <n v="0"/>
  </r>
  <r>
    <x v="52"/>
    <x v="1"/>
    <s v="Customers"/>
    <x v="6"/>
    <n v="1278073.04"/>
    <n v="24523576"/>
    <n v="0"/>
  </r>
  <r>
    <x v="52"/>
    <x v="1"/>
    <s v="Customers"/>
    <x v="7"/>
    <n v="0"/>
    <n v="0"/>
    <n v="0"/>
  </r>
  <r>
    <x v="52"/>
    <x v="2"/>
    <s v="Connections"/>
    <x v="8"/>
    <n v="0"/>
    <n v="0"/>
    <n v="0"/>
  </r>
  <r>
    <x v="52"/>
    <x v="2"/>
    <s v="Connections"/>
    <x v="0"/>
    <n v="3615.73"/>
    <n v="19674"/>
    <n v="55"/>
  </r>
  <r>
    <x v="52"/>
    <x v="2"/>
    <s v="Connections"/>
    <x v="1"/>
    <n v="23631.09"/>
    <n v="697359"/>
    <n v="1920"/>
  </r>
  <r>
    <x v="52"/>
    <x v="2"/>
    <s v="Customers"/>
    <x v="3"/>
    <n v="445996.46"/>
    <n v="11410391"/>
    <n v="0"/>
  </r>
  <r>
    <x v="52"/>
    <x v="2"/>
    <s v="Customers"/>
    <x v="4"/>
    <n v="691776.8"/>
    <n v="64780140"/>
    <n v="151997"/>
  </r>
  <r>
    <x v="52"/>
    <x v="2"/>
    <s v="Customers"/>
    <x v="5"/>
    <n v="0"/>
    <n v="0"/>
    <n v="0"/>
  </r>
  <r>
    <x v="52"/>
    <x v="2"/>
    <s v="Customers"/>
    <x v="6"/>
    <n v="1334275.81"/>
    <n v="23863110"/>
    <n v="0"/>
  </r>
  <r>
    <x v="52"/>
    <x v="2"/>
    <s v="Customers"/>
    <x v="7"/>
    <n v="0"/>
    <n v="0"/>
    <n v="0"/>
  </r>
  <r>
    <x v="52"/>
    <x v="3"/>
    <s v="Connections"/>
    <x v="8"/>
    <n v="0"/>
    <n v="0"/>
    <n v="0"/>
  </r>
  <r>
    <x v="52"/>
    <x v="3"/>
    <s v="Connections"/>
    <x v="0"/>
    <n v="3644.99"/>
    <n v="19673.09"/>
    <n v="55.05"/>
  </r>
  <r>
    <x v="52"/>
    <x v="3"/>
    <s v="Connections"/>
    <x v="1"/>
    <n v="23741.97"/>
    <n v="691015.45"/>
    <n v="1901.83"/>
  </r>
  <r>
    <x v="52"/>
    <x v="3"/>
    <s v="Connections"/>
    <x v="2"/>
    <n v="917.58"/>
    <n v="6801.02"/>
    <n v="0"/>
  </r>
  <r>
    <x v="52"/>
    <x v="3"/>
    <s v="Customers"/>
    <x v="3"/>
    <n v="453860.76"/>
    <n v="11564095.09"/>
    <n v="0"/>
  </r>
  <r>
    <x v="52"/>
    <x v="3"/>
    <s v="Customers"/>
    <x v="4"/>
    <n v="685640.86"/>
    <n v="62224146.259999998"/>
    <n v="149961.79"/>
  </r>
  <r>
    <x v="52"/>
    <x v="3"/>
    <s v="Customers"/>
    <x v="5"/>
    <n v="0"/>
    <n v="0"/>
    <n v="0"/>
  </r>
  <r>
    <x v="52"/>
    <x v="3"/>
    <s v="Customers"/>
    <x v="6"/>
    <n v="1395547.5"/>
    <n v="25359188.27"/>
    <n v="0"/>
  </r>
  <r>
    <x v="52"/>
    <x v="3"/>
    <s v="Customers"/>
    <x v="7"/>
    <n v="0"/>
    <n v="0"/>
    <n v="0"/>
  </r>
  <r>
    <x v="52"/>
    <x v="4"/>
    <s v="Connections"/>
    <x v="8"/>
    <n v="0"/>
    <n v="0"/>
    <n v="0"/>
  </r>
  <r>
    <x v="52"/>
    <x v="4"/>
    <s v="Connections"/>
    <x v="0"/>
    <n v="3693.76"/>
    <n v="19673.099999999999"/>
    <n v="54.65"/>
  </r>
  <r>
    <x v="52"/>
    <x v="4"/>
    <s v="Connections"/>
    <x v="1"/>
    <n v="23925.67"/>
    <n v="650270.35"/>
    <n v="1809.91"/>
  </r>
  <r>
    <x v="52"/>
    <x v="4"/>
    <s v="Connections"/>
    <x v="2"/>
    <n v="929.17"/>
    <n v="6288.03"/>
    <n v="0"/>
  </r>
  <r>
    <x v="52"/>
    <x v="4"/>
    <s v="Customers"/>
    <x v="3"/>
    <n v="450899.74"/>
    <n v="11138171.83"/>
    <n v="0"/>
  </r>
  <r>
    <x v="52"/>
    <x v="4"/>
    <s v="Customers"/>
    <x v="4"/>
    <n v="699750.25"/>
    <n v="61506027.549999997"/>
    <n v="147915.29999999999"/>
  </r>
  <r>
    <x v="52"/>
    <x v="4"/>
    <s v="Customers"/>
    <x v="5"/>
    <n v="0"/>
    <n v="0"/>
    <n v="0"/>
  </r>
  <r>
    <x v="52"/>
    <x v="4"/>
    <s v="Customers"/>
    <x v="6"/>
    <n v="1431751.25"/>
    <n v="25253896.170000002"/>
    <n v="0"/>
  </r>
  <r>
    <x v="52"/>
    <x v="4"/>
    <s v="Customers"/>
    <x v="7"/>
    <n v="0"/>
    <n v="0"/>
    <n v="0"/>
  </r>
  <r>
    <x v="52"/>
    <x v="5"/>
    <s v="Connections"/>
    <x v="8"/>
    <n v="0"/>
    <n v="0"/>
    <n v="0"/>
  </r>
  <r>
    <x v="52"/>
    <x v="5"/>
    <s v="Connections"/>
    <x v="0"/>
    <n v="3644.18"/>
    <n v="19032.57"/>
    <n v="52.87"/>
  </r>
  <r>
    <x v="52"/>
    <x v="5"/>
    <s v="Connections"/>
    <x v="1"/>
    <n v="22384.39"/>
    <n v="230452.83"/>
    <n v="632.12"/>
  </r>
  <r>
    <x v="52"/>
    <x v="5"/>
    <s v="Customers"/>
    <x v="3"/>
    <n v="439995.78"/>
    <n v="10399992.689999999"/>
    <n v="0"/>
  </r>
  <r>
    <x v="52"/>
    <x v="5"/>
    <s v="Customers"/>
    <x v="4"/>
    <n v="262375.39"/>
    <n v="56943640.729999997"/>
    <n v="142646.24"/>
  </r>
  <r>
    <x v="52"/>
    <x v="5"/>
    <s v="Customers"/>
    <x v="5"/>
    <n v="431989.48"/>
    <n v="0"/>
    <n v="0"/>
  </r>
  <r>
    <x v="52"/>
    <x v="5"/>
    <s v="Customers"/>
    <x v="6"/>
    <n v="1453090.02"/>
    <n v="26737895.98"/>
    <n v="0"/>
  </r>
  <r>
    <x v="52"/>
    <x v="5"/>
    <s v="Customers"/>
    <x v="7"/>
    <n v="0"/>
    <n v="0"/>
    <n v="0"/>
  </r>
  <r>
    <x v="52"/>
    <x v="6"/>
    <s v="Connections"/>
    <x v="8"/>
    <n v="0"/>
    <n v="0"/>
    <n v="0"/>
  </r>
  <r>
    <x v="52"/>
    <x v="6"/>
    <s v="Connections"/>
    <x v="0"/>
    <n v="3817.38"/>
    <n v="18021.240000000002"/>
    <n v="53.06"/>
  </r>
  <r>
    <x v="52"/>
    <x v="6"/>
    <s v="Connections"/>
    <x v="1"/>
    <n v="36482.949999999997"/>
    <n v="216411.08"/>
    <n v="596.42999999999995"/>
  </r>
  <r>
    <x v="52"/>
    <x v="6"/>
    <s v="Customers"/>
    <x v="3"/>
    <n v="483951.88"/>
    <n v="10488028.67"/>
    <n v="0"/>
  </r>
  <r>
    <x v="52"/>
    <x v="6"/>
    <s v="Customers"/>
    <x v="4"/>
    <n v="859717.11"/>
    <n v="61031160.600000001"/>
    <n v="159472.01"/>
  </r>
  <r>
    <x v="52"/>
    <x v="6"/>
    <s v="Customers"/>
    <x v="5"/>
    <n v="0"/>
    <n v="0"/>
    <n v="0"/>
  </r>
  <r>
    <x v="52"/>
    <x v="6"/>
    <s v="Customers"/>
    <x v="6"/>
    <n v="1644359.02"/>
    <n v="27101446.18"/>
    <n v="0"/>
  </r>
  <r>
    <x v="52"/>
    <x v="6"/>
    <s v="Customers"/>
    <x v="7"/>
    <n v="0"/>
    <n v="0"/>
    <n v="0"/>
  </r>
  <r>
    <x v="52"/>
    <x v="7"/>
    <s v="Connections"/>
    <x v="8"/>
    <n v="0"/>
    <n v="0"/>
    <n v="0"/>
  </r>
  <r>
    <x v="52"/>
    <x v="7"/>
    <s v="Connections"/>
    <x v="0"/>
    <n v="3699.44"/>
    <n v="16673.91"/>
    <n v="46.32"/>
  </r>
  <r>
    <x v="52"/>
    <x v="7"/>
    <s v="Connections"/>
    <x v="1"/>
    <n v="45347.08"/>
    <n v="210280.19"/>
    <n v="577.4"/>
  </r>
  <r>
    <x v="52"/>
    <x v="7"/>
    <s v="Customers"/>
    <x v="3"/>
    <n v="502217.18"/>
    <n v="10762824.289999999"/>
    <n v="0"/>
  </r>
  <r>
    <x v="52"/>
    <x v="7"/>
    <s v="Customers"/>
    <x v="4"/>
    <n v="949352.72"/>
    <n v="66520189.960000001"/>
    <n v="174145.2"/>
  </r>
  <r>
    <x v="52"/>
    <x v="7"/>
    <s v="Customers"/>
    <x v="5"/>
    <n v="0"/>
    <n v="0"/>
    <n v="0"/>
  </r>
  <r>
    <x v="52"/>
    <x v="7"/>
    <s v="Customers"/>
    <x v="6"/>
    <n v="1745039.37"/>
    <n v="27747635.170000002"/>
    <n v="0"/>
  </r>
  <r>
    <x v="52"/>
    <x v="7"/>
    <s v="Customers"/>
    <x v="7"/>
    <n v="0"/>
    <n v="0"/>
    <n v="0"/>
  </r>
  <r>
    <x v="52"/>
    <x v="8"/>
    <s v="Connections"/>
    <x v="8"/>
    <n v="0"/>
    <n v="0"/>
    <n v="0"/>
  </r>
  <r>
    <x v="52"/>
    <x v="8"/>
    <s v="Connections"/>
    <x v="0"/>
    <n v="3195.87"/>
    <n v="13856.04"/>
    <n v="38.49"/>
  </r>
  <r>
    <x v="52"/>
    <x v="8"/>
    <s v="Connections"/>
    <x v="1"/>
    <n v="48716.160000000003"/>
    <n v="224616.7"/>
    <n v="618.6"/>
  </r>
  <r>
    <x v="52"/>
    <x v="8"/>
    <s v="Connections"/>
    <x v="2"/>
    <n v="937.05"/>
    <n v="8865"/>
    <n v="0"/>
  </r>
  <r>
    <x v="52"/>
    <x v="8"/>
    <s v="Customers"/>
    <x v="3"/>
    <n v="227007.87"/>
    <n v="10741400.779999999"/>
    <n v="0"/>
  </r>
  <r>
    <x v="52"/>
    <x v="8"/>
    <s v="Customers"/>
    <x v="4"/>
    <n v="1319212.1299999999"/>
    <n v="74568825.530000001"/>
    <n v="184510"/>
  </r>
  <r>
    <x v="52"/>
    <x v="8"/>
    <s v="Customers"/>
    <x v="5"/>
    <n v="0"/>
    <n v="0"/>
    <n v="0"/>
  </r>
  <r>
    <x v="52"/>
    <x v="8"/>
    <s v="Customers"/>
    <x v="6"/>
    <n v="1849063.1"/>
    <n v="27396043.899999999"/>
    <n v="0"/>
  </r>
  <r>
    <x v="52"/>
    <x v="8"/>
    <s v="Customers"/>
    <x v="7"/>
    <n v="0"/>
    <n v="0"/>
    <n v="0"/>
  </r>
  <r>
    <x v="53"/>
    <x v="0"/>
    <s v="Connections"/>
    <x v="8"/>
    <n v="0"/>
    <n v="0"/>
    <n v="0"/>
  </r>
  <r>
    <x v="53"/>
    <x v="0"/>
    <s v="Connections"/>
    <x v="0"/>
    <n v="1007"/>
    <n v="11496"/>
    <n v="16"/>
  </r>
  <r>
    <x v="53"/>
    <x v="0"/>
    <s v="Connections"/>
    <x v="1"/>
    <n v="469495"/>
    <n v="3138531"/>
    <n v="8652"/>
  </r>
  <r>
    <x v="53"/>
    <x v="0"/>
    <s v="Connections"/>
    <x v="2"/>
    <n v="10823"/>
    <n v="287775"/>
    <n v="0"/>
  </r>
  <r>
    <x v="53"/>
    <x v="0"/>
    <s v="Customers"/>
    <x v="3"/>
    <n v="1442271"/>
    <n v="65575776"/>
    <n v="0"/>
  </r>
  <r>
    <x v="53"/>
    <x v="0"/>
    <s v="Customers"/>
    <x v="4"/>
    <n v="1546107"/>
    <n v="176163146"/>
    <n v="487528"/>
  </r>
  <r>
    <x v="53"/>
    <x v="0"/>
    <s v="Customers"/>
    <x v="5"/>
    <n v="0"/>
    <n v="0"/>
    <n v="0"/>
  </r>
  <r>
    <x v="53"/>
    <x v="0"/>
    <s v="Customers"/>
    <x v="6"/>
    <n v="5975351"/>
    <n v="185320983"/>
    <n v="0"/>
  </r>
  <r>
    <x v="53"/>
    <x v="0"/>
    <s v="Customers"/>
    <x v="7"/>
    <n v="0"/>
    <n v="0"/>
    <n v="0"/>
  </r>
  <r>
    <x v="53"/>
    <x v="1"/>
    <s v="Connections"/>
    <x v="8"/>
    <n v="0"/>
    <n v="0"/>
    <n v="0"/>
  </r>
  <r>
    <x v="53"/>
    <x v="1"/>
    <s v="Connections"/>
    <x v="0"/>
    <n v="1526.09"/>
    <n v="6019.49"/>
    <n v="16.88"/>
  </r>
  <r>
    <x v="53"/>
    <x v="1"/>
    <s v="Connections"/>
    <x v="1"/>
    <n v="463044.57"/>
    <n v="2697790.3"/>
    <n v="7739.43"/>
  </r>
  <r>
    <x v="53"/>
    <x v="1"/>
    <s v="Connections"/>
    <x v="2"/>
    <n v="9695.02"/>
    <n v="277131.86"/>
    <n v="0"/>
  </r>
  <r>
    <x v="53"/>
    <x v="1"/>
    <s v="Customers"/>
    <x v="3"/>
    <n v="1472544"/>
    <n v="65361599.75"/>
    <n v="0"/>
  </r>
  <r>
    <x v="53"/>
    <x v="1"/>
    <s v="Customers"/>
    <x v="4"/>
    <n v="1477528.04"/>
    <n v="178404938.88"/>
    <n v="466202.92499999999"/>
  </r>
  <r>
    <x v="53"/>
    <x v="1"/>
    <s v="Customers"/>
    <x v="5"/>
    <n v="0"/>
    <n v="0"/>
    <n v="0"/>
  </r>
  <r>
    <x v="53"/>
    <x v="1"/>
    <s v="Customers"/>
    <x v="6"/>
    <n v="6104574"/>
    <n v="179123216.25"/>
    <n v="0"/>
  </r>
  <r>
    <x v="53"/>
    <x v="1"/>
    <s v="Customers"/>
    <x v="7"/>
    <n v="0"/>
    <n v="0"/>
    <n v="0"/>
  </r>
  <r>
    <x v="53"/>
    <x v="2"/>
    <s v="Connections"/>
    <x v="8"/>
    <n v="0"/>
    <n v="0"/>
    <n v="0"/>
  </r>
  <r>
    <x v="53"/>
    <x v="2"/>
    <s v="Connections"/>
    <x v="0"/>
    <n v="502.57"/>
    <n v="7857.36"/>
    <n v="16.46"/>
  </r>
  <r>
    <x v="53"/>
    <x v="2"/>
    <s v="Connections"/>
    <x v="1"/>
    <n v="470684.31"/>
    <n v="2766984.5"/>
    <n v="7435.78"/>
  </r>
  <r>
    <x v="53"/>
    <x v="2"/>
    <s v="Connections"/>
    <x v="2"/>
    <n v="9171.57"/>
    <n v="261752.77"/>
    <n v="0"/>
  </r>
  <r>
    <x v="53"/>
    <x v="2"/>
    <s v="Customers"/>
    <x v="3"/>
    <n v="1526650.32"/>
    <n v="67751218.980000004"/>
    <n v="0"/>
  </r>
  <r>
    <x v="53"/>
    <x v="2"/>
    <s v="Customers"/>
    <x v="4"/>
    <n v="1327622.46"/>
    <n v="172094364.59999999"/>
    <n v="443934.65"/>
  </r>
  <r>
    <x v="53"/>
    <x v="2"/>
    <s v="Customers"/>
    <x v="5"/>
    <n v="0"/>
    <n v="0"/>
    <n v="0"/>
  </r>
  <r>
    <x v="53"/>
    <x v="2"/>
    <s v="Customers"/>
    <x v="6"/>
    <n v="6260956.9400000004"/>
    <n v="175230053.21000001"/>
    <n v="0"/>
  </r>
  <r>
    <x v="53"/>
    <x v="2"/>
    <s v="Customers"/>
    <x v="7"/>
    <n v="0"/>
    <n v="0"/>
    <n v="0"/>
  </r>
  <r>
    <x v="53"/>
    <x v="3"/>
    <s v="Connections"/>
    <x v="8"/>
    <n v="0"/>
    <n v="0"/>
    <n v="0"/>
  </r>
  <r>
    <x v="53"/>
    <x v="3"/>
    <s v="Connections"/>
    <x v="0"/>
    <n v="2066.7800000000002"/>
    <n v="16599.759999999998"/>
    <n v="33.04"/>
  </r>
  <r>
    <x v="53"/>
    <x v="3"/>
    <s v="Connections"/>
    <x v="1"/>
    <n v="453405.39"/>
    <n v="2480513.1"/>
    <n v="6670.74"/>
  </r>
  <r>
    <x v="53"/>
    <x v="3"/>
    <s v="Connections"/>
    <x v="2"/>
    <n v="8513.49"/>
    <n v="241032.26"/>
    <n v="0"/>
  </r>
  <r>
    <x v="53"/>
    <x v="3"/>
    <s v="Customers"/>
    <x v="3"/>
    <n v="1670974.89"/>
    <n v="71822559.430000007"/>
    <n v="0"/>
  </r>
  <r>
    <x v="53"/>
    <x v="3"/>
    <s v="Customers"/>
    <x v="4"/>
    <n v="1693014.31"/>
    <n v="178565970.93000001"/>
    <n v="461763.16"/>
  </r>
  <r>
    <x v="53"/>
    <x v="3"/>
    <s v="Customers"/>
    <x v="5"/>
    <n v="0"/>
    <n v="0"/>
    <n v="0"/>
  </r>
  <r>
    <x v="53"/>
    <x v="3"/>
    <s v="Customers"/>
    <x v="6"/>
    <n v="6775706.5899999999"/>
    <n v="189038321.90000001"/>
    <n v="0"/>
  </r>
  <r>
    <x v="53"/>
    <x v="3"/>
    <s v="Customers"/>
    <x v="7"/>
    <n v="0"/>
    <n v="0"/>
    <n v="0"/>
  </r>
  <r>
    <x v="53"/>
    <x v="4"/>
    <s v="Connections"/>
    <x v="8"/>
    <n v="0"/>
    <n v="0"/>
    <n v="0"/>
  </r>
  <r>
    <x v="53"/>
    <x v="4"/>
    <s v="Connections"/>
    <x v="0"/>
    <n v="2410.11"/>
    <n v="18126"/>
    <n v="33"/>
  </r>
  <r>
    <x v="53"/>
    <x v="4"/>
    <s v="Connections"/>
    <x v="1"/>
    <n v="465671.89"/>
    <n v="2298862"/>
    <n v="6235"/>
  </r>
  <r>
    <x v="53"/>
    <x v="4"/>
    <s v="Connections"/>
    <x v="2"/>
    <n v="7298.85"/>
    <n v="222617"/>
    <n v="0"/>
  </r>
  <r>
    <x v="53"/>
    <x v="4"/>
    <s v="Customers"/>
    <x v="3"/>
    <n v="1741406.65"/>
    <n v="72750960"/>
    <n v="0"/>
  </r>
  <r>
    <x v="53"/>
    <x v="4"/>
    <s v="Customers"/>
    <x v="4"/>
    <n v="1541984.42"/>
    <n v="179642752"/>
    <n v="444479"/>
  </r>
  <r>
    <x v="53"/>
    <x v="4"/>
    <s v="Customers"/>
    <x v="5"/>
    <n v="0"/>
    <n v="0"/>
    <n v="0"/>
  </r>
  <r>
    <x v="53"/>
    <x v="4"/>
    <s v="Customers"/>
    <x v="6"/>
    <n v="6948791.0599999996"/>
    <n v="188724159"/>
    <n v="0"/>
  </r>
  <r>
    <x v="53"/>
    <x v="4"/>
    <s v="Customers"/>
    <x v="7"/>
    <n v="0"/>
    <n v="0"/>
    <n v="0"/>
  </r>
  <r>
    <x v="53"/>
    <x v="5"/>
    <s v="Connections"/>
    <x v="8"/>
    <n v="0"/>
    <n v="0"/>
    <n v="0"/>
  </r>
  <r>
    <x v="53"/>
    <x v="5"/>
    <s v="Connections"/>
    <x v="0"/>
    <n v="2324.66"/>
    <n v="18762"/>
    <n v="48"/>
  </r>
  <r>
    <x v="53"/>
    <x v="5"/>
    <s v="Connections"/>
    <x v="1"/>
    <n v="478622.77"/>
    <n v="2321450"/>
    <n v="6235"/>
  </r>
  <r>
    <x v="53"/>
    <x v="5"/>
    <s v="Connections"/>
    <x v="2"/>
    <n v="7480.88"/>
    <n v="223044"/>
    <n v="0"/>
  </r>
  <r>
    <x v="53"/>
    <x v="5"/>
    <s v="Customers"/>
    <x v="3"/>
    <n v="1733325.06"/>
    <n v="68092748"/>
    <n v="0"/>
  </r>
  <r>
    <x v="53"/>
    <x v="5"/>
    <s v="Customers"/>
    <x v="4"/>
    <n v="1506780.01"/>
    <n v="171472845"/>
    <n v="426591"/>
  </r>
  <r>
    <x v="53"/>
    <x v="5"/>
    <s v="Customers"/>
    <x v="5"/>
    <n v="0"/>
    <n v="0"/>
    <n v="0"/>
  </r>
  <r>
    <x v="53"/>
    <x v="5"/>
    <s v="Customers"/>
    <x v="6"/>
    <n v="7201465.9900000002"/>
    <n v="195030079"/>
    <n v="0"/>
  </r>
  <r>
    <x v="53"/>
    <x v="5"/>
    <s v="Customers"/>
    <x v="7"/>
    <n v="0"/>
    <n v="0"/>
    <n v="0"/>
  </r>
  <r>
    <x v="53"/>
    <x v="6"/>
    <s v="Connections"/>
    <x v="8"/>
    <n v="0"/>
    <n v="0"/>
    <n v="0"/>
  </r>
  <r>
    <x v="53"/>
    <x v="6"/>
    <s v="Connections"/>
    <x v="0"/>
    <n v="1275.6300000000001"/>
    <n v="7576"/>
    <n v="21"/>
  </r>
  <r>
    <x v="53"/>
    <x v="6"/>
    <s v="Connections"/>
    <x v="1"/>
    <n v="482780.31"/>
    <n v="2315541"/>
    <n v="6232"/>
  </r>
  <r>
    <x v="53"/>
    <x v="6"/>
    <s v="Connections"/>
    <x v="2"/>
    <n v="7546.66"/>
    <n v="222383"/>
    <n v="0"/>
  </r>
  <r>
    <x v="53"/>
    <x v="6"/>
    <s v="Customers"/>
    <x v="3"/>
    <n v="1628013.65"/>
    <n v="69561352"/>
    <n v="0"/>
  </r>
  <r>
    <x v="53"/>
    <x v="6"/>
    <s v="Customers"/>
    <x v="4"/>
    <n v="1465305.39"/>
    <n v="172409864"/>
    <n v="429415"/>
  </r>
  <r>
    <x v="53"/>
    <x v="6"/>
    <s v="Customers"/>
    <x v="5"/>
    <n v="0"/>
    <n v="0"/>
    <n v="0"/>
  </r>
  <r>
    <x v="53"/>
    <x v="6"/>
    <s v="Customers"/>
    <x v="6"/>
    <n v="7527023.0999999996"/>
    <n v="195812264"/>
    <n v="0"/>
  </r>
  <r>
    <x v="53"/>
    <x v="6"/>
    <s v="Customers"/>
    <x v="7"/>
    <n v="0"/>
    <n v="0"/>
    <n v="0"/>
  </r>
  <r>
    <x v="53"/>
    <x v="7"/>
    <s v="Connections"/>
    <x v="8"/>
    <n v="0"/>
    <n v="0"/>
    <n v="0"/>
  </r>
  <r>
    <x v="53"/>
    <x v="7"/>
    <s v="Connections"/>
    <x v="0"/>
    <n v="4259.92"/>
    <n v="7576"/>
    <n v="20"/>
  </r>
  <r>
    <x v="53"/>
    <x v="7"/>
    <s v="Connections"/>
    <x v="1"/>
    <n v="497358.59"/>
    <n v="2315418"/>
    <n v="6232"/>
  </r>
  <r>
    <x v="53"/>
    <x v="7"/>
    <s v="Connections"/>
    <x v="2"/>
    <n v="7721.98"/>
    <n v="222219"/>
    <n v="0"/>
  </r>
  <r>
    <x v="53"/>
    <x v="7"/>
    <s v="Customers"/>
    <x v="3"/>
    <n v="1903780.25"/>
    <n v="73619513"/>
    <n v="0"/>
  </r>
  <r>
    <x v="53"/>
    <x v="7"/>
    <s v="Customers"/>
    <x v="4"/>
    <n v="1492232.36"/>
    <n v="170442714"/>
    <n v="429062"/>
  </r>
  <r>
    <x v="53"/>
    <x v="7"/>
    <s v="Customers"/>
    <x v="5"/>
    <n v="0"/>
    <n v="0"/>
    <n v="0"/>
  </r>
  <r>
    <x v="53"/>
    <x v="7"/>
    <s v="Customers"/>
    <x v="6"/>
    <n v="7815717.4299999997"/>
    <n v="198504573"/>
    <n v="0"/>
  </r>
  <r>
    <x v="53"/>
    <x v="7"/>
    <s v="Customers"/>
    <x v="7"/>
    <n v="0"/>
    <n v="0"/>
    <n v="0"/>
  </r>
  <r>
    <x v="53"/>
    <x v="8"/>
    <s v="Connections"/>
    <x v="8"/>
    <n v="0"/>
    <n v="0"/>
    <n v="0"/>
  </r>
  <r>
    <x v="53"/>
    <x v="8"/>
    <s v="Connections"/>
    <x v="0"/>
    <n v="2651.43"/>
    <n v="19870.39"/>
    <n v="50.17"/>
  </r>
  <r>
    <x v="53"/>
    <x v="8"/>
    <s v="Connections"/>
    <x v="1"/>
    <n v="508987.21"/>
    <n v="2315475.2999999998"/>
    <n v="5641.96"/>
  </r>
  <r>
    <x v="53"/>
    <x v="8"/>
    <s v="Connections"/>
    <x v="2"/>
    <n v="7990.14"/>
    <n v="222218.77"/>
    <n v="0"/>
  </r>
  <r>
    <x v="53"/>
    <x v="8"/>
    <s v="Customers"/>
    <x v="3"/>
    <n v="1945406.48"/>
    <n v="71447671.019999996"/>
    <n v="0"/>
  </r>
  <r>
    <x v="53"/>
    <x v="8"/>
    <s v="Customers"/>
    <x v="4"/>
    <n v="1613994.32"/>
    <n v="173748380.37"/>
    <n v="442706.03"/>
  </r>
  <r>
    <x v="53"/>
    <x v="8"/>
    <s v="Customers"/>
    <x v="5"/>
    <n v="0"/>
    <n v="0"/>
    <n v="0"/>
  </r>
  <r>
    <x v="53"/>
    <x v="8"/>
    <s v="Customers"/>
    <x v="6"/>
    <n v="8141821.1500000004"/>
    <n v="190564302.31"/>
    <n v="0"/>
  </r>
  <r>
    <x v="53"/>
    <x v="8"/>
    <s v="Customers"/>
    <x v="7"/>
    <n v="0"/>
    <n v="0"/>
    <n v="0"/>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6">
  <r>
    <x v="0"/>
    <x v="0"/>
    <n v="1499"/>
    <n v="391"/>
    <n v="1890"/>
    <n v="4201920"/>
    <n v="5242817"/>
    <n v="4282087"/>
    <n v="81.675309285065694"/>
    <n v="4234473"/>
    <n v="5296312"/>
    <n v="4325475"/>
    <n v="81.669565539190302"/>
    <n v="7060"/>
    <n v="13716"/>
    <n v="20776"/>
    <m/>
    <m/>
    <m/>
    <m/>
    <m/>
    <m/>
  </r>
  <r>
    <x v="0"/>
    <x v="1"/>
    <n v="1499"/>
    <n v="391.6"/>
    <n v="1890.6"/>
    <n v="4034751"/>
    <n v="5492229"/>
    <n v="4413602"/>
    <n v="80.360851668785102"/>
    <n v="4072979"/>
    <n v="5542551"/>
    <n v="4454329"/>
    <n v="80.366044444155804"/>
    <n v="7062"/>
    <n v="13922"/>
    <n v="20984"/>
    <m/>
    <m/>
    <m/>
    <m/>
    <m/>
    <m/>
  </r>
  <r>
    <x v="0"/>
    <x v="2"/>
    <n v="1528"/>
    <n v="391"/>
    <n v="1919"/>
    <n v="3945609"/>
    <n v="4998584"/>
    <n v="4136923"/>
    <n v="82.761898169561604"/>
    <n v="3974286"/>
    <n v="5053785"/>
    <n v="4176486"/>
    <n v="82.640753415509394"/>
    <n v="7039"/>
    <n v="13883"/>
    <n v="20922"/>
    <m/>
    <m/>
    <m/>
    <m/>
    <m/>
    <m/>
  </r>
  <r>
    <x v="0"/>
    <x v="3"/>
    <n v="1531"/>
    <n v="391.6"/>
    <n v="1922.6"/>
    <n v="3960503"/>
    <n v="5400686"/>
    <n v="4360618"/>
    <n v="80.741927969891194"/>
    <n v="3986279"/>
    <n v="5443049"/>
    <n v="4388151"/>
    <n v="80.6193550710273"/>
    <n v="7002"/>
    <n v="14047"/>
    <n v="21049"/>
    <m/>
    <m/>
    <m/>
    <m/>
    <m/>
    <m/>
  </r>
  <r>
    <x v="0"/>
    <x v="4"/>
    <n v="1532"/>
    <n v="391.6"/>
    <n v="1923.6"/>
    <n v="4127385"/>
    <n v="4962217"/>
    <n v="4110960"/>
    <n v="82.845228251807598"/>
    <n v="4150506"/>
    <n v="5043554"/>
    <n v="4161932"/>
    <n v="82.519826297091299"/>
    <n v="14239"/>
    <n v="35371"/>
    <n v="49610"/>
    <n v="6963"/>
    <n v="7276"/>
    <n v="14149"/>
    <n v="21222"/>
    <n v="21112"/>
    <n v="28498"/>
  </r>
  <r>
    <x v="0"/>
    <x v="5"/>
    <n v="1532"/>
    <n v="392"/>
    <n v="1924"/>
    <n v="3888603"/>
    <n v="5597615"/>
    <n v="4190197"/>
    <n v="74.856827416676595"/>
    <n v="3917702"/>
    <n v="5698865"/>
    <n v="4237976"/>
    <n v="74.365263960455295"/>
    <n v="14186"/>
    <n v="35292"/>
    <n v="49478"/>
    <n v="6979"/>
    <n v="7207"/>
    <n v="14192"/>
    <n v="21100"/>
    <n v="21171"/>
    <n v="28307"/>
  </r>
  <r>
    <x v="0"/>
    <x v="6"/>
    <n v="1532"/>
    <n v="391.6"/>
    <n v="1923.6"/>
    <n v="3855366"/>
    <n v="5262425"/>
    <n v="4160418"/>
    <n v="79.058950958921002"/>
    <n v="3877088"/>
    <n v="5348309"/>
    <n v="4210526"/>
    <n v="78.726303958877494"/>
    <n v="14768"/>
    <n v="37104"/>
    <n v="51872"/>
    <n v="7189"/>
    <n v="7579"/>
    <n v="14392"/>
    <n v="22712"/>
    <n v="21581"/>
    <n v="30291"/>
  </r>
  <r>
    <x v="0"/>
    <x v="7"/>
    <n v="1532"/>
    <n v="391.6"/>
    <n v="1923.6"/>
    <n v="4023185"/>
    <n v="5406754"/>
    <n v="4282451"/>
    <n v="79.205582499222302"/>
    <n v="4036983"/>
    <n v="5516439"/>
    <n v="4332233"/>
    <n v="78.533144298341696"/>
    <n v="14603"/>
    <n v="36192"/>
    <n v="50795"/>
    <n v="7192"/>
    <n v="7411"/>
    <n v="14492"/>
    <n v="21700"/>
    <n v="21684"/>
    <n v="29111"/>
  </r>
  <r>
    <x v="0"/>
    <x v="8"/>
    <n v="1896.15"/>
    <n v="15.69"/>
    <n v="1911.84"/>
    <n v="3932595"/>
    <n v="5256976"/>
    <n v="4317854"/>
    <n v="82.135699306977997"/>
    <n v="3956044"/>
    <n v="5340336"/>
    <n v="4370349"/>
    <n v="81.836592304304403"/>
    <n v="14587"/>
    <n v="36486"/>
    <n v="51073"/>
    <n v="7204"/>
    <n v="7383"/>
    <n v="14759"/>
    <n v="21727"/>
    <n v="21963"/>
    <n v="29110"/>
  </r>
  <r>
    <x v="1"/>
    <x v="0"/>
    <n v="3"/>
    <n v="14197"/>
    <n v="14200"/>
    <n v="44710"/>
    <n v="26190"/>
    <n v="32284"/>
    <n v="72.207559830015697"/>
    <n v="44768"/>
    <n v="26366"/>
    <n v="32415"/>
    <n v="72.406629735525399"/>
    <n v="1835"/>
    <n v="14"/>
    <n v="1849"/>
    <m/>
    <m/>
    <m/>
    <m/>
    <m/>
    <m/>
  </r>
  <r>
    <x v="1"/>
    <x v="1"/>
    <n v="3"/>
    <n v="14197"/>
    <n v="14200"/>
    <n v="40592"/>
    <n v="29413"/>
    <n v="31617"/>
    <n v="77.889731966889997"/>
    <n v="40706"/>
    <n v="29497"/>
    <n v="31791"/>
    <n v="78.0990517368447"/>
    <n v="1836"/>
    <n v="14"/>
    <n v="1850"/>
    <m/>
    <m/>
    <m/>
    <m/>
    <m/>
    <m/>
  </r>
  <r>
    <x v="1"/>
    <x v="2"/>
    <n v="3"/>
    <n v="14197"/>
    <n v="14200"/>
    <n v="41832"/>
    <n v="29095"/>
    <n v="31376"/>
    <n v="75.004781028877403"/>
    <n v="41832"/>
    <n v="29170"/>
    <n v="31458"/>
    <n v="75.200803212851397"/>
    <n v="1836"/>
    <n v="14"/>
    <n v="1850"/>
    <m/>
    <m/>
    <m/>
    <m/>
    <m/>
    <m/>
  </r>
  <r>
    <x v="1"/>
    <x v="3"/>
    <n v="3"/>
    <n v="14197"/>
    <n v="14200"/>
    <n v="44182"/>
    <n v="34492"/>
    <n v="35232"/>
    <n v="79.742881716536104"/>
    <n v="44260"/>
    <n v="34493"/>
    <n v="35288"/>
    <n v="79.7288748305468"/>
    <n v="1835"/>
    <n v="14"/>
    <n v="1849"/>
    <m/>
    <m/>
    <m/>
    <m/>
    <m/>
    <m/>
  </r>
  <r>
    <x v="1"/>
    <x v="4"/>
    <n v="3"/>
    <n v="14197"/>
    <n v="14200"/>
    <n v="48304"/>
    <n v="33373"/>
    <n v="36879"/>
    <n v="76.347714474991704"/>
    <n v="48305"/>
    <n v="33457"/>
    <n v="36986"/>
    <n v="76.567643101128198"/>
    <n v="2150"/>
    <n v="16"/>
    <n v="2166"/>
    <n v="1835"/>
    <n v="315"/>
    <n v="16"/>
    <m/>
    <n v="1851"/>
    <n v="315"/>
  </r>
  <r>
    <x v="1"/>
    <x v="5"/>
    <n v="3"/>
    <n v="14197"/>
    <n v="14200"/>
    <n v="44860"/>
    <n v="36660"/>
    <n v="36273"/>
    <n v="80.858225590726704"/>
    <n v="45182"/>
    <n v="36661"/>
    <n v="36561"/>
    <n v="80.919392678500301"/>
    <n v="2179"/>
    <n v="19"/>
    <n v="2198"/>
    <n v="1859"/>
    <n v="320"/>
    <n v="19"/>
    <m/>
    <n v="1878"/>
    <n v="320"/>
  </r>
  <r>
    <x v="1"/>
    <x v="6"/>
    <n v="3"/>
    <n v="14197"/>
    <n v="14200"/>
    <n v="45245"/>
    <n v="36402"/>
    <n v="38653"/>
    <n v="85.430434302132795"/>
    <n v="45393"/>
    <n v="36552"/>
    <n v="38745"/>
    <n v="85.354570087899006"/>
    <n v="2172"/>
    <n v="23"/>
    <n v="2195"/>
    <n v="1859"/>
    <n v="313"/>
    <n v="23"/>
    <n v="0"/>
    <n v="1882"/>
    <n v="313"/>
  </r>
  <r>
    <x v="1"/>
    <x v="7"/>
    <n v="3"/>
    <n v="14197"/>
    <n v="14200"/>
    <n v="50393"/>
    <n v="38745"/>
    <n v="39857"/>
    <n v="79.092334252773199"/>
    <n v="50781"/>
    <n v="38838"/>
    <n v="40040"/>
    <n v="78.848388176680203"/>
    <n v="2084"/>
    <n v="24"/>
    <n v="2108"/>
    <n v="1769"/>
    <n v="315"/>
    <n v="20"/>
    <n v="4"/>
    <n v="1789"/>
    <n v="319"/>
  </r>
  <r>
    <x v="1"/>
    <x v="8"/>
    <n v="3"/>
    <n v="14197"/>
    <n v="14200"/>
    <n v="47551"/>
    <n v="38450"/>
    <n v="40128"/>
    <n v="84.389392441799302"/>
    <n v="47551"/>
    <n v="38515"/>
    <n v="40271"/>
    <n v="84.690122184601805"/>
    <n v="2089"/>
    <n v="23"/>
    <n v="2112"/>
    <n v="1778"/>
    <n v="311"/>
    <n v="21"/>
    <n v="2"/>
    <n v="1799"/>
    <n v="313"/>
  </r>
  <r>
    <x v="2"/>
    <x v="0"/>
    <n v="380"/>
    <n v="0"/>
    <n v="380"/>
    <n v="5905"/>
    <n v="5811"/>
    <n v="5352"/>
    <n v="90.635055038103303"/>
    <n v="5905"/>
    <n v="5811"/>
    <n v="5352"/>
    <n v="90.635055038103303"/>
    <n v="90"/>
    <n v="2"/>
    <n v="92"/>
    <m/>
    <m/>
    <m/>
    <m/>
    <m/>
    <m/>
  </r>
  <r>
    <x v="2"/>
    <x v="1"/>
    <n v="380"/>
    <n v="0"/>
    <n v="380"/>
    <n v="6745"/>
    <n v="6118"/>
    <n v="5703"/>
    <n v="84.5515196441809"/>
    <n v="6745"/>
    <n v="6118"/>
    <n v="5703"/>
    <n v="84.5515196441809"/>
    <n v="90"/>
    <n v="2"/>
    <n v="92"/>
    <m/>
    <m/>
    <m/>
    <m/>
    <m/>
    <m/>
  </r>
  <r>
    <x v="2"/>
    <x v="2"/>
    <n v="380"/>
    <n v="0"/>
    <n v="380"/>
    <n v="8634"/>
    <n v="5417"/>
    <n v="5434"/>
    <n v="62.937224924716197"/>
    <n v="8634"/>
    <n v="5417"/>
    <n v="5434"/>
    <n v="62.937224924716197"/>
    <n v="90"/>
    <n v="2"/>
    <n v="92"/>
    <m/>
    <m/>
    <m/>
    <m/>
    <m/>
    <m/>
  </r>
  <r>
    <x v="2"/>
    <x v="3"/>
    <n v="380"/>
    <n v="0"/>
    <n v="380"/>
    <n v="6256"/>
    <n v="5948"/>
    <n v="5713"/>
    <n v="91.320332480818394"/>
    <n v="6254"/>
    <n v="5930"/>
    <n v="5700"/>
    <n v="91.141669331627796"/>
    <n v="90"/>
    <n v="2"/>
    <n v="92"/>
    <m/>
    <m/>
    <m/>
    <m/>
    <m/>
    <m/>
  </r>
  <r>
    <x v="2"/>
    <x v="4"/>
    <n v="380"/>
    <n v="0"/>
    <n v="380"/>
    <n v="6295"/>
    <n v="5437"/>
    <n v="5356"/>
    <n v="85.083399523431297"/>
    <n v="6296"/>
    <n v="5456"/>
    <n v="5367"/>
    <n v="85.244599745870403"/>
    <n v="90"/>
    <n v="2"/>
    <n v="92"/>
    <n v="90"/>
    <m/>
    <n v="2"/>
    <m/>
    <n v="92"/>
    <n v="0"/>
  </r>
  <r>
    <x v="2"/>
    <x v="5"/>
    <n v="380"/>
    <n v="0"/>
    <n v="380"/>
    <n v="5977"/>
    <n v="5757"/>
    <n v="5398"/>
    <n v="90.312865986280698"/>
    <n v="5983"/>
    <n v="5776"/>
    <n v="5547"/>
    <n v="92.7126859435066"/>
    <n v="90"/>
    <n v="2"/>
    <n v="92"/>
    <n v="90"/>
    <m/>
    <n v="2"/>
    <m/>
    <n v="92"/>
    <n v="0"/>
  </r>
  <r>
    <x v="2"/>
    <x v="6"/>
    <n v="380"/>
    <n v="0"/>
    <n v="380"/>
    <n v="6911"/>
    <n v="6734"/>
    <n v="5988"/>
    <n v="86.644479814787999"/>
    <n v="6912"/>
    <n v="6749"/>
    <n v="5999"/>
    <n v="86.791087962963005"/>
    <n v="90"/>
    <n v="2"/>
    <n v="92"/>
    <n v="90"/>
    <m/>
    <n v="2"/>
    <m/>
    <n v="92"/>
    <n v="0"/>
  </r>
  <r>
    <x v="2"/>
    <x v="7"/>
    <n v="380"/>
    <n v="0"/>
    <n v="380"/>
    <n v="6400"/>
    <n v="5582"/>
    <n v="5402"/>
    <n v="84.40625"/>
    <n v="6403"/>
    <n v="5600"/>
    <n v="5411"/>
    <n v="84.507262220833994"/>
    <n v="90"/>
    <n v="2"/>
    <n v="92"/>
    <n v="90"/>
    <m/>
    <n v="2"/>
    <m/>
    <n v="92"/>
    <n v="0"/>
  </r>
  <r>
    <x v="2"/>
    <x v="8"/>
    <n v="380"/>
    <n v="0"/>
    <n v="380"/>
    <n v="5943"/>
    <n v="5587"/>
    <n v="5290"/>
    <n v="89.0122833585731"/>
    <n v="5947"/>
    <n v="5605"/>
    <n v="5300"/>
    <n v="89.120564990751603"/>
    <n v="90"/>
    <n v="2"/>
    <n v="92"/>
    <n v="90"/>
    <m/>
    <n v="2"/>
    <m/>
    <n v="92"/>
    <n v="0"/>
  </r>
  <r>
    <x v="3"/>
    <x v="0"/>
    <n v="54"/>
    <n v="147"/>
    <n v="201"/>
    <n v="132997"/>
    <n v="149532"/>
    <n v="129516"/>
    <n v="86.614236417623005"/>
    <n v="135441"/>
    <n v="162797"/>
    <n v="134824"/>
    <n v="82.8172509321425"/>
    <n v="572"/>
    <n v="211"/>
    <n v="783"/>
    <m/>
    <m/>
    <m/>
    <m/>
    <m/>
    <m/>
  </r>
  <r>
    <x v="3"/>
    <x v="1"/>
    <n v="96"/>
    <n v="109"/>
    <n v="205"/>
    <n v="129015"/>
    <n v="164284"/>
    <n v="135332"/>
    <n v="82.376859584621798"/>
    <n v="131401"/>
    <n v="172923"/>
    <n v="141500"/>
    <n v="81.828328215448494"/>
    <n v="568"/>
    <n v="205"/>
    <n v="773"/>
    <m/>
    <m/>
    <m/>
    <m/>
    <m/>
    <m/>
  </r>
  <r>
    <x v="3"/>
    <x v="2"/>
    <n v="95"/>
    <n v="113"/>
    <n v="208"/>
    <n v="128331"/>
    <n v="154393"/>
    <n v="129324"/>
    <n v="83.762864896724594"/>
    <n v="130353"/>
    <n v="162119"/>
    <n v="134452"/>
    <n v="82.934140970521696"/>
    <n v="566"/>
    <n v="209"/>
    <n v="775"/>
    <m/>
    <m/>
    <m/>
    <m/>
    <m/>
    <m/>
  </r>
  <r>
    <x v="3"/>
    <x v="3"/>
    <n v="95"/>
    <n v="113"/>
    <n v="208"/>
    <n v="131154"/>
    <n v="161525"/>
    <n v="136277"/>
    <n v="84.368983129546507"/>
    <n v="133170"/>
    <n v="173286"/>
    <n v="142964"/>
    <n v="82.501760096026203"/>
    <n v="562"/>
    <n v="221"/>
    <n v="783"/>
    <m/>
    <m/>
    <m/>
    <m/>
    <m/>
    <m/>
  </r>
  <r>
    <x v="3"/>
    <x v="4"/>
    <n v="95"/>
    <n v="113"/>
    <n v="208"/>
    <n v="135801"/>
    <n v="151868"/>
    <n v="126329"/>
    <n v="83.183422445808205"/>
    <n v="137680"/>
    <n v="170007"/>
    <n v="132656"/>
    <n v="78.029728187662897"/>
    <n v="563"/>
    <n v="210"/>
    <n v="773"/>
    <n v="563"/>
    <m/>
    <n v="210"/>
    <m/>
    <n v="773"/>
    <n v="0"/>
  </r>
  <r>
    <x v="3"/>
    <x v="5"/>
    <n v="95.47"/>
    <n v="112.83"/>
    <n v="208.3"/>
    <n v="126022"/>
    <n v="155794"/>
    <n v="126835"/>
    <n v="81.411992759669801"/>
    <n v="127557"/>
    <n v="180626"/>
    <n v="135904"/>
    <n v="75.240552301440502"/>
    <n v="938"/>
    <n v="271"/>
    <n v="1209"/>
    <n v="563"/>
    <n v="375"/>
    <n v="218"/>
    <n v="53"/>
    <n v="781"/>
    <n v="428"/>
  </r>
  <r>
    <x v="3"/>
    <x v="6"/>
    <n v="95.45"/>
    <n v="112.82"/>
    <n v="208.27"/>
    <n v="124602"/>
    <n v="157503"/>
    <n v="128854"/>
    <n v="81.810505196726396"/>
    <n v="126004"/>
    <n v="170132"/>
    <n v="135895"/>
    <n v="79.876213763430698"/>
    <n v="935"/>
    <n v="270"/>
    <n v="1205"/>
    <n v="561"/>
    <n v="374"/>
    <n v="213"/>
    <n v="57"/>
    <n v="774"/>
    <n v="431"/>
  </r>
  <r>
    <x v="3"/>
    <x v="7"/>
    <n v="95.47"/>
    <n v="112.83"/>
    <n v="208.3"/>
    <n v="135357"/>
    <n v="170238"/>
    <n v="142290"/>
    <n v="83.582983822648302"/>
    <n v="136453"/>
    <n v="180437"/>
    <n v="149059"/>
    <n v="82.609996841002697"/>
    <n v="910"/>
    <n v="281"/>
    <n v="1191"/>
    <n v="558"/>
    <n v="352"/>
    <n v="221"/>
    <n v="60"/>
    <n v="779"/>
    <n v="412"/>
  </r>
  <r>
    <x v="3"/>
    <x v="8"/>
    <n v="95.47"/>
    <n v="112.83"/>
    <n v="208.3"/>
    <n v="141229"/>
    <n v="161749"/>
    <n v="142187"/>
    <n v="87.905953050714402"/>
    <n v="141981"/>
    <n v="180528"/>
    <n v="149676"/>
    <n v="82.910130284498806"/>
    <n v="933"/>
    <n v="290"/>
    <n v="1223"/>
    <n v="558"/>
    <n v="375"/>
    <n v="225"/>
    <n v="65"/>
    <n v="783"/>
    <n v="440"/>
  </r>
  <r>
    <x v="4"/>
    <x v="0"/>
    <n v="98"/>
    <n v="90"/>
    <n v="188"/>
    <n v="270992"/>
    <n v="340352"/>
    <n v="273502"/>
    <n v="80.358569951109402"/>
    <n v="270993"/>
    <n v="342774"/>
    <n v="274325"/>
    <n v="80.030865818294302"/>
    <n v="865"/>
    <n v="671"/>
    <n v="1536"/>
    <m/>
    <m/>
    <m/>
    <m/>
    <m/>
    <m/>
  </r>
  <r>
    <x v="4"/>
    <x v="1"/>
    <n v="98"/>
    <n v="90"/>
    <n v="188"/>
    <n v="257037"/>
    <n v="360232"/>
    <n v="282900"/>
    <n v="78.532723356059407"/>
    <n v="257037"/>
    <n v="361524"/>
    <n v="283860"/>
    <n v="78.517608789457995"/>
    <n v="832"/>
    <n v="674"/>
    <n v="1506"/>
    <m/>
    <m/>
    <m/>
    <m/>
    <m/>
    <m/>
  </r>
  <r>
    <x v="4"/>
    <x v="2"/>
    <n v="98"/>
    <n v="90"/>
    <n v="188"/>
    <n v="246646"/>
    <n v="321211"/>
    <n v="263087"/>
    <n v="81.904729290092803"/>
    <n v="246646"/>
    <n v="323801"/>
    <n v="263979"/>
    <n v="81.525072498231907"/>
    <n v="855"/>
    <n v="679"/>
    <n v="1534"/>
    <m/>
    <m/>
    <m/>
    <m/>
    <m/>
    <m/>
  </r>
  <r>
    <x v="4"/>
    <x v="3"/>
    <n v="98"/>
    <n v="90"/>
    <n v="188"/>
    <n v="257116"/>
    <n v="351438"/>
    <n v="277269"/>
    <n v="78.895566216516102"/>
    <n v="257116"/>
    <n v="355047"/>
    <n v="278472"/>
    <n v="78.432432889166805"/>
    <n v="853"/>
    <n v="682"/>
    <n v="1535"/>
    <m/>
    <m/>
    <m/>
    <m/>
    <n v="0"/>
    <n v="0"/>
  </r>
  <r>
    <x v="4"/>
    <x v="4"/>
    <n v="98"/>
    <n v="90"/>
    <n v="188"/>
    <n v="254447"/>
    <n v="323414"/>
    <n v="256490"/>
    <n v="79.307018249055403"/>
    <n v="254447"/>
    <n v="326481"/>
    <n v="258074"/>
    <n v="79.047172729806604"/>
    <n v="852"/>
    <n v="687"/>
    <n v="1539"/>
    <n v="852"/>
    <m/>
    <n v="687"/>
    <m/>
    <n v="1539"/>
    <n v="0"/>
  </r>
  <r>
    <x v="4"/>
    <x v="5"/>
    <n v="98"/>
    <n v="90"/>
    <n v="188"/>
    <n v="232509"/>
    <n v="350364"/>
    <n v="256510"/>
    <n v="73.212430500850502"/>
    <n v="232510"/>
    <n v="353718"/>
    <n v="257707"/>
    <n v="72.856625899728002"/>
    <n v="830"/>
    <n v="683"/>
    <n v="1513"/>
    <n v="830"/>
    <m/>
    <n v="683"/>
    <m/>
    <n v="1513"/>
    <n v="0"/>
  </r>
  <r>
    <x v="4"/>
    <x v="6"/>
    <n v="98"/>
    <n v="90"/>
    <n v="188"/>
    <n v="232515"/>
    <n v="344659"/>
    <n v="258878"/>
    <n v="75.111341935072005"/>
    <n v="232516"/>
    <n v="347546"/>
    <n v="260107"/>
    <n v="74.841028237988596"/>
    <n v="832"/>
    <n v="684"/>
    <n v="1516"/>
    <n v="832"/>
    <m/>
    <n v="684"/>
    <m/>
    <n v="1516"/>
    <n v="0"/>
  </r>
  <r>
    <x v="4"/>
    <x v="7"/>
    <n v="98"/>
    <n v="90"/>
    <n v="188"/>
    <n v="234950"/>
    <n v="318420"/>
    <n v="261584"/>
    <n v="82.150618679731195"/>
    <n v="234950"/>
    <n v="320554"/>
    <n v="262842"/>
    <n v="81.996169132189905"/>
    <n v="835"/>
    <n v="686"/>
    <n v="1521"/>
    <n v="835"/>
    <m/>
    <n v="686"/>
    <m/>
    <n v="1521"/>
    <n v="0"/>
  </r>
  <r>
    <x v="4"/>
    <x v="8"/>
    <n v="98"/>
    <n v="90"/>
    <n v="188"/>
    <n v="229681"/>
    <n v="337024"/>
    <n v="260007"/>
    <n v="77.147918249145505"/>
    <n v="229681"/>
    <n v="339490"/>
    <n v="261410"/>
    <n v="77.000795310613"/>
    <n v="830"/>
    <n v="686"/>
    <n v="1516"/>
    <n v="830"/>
    <m/>
    <n v="686"/>
    <m/>
    <n v="1516"/>
    <n v="0"/>
  </r>
  <r>
    <x v="5"/>
    <x v="0"/>
    <n v="73"/>
    <n v="284"/>
    <n v="357"/>
    <n v="93232"/>
    <n v="94320"/>
    <n v="79503"/>
    <n v="84.290712468193405"/>
    <n v="93938"/>
    <n v="95654"/>
    <n v="81390"/>
    <n v="85.087921048780004"/>
    <n v="947"/>
    <n v="81"/>
    <n v="1028"/>
    <m/>
    <m/>
    <m/>
    <m/>
    <m/>
    <m/>
  </r>
  <r>
    <x v="5"/>
    <x v="1"/>
    <n v="73"/>
    <n v="284"/>
    <n v="357"/>
    <n v="80952"/>
    <n v="101753"/>
    <n v="78930"/>
    <n v="77.570194490580107"/>
    <n v="81949"/>
    <n v="103132"/>
    <n v="80825"/>
    <n v="78.370437885428402"/>
    <n v="941"/>
    <n v="84"/>
    <n v="1025"/>
    <m/>
    <m/>
    <m/>
    <m/>
    <m/>
    <m/>
  </r>
  <r>
    <x v="5"/>
    <x v="2"/>
    <n v="73"/>
    <n v="284"/>
    <n v="357"/>
    <n v="76432"/>
    <n v="88875"/>
    <n v="72807"/>
    <n v="81.920675105485202"/>
    <n v="76498"/>
    <n v="90331"/>
    <n v="75546"/>
    <n v="83.632418549556604"/>
    <n v="942"/>
    <n v="85"/>
    <n v="1027"/>
    <m/>
    <m/>
    <m/>
    <m/>
    <m/>
    <m/>
  </r>
  <r>
    <x v="5"/>
    <x v="3"/>
    <n v="73"/>
    <n v="284"/>
    <n v="357"/>
    <n v="80586"/>
    <n v="98015"/>
    <n v="79846"/>
    <n v="81.463041371218694"/>
    <n v="81973"/>
    <n v="99716"/>
    <n v="81614"/>
    <n v="81.846443900677897"/>
    <n v="946"/>
    <n v="92"/>
    <n v="1038"/>
    <m/>
    <m/>
    <m/>
    <m/>
    <m/>
    <m/>
  </r>
  <r>
    <x v="5"/>
    <x v="4"/>
    <n v="73"/>
    <n v="284"/>
    <n v="357"/>
    <n v="78312"/>
    <n v="92987"/>
    <n v="74399"/>
    <n v="80.010108939959395"/>
    <n v="82459"/>
    <n v="94717"/>
    <n v="77311"/>
    <n v="81.623151071085402"/>
    <n v="1488"/>
    <n v="114"/>
    <n v="1602"/>
    <n v="937"/>
    <n v="551"/>
    <n v="101"/>
    <n v="13"/>
    <n v="1038"/>
    <n v="564"/>
  </r>
  <r>
    <x v="5"/>
    <x v="5"/>
    <n v="73"/>
    <n v="284"/>
    <n v="357"/>
    <n v="75663"/>
    <n v="101774"/>
    <n v="76354"/>
    <n v="75.023090376716993"/>
    <n v="77493"/>
    <n v="103450"/>
    <n v="78814"/>
    <n v="76.185596906718203"/>
    <n v="1437"/>
    <n v="118"/>
    <n v="1555"/>
    <n v="935"/>
    <n v="502"/>
    <n v="100"/>
    <n v="18"/>
    <n v="1035"/>
    <n v="520"/>
  </r>
  <r>
    <x v="5"/>
    <x v="6"/>
    <n v="73"/>
    <n v="284"/>
    <n v="357"/>
    <n v="74013"/>
    <n v="101104"/>
    <n v="76708"/>
    <n v="75.870390884633593"/>
    <n v="75809"/>
    <n v="103300"/>
    <n v="78779"/>
    <n v="76.262342691190696"/>
    <n v="1410"/>
    <n v="116"/>
    <n v="1526"/>
    <n v="913"/>
    <n v="497"/>
    <n v="96"/>
    <n v="20"/>
    <n v="1009"/>
    <n v="517"/>
  </r>
  <r>
    <x v="5"/>
    <x v="7"/>
    <n v="73"/>
    <n v="284"/>
    <n v="357"/>
    <n v="80123"/>
    <n v="98750"/>
    <n v="78935"/>
    <n v="79.934177215189905"/>
    <n v="81213"/>
    <n v="101014"/>
    <n v="81485"/>
    <n v="80.667036252400706"/>
    <n v="1413"/>
    <n v="122"/>
    <n v="1535"/>
    <n v="912"/>
    <n v="501"/>
    <n v="100"/>
    <n v="22"/>
    <n v="1012"/>
    <n v="523"/>
  </r>
  <r>
    <x v="5"/>
    <x v="8"/>
    <n v="73"/>
    <n v="284"/>
    <n v="357"/>
    <n v="77483"/>
    <n v="100483"/>
    <n v="80037"/>
    <n v="79.652279490062995"/>
    <n v="80720"/>
    <n v="102253"/>
    <n v="82092"/>
    <n v="80.283219074257005"/>
    <n v="1479"/>
    <n v="144"/>
    <n v="1623"/>
    <n v="912"/>
    <n v="567"/>
    <n v="106"/>
    <n v="38"/>
    <n v="1018"/>
    <n v="605"/>
  </r>
  <r>
    <x v="6"/>
    <x v="0"/>
    <n v="10"/>
    <n v="0"/>
    <n v="10"/>
    <n v="25467"/>
    <n v="25540"/>
    <n v="17389"/>
    <n v="68.085356303837102"/>
    <n v="25557"/>
    <n v="25718"/>
    <n v="17522"/>
    <n v="68.131269927677096"/>
    <n v="79"/>
    <n v="72"/>
    <n v="151"/>
    <m/>
    <m/>
    <m/>
    <m/>
    <m/>
    <m/>
  </r>
  <r>
    <x v="6"/>
    <x v="1"/>
    <n v="10.77"/>
    <n v="0"/>
    <n v="10.77"/>
    <n v="24019"/>
    <n v="27793"/>
    <n v="23717"/>
    <n v="85.334436728672699"/>
    <n v="24020"/>
    <n v="27885"/>
    <n v="23784"/>
    <n v="85.293168370091493"/>
    <n v="80"/>
    <n v="73"/>
    <n v="153"/>
    <m/>
    <m/>
    <m/>
    <m/>
    <m/>
    <m/>
  </r>
  <r>
    <x v="6"/>
    <x v="2"/>
    <n v="11.33"/>
    <n v="0"/>
    <n v="11.33"/>
    <n v="23739"/>
    <n v="24770"/>
    <n v="22211"/>
    <n v="89.6689543802987"/>
    <n v="24128"/>
    <n v="25325"/>
    <n v="22640"/>
    <n v="89.397828232971406"/>
    <n v="79"/>
    <n v="77"/>
    <n v="156"/>
    <m/>
    <m/>
    <m/>
    <m/>
    <m/>
    <m/>
  </r>
  <r>
    <x v="6"/>
    <x v="3"/>
    <n v="11.33"/>
    <n v="0"/>
    <n v="11.33"/>
    <n v="23915"/>
    <n v="26524"/>
    <n v="22975"/>
    <n v="86.619665208867403"/>
    <n v="24066"/>
    <n v="27018"/>
    <n v="23507"/>
    <n v="87.004959656525301"/>
    <n v="78"/>
    <n v="78"/>
    <n v="156"/>
    <m/>
    <m/>
    <m/>
    <m/>
    <m/>
    <m/>
  </r>
  <r>
    <x v="6"/>
    <x v="4"/>
    <n v="11.33"/>
    <n v="0"/>
    <n v="11.33"/>
    <n v="24141"/>
    <n v="24218"/>
    <n v="21519"/>
    <n v="88.855396812288404"/>
    <n v="24541"/>
    <n v="24861"/>
    <n v="22105"/>
    <n v="88.914363863078705"/>
    <n v="78"/>
    <n v="81"/>
    <n v="159"/>
    <n v="78"/>
    <m/>
    <n v="81"/>
    <m/>
    <n v="159"/>
    <n v="0"/>
  </r>
  <r>
    <x v="6"/>
    <x v="5"/>
    <n v="11.33"/>
    <n v="0"/>
    <n v="11.33"/>
    <n v="22135"/>
    <n v="28899"/>
    <n v="22814"/>
    <n v="78.943908093705701"/>
    <n v="23208"/>
    <n v="29161"/>
    <n v="23366"/>
    <n v="80.127567641713298"/>
    <n v="78"/>
    <n v="82"/>
    <n v="160"/>
    <n v="78"/>
    <m/>
    <n v="82"/>
    <m/>
    <n v="160"/>
    <n v="0"/>
  </r>
  <r>
    <x v="6"/>
    <x v="6"/>
    <n v="11.55"/>
    <n v="0"/>
    <n v="11.55"/>
    <n v="23224"/>
    <n v="28408"/>
    <n v="23621"/>
    <n v="83.149112925936393"/>
    <n v="23598"/>
    <n v="29245"/>
    <n v="24223"/>
    <n v="82.827833817746594"/>
    <n v="78"/>
    <n v="82"/>
    <n v="160"/>
    <n v="78"/>
    <m/>
    <n v="82"/>
    <m/>
    <n v="160"/>
    <n v="0"/>
  </r>
  <r>
    <x v="6"/>
    <x v="7"/>
    <n v="11.55"/>
    <n v="0"/>
    <n v="11.55"/>
    <n v="25001"/>
    <n v="28168"/>
    <n v="24096"/>
    <n v="85.543879579664903"/>
    <n v="25096"/>
    <n v="28939"/>
    <n v="24577"/>
    <n v="84.926915235495301"/>
    <n v="78"/>
    <n v="82"/>
    <n v="160"/>
    <n v="78"/>
    <m/>
    <n v="82"/>
    <m/>
    <n v="160"/>
    <n v="0"/>
  </r>
  <r>
    <x v="6"/>
    <x v="8"/>
    <n v="11.61"/>
    <n v="0"/>
    <n v="11.61"/>
    <n v="23337"/>
    <n v="28010"/>
    <n v="23632"/>
    <n v="84.369867904319904"/>
    <n v="23499"/>
    <n v="28721"/>
    <n v="24156"/>
    <n v="84.105706625813895"/>
    <n v="78"/>
    <n v="82"/>
    <n v="160"/>
    <n v="78"/>
    <m/>
    <n v="82"/>
    <m/>
    <n v="160"/>
    <n v="0"/>
  </r>
  <r>
    <x v="7"/>
    <x v="0"/>
    <n v="2"/>
    <n v="0"/>
    <n v="2"/>
    <n v="7029"/>
    <n v="4548"/>
    <n v="4230"/>
    <n v="60.179257362355997"/>
    <n v="7029"/>
    <n v="4548"/>
    <n v="4230"/>
    <n v="60.179257362355997"/>
    <n v="26"/>
    <n v="1"/>
    <n v="27"/>
    <m/>
    <m/>
    <m/>
    <m/>
    <m/>
    <m/>
  </r>
  <r>
    <x v="7"/>
    <x v="1"/>
    <n v="2"/>
    <n v="0"/>
    <n v="2"/>
    <n v="6023"/>
    <n v="4979"/>
    <n v="4133"/>
    <n v="68.6202888925785"/>
    <n v="6023"/>
    <n v="4979"/>
    <n v="4133"/>
    <n v="68.6202888925785"/>
    <n v="26"/>
    <n v="1"/>
    <n v="27"/>
    <m/>
    <m/>
    <m/>
    <m/>
    <m/>
    <m/>
  </r>
  <r>
    <x v="7"/>
    <x v="2"/>
    <n v="13.5"/>
    <n v="0"/>
    <n v="13.5"/>
    <n v="6489"/>
    <n v="3889"/>
    <n v="4017"/>
    <n v="61.904761904761898"/>
    <n v="6489"/>
    <n v="3889"/>
    <n v="4017"/>
    <n v="61.904761904761898"/>
    <n v="28"/>
    <n v="2"/>
    <n v="30"/>
    <m/>
    <m/>
    <m/>
    <m/>
    <m/>
    <m/>
  </r>
  <r>
    <x v="7"/>
    <x v="3"/>
    <n v="13.5"/>
    <n v="0"/>
    <n v="13.5"/>
    <n v="6354"/>
    <n v="4835"/>
    <n v="4107"/>
    <n v="64.636449480642099"/>
    <n v="6354"/>
    <n v="4835"/>
    <n v="4107"/>
    <n v="64.636449480642099"/>
    <n v="28"/>
    <n v="2"/>
    <n v="30"/>
    <m/>
    <m/>
    <m/>
    <m/>
    <m/>
    <m/>
  </r>
  <r>
    <x v="7"/>
    <x v="4"/>
    <n v="13.5"/>
    <n v="0"/>
    <n v="13.5"/>
    <n v="7121"/>
    <n v="5774"/>
    <n v="4397"/>
    <n v="61.746945653700301"/>
    <n v="7121"/>
    <n v="5774"/>
    <n v="4397"/>
    <n v="61.746945653700301"/>
    <n v="51"/>
    <n v="3"/>
    <n v="54"/>
    <n v="28"/>
    <n v="23"/>
    <n v="2"/>
    <n v="1"/>
    <n v="30"/>
    <n v="24"/>
  </r>
  <r>
    <x v="7"/>
    <x v="5"/>
    <n v="13.5"/>
    <n v="0"/>
    <n v="13.5"/>
    <n v="5731"/>
    <n v="6046"/>
    <n v="4076"/>
    <n v="67.416473701620902"/>
    <n v="5731"/>
    <n v="6046"/>
    <n v="4076"/>
    <n v="67.416473701620902"/>
    <n v="51"/>
    <n v="3"/>
    <n v="54"/>
    <n v="28"/>
    <n v="23"/>
    <n v="2"/>
    <n v="1"/>
    <n v="30"/>
    <n v="24"/>
  </r>
  <r>
    <x v="7"/>
    <x v="6"/>
    <n v="13.5"/>
    <n v="0"/>
    <n v="13.5"/>
    <n v="5772"/>
    <n v="4169"/>
    <n v="3788"/>
    <n v="65.627165627165596"/>
    <n v="5772"/>
    <n v="4169"/>
    <n v="3788"/>
    <n v="65.627165627165596"/>
    <n v="51"/>
    <n v="3"/>
    <n v="54"/>
    <n v="28"/>
    <n v="23"/>
    <n v="2"/>
    <n v="1"/>
    <n v="30"/>
    <n v="24"/>
  </r>
  <r>
    <x v="7"/>
    <x v="7"/>
    <n v="13.5"/>
    <n v="0"/>
    <n v="13.5"/>
    <n v="6213"/>
    <n v="3960"/>
    <n v="3852"/>
    <n v="61.999034282955101"/>
    <n v="6213"/>
    <n v="3960"/>
    <n v="3852"/>
    <n v="61.999034282955101"/>
    <n v="51"/>
    <n v="3"/>
    <n v="54"/>
    <n v="28"/>
    <n v="23"/>
    <n v="2"/>
    <n v="1"/>
    <n v="30"/>
    <n v="24"/>
  </r>
  <r>
    <x v="7"/>
    <x v="8"/>
    <n v="13.5"/>
    <n v="0"/>
    <n v="13.5"/>
    <n v="5772"/>
    <n v="4169"/>
    <n v="3788"/>
    <n v="65.627165627165596"/>
    <n v="5772"/>
    <n v="4169"/>
    <n v="3788"/>
    <n v="65.627165627165596"/>
    <n v="51"/>
    <n v="3"/>
    <n v="54"/>
    <n v="28"/>
    <n v="23"/>
    <n v="2"/>
    <n v="1"/>
    <n v="30"/>
    <n v="24"/>
  </r>
  <r>
    <x v="8"/>
    <x v="0"/>
    <n v="5"/>
    <n v="0"/>
    <n v="5"/>
    <n v="6635"/>
    <n v="5776"/>
    <n v="5579"/>
    <n v="84.084400904295407"/>
    <n v="6635"/>
    <n v="5776"/>
    <n v="5579"/>
    <n v="84.084400904295407"/>
    <n v="17"/>
    <n v="19"/>
    <n v="36"/>
    <m/>
    <m/>
    <m/>
    <m/>
    <m/>
    <m/>
  </r>
  <r>
    <x v="8"/>
    <x v="1"/>
    <n v="5"/>
    <n v="0"/>
    <n v="5"/>
    <n v="6236"/>
    <n v="6446"/>
    <n v="5616"/>
    <n v="87.123797704002499"/>
    <n v="6236"/>
    <n v="6446"/>
    <n v="5616"/>
    <n v="87.123797704002499"/>
    <n v="16"/>
    <n v="18"/>
    <n v="34"/>
    <m/>
    <m/>
    <m/>
    <m/>
    <n v="0"/>
    <n v="0"/>
  </r>
  <r>
    <x v="8"/>
    <x v="2"/>
    <n v="5"/>
    <n v="0"/>
    <n v="5"/>
    <n v="6165"/>
    <n v="6517"/>
    <n v="5489"/>
    <n v="84.225870799447605"/>
    <n v="6165"/>
    <n v="6517"/>
    <n v="5489"/>
    <n v="84.225870799447605"/>
    <n v="18"/>
    <n v="18"/>
    <n v="36"/>
    <m/>
    <m/>
    <m/>
    <m/>
    <n v="0"/>
    <n v="0"/>
  </r>
  <r>
    <x v="8"/>
    <x v="3"/>
    <n v="5"/>
    <n v="0"/>
    <n v="5"/>
    <n v="6474"/>
    <n v="6858"/>
    <n v="5840"/>
    <n v="85.156022163896196"/>
    <n v="6474"/>
    <n v="6858"/>
    <n v="5840"/>
    <n v="85.156022163896196"/>
    <n v="18"/>
    <n v="18"/>
    <n v="36"/>
    <m/>
    <m/>
    <m/>
    <m/>
    <m/>
    <m/>
  </r>
  <r>
    <x v="8"/>
    <x v="4"/>
    <n v="5"/>
    <n v="0"/>
    <n v="5"/>
    <n v="6354"/>
    <n v="6429"/>
    <n v="5367"/>
    <n v="83.481101259916002"/>
    <n v="6354"/>
    <n v="6429"/>
    <n v="5367"/>
    <n v="83.481101259916002"/>
    <n v="18"/>
    <n v="18"/>
    <n v="36"/>
    <n v="18"/>
    <m/>
    <n v="18"/>
    <m/>
    <n v="36"/>
    <n v="0"/>
  </r>
  <r>
    <x v="8"/>
    <x v="5"/>
    <n v="5"/>
    <n v="0"/>
    <n v="5"/>
    <n v="6135"/>
    <n v="6881"/>
    <n v="5713"/>
    <n v="83.025723005377102"/>
    <n v="6135"/>
    <n v="6881"/>
    <n v="5713"/>
    <n v="83.025723005377102"/>
    <n v="18"/>
    <n v="19"/>
    <n v="37"/>
    <n v="18"/>
    <m/>
    <n v="19"/>
    <m/>
    <n v="37"/>
    <n v="0"/>
  </r>
  <r>
    <x v="8"/>
    <x v="6"/>
    <n v="5"/>
    <n v="0"/>
    <n v="5"/>
    <n v="5891"/>
    <n v="7206"/>
    <n v="5643"/>
    <n v="78.309741881765206"/>
    <n v="5891"/>
    <n v="7206"/>
    <n v="5643"/>
    <n v="78.309741881765206"/>
    <n v="18"/>
    <n v="20"/>
    <n v="38"/>
    <n v="18"/>
    <n v="0"/>
    <n v="20"/>
    <n v="0"/>
    <n v="38"/>
    <n v="0"/>
  </r>
  <r>
    <x v="8"/>
    <x v="7"/>
    <n v="5"/>
    <n v="0"/>
    <n v="5"/>
    <n v="6495"/>
    <n v="7112"/>
    <n v="5876"/>
    <n v="82.620922384701899"/>
    <n v="6495"/>
    <n v="7112"/>
    <n v="5876"/>
    <n v="82.620922384701899"/>
    <n v="18"/>
    <n v="20"/>
    <n v="38"/>
    <n v="18"/>
    <n v="0"/>
    <n v="20"/>
    <n v="0"/>
    <n v="38"/>
    <n v="0"/>
  </r>
  <r>
    <x v="8"/>
    <x v="8"/>
    <n v="5"/>
    <n v="0"/>
    <n v="5"/>
    <n v="6418"/>
    <n v="7643"/>
    <n v="6111"/>
    <n v="79.955514850189701"/>
    <n v="6418"/>
    <n v="7643"/>
    <n v="6111"/>
    <n v="79.955514850189701"/>
    <n v="18"/>
    <n v="21"/>
    <n v="39"/>
    <n v="18"/>
    <n v="0"/>
    <n v="21"/>
    <n v="0"/>
    <n v="39"/>
    <n v="0"/>
  </r>
  <r>
    <x v="9"/>
    <x v="0"/>
    <n v="22"/>
    <n v="0"/>
    <n v="22"/>
    <n v="50739"/>
    <n v="59146"/>
    <n v="45843"/>
    <n v="77.508200047340495"/>
    <n v="50739"/>
    <n v="59146"/>
    <n v="45843"/>
    <n v="77.508200047340495"/>
    <n v="89"/>
    <n v="68"/>
    <n v="157"/>
    <m/>
    <m/>
    <m/>
    <m/>
    <m/>
    <m/>
  </r>
  <r>
    <x v="9"/>
    <x v="1"/>
    <n v="22"/>
    <n v="0"/>
    <n v="22"/>
    <n v="46645"/>
    <n v="60936"/>
    <n v="47467"/>
    <n v="77.896481554417704"/>
    <n v="46645"/>
    <n v="60936"/>
    <n v="47467"/>
    <n v="77.896481554417704"/>
    <n v="89"/>
    <n v="68"/>
    <n v="157"/>
    <m/>
    <m/>
    <m/>
    <m/>
    <m/>
    <m/>
  </r>
  <r>
    <x v="9"/>
    <x v="2"/>
    <n v="22.5"/>
    <n v="0"/>
    <n v="22.5"/>
    <n v="44168"/>
    <n v="57221"/>
    <n v="45399"/>
    <n v="79.339752887925798"/>
    <n v="44168"/>
    <n v="57221"/>
    <n v="45399"/>
    <n v="79.339752887925798"/>
    <n v="89"/>
    <n v="68"/>
    <n v="157"/>
    <m/>
    <m/>
    <m/>
    <m/>
    <m/>
    <m/>
  </r>
  <r>
    <x v="9"/>
    <x v="3"/>
    <n v="22.5"/>
    <n v="0"/>
    <n v="22.5"/>
    <n v="47848"/>
    <n v="65612"/>
    <n v="51085"/>
    <n v="77.859233067121906"/>
    <n v="47848"/>
    <n v="65612"/>
    <n v="51085"/>
    <n v="77.859233067121906"/>
    <n v="89"/>
    <n v="73"/>
    <n v="162"/>
    <m/>
    <m/>
    <m/>
    <m/>
    <m/>
    <m/>
  </r>
  <r>
    <x v="9"/>
    <x v="4"/>
    <n v="22.5"/>
    <n v="0"/>
    <n v="22.5"/>
    <n v="50790"/>
    <n v="62827"/>
    <n v="48506"/>
    <n v="77.205659986948305"/>
    <n v="50790"/>
    <n v="62827"/>
    <n v="48506"/>
    <n v="77.205659986948305"/>
    <n v="89"/>
    <n v="76"/>
    <n v="165"/>
    <n v="89"/>
    <n v="0"/>
    <n v="76"/>
    <n v="0"/>
    <n v="165"/>
    <n v="0"/>
  </r>
  <r>
    <x v="9"/>
    <x v="5"/>
    <n v="22.5"/>
    <n v="0"/>
    <n v="22.5"/>
    <n v="42657"/>
    <n v="64724"/>
    <n v="46553"/>
    <n v="71.925406340769996"/>
    <n v="42657"/>
    <n v="64724"/>
    <n v="46553"/>
    <n v="71.925406340769996"/>
    <n v="89"/>
    <n v="79"/>
    <n v="168"/>
    <n v="89"/>
    <n v="0"/>
    <n v="79"/>
    <n v="0"/>
    <n v="168"/>
    <n v="0"/>
  </r>
  <r>
    <x v="9"/>
    <x v="6"/>
    <n v="22.5"/>
    <n v="0"/>
    <n v="22.5"/>
    <n v="46485"/>
    <n v="64241"/>
    <n v="49137"/>
    <n v="76.488535359038593"/>
    <n v="46485"/>
    <n v="64241"/>
    <n v="49137"/>
    <n v="76.488535359038593"/>
    <n v="89"/>
    <n v="79"/>
    <n v="168"/>
    <n v="89"/>
    <m/>
    <n v="79"/>
    <m/>
    <n v="168"/>
    <n v="0"/>
  </r>
  <r>
    <x v="9"/>
    <x v="7"/>
    <n v="22.5"/>
    <n v="0"/>
    <n v="22.5"/>
    <n v="53628"/>
    <n v="64385"/>
    <n v="50758"/>
    <n v="78.835132406616495"/>
    <n v="53628"/>
    <n v="64385"/>
    <n v="50758"/>
    <n v="78.835132406616495"/>
    <n v="89"/>
    <n v="85"/>
    <n v="174"/>
    <n v="89"/>
    <m/>
    <n v="85"/>
    <m/>
    <n v="174"/>
    <n v="0"/>
  </r>
  <r>
    <x v="9"/>
    <x v="8"/>
    <n v="22.5"/>
    <n v="0"/>
    <n v="22.5"/>
    <n v="40933"/>
    <n v="57724"/>
    <n v="44339"/>
    <n v="76.812071235534603"/>
    <n v="40933"/>
    <n v="57724"/>
    <n v="44339"/>
    <n v="76.812071235534603"/>
    <n v="89"/>
    <n v="85"/>
    <n v="174"/>
    <n v="89"/>
    <m/>
    <n v="85"/>
    <m/>
    <n v="174"/>
    <n v="0"/>
  </r>
  <r>
    <x v="10"/>
    <x v="0"/>
    <n v="120"/>
    <n v="0"/>
    <n v="120"/>
    <n v="366300"/>
    <n v="463400"/>
    <n v="372933"/>
    <n v="80.477557186016398"/>
    <n v="372821"/>
    <n v="474504"/>
    <n v="382344"/>
    <n v="80.577613676596997"/>
    <n v="670"/>
    <n v="444"/>
    <n v="1114"/>
    <m/>
    <m/>
    <m/>
    <m/>
    <n v="0"/>
    <n v="0"/>
  </r>
  <r>
    <x v="10"/>
    <x v="1"/>
    <n v="120"/>
    <n v="0"/>
    <n v="120"/>
    <n v="365600"/>
    <n v="486400"/>
    <n v="390250"/>
    <n v="80.232319078947398"/>
    <n v="374807"/>
    <n v="497443"/>
    <n v="401997"/>
    <n v="80.8126760251928"/>
    <n v="668"/>
    <n v="448"/>
    <n v="1116"/>
    <m/>
    <m/>
    <m/>
    <m/>
    <n v="0"/>
    <n v="0"/>
  </r>
  <r>
    <x v="10"/>
    <x v="2"/>
    <n v="121"/>
    <n v="0"/>
    <n v="121"/>
    <n v="345800"/>
    <n v="464200"/>
    <n v="377442"/>
    <n v="81.310211115898298"/>
    <n v="353211"/>
    <n v="476537"/>
    <n v="387905"/>
    <n v="81.4008146271958"/>
    <n v="2703"/>
    <n v="2074"/>
    <n v="4777"/>
    <m/>
    <m/>
    <m/>
    <m/>
    <n v="0"/>
    <n v="0"/>
  </r>
  <r>
    <x v="10"/>
    <x v="3"/>
    <n v="121"/>
    <n v="0"/>
    <n v="121"/>
    <n v="362000"/>
    <n v="488900"/>
    <n v="398908"/>
    <n v="81.592963796277402"/>
    <n v="362123"/>
    <n v="499249"/>
    <n v="403095"/>
    <n v="80.740271888376299"/>
    <n v="2703"/>
    <n v="1965"/>
    <n v="4668"/>
    <m/>
    <m/>
    <m/>
    <m/>
    <n v="0"/>
    <n v="0"/>
  </r>
  <r>
    <x v="10"/>
    <x v="4"/>
    <n v="121"/>
    <n v="0"/>
    <n v="121"/>
    <n v="381700"/>
    <n v="454300"/>
    <n v="375033"/>
    <n v="82.551837992515999"/>
    <n v="382079"/>
    <n v="464393"/>
    <n v="383778"/>
    <n v="82.640780545787706"/>
    <n v="2700"/>
    <n v="1990"/>
    <n v="4690"/>
    <n v="678"/>
    <n v="2022"/>
    <n v="466"/>
    <n v="1524"/>
    <n v="1144"/>
    <n v="3546"/>
  </r>
  <r>
    <x v="10"/>
    <x v="5"/>
    <n v="121"/>
    <n v="0"/>
    <n v="121"/>
    <n v="321000"/>
    <n v="473200"/>
    <n v="350892"/>
    <n v="74.153000845308497"/>
    <n v="337036"/>
    <n v="488171"/>
    <n v="368188"/>
    <n v="75.421932068885695"/>
    <n v="2704"/>
    <n v="2008"/>
    <n v="4712"/>
    <n v="681"/>
    <n v="2023"/>
    <n v="469"/>
    <n v="1539"/>
    <n v="1150"/>
    <n v="3562"/>
  </r>
  <r>
    <x v="10"/>
    <x v="6"/>
    <n v="121"/>
    <n v="0"/>
    <n v="121"/>
    <n v="302500"/>
    <n v="436400"/>
    <n v="338375"/>
    <n v="77.537809349220893"/>
    <n v="325442"/>
    <n v="468394"/>
    <n v="366201"/>
    <n v="78.182256817978001"/>
    <n v="2699"/>
    <n v="2005"/>
    <n v="4704"/>
    <n v="682"/>
    <n v="2017"/>
    <n v="472"/>
    <n v="1533"/>
    <n v="1154"/>
    <n v="3550"/>
  </r>
  <r>
    <x v="10"/>
    <x v="7"/>
    <n v="121"/>
    <n v="0"/>
    <n v="121"/>
    <n v="316800"/>
    <n v="464900"/>
    <n v="348392"/>
    <n v="74.939126693912698"/>
    <n v="333664"/>
    <n v="485601"/>
    <n v="365720"/>
    <n v="75.312859734638096"/>
    <n v="2682"/>
    <n v="2032"/>
    <n v="4714"/>
    <n v="682"/>
    <n v="2000"/>
    <n v="480"/>
    <n v="1552"/>
    <n v="1162"/>
    <n v="3552"/>
  </r>
  <r>
    <x v="10"/>
    <x v="8"/>
    <n v="121"/>
    <n v="0"/>
    <n v="121"/>
    <n v="309900"/>
    <n v="446400"/>
    <n v="347292"/>
    <n v="77.798387096774206"/>
    <n v="312057"/>
    <n v="462119"/>
    <n v="356665"/>
    <n v="77.180336666529598"/>
    <n v="2681"/>
    <n v="2043"/>
    <n v="4724"/>
    <n v="680"/>
    <n v="2001"/>
    <n v="482"/>
    <n v="1561"/>
    <n v="1162"/>
    <n v="3562"/>
  </r>
  <r>
    <x v="11"/>
    <x v="0"/>
    <n v="45"/>
    <n v="0"/>
    <n v="45"/>
    <n v="58082"/>
    <n v="49771"/>
    <n v="46852"/>
    <n v="80.6652663475776"/>
    <n v="58707"/>
    <n v="50481"/>
    <n v="47702"/>
    <n v="81.254364896860693"/>
    <n v="219"/>
    <n v="135"/>
    <n v="354"/>
    <m/>
    <m/>
    <m/>
    <m/>
    <m/>
    <m/>
  </r>
  <r>
    <x v="11"/>
    <x v="1"/>
    <n v="45"/>
    <n v="0"/>
    <n v="45"/>
    <n v="57281"/>
    <n v="50903"/>
    <n v="48680"/>
    <n v="84.984549850735803"/>
    <n v="58446"/>
    <n v="52489"/>
    <n v="49834"/>
    <n v="85.2650309687575"/>
    <n v="210"/>
    <n v="140"/>
    <n v="350"/>
    <m/>
    <m/>
    <m/>
    <m/>
    <m/>
    <m/>
  </r>
  <r>
    <x v="11"/>
    <x v="2"/>
    <n v="45"/>
    <n v="0"/>
    <n v="45"/>
    <n v="51563"/>
    <n v="47569"/>
    <n v="45765"/>
    <n v="88.755502976940804"/>
    <n v="52841"/>
    <n v="48824"/>
    <n v="47013"/>
    <n v="88.970685641831196"/>
    <n v="211"/>
    <n v="136"/>
    <n v="347"/>
    <m/>
    <m/>
    <m/>
    <m/>
    <m/>
    <m/>
  </r>
  <r>
    <x v="11"/>
    <x v="3"/>
    <n v="45"/>
    <n v="0"/>
    <n v="45"/>
    <n v="55379"/>
    <n v="53565"/>
    <n v="48744"/>
    <n v="88.018924140919793"/>
    <n v="56739"/>
    <n v="54925"/>
    <n v="50086"/>
    <n v="88.274379174817994"/>
    <n v="211"/>
    <n v="151"/>
    <n v="362"/>
    <m/>
    <m/>
    <m/>
    <m/>
    <m/>
    <m/>
  </r>
  <r>
    <x v="11"/>
    <x v="4"/>
    <n v="45"/>
    <n v="0"/>
    <n v="45"/>
    <n v="56139"/>
    <n v="50107"/>
    <n v="47039"/>
    <n v="83.790234952528493"/>
    <n v="56140"/>
    <n v="50661"/>
    <n v="47335"/>
    <n v="84.315995724973305"/>
    <n v="210"/>
    <n v="161"/>
    <n v="371"/>
    <n v="210"/>
    <m/>
    <n v="161"/>
    <m/>
    <n v="371"/>
    <n v="0"/>
  </r>
  <r>
    <x v="11"/>
    <x v="5"/>
    <n v="45"/>
    <n v="0"/>
    <n v="45"/>
    <n v="53614"/>
    <n v="56416"/>
    <n v="48753"/>
    <n v="86.416973908111203"/>
    <n v="53614"/>
    <n v="57070"/>
    <n v="48994"/>
    <n v="85.8489574207114"/>
    <n v="209"/>
    <n v="167"/>
    <n v="376"/>
    <n v="209"/>
    <m/>
    <n v="167"/>
    <m/>
    <n v="376"/>
    <n v="0"/>
  </r>
  <r>
    <x v="11"/>
    <x v="6"/>
    <n v="45"/>
    <n v="0"/>
    <n v="45"/>
    <n v="53209"/>
    <n v="56207"/>
    <n v="49141"/>
    <n v="87.428612094578995"/>
    <n v="53209"/>
    <n v="56635"/>
    <n v="49393"/>
    <n v="87.212854242076503"/>
    <n v="210"/>
    <n v="169"/>
    <n v="379"/>
    <n v="210"/>
    <m/>
    <n v="169"/>
    <m/>
    <n v="379"/>
    <n v="0"/>
  </r>
  <r>
    <x v="11"/>
    <x v="7"/>
    <n v="45"/>
    <n v="0"/>
    <n v="45"/>
    <n v="56623"/>
    <n v="55417"/>
    <n v="50786"/>
    <n v="89.691468131324697"/>
    <n v="56623"/>
    <n v="55886"/>
    <n v="50979"/>
    <n v="90.032319022305401"/>
    <n v="212"/>
    <n v="175"/>
    <n v="387"/>
    <n v="212"/>
    <m/>
    <n v="175"/>
    <m/>
    <n v="387"/>
    <n v="0"/>
  </r>
  <r>
    <x v="11"/>
    <x v="8"/>
    <n v="45"/>
    <n v="0"/>
    <n v="45"/>
    <n v="55743"/>
    <n v="59417"/>
    <n v="50456"/>
    <n v="84.918457680461799"/>
    <n v="55743"/>
    <n v="59958"/>
    <n v="50725"/>
    <n v="84.600887287768103"/>
    <n v="214"/>
    <n v="177"/>
    <n v="391"/>
    <n v="214"/>
    <m/>
    <n v="177"/>
    <m/>
    <n v="391"/>
    <n v="0"/>
  </r>
  <r>
    <x v="12"/>
    <x v="0"/>
    <n v="65"/>
    <n v="1830"/>
    <n v="1895"/>
    <n v="104241"/>
    <n v="109042"/>
    <n v="98216"/>
    <n v="90.071715485776096"/>
    <n v="125776"/>
    <n v="130839"/>
    <n v="119973"/>
    <n v="91.695136771146196"/>
    <n v="292"/>
    <n v="121"/>
    <n v="413"/>
    <m/>
    <m/>
    <m/>
    <m/>
    <m/>
    <m/>
  </r>
  <r>
    <x v="12"/>
    <x v="1"/>
    <n v="65"/>
    <n v="1830"/>
    <n v="1895"/>
    <n v="100852"/>
    <n v="111491"/>
    <n v="97961"/>
    <n v="87.864491304230796"/>
    <n v="119486"/>
    <n v="133810"/>
    <n v="119630"/>
    <n v="89.402884687243102"/>
    <n v="286"/>
    <n v="120"/>
    <n v="406"/>
    <m/>
    <m/>
    <m/>
    <m/>
    <m/>
    <m/>
  </r>
  <r>
    <x v="12"/>
    <x v="2"/>
    <n v="65"/>
    <n v="1830"/>
    <n v="1895"/>
    <n v="108530"/>
    <n v="106278"/>
    <n v="96377"/>
    <n v="88.802174513959301"/>
    <n v="130556"/>
    <n v="128532"/>
    <n v="117864"/>
    <n v="90.278501179570398"/>
    <n v="286"/>
    <n v="122"/>
    <n v="408"/>
    <m/>
    <m/>
    <m/>
    <m/>
    <m/>
    <m/>
  </r>
  <r>
    <x v="12"/>
    <x v="3"/>
    <n v="65"/>
    <n v="1830"/>
    <n v="1895"/>
    <n v="104331"/>
    <n v="109941"/>
    <n v="102382"/>
    <n v="93.124494046806902"/>
    <n v="126443"/>
    <n v="132420"/>
    <n v="124295"/>
    <n v="93.864219906358599"/>
    <n v="292"/>
    <n v="121"/>
    <n v="413"/>
    <m/>
    <m/>
    <m/>
    <m/>
    <m/>
    <m/>
  </r>
  <r>
    <x v="12"/>
    <x v="4"/>
    <n v="65"/>
    <n v="1830"/>
    <n v="1895"/>
    <n v="111736"/>
    <n v="111366"/>
    <n v="102695"/>
    <n v="91.908605999856803"/>
    <n v="147101"/>
    <n v="134255"/>
    <n v="126596"/>
    <n v="86.060597820545098"/>
    <n v="295"/>
    <n v="142"/>
    <n v="437"/>
    <n v="295"/>
    <m/>
    <n v="142"/>
    <m/>
    <n v="437"/>
    <n v="0"/>
  </r>
  <r>
    <x v="12"/>
    <x v="5"/>
    <n v="65"/>
    <n v="1830"/>
    <n v="1895"/>
    <n v="105535"/>
    <n v="118142"/>
    <n v="103698"/>
    <n v="87.774034636285194"/>
    <n v="125014"/>
    <n v="141230"/>
    <n v="122442"/>
    <n v="86.696877433973"/>
    <n v="291"/>
    <n v="152"/>
    <n v="443"/>
    <n v="291"/>
    <m/>
    <n v="152"/>
    <m/>
    <n v="443"/>
    <n v="0"/>
  </r>
  <r>
    <x v="12"/>
    <x v="6"/>
    <n v="65"/>
    <n v="1830"/>
    <n v="1895"/>
    <n v="106961"/>
    <n v="113385"/>
    <n v="99828"/>
    <n v="88.043391983066499"/>
    <n v="120172"/>
    <n v="136773"/>
    <n v="124236"/>
    <n v="90.833717181022607"/>
    <n v="291"/>
    <n v="162"/>
    <n v="453"/>
    <n v="291"/>
    <m/>
    <n v="162"/>
    <m/>
    <n v="453"/>
    <n v="0"/>
  </r>
  <r>
    <x v="12"/>
    <x v="7"/>
    <n v="65"/>
    <n v="1830"/>
    <n v="1895"/>
    <n v="108883"/>
    <n v="110240"/>
    <n v="100881"/>
    <n v="91.510341074020303"/>
    <n v="128954"/>
    <n v="133488"/>
    <n v="123199"/>
    <n v="92.292191058372296"/>
    <n v="293"/>
    <n v="165"/>
    <n v="458"/>
    <n v="293"/>
    <m/>
    <n v="165"/>
    <m/>
    <n v="458"/>
    <n v="0"/>
  </r>
  <r>
    <x v="12"/>
    <x v="8"/>
    <n v="65"/>
    <n v="1830"/>
    <n v="1895"/>
    <n v="91609"/>
    <n v="103806"/>
    <n v="89464"/>
    <n v="86.183842937787801"/>
    <n v="91657"/>
    <n v="111451"/>
    <n v="94073"/>
    <n v="84.407497465253797"/>
    <n v="282"/>
    <n v="169"/>
    <n v="451"/>
    <n v="282"/>
    <m/>
    <n v="169"/>
    <m/>
    <n v="451"/>
    <n v="0"/>
  </r>
  <r>
    <x v="13"/>
    <x v="0"/>
    <n v="326"/>
    <n v="461"/>
    <n v="787"/>
    <n v="579652"/>
    <n v="652447"/>
    <n v="544886"/>
    <n v="83.514216480419094"/>
    <n v="580394"/>
    <n v="657134"/>
    <n v="548702"/>
    <n v="83.499255859535495"/>
    <n v="1946"/>
    <n v="1386"/>
    <n v="3332"/>
    <m/>
    <m/>
    <m/>
    <m/>
    <m/>
    <m/>
  </r>
  <r>
    <x v="13"/>
    <x v="1"/>
    <n v="337"/>
    <n v="450"/>
    <n v="787"/>
    <n v="545666"/>
    <n v="684688"/>
    <n v="561442"/>
    <n v="81.9996845278433"/>
    <n v="547061"/>
    <n v="691875"/>
    <n v="569043"/>
    <n v="82.246504065040696"/>
    <n v="1955"/>
    <n v="1711"/>
    <n v="3666"/>
    <m/>
    <m/>
    <m/>
    <m/>
    <m/>
    <m/>
  </r>
  <r>
    <x v="13"/>
    <x v="2"/>
    <n v="336.82"/>
    <n v="450.63"/>
    <n v="787.45"/>
    <n v="530953"/>
    <n v="626506"/>
    <n v="513334"/>
    <n v="81.936006997538698"/>
    <n v="536483"/>
    <n v="641592"/>
    <n v="525275"/>
    <n v="81.870565717776998"/>
    <n v="1971"/>
    <n v="1767"/>
    <n v="3738"/>
    <m/>
    <m/>
    <m/>
    <m/>
    <m/>
    <m/>
  </r>
  <r>
    <x v="13"/>
    <x v="3"/>
    <n v="336.82"/>
    <n v="450.63"/>
    <n v="787.45"/>
    <n v="561289"/>
    <n v="696639"/>
    <n v="561023"/>
    <n v="80.532815418028605"/>
    <n v="562816"/>
    <n v="703479"/>
    <n v="569415"/>
    <n v="80.9427147079017"/>
    <n v="1949"/>
    <n v="1836"/>
    <n v="3785"/>
    <m/>
    <m/>
    <m/>
    <m/>
    <m/>
    <m/>
  </r>
  <r>
    <x v="13"/>
    <x v="4"/>
    <n v="337"/>
    <n v="451"/>
    <n v="788"/>
    <n v="565125"/>
    <n v="648618"/>
    <n v="534745"/>
    <n v="82.443749633836902"/>
    <n v="567311"/>
    <n v="656633"/>
    <n v="537649"/>
    <n v="81.879680125732307"/>
    <n v="1967"/>
    <n v="1856"/>
    <n v="3823"/>
    <n v="1967"/>
    <m/>
    <n v="1856"/>
    <m/>
    <n v="3823"/>
    <n v="0"/>
  </r>
  <r>
    <x v="13"/>
    <x v="5"/>
    <n v="337"/>
    <n v="451"/>
    <n v="788"/>
    <n v="562955"/>
    <n v="750598"/>
    <n v="562300"/>
    <n v="74.913602221162293"/>
    <n v="563602"/>
    <n v="756056"/>
    <n v="565125"/>
    <n v="74.746447353106106"/>
    <n v="1935"/>
    <n v="1932"/>
    <n v="3867"/>
    <n v="1935"/>
    <m/>
    <n v="1932"/>
    <m/>
    <n v="3867"/>
    <n v="0"/>
  </r>
  <r>
    <x v="13"/>
    <x v="6"/>
    <n v="337"/>
    <n v="451"/>
    <n v="788"/>
    <n v="541382"/>
    <n v="711257"/>
    <n v="561614"/>
    <n v="78.960769454641607"/>
    <n v="541913"/>
    <n v="720003"/>
    <n v="564516"/>
    <n v="78.404673313861196"/>
    <n v="1949"/>
    <n v="1970"/>
    <n v="3919"/>
    <n v="1949"/>
    <m/>
    <n v="1970"/>
    <m/>
    <n v="3919"/>
    <n v="0"/>
  </r>
  <r>
    <x v="13"/>
    <x v="7"/>
    <n v="302"/>
    <n v="445"/>
    <n v="747"/>
    <n v="586033"/>
    <n v="700859"/>
    <n v="577284"/>
    <n v="82.368065473939794"/>
    <n v="586677"/>
    <n v="707403"/>
    <n v="580185"/>
    <n v="82.016191619204307"/>
    <n v="1960"/>
    <n v="1993"/>
    <n v="3953"/>
    <n v="1960"/>
    <m/>
    <n v="1993"/>
    <m/>
    <n v="3953"/>
    <n v="0"/>
  </r>
  <r>
    <x v="13"/>
    <x v="8"/>
    <n v="302"/>
    <n v="445"/>
    <n v="747"/>
    <n v="574176"/>
    <n v="696474"/>
    <n v="571166"/>
    <n v="82.008230027251599"/>
    <n v="574780"/>
    <n v="701339"/>
    <n v="574184"/>
    <n v="81.869680710754693"/>
    <n v="1973"/>
    <n v="2040"/>
    <n v="4013"/>
    <n v="1973"/>
    <m/>
    <n v="2040"/>
    <m/>
    <n v="4013"/>
    <n v="0"/>
  </r>
  <r>
    <x v="14"/>
    <x v="0"/>
    <n v="190"/>
    <n v="891"/>
    <n v="1081"/>
    <n v="536001"/>
    <n v="597434"/>
    <n v="518349"/>
    <n v="86.762554524851296"/>
    <n v="548096"/>
    <n v="612072"/>
    <n v="530855"/>
    <n v="86.7308094472546"/>
    <n v="2098"/>
    <n v="1438"/>
    <n v="3536"/>
    <m/>
    <m/>
    <m/>
    <m/>
    <m/>
    <m/>
  </r>
  <r>
    <x v="14"/>
    <x v="1"/>
    <n v="190"/>
    <n v="891"/>
    <n v="1081"/>
    <n v="525695"/>
    <n v="652181"/>
    <n v="533972"/>
    <n v="81.874816960322406"/>
    <n v="539355"/>
    <n v="667561"/>
    <n v="547658"/>
    <n v="82.038645157521202"/>
    <n v="2085"/>
    <n v="1482"/>
    <n v="3567"/>
    <m/>
    <m/>
    <m/>
    <m/>
    <n v="0"/>
    <n v="0"/>
  </r>
  <r>
    <x v="14"/>
    <x v="2"/>
    <n v="190"/>
    <n v="907"/>
    <n v="1097"/>
    <n v="504958"/>
    <n v="600013"/>
    <n v="504491"/>
    <n v="84.080011599748701"/>
    <n v="519425"/>
    <n v="615867"/>
    <n v="519331"/>
    <n v="84.325187093966704"/>
    <n v="2098"/>
    <n v="1516"/>
    <n v="3614"/>
    <m/>
    <m/>
    <m/>
    <m/>
    <n v="0"/>
    <n v="0"/>
  </r>
  <r>
    <x v="14"/>
    <x v="3"/>
    <n v="190"/>
    <n v="918"/>
    <n v="1108"/>
    <n v="517076"/>
    <n v="661435"/>
    <n v="540537"/>
    <n v="81.721862314513103"/>
    <n v="533279"/>
    <n v="678716"/>
    <n v="555776"/>
    <n v="81.886385469032703"/>
    <n v="2089"/>
    <n v="1537"/>
    <n v="3626"/>
    <m/>
    <m/>
    <m/>
    <m/>
    <n v="0"/>
    <n v="0"/>
  </r>
  <r>
    <x v="14"/>
    <x v="4"/>
    <n v="190"/>
    <n v="918"/>
    <n v="1108"/>
    <n v="536418"/>
    <n v="613761"/>
    <n v="509915"/>
    <n v="83.080384710009298"/>
    <n v="552277"/>
    <n v="632237"/>
    <n v="525421"/>
    <n v="83.105069776049206"/>
    <n v="2082"/>
    <n v="1546"/>
    <n v="3628"/>
    <n v="2082"/>
    <m/>
    <n v="1546"/>
    <m/>
    <n v="3628"/>
    <n v="0"/>
  </r>
  <r>
    <x v="14"/>
    <x v="5"/>
    <n v="190"/>
    <n v="918"/>
    <n v="1108"/>
    <n v="514433"/>
    <n v="669485"/>
    <n v="518863"/>
    <n v="77.501811093601802"/>
    <n v="529934"/>
    <n v="689325"/>
    <n v="240626"/>
    <n v="34.907481956986899"/>
    <n v="2080"/>
    <n v="1567"/>
    <n v="3647"/>
    <n v="2080"/>
    <m/>
    <n v="1567"/>
    <m/>
    <n v="3647"/>
    <n v="0"/>
  </r>
  <r>
    <x v="14"/>
    <x v="6"/>
    <n v="190"/>
    <n v="918"/>
    <n v="1108"/>
    <n v="501399"/>
    <n v="637155"/>
    <n v="515683"/>
    <n v="80.9352512340011"/>
    <n v="519022"/>
    <n v="654639"/>
    <n v="530289"/>
    <n v="81.004798064276699"/>
    <n v="2074"/>
    <n v="1583"/>
    <n v="3657"/>
    <n v="2074"/>
    <m/>
    <n v="1583"/>
    <m/>
    <n v="3657"/>
    <n v="0"/>
  </r>
  <r>
    <x v="14"/>
    <x v="7"/>
    <n v="193"/>
    <n v="915"/>
    <n v="1108"/>
    <n v="523340"/>
    <n v="645698"/>
    <n v="530252"/>
    <n v="82.120743753271697"/>
    <n v="529177"/>
    <n v="659252"/>
    <n v="538455"/>
    <n v="81.676657787917193"/>
    <n v="2069"/>
    <n v="1605"/>
    <n v="3674"/>
    <n v="2069"/>
    <m/>
    <n v="1605"/>
    <m/>
    <n v="3674"/>
    <n v="0"/>
  </r>
  <r>
    <x v="14"/>
    <x v="8"/>
    <n v="203"/>
    <n v="905"/>
    <n v="1108"/>
    <n v="505869"/>
    <n v="650546"/>
    <n v="537837"/>
    <n v="82.6747070921964"/>
    <n v="514409"/>
    <n v="668619"/>
    <n v="550423"/>
    <n v="82.322368942551705"/>
    <n v="2081"/>
    <n v="1607"/>
    <n v="3688"/>
    <n v="2081"/>
    <m/>
    <n v="1607"/>
    <m/>
    <n v="3688"/>
    <n v="0"/>
  </r>
  <r>
    <x v="15"/>
    <x v="0"/>
    <n v="129"/>
    <n v="0"/>
    <n v="129"/>
    <n v="183025"/>
    <n v="232753"/>
    <n v="182512"/>
    <n v="78.414456526876094"/>
    <n v="191819"/>
    <n v="243253"/>
    <n v="192182"/>
    <n v="79.004986577760604"/>
    <n v="820"/>
    <n v="396"/>
    <n v="1216"/>
    <m/>
    <m/>
    <m/>
    <m/>
    <m/>
    <m/>
  </r>
  <r>
    <x v="15"/>
    <x v="1"/>
    <n v="128.84"/>
    <n v="0"/>
    <n v="128.84"/>
    <n v="186181"/>
    <n v="254218"/>
    <n v="190899"/>
    <n v="75.092637028062498"/>
    <n v="194256"/>
    <n v="266099"/>
    <n v="201770"/>
    <n v="75.825162815343205"/>
    <n v="820"/>
    <n v="375"/>
    <n v="1195"/>
    <m/>
    <m/>
    <m/>
    <m/>
    <m/>
    <m/>
  </r>
  <r>
    <x v="15"/>
    <x v="2"/>
    <n v="129.9"/>
    <n v="0"/>
    <n v="129.9"/>
    <n v="178720"/>
    <n v="228192"/>
    <n v="184785"/>
    <n v="80.977860748843099"/>
    <n v="187835"/>
    <n v="243243"/>
    <n v="197491"/>
    <n v="81.190825635270102"/>
    <n v="836"/>
    <n v="400"/>
    <n v="1236"/>
    <m/>
    <m/>
    <m/>
    <m/>
    <m/>
    <m/>
  </r>
  <r>
    <x v="15"/>
    <x v="3"/>
    <n v="132"/>
    <n v="0"/>
    <n v="132"/>
    <n v="167556"/>
    <n v="231782"/>
    <n v="184558"/>
    <n v="79.625682753621902"/>
    <n v="175104"/>
    <n v="245646"/>
    <n v="197338"/>
    <n v="80.334302207241294"/>
    <n v="835"/>
    <n v="408"/>
    <n v="1243"/>
    <m/>
    <m/>
    <m/>
    <m/>
    <m/>
    <m/>
  </r>
  <r>
    <x v="15"/>
    <x v="4"/>
    <n v="132"/>
    <n v="0"/>
    <n v="132"/>
    <n v="194207"/>
    <n v="229174"/>
    <n v="190625"/>
    <n v="83.179156448811796"/>
    <n v="199783"/>
    <n v="247159"/>
    <n v="201353"/>
    <n v="81.466990884410393"/>
    <n v="1882"/>
    <n v="1201"/>
    <n v="3083"/>
    <n v="594"/>
    <n v="1288"/>
    <n v="386"/>
    <n v="815"/>
    <n v="980"/>
    <n v="2103"/>
  </r>
  <r>
    <x v="15"/>
    <x v="5"/>
    <n v="132"/>
    <n v="0"/>
    <n v="132"/>
    <n v="180772"/>
    <n v="252034"/>
    <n v="188191"/>
    <n v="74.668893879397203"/>
    <n v="186330"/>
    <n v="267227"/>
    <n v="197470"/>
    <n v="73.895976080261306"/>
    <n v="1809"/>
    <n v="1234"/>
    <n v="3043"/>
    <n v="593"/>
    <n v="1216"/>
    <n v="399"/>
    <n v="835"/>
    <n v="992"/>
    <n v="2051"/>
  </r>
  <r>
    <x v="15"/>
    <x v="6"/>
    <n v="134"/>
    <n v="0"/>
    <n v="134"/>
    <n v="185841"/>
    <n v="245240"/>
    <n v="195447"/>
    <n v="79.696215951720802"/>
    <n v="191115"/>
    <n v="259161"/>
    <n v="205389"/>
    <n v="79.251507750008699"/>
    <n v="1696"/>
    <n v="1519"/>
    <n v="3215"/>
    <n v="594"/>
    <n v="1102"/>
    <n v="403"/>
    <n v="1116"/>
    <n v="997"/>
    <n v="2218"/>
  </r>
  <r>
    <x v="15"/>
    <x v="7"/>
    <n v="135"/>
    <n v="0"/>
    <n v="135"/>
    <n v="182718"/>
    <n v="248595"/>
    <n v="196815"/>
    <n v="79.170940686658994"/>
    <n v="190731"/>
    <n v="257571"/>
    <n v="206112"/>
    <n v="80.021430984078194"/>
    <n v="1686"/>
    <n v="1585"/>
    <n v="3271"/>
    <n v="584"/>
    <n v="1102"/>
    <n v="420"/>
    <n v="1165"/>
    <n v="1004"/>
    <n v="2267"/>
  </r>
  <r>
    <x v="15"/>
    <x v="8"/>
    <n v="135"/>
    <n v="0"/>
    <n v="135"/>
    <n v="187448"/>
    <n v="248285"/>
    <n v="196832"/>
    <n v="79.276637734861097"/>
    <n v="192099"/>
    <n v="261684"/>
    <n v="206629"/>
    <n v="78.961266260069394"/>
    <n v="1665"/>
    <n v="1601"/>
    <n v="3266"/>
    <n v="581"/>
    <n v="1084"/>
    <n v="415"/>
    <n v="1186"/>
    <n v="996"/>
    <n v="2270"/>
  </r>
  <r>
    <x v="16"/>
    <x v="0"/>
    <n v="66"/>
    <n v="38"/>
    <n v="104"/>
    <n v="78040"/>
    <n v="109044"/>
    <n v="81985"/>
    <n v="75.1852463225854"/>
    <n v="80881"/>
    <n v="121804"/>
    <n v="86518"/>
    <n v="71.030508029293003"/>
    <n v="188"/>
    <n v="260"/>
    <n v="448"/>
    <m/>
    <m/>
    <m/>
    <m/>
    <m/>
    <m/>
  </r>
  <r>
    <x v="16"/>
    <x v="1"/>
    <n v="66"/>
    <n v="38"/>
    <n v="104"/>
    <n v="73781"/>
    <n v="119448"/>
    <n v="85849"/>
    <n v="71.871441966378697"/>
    <n v="77694"/>
    <n v="129367"/>
    <n v="93150"/>
    <n v="72.004452449233597"/>
    <n v="186"/>
    <n v="263"/>
    <n v="449"/>
    <m/>
    <m/>
    <m/>
    <m/>
    <m/>
    <m/>
  </r>
  <r>
    <x v="16"/>
    <x v="2"/>
    <n v="62"/>
    <n v="30.8"/>
    <n v="92.8"/>
    <n v="73110"/>
    <n v="109252"/>
    <n v="80453"/>
    <n v="73.639841833559103"/>
    <n v="74955"/>
    <n v="118783"/>
    <n v="87052"/>
    <n v="73.286581413165194"/>
    <n v="190"/>
    <n v="265"/>
    <n v="455"/>
    <m/>
    <m/>
    <m/>
    <m/>
    <m/>
    <m/>
  </r>
  <r>
    <x v="16"/>
    <x v="3"/>
    <n v="62"/>
    <n v="30.8"/>
    <n v="92.8"/>
    <n v="74064"/>
    <n v="126059"/>
    <n v="89194"/>
    <n v="70.755757224791594"/>
    <n v="77295"/>
    <n v="131760"/>
    <n v="94644"/>
    <n v="71.830601092896202"/>
    <n v="188"/>
    <n v="269"/>
    <n v="457"/>
    <m/>
    <m/>
    <m/>
    <m/>
    <m/>
    <m/>
  </r>
  <r>
    <x v="16"/>
    <x v="4"/>
    <n v="62"/>
    <n v="30.8"/>
    <n v="92.8"/>
    <n v="74088"/>
    <n v="120116"/>
    <n v="85194"/>
    <n v="70.926437776815703"/>
    <n v="81221"/>
    <n v="126191"/>
    <n v="89888"/>
    <n v="71.231704321227298"/>
    <n v="611"/>
    <n v="1005"/>
    <n v="1616"/>
    <n v="183"/>
    <n v="428"/>
    <n v="273"/>
    <n v="732"/>
    <n v="456"/>
    <n v="1160"/>
  </r>
  <r>
    <x v="16"/>
    <x v="5"/>
    <n v="74.25"/>
    <n v="18.55"/>
    <n v="92.8"/>
    <n v="75038"/>
    <n v="126420"/>
    <n v="58747"/>
    <n v="46.469704160734103"/>
    <n v="76578"/>
    <n v="131809"/>
    <n v="89554"/>
    <n v="67.942249770501206"/>
    <n v="609"/>
    <n v="1004"/>
    <n v="1613"/>
    <n v="181"/>
    <n v="428"/>
    <n v="274"/>
    <n v="730"/>
    <n v="455"/>
    <n v="1158"/>
  </r>
  <r>
    <x v="16"/>
    <x v="6"/>
    <n v="74.25"/>
    <n v="18.55"/>
    <n v="92.8"/>
    <n v="71939"/>
    <n v="123024"/>
    <n v="87623"/>
    <n v="71.224313955000696"/>
    <n v="76329"/>
    <n v="129868"/>
    <n v="91881"/>
    <n v="70.749530292296797"/>
    <n v="608"/>
    <n v="1007"/>
    <n v="1615"/>
    <n v="181"/>
    <n v="427"/>
    <n v="273"/>
    <n v="734"/>
    <n v="454"/>
    <n v="1161"/>
  </r>
  <r>
    <x v="16"/>
    <x v="7"/>
    <n v="74.25"/>
    <n v="18.55"/>
    <n v="92.8"/>
    <n v="80413"/>
    <n v="122714"/>
    <n v="85600"/>
    <n v="69.755692097071204"/>
    <n v="83064"/>
    <n v="135570"/>
    <n v="92578"/>
    <n v="68.287969314745098"/>
    <n v="607"/>
    <n v="1015"/>
    <n v="1622"/>
    <n v="181"/>
    <n v="426"/>
    <n v="277"/>
    <n v="738"/>
    <n v="458"/>
    <n v="1164"/>
  </r>
  <r>
    <x v="16"/>
    <x v="8"/>
    <n v="74.25"/>
    <n v="18.55"/>
    <n v="92.8"/>
    <n v="71522"/>
    <n v="120561"/>
    <n v="86593"/>
    <n v="71.825051218885093"/>
    <n v="75529"/>
    <n v="127840"/>
    <n v="91624"/>
    <n v="71.670838548185202"/>
    <n v="605"/>
    <n v="1086"/>
    <n v="1691"/>
    <n v="180"/>
    <n v="425"/>
    <n v="336"/>
    <n v="750"/>
    <n v="516"/>
    <n v="1175"/>
  </r>
  <r>
    <x v="17"/>
    <x v="0"/>
    <n v="45"/>
    <n v="0"/>
    <n v="45"/>
    <n v="96322"/>
    <n v="104538"/>
    <n v="70043"/>
    <n v="67.002429738468294"/>
    <n v="96419"/>
    <n v="105104"/>
    <n v="70345"/>
    <n v="66.928946567209593"/>
    <n v="165"/>
    <n v="95"/>
    <n v="260"/>
    <m/>
    <m/>
    <m/>
    <m/>
    <m/>
    <m/>
  </r>
  <r>
    <x v="17"/>
    <x v="1"/>
    <n v="45"/>
    <n v="0"/>
    <n v="45"/>
    <n v="93467"/>
    <n v="107476"/>
    <n v="70008"/>
    <n v="65.138263426253303"/>
    <n v="93467"/>
    <n v="108369"/>
    <n v="70307"/>
    <n v="64.877409591303802"/>
    <n v="165"/>
    <n v="95"/>
    <n v="260"/>
    <m/>
    <m/>
    <m/>
    <m/>
    <m/>
    <m/>
  </r>
  <r>
    <x v="17"/>
    <x v="2"/>
    <n v="45"/>
    <n v="0"/>
    <n v="45"/>
    <n v="93753"/>
    <n v="104450"/>
    <n v="92668"/>
    <n v="88.719961704164703"/>
    <n v="93753"/>
    <n v="105557"/>
    <n v="93382"/>
    <n v="88.465947308089497"/>
    <n v="165"/>
    <n v="97"/>
    <n v="262"/>
    <m/>
    <m/>
    <m/>
    <m/>
    <m/>
    <m/>
  </r>
  <r>
    <x v="17"/>
    <x v="3"/>
    <n v="43.8"/>
    <n v="0"/>
    <n v="43.8"/>
    <n v="96254"/>
    <n v="108689"/>
    <n v="96922"/>
    <n v="89.173697430282701"/>
    <n v="96254"/>
    <n v="111693"/>
    <n v="98647"/>
    <n v="88.319769367820697"/>
    <n v="166"/>
    <n v="95"/>
    <n v="261"/>
    <m/>
    <m/>
    <m/>
    <m/>
    <m/>
    <m/>
  </r>
  <r>
    <x v="17"/>
    <x v="4"/>
    <n v="43.42"/>
    <n v="0"/>
    <n v="43.42"/>
    <n v="99067"/>
    <n v="103142"/>
    <n v="94289"/>
    <n v="91.416687673304807"/>
    <n v="101309"/>
    <n v="106254"/>
    <n v="95965"/>
    <n v="90.316599845652902"/>
    <n v="165"/>
    <n v="96"/>
    <n v="261"/>
    <n v="165"/>
    <m/>
    <n v="96"/>
    <m/>
    <n v="261"/>
    <n v="0"/>
  </r>
  <r>
    <x v="17"/>
    <x v="5"/>
    <n v="44.12"/>
    <n v="0"/>
    <n v="44.12"/>
    <n v="94353"/>
    <n v="116734"/>
    <n v="93153"/>
    <n v="79.799372933335604"/>
    <n v="95812"/>
    <n v="118829"/>
    <n v="94706"/>
    <n v="79.6993999781198"/>
    <n v="166"/>
    <n v="97"/>
    <n v="263"/>
    <n v="166"/>
    <m/>
    <n v="97"/>
    <m/>
    <n v="263"/>
    <n v="0"/>
  </r>
  <r>
    <x v="17"/>
    <x v="6"/>
    <n v="43.42"/>
    <n v="0"/>
    <n v="43.42"/>
    <n v="96904"/>
    <n v="106448"/>
    <n v="93041"/>
    <n v="87.405117991883401"/>
    <n v="97799"/>
    <n v="108576"/>
    <n v="94711"/>
    <n v="87.230142941349797"/>
    <n v="166"/>
    <n v="100"/>
    <n v="266"/>
    <n v="166"/>
    <m/>
    <n v="100"/>
    <m/>
    <n v="266"/>
    <n v="0"/>
  </r>
  <r>
    <x v="17"/>
    <x v="7"/>
    <n v="43.42"/>
    <n v="0"/>
    <n v="43.42"/>
    <n v="93384"/>
    <n v="107738"/>
    <n v="93416"/>
    <n v="86.706640182665396"/>
    <n v="93411"/>
    <n v="108662"/>
    <n v="94720"/>
    <n v="87.169387642414094"/>
    <n v="160"/>
    <n v="127"/>
    <n v="287"/>
    <n v="160"/>
    <m/>
    <n v="127"/>
    <m/>
    <n v="287"/>
    <n v="0"/>
  </r>
  <r>
    <x v="17"/>
    <x v="8"/>
    <n v="43.42"/>
    <n v="0"/>
    <n v="43.42"/>
    <n v="94472"/>
    <n v="110318"/>
    <n v="94985"/>
    <n v="86.101089577403499"/>
    <n v="94597"/>
    <n v="112424"/>
    <n v="96648"/>
    <n v="85.967409094143605"/>
    <n v="160"/>
    <n v="131"/>
    <n v="291"/>
    <n v="160"/>
    <m/>
    <n v="131"/>
    <m/>
    <n v="291"/>
    <n v="0"/>
  </r>
  <r>
    <x v="18"/>
    <x v="0"/>
    <n v="26"/>
    <n v="0"/>
    <n v="26"/>
    <n v="16796"/>
    <n v="12502"/>
    <n v="12354"/>
    <n v="73.553226958799698"/>
    <n v="16796"/>
    <n v="12610"/>
    <n v="12388"/>
    <n v="73.755656108597293"/>
    <n v="66"/>
    <n v="10"/>
    <n v="76"/>
    <m/>
    <m/>
    <m/>
    <m/>
    <m/>
    <m/>
  </r>
  <r>
    <x v="18"/>
    <x v="1"/>
    <n v="32.200000000000003"/>
    <n v="0"/>
    <n v="32.200000000000003"/>
    <n v="15953"/>
    <n v="12674"/>
    <n v="12105"/>
    <n v="75.879144988403397"/>
    <n v="15953"/>
    <n v="12793"/>
    <n v="12141"/>
    <n v="76.104807873127299"/>
    <n v="69"/>
    <n v="11"/>
    <n v="80"/>
    <m/>
    <m/>
    <m/>
    <m/>
    <m/>
    <m/>
  </r>
  <r>
    <x v="18"/>
    <x v="2"/>
    <n v="32.200000000000003"/>
    <n v="0"/>
    <n v="32.200000000000003"/>
    <n v="15025"/>
    <n v="12240"/>
    <n v="11968"/>
    <n v="79.653910149750402"/>
    <n v="15025"/>
    <n v="12359"/>
    <n v="12006"/>
    <n v="79.906821963394293"/>
    <n v="71"/>
    <n v="10"/>
    <n v="81"/>
    <m/>
    <m/>
    <m/>
    <m/>
    <m/>
    <m/>
  </r>
  <r>
    <x v="18"/>
    <x v="3"/>
    <n v="32.200000000000003"/>
    <n v="0"/>
    <n v="32.200000000000003"/>
    <n v="15430"/>
    <n v="12548"/>
    <n v="12273"/>
    <n v="79.539857420609195"/>
    <n v="15430"/>
    <n v="12626"/>
    <n v="12307"/>
    <n v="79.760207388204805"/>
    <n v="71"/>
    <n v="10"/>
    <n v="81"/>
    <m/>
    <m/>
    <m/>
    <m/>
    <m/>
    <m/>
  </r>
  <r>
    <x v="18"/>
    <x v="4"/>
    <n v="32"/>
    <n v="0"/>
    <n v="32"/>
    <n v="16574"/>
    <n v="11585"/>
    <n v="12220"/>
    <n v="73.729938457825497"/>
    <n v="16574"/>
    <n v="11651"/>
    <n v="12233"/>
    <n v="73.808374562567906"/>
    <n v="71"/>
    <n v="10"/>
    <n v="81"/>
    <n v="71"/>
    <m/>
    <n v="10"/>
    <m/>
    <n v="81"/>
    <n v="0"/>
  </r>
  <r>
    <x v="18"/>
    <x v="5"/>
    <n v="32"/>
    <n v="0"/>
    <n v="32"/>
    <n v="14489"/>
    <n v="12297"/>
    <n v="11713"/>
    <n v="80.840637725170794"/>
    <n v="14489"/>
    <n v="12356"/>
    <n v="11728"/>
    <n v="80.944164538615496"/>
    <n v="71"/>
    <n v="10"/>
    <n v="81"/>
    <n v="71"/>
    <m/>
    <n v="10"/>
    <m/>
    <n v="81"/>
    <n v="0"/>
  </r>
  <r>
    <x v="18"/>
    <x v="6"/>
    <n v="32"/>
    <n v="0"/>
    <n v="32"/>
    <n v="15555"/>
    <n v="13111"/>
    <n v="12021"/>
    <n v="77.2806171648987"/>
    <n v="15555"/>
    <n v="13196"/>
    <n v="12049"/>
    <n v="77.460623593699793"/>
    <n v="71"/>
    <n v="10"/>
    <n v="81"/>
    <n v="71"/>
    <m/>
    <n v="10"/>
    <m/>
    <n v="81"/>
    <n v="0"/>
  </r>
  <r>
    <x v="18"/>
    <x v="7"/>
    <n v="32"/>
    <n v="0"/>
    <n v="32"/>
    <n v="15248"/>
    <n v="13154"/>
    <n v="12441"/>
    <n v="81.591028331584496"/>
    <n v="15248"/>
    <n v="13246"/>
    <n v="12467"/>
    <n v="81.761542497376695"/>
    <n v="71"/>
    <n v="10"/>
    <n v="81"/>
    <n v="71"/>
    <m/>
    <n v="10"/>
    <m/>
    <n v="81"/>
    <n v="0"/>
  </r>
  <r>
    <x v="18"/>
    <x v="8"/>
    <n v="32"/>
    <n v="0"/>
    <n v="32"/>
    <n v="14643"/>
    <n v="12629"/>
    <n v="12291"/>
    <n v="83.937717680803104"/>
    <n v="14643"/>
    <n v="12690"/>
    <n v="12319"/>
    <n v="84.128935327460198"/>
    <n v="71"/>
    <n v="12"/>
    <n v="83"/>
    <n v="71"/>
    <m/>
    <n v="12"/>
    <m/>
    <n v="83"/>
    <n v="0"/>
  </r>
  <r>
    <x v="19"/>
    <x v="0"/>
    <n v="178"/>
    <n v="458"/>
    <n v="636"/>
    <n v="432348"/>
    <n v="513892"/>
    <n v="429924"/>
    <n v="83.6603800020238"/>
    <n v="439210"/>
    <n v="529460"/>
    <n v="435307"/>
    <n v="82.2171646583311"/>
    <n v="1459"/>
    <n v="757"/>
    <n v="2216"/>
    <m/>
    <m/>
    <m/>
    <m/>
    <m/>
    <m/>
  </r>
  <r>
    <x v="19"/>
    <x v="1"/>
    <n v="178"/>
    <n v="458"/>
    <n v="636"/>
    <n v="405684"/>
    <n v="521802"/>
    <n v="423547"/>
    <n v="81.170060674355398"/>
    <n v="421322"/>
    <n v="545232"/>
    <n v="436752"/>
    <n v="80.103882384012707"/>
    <n v="1465"/>
    <n v="765"/>
    <n v="2230"/>
    <m/>
    <m/>
    <m/>
    <m/>
    <m/>
    <m/>
  </r>
  <r>
    <x v="19"/>
    <x v="2"/>
    <n v="178"/>
    <n v="458"/>
    <n v="636"/>
    <n v="392675"/>
    <n v="478599"/>
    <n v="398538"/>
    <n v="83.271799564980299"/>
    <n v="413556"/>
    <n v="505527"/>
    <n v="421583"/>
    <n v="83.394754385027895"/>
    <n v="1249"/>
    <n v="745"/>
    <n v="1994"/>
    <m/>
    <m/>
    <m/>
    <m/>
    <m/>
    <m/>
  </r>
  <r>
    <x v="19"/>
    <x v="3"/>
    <n v="178"/>
    <n v="458"/>
    <n v="636"/>
    <n v="399825"/>
    <n v="518065"/>
    <n v="426910"/>
    <n v="82.404717554746995"/>
    <n v="412146"/>
    <n v="539085"/>
    <n v="444039"/>
    <n v="82.369014162887098"/>
    <n v="1249"/>
    <n v="771"/>
    <n v="2020"/>
    <m/>
    <m/>
    <m/>
    <m/>
    <m/>
    <m/>
  </r>
  <r>
    <x v="19"/>
    <x v="4"/>
    <n v="178"/>
    <n v="458"/>
    <n v="636"/>
    <n v="424480"/>
    <n v="486133"/>
    <n v="407815"/>
    <n v="83.889593999995896"/>
    <n v="438891"/>
    <n v="509596"/>
    <n v="425202"/>
    <n v="83.439037983029706"/>
    <n v="1253"/>
    <n v="785"/>
    <n v="2038"/>
    <n v="1253"/>
    <n v="0"/>
    <n v="785"/>
    <n v="0"/>
    <n v="2038"/>
    <n v="0"/>
  </r>
  <r>
    <x v="19"/>
    <x v="5"/>
    <n v="178"/>
    <n v="458"/>
    <n v="636"/>
    <n v="389200"/>
    <n v="535133"/>
    <n v="414359"/>
    <n v="77.431031164215199"/>
    <n v="401495"/>
    <n v="558272"/>
    <n v="432088"/>
    <n v="77.397397684282893"/>
    <n v="1254"/>
    <n v="810"/>
    <n v="2064"/>
    <n v="1254"/>
    <m/>
    <n v="810"/>
    <m/>
    <n v="2064"/>
    <n v="0"/>
  </r>
  <r>
    <x v="19"/>
    <x v="6"/>
    <n v="178"/>
    <n v="458"/>
    <n v="636"/>
    <n v="395470"/>
    <n v="532058"/>
    <n v="421655"/>
    <n v="79.249818628796106"/>
    <n v="408800"/>
    <n v="558981"/>
    <n v="439184"/>
    <n v="78.568681225301006"/>
    <n v="1280"/>
    <n v="833"/>
    <n v="2113"/>
    <n v="1280"/>
    <n v="0"/>
    <n v="833"/>
    <n v="0"/>
    <n v="2113"/>
    <n v="0"/>
  </r>
  <r>
    <x v="19"/>
    <x v="7"/>
    <n v="178"/>
    <n v="458"/>
    <n v="636"/>
    <n v="402991"/>
    <n v="518646"/>
    <n v="420566"/>
    <n v="81.089220778720005"/>
    <n v="404366"/>
    <n v="537429"/>
    <n v="427976"/>
    <n v="79.633960951120997"/>
    <n v="1275"/>
    <n v="853"/>
    <n v="2128"/>
    <n v="1275"/>
    <n v="0"/>
    <n v="853"/>
    <n v="0"/>
    <n v="2128"/>
    <n v="0"/>
  </r>
  <r>
    <x v="19"/>
    <x v="8"/>
    <n v="178"/>
    <n v="458"/>
    <n v="636"/>
    <n v="406112"/>
    <n v="534195"/>
    <n v="433809"/>
    <n v="81.207985847864506"/>
    <n v="407096"/>
    <n v="546978"/>
    <n v="441040"/>
    <n v="80.632127800386897"/>
    <n v="1220"/>
    <n v="879"/>
    <n v="2099"/>
    <n v="1220"/>
    <m/>
    <n v="879"/>
    <m/>
    <n v="2099"/>
    <n v="0"/>
  </r>
  <r>
    <x v="20"/>
    <x v="0"/>
    <n v="290"/>
    <n v="120"/>
    <n v="410"/>
    <n v="185132"/>
    <n v="141509"/>
    <n v="140150"/>
    <n v="75.702741827452797"/>
    <n v="186099"/>
    <n v="147888"/>
    <n v="142644"/>
    <n v="76.649525252688093"/>
    <n v="753"/>
    <n v="248"/>
    <n v="1001"/>
    <m/>
    <m/>
    <m/>
    <m/>
    <m/>
    <m/>
  </r>
  <r>
    <x v="20"/>
    <x v="1"/>
    <n v="290"/>
    <n v="120"/>
    <n v="410"/>
    <n v="171316"/>
    <n v="140955"/>
    <n v="142551"/>
    <n v="83.209390833313904"/>
    <n v="171799"/>
    <n v="147687"/>
    <n v="146787"/>
    <n v="85.441125966973004"/>
    <n v="751"/>
    <n v="250"/>
    <n v="1001"/>
    <m/>
    <m/>
    <m/>
    <m/>
    <m/>
    <m/>
  </r>
  <r>
    <x v="20"/>
    <x v="2"/>
    <n v="290"/>
    <n v="120"/>
    <n v="410"/>
    <n v="163611"/>
    <n v="128786"/>
    <n v="133003"/>
    <n v="81.292211403878696"/>
    <n v="168072"/>
    <n v="134834"/>
    <n v="136293"/>
    <n v="81.092031986291602"/>
    <n v="754"/>
    <n v="251"/>
    <n v="1005"/>
    <m/>
    <m/>
    <m/>
    <m/>
    <m/>
    <m/>
  </r>
  <r>
    <x v="20"/>
    <x v="3"/>
    <n v="290"/>
    <n v="120"/>
    <n v="410"/>
    <n v="167806"/>
    <n v="137254"/>
    <n v="136258"/>
    <n v="81.1997187228109"/>
    <n v="174577"/>
    <n v="143939"/>
    <n v="140614"/>
    <n v="80.545547237035805"/>
    <n v="756"/>
    <n v="253"/>
    <n v="1009"/>
    <m/>
    <m/>
    <m/>
    <m/>
    <m/>
    <m/>
  </r>
  <r>
    <x v="20"/>
    <x v="4"/>
    <n v="290"/>
    <n v="120"/>
    <n v="410"/>
    <n v="176843"/>
    <n v="133162"/>
    <n v="135940"/>
    <n v="76.870444405489593"/>
    <n v="178707"/>
    <n v="135277"/>
    <n v="137618"/>
    <n v="77.007615818070903"/>
    <n v="1735"/>
    <n v="823"/>
    <n v="2558"/>
    <n v="762"/>
    <n v="973"/>
    <n v="253"/>
    <n v="570"/>
    <n v="1015"/>
    <n v="1543"/>
  </r>
  <r>
    <x v="20"/>
    <x v="5"/>
    <n v="290"/>
    <n v="120"/>
    <n v="410"/>
    <n v="183537"/>
    <n v="148031"/>
    <n v="136714"/>
    <n v="74.488522750181204"/>
    <n v="188091"/>
    <n v="149995"/>
    <n v="139065"/>
    <n v="73.9349570154872"/>
    <n v="1733"/>
    <n v="832"/>
    <n v="2565"/>
    <n v="759"/>
    <n v="974"/>
    <n v="256"/>
    <n v="576"/>
    <n v="1015"/>
    <n v="1550"/>
  </r>
  <r>
    <x v="20"/>
    <x v="6"/>
    <n v="290"/>
    <n v="120"/>
    <n v="410"/>
    <n v="148673"/>
    <n v="137295"/>
    <n v="131627"/>
    <n v="88.534569155125695"/>
    <n v="149807"/>
    <n v="144581"/>
    <n v="133804"/>
    <n v="89.317588630704805"/>
    <n v="1735"/>
    <n v="841"/>
    <n v="2576"/>
    <n v="761"/>
    <n v="974"/>
    <n v="258"/>
    <n v="583"/>
    <n v="1019"/>
    <n v="1557"/>
  </r>
  <r>
    <x v="20"/>
    <x v="7"/>
    <n v="290"/>
    <n v="120"/>
    <n v="410"/>
    <n v="163773"/>
    <n v="137704"/>
    <n v="133835"/>
    <n v="81.719819506267797"/>
    <n v="167165"/>
    <n v="139475"/>
    <n v="135577"/>
    <n v="81.103699937187798"/>
    <n v="1737"/>
    <n v="810"/>
    <n v="2547"/>
    <n v="769"/>
    <n v="968"/>
    <n v="261"/>
    <n v="549"/>
    <n v="1030"/>
    <n v="1517"/>
  </r>
  <r>
    <x v="20"/>
    <x v="8"/>
    <n v="290"/>
    <n v="120"/>
    <n v="410"/>
    <n v="160661"/>
    <n v="145757"/>
    <n v="135193"/>
    <n v="84.1479886220053"/>
    <n v="161488"/>
    <n v="148334"/>
    <n v="137106"/>
    <n v="84.901664519964299"/>
    <n v="1738"/>
    <n v="816"/>
    <n v="2554"/>
    <n v="769"/>
    <n v="969"/>
    <n v="262"/>
    <n v="554"/>
    <n v="1031"/>
    <n v="1523"/>
  </r>
  <r>
    <x v="21"/>
    <x v="0"/>
    <n v="19"/>
    <n v="50"/>
    <n v="69"/>
    <n v="30907"/>
    <n v="41662"/>
    <n v="21019"/>
    <n v="50.451250540060499"/>
    <n v="30907"/>
    <n v="41784"/>
    <n v="21069"/>
    <n v="50.423607122343498"/>
    <n v="168"/>
    <n v="76"/>
    <n v="244"/>
    <m/>
    <m/>
    <m/>
    <m/>
    <m/>
    <m/>
  </r>
  <r>
    <x v="21"/>
    <x v="1"/>
    <n v="19"/>
    <n v="50"/>
    <n v="69"/>
    <n v="29525"/>
    <n v="43090"/>
    <n v="35106"/>
    <n v="81.471339057785997"/>
    <n v="29525"/>
    <n v="43276"/>
    <n v="35612"/>
    <n v="82.290415010629403"/>
    <n v="167"/>
    <n v="79"/>
    <n v="246"/>
    <m/>
    <m/>
    <m/>
    <m/>
    <m/>
    <m/>
  </r>
  <r>
    <x v="21"/>
    <x v="2"/>
    <n v="19"/>
    <n v="50"/>
    <n v="69"/>
    <n v="32379"/>
    <n v="50033"/>
    <n v="36639"/>
    <n v="73.229668418843602"/>
    <n v="35009"/>
    <n v="52335"/>
    <n v="37002"/>
    <n v="70.702206936084806"/>
    <n v="356"/>
    <n v="321"/>
    <n v="677"/>
    <m/>
    <m/>
    <m/>
    <m/>
    <m/>
    <m/>
  </r>
  <r>
    <x v="21"/>
    <x v="3"/>
    <n v="19"/>
    <n v="50"/>
    <n v="69"/>
    <n v="38760"/>
    <n v="55822"/>
    <n v="42450"/>
    <n v="76.045286804485698"/>
    <n v="41828"/>
    <n v="62118"/>
    <n v="46193"/>
    <n v="74.363308541807498"/>
    <n v="357"/>
    <n v="332"/>
    <n v="689"/>
    <m/>
    <m/>
    <m/>
    <m/>
    <m/>
    <m/>
  </r>
  <r>
    <x v="21"/>
    <x v="4"/>
    <n v="19"/>
    <n v="50"/>
    <n v="69"/>
    <n v="36109"/>
    <n v="55347"/>
    <n v="40541"/>
    <n v="73.248775904746395"/>
    <n v="42947"/>
    <n v="57643"/>
    <n v="43755"/>
    <n v="75.906875075898199"/>
    <n v="356"/>
    <n v="333"/>
    <n v="689"/>
    <n v="167"/>
    <n v="189"/>
    <n v="84"/>
    <n v="249"/>
    <n v="251"/>
    <n v="438"/>
  </r>
  <r>
    <x v="21"/>
    <x v="5"/>
    <n v="19"/>
    <n v="50"/>
    <n v="69"/>
    <n v="40695"/>
    <n v="61540"/>
    <n v="45040"/>
    <n v="73.188170295742594"/>
    <n v="43313"/>
    <n v="64921"/>
    <n v="47390"/>
    <n v="72.996411022627498"/>
    <n v="356"/>
    <n v="335"/>
    <n v="691"/>
    <n v="167"/>
    <n v="189"/>
    <n v="85"/>
    <n v="250"/>
    <n v="252"/>
    <n v="439"/>
  </r>
  <r>
    <x v="21"/>
    <x v="6"/>
    <n v="19"/>
    <n v="50"/>
    <n v="69"/>
    <n v="44735"/>
    <n v="58464"/>
    <n v="45763"/>
    <n v="78.275519978106203"/>
    <n v="46040"/>
    <n v="63552"/>
    <n v="49837"/>
    <n v="78.419247230614303"/>
    <n v="355"/>
    <n v="338"/>
    <n v="693"/>
    <n v="167"/>
    <n v="188"/>
    <n v="85"/>
    <n v="253"/>
    <n v="252"/>
    <n v="441"/>
  </r>
  <r>
    <x v="21"/>
    <x v="7"/>
    <n v="19"/>
    <n v="50"/>
    <n v="69"/>
    <n v="43802"/>
    <n v="56065"/>
    <n v="44733"/>
    <n v="79.787746365825399"/>
    <n v="47163"/>
    <n v="61314"/>
    <n v="49500"/>
    <n v="80.731969860064595"/>
    <n v="355"/>
    <n v="339"/>
    <n v="694"/>
    <n v="167"/>
    <n v="188"/>
    <n v="86"/>
    <n v="253"/>
    <n v="253"/>
    <n v="441"/>
  </r>
  <r>
    <x v="21"/>
    <x v="8"/>
    <n v="19"/>
    <n v="50"/>
    <n v="69"/>
    <n v="46592"/>
    <n v="69436"/>
    <n v="47204"/>
    <n v="67.982026614436293"/>
    <n v="49332"/>
    <n v="75389"/>
    <n v="50828"/>
    <n v="67.420976535038307"/>
    <n v="354"/>
    <n v="345"/>
    <n v="699"/>
    <n v="167"/>
    <n v="187"/>
    <n v="87"/>
    <n v="258"/>
    <n v="254"/>
    <n v="445"/>
  </r>
  <r>
    <x v="22"/>
    <x v="0"/>
    <n v="26"/>
    <n v="255"/>
    <n v="281"/>
    <n v="88688"/>
    <n v="101316"/>
    <n v="86547"/>
    <n v="85.422835485017202"/>
    <n v="88688"/>
    <n v="103016"/>
    <n v="87183"/>
    <n v="84.630542828298502"/>
    <n v="902"/>
    <n v="654"/>
    <n v="1556"/>
    <m/>
    <m/>
    <m/>
    <m/>
    <m/>
    <m/>
  </r>
  <r>
    <x v="22"/>
    <x v="1"/>
    <n v="25.67"/>
    <n v="255.11"/>
    <n v="280.77999999999997"/>
    <n v="82154"/>
    <n v="107531"/>
    <n v="87446"/>
    <n v="81.321665380215904"/>
    <n v="82154"/>
    <n v="109349"/>
    <n v="88305"/>
    <n v="80.755196663892704"/>
    <n v="912"/>
    <n v="701"/>
    <n v="1613"/>
    <m/>
    <m/>
    <m/>
    <m/>
    <m/>
    <m/>
  </r>
  <r>
    <x v="22"/>
    <x v="2"/>
    <n v="25.67"/>
    <n v="253.3"/>
    <n v="278.97000000000003"/>
    <n v="81647"/>
    <n v="95399"/>
    <n v="80762"/>
    <n v="84.6570718770637"/>
    <n v="81647"/>
    <n v="98466"/>
    <n v="81474"/>
    <n v="82.743281945036898"/>
    <n v="921"/>
    <n v="724"/>
    <n v="1645"/>
    <m/>
    <m/>
    <m/>
    <m/>
    <m/>
    <m/>
  </r>
  <r>
    <x v="22"/>
    <x v="3"/>
    <n v="26"/>
    <n v="255"/>
    <n v="281"/>
    <n v="82792"/>
    <n v="104730"/>
    <n v="86370"/>
    <n v="82.469206531079905"/>
    <n v="82792"/>
    <n v="108080"/>
    <n v="87405"/>
    <n v="80.870651369355997"/>
    <n v="912"/>
    <n v="729"/>
    <n v="1641"/>
    <m/>
    <m/>
    <m/>
    <m/>
    <m/>
    <m/>
  </r>
  <r>
    <x v="22"/>
    <x v="4"/>
    <n v="26"/>
    <n v="255"/>
    <n v="281"/>
    <n v="83054"/>
    <n v="99439"/>
    <n v="81867"/>
    <n v="82.328864932269994"/>
    <n v="83063"/>
    <n v="102375"/>
    <n v="82656"/>
    <n v="80.738461538461493"/>
    <n v="932"/>
    <n v="754"/>
    <n v="1686"/>
    <n v="637"/>
    <n v="295"/>
    <n v="266"/>
    <n v="488"/>
    <n v="903"/>
    <n v="783"/>
  </r>
  <r>
    <x v="22"/>
    <x v="5"/>
    <n v="25.67"/>
    <n v="255.11"/>
    <n v="280.77999999999997"/>
    <n v="82464"/>
    <n v="111082"/>
    <n v="85958"/>
    <n v="77.382474208242598"/>
    <n v="82464"/>
    <n v="113233"/>
    <n v="87022"/>
    <n v="76.852154407284104"/>
    <n v="912"/>
    <n v="759"/>
    <n v="1671"/>
    <n v="624"/>
    <n v="288"/>
    <n v="266"/>
    <n v="493"/>
    <n v="890"/>
    <n v="781"/>
  </r>
  <r>
    <x v="22"/>
    <x v="6"/>
    <n v="26"/>
    <n v="255"/>
    <n v="281"/>
    <n v="78898"/>
    <n v="108052"/>
    <n v="84567"/>
    <n v="78.265094584089098"/>
    <n v="79223"/>
    <n v="110959"/>
    <n v="85800"/>
    <n v="77.325859101109401"/>
    <n v="927"/>
    <n v="764"/>
    <n v="1691"/>
    <n v="631"/>
    <n v="296"/>
    <n v="268"/>
    <n v="496"/>
    <n v="899"/>
    <n v="792"/>
  </r>
  <r>
    <x v="22"/>
    <x v="7"/>
    <n v="26"/>
    <n v="255"/>
    <n v="281"/>
    <n v="81510"/>
    <n v="106610"/>
    <n v="85796"/>
    <n v="80.476503142294305"/>
    <n v="81597"/>
    <n v="109964"/>
    <n v="86992"/>
    <n v="79.109526754210506"/>
    <n v="924"/>
    <n v="777"/>
    <n v="1701"/>
    <n v="628"/>
    <n v="296"/>
    <n v="277"/>
    <n v="500"/>
    <n v="905"/>
    <n v="796"/>
  </r>
  <r>
    <x v="22"/>
    <x v="8"/>
    <n v="26"/>
    <n v="251"/>
    <n v="277"/>
    <n v="79571"/>
    <n v="105622"/>
    <n v="85284"/>
    <n v="80.744541856810102"/>
    <n v="79571"/>
    <n v="107809"/>
    <n v="86660"/>
    <n v="80.382899386878606"/>
    <n v="920"/>
    <n v="780"/>
    <n v="1700"/>
    <n v="626"/>
    <n v="294"/>
    <n v="276"/>
    <n v="504"/>
    <n v="902"/>
    <n v="798"/>
  </r>
  <r>
    <x v="23"/>
    <x v="0"/>
    <n v="93"/>
    <n v="0"/>
    <n v="93"/>
    <n v="16408"/>
    <n v="14866"/>
    <n v="13706"/>
    <n v="83.532423208191105"/>
    <n v="16408"/>
    <n v="14868"/>
    <n v="13770"/>
    <n v="83.922476840565594"/>
    <n v="57"/>
    <n v="11"/>
    <n v="68"/>
    <m/>
    <m/>
    <m/>
    <m/>
    <m/>
    <m/>
  </r>
  <r>
    <x v="23"/>
    <x v="1"/>
    <n v="93"/>
    <n v="0"/>
    <n v="93"/>
    <n v="16159"/>
    <n v="12377"/>
    <n v="13350"/>
    <n v="82.6164985457021"/>
    <n v="16159"/>
    <n v="12377"/>
    <n v="13556"/>
    <n v="83.891329909028997"/>
    <n v="57"/>
    <n v="11"/>
    <n v="68"/>
    <m/>
    <m/>
    <m/>
    <m/>
    <m/>
    <m/>
  </r>
  <r>
    <x v="23"/>
    <x v="2"/>
    <n v="93"/>
    <n v="0"/>
    <n v="93"/>
    <n v="15428"/>
    <n v="11797"/>
    <n v="12798"/>
    <n v="82.953072336012397"/>
    <n v="15428"/>
    <n v="13534"/>
    <n v="13230"/>
    <n v="85.753176043557204"/>
    <n v="71"/>
    <n v="16"/>
    <n v="87"/>
    <m/>
    <m/>
    <m/>
    <m/>
    <m/>
    <m/>
  </r>
  <r>
    <x v="23"/>
    <x v="3"/>
    <n v="93"/>
    <n v="0"/>
    <n v="93"/>
    <n v="14732"/>
    <n v="16856"/>
    <n v="12740"/>
    <n v="75.581395348837205"/>
    <n v="14732"/>
    <n v="16856"/>
    <n v="13222"/>
    <n v="78.440911248220203"/>
    <n v="81"/>
    <n v="16"/>
    <n v="97"/>
    <m/>
    <m/>
    <m/>
    <m/>
    <m/>
    <m/>
  </r>
  <r>
    <x v="23"/>
    <x v="4"/>
    <n v="93"/>
    <n v="0"/>
    <n v="93"/>
    <n v="15777"/>
    <n v="12972"/>
    <n v="13296"/>
    <n v="84.274576915763504"/>
    <n v="15777"/>
    <n v="13433"/>
    <n v="13473"/>
    <n v="85.396463205932704"/>
    <n v="81"/>
    <n v="16"/>
    <n v="97"/>
    <n v="64"/>
    <n v="17"/>
    <n v="7"/>
    <n v="9"/>
    <n v="71"/>
    <n v="26"/>
  </r>
  <r>
    <x v="23"/>
    <x v="5"/>
    <n v="93"/>
    <n v="0"/>
    <n v="93"/>
    <n v="14909"/>
    <n v="12667"/>
    <n v="12597"/>
    <n v="84.492588369441293"/>
    <n v="14909"/>
    <n v="12667"/>
    <n v="12890"/>
    <n v="86.457844255147904"/>
    <n v="81"/>
    <n v="16"/>
    <n v="97"/>
    <n v="64"/>
    <n v="17"/>
    <n v="7"/>
    <n v="9"/>
    <n v="71"/>
    <n v="26"/>
  </r>
  <r>
    <x v="23"/>
    <x v="6"/>
    <n v="93"/>
    <n v="0"/>
    <n v="93"/>
    <n v="14926"/>
    <n v="11736"/>
    <n v="12541"/>
    <n v="84.021171110813299"/>
    <n v="15025"/>
    <n v="13267"/>
    <n v="13099"/>
    <n v="87.181364392678901"/>
    <n v="81"/>
    <n v="16"/>
    <n v="97"/>
    <n v="64"/>
    <n v="17"/>
    <n v="7"/>
    <n v="9"/>
    <n v="71"/>
    <n v="26"/>
  </r>
  <r>
    <x v="23"/>
    <x v="7"/>
    <n v="93"/>
    <n v="0"/>
    <n v="93"/>
    <n v="15372"/>
    <n v="12418"/>
    <n v="12662"/>
    <n v="82.370543845953705"/>
    <n v="15372"/>
    <n v="14085"/>
    <n v="14012"/>
    <n v="91.152745251105898"/>
    <n v="81"/>
    <n v="16"/>
    <n v="97"/>
    <n v="64"/>
    <n v="17"/>
    <n v="7"/>
    <n v="9"/>
    <n v="71"/>
    <n v="26"/>
  </r>
  <r>
    <x v="23"/>
    <x v="8"/>
    <n v="93"/>
    <n v="0"/>
    <n v="93"/>
    <n v="15198"/>
    <n v="11914"/>
    <n v="12499"/>
    <n v="82.2410843532044"/>
    <n v="16010"/>
    <n v="15020"/>
    <n v="14258"/>
    <n v="89.056839475327905"/>
    <n v="81"/>
    <n v="16"/>
    <n v="97"/>
    <n v="64"/>
    <n v="17"/>
    <n v="7"/>
    <n v="9"/>
    <n v="71"/>
    <n v="26"/>
  </r>
  <r>
    <x v="24"/>
    <x v="0"/>
    <n v="9"/>
    <n v="0"/>
    <n v="9"/>
    <n v="5587"/>
    <n v="3625"/>
    <n v="3872"/>
    <n v="69.303740826919594"/>
    <n v="5587"/>
    <n v="3625"/>
    <n v="3872"/>
    <n v="69.303740826919594"/>
    <n v="18"/>
    <n v="3"/>
    <n v="21"/>
    <m/>
    <m/>
    <m/>
    <m/>
    <m/>
    <m/>
  </r>
  <r>
    <x v="24"/>
    <x v="1"/>
    <n v="9"/>
    <n v="0"/>
    <n v="9"/>
    <n v="5590"/>
    <n v="3730"/>
    <n v="3922"/>
    <n v="70.161001788908806"/>
    <n v="5590"/>
    <n v="3730"/>
    <n v="392"/>
    <n v="7.0125223613595704"/>
    <n v="18"/>
    <n v="3"/>
    <n v="21"/>
    <m/>
    <m/>
    <m/>
    <m/>
    <m/>
    <m/>
  </r>
  <r>
    <x v="24"/>
    <x v="2"/>
    <n v="9"/>
    <n v="0"/>
    <n v="9"/>
    <n v="5590"/>
    <n v="3883"/>
    <n v="3672"/>
    <n v="65.688729874776399"/>
    <n v="5590"/>
    <n v="3883"/>
    <n v="3672"/>
    <n v="65.688729874776399"/>
    <n v="18"/>
    <n v="3"/>
    <n v="21"/>
    <m/>
    <m/>
    <m/>
    <m/>
    <m/>
    <m/>
  </r>
  <r>
    <x v="24"/>
    <x v="3"/>
    <n v="9"/>
    <n v="0"/>
    <n v="9"/>
    <n v="5467"/>
    <n v="4025"/>
    <n v="3794"/>
    <n v="69.398207426376402"/>
    <n v="5467"/>
    <n v="4025"/>
    <n v="3794"/>
    <n v="69.398207426376402"/>
    <n v="18"/>
    <n v="3"/>
    <n v="21"/>
    <m/>
    <m/>
    <m/>
    <m/>
    <m/>
    <m/>
  </r>
  <r>
    <x v="24"/>
    <x v="4"/>
    <n v="9"/>
    <n v="0"/>
    <n v="9"/>
    <n v="5210"/>
    <n v="3329"/>
    <n v="3694"/>
    <n v="70.902111324376193"/>
    <n v="5210"/>
    <n v="3329"/>
    <n v="3694"/>
    <n v="70.902111324376193"/>
    <n v="18"/>
    <n v="3"/>
    <n v="21"/>
    <n v="18"/>
    <m/>
    <n v="3"/>
    <m/>
    <n v="21"/>
    <n v="0"/>
  </r>
  <r>
    <x v="24"/>
    <x v="5"/>
    <n v="9"/>
    <n v="0"/>
    <n v="9"/>
    <n v="4873"/>
    <n v="3748"/>
    <n v="3714"/>
    <n v="76.2158834393597"/>
    <n v="4873"/>
    <n v="3748"/>
    <n v="3714"/>
    <n v="76.2158834393597"/>
    <n v="18"/>
    <n v="3"/>
    <n v="21"/>
    <n v="18"/>
    <m/>
    <n v="3"/>
    <m/>
    <n v="21"/>
    <n v="0"/>
  </r>
  <r>
    <x v="24"/>
    <x v="6"/>
    <n v="9"/>
    <n v="0"/>
    <n v="9"/>
    <n v="4500"/>
    <n v="3614"/>
    <n v="3574"/>
    <n v="79.422222222222203"/>
    <n v="4500"/>
    <n v="3614"/>
    <n v="3574"/>
    <n v="79.422222222222203"/>
    <n v="18"/>
    <n v="3"/>
    <n v="21"/>
    <n v="18"/>
    <m/>
    <n v="3"/>
    <m/>
    <n v="21"/>
    <n v="0"/>
  </r>
  <r>
    <x v="24"/>
    <x v="7"/>
    <n v="9"/>
    <n v="0"/>
    <n v="9"/>
    <n v="5092"/>
    <n v="3439"/>
    <n v="3631"/>
    <n v="71.307934014139803"/>
    <n v="5092"/>
    <n v="3439"/>
    <n v="3631"/>
    <n v="71.307934014139803"/>
    <n v="18"/>
    <n v="3"/>
    <n v="21"/>
    <n v="18"/>
    <m/>
    <n v="3"/>
    <m/>
    <n v="21"/>
    <n v="0"/>
  </r>
  <r>
    <x v="24"/>
    <x v="8"/>
    <n v="9"/>
    <n v="0"/>
    <n v="9"/>
    <n v="5107"/>
    <n v="3557"/>
    <n v="3712"/>
    <n v="72.684550616800493"/>
    <n v="5107"/>
    <n v="3557"/>
    <n v="3712"/>
    <n v="72.684550616800493"/>
    <n v="18"/>
    <n v="3"/>
    <n v="21"/>
    <n v="18"/>
    <m/>
    <n v="3"/>
    <m/>
    <n v="21"/>
    <n v="0"/>
  </r>
  <r>
    <x v="25"/>
    <x v="0"/>
    <n v="8"/>
    <n v="0"/>
    <n v="8"/>
    <n v="33170"/>
    <n v="28983"/>
    <n v="25440"/>
    <n v="76.695809466385299"/>
    <n v="33265"/>
    <n v="29078"/>
    <n v="25529"/>
    <n v="76.744325868029506"/>
    <n v="57"/>
    <n v="11"/>
    <n v="68"/>
    <m/>
    <m/>
    <m/>
    <m/>
    <m/>
    <m/>
  </r>
  <r>
    <x v="25"/>
    <x v="1"/>
    <n v="8"/>
    <n v="0"/>
    <n v="8"/>
    <n v="30783"/>
    <n v="29664"/>
    <n v="26507"/>
    <n v="86.109216125783703"/>
    <n v="30875"/>
    <n v="29776"/>
    <n v="26605"/>
    <n v="86.17004048583"/>
    <n v="57"/>
    <n v="12"/>
    <n v="69"/>
    <m/>
    <m/>
    <m/>
    <m/>
    <m/>
    <m/>
  </r>
  <r>
    <x v="25"/>
    <x v="2"/>
    <n v="8"/>
    <n v="0"/>
    <n v="8"/>
    <n v="27794"/>
    <n v="25414"/>
    <n v="23955"/>
    <n v="86.187666402820795"/>
    <n v="27873"/>
    <n v="25543"/>
    <n v="24046"/>
    <n v="86.269866896279595"/>
    <n v="57"/>
    <n v="12"/>
    <n v="69"/>
    <m/>
    <m/>
    <m/>
    <m/>
    <m/>
    <m/>
  </r>
  <r>
    <x v="25"/>
    <x v="3"/>
    <n v="8"/>
    <n v="0"/>
    <n v="8"/>
    <n v="28621"/>
    <n v="28259"/>
    <n v="24663"/>
    <n v="86.170993326578397"/>
    <n v="28648"/>
    <n v="28377"/>
    <n v="24753"/>
    <n v="86.403937447640303"/>
    <n v="57"/>
    <n v="13"/>
    <n v="70"/>
    <m/>
    <m/>
    <m/>
    <m/>
    <m/>
    <m/>
  </r>
  <r>
    <x v="25"/>
    <x v="4"/>
    <n v="8"/>
    <n v="0"/>
    <n v="8"/>
    <n v="29923"/>
    <n v="24174"/>
    <n v="23800"/>
    <n v="79.537479530795693"/>
    <n v="29941"/>
    <n v="24267"/>
    <n v="23882"/>
    <n v="79.763534952072405"/>
    <n v="57"/>
    <n v="14"/>
    <n v="71"/>
    <n v="57"/>
    <m/>
    <n v="14"/>
    <m/>
    <n v="71"/>
    <n v="0"/>
  </r>
  <r>
    <x v="25"/>
    <x v="5"/>
    <n v="8"/>
    <n v="0"/>
    <n v="8"/>
    <n v="28169"/>
    <n v="26759"/>
    <n v="23695"/>
    <n v="84.117292058646001"/>
    <n v="28271"/>
    <n v="26888"/>
    <n v="23786"/>
    <n v="84.135686746135605"/>
    <n v="57"/>
    <n v="14"/>
    <n v="71"/>
    <n v="57"/>
    <m/>
    <n v="14"/>
    <m/>
    <n v="71"/>
    <n v="0"/>
  </r>
  <r>
    <x v="25"/>
    <x v="6"/>
    <n v="8"/>
    <n v="0"/>
    <n v="8"/>
    <n v="26503"/>
    <n v="24789"/>
    <n v="23375"/>
    <n v="88.197562540089805"/>
    <n v="26588"/>
    <n v="24881"/>
    <n v="23459"/>
    <n v="88.231533022416102"/>
    <n v="57"/>
    <n v="15"/>
    <n v="72"/>
    <n v="57"/>
    <m/>
    <n v="15"/>
    <m/>
    <n v="72"/>
    <n v="0"/>
  </r>
  <r>
    <x v="25"/>
    <x v="7"/>
    <n v="8"/>
    <n v="0"/>
    <n v="8"/>
    <n v="30865"/>
    <n v="24819"/>
    <n v="22935"/>
    <n v="74.307468005831893"/>
    <n v="30892"/>
    <n v="24927"/>
    <n v="23026"/>
    <n v="74.537096983037699"/>
    <n v="57"/>
    <n v="16"/>
    <n v="73"/>
    <n v="57"/>
    <m/>
    <n v="16"/>
    <m/>
    <n v="73"/>
    <n v="0"/>
  </r>
  <r>
    <x v="25"/>
    <x v="8"/>
    <n v="8"/>
    <n v="0"/>
    <n v="8"/>
    <n v="29094"/>
    <n v="24738"/>
    <n v="23888"/>
    <n v="82.106276208152906"/>
    <n v="29127"/>
    <n v="24843"/>
    <n v="23795"/>
    <n v="81.693960929721598"/>
    <n v="57"/>
    <n v="16"/>
    <n v="73"/>
    <n v="57"/>
    <m/>
    <n v="16"/>
    <m/>
    <n v="73"/>
    <n v="0"/>
  </r>
  <r>
    <x v="26"/>
    <x v="0"/>
    <n v="833"/>
    <n v="961339"/>
    <n v="962172"/>
    <n v="6650096"/>
    <n v="5915270"/>
    <n v="5688241"/>
    <n v="85.536223837971704"/>
    <n v="6817293"/>
    <n v="6113858"/>
    <n v="5891874"/>
    <n v="86.425418417544904"/>
    <n v="114363"/>
    <n v="9630"/>
    <n v="123993"/>
    <m/>
    <m/>
    <m/>
    <m/>
    <m/>
    <m/>
  </r>
  <r>
    <x v="26"/>
    <x v="1"/>
    <n v="1046.3"/>
    <n v="963104"/>
    <n v="964150.3"/>
    <n v="5700641"/>
    <n v="5987200"/>
    <n v="5406290"/>
    <n v="90.297467931587406"/>
    <n v="5923452"/>
    <n v="6212849"/>
    <n v="5659855"/>
    <n v="91.099188150235094"/>
    <n v="115552"/>
    <n v="9606"/>
    <n v="125158"/>
    <m/>
    <m/>
    <m/>
    <m/>
    <m/>
    <m/>
  </r>
  <r>
    <x v="26"/>
    <x v="2"/>
    <n v="989.3"/>
    <n v="960604"/>
    <n v="961593.3"/>
    <n v="5541464"/>
    <n v="5360324"/>
    <n v="4980785"/>
    <n v="89.882114184987898"/>
    <n v="5714379"/>
    <n v="5591466"/>
    <n v="5214465"/>
    <n v="91.251647816849399"/>
    <n v="114310"/>
    <n v="9622"/>
    <n v="123932"/>
    <m/>
    <m/>
    <m/>
    <m/>
    <m/>
    <m/>
  </r>
  <r>
    <x v="26"/>
    <x v="3"/>
    <n v="989.3"/>
    <n v="960604"/>
    <n v="961593.3"/>
    <n v="6004415"/>
    <n v="5714328"/>
    <n v="5347816"/>
    <n v="89.064729869604307"/>
    <n v="6195149"/>
    <n v="6023508"/>
    <n v="5559789"/>
    <n v="89.744233754506993"/>
    <n v="114175"/>
    <n v="9817"/>
    <n v="123992"/>
    <m/>
    <m/>
    <m/>
    <m/>
    <m/>
    <m/>
  </r>
  <r>
    <x v="26"/>
    <x v="4"/>
    <n v="1004"/>
    <n v="960174"/>
    <n v="961178"/>
    <n v="6479182"/>
    <n v="5976813"/>
    <n v="5561480"/>
    <n v="85.836144130539907"/>
    <n v="6664585"/>
    <n v="6232095"/>
    <n v="5797316"/>
    <n v="86.986901660043301"/>
    <n v="113947"/>
    <n v="10009"/>
    <n v="123956"/>
    <n v="113947"/>
    <m/>
    <n v="10009"/>
    <m/>
    <n v="123956"/>
    <n v="0"/>
  </r>
  <r>
    <x v="26"/>
    <x v="5"/>
    <n v="1004.67"/>
    <n v="960153"/>
    <n v="961157.67"/>
    <n v="6375564"/>
    <n v="6700884"/>
    <n v="5776463"/>
    <n v="86.204491825257705"/>
    <n v="6572050"/>
    <n v="6962402"/>
    <n v="6034937"/>
    <n v="86.678950741425197"/>
    <n v="114035"/>
    <n v="10275"/>
    <n v="124310"/>
    <n v="114035"/>
    <m/>
    <n v="10275"/>
    <m/>
    <n v="124310"/>
    <n v="0"/>
  </r>
  <r>
    <x v="26"/>
    <x v="6"/>
    <n v="999.02"/>
    <n v="960155.77"/>
    <n v="961154.79"/>
    <n v="6227989"/>
    <n v="6354683"/>
    <n v="5742235"/>
    <n v="90.362257251856605"/>
    <n v="6419787"/>
    <n v="6572161"/>
    <n v="5974030"/>
    <n v="90.899020885215705"/>
    <n v="114124"/>
    <n v="10432"/>
    <n v="124556"/>
    <n v="114124"/>
    <m/>
    <n v="10432"/>
    <m/>
    <n v="124556"/>
    <n v="0"/>
  </r>
  <r>
    <x v="26"/>
    <x v="7"/>
    <n v="999.02"/>
    <n v="960143.59"/>
    <n v="961142.61"/>
    <n v="6821370"/>
    <n v="6109973"/>
    <n v="5915343"/>
    <n v="86.717814749823006"/>
    <n v="6991352"/>
    <n v="6387332"/>
    <n v="6157175"/>
    <n v="88.068445130498404"/>
    <n v="114165"/>
    <n v="10576"/>
    <n v="124741"/>
    <n v="114165"/>
    <m/>
    <n v="10576"/>
    <m/>
    <n v="124741"/>
    <n v="0"/>
  </r>
  <r>
    <x v="26"/>
    <x v="8"/>
    <n v="1013.18"/>
    <n v="960287.91"/>
    <n v="961301.09"/>
    <n v="6832143"/>
    <n v="6010797"/>
    <n v="6010797"/>
    <n v="87.978208301553394"/>
    <n v="7068973"/>
    <n v="6834891"/>
    <n v="6245083"/>
    <n v="88.3449830689691"/>
    <n v="114205"/>
    <n v="10743"/>
    <n v="124948"/>
    <n v="114205"/>
    <m/>
    <n v="10743"/>
    <m/>
    <n v="124948"/>
    <n v="0"/>
  </r>
  <r>
    <x v="27"/>
    <x v="0"/>
    <n v="454"/>
    <n v="650"/>
    <n v="1104"/>
    <n v="1201968"/>
    <n v="1374915"/>
    <n v="1143884"/>
    <n v="83.196706705505406"/>
    <n v="1215721"/>
    <n v="1405596"/>
    <n v="1163137"/>
    <n v="82.750448919888797"/>
    <n v="2723"/>
    <n v="2849"/>
    <n v="5572"/>
    <m/>
    <m/>
    <m/>
    <m/>
    <m/>
    <m/>
  </r>
  <r>
    <x v="27"/>
    <x v="1"/>
    <n v="454"/>
    <n v="662"/>
    <n v="1116"/>
    <n v="1193901"/>
    <n v="1391443"/>
    <n v="1178361"/>
    <n v="84.686257360164902"/>
    <n v="1202154"/>
    <n v="1418089"/>
    <n v="1198045"/>
    <n v="84.483061359336403"/>
    <n v="2721"/>
    <n v="2887"/>
    <n v="5608"/>
    <m/>
    <m/>
    <m/>
    <m/>
    <m/>
    <m/>
  </r>
  <r>
    <x v="27"/>
    <x v="2"/>
    <n v="454"/>
    <n v="662"/>
    <n v="1116"/>
    <n v="1187581"/>
    <n v="1360318"/>
    <n v="1151353"/>
    <n v="84.638518346445494"/>
    <n v="1225591"/>
    <n v="1378852"/>
    <n v="1176581"/>
    <n v="85.330477817778799"/>
    <n v="2732"/>
    <n v="2980"/>
    <n v="5712"/>
    <m/>
    <m/>
    <m/>
    <m/>
    <m/>
    <m/>
  </r>
  <r>
    <x v="27"/>
    <x v="3"/>
    <n v="454"/>
    <n v="662"/>
    <n v="1116"/>
    <n v="1227143"/>
    <n v="1441369"/>
    <n v="1151437"/>
    <n v="79.884956593349798"/>
    <n v="1262204"/>
    <n v="1489933"/>
    <n v="1193846"/>
    <n v="80.127495665912505"/>
    <n v="2745"/>
    <n v="3022"/>
    <n v="5767"/>
    <m/>
    <m/>
    <m/>
    <m/>
    <m/>
    <m/>
  </r>
  <r>
    <x v="27"/>
    <x v="4"/>
    <n v="454"/>
    <n v="662"/>
    <n v="1116"/>
    <n v="1257219"/>
    <n v="1348215"/>
    <n v="1093533"/>
    <n v="81.109689478310202"/>
    <n v="1292973"/>
    <n v="1400163"/>
    <n v="1130687"/>
    <n v="80.753955075230493"/>
    <n v="2742"/>
    <n v="3094"/>
    <n v="5836"/>
    <n v="2742"/>
    <m/>
    <n v="3094"/>
    <m/>
    <n v="5836"/>
    <n v="0"/>
  </r>
  <r>
    <x v="27"/>
    <x v="5"/>
    <n v="454"/>
    <n v="662"/>
    <n v="1116"/>
    <n v="1138554"/>
    <n v="1437824"/>
    <n v="1100981"/>
    <n v="76.572723782604797"/>
    <n v="1190530"/>
    <n v="1506449"/>
    <m/>
    <m/>
    <n v="2746"/>
    <n v="3167"/>
    <n v="5913"/>
    <n v="2746"/>
    <m/>
    <n v="3167"/>
    <m/>
    <n v="5913"/>
    <n v="0"/>
  </r>
  <r>
    <x v="27"/>
    <x v="6"/>
    <n v="454"/>
    <n v="662"/>
    <n v="1116"/>
    <n v="1069032"/>
    <n v="1358319"/>
    <n v="1076935"/>
    <n v="79.284394902817397"/>
    <n v="1121485"/>
    <n v="1414376"/>
    <n v="1134383"/>
    <n v="80.203778910275602"/>
    <n v="2766"/>
    <n v="3234"/>
    <n v="6000"/>
    <n v="2766"/>
    <m/>
    <n v="3234"/>
    <m/>
    <n v="6000"/>
    <n v="0"/>
  </r>
  <r>
    <x v="27"/>
    <x v="7"/>
    <n v="454"/>
    <n v="662"/>
    <n v="1116"/>
    <n v="1174902"/>
    <n v="1279664"/>
    <n v="1080673"/>
    <n v="84.449746183373094"/>
    <n v="1229399"/>
    <n v="1349251"/>
    <n v="1144962"/>
    <n v="84.859081075352194"/>
    <n v="2763"/>
    <n v="3463"/>
    <n v="6226"/>
    <n v="2763"/>
    <m/>
    <n v="3463"/>
    <m/>
    <n v="6226"/>
    <n v="0"/>
  </r>
  <r>
    <x v="27"/>
    <x v="8"/>
    <n v="454"/>
    <n v="662"/>
    <n v="1116"/>
    <n v="1203374"/>
    <n v="1438526"/>
    <n v="1164861"/>
    <n v="80.976012946585598"/>
    <n v="1254830"/>
    <n v="1492276"/>
    <n v="1224371"/>
    <n v="82.047221827597596"/>
    <n v="2767"/>
    <n v="3515"/>
    <n v="6282"/>
    <n v="2767"/>
    <m/>
    <n v="3515"/>
    <m/>
    <n v="6282"/>
    <n v="0"/>
  </r>
  <r>
    <x v="28"/>
    <x v="0"/>
    <n v="73"/>
    <n v="219"/>
    <n v="292"/>
    <n v="50975"/>
    <n v="50214"/>
    <n v="44523"/>
    <n v="87.342815105443805"/>
    <n v="51737"/>
    <n v="51072"/>
    <n v="45342"/>
    <n v="87.639407000792502"/>
    <n v="660"/>
    <n v="173"/>
    <n v="833"/>
    <m/>
    <m/>
    <m/>
    <m/>
    <m/>
    <m/>
  </r>
  <r>
    <x v="28"/>
    <x v="1"/>
    <n v="75"/>
    <n v="217"/>
    <n v="292"/>
    <n v="49363"/>
    <n v="52172"/>
    <n v="45584"/>
    <n v="87.372536993023104"/>
    <n v="51029"/>
    <n v="54100"/>
    <n v="47288"/>
    <n v="87.408502772643203"/>
    <n v="660"/>
    <n v="183"/>
    <n v="843"/>
    <m/>
    <m/>
    <m/>
    <m/>
    <m/>
    <m/>
  </r>
  <r>
    <x v="28"/>
    <x v="2"/>
    <n v="77"/>
    <n v="215"/>
    <n v="292"/>
    <n v="50927"/>
    <n v="51036"/>
    <n v="44231"/>
    <n v="86.666274786425305"/>
    <n v="52052"/>
    <n v="53027"/>
    <n v="46012"/>
    <n v="86.770890301167299"/>
    <n v="662"/>
    <n v="200"/>
    <n v="862"/>
    <m/>
    <m/>
    <m/>
    <m/>
    <n v="0"/>
    <n v="0"/>
  </r>
  <r>
    <x v="28"/>
    <x v="3"/>
    <n v="77"/>
    <n v="215"/>
    <n v="292"/>
    <n v="52732"/>
    <n v="58965"/>
    <n v="49084"/>
    <n v="83.242601543288401"/>
    <n v="54272"/>
    <n v="61255"/>
    <n v="51120"/>
    <n v="83.454411884744104"/>
    <n v="662"/>
    <n v="217"/>
    <n v="879"/>
    <m/>
    <m/>
    <m/>
    <m/>
    <m/>
    <m/>
  </r>
  <r>
    <x v="28"/>
    <x v="4"/>
    <n v="77"/>
    <n v="215"/>
    <n v="292"/>
    <n v="54784"/>
    <n v="59938"/>
    <n v="46996"/>
    <n v="78.407687944209002"/>
    <n v="56198"/>
    <n v="62245"/>
    <n v="49057"/>
    <n v="78.812756044662194"/>
    <n v="837"/>
    <n v="618"/>
    <n v="1455"/>
    <n v="614"/>
    <n v="223"/>
    <n v="182"/>
    <n v="436"/>
    <n v="796"/>
    <n v="659"/>
  </r>
  <r>
    <x v="28"/>
    <x v="5"/>
    <n v="77"/>
    <n v="215"/>
    <n v="292"/>
    <n v="51178"/>
    <n v="65476"/>
    <n v="50379"/>
    <n v="76.942696560571804"/>
    <n v="52210"/>
    <n v="67555"/>
    <n v="52303"/>
    <n v="77.422840648360605"/>
    <n v="855"/>
    <n v="609"/>
    <n v="1464"/>
    <n v="631"/>
    <n v="224"/>
    <n v="173"/>
    <n v="436"/>
    <n v="804"/>
    <n v="660"/>
  </r>
  <r>
    <x v="28"/>
    <x v="6"/>
    <n v="77"/>
    <n v="215"/>
    <n v="292"/>
    <n v="52272"/>
    <n v="62170"/>
    <n v="49883"/>
    <n v="80.236448447804406"/>
    <n v="53908"/>
    <n v="64276"/>
    <n v="51846"/>
    <n v="80.661522185574697"/>
    <n v="855"/>
    <n v="609"/>
    <n v="1464"/>
    <n v="631"/>
    <n v="224"/>
    <n v="173"/>
    <n v="436"/>
    <n v="804"/>
    <n v="660"/>
  </r>
  <r>
    <x v="28"/>
    <x v="7"/>
    <n v="77"/>
    <n v="215"/>
    <n v="292"/>
    <n v="56530"/>
    <n v="63546"/>
    <n v="52487"/>
    <n v="82.596858968306407"/>
    <n v="57733"/>
    <n v="65636"/>
    <n v="54433"/>
    <n v="82.931622889877502"/>
    <n v="855"/>
    <n v="609"/>
    <n v="1464"/>
    <n v="631"/>
    <n v="224"/>
    <n v="173"/>
    <n v="436"/>
    <n v="804"/>
    <n v="660"/>
  </r>
  <r>
    <x v="28"/>
    <x v="8"/>
    <n v="77"/>
    <n v="215"/>
    <n v="292"/>
    <n v="53240"/>
    <n v="64660"/>
    <n v="52559"/>
    <n v="81.285184039591698"/>
    <n v="55060"/>
    <n v="66704"/>
    <n v="54471"/>
    <n v="81.660769968817505"/>
    <n v="896"/>
    <n v="896"/>
    <n v="1792"/>
    <n v="668"/>
    <n v="228"/>
    <n v="252"/>
    <n v="644"/>
    <n v="920"/>
    <n v="872"/>
  </r>
  <r>
    <x v="29"/>
    <x v="0"/>
    <n v="35"/>
    <n v="0"/>
    <n v="35"/>
    <n v="131752"/>
    <n v="114395"/>
    <n v="110163"/>
    <n v="83.613910984273502"/>
    <n v="130791"/>
    <n v="114613"/>
    <n v="111816"/>
    <n v="85.492121017501205"/>
    <n v="231"/>
    <n v="125"/>
    <n v="356"/>
    <m/>
    <m/>
    <m/>
    <m/>
    <m/>
    <m/>
  </r>
  <r>
    <x v="29"/>
    <x v="1"/>
    <n v="35.700000000000003"/>
    <n v="0"/>
    <n v="35.700000000000003"/>
    <n v="122976"/>
    <n v="117441"/>
    <n v="110546"/>
    <n v="89.892336716107195"/>
    <n v="122976"/>
    <n v="119823"/>
    <n v="112049"/>
    <n v="91.114526411657593"/>
    <n v="226"/>
    <n v="110"/>
    <n v="336"/>
    <m/>
    <m/>
    <m/>
    <m/>
    <m/>
    <m/>
  </r>
  <r>
    <x v="29"/>
    <x v="2"/>
    <n v="35.700000000000003"/>
    <n v="0"/>
    <n v="35.700000000000003"/>
    <n v="117931"/>
    <n v="108712"/>
    <n v="104963"/>
    <n v="89.003739474777603"/>
    <n v="117931"/>
    <n v="113741"/>
    <n v="106317"/>
    <n v="90.151868465458605"/>
    <n v="555"/>
    <n v="133"/>
    <n v="688"/>
    <m/>
    <m/>
    <m/>
    <m/>
    <n v="0"/>
    <n v="0"/>
  </r>
  <r>
    <x v="29"/>
    <x v="3"/>
    <n v="35.700000000000003"/>
    <n v="0"/>
    <n v="35.700000000000003"/>
    <n v="126565"/>
    <n v="114960"/>
    <n v="107506"/>
    <n v="84.941334492158205"/>
    <n v="128887"/>
    <n v="122301"/>
    <n v="110339"/>
    <n v="85.609099443698696"/>
    <n v="557"/>
    <n v="130"/>
    <n v="687"/>
    <m/>
    <m/>
    <m/>
    <m/>
    <n v="0"/>
    <n v="0"/>
  </r>
  <r>
    <x v="29"/>
    <x v="4"/>
    <n v="36.6"/>
    <n v="0"/>
    <n v="36.6"/>
    <n v="126161"/>
    <n v="109499"/>
    <n v="106267"/>
    <n v="84.231260056594394"/>
    <n v="129362"/>
    <n v="111979"/>
    <n v="107546"/>
    <n v="83.135696727014107"/>
    <n v="557"/>
    <n v="132"/>
    <n v="689"/>
    <n v="227"/>
    <n v="330"/>
    <n v="106"/>
    <n v="26"/>
    <n v="333"/>
    <n v="356"/>
  </r>
  <r>
    <x v="29"/>
    <x v="5"/>
    <n v="36.6"/>
    <n v="0"/>
    <n v="36.6"/>
    <n v="114474"/>
    <n v="115637"/>
    <n v="101296"/>
    <n v="87.598260072468193"/>
    <n v="114474"/>
    <n v="116108"/>
    <n v="102619"/>
    <n v="88.3823681400076"/>
    <n v="556"/>
    <n v="132"/>
    <n v="688"/>
    <n v="226"/>
    <n v="330"/>
    <n v="105"/>
    <n v="27"/>
    <n v="331"/>
    <n v="357"/>
  </r>
  <r>
    <x v="29"/>
    <x v="6"/>
    <n v="36.6"/>
    <n v="0"/>
    <n v="36.6"/>
    <n v="111668"/>
    <n v="108785"/>
    <n v="99795"/>
    <n v="89.367589640720695"/>
    <n v="111668"/>
    <n v="118606"/>
    <n v="101988"/>
    <n v="85.9889044399103"/>
    <n v="557"/>
    <n v="131"/>
    <n v="688"/>
    <n v="227"/>
    <n v="330"/>
    <n v="104"/>
    <n v="27"/>
    <n v="331"/>
    <n v="357"/>
  </r>
  <r>
    <x v="29"/>
    <x v="7"/>
    <n v="36.6"/>
    <n v="0"/>
    <n v="36.6"/>
    <n v="118722"/>
    <n v="113852"/>
    <n v="102660"/>
    <n v="86.470915247384696"/>
    <n v="118722"/>
    <n v="119607"/>
    <n v="104694"/>
    <n v="87.531666206827396"/>
    <n v="559"/>
    <n v="132"/>
    <n v="691"/>
    <n v="229"/>
    <n v="330"/>
    <n v="105"/>
    <n v="27"/>
    <n v="334"/>
    <n v="357"/>
  </r>
  <r>
    <x v="29"/>
    <x v="8"/>
    <n v="36.6"/>
    <n v="0"/>
    <n v="36.6"/>
    <n v="120953"/>
    <n v="108818"/>
    <n v="103689"/>
    <n v="85.726687225616601"/>
    <n v="122258"/>
    <n v="117972"/>
    <n v="105268"/>
    <n v="86.103158893487503"/>
    <n v="558"/>
    <n v="131"/>
    <n v="689"/>
    <n v="228"/>
    <n v="330"/>
    <n v="103"/>
    <n v="28"/>
    <n v="331"/>
    <n v="358"/>
  </r>
  <r>
    <x v="30"/>
    <x v="0"/>
    <n v="28"/>
    <n v="0"/>
    <n v="28"/>
    <n v="42548"/>
    <n v="41683"/>
    <n v="38140"/>
    <n v="89.639936072200797"/>
    <n v="42548"/>
    <n v="42609"/>
    <n v="38555"/>
    <n v="90.485578164237594"/>
    <n v="142"/>
    <n v="50"/>
    <n v="192"/>
    <m/>
    <m/>
    <m/>
    <m/>
    <m/>
    <m/>
  </r>
  <r>
    <x v="30"/>
    <x v="1"/>
    <n v="27.5"/>
    <n v="0"/>
    <n v="27.5"/>
    <n v="41183"/>
    <n v="43462"/>
    <n v="38733"/>
    <n v="89.119230592241493"/>
    <n v="41183"/>
    <n v="44782"/>
    <n v="39356"/>
    <n v="87.883524630431907"/>
    <n v="142"/>
    <n v="50"/>
    <n v="192"/>
    <m/>
    <m/>
    <m/>
    <m/>
    <m/>
    <m/>
  </r>
  <r>
    <x v="30"/>
    <x v="2"/>
    <n v="27.5"/>
    <n v="0"/>
    <n v="27.5"/>
    <n v="40045"/>
    <n v="40516"/>
    <n v="37136"/>
    <n v="91.657616744002397"/>
    <n v="40045"/>
    <n v="41885"/>
    <n v="37703"/>
    <n v="90.015518682105807"/>
    <n v="156"/>
    <n v="63"/>
    <n v="219"/>
    <m/>
    <m/>
    <m/>
    <m/>
    <m/>
    <m/>
  </r>
  <r>
    <x v="30"/>
    <x v="3"/>
    <n v="27.5"/>
    <n v="0"/>
    <n v="27.5"/>
    <n v="43382"/>
    <n v="45324"/>
    <n v="39768"/>
    <n v="87.741593857558897"/>
    <n v="43382"/>
    <n v="46509"/>
    <n v="40531"/>
    <n v="87.146573781418695"/>
    <n v="156"/>
    <n v="60"/>
    <n v="216"/>
    <m/>
    <m/>
    <m/>
    <m/>
    <m/>
    <m/>
  </r>
  <r>
    <x v="30"/>
    <x v="4"/>
    <n v="27.5"/>
    <n v="0"/>
    <n v="27.5"/>
    <n v="43615"/>
    <n v="41163"/>
    <n v="38126"/>
    <n v="87.414880201765399"/>
    <n v="43622"/>
    <n v="43236"/>
    <n v="38770"/>
    <n v="88.877172069139405"/>
    <n v="156"/>
    <n v="65"/>
    <n v="221"/>
    <n v="156"/>
    <m/>
    <n v="65"/>
    <m/>
    <n v="221"/>
    <n v="0"/>
  </r>
  <r>
    <x v="30"/>
    <x v="5"/>
    <n v="27.5"/>
    <n v="0"/>
    <n v="27.5"/>
    <n v="41349"/>
    <n v="44356"/>
    <n v="38923"/>
    <n v="87.751375236721103"/>
    <n v="41349"/>
    <n v="46215"/>
    <n v="39749"/>
    <n v="86.008871578491807"/>
    <n v="156"/>
    <n v="65"/>
    <n v="221"/>
    <n v="156"/>
    <m/>
    <n v="65"/>
    <m/>
    <n v="221"/>
    <n v="0"/>
  </r>
  <r>
    <x v="30"/>
    <x v="6"/>
    <n v="27.64"/>
    <n v="0"/>
    <n v="27.64"/>
    <n v="40303"/>
    <n v="45113"/>
    <n v="38325"/>
    <n v="84.953339392192902"/>
    <n v="40303"/>
    <n v="46389"/>
    <n v="39006"/>
    <n v="84.084589018948407"/>
    <n v="158"/>
    <n v="67"/>
    <n v="225"/>
    <n v="158"/>
    <m/>
    <n v="67"/>
    <m/>
    <n v="225"/>
    <n v="0"/>
  </r>
  <r>
    <x v="30"/>
    <x v="7"/>
    <n v="27.64"/>
    <n v="0"/>
    <n v="27.64"/>
    <n v="43280"/>
    <n v="43906"/>
    <n v="39225"/>
    <n v="89.338586981278198"/>
    <n v="43280"/>
    <n v="45232"/>
    <n v="39794"/>
    <n v="87.977538026176205"/>
    <n v="158"/>
    <n v="67"/>
    <n v="225"/>
    <n v="158"/>
    <m/>
    <n v="67"/>
    <m/>
    <n v="225"/>
    <n v="0"/>
  </r>
  <r>
    <x v="30"/>
    <x v="8"/>
    <n v="27.64"/>
    <n v="0"/>
    <n v="27.64"/>
    <n v="40920"/>
    <n v="41419"/>
    <n v="37970"/>
    <n v="91.672903739829593"/>
    <n v="40920"/>
    <n v="41419"/>
    <n v="38861"/>
    <n v="93.824090393297794"/>
    <n v="169"/>
    <n v="75"/>
    <n v="244"/>
    <n v="169"/>
    <m/>
    <n v="75"/>
    <m/>
    <n v="244"/>
    <n v="0"/>
  </r>
  <r>
    <x v="31"/>
    <x v="0"/>
    <n v="19"/>
    <n v="144"/>
    <n v="163"/>
    <n v="57404"/>
    <n v="43127"/>
    <n v="40996"/>
    <n v="71.416626019092703"/>
    <n v="59005"/>
    <n v="44361"/>
    <n v="45686"/>
    <n v="77.427336666384207"/>
    <n v="277"/>
    <n v="90"/>
    <n v="367"/>
    <m/>
    <m/>
    <m/>
    <m/>
    <m/>
    <m/>
  </r>
  <r>
    <x v="31"/>
    <x v="1"/>
    <n v="19"/>
    <n v="144"/>
    <n v="163"/>
    <n v="48039"/>
    <n v="46425"/>
    <n v="41016"/>
    <n v="85.380628239555307"/>
    <n v="60137"/>
    <n v="46803"/>
    <n v="46705"/>
    <n v="77.664333106074494"/>
    <n v="271"/>
    <n v="86"/>
    <n v="357"/>
    <m/>
    <m/>
    <m/>
    <m/>
    <m/>
    <m/>
  </r>
  <r>
    <x v="31"/>
    <x v="2"/>
    <n v="19"/>
    <n v="128"/>
    <n v="147"/>
    <n v="50947"/>
    <n v="40433"/>
    <n v="38293"/>
    <n v="75.162423695212695"/>
    <n v="59880"/>
    <n v="42708"/>
    <n v="45002"/>
    <n v="75.153640614562505"/>
    <n v="271"/>
    <n v="87"/>
    <n v="358"/>
    <m/>
    <m/>
    <m/>
    <m/>
    <m/>
    <m/>
  </r>
  <r>
    <x v="31"/>
    <x v="3"/>
    <n v="19"/>
    <n v="128"/>
    <n v="147"/>
    <n v="55713"/>
    <n v="53388"/>
    <n v="43186"/>
    <n v="77.515122143844394"/>
    <n v="64661"/>
    <n v="54665"/>
    <n v="50475"/>
    <n v="78.060964105102002"/>
    <n v="266"/>
    <n v="88"/>
    <n v="354"/>
    <m/>
    <m/>
    <m/>
    <m/>
    <m/>
    <m/>
  </r>
  <r>
    <x v="31"/>
    <x v="4"/>
    <n v="19"/>
    <n v="128"/>
    <n v="147"/>
    <n v="50163"/>
    <n v="45670"/>
    <n v="39175"/>
    <n v="78.095408966768304"/>
    <n v="56596"/>
    <n v="46981"/>
    <n v="46038"/>
    <n v="81.344971376068997"/>
    <n v="263"/>
    <n v="95"/>
    <n v="358"/>
    <n v="263"/>
    <m/>
    <n v="95"/>
    <m/>
    <n v="358"/>
    <n v="0"/>
  </r>
  <r>
    <x v="31"/>
    <x v="5"/>
    <n v="19"/>
    <n v="128"/>
    <n v="147"/>
    <n v="46957"/>
    <n v="47322"/>
    <n v="39178"/>
    <n v="82.790245551751795"/>
    <n v="55704"/>
    <n v="48925"/>
    <n v="46954"/>
    <n v="84.291971851213603"/>
    <n v="262"/>
    <n v="91"/>
    <n v="353"/>
    <n v="262"/>
    <m/>
    <n v="91"/>
    <m/>
    <n v="353"/>
    <n v="0"/>
  </r>
  <r>
    <x v="31"/>
    <x v="6"/>
    <n v="19"/>
    <n v="128"/>
    <n v="147"/>
    <n v="45458"/>
    <n v="48124"/>
    <n v="39145"/>
    <n v="81.341949962596601"/>
    <n v="51626"/>
    <n v="49930"/>
    <n v="46008"/>
    <n v="89.117886336342195"/>
    <n v="261"/>
    <n v="103"/>
    <n v="364"/>
    <n v="261"/>
    <m/>
    <n v="103"/>
    <m/>
    <n v="364"/>
    <n v="0"/>
  </r>
  <r>
    <x v="31"/>
    <x v="7"/>
    <n v="19"/>
    <n v="128"/>
    <n v="147"/>
    <n v="51997"/>
    <n v="46374"/>
    <n v="43383"/>
    <n v="83.433659634209704"/>
    <n v="57926"/>
    <n v="48219"/>
    <n v="48339"/>
    <n v="83.449573593895707"/>
    <n v="290"/>
    <n v="95"/>
    <n v="385"/>
    <n v="290"/>
    <m/>
    <n v="95"/>
    <m/>
    <n v="385"/>
    <n v="0"/>
  </r>
  <r>
    <x v="31"/>
    <x v="8"/>
    <n v="19"/>
    <n v="128"/>
    <n v="147"/>
    <n v="51429"/>
    <n v="45232"/>
    <n v="40604"/>
    <n v="78.951564292519805"/>
    <n v="57572"/>
    <n v="49330"/>
    <n v="47473"/>
    <n v="82.458486764399396"/>
    <n v="290"/>
    <n v="95"/>
    <n v="385"/>
    <n v="290"/>
    <m/>
    <n v="95"/>
    <m/>
    <n v="385"/>
    <n v="0"/>
  </r>
  <r>
    <x v="32"/>
    <x v="0"/>
    <n v="163"/>
    <n v="260"/>
    <n v="423"/>
    <n v="514046"/>
    <n v="638017"/>
    <n v="508251"/>
    <n v="79.661043514514503"/>
    <n v="538330"/>
    <n v="661102"/>
    <n v="520211"/>
    <n v="78.688462597299704"/>
    <n v="1367"/>
    <n v="1499"/>
    <n v="2866"/>
    <m/>
    <m/>
    <m/>
    <m/>
    <m/>
    <m/>
  </r>
  <r>
    <x v="32"/>
    <x v="1"/>
    <n v="162.80000000000001"/>
    <n v="260.3"/>
    <n v="423.1"/>
    <n v="511359"/>
    <n v="683790"/>
    <n v="526861"/>
    <n v="77.050117726202501"/>
    <n v="537708"/>
    <n v="707205"/>
    <n v="536782"/>
    <n v="75.901895489992299"/>
    <n v="1372"/>
    <n v="1492"/>
    <n v="2864"/>
    <m/>
    <m/>
    <m/>
    <m/>
    <m/>
    <m/>
  </r>
  <r>
    <x v="32"/>
    <x v="2"/>
    <n v="162.80000000000001"/>
    <n v="260.3"/>
    <n v="423.1"/>
    <n v="514321"/>
    <n v="633604"/>
    <n v="500813"/>
    <n v="79.041956805828207"/>
    <n v="535268"/>
    <n v="655151"/>
    <n v="509784"/>
    <n v="77.811680055437606"/>
    <n v="1366"/>
    <n v="1518"/>
    <n v="2884"/>
    <m/>
    <m/>
    <m/>
    <m/>
    <m/>
    <m/>
  </r>
  <r>
    <x v="32"/>
    <x v="3"/>
    <n v="162.80000000000001"/>
    <n v="260.3"/>
    <n v="423.1"/>
    <n v="499887"/>
    <n v="689993"/>
    <n v="533040"/>
    <n v="77.252957638700707"/>
    <n v="529814"/>
    <n v="716060"/>
    <n v="544219"/>
    <n v="76.001871351562698"/>
    <n v="1383"/>
    <n v="1651"/>
    <n v="3034"/>
    <m/>
    <m/>
    <m/>
    <m/>
    <n v="0"/>
    <n v="0"/>
  </r>
  <r>
    <x v="32"/>
    <x v="4"/>
    <n v="162.80000000000001"/>
    <n v="260.3"/>
    <n v="423.1"/>
    <n v="507683"/>
    <n v="647506"/>
    <n v="502272"/>
    <n v="77.570246453314695"/>
    <n v="512730"/>
    <n v="657266"/>
    <n v="510260"/>
    <n v="77.633712986827206"/>
    <n v="1393"/>
    <n v="1667"/>
    <n v="3060"/>
    <n v="1393"/>
    <m/>
    <n v="1667"/>
    <m/>
    <n v="3060"/>
    <n v="0"/>
  </r>
  <r>
    <x v="32"/>
    <x v="5"/>
    <n v="162.80000000000001"/>
    <n v="260.3"/>
    <n v="423.1"/>
    <n v="456419"/>
    <n v="684146"/>
    <n v="502807"/>
    <n v="73.494107982798994"/>
    <n v="457926"/>
    <n v="693661"/>
    <n v="510680"/>
    <n v="73.620976240555507"/>
    <n v="1390"/>
    <n v="1680"/>
    <n v="3070"/>
    <n v="1390"/>
    <m/>
    <n v="1680"/>
    <m/>
    <n v="3070"/>
    <n v="0"/>
  </r>
  <r>
    <x v="32"/>
    <x v="6"/>
    <n v="162.80000000000001"/>
    <n v="260.3"/>
    <n v="423.1"/>
    <n v="454955"/>
    <n v="650777"/>
    <n v="504801"/>
    <n v="77.568967557243099"/>
    <n v="459216"/>
    <n v="662035"/>
    <n v="511780"/>
    <n v="77.304070026509194"/>
    <n v="1390"/>
    <n v="1687"/>
    <n v="3077"/>
    <n v="1390"/>
    <m/>
    <n v="1687"/>
    <m/>
    <n v="3077"/>
    <n v="0"/>
  </r>
  <r>
    <x v="32"/>
    <x v="7"/>
    <n v="177.7"/>
    <n v="245.3"/>
    <n v="423"/>
    <n v="462926"/>
    <n v="659979"/>
    <n v="508698"/>
    <n v="77.077907024314399"/>
    <n v="486838"/>
    <n v="685662"/>
    <n v="528411"/>
    <n v="77.065813768299805"/>
    <n v="1389"/>
    <n v="1711"/>
    <n v="3100"/>
    <n v="1389"/>
    <m/>
    <n v="1711"/>
    <m/>
    <n v="3100"/>
    <n v="0"/>
  </r>
  <r>
    <x v="32"/>
    <x v="8"/>
    <n v="177.7"/>
    <n v="245.3"/>
    <n v="423"/>
    <n v="465774"/>
    <n v="656632"/>
    <n v="515878"/>
    <n v="78.564249077108599"/>
    <n v="484569"/>
    <n v="681162"/>
    <n v="538428"/>
    <n v="79.045513402098194"/>
    <n v="1384"/>
    <n v="1726"/>
    <n v="3110"/>
    <n v="1384"/>
    <m/>
    <n v="1726"/>
    <m/>
    <n v="3110"/>
    <n v="0"/>
  </r>
  <r>
    <x v="33"/>
    <x v="0"/>
    <n v="56"/>
    <n v="315"/>
    <n v="371"/>
    <n v="140401"/>
    <n v="166331"/>
    <n v="138091"/>
    <n v="83.021805917117106"/>
    <n v="141341"/>
    <n v="168414"/>
    <n v="139435"/>
    <n v="82.792998206799894"/>
    <n v="752"/>
    <n v="1703"/>
    <n v="2455"/>
    <m/>
    <m/>
    <m/>
    <m/>
    <m/>
    <m/>
  </r>
  <r>
    <x v="33"/>
    <x v="1"/>
    <n v="56"/>
    <n v="315"/>
    <n v="371"/>
    <n v="137320"/>
    <n v="178292"/>
    <n v="143581"/>
    <n v="80.531375496376697"/>
    <n v="137921"/>
    <n v="180543"/>
    <n v="145321"/>
    <n v="80.491074148540804"/>
    <n v="748"/>
    <n v="1811"/>
    <n v="2559"/>
    <m/>
    <m/>
    <m/>
    <m/>
    <m/>
    <m/>
  </r>
  <r>
    <x v="33"/>
    <x v="2"/>
    <n v="56"/>
    <n v="309"/>
    <n v="365"/>
    <n v="134788"/>
    <n v="162865"/>
    <n v="137197"/>
    <n v="84.239707733398802"/>
    <n v="135397"/>
    <n v="166034"/>
    <n v="138653"/>
    <n v="83.508799402532006"/>
    <n v="749"/>
    <n v="1866"/>
    <n v="2615"/>
    <m/>
    <m/>
    <m/>
    <m/>
    <m/>
    <m/>
  </r>
  <r>
    <x v="33"/>
    <x v="3"/>
    <n v="56"/>
    <n v="308"/>
    <n v="364"/>
    <n v="138718"/>
    <n v="180305"/>
    <n v="148454"/>
    <n v="82.334932475527594"/>
    <n v="139411"/>
    <n v="183462"/>
    <n v="150153"/>
    <n v="81.844196618373303"/>
    <n v="736"/>
    <n v="1915"/>
    <n v="2651"/>
    <m/>
    <m/>
    <m/>
    <m/>
    <m/>
    <m/>
  </r>
  <r>
    <x v="33"/>
    <x v="4"/>
    <n v="56"/>
    <n v="312"/>
    <n v="368"/>
    <n v="145493"/>
    <n v="169704"/>
    <n v="139177"/>
    <n v="82.011620232876098"/>
    <n v="147848"/>
    <n v="173199"/>
    <n v="141782"/>
    <n v="81.860749773382096"/>
    <n v="769"/>
    <n v="1954"/>
    <n v="2723"/>
    <n v="596"/>
    <n v="173"/>
    <n v="501"/>
    <n v="1453"/>
    <n v="1097"/>
    <n v="1626"/>
  </r>
  <r>
    <x v="33"/>
    <x v="5"/>
    <n v="56"/>
    <n v="312"/>
    <n v="368"/>
    <n v="143313"/>
    <n v="194762"/>
    <n v="148536"/>
    <n v="76.265390579271099"/>
    <n v="143700"/>
    <n v="198177"/>
    <n v="150168"/>
    <n v="75.774686265308304"/>
    <n v="781"/>
    <n v="1986"/>
    <n v="2767"/>
    <n v="608"/>
    <n v="173"/>
    <n v="508"/>
    <n v="1478"/>
    <n v="1116"/>
    <n v="1651"/>
  </r>
  <r>
    <x v="33"/>
    <x v="6"/>
    <n v="83"/>
    <n v="285"/>
    <n v="368"/>
    <n v="140596"/>
    <n v="190210"/>
    <n v="150664"/>
    <n v="79.209294989748201"/>
    <n v="140596"/>
    <n v="194362"/>
    <n v="151870"/>
    <n v="78.137701814140598"/>
    <n v="784"/>
    <n v="2030"/>
    <n v="2814"/>
    <n v="611"/>
    <n v="173"/>
    <n v="523"/>
    <n v="1507"/>
    <n v="1134"/>
    <n v="1680"/>
  </r>
  <r>
    <x v="33"/>
    <x v="7"/>
    <n v="84"/>
    <n v="284"/>
    <n v="368"/>
    <n v="146759"/>
    <n v="189339"/>
    <n v="154633"/>
    <n v="81.669914808887796"/>
    <n v="146759"/>
    <n v="194627"/>
    <n v="156015"/>
    <n v="80.1610259624821"/>
    <n v="784"/>
    <n v="2060"/>
    <n v="2844"/>
    <n v="608"/>
    <n v="176"/>
    <n v="534"/>
    <n v="1526"/>
    <n v="1142"/>
    <n v="1702"/>
  </r>
  <r>
    <x v="33"/>
    <x v="8"/>
    <n v="84"/>
    <n v="284"/>
    <n v="368"/>
    <n v="147218"/>
    <n v="186235"/>
    <n v="156785"/>
    <n v="84.186645904368106"/>
    <n v="147218"/>
    <n v="192381"/>
    <n v="158615"/>
    <n v="82.448370681096407"/>
    <n v="790"/>
    <n v="2079"/>
    <n v="2869"/>
    <n v="614"/>
    <n v="176"/>
    <n v="541"/>
    <n v="1538"/>
    <n v="1155"/>
    <n v="1714"/>
  </r>
  <r>
    <x v="34"/>
    <x v="0"/>
    <n v="91"/>
    <n v="3"/>
    <n v="94"/>
    <n v="147773"/>
    <n v="173418"/>
    <n v="107303"/>
    <n v="61.8753531928635"/>
    <n v="147773"/>
    <n v="174398"/>
    <n v="107652"/>
    <n v="61.727772107478302"/>
    <n v="447"/>
    <n v="537"/>
    <n v="984"/>
    <m/>
    <m/>
    <m/>
    <m/>
    <m/>
    <m/>
  </r>
  <r>
    <x v="34"/>
    <x v="1"/>
    <n v="91"/>
    <n v="3"/>
    <n v="94"/>
    <n v="137775"/>
    <n v="179001"/>
    <n v="106982"/>
    <n v="59.7661465578405"/>
    <n v="137782"/>
    <n v="180233"/>
    <n v="107434"/>
    <n v="59.608395798771603"/>
    <n v="448"/>
    <n v="541"/>
    <n v="989"/>
    <m/>
    <m/>
    <m/>
    <m/>
    <m/>
    <m/>
  </r>
  <r>
    <x v="34"/>
    <x v="2"/>
    <n v="91"/>
    <n v="3"/>
    <n v="94"/>
    <n v="133456"/>
    <n v="166440"/>
    <n v="103067"/>
    <n v="61.924417207402101"/>
    <n v="133456"/>
    <n v="167334"/>
    <n v="103433"/>
    <n v="61.812303536639298"/>
    <n v="443"/>
    <n v="542"/>
    <n v="985"/>
    <m/>
    <m/>
    <m/>
    <m/>
    <m/>
    <m/>
  </r>
  <r>
    <x v="34"/>
    <x v="3"/>
    <n v="91"/>
    <n v="3"/>
    <n v="94"/>
    <n v="140147"/>
    <n v="182453"/>
    <n v="99455"/>
    <n v="54.509928584347698"/>
    <n v="140147"/>
    <n v="182966"/>
    <n v="99760"/>
    <n v="54.523791305488501"/>
    <n v="468"/>
    <n v="551"/>
    <n v="1019"/>
    <m/>
    <m/>
    <m/>
    <m/>
    <m/>
    <m/>
  </r>
  <r>
    <x v="34"/>
    <x v="4"/>
    <n v="94"/>
    <n v="3"/>
    <n v="97"/>
    <n v="136839"/>
    <n v="166024"/>
    <n v="95190"/>
    <n v="57.335084084228797"/>
    <n v="136854"/>
    <n v="167172"/>
    <n v="95722"/>
    <n v="57.259588926375201"/>
    <n v="469"/>
    <n v="559"/>
    <n v="1028"/>
    <n v="469"/>
    <m/>
    <n v="559"/>
    <m/>
    <n v="1028"/>
    <n v="0"/>
  </r>
  <r>
    <x v="34"/>
    <x v="5"/>
    <n v="91"/>
    <n v="3"/>
    <n v="94"/>
    <n v="128121"/>
    <n v="185068"/>
    <n v="95349"/>
    <n v="51.521062528367999"/>
    <n v="131821"/>
    <n v="188400"/>
    <n v="96103"/>
    <n v="51.010084925690002"/>
    <n v="470"/>
    <n v="559"/>
    <n v="1029"/>
    <n v="470"/>
    <m/>
    <n v="559"/>
    <m/>
    <n v="1029"/>
    <n v="0"/>
  </r>
  <r>
    <x v="34"/>
    <x v="6"/>
    <n v="91"/>
    <n v="3"/>
    <n v="94"/>
    <n v="128617"/>
    <n v="175686"/>
    <n v="95563"/>
    <n v="54.394203294514099"/>
    <n v="130752"/>
    <n v="176632"/>
    <n v="96259"/>
    <n v="54.4969201503691"/>
    <n v="466"/>
    <n v="558"/>
    <n v="1024"/>
    <n v="466"/>
    <m/>
    <n v="558"/>
    <m/>
    <n v="1024"/>
    <n v="0"/>
  </r>
  <r>
    <x v="34"/>
    <x v="7"/>
    <n v="91"/>
    <n v="3"/>
    <n v="94"/>
    <n v="137274"/>
    <n v="173351"/>
    <n v="97349"/>
    <n v="56.157160904753901"/>
    <n v="141297"/>
    <n v="178189"/>
    <n v="98056"/>
    <n v="55.029210557329598"/>
    <n v="466"/>
    <n v="562"/>
    <n v="1028"/>
    <n v="466"/>
    <m/>
    <n v="562"/>
    <m/>
    <n v="1028"/>
    <n v="0"/>
  </r>
  <r>
    <x v="34"/>
    <x v="8"/>
    <n v="91"/>
    <n v="3"/>
    <n v="94"/>
    <n v="135505"/>
    <n v="178021"/>
    <n v="95536"/>
    <n v="53.665578780031602"/>
    <n v="135505"/>
    <n v="179544"/>
    <n v="96286"/>
    <n v="53.628080024952098"/>
    <n v="466"/>
    <n v="564"/>
    <n v="1030"/>
    <n v="466"/>
    <m/>
    <n v="564"/>
    <m/>
    <n v="1030"/>
    <n v="0"/>
  </r>
  <r>
    <x v="35"/>
    <x v="0"/>
    <n v="68"/>
    <n v="759"/>
    <n v="827"/>
    <n v="195204"/>
    <n v="245124"/>
    <n v="192720"/>
    <n v="78.621432417878296"/>
    <n v="207295"/>
    <n v="259918"/>
    <n v="207013"/>
    <n v="79.645503581898893"/>
    <n v="1458"/>
    <n v="519"/>
    <n v="1977"/>
    <m/>
    <m/>
    <m/>
    <m/>
    <m/>
    <m/>
  </r>
  <r>
    <x v="35"/>
    <x v="1"/>
    <n v="68"/>
    <n v="759"/>
    <n v="827"/>
    <n v="182176"/>
    <n v="261493"/>
    <n v="198105"/>
    <n v="75.7591981429713"/>
    <n v="184993"/>
    <n v="264308"/>
    <n v="202330"/>
    <n v="76.550842199252401"/>
    <n v="1455"/>
    <n v="549"/>
    <n v="2004"/>
    <m/>
    <m/>
    <m/>
    <m/>
    <m/>
    <m/>
  </r>
  <r>
    <x v="35"/>
    <x v="2"/>
    <n v="68"/>
    <n v="759"/>
    <n v="827"/>
    <n v="185626"/>
    <n v="234890"/>
    <n v="186911"/>
    <n v="79.573843075482102"/>
    <n v="187565"/>
    <n v="238232"/>
    <n v="190946"/>
    <n v="80.151281104133801"/>
    <n v="1448"/>
    <n v="557"/>
    <n v="2005"/>
    <m/>
    <m/>
    <m/>
    <m/>
    <m/>
    <m/>
  </r>
  <r>
    <x v="35"/>
    <x v="3"/>
    <n v="68"/>
    <n v="759"/>
    <n v="827"/>
    <n v="186819"/>
    <n v="254506"/>
    <n v="201089"/>
    <n v="79.011496782001203"/>
    <n v="192525"/>
    <n v="262327"/>
    <n v="205481"/>
    <n v="78.330099456022495"/>
    <n v="1451"/>
    <n v="573"/>
    <n v="2024"/>
    <m/>
    <m/>
    <m/>
    <m/>
    <m/>
    <m/>
  </r>
  <r>
    <x v="35"/>
    <x v="4"/>
    <n v="68"/>
    <n v="759"/>
    <n v="827"/>
    <n v="189815"/>
    <n v="251133"/>
    <n v="191557"/>
    <n v="76.277112127836602"/>
    <n v="197346"/>
    <n v="256280"/>
    <n v="194920"/>
    <n v="76.057437178086502"/>
    <n v="1717"/>
    <n v="1495"/>
    <n v="3212"/>
    <n v="1455"/>
    <n v="262"/>
    <n v="586"/>
    <n v="909"/>
    <n v="2041"/>
    <n v="1171"/>
  </r>
  <r>
    <x v="35"/>
    <x v="5"/>
    <n v="68"/>
    <n v="759"/>
    <n v="827"/>
    <n v="176575"/>
    <n v="252115"/>
    <n v="186994"/>
    <n v="74.170120778216301"/>
    <n v="176864"/>
    <n v="256760"/>
    <n v="190024"/>
    <n v="74.008412525315507"/>
    <n v="1760"/>
    <n v="1527"/>
    <n v="3287"/>
    <n v="1473"/>
    <n v="287"/>
    <n v="598"/>
    <n v="929"/>
    <n v="2071"/>
    <n v="1216"/>
  </r>
  <r>
    <x v="35"/>
    <x v="6"/>
    <n v="68"/>
    <n v="759"/>
    <n v="827"/>
    <n v="177245"/>
    <n v="257792"/>
    <n v="187193"/>
    <n v="72.613967850049605"/>
    <n v="180036"/>
    <n v="262435"/>
    <n v="193687"/>
    <n v="73.803799035951798"/>
    <n v="2455"/>
    <n v="2095"/>
    <n v="4550"/>
    <n v="1463"/>
    <n v="992"/>
    <n v="585"/>
    <n v="1510"/>
    <n v="2048"/>
    <n v="2502"/>
  </r>
  <r>
    <x v="35"/>
    <x v="7"/>
    <n v="68"/>
    <n v="759"/>
    <n v="827"/>
    <n v="187827"/>
    <n v="250247"/>
    <n v="198002"/>
    <n v="79.122626844677498"/>
    <n v="195026"/>
    <n v="255436"/>
    <n v="205920"/>
    <n v="80.615105153541407"/>
    <n v="2453"/>
    <n v="2125"/>
    <n v="4578"/>
    <n v="1465"/>
    <n v="988"/>
    <n v="592"/>
    <n v="1533"/>
    <n v="2057"/>
    <n v="2521"/>
  </r>
  <r>
    <x v="35"/>
    <x v="8"/>
    <n v="68"/>
    <n v="759"/>
    <n v="827"/>
    <n v="189902"/>
    <n v="251889"/>
    <n v="202397"/>
    <n v="80.351662835614107"/>
    <n v="195587"/>
    <n v="261747"/>
    <n v="209597"/>
    <n v="80.076180433777694"/>
    <n v="2454"/>
    <n v="2146"/>
    <n v="4600"/>
    <n v="1467"/>
    <n v="987"/>
    <n v="598"/>
    <n v="1548"/>
    <n v="2065"/>
    <n v="2535"/>
  </r>
  <r>
    <x v="36"/>
    <x v="0"/>
    <n v="14"/>
    <n v="119"/>
    <n v="133"/>
    <n v="31939"/>
    <n v="42709"/>
    <n v="31907"/>
    <n v="74.707906998524905"/>
    <n v="31939"/>
    <n v="43895"/>
    <n v="33124"/>
    <n v="75.461897710445399"/>
    <n v="235"/>
    <n v="98"/>
    <n v="333"/>
    <m/>
    <m/>
    <m/>
    <m/>
    <m/>
    <m/>
  </r>
  <r>
    <x v="36"/>
    <x v="1"/>
    <n v="14"/>
    <n v="119"/>
    <n v="133"/>
    <n v="34820"/>
    <n v="45910"/>
    <n v="34552"/>
    <n v="75.260291875408399"/>
    <n v="34820"/>
    <n v="47702"/>
    <n v="35825"/>
    <n v="75.101672885832897"/>
    <n v="235"/>
    <n v="98"/>
    <n v="333"/>
    <m/>
    <m/>
    <m/>
    <m/>
    <m/>
    <m/>
  </r>
  <r>
    <x v="36"/>
    <x v="2"/>
    <n v="14"/>
    <n v="119"/>
    <n v="133"/>
    <n v="31220"/>
    <n v="39670"/>
    <n v="31948"/>
    <n v="80.534408873203901"/>
    <n v="32863"/>
    <n v="41660"/>
    <n v="33356"/>
    <n v="80.067210753720602"/>
    <n v="235"/>
    <n v="98"/>
    <n v="333"/>
    <m/>
    <m/>
    <m/>
    <m/>
    <m/>
    <m/>
  </r>
  <r>
    <x v="36"/>
    <x v="3"/>
    <n v="14"/>
    <n v="119"/>
    <n v="133"/>
    <n v="34662"/>
    <n v="52067"/>
    <n v="39060"/>
    <n v="75.018725872433606"/>
    <n v="37262"/>
    <n v="57367"/>
    <n v="44360"/>
    <n v="77.326686073875194"/>
    <n v="236"/>
    <n v="132"/>
    <n v="368"/>
    <m/>
    <m/>
    <m/>
    <m/>
    <m/>
    <m/>
  </r>
  <r>
    <x v="36"/>
    <x v="4"/>
    <n v="14"/>
    <n v="119"/>
    <n v="133"/>
    <n v="38880"/>
    <n v="49550"/>
    <n v="37498"/>
    <n v="75.677093844601401"/>
    <n v="38880"/>
    <n v="52967"/>
    <n v="39472"/>
    <n v="74.521872109048999"/>
    <n v="236"/>
    <n v="132"/>
    <n v="368"/>
    <n v="236"/>
    <m/>
    <n v="132"/>
    <m/>
    <n v="368"/>
    <n v="0"/>
  </r>
  <r>
    <x v="36"/>
    <x v="5"/>
    <n v="14"/>
    <n v="119"/>
    <n v="133"/>
    <n v="33763"/>
    <n v="48809"/>
    <n v="36706"/>
    <n v="75.203343645639094"/>
    <n v="35742"/>
    <n v="52046"/>
    <n v="38257"/>
    <n v="73.506129193405798"/>
    <n v="232"/>
    <n v="137"/>
    <n v="369"/>
    <n v="232"/>
    <m/>
    <n v="137"/>
    <m/>
    <n v="369"/>
    <n v="0"/>
  </r>
  <r>
    <x v="36"/>
    <x v="6"/>
    <n v="14"/>
    <n v="119"/>
    <n v="133"/>
    <n v="32870"/>
    <n v="49789"/>
    <n v="35233"/>
    <n v="70.764626724778594"/>
    <n v="32935"/>
    <n v="51024"/>
    <n v="37155"/>
    <n v="72.818673565381005"/>
    <n v="216"/>
    <n v="109"/>
    <n v="325"/>
    <n v="216"/>
    <m/>
    <n v="109"/>
    <m/>
    <n v="325"/>
    <n v="0"/>
  </r>
  <r>
    <x v="36"/>
    <x v="7"/>
    <n v="14"/>
    <n v="119"/>
    <n v="133"/>
    <n v="35043"/>
    <n v="45600"/>
    <n v="36083"/>
    <n v="79.129385964912302"/>
    <n v="35043"/>
    <n v="48517"/>
    <n v="37575"/>
    <n v="77.447080404806599"/>
    <n v="218"/>
    <n v="110"/>
    <n v="328"/>
    <n v="218"/>
    <m/>
    <n v="110"/>
    <m/>
    <n v="328"/>
    <n v="0"/>
  </r>
  <r>
    <x v="36"/>
    <x v="8"/>
    <n v="14"/>
    <n v="119"/>
    <n v="133"/>
    <n v="43206"/>
    <n v="51656"/>
    <n v="41366"/>
    <n v="80.079758401734594"/>
    <n v="43206"/>
    <n v="55005"/>
    <n v="42903"/>
    <n v="77.998363785110399"/>
    <n v="212"/>
    <n v="112"/>
    <n v="324"/>
    <n v="212"/>
    <m/>
    <n v="112"/>
    <m/>
    <n v="324"/>
    <n v="0"/>
  </r>
  <r>
    <x v="37"/>
    <x v="0"/>
    <n v="77"/>
    <n v="355"/>
    <n v="432"/>
    <n v="120314"/>
    <n v="90632"/>
    <n v="90577"/>
    <n v="75.283840617051993"/>
    <n v="121217"/>
    <n v="92204"/>
    <n v="91798"/>
    <n v="75.730301855350305"/>
    <n v="625"/>
    <n v="87"/>
    <n v="712"/>
    <m/>
    <m/>
    <m/>
    <m/>
    <n v="0"/>
    <n v="0"/>
  </r>
  <r>
    <x v="37"/>
    <x v="1"/>
    <n v="77"/>
    <n v="355"/>
    <n v="432"/>
    <n v="106080"/>
    <n v="90604"/>
    <n v="88690"/>
    <n v="83.606711915535399"/>
    <n v="107057"/>
    <n v="92135"/>
    <n v="89893"/>
    <n v="83.967419225272494"/>
    <n v="624"/>
    <n v="89"/>
    <n v="713"/>
    <m/>
    <m/>
    <m/>
    <m/>
    <n v="0"/>
    <n v="0"/>
  </r>
  <r>
    <x v="37"/>
    <x v="2"/>
    <n v="77"/>
    <n v="355"/>
    <n v="432"/>
    <n v="104699"/>
    <n v="84940"/>
    <n v="85350"/>
    <n v="81.5194032416737"/>
    <n v="105324"/>
    <n v="86476"/>
    <n v="86457"/>
    <n v="82.086703885154407"/>
    <n v="625"/>
    <n v="90"/>
    <n v="715"/>
    <m/>
    <m/>
    <m/>
    <m/>
    <n v="0"/>
    <n v="0"/>
  </r>
  <r>
    <x v="37"/>
    <x v="3"/>
    <n v="77"/>
    <n v="362"/>
    <n v="439"/>
    <n v="113326"/>
    <n v="94433"/>
    <n v="11176"/>
    <n v="9.8618145880027495"/>
    <n v="113499"/>
    <n v="95746"/>
    <n v="11176"/>
    <n v="9.8467827910378105"/>
    <n v="625"/>
    <n v="91"/>
    <n v="716"/>
    <m/>
    <m/>
    <m/>
    <m/>
    <n v="0"/>
    <n v="0"/>
  </r>
  <r>
    <x v="37"/>
    <x v="4"/>
    <n v="77"/>
    <n v="362"/>
    <n v="439"/>
    <n v="116480"/>
    <n v="90356"/>
    <n v="89642"/>
    <n v="76.959134615384599"/>
    <n v="116487"/>
    <n v="91760"/>
    <n v="90474"/>
    <n v="77.668752736356893"/>
    <n v="130"/>
    <n v="11"/>
    <n v="714"/>
    <n v="624"/>
    <m/>
    <n v="90"/>
    <m/>
    <n v="714"/>
    <n v="0"/>
  </r>
  <r>
    <x v="37"/>
    <x v="5"/>
    <n v="77"/>
    <n v="362"/>
    <n v="439"/>
    <n v="108357"/>
    <n v="96305"/>
    <n v="89046"/>
    <n v="82.178354882471794"/>
    <n v="108588"/>
    <n v="97143"/>
    <n v="89574"/>
    <n v="82.489777876008404"/>
    <n v="583"/>
    <n v="92"/>
    <n v="675"/>
    <n v="583"/>
    <m/>
    <n v="92"/>
    <m/>
    <n v="675"/>
    <n v="0"/>
  </r>
  <r>
    <x v="37"/>
    <x v="6"/>
    <n v="77"/>
    <n v="362"/>
    <n v="439"/>
    <n v="100718"/>
    <n v="95105"/>
    <n v="86966"/>
    <n v="86.346035465358696"/>
    <n v="101216"/>
    <n v="96361"/>
    <n v="87758"/>
    <n v="86.703683212140405"/>
    <n v="582"/>
    <n v="93"/>
    <n v="675"/>
    <n v="582"/>
    <m/>
    <n v="93"/>
    <m/>
    <n v="675"/>
    <n v="0"/>
  </r>
  <r>
    <x v="37"/>
    <x v="7"/>
    <n v="77"/>
    <n v="362"/>
    <n v="439"/>
    <n v="112810"/>
    <n v="90891"/>
    <n v="89243"/>
    <n v="79.109121531779095"/>
    <n v="113126"/>
    <n v="112810"/>
    <n v="89870"/>
    <n v="79.442391669465906"/>
    <n v="578"/>
    <n v="93"/>
    <n v="671"/>
    <n v="578"/>
    <n v="0"/>
    <n v="93"/>
    <n v="0"/>
    <n v="671"/>
    <n v="0"/>
  </r>
  <r>
    <x v="37"/>
    <x v="8"/>
    <n v="77"/>
    <n v="362"/>
    <n v="439"/>
    <n v="108835"/>
    <n v="96802"/>
    <n v="89856"/>
    <n v="82.561675931455895"/>
    <n v="109119"/>
    <n v="98761"/>
    <n v="90761"/>
    <n v="83.176165470724598"/>
    <n v="583"/>
    <n v="95"/>
    <n v="678"/>
    <n v="583"/>
    <m/>
    <n v="95"/>
    <m/>
    <n v="678"/>
    <n v="0"/>
  </r>
  <r>
    <x v="38"/>
    <x v="0"/>
    <n v="28"/>
    <n v="0"/>
    <n v="28"/>
    <n v="23679"/>
    <n v="19641"/>
    <n v="19931"/>
    <n v="84.171628869462396"/>
    <n v="23679"/>
    <n v="19641"/>
    <n v="19931"/>
    <n v="84.171628869462396"/>
    <n v="367"/>
    <n v="3"/>
    <n v="370"/>
    <m/>
    <m/>
    <m/>
    <m/>
    <m/>
    <m/>
  </r>
  <r>
    <x v="38"/>
    <x v="1"/>
    <n v="28"/>
    <n v="0"/>
    <n v="28"/>
    <n v="23251"/>
    <n v="19720"/>
    <n v="20020"/>
    <n v="86.103823491462705"/>
    <n v="23251"/>
    <n v="19720"/>
    <n v="20020"/>
    <n v="86.103823491462705"/>
    <n v="367"/>
    <n v="3"/>
    <n v="370"/>
    <m/>
    <m/>
    <m/>
    <m/>
    <m/>
    <m/>
  </r>
  <r>
    <x v="38"/>
    <x v="2"/>
    <n v="28"/>
    <n v="0"/>
    <n v="28"/>
    <n v="23708"/>
    <n v="21210"/>
    <n v="19318"/>
    <n v="81.483043698329695"/>
    <n v="23708"/>
    <n v="21210"/>
    <n v="19318"/>
    <n v="81.483043698329695"/>
    <n v="367"/>
    <n v="3"/>
    <n v="370"/>
    <m/>
    <m/>
    <m/>
    <m/>
    <m/>
    <m/>
  </r>
  <r>
    <x v="38"/>
    <x v="3"/>
    <n v="28"/>
    <n v="0"/>
    <n v="28"/>
    <n v="23485"/>
    <n v="18711"/>
    <n v="19431"/>
    <n v="82.737917819884998"/>
    <n v="23485"/>
    <n v="18711"/>
    <n v="19431"/>
    <n v="82.737917819884998"/>
    <n v="367"/>
    <n v="3"/>
    <n v="370"/>
    <m/>
    <m/>
    <m/>
    <m/>
    <m/>
    <m/>
  </r>
  <r>
    <x v="38"/>
    <x v="4"/>
    <n v="28"/>
    <n v="0"/>
    <n v="28"/>
    <n v="23352"/>
    <n v="18301"/>
    <n v="19047"/>
    <n v="81.564748201438803"/>
    <n v="23352"/>
    <n v="18301"/>
    <n v="19047"/>
    <n v="81.564748201438803"/>
    <n v="367"/>
    <n v="3"/>
    <n v="370"/>
    <n v="367"/>
    <m/>
    <n v="3"/>
    <m/>
    <n v="370"/>
    <n v="0"/>
  </r>
  <r>
    <x v="38"/>
    <x v="5"/>
    <n v="28"/>
    <n v="0"/>
    <n v="28"/>
    <n v="21659"/>
    <n v="19688"/>
    <n v="19245"/>
    <n v="88.854517752435498"/>
    <n v="21659"/>
    <n v="19688"/>
    <n v="19245"/>
    <n v="88.854517752435498"/>
    <n v="367"/>
    <n v="3"/>
    <n v="370"/>
    <n v="367"/>
    <m/>
    <n v="3"/>
    <m/>
    <n v="370"/>
    <n v="0"/>
  </r>
  <r>
    <x v="38"/>
    <x v="6"/>
    <n v="28"/>
    <n v="0"/>
    <n v="28"/>
    <n v="22199"/>
    <n v="20235"/>
    <n v="19341"/>
    <n v="87.125546195774604"/>
    <n v="22199"/>
    <n v="20235"/>
    <n v="19341"/>
    <n v="87.125546195774604"/>
    <n v="367"/>
    <n v="3"/>
    <n v="370"/>
    <n v="367"/>
    <m/>
    <n v="3"/>
    <m/>
    <n v="370"/>
    <n v="0"/>
  </r>
  <r>
    <x v="38"/>
    <x v="7"/>
    <n v="28"/>
    <n v="0"/>
    <n v="28"/>
    <n v="23217"/>
    <n v="18600"/>
    <n v="19252"/>
    <n v="82.921996812680405"/>
    <n v="23217"/>
    <n v="18600"/>
    <n v="19252"/>
    <n v="82.921996812680405"/>
    <n v="367"/>
    <n v="3"/>
    <n v="370"/>
    <n v="367"/>
    <m/>
    <n v="3"/>
    <m/>
    <n v="370"/>
    <n v="0"/>
  </r>
  <r>
    <x v="38"/>
    <x v="8"/>
    <n v="28"/>
    <n v="0"/>
    <n v="28"/>
    <n v="22059"/>
    <n v="20353"/>
    <n v="19786"/>
    <n v="89.6958157668072"/>
    <n v="22129"/>
    <n v="20464"/>
    <n v="19874"/>
    <n v="89.809751909259305"/>
    <n v="367"/>
    <n v="3"/>
    <n v="370"/>
    <n v="367"/>
    <m/>
    <n v="3"/>
    <m/>
    <n v="370"/>
    <n v="0"/>
  </r>
  <r>
    <x v="39"/>
    <x v="0"/>
    <n v="107"/>
    <n v="36"/>
    <n v="143"/>
    <n v="262334"/>
    <n v="340880"/>
    <n v="269928"/>
    <n v="79.185637174372204"/>
    <n v="262334"/>
    <n v="341182"/>
    <n v="270103"/>
    <n v="79.166837640907204"/>
    <n v="487"/>
    <n v="1359"/>
    <n v="1846"/>
    <m/>
    <m/>
    <m/>
    <m/>
    <m/>
    <m/>
  </r>
  <r>
    <x v="39"/>
    <x v="1"/>
    <n v="109"/>
    <n v="34"/>
    <n v="143"/>
    <n v="251532"/>
    <n v="373874"/>
    <n v="285934"/>
    <n v="76.478706730074805"/>
    <n v="251532"/>
    <n v="375360"/>
    <n v="286444"/>
    <n v="76.311807331628302"/>
    <n v="494"/>
    <n v="1389"/>
    <n v="1883"/>
    <m/>
    <m/>
    <m/>
    <m/>
    <m/>
    <m/>
  </r>
  <r>
    <x v="39"/>
    <x v="2"/>
    <n v="110"/>
    <n v="33"/>
    <n v="143"/>
    <n v="238190"/>
    <n v="312509"/>
    <n v="261711"/>
    <n v="83.745108140885506"/>
    <n v="238190"/>
    <n v="313427"/>
    <n v="262149"/>
    <n v="83.639571574880307"/>
    <n v="491"/>
    <n v="1421"/>
    <n v="1912"/>
    <m/>
    <m/>
    <m/>
    <m/>
    <m/>
    <m/>
  </r>
  <r>
    <x v="39"/>
    <x v="3"/>
    <n v="108"/>
    <n v="31"/>
    <n v="139"/>
    <n v="255182"/>
    <n v="364781"/>
    <n v="280162"/>
    <n v="76.802794005170199"/>
    <n v="255185"/>
    <n v="366131"/>
    <n v="280894"/>
    <n v="76.719534811310695"/>
    <n v="489"/>
    <n v="1425"/>
    <n v="1914"/>
    <m/>
    <m/>
    <m/>
    <m/>
    <m/>
    <m/>
  </r>
  <r>
    <x v="39"/>
    <x v="4"/>
    <n v="109"/>
    <n v="30"/>
    <n v="139"/>
    <n v="259547"/>
    <n v="337953"/>
    <n v="258581"/>
    <n v="76.5138939438324"/>
    <n v="259547"/>
    <n v="339413"/>
    <n v="259292"/>
    <n v="76.394245358898999"/>
    <n v="489"/>
    <n v="1425"/>
    <n v="1914"/>
    <n v="489"/>
    <m/>
    <n v="1425"/>
    <m/>
    <n v="1914"/>
    <n v="0"/>
  </r>
  <r>
    <x v="39"/>
    <x v="5"/>
    <n v="110"/>
    <n v="29"/>
    <n v="139"/>
    <n v="233323"/>
    <n v="368091"/>
    <n v="263481"/>
    <n v="71.580397238726306"/>
    <n v="248298"/>
    <n v="370303"/>
    <n v="264051"/>
    <n v="71.306740696132593"/>
    <n v="494"/>
    <n v="1506"/>
    <n v="2000"/>
    <n v="494"/>
    <m/>
    <n v="1506"/>
    <m/>
    <n v="2000"/>
    <n v="0"/>
  </r>
  <r>
    <x v="39"/>
    <x v="6"/>
    <n v="111"/>
    <n v="28"/>
    <n v="139"/>
    <n v="231962"/>
    <n v="347190"/>
    <n v="265091"/>
    <n v="76.353293585644707"/>
    <n v="234671"/>
    <n v="348052"/>
    <n v="265820"/>
    <n v="76.373645317366396"/>
    <n v="494"/>
    <n v="1517"/>
    <n v="2011"/>
    <n v="494"/>
    <m/>
    <n v="1517"/>
    <m/>
    <n v="2011"/>
    <n v="0"/>
  </r>
  <r>
    <x v="39"/>
    <x v="7"/>
    <n v="111"/>
    <n v="28"/>
    <n v="139"/>
    <n v="249985"/>
    <n v="370408"/>
    <n v="277126"/>
    <n v="74.816418651865007"/>
    <n v="256133"/>
    <n v="371082"/>
    <n v="277614"/>
    <n v="74.812036153734198"/>
    <n v="494"/>
    <n v="1527"/>
    <n v="2021"/>
    <n v="494"/>
    <n v="0"/>
    <n v="1527"/>
    <n v="0"/>
    <n v="2021"/>
    <n v="0"/>
  </r>
  <r>
    <x v="39"/>
    <x v="8"/>
    <n v="111"/>
    <n v="28"/>
    <n v="139"/>
    <n v="251325"/>
    <n v="375072"/>
    <n v="288585"/>
    <n v="76.941227284361403"/>
    <n v="251325"/>
    <n v="375456"/>
    <n v="289203"/>
    <n v="77.027135003835298"/>
    <n v="497"/>
    <n v="1547"/>
    <n v="2044"/>
    <n v="497"/>
    <m/>
    <n v="1547"/>
    <m/>
    <n v="2044"/>
    <n v="0"/>
  </r>
  <r>
    <x v="40"/>
    <x v="0"/>
    <n v="17"/>
    <n v="0"/>
    <n v="17"/>
    <n v="43641"/>
    <n v="45023"/>
    <n v="40332"/>
    <n v="89.5808808831042"/>
    <n v="43641"/>
    <n v="45472"/>
    <n v="40491"/>
    <n v="89.046006333567902"/>
    <n v="78"/>
    <n v="131"/>
    <n v="209"/>
    <m/>
    <m/>
    <m/>
    <m/>
    <n v="0"/>
    <n v="0"/>
  </r>
  <r>
    <x v="40"/>
    <x v="1"/>
    <n v="17"/>
    <n v="0"/>
    <n v="17"/>
    <n v="41661"/>
    <n v="47804"/>
    <n v="41338"/>
    <n v="86.473935235545099"/>
    <n v="41661"/>
    <n v="48124"/>
    <n v="41550"/>
    <n v="86.339456404288896"/>
    <n v="78"/>
    <n v="138"/>
    <n v="216"/>
    <m/>
    <m/>
    <m/>
    <m/>
    <n v="0"/>
    <n v="0"/>
  </r>
  <r>
    <x v="40"/>
    <x v="2"/>
    <n v="17"/>
    <n v="0"/>
    <n v="17"/>
    <n v="41758"/>
    <n v="46147"/>
    <n v="39867"/>
    <n v="86.391314711682199"/>
    <n v="41758"/>
    <n v="46147"/>
    <n v="39867"/>
    <n v="86.391314711682199"/>
    <n v="77"/>
    <n v="144"/>
    <n v="221"/>
    <m/>
    <m/>
    <m/>
    <m/>
    <n v="0"/>
    <n v="0"/>
  </r>
  <r>
    <x v="40"/>
    <x v="3"/>
    <n v="17"/>
    <n v="0"/>
    <n v="17"/>
    <n v="42821"/>
    <n v="48441"/>
    <n v="42145"/>
    <n v="87.0027456080593"/>
    <n v="42821"/>
    <n v="48441"/>
    <n v="42145"/>
    <n v="87.0027456080593"/>
    <n v="77"/>
    <n v="145"/>
    <n v="222"/>
    <m/>
    <m/>
    <m/>
    <m/>
    <n v="0"/>
    <n v="0"/>
  </r>
  <r>
    <x v="40"/>
    <x v="4"/>
    <n v="17"/>
    <n v="0"/>
    <n v="17"/>
    <n v="43212"/>
    <n v="45153"/>
    <n v="39868"/>
    <n v="88.295351360928393"/>
    <n v="43212"/>
    <n v="45875"/>
    <n v="40073"/>
    <n v="87.352588555858304"/>
    <n v="75"/>
    <n v="146"/>
    <n v="221"/>
    <n v="75"/>
    <m/>
    <n v="146"/>
    <m/>
    <n v="221"/>
    <n v="0"/>
  </r>
  <r>
    <x v="40"/>
    <x v="5"/>
    <n v="17"/>
    <n v="0"/>
    <n v="17"/>
    <n v="42683"/>
    <n v="51287"/>
    <n v="41557"/>
    <n v="81.028330766081098"/>
    <n v="42683"/>
    <n v="52406"/>
    <n v="41757"/>
    <n v="79.679807655611995"/>
    <n v="74"/>
    <n v="148"/>
    <n v="222"/>
    <n v="74"/>
    <m/>
    <n v="148"/>
    <m/>
    <n v="222"/>
    <n v="0"/>
  </r>
  <r>
    <x v="40"/>
    <x v="6"/>
    <n v="17"/>
    <n v="0"/>
    <n v="17"/>
    <n v="41873"/>
    <n v="49837"/>
    <n v="42117"/>
    <n v="84.509500973172507"/>
    <n v="41873"/>
    <n v="50595"/>
    <n v="42296"/>
    <n v="83.597193398557195"/>
    <n v="71"/>
    <n v="149"/>
    <n v="220"/>
    <n v="71"/>
    <n v="0"/>
    <n v="149"/>
    <n v="0"/>
    <n v="220"/>
    <n v="0"/>
  </r>
  <r>
    <x v="40"/>
    <x v="7"/>
    <n v="17"/>
    <n v="0"/>
    <n v="17"/>
    <n v="43994"/>
    <n v="49506"/>
    <n v="43117"/>
    <n v="87.094493596735703"/>
    <n v="43994"/>
    <n v="50324"/>
    <n v="43453"/>
    <n v="86.346474843017205"/>
    <n v="71"/>
    <n v="149"/>
    <n v="220"/>
    <n v="71"/>
    <m/>
    <n v="149"/>
    <m/>
    <n v="220"/>
    <n v="0"/>
  </r>
  <r>
    <x v="40"/>
    <x v="8"/>
    <n v="17"/>
    <n v="0"/>
    <n v="17"/>
    <n v="42688"/>
    <n v="49960"/>
    <n v="42817"/>
    <n v="85.702562049639695"/>
    <n v="42688"/>
    <n v="50820"/>
    <n v="43116"/>
    <n v="84.840613931522995"/>
    <n v="71"/>
    <n v="149"/>
    <n v="220"/>
    <n v="71"/>
    <m/>
    <n v="149"/>
    <m/>
    <n v="220"/>
    <n v="0"/>
  </r>
  <r>
    <x v="41"/>
    <x v="0"/>
    <n v="71"/>
    <n v="78"/>
    <n v="149"/>
    <n v="203457"/>
    <n v="211375"/>
    <n v="184624"/>
    <n v="87.344293317563597"/>
    <n v="205040"/>
    <n v="213930"/>
    <n v="185067"/>
    <n v="86.508203618005894"/>
    <n v="521"/>
    <n v="441"/>
    <n v="962"/>
    <m/>
    <m/>
    <m/>
    <m/>
    <n v="0"/>
    <n v="0"/>
  </r>
  <r>
    <x v="41"/>
    <x v="1"/>
    <n v="71"/>
    <n v="78"/>
    <n v="149"/>
    <n v="195540"/>
    <n v="221781"/>
    <n v="190039"/>
    <n v="85.687682894386796"/>
    <n v="196745"/>
    <n v="224194"/>
    <n v="191005"/>
    <n v="85.196303201691407"/>
    <n v="520"/>
    <n v="450"/>
    <n v="970"/>
    <m/>
    <m/>
    <m/>
    <m/>
    <n v="0"/>
    <n v="0"/>
  </r>
  <r>
    <x v="41"/>
    <x v="2"/>
    <n v="71"/>
    <n v="78"/>
    <n v="149"/>
    <n v="189505"/>
    <n v="208627"/>
    <n v="174606"/>
    <n v="83.692906479027201"/>
    <n v="194082"/>
    <n v="211985"/>
    <n v="177344"/>
    <n v="83.658749439818905"/>
    <n v="520"/>
    <n v="460"/>
    <n v="980"/>
    <m/>
    <m/>
    <m/>
    <m/>
    <n v="0"/>
    <n v="0"/>
  </r>
  <r>
    <x v="41"/>
    <x v="3"/>
    <n v="96.35"/>
    <n v="49.17"/>
    <n v="145.52000000000001"/>
    <n v="205043"/>
    <n v="232449"/>
    <n v="189873"/>
    <n v="81.683724171753795"/>
    <n v="209621"/>
    <n v="238104"/>
    <n v="194964"/>
    <n v="81.881866747303704"/>
    <n v="523"/>
    <n v="462"/>
    <n v="985"/>
    <m/>
    <m/>
    <m/>
    <m/>
    <n v="0"/>
    <n v="0"/>
  </r>
  <r>
    <x v="41"/>
    <x v="4"/>
    <n v="96"/>
    <n v="49"/>
    <n v="145"/>
    <n v="200174"/>
    <n v="213296"/>
    <n v="173752"/>
    <n v="81.460505588478"/>
    <n v="204830"/>
    <n v="219095"/>
    <n v="178704"/>
    <n v="81.564618088044"/>
    <n v="547"/>
    <n v="463"/>
    <n v="1010"/>
    <n v="547"/>
    <m/>
    <n v="463"/>
    <m/>
    <n v="1010"/>
    <n v="0"/>
  </r>
  <r>
    <x v="41"/>
    <x v="5"/>
    <n v="90.91"/>
    <n v="54.77"/>
    <n v="145.68"/>
    <n v="185396"/>
    <n v="244040"/>
    <n v="182856"/>
    <n v="74.928700213079793"/>
    <n v="190882"/>
    <n v="246807"/>
    <n v="186991"/>
    <n v="75.764058555875593"/>
    <n v="536"/>
    <n v="470"/>
    <n v="1006"/>
    <n v="536"/>
    <m/>
    <n v="470"/>
    <m/>
    <n v="1006"/>
    <n v="0"/>
  </r>
  <r>
    <x v="41"/>
    <x v="6"/>
    <n v="91"/>
    <n v="55"/>
    <n v="146"/>
    <n v="175440"/>
    <n v="225300"/>
    <n v="178294"/>
    <n v="79.136262760763401"/>
    <n v="182630"/>
    <n v="232281"/>
    <n v="182620"/>
    <n v="78.620291801740095"/>
    <n v="528"/>
    <n v="461"/>
    <n v="989"/>
    <n v="528"/>
    <m/>
    <n v="461"/>
    <m/>
    <n v="989"/>
    <n v="0"/>
  </r>
  <r>
    <x v="41"/>
    <x v="7"/>
    <n v="91"/>
    <n v="55"/>
    <n v="146"/>
    <n v="185772"/>
    <n v="226815"/>
    <n v="182198"/>
    <n v="80.328902409452596"/>
    <n v="196817"/>
    <n v="231673"/>
    <n v="187507"/>
    <n v="80.936060740785507"/>
    <n v="1348"/>
    <n v="1051"/>
    <n v="2399"/>
    <n v="534"/>
    <n v="814"/>
    <n v="464"/>
    <n v="587"/>
    <n v="998"/>
    <n v="1401"/>
  </r>
  <r>
    <x v="41"/>
    <x v="8"/>
    <n v="91"/>
    <n v="55"/>
    <n v="146"/>
    <n v="192937"/>
    <n v="236259"/>
    <n v="188261"/>
    <n v="79.684160180141305"/>
    <n v="192937"/>
    <n v="236259"/>
    <n v="187041"/>
    <n v="79.167777735451395"/>
    <n v="1352"/>
    <n v="1077"/>
    <n v="2429"/>
    <n v="538"/>
    <n v="814"/>
    <n v="476"/>
    <n v="601"/>
    <n v="1014"/>
    <n v="1415"/>
  </r>
  <r>
    <x v="42"/>
    <x v="0"/>
    <n v="35"/>
    <n v="0"/>
    <n v="35"/>
    <n v="34706"/>
    <n v="31003"/>
    <n v="28383"/>
    <n v="81.781248199158696"/>
    <n v="40334"/>
    <n v="35954"/>
    <n v="32985"/>
    <n v="81.779640005950299"/>
    <n v="152"/>
    <n v="26"/>
    <n v="178"/>
    <m/>
    <m/>
    <m/>
    <m/>
    <m/>
    <m/>
  </r>
  <r>
    <x v="42"/>
    <x v="1"/>
    <n v="35"/>
    <n v="0"/>
    <n v="35"/>
    <n v="37047"/>
    <n v="35163"/>
    <n v="30177"/>
    <n v="81.455988339136795"/>
    <n v="38103"/>
    <n v="35643"/>
    <n v="30837"/>
    <n v="80.930635383040695"/>
    <n v="152"/>
    <n v="26"/>
    <n v="178"/>
    <m/>
    <m/>
    <m/>
    <m/>
    <m/>
    <m/>
  </r>
  <r>
    <x v="42"/>
    <x v="2"/>
    <n v="35"/>
    <n v="0"/>
    <n v="35"/>
    <n v="34903"/>
    <n v="31424"/>
    <n v="26943"/>
    <n v="77.1939374838839"/>
    <n v="39127"/>
    <n v="38384"/>
    <n v="32535"/>
    <n v="83.152298924016705"/>
    <n v="364"/>
    <n v="126"/>
    <n v="490"/>
    <m/>
    <m/>
    <m/>
    <m/>
    <m/>
    <m/>
  </r>
  <r>
    <x v="42"/>
    <x v="3"/>
    <n v="35"/>
    <n v="0"/>
    <n v="35"/>
    <n v="40812"/>
    <n v="42344"/>
    <n v="31702"/>
    <n v="74.867749858303398"/>
    <n v="52220"/>
    <n v="50359"/>
    <n v="42348"/>
    <n v="81.095365760245102"/>
    <n v="364"/>
    <n v="126"/>
    <n v="490"/>
    <m/>
    <m/>
    <m/>
    <m/>
    <m/>
    <m/>
  </r>
  <r>
    <x v="42"/>
    <x v="4"/>
    <n v="35"/>
    <n v="0"/>
    <n v="35"/>
    <n v="35702"/>
    <n v="34100"/>
    <n v="27767"/>
    <n v="77.774354377905993"/>
    <n v="41522"/>
    <n v="40578"/>
    <n v="32293"/>
    <n v="77.773228649872394"/>
    <n v="366"/>
    <n v="144"/>
    <n v="510"/>
    <n v="158"/>
    <n v="208"/>
    <n v="42"/>
    <n v="102"/>
    <n v="200"/>
    <n v="310"/>
  </r>
  <r>
    <x v="42"/>
    <x v="5"/>
    <n v="35"/>
    <n v="0"/>
    <n v="35"/>
    <n v="31921"/>
    <n v="35988"/>
    <n v="27330"/>
    <n v="75.941980660220096"/>
    <n v="34936"/>
    <n v="36163"/>
    <n v="31338"/>
    <n v="86.657633492796506"/>
    <n v="366"/>
    <n v="144"/>
    <n v="510"/>
    <n v="158"/>
    <n v="208"/>
    <n v="42"/>
    <n v="102"/>
    <n v="200"/>
    <n v="310"/>
  </r>
  <r>
    <x v="42"/>
    <x v="6"/>
    <n v="35"/>
    <n v="0"/>
    <n v="35"/>
    <n v="31921"/>
    <n v="35988"/>
    <n v="27330"/>
    <n v="75.941980660220096"/>
    <n v="34936"/>
    <n v="36163"/>
    <n v="31338"/>
    <n v="86.657633492796506"/>
    <n v="366"/>
    <n v="144"/>
    <n v="510"/>
    <n v="158"/>
    <n v="208"/>
    <n v="42"/>
    <n v="102"/>
    <n v="200"/>
    <n v="310"/>
  </r>
  <r>
    <x v="42"/>
    <x v="7"/>
    <n v="35"/>
    <n v="0"/>
    <n v="35"/>
    <n v="37022"/>
    <n v="33951"/>
    <n v="28696"/>
    <n v="77.510669331748701"/>
    <n v="40509"/>
    <n v="40893"/>
    <n v="32547"/>
    <n v="79.590638984667294"/>
    <n v="366"/>
    <n v="144"/>
    <n v="510"/>
    <n v="158"/>
    <n v="208"/>
    <n v="42"/>
    <n v="102"/>
    <n v="200"/>
    <n v="310"/>
  </r>
  <r>
    <x v="42"/>
    <x v="8"/>
    <n v="35"/>
    <n v="0"/>
    <n v="35"/>
    <n v="40784"/>
    <n v="35144"/>
    <n v="29565"/>
    <n v="72.491663397410704"/>
    <n v="42874"/>
    <n v="39048"/>
    <n v="33142"/>
    <n v="77.300928301534697"/>
    <n v="366"/>
    <n v="144"/>
    <n v="510"/>
    <n v="158"/>
    <n v="208"/>
    <n v="42"/>
    <n v="102"/>
    <n v="200"/>
    <n v="310"/>
  </r>
  <r>
    <x v="43"/>
    <x v="0"/>
    <n v="58"/>
    <n v="284"/>
    <n v="342"/>
    <n v="138336"/>
    <n v="91679"/>
    <n v="103894"/>
    <n v="75.102648623641002"/>
    <n v="138382"/>
    <n v="97144"/>
    <n v="105577"/>
    <n v="76.293882152303098"/>
    <n v="622"/>
    <n v="122"/>
    <n v="744"/>
    <m/>
    <m/>
    <m/>
    <m/>
    <n v="0"/>
    <n v="0"/>
  </r>
  <r>
    <x v="43"/>
    <x v="1"/>
    <n v="58"/>
    <n v="284"/>
    <n v="342"/>
    <n v="125305"/>
    <n v="90384"/>
    <n v="100106"/>
    <n v="79.889868720322397"/>
    <n v="125408"/>
    <n v="101247"/>
    <n v="102274"/>
    <n v="81.553010972186797"/>
    <n v="621"/>
    <n v="122"/>
    <n v="743"/>
    <m/>
    <m/>
    <m/>
    <m/>
    <n v="0"/>
    <n v="0"/>
  </r>
  <r>
    <x v="43"/>
    <x v="2"/>
    <n v="58"/>
    <n v="284"/>
    <n v="342"/>
    <n v="125683"/>
    <n v="90753"/>
    <n v="96500"/>
    <n v="76.780471503703794"/>
    <n v="125843"/>
    <n v="95541"/>
    <n v="99477"/>
    <n v="79.048496936659205"/>
    <n v="617"/>
    <n v="123"/>
    <n v="740"/>
    <m/>
    <m/>
    <m/>
    <m/>
    <n v="0"/>
    <n v="0"/>
  </r>
  <r>
    <x v="43"/>
    <x v="3"/>
    <n v="58"/>
    <n v="284"/>
    <n v="342"/>
    <n v="128538"/>
    <n v="91500"/>
    <n v="97157"/>
    <n v="75.586207969627694"/>
    <n v="128698"/>
    <n v="98746"/>
    <n v="100524"/>
    <n v="78.1084399135962"/>
    <n v="618"/>
    <n v="122"/>
    <n v="740"/>
    <m/>
    <m/>
    <m/>
    <m/>
    <n v="0"/>
    <n v="0"/>
  </r>
  <r>
    <x v="43"/>
    <x v="4"/>
    <n v="58"/>
    <n v="284"/>
    <n v="342"/>
    <n v="132818"/>
    <n v="84220"/>
    <n v="97163"/>
    <n v="73.154994052011006"/>
    <n v="132939"/>
    <n v="91848"/>
    <n v="98938"/>
    <n v="74.423607820127998"/>
    <n v="616"/>
    <n v="122"/>
    <n v="738"/>
    <n v="616"/>
    <m/>
    <n v="122"/>
    <m/>
    <n v="738"/>
    <n v="0"/>
  </r>
  <r>
    <x v="43"/>
    <x v="5"/>
    <n v="58"/>
    <n v="284"/>
    <n v="342"/>
    <n v="112835"/>
    <n v="90164"/>
    <n v="93568"/>
    <n v="82.924624451632894"/>
    <n v="112941"/>
    <n v="101419"/>
    <n v="96863"/>
    <n v="85.7642485899718"/>
    <n v="615"/>
    <n v="123"/>
    <n v="738"/>
    <n v="615"/>
    <m/>
    <n v="123"/>
    <m/>
    <n v="738"/>
    <n v="0"/>
  </r>
  <r>
    <x v="43"/>
    <x v="6"/>
    <n v="58"/>
    <n v="284"/>
    <n v="342"/>
    <n v="111371"/>
    <n v="90881"/>
    <n v="92284"/>
    <n v="82.861786281886694"/>
    <n v="111904"/>
    <n v="98972"/>
    <n v="95101"/>
    <n v="84.984450957964"/>
    <n v="615"/>
    <n v="124"/>
    <n v="739"/>
    <n v="614"/>
    <n v="1"/>
    <n v="124"/>
    <n v="0"/>
    <n v="738"/>
    <n v="1"/>
  </r>
  <r>
    <x v="43"/>
    <x v="7"/>
    <n v="58"/>
    <n v="284"/>
    <n v="342"/>
    <n v="118975"/>
    <n v="86006"/>
    <n v="93353"/>
    <n v="78.464383273796997"/>
    <n v="119132"/>
    <n v="95433"/>
    <n v="96787"/>
    <n v="81.243494611019699"/>
    <n v="615"/>
    <n v="125"/>
    <n v="740"/>
    <n v="614"/>
    <n v="1"/>
    <n v="125"/>
    <m/>
    <n v="739"/>
    <n v="1"/>
  </r>
  <r>
    <x v="43"/>
    <x v="8"/>
    <n v="58"/>
    <n v="284"/>
    <n v="342"/>
    <n v="114408"/>
    <n v="95708"/>
    <n v="94625"/>
    <n v="82.708377036570894"/>
    <n v="114489"/>
    <n v="100549"/>
    <n v="97818"/>
    <n v="85.438775777585604"/>
    <n v="615"/>
    <n v="125"/>
    <n v="740"/>
    <n v="614"/>
    <n v="1"/>
    <n v="125"/>
    <m/>
    <n v="739"/>
    <n v="1"/>
  </r>
  <r>
    <x v="44"/>
    <x v="0"/>
    <n v="13"/>
    <n v="0"/>
    <n v="13"/>
    <n v="15138"/>
    <n v="16080"/>
    <n v="13178"/>
    <n v="81.952736318408"/>
    <n v="15935"/>
    <n v="16080"/>
    <n v="13973"/>
    <n v="86.896766169154205"/>
    <n v="72"/>
    <n v="7"/>
    <n v="79"/>
    <m/>
    <m/>
    <m/>
    <m/>
    <m/>
    <m/>
  </r>
  <r>
    <x v="44"/>
    <x v="1"/>
    <n v="13"/>
    <n v="0"/>
    <n v="13"/>
    <n v="12960"/>
    <n v="15052"/>
    <n v="12652"/>
    <n v="84.0552750465055"/>
    <n v="15594"/>
    <n v="16432"/>
    <n v="14657"/>
    <n v="89.197906523855906"/>
    <n v="72"/>
    <n v="8"/>
    <n v="80"/>
    <m/>
    <m/>
    <m/>
    <m/>
    <m/>
    <m/>
  </r>
  <r>
    <x v="44"/>
    <x v="2"/>
    <n v="13"/>
    <n v="0"/>
    <n v="13"/>
    <n v="12992"/>
    <n v="13888"/>
    <n v="11876"/>
    <n v="85.5126728110599"/>
    <n v="14658"/>
    <n v="15929"/>
    <n v="14252"/>
    <n v="89.472032142632898"/>
    <n v="72"/>
    <n v="8"/>
    <n v="80"/>
    <m/>
    <m/>
    <m/>
    <m/>
    <m/>
    <m/>
  </r>
  <r>
    <x v="44"/>
    <x v="3"/>
    <n v="13"/>
    <n v="0"/>
    <n v="13"/>
    <n v="13536"/>
    <n v="15626"/>
    <n v="12790"/>
    <n v="81.850761551260703"/>
    <n v="15685"/>
    <n v="16843"/>
    <n v="14459"/>
    <n v="85.845751944427903"/>
    <n v="73"/>
    <n v="8"/>
    <n v="81"/>
    <m/>
    <m/>
    <m/>
    <m/>
    <m/>
    <m/>
  </r>
  <r>
    <x v="44"/>
    <x v="4"/>
    <n v="13"/>
    <n v="0"/>
    <n v="13"/>
    <n v="14544"/>
    <n v="14253"/>
    <n v="12381"/>
    <n v="85.127887788778906"/>
    <n v="15877"/>
    <n v="15691"/>
    <n v="13890"/>
    <n v="87.485041254645097"/>
    <n v="73"/>
    <n v="8"/>
    <n v="81"/>
    <n v="73"/>
    <m/>
    <n v="8"/>
    <m/>
    <n v="81"/>
    <n v="0"/>
  </r>
  <r>
    <x v="44"/>
    <x v="5"/>
    <n v="13"/>
    <n v="0"/>
    <n v="13"/>
    <n v="13283"/>
    <n v="15232"/>
    <n v="12002"/>
    <n v="78.794642857142904"/>
    <n v="14787"/>
    <n v="16864"/>
    <n v="14204"/>
    <n v="84.226755218216297"/>
    <n v="73"/>
    <n v="8"/>
    <n v="81"/>
    <n v="73"/>
    <m/>
    <n v="8"/>
    <m/>
    <n v="81"/>
    <n v="0"/>
  </r>
  <r>
    <x v="44"/>
    <x v="6"/>
    <n v="13"/>
    <n v="0"/>
    <n v="13"/>
    <n v="12934"/>
    <n v="15453"/>
    <n v="12028"/>
    <n v="77.836018896007204"/>
    <n v="14561"/>
    <n v="16008"/>
    <n v="13838"/>
    <n v="86.444277861069494"/>
    <n v="73"/>
    <n v="8"/>
    <n v="81"/>
    <n v="73"/>
    <m/>
    <n v="8"/>
    <m/>
    <n v="81"/>
    <n v="0"/>
  </r>
  <r>
    <x v="44"/>
    <x v="7"/>
    <n v="13"/>
    <n v="0"/>
    <n v="13"/>
    <n v="13827"/>
    <n v="14755"/>
    <n v="12427"/>
    <n v="84.222297526262295"/>
    <n v="15591"/>
    <n v="15674"/>
    <n v="14162"/>
    <n v="90.353451575858102"/>
    <n v="73"/>
    <n v="8"/>
    <n v="81"/>
    <n v="73"/>
    <m/>
    <n v="8"/>
    <m/>
    <n v="81"/>
    <n v="0"/>
  </r>
  <r>
    <x v="44"/>
    <x v="8"/>
    <n v="13"/>
    <n v="0"/>
    <n v="13"/>
    <n v="14013"/>
    <n v="15075"/>
    <n v="12723"/>
    <n v="84.398009950248706"/>
    <n v="15851"/>
    <n v="16453"/>
    <n v="14682"/>
    <n v="89.236005591685398"/>
    <n v="73"/>
    <n v="8"/>
    <n v="81"/>
    <n v="73"/>
    <n v="0"/>
    <n v="8"/>
    <n v="0"/>
    <n v="81"/>
    <n v="0"/>
  </r>
  <r>
    <x v="45"/>
    <x v="0"/>
    <n v="11"/>
    <n v="7"/>
    <n v="18"/>
    <n v="21723"/>
    <n v="28953"/>
    <n v="20491"/>
    <n v="70.773322280938103"/>
    <n v="21752"/>
    <n v="28991"/>
    <n v="20531"/>
    <n v="70.818529888586099"/>
    <n v="93"/>
    <n v="12"/>
    <n v="105"/>
    <m/>
    <m/>
    <m/>
    <m/>
    <m/>
    <m/>
  </r>
  <r>
    <x v="45"/>
    <x v="1"/>
    <n v="11"/>
    <n v="7"/>
    <n v="18"/>
    <n v="19707"/>
    <n v="24788"/>
    <n v="18314"/>
    <n v="73.882523801839596"/>
    <n v="19728"/>
    <n v="24825"/>
    <n v="18353"/>
    <n v="73.929506545820701"/>
    <n v="95"/>
    <n v="12"/>
    <n v="107"/>
    <m/>
    <m/>
    <m/>
    <m/>
    <m/>
    <m/>
  </r>
  <r>
    <x v="45"/>
    <x v="2"/>
    <n v="11"/>
    <n v="7"/>
    <n v="18"/>
    <n v="23593"/>
    <n v="19093"/>
    <n v="17777"/>
    <n v="75.348620353494695"/>
    <n v="23621"/>
    <n v="19129"/>
    <n v="17811"/>
    <n v="75.403242877100894"/>
    <n v="95"/>
    <n v="12"/>
    <n v="107"/>
    <m/>
    <m/>
    <m/>
    <m/>
    <m/>
    <m/>
  </r>
  <r>
    <x v="45"/>
    <x v="3"/>
    <n v="11"/>
    <n v="7"/>
    <n v="18"/>
    <n v="20206"/>
    <n v="19566"/>
    <n v="17629"/>
    <n v="87.246362466594107"/>
    <n v="20225"/>
    <n v="19609"/>
    <n v="17663"/>
    <n v="87.332509270704605"/>
    <n v="95"/>
    <n v="12"/>
    <n v="107"/>
    <m/>
    <m/>
    <m/>
    <m/>
    <m/>
    <m/>
  </r>
  <r>
    <x v="45"/>
    <x v="4"/>
    <n v="11"/>
    <n v="7"/>
    <n v="18"/>
    <n v="20248"/>
    <n v="18760"/>
    <n v="17001"/>
    <n v="83.963848281311698"/>
    <n v="20267"/>
    <n v="18797"/>
    <n v="17037"/>
    <n v="84.062762125622896"/>
    <n v="95"/>
    <n v="12"/>
    <n v="107"/>
    <n v="95"/>
    <n v="0"/>
    <n v="12"/>
    <n v="0"/>
    <n v="107"/>
    <n v="0"/>
  </r>
  <r>
    <x v="45"/>
    <x v="5"/>
    <n v="0"/>
    <n v="0"/>
    <m/>
    <n v="18945"/>
    <n v="20242"/>
    <n v="17666"/>
    <n v="87.273984784112201"/>
    <n v="18971"/>
    <n v="20278"/>
    <n v="17697"/>
    <n v="87.271920307722695"/>
    <n v="95"/>
    <n v="12"/>
    <n v="107"/>
    <n v="95"/>
    <m/>
    <n v="12"/>
    <m/>
    <n v="107"/>
    <n v="0"/>
  </r>
  <r>
    <x v="45"/>
    <x v="6"/>
    <n v="18"/>
    <n v="0"/>
    <n v="18"/>
    <n v="20489"/>
    <n v="20109"/>
    <n v="17387"/>
    <n v="84.860168871101607"/>
    <n v="20520"/>
    <n v="20135"/>
    <n v="17423"/>
    <n v="84.907407407407405"/>
    <n v="98"/>
    <n v="15"/>
    <n v="113"/>
    <n v="98"/>
    <n v="0"/>
    <n v="15"/>
    <n v="0"/>
    <n v="113"/>
    <n v="0"/>
  </r>
  <r>
    <x v="45"/>
    <x v="7"/>
    <n v="18"/>
    <n v="0"/>
    <n v="18"/>
    <n v="20489"/>
    <n v="19784"/>
    <n v="17656"/>
    <n v="86.173068475767494"/>
    <n v="20509"/>
    <n v="19814"/>
    <n v="17687"/>
    <n v="86.240187234872494"/>
    <n v="98"/>
    <n v="15"/>
    <n v="113"/>
    <n v="98"/>
    <m/>
    <n v="15"/>
    <m/>
    <n v="113"/>
    <n v="0"/>
  </r>
  <r>
    <x v="45"/>
    <x v="8"/>
    <n v="18"/>
    <n v="0"/>
    <n v="18"/>
    <n v="20078"/>
    <n v="19707"/>
    <n v="17857"/>
    <n v="88.938141249128407"/>
    <n v="20090"/>
    <n v="19738"/>
    <n v="17883"/>
    <n v="89.0144350423096"/>
    <n v="99"/>
    <n v="16"/>
    <n v="115"/>
    <n v="99"/>
    <m/>
    <n v="16"/>
    <m/>
    <n v="115"/>
    <n v="0"/>
  </r>
  <r>
    <x v="46"/>
    <x v="0"/>
    <n v="6"/>
    <n v="530"/>
    <n v="536"/>
    <n v="21167"/>
    <n v="10244"/>
    <n v="13827"/>
    <n v="65.323380734161702"/>
    <n v="21167"/>
    <n v="10244"/>
    <n v="13827"/>
    <n v="65.323380734161702"/>
    <n v="256"/>
    <n v="19"/>
    <n v="275"/>
    <m/>
    <m/>
    <m/>
    <m/>
    <m/>
    <m/>
  </r>
  <r>
    <x v="46"/>
    <x v="1"/>
    <n v="6"/>
    <n v="530"/>
    <n v="536"/>
    <n v="17931"/>
    <n v="9528"/>
    <n v="12582"/>
    <n v="70.168981094194393"/>
    <n v="17931"/>
    <n v="9528"/>
    <n v="12582"/>
    <n v="70.168981094194393"/>
    <n v="256"/>
    <n v="19"/>
    <n v="275"/>
    <m/>
    <m/>
    <m/>
    <m/>
    <m/>
    <m/>
  </r>
  <r>
    <x v="46"/>
    <x v="2"/>
    <n v="6"/>
    <n v="533"/>
    <n v="539"/>
    <n v="19015"/>
    <n v="8159"/>
    <n v="12752"/>
    <n v="67.062845122271895"/>
    <n v="19015"/>
    <n v="8159"/>
    <n v="12752"/>
    <n v="67.062845122271895"/>
    <n v="644"/>
    <n v="67"/>
    <n v="711"/>
    <m/>
    <m/>
    <m/>
    <m/>
    <m/>
    <m/>
  </r>
  <r>
    <x v="46"/>
    <x v="3"/>
    <n v="6"/>
    <n v="533"/>
    <n v="539"/>
    <n v="19081"/>
    <n v="9221"/>
    <n v="13086"/>
    <n v="68.581311252030801"/>
    <n v="19081"/>
    <n v="9221"/>
    <n v="13086"/>
    <n v="68.581311252030801"/>
    <n v="644"/>
    <n v="67"/>
    <n v="711"/>
    <m/>
    <m/>
    <m/>
    <m/>
    <m/>
    <m/>
  </r>
  <r>
    <x v="46"/>
    <x v="4"/>
    <n v="6"/>
    <n v="533"/>
    <n v="539"/>
    <n v="21743"/>
    <n v="9466"/>
    <n v="13787"/>
    <n v="63.408913213448002"/>
    <n v="21743"/>
    <n v="9466"/>
    <n v="13787"/>
    <n v="63.408913213448002"/>
    <n v="645"/>
    <n v="67"/>
    <n v="712"/>
    <n v="589"/>
    <n v="56"/>
    <n v="21"/>
    <n v="46"/>
    <n v="610"/>
    <n v="102"/>
  </r>
  <r>
    <x v="46"/>
    <x v="5"/>
    <n v="6"/>
    <n v="533"/>
    <n v="539"/>
    <n v="19523"/>
    <n v="8595"/>
    <n v="12911"/>
    <n v="66.132254264201194"/>
    <n v="19523"/>
    <n v="8595"/>
    <n v="12911"/>
    <n v="66.132254264201194"/>
    <n v="645"/>
    <n v="67"/>
    <n v="712"/>
    <n v="589"/>
    <n v="56"/>
    <n v="21"/>
    <n v="46"/>
    <n v="610"/>
    <n v="102"/>
  </r>
  <r>
    <x v="46"/>
    <x v="6"/>
    <n v="6"/>
    <n v="533"/>
    <n v="539"/>
    <n v="20926"/>
    <n v="9108"/>
    <n v="13387"/>
    <n v="63.973047883016299"/>
    <n v="20926"/>
    <n v="9108"/>
    <n v="13387"/>
    <n v="63.973047883016299"/>
    <n v="645"/>
    <n v="67"/>
    <n v="712"/>
    <n v="589"/>
    <n v="56"/>
    <n v="21"/>
    <n v="46"/>
    <n v="610"/>
    <n v="102"/>
  </r>
  <r>
    <x v="46"/>
    <x v="7"/>
    <n v="6"/>
    <n v="533"/>
    <n v="539"/>
    <n v="20283"/>
    <n v="9589"/>
    <n v="13898"/>
    <n v="68.520435832963599"/>
    <n v="20283"/>
    <n v="9589"/>
    <n v="13898"/>
    <n v="68.520435832963599"/>
    <n v="645"/>
    <n v="69"/>
    <n v="714"/>
    <n v="589"/>
    <n v="56"/>
    <n v="23"/>
    <n v="46"/>
    <n v="612"/>
    <n v="102"/>
  </r>
  <r>
    <x v="46"/>
    <x v="8"/>
    <n v="6"/>
    <n v="533"/>
    <n v="539"/>
    <n v="21249"/>
    <n v="9214"/>
    <n v="14030"/>
    <n v="66.026636547602195"/>
    <n v="21249"/>
    <n v="9214"/>
    <n v="14030"/>
    <n v="66.026636547602195"/>
    <n v="645"/>
    <n v="69"/>
    <n v="714"/>
    <n v="589"/>
    <n v="56"/>
    <n v="23"/>
    <n v="46"/>
    <n v="612"/>
    <n v="102"/>
  </r>
  <r>
    <x v="47"/>
    <x v="0"/>
    <n v="203"/>
    <n v="208"/>
    <n v="411"/>
    <n v="199210"/>
    <n v="156813"/>
    <n v="140881"/>
    <n v="70.719843381356398"/>
    <n v="200842"/>
    <n v="167478"/>
    <n v="146195"/>
    <n v="72.791049680843599"/>
    <n v="1011"/>
    <n v="268"/>
    <n v="1279"/>
    <m/>
    <m/>
    <m/>
    <m/>
    <m/>
    <m/>
  </r>
  <r>
    <x v="47"/>
    <x v="1"/>
    <n v="203"/>
    <n v="208"/>
    <n v="411"/>
    <n v="187419"/>
    <n v="153293"/>
    <n v="134780"/>
    <n v="71.9137333994952"/>
    <n v="189330"/>
    <n v="171453"/>
    <n v="136747"/>
    <n v="72.226799767601506"/>
    <n v="1021"/>
    <n v="265"/>
    <n v="1286"/>
    <m/>
    <m/>
    <m/>
    <m/>
    <m/>
    <m/>
  </r>
  <r>
    <x v="47"/>
    <x v="2"/>
    <n v="203"/>
    <n v="208"/>
    <n v="411"/>
    <n v="172966"/>
    <n v="153825"/>
    <n v="131804"/>
    <n v="76.202259403582204"/>
    <n v="179824"/>
    <n v="166536"/>
    <n v="139802"/>
    <n v="77.743793931844493"/>
    <n v="993"/>
    <n v="264"/>
    <n v="1257"/>
    <m/>
    <m/>
    <m/>
    <m/>
    <m/>
    <m/>
  </r>
  <r>
    <x v="47"/>
    <x v="3"/>
    <n v="203"/>
    <n v="208"/>
    <n v="411"/>
    <n v="184533"/>
    <n v="153623"/>
    <n v="135250"/>
    <n v="73.293123723128105"/>
    <n v="187367"/>
    <n v="168158"/>
    <n v="143963"/>
    <n v="76.834768128859395"/>
    <n v="985"/>
    <n v="267"/>
    <n v="1252"/>
    <m/>
    <m/>
    <m/>
    <m/>
    <m/>
    <m/>
  </r>
  <r>
    <x v="47"/>
    <x v="4"/>
    <n v="203"/>
    <n v="208"/>
    <n v="411"/>
    <n v="180436"/>
    <n v="145528"/>
    <n v="147504"/>
    <n v="81.7486532620985"/>
    <n v="185879"/>
    <n v="160330"/>
    <n v="156141"/>
    <n v="84.001420278783499"/>
    <m/>
    <m/>
    <n v="1268"/>
    <n v="997"/>
    <m/>
    <n v="271"/>
    <m/>
    <n v="1268"/>
    <n v="0"/>
  </r>
  <r>
    <x v="47"/>
    <x v="5"/>
    <n v="203"/>
    <n v="208"/>
    <n v="411"/>
    <n v="163651"/>
    <n v="152810"/>
    <n v="140845"/>
    <n v="86.064246475731906"/>
    <n v="168728"/>
    <n v="168553"/>
    <n v="149339"/>
    <n v="88.5087241003272"/>
    <n v="991"/>
    <n v="275"/>
    <n v="1266"/>
    <n v="991"/>
    <m/>
    <n v="275"/>
    <m/>
    <n v="1266"/>
    <n v="0"/>
  </r>
  <r>
    <x v="47"/>
    <x v="6"/>
    <n v="143"/>
    <n v="298"/>
    <n v="441"/>
    <n v="167439"/>
    <n v="157028"/>
    <n v="144332"/>
    <n v="86.199750356846394"/>
    <n v="172959"/>
    <n v="172977"/>
    <n v="153653"/>
    <n v="88.8285725847945"/>
    <n v="987"/>
    <n v="274"/>
    <n v="1261"/>
    <n v="987"/>
    <m/>
    <n v="274"/>
    <m/>
    <n v="1261"/>
    <n v="0"/>
  </r>
  <r>
    <x v="47"/>
    <x v="7"/>
    <n v="143"/>
    <n v="298"/>
    <n v="441"/>
    <n v="171697"/>
    <n v="156929"/>
    <n v="147736"/>
    <n v="86.044601827638203"/>
    <n v="176597"/>
    <n v="170977"/>
    <n v="156542"/>
    <n v="88.643634942835902"/>
    <n v="993"/>
    <n v="277"/>
    <n v="1270"/>
    <n v="993"/>
    <m/>
    <n v="277"/>
    <m/>
    <n v="1270"/>
    <n v="0"/>
  </r>
  <r>
    <x v="47"/>
    <x v="8"/>
    <n v="143"/>
    <n v="298"/>
    <n v="441"/>
    <n v="166084"/>
    <n v="155223"/>
    <n v="148795"/>
    <n v="89.590207364947901"/>
    <n v="170861"/>
    <n v="166572"/>
    <n v="156683"/>
    <n v="91.702026793709507"/>
    <n v="993"/>
    <n v="281"/>
    <n v="1274"/>
    <n v="993"/>
    <m/>
    <n v="281"/>
    <m/>
    <n v="1274"/>
    <n v="0"/>
  </r>
  <r>
    <x v="48"/>
    <x v="0"/>
    <n v="22"/>
    <n v="2"/>
    <n v="24"/>
    <n v="31164"/>
    <n v="37797"/>
    <n v="31726"/>
    <n v="83.937878667619103"/>
    <n v="31618"/>
    <n v="38871"/>
    <n v="32715"/>
    <n v="84.163000694605202"/>
    <n v="78"/>
    <n v="56"/>
    <n v="134"/>
    <m/>
    <m/>
    <m/>
    <m/>
    <m/>
    <m/>
  </r>
  <r>
    <x v="48"/>
    <x v="1"/>
    <n v="22"/>
    <n v="2"/>
    <n v="24"/>
    <n v="30880"/>
    <n v="38980"/>
    <n v="32395"/>
    <n v="83.106721395587499"/>
    <n v="31524"/>
    <n v="40060"/>
    <n v="33422"/>
    <n v="83.429855217174193"/>
    <n v="78"/>
    <n v="56"/>
    <n v="134"/>
    <m/>
    <m/>
    <m/>
    <m/>
    <m/>
    <m/>
  </r>
  <r>
    <x v="48"/>
    <x v="2"/>
    <n v="22"/>
    <n v="2"/>
    <n v="24"/>
    <n v="30096"/>
    <n v="35939"/>
    <n v="30786"/>
    <n v="85.661815854642597"/>
    <n v="30156"/>
    <n v="36963"/>
    <n v="31823"/>
    <n v="86.094202310418495"/>
    <n v="75"/>
    <n v="59"/>
    <n v="134"/>
    <m/>
    <m/>
    <m/>
    <m/>
    <m/>
    <m/>
  </r>
  <r>
    <x v="48"/>
    <x v="3"/>
    <n v="22"/>
    <n v="2"/>
    <n v="24"/>
    <n v="29748"/>
    <n v="36175"/>
    <n v="32312"/>
    <n v="89.321354526606797"/>
    <n v="30683"/>
    <n v="37198"/>
    <n v="33316"/>
    <n v="89.563955051346795"/>
    <n v="76"/>
    <n v="60"/>
    <n v="136"/>
    <m/>
    <m/>
    <m/>
    <m/>
    <m/>
    <m/>
  </r>
  <r>
    <x v="48"/>
    <x v="4"/>
    <n v="22"/>
    <n v="2"/>
    <n v="24"/>
    <n v="29913"/>
    <n v="34047"/>
    <n v="29006"/>
    <n v="85.193996534202697"/>
    <n v="31019"/>
    <n v="35145"/>
    <n v="30036"/>
    <n v="85.463081519419504"/>
    <n v="71"/>
    <n v="61"/>
    <n v="132"/>
    <n v="71"/>
    <m/>
    <n v="61"/>
    <m/>
    <n v="132"/>
    <n v="0"/>
  </r>
  <r>
    <x v="48"/>
    <x v="5"/>
    <n v="22"/>
    <n v="2"/>
    <n v="24"/>
    <n v="28861"/>
    <n v="36683"/>
    <n v="29259"/>
    <n v="79.761742496524306"/>
    <n v="29969"/>
    <n v="37789"/>
    <n v="30306"/>
    <n v="80.197941199820093"/>
    <n v="70"/>
    <n v="62"/>
    <n v="132"/>
    <n v="15"/>
    <n v="55"/>
    <n v="52"/>
    <n v="10"/>
    <n v="67"/>
    <n v="65"/>
  </r>
  <r>
    <x v="48"/>
    <x v="6"/>
    <n v="22"/>
    <n v="2"/>
    <n v="24"/>
    <n v="28381"/>
    <n v="37040"/>
    <n v="27207"/>
    <n v="73.453023758099405"/>
    <n v="29264"/>
    <n v="38118"/>
    <n v="28174"/>
    <n v="73.912587229130594"/>
    <n v="67"/>
    <n v="72"/>
    <n v="139"/>
    <n v="14"/>
    <n v="53"/>
    <n v="63"/>
    <n v="9"/>
    <n v="77"/>
    <n v="62"/>
  </r>
  <r>
    <x v="48"/>
    <x v="7"/>
    <n v="22"/>
    <n v="2"/>
    <n v="24"/>
    <n v="29171"/>
    <n v="37761"/>
    <n v="30382"/>
    <n v="80.4586742935833"/>
    <n v="29916"/>
    <n v="38862"/>
    <n v="31399"/>
    <n v="80.796150481189898"/>
    <n v="67"/>
    <n v="77"/>
    <n v="144"/>
    <n v="14"/>
    <n v="53"/>
    <n v="67"/>
    <n v="10"/>
    <n v="81"/>
    <n v="63"/>
  </r>
  <r>
    <x v="48"/>
    <x v="8"/>
    <n v="22"/>
    <n v="2"/>
    <n v="24"/>
    <n v="28262"/>
    <n v="37350"/>
    <n v="31502"/>
    <n v="84.342704149933098"/>
    <n v="29188"/>
    <n v="38388"/>
    <n v="30505"/>
    <n v="79.464936959466499"/>
    <n v="67"/>
    <n v="79"/>
    <n v="146"/>
    <n v="14"/>
    <n v="53"/>
    <n v="68"/>
    <n v="11"/>
    <n v="82"/>
    <n v="64"/>
  </r>
  <r>
    <x v="49"/>
    <x v="0"/>
    <n v="630"/>
    <n v="0"/>
    <n v="630"/>
    <n v="4020868"/>
    <n v="4404382"/>
    <n v="3817051"/>
    <n v="86.664848780146698"/>
    <n v="4026862"/>
    <n v="4429011"/>
    <n v="3831054"/>
    <n v="86.499085235959001"/>
    <n v="4105"/>
    <n v="6243"/>
    <n v="10348"/>
    <m/>
    <m/>
    <m/>
    <m/>
    <m/>
    <m/>
  </r>
  <r>
    <x v="49"/>
    <x v="1"/>
    <n v="630"/>
    <n v="0"/>
    <n v="630"/>
    <n v="3777078"/>
    <n v="4591559"/>
    <n v="3961102"/>
    <n v="86.269217056777407"/>
    <n v="3777679"/>
    <n v="4637502"/>
    <n v="3980288"/>
    <n v="85.828275653573797"/>
    <n v="15561"/>
    <n v="13044"/>
    <n v="28605"/>
    <m/>
    <m/>
    <m/>
    <m/>
    <m/>
    <m/>
  </r>
  <r>
    <x v="49"/>
    <x v="2"/>
    <n v="630"/>
    <n v="0"/>
    <n v="630"/>
    <n v="3642930"/>
    <n v="4246688"/>
    <n v="3661521"/>
    <n v="86.220626521185494"/>
    <n v="3686750"/>
    <n v="4315880"/>
    <n v="3719558"/>
    <n v="86.183072745303406"/>
    <n v="15543"/>
    <n v="13220"/>
    <n v="28763"/>
    <m/>
    <m/>
    <m/>
    <m/>
    <m/>
    <m/>
  </r>
  <r>
    <x v="49"/>
    <x v="3"/>
    <n v="630"/>
    <n v="0"/>
    <n v="630"/>
    <n v="3798967"/>
    <n v="4559532"/>
    <n v="3842003"/>
    <n v="84.263099809366395"/>
    <n v="3812782"/>
    <n v="4609358"/>
    <n v="3891960"/>
    <n v="84.436053784496707"/>
    <n v="15515"/>
    <n v="13207"/>
    <n v="28722"/>
    <m/>
    <m/>
    <m/>
    <m/>
    <m/>
    <m/>
  </r>
  <r>
    <x v="49"/>
    <x v="4"/>
    <n v="630"/>
    <n v="0"/>
    <n v="630"/>
    <n v="3917482"/>
    <n v="4271851"/>
    <n v="3637084"/>
    <n v="85.140703643455694"/>
    <n v="3939071"/>
    <n v="4311781"/>
    <n v="3681027"/>
    <n v="85.371381338709"/>
    <n v="15480"/>
    <n v="13407"/>
    <n v="28887"/>
    <n v="4075"/>
    <n v="11405"/>
    <n v="6453"/>
    <n v="6954"/>
    <n v="10528"/>
    <n v="18359"/>
  </r>
  <r>
    <x v="49"/>
    <x v="5"/>
    <n v="630"/>
    <n v="0"/>
    <n v="630"/>
    <n v="3511495"/>
    <n v="4493058"/>
    <n v="3572695"/>
    <n v="79.515888733241397"/>
    <n v="3546484"/>
    <n v="4586951"/>
    <n v="3626251"/>
    <n v="79.055804171442006"/>
    <n v="15453"/>
    <n v="13557"/>
    <n v="29010"/>
    <n v="4072"/>
    <n v="11381"/>
    <n v="6525"/>
    <n v="7032"/>
    <n v="10597"/>
    <n v="18413"/>
  </r>
  <r>
    <x v="49"/>
    <x v="6"/>
    <n v="630"/>
    <n v="0"/>
    <n v="630"/>
    <n v="3500916"/>
    <n v="4385591"/>
    <n v="3528718"/>
    <n v="80.461629914873498"/>
    <n v="3534259"/>
    <n v="4457304"/>
    <n v="3595190"/>
    <n v="80.658397991252102"/>
    <n v="15406"/>
    <n v="13681"/>
    <n v="29087"/>
    <n v="4057"/>
    <n v="11349"/>
    <n v="6568"/>
    <n v="7113"/>
    <n v="10625"/>
    <n v="18462"/>
  </r>
  <r>
    <x v="49"/>
    <x v="7"/>
    <n v="630"/>
    <n v="0"/>
    <n v="630"/>
    <n v="3678197"/>
    <n v="4276455"/>
    <n v="3627511"/>
    <n v="84.825188152336494"/>
    <n v="3716335"/>
    <n v="4347129"/>
    <n v="3685497"/>
    <n v="84.780023781212805"/>
    <n v="15393"/>
    <n v="13765"/>
    <n v="29158"/>
    <n v="4052"/>
    <n v="11341"/>
    <n v="6611"/>
    <n v="7154"/>
    <n v="10663"/>
    <n v="18495"/>
  </r>
  <r>
    <x v="49"/>
    <x v="8"/>
    <n v="630"/>
    <n v="0"/>
    <n v="630"/>
    <n v="3652065"/>
    <n v="4352110"/>
    <n v="3658234"/>
    <n v="84.056561070377398"/>
    <n v="3687116"/>
    <n v="4424527"/>
    <n v="3720944"/>
    <n v="84.098119414798504"/>
    <n v="15364"/>
    <n v="13929"/>
    <n v="29293"/>
    <n v="4041"/>
    <n v="11323"/>
    <n v="6670"/>
    <n v="7259"/>
    <n v="10711"/>
    <n v="18582"/>
  </r>
  <r>
    <x v="50"/>
    <x v="0"/>
    <n v="53"/>
    <n v="8"/>
    <n v="61"/>
    <n v="27603"/>
    <n v="29681"/>
    <n v="23396"/>
    <n v="78.824837438091706"/>
    <n v="27638"/>
    <n v="30039"/>
    <n v="23601"/>
    <n v="78.567861779686396"/>
    <n v="161"/>
    <n v="124"/>
    <n v="285"/>
    <m/>
    <m/>
    <m/>
    <m/>
    <m/>
    <m/>
  </r>
  <r>
    <x v="50"/>
    <x v="1"/>
    <n v="53"/>
    <n v="8"/>
    <n v="61"/>
    <n v="26028"/>
    <n v="28947"/>
    <n v="23599"/>
    <n v="81.524855770891605"/>
    <n v="26741"/>
    <n v="29450"/>
    <n v="24178"/>
    <n v="82.098471986417593"/>
    <n v="163"/>
    <n v="126"/>
    <n v="289"/>
    <m/>
    <m/>
    <m/>
    <m/>
    <m/>
    <m/>
  </r>
  <r>
    <x v="50"/>
    <x v="2"/>
    <n v="53"/>
    <n v="8"/>
    <n v="61"/>
    <n v="26920"/>
    <n v="25648"/>
    <n v="22716"/>
    <n v="84.383358098068399"/>
    <n v="27424"/>
    <n v="26507"/>
    <n v="23399"/>
    <n v="85.323074679113205"/>
    <n v="165"/>
    <n v="113"/>
    <n v="278"/>
    <m/>
    <m/>
    <m/>
    <m/>
    <m/>
    <m/>
  </r>
  <r>
    <x v="50"/>
    <x v="3"/>
    <n v="53"/>
    <n v="8"/>
    <n v="61"/>
    <n v="26648"/>
    <n v="37410"/>
    <n v="26299"/>
    <n v="70.299385191125396"/>
    <n v="27190"/>
    <n v="38645"/>
    <n v="27294"/>
    <n v="70.627506792599306"/>
    <n v="165"/>
    <n v="115"/>
    <n v="280"/>
    <m/>
    <m/>
    <m/>
    <m/>
    <m/>
    <m/>
  </r>
  <r>
    <x v="50"/>
    <x v="4"/>
    <n v="53"/>
    <n v="8"/>
    <n v="61"/>
    <n v="26544"/>
    <n v="31880"/>
    <n v="23676"/>
    <n v="74.265997490589697"/>
    <n v="27202"/>
    <n v="33072"/>
    <n v="24707"/>
    <n v="74.706700532172206"/>
    <m/>
    <m/>
    <n v="286"/>
    <n v="168"/>
    <m/>
    <n v="118"/>
    <m/>
    <n v="286"/>
    <n v="0"/>
  </r>
  <r>
    <x v="50"/>
    <x v="5"/>
    <n v="53"/>
    <n v="8"/>
    <n v="61"/>
    <n v="25720"/>
    <n v="35106"/>
    <n v="26974"/>
    <n v="76.835868512505002"/>
    <n v="26363"/>
    <n v="36244"/>
    <n v="25964"/>
    <n v="71.636684692638795"/>
    <n v="168"/>
    <n v="123"/>
    <n v="291"/>
    <n v="168"/>
    <m/>
    <n v="123"/>
    <m/>
    <n v="291"/>
    <n v="0"/>
  </r>
  <r>
    <x v="50"/>
    <x v="6"/>
    <n v="53"/>
    <n v="8"/>
    <n v="61"/>
    <n v="27750"/>
    <n v="36439"/>
    <n v="27708"/>
    <n v="76.039408326243901"/>
    <n v="27975"/>
    <n v="37541"/>
    <n v="26814"/>
    <n v="71.425907674276104"/>
    <n v="168"/>
    <n v="124"/>
    <n v="292"/>
    <n v="168"/>
    <m/>
    <n v="124"/>
    <m/>
    <n v="292"/>
    <n v="0"/>
  </r>
  <r>
    <x v="50"/>
    <x v="7"/>
    <n v="53"/>
    <n v="8"/>
    <n v="61"/>
    <n v="29626"/>
    <n v="36740"/>
    <n v="29571"/>
    <n v="80.487207403375095"/>
    <n v="30003"/>
    <n v="37765"/>
    <n v="28663"/>
    <n v="75.898318548920997"/>
    <n v="169"/>
    <n v="131"/>
    <n v="300"/>
    <n v="169"/>
    <m/>
    <n v="131"/>
    <m/>
    <n v="300"/>
    <n v="0"/>
  </r>
  <r>
    <x v="50"/>
    <x v="8"/>
    <n v="53"/>
    <n v="8"/>
    <n v="61"/>
    <n v="28013"/>
    <n v="34057"/>
    <n v="28185"/>
    <n v="82.7583169392489"/>
    <n v="28861"/>
    <n v="35180"/>
    <n v="27213"/>
    <n v="77.353610005684999"/>
    <n v="171"/>
    <n v="134"/>
    <n v="305"/>
    <n v="171"/>
    <m/>
    <n v="134"/>
    <m/>
    <n v="305"/>
    <n v="0"/>
  </r>
  <r>
    <x v="51"/>
    <x v="0"/>
    <n v="45"/>
    <n v="36"/>
    <n v="81"/>
    <n v="63168"/>
    <n v="73422"/>
    <n v="60622"/>
    <n v="82.566533191686403"/>
    <n v="63168"/>
    <n v="79457"/>
    <n v="62395"/>
    <n v="78.526750317781904"/>
    <n v="338"/>
    <n v="142"/>
    <n v="480"/>
    <m/>
    <m/>
    <m/>
    <m/>
    <m/>
    <m/>
  </r>
  <r>
    <x v="51"/>
    <x v="1"/>
    <n v="45"/>
    <n v="36"/>
    <n v="81"/>
    <n v="60106"/>
    <n v="77480"/>
    <n v="61537"/>
    <n v="79.423076923076906"/>
    <n v="60107"/>
    <n v="82564"/>
    <n v="63593"/>
    <n v="77.022673320091101"/>
    <n v="338"/>
    <n v="142"/>
    <n v="480"/>
    <m/>
    <m/>
    <m/>
    <m/>
    <m/>
    <m/>
  </r>
  <r>
    <x v="51"/>
    <x v="2"/>
    <n v="45"/>
    <n v="36"/>
    <n v="81"/>
    <n v="58098"/>
    <n v="73021"/>
    <n v="58624"/>
    <n v="80.283753988578596"/>
    <n v="58098"/>
    <n v="77648"/>
    <n v="60471"/>
    <n v="77.878374201524807"/>
    <n v="337"/>
    <n v="142"/>
    <n v="479"/>
    <m/>
    <m/>
    <m/>
    <m/>
    <m/>
    <m/>
  </r>
  <r>
    <x v="51"/>
    <x v="3"/>
    <n v="45"/>
    <n v="36"/>
    <n v="81"/>
    <n v="61224"/>
    <n v="79116"/>
    <n v="64624"/>
    <n v="81.682592648768903"/>
    <n v="61224"/>
    <n v="84738"/>
    <n v="67219"/>
    <n v="79.325686232858899"/>
    <n v="334"/>
    <n v="147"/>
    <n v="481"/>
    <m/>
    <m/>
    <m/>
    <m/>
    <m/>
    <m/>
  </r>
  <r>
    <x v="51"/>
    <x v="4"/>
    <n v="45"/>
    <n v="36"/>
    <n v="81"/>
    <n v="63018"/>
    <n v="73288"/>
    <n v="60325"/>
    <n v="82.312247571225896"/>
    <n v="63018"/>
    <n v="80633"/>
    <n v="62565"/>
    <n v="77.592300918978594"/>
    <n v="335"/>
    <n v="155"/>
    <n v="490"/>
    <n v="335"/>
    <m/>
    <n v="155"/>
    <m/>
    <n v="490"/>
    <n v="0"/>
  </r>
  <r>
    <x v="51"/>
    <x v="5"/>
    <n v="45"/>
    <n v="36"/>
    <n v="81"/>
    <n v="59059"/>
    <n v="79771"/>
    <n v="61962"/>
    <n v="77.674844241641694"/>
    <n v="59059"/>
    <n v="87033"/>
    <n v="64530"/>
    <n v="74.144290096859805"/>
    <n v="336"/>
    <n v="158"/>
    <n v="494"/>
    <n v="336"/>
    <n v="0"/>
    <n v="158"/>
    <n v="0"/>
    <n v="494"/>
    <n v="0"/>
  </r>
  <r>
    <x v="51"/>
    <x v="6"/>
    <n v="45"/>
    <n v="36"/>
    <n v="81"/>
    <n v="57133"/>
    <n v="79523"/>
    <n v="61546"/>
    <n v="77.393961495416406"/>
    <n v="57133"/>
    <n v="85419"/>
    <n v="64035"/>
    <n v="74.965757032978601"/>
    <n v="338"/>
    <n v="159"/>
    <n v="497"/>
    <n v="338"/>
    <n v="0"/>
    <n v="159"/>
    <n v="0"/>
    <n v="497"/>
    <n v="0"/>
  </r>
  <r>
    <x v="51"/>
    <x v="7"/>
    <n v="45"/>
    <n v="36"/>
    <n v="81"/>
    <n v="61728"/>
    <n v="76731"/>
    <n v="62859"/>
    <n v="81.921257379677002"/>
    <n v="61728"/>
    <n v="83593"/>
    <n v="65308"/>
    <n v="78.126158888902197"/>
    <n v="337"/>
    <n v="160"/>
    <n v="497"/>
    <n v="337"/>
    <n v="0"/>
    <n v="160"/>
    <n v="0"/>
    <n v="497"/>
    <n v="0"/>
  </r>
  <r>
    <x v="51"/>
    <x v="8"/>
    <n v="45"/>
    <n v="36"/>
    <n v="81"/>
    <n v="59212"/>
    <n v="80265"/>
    <n v="63443"/>
    <n v="79.0419236279823"/>
    <n v="59556"/>
    <n v="85982"/>
    <n v="65840"/>
    <n v="76.574166686050603"/>
    <n v="335"/>
    <n v="160"/>
    <n v="495"/>
    <n v="335"/>
    <m/>
    <n v="160"/>
    <m/>
    <n v="495"/>
    <n v="0"/>
  </r>
  <r>
    <x v="52"/>
    <x v="0"/>
    <n v="14"/>
    <n v="0"/>
    <n v="14"/>
    <n v="17359"/>
    <n v="16660"/>
    <n v="16068"/>
    <n v="92.562935652975398"/>
    <n v="17690"/>
    <n v="16938"/>
    <n v="16309"/>
    <n v="92.193329564725801"/>
    <n v="66"/>
    <n v="10"/>
    <n v="76"/>
    <m/>
    <m/>
    <m/>
    <m/>
    <m/>
    <m/>
  </r>
  <r>
    <x v="52"/>
    <x v="1"/>
    <n v="14"/>
    <n v="0"/>
    <n v="14"/>
    <n v="16484"/>
    <n v="16466"/>
    <n v="15877"/>
    <n v="96.317641349187099"/>
    <n v="16760"/>
    <n v="16739"/>
    <n v="16119"/>
    <n v="96.175417661097896"/>
    <n v="69"/>
    <n v="10"/>
    <n v="79"/>
    <m/>
    <m/>
    <m/>
    <m/>
    <m/>
    <m/>
  </r>
  <r>
    <x v="52"/>
    <x v="2"/>
    <n v="14"/>
    <n v="0"/>
    <n v="14"/>
    <n v="16381"/>
    <n v="16004"/>
    <n v="15454"/>
    <n v="94.341004822660395"/>
    <n v="16780"/>
    <n v="16292"/>
    <n v="15720"/>
    <n v="93.682955899880795"/>
    <n v="69"/>
    <n v="10"/>
    <n v="79"/>
    <m/>
    <m/>
    <m/>
    <m/>
    <m/>
    <m/>
  </r>
  <r>
    <x v="52"/>
    <x v="3"/>
    <n v="14"/>
    <n v="0"/>
    <n v="14"/>
    <n v="16660"/>
    <n v="16355"/>
    <n v="15818"/>
    <n v="94.945978391356505"/>
    <n v="16685"/>
    <n v="16554"/>
    <n v="15902"/>
    <n v="95.307162121666195"/>
    <n v="69"/>
    <n v="10"/>
    <n v="79"/>
    <m/>
    <m/>
    <m/>
    <m/>
    <m/>
    <m/>
  </r>
  <r>
    <x v="52"/>
    <x v="4"/>
    <n v="14"/>
    <n v="0"/>
    <n v="14"/>
    <n v="16845"/>
    <n v="15949"/>
    <n v="15324"/>
    <n v="90.970614425645607"/>
    <n v="16845"/>
    <n v="16156"/>
    <n v="15428"/>
    <n v="91.588008311071505"/>
    <n v="148"/>
    <n v="60"/>
    <n v="208"/>
    <n v="71"/>
    <n v="77"/>
    <n v="15"/>
    <n v="45"/>
    <n v="86"/>
    <n v="122"/>
  </r>
  <r>
    <x v="52"/>
    <x v="5"/>
    <n v="14"/>
    <n v="0"/>
    <n v="14"/>
    <n v="15846"/>
    <n v="16815"/>
    <n v="15086"/>
    <n v="89.7175141242938"/>
    <n v="15850"/>
    <n v="17052"/>
    <n v="15200"/>
    <n v="89.139103917428997"/>
    <n v="148"/>
    <n v="62"/>
    <n v="210"/>
    <n v="71"/>
    <n v="77"/>
    <n v="16"/>
    <n v="46"/>
    <n v="87"/>
    <n v="123"/>
  </r>
  <r>
    <x v="52"/>
    <x v="6"/>
    <n v="14"/>
    <n v="0"/>
    <n v="14"/>
    <n v="16825"/>
    <n v="18160"/>
    <n v="16092"/>
    <n v="88.612334801762103"/>
    <n v="16867"/>
    <n v="18362"/>
    <n v="16202"/>
    <n v="88.236575536433904"/>
    <n v="148"/>
    <n v="69"/>
    <n v="217"/>
    <n v="71"/>
    <n v="77"/>
    <n v="18"/>
    <n v="51"/>
    <n v="89"/>
    <n v="128"/>
  </r>
  <r>
    <x v="52"/>
    <x v="7"/>
    <n v="14"/>
    <n v="0"/>
    <n v="14"/>
    <n v="17603"/>
    <n v="17965"/>
    <n v="16935"/>
    <n v="94.266629557472896"/>
    <n v="17607"/>
    <n v="18211"/>
    <n v="17038"/>
    <n v="93.5588380649058"/>
    <n v="147"/>
    <n v="74"/>
    <n v="221"/>
    <n v="70"/>
    <n v="77"/>
    <n v="20"/>
    <n v="54"/>
    <n v="90"/>
    <n v="131"/>
  </r>
  <r>
    <x v="52"/>
    <x v="8"/>
    <n v="14"/>
    <n v="0"/>
    <n v="14"/>
    <n v="18049"/>
    <n v="19206"/>
    <n v="17895"/>
    <n v="93.1740081224617"/>
    <n v="18050"/>
    <n v="19439"/>
    <n v="18021"/>
    <n v="92.705386079530797"/>
    <n v="148"/>
    <n v="86"/>
    <n v="234"/>
    <n v="71"/>
    <n v="77"/>
    <n v="23"/>
    <n v="63"/>
    <n v="94"/>
    <n v="140"/>
  </r>
  <r>
    <x v="53"/>
    <x v="0"/>
    <n v="64"/>
    <n v="0"/>
    <n v="64"/>
    <n v="93376"/>
    <n v="66441"/>
    <n v="68524"/>
    <n v="73.385023989033598"/>
    <n v="94884"/>
    <n v="67949"/>
    <n v="70032"/>
    <n v="73.808018211711101"/>
    <n v="376"/>
    <n v="146"/>
    <n v="522"/>
    <m/>
    <m/>
    <m/>
    <m/>
    <m/>
    <m/>
  </r>
  <r>
    <x v="53"/>
    <x v="1"/>
    <n v="64"/>
    <n v="0"/>
    <n v="64"/>
    <n v="69686"/>
    <n v="71203"/>
    <n v="67889"/>
    <n v="95.345701726050905"/>
    <n v="75257"/>
    <n v="76744"/>
    <n v="69406"/>
    <n v="90.438340456582907"/>
    <n v="378"/>
    <n v="152"/>
    <n v="530"/>
    <m/>
    <m/>
    <m/>
    <m/>
    <m/>
    <m/>
  </r>
  <r>
    <x v="53"/>
    <x v="2"/>
    <n v="64"/>
    <n v="0"/>
    <n v="64"/>
    <n v="74293"/>
    <n v="66349"/>
    <n v="66343"/>
    <n v="89.2991264318307"/>
    <n v="76014"/>
    <n v="68069"/>
    <n v="64623"/>
    <n v="85.014602573210198"/>
    <n v="384"/>
    <n v="157"/>
    <n v="541"/>
    <m/>
    <m/>
    <m/>
    <m/>
    <m/>
    <m/>
  </r>
  <r>
    <x v="53"/>
    <x v="3"/>
    <n v="0"/>
    <n v="64"/>
    <n v="64"/>
    <n v="77362"/>
    <n v="73818"/>
    <n v="68651"/>
    <n v="88.739949846177694"/>
    <n v="79620"/>
    <n v="76076"/>
    <n v="70909"/>
    <n v="89.059281587540795"/>
    <n v="386"/>
    <n v="159"/>
    <n v="545"/>
    <m/>
    <m/>
    <m/>
    <m/>
    <m/>
    <m/>
  </r>
  <r>
    <x v="53"/>
    <x v="4"/>
    <n v="0"/>
    <n v="64"/>
    <n v="64"/>
    <n v="80824"/>
    <n v="70762"/>
    <n v="66918"/>
    <n v="82.794714441255095"/>
    <n v="83113"/>
    <n v="73051"/>
    <n v="69207"/>
    <n v="83.268562078134593"/>
    <n v="393"/>
    <n v="167"/>
    <n v="560"/>
    <n v="393"/>
    <m/>
    <n v="167"/>
    <m/>
    <n v="560"/>
    <n v="0"/>
  </r>
  <r>
    <x v="53"/>
    <x v="5"/>
    <n v="0"/>
    <n v="64"/>
    <n v="64"/>
    <n v="73182"/>
    <n v="74978"/>
    <n v="67424"/>
    <n v="89.925044679772697"/>
    <n v="75510"/>
    <n v="77307"/>
    <n v="69753"/>
    <n v="90.228569211067594"/>
    <n v="410"/>
    <n v="167"/>
    <n v="577"/>
    <n v="410"/>
    <m/>
    <n v="167"/>
    <m/>
    <n v="577"/>
    <n v="0"/>
  </r>
  <r>
    <x v="53"/>
    <x v="6"/>
    <n v="0"/>
    <n v="64"/>
    <n v="64"/>
    <n v="73717"/>
    <n v="77697"/>
    <n v="69447"/>
    <n v="89.381829414263095"/>
    <n v="76126"/>
    <n v="80106"/>
    <n v="71856"/>
    <n v="89.701145981574399"/>
    <n v="413"/>
    <n v="170"/>
    <n v="583"/>
    <n v="413"/>
    <m/>
    <n v="170"/>
    <m/>
    <n v="583"/>
    <n v="0"/>
  </r>
  <r>
    <x v="53"/>
    <x v="7"/>
    <n v="0"/>
    <n v="64"/>
    <n v="64"/>
    <n v="77910"/>
    <n v="74798"/>
    <n v="69491"/>
    <n v="89.193941727634495"/>
    <n v="80368"/>
    <n v="77257"/>
    <n v="71950"/>
    <n v="89.525681863428204"/>
    <n v="414"/>
    <n v="175"/>
    <n v="589"/>
    <n v="414"/>
    <m/>
    <n v="175"/>
    <m/>
    <n v="589"/>
    <n v="0"/>
  </r>
  <r>
    <x v="53"/>
    <x v="8"/>
    <n v="0"/>
    <n v="64"/>
    <n v="64"/>
    <n v="75151"/>
    <n v="78799"/>
    <n v="69500"/>
    <n v="88.199088820924104"/>
    <n v="77710"/>
    <n v="81358"/>
    <n v="72059"/>
    <n v="88.570269672312506"/>
    <n v="423"/>
    <n v="181"/>
    <n v="604"/>
    <n v="423"/>
    <m/>
    <n v="181"/>
    <m/>
    <n v="604"/>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99">
  <r>
    <x v="0"/>
    <x v="0"/>
    <n v="73302811.040000007"/>
    <n v="562548838.78999996"/>
    <n v="19509274.170000002"/>
    <n v="19137282.149999999"/>
    <n v="20178576.82"/>
    <n v="694676782.97000003"/>
    <n v="3127595984.7199998"/>
    <n v="-471576506.30000001"/>
    <n v="2656019478.4200001"/>
    <n v="108417622.34999999"/>
    <n v="8827607.1600000001"/>
    <n v="77271799.099999994"/>
    <n v="194517028.61000001"/>
    <n v="-454596698.35000002"/>
    <n v="-10740965.42"/>
    <n v="-49306316.18"/>
    <n v="-163803588.00999999"/>
    <n v="-678447567.96000004"/>
    <n v="-695408035.57000005"/>
    <n v="-706429859.30999994"/>
    <n v="-109913399.25"/>
    <n v="-79419077.959999993"/>
    <n v="-68279801.319999993"/>
    <n v="-8127918.0999999996"/>
    <n v="-1667578091.51"/>
    <n v="-1199187630.53"/>
    <n v="3.9560940011058976E-2"/>
  </r>
  <r>
    <x v="0"/>
    <x v="1"/>
    <n v="79495601.680000007"/>
    <n v="660483016.95000005"/>
    <n v="21051780.960000001"/>
    <n v="31317994.370000001"/>
    <n v="21008735.890000001"/>
    <n v="813357129.85000002"/>
    <n v="3354182334.9400001"/>
    <n v="-591826568.25999999"/>
    <n v="2762355766.6799998"/>
    <n v="87056398.629999995"/>
    <n v="9177607.1600000001"/>
    <n v="49345902"/>
    <n v="145579907.78999999"/>
    <n v="-451923390.13999999"/>
    <n v="-11281056.550000001"/>
    <n v="-51216636"/>
    <n v="-355656690.10000002"/>
    <n v="-870077772.78999996"/>
    <n v="-635528299.21000004"/>
    <n v="-706429859.30999994"/>
    <n v="-111274321.2967"/>
    <n v="-87313477.549999997"/>
    <n v="-69152618.329999998"/>
    <n v="-8281837.5099999998"/>
    <n v="-1617980413.2067001"/>
    <n v="-1233234618.323"/>
    <n v="3.8588473757186284E-2"/>
  </r>
  <r>
    <x v="0"/>
    <x v="2"/>
    <n v="140218176.41"/>
    <n v="546376270.5"/>
    <n v="22115875.609999999"/>
    <n v="98096480.629999995"/>
    <n v="9698302.6600000001"/>
    <n v="816505105.80999994"/>
    <n v="4298958547.1599998"/>
    <n v="-720148269.95000005"/>
    <n v="3578810277.21"/>
    <n v="60655133.090000004"/>
    <n v="0"/>
    <n v="1179450.1499999999"/>
    <n v="61834583.240000002"/>
    <n v="-474055890.39999998"/>
    <n v="-9982162.6699999999"/>
    <n v="0"/>
    <n v="-186749837.59999999"/>
    <n v="-670787890.66999996"/>
    <n v="-96150000"/>
    <n v="-1801568899"/>
    <n v="-90088927.269999996"/>
    <n v="-63914893.210000001"/>
    <n v="-75634783.489999995"/>
    <n v="-14499472.52"/>
    <n v="-2141856975.49"/>
    <n v="-1644505100.0999999"/>
    <n v="2.8300867446073068E-2"/>
  </r>
  <r>
    <x v="0"/>
    <x v="3"/>
    <n v="14234582.91"/>
    <n v="616535482.25999999"/>
    <n v="22636680.23"/>
    <n v="174426064.62"/>
    <n v="14503732.310000001"/>
    <n v="842336542.33000004"/>
    <n v="4441250965.9399996"/>
    <n v="-827643395"/>
    <n v="3613607570.9400001"/>
    <n v="61989865.25"/>
    <n v="0"/>
    <n v="6112156.8799999999"/>
    <n v="68102022.129999995"/>
    <n v="-431495181.07999998"/>
    <n v="-9872674.8900000006"/>
    <n v="-179028172.28999999"/>
    <n v="-266118275"/>
    <n v="-886514303.25999999"/>
    <n v="-95000000"/>
    <n v="-1628592040.95"/>
    <n v="-77200565.420000002"/>
    <n v="-60519726.5"/>
    <n v="-71151566.75"/>
    <n v="-25682953.010000002"/>
    <n v="-1958146852.6300001"/>
    <n v="-1679384979.51"/>
    <n v="3.1632801968518455E-2"/>
  </r>
  <r>
    <x v="0"/>
    <x v="4"/>
    <n v="19601161.670000002"/>
    <n v="525018913.88999999"/>
    <n v="26568692.359999999"/>
    <n v="15646507.619999999"/>
    <n v="12258742.779999999"/>
    <n v="599094018.32000005"/>
    <n v="4802065780.6000004"/>
    <n v="-971239858.88999999"/>
    <n v="3830825921.71"/>
    <n v="75045248.230000004"/>
    <n v="3962900"/>
    <n v="79223463.180000007"/>
    <n v="158231611.41"/>
    <n v="-448303780.37"/>
    <n v="-13173447.859999999"/>
    <n v="-264791670.33000001"/>
    <n v="-2116558.88"/>
    <n v="-728385457.44000006"/>
    <n v="-95000000"/>
    <n v="-1770404198.9300001"/>
    <n v="-34557987.280000001"/>
    <n v="-21079091.75"/>
    <n v="-92487802.140000001"/>
    <n v="-50764278.5"/>
    <n v="-2064293358.5999999"/>
    <n v="-1795472735.4000001"/>
    <n v="3.4433982192772383E-2"/>
  </r>
  <r>
    <x v="0"/>
    <x v="5"/>
    <n v="10282442.310000001"/>
    <n v="569318297.47000003"/>
    <n v="30866836.800000001"/>
    <n v="14066700.460000001"/>
    <n v="18234126.260000002"/>
    <n v="642768403.29999995"/>
    <n v="4951233064.8800001"/>
    <n v="-1027424350.84"/>
    <n v="3923808714.04"/>
    <n v="100692140.98999999"/>
    <n v="3962900"/>
    <n v="116165364.13"/>
    <n v="220820405.12"/>
    <n v="-459557129.31"/>
    <n v="-6390312.0599999996"/>
    <n v="-376562365.98000002"/>
    <n v="-112116558.88"/>
    <n v="-954626366.23000002"/>
    <n v="-95000000"/>
    <n v="-1662727626.6199999"/>
    <n v="-49775756.259999998"/>
    <n v="-19217463.079999998"/>
    <n v="-103928875.18000001"/>
    <n v="-82920830.739999995"/>
    <n v="-2013570551.8800001"/>
    <n v="-1819200604.3499999"/>
    <n v="3.1688480285592582E-2"/>
  </r>
  <r>
    <x v="0"/>
    <x v="6"/>
    <n v="0"/>
    <n v="514741479.79000002"/>
    <n v="33538368.120000001"/>
    <n v="9206295.1300000008"/>
    <n v="13948069.960000001"/>
    <n v="571434213"/>
    <n v="4887562129.71"/>
    <n v="-849720686.34000003"/>
    <n v="4037841443.3699999"/>
    <n v="128783574.58"/>
    <n v="3962900"/>
    <n v="147282071.91999999"/>
    <n v="280028546.5"/>
    <n v="-488366036.49000001"/>
    <n v="-7391975.7400000002"/>
    <n v="-233468024.5"/>
    <n v="-156268047.55000001"/>
    <n v="-885494084.27999997"/>
    <n v="-95000000"/>
    <n v="-1713977154.8399999"/>
    <n v="-51544373.969999999"/>
    <n v="-37261491.600000001"/>
    <n v="-99352385.180000007"/>
    <n v="-119275645.22"/>
    <n v="-2116411050.8099999"/>
    <n v="-1887399067.78"/>
    <n v="3.1152191564737763E-2"/>
  </r>
  <r>
    <x v="0"/>
    <x v="7"/>
    <n v="0"/>
    <n v="548358132.67999995"/>
    <n v="38367426.200000003"/>
    <n v="8177189.6399999997"/>
    <n v="14286132.039999999"/>
    <n v="609188880.55999994"/>
    <n v="5153292552.5500002"/>
    <n v="-1008392525.52"/>
    <n v="4144900027.0300002"/>
    <n v="240966276.03999999"/>
    <n v="3962900"/>
    <n v="187307434.56999999"/>
    <n v="432236610.61000001"/>
    <n v="-504714634.81999999"/>
    <n v="-7212940.4299999997"/>
    <n v="-333730187.83999997"/>
    <n v="-2158918.16"/>
    <n v="-847816681.25"/>
    <n v="0"/>
    <n v="-2059167182.6700001"/>
    <n v="-95885417.010000005"/>
    <n v="-36149136.310000002"/>
    <n v="-70104343.180000007"/>
    <n v="-160854724.49000001"/>
    <n v="-2422160803.6599998"/>
    <n v="-1916348033.29"/>
    <n v="3.1909024523360571E-2"/>
  </r>
  <r>
    <x v="0"/>
    <x v="8"/>
    <n v="0"/>
    <n v="592586158.76999998"/>
    <n v="59180727.25"/>
    <n v="10651859.57"/>
    <n v="11359660.74"/>
    <n v="673778406.33000004"/>
    <n v="5502382495.9700003"/>
    <n v="-1164849252.1099999"/>
    <n v="4337533243.8599997"/>
    <n v="185570870.28999999"/>
    <n v="3962900"/>
    <n v="225158655.41999999"/>
    <n v="414692425.70999998"/>
    <n v="-557198261.29999995"/>
    <n v="-4595557.1399999997"/>
    <n v="-739352857.13999999"/>
    <n v="-15353087.720000001"/>
    <n v="-1316499763.3"/>
    <n v="0"/>
    <n v="-1745579674"/>
    <n v="-92030830.700000003"/>
    <n v="-38036679.170000002"/>
    <n v="-74652691.180000007"/>
    <n v="-195724006.30000001"/>
    <n v="-2146023881.3499999"/>
    <n v="-1963480431.247"/>
    <n v="3.8761360733734082E-2"/>
  </r>
  <r>
    <x v="1"/>
    <x v="0"/>
    <n v="407099.29"/>
    <n v="6484797.0499999998"/>
    <n v="55949.53"/>
    <n v="0"/>
    <n v="481501.55"/>
    <n v="7429347.4199999999"/>
    <n v="161699757.41"/>
    <n v="-63287841.200000003"/>
    <n v="98411916.209999993"/>
    <n v="4435850.04"/>
    <n v="0"/>
    <n v="3098654.96"/>
    <n v="7534505"/>
    <n v="-5564782.25"/>
    <n v="-45018.54"/>
    <n v="-915389.21"/>
    <n v="0"/>
    <n v="-6525190"/>
    <n v="-52000000"/>
    <n v="0"/>
    <n v="-1613930.36"/>
    <n v="0"/>
    <n v="-6609600.2300000004"/>
    <m/>
    <n v="-60223530.590000004"/>
    <n v="-46627048.039999999"/>
    <n v="5.2191337174896685E-2"/>
  </r>
  <r>
    <x v="1"/>
    <x v="1"/>
    <n v="1024586.73"/>
    <n v="5335663.29"/>
    <n v="68783.78"/>
    <n v="0"/>
    <n v="258598.39"/>
    <n v="6687632.1900000004"/>
    <n v="169421013.25999999"/>
    <n v="-66055421.890000001"/>
    <n v="103365591.37"/>
    <n v="4574544.1900000004"/>
    <n v="0"/>
    <n v="2981356.5"/>
    <n v="7555900.6900000004"/>
    <n v="-3598114.38"/>
    <n v="-116180.51"/>
    <n v="-2388550.2999999998"/>
    <n v="0"/>
    <n v="-6102845.1900000004"/>
    <n v="-52000000"/>
    <n v="0"/>
    <n v="-1746364.4"/>
    <n v="0"/>
    <n v="-7011000.0899999999"/>
    <m/>
    <n v="-60757364.490000002"/>
    <n v="-50748914.57"/>
    <n v="5.0225225252970206E-2"/>
  </r>
  <r>
    <x v="1"/>
    <x v="2"/>
    <n v="811042.41"/>
    <n v="4458391.5199999996"/>
    <n v="126117.16"/>
    <n v="0"/>
    <n v="215995.72"/>
    <n v="5611546.8099999996"/>
    <n v="175899232.50999999"/>
    <n v="-69190783.150000006"/>
    <n v="106708449.36"/>
    <n v="3338027.05"/>
    <n v="0"/>
    <n v="4416369.99"/>
    <n v="7754397.04"/>
    <n v="-4477323.22"/>
    <n v="-124448.18"/>
    <n v="-10419269.619999999"/>
    <n v="0"/>
    <n v="-15021041.02"/>
    <n v="-52000000"/>
    <n v="0"/>
    <n v="-1249895.74"/>
    <n v="0"/>
    <n v="-7424599.9100000001"/>
    <m/>
    <n v="-60674495.649999999"/>
    <n v="-44378856.539999999"/>
    <n v="4.4502257346342847E-2"/>
  </r>
  <r>
    <x v="1"/>
    <x v="3"/>
    <n v="633727.03"/>
    <n v="4675624.99"/>
    <n v="134288.73000000001"/>
    <n v="0"/>
    <n v="192328.87"/>
    <n v="5635969.6200000001"/>
    <n v="184982293.33000001"/>
    <n v="-72846732.269999996"/>
    <n v="112135561.06"/>
    <n v="1469100.72"/>
    <n v="0"/>
    <n v="5298336.26"/>
    <n v="6767436.9800000004"/>
    <n v="-4737796.46"/>
    <n v="-129062.2"/>
    <n v="-410694.15"/>
    <n v="0"/>
    <n v="-5277552.8099999996"/>
    <n v="-52000000"/>
    <n v="-12750000"/>
    <n v="-3798210.39"/>
    <n v="-239729"/>
    <n v="-4773499.29"/>
    <m/>
    <n v="-73561438.680000007"/>
    <n v="-45699976.170000002"/>
    <n v="4.5665673437274151E-2"/>
  </r>
  <r>
    <x v="1"/>
    <x v="4"/>
    <n v="404543.08"/>
    <n v="5525425.9000000004"/>
    <n v="71273.97"/>
    <n v="0"/>
    <n v="269322.18"/>
    <n v="6270565.1299999999"/>
    <n v="193359169.43000001"/>
    <n v="-76478073.260000005"/>
    <n v="116881096.17"/>
    <n v="1779704.58"/>
    <n v="0"/>
    <n v="8394651.6099999994"/>
    <n v="10174356.189999999"/>
    <n v="-4821755.7"/>
    <n v="-165053.82"/>
    <n v="-4057005.52"/>
    <n v="0"/>
    <n v="-9043815.0399999991"/>
    <n v="-52000000"/>
    <n v="-12750000"/>
    <n v="-6639442.8300000001"/>
    <n v="-325450"/>
    <n v="-5033499.3499999996"/>
    <m/>
    <n v="-76748392.180000007"/>
    <n v="-47533810.270000003"/>
    <n v="4.9009670955958214E-2"/>
  </r>
  <r>
    <x v="1"/>
    <x v="5"/>
    <n v="1822126.81"/>
    <n v="6308590.1799999997"/>
    <n v="52311.55"/>
    <n v="0"/>
    <n v="308470.83"/>
    <n v="8491499.3699999992"/>
    <n v="198256793.19999999"/>
    <n v="-78379517.299999997"/>
    <n v="119877275.90000001"/>
    <n v="1417350.17"/>
    <n v="0"/>
    <n v="9117409.0299999993"/>
    <n v="10534759.199999999"/>
    <n v="-6740749.0599999996"/>
    <n v="-38058.32"/>
    <n v="-4284954.2"/>
    <n v="0"/>
    <n v="-11063761.58"/>
    <n v="-52000000"/>
    <n v="-12750000"/>
    <n v="-6793275.1500000004"/>
    <n v="-263523.17"/>
    <n v="-6274398.3899999997"/>
    <m/>
    <n v="-78081196.709999993"/>
    <n v="-49758576.18"/>
    <n v="4.7295965469040607E-2"/>
  </r>
  <r>
    <x v="1"/>
    <x v="6"/>
    <n v="2717181.63"/>
    <n v="6785535.6200000001"/>
    <n v="52821.47"/>
    <n v="0"/>
    <n v="477894.92"/>
    <n v="10033433.640000001"/>
    <n v="217544151.36000001"/>
    <n v="-82242390.730000004"/>
    <n v="135301760.63"/>
    <n v="1792774.26"/>
    <n v="0"/>
    <n v="9097255.6899999995"/>
    <n v="10890029.949999999"/>
    <n v="-7300832"/>
    <n v="-32784.559999999998"/>
    <n v="-8756152.7899999991"/>
    <n v="-7000000"/>
    <n v="-23089769.350000001"/>
    <n v="-52000000"/>
    <n v="-12750000"/>
    <n v="-7244989.04"/>
    <n v="-352215.21"/>
    <n v="-6588200.3899999997"/>
    <m/>
    <n v="-78935404.640000001"/>
    <n v="-54200050.229999997"/>
    <n v="4.0395534220633578E-2"/>
  </r>
  <r>
    <x v="1"/>
    <x v="7"/>
    <n v="1305032.96"/>
    <n v="6777545.4900000002"/>
    <n v="174989.39"/>
    <n v="0"/>
    <n v="200114.78"/>
    <n v="8457682.6199999992"/>
    <n v="220896884.34999999"/>
    <n v="-84814065.099999994"/>
    <n v="136082819.25"/>
    <n v="17495757.18"/>
    <n v="0"/>
    <n v="1494759.72"/>
    <n v="18990516.899999999"/>
    <n v="-6537404.0599999996"/>
    <n v="-129079.77"/>
    <n v="-5350295.34"/>
    <n v="-20000000"/>
    <n v="-32016779.170000002"/>
    <n v="-52000000"/>
    <n v="-12750000"/>
    <n v="-1408117.26"/>
    <n v="-458758.17"/>
    <n v="-5963100"/>
    <m/>
    <n v="-72579975.430000007"/>
    <n v="-58934264.170000002"/>
    <n v="4.3678671031534937E-2"/>
  </r>
  <r>
    <x v="1"/>
    <x v="8"/>
    <n v="221982.57"/>
    <n v="7357364.4299999997"/>
    <n v="79572.23"/>
    <n v="0"/>
    <n v="463170.77"/>
    <n v="8122090"/>
    <n v="231662907.88"/>
    <n v="-89224382.370000005"/>
    <n v="142438525.50999999"/>
    <n v="22175120.129999999"/>
    <n v="0"/>
    <n v="7507094.0099999998"/>
    <n v="29682214.140000001"/>
    <n v="-7705212.1799999997"/>
    <n v="-49021.07"/>
    <n v="-8767663.2899999991"/>
    <n v="-25000000"/>
    <n v="-41521896.539999999"/>
    <n v="-52000000"/>
    <n v="-12750000"/>
    <n v="-1945990.07"/>
    <n v="-407683.17"/>
    <n v="-7171100"/>
    <m/>
    <n v="-74274773.239999995"/>
    <n v="-64446159.869999997"/>
    <n v="5.0373323668789591E-2"/>
  </r>
  <r>
    <x v="2"/>
    <x v="0"/>
    <n v="540927.93999999994"/>
    <n v="921647.73"/>
    <n v="113968.29"/>
    <n v="0"/>
    <n v="44929.17"/>
    <n v="1621473.13"/>
    <n v="6152979.5199999996"/>
    <n v="-3450021.98"/>
    <n v="2702957.54"/>
    <n v="199477.15"/>
    <n v="0"/>
    <n v="103679"/>
    <n v="303156.15000000002"/>
    <n v="-1014882.85"/>
    <n v="-15109.03"/>
    <n v="0"/>
    <n v="-117723.12"/>
    <n v="-1147715"/>
    <n v="-187617.28"/>
    <n v="-342000"/>
    <n v="-144620.97"/>
    <n v="-103206.9"/>
    <n v="0"/>
    <n v="-103679"/>
    <n v="-881124.15"/>
    <n v="-2598747.67"/>
    <n v="3.4378852300891459E-2"/>
  </r>
  <r>
    <x v="2"/>
    <x v="1"/>
    <n v="490449.91999999998"/>
    <n v="924399.15"/>
    <n v="105866.65"/>
    <n v="0"/>
    <n v="60078.94"/>
    <n v="1580794.66"/>
    <n v="6441458.1100000003"/>
    <n v="-3591974.62"/>
    <n v="2849483.49"/>
    <n v="138098.54999999999"/>
    <n v="0"/>
    <n v="120252"/>
    <n v="258350.55"/>
    <n v="-786634.04"/>
    <n v="-29276.21"/>
    <n v="0"/>
    <n v="-117723.12"/>
    <n v="-933633.37"/>
    <n v="-129894.16"/>
    <n v="-282000"/>
    <n v="-408490.49"/>
    <n v="-108955.4"/>
    <n v="0"/>
    <n v="-120252"/>
    <n v="-1049592.05"/>
    <n v="-2705403.28"/>
    <n v="3.4209269002703234E-2"/>
  </r>
  <r>
    <x v="2"/>
    <x v="2"/>
    <n v="397813.31"/>
    <n v="823753.26"/>
    <n v="125468.33"/>
    <n v="0"/>
    <n v="52415.15"/>
    <n v="1399450.05"/>
    <n v="6687341.1399999997"/>
    <n v="-3755808.57"/>
    <n v="2931532.57"/>
    <n v="338474.26"/>
    <n v="0"/>
    <n v="116897"/>
    <n v="455371.26"/>
    <n v="-786057.23"/>
    <n v="-29103.1"/>
    <n v="0"/>
    <n v="-89419"/>
    <n v="-904579.33"/>
    <n v="-100601.24"/>
    <n v="-222000"/>
    <n v="-474991.81"/>
    <n v="-106400.25"/>
    <n v="0"/>
    <n v="-116897"/>
    <n v="-1020890.3"/>
    <n v="-2860884.25"/>
    <n v="4.4826802683285656E-2"/>
  </r>
  <r>
    <x v="2"/>
    <x v="3"/>
    <n v="523303.38"/>
    <n v="752530.02"/>
    <n v="121074.42"/>
    <n v="0"/>
    <n v="61524.69"/>
    <n v="1458432.51"/>
    <n v="7153091.7599999998"/>
    <n v="-3785635.87"/>
    <n v="3367455.89"/>
    <n v="166811.85999999999"/>
    <n v="0"/>
    <n v="88045"/>
    <n v="254856.86"/>
    <n v="-907354.33"/>
    <n v="-42839.78"/>
    <n v="0"/>
    <n v="-116486"/>
    <n v="-1066680.1100000001"/>
    <n v="-85337.14"/>
    <n v="-381850.64"/>
    <n v="-286891.07"/>
    <n v="-116724.52"/>
    <n v="0"/>
    <n v="-88045"/>
    <n v="-958848.37"/>
    <n v="-3055216.78"/>
    <n v="4.089433313245628E-2"/>
  </r>
  <r>
    <x v="2"/>
    <x v="4"/>
    <n v="140011.07999999999"/>
    <n v="814010.15"/>
    <n v="132610.57"/>
    <n v="0"/>
    <n v="43050.97"/>
    <n v="1129682.77"/>
    <n v="7299542.4800000004"/>
    <n v="-3887245.83"/>
    <n v="3412296.65"/>
    <n v="108005.02"/>
    <n v="0"/>
    <n v="140421"/>
    <n v="248426.02"/>
    <n v="-638965.30000000005"/>
    <n v="-49016.27"/>
    <n v="0"/>
    <n v="-146486"/>
    <n v="-834467.57"/>
    <n v="0"/>
    <n v="-411951.74"/>
    <n v="-99147.19"/>
    <n v="-112769.02"/>
    <n v="0"/>
    <n v="-140421"/>
    <n v="-764288.95"/>
    <n v="-3191648.92"/>
    <n v="5.3363853954426506E-2"/>
  </r>
  <r>
    <x v="2"/>
    <x v="5"/>
    <n v="546959.18000000005"/>
    <n v="677231.75"/>
    <n v="129631.63"/>
    <n v="0"/>
    <n v="31557.439999999999"/>
    <n v="1385380"/>
    <n v="7296588.2599999998"/>
    <n v="-4025421.89"/>
    <n v="3271166.37"/>
    <n v="254508.41"/>
    <n v="0"/>
    <n v="98073"/>
    <n v="352581.41"/>
    <n v="-773727.19"/>
    <n v="-60177.31"/>
    <n v="0"/>
    <n v="-146486"/>
    <n v="-980390.5"/>
    <n v="0"/>
    <n v="-265465.7"/>
    <n v="-223010.39"/>
    <n v="-109363.27"/>
    <n v="0"/>
    <n v="-98073"/>
    <n v="-695912.36"/>
    <n v="-3332824.92"/>
    <n v="3.7303572239172703E-2"/>
  </r>
  <r>
    <x v="2"/>
    <x v="6"/>
    <n v="449547.83"/>
    <n v="814008.53"/>
    <n v="157927.37"/>
    <n v="0"/>
    <n v="32185.49"/>
    <n v="1453669.22"/>
    <n v="7414763.0599999996"/>
    <n v="-4198025.22"/>
    <n v="3216737.84"/>
    <n v="241154.87"/>
    <n v="0"/>
    <n v="101017"/>
    <n v="342171.87"/>
    <n v="-665220.80000000005"/>
    <n v="-52005.45"/>
    <n v="0"/>
    <n v="-123486.04"/>
    <n v="-840712.29"/>
    <n v="0"/>
    <n v="-141979.62"/>
    <n v="-253518.97"/>
    <n v="-145041.07"/>
    <n v="0"/>
    <n v="-101017"/>
    <n v="-641556.66"/>
    <n v="-3530309.98"/>
    <n v="4.1300031047330189E-2"/>
  </r>
  <r>
    <x v="2"/>
    <x v="7"/>
    <n v="536569.82999999996"/>
    <n v="676867.07"/>
    <n v="200945.19"/>
    <n v="0"/>
    <n v="47294.29"/>
    <n v="1461676.38"/>
    <n v="7480640.3099999996"/>
    <n v="-4362545.93"/>
    <n v="3118094.38"/>
    <n v="293993.40000000002"/>
    <n v="0"/>
    <n v="75808"/>
    <n v="369801.4"/>
    <n v="-470029.32"/>
    <n v="-57794.44"/>
    <n v="0"/>
    <n v="-62736"/>
    <n v="-590559.76"/>
    <n v="0"/>
    <n v="-79243.62"/>
    <n v="-365451.95"/>
    <n v="-171901.52"/>
    <n v="0"/>
    <n v="-75808"/>
    <n v="-692405.09"/>
    <n v="-3666607.31"/>
    <n v="0.10320847456839229"/>
  </r>
  <r>
    <x v="2"/>
    <x v="8"/>
    <n v="889935.28"/>
    <n v="631072.59"/>
    <n v="217964.55"/>
    <n v="0"/>
    <n v="181295.8"/>
    <n v="1920268.22"/>
    <n v="7648203.1699999999"/>
    <n v="-4555288.0999999996"/>
    <n v="3092915.07"/>
    <n v="193082.12"/>
    <n v="0"/>
    <n v="75808"/>
    <n v="268890.12"/>
    <n v="-645432.77"/>
    <n v="-54309.81"/>
    <n v="0"/>
    <n v="-56485"/>
    <n v="-756227.58"/>
    <n v="0"/>
    <n v="-22758.58"/>
    <n v="-334580.73"/>
    <n v="-160919.32"/>
    <n v="0"/>
    <n v="-48315"/>
    <n v="-566573.63"/>
    <n v="-3959272.2"/>
    <n v="0.37026974298738141"/>
  </r>
  <r>
    <x v="3"/>
    <x v="0"/>
    <n v="1176740"/>
    <n v="22763492"/>
    <n v="342985"/>
    <n v="680509"/>
    <n v="954236"/>
    <n v="25917962"/>
    <n v="63536179"/>
    <n v="-9926329"/>
    <n v="53609850"/>
    <n v="6368169"/>
    <n v="0"/>
    <n v="0"/>
    <n v="6368169"/>
    <n v="-16501034"/>
    <n v="-827247"/>
    <n v="-2824848"/>
    <n v="-45233"/>
    <n v="-20198362"/>
    <n v="-23918540"/>
    <n v="0"/>
    <n v="-3024683"/>
    <n v="-1257114"/>
    <n v="-9494144"/>
    <m/>
    <n v="-37694481"/>
    <n v="-28003138"/>
    <n v="5.4011850777985176E-2"/>
  </r>
  <r>
    <x v="3"/>
    <x v="1"/>
    <n v="0"/>
    <n v="24684309.609999999"/>
    <n v="393481.03"/>
    <n v="520677.69"/>
    <n v="1081056.71"/>
    <n v="26679525.039999999"/>
    <n v="71916570.890000001"/>
    <n v="-14375574.76"/>
    <n v="57540996.130000003"/>
    <n v="2377228.71"/>
    <n v="0"/>
    <n v="0"/>
    <n v="2377228.71"/>
    <n v="-14875879.640000001"/>
    <n v="-355926.64"/>
    <n v="-3153048.28"/>
    <n v="-242738.53"/>
    <n v="-18627593.09"/>
    <n v="-23223511.440000001"/>
    <n v="0"/>
    <n v="-3100627.36"/>
    <n v="-1517277.1"/>
    <n v="-11736497"/>
    <m/>
    <n v="-39577912.899999999"/>
    <n v="-28392243.890000001"/>
    <n v="5.5996801117775517E-2"/>
  </r>
  <r>
    <x v="3"/>
    <x v="2"/>
    <n v="10492932"/>
    <n v="18155292.25"/>
    <n v="379209"/>
    <n v="356474.98"/>
    <n v="1009980.26"/>
    <n v="30393888.489999998"/>
    <n v="79635004.609999999"/>
    <n v="-18673985.879999999"/>
    <n v="60961018.729999997"/>
    <n v="1431661.28"/>
    <n v="0"/>
    <n v="0"/>
    <n v="1431661.28"/>
    <n v="-19721008.989999998"/>
    <n v="-540318.18999999994"/>
    <n v="-2761114.83"/>
    <n v="-31150.79"/>
    <n v="-23053592.800000001"/>
    <n v="-22504863.25"/>
    <n v="0"/>
    <n v="-3121934.44"/>
    <n v="-1457183.09"/>
    <n v="-13238634"/>
    <m/>
    <n v="-40322614.780000001"/>
    <n v="-29410360.920000002"/>
    <n v="5.889776731805059E-2"/>
  </r>
  <r>
    <x v="3"/>
    <x v="3"/>
    <n v="0"/>
    <n v="21248058"/>
    <n v="345561"/>
    <n v="389527"/>
    <n v="956583"/>
    <n v="22939729"/>
    <n v="88317040"/>
    <n v="-22677073"/>
    <n v="65639967"/>
    <n v="1724062"/>
    <n v="0"/>
    <n v="0"/>
    <n v="1724062"/>
    <n v="-13498730"/>
    <n v="-270537"/>
    <n v="-2565245"/>
    <n v="-530393"/>
    <n v="-16864905"/>
    <n v="-21761792"/>
    <n v="0"/>
    <n v="-4392934"/>
    <n v="-1443905"/>
    <n v="-12563841"/>
    <m/>
    <n v="-40162472"/>
    <n v="-33276381"/>
    <n v="6.1263734826971249E-2"/>
  </r>
  <r>
    <x v="3"/>
    <x v="4"/>
    <n v="0"/>
    <n v="20853215"/>
    <n v="384113"/>
    <n v="0"/>
    <n v="1052095"/>
    <n v="22289423"/>
    <n v="90271782"/>
    <n v="-19351695"/>
    <n v="70920087"/>
    <n v="1006843"/>
    <n v="0"/>
    <n v="0"/>
    <n v="1006843"/>
    <n v="-12410791"/>
    <n v="-343968"/>
    <n v="-2771627"/>
    <n v="-4217494"/>
    <n v="-19743880"/>
    <n v="-20993469"/>
    <n v="0"/>
    <n v="-2876061"/>
    <n v="-1702075"/>
    <n v="-12644433"/>
    <m/>
    <n v="-38216038"/>
    <n v="-36256435"/>
    <n v="5.4931191144207879E-2"/>
  </r>
  <r>
    <x v="3"/>
    <x v="5"/>
    <n v="0"/>
    <n v="21473398"/>
    <n v="508297"/>
    <n v="645209"/>
    <n v="1027673"/>
    <n v="23654577"/>
    <n v="97816791"/>
    <n v="-22548413"/>
    <n v="75268378"/>
    <n v="2238162"/>
    <n v="0"/>
    <n v="2126512"/>
    <n v="4364674"/>
    <n v="-15807182"/>
    <n v="-206699"/>
    <n v="-2981357"/>
    <n v="-2722404"/>
    <n v="-21717642"/>
    <n v="-24710940"/>
    <n v="0"/>
    <n v="-3103518"/>
    <n v="-1804686"/>
    <n v="-13921081"/>
    <m/>
    <n v="-43540225"/>
    <n v="-38029762"/>
    <n v="5.537960080554466E-2"/>
  </r>
  <r>
    <x v="3"/>
    <x v="6"/>
    <n v="0"/>
    <n v="21651026"/>
    <n v="793530"/>
    <n v="449565"/>
    <n v="1180649"/>
    <n v="24074770"/>
    <n v="105226669"/>
    <n v="-25395633"/>
    <n v="79831036"/>
    <n v="2586849"/>
    <n v="0"/>
    <n v="2126512"/>
    <n v="4713361"/>
    <n v="-16928171"/>
    <n v="-289572"/>
    <n v="-7250092"/>
    <n v="-1138397"/>
    <n v="-25606232"/>
    <n v="-23710944"/>
    <n v="0"/>
    <n v="-2740415"/>
    <n v="-1885136"/>
    <n v="-13156064"/>
    <m/>
    <n v="-41492559"/>
    <n v="-41520376"/>
    <n v="5.0321511909571737E-2"/>
  </r>
  <r>
    <x v="3"/>
    <x v="7"/>
    <n v="0"/>
    <n v="22859729"/>
    <n v="859164"/>
    <n v="409464"/>
    <n v="918103"/>
    <n v="25046460"/>
    <n v="112275064"/>
    <n v="-28066037"/>
    <n v="84209027"/>
    <n v="3454620"/>
    <n v="0"/>
    <n v="2259512"/>
    <n v="5714132"/>
    <n v="-17930923"/>
    <n v="-476502"/>
    <n v="-7143302"/>
    <n v="-7023124"/>
    <n v="-32573851"/>
    <n v="-22710940"/>
    <n v="0"/>
    <n v="-2291551"/>
    <n v="-1649688"/>
    <n v="-11089213"/>
    <m/>
    <n v="-37741392"/>
    <n v="-44654376"/>
    <n v="4.5987584905060733E-2"/>
  </r>
  <r>
    <x v="3"/>
    <x v="8"/>
    <n v="1497310"/>
    <n v="22828393"/>
    <n v="867901"/>
    <n v="263473"/>
    <n v="939279"/>
    <n v="26396356"/>
    <n v="122533978"/>
    <n v="-32143158"/>
    <n v="90390820"/>
    <n v="1170657"/>
    <n v="0"/>
    <n v="2432846"/>
    <n v="3603503"/>
    <n v="-18205860"/>
    <n v="-375038"/>
    <n v="-7276295"/>
    <n v="-23569"/>
    <n v="-25880762"/>
    <n v="-33284574"/>
    <n v="0"/>
    <n v="-648230"/>
    <n v="-1708959"/>
    <n v="-12037760"/>
    <m/>
    <n v="-47679523"/>
    <n v="-46830394"/>
    <n v="6.1870291267800727E-2"/>
  </r>
  <r>
    <x v="4"/>
    <x v="0"/>
    <n v="10761193.710000001"/>
    <n v="43729078.009999998"/>
    <n v="3000397.01"/>
    <n v="463344.04"/>
    <n v="3284859.15"/>
    <n v="61238871.920000002"/>
    <n v="256246792.78"/>
    <n v="-147948715.21000001"/>
    <n v="108298077.56999999"/>
    <n v="4775070.21"/>
    <n v="0"/>
    <n v="1562583.8"/>
    <n v="6337654.0099999998"/>
    <n v="-23741409.690000001"/>
    <n v="-42289.37"/>
    <n v="-225496.56"/>
    <n v="-865635.62"/>
    <n v="-24874831.239999998"/>
    <n v="-14184769.18"/>
    <n v="-47878608"/>
    <n v="-4466574.03"/>
    <n v="-2243023.58"/>
    <n v="-4447707"/>
    <m/>
    <n v="-73220681.790000007"/>
    <n v="-77779090.469999999"/>
    <n v="5.0640349713897297E-2"/>
  </r>
  <r>
    <x v="4"/>
    <x v="1"/>
    <n v="6965817.6699999999"/>
    <n v="52338837.969999999"/>
    <n v="2758600.79"/>
    <n v="760714.82"/>
    <n v="724456.58"/>
    <n v="63548427.829999998"/>
    <n v="263437458.58000001"/>
    <n v="-152786423.16"/>
    <n v="110651035.42"/>
    <n v="5499384.3499999996"/>
    <n v="0"/>
    <n v="1236605.71"/>
    <n v="6735990.0599999996"/>
    <n v="-23502102.030000001"/>
    <n v="-771980.23"/>
    <n v="-80491.539999999994"/>
    <n v="-971606.66"/>
    <n v="-25326180.460000001"/>
    <n v="-13345886.65"/>
    <n v="-47878608"/>
    <n v="-7623230.9199999999"/>
    <n v="-2219365.16"/>
    <n v="-4777098"/>
    <m/>
    <n v="-75844188.730000004"/>
    <n v="-79765084.120000005"/>
    <n v="5.0282405743396423E-2"/>
  </r>
  <r>
    <x v="4"/>
    <x v="2"/>
    <n v="16723341.220000001"/>
    <n v="37815876.729999997"/>
    <n v="3450123.99"/>
    <n v="703695.29"/>
    <n v="1670996.83"/>
    <n v="60364034.060000002"/>
    <n v="272274718.22000003"/>
    <n v="-158208227.53999999"/>
    <n v="114066490.68000001"/>
    <n v="6491957.0599999996"/>
    <n v="0"/>
    <n v="30602.57"/>
    <n v="6522559.6299999999"/>
    <n v="-24983260.449999999"/>
    <n v="-767843.08"/>
    <n v="-92558.91"/>
    <n v="-1015237.31"/>
    <n v="-26858899.75"/>
    <n v="-12469501.810000001"/>
    <n v="-47878608"/>
    <n v="-4390406.29"/>
    <n v="-1919825.11"/>
    <n v="-5156791"/>
    <n v="-428865.34"/>
    <n v="-72243997.549999997"/>
    <n v="-81850187.069999903"/>
    <n v="5.0911307832198591E-2"/>
  </r>
  <r>
    <x v="4"/>
    <x v="3"/>
    <n v="17802210.670000002"/>
    <n v="37388843.890000001"/>
    <n v="4566350.9800000004"/>
    <n v="593871.23"/>
    <n v="377123.2"/>
    <n v="60728399.969999999"/>
    <n v="281298744.67000002"/>
    <n v="-163276455.91"/>
    <n v="118022288.76000001"/>
    <n v="7829347.5300000003"/>
    <n v="0"/>
    <n v="28468.74"/>
    <n v="7857816.2699999996"/>
    <n v="-21845236.370000001"/>
    <n v="-625533.46"/>
    <n v="-59232.2"/>
    <n v="-1527282.77"/>
    <n v="-24057284.800000001"/>
    <n v="-18196243.440000001"/>
    <n v="-47878608"/>
    <n v="-2994968.45"/>
    <n v="-2255162.13"/>
    <n v="-4870343"/>
    <n v="-1931886"/>
    <n v="-78127211.019999996"/>
    <n v="-84424009.180000007"/>
    <n v="4.5547701347404698E-2"/>
  </r>
  <r>
    <x v="4"/>
    <x v="4"/>
    <n v="8843672.1300000008"/>
    <n v="39879690.25"/>
    <n v="5316430.28"/>
    <n v="177412.05"/>
    <n v="457472.32"/>
    <n v="54674677.030000001"/>
    <n v="293454320.14999998"/>
    <n v="-169291525.53999999"/>
    <n v="124162794.61"/>
    <n v="11172971.539999999"/>
    <n v="0"/>
    <n v="33030.49"/>
    <n v="11206002.029999999"/>
    <n v="-24355894"/>
    <n v="-513723.04"/>
    <n v="-124524.54"/>
    <n v="-1441038.21"/>
    <n v="-26435179.789999999"/>
    <n v="-16868843.350000001"/>
    <n v="-47878608"/>
    <n v="-2994900.23"/>
    <n v="-398495.51"/>
    <n v="-4489718"/>
    <n v="-3048000.34"/>
    <n v="-75678565.430000007"/>
    <n v="-87929728.450000003"/>
    <n v="4.9144477056729051E-2"/>
  </r>
  <r>
    <x v="4"/>
    <x v="5"/>
    <n v="6894473.9400000004"/>
    <n v="37581191.079999998"/>
    <n v="4494018.79"/>
    <n v="665765.30000000005"/>
    <n v="880136.5"/>
    <n v="50515585.609999999"/>
    <n v="303248252.79000002"/>
    <n v="-175767374.94999999"/>
    <n v="127480877.84"/>
    <n v="11186499.01"/>
    <n v="0"/>
    <n v="35482.51"/>
    <n v="11221981.52"/>
    <n v="-24756052.600000001"/>
    <n v="-289338.25"/>
    <n v="-37901.120000000003"/>
    <n v="-1383864.28"/>
    <n v="-26467156.25"/>
    <n v="-15484979.07"/>
    <n v="-47878608"/>
    <n v="-1938764.82"/>
    <n v="-226435.57"/>
    <n v="-4896430"/>
    <n v="-3624265.34"/>
    <n v="-74049482.799999997"/>
    <n v="-88701805.920000002"/>
    <n v="4.9241492843266461E-2"/>
  </r>
  <r>
    <x v="4"/>
    <x v="6"/>
    <n v="5256650.09"/>
    <n v="38531825.439999998"/>
    <n v="4076289.92"/>
    <n v="435140.73"/>
    <n v="935870.87"/>
    <n v="49235777.049999997"/>
    <n v="317261723.32999998"/>
    <n v="-183114159.90000001"/>
    <n v="134147563.43000001"/>
    <n v="8007715.9900000002"/>
    <n v="0"/>
    <n v="22197"/>
    <n v="8029912.9900000002"/>
    <n v="-22181027.030000001"/>
    <n v="-294706.90999999997"/>
    <n v="-70311.009999999995"/>
    <n v="-1897416.05"/>
    <n v="-24443461"/>
    <n v="-18253937.219999999"/>
    <n v="-47878608"/>
    <n v="-832266.11"/>
    <n v="-29170.8900000006"/>
    <n v="-4642193"/>
    <n v="-4617261.34"/>
    <n v="-76253436.560000002"/>
    <n v="-90716355.909999996"/>
    <n v="3.6952832136312279E-2"/>
  </r>
  <r>
    <x v="4"/>
    <x v="7"/>
    <n v="6601820.96"/>
    <n v="39889419.630000003"/>
    <n v="5099358.4000000004"/>
    <n v="1126443.6000000001"/>
    <n v="654440.6"/>
    <n v="53371483.189999998"/>
    <n v="328522280.16000003"/>
    <n v="-189794425.30000001"/>
    <n v="138727854.86000001"/>
    <n v="12703601.35"/>
    <n v="0"/>
    <n v="21291.1"/>
    <n v="12724892.449999999"/>
    <n v="-30357606.489999998"/>
    <n v="-158199.94"/>
    <n v="-110924.34"/>
    <n v="-1970189.11"/>
    <n v="-32596919.879999999"/>
    <n v="-16283748.1"/>
    <n v="-47878608"/>
    <n v="-5006031.76"/>
    <n v="845977.63"/>
    <n v="-3414867.48"/>
    <n v="-6187782.3399999999"/>
    <n v="-77925060.049999997"/>
    <n v="-94302250.569999993"/>
    <n v="3.3702063541748775E-2"/>
  </r>
  <r>
    <x v="4"/>
    <x v="8"/>
    <n v="7897029.1799999997"/>
    <n v="44556225.747000001"/>
    <n v="5485682.0899999999"/>
    <n v="2794668.88"/>
    <n v="1674059.92"/>
    <n v="62407665.817000002"/>
    <n v="341197185.81999999"/>
    <n v="-197420736.38"/>
    <n v="143776449.44"/>
    <n v="10624558.49"/>
    <n v="0"/>
    <n v="18348.78"/>
    <n v="10642907.27"/>
    <n v="-40047448.619999997"/>
    <n v="-805960.6"/>
    <n v="-47627.66"/>
    <n v="-2045627.02"/>
    <n v="-42946663.899999999"/>
    <n v="-14238121.08"/>
    <n v="-47878608"/>
    <n v="-487723.02"/>
    <n v="-4928064.12"/>
    <n v="-3591397.76"/>
    <n v="-7789242.3399999999"/>
    <n v="-78913156.319999993"/>
    <n v="-94967202.308200002"/>
    <n v="3.747203860062151E-2"/>
  </r>
  <r>
    <x v="5"/>
    <x v="0"/>
    <n v="2760922.7"/>
    <n v="10713074.460000001"/>
    <n v="54955.76"/>
    <n v="0"/>
    <n v="1031247.77"/>
    <n v="14560200.689999999"/>
    <n v="145924657.96000001"/>
    <n v="-58572804.329999998"/>
    <n v="87351853.629999995"/>
    <n v="4583152.18"/>
    <n v="529000"/>
    <n v="4725423.99"/>
    <n v="9837576.1699999999"/>
    <n v="-10109490.76"/>
    <n v="-59705.85"/>
    <n v="-31785121.98"/>
    <n v="0"/>
    <n v="-41954318.590000004"/>
    <n v="-16050000"/>
    <n v="-20000000"/>
    <n v="-3585706.33"/>
    <n v="0"/>
    <n v="-7402200.0599999996"/>
    <n v="-1775934.09"/>
    <n v="-48813840.479999997"/>
    <n v="-20981471.420000002"/>
    <n v="3.8895791781400721E-2"/>
  </r>
  <r>
    <x v="5"/>
    <x v="1"/>
    <n v="1911616.31"/>
    <n v="10584250.32"/>
    <n v="42173.58"/>
    <n v="0"/>
    <n v="426441.7"/>
    <n v="12964481.91"/>
    <n v="150815291.59"/>
    <n v="-58974645.009999998"/>
    <n v="91840646.579999998"/>
    <n v="3486564.05"/>
    <n v="0"/>
    <n v="4752350.57"/>
    <n v="8238914.6200000001"/>
    <n v="-9691387.4600000009"/>
    <n v="-211329.85"/>
    <n v="-25966167.640000001"/>
    <n v="-4000000"/>
    <n v="-39868884.950000003"/>
    <n v="-16050000"/>
    <n v="-20000000"/>
    <n v="-2655430.2400000002"/>
    <n v="0"/>
    <n v="-7528499.3499999996"/>
    <n v="-2489555.09"/>
    <n v="-48723484.68"/>
    <n v="-24451673.48"/>
    <n v="3.7606215397692239E-2"/>
  </r>
  <r>
    <x v="5"/>
    <x v="2"/>
    <n v="4916816.22"/>
    <n v="9816463.7899999991"/>
    <n v="98123.7"/>
    <n v="0"/>
    <n v="595939.53"/>
    <n v="15427343.24"/>
    <n v="159468425.44"/>
    <n v="-63465389.640000001"/>
    <n v="96003035.799999997"/>
    <n v="2129007.42"/>
    <n v="0"/>
    <n v="5901763.0599999996"/>
    <n v="8030770.4800000004"/>
    <n v="-11153027.359999999"/>
    <n v="-188170.58"/>
    <n v="-27591167.920000002"/>
    <n v="-4000000"/>
    <n v="-42932365.859999999"/>
    <n v="-16050000"/>
    <n v="-26500000"/>
    <n v="-1630142.69"/>
    <n v="0"/>
    <n v="-7657099.3399999999"/>
    <n v="-2614595.09"/>
    <n v="-54451837.119999997"/>
    <n v="-22076946.539999999"/>
    <n v="3.5772910845723836E-2"/>
  </r>
  <r>
    <x v="5"/>
    <x v="3"/>
    <n v="5070422.95"/>
    <n v="9142586.1400000006"/>
    <n v="69818.350000000006"/>
    <n v="0"/>
    <n v="618963.64"/>
    <n v="14901791.08"/>
    <n v="174972486.46000001"/>
    <n v="-68322329.359999999"/>
    <n v="106650157.09999999"/>
    <n v="1351753.03"/>
    <n v="0"/>
    <n v="4786292.07"/>
    <n v="6138045.0999999996"/>
    <n v="-10306311.699999999"/>
    <n v="-142842.10999999999"/>
    <n v="-23079475.66"/>
    <n v="0"/>
    <n v="-33528629.469999999"/>
    <n v="-61050000"/>
    <n v="0"/>
    <n v="-2796280.11"/>
    <n v="-1157664.1299999999"/>
    <n v="-6217000.3499999996"/>
    <n v="-2758936.09"/>
    <n v="-73979880.680000007"/>
    <n v="-20181483.129999999"/>
    <n v="3.3950011783539506E-2"/>
  </r>
  <r>
    <x v="5"/>
    <x v="4"/>
    <n v="0"/>
    <n v="9937175.6799999997"/>
    <n v="123434.84"/>
    <n v="0"/>
    <n v="565684.92000000004"/>
    <n v="10626295.439999999"/>
    <n v="188028508.47"/>
    <n v="-71908880.980000004"/>
    <n v="116119627.48999999"/>
    <n v="1506037.17"/>
    <n v="0"/>
    <n v="6990070.2400000002"/>
    <n v="8496107.4100000001"/>
    <n v="-9635563.4700000007"/>
    <n v="-47922.06"/>
    <n v="-28068307.18"/>
    <n v="-222108.2"/>
    <n v="-37973900.909999996"/>
    <n v="-61050000"/>
    <n v="0"/>
    <n v="-5280598.54"/>
    <n v="-474462.05"/>
    <n v="-6278200.4800000004"/>
    <n v="-3186763.09"/>
    <n v="-76270024.159999996"/>
    <n v="-20998105.27"/>
    <n v="3.1341839279458245E-2"/>
  </r>
  <r>
    <x v="5"/>
    <x v="5"/>
    <n v="4820572.28"/>
    <n v="11241871.08"/>
    <n v="158104.9"/>
    <n v="0"/>
    <n v="886584.58"/>
    <n v="17107132.84"/>
    <n v="201898644.94999999"/>
    <n v="-76859185.819999993"/>
    <n v="125039459.13"/>
    <n v="843896.77"/>
    <n v="0"/>
    <n v="7873718.8600000003"/>
    <n v="8717615.6300000008"/>
    <n v="-12588511.539999999"/>
    <n v="-45870.22"/>
    <n v="-37330516.770000003"/>
    <n v="0"/>
    <n v="-49964898.530000001"/>
    <n v="-61050000"/>
    <n v="0"/>
    <n v="-6484467.5899999999"/>
    <n v="-465598.45"/>
    <n v="-7395100.5700000003"/>
    <n v="-3719367.09"/>
    <n v="-79114533.700000003"/>
    <n v="-21784775.370000001"/>
    <n v="2.9164199825334983E-2"/>
  </r>
  <r>
    <x v="5"/>
    <x v="6"/>
    <n v="660091.36"/>
    <n v="11133816.75"/>
    <n v="200217.04"/>
    <n v="0"/>
    <n v="680046.64"/>
    <n v="12674171.789999999"/>
    <n v="218882370.19"/>
    <n v="-82459445.069999993"/>
    <n v="136422925.12"/>
    <n v="1281246.18"/>
    <n v="0"/>
    <n v="7956151.0199999996"/>
    <n v="9237397.1999999993"/>
    <n v="-12168902.619999999"/>
    <n v="-43885.48"/>
    <n v="-36976981.060000002"/>
    <n v="-4000000"/>
    <n v="-53189769.159999996"/>
    <n v="-61050000"/>
    <n v="0"/>
    <n v="-7539153.0800000001"/>
    <n v="-532883.66"/>
    <n v="-7660900.5700000003"/>
    <n v="-4221401.09"/>
    <n v="-81004338.400000006"/>
    <n v="-24140386.550000001"/>
    <n v="2.7844226502491007E-2"/>
  </r>
  <r>
    <x v="5"/>
    <x v="7"/>
    <n v="2099511.02"/>
    <n v="11457920.1"/>
    <n v="437110.9"/>
    <n v="0"/>
    <n v="1213205.8"/>
    <n v="15207747.82"/>
    <n v="229054778.19999999"/>
    <n v="-85007872.620000005"/>
    <n v="144046905.58000001"/>
    <n v="6105098.5199999996"/>
    <n v="0"/>
    <n v="2610394.29"/>
    <n v="8715492.8100000005"/>
    <n v="-13498424.92"/>
    <n v="-83671.28"/>
    <n v="-44145147.189999998"/>
    <n v="-8000000"/>
    <n v="-65727243.390000001"/>
    <n v="-61050000"/>
    <n v="0"/>
    <n v="-2596692.88"/>
    <n v="-519332.64"/>
    <n v="-6420600"/>
    <n v="-4622025.09"/>
    <n v="-75208650.609999999"/>
    <n v="-27034252.210000001"/>
    <n v="2.9330261786110409E-2"/>
  </r>
  <r>
    <x v="5"/>
    <x v="8"/>
    <n v="1044512.28"/>
    <n v="12343957.880000001"/>
    <n v="256218.39"/>
    <n v="0"/>
    <n v="671261.51"/>
    <n v="14315950.060000001"/>
    <n v="245413708.30000001"/>
    <n v="-90889766.349999994"/>
    <n v="154523941.94999999"/>
    <n v="1576959.56"/>
    <n v="0"/>
    <n v="5058888.3099999996"/>
    <n v="6635847.8700000001"/>
    <n v="-9818769.3699999992"/>
    <n v="-140960.22"/>
    <n v="-50148096.530000001"/>
    <n v="-8000000"/>
    <n v="-68107826.120000005"/>
    <n v="-61050000"/>
    <n v="0"/>
    <n v="-4292125.8099999996"/>
    <n v="-353023.25"/>
    <n v="-7141700"/>
    <n v="-5202559.09"/>
    <n v="-78039408.150000006"/>
    <n v="-29328505.609999999"/>
    <n v="3.8648717673444882E-2"/>
  </r>
  <r>
    <x v="6"/>
    <x v="0"/>
    <n v="2116931.4300000002"/>
    <n v="4363248.42"/>
    <n v="348515.46"/>
    <n v="0"/>
    <n v="77270.23"/>
    <n v="6905965.54"/>
    <n v="23895930.100000001"/>
    <n v="-10605835.220000001"/>
    <n v="13290094.880000001"/>
    <n v="819227.56"/>
    <n v="0"/>
    <n v="838723"/>
    <n v="1657950.56"/>
    <n v="-2851775.05"/>
    <n v="-84634.67"/>
    <n v="0"/>
    <n v="-113862.82"/>
    <n v="-3050272.54"/>
    <n v="-4255111.21"/>
    <n v="-5046753.21"/>
    <n v="-394314.58"/>
    <n v="-803418.34"/>
    <n v="-164416"/>
    <m/>
    <n v="-10664013.34"/>
    <n v="-8139725.0999999996"/>
    <n v="5.4642390001943174E-2"/>
  </r>
  <r>
    <x v="6"/>
    <x v="1"/>
    <n v="230306.03"/>
    <n v="5053027.8899999997"/>
    <n v="298143.02"/>
    <n v="0"/>
    <n v="99588.73"/>
    <n v="5681065.6699999999"/>
    <n v="25637117.219999999"/>
    <n v="-10873769.109999999"/>
    <n v="14763348.109999999"/>
    <n v="889451.06"/>
    <n v="0"/>
    <n v="810759.69"/>
    <n v="1700210.75"/>
    <n v="-3048005.64"/>
    <n v="-67672.86"/>
    <n v="0"/>
    <n v="-118346.33"/>
    <n v="-3234024.83"/>
    <n v="-4136754.96"/>
    <n v="-5046753.21"/>
    <n v="-420124.88"/>
    <n v="-1086849.55"/>
    <n v="-217580"/>
    <m/>
    <n v="-10908062.6"/>
    <n v="-8002537.0999999996"/>
    <n v="5.8596979774301991E-2"/>
  </r>
  <r>
    <x v="6"/>
    <x v="2"/>
    <n v="1138651.58"/>
    <n v="4381471.63"/>
    <n v="321303.52"/>
    <n v="0"/>
    <n v="243732.24"/>
    <n v="6085158.9699999997"/>
    <n v="26610559.149999999"/>
    <n v="-11416724.960000001"/>
    <n v="15193834.189999999"/>
    <n v="1164778.08"/>
    <n v="0"/>
    <n v="770499.46"/>
    <n v="1935277.54"/>
    <n v="-4075924.21"/>
    <n v="-86578.54"/>
    <n v="0"/>
    <n v="-123019.08"/>
    <n v="-4285521.83"/>
    <n v="-4013725.96"/>
    <n v="-5046753.21"/>
    <n v="-443494.86"/>
    <n v="-1182062.56"/>
    <n v="-225715"/>
    <m/>
    <n v="-10911751.59"/>
    <n v="-8016997.2800000003"/>
    <n v="5.8957051578901319E-2"/>
  </r>
  <r>
    <x v="6"/>
    <x v="3"/>
    <n v="1428939.26"/>
    <n v="4567721.5199999996"/>
    <n v="310780.84000000003"/>
    <n v="0"/>
    <n v="221001.84"/>
    <n v="6528443.46"/>
    <n v="27409521.879999999"/>
    <n v="-11729225.029999999"/>
    <n v="15680296.85"/>
    <n v="461415.76"/>
    <n v="0"/>
    <n v="601365.75"/>
    <n v="1062781.51"/>
    <n v="-4087415.9"/>
    <n v="-86606.77"/>
    <n v="0"/>
    <n v="-127878.2"/>
    <n v="-4301900.87"/>
    <n v="-3885837.84"/>
    <n v="-5046753.21"/>
    <n v="-119740.3"/>
    <n v="-1207767.6599999999"/>
    <n v="-232466"/>
    <m/>
    <n v="-10492565.01"/>
    <n v="-8477055.9400000107"/>
    <n v="5.9411323536029875E-2"/>
  </r>
  <r>
    <x v="6"/>
    <x v="4"/>
    <n v="453157.85"/>
    <n v="4727167.7"/>
    <n v="404950.2"/>
    <n v="0"/>
    <n v="199107.77"/>
    <n v="5784383.5199999996"/>
    <n v="28850585.140000001"/>
    <n v="-12167068.470000001"/>
    <n v="16683516.67"/>
    <n v="321500.07"/>
    <n v="0"/>
    <n v="487333.72"/>
    <n v="808833.79"/>
    <n v="-4248788.0199999996"/>
    <n v="-136613.28"/>
    <n v="0"/>
    <n v="-132931.32"/>
    <n v="-4518332.62"/>
    <n v="-3752896.6"/>
    <n v="-5046753.21"/>
    <n v="-136226.01"/>
    <n v="-405399.71"/>
    <n v="-261196"/>
    <m/>
    <n v="-9602471.5299999993"/>
    <n v="-9155929.8300000001"/>
    <n v="5.9481309183474489E-2"/>
  </r>
  <r>
    <x v="6"/>
    <x v="5"/>
    <n v="532864.05000000005"/>
    <n v="4254480.92"/>
    <n v="407710.57"/>
    <n v="0"/>
    <n v="184439.65"/>
    <n v="5379495.1900000004"/>
    <n v="29353498.440000001"/>
    <n v="-12753794.49"/>
    <n v="16599703.949999999"/>
    <n v="428115.1"/>
    <n v="0"/>
    <n v="349129.63"/>
    <n v="777244.73"/>
    <n v="-3537654.63"/>
    <n v="-121835.74"/>
    <n v="0"/>
    <n v="-138176.24"/>
    <n v="-3797666.61"/>
    <n v="-3614710.44"/>
    <n v="-5046753.21"/>
    <n v="-188870.22"/>
    <n v="-367170.8"/>
    <n v="-263162"/>
    <m/>
    <n v="-9480666.6699999999"/>
    <n v="-9478110.5899999999"/>
    <n v="5.9757365821023388E-2"/>
  </r>
  <r>
    <x v="6"/>
    <x v="6"/>
    <n v="1579518.01"/>
    <n v="4027580.62"/>
    <n v="465716.8"/>
    <n v="0"/>
    <n v="239184.59"/>
    <n v="6312000.0199999996"/>
    <n v="29903096.510000002"/>
    <n v="-13378229.27"/>
    <n v="16524867.24"/>
    <n v="555010.14"/>
    <n v="0"/>
    <n v="179513.52"/>
    <n v="734523.66"/>
    <n v="-3959414.89"/>
    <n v="-133649.76999999999"/>
    <n v="0"/>
    <n v="-133650.57999999999"/>
    <n v="-4226715.24"/>
    <n v="-3481040.02"/>
    <n v="-5046753.21"/>
    <n v="-220926.72"/>
    <n v="-223587.4"/>
    <n v="-263560"/>
    <m/>
    <n v="-9235867.3499999996"/>
    <n v="-10108808.33"/>
    <n v="5.9354819043731688E-2"/>
  </r>
  <r>
    <x v="6"/>
    <x v="7"/>
    <n v="1442973.36"/>
    <n v="4257690.74"/>
    <n v="535643.55000000005"/>
    <n v="0"/>
    <n v="238409.2"/>
    <n v="6474716.8499999996"/>
    <n v="30591193.739999998"/>
    <n v="-13984585.810000001"/>
    <n v="16606607.93"/>
    <n v="967163.03"/>
    <n v="0"/>
    <n v="0"/>
    <n v="967163.03"/>
    <n v="-3974709.51"/>
    <n v="-121284.9"/>
    <n v="0"/>
    <n v="-149333.76999999999"/>
    <n v="-4245328.18"/>
    <n v="-3321695.95"/>
    <n v="-5046753.21"/>
    <n v="-361318.11"/>
    <n v="-118065.87"/>
    <n v="-265592"/>
    <n v="-27840.77"/>
    <n v="-9141265.9100000001"/>
    <n v="-10661893.720000001"/>
    <n v="6.0815357030940445E-2"/>
  </r>
  <r>
    <x v="6"/>
    <x v="8"/>
    <n v="842102.95"/>
    <n v="4637901.6100000003"/>
    <n v="493984.81"/>
    <n v="0"/>
    <n v="278096.96000000002"/>
    <n v="6252086.3300000001"/>
    <n v="31458862.629999999"/>
    <n v="-14406845.960000001"/>
    <n v="17052016.670000002"/>
    <n v="1064071.28"/>
    <n v="0"/>
    <n v="0"/>
    <n v="1064071.28"/>
    <n v="-3696257.71"/>
    <n v="-117396.69"/>
    <n v="0"/>
    <n v="-155244.14000000001"/>
    <n v="-3968898.54"/>
    <n v="-3166441.51"/>
    <n v="-5046753.21"/>
    <n v="-249606.75"/>
    <n v="18185.62"/>
    <n v="-202623"/>
    <n v="-267923.77"/>
    <n v="-8915162.6199999992"/>
    <n v="-11484113.119999999"/>
    <n v="6.3686291901760991E-2"/>
  </r>
  <r>
    <x v="7"/>
    <x v="0"/>
    <n v="575924.82999999996"/>
    <n v="677389.25"/>
    <n v="50763.35"/>
    <n v="521752.72"/>
    <n v="0"/>
    <n v="1825830.15"/>
    <n v="2801260.79"/>
    <n v="-1674089.44"/>
    <n v="1127171.3500000001"/>
    <n v="366872.97"/>
    <n v="0"/>
    <n v="0"/>
    <n v="366872.97"/>
    <n v="-446815.98"/>
    <n v="-1151.82"/>
    <n v="-440605.48"/>
    <n v="0"/>
    <n v="-888573.28"/>
    <n v="0"/>
    <n v="0"/>
    <n v="-371174.48"/>
    <n v="-25053.61"/>
    <n v="0"/>
    <m/>
    <n v="-396228.09"/>
    <n v="-2035073.1"/>
    <n v="1.0190976290172333E-2"/>
  </r>
  <r>
    <x v="7"/>
    <x v="1"/>
    <n v="564643.78"/>
    <n v="744745.08"/>
    <n v="36464.89"/>
    <n v="503776.01"/>
    <n v="0"/>
    <n v="1849629.76"/>
    <n v="2837645.09"/>
    <n v="-1726963.74"/>
    <n v="1110681.3500000001"/>
    <n v="466546.87"/>
    <n v="0"/>
    <n v="0"/>
    <n v="466546.87"/>
    <n v="-468826.75"/>
    <n v="0"/>
    <n v="-440605.48"/>
    <n v="0"/>
    <n v="-909432.23"/>
    <n v="0"/>
    <n v="0"/>
    <n v="-430340.83"/>
    <n v="-27978.61"/>
    <n v="0"/>
    <m/>
    <n v="-458319.44"/>
    <n v="-2059106.31"/>
    <n v="5.5049020270923543E-3"/>
  </r>
  <r>
    <x v="7"/>
    <x v="2"/>
    <n v="673000.95999999996"/>
    <n v="586472.71"/>
    <n v="37888.5"/>
    <n v="524586.73"/>
    <n v="0"/>
    <n v="1821948.9"/>
    <n v="2861811.83"/>
    <n v="-1776077.48"/>
    <n v="1085734.3500000001"/>
    <n v="550690.82999999996"/>
    <n v="0"/>
    <n v="0"/>
    <n v="550690.82999999996"/>
    <n v="-488436.91"/>
    <n v="-6952.85"/>
    <n v="-440605.48"/>
    <n v="0"/>
    <n v="-935995.24"/>
    <n v="0"/>
    <n v="0"/>
    <n v="-417552.58"/>
    <n v="-20583.61"/>
    <n v="0"/>
    <m/>
    <n v="-438136.19"/>
    <n v="-2084242.65"/>
    <n v="9.1236268781768222E-3"/>
  </r>
  <r>
    <x v="7"/>
    <x v="3"/>
    <n v="749677.57"/>
    <n v="580057.77"/>
    <n v="117528.85"/>
    <n v="0"/>
    <n v="1721.84"/>
    <n v="1448986.03"/>
    <n v="3690045.73"/>
    <n v="-2145166.11"/>
    <n v="1544879.62"/>
    <n v="393826.27"/>
    <n v="0"/>
    <n v="0"/>
    <n v="393826.27"/>
    <n v="-435997.57"/>
    <n v="-9969.35"/>
    <n v="-53075.45"/>
    <n v="0"/>
    <n v="-499042.37"/>
    <n v="0"/>
    <n v="0"/>
    <n v="-518886.09"/>
    <n v="-18998.61"/>
    <n v="0"/>
    <m/>
    <n v="-537884.69999999995"/>
    <n v="-2350764.85"/>
    <n v="0.12414044534714262"/>
  </r>
  <r>
    <x v="7"/>
    <x v="4"/>
    <n v="609449.92000000004"/>
    <n v="687160.1"/>
    <n v="121983.92"/>
    <n v="0"/>
    <n v="0"/>
    <n v="1418593.94"/>
    <n v="3858652.57"/>
    <n v="-2244419"/>
    <n v="1614233.57"/>
    <n v="200074.43"/>
    <n v="0"/>
    <n v="0"/>
    <n v="200074.43"/>
    <n v="-400515.89"/>
    <n v="-12482.39"/>
    <n v="-53075.45"/>
    <n v="0"/>
    <n v="-466073.73"/>
    <n v="0"/>
    <n v="0"/>
    <n v="-65357.98"/>
    <n v="-15398.61"/>
    <n v="0"/>
    <m/>
    <n v="-80756.59"/>
    <n v="-2686071.62"/>
    <n v="0.13062084259295023"/>
  </r>
  <r>
    <x v="7"/>
    <x v="5"/>
    <n v="781123.33"/>
    <n v="699508.2"/>
    <n v="108374.92"/>
    <n v="0"/>
    <n v="0"/>
    <n v="1589006.45"/>
    <n v="3873058.77"/>
    <n v="-2369706.73"/>
    <n v="1503352.04"/>
    <n v="161496.45000000001"/>
    <n v="0"/>
    <n v="12000"/>
    <n v="173496.45"/>
    <n v="-385624.2"/>
    <n v="-13854.82"/>
    <n v="-49271.73"/>
    <n v="0"/>
    <n v="-448750.75"/>
    <n v="0"/>
    <n v="0"/>
    <n v="-35503.49"/>
    <n v="-15230"/>
    <n v="0"/>
    <m/>
    <n v="-50733.49"/>
    <n v="-2766370.7"/>
    <n v="3.300005906023596E-2"/>
  </r>
  <r>
    <x v="7"/>
    <x v="6"/>
    <n v="1142724.42"/>
    <n v="610210.23"/>
    <n v="106661.19"/>
    <n v="0"/>
    <n v="0"/>
    <n v="1859595.84"/>
    <n v="4107141.05"/>
    <n v="-2496932.14"/>
    <n v="1610208.91"/>
    <n v="127316.84"/>
    <n v="0"/>
    <n v="0"/>
    <n v="127316.84"/>
    <n v="-542162.14"/>
    <n v="-11234.14"/>
    <n v="-45491.73"/>
    <n v="0"/>
    <n v="-598888.01"/>
    <n v="0"/>
    <n v="0"/>
    <n v="-26792.639999999999"/>
    <n v="-12880"/>
    <n v="0"/>
    <n v="-6800"/>
    <n v="-46472.639999999999"/>
    <n v="-2951760.94"/>
    <n v="6.1938730402207164E-3"/>
  </r>
  <r>
    <x v="7"/>
    <x v="7"/>
    <n v="1036005.19"/>
    <n v="640910.82999999996"/>
    <n v="188985"/>
    <n v="0"/>
    <n v="0"/>
    <n v="1865901.02"/>
    <n v="4201888.37"/>
    <n v="-2627540.73"/>
    <n v="1574347.64"/>
    <n v="165908.45000000001"/>
    <n v="0"/>
    <n v="0"/>
    <n v="165908.45000000001"/>
    <n v="-461501.39"/>
    <n v="-16007.88"/>
    <n v="0"/>
    <n v="0"/>
    <n v="-477509.27"/>
    <n v="0"/>
    <n v="0"/>
    <n v="-22447.96"/>
    <n v="-13130"/>
    <n v="0"/>
    <n v="-9000"/>
    <n v="-44577.96"/>
    <n v="-3084069.88"/>
    <e v="#DIV/0!"/>
  </r>
  <r>
    <x v="7"/>
    <x v="8"/>
    <n v="953214.99"/>
    <n v="718459.69"/>
    <n v="194789.87"/>
    <n v="0"/>
    <n v="0"/>
    <n v="1866464.55"/>
    <n v="4330037.08"/>
    <n v="-2764883.65"/>
    <n v="1565153.43"/>
    <n v="186634.69"/>
    <n v="0"/>
    <n v="0"/>
    <n v="186634.69"/>
    <n v="-436366.21"/>
    <n v="-7888.73"/>
    <n v="-35581.730000000003"/>
    <n v="0"/>
    <n v="-479836.67"/>
    <n v="0"/>
    <n v="0"/>
    <n v="-20090.28"/>
    <n v="-13380"/>
    <n v="0"/>
    <n v="-8400"/>
    <n v="-41870.28"/>
    <n v="-3096545.72"/>
    <n v="0.16401057509008132"/>
  </r>
  <r>
    <x v="8"/>
    <x v="0"/>
    <n v="1718040.49"/>
    <n v="809611.51"/>
    <n v="0"/>
    <n v="0"/>
    <n v="0"/>
    <n v="2527652"/>
    <n v="4415190.58"/>
    <n v="-1956579.66"/>
    <n v="2458610.92"/>
    <n v="279157.24"/>
    <n v="0"/>
    <n v="20647.62"/>
    <n v="299804.86"/>
    <n v="-880589.42"/>
    <n v="0"/>
    <n v="0"/>
    <n v="0"/>
    <n v="-880589.42"/>
    <n v="0"/>
    <n v="0"/>
    <n v="-100292.31"/>
    <n v="-21662.76"/>
    <n v="0"/>
    <m/>
    <n v="-121955.07"/>
    <n v="-4283523.29"/>
    <e v="#DIV/0!"/>
  </r>
  <r>
    <x v="8"/>
    <x v="1"/>
    <n v="1445956.58"/>
    <n v="871702.85"/>
    <n v="0"/>
    <n v="0"/>
    <n v="0"/>
    <n v="2317659.4300000002"/>
    <n v="4728744.2699999996"/>
    <n v="-1947466.09"/>
    <n v="2781278.18"/>
    <n v="394415.04"/>
    <n v="0"/>
    <n v="0"/>
    <n v="394415.04"/>
    <n v="-873116.84"/>
    <n v="0"/>
    <n v="0"/>
    <n v="0"/>
    <n v="-873116.84"/>
    <n v="0"/>
    <n v="0"/>
    <n v="-161578.54999999999"/>
    <n v="-35565.96"/>
    <n v="0"/>
    <m/>
    <n v="-197144.51"/>
    <n v="-4423091.3"/>
    <e v="#DIV/0!"/>
  </r>
  <r>
    <x v="8"/>
    <x v="2"/>
    <n v="860885.31"/>
    <n v="768500.49"/>
    <n v="0"/>
    <n v="0"/>
    <n v="627.94000000000005"/>
    <n v="1630013.74"/>
    <n v="6445108.8200000003"/>
    <n v="-2134118.79"/>
    <n v="4310990.03"/>
    <n v="360544.01"/>
    <n v="0"/>
    <n v="50412.29"/>
    <n v="410956.3"/>
    <n v="-989823.74"/>
    <n v="0"/>
    <n v="0"/>
    <n v="0"/>
    <n v="-989823.74"/>
    <n v="-714242.61"/>
    <n v="0"/>
    <n v="-104779.64"/>
    <n v="-30842.76"/>
    <n v="0"/>
    <m/>
    <n v="-849865.01"/>
    <n v="-4512271.32"/>
    <n v="7.1721148084402308E-3"/>
  </r>
  <r>
    <x v="8"/>
    <x v="3"/>
    <n v="892158.76"/>
    <n v="799819.56"/>
    <n v="0"/>
    <n v="0"/>
    <n v="0"/>
    <n v="1691978.32"/>
    <n v="6249387.29"/>
    <n v="-1945474.28"/>
    <n v="4303913.01"/>
    <n v="227308.01"/>
    <n v="0"/>
    <n v="46363.08"/>
    <n v="273671.09000000003"/>
    <n v="-863692.01"/>
    <n v="0"/>
    <n v="0"/>
    <n v="0"/>
    <n v="-863692.01"/>
    <n v="-581337.72"/>
    <n v="0"/>
    <n v="-78280.61"/>
    <n v="-33432.76"/>
    <n v="0"/>
    <m/>
    <n v="-693051.09"/>
    <n v="-4712819.32"/>
    <n v="3.3636420495817818E-2"/>
  </r>
  <r>
    <x v="8"/>
    <x v="4"/>
    <n v="1182924.9099999999"/>
    <n v="1003386.8"/>
    <n v="0"/>
    <n v="0"/>
    <n v="0"/>
    <n v="2186311.71"/>
    <n v="6422188.6399999997"/>
    <n v="-2099262.25"/>
    <n v="4322926.3899999997"/>
    <n v="147061.87"/>
    <n v="0"/>
    <n v="38855.03"/>
    <n v="185916.9"/>
    <n v="-1075175.6200000001"/>
    <n v="0"/>
    <n v="0"/>
    <n v="0"/>
    <n v="-1075175.6200000001"/>
    <n v="-430126.85"/>
    <n v="0"/>
    <n v="-201140.83"/>
    <n v="-34782.76"/>
    <n v="0"/>
    <m/>
    <n v="-666050.43999999994"/>
    <n v="-4953928.9400000004"/>
    <n v="3.3917040984537468E-2"/>
  </r>
  <r>
    <x v="8"/>
    <x v="5"/>
    <n v="1626902.67"/>
    <n v="1166422.5"/>
    <n v="0"/>
    <n v="0"/>
    <n v="0"/>
    <n v="2793325.17"/>
    <n v="6542867.9100000001"/>
    <n v="-2268873.69"/>
    <n v="4273994.22"/>
    <n v="127037.08"/>
    <n v="0"/>
    <n v="22904.03"/>
    <n v="149941.10999999999"/>
    <n v="-1368717.99"/>
    <n v="0"/>
    <n v="0"/>
    <n v="0"/>
    <n v="-1368717.99"/>
    <n v="-303263.28000000003"/>
    <n v="0"/>
    <n v="-285416.65999999997"/>
    <n v="-35480.019999999997"/>
    <n v="0"/>
    <m/>
    <n v="-624159.96"/>
    <n v="-5224382.55"/>
    <n v="3.7113494254892972E-2"/>
  </r>
  <r>
    <x v="8"/>
    <x v="6"/>
    <n v="1713832.88"/>
    <n v="844622.48"/>
    <n v="0"/>
    <n v="0"/>
    <n v="0"/>
    <n v="2558455.36"/>
    <n v="6762884.2699999996"/>
    <n v="-2439787.5099999998"/>
    <n v="4323096.76"/>
    <n v="163735.95000000001"/>
    <n v="0"/>
    <n v="17602.78"/>
    <n v="181338.73"/>
    <n v="-1216824.3999999999"/>
    <n v="0"/>
    <n v="0"/>
    <n v="0"/>
    <n v="-1216824.3999999999"/>
    <n v="-141764.01999999999"/>
    <n v="0"/>
    <n v="-135077.09"/>
    <n v="-37950.019999999997"/>
    <n v="0"/>
    <m/>
    <n v="-314791.13"/>
    <n v="-5531275.3200000003"/>
    <n v="4.0042459292562387E-2"/>
  </r>
  <r>
    <x v="8"/>
    <x v="7"/>
    <n v="1564806.76"/>
    <n v="867967.24"/>
    <n v="0"/>
    <n v="0"/>
    <n v="0"/>
    <n v="2432774"/>
    <n v="7034250.6699999999"/>
    <n v="-2622230.89"/>
    <n v="4412019.78"/>
    <n v="236244.06"/>
    <n v="0"/>
    <n v="54042.68"/>
    <n v="290286.74"/>
    <n v="-1082902.47"/>
    <n v="0"/>
    <n v="0"/>
    <n v="0"/>
    <n v="-1082902.47"/>
    <n v="0"/>
    <n v="0"/>
    <n v="-117495.82"/>
    <n v="-39385.019999999997"/>
    <n v="0"/>
    <m/>
    <n v="-156880.84"/>
    <n v="-5895297.21"/>
    <e v="#DIV/0!"/>
  </r>
  <r>
    <x v="8"/>
    <x v="8"/>
    <n v="1578813.01"/>
    <n v="966943.58"/>
    <n v="0"/>
    <n v="0"/>
    <n v="0"/>
    <n v="2545756.59"/>
    <n v="7371041.7599999998"/>
    <n v="-2818461.66"/>
    <n v="4552580.0999999996"/>
    <n v="314301.25"/>
    <n v="0"/>
    <n v="51585.5"/>
    <n v="365886.75"/>
    <n v="-1142714.33"/>
    <n v="0"/>
    <n v="0"/>
    <n v="0"/>
    <n v="-1142714.33"/>
    <n v="0"/>
    <n v="0"/>
    <n v="-112243.73"/>
    <n v="-39215.019999999997"/>
    <n v="0"/>
    <m/>
    <n v="-151458.75"/>
    <n v="-6170050.3600000003"/>
    <e v="#DIV/0!"/>
  </r>
  <r>
    <x v="9"/>
    <x v="0"/>
    <n v="3003064.14"/>
    <n v="5747185.9900000002"/>
    <n v="296503.65999999997"/>
    <n v="109954.05"/>
    <n v="403917.46"/>
    <n v="9560625.3000000007"/>
    <n v="23727673.420000002"/>
    <n v="-15063216.369999999"/>
    <n v="8664457.0500000007"/>
    <n v="3708966.07"/>
    <n v="100"/>
    <n v="163735.20000000001"/>
    <n v="3872801.27"/>
    <n v="-4024391.13"/>
    <n v="-59391.56"/>
    <n v="-524674.19999999995"/>
    <n v="0"/>
    <n v="-4608456.8899999997"/>
    <n v="-5100000"/>
    <n v="0"/>
    <n v="-2444546.16"/>
    <n v="-1261775.58"/>
    <n v="-581577"/>
    <m/>
    <n v="-9387898.7400000002"/>
    <n v="-8101527.98999999"/>
    <n v="1.8848951286814089E-2"/>
  </r>
  <r>
    <x v="9"/>
    <x v="1"/>
    <n v="2125112.5699999998"/>
    <n v="7613357.0199999996"/>
    <n v="275458.64"/>
    <n v="172439.04000000001"/>
    <n v="85588.95"/>
    <n v="10271956.220000001"/>
    <n v="23849610.670000002"/>
    <n v="-15254513.83"/>
    <n v="8595096.8399999999"/>
    <n v="5203803.7"/>
    <n v="100"/>
    <n v="168088.8"/>
    <n v="5371992.5"/>
    <n v="-4484104.33"/>
    <n v="-47035.46"/>
    <n v="-510858.34"/>
    <n v="0"/>
    <n v="-5041998.13"/>
    <n v="-4600000"/>
    <n v="0"/>
    <n v="-3708061.89"/>
    <n v="-1499561.61"/>
    <n v="-525745"/>
    <m/>
    <n v="-10333368.5"/>
    <n v="-8863678.9300000109"/>
    <n v="1.9598725563581165E-2"/>
  </r>
  <r>
    <x v="9"/>
    <x v="2"/>
    <n v="2400858.84"/>
    <n v="5569567.3600000003"/>
    <n v="340097.77"/>
    <n v="155069.51999999999"/>
    <n v="83902.64"/>
    <n v="8549496.1300000008"/>
    <n v="24418846.870000001"/>
    <n v="-15601885.51"/>
    <n v="8816961.3599999994"/>
    <n v="5897109.1100000003"/>
    <n v="100"/>
    <n v="168575.88"/>
    <n v="6065784.9900000002"/>
    <n v="-4062130.47"/>
    <n v="-42521.37"/>
    <n v="-526872.67000000004"/>
    <n v="0"/>
    <n v="-4631524.51"/>
    <n v="-4100000"/>
    <n v="0"/>
    <n v="-3166535.93"/>
    <n v="-1510180.11"/>
    <n v="-517902"/>
    <m/>
    <n v="-9294618.0399999991"/>
    <n v="-9506099.9300000109"/>
    <n v="2.9874403265132431E-2"/>
  </r>
  <r>
    <x v="9"/>
    <x v="3"/>
    <n v="4537801.3099999996"/>
    <n v="5743547.5899999999"/>
    <n v="309056.73"/>
    <n v="87386.14"/>
    <n v="90485.97"/>
    <n v="10768277.74"/>
    <n v="25354975.219999999"/>
    <n v="-15968218.68"/>
    <n v="9386756.5399999991"/>
    <n v="4102596.48"/>
    <n v="100"/>
    <n v="158849.04"/>
    <n v="4261545.5199999996"/>
    <n v="-3730497.47"/>
    <n v="-27521.26"/>
    <n v="-531832.61"/>
    <n v="0"/>
    <n v="-4289851.34"/>
    <n v="-3600000"/>
    <n v="0"/>
    <n v="-4233841.82"/>
    <n v="-1418287.05"/>
    <n v="-457382"/>
    <m/>
    <n v="-9709510.8699999992"/>
    <n v="-10417217.59"/>
    <n v="3.8234102131257441E-2"/>
  </r>
  <r>
    <x v="9"/>
    <x v="4"/>
    <n v="7902516.0899999999"/>
    <n v="6416365.5700000003"/>
    <n v="356921.2"/>
    <n v="121421.93"/>
    <n v="160728.91"/>
    <n v="14957953.699999999"/>
    <n v="25748037.100000001"/>
    <n v="-16348037"/>
    <n v="9400000.0999999996"/>
    <n v="2488849.15"/>
    <n v="100"/>
    <n v="184894.96"/>
    <n v="2673844.11"/>
    <n v="-4477566.96"/>
    <n v="-36526.58"/>
    <n v="-563511.68000000005"/>
    <n v="0"/>
    <n v="-5077605.22"/>
    <n v="-3100000"/>
    <n v="0"/>
    <n v="-5329428.57"/>
    <n v="-1882944.19"/>
    <n v="-470557"/>
    <m/>
    <n v="-10782929.76"/>
    <n v="-11171262.93"/>
    <n v="5.603817264204819E-2"/>
  </r>
  <r>
    <x v="9"/>
    <x v="5"/>
    <n v="6226867.25"/>
    <n v="7342629.2599999998"/>
    <n v="375995.87"/>
    <n v="272268.21999999997"/>
    <n v="90708.160000000003"/>
    <n v="14308468.76"/>
    <n v="26975483.25"/>
    <n v="-16651909.74"/>
    <n v="10323573.51"/>
    <n v="3736319.06"/>
    <n v="100"/>
    <n v="83542.600000000006"/>
    <n v="3819961.66"/>
    <n v="-4751124.21"/>
    <n v="-25878.240000000002"/>
    <n v="-589998.76"/>
    <n v="0"/>
    <n v="-5367001.21"/>
    <n v="-2600000"/>
    <n v="0"/>
    <n v="-5498535.9699999997"/>
    <n v="-2055829.43"/>
    <n v="-423785"/>
    <n v="-168818"/>
    <n v="-10746968.4"/>
    <n v="-12338034.32"/>
    <n v="4.8779765042918082E-2"/>
  </r>
  <r>
    <x v="9"/>
    <x v="6"/>
    <n v="5934555.54"/>
    <n v="6311341.5800000001"/>
    <n v="531392.03"/>
    <n v="54208.7"/>
    <n v="364077.31"/>
    <n v="13195575.16"/>
    <n v="27476985.579999998"/>
    <n v="-16965235.75"/>
    <n v="10511749.83"/>
    <n v="6240831.79"/>
    <n v="100"/>
    <n v="103926.16"/>
    <n v="6344857.9500000002"/>
    <n v="-2984205.29"/>
    <n v="-39596.1"/>
    <n v="-597218.38"/>
    <n v="0"/>
    <n v="-3621019.77"/>
    <n v="-2200000"/>
    <n v="0"/>
    <n v="-7926743.8499999996"/>
    <n v="-1900765.71"/>
    <n v="-611365"/>
    <n v="-168818"/>
    <n v="-12807692.560000001"/>
    <n v="-13623470.609999999"/>
    <n v="2.6972377465930997E-2"/>
  </r>
  <r>
    <x v="9"/>
    <x v="7"/>
    <n v="4886571.4000000004"/>
    <n v="6094463.7400000002"/>
    <n v="524448.82999999996"/>
    <n v="34429.51"/>
    <n v="552163.06999999995"/>
    <n v="12092076.550000001"/>
    <n v="28553130.620000001"/>
    <n v="-17251488.859999999"/>
    <n v="11301641.76"/>
    <n v="2662869.29"/>
    <n v="100"/>
    <n v="92767.6"/>
    <n v="2755736.89"/>
    <n v="-2948881.08"/>
    <n v="-53259.77"/>
    <n v="-35920.57"/>
    <n v="0"/>
    <n v="-3038061.42"/>
    <n v="-1986053.1"/>
    <n v="0"/>
    <n v="-5000674.5599999996"/>
    <n v="-2179634.42"/>
    <n v="-378981"/>
    <n v="-545184"/>
    <n v="-10090527.08"/>
    <n v="-13020866.699999999"/>
    <n v="0.11341431068189922"/>
  </r>
  <r>
    <x v="9"/>
    <x v="8"/>
    <n v="3810528.03"/>
    <n v="5932878.8300000001"/>
    <n v="462196.15"/>
    <n v="23110.23"/>
    <n v="438148.7"/>
    <n v="10666861.939999999"/>
    <n v="31030272.289999999"/>
    <n v="-17634320.059999999"/>
    <n v="13395952.23"/>
    <n v="2363833.2999999998"/>
    <n v="100"/>
    <n v="84103.48"/>
    <n v="2448036.7799999998"/>
    <n v="-2796230.48"/>
    <n v="-17946.82"/>
    <n v="0"/>
    <n v="0"/>
    <n v="-2814177.3"/>
    <n v="-1487618.97"/>
    <n v="0"/>
    <n v="-7716340.5"/>
    <n v="-2081262.54"/>
    <n v="-359006"/>
    <n v="-335458"/>
    <n v="-11979686.01"/>
    <n v="-11716987.640000001"/>
    <n v="0.39180423331116843"/>
  </r>
  <r>
    <x v="10"/>
    <x v="0"/>
    <n v="9488176.5399999991"/>
    <n v="78668622.030000001"/>
    <n v="3725518.56"/>
    <n v="0"/>
    <n v="1246172.99"/>
    <n v="93128490.120000005"/>
    <n v="621792579.05999994"/>
    <n v="-327919554.30000001"/>
    <n v="293873024.75999999"/>
    <n v="15665874.02"/>
    <n v="0"/>
    <n v="6405192"/>
    <n v="22071066.02"/>
    <n v="-61892425.359999999"/>
    <n v="-1062127.28"/>
    <n v="-3781869.25"/>
    <n v="-1333199.93"/>
    <n v="-68069621.819999993"/>
    <n v="-58653077.200000003"/>
    <n v="-103025942.11"/>
    <n v="-13030866.539999999"/>
    <n v="-13630535.619999999"/>
    <n v="0"/>
    <n v="-4025295"/>
    <n v="-192365716.47"/>
    <n v="-148637242.61000001"/>
    <n v="4.3821468471517286E-2"/>
  </r>
  <r>
    <x v="10"/>
    <x v="1"/>
    <n v="5688569.2999999998"/>
    <n v="90350376.280000001"/>
    <n v="4173430.46"/>
    <n v="0"/>
    <n v="1695086.34"/>
    <n v="101907462.38"/>
    <n v="437890281.72000003"/>
    <n v="-126061904.73999999"/>
    <n v="311828376.98000002"/>
    <n v="12255665.890000001"/>
    <n v="0"/>
    <n v="4298695"/>
    <n v="16554360.890000001"/>
    <n v="-60396599.100000001"/>
    <n v="-653143.9"/>
    <n v="-5508160.3499999996"/>
    <n v="-1368723.93"/>
    <n v="-67926627.280000001"/>
    <n v="-67540295.239999995"/>
    <n v="-103025942.11"/>
    <n v="-18039333.82"/>
    <n v="-17927977.789999999"/>
    <n v="0"/>
    <n v="-2510541"/>
    <n v="-209044089.96000001"/>
    <n v="-153319483.00999999"/>
    <n v="4.0821786234712783E-2"/>
  </r>
  <r>
    <x v="10"/>
    <x v="2"/>
    <n v="12147595.67"/>
    <n v="69347254.790000007"/>
    <n v="4172301.76"/>
    <n v="394532"/>
    <n v="2257406.98"/>
    <n v="88319091.200000003"/>
    <n v="471902349.92000002"/>
    <n v="-143351253.41999999"/>
    <n v="328551096.5"/>
    <n v="12576835.73"/>
    <n v="0"/>
    <n v="1624808"/>
    <n v="14201643.73"/>
    <n v="-56282163.880000003"/>
    <n v="-672345.36"/>
    <n v="-7858489.2300000004"/>
    <n v="-1400012.93"/>
    <n v="-66213011.399999999"/>
    <n v="-66295369.280000001"/>
    <n v="-102325942.11"/>
    <n v="-16933866.629999999"/>
    <n v="-17031175.57"/>
    <n v="0"/>
    <n v="-835299"/>
    <n v="-203421652.59"/>
    <n v="-161437167.44"/>
    <n v="4.1781629751432806E-2"/>
  </r>
  <r>
    <x v="10"/>
    <x v="3"/>
    <n v="1875096.69"/>
    <n v="75183182.340000004"/>
    <n v="4700321.0599999996"/>
    <n v="321678"/>
    <n v="2400738.79"/>
    <n v="84481016.879999995"/>
    <n v="510364089.48000002"/>
    <n v="-161082942.88999999"/>
    <n v="349281146.58999997"/>
    <n v="9849549.8200000003"/>
    <n v="0"/>
    <n v="4251106"/>
    <n v="14100655.82"/>
    <n v="-57579522.329999998"/>
    <n v="-734894.78"/>
    <n v="-9925949.3200000003"/>
    <n v="-36429858.93"/>
    <n v="-104670225.36"/>
    <n v="-40018446.32"/>
    <n v="-101625942.11"/>
    <n v="-12245021.35"/>
    <n v="-16265637.35"/>
    <n v="0"/>
    <n v="-3697016"/>
    <n v="-173852063.13"/>
    <n v="-169340530.80000001"/>
    <n v="4.0425567867549528E-2"/>
  </r>
  <r>
    <x v="10"/>
    <x v="4"/>
    <n v="0"/>
    <n v="69162588.379999995"/>
    <n v="4371638.12"/>
    <n v="333441"/>
    <n v="1418766.85"/>
    <n v="75286434.349999994"/>
    <n v="528581457.06"/>
    <n v="-99534391.010000005"/>
    <n v="429047066.05000001"/>
    <n v="14533676.470000001"/>
    <n v="0"/>
    <n v="5460399.7199999997"/>
    <n v="19994076.190000001"/>
    <n v="-60709152.869999997"/>
    <n v="-1083973.6100000001"/>
    <n v="-2003703.18"/>
    <n v="-8785224.4299999997"/>
    <n v="-72582054.090000004"/>
    <n v="-91227742.579999998"/>
    <n v="-100306514.44"/>
    <n v="-7456409.7300000004"/>
    <n v="-19597593.760000002"/>
    <n v="-9494930"/>
    <n v="-2399457"/>
    <n v="-230482647.50999999"/>
    <n v="-221262874.99000001"/>
    <n v="2.6315753331665023E-2"/>
  </r>
  <r>
    <x v="10"/>
    <x v="5"/>
    <n v="798707.41"/>
    <n v="74358271.530000001"/>
    <n v="5114835.71"/>
    <n v="2161588.4700000002"/>
    <n v="6512238.7199999997"/>
    <n v="88945641.840000004"/>
    <n v="564013260.74000001"/>
    <n v="-119396399.23"/>
    <n v="444616861.50999999"/>
    <n v="27019813.82"/>
    <n v="0"/>
    <n v="7657517.4199999999"/>
    <n v="34677331.240000002"/>
    <n v="-53456699.259999998"/>
    <n v="-832089.91"/>
    <n v="-707625.62"/>
    <n v="-14180419.640000001"/>
    <n v="-69176834.430000007"/>
    <n v="-125289008.40000001"/>
    <n v="-99682071.930000007"/>
    <n v="-9600425.6799999997"/>
    <n v="-24135782.809999999"/>
    <n v="-10102810"/>
    <n v="-7184532"/>
    <n v="-275994630.81999999"/>
    <n v="-223068369.34"/>
    <n v="2.7357379519579023E-2"/>
  </r>
  <r>
    <x v="10"/>
    <x v="6"/>
    <n v="4711881.43"/>
    <n v="76936967.799999997"/>
    <n v="6036534.1100000003"/>
    <n v="2624917.12"/>
    <n v="4556357.37"/>
    <n v="94866657.829999998"/>
    <n v="614768414.14999998"/>
    <n v="-140447023.44999999"/>
    <n v="474321390.69999999"/>
    <n v="34960239.5"/>
    <n v="0"/>
    <n v="10514003.76"/>
    <n v="45474243.259999998"/>
    <n v="-62686051.18"/>
    <n v="-673809.57"/>
    <n v="-708029.88"/>
    <n v="-1113339.1100000001"/>
    <n v="-65181229.740000002"/>
    <n v="-169314800.40000001"/>
    <n v="-98973617.469999999"/>
    <n v="-7714515.0599999996"/>
    <n v="-21502239.539999999"/>
    <n v="-9785910"/>
    <n v="-12898714"/>
    <n v="-320189796.47000003"/>
    <n v="-229291265.58000001"/>
    <n v="2.3050229472903298E-2"/>
  </r>
  <r>
    <x v="10"/>
    <x v="7"/>
    <n v="0"/>
    <n v="83822273.439999998"/>
    <n v="8714248.9000000004"/>
    <n v="1737903.42"/>
    <n v="3368511.18"/>
    <n v="97642936.939999998"/>
    <n v="648643583.53999996"/>
    <n v="-162857954.55000001"/>
    <n v="485785628.99000001"/>
    <n v="88286715.390000001"/>
    <n v="0"/>
    <n v="18660441.969999999"/>
    <n v="106947157.36"/>
    <n v="-67500627.079999998"/>
    <n v="-691311.67"/>
    <n v="-708455"/>
    <n v="-223954198.94999999"/>
    <n v="-292854592.69999999"/>
    <n v="0"/>
    <n v="-98265638.459999993"/>
    <n v="-12687840.779999999"/>
    <n v="-18772828.719999999"/>
    <n v="-5815591"/>
    <n v="-18850478"/>
    <n v="-154392376.96000001"/>
    <n v="-243128753.63"/>
    <n v="2.8600423521497543E-2"/>
  </r>
  <r>
    <x v="10"/>
    <x v="8"/>
    <n v="1495498.17"/>
    <n v="94027486.049999997"/>
    <n v="11921951.75"/>
    <n v="1740397.56"/>
    <n v="2725755.64"/>
    <n v="111911089.17"/>
    <n v="698671137.19000006"/>
    <n v="-186905774.34"/>
    <n v="511765362.85000002"/>
    <n v="71921475.280000001"/>
    <n v="0"/>
    <n v="25068574.109999999"/>
    <n v="96990049.390000001"/>
    <n v="-58949668.530000001"/>
    <n v="-611784.59"/>
    <n v="-2708903.49"/>
    <n v="-72927218.930000007"/>
    <n v="-135197575.53999999"/>
    <n v="-253389470"/>
    <n v="-23630821.329999998"/>
    <n v="-13840572"/>
    <n v="-28447677.170000002"/>
    <n v="-6355190"/>
    <n v="-19722036.079999998"/>
    <n v="-345385766.57999998"/>
    <n v="-240083159.28999999"/>
    <n v="4.7701856351109677E-2"/>
  </r>
  <r>
    <x v="11"/>
    <x v="0"/>
    <n v="20150457.41"/>
    <n v="88646055.780000001"/>
    <n v="7316338.1600000001"/>
    <n v="272848"/>
    <n v="2171176.17"/>
    <n v="118556875.52"/>
    <n v="681695398.65999997"/>
    <n v="-296179589.38999999"/>
    <n v="385515809.26999998"/>
    <n v="13807988.529999999"/>
    <n v="0"/>
    <n v="3033533"/>
    <n v="16841521.530000001"/>
    <n v="-70876863.769999996"/>
    <n v="-2035474.96"/>
    <n v="-1017885"/>
    <n v="-11338520.039999999"/>
    <n v="-85268743.769999996"/>
    <n v="-105888567.94"/>
    <n v="-76962142"/>
    <n v="-12390372.449999999"/>
    <n v="-9640677.1099999994"/>
    <n v="-10428199.43"/>
    <m/>
    <n v="-215309958.93000001"/>
    <n v="-220335503.62"/>
    <n v="4.6499860524704735E-2"/>
  </r>
  <r>
    <x v="11"/>
    <x v="1"/>
    <n v="20121852.73"/>
    <n v="96569532.609999999"/>
    <n v="5762023.9100000001"/>
    <n v="67400.84"/>
    <n v="2080787.49"/>
    <n v="124601597.58"/>
    <n v="715283961.75"/>
    <n v="-311377692.16000003"/>
    <n v="403906269.58999997"/>
    <n v="8225992.2199999997"/>
    <n v="0"/>
    <n v="2722350.12"/>
    <n v="10948342.34"/>
    <n v="-76052137.510000005"/>
    <n v="-2651481.77"/>
    <n v="-1000100"/>
    <n v="-7364562.5599999996"/>
    <n v="-87068281.840000004"/>
    <n v="-107589500.63"/>
    <n v="-76962142"/>
    <n v="-16027821.76"/>
    <n v="-9952080.9000000004"/>
    <n v="-9461097.2599999998"/>
    <m/>
    <n v="-219992642.55000001"/>
    <n v="-232395285.12"/>
    <n v="4.7084401450950261E-2"/>
  </r>
  <r>
    <x v="11"/>
    <x v="2"/>
    <n v="34253291.5"/>
    <n v="74181636.760000005"/>
    <n v="4479416.12"/>
    <n v="83404.42"/>
    <n v="1446573.84"/>
    <n v="114444322.64"/>
    <n v="743206659.39999998"/>
    <n v="-328771420.55000001"/>
    <n v="414435238.85000002"/>
    <n v="8703671.25"/>
    <n v="0"/>
    <n v="4708810"/>
    <n v="13412481.25"/>
    <n v="-67660322.939999998"/>
    <n v="-136431.06"/>
    <n v="-1002563"/>
    <n v="-6714430.1299999999"/>
    <n v="-75513747.129999995"/>
    <n v="-108297165.41"/>
    <n v="-76962142"/>
    <n v="-15867774.449999999"/>
    <n v="-9904441.5899999999"/>
    <n v="-9676751.8699999992"/>
    <n v="-2638987.27"/>
    <n v="-223347262.59"/>
    <n v="-243431033.02000001"/>
    <n v="4.6523821966102247E-2"/>
  </r>
  <r>
    <x v="11"/>
    <x v="3"/>
    <n v="27051243.629999999"/>
    <n v="72788022.700000003"/>
    <n v="4541927.79"/>
    <n v="100820.34"/>
    <n v="2211197.5699999998"/>
    <n v="106693212.03"/>
    <n v="771562505.20000005"/>
    <n v="-345029305.44"/>
    <n v="426533199.75999999"/>
    <n v="4354097.5"/>
    <n v="0"/>
    <n v="5304734.05"/>
    <n v="9658831.5500000007"/>
    <n v="-62639766.850000001"/>
    <n v="-1018893.48"/>
    <n v="-100"/>
    <n v="-7159166.6799999997"/>
    <n v="-70817927.010000005"/>
    <n v="-108574821.61"/>
    <n v="-76962142"/>
    <n v="-10368683.65"/>
    <n v="-10124578.76"/>
    <n v="-9829516.6999999993"/>
    <n v="-3308192.41"/>
    <n v="-219167935.13"/>
    <n v="-252899381.19999999"/>
    <n v="4.8297647629087927E-2"/>
  </r>
  <r>
    <x v="11"/>
    <x v="4"/>
    <n v="13358968.859999999"/>
    <n v="76963384.329999998"/>
    <n v="5652319.8200000003"/>
    <n v="347191.69"/>
    <n v="2023312.25"/>
    <n v="98345176.950000003"/>
    <n v="809772965.38"/>
    <n v="-364836433.08999997"/>
    <n v="444936532.29000002"/>
    <n v="5067993.01"/>
    <n v="0"/>
    <n v="6660418.9299999997"/>
    <n v="11728411.939999999"/>
    <n v="-69516639.239999995"/>
    <n v="-2439197.17"/>
    <n v="0"/>
    <n v="-6885977.5599999996"/>
    <n v="-78841813.969999999"/>
    <n v="-109180321"/>
    <n v="-76962142"/>
    <n v="-3905943.2"/>
    <n v="-10214768.109999999"/>
    <n v="-9847569.1400000006"/>
    <n v="-4071098.84"/>
    <n v="-214181842.28999999"/>
    <n v="-261986464.91999999"/>
    <n v="4.8055271974891622E-2"/>
  </r>
  <r>
    <x v="11"/>
    <x v="5"/>
    <n v="8680372.4299999997"/>
    <n v="80918073.409999996"/>
    <n v="5368149.97"/>
    <n v="22265.29"/>
    <n v="1585153.93"/>
    <n v="96574015.030000001"/>
    <n v="840120945.07000005"/>
    <n v="-377146262.30000001"/>
    <n v="462974682.76999998"/>
    <n v="12385069.59"/>
    <n v="0"/>
    <n v="11457322.210000001"/>
    <n v="23842391.800000001"/>
    <n v="-78502647.870000005"/>
    <n v="-2192006.33"/>
    <n v="0"/>
    <n v="-5565276.0899999999"/>
    <n v="-86259930.290000007"/>
    <n v="-120699377"/>
    <n v="-76962142"/>
    <n v="-5898973.7999999998"/>
    <n v="-9318287.9600000009"/>
    <n v="-9953293.9299999997"/>
    <n v="-6634751.1200000001"/>
    <n v="-229466825.81"/>
    <n v="-267664333.5"/>
    <n v="3.9893317544124049E-2"/>
  </r>
  <r>
    <x v="11"/>
    <x v="6"/>
    <n v="5603031.7999999998"/>
    <n v="70806609.599999994"/>
    <n v="6425008.6200000001"/>
    <n v="108434.27"/>
    <n v="1911134.13"/>
    <n v="84854218.420000002"/>
    <n v="869954117.20000005"/>
    <n v="-387816092.49000001"/>
    <n v="482138024.70999998"/>
    <n v="15255658.84"/>
    <n v="0"/>
    <n v="16745885.310000001"/>
    <n v="32001544.149999999"/>
    <n v="-73927958.569999993"/>
    <n v="-2061249.55"/>
    <n v="0"/>
    <n v="-5794000"/>
    <n v="-81783208.120000005"/>
    <n v="-119251307"/>
    <n v="-76962142"/>
    <n v="-3868463.15"/>
    <n v="-9581072.3900000006"/>
    <n v="-10491886.060000001"/>
    <n v="-12441137.98"/>
    <n v="-232596008.58000001"/>
    <n v="-284614570.57999998"/>
    <n v="3.6375800874550918E-2"/>
  </r>
  <r>
    <x v="11"/>
    <x v="7"/>
    <n v="13843764.51"/>
    <n v="68249187.650000006"/>
    <n v="7151487.8799999999"/>
    <n v="1022047.6"/>
    <n v="2359553.5099999998"/>
    <n v="92626041.150000006"/>
    <n v="850964394.72000003"/>
    <n v="-211696886.63999999"/>
    <n v="639267508.08000004"/>
    <n v="18335313.82"/>
    <n v="0"/>
    <n v="32638888"/>
    <n v="50974201.82"/>
    <n v="-68375378.650000006"/>
    <n v="-527602.88"/>
    <n v="0"/>
    <n v="-1980.18"/>
    <n v="-68904961.709999993"/>
    <n v="-110000000"/>
    <n v="-110475353.2"/>
    <n v="-5158002.82"/>
    <n v="-9183749.8599999994"/>
    <n v="-7703048.6699999999"/>
    <n v="-32624275"/>
    <n v="-275144429.55000001"/>
    <n v="-438818359.79000002"/>
    <n v="3.7219619922817845E-2"/>
  </r>
  <r>
    <x v="11"/>
    <x v="8"/>
    <n v="0"/>
    <n v="72479652.019999996"/>
    <n v="8092523.2300000004"/>
    <n v="539151.39"/>
    <n v="2060910.35"/>
    <n v="83172236.989999995"/>
    <n v="898126513.16999996"/>
    <n v="-236632418.21000001"/>
    <n v="661494094.96000004"/>
    <n v="13360131.43"/>
    <n v="0"/>
    <n v="37283543"/>
    <n v="50643674.43"/>
    <n v="-62877073.920000002"/>
    <n v="-721367.65"/>
    <n v="0"/>
    <n v="-6803451.79"/>
    <n v="-70401893.359999999"/>
    <n v="-110000000"/>
    <n v="-110475353.2"/>
    <n v="-1467152.98"/>
    <n v="-9706845.2100000009"/>
    <n v="-8106900"/>
    <n v="-37318035"/>
    <n v="-277074286.38999999"/>
    <n v="-447833826.63"/>
    <n v="4.9698689503832036E-2"/>
  </r>
  <r>
    <x v="12"/>
    <x v="0"/>
    <n v="9957410.6600000001"/>
    <n v="28358024.800000001"/>
    <n v="1378453.26"/>
    <n v="0"/>
    <n v="1005306.42"/>
    <n v="40699195.140000001"/>
    <n v="170463739.25999999"/>
    <n v="-66703103.82"/>
    <n v="103760635.44"/>
    <n v="9756215.4000000004"/>
    <n v="0"/>
    <n v="1130853"/>
    <n v="10887068.4"/>
    <n v="-19964066.5"/>
    <n v="-222490.82"/>
    <n v="-8766124.7400000002"/>
    <n v="0"/>
    <n v="-28952682.059999999"/>
    <n v="-3500000"/>
    <n v="-55237751.729999997"/>
    <n v="-9991260.1799999997"/>
    <n v="-2939886.77"/>
    <n v="-3943534.27"/>
    <n v="-1130753"/>
    <n v="-76743185.950000003"/>
    <n v="-49651030.969999999"/>
    <n v="5.3780055455235995E-2"/>
  </r>
  <r>
    <x v="12"/>
    <x v="1"/>
    <n v="6433742.7599999998"/>
    <n v="28314331.059999999"/>
    <n v="1087750.73"/>
    <n v="26095.61"/>
    <n v="1118090.8500000001"/>
    <n v="36980011.009999998"/>
    <n v="122361577.62"/>
    <n v="-14432188.869999999"/>
    <n v="107929388.75"/>
    <n v="8112471.1100000003"/>
    <n v="0"/>
    <n v="897821.52"/>
    <n v="9010292.6300000008"/>
    <n v="-22676306.75"/>
    <n v="-451381.93"/>
    <n v="-593026.93999999994"/>
    <n v="-16937.740000000002"/>
    <n v="-23737653.359999999"/>
    <n v="-11214426"/>
    <n v="-49523325.729999997"/>
    <n v="-9614360.3900000006"/>
    <n v="-2971936.83"/>
    <n v="-5027634.2699999996"/>
    <m/>
    <n v="-78351683.219999999"/>
    <n v="-51830355.810000002"/>
    <n v="5.544214339240798E-2"/>
  </r>
  <r>
    <x v="12"/>
    <x v="2"/>
    <n v="3147674.94"/>
    <n v="31629322.440000001"/>
    <n v="976396.14"/>
    <n v="0"/>
    <n v="546847.73"/>
    <n v="36300241.25"/>
    <n v="131913272.06"/>
    <n v="-19654241.23"/>
    <n v="112259030.83"/>
    <n v="5603041.4699999997"/>
    <n v="0"/>
    <n v="656845.64"/>
    <n v="6259887.1100000003"/>
    <n v="-27210590.370000001"/>
    <n v="-392871.58"/>
    <n v="-445320.95"/>
    <n v="-2398547.34"/>
    <n v="-30447330.239999998"/>
    <n v="-3500000"/>
    <n v="-49523325.729999997"/>
    <n v="-6215127.29"/>
    <n v="-4089251.85"/>
    <n v="-4852751.2699999996"/>
    <m/>
    <n v="-68180456.140000001"/>
    <n v="-56191372.810000002"/>
    <n v="5.1768788297558391E-2"/>
  </r>
  <r>
    <x v="12"/>
    <x v="3"/>
    <n v="3553380.01"/>
    <n v="26015065.09"/>
    <n v="1145205.04"/>
    <n v="6398632.0300000003"/>
    <n v="1154367.6399999999"/>
    <n v="38266649.810000002"/>
    <n v="135879461.34999999"/>
    <n v="-20110030.170000002"/>
    <n v="115769431.18000001"/>
    <n v="4296934.0999999996"/>
    <n v="0"/>
    <n v="27195"/>
    <n v="4324129.0999999996"/>
    <n v="-21153112.98"/>
    <n v="-422783.53"/>
    <n v="-2626765.9900000002"/>
    <n v="-4451064.91"/>
    <n v="-28653727.41"/>
    <n v="-24497995.91"/>
    <n v="-37523325.729999997"/>
    <n v="-3119275.92"/>
    <n v="-5837386.6299999999"/>
    <n v="-4228718"/>
    <m/>
    <n v="-75206702.189999998"/>
    <n v="-54499780.490000002"/>
    <n v="4.3512005277626518E-2"/>
  </r>
  <r>
    <x v="12"/>
    <x v="4"/>
    <n v="4368524.1100000003"/>
    <n v="32676776.699999999"/>
    <n v="1229050.3600000001"/>
    <n v="0"/>
    <n v="1164344.93"/>
    <n v="39438696.100000001"/>
    <n v="146668281.13999999"/>
    <n v="-25387633.73"/>
    <n v="121280647.41"/>
    <n v="3799782.62"/>
    <n v="0"/>
    <n v="27195"/>
    <n v="3826977.62"/>
    <n v="-23796927.52"/>
    <n v="-249148.69"/>
    <n v="-2526849.1"/>
    <n v="-1395737.17"/>
    <n v="-27968662.48"/>
    <n v="-28912516.98"/>
    <n v="-37023325.729999997"/>
    <n v="-2901533.92"/>
    <n v="-7474791.1399999997"/>
    <n v="-4296628"/>
    <m/>
    <n v="-80608795.769999996"/>
    <n v="-55968862.880000003"/>
    <n v="4.301507540142796E-2"/>
  </r>
  <r>
    <x v="12"/>
    <x v="5"/>
    <n v="4969055.3600000003"/>
    <n v="28516764.539999999"/>
    <n v="1829648.27"/>
    <n v="0"/>
    <n v="735096.38"/>
    <n v="36050564.549999997"/>
    <n v="162390994.83000001"/>
    <n v="-35157487.840000004"/>
    <n v="127233506.98999999"/>
    <n v="6351715.6500000004"/>
    <n v="0"/>
    <n v="27195"/>
    <n v="6378910.6500000004"/>
    <n v="-18596013.460000001"/>
    <n v="-337384.63"/>
    <n v="-8279442.5999999996"/>
    <n v="-2037646.09"/>
    <n v="-29250486.780000001"/>
    <n v="-31638884.57"/>
    <n v="-35973325.729999997"/>
    <n v="-2749186.08"/>
    <n v="-12186093.51"/>
    <n v="-4493004"/>
    <m/>
    <n v="-87040493.890000001"/>
    <n v="-53372001.520000003"/>
    <n v="3.7586314620587861E-2"/>
  </r>
  <r>
    <x v="12"/>
    <x v="6"/>
    <n v="4111156.86"/>
    <n v="30371021.940000001"/>
    <n v="2128125.69"/>
    <n v="0"/>
    <n v="1386090.76"/>
    <n v="37996395.25"/>
    <n v="175961853.31"/>
    <n v="-41785918.590000004"/>
    <n v="134175934.72"/>
    <n v="6701228.7300000004"/>
    <n v="0"/>
    <n v="0"/>
    <n v="6701228.7300000004"/>
    <n v="-21172293.219999999"/>
    <n v="-208940.52"/>
    <n v="-13441615.060000001"/>
    <n v="-1153512.6599999999"/>
    <n v="-35976361.460000001"/>
    <n v="-33299486.399999999"/>
    <n v="-35973325.729999997"/>
    <n v="-2498780.38"/>
    <n v="-10133804.92"/>
    <n v="-4097699"/>
    <m/>
    <n v="-86003096.430000007"/>
    <n v="-56894100.810000002"/>
    <n v="3.5109444744516397E-2"/>
  </r>
  <r>
    <x v="12"/>
    <x v="7"/>
    <n v="7656248.1399999997"/>
    <n v="30196396.129999999"/>
    <n v="2846980.78"/>
    <n v="0"/>
    <n v="1701194.49"/>
    <n v="42400819.539999999"/>
    <n v="189804597.99000001"/>
    <n v="-48509316"/>
    <n v="141295281.99000001"/>
    <n v="12578454.050000001"/>
    <n v="0"/>
    <n v="0"/>
    <n v="12578454.050000001"/>
    <n v="-19057539.789999999"/>
    <n v="-433270.07"/>
    <n v="-18141615.739999998"/>
    <n v="-1512960.14"/>
    <n v="-39145385.740000002"/>
    <n v="-44116403.159999996"/>
    <n v="-35973325.729999997"/>
    <n v="-3669960.78"/>
    <n v="-5234993.9000000004"/>
    <n v="-2979450"/>
    <m/>
    <n v="-91974133.569999993"/>
    <n v="-65155036.270000003"/>
    <n v="3.4301405758347045E-2"/>
  </r>
  <r>
    <x v="12"/>
    <x v="8"/>
    <n v="3152246.36"/>
    <n v="34202366"/>
    <n v="3357685.29"/>
    <n v="0"/>
    <n v="1728514.33"/>
    <n v="42440811.979999997"/>
    <n v="205918647.74000001"/>
    <n v="-56936939.090000004"/>
    <n v="148981708.65000001"/>
    <n v="11632193.65"/>
    <n v="0"/>
    <n v="1449329"/>
    <n v="13081522.65"/>
    <n v="-20852554.530000001"/>
    <n v="-427750.11"/>
    <n v="-13888472.4"/>
    <n v="-4264690.0599999996"/>
    <n v="-39433467.100000001"/>
    <n v="-51989609.210000001"/>
    <n v="-33473325.73"/>
    <n v="-3275251.99"/>
    <n v="-9021787.0099999998"/>
    <n v="-3042855"/>
    <m/>
    <n v="-100802828.94"/>
    <n v="-64267747.240000002"/>
    <n v="3.960397141921309E-2"/>
  </r>
  <r>
    <x v="13"/>
    <x v="0"/>
    <n v="12630408.59"/>
    <n v="51977243.4581315"/>
    <n v="3492183.83"/>
    <n v="4018043.54"/>
    <n v="1301487.53"/>
    <n v="73419366.948131502"/>
    <n v="268597187.75691402"/>
    <n v="-52845607.727559999"/>
    <n v="215751580.02935401"/>
    <n v="6294204.3899999997"/>
    <n v="4520480"/>
    <n v="12600583.9098558"/>
    <n v="23415268.299855798"/>
    <n v="-29622123.710000001"/>
    <n v="-1090667.52"/>
    <n v="-21060533.890000001"/>
    <n v="-326359.45"/>
    <n v="-52099684.57"/>
    <n v="-51000000"/>
    <n v="0"/>
    <n v="-25083496.579999998"/>
    <n v="-14184838.749855001"/>
    <n v="-53566846.560000002"/>
    <m/>
    <n v="-143835181.889855"/>
    <n v="-116651348.81935599"/>
    <n v="3.9677096414517984E-2"/>
  </r>
  <r>
    <x v="13"/>
    <x v="1"/>
    <n v="15144551.189999999"/>
    <n v="56999483.144457899"/>
    <n v="5194681.6100000003"/>
    <n v="3766884.55"/>
    <n v="1817839.37"/>
    <n v="82923439.864457905"/>
    <n v="282606909.95511597"/>
    <n v="-65483829.098036401"/>
    <n v="217123080.85708001"/>
    <n v="8139241.5300000003"/>
    <n v="3698575"/>
    <n v="13368193.474579601"/>
    <n v="25206010.0045796"/>
    <n v="-36471565.030000001"/>
    <n v="-546066.11"/>
    <n v="-13976314.029999999"/>
    <n v="-326359.48"/>
    <n v="-51320304.649999999"/>
    <n v="-51000000"/>
    <n v="0"/>
    <n v="-29192011.690000001"/>
    <n v="-14674300.664579701"/>
    <n v="-59627761.670000002"/>
    <m/>
    <n v="-154494074.02458"/>
    <n v="-119438152.05541401"/>
    <n v="4.4300704772171282E-2"/>
  </r>
  <r>
    <x v="13"/>
    <x v="2"/>
    <n v="26205336.809999999"/>
    <n v="47782861.210000001"/>
    <n v="4096832.71"/>
    <n v="3259376.11"/>
    <n v="1766882.02"/>
    <n v="83111288.859999999"/>
    <n v="295768403.00999999"/>
    <n v="-78948080.819999993"/>
    <n v="216820322.19"/>
    <n v="8445521"/>
    <n v="2876670"/>
    <n v="18159385.48"/>
    <n v="29481576.48"/>
    <n v="-31232654.57"/>
    <n v="-1669495.5"/>
    <n v="-12092188.460000001"/>
    <n v="-326359.46000000002"/>
    <n v="-45320697.990000002"/>
    <n v="-51000000"/>
    <n v="0"/>
    <n v="-29405087.940000001"/>
    <n v="-16849112.739999998"/>
    <n v="-68392400.010000005"/>
    <m/>
    <n v="-165646600.69"/>
    <n v="-118445888.84999999"/>
    <n v="4.1013135987929758E-2"/>
  </r>
  <r>
    <x v="13"/>
    <x v="3"/>
    <n v="34928847.539999999"/>
    <n v="48652273.759999998"/>
    <n v="3749215.19"/>
    <n v="2326084.75"/>
    <n v="766551.93"/>
    <n v="90422973.170000002"/>
    <n v="312252487.07999998"/>
    <n v="-92671389.430000007"/>
    <n v="219581097.65000001"/>
    <n v="8638598.8200000003"/>
    <n v="2054765"/>
    <n v="8083121.8300000001"/>
    <n v="18776485.649999999"/>
    <n v="-33687375.280000001"/>
    <n v="-705057.68"/>
    <n v="-5659927.9500000002"/>
    <n v="-326359.49"/>
    <n v="-40378720.399999999"/>
    <n v="-51000000"/>
    <n v="-29032294.350000001"/>
    <n v="-26603161.129999999"/>
    <n v="-14616275.1"/>
    <n v="-64397300.009999998"/>
    <m/>
    <n v="-185649030.59"/>
    <n v="-102752805.48"/>
    <n v="3.1040697654357366E-2"/>
  </r>
  <r>
    <x v="13"/>
    <x v="4"/>
    <n v="33571164.880000003"/>
    <n v="51042605.490000002"/>
    <n v="4626214.18"/>
    <n v="1164844.3400000001"/>
    <n v="1599070.66"/>
    <n v="92003899.549999997"/>
    <n v="329044339.43000001"/>
    <n v="-105529208.89"/>
    <n v="223515130.53999999"/>
    <n v="8016565.71"/>
    <n v="1232860"/>
    <n v="11256585.859999999"/>
    <n v="20506011.57"/>
    <n v="-35329499.670000002"/>
    <n v="-907397.8"/>
    <n v="-6581022.3300000001"/>
    <n v="-326359.48"/>
    <n v="-43144279.280000001"/>
    <n v="-51000000"/>
    <n v="-29014840"/>
    <n v="-27720916.890000001"/>
    <n v="-16402712.619999999"/>
    <n v="-62142100.530000001"/>
    <m/>
    <n v="-186280570.03999999"/>
    <n v="-106600192.34"/>
    <n v="4.2279088632053451E-2"/>
  </r>
  <r>
    <x v="13"/>
    <x v="5"/>
    <n v="40704237.159999996"/>
    <n v="53233079.850000001"/>
    <n v="3870420.6"/>
    <n v="2616440.2400000002"/>
    <n v="2031641.38"/>
    <n v="102455819.23"/>
    <n v="342568951.44"/>
    <n v="-116759089.95999999"/>
    <n v="225809861.47999999"/>
    <n v="3265850.06"/>
    <n v="410955"/>
    <n v="10050992.75"/>
    <n v="13727797.810000001"/>
    <n v="-41765709.539999999"/>
    <n v="-501845"/>
    <n v="-6997687.0199999996"/>
    <n v="-326359.48"/>
    <n v="-49591601.039999999"/>
    <n v="-51000000"/>
    <n v="-28907864.260000002"/>
    <n v="-23655534.52"/>
    <n v="-14235793.4"/>
    <n v="-69387800.439999998"/>
    <m/>
    <n v="-187186992.62"/>
    <n v="-105214884.86"/>
    <n v="3.84352573592531E-2"/>
  </r>
  <r>
    <x v="13"/>
    <x v="6"/>
    <n v="43336365.450000003"/>
    <n v="43053996.200000003"/>
    <n v="4551909.91"/>
    <n v="3937022.95"/>
    <n v="1231468.43"/>
    <n v="96110762.939999998"/>
    <n v="355253411.82999998"/>
    <n v="-127829799.48"/>
    <n v="227423612.34999999"/>
    <n v="5915813.0700000003"/>
    <n v="0"/>
    <n v="9122478.8800000008"/>
    <n v="15038291.949999999"/>
    <n v="-35168251.729999997"/>
    <n v="-1348738.8"/>
    <n v="-7145106.7400000002"/>
    <n v="-326359.48"/>
    <n v="-43988456.75"/>
    <n v="-51000000"/>
    <n v="-28792929.550000001"/>
    <n v="-19062620.899999999"/>
    <n v="-14369031.65"/>
    <n v="-66126500.140000001"/>
    <m/>
    <n v="-179351082.24000001"/>
    <n v="-115233128.25"/>
    <n v="3.8097733567794119E-2"/>
  </r>
  <r>
    <x v="13"/>
    <x v="7"/>
    <n v="25364553.829999998"/>
    <n v="46282037.509999998"/>
    <n v="6129795.71"/>
    <n v="5483860.9400000004"/>
    <n v="1881024.95"/>
    <n v="85141272.939999998"/>
    <n v="372978282.44999999"/>
    <n v="-138717637.28"/>
    <n v="234260645.16999999"/>
    <n v="14892035.279999999"/>
    <n v="0"/>
    <n v="3291756.78"/>
    <n v="18183792.059999999"/>
    <n v="-33169751.800000001"/>
    <n v="-602548.81000000006"/>
    <n v="-7850904.7999999998"/>
    <n v="-326359.48"/>
    <n v="-41949564.890000001"/>
    <n v="-51000000"/>
    <n v="-28673705.940000001"/>
    <n v="-15259559.550000001"/>
    <n v="-16195499.6"/>
    <n v="-43728600.140000001"/>
    <m/>
    <n v="-154857365.22999999"/>
    <n v="-140778780.05000001"/>
    <n v="4.0978670707730293E-2"/>
  </r>
  <r>
    <x v="13"/>
    <x v="8"/>
    <n v="19824109.52"/>
    <n v="48877309.240000002"/>
    <n v="8500223.0600000005"/>
    <n v="7799797.1600000001"/>
    <n v="1468998.93"/>
    <n v="86470437.909999996"/>
    <n v="390560752.99000001"/>
    <n v="-150040798.86000001"/>
    <n v="240519954.13"/>
    <n v="12622992.02"/>
    <n v="0"/>
    <n v="3206884.86"/>
    <n v="15829876.880000001"/>
    <n v="-34575374.840000004"/>
    <n v="-641562.96"/>
    <n v="-9391021.6799999997"/>
    <n v="-326359.46000000002"/>
    <n v="-44934318.939999998"/>
    <n v="-51000000"/>
    <n v="-28549826.390000001"/>
    <n v="-8248664.5199999996"/>
    <n v="-15920880.51"/>
    <n v="-48298600.140000001"/>
    <m/>
    <n v="-152017971.56"/>
    <n v="-145867978.41999999"/>
    <n v="4.6536692307798465E-2"/>
  </r>
  <r>
    <x v="14"/>
    <x v="0"/>
    <n v="2943099.52"/>
    <n v="8176812.8399999999"/>
    <n v="285874.73"/>
    <n v="0"/>
    <n v="612657.36"/>
    <n v="12018444.449999999"/>
    <n v="34614626.43"/>
    <n v="-18105611.969999999"/>
    <n v="16509014.460000001"/>
    <n v="5140434.46"/>
    <n v="0"/>
    <n v="0"/>
    <n v="5140434.46"/>
    <n v="-8027173.3399999999"/>
    <n v="-3381.47"/>
    <n v="0"/>
    <n v="-527581.12"/>
    <n v="-8558135.9299999997"/>
    <n v="-11950729.75"/>
    <n v="0"/>
    <n v="-3748066.1"/>
    <n v="-281455.53999999998"/>
    <n v="-328535"/>
    <m/>
    <n v="-16308786.390000001"/>
    <n v="-8800971.0500000101"/>
    <n v="3.7521979126650819E-2"/>
  </r>
  <r>
    <x v="14"/>
    <x v="1"/>
    <n v="940679.68000000005"/>
    <n v="9348239.5"/>
    <n v="310242.32"/>
    <n v="200022"/>
    <n v="513080.49"/>
    <n v="11312263.99"/>
    <n v="20933917.379999999"/>
    <n v="-3031455.24"/>
    <n v="17902462.140000001"/>
    <n v="8622693.3900000006"/>
    <n v="0"/>
    <n v="0"/>
    <n v="8622693.3900000006"/>
    <n v="-8229164.4000000004"/>
    <n v="-2708.76"/>
    <n v="0"/>
    <n v="-534269.53"/>
    <n v="-8766142.6899999995"/>
    <n v="-11447234.779999999"/>
    <n v="0"/>
    <n v="-7018238.0999999996"/>
    <n v="-278019.87"/>
    <n v="-838844"/>
    <m/>
    <n v="-19582336.75"/>
    <n v="-9488940.0800000001"/>
    <n v="4.0795358191545825E-2"/>
  </r>
  <r>
    <x v="14"/>
    <x v="2"/>
    <n v="2255077.2000000002"/>
    <n v="7828480.6600000001"/>
    <n v="288487.07"/>
    <n v="105870"/>
    <n v="521608.73"/>
    <n v="10999523.66"/>
    <n v="23850625.359999999"/>
    <n v="-4124727.86"/>
    <n v="19725897.5"/>
    <n v="4907302.24"/>
    <n v="0"/>
    <n v="442488"/>
    <n v="5349790.24"/>
    <n v="-7621956.4800000004"/>
    <n v="983.08"/>
    <n v="0"/>
    <n v="-602360.24"/>
    <n v="-8223333.6399999997"/>
    <n v="-13922122.890000001"/>
    <n v="0"/>
    <n v="-1768274.03"/>
    <n v="-265076.84999999998"/>
    <n v="-844331"/>
    <m/>
    <n v="-16799804.77"/>
    <n v="-11052072.99"/>
    <n v="4.0495448597763627E-2"/>
  </r>
  <r>
    <x v="14"/>
    <x v="3"/>
    <n v="755103.24"/>
    <n v="8717889.0700000003"/>
    <n v="541492.72"/>
    <n v="1088338.68"/>
    <n v="244085.44"/>
    <n v="11346909.15"/>
    <n v="25856168.469999999"/>
    <n v="-5243980.33"/>
    <n v="20612188.140000001"/>
    <n v="4439600.03"/>
    <n v="0"/>
    <n v="301253"/>
    <n v="4740853.03"/>
    <n v="-6743629.9100000001"/>
    <n v="-512016.29"/>
    <n v="-1774332"/>
    <n v="-526035.4"/>
    <n v="-9556013.5999999996"/>
    <n v="-7543784.2800000003"/>
    <n v="-8100000"/>
    <n v="-877051.59"/>
    <n v="-256025.23"/>
    <n v="-845464"/>
    <m/>
    <n v="-17622325.100000001"/>
    <n v="-9521611.6199999899"/>
    <n v="3.8897866137520297E-2"/>
  </r>
  <r>
    <x v="14"/>
    <x v="4"/>
    <n v="1470614.33"/>
    <n v="10529306.029999999"/>
    <n v="532868.93000000005"/>
    <n v="653567.82999999996"/>
    <n v="170300.7"/>
    <n v="13356657.82"/>
    <n v="31538437.920000002"/>
    <n v="-6531830.8700000001"/>
    <n v="25006607.050000001"/>
    <n v="3391499.3"/>
    <n v="0"/>
    <n v="527499"/>
    <n v="3918998.3"/>
    <n v="-5374839.3700000001"/>
    <n v="-1238488.33"/>
    <n v="-5728783"/>
    <n v="-519119.95"/>
    <n v="-12861230.65"/>
    <n v="-7076840.7300000004"/>
    <n v="-8100000"/>
    <n v="-190878.34"/>
    <n v="-1674286.19"/>
    <n v="-880722"/>
    <m/>
    <n v="-17922727.260000002"/>
    <n v="-11498305.26"/>
    <n v="4.2727297169699446E-2"/>
  </r>
  <r>
    <x v="14"/>
    <x v="5"/>
    <n v="10403.73"/>
    <n v="8210244.79"/>
    <n v="666065.49"/>
    <n v="2535659.63"/>
    <n v="128710.27"/>
    <n v="11551083.91"/>
    <n v="34685759.719999999"/>
    <n v="-7990180.7000000002"/>
    <n v="26695579.02"/>
    <n v="5016270.6900000004"/>
    <n v="0"/>
    <n v="678115"/>
    <n v="5694385.6900000004"/>
    <n v="-6076618.3899999997"/>
    <n v="-58480.53"/>
    <n v="-2456326"/>
    <n v="-675431.19"/>
    <n v="-9266856.1099999994"/>
    <n v="-6601311.3300000001"/>
    <n v="-10120000"/>
    <n v="-284934.28999999998"/>
    <n v="-1499880.36"/>
    <n v="-876311"/>
    <m/>
    <n v="-19382436.98"/>
    <n v="-15291755.529999999"/>
    <n v="4.125018554058766E-2"/>
  </r>
  <r>
    <x v="14"/>
    <x v="6"/>
    <n v="0"/>
    <n v="8685049.8300000001"/>
    <n v="984363.82"/>
    <n v="236048.3"/>
    <n v="117329.42"/>
    <n v="10022791.369999999"/>
    <n v="38487841.990000002"/>
    <n v="-9664553.2100000009"/>
    <n v="28823288.780000001"/>
    <n v="4345799.3600000003"/>
    <n v="0"/>
    <n v="447253"/>
    <n v="4793052.3600000003"/>
    <n v="-6524132.5899999999"/>
    <n v="-508248.47"/>
    <n v="-95147"/>
    <n v="-694939.07"/>
    <n v="-7822467.1299999999"/>
    <n v="-7230376.0300000003"/>
    <n v="-12120000"/>
    <n v="-49642.29"/>
    <n v="0"/>
    <n v="-885798"/>
    <m/>
    <n v="-20285816.32"/>
    <n v="-15530849.060000001"/>
    <n v="3.7880247047559053E-2"/>
  </r>
  <r>
    <x v="14"/>
    <x v="7"/>
    <n v="0"/>
    <n v="9131230.8100000005"/>
    <n v="832668.1"/>
    <n v="524278.99"/>
    <n v="187135.85"/>
    <n v="10675313.75"/>
    <n v="41779300.130000003"/>
    <n v="-11349850.27"/>
    <n v="30429449.859999999"/>
    <n v="5148239.58"/>
    <n v="0"/>
    <n v="109629.75"/>
    <n v="5257869.33"/>
    <n v="-6991430.4299999997"/>
    <n v="-724313.26"/>
    <n v="0"/>
    <n v="-552858.48"/>
    <n v="-8268602.1699999999"/>
    <n v="-5623119.3099999996"/>
    <n v="-14120000"/>
    <n v="-181542.8"/>
    <n v="-983689.04"/>
    <n v="-629486"/>
    <m/>
    <n v="-21537837.149999999"/>
    <n v="-16556193.619999999"/>
    <n v="4.1486941339424876E-2"/>
  </r>
  <r>
    <x v="14"/>
    <x v="8"/>
    <n v="0"/>
    <n v="8978333.3800000008"/>
    <n v="1016419.1"/>
    <n v="228933.68"/>
    <n v="203466.84"/>
    <n v="10427153"/>
    <n v="46328258.240000002"/>
    <n v="-13240111.93"/>
    <n v="33088146.309999999"/>
    <n v="5370329.3600000003"/>
    <n v="0"/>
    <n v="100"/>
    <n v="5370429.3600000003"/>
    <n v="-8136182.6399999997"/>
    <n v="-264964.07"/>
    <n v="0"/>
    <n v="-566343.52"/>
    <n v="-8967490.2300000004"/>
    <n v="-5119734.1399999997"/>
    <n v="-17120000"/>
    <n v="-157470.45000000001"/>
    <n v="-838341.61"/>
    <n v="-613969"/>
    <n v="-42323.87"/>
    <n v="-23891839.07"/>
    <n v="-16026399.369999999"/>
    <n v="4.2672454005841527E-2"/>
  </r>
  <r>
    <x v="15"/>
    <x v="0"/>
    <n v="1632453.04"/>
    <n v="12411324.9"/>
    <n v="567370.52"/>
    <n v="91040.68"/>
    <n v="797071.8"/>
    <n v="15499260.939999999"/>
    <n v="62249833.460000001"/>
    <n v="-20442516.02"/>
    <n v="41807317.439999998"/>
    <n v="6639530.1600000001"/>
    <n v="0"/>
    <n v="0"/>
    <n v="6639530.1600000001"/>
    <n v="-11121564.65"/>
    <n v="-32131"/>
    <n v="-2393348.5"/>
    <n v="-3847713.12"/>
    <n v="-17394757.27"/>
    <n v="-21050606.239999998"/>
    <n v="0"/>
    <n v="-3635929.05"/>
    <n v="-1144231.07"/>
    <n v="-956557"/>
    <n v="-359439"/>
    <n v="-27146762.359999999"/>
    <n v="-19404588.91"/>
    <n v="5.8544094417247533E-2"/>
  </r>
  <r>
    <x v="15"/>
    <x v="1"/>
    <n v="1536278"/>
    <n v="15243599.390000001"/>
    <n v="495414.86"/>
    <n v="141813.01"/>
    <n v="545561.1"/>
    <n v="17962666.359999999"/>
    <n v="48349144"/>
    <n v="-4019787.66"/>
    <n v="44329356.340000004"/>
    <n v="8055255.1500000004"/>
    <n v="0"/>
    <n v="42229.88"/>
    <n v="8097485.0300000003"/>
    <n v="-14344207.970000001"/>
    <n v="-16088"/>
    <n v="-351075.95"/>
    <n v="-5405764.6799999997"/>
    <n v="-20117136.600000001"/>
    <n v="-22449960.859999999"/>
    <n v="0"/>
    <n v="-4899373.22"/>
    <n v="-1510895.86"/>
    <n v="-1089061"/>
    <n v="-43409"/>
    <n v="-29992699.940000001"/>
    <n v="-20279671.190000001"/>
    <n v="6.296739425169047E-2"/>
  </r>
  <r>
    <x v="15"/>
    <x v="2"/>
    <n v="877082"/>
    <n v="13252679.869999999"/>
    <n v="480161.13"/>
    <n v="42783"/>
    <n v="518498.11"/>
    <n v="15171204.109999999"/>
    <n v="51909614.969999999"/>
    <n v="-6436039.4900000002"/>
    <n v="45473575.479999997"/>
    <n v="7039540.0300000003"/>
    <n v="0"/>
    <n v="25501.52"/>
    <n v="7065041.5499999998"/>
    <n v="-12989629.68"/>
    <n v="-34790"/>
    <n v="-2105495.71"/>
    <n v="-2179996.92"/>
    <n v="-17309912.309999999"/>
    <n v="-22361155.75"/>
    <n v="0"/>
    <n v="-3658891.02"/>
    <n v="-1517040.5"/>
    <n v="-1174174"/>
    <n v="-469201"/>
    <n v="-29180462.27"/>
    <n v="-21219446.559999999"/>
    <n v="6.9309040433999963E-2"/>
  </r>
  <r>
    <x v="15"/>
    <x v="3"/>
    <n v="1047388"/>
    <n v="15011752.710000001"/>
    <n v="403831.02"/>
    <n v="99328.58"/>
    <n v="648867.14"/>
    <n v="17211167.449999999"/>
    <n v="55390957.719999999"/>
    <n v="-8671215.6999999993"/>
    <n v="46719742.020000003"/>
    <n v="8099043.0199999996"/>
    <n v="0"/>
    <n v="22262.22"/>
    <n v="8121305.2400000002"/>
    <n v="-13554471.75"/>
    <n v="-116067.21"/>
    <n v="-2276044.2599999998"/>
    <n v="-3994674.9"/>
    <n v="-19941258.120000001"/>
    <n v="-22227686.75"/>
    <n v="0"/>
    <n v="-4167537.71"/>
    <n v="-1273490.1399999999"/>
    <n v="-1144474"/>
    <n v="-707201"/>
    <n v="-29520389.600000001"/>
    <n v="-22590566.989999998"/>
    <n v="6.9965909191445019E-2"/>
  </r>
  <r>
    <x v="15"/>
    <x v="4"/>
    <n v="0"/>
    <n v="16934967.75"/>
    <n v="81861.05"/>
    <n v="45572.91"/>
    <n v="187226.85"/>
    <n v="17249628.559999999"/>
    <n v="69294957.170000002"/>
    <n v="-10794426.310000001"/>
    <n v="58500530.859999999"/>
    <n v="7122260.9100000001"/>
    <n v="0"/>
    <n v="323303.33"/>
    <n v="7445564.2400000002"/>
    <n v="-13652429.4"/>
    <n v="-1873801.5"/>
    <n v="-777261.32"/>
    <n v="-6452555.7000000002"/>
    <n v="-22756047.920000002"/>
    <n v="-22814446.559999999"/>
    <n v="0"/>
    <n v="-1192032.69"/>
    <n v="-4522082.62"/>
    <n v="-1522200"/>
    <n v="-1267000"/>
    <n v="-31317761.870000001"/>
    <n v="-29121913.870000001"/>
    <n v="6.8672299938596137E-2"/>
  </r>
  <r>
    <x v="15"/>
    <x v="5"/>
    <n v="1817731"/>
    <n v="12202889"/>
    <n v="150872"/>
    <n v="108838"/>
    <n v="218623"/>
    <n v="14498953"/>
    <n v="86104095.620000005"/>
    <n v="-27201134.620000001"/>
    <n v="58902961"/>
    <n v="7013614.54"/>
    <n v="0"/>
    <n v="27822"/>
    <n v="7041436.54"/>
    <n v="-12647189"/>
    <n v="-144623"/>
    <n v="-871857"/>
    <n v="-5148946"/>
    <n v="-18812615"/>
    <n v="-22531045"/>
    <n v="0"/>
    <n v="-547922.54"/>
    <n v="-4579609"/>
    <n v="-1561300"/>
    <n v="-1630000"/>
    <n v="-30849876.539999999"/>
    <n v="-30780859"/>
    <n v="7.1942523650308024E-2"/>
  </r>
  <r>
    <x v="15"/>
    <x v="6"/>
    <n v="87202.81"/>
    <n v="13243885.619999999"/>
    <n v="156959.29"/>
    <n v="0"/>
    <n v="461343.03"/>
    <n v="13949390.75"/>
    <n v="76167984.590000004"/>
    <n v="-15371626.470000001"/>
    <n v="60796358.119999997"/>
    <n v="7854669.46"/>
    <n v="0"/>
    <n v="34609.910000000003"/>
    <n v="7889279.3700000001"/>
    <n v="-13101404.539999999"/>
    <n v="-230470.28"/>
    <n v="-376940.59"/>
    <n v="-5359097.3499999996"/>
    <n v="-19067912.760000002"/>
    <n v="-22731278.390000001"/>
    <n v="0"/>
    <n v="-514371.68"/>
    <n v="-4099679.33"/>
    <n v="-1445000"/>
    <n v="-2070000"/>
    <n v="-30860329.399999999"/>
    <n v="-32706786.079999998"/>
    <n v="6.9265069708100577E-2"/>
  </r>
  <r>
    <x v="15"/>
    <x v="7"/>
    <n v="0"/>
    <n v="13240154.99"/>
    <n v="246695.72"/>
    <n v="0"/>
    <n v="641871.81999999995"/>
    <n v="14128722.529999999"/>
    <n v="81623040.219999999"/>
    <n v="-18071168.48"/>
    <n v="63551871.740000002"/>
    <n v="11007905.67"/>
    <n v="0"/>
    <n v="30893.81"/>
    <n v="11038799.48"/>
    <n v="-15656356.15"/>
    <n v="-76118.25"/>
    <n v="-631274.07999999996"/>
    <n v="-5324728.1399999997"/>
    <n v="-21688476.620000001"/>
    <n v="-22634834.390000001"/>
    <n v="0"/>
    <n v="-1657248.39"/>
    <n v="-4056754.87"/>
    <n v="-1115700"/>
    <n v="-2517000"/>
    <n v="-31981537.649999999"/>
    <n v="-35049379.479999997"/>
    <n v="7.4167236829240868E-2"/>
  </r>
  <r>
    <x v="15"/>
    <x v="8"/>
    <n v="0"/>
    <n v="14250932.76"/>
    <n v="264209.07"/>
    <n v="0"/>
    <n v="593482.31999999995"/>
    <n v="15108624.15"/>
    <n v="85336956.390000001"/>
    <n v="-19215531.399999999"/>
    <n v="66121424.990000002"/>
    <n v="11730631.32"/>
    <n v="0"/>
    <n v="26525.93"/>
    <n v="11757157.25"/>
    <n v="-14411346.050000001"/>
    <n v="-113659.22"/>
    <n v="-913462.41"/>
    <n v="-13749550.789999999"/>
    <n v="-29188018.469999999"/>
    <n v="-17241919.390000001"/>
    <n v="0"/>
    <n v="-1524362.16"/>
    <n v="-3753102.53"/>
    <n v="-1139900"/>
    <n v="-2987000"/>
    <n v="-26646284.079999998"/>
    <n v="-37152903.840000004"/>
    <n v="7.3717647055526969E-2"/>
  </r>
  <r>
    <x v="16"/>
    <x v="0"/>
    <n v="2481502.0699999998"/>
    <n v="12907591.73"/>
    <n v="878417.11"/>
    <n v="0"/>
    <n v="606815.12"/>
    <n v="16874326.030000001"/>
    <n v="76494852.980000004"/>
    <n v="-26935905.739999998"/>
    <n v="49558947.240000002"/>
    <n v="4576461.1399999997"/>
    <n v="0"/>
    <n v="0"/>
    <n v="4576461.1399999997"/>
    <n v="-15109362.689999999"/>
    <n v="-545170.91"/>
    <n v="0"/>
    <n v="-4116154.82"/>
    <n v="-19770688.420000002"/>
    <n v="-17212217.77"/>
    <n v="-373943"/>
    <n v="-5988406.6900000004"/>
    <n v="-843021.42"/>
    <n v="-3989736.11"/>
    <m/>
    <n v="-28407324.989999998"/>
    <n v="-22831721"/>
    <n v="4.1754433817999786E-2"/>
  </r>
  <r>
    <x v="16"/>
    <x v="1"/>
    <n v="0"/>
    <n v="14682238.24"/>
    <n v="643381.13"/>
    <n v="129502.97"/>
    <n v="182413.84"/>
    <n v="15637536.18"/>
    <n v="79924144.890000001"/>
    <n v="-28445263.370000001"/>
    <n v="51478881.520000003"/>
    <n v="8373106.8099999996"/>
    <n v="0"/>
    <n v="0"/>
    <n v="8373106.8099999996"/>
    <n v="-16585585.48"/>
    <n v="-240366.77"/>
    <n v="0"/>
    <n v="-5471551.0499999998"/>
    <n v="-22297503.300000001"/>
    <n v="-16105746.300000001"/>
    <n v="-373943"/>
    <n v="-6791864.29"/>
    <n v="-1060667.01"/>
    <n v="-4080581.82"/>
    <n v="-540840"/>
    <n v="-28953642.420000002"/>
    <n v="-24238378.786600001"/>
    <n v="4.3108377244842108E-2"/>
  </r>
  <r>
    <x v="16"/>
    <x v="2"/>
    <n v="700"/>
    <n v="12795352.689999999"/>
    <n v="556353.1"/>
    <n v="0"/>
    <n v="177567.81"/>
    <n v="13529973.6"/>
    <n v="86952632.400000006"/>
    <n v="-33541107.440000001"/>
    <n v="53411524.960000001"/>
    <n v="9539642.1400000006"/>
    <n v="0"/>
    <n v="0"/>
    <n v="9539642.1400000006"/>
    <n v="-14594760.439999999"/>
    <n v="-104908.53"/>
    <n v="-43190.77"/>
    <n v="-6036171.3300000001"/>
    <n v="-20779031.07"/>
    <n v="-17188608.829999998"/>
    <n v="-373943"/>
    <n v="-8599195.3399999999"/>
    <n v="-907139.84"/>
    <n v="-2674872.66"/>
    <n v="-1037040"/>
    <n v="-30780799.670000002"/>
    <n v="-24921309.960000001"/>
    <n v="4.0924841062561126E-2"/>
  </r>
  <r>
    <x v="16"/>
    <x v="3"/>
    <n v="1000700"/>
    <n v="13406692.560000001"/>
    <n v="610685.15"/>
    <n v="876"/>
    <n v="182816.59"/>
    <n v="15201770.300000001"/>
    <n v="90605464.629999995"/>
    <n v="-35660459.789999999"/>
    <n v="54945004.840000004"/>
    <n v="9508340.2899999991"/>
    <n v="0"/>
    <n v="0"/>
    <n v="9508340.2899999991"/>
    <n v="-13243661.23"/>
    <n v="-62853.52"/>
    <n v="-84358.2"/>
    <n v="-9371518.8399999999"/>
    <n v="-22762391.789999999"/>
    <n v="-19848278.120000001"/>
    <n v="-373943"/>
    <n v="-5339456.9800000004"/>
    <n v="-779323.85"/>
    <n v="-2631897.75"/>
    <n v="-1053912"/>
    <n v="-30026811.699999999"/>
    <n v="-26865911.940000001"/>
    <n v="3.8592767091245442E-2"/>
  </r>
  <r>
    <x v="16"/>
    <x v="4"/>
    <n v="1031736.22"/>
    <n v="12553560.43"/>
    <n v="613309.56999999995"/>
    <n v="0"/>
    <n v="141383.70000000001"/>
    <n v="14339989.92"/>
    <n v="97046502.349999994"/>
    <n v="-38359915.310000002"/>
    <n v="58686587.039999999"/>
    <n v="10916895.609999999"/>
    <n v="0"/>
    <n v="0"/>
    <n v="10916895.609999999"/>
    <n v="-12136702.109999999"/>
    <n v="0"/>
    <n v="-158423.26"/>
    <n v="-12904425.82"/>
    <n v="-25199551.190000001"/>
    <n v="-23265547.41"/>
    <n v="-373943"/>
    <n v="-2724669.01"/>
    <n v="-797915.7"/>
    <n v="-2732165.05"/>
    <n v="-1003368"/>
    <n v="-30897608.170000002"/>
    <n v="-27846313.210000001"/>
    <n v="3.1805882573726907E-2"/>
  </r>
  <r>
    <x v="16"/>
    <x v="5"/>
    <n v="1048748.32"/>
    <n v="12803344.35"/>
    <n v="620595.49"/>
    <n v="1272.17"/>
    <n v="108248.79"/>
    <n v="14582209.119999999"/>
    <n v="102379779.56999999"/>
    <n v="-41318557.700000003"/>
    <n v="61061221.869999997"/>
    <n v="12588000.08"/>
    <n v="0"/>
    <n v="0"/>
    <n v="12588000.08"/>
    <n v="-13653275.890000001"/>
    <n v="-118056.62"/>
    <n v="-5906.49"/>
    <n v="-6404298.3799999999"/>
    <n v="-20181537.379999999"/>
    <n v="-31316333.800000001"/>
    <n v="-373943"/>
    <n v="-3061224.36"/>
    <n v="-558737.11"/>
    <n v="-2843717.95"/>
    <n v="-941864"/>
    <n v="-39095820.219999999"/>
    <n v="-28954073.469999999"/>
    <n v="3.0938897838873432E-2"/>
  </r>
  <r>
    <x v="16"/>
    <x v="6"/>
    <n v="919765.61"/>
    <n v="11578284.810000001"/>
    <n v="954635.79"/>
    <n v="277.5"/>
    <n v="132209.76999999999"/>
    <n v="13585173.48"/>
    <n v="105565721.06999999"/>
    <n v="-43402288.75"/>
    <n v="62163432.32"/>
    <n v="10358167.369999999"/>
    <n v="0"/>
    <n v="0"/>
    <n v="10358167.369999999"/>
    <n v="-12194847.67"/>
    <n v="-123809.42"/>
    <n v="-115060.6"/>
    <n v="-5417753.6399999997"/>
    <n v="-17851471.329999998"/>
    <n v="-32827764.57"/>
    <n v="0"/>
    <n v="-1291925.6299999999"/>
    <n v="-386756.3"/>
    <n v="-2674090"/>
    <n v="-556854.6"/>
    <n v="-37737391.100000001"/>
    <n v="-30517910.739999998"/>
    <n v="2.9924649356457403E-2"/>
  </r>
  <r>
    <x v="16"/>
    <x v="7"/>
    <n v="0"/>
    <n v="13497474.08"/>
    <n v="1387109.15"/>
    <n v="0"/>
    <n v="310705.91999999998"/>
    <n v="15195289.15"/>
    <n v="111332118.59999999"/>
    <n v="-46588494.630000003"/>
    <n v="64743623.969999999"/>
    <n v="8295693.6699999999"/>
    <n v="0"/>
    <n v="0"/>
    <n v="8295693.6699999999"/>
    <n v="-12076872.43"/>
    <n v="0"/>
    <n v="-119149.15"/>
    <n v="-5732479.0599999996"/>
    <n v="-17928500.640000001"/>
    <n v="-34010190.450000003"/>
    <n v="0"/>
    <n v="-1670293.55"/>
    <n v="-454932.3"/>
    <n v="-2185279"/>
    <n v="-606937.59999999998"/>
    <n v="-38927632.899999999"/>
    <n v="-31378473.25"/>
    <n v="3.1025453468359134E-2"/>
  </r>
  <r>
    <x v="16"/>
    <x v="8"/>
    <n v="838678.71"/>
    <n v="13796306.49"/>
    <n v="1881868.32"/>
    <n v="0"/>
    <n v="339053.03"/>
    <n v="16855906.550000001"/>
    <n v="118994208.86"/>
    <n v="-50089353.380000003"/>
    <n v="68904855.480000004"/>
    <n v="4599203"/>
    <n v="0"/>
    <n v="0"/>
    <n v="4599203"/>
    <n v="-12292058.050000001"/>
    <n v="-142951.76"/>
    <n v="-559025.56000000006"/>
    <n v="-3420397.05"/>
    <n v="-16414432.42"/>
    <n v="-35328734.18"/>
    <n v="0"/>
    <n v="-2361899"/>
    <n v="-1609861.44"/>
    <n v="-2114700"/>
    <n v="-617919.6"/>
    <n v="-42033114.219999999"/>
    <n v="-31912418.390000001"/>
    <n v="3.457851298552328E-2"/>
  </r>
  <r>
    <x v="17"/>
    <x v="0"/>
    <n v="1060"/>
    <n v="11995121.17"/>
    <n v="134210.32"/>
    <n v="67446.17"/>
    <n v="393951.33"/>
    <n v="12591788.99"/>
    <n v="57841868.700000003"/>
    <n v="-4445750.71"/>
    <n v="53396117.990000002"/>
    <n v="2045075.62"/>
    <n v="0"/>
    <n v="1165952.8400000001"/>
    <n v="3211028.46"/>
    <n v="-10545961.369999999"/>
    <n v="-246321.38"/>
    <n v="-15521618.279999999"/>
    <n v="-810908.95"/>
    <n v="-27124809.98"/>
    <n v="-14220869.470000001"/>
    <n v="0"/>
    <n v="-923785.97"/>
    <n v="-1335343"/>
    <n v="-1379334"/>
    <m/>
    <n v="-17859332.440000001"/>
    <n v="-24214793.02"/>
    <n v="6.4541936510777539E-2"/>
  </r>
  <r>
    <x v="17"/>
    <x v="1"/>
    <n v="0"/>
    <n v="15315662.189999999"/>
    <n v="121944.19"/>
    <n v="96889.41"/>
    <n v="385327.33"/>
    <n v="15919823.119999999"/>
    <n v="59944050.399999999"/>
    <n v="-6457559.8300000001"/>
    <n v="53486490.57"/>
    <n v="709806.54"/>
    <n v="0"/>
    <n v="566403"/>
    <n v="1276209.54"/>
    <n v="-10133921.07"/>
    <n v="-311470.89"/>
    <n v="-15564420.6"/>
    <n v="-3193722.71"/>
    <n v="-29203535.27"/>
    <n v="-13640922.220000001"/>
    <n v="0"/>
    <n v="-969606.7"/>
    <n v="-932738.27"/>
    <n v="-1401539"/>
    <m/>
    <n v="-16944806.190000001"/>
    <n v="-24534181.77"/>
    <n v="5.3688386734158995E-2"/>
  </r>
  <r>
    <x v="17"/>
    <x v="2"/>
    <n v="0"/>
    <n v="13824584.82"/>
    <n v="23083.78"/>
    <n v="176983.04000000001"/>
    <n v="395406.62"/>
    <n v="14420058.26"/>
    <n v="62435526.659999996"/>
    <n v="-8780906.5899999999"/>
    <n v="53654620.07"/>
    <n v="1200048.01"/>
    <n v="0"/>
    <n v="294815"/>
    <n v="1494863.01"/>
    <n v="-8101134.1900000004"/>
    <n v="-199203.14"/>
    <n v="-15574317.76"/>
    <n v="-4775149.07"/>
    <n v="-28649804.16"/>
    <n v="-13041944.220000001"/>
    <n v="0"/>
    <n v="-180215.84"/>
    <n v="-897117.6"/>
    <n v="-1422778"/>
    <m/>
    <n v="-15542055.66"/>
    <n v="-25377681.52"/>
    <n v="4.4890925626217285E-2"/>
  </r>
  <r>
    <x v="17"/>
    <x v="3"/>
    <n v="0"/>
    <n v="13351118.74"/>
    <n v="96643.62"/>
    <n v="164717.29"/>
    <n v="486259"/>
    <n v="14098738.65"/>
    <n v="65324183.390000001"/>
    <n v="-10937624.99"/>
    <n v="54386558.399999999"/>
    <n v="880924.78"/>
    <n v="0"/>
    <n v="0"/>
    <n v="880924.78"/>
    <n v="-9153452.7200000007"/>
    <n v="-214572.27"/>
    <n v="-15571897.119999999"/>
    <n v="-3148864.83"/>
    <n v="-28088786.940000001"/>
    <n v="-12420624.220000001"/>
    <n v="0"/>
    <n v="-419760.96"/>
    <n v="-583006.68999999994"/>
    <n v="-1287745"/>
    <n v="-308504"/>
    <n v="-15019640.869999999"/>
    <n v="-26257794.02"/>
    <n v="5.0841502409589109E-2"/>
  </r>
  <r>
    <x v="17"/>
    <x v="4"/>
    <n v="0"/>
    <n v="13977812.27"/>
    <n v="131326.93"/>
    <n v="537982.18999999994"/>
    <n v="423068.98"/>
    <n v="15070190.369999999"/>
    <n v="68115940.769999996"/>
    <n v="-13168665.57"/>
    <n v="54947275.200000003"/>
    <n v="741395.23"/>
    <n v="0"/>
    <n v="0"/>
    <n v="741395.23"/>
    <n v="-10186183.119999999"/>
    <n v="-525578.99"/>
    <n v="-15583955.859999999"/>
    <n v="-1975563.45"/>
    <n v="-28271281.420000002"/>
    <n v="-11777640.220000001"/>
    <n v="0"/>
    <n v="-913848.75"/>
    <n v="-1044384.55"/>
    <n v="-1472268"/>
    <n v="-745864.97"/>
    <n v="-15954006.49"/>
    <n v="-26533572.890000001"/>
    <n v="6.6806324858949301E-2"/>
  </r>
  <r>
    <x v="17"/>
    <x v="5"/>
    <n v="0"/>
    <n v="13769522.640000001"/>
    <n v="172612.46"/>
    <n v="627071.47"/>
    <n v="389849.75"/>
    <n v="14959056.32"/>
    <n v="67954170.019999996"/>
    <n v="-12779125.92"/>
    <n v="55175044.100000001"/>
    <n v="2205929.83"/>
    <n v="0"/>
    <n v="0"/>
    <n v="2205929.83"/>
    <n v="-9934672.8200000003"/>
    <n v="-668627"/>
    <n v="-15586652.17"/>
    <n v="-1641174.09"/>
    <n v="-27831126.079999998"/>
    <n v="-11112654.220000001"/>
    <n v="0"/>
    <n v="-1793901.72"/>
    <n v="-2024829.17"/>
    <n v="-1492917"/>
    <n v="-947980.97"/>
    <n v="-17372283.079999998"/>
    <n v="-27136621.09"/>
    <n v="8.7321492017272961E-2"/>
  </r>
  <r>
    <x v="17"/>
    <x v="6"/>
    <n v="0"/>
    <n v="13747969.529999999"/>
    <n v="163444.94"/>
    <n v="332803.13"/>
    <n v="357281.71"/>
    <n v="14601499.310000001"/>
    <n v="70745765.709999993"/>
    <n v="-14545102.73"/>
    <n v="56200662.979999997"/>
    <n v="3367791.82"/>
    <n v="0"/>
    <n v="0"/>
    <n v="3367791.82"/>
    <n v="-11432738.48"/>
    <n v="-810022.51"/>
    <n v="-15594640.16"/>
    <n v="-720522.68"/>
    <n v="-28557923.829999998"/>
    <n v="-10540477"/>
    <n v="0"/>
    <n v="-1880501.05"/>
    <n v="-1533259.17"/>
    <n v="-1361643"/>
    <n v="-3109919.56"/>
    <n v="-18425799.780000001"/>
    <n v="-27186230.5"/>
    <n v="3.6182853798652964E-2"/>
  </r>
  <r>
    <x v="17"/>
    <x v="7"/>
    <n v="0"/>
    <n v="13243976.109999999"/>
    <n v="177526.07"/>
    <n v="122147.36"/>
    <n v="467976.18"/>
    <n v="14011625.720000001"/>
    <n v="73783328.579999998"/>
    <n v="-16037637.09"/>
    <n v="57745691.490000002"/>
    <n v="4850169.59"/>
    <n v="0"/>
    <n v="0"/>
    <n v="4850169.59"/>
    <n v="-10393323.390000001"/>
    <n v="-301692.11"/>
    <n v="-15581957.77"/>
    <n v="-4445693.72"/>
    <n v="-30722666.989999998"/>
    <n v="-9812012"/>
    <n v="0"/>
    <n v="-828410.1"/>
    <n v="-195480.64"/>
    <n v="-1009878"/>
    <n v="-3239959.03"/>
    <n v="-15085739.77"/>
    <n v="-30799080.039999999"/>
    <n v="-2.2946592552207132E-3"/>
  </r>
  <r>
    <x v="17"/>
    <x v="8"/>
    <n v="0"/>
    <n v="16050603.08"/>
    <n v="212005.21"/>
    <n v="0"/>
    <n v="308964.69"/>
    <n v="16571572.98"/>
    <n v="78066757.030000001"/>
    <n v="-17969714.050000001"/>
    <n v="60097042.979999997"/>
    <n v="3655942.26"/>
    <n v="0"/>
    <n v="0"/>
    <n v="3655942.26"/>
    <n v="-10770171.970000001"/>
    <n v="-405952.61"/>
    <n v="-15603591.6"/>
    <n v="-4392102.7699999996"/>
    <n v="-31171818.949999999"/>
    <n v="-11561648"/>
    <n v="0"/>
    <n v="-1064112.68"/>
    <n v="-176896.35"/>
    <n v="-1024453"/>
    <n v="-3518269.03"/>
    <n v="-17345379.059999999"/>
    <n v="-31807360.210000001"/>
    <n v="7.2521094557557939E-2"/>
  </r>
  <r>
    <x v="18"/>
    <x v="0"/>
    <n v="3127236.27"/>
    <n v="2234863.67"/>
    <n v="133055.28"/>
    <n v="0"/>
    <n v="78797.759999999995"/>
    <n v="5573952.9800000004"/>
    <n v="11998439.789999999"/>
    <n v="-8567754.8300000001"/>
    <n v="3430684.96"/>
    <n v="246890.01"/>
    <n v="0"/>
    <n v="0"/>
    <n v="246890.01"/>
    <n v="-875501.24"/>
    <n v="-180604.48"/>
    <n v="0"/>
    <n v="0"/>
    <n v="-1056105.72"/>
    <n v="0"/>
    <n v="0"/>
    <n v="-440305.65"/>
    <n v="-1618476.01"/>
    <n v="0"/>
    <n v="-176336"/>
    <n v="-2235117.66"/>
    <n v="-5960304.5700000003"/>
    <e v="#DIV/0!"/>
  </r>
  <r>
    <x v="18"/>
    <x v="1"/>
    <n v="3489472.03"/>
    <n v="2268188.12"/>
    <n v="106178.59"/>
    <n v="0"/>
    <n v="78843.06"/>
    <n v="5942681.7999999998"/>
    <n v="12423012.960000001"/>
    <n v="-8775852.6300000008"/>
    <n v="3647160.33"/>
    <n v="196546.25"/>
    <n v="0"/>
    <n v="0"/>
    <n v="196546.25"/>
    <n v="-1104843.96"/>
    <n v="-221023.09"/>
    <n v="0"/>
    <n v="0"/>
    <n v="-1325867.05"/>
    <n v="0"/>
    <n v="0"/>
    <n v="-445068.87"/>
    <n v="-1849143.82"/>
    <n v="0"/>
    <n v="-168618"/>
    <n v="-2462830.69"/>
    <n v="-5997690.6399999997"/>
    <e v="#DIV/0!"/>
  </r>
  <r>
    <x v="18"/>
    <x v="2"/>
    <n v="3231731.81"/>
    <n v="2041049.03"/>
    <n v="73097.38"/>
    <n v="0"/>
    <n v="81901.5"/>
    <n v="5427779.7199999997"/>
    <n v="13051167.210000001"/>
    <n v="-9083753.3300000001"/>
    <n v="3967413.88"/>
    <n v="291837.13"/>
    <n v="0"/>
    <n v="0"/>
    <n v="291837.13"/>
    <n v="-964121.77"/>
    <n v="-133308.17000000001"/>
    <n v="0"/>
    <n v="0"/>
    <n v="-1097429.94"/>
    <n v="0"/>
    <n v="0"/>
    <n v="-415511.58"/>
    <n v="-2006325.62"/>
    <n v="0"/>
    <n v="-158852"/>
    <n v="-2580689.2000000002"/>
    <n v="-6008911.5899999999"/>
    <e v="#DIV/0!"/>
  </r>
  <r>
    <x v="18"/>
    <x v="3"/>
    <n v="2565888.0499999998"/>
    <n v="2084500.15"/>
    <n v="93862.86"/>
    <n v="0"/>
    <n v="69384.789999999994"/>
    <n v="4813635.8499999996"/>
    <n v="13501132.57"/>
    <n v="-9393184.4199999999"/>
    <n v="4107948.15"/>
    <n v="431342.49"/>
    <n v="0"/>
    <n v="0"/>
    <n v="431342.49"/>
    <n v="-610136.12"/>
    <n v="-184550.02"/>
    <n v="0"/>
    <n v="0"/>
    <n v="-794686.14"/>
    <n v="0"/>
    <n v="0"/>
    <n v="-419020.71"/>
    <n v="-1928702.36"/>
    <n v="0"/>
    <n v="-122056"/>
    <n v="-2469779.0699999998"/>
    <n v="-6088461.2800000003"/>
    <e v="#DIV/0!"/>
  </r>
  <r>
    <x v="18"/>
    <x v="4"/>
    <n v="3006308.63"/>
    <n v="2629383.17"/>
    <n v="111754.43"/>
    <n v="0"/>
    <n v="25222.78"/>
    <n v="5772669.0099999998"/>
    <n v="13844829.24"/>
    <n v="-9701067.3100000005"/>
    <n v="4143761.93"/>
    <n v="534724.52"/>
    <n v="0"/>
    <n v="0"/>
    <n v="534724.52"/>
    <n v="-1067993.94"/>
    <n v="-231195.45"/>
    <n v="0"/>
    <n v="0"/>
    <n v="-1299189.3899999999"/>
    <n v="0"/>
    <n v="0"/>
    <n v="-530790.77"/>
    <n v="-2245922.27"/>
    <n v="0"/>
    <n v="-219994"/>
    <n v="-2996707.04"/>
    <n v="-6155259.0300000003"/>
    <e v="#DIV/0!"/>
  </r>
  <r>
    <x v="18"/>
    <x v="5"/>
    <n v="2864273.3"/>
    <n v="2697821.22"/>
    <n v="108919.66"/>
    <n v="0"/>
    <n v="55471.45"/>
    <n v="5726485.6299999999"/>
    <n v="14345423.810000001"/>
    <n v="-10000488.560000001"/>
    <n v="4344935.25"/>
    <n v="1213418.54"/>
    <n v="0"/>
    <n v="0"/>
    <n v="1213418.54"/>
    <n v="-1330069.42"/>
    <n v="-197770.37"/>
    <n v="0"/>
    <n v="0"/>
    <n v="-1527839.79"/>
    <n v="0"/>
    <n v="0"/>
    <n v="-736951.75"/>
    <n v="-2535026.2999999998"/>
    <n v="0"/>
    <n v="-180109"/>
    <n v="-3452087.05"/>
    <n v="-6304912.5800000001"/>
    <e v="#DIV/0!"/>
  </r>
  <r>
    <x v="18"/>
    <x v="6"/>
    <n v="2574072.6800000002"/>
    <n v="2315270.77"/>
    <n v="117331.67"/>
    <n v="0"/>
    <n v="65316.76"/>
    <n v="5071991.88"/>
    <n v="14820767.640000001"/>
    <n v="-10380578.220000001"/>
    <n v="4440189.42"/>
    <n v="807559.67"/>
    <n v="0"/>
    <n v="0"/>
    <n v="807559.67"/>
    <n v="-1181964.98"/>
    <n v="-93540.35"/>
    <n v="0"/>
    <n v="0"/>
    <n v="-1275505.33"/>
    <n v="0"/>
    <n v="0"/>
    <n v="-789640.47"/>
    <n v="-1666992.29"/>
    <n v="0"/>
    <n v="-142357.85"/>
    <n v="-2598990.61"/>
    <n v="-6445245.0300000003"/>
    <e v="#DIV/0!"/>
  </r>
  <r>
    <x v="18"/>
    <x v="7"/>
    <n v="2424304.23"/>
    <n v="2400009.91"/>
    <n v="114637.79"/>
    <n v="0"/>
    <n v="104716.66"/>
    <n v="5043668.59"/>
    <n v="15526903.98"/>
    <n v="-10741008.35"/>
    <n v="4785895.63"/>
    <n v="568320.12"/>
    <n v="0"/>
    <n v="0"/>
    <n v="568320.12"/>
    <n v="-994790.82"/>
    <n v="-302515.74"/>
    <n v="0"/>
    <n v="0"/>
    <n v="-1297306.56"/>
    <n v="0"/>
    <n v="0"/>
    <n v="-881014.55"/>
    <n v="-1585341.35"/>
    <n v="0"/>
    <n v="-124339.91"/>
    <n v="-2590695.81"/>
    <n v="-6509881.9699999997"/>
    <e v="#DIV/0!"/>
  </r>
  <r>
    <x v="18"/>
    <x v="8"/>
    <n v="2132299.17"/>
    <n v="2588489.9500000002"/>
    <n v="117448.97"/>
    <n v="0"/>
    <n v="206508.76"/>
    <n v="5044746.8499999996"/>
    <n v="16276148.060000001"/>
    <n v="-11079874.15"/>
    <n v="5196273.91"/>
    <n v="522355.23"/>
    <n v="0"/>
    <n v="0"/>
    <n v="522355.23"/>
    <n v="-967501.98"/>
    <n v="-143999.01999999999"/>
    <n v="0"/>
    <n v="0"/>
    <n v="-1111501"/>
    <n v="0"/>
    <n v="0"/>
    <n v="-1206003.6299999999"/>
    <n v="-1749151.19"/>
    <n v="0"/>
    <n v="-35756.699999999997"/>
    <n v="-2990911.52"/>
    <n v="-6660963.4699999997"/>
    <e v="#DIV/0!"/>
  </r>
  <r>
    <x v="19"/>
    <x v="0"/>
    <n v="19761986.030000001"/>
    <n v="71794337.829999998"/>
    <n v="4645043.1100000003"/>
    <n v="1655609.58"/>
    <n v="1174099.68"/>
    <n v="99031076.230000004"/>
    <n v="369073685.85000002"/>
    <n v="-163830430.38999999"/>
    <n v="205243255.46000001"/>
    <n v="17280415.949999999"/>
    <n v="34894617.619999997"/>
    <n v="2346665.46"/>
    <n v="54521699.030000001"/>
    <n v="-43951421.890000001"/>
    <n v="-3151140.71"/>
    <n v="-1810709.47"/>
    <n v="-2561333.87"/>
    <n v="-51474605.939999998"/>
    <n v="-102022603.06"/>
    <n v="-32189168"/>
    <n v="-20515496.390000001"/>
    <n v="-10411949.82"/>
    <n v="-5193756.83"/>
    <m/>
    <n v="-170332974.09999999"/>
    <n v="-136988450.68000001"/>
    <n v="5.1720050866199851E-2"/>
  </r>
  <r>
    <x v="19"/>
    <x v="1"/>
    <n v="17304117.43"/>
    <n v="73856132.189999998"/>
    <n v="4189356.78"/>
    <n v="21.08"/>
    <n v="934191.39"/>
    <n v="96283818.870000005"/>
    <n v="250978717.44999999"/>
    <n v="-22381903.469999999"/>
    <n v="228596813.97999999"/>
    <n v="12571078"/>
    <n v="0"/>
    <n v="1426746"/>
    <n v="13997824"/>
    <n v="-42563396.899999999"/>
    <n v="-1577034.29"/>
    <n v="-635207.56000000006"/>
    <n v="-2083707.2"/>
    <n v="-46859345.950000003"/>
    <n v="-100882410.14"/>
    <n v="-30873871.379999999"/>
    <n v="-17769421.239999998"/>
    <n v="-12076693.91"/>
    <n v="-4472178.83"/>
    <m/>
    <n v="-166074575.5"/>
    <n v="-125944535.40000001"/>
    <n v="4.5777480310809929E-2"/>
  </r>
  <r>
    <x v="19"/>
    <x v="2"/>
    <n v="26071521.010000002"/>
    <n v="62715281.270000003"/>
    <n v="4179316.61"/>
    <n v="616.89"/>
    <n v="704642.53"/>
    <n v="93671378.310000002"/>
    <n v="269977711.56"/>
    <n v="-30996896.989999998"/>
    <n v="238980814.56999999"/>
    <n v="10759657.380000001"/>
    <n v="0"/>
    <n v="1862996.28"/>
    <n v="12622653.66"/>
    <n v="-48119192.819899999"/>
    <n v="-2432106.11"/>
    <n v="-324268.92"/>
    <n v="-2098554.08"/>
    <n v="-52974121.929899998"/>
    <n v="-99702522.439999998"/>
    <n v="-30873871.379999999"/>
    <n v="-17552503.780000001"/>
    <n v="-7323830.9199999999"/>
    <n v="-4789862.83"/>
    <n v="-201324"/>
    <n v="-160443915.34999999"/>
    <n v="-131856809.26000001"/>
    <n v="4.4603985435709127E-2"/>
  </r>
  <r>
    <x v="19"/>
    <x v="3"/>
    <n v="19686188.030000001"/>
    <n v="61253509.270000003"/>
    <n v="4042673.14"/>
    <n v="2800"/>
    <n v="1055376.4099999999"/>
    <n v="86040546.849999994"/>
    <n v="282925910.07999998"/>
    <n v="-38730247.740000002"/>
    <n v="244195662.34"/>
    <n v="6594509.8499999996"/>
    <n v="0"/>
    <n v="1708504.34"/>
    <n v="8303014.1900000004"/>
    <n v="-45546064.939999998"/>
    <n v="-2189622.52"/>
    <n v="-344764.78"/>
    <n v="-2148938.02"/>
    <n v="-50229390.259999998"/>
    <n v="-98526245.049999997"/>
    <n v="-29973871.379999999"/>
    <n v="-13840178.800000001"/>
    <n v="236325.83"/>
    <n v="-4543032.83"/>
    <n v="-5360202"/>
    <n v="-152007204.22999999"/>
    <n v="-136302628.88999999"/>
    <n v="4.4990806853658603E-2"/>
  </r>
  <r>
    <x v="19"/>
    <x v="4"/>
    <n v="6315966.2999999998"/>
    <n v="62400448.659999996"/>
    <n v="4299054.5199999996"/>
    <n v="0"/>
    <n v="765800.99"/>
    <n v="73781270.469999999"/>
    <n v="313897604.80000001"/>
    <n v="-47169301.890000001"/>
    <n v="266728302.91"/>
    <n v="7835649.3499999996"/>
    <n v="0"/>
    <n v="1908291.26"/>
    <n v="9743940.6099999994"/>
    <n v="-48820606.740000002"/>
    <n v="-1586317.36"/>
    <n v="-702051.89"/>
    <n v="-38262207.5"/>
    <n v="-89371183.489999995"/>
    <n v="-75879129.400000006"/>
    <n v="-29973871.379999999"/>
    <n v="-4504641.32"/>
    <n v="1449419.43"/>
    <n v="-3758895.83"/>
    <n v="-7312583.4299999997"/>
    <n v="-119979701.93000001"/>
    <n v="-140902628.56999999"/>
    <n v="4.1226761388742268E-2"/>
  </r>
  <r>
    <x v="19"/>
    <x v="5"/>
    <n v="35247777.119999997"/>
    <n v="57778286.859999999"/>
    <n v="4409184.63"/>
    <n v="0"/>
    <n v="989390.05"/>
    <n v="98424638.659999996"/>
    <n v="337260464.08099997"/>
    <n v="-57069076.479999997"/>
    <n v="280191387.60100001"/>
    <n v="13291983.98"/>
    <n v="0"/>
    <n v="2477157.65"/>
    <n v="15769141.630000001"/>
    <n v="-57821661.526000001"/>
    <n v="-2337039.66"/>
    <n v="-435548.68"/>
    <n v="-1784537.83"/>
    <n v="-62378787.696000002"/>
    <n v="-143178841.63"/>
    <n v="-29273871.379999999"/>
    <n v="-4258064.17"/>
    <n v="-1047456.04"/>
    <n v="-3975151.83"/>
    <n v="-7852350.4800000004"/>
    <n v="-189585735.53"/>
    <n v="-142420644.66999999"/>
    <n v="3.5363738526974976E-2"/>
  </r>
  <r>
    <x v="19"/>
    <x v="6"/>
    <n v="24285729.510000002"/>
    <n v="53758603.359999999"/>
    <n v="4065654.23"/>
    <n v="0"/>
    <n v="577553.65"/>
    <n v="82687540.75"/>
    <n v="353366812.29000002"/>
    <n v="-67397768.989999995"/>
    <n v="285969043.30000001"/>
    <n v="15046930.140000001"/>
    <n v="0"/>
    <n v="10727505.300000001"/>
    <n v="25774435.440000001"/>
    <n v="-52761301.460000001"/>
    <n v="-2620056.02"/>
    <n v="-107636.87"/>
    <n v="-2621288.02"/>
    <n v="-58110282.369999997"/>
    <n v="-139532352.09"/>
    <n v="-28423871.379999999"/>
    <n v="-5378807.71"/>
    <n v="40680.630000000398"/>
    <n v="-4040859.83"/>
    <n v="-10065574.1"/>
    <n v="-187400784.47999999"/>
    <n v="-148919952.63999999"/>
    <n v="3.603181488894714E-2"/>
  </r>
  <r>
    <x v="19"/>
    <x v="7"/>
    <n v="13383281.800000001"/>
    <n v="61450227.640000001"/>
    <n v="5130079.66"/>
    <n v="53167.44"/>
    <n v="1563149.1"/>
    <n v="81579905.640000001"/>
    <n v="426806814.88999999"/>
    <n v="-78418022.274499997"/>
    <n v="348388792.61549997"/>
    <n v="25926215.16"/>
    <n v="0"/>
    <n v="3989541.12"/>
    <n v="29915756.280000001"/>
    <n v="-64183386.609999999"/>
    <n v="-1706626.31"/>
    <n v="-269548.37"/>
    <n v="-1000000"/>
    <n v="-67159561.290000007"/>
    <n v="-136183606.63999999"/>
    <n v="-4941703.38"/>
    <n v="-6285422.1100000003"/>
    <n v="8974834.5899999999"/>
    <n v="-3592140"/>
    <n v="-16630419.039999999"/>
    <n v="-158658456.58000001"/>
    <n v="-234066436.66620001"/>
    <n v="4.2369187470772417E-2"/>
  </r>
  <r>
    <x v="19"/>
    <x v="8"/>
    <n v="1333925.71"/>
    <n v="61767655.380000003"/>
    <n v="5951779.4800000004"/>
    <n v="8875"/>
    <n v="1464234.61"/>
    <n v="70526470.180000007"/>
    <n v="451406780.95999998"/>
    <n v="-88400841.510000005"/>
    <n v="363005939.44999999"/>
    <n v="23781663.469999999"/>
    <n v="0"/>
    <n v="1064636.1499999999"/>
    <n v="24846299.620000001"/>
    <n v="-62283081.469999999"/>
    <n v="-2225119.4900000002"/>
    <n v="-154888.79999999999"/>
    <n v="-2778548.06"/>
    <n v="-67441637.819999993"/>
    <n v="-128955443.95999999"/>
    <n v="-4441703.38"/>
    <n v="-5010510.8499999996"/>
    <n v="2531090.6"/>
    <n v="-3557451"/>
    <n v="-11248176.74"/>
    <n v="-150682195.33000001"/>
    <n v="-240254876.09999999"/>
    <n v="4.7137256747704893E-2"/>
  </r>
  <r>
    <x v="20"/>
    <x v="0"/>
    <n v="2862069.95"/>
    <n v="25891081.760000002"/>
    <n v="1203630.75"/>
    <n v="638231.23"/>
    <n v="2058748.18"/>
    <n v="32653761.870000001"/>
    <n v="198132818.56999999"/>
    <n v="-118397666.18000001"/>
    <n v="79735152.390000001"/>
    <n v="4327332.04"/>
    <n v="400000"/>
    <n v="9472574.0099999998"/>
    <n v="14199906.050000001"/>
    <n v="-17635742.129999999"/>
    <n v="-1054149.3799999999"/>
    <n v="-48645456.969999999"/>
    <n v="-2400681.9300000002"/>
    <n v="-69736030.409999996"/>
    <n v="-816549.74"/>
    <n v="0"/>
    <n v="-5593107.0099999998"/>
    <n v="-1181878.95"/>
    <n v="-22706280"/>
    <n v="-9472574.0099999998"/>
    <n v="-39770389.710000001"/>
    <n v="-17082400.190000001"/>
    <n v="7.4234546086193801E-2"/>
  </r>
  <r>
    <x v="20"/>
    <x v="1"/>
    <n v="0"/>
    <n v="27687215.690000001"/>
    <n v="1331391"/>
    <n v="296367.40000000002"/>
    <n v="1575989.79"/>
    <n v="30890963.879999999"/>
    <n v="202850397.16"/>
    <n v="-119780757.2"/>
    <n v="83069639.959999993"/>
    <n v="3532910.47"/>
    <n v="400000"/>
    <n v="6328911.0099999998"/>
    <n v="10261821.48"/>
    <n v="-17390132.260000002"/>
    <n v="-408926.41"/>
    <n v="0"/>
    <n v="-3196754.7"/>
    <n v="-20995813.370000001"/>
    <n v="-730404.81"/>
    <n v="-48645456.969999999"/>
    <n v="-3489246.85"/>
    <n v="-1248796.6599999999"/>
    <n v="-16293248"/>
    <n v="-6452628.0099999998"/>
    <n v="-76859781.299999997"/>
    <n v="-26366830.649999999"/>
    <n v="7.0385048105941247E-2"/>
  </r>
  <r>
    <x v="20"/>
    <x v="2"/>
    <n v="1409388.47"/>
    <n v="20371473.82"/>
    <n v="1454233.66"/>
    <n v="0"/>
    <n v="414034.36"/>
    <n v="23649130.309999999"/>
    <n v="209218387.46000001"/>
    <n v="-121931741.3"/>
    <n v="87286646.159999996"/>
    <n v="4706157.72"/>
    <n v="614874.24"/>
    <n v="7718676.0099999998"/>
    <n v="13039707.970000001"/>
    <n v="-12680483.310000001"/>
    <n v="-349279.8"/>
    <n v="0"/>
    <n v="-2396737.5699999998"/>
    <n v="-15426500.68"/>
    <n v="-640448.93999999994"/>
    <n v="-48645456.969999999"/>
    <n v="-4104079.31"/>
    <n v="-1398756.56"/>
    <n v="-18705736"/>
    <n v="-7842393.0099999998"/>
    <n v="-81336870.790000007"/>
    <n v="-27212112.969999999"/>
    <n v="7.0080092002290914E-2"/>
  </r>
  <r>
    <x v="20"/>
    <x v="3"/>
    <n v="0"/>
    <n v="19529481.440000001"/>
    <n v="1316431.1399999999"/>
    <n v="0"/>
    <n v="437585.37"/>
    <n v="21283497.949999999"/>
    <n v="215110991.65000001"/>
    <n v="-122965466.54000001"/>
    <n v="92145525.109999999"/>
    <n v="5729745.7999999998"/>
    <n v="400000"/>
    <n v="7833825.0099999998"/>
    <n v="13963570.810000001"/>
    <n v="-6781385.1799999997"/>
    <n v="-404664.04"/>
    <n v="0"/>
    <n v="-7502001.9299999997"/>
    <n v="-14688051.15"/>
    <n v="-546531.88"/>
    <n v="-48645456.969999999"/>
    <n v="-5944312.0499999998"/>
    <n v="-1494052.51"/>
    <n v="-17556607.039999999"/>
    <n v="-7957542.0099999998"/>
    <n v="-82144502.459999993"/>
    <n v="-30560040.260000002"/>
    <n v="6.538266276551577E-2"/>
  </r>
  <r>
    <x v="20"/>
    <x v="4"/>
    <n v="1425302.94"/>
    <n v="25277825.030000001"/>
    <n v="1405903.75"/>
    <n v="0"/>
    <n v="406924.9"/>
    <n v="28515956.620000001"/>
    <n v="220527762.96000001"/>
    <n v="-125231641.22"/>
    <n v="95296121.739999995"/>
    <n v="6022154.8700000001"/>
    <n v="400000"/>
    <n v="7280920.0099999998"/>
    <n v="13703074.880000001"/>
    <n v="-17717951.82"/>
    <n v="-1117932.18"/>
    <n v="0"/>
    <n v="-493119.73"/>
    <n v="-19329003.73"/>
    <n v="-2124631.7799999998"/>
    <n v="-51895456.969999999"/>
    <n v="-4805746.21"/>
    <n v="-1660710.25"/>
    <n v="-19176084.039999999"/>
    <n v="-7589506.0099999998"/>
    <n v="-87252135.260000005"/>
    <n v="-30934014.25"/>
    <n v="6.9910291767144944E-2"/>
  </r>
  <r>
    <x v="20"/>
    <x v="5"/>
    <n v="0"/>
    <n v="22376656.98"/>
    <n v="1303555.19"/>
    <n v="0"/>
    <n v="381484.99"/>
    <n v="24061697.16"/>
    <n v="228935520.63"/>
    <n v="-128258855.42"/>
    <n v="100676665.20999999"/>
    <n v="35626559.659999996"/>
    <n v="400000"/>
    <n v="0"/>
    <n v="36026559.659999996"/>
    <n v="-13771141.07"/>
    <n v="-527342.43000000005"/>
    <n v="0"/>
    <n v="-6907966.9900000002"/>
    <n v="-21206450.489999998"/>
    <n v="-7254080.5"/>
    <n v="-48645456.969999999"/>
    <n v="-2811992.39"/>
    <n v="-1379935.92"/>
    <n v="-20821946.039999999"/>
    <n v="-7163252.96"/>
    <n v="-88076664.780000001"/>
    <n v="-51481806.759999998"/>
    <n v="5.8948649239167684E-2"/>
  </r>
  <r>
    <x v="20"/>
    <x v="6"/>
    <n v="0"/>
    <n v="23051921.870000001"/>
    <n v="1797034.78"/>
    <n v="0"/>
    <n v="193933.81"/>
    <n v="25042890.460000001"/>
    <n v="232449246.88"/>
    <n v="-131218252.42"/>
    <n v="101230994.45999999"/>
    <n v="37254610.25"/>
    <n v="400000"/>
    <n v="0"/>
    <n v="37654610.25"/>
    <n v="-13473916.41"/>
    <n v="-737953.99"/>
    <n v="0"/>
    <n v="-5066958.96"/>
    <n v="-19278829.359999999"/>
    <n v="-11085404.76"/>
    <n v="-48645456.969999999"/>
    <n v="-3551525.85"/>
    <n v="-1364296.11"/>
    <n v="-19645593.039999999"/>
    <n v="-5702962.8499999996"/>
    <n v="-89995239.579999998"/>
    <n v="-54654426.229999997"/>
    <n v="5.6818755025941602E-2"/>
  </r>
  <r>
    <x v="20"/>
    <x v="7"/>
    <n v="0"/>
    <n v="23543463.809999999"/>
    <n v="3803506.51"/>
    <n v="0"/>
    <n v="294474.52"/>
    <n v="27641444.84"/>
    <n v="235941231.22999999"/>
    <n v="-133738030.45999999"/>
    <n v="102203200.77"/>
    <n v="28476331.440000001"/>
    <n v="400000"/>
    <n v="0"/>
    <n v="28876331.440000001"/>
    <n v="-14197008.91"/>
    <n v="-539792.27"/>
    <n v="0"/>
    <n v="-6110165.7699999996"/>
    <n v="-20846966.949999999"/>
    <n v="-9561914.1300000008"/>
    <n v="-48645456.969999999"/>
    <n v="-1372612.37"/>
    <n v="-1353471.24"/>
    <n v="-13373544.039999999"/>
    <n v="-6593801.0800000001"/>
    <n v="-80900799.829999998"/>
    <n v="-56973210.270000003"/>
    <n v="5.9490764824122529E-2"/>
  </r>
  <r>
    <x v="20"/>
    <x v="8"/>
    <n v="0"/>
    <n v="24282793.390000001"/>
    <n v="4586815.03"/>
    <n v="0"/>
    <n v="549448.69999999995"/>
    <n v="29419057.120000001"/>
    <n v="240811127.99000001"/>
    <n v="-136125767.41999999"/>
    <n v="104685360.56999999"/>
    <n v="27724342.93"/>
    <n v="400000"/>
    <n v="0"/>
    <n v="28124342.93"/>
    <n v="-13872957.02"/>
    <n v="-595304.75"/>
    <n v="0"/>
    <n v="-8695753.8499999996"/>
    <n v="-23164015.620000001"/>
    <n v="-8102770.0999999996"/>
    <n v="-48645456.969999999"/>
    <n v="-926288.56"/>
    <n v="-1287351.1000000001"/>
    <n v="-14085202.039999999"/>
    <n v="-6003771.7699999996"/>
    <n v="-79050840.540000007"/>
    <n v="-60013904.460000001"/>
    <n v="6.481452503913479E-2"/>
  </r>
  <r>
    <x v="21"/>
    <x v="0"/>
    <n v="749804.48"/>
    <n v="3672265.89"/>
    <n v="594452.19999999995"/>
    <n v="21914.14"/>
    <n v="340926.98"/>
    <n v="5379363.6900000004"/>
    <n v="27970780.050000001"/>
    <n v="-5681598.5199999996"/>
    <n v="22289181.530000001"/>
    <n v="604571.31999999995"/>
    <n v="0"/>
    <n v="0"/>
    <n v="604571.31999999995"/>
    <n v="-2710882.84"/>
    <n v="-88079.61"/>
    <n v="-205018.56"/>
    <n v="-4621356.34"/>
    <n v="-7625337.3499999996"/>
    <n v="-4760755.34"/>
    <n v="-5782746.0099999998"/>
    <n v="-549625.17000000004"/>
    <n v="-635269"/>
    <n v="0"/>
    <n v="-225808"/>
    <n v="-11954203.52"/>
    <n v="-8693575.6700000092"/>
    <n v="3.1648229438412036E-2"/>
  </r>
  <r>
    <x v="21"/>
    <x v="1"/>
    <n v="106714.33"/>
    <n v="4215743.63"/>
    <n v="632887.29"/>
    <n v="15320.95"/>
    <n v="550203.56000000006"/>
    <n v="5520869.7599999998"/>
    <n v="29633501.300000001"/>
    <n v="-6781377.1799999997"/>
    <n v="22852124.120000001"/>
    <n v="1117863.6000000001"/>
    <n v="0"/>
    <n v="0"/>
    <n v="1117863.6000000001"/>
    <n v="-4053508.73"/>
    <n v="-56500.99"/>
    <n v="-18041.04"/>
    <n v="-5107339.16"/>
    <n v="-9235389.9199999999"/>
    <n v="-3690878.86"/>
    <n v="-5782746.0099999998"/>
    <n v="-886063.62"/>
    <n v="-752533.37"/>
    <n v="0"/>
    <n v="-93069"/>
    <n v="-11205290.859999999"/>
    <n v="-9050176.6999999993"/>
    <n v="3.3448182095877584E-2"/>
  </r>
  <r>
    <x v="21"/>
    <x v="2"/>
    <n v="19823.41"/>
    <n v="3848140.02"/>
    <n v="566392.96"/>
    <n v="139599.71"/>
    <n v="418236.14"/>
    <n v="4992192.24"/>
    <n v="30835949.629999999"/>
    <n v="-7887597.6600000001"/>
    <n v="22948351.969999999"/>
    <n v="1324222.44"/>
    <n v="0"/>
    <n v="0"/>
    <n v="1324222.44"/>
    <n v="-3902269.49"/>
    <n v="-55947.13"/>
    <n v="-11756.53"/>
    <n v="-687880.83"/>
    <n v="-4657853.9800000004"/>
    <n v="-7706791.2599999998"/>
    <n v="-5782746.0099999998"/>
    <n v="-317492.71999999997"/>
    <n v="-965220.58"/>
    <n v="0"/>
    <n v="-47675"/>
    <n v="-14819925.57"/>
    <n v="-9786987.0999999903"/>
    <n v="3.3117380838098828E-2"/>
  </r>
  <r>
    <x v="21"/>
    <x v="3"/>
    <n v="3181.16"/>
    <n v="4470917.38"/>
    <n v="665330.52"/>
    <n v="7037.07"/>
    <n v="310787.03000000003"/>
    <n v="5457253.1600000001"/>
    <n v="32538679.300000001"/>
    <n v="-9042782.9100000001"/>
    <n v="23495896.390000001"/>
    <n v="1348123.37"/>
    <n v="0"/>
    <n v="0"/>
    <n v="1348123.37"/>
    <n v="-3681467.96"/>
    <n v="-62175.92"/>
    <n v="-21283.58"/>
    <n v="-1263502.54"/>
    <n v="-5028430"/>
    <n v="-7777339.29"/>
    <n v="-5782746.0099999998"/>
    <n v="-181201.25"/>
    <n v="-1267867.23"/>
    <n v="0"/>
    <n v="-168090"/>
    <n v="-15177243.779999999"/>
    <n v="-10095599.140000001"/>
    <n v="3.2464225277877144E-2"/>
  </r>
  <r>
    <x v="21"/>
    <x v="4"/>
    <n v="0"/>
    <n v="4219948.04"/>
    <n v="791702.83"/>
    <n v="34.799999999999997"/>
    <n v="373627.58"/>
    <n v="5385313.25"/>
    <n v="34708505.75"/>
    <n v="-10233077.48"/>
    <n v="24475428.27"/>
    <n v="1261921.33"/>
    <n v="0"/>
    <n v="2046007"/>
    <n v="3307928.33"/>
    <n v="-3880987.95"/>
    <n v="-66843.039999999994"/>
    <n v="-11165.1"/>
    <n v="-1268405.8500000001"/>
    <n v="-5227401.9400000004"/>
    <n v="-7222136.75"/>
    <n v="-5782746.0099999998"/>
    <n v="-194753.81"/>
    <n v="-1370370.18"/>
    <n v="0"/>
    <n v="-2151177.96"/>
    <n v="-16721184.710000001"/>
    <n v="-11220083.199999999"/>
    <n v="3.3531147898549912E-2"/>
  </r>
  <r>
    <x v="21"/>
    <x v="5"/>
    <n v="0"/>
    <n v="4643837"/>
    <n v="910353.16"/>
    <n v="6275.07"/>
    <n v="230529.13"/>
    <n v="5790994.3600000003"/>
    <n v="36404919.299999997"/>
    <n v="-11526560.73"/>
    <n v="24878358.57"/>
    <n v="1609777.17"/>
    <n v="0"/>
    <n v="2373236.96"/>
    <n v="3983014.13"/>
    <n v="-2748893.37"/>
    <n v="-167828.47"/>
    <n v="-26983.9"/>
    <n v="-2911171.37"/>
    <n v="-5854877.1100000003"/>
    <n v="-6654185.0800000001"/>
    <n v="-5782746.0099999998"/>
    <n v="-332031.62"/>
    <n v="-1338473.67"/>
    <n v="0"/>
    <n v="-2707276.96"/>
    <n v="-16814713.34"/>
    <n v="-11982776.609999999"/>
    <n v="3.1225423959179637E-2"/>
  </r>
  <r>
    <x v="21"/>
    <x v="6"/>
    <n v="200"/>
    <n v="4467229.43"/>
    <n v="875319.43"/>
    <n v="2390.6"/>
    <n v="521994.59"/>
    <n v="5867134.0499999998"/>
    <n v="39373850.130000003"/>
    <n v="-12894726.08"/>
    <n v="26479124.050000001"/>
    <n v="1905343.58"/>
    <n v="0"/>
    <n v="2656954.0099999998"/>
    <n v="4562297.59"/>
    <n v="-4572937.96"/>
    <n v="-147358.14000000001"/>
    <n v="-34562.89"/>
    <n v="-919790.68"/>
    <n v="-5674649.6699999999"/>
    <n v="-7993394.9400000004"/>
    <n v="-5782746.0099999998"/>
    <n v="-391530.74"/>
    <n v="-1298112.31"/>
    <n v="0"/>
    <n v="-3071751.31"/>
    <n v="-18537535.309999999"/>
    <n v="-12696370.710000001"/>
    <n v="3.3627636826954264E-2"/>
  </r>
  <r>
    <x v="21"/>
    <x v="7"/>
    <n v="1899.36"/>
    <n v="4513478.18"/>
    <n v="1050912.3400000001"/>
    <n v="3876.54"/>
    <n v="475326.45"/>
    <n v="6045492.8700000001"/>
    <n v="41720837.289999999"/>
    <n v="-14313206.82"/>
    <n v="27407630.469999999"/>
    <n v="2224697.98"/>
    <n v="0"/>
    <n v="2838244.24"/>
    <n v="5062942.22"/>
    <n v="-4286053.9000000004"/>
    <n v="-186792.42"/>
    <n v="-131259.07999999999"/>
    <n v="-2748720"/>
    <n v="-7352825.4000000004"/>
    <n v="-7314674.9199999999"/>
    <n v="-5782746.0099999998"/>
    <n v="-125612.39"/>
    <n v="-1206541.3"/>
    <n v="0"/>
    <n v="-3394501.68"/>
    <n v="-17824076.300000001"/>
    <n v="-13339163.859999999"/>
    <n v="2.8097019522514918E-2"/>
  </r>
  <r>
    <x v="21"/>
    <x v="8"/>
    <n v="56515.94"/>
    <n v="4646167.6399999997"/>
    <n v="1573398.04"/>
    <n v="0"/>
    <n v="465637.53"/>
    <n v="6741719.1500000004"/>
    <n v="44578540.149999999"/>
    <n v="-15809854.449999999"/>
    <n v="28768685.699999999"/>
    <n v="1316018.98"/>
    <n v="0"/>
    <n v="3326481.21"/>
    <n v="4642500.1900000004"/>
    <n v="-4695335.4000000004"/>
    <n v="-245078.05"/>
    <n v="-33821.32"/>
    <n v="-2325489.12"/>
    <n v="-7299723.8899999997"/>
    <n v="-7528357.2699999996"/>
    <n v="-5782746.0099999998"/>
    <n v="-472783.75"/>
    <n v="-1268147.6000000001"/>
    <n v="0"/>
    <n v="-3549938.55"/>
    <n v="-18601973.18"/>
    <n v="-14251207.970000001"/>
    <n v="4.0933633371869907E-2"/>
  </r>
  <r>
    <x v="22"/>
    <x v="0"/>
    <n v="0"/>
    <n v="14640519.65"/>
    <n v="986900.59"/>
    <n v="556026.96"/>
    <n v="1667752.4"/>
    <n v="17851199.600000001"/>
    <n v="61615517.640000001"/>
    <n v="-4351286.18"/>
    <n v="57264231.460000001"/>
    <n v="3464679.73"/>
    <n v="0"/>
    <n v="5593817"/>
    <n v="9058496.7300000004"/>
    <n v="-10788628.800000001"/>
    <n v="-392500.33"/>
    <n v="0"/>
    <n v="-7586602.4400000004"/>
    <n v="-18767731.57"/>
    <n v="-9258401.9800000004"/>
    <n v="-16141969.359999999"/>
    <n v="-1689384.37"/>
    <n v="-2054049.74"/>
    <n v="-728685.05"/>
    <n v="-4812824"/>
    <n v="-34685314.5"/>
    <n v="-30720881.719999999"/>
    <n v="2.7585790866081684E-2"/>
  </r>
  <r>
    <x v="22"/>
    <x v="1"/>
    <n v="0"/>
    <n v="13452313.859999999"/>
    <n v="885349.25"/>
    <n v="904846.74"/>
    <n v="675538.02"/>
    <n v="15918047.869999999"/>
    <n v="70202819.010000005"/>
    <n v="-6537663.6399999997"/>
    <n v="63665155.369999997"/>
    <n v="1677909.77"/>
    <n v="0"/>
    <n v="4214395"/>
    <n v="5892304.7699999996"/>
    <n v="-10676406.800000001"/>
    <n v="-474829.22"/>
    <n v="0"/>
    <n v="-6351935.7800000003"/>
    <n v="-17503171.800000001"/>
    <n v="-12299654.550000001"/>
    <n v="-16141969.359999999"/>
    <n v="-1993073.5"/>
    <n v="-2187205.2999999998"/>
    <n v="-763168.05"/>
    <n v="-3813295"/>
    <n v="-37198365.759999998"/>
    <n v="-30773970.449999999"/>
    <n v="3.1154518527506267E-2"/>
  </r>
  <r>
    <x v="22"/>
    <x v="2"/>
    <n v="0"/>
    <n v="13036562.949999999"/>
    <n v="1294965.57"/>
    <n v="1552093.14"/>
    <n v="667388.31000000006"/>
    <n v="16551009.970000001"/>
    <n v="80078421.519999996"/>
    <n v="-8957245.9399999995"/>
    <n v="71121175.579999998"/>
    <n v="3229982.71"/>
    <n v="0"/>
    <n v="4780881"/>
    <n v="8010863.71"/>
    <n v="-10127007.609999999"/>
    <n v="-371055.58"/>
    <n v="0"/>
    <n v="-4773066.38"/>
    <n v="-15271129.57"/>
    <n v="-20334623.890000001"/>
    <n v="-16141969.359999999"/>
    <n v="-4297377.53"/>
    <n v="-2857016.35"/>
    <n v="-902826.05"/>
    <n v="-4287305"/>
    <n v="-48821118.18"/>
    <n v="-31590801.510000002"/>
    <n v="2.8091107184730971E-2"/>
  </r>
  <r>
    <x v="22"/>
    <x v="3"/>
    <n v="0"/>
    <n v="12540024.779999999"/>
    <n v="1203168.02"/>
    <n v="2591285.39"/>
    <n v="594353.82999999996"/>
    <n v="16928832.02"/>
    <n v="104497604.15000001"/>
    <n v="-11533503.369999999"/>
    <n v="92964100.780000001"/>
    <n v="1314344.3"/>
    <n v="0"/>
    <n v="5447433"/>
    <n v="6761777.2999999998"/>
    <n v="-11358175.119999999"/>
    <n v="-323774.63"/>
    <n v="0"/>
    <n v="-25435593.93"/>
    <n v="-37117543.68"/>
    <n v="-20197502.129999999"/>
    <n v="-16141969.359999999"/>
    <n v="-2146328.88"/>
    <n v="-2583315.11"/>
    <n v="-922997.05"/>
    <n v="-4688187"/>
    <n v="-46680299.530000001"/>
    <n v="-32856866.890000001"/>
    <n v="2.4267750099616167E-2"/>
  </r>
  <r>
    <x v="22"/>
    <x v="4"/>
    <n v="0"/>
    <n v="14424676.26"/>
    <n v="1107038.6200000001"/>
    <n v="2602450.1800000002"/>
    <n v="839990.44"/>
    <n v="18974155.5"/>
    <n v="114999981.5"/>
    <n v="-14634679.060000001"/>
    <n v="100365302.44"/>
    <n v="795639.41"/>
    <n v="0"/>
    <n v="5803055"/>
    <n v="6598694.4100000001"/>
    <n v="-9977879.4600000009"/>
    <n v="-357206.24"/>
    <n v="0"/>
    <n v="-11618050.83"/>
    <n v="-21953136.530000001"/>
    <n v="-48888640.289999999"/>
    <n v="-12999999.359999999"/>
    <n v="-2913638.5"/>
    <n v="-2404209.37"/>
    <n v="-940114.05"/>
    <n v="-4437544"/>
    <n v="-72584145.569999993"/>
    <n v="-31400870.25"/>
    <n v="5.5125804651789019E-2"/>
  </r>
  <r>
    <x v="22"/>
    <x v="5"/>
    <n v="0"/>
    <n v="13243378.49"/>
    <n v="941976.37"/>
    <n v="2045515.98"/>
    <n v="777837.34"/>
    <n v="17008708.18"/>
    <n v="121266781.45"/>
    <n v="-18565665.32"/>
    <n v="102701116.13"/>
    <n v="2388818.91"/>
    <n v="0"/>
    <n v="5835596"/>
    <n v="8224414.9100000001"/>
    <n v="-6950060.4100000001"/>
    <n v="-374200.55"/>
    <n v="0"/>
    <n v="-8486922.4900000002"/>
    <n v="-15811183.449999999"/>
    <n v="-58165702.420000002"/>
    <n v="-12999999.359999999"/>
    <n v="-4414783.62"/>
    <n v="-2654276.15"/>
    <n v="-1078957.05"/>
    <n v="-3829954"/>
    <n v="-83143672.599999994"/>
    <n v="-28979383.170000002"/>
    <n v="6.3398518457877806E-2"/>
  </r>
  <r>
    <x v="22"/>
    <x v="6"/>
    <n v="0"/>
    <n v="11478286.699999999"/>
    <n v="631775.63"/>
    <n v="2035082.15"/>
    <n v="581118.41"/>
    <n v="14726262.890000001"/>
    <n v="127845322.43000001"/>
    <n v="-22353159.449999999"/>
    <n v="105492162.98"/>
    <n v="2833730.09"/>
    <n v="0"/>
    <n v="6839340"/>
    <n v="9673070.0899999999"/>
    <n v="-10434086.609999999"/>
    <n v="-395943.99"/>
    <n v="0"/>
    <n v="-9457695.1600000001"/>
    <n v="-20287725.760000002"/>
    <n v="-55652717.189999998"/>
    <n v="-7399999.3600000003"/>
    <n v="-2551664.27"/>
    <n v="-3522796.9"/>
    <n v="-1087738.05"/>
    <n v="-5559591"/>
    <n v="-75774506.769999996"/>
    <n v="-33829263.426795997"/>
    <n v="-8.0503718877587942E-3"/>
  </r>
  <r>
    <x v="22"/>
    <x v="7"/>
    <n v="0"/>
    <n v="12392609.43"/>
    <n v="1866900.52"/>
    <n v="65925.19"/>
    <n v="606248.53"/>
    <n v="14931683.67"/>
    <n v="133693304.8"/>
    <n v="-26271564.07"/>
    <n v="107421740.73"/>
    <n v="3391003.25"/>
    <n v="0"/>
    <n v="7913176"/>
    <n v="11304179.25"/>
    <n v="-10332054.779999999"/>
    <n v="-413548.49"/>
    <n v="0"/>
    <n v="-10517687.23"/>
    <n v="-21263290.5"/>
    <n v="-46694432.329999998"/>
    <n v="-7399999.3600000003"/>
    <n v="-1163464.5"/>
    <n v="-3635842.02"/>
    <n v="-865118.05"/>
    <n v="-9200946"/>
    <n v="-68959802.260000005"/>
    <n v="-43434510.889990002"/>
    <n v="-0.11995996539901124"/>
  </r>
  <r>
    <x v="22"/>
    <x v="8"/>
    <n v="0"/>
    <n v="11348743.449999999"/>
    <n v="1520502.75"/>
    <n v="2716264.64"/>
    <n v="934522.55"/>
    <n v="16520033.390000001"/>
    <n v="138870923.52000001"/>
    <n v="-30530259.66"/>
    <n v="108340663.86"/>
    <n v="2688055.84"/>
    <n v="0"/>
    <n v="9009945"/>
    <n v="11698000.84"/>
    <n v="-8105034.0700000003"/>
    <n v="-576478.91"/>
    <n v="0"/>
    <n v="-8895306.2400000002"/>
    <n v="-17576819.219999999"/>
    <n v="-52437889.979999997"/>
    <n v="-7399999.3600000003"/>
    <n v="-2294756.6800000002"/>
    <n v="-2308292.58"/>
    <n v="-882436.05"/>
    <n v="-9623416"/>
    <n v="-74946790.650000006"/>
    <n v="-44035088.219999999"/>
    <n v="7.8372639225397125E-2"/>
  </r>
  <r>
    <x v="23"/>
    <x v="0"/>
    <n v="3107392.69"/>
    <n v="1986735.97"/>
    <n v="73833.289999999994"/>
    <n v="0"/>
    <n v="22294.21"/>
    <n v="5190256.16"/>
    <n v="2023109.15"/>
    <n v="-569918.74"/>
    <n v="1453190.41"/>
    <n v="274140.42"/>
    <n v="0"/>
    <n v="24200"/>
    <n v="298340.42"/>
    <n v="-1867672.69"/>
    <n v="-25911.54"/>
    <n v="-443743.47"/>
    <n v="0"/>
    <n v="-2337327.7000000002"/>
    <n v="-1250000"/>
    <n v="0"/>
    <n v="-193321.47"/>
    <n v="-64191.18"/>
    <n v="0"/>
    <m/>
    <n v="-1507512.65"/>
    <n v="-3096946.64"/>
    <n v="4.9601023701658906E-2"/>
  </r>
  <r>
    <x v="23"/>
    <x v="1"/>
    <n v="3235176.33"/>
    <n v="2197153.42"/>
    <n v="82586.47"/>
    <n v="0"/>
    <n v="22396.32"/>
    <n v="5537312.54"/>
    <n v="2107467.59"/>
    <n v="-700990.86"/>
    <n v="1406476.73"/>
    <n v="355696.98"/>
    <n v="0"/>
    <n v="16000"/>
    <n v="371696.98"/>
    <n v="-2097836.4500000002"/>
    <n v="-34058.959999999999"/>
    <n v="-454566.71"/>
    <n v="0"/>
    <n v="-2586462.12"/>
    <n v="-1250000"/>
    <n v="0"/>
    <n v="-232278.66"/>
    <n v="-69593.179999999993"/>
    <n v="0"/>
    <m/>
    <n v="-1551871.84"/>
    <n v="-3177152.29"/>
    <n v="4.748780996667476E-2"/>
  </r>
  <r>
    <x v="23"/>
    <x v="2"/>
    <n v="3087740.9"/>
    <n v="1738703.67"/>
    <n v="96722.83"/>
    <n v="0"/>
    <n v="40225.75"/>
    <n v="4963393.1500000004"/>
    <n v="2264265.84"/>
    <n v="-837797.04"/>
    <n v="1426468.8"/>
    <n v="446457.07"/>
    <n v="0"/>
    <n v="16000"/>
    <n v="462457.07"/>
    <n v="-2083783.3"/>
    <n v="-38175.72"/>
    <n v="0"/>
    <n v="0"/>
    <n v="-2121959.02"/>
    <n v="-1250000"/>
    <n v="0"/>
    <n v="-156769.37"/>
    <n v="-74368.179999999993"/>
    <n v="0"/>
    <m/>
    <n v="-1481137.55"/>
    <n v="-3249222.45"/>
    <n v="6.1672992000000003E-2"/>
  </r>
  <r>
    <x v="23"/>
    <x v="3"/>
    <n v="3003439.72"/>
    <n v="1708149.41"/>
    <n v="113254.61"/>
    <n v="0"/>
    <n v="79883.88"/>
    <n v="4904727.62"/>
    <n v="2493229.9"/>
    <n v="-939165.47"/>
    <n v="1554064.43"/>
    <n v="343542.5"/>
    <n v="0"/>
    <n v="8000"/>
    <n v="351542.5"/>
    <n v="-2023119.25"/>
    <n v="-38688.92"/>
    <n v="0"/>
    <n v="0"/>
    <n v="-2061808.17"/>
    <n v="-1250000"/>
    <n v="0"/>
    <n v="-68229.42"/>
    <n v="-82140.179999999993"/>
    <n v="0"/>
    <m/>
    <n v="-1400369.6"/>
    <n v="-3348156.78"/>
    <n v="7.6864959999999996E-2"/>
  </r>
  <r>
    <x v="23"/>
    <x v="4"/>
    <n v="2977023.68"/>
    <n v="2313259.2999999998"/>
    <n v="106604.49"/>
    <n v="0"/>
    <n v="80812.960000000006"/>
    <n v="5477700.4299999997"/>
    <n v="2687967.74"/>
    <n v="-1052005.92"/>
    <n v="1635961.82"/>
    <n v="290106.65999999997"/>
    <n v="0"/>
    <n v="2000"/>
    <n v="292106.65999999997"/>
    <n v="-2647862.23"/>
    <n v="-30681.4"/>
    <n v="0"/>
    <n v="0"/>
    <n v="-2678543.63"/>
    <n v="-1000000"/>
    <n v="0"/>
    <n v="-54690.97"/>
    <n v="-80040.179999999993"/>
    <n v="0"/>
    <m/>
    <n v="-1134731.1499999999"/>
    <n v="-3592494.13"/>
    <n v="8.8405559999999994E-2"/>
  </r>
  <r>
    <x v="23"/>
    <x v="5"/>
    <n v="3752403.96"/>
    <n v="1554624.33"/>
    <n v="116190.41"/>
    <n v="0"/>
    <n v="70397.13"/>
    <n v="5493615.8300000001"/>
    <n v="2878100.63"/>
    <n v="-1173221.57"/>
    <n v="1704879.06"/>
    <n v="403916.41"/>
    <n v="0"/>
    <n v="0"/>
    <n v="403916.41"/>
    <n v="-2722474.69"/>
    <n v="-38639.33"/>
    <n v="0"/>
    <n v="0"/>
    <n v="-2761114.02"/>
    <n v="-800000"/>
    <n v="0"/>
    <n v="-239654.14"/>
    <n v="-70904"/>
    <n v="0"/>
    <n v="-3000"/>
    <n v="-1113558.1399999999"/>
    <n v="-3727739.14"/>
    <n v="7.4104075000000005E-2"/>
  </r>
  <r>
    <x v="23"/>
    <x v="6"/>
    <n v="3436419.02"/>
    <n v="1475868.13"/>
    <n v="124570.66"/>
    <n v="0"/>
    <n v="74305.289999999994"/>
    <n v="5111163.0999999996"/>
    <n v="3299265.54"/>
    <n v="-1307603.19"/>
    <n v="1991662.35"/>
    <n v="175030.47"/>
    <n v="0"/>
    <n v="0"/>
    <n v="175030.47"/>
    <n v="-2094736.66"/>
    <n v="-42457.77"/>
    <n v="0"/>
    <n v="0"/>
    <n v="-2137194.4300000002"/>
    <n v="-932877.89"/>
    <n v="0"/>
    <n v="-230810.25"/>
    <n v="-49620"/>
    <n v="0"/>
    <n v="-9900"/>
    <n v="-1223208.1399999999"/>
    <n v="-3917453.35"/>
    <n v="3.1243231630240478E-2"/>
  </r>
  <r>
    <x v="23"/>
    <x v="7"/>
    <n v="2932325.61"/>
    <n v="1468147.27"/>
    <n v="148232.67000000001"/>
    <n v="0"/>
    <n v="69807.12"/>
    <n v="4618512.67"/>
    <n v="3658133.49"/>
    <n v="-1460031.03"/>
    <n v="2198102.46"/>
    <n v="227793.84"/>
    <n v="0"/>
    <n v="0"/>
    <n v="227793.84"/>
    <n v="-1845490.18"/>
    <n v="-53363.81"/>
    <n v="0"/>
    <n v="0"/>
    <n v="-1898853.99"/>
    <n v="-885676.5"/>
    <n v="0"/>
    <n v="-306630.82"/>
    <n v="-40155"/>
    <n v="0"/>
    <n v="-21400"/>
    <n v="-1253862.32"/>
    <n v="-3891692.66"/>
    <n v="4.2125279376837937E-2"/>
  </r>
  <r>
    <x v="23"/>
    <x v="8"/>
    <n v="3421146.33"/>
    <n v="1589378.4"/>
    <n v="219825.5"/>
    <n v="0"/>
    <n v="114961.15"/>
    <n v="5345311.38"/>
    <n v="3922897.77"/>
    <n v="-1618703.47"/>
    <n v="2304194.2999999998"/>
    <n v="348775"/>
    <n v="0"/>
    <n v="0"/>
    <n v="348775"/>
    <n v="-2509976.04"/>
    <n v="-28595.49"/>
    <n v="0"/>
    <n v="0"/>
    <n v="-2538571.5299999998"/>
    <n v="-837029.2"/>
    <n v="0"/>
    <n v="-564727.41"/>
    <n v="-73604.11"/>
    <n v="0"/>
    <n v="-62796"/>
    <n v="-1538156.72"/>
    <n v="-3921552.43"/>
    <n v="9.9794344092177439E-2"/>
  </r>
  <r>
    <x v="24"/>
    <x v="0"/>
    <n v="190031.86"/>
    <n v="294077.31"/>
    <n v="0"/>
    <n v="0"/>
    <n v="15422.24"/>
    <n v="499531.41"/>
    <n v="1356273.08"/>
    <n v="-835136"/>
    <n v="521137.08"/>
    <n v="300730.25"/>
    <n v="0"/>
    <n v="20633"/>
    <n v="321363.25"/>
    <n v="-217023.59"/>
    <n v="-67734.2"/>
    <n v="0"/>
    <n v="0"/>
    <n v="-284757.78999999998"/>
    <n v="0"/>
    <n v="0"/>
    <n v="-51215.01"/>
    <n v="0"/>
    <n v="0"/>
    <n v="-66636"/>
    <n v="-117851.01"/>
    <n v="-939422.94"/>
    <e v="#DIV/0!"/>
  </r>
  <r>
    <x v="24"/>
    <x v="1"/>
    <n v="400"/>
    <n v="693424.86"/>
    <n v="0"/>
    <n v="0"/>
    <n v="3102.59"/>
    <n v="696927.45"/>
    <n v="790967.35"/>
    <n v="-178321.73"/>
    <n v="612645.62"/>
    <n v="495953.97"/>
    <n v="0"/>
    <n v="4600.75"/>
    <n v="500554.72"/>
    <n v="-620276.78"/>
    <n v="-14377.22"/>
    <n v="0"/>
    <n v="-14493.24"/>
    <n v="-649147.24"/>
    <n v="0"/>
    <n v="0"/>
    <n v="-24094.97"/>
    <n v="0"/>
    <n v="0"/>
    <n v="-72099.649999999994"/>
    <n v="-96194.62"/>
    <n v="-1064785.93"/>
    <n v="0.19651092509335386"/>
  </r>
  <r>
    <x v="24"/>
    <x v="2"/>
    <n v="400"/>
    <n v="723854.12"/>
    <n v="0"/>
    <n v="0"/>
    <n v="19885.63"/>
    <n v="744139.75"/>
    <n v="845334.06"/>
    <n v="-229644.35"/>
    <n v="615689.71"/>
    <n v="754269.13"/>
    <n v="0"/>
    <n v="4654.75"/>
    <n v="758923.88"/>
    <n v="-645625.09"/>
    <n v="-6.04"/>
    <n v="0"/>
    <n v="-319194.63"/>
    <n v="-964825.76"/>
    <n v="0"/>
    <n v="0"/>
    <n v="-25841.53"/>
    <n v="0"/>
    <n v="0"/>
    <n v="-74525"/>
    <n v="-100366.53"/>
    <n v="-1053561.05"/>
    <n v="5.8112819755144381E-3"/>
  </r>
  <r>
    <x v="24"/>
    <x v="3"/>
    <n v="76970.460000000006"/>
    <n v="846537.86"/>
    <n v="0"/>
    <n v="0"/>
    <n v="15648.95"/>
    <n v="939157.27"/>
    <n v="884271.49"/>
    <n v="-278563.43"/>
    <n v="605708.06000000006"/>
    <n v="542759.41"/>
    <n v="0"/>
    <n v="4654.75"/>
    <n v="547414.16"/>
    <n v="-468193.48"/>
    <n v="-1021.44"/>
    <n v="0"/>
    <n v="-17"/>
    <n v="-469231.92"/>
    <n v="0"/>
    <n v="0"/>
    <n v="-502863.88"/>
    <n v="0"/>
    <n v="0"/>
    <n v="-7180"/>
    <n v="-510043.88"/>
    <n v="-1113003.69"/>
    <n v="207.34529411764706"/>
  </r>
  <r>
    <x v="24"/>
    <x v="4"/>
    <n v="221285.69"/>
    <n v="869398.18"/>
    <n v="0"/>
    <n v="0"/>
    <n v="116443.66"/>
    <n v="1207127.53"/>
    <n v="992245.04"/>
    <n v="-323271.56"/>
    <n v="668973.48"/>
    <n v="568814"/>
    <n v="0"/>
    <n v="48618"/>
    <n v="617432"/>
    <n v="-985481.98"/>
    <n v="6.02"/>
    <n v="0"/>
    <n v="0"/>
    <n v="-985475.96"/>
    <n v="0"/>
    <n v="0"/>
    <n v="-345158.59"/>
    <n v="0"/>
    <n v="0"/>
    <n v="-35025"/>
    <n v="-380183.59"/>
    <n v="-1127873.46"/>
    <e v="#DIV/0!"/>
  </r>
  <r>
    <x v="24"/>
    <x v="5"/>
    <n v="314552.98"/>
    <n v="775199.8"/>
    <n v="0"/>
    <n v="0"/>
    <n v="14939.01"/>
    <n v="1104691.79"/>
    <n v="1092241.3600000001"/>
    <n v="-370234.81"/>
    <n v="722006.55"/>
    <n v="565181.61"/>
    <n v="0"/>
    <n v="109397.56"/>
    <n v="674579.17"/>
    <n v="-877635.43"/>
    <n v="-25305.97"/>
    <n v="0"/>
    <n v="0"/>
    <n v="-902941.4"/>
    <n v="-30000"/>
    <n v="0"/>
    <n v="-379169.53"/>
    <n v="0"/>
    <n v="0"/>
    <n v="-41629"/>
    <n v="-450798.53"/>
    <n v="-1147537.58"/>
    <n v="0.14460900000000002"/>
  </r>
  <r>
    <x v="24"/>
    <x v="6"/>
    <n v="564648.18999999994"/>
    <n v="625363.43999999994"/>
    <n v="0"/>
    <n v="0"/>
    <n v="16347.61"/>
    <n v="1206359.24"/>
    <n v="1234643.19"/>
    <n v="-416672.48"/>
    <n v="817970.71"/>
    <n v="433602.5"/>
    <n v="0"/>
    <n v="83108.56"/>
    <n v="516711.06"/>
    <n v="-915455.94"/>
    <n v="-17396.96"/>
    <n v="0"/>
    <n v="0"/>
    <n v="-932852.9"/>
    <n v="-30000"/>
    <n v="0"/>
    <n v="-348463.63"/>
    <n v="0"/>
    <n v="0"/>
    <n v="-28482"/>
    <n v="-406945.63"/>
    <n v="-1201242.48"/>
    <n v="5.9014000000000004E-2"/>
  </r>
  <r>
    <x v="24"/>
    <x v="7"/>
    <n v="351850.61"/>
    <n v="623020.06000000006"/>
    <n v="0"/>
    <n v="0"/>
    <n v="52145.599999999999"/>
    <n v="1027016.27"/>
    <n v="1418694.51"/>
    <n v="-472038.64"/>
    <n v="946655.87"/>
    <n v="298692.77"/>
    <n v="0"/>
    <n v="56819.56"/>
    <n v="355512.33"/>
    <n v="-1028438.55"/>
    <n v="-3410.03"/>
    <n v="0"/>
    <n v="0"/>
    <n v="-1031848.58"/>
    <n v="-30000"/>
    <n v="0"/>
    <n v="-43829.46"/>
    <n v="0"/>
    <n v="0"/>
    <n v="-42662"/>
    <n v="-116491.46"/>
    <n v="-1180844.43"/>
    <n v="0.12641066666666667"/>
  </r>
  <r>
    <x v="24"/>
    <x v="8"/>
    <n v="330356.46999999997"/>
    <n v="655785.97"/>
    <n v="0"/>
    <n v="0"/>
    <n v="55791.85"/>
    <n v="1041934.29"/>
    <n v="1503284.98"/>
    <n v="-531069.04"/>
    <n v="972215.94"/>
    <n v="339189.47"/>
    <n v="0"/>
    <n v="30530.560000000001"/>
    <n v="369720.03"/>
    <n v="-1159146.99"/>
    <n v="-2431.4899999999998"/>
    <n v="0"/>
    <n v="0"/>
    <n v="-1161578.48"/>
    <n v="0"/>
    <n v="0"/>
    <n v="-36105.08"/>
    <n v="1185.21"/>
    <n v="0"/>
    <n v="-83092"/>
    <n v="-118011.87"/>
    <n v="-1104279.9099999999"/>
    <e v="#DIV/0!"/>
  </r>
  <r>
    <x v="25"/>
    <x v="0"/>
    <n v="1141730.76"/>
    <n v="2709065.51"/>
    <n v="97755.58"/>
    <n v="0"/>
    <n v="29643.59"/>
    <n v="3978195.44"/>
    <n v="7330225.3399999999"/>
    <n v="-2213713.3199999998"/>
    <n v="5116512.0199999996"/>
    <n v="445991.6"/>
    <n v="0"/>
    <n v="0"/>
    <n v="445991.6"/>
    <n v="-3241685.87"/>
    <n v="0"/>
    <n v="0"/>
    <n v="-744428.82"/>
    <n v="-3986114.69"/>
    <n v="-663216.5"/>
    <n v="0"/>
    <n v="-357605.79"/>
    <n v="-449515.41"/>
    <n v="0"/>
    <n v="-1076"/>
    <n v="-1471413.7"/>
    <n v="-4083170.67"/>
    <n v="5.0512795368083205E-3"/>
  </r>
  <r>
    <x v="25"/>
    <x v="1"/>
    <n v="1074608.71"/>
    <n v="3388659.38"/>
    <n v="95423.16"/>
    <n v="0"/>
    <n v="13784.33"/>
    <n v="4572475.58"/>
    <n v="7011993.8700000001"/>
    <n v="-599498.85"/>
    <n v="6412495.0199999996"/>
    <n v="868906.36"/>
    <n v="0"/>
    <n v="87302"/>
    <n v="956208.36"/>
    <n v="-3649364.48"/>
    <n v="0"/>
    <n v="0"/>
    <n v="-1453994.84"/>
    <n v="-5103359.32"/>
    <n v="-641754.76"/>
    <n v="0"/>
    <n v="-1264455.17"/>
    <n v="-465035.43"/>
    <n v="0"/>
    <m/>
    <n v="-2371245.36"/>
    <n v="-4466574.28"/>
    <n v="-2.3680262183993737E-3"/>
  </r>
  <r>
    <x v="25"/>
    <x v="2"/>
    <n v="1322181.67"/>
    <n v="3019221.27"/>
    <n v="124297.12"/>
    <n v="0"/>
    <n v="29871.62"/>
    <n v="4495571.68"/>
    <n v="7939757.8799999999"/>
    <n v="-837645.92"/>
    <n v="7102111.96"/>
    <n v="807651.61"/>
    <n v="0"/>
    <n v="62862"/>
    <n v="870513.61"/>
    <n v="-3109459.38"/>
    <n v="0"/>
    <n v="0"/>
    <n v="-711308.56"/>
    <n v="-3820767.94"/>
    <n v="-2107952.79"/>
    <n v="0"/>
    <n v="-1455559.21"/>
    <n v="-433730.63"/>
    <n v="0"/>
    <m/>
    <n v="-3997242.63"/>
    <n v="-4650186.68"/>
    <n v="-4.2780354506686652E-4"/>
  </r>
  <r>
    <x v="25"/>
    <x v="3"/>
    <n v="2334364.9"/>
    <n v="3943435.35"/>
    <n v="96133.77"/>
    <n v="0"/>
    <n v="26371.3"/>
    <n v="6400305.3200000003"/>
    <n v="8091195.7999999998"/>
    <n v="-1108872.29"/>
    <n v="6982323.5099999998"/>
    <n v="84077.19"/>
    <n v="0"/>
    <n v="278789"/>
    <n v="362866.19"/>
    <n v="-3967808.1"/>
    <n v="-42260.57"/>
    <n v="0"/>
    <n v="-170155.74"/>
    <n v="-4180224.41"/>
    <n v="-3669128.03"/>
    <n v="0"/>
    <n v="-889602.69"/>
    <n v="-374396.21"/>
    <n v="0"/>
    <m/>
    <n v="-4933126.93"/>
    <n v="-4632143.68"/>
    <n v="4.5078491293702942E-2"/>
  </r>
  <r>
    <x v="25"/>
    <x v="4"/>
    <n v="2576139.65"/>
    <n v="3547641"/>
    <n v="94885.11"/>
    <n v="0"/>
    <n v="30136.33"/>
    <n v="6248802.0899999999"/>
    <n v="8263150.2800000003"/>
    <n v="-1385667.75"/>
    <n v="6877482.5300000003"/>
    <n v="25634.38"/>
    <n v="0"/>
    <n v="59505"/>
    <n v="85139.38"/>
    <n v="-3735794.2"/>
    <n v="0"/>
    <n v="0"/>
    <n v="-175920.79"/>
    <n v="-3911714.99"/>
    <n v="-3493207.24"/>
    <n v="0"/>
    <n v="-643824.48"/>
    <n v="-373884.66"/>
    <n v="0"/>
    <m/>
    <n v="-4510916.38"/>
    <n v="-4788792.63"/>
    <n v="4.9632863315483701E-2"/>
  </r>
  <r>
    <x v="25"/>
    <x v="5"/>
    <n v="2663996.8199999998"/>
    <n v="3938207.37"/>
    <n v="77360.11"/>
    <n v="0"/>
    <n v="26758.68"/>
    <n v="6706322.9800000004"/>
    <n v="8452231.1199999992"/>
    <n v="-1665310.73"/>
    <n v="6786920.3899999997"/>
    <n v="45483.26"/>
    <n v="0"/>
    <n v="131455"/>
    <n v="176938.26"/>
    <n v="-3413561.65"/>
    <n v="-197729.81"/>
    <n v="0"/>
    <n v="-181883.98"/>
    <n v="-3793175.44"/>
    <n v="-3311323.26"/>
    <n v="0"/>
    <n v="-1224391.18"/>
    <n v="-368160.44"/>
    <n v="0"/>
    <m/>
    <n v="-4903874.88"/>
    <n v="-4973131.3099999903"/>
    <n v="4.3693783252321441E-2"/>
  </r>
  <r>
    <x v="25"/>
    <x v="6"/>
    <n v="2563822.25"/>
    <n v="3413425.72"/>
    <n v="77919.77"/>
    <n v="0"/>
    <n v="49231.72"/>
    <n v="6104399.46"/>
    <n v="9156691.4399999995"/>
    <n v="-1951278.66"/>
    <n v="7205412.7800000003"/>
    <n v="145808.70000000001"/>
    <n v="0"/>
    <n v="89116"/>
    <n v="234924.7"/>
    <n v="-2987099.59"/>
    <n v="0"/>
    <n v="-499227"/>
    <n v="-188052.42"/>
    <n v="-3674379.01"/>
    <n v="-3123270.84"/>
    <n v="0"/>
    <n v="-1296348.3400000001"/>
    <n v="-457413.17"/>
    <n v="0"/>
    <m/>
    <n v="-4877032.3499999996"/>
    <n v="-4993325.58"/>
    <n v="3.7292144258451537E-2"/>
  </r>
  <r>
    <x v="25"/>
    <x v="7"/>
    <n v="1978933.01"/>
    <n v="3258252.46"/>
    <n v="88200.83"/>
    <n v="0"/>
    <n v="55496.480000000003"/>
    <n v="5380882.7800000003"/>
    <n v="8930964.0500000007"/>
    <n v="-2243156.8199999998"/>
    <n v="6687807.2300000004"/>
    <n v="503499.21"/>
    <n v="0"/>
    <n v="0"/>
    <n v="503499.21"/>
    <n v="-2626763.4"/>
    <n v="0"/>
    <n v="0"/>
    <n v="-137389.99"/>
    <n v="-2764153.39"/>
    <n v="-2985880.85"/>
    <n v="0"/>
    <n v="-1279064.92"/>
    <n v="-418078.18"/>
    <n v="0"/>
    <n v="-29768"/>
    <n v="-4712791.95"/>
    <n v="-5095243.88"/>
    <n v="5.3752939978781986E-2"/>
  </r>
  <r>
    <x v="25"/>
    <x v="8"/>
    <n v="1502941.36"/>
    <n v="3651002.86"/>
    <n v="57844.84"/>
    <n v="0"/>
    <n v="62708.46"/>
    <n v="5274497.5199999996"/>
    <n v="9228247.6400000006"/>
    <n v="-2526378.2200000002"/>
    <n v="6701869.4199999999"/>
    <n v="476204.93"/>
    <n v="0"/>
    <n v="0"/>
    <n v="476204.93"/>
    <n v="-2949452.76"/>
    <n v="0"/>
    <n v="0"/>
    <n v="-123009.77"/>
    <n v="-3072462.53"/>
    <n v="-2862870.63"/>
    <n v="0"/>
    <n v="-1072904.49"/>
    <n v="-350134.69"/>
    <n v="0"/>
    <n v="-154932"/>
    <n v="-4440841.8099999996"/>
    <n v="-4939267.53"/>
    <n v="6.5914207414335818E-2"/>
  </r>
  <r>
    <x v="26"/>
    <x v="0"/>
    <n v="11523938.060000001"/>
    <n v="820537738.00999999"/>
    <n v="7852454.9900000002"/>
    <n v="25418555881.009998"/>
    <n v="23338016.489999998"/>
    <n v="26281808028.560001"/>
    <n v="11205528026.190001"/>
    <n v="-4010873347.8000002"/>
    <n v="7194654678.3900003"/>
    <n v="345168699.75999999"/>
    <n v="0.48"/>
    <n v="589798946.75999999"/>
    <n v="934967647"/>
    <n v="-1156174366.3299999"/>
    <n v="-184115156.91999999"/>
    <n v="-25417646361.540001"/>
    <n v="-239664095.52000001"/>
    <n v="-26997599980.310001"/>
    <n v="-3043948868"/>
    <n v="-52615823.990000002"/>
    <n v="-144350290.97999999"/>
    <n v="-103555065.7"/>
    <n v="-863394399"/>
    <n v="-426903767.07999998"/>
    <n v="-4634768214.75"/>
    <n v="-2779062158.8899999"/>
    <n v="5.2545371890505626E-3"/>
  </r>
  <r>
    <x v="26"/>
    <x v="1"/>
    <n v="16595860.09"/>
    <n v="858404111.50999999"/>
    <n v="7497396.8099999996"/>
    <n v="1108245.06"/>
    <n v="45594693"/>
    <n v="929200306.47000003"/>
    <n v="11907966341.809999"/>
    <n v="-4233507530.0300002"/>
    <n v="7674458811.7799997"/>
    <n v="383299620.81"/>
    <n v="0"/>
    <n v="662560816.11000001"/>
    <n v="1045860436.92"/>
    <n v="-613364999.52999997"/>
    <n v="-184488011.30000001"/>
    <n v="-75613652.349999994"/>
    <n v="-244484451.74000001"/>
    <n v="-1117951114.9200001"/>
    <n v="-3880361278.3899999"/>
    <n v="-29238269.079999998"/>
    <n v="-283498033.91000003"/>
    <n v="-81574083.019999996"/>
    <n v="-906969096.69000006"/>
    <n v="-491790858.50999999"/>
    <n v="-5673431619.6000004"/>
    <n v="-2858136820.6500001"/>
    <n v="3.7538508702020329E-2"/>
  </r>
  <r>
    <x v="26"/>
    <x v="2"/>
    <n v="6472209.8700000001"/>
    <n v="748024734.33000004"/>
    <n v="5849077.75"/>
    <n v="692906"/>
    <n v="34688655.32"/>
    <n v="795727583.26999998"/>
    <n v="12298314059.92"/>
    <n v="-4427251943.7600002"/>
    <n v="7871062116.1599998"/>
    <n v="289831019.57999998"/>
    <n v="0"/>
    <n v="591598397.29999995"/>
    <n v="881429416.88"/>
    <n v="-668637115.48000002"/>
    <n v="-204255429.83000001"/>
    <n v="-167826858.19999999"/>
    <n v="-386662789.12"/>
    <n v="-1427382192.6300001"/>
    <n v="-3534409006.5"/>
    <n v="-11272000"/>
    <n v="-353957987.62"/>
    <n v="-68753200.980000004"/>
    <n v="-839146430.70000005"/>
    <n v="-498928977.60000002"/>
    <n v="-5306467603.3999996"/>
    <n v="-2814369320.2800002"/>
    <n v="4.0865989990902435E-2"/>
  </r>
  <r>
    <x v="26"/>
    <x v="3"/>
    <n v="4127716.63"/>
    <n v="725999459.98000002"/>
    <n v="6347840.2599999998"/>
    <n v="481184"/>
    <n v="29378789.100000001"/>
    <n v="766334989.97000003"/>
    <n v="12649871096.620001"/>
    <n v="-4569178675.5100002"/>
    <n v="8080692421.1099997"/>
    <n v="296250883.06"/>
    <n v="0"/>
    <n v="190018334.90000001"/>
    <n v="486269217.95999998"/>
    <n v="-560257893.91999996"/>
    <n v="-222328262.87"/>
    <n v="-390901017.60000002"/>
    <n v="-339688986.13"/>
    <n v="-1513176160.52"/>
    <n v="-3650746002.0999999"/>
    <n v="-11272000"/>
    <n v="-527002224.13"/>
    <n v="-50240611.530000001"/>
    <n v="-783074167.70000005"/>
    <n v="-32990446.199999999"/>
    <n v="-5055325451.6599998"/>
    <n v="-2764795016.8600001"/>
    <n v="4.0047290333333707E-2"/>
  </r>
  <r>
    <x v="26"/>
    <x v="4"/>
    <n v="4072577.77"/>
    <n v="912061031"/>
    <n v="7387460.5300000003"/>
    <n v="310755"/>
    <n v="98202712.379999995"/>
    <n v="1022034536.6799999"/>
    <n v="13196364899.370001"/>
    <n v="-4855013887.2299995"/>
    <n v="8341351012.1400003"/>
    <n v="306934337.68000001"/>
    <n v="0"/>
    <n v="346649032.12"/>
    <n v="653583369.79999995"/>
    <n v="-867555067.54999995"/>
    <n v="-246076834.62"/>
    <n v="-302781726.11000001"/>
    <n v="-200462975.25999999"/>
    <n v="-1616876603.54"/>
    <n v="-4118421040.75"/>
    <n v="-11272000"/>
    <n v="-391820146.94999999"/>
    <n v="-87379482.299999997"/>
    <n v="-947852019.44000006"/>
    <n v="-158236999.77000001"/>
    <n v="-5714981689.21"/>
    <n v="-2685110625.8699999"/>
    <n v="4.1295159343638033E-2"/>
  </r>
  <r>
    <x v="26"/>
    <x v="5"/>
    <n v="5748781.5599999996"/>
    <n v="814826650.25999999"/>
    <n v="7310642.25"/>
    <n v="108344498.59"/>
    <n v="40421214.689999998"/>
    <n v="976651787.35000002"/>
    <n v="13809754769.950001"/>
    <n v="-5078286753.6700001"/>
    <n v="8731468016.2800007"/>
    <n v="266456473.18000001"/>
    <n v="0"/>
    <n v="990549595.95000005"/>
    <n v="1257006069.1300001"/>
    <n v="-943401152.00999999"/>
    <n v="-88666843.909999996"/>
    <n v="-135284822.80000001"/>
    <n v="-295987529.94999999"/>
    <n v="-1463340348.6700001"/>
    <n v="-4499993429.8900003"/>
    <n v="0"/>
    <n v="-454474787.64999998"/>
    <n v="-95202339.540000007"/>
    <n v="-1000612405.27"/>
    <n v="-667841085.36000001"/>
    <n v="-6718124047.71"/>
    <n v="-2783661476.3773999"/>
    <n v="3.8575636650872283E-2"/>
  </r>
  <r>
    <x v="26"/>
    <x v="6"/>
    <n v="0.04"/>
    <n v="751228999.33000004"/>
    <n v="6017253.7400000002"/>
    <n v="0"/>
    <n v="92741289.25"/>
    <n v="849987542.36000001"/>
    <n v="14541862886.780001"/>
    <n v="-5373630392.0799999"/>
    <n v="9168232494.7000008"/>
    <n v="199410629.5"/>
    <n v="0"/>
    <n v="937111293.86000001"/>
    <n v="1136521923.3599999"/>
    <n v="-849966576.15999997"/>
    <n v="-98462671.219999999"/>
    <n v="-70245699.439999998"/>
    <n v="-309676634.82999998"/>
    <n v="-1328351581.6500001"/>
    <n v="-4716410055.1599998"/>
    <n v="0"/>
    <n v="-384702716.41000003"/>
    <n v="-93810610.409999996"/>
    <n v="-1003182685.84"/>
    <n v="-735678211.52999997"/>
    <n v="-6933784279.3500004"/>
    <n v="-2892606099.4200001"/>
    <n v="3.6171532642245458E-2"/>
  </r>
  <r>
    <x v="26"/>
    <x v="7"/>
    <n v="0.04"/>
    <n v="780663270.87"/>
    <n v="6390096.3099999996"/>
    <n v="0"/>
    <n v="95873641.409999996"/>
    <n v="882927008.63"/>
    <n v="15361625333.690001"/>
    <n v="-5693696641.1599998"/>
    <n v="9667928692.5300007"/>
    <n v="241642020.31999999"/>
    <n v="0"/>
    <n v="954943302.03999996"/>
    <n v="1196585322.3599999"/>
    <n v="-971408484.25"/>
    <n v="-95645206.310000002"/>
    <n v="-415537865.11000001"/>
    <n v="-274577030.99000001"/>
    <n v="-1757168586.6600001"/>
    <n v="-4684331103.8800001"/>
    <n v="0"/>
    <n v="-646323920.77999997"/>
    <n v="-97880157.280000001"/>
    <n v="-773441319.62"/>
    <n v="-779196190.88"/>
    <n v="-6981172692.4399996"/>
    <n v="-3009099744.4200001"/>
    <n v="3.7363355596232113E-2"/>
  </r>
  <r>
    <x v="26"/>
    <x v="8"/>
    <n v="0.04"/>
    <n v="860735442.39999998"/>
    <n v="13019854.57"/>
    <n v="0"/>
    <n v="53245817.229999997"/>
    <n v="927001114.24000001"/>
    <n v="16439102839.4"/>
    <n v="-6019404124.1899996"/>
    <n v="10419698715.209999"/>
    <n v="155573347.56"/>
    <n v="0"/>
    <n v="1078845213.97"/>
    <n v="1234418561.53"/>
    <n v="-1024721265.39"/>
    <n v="-103332614.91"/>
    <n v="-211934323.34999999"/>
    <n v="-345470102.94999999"/>
    <n v="-1685458306.5999999"/>
    <n v="-5409648243.3400002"/>
    <n v="0"/>
    <n v="-583088636.33000004"/>
    <n v="-86139541.370000005"/>
    <n v="-857577343.41999996"/>
    <n v="-870458344.48000002"/>
    <n v="-7806912108.9399996"/>
    <n v="-3088747975.4400001"/>
    <n v="4.0671982634710328E-2"/>
  </r>
  <r>
    <x v="27"/>
    <x v="0"/>
    <n v="5557416.0599999996"/>
    <n v="154907003.43000001"/>
    <n v="12398682.550000001"/>
    <n v="5784515.4000000004"/>
    <n v="2183756.91"/>
    <n v="180831374.34999999"/>
    <n v="955318229.76999998"/>
    <n v="-158393111.43000001"/>
    <n v="796925118.34000003"/>
    <n v="14225142.460000001"/>
    <n v="0"/>
    <n v="458814.83"/>
    <n v="14683957.289999999"/>
    <n v="-128375468.34"/>
    <n v="-1571468.42"/>
    <n v="-2377170.33"/>
    <n v="-41000000"/>
    <n v="-173324107.09"/>
    <n v="0"/>
    <n v="-447185000"/>
    <n v="-40106544.369999997"/>
    <n v="-18313603.760000002"/>
    <n v="-10707093.43"/>
    <m/>
    <n v="-516312241.56"/>
    <n v="-302804101.32999998"/>
    <n v="3.2241568809434046E-2"/>
  </r>
  <r>
    <x v="27"/>
    <x v="1"/>
    <n v="6367249.04"/>
    <n v="179572781.58000001"/>
    <n v="12765787.640000001"/>
    <n v="8055006.1299999999"/>
    <n v="3804105.86"/>
    <n v="210564930.25"/>
    <n v="966315194.13999999"/>
    <n v="-111802887.34"/>
    <n v="854512306.79999995"/>
    <n v="4302813.1399999997"/>
    <n v="0"/>
    <n v="438721.11"/>
    <n v="4741534.25"/>
    <n v="-147061565.24000001"/>
    <n v="-3144608.1"/>
    <n v="-4713425.87"/>
    <n v="-22000000"/>
    <n v="-176919599.21000001"/>
    <n v="0"/>
    <n v="-507185000"/>
    <n v="-34948256.770000003"/>
    <n v="-18463713.120000001"/>
    <n v="-12500900"/>
    <m/>
    <n v="-573097869.88999999"/>
    <n v="-319801302.19999999"/>
    <n v="3.1722776579461133E-2"/>
  </r>
  <r>
    <x v="27"/>
    <x v="2"/>
    <n v="4645"/>
    <n v="159230198.81999999"/>
    <n v="11495660.550000001"/>
    <n v="0"/>
    <n v="3352214.07"/>
    <n v="174082718.44"/>
    <n v="1080357431.3699999"/>
    <n v="-148770466.84"/>
    <n v="931586964.52999997"/>
    <n v="6561886.5899999999"/>
    <n v="0"/>
    <n v="212871.11"/>
    <n v="6774757.7000000002"/>
    <n v="-121698033.09"/>
    <n v="-4739016.18"/>
    <n v="-2924425.28"/>
    <n v="-12260535.9"/>
    <n v="-141622010.44999999"/>
    <n v="0"/>
    <n v="-567185000"/>
    <n v="-22401883.91"/>
    <n v="-32240819.32"/>
    <n v="-13333800"/>
    <m/>
    <n v="-635161503.23000002"/>
    <n v="-335660926.99000001"/>
    <n v="3.0876947556781952E-2"/>
  </r>
  <r>
    <x v="27"/>
    <x v="3"/>
    <n v="0"/>
    <n v="144634845.96000001"/>
    <n v="14730534.289999999"/>
    <n v="5207274.7"/>
    <n v="5941677.2400000002"/>
    <n v="170514332.19"/>
    <n v="1244860353.8299999"/>
    <n v="-194589505.96000001"/>
    <n v="1050270847.87"/>
    <n v="5420201.1600000001"/>
    <n v="0"/>
    <n v="315501"/>
    <n v="5735702.1600000001"/>
    <n v="-137933811.56999999"/>
    <n v="-55011.3"/>
    <n v="0"/>
    <n v="-74673178.739999995"/>
    <n v="-212662001.61000001"/>
    <n v="0"/>
    <n v="-597185000"/>
    <n v="-16251588.630000001"/>
    <n v="-27135773.640000001"/>
    <n v="-12366800"/>
    <m/>
    <n v="-652939162.26999998"/>
    <n v="-360919718.33999997"/>
    <n v="3.0026887412212318E-2"/>
  </r>
  <r>
    <x v="27"/>
    <x v="4"/>
    <n v="0"/>
    <n v="144695962.91999999"/>
    <n v="15113947.1"/>
    <n v="2400766.88"/>
    <n v="6080618.0499999998"/>
    <n v="168291294.94999999"/>
    <n v="1327472829.51"/>
    <n v="-228143967.80000001"/>
    <n v="1099328861.71"/>
    <n v="16279570.57"/>
    <n v="0"/>
    <n v="458092"/>
    <n v="16737662.57"/>
    <n v="-119941389.91"/>
    <n v="-1510509.26"/>
    <n v="0"/>
    <n v="-26323007.07"/>
    <n v="-147774906.24000001"/>
    <n v="0"/>
    <n v="-697185000"/>
    <n v="-17383920.870000001"/>
    <n v="-27289402.850000001"/>
    <n v="-14404200"/>
    <m/>
    <n v="-756262523.72000003"/>
    <n v="-380320389.26999998"/>
    <n v="3.1142731745634998E-2"/>
  </r>
  <r>
    <x v="27"/>
    <x v="5"/>
    <n v="0"/>
    <n v="150603986.25"/>
    <n v="20340818.09"/>
    <n v="7901755.1500000004"/>
    <n v="4044430.71"/>
    <n v="182890990.19999999"/>
    <n v="1439528936.1900001"/>
    <n v="-272886254.88999999"/>
    <n v="1166642681.3"/>
    <n v="22975565.550000001"/>
    <n v="0"/>
    <n v="858037"/>
    <n v="23833602.550000001"/>
    <n v="-146158638.40000001"/>
    <n v="-319013.71999999997"/>
    <n v="0"/>
    <n v="-79718847.849999994"/>
    <n v="-226196499.97"/>
    <n v="0"/>
    <n v="-697185000"/>
    <n v="-24683412.920000002"/>
    <n v="-17422513.920000002"/>
    <n v="-15570199.560000001"/>
    <m/>
    <n v="-754861126.39999998"/>
    <n v="-392309647.68000001"/>
    <n v="2.9498823623312548E-2"/>
  </r>
  <r>
    <x v="27"/>
    <x v="6"/>
    <n v="0"/>
    <n v="140253681.31"/>
    <n v="23474938.190000001"/>
    <n v="3430673.14"/>
    <n v="3461638.16"/>
    <n v="170620930.80000001"/>
    <n v="1543592977.75"/>
    <n v="-322198644.23000002"/>
    <n v="1221394333.52"/>
    <n v="19877101.960000001"/>
    <n v="0"/>
    <n v="1764000"/>
    <n v="21641101.960000001"/>
    <n v="-154491389.75"/>
    <n v="-2090679.7"/>
    <n v="0"/>
    <n v="-13597993.66"/>
    <n v="-170180063.11000001"/>
    <n v="0"/>
    <n v="-777185000"/>
    <n v="-20679048.73"/>
    <n v="-19124664.640000001"/>
    <n v="-14376199.560000001"/>
    <m/>
    <n v="-831364912.92999995"/>
    <n v="-412111390.24000001"/>
    <n v="2.9620448792897228E-2"/>
  </r>
  <r>
    <x v="27"/>
    <x v="7"/>
    <n v="0"/>
    <n v="146707803.28"/>
    <n v="30392690.050000001"/>
    <n v="3572831.43"/>
    <n v="4671295.26"/>
    <n v="185344620.02000001"/>
    <n v="1649690238.74"/>
    <n v="-374411475.13999999"/>
    <n v="1275278763.5999999"/>
    <n v="37455586.93"/>
    <n v="0"/>
    <n v="1569099"/>
    <n v="39024685.93"/>
    <n v="-143735016.69"/>
    <n v="-747292.1"/>
    <n v="0"/>
    <n v="-62411963.869999997"/>
    <n v="-206894272.66"/>
    <n v="0"/>
    <n v="-807185000"/>
    <n v="-16866922.579999998"/>
    <n v="-19858153.379999999"/>
    <n v="-11526499.560000001"/>
    <m/>
    <n v="-855436575.51999998"/>
    <n v="-437317221.37"/>
    <n v="3.134733526286225E-2"/>
  </r>
  <r>
    <x v="27"/>
    <x v="8"/>
    <n v="0"/>
    <n v="160961076.91"/>
    <n v="46257458.939999998"/>
    <n v="4202481.97"/>
    <n v="6497445.79"/>
    <n v="217918463.61000001"/>
    <n v="1741409994.3399999"/>
    <n v="-429288555.45999998"/>
    <n v="1312121438.8800001"/>
    <n v="44758762.57"/>
    <n v="0"/>
    <n v="1581582.69"/>
    <n v="46340345.259999998"/>
    <n v="-165362861.81"/>
    <n v="-2050913.61"/>
    <n v="0"/>
    <n v="-65310299.640000001"/>
    <n v="-232724075.06"/>
    <n v="0"/>
    <n v="-837185000"/>
    <n v="-10150843.15"/>
    <n v="-18330166.57"/>
    <n v="-11875099.560000001"/>
    <m/>
    <n v="-877541109.27999997"/>
    <n v="-466115063.41000003"/>
    <n v="3.4123224090235556E-2"/>
  </r>
  <r>
    <x v="28"/>
    <x v="0"/>
    <n v="0"/>
    <n v="8317532.8200000003"/>
    <n v="451746.16"/>
    <n v="191273.19"/>
    <n v="400146.41"/>
    <n v="9360698.5800000001"/>
    <n v="53869225.289999999"/>
    <n v="-3926480.21"/>
    <n v="49942745.079999998"/>
    <n v="1698748.25"/>
    <n v="0"/>
    <n v="569225.64"/>
    <n v="2267973.89"/>
    <n v="-5572569.7000000002"/>
    <n v="-553677.19999999995"/>
    <n v="-1852080.38"/>
    <n v="-4056148.82"/>
    <n v="-12034476.1"/>
    <n v="-30819711.120000001"/>
    <n v="0"/>
    <n v="-1127850.05"/>
    <n v="-296759.67999999999"/>
    <n v="-163498"/>
    <m/>
    <n v="-32407818.850000001"/>
    <n v="-17129122.600000001"/>
    <n v="2.9346314838490241E-2"/>
  </r>
  <r>
    <x v="28"/>
    <x v="1"/>
    <n v="0"/>
    <n v="8827755.2799999993"/>
    <n v="466228.06"/>
    <n v="469076.11"/>
    <n v="378063.75"/>
    <n v="10141123.199999999"/>
    <n v="58685691.189999998"/>
    <n v="-6358478.8099999996"/>
    <n v="52327212.380000003"/>
    <n v="3558231.76"/>
    <n v="0"/>
    <n v="58823"/>
    <n v="3617054.76"/>
    <n v="-5454791.2999999998"/>
    <n v="0"/>
    <n v="-2802282.41"/>
    <n v="-4388089.8099999996"/>
    <n v="-12645163.52"/>
    <n v="-31210188.140000001"/>
    <n v="0"/>
    <n v="-1656269.73"/>
    <n v="-428288.85"/>
    <n v="-139779"/>
    <m/>
    <n v="-33434525.719999999"/>
    <n v="-20005701.100000001"/>
    <n v="3.2735211367108288E-2"/>
  </r>
  <r>
    <x v="28"/>
    <x v="2"/>
    <n v="502757.72"/>
    <n v="6033161.4699999997"/>
    <n v="543262.31999999995"/>
    <n v="8083.09"/>
    <n v="402703.44"/>
    <n v="7489968.04"/>
    <n v="62657942.137000002"/>
    <n v="-8653827.2599999998"/>
    <n v="54004114.876999997"/>
    <n v="4955696.9000000004"/>
    <n v="0"/>
    <n v="0"/>
    <n v="4955696.9000000004"/>
    <n v="-5354111.6100000003"/>
    <n v="-54072.63"/>
    <n v="-1937268.1"/>
    <n v="-1162236.99"/>
    <n v="-8507689.3300000001"/>
    <n v="-34644672.520000003"/>
    <n v="0"/>
    <n v="-2646360.0299999998"/>
    <n v="-401660.61"/>
    <n v="-156696"/>
    <m/>
    <n v="-37849389.159999996"/>
    <n v="-20092701.329999998"/>
    <n v="3.4643805821154297E-2"/>
  </r>
  <r>
    <x v="28"/>
    <x v="3"/>
    <n v="212905.8"/>
    <n v="7389069.3700000001"/>
    <n v="662465.47"/>
    <n v="116849.78"/>
    <n v="381577.5"/>
    <n v="8762867.9199999999"/>
    <n v="67007197.899999999"/>
    <n v="-11201223"/>
    <n v="55805974.899999999"/>
    <n v="5996595.4299999997"/>
    <n v="0"/>
    <n v="267187.34999999998"/>
    <n v="6263782.7800000003"/>
    <n v="-5139679.53"/>
    <n v="-722078.71999999997"/>
    <n v="-2273639.4900000002"/>
    <n v="-1195386.74"/>
    <n v="-9330784.4800000004"/>
    <n v="-35135699.060000002"/>
    <n v="0"/>
    <n v="-3193510.24"/>
    <n v="-484310.59"/>
    <n v="-178083"/>
    <m/>
    <n v="-38991602.890000001"/>
    <n v="-22510238.23"/>
    <n v="3.4272639425897589E-2"/>
  </r>
  <r>
    <x v="28"/>
    <x v="4"/>
    <n v="0"/>
    <n v="14003542.67"/>
    <n v="1082926.97"/>
    <n v="0"/>
    <n v="356930.65"/>
    <n v="15443400.289999999"/>
    <n v="70528875.769999996"/>
    <n v="-13884648.9"/>
    <n v="56644226.869999997"/>
    <n v="7459140.04"/>
    <n v="0"/>
    <n v="472548.61"/>
    <n v="7931688.6500000004"/>
    <n v="-6003853.9500000002"/>
    <n v="-1945096.97"/>
    <n v="-2492937.4900000002"/>
    <n v="-4111026.22"/>
    <n v="-14552914.630000001"/>
    <n v="-36254335.32"/>
    <n v="0"/>
    <n v="-3235439.98"/>
    <n v="-659751.24"/>
    <n v="-100336"/>
    <m/>
    <n v="-40249862.539999999"/>
    <n v="-25216538.640000001"/>
    <n v="4.3925983125980346E-2"/>
  </r>
  <r>
    <x v="28"/>
    <x v="5"/>
    <n v="0"/>
    <n v="9528204.3399999999"/>
    <n v="1489406.78"/>
    <n v="361334.88"/>
    <n v="389154.98"/>
    <n v="11768100.98"/>
    <n v="76907750.099999994"/>
    <n v="-16832453.170000002"/>
    <n v="60075296.93"/>
    <n v="6712766.6699999999"/>
    <n v="0"/>
    <n v="651449.61"/>
    <n v="7364216.2800000003"/>
    <n v="-5760414.96"/>
    <n v="-863721.22"/>
    <n v="-2776803.32"/>
    <n v="-4670110.28"/>
    <n v="-14071049.779999999"/>
    <n v="-34882684.07"/>
    <n v="0"/>
    <n v="-1626448.81"/>
    <n v="-664710.43999999994"/>
    <n v="-130847"/>
    <m/>
    <n v="-37304690.32"/>
    <n v="-27831874.09"/>
    <n v="3.297369043951983E-2"/>
  </r>
  <r>
    <x v="28"/>
    <x v="6"/>
    <n v="0"/>
    <n v="5923532.0999999996"/>
    <n v="1406803.32"/>
    <n v="455093.36"/>
    <n v="461163.56"/>
    <n v="8246592.3399999999"/>
    <n v="84224770.099999994"/>
    <n v="-20122110.789999999"/>
    <n v="64102659.310000002"/>
    <n v="7296322.6600000001"/>
    <n v="0"/>
    <n v="842750.61"/>
    <n v="8139073.2699999996"/>
    <n v="-7023478.1299999999"/>
    <n v="-860171.48"/>
    <n v="-1222848.49"/>
    <n v="-8193697.3799999999"/>
    <n v="-17300195.48"/>
    <n v="-30565061.940000001"/>
    <n v="0"/>
    <n v="-1327423.71"/>
    <n v="-704760.19"/>
    <n v="-162065"/>
    <m/>
    <n v="-32759310.84"/>
    <n v="-30428818.600000001"/>
    <n v="3.137288340080889E-2"/>
  </r>
  <r>
    <x v="28"/>
    <x v="7"/>
    <n v="6470964.3799999999"/>
    <n v="14027288.66"/>
    <n v="2401090.64"/>
    <n v="459342.98"/>
    <n v="321390.33"/>
    <n v="23680076.989999998"/>
    <n v="92194738.819999993"/>
    <n v="-23794530.879999999"/>
    <n v="68400207.939999998"/>
    <n v="6980755.0499999998"/>
    <n v="0"/>
    <n v="1096883.6100000001"/>
    <n v="8077638.6600000001"/>
    <n v="-16358313.74"/>
    <n v="-2561435.11"/>
    <n v="-2570782.0699999998"/>
    <n v="-1546423.42"/>
    <n v="-23036954.34"/>
    <n v="-34468055.289999999"/>
    <n v="0"/>
    <n v="-1323611.07"/>
    <n v="-8268779"/>
    <n v="-142732"/>
    <m/>
    <n v="-44203177.359999999"/>
    <n v="-32917791.890000001"/>
    <n v="3.5128971078577736E-2"/>
  </r>
  <r>
    <x v="28"/>
    <x v="8"/>
    <n v="18723511.940000001"/>
    <n v="12523807.289999999"/>
    <n v="3691458.63"/>
    <n v="447717.38"/>
    <n v="832051.81"/>
    <n v="36218547.049999997"/>
    <n v="105278305.45999999"/>
    <n v="-28139655.940000001"/>
    <n v="77138649.519999996"/>
    <n v="7328537.0800000001"/>
    <n v="0"/>
    <n v="1350804.61"/>
    <n v="8679341.6899999995"/>
    <n v="-30504691.84"/>
    <n v="-233823.52"/>
    <n v="-1880549.51"/>
    <n v="-42199567.729999997"/>
    <n v="-74818632.599999994"/>
    <n v="-333333.42"/>
    <n v="0"/>
    <n v="-1584182.59"/>
    <n v="-9680034.2100000009"/>
    <n v="-172185"/>
    <m/>
    <n v="-11769735.220000001"/>
    <n v="-35448170.439999998"/>
    <n v="3.5585792963919192E-2"/>
  </r>
  <r>
    <x v="29"/>
    <x v="0"/>
    <n v="3728254"/>
    <n v="14800473"/>
    <n v="1496021"/>
    <n v="0"/>
    <n v="842726"/>
    <n v="20867474"/>
    <n v="45060905"/>
    <n v="-3476866"/>
    <n v="41584039"/>
    <n v="15189023"/>
    <n v="0"/>
    <n v="0"/>
    <n v="15189023"/>
    <n v="-9499832"/>
    <n v="0"/>
    <n v="0"/>
    <n v="-3029789"/>
    <n v="-12529621"/>
    <n v="-17309178"/>
    <n v="-10880619"/>
    <n v="-8823625"/>
    <n v="-1268263"/>
    <n v="-1024617"/>
    <m/>
    <n v="-39306302"/>
    <n v="-25804613"/>
    <n v="3.9194145623840111E-2"/>
  </r>
  <r>
    <x v="29"/>
    <x v="1"/>
    <n v="4504640"/>
    <n v="16700173"/>
    <n v="2082191"/>
    <n v="0"/>
    <n v="198987"/>
    <n v="23485991"/>
    <n v="53441906"/>
    <n v="-5488066"/>
    <n v="47953840"/>
    <n v="11484490"/>
    <n v="0"/>
    <n v="252751"/>
    <n v="11737241"/>
    <n v="-15195338"/>
    <n v="0"/>
    <n v="0"/>
    <n v="-6133437"/>
    <n v="-21328775"/>
    <n v="-19875741"/>
    <n v="-10880619"/>
    <n v="-1888173"/>
    <n v="-1080689"/>
    <n v="-987730"/>
    <m/>
    <n v="-34712952"/>
    <n v="-27135345"/>
    <n v="3.5208353138945166E-2"/>
  </r>
  <r>
    <x v="29"/>
    <x v="2"/>
    <n v="2195786"/>
    <n v="21216638"/>
    <n v="2094349"/>
    <n v="0"/>
    <n v="148792"/>
    <n v="25655565"/>
    <n v="56440156"/>
    <n v="-7565175"/>
    <n v="48874981"/>
    <n v="3186809"/>
    <n v="0"/>
    <n v="102830"/>
    <n v="3289639"/>
    <n v="-4990808"/>
    <n v="-1057"/>
    <n v="0"/>
    <n v="-8984111"/>
    <n v="-13975976"/>
    <n v="-19891630"/>
    <n v="-10880619"/>
    <n v="-2818246"/>
    <n v="-807608"/>
    <n v="-1028626"/>
    <n v="-191798"/>
    <n v="-35618527"/>
    <n v="-28225682"/>
    <n v="3.5366391691794723E-2"/>
  </r>
  <r>
    <x v="29"/>
    <x v="3"/>
    <n v="4020631"/>
    <n v="14347146"/>
    <n v="1944715"/>
    <n v="0"/>
    <n v="207646"/>
    <n v="20520138"/>
    <n v="61683850"/>
    <n v="-9759175"/>
    <n v="51924675"/>
    <n v="4110820"/>
    <n v="0"/>
    <n v="96098"/>
    <n v="4206918"/>
    <n v="-8642647"/>
    <n v="0"/>
    <n v="0"/>
    <n v="-4401370"/>
    <n v="-13044017"/>
    <n v="-17986812"/>
    <n v="-10880619"/>
    <n v="-3478798"/>
    <n v="683223"/>
    <n v="-1115299"/>
    <n v="-552075"/>
    <n v="-33330380"/>
    <n v="-30277334"/>
    <n v="4.0513843585766735E-2"/>
  </r>
  <r>
    <x v="29"/>
    <x v="4"/>
    <n v="7323047.4500000002"/>
    <n v="17933250.059999999"/>
    <n v="1832654.12"/>
    <n v="0"/>
    <n v="97666.03"/>
    <n v="27186617.66"/>
    <n v="66399947.219999999"/>
    <n v="-12014644.77"/>
    <n v="54385302.450000003"/>
    <n v="3912594.48"/>
    <n v="0"/>
    <n v="0"/>
    <n v="3912594.48"/>
    <n v="-15591277.029999999"/>
    <n v="-39640.1"/>
    <n v="0"/>
    <n v="-2913442.31"/>
    <n v="-18544359.440000001"/>
    <n v="-21639679.800000001"/>
    <n v="-10880619.41"/>
    <n v="-1576330.87"/>
    <n v="1227512.51"/>
    <n v="-1134746.49"/>
    <n v="-1082278"/>
    <n v="-35086142.060000002"/>
    <n v="-31854013.09"/>
    <n v="3.9099198971635996E-2"/>
  </r>
  <r>
    <x v="29"/>
    <x v="5"/>
    <n v="6694258.2000000002"/>
    <n v="14949156.85"/>
    <n v="1803340.35"/>
    <n v="0"/>
    <n v="482309.47"/>
    <n v="23929064.870000001"/>
    <n v="70465752.159999996"/>
    <n v="-14371736.279999999"/>
    <n v="56094015.880000003"/>
    <n v="2653775.2200000002"/>
    <n v="0"/>
    <n v="0"/>
    <n v="2653775.2200000002"/>
    <n v="-9611906.1999999993"/>
    <n v="0"/>
    <n v="0"/>
    <n v="-4559298.3899999997"/>
    <n v="-14171204.59"/>
    <n v="-21819356.140000001"/>
    <n v="-10880619.41"/>
    <n v="-1379844.85"/>
    <n v="1295523.1000000001"/>
    <n v="-1252447.44"/>
    <n v="-1308439"/>
    <n v="-35345183.740000002"/>
    <n v="-33160467.640999999"/>
    <n v="3.9134638596234547E-2"/>
  </r>
  <r>
    <x v="29"/>
    <x v="6"/>
    <n v="8809771.6799999997"/>
    <n v="12055819.119999999"/>
    <n v="1702655.97"/>
    <n v="0"/>
    <n v="196088.13"/>
    <n v="22764334.899999999"/>
    <n v="75028784.909999996"/>
    <n v="-16791808.469999999"/>
    <n v="58236976.439999998"/>
    <n v="2919508.37"/>
    <n v="0"/>
    <n v="0"/>
    <n v="2919508.37"/>
    <n v="-10329010.57"/>
    <n v="-30928.27"/>
    <n v="0"/>
    <n v="-3142553.97"/>
    <n v="-13502492.810000001"/>
    <n v="-23285754.690000001"/>
    <n v="-10880619.41"/>
    <n v="-1251937.25"/>
    <n v="1937463.75"/>
    <n v="-1029532.9"/>
    <n v="-1837453"/>
    <n v="-36347833.5"/>
    <n v="-34070493.401000001"/>
    <n v="3.896900514729798E-2"/>
  </r>
  <r>
    <x v="29"/>
    <x v="7"/>
    <n v="7593332.5300000003"/>
    <n v="13962927.689999999"/>
    <n v="2228717.9300000002"/>
    <n v="0"/>
    <n v="254848.72"/>
    <n v="24039826.870000001"/>
    <n v="78709273.670000002"/>
    <n v="-19354531.390000001"/>
    <n v="59354742.280000001"/>
    <n v="4522928.72"/>
    <n v="0"/>
    <n v="156458.59"/>
    <n v="4679387.3099999996"/>
    <n v="-9879709.0899999999"/>
    <n v="-12320.83"/>
    <n v="0"/>
    <n v="-3974705.78"/>
    <n v="-13866735.699999999"/>
    <n v="-23066577.27"/>
    <n v="-10880619.41"/>
    <n v="-2287893.31"/>
    <n v="1436556.85"/>
    <n v="-768808.61"/>
    <n v="-2559446"/>
    <n v="-38126787.75"/>
    <n v="-36080433.009999998"/>
    <n v="3.7088086007381178E-2"/>
  </r>
  <r>
    <x v="29"/>
    <x v="8"/>
    <n v="6336958.9000000004"/>
    <n v="15144056.08"/>
    <n v="2099338.15"/>
    <n v="0"/>
    <n v="88256.13"/>
    <n v="23668609.260000002"/>
    <n v="82261787.560000002"/>
    <n v="-21977502.100000001"/>
    <n v="60284285.460000001"/>
    <n v="3393434.13"/>
    <n v="0"/>
    <n v="79034.039999999994"/>
    <n v="3472468.17"/>
    <n v="-10113452.74"/>
    <n v="0"/>
    <n v="0"/>
    <n v="-3679214.05"/>
    <n v="-13792666.789999999"/>
    <n v="-22312939.219999999"/>
    <n v="-10880619.41"/>
    <n v="-1627547.71"/>
    <n v="1819046.81"/>
    <n v="-744564.37"/>
    <n v="-2921392"/>
    <n v="-36668015.899999999"/>
    <n v="-36964680.200000003"/>
    <n v="4.1069072921152514E-2"/>
  </r>
  <r>
    <x v="30"/>
    <x v="0"/>
    <n v="409206.07"/>
    <n v="5512597.8200000003"/>
    <n v="243320.31"/>
    <n v="0"/>
    <n v="62680.21"/>
    <n v="6227804.4100000001"/>
    <n v="18488106.789999999"/>
    <n v="-1946573.51"/>
    <n v="16541533.279999999"/>
    <n v="2881485"/>
    <n v="0"/>
    <n v="0"/>
    <n v="2881485"/>
    <n v="-2728744.7"/>
    <n v="-59829.57"/>
    <n v="-318170.28999999998"/>
    <n v="-197497.63"/>
    <n v="-3304242.19"/>
    <n v="-9887390.9199999999"/>
    <n v="0"/>
    <n v="-2672277.33"/>
    <n v="-156404.69"/>
    <n v="-395709"/>
    <m/>
    <n v="-13111781.939999999"/>
    <n v="-9234798.5599999893"/>
    <n v="6.5656743896682607E-2"/>
  </r>
  <r>
    <x v="30"/>
    <x v="1"/>
    <n v="457741.47"/>
    <n v="7139891.9100000001"/>
    <n v="305576.14"/>
    <n v="3701178.61"/>
    <n v="156556.26999999999"/>
    <n v="11760944.4"/>
    <n v="20959261.350000001"/>
    <n v="-2944561.88"/>
    <n v="18014699.469999999"/>
    <n v="2589793.71"/>
    <n v="0"/>
    <n v="0"/>
    <n v="2589793.71"/>
    <n v="-3985096.11"/>
    <n v="0"/>
    <n v="-5195881.67"/>
    <n v="-204887.63"/>
    <n v="-9385865.4100000001"/>
    <n v="-9682503.2899999991"/>
    <n v="0"/>
    <n v="-3134099.24"/>
    <n v="-221038.24"/>
    <n v="-383425"/>
    <m/>
    <n v="-13421065.77"/>
    <n v="-9558506.4000000097"/>
    <n v="4.6641377446590325E-2"/>
  </r>
  <r>
    <x v="30"/>
    <x v="2"/>
    <n v="14806.82"/>
    <n v="5616973.3300000001"/>
    <n v="275438.15999999997"/>
    <n v="0"/>
    <n v="299658.93"/>
    <n v="6206877.2400000002"/>
    <n v="23009862.48"/>
    <n v="-4014818.63"/>
    <n v="18995043.850000001"/>
    <n v="2542234.0099999998"/>
    <n v="0"/>
    <n v="0"/>
    <n v="2542234.0099999998"/>
    <n v="-3887905.24"/>
    <n v="0"/>
    <n v="-3032178.76"/>
    <n v="-672556.32"/>
    <n v="-7592640.3200000003"/>
    <n v="-9469946.9700000007"/>
    <n v="0"/>
    <n v="-549990.23"/>
    <n v="-234165.46"/>
    <n v="-421313"/>
    <m/>
    <n v="-10675415.66"/>
    <n v="-9476099.1199999992"/>
    <n v="5.1730915965444491E-2"/>
  </r>
  <r>
    <x v="30"/>
    <x v="3"/>
    <n v="394206"/>
    <n v="6022960.6600000001"/>
    <n v="434816.85"/>
    <n v="0"/>
    <n v="96903.61"/>
    <n v="6948887.1200000001"/>
    <n v="23965323.219999999"/>
    <n v="-5029073.3600000003"/>
    <n v="18936249.859999999"/>
    <n v="1292792.3700000001"/>
    <n v="0"/>
    <n v="0"/>
    <n v="1292792.3700000001"/>
    <n v="-2658323.85"/>
    <n v="-123476.05"/>
    <n v="-1268053.29"/>
    <n v="-241484.61"/>
    <n v="-4291337.8"/>
    <n v="-10398975.93"/>
    <n v="0"/>
    <n v="-1908535.5"/>
    <n v="-238347.6"/>
    <n v="-420900"/>
    <m/>
    <n v="-12966759.029999999"/>
    <n v="-9919832.5199999996"/>
    <n v="5.9401117561619372E-2"/>
  </r>
  <r>
    <x v="30"/>
    <x v="4"/>
    <n v="489495.94"/>
    <n v="6438936.5800000001"/>
    <n v="432906.25"/>
    <n v="0"/>
    <n v="127553.38"/>
    <n v="7488892.1500000004"/>
    <n v="25134063.75"/>
    <n v="-5794407.0300000003"/>
    <n v="19339656.719999999"/>
    <n v="2047691.68"/>
    <n v="0"/>
    <n v="0"/>
    <n v="2047691.68"/>
    <n v="-4226878.58"/>
    <n v="0"/>
    <n v="-1207179.25"/>
    <n v="-250575.45"/>
    <n v="-5684633.2800000003"/>
    <n v="-10148400.48"/>
    <n v="0"/>
    <n v="-2174058.8199999998"/>
    <n v="-261032.29"/>
    <n v="-419141"/>
    <m/>
    <n v="-13002632.59"/>
    <n v="-10188974.68"/>
    <n v="6.6940479250080134E-2"/>
  </r>
  <r>
    <x v="30"/>
    <x v="5"/>
    <n v="449775.5"/>
    <n v="6230370.9299999997"/>
    <n v="464155.25"/>
    <n v="0"/>
    <n v="101865.04"/>
    <n v="7246166.7199999997"/>
    <n v="27311812.760000002"/>
    <n v="-6892547.4299999997"/>
    <n v="20419265.329999998"/>
    <n v="3071681.29"/>
    <n v="0"/>
    <n v="0"/>
    <n v="3071681.29"/>
    <n v="-3703542.05"/>
    <n v="0"/>
    <n v="-1804084.62"/>
    <n v="-1960011.04"/>
    <n v="-7467637.71"/>
    <n v="-9888389.4399999995"/>
    <n v="0"/>
    <n v="-2185992"/>
    <n v="-217327.03"/>
    <n v="-645529"/>
    <m/>
    <n v="-12937237.470000001"/>
    <n v="-10332238.16"/>
    <n v="3.6105239917090262E-2"/>
  </r>
  <r>
    <x v="30"/>
    <x v="6"/>
    <n v="348737.98"/>
    <n v="5711773"/>
    <n v="456497.49"/>
    <n v="0"/>
    <n v="506886.64"/>
    <n v="7023895.1100000003"/>
    <n v="29485914.649999999"/>
    <n v="-7990117.6799999997"/>
    <n v="21495796.969999999"/>
    <n v="4051169.36"/>
    <n v="0"/>
    <n v="0"/>
    <n v="4051169.36"/>
    <n v="-4184194.24"/>
    <n v="0"/>
    <n v="-2660836.59"/>
    <n v="-533155.57999999996"/>
    <n v="-7378186.4100000001"/>
    <n v="-11040003.859999999"/>
    <n v="0"/>
    <n v="-2762503.51"/>
    <n v="-153466.79999999999"/>
    <n v="-643928"/>
    <m/>
    <n v="-14599902.17"/>
    <n v="-10592772.859999999"/>
    <n v="3.6553975349113546E-2"/>
  </r>
  <r>
    <x v="30"/>
    <x v="7"/>
    <n v="351304.65"/>
    <n v="6139845.0700000003"/>
    <n v="521646.72"/>
    <n v="0"/>
    <n v="532179.72"/>
    <n v="7544976.1600000001"/>
    <n v="32503565.960000001"/>
    <n v="-8949635.4199999999"/>
    <n v="23553930.539999999"/>
    <n v="3341105.79"/>
    <n v="0"/>
    <n v="0"/>
    <n v="3341105.79"/>
    <n v="-4780615.75"/>
    <n v="0"/>
    <n v="-4546906.79"/>
    <n v="-324523.62"/>
    <n v="-9652046.1600000001"/>
    <n v="-10715472.18"/>
    <n v="0"/>
    <n v="-1953718.94"/>
    <n v="-200990.58"/>
    <n v="-415543"/>
    <m/>
    <n v="-13285724.699999999"/>
    <n v="-11502241.630000001"/>
    <n v="3.820273184885542E-2"/>
  </r>
  <r>
    <x v="30"/>
    <x v="8"/>
    <n v="246163.9"/>
    <n v="6454634.5899999999"/>
    <n v="601902.18000000005"/>
    <n v="0"/>
    <n v="424470.87"/>
    <n v="7727171.54"/>
    <n v="36976816.329999998"/>
    <n v="-10036893.73"/>
    <n v="26939922.600000001"/>
    <n v="2304598.2200000002"/>
    <n v="0"/>
    <n v="22114.27"/>
    <n v="2326712.4900000002"/>
    <n v="-3700140.7"/>
    <n v="-48535.78"/>
    <n v="-6666072.4199999999"/>
    <n v="-373481.51"/>
    <n v="-10788230.41"/>
    <n v="-11445455.73"/>
    <n v="0"/>
    <n v="-2409947.17"/>
    <n v="-217334.29"/>
    <n v="-467343"/>
    <m/>
    <n v="-14540080.189999999"/>
    <n v="-11665496.029999999"/>
    <n v="4.0195192951822348E-2"/>
  </r>
  <r>
    <x v="31"/>
    <x v="0"/>
    <n v="510"/>
    <n v="9005620.2200000007"/>
    <n v="364476.69"/>
    <n v="70848.7"/>
    <n v="296425.53000000003"/>
    <n v="9737881.1400000006"/>
    <n v="45636394.700000003"/>
    <n v="-19805724.039999999"/>
    <n v="25830670.66"/>
    <n v="2905159.41"/>
    <n v="0"/>
    <n v="1149450"/>
    <n v="4054609.41"/>
    <n v="-6648672.5999999996"/>
    <n v="-180634.73"/>
    <n v="-1149623.1599999999"/>
    <n v="-713024.19"/>
    <n v="-8691954.6799999997"/>
    <n v="-6186386.6100000003"/>
    <n v="0"/>
    <n v="-2068975.56"/>
    <n v="-312044.21999999997"/>
    <n v="0"/>
    <m/>
    <n v="-8567406.3900000006"/>
    <n v="-22363800.140000001"/>
    <n v="3.0936097578596871E-2"/>
  </r>
  <r>
    <x v="31"/>
    <x v="1"/>
    <n v="2813362.89"/>
    <n v="9808210.75"/>
    <n v="373473.76"/>
    <n v="8289.89"/>
    <n v="227805.16"/>
    <n v="13231142.449999999"/>
    <n v="49503522.759999998"/>
    <n v="-23099830.649999999"/>
    <n v="26403692.109999999"/>
    <n v="2581490.54"/>
    <n v="0"/>
    <n v="836852"/>
    <n v="3418342.54"/>
    <n v="-6548156.9299999997"/>
    <n v="-41772.61"/>
    <n v="-941319.65"/>
    <n v="-245617"/>
    <n v="-7776866.1900000004"/>
    <n v="-17840912.359999999"/>
    <n v="0"/>
    <n v="-1087474.3700000001"/>
    <n v="-253118.27"/>
    <n v="-55109.17"/>
    <m/>
    <n v="-19236614.170000002"/>
    <n v="-16039696.74"/>
    <n v="1.8169781030861774E-2"/>
  </r>
  <r>
    <x v="31"/>
    <x v="2"/>
    <n v="4745367.8499999996"/>
    <n v="8276229.1799999997"/>
    <n v="365960.59"/>
    <n v="68324.100000000006"/>
    <n v="279489.53999999998"/>
    <n v="13735371.26"/>
    <n v="51436633.880000003"/>
    <n v="-24575281.57"/>
    <n v="26861352.309999999"/>
    <n v="2182103.94"/>
    <n v="0"/>
    <n v="659517"/>
    <n v="2841620.94"/>
    <n v="-5120294.16"/>
    <n v="-67052.66"/>
    <n v="-1048991"/>
    <n v="-1413525.27"/>
    <n v="-7649863.0899999999"/>
    <n v="-16426932.4"/>
    <n v="0"/>
    <n v="-1314788.29"/>
    <n v="-233976.23"/>
    <n v="-57444.17"/>
    <m/>
    <n v="-18033141.09"/>
    <n v="-17755340.329999998"/>
    <n v="2.4281119476421441E-2"/>
  </r>
  <r>
    <x v="31"/>
    <x v="3"/>
    <n v="2930867.04"/>
    <n v="7913686.75"/>
    <n v="337489.24"/>
    <n v="43411.03"/>
    <n v="294161.24"/>
    <n v="11519615.300000001"/>
    <n v="53544461.689999998"/>
    <n v="-26078646.710000001"/>
    <n v="27465814.98"/>
    <n v="1998996.57"/>
    <n v="0"/>
    <n v="519154"/>
    <n v="2518150.5699999998"/>
    <n v="-5192755.49"/>
    <n v="-146563.42000000001"/>
    <n v="-1434317.29"/>
    <n v="-215806.35"/>
    <n v="-6989442.5499999998"/>
    <n v="-17373638.699999999"/>
    <n v="0"/>
    <n v="-1192799.49"/>
    <n v="-241258.36"/>
    <n v="-57680.17"/>
    <m/>
    <n v="-18865376.719999999"/>
    <n v="-15648761.58"/>
    <n v="2.6169029611626236E-2"/>
  </r>
  <r>
    <x v="31"/>
    <x v="4"/>
    <n v="1840775.41"/>
    <n v="9374607.5199999996"/>
    <n v="300736.51"/>
    <n v="31529.63"/>
    <n v="479567.35"/>
    <n v="12027216.42"/>
    <n v="56296069.950000003"/>
    <n v="-27663970.870000001"/>
    <n v="28632099.079999998"/>
    <n v="965232.48"/>
    <n v="0"/>
    <n v="323902"/>
    <n v="1289134.48"/>
    <n v="-5607095.9299999997"/>
    <n v="-171141.15"/>
    <n v="-1353669.86"/>
    <n v="0"/>
    <n v="-7131906.9400000004"/>
    <n v="-18186386.609999999"/>
    <n v="0"/>
    <n v="-789223.76"/>
    <n v="-277934.75"/>
    <n v="-92973.17"/>
    <m/>
    <n v="-19346518.289999999"/>
    <n v="-15470024.75"/>
    <n v="2.8915365258409615E-2"/>
  </r>
  <r>
    <x v="31"/>
    <x v="5"/>
    <n v="2020858.47"/>
    <n v="7990531.0700000003"/>
    <n v="276895.19"/>
    <n v="214267.15"/>
    <n v="354706.6"/>
    <n v="10857258.48"/>
    <n v="57847635.079999998"/>
    <n v="-29119602.09"/>
    <n v="28728032.989999998"/>
    <n v="1530788.39"/>
    <n v="0"/>
    <n v="247461"/>
    <n v="1778249.39"/>
    <n v="-5507875.5199999996"/>
    <n v="-51102.04"/>
    <n v="-1330398.3999999999"/>
    <n v="0"/>
    <n v="-6889375.96"/>
    <n v="-18186386.609999999"/>
    <n v="0"/>
    <n v="-1183169.21"/>
    <n v="-409088.78"/>
    <n v="-86920.17"/>
    <m/>
    <n v="-19865564.77"/>
    <n v="-14608600.130000001"/>
    <n v="3.0507912020085324E-2"/>
  </r>
  <r>
    <x v="31"/>
    <x v="6"/>
    <n v="3621039.43"/>
    <n v="7568628.1600000001"/>
    <n v="329345.37"/>
    <n v="302017.98"/>
    <n v="333021.62"/>
    <n v="12154052.560000001"/>
    <n v="60565296.530000001"/>
    <n v="-30986393.77"/>
    <n v="29578902.760000002"/>
    <n v="792216.63"/>
    <n v="0"/>
    <n v="0"/>
    <n v="792216.63"/>
    <n v="-5543093.7300000004"/>
    <n v="-71460.33"/>
    <n v="-1311113.71"/>
    <n v="-6325000"/>
    <n v="-13250667.77"/>
    <n v="-11861386.609999999"/>
    <n v="0"/>
    <n v="-901035.29"/>
    <n v="-504768.48"/>
    <n v="-80532.17"/>
    <n v="-42520"/>
    <n v="-13390242.550000001"/>
    <n v="-15884261.630000001"/>
    <n v="2.9737439183691212E-2"/>
  </r>
  <r>
    <x v="31"/>
    <x v="7"/>
    <n v="1857118.11"/>
    <n v="7547328.96"/>
    <n v="846418.32"/>
    <n v="89666.57"/>
    <n v="346560.93"/>
    <n v="10687092.890000001"/>
    <n v="63467412.299999997"/>
    <n v="-32941987.07"/>
    <n v="30525425.23"/>
    <n v="1509777.26"/>
    <n v="0"/>
    <n v="0"/>
    <n v="1509777.26"/>
    <n v="-5789745.0099999998"/>
    <n v="-35576.699999999997"/>
    <n v="-1150721.8400000001"/>
    <n v="-1162500"/>
    <n v="-8138543.5499999998"/>
    <n v="-17023886.609999999"/>
    <n v="0"/>
    <n v="-721870.65"/>
    <n v="-531905.17000000004"/>
    <n v="-49492.17"/>
    <n v="-428178"/>
    <n v="-18755332.600000001"/>
    <n v="-15828419.23"/>
    <n v="3.2867390780962395E-2"/>
  </r>
  <r>
    <x v="31"/>
    <x v="8"/>
    <n v="3698026.08"/>
    <n v="8152623.3300000001"/>
    <n v="585953.72"/>
    <n v="38861.550000000003"/>
    <n v="351758.32"/>
    <n v="12827223"/>
    <n v="66602143.950000003"/>
    <n v="-34790115.490000002"/>
    <n v="31812028.460000001"/>
    <n v="1669082.57"/>
    <n v="0"/>
    <n v="0"/>
    <n v="1669082.57"/>
    <n v="-5733449.7000000002"/>
    <n v="-78751.64"/>
    <n v="-1252969.27"/>
    <n v="-10698886.609999999"/>
    <n v="-17764057.219999999"/>
    <n v="-10487500"/>
    <n v="0"/>
    <n v="-795206.11"/>
    <n v="-483550.88"/>
    <n v="-39891.17"/>
    <n v="-766593.06"/>
    <n v="-12572741.220000001"/>
    <n v="-15971535.59"/>
    <n v="4.4393731501351813E-2"/>
  </r>
  <r>
    <x v="32"/>
    <x v="0"/>
    <n v="6432939.6500000004"/>
    <n v="70792181.140000001"/>
    <n v="748731.83"/>
    <n v="0"/>
    <n v="1826436.02"/>
    <n v="79800288.640000001"/>
    <n v="448419043.77999997"/>
    <n v="-186918103.75999999"/>
    <n v="261500940.02000001"/>
    <n v="14852235.65"/>
    <n v="0"/>
    <n v="1573699.92"/>
    <n v="16425935.57"/>
    <n v="-52326978.530000001"/>
    <n v="-2635607.2599999998"/>
    <n v="-11191309.99"/>
    <n v="-2304000"/>
    <n v="-68457895.780000001"/>
    <n v="-96130000"/>
    <n v="0"/>
    <n v="-15201503.710000001"/>
    <n v="-15484391.34"/>
    <n v="-12313500"/>
    <m/>
    <n v="-139129395.05000001"/>
    <n v="-150139873.40000001"/>
    <n v="2.6112457244236071E-2"/>
  </r>
  <r>
    <x v="32"/>
    <x v="1"/>
    <n v="713345.56"/>
    <n v="87016199.280000001"/>
    <n v="844568.76"/>
    <n v="0"/>
    <n v="1898379.49"/>
    <n v="90472493.090000004"/>
    <n v="467041426.44"/>
    <n v="-189667362.46000001"/>
    <n v="277374063.98000002"/>
    <n v="4477798.63"/>
    <n v="0"/>
    <n v="2331463"/>
    <n v="6809261.6299999999"/>
    <n v="-54713832.43"/>
    <n v="-3457145.15"/>
    <n v="-8671138.4199999999"/>
    <n v="-2304000"/>
    <n v="-69146116"/>
    <n v="-108826000"/>
    <n v="0"/>
    <n v="-12395374.279999999"/>
    <n v="-17863211.16"/>
    <n v="-14481000"/>
    <n v="-1162663"/>
    <n v="-154728248.44"/>
    <n v="-150781454.25999999"/>
    <n v="2.522016968993674E-2"/>
  </r>
  <r>
    <x v="32"/>
    <x v="2"/>
    <n v="4363958.3"/>
    <n v="74109038.359999999"/>
    <n v="646965.9"/>
    <n v="0"/>
    <n v="5043136.47"/>
    <n v="84163099.030000001"/>
    <n v="488342333.19"/>
    <n v="-195801431.13999999"/>
    <n v="292540902.05000001"/>
    <n v="5046211.3600000003"/>
    <n v="0"/>
    <n v="4001463"/>
    <n v="9047674.3599999994"/>
    <n v="-49682201.229999997"/>
    <n v="-3329377.92"/>
    <n v="-8723917.0899999999"/>
    <n v="-2304000"/>
    <n v="-64039496.240000002"/>
    <n v="-116522000"/>
    <n v="0"/>
    <n v="-10905359.91"/>
    <n v="-14888158.699999999"/>
    <n v="-15213100"/>
    <n v="-3766363"/>
    <n v="-161294981.61000001"/>
    <n v="-160417197.59"/>
    <n v="2.4841759777579797E-2"/>
  </r>
  <r>
    <x v="32"/>
    <x v="3"/>
    <n v="1299696.3999999999"/>
    <n v="75290716.180000007"/>
    <n v="616715.06999999995"/>
    <n v="0"/>
    <n v="2666777.19"/>
    <n v="79873904.840000004"/>
    <n v="503465229.36000001"/>
    <n v="-201871030.16999999"/>
    <n v="301594199.19"/>
    <n v="24059429.18"/>
    <n v="0"/>
    <n v="5914807"/>
    <n v="29974236.18"/>
    <n v="-51765921.630000003"/>
    <n v="-3177697.17"/>
    <n v="-6450846.1900000004"/>
    <n v="-1522000"/>
    <n v="-62916464.990000002"/>
    <n v="-140000000"/>
    <n v="0"/>
    <n v="-6234927.8600000003"/>
    <n v="-14442012.890000001"/>
    <n v="-13894700"/>
    <n v="-5590269"/>
    <n v="-180161909.75"/>
    <n v="-168363965.47"/>
    <n v="2.5740592602437933E-2"/>
  </r>
  <r>
    <x v="32"/>
    <x v="4"/>
    <n v="3427745.2"/>
    <n v="69142354.469999999"/>
    <n v="418093.11"/>
    <n v="0"/>
    <n v="2552145.0499999998"/>
    <n v="75540337.829999998"/>
    <n v="534211257.76999998"/>
    <n v="-210891131.18000001"/>
    <n v="323320126.58999997"/>
    <n v="25250109.5"/>
    <n v="0"/>
    <n v="9417407"/>
    <n v="34667516.5"/>
    <n v="-44901363.890000001"/>
    <n v="-3581428.78"/>
    <n v="-6952415.5800000001"/>
    <n v="0"/>
    <n v="-55435208.25"/>
    <n v="-155000000"/>
    <n v="0"/>
    <n v="-6381489.0099999998"/>
    <n v="-16888817.530000001"/>
    <n v="-15534600"/>
    <n v="-8981831"/>
    <n v="-202786737.53999999"/>
    <n v="-175306035.13"/>
    <n v="2.9633781211675089E-2"/>
  </r>
  <r>
    <x v="32"/>
    <x v="5"/>
    <n v="28298214.629999999"/>
    <n v="80305778.569999993"/>
    <n v="457534.52"/>
    <n v="0"/>
    <n v="3378095.94"/>
    <n v="112439623.66"/>
    <n v="559655226.97000003"/>
    <n v="-219536818.00999999"/>
    <n v="340118408.95999998"/>
    <n v="27700805.920000002"/>
    <n v="0"/>
    <n v="11698741"/>
    <n v="39399546.920000002"/>
    <n v="-49495623.479999997"/>
    <n v="-4049664.33"/>
    <n v="-5749350.4299999997"/>
    <n v="0"/>
    <n v="-59294638.240000002"/>
    <n v="-200000000"/>
    <n v="0"/>
    <n v="-9790481.2300000004"/>
    <n v="-19643327.620000001"/>
    <n v="-16100100"/>
    <n v="-9506222"/>
    <n v="-255040130.84999999"/>
    <n v="-177622810.44999999"/>
    <n v="2.2543477830215767E-2"/>
  </r>
  <r>
    <x v="32"/>
    <x v="6"/>
    <n v="14450948.73"/>
    <n v="75505533.620000005"/>
    <n v="548362.66"/>
    <n v="0"/>
    <n v="3621327.33"/>
    <n v="94126172.340000004"/>
    <n v="576898893.09000003"/>
    <n v="-225488704"/>
    <n v="351410189.08999997"/>
    <n v="18320810.620000001"/>
    <n v="0"/>
    <n v="21041579.359999999"/>
    <n v="39362389.979999997"/>
    <n v="-35786792.659999996"/>
    <n v="-4405832.5199999996"/>
    <n v="-5705786.8499999996"/>
    <n v="-125000000"/>
    <n v="-170898412.03"/>
    <n v="-75000000"/>
    <n v="0"/>
    <n v="-3667673.45"/>
    <n v="-12788680.57"/>
    <n v="-15008000"/>
    <n v="-15781590"/>
    <n v="-122245944.02"/>
    <n v="-191754395.36000001"/>
    <n v="2.5289776819907683E-2"/>
  </r>
  <r>
    <x v="32"/>
    <x v="7"/>
    <n v="0"/>
    <n v="78081907.049999997"/>
    <n v="893411.92"/>
    <n v="0"/>
    <n v="3841689.36"/>
    <n v="82817008.329999998"/>
    <n v="615851852.82000005"/>
    <n v="-238093260.11000001"/>
    <n v="377758592.70999998"/>
    <n v="25214589.260000002"/>
    <n v="0"/>
    <n v="51161637.079999998"/>
    <n v="76376226.340000004"/>
    <n v="-43217464.579999998"/>
    <n v="-5099660.97"/>
    <n v="-5695278.0899999999"/>
    <n v="-2161522.79"/>
    <n v="-56173926.43"/>
    <n v="-200000000"/>
    <n v="0"/>
    <n v="-14543677.279999999"/>
    <n v="-12246792.73"/>
    <n v="-9855200"/>
    <n v="-25930696"/>
    <n v="-262576366.00999999"/>
    <n v="-218201534.94"/>
    <n v="2.3755983490050529E-2"/>
  </r>
  <r>
    <x v="32"/>
    <x v="8"/>
    <n v="0"/>
    <n v="88852532.340000004"/>
    <n v="1105390.47"/>
    <n v="0"/>
    <n v="4779965.6500000004"/>
    <n v="94737888.459999993"/>
    <n v="644016522.97000003"/>
    <n v="-245208553.97"/>
    <n v="398807969"/>
    <n v="23140036.129999999"/>
    <n v="0"/>
    <n v="45782092.210000001"/>
    <n v="68922128.340000004"/>
    <n v="-42624725.409999996"/>
    <n v="-3932514"/>
    <n v="-6445190.5300000003"/>
    <n v="-9428739.2400000002"/>
    <n v="-62431169.18"/>
    <n v="-220000000"/>
    <n v="0"/>
    <n v="-14183401.779999999"/>
    <n v="-10777507.35"/>
    <n v="-9188300"/>
    <n v="-26288540"/>
    <n v="-280437749.13"/>
    <n v="-219599067.49000001"/>
    <n v="2.2791179191536642E-2"/>
  </r>
  <r>
    <x v="33"/>
    <x v="0"/>
    <n v="7739130"/>
    <n v="20289915"/>
    <n v="1516142"/>
    <n v="2744593"/>
    <n v="502617"/>
    <n v="32792397"/>
    <n v="140310255"/>
    <n v="-62867683"/>
    <n v="77442572"/>
    <n v="6455074"/>
    <n v="0"/>
    <n v="0"/>
    <n v="6455074"/>
    <n v="-12804526"/>
    <n v="0"/>
    <n v="-487403"/>
    <n v="-1565791"/>
    <n v="-14857720"/>
    <n v="-50857464"/>
    <n v="0"/>
    <n v="-6489310"/>
    <n v="-4062813"/>
    <n v="-304086"/>
    <n v="-1193448"/>
    <n v="-62907121"/>
    <n v="-38925202"/>
    <n v="4.050588446660406E-2"/>
  </r>
  <r>
    <x v="33"/>
    <x v="1"/>
    <n v="10780281"/>
    <n v="21960626"/>
    <n v="1553268"/>
    <n v="456229"/>
    <n v="387497"/>
    <n v="35137901"/>
    <n v="148054375"/>
    <n v="-65971651"/>
    <n v="82082724"/>
    <n v="2856371"/>
    <n v="0"/>
    <n v="0"/>
    <n v="2856371"/>
    <n v="-15733068"/>
    <n v="0"/>
    <n v="-86975"/>
    <n v="-1656071"/>
    <n v="-17476114"/>
    <n v="-52632529"/>
    <n v="0"/>
    <n v="-3796904"/>
    <n v="-3734792"/>
    <n v="-319821"/>
    <n v="-1738621"/>
    <n v="-62222667"/>
    <n v="-40378215"/>
    <n v="4.6303970118936673E-2"/>
  </r>
  <r>
    <x v="33"/>
    <x v="2"/>
    <n v="10059224"/>
    <n v="19763892"/>
    <n v="1325720"/>
    <n v="586425"/>
    <n v="980835"/>
    <n v="32716096"/>
    <n v="151051722"/>
    <n v="-66797512"/>
    <n v="84254210"/>
    <n v="2817698"/>
    <n v="0"/>
    <n v="350000"/>
    <n v="3167698"/>
    <n v="-17026155"/>
    <n v="-2661"/>
    <n v="-280168"/>
    <n v="-1689642"/>
    <n v="-18998626"/>
    <n v="-51359636"/>
    <n v="0"/>
    <n v="-1861738"/>
    <n v="-2753629"/>
    <n v="-343892"/>
    <n v="-2877086"/>
    <n v="-59195981"/>
    <n v="-41943397"/>
    <n v="4.9199648539382912E-2"/>
  </r>
  <r>
    <x v="33"/>
    <x v="3"/>
    <n v="8374579"/>
    <n v="20073773"/>
    <n v="1368320"/>
    <n v="1461080"/>
    <n v="1004949"/>
    <n v="32282701"/>
    <n v="158413452"/>
    <n v="-69773227"/>
    <n v="88640225"/>
    <n v="4324776"/>
    <n v="0"/>
    <n v="1350000"/>
    <n v="5674776"/>
    <n v="-16141643"/>
    <n v="-331172"/>
    <n v="-1342441"/>
    <n v="-1793830"/>
    <n v="-19609086"/>
    <n v="-53934500"/>
    <n v="0"/>
    <n v="-2128315"/>
    <n v="-1955716"/>
    <n v="-496556"/>
    <n v="-3828933"/>
    <n v="-62344020"/>
    <n v="-44644596"/>
    <n v="4.5673730253267472E-2"/>
  </r>
  <r>
    <x v="33"/>
    <x v="4"/>
    <n v="10676206"/>
    <n v="21436857"/>
    <n v="1548149"/>
    <n v="2834473"/>
    <n v="797519"/>
    <n v="37293204"/>
    <n v="168316547"/>
    <n v="-73136806"/>
    <n v="95179741"/>
    <n v="1770354"/>
    <n v="0"/>
    <n v="0"/>
    <n v="1770354"/>
    <n v="-19267316"/>
    <n v="-129773"/>
    <n v="-2562948"/>
    <n v="-1915025"/>
    <n v="-23875062"/>
    <n v="-56392096"/>
    <n v="0"/>
    <n v="-2229523"/>
    <n v="-3104279"/>
    <n v="-509917"/>
    <n v="-2989857"/>
    <n v="-65225672"/>
    <n v="-45142565"/>
    <n v="4.8069109302307511E-2"/>
  </r>
  <r>
    <x v="33"/>
    <x v="5"/>
    <n v="6221213"/>
    <n v="23426836"/>
    <n v="1500336"/>
    <n v="3947960"/>
    <n v="882297"/>
    <n v="35978642"/>
    <n v="175023986"/>
    <n v="-76564339"/>
    <n v="98459647"/>
    <n v="2697458"/>
    <n v="0"/>
    <n v="0"/>
    <n v="2697458"/>
    <n v="-18525986"/>
    <n v="2591824"/>
    <n v="-3798858"/>
    <n v="-2053382"/>
    <n v="-21786402"/>
    <n v="-60044074"/>
    <n v="0"/>
    <n v="-3921585"/>
    <n v="-2906511"/>
    <n v="-669800"/>
    <n v="-2845385"/>
    <n v="-70387355"/>
    <n v="-44961990"/>
    <n v="6.2818946140143744E-2"/>
  </r>
  <r>
    <x v="33"/>
    <x v="6"/>
    <n v="3114786"/>
    <n v="19805077"/>
    <n v="2076278"/>
    <n v="1005256"/>
    <n v="821028"/>
    <n v="26822425"/>
    <n v="182178431"/>
    <n v="-80384287"/>
    <n v="101794144"/>
    <n v="5589559"/>
    <n v="0"/>
    <n v="0"/>
    <n v="5589559"/>
    <n v="-20731259"/>
    <n v="4973594"/>
    <n v="-647475"/>
    <n v="-17030930"/>
    <n v="-33436070"/>
    <n v="-42540954"/>
    <n v="0"/>
    <n v="-3536320"/>
    <n v="-2890711"/>
    <n v="-617629"/>
    <n v="-4452413"/>
    <n v="-54038027"/>
    <n v="-46732031"/>
    <n v="3.1932106749924055E-2"/>
  </r>
  <r>
    <x v="33"/>
    <x v="7"/>
    <n v="0"/>
    <n v="22752962"/>
    <n v="3429361"/>
    <n v="1033239"/>
    <n v="1455710"/>
    <n v="28671272"/>
    <n v="187804909"/>
    <n v="-83632910"/>
    <n v="104171999"/>
    <n v="7982691"/>
    <n v="0"/>
    <n v="0"/>
    <n v="7982691"/>
    <n v="-17542343"/>
    <n v="-163679"/>
    <n v="-1147117"/>
    <n v="-2263607"/>
    <n v="-21116746"/>
    <n v="-55034059"/>
    <n v="0"/>
    <n v="-2621573"/>
    <n v="-5138817"/>
    <n v="-444362"/>
    <n v="-6358704"/>
    <n v="-69597515"/>
    <n v="-50111701"/>
    <n v="-2.8533427868146933E-3"/>
  </r>
  <r>
    <x v="33"/>
    <x v="8"/>
    <n v="0.28000000000000003"/>
    <n v="24318624.170000002"/>
    <n v="4206627.1399999997"/>
    <n v="240158.07"/>
    <n v="1020564.09"/>
    <n v="29785973.75"/>
    <n v="194201707.16999999"/>
    <n v="-83420171.870000005"/>
    <n v="110781535.3"/>
    <n v="7547335.4699999997"/>
    <n v="0"/>
    <n v="4079160"/>
    <n v="11626495.470000001"/>
    <n v="-17644085.140000001"/>
    <n v="-240785.86"/>
    <n v="-927951.83"/>
    <n v="-2668429.9700000002"/>
    <n v="-21481252.800000001"/>
    <n v="-60027580.590000004"/>
    <n v="0"/>
    <n v="-853270.24"/>
    <n v="-5271351.16"/>
    <n v="-468898"/>
    <n v="-11451750.390000001"/>
    <n v="-78072850.379999995"/>
    <n v="-52639901.340000004"/>
    <n v="5.281218779495761E-2"/>
  </r>
  <r>
    <x v="34"/>
    <x v="0"/>
    <n v="10182123.23"/>
    <n v="26732918.5"/>
    <n v="1299720.08"/>
    <n v="0"/>
    <n v="5196187.6399999997"/>
    <n v="43410949.450000003"/>
    <n v="144772891.44999999"/>
    <n v="-67333273.409999996"/>
    <n v="77439618.040000007"/>
    <n v="4747507.6100000003"/>
    <n v="0"/>
    <n v="1266254"/>
    <n v="6013761.6100000003"/>
    <n v="-15678903.33"/>
    <n v="-89791.5"/>
    <n v="0"/>
    <n v="-3398871.93"/>
    <n v="-19167566.760000002"/>
    <n v="-33979791.740000002"/>
    <n v="-2473010.2599999998"/>
    <n v="-10261346.529999999"/>
    <n v="-3116342.53"/>
    <n v="-890406.76"/>
    <m/>
    <n v="-50720897.82"/>
    <n v="-56975864.520000003"/>
    <n v="4.3114983150219707E-2"/>
  </r>
  <r>
    <x v="34"/>
    <x v="1"/>
    <n v="9762027.6500000004"/>
    <n v="34024317.030000001"/>
    <n v="1058864.24"/>
    <n v="0"/>
    <n v="3639526.6"/>
    <n v="48484735.520000003"/>
    <n v="136997448.22999999"/>
    <n v="-59734689.030000001"/>
    <n v="77262759.200000003"/>
    <n v="4107186.7"/>
    <n v="0"/>
    <n v="1282879"/>
    <n v="5390065.7000000002"/>
    <n v="-18853137.34"/>
    <n v="-600263.9"/>
    <n v="0"/>
    <n v="-1451937.21"/>
    <n v="-20905338.449999999"/>
    <n v="-33199920.949999999"/>
    <n v="-2553644.66"/>
    <n v="-12459799.310000001"/>
    <n v="-2526285.59"/>
    <n v="-964119.76"/>
    <n v="-278230"/>
    <n v="-51982000.270000003"/>
    <n v="-58250221.700000003"/>
    <n v="4.973363991214029E-2"/>
  </r>
  <r>
    <x v="34"/>
    <x v="2"/>
    <n v="10388261.42"/>
    <n v="26066051.719999999"/>
    <n v="1032677.72"/>
    <n v="0"/>
    <n v="511663.48"/>
    <n v="37998654.340000004"/>
    <n v="96402777.140000001"/>
    <n v="-17121913.170000002"/>
    <n v="79280863.969999999"/>
    <n v="8829538.9499999993"/>
    <n v="0"/>
    <n v="6940896.9299999997"/>
    <n v="15770435.880000001"/>
    <n v="-16083558.41"/>
    <n v="-549838.66"/>
    <n v="0"/>
    <n v="-2654143.2599999998"/>
    <n v="-19287540.329999998"/>
    <n v="-32819854.390000001"/>
    <n v="-2636879.06"/>
    <n v="-13956803.390000001"/>
    <n v="-3530287.43"/>
    <n v="-1134357.76"/>
    <n v="-732630"/>
    <n v="-54810812.030000001"/>
    <n v="-58951601.829999998"/>
    <n v="4.40379312911377E-2"/>
  </r>
  <r>
    <x v="34"/>
    <x v="3"/>
    <n v="6400.43"/>
    <n v="30627177.579999998"/>
    <n v="882195.64"/>
    <n v="0"/>
    <n v="556017.69999999995"/>
    <n v="32071791.350000001"/>
    <n v="108873505.22"/>
    <n v="-20072773.140000001"/>
    <n v="88800732.079999998"/>
    <n v="10858304.85"/>
    <n v="0"/>
    <n v="3942170"/>
    <n v="14800474.85"/>
    <n v="-15948595.050000001"/>
    <n v="-63163.4"/>
    <n v="0"/>
    <n v="-6798808.79"/>
    <n v="-22810567.239999998"/>
    <n v="-51112408.780000001"/>
    <n v="0"/>
    <n v="-6983853.2699999996"/>
    <n v="-4885430.46"/>
    <n v="-1157003.76"/>
    <n v="-1483328"/>
    <n v="-65622024.270000003"/>
    <n v="-47240406.770000003"/>
    <n v="5.8088607719804848E-2"/>
  </r>
  <r>
    <x v="34"/>
    <x v="4"/>
    <n v="3415634.58"/>
    <n v="32183537.219999999"/>
    <n v="1059687.76"/>
    <n v="0"/>
    <n v="543074.78"/>
    <n v="37201934.340000004"/>
    <n v="117271294.93000001"/>
    <n v="-28245233.359999999"/>
    <n v="89026061.569999993"/>
    <n v="3909733.47"/>
    <n v="0"/>
    <n v="2458132.2400000002"/>
    <n v="6367865.71"/>
    <n v="-19576541.899999999"/>
    <n v="-552872.18000000005"/>
    <n v="0"/>
    <n v="-7016661.5199999996"/>
    <n v="-27146075.600000001"/>
    <n v="-46915774.740000002"/>
    <n v="0"/>
    <n v="-3008651.42"/>
    <n v="-6661199.0999999996"/>
    <n v="-1565894"/>
    <n v="-1992925.39"/>
    <n v="-60144444.649999999"/>
    <n v="-45305341.369999997"/>
    <n v="7.0399447962931683E-2"/>
  </r>
  <r>
    <x v="34"/>
    <x v="5"/>
    <n v="1646092.5"/>
    <n v="31993649.510000002"/>
    <n v="1164918.31"/>
    <n v="0"/>
    <n v="606247.04"/>
    <n v="35410907.359999999"/>
    <n v="123741011.17"/>
    <n v="-33224099.370000001"/>
    <n v="90516911.799999997"/>
    <n v="4152679.22"/>
    <n v="0"/>
    <n v="2582989.21"/>
    <n v="6735668.4299999997"/>
    <n v="-21525131.59"/>
    <n v="-1527408.59"/>
    <n v="0"/>
    <n v="-2611842.2599999998"/>
    <n v="-25664382.440000001"/>
    <n v="-49498397.210000001"/>
    <n v="0"/>
    <n v="-4222252.6399999997"/>
    <n v="-5127921.91"/>
    <n v="-1697623"/>
    <m/>
    <n v="-60546194.759999998"/>
    <n v="-46452910.390000001"/>
    <n v="6.3512232215040321E-2"/>
  </r>
  <r>
    <x v="34"/>
    <x v="6"/>
    <n v="6051160.5700000003"/>
    <n v="24921914.370000001"/>
    <n v="1155563.8500000001"/>
    <n v="0"/>
    <n v="465553.49"/>
    <n v="32594192.280000001"/>
    <n v="137098540.55000001"/>
    <n v="-37729107.18"/>
    <n v="99369433.370000005"/>
    <n v="6077627.71"/>
    <n v="0"/>
    <n v="1038804.8"/>
    <n v="7116432.5099999998"/>
    <n v="-22157026.84"/>
    <n v="-169496.84"/>
    <n v="0"/>
    <n v="-661184.21"/>
    <n v="-22987707.890000001"/>
    <n v="-60452471.509999998"/>
    <n v="0"/>
    <n v="-1971591.57"/>
    <n v="-2774186.99"/>
    <n v="-1600364"/>
    <n v="-96042.13"/>
    <n v="-66894656.200000003"/>
    <n v="-49197694.07"/>
    <n v="-3.0058867831708239E-3"/>
  </r>
  <r>
    <x v="34"/>
    <x v="7"/>
    <n v="0"/>
    <n v="25665710.530000001"/>
    <n v="1790080.85"/>
    <n v="0"/>
    <n v="526730.62"/>
    <n v="27982522"/>
    <n v="146679860.31999999"/>
    <n v="-43257857.259999998"/>
    <n v="103422003.06"/>
    <n v="9774744.3499999996"/>
    <n v="0"/>
    <n v="3025872.42"/>
    <n v="12800616.77"/>
    <n v="-20383230.870000001"/>
    <n v="-143206.38"/>
    <n v="0"/>
    <n v="-5139831.3899999997"/>
    <n v="-25666268.640000001"/>
    <n v="-53518809.159999996"/>
    <n v="0"/>
    <n v="-1451177.58"/>
    <n v="-2479508.4300000002"/>
    <n v="-1188935"/>
    <n v="-4060217.5"/>
    <n v="-62698647.670000002"/>
    <n v="-55840225.520000003"/>
    <n v="-9.3547622627268678E-2"/>
  </r>
  <r>
    <x v="34"/>
    <x v="8"/>
    <n v="0"/>
    <n v="26803296.760000002"/>
    <n v="2399268.16"/>
    <n v="0"/>
    <n v="648004.52"/>
    <n v="29850569.440000001"/>
    <n v="160916498.25999999"/>
    <n v="-49713189.030000001"/>
    <n v="111203309.23"/>
    <n v="9696099.0099999998"/>
    <n v="0"/>
    <n v="3580682.38"/>
    <n v="13276781.390000001"/>
    <n v="-20359349.379999999"/>
    <n v="-672743.51"/>
    <n v="0"/>
    <n v="-10029783.109999999"/>
    <n v="-31061876"/>
    <n v="-59428346"/>
    <n v="-90748.83"/>
    <n v="-1827626.2"/>
    <n v="-2061190.02"/>
    <n v="-1271808"/>
    <n v="-2045779.5"/>
    <n v="-66725498.549999997"/>
    <n v="-56543285.509999998"/>
    <n v="3.6475273435590379E-2"/>
  </r>
  <r>
    <x v="35"/>
    <x v="0"/>
    <n v="9048994.3100000005"/>
    <n v="31989975.52"/>
    <n v="1498946.98"/>
    <n v="0"/>
    <n v="2556577.0099999998"/>
    <n v="45094493.82"/>
    <n v="257271675.99000001"/>
    <n v="-133544418.15000001"/>
    <n v="123727257.84"/>
    <n v="3444867.35"/>
    <n v="0"/>
    <n v="4842211.75"/>
    <n v="8287079.0999999996"/>
    <n v="-22269840.84"/>
    <n v="-1467.9"/>
    <n v="-7354.5"/>
    <n v="-1420497.9"/>
    <n v="-23699161.140000001"/>
    <n v="-34441571.780000001"/>
    <n v="-25605089.719999999"/>
    <n v="-14004175.59"/>
    <n v="-89562.01"/>
    <n v="-2504100"/>
    <n v="-1480008"/>
    <n v="-78124507.099999994"/>
    <n v="-75285162.519999996"/>
    <n v="5.4620699001574374E-2"/>
  </r>
  <r>
    <x v="35"/>
    <x v="1"/>
    <n v="21563743.73"/>
    <n v="31925075.149999999"/>
    <n v="1364873.93"/>
    <n v="5981.82"/>
    <n v="2609077.04"/>
    <n v="57468751.670000002"/>
    <n v="268671234.5"/>
    <n v="-139281326.68000001"/>
    <n v="129389907.81999999"/>
    <n v="3615894.63"/>
    <n v="0"/>
    <n v="3773735.75"/>
    <n v="7389630.3799999999"/>
    <n v="-19683030.379999999"/>
    <n v="-1341.49"/>
    <n v="0"/>
    <n v="-11466354.84"/>
    <n v="-31150726.710000001"/>
    <n v="-42975216.899999999"/>
    <n v="-25605089.719999999"/>
    <n v="-12762765.68"/>
    <n v="-92516.59"/>
    <n v="-2619248"/>
    <m/>
    <n v="-84054836.890000001"/>
    <n v="-79042726.269999996"/>
    <n v="3.218883602394277E-2"/>
  </r>
  <r>
    <x v="35"/>
    <x v="2"/>
    <n v="20731675.530000001"/>
    <n v="26826926.539999999"/>
    <n v="1555751.66"/>
    <n v="8229.11"/>
    <n v="2516164.9700000002"/>
    <n v="51638747.810000002"/>
    <n v="280968085.30000001"/>
    <n v="-145454103.84"/>
    <n v="135513981.46000001"/>
    <n v="4073321.93"/>
    <n v="0"/>
    <n v="14078764.75"/>
    <n v="18152086.68"/>
    <n v="-20963137.93"/>
    <n v="-1355.49"/>
    <n v="0"/>
    <n v="-11513893.5"/>
    <n v="-32478386.920000002"/>
    <n v="-41461323.399999999"/>
    <n v="-25605089.719999999"/>
    <n v="-10906134.189999999"/>
    <n v="-99061.58"/>
    <n v="-3883400"/>
    <n v="-10263050"/>
    <n v="-92218058.890000001"/>
    <n v="-80608370.140000001"/>
    <n v="3.639979675609975E-2"/>
  </r>
  <r>
    <x v="35"/>
    <x v="3"/>
    <n v="8817938.9399999995"/>
    <n v="28107780.57"/>
    <n v="1411916.72"/>
    <n v="12230.84"/>
    <n v="2426599.29"/>
    <n v="40776466.359999999"/>
    <n v="292974135.64999998"/>
    <n v="-151669257.97"/>
    <n v="141304877.68000001"/>
    <n v="3656588.11"/>
    <n v="0"/>
    <n v="15052139.77"/>
    <n v="18708727.879999999"/>
    <n v="-17190643.68"/>
    <n v="-1244.33"/>
    <n v="0"/>
    <n v="-11123823.390000001"/>
    <n v="-28315711.399999999"/>
    <n v="-40337500"/>
    <n v="-25605089.719999999"/>
    <n v="-7381882.8499999996"/>
    <n v="-103795.49"/>
    <n v="-4020821"/>
    <n v="-11403207.189999999"/>
    <n v="-88852296.25"/>
    <n v="-83622064.269999996"/>
    <n v="3.699432275290436E-2"/>
  </r>
  <r>
    <x v="35"/>
    <x v="4"/>
    <n v="11885847.27"/>
    <n v="31812342.579999998"/>
    <n v="1444522.97"/>
    <n v="8655.91"/>
    <n v="3053948.87"/>
    <n v="48205317.600000001"/>
    <n v="304683868.86000001"/>
    <n v="-158784961.02000001"/>
    <n v="145898907.84"/>
    <n v="2983733.86"/>
    <n v="0"/>
    <n v="15895547.140000001"/>
    <n v="18879281"/>
    <n v="-20089278.510000002"/>
    <n v="-193871.1"/>
    <n v="0"/>
    <n v="-1044471.77"/>
    <n v="-21327621.379999999"/>
    <n v="-82834630.200000003"/>
    <n v="0"/>
    <n v="-5805549.8300000001"/>
    <n v="-101176.03"/>
    <n v="-4780183.03"/>
    <n v="-13541389.189999999"/>
    <n v="-107062928.28"/>
    <n v="-84592956.780000001"/>
    <n v="3.2824078528937067E-2"/>
  </r>
  <r>
    <x v="35"/>
    <x v="5"/>
    <n v="8540518.1500000004"/>
    <n v="31048938.390000001"/>
    <n v="1777410.34"/>
    <n v="7840.21"/>
    <n v="1160172.19"/>
    <n v="42534879.280000001"/>
    <n v="318978078.63"/>
    <n v="-165984013.36000001"/>
    <n v="152994065.27000001"/>
    <n v="6508850.6600000001"/>
    <n v="0"/>
    <n v="16890991"/>
    <n v="23399841.66"/>
    <n v="-20302052.719999999"/>
    <n v="-242221.14"/>
    <n v="0"/>
    <n v="-727938.45"/>
    <n v="-21272212.309999999"/>
    <n v="-82106691.769999996"/>
    <n v="0"/>
    <n v="-7437700.5099999998"/>
    <n v="-102452.83"/>
    <n v="-4845358.03"/>
    <n v="-15327315.189999999"/>
    <n v="-109819518.33"/>
    <n v="-87837055.569999903"/>
    <n v="3.1134410730758736E-2"/>
  </r>
  <r>
    <x v="35"/>
    <x v="6"/>
    <n v="12017066.960000001"/>
    <n v="31950094.43"/>
    <n v="2146942.0499999998"/>
    <n v="13017.26"/>
    <n v="1364037.01"/>
    <n v="47491157.710000001"/>
    <n v="332625426.42000002"/>
    <n v="-173689419.72999999"/>
    <n v="158936006.69"/>
    <n v="3736451.54"/>
    <n v="0"/>
    <n v="19181589"/>
    <n v="22918040.539999999"/>
    <n v="-18868834.030000001"/>
    <n v="-231028.14"/>
    <n v="0"/>
    <n v="-747291.78"/>
    <n v="-19847153.949999999"/>
    <n v="-91359399.180000007"/>
    <n v="0"/>
    <n v="-4405396.16"/>
    <n v="-37334.17"/>
    <n v="-4929235.99"/>
    <n v="-17672091.190000001"/>
    <n v="-118403456.69"/>
    <n v="-91094594.299999997"/>
    <n v="2.8278611389167634E-2"/>
  </r>
  <r>
    <x v="35"/>
    <x v="7"/>
    <n v="11768361.289999999"/>
    <n v="30369211.34"/>
    <n v="2840765.94"/>
    <n v="14751.24"/>
    <n v="1466512.76"/>
    <n v="46459602.57"/>
    <n v="344216049.81999999"/>
    <n v="-181685884.31999999"/>
    <n v="162530165.5"/>
    <n v="7897733.3300000001"/>
    <n v="0"/>
    <n v="22045216"/>
    <n v="29942949.329999998"/>
    <n v="-21579698.34"/>
    <n v="-179336.46"/>
    <n v="0"/>
    <n v="-767710.71999999997"/>
    <n v="-22526745.52"/>
    <n v="-90591686.950000003"/>
    <n v="0"/>
    <n v="-5723177.04"/>
    <n v="-37334.17"/>
    <n v="-3988520"/>
    <n v="-20404097.190000001"/>
    <n v="-120744815.34999999"/>
    <n v="-95661156.530000001"/>
    <n v="2.9761558190448168E-2"/>
  </r>
  <r>
    <x v="35"/>
    <x v="8"/>
    <n v="5732735.5599999996"/>
    <n v="31779476.920000002"/>
    <n v="3005650.33"/>
    <n v="13811.65"/>
    <n v="1360936.67"/>
    <n v="41892611.130000003"/>
    <n v="356403264.82999998"/>
    <n v="-186557660.63"/>
    <n v="169845604.19999999"/>
    <n v="6053361.3899999997"/>
    <n v="0"/>
    <n v="24171295"/>
    <n v="30224656.390000001"/>
    <n v="-18950460.809999999"/>
    <n v="-196337.86"/>
    <n v="0"/>
    <n v="-14991689.24"/>
    <n v="-34138487.909999996"/>
    <n v="-75600000"/>
    <n v="0"/>
    <n v="-5348541.67"/>
    <n v="-37334.17"/>
    <n v="-4256095.96"/>
    <n v="-21372895.190000001"/>
    <n v="-106614866.98999999"/>
    <n v="-101209516.81999999"/>
    <n v="3.1301351413016217E-2"/>
  </r>
  <r>
    <x v="36"/>
    <x v="0"/>
    <n v="0"/>
    <n v="6036890.0800000001"/>
    <n v="306346.03999999998"/>
    <n v="0"/>
    <n v="116573.97"/>
    <n v="6459810.0899999999"/>
    <n v="48003030.289999999"/>
    <n v="-24570385.469999999"/>
    <n v="23432644.82"/>
    <n v="4195346.58"/>
    <n v="0"/>
    <n v="569015.18000000005"/>
    <n v="4764361.76"/>
    <n v="-4694088.04"/>
    <n v="-5641.07"/>
    <n v="0"/>
    <n v="-2333748.1"/>
    <n v="-7033477.21"/>
    <n v="-916666.7"/>
    <n v="-7788942.4100000001"/>
    <n v="-2231483.92"/>
    <n v="-1066765.18"/>
    <n v="-396206.11"/>
    <m/>
    <n v="-12400064.32"/>
    <n v="-15223275.140000001"/>
    <n v="4.4434247453797183E-2"/>
  </r>
  <r>
    <x v="36"/>
    <x v="1"/>
    <n v="0"/>
    <n v="5991012.0499999998"/>
    <n v="361699.8"/>
    <n v="0"/>
    <n v="111835"/>
    <n v="6464546.8499999996"/>
    <n v="48546975.460000001"/>
    <n v="-25387285.170000002"/>
    <n v="23159690.289999999"/>
    <n v="3770158.86"/>
    <n v="0"/>
    <n v="236940.24"/>
    <n v="4007099.1"/>
    <n v="-4255072.07"/>
    <n v="-6475"/>
    <n v="0"/>
    <n v="-3091193.65"/>
    <n v="-7352740.7199999997"/>
    <n v="-816666.7"/>
    <n v="-7056708.6399999997"/>
    <n v="-1344283.92"/>
    <n v="-832413.24"/>
    <n v="-357440.37"/>
    <n v="-74948"/>
    <n v="-10482460.869999999"/>
    <n v="-15796134.65"/>
    <n v="4.6696843302000142E-2"/>
  </r>
  <r>
    <x v="36"/>
    <x v="2"/>
    <n v="0"/>
    <n v="5689145.3799999999"/>
    <n v="167526.16"/>
    <n v="0"/>
    <n v="59206.51"/>
    <n v="5915878.0499999998"/>
    <n v="49981276.299999997"/>
    <n v="-25886296.25"/>
    <n v="24094980.050000001"/>
    <n v="2903223.87"/>
    <n v="0"/>
    <n v="372056.22"/>
    <n v="3275280.09"/>
    <n v="-5177150.18"/>
    <n v="-8575"/>
    <n v="0"/>
    <n v="-1937893.13"/>
    <n v="-7123618.3099999996"/>
    <n v="-716666.7"/>
    <n v="-6288900.7699999996"/>
    <n v="-1409517.03"/>
    <n v="-649288.22"/>
    <n v="-522130.1"/>
    <n v="-2884"/>
    <n v="-9589386.8200000003"/>
    <n v="-16573133.060000001"/>
    <n v="5.3239346746828627E-2"/>
  </r>
  <r>
    <x v="36"/>
    <x v="3"/>
    <n v="0"/>
    <n v="4683780.0599999996"/>
    <n v="373452.7"/>
    <n v="0"/>
    <n v="91946.66"/>
    <n v="5149179.42"/>
    <n v="51259517.82"/>
    <n v="-25985774.489999998"/>
    <n v="25273743.329999998"/>
    <n v="2508414.19"/>
    <n v="0"/>
    <n v="698210.19"/>
    <n v="3206624.38"/>
    <n v="-4803947.8899999997"/>
    <n v="-42742.58"/>
    <n v="0"/>
    <n v="-3643584.23"/>
    <n v="-8490274.6999999993"/>
    <n v="-616666.69999999995"/>
    <n v="-5123870.7300000004"/>
    <n v="-610985.31000000006"/>
    <n v="-770977.04"/>
    <n v="-546608.93000000005"/>
    <n v="-343784.87"/>
    <n v="-8012893.5800000001"/>
    <n v="-17126378.850000001"/>
    <n v="4.6289631117165206E-2"/>
  </r>
  <r>
    <x v="36"/>
    <x v="4"/>
    <n v="0"/>
    <n v="4976266.7300000004"/>
    <n v="331243.08"/>
    <n v="0"/>
    <n v="165468.6"/>
    <n v="5472978.4100000001"/>
    <n v="52723591.170000002"/>
    <n v="-26623273.18"/>
    <n v="26100317.989999998"/>
    <n v="2499615.41"/>
    <n v="0"/>
    <n v="640624.73"/>
    <n v="3140240.14"/>
    <n v="-4324648.99"/>
    <n v="-7650"/>
    <n v="0"/>
    <n v="-5528550.9199999999"/>
    <n v="-9860849.9100000001"/>
    <n v="-516666.7"/>
    <n v="-4256955.3499999996"/>
    <n v="-344847.87"/>
    <n v="-467244.58"/>
    <n v="-579253.15"/>
    <n v="-647460.87"/>
    <n v="-6812428.5199999996"/>
    <n v="-18040258.109999999"/>
    <n v="4.3922223138522988E-2"/>
  </r>
  <r>
    <x v="36"/>
    <x v="5"/>
    <n v="0"/>
    <n v="5478995.9299999997"/>
    <n v="467263.5"/>
    <n v="0"/>
    <n v="155274.45000000001"/>
    <n v="6101533.8799999999"/>
    <n v="58117824.920000002"/>
    <n v="-27622386.57"/>
    <n v="30495438.350000001"/>
    <n v="320204.59000000003"/>
    <n v="0"/>
    <n v="638819.80000000005"/>
    <n v="959024.39"/>
    <n v="-4165858.44"/>
    <n v="-84089.47"/>
    <n v="0"/>
    <n v="-8059228.4699999997"/>
    <n v="-12309176.380000001"/>
    <n v="-416666.7"/>
    <n v="-3817131.43"/>
    <n v="-833984.65"/>
    <n v="158480.35"/>
    <n v="-635478.13"/>
    <n v="-701680.87"/>
    <n v="-6246461.4299999997"/>
    <n v="-19000358.809999999"/>
    <n v="3.1077960085110368E-2"/>
  </r>
  <r>
    <x v="36"/>
    <x v="6"/>
    <n v="0"/>
    <n v="5430342.71"/>
    <n v="540850.1"/>
    <n v="0"/>
    <n v="173970.4"/>
    <n v="6145163.21"/>
    <n v="59859370.530000001"/>
    <n v="-28647585.629999999"/>
    <n v="31211784.899999999"/>
    <n v="241189.26"/>
    <n v="0"/>
    <n v="589146.56000000006"/>
    <n v="830335.82"/>
    <n v="-3913532.67"/>
    <n v="-99825.5"/>
    <n v="0"/>
    <n v="-9523520.4000000004"/>
    <n v="-13536878.57"/>
    <n v="-316666.7"/>
    <n v="-3151773.15"/>
    <n v="-377367.59"/>
    <n v="424893.54"/>
    <n v="-661134.97"/>
    <n v="-1018809.87"/>
    <n v="-5100858.74"/>
    <n v="-19549546.620000001"/>
    <n v="3.1375666347193451E-2"/>
  </r>
  <r>
    <x v="36"/>
    <x v="7"/>
    <n v="0"/>
    <n v="5418681.8899999997"/>
    <n v="604175.17000000004"/>
    <n v="0"/>
    <n v="193251.89"/>
    <n v="6216108.9500000002"/>
    <n v="61866749.640000001"/>
    <n v="-29813841.52"/>
    <n v="32052908.120000001"/>
    <n v="1466001.06"/>
    <n v="0"/>
    <n v="585540.9"/>
    <n v="2051541.96"/>
    <n v="-4259581.4000000004"/>
    <n v="-111326.65"/>
    <n v="0"/>
    <n v="-11099943.130000001"/>
    <n v="-15470851.18"/>
    <n v="-216666.7"/>
    <n v="-2456705.96"/>
    <n v="-73459.5"/>
    <n v="663994.19999999995"/>
    <n v="-547705.75"/>
    <n v="-1624072.87"/>
    <n v="-4254616.58"/>
    <n v="-20595091.27"/>
    <n v="3.7879625934286371E-2"/>
  </r>
  <r>
    <x v="36"/>
    <x v="8"/>
    <n v="0"/>
    <n v="5845437.0700000003"/>
    <n v="726036.14"/>
    <n v="500000"/>
    <n v="145363.85"/>
    <n v="7216837.0599999996"/>
    <n v="63908281.170000002"/>
    <n v="-30821953.440000001"/>
    <n v="33086327.73"/>
    <n v="1034456.67"/>
    <n v="0"/>
    <n v="464812.79"/>
    <n v="1499269.46"/>
    <n v="-6190885.4199999999"/>
    <n v="-126684.34"/>
    <n v="0"/>
    <n v="-11534110.710000001"/>
    <n v="-17851680.469999999"/>
    <n v="0"/>
    <n v="-1730420.06"/>
    <n v="-65921.39"/>
    <n v="996124.31"/>
    <n v="-541437.1"/>
    <n v="-1733326.87"/>
    <n v="-3074981.11"/>
    <n v="-20875772.670000002"/>
    <n v="4.4664855491152809E-2"/>
  </r>
  <r>
    <x v="37"/>
    <x v="0"/>
    <n v="13258921.470000001"/>
    <n v="15110101.109999999"/>
    <n v="626913.93999999994"/>
    <n v="483180.15"/>
    <n v="1124051.43"/>
    <n v="30603168.100000001"/>
    <n v="122705649.2"/>
    <n v="-63037604.07"/>
    <n v="59668045.130000003"/>
    <n v="4799725.28"/>
    <n v="0"/>
    <n v="4747466.1500000004"/>
    <n v="9547191.4299999997"/>
    <n v="-12742602.390000001"/>
    <n v="-1306767.83"/>
    <n v="-237711.9"/>
    <n v="-1263005.45"/>
    <n v="-15550087.57"/>
    <n v="-12752248.51"/>
    <n v="-21036111.75"/>
    <n v="-4310600.1100000003"/>
    <n v="-1227913.04"/>
    <n v="-4690824.28"/>
    <n v="-4135533.19"/>
    <n v="-48153230.880000003"/>
    <n v="-36115086.210000001"/>
    <n v="3.7311367685815805E-2"/>
  </r>
  <r>
    <x v="37"/>
    <x v="1"/>
    <n v="14553989.439999999"/>
    <n v="16616448.539999999"/>
    <n v="587151.56000000006"/>
    <n v="545005.12"/>
    <n v="1005102.71"/>
    <n v="33307697.370000001"/>
    <n v="128122875.17"/>
    <n v="-65341776.240000002"/>
    <n v="62781098.93"/>
    <n v="3415664.77"/>
    <n v="0"/>
    <n v="3768002.52"/>
    <n v="7183667.29"/>
    <n v="-13118839.300000001"/>
    <n v="-1008002.29"/>
    <n v="-478429.77"/>
    <n v="-2541390.65"/>
    <n v="-17146662.010000002"/>
    <n v="-34362771.539999999"/>
    <n v="-1524510.75"/>
    <n v="-3047861.81"/>
    <n v="-883231.31"/>
    <n v="-4005164.28"/>
    <n v="-2902717.28"/>
    <n v="-46726256.969999999"/>
    <n v="-39399544.609999999"/>
    <n v="3.6291860396921338E-2"/>
  </r>
  <r>
    <x v="37"/>
    <x v="2"/>
    <n v="13616172.800000001"/>
    <n v="14033714.109999999"/>
    <n v="681423.84"/>
    <n v="1247917.69"/>
    <n v="822066.35"/>
    <n v="30401294.789999999"/>
    <n v="134403855.99000001"/>
    <n v="-67175296.280000001"/>
    <n v="67228559.709999993"/>
    <n v="3205346"/>
    <n v="0"/>
    <n v="4155775.92"/>
    <n v="7361121.9199999999"/>
    <n v="-12401832.84"/>
    <n v="-1355866.15"/>
    <n v="-221432.97"/>
    <n v="-3047497.84"/>
    <n v="-17026629.800000001"/>
    <n v="-36229910.530000001"/>
    <n v="-1524510.75"/>
    <n v="-2380412"/>
    <n v="-990854.95"/>
    <n v="-4360962.28"/>
    <n v="-2636948.2799999998"/>
    <n v="-48123598.789999999"/>
    <n v="-39840747.829999998"/>
    <n v="2.6759641864263849E-2"/>
  </r>
  <r>
    <x v="37"/>
    <x v="3"/>
    <n v="8410997.0800000001"/>
    <n v="14528103.76"/>
    <n v="773813.62"/>
    <n v="3687831.52"/>
    <n v="1152896.3799999999"/>
    <n v="28553642.359999999"/>
    <n v="140748973.66"/>
    <n v="-69902715.409999996"/>
    <n v="70846258.25"/>
    <n v="3265070"/>
    <n v="0"/>
    <n v="2936554.08"/>
    <n v="6201624.0800000001"/>
    <n v="-11135548.51"/>
    <n v="-1481911.41"/>
    <n v="-270834.93"/>
    <n v="-3502329.4"/>
    <n v="-16390624.25"/>
    <n v="-37217978.170000002"/>
    <n v="-1524510.75"/>
    <n v="-1763693.62"/>
    <n v="-986125.91"/>
    <n v="-4092159.17"/>
    <n v="-1781048.04"/>
    <n v="-47365515.659999996"/>
    <n v="-41845384.780000001"/>
    <n v="2.7182999710818275E-2"/>
  </r>
  <r>
    <x v="37"/>
    <x v="4"/>
    <n v="11474226.779999999"/>
    <n v="16199929.23"/>
    <n v="727232.82"/>
    <n v="1853360.91"/>
    <n v="716125.92"/>
    <n v="30970875.66"/>
    <n v="149116852.49000001"/>
    <n v="-72324778.560000002"/>
    <n v="76792073.930000007"/>
    <n v="3655937.32"/>
    <n v="360220.39"/>
    <n v="1846419.3"/>
    <n v="5862577.0099999998"/>
    <n v="-13304944.630000001"/>
    <n v="-1471680.29"/>
    <n v="-625218.59"/>
    <n v="-4520067.74"/>
    <n v="-19921911.25"/>
    <n v="-46336236.079999998"/>
    <n v="0"/>
    <n v="-1967683.38"/>
    <n v="-1051617.3700000001"/>
    <n v="-4316342.17"/>
    <n v="-1325427.04"/>
    <n v="-54997306.039999999"/>
    <n v="-38706309.310000002"/>
    <n v="2.6020368421346377E-2"/>
  </r>
  <r>
    <x v="37"/>
    <x v="5"/>
    <n v="10655003.310000001"/>
    <n v="14819342.359999999"/>
    <n v="728660.28"/>
    <n v="1715488.98"/>
    <n v="1303419.55"/>
    <n v="29221914.48"/>
    <n v="155185676.80899999"/>
    <n v="-75311940.030000001"/>
    <n v="79873736.778999999"/>
    <n v="4504768.95"/>
    <n v="1334321.8500000001"/>
    <n v="1850958.81"/>
    <n v="7690049.6100000003"/>
    <n v="-11128701.82"/>
    <n v="-1720102.22"/>
    <n v="-562999.56000000006"/>
    <n v="-6204081.2800000003"/>
    <n v="-19615884.879999999"/>
    <n v="-49072795.829999998"/>
    <n v="-704095.96"/>
    <n v="-3062792.57"/>
    <n v="-968507.72"/>
    <n v="-4590171.24"/>
    <n v="-1698540.64"/>
    <n v="-60096903.960000001"/>
    <n v="-37072912.031972401"/>
    <n v="2.5994506074378025E-2"/>
  </r>
  <r>
    <x v="37"/>
    <x v="6"/>
    <n v="11982670.890000001"/>
    <n v="14512602.16"/>
    <n v="818899.33"/>
    <n v="1596737.01"/>
    <n v="1216915.3600000001"/>
    <n v="30127824.75"/>
    <n v="162638456.31999999"/>
    <n v="-78257794.859999999"/>
    <n v="84380661.459999993"/>
    <n v="2891823.73"/>
    <n v="2112014.2400000002"/>
    <n v="1135997.5744"/>
    <n v="6139835.5444"/>
    <n v="-11689719.85"/>
    <n v="-1568992.84"/>
    <n v="-654914.23"/>
    <n v="-5100343.9000000004"/>
    <n v="-19013970.82"/>
    <n v="-50233915.479999997"/>
    <n v="-1384775.63"/>
    <n v="-1807323.75"/>
    <n v="-934228.41"/>
    <n v="-4408446.3099999996"/>
    <n v="-628277.46440000006"/>
    <n v="-59396967.044399999"/>
    <n v="-42237383.890000001"/>
    <n v="2.7119726820464558E-2"/>
  </r>
  <r>
    <x v="37"/>
    <x v="7"/>
    <n v="8914581.9900000002"/>
    <n v="14405907.560000001"/>
    <n v="1186318"/>
    <n v="675318.17"/>
    <n v="930346.71"/>
    <n v="26112472.43"/>
    <n v="167549370.31999999"/>
    <n v="-81263055.400000006"/>
    <n v="86286314.920000002"/>
    <n v="3737528.9"/>
    <n v="629342.37"/>
    <n v="7846592.6600000001"/>
    <n v="12213463.93"/>
    <n v="-11638529.220000001"/>
    <n v="-1278672.6299999999"/>
    <n v="-407524.9"/>
    <n v="-5337325.9400000004"/>
    <n v="-18662052.690000001"/>
    <n v="-48176442.689999998"/>
    <n v="0"/>
    <n v="-738270.59"/>
    <n v="-803920.44"/>
    <n v="-2730722.31"/>
    <n v="-2762052.04"/>
    <n v="-55211408.07"/>
    <n v="-50738790.520000003"/>
    <n v="2.7400307620179604E-2"/>
  </r>
  <r>
    <x v="37"/>
    <x v="8"/>
    <n v="10596944.539999999"/>
    <n v="16639603.439999999"/>
    <n v="1288139.54"/>
    <n v="1234798.75"/>
    <n v="836725.42"/>
    <n v="30596211.690000001"/>
    <n v="173914460.84999999"/>
    <n v="-84466527.959999993"/>
    <n v="89447932.890000001"/>
    <n v="3640804.58"/>
    <n v="14966.74"/>
    <n v="7023056.8700000001"/>
    <n v="10678828.189999999"/>
    <n v="-15689263.140000001"/>
    <n v="-1101965.83"/>
    <n v="-956302.49"/>
    <n v="-5603009.2999999998"/>
    <n v="-23350540.760000002"/>
    <n v="-48746120.57"/>
    <n v="0"/>
    <n v="-230838.61"/>
    <n v="-757826.67"/>
    <n v="-2767093.1"/>
    <n v="-3489564"/>
    <n v="-55991442.950000003"/>
    <n v="-51380989.060000002"/>
    <n v="2.7373132536884844E-2"/>
  </r>
  <r>
    <x v="38"/>
    <x v="0"/>
    <n v="0"/>
    <n v="3324457.74"/>
    <n v="458466.01"/>
    <n v="0"/>
    <n v="126216.7"/>
    <n v="3909140.45"/>
    <n v="12123107.02"/>
    <n v="-5955290.6500000004"/>
    <n v="6167816.3700000001"/>
    <n v="719442.31"/>
    <n v="0"/>
    <n v="20736"/>
    <n v="740178.31"/>
    <n v="-1846452.81"/>
    <n v="-15033.01"/>
    <n v="-85340.94"/>
    <n v="-1044549.21"/>
    <n v="-2991375.97"/>
    <n v="-3964065.64"/>
    <n v="0"/>
    <n v="-420848.85"/>
    <n v="-78486.94"/>
    <n v="-72970.649999999994"/>
    <m/>
    <n v="-4536372.08"/>
    <n v="-3289387.0799999898"/>
    <n v="3.6389962465693086E-2"/>
  </r>
  <r>
    <x v="38"/>
    <x v="1"/>
    <n v="0"/>
    <n v="4188847.58"/>
    <n v="215901.38"/>
    <n v="0"/>
    <n v="145273.99"/>
    <n v="4550022.95"/>
    <n v="8244004.71"/>
    <n v="-1809976.44"/>
    <n v="6434028.2699999996"/>
    <n v="797653.46"/>
    <n v="0"/>
    <n v="29969"/>
    <n v="827622.46"/>
    <n v="-2526909.4500000002"/>
    <n v="0"/>
    <n v="-7744.71"/>
    <n v="-1153910.1299999999"/>
    <n v="-3688564.29"/>
    <n v="-3644743.03"/>
    <n v="0"/>
    <n v="-951232.99"/>
    <n v="-92924.13"/>
    <n v="-60144.74"/>
    <m/>
    <n v="-4749044.8899999997"/>
    <n v="-3374064.5"/>
    <n v="3.6874658485149509E-2"/>
  </r>
  <r>
    <x v="38"/>
    <x v="2"/>
    <n v="0"/>
    <n v="3523631.71"/>
    <n v="238545.58"/>
    <n v="0"/>
    <n v="160647.78"/>
    <n v="3922825.07"/>
    <n v="8991648.8499999996"/>
    <n v="-2350134.59"/>
    <n v="6641514.2599999998"/>
    <n v="327840.12"/>
    <n v="0"/>
    <n v="31164"/>
    <n v="359004.12"/>
    <n v="-2804102.59"/>
    <n v="0"/>
    <n v="-32260.23"/>
    <n v="-318220.69"/>
    <n v="-3154583.51"/>
    <n v="-3352320.78"/>
    <n v="0"/>
    <n v="-648214.11"/>
    <n v="-96411.17"/>
    <n v="-148899.92000000001"/>
    <m/>
    <n v="-4245845.9800000004"/>
    <n v="-3522913.96"/>
    <n v="4.0193683609900041E-2"/>
  </r>
  <r>
    <x v="38"/>
    <x v="3"/>
    <n v="0"/>
    <n v="3579746.95"/>
    <n v="240831.4"/>
    <n v="0"/>
    <n v="150066.6"/>
    <n v="3970644.95"/>
    <n v="9861026.4100000001"/>
    <n v="-2957351.71"/>
    <n v="6903674.7000000002"/>
    <n v="33418.07"/>
    <n v="0"/>
    <n v="0"/>
    <n v="33418.07"/>
    <n v="-1909254.84"/>
    <n v="0"/>
    <n v="-7209.11"/>
    <n v="-292154.8"/>
    <n v="-2208618.75"/>
    <n v="-3727961.14"/>
    <n v="0"/>
    <n v="-621372.5"/>
    <n v="-167653.21"/>
    <n v="-386615.65"/>
    <n v="-4200"/>
    <n v="-4907802.5"/>
    <n v="-3791316.47"/>
    <n v="3.7718942005935181E-2"/>
  </r>
  <r>
    <x v="38"/>
    <x v="4"/>
    <n v="87097.57"/>
    <n v="3168557.9"/>
    <n v="351493.45"/>
    <n v="0"/>
    <n v="212877.87"/>
    <n v="3820026.79"/>
    <n v="10502570.1"/>
    <n v="-3498547.31"/>
    <n v="7004022.79"/>
    <n v="25994.92"/>
    <n v="0"/>
    <n v="0"/>
    <n v="25994.92"/>
    <n v="-2102753.2799999998"/>
    <n v="0"/>
    <n v="-6060.88"/>
    <n v="-142977"/>
    <n v="-2251791.16"/>
    <n v="-3584302.65"/>
    <n v="0"/>
    <n v="-293240.25"/>
    <n v="-278674.49"/>
    <n v="-388161.71"/>
    <n v="-8600"/>
    <n v="-4552979.0999999996"/>
    <n v="-4045274.24"/>
    <n v="4.1483499497432665E-2"/>
  </r>
  <r>
    <x v="38"/>
    <x v="5"/>
    <n v="206554.08"/>
    <n v="3119625.5"/>
    <n v="274129.3"/>
    <n v="37240.19"/>
    <n v="152643.14000000001"/>
    <n v="3790192.21"/>
    <n v="11331317.789999999"/>
    <n v="-4028737.79"/>
    <n v="7302580"/>
    <n v="381879.23"/>
    <n v="0"/>
    <n v="0"/>
    <n v="381879.23"/>
    <n v="-2473166.0699999998"/>
    <n v="0"/>
    <n v="0"/>
    <n v="-148171"/>
    <n v="-2621337.0699999998"/>
    <n v="-3436996.16"/>
    <n v="0"/>
    <n v="-398940.84"/>
    <n v="-309416.23"/>
    <n v="-425076.81"/>
    <n v="-16665"/>
    <n v="-4587095.04"/>
    <n v="-4266219.33"/>
    <n v="3.8895924172193973E-2"/>
  </r>
  <r>
    <x v="38"/>
    <x v="6"/>
    <n v="150684.04"/>
    <n v="2751629.19"/>
    <n v="281044.38"/>
    <n v="74807.679999999993"/>
    <n v="155081.57"/>
    <n v="3413246.86"/>
    <n v="12179135.25"/>
    <n v="-4521235.34"/>
    <n v="7657899.9100000001"/>
    <n v="410295.89"/>
    <n v="0"/>
    <n v="0"/>
    <n v="410295.89"/>
    <n v="-2283093.08"/>
    <n v="0"/>
    <n v="0"/>
    <n v="-451468"/>
    <n v="-2734561.08"/>
    <n v="-3277485.73"/>
    <n v="0"/>
    <n v="-328621.59000000003"/>
    <n v="-114708.97"/>
    <n v="-430379.53"/>
    <n v="-22203"/>
    <n v="-4173398.82"/>
    <n v="-4573482.76"/>
    <n v="3.5502977399507717E-2"/>
  </r>
  <r>
    <x v="38"/>
    <x v="7"/>
    <n v="250168.34"/>
    <n v="2794668.23"/>
    <n v="286477.37"/>
    <n v="32379.88"/>
    <n v="177887.33"/>
    <n v="3541581.15"/>
    <n v="13055919.689999999"/>
    <n v="-4945126.34"/>
    <n v="8110793.3499999996"/>
    <n v="670974.43000000005"/>
    <n v="0"/>
    <n v="0"/>
    <n v="670974.43000000005"/>
    <n v="-2011144.85"/>
    <n v="0"/>
    <n v="0"/>
    <n v="-562582"/>
    <n v="-2573726.85"/>
    <n v="-3763533.26"/>
    <n v="0"/>
    <n v="-393700.77"/>
    <n v="-289636.40000000002"/>
    <n v="-434357.59"/>
    <n v="-26286"/>
    <n v="-4907514.0199999996"/>
    <n v="-4842108.0599999996"/>
    <n v="3.0657833189585433E-2"/>
  </r>
  <r>
    <x v="38"/>
    <x v="8"/>
    <n v="254046.07999999999"/>
    <n v="2984784.37"/>
    <n v="319978.02"/>
    <n v="0"/>
    <n v="192382.79"/>
    <n v="3751191.26"/>
    <n v="13773681.49"/>
    <n v="-5417919.5999999996"/>
    <n v="8355761.8899999997"/>
    <n v="661372.86"/>
    <n v="0"/>
    <n v="0"/>
    <n v="661372.86"/>
    <n v="-2099025.2400000002"/>
    <n v="0"/>
    <n v="-28610.85"/>
    <n v="-1018465"/>
    <n v="-3146101.09"/>
    <n v="-3564995.15"/>
    <n v="0"/>
    <n v="-329133.99"/>
    <n v="-288148.08"/>
    <n v="-290420.86"/>
    <n v="-47341"/>
    <n v="-4520039.08"/>
    <n v="-5102185.84"/>
    <n v="3.7297637005154517E-2"/>
  </r>
  <r>
    <x v="39"/>
    <x v="0"/>
    <n v="24841022.77"/>
    <n v="38925136.640000001"/>
    <n v="3311169.59"/>
    <n v="0"/>
    <n v="600095.31000000006"/>
    <n v="67677424.310000002"/>
    <n v="296959938.48000002"/>
    <n v="-130690713.54000001"/>
    <n v="166269224.94"/>
    <n v="8186543.8899999997"/>
    <n v="0"/>
    <n v="13521851.460000001"/>
    <n v="21708395.350000001"/>
    <n v="-38872529.630000003"/>
    <n v="-859490.93"/>
    <n v="0"/>
    <n v="-4585463.6900000004"/>
    <n v="-44317484.25"/>
    <n v="-20278482.489999998"/>
    <n v="-70310869.150000006"/>
    <n v="-4184070.63"/>
    <n v="-24395805.670000002"/>
    <n v="-8235887.6200000001"/>
    <m/>
    <n v="-127405115.56"/>
    <n v="-83932444.790000007"/>
    <n v="6.3367629336486569E-2"/>
  </r>
  <r>
    <x v="39"/>
    <x v="1"/>
    <n v="13697514.779999999"/>
    <n v="51193437.090000004"/>
    <n v="3507223.52"/>
    <n v="0"/>
    <n v="731752.95999999996"/>
    <n v="69129928.349999994"/>
    <n v="193547812.33000001"/>
    <n v="-25858827.789999999"/>
    <n v="167688984.53999999"/>
    <n v="10619306.859999999"/>
    <n v="0"/>
    <n v="12849474.51"/>
    <n v="23468781.370000001"/>
    <n v="-41061087.340000004"/>
    <n v="-892760.71"/>
    <n v="0"/>
    <n v="-4601910.37"/>
    <n v="-46555758.420000002"/>
    <n v="-19820917.140000001"/>
    <n v="-69468579.989999995"/>
    <n v="-5602387.4900000002"/>
    <n v="-22850095.920000002"/>
    <n v="-11221000"/>
    <m/>
    <n v="-128962980.54000001"/>
    <n v="-84768955.299999997"/>
    <n v="6.4611926602548803E-2"/>
  </r>
  <r>
    <x v="39"/>
    <x v="2"/>
    <n v="21770835.300000001"/>
    <n v="36233137.359999999"/>
    <n v="3787454.62"/>
    <n v="0"/>
    <n v="845072.99"/>
    <n v="62636500.270000003"/>
    <n v="206019781.77000001"/>
    <n v="-34993484.909999996"/>
    <n v="171026296.86000001"/>
    <n v="9091532.2300000004"/>
    <n v="0"/>
    <n v="11538809.310000001"/>
    <n v="20630341.539999999"/>
    <n v="-32801782.68"/>
    <n v="-971869"/>
    <n v="-1686000"/>
    <n v="-4619027.1100000003"/>
    <n v="-40078678.789999999"/>
    <n v="-19344709.870000001"/>
    <n v="-69631518.549999997"/>
    <n v="-4207676.16"/>
    <n v="-20960030.420000002"/>
    <n v="-11958404.970000001"/>
    <m/>
    <n v="-126102339.97"/>
    <n v="-88112119.909999996"/>
    <n v="6.2054354417468489E-2"/>
  </r>
  <r>
    <x v="39"/>
    <x v="3"/>
    <n v="27643205.809999999"/>
    <n v="34941586.140000001"/>
    <n v="3925469.4"/>
    <n v="0"/>
    <n v="913665.84"/>
    <n v="67423927.189999998"/>
    <n v="221836023.99000001"/>
    <n v="-43359011.700000003"/>
    <n v="178477012.28999999"/>
    <n v="8901084.3699999992"/>
    <n v="0"/>
    <n v="8325408.7599999998"/>
    <n v="17226493.129999999"/>
    <n v="-40647972.289999999"/>
    <n v="-624059.34"/>
    <n v="-1607000"/>
    <n v="-4636841.58"/>
    <n v="-47515873.210000001"/>
    <n v="-18849101.18"/>
    <n v="-69553319.170000002"/>
    <n v="-4450671.21"/>
    <n v="-17276594.129999999"/>
    <n v="-11596341.77"/>
    <m/>
    <n v="-121726027.45999999"/>
    <n v="-93885531.939999998"/>
    <n v="6.2983063339668022E-2"/>
  </r>
  <r>
    <x v="39"/>
    <x v="4"/>
    <n v="21900728.199999999"/>
    <n v="37862024.909999996"/>
    <n v="4490041.18"/>
    <n v="0"/>
    <n v="1436530.11"/>
    <n v="65689324.399999999"/>
    <n v="241948109.33000001"/>
    <n v="-52563363.289999999"/>
    <n v="189384746.03999999"/>
    <n v="5974068.7999999998"/>
    <n v="0"/>
    <n v="5892201.6100000003"/>
    <n v="11866270.41"/>
    <n v="-45084377.770000003"/>
    <n v="-693487.11"/>
    <n v="-2239003.1"/>
    <n v="-4655381.41"/>
    <n v="-52672249.390000001"/>
    <n v="-18333300.629999999"/>
    <n v="-70184950.75"/>
    <n v="-1351452.36"/>
    <n v="-15030272.24"/>
    <n v="-12562562.07"/>
    <m/>
    <n v="-117462538.05"/>
    <n v="-96805553.409999996"/>
    <n v="6.1950141874442255E-2"/>
  </r>
  <r>
    <x v="39"/>
    <x v="5"/>
    <n v="15946090.32"/>
    <n v="44620886.299999997"/>
    <n v="4345179.71"/>
    <n v="0"/>
    <n v="578262.43999999994"/>
    <n v="65490418.770000003"/>
    <n v="262278785.08000001"/>
    <n v="-62526938.170000002"/>
    <n v="199751846.91"/>
    <n v="7161081.6699999999"/>
    <n v="0"/>
    <n v="4227870.7300000004"/>
    <n v="11388952.4"/>
    <n v="-46511688.600000001"/>
    <n v="-898994.83"/>
    <n v="-1185003"/>
    <n v="-4674676.7699999996"/>
    <n v="-53270363.200000003"/>
    <n v="-17796485.559999999"/>
    <n v="-69130503.170000002"/>
    <n v="-2917854.67"/>
    <n v="-21178192.699999999"/>
    <n v="-12955800"/>
    <m/>
    <n v="-123978836.09999999"/>
    <n v="-99382018.780000001"/>
    <n v="6.2609165345773779E-2"/>
  </r>
  <r>
    <x v="39"/>
    <x v="6"/>
    <n v="21124462.359999999"/>
    <n v="34225315.060000002"/>
    <n v="4920229.6500000004"/>
    <n v="0"/>
    <n v="921000.86"/>
    <n v="61191007.93"/>
    <n v="291168190.37"/>
    <n v="-88415506.090000004"/>
    <n v="202752684.28"/>
    <n v="10085926.76"/>
    <n v="0"/>
    <n v="2234554.9900000002"/>
    <n v="12320481.75"/>
    <n v="-43090062.689999998"/>
    <n v="-922158.04"/>
    <n v="-1498000"/>
    <n v="-4694757.88"/>
    <n v="-50204978.609999999"/>
    <n v="-17237799.82"/>
    <n v="-69443805.189999998"/>
    <n v="-4686546.59"/>
    <n v="-18652087.969999999"/>
    <n v="-12169539.140000001"/>
    <m/>
    <n v="-122189778.70999999"/>
    <n v="-103869416.64"/>
    <n v="6.2954976142609434E-2"/>
  </r>
  <r>
    <x v="39"/>
    <x v="7"/>
    <n v="10916631.09"/>
    <n v="43759916.25"/>
    <n v="5806893.2199999997"/>
    <n v="0"/>
    <n v="1043892.93"/>
    <n v="61527333.490000002"/>
    <n v="309233951.76999998"/>
    <n v="-100730994.73999999"/>
    <n v="208502957.03"/>
    <n v="18757051.719999999"/>
    <n v="0"/>
    <n v="0"/>
    <n v="18757051.719999999"/>
    <n v="-49476218.57"/>
    <n v="-1431971.21"/>
    <n v="-2547000"/>
    <n v="-4808750.5199999996"/>
    <n v="-58263940.299999997"/>
    <n v="-17568000"/>
    <n v="-70492393.780000001"/>
    <n v="-4512048.6900000004"/>
    <n v="-15948246.83"/>
    <n v="-9061451"/>
    <n v="-2151399.48"/>
    <n v="-119733539.78"/>
    <n v="-110789862.16"/>
    <n v="7.0500148998370288E-2"/>
  </r>
  <r>
    <x v="39"/>
    <x v="8"/>
    <n v="10605373.140000001"/>
    <n v="56530006.759999998"/>
    <n v="7912714.54"/>
    <n v="0"/>
    <n v="720975.32"/>
    <n v="75769069.760000005"/>
    <n v="327445801.97000003"/>
    <n v="-111119622.3"/>
    <n v="216326179.66999999"/>
    <n v="11563697.26"/>
    <n v="0"/>
    <n v="3205557.04"/>
    <n v="14769254.300000001"/>
    <n v="-52412314.659999996"/>
    <n v="-3139743.48"/>
    <n v="-8751713.0800000001"/>
    <n v="-4808750.5199999996"/>
    <n v="-69112521.739999995"/>
    <n v="-16836000"/>
    <n v="-67945839"/>
    <n v="-1730750.49"/>
    <n v="-17032958.02"/>
    <n v="-7359196.9000000004"/>
    <n v="-5883142.9900000002"/>
    <n v="-116787887.40000001"/>
    <n v="-120964094.59"/>
    <n v="6.5078412146107309E-2"/>
  </r>
  <r>
    <x v="40"/>
    <x v="0"/>
    <n v="2930994.44"/>
    <n v="6926018.0999999996"/>
    <n v="305852.15999999997"/>
    <n v="0"/>
    <n v="127046.45"/>
    <n v="10289911.15"/>
    <n v="35367518.009999998"/>
    <n v="-18757496.699999999"/>
    <n v="16610021.310000001"/>
    <n v="1390641.51"/>
    <n v="0"/>
    <n v="370000"/>
    <n v="1760641.51"/>
    <n v="-5820274.5999999996"/>
    <n v="-1307.8800000000001"/>
    <n v="0"/>
    <n v="-435378.87"/>
    <n v="-6256961.3499999996"/>
    <n v="-10505199.74"/>
    <n v="0"/>
    <n v="-998920.11"/>
    <n v="-691964.18"/>
    <n v="-356886"/>
    <n v="-370000"/>
    <n v="-12922970.029999999"/>
    <n v="-9480642.5899999999"/>
    <n v="3.385337222123392E-2"/>
  </r>
  <r>
    <x v="40"/>
    <x v="1"/>
    <n v="801552.95"/>
    <n v="7256295.5800000001"/>
    <n v="310153.76"/>
    <n v="0"/>
    <n v="99281.38"/>
    <n v="8467283.6699999999"/>
    <n v="19827906.300000001"/>
    <n v="-2572656.8199999998"/>
    <n v="17255249.48"/>
    <n v="1647928.7"/>
    <n v="0"/>
    <n v="420000"/>
    <n v="2067928.7"/>
    <n v="-4898715.4000000004"/>
    <n v="-9803.69"/>
    <n v="0"/>
    <n v="-448886.78"/>
    <n v="-5357405.87"/>
    <n v="-10085150.67"/>
    <n v="0"/>
    <n v="-1065419.9099999999"/>
    <n v="-656716.27"/>
    <n v="-340021"/>
    <n v="-420000"/>
    <n v="-12567307.85"/>
    <n v="-9865748.1300000008"/>
    <n v="3.3974777638558711E-2"/>
  </r>
  <r>
    <x v="40"/>
    <x v="2"/>
    <n v="2521687.7200000002"/>
    <n v="6751627.3300000001"/>
    <n v="289429.84999999998"/>
    <n v="0"/>
    <n v="188936.72"/>
    <n v="9751681.6199999992"/>
    <n v="21583505.75"/>
    <n v="-3412735.82"/>
    <n v="18170769.93"/>
    <n v="2191305.39"/>
    <n v="0"/>
    <n v="420000"/>
    <n v="2611305.39"/>
    <n v="-5836930.2400000002"/>
    <n v="-46770.44"/>
    <n v="0"/>
    <n v="-521138.3"/>
    <n v="-6404838.9800000004"/>
    <n v="-11556964.23"/>
    <n v="0"/>
    <n v="-767739.9"/>
    <n v="-742075.69"/>
    <n v="-352533"/>
    <n v="-420000"/>
    <n v="-13839312.82"/>
    <n v="-10289605.140000001"/>
    <n v="3.3850630012825365E-2"/>
  </r>
  <r>
    <x v="40"/>
    <x v="3"/>
    <n v="582924.03"/>
    <n v="6954527.0700000003"/>
    <n v="322001.77"/>
    <n v="0"/>
    <n v="131823.38"/>
    <n v="7991276.25"/>
    <n v="23096412.149999999"/>
    <n v="-4314820.5"/>
    <n v="18781591.649999999"/>
    <n v="1945041.8"/>
    <n v="0"/>
    <n v="277000"/>
    <n v="2222041.7999999998"/>
    <n v="-4326257.3899999997"/>
    <n v="-259326.61"/>
    <n v="0"/>
    <n v="-534381.76"/>
    <n v="-5119965.76"/>
    <n v="-11053998.310000001"/>
    <n v="0"/>
    <n v="-533452.64"/>
    <n v="-686521.52"/>
    <n v="-329084"/>
    <n v="-277000"/>
    <n v="-12880056.470000001"/>
    <n v="-10994887.470000001"/>
    <n v="3.6675672305594306E-2"/>
  </r>
  <r>
    <x v="40"/>
    <x v="4"/>
    <n v="656692.77"/>
    <n v="6833241.25"/>
    <n v="291833.86"/>
    <n v="0"/>
    <n v="146112.47"/>
    <n v="7927880.3499999996"/>
    <n v="24313116.539999999"/>
    <n v="-5237453.92"/>
    <n v="19075662.620000001"/>
    <n v="2740350.67"/>
    <n v="0"/>
    <n v="4000"/>
    <n v="2744350.67"/>
    <n v="-3928348.31"/>
    <n v="-17712.43"/>
    <n v="0"/>
    <n v="-604563.81000000006"/>
    <n v="-4550624.55"/>
    <n v="-12444972.15"/>
    <n v="0"/>
    <n v="-581100.68999999994"/>
    <n v="-499514.11"/>
    <n v="-337688"/>
    <n v="-4000"/>
    <n v="-13867274.949999999"/>
    <n v="-11329994.140000001"/>
    <n v="3.781074066636772E-2"/>
  </r>
  <r>
    <x v="40"/>
    <x v="5"/>
    <n v="692918.87"/>
    <n v="7440732.7199999997"/>
    <n v="363067.66"/>
    <n v="0"/>
    <n v="137653.19"/>
    <n v="8634372.4399999995"/>
    <n v="25873737.289999999"/>
    <n v="-6127464.7000000002"/>
    <n v="19746272.59"/>
    <n v="3581527.66"/>
    <n v="0"/>
    <n v="140285"/>
    <n v="3721812.66"/>
    <n v="-5397956.9299999997"/>
    <n v="-66062.179999999993"/>
    <n v="0"/>
    <n v="-650968.17000000004"/>
    <n v="-6114987.2800000003"/>
    <n v="-12807891.130000001"/>
    <n v="0"/>
    <n v="-322543.09999999998"/>
    <n v="-404718.5"/>
    <n v="-346292"/>
    <n v="-140285"/>
    <n v="-14021729.73"/>
    <n v="-11965740.68"/>
    <n v="3.5409953353179049E-2"/>
  </r>
  <r>
    <x v="40"/>
    <x v="6"/>
    <n v="302533.52"/>
    <n v="7367772.5800000001"/>
    <n v="357927.23"/>
    <n v="0"/>
    <n v="135503.79"/>
    <n v="8163737.1200000001"/>
    <n v="27534785.260000002"/>
    <n v="-6904283.8099999996"/>
    <n v="20630501.449999999"/>
    <n v="3719020.3"/>
    <n v="0"/>
    <n v="241987"/>
    <n v="3961007.3"/>
    <n v="-5115048.87"/>
    <n v="-142915.17000000001"/>
    <n v="0"/>
    <n v="-5182194.12"/>
    <n v="-10440158.16"/>
    <n v="-8665188.8100000005"/>
    <n v="0"/>
    <n v="-343203.6"/>
    <n v="-314846.81"/>
    <n v="-418481"/>
    <n v="-241921"/>
    <n v="-9983641.2200000007"/>
    <n v="-12331446.49"/>
    <n v="3.5308169238300977E-2"/>
  </r>
  <r>
    <x v="40"/>
    <x v="7"/>
    <n v="1595236.17"/>
    <n v="7677776.7400000002"/>
    <n v="450530.66"/>
    <n v="0"/>
    <n v="168243.69"/>
    <n v="9891787.2599999998"/>
    <n v="30396533.100000001"/>
    <n v="-7916238.4800000004"/>
    <n v="22480294.620000001"/>
    <n v="4039356.43"/>
    <n v="0"/>
    <n v="414450"/>
    <n v="4453806.43"/>
    <n v="-6364156.9900000002"/>
    <n v="-124251.21"/>
    <n v="0"/>
    <n v="-648269.75"/>
    <n v="-7136677.9500000002"/>
    <n v="-15540781.32"/>
    <n v="0"/>
    <n v="-407988.44"/>
    <n v="-299913.65000000002"/>
    <n v="-434474"/>
    <n v="-412695"/>
    <n v="-17095852.41"/>
    <n v="-12593357.949999999"/>
    <n v="3.4540250542306798E-2"/>
  </r>
  <r>
    <x v="40"/>
    <x v="8"/>
    <n v="439679.92"/>
    <n v="8263701.5199999996"/>
    <n v="452654.84"/>
    <n v="0"/>
    <n v="193664.14"/>
    <n v="9349700.4199999999"/>
    <n v="32415442.899999999"/>
    <n v="-9021874.4000000004"/>
    <n v="23393568.5"/>
    <n v="2836944.91"/>
    <n v="0"/>
    <n v="561512"/>
    <n v="3398456.91"/>
    <n v="-5181912.47"/>
    <n v="-202944.63"/>
    <n v="0"/>
    <n v="-3694046.42"/>
    <n v="-9078903.5199999996"/>
    <n v="-11949594.9"/>
    <n v="0"/>
    <n v="-529292.25"/>
    <n v="-338547.09"/>
    <n v="-452415.8"/>
    <n v="-561380"/>
    <n v="-13831230.039999999"/>
    <n v="-13231592.27"/>
    <n v="4.6179154534591441E-2"/>
  </r>
  <r>
    <x v="41"/>
    <x v="0"/>
    <n v="10478550.74"/>
    <n v="24058859.440000001"/>
    <n v="119940.05"/>
    <n v="0"/>
    <n v="630889.37"/>
    <n v="35288239.600000001"/>
    <n v="181807749.74000001"/>
    <n v="-88941319.319999993"/>
    <n v="92866430.420000002"/>
    <n v="7895607.3700000001"/>
    <n v="0"/>
    <n v="924282.92"/>
    <n v="8819890.2899999991"/>
    <n v="-22741302.300000001"/>
    <n v="-413427.56"/>
    <n v="-7266763.0999999996"/>
    <n v="0"/>
    <n v="-30421492.960000001"/>
    <n v="-22966099"/>
    <n v="-23064000"/>
    <n v="-3157802.51"/>
    <n v="-4455987.28"/>
    <n v="-11779208.08"/>
    <m/>
    <n v="-65423096.869999997"/>
    <n v="-41129970.479999997"/>
    <n v="4.1234341073899734E-2"/>
  </r>
  <r>
    <x v="41"/>
    <x v="1"/>
    <n v="9265322.9399999995"/>
    <n v="28760922.0559"/>
    <n v="77713.540299999993"/>
    <n v="0"/>
    <n v="622695.59"/>
    <n v="38726654.126199998"/>
    <n v="189124006.16999999"/>
    <n v="-90001619.790000007"/>
    <n v="99122386.379999995"/>
    <n v="7401724"/>
    <n v="0"/>
    <n v="907649.17"/>
    <n v="8309373.1699999999"/>
    <n v="-26353860.408"/>
    <n v="-215290.35"/>
    <n v="-6889816.0020000003"/>
    <n v="0"/>
    <n v="-33458966.760000002"/>
    <n v="-22642896"/>
    <n v="-23064000"/>
    <n v="-5076098.09"/>
    <n v="-4507107.9000000004"/>
    <n v="-13255706"/>
    <m/>
    <n v="-68545807.989999995"/>
    <n v="-44153638.93"/>
    <n v="4.1946125071774587E-2"/>
  </r>
  <r>
    <x v="41"/>
    <x v="2"/>
    <n v="1953309.93"/>
    <n v="24634206.4859"/>
    <n v="57890.100339999997"/>
    <n v="3.8000000999999999E-2"/>
    <n v="974609.15"/>
    <n v="27620015.704240002"/>
    <n v="198653880.33000001"/>
    <n v="-91791108.480000004"/>
    <n v="106862771.84999999"/>
    <n v="5451686.4900000002"/>
    <n v="0"/>
    <n v="593122.71"/>
    <n v="6044809.2000000002"/>
    <n v="-23260727.408"/>
    <n v="-16090.35"/>
    <n v="-4731059.9620000003"/>
    <n v="0"/>
    <n v="-28007877.719999999"/>
    <n v="-22000000"/>
    <n v="-23064000"/>
    <n v="-2295487.83"/>
    <n v="-4509239.2"/>
    <n v="-13861823"/>
    <n v="-27735.281599999998"/>
    <n v="-65758285.3116"/>
    <n v="-46761433.718400002"/>
    <n v="3.1820403494024818E-2"/>
  </r>
  <r>
    <x v="41"/>
    <x v="3"/>
    <n v="6412410"/>
    <n v="21144697"/>
    <n v="76050"/>
    <n v="0"/>
    <n v="914525"/>
    <n v="28547682"/>
    <n v="214305396"/>
    <n v="-94552059"/>
    <n v="119753337"/>
    <n v="7195224"/>
    <n v="0"/>
    <n v="271092"/>
    <n v="7466316"/>
    <n v="-20955865"/>
    <n v="-134131"/>
    <n v="-5686735"/>
    <n v="0"/>
    <n v="-26776731"/>
    <n v="0"/>
    <n v="-60064000"/>
    <n v="-2537658"/>
    <n v="-3907960"/>
    <n v="-12927639"/>
    <m/>
    <n v="-79437257"/>
    <n v="-49553347"/>
    <n v="2.0420471345301311E-2"/>
  </r>
  <r>
    <x v="41"/>
    <x v="4"/>
    <n v="2742495"/>
    <n v="30349363"/>
    <n v="159616"/>
    <n v="0"/>
    <n v="965797"/>
    <n v="34217271"/>
    <n v="224207789"/>
    <n v="-96981766"/>
    <n v="127226023"/>
    <n v="973074.99"/>
    <n v="0"/>
    <n v="68092"/>
    <n v="1041166.99"/>
    <n v="-21320922.41"/>
    <n v="-208963"/>
    <n v="-5765168"/>
    <n v="0"/>
    <n v="-27295053.41"/>
    <n v="0"/>
    <n v="-60064000"/>
    <n v="-6861121.3799999999"/>
    <n v="-2876381.31"/>
    <n v="-13120829"/>
    <m/>
    <n v="-82922331.689999998"/>
    <n v="-52267075.890000001"/>
    <n v="3.2371911490663229E-2"/>
  </r>
  <r>
    <x v="41"/>
    <x v="5"/>
    <n v="0"/>
    <n v="30021533.620000001"/>
    <n v="291599.17"/>
    <n v="0"/>
    <n v="909457.73"/>
    <n v="31222590.52"/>
    <n v="237609510.81999999"/>
    <n v="-101450318.18000001"/>
    <n v="136159192.63999999"/>
    <n v="5498704.7199999997"/>
    <n v="0"/>
    <n v="316961.40999999997"/>
    <n v="5815666.1299999999"/>
    <n v="-16987124.579999998"/>
    <n v="-852612.63"/>
    <n v="-4555396.12"/>
    <n v="-1004957.34"/>
    <n v="-23400090.670000002"/>
    <n v="0"/>
    <n v="-70064000"/>
    <n v="-7704317.7400000002"/>
    <n v="-2119484.8199999998"/>
    <n v="-15980329"/>
    <m/>
    <n v="-95868131.560000002"/>
    <n v="-53929227.060000099"/>
    <n v="2.8063948356564238E-2"/>
  </r>
  <r>
    <x v="41"/>
    <x v="6"/>
    <n v="13849736.880000001"/>
    <n v="23168027.899999999"/>
    <n v="116556.88"/>
    <n v="0"/>
    <n v="894731.18"/>
    <n v="38029052.840000004"/>
    <n v="247347034.08000001"/>
    <n v="-105391152.70999999"/>
    <n v="141955881.37"/>
    <n v="5303076.84"/>
    <n v="0"/>
    <n v="441553.45"/>
    <n v="5744630.29"/>
    <n v="-19190776.77"/>
    <n v="-123546"/>
    <n v="-5096166.45"/>
    <n v="0"/>
    <n v="-24410489.219999999"/>
    <n v="0"/>
    <n v="-80064000"/>
    <n v="-8253138.29"/>
    <n v="-2140663.7599999998"/>
    <n v="-13982994"/>
    <m/>
    <n v="-104440796.05"/>
    <n v="-56878279.229999997"/>
    <n v="3.0123742201774429E-2"/>
  </r>
  <r>
    <x v="41"/>
    <x v="7"/>
    <n v="9446753.8300000001"/>
    <n v="22845176.579999998"/>
    <n v="177732.74"/>
    <n v="0"/>
    <n v="993823.86"/>
    <n v="33463487.010000002"/>
    <n v="260503523.19999999"/>
    <n v="-110601947.38"/>
    <n v="149901575.81999999"/>
    <n v="7464725.3300000001"/>
    <n v="0"/>
    <n v="328181.40999999997"/>
    <n v="7792906.7400000002"/>
    <n v="-23171817.280000001"/>
    <n v="-120977.2"/>
    <n v="-5029286.34"/>
    <n v="0"/>
    <n v="-28322080.82"/>
    <n v="0"/>
    <n v="-80064000"/>
    <n v="-11051437.41"/>
    <n v="-2743823.35"/>
    <n v="-8579635"/>
    <m/>
    <n v="-102438895.76000001"/>
    <n v="-60396992.990000002"/>
    <n v="3.4001830513859549E-2"/>
  </r>
  <r>
    <x v="41"/>
    <x v="8"/>
    <n v="6746251.5099999998"/>
    <n v="27649263.16"/>
    <n v="203266.35"/>
    <n v="0"/>
    <n v="847874.04"/>
    <n v="35446655.060000002"/>
    <n v="276463344.70999998"/>
    <n v="-115261644.48"/>
    <n v="161201700.22999999"/>
    <n v="5707916.3200000003"/>
    <n v="0"/>
    <n v="323867.65999999997"/>
    <n v="6031783.9800000004"/>
    <n v="-23609790.52"/>
    <n v="-836284.44"/>
    <n v="-4897974.9000000004"/>
    <n v="0"/>
    <n v="-29344049.859999999"/>
    <n v="-90000000"/>
    <n v="-64000"/>
    <n v="-3968833.3"/>
    <n v="-2555221.64"/>
    <n v="-11192138"/>
    <m/>
    <n v="-107780192.94"/>
    <n v="-65555896.469999999"/>
    <n v="3.3390821150666695E-2"/>
  </r>
  <r>
    <x v="42"/>
    <x v="0"/>
    <n v="1121952.7"/>
    <n v="4870658.59"/>
    <n v="507412.97"/>
    <n v="34737.75"/>
    <n v="437186.62"/>
    <n v="6971948.6299999999"/>
    <n v="28593968.219999999"/>
    <n v="-19740643.190000001"/>
    <n v="8853325.0299999993"/>
    <n v="3164114.3"/>
    <n v="0"/>
    <n v="617299"/>
    <n v="3781413.3"/>
    <n v="-2863228.99"/>
    <n v="-101243.33"/>
    <n v="0"/>
    <n v="0"/>
    <n v="-2964472.32"/>
    <n v="-5585838"/>
    <n v="0"/>
    <n v="-2715461.45"/>
    <n v="-213208.77"/>
    <n v="-190866"/>
    <m/>
    <n v="-8705374.2200000007"/>
    <n v="-7936840.4199999999"/>
    <n v="7.8469225208464694E-2"/>
  </r>
  <r>
    <x v="42"/>
    <x v="1"/>
    <n v="2463052.0299999998"/>
    <n v="5987040.0499999998"/>
    <n v="495907.53"/>
    <n v="0"/>
    <n v="401266.41"/>
    <n v="9347266.0199999996"/>
    <n v="13257952.720000001"/>
    <n v="-3201613.83"/>
    <n v="10056338.890000001"/>
    <n v="1115388.55"/>
    <n v="0"/>
    <n v="972183.69"/>
    <n v="2087572.24"/>
    <n v="-5786724.7000000002"/>
    <n v="-3018.68"/>
    <n v="-249905.39"/>
    <n v="-75028.100000000006"/>
    <n v="-6114676.8700000001"/>
    <n v="-5585838"/>
    <n v="0"/>
    <n v="-1737362.38"/>
    <n v="-117187.23"/>
    <n v="-214704"/>
    <m/>
    <n v="-7655091.6100000003"/>
    <n v="-7721408.6699999999"/>
    <n v="9.4979757033375023E-2"/>
  </r>
  <r>
    <x v="42"/>
    <x v="2"/>
    <n v="2432402.0299999998"/>
    <n v="4626440.8499999996"/>
    <n v="466773.25"/>
    <n v="0"/>
    <n v="628145.51"/>
    <n v="8153761.6399999997"/>
    <n v="14513978.84"/>
    <n v="-4087358.13"/>
    <n v="10426620.710000001"/>
    <n v="1331907.3799999999"/>
    <n v="0"/>
    <n v="852290.19"/>
    <n v="2184197.5699999998"/>
    <n v="-5270057.57"/>
    <n v="0"/>
    <n v="-112732.34"/>
    <n v="-75027.14"/>
    <n v="-5457817.0499999998"/>
    <n v="-5585838"/>
    <n v="0"/>
    <n v="-1410750.37"/>
    <n v="-95136.58"/>
    <n v="-203984"/>
    <m/>
    <n v="-7295708.9500000002"/>
    <n v="-8011053.9199999999"/>
    <n v="6.0110863495804356E-2"/>
  </r>
  <r>
    <x v="42"/>
    <x v="3"/>
    <n v="2165193.6"/>
    <n v="5330970.8499999996"/>
    <n v="479526.79"/>
    <n v="0"/>
    <n v="388222.65"/>
    <n v="8363913.8899999997"/>
    <n v="16023116.83"/>
    <n v="-4945760.3"/>
    <n v="11077356.529999999"/>
    <n v="2224507.7000000002"/>
    <n v="0"/>
    <n v="1024497.71"/>
    <n v="3249005.41"/>
    <n v="-5445528.29"/>
    <n v="-82.89"/>
    <n v="-210949.51"/>
    <n v="-74978.58"/>
    <n v="-5731539.2699999996"/>
    <n v="-5585838"/>
    <n v="0"/>
    <n v="-1436667.34"/>
    <n v="-95251.23"/>
    <n v="-192672"/>
    <n v="-898651"/>
    <n v="-8209079.5700000003"/>
    <n v="-8749656.9900000002"/>
    <n v="5.8672294624733598E-2"/>
  </r>
  <r>
    <x v="42"/>
    <x v="4"/>
    <n v="1077942.25"/>
    <n v="6972526.0499999998"/>
    <n v="491988.14"/>
    <n v="339312.93"/>
    <n v="375562.99"/>
    <n v="9257332.3599999994"/>
    <n v="16889559.34"/>
    <n v="-5619042.4400000004"/>
    <n v="11270516.9"/>
    <n v="2361778.62"/>
    <n v="0"/>
    <n v="933887.23"/>
    <n v="3295665.85"/>
    <n v="-4737875.6399999997"/>
    <n v="-5630.03"/>
    <n v="0"/>
    <n v="-1697241.56"/>
    <n v="-6440747.2300000004"/>
    <n v="-5585838"/>
    <n v="0"/>
    <n v="-1585974.72"/>
    <n v="0"/>
    <n v="-377700"/>
    <n v="-845115"/>
    <n v="-8394627.7200000007"/>
    <n v="-8988140.1600000001"/>
    <n v="3.4235679831019168E-2"/>
  </r>
  <r>
    <x v="42"/>
    <x v="5"/>
    <n v="1657168.97"/>
    <n v="6630334.6799999997"/>
    <n v="430126.05"/>
    <n v="0"/>
    <n v="439580.17"/>
    <n v="9157209.8699999992"/>
    <n v="17326420.789999999"/>
    <n v="-6382934.5199999996"/>
    <n v="10943486.27"/>
    <n v="3671076.02"/>
    <n v="0"/>
    <n v="944937.85"/>
    <n v="4616013.87"/>
    <n v="-4761959.1399999997"/>
    <n v="-5079.1099999999997"/>
    <n v="0"/>
    <n v="-41826.11"/>
    <n v="-4808864.3600000003"/>
    <n v="-7310104.4699999997"/>
    <n v="0"/>
    <n v="-1956396.37"/>
    <n v="-38985.800000000003"/>
    <n v="-424842"/>
    <n v="-693995"/>
    <n v="-10424323.640000001"/>
    <n v="-9483522.0099999998"/>
    <n v="4.8068893762595891E-2"/>
  </r>
  <r>
    <x v="42"/>
    <x v="6"/>
    <n v="4495961.99"/>
    <n v="5636166.8600000003"/>
    <n v="593006.21"/>
    <n v="787.44"/>
    <n v="359699.89"/>
    <n v="11085622.390000001"/>
    <n v="21923573.550000001"/>
    <n v="-10845777.800000001"/>
    <n v="11077795.75"/>
    <n v="2522101.4900000002"/>
    <n v="0"/>
    <n v="779385.1"/>
    <n v="3301486.59"/>
    <n v="-5407750.1200000001"/>
    <n v="-12865.06"/>
    <n v="0"/>
    <n v="-5627588.4199999999"/>
    <n v="-11048203.6"/>
    <n v="-1683654.66"/>
    <n v="0"/>
    <n v="-2046713.71"/>
    <n v="-57695.89"/>
    <n v="-375652"/>
    <n v="-488426"/>
    <n v="-4652142.26"/>
    <n v="-9764558.8699999899"/>
    <n v="4.9325861013500866E-2"/>
  </r>
  <r>
    <x v="42"/>
    <x v="7"/>
    <n v="1993397.85"/>
    <n v="4976871.18"/>
    <n v="1117896.26"/>
    <n v="0"/>
    <n v="451146.98"/>
    <n v="8539312.2699999996"/>
    <n v="24738833.41"/>
    <n v="-10209724.460000001"/>
    <n v="14529108.949999999"/>
    <n v="1343841.54"/>
    <n v="0"/>
    <n v="644921.85"/>
    <n v="1988763.39"/>
    <n v="-4187875.74"/>
    <n v="-13156.63"/>
    <n v="0"/>
    <n v="-42995.42"/>
    <n v="-4244027.79"/>
    <n v="-7226749.7199999997"/>
    <n v="0"/>
    <n v="-2692458.73"/>
    <n v="-44513.39"/>
    <n v="-294349"/>
    <n v="-338244"/>
    <n v="-10596314.84"/>
    <n v="-10216841.98"/>
    <n v="5.5847179258886652E-2"/>
  </r>
  <r>
    <x v="42"/>
    <x v="8"/>
    <n v="1820867.64"/>
    <n v="6375280.1600000001"/>
    <n v="1004253.54"/>
    <n v="0"/>
    <n v="552494.74"/>
    <n v="9752896.0800000001"/>
    <n v="26025504.25"/>
    <n v="-10692724.68"/>
    <n v="15332779.57"/>
    <n v="1488332.86"/>
    <n v="0"/>
    <n v="574150.04"/>
    <n v="2062482.9"/>
    <n v="-6608683.4400000004"/>
    <n v="-54633.74"/>
    <n v="0"/>
    <n v="-44072.68"/>
    <n v="-6707389.8600000003"/>
    <n v="-7182899.5999999996"/>
    <n v="0"/>
    <n v="-2304236"/>
    <n v="-31000.79"/>
    <n v="-303181"/>
    <n v="-338244"/>
    <n v="-10159561.390000001"/>
    <n v="-10281207.300000001"/>
    <n v="4.6311839458169336E-2"/>
  </r>
  <r>
    <x v="43"/>
    <x v="0"/>
    <n v="3084294.04"/>
    <n v="16762503.800000001"/>
    <n v="1493196.57"/>
    <n v="436883.46"/>
    <n v="692081.51"/>
    <n v="22468959.379999999"/>
    <n v="148957557.55000001"/>
    <n v="-62342058.57"/>
    <n v="86615498.980000004"/>
    <n v="2141441.38"/>
    <n v="0"/>
    <n v="0"/>
    <n v="2141441.38"/>
    <n v="-9117929.3599999994"/>
    <n v="0"/>
    <n v="0"/>
    <n v="-15802959.529999999"/>
    <n v="-24920888.890000001"/>
    <n v="-23846497.710000001"/>
    <n v="-26534040"/>
    <n v="-7285828.75"/>
    <n v="0"/>
    <n v="0"/>
    <m/>
    <n v="-57666366.460000001"/>
    <n v="-28638644.390000001"/>
    <n v="4.5387656066390121E-2"/>
  </r>
  <r>
    <x v="43"/>
    <x v="1"/>
    <n v="3999921.76"/>
    <n v="16796051.32"/>
    <n v="1486453.34"/>
    <n v="0"/>
    <n v="796077.19"/>
    <n v="23078503.609999999"/>
    <n v="99638158.599999994"/>
    <n v="-12072523.15"/>
    <n v="87565635.450000003"/>
    <n v="1172360"/>
    <n v="0"/>
    <n v="0"/>
    <n v="1172360"/>
    <n v="-15144728.859999999"/>
    <n v="0"/>
    <n v="0"/>
    <n v="0"/>
    <n v="-15144728.859999999"/>
    <n v="-38624234.780000001"/>
    <n v="-26534040"/>
    <n v="-3620889.91"/>
    <n v="0"/>
    <n v="0"/>
    <m/>
    <n v="-68779164.689999998"/>
    <n v="-27892605.510000002"/>
    <n v="4.6932846984135572E-2"/>
  </r>
  <r>
    <x v="43"/>
    <x v="2"/>
    <n v="1291081.77"/>
    <n v="16518618.640000001"/>
    <n v="1445792.29"/>
    <n v="0"/>
    <n v="747315.46"/>
    <n v="20002808.16"/>
    <n v="106452837.55"/>
    <n v="-14031209.289999999"/>
    <n v="92421628.260000005"/>
    <n v="854291.35"/>
    <n v="0"/>
    <n v="0"/>
    <n v="854291.35"/>
    <n v="-12318162.34"/>
    <n v="0"/>
    <n v="0"/>
    <n v="0"/>
    <n v="-12318162.34"/>
    <n v="-37413151.079999998"/>
    <n v="-26534040"/>
    <n v="-5717653.8499999996"/>
    <n v="0"/>
    <n v="0"/>
    <m/>
    <n v="-69664844.930000007"/>
    <n v="-31295720.5"/>
    <n v="5.0034242880148724E-2"/>
  </r>
  <r>
    <x v="43"/>
    <x v="3"/>
    <n v="614613.05000000005"/>
    <n v="13978734.32"/>
    <n v="1610428.03"/>
    <n v="0"/>
    <n v="689336.02"/>
    <n v="16893111.420000002"/>
    <n v="111841960.52"/>
    <n v="-17895339.890000001"/>
    <n v="93946620.629999995"/>
    <n v="1852340.49"/>
    <n v="0"/>
    <n v="150000"/>
    <n v="2002340.49"/>
    <n v="-9453729.3499999996"/>
    <n v="0"/>
    <n v="-3281447.65"/>
    <n v="0"/>
    <n v="-12735177"/>
    <n v="-36152307.490000002"/>
    <n v="-26534040"/>
    <n v="-4685000.5199999996"/>
    <n v="0"/>
    <n v="0"/>
    <n v="-150000"/>
    <n v="-67521348.010000005"/>
    <n v="-32585547.530000001"/>
    <n v="4.7654429912783652E-2"/>
  </r>
  <r>
    <x v="43"/>
    <x v="4"/>
    <n v="585387.17000000004"/>
    <n v="17532019.460000001"/>
    <n v="1729484.23"/>
    <n v="0"/>
    <n v="950947.16"/>
    <n v="20797838.02"/>
    <n v="117710922.22"/>
    <n v="-21906011.91"/>
    <n v="95804910.310000002"/>
    <n v="3895517.88"/>
    <n v="0"/>
    <n v="966000"/>
    <n v="4861517.88"/>
    <n v="-13026126.310000001"/>
    <n v="0"/>
    <n v="-9041731.25"/>
    <n v="0"/>
    <n v="-22067857.559999999"/>
    <n v="-34839627.689999998"/>
    <n v="-26534040"/>
    <n v="-2330981.98"/>
    <n v="0"/>
    <n v="0"/>
    <n v="-966000"/>
    <n v="-64670649.670000002"/>
    <n v="-34725758.979999997"/>
    <n v="4.449921050181016E-2"/>
  </r>
  <r>
    <x v="43"/>
    <x v="5"/>
    <n v="124036.65"/>
    <n v="17978505.789999999"/>
    <n v="2020118.32"/>
    <n v="0"/>
    <n v="951922.91"/>
    <n v="21074583.670000002"/>
    <n v="126607069.51000001"/>
    <n v="-26059229.66"/>
    <n v="100547839.84999999"/>
    <n v="3798414.32"/>
    <n v="0"/>
    <n v="1630000"/>
    <n v="5428414.3200000003"/>
    <n v="-10618236.539999999"/>
    <n v="0"/>
    <n v="-10688540.189999999"/>
    <n v="0"/>
    <n v="-21306776.73"/>
    <n v="-39273144.509999998"/>
    <n v="-26534040"/>
    <n v="-1433535.58"/>
    <n v="0"/>
    <n v="0"/>
    <n v="-1630000"/>
    <n v="-68870720.090000004"/>
    <n v="-36873341.020000003"/>
    <n v="4.167136454359259E-2"/>
  </r>
  <r>
    <x v="43"/>
    <x v="6"/>
    <n v="815228.69"/>
    <n v="17098012.859999999"/>
    <n v="2161801.63"/>
    <n v="0"/>
    <n v="1388027.89"/>
    <n v="21463071.07"/>
    <n v="134729378.55000001"/>
    <n v="-29301779.699999999"/>
    <n v="105427598.84999999"/>
    <n v="7897040.7000000002"/>
    <n v="0"/>
    <n v="1989000"/>
    <n v="9886040.6999999993"/>
    <n v="-14242834.4"/>
    <n v="0"/>
    <n v="-12638876.51"/>
    <n v="0"/>
    <n v="-26881710.91"/>
    <n v="-41545725.340000004"/>
    <n v="-26534040"/>
    <n v="-1145716.75"/>
    <n v="0"/>
    <n v="0"/>
    <n v="-1989000"/>
    <n v="-71214482.090000004"/>
    <n v="-38680517.619999997"/>
    <n v="3.7506847001043786E-2"/>
  </r>
  <r>
    <x v="43"/>
    <x v="7"/>
    <n v="1106618"/>
    <n v="16209157.9"/>
    <n v="2698152.14"/>
    <n v="0"/>
    <n v="1716657.9"/>
    <n v="21730585.940000001"/>
    <n v="136835069.42899999"/>
    <n v="-34173140.899999999"/>
    <n v="102661928.529"/>
    <n v="21871053.75"/>
    <n v="0"/>
    <n v="2652000"/>
    <n v="24523053.75"/>
    <n v="-15207385.91"/>
    <n v="0"/>
    <n v="-12094676.439999999"/>
    <n v="0"/>
    <n v="-27302062.350000001"/>
    <n v="-48622139.020000003"/>
    <n v="-26534040"/>
    <n v="-2096492.28"/>
    <n v="0"/>
    <n v="0"/>
    <n v="-2652000"/>
    <n v="-79904671.299999997"/>
    <n v="-41708834.57"/>
    <n v="3.6149314678593288E-2"/>
  </r>
  <r>
    <x v="43"/>
    <x v="8"/>
    <n v="1007299.98"/>
    <n v="18658568.25"/>
    <n v="2857352.48"/>
    <n v="0"/>
    <n v="1801148.44"/>
    <n v="24324369.149999999"/>
    <n v="178773445.55000001"/>
    <n v="-39751412.859999999"/>
    <n v="139022032.69"/>
    <n v="2173598.5499999998"/>
    <n v="0"/>
    <n v="4083000"/>
    <n v="6256598.5499999998"/>
    <n v="-15091954.27"/>
    <n v="0"/>
    <n v="-13109863"/>
    <n v="0"/>
    <n v="-28201817.27"/>
    <n v="-64942060.030000001"/>
    <n v="-26534040"/>
    <n v="-891357.19"/>
    <n v="0"/>
    <n v="0"/>
    <n v="-4083000"/>
    <n v="-96450457.219999999"/>
    <n v="-44950725.899999999"/>
    <n v="2.9480033464104535E-2"/>
  </r>
  <r>
    <x v="44"/>
    <x v="0"/>
    <n v="620644.30000000005"/>
    <n v="2252314.19"/>
    <n v="324432.69"/>
    <n v="23130.13"/>
    <n v="36622.83"/>
    <n v="3257144.14"/>
    <n v="14735962.810000001"/>
    <n v="-9511411.9700000007"/>
    <n v="5224550.84"/>
    <n v="847461.68"/>
    <n v="0"/>
    <n v="229936.66"/>
    <n v="1077398.3400000001"/>
    <n v="-948617.42"/>
    <n v="0"/>
    <n v="-1248994.28"/>
    <n v="-40017.230000000003"/>
    <n v="-2237628.9300000002"/>
    <n v="-18591.38"/>
    <n v="-2705168.48"/>
    <n v="-646137.13"/>
    <n v="-110344.33"/>
    <n v="-168422"/>
    <m/>
    <n v="-3648663.32"/>
    <n v="-3672801.07"/>
    <n v="5.0784981552537342E-2"/>
  </r>
  <r>
    <x v="44"/>
    <x v="1"/>
    <n v="950"/>
    <n v="2678539.15"/>
    <n v="251252.64"/>
    <n v="24080.240000000002"/>
    <n v="67426.740000000005"/>
    <n v="3022248.77"/>
    <n v="6118334.7300000004"/>
    <n v="-704640.73"/>
    <n v="5413694"/>
    <n v="1037006.74"/>
    <n v="0"/>
    <n v="322977.82"/>
    <n v="1359984.56"/>
    <n v="-1785756.27"/>
    <n v="-25598.53"/>
    <n v="-477366.92"/>
    <n v="-30827.85"/>
    <n v="-2319549.5699999998"/>
    <n v="-10108.01"/>
    <n v="-2705168.48"/>
    <n v="-864878.56"/>
    <n v="-104051.69"/>
    <n v="-159308"/>
    <m/>
    <n v="-3843514.74"/>
    <n v="-3632863.0199999898"/>
    <n v="6.2305885115910738E-2"/>
  </r>
  <r>
    <x v="44"/>
    <x v="2"/>
    <n v="71577"/>
    <n v="2218147.9"/>
    <n v="283404.59000000003"/>
    <n v="57851.199999999997"/>
    <n v="97632.82"/>
    <n v="2728613.51"/>
    <n v="7185443.3600000003"/>
    <n v="-1138277.08"/>
    <n v="6047166.2800000003"/>
    <n v="347588.51"/>
    <n v="0"/>
    <n v="328789.26"/>
    <n v="676377.77"/>
    <n v="-1297589.3500000001"/>
    <n v="-34827.56"/>
    <n v="-496133.22"/>
    <n v="-4966.3"/>
    <n v="-1833516.43"/>
    <n v="-5145.1400000000003"/>
    <n v="-2705168.48"/>
    <n v="-864758.01"/>
    <n v="-118552.77"/>
    <n v="-152848"/>
    <m/>
    <n v="-3846472.4"/>
    <n v="-3772168.73"/>
    <n v="6.305835193786373E-2"/>
  </r>
  <r>
    <x v="44"/>
    <x v="3"/>
    <n v="650"/>
    <n v="2329712.42"/>
    <n v="246272.71"/>
    <n v="87379.36"/>
    <n v="58939.32"/>
    <n v="2722953.81"/>
    <n v="8084185.54"/>
    <n v="-1405122.33"/>
    <n v="6679063.21"/>
    <n v="448957.92"/>
    <n v="0"/>
    <n v="251545.71"/>
    <n v="700503.63"/>
    <n v="-1429720.03"/>
    <n v="-3818.92"/>
    <n v="-494925.94"/>
    <n v="-136077.51999999999"/>
    <n v="-2064542.41"/>
    <n v="-285721.14"/>
    <n v="-2705168.48"/>
    <n v="-820111.47"/>
    <n v="-112926.15"/>
    <n v="-220223"/>
    <m/>
    <n v="-4144150.24"/>
    <n v="-3893828"/>
    <n v="5.9761780709440486E-2"/>
  </r>
  <r>
    <x v="44"/>
    <x v="4"/>
    <n v="176766.16"/>
    <n v="2438889.65"/>
    <n v="289034.78999999998"/>
    <n v="33566.160000000003"/>
    <n v="61430.87"/>
    <n v="2999687.63"/>
    <n v="9126509.3800000008"/>
    <n v="-1886295.44"/>
    <n v="7240213.9400000004"/>
    <n v="564127.05000000005"/>
    <n v="0"/>
    <n v="135478.14000000001"/>
    <n v="699605.19"/>
    <n v="-2134973.16"/>
    <n v="-71701.009999999995"/>
    <n v="-514638.57"/>
    <n v="-28854.9"/>
    <n v="-2750167.64"/>
    <n v="-256867.28"/>
    <n v="-2705168.48"/>
    <n v="-693023.79"/>
    <n v="-287002.99"/>
    <n v="-221372"/>
    <m/>
    <n v="-4163434.54"/>
    <n v="-4025904.58"/>
    <n v="6.6673755848271732E-2"/>
  </r>
  <r>
    <x v="44"/>
    <x v="5"/>
    <n v="422725.15"/>
    <n v="2277290.5499999998"/>
    <n v="299656.59000000003"/>
    <n v="26142.61"/>
    <n v="110713.8"/>
    <n v="3136528.7"/>
    <n v="9701705.1300000008"/>
    <n v="-2243905.38"/>
    <n v="7457799.75"/>
    <n v="297833.98"/>
    <n v="0"/>
    <n v="46264.07"/>
    <n v="344098.05"/>
    <n v="-1831088.65"/>
    <n v="-46518.32"/>
    <n v="-907730.44"/>
    <n v="-30190.82"/>
    <n v="-2815528.23"/>
    <n v="-226712.83"/>
    <n v="-2705168.48"/>
    <n v="-442194.84"/>
    <n v="-328696.38"/>
    <n v="-222565"/>
    <n v="-19054"/>
    <n v="-3944391.53"/>
    <n v="-4178506.74"/>
    <n v="5.763684476544239E-2"/>
  </r>
  <r>
    <x v="44"/>
    <x v="6"/>
    <n v="385605.65"/>
    <n v="2148192.8199999998"/>
    <n v="310857.88"/>
    <n v="32220.5"/>
    <n v="104359.99"/>
    <n v="2981236.84"/>
    <n v="10140554.220000001"/>
    <n v="-2540882.4700000002"/>
    <n v="7599671.75"/>
    <n v="245862.83"/>
    <n v="0"/>
    <n v="28478.65"/>
    <n v="274341.48"/>
    <n v="-1671720.78"/>
    <n v="-62521.59"/>
    <n v="-631968.71"/>
    <n v="-31590.29"/>
    <n v="-2397801.37"/>
    <n v="-195124.02"/>
    <n v="-2705168.48"/>
    <n v="-730084.62"/>
    <n v="-285585.21999999997"/>
    <n v="-222906"/>
    <n v="-79835.759999999995"/>
    <n v="-4218704.0999999996"/>
    <n v="-4238744.5999999996"/>
    <n v="5.2733221347746953E-2"/>
  </r>
  <r>
    <x v="44"/>
    <x v="7"/>
    <n v="256625.61"/>
    <n v="1914726.1"/>
    <n v="380260.34"/>
    <n v="57479.63"/>
    <n v="92789.62"/>
    <n v="2701881.3"/>
    <n v="10808713.460000001"/>
    <n v="-2914657.06"/>
    <n v="7894056.4000000004"/>
    <n v="461728.58"/>
    <n v="0"/>
    <n v="37932.65"/>
    <n v="499661.23"/>
    <n v="-2041316.29"/>
    <n v="-61768.86"/>
    <n v="-322095.40999999997"/>
    <n v="-33130.31"/>
    <n v="-2458310.87"/>
    <n v="-162044.37"/>
    <n v="-2705168.48"/>
    <n v="-719227.51"/>
    <n v="-233710.6"/>
    <n v="-229368"/>
    <n v="-141621"/>
    <n v="-4191139.96"/>
    <n v="-4446148.0999999996"/>
    <n v="5.0976115271609342E-2"/>
  </r>
  <r>
    <x v="44"/>
    <x v="8"/>
    <n v="688126.45"/>
    <n v="2122983.59"/>
    <n v="386846.98"/>
    <n v="45630.03"/>
    <n v="119429.41"/>
    <n v="3363016.46"/>
    <n v="12004809.210000001"/>
    <n v="-3319628.93"/>
    <n v="8685180.2799999993"/>
    <n v="607387.31000000006"/>
    <n v="0"/>
    <n v="144755.1"/>
    <n v="752142.41"/>
    <n v="-1968207.33"/>
    <n v="-52145.86"/>
    <n v="-442161.08"/>
    <n v="-152452.51"/>
    <n v="-2614966.7799999998"/>
    <n v="-1579304.5"/>
    <n v="-2705168.48"/>
    <n v="-650005.14"/>
    <n v="-211739.71"/>
    <n v="-236796"/>
    <n v="-233736"/>
    <n v="-5616749.8300000001"/>
    <n v="-4568622.54"/>
    <n v="3.29101559679848E-2"/>
  </r>
  <r>
    <x v="45"/>
    <x v="0"/>
    <n v="113420.16"/>
    <n v="3266957.68"/>
    <n v="220011.91"/>
    <n v="0"/>
    <n v="147961.04"/>
    <n v="3748350.79"/>
    <n v="6340522.9500000002"/>
    <n v="-705671.57"/>
    <n v="5634851.3799999999"/>
    <n v="956429.59"/>
    <n v="0"/>
    <n v="178755.65"/>
    <n v="1135185.24"/>
    <n v="-2092246.92"/>
    <n v="-10.029999999999999"/>
    <n v="-1554968.38"/>
    <n v="-172619.04"/>
    <n v="-3819844.37"/>
    <n v="-516670.62"/>
    <n v="-1163352.49"/>
    <n v="-704337.26"/>
    <n v="-172814.03"/>
    <n v="-28608.1"/>
    <m/>
    <n v="-2585782.5"/>
    <n v="-4112760.54"/>
    <n v="2.6573805663172429E-2"/>
  </r>
  <r>
    <x v="45"/>
    <x v="1"/>
    <n v="284239.11"/>
    <n v="3774411.45"/>
    <n v="231120.92"/>
    <n v="0"/>
    <n v="183550.21"/>
    <n v="4473321.6900000004"/>
    <n v="6791911.8300000001"/>
    <n v="-1062375.73"/>
    <n v="5729536.0999999996"/>
    <n v="858703.15"/>
    <n v="0"/>
    <n v="154733.65"/>
    <n v="1013436.8"/>
    <n v="-2290751.5299999998"/>
    <n v="-36594.76"/>
    <n v="-1814798.7"/>
    <n v="-181000.76"/>
    <n v="-4323145.75"/>
    <n v="-449669.86"/>
    <n v="-1163352.49"/>
    <n v="-1029691.28"/>
    <n v="-175641.38"/>
    <n v="-31772.080000000002"/>
    <m/>
    <n v="-2850127.09"/>
    <n v="-4043021.75"/>
    <n v="2.5526633025973654E-2"/>
  </r>
  <r>
    <x v="45"/>
    <x v="2"/>
    <n v="117517.4"/>
    <n v="2812732.86"/>
    <n v="242846.51"/>
    <n v="0"/>
    <n v="287284.34000000003"/>
    <n v="3460381.11"/>
    <n v="7774724.96"/>
    <n v="-1481004.72"/>
    <n v="6293720.2400000002"/>
    <n v="504002.78"/>
    <n v="0"/>
    <n v="133584.65"/>
    <n v="637587.43000000005"/>
    <n v="-1804351.09"/>
    <n v="-54854.5"/>
    <n v="-1687084.78"/>
    <n v="-671567.28"/>
    <n v="-4217857.6500000004"/>
    <n v="-26489.7"/>
    <n v="-1163352.49"/>
    <n v="-766916.99"/>
    <n v="-170512.05"/>
    <n v="-30538.21"/>
    <m/>
    <n v="-2157809.44"/>
    <n v="-4016021.69"/>
    <n v="2.4724799821783564E-2"/>
  </r>
  <r>
    <x v="45"/>
    <x v="3"/>
    <n v="445880.97"/>
    <n v="2818306.02"/>
    <n v="253678.36"/>
    <n v="0"/>
    <n v="199271.56"/>
    <n v="3717136.91"/>
    <n v="8256873.0800000001"/>
    <n v="-1878308.4"/>
    <n v="6378564.6799999997"/>
    <n v="234450.58"/>
    <n v="0"/>
    <n v="92005.65"/>
    <n v="326456.23"/>
    <n v="-1992001.87"/>
    <n v="0"/>
    <n v="-1863959.35"/>
    <n v="-518468.98"/>
    <n v="-4374430.2"/>
    <n v="0"/>
    <n v="-1163352.49"/>
    <n v="-637759.12"/>
    <n v="-151305.07999999999"/>
    <n v="-40041.46"/>
    <m/>
    <n v="-1992458.15"/>
    <n v="-4055269.47"/>
    <n v="2.5714522309362598E-2"/>
  </r>
  <r>
    <x v="45"/>
    <x v="4"/>
    <n v="374490.21"/>
    <n v="2950149.65"/>
    <n v="247452.36"/>
    <n v="0"/>
    <n v="168701.34"/>
    <n v="3740793.56"/>
    <n v="8699074.4199999999"/>
    <n v="-2254436.7200000002"/>
    <n v="6444637.7000000002"/>
    <n v="215181.28"/>
    <n v="0"/>
    <n v="50560.65"/>
    <n v="265741.93"/>
    <n v="-2345720.66"/>
    <n v="-66175.03"/>
    <n v="-1828267.59"/>
    <n v="-347711.2"/>
    <n v="-4587874.4800000004"/>
    <n v="0"/>
    <n v="-1163352.49"/>
    <n v="-433931.39"/>
    <n v="-147044.43"/>
    <n v="-47460.36"/>
    <m/>
    <n v="-1791788.67"/>
    <n v="-4071510.04"/>
    <n v="2.5597753811355907E-2"/>
  </r>
  <r>
    <x v="45"/>
    <x v="5"/>
    <n v="950"/>
    <n v="3118872.83"/>
    <n v="259934.72"/>
    <n v="0"/>
    <n v="180520.63"/>
    <n v="3560278.18"/>
    <n v="9269144.0399999991"/>
    <n v="-2640704.64"/>
    <n v="6628439.4000000004"/>
    <n v="550732.80000000005"/>
    <n v="0"/>
    <n v="41164.65"/>
    <n v="591897.44999999995"/>
    <n v="-2049927.17"/>
    <n v="-19002.689999999999"/>
    <n v="-1883345.97"/>
    <n v="-726286.06"/>
    <n v="-4678561.8899999997"/>
    <n v="0"/>
    <n v="-1163352.49"/>
    <n v="-452218.63"/>
    <n v="-137642.99"/>
    <n v="-50624.67"/>
    <m/>
    <n v="-1803838.78"/>
    <n v="-4298214.3600000096"/>
    <n v="2.1376931066761969E-2"/>
  </r>
  <r>
    <x v="45"/>
    <x v="6"/>
    <n v="950"/>
    <n v="2429348.41"/>
    <n v="333593.57"/>
    <n v="0"/>
    <n v="183774.19"/>
    <n v="2947666.17"/>
    <n v="9865911.2899999991"/>
    <n v="-3035995.37"/>
    <n v="6829915.9199999999"/>
    <n v="584314.86"/>
    <n v="0"/>
    <n v="21445.65"/>
    <n v="605760.51"/>
    <n v="-1891108.75"/>
    <n v="-7563.34"/>
    <n v="-1299890.68"/>
    <n v="-1453237.99"/>
    <n v="-4651800.76"/>
    <n v="0"/>
    <n v="-1163352.49"/>
    <n v="-130075.54"/>
    <n v="-121614.81"/>
    <n v="-56552.26"/>
    <m/>
    <n v="-1471595.1"/>
    <n v="-4259946.74"/>
    <n v="1.9435832036531486E-2"/>
  </r>
  <r>
    <x v="45"/>
    <x v="7"/>
    <n v="950"/>
    <n v="2629561.9500000002"/>
    <n v="504369.63"/>
    <n v="0"/>
    <n v="307561.52"/>
    <n v="3442443.1"/>
    <n v="10859530.789999999"/>
    <n v="-3473821.07"/>
    <n v="7385709.7199999997"/>
    <n v="1112966.3799999999"/>
    <n v="0"/>
    <n v="5600.65"/>
    <n v="1118567.03"/>
    <n v="-2337719.02"/>
    <n v="-9576.81"/>
    <n v="-3205013.23"/>
    <n v="-1823693.15"/>
    <n v="-7376002.21"/>
    <n v="0"/>
    <n v="0"/>
    <n v="-134418.07"/>
    <n v="-118936.44"/>
    <n v="-58384.46"/>
    <m/>
    <n v="-311738.96999999997"/>
    <n v="-4258978.67"/>
    <n v="1.9931786114742299E-2"/>
  </r>
  <r>
    <x v="45"/>
    <x v="8"/>
    <n v="596110.23"/>
    <n v="3124919.46"/>
    <n v="411577.59"/>
    <n v="0"/>
    <n v="225519.52"/>
    <n v="4358126.8"/>
    <n v="11402103.960000001"/>
    <n v="-3851622.05"/>
    <n v="7550481.9100000001"/>
    <n v="1770260.51"/>
    <n v="0"/>
    <n v="13761.65"/>
    <n v="1784022.16"/>
    <n v="-3153596.63"/>
    <n v="-80814.559999999998"/>
    <n v="-2303939.64"/>
    <n v="0"/>
    <n v="-5538350.8300000001"/>
    <n v="0"/>
    <n v="-3461666.34"/>
    <n v="-126882.98"/>
    <n v="-129623.79"/>
    <n v="-107800"/>
    <m/>
    <n v="-3825973.11"/>
    <n v="-4328306.93"/>
    <n v="2.8342817835082093E-2"/>
  </r>
  <r>
    <x v="46"/>
    <x v="0"/>
    <n v="391688.94"/>
    <n v="2726374.65"/>
    <n v="79417.41"/>
    <n v="0"/>
    <n v="241339.02"/>
    <n v="3438820.02"/>
    <n v="9106112.7699999996"/>
    <n v="-4306854.67"/>
    <n v="4799258.0999999996"/>
    <n v="647499.1"/>
    <n v="0"/>
    <n v="124850"/>
    <n v="772349.1"/>
    <n v="-3395478.37"/>
    <n v="0"/>
    <n v="0"/>
    <n v="-224739"/>
    <n v="-3620217.37"/>
    <n v="-1500297.71"/>
    <n v="0"/>
    <n v="-630711.35"/>
    <n v="-187240.94"/>
    <n v="-96955"/>
    <m/>
    <n v="-2415205"/>
    <n v="-2975004.85"/>
    <n v="3.5479836252296337E-2"/>
  </r>
  <r>
    <x v="46"/>
    <x v="1"/>
    <n v="0"/>
    <n v="2771667.01"/>
    <n v="52486.68"/>
    <n v="0"/>
    <n v="237005.11"/>
    <n v="3061158.8"/>
    <n v="9408181.8399999999"/>
    <n v="-4438282.37"/>
    <n v="4969899.47"/>
    <n v="168310.58"/>
    <n v="0"/>
    <n v="99154"/>
    <n v="267464.58"/>
    <n v="-3009037.26"/>
    <n v="-20826"/>
    <n v="0"/>
    <n v="-268597.48"/>
    <n v="-3298460.74"/>
    <n v="-1266383.3400000001"/>
    <n v="0"/>
    <n v="-472077.23"/>
    <n v="-222673.33"/>
    <n v="-58595.66"/>
    <m/>
    <n v="-2019729.56"/>
    <n v="-2980332.55"/>
    <n v="3.9011184517601979E-2"/>
  </r>
  <r>
    <x v="46"/>
    <x v="2"/>
    <n v="0"/>
    <n v="2681524.5099999998"/>
    <n v="81177.59"/>
    <n v="0"/>
    <n v="179298.87"/>
    <n v="2942000.97"/>
    <n v="9789405.5600000005"/>
    <n v="-4582163.7"/>
    <n v="5207241.8600000003"/>
    <n v="222733.32"/>
    <n v="0"/>
    <n v="85828"/>
    <n v="308561.32"/>
    <n v="-2811897.58"/>
    <n v="0"/>
    <n v="0"/>
    <n v="-333347.59000000003"/>
    <n v="-3145245.17"/>
    <n v="-1153145.0900000001"/>
    <n v="0"/>
    <n v="-861442.63"/>
    <n v="-152720.49"/>
    <n v="-54981.39"/>
    <m/>
    <n v="-2222289.6"/>
    <n v="-3090269.38"/>
    <n v="4.0824573720739742E-2"/>
  </r>
  <r>
    <x v="46"/>
    <x v="3"/>
    <n v="321009.36"/>
    <n v="2814628.67"/>
    <n v="133704.68"/>
    <n v="0"/>
    <n v="182587.6"/>
    <n v="3451930.31"/>
    <n v="10012419.939999999"/>
    <n v="-4578824.25"/>
    <n v="5433595.6900000004"/>
    <n v="216285.5"/>
    <n v="0"/>
    <n v="84522"/>
    <n v="300807.5"/>
    <n v="-2943510.69"/>
    <n v="-5112.21"/>
    <n v="0"/>
    <n v="-309842.01"/>
    <n v="-3258464.91"/>
    <n v="-1160671.6499999999"/>
    <n v="0"/>
    <n v="-1441725.59"/>
    <n v="-93035.71"/>
    <n v="-56928"/>
    <m/>
    <n v="-2752360.95"/>
    <n v="-3175507.6359999999"/>
    <n v="5.7597869577083696E-2"/>
  </r>
  <r>
    <x v="46"/>
    <x v="4"/>
    <n v="430130.29"/>
    <n v="2957213.18"/>
    <n v="94165.36"/>
    <n v="0"/>
    <n v="173332.91"/>
    <n v="3654841.74"/>
    <n v="10501860.23"/>
    <n v="-4910291.4000000004"/>
    <n v="5591568.8300000001"/>
    <n v="100923.45"/>
    <n v="0"/>
    <n v="121883"/>
    <n v="222806.45"/>
    <n v="-3828693.18"/>
    <n v="-48527.83"/>
    <n v="0"/>
    <n v="-323013.26"/>
    <n v="-4200234.2699999996"/>
    <n v="-841659.04"/>
    <n v="0"/>
    <n v="-839963.07"/>
    <n v="-265159.46000000002"/>
    <n v="-59764.04"/>
    <n v="-9715"/>
    <n v="-2016260.61"/>
    <n v="-3252722.14"/>
    <n v="8.8902200215459734E-2"/>
  </r>
  <r>
    <x v="46"/>
    <x v="5"/>
    <n v="260"/>
    <n v="3099300.88"/>
    <n v="110423.14"/>
    <n v="0"/>
    <n v="215045.81"/>
    <n v="3425029.83"/>
    <n v="11070021.800000001"/>
    <n v="-5271600.04"/>
    <n v="5798421.7599999998"/>
    <n v="215199.99"/>
    <n v="0"/>
    <n v="150083"/>
    <n v="365282.99"/>
    <n v="-3480750.78"/>
    <n v="-101388.78"/>
    <n v="0"/>
    <n v="-1037791.2"/>
    <n v="-4619930.76"/>
    <n v="-509503.2"/>
    <n v="0"/>
    <n v="-542601.02"/>
    <n v="-485888.01"/>
    <n v="-62872.92"/>
    <n v="-38108"/>
    <n v="-1638973.15"/>
    <n v="-3329830.67"/>
    <n v="4.7722392067081738E-2"/>
  </r>
  <r>
    <x v="46"/>
    <x v="6"/>
    <n v="0"/>
    <n v="2655250.2599999998"/>
    <n v="198943.35"/>
    <n v="0"/>
    <n v="197628.81"/>
    <n v="3051822.42"/>
    <n v="11312433.119999999"/>
    <n v="-5610968.6500000004"/>
    <n v="5701464.4699999997"/>
    <n v="360537.58"/>
    <n v="0"/>
    <n v="169362"/>
    <n v="529899.57999999996"/>
    <n v="-3011131.49"/>
    <n v="-93091.29"/>
    <n v="0"/>
    <n v="-1399223.01"/>
    <n v="-4503445.79"/>
    <n v="-536873.89"/>
    <n v="0"/>
    <n v="-260203.8"/>
    <n v="-429834.65"/>
    <n v="-63731.360000000001"/>
    <n v="-87414"/>
    <n v="-1378057.7"/>
    <n v="-3401682.98"/>
    <n v="3.6607243160195133E-2"/>
  </r>
  <r>
    <x v="46"/>
    <x v="7"/>
    <n v="0"/>
    <n v="2607618.66"/>
    <n v="269618.26"/>
    <n v="0"/>
    <n v="188359.61"/>
    <n v="3065596.53"/>
    <n v="11482195.23"/>
    <n v="-5908593.7599999998"/>
    <n v="5573601.4699999997"/>
    <n v="441877.48"/>
    <n v="0"/>
    <n v="179808"/>
    <n v="621685.48"/>
    <n v="-2876542.81"/>
    <n v="-97219.32"/>
    <n v="0"/>
    <n v="-1645696.21"/>
    <n v="-4619458.34"/>
    <n v="-313809.58"/>
    <n v="0"/>
    <n v="-271940.33"/>
    <n v="-360974.97"/>
    <n v="-40387.440000000002"/>
    <n v="-101250"/>
    <n v="-1088362.32"/>
    <n v="-3553062.82"/>
    <n v="5.258844374223564E-2"/>
  </r>
  <r>
    <x v="46"/>
    <x v="8"/>
    <n v="0"/>
    <n v="2716586.6"/>
    <n v="246609.65"/>
    <n v="0"/>
    <n v="176338.27"/>
    <n v="3139534.52"/>
    <n v="11790668.619999999"/>
    <n v="-6282847.5800000001"/>
    <n v="5507821.04"/>
    <n v="620812.41"/>
    <n v="0"/>
    <n v="197185"/>
    <n v="817997.41"/>
    <n v="-3099176.52"/>
    <n v="-103682.38"/>
    <n v="0"/>
    <n v="-1744390.38"/>
    <n v="-4947249.28"/>
    <n v="-100626.36"/>
    <n v="0"/>
    <n v="-248931.68"/>
    <n v="-343571.72"/>
    <n v="-47879.54"/>
    <n v="-129879"/>
    <n v="-870888.3"/>
    <n v="-3647215.39"/>
    <n v="8.01843781645038E-2"/>
  </r>
  <r>
    <x v="47"/>
    <x v="0"/>
    <n v="7833966.4299999997"/>
    <n v="30569739.98"/>
    <n v="2112629.4700000002"/>
    <n v="475408.14"/>
    <n v="1420864.42"/>
    <n v="42412608.439999998"/>
    <n v="220261906.77000001"/>
    <n v="-115003727.09999999"/>
    <n v="105258179.67"/>
    <n v="3645197.73"/>
    <n v="114331"/>
    <n v="3102723.01"/>
    <n v="6862251.7400000002"/>
    <n v="-23654058.629999999"/>
    <n v="-244764.84"/>
    <n v="-592563.16"/>
    <n v="-767528.75"/>
    <n v="-25258915.379999999"/>
    <n v="-24649141.550000001"/>
    <n v="-26490500.039999999"/>
    <n v="-5519449.1299999999"/>
    <n v="-202232.16"/>
    <n v="-2857670.62"/>
    <m/>
    <n v="-59718993.5"/>
    <n v="-69555130.969999999"/>
    <n v="1.9240867384593487E-2"/>
  </r>
  <r>
    <x v="47"/>
    <x v="1"/>
    <n v="2049071.33"/>
    <n v="29137044.489999998"/>
    <n v="2095209.4"/>
    <n v="1950503.06"/>
    <n v="2028326.54"/>
    <n v="37260154.82"/>
    <n v="220824419.06999999"/>
    <n v="-108993222.23999999"/>
    <n v="111831196.83"/>
    <n v="2813717.36"/>
    <n v="114331"/>
    <n v="1589492.6"/>
    <n v="4517540.96"/>
    <n v="-23060973.120000001"/>
    <n v="-249964.2"/>
    <n v="-80605.41"/>
    <n v="-942603.8"/>
    <n v="-24334146.530000001"/>
    <n v="-23606537.75"/>
    <n v="-26490500.039999999"/>
    <n v="-4687869.97"/>
    <n v="-1067571.6000000001"/>
    <n v="-2718169.3"/>
    <m/>
    <n v="-58570648.659999996"/>
    <n v="-70704097.420000002"/>
    <n v="2.1198403247151765E-2"/>
  </r>
  <r>
    <x v="47"/>
    <x v="2"/>
    <n v="9576441.9100000001"/>
    <n v="24151951.530000001"/>
    <n v="2330275.9300000002"/>
    <n v="2058860.13"/>
    <n v="1696572.25"/>
    <n v="39814101.75"/>
    <n v="229025289.99000001"/>
    <n v="-111950227.94"/>
    <n v="117075062.05"/>
    <n v="1807291.94"/>
    <n v="114331"/>
    <n v="1066847.03"/>
    <n v="2988469.97"/>
    <n v="-20325080.600000001"/>
    <n v="-245783.52"/>
    <n v="-63675.83"/>
    <n v="-1277482.19"/>
    <n v="-21912022.140000001"/>
    <n v="-32186925.239999998"/>
    <n v="-26490500.039999999"/>
    <n v="-3813304.99"/>
    <n v="-1001433.9"/>
    <n v="-2909957.48"/>
    <m/>
    <n v="-66402121.649999999"/>
    <n v="-71563489.980000004"/>
    <n v="1.9821570496816446E-2"/>
  </r>
  <r>
    <x v="47"/>
    <x v="3"/>
    <n v="4572332.5199999996"/>
    <n v="23482303.329999998"/>
    <n v="2372259.62"/>
    <n v="1630986.93"/>
    <n v="1739774.07"/>
    <n v="33797656.469999999"/>
    <n v="241696092.06"/>
    <n v="-118980589.20999999"/>
    <n v="122715502.84999999"/>
    <n v="2216596.29"/>
    <n v="114331"/>
    <n v="183457"/>
    <n v="2514384.29"/>
    <n v="-18326663.719999999"/>
    <n v="-252995.65"/>
    <n v="-21757.94"/>
    <n v="-1330305"/>
    <n v="-19931722.309999999"/>
    <n v="-30856620.239999998"/>
    <n v="-26490500.039999999"/>
    <n v="-2409361.48"/>
    <n v="-1240717.24"/>
    <n v="-2554708.48"/>
    <n v="-360936.63"/>
    <n v="-63912844.109999999"/>
    <n v="-75182977.189999998"/>
    <n v="2.1693813783189467E-2"/>
  </r>
  <r>
    <x v="47"/>
    <x v="4"/>
    <n v="4517718.4000000004"/>
    <n v="27723415.350000001"/>
    <n v="2360355.0699999998"/>
    <n v="651748.29"/>
    <n v="2599763.2999999998"/>
    <n v="37853000.409999996"/>
    <n v="255726514.72999999"/>
    <n v="-122421939.62"/>
    <n v="133304575.11"/>
    <n v="2064970.58"/>
    <n v="114331"/>
    <n v="0"/>
    <n v="2179301.58"/>
    <n v="-18811347.879999999"/>
    <n v="-539727.18999999994"/>
    <n v="-16692.47"/>
    <n v="-1508582"/>
    <n v="-20876349.539999999"/>
    <n v="-35343620.619999997"/>
    <n v="-26490500.039999999"/>
    <n v="-1950123.71"/>
    <n v="-1290317.19"/>
    <n v="-2890526.48"/>
    <n v="-1352396.8"/>
    <n v="-69317484.840000004"/>
    <n v="-83143042.719999999"/>
    <n v="2.1560851980942833E-2"/>
  </r>
  <r>
    <x v="47"/>
    <x v="5"/>
    <n v="7652226.8099999996"/>
    <n v="24315106.719999999"/>
    <n v="3020075.1"/>
    <n v="1763309.58"/>
    <n v="2017594.32"/>
    <n v="38768312.530000001"/>
    <n v="265300660.66"/>
    <n v="-127756886.13"/>
    <n v="137543774.53"/>
    <n v="2394133.46"/>
    <n v="114330"/>
    <n v="0"/>
    <n v="2508463.46"/>
    <n v="-13938261.109999999"/>
    <n v="-332355.36"/>
    <n v="-71553"/>
    <n v="-4784023.8600000003"/>
    <n v="-19126193.329999998"/>
    <n v="-37096669.469999999"/>
    <n v="-26490500.039999999"/>
    <n v="-2511038.86"/>
    <n v="-1265688.0900000001"/>
    <n v="-3071381.48"/>
    <n v="-2558729.34"/>
    <n v="-72994007.280000001"/>
    <n v="-86700349.909999996"/>
    <n v="2.0050371190269929E-2"/>
  </r>
  <r>
    <x v="47"/>
    <x v="6"/>
    <n v="9822497.2799999993"/>
    <n v="25130669.16"/>
    <n v="3463517.58"/>
    <n v="1401170.85"/>
    <n v="2152640.66"/>
    <n v="41970495.530000001"/>
    <n v="276498406.77999997"/>
    <n v="-132741294.87"/>
    <n v="143757111.91"/>
    <n v="1820965.57"/>
    <n v="114330"/>
    <n v="0"/>
    <n v="1935295.57"/>
    <n v="-18965939.5"/>
    <n v="-338533.68"/>
    <n v="-38475.79"/>
    <n v="-4853306.46"/>
    <n v="-24196255.43"/>
    <n v="-35311845.210000001"/>
    <n v="-26490500.039999999"/>
    <n v="-4282655.18"/>
    <n v="-876853.12"/>
    <n v="-2729072.73"/>
    <n v="-3616503.14"/>
    <n v="-73307429.420000002"/>
    <n v="-90159218.159999996"/>
    <n v="2.0723582747221636E-2"/>
  </r>
  <r>
    <x v="47"/>
    <x v="7"/>
    <n v="11671163.470000001"/>
    <n v="25636714.699999999"/>
    <n v="5402691.1399999997"/>
    <n v="1911650.17"/>
    <n v="2371703.08"/>
    <n v="46993922.560000002"/>
    <n v="289367185.80000001"/>
    <n v="-138495575.81999999"/>
    <n v="150871609.97999999"/>
    <n v="5851462.0999999996"/>
    <n v="114330"/>
    <n v="0"/>
    <n v="5965792.0999999996"/>
    <n v="-25708523.600000001"/>
    <n v="-348178.53"/>
    <n v="-168614.42"/>
    <n v="-2959550.78"/>
    <n v="-29184867.329999998"/>
    <n v="-44775428.780000001"/>
    <n v="-26490500.039999999"/>
    <n v="-3974660.65"/>
    <n v="-904143.79"/>
    <n v="-2173373.46"/>
    <n v="-4822159.93"/>
    <n v="-83140266.650000006"/>
    <n v="-91506190.659999996"/>
    <n v="2.2180418375098321E-2"/>
  </r>
  <r>
    <x v="47"/>
    <x v="8"/>
    <n v="3488531.24"/>
    <n v="27506402.010000002"/>
    <n v="5992962.7199999997"/>
    <n v="1327508.1499999999"/>
    <n v="2286628.4700000002"/>
    <n v="40602032.590000004"/>
    <n v="304227496.06999999"/>
    <n v="-144573743.72"/>
    <n v="159653752.34999999"/>
    <n v="4986126.21"/>
    <n v="114330"/>
    <n v="0"/>
    <n v="5100456.21"/>
    <n v="-21861005.550000001"/>
    <n v="-233128.24"/>
    <n v="-116850.57"/>
    <n v="-2527238.3199999998"/>
    <n v="-24738222.68"/>
    <n v="-59287319.369999997"/>
    <n v="-16490500.039999999"/>
    <n v="-5606861.3099999996"/>
    <n v="-580994.63"/>
    <n v="-2297213.73"/>
    <n v="-4985603.0999999996"/>
    <n v="-89248492.180000007"/>
    <n v="-91369526.290000007"/>
    <n v="2.8768605213857063E-2"/>
  </r>
  <r>
    <x v="48"/>
    <x v="0"/>
    <n v="723951.79"/>
    <n v="5489726.0700000003"/>
    <n v="256243.06"/>
    <n v="0"/>
    <n v="81621.61"/>
    <n v="6551542.5300000003"/>
    <n v="18809565.170000002"/>
    <n v="-10998030.91"/>
    <n v="7811534.2599999998"/>
    <n v="830449.38"/>
    <n v="0"/>
    <n v="0"/>
    <n v="830449.38"/>
    <n v="-2517015.1"/>
    <n v="-287685.71000000002"/>
    <n v="-740650.56"/>
    <n v="-142910.12"/>
    <n v="-3688261.49"/>
    <n v="-258746.94"/>
    <n v="0"/>
    <n v="-618414.56999999995"/>
    <n v="-233075.53"/>
    <n v="0"/>
    <m/>
    <n v="-1110237.04"/>
    <n v="-10395027.640000001"/>
    <n v="3.9684590390809085E-2"/>
  </r>
  <r>
    <x v="48"/>
    <x v="1"/>
    <n v="343998.66"/>
    <n v="6208797.9800000004"/>
    <n v="276106.64"/>
    <n v="0"/>
    <n v="28644.37"/>
    <n v="6857547.6500000004"/>
    <n v="19640289.16"/>
    <n v="-11340800.9"/>
    <n v="8299488.2599999998"/>
    <n v="503720.45"/>
    <n v="0"/>
    <n v="0"/>
    <n v="503720.45"/>
    <n v="-1581087.4"/>
    <n v="-816788.03"/>
    <n v="-829780.97"/>
    <n v="-149527.6"/>
    <n v="-3377184"/>
    <n v="-109219.34"/>
    <n v="0"/>
    <n v="-1209694.23"/>
    <n v="-236439.67999999999"/>
    <n v="0"/>
    <m/>
    <n v="-1555353.25"/>
    <n v="-10728219.109999999"/>
    <n v="3.7258465885362552E-2"/>
  </r>
  <r>
    <x v="48"/>
    <x v="2"/>
    <n v="778782.6"/>
    <n v="4332792.42"/>
    <n v="320314.53999999998"/>
    <n v="0"/>
    <n v="39077.56"/>
    <n v="5470967.1200000001"/>
    <n v="20773022.260000002"/>
    <n v="-11504758.359999999"/>
    <n v="9268263.9000000004"/>
    <n v="586531.99"/>
    <n v="0"/>
    <n v="0"/>
    <n v="586531.99"/>
    <n v="-2143580.42"/>
    <n v="0"/>
    <n v="-426823.26"/>
    <n v="-109112.19"/>
    <n v="-2679515.87"/>
    <n v="-500000"/>
    <n v="0"/>
    <n v="-674580.52"/>
    <n v="-233255.67"/>
    <n v="0"/>
    <m/>
    <n v="-1407836.19"/>
    <n v="-11238410.949999999"/>
    <n v="4.2902702094034913E-2"/>
  </r>
  <r>
    <x v="48"/>
    <x v="3"/>
    <n v="1124492.98"/>
    <n v="4466196.4400000004"/>
    <n v="423871.94"/>
    <n v="0"/>
    <n v="22116.01"/>
    <n v="6036677.3700000001"/>
    <n v="22405007.890000001"/>
    <n v="-11876192.34"/>
    <n v="10528815.550000001"/>
    <n v="565898.35"/>
    <n v="0"/>
    <n v="0"/>
    <n v="565898.35"/>
    <n v="-1231082.73"/>
    <n v="-402323.69"/>
    <n v="-2039734.93"/>
    <n v="0"/>
    <n v="-3673141.35"/>
    <n v="-800000"/>
    <n v="0"/>
    <n v="-796338.61"/>
    <n v="-267030.62"/>
    <n v="0"/>
    <m/>
    <n v="-1863369.23"/>
    <n v="-11594880.689999999"/>
    <n v="1.7362356422470741E-2"/>
  </r>
  <r>
    <x v="48"/>
    <x v="4"/>
    <n v="75389.600000000006"/>
    <n v="4041864.62"/>
    <n v="539457.78"/>
    <n v="52643.31"/>
    <n v="80412.160000000003"/>
    <n v="4789767.47"/>
    <n v="25361603.699999999"/>
    <n v="-12664653.630000001"/>
    <n v="12696950.07"/>
    <n v="742868.13"/>
    <n v="0"/>
    <n v="12344"/>
    <n v="755212.13"/>
    <n v="-1698820.42"/>
    <n v="0"/>
    <n v="0"/>
    <n v="0"/>
    <n v="-1698820.42"/>
    <n v="-3600000"/>
    <n v="0"/>
    <n v="-1057017.79"/>
    <n v="-261806.06"/>
    <n v="0"/>
    <n v="-12344"/>
    <n v="-4931167.8499999996"/>
    <n v="-11611941.4"/>
    <n v="2.429432222222222E-2"/>
  </r>
  <r>
    <x v="48"/>
    <x v="5"/>
    <n v="8654"/>
    <n v="3820678.39"/>
    <n v="477736.88"/>
    <n v="0"/>
    <n v="102975.01"/>
    <n v="4410044.28"/>
    <n v="27362791.219999999"/>
    <n v="-13196209.380000001"/>
    <n v="14166581.84"/>
    <n v="4099309.57"/>
    <n v="0"/>
    <n v="393408"/>
    <n v="4492717.57"/>
    <n v="-2046179.02"/>
    <n v="0"/>
    <n v="0"/>
    <n v="0"/>
    <n v="-2046179.02"/>
    <n v="-4000000"/>
    <n v="-988725.93"/>
    <n v="-3546382.64"/>
    <n v="-260427.85"/>
    <n v="0"/>
    <n v="-393408"/>
    <n v="-9188944.4199999999"/>
    <n v="-11834220.25"/>
    <n v="2.1253278189206918E-2"/>
  </r>
  <r>
    <x v="48"/>
    <x v="6"/>
    <n v="700530.31"/>
    <n v="3412260.64"/>
    <n v="529917.74"/>
    <n v="0"/>
    <n v="80044.570000000007"/>
    <n v="4722753.26"/>
    <n v="28828850.059999999"/>
    <n v="-13871333.029999999"/>
    <n v="14957517.029999999"/>
    <n v="3656208.51"/>
    <n v="0"/>
    <n v="0"/>
    <n v="3656208.51"/>
    <n v="-1908859.25"/>
    <n v="0"/>
    <n v="-1257982.3"/>
    <n v="0"/>
    <n v="-3166841.55"/>
    <n v="-5000000"/>
    <n v="0"/>
    <n v="-2766198.28"/>
    <n v="-274115.14"/>
    <n v="0"/>
    <m/>
    <n v="-8040313.4199999999"/>
    <n v="-12129323.83"/>
    <n v="2.2033397250100881E-2"/>
  </r>
  <r>
    <x v="48"/>
    <x v="7"/>
    <n v="793075.46"/>
    <n v="3871544.02"/>
    <n v="825817.1"/>
    <n v="0"/>
    <n v="56229.39"/>
    <n v="5546665.9699999997"/>
    <n v="30328943.93"/>
    <n v="-14580824.449999999"/>
    <n v="15748119.48"/>
    <n v="4031628.71"/>
    <n v="0"/>
    <n v="845228"/>
    <n v="4876856.71"/>
    <n v="-2434003.16"/>
    <n v="-1130.83"/>
    <n v="-2496386"/>
    <n v="0"/>
    <n v="-4931519.99"/>
    <n v="-5000000"/>
    <n v="0"/>
    <n v="-3565450.98"/>
    <n v="-303932.43"/>
    <n v="0"/>
    <m/>
    <n v="-8869383.4100000001"/>
    <n v="-12370738.76"/>
    <n v="3.0673707303759439E-2"/>
  </r>
  <r>
    <x v="48"/>
    <x v="8"/>
    <n v="521646.88"/>
    <n v="3631139.88"/>
    <n v="1362384.35"/>
    <n v="0"/>
    <n v="197907.67"/>
    <n v="5713078.7800000003"/>
    <n v="32589096.32"/>
    <n v="-15373518.09"/>
    <n v="17215578.23"/>
    <n v="1805718.83"/>
    <n v="0"/>
    <n v="1052010"/>
    <n v="2857728.83"/>
    <n v="-2617637.2999999998"/>
    <n v="0"/>
    <n v="-817749.02"/>
    <n v="0"/>
    <n v="-3435386.32"/>
    <n v="-8000000"/>
    <n v="0"/>
    <n v="-1343456.58"/>
    <n v="-381348.56"/>
    <n v="0"/>
    <m/>
    <n v="-9724805.1400000006"/>
    <n v="-12626194.380000001"/>
    <n v="7.0745439520345982E-2"/>
  </r>
  <r>
    <x v="49"/>
    <x v="0"/>
    <n v="0"/>
    <n v="501591349.26999998"/>
    <n v="9827944.1899999995"/>
    <n v="949071.47"/>
    <n v="10808441.02"/>
    <n v="523176805.94999999"/>
    <n v="3987405058.21"/>
    <n v="-323533498.63999999"/>
    <n v="3663871559.5700002"/>
    <n v="333331962.69999999"/>
    <n v="0"/>
    <n v="103697139.06"/>
    <n v="437029101.75999999"/>
    <n v="-463038137.30000001"/>
    <n v="-11810610.560000001"/>
    <n v="-114010976.84"/>
    <n v="-196521453.43000001"/>
    <n v="-785381178.13"/>
    <n v="0"/>
    <n v="-1875984002.78"/>
    <n v="-182816696.63999999"/>
    <n v="-31105036.609999999"/>
    <n v="-295351821.36000001"/>
    <n v="-98928963"/>
    <n v="-2484186520.3899999"/>
    <n v="-1354509768.76"/>
    <n v="3.2915432956343228E-2"/>
  </r>
  <r>
    <x v="49"/>
    <x v="1"/>
    <n v="0.1"/>
    <n v="541074385.28999996"/>
    <n v="9664953.7400000002"/>
    <n v="749563.76"/>
    <n v="14489409.109999999"/>
    <n v="565978312"/>
    <n v="4471531978.7200003"/>
    <n v="-503428727.82999998"/>
    <n v="3968103250.8899999"/>
    <n v="292021670.66000003"/>
    <n v="0"/>
    <n v="42690192.880000003"/>
    <n v="334711863.54000002"/>
    <n v="-505797659.85000002"/>
    <n v="-15922315.029999999"/>
    <n v="-325268087.83999997"/>
    <n v="-85288819.439999998"/>
    <n v="-932276882.15999997"/>
    <n v="0"/>
    <n v="-1830595098.8900001"/>
    <n v="-211937433.87"/>
    <n v="-43106773.329999998"/>
    <n v="-279290000.05000001"/>
    <n v="-39332677"/>
    <n v="-2404261983.1399999"/>
    <n v="-1532254561.1300001"/>
    <n v="3.32545858535339E-2"/>
  </r>
  <r>
    <x v="49"/>
    <x v="2"/>
    <n v="0"/>
    <n v="472691232.94"/>
    <n v="9345335.7400000002"/>
    <n v="2041500.23"/>
    <n v="22392772.579999998"/>
    <n v="506470841.49000001"/>
    <n v="4918551622.7299995"/>
    <n v="-683098858.52999997"/>
    <n v="4235452764.1999998"/>
    <n v="203289546.22"/>
    <n v="0"/>
    <n v="36372883.75"/>
    <n v="239662429.97"/>
    <n v="-540618098.00999999"/>
    <n v="-11948516.98"/>
    <n v="-82739631.730000004"/>
    <n v="-156716639"/>
    <n v="-792022885.72000003"/>
    <n v="0"/>
    <n v="-2029892220.1900001"/>
    <n v="-91586704.620000005"/>
    <n v="-49314806.43"/>
    <n v="-311560000.05000001"/>
    <n v="-32385645"/>
    <n v="-2514739376.29"/>
    <n v="-1674823773.6500001"/>
    <n v="3.5217696607540309E-2"/>
  </r>
  <r>
    <x v="49"/>
    <x v="3"/>
    <n v="0"/>
    <n v="484382182.36000001"/>
    <n v="8067927.2300000004"/>
    <n v="1271933.92"/>
    <n v="11695189.27"/>
    <n v="505417232.77999997"/>
    <n v="5333499789.0299997"/>
    <n v="-893442345.49000001"/>
    <n v="4440057443.54"/>
    <n v="99179879.569999993"/>
    <n v="0"/>
    <n v="9811064.6999999993"/>
    <n v="108990944.27"/>
    <n v="-492444568.87"/>
    <n v="-64082407.57"/>
    <n v="-336920628.04000002"/>
    <n v="-57600892.460000001"/>
    <n v="-951048496.94000006"/>
    <n v="0"/>
    <n v="-1785725106.5999999"/>
    <n v="-131572061.77"/>
    <n v="-116117260.19"/>
    <n v="-274566000.05000001"/>
    <n v="-3983369"/>
    <n v="-2311963797.6100001"/>
    <n v="-1791453326.04"/>
    <n v="3.6326685970085593E-2"/>
  </r>
  <r>
    <x v="49"/>
    <x v="4"/>
    <n v="36751485.350000001"/>
    <n v="524168825.52999997"/>
    <n v="7813482.1799999997"/>
    <n v="2886415.92"/>
    <n v="14046352.970000001"/>
    <n v="585666561.95000005"/>
    <n v="5726099185.0900002"/>
    <n v="-1101660534.52"/>
    <n v="4624438650.5699997"/>
    <n v="66683184.700000003"/>
    <n v="0"/>
    <n v="9447064.3699999992"/>
    <n v="76130249.069999993"/>
    <n v="-513453555.93000001"/>
    <n v="-20427177.399999999"/>
    <n v="-96570929.590000004"/>
    <n v="0"/>
    <n v="-630451662.91999996"/>
    <n v="0"/>
    <n v="-2183898333.5"/>
    <n v="-139286411.08000001"/>
    <n v="-53892790.560000002"/>
    <n v="-333291000.05000001"/>
    <n v="-1"/>
    <n v="-2710368536.1900001"/>
    <n v="-1945415262.48"/>
    <n v="3.6689289403808972E-2"/>
  </r>
  <r>
    <x v="49"/>
    <x v="5"/>
    <n v="84042295.159999996"/>
    <n v="458692741.19999999"/>
    <n v="9813089.4800000004"/>
    <n v="0"/>
    <n v="16455478.84"/>
    <n v="569003604.67999995"/>
    <n v="6149610710.8199997"/>
    <n v="-1340340914.5599999"/>
    <n v="4809269796.2600002"/>
    <n v="73383218.049999997"/>
    <n v="0"/>
    <n v="10710980.470000001"/>
    <n v="84094198.519999996"/>
    <n v="-403685322.56999999"/>
    <n v="-15820977.52"/>
    <n v="-385039256.06999999"/>
    <n v="0"/>
    <n v="-804545556.15999997"/>
    <n v="0"/>
    <n v="-2083608901"/>
    <n v="-134515310.88"/>
    <n v="-48386998.710000001"/>
    <n v="-330744000.10000002"/>
    <m/>
    <n v="-2597255210.6900001"/>
    <n v="-2060566832.6099999"/>
    <n v="3.2850029283334803E-2"/>
  </r>
  <r>
    <x v="49"/>
    <x v="6"/>
    <n v="53851886.950000003"/>
    <n v="444210007.83999997"/>
    <n v="9885526.1099999994"/>
    <n v="358865.63"/>
    <n v="18761532.190000001"/>
    <n v="527067818.72000003"/>
    <n v="6659303972.3500004"/>
    <n v="-1594451420.45"/>
    <n v="5064852551.8999996"/>
    <n v="72675097.780000001"/>
    <n v="0"/>
    <n v="8678075.1600000001"/>
    <n v="81353172.939999998"/>
    <n v="-452288660.60000002"/>
    <n v="-12979958.789999999"/>
    <n v="-90430647"/>
    <n v="0"/>
    <n v="-555699266.38999999"/>
    <n v="0"/>
    <n v="-2431965925.7800002"/>
    <n v="-106620852.18000001"/>
    <n v="-76448430.120000005"/>
    <n v="-304851000.05000001"/>
    <m/>
    <n v="-2919886208.1300001"/>
    <n v="-2197688069.04"/>
    <n v="3.2389807364809543E-2"/>
  </r>
  <r>
    <x v="49"/>
    <x v="7"/>
    <n v="37222080.18"/>
    <n v="492364572.5"/>
    <n v="8193869.8200000003"/>
    <n v="1232254.56"/>
    <n v="15919126.9"/>
    <n v="554931903.96000004"/>
    <n v="7239489034.75"/>
    <n v="-1866842619.48"/>
    <n v="5372646415.2700005"/>
    <n v="188594762.09999999"/>
    <n v="0"/>
    <n v="17505220.59"/>
    <n v="206099982.69"/>
    <n v="-486811252.5"/>
    <n v="-13317941.77"/>
    <n v="-321755069.39999998"/>
    <n v="0"/>
    <n v="-821884263.66999996"/>
    <n v="0"/>
    <n v="-2480614462.4000001"/>
    <n v="-162668401.84999999"/>
    <n v="-70634790.280000001"/>
    <n v="-228602000.05000001"/>
    <m/>
    <n v="-2942519654.5799999"/>
    <n v="-2369274383.6700001"/>
    <n v="2.9356258564929058E-2"/>
  </r>
  <r>
    <x v="49"/>
    <x v="8"/>
    <n v="71305997.409999996"/>
    <n v="528691585.42000002"/>
    <n v="8490284.1199999992"/>
    <n v="1850576.14"/>
    <n v="106545653.73999999"/>
    <n v="716884096.83000004"/>
    <n v="7818355922.8800001"/>
    <n v="-2101646275"/>
    <n v="5716709647.8800001"/>
    <n v="171516019.06999999"/>
    <n v="0"/>
    <n v="43980541.25"/>
    <n v="215496560.31999999"/>
    <n v="-587962802.74000001"/>
    <n v="-12981667.33"/>
    <n v="-70008630.730000004"/>
    <n v="0"/>
    <n v="-670953100.79999995"/>
    <n v="0"/>
    <n v="-2928652462.6999998"/>
    <n v="-167791437.03999999"/>
    <n v="-125826955.53"/>
    <n v="-250638000.05000001"/>
    <m/>
    <n v="-3472908855.3200002"/>
    <n v="-2505228348.9099998"/>
    <n v="3.2920677873964771E-2"/>
  </r>
  <r>
    <x v="50"/>
    <x v="0"/>
    <n v="1044020.97"/>
    <n v="3624915.09"/>
    <n v="0"/>
    <n v="0"/>
    <n v="329469.34000000003"/>
    <n v="4998405.4000000004"/>
    <n v="25080040.300000001"/>
    <n v="-13255527.560000001"/>
    <n v="11824512.74"/>
    <n v="665234.56000000006"/>
    <n v="0"/>
    <n v="398690.4"/>
    <n v="1063924.96"/>
    <n v="-2232718.7799999998"/>
    <n v="-111688.68"/>
    <n v="0"/>
    <n v="0"/>
    <n v="-2344407.46"/>
    <n v="0"/>
    <n v="-3593268.52"/>
    <n v="-948992.45"/>
    <n v="-129476.72"/>
    <n v="0"/>
    <m/>
    <n v="-4671737.6900000004"/>
    <n v="-10870697.949999999"/>
    <n v="6.13639250094229E-2"/>
  </r>
  <r>
    <x v="50"/>
    <x v="1"/>
    <n v="1931168.89"/>
    <n v="4231802"/>
    <n v="0"/>
    <n v="0"/>
    <n v="310420.78000000003"/>
    <n v="6473391.6699999999"/>
    <n v="13973675.49"/>
    <n v="-1840154.82"/>
    <n v="12133520.67"/>
    <n v="596218.87"/>
    <n v="0"/>
    <n v="341344"/>
    <n v="937562.87"/>
    <n v="-3073741.53"/>
    <n v="-81824.62"/>
    <n v="0"/>
    <n v="0"/>
    <n v="-3155566.15"/>
    <n v="0"/>
    <n v="-3593268.52"/>
    <n v="-1225700.18"/>
    <n v="-155662.32999999999"/>
    <n v="0"/>
    <m/>
    <n v="-4974631.03"/>
    <n v="-11414278.029999999"/>
    <n v="3.8714326309240037E-2"/>
  </r>
  <r>
    <x v="50"/>
    <x v="2"/>
    <n v="3093870.69"/>
    <n v="3483835.48"/>
    <n v="0"/>
    <n v="0"/>
    <n v="236422.04"/>
    <n v="6814128.21"/>
    <n v="14745464.18"/>
    <n v="-2295118.91"/>
    <n v="12450345.27"/>
    <n v="758339.6"/>
    <n v="0"/>
    <n v="282203"/>
    <n v="1040542.6"/>
    <n v="-3173697.5"/>
    <n v="-378.61"/>
    <n v="0"/>
    <n v="0"/>
    <n v="-3174076.11"/>
    <n v="0"/>
    <n v="-3593268.52"/>
    <n v="-1658371.03"/>
    <n v="-159721.82"/>
    <n v="0"/>
    <m/>
    <n v="-5411361.3700000001"/>
    <n v="-11719578.6"/>
    <n v="3.8919484926219765E-2"/>
  </r>
  <r>
    <x v="50"/>
    <x v="3"/>
    <n v="1401835.9"/>
    <n v="3507932.68"/>
    <n v="0"/>
    <n v="0"/>
    <n v="184188.04"/>
    <n v="5093956.62"/>
    <n v="15841708.43"/>
    <n v="-2862832.63"/>
    <n v="12978875.800000001"/>
    <n v="371548.59"/>
    <n v="0"/>
    <n v="225075"/>
    <n v="596623.59"/>
    <n v="-1641248.78"/>
    <n v="-121576.87"/>
    <n v="0"/>
    <n v="0"/>
    <n v="-1762825.65"/>
    <n v="0"/>
    <n v="-3593268.52"/>
    <n v="-1041003.45"/>
    <n v="-177508.42"/>
    <n v="0"/>
    <m/>
    <n v="-4811780.3899999997"/>
    <n v="-12094849.970000001"/>
    <n v="4.4157827091641899E-2"/>
  </r>
  <r>
    <x v="50"/>
    <x v="4"/>
    <n v="1491108.43"/>
    <n v="4258769.9000000004"/>
    <n v="0"/>
    <n v="31867.06"/>
    <n v="125137.34"/>
    <n v="5906882.7300000004"/>
    <n v="17288430.460000001"/>
    <n v="-3480285.68"/>
    <n v="13808144.779999999"/>
    <n v="503397.17"/>
    <n v="0"/>
    <n v="132482"/>
    <n v="635879.17000000004"/>
    <n v="-3867282.43"/>
    <n v="-850.89"/>
    <n v="0"/>
    <n v="0"/>
    <n v="-3868133.32"/>
    <n v="0"/>
    <n v="-3593268.52"/>
    <n v="-362900.03"/>
    <n v="-171695.32"/>
    <n v="0"/>
    <m/>
    <n v="-4127863.87"/>
    <n v="-12354909.49"/>
    <n v="4.0435547522064949E-2"/>
  </r>
  <r>
    <x v="50"/>
    <x v="5"/>
    <n v="419543.56"/>
    <n v="4694904.66"/>
    <n v="0"/>
    <n v="38600.85"/>
    <n v="94822.37"/>
    <n v="5247871.4400000004"/>
    <n v="18844164.25"/>
    <n v="-4111859.53"/>
    <n v="14732304.720000001"/>
    <n v="1203077.94"/>
    <n v="0"/>
    <n v="46986"/>
    <n v="1250063.94"/>
    <n v="-3030603.39"/>
    <n v="-29759.58"/>
    <n v="0"/>
    <n v="-33798.959999999999"/>
    <n v="-3094161.93"/>
    <n v="-1469680.76"/>
    <n v="-3593268.52"/>
    <n v="-295170.11"/>
    <n v="-168050.84"/>
    <n v="0"/>
    <m/>
    <n v="-5526170.2300000004"/>
    <n v="-12609907.939999999"/>
    <n v="3.187142906630993E-2"/>
  </r>
  <r>
    <x v="50"/>
    <x v="6"/>
    <n v="300"/>
    <n v="4475164.74"/>
    <n v="0"/>
    <n v="17336.419999999998"/>
    <n v="84942.82"/>
    <n v="4577743.9800000004"/>
    <n v="21827765.379999999"/>
    <n v="-4809281.1900000004"/>
    <n v="17018484.190000001"/>
    <n v="1376264.45"/>
    <n v="0"/>
    <n v="100"/>
    <n v="1376364.45"/>
    <n v="-3940721.84"/>
    <n v="-467.92"/>
    <n v="0"/>
    <n v="-165843.68"/>
    <n v="-4107033.44"/>
    <n v="-1435501.26"/>
    <n v="-3593268.52"/>
    <n v="-280638.95"/>
    <n v="-366540.36"/>
    <n v="0"/>
    <n v="-10711"/>
    <n v="-5686660.0899999999"/>
    <n v="-13178899.09"/>
    <n v="3.4789751228188594E-2"/>
  </r>
  <r>
    <x v="50"/>
    <x v="7"/>
    <n v="943642.46"/>
    <n v="4293531.0599999996"/>
    <n v="0"/>
    <n v="0"/>
    <n v="112805.69"/>
    <n v="5349979.21"/>
    <n v="25752509.02"/>
    <n v="-5573748.0899999999"/>
    <n v="20178760.93"/>
    <n v="1723858.68"/>
    <n v="0"/>
    <n v="100"/>
    <n v="1723958.68"/>
    <n v="-4948042.57"/>
    <n v="-40816.75"/>
    <n v="0"/>
    <n v="-82906.509999999995"/>
    <n v="-5071765.83"/>
    <n v="-3817904"/>
    <n v="-3593268.52"/>
    <n v="-471659.22"/>
    <n v="-449738.19"/>
    <n v="0"/>
    <n v="-173988"/>
    <n v="-8506557.9299999997"/>
    <n v="-13674375.060000001"/>
    <n v="3.4865291512678379E-2"/>
  </r>
  <r>
    <x v="50"/>
    <x v="8"/>
    <n v="2261849.23"/>
    <n v="4899856.22"/>
    <n v="0"/>
    <n v="0"/>
    <n v="158200.35"/>
    <n v="7319905.7999999998"/>
    <n v="27895967.27"/>
    <n v="-6418112.4500000002"/>
    <n v="21477854.82"/>
    <n v="1097059.75"/>
    <n v="0"/>
    <n v="100"/>
    <n v="1097159.75"/>
    <n v="-5259755.83"/>
    <n v="-80588.600000000006"/>
    <n v="0"/>
    <n v="-117100.71"/>
    <n v="-5457445.1399999997"/>
    <n v="-5694049.2199999997"/>
    <n v="-3593268.52"/>
    <n v="-583439.82999999996"/>
    <n v="-215651.56"/>
    <n v="0"/>
    <n v="-341202"/>
    <n v="-10427611.130000001"/>
    <n v="-14009864.1"/>
    <n v="3.5932646106362903E-2"/>
  </r>
  <r>
    <x v="51"/>
    <x v="0"/>
    <n v="2294206"/>
    <n v="7135699"/>
    <n v="383357"/>
    <n v="106338"/>
    <n v="269226"/>
    <n v="10188826"/>
    <n v="57940326"/>
    <n v="-29952590"/>
    <n v="27987736"/>
    <n v="765632"/>
    <n v="0"/>
    <n v="1879443"/>
    <n v="2645075"/>
    <n v="-6594123"/>
    <n v="-218104"/>
    <n v="0"/>
    <n v="0"/>
    <n v="-6812227"/>
    <n v="0"/>
    <n v="-13499953"/>
    <n v="-1274568"/>
    <n v="-1547444"/>
    <n v="-1583297"/>
    <m/>
    <n v="-17905262"/>
    <n v="-16104148"/>
    <n v="6.5336671912857774E-2"/>
  </r>
  <r>
    <x v="51"/>
    <x v="1"/>
    <n v="1551659.56"/>
    <n v="8338996.9699999997"/>
    <n v="508354.62"/>
    <n v="133578.48000000001"/>
    <n v="176225.66"/>
    <n v="10708815.289999999"/>
    <n v="60377949.280000001"/>
    <n v="-30983471.109999999"/>
    <n v="29394478.170000002"/>
    <n v="677053.57"/>
    <n v="0"/>
    <n v="1371745"/>
    <n v="2048798.57"/>
    <n v="-7137790.4800000004"/>
    <n v="-205539.35"/>
    <n v="0"/>
    <n v="0"/>
    <n v="-7343329.8300000001"/>
    <n v="0"/>
    <n v="-13499952.65"/>
    <n v="-2385877.27"/>
    <n v="-957920"/>
    <n v="-1572730"/>
    <m/>
    <n v="-18416479.920000002"/>
    <n v="-16392282.279999999"/>
    <n v="6.4917966212274081E-2"/>
  </r>
  <r>
    <x v="51"/>
    <x v="2"/>
    <n v="1926030.55"/>
    <n v="7864403.9699999997"/>
    <n v="470681.46"/>
    <n v="192954.54"/>
    <n v="325726.57"/>
    <n v="10779797.09"/>
    <n v="62077935.719999999"/>
    <n v="-31865192.57"/>
    <n v="30212743.149999999"/>
    <n v="24858.93"/>
    <n v="0"/>
    <n v="1254528"/>
    <n v="1279386.93"/>
    <n v="-7021207.7400000002"/>
    <n v="-119539.12"/>
    <n v="0"/>
    <n v="0"/>
    <n v="-7140746.8600000003"/>
    <n v="0"/>
    <n v="-13499952.65"/>
    <n v="-2580704.27"/>
    <n v="-885024"/>
    <n v="-1417677"/>
    <m/>
    <n v="-18383357.920000002"/>
    <n v="-16747822.390000001"/>
    <n v="6.5686125202816914E-2"/>
  </r>
  <r>
    <x v="51"/>
    <x v="3"/>
    <n v="403742.49"/>
    <n v="8205286.6100000003"/>
    <n v="492374.78"/>
    <n v="67263.460000000006"/>
    <n v="264338.93"/>
    <n v="9433006.2699999996"/>
    <n v="64082828.049999997"/>
    <n v="-33132504.969999999"/>
    <n v="30950323.079999998"/>
    <n v="305138.21999999997"/>
    <n v="0"/>
    <n v="494606"/>
    <n v="799744.22"/>
    <n v="-5910846.6500000004"/>
    <n v="-248082.24"/>
    <n v="0"/>
    <n v="0"/>
    <n v="-6158928.8899999997"/>
    <n v="0"/>
    <n v="-13499952.65"/>
    <n v="-2551109.2799999998"/>
    <n v="-236578"/>
    <n v="-1309493"/>
    <m/>
    <n v="-17597132.93"/>
    <n v="-17427011.75"/>
    <n v="6.7771131775043666E-2"/>
  </r>
  <r>
    <x v="51"/>
    <x v="4"/>
    <n v="486956.72"/>
    <n v="9002669.5199999996"/>
    <n v="523345.89"/>
    <n v="110835.79"/>
    <n v="493862.12"/>
    <n v="10617670.039999999"/>
    <n v="67052611.82"/>
    <n v="-34336807.710000001"/>
    <n v="32715804.109999999"/>
    <n v="214781.02"/>
    <n v="0"/>
    <n v="459902"/>
    <n v="674683.02"/>
    <n v="-7142343.1799999997"/>
    <n v="-203901.97"/>
    <n v="0"/>
    <n v="-14086.08"/>
    <n v="-7360331.2300000004"/>
    <n v="-15000000"/>
    <n v="0"/>
    <n v="-1923063.75"/>
    <n v="-254326"/>
    <n v="-1394138"/>
    <m/>
    <n v="-18571527.75"/>
    <n v="-18076298.190000001"/>
    <n v="6.3465478679338966E-2"/>
  </r>
  <r>
    <x v="51"/>
    <x v="5"/>
    <n v="2460530.54"/>
    <n v="9153721.3699999992"/>
    <n v="590124.42000000004"/>
    <n v="99366.1"/>
    <n v="531656.81000000006"/>
    <n v="12835399.24"/>
    <n v="68986610.299999997"/>
    <n v="-34843271.039999999"/>
    <n v="34143339.259999998"/>
    <n v="363403.95"/>
    <n v="0"/>
    <n v="1271010"/>
    <n v="1634413.95"/>
    <n v="-7064054.9900000002"/>
    <n v="-134889.48000000001"/>
    <n v="0"/>
    <n v="-219860.53"/>
    <n v="-7418805"/>
    <n v="-18177461"/>
    <n v="0"/>
    <n v="-1624700.87"/>
    <n v="-1034756"/>
    <n v="-1407857"/>
    <m/>
    <n v="-22244774.870000001"/>
    <n v="-18949572.579999998"/>
    <n v="2.7554279527776452E-2"/>
  </r>
  <r>
    <x v="51"/>
    <x v="6"/>
    <n v="2924509.06"/>
    <n v="7526180.1900000004"/>
    <n v="747773.12"/>
    <n v="85224.07"/>
    <n v="438362.66"/>
    <n v="11722049.1"/>
    <n v="72128719.439999998"/>
    <n v="-36474450.420000002"/>
    <n v="35654269.020000003"/>
    <n v="552486.15"/>
    <n v="0"/>
    <n v="584132"/>
    <n v="1136618.1499999999"/>
    <n v="-7044743.9699999997"/>
    <n v="-151111.85999999999"/>
    <n v="0"/>
    <n v="-223883.23"/>
    <n v="-7419739.0599999996"/>
    <n v="-17968506"/>
    <n v="0"/>
    <n v="-1673833.07"/>
    <n v="-300890"/>
    <n v="-1267892"/>
    <m/>
    <n v="-21211121.07"/>
    <n v="-19882076.140000001"/>
    <n v="2.8089055458275284E-2"/>
  </r>
  <r>
    <x v="51"/>
    <x v="7"/>
    <n v="705947.58"/>
    <n v="7949588.1399999997"/>
    <n v="976573.98"/>
    <n v="142475.99"/>
    <n v="492514.61"/>
    <n v="10267100.300000001"/>
    <n v="75520789.159999996"/>
    <n v="-38236516.799999997"/>
    <n v="37284272.359999999"/>
    <n v="1874053.58"/>
    <n v="0"/>
    <n v="995090"/>
    <n v="2869143.58"/>
    <n v="-7408075.8700000001"/>
    <n v="-170996.5"/>
    <n v="0"/>
    <n v="-227985.84"/>
    <n v="-7807058.21"/>
    <n v="-17755393"/>
    <n v="0"/>
    <n v="-2221470.94"/>
    <n v="-868727.33"/>
    <n v="-912862"/>
    <m/>
    <n v="-21758453.27"/>
    <n v="-20855004.760000002"/>
    <n v="3.0176105660019558E-2"/>
  </r>
  <r>
    <x v="51"/>
    <x v="8"/>
    <n v="3763510.6"/>
    <n v="9130897.5299999993"/>
    <n v="1026263.57"/>
    <n v="95617.27"/>
    <n v="570622.04"/>
    <n v="14586911.01"/>
    <n v="79144710.959999993"/>
    <n v="-40112159.530000001"/>
    <n v="39032551.43"/>
    <n v="1457747.89"/>
    <n v="0"/>
    <n v="1256029"/>
    <n v="2713776.89"/>
    <n v="-9821013.6600000001"/>
    <n v="-135714.32"/>
    <n v="0"/>
    <n v="-360274.13"/>
    <n v="-10317002.109999999"/>
    <n v="-19835832"/>
    <n v="0"/>
    <n v="-1896890.69"/>
    <n v="-1259202"/>
    <n v="-993751"/>
    <m/>
    <n v="-23985675.690000001"/>
    <n v="-22030561.530000001"/>
    <n v="3.3761181764992043E-2"/>
  </r>
  <r>
    <x v="52"/>
    <x v="0"/>
    <n v="0"/>
    <n v="2723509.63"/>
    <n v="101159.18"/>
    <n v="0"/>
    <n v="211747.75"/>
    <n v="3036416.56"/>
    <n v="13729799.800000001"/>
    <n v="-7408160.9100000001"/>
    <n v="6321638.8899999997"/>
    <n v="2228975.5299999998"/>
    <n v="0"/>
    <n v="283145.28000000003"/>
    <n v="2512120.81"/>
    <n v="-2139126.19"/>
    <n v="0"/>
    <n v="0"/>
    <n v="-1006411.56"/>
    <n v="-3145537.75"/>
    <n v="-4203599.6100000003"/>
    <n v="0"/>
    <n v="-550868.56000000006"/>
    <n v="-199382.87"/>
    <n v="-144261"/>
    <n v="-281000"/>
    <n v="-5379112.04"/>
    <n v="-3345526.47"/>
    <n v="3.4945097824041711E-2"/>
  </r>
  <r>
    <x v="52"/>
    <x v="1"/>
    <n v="0"/>
    <n v="3138069.47"/>
    <n v="127105.33"/>
    <n v="0"/>
    <n v="244804.46"/>
    <n v="3509979.26"/>
    <n v="10104673.17"/>
    <n v="-1271259.22"/>
    <n v="8833413.9499999993"/>
    <n v="659918.63"/>
    <n v="0"/>
    <n v="152145.28"/>
    <n v="812063.91"/>
    <n v="-2522147.8399999999"/>
    <n v="0"/>
    <n v="0"/>
    <n v="-775445.29"/>
    <n v="-3297593.13"/>
    <n v="-5037356.68"/>
    <n v="0"/>
    <n v="-532762.1"/>
    <n v="-197254.69"/>
    <n v="-176872"/>
    <n v="-176471"/>
    <n v="-6120716.4699999997"/>
    <n v="-3737147.52"/>
    <n v="3.4109004749047045E-2"/>
  </r>
  <r>
    <x v="52"/>
    <x v="2"/>
    <n v="321415.03000000003"/>
    <n v="2635085.34"/>
    <n v="124684.87"/>
    <n v="0"/>
    <n v="250907.1"/>
    <n v="3332092.34"/>
    <n v="10819339.960000001"/>
    <n v="-1719437.68"/>
    <n v="9099902.2799999993"/>
    <n v="890021.52"/>
    <n v="0"/>
    <n v="95335.78"/>
    <n v="985357.3"/>
    <n v="-3073192.46"/>
    <n v="0"/>
    <n v="0"/>
    <n v="-256254.35"/>
    <n v="-3329446.81"/>
    <n v="-4779786.04"/>
    <n v="0"/>
    <n v="-728632.58"/>
    <n v="-241618.29"/>
    <n v="-171755"/>
    <n v="-109636.29"/>
    <n v="-6031428.2000000002"/>
    <n v="-4056476.91"/>
    <n v="4.2693654806052896E-2"/>
  </r>
  <r>
    <x v="52"/>
    <x v="3"/>
    <n v="0"/>
    <n v="2787967.19"/>
    <n v="125646.65"/>
    <n v="0"/>
    <n v="171892.46"/>
    <n v="3085506.3"/>
    <n v="11280456.91"/>
    <n v="-2178498.9900000002"/>
    <n v="9101957.9199999999"/>
    <n v="2397001.84"/>
    <n v="0"/>
    <n v="52873.78"/>
    <n v="2449875.62"/>
    <n v="-2812634.8"/>
    <n v="0"/>
    <n v="0"/>
    <n v="-193705.14"/>
    <n v="-3006339.94"/>
    <n v="-6274087.6799999997"/>
    <n v="0"/>
    <n v="-555947.87"/>
    <n v="-195531.66"/>
    <n v="-175425"/>
    <n v="-58729.29"/>
    <n v="-7259721.5"/>
    <n v="-4371278.4000000004"/>
    <n v="3.3024347864005953E-2"/>
  </r>
  <r>
    <x v="52"/>
    <x v="4"/>
    <n v="0"/>
    <n v="2708172.82"/>
    <n v="122568.98"/>
    <n v="0"/>
    <n v="139485.22"/>
    <n v="2970227.02"/>
    <n v="11792248.060000001"/>
    <n v="-2584052.2799999998"/>
    <n v="9208195.7799999993"/>
    <n v="2498146.6"/>
    <n v="0"/>
    <n v="7927.78"/>
    <n v="2506074.38"/>
    <n v="-2506439.5499999998"/>
    <n v="0"/>
    <n v="0"/>
    <n v="-600705.39"/>
    <n v="-3107144.94"/>
    <n v="-6074849.7699999996"/>
    <n v="0"/>
    <n v="-545006.92000000004"/>
    <n v="-146856.71"/>
    <n v="-178948"/>
    <n v="-6692.29"/>
    <n v="-6952353.6900000004"/>
    <n v="-4624998.55"/>
    <n v="3.1239518661995452E-2"/>
  </r>
  <r>
    <x v="52"/>
    <x v="5"/>
    <n v="0"/>
    <n v="2777501.56"/>
    <n v="111625.25"/>
    <n v="0"/>
    <n v="145572.39000000001"/>
    <n v="3034699.2"/>
    <n v="12923347.98"/>
    <n v="-3086629.93"/>
    <n v="9836718.0500000007"/>
    <n v="2805943.26"/>
    <n v="0"/>
    <n v="5555.49"/>
    <n v="2811498.75"/>
    <n v="-2313864.14"/>
    <n v="0"/>
    <n v="0"/>
    <n v="-1422793.26"/>
    <n v="-3736657.4"/>
    <n v="-6142262.8799999999"/>
    <n v="0"/>
    <n v="-650056.56000000006"/>
    <n v="-105837.42"/>
    <n v="-213305"/>
    <m/>
    <n v="-7111461.8600000003"/>
    <n v="-4834796.74"/>
    <n v="2.6454461975744175E-2"/>
  </r>
  <r>
    <x v="52"/>
    <x v="6"/>
    <n v="0"/>
    <n v="2652970.81"/>
    <n v="174546.68"/>
    <n v="0"/>
    <n v="187785.92"/>
    <n v="3015303.41"/>
    <n v="15449347.960000001"/>
    <n v="-3749016.88"/>
    <n v="11700331.08"/>
    <n v="876883.13"/>
    <n v="0"/>
    <n v="73349.490000000005"/>
    <n v="950232.62"/>
    <n v="-3067087.9"/>
    <n v="0"/>
    <n v="0"/>
    <n v="-863834.98"/>
    <n v="-3930922.88"/>
    <n v="-5883459.2300000004"/>
    <n v="0"/>
    <n v="-111555.94"/>
    <n v="-80048.179999999993"/>
    <n v="-222363"/>
    <m/>
    <n v="-6297426.3499999996"/>
    <n v="-5437517.8799999999"/>
    <n v="3.7820548809298173E-2"/>
  </r>
  <r>
    <x v="52"/>
    <x v="7"/>
    <n v="0"/>
    <n v="3023336.26"/>
    <n v="233227.56"/>
    <n v="0"/>
    <n v="180057.52"/>
    <n v="3436621.34"/>
    <n v="16422304.27"/>
    <n v="-4276605.62"/>
    <n v="12145698.65"/>
    <n v="820470.03"/>
    <n v="0"/>
    <n v="121208.49"/>
    <n v="941678.52"/>
    <n v="-3724959.27"/>
    <n v="0"/>
    <n v="0"/>
    <n v="-729590.44"/>
    <n v="-4454549.71"/>
    <n v="-5614729.5999999996"/>
    <n v="0"/>
    <n v="-171492.69"/>
    <n v="-48693.22"/>
    <n v="-234348"/>
    <m/>
    <n v="-6069263.5099999998"/>
    <n v="-6000185.29"/>
    <n v="3.9097059800911313E-2"/>
  </r>
  <r>
    <x v="52"/>
    <x v="8"/>
    <n v="233298.04"/>
    <n v="3540822.14"/>
    <n v="270943.34999999998"/>
    <n v="0"/>
    <n v="166551.4"/>
    <n v="4211614.93"/>
    <n v="17557175.539999999"/>
    <n v="-4833655.1500000004"/>
    <n v="12723520.390000001"/>
    <n v="596479.41"/>
    <n v="0"/>
    <n v="201300.49"/>
    <n v="797779.9"/>
    <n v="-3610533.88"/>
    <n v="0"/>
    <n v="0"/>
    <n v="-344710.40000000002"/>
    <n v="-3955244.28"/>
    <n v="-6727028.1799999997"/>
    <n v="0"/>
    <n v="-301916.76"/>
    <n v="-33377.29"/>
    <n v="-158387"/>
    <m/>
    <n v="-7220709.2300000004"/>
    <n v="-6556961.71"/>
    <n v="3.6045271911055284E-2"/>
  </r>
  <r>
    <x v="53"/>
    <x v="0"/>
    <n v="1545461"/>
    <n v="10425988"/>
    <n v="530202"/>
    <n v="0"/>
    <n v="1233166"/>
    <n v="13734817"/>
    <n v="46086195"/>
    <n v="-3460423"/>
    <n v="42625772"/>
    <n v="6376973"/>
    <n v="0"/>
    <n v="318095"/>
    <n v="6695068"/>
    <n v="-7704278"/>
    <n v="0"/>
    <n v="0"/>
    <n v="-1059933"/>
    <n v="-8764211"/>
    <n v="-13222943"/>
    <n v="-5260461"/>
    <n v="-3444955"/>
    <n v="0"/>
    <n v="-398965"/>
    <n v="-1821000"/>
    <n v="-24148324"/>
    <n v="-30143122"/>
    <n v="5.6048872308756686E-2"/>
  </r>
  <r>
    <x v="53"/>
    <x v="1"/>
    <n v="565502"/>
    <n v="10447430"/>
    <n v="711372"/>
    <n v="0"/>
    <n v="1414397"/>
    <n v="13138701"/>
    <n v="51158947"/>
    <n v="-5716587"/>
    <n v="45442360"/>
    <n v="7706983"/>
    <n v="0"/>
    <n v="321525"/>
    <n v="8028508"/>
    <n v="-9506699"/>
    <n v="-34425"/>
    <n v="0"/>
    <n v="-2139968"/>
    <n v="-11681092"/>
    <n v="-11754941"/>
    <n v="-5260461"/>
    <n v="-4522022"/>
    <n v="0"/>
    <n v="-386427"/>
    <n v="-1713000"/>
    <n v="-23636851"/>
    <n v="-31291626"/>
    <n v="2.5468419560676719E-2"/>
  </r>
  <r>
    <x v="53"/>
    <x v="2"/>
    <n v="34759"/>
    <n v="9142669"/>
    <n v="1269573"/>
    <n v="0"/>
    <n v="1085615"/>
    <n v="11532616"/>
    <n v="54912247"/>
    <n v="-7694293"/>
    <n v="47217954"/>
    <n v="8171941"/>
    <n v="0"/>
    <n v="285789"/>
    <n v="8457730"/>
    <n v="-8704013"/>
    <n v="-13369"/>
    <n v="0"/>
    <n v="-4119484"/>
    <n v="-12836866"/>
    <n v="-11916358"/>
    <n v="-5260461"/>
    <n v="-2356524"/>
    <n v="0"/>
    <n v="-390730"/>
    <n v="-2178000"/>
    <n v="-22102073"/>
    <n v="-32269361"/>
    <n v="8.3718286690417573E-3"/>
  </r>
  <r>
    <x v="53"/>
    <x v="3"/>
    <n v="4163733.65"/>
    <n v="9383570.8599999994"/>
    <n v="1335301.5900000001"/>
    <n v="0"/>
    <n v="1815514.3"/>
    <n v="16698120.4"/>
    <n v="60318112.07"/>
    <n v="-9602947.5399999991"/>
    <n v="50715164.530000001"/>
    <n v="6639563.6299999999"/>
    <n v="0"/>
    <n v="0"/>
    <n v="6639563.6299999999"/>
    <n v="-9960970.3000000007"/>
    <n v="-36755.17"/>
    <n v="0"/>
    <n v="-1910588.68"/>
    <n v="-11908314.15"/>
    <n v="-17885051.32"/>
    <n v="-5260460.75"/>
    <n v="-1991961.47"/>
    <n v="0"/>
    <n v="-362000"/>
    <n v="-2474000"/>
    <n v="-27973473.539999999"/>
    <n v="-34171060.869999997"/>
    <n v="4.2181795585252826E-2"/>
  </r>
  <r>
    <x v="53"/>
    <x v="4"/>
    <n v="3274943.51"/>
    <n v="9058924.5600000005"/>
    <n v="1084306"/>
    <n v="0"/>
    <n v="579191.99"/>
    <n v="13997366.060000001"/>
    <n v="64798242.289999999"/>
    <n v="-11325525.52"/>
    <n v="53472716.770000003"/>
    <n v="5677932.04"/>
    <n v="0"/>
    <n v="0"/>
    <n v="5677932.04"/>
    <n v="-9050039.1999999993"/>
    <n v="-12554.14"/>
    <n v="0"/>
    <n v="-1978722.92"/>
    <n v="-11041316.26"/>
    <n v="-16012959.08"/>
    <n v="-5260460.75"/>
    <n v="-1511795.03"/>
    <n v="-10931.27"/>
    <n v="-382565"/>
    <n v="-3035000"/>
    <n v="-26213711.129999999"/>
    <n v="-35892987.479999997"/>
    <n v="5.0689347329075721E-2"/>
  </r>
  <r>
    <x v="53"/>
    <x v="5"/>
    <n v="3816740.55"/>
    <n v="9589340.2200000007"/>
    <n v="1275671.81"/>
    <n v="0"/>
    <n v="448225"/>
    <n v="15129977.58"/>
    <n v="69431612.200000003"/>
    <n v="-13147051.23"/>
    <n v="56284560.969999999"/>
    <n v="3134280.21"/>
    <n v="0"/>
    <n v="3649000"/>
    <n v="6783280.21"/>
    <n v="-9668313.1300000008"/>
    <n v="-9636.11"/>
    <n v="0"/>
    <n v="-2311209.42"/>
    <n v="-11989158.66"/>
    <n v="-18413857.579999998"/>
    <n v="-5260460.75"/>
    <n v="-1952649.64"/>
    <n v="-2267.5700000000002"/>
    <n v="-412066"/>
    <n v="-3233000"/>
    <n v="-29274301.539999999"/>
    <n v="-36934358.560000002"/>
    <n v="6.6339809858200788E-2"/>
  </r>
  <r>
    <x v="53"/>
    <x v="6"/>
    <n v="101167.03"/>
    <n v="9612345.1699999999"/>
    <n v="1543596.47"/>
    <n v="0"/>
    <n v="424702.87"/>
    <n v="11681811.539999999"/>
    <n v="74197754.480000004"/>
    <n v="-14968091.23"/>
    <n v="59229663.25"/>
    <n v="4387859.97"/>
    <n v="0"/>
    <n v="4128000"/>
    <n v="8515859.9700000007"/>
    <n v="-9064002.4800000004"/>
    <n v="-2267.5700000000002"/>
    <n v="0"/>
    <n v="-2088675.14"/>
    <n v="-11154945.189999999"/>
    <n v="-18481833.859999999"/>
    <n v="-5260460.75"/>
    <n v="-1364048.99"/>
    <n v="0"/>
    <n v="-347900"/>
    <n v="-3920000"/>
    <n v="-29374243.600000001"/>
    <n v="-38898145.969999999"/>
    <n v="5.0534006761399275E-3"/>
  </r>
  <r>
    <x v="53"/>
    <x v="7"/>
    <n v="0"/>
    <n v="9907747.0399999991"/>
    <n v="2264918.44"/>
    <n v="0"/>
    <n v="231394.69"/>
    <n v="12404060.17"/>
    <n v="80182450.370000005"/>
    <n v="-16984179.41"/>
    <n v="63198270.960000001"/>
    <n v="6668155.96"/>
    <n v="0"/>
    <n v="4867786.75"/>
    <n v="11535942.710000001"/>
    <n v="-9173923.6899999995"/>
    <n v="-31425.9"/>
    <n v="0"/>
    <n v="-6376927.7300000004"/>
    <n v="-15582277.32"/>
    <n v="-19358477.43"/>
    <n v="-5260460.75"/>
    <n v="-2194170.1"/>
    <n v="-33400.720000000001"/>
    <n v="-324417.19"/>
    <n v="-4572000"/>
    <n v="-31742926.190000001"/>
    <n v="-39813070.329999998"/>
    <n v="4.0022412782466453E-2"/>
  </r>
  <r>
    <x v="53"/>
    <x v="8"/>
    <n v="0"/>
    <n v="10773173.42"/>
    <n v="3064974.78"/>
    <n v="0"/>
    <n v="397274.52"/>
    <n v="14235422.720000001"/>
    <n v="86397754.290000007"/>
    <n v="-18858662.059999999"/>
    <n v="67539092.230000004"/>
    <n v="4933278.24"/>
    <n v="0"/>
    <n v="5750675.0999999996"/>
    <n v="10683953.34"/>
    <n v="-8201874.9100000001"/>
    <n v="0"/>
    <n v="0"/>
    <n v="-3639594.78"/>
    <n v="-11841469.689999999"/>
    <n v="-24072788.120000001"/>
    <n v="-5260460.75"/>
    <n v="-2318062.5"/>
    <n v="0"/>
    <n v="-302335.90000000002"/>
    <n v="-5618000"/>
    <n v="-37571647.270000003"/>
    <n v="-43045351.329999998"/>
    <n v="1.7610894169875456E-2"/>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r>
    <x v="54"/>
    <x v="9"/>
    <m/>
    <m/>
    <m/>
    <m/>
    <m/>
    <m/>
    <m/>
    <m/>
    <m/>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3">
  <r>
    <x v="0"/>
    <x v="0"/>
    <s v="5/5/2017"/>
    <s v="3/8/2017"/>
  </r>
  <r>
    <x v="0"/>
    <x v="0"/>
    <s v="5/29/2017"/>
    <s v="4/7/2017"/>
  </r>
  <r>
    <x v="0"/>
    <x v="0"/>
    <s v="12/13/2017"/>
    <s v="10/15/2017"/>
  </r>
  <r>
    <x v="0"/>
    <x v="0"/>
    <s v="12/13/2017"/>
    <s v="10/15/2017"/>
  </r>
  <r>
    <x v="1"/>
    <x v="0"/>
    <s v="8/10/2017"/>
    <s v="6/11/2017"/>
  </r>
  <r>
    <x v="2"/>
    <x v="0"/>
    <s v="5/4/2017"/>
    <s v="6/19/2016"/>
  </r>
  <r>
    <x v="3"/>
    <x v="0"/>
    <s v="5/10/2017"/>
    <s v="3/8/2017"/>
  </r>
  <r>
    <x v="4"/>
    <x v="0"/>
    <s v="5/10/2017"/>
    <s v="7/22/2016"/>
  </r>
  <r>
    <x v="5"/>
    <x v="0"/>
    <s v="5/15/2017"/>
    <s v="8/20/2016"/>
  </r>
  <r>
    <x v="5"/>
    <x v="0"/>
    <s v="5/16/2017"/>
    <s v="8/18/2016"/>
  </r>
  <r>
    <x v="5"/>
    <x v="0"/>
    <s v="7/26/2017"/>
    <s v="7/7/2017"/>
  </r>
  <r>
    <x v="5"/>
    <x v="0"/>
    <s v="11/28/2017"/>
    <s v="10/24/2017"/>
  </r>
  <r>
    <x v="5"/>
    <x v="0"/>
    <s v="11/28/2017"/>
    <s v="11/10/2017"/>
  </r>
  <r>
    <x v="6"/>
    <x v="0"/>
    <s v="11/28/2017"/>
    <s v="10/15/2017"/>
  </r>
  <r>
    <x v="7"/>
    <x v="0"/>
    <s v="3/16/2017"/>
    <s v="1/11/2017"/>
  </r>
  <r>
    <x v="8"/>
    <x v="0"/>
    <s v="11/28/2017"/>
    <s v="10/15/2017"/>
  </r>
  <r>
    <x v="9"/>
    <x v="0"/>
    <s v="11/20/2017"/>
    <s v="9/27/2017"/>
  </r>
  <r>
    <x v="10"/>
    <x v="0"/>
    <s v="7/31/2017"/>
    <s v="7/27/2016"/>
  </r>
  <r>
    <x v="10"/>
    <x v="0"/>
    <s v="7/31/2017"/>
    <s v="10/17/2016"/>
  </r>
  <r>
    <x v="10"/>
    <x v="0"/>
    <s v="7/31/2017"/>
    <s v="10/18/2016"/>
  </r>
  <r>
    <x v="10"/>
    <x v="0"/>
    <s v="7/31/2017"/>
    <s v="11/21/2016"/>
  </r>
  <r>
    <x v="11"/>
    <x v="0"/>
    <s v="9/21/2017"/>
    <s v="5/18/2017"/>
  </r>
  <r>
    <x v="11"/>
    <x v="0"/>
    <s v="9/21/2017"/>
    <s v="7/7/2017"/>
  </r>
  <r>
    <x v="12"/>
    <x v="0"/>
    <s v="4/3/2017"/>
    <s v="3/8/2017"/>
  </r>
  <r>
    <x v="12"/>
    <x v="0"/>
    <s v="8/24/2017"/>
    <s v="6/24/2017"/>
  </r>
  <r>
    <x v="12"/>
    <x v="0"/>
    <s v="10/10/2017"/>
    <s v="8/10/2017"/>
  </r>
  <r>
    <x v="13"/>
    <x v="0"/>
    <s v="4/16/2017"/>
    <s v="8/17/2017"/>
  </r>
  <r>
    <x v="13"/>
    <x v="0"/>
    <s v="6/21/2017"/>
    <s v="6/13/2016"/>
  </r>
  <r>
    <x v="14"/>
    <x v="0"/>
    <s v="5/10/2017"/>
    <s v="5/25/2016"/>
  </r>
  <r>
    <x v="14"/>
    <x v="0"/>
    <s v="6/21/2017"/>
    <s v="4/22/2017"/>
  </r>
  <r>
    <x v="14"/>
    <x v="0"/>
    <s v="7/10/2017"/>
    <s v="5/11/2017"/>
  </r>
  <r>
    <x v="14"/>
    <x v="0"/>
    <s v="12/1/2017"/>
    <s v="10/15/2017"/>
  </r>
  <r>
    <x v="15"/>
    <x v="0"/>
    <s v="5/15/2017"/>
    <s v="1/17/2017"/>
  </r>
  <r>
    <x v="16"/>
    <x v="0"/>
    <s v="7/12/2017"/>
    <s v="6/21/2016"/>
  </r>
  <r>
    <x v="17"/>
    <x v="0"/>
    <s v="5/23/2017"/>
    <s v="6/20/2016"/>
  </r>
  <r>
    <x v="17"/>
    <x v="0"/>
    <s v="6/15/2017"/>
    <s v="6/11/2017"/>
  </r>
  <r>
    <x v="17"/>
    <x v="0"/>
    <s v="9/12/2017"/>
    <s v="8/2/2017"/>
  </r>
  <r>
    <x v="18"/>
    <x v="0"/>
    <s v="4/6/2017"/>
    <s v="12/20/2016"/>
  </r>
  <r>
    <x v="18"/>
    <x v="0"/>
    <s v="5/4/2017"/>
    <s v="7/20/2016"/>
  </r>
  <r>
    <x v="18"/>
    <x v="0"/>
    <s v="5/18/2017"/>
    <s v="5/17/2017"/>
  </r>
  <r>
    <x v="19"/>
    <x v="0"/>
    <s v="5/11/2017"/>
    <s v="5/28/2016"/>
  </r>
  <r>
    <x v="19"/>
    <x v="0"/>
    <s v="6/28/2017"/>
    <s v="5/16/2017"/>
  </r>
  <r>
    <x v="19"/>
    <x v="0"/>
    <s v="11/29/2017"/>
    <s v="10/28/2017"/>
  </r>
  <r>
    <x v="20"/>
    <x v="0"/>
    <s v="12/14/2017"/>
    <s v="10/15/2017"/>
  </r>
  <r>
    <x v="21"/>
    <x v="0"/>
    <s v="4/26/2017"/>
    <s v="6/20/2016"/>
  </r>
  <r>
    <x v="21"/>
    <x v="0"/>
    <s v="4/26/2017"/>
    <s v="8/16/2016"/>
  </r>
  <r>
    <x v="21"/>
    <x v="0"/>
    <s v="4/26/2017"/>
    <s v="12/26/2016"/>
  </r>
  <r>
    <x v="21"/>
    <x v="0"/>
    <s v="4/26/2017"/>
    <s v="1/17/2017"/>
  </r>
  <r>
    <x v="22"/>
    <x v="0"/>
    <s v="5/18/2017"/>
    <s v="3/30/2017"/>
  </r>
  <r>
    <x v="0"/>
    <x v="1"/>
    <s v="5/11/2018"/>
    <s v="3/12/2018"/>
  </r>
  <r>
    <x v="0"/>
    <x v="1"/>
    <s v="6/4/2018"/>
    <s v="4/4/2018"/>
  </r>
  <r>
    <x v="0"/>
    <x v="1"/>
    <s v="6/14/2018"/>
    <s v="4/14/2018"/>
  </r>
  <r>
    <x v="0"/>
    <x v="1"/>
    <s v="6/15/2018"/>
    <s v="4/15/2018"/>
  </r>
  <r>
    <x v="0"/>
    <x v="1"/>
    <s v="7/3/2018"/>
    <s v="5/4/2018"/>
  </r>
  <r>
    <x v="0"/>
    <x v="1"/>
    <s v="7/3/2018"/>
    <s v="5/4/2018"/>
  </r>
  <r>
    <x v="0"/>
    <x v="1"/>
    <s v="7/3/2018"/>
    <s v="5/4/2018"/>
  </r>
  <r>
    <x v="0"/>
    <x v="1"/>
    <s v="7/3/2018"/>
    <s v="5/4/2018"/>
  </r>
  <r>
    <x v="1"/>
    <x v="1"/>
    <s v="11/21/2018"/>
    <s v="9/21/2018"/>
  </r>
  <r>
    <x v="1"/>
    <x v="1"/>
    <s v="12/4/2018"/>
    <s v="10/4/2018"/>
  </r>
  <r>
    <x v="3"/>
    <x v="1"/>
    <s v="7/3/2018"/>
    <s v="5/4/2018"/>
  </r>
  <r>
    <x v="23"/>
    <x v="1"/>
    <s v="3/2/2018"/>
    <s v="3/8/2017"/>
  </r>
  <r>
    <x v="23"/>
    <x v="1"/>
    <s v="3/2/2018"/>
    <s v="10/15/2017"/>
  </r>
  <r>
    <x v="24"/>
    <x v="1"/>
    <s v="6/4/2018"/>
    <s v="4/4/2018"/>
  </r>
  <r>
    <x v="24"/>
    <x v="1"/>
    <s v="6/26/2018"/>
    <s v="10/15/2017"/>
  </r>
  <r>
    <x v="24"/>
    <x v="1"/>
    <s v="8/14/2018"/>
    <s v="6/13/2018"/>
  </r>
  <r>
    <x v="25"/>
    <x v="1"/>
    <s v="7/3/2018"/>
    <s v="5/4/2018"/>
  </r>
  <r>
    <x v="26"/>
    <x v="1"/>
    <s v="9/12/2018"/>
    <s v="8/6/2018"/>
  </r>
  <r>
    <x v="27"/>
    <x v="1"/>
    <s v="5/29/2018"/>
    <s v="4/15/2018"/>
  </r>
  <r>
    <x v="27"/>
    <x v="1"/>
    <s v="7/3/2018"/>
    <s v="5/4/2018"/>
  </r>
  <r>
    <x v="28"/>
    <x v="1"/>
    <s v="6/15/2018"/>
    <s v="4/14/2018"/>
  </r>
  <r>
    <x v="6"/>
    <x v="1"/>
    <s v="6/8/2018"/>
    <s v="4/15/2018"/>
  </r>
  <r>
    <x v="6"/>
    <x v="1"/>
    <s v="6/8/2018"/>
    <s v="4/24/2018"/>
  </r>
  <r>
    <x v="6"/>
    <x v="1"/>
    <s v="6/25/2018"/>
    <s v="5/4/2018"/>
  </r>
  <r>
    <x v="29"/>
    <x v="1"/>
    <s v="9/13/2018"/>
    <s v="7/9/2018"/>
  </r>
  <r>
    <x v="30"/>
    <x v="1"/>
    <s v="6/12/2018"/>
    <s v="5/4/2018"/>
  </r>
  <r>
    <x v="31"/>
    <x v="1"/>
    <s v="4/26/2018"/>
    <s v="1/10/2017"/>
  </r>
  <r>
    <x v="31"/>
    <x v="1"/>
    <s v="4/26/2018"/>
    <s v="3/8/2017"/>
  </r>
  <r>
    <x v="31"/>
    <x v="1"/>
    <s v="4/26/2018"/>
    <s v="4/7/2017"/>
  </r>
  <r>
    <x v="31"/>
    <x v="1"/>
    <s v="4/26/2018"/>
    <s v="4/27/2017"/>
  </r>
  <r>
    <x v="31"/>
    <x v="1"/>
    <s v="4/26/2018"/>
    <s v="5/18/2017"/>
  </r>
  <r>
    <x v="31"/>
    <x v="1"/>
    <s v="4/26/2018"/>
    <s v="10/15/2017"/>
  </r>
  <r>
    <x v="31"/>
    <x v="1"/>
    <s v="8/21/2018"/>
    <s v="4/4/2018"/>
  </r>
  <r>
    <x v="31"/>
    <x v="1"/>
    <s v="8/21/2018"/>
    <s v="4/14/2018"/>
  </r>
  <r>
    <x v="31"/>
    <x v="1"/>
    <s v="8/30/2018"/>
    <s v="5/4/2018"/>
  </r>
  <r>
    <x v="31"/>
    <x v="1"/>
    <s v="10/24/2018"/>
    <s v="6/30/2018"/>
  </r>
  <r>
    <x v="31"/>
    <x v="1"/>
    <s v="11/26/2018"/>
    <s v="9/21/2018"/>
  </r>
  <r>
    <x v="8"/>
    <x v="1"/>
    <s v="6/8/2018"/>
    <s v="5/4/2018"/>
  </r>
  <r>
    <x v="9"/>
    <x v="1"/>
    <s v="6/6/2018"/>
    <s v="4/15/2018"/>
  </r>
  <r>
    <x v="9"/>
    <x v="1"/>
    <s v="6/26/2018"/>
    <s v="5/4/2018"/>
  </r>
  <r>
    <x v="9"/>
    <x v="1"/>
    <s v="11/19/2018"/>
    <s v="9/21/2018"/>
  </r>
  <r>
    <x v="10"/>
    <x v="1"/>
    <s v="7/12/2018"/>
    <s v="5/4/2018"/>
  </r>
  <r>
    <x v="32"/>
    <x v="1"/>
    <s v="6/13/2018"/>
    <s v="4/15/2018"/>
  </r>
  <r>
    <x v="32"/>
    <x v="1"/>
    <s v="6/13/2018"/>
    <s v="5/4/2018"/>
  </r>
  <r>
    <x v="32"/>
    <x v="1"/>
    <s v="8/23/2018"/>
    <s v="6/24/2018"/>
  </r>
  <r>
    <x v="11"/>
    <x v="1"/>
    <s v="11/21/2018"/>
    <s v="9/21/2018"/>
  </r>
  <r>
    <x v="12"/>
    <x v="1"/>
    <s v="6/12/2018"/>
    <s v="4/15/2018"/>
  </r>
  <r>
    <x v="12"/>
    <x v="1"/>
    <s v="6/27/2018"/>
    <s v="5/4/2018"/>
  </r>
  <r>
    <x v="12"/>
    <x v="1"/>
    <s v="9/5/2018"/>
    <s v="7/5/2018"/>
  </r>
  <r>
    <x v="14"/>
    <x v="1"/>
    <s v="5/28/2018"/>
    <s v="5/4/2018"/>
  </r>
  <r>
    <x v="33"/>
    <x v="1"/>
    <s v="6/28/2018"/>
    <s v="4/25/2017"/>
  </r>
  <r>
    <x v="33"/>
    <x v="1"/>
    <s v="6/28/2018"/>
    <s v="5/4/2018"/>
  </r>
  <r>
    <x v="34"/>
    <x v="1"/>
    <s v="6/22/2018"/>
    <s v="5/4/2018"/>
  </r>
  <r>
    <x v="17"/>
    <x v="1"/>
    <s v="10/11/2018"/>
    <s v="9/21/2018"/>
  </r>
  <r>
    <x v="17"/>
    <x v="1"/>
    <s v="10/23/2018"/>
    <s v="10/4/2018"/>
  </r>
  <r>
    <x v="17"/>
    <x v="1"/>
    <s v="11/2/2018"/>
    <s v="10/26/2018"/>
  </r>
  <r>
    <x v="18"/>
    <x v="1"/>
    <s v="2/12/2018"/>
    <s v="10/18/2017"/>
  </r>
  <r>
    <x v="35"/>
    <x v="1"/>
    <s v="3/22/2018"/>
    <s v="12/5/2017"/>
  </r>
  <r>
    <x v="20"/>
    <x v="1"/>
    <s v="6/1/2018"/>
    <s v="4/4/2018"/>
  </r>
  <r>
    <x v="20"/>
    <x v="1"/>
    <s v="6/15/2018"/>
    <s v="4/15/2018"/>
  </r>
  <r>
    <x v="20"/>
    <x v="1"/>
    <s v="7/4/2018"/>
    <s v="5/4/2018"/>
  </r>
  <r>
    <x v="20"/>
    <x v="1"/>
    <s v="8/14/2018"/>
    <s v="6/13/2018"/>
  </r>
  <r>
    <x v="20"/>
    <x v="1"/>
    <s v="9/28/2018"/>
    <s v="7/28/2018"/>
  </r>
  <r>
    <x v="36"/>
    <x v="1"/>
    <s v="6/5/2018"/>
    <s v="4/4/2018"/>
  </r>
  <r>
    <x v="36"/>
    <x v="1"/>
    <s v="6/18/2018"/>
    <s v="4/15/2018"/>
  </r>
  <r>
    <x v="36"/>
    <x v="1"/>
    <s v="7/5/2018"/>
    <s v="5/4/2018"/>
  </r>
  <r>
    <x v="36"/>
    <x v="1"/>
    <s v="11/2/2018"/>
    <s v="9/21/2018"/>
  </r>
  <r>
    <x v="21"/>
    <x v="1"/>
    <s v="6/15/2018"/>
    <m/>
  </r>
  <r>
    <x v="21"/>
    <x v="1"/>
    <s v="11/27/2018"/>
    <s v="11/13/2018"/>
  </r>
  <r>
    <x v="22"/>
    <x v="1"/>
    <s v="5/9/2018"/>
    <s v="4/15/2018"/>
  </r>
  <r>
    <x v="22"/>
    <x v="1"/>
    <s v="5/16/2018"/>
    <s v="5/4/2018"/>
  </r>
  <r>
    <x v="22"/>
    <x v="1"/>
    <s v="7/27/2018"/>
    <s v="7/25/2016"/>
  </r>
  <r>
    <x v="22"/>
    <x v="1"/>
    <s v="7/27/2018"/>
    <s v="8/19/2016"/>
  </r>
  <r>
    <x v="37"/>
    <x v="1"/>
    <s v="10/23/2018"/>
    <s v="8/29/2018"/>
  </r>
  <r>
    <x v="37"/>
    <x v="1"/>
    <s v="10/25/2018"/>
    <s v="9/1/2018"/>
  </r>
  <r>
    <x v="38"/>
    <x v="1"/>
    <s v="2/23/2018"/>
    <s v="12/28/2017"/>
  </r>
  <r>
    <x v="38"/>
    <x v="1"/>
    <s v="6/28/2018"/>
    <s v="5/4/2018"/>
  </r>
  <r>
    <x v="23"/>
    <x v="2"/>
    <s v="1/28/2019"/>
    <s v="1/8/2018"/>
  </r>
  <r>
    <x v="23"/>
    <x v="2"/>
    <s v="1/28/2019"/>
    <s v="4/4/2018"/>
  </r>
  <r>
    <x v="23"/>
    <x v="2"/>
    <s v="1/28/2019"/>
    <s v="4/15/2018"/>
  </r>
  <r>
    <x v="23"/>
    <x v="2"/>
    <s v="1/28/2019"/>
    <s v="5/4/2018"/>
  </r>
  <r>
    <x v="23"/>
    <x v="2"/>
    <s v="1/28/2019"/>
    <s v="9/9/2018"/>
  </r>
  <r>
    <x v="23"/>
    <x v="3"/>
    <s v="11/18/2019"/>
    <s v="10/1/2019"/>
  </r>
  <r>
    <x v="23"/>
    <x v="3"/>
    <s v="11/18/2019"/>
    <s v="10/2/2019"/>
  </r>
  <r>
    <x v="23"/>
    <x v="3"/>
    <s v="12/18/2019"/>
    <s v="12/1/2019"/>
  </r>
  <r>
    <x v="24"/>
    <x v="3"/>
    <s v="4/12/2019"/>
    <s v="2/24/2019"/>
  </r>
  <r>
    <x v="31"/>
    <x v="3"/>
    <s v="4/17/2019"/>
    <s v="2/24/2019"/>
  </r>
  <r>
    <x v="31"/>
    <x v="3"/>
    <s v="12/20/2019"/>
    <s v="11/1/2019"/>
  </r>
  <r>
    <x v="8"/>
    <x v="3"/>
    <s v="11/25/2019"/>
    <s v="10/31/2019"/>
  </r>
  <r>
    <x v="39"/>
    <x v="3"/>
    <s v="11/25/2019"/>
    <s v="9/20/2019"/>
  </r>
  <r>
    <x v="9"/>
    <x v="3"/>
    <s v="6/10/2019"/>
    <s v="4/15/2019"/>
  </r>
  <r>
    <x v="9"/>
    <x v="3"/>
    <s v="9/4/2019"/>
    <s v="7/5/2019"/>
  </r>
  <r>
    <x v="9"/>
    <x v="3"/>
    <s v="12/17/2019"/>
    <s v="11/1/2019"/>
  </r>
  <r>
    <x v="40"/>
    <x v="3"/>
    <s v="12/19/2019"/>
    <s v="11/1/2019"/>
  </r>
  <r>
    <x v="12"/>
    <x v="3"/>
    <s v="5/10/2019"/>
    <s v="3/13/2019"/>
  </r>
  <r>
    <x v="12"/>
    <x v="3"/>
    <s v="9/19/2019"/>
    <s v="7/20/2019"/>
  </r>
  <r>
    <x v="12"/>
    <x v="3"/>
    <s v="9/19/2019"/>
    <s v="7/21/2019"/>
  </r>
  <r>
    <x v="41"/>
    <x v="2"/>
    <s v="4/9/2019"/>
    <s v="5/8/2018"/>
  </r>
  <r>
    <x v="17"/>
    <x v="3"/>
    <s v="2/15/2019"/>
    <s v="2/4/2019"/>
  </r>
  <r>
    <x v="17"/>
    <x v="3"/>
    <s v="2/20/2019"/>
    <s v="2/8/2019"/>
  </r>
  <r>
    <x v="17"/>
    <x v="3"/>
    <s v="9/25/2019"/>
    <s v="9/5/2019"/>
  </r>
  <r>
    <x v="17"/>
    <x v="3"/>
    <s v="12/9/2019"/>
    <s v="3/15/2019"/>
  </r>
  <r>
    <x v="17"/>
    <x v="3"/>
    <s v="12/20/2019"/>
    <s v="11/27/2019"/>
  </r>
  <r>
    <x v="21"/>
    <x v="3"/>
    <s v="5/27/2019"/>
    <s v="5/16/2019"/>
  </r>
  <r>
    <x v="21"/>
    <x v="3"/>
    <s v="11/14/2019"/>
    <s v="9/27/2019"/>
  </r>
  <r>
    <x v="42"/>
    <x v="3"/>
    <s v="8/6/2019"/>
    <s v="7/20/2019"/>
  </r>
  <r>
    <x v="0"/>
    <x v="3"/>
    <s v="1/22/2020"/>
    <s v="12/1/2019"/>
  </r>
  <r>
    <x v="0"/>
    <x v="4"/>
    <s v="11/3/2020"/>
    <s v="9/14/2020"/>
  </r>
  <r>
    <x v="0"/>
    <x v="4"/>
    <s v="1/12/2021"/>
    <s v="11/15/2020"/>
  </r>
  <r>
    <x v="1"/>
    <x v="3"/>
    <s v="1/23/2020"/>
    <s v="11/27/2019"/>
  </r>
  <r>
    <x v="1"/>
    <x v="3"/>
    <s v="2/27/2020"/>
    <s v="12/29/2019"/>
  </r>
  <r>
    <x v="1"/>
    <x v="4"/>
    <s v="2/27/2020"/>
    <s v="1/6/2020"/>
  </r>
  <r>
    <x v="3"/>
    <x v="4"/>
    <s v="10/22/2020"/>
    <s v="9/7/2020"/>
  </r>
  <r>
    <x v="23"/>
    <x v="4"/>
    <s v="4/15/2020"/>
    <s v="3/20/2020"/>
  </r>
  <r>
    <x v="23"/>
    <x v="4"/>
    <s v="8/26/2020"/>
    <s v="7/10/2020"/>
  </r>
  <r>
    <x v="23"/>
    <x v="4"/>
    <s v="8/26/2020"/>
    <s v="7/19/2020"/>
  </r>
  <r>
    <x v="43"/>
    <x v="4"/>
    <s v="10/20/2020"/>
    <s v="8/29/2020"/>
  </r>
  <r>
    <x v="44"/>
    <x v="4"/>
    <s v="3/9/2020"/>
    <s v="1/25/2020"/>
  </r>
  <r>
    <x v="44"/>
    <x v="4"/>
    <s v="9/10/2020"/>
    <s v="7/19/2020"/>
  </r>
  <r>
    <x v="44"/>
    <x v="4"/>
    <s v="11/24/2020"/>
    <s v="10/23/2020"/>
  </r>
  <r>
    <x v="31"/>
    <x v="4"/>
    <s v="8/26/2020"/>
    <s v="6/10/2020"/>
  </r>
  <r>
    <x v="9"/>
    <x v="4"/>
    <s v="6/25/2020"/>
    <s v="3/7/2020"/>
  </r>
  <r>
    <x v="9"/>
    <x v="4"/>
    <s v="12/10/2020"/>
    <s v="10/18/2020"/>
  </r>
  <r>
    <x v="10"/>
    <x v="4"/>
    <s v="6/5/2020"/>
    <s v="5/26/2020"/>
  </r>
  <r>
    <x v="32"/>
    <x v="3"/>
    <s v="1/24/2020"/>
    <s v="12/1/2019"/>
  </r>
  <r>
    <x v="32"/>
    <x v="4"/>
    <s v="9/17/2020"/>
    <s v="7/19/2020"/>
  </r>
  <r>
    <x v="11"/>
    <x v="4"/>
    <s v="7/17/2020"/>
    <s v="6/10/2020"/>
  </r>
  <r>
    <x v="14"/>
    <x v="4"/>
    <s v="8/25/2020"/>
    <s v="7/24/2020"/>
  </r>
  <r>
    <x v="14"/>
    <x v="4"/>
    <s v="9/16/2020"/>
    <s v="9/4/2020"/>
  </r>
  <r>
    <x v="33"/>
    <x v="4"/>
    <s v="5/25/2021"/>
    <s v="7/19/2020"/>
  </r>
  <r>
    <x v="17"/>
    <x v="3"/>
    <s v="2/21/2020"/>
    <s v="12/30/2019"/>
  </r>
  <r>
    <x v="17"/>
    <x v="4"/>
    <s v="11/20/2020"/>
    <s v="9/29/2020"/>
  </r>
  <r>
    <x v="20"/>
    <x v="4"/>
    <s v="9/4/2020"/>
    <s v="7/8/2020"/>
  </r>
  <r>
    <x v="21"/>
    <x v="4"/>
    <s v="11/24/2020"/>
    <s v="10/23/2020"/>
  </r>
  <r>
    <x v="22"/>
    <x v="4"/>
    <s v="9/1/2020"/>
    <s v="8/14/2020"/>
  </r>
  <r>
    <x v="37"/>
    <x v="4"/>
    <s v="12/9/2020"/>
    <s v="11/5/2020"/>
  </r>
  <r>
    <x v="37"/>
    <x v="4"/>
    <s v="12/9/2020"/>
    <s v="11/15/2020"/>
  </r>
  <r>
    <x v="37"/>
    <x v="4"/>
    <s v="12/11/2020"/>
    <s v="1/11/2020"/>
  </r>
  <r>
    <x v="37"/>
    <x v="4"/>
    <s v="12/11/2020"/>
    <s v="1/12/2020"/>
  </r>
  <r>
    <x v="37"/>
    <x v="4"/>
    <s v="12/11/2020"/>
    <s v="3/17/2020"/>
  </r>
  <r>
    <x v="1"/>
    <x v="5"/>
    <s v="11/5/2021"/>
    <s v="8/11/2021"/>
  </r>
  <r>
    <x v="3"/>
    <x v="5"/>
    <s v="11/9/2021"/>
    <s v="9/23/2021"/>
  </r>
  <r>
    <x v="45"/>
    <x v="4"/>
    <s v="1/14/2021"/>
    <s v="11/15/2020"/>
  </r>
  <r>
    <x v="24"/>
    <x v="4"/>
    <s v="1/12/2021"/>
    <s v="11/15/2020"/>
  </r>
  <r>
    <x v="25"/>
    <x v="5"/>
    <s v="2/19/2021"/>
    <s v="2/5/2021"/>
  </r>
  <r>
    <x v="25"/>
    <x v="5"/>
    <s v="3/4/2021"/>
    <s v="2/24/2021"/>
  </r>
  <r>
    <x v="44"/>
    <x v="4"/>
    <s v="1/13/2021"/>
    <s v="11/15/2020"/>
  </r>
  <r>
    <x v="44"/>
    <x v="4"/>
    <s v="1/27/2021"/>
    <s v="11/25/2020"/>
  </r>
  <r>
    <x v="44"/>
    <x v="5"/>
    <s v="7/20/2021"/>
    <s v="5/26/2021"/>
  </r>
  <r>
    <x v="27"/>
    <x v="4"/>
    <s v="1/8/2021"/>
    <s v="11/15/2020"/>
  </r>
  <r>
    <x v="5"/>
    <x v="5"/>
    <s v="3/26/2021"/>
    <s v="3/11/2021"/>
  </r>
  <r>
    <x v="5"/>
    <x v="5"/>
    <s v="9/7/2021"/>
    <s v="8/11/2021"/>
  </r>
  <r>
    <x v="31"/>
    <x v="4"/>
    <s v="1/11/2021"/>
    <s v="11/15/2020"/>
  </r>
  <r>
    <x v="31"/>
    <x v="5"/>
    <s v="11/11/2021"/>
    <s v="9/12/2021"/>
  </r>
  <r>
    <x v="8"/>
    <x v="4"/>
    <s v="1/11/2021"/>
    <s v="11/15/2020"/>
  </r>
  <r>
    <x v="9"/>
    <x v="5"/>
    <s v="8/10/2021"/>
    <s v="6/14/2021"/>
  </r>
  <r>
    <x v="10"/>
    <x v="4"/>
    <s v="1/11/2021"/>
    <s v="11/15/2020"/>
  </r>
  <r>
    <x v="10"/>
    <x v="5"/>
    <s v="5/18/2021"/>
    <s v="4/28/2021"/>
  </r>
  <r>
    <x v="10"/>
    <x v="5"/>
    <s v="5/18/2021"/>
    <s v="4/30/2021"/>
  </r>
  <r>
    <x v="10"/>
    <x v="5"/>
    <s v="8/3/2021"/>
    <s v="7/15/2021"/>
  </r>
  <r>
    <x v="10"/>
    <x v="5"/>
    <s v="12/9/2021"/>
    <s v="12/2/2021"/>
  </r>
  <r>
    <x v="10"/>
    <x v="5"/>
    <s v="12/22/2021"/>
    <s v="12/11/2021"/>
  </r>
  <r>
    <x v="32"/>
    <x v="5"/>
    <s v="8/26/2021"/>
    <s v="6/29/2021"/>
  </r>
  <r>
    <x v="11"/>
    <x v="5"/>
    <s v="11/17/2021"/>
    <s v="9/22/2021"/>
  </r>
  <r>
    <x v="12"/>
    <x v="5"/>
    <s v="10/29/2021"/>
    <s v="9/12/2021"/>
  </r>
  <r>
    <x v="14"/>
    <x v="4"/>
    <s v="1/11/2021"/>
    <s v="11/15/2020"/>
  </r>
  <r>
    <x v="14"/>
    <x v="5"/>
    <s v="10/13/2021"/>
    <s v="9/7/2021"/>
  </r>
  <r>
    <x v="46"/>
    <x v="5"/>
    <s v="11/10/2021"/>
    <s v="10/9/2021"/>
  </r>
  <r>
    <x v="34"/>
    <x v="5"/>
    <s v="7/13/2021"/>
    <s v="5/26/2021"/>
  </r>
  <r>
    <x v="17"/>
    <x v="5"/>
    <s v="7/29/2021"/>
    <s v="6/18/2021"/>
  </r>
  <r>
    <x v="17"/>
    <x v="5"/>
    <s v="9/7/2021"/>
    <s v="8/11/2021"/>
  </r>
  <r>
    <x v="17"/>
    <x v="5"/>
    <s v="9/13/2021"/>
    <s v="8/29/2021"/>
  </r>
  <r>
    <x v="18"/>
    <x v="5"/>
    <s v="7/22/2021"/>
    <s v="6/23/2021"/>
  </r>
  <r>
    <x v="22"/>
    <x v="5"/>
    <s v="12/23/2021"/>
    <s v="12/11/2021"/>
  </r>
  <r>
    <x v="37"/>
    <x v="4"/>
    <s v="1/8/2021"/>
    <s v="12/16/2020"/>
  </r>
  <r>
    <x v="37"/>
    <x v="5"/>
    <s v="6/1/2021"/>
    <s v="5/4/2021"/>
  </r>
  <r>
    <x v="37"/>
    <x v="5"/>
    <s v="10/4/2021"/>
    <s v="9/7/2021"/>
  </r>
  <r>
    <x v="37"/>
    <x v="5"/>
    <s v="10/4/2021"/>
    <s v="9/14/2021"/>
  </r>
  <r>
    <x v="37"/>
    <x v="5"/>
    <s v="11/29/2021"/>
    <s v="11/16/2021"/>
  </r>
  <r>
    <x v="47"/>
    <x v="4"/>
    <s v="2/12/2021"/>
    <s v="11/15/2020"/>
  </r>
  <r>
    <x v="0"/>
    <x v="5"/>
    <s v="1/26/2022"/>
    <s v="12/11/2021"/>
  </r>
  <r>
    <x v="0"/>
    <x v="6"/>
    <s v="6/6/2022"/>
    <s v="4/15/2022"/>
  </r>
  <r>
    <x v="0"/>
    <x v="6"/>
    <s v="7/6/2022"/>
    <s v="5/21/2022"/>
  </r>
  <r>
    <x v="0"/>
    <x v="6"/>
    <s v="10/11/2022"/>
    <s v="9/17/2022"/>
  </r>
  <r>
    <x v="1"/>
    <x v="5"/>
    <s v="1/20/2022"/>
    <s v="11/21/2021"/>
  </r>
  <r>
    <x v="1"/>
    <x v="5"/>
    <s v="2/8/2022"/>
    <s v="12/16/2021"/>
  </r>
  <r>
    <x v="23"/>
    <x v="5"/>
    <s v="1/18/2022"/>
    <s v="12/11/2021"/>
  </r>
  <r>
    <x v="23"/>
    <x v="6"/>
    <s v="7/12/2022"/>
    <s v="5/21/2022"/>
  </r>
  <r>
    <x v="23"/>
    <x v="6"/>
    <s v="9/29/2022"/>
    <s v="8/21/2022"/>
  </r>
  <r>
    <x v="24"/>
    <x v="5"/>
    <s v="1/18/2022"/>
    <s v="12/6/2021"/>
  </r>
  <r>
    <x v="24"/>
    <x v="5"/>
    <s v="2/8/2022"/>
    <s v="12/11/2021"/>
  </r>
  <r>
    <x v="25"/>
    <x v="6"/>
    <s v="7/7/2022"/>
    <s v="6/17/2022"/>
  </r>
  <r>
    <x v="25"/>
    <x v="6"/>
    <s v="8/11/2022"/>
    <s v="8/1/2022"/>
  </r>
  <r>
    <x v="25"/>
    <x v="6"/>
    <s v="8/11/2022"/>
    <s v="8/3/2022"/>
  </r>
  <r>
    <x v="26"/>
    <x v="6"/>
    <s v="4/8/2022"/>
    <s v="2/18/2022"/>
  </r>
  <r>
    <x v="26"/>
    <x v="6"/>
    <s v="9/16/2022"/>
    <s v="7/22/2022"/>
  </r>
  <r>
    <x v="44"/>
    <x v="5"/>
    <s v="1/17/2022"/>
    <s v="12/11/2021"/>
  </r>
  <r>
    <x v="44"/>
    <x v="6"/>
    <s v="7/13/2022"/>
    <s v="5/21/2022"/>
  </r>
  <r>
    <x v="44"/>
    <x v="6"/>
    <s v="8/4/2022"/>
    <s v="6/16/2022"/>
  </r>
  <r>
    <x v="28"/>
    <x v="6"/>
    <s v="6/14/2022"/>
    <s v="6/1/2022"/>
  </r>
  <r>
    <x v="48"/>
    <x v="6"/>
    <s v="7/18/2022"/>
    <s v="5/21/2022"/>
  </r>
  <r>
    <x v="49"/>
    <x v="6"/>
    <s v="5/30/2022"/>
    <s v="5/21/2022"/>
  </r>
  <r>
    <x v="31"/>
    <x v="5"/>
    <s v="1/31/2022"/>
    <s v="12/11/2021"/>
  </r>
  <r>
    <x v="31"/>
    <x v="6"/>
    <s v="6/10/2022"/>
    <s v="4/15/2022"/>
  </r>
  <r>
    <x v="31"/>
    <x v="6"/>
    <s v="8/15/2022"/>
    <s v="6/17/2022"/>
  </r>
  <r>
    <x v="31"/>
    <x v="6"/>
    <s v="8/16/2022"/>
    <s v="5/21/2022"/>
  </r>
  <r>
    <x v="9"/>
    <x v="6"/>
    <s v="7/20/2022"/>
    <s v="5/21/2022"/>
  </r>
  <r>
    <x v="9"/>
    <x v="6"/>
    <s v="8/12/2022"/>
    <s v="6/18/2022"/>
  </r>
  <r>
    <x v="10"/>
    <x v="6"/>
    <s v="7/18/2022"/>
    <s v="6/16/2022"/>
  </r>
  <r>
    <x v="32"/>
    <x v="5"/>
    <s v="2/7/2022"/>
    <s v="12/11/2021"/>
  </r>
  <r>
    <x v="32"/>
    <x v="6"/>
    <s v="7/14/2022"/>
    <s v="5/21/2022"/>
  </r>
  <r>
    <x v="11"/>
    <x v="6"/>
    <s v="11/21/2022"/>
    <s v="10/20/2022"/>
  </r>
  <r>
    <x v="12"/>
    <x v="6"/>
    <s v="7/15/2022"/>
    <s v="5/21/2022"/>
  </r>
  <r>
    <x v="41"/>
    <x v="6"/>
    <s v="7/21/2022"/>
    <s v="5/21/2022"/>
  </r>
  <r>
    <x v="50"/>
    <x v="5"/>
    <s v="2/2/2022"/>
    <s v="12/11/2021"/>
  </r>
  <r>
    <x v="51"/>
    <x v="6"/>
    <s v="11/7/2022"/>
    <s v="10/20/2022"/>
  </r>
  <r>
    <x v="33"/>
    <x v="5"/>
    <s v="2/8/2022"/>
    <s v="12/11/2021"/>
  </r>
  <r>
    <x v="33"/>
    <x v="6"/>
    <s v="6/30/2022"/>
    <s v="5/21/2022"/>
  </r>
  <r>
    <x v="34"/>
    <x v="6"/>
    <s v="7/19/2022"/>
    <s v="5/21/2022"/>
  </r>
  <r>
    <x v="16"/>
    <x v="6"/>
    <s v="7/20/2022"/>
    <s v="5/21/2022"/>
  </r>
  <r>
    <x v="17"/>
    <x v="6"/>
    <s v="10/12/2022"/>
    <s v="8/28/2022"/>
  </r>
  <r>
    <x v="20"/>
    <x v="6"/>
    <s v="7/20/2022"/>
    <s v="5/21/2022"/>
  </r>
  <r>
    <x v="21"/>
    <x v="5"/>
    <s v="2/12/2022"/>
    <s v="12/11/2021"/>
  </r>
  <r>
    <x v="22"/>
    <x v="6"/>
    <s v="5/25/2022"/>
    <s v="5/14/2022"/>
  </r>
  <r>
    <x v="22"/>
    <x v="6"/>
    <s v="6/3/2022"/>
    <s v="5/21/2022"/>
  </r>
  <r>
    <x v="37"/>
    <x v="6"/>
    <s v="1/28/2022"/>
    <s v="1/15/2022"/>
  </r>
  <r>
    <x v="37"/>
    <x v="6"/>
    <s v="4/6/2022"/>
    <s v="3/27/2022"/>
  </r>
  <r>
    <x v="37"/>
    <x v="6"/>
    <s v="8/31/2022"/>
    <s v="8/1/2022"/>
  </r>
  <r>
    <x v="37"/>
    <x v="6"/>
    <s v="8/31/2022"/>
    <s v="8/3/2022"/>
  </r>
  <r>
    <x v="37"/>
    <x v="6"/>
    <s v="12/6/2022"/>
    <s v="11/30/2022"/>
  </r>
  <r>
    <x v="0"/>
    <x v="6"/>
    <s v="1/16/2023"/>
    <s v="12/23/2022"/>
  </r>
  <r>
    <x v="3"/>
    <x v="7"/>
    <s v="7/20/2023"/>
    <s v="7/13/2023"/>
  </r>
  <r>
    <x v="3"/>
    <x v="7"/>
    <s v="8/29/2023"/>
    <s v="7/20/2023"/>
  </r>
  <r>
    <x v="23"/>
    <x v="7"/>
    <s v="9/15/2023"/>
    <s v="7/27/2023"/>
  </r>
  <r>
    <x v="23"/>
    <x v="7"/>
    <s v="9/15/2023"/>
    <s v="8/2/2023"/>
  </r>
  <r>
    <x v="24"/>
    <x v="6"/>
    <s v="2/21/2023"/>
    <s v="12/23/2022"/>
  </r>
  <r>
    <x v="24"/>
    <x v="7"/>
    <s v="4/19/2023"/>
    <s v="2/22/2023"/>
  </r>
  <r>
    <x v="52"/>
    <x v="7"/>
    <s v="6/5/2023"/>
    <s v="4/5/2023"/>
  </r>
  <r>
    <x v="53"/>
    <x v="7"/>
    <s v="4/21/2023"/>
    <s v="2/22/2023"/>
  </r>
  <r>
    <x v="53"/>
    <x v="7"/>
    <s v="9/22/2023"/>
    <s v="7/26/2023"/>
  </r>
  <r>
    <x v="26"/>
    <x v="7"/>
    <s v="4/21/2023"/>
    <s v="2/22/2023"/>
  </r>
  <r>
    <x v="26"/>
    <x v="7"/>
    <s v="10/23/2023"/>
    <s v="8/24/2023"/>
  </r>
  <r>
    <x v="44"/>
    <x v="6"/>
    <s v="2/2/2023"/>
    <s v="12/3/2022"/>
  </r>
  <r>
    <x v="44"/>
    <x v="6"/>
    <s v="2/15/2023"/>
    <s v="12/23/2022"/>
  </r>
  <r>
    <x v="44"/>
    <x v="7"/>
    <s v="3/20/2023"/>
    <s v="1/25/2023"/>
  </r>
  <r>
    <x v="28"/>
    <x v="7"/>
    <s v="4/21/2023"/>
    <s v="2/22/2023"/>
  </r>
  <r>
    <x v="28"/>
    <x v="7"/>
    <s v="4/26/2023"/>
    <s v="2/27/2023"/>
  </r>
  <r>
    <x v="28"/>
    <x v="7"/>
    <s v="10/10/2023"/>
    <s v="7/26/2023"/>
  </r>
  <r>
    <x v="28"/>
    <x v="7"/>
    <s v="10/20/2023"/>
    <s v="8/24/2023"/>
  </r>
  <r>
    <x v="48"/>
    <x v="6"/>
    <s v="2/16/2023"/>
    <s v="12/23/2022"/>
  </r>
  <r>
    <x v="31"/>
    <x v="6"/>
    <s v="2/6/2023"/>
    <s v="12/15/2022"/>
  </r>
  <r>
    <x v="31"/>
    <x v="6"/>
    <s v="2/6/2023"/>
    <s v="12/23/2022"/>
  </r>
  <r>
    <x v="31"/>
    <x v="7"/>
    <s v="5/16/2023"/>
    <s v="2/22/2023"/>
  </r>
  <r>
    <x v="31"/>
    <x v="7"/>
    <s v="6/6/2023"/>
    <s v="4/5/2023"/>
  </r>
  <r>
    <x v="9"/>
    <x v="6"/>
    <s v="2/10/2023"/>
    <s v="12/23/2022"/>
  </r>
  <r>
    <x v="9"/>
    <x v="7"/>
    <s v="5/11/2023"/>
    <s v="4/5/2023"/>
  </r>
  <r>
    <x v="9"/>
    <x v="7"/>
    <s v="8/24/2023"/>
    <s v="6/26/2023"/>
  </r>
  <r>
    <x v="9"/>
    <x v="7"/>
    <s v="9/27/2023"/>
    <s v="7/28/2023"/>
  </r>
  <r>
    <x v="40"/>
    <x v="6"/>
    <s v="2/16/2023"/>
    <s v="12/24/2022"/>
  </r>
  <r>
    <x v="11"/>
    <x v="6"/>
    <s v="1/13/2023"/>
    <s v="12/23/2022"/>
  </r>
  <r>
    <x v="12"/>
    <x v="7"/>
    <s v="7/25/2023"/>
    <s v="6/2/2023"/>
  </r>
  <r>
    <x v="12"/>
    <x v="7"/>
    <s v="9/13/2023"/>
    <s v="7/20/2023"/>
  </r>
  <r>
    <x v="14"/>
    <x v="6"/>
    <s v="2/6/2023"/>
    <s v="12/23/2022"/>
  </r>
  <r>
    <x v="50"/>
    <x v="6"/>
    <s v="2/10/2023"/>
    <s v="12/23/2022"/>
  </r>
  <r>
    <x v="33"/>
    <x v="7"/>
    <s v="8/9/2023"/>
    <s v="6/30/2023"/>
  </r>
  <r>
    <x v="15"/>
    <x v="6"/>
    <s v="2/22/2023"/>
    <s v="12/23/2022"/>
  </r>
  <r>
    <x v="17"/>
    <x v="7"/>
    <s v="5/8/2023"/>
    <s v="4/5/2023"/>
  </r>
  <r>
    <x v="21"/>
    <x v="6"/>
    <s v="2/21/2023"/>
    <s v="12/23/2022"/>
  </r>
  <r>
    <x v="37"/>
    <x v="7"/>
    <s v="3/2/2023"/>
    <s v="2/17/2023"/>
  </r>
  <r>
    <x v="37"/>
    <x v="7"/>
    <s v="9/1/2023"/>
    <s v="8/3/2023"/>
  </r>
  <r>
    <x v="37"/>
    <x v="7"/>
    <s v="12/5/2023"/>
    <s v="11/13/2023"/>
  </r>
  <r>
    <x v="0"/>
    <x v="8"/>
    <s v="4/23/2024"/>
    <s v="2/28/2024"/>
  </r>
  <r>
    <x v="4"/>
    <x v="8"/>
    <s v="2/29/2024"/>
    <s v="1/12/2024"/>
  </r>
  <r>
    <x v="49"/>
    <x v="8"/>
    <s v="4/8/2024"/>
    <s v="4/3/2024"/>
  </r>
  <r>
    <x v="31"/>
    <x v="8"/>
    <s v="6/7/2024"/>
    <s v="4/12/2024"/>
  </r>
  <r>
    <x v="8"/>
    <x v="8"/>
    <s v="6/3/2024"/>
    <s v="4/2/2024"/>
  </r>
  <r>
    <x v="9"/>
    <x v="8"/>
    <s v="4/26/2024"/>
    <s v="2/28/2024"/>
  </r>
  <r>
    <x v="10"/>
    <x v="8"/>
    <s v="6/20/2024"/>
    <s v="6/13/2024"/>
  </r>
  <r>
    <x v="12"/>
    <x v="7"/>
    <s v="1/3/2024"/>
    <s v="11/10/2023"/>
  </r>
  <r>
    <x v="14"/>
    <x v="8"/>
    <s v="5/29/2024"/>
    <s v="4/4/2024"/>
  </r>
  <r>
    <x v="21"/>
    <x v="8"/>
    <s v="5/27/2024"/>
    <s v="4/2/2024"/>
  </r>
  <r>
    <x v="21"/>
    <x v="8"/>
    <s v="5/27/2024"/>
    <s v="4/6/2024"/>
  </r>
  <r>
    <x v="37"/>
    <x v="8"/>
    <s v="3/1/2024"/>
    <s v="2/27/2024"/>
  </r>
  <r>
    <x v="37"/>
    <x v="8"/>
    <s v="6/5/2024"/>
    <s v="5/22/2024"/>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6">
  <r>
    <x v="0"/>
    <x v="0"/>
    <n v="3004990503.5799999"/>
    <n v="494449475.87"/>
    <n v="-3004990503.5799999"/>
    <n v="43362492.340000004"/>
    <n v="-74248461.709999993"/>
    <n v="-30163370.300000001"/>
    <n v="-155117581.28"/>
    <n v="-117998923.17"/>
    <n v="-63888853"/>
    <n v="-7962603.3300000001"/>
    <n v="24934.37"/>
    <n v="88457109.789999902"/>
    <n v="385235.03"/>
    <n v="88842344.819999903"/>
    <n v="259529413.28999999"/>
    <n v="377528336.45999998"/>
    <m/>
    <m/>
    <n v="0.76353268611666847"/>
  </r>
  <r>
    <x v="0"/>
    <x v="1"/>
    <n v="3365847949.4429998"/>
    <n v="516540891.62"/>
    <n v="-3365847949.6399999"/>
    <n v="41268025.32"/>
    <n v="-76298723.730000004"/>
    <n v="-31653589.239999998"/>
    <n v="-154180112.31"/>
    <n v="-127729240.01000001"/>
    <n v="-67484737.849999994"/>
    <n v="-4775175.8499999996"/>
    <n v="-1697484.39"/>
    <n v="93989853.362999901"/>
    <n v="2304271.6"/>
    <n v="96294124.962999895"/>
    <n v="262132425.28"/>
    <n v="389861665.29000002"/>
    <m/>
    <m/>
    <n v="0.75475469922099958"/>
  </r>
  <r>
    <x v="0"/>
    <x v="2"/>
    <n v="2683423704.4499998"/>
    <n v="499968822.98000002"/>
    <n v="-2683423707.6100001"/>
    <n v="21589111.77"/>
    <n v="-60659108.619999997"/>
    <n v="-28970084.530000001"/>
    <n v="-159061580.91999999"/>
    <n v="-119939538.67"/>
    <n v="-58992273.409999996"/>
    <n v="1906850.47"/>
    <n v="-11614882.59"/>
    <n v="84227313.319999695"/>
    <n v="-2820937.32"/>
    <n v="81406375.999999702"/>
    <n v="248690774.06999999"/>
    <n v="368630312.74000001"/>
    <m/>
    <m/>
    <n v="0.73730659952519906"/>
  </r>
  <r>
    <x v="0"/>
    <x v="3"/>
    <n v="2817080827.8200002"/>
    <n v="564894225.13"/>
    <n v="-2817080827.8099999"/>
    <n v="54918282.439999998"/>
    <n v="-60914679.299999997"/>
    <n v="-34563650.369999997"/>
    <n v="-156751523.5"/>
    <n v="-135696380.90000001"/>
    <n v="-68603275.120000005"/>
    <n v="-9342796.6400000006"/>
    <n v="-6957586.2599999998"/>
    <n v="146982615.49000001"/>
    <n v="2667297.9900000002"/>
    <n v="149649913.47999999"/>
    <n v="252229853.16999999"/>
    <n v="387926234.06999999"/>
    <m/>
    <m/>
    <n v="0.68672366756931513"/>
  </r>
  <r>
    <x v="0"/>
    <x v="4"/>
    <n v="2929963659.5900002"/>
    <n v="558672519.07000005"/>
    <n v="-2929963659.5900002"/>
    <n v="54939231.25"/>
    <n v="-89541387.430000007"/>
    <n v="-27747271.489999998"/>
    <n v="-150505328.03"/>
    <n v="-146091653.94"/>
    <n v="-73424008.180000007"/>
    <n v="-662004.61"/>
    <n v="-1161063.06"/>
    <n v="124479033.58"/>
    <n v="-11318371"/>
    <n v="113160662.58"/>
    <n v="267793986.94999999"/>
    <n v="413885640.88999999"/>
    <n v="497115696"/>
    <n v="764909682.95000005"/>
    <n v="0.74083765848905359"/>
  </r>
  <r>
    <x v="0"/>
    <x v="5"/>
    <n v="3337659474.6799998"/>
    <n v="567145168.02999997"/>
    <n v="-3337659474.6799998"/>
    <n v="31595503.41"/>
    <n v="-84136002.689999998"/>
    <n v="-26763321.449999999"/>
    <n v="-166233266.19"/>
    <n v="-141550282.28999999"/>
    <n v="-71185209.719999999"/>
    <n v="-1961773.63"/>
    <n v="4785348.71"/>
    <n v="111696164.18000001"/>
    <n v="-4566092.8899999997"/>
    <n v="107130071.29000001"/>
    <n v="277132590.32999998"/>
    <n v="418682872.62"/>
    <n v="482435863"/>
    <n v="759568453.32999992"/>
    <n v="0.73822875732911675"/>
  </r>
  <r>
    <x v="0"/>
    <x v="6"/>
    <n v="2872600609.1700001"/>
    <n v="584061717.53999996"/>
    <n v="-2872600609.1700001"/>
    <n v="61769187.109999999"/>
    <n v="-83214862.069999993"/>
    <n v="-29945001.18"/>
    <n v="-160287871.41"/>
    <n v="-149635869.21000001"/>
    <n v="-68494735.640000001"/>
    <n v="-12753724.960000001"/>
    <n v="-5238106.6900000004"/>
    <n v="136260733.49000001"/>
    <n v="4268189"/>
    <n v="140528922.49000001"/>
    <n v="273447734.65999997"/>
    <n v="423083603.87"/>
    <n v="488587309"/>
    <n v="762035043.65999997"/>
    <n v="0.7243816726286717"/>
  </r>
  <r>
    <x v="0"/>
    <x v="7"/>
    <n v="2899921820.3200002"/>
    <n v="606718686.20000005"/>
    <n v="-2899921820.3200002"/>
    <n v="32671133.91"/>
    <n v="-93267998.230000004"/>
    <n v="-33583460.43"/>
    <n v="-156145591.75999999"/>
    <n v="-156461765.49000001"/>
    <n v="-76423909.849999994"/>
    <n v="-8911118.1699999999"/>
    <n v="-1483169.25"/>
    <n v="113112806.93000001"/>
    <n v="18845825"/>
    <n v="131958631.93000001"/>
    <n v="282997050.41999996"/>
    <n v="439458815.90999997"/>
    <n v="541882560"/>
    <n v="824879610.41999996"/>
    <n v="0.72432055564732656"/>
  </r>
  <r>
    <x v="0"/>
    <x v="8"/>
    <n v="2870589588.98"/>
    <n v="628206073.5"/>
    <n v="-2870589589.5799999"/>
    <n v="46788137.800999999"/>
    <n v="-87079578.709999993"/>
    <n v="-36374713.479999997"/>
    <n v="-160960872.33399999"/>
    <n v="-163773740.50999999"/>
    <n v="-96914472.810000002"/>
    <n v="-9424257.3699999992"/>
    <n v="1085527.3799999999"/>
    <n v="121552102.867"/>
    <n v="-2275828"/>
    <n v="119276274.867"/>
    <n v="284415164.52399999"/>
    <n v="448188905.03399998"/>
    <n v="667033540"/>
    <n v="951448704.52399993"/>
    <n v="0.71344248955912071"/>
  </r>
  <r>
    <x v="1"/>
    <x v="0"/>
    <n v="23635241.399999999"/>
    <n v="22670572.68"/>
    <n v="-23635241.399999999"/>
    <n v="-68747.66"/>
    <n v="-1417406.67"/>
    <n v="-4879021.42"/>
    <n v="-5659282.1100000003"/>
    <n v="-3136801.86"/>
    <n v="-2761724.92"/>
    <n v="-441930"/>
    <n v="-139079"/>
    <n v="4166579.04"/>
    <m/>
    <n v="4166579.04"/>
    <n v="11955710.199999999"/>
    <n v="15092512.059999999"/>
    <m/>
    <m/>
    <n v="0.66573139871824349"/>
  </r>
  <r>
    <x v="1"/>
    <x v="1"/>
    <n v="24749482.760000002"/>
    <n v="22710397.620000001"/>
    <n v="-24749482.760000002"/>
    <n v="-144839.87"/>
    <n v="-1296571.74"/>
    <n v="-5064914.84"/>
    <n v="-5583419.29"/>
    <n v="-3326205.16"/>
    <n v="-2731677.19"/>
    <n v="-311560"/>
    <n v="-129343"/>
    <n v="4121866.53"/>
    <m/>
    <n v="4121866.53"/>
    <n v="11944905.870000001"/>
    <n v="15271111.030000001"/>
    <m/>
    <m/>
    <n v="0.67242816640741843"/>
  </r>
  <r>
    <x v="1"/>
    <x v="2"/>
    <n v="22304576.829999998"/>
    <n v="23022026.829999998"/>
    <n v="-22304576.829999998"/>
    <n v="-434380.73"/>
    <n v="-1451821.11"/>
    <n v="-5263561.9000000004"/>
    <n v="-5550762.1299999999"/>
    <n v="-3438398.59"/>
    <n v="-2777798.4"/>
    <n v="-355073"/>
    <n v="-120289"/>
    <n v="3629941.97"/>
    <m/>
    <n v="3629941.97"/>
    <n v="12266145.140000001"/>
    <n v="15704543.73"/>
    <m/>
    <m/>
    <n v="0.68215295924924446"/>
  </r>
  <r>
    <x v="1"/>
    <x v="3"/>
    <n v="21906740.379999999"/>
    <n v="23405495.010000002"/>
    <n v="-21906740.379999999"/>
    <n v="-164159.14000000001"/>
    <n v="-1566231.78"/>
    <n v="-5145408.12"/>
    <n v="-5572742.29"/>
    <n v="-3600160.07"/>
    <n v="-2975606.98"/>
    <n v="-448198"/>
    <n v="-111869"/>
    <n v="3821119.63"/>
    <m/>
    <n v="3821119.63"/>
    <n v="12284382.190000001"/>
    <n v="15884542.260000002"/>
    <m/>
    <m/>
    <n v="0.67866722123216483"/>
  </r>
  <r>
    <x v="1"/>
    <x v="4"/>
    <n v="25981765.5"/>
    <n v="24110185.920000002"/>
    <n v="-25981765.5"/>
    <n v="-557524.32999999996"/>
    <n v="-1508015.66"/>
    <n v="-5116429.22"/>
    <n v="-5661735.1100000003"/>
    <n v="-3750151.8"/>
    <n v="-3372208.7"/>
    <n v="-206249"/>
    <n v="-104038"/>
    <n v="3833834.1000000099"/>
    <m/>
    <n v="3833834.1000000099"/>
    <n v="12286179.99"/>
    <n v="16036331.789999999"/>
    <n v="14233881"/>
    <n v="26520060.990000002"/>
    <n v="0.66512684071413408"/>
  </r>
  <r>
    <x v="1"/>
    <x v="5"/>
    <n v="30169801.710000001"/>
    <n v="25104446.039999999"/>
    <n v="-30169801.710000001"/>
    <n v="444040.81"/>
    <n v="-1481440.12"/>
    <n v="-5596378.0899999999"/>
    <n v="-6421205.0800000001"/>
    <n v="-3924248.84"/>
    <n v="-3265074.81"/>
    <n v="-538619"/>
    <n v="-96755"/>
    <n v="4224765.91"/>
    <m/>
    <n v="4224765.91"/>
    <n v="13499023.289999999"/>
    <n v="17423272.129999999"/>
    <n v="13699275"/>
    <n v="27198298.289999999"/>
    <n v="0.69403133222851232"/>
  </r>
  <r>
    <x v="1"/>
    <x v="6"/>
    <n v="26958875.359999999"/>
    <n v="25605028.550000001"/>
    <n v="-26958875.359999999"/>
    <n v="619526.46"/>
    <n v="-1624752.87"/>
    <n v="-5546051.6399999997"/>
    <n v="-6576308.8899999997"/>
    <n v="-4049471.51"/>
    <n v="-3252089.05"/>
    <n v="-668167"/>
    <n v="-66240"/>
    <n v="4441474.05"/>
    <m/>
    <n v="4441474.05"/>
    <n v="13747113.399999999"/>
    <n v="17796584.909999996"/>
    <n v="15108636"/>
    <n v="28855749.399999999"/>
    <n v="0.6950425724090824"/>
  </r>
  <r>
    <x v="1"/>
    <x v="7"/>
    <n v="29360809.129999999"/>
    <n v="26463547.510000002"/>
    <n v="-29360809.129999999"/>
    <n v="706010.63"/>
    <n v="-1891114.1"/>
    <n v="-5496523.0999999996"/>
    <n v="-6665212.2599999998"/>
    <n v="-4188458.58"/>
    <n v="-3935461.16"/>
    <n v="-233936"/>
    <n v="-24639"/>
    <n v="4734213.9400000004"/>
    <m/>
    <n v="4734213.9400000004"/>
    <n v="14052849.459999999"/>
    <n v="18241308.039999999"/>
    <n v="16849512"/>
    <n v="30902361.460000001"/>
    <n v="0.68929942340901207"/>
  </r>
  <r>
    <x v="1"/>
    <x v="8"/>
    <n v="28238725.809999999"/>
    <n v="27224308.829999998"/>
    <n v="-28238725.809999999"/>
    <n v="1579997.44"/>
    <n v="-2001411.91"/>
    <n v="-5603444.5599999996"/>
    <n v="-6654298.9100000001"/>
    <n v="-4297723.05"/>
    <n v="-4962662.1399999997"/>
    <n v="469958"/>
    <n v="-242828"/>
    <n v="5511895.7000000002"/>
    <m/>
    <n v="5511895.7000000002"/>
    <n v="14259155.379999999"/>
    <n v="18556878.43"/>
    <n v="21053071"/>
    <n v="35312226.379999995"/>
    <n v="0.68162900097397994"/>
  </r>
  <r>
    <x v="2"/>
    <x v="0"/>
    <n v="3998250.67"/>
    <n v="1389502.56"/>
    <n v="-3998250.67"/>
    <n v="118866.41"/>
    <n v="-323883.84999999998"/>
    <n v="-111689.08"/>
    <n v="-593569.53"/>
    <n v="-180844.3"/>
    <n v="-22254.82"/>
    <n v="-41572"/>
    <n v="0"/>
    <n v="234555.39"/>
    <n v="103679"/>
    <n v="338234.39"/>
    <n v="1029142.46"/>
    <n v="1209986.76"/>
    <m/>
    <m/>
    <n v="0.8708057076195671"/>
  </r>
  <r>
    <x v="2"/>
    <x v="1"/>
    <n v="4891254.8499999996"/>
    <n v="1333877.1399999999"/>
    <n v="-4891254.8499999996"/>
    <n v="100132.1"/>
    <n v="-399043.42"/>
    <n v="-93415.71"/>
    <n v="-601622.26"/>
    <n v="-189853.42"/>
    <n v="-18117.82"/>
    <n v="-25301"/>
    <n v="0"/>
    <n v="106655.61"/>
    <n v="0"/>
    <n v="106655.61"/>
    <n v="1094081.3900000001"/>
    <n v="1283934.81"/>
    <m/>
    <m/>
    <n v="0.96255852319352297"/>
  </r>
  <r>
    <x v="2"/>
    <x v="2"/>
    <n v="3915671.1"/>
    <n v="1384652.82"/>
    <n v="-3915671.1"/>
    <n v="165790.45000000001"/>
    <n v="-441292.7"/>
    <n v="-102931.86"/>
    <n v="-607948.39"/>
    <n v="-192621.8"/>
    <n v="-18469.55"/>
    <n v="-31698"/>
    <n v="0"/>
    <n v="155480.97"/>
    <n v="0"/>
    <n v="155480.97"/>
    <n v="1152172.9500000002"/>
    <n v="1344794.7500000002"/>
    <m/>
    <m/>
    <n v="0.97121439437793522"/>
  </r>
  <r>
    <x v="2"/>
    <x v="3"/>
    <n v="3835150.73"/>
    <n v="1449301.1"/>
    <n v="-3835150.73"/>
    <n v="111162.69"/>
    <n v="-419737.22"/>
    <n v="-86747.4"/>
    <n v="-606482.87"/>
    <n v="-205390.82"/>
    <n v="-23868.95"/>
    <n v="-23904"/>
    <n v="0"/>
    <n v="194332.53"/>
    <n v="0"/>
    <n v="194332.53"/>
    <n v="1112967.49"/>
    <n v="1318358.31"/>
    <m/>
    <m/>
    <n v="0.90965107940648082"/>
  </r>
  <r>
    <x v="2"/>
    <x v="4"/>
    <n v="3712613.88"/>
    <n v="1415072.56"/>
    <n v="-3712613.88"/>
    <n v="86986.13"/>
    <n v="-396072.36"/>
    <n v="-99359.35"/>
    <n v="-614478.62"/>
    <n v="-225915.83"/>
    <n v="-29800.39"/>
    <n v="0"/>
    <n v="0"/>
    <n v="136432.14000000001"/>
    <n v="0"/>
    <n v="136432.14000000001"/>
    <n v="1109910.33"/>
    <n v="1335826.1600000001"/>
    <n v="602858"/>
    <n v="1712768.33"/>
    <n v="0.9439983487489858"/>
  </r>
  <r>
    <x v="2"/>
    <x v="5"/>
    <n v="3790507.81"/>
    <n v="1464699.69"/>
    <n v="-3790507.81"/>
    <n v="81041.75"/>
    <n v="-438047.77"/>
    <n v="-78732.84"/>
    <n v="-621667.29"/>
    <n v="-232054.27"/>
    <n v="-15367.27"/>
    <n v="-18696"/>
    <n v="0"/>
    <n v="141176"/>
    <n v="0"/>
    <n v="141176"/>
    <n v="1138447.8999999999"/>
    <n v="1370502.17"/>
    <n v="561793"/>
    <n v="1700240.9"/>
    <n v="0.93568816826881418"/>
  </r>
  <r>
    <x v="2"/>
    <x v="6"/>
    <n v="3514491.46"/>
    <n v="1481040.03"/>
    <n v="-3514491.46"/>
    <n v="107700.43"/>
    <n v="-387284.76"/>
    <n v="-119320.91"/>
    <n v="-636559.6"/>
    <n v="-199782.39"/>
    <n v="-10963.74"/>
    <n v="-37344"/>
    <n v="0"/>
    <n v="197485.06"/>
    <n v="0"/>
    <n v="197485.06"/>
    <n v="1143165.27"/>
    <n v="1342947.6600000001"/>
    <n v="553885"/>
    <n v="1697050.27"/>
    <n v="0.90675986657835317"/>
  </r>
  <r>
    <x v="2"/>
    <x v="7"/>
    <n v="3594182.1"/>
    <n v="1469046.3"/>
    <n v="-3594182.1"/>
    <n v="116125.19"/>
    <n v="-412872.13"/>
    <n v="-128373.32"/>
    <n v="-665518.43999999994"/>
    <n v="-207511.77"/>
    <n v="-14653.5"/>
    <n v="-19945"/>
    <n v="0"/>
    <n v="136297.32999999999"/>
    <n v="0"/>
    <n v="136297.32999999999"/>
    <n v="1206763.8899999999"/>
    <n v="1414275.66"/>
    <n v="603265"/>
    <n v="1810028.89"/>
    <n v="0.96271687284464746"/>
  </r>
  <r>
    <x v="2"/>
    <x v="8"/>
    <n v="3301338.12"/>
    <n v="1554390.39"/>
    <n v="-3301338.12"/>
    <n v="179173.27"/>
    <n v="-375225.05"/>
    <n v="-155191.31"/>
    <n v="-691479.8"/>
    <n v="-211135.38"/>
    <n v="-29341.5"/>
    <n v="21474.27"/>
    <n v="0"/>
    <n v="292664.89"/>
    <n v="0"/>
    <n v="292664.89"/>
    <n v="1221896.1600000001"/>
    <n v="1433031.54"/>
    <n v="697539"/>
    <n v="1919435.1600000001"/>
    <n v="0.92192511560754065"/>
  </r>
  <r>
    <x v="3"/>
    <x v="0"/>
    <n v="100260264"/>
    <n v="20932155"/>
    <n v="-100260264"/>
    <n v="1897229"/>
    <n v="-3791562"/>
    <n v="-180125"/>
    <n v="-8331970"/>
    <n v="-4577899"/>
    <n v="-1446903"/>
    <n v="-944000"/>
    <n v="0"/>
    <n v="3556925"/>
    <n v="-36741"/>
    <n v="3520184"/>
    <n v="12303657"/>
    <n v="16881556"/>
    <m/>
    <m/>
    <n v="0.80648915508221686"/>
  </r>
  <r>
    <x v="3"/>
    <x v="1"/>
    <n v="108110149.64"/>
    <n v="21507193.780000001"/>
    <n v="-108110149.64"/>
    <n v="1731343.69"/>
    <n v="-3833860.54"/>
    <n v="-163254.70000000001"/>
    <n v="-9764926.8599999994"/>
    <n v="-4169848.14"/>
    <n v="-1490595.55"/>
    <n v="-399000"/>
    <n v="0"/>
    <n v="3417051.68"/>
    <n v="-3777866"/>
    <n v="-360814.31999999599"/>
    <n v="13762042.1"/>
    <n v="17931890.239999998"/>
    <m/>
    <m/>
    <n v="0.83376243425468399"/>
  </r>
  <r>
    <x v="3"/>
    <x v="2"/>
    <n v="92252769.450000003"/>
    <n v="21264998.239999998"/>
    <n v="-92252769.489999995"/>
    <n v="1413187.5"/>
    <n v="-3616748.56"/>
    <n v="-496689.14"/>
    <n v="-9718372"/>
    <n v="-4042541.19"/>
    <n v="-1489944.41"/>
    <n v="-210000"/>
    <n v="0"/>
    <n v="3103890.4"/>
    <n v="-1051143"/>
    <n v="2052747.4"/>
    <n v="13831809.699999999"/>
    <n v="17874350.890000001"/>
    <m/>
    <m/>
    <n v="0.84055266256161243"/>
  </r>
  <r>
    <x v="3"/>
    <x v="3"/>
    <n v="92614468"/>
    <n v="22490761"/>
    <n v="-92614467"/>
    <n v="1472652"/>
    <n v="-4145463"/>
    <n v="-475522"/>
    <n v="-9489624"/>
    <n v="-3834546"/>
    <n v="-1522859"/>
    <n v="-410000"/>
    <n v="0"/>
    <n v="4085400"/>
    <n v="1142418"/>
    <n v="5227818"/>
    <n v="14110609"/>
    <n v="17945155"/>
    <m/>
    <m/>
    <n v="0.79789007584047511"/>
  </r>
  <r>
    <x v="3"/>
    <x v="4"/>
    <n v="96102884"/>
    <n v="22223363"/>
    <n v="-96102884"/>
    <n v="1446368"/>
    <n v="-3657457"/>
    <n v="-494282"/>
    <n v="-9492374"/>
    <n v="-4062054"/>
    <n v="-1537117"/>
    <n v="-558000"/>
    <n v="0"/>
    <n v="3868447"/>
    <n v="401089"/>
    <n v="4269536"/>
    <n v="13644113"/>
    <n v="17706167"/>
    <n v="13641782"/>
    <n v="27285895"/>
    <n v="0.79673661452589328"/>
  </r>
  <r>
    <x v="3"/>
    <x v="5"/>
    <n v="108074354"/>
    <n v="22425152"/>
    <n v="-108074354"/>
    <n v="1777403"/>
    <n v="-3736730"/>
    <n v="-400272"/>
    <n v="-9024099"/>
    <n v="-4260696"/>
    <n v="-1684354"/>
    <n v="-1035000"/>
    <n v="0"/>
    <n v="4061404"/>
    <n v="-934276"/>
    <n v="3127128"/>
    <n v="13161101"/>
    <n v="17421797"/>
    <n v="13356760"/>
    <n v="26517861"/>
    <n v="0.77688646212966583"/>
  </r>
  <r>
    <x v="3"/>
    <x v="6"/>
    <n v="94769780"/>
    <n v="22812069"/>
    <n v="-94769781"/>
    <n v="1332963"/>
    <n v="-3520217"/>
    <n v="-1082631"/>
    <n v="-8846435"/>
    <n v="-4672294"/>
    <n v="-1615292"/>
    <n v="-683000"/>
    <n v="0"/>
    <n v="3725162"/>
    <n v="1007175"/>
    <n v="4732337"/>
    <n v="13449283"/>
    <n v="18121577"/>
    <n v="13576798"/>
    <n v="27026081"/>
    <n v="0.79438550707522404"/>
  </r>
  <r>
    <x v="3"/>
    <x v="7"/>
    <n v="98012963"/>
    <n v="23824753"/>
    <n v="-98012963"/>
    <n v="1328482"/>
    <n v="-3923300"/>
    <n v="-1185435"/>
    <n v="-9403902"/>
    <n v="-4996587"/>
    <n v="-1695901"/>
    <n v="-614000"/>
    <n v="0"/>
    <n v="3334110"/>
    <n v="0"/>
    <n v="3334110"/>
    <n v="14512637"/>
    <n v="19509224"/>
    <n v="15471223"/>
    <n v="29983860"/>
    <n v="0.81886364152442626"/>
  </r>
  <r>
    <x v="3"/>
    <x v="8"/>
    <n v="93053868"/>
    <n v="25540454"/>
    <n v="-93053868"/>
    <n v="1759600"/>
    <n v="-3542742"/>
    <n v="-1181077"/>
    <n v="-9647142"/>
    <n v="-5545498"/>
    <n v="-2510971"/>
    <n v="-751000"/>
    <n v="20000"/>
    <n v="4141624"/>
    <n v="-585062"/>
    <n v="3556562"/>
    <n v="14370961"/>
    <n v="19916459"/>
    <n v="18631928"/>
    <n v="33002889"/>
    <n v="0.77980050785314936"/>
  </r>
  <r>
    <x v="4"/>
    <x v="0"/>
    <n v="197721068.94"/>
    <n v="28825777.050000001"/>
    <n v="-197721068.94"/>
    <n v="2770757.99"/>
    <n v="-5320446.88"/>
    <n v="-3701169.84"/>
    <n v="-9033022.3699999992"/>
    <n v="-5028921.3099999996"/>
    <n v="-3198166.44"/>
    <n v="987458.47"/>
    <n v="-509575"/>
    <n v="5792691.6700000204"/>
    <m/>
    <n v="5792691.6700000204"/>
    <n v="18054639.089999996"/>
    <n v="23083560.399999995"/>
    <m/>
    <m/>
    <n v="0.80079577247684275"/>
  </r>
  <r>
    <x v="4"/>
    <x v="1"/>
    <n v="221163949.59999999"/>
    <n v="29904608.93"/>
    <n v="-221163949.59999999"/>
    <n v="2288322.5699999998"/>
    <n v="-5138245.84"/>
    <n v="-4198647.51"/>
    <n v="-9095399.4600000009"/>
    <n v="-5288691.68"/>
    <n v="-3131416.91"/>
    <n v="-1173149.4099999999"/>
    <n v="598518.66"/>
    <n v="4765899.3500000099"/>
    <n v="-156918"/>
    <n v="4608981.3500000099"/>
    <n v="18432292.810000002"/>
    <n v="23720984.490000002"/>
    <m/>
    <m/>
    <n v="0.79322169186447211"/>
  </r>
  <r>
    <x v="4"/>
    <x v="2"/>
    <n v="192295535.55000001"/>
    <n v="30181147.52"/>
    <n v="-192295535.55000001"/>
    <n v="1962085.31"/>
    <n v="-3962310.77"/>
    <n v="-5098438.05"/>
    <n v="-9466971.2599999998"/>
    <n v="-5583940.0899999999"/>
    <n v="-3128800.55"/>
    <n v="379383.84"/>
    <n v="-985389"/>
    <n v="4296766.9500000104"/>
    <n v="-211664"/>
    <n v="4085102.95000001"/>
    <n v="18527720.079999998"/>
    <n v="24111660.169999998"/>
    <m/>
    <m/>
    <n v="0.79889805892973542"/>
  </r>
  <r>
    <x v="4"/>
    <x v="3"/>
    <n v="188668607.53"/>
    <n v="31012791.739999998"/>
    <n v="-188668607.53"/>
    <n v="3608545.36"/>
    <n v="-4000060.76"/>
    <n v="-5395369.4699999997"/>
    <n v="-9782178.6600000001"/>
    <n v="-6259401.25"/>
    <n v="-3081819.71"/>
    <n v="-427686.32"/>
    <n v="-633458"/>
    <n v="5041362.9300000099"/>
    <n v="249569"/>
    <n v="5290931.9300000099"/>
    <n v="19177608.890000001"/>
    <n v="25437010.140000001"/>
    <m/>
    <m/>
    <n v="0.82021026527552476"/>
  </r>
  <r>
    <x v="4"/>
    <x v="4"/>
    <n v="191564587.5"/>
    <n v="31192413.140000001"/>
    <n v="-191564587.5"/>
    <n v="3119441.45"/>
    <n v="-4565792.3"/>
    <n v="-4967139.13"/>
    <n v="-9939267.8200000003"/>
    <n v="-6393292.1500000004"/>
    <n v="-3258918.4"/>
    <n v="-310602.63"/>
    <n v="352198"/>
    <n v="5229040.1599999899"/>
    <n v="364934"/>
    <n v="5593974.1599999899"/>
    <n v="19472199.25"/>
    <n v="25865491.399999999"/>
    <n v="26038314"/>
    <n v="45510513.25"/>
    <n v="0.82922380143878793"/>
  </r>
  <r>
    <x v="4"/>
    <x v="5"/>
    <n v="217410519.25"/>
    <n v="30439561.260000002"/>
    <n v="-217410519.25"/>
    <n v="2848584.68"/>
    <n v="-4863245.58"/>
    <n v="-5440640.0300000003"/>
    <n v="-10082312.93"/>
    <n v="-7136762.8200000003"/>
    <n v="-3190127.47"/>
    <n v="-89844.23"/>
    <n v="432286"/>
    <n v="2917498.8799999901"/>
    <n v="-322123"/>
    <n v="2595375.8799999901"/>
    <n v="20386198.539999999"/>
    <n v="27522961.359999999"/>
    <n v="25163397"/>
    <n v="45549595.539999999"/>
    <n v="0.90418390478470378"/>
  </r>
  <r>
    <x v="4"/>
    <x v="6"/>
    <n v="187156014.03999999"/>
    <n v="33238283.530000001"/>
    <n v="-187156014.03999999"/>
    <n v="2389234.67"/>
    <n v="-4894441.54"/>
    <n v="-5763351.8600000003"/>
    <n v="-10769912.92"/>
    <n v="-8014824.4299999997"/>
    <n v="-2516497.9300000002"/>
    <n v="-40126.589999999997"/>
    <n v="208424"/>
    <n v="3836786.93"/>
    <n v="309001"/>
    <n v="4145787.93"/>
    <n v="21427706.32"/>
    <n v="29442530.75"/>
    <n v="26044424"/>
    <n v="47472130.32"/>
    <n v="0.88580178105244045"/>
  </r>
  <r>
    <x v="4"/>
    <x v="7"/>
    <n v="187954646.75999999"/>
    <n v="34382484.890000001"/>
    <n v="-187954646.75999999"/>
    <n v="3011758.19"/>
    <n v="-4640425.13"/>
    <n v="-5766819.0199999996"/>
    <n v="-11725465.34"/>
    <n v="-7886025.3799999999"/>
    <n v="-2232541.62"/>
    <n v="45089.919999999998"/>
    <n v="147452"/>
    <n v="5335508.5099999802"/>
    <n v="788851"/>
    <n v="6124359.5099999802"/>
    <n v="22132709.489999998"/>
    <n v="30018734.869999997"/>
    <n v="28937773"/>
    <n v="51070482.489999995"/>
    <n v="0.87308218024494266"/>
  </r>
  <r>
    <x v="4"/>
    <x v="8"/>
    <n v="184281082.34"/>
    <n v="35420231.619999997"/>
    <n v="-184281082.34"/>
    <n v="5473293.6607999997"/>
    <n v="-4968442.2060000002"/>
    <n v="-6939651.3399999999"/>
    <n v="-11841414.4166"/>
    <n v="-8233268.5300000003"/>
    <n v="-2406078.9900000002"/>
    <n v="107796.94"/>
    <n v="-2776649"/>
    <n v="3835817.7382000098"/>
    <n v="-144866"/>
    <n v="3690951.7382000098"/>
    <n v="23749507.9626"/>
    <n v="31982776.492600001"/>
    <n v="35988491"/>
    <n v="59737998.9626"/>
    <n v="0.90295221204993359"/>
  </r>
  <r>
    <x v="5"/>
    <x v="0"/>
    <n v="57860531.189999998"/>
    <n v="17517891.699999999"/>
    <n v="-57860531.189999998"/>
    <n v="2895654.88"/>
    <n v="-1702685.14"/>
    <n v="-1912870.67"/>
    <n v="-5901533.1399999997"/>
    <n v="-4175123.65"/>
    <n v="-2638500.7799999998"/>
    <n v="-638942.43999999994"/>
    <n v="-266835"/>
    <n v="3177055.76"/>
    <m/>
    <n v="3177055.76"/>
    <n v="9517088.9499999993"/>
    <n v="13692212.6"/>
    <m/>
    <m/>
    <n v="0.78161304079759786"/>
  </r>
  <r>
    <x v="5"/>
    <x v="1"/>
    <n v="63239709.25"/>
    <n v="17692768.809999999"/>
    <n v="-63239709.25"/>
    <n v="2941279.06"/>
    <n v="-1693096.21"/>
    <n v="-1902723.63"/>
    <n v="-6012842.4100000001"/>
    <n v="-4271027.3499999996"/>
    <n v="-2482618.2200000002"/>
    <n v="-738340"/>
    <n v="-63198"/>
    <n v="3470202.05"/>
    <m/>
    <n v="3470202.05"/>
    <n v="9608662.25"/>
    <n v="13879689.6"/>
    <m/>
    <m/>
    <n v="0.78448374864623582"/>
  </r>
  <r>
    <x v="5"/>
    <x v="2"/>
    <n v="55996746.469999999"/>
    <n v="19011344.77"/>
    <n v="-55996746.469999999"/>
    <n v="2551247.94"/>
    <n v="-1773093.16"/>
    <n v="-2154314.27"/>
    <n v="-5340384.54"/>
    <n v="-4506021.29"/>
    <n v="-2652245.39"/>
    <n v="-953118"/>
    <n v="-58143"/>
    <n v="4125273.06"/>
    <m/>
    <n v="4125273.06"/>
    <n v="9267791.9699999988"/>
    <n v="13773813.259999998"/>
    <m/>
    <m/>
    <n v="0.7245049430556405"/>
  </r>
  <r>
    <x v="5"/>
    <x v="3"/>
    <n v="53776798.539999999"/>
    <n v="19080876.34"/>
    <n v="-53776798.539999999"/>
    <n v="2644569.77"/>
    <n v="-1811215.07"/>
    <n v="-2155319.6"/>
    <n v="-6694603.4500000002"/>
    <n v="-4443840.71"/>
    <n v="-2856196.69"/>
    <n v="-598230"/>
    <n v="-61504"/>
    <n v="3104536.5899999901"/>
    <m/>
    <n v="3104536.5899999901"/>
    <n v="10661138.120000001"/>
    <n v="15104978.830000002"/>
    <m/>
    <m/>
    <n v="0.79162919778138463"/>
  </r>
  <r>
    <x v="5"/>
    <x v="4"/>
    <n v="56306690.060000002"/>
    <n v="18992336.829999998"/>
    <n v="-56306690.060000002"/>
    <n v="1591136.95"/>
    <n v="-1921232.31"/>
    <n v="-2058652.16"/>
    <n v="-6263084.6299999999"/>
    <n v="-4645449.5999999996"/>
    <n v="-2800092.94"/>
    <n v="-21677"/>
    <n v="-56663"/>
    <n v="2816622.14"/>
    <m/>
    <n v="2816622.14"/>
    <n v="10242969.1"/>
    <n v="14888418.699999999"/>
    <n v="16301129"/>
    <n v="26544098.100000001"/>
    <n v="0.7839171573917374"/>
  </r>
  <r>
    <x v="5"/>
    <x v="5"/>
    <n v="65596410.200000003"/>
    <n v="19464508.969999999"/>
    <n v="-65596410.200000003"/>
    <n v="560470.1"/>
    <n v="-2075903.34"/>
    <n v="-2139755.83"/>
    <n v="-5396980.9699999997"/>
    <n v="-4838330.8899999997"/>
    <n v="-2869189.05"/>
    <n v="133833.10999999999"/>
    <n v="-51982"/>
    <n v="2786670.1"/>
    <m/>
    <n v="2786670.1"/>
    <n v="9612640.1400000006"/>
    <n v="14450971.030000001"/>
    <n v="16367735"/>
    <n v="25980375.140000001"/>
    <n v="0.74242669323294019"/>
  </r>
  <r>
    <x v="5"/>
    <x v="6"/>
    <n v="56476962.890000001"/>
    <n v="19966357.890000001"/>
    <n v="-56476962.890000001"/>
    <n v="734002.52"/>
    <n v="-1938043.6"/>
    <n v="-2296746.02"/>
    <n v="-5911889.5999999996"/>
    <n v="-5095005.34"/>
    <n v="-2840862.37"/>
    <n v="-214349.3"/>
    <n v="-47853"/>
    <n v="2355611.1800000002"/>
    <m/>
    <n v="2355611.1800000002"/>
    <n v="10146679.219999999"/>
    <n v="15241684.559999999"/>
    <n v="17328066"/>
    <n v="27474745.219999999"/>
    <n v="0.76336829400587281"/>
  </r>
  <r>
    <x v="5"/>
    <x v="7"/>
    <n v="59292394.759999998"/>
    <n v="21705626.100000001"/>
    <n v="-59292394.759999998"/>
    <n v="1239779.6200000001"/>
    <n v="-2009458.25"/>
    <n v="-2239433.4900000002"/>
    <n v="-5642069.0300000003"/>
    <n v="-5297059.38"/>
    <n v="-3320043.3"/>
    <n v="-501375.61"/>
    <n v="-42101"/>
    <n v="3893865.66"/>
    <m/>
    <n v="3893865.66"/>
    <n v="9890960.7699999996"/>
    <n v="15188020.149999999"/>
    <n v="19773858"/>
    <n v="29664818.77"/>
    <n v="0.69972734626622901"/>
  </r>
  <r>
    <x v="5"/>
    <x v="8"/>
    <n v="54879237.530000001"/>
    <n v="22597010.899999999"/>
    <n v="-54879237.530000001"/>
    <n v="1740524.49"/>
    <n v="-2109544.91"/>
    <n v="-2766104.93"/>
    <n v="-6134440.2199999997"/>
    <n v="-5312587.3499999996"/>
    <n v="-4606853.58"/>
    <n v="-73668"/>
    <n v="-40083"/>
    <n v="3294253.4000000102"/>
    <m/>
    <n v="3294253.4000000102"/>
    <n v="11010090.059999999"/>
    <n v="16322677.409999998"/>
    <n v="24171235"/>
    <n v="35181325.060000002"/>
    <n v="0.72233790045213453"/>
  </r>
  <r>
    <x v="6"/>
    <x v="0"/>
    <n v="17099926.280000001"/>
    <n v="3148758.61"/>
    <n v="-17099926.280000001"/>
    <n v="438986.63"/>
    <n v="-322470.49"/>
    <n v="-310600.7"/>
    <n v="-1525839.49"/>
    <n v="-543003.56999999995"/>
    <n v="-514497.84"/>
    <n v="-658"/>
    <n v="63532"/>
    <n v="434207.14999999898"/>
    <m/>
    <n v="434207.14999999898"/>
    <n v="2158910.6799999997"/>
    <n v="2701914.2499999995"/>
    <m/>
    <m/>
    <n v="0.85808872151047477"/>
  </r>
  <r>
    <x v="6"/>
    <x v="1"/>
    <n v="19179013.969999999"/>
    <n v="3147537.34"/>
    <n v="-19179013.969999999"/>
    <n v="300145.56"/>
    <n v="-312568.32000000001"/>
    <n v="-354386.46"/>
    <n v="-1504231.94"/>
    <n v="-548179.29"/>
    <n v="-545060.57999999996"/>
    <n v="15584"/>
    <n v="12765"/>
    <n v="211605.31"/>
    <n v="-29157.31"/>
    <n v="182448"/>
    <n v="2171186.7199999997"/>
    <n v="2719366.01"/>
    <m/>
    <m/>
    <n v="0.86396624289133928"/>
  </r>
  <r>
    <x v="6"/>
    <x v="2"/>
    <n v="17554865.27"/>
    <n v="3303120.12"/>
    <n v="-17554865.27"/>
    <n v="286270.46999999997"/>
    <n v="-349249.61"/>
    <n v="-396811.45"/>
    <n v="-1623269.88"/>
    <n v="-562972.26"/>
    <n v="-541431.98"/>
    <n v="78684"/>
    <n v="-180100"/>
    <n v="14239.4100000008"/>
    <n v="220.77"/>
    <n v="14460.180000000801"/>
    <n v="2369330.94"/>
    <n v="2932303.2"/>
    <m/>
    <m/>
    <n v="0.88773737965060751"/>
  </r>
  <r>
    <x v="6"/>
    <x v="3"/>
    <n v="17284635.640000001"/>
    <n v="3770615.59"/>
    <n v="-17284635.640000001"/>
    <n v="422928.94"/>
    <n v="-353175.75"/>
    <n v="-418665.27"/>
    <n v="-1682855.22"/>
    <n v="-574190.44999999995"/>
    <n v="-538294.47"/>
    <n v="2829"/>
    <n v="-164725"/>
    <n v="464467.37"/>
    <n v="-4408.71"/>
    <n v="460058.66"/>
    <n v="2454696.2400000002"/>
    <n v="3028886.6900000004"/>
    <m/>
    <m/>
    <n v="0.80328705424994029"/>
  </r>
  <r>
    <x v="6"/>
    <x v="4"/>
    <n v="17533718.640000001"/>
    <n v="3761671.06"/>
    <n v="-17533718.640000001"/>
    <n v="298404.62"/>
    <n v="-347001.22"/>
    <n v="-503991.66"/>
    <n v="-1746491.54"/>
    <n v="-584249.47"/>
    <n v="-531321.62"/>
    <n v="-50798.25"/>
    <n v="237202.49"/>
    <n v="533424.40999999898"/>
    <n v="9312.48"/>
    <n v="542736.88999999897"/>
    <n v="2597484.42"/>
    <n v="3181733.8899999997"/>
    <n v="2628436"/>
    <n v="5225920.42"/>
    <n v="0.84582990890224186"/>
  </r>
  <r>
    <x v="6"/>
    <x v="5"/>
    <n v="20074474.57"/>
    <n v="3810587.63"/>
    <n v="-20074474.57"/>
    <n v="279620.71000000002"/>
    <n v="-392585.42"/>
    <n v="-384407.14"/>
    <n v="-1678590.26"/>
    <n v="-624235.99"/>
    <n v="-525843.30000000005"/>
    <n v="22011.62"/>
    <n v="-182631"/>
    <n v="323926.84999999899"/>
    <n v="-1746.09"/>
    <n v="322180.75999999902"/>
    <n v="2455582.8200000003"/>
    <n v="3079818.8100000005"/>
    <n v="2452597"/>
    <n v="4908179.82"/>
    <n v="0.80822673798476607"/>
  </r>
  <r>
    <x v="6"/>
    <x v="6"/>
    <n v="17358832.879999999"/>
    <n v="3958389.92"/>
    <n v="-17358832.879999999"/>
    <n v="287108.84999999998"/>
    <n v="-346940.34"/>
    <n v="-342252.46"/>
    <n v="-1759674.79"/>
    <n v="-627916.9"/>
    <n v="-514098.43"/>
    <n v="0"/>
    <n v="-33157"/>
    <n v="621458.849999998"/>
    <n v="9238.89"/>
    <n v="630697.73999999801"/>
    <n v="2448867.59"/>
    <n v="3076784.4899999998"/>
    <n v="2403595"/>
    <n v="4852462.59"/>
    <n v="0.77728181209596447"/>
  </r>
  <r>
    <x v="6"/>
    <x v="7"/>
    <n v="17608384.890000001"/>
    <n v="4216652.12"/>
    <n v="-17608384.890000001"/>
    <n v="295229.42"/>
    <n v="-435131.31"/>
    <n v="-453140.61"/>
    <n v="-1835802.73"/>
    <n v="-654139.99"/>
    <n v="-518012.01"/>
    <n v="0"/>
    <n v="-53883"/>
    <n v="561771.89000000095"/>
    <n v="0"/>
    <n v="561771.89000000095"/>
    <n v="2724074.65"/>
    <n v="3378214.6399999997"/>
    <n v="2591655"/>
    <n v="5315729.6500000004"/>
    <n v="0.80116038597938677"/>
  </r>
  <r>
    <x v="6"/>
    <x v="8"/>
    <n v="17728544.449999999"/>
    <n v="4361695.07"/>
    <n v="-17728544.449999999"/>
    <n v="439432.39"/>
    <n v="-425313.37"/>
    <n v="-474136.7"/>
    <n v="-1896145.07"/>
    <n v="-653123.07999999996"/>
    <n v="-532954.84"/>
    <n v="0"/>
    <n v="-46293"/>
    <n v="773161.4"/>
    <n v="0"/>
    <n v="773161.4"/>
    <n v="2795595.14"/>
    <n v="3448718.22"/>
    <n v="3037050"/>
    <n v="5832645.1400000006"/>
    <n v="0.79068301764616478"/>
  </r>
  <r>
    <x v="7"/>
    <x v="0"/>
    <n v="3115911.35"/>
    <n v="827349.26"/>
    <n v="-3115911.35"/>
    <n v="1018.18"/>
    <n v="-208239.31"/>
    <n v="0"/>
    <n v="-528944.94999999995"/>
    <n v="-50826.61"/>
    <n v="-4490.2"/>
    <n v="0"/>
    <n v="0"/>
    <n v="35866.370000000403"/>
    <m/>
    <n v="35866.370000000403"/>
    <n v="737184.26"/>
    <n v="788010.87"/>
    <m/>
    <m/>
    <n v="0.95245249871861848"/>
  </r>
  <r>
    <x v="7"/>
    <x v="1"/>
    <n v="3263340.32"/>
    <n v="781741.28"/>
    <n v="-3263340.32"/>
    <n v="50522.89"/>
    <n v="-236332.09"/>
    <n v="0"/>
    <n v="-514693.74"/>
    <n v="-52874.3"/>
    <n v="-2425.4899999999998"/>
    <n v="-1902"/>
    <n v="0"/>
    <n v="24036.549999999901"/>
    <n v="0"/>
    <n v="24036.549999999901"/>
    <n v="751025.83"/>
    <n v="803900.13"/>
    <m/>
    <m/>
    <n v="1.0283455032590834"/>
  </r>
  <r>
    <x v="7"/>
    <x v="2"/>
    <n v="2667416.6800000002"/>
    <n v="767206.69"/>
    <n v="-2667416.7400000002"/>
    <n v="39690.980000000003"/>
    <n v="-237909.06"/>
    <n v="0"/>
    <n v="-486592.55"/>
    <n v="-49113.74"/>
    <n v="-4019.92"/>
    <n v="-4126"/>
    <n v="0"/>
    <n v="25136.3399999998"/>
    <n v="0"/>
    <n v="25136.3399999998"/>
    <n v="724501.61"/>
    <n v="773615.35"/>
    <m/>
    <m/>
    <n v="1.0083532378999458"/>
  </r>
  <r>
    <x v="7"/>
    <x v="3"/>
    <n v="2652744.44"/>
    <n v="768873.82"/>
    <n v="-2652744.44"/>
    <n v="104192.75"/>
    <n v="-169495.43"/>
    <n v="-306.57"/>
    <n v="-611742.37"/>
    <n v="-107639.7"/>
    <n v="-6588.81"/>
    <n v="0"/>
    <n v="0"/>
    <n v="-22706.31"/>
    <n v="0"/>
    <n v="-22706.31"/>
    <n v="781544.37"/>
    <n v="889184.07"/>
    <m/>
    <m/>
    <n v="1.1564759351540934"/>
  </r>
  <r>
    <x v="7"/>
    <x v="4"/>
    <n v="3049634.16"/>
    <n v="900928.38"/>
    <n v="-3049634.16"/>
    <n v="142149.93"/>
    <n v="-181339.38"/>
    <n v="0"/>
    <n v="-650714.97"/>
    <n v="-99252.89"/>
    <n v="-6932.76"/>
    <n v="0"/>
    <n v="0"/>
    <n v="104838.31"/>
    <n v="0"/>
    <n v="104838.31"/>
    <n v="832054.35"/>
    <n v="931307.24"/>
    <n v="236825"/>
    <n v="1068879.3500000001"/>
    <n v="1.0337195060943689"/>
  </r>
  <r>
    <x v="7"/>
    <x v="5"/>
    <n v="3470082.35"/>
    <n v="977700.8"/>
    <n v="-3470082.35"/>
    <n v="57868.01"/>
    <n v="-212012.46"/>
    <n v="0"/>
    <n v="-627343.56999999995"/>
    <n v="-125287.73"/>
    <n v="-1625.97"/>
    <n v="-1000"/>
    <n v="12000"/>
    <n v="80299.080000000395"/>
    <n v="0"/>
    <n v="80299.080000000395"/>
    <n v="839356.02999999991"/>
    <n v="964643.75999999989"/>
    <n v="224680"/>
    <n v="1064036.0299999998"/>
    <n v="0.98664515770059702"/>
  </r>
  <r>
    <x v="7"/>
    <x v="6"/>
    <n v="2814558.44"/>
    <n v="973088.88"/>
    <n v="-2814722.7"/>
    <n v="109028.78"/>
    <n v="-134931.35999999999"/>
    <n v="-26006.46"/>
    <n v="-581818.18999999994"/>
    <n v="-127225.41"/>
    <n v="-281.77"/>
    <n v="-7500"/>
    <n v="-18800"/>
    <n v="185390.21"/>
    <n v="0"/>
    <n v="185390.21"/>
    <n v="742756.00999999989"/>
    <n v="869981.41999999993"/>
    <n v="227695"/>
    <n v="970451.00999999989"/>
    <n v="0.89404106642344938"/>
  </r>
  <r>
    <x v="7"/>
    <x v="7"/>
    <n v="2850593.12"/>
    <n v="1005394.32"/>
    <n v="-2850428.91"/>
    <n v="41716.58"/>
    <n v="-141276.57"/>
    <n v="-42210.55"/>
    <n v="-581766.28"/>
    <n v="-130608.59"/>
    <n v="-604.17999999999995"/>
    <n v="-16000"/>
    <n v="-2200"/>
    <n v="132608.94"/>
    <n v="0"/>
    <n v="132608.94"/>
    <n v="765253.4"/>
    <n v="895861.99"/>
    <n v="247899"/>
    <n v="1013152.4"/>
    <n v="0.89105535229202415"/>
  </r>
  <r>
    <x v="7"/>
    <x v="8"/>
    <n v="2699632.38"/>
    <n v="1021248.69"/>
    <n v="-2699632.99"/>
    <n v="92247.16"/>
    <n v="-283673.76"/>
    <n v="-20704.669999999998"/>
    <n v="-647608"/>
    <n v="-137342.92000000001"/>
    <n v="-5835.78"/>
    <n v="-3950"/>
    <n v="600"/>
    <n v="14980.1099999995"/>
    <n v="0"/>
    <n v="14980.1099999995"/>
    <n v="951986.42999999993"/>
    <n v="1089329.3499999999"/>
    <n v="292065"/>
    <n v="1244051.43"/>
    <n v="1.0666641344724759"/>
  </r>
  <r>
    <x v="8"/>
    <x v="0"/>
    <n v="3422002.7"/>
    <n v="793208.15"/>
    <n v="-3422002.7"/>
    <n v="55724.52"/>
    <n v="-39763.949999999997"/>
    <n v="-26250.54"/>
    <n v="-548882.89"/>
    <n v="-118183.08"/>
    <n v="-842.74"/>
    <n v="-23044"/>
    <n v="0"/>
    <n v="91965.470000000394"/>
    <m/>
    <n v="91965.470000000394"/>
    <n v="614897.38"/>
    <n v="733080.46"/>
    <m/>
    <m/>
    <n v="0.92419683282376752"/>
  </r>
  <r>
    <x v="8"/>
    <x v="1"/>
    <n v="3838438.95"/>
    <n v="824856.72"/>
    <n v="-3838438.95"/>
    <n v="42121.64"/>
    <n v="-34208.83"/>
    <n v="-46222.76"/>
    <n v="-522673.5"/>
    <n v="-124119.61"/>
    <n v="0"/>
    <n v="-13540"/>
    <n v="0"/>
    <n v="126213.66"/>
    <n v="0"/>
    <n v="126213.66"/>
    <n v="603105.09"/>
    <n v="727224.7"/>
    <m/>
    <m/>
    <n v="0.881637601255161"/>
  </r>
  <r>
    <x v="8"/>
    <x v="2"/>
    <n v="3247571.22"/>
    <n v="854758.38"/>
    <n v="-3247571.22"/>
    <n v="66871.16"/>
    <n v="-34256.519999999997"/>
    <n v="-46132.18"/>
    <n v="-589023.94999999995"/>
    <n v="-145310.16"/>
    <n v="-5122.63"/>
    <n v="750.27"/>
    <n v="0"/>
    <n v="102534.37"/>
    <n v="0"/>
    <n v="102534.37"/>
    <n v="669412.64999999991"/>
    <n v="814722.80999999994"/>
    <m/>
    <m/>
    <n v="0.95316153554411476"/>
  </r>
  <r>
    <x v="8"/>
    <x v="3"/>
    <n v="3148741.54"/>
    <n v="1058655.6599999999"/>
    <n v="-3148741.54"/>
    <n v="28630.34"/>
    <n v="-38102.769999999997"/>
    <n v="-51679.42"/>
    <n v="-602593.23"/>
    <n v="-163632.49"/>
    <n v="-19554.12"/>
    <n v="-11175.97"/>
    <n v="0"/>
    <n v="200548"/>
    <n v="0"/>
    <n v="200548"/>
    <n v="692375.41999999993"/>
    <n v="856007.90999999992"/>
    <m/>
    <m/>
    <n v="0.80858010998590424"/>
  </r>
  <r>
    <x v="8"/>
    <x v="4"/>
    <n v="3512283.49"/>
    <n v="1129130.58"/>
    <n v="-3512283.18"/>
    <n v="9453.58"/>
    <n v="-44095.65"/>
    <n v="-38679.370000000003"/>
    <n v="-618183.02"/>
    <n v="-164417.18"/>
    <n v="-14588.63"/>
    <n v="-17511"/>
    <n v="0"/>
    <n v="241109.62"/>
    <n v="0"/>
    <n v="241109.62"/>
    <n v="700958.04"/>
    <n v="865375.22"/>
    <n v="516778"/>
    <n v="1217736.04"/>
    <n v="0.76640845206760755"/>
  </r>
  <r>
    <x v="8"/>
    <x v="5"/>
    <n v="4487602.4800000004"/>
    <n v="1185338.17"/>
    <n v="-4487602.4800000004"/>
    <n v="32650.799999999999"/>
    <n v="-49130.97"/>
    <n v="-62243.47"/>
    <n v="-629452.62"/>
    <n v="-169611.44"/>
    <n v="-11255.16"/>
    <n v="-25841.7"/>
    <n v="0"/>
    <n v="270453.61"/>
    <n v="0"/>
    <n v="270453.61"/>
    <n v="740827.06"/>
    <n v="910438.5"/>
    <n v="501878"/>
    <n v="1242705.06"/>
    <n v="0.76808333945746476"/>
  </r>
  <r>
    <x v="8"/>
    <x v="6"/>
    <n v="3992872.33"/>
    <n v="1224218.05"/>
    <n v="-3992872.33"/>
    <n v="-1224.1099999999999"/>
    <n v="-45501.760000000002"/>
    <n v="-51005.17"/>
    <n v="-616223.41"/>
    <n v="-170913.82"/>
    <n v="-5676.58"/>
    <n v="-26780.43"/>
    <n v="0"/>
    <n v="306892.77"/>
    <n v="0"/>
    <n v="306892.77"/>
    <n v="712730.34000000008"/>
    <n v="883644.16000000015"/>
    <n v="498034"/>
    <n v="1210764.3400000001"/>
    <n v="0.72180291738060887"/>
  </r>
  <r>
    <x v="8"/>
    <x v="7"/>
    <n v="3998576.65"/>
    <n v="1278993.72"/>
    <n v="-3998576.65"/>
    <n v="-4978.3499999999904"/>
    <n v="-52115.43"/>
    <n v="-51568.01"/>
    <n v="-593102.01"/>
    <n v="-182443.38"/>
    <n v="-2566.65"/>
    <n v="-28198"/>
    <n v="0"/>
    <n v="364021.89"/>
    <n v="0"/>
    <n v="364021.89"/>
    <n v="696785.45"/>
    <n v="879228.83"/>
    <n v="549556"/>
    <n v="1246341.45"/>
    <n v="0.68743795708394873"/>
  </r>
  <r>
    <x v="8"/>
    <x v="8"/>
    <n v="3940367.73"/>
    <n v="1251254.76"/>
    <n v="-3940367.73"/>
    <n v="62826.559999999998"/>
    <n v="-59538.5"/>
    <n v="-96415.22"/>
    <n v="-647897.30000000005"/>
    <n v="-196230.77"/>
    <n v="-6406.38"/>
    <n v="-32840"/>
    <n v="0"/>
    <n v="274753.15000000002"/>
    <n v="0"/>
    <n v="274753.15000000002"/>
    <n v="803851.02"/>
    <n v="1000081.79"/>
    <n v="655016"/>
    <n v="1458867.02"/>
    <n v="0.79926312528073817"/>
  </r>
  <r>
    <x v="9"/>
    <x v="0"/>
    <n v="30099901.870000001"/>
    <n v="3326198.65"/>
    <n v="-30229789.52"/>
    <n v="854988.35"/>
    <n v="-263089.52"/>
    <n v="-939206.5"/>
    <n v="-1412192.97"/>
    <n v="-364813.79"/>
    <n v="-106019.21"/>
    <n v="-172500"/>
    <n v="0"/>
    <n v="793477.36"/>
    <m/>
    <n v="793477.36"/>
    <n v="2614488.9900000002"/>
    <n v="2979302.7800000003"/>
    <m/>
    <m/>
    <n v="0.89570801190722638"/>
  </r>
  <r>
    <x v="9"/>
    <x v="1"/>
    <n v="30683131.920000002"/>
    <n v="3273398"/>
    <n v="-30683183.850000001"/>
    <n v="769728.14"/>
    <n v="-284288.67"/>
    <n v="-647045.43999999994"/>
    <n v="-1625228.08"/>
    <n v="-343271.24"/>
    <n v="-100166.31"/>
    <n v="-326000.15999999997"/>
    <n v="0"/>
    <n v="717074.31000000099"/>
    <n v="45077"/>
    <n v="762151.31000000099"/>
    <n v="2556562.19"/>
    <n v="2899833.4299999997"/>
    <m/>
    <m/>
    <n v="0.8858786588126466"/>
  </r>
  <r>
    <x v="9"/>
    <x v="2"/>
    <n v="30973150.02"/>
    <n v="3259416.45"/>
    <n v="-30973150.02"/>
    <n v="852013.04"/>
    <n v="-284583.84000000003"/>
    <n v="-626093.73"/>
    <n v="-1754760.18"/>
    <n v="-347371.68"/>
    <n v="-138225.06"/>
    <n v="-196374"/>
    <n v="-121600"/>
    <n v="642421"/>
    <n v="4008"/>
    <n v="646429"/>
    <n v="2665437.75"/>
    <n v="3012809.43"/>
    <m/>
    <m/>
    <n v="0.92434013149807848"/>
  </r>
  <r>
    <x v="9"/>
    <x v="3"/>
    <n v="29265330.02"/>
    <n v="3463642.66"/>
    <n v="-29265330.02"/>
    <n v="914648.21"/>
    <n v="-273237.55"/>
    <n v="-696284.37"/>
    <n v="-1700898.03"/>
    <n v="-366333.17"/>
    <n v="-157976.91"/>
    <n v="-184000"/>
    <n v="-133000"/>
    <n v="866560.84"/>
    <n v="40550"/>
    <n v="907110.84"/>
    <n v="2670419.9500000002"/>
    <n v="3036753.12"/>
    <m/>
    <m/>
    <n v="0.87675127549098841"/>
  </r>
  <r>
    <x v="9"/>
    <x v="4"/>
    <n v="31013552.48"/>
    <n v="3715383.57"/>
    <n v="-31178389.870000001"/>
    <n v="1014925.9"/>
    <n v="-311699.65999999997"/>
    <n v="-774109.01"/>
    <n v="-1804870.25"/>
    <n v="-379818.32"/>
    <n v="-205296.5"/>
    <n v="-181275"/>
    <n v="-143500"/>
    <n v="764903.33999999601"/>
    <n v="-10857"/>
    <n v="754046.33999999601"/>
    <n v="2890678.92"/>
    <n v="3270497.2399999998"/>
    <n v="2428307"/>
    <n v="5318985.92"/>
    <n v="0.88025830398986227"/>
  </r>
  <r>
    <x v="9"/>
    <x v="5"/>
    <n v="35103998.039999999"/>
    <n v="3561243.93"/>
    <n v="-35246686.359999999"/>
    <n v="1135411.1299999999"/>
    <n v="-284999.02"/>
    <n v="-578700"/>
    <n v="-1603318.07"/>
    <n v="-303872.74"/>
    <n v="-155607.39000000001"/>
    <n v="-212666"/>
    <n v="-266318"/>
    <n v="1148485.52"/>
    <n v="-27585"/>
    <n v="1120900.52"/>
    <n v="2467017.09"/>
    <n v="2770889.83"/>
    <n v="2377429"/>
    <n v="4844446.09"/>
    <n v="0.77806796851458582"/>
  </r>
  <r>
    <x v="9"/>
    <x v="6"/>
    <n v="28457647.859999999"/>
    <n v="3731584.57"/>
    <n v="-28539011.899999999"/>
    <n v="760685.13"/>
    <n v="-334197.78000000003"/>
    <n v="-648664.80000000005"/>
    <n v="-2059370.8"/>
    <n v="-313326.01"/>
    <n v="-75447.63"/>
    <n v="0"/>
    <n v="0"/>
    <n v="979898.64000000095"/>
    <n v="0"/>
    <n v="979898.64000000095"/>
    <n v="3042233.38"/>
    <n v="3355559.3899999997"/>
    <n v="2399856"/>
    <n v="5442089.3799999999"/>
    <n v="0.89923176791354342"/>
  </r>
  <r>
    <x v="9"/>
    <x v="7"/>
    <n v="26803746.300000001"/>
    <n v="3704271.45"/>
    <n v="-26803956.620000001"/>
    <n v="1049678.8600000001"/>
    <n v="-451403.27"/>
    <n v="-893213.52"/>
    <n v="-3067385.7"/>
    <n v="-308377"/>
    <n v="-229320.75"/>
    <n v="302495"/>
    <n v="0"/>
    <n v="106534.749999999"/>
    <n v="0"/>
    <n v="106534.749999999"/>
    <n v="4412002.49"/>
    <n v="4720379.49"/>
    <n v="2741465"/>
    <n v="7153467.4900000002"/>
    <n v="1.274307121849831"/>
  </r>
  <r>
    <x v="9"/>
    <x v="8"/>
    <n v="24394921.75"/>
    <n v="3829445.45"/>
    <n v="-25046047.34"/>
    <n v="1031443.546"/>
    <n v="-375872.62119999999"/>
    <n v="-993176.49479999999"/>
    <n v="-3076447.23"/>
    <n v="-382831.2"/>
    <n v="-582855.41"/>
    <n v="96053"/>
    <n v="0"/>
    <n v="-1105366.55"/>
    <n v="1168"/>
    <n v="-1104198.55"/>
    <n v="4445496.3459999999"/>
    <n v="4828327.5460000001"/>
    <n v="3360301"/>
    <n v="7805797.3459999999"/>
    <n v="1.2608424924815158"/>
  </r>
  <r>
    <x v="10"/>
    <x v="0"/>
    <n v="387569572.50999999"/>
    <n v="72102072.609999999"/>
    <n v="-387569573.69"/>
    <n v="3768910.94"/>
    <n v="-8948088.5500000007"/>
    <n v="-5516964.0800000001"/>
    <n v="-23363520.43"/>
    <n v="-14749732.699999999"/>
    <n v="-7309161.8899999997"/>
    <n v="-2366639"/>
    <n v="-131518"/>
    <n v="13485357.720000001"/>
    <m/>
    <n v="13485357.720000001"/>
    <n v="37828573.060000002"/>
    <n v="52578305.760000005"/>
    <m/>
    <m/>
    <n v="0.72922044896539906"/>
  </r>
  <r>
    <x v="10"/>
    <x v="1"/>
    <n v="438314667.85000002"/>
    <n v="74313859.969999999"/>
    <n v="-438314666.85000002"/>
    <n v="3313030.25"/>
    <n v="-9339533.3900000006"/>
    <n v="-5645992.8499999996"/>
    <n v="-24321353.010000002"/>
    <n v="-14092152.15"/>
    <n v="-7243545.1799999997"/>
    <n v="-2139850.2400000002"/>
    <n v="73450"/>
    <n v="14917914.4"/>
    <n v="-76548"/>
    <n v="14841366.4"/>
    <n v="39306879.25"/>
    <n v="53399031.399999999"/>
    <m/>
    <m/>
    <n v="0.71856086363373972"/>
  </r>
  <r>
    <x v="10"/>
    <x v="2"/>
    <n v="378948352.29000002"/>
    <n v="75624370.540000007"/>
    <n v="-378948353.29000002"/>
    <n v="5300741.82"/>
    <n v="-9339947.9199999999"/>
    <n v="-5685392.4199999999"/>
    <n v="-25035981.359999999"/>
    <n v="-15662750.83"/>
    <n v="-7432108.5099999998"/>
    <n v="-1244891.8899999999"/>
    <n v="-677472"/>
    <n v="15846566.43"/>
    <n v="24555"/>
    <n v="15871121.43"/>
    <n v="40061321.700000003"/>
    <n v="55724072.530000001"/>
    <m/>
    <m/>
    <n v="0.73685337321949496"/>
  </r>
  <r>
    <x v="10"/>
    <x v="3"/>
    <n v="380674137.12"/>
    <n v="78707449.909999996"/>
    <n v="-380674135"/>
    <n v="2721261.21"/>
    <n v="-10138803.890000001"/>
    <n v="-5830874.7199999997"/>
    <n v="-22659594.359999999"/>
    <n v="-17324847.550000001"/>
    <n v="-7600014.71"/>
    <n v="-1915318.87"/>
    <n v="-343099"/>
    <n v="15616160.140000001"/>
    <n v="262817"/>
    <n v="15878977.140000001"/>
    <n v="38629272.969999999"/>
    <n v="55954120.519999996"/>
    <m/>
    <m/>
    <n v="0.71091263386098946"/>
  </r>
  <r>
    <x v="10"/>
    <x v="4"/>
    <n v="294933975.13"/>
    <n v="57707363.469999999"/>
    <n v="-294933976.69"/>
    <n v="472849.93999999901"/>
    <n v="-8185869.3899999997"/>
    <n v="-3924652.42"/>
    <n v="-19271857.109999999"/>
    <n v="-13523258.890000001"/>
    <n v="-5324287.0199999996"/>
    <n v="50604.26"/>
    <n v="-438597"/>
    <n v="7562294.2800000198"/>
    <n v="0"/>
    <n v="7562294.2800000198"/>
    <n v="31382378.919999998"/>
    <n v="44905637.810000002"/>
    <n v="68419347"/>
    <n v="99801725.920000002"/>
    <n v="0.77816131442818115"/>
  </r>
  <r>
    <x v="10"/>
    <x v="5"/>
    <n v="472647990.88999999"/>
    <n v="78644534.989999995"/>
    <n v="-472647888.29000002"/>
    <n v="2842171.95"/>
    <n v="-10032683.810000001"/>
    <n v="-4229032.21"/>
    <n v="-29386470.66"/>
    <n v="-19221867.629999999"/>
    <n v="-6561917.1299999999"/>
    <n v="-353032.45"/>
    <n v="956940"/>
    <n v="12658745.65"/>
    <n v="0"/>
    <n v="12658745.65"/>
    <n v="43648186.68"/>
    <n v="62870054.310000002"/>
    <n v="66700666"/>
    <n v="110348852.68000001"/>
    <n v="0.79942051050329455"/>
  </r>
  <r>
    <x v="10"/>
    <x v="6"/>
    <n v="414874804.18000001"/>
    <n v="81303913"/>
    <n v="-414874334.88999999"/>
    <n v="9040462.8300000001"/>
    <n v="-10458487.26"/>
    <n v="-4744305.6500000004"/>
    <n v="-29123354.59"/>
    <n v="-20671199.239999998"/>
    <n v="-6226092.5700000003"/>
    <n v="-372733.68"/>
    <n v="-282403"/>
    <n v="18466269.129999999"/>
    <n v="-1237622.8899999999"/>
    <n v="17228646.239999998"/>
    <n v="44326147.5"/>
    <n v="64997346.739999995"/>
    <n v="69350786"/>
    <n v="113676933.5"/>
    <n v="0.79943688245361566"/>
  </r>
  <r>
    <x v="10"/>
    <x v="7"/>
    <n v="418355603.93000001"/>
    <n v="82448460.719999999"/>
    <n v="-418355603.93000001"/>
    <n v="14632625.34"/>
    <n v="-11944057.6"/>
    <n v="-4068368.51"/>
    <n v="-30391077.399999999"/>
    <n v="-22075380.27"/>
    <n v="-9235885.9299999997"/>
    <n v="-500936.39"/>
    <n v="-768322"/>
    <n v="18097057.960000001"/>
    <n v="0"/>
    <n v="18097057.960000001"/>
    <n v="46403503.509999998"/>
    <n v="68478883.780000001"/>
    <n v="77772518"/>
    <n v="124176021.50999999"/>
    <n v="0.83056594607094569"/>
  </r>
  <r>
    <x v="10"/>
    <x v="8"/>
    <n v="406873361.56"/>
    <n v="89258705.909999996"/>
    <n v="-406873361.06"/>
    <n v="-1614887.13"/>
    <n v="-11648959.65"/>
    <n v="-4203636.55"/>
    <n v="-32251403.390000001"/>
    <n v="-23539055.789999999"/>
    <n v="-16822365.59"/>
    <n v="-446498.53"/>
    <n v="4601662"/>
    <n v="3333561.7800000301"/>
    <n v="0"/>
    <n v="3333561.7800000301"/>
    <n v="48103999.590000004"/>
    <n v="71643055.379999995"/>
    <n v="93608204"/>
    <n v="141712203.59"/>
    <n v="0.80264501540318156"/>
  </r>
  <r>
    <x v="11"/>
    <x v="0"/>
    <n v="371599730.47000003"/>
    <n v="71588767.450000003"/>
    <n v="-371599731.47000003"/>
    <n v="-4305024.0999999996"/>
    <n v="-10421619.560000001"/>
    <n v="-6729024.3300000001"/>
    <n v="-12631168.9"/>
    <n v="-10860083.66"/>
    <n v="-9077103.6199999992"/>
    <n v="-1738305"/>
    <n v="570928"/>
    <n v="16397365.279999999"/>
    <m/>
    <n v="16397365.279999999"/>
    <n v="29781812.789999999"/>
    <n v="40641896.450000003"/>
    <m/>
    <m/>
    <n v="0.56771331449987128"/>
  </r>
  <r>
    <x v="11"/>
    <x v="1"/>
    <n v="415018750.19"/>
    <n v="74224937.400000006"/>
    <n v="-415018750.19"/>
    <n v="5435328.0899999999"/>
    <n v="-10318652.710000001"/>
    <n v="-6542300.1299999999"/>
    <n v="-13936623.92"/>
    <n v="-17465053.149999999"/>
    <n v="-9083348.7599999998"/>
    <n v="-2589307.25"/>
    <n v="-253031"/>
    <n v="19471948.57"/>
    <n v="93538"/>
    <n v="19565486.57"/>
    <n v="30797576.759999998"/>
    <n v="48262629.909999996"/>
    <m/>
    <m/>
    <n v="0.65022122753585498"/>
  </r>
  <r>
    <x v="11"/>
    <x v="2"/>
    <n v="370698093.36000001"/>
    <n v="74330669.340000004"/>
    <n v="-370698093.36000001"/>
    <n v="7261303.6799999997"/>
    <n v="-11093672.779999999"/>
    <n v="-7089256.6100000003"/>
    <n v="-14204048.58"/>
    <n v="-17807240.960000001"/>
    <n v="-8977995.0500000007"/>
    <n v="-2296951.75"/>
    <n v="-664472"/>
    <n v="19458335.289999999"/>
    <n v="-33129.39"/>
    <n v="19425205.899999999"/>
    <n v="32386977.969999999"/>
    <n v="50194218.93"/>
    <m/>
    <m/>
    <n v="0.67528275173204566"/>
  </r>
  <r>
    <x v="11"/>
    <x v="3"/>
    <n v="361714140.29000002"/>
    <n v="77044295.030000001"/>
    <n v="-361714140.29000002"/>
    <n v="7603287.9900000002"/>
    <n v="-11835868.949999999"/>
    <n v="-7959827.79"/>
    <n v="-15059512.390000001"/>
    <n v="-18763281.989999998"/>
    <n v="-9306774.6300000008"/>
    <n v="-2391698"/>
    <n v="-73281.09"/>
    <n v="19257338.18"/>
    <n v="0"/>
    <n v="19257338.18"/>
    <n v="34855209.129999995"/>
    <n v="53618491.11999999"/>
    <m/>
    <m/>
    <n v="0.6959436918609182"/>
  </r>
  <r>
    <x v="11"/>
    <x v="4"/>
    <n v="376723325.51999998"/>
    <n v="77204596.890000001"/>
    <n v="-376723325.51999998"/>
    <n v="3625390.78"/>
    <n v="-11716297.289999999"/>
    <n v="-7761995.5199999996"/>
    <n v="-15237854.060000001"/>
    <n v="-19533528.32"/>
    <n v="-9276034.2100000009"/>
    <n v="-813427"/>
    <n v="623983.18999999994"/>
    <n v="17114834.460000001"/>
    <n v="86547.26"/>
    <n v="17201381.719999999"/>
    <n v="34716146.869999997"/>
    <n v="54249675.189999998"/>
    <n v="0"/>
    <m/>
    <n v="0.70267415899203711"/>
  </r>
  <r>
    <x v="11"/>
    <x v="5"/>
    <n v="428771037.38999999"/>
    <n v="77921728.719999999"/>
    <n v="-428771037.38999999"/>
    <n v="-13836.959999999001"/>
    <n v="-11290933.210000001"/>
    <n v="-7672278.3200000003"/>
    <n v="-17219011.5"/>
    <n v="-20619998.079999998"/>
    <n v="-8107391.0700000003"/>
    <n v="394217"/>
    <n v="237742"/>
    <n v="13630238.58"/>
    <n v="0"/>
    <n v="13630238.58"/>
    <n v="36182223.030000001"/>
    <n v="56802221.109999999"/>
    <n v="0"/>
    <m/>
    <n v="0.72896510438199114"/>
  </r>
  <r>
    <x v="11"/>
    <x v="6"/>
    <n v="367620103.20999998"/>
    <n v="83319415.400000006"/>
    <n v="-367620104.20999998"/>
    <n v="11160068.199999999"/>
    <n v="-11485989.859999999"/>
    <n v="-7505568.8099999996"/>
    <n v="-19766748.850000001"/>
    <n v="-21638197.68"/>
    <n v="-7348182.7400000002"/>
    <n v="-2736745.82"/>
    <n v="-194825.76"/>
    <n v="23803223.079999998"/>
    <n v="-330697"/>
    <n v="23472526.079999998"/>
    <n v="38758307.519999996"/>
    <n v="60396505.199999996"/>
    <n v="0"/>
    <m/>
    <n v="0.7248791282325775"/>
  </r>
  <r>
    <x v="11"/>
    <x v="7"/>
    <n v="374114748.39999998"/>
    <n v="85396590.299999997"/>
    <n v="-374376496.58999997"/>
    <n v="19535573.239999998"/>
    <n v="-11542628.9"/>
    <n v="-8228613.7300000004"/>
    <n v="-22404443.77"/>
    <n v="-22929606.579999998"/>
    <n v="-8206082.5499999998"/>
    <n v="-5760624.5700000003"/>
    <n v="440763.1"/>
    <n v="26039178.350000001"/>
    <n v="2211488.5699999998"/>
    <n v="28250666.920000002"/>
    <n v="42175686.400000006"/>
    <n v="65105292.980000004"/>
    <n v="75217696"/>
    <n v="117393382.40000001"/>
    <n v="0.76238749991403354"/>
  </r>
  <r>
    <x v="11"/>
    <x v="8"/>
    <n v="366129253.87"/>
    <n v="87601067.019999996"/>
    <n v="-366129253.87"/>
    <n v="6871767.9400000004"/>
    <n v="-10387915.529999999"/>
    <n v="-7118876.0499999998"/>
    <n v="-25565672.829999998"/>
    <n v="-23619103.789999999"/>
    <n v="-11295458.76"/>
    <n v="-874100.16"/>
    <n v="-151696"/>
    <n v="15460011.84"/>
    <n v="-284545"/>
    <n v="15175466.84"/>
    <n v="43072464.409999996"/>
    <n v="66691568.199999996"/>
    <n v="89392498"/>
    <n v="132464962.41"/>
    <n v="0.76130999848179703"/>
  </r>
  <r>
    <x v="12"/>
    <x v="0"/>
    <n v="142486836.81999999"/>
    <n v="25988123.719999999"/>
    <n v="-142486836.74000001"/>
    <n v="873632.65"/>
    <n v="-2031677.97"/>
    <n v="-2162855.37"/>
    <n v="-9216065.4900000002"/>
    <n v="-4938006.8"/>
    <n v="-3630362.22"/>
    <n v="-914557.37"/>
    <n v="0"/>
    <n v="3968231.22999998"/>
    <n v="0"/>
    <n v="3968231.22999998"/>
    <n v="13410598.83"/>
    <n v="18348605.629999999"/>
    <m/>
    <m/>
    <n v="0.70603810523955746"/>
  </r>
  <r>
    <x v="12"/>
    <x v="1"/>
    <n v="158210038.31"/>
    <n v="25490095.719999999"/>
    <n v="-158210038.33000001"/>
    <n v="2702550.63"/>
    <n v="-2099852.94"/>
    <n v="-2057895.99"/>
    <n v="-10812145.380000001"/>
    <n v="-5100630.66"/>
    <n v="-3401248.89"/>
    <n v="-746562.63"/>
    <n v="0"/>
    <n v="3974309.8399999901"/>
    <n v="-524826"/>
    <n v="3449483.8399999901"/>
    <n v="14969894.310000001"/>
    <n v="20070524.969999999"/>
    <m/>
    <m/>
    <n v="0.78738523348314837"/>
  </r>
  <r>
    <x v="12"/>
    <x v="2"/>
    <n v="145165805.78999999"/>
    <n v="25061574.73"/>
    <n v="-145165805.78999999"/>
    <n v="3066870.25"/>
    <n v="-1592107.32"/>
    <n v="-2038355.46"/>
    <n v="-10780380.220000001"/>
    <n v="-5275820.03"/>
    <n v="-2892176.94"/>
    <n v="-66572"/>
    <n v="0"/>
    <n v="5483033.0099999905"/>
    <n v="377984"/>
    <n v="5861017.0099999905"/>
    <n v="14410843"/>
    <n v="19686663.030000001"/>
    <m/>
    <m/>
    <n v="0.78553176494667942"/>
  </r>
  <r>
    <x v="12"/>
    <x v="3"/>
    <n v="139886968.91999999"/>
    <n v="25955997.989999998"/>
    <n v="-139886968.96000001"/>
    <n v="2350192.84"/>
    <n v="-1661516.53"/>
    <n v="-2378616.15"/>
    <n v="-10631141.050000001"/>
    <n v="-5644236.9900000002"/>
    <n v="-3006642.69"/>
    <n v="-810937.15"/>
    <n v="0"/>
    <n v="4173100.2299999902"/>
    <n v="-266791.73"/>
    <n v="3906308.4999999902"/>
    <n v="14671273.73"/>
    <n v="20315510.719999999"/>
    <m/>
    <m/>
    <n v="0.7826904104333382"/>
  </r>
  <r>
    <x v="12"/>
    <x v="4"/>
    <n v="145654061.03"/>
    <n v="26105670.699999999"/>
    <n v="-145654061.03"/>
    <n v="1944813.72"/>
    <n v="-1723929.57"/>
    <n v="-2616736.41"/>
    <n v="-9869885.4800000004"/>
    <n v="-5482882.9000000004"/>
    <n v="-3004965.59"/>
    <n v="261900.92"/>
    <n v="0"/>
    <n v="5613985.3899999904"/>
    <n v="-1144903"/>
    <n v="4469082.3899999904"/>
    <n v="14210551.460000001"/>
    <n v="19693434.359999999"/>
    <n v="20560306"/>
    <n v="34770857.460000001"/>
    <n v="0.75437381350251997"/>
  </r>
  <r>
    <x v="12"/>
    <x v="5"/>
    <n v="163899026.63999999"/>
    <n v="26365805.870000001"/>
    <n v="-164073793.69999999"/>
    <n v="2054869.17"/>
    <n v="-1820161.58"/>
    <n v="-2143023.96"/>
    <n v="-10291643.279999999"/>
    <n v="-5987482.5599999996"/>
    <n v="-2929075.15"/>
    <n v="40953.22"/>
    <n v="0"/>
    <n v="5115474.6700000102"/>
    <n v="-2912336"/>
    <n v="2203138.6700000102"/>
    <n v="14254828.82"/>
    <n v="20242311.379999999"/>
    <n v="20234041"/>
    <n v="34488869.82"/>
    <n v="0.76774863168633345"/>
  </r>
  <r>
    <x v="12"/>
    <x v="6"/>
    <n v="146232506.81999999"/>
    <n v="27701958.379999999"/>
    <n v="-146554517.81999999"/>
    <n v="2446298.69"/>
    <n v="-1861395.12"/>
    <n v="-2766559.82"/>
    <n v="-9755544.9100000001"/>
    <n v="-6552326.9699999997"/>
    <n v="-2944556.8"/>
    <n v="-319955.21000000002"/>
    <n v="0"/>
    <n v="5625907.2400000002"/>
    <n v="2696192"/>
    <n v="8322099.2400000002"/>
    <n v="14383499.85"/>
    <n v="20935826.82"/>
    <n v="20838264"/>
    <n v="35221763.850000001"/>
    <n v="0.75575259094732639"/>
  </r>
  <r>
    <x v="12"/>
    <x v="7"/>
    <n v="147651032.97999999"/>
    <n v="28927575.059999999"/>
    <n v="-147848943.97999999"/>
    <n v="2610737.79"/>
    <n v="-1964880.7"/>
    <n v="-3322408.89"/>
    <n v="-10823710.18"/>
    <n v="-6699977.6699999999"/>
    <n v="-3421369.87"/>
    <n v="200630.92"/>
    <n v="0"/>
    <n v="5308685.46"/>
    <n v="7152250"/>
    <n v="12460935.460000001"/>
    <n v="16110999.77"/>
    <n v="22810977.439999998"/>
    <n v="23816601"/>
    <n v="39927600.769999996"/>
    <n v="0.78855477490549108"/>
  </r>
  <r>
    <x v="12"/>
    <x v="8"/>
    <n v="144645120.94999999"/>
    <n v="30675145.199999999"/>
    <n v="-144645119.93000001"/>
    <n v="3403185.9"/>
    <n v="-2256184.85"/>
    <n v="-3310998.45"/>
    <n v="-11552420.74"/>
    <n v="-6901801.2699999996"/>
    <n v="-4103608.96"/>
    <n v="-181027.87"/>
    <n v="0"/>
    <n v="5772289.9799999697"/>
    <n v="-2459579"/>
    <n v="3312710.9799999702"/>
    <n v="17119604.039999999"/>
    <n v="24021405.309999999"/>
    <n v="28662967"/>
    <n v="45782571.039999999"/>
    <n v="0.78309019088196519"/>
  </r>
  <r>
    <x v="13"/>
    <x v="0"/>
    <n v="245977670.61000001"/>
    <n v="48369277.670000002"/>
    <n v="-245977670.61000001"/>
    <n v="2389417.8653936898"/>
    <n v="-2364660.3648628001"/>
    <n v="-1750044.01"/>
    <n v="-21686364.182431001"/>
    <n v="-10346407.946401"/>
    <n v="-2872101.7461986099"/>
    <n v="-2516430.7620740999"/>
    <n v="0"/>
    <n v="9222686.5234261993"/>
    <n v="691561"/>
    <n v="9914247.5234261993"/>
    <n v="25801068.557293802"/>
    <n v="36147476.503694803"/>
    <m/>
    <m/>
    <n v="0.74732305804340127"/>
  </r>
  <r>
    <x v="13"/>
    <x v="1"/>
    <n v="281993088.33999997"/>
    <n v="52101544.240000002"/>
    <n v="-281993088.33999997"/>
    <n v="2220618.7891742"/>
    <n v="-2445426.04"/>
    <n v="-2028985.21"/>
    <n v="-22142720.912928902"/>
    <n v="-10872023.255640499"/>
    <n v="-2892954.46"/>
    <n v="-5032702.1126665697"/>
    <n v="0"/>
    <n v="8907351.0379382409"/>
    <n v="-2120548"/>
    <n v="6786803.03793824"/>
    <n v="26617132.162928902"/>
    <n v="37489155.418569401"/>
    <m/>
    <m/>
    <n v="0.71954019723253793"/>
  </r>
  <r>
    <x v="13"/>
    <x v="2"/>
    <n v="250390290.74000001"/>
    <n v="50643157.890000001"/>
    <n v="-250390290.74000001"/>
    <n v="2011648.59"/>
    <n v="-7269858.8700000001"/>
    <n v="-2487236.04"/>
    <n v="-17846743.77"/>
    <n v="-11469872.939999999"/>
    <n v="-2600993.5299999998"/>
    <n v="-3740381.6"/>
    <n v="0"/>
    <n v="7239719.7299999902"/>
    <n v="-4231983"/>
    <n v="3007736.7299999902"/>
    <n v="27603838.68"/>
    <n v="39073711.619999997"/>
    <m/>
    <m/>
    <n v="0.77154966727924945"/>
  </r>
  <r>
    <x v="13"/>
    <x v="3"/>
    <n v="246504521.56999999"/>
    <n v="52771838.200000003"/>
    <n v="-246504521.56999999"/>
    <n v="1810032.07"/>
    <n v="-7099903.1699999999"/>
    <n v="-2586197.23"/>
    <n v="-17274837.75"/>
    <n v="-11878593.380000001"/>
    <n v="-2670076.79"/>
    <n v="-118203.32"/>
    <n v="0"/>
    <n v="12954058.630000001"/>
    <n v="5352858"/>
    <n v="18306916.629999999"/>
    <n v="26960938.149999999"/>
    <n v="38839531.530000001"/>
    <m/>
    <m/>
    <n v="0.73598974102061887"/>
  </r>
  <r>
    <x v="13"/>
    <x v="4"/>
    <n v="253423026.16999999"/>
    <n v="51391528.450000003"/>
    <n v="-253423026.16999999"/>
    <n v="2354925.9"/>
    <n v="-6896841.0800000001"/>
    <n v="-2708434.06"/>
    <n v="-16630567.279999999"/>
    <n v="-11552625.25"/>
    <n v="-3674992.32"/>
    <n v="-8134642"/>
    <n v="0"/>
    <n v="4148352.3600000101"/>
    <n v="3699034.5"/>
    <n v="7847386.8600000096"/>
    <n v="26235842.420000002"/>
    <n v="37788467.670000002"/>
    <n v="39064214"/>
    <n v="65300056.420000002"/>
    <n v="0.73530538611563712"/>
  </r>
  <r>
    <x v="13"/>
    <x v="5"/>
    <n v="274255911.08999997"/>
    <n v="43337701.009999998"/>
    <n v="-274255911.08999997"/>
    <n v="1422067.33"/>
    <n v="-7799586.2599999998"/>
    <n v="-3600670.15"/>
    <n v="-15555610.27"/>
    <n v="-6827836.7000000002"/>
    <n v="-3352780.94"/>
    <n v="-749487"/>
    <n v="0"/>
    <n v="6873797.0199999902"/>
    <n v="-4259104.5"/>
    <n v="2614692.5199999898"/>
    <n v="26955866.68"/>
    <n v="33783703.380000003"/>
    <n v="37056688"/>
    <n v="64012554.68"/>
    <n v="0.77954535179899254"/>
  </r>
  <r>
    <x v="13"/>
    <x v="6"/>
    <n v="229797000.80000001"/>
    <n v="48380613.210000001"/>
    <n v="-229797000.80000001"/>
    <n v="78697.150000004098"/>
    <n v="-7340397.0800000001"/>
    <n v="-3561897.3"/>
    <n v="-15389137.720000001"/>
    <n v="-6523172.6699999999"/>
    <n v="-3324575.7"/>
    <n v="-1670906"/>
    <n v="0"/>
    <n v="10649223.890000001"/>
    <n v="3369019.5"/>
    <n v="14018243.390000001"/>
    <n v="26291432.100000001"/>
    <n v="32814604.770000003"/>
    <n v="36535382"/>
    <n v="62826814.100000001"/>
    <n v="0.67825938103689454"/>
  </r>
  <r>
    <x v="13"/>
    <x v="7"/>
    <n v="230673322.13999999"/>
    <n v="50062650.530000001"/>
    <n v="-230673322.13999999"/>
    <n v="848437.53000000096"/>
    <n v="-7838400.2800000003"/>
    <n v="-3547330.78"/>
    <n v="-16049052.380000001"/>
    <n v="-6320264.3399999999"/>
    <n v="-3600015.98"/>
    <n v="-1340717"/>
    <n v="0"/>
    <n v="12215307.300000001"/>
    <n v="17330344.5"/>
    <n v="29545651.800000001"/>
    <n v="27434783.440000001"/>
    <n v="33755047.780000001"/>
    <n v="40071263"/>
    <n v="67506046.439999998"/>
    <n v="0.67425610555262783"/>
  </r>
  <r>
    <x v="13"/>
    <x v="8"/>
    <n v="221428511.50999999"/>
    <n v="51807298.600000001"/>
    <n v="-221428511.50999999"/>
    <n v="1699318.1"/>
    <n v="-8404905.25"/>
    <n v="-3830530.49"/>
    <n v="-17344444.640000001"/>
    <n v="-6867476.8799999999"/>
    <n v="-4154200.57"/>
    <n v="-1132743"/>
    <n v="0"/>
    <n v="11772315.869999999"/>
    <n v="-2683117.5"/>
    <n v="9089198.3700000197"/>
    <n v="29579880.380000003"/>
    <n v="36447357.260000005"/>
    <n v="47269397"/>
    <n v="76849277.379999995"/>
    <n v="0.7035178101334163"/>
  </r>
  <r>
    <x v="14"/>
    <x v="0"/>
    <n v="33644022.75"/>
    <n v="6542813.9500000002"/>
    <n v="-33644022.75"/>
    <n v="541798.09"/>
    <n v="-721685.67"/>
    <n v="-1667026.8"/>
    <n v="-2318805.2999999998"/>
    <n v="-742597.85"/>
    <n v="-468210.92"/>
    <n v="-178697"/>
    <n v="0"/>
    <n v="987588.50000000303"/>
    <m/>
    <n v="987588.50000000303"/>
    <n v="4707517.7699999996"/>
    <n v="5450115.6199999992"/>
    <m/>
    <m/>
    <n v="0.83299260251775908"/>
  </r>
  <r>
    <x v="14"/>
    <x v="1"/>
    <n v="36667054.920000002"/>
    <n v="6729906.79"/>
    <n v="-36667054.920000002"/>
    <n v="633061.48"/>
    <n v="-754395.57"/>
    <n v="-1727735.57"/>
    <n v="-2438380.12"/>
    <n v="-845095.5"/>
    <n v="-488789.76000000001"/>
    <n v="-150279.22"/>
    <n v="0"/>
    <n v="958292.52999999898"/>
    <n v="-93928"/>
    <n v="864364.52999999898"/>
    <n v="4920511.26"/>
    <n v="5765606.7599999998"/>
    <m/>
    <m/>
    <n v="0.85671420718146374"/>
  </r>
  <r>
    <x v="14"/>
    <x v="2"/>
    <n v="34704959.810000002"/>
    <n v="6792053.04"/>
    <n v="-34704959.810000002"/>
    <n v="619188.02"/>
    <n v="-886046.33"/>
    <n v="-1303847.6599999999"/>
    <n v="-2429832.0299999998"/>
    <n v="-944461.67"/>
    <n v="-588175.46"/>
    <n v="-138233"/>
    <n v="-118442"/>
    <n v="1002202.91"/>
    <n v="0"/>
    <n v="1002202.91"/>
    <n v="4619726.0199999996"/>
    <n v="5564187.6899999995"/>
    <m/>
    <m/>
    <n v="0.8192202942514123"/>
  </r>
  <r>
    <x v="14"/>
    <x v="3"/>
    <n v="34768991.380000003"/>
    <n v="7331049.0599999996"/>
    <n v="-34768991.380000003"/>
    <n v="774315.19"/>
    <n v="-885793.99"/>
    <n v="-1424249.23"/>
    <n v="-2550021.34"/>
    <n v="-1008075.43"/>
    <n v="-697989.21"/>
    <n v="-262486"/>
    <n v="-141235"/>
    <n v="1135514.05"/>
    <n v="0"/>
    <n v="1135514.05"/>
    <n v="4860064.5599999996"/>
    <n v="5868139.9899999993"/>
    <m/>
    <m/>
    <n v="0.80045024142833932"/>
  </r>
  <r>
    <x v="14"/>
    <x v="4"/>
    <n v="36125185.200000003"/>
    <n v="7233413.8899999997"/>
    <n v="-36125185.200000003"/>
    <n v="755323.33"/>
    <n v="-866848.74"/>
    <n v="-1391638.33"/>
    <n v="-4301082.18"/>
    <n v="-1211079.95"/>
    <n v="-915421.39"/>
    <n v="-1521"/>
    <n v="212811"/>
    <n v="-486043.36999999901"/>
    <n v="-37263"/>
    <n v="-523306.36999999901"/>
    <n v="6559569.25"/>
    <n v="7770649.2000000002"/>
    <n v="4953086"/>
    <n v="11512655.25"/>
    <n v="1.074271335522873"/>
  </r>
  <r>
    <x v="14"/>
    <x v="5"/>
    <n v="41645546.630000003"/>
    <n v="7437253.7199999997"/>
    <n v="-41645546.630000003"/>
    <n v="521614.22"/>
    <n v="-1149538.3"/>
    <n v="-1636327.05"/>
    <n v="-3388240.61"/>
    <n v="-1326862.95"/>
    <n v="-818942.76"/>
    <n v="3878"/>
    <n v="150616"/>
    <n v="-206549.730000001"/>
    <n v="0"/>
    <n v="-206549.730000001"/>
    <n v="6174105.96"/>
    <n v="7500968.9100000001"/>
    <n v="4915178"/>
    <n v="11089283.960000001"/>
    <n v="1.0085670319177977"/>
  </r>
  <r>
    <x v="14"/>
    <x v="6"/>
    <n v="37786162.840000004"/>
    <n v="7815110.54"/>
    <n v="-37786162.840000004"/>
    <n v="637040.19999999995"/>
    <n v="-1060427.52"/>
    <n v="-1391925.87"/>
    <n v="-3350439.41"/>
    <n v="-1411960.33"/>
    <n v="-762925.68"/>
    <n v="-4516.3999999999996"/>
    <n v="-230862"/>
    <n v="239093.52999999799"/>
    <n v="0"/>
    <n v="239093.52999999799"/>
    <n v="5802792.8000000007"/>
    <n v="7214753.1300000008"/>
    <n v="4985458"/>
    <n v="10788250.800000001"/>
    <n v="0.92317992088183576"/>
  </r>
  <r>
    <x v="14"/>
    <x v="7"/>
    <n v="37116628.93"/>
    <n v="8189664.5899999999"/>
    <n v="-37116628.93"/>
    <n v="1549692.79"/>
    <n v="-1170739.1000000001"/>
    <n v="-1343501.12"/>
    <n v="-3761332.31"/>
    <n v="-1506539"/>
    <n v="-842018.04"/>
    <n v="0"/>
    <n v="-272045.25"/>
    <n v="843182.55999999505"/>
    <n v="182162"/>
    <n v="1025344.56"/>
    <n v="6275572.5300000003"/>
    <n v="7782111.5300000003"/>
    <n v="5799345"/>
    <n v="12074917.530000001"/>
    <n v="0.95023568358371568"/>
  </r>
  <r>
    <x v="14"/>
    <x v="8"/>
    <n v="36101466.670000002"/>
    <n v="8343350.5999999996"/>
    <n v="-36101466.670000002"/>
    <n v="916697.07"/>
    <n v="-826567.09"/>
    <n v="-1334220.46"/>
    <n v="-3873496.52"/>
    <n v="-1592685.93"/>
    <n v="-973191.3"/>
    <n v="-37826"/>
    <n v="-151854.62"/>
    <n v="470205.75000000198"/>
    <n v="0"/>
    <n v="470205.75000000198"/>
    <n v="6034284.0700000003"/>
    <n v="7626970"/>
    <n v="6982251"/>
    <n v="13016535.07"/>
    <n v="0.91413754085798582"/>
  </r>
  <r>
    <x v="15"/>
    <x v="0"/>
    <n v="64069559.170000002"/>
    <n v="12075320.15"/>
    <n v="-64069559.140000001"/>
    <n v="214717.21"/>
    <n v="-268729.21999999997"/>
    <n v="-710428.95"/>
    <n v="-6640049.0199999996"/>
    <n v="-1782615.47"/>
    <n v="-1597765.98"/>
    <n v="-53500"/>
    <n v="-22060"/>
    <n v="1214888.75000001"/>
    <n v="0"/>
    <n v="1214888.75000001"/>
    <n v="7619207.1899999995"/>
    <n v="9401822.6600000001"/>
    <m/>
    <m/>
    <n v="0.77859821049961975"/>
  </r>
  <r>
    <x v="15"/>
    <x v="1"/>
    <n v="71305911.879999995"/>
    <n v="12365028.050000001"/>
    <n v="-71305909.859999999"/>
    <n v="587988.97"/>
    <n v="-227893.77"/>
    <n v="-584111.81000000006"/>
    <n v="-7136772.7999999998"/>
    <n v="-1992519.39"/>
    <n v="-1776108.79"/>
    <n v="-58526"/>
    <n v="-22970"/>
    <n v="1154116.47999999"/>
    <n v="71968.800000000003"/>
    <n v="1226085.27999999"/>
    <n v="7948778.3799999999"/>
    <n v="9941297.7699999996"/>
    <m/>
    <m/>
    <n v="0.80398505606301462"/>
  </r>
  <r>
    <x v="15"/>
    <x v="2"/>
    <n v="64478095.609999999"/>
    <n v="12585721.34"/>
    <n v="-64478095.93"/>
    <n v="491664.5"/>
    <n v="-527792.15"/>
    <n v="-1169523.3999999999"/>
    <n v="-5786780.4000000004"/>
    <n v="-2271188.06"/>
    <n v="-1846853.63"/>
    <n v="-309896"/>
    <n v="-25792"/>
    <n v="1139559.8799999999"/>
    <n v="74782"/>
    <n v="1214341.8799999999"/>
    <n v="7484095.9500000002"/>
    <n v="9755284.0099999998"/>
    <m/>
    <m/>
    <n v="0.77510726214759817"/>
  </r>
  <r>
    <x v="15"/>
    <x v="3"/>
    <n v="63639562.18"/>
    <n v="13072259.27"/>
    <n v="-63639563.270000003"/>
    <n v="1146493.01"/>
    <n v="-552255.66"/>
    <n v="-1395477.71"/>
    <n v="-6116520.6699999999"/>
    <n v="-2340930.5499999998"/>
    <n v="-1993916.88"/>
    <n v="-135491"/>
    <n v="-230000"/>
    <n v="1454158.72"/>
    <n v="29961"/>
    <n v="1484119.72"/>
    <n v="8064254.04"/>
    <n v="10405184.59"/>
    <m/>
    <m/>
    <n v="0.79597446585834131"/>
  </r>
  <r>
    <x v="15"/>
    <x v="4"/>
    <n v="66969399.420000002"/>
    <n v="13465605.539999999"/>
    <n v="-66969399.420000002"/>
    <n v="1617963.66"/>
    <n v="-553058.31999999995"/>
    <n v="-1722179.16"/>
    <n v="-5101056.68"/>
    <n v="-2500594.08"/>
    <n v="-2063208.68"/>
    <n v="-659778"/>
    <n v="0"/>
    <n v="2483694.28000001"/>
    <n v="-472157.65"/>
    <n v="2011536.6300000099"/>
    <n v="7376294.1600000001"/>
    <n v="9876888.2400000002"/>
    <n v="8903938"/>
    <n v="16280232.16"/>
    <n v="0.73349009152692002"/>
  </r>
  <r>
    <x v="15"/>
    <x v="5"/>
    <n v="69283603"/>
    <n v="13145316"/>
    <n v="-69283602"/>
    <n v="919629.79"/>
    <n v="-933026"/>
    <n v="-1691717"/>
    <n v="-4802296.79"/>
    <n v="-2732067"/>
    <n v="-2054092"/>
    <n v="-118000"/>
    <n v="0"/>
    <n v="1733748"/>
    <n v="74783"/>
    <n v="1808531"/>
    <n v="7427039.79"/>
    <n v="10159106.789999999"/>
    <n v="8737695"/>
    <n v="16164734.789999999"/>
    <n v="0.77283093004382697"/>
  </r>
  <r>
    <x v="15"/>
    <x v="6"/>
    <n v="64303898.82"/>
    <n v="13338511.76"/>
    <n v="-64303898.659999996"/>
    <n v="870907.84"/>
    <n v="-1049387.79"/>
    <n v="-1480314.31"/>
    <n v="-4972973.97"/>
    <n v="-2834313.99"/>
    <n v="-1971790.65"/>
    <n v="-75000"/>
    <n v="0"/>
    <n v="1825639.05"/>
    <n v="100288.28"/>
    <n v="1925927.33"/>
    <n v="7502676.0700000003"/>
    <n v="10336990.060000001"/>
    <n v="8868332"/>
    <n v="16371008.07"/>
    <n v="0.77497326883190454"/>
  </r>
  <r>
    <x v="15"/>
    <x v="7"/>
    <n v="62857526.539999999"/>
    <n v="13589966.960000001"/>
    <n v="-62857526.539999999"/>
    <n v="1597850.66"/>
    <n v="-1373126.38"/>
    <n v="-1517040.67"/>
    <n v="-4947571.6900000004"/>
    <n v="-2948266.13"/>
    <n v="-2120503.35"/>
    <n v="-229000"/>
    <n v="0"/>
    <n v="2052309.4"/>
    <n v="290283.90000000002"/>
    <n v="2342593.2999999998"/>
    <n v="7837738.7400000002"/>
    <n v="10786004.870000001"/>
    <n v="9821263"/>
    <n v="17659001.740000002"/>
    <n v="0.79367410544462424"/>
  </r>
  <r>
    <x v="15"/>
    <x v="8"/>
    <n v="60186956.539999999"/>
    <n v="14399043.529999999"/>
    <n v="-60186955.789999999"/>
    <n v="1374498.97"/>
    <n v="-1664044.6"/>
    <n v="-672340.88"/>
    <n v="-5947187.8600000003"/>
    <n v="-2857622.36"/>
    <n v="-2351956.56"/>
    <n v="-121000"/>
    <n v="0"/>
    <n v="2159390.98999999"/>
    <n v="-55867.88"/>
    <n v="2103523.1099999901"/>
    <n v="8283573.3399999999"/>
    <n v="11141195.699999999"/>
    <n v="11806645"/>
    <n v="20090218.34"/>
    <n v="0.77374553919415778"/>
  </r>
  <r>
    <x v="16"/>
    <x v="0"/>
    <n v="62262417.420000002"/>
    <n v="13762763.34"/>
    <n v="-62236118.530000001"/>
    <n v="665601.93000000005"/>
    <n v="-1174580.75"/>
    <n v="-1594293.42"/>
    <n v="-4033842.27"/>
    <n v="-2537950.37"/>
    <n v="-906167.9"/>
    <n v="-442000.2"/>
    <n v="-35000"/>
    <n v="3730829.25"/>
    <m/>
    <n v="3730829.25"/>
    <n v="6802716.4399999995"/>
    <n v="9340666.8099999987"/>
    <m/>
    <m/>
    <n v="0.67869123222168248"/>
  </r>
  <r>
    <x v="16"/>
    <x v="1"/>
    <n v="71601477.090000004"/>
    <n v="12103361.52"/>
    <n v="-71601477.090000004"/>
    <n v="-122642.56"/>
    <n v="-1050289.2850800001"/>
    <n v="-1439706.76832"/>
    <n v="-4414632.71"/>
    <n v="-1493987.62"/>
    <n v="-946282.35"/>
    <n v="-170307.95"/>
    <n v="0"/>
    <n v="2465512.2765999902"/>
    <n v="0"/>
    <n v="2465512.2765999902"/>
    <n v="6904628.7633999996"/>
    <n v="8398616.3834000006"/>
    <m/>
    <m/>
    <n v="0.6939077519515422"/>
  </r>
  <r>
    <x v="16"/>
    <x v="2"/>
    <n v="58324525.759999998"/>
    <n v="11963013.689999999"/>
    <n v="-58324524.759999998"/>
    <n v="384608.7"/>
    <n v="-1109771.29"/>
    <n v="-1188216.1399999999"/>
    <n v="-4648500.22"/>
    <n v="-2173960.19"/>
    <n v="-967541.57"/>
    <n v="-485284"/>
    <n v="0"/>
    <n v="1774349.98000001"/>
    <n v="283725"/>
    <n v="2058074.98000001"/>
    <n v="6946487.6499999994"/>
    <n v="9120447.8399999999"/>
    <m/>
    <m/>
    <n v="0.76238714393713947"/>
  </r>
  <r>
    <x v="16"/>
    <x v="3"/>
    <n v="57110874.159999996"/>
    <n v="12688737.9"/>
    <n v="-57110874.170000002"/>
    <n v="1151984.8999999999"/>
    <n v="-1157298.6100000001"/>
    <n v="-1342811.81"/>
    <n v="-5054009.1500000004"/>
    <n v="-2038972.33"/>
    <n v="-1145359.93"/>
    <n v="-390000"/>
    <n v="0"/>
    <n v="2712270.96"/>
    <n v="71507"/>
    <n v="2783777.96"/>
    <n v="7554119.5700000003"/>
    <n v="9593091.9000000004"/>
    <m/>
    <m/>
    <n v="0.75603200062947162"/>
  </r>
  <r>
    <x v="16"/>
    <x v="4"/>
    <n v="61763173.280000001"/>
    <n v="12395243.220000001"/>
    <n v="-61763173.289999999"/>
    <n v="-590565.32999999996"/>
    <n v="-1420487.34"/>
    <n v="-1216418.26"/>
    <n v="-4753557.41"/>
    <n v="-745904.32"/>
    <n v="-1167350.3"/>
    <n v="-246396"/>
    <n v="0"/>
    <n v="2254564.25"/>
    <n v="-29987"/>
    <n v="2224577.25"/>
    <n v="7390463.0099999998"/>
    <n v="8136367.3300000001"/>
    <n v="10269224"/>
    <n v="17659687.009999998"/>
    <n v="0.65641046210951237"/>
  </r>
  <r>
    <x v="16"/>
    <x v="5"/>
    <n v="72396185.599999994"/>
    <n v="12976257.970000001"/>
    <n v="-72396185.599999994"/>
    <n v="514533.68"/>
    <n v="-1530902.71"/>
    <n v="-1116273.1200000001"/>
    <n v="-5318570.92"/>
    <n v="-2225529.04"/>
    <n v="-1178786.9099999999"/>
    <n v="-66094.720000000001"/>
    <n v="0"/>
    <n v="2054634.23"/>
    <n v="0"/>
    <n v="2054634.23"/>
    <n v="7965746.75"/>
    <n v="10191275.789999999"/>
    <n v="9903134"/>
    <n v="17868880.75"/>
    <n v="0.78537863639589767"/>
  </r>
  <r>
    <x v="16"/>
    <x v="6"/>
    <n v="65532718.140000001"/>
    <n v="13144701.779999999"/>
    <n v="-65532718.140000001"/>
    <n v="1528044.92"/>
    <n v="-1650599.99"/>
    <n v="-1060418.3500000001"/>
    <n v="-4780972.3"/>
    <n v="-3052590.38"/>
    <n v="-1147926.8700000001"/>
    <n v="-460229.55"/>
    <n v="0"/>
    <n v="2520009.2599999998"/>
    <n v="111828"/>
    <n v="2631837.2599999998"/>
    <n v="7491990.6399999997"/>
    <n v="10544581.02"/>
    <n v="10001626"/>
    <n v="17493616.640000001"/>
    <n v="0.8021924876259916"/>
  </r>
  <r>
    <x v="16"/>
    <x v="7"/>
    <n v="63548088.630000003"/>
    <n v="13771633.699999999"/>
    <n v="-63548088.619999997"/>
    <n v="1047448.5"/>
    <n v="-1664498.33"/>
    <n v="-1345703.93"/>
    <n v="-5377329.7000000002"/>
    <n v="-3277310.81"/>
    <n v="-1236731"/>
    <n v="-21830.720000000001"/>
    <n v="63000"/>
    <n v="1958677.72"/>
    <n v="319066"/>
    <n v="2277743.7200000002"/>
    <n v="8387531.96"/>
    <n v="11664842.77"/>
    <n v="11184053"/>
    <n v="19571584.960000001"/>
    <n v="0.84701953479927372"/>
  </r>
  <r>
    <x v="16"/>
    <x v="8"/>
    <n v="61048746.909999996"/>
    <n v="14229488.859999999"/>
    <n v="-61048746.909999996"/>
    <n v="1177964.5"/>
    <n v="-1668722.92"/>
    <n v="-1337791.3700000001"/>
    <n v="-5860110.5999999996"/>
    <n v="-3607403.52"/>
    <n v="-1359217.61"/>
    <n v="23358.79"/>
    <n v="0"/>
    <n v="1597566.13"/>
    <n v="36379"/>
    <n v="1633945.13"/>
    <n v="8866624.8900000006"/>
    <n v="12474028.41"/>
    <n v="13749241"/>
    <n v="22615865.890000001"/>
    <n v="0.87663222008383512"/>
  </r>
  <r>
    <x v="17"/>
    <x v="0"/>
    <n v="71472888.040000007"/>
    <n v="12404295.449999999"/>
    <n v="-71472888.040000007"/>
    <n v="703860.61"/>
    <n v="-904644.56"/>
    <n v="-1290959.99"/>
    <n v="-3158872.83"/>
    <n v="-2428856.2599999998"/>
    <n v="-1971975.39"/>
    <n v="-94000"/>
    <n v="0"/>
    <n v="3258847.03"/>
    <n v="-18518"/>
    <n v="3240329.03"/>
    <n v="5354477.38"/>
    <n v="7783333.6399999997"/>
    <m/>
    <m/>
    <n v="0.62747083632226774"/>
  </r>
  <r>
    <x v="17"/>
    <x v="1"/>
    <n v="78718904.739999995"/>
    <n v="10799954.48"/>
    <n v="-78718904.760000005"/>
    <n v="841505.38"/>
    <n v="-904318.26"/>
    <n v="-1228752.21"/>
    <n v="-3609931.39"/>
    <n v="-2156996.08"/>
    <n v="-1739453.56"/>
    <n v="-266000.03999999998"/>
    <n v="0"/>
    <n v="1736008.29999999"/>
    <n v="-22973"/>
    <n v="1713035.29999999"/>
    <n v="5743001.8599999994"/>
    <n v="7899997.9399999995"/>
    <m/>
    <m/>
    <n v="0.73148437381191622"/>
  </r>
  <r>
    <x v="17"/>
    <x v="2"/>
    <n v="71071414.420000002"/>
    <n v="10890141.789999999"/>
    <n v="-71071414.870000005"/>
    <n v="977012.06"/>
    <n v="-915159.95"/>
    <n v="-1353625.26"/>
    <n v="-3430038.92"/>
    <n v="-2264308.64"/>
    <n v="-1498971.35"/>
    <n v="-230999.98"/>
    <n v="0"/>
    <n v="2174049.2999999998"/>
    <n v="-67822"/>
    <n v="2106227.2999999998"/>
    <n v="5698824.1299999999"/>
    <n v="7963132.7699999996"/>
    <m/>
    <m/>
    <n v="0.73122397518388971"/>
  </r>
  <r>
    <x v="17"/>
    <x v="3"/>
    <n v="68149862.290000007"/>
    <n v="11417315.24"/>
    <n v="-68149862.25"/>
    <n v="1659653.98"/>
    <n v="-1124677.1399999999"/>
    <n v="-1477327.82"/>
    <n v="-3785558.71"/>
    <n v="-2388517.6800000002"/>
    <n v="-1583274.86"/>
    <n v="-325400"/>
    <n v="0"/>
    <n v="2392213.0499999998"/>
    <n v="82358"/>
    <n v="2474571.0499999998"/>
    <n v="6387563.6699999999"/>
    <n v="8776081.3499999996"/>
    <m/>
    <m/>
    <n v="0.76866418816688464"/>
  </r>
  <r>
    <x v="17"/>
    <x v="4"/>
    <n v="70986401.680000007"/>
    <n v="11482983.42"/>
    <n v="-70986504.349999994"/>
    <n v="1211858.48"/>
    <n v="-964463.83"/>
    <n v="-1443147.46"/>
    <n v="-3706491.14"/>
    <n v="-2490305.19"/>
    <n v="-1959907.81"/>
    <n v="-188224.96"/>
    <n v="0"/>
    <n v="1942198.8400000201"/>
    <n v="-237959"/>
    <n v="1704239.8400000201"/>
    <n v="6114102.4299999997"/>
    <n v="8604407.6199999992"/>
    <n v="8034350"/>
    <n v="14148452.43"/>
    <n v="0.7493181262470201"/>
  </r>
  <r>
    <x v="17"/>
    <x v="5"/>
    <n v="72593455.140000001"/>
    <n v="11607062.98"/>
    <n v="-72593455.159999996"/>
    <n v="1070140.03"/>
    <n v="-1030977.21"/>
    <n v="-1538323.84"/>
    <n v="-3608671.08"/>
    <n v="-2399762.0299999998"/>
    <n v="-2474733.04"/>
    <n v="-234092.04"/>
    <n v="0"/>
    <n v="1390643.75000001"/>
    <n v="-79899"/>
    <n v="1310744.75000001"/>
    <n v="6177972.1299999999"/>
    <n v="8577734.1600000001"/>
    <n v="7611894"/>
    <n v="13789866.129999999"/>
    <n v="0.73900987483054048"/>
  </r>
  <r>
    <x v="17"/>
    <x v="6"/>
    <n v="60719426.68"/>
    <n v="11582698.310000001"/>
    <n v="-60698855.950000003"/>
    <n v="1236323.6499999999"/>
    <n v="-755036.33"/>
    <n v="-1689466.07"/>
    <n v="-3700360.11"/>
    <n v="-2281952.3199999998"/>
    <n v="-971713.69"/>
    <n v="-326430.24"/>
    <n v="0"/>
    <n v="3114633.9299999899"/>
    <n v="80606"/>
    <n v="3195239.9299999899"/>
    <n v="6144862.5099999998"/>
    <n v="8426814.8300000001"/>
    <n v="7585321"/>
    <n v="13730183.51"/>
    <n v="0.72753469048957731"/>
  </r>
  <r>
    <x v="17"/>
    <x v="7"/>
    <n v="58141145.299999997"/>
    <n v="12174084.810000001"/>
    <n v="-58141145.299999997"/>
    <n v="1204843.58"/>
    <n v="-996081.07"/>
    <n v="-1907461.81"/>
    <n v="-3978065.37"/>
    <n v="-2383162.0299999998"/>
    <n v="68471.860000000102"/>
    <n v="-104399.96"/>
    <n v="0"/>
    <n v="4078230.01"/>
    <n v="303258"/>
    <n v="4381488.01"/>
    <n v="6881608.25"/>
    <n v="9264770.2799999993"/>
    <n v="8356830"/>
    <n v="15238438.25"/>
    <n v="0.76102396398534689"/>
  </r>
  <r>
    <x v="17"/>
    <x v="8"/>
    <n v="62317681.369999997"/>
    <n v="13327558.49"/>
    <n v="-62317681.369999997"/>
    <n v="1409887.24"/>
    <n v="-1127214.5"/>
    <n v="-1817482.74"/>
    <n v="-4659756.5"/>
    <n v="-2504919.81"/>
    <n v="-2288573.0099999998"/>
    <n v="-373312"/>
    <n v="-120510"/>
    <n v="1845677.17"/>
    <n v="-55517"/>
    <n v="1790160.17"/>
    <n v="7604453.7400000002"/>
    <n v="10109373.550000001"/>
    <n v="9934514"/>
    <n v="17538967.740000002"/>
    <n v="0.75853154631325126"/>
  </r>
  <r>
    <x v="18"/>
    <x v="0"/>
    <n v="8851334.1099999994"/>
    <n v="1805084.64"/>
    <n v="-8851332.1199999992"/>
    <n v="233556.36"/>
    <n v="-427285.43"/>
    <n v="-297333.89"/>
    <n v="-898945.27"/>
    <n v="-217683"/>
    <n v="-3341.23"/>
    <n v="65621.899999999994"/>
    <n v="0"/>
    <n v="259676.070000001"/>
    <m/>
    <n v="259676.070000001"/>
    <n v="1623564.59"/>
    <n v="1841247.59"/>
    <m/>
    <m/>
    <n v="1.0200339359156034"/>
  </r>
  <r>
    <x v="18"/>
    <x v="1"/>
    <n v="9564816.1300000008"/>
    <n v="1821508.53"/>
    <n v="-9564814.9499999993"/>
    <n v="179180.41"/>
    <n v="-514921.84"/>
    <n v="-307190.98"/>
    <n v="-927706.28"/>
    <n v="-210482.65"/>
    <n v="-3002.3"/>
    <n v="0"/>
    <n v="0"/>
    <n v="37386.070000000698"/>
    <n v="0"/>
    <n v="37386.070000000698"/>
    <n v="1749819.1"/>
    <n v="1960301.75"/>
    <m/>
    <m/>
    <n v="1.0761968542634275"/>
  </r>
  <r>
    <x v="18"/>
    <x v="2"/>
    <n v="8701255.4800000004"/>
    <n v="1853169.1"/>
    <n v="-8701255.9499999993"/>
    <n v="186698.61"/>
    <n v="-417266.95"/>
    <n v="-324830.3"/>
    <n v="-963688.3"/>
    <n v="-318109.59999999998"/>
    <n v="-4751.16"/>
    <n v="0"/>
    <n v="0"/>
    <n v="11220.930000000701"/>
    <n v="0"/>
    <n v="11220.930000000701"/>
    <n v="1705785.55"/>
    <n v="2023895.15"/>
    <m/>
    <m/>
    <n v="1.0921265361050969"/>
  </r>
  <r>
    <x v="18"/>
    <x v="3"/>
    <n v="8045087.4500000002"/>
    <n v="1917123.12"/>
    <n v="-8045087.5199999996"/>
    <n v="237318.44"/>
    <n v="-408735.95"/>
    <n v="-295603.37"/>
    <n v="-1021175.52"/>
    <n v="-329409.95"/>
    <n v="-8811.23"/>
    <n v="-11155.78"/>
    <n v="0"/>
    <n v="79549.690000000803"/>
    <n v="0"/>
    <n v="79549.690000000803"/>
    <n v="1725514.84"/>
    <n v="2054924.79"/>
    <m/>
    <m/>
    <n v="1.0718794054291099"/>
  </r>
  <r>
    <x v="18"/>
    <x v="4"/>
    <n v="8654604.4299999997"/>
    <n v="1919322.84"/>
    <n v="-8654604.4100000001"/>
    <n v="281439.90999999997"/>
    <n v="-528615.56000000006"/>
    <n v="-236434.52"/>
    <n v="-1013042.43"/>
    <n v="-345810.58"/>
    <n v="-10061.93"/>
    <n v="0"/>
    <n v="0"/>
    <n v="66797.749999999403"/>
    <n v="0"/>
    <n v="66797.749999999403"/>
    <n v="1778092.5100000002"/>
    <n v="2123903.0900000003"/>
    <n v="931036"/>
    <n v="2709128.5100000002"/>
    <n v="1.1065898064340234"/>
  </r>
  <r>
    <x v="18"/>
    <x v="5"/>
    <n v="10211746.300000001"/>
    <n v="1892623.38"/>
    <n v="-10211746.310000001"/>
    <n v="339332.39"/>
    <n v="-511799.18"/>
    <n v="-201124.7"/>
    <n v="-984360.27"/>
    <n v="-379365.66"/>
    <n v="-5652.4"/>
    <n v="0"/>
    <n v="0"/>
    <n v="149653.549999999"/>
    <n v="0"/>
    <n v="149653.549999999"/>
    <n v="1697284.15"/>
    <n v="2076649.8099999998"/>
    <n v="899994"/>
    <n v="2597278.15"/>
    <n v="1.0972335182713424"/>
  </r>
  <r>
    <x v="18"/>
    <x v="6"/>
    <n v="8604025.25"/>
    <n v="1942946.26"/>
    <n v="-8604075.2300000004"/>
    <n v="267030.32"/>
    <n v="-405442.69"/>
    <n v="-225913.5"/>
    <n v="-1041477.4"/>
    <n v="-392597.99"/>
    <n v="-4162.5600000000004"/>
    <n v="0"/>
    <n v="0"/>
    <n v="140332.459999999"/>
    <n v="0"/>
    <n v="140332.459999999"/>
    <n v="1672833.5899999999"/>
    <n v="2065431.5799999998"/>
    <n v="895093"/>
    <n v="2567926.59"/>
    <n v="1.0630410230697784"/>
  </r>
  <r>
    <x v="18"/>
    <x v="7"/>
    <n v="8798623.7400000002"/>
    <n v="2000108.42"/>
    <n v="-8798624.6999999993"/>
    <n v="281245.71000000002"/>
    <n v="-466952.49"/>
    <n v="-258055.63"/>
    <n v="-1097963.72"/>
    <n v="-376128.89"/>
    <n v="-17615.5"/>
    <n v="0"/>
    <n v="0"/>
    <n v="64636.940000000803"/>
    <n v="0"/>
    <n v="64636.940000000803"/>
    <n v="1822971.8399999999"/>
    <n v="2199100.73"/>
    <n v="996971"/>
    <n v="2819942.84"/>
    <n v="1.0994907616058134"/>
  </r>
  <r>
    <x v="18"/>
    <x v="8"/>
    <n v="8414511.8499999996"/>
    <n v="2162716.91"/>
    <n v="-8414511.8399999999"/>
    <n v="430550.29"/>
    <n v="-489224.27"/>
    <n v="-351756.26"/>
    <n v="-1213624.51"/>
    <n v="-345498.97"/>
    <n v="-42081.39"/>
    <n v="0"/>
    <n v="0"/>
    <n v="151081.81"/>
    <n v="0"/>
    <n v="151081.81"/>
    <n v="2054605.04"/>
    <n v="2400104.0099999998"/>
    <n v="1185896"/>
    <n v="3240501.04"/>
    <n v="1.1097633716656885"/>
  </r>
  <r>
    <x v="19"/>
    <x v="0"/>
    <n v="290194455.05000001"/>
    <n v="49356371.270000003"/>
    <n v="-290194455.19999999"/>
    <n v="3174523.24"/>
    <n v="-4434973.46"/>
    <n v="-4318158.55"/>
    <n v="-17951314.600000001"/>
    <n v="-9046744.4700000007"/>
    <n v="-7167561.9299999997"/>
    <n v="-706224.6"/>
    <n v="-138102"/>
    <n v="8767814.7500000093"/>
    <m/>
    <n v="8767814.7500000093"/>
    <n v="26704446.609999999"/>
    <n v="35751191.079999998"/>
    <m/>
    <m/>
    <n v="0.72434804585665391"/>
  </r>
  <r>
    <x v="19"/>
    <x v="1"/>
    <n v="326379863.12"/>
    <n v="50021422.68"/>
    <n v="-326379864.02999997"/>
    <n v="3483619.72"/>
    <n v="-4628134.9800000004"/>
    <n v="-4478292.8499999996"/>
    <n v="-18676534.870000001"/>
    <n v="-9267957.25"/>
    <n v="-6155935.6500000004"/>
    <n v="-694270.4"/>
    <n v="-773586"/>
    <n v="8830329.49000003"/>
    <n v="-165258"/>
    <n v="8665071.49000003"/>
    <n v="27782962.700000003"/>
    <n v="37050919.950000003"/>
    <m/>
    <m/>
    <n v="0.7407010429716151"/>
  </r>
  <r>
    <x v="19"/>
    <x v="2"/>
    <n v="292212425.13"/>
    <n v="50941690.789999999"/>
    <n v="-292212424.81999999"/>
    <n v="2354809.59"/>
    <n v="-4682777.38"/>
    <n v="-4151935.5"/>
    <n v="-18950650.789999999"/>
    <n v="-9081086.8200000003"/>
    <n v="-5932295.1299999999"/>
    <n v="-1266763.96"/>
    <n v="-246093"/>
    <n v="8984898.1100000292"/>
    <n v="-93713"/>
    <n v="8891185.1100000292"/>
    <n v="27785363.669999998"/>
    <n v="36866450.489999995"/>
    <m/>
    <m/>
    <n v="0.72369899621072231"/>
  </r>
  <r>
    <x v="19"/>
    <x v="3"/>
    <n v="290091655.88999999"/>
    <n v="51637489.75"/>
    <n v="-290091656.88999999"/>
    <n v="2145305.0099999998"/>
    <n v="-4746228.57"/>
    <n v="-4660660.71"/>
    <n v="-19356062.379999999"/>
    <n v="-8861207.9800000004"/>
    <n v="-5893517.6200000001"/>
    <n v="-1451567.49"/>
    <n v="108724"/>
    <n v="8922273.0099999998"/>
    <n v="301227"/>
    <n v="9223500.0099999998"/>
    <n v="28762951.66"/>
    <n v="37624159.640000001"/>
    <m/>
    <m/>
    <n v="0.72862100427722676"/>
  </r>
  <r>
    <x v="19"/>
    <x v="4"/>
    <n v="299551417.06"/>
    <n v="51877880.43"/>
    <n v="-299551417.14999998"/>
    <n v="2826622.43"/>
    <n v="-5371042.54"/>
    <n v="-4394413.05"/>
    <n v="-20123481.010000002"/>
    <n v="-9537178.5299999993"/>
    <n v="-5970346.6299999999"/>
    <n v="191165.2"/>
    <n v="-516213.46"/>
    <n v="8982992.7500000298"/>
    <n v="-164263"/>
    <n v="8818729.7500000298"/>
    <n v="29888936.600000001"/>
    <n v="39426115.130000003"/>
    <n v="0"/>
    <m/>
    <n v="0.75997929759675809"/>
  </r>
  <r>
    <x v="19"/>
    <x v="5"/>
    <n v="327976377.76999998"/>
    <n v="53393837.880000003"/>
    <n v="-327976378.32999998"/>
    <n v="3236947.34"/>
    <n v="-5576950.6600000001"/>
    <n v="-4687228.53"/>
    <n v="-21162709.469999999"/>
    <n v="-9525822.4399999995"/>
    <n v="-6177083.21"/>
    <n v="-1740131.23"/>
    <n v="-82646.27"/>
    <n v="7678212.8499999996"/>
    <n v="-67522.240000000005"/>
    <n v="7610690.6100000003"/>
    <n v="31426888.66"/>
    <n v="40952711.100000001"/>
    <n v="0"/>
    <m/>
    <n v="0.76699320981644337"/>
  </r>
  <r>
    <x v="19"/>
    <x v="6"/>
    <n v="290028585.52999997"/>
    <n v="55623063.380000003"/>
    <n v="-290028585.48000002"/>
    <n v="3031221.63"/>
    <n v="-5590052.8399999999"/>
    <n v="-5489652.6699999999"/>
    <n v="-21408951.920000002"/>
    <n v="-9758237.5899999999"/>
    <n v="-6150095.6699999999"/>
    <n v="-728675.74"/>
    <n v="-437023.94"/>
    <n v="9091594.6899999492"/>
    <n v="81496.06"/>
    <n v="9173090.7499999497"/>
    <n v="32488657.43"/>
    <n v="42246895.019999996"/>
    <n v="0"/>
    <m/>
    <n v="0.75952118514908007"/>
  </r>
  <r>
    <x v="19"/>
    <x v="7"/>
    <n v="302216516.01999998"/>
    <n v="59328013.689999998"/>
    <n v="-302216516.01999998"/>
    <n v="7214560.1361999996"/>
    <n v="-5783829.0800000001"/>
    <n v="-5755272.54"/>
    <n v="-22101179.690000001"/>
    <n v="-10603302.449999999"/>
    <n v="-6033154.4500000002"/>
    <n v="-3242045.13"/>
    <n v="470941"/>
    <n v="13494731.486199999"/>
    <n v="3243286.6"/>
    <n v="16738018.086200001"/>
    <n v="33640281.310000002"/>
    <n v="44243583.760000005"/>
    <n v="43314188"/>
    <n v="76954469.310000002"/>
    <n v="0.74574523919140512"/>
  </r>
  <r>
    <x v="19"/>
    <x v="8"/>
    <n v="291001904.39999998"/>
    <n v="61985567.149999999"/>
    <n v="-291001904.83999997"/>
    <n v="4636621.3899999997"/>
    <n v="-5361455.46"/>
    <n v="-5611597.0800000001"/>
    <n v="-22719299.989999998"/>
    <n v="-10862838.619999999"/>
    <n v="-6426249.75"/>
    <n v="-1664240"/>
    <n v="-164528"/>
    <n v="13811979.199999999"/>
    <n v="-683952.3"/>
    <n v="13128026.9"/>
    <n v="33692352.530000001"/>
    <n v="44555191.149999999"/>
    <n v="52734670"/>
    <n v="86427022.530000001"/>
    <n v="0.71879944313778854"/>
  </r>
  <r>
    <x v="20"/>
    <x v="0"/>
    <n v="108090383.06999999"/>
    <n v="22353263.879999999"/>
    <n v="-108090383.06999999"/>
    <n v="1844055.07"/>
    <n v="-6009106.8899999997"/>
    <n v="-1996669.37"/>
    <n v="-6172481.2400000002"/>
    <n v="-3844521.23"/>
    <n v="-3850003.15"/>
    <n v="-898641"/>
    <n v="0"/>
    <n v="1425896.0699999901"/>
    <m/>
    <n v="1425896.0699999901"/>
    <n v="14178257.5"/>
    <n v="18022778.73"/>
    <m/>
    <m/>
    <n v="0.80627056642611428"/>
  </r>
  <r>
    <x v="20"/>
    <x v="1"/>
    <n v="115764113.22"/>
    <n v="22675093.82"/>
    <n v="-115764113.22"/>
    <n v="2895429.51"/>
    <n v="-5954274.0300000003"/>
    <n v="-2162162.96"/>
    <n v="-7308015.6600000001"/>
    <n v="-3685265.89"/>
    <n v="-3700326.14"/>
    <n v="-316763.2"/>
    <n v="1812789"/>
    <n v="4256504.4499999899"/>
    <n v="5027926"/>
    <n v="9284430.4499999899"/>
    <n v="15424452.65"/>
    <n v="19109718.539999999"/>
    <m/>
    <m/>
    <n v="0.84276249049716168"/>
  </r>
  <r>
    <x v="20"/>
    <x v="2"/>
    <n v="103515299.91"/>
    <n v="22715825.579999998"/>
    <n v="-103515299.91"/>
    <n v="1915432.34"/>
    <n v="-6784994.4500000002"/>
    <n v="-1813537.13"/>
    <n v="-6328965.1600000001"/>
    <n v="-3666462.65"/>
    <n v="-3621924.41"/>
    <n v="-17701.8"/>
    <n v="-515593"/>
    <n v="1882079.32"/>
    <n v="-1036797"/>
    <n v="845282.31999999902"/>
    <n v="14927496.74"/>
    <n v="18593959.390000001"/>
    <m/>
    <m/>
    <n v="0.81854649413979175"/>
  </r>
  <r>
    <x v="20"/>
    <x v="3"/>
    <n v="97487381.75"/>
    <n v="23299362.629999999"/>
    <n v="-97487381.75"/>
    <n v="2072157.62"/>
    <n v="-6075425.54"/>
    <n v="-1837522.63"/>
    <n v="-7431665.5999999996"/>
    <n v="-3843665.11"/>
    <n v="-3706804.08"/>
    <n v="-673639"/>
    <n v="409459"/>
    <n v="2212257.29"/>
    <n v="1135670"/>
    <n v="3347927.29"/>
    <n v="15344613.77"/>
    <n v="19188278.879999999"/>
    <m/>
    <m/>
    <n v="0.82355381066490574"/>
  </r>
  <r>
    <x v="20"/>
    <x v="4"/>
    <n v="104953575.73"/>
    <n v="23915302.539999999"/>
    <n v="-104953575.73"/>
    <n v="1970213.94"/>
    <n v="-6258137.1900000004"/>
    <n v="-1862902.16"/>
    <n v="-7660524.7800000003"/>
    <n v="-4075899.05"/>
    <n v="-3811034.31"/>
    <n v="670870"/>
    <n v="-802066"/>
    <n v="2085822.99000001"/>
    <n v="-1711849"/>
    <n v="373973.990000005"/>
    <n v="15781564.130000001"/>
    <n v="19857463.18"/>
    <n v="17850661"/>
    <n v="33632225.130000003"/>
    <n v="0.8303245650682034"/>
  </r>
  <r>
    <x v="20"/>
    <x v="5"/>
    <n v="118842249.39"/>
    <n v="23924673.129999999"/>
    <n v="-119004807.48999999"/>
    <n v="24522197.460000001"/>
    <n v="-6549683.4400000004"/>
    <n v="-1790749.09"/>
    <n v="-7411807.8899999997"/>
    <n v="-4721210.01"/>
    <n v="-3702417.55"/>
    <n v="-650497.04"/>
    <n v="-1362996.96"/>
    <n v="22094950.510000002"/>
    <n v="0"/>
    <n v="22094950.510000002"/>
    <n v="15752240.42"/>
    <n v="20473450.43"/>
    <n v="17354767"/>
    <n v="33107007.420000002"/>
    <n v="0.85574629666842184"/>
  </r>
  <r>
    <x v="20"/>
    <x v="6"/>
    <n v="100005270.06999999"/>
    <n v="24609674.07"/>
    <n v="-100513829.84"/>
    <n v="2053737.48"/>
    <n v="-6278013.75"/>
    <n v="-1691203.96"/>
    <n v="-7776095.6200000001"/>
    <n v="-4551067.34"/>
    <n v="-3681731.5"/>
    <n v="-23402.14"/>
    <n v="1019282"/>
    <n v="3172619.4699999802"/>
    <n v="0"/>
    <n v="3172619.4699999802"/>
    <n v="15745313.33"/>
    <n v="20296380.670000002"/>
    <n v="17624536"/>
    <n v="33369849.329999998"/>
    <n v="0.82473179499528426"/>
  </r>
  <r>
    <x v="20"/>
    <x v="7"/>
    <n v="103905102.06"/>
    <n v="25674849.559999999"/>
    <n v="-103905353.8"/>
    <n v="2182090.64"/>
    <n v="-6455287.3899999997"/>
    <n v="-1397548.08"/>
    <n v="-8199402.3499999996"/>
    <n v="-4235513.66"/>
    <n v="-3826299.46"/>
    <n v="-18228.25"/>
    <n v="-2259835"/>
    <n v="1464574.27000001"/>
    <n v="854209.77"/>
    <n v="2318784.0400000098"/>
    <n v="16052237.82"/>
    <n v="20287751.48"/>
    <n v="19287608"/>
    <n v="35339845.82"/>
    <n v="0.79017995539133357"/>
  </r>
  <r>
    <x v="20"/>
    <x v="8"/>
    <n v="101394952.23"/>
    <n v="26644656.030000001"/>
    <n v="-101394926.13"/>
    <n v="2420048.56"/>
    <n v="-6559610.7699999996"/>
    <n v="-1717295.44"/>
    <n v="-9145904.7300000004"/>
    <n v="-4733430.42"/>
    <n v="-4241720.54"/>
    <n v="-110416"/>
    <n v="698136"/>
    <n v="3254488.7900000098"/>
    <n v="-213794.6"/>
    <n v="3040694.1900000102"/>
    <n v="17422810.939999998"/>
    <n v="22156241.359999999"/>
    <n v="22642502"/>
    <n v="40065312.939999998"/>
    <n v="0.83154540764398066"/>
  </r>
  <r>
    <x v="21"/>
    <x v="0"/>
    <n v="20602604.77"/>
    <n v="4145157.15"/>
    <n v="-20602604.77"/>
    <n v="468276.47"/>
    <n v="-648822.29"/>
    <n v="-505940.42"/>
    <n v="-1803641.98"/>
    <n v="-794525.89"/>
    <n v="-486429.37"/>
    <n v="-48209"/>
    <n v="-128168"/>
    <n v="197696.669999998"/>
    <n v="0"/>
    <n v="197696.669999998"/>
    <n v="2958404.69"/>
    <n v="3752930.58"/>
    <m/>
    <m/>
    <n v="0.90537715319188805"/>
  </r>
  <r>
    <x v="21"/>
    <x v="1"/>
    <n v="22644068.170000002"/>
    <n v="4570506.7300000004"/>
    <n v="-22644068.170000002"/>
    <n v="825778.03"/>
    <n v="-786474.68"/>
    <n v="-661047.79"/>
    <n v="-2092876.83"/>
    <n v="-1081719.25"/>
    <n v="-488310.18"/>
    <n v="20000"/>
    <n v="122785"/>
    <n v="428641.03000000102"/>
    <n v="0"/>
    <n v="428641.03000000102"/>
    <n v="3540399.3000000003"/>
    <n v="4622118.5500000007"/>
    <m/>
    <m/>
    <n v="1.0112923627617108"/>
  </r>
  <r>
    <x v="21"/>
    <x v="2"/>
    <n v="23381552.780000001"/>
    <n v="5334264.49"/>
    <n v="-23381552.780000001"/>
    <n v="407156.85"/>
    <n v="-800623.79"/>
    <n v="-497769.66"/>
    <n v="-1798550.48"/>
    <n v="-1108915.71"/>
    <n v="-469908.3"/>
    <n v="0"/>
    <n v="-114523"/>
    <n v="951130.400000002"/>
    <n v="0"/>
    <n v="951130.400000002"/>
    <n v="3096943.9299999997"/>
    <n v="4205859.6399999997"/>
    <m/>
    <m/>
    <n v="0.78846102361152315"/>
  </r>
  <r>
    <x v="21"/>
    <x v="3"/>
    <n v="24578974.129999999"/>
    <n v="5473273.0599999996"/>
    <n v="-24578974.129999999"/>
    <n v="546931.26"/>
    <n v="-876796.87"/>
    <n v="-624703.25"/>
    <n v="-1936952.95"/>
    <n v="-1120219.98"/>
    <n v="-481927.25"/>
    <n v="-43811.98"/>
    <n v="-151616"/>
    <n v="784176.03999999794"/>
    <n v="0"/>
    <n v="784176.03999999794"/>
    <n v="3438453.0700000003"/>
    <n v="4558673.0500000007"/>
    <m/>
    <m/>
    <n v="0.83289706178116407"/>
  </r>
  <r>
    <x v="21"/>
    <x v="4"/>
    <n v="27218143.879999999"/>
    <n v="5517717.4199999999"/>
    <n v="-27218143.879999999"/>
    <n v="438322.16"/>
    <n v="-831139.42"/>
    <n v="-640714.31999999995"/>
    <n v="-1745095.86"/>
    <n v="-1153413.79"/>
    <n v="-478974.13"/>
    <n v="-1425"/>
    <n v="19207"/>
    <n v="1124484.06"/>
    <n v="0"/>
    <n v="1124484.06"/>
    <n v="3216949.6"/>
    <n v="4370363.3900000006"/>
    <n v="3758286"/>
    <n v="6975235.5999999996"/>
    <n v="0.79206002361751981"/>
  </r>
  <r>
    <x v="21"/>
    <x v="5"/>
    <n v="33885621.229999997"/>
    <n v="5814883.4400000004"/>
    <n v="-33885621.219999999"/>
    <n v="359010.71"/>
    <n v="-938713.69"/>
    <n v="-644984.47"/>
    <n v="-2004985.83"/>
    <n v="-1205929.29"/>
    <n v="-480093.59"/>
    <n v="0"/>
    <n v="-136493.88"/>
    <n v="762693.40999999503"/>
    <n v="0"/>
    <n v="762693.40999999503"/>
    <n v="3588683.99"/>
    <n v="4794613.28"/>
    <n v="3604656"/>
    <n v="7193339.9900000002"/>
    <n v="0.82454159734627452"/>
  </r>
  <r>
    <x v="21"/>
    <x v="6"/>
    <n v="30922145.329999998"/>
    <n v="6187901.25"/>
    <n v="-30922145.329999998"/>
    <n v="433837.89"/>
    <n v="-946466.93"/>
    <n v="-617235.22"/>
    <n v="-2066860.35"/>
    <n v="-1272575.43"/>
    <n v="-495351.72"/>
    <n v="0"/>
    <n v="-309655.39"/>
    <n v="913594.1"/>
    <n v="0"/>
    <n v="913594.1"/>
    <n v="3630562.5"/>
    <n v="4903137.93"/>
    <n v="3684545"/>
    <n v="7315107.5"/>
    <n v="0.79237494780641493"/>
  </r>
  <r>
    <x v="21"/>
    <x v="7"/>
    <n v="30149687.969999999"/>
    <n v="6295971.5300000003"/>
    <n v="-30149687.969999999"/>
    <n v="518824.42"/>
    <n v="-979661.99"/>
    <n v="-596916.71"/>
    <n v="-2407023.8199999998"/>
    <n v="-1321905.31"/>
    <n v="-448917.32"/>
    <n v="0"/>
    <n v="-217577.65"/>
    <n v="842793.15000000095"/>
    <n v="0"/>
    <n v="842793.15000000095"/>
    <n v="3983602.5199999996"/>
    <n v="5305507.83"/>
    <n v="4059140"/>
    <n v="8042742.5199999996"/>
    <n v="0.84268294491477791"/>
  </r>
  <r>
    <x v="21"/>
    <x v="8"/>
    <n v="29349258.579999998"/>
    <n v="6410431.5099999998"/>
    <n v="-29349258.579999998"/>
    <n v="601019.18999999994"/>
    <n v="-1123098.97"/>
    <n v="-491500.1"/>
    <n v="-2577212.37"/>
    <n v="-1397943.66"/>
    <n v="-641446.97"/>
    <n v="-1004.62"/>
    <n v="332800.09999999998"/>
    <n v="1112044.1100000001"/>
    <n v="0"/>
    <n v="1112044.1100000001"/>
    <n v="4191811.44"/>
    <n v="5589755.0999999996"/>
    <n v="4881498"/>
    <n v="9073309.4399999995"/>
    <n v="0.87197797703324964"/>
  </r>
  <r>
    <x v="22"/>
    <x v="0"/>
    <n v="61900479.899999999"/>
    <n v="9556817.5800000001"/>
    <n v="-61900482.640000001"/>
    <n v="1100798.57"/>
    <n v="-1442650.53"/>
    <n v="-299559.26"/>
    <n v="-4151696.81"/>
    <n v="-1780440.32"/>
    <n v="-909971.76"/>
    <n v="154599"/>
    <n v="839654.55"/>
    <n v="3067548.28"/>
    <n v="0"/>
    <n v="3067548.28"/>
    <n v="5893906.5999999996"/>
    <n v="7674346.9199999999"/>
    <m/>
    <m/>
    <n v="0.80302327168622167"/>
  </r>
  <r>
    <x v="22"/>
    <x v="1"/>
    <n v="68889508.079999998"/>
    <n v="9801127.8800000008"/>
    <n v="-68889508.079999998"/>
    <n v="961317.91"/>
    <n v="-1460236.96"/>
    <n v="-444658.55"/>
    <n v="-4224099.1900000004"/>
    <n v="-1795855.98"/>
    <n v="-1083976.6000000001"/>
    <n v="-23588.41"/>
    <n v="-379943"/>
    <n v="1350087.0999999901"/>
    <n v="0"/>
    <n v="1350087.0999999901"/>
    <n v="6128994.7000000002"/>
    <n v="7924850.6799999997"/>
    <m/>
    <m/>
    <n v="0.8085651750520777"/>
  </r>
  <r>
    <x v="22"/>
    <x v="2"/>
    <n v="59744885.75"/>
    <n v="10116159.119999999"/>
    <n v="-59744885.840000004"/>
    <n v="1161596.3"/>
    <n v="-1422770"/>
    <n v="-283003"/>
    <n v="-4388890.8499999996"/>
    <n v="-1950940.13"/>
    <n v="-1158748.6100000001"/>
    <n v="-33078"/>
    <n v="62795"/>
    <n v="2103119.7400000002"/>
    <n v="-82324"/>
    <n v="2020795.74"/>
    <n v="6094663.8499999996"/>
    <n v="8045603.9799999995"/>
    <m/>
    <m/>
    <n v="0.79532200754865157"/>
  </r>
  <r>
    <x v="22"/>
    <x v="3"/>
    <n v="55654492.039999999"/>
    <n v="10676660.93"/>
    <n v="-55654491.969999999"/>
    <n v="1003326.66"/>
    <n v="-1318244.52"/>
    <n v="-317433.37"/>
    <n v="-4522352.91"/>
    <n v="-2053293.63"/>
    <n v="-1499141.85"/>
    <n v="-65412"/>
    <n v="265670"/>
    <n v="2169779.38"/>
    <n v="0"/>
    <n v="2169779.38"/>
    <n v="6158030.8000000007"/>
    <n v="8211324.4300000006"/>
    <m/>
    <m/>
    <n v="0.76909105607421413"/>
  </r>
  <r>
    <x v="22"/>
    <x v="4"/>
    <n v="59595572.829999998"/>
    <n v="10896636.01"/>
    <n v="-59595572.829999998"/>
    <n v="1156983.99"/>
    <n v="-1264253.74"/>
    <n v="-305636.71000000002"/>
    <n v="-4845918.29"/>
    <n v="-2556788.44"/>
    <n v="-4052115.46"/>
    <n v="3147"/>
    <n v="606265"/>
    <n v="-361680.63999999501"/>
    <n v="0"/>
    <n v="-361680.63999999501"/>
    <n v="6415808.7400000002"/>
    <n v="8972597.1799999997"/>
    <n v="12189535"/>
    <n v="18605343.740000002"/>
    <n v="0.82342818203395229"/>
  </r>
  <r>
    <x v="22"/>
    <x v="5"/>
    <n v="70880295.939999998"/>
    <n v="11108525.98"/>
    <n v="-70880295.939999998"/>
    <n v="1229024"/>
    <n v="-1268603.77"/>
    <n v="-388314.01"/>
    <n v="-5065028.8"/>
    <n v="-2728770.03"/>
    <n v="-5049858.37"/>
    <n v="3000.32"/>
    <n v="605266"/>
    <n v="-1554758.68"/>
    <n v="-96697"/>
    <n v="-1651455.68"/>
    <n v="6721946.5800000001"/>
    <n v="9450716.6099999994"/>
    <n v="11687867"/>
    <n v="18409813.579999998"/>
    <n v="0.85076243481945735"/>
  </r>
  <r>
    <x v="22"/>
    <x v="6"/>
    <n v="62585799.509999998"/>
    <n v="16942826.949999999"/>
    <n v="-62585799.509999998"/>
    <n v="1533573.9868000001"/>
    <n v="-1496235.190004"/>
    <n v="-344951.95"/>
    <n v="-5212253"/>
    <n v="-4525975.8499999996"/>
    <n v="583735.78"/>
    <n v="0"/>
    <n v="-1138842.3700000001"/>
    <n v="6341878.3567960002"/>
    <n v="0"/>
    <n v="6341878.3567960002"/>
    <n v="7053440.1400039997"/>
    <n v="11579415.990003999"/>
    <n v="11684584"/>
    <n v="18738024.140004002"/>
    <n v="0.68344061024621394"/>
  </r>
  <r>
    <x v="22"/>
    <x v="7"/>
    <n v="61607303.030000001"/>
    <n v="15105468.98"/>
    <n v="-61607303.030000001"/>
    <n v="1875936.93"/>
    <n v="-1447830.6100099999"/>
    <n v="-553697.92000000004"/>
    <n v="-5509031.9000000004"/>
    <n v="-3695408.53"/>
    <n v="7750867.5499999998"/>
    <n v="-95000.04"/>
    <n v="-2334057"/>
    <n v="11097247.45999"/>
    <n v="0"/>
    <n v="11097247.45999"/>
    <n v="7510560.4300100002"/>
    <n v="11205968.96001"/>
    <n v="12783228"/>
    <n v="20293788.430009998"/>
    <n v="0.74184846394686377"/>
  </r>
  <r>
    <x v="22"/>
    <x v="8"/>
    <n v="59855287.140000001"/>
    <n v="16047384.539999999"/>
    <n v="-59855287.140000001"/>
    <n v="2500586.9300000002"/>
    <n v="-1746775.83"/>
    <n v="-636878.47"/>
    <n v="-5481483.4699999997"/>
    <n v="-4038810.21"/>
    <n v="-5386801.9400000004"/>
    <n v="-30944.19"/>
    <n v="866300"/>
    <n v="2092577.3600000101"/>
    <n v="0"/>
    <n v="2092577.3600000101"/>
    <n v="7865137.7699999996"/>
    <n v="11903947.98"/>
    <n v="15347476"/>
    <n v="23212613.77"/>
    <n v="0.74179988335968428"/>
  </r>
  <r>
    <x v="23"/>
    <x v="0"/>
    <n v="9879822.8800000008"/>
    <n v="1337221.46"/>
    <n v="-9879822.8800000008"/>
    <n v="124310.54"/>
    <n v="-175120.06"/>
    <n v="-422732.76"/>
    <n v="-618131.14"/>
    <n v="-344308.86"/>
    <n v="-84011.41"/>
    <n v="-4657"/>
    <n v="13800"/>
    <n v="-173629.230000001"/>
    <n v="-39813.21"/>
    <n v="-213442.44000000099"/>
    <n v="1215983.96"/>
    <n v="1560292.8199999998"/>
    <m/>
    <m/>
    <n v="1.1668170655891208"/>
  </r>
  <r>
    <x v="23"/>
    <x v="1"/>
    <n v="10719015.16"/>
    <n v="1112750.3500000001"/>
    <n v="-10719015.16"/>
    <n v="183105.15"/>
    <n v="-129460.59"/>
    <n v="-282006.46999999997"/>
    <n v="-636405.28"/>
    <n v="-94345.64"/>
    <n v="-80946.14"/>
    <n v="-3923"/>
    <n v="-8200"/>
    <n v="60568.379999999401"/>
    <n v="19637.27"/>
    <n v="80205.649999999398"/>
    <n v="1047872.34"/>
    <n v="1142217.98"/>
    <m/>
    <m/>
    <n v="1.0264817980061745"/>
  </r>
  <r>
    <x v="23"/>
    <x v="2"/>
    <n v="9639619.6699999999"/>
    <n v="1155060.29"/>
    <n v="-9639619.6699999999"/>
    <n v="167562.14000000001"/>
    <n v="-180411.94"/>
    <n v="-257745.32"/>
    <n v="-654439.55000000005"/>
    <n v="-100724.82"/>
    <n v="-77091.240000000005"/>
    <n v="-2661"/>
    <n v="0"/>
    <n v="49548.560000001002"/>
    <n v="22521.599999999999"/>
    <n v="72070.160000000993"/>
    <n v="1092596.81"/>
    <n v="1193321.6300000001"/>
    <m/>
    <m/>
    <n v="1.033124972203832"/>
  </r>
  <r>
    <x v="23"/>
    <x v="3"/>
    <n v="8702930.7100000009"/>
    <n v="1199384.7"/>
    <n v="-8702930.7100000009"/>
    <n v="289144.17"/>
    <n v="-165467.39000000001"/>
    <n v="-317482.40000000002"/>
    <n v="-638765.76"/>
    <n v="-124014.02"/>
    <n v="-96081.2"/>
    <n v="-22128"/>
    <n v="-8000"/>
    <n v="116590.099999999"/>
    <n v="-17655.77"/>
    <n v="98934.329999998998"/>
    <n v="1121715.55"/>
    <n v="1245729.57"/>
    <m/>
    <m/>
    <n v="1.0386405379358268"/>
  </r>
  <r>
    <x v="23"/>
    <x v="4"/>
    <n v="9042549.3900000006"/>
    <n v="1226450.29"/>
    <n v="-9042549.3900000006"/>
    <n v="299730.25"/>
    <n v="-169073.18"/>
    <n v="-305686.82"/>
    <n v="-626987.39"/>
    <n v="-114571.37"/>
    <n v="-88405.56"/>
    <n v="-28921"/>
    <n v="-6000"/>
    <n v="186535.21999999901"/>
    <n v="57802.13"/>
    <n v="244337.34999999899"/>
    <n v="1101747.3900000001"/>
    <n v="1216318.7600000002"/>
    <n v="368522"/>
    <n v="1470269.3900000001"/>
    <n v="0.99173914337775582"/>
  </r>
  <r>
    <x v="23"/>
    <x v="5"/>
    <n v="9141051.3100000005"/>
    <n v="1105894.99"/>
    <n v="-9141051.3100000005"/>
    <n v="253267.81"/>
    <n v="-162432.04999999999"/>
    <n v="-283606.23"/>
    <n v="-642238.80000000005"/>
    <n v="-118340.42"/>
    <n v="-59283.26"/>
    <n v="-13860"/>
    <n v="-5000"/>
    <n v="74402.040000000197"/>
    <n v="60842.97"/>
    <n v="135245.01"/>
    <n v="1088277.08"/>
    <n v="1206617.5"/>
    <n v="353090"/>
    <n v="1441367.08"/>
    <n v="1.0910778246676025"/>
  </r>
  <r>
    <x v="23"/>
    <x v="6"/>
    <n v="7655362.4400000004"/>
    <n v="1266815.26"/>
    <n v="-7655362.4400000004"/>
    <n v="301416.18"/>
    <n v="-136555.68"/>
    <n v="-338156.09"/>
    <n v="-681288.27"/>
    <n v="-134529.21"/>
    <n v="-29146.12"/>
    <n v="-38660.68"/>
    <n v="-6900"/>
    <n v="202995.390000001"/>
    <n v="-948.18"/>
    <n v="202047.21000000101"/>
    <n v="1156000.04"/>
    <n v="1290529.25"/>
    <n v="374730"/>
    <n v="1530730.04"/>
    <n v="1.0187193750728896"/>
  </r>
  <r>
    <x v="23"/>
    <x v="7"/>
    <n v="8351339.7199999997"/>
    <n v="1279555.17"/>
    <n v="-8351339.7199999997"/>
    <n v="227933.3"/>
    <n v="-148891.32999999999"/>
    <n v="-341867.41"/>
    <n v="-703155.19"/>
    <n v="-152906.93"/>
    <n v="-37309.370000000003"/>
    <n v="-20697"/>
    <n v="-11500"/>
    <n v="91161.240000000995"/>
    <n v="-81214.929999999993"/>
    <n v="9946.3100000009908"/>
    <n v="1193913.93"/>
    <n v="1346820.8599999999"/>
    <n v="426586"/>
    <n v="1620499.93"/>
    <n v="1.0525695894769429"/>
  </r>
  <r>
    <x v="23"/>
    <x v="8"/>
    <n v="7985269.2000000002"/>
    <n v="1305186.8600000001"/>
    <n v="-7985269.2000000002"/>
    <n v="368409.95"/>
    <n v="-207119.06"/>
    <n v="-348726.86"/>
    <n v="-715115.31"/>
    <n v="-159297.79"/>
    <n v="-83530.78"/>
    <n v="-68450"/>
    <n v="-41396"/>
    <n v="49961.010000000097"/>
    <n v="44032.76"/>
    <n v="93993.770000000106"/>
    <n v="1270961.23"/>
    <n v="1430259.02"/>
    <n v="505938"/>
    <n v="1776899.23"/>
    <n v="1.0958270143786155"/>
  </r>
  <r>
    <x v="24"/>
    <x v="0"/>
    <n v="2064576.23"/>
    <n v="527002.1"/>
    <n v="-2064480.72"/>
    <n v="31398.23"/>
    <n v="-30115.11"/>
    <n v="-17164.189999999999"/>
    <n v="-390012.92"/>
    <n v="-51899.040000000001"/>
    <n v="-5848.75"/>
    <n v="8656"/>
    <n v="-18561"/>
    <n v="53550.830000000104"/>
    <m/>
    <n v="53550.830000000104"/>
    <n v="437292.22"/>
    <n v="489191.25999999995"/>
    <m/>
    <m/>
    <n v="0.9282529614208368"/>
  </r>
  <r>
    <x v="24"/>
    <x v="1"/>
    <n v="2894613.74"/>
    <n v="496185.89"/>
    <n v="-2894613.74"/>
    <n v="54510.85"/>
    <n v="-28340.82"/>
    <n v="-14113.25"/>
    <n v="-393414.54"/>
    <n v="-52237"/>
    <n v="-2848.08"/>
    <n v="-2676"/>
    <n v="-4093"/>
    <n v="52974.050000000097"/>
    <n v="0"/>
    <n v="52974.050000000097"/>
    <n v="435868.61"/>
    <n v="488105.61"/>
    <m/>
    <m/>
    <n v="0.98371521608564882"/>
  </r>
  <r>
    <x v="24"/>
    <x v="2"/>
    <n v="2509801"/>
    <n v="509415.07"/>
    <n v="-2509801"/>
    <n v="42120.08"/>
    <n v="-35482.19"/>
    <n v="-43625.14"/>
    <n v="-424688.35"/>
    <n v="-47324.42"/>
    <n v="-1854.93"/>
    <n v="2676"/>
    <n v="-2461"/>
    <n v="-1224.8800000002"/>
    <n v="0"/>
    <n v="-1224.8800000002"/>
    <n v="503795.68"/>
    <n v="551120.1"/>
    <m/>
    <m/>
    <n v="1.0818684653361355"/>
  </r>
  <r>
    <x v="24"/>
    <x v="3"/>
    <n v="1431875.33"/>
    <n v="519394.49"/>
    <n v="-1431875.33"/>
    <n v="58900.32"/>
    <n v="-29159.79"/>
    <n v="-15778.57"/>
    <n v="-407828.22"/>
    <n v="-45711.72"/>
    <n v="-3524.87"/>
    <n v="-74194"/>
    <n v="67345"/>
    <n v="69442.64"/>
    <n v="0"/>
    <n v="69442.64"/>
    <n v="452766.57999999996"/>
    <n v="498478.29999999993"/>
    <m/>
    <m/>
    <n v="0.959729665210734"/>
  </r>
  <r>
    <x v="24"/>
    <x v="4"/>
    <n v="1913988.57"/>
    <n v="531386.44999999995"/>
    <n v="-1913988.57"/>
    <n v="66109.64"/>
    <n v="-13474.61"/>
    <n v="-28068.1"/>
    <n v="-466754.21"/>
    <n v="-51739.33"/>
    <n v="-16575.07"/>
    <n v="31830"/>
    <n v="-27845"/>
    <n v="24869.77"/>
    <n v="0"/>
    <n v="24869.77"/>
    <n v="508296.92000000004"/>
    <n v="560036.25"/>
    <n v="152566"/>
    <n v="660862.92000000004"/>
    <n v="1.0539151873368244"/>
  </r>
  <r>
    <x v="24"/>
    <x v="5"/>
    <n v="3140496.36"/>
    <n v="534835.64"/>
    <n v="-3140496.36"/>
    <n v="51276.32"/>
    <n v="-28125.360000000001"/>
    <n v="-31668.62"/>
    <n v="-443348.64"/>
    <n v="-42727.95"/>
    <n v="-4338.2700000000004"/>
    <n v="365"/>
    <n v="-6604"/>
    <n v="29664.120000000101"/>
    <n v="0"/>
    <n v="29664.120000000101"/>
    <n v="503142.62"/>
    <n v="545870.56999999995"/>
    <n v="148207"/>
    <n v="651349.62"/>
    <n v="1.020632375957593"/>
  </r>
  <r>
    <x v="24"/>
    <x v="6"/>
    <n v="2763659.29"/>
    <n v="551975.96"/>
    <n v="-2763659.29"/>
    <n v="46677.89"/>
    <n v="-16054.28"/>
    <n v="-26380.799999999999"/>
    <n v="-477059.48"/>
    <n v="-42230.97"/>
    <n v="-1770.42"/>
    <n v="-17015"/>
    <n v="13147"/>
    <n v="31289.8999999999"/>
    <n v="0"/>
    <n v="31289.8999999999"/>
    <n v="519494.56"/>
    <n v="561725.53"/>
    <n v="154376"/>
    <n v="673870.56"/>
    <n v="1.017663033730672"/>
  </r>
  <r>
    <x v="24"/>
    <x v="7"/>
    <n v="2431080.6"/>
    <n v="565310.18999999994"/>
    <n v="-2431080.6"/>
    <n v="43560.21"/>
    <n v="-22383.71"/>
    <n v="-49073.81"/>
    <n v="-505554.9"/>
    <n v="-51298.71"/>
    <n v="-3792.32"/>
    <n v="17015"/>
    <n v="-14180"/>
    <n v="-20398.050000000101"/>
    <n v="0"/>
    <n v="-20398.050000000101"/>
    <n v="577012.42000000004"/>
    <n v="628311.13"/>
    <n v="180250"/>
    <n v="757262.42"/>
    <n v="1.1114449042569001"/>
  </r>
  <r>
    <x v="24"/>
    <x v="8"/>
    <n v="2544459.36"/>
    <n v="588766.5"/>
    <n v="-2544459.36"/>
    <n v="49771.66"/>
    <n v="-17128.650000000001"/>
    <n v="-39307.67"/>
    <n v="-557141.73"/>
    <n v="-53641.48"/>
    <n v="-7453.14"/>
    <n v="0"/>
    <n v="-40430"/>
    <n v="-76564.509999999995"/>
    <n v="0"/>
    <n v="-76564.509999999995"/>
    <n v="613578.04999999993"/>
    <n v="667219.52999999991"/>
    <n v="212074"/>
    <n v="825652.04999999993"/>
    <n v="1.1332498197502743"/>
  </r>
  <r>
    <x v="25"/>
    <x v="0"/>
    <n v="16655213.640000001"/>
    <n v="1554361.24"/>
    <n v="-16655213.619999999"/>
    <n v="134566.54"/>
    <n v="-55990.12"/>
    <n v="-179949.42"/>
    <n v="-723526.22"/>
    <n v="-194917.56"/>
    <n v="-7110.41"/>
    <n v="-146070"/>
    <n v="35856"/>
    <n v="417220.07"/>
    <m/>
    <n v="417220.07"/>
    <n v="959465.76"/>
    <n v="1154383.32"/>
    <m/>
    <m/>
    <n v="0.74267376867940949"/>
  </r>
  <r>
    <x v="25"/>
    <x v="1"/>
    <n v="18936205.68"/>
    <n v="1583395.41"/>
    <n v="-18936205.68"/>
    <n v="213537.06"/>
    <n v="-68472.070000000007"/>
    <n v="-168398.65"/>
    <n v="-774789.45"/>
    <n v="-194087.18"/>
    <n v="4962.79"/>
    <n v="-216655"/>
    <n v="88378"/>
    <n v="467870.91"/>
    <n v="0"/>
    <n v="467870.91"/>
    <n v="1011660.1699999999"/>
    <n v="1205747.3499999999"/>
    <m/>
    <m/>
    <n v="0.76149478670018367"/>
  </r>
  <r>
    <x v="25"/>
    <x v="2"/>
    <n v="18324776.16"/>
    <n v="1582320.44"/>
    <n v="-18324776.16"/>
    <n v="140624.82"/>
    <n v="-126069.47"/>
    <n v="-195607.97"/>
    <n v="-846997.11"/>
    <n v="-232026.1"/>
    <n v="1206.0899999999999"/>
    <n v="-30931"/>
    <n v="-24440"/>
    <n v="268079.70000000199"/>
    <n v="0"/>
    <n v="268079.70000000199"/>
    <n v="1168674.55"/>
    <n v="1400700.6500000001"/>
    <m/>
    <m/>
    <n v="0.8852193364828177"/>
  </r>
  <r>
    <x v="25"/>
    <x v="3"/>
    <n v="17482153.449999999"/>
    <n v="1465507.23"/>
    <n v="-17482153.449999999"/>
    <n v="246083.23"/>
    <n v="-70877.16"/>
    <n v="-189516.41"/>
    <n v="-909750.32"/>
    <n v="-270962.15000000002"/>
    <n v="-173069.12"/>
    <n v="-246918"/>
    <n v="215927"/>
    <n v="66424.3000000006"/>
    <n v="0"/>
    <n v="66424.3000000006"/>
    <n v="1170143.8899999999"/>
    <n v="1441106.04"/>
    <m/>
    <m/>
    <n v="0.98334966249194145"/>
  </r>
  <r>
    <x v="25"/>
    <x v="4"/>
    <n v="16726312.800000001"/>
    <n v="1697616.97"/>
    <n v="-16726312.800000001"/>
    <n v="99364.76"/>
    <n v="-83464.14"/>
    <n v="-92790.64"/>
    <n v="-939275.25"/>
    <n v="-268253.12"/>
    <n v="-182109.33"/>
    <n v="229311"/>
    <n v="-219284"/>
    <n v="241116.24999999901"/>
    <n v="0"/>
    <n v="241116.24999999901"/>
    <n v="1115530.03"/>
    <n v="1383783.15"/>
    <n v="613884"/>
    <n v="1729414.03"/>
    <n v="0.81513272690717742"/>
  </r>
  <r>
    <x v="25"/>
    <x v="5"/>
    <n v="17700650.52"/>
    <n v="1729853.03"/>
    <n v="-17700650.52"/>
    <n v="144022.64000000001"/>
    <n v="-66726.080000000002"/>
    <n v="-213917.73"/>
    <n v="-872132.52"/>
    <n v="-268209.91999999998"/>
    <n v="-152631.44"/>
    <n v="-103402"/>
    <n v="71950"/>
    <n v="268805.98000000103"/>
    <n v="0"/>
    <n v="268805.98000000103"/>
    <n v="1152776.33"/>
    <n v="1420986.25"/>
    <n v="579723"/>
    <n v="1732499.33"/>
    <n v="0.82144912044926732"/>
  </r>
  <r>
    <x v="25"/>
    <x v="6"/>
    <n v="16340848.17"/>
    <n v="1726968.94"/>
    <n v="-16340848.17"/>
    <n v="100719.91"/>
    <n v="-119463.64"/>
    <n v="-224822.92"/>
    <n v="-938794"/>
    <n v="-272289.13"/>
    <n v="-142103.59"/>
    <n v="16785"/>
    <n v="-42339"/>
    <n v="104661.57"/>
    <n v="0"/>
    <n v="104661.57"/>
    <n v="1283080.56"/>
    <n v="1555369.69"/>
    <n v="576622"/>
    <n v="1859702.56"/>
    <n v="0.90063558989080605"/>
  </r>
  <r>
    <x v="25"/>
    <x v="7"/>
    <n v="15239242.68"/>
    <n v="1818549.4"/>
    <n v="-15239242.68"/>
    <n v="154182.21"/>
    <n v="-116891.27"/>
    <n v="-222596.34"/>
    <n v="-950049.05"/>
    <n v="-277095.36"/>
    <n v="-167884.99"/>
    <n v="67055"/>
    <n v="-118884"/>
    <n v="186385.599999998"/>
    <n v="0"/>
    <n v="186385.599999998"/>
    <n v="1289536.6600000001"/>
    <n v="1566632.02"/>
    <n v="636901"/>
    <n v="1926437.6600000001"/>
    <n v="0.86147344691323757"/>
  </r>
  <r>
    <x v="25"/>
    <x v="8"/>
    <n v="16083977.109999999"/>
    <n v="1889644.93"/>
    <n v="-16083977.109999999"/>
    <n v="221307.88"/>
    <n v="-122373.94"/>
    <n v="-243110.95"/>
    <n v="-1217224.24"/>
    <n v="-271899.61"/>
    <n v="-196811.94"/>
    <n v="0"/>
    <n v="-125164"/>
    <n v="-65631.870000000301"/>
    <n v="0"/>
    <n v="-65631.870000000301"/>
    <n v="1582709.13"/>
    <n v="1854608.7399999998"/>
    <n v="772099"/>
    <n v="2354808.13"/>
    <n v="0.98145885004967559"/>
  </r>
  <r>
    <x v="26"/>
    <x v="0"/>
    <n v="3209225062.7199998"/>
    <n v="1381853028.5699999"/>
    <n v="-3209225062.52"/>
    <n v="46640723.030000001"/>
    <n v="-96102295.710000098"/>
    <n v="-226135554.94"/>
    <n v="-270860602.30000001"/>
    <n v="-368744197.43000001"/>
    <n v="-151088306.30000001"/>
    <n v="-65475702.32"/>
    <n v="19796823.300000001"/>
    <n v="269883916.10000002"/>
    <m/>
    <n v="269883916.10000002"/>
    <n v="593098452.95000005"/>
    <n v="961842650.38000011"/>
    <m/>
    <m/>
    <n v="0.696052786000951"/>
  </r>
  <r>
    <x v="26"/>
    <x v="1"/>
    <n v="3472038669.79"/>
    <n v="1396930974.6700001"/>
    <n v="-3472038667.6799998"/>
    <n v="58839287.090000004"/>
    <n v="-96184048.959999993"/>
    <n v="-250941802.53"/>
    <n v="-235943811.96000001"/>
    <n v="-379621689.83999997"/>
    <n v="-158776542.09999999"/>
    <n v="-24051656.600000001"/>
    <n v="-34843465.579999998"/>
    <n v="275407246.30000001"/>
    <n v="529865"/>
    <n v="275937111.30000001"/>
    <n v="583069663.45000005"/>
    <n v="962691353.28999996"/>
    <m/>
    <m/>
    <n v="0.68914740294696275"/>
  </r>
  <r>
    <x v="26"/>
    <x v="2"/>
    <n v="2961334483.9000001"/>
    <n v="1398086128.1900001"/>
    <n v="-2961334335.4400001"/>
    <n v="58786320"/>
    <n v="-86178360.140000001"/>
    <n v="-231330385.88"/>
    <n v="-255377443.52000001"/>
    <n v="-392777670.39999998"/>
    <n v="-167557532.90000001"/>
    <n v="-100543038.90000001"/>
    <n v="43951795.939999998"/>
    <n v="267059960.84999999"/>
    <n v="894425.4"/>
    <n v="267954386.25"/>
    <n v="572886189.53999996"/>
    <n v="965663859.93999994"/>
    <m/>
    <m/>
    <n v="0.69070412792820879"/>
  </r>
  <r>
    <x v="26"/>
    <x v="3"/>
    <n v="2980368374.8899999"/>
    <n v="1440004571.1800001"/>
    <n v="-2980368376.02"/>
    <n v="48560913.469999999"/>
    <n v="-97097086.620000005"/>
    <n v="-236568295.55000001"/>
    <n v="-240673844.93000001"/>
    <n v="-402163286.27999997"/>
    <n v="-175912048.13"/>
    <n v="-66456141.560000002"/>
    <n v="15226338.560000001"/>
    <n v="284921119.00999999"/>
    <n v="232000"/>
    <n v="285153119.00999999"/>
    <n v="574339227.10000002"/>
    <n v="976502513.38"/>
    <m/>
    <m/>
    <n v="0.67812459274335002"/>
  </r>
  <r>
    <x v="26"/>
    <x v="4"/>
    <n v="3233529508.2199998"/>
    <n v="1616808591.6600001"/>
    <n v="-3233529507.9000001"/>
    <n v="22071147.010000002"/>
    <n v="-89237494"/>
    <n v="-272372807.80000001"/>
    <n v="-216118122.05000001"/>
    <n v="-413140306.19"/>
    <n v="-191317902.28999999"/>
    <n v="-27049085.210000001"/>
    <n v="-8507615.4900000002"/>
    <n v="421136405.95999998"/>
    <n v="3971"/>
    <n v="421140376.95999998"/>
    <n v="577728423.85000002"/>
    <n v="990868730.03999996"/>
    <n v="887715795"/>
    <n v="1465444218.8499999"/>
    <n v="0.61285469111879298"/>
  </r>
  <r>
    <x v="26"/>
    <x v="5"/>
    <n v="3942811474.9899998"/>
    <n v="1594243499.72"/>
    <n v="-3942811473.6900001"/>
    <n v="20437199.91"/>
    <n v="-90188983.950000003"/>
    <n v="-246457582.02000001"/>
    <n v="-246521258.96259999"/>
    <n v="-422283329.82999998"/>
    <n v="-190226717.06"/>
    <n v="-91959212.510000005"/>
    <n v="91296565.349999994"/>
    <n v="418340181.94739997"/>
    <n v="-28711"/>
    <n v="418311470.94739997"/>
    <n v="583167824.93260002"/>
    <n v="1005451154.7625999"/>
    <n v="897288023"/>
    <n v="1480455847.9326"/>
    <n v="0.63067602592652205"/>
  </r>
  <r>
    <x v="26"/>
    <x v="6"/>
    <n v="3476118995.52"/>
    <n v="1686373356.9200001"/>
    <n v="-3476118995.5300002"/>
    <n v="19380061.710000001"/>
    <n v="-107329323.55"/>
    <n v="-256098069.75999999"/>
    <n v="-227771096.91"/>
    <n v="-426482689.88999999"/>
    <n v="-184342153.38"/>
    <n v="-89492664.519999996"/>
    <n v="-1275146.69"/>
    <n v="412962273.92000002"/>
    <m/>
    <n v="412962273.92000002"/>
    <n v="591198490.22000003"/>
    <n v="1017681180.11"/>
    <n v="929006489"/>
    <n v="1520204979.22"/>
    <n v="0.6034732320301226"/>
  </r>
  <r>
    <x v="26"/>
    <x v="7"/>
    <n v="3643586298.0500002"/>
    <n v="1816627480.1600001"/>
    <n v="-3643586028.8499999"/>
    <n v="49176057.659999996"/>
    <n v="-160218022.83000001"/>
    <n v="-257744996.81999999"/>
    <n v="-244930315.83000001"/>
    <n v="-468876589.49000001"/>
    <n v="-200807337.03"/>
    <n v="-98000732.719999999"/>
    <n v="-26389701.82"/>
    <n v="408836110.48000002"/>
    <m/>
    <n v="408836110.48000002"/>
    <n v="662893335.48000002"/>
    <n v="1131769924.97"/>
    <n v="1063475844"/>
    <n v="1726369179.48"/>
    <n v="0.62300605783543417"/>
  </r>
  <r>
    <x v="26"/>
    <x v="8"/>
    <n v="3592768918.8499999"/>
    <n v="1817692616.54"/>
    <n v="-3592769188.0500002"/>
    <n v="32958169.949999999"/>
    <n v="-178038242.69999999"/>
    <n v="-242099021.72"/>
    <n v="-285202573.54000002"/>
    <n v="-459430480.69999999"/>
    <n v="-242691862.56"/>
    <n v="-49909200.600000001"/>
    <n v="-2896180.15"/>
    <n v="390382955.31999898"/>
    <m/>
    <n v="390382955.31999898"/>
    <n v="705339837.96000004"/>
    <n v="1164770318.6600001"/>
    <n v="1310817211"/>
    <n v="2016157048.96"/>
    <n v="0.64079608843719382"/>
  </r>
  <r>
    <x v="27"/>
    <x v="0"/>
    <n v="867750598.75"/>
    <n v="158401188.97"/>
    <n v="-867750598.75"/>
    <n v="12866374.039999999"/>
    <n v="-16546013.99"/>
    <n v="-10313644.689999999"/>
    <n v="-53488794.590000004"/>
    <n v="-37990760.450000003"/>
    <n v="-15816493.970000001"/>
    <n v="-1216566"/>
    <n v="0"/>
    <n v="35895289.32"/>
    <n v="0"/>
    <n v="35895289.32"/>
    <n v="80348453.270000011"/>
    <n v="118339213.72000001"/>
    <m/>
    <m/>
    <n v="0.7470853879917061"/>
  </r>
  <r>
    <x v="27"/>
    <x v="1"/>
    <n v="965239128.72000003"/>
    <n v="164798140.78999999"/>
    <n v="-965239128.72000003"/>
    <n v="13171017.98"/>
    <n v="-17491731.829999998"/>
    <n v="-10563439.699999999"/>
    <n v="-54887642.409999996"/>
    <n v="-40097278.189999998"/>
    <n v="-16936740.48"/>
    <n v="-3647180"/>
    <n v="0"/>
    <n v="34345146.159999996"/>
    <n v="0"/>
    <n v="34345146.159999996"/>
    <n v="82942813.939999998"/>
    <n v="123040092.13"/>
    <m/>
    <m/>
    <n v="0.74661092376514304"/>
  </r>
  <r>
    <x v="27"/>
    <x v="2"/>
    <n v="875802390.64999998"/>
    <n v="169220014.5"/>
    <n v="-875802390.70000005"/>
    <n v="13400393.48"/>
    <n v="-17999858.420000002"/>
    <n v="-11071767.18"/>
    <n v="-53596775.770000003"/>
    <n v="-41682623.039999999"/>
    <n v="-17981806.75"/>
    <n v="-3827952"/>
    <n v="0"/>
    <n v="36459624.769999899"/>
    <n v="0"/>
    <n v="36459624.769999899"/>
    <n v="82668401.370000005"/>
    <n v="124351024.41"/>
    <m/>
    <m/>
    <n v="0.73484820798192285"/>
  </r>
  <r>
    <x v="27"/>
    <x v="3"/>
    <n v="852916533.50999999"/>
    <n v="178315027.68000001"/>
    <n v="-852916533.50999999"/>
    <n v="17003810.949999999"/>
    <n v="-20877216.239999998"/>
    <n v="-9125315.9399999995"/>
    <n v="-57309731.549999997"/>
    <n v="-45984834.649999999"/>
    <n v="-20173809.890000001"/>
    <n v="-4689139"/>
    <n v="0"/>
    <n v="37158791.360000104"/>
    <n v="0"/>
    <n v="37158791.360000104"/>
    <n v="87312263.729999989"/>
    <n v="133297098.38"/>
    <m/>
    <m/>
    <n v="0.74753709832696691"/>
  </r>
  <r>
    <x v="27"/>
    <x v="4"/>
    <n v="892224310.89999998"/>
    <n v="187866380.09"/>
    <n v="-892224310.89999998"/>
    <n v="8826321.3599999994"/>
    <n v="-20863261.059999999"/>
    <n v="-7692890.96"/>
    <n v="-57980460.829999998"/>
    <n v="-48613110.219999999"/>
    <n v="-22532015.780000001"/>
    <n v="-1310291.67"/>
    <n v="0"/>
    <n v="37700670.93"/>
    <n v="0"/>
    <n v="37700670.93"/>
    <n v="86536612.849999994"/>
    <n v="135149723.06999999"/>
    <n v="170827554"/>
    <n v="257364166.84999999"/>
    <n v="0.71939280996022081"/>
  </r>
  <r>
    <x v="27"/>
    <x v="5"/>
    <n v="983892730.74000001"/>
    <n v="183816506"/>
    <n v="-983892730.74000001"/>
    <n v="8465189.4700000007"/>
    <n v="-23101725.440000001"/>
    <n v="-8663503.5"/>
    <n v="-52047127.719999999"/>
    <n v="-49899006.490000002"/>
    <n v="-22917749.579999998"/>
    <n v="-1063324.33"/>
    <n v="0"/>
    <n v="34589258.409999996"/>
    <n v="0"/>
    <n v="34589258.409999996"/>
    <n v="83812356.659999996"/>
    <n v="133711363.15000001"/>
    <n v="167096745"/>
    <n v="250909101.66"/>
    <n v="0.72741760824242852"/>
  </r>
  <r>
    <x v="27"/>
    <x v="6"/>
    <n v="858375660.24000001"/>
    <n v="193354891.16"/>
    <n v="-858375660.24000001"/>
    <n v="9177226.9000000004"/>
    <n v="-21205463.530000001"/>
    <n v="-7686705.7400000002"/>
    <n v="-56131011.859999999"/>
    <n v="-50647181.200000003"/>
    <n v="-23423347.170000002"/>
    <n v="-2836666"/>
    <n v="0"/>
    <n v="40601742.560000002"/>
    <n v="0"/>
    <n v="40601742.560000002"/>
    <n v="85023181.129999995"/>
    <n v="135670362.32999998"/>
    <n v="172956816"/>
    <n v="257979997.13"/>
    <n v="0.70166501357203104"/>
  </r>
  <r>
    <x v="27"/>
    <x v="7"/>
    <n v="852834838.00999999"/>
    <n v="208040635.75"/>
    <n v="-852834838.00999999"/>
    <n v="8063963.7199999997"/>
    <n v="-24200299.82"/>
    <n v="-15981454.4"/>
    <n v="-61220285.409999996"/>
    <n v="-53792107.060000002"/>
    <n v="-27259547.57"/>
    <n v="-945074.08"/>
    <n v="0"/>
    <n v="32705831.129999999"/>
    <n v="0"/>
    <n v="32705831.129999999"/>
    <n v="101402039.63"/>
    <n v="155194146.69"/>
    <n v="196336233"/>
    <n v="297738272.63"/>
    <n v="0.7459799674737343"/>
  </r>
  <r>
    <x v="27"/>
    <x v="8"/>
    <n v="845992264.00999999"/>
    <n v="220498847.15000001"/>
    <n v="-845992264.00999999"/>
    <n v="8744045.1400000006"/>
    <n v="-27044543.219999999"/>
    <n v="-18799557.289999999"/>
    <n v="-68217354.569999993"/>
    <n v="-55670037.950000003"/>
    <n v="-30796049.350000001"/>
    <n v="82492.13"/>
    <n v="0"/>
    <n v="28797842.039999999"/>
    <n v="0"/>
    <n v="28797842.039999999"/>
    <n v="114061455.07999998"/>
    <n v="169731493.02999997"/>
    <n v="233661781"/>
    <n v="347723236.07999998"/>
    <n v="0.76976136258225314"/>
  </r>
  <r>
    <x v="28"/>
    <x v="0"/>
    <n v="29656547.449999999"/>
    <n v="8770808.5600000005"/>
    <n v="-29656547.449999999"/>
    <n v="1326492.31"/>
    <n v="-1377569.34"/>
    <n v="-427524.86"/>
    <n v="-3767469.47"/>
    <n v="-1879151.29"/>
    <n v="-1077829.7"/>
    <n v="1666"/>
    <n v="-352008"/>
    <n v="1217414.21"/>
    <m/>
    <n v="1217414.21"/>
    <n v="5572563.6699999999"/>
    <n v="7451714.96"/>
    <m/>
    <m/>
    <n v="0.84960410537110154"/>
  </r>
  <r>
    <x v="28"/>
    <x v="1"/>
    <n v="33541118.789999999"/>
    <n v="9288712.0099999998"/>
    <n v="-33579166.789999999"/>
    <n v="1002797.52"/>
    <n v="-1352091.26"/>
    <n v="-731242.01"/>
    <n v="-3740255.1"/>
    <n v="-2348783.23"/>
    <n v="-1257050.46"/>
    <n v="233375"/>
    <n v="-438762.26"/>
    <n v="618652.20999999798"/>
    <n v="32926.26"/>
    <n v="651578.46999999799"/>
    <n v="5823588.3700000001"/>
    <n v="8172371.5999999996"/>
    <m/>
    <m/>
    <n v="0.8798175238075876"/>
  </r>
  <r>
    <x v="28"/>
    <x v="2"/>
    <n v="30238176.079999998"/>
    <n v="9274988.1600000001"/>
    <n v="-30238176.079999998"/>
    <n v="656664.17000000004"/>
    <n v="-1600621.83"/>
    <n v="-616263.82999999996"/>
    <n v="-3874858.05"/>
    <n v="-2363239.9300000002"/>
    <n v="-1307601.96"/>
    <n v="-67982"/>
    <n v="-65783.5"/>
    <n v="35301.2299999963"/>
    <n v="0"/>
    <n v="35301.2299999963"/>
    <n v="6091743.71"/>
    <n v="8454983.6400000006"/>
    <m/>
    <m/>
    <n v="0.91158969630425923"/>
  </r>
  <r>
    <x v="28"/>
    <x v="3"/>
    <n v="29906726.91"/>
    <n v="10821863.49"/>
    <n v="-29906726.899999999"/>
    <n v="2040310.26"/>
    <n v="-1418406.77"/>
    <n v="-631422.75"/>
    <n v="-3829675.22"/>
    <n v="-2503452.29"/>
    <n v="-1323085.83"/>
    <n v="-225594"/>
    <n v="-513000"/>
    <n v="2417536.9"/>
    <n v="0"/>
    <n v="2417536.9"/>
    <n v="5879504.7400000002"/>
    <n v="8382957.0300000003"/>
    <m/>
    <m/>
    <n v="0.77463156301558556"/>
  </r>
  <r>
    <x v="28"/>
    <x v="4"/>
    <n v="31538080.579999998"/>
    <n v="11244609.550000001"/>
    <n v="-31538080.600000001"/>
    <n v="2256269.9300000002"/>
    <n v="-1313974.5"/>
    <n v="-652489.39"/>
    <n v="-3851685.25"/>
    <n v="-2656246.52"/>
    <n v="-1882592.92"/>
    <n v="65720.490000000005"/>
    <n v="-569590"/>
    <n v="2640021.3699999899"/>
    <n v="66278.98"/>
    <n v="2706300.3499999898"/>
    <n v="5818149.1400000006"/>
    <n v="8474395.6600000001"/>
    <n v="10012926"/>
    <n v="15831075.140000001"/>
    <n v="0.75364072201155263"/>
  </r>
  <r>
    <x v="28"/>
    <x v="5"/>
    <n v="40269560.82"/>
    <n v="11612614.42"/>
    <n v="-40269560.82"/>
    <n v="1796934.71"/>
    <n v="-1104679.22"/>
    <n v="-762291.82"/>
    <n v="-4538348.8"/>
    <n v="-2942374.17"/>
    <n v="-1395763.05"/>
    <n v="-256677"/>
    <n v="205920.38"/>
    <n v="2615335.4500000002"/>
    <n v="-15433"/>
    <n v="2599902.4500000002"/>
    <n v="6405319.8399999999"/>
    <n v="9347694.0099999998"/>
    <n v="10303063"/>
    <n v="16708382.84"/>
    <n v="0.80496033639942377"/>
  </r>
  <r>
    <x v="28"/>
    <x v="6"/>
    <n v="34915177.119999997"/>
    <n v="12270280.01"/>
    <n v="-34915177.109999999"/>
    <n v="1889195.54"/>
    <n v="-1548760.81"/>
    <n v="-1049232.8500000001"/>
    <n v="-3997416.47"/>
    <n v="-3248820.64"/>
    <n v="-1254338.32"/>
    <n v="-350054.96"/>
    <n v="-113907"/>
    <n v="2596944.50999999"/>
    <n v="-17409"/>
    <n v="2579535.50999999"/>
    <n v="6595410.1300000008"/>
    <n v="9844230.7700000014"/>
    <n v="11161232"/>
    <n v="17756642.130000003"/>
    <n v="0.80228248760233478"/>
  </r>
  <r>
    <x v="28"/>
    <x v="7"/>
    <n v="35157378.200000003"/>
    <n v="12965314.949999999"/>
    <n v="-35157378.200000003"/>
    <n v="2518158.6"/>
    <n v="-1370149.06"/>
    <n v="-948218.34"/>
    <n v="-4836679.09"/>
    <n v="-3584204.22"/>
    <n v="-1355460.51"/>
    <n v="9936"/>
    <n v="-729613"/>
    <n v="2669085.33"/>
    <n v="32476.959999999999"/>
    <n v="2701562.29"/>
    <n v="7155046.4900000002"/>
    <n v="10739250.710000001"/>
    <n v="13020537"/>
    <n v="20175583.490000002"/>
    <n v="0.82830619629490776"/>
  </r>
  <r>
    <x v="28"/>
    <x v="8"/>
    <n v="35210422.280000001"/>
    <n v="14313808.470000001"/>
    <n v="-35210422.210000001"/>
    <n v="2630362.17"/>
    <n v="-1714580.67"/>
    <n v="-1019474.4"/>
    <n v="-5560463.0300000003"/>
    <n v="-4076863.19"/>
    <n v="-1580487.86"/>
    <n v="23186"/>
    <n v="-158249"/>
    <n v="2857238.56"/>
    <n v="-7976.01"/>
    <n v="2849262.55"/>
    <n v="8294518.0999999996"/>
    <n v="12371381.289999999"/>
    <n v="16974531"/>
    <n v="25269049.100000001"/>
    <n v="0.86429697001527639"/>
  </r>
  <r>
    <x v="29"/>
    <x v="0"/>
    <n v="75255069"/>
    <n v="11992451"/>
    <n v="-75255069"/>
    <n v="-417831"/>
    <n v="-2109260"/>
    <n v="-1140218"/>
    <n v="-4317057"/>
    <n v="-1690705"/>
    <n v="-1223625"/>
    <n v="-109773"/>
    <n v="-258283"/>
    <n v="725699"/>
    <m/>
    <n v="725699"/>
    <n v="7566535"/>
    <n v="9257240"/>
    <m/>
    <m/>
    <n v="0.77192227010141634"/>
  </r>
  <r>
    <x v="29"/>
    <x v="1"/>
    <n v="86327013"/>
    <n v="12331630"/>
    <n v="-86327013"/>
    <n v="-2654430"/>
    <n v="-2074448"/>
    <n v="-1540546"/>
    <n v="-3533741"/>
    <n v="1600252"/>
    <n v="-1298829"/>
    <n v="-449183"/>
    <n v="-379824"/>
    <n v="2000881"/>
    <n v="130854"/>
    <n v="2131735"/>
    <n v="7148735"/>
    <n v="5548483"/>
    <m/>
    <m/>
    <n v="0.4499391402434228"/>
  </r>
  <r>
    <x v="29"/>
    <x v="2"/>
    <n v="78029482"/>
    <n v="11612597"/>
    <n v="-78029482"/>
    <n v="840814"/>
    <n v="-1919242"/>
    <n v="-1445415"/>
    <n v="-3760291"/>
    <n v="-2095293"/>
    <n v="-1406039"/>
    <n v="-171608"/>
    <n v="-430075"/>
    <n v="1225448"/>
    <n v="-364887"/>
    <n v="860561"/>
    <n v="7124948"/>
    <n v="9220241"/>
    <m/>
    <m/>
    <n v="0.79398613419547759"/>
  </r>
  <r>
    <x v="29"/>
    <x v="3"/>
    <n v="75312607"/>
    <n v="12203097"/>
    <n v="-75312605"/>
    <n v="713034"/>
    <n v="-2366890"/>
    <n v="-1545398"/>
    <n v="-3732202"/>
    <n v="-2193987"/>
    <n v="-1347847"/>
    <n v="-96479"/>
    <n v="21508"/>
    <n v="1654838"/>
    <n v="0"/>
    <n v="1654838"/>
    <n v="7644490"/>
    <n v="9838477"/>
    <m/>
    <m/>
    <n v="0.8062278780542349"/>
  </r>
  <r>
    <x v="29"/>
    <x v="4"/>
    <n v="79877573.150000006"/>
    <n v="12464880.189999999"/>
    <n v="-79877573.060000002"/>
    <n v="1000939.93"/>
    <n v="-2108627.9"/>
    <n v="-1360301.78"/>
    <n v="-3742730.98"/>
    <n v="-2255469.1"/>
    <n v="-1385430.91"/>
    <n v="-161035.68"/>
    <n v="6869"/>
    <n v="2459092.86"/>
    <n v="0"/>
    <n v="2459092.86"/>
    <n v="7211660.6600000001"/>
    <n v="9467129.7599999998"/>
    <n v="8971880"/>
    <n v="16183540.66"/>
    <n v="0.75950427245943708"/>
  </r>
  <r>
    <x v="29"/>
    <x v="5"/>
    <n v="85678881.660999998"/>
    <n v="12460796.189999999"/>
    <n v="-85678881.700000003"/>
    <n v="793171.16"/>
    <n v="-2215441.12"/>
    <n v="-1292666.78"/>
    <n v="-3856325.89"/>
    <n v="-2357091.42"/>
    <n v="-1458128.22"/>
    <n v="-207791.16"/>
    <n v="30682"/>
    <n v="1897204.7209999899"/>
    <n v="0"/>
    <n v="1897204.7209999899"/>
    <n v="7364433.790000001"/>
    <n v="9721525.2100000009"/>
    <n v="8555764"/>
    <n v="15920197.790000001"/>
    <n v="0.7801688641534551"/>
  </r>
  <r>
    <x v="29"/>
    <x v="6"/>
    <n v="74687297.761000007"/>
    <n v="12731309.539999999"/>
    <n v="-74687297.760000005"/>
    <n v="772529.68"/>
    <n v="-2242391.4"/>
    <n v="-1224215.6499999999"/>
    <n v="-3553412.1"/>
    <n v="-2545168.56"/>
    <n v="-1453891.81"/>
    <n v="-186863.75"/>
    <n v="-59283"/>
    <n v="2238612.9509999901"/>
    <n v="0"/>
    <n v="2238612.9509999901"/>
    <n v="7020019.1500000004"/>
    <n v="9565187.7100000009"/>
    <n v="8578075"/>
    <n v="15598094.15"/>
    <n v="0.75131216313196336"/>
  </r>
  <r>
    <x v="29"/>
    <x v="7"/>
    <n v="77043383.010000005"/>
    <n v="13631429.42"/>
    <n v="-77043383"/>
    <n v="847922.41"/>
    <n v="-2528864.9500000002"/>
    <n v="-1445599.09"/>
    <n v="-4206119.17"/>
    <n v="-2562722.92"/>
    <n v="-1406450.78"/>
    <n v="-113980.22"/>
    <n v="-24076"/>
    <n v="2191538.7100000102"/>
    <n v="0"/>
    <n v="2191538.7100000102"/>
    <n v="8180583.21"/>
    <n v="10743306.129999999"/>
    <n v="9364188"/>
    <n v="17544771.210000001"/>
    <n v="0.7881276276307051"/>
  </r>
  <r>
    <x v="29"/>
    <x v="8"/>
    <n v="76839107.099999994"/>
    <n v="14274135.800000001"/>
    <n v="-76839107.090000004"/>
    <n v="1170787.99"/>
    <n v="-2363875.33"/>
    <n v="-1431871.01"/>
    <n v="-4628799.33"/>
    <n v="-2622970.71"/>
    <n v="-1514330.59"/>
    <n v="-233173.09"/>
    <n v="-8750"/>
    <n v="2641153.73999999"/>
    <n v="0"/>
    <n v="2641153.73999999"/>
    <n v="8424545.6699999999"/>
    <n v="11047516.379999999"/>
    <n v="10898408"/>
    <n v="19322953.670000002"/>
    <n v="0.77395343121227689"/>
  </r>
  <r>
    <x v="30"/>
    <x v="0"/>
    <n v="28617992.489999998"/>
    <n v="4085864.38"/>
    <n v="-28617992.390000001"/>
    <n v="615615.15"/>
    <n v="-508337.3"/>
    <n v="-175002.68"/>
    <n v="-1587580.02"/>
    <n v="-1121030.25"/>
    <n v="-683030.97"/>
    <n v="-79244.92"/>
    <n v="-44900"/>
    <n v="502353.48999999702"/>
    <n v="0"/>
    <n v="502353.48999999702"/>
    <n v="2270920"/>
    <n v="3391950.25"/>
    <m/>
    <m/>
    <n v="0.83016711631529971"/>
  </r>
  <r>
    <x v="30"/>
    <x v="1"/>
    <n v="31183723.27"/>
    <n v="4278005.5199999996"/>
    <n v="-31183723.260000002"/>
    <n v="638554.06999999995"/>
    <n v="-547311.81000000006"/>
    <n v="-273923.21999999997"/>
    <n v="-1543355.34"/>
    <n v="-1178282.02"/>
    <n v="-703504.61"/>
    <n v="-79142"/>
    <n v="-88900"/>
    <n v="502140.599999998"/>
    <n v="0"/>
    <n v="502140.599999998"/>
    <n v="2364590.37"/>
    <n v="3542872.39"/>
    <m/>
    <m/>
    <n v="0.82815984538514587"/>
  </r>
  <r>
    <x v="30"/>
    <x v="2"/>
    <n v="29030375.620000001"/>
    <n v="4212810.7699999996"/>
    <n v="-29030375.629999999"/>
    <n v="540868.71"/>
    <n v="-574731.26"/>
    <n v="-260745.31"/>
    <n v="-1614188.94"/>
    <n v="-1184544.43"/>
    <n v="-681538.37"/>
    <n v="-42950.21"/>
    <n v="-97270"/>
    <n v="297710.95000000199"/>
    <n v="-38724"/>
    <n v="258986.95000000199"/>
    <n v="2449665.5099999998"/>
    <n v="3634209.9399999995"/>
    <m/>
    <m/>
    <n v="0.86265681949915829"/>
  </r>
  <r>
    <x v="30"/>
    <x v="3"/>
    <n v="25882434.690000001"/>
    <n v="4391539.88"/>
    <n v="-25882434.68"/>
    <n v="705174.58"/>
    <n v="-646650.19999999995"/>
    <n v="-343942.15"/>
    <n v="-1678652.49"/>
    <n v="-1091128.78"/>
    <n v="-707379.03"/>
    <n v="-84146.42"/>
    <n v="-101082"/>
    <n v="443733.40000000101"/>
    <n v="0"/>
    <n v="443733.40000000101"/>
    <n v="2669244.84"/>
    <n v="3760373.62"/>
    <m/>
    <m/>
    <n v="0.85627677824936432"/>
  </r>
  <r>
    <x v="30"/>
    <x v="4"/>
    <n v="29531633.93"/>
    <n v="4367080.53"/>
    <n v="-29531633.940000001"/>
    <n v="561201.81999999995"/>
    <n v="-680237.39"/>
    <n v="-305443.76"/>
    <n v="-1696076.86"/>
    <n v="-1100193.58"/>
    <n v="-776921.59"/>
    <n v="0"/>
    <n v="-100267"/>
    <n v="269142.15999999997"/>
    <n v="0"/>
    <n v="269142.15999999997"/>
    <n v="2681758.0100000002"/>
    <n v="3781951.5900000003"/>
    <n v="2660380"/>
    <n v="5342138.01"/>
    <n v="0.86601370504152353"/>
  </r>
  <r>
    <x v="30"/>
    <x v="5"/>
    <n v="33152355.190000001"/>
    <n v="4412909.75"/>
    <n v="-33152355.16"/>
    <n v="282388.40999999997"/>
    <n v="-753224.37"/>
    <n v="-304062.25"/>
    <n v="-1690556.09"/>
    <n v="-1183859.75"/>
    <n v="-492926.25"/>
    <n v="1613"/>
    <n v="-129019"/>
    <n v="143263.47999999701"/>
    <n v="0"/>
    <n v="143263.47999999701"/>
    <n v="2747842.71"/>
    <n v="3931702.46"/>
    <n v="2649011"/>
    <n v="5396853.71"/>
    <n v="0.89095464959372894"/>
  </r>
  <r>
    <x v="30"/>
    <x v="6"/>
    <n v="28239915.559999999"/>
    <n v="4561315.3"/>
    <n v="-28239915.530000001"/>
    <n v="253674.45"/>
    <n v="-514303.21"/>
    <n v="-401884.43"/>
    <n v="-1819803.58"/>
    <n v="-1202634.3"/>
    <n v="-520309.14"/>
    <n v="0"/>
    <n v="-95521"/>
    <n v="260534.11999999799"/>
    <n v="0"/>
    <n v="260534.11999999799"/>
    <n v="2735991.22"/>
    <n v="3938625.5200000005"/>
    <n v="2921483"/>
    <n v="5657474.2200000007"/>
    <n v="0.86348460059316678"/>
  </r>
  <r>
    <x v="30"/>
    <x v="7"/>
    <n v="28857936.18"/>
    <n v="4751157.8099999996"/>
    <n v="-28857936.059999999"/>
    <n v="716204.62"/>
    <n v="-402524.69"/>
    <n v="-364103"/>
    <n v="-1879228.41"/>
    <n v="-1113426.3999999999"/>
    <n v="-595462.26"/>
    <n v="-26106"/>
    <n v="-177043"/>
    <n v="909468.79000000295"/>
    <n v="0"/>
    <n v="909468.79000000295"/>
    <n v="2645856.0999999996"/>
    <n v="3759282.4999999995"/>
    <n v="3345420"/>
    <n v="5991276.0999999996"/>
    <n v="0.79123503161432562"/>
  </r>
  <r>
    <x v="30"/>
    <x v="8"/>
    <n v="29909027.010000002"/>
    <n v="4945527.43"/>
    <n v="-29909027.039999999"/>
    <n v="565487.71"/>
    <n v="-531033.19999999995"/>
    <n v="-401421.45"/>
    <n v="-2282500.94"/>
    <n v="-1225447.44"/>
    <n v="-743008.53"/>
    <n v="0"/>
    <n v="-164349.15"/>
    <n v="163254.39999999799"/>
    <n v="0"/>
    <n v="163254.39999999799"/>
    <n v="3214955.59"/>
    <n v="4440403.0299999993"/>
    <n v="4094258"/>
    <n v="7309213.5899999999"/>
    <n v="0.89786238027194598"/>
  </r>
  <r>
    <x v="31"/>
    <x v="0"/>
    <n v="36452659.869999997"/>
    <n v="7964348.0899999999"/>
    <n v="-36452659.869999997"/>
    <n v="643390.73"/>
    <n v="-320991.37"/>
    <n v="-1334895.28"/>
    <n v="-3484954.57"/>
    <n v="-1200180.2"/>
    <n v="-249005.7"/>
    <n v="-380775"/>
    <n v="-129626"/>
    <n v="1507310.7"/>
    <m/>
    <n v="1507310.7"/>
    <n v="5140841.22"/>
    <n v="6341021.4199999999"/>
    <m/>
    <m/>
    <n v="0.79617582611209048"/>
  </r>
  <r>
    <x v="31"/>
    <x v="1"/>
    <n v="39007688.119999997"/>
    <n v="7986090.6399999997"/>
    <n v="-39007688.119999997"/>
    <n v="759896.4"/>
    <n v="-340159.5"/>
    <n v="-1292350.6599999999"/>
    <n v="-3263017.14"/>
    <n v="-1349997.29"/>
    <n v="-345731.85"/>
    <n v="-431628"/>
    <n v="-132385"/>
    <n v="1590717.6"/>
    <n v="90382"/>
    <n v="1681099.6"/>
    <n v="4895527.3"/>
    <n v="6245524.5899999999"/>
    <m/>
    <m/>
    <n v="0.78205030114709539"/>
  </r>
  <r>
    <x v="31"/>
    <x v="2"/>
    <n v="34889267.770000003"/>
    <n v="8141005.5700000003"/>
    <n v="-34889267.770000003"/>
    <n v="818623.2"/>
    <n v="-322742.68"/>
    <n v="-1348676.87"/>
    <n v="-3039964.31"/>
    <n v="-1414343.36"/>
    <n v="-458656.96"/>
    <n v="-482266"/>
    <n v="-177335"/>
    <n v="1715643.59"/>
    <n v="0"/>
    <n v="1715643.59"/>
    <n v="4711383.8600000003"/>
    <n v="6125727.2200000007"/>
    <m/>
    <m/>
    <n v="0.75245338764704961"/>
  </r>
  <r>
    <x v="31"/>
    <x v="3"/>
    <n v="33885971.130000003"/>
    <n v="8482351.5299999993"/>
    <n v="-33885971.130000003"/>
    <n v="1087515.17"/>
    <n v="-353649.14"/>
    <n v="-1525272.22"/>
    <n v="-3160049.61"/>
    <n v="-1453185.74"/>
    <n v="-497833.4"/>
    <n v="-546092.34"/>
    <n v="-140363"/>
    <n v="1893421.25"/>
    <n v="0"/>
    <n v="1893421.25"/>
    <n v="5038970.97"/>
    <n v="6492156.71"/>
    <m/>
    <m/>
    <n v="0.76537227760943793"/>
  </r>
  <r>
    <x v="31"/>
    <x v="4"/>
    <n v="36690850.640000001"/>
    <n v="7979741.54"/>
    <n v="-36690850.640000001"/>
    <n v="734314.21"/>
    <n v="-370938.24"/>
    <n v="-1339716.28"/>
    <n v="-3124207.8"/>
    <n v="-1499092.39"/>
    <n v="-565007.87"/>
    <n v="-396697"/>
    <n v="-68821"/>
    <n v="1349575.17"/>
    <n v="-28312"/>
    <n v="1321263.17"/>
    <n v="4834862.32"/>
    <n v="6333954.71"/>
    <n v="5058682"/>
    <n v="9893544.3200000003"/>
    <n v="0.79375436889150175"/>
  </r>
  <r>
    <x v="31"/>
    <x v="5"/>
    <n v="40621419.490000002"/>
    <n v="7643376.9699999997"/>
    <n v="-40621419.490000002"/>
    <n v="942523.8"/>
    <n v="-489384.37"/>
    <n v="-1642608.66"/>
    <n v="-3296897.83"/>
    <n v="-1560864.17"/>
    <n v="-595416.36"/>
    <n v="-254392"/>
    <n v="10674"/>
    <n v="757011.37999999896"/>
    <n v="-3436"/>
    <n v="753575.37999999896"/>
    <n v="5428890.8599999994"/>
    <n v="6989755.0299999993"/>
    <n v="4823179"/>
    <n v="10252069.859999999"/>
    <n v="0.91448518860636541"/>
  </r>
  <r>
    <x v="31"/>
    <x v="6"/>
    <n v="35879385.090000004"/>
    <n v="8015507.1100000003"/>
    <n v="-35879385.090000004"/>
    <n v="924058.38"/>
    <n v="-424454.3"/>
    <n v="-1619030.09"/>
    <n v="-2854398.27"/>
    <n v="-1632463.6"/>
    <n v="-579805.73"/>
    <n v="-251430"/>
    <n v="-224322"/>
    <n v="1353661.5"/>
    <n v="0"/>
    <n v="1353661.5"/>
    <n v="4897882.66"/>
    <n v="6530346.2599999998"/>
    <n v="5025312"/>
    <n v="9923194.6600000001"/>
    <n v="0.81471404995110774"/>
  </r>
  <r>
    <x v="31"/>
    <x v="7"/>
    <n v="37032722.920000002"/>
    <n v="8286457.6799999997"/>
    <n v="-37032722.920000002"/>
    <n v="1137369.18"/>
    <n v="-375551.87"/>
    <n v="-2062665.45"/>
    <n v="-3069307.12"/>
    <n v="-1729697.52"/>
    <n v="-635560.30000000005"/>
    <n v="42664"/>
    <n v="-421111"/>
    <n v="1172597.6000000001"/>
    <n v="21560"/>
    <n v="1194157.6000000001"/>
    <n v="5507524.4399999995"/>
    <n v="7237221.959999999"/>
    <n v="5698605"/>
    <n v="11206129.439999999"/>
    <n v="0.87337946315318649"/>
  </r>
  <r>
    <x v="31"/>
    <x v="8"/>
    <n v="36805861.149999999"/>
    <n v="8660136.5999999996"/>
    <n v="-36805861.149999999"/>
    <n v="1343087.57"/>
    <n v="-436100.5"/>
    <n v="-2016402.65"/>
    <n v="-3416730.33"/>
    <n v="-1853805.53"/>
    <n v="-996166.74"/>
    <n v="-2487"/>
    <n v="-338415.06"/>
    <n v="943116.36000000103"/>
    <n v="0"/>
    <n v="943116.36000000103"/>
    <n v="5869233.4800000004"/>
    <n v="7723039.0100000007"/>
    <n v="6939695"/>
    <n v="12808928.48"/>
    <n v="0.89179182346846597"/>
  </r>
  <r>
    <x v="32"/>
    <x v="0"/>
    <n v="379936576.27999997"/>
    <n v="64751228.939999998"/>
    <n v="-379936576.27999997"/>
    <n v="1618969.97"/>
    <n v="-8693278.5700000003"/>
    <n v="-8029591.1299999999"/>
    <n v="-17959416.280000001"/>
    <n v="-16858883"/>
    <n v="-2862586.22"/>
    <n v="-2648385"/>
    <n v="836700"/>
    <n v="10154758.710000001"/>
    <m/>
    <n v="10154758.710000001"/>
    <n v="34682285.980000004"/>
    <n v="51541168.980000004"/>
    <m/>
    <m/>
    <n v="0.79598750207133917"/>
  </r>
  <r>
    <x v="32"/>
    <x v="1"/>
    <n v="423091925.36000001"/>
    <n v="65071664.920000002"/>
    <n v="-423091925.36000001"/>
    <n v="6947356.9500000002"/>
    <n v="-8748778.6999999993"/>
    <n v="-8326377.1399999997"/>
    <n v="-19280988.34"/>
    <n v="-17771935.870000001"/>
    <n v="-3021405.04"/>
    <n v="-1997955.92"/>
    <n v="-405100"/>
    <n v="12466480.859999999"/>
    <n v="-293900"/>
    <n v="12172580.859999999"/>
    <n v="36356144.18"/>
    <n v="54128080.049999997"/>
    <m/>
    <m/>
    <n v="0.83182257771559709"/>
  </r>
  <r>
    <x v="32"/>
    <x v="2"/>
    <n v="373466344.94999999"/>
    <n v="66517461.219999999"/>
    <n v="-373466344.94999999"/>
    <n v="8720537.7400000002"/>
    <n v="-9494979.9499999993"/>
    <n v="-8484781.3200000003"/>
    <n v="-19779283"/>
    <n v="-17350371.949999999"/>
    <n v="-3168564.4"/>
    <n v="-1390575"/>
    <n v="-933700"/>
    <n v="14635743.34"/>
    <n v="0"/>
    <n v="14635743.34"/>
    <n v="37759044.269999996"/>
    <n v="55109416.219999999"/>
    <m/>
    <m/>
    <n v="0.82849548388100669"/>
  </r>
  <r>
    <x v="32"/>
    <x v="3"/>
    <n v="356920865.70999998"/>
    <n v="69084973.870000005"/>
    <n v="-356920865.70999998"/>
    <n v="7368850.2199999997"/>
    <n v="-10212541.49"/>
    <n v="-9017046.2100000009"/>
    <n v="-20213645.350000001"/>
    <n v="-17881259.399999999"/>
    <n v="-3808908.75"/>
    <n v="-960093"/>
    <n v="-1413562"/>
    <n v="12946767.890000001"/>
    <n v="0"/>
    <n v="12946767.890000001"/>
    <n v="39443233.050000004"/>
    <n v="57324492.450000003"/>
    <m/>
    <m/>
    <n v="0.8297678820559421"/>
  </r>
  <r>
    <x v="32"/>
    <x v="4"/>
    <n v="368248824.95999998"/>
    <n v="67574404.239999995"/>
    <n v="-368248824.95999998"/>
    <n v="6096084.8899999997"/>
    <n v="-10625498.67"/>
    <n v="-8519922.4900000002"/>
    <n v="-21003508.309999999"/>
    <n v="-18415548.32"/>
    <n v="-4799262.45"/>
    <n v="1551362"/>
    <n v="111038"/>
    <n v="11969148.890000001"/>
    <n v="0"/>
    <n v="11969148.890000001"/>
    <n v="40148929.469999999"/>
    <n v="58564477.789999999"/>
    <n v="53390903"/>
    <n v="93539832.469999999"/>
    <n v="0.86666657958241144"/>
  </r>
  <r>
    <x v="32"/>
    <x v="5"/>
    <n v="433635407.61000001"/>
    <n v="70124259.239999995"/>
    <n v="-433635407.61000001"/>
    <n v="425810.49"/>
    <n v="-10896300.43"/>
    <n v="-8809130.3900000006"/>
    <n v="-20923885.760000002"/>
    <n v="-19675049.899999999"/>
    <n v="-4638305.92"/>
    <n v="-47565"/>
    <n v="1756943"/>
    <n v="7316775.3300000001"/>
    <n v="0"/>
    <n v="7316775.3300000001"/>
    <n v="40629316.579999998"/>
    <n v="60304366.479999997"/>
    <n v="52935175"/>
    <n v="93564491.579999998"/>
    <n v="0.85996439939006764"/>
  </r>
  <r>
    <x v="32"/>
    <x v="6"/>
    <n v="385324015.19999999"/>
    <n v="72209446.849999994"/>
    <n v="-385324015.19999999"/>
    <n v="22107868.920000002"/>
    <n v="-11539456.26"/>
    <n v="-9374733.1899999995"/>
    <n v="-22949747.920000002"/>
    <n v="-20731822.489999998"/>
    <n v="-5202253.4400000004"/>
    <n v="141049"/>
    <n v="-3682396"/>
    <n v="20977955.469999999"/>
    <n v="0"/>
    <n v="20977955.469999999"/>
    <n v="43863937.370000005"/>
    <n v="64595759.859999999"/>
    <n v="53734634"/>
    <n v="97598571.370000005"/>
    <n v="0.89456106753156783"/>
  </r>
  <r>
    <x v="32"/>
    <x v="7"/>
    <n v="390969712.88999999"/>
    <n v="75960011.519999996"/>
    <n v="-390969712.88999999"/>
    <n v="35422382.689999998"/>
    <n v="-12424009.220000001"/>
    <n v="-9368240.4800000004"/>
    <n v="-24169270.469999999"/>
    <n v="-21631212.719999999"/>
    <n v="-4937842.7300000004"/>
    <n v="-1108740"/>
    <n v="-6295939"/>
    <n v="31447139.59"/>
    <n v="0"/>
    <n v="31447139.59"/>
    <n v="45961520.170000002"/>
    <n v="67592732.890000001"/>
    <n v="61266225"/>
    <n v="107227745.17"/>
    <n v="0.88984626960204027"/>
  </r>
  <r>
    <x v="32"/>
    <x v="8"/>
    <n v="380036838.00999999"/>
    <n v="79597622.609999999"/>
    <n v="-380036838.00999999"/>
    <n v="1897087.45"/>
    <n v="-13088131.539999999"/>
    <n v="-9096402.8900000006"/>
    <n v="-25555110.920000002"/>
    <n v="-22826198.969999999"/>
    <n v="-5375845"/>
    <n v="-883661.18"/>
    <n v="1728173"/>
    <n v="6397532.5600000098"/>
    <n v="0"/>
    <n v="6397532.5600000098"/>
    <n v="47739645.350000001"/>
    <n v="70565844.319999993"/>
    <n v="73140920"/>
    <n v="120880565.34999999"/>
    <n v="0.88653205970418858"/>
  </r>
  <r>
    <x v="33"/>
    <x v="0"/>
    <n v="101556913"/>
    <n v="15841812"/>
    <n v="-101556912"/>
    <n v="1386195"/>
    <n v="-2264237"/>
    <n v="-1445938"/>
    <n v="-6188032"/>
    <n v="-2761704"/>
    <n v="-2143193"/>
    <n v="-248590"/>
    <n v="721383"/>
    <n v="2897697"/>
    <m/>
    <n v="2897697"/>
    <n v="9898207"/>
    <n v="12659911"/>
    <m/>
    <m/>
    <n v="0.79914538816645475"/>
  </r>
  <r>
    <x v="33"/>
    <x v="1"/>
    <n v="114269832"/>
    <n v="16327905"/>
    <n v="-114269832"/>
    <n v="1270875"/>
    <n v="-2436465"/>
    <n v="-1360880"/>
    <n v="-5250001"/>
    <n v="-3301468"/>
    <n v="-2517805"/>
    <n v="135464"/>
    <n v="85388"/>
    <n v="2953013"/>
    <n v="0"/>
    <n v="2953013"/>
    <n v="9047346"/>
    <n v="12348814"/>
    <m/>
    <m/>
    <n v="0.75630119112035499"/>
  </r>
  <r>
    <x v="33"/>
    <x v="2"/>
    <n v="102862811"/>
    <n v="16615170"/>
    <n v="-102862811"/>
    <n v="1151122"/>
    <n v="-2239574"/>
    <n v="-1095331"/>
    <n v="-4970240"/>
    <n v="-3482059"/>
    <n v="-2623790"/>
    <n v="249676"/>
    <n v="-539792"/>
    <n v="3065182"/>
    <n v="-101797"/>
    <n v="2963385"/>
    <n v="8305145"/>
    <n v="11787204"/>
    <m/>
    <m/>
    <n v="0.70942421895171703"/>
  </r>
  <r>
    <x v="33"/>
    <x v="3"/>
    <n v="102620245"/>
    <n v="17651774"/>
    <n v="-102620246"/>
    <n v="2093395"/>
    <n v="-2371190"/>
    <n v="-1401782"/>
    <n v="-5045043"/>
    <n v="-3761991"/>
    <n v="-2606635"/>
    <n v="-282380"/>
    <n v="26848"/>
    <n v="4302995"/>
    <n v="0"/>
    <n v="4302995"/>
    <n v="8818015"/>
    <n v="12580006"/>
    <m/>
    <m/>
    <n v="0.71267658423453639"/>
  </r>
  <r>
    <x v="33"/>
    <x v="4"/>
    <n v="106666165"/>
    <n v="17960829"/>
    <n v="-106666165"/>
    <n v="1561670"/>
    <n v="-2460780"/>
    <n v="-1512621"/>
    <n v="-5390994"/>
    <n v="-4100681"/>
    <n v="-2925970"/>
    <n v="-1560309"/>
    <n v="426825"/>
    <n v="1997969"/>
    <n v="0"/>
    <n v="1997969"/>
    <n v="9364395"/>
    <n v="13465076"/>
    <n v="18354678"/>
    <n v="27719073"/>
    <n v="0.74969123084463418"/>
  </r>
  <r>
    <x v="33"/>
    <x v="5"/>
    <n v="123409715"/>
    <n v="18599011"/>
    <n v="-123409715"/>
    <n v="962816"/>
    <n v="-2548732"/>
    <n v="-1332079"/>
    <n v="-5945524"/>
    <n v="-4314877"/>
    <n v="-4139537"/>
    <n v="-396776"/>
    <n v="533245"/>
    <n v="1417547"/>
    <n v="-98122"/>
    <n v="1319425"/>
    <n v="9826335"/>
    <n v="14141212"/>
    <n v="17619204"/>
    <n v="27445539"/>
    <n v="0.76032064285568735"/>
  </r>
  <r>
    <x v="33"/>
    <x v="6"/>
    <n v="110225584"/>
    <n v="20078867"/>
    <n v="-110225584"/>
    <n v="1525104"/>
    <n v="-3195250"/>
    <n v="-1552775"/>
    <n v="-6577106"/>
    <n v="-4434028"/>
    <n v="-1922931"/>
    <n v="542494"/>
    <n v="-999375"/>
    <n v="3465000"/>
    <n v="66259"/>
    <n v="3531259"/>
    <n v="11325131"/>
    <n v="15759159"/>
    <n v="17574100"/>
    <n v="28899231"/>
    <n v="0.78486296064414396"/>
  </r>
  <r>
    <x v="33"/>
    <x v="7"/>
    <n v="114050390"/>
    <n v="20043039"/>
    <n v="-114050389"/>
    <n v="1369724"/>
    <n v="-3130870"/>
    <n v="-1410916"/>
    <n v="-7503353"/>
    <n v="-4526287"/>
    <n v="166763"/>
    <n v="344894"/>
    <n v="-1326134"/>
    <n v="4026861"/>
    <n v="0"/>
    <n v="4026861"/>
    <n v="12045139"/>
    <n v="16571426"/>
    <n v="19643794"/>
    <n v="31688933"/>
    <n v="0.82679208477317234"/>
  </r>
  <r>
    <x v="33"/>
    <x v="8"/>
    <n v="111199497.39"/>
    <n v="22780602.239999998"/>
    <n v="-111199497.38"/>
    <n v="2181183.0099999998"/>
    <n v="-2544184.2000000002"/>
    <n v="-1515050.9"/>
    <n v="-8015106.04"/>
    <n v="-4719758.78"/>
    <n v="-3360120.65"/>
    <n v="-254519.85"/>
    <n v="-235882"/>
    <n v="4317162.84"/>
    <n v="-10596"/>
    <n v="4306566.84"/>
    <n v="12074341.140000001"/>
    <n v="16794099.920000002"/>
    <n v="23607598"/>
    <n v="35681939.140000001"/>
    <n v="0.73721053302583817"/>
  </r>
  <r>
    <x v="34"/>
    <x v="0"/>
    <n v="89846801.920000002"/>
    <n v="20270754.969999999"/>
    <n v="-90033811.010000005"/>
    <n v="254809.53"/>
    <n v="-2069446.72"/>
    <n v="-1591387.08"/>
    <n v="-6278872.1299999999"/>
    <n v="-3548012.12"/>
    <n v="-1718204.25"/>
    <n v="-1182822"/>
    <n v="0"/>
    <n v="3949811.11"/>
    <m/>
    <n v="3949811.11"/>
    <n v="9939705.9299999997"/>
    <n v="13487718.050000001"/>
    <m/>
    <m/>
    <n v="0.66537818004121441"/>
  </r>
  <r>
    <x v="34"/>
    <x v="1"/>
    <n v="102169051.26000001"/>
    <n v="20740453.34"/>
    <n v="-102169051.26000001"/>
    <n v="194330.63"/>
    <n v="-2344411.7200000002"/>
    <n v="-1704987.28"/>
    <n v="-6275321.4900000002"/>
    <n v="-3885244.12"/>
    <n v="-1850365.08"/>
    <n v="-800125"/>
    <n v="-462798.27"/>
    <n v="3611531.01"/>
    <n v="-140871"/>
    <n v="3470660.01"/>
    <n v="10324720.49"/>
    <n v="14209964.609999999"/>
    <m/>
    <m/>
    <n v="0.68513278745911921"/>
  </r>
  <r>
    <x v="34"/>
    <x v="2"/>
    <n v="89826840.170000002"/>
    <n v="18908308.260000002"/>
    <n v="-89826840.140000001"/>
    <n v="2019504.3"/>
    <n v="-2352065.38"/>
    <n v="-1595482.44"/>
    <n v="-8096698.5800000001"/>
    <n v="-4395201.8600000003"/>
    <n v="-1678324.17"/>
    <n v="-907006"/>
    <n v="1043276"/>
    <n v="2946310.1600000099"/>
    <n v="107930"/>
    <n v="3054240.1600000099"/>
    <n v="12044246.4"/>
    <n v="16439448.260000002"/>
    <m/>
    <m/>
    <n v="0.86942988415188871"/>
  </r>
  <r>
    <x v="34"/>
    <x v="3"/>
    <n v="57474739.280000001"/>
    <n v="21464635.079999998"/>
    <n v="-57474739.280000001"/>
    <n v="3101435.73"/>
    <n v="-2129540.17"/>
    <n v="-1590204.61"/>
    <n v="-7872471.8099999996"/>
    <n v="-5747248.75"/>
    <n v="-3363982"/>
    <n v="-877088.63"/>
    <n v="-1413231.87"/>
    <n v="1572302.97"/>
    <n v="0"/>
    <n v="1572302.97"/>
    <n v="11592216.59"/>
    <n v="17339465.34"/>
    <m/>
    <m/>
    <n v="0.80781551959186637"/>
  </r>
  <r>
    <x v="34"/>
    <x v="4"/>
    <n v="79401668.799999997"/>
    <n v="21070586.039999999"/>
    <n v="-79395285.909999996"/>
    <n v="2722528.95"/>
    <n v="-2556655.89"/>
    <n v="-1928682.73"/>
    <n v="-8455216.5199999996"/>
    <n v="-5450293.3200000003"/>
    <n v="-3796813.74"/>
    <n v="0"/>
    <n v="-2024445.58"/>
    <n v="-412609.89999999502"/>
    <n v="0"/>
    <n v="-412609.89999999502"/>
    <n v="12940555.140000001"/>
    <n v="18390848.460000001"/>
    <n v="17444218"/>
    <n v="30384773.140000001"/>
    <n v="0.87282092795554733"/>
  </r>
  <r>
    <x v="34"/>
    <x v="5"/>
    <n v="118150153.18000001"/>
    <n v="20790260.690000001"/>
    <n v="-118150153.18000001"/>
    <n v="682381.72"/>
    <n v="-2735049.21"/>
    <n v="-1335033"/>
    <n v="-8484356.25"/>
    <n v="-5022240.66"/>
    <n v="-3309637.63"/>
    <n v="0"/>
    <n v="2086104.36"/>
    <n v="2672430.02"/>
    <n v="-140343.29999999999"/>
    <n v="2532086.7200000002"/>
    <n v="12554438.460000001"/>
    <n v="17576679.120000001"/>
    <n v="16569447"/>
    <n v="29123885.460000001"/>
    <n v="0.84542851011263587"/>
  </r>
  <r>
    <x v="34"/>
    <x v="6"/>
    <n v="102605247.18000001"/>
    <n v="23183337.43"/>
    <n v="-102612369.64"/>
    <n v="697073.31"/>
    <n v="-2452186.31"/>
    <n v="-1107232.44"/>
    <n v="-9187984.1500000004"/>
    <n v="-5585593.8899999997"/>
    <n v="183700.73"/>
    <n v="0"/>
    <n v="-1614251.54"/>
    <n v="4109740.6800000099"/>
    <n v="-68300.3"/>
    <n v="4041440.3800000101"/>
    <n v="12747402.9"/>
    <n v="18332996.789999999"/>
    <n v="17334745"/>
    <n v="30082147.899999999"/>
    <n v="0.79078333071564144"/>
  </r>
  <r>
    <x v="34"/>
    <x v="7"/>
    <n v="101782151.59"/>
    <n v="23857481.77"/>
    <n v="-101890589.59"/>
    <n v="450632.81"/>
    <n v="-2951370.39"/>
    <n v="-1242621.94"/>
    <n v="-9909706.6799999997"/>
    <n v="-5874398.5599999996"/>
    <n v="5487376.3700000001"/>
    <n v="-8940.18"/>
    <n v="-1868669.75"/>
    <n v="7831345.4499999899"/>
    <n v="-340885.7"/>
    <n v="7490459.7499999898"/>
    <n v="14103699.01"/>
    <n v="19978097.57"/>
    <n v="18659990"/>
    <n v="32763689.009999998"/>
    <n v="0.83739339141492308"/>
  </r>
  <r>
    <x v="34"/>
    <x v="8"/>
    <n v="98294359.049999997"/>
    <n v="25027104.030000001"/>
    <n v="-98294359.049999997"/>
    <n v="575028.88"/>
    <n v="-3270020.75"/>
    <n v="-1363930.45"/>
    <n v="-9454640.3100000005"/>
    <n v="-6395503.8700000001"/>
    <n v="-2536814.34"/>
    <n v="-934276.2"/>
    <n v="587020"/>
    <n v="2233966.9900000002"/>
    <n v="0"/>
    <n v="2233966.9900000002"/>
    <n v="14088591.510000002"/>
    <n v="20484095.380000003"/>
    <n v="21773796"/>
    <n v="35862387.510000005"/>
    <n v="0.81847645478460906"/>
  </r>
  <r>
    <x v="35"/>
    <x v="0"/>
    <n v="150854521.58000001"/>
    <n v="29280939.559999999"/>
    <n v="-150844154.94"/>
    <n v="2691333.91"/>
    <n v="-4310480.8"/>
    <n v="-2345781.9"/>
    <n v="-10217178.369999999"/>
    <n v="-6099693.6600000001"/>
    <n v="-3357780.92"/>
    <n v="-859182.5"/>
    <n v="533645"/>
    <n v="5326186.9600000205"/>
    <n v="0"/>
    <n v="5326186.9600000205"/>
    <n v="16873441.07"/>
    <n v="22973134.73"/>
    <m/>
    <m/>
    <n v="0.78457641985583881"/>
  </r>
  <r>
    <x v="35"/>
    <x v="1"/>
    <n v="165669062.24000001"/>
    <n v="28384553"/>
    <n v="-165669062.24000001"/>
    <n v="2580305.2799999998"/>
    <n v="-4411324.82"/>
    <n v="-2203115.31"/>
    <n v="-10532079.6"/>
    <n v="-6462384.9400000004"/>
    <n v="-2576608.86"/>
    <n v="188872"/>
    <n v="189346"/>
    <n v="5157562.75"/>
    <n v="0"/>
    <n v="5157562.75"/>
    <n v="17146519.73"/>
    <n v="23608904.670000002"/>
    <m/>
    <m/>
    <n v="0.83175185707521981"/>
  </r>
  <r>
    <x v="35"/>
    <x v="2"/>
    <n v="146426516.65000001"/>
    <n v="29185423.850000001"/>
    <n v="-146426516.65000001"/>
    <n v="2404040.21"/>
    <n v="-4732154.1399999997"/>
    <n v="-2660236.27"/>
    <n v="-10876047.439999999"/>
    <n v="-6937287.0300000003"/>
    <n v="-2860307.19"/>
    <n v="-325010"/>
    <n v="-232779"/>
    <n v="2965642.99"/>
    <n v="0"/>
    <n v="2965642.99"/>
    <n v="18268437.850000001"/>
    <n v="25205724.880000003"/>
    <m/>
    <m/>
    <n v="0.86364087119468036"/>
  </r>
  <r>
    <x v="35"/>
    <x v="3"/>
    <n v="137526724.63999999"/>
    <n v="30080101.75"/>
    <n v="-137526724.63999999"/>
    <n v="2899746.4"/>
    <n v="-4458287.43"/>
    <n v="-2589111.9500000002"/>
    <n v="-10973195.359999999"/>
    <n v="-7449738.8899999997"/>
    <n v="-2851019.76"/>
    <n v="179925.17"/>
    <n v="-424725.67"/>
    <n v="4413694.26"/>
    <n v="0"/>
    <n v="4413694.26"/>
    <n v="18020594.739999998"/>
    <n v="25470333.629999999"/>
    <m/>
    <m/>
    <n v="0.84675024844289293"/>
  </r>
  <r>
    <x v="35"/>
    <x v="4"/>
    <n v="146358603.61000001"/>
    <n v="30515032.93"/>
    <n v="-146358603.61000001"/>
    <n v="2486569.27"/>
    <n v="-5033717.88"/>
    <n v="-2678573.4900000002"/>
    <n v="-11405371.060000001"/>
    <n v="-7818837.4699999997"/>
    <n v="-2753254.23"/>
    <n v="353819.07"/>
    <n v="-1294774.6299999999"/>
    <n v="2370892.51000001"/>
    <n v="0"/>
    <n v="2370892.51000001"/>
    <n v="19117662.43"/>
    <n v="26936499.899999999"/>
    <n v="25695030"/>
    <n v="44812692.43"/>
    <n v="0.88272884914759941"/>
  </r>
  <r>
    <x v="35"/>
    <x v="5"/>
    <n v="166732777.21000001"/>
    <n v="31457706.239999998"/>
    <n v="-166732777.21000001"/>
    <n v="2750778.86"/>
    <n v="-4753048.3499999996"/>
    <n v="-3013197.91"/>
    <n v="-11171888.039999999"/>
    <n v="-8172063.6500000004"/>
    <n v="-2579007.4"/>
    <n v="-182290.83"/>
    <n v="-1092890.1399999999"/>
    <n v="3244098.78000001"/>
    <n v="0"/>
    <n v="3244098.78000001"/>
    <n v="18938134.299999997"/>
    <n v="27110197.949999996"/>
    <n v="24908996"/>
    <n v="43847130.299999997"/>
    <n v="0.86179830605475183"/>
  </r>
  <r>
    <x v="35"/>
    <x v="6"/>
    <n v="143880153.90000001"/>
    <n v="32931547"/>
    <n v="-143880153.90000001"/>
    <n v="2880508.22"/>
    <n v="-4483105.97"/>
    <n v="-2379048.02"/>
    <n v="-11963375.25"/>
    <n v="-8454906.3300000001"/>
    <n v="-2604649.3199999998"/>
    <n v="-170811.6"/>
    <n v="-1498620"/>
    <n v="4257538.7300000004"/>
    <n v="0"/>
    <n v="4257538.7300000004"/>
    <n v="18825529.240000002"/>
    <n v="27280435.57"/>
    <n v="25411982"/>
    <n v="44237511.240000002"/>
    <n v="0.82839823983975003"/>
  </r>
  <r>
    <x v="35"/>
    <x v="7"/>
    <n v="146938112.75"/>
    <n v="34806310.5"/>
    <n v="-146938112.75"/>
    <n v="3507291.08"/>
    <n v="-5052380.4800000004"/>
    <n v="-2809596.21"/>
    <n v="-12025559.359999999"/>
    <n v="-8747070.3499999996"/>
    <n v="-2718998.03"/>
    <n v="-161172.92000000001"/>
    <n v="-232262"/>
    <n v="6566562.2300000004"/>
    <n v="0"/>
    <n v="6566562.2300000004"/>
    <n v="19887536.050000001"/>
    <n v="28634606.399999999"/>
    <n v="28229669"/>
    <n v="48117205.049999997"/>
    <n v="0.82268433478463621"/>
  </r>
  <r>
    <x v="35"/>
    <x v="8"/>
    <n v="148276360.96000001"/>
    <n v="36587301.25"/>
    <n v="-148276360.96000001"/>
    <n v="3980071.05"/>
    <n v="-4948173.53"/>
    <n v="-2873857.38"/>
    <n v="-13078015.539999999"/>
    <n v="-9283334.8499999996"/>
    <n v="-2835642.3"/>
    <n v="-256875.41"/>
    <n v="456887"/>
    <n v="7748360.29"/>
    <n v="0"/>
    <n v="7748360.29"/>
    <n v="20900046.449999999"/>
    <n v="30183381.299999997"/>
    <n v="33710993"/>
    <n v="54611039.450000003"/>
    <n v="0.82496878066402879"/>
  </r>
  <r>
    <x v="36"/>
    <x v="0"/>
    <n v="22753049.280000001"/>
    <n v="4659893"/>
    <n v="-22753049.280000001"/>
    <n v="262264.90999999997"/>
    <n v="-548539.80000000005"/>
    <n v="-451578.1"/>
    <n v="-1353837.7"/>
    <n v="-775383.81"/>
    <n v="-490525.53"/>
    <n v="340559"/>
    <n v="-919552"/>
    <n v="723299.97"/>
    <m/>
    <n v="723299.97"/>
    <n v="2353955.6"/>
    <n v="3129339.41"/>
    <m/>
    <m/>
    <n v="0.67154748188424074"/>
  </r>
  <r>
    <x v="36"/>
    <x v="1"/>
    <n v="26282848.140000001"/>
    <n v="4810913.91"/>
    <n v="-26282848.140000001"/>
    <n v="355088.41"/>
    <n v="-654294.77"/>
    <n v="-476273.3"/>
    <n v="-1433395.52"/>
    <n v="-741925.46"/>
    <n v="-512010.76"/>
    <n v="-164216"/>
    <n v="-174891"/>
    <n v="1008995.51"/>
    <n v="0"/>
    <n v="1008995.51"/>
    <n v="2563963.59"/>
    <n v="3305889.05"/>
    <m/>
    <m/>
    <n v="0.68716445811436266"/>
  </r>
  <r>
    <x v="36"/>
    <x v="2"/>
    <n v="23792942.98"/>
    <n v="4984356.67"/>
    <n v="-23792942.989999998"/>
    <n v="264737.33"/>
    <n v="-673867.34"/>
    <n v="-414736.52"/>
    <n v="-1538893.34"/>
    <n v="-717757.38"/>
    <n v="-476144"/>
    <n v="-400436"/>
    <n v="357196"/>
    <n v="1384455.41"/>
    <n v="-107457"/>
    <n v="1276998.4099999999"/>
    <n v="2627497.2000000002"/>
    <n v="3345254.58"/>
    <m/>
    <m/>
    <n v="0.67115072244619289"/>
  </r>
  <r>
    <x v="36"/>
    <x v="3"/>
    <n v="23859508.920000002"/>
    <n v="5149185.16"/>
    <n v="-23859508.920000002"/>
    <n v="108227.22"/>
    <n v="-634344.38"/>
    <n v="-461201.29"/>
    <n v="-1834512.19"/>
    <n v="-726405.11"/>
    <n v="-434387.53"/>
    <n v="19440.060000000001"/>
    <n v="-132756.15"/>
    <n v="1053245.79"/>
    <n v="0"/>
    <n v="1053245.79"/>
    <n v="2930057.86"/>
    <n v="3656462.9699999997"/>
    <m/>
    <m/>
    <n v="0.71010516351290032"/>
  </r>
  <r>
    <x v="36"/>
    <x v="4"/>
    <n v="26320401.120000001"/>
    <n v="5445443.2699999996"/>
    <n v="-26320401.109999999"/>
    <n v="319680.48"/>
    <n v="-623207.24"/>
    <n v="-521538.33"/>
    <n v="-1730360.21"/>
    <n v="-886207.38"/>
    <n v="-452494.34"/>
    <n v="-84440"/>
    <n v="-52997"/>
    <n v="1413879.26"/>
    <n v="0"/>
    <n v="1413879.26"/>
    <n v="2875105.7800000003"/>
    <n v="3761313.16"/>
    <n v="4466080"/>
    <n v="7341185.7800000003"/>
    <n v="0.69072671837787791"/>
  </r>
  <r>
    <x v="36"/>
    <x v="5"/>
    <n v="30183103.640000001"/>
    <n v="5944166.0300000003"/>
    <n v="-30183103.640000001"/>
    <n v="32383.97"/>
    <n v="-717525.47"/>
    <n v="-409998.49"/>
    <n v="-1877776.74"/>
    <n v="-1283075.4099999999"/>
    <n v="-382042.19"/>
    <n v="-210292"/>
    <n v="569073"/>
    <n v="1664912.7"/>
    <n v="-10782"/>
    <n v="1654130.7"/>
    <n v="3005300.7"/>
    <n v="4288376.1100000003"/>
    <n v="4308622"/>
    <n v="7313922.7000000002"/>
    <n v="0.72144285478513126"/>
  </r>
  <r>
    <x v="36"/>
    <x v="6"/>
    <n v="26183614.609999999"/>
    <n v="5538822.8499999996"/>
    <n v="-26183614.609999999"/>
    <n v="836567.34"/>
    <n v="-730153.54"/>
    <n v="-511054.07"/>
    <n v="-1968883.9"/>
    <n v="-1227391.28"/>
    <n v="-407631.41"/>
    <n v="-120533.13"/>
    <n v="-110555.05"/>
    <n v="1299187.81"/>
    <n v="0"/>
    <n v="1299187.81"/>
    <n v="3210091.51"/>
    <n v="4437482.79"/>
    <n v="4328356"/>
    <n v="7538447.5099999998"/>
    <n v="0.80115990530370551"/>
  </r>
  <r>
    <x v="36"/>
    <x v="7"/>
    <n v="25427999.530000001"/>
    <n v="5567735.2300000004"/>
    <n v="-25427999.530000001"/>
    <n v="1542595.25"/>
    <n v="-767086.86"/>
    <n v="-487879.49"/>
    <n v="-2108284.7999999998"/>
    <n v="-1276738.6299999999"/>
    <n v="-521728.05"/>
    <n v="49580"/>
    <n v="-325481"/>
    <n v="1672711.65"/>
    <n v="75467"/>
    <n v="1748178.65"/>
    <n v="3363251.15"/>
    <n v="4639989.7799999993"/>
    <n v="4674391"/>
    <n v="8037642.1500000004"/>
    <n v="0.83337112637807653"/>
  </r>
  <r>
    <x v="36"/>
    <x v="8"/>
    <n v="26820632.550000001"/>
    <n v="6052387.4400000004"/>
    <n v="-26820632.550000001"/>
    <n v="218497.72"/>
    <n v="-714720.22"/>
    <n v="-463220.07"/>
    <n v="-2272573.04"/>
    <n v="-1300432.08"/>
    <n v="-592458.35"/>
    <n v="7992"/>
    <n v="95208"/>
    <n v="1030681.4"/>
    <n v="0"/>
    <n v="1030681.4"/>
    <n v="3450513.33"/>
    <n v="4750945.41"/>
    <n v="5720060"/>
    <n v="9170573.3300000001"/>
    <n v="0.78497046943842042"/>
  </r>
  <r>
    <x v="37"/>
    <x v="0"/>
    <n v="65923526.979999997"/>
    <n v="13317002.390000001"/>
    <n v="-65923526.920000002"/>
    <n v="668912.43000000005"/>
    <n v="-969635.53"/>
    <n v="-1953037.58"/>
    <n v="-4755083.9400000004"/>
    <n v="-1789124.68"/>
    <n v="-1316683.75"/>
    <n v="-192148.39"/>
    <n v="0"/>
    <n v="3010201.01"/>
    <n v="28237"/>
    <n v="3038438.01"/>
    <n v="7677757.0500000007"/>
    <n v="9466881.7300000004"/>
    <m/>
    <m/>
    <n v="0.71088683870094282"/>
  </r>
  <r>
    <x v="37"/>
    <x v="1"/>
    <n v="70628969.049999997"/>
    <n v="13233395.76"/>
    <n v="-70628969.209999993"/>
    <n v="542082.43999999994"/>
    <n v="-1069509.57"/>
    <n v="-2077512.43"/>
    <n v="-4753982.17"/>
    <n v="-1056138.94"/>
    <n v="-1412011.14"/>
    <n v="-141730.39000000001"/>
    <n v="184700"/>
    <n v="3449293.4000000102"/>
    <n v="510947"/>
    <n v="3960240.4000000102"/>
    <n v="7901004.1699999999"/>
    <n v="8957143.1099999994"/>
    <m/>
    <m/>
    <n v="0.67685900674673083"/>
  </r>
  <r>
    <x v="37"/>
    <x v="2"/>
    <n v="63556366.149999999"/>
    <n v="13538262.060000001"/>
    <n v="-63556366.289999999"/>
    <n v="1156674.71"/>
    <n v="-1038399.1"/>
    <n v="-1917467.24"/>
    <n v="-5033602.47"/>
    <n v="-1978713.1"/>
    <n v="-1097770.21"/>
    <n v="-67668"/>
    <n v="-101826.25"/>
    <n v="3459490.26"/>
    <n v="-286750.75"/>
    <n v="3172739.51"/>
    <n v="7989468.8099999996"/>
    <n v="9968181.9100000001"/>
    <m/>
    <m/>
    <n v="0.73629701255760738"/>
  </r>
  <r>
    <x v="37"/>
    <x v="3"/>
    <n v="61570166.18"/>
    <n v="13956052.41"/>
    <n v="-61570166.140000001"/>
    <n v="1010824.36"/>
    <n v="-1019475.02"/>
    <n v="-1919565.43"/>
    <n v="-4816287.74"/>
    <n v="-3005627.27"/>
    <n v="-1155702.99"/>
    <n v="16006"/>
    <n v="55974.1"/>
    <n v="3122198.46"/>
    <n v="141292.9"/>
    <n v="3263491.36"/>
    <n v="7755328.1900000004"/>
    <n v="10760955.460000001"/>
    <m/>
    <m/>
    <n v="0.77106012100451837"/>
  </r>
  <r>
    <x v="37"/>
    <x v="4"/>
    <n v="64886520.880000003"/>
    <n v="13920478.300000001"/>
    <n v="-64886520.850000001"/>
    <n v="1131831.7"/>
    <n v="-1354003.77"/>
    <n v="-2121990.64"/>
    <n v="-4994522.76"/>
    <n v="-3140595.89"/>
    <n v="-1339568.18"/>
    <n v="-120559.03999999999"/>
    <n v="-70068.12"/>
    <n v="1911001.63"/>
    <n v="-206808.88"/>
    <n v="1704192.75"/>
    <n v="8470517.1699999999"/>
    <n v="11611113.060000001"/>
    <n v="11154005"/>
    <n v="19624522.170000002"/>
    <n v="0.83410302503758083"/>
  </r>
  <r>
    <x v="37"/>
    <x v="5"/>
    <n v="74409208.760000005"/>
    <n v="13928756.24"/>
    <n v="-74409208.760000005"/>
    <n v="-1593720.1109"/>
    <n v="-1187519.7807976"/>
    <n v="-2395045.02018"/>
    <n v="-4831809.4681500001"/>
    <n v="-3335372.0729999999"/>
    <n v="-1469832.64"/>
    <n v="0"/>
    <n v="-73692.789999999994"/>
    <n v="-958235.64302760595"/>
    <n v="-204393.21"/>
    <n v="-1162628.8530276101"/>
    <n v="8414374.2691275999"/>
    <n v="11749746.342127599"/>
    <n v="10718413"/>
    <n v="19132787.2691276"/>
    <n v="0.84356033946413567"/>
  </r>
  <r>
    <x v="37"/>
    <x v="6"/>
    <n v="63719762.880000003"/>
    <n v="16373496.029999999"/>
    <n v="-63719762.920000002"/>
    <n v="3439235.88"/>
    <n v="-1140291.76"/>
    <n v="-2493821.56"/>
    <n v="-4986558.58"/>
    <n v="-3723957.4"/>
    <n v="-1555965.83"/>
    <n v="-161433"/>
    <n v="45927.95"/>
    <n v="5796631.6899999902"/>
    <n v="127385.05"/>
    <n v="5924016.73999999"/>
    <n v="8620671.9000000004"/>
    <n v="12344629.300000001"/>
    <n v="10835020"/>
    <n v="19455691.899999999"/>
    <n v="0.75393973757234312"/>
  </r>
  <r>
    <x v="37"/>
    <x v="7"/>
    <n v="61687650.710000001"/>
    <n v="16306899.41"/>
    <n v="-61687650.43"/>
    <n v="5948573.9199999999"/>
    <n v="-989713.36"/>
    <n v="-2586598.0099999998"/>
    <n v="-5460390.7599999998"/>
    <n v="-3711167.4"/>
    <n v="-1477460.03"/>
    <n v="-454138.53"/>
    <n v="489392.99"/>
    <n v="8065398.51000001"/>
    <n v="1357373.01"/>
    <n v="9422771.5200000107"/>
    <n v="9036702.129999999"/>
    <n v="12747869.529999999"/>
    <n v="12798000"/>
    <n v="21834702.129999999"/>
    <n v="0.78174698999998304"/>
  </r>
  <r>
    <x v="37"/>
    <x v="8"/>
    <n v="60087567.850000001"/>
    <n v="16506110.25"/>
    <n v="-60088163.719999999"/>
    <n v="311117.49"/>
    <n v="-1206649.07"/>
    <n v="-2378751.15"/>
    <n v="-5278923.1900000004"/>
    <n v="-4014652.7"/>
    <n v="-1513882.93"/>
    <n v="-85085"/>
    <n v="-19723.16"/>
    <n v="2318964.6699999901"/>
    <n v="-54703.839999999997"/>
    <n v="2264260.8299999898"/>
    <n v="8864323.4100000001"/>
    <n v="12878976.109999999"/>
    <n v="15406223"/>
    <n v="24270546.41"/>
    <n v="0.78025506403000067"/>
  </r>
  <r>
    <x v="38"/>
    <x v="0"/>
    <n v="14422962.720000001"/>
    <n v="2799779.05"/>
    <n v="-14422962.720000001"/>
    <n v="390768.22"/>
    <n v="-589861.97"/>
    <n v="-445341.98"/>
    <n v="-1358261.6"/>
    <n v="-368227.96"/>
    <n v="-185368.86"/>
    <n v="-43780"/>
    <n v="3079"/>
    <n v="202783.899999999"/>
    <m/>
    <n v="202783.899999999"/>
    <n v="2393465.5499999998"/>
    <n v="2761693.51"/>
    <m/>
    <m/>
    <n v="0.98639694800202182"/>
  </r>
  <r>
    <x v="38"/>
    <x v="1"/>
    <n v="15960444.98"/>
    <n v="2848326"/>
    <n v="-15960444.98"/>
    <n v="367405.93"/>
    <n v="-622387.89"/>
    <n v="-496255.17"/>
    <n v="-1389372.09"/>
    <n v="-380214.08"/>
    <n v="-177234.28"/>
    <n v="-29370"/>
    <n v="9233"/>
    <n v="130131.42"/>
    <n v="0"/>
    <n v="130131.42"/>
    <n v="2508015.1500000004"/>
    <n v="2888229.2300000004"/>
    <m/>
    <m/>
    <n v="1.0140093619901656"/>
  </r>
  <r>
    <x v="38"/>
    <x v="2"/>
    <n v="14483857.029999999"/>
    <n v="3085110.88"/>
    <n v="-14483857.029999999"/>
    <n v="418474.42"/>
    <n v="-734008.73"/>
    <n v="-495809.71"/>
    <n v="-1462434.85"/>
    <n v="-414285.31"/>
    <n v="-148829.24"/>
    <n v="-40563"/>
    <n v="1195"/>
    <n v="208849.46000000101"/>
    <n v="0"/>
    <n v="208849.46000000101"/>
    <n v="2692253.29"/>
    <n v="3106538.6"/>
    <m/>
    <m/>
    <n v="1.0069455267034033"/>
  </r>
  <r>
    <x v="38"/>
    <x v="3"/>
    <n v="13851539.810000001"/>
    <n v="3228658.28"/>
    <n v="-13851539.810000001"/>
    <n v="469470.05"/>
    <n v="-888480.84"/>
    <n v="-490704.5"/>
    <n v="-1310653.1599999999"/>
    <n v="-420377.88"/>
    <n v="-151906.44"/>
    <n v="-61321"/>
    <n v="-35364"/>
    <n v="339320.50999999902"/>
    <n v="-76456"/>
    <n v="262864.50999999902"/>
    <n v="2689838.5"/>
    <n v="3110216.38"/>
    <m/>
    <m/>
    <n v="0.96331544259927071"/>
  </r>
  <r>
    <x v="38"/>
    <x v="4"/>
    <n v="14268224.460000001"/>
    <n v="3273093.77"/>
    <n v="-14268224.460000001"/>
    <n v="450280.85"/>
    <n v="-927457.79"/>
    <n v="-488483.64"/>
    <n v="-1360609.71"/>
    <n v="-365511.67999999999"/>
    <n v="-154872.03"/>
    <n v="-46018"/>
    <n v="-4400"/>
    <n v="376021.77"/>
    <n v="0"/>
    <n v="376021.77"/>
    <n v="2776551.14"/>
    <n v="3142062.8200000003"/>
    <n v="1483588"/>
    <n v="4260139.1400000006"/>
    <n v="0.95996724835659086"/>
  </r>
  <r>
    <x v="38"/>
    <x v="5"/>
    <n v="15224943.85"/>
    <n v="3279059.1"/>
    <n v="-15224943.85"/>
    <n v="365099.47"/>
    <n v="-852225.93"/>
    <n v="-639441.4"/>
    <n v="-1271809.03"/>
    <n v="-368396.73"/>
    <n v="-139448.39000000001"/>
    <n v="-40990"/>
    <n v="-8065"/>
    <n v="323782.08999999898"/>
    <n v="-38464"/>
    <n v="285318.08999999898"/>
    <n v="2763476.3600000003"/>
    <n v="3131873.0900000003"/>
    <n v="1409058"/>
    <n v="4172534.3600000003"/>
    <n v="0.95511334028715744"/>
  </r>
  <r>
    <x v="38"/>
    <x v="6"/>
    <n v="13321672.84"/>
    <n v="3348462.27"/>
    <n v="-13321672.84"/>
    <n v="339774.42"/>
    <n v="-930035.46"/>
    <n v="-536319.71"/>
    <n v="-1283565.94"/>
    <n v="-376370.19"/>
    <n v="-132388.96"/>
    <n v="-50872"/>
    <n v="-5538"/>
    <n v="373146.43"/>
    <n v="0"/>
    <n v="373146.43"/>
    <n v="2749921.11"/>
    <n v="3126291.3"/>
    <n v="1388911"/>
    <n v="4138832.11"/>
    <n v="0.93364985115988774"/>
  </r>
  <r>
    <x v="38"/>
    <x v="7"/>
    <n v="13380653.92"/>
    <n v="3434730.64"/>
    <n v="-13380653.92"/>
    <n v="356454.22"/>
    <n v="-919277.57"/>
    <n v="-702981.43"/>
    <n v="-1291122.6200000001"/>
    <n v="-385746.62"/>
    <n v="-132629.32"/>
    <n v="-11637"/>
    <n v="-4083"/>
    <n v="343707.29999999801"/>
    <n v="0"/>
    <n v="343707.29999999801"/>
    <n v="2913381.62"/>
    <n v="3299128.24"/>
    <n v="1521717"/>
    <n v="4435098.62"/>
    <n v="0.96052022291913997"/>
  </r>
  <r>
    <x v="38"/>
    <x v="8"/>
    <n v="13130290.279999999"/>
    <n v="3570276.92"/>
    <n v="-13130290.279999999"/>
    <n v="403738.71"/>
    <n v="-1025060.36"/>
    <n v="-743961.7"/>
    <n v="-1469851.16"/>
    <n v="-371091.28"/>
    <n v="-172019.35"/>
    <n v="-2236"/>
    <n v="-21055"/>
    <n v="168740.78"/>
    <n v="146093"/>
    <n v="314833.78000000003"/>
    <n v="3238873.2199999997"/>
    <n v="3609964.5"/>
    <n v="1744750"/>
    <n v="4983623.22"/>
    <n v="1.0111161069265182"/>
  </r>
  <r>
    <x v="39"/>
    <x v="0"/>
    <n v="170915014.75"/>
    <n v="37153169.609999999"/>
    <n v="-170915014.75"/>
    <n v="2146151.86"/>
    <n v="-7512896.3200000003"/>
    <n v="-2309943.91"/>
    <n v="-8326361.9500000002"/>
    <n v="-8545048.0899999999"/>
    <n v="-6031002.4199999999"/>
    <n v="35752"/>
    <n v="-215022"/>
    <n v="6394798.7800000096"/>
    <m/>
    <n v="6394798.7800000096"/>
    <n v="18149202.18"/>
    <n v="26694250.27"/>
    <m/>
    <m/>
    <n v="0.71849186893640105"/>
  </r>
  <r>
    <x v="39"/>
    <x v="1"/>
    <n v="193072811.43000001"/>
    <n v="40372923.68"/>
    <n v="-193072811.43000001"/>
    <n v="2542944.23"/>
    <n v="-7067861.6200000001"/>
    <n v="-2181508.65"/>
    <n v="-8730863.7100000009"/>
    <n v="-8984647.0800000001"/>
    <n v="-6066504.7300000004"/>
    <n v="-1964000"/>
    <n v="-63994.54"/>
    <n v="7856487.5800000103"/>
    <n v="-1043615"/>
    <n v="6812872.5800000103"/>
    <n v="17980233.98"/>
    <n v="26964881.060000002"/>
    <m/>
    <m/>
    <n v="0.66789517830629408"/>
  </r>
  <r>
    <x v="39"/>
    <x v="2"/>
    <n v="178276122.31"/>
    <n v="38898364.149999999"/>
    <n v="-178276122.31"/>
    <n v="2995571.54"/>
    <n v="-7472834.96"/>
    <n v="-1845104.61"/>
    <n v="-9065613.8399999999"/>
    <n v="-9156545.1999999993"/>
    <n v="-5912616.7999999998"/>
    <n v="-1013253"/>
    <n v="-28000"/>
    <n v="7399967.2800000003"/>
    <n v="-356856.41"/>
    <n v="7043110.8700000001"/>
    <n v="18383553.41"/>
    <n v="27540098.609999999"/>
    <m/>
    <m/>
    <n v="0.70800146000484188"/>
  </r>
  <r>
    <x v="39"/>
    <x v="3"/>
    <n v="179109021.66999999"/>
    <n v="40900144.520000003"/>
    <n v="-179109021.68000001"/>
    <n v="2699768.31"/>
    <n v="-7586847.2000000002"/>
    <n v="-1918038.57"/>
    <n v="-9282972.1600000001"/>
    <n v="-9123190.0500000007"/>
    <n v="-5961111.5099999998"/>
    <n v="-802758.34"/>
    <n v="-69292.19"/>
    <n v="8855702.7999999896"/>
    <n v="717300"/>
    <n v="9573002.7999999896"/>
    <n v="18787857.93"/>
    <n v="27911047.98"/>
    <m/>
    <m/>
    <n v="0.68241929967635229"/>
  </r>
  <r>
    <x v="39"/>
    <x v="4"/>
    <n v="170875496.24000001"/>
    <n v="41576490.060000002"/>
    <n v="-170875496.22999999"/>
    <n v="2335557.94"/>
    <n v="-7407140.0099999998"/>
    <n v="-1279543.99"/>
    <n v="-10066281.710000001"/>
    <n v="-10249156.48"/>
    <n v="-5910826.3300000001"/>
    <n v="-748373"/>
    <n v="-448674"/>
    <n v="7802052.4900000198"/>
    <n v="-591945.81000000006"/>
    <n v="7210106.6800000202"/>
    <n v="18752965.710000001"/>
    <n v="29002122.190000001"/>
    <n v="35941071"/>
    <n v="54694036.710000001"/>
    <n v="0.69756062015207065"/>
  </r>
  <r>
    <x v="39"/>
    <x v="5"/>
    <n v="213190150.90000001"/>
    <n v="42017349.469999999"/>
    <n v="-213190265.52000001"/>
    <n v="2170409.7400000002"/>
    <n v="-7965986.54"/>
    <n v="-1520307.4"/>
    <n v="-9660304.7899999991"/>
    <n v="-11323132.689999999"/>
    <n v="-5809295.8700000001"/>
    <n v="-1091452"/>
    <n v="41479"/>
    <n v="6858644.2999999998"/>
    <n v="-182178.66"/>
    <n v="6676465.6399999997"/>
    <n v="19146598.729999997"/>
    <n v="30469731.419999994"/>
    <n v="34580796"/>
    <n v="53727394.729999997"/>
    <n v="0.72517024049208778"/>
  </r>
  <r>
    <x v="39"/>
    <x v="6"/>
    <n v="179042015.86000001"/>
    <n v="42558671.82"/>
    <n v="-179042016.81"/>
    <n v="2890805.92"/>
    <n v="-8374719.4900000002"/>
    <n v="-1797643.52"/>
    <n v="-9383891.6600000001"/>
    <n v="-11795760.720000001"/>
    <n v="-5846903.2999999998"/>
    <n v="-601600"/>
    <n v="316410"/>
    <n v="7965368.0999999996"/>
    <n v="622030"/>
    <n v="8587398.0999999996"/>
    <n v="19556254.670000002"/>
    <n v="31352015.390000001"/>
    <n v="34912249"/>
    <n v="54468503.670000002"/>
    <n v="0.73667748661428978"/>
  </r>
  <r>
    <x v="39"/>
    <x v="7"/>
    <n v="182656956.56"/>
    <n v="43616099.740000002"/>
    <n v="-182656956.56"/>
    <n v="3483246.84"/>
    <n v="-8974378.8300000001"/>
    <n v="-1884823.14"/>
    <n v="-10774708.82"/>
    <n v="-11682113.35"/>
    <n v="-6726852.3899999997"/>
    <n v="762381.48"/>
    <n v="-116743"/>
    <n v="7702108.5300000096"/>
    <n v="2318337"/>
    <n v="10020445.529999999"/>
    <n v="21633910.789999999"/>
    <n v="33316024.140000001"/>
    <n v="38703763"/>
    <n v="60337673.789999999"/>
    <n v="0.76384693584708863"/>
  </r>
  <r>
    <x v="39"/>
    <x v="8"/>
    <n v="184716031.56"/>
    <n v="46733240.340000004"/>
    <n v="-184716031.56999999"/>
    <n v="3419929.3"/>
    <n v="-8646982.7200000007"/>
    <n v="-2223116.98"/>
    <n v="-10850398.48"/>
    <n v="-11676648.9"/>
    <n v="-6399960.9000000004"/>
    <n v="-1885618.23"/>
    <n v="905338"/>
    <n v="9375781.4200000092"/>
    <n v="0"/>
    <n v="9375781.4200000092"/>
    <n v="21720498.18"/>
    <n v="33397147.079999998"/>
    <n v="47200783"/>
    <n v="68921281.180000007"/>
    <n v="0.71463367053139371"/>
  </r>
  <r>
    <x v="40"/>
    <x v="0"/>
    <n v="29745383.780000001"/>
    <n v="4751343.67"/>
    <n v="-29745384.77"/>
    <n v="231049.94"/>
    <n v="-460635.23"/>
    <n v="-500882.99"/>
    <n v="-2331053.92"/>
    <n v="-667675.11"/>
    <n v="-370375.48"/>
    <n v="-130026"/>
    <n v="0"/>
    <n v="521743.89000000397"/>
    <m/>
    <n v="521743.89000000397"/>
    <n v="3292572.1399999997"/>
    <n v="3960247.2499999995"/>
    <m/>
    <m/>
    <n v="0.83350048429563495"/>
  </r>
  <r>
    <x v="40"/>
    <x v="1"/>
    <n v="33273555.890000001"/>
    <n v="4927421.09"/>
    <n v="-33273555.93"/>
    <n v="282580.73"/>
    <n v="-406297.92"/>
    <n v="-501000.79"/>
    <n v="-2414908.21"/>
    <n v="-651573.74"/>
    <n v="-357891.58"/>
    <n v="-135491"/>
    <n v="0"/>
    <n v="742838.54000000504"/>
    <n v="0"/>
    <n v="742838.54000000504"/>
    <n v="3322206.92"/>
    <n v="3973780.66"/>
    <m/>
    <m/>
    <n v="0.80646256681098882"/>
  </r>
  <r>
    <x v="40"/>
    <x v="2"/>
    <n v="29609584.460000001"/>
    <n v="5232741.0999999996"/>
    <n v="-29609584.449999999"/>
    <n v="448758.73"/>
    <n v="-446425.49"/>
    <n v="-543005.65"/>
    <n v="-2339468.5699999998"/>
    <n v="-687935.13"/>
    <n v="-408851.38"/>
    <n v="-185662.61"/>
    <n v="0"/>
    <n v="1070151.01"/>
    <n v="0"/>
    <n v="1070151.01"/>
    <n v="3328899.71"/>
    <n v="4016834.84"/>
    <m/>
    <m/>
    <n v="0.76763492846989889"/>
  </r>
  <r>
    <x v="40"/>
    <x v="3"/>
    <n v="27833754.260000002"/>
    <n v="5364768.3099999996"/>
    <n v="-27833754.260000002"/>
    <n v="288064.98"/>
    <n v="-388461.35"/>
    <n v="-366416.41"/>
    <n v="-2464791.58"/>
    <n v="-713570.99"/>
    <n v="-425011.63"/>
    <n v="-161711"/>
    <n v="0"/>
    <n v="1132870.33"/>
    <n v="19504"/>
    <n v="1152374.33"/>
    <n v="3219669.34"/>
    <n v="3933240.33"/>
    <m/>
    <m/>
    <n v="0.73316126675375481"/>
  </r>
  <r>
    <x v="40"/>
    <x v="4"/>
    <n v="29083782.039999999"/>
    <n v="5416468.6699999999"/>
    <n v="-29083782.09"/>
    <n v="322296.51"/>
    <n v="-525906.39"/>
    <n v="-433084.58"/>
    <n v="-2524845.44"/>
    <n v="-831605.02"/>
    <n v="-493412.62"/>
    <n v="-28369.41"/>
    <n v="0"/>
    <n v="901541.67000000097"/>
    <n v="0"/>
    <n v="901541.67000000097"/>
    <n v="3483836.41"/>
    <n v="4315441.43"/>
    <n v="3763494"/>
    <n v="7247330.4100000001"/>
    <n v="0.79672600229403701"/>
  </r>
  <r>
    <x v="40"/>
    <x v="5"/>
    <n v="32771802.5"/>
    <n v="5549565.4400000004"/>
    <n v="-32771802.460000001"/>
    <n v="350390.96"/>
    <n v="-607287.06000000006"/>
    <n v="-200701.3"/>
    <n v="-2436029.46"/>
    <n v="-896454.03"/>
    <n v="-476577.58"/>
    <n v="-196389.43"/>
    <n v="0"/>
    <n v="1086517.58"/>
    <n v="0"/>
    <n v="1086517.58"/>
    <n v="3244017.8200000003"/>
    <n v="4140471.8500000006"/>
    <n v="3606292"/>
    <n v="6850309.8200000003"/>
    <n v="0.74608938209042908"/>
  </r>
  <r>
    <x v="40"/>
    <x v="6"/>
    <n v="29029338.550000001"/>
    <n v="5736649.5999999996"/>
    <n v="-29029338.609999999"/>
    <n v="325114.48"/>
    <n v="-857766.47"/>
    <n v="-220193.18"/>
    <n v="-2348929.27"/>
    <n v="-930022.18"/>
    <n v="-488925.74"/>
    <n v="-346300.33"/>
    <n v="101702"/>
    <n v="971328.85"/>
    <n v="-62364"/>
    <n v="908964.85"/>
    <n v="3426888.92"/>
    <n v="4356911.0999999996"/>
    <n v="3640843"/>
    <n v="7067731.9199999999"/>
    <n v="0.75948705320959464"/>
  </r>
  <r>
    <x v="40"/>
    <x v="7"/>
    <n v="30671963.43"/>
    <n v="5606397.6699999999"/>
    <n v="-30671963.52"/>
    <n v="388552.9"/>
    <n v="-797112.79"/>
    <n v="-367349.1"/>
    <n v="-2521625.63"/>
    <n v="-981572.62"/>
    <n v="-559173.88"/>
    <n v="-193004"/>
    <n v="172463"/>
    <n v="747575.46000000299"/>
    <n v="0"/>
    <n v="747575.46000000299"/>
    <n v="3686087.52"/>
    <n v="4667660.1399999997"/>
    <n v="4110577"/>
    <n v="7796664.5199999996"/>
    <n v="0.83255958901680971"/>
  </r>
  <r>
    <x v="40"/>
    <x v="8"/>
    <n v="30060863.879999999"/>
    <n v="6141889.21"/>
    <n v="-30060863.920000002"/>
    <n v="569792.26"/>
    <n v="-833713.08"/>
    <n v="-301017.49"/>
    <n v="-2592511.84"/>
    <n v="-1029373.17"/>
    <n v="-722410.13"/>
    <n v="-367691.41"/>
    <n v="147062"/>
    <n v="1012026.30999999"/>
    <n v="0"/>
    <n v="1012026.30999999"/>
    <n v="3727242.4099999997"/>
    <n v="4756615.58"/>
    <n v="4885998"/>
    <n v="8613240.4100000001"/>
    <n v="0.77445480004026324"/>
  </r>
  <r>
    <x v="41"/>
    <x v="0"/>
    <n v="118112698.33"/>
    <n v="19311596.800000001"/>
    <n v="-118112194.90000001"/>
    <n v="1956905.72"/>
    <n v="-1591250.53"/>
    <n v="-1205389.04"/>
    <n v="-9033547.8200000003"/>
    <n v="-3797997.1"/>
    <n v="-2197660.9900000002"/>
    <n v="-145188"/>
    <n v="0"/>
    <n v="3297972.46999999"/>
    <n v="-493186"/>
    <n v="2804786.46999999"/>
    <n v="11830187.390000001"/>
    <n v="15628184.49"/>
    <m/>
    <m/>
    <n v="0.8092642287353472"/>
  </r>
  <r>
    <x v="41"/>
    <x v="1"/>
    <n v="139494871.61000001"/>
    <n v="22361027.190000001"/>
    <n v="-139494845.58000001"/>
    <n v="1853364.18"/>
    <n v="-1646675.27"/>
    <n v="-1370653.81"/>
    <n v="-9528043.2100000009"/>
    <n v="-4437246.4000000004"/>
    <n v="-2206228.2599999998"/>
    <n v="-339456"/>
    <n v="0"/>
    <n v="4686114.45"/>
    <n v="238000"/>
    <n v="4924114.45"/>
    <n v="12545372.290000001"/>
    <n v="16982618.690000001"/>
    <m/>
    <m/>
    <n v="0.75947399668628557"/>
  </r>
  <r>
    <x v="41"/>
    <x v="2"/>
    <n v="106565358.18000001"/>
    <n v="22542679.789999999"/>
    <n v="-106565347.89"/>
    <n v="1335025.06"/>
    <n v="-1711345.31"/>
    <n v="-1013520.18"/>
    <n v="-10349720.189999999"/>
    <n v="-4362248.9400000004"/>
    <n v="-1584498.9"/>
    <n v="-498042"/>
    <n v="0"/>
    <n v="4358339.62"/>
    <n v="549000"/>
    <n v="4907339.62"/>
    <n v="13074585.68"/>
    <n v="17436834.620000001"/>
    <m/>
    <m/>
    <n v="0.77350318517743544"/>
  </r>
  <r>
    <x v="41"/>
    <x v="3"/>
    <n v="106625062"/>
    <n v="24111980"/>
    <n v="-106624948"/>
    <n v="1947471"/>
    <n v="-2070198"/>
    <n v="-1084144"/>
    <n v="-10596612"/>
    <n v="-4981587"/>
    <n v="-1342661"/>
    <n v="-815524"/>
    <n v="0"/>
    <n v="5168839"/>
    <n v="-77000"/>
    <n v="5091839"/>
    <n v="13750954"/>
    <n v="18732541"/>
    <m/>
    <m/>
    <n v="0.77689766663708248"/>
  </r>
  <r>
    <x v="41"/>
    <x v="4"/>
    <n v="114841747.23999999"/>
    <n v="25169934.620000001"/>
    <n v="-114841747.36"/>
    <n v="1668955.61"/>
    <n v="-1995035"/>
    <n v="-1019828"/>
    <n v="-10026951.220000001"/>
    <n v="-5702887"/>
    <n v="-2131016"/>
    <n v="-749446"/>
    <n v="0"/>
    <n v="5213726.8899999801"/>
    <n v="0"/>
    <n v="5213726.8899999801"/>
    <n v="13041814.220000001"/>
    <n v="18744701.219999999"/>
    <n v="22784128"/>
    <n v="35825942.219999999"/>
    <n v="0.74472586055529444"/>
  </r>
  <r>
    <x v="41"/>
    <x v="5"/>
    <n v="140450674.31999999"/>
    <n v="25303012.59"/>
    <n v="-140450716.34"/>
    <n v="1041244.51"/>
    <n v="-1527981.11"/>
    <n v="-696477.85"/>
    <n v="-11830908.17"/>
    <n v="-5732248.8499999996"/>
    <n v="-2122317.9500000002"/>
    <n v="-483130"/>
    <n v="0"/>
    <n v="3951151.1499999901"/>
    <n v="0"/>
    <n v="3951151.1499999901"/>
    <n v="14055367.129999999"/>
    <n v="19787615.979999997"/>
    <n v="22293683"/>
    <n v="36349050.129999995"/>
    <n v="0.78202608917090999"/>
  </r>
  <r>
    <x v="41"/>
    <x v="6"/>
    <n v="115836876.79000001"/>
    <n v="25501648.239999998"/>
    <n v="-115836876.8"/>
    <n v="1576739.93"/>
    <n v="-1381705.97"/>
    <n v="-905558.83"/>
    <n v="-11148567.84"/>
    <n v="-5678974.4500000002"/>
    <n v="-2565342.9"/>
    <n v="-537186"/>
    <n v="0"/>
    <n v="4861052.1700000102"/>
    <n v="0"/>
    <n v="4861052.1700000102"/>
    <n v="13435832.640000001"/>
    <n v="19114807.09"/>
    <n v="22563393"/>
    <n v="35999225.640000001"/>
    <n v="0.74955182936050102"/>
  </r>
  <r>
    <x v="41"/>
    <x v="7"/>
    <n v="124465272.27"/>
    <n v="27049138.699999999"/>
    <n v="-124465272.62"/>
    <n v="1730438.8"/>
    <n v="-1460154.89"/>
    <n v="-1014676.9"/>
    <n v="-12073210.34"/>
    <n v="-6447981.7599999998"/>
    <n v="-2893327.5"/>
    <n v="428488"/>
    <n v="0"/>
    <n v="5318713.76"/>
    <n v="0"/>
    <n v="5318713.76"/>
    <n v="14548042.129999999"/>
    <n v="20996023.890000001"/>
    <n v="24901005"/>
    <n v="39449047.129999995"/>
    <n v="0.77621783535754507"/>
  </r>
  <r>
    <x v="41"/>
    <x v="8"/>
    <n v="123748632.58"/>
    <n v="28848441.129999999"/>
    <n v="-123748632.54000001"/>
    <n v="2960064.31"/>
    <n v="-1841633.64"/>
    <n v="-1203194.8500000001"/>
    <n v="-12856619.460000001"/>
    <n v="-6643748.2599999998"/>
    <n v="-3170858.32"/>
    <n v="166452.29"/>
    <n v="0"/>
    <n v="6258903.2400000002"/>
    <n v="0"/>
    <n v="6258903.2400000002"/>
    <n v="15901447.950000001"/>
    <n v="22545196.210000001"/>
    <n v="30361104"/>
    <n v="46262551.950000003"/>
    <n v="0.78150483446936958"/>
  </r>
  <r>
    <x v="42"/>
    <x v="0"/>
    <n v="22247618.359999999"/>
    <n v="4187490.13"/>
    <n v="-22247618.350000001"/>
    <n v="371246.09"/>
    <n v="-583969.03"/>
    <n v="-623326.1"/>
    <n v="-1573789.13"/>
    <n v="-765289.74"/>
    <n v="-438316.38"/>
    <n v="-102800"/>
    <n v="0"/>
    <n v="471245.84999999602"/>
    <m/>
    <n v="471245.84999999602"/>
    <n v="2781084.26"/>
    <n v="3546374"/>
    <m/>
    <m/>
    <n v="0.84689727973161821"/>
  </r>
  <r>
    <x v="42"/>
    <x v="1"/>
    <n v="24811183.149999999"/>
    <n v="4943453.3899999997"/>
    <n v="-24811183.149999999"/>
    <n v="329118.06"/>
    <n v="-630729.17000000004"/>
    <n v="-613080.63"/>
    <n v="-1690048.23"/>
    <n v="-1503772.53"/>
    <n v="-561403.64"/>
    <n v="-185875"/>
    <n v="0"/>
    <n v="87662.250000000306"/>
    <n v="-25086"/>
    <n v="62576.250000000298"/>
    <n v="2933858.0300000003"/>
    <n v="4437630.5600000005"/>
    <m/>
    <m/>
    <n v="0.89767824431738008"/>
  </r>
  <r>
    <x v="42"/>
    <x v="2"/>
    <n v="22606733.140000001"/>
    <n v="4623172.83"/>
    <n v="-22606686.629999999"/>
    <n v="383983.19"/>
    <n v="-565513.05000000005"/>
    <n v="-692292.42"/>
    <n v="-2005330.66"/>
    <n v="-717910.22"/>
    <n v="-347055.93"/>
    <n v="-111454"/>
    <n v="0"/>
    <n v="567646.25000000105"/>
    <n v="0"/>
    <n v="567646.25000000105"/>
    <n v="3263136.13"/>
    <n v="3981046.3499999996"/>
    <m/>
    <m/>
    <n v="0.86110697055640884"/>
  </r>
  <r>
    <x v="42"/>
    <x v="3"/>
    <n v="21652804.870000001"/>
    <n v="4905005.42"/>
    <n v="-21652804.870000001"/>
    <n v="496585.82"/>
    <n v="-484252.12"/>
    <n v="-500383.53"/>
    <n v="-1816842.36"/>
    <n v="-900205.17"/>
    <n v="-344509.99"/>
    <n v="-338795"/>
    <n v="0"/>
    <n v="1016603.07"/>
    <n v="0"/>
    <n v="1016603.07"/>
    <n v="2801478.0100000002"/>
    <n v="3701683.18"/>
    <m/>
    <m/>
    <n v="0.7546746360170179"/>
  </r>
  <r>
    <x v="42"/>
    <x v="4"/>
    <n v="21206227.82"/>
    <n v="4907215.05"/>
    <n v="-21206227.82"/>
    <n v="373985.76"/>
    <n v="-513327.29"/>
    <n v="-645567.21"/>
    <n v="-2201240.31"/>
    <n v="-756783.65"/>
    <n v="-249341.18"/>
    <n v="-199672"/>
    <n v="0"/>
    <n v="715269.17000000097"/>
    <n v="-198786"/>
    <n v="516483.17000000097"/>
    <n v="3360134.81"/>
    <n v="4116918.46"/>
    <n v="2666141"/>
    <n v="6026275.8100000005"/>
    <n v="0.83895211806541881"/>
  </r>
  <r>
    <x v="42"/>
    <x v="5"/>
    <n v="25834828.48"/>
    <n v="4779098.05"/>
    <n v="-25834828.48"/>
    <n v="296247"/>
    <n v="-785740.61"/>
    <n v="-501235.76"/>
    <n v="-2163296.2200000002"/>
    <n v="-690911.44"/>
    <n v="-353399.17"/>
    <n v="-28438"/>
    <n v="0"/>
    <n v="552323.85000000102"/>
    <n v="-56942"/>
    <n v="495381.85000000102"/>
    <n v="3450272.5900000003"/>
    <n v="4141184.0300000003"/>
    <n v="2484957"/>
    <n v="5935229.5899999999"/>
    <n v="0.86651999742922214"/>
  </r>
  <r>
    <x v="42"/>
    <x v="6"/>
    <n v="23156526.739999998"/>
    <n v="4719410.8899999997"/>
    <n v="-23156526.739999998"/>
    <n v="361456.19"/>
    <n v="-658820.1"/>
    <n v="-640306.16"/>
    <n v="-2186534.86"/>
    <n v="-873529.75"/>
    <n v="-360633.36"/>
    <n v="69063"/>
    <n v="0"/>
    <n v="430105.85000000102"/>
    <n v="38931"/>
    <n v="469036.85000000102"/>
    <n v="3485661.12"/>
    <n v="4359190.87"/>
    <n v="2501631"/>
    <n v="5987292.1200000001"/>
    <n v="0.92367267262885022"/>
  </r>
  <r>
    <x v="42"/>
    <x v="7"/>
    <n v="22834063.359999999"/>
    <n v="5228689.71"/>
    <n v="-22834063.359999999"/>
    <n v="769336.26"/>
    <n v="-773946.4"/>
    <n v="-680047.12"/>
    <n v="-2390012.69"/>
    <n v="-1035754.46"/>
    <n v="-405994.76"/>
    <n v="-166286.43"/>
    <n v="0"/>
    <n v="545984.11"/>
    <n v="73277"/>
    <n v="619261.11"/>
    <n v="3844006.21"/>
    <n v="4879760.67"/>
    <n v="3073786"/>
    <n v="6917792.21"/>
    <n v="0.93326644736009778"/>
  </r>
  <r>
    <x v="42"/>
    <x v="8"/>
    <n v="21813522.16"/>
    <n v="5087516.63"/>
    <n v="-21813522.16"/>
    <n v="700893.66"/>
    <n v="-943452.26"/>
    <n v="-577974.21"/>
    <n v="-2632369.2200000002"/>
    <n v="-1015605.31"/>
    <n v="-334694.38"/>
    <n v="45121.41"/>
    <n v="0"/>
    <n v="329436.31999999902"/>
    <n v="-17367"/>
    <n v="312069.31999999902"/>
    <n v="4153795.6900000004"/>
    <n v="5169401"/>
    <n v="3684454"/>
    <n v="7838249.6900000004"/>
    <n v="1.0160951552506277"/>
  </r>
  <r>
    <x v="43"/>
    <x v="0"/>
    <n v="78110388.359999999"/>
    <n v="16412844.48"/>
    <n v="-78110388.650000006"/>
    <n v="2576851.3199999998"/>
    <n v="-3661993.58"/>
    <n v="-2274648.94"/>
    <n v="-5300225"/>
    <n v="-3888942.22"/>
    <n v="-3003913.81"/>
    <n v="505398"/>
    <n v="-296000"/>
    <n v="1069369.96"/>
    <m/>
    <n v="1069369.96"/>
    <n v="11236867.52"/>
    <n v="15125809.74"/>
    <m/>
    <m/>
    <n v="0.92158368760708564"/>
  </r>
  <r>
    <x v="43"/>
    <x v="1"/>
    <n v="81899567.769999996"/>
    <n v="15614779.810000001"/>
    <n v="-81899567.769999996"/>
    <n v="2533523.15"/>
    <n v="-3720971.34"/>
    <n v="-2206518.4900000002"/>
    <n v="-5387065.8300000001"/>
    <n v="-4089741.54"/>
    <n v="-3058063.34"/>
    <n v="44000"/>
    <n v="0"/>
    <n v="-270057.57999999903"/>
    <n v="0"/>
    <n v="-270057.57999999903"/>
    <n v="11314555.66"/>
    <n v="15404297.199999999"/>
    <m/>
    <m/>
    <n v="0.98652029599128865"/>
  </r>
  <r>
    <x v="43"/>
    <x v="2"/>
    <n v="98932478.069999993"/>
    <n v="16439538.58"/>
    <n v="-98932478.069999993"/>
    <n v="2330882.5299999998"/>
    <n v="-3873497.53"/>
    <n v="-1991880.32"/>
    <n v="-5733149.4699999997"/>
    <n v="-3666323.48"/>
    <n v="-3199549.29"/>
    <n v="-127500.35"/>
    <n v="0"/>
    <n v="178520.67"/>
    <n v="0"/>
    <n v="178520.67"/>
    <n v="11598527.32"/>
    <n v="15264850.800000001"/>
    <m/>
    <m/>
    <n v="0.92854496649747209"/>
  </r>
  <r>
    <x v="43"/>
    <x v="3"/>
    <n v="89488616"/>
    <n v="17084047.109999999"/>
    <n v="-89488616.040000007"/>
    <n v="2982482.12"/>
    <n v="-3631145.71"/>
    <n v="-2329917.9300000002"/>
    <n v="-5591669.2599999998"/>
    <n v="-3781554.42"/>
    <n v="-3143657.67"/>
    <n v="-8"/>
    <n v="0"/>
    <n v="1588576.1999999899"/>
    <n v="0"/>
    <n v="1588576.1999999899"/>
    <n v="11552732.9"/>
    <n v="15334287.32"/>
    <m/>
    <m/>
    <n v="0.8975793160289407"/>
  </r>
  <r>
    <x v="43"/>
    <x v="4"/>
    <n v="75976749.540000007"/>
    <n v="19195493.07"/>
    <n v="-75976749.540000007"/>
    <n v="2484110.9"/>
    <n v="-4140941.66"/>
    <n v="-2150490.12"/>
    <n v="-5167948.6100000003"/>
    <n v="-3908809.9"/>
    <n v="-3133429.66"/>
    <n v="-126958.09"/>
    <n v="0"/>
    <n v="3051025.9300000099"/>
    <n v="0"/>
    <n v="3051025.9300000099"/>
    <n v="11459380.390000001"/>
    <n v="15368190.290000001"/>
    <n v="12709727"/>
    <n v="24169107.390000001"/>
    <n v="0.80061451060188893"/>
  </r>
  <r>
    <x v="43"/>
    <x v="5"/>
    <n v="84258656.799999997"/>
    <n v="19155329.129999999"/>
    <n v="-84258656.799999997"/>
    <n v="2650974.2999999998"/>
    <n v="-4061935.31"/>
    <n v="-2359394.1"/>
    <n v="-5036738"/>
    <n v="-4029230.56"/>
    <n v="-3187681.23"/>
    <n v="-76523"/>
    <n v="-284105"/>
    <n v="2770696.23"/>
    <n v="0"/>
    <n v="2770696.23"/>
    <n v="11458067.41"/>
    <n v="15487297.970000001"/>
    <n v="12100328"/>
    <n v="23558395.41"/>
    <n v="0.80851119105777547"/>
  </r>
  <r>
    <x v="43"/>
    <x v="6"/>
    <n v="71970077.799999997"/>
    <n v="19207805.140000001"/>
    <n v="-71970077.799999997"/>
    <n v="3042027.75"/>
    <n v="-3922486.79"/>
    <n v="-2471212.64"/>
    <n v="-6031386.4000000004"/>
    <n v="-4170512.31"/>
    <n v="-3027501.75"/>
    <n v="-71088.600000000006"/>
    <n v="-125249.87"/>
    <n v="2430394.5299999998"/>
    <n v="0"/>
    <n v="2430394.5299999998"/>
    <n v="12425085.83"/>
    <n v="16595598.140000001"/>
    <n v="12040385"/>
    <n v="24465470.829999998"/>
    <n v="0.86400283733823846"/>
  </r>
  <r>
    <x v="43"/>
    <x v="7"/>
    <n v="73662328.480000004"/>
    <n v="20228964.48"/>
    <n v="-73662328.480000004"/>
    <n v="3344074.43"/>
    <n v="-3834950.97"/>
    <n v="-2101035.9500000002"/>
    <n v="-5987352.29"/>
    <n v="-4599971.83"/>
    <n v="-3154058.63"/>
    <n v="-52785"/>
    <n v="-189219"/>
    <n v="3653665.24000001"/>
    <n v="0"/>
    <n v="3653665.24000001"/>
    <n v="11923339.210000001"/>
    <n v="16523311.040000001"/>
    <n v="13613019"/>
    <n v="25536358.210000001"/>
    <n v="0.81681447690198328"/>
  </r>
  <r>
    <x v="43"/>
    <x v="8"/>
    <n v="69559044.230000004"/>
    <n v="24062249.379999999"/>
    <n v="-69559044.230000004"/>
    <n v="2850559.9"/>
    <n v="-4422629.95"/>
    <n v="-2626921.2000000002"/>
    <n v="-6683846.4299999997"/>
    <n v="-5578271.96"/>
    <n v="-3083197.69"/>
    <n v="-121510"/>
    <n v="0"/>
    <n v="4396432.05"/>
    <n v="0"/>
    <n v="4396432.05"/>
    <n v="13733397.58"/>
    <n v="19311669.539999999"/>
    <n v="20737214"/>
    <n v="34470611.579999998"/>
    <n v="0.80257124905585198"/>
  </r>
  <r>
    <x v="44"/>
    <x v="0"/>
    <n v="10853776.310000001"/>
    <n v="1840249.81"/>
    <n v="-10853776.310000001"/>
    <n v="-42035.93"/>
    <n v="-311428"/>
    <n v="-171109.48"/>
    <n v="-847620.72"/>
    <n v="-222239.82"/>
    <n v="-203788.52"/>
    <n v="-16113"/>
    <n v="-41681"/>
    <n v="-15766.6599999994"/>
    <m/>
    <n v="-15766.6599999994"/>
    <n v="1330158.2"/>
    <n v="1552398.02"/>
    <m/>
    <m/>
    <n v="0.84358004634164319"/>
  </r>
  <r>
    <x v="44"/>
    <x v="1"/>
    <n v="11820829.720000001"/>
    <n v="1902253.31"/>
    <n v="-11820829.720000001"/>
    <n v="-18714.810000000001"/>
    <n v="-284868.89"/>
    <n v="-168606.13"/>
    <n v="-948838.09"/>
    <n v="-270394.21000000002"/>
    <n v="-200841.23"/>
    <n v="-17616"/>
    <n v="-32312"/>
    <n v="-39938.049999999603"/>
    <n v="0"/>
    <n v="-39938.049999999603"/>
    <n v="1402313.1099999999"/>
    <n v="1672707.3199999998"/>
    <m/>
    <m/>
    <n v="0.8793294306319277"/>
  </r>
  <r>
    <x v="44"/>
    <x v="2"/>
    <n v="10655125.789999999"/>
    <n v="2189422.17"/>
    <n v="-10655125.789999999"/>
    <n v="-85804.53"/>
    <n v="-282646.12"/>
    <n v="-110841.75"/>
    <n v="-1026835.88"/>
    <n v="-328559.76"/>
    <n v="-202506.42"/>
    <n v="-3601"/>
    <n v="-9321"/>
    <n v="139305.71"/>
    <n v="0"/>
    <n v="139305.71"/>
    <n v="1420323.75"/>
    <n v="1748883.51"/>
    <m/>
    <m/>
    <n v="0.79878770479427463"/>
  </r>
  <r>
    <x v="44"/>
    <x v="3"/>
    <n v="10032257.210000001"/>
    <n v="2008536.14"/>
    <n v="-10032257.210000001"/>
    <n v="109897.61"/>
    <n v="-320778.15999999997"/>
    <n v="-146086.57999999999"/>
    <n v="-978656"/>
    <n v="-126843.96"/>
    <n v="-216450.78"/>
    <n v="-28125"/>
    <n v="-38142"/>
    <n v="263351.27"/>
    <n v="-71692"/>
    <n v="191659.27"/>
    <n v="1445520.74"/>
    <n v="1572364.7"/>
    <m/>
    <m/>
    <n v="0.78284112926143312"/>
  </r>
  <r>
    <x v="44"/>
    <x v="4"/>
    <n v="10598417"/>
    <n v="2016354.25"/>
    <n v="-10598417"/>
    <n v="37586.83"/>
    <n v="-273099.02"/>
    <n v="-149456.35999999999"/>
    <n v="-941197.5"/>
    <n v="-196437.57"/>
    <n v="-233726.8"/>
    <n v="-3067"/>
    <n v="-76966"/>
    <n v="179990.83"/>
    <n v="0"/>
    <n v="179990.83"/>
    <n v="1363752.88"/>
    <n v="1560190.45"/>
    <n v="1269531"/>
    <n v="2633283.88"/>
    <n v="0.77376802712122628"/>
  </r>
  <r>
    <x v="44"/>
    <x v="5"/>
    <n v="11810924.85"/>
    <n v="1986557.48"/>
    <n v="-11810924.85"/>
    <n v="75152.52"/>
    <n v="-330247.43"/>
    <n v="-122801.71"/>
    <n v="-955304.55"/>
    <n v="-175945.19"/>
    <n v="-223043.21"/>
    <n v="19461"/>
    <n v="-76229"/>
    <n v="197599.91"/>
    <n v="0"/>
    <n v="197599.91"/>
    <n v="1408353.69"/>
    <n v="1584298.88"/>
    <n v="1207746"/>
    <n v="2616099.69"/>
    <n v="0.79750971011420213"/>
  </r>
  <r>
    <x v="44"/>
    <x v="6"/>
    <n v="10142701.57"/>
    <n v="1993475.43"/>
    <n v="-10142701.57"/>
    <n v="161621.12"/>
    <n v="-306029.37"/>
    <n v="-137451.03"/>
    <n v="-1046462.7"/>
    <n v="-332848.46000000002"/>
    <n v="-187933.37"/>
    <n v="22991"/>
    <n v="-60781.760000000002"/>
    <n v="106580.86"/>
    <n v="3057"/>
    <n v="109637.86"/>
    <n v="1489943.1"/>
    <n v="1822791.56"/>
    <n v="1208940"/>
    <n v="2698883.1"/>
    <n v="0.91437874406106934"/>
  </r>
  <r>
    <x v="44"/>
    <x v="7"/>
    <n v="10186181.960000001"/>
    <n v="2117736.87"/>
    <n v="-10186181.960000001"/>
    <n v="187768.01"/>
    <n v="-306880"/>
    <n v="-119861.21"/>
    <n v="-1043518.63"/>
    <n v="-347840.9"/>
    <n v="-164267.4"/>
    <n v="-26538"/>
    <n v="-61785.24"/>
    <n v="234813.50000000099"/>
    <n v="0"/>
    <n v="234813.50000000099"/>
    <n v="1470259.84"/>
    <n v="1818100.7400000002"/>
    <n v="1328170"/>
    <n v="2798429.84"/>
    <n v="0.85851116149288187"/>
  </r>
  <r>
    <x v="44"/>
    <x v="8"/>
    <n v="9949549.1300000008"/>
    <n v="2169057.3199999998"/>
    <n v="-9949549.1300000008"/>
    <n v="205639.81"/>
    <n v="-371482.26"/>
    <n v="-174133.86"/>
    <n v="-1052255.52"/>
    <n v="-364278.55"/>
    <n v="-160571.5"/>
    <n v="21317"/>
    <n v="-92115"/>
    <n v="181177.44"/>
    <n v="0"/>
    <n v="181177.44"/>
    <n v="1597871.6400000001"/>
    <n v="1962150.1900000002"/>
    <n v="1637346"/>
    <n v="3235217.64"/>
    <n v="0.9046096531925677"/>
  </r>
  <r>
    <x v="45"/>
    <x v="0"/>
    <n v="13517734.27"/>
    <n v="2476590.61"/>
    <n v="-13517734.27"/>
    <n v="290444.57"/>
    <n v="-282484.61"/>
    <n v="-400282.2"/>
    <n v="-1457424.66"/>
    <n v="-306218.09000000003"/>
    <n v="-90553.18"/>
    <n v="-10429"/>
    <n v="-26139"/>
    <n v="193504.43999999901"/>
    <n v="0"/>
    <n v="193504.43999999901"/>
    <n v="2140191.4699999997"/>
    <n v="2446409.5599999996"/>
    <m/>
    <m/>
    <n v="0.98781346829058669"/>
  </r>
  <r>
    <x v="45"/>
    <x v="1"/>
    <n v="14476879.529999999"/>
    <n v="2417202.67"/>
    <n v="-14476879.529999999"/>
    <n v="284299.49"/>
    <n v="-247780.9"/>
    <n v="-429760.45"/>
    <n v="-1452665.36"/>
    <n v="-364321.11"/>
    <n v="-92121.07"/>
    <n v="1231"/>
    <n v="-24022"/>
    <n v="92062.270000000193"/>
    <n v="-1801"/>
    <n v="90261.270000000193"/>
    <n v="2130206.71"/>
    <n v="2494527.8199999998"/>
    <m/>
    <m/>
    <n v="1.0319895186943508"/>
  </r>
  <r>
    <x v="45"/>
    <x v="2"/>
    <n v="13082377.359999999"/>
    <n v="2569209.4900000002"/>
    <n v="-13082377.359999999"/>
    <n v="300513.42"/>
    <n v="-340099.33"/>
    <n v="-474059.28"/>
    <n v="-1457512.76"/>
    <n v="-427049.67"/>
    <n v="-87735.81"/>
    <n v="8267"/>
    <n v="-21149"/>
    <n v="70384.0600000001"/>
    <n v="2615.88"/>
    <n v="72999.940000000104"/>
    <n v="2271671.37"/>
    <n v="2698721.04"/>
    <m/>
    <m/>
    <n v="1.0504091046308566"/>
  </r>
  <r>
    <x v="45"/>
    <x v="3"/>
    <n v="12333811.380000001"/>
    <n v="2691742.89"/>
    <n v="-12333811.380000001"/>
    <n v="231896.04"/>
    <n v="-354881.08"/>
    <n v="-398021.04"/>
    <n v="-1491359.32"/>
    <n v="-407195.26"/>
    <n v="-91178.06"/>
    <n v="5466"/>
    <n v="-41579"/>
    <n v="144891.17000000001"/>
    <n v="-9643.61"/>
    <n v="135247.56"/>
    <n v="2244261.44"/>
    <n v="2651456.7000000002"/>
    <m/>
    <m/>
    <n v="0.98503341825489132"/>
  </r>
  <r>
    <x v="45"/>
    <x v="4"/>
    <n v="13029709.890000001"/>
    <n v="2734440.05"/>
    <n v="-13029709.890000001"/>
    <n v="226686.93"/>
    <n v="-335193.48"/>
    <n v="-470617.96"/>
    <n v="-1471054.6"/>
    <n v="-386764.77"/>
    <n v="-85479.38"/>
    <n v="0"/>
    <n v="-41445"/>
    <n v="170571.790000001"/>
    <n v="-7331"/>
    <n v="163240.790000001"/>
    <n v="2276866.04"/>
    <n v="2663630.81"/>
    <n v="1206954"/>
    <n v="3483820.04"/>
    <n v="0.97410466541403984"/>
  </r>
  <r>
    <x v="45"/>
    <x v="5"/>
    <n v="14964923.949999999"/>
    <n v="2716871.47"/>
    <n v="-14964923.949999999"/>
    <n v="266728.37"/>
    <n v="-351313.45"/>
    <n v="-390659.28"/>
    <n v="-1546854.71"/>
    <n v="-375425.37"/>
    <n v="-80654.83"/>
    <n v="0"/>
    <n v="-9396"/>
    <n v="229296.199999998"/>
    <n v="-2592"/>
    <n v="226704.199999998"/>
    <n v="2288827.44"/>
    <n v="2664252.81"/>
    <n v="1169180"/>
    <n v="3458007.44"/>
    <n v="0.98063262816035968"/>
  </r>
  <r>
    <x v="45"/>
    <x v="6"/>
    <n v="12982768.279999999"/>
    <n v="2752092.09"/>
    <n v="-12982768.279999999"/>
    <n v="246308.07"/>
    <n v="-354152.42"/>
    <n v="-425934.26"/>
    <n v="-1591682.7"/>
    <n v="-403188.41"/>
    <n v="-76120.070000000007"/>
    <n v="0"/>
    <n v="-19719"/>
    <n v="127603.3"/>
    <n v="0"/>
    <n v="127603.3"/>
    <n v="2371769.38"/>
    <n v="2774957.79"/>
    <n v="1216012"/>
    <n v="3587781.38"/>
    <n v="1.0083084792413324"/>
  </r>
  <r>
    <x v="45"/>
    <x v="7"/>
    <n v="13221339.59"/>
    <n v="3042057.83"/>
    <n v="-13221339.59"/>
    <n v="312271.08"/>
    <n v="-251389.47"/>
    <n v="-530811.06000000006"/>
    <n v="-1901571.85"/>
    <n v="-440448.4"/>
    <n v="-100231.1"/>
    <n v="0"/>
    <n v="-15845"/>
    <n v="114032.03"/>
    <n v="-3388"/>
    <n v="110644.03"/>
    <n v="2683772.38"/>
    <n v="3124220.78"/>
    <n v="1400340"/>
    <n v="4084112.38"/>
    <n v="1.0270090033101047"/>
  </r>
  <r>
    <x v="45"/>
    <x v="8"/>
    <n v="12927668.529999999"/>
    <n v="3302707.65"/>
    <n v="-12927668.529999999"/>
    <n v="365276.58"/>
    <n v="-393551.73"/>
    <n v="-426412.35"/>
    <n v="-1992380.33"/>
    <n v="-466643.6"/>
    <n v="-163413.51999999999"/>
    <n v="0"/>
    <n v="8161"/>
    <n v="233743.7"/>
    <n v="-49416"/>
    <n v="184327.7"/>
    <n v="2812344.41"/>
    <n v="3278988.0100000002"/>
    <n v="1675179"/>
    <n v="4487523.41"/>
    <n v="0.99281812303308181"/>
  </r>
  <r>
    <x v="46"/>
    <x v="0"/>
    <n v="8114551.3399999999"/>
    <n v="1871346.62"/>
    <n v="-8158299.4500000002"/>
    <n v="176532.05"/>
    <n v="-526730.36"/>
    <n v="-159501.03"/>
    <n v="-736356.55"/>
    <n v="-210721.58"/>
    <n v="-61204.02"/>
    <n v="-34506"/>
    <n v="41964.37"/>
    <n v="317075.390000001"/>
    <m/>
    <n v="317075.390000001"/>
    <n v="1422587.94"/>
    <n v="1633309.52"/>
    <m/>
    <m/>
    <n v="0.87279903281627214"/>
  </r>
  <r>
    <x v="46"/>
    <x v="1"/>
    <n v="8628547.6799999997"/>
    <n v="1863303.31"/>
    <n v="-8628547.6799999997"/>
    <n v="136599.49"/>
    <n v="-574153.30000000005"/>
    <n v="-194875.39"/>
    <n v="-762979.8"/>
    <n v="-217627.19"/>
    <n v="-59881.42"/>
    <n v="-9362"/>
    <n v="-25696"/>
    <n v="155327.70000000001"/>
    <n v="0"/>
    <n v="155327.70000000001"/>
    <n v="1532008.4900000002"/>
    <n v="1749635.6800000002"/>
    <m/>
    <m/>
    <n v="0.93899671116883277"/>
  </r>
  <r>
    <x v="46"/>
    <x v="2"/>
    <n v="7958450.5199999996"/>
    <n v="1921669.98"/>
    <n v="-7958450.5199999996"/>
    <n v="136550.71"/>
    <n v="-519702.92"/>
    <n v="-227609.13"/>
    <n v="-824448.93"/>
    <n v="-223701.45"/>
    <n v="-60685.43"/>
    <n v="4005"/>
    <n v="-13326"/>
    <n v="192751.83000000101"/>
    <n v="0"/>
    <n v="192751.83000000101"/>
    <n v="1571760.98"/>
    <n v="1795462.43"/>
    <m/>
    <m/>
    <n v="0.93432402477349408"/>
  </r>
  <r>
    <x v="46"/>
    <x v="3"/>
    <n v="8070576.1600000001"/>
    <n v="1995432.91"/>
    <n v="-8070576.1600000001"/>
    <n v="137023.29"/>
    <n v="-566080.78"/>
    <n v="-136932.38"/>
    <n v="-763814.04"/>
    <n v="-244833.29"/>
    <n v="-84698.453999999998"/>
    <n v="-34553"/>
    <n v="-1306"/>
    <n v="300238.25599999999"/>
    <n v="0"/>
    <n v="300238.25599999999"/>
    <n v="1466827.2000000002"/>
    <n v="1711660.4900000002"/>
    <m/>
    <m/>
    <n v="0.85778904488450092"/>
  </r>
  <r>
    <x v="46"/>
    <x v="4"/>
    <n v="8719661.9600000009"/>
    <n v="2111983.39"/>
    <n v="-8719661.9600000009"/>
    <n v="137725.37"/>
    <n v="-576175.15"/>
    <n v="-144224.98000000001"/>
    <n v="-835406.96"/>
    <n v="-281825.24"/>
    <n v="-103541.93"/>
    <n v="-43966"/>
    <n v="27646"/>
    <n v="292214.50000000099"/>
    <n v="0"/>
    <n v="292214.50000000099"/>
    <n v="1555807.0899999999"/>
    <n v="1837632.3299999998"/>
    <n v="929922"/>
    <n v="2485729.09"/>
    <n v="0.87009790829841693"/>
  </r>
  <r>
    <x v="46"/>
    <x v="5"/>
    <n v="10463066.42"/>
    <n v="2118616.38"/>
    <n v="-10463066.42"/>
    <n v="128903.44"/>
    <n v="-604431.63"/>
    <n v="-125663.8"/>
    <n v="-762858.56"/>
    <n v="-319984.71000000002"/>
    <n v="-73840.59"/>
    <n v="-63939"/>
    <n v="-193"/>
    <n v="296608.53000000102"/>
    <n v="0"/>
    <n v="296608.53000000102"/>
    <n v="1492953.9900000002"/>
    <n v="1812938.7000000002"/>
    <n v="919915"/>
    <n v="2412868.9900000002"/>
    <n v="0.85571824947374397"/>
  </r>
  <r>
    <x v="46"/>
    <x v="6"/>
    <n v="8819769.9700000007"/>
    <n v="2164790.71"/>
    <n v="-8819769.9700000007"/>
    <n v="97987.21"/>
    <n v="-608154.23"/>
    <n v="-115807.53"/>
    <n v="-741845.97"/>
    <n v="-342778.93"/>
    <n v="-70875.17"/>
    <n v="-65878.78"/>
    <n v="-30027"/>
    <n v="287410.30999999901"/>
    <n v="0"/>
    <n v="287410.30999999901"/>
    <n v="1465807.73"/>
    <n v="1808586.66"/>
    <n v="908898"/>
    <n v="2374705.73"/>
    <n v="0.83545566397963711"/>
  </r>
  <r>
    <x v="46"/>
    <x v="7"/>
    <n v="9720829.6600000001"/>
    <n v="2219603.04"/>
    <n v="-9720829.6999999993"/>
    <n v="121382.18"/>
    <n v="-609347.13"/>
    <n v="-96511.29"/>
    <n v="-740678.21"/>
    <n v="-324824.34999999998"/>
    <n v="-103047.36"/>
    <n v="-84747"/>
    <n v="-3390"/>
    <n v="378439.84"/>
    <n v="0"/>
    <n v="378439.84"/>
    <n v="1446536.63"/>
    <n v="1771360.98"/>
    <n v="984062"/>
    <n v="2430598.63"/>
    <n v="0.79805305186462527"/>
  </r>
  <r>
    <x v="46"/>
    <x v="8"/>
    <n v="9151819.75"/>
    <n v="2306504.3199999998"/>
    <n v="-9151819.7100000009"/>
    <n v="146758.73000000001"/>
    <n v="-621014.92000000004"/>
    <n v="-116511.59"/>
    <n v="-849417.21"/>
    <n v="-326722.28000000003"/>
    <n v="-147941.51999999999"/>
    <n v="-78571"/>
    <n v="-11252"/>
    <n v="301832.56999999902"/>
    <n v="0"/>
    <n v="301832.56999999902"/>
    <n v="1586943.72"/>
    <n v="1913666"/>
    <n v="1146181"/>
    <n v="2733124.7199999997"/>
    <n v="0.82968238273232464"/>
  </r>
  <r>
    <x v="47"/>
    <x v="0"/>
    <n v="122097511.43000001"/>
    <n v="22222999.510000002"/>
    <n v="-122097511.43000001"/>
    <n v="1961556.79"/>
    <n v="-3361186.28"/>
    <n v="-4949609.3099999996"/>
    <n v="-8271146.4800000004"/>
    <n v="-3797858.7"/>
    <n v="-1010140.41"/>
    <n v="112483"/>
    <n v="-919943"/>
    <n v="1987155.1199999901"/>
    <m/>
    <n v="1987155.1199999901"/>
    <n v="16581942.07"/>
    <n v="20379800.77"/>
    <m/>
    <m/>
    <n v="0.9170589578076267"/>
  </r>
  <r>
    <x v="47"/>
    <x v="1"/>
    <n v="129066345.38"/>
    <n v="22519745.510000002"/>
    <n v="-129066344.63"/>
    <n v="1421213.28"/>
    <n v="-3615026.06"/>
    <n v="-5479917.4900000002"/>
    <n v="-8440912.9299999997"/>
    <n v="-4064630.54"/>
    <n v="-1083667.6100000001"/>
    <n v="47507"/>
    <n v="-371562.4"/>
    <n v="932749.50999999302"/>
    <n v="0"/>
    <n v="932749.50999999302"/>
    <n v="17535856.48"/>
    <n v="21600487.02"/>
    <m/>
    <m/>
    <n v="0.95917988995071901"/>
  </r>
  <r>
    <x v="47"/>
    <x v="2"/>
    <n v="117398706.95"/>
    <n v="23355749.489999998"/>
    <n v="-117398668.45999999"/>
    <n v="1750100.34"/>
    <n v="-2884424.25"/>
    <n v="-5903698.1299999999"/>
    <n v="-9207848.0500000007"/>
    <n v="-4182275.87"/>
    <n v="-1189662.58"/>
    <n v="-44092"/>
    <n v="-521278.81"/>
    <n v="1172608.6299999999"/>
    <n v="-73215.960000000006"/>
    <n v="1099392.67"/>
    <n v="17995970.43"/>
    <n v="22178246.300000001"/>
    <m/>
    <m/>
    <n v="0.949584011829543"/>
  </r>
  <r>
    <x v="47"/>
    <x v="3"/>
    <n v="110541536.13"/>
    <n v="25700463.260000002"/>
    <n v="-110541536.12"/>
    <n v="2667680.35"/>
    <n v="-3313546.78"/>
    <n v="-5832438.9299999997"/>
    <n v="-8793507.0700000003"/>
    <n v="-4254629.58"/>
    <n v="-1273409.1499999999"/>
    <n v="-132611"/>
    <n v="-1182413.43"/>
    <n v="3585587.6799999801"/>
    <n v="109243.6"/>
    <n v="3694831.2799999798"/>
    <n v="17939492.780000001"/>
    <n v="22194122.359999999"/>
    <m/>
    <m/>
    <n v="0.86356896120789994"/>
  </r>
  <r>
    <x v="47"/>
    <x v="4"/>
    <n v="117709471.09"/>
    <n v="26014913.289999999"/>
    <n v="-117786148.56999999"/>
    <n v="1693387.88"/>
    <n v="-3369004.11"/>
    <n v="-5514648.5300000003"/>
    <n v="-8275791.9199999999"/>
    <n v="-4276353.24"/>
    <n v="-1366082.54"/>
    <n v="-133502.51"/>
    <n v="-1126766.26"/>
    <n v="3569474.58"/>
    <n v="-216559.91"/>
    <n v="3352914.67"/>
    <n v="17159444.560000002"/>
    <n v="21435797.800000004"/>
    <n v="21435307"/>
    <n v="38594751.560000002"/>
    <n v="0.82398113578336685"/>
  </r>
  <r>
    <x v="47"/>
    <x v="5"/>
    <n v="129479447.36"/>
    <n v="25803390"/>
    <n v="-129479447.33"/>
    <n v="1771068.37"/>
    <n v="-2751834.69"/>
    <n v="-5567844.9800000004"/>
    <n v="-8133687.5"/>
    <n v="-4557623.24"/>
    <n v="-1372302.47"/>
    <n v="-325000"/>
    <n v="-1235562.04"/>
    <n v="3630603.48000002"/>
    <n v="-73296.03"/>
    <n v="3557307.4500000202"/>
    <n v="16453367.17"/>
    <n v="21010990.41"/>
    <n v="20471244"/>
    <n v="36924611.170000002"/>
    <n v="0.81427248163904042"/>
  </r>
  <r>
    <x v="47"/>
    <x v="6"/>
    <n v="113417046.28"/>
    <n v="25909377.440000001"/>
    <n v="-113417055.40000001"/>
    <n v="1881402.81"/>
    <n v="-2823988.16"/>
    <n v="-5565762.54"/>
    <n v="-7929055.7400000002"/>
    <n v="-4803603.5199999996"/>
    <n v="-1382141.27"/>
    <n v="-490000"/>
    <n v="-953773.87"/>
    <n v="3842446.02999999"/>
    <n v="319422.21999999997"/>
    <n v="4161868.2499999902"/>
    <n v="16318806.439999999"/>
    <n v="21122409.960000001"/>
    <n v="20983457"/>
    <n v="37302263.439999998"/>
    <n v="0.81524189490521393"/>
  </r>
  <r>
    <x v="47"/>
    <x v="7"/>
    <n v="115774270.12"/>
    <n v="27427752.5"/>
    <n v="-115774079.29000001"/>
    <n v="1933065.11"/>
    <n v="-3231197.05"/>
    <n v="-8131321.3399999999"/>
    <n v="-8600281.9800000004"/>
    <n v="-5175935.0999999996"/>
    <n v="-1650092.13"/>
    <n v="70125"/>
    <n v="-1047049.33"/>
    <n v="1595256.51"/>
    <n v="463715.99"/>
    <n v="2058972.5"/>
    <n v="19962800.370000001"/>
    <n v="25138735.469999999"/>
    <n v="23578310"/>
    <n v="43541110.370000005"/>
    <n v="0.91654376238082214"/>
  </r>
  <r>
    <x v="47"/>
    <x v="8"/>
    <n v="110248004.23"/>
    <n v="27879491.899999999"/>
    <n v="-110248004.18000001"/>
    <n v="1782814.33"/>
    <n v="-2892561.24"/>
    <n v="-7402525.4199999999"/>
    <n v="-9354606.5600000005"/>
    <n v="-5326881.46"/>
    <n v="-2256088.92"/>
    <n v="-430409"/>
    <n v="-586401.35"/>
    <n v="1412832.3299999801"/>
    <n v="-96795.82"/>
    <n v="1316036.50999998"/>
    <n v="19649693.219999999"/>
    <n v="24976574.68"/>
    <n v="28434670"/>
    <n v="48084363.219999999"/>
    <n v="0.89587625088676748"/>
  </r>
  <r>
    <x v="48"/>
    <x v="0"/>
    <n v="23764695.870000001"/>
    <n v="3370748.86"/>
    <n v="-23764695.870000001"/>
    <n v="313933.39"/>
    <n v="-644836.24"/>
    <n v="-144269.75"/>
    <n v="-1711780.88"/>
    <n v="-325196.14"/>
    <n v="-45332.01"/>
    <n v="-118500"/>
    <n v="0"/>
    <n v="694767.23"/>
    <n v="0"/>
    <n v="694767.23"/>
    <n v="2500886.87"/>
    <n v="2826083.0100000002"/>
    <m/>
    <m/>
    <n v="0.83841399266986638"/>
  </r>
  <r>
    <x v="48"/>
    <x v="1"/>
    <n v="26120389.030000001"/>
    <n v="3410126.91"/>
    <n v="-26120389.030000001"/>
    <n v="291124.08"/>
    <n v="-498265.7"/>
    <n v="-178960.39"/>
    <n v="-2047779.36"/>
    <n v="-327997.31"/>
    <n v="-40556.879999999997"/>
    <n v="-124499.88"/>
    <n v="0"/>
    <n v="483191.47"/>
    <n v="0"/>
    <n v="483191.47"/>
    <n v="2725005.45"/>
    <n v="3053002.7600000002"/>
    <m/>
    <m/>
    <n v="0.89527540779999892"/>
  </r>
  <r>
    <x v="48"/>
    <x v="2"/>
    <n v="23593380.34"/>
    <n v="3483282.61"/>
    <n v="-23593380.34"/>
    <n v="217444.7"/>
    <n v="-571935.91"/>
    <n v="-110750.84"/>
    <n v="-2012373.28"/>
    <n v="-364127.83"/>
    <n v="-44444.43"/>
    <n v="63101.82"/>
    <n v="0"/>
    <n v="660196.83999999904"/>
    <n v="0"/>
    <n v="660196.83999999904"/>
    <n v="2695060.0300000003"/>
    <n v="3059187.8600000003"/>
    <m/>
    <m/>
    <n v="0.878248538093784"/>
  </r>
  <r>
    <x v="48"/>
    <x v="3"/>
    <n v="21279720.850000001"/>
    <n v="3611593.96"/>
    <n v="-21279720.850000001"/>
    <n v="408151.95"/>
    <n v="-723170.32"/>
    <n v="-234868.49"/>
    <n v="-1974039.53"/>
    <n v="-419419.65"/>
    <n v="-49304.49"/>
    <n v="-62479.61"/>
    <n v="0"/>
    <n v="556463.820000001"/>
    <n v="0"/>
    <n v="556463.820000001"/>
    <n v="2932078.34"/>
    <n v="3351497.9899999998"/>
    <m/>
    <m/>
    <n v="0.92798305322229513"/>
  </r>
  <r>
    <x v="48"/>
    <x v="4"/>
    <n v="20335413.399999999"/>
    <n v="3693007.9"/>
    <n v="-20335413.390000001"/>
    <n v="289781.68"/>
    <n v="-644866.62"/>
    <n v="-210034.15"/>
    <n v="-2018224.93"/>
    <n v="-563440.05000000005"/>
    <n v="-87459.56"/>
    <n v="68633"/>
    <n v="0"/>
    <n v="527397.279999997"/>
    <n v="0"/>
    <n v="527397.279999997"/>
    <n v="2873125.7"/>
    <n v="3436565.75"/>
    <n v="2565809"/>
    <n v="5438934.7000000002"/>
    <n v="0.93056008626464082"/>
  </r>
  <r>
    <x v="48"/>
    <x v="5"/>
    <n v="23277993.140000001"/>
    <n v="3738247.36"/>
    <n v="-23277993.140000001"/>
    <n v="268836.59000000003"/>
    <n v="-600164.87"/>
    <n v="-258503.46"/>
    <n v="-1984172.9"/>
    <n v="-663021.09"/>
    <n v="-106026.78"/>
    <n v="27084"/>
    <n v="0"/>
    <n v="422278.84999999899"/>
    <n v="0"/>
    <n v="422278.84999999899"/>
    <n v="2842841.23"/>
    <n v="3505862.32"/>
    <n v="2571495"/>
    <n v="5414336.2300000004"/>
    <n v="0.93783583117410396"/>
  </r>
  <r>
    <x v="48"/>
    <x v="6"/>
    <n v="21007196.579999998"/>
    <n v="3904189.73"/>
    <n v="-21006470.690000001"/>
    <n v="353859.6"/>
    <n v="-545201.41"/>
    <n v="-189920.08"/>
    <n v="-2147915.88"/>
    <n v="-733344.57"/>
    <n v="-137884.60999999999"/>
    <n v="-222831.08"/>
    <n v="213422"/>
    <n v="495099.589999997"/>
    <n v="0"/>
    <n v="495099.589999997"/>
    <n v="2883037.37"/>
    <n v="3616381.94"/>
    <n v="2613739"/>
    <n v="5496776.3700000001"/>
    <n v="0.92628232491149964"/>
  </r>
  <r>
    <x v="48"/>
    <x v="7"/>
    <n v="21976072.890000001"/>
    <n v="3977207.78"/>
    <n v="-21974579.789999999"/>
    <n v="479764.82"/>
    <n v="-558348.71"/>
    <n v="-178191.59"/>
    <n v="-2170211.91"/>
    <n v="-789938.48"/>
    <n v="-229941.95"/>
    <n v="-328813.15000000002"/>
    <n v="238396"/>
    <n v="441415.910000003"/>
    <n v="0"/>
    <n v="441415.910000003"/>
    <n v="2906752.21"/>
    <n v="3696690.69"/>
    <n v="2919055"/>
    <n v="5825807.21"/>
    <n v="0.92946883705432159"/>
  </r>
  <r>
    <x v="48"/>
    <x v="8"/>
    <n v="20992527.359999999"/>
    <n v="4295944.04"/>
    <n v="-20992527.359999999"/>
    <n v="625363.76"/>
    <n v="-462801.21"/>
    <n v="-181024.89"/>
    <n v="-2266085.14"/>
    <n v="-853797.4"/>
    <n v="-623815.53"/>
    <n v="-210110"/>
    <n v="206782"/>
    <n v="530455.62999999896"/>
    <n v="0"/>
    <n v="530455.62999999896"/>
    <n v="2909911.24"/>
    <n v="3763708.64"/>
    <n v="3559869"/>
    <n v="6469780.2400000002"/>
    <n v="0.87610746437935449"/>
  </r>
  <r>
    <x v="49"/>
    <x v="0"/>
    <n v="2847118240.8299999"/>
    <n v="612354538.10000002"/>
    <n v="-2847118927.52"/>
    <n v="39917788.109999999"/>
    <n v="-48560662.950000003"/>
    <n v="-67117345.890000001"/>
    <n v="-128303498.41"/>
    <n v="-192329428.55000001"/>
    <n v="-71970135.060000002"/>
    <n v="-3518763.47"/>
    <n v="19437"/>
    <n v="140491242.19"/>
    <n v="0"/>
    <n v="140491242.19"/>
    <n v="243981507.25"/>
    <n v="436310935.80000001"/>
    <m/>
    <m/>
    <n v="0.71251359899083266"/>
  </r>
  <r>
    <x v="49"/>
    <x v="1"/>
    <n v="3189458385.71"/>
    <n v="696533948.47000003"/>
    <n v="-3189458386.1599998"/>
    <n v="50187582.850000001"/>
    <n v="-56904312.850000001"/>
    <n v="-63054927.200000003"/>
    <n v="-126640592.05"/>
    <n v="-225905944.88999999"/>
    <n v="-74528581.799999997"/>
    <n v="-21762400"/>
    <n v="-179979"/>
    <n v="177744793.08000001"/>
    <n v="0"/>
    <n v="177744793.08000001"/>
    <n v="246599832.10000002"/>
    <n v="472505776.99000001"/>
    <m/>
    <m/>
    <n v="0.67836718946420604"/>
  </r>
  <r>
    <x v="49"/>
    <x v="2"/>
    <n v="2829226804.4899998"/>
    <n v="679157674.40999997"/>
    <n v="-2829226803.7600002"/>
    <n v="51731853.689999998"/>
    <n v="-54940322.090000004"/>
    <n v="-64369266.009999998"/>
    <n v="-131275676.2"/>
    <n v="-228284810.62"/>
    <n v="-79921226.650000006"/>
    <n v="-27039750.719999999"/>
    <n v="-389265"/>
    <n v="144669211.53999901"/>
    <n v="0"/>
    <n v="144669211.53999901"/>
    <n v="250585264.30000001"/>
    <n v="478870074.92000002"/>
    <m/>
    <m/>
    <n v="0.70509410842777498"/>
  </r>
  <r>
    <x v="49"/>
    <x v="3"/>
    <n v="2736006729.0999999"/>
    <n v="729185740.27999997"/>
    <n v="-2736006729.0799999"/>
    <n v="52779209.729999997"/>
    <n v="-57721502.270000003"/>
    <n v="-73978312.969999999"/>
    <n v="-131247419.81"/>
    <n v="-241845269.06"/>
    <n v="-79201134.560000002"/>
    <n v="-34553534.640000001"/>
    <n v="-3806795"/>
    <n v="159610981.72"/>
    <n v="0"/>
    <n v="159610981.72"/>
    <n v="262947235.05000001"/>
    <n v="504792504.11000001"/>
    <m/>
    <m/>
    <n v="0.69226875434531232"/>
  </r>
  <r>
    <x v="49"/>
    <x v="4"/>
    <n v="2899657485.3000002"/>
    <n v="740216369.54999995"/>
    <n v="-2899657485.3000002"/>
    <n v="56509015.170000002"/>
    <n v="-48274874.920000002"/>
    <n v="-63749097"/>
    <n v="-155964893.47999999"/>
    <n v="-257806819.44"/>
    <n v="-83668796.769999996"/>
    <n v="-33104050.670000002"/>
    <n v="-194916"/>
    <n v="153961936.44"/>
    <n v="0"/>
    <n v="153961936.44"/>
    <n v="267988865.39999998"/>
    <n v="525795684.83999997"/>
    <n v="652375141"/>
    <n v="920364006.39999998"/>
    <n v="0.71032701581518276"/>
  </r>
  <r>
    <x v="49"/>
    <x v="5"/>
    <n v="3165520015.1999998"/>
    <n v="711739529.79999995"/>
    <n v="-3165520014.46"/>
    <n v="45910347.25"/>
    <n v="-46631598.799999997"/>
    <n v="-70472552.140000001"/>
    <n v="-171091886.94999999"/>
    <n v="-269166028.27999997"/>
    <n v="-81095164.25"/>
    <n v="-5733044"/>
    <n v="2391967"/>
    <n v="115851570.37"/>
    <n v="0"/>
    <n v="115851570.37"/>
    <n v="288196037.88999999"/>
    <n v="557362066.16999996"/>
    <n v="647906436"/>
    <n v="936102473.88999999"/>
    <n v="0.78309837072927457"/>
  </r>
  <r>
    <x v="49"/>
    <x v="6"/>
    <n v="2694322334.5900002"/>
    <n v="744774050.60000002"/>
    <n v="-2694322334.5900002"/>
    <n v="50895135.960000001"/>
    <n v="-46596357.560000002"/>
    <n v="-70899292.859999999"/>
    <n v="-160045440.16999999"/>
    <n v="-286981599.39999998"/>
    <n v="-81699939.090000004"/>
    <n v="-11050068"/>
    <n v="-675253"/>
    <n v="137721236.47999999"/>
    <n v="0"/>
    <n v="137721236.47999999"/>
    <n v="277541090.58999997"/>
    <n v="564522689.99000001"/>
    <n v="673197983"/>
    <n v="950739073.58999991"/>
    <n v="0.75797846277701664"/>
  </r>
  <r>
    <x v="49"/>
    <x v="7"/>
    <n v="2736262578.7600002"/>
    <n v="783580278.50999999"/>
    <n v="-2736262578.7600002"/>
    <n v="62565420.609999999"/>
    <n v="-51711235.799999997"/>
    <n v="-72343194.689999998"/>
    <n v="-156325755.19"/>
    <n v="-303743006.24000001"/>
    <n v="-82267084.569999993"/>
    <n v="-9835302"/>
    <n v="1666194"/>
    <n v="171586314.63"/>
    <n v="0"/>
    <n v="171586314.63"/>
    <n v="280380185.68000001"/>
    <n v="584123191.92000008"/>
    <n v="772758080"/>
    <n v="1053138265.6800001"/>
    <n v="0.745454177369965"/>
  </r>
  <r>
    <x v="49"/>
    <x v="8"/>
    <n v="2668609629.1100001"/>
    <n v="841532432.95000005"/>
    <n v="-2668609629.1599998"/>
    <n v="-9693182.8699999992"/>
    <n v="-47174911.950000003"/>
    <n v="-68386576.180000007"/>
    <n v="-174515034.91"/>
    <n v="-275611008.83999997"/>
    <n v="-98717955.909999996"/>
    <n v="-6899826"/>
    <n v="740029"/>
    <n v="161273965.24000099"/>
    <n v="0"/>
    <n v="161273965.24000099"/>
    <n v="290076523.04000002"/>
    <n v="565687531.88"/>
    <n v="936283805"/>
    <n v="1226360328.04"/>
    <n v="0.6722112062834904"/>
  </r>
  <r>
    <x v="50"/>
    <x v="0"/>
    <n v="15368715.01"/>
    <n v="3648250.16"/>
    <n v="-15368715.01"/>
    <n v="546658.26"/>
    <n v="-75160.289999999994"/>
    <n v="-699775.71"/>
    <n v="-2088862.9"/>
    <n v="-621402.26"/>
    <n v="-220497.06"/>
    <n v="-54187"/>
    <n v="-65553"/>
    <n v="369470.20000000199"/>
    <m/>
    <n v="369470.20000000199"/>
    <n v="2863798.9"/>
    <n v="3485201.16"/>
    <m/>
    <m/>
    <n v="0.95530761519928231"/>
  </r>
  <r>
    <x v="50"/>
    <x v="1"/>
    <n v="17324648.199999999"/>
    <n v="3948114.5"/>
    <n v="-17324648.199999999"/>
    <n v="520967.73"/>
    <n v="-97379.3"/>
    <n v="-732972.09"/>
    <n v="-2224529.81"/>
    <n v="-542441"/>
    <n v="-139110.97"/>
    <n v="-139918"/>
    <n v="-48296"/>
    <n v="544435.06000000099"/>
    <n v="0"/>
    <n v="544435.06000000099"/>
    <n v="3054881.2"/>
    <n v="3597322.2"/>
    <m/>
    <m/>
    <n v="0.9111494106870508"/>
  </r>
  <r>
    <x v="50"/>
    <x v="2"/>
    <n v="15177499.310000001"/>
    <n v="4114119.68"/>
    <n v="-15177499.310000001"/>
    <n v="512158.93"/>
    <n v="-86785.13"/>
    <n v="-755901.64"/>
    <n v="-2312908.73"/>
    <n v="-565019.42000000004"/>
    <n v="-139848.16"/>
    <n v="-143005"/>
    <n v="-59141"/>
    <n v="563669.53000000096"/>
    <n v="0"/>
    <n v="563669.53000000096"/>
    <n v="3155595.5"/>
    <n v="3720614.92"/>
    <m/>
    <m/>
    <n v="0.90435262204136946"/>
  </r>
  <r>
    <x v="50"/>
    <x v="3"/>
    <n v="14602669.960000001"/>
    <n v="4298856.22"/>
    <n v="-14602669.960000001"/>
    <n v="600164.62"/>
    <n v="-50486.99"/>
    <n v="-838683.52"/>
    <n v="-2341291.6800000002"/>
    <n v="-591332.35"/>
    <n v="-158670.93"/>
    <n v="-186156"/>
    <n v="-57128"/>
    <n v="675271.36999999802"/>
    <n v="0"/>
    <n v="675271.36999999802"/>
    <n v="3230462.1900000004"/>
    <n v="3821794.5400000005"/>
    <m/>
    <m/>
    <n v="0.889025904662613"/>
  </r>
  <r>
    <x v="50"/>
    <x v="4"/>
    <n v="15895035.439999999"/>
    <n v="4427057.92"/>
    <n v="-15895035.439999999"/>
    <n v="540721.02"/>
    <n v="-38450.230000000003"/>
    <n v="-855276.24"/>
    <n v="-2606574.06"/>
    <n v="-629912.11"/>
    <n v="-145295.78"/>
    <n v="-89618"/>
    <n v="-92593"/>
    <n v="510059.51999999897"/>
    <n v="0"/>
    <n v="510059.51999999897"/>
    <n v="3500300.5300000003"/>
    <n v="4130212.64"/>
    <n v="3120995"/>
    <n v="6621295.5300000003"/>
    <n v="0.93294750478439648"/>
  </r>
  <r>
    <x v="50"/>
    <x v="5"/>
    <n v="20851819.059999999"/>
    <n v="4512540.38"/>
    <n v="-20851819.02"/>
    <n v="536127.14"/>
    <n v="-50770.33"/>
    <n v="-715452.05"/>
    <n v="-2767881.83"/>
    <n v="-662349.25"/>
    <n v="-162440.65"/>
    <n v="-94279"/>
    <n v="-85496"/>
    <n v="509998.44999999797"/>
    <n v="0"/>
    <n v="509998.44999999797"/>
    <n v="3534104.21"/>
    <n v="4196453.46"/>
    <n v="3031566"/>
    <n v="6565670.21"/>
    <n v="0.92995366392710266"/>
  </r>
  <r>
    <x v="50"/>
    <x v="6"/>
    <n v="18165829.280000001"/>
    <n v="4685688.91"/>
    <n v="-18165828.98"/>
    <n v="371450.29"/>
    <n v="-35697.14"/>
    <n v="-766679.32"/>
    <n v="-2251194.33"/>
    <n v="-701773.25"/>
    <n v="-180719.31"/>
    <n v="-239488"/>
    <n v="-57597"/>
    <n v="823991.15000000095"/>
    <n v="0"/>
    <n v="823991.15000000095"/>
    <n v="3053570.79"/>
    <n v="3755344.04"/>
    <n v="3185495"/>
    <n v="6239065.79"/>
    <n v="0.80144971468026882"/>
  </r>
  <r>
    <x v="50"/>
    <x v="7"/>
    <n v="18398642.300000001"/>
    <n v="4890645.04"/>
    <n v="-18398642.300000001"/>
    <n v="618143.80000000005"/>
    <n v="-42891.01"/>
    <n v="-837727.4"/>
    <n v="-2472312.42"/>
    <n v="-766516.79"/>
    <n v="-261283.25"/>
    <n v="-129305"/>
    <n v="-163277"/>
    <n v="835475.96999999904"/>
    <n v="0"/>
    <n v="835475.96999999904"/>
    <n v="3352930.83"/>
    <n v="4119447.62"/>
    <n v="4375929"/>
    <n v="7728859.8300000001"/>
    <n v="0.84231171682007822"/>
  </r>
  <r>
    <x v="50"/>
    <x v="8"/>
    <n v="18387525.129999999"/>
    <n v="5197639.74"/>
    <n v="-18387525.129999999"/>
    <n v="508251.45"/>
    <n v="-76667.240000000005"/>
    <n v="-915694.86"/>
    <n v="-2530820.37"/>
    <n v="-845745.04"/>
    <n v="-337925.64"/>
    <n v="-96332"/>
    <n v="-167214"/>
    <n v="735492.03999999794"/>
    <n v="0"/>
    <n v="735492.03999999794"/>
    <n v="3523182.47"/>
    <n v="4368927.51"/>
    <n v="5464224"/>
    <n v="8987406.4700000007"/>
    <n v="0.84055989421075183"/>
  </r>
  <r>
    <x v="51"/>
    <x v="0"/>
    <n v="43174574"/>
    <n v="8800223"/>
    <n v="-43174574"/>
    <n v="898589"/>
    <n v="-1320244"/>
    <n v="-1834314"/>
    <n v="-3168711"/>
    <n v="-1304212"/>
    <n v="-882042"/>
    <n v="-127169"/>
    <n v="157463"/>
    <n v="1219583"/>
    <m/>
    <n v="1219583"/>
    <n v="6323269"/>
    <n v="7627481"/>
    <m/>
    <m/>
    <n v="0.86673724063583391"/>
  </r>
  <r>
    <x v="51"/>
    <x v="1"/>
    <n v="48433330.119999997"/>
    <n v="9080161.1799999997"/>
    <n v="-48433330.119999997"/>
    <n v="768018.7"/>
    <n v="-1461617.36"/>
    <n v="-1815063.8"/>
    <n v="-3466055.84"/>
    <n v="-1365712.33"/>
    <n v="-876389.47"/>
    <n v="42968"/>
    <n v="81826"/>
    <n v="988135.07999999903"/>
    <n v="0"/>
    <n v="988135.07999999903"/>
    <n v="6742737"/>
    <n v="8108449.3300000001"/>
    <m/>
    <m/>
    <n v="0.89298517606270067"/>
  </r>
  <r>
    <x v="51"/>
    <x v="2"/>
    <n v="42574040"/>
    <n v="9452029.1899999995"/>
    <n v="-42574040"/>
    <n v="678456.13"/>
    <n v="-1492815.04"/>
    <n v="-1885767.8"/>
    <n v="-3392310.05"/>
    <n v="-1429126.6"/>
    <n v="-886759.58"/>
    <n v="6155"/>
    <n v="-44321"/>
    <n v="1005540.25"/>
    <n v="0"/>
    <n v="1005540.25"/>
    <n v="6770892.8899999997"/>
    <n v="8200019.4900000002"/>
    <m/>
    <m/>
    <n v="0.86754064393658525"/>
  </r>
  <r>
    <x v="51"/>
    <x v="3"/>
    <n v="42568699.229999997"/>
    <n v="10016447.5"/>
    <n v="-42568699.229999997"/>
    <n v="711021.98"/>
    <n v="-1311161.3999999999"/>
    <n v="-2086551.34"/>
    <n v="-3415591.61"/>
    <n v="-1491767.82"/>
    <n v="-914907.07"/>
    <n v="-16825.88"/>
    <n v="-111475"/>
    <n v="1379189.36"/>
    <n v="0"/>
    <n v="1379189.36"/>
    <n v="6813304.3499999996"/>
    <n v="8305072.1699999999"/>
    <m/>
    <m/>
    <n v="0.8291434832559148"/>
  </r>
  <r>
    <x v="51"/>
    <x v="4"/>
    <n v="44518076.700000003"/>
    <n v="10135879.609999999"/>
    <n v="-44518076.729999997"/>
    <n v="752276.86"/>
    <n v="-1330026.24"/>
    <n v="-2270810.48"/>
    <n v="-3350203.74"/>
    <n v="-1565041.13"/>
    <n v="-952876.16"/>
    <n v="-17460.25"/>
    <n v="-52452"/>
    <n v="1349286.44"/>
    <n v="0"/>
    <n v="1349286.44"/>
    <n v="6951040.46"/>
    <n v="8516081.5899999999"/>
    <n v="5352055"/>
    <n v="12303095.460000001"/>
    <n v="0.84019166739096662"/>
  </r>
  <r>
    <x v="51"/>
    <x v="5"/>
    <n v="51824013.090000004"/>
    <n v="10116780.73"/>
    <n v="-51824013.149999999"/>
    <n v="579999.94999999995"/>
    <n v="-1529536.94"/>
    <n v="-1990641.97"/>
    <n v="-3319586.89"/>
    <n v="-1627987.99"/>
    <n v="-506924.94"/>
    <n v="-79505.5"/>
    <n v="30678"/>
    <n v="1673274.3900000099"/>
    <n v="0"/>
    <n v="1673274.3900000099"/>
    <n v="6839765.8000000007"/>
    <n v="8467753.790000001"/>
    <n v="5294378"/>
    <n v="12134143.800000001"/>
    <n v="0.83700082229616546"/>
  </r>
  <r>
    <x v="51"/>
    <x v="6"/>
    <n v="45255363.109999999"/>
    <n v="10498866.789999999"/>
    <n v="-45255363.109999999"/>
    <n v="676799.79"/>
    <n v="-1729777.57"/>
    <n v="-1931914.51"/>
    <n v="-3163335.68"/>
    <n v="-1725462.66"/>
    <n v="-511007.03"/>
    <n v="-232047"/>
    <n v="46988"/>
    <n v="1929110.13"/>
    <n v="0"/>
    <n v="1929110.13"/>
    <n v="6825027.7599999998"/>
    <n v="8550490.4199999999"/>
    <n v="5405473"/>
    <n v="12230500.76"/>
    <n v="0.81442031707119134"/>
  </r>
  <r>
    <x v="51"/>
    <x v="7"/>
    <n v="45857633.899999999"/>
    <n v="10962067.5"/>
    <n v="-45857633.909999996"/>
    <n v="680614.68"/>
    <n v="-1659436.16"/>
    <n v="-2107764.7000000002"/>
    <n v="-3336489.84"/>
    <n v="-1818611.64"/>
    <n v="-542668.34"/>
    <n v="-48274.36"/>
    <n v="-156879.32999999999"/>
    <n v="1972557.8"/>
    <n v="0"/>
    <n v="1972557.8"/>
    <n v="7103690.7000000002"/>
    <n v="8922302.3399999999"/>
    <n v="6074177"/>
    <n v="13177867.699999999"/>
    <n v="0.81392514140238603"/>
  </r>
  <r>
    <x v="51"/>
    <x v="8"/>
    <n v="44613979.469999999"/>
    <n v="11688772.52"/>
    <n v="-44613979.509999998"/>
    <n v="914798.99"/>
    <n v="-1815317.15"/>
    <n v="-2010189.9"/>
    <n v="-3419520.5"/>
    <n v="-1902186.42"/>
    <n v="-681844.41"/>
    <n v="-367610.6"/>
    <n v="-129535.67"/>
    <n v="2277366.8199999998"/>
    <n v="0"/>
    <n v="2277366.8199999998"/>
    <n v="7245027.5499999998"/>
    <n v="9147213.9699999988"/>
    <n v="7341487"/>
    <n v="14586514.550000001"/>
    <n v="0.78256411905944079"/>
  </r>
  <r>
    <x v="52"/>
    <x v="0"/>
    <n v="11503368.49"/>
    <n v="2352916.0499999998"/>
    <n v="-11503368.49"/>
    <n v="118997.5"/>
    <n v="-376893.07"/>
    <n v="-235310.34"/>
    <n v="-1054804.1499999999"/>
    <n v="-346404.24"/>
    <n v="-182064.35"/>
    <n v="-23074"/>
    <n v="0"/>
    <n v="253363.399999999"/>
    <m/>
    <n v="253363.399999999"/>
    <n v="1667007.56"/>
    <n v="2013411.8"/>
    <m/>
    <m/>
    <n v="0.85570915290411664"/>
  </r>
  <r>
    <x v="52"/>
    <x v="1"/>
    <n v="12571629.25"/>
    <n v="2588591.5499999998"/>
    <n v="-12571629.25"/>
    <n v="132757.13"/>
    <n v="-442994.92"/>
    <n v="-218122.08"/>
    <n v="-1096430.96"/>
    <n v="-365477.78"/>
    <n v="-198268.89"/>
    <n v="23610"/>
    <n v="0"/>
    <n v="423664.05000000098"/>
    <n v="0"/>
    <n v="423664.05000000098"/>
    <n v="1757547.96"/>
    <n v="2123025.7400000002"/>
    <m/>
    <m/>
    <n v="0.82014705641761076"/>
  </r>
  <r>
    <x v="52"/>
    <x v="2"/>
    <n v="11609608.02"/>
    <n v="2500178.59"/>
    <n v="-11609608.02"/>
    <n v="150898.04999999999"/>
    <n v="-444042.86"/>
    <n v="-222538.7"/>
    <n v="-1064757.98"/>
    <n v="-407728.74"/>
    <n v="-215006.97"/>
    <n v="12918"/>
    <n v="1411.5"/>
    <n v="311330.89"/>
    <n v="7998.5"/>
    <n v="319329.39"/>
    <n v="1731339.54"/>
    <n v="2139068.2800000003"/>
    <m/>
    <m/>
    <n v="0.85556619377338172"/>
  </r>
  <r>
    <x v="52"/>
    <x v="3"/>
    <n v="11131764.16"/>
    <n v="2563353.66"/>
    <n v="-11131764.16"/>
    <n v="166327.46"/>
    <n v="-394083.69"/>
    <n v="-243714.53"/>
    <n v="-1088327.95"/>
    <n v="-424389.14"/>
    <n v="-213594.64"/>
    <n v="-2870.33"/>
    <n v="0"/>
    <n v="362700.84"/>
    <n v="0"/>
    <n v="362700.84"/>
    <n v="1726126.17"/>
    <n v="2150515.31"/>
    <m/>
    <m/>
    <n v="0.83894600404065978"/>
  </r>
  <r>
    <x v="52"/>
    <x v="4"/>
    <n v="11387649.35"/>
    <n v="2610949.84"/>
    <n v="-11387649.35"/>
    <n v="180838.28"/>
    <n v="-407116.83"/>
    <n v="-214208.63"/>
    <n v="-1210316.67"/>
    <n v="-441385.56"/>
    <n v="-208541.13"/>
    <n v="896.25"/>
    <n v="0"/>
    <n v="311115.55"/>
    <n v="0"/>
    <n v="311115.55"/>
    <n v="1831642.13"/>
    <n v="2273027.69"/>
    <n v="1436725"/>
    <n v="3268367.13"/>
    <n v="0.87057501265516468"/>
  </r>
  <r>
    <x v="52"/>
    <x v="5"/>
    <n v="12051504.83"/>
    <n v="2614418.54"/>
    <n v="-12051504.83"/>
    <n v="137007.85999999999"/>
    <n v="-400585.39"/>
    <n v="-223163.17"/>
    <n v="-1259041.72"/>
    <n v="-445870.44"/>
    <n v="-200129.49"/>
    <n v="7549"/>
    <n v="0"/>
    <n v="230185.19000000099"/>
    <n v="-20387"/>
    <n v="209798.19000000099"/>
    <n v="1882790.28"/>
    <n v="2328660.7200000002"/>
    <n v="1420412"/>
    <n v="3303202.2800000003"/>
    <n v="0.89069928336723014"/>
  </r>
  <r>
    <x v="52"/>
    <x v="6"/>
    <n v="11083561.289999999"/>
    <n v="3029286.89"/>
    <n v="-11083561.289999999"/>
    <n v="191623.53"/>
    <n v="-416116.13"/>
    <n v="-244083.37"/>
    <n v="-1217555.02"/>
    <n v="-485333.37"/>
    <n v="-255186.37"/>
    <n v="85"/>
    <n v="0"/>
    <n v="602721.16"/>
    <n v="0"/>
    <n v="602721.16"/>
    <n v="1877754.52"/>
    <n v="2363087.89"/>
    <n v="1427673"/>
    <n v="3305427.52"/>
    <n v="0.78008058523634916"/>
  </r>
  <r>
    <x v="52"/>
    <x v="7"/>
    <n v="11966595.380000001"/>
    <n v="3246395.8"/>
    <n v="-11966595.380000001"/>
    <n v="151931.07"/>
    <n v="-448362.66"/>
    <n v="-259952.96"/>
    <n v="-1243976.21"/>
    <n v="-494540.35"/>
    <n v="-248044.26"/>
    <n v="-54500"/>
    <n v="0"/>
    <n v="648950.429999999"/>
    <n v="0"/>
    <n v="648950.429999999"/>
    <n v="1952291.83"/>
    <n v="2446832.1800000002"/>
    <n v="1566304"/>
    <n v="3518595.83"/>
    <n v="0.75370728978887924"/>
  </r>
  <r>
    <x v="52"/>
    <x v="8"/>
    <n v="12462807.68"/>
    <n v="3448132.18"/>
    <n v="-12462807.68"/>
    <n v="234150.09"/>
    <n v="-457595.47"/>
    <n v="-259561.41"/>
    <n v="-1657854.2"/>
    <n v="-509190.83"/>
    <n v="-254902.74"/>
    <n v="50000"/>
    <n v="24748"/>
    <n v="617925.62"/>
    <n v="68641"/>
    <n v="686566.62"/>
    <n v="2375011.08"/>
    <n v="2884201.91"/>
    <n v="1947650"/>
    <n v="4322661.08"/>
    <n v="0.8364534070732752"/>
  </r>
  <r>
    <x v="53"/>
    <x v="0"/>
    <n v="51387961"/>
    <n v="9445054"/>
    <n v="-51288235"/>
    <n v="599763"/>
    <n v="-264132"/>
    <n v="-1398823"/>
    <n v="-3597665"/>
    <n v="-1653966"/>
    <n v="-1095382"/>
    <n v="-308000"/>
    <n v="82000"/>
    <n v="1908575"/>
    <n v="0"/>
    <n v="1908575"/>
    <n v="5260620"/>
    <n v="6914586"/>
    <m/>
    <m/>
    <n v="0.73208538564205139"/>
  </r>
  <r>
    <x v="53"/>
    <x v="1"/>
    <n v="57528470"/>
    <n v="9528912"/>
    <n v="-57528471"/>
    <n v="564430"/>
    <n v="-390384"/>
    <n v="-1720696"/>
    <n v="-3671831"/>
    <n v="-1638686"/>
    <n v="-487857"/>
    <n v="-102000"/>
    <n v="-141000"/>
    <n v="1940887"/>
    <n v="-7617"/>
    <n v="1933270"/>
    <n v="5782911"/>
    <n v="7421597"/>
    <m/>
    <m/>
    <n v="0.77885040810535344"/>
  </r>
  <r>
    <x v="53"/>
    <x v="2"/>
    <n v="48106851"/>
    <n v="9663024"/>
    <n v="-48106852"/>
    <n v="372877"/>
    <n v="-380800"/>
    <n v="-1918862"/>
    <n v="-3946936"/>
    <n v="-1886263"/>
    <n v="-178289"/>
    <n v="0"/>
    <n v="-127000"/>
    <n v="1597750"/>
    <n v="20016"/>
    <n v="1617766"/>
    <n v="6246598"/>
    <n v="8132861"/>
    <m/>
    <m/>
    <n v="0.84164760431103136"/>
  </r>
  <r>
    <x v="53"/>
    <x v="3"/>
    <n v="44203681.909999996"/>
    <n v="10767062.220000001"/>
    <n v="-44203681.909999996"/>
    <n v="490589.75"/>
    <n v="-522032.95"/>
    <n v="-1427339.1"/>
    <n v="-3563432.02"/>
    <n v="-1926936.73"/>
    <n v="-1056911.32"/>
    <n v="-437000"/>
    <n v="21000"/>
    <n v="2344999.85"/>
    <n v="-6701"/>
    <n v="2338298.85"/>
    <n v="5512804.0700000003"/>
    <n v="7439740.8000000007"/>
    <m/>
    <m/>
    <n v="0.69097221210262494"/>
  </r>
  <r>
    <x v="53"/>
    <x v="4"/>
    <n v="49234427.759999998"/>
    <n v="10707562.98"/>
    <n v="-49234427.759999998"/>
    <n v="740931.51"/>
    <n v="-655009.11"/>
    <n v="-1480064.93"/>
    <n v="-3823543.8"/>
    <n v="-1685680.56"/>
    <n v="-1178635.94"/>
    <n v="-126000"/>
    <n v="49000"/>
    <n v="2548560.15"/>
    <n v="-26634"/>
    <n v="2521926.15"/>
    <n v="5958617.8399999999"/>
    <n v="7644298.4000000004"/>
    <n v="8361826"/>
    <n v="14320443.84"/>
    <n v="0.71391580084827111"/>
  </r>
  <r>
    <x v="53"/>
    <x v="5"/>
    <n v="59846377.859999999"/>
    <n v="10929999.369999999"/>
    <n v="-59846377.859999999"/>
    <n v="700650.93"/>
    <n v="-758568.2"/>
    <n v="-1496436"/>
    <n v="-3825393.71"/>
    <n v="-1777404.39"/>
    <n v="-1723874.97"/>
    <n v="-361000"/>
    <n v="223000"/>
    <n v="1910973.03000001"/>
    <n v="0"/>
    <n v="1910973.03000001"/>
    <n v="6080397.9100000001"/>
    <n v="7857802.2999999998"/>
    <n v="8097246"/>
    <n v="14177643.91"/>
    <n v="0.7189206544300103"/>
  </r>
  <r>
    <x v="53"/>
    <x v="6"/>
    <n v="52998216.990000002"/>
    <n v="11111944.74"/>
    <n v="-52998216.990000002"/>
    <n v="636797.73"/>
    <n v="-709495.33"/>
    <n v="-1346049.46"/>
    <n v="-4719544.55"/>
    <n v="-1785531.48"/>
    <n v="-130534.24"/>
    <n v="-136000"/>
    <n v="-208000"/>
    <n v="2713587.41"/>
    <n v="0"/>
    <n v="2713587.41"/>
    <n v="6775089.3399999999"/>
    <n v="8560620.8200000003"/>
    <n v="8036376"/>
    <n v="14811465.34"/>
    <n v="0.77039807345190237"/>
  </r>
  <r>
    <x v="53"/>
    <x v="7"/>
    <n v="52019912.159999996"/>
    <n v="11721070.529999999"/>
    <n v="-52019912.159999996"/>
    <n v="824231.45"/>
    <n v="-620655.23"/>
    <n v="-2033084.86"/>
    <n v="-5281242.3"/>
    <n v="-1936865.89"/>
    <n v="-1240529.3400000001"/>
    <n v="282000"/>
    <n v="0"/>
    <n v="1714924.36"/>
    <n v="0"/>
    <n v="1714924.36"/>
    <n v="7934982.3899999997"/>
    <n v="9871848.2799999993"/>
    <n v="9125264"/>
    <n v="17060246.390000001"/>
    <n v="0.84223094253490516"/>
  </r>
  <r>
    <x v="53"/>
    <x v="8"/>
    <n v="46625041.490000002"/>
    <n v="12220850.73"/>
    <n v="-46625038.799999997"/>
    <n v="1033674.01"/>
    <n v="-801444.55"/>
    <n v="-1581224.46"/>
    <n v="-4271611.25"/>
    <n v="-2081284.91"/>
    <n v="-580681.26"/>
    <n v="0"/>
    <n v="-306000"/>
    <n v="3632281"/>
    <n v="0"/>
    <n v="3632281"/>
    <n v="6654280.2599999998"/>
    <n v="8735565.1699999999"/>
    <n v="11144186"/>
    <n v="17798466.259999998"/>
    <n v="0.71480827014405401"/>
  </r>
  <r>
    <x v="54"/>
    <x v="9"/>
    <m/>
    <m/>
    <m/>
    <m/>
    <m/>
    <m/>
    <m/>
    <m/>
    <m/>
    <m/>
    <m/>
    <m/>
    <m/>
    <m/>
    <m/>
    <m/>
    <m/>
    <m/>
    <m/>
  </r>
  <r>
    <x v="54"/>
    <x v="9"/>
    <m/>
    <m/>
    <m/>
    <m/>
    <m/>
    <m/>
    <m/>
    <m/>
    <m/>
    <m/>
    <m/>
    <m/>
    <m/>
    <m/>
    <m/>
    <m/>
    <m/>
    <m/>
    <m/>
  </r>
  <r>
    <x v="54"/>
    <x v="9"/>
    <m/>
    <m/>
    <m/>
    <m/>
    <m/>
    <m/>
    <m/>
    <m/>
    <m/>
    <m/>
    <m/>
    <m/>
    <m/>
    <m/>
    <m/>
    <m/>
    <m/>
    <m/>
    <m/>
  </r>
  <r>
    <x v="54"/>
    <x v="9"/>
    <m/>
    <m/>
    <m/>
    <m/>
    <m/>
    <m/>
    <m/>
    <m/>
    <m/>
    <m/>
    <m/>
    <m/>
    <m/>
    <m/>
    <m/>
    <m/>
    <m/>
    <m/>
    <m/>
  </r>
  <r>
    <x v="54"/>
    <x v="9"/>
    <m/>
    <m/>
    <m/>
    <m/>
    <m/>
    <m/>
    <m/>
    <m/>
    <m/>
    <m/>
    <m/>
    <m/>
    <m/>
    <m/>
    <m/>
    <m/>
    <m/>
    <m/>
    <m/>
  </r>
  <r>
    <x v="54"/>
    <x v="9"/>
    <m/>
    <m/>
    <m/>
    <m/>
    <m/>
    <m/>
    <m/>
    <m/>
    <m/>
    <m/>
    <m/>
    <m/>
    <m/>
    <m/>
    <m/>
    <m/>
    <m/>
    <m/>
    <m/>
  </r>
  <r>
    <x v="54"/>
    <x v="9"/>
    <m/>
    <m/>
    <m/>
    <m/>
    <m/>
    <m/>
    <m/>
    <m/>
    <m/>
    <m/>
    <m/>
    <m/>
    <m/>
    <m/>
    <m/>
    <m/>
    <m/>
    <m/>
    <m/>
  </r>
  <r>
    <x v="54"/>
    <x v="9"/>
    <m/>
    <m/>
    <m/>
    <m/>
    <m/>
    <m/>
    <m/>
    <m/>
    <m/>
    <m/>
    <m/>
    <m/>
    <m/>
    <m/>
    <m/>
    <m/>
    <m/>
    <m/>
    <m/>
  </r>
  <r>
    <x v="54"/>
    <x v="9"/>
    <m/>
    <m/>
    <m/>
    <m/>
    <m/>
    <m/>
    <m/>
    <m/>
    <m/>
    <m/>
    <m/>
    <m/>
    <m/>
    <m/>
    <m/>
    <m/>
    <m/>
    <m/>
    <m/>
  </r>
  <r>
    <x v="54"/>
    <x v="9"/>
    <m/>
    <m/>
    <m/>
    <m/>
    <m/>
    <m/>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6">
  <r>
    <x v="0"/>
    <x v="0"/>
    <n v="3004990503.5799999"/>
    <n v="494449475.87"/>
    <n v="-3004990503.5799999"/>
    <n v="43362492.340000004"/>
    <n v="-74248461.709999993"/>
    <n v="-30163370.300000001"/>
    <n v="-155117581.28"/>
    <n v="-117998923.17"/>
    <n v="-63888853"/>
    <n v="-7962603.3300000001"/>
    <n v="24934.37"/>
    <n v="88457109.789999902"/>
    <n v="385235.03"/>
    <n v="88842344.819999903"/>
    <n v="259529413.28999999"/>
    <n v="377528336.45999998"/>
    <m/>
    <m/>
  </r>
  <r>
    <x v="0"/>
    <x v="1"/>
    <n v="3365847949.4429998"/>
    <n v="516540891.62"/>
    <n v="-3365847949.6399999"/>
    <n v="41268025.32"/>
    <n v="-76298723.730000004"/>
    <n v="-31653589.239999998"/>
    <n v="-154180112.31"/>
    <n v="-127729240.01000001"/>
    <n v="-67484737.849999994"/>
    <n v="-4775175.8499999996"/>
    <n v="-1697484.39"/>
    <n v="93989853.362999901"/>
    <n v="2304271.6"/>
    <n v="96294124.962999895"/>
    <n v="262132425.28"/>
    <n v="389861665.29000002"/>
    <m/>
    <m/>
  </r>
  <r>
    <x v="0"/>
    <x v="2"/>
    <n v="2683423704.4499998"/>
    <n v="499968822.98000002"/>
    <n v="-2683423707.6100001"/>
    <n v="21589111.77"/>
    <n v="-60659108.619999997"/>
    <n v="-28970084.530000001"/>
    <n v="-159061580.91999999"/>
    <n v="-119939538.67"/>
    <n v="-58992273.409999996"/>
    <n v="1906850.47"/>
    <n v="-11614882.59"/>
    <n v="84227313.319999695"/>
    <n v="-2820937.32"/>
    <n v="81406375.999999702"/>
    <n v="248690774.06999999"/>
    <n v="368630312.74000001"/>
    <m/>
    <m/>
  </r>
  <r>
    <x v="0"/>
    <x v="3"/>
    <n v="2817080827.8200002"/>
    <n v="564894225.13"/>
    <n v="-2817080827.8099999"/>
    <n v="54918282.439999998"/>
    <n v="-60914679.299999997"/>
    <n v="-34563650.369999997"/>
    <n v="-156751523.5"/>
    <n v="-135696380.90000001"/>
    <n v="-68603275.120000005"/>
    <n v="-9342796.6400000006"/>
    <n v="-6957586.2599999998"/>
    <n v="146982615.49000001"/>
    <n v="2667297.9900000002"/>
    <n v="149649913.47999999"/>
    <n v="252229853.16999999"/>
    <n v="387926234.06999999"/>
    <m/>
    <m/>
  </r>
  <r>
    <x v="0"/>
    <x v="4"/>
    <n v="2929963659.5900002"/>
    <n v="558672519.07000005"/>
    <n v="-2929963659.5900002"/>
    <n v="54939231.25"/>
    <n v="-89541387.430000007"/>
    <n v="-27747271.489999998"/>
    <n v="-150505328.03"/>
    <n v="-146091653.94"/>
    <n v="-73424008.180000007"/>
    <n v="-662004.61"/>
    <n v="-1161063.06"/>
    <n v="124479033.58"/>
    <n v="-11318371"/>
    <n v="113160662.58"/>
    <n v="267793986.94999999"/>
    <n v="413885640.88999999"/>
    <n v="497115696"/>
    <n v="764909682.95000005"/>
  </r>
  <r>
    <x v="0"/>
    <x v="5"/>
    <n v="3337659474.6799998"/>
    <n v="567145168.02999997"/>
    <n v="-3337659474.6799998"/>
    <n v="31595503.41"/>
    <n v="-84136002.689999998"/>
    <n v="-26763321.449999999"/>
    <n v="-166233266.19"/>
    <n v="-141550282.28999999"/>
    <n v="-71185209.719999999"/>
    <n v="-1961773.63"/>
    <n v="4785348.71"/>
    <n v="111696164.18000001"/>
    <n v="-4566092.8899999997"/>
    <n v="107130071.29000001"/>
    <n v="277132590.32999998"/>
    <n v="418682872.62"/>
    <n v="482435863"/>
    <n v="759568453.32999992"/>
  </r>
  <r>
    <x v="0"/>
    <x v="6"/>
    <n v="2872600609.1700001"/>
    <n v="584061717.53999996"/>
    <n v="-2872600609.1700001"/>
    <n v="61769187.109999999"/>
    <n v="-83214862.069999993"/>
    <n v="-29945001.18"/>
    <n v="-160287871.41"/>
    <n v="-149635869.21000001"/>
    <n v="-68494735.640000001"/>
    <n v="-12753724.960000001"/>
    <n v="-5238106.6900000004"/>
    <n v="136260733.49000001"/>
    <n v="4268189"/>
    <n v="140528922.49000001"/>
    <n v="273447734.65999997"/>
    <n v="423083603.87"/>
    <n v="488587309"/>
    <n v="762035043.65999997"/>
  </r>
  <r>
    <x v="0"/>
    <x v="7"/>
    <n v="2899921820.3200002"/>
    <n v="606718686.20000005"/>
    <n v="-2899921820.3200002"/>
    <n v="32671133.91"/>
    <n v="-93267998.230000004"/>
    <n v="-33583460.43"/>
    <n v="-156145591.75999999"/>
    <n v="-156461765.49000001"/>
    <n v="-76423909.849999994"/>
    <n v="-8911118.1699999999"/>
    <n v="-1483169.25"/>
    <n v="113112806.93000001"/>
    <n v="18845825"/>
    <n v="131958631.93000001"/>
    <n v="282997050.41999996"/>
    <n v="439458815.90999997"/>
    <n v="541882560"/>
    <n v="824879610.41999996"/>
  </r>
  <r>
    <x v="0"/>
    <x v="8"/>
    <n v="2870589588.98"/>
    <n v="628206073.5"/>
    <n v="-2870589589.5799999"/>
    <n v="46788137.800999999"/>
    <n v="-87079578.709999993"/>
    <n v="-36374713.479999997"/>
    <n v="-160960872.33399999"/>
    <n v="-163773740.50999999"/>
    <n v="-96914472.810000002"/>
    <n v="-9424257.3699999992"/>
    <n v="1085527.3799999999"/>
    <n v="121552102.867"/>
    <n v="-2275828"/>
    <n v="119276274.867"/>
    <n v="284415164.52399999"/>
    <n v="448188905.03399998"/>
    <n v="667033540"/>
    <n v="951448704.52399993"/>
  </r>
  <r>
    <x v="1"/>
    <x v="0"/>
    <n v="23635241.399999999"/>
    <n v="22670572.68"/>
    <n v="-23635241.399999999"/>
    <n v="-68747.66"/>
    <n v="-1417406.67"/>
    <n v="-4879021.42"/>
    <n v="-5659282.1100000003"/>
    <n v="-3136801.86"/>
    <n v="-2761724.92"/>
    <n v="-441930"/>
    <n v="-139079"/>
    <n v="4166579.04"/>
    <m/>
    <n v="4166579.04"/>
    <n v="11955710.199999999"/>
    <n v="15092512.059999999"/>
    <m/>
    <m/>
  </r>
  <r>
    <x v="1"/>
    <x v="1"/>
    <n v="24749482.760000002"/>
    <n v="22710397.620000001"/>
    <n v="-24749482.760000002"/>
    <n v="-144839.87"/>
    <n v="-1296571.74"/>
    <n v="-5064914.84"/>
    <n v="-5583419.29"/>
    <n v="-3326205.16"/>
    <n v="-2731677.19"/>
    <n v="-311560"/>
    <n v="-129343"/>
    <n v="4121866.53"/>
    <m/>
    <n v="4121866.53"/>
    <n v="11944905.870000001"/>
    <n v="15271111.030000001"/>
    <m/>
    <m/>
  </r>
  <r>
    <x v="1"/>
    <x v="2"/>
    <n v="22304576.829999998"/>
    <n v="23022026.829999998"/>
    <n v="-22304576.829999998"/>
    <n v="-434380.73"/>
    <n v="-1451821.11"/>
    <n v="-5263561.9000000004"/>
    <n v="-5550762.1299999999"/>
    <n v="-3438398.59"/>
    <n v="-2777798.4"/>
    <n v="-355073"/>
    <n v="-120289"/>
    <n v="3629941.97"/>
    <m/>
    <n v="3629941.97"/>
    <n v="12266145.140000001"/>
    <n v="15704543.73"/>
    <m/>
    <m/>
  </r>
  <r>
    <x v="1"/>
    <x v="3"/>
    <n v="21906740.379999999"/>
    <n v="23405495.010000002"/>
    <n v="-21906740.379999999"/>
    <n v="-164159.14000000001"/>
    <n v="-1566231.78"/>
    <n v="-5145408.12"/>
    <n v="-5572742.29"/>
    <n v="-3600160.07"/>
    <n v="-2975606.98"/>
    <n v="-448198"/>
    <n v="-111869"/>
    <n v="3821119.63"/>
    <m/>
    <n v="3821119.63"/>
    <n v="12284382.190000001"/>
    <n v="15884542.260000002"/>
    <m/>
    <m/>
  </r>
  <r>
    <x v="1"/>
    <x v="4"/>
    <n v="25981765.5"/>
    <n v="24110185.920000002"/>
    <n v="-25981765.5"/>
    <n v="-557524.32999999996"/>
    <n v="-1508015.66"/>
    <n v="-5116429.22"/>
    <n v="-5661735.1100000003"/>
    <n v="-3750151.8"/>
    <n v="-3372208.7"/>
    <n v="-206249"/>
    <n v="-104038"/>
    <n v="3833834.1000000099"/>
    <m/>
    <n v="3833834.1000000099"/>
    <n v="12286179.99"/>
    <n v="16036331.789999999"/>
    <n v="14233881"/>
    <n v="26520060.990000002"/>
  </r>
  <r>
    <x v="1"/>
    <x v="5"/>
    <n v="30169801.710000001"/>
    <n v="25104446.039999999"/>
    <n v="-30169801.710000001"/>
    <n v="444040.81"/>
    <n v="-1481440.12"/>
    <n v="-5596378.0899999999"/>
    <n v="-6421205.0800000001"/>
    <n v="-3924248.84"/>
    <n v="-3265074.81"/>
    <n v="-538619"/>
    <n v="-96755"/>
    <n v="4224765.91"/>
    <m/>
    <n v="4224765.91"/>
    <n v="13499023.289999999"/>
    <n v="17423272.129999999"/>
    <n v="13699275"/>
    <n v="27198298.289999999"/>
  </r>
  <r>
    <x v="1"/>
    <x v="6"/>
    <n v="26958875.359999999"/>
    <n v="25605028.550000001"/>
    <n v="-26958875.359999999"/>
    <n v="619526.46"/>
    <n v="-1624752.87"/>
    <n v="-5546051.6399999997"/>
    <n v="-6576308.8899999997"/>
    <n v="-4049471.51"/>
    <n v="-3252089.05"/>
    <n v="-668167"/>
    <n v="-66240"/>
    <n v="4441474.05"/>
    <m/>
    <n v="4441474.05"/>
    <n v="13747113.399999999"/>
    <n v="17796584.909999996"/>
    <n v="15108636"/>
    <n v="28855749.399999999"/>
  </r>
  <r>
    <x v="1"/>
    <x v="7"/>
    <n v="29360809.129999999"/>
    <n v="26463547.510000002"/>
    <n v="-29360809.129999999"/>
    <n v="706010.63"/>
    <n v="-1891114.1"/>
    <n v="-5496523.0999999996"/>
    <n v="-6665212.2599999998"/>
    <n v="-4188458.58"/>
    <n v="-3935461.16"/>
    <n v="-233936"/>
    <n v="-24639"/>
    <n v="4734213.9400000004"/>
    <m/>
    <n v="4734213.9400000004"/>
    <n v="14052849.459999999"/>
    <n v="18241308.039999999"/>
    <n v="16849512"/>
    <n v="30902361.460000001"/>
  </r>
  <r>
    <x v="1"/>
    <x v="8"/>
    <n v="28238725.809999999"/>
    <n v="27224308.829999998"/>
    <n v="-28238725.809999999"/>
    <n v="1579997.44"/>
    <n v="-2001411.91"/>
    <n v="-5603444.5599999996"/>
    <n v="-6654298.9100000001"/>
    <n v="-4297723.05"/>
    <n v="-4962662.1399999997"/>
    <n v="469958"/>
    <n v="-242828"/>
    <n v="5511895.7000000002"/>
    <m/>
    <n v="5511895.7000000002"/>
    <n v="14259155.379999999"/>
    <n v="18556878.43"/>
    <n v="21053071"/>
    <n v="35312226.379999995"/>
  </r>
  <r>
    <x v="2"/>
    <x v="0"/>
    <n v="3998250.67"/>
    <n v="1389502.56"/>
    <n v="-3998250.67"/>
    <n v="118866.41"/>
    <n v="-323883.84999999998"/>
    <n v="-111689.08"/>
    <n v="-593569.53"/>
    <n v="-180844.3"/>
    <n v="-22254.82"/>
    <n v="-41572"/>
    <n v="0"/>
    <n v="234555.39"/>
    <n v="103679"/>
    <n v="338234.39"/>
    <n v="1029142.46"/>
    <n v="1209986.76"/>
    <m/>
    <m/>
  </r>
  <r>
    <x v="2"/>
    <x v="1"/>
    <n v="4891254.8499999996"/>
    <n v="1333877.1399999999"/>
    <n v="-4891254.8499999996"/>
    <n v="100132.1"/>
    <n v="-399043.42"/>
    <n v="-93415.71"/>
    <n v="-601622.26"/>
    <n v="-189853.42"/>
    <n v="-18117.82"/>
    <n v="-25301"/>
    <n v="0"/>
    <n v="106655.61"/>
    <n v="0"/>
    <n v="106655.61"/>
    <n v="1094081.3900000001"/>
    <n v="1283934.81"/>
    <m/>
    <m/>
  </r>
  <r>
    <x v="2"/>
    <x v="2"/>
    <n v="3915671.1"/>
    <n v="1384652.82"/>
    <n v="-3915671.1"/>
    <n v="165790.45000000001"/>
    <n v="-441292.7"/>
    <n v="-102931.86"/>
    <n v="-607948.39"/>
    <n v="-192621.8"/>
    <n v="-18469.55"/>
    <n v="-31698"/>
    <n v="0"/>
    <n v="155480.97"/>
    <n v="0"/>
    <n v="155480.97"/>
    <n v="1152172.9500000002"/>
    <n v="1344794.7500000002"/>
    <m/>
    <m/>
  </r>
  <r>
    <x v="2"/>
    <x v="3"/>
    <n v="3835150.73"/>
    <n v="1449301.1"/>
    <n v="-3835150.73"/>
    <n v="111162.69"/>
    <n v="-419737.22"/>
    <n v="-86747.4"/>
    <n v="-606482.87"/>
    <n v="-205390.82"/>
    <n v="-23868.95"/>
    <n v="-23904"/>
    <n v="0"/>
    <n v="194332.53"/>
    <n v="0"/>
    <n v="194332.53"/>
    <n v="1112967.49"/>
    <n v="1318358.31"/>
    <m/>
    <m/>
  </r>
  <r>
    <x v="2"/>
    <x v="4"/>
    <n v="3712613.88"/>
    <n v="1415072.56"/>
    <n v="-3712613.88"/>
    <n v="86986.13"/>
    <n v="-396072.36"/>
    <n v="-99359.35"/>
    <n v="-614478.62"/>
    <n v="-225915.83"/>
    <n v="-29800.39"/>
    <n v="0"/>
    <n v="0"/>
    <n v="136432.14000000001"/>
    <n v="0"/>
    <n v="136432.14000000001"/>
    <n v="1109910.33"/>
    <n v="1335826.1600000001"/>
    <n v="602858"/>
    <n v="1712768.33"/>
  </r>
  <r>
    <x v="2"/>
    <x v="5"/>
    <n v="3790507.81"/>
    <n v="1464699.69"/>
    <n v="-3790507.81"/>
    <n v="81041.75"/>
    <n v="-438047.77"/>
    <n v="-78732.84"/>
    <n v="-621667.29"/>
    <n v="-232054.27"/>
    <n v="-15367.27"/>
    <n v="-18696"/>
    <n v="0"/>
    <n v="141176"/>
    <n v="0"/>
    <n v="141176"/>
    <n v="1138447.8999999999"/>
    <n v="1370502.17"/>
    <n v="561793"/>
    <n v="1700240.9"/>
  </r>
  <r>
    <x v="2"/>
    <x v="6"/>
    <n v="3514491.46"/>
    <n v="1481040.03"/>
    <n v="-3514491.46"/>
    <n v="107700.43"/>
    <n v="-387284.76"/>
    <n v="-119320.91"/>
    <n v="-636559.6"/>
    <n v="-199782.39"/>
    <n v="-10963.74"/>
    <n v="-37344"/>
    <n v="0"/>
    <n v="197485.06"/>
    <n v="0"/>
    <n v="197485.06"/>
    <n v="1143165.27"/>
    <n v="1342947.6600000001"/>
    <n v="553885"/>
    <n v="1697050.27"/>
  </r>
  <r>
    <x v="2"/>
    <x v="7"/>
    <n v="3594182.1"/>
    <n v="1469046.3"/>
    <n v="-3594182.1"/>
    <n v="116125.19"/>
    <n v="-412872.13"/>
    <n v="-128373.32"/>
    <n v="-665518.43999999994"/>
    <n v="-207511.77"/>
    <n v="-14653.5"/>
    <n v="-19945"/>
    <n v="0"/>
    <n v="136297.32999999999"/>
    <n v="0"/>
    <n v="136297.32999999999"/>
    <n v="1206763.8899999999"/>
    <n v="1414275.66"/>
    <n v="603265"/>
    <n v="1810028.89"/>
  </r>
  <r>
    <x v="2"/>
    <x v="8"/>
    <n v="3301338.12"/>
    <n v="1554390.39"/>
    <n v="-3301338.12"/>
    <n v="179173.27"/>
    <n v="-375225.05"/>
    <n v="-155191.31"/>
    <n v="-691479.8"/>
    <n v="-211135.38"/>
    <n v="-29341.5"/>
    <n v="21474.27"/>
    <n v="0"/>
    <n v="292664.89"/>
    <n v="0"/>
    <n v="292664.89"/>
    <n v="1221896.1600000001"/>
    <n v="1433031.54"/>
    <n v="697539"/>
    <n v="1919435.1600000001"/>
  </r>
  <r>
    <x v="3"/>
    <x v="0"/>
    <n v="100260264"/>
    <n v="20932155"/>
    <n v="-100260264"/>
    <n v="1897229"/>
    <n v="-3791562"/>
    <n v="-180125"/>
    <n v="-8331970"/>
    <n v="-4577899"/>
    <n v="-1446903"/>
    <n v="-944000"/>
    <n v="0"/>
    <n v="3556925"/>
    <n v="-36741"/>
    <n v="3520184"/>
    <n v="12303657"/>
    <n v="16881556"/>
    <m/>
    <m/>
  </r>
  <r>
    <x v="3"/>
    <x v="1"/>
    <n v="108110149.64"/>
    <n v="21507193.780000001"/>
    <n v="-108110149.64"/>
    <n v="1731343.69"/>
    <n v="-3833860.54"/>
    <n v="-163254.70000000001"/>
    <n v="-9764926.8599999994"/>
    <n v="-4169848.14"/>
    <n v="-1490595.55"/>
    <n v="-399000"/>
    <n v="0"/>
    <n v="3417051.68"/>
    <n v="-3777866"/>
    <n v="-360814.31999999599"/>
    <n v="13762042.1"/>
    <n v="17931890.239999998"/>
    <m/>
    <m/>
  </r>
  <r>
    <x v="3"/>
    <x v="2"/>
    <n v="92252769.450000003"/>
    <n v="21264998.239999998"/>
    <n v="-92252769.489999995"/>
    <n v="1413187.5"/>
    <n v="-3616748.56"/>
    <n v="-496689.14"/>
    <n v="-9718372"/>
    <n v="-4042541.19"/>
    <n v="-1489944.41"/>
    <n v="-210000"/>
    <n v="0"/>
    <n v="3103890.4"/>
    <n v="-1051143"/>
    <n v="2052747.4"/>
    <n v="13831809.699999999"/>
    <n v="17874350.890000001"/>
    <m/>
    <m/>
  </r>
  <r>
    <x v="3"/>
    <x v="3"/>
    <n v="92614468"/>
    <n v="22490761"/>
    <n v="-92614467"/>
    <n v="1472652"/>
    <n v="-4145463"/>
    <n v="-475522"/>
    <n v="-9489624"/>
    <n v="-3834546"/>
    <n v="-1522859"/>
    <n v="-410000"/>
    <n v="0"/>
    <n v="4085400"/>
    <n v="1142418"/>
    <n v="5227818"/>
    <n v="14110609"/>
    <n v="17945155"/>
    <m/>
    <m/>
  </r>
  <r>
    <x v="3"/>
    <x v="4"/>
    <n v="96102884"/>
    <n v="22223363"/>
    <n v="-96102884"/>
    <n v="1446368"/>
    <n v="-3657457"/>
    <n v="-494282"/>
    <n v="-9492374"/>
    <n v="-4062054"/>
    <n v="-1537117"/>
    <n v="-558000"/>
    <n v="0"/>
    <n v="3868447"/>
    <n v="401089"/>
    <n v="4269536"/>
    <n v="13644113"/>
    <n v="17706167"/>
    <n v="13641782"/>
    <n v="27285895"/>
  </r>
  <r>
    <x v="3"/>
    <x v="5"/>
    <n v="108074354"/>
    <n v="22425152"/>
    <n v="-108074354"/>
    <n v="1777403"/>
    <n v="-3736730"/>
    <n v="-400272"/>
    <n v="-9024099"/>
    <n v="-4260696"/>
    <n v="-1684354"/>
    <n v="-1035000"/>
    <n v="0"/>
    <n v="4061404"/>
    <n v="-934276"/>
    <n v="3127128"/>
    <n v="13161101"/>
    <n v="17421797"/>
    <n v="13356760"/>
    <n v="26517861"/>
  </r>
  <r>
    <x v="3"/>
    <x v="6"/>
    <n v="94769780"/>
    <n v="22812069"/>
    <n v="-94769781"/>
    <n v="1332963"/>
    <n v="-3520217"/>
    <n v="-1082631"/>
    <n v="-8846435"/>
    <n v="-4672294"/>
    <n v="-1615292"/>
    <n v="-683000"/>
    <n v="0"/>
    <n v="3725162"/>
    <n v="1007175"/>
    <n v="4732337"/>
    <n v="13449283"/>
    <n v="18121577"/>
    <n v="13576798"/>
    <n v="27026081"/>
  </r>
  <r>
    <x v="3"/>
    <x v="7"/>
    <n v="98012963"/>
    <n v="23824753"/>
    <n v="-98012963"/>
    <n v="1328482"/>
    <n v="-3923300"/>
    <n v="-1185435"/>
    <n v="-9403902"/>
    <n v="-4996587"/>
    <n v="-1695901"/>
    <n v="-614000"/>
    <n v="0"/>
    <n v="3334110"/>
    <n v="0"/>
    <n v="3334110"/>
    <n v="14512637"/>
    <n v="19509224"/>
    <n v="15471223"/>
    <n v="29983860"/>
  </r>
  <r>
    <x v="3"/>
    <x v="8"/>
    <n v="93053868"/>
    <n v="25540454"/>
    <n v="-93053868"/>
    <n v="1759600"/>
    <n v="-3542742"/>
    <n v="-1181077"/>
    <n v="-9647142"/>
    <n v="-5545498"/>
    <n v="-2510971"/>
    <n v="-751000"/>
    <n v="20000"/>
    <n v="4141624"/>
    <n v="-585062"/>
    <n v="3556562"/>
    <n v="14370961"/>
    <n v="19916459"/>
    <n v="18631928"/>
    <n v="33002889"/>
  </r>
  <r>
    <x v="4"/>
    <x v="0"/>
    <n v="197721068.94"/>
    <n v="28825777.050000001"/>
    <n v="-197721068.94"/>
    <n v="2770757.99"/>
    <n v="-5320446.88"/>
    <n v="-3701169.84"/>
    <n v="-9033022.3699999992"/>
    <n v="-5028921.3099999996"/>
    <n v="-3198166.44"/>
    <n v="987458.47"/>
    <n v="-509575"/>
    <n v="5792691.6700000204"/>
    <m/>
    <n v="5792691.6700000204"/>
    <n v="18054639.089999996"/>
    <n v="23083560.399999995"/>
    <m/>
    <m/>
  </r>
  <r>
    <x v="4"/>
    <x v="1"/>
    <n v="221163949.59999999"/>
    <n v="29904608.93"/>
    <n v="-221163949.59999999"/>
    <n v="2288322.5699999998"/>
    <n v="-5138245.84"/>
    <n v="-4198647.51"/>
    <n v="-9095399.4600000009"/>
    <n v="-5288691.68"/>
    <n v="-3131416.91"/>
    <n v="-1173149.4099999999"/>
    <n v="598518.66"/>
    <n v="4765899.3500000099"/>
    <n v="-156918"/>
    <n v="4608981.3500000099"/>
    <n v="18432292.810000002"/>
    <n v="23720984.490000002"/>
    <m/>
    <m/>
  </r>
  <r>
    <x v="4"/>
    <x v="2"/>
    <n v="192295535.55000001"/>
    <n v="30181147.52"/>
    <n v="-192295535.55000001"/>
    <n v="1962085.31"/>
    <n v="-3962310.77"/>
    <n v="-5098438.05"/>
    <n v="-9466971.2599999998"/>
    <n v="-5583940.0899999999"/>
    <n v="-3128800.55"/>
    <n v="379383.84"/>
    <n v="-985389"/>
    <n v="4296766.9500000104"/>
    <n v="-211664"/>
    <n v="4085102.95000001"/>
    <n v="18527720.079999998"/>
    <n v="24111660.169999998"/>
    <m/>
    <m/>
  </r>
  <r>
    <x v="4"/>
    <x v="3"/>
    <n v="188668607.53"/>
    <n v="31012791.739999998"/>
    <n v="-188668607.53"/>
    <n v="3608545.36"/>
    <n v="-4000060.76"/>
    <n v="-5395369.4699999997"/>
    <n v="-9782178.6600000001"/>
    <n v="-6259401.25"/>
    <n v="-3081819.71"/>
    <n v="-427686.32"/>
    <n v="-633458"/>
    <n v="5041362.9300000099"/>
    <n v="249569"/>
    <n v="5290931.9300000099"/>
    <n v="19177608.890000001"/>
    <n v="25437010.140000001"/>
    <m/>
    <m/>
  </r>
  <r>
    <x v="4"/>
    <x v="4"/>
    <n v="191564587.5"/>
    <n v="31192413.140000001"/>
    <n v="-191564587.5"/>
    <n v="3119441.45"/>
    <n v="-4565792.3"/>
    <n v="-4967139.13"/>
    <n v="-9939267.8200000003"/>
    <n v="-6393292.1500000004"/>
    <n v="-3258918.4"/>
    <n v="-310602.63"/>
    <n v="352198"/>
    <n v="5229040.1599999899"/>
    <n v="364934"/>
    <n v="5593974.1599999899"/>
    <n v="19472199.25"/>
    <n v="25865491.399999999"/>
    <n v="26038314"/>
    <n v="45510513.25"/>
  </r>
  <r>
    <x v="4"/>
    <x v="5"/>
    <n v="217410519.25"/>
    <n v="30439561.260000002"/>
    <n v="-217410519.25"/>
    <n v="2848584.68"/>
    <n v="-4863245.58"/>
    <n v="-5440640.0300000003"/>
    <n v="-10082312.93"/>
    <n v="-7136762.8200000003"/>
    <n v="-3190127.47"/>
    <n v="-89844.23"/>
    <n v="432286"/>
    <n v="2917498.8799999901"/>
    <n v="-322123"/>
    <n v="2595375.8799999901"/>
    <n v="20386198.539999999"/>
    <n v="27522961.359999999"/>
    <n v="25163397"/>
    <n v="45549595.539999999"/>
  </r>
  <r>
    <x v="4"/>
    <x v="6"/>
    <n v="187156014.03999999"/>
    <n v="33238283.530000001"/>
    <n v="-187156014.03999999"/>
    <n v="2389234.67"/>
    <n v="-4894441.54"/>
    <n v="-5763351.8600000003"/>
    <n v="-10769912.92"/>
    <n v="-8014824.4299999997"/>
    <n v="-2516497.9300000002"/>
    <n v="-40126.589999999997"/>
    <n v="208424"/>
    <n v="3836786.93"/>
    <n v="309001"/>
    <n v="4145787.93"/>
    <n v="21427706.32"/>
    <n v="29442530.75"/>
    <n v="26044424"/>
    <n v="47472130.32"/>
  </r>
  <r>
    <x v="4"/>
    <x v="7"/>
    <n v="187954646.75999999"/>
    <n v="34382484.890000001"/>
    <n v="-187954646.75999999"/>
    <n v="3011758.19"/>
    <n v="-4640425.13"/>
    <n v="-5766819.0199999996"/>
    <n v="-11725465.34"/>
    <n v="-7886025.3799999999"/>
    <n v="-2232541.62"/>
    <n v="45089.919999999998"/>
    <n v="147452"/>
    <n v="5335508.5099999802"/>
    <n v="788851"/>
    <n v="6124359.5099999802"/>
    <n v="22132709.489999998"/>
    <n v="30018734.869999997"/>
    <n v="28937773"/>
    <n v="51070482.489999995"/>
  </r>
  <r>
    <x v="4"/>
    <x v="8"/>
    <n v="184281082.34"/>
    <n v="35420231.619999997"/>
    <n v="-184281082.34"/>
    <n v="5473293.6607999997"/>
    <n v="-4968442.2060000002"/>
    <n v="-6939651.3399999999"/>
    <n v="-11841414.4166"/>
    <n v="-8233268.5300000003"/>
    <n v="-2406078.9900000002"/>
    <n v="107796.94"/>
    <n v="-2776649"/>
    <n v="3835817.7382000098"/>
    <n v="-144866"/>
    <n v="3690951.7382000098"/>
    <n v="23749507.9626"/>
    <n v="31982776.492600001"/>
    <n v="35988491"/>
    <n v="59737998.9626"/>
  </r>
  <r>
    <x v="5"/>
    <x v="0"/>
    <n v="57860531.189999998"/>
    <n v="17517891.699999999"/>
    <n v="-57860531.189999998"/>
    <n v="2895654.88"/>
    <n v="-1702685.14"/>
    <n v="-1912870.67"/>
    <n v="-5901533.1399999997"/>
    <n v="-4175123.65"/>
    <n v="-2638500.7799999998"/>
    <n v="-638942.43999999994"/>
    <n v="-266835"/>
    <n v="3177055.76"/>
    <m/>
    <n v="3177055.76"/>
    <n v="9517088.9499999993"/>
    <n v="13692212.6"/>
    <m/>
    <m/>
  </r>
  <r>
    <x v="5"/>
    <x v="1"/>
    <n v="63239709.25"/>
    <n v="17692768.809999999"/>
    <n v="-63239709.25"/>
    <n v="2941279.06"/>
    <n v="-1693096.21"/>
    <n v="-1902723.63"/>
    <n v="-6012842.4100000001"/>
    <n v="-4271027.3499999996"/>
    <n v="-2482618.2200000002"/>
    <n v="-738340"/>
    <n v="-63198"/>
    <n v="3470202.05"/>
    <m/>
    <n v="3470202.05"/>
    <n v="9608662.25"/>
    <n v="13879689.6"/>
    <m/>
    <m/>
  </r>
  <r>
    <x v="5"/>
    <x v="2"/>
    <n v="55996746.469999999"/>
    <n v="19011344.77"/>
    <n v="-55996746.469999999"/>
    <n v="2551247.94"/>
    <n v="-1773093.16"/>
    <n v="-2154314.27"/>
    <n v="-5340384.54"/>
    <n v="-4506021.29"/>
    <n v="-2652245.39"/>
    <n v="-953118"/>
    <n v="-58143"/>
    <n v="4125273.06"/>
    <m/>
    <n v="4125273.06"/>
    <n v="9267791.9699999988"/>
    <n v="13773813.259999998"/>
    <m/>
    <m/>
  </r>
  <r>
    <x v="5"/>
    <x v="3"/>
    <n v="53776798.539999999"/>
    <n v="19080876.34"/>
    <n v="-53776798.539999999"/>
    <n v="2644569.77"/>
    <n v="-1811215.07"/>
    <n v="-2155319.6"/>
    <n v="-6694603.4500000002"/>
    <n v="-4443840.71"/>
    <n v="-2856196.69"/>
    <n v="-598230"/>
    <n v="-61504"/>
    <n v="3104536.5899999901"/>
    <m/>
    <n v="3104536.5899999901"/>
    <n v="10661138.120000001"/>
    <n v="15104978.830000002"/>
    <m/>
    <m/>
  </r>
  <r>
    <x v="5"/>
    <x v="4"/>
    <n v="56306690.060000002"/>
    <n v="18992336.829999998"/>
    <n v="-56306690.060000002"/>
    <n v="1591136.95"/>
    <n v="-1921232.31"/>
    <n v="-2058652.16"/>
    <n v="-6263084.6299999999"/>
    <n v="-4645449.5999999996"/>
    <n v="-2800092.94"/>
    <n v="-21677"/>
    <n v="-56663"/>
    <n v="2816622.14"/>
    <m/>
    <n v="2816622.14"/>
    <n v="10242969.1"/>
    <n v="14888418.699999999"/>
    <n v="16301129"/>
    <n v="26544098.100000001"/>
  </r>
  <r>
    <x v="5"/>
    <x v="5"/>
    <n v="65596410.200000003"/>
    <n v="19464508.969999999"/>
    <n v="-65596410.200000003"/>
    <n v="560470.1"/>
    <n v="-2075903.34"/>
    <n v="-2139755.83"/>
    <n v="-5396980.9699999997"/>
    <n v="-4838330.8899999997"/>
    <n v="-2869189.05"/>
    <n v="133833.10999999999"/>
    <n v="-51982"/>
    <n v="2786670.1"/>
    <m/>
    <n v="2786670.1"/>
    <n v="9612640.1400000006"/>
    <n v="14450971.030000001"/>
    <n v="16367735"/>
    <n v="25980375.140000001"/>
  </r>
  <r>
    <x v="5"/>
    <x v="6"/>
    <n v="56476962.890000001"/>
    <n v="19966357.890000001"/>
    <n v="-56476962.890000001"/>
    <n v="734002.52"/>
    <n v="-1938043.6"/>
    <n v="-2296746.02"/>
    <n v="-5911889.5999999996"/>
    <n v="-5095005.34"/>
    <n v="-2840862.37"/>
    <n v="-214349.3"/>
    <n v="-47853"/>
    <n v="2355611.1800000002"/>
    <m/>
    <n v="2355611.1800000002"/>
    <n v="10146679.219999999"/>
    <n v="15241684.559999999"/>
    <n v="17328066"/>
    <n v="27474745.219999999"/>
  </r>
  <r>
    <x v="5"/>
    <x v="7"/>
    <n v="59292394.759999998"/>
    <n v="21705626.100000001"/>
    <n v="-59292394.759999998"/>
    <n v="1239779.6200000001"/>
    <n v="-2009458.25"/>
    <n v="-2239433.4900000002"/>
    <n v="-5642069.0300000003"/>
    <n v="-5297059.38"/>
    <n v="-3320043.3"/>
    <n v="-501375.61"/>
    <n v="-42101"/>
    <n v="3893865.66"/>
    <m/>
    <n v="3893865.66"/>
    <n v="9890960.7699999996"/>
    <n v="15188020.149999999"/>
    <n v="19773858"/>
    <n v="29664818.77"/>
  </r>
  <r>
    <x v="5"/>
    <x v="8"/>
    <n v="54879237.530000001"/>
    <n v="22597010.899999999"/>
    <n v="-54879237.530000001"/>
    <n v="1740524.49"/>
    <n v="-2109544.91"/>
    <n v="-2766104.93"/>
    <n v="-6134440.2199999997"/>
    <n v="-5312587.3499999996"/>
    <n v="-4606853.58"/>
    <n v="-73668"/>
    <n v="-40083"/>
    <n v="3294253.4000000102"/>
    <m/>
    <n v="3294253.4000000102"/>
    <n v="11010090.059999999"/>
    <n v="16322677.409999998"/>
    <n v="24171235"/>
    <n v="35181325.060000002"/>
  </r>
  <r>
    <x v="6"/>
    <x v="0"/>
    <n v="17099926.280000001"/>
    <n v="3148758.61"/>
    <n v="-17099926.280000001"/>
    <n v="438986.63"/>
    <n v="-322470.49"/>
    <n v="-310600.7"/>
    <n v="-1525839.49"/>
    <n v="-543003.56999999995"/>
    <n v="-514497.84"/>
    <n v="-658"/>
    <n v="63532"/>
    <n v="434207.14999999898"/>
    <m/>
    <n v="434207.14999999898"/>
    <n v="2158910.6799999997"/>
    <n v="2701914.2499999995"/>
    <m/>
    <m/>
  </r>
  <r>
    <x v="6"/>
    <x v="1"/>
    <n v="19179013.969999999"/>
    <n v="3147537.34"/>
    <n v="-19179013.969999999"/>
    <n v="300145.56"/>
    <n v="-312568.32000000001"/>
    <n v="-354386.46"/>
    <n v="-1504231.94"/>
    <n v="-548179.29"/>
    <n v="-545060.57999999996"/>
    <n v="15584"/>
    <n v="12765"/>
    <n v="211605.31"/>
    <n v="-29157.31"/>
    <n v="182448"/>
    <n v="2171186.7199999997"/>
    <n v="2719366.01"/>
    <m/>
    <m/>
  </r>
  <r>
    <x v="6"/>
    <x v="2"/>
    <n v="17554865.27"/>
    <n v="3303120.12"/>
    <n v="-17554865.27"/>
    <n v="286270.46999999997"/>
    <n v="-349249.61"/>
    <n v="-396811.45"/>
    <n v="-1623269.88"/>
    <n v="-562972.26"/>
    <n v="-541431.98"/>
    <n v="78684"/>
    <n v="-180100"/>
    <n v="14239.4100000008"/>
    <n v="220.77"/>
    <n v="14460.180000000801"/>
    <n v="2369330.94"/>
    <n v="2932303.2"/>
    <m/>
    <m/>
  </r>
  <r>
    <x v="6"/>
    <x v="3"/>
    <n v="17284635.640000001"/>
    <n v="3770615.59"/>
    <n v="-17284635.640000001"/>
    <n v="422928.94"/>
    <n v="-353175.75"/>
    <n v="-418665.27"/>
    <n v="-1682855.22"/>
    <n v="-574190.44999999995"/>
    <n v="-538294.47"/>
    <n v="2829"/>
    <n v="-164725"/>
    <n v="464467.37"/>
    <n v="-4408.71"/>
    <n v="460058.66"/>
    <n v="2454696.2400000002"/>
    <n v="3028886.6900000004"/>
    <m/>
    <m/>
  </r>
  <r>
    <x v="6"/>
    <x v="4"/>
    <n v="17533718.640000001"/>
    <n v="3761671.06"/>
    <n v="-17533718.640000001"/>
    <n v="298404.62"/>
    <n v="-347001.22"/>
    <n v="-503991.66"/>
    <n v="-1746491.54"/>
    <n v="-584249.47"/>
    <n v="-531321.62"/>
    <n v="-50798.25"/>
    <n v="237202.49"/>
    <n v="533424.40999999898"/>
    <n v="9312.48"/>
    <n v="542736.88999999897"/>
    <n v="2597484.42"/>
    <n v="3181733.8899999997"/>
    <n v="2628436"/>
    <n v="5225920.42"/>
  </r>
  <r>
    <x v="6"/>
    <x v="5"/>
    <n v="20074474.57"/>
    <n v="3810587.63"/>
    <n v="-20074474.57"/>
    <n v="279620.71000000002"/>
    <n v="-392585.42"/>
    <n v="-384407.14"/>
    <n v="-1678590.26"/>
    <n v="-624235.99"/>
    <n v="-525843.30000000005"/>
    <n v="22011.62"/>
    <n v="-182631"/>
    <n v="323926.84999999899"/>
    <n v="-1746.09"/>
    <n v="322180.75999999902"/>
    <n v="2455582.8200000003"/>
    <n v="3079818.8100000005"/>
    <n v="2452597"/>
    <n v="4908179.82"/>
  </r>
  <r>
    <x v="6"/>
    <x v="6"/>
    <n v="17358832.879999999"/>
    <n v="3958389.92"/>
    <n v="-17358832.879999999"/>
    <n v="287108.84999999998"/>
    <n v="-346940.34"/>
    <n v="-342252.46"/>
    <n v="-1759674.79"/>
    <n v="-627916.9"/>
    <n v="-514098.43"/>
    <n v="0"/>
    <n v="-33157"/>
    <n v="621458.849999998"/>
    <n v="9238.89"/>
    <n v="630697.73999999801"/>
    <n v="2448867.59"/>
    <n v="3076784.4899999998"/>
    <n v="2403595"/>
    <n v="4852462.59"/>
  </r>
  <r>
    <x v="6"/>
    <x v="7"/>
    <n v="17608384.890000001"/>
    <n v="4216652.12"/>
    <n v="-17608384.890000001"/>
    <n v="295229.42"/>
    <n v="-435131.31"/>
    <n v="-453140.61"/>
    <n v="-1835802.73"/>
    <n v="-654139.99"/>
    <n v="-518012.01"/>
    <n v="0"/>
    <n v="-53883"/>
    <n v="561771.89000000095"/>
    <n v="0"/>
    <n v="561771.89000000095"/>
    <n v="2724074.65"/>
    <n v="3378214.6399999997"/>
    <n v="2591655"/>
    <n v="5315729.6500000004"/>
  </r>
  <r>
    <x v="6"/>
    <x v="8"/>
    <n v="17728544.449999999"/>
    <n v="4361695.07"/>
    <n v="-17728544.449999999"/>
    <n v="439432.39"/>
    <n v="-425313.37"/>
    <n v="-474136.7"/>
    <n v="-1896145.07"/>
    <n v="-653123.07999999996"/>
    <n v="-532954.84"/>
    <n v="0"/>
    <n v="-46293"/>
    <n v="773161.4"/>
    <n v="0"/>
    <n v="773161.4"/>
    <n v="2795595.14"/>
    <n v="3448718.22"/>
    <n v="3037050"/>
    <n v="5832645.1400000006"/>
  </r>
  <r>
    <x v="7"/>
    <x v="0"/>
    <n v="3115911.35"/>
    <n v="827349.26"/>
    <n v="-3115911.35"/>
    <n v="1018.18"/>
    <n v="-208239.31"/>
    <n v="0"/>
    <n v="-528944.94999999995"/>
    <n v="-50826.61"/>
    <n v="-4490.2"/>
    <n v="0"/>
    <n v="0"/>
    <n v="35866.370000000403"/>
    <m/>
    <n v="35866.370000000403"/>
    <n v="737184.26"/>
    <n v="788010.87"/>
    <m/>
    <m/>
  </r>
  <r>
    <x v="7"/>
    <x v="1"/>
    <n v="3263340.32"/>
    <n v="781741.28"/>
    <n v="-3263340.32"/>
    <n v="50522.89"/>
    <n v="-236332.09"/>
    <n v="0"/>
    <n v="-514693.74"/>
    <n v="-52874.3"/>
    <n v="-2425.4899999999998"/>
    <n v="-1902"/>
    <n v="0"/>
    <n v="24036.549999999901"/>
    <n v="0"/>
    <n v="24036.549999999901"/>
    <n v="751025.83"/>
    <n v="803900.13"/>
    <m/>
    <m/>
  </r>
  <r>
    <x v="7"/>
    <x v="2"/>
    <n v="2667416.6800000002"/>
    <n v="767206.69"/>
    <n v="-2667416.7400000002"/>
    <n v="39690.980000000003"/>
    <n v="-237909.06"/>
    <n v="0"/>
    <n v="-486592.55"/>
    <n v="-49113.74"/>
    <n v="-4019.92"/>
    <n v="-4126"/>
    <n v="0"/>
    <n v="25136.3399999998"/>
    <n v="0"/>
    <n v="25136.3399999998"/>
    <n v="724501.61"/>
    <n v="773615.35"/>
    <m/>
    <m/>
  </r>
  <r>
    <x v="7"/>
    <x v="3"/>
    <n v="2652744.44"/>
    <n v="768873.82"/>
    <n v="-2652744.44"/>
    <n v="104192.75"/>
    <n v="-169495.43"/>
    <n v="-306.57"/>
    <n v="-611742.37"/>
    <n v="-107639.7"/>
    <n v="-6588.81"/>
    <n v="0"/>
    <n v="0"/>
    <n v="-22706.31"/>
    <n v="0"/>
    <n v="-22706.31"/>
    <n v="781544.37"/>
    <n v="889184.07"/>
    <m/>
    <m/>
  </r>
  <r>
    <x v="7"/>
    <x v="4"/>
    <n v="3049634.16"/>
    <n v="900928.38"/>
    <n v="-3049634.16"/>
    <n v="142149.93"/>
    <n v="-181339.38"/>
    <n v="0"/>
    <n v="-650714.97"/>
    <n v="-99252.89"/>
    <n v="-6932.76"/>
    <n v="0"/>
    <n v="0"/>
    <n v="104838.31"/>
    <n v="0"/>
    <n v="104838.31"/>
    <n v="832054.35"/>
    <n v="931307.24"/>
    <n v="236825"/>
    <n v="1068879.3500000001"/>
  </r>
  <r>
    <x v="7"/>
    <x v="5"/>
    <n v="3470082.35"/>
    <n v="977700.8"/>
    <n v="-3470082.35"/>
    <n v="57868.01"/>
    <n v="-212012.46"/>
    <n v="0"/>
    <n v="-627343.56999999995"/>
    <n v="-125287.73"/>
    <n v="-1625.97"/>
    <n v="-1000"/>
    <n v="12000"/>
    <n v="80299.080000000395"/>
    <n v="0"/>
    <n v="80299.080000000395"/>
    <n v="839356.02999999991"/>
    <n v="964643.75999999989"/>
    <n v="224680"/>
    <n v="1064036.0299999998"/>
  </r>
  <r>
    <x v="7"/>
    <x v="6"/>
    <n v="2814558.44"/>
    <n v="973088.88"/>
    <n v="-2814722.7"/>
    <n v="109028.78"/>
    <n v="-134931.35999999999"/>
    <n v="-26006.46"/>
    <n v="-581818.18999999994"/>
    <n v="-127225.41"/>
    <n v="-281.77"/>
    <n v="-7500"/>
    <n v="-18800"/>
    <n v="185390.21"/>
    <n v="0"/>
    <n v="185390.21"/>
    <n v="742756.00999999989"/>
    <n v="869981.41999999993"/>
    <n v="227695"/>
    <n v="970451.00999999989"/>
  </r>
  <r>
    <x v="7"/>
    <x v="7"/>
    <n v="2850593.12"/>
    <n v="1005394.32"/>
    <n v="-2850428.91"/>
    <n v="41716.58"/>
    <n v="-141276.57"/>
    <n v="-42210.55"/>
    <n v="-581766.28"/>
    <n v="-130608.59"/>
    <n v="-604.17999999999995"/>
    <n v="-16000"/>
    <n v="-2200"/>
    <n v="132608.94"/>
    <n v="0"/>
    <n v="132608.94"/>
    <n v="765253.4"/>
    <n v="895861.99"/>
    <n v="247899"/>
    <n v="1013152.4"/>
  </r>
  <r>
    <x v="7"/>
    <x v="8"/>
    <n v="2699632.38"/>
    <n v="1021248.69"/>
    <n v="-2699632.99"/>
    <n v="92247.16"/>
    <n v="-283673.76"/>
    <n v="-20704.669999999998"/>
    <n v="-647608"/>
    <n v="-137342.92000000001"/>
    <n v="-5835.78"/>
    <n v="-3950"/>
    <n v="600"/>
    <n v="14980.1099999995"/>
    <n v="0"/>
    <n v="14980.1099999995"/>
    <n v="951986.42999999993"/>
    <n v="1089329.3499999999"/>
    <n v="292065"/>
    <n v="1244051.43"/>
  </r>
  <r>
    <x v="8"/>
    <x v="0"/>
    <n v="3422002.7"/>
    <n v="793208.15"/>
    <n v="-3422002.7"/>
    <n v="55724.52"/>
    <n v="-39763.949999999997"/>
    <n v="-26250.54"/>
    <n v="-548882.89"/>
    <n v="-118183.08"/>
    <n v="-842.74"/>
    <n v="-23044"/>
    <n v="0"/>
    <n v="91965.470000000394"/>
    <m/>
    <n v="91965.470000000394"/>
    <n v="614897.38"/>
    <n v="733080.46"/>
    <m/>
    <m/>
  </r>
  <r>
    <x v="8"/>
    <x v="1"/>
    <n v="3838438.95"/>
    <n v="824856.72"/>
    <n v="-3838438.95"/>
    <n v="42121.64"/>
    <n v="-34208.83"/>
    <n v="-46222.76"/>
    <n v="-522673.5"/>
    <n v="-124119.61"/>
    <n v="0"/>
    <n v="-13540"/>
    <n v="0"/>
    <n v="126213.66"/>
    <n v="0"/>
    <n v="126213.66"/>
    <n v="603105.09"/>
    <n v="727224.7"/>
    <m/>
    <m/>
  </r>
  <r>
    <x v="8"/>
    <x v="2"/>
    <n v="3247571.22"/>
    <n v="854758.38"/>
    <n v="-3247571.22"/>
    <n v="66871.16"/>
    <n v="-34256.519999999997"/>
    <n v="-46132.18"/>
    <n v="-589023.94999999995"/>
    <n v="-145310.16"/>
    <n v="-5122.63"/>
    <n v="750.27"/>
    <n v="0"/>
    <n v="102534.37"/>
    <n v="0"/>
    <n v="102534.37"/>
    <n v="669412.64999999991"/>
    <n v="814722.80999999994"/>
    <m/>
    <m/>
  </r>
  <r>
    <x v="8"/>
    <x v="3"/>
    <n v="3148741.54"/>
    <n v="1058655.6599999999"/>
    <n v="-3148741.54"/>
    <n v="28630.34"/>
    <n v="-38102.769999999997"/>
    <n v="-51679.42"/>
    <n v="-602593.23"/>
    <n v="-163632.49"/>
    <n v="-19554.12"/>
    <n v="-11175.97"/>
    <n v="0"/>
    <n v="200548"/>
    <n v="0"/>
    <n v="200548"/>
    <n v="692375.41999999993"/>
    <n v="856007.90999999992"/>
    <m/>
    <m/>
  </r>
  <r>
    <x v="8"/>
    <x v="4"/>
    <n v="3512283.49"/>
    <n v="1129130.58"/>
    <n v="-3512283.18"/>
    <n v="9453.58"/>
    <n v="-44095.65"/>
    <n v="-38679.370000000003"/>
    <n v="-618183.02"/>
    <n v="-164417.18"/>
    <n v="-14588.63"/>
    <n v="-17511"/>
    <n v="0"/>
    <n v="241109.62"/>
    <n v="0"/>
    <n v="241109.62"/>
    <n v="700958.04"/>
    <n v="865375.22"/>
    <n v="516778"/>
    <n v="1217736.04"/>
  </r>
  <r>
    <x v="8"/>
    <x v="5"/>
    <n v="4487602.4800000004"/>
    <n v="1185338.17"/>
    <n v="-4487602.4800000004"/>
    <n v="32650.799999999999"/>
    <n v="-49130.97"/>
    <n v="-62243.47"/>
    <n v="-629452.62"/>
    <n v="-169611.44"/>
    <n v="-11255.16"/>
    <n v="-25841.7"/>
    <n v="0"/>
    <n v="270453.61"/>
    <n v="0"/>
    <n v="270453.61"/>
    <n v="740827.06"/>
    <n v="910438.5"/>
    <n v="501878"/>
    <n v="1242705.06"/>
  </r>
  <r>
    <x v="8"/>
    <x v="6"/>
    <n v="3992872.33"/>
    <n v="1224218.05"/>
    <n v="-3992872.33"/>
    <n v="-1224.1099999999999"/>
    <n v="-45501.760000000002"/>
    <n v="-51005.17"/>
    <n v="-616223.41"/>
    <n v="-170913.82"/>
    <n v="-5676.58"/>
    <n v="-26780.43"/>
    <n v="0"/>
    <n v="306892.77"/>
    <n v="0"/>
    <n v="306892.77"/>
    <n v="712730.34000000008"/>
    <n v="883644.16000000015"/>
    <n v="498034"/>
    <n v="1210764.3400000001"/>
  </r>
  <r>
    <x v="8"/>
    <x v="7"/>
    <n v="3998576.65"/>
    <n v="1278993.72"/>
    <n v="-3998576.65"/>
    <n v="-4978.3499999999904"/>
    <n v="-52115.43"/>
    <n v="-51568.01"/>
    <n v="-593102.01"/>
    <n v="-182443.38"/>
    <n v="-2566.65"/>
    <n v="-28198"/>
    <n v="0"/>
    <n v="364021.89"/>
    <n v="0"/>
    <n v="364021.89"/>
    <n v="696785.45"/>
    <n v="879228.83"/>
    <n v="549556"/>
    <n v="1246341.45"/>
  </r>
  <r>
    <x v="8"/>
    <x v="8"/>
    <n v="3940367.73"/>
    <n v="1251254.76"/>
    <n v="-3940367.73"/>
    <n v="62826.559999999998"/>
    <n v="-59538.5"/>
    <n v="-96415.22"/>
    <n v="-647897.30000000005"/>
    <n v="-196230.77"/>
    <n v="-6406.38"/>
    <n v="-32840"/>
    <n v="0"/>
    <n v="274753.15000000002"/>
    <n v="0"/>
    <n v="274753.15000000002"/>
    <n v="803851.02"/>
    <n v="1000081.79"/>
    <n v="655016"/>
    <n v="1458867.02"/>
  </r>
  <r>
    <x v="9"/>
    <x v="0"/>
    <n v="30099901.870000001"/>
    <n v="3326198.65"/>
    <n v="-30229789.52"/>
    <n v="854988.35"/>
    <n v="-263089.52"/>
    <n v="-939206.5"/>
    <n v="-1412192.97"/>
    <n v="-364813.79"/>
    <n v="-106019.21"/>
    <n v="-172500"/>
    <n v="0"/>
    <n v="793477.36"/>
    <m/>
    <n v="793477.36"/>
    <n v="2614488.9900000002"/>
    <n v="2979302.7800000003"/>
    <m/>
    <m/>
  </r>
  <r>
    <x v="9"/>
    <x v="1"/>
    <n v="30683131.920000002"/>
    <n v="3273398"/>
    <n v="-30683183.850000001"/>
    <n v="769728.14"/>
    <n v="-284288.67"/>
    <n v="-647045.43999999994"/>
    <n v="-1625228.08"/>
    <n v="-343271.24"/>
    <n v="-100166.31"/>
    <n v="-326000.15999999997"/>
    <n v="0"/>
    <n v="717074.31000000099"/>
    <n v="45077"/>
    <n v="762151.31000000099"/>
    <n v="2556562.19"/>
    <n v="2899833.4299999997"/>
    <m/>
    <m/>
  </r>
  <r>
    <x v="9"/>
    <x v="2"/>
    <n v="30973150.02"/>
    <n v="3259416.45"/>
    <n v="-30973150.02"/>
    <n v="852013.04"/>
    <n v="-284583.84000000003"/>
    <n v="-626093.73"/>
    <n v="-1754760.18"/>
    <n v="-347371.68"/>
    <n v="-138225.06"/>
    <n v="-196374"/>
    <n v="-121600"/>
    <n v="642421"/>
    <n v="4008"/>
    <n v="646429"/>
    <n v="2665437.75"/>
    <n v="3012809.43"/>
    <m/>
    <m/>
  </r>
  <r>
    <x v="9"/>
    <x v="3"/>
    <n v="29265330.02"/>
    <n v="3463642.66"/>
    <n v="-29265330.02"/>
    <n v="914648.21"/>
    <n v="-273237.55"/>
    <n v="-696284.37"/>
    <n v="-1700898.03"/>
    <n v="-366333.17"/>
    <n v="-157976.91"/>
    <n v="-184000"/>
    <n v="-133000"/>
    <n v="866560.84"/>
    <n v="40550"/>
    <n v="907110.84"/>
    <n v="2670419.9500000002"/>
    <n v="3036753.12"/>
    <m/>
    <m/>
  </r>
  <r>
    <x v="9"/>
    <x v="4"/>
    <n v="31013552.48"/>
    <n v="3715383.57"/>
    <n v="-31178389.870000001"/>
    <n v="1014925.9"/>
    <n v="-311699.65999999997"/>
    <n v="-774109.01"/>
    <n v="-1804870.25"/>
    <n v="-379818.32"/>
    <n v="-205296.5"/>
    <n v="-181275"/>
    <n v="-143500"/>
    <n v="764903.33999999601"/>
    <n v="-10857"/>
    <n v="754046.33999999601"/>
    <n v="2890678.92"/>
    <n v="3270497.2399999998"/>
    <n v="2428307"/>
    <n v="5318985.92"/>
  </r>
  <r>
    <x v="9"/>
    <x v="5"/>
    <n v="35103998.039999999"/>
    <n v="3561243.93"/>
    <n v="-35246686.359999999"/>
    <n v="1135411.1299999999"/>
    <n v="-284999.02"/>
    <n v="-578700"/>
    <n v="-1603318.07"/>
    <n v="-303872.74"/>
    <n v="-155607.39000000001"/>
    <n v="-212666"/>
    <n v="-266318"/>
    <n v="1148485.52"/>
    <n v="-27585"/>
    <n v="1120900.52"/>
    <n v="2467017.09"/>
    <n v="2770889.83"/>
    <n v="2377429"/>
    <n v="4844446.09"/>
  </r>
  <r>
    <x v="9"/>
    <x v="6"/>
    <n v="28457647.859999999"/>
    <n v="3731584.57"/>
    <n v="-28539011.899999999"/>
    <n v="760685.13"/>
    <n v="-334197.78000000003"/>
    <n v="-648664.80000000005"/>
    <n v="-2059370.8"/>
    <n v="-313326.01"/>
    <n v="-75447.63"/>
    <n v="0"/>
    <n v="0"/>
    <n v="979898.64000000095"/>
    <n v="0"/>
    <n v="979898.64000000095"/>
    <n v="3042233.38"/>
    <n v="3355559.3899999997"/>
    <n v="2399856"/>
    <n v="5442089.3799999999"/>
  </r>
  <r>
    <x v="9"/>
    <x v="7"/>
    <n v="26803746.300000001"/>
    <n v="3704271.45"/>
    <n v="-26803956.620000001"/>
    <n v="1049678.8600000001"/>
    <n v="-451403.27"/>
    <n v="-893213.52"/>
    <n v="-3067385.7"/>
    <n v="-308377"/>
    <n v="-229320.75"/>
    <n v="302495"/>
    <n v="0"/>
    <n v="106534.749999999"/>
    <n v="0"/>
    <n v="106534.749999999"/>
    <n v="4412002.49"/>
    <n v="4720379.49"/>
    <n v="2741465"/>
    <n v="7153467.4900000002"/>
  </r>
  <r>
    <x v="9"/>
    <x v="8"/>
    <n v="24394921.75"/>
    <n v="3829445.45"/>
    <n v="-25046047.34"/>
    <n v="1031443.546"/>
    <n v="-375872.62119999999"/>
    <n v="-993176.49479999999"/>
    <n v="-3076447.23"/>
    <n v="-382831.2"/>
    <n v="-582855.41"/>
    <n v="96053"/>
    <n v="0"/>
    <n v="-1105366.55"/>
    <n v="1168"/>
    <n v="-1104198.55"/>
    <n v="4445496.3459999999"/>
    <n v="4828327.5460000001"/>
    <n v="3360301"/>
    <n v="7805797.3459999999"/>
  </r>
  <r>
    <x v="10"/>
    <x v="0"/>
    <n v="387569572.50999999"/>
    <n v="72102072.609999999"/>
    <n v="-387569573.69"/>
    <n v="3768910.94"/>
    <n v="-8948088.5500000007"/>
    <n v="-5516964.0800000001"/>
    <n v="-23363520.43"/>
    <n v="-14749732.699999999"/>
    <n v="-7309161.8899999997"/>
    <n v="-2366639"/>
    <n v="-131518"/>
    <n v="13485357.720000001"/>
    <m/>
    <n v="13485357.720000001"/>
    <n v="37828573.060000002"/>
    <n v="52578305.760000005"/>
    <m/>
    <m/>
  </r>
  <r>
    <x v="10"/>
    <x v="1"/>
    <n v="438314667.85000002"/>
    <n v="74313859.969999999"/>
    <n v="-438314666.85000002"/>
    <n v="3313030.25"/>
    <n v="-9339533.3900000006"/>
    <n v="-5645992.8499999996"/>
    <n v="-24321353.010000002"/>
    <n v="-14092152.15"/>
    <n v="-7243545.1799999997"/>
    <n v="-2139850.2400000002"/>
    <n v="73450"/>
    <n v="14917914.4"/>
    <n v="-76548"/>
    <n v="14841366.4"/>
    <n v="39306879.25"/>
    <n v="53399031.399999999"/>
    <m/>
    <m/>
  </r>
  <r>
    <x v="10"/>
    <x v="2"/>
    <n v="378948352.29000002"/>
    <n v="75624370.540000007"/>
    <n v="-378948353.29000002"/>
    <n v="5300741.82"/>
    <n v="-9339947.9199999999"/>
    <n v="-5685392.4199999999"/>
    <n v="-25035981.359999999"/>
    <n v="-15662750.83"/>
    <n v="-7432108.5099999998"/>
    <n v="-1244891.8899999999"/>
    <n v="-677472"/>
    <n v="15846566.43"/>
    <n v="24555"/>
    <n v="15871121.43"/>
    <n v="40061321.700000003"/>
    <n v="55724072.530000001"/>
    <m/>
    <m/>
  </r>
  <r>
    <x v="10"/>
    <x v="3"/>
    <n v="380674137.12"/>
    <n v="78707449.909999996"/>
    <n v="-380674135"/>
    <n v="2721261.21"/>
    <n v="-10138803.890000001"/>
    <n v="-5830874.7199999997"/>
    <n v="-22659594.359999999"/>
    <n v="-17324847.550000001"/>
    <n v="-7600014.71"/>
    <n v="-1915318.87"/>
    <n v="-343099"/>
    <n v="15616160.140000001"/>
    <n v="262817"/>
    <n v="15878977.140000001"/>
    <n v="38629272.969999999"/>
    <n v="55954120.519999996"/>
    <m/>
    <m/>
  </r>
  <r>
    <x v="10"/>
    <x v="4"/>
    <n v="294933975.13"/>
    <n v="57707363.469999999"/>
    <n v="-294933976.69"/>
    <n v="472849.93999999901"/>
    <n v="-8185869.3899999997"/>
    <n v="-3924652.42"/>
    <n v="-19271857.109999999"/>
    <n v="-13523258.890000001"/>
    <n v="-5324287.0199999996"/>
    <n v="50604.26"/>
    <n v="-438597"/>
    <n v="7562294.2800000198"/>
    <n v="0"/>
    <n v="7562294.2800000198"/>
    <n v="31382378.919999998"/>
    <n v="44905637.810000002"/>
    <n v="68419347"/>
    <n v="99801725.920000002"/>
  </r>
  <r>
    <x v="10"/>
    <x v="5"/>
    <n v="472647990.88999999"/>
    <n v="78644534.989999995"/>
    <n v="-472647888.29000002"/>
    <n v="2842171.95"/>
    <n v="-10032683.810000001"/>
    <n v="-4229032.21"/>
    <n v="-29386470.66"/>
    <n v="-19221867.629999999"/>
    <n v="-6561917.1299999999"/>
    <n v="-353032.45"/>
    <n v="956940"/>
    <n v="12658745.65"/>
    <n v="0"/>
    <n v="12658745.65"/>
    <n v="43648186.68"/>
    <n v="62870054.310000002"/>
    <n v="66700666"/>
    <n v="110348852.68000001"/>
  </r>
  <r>
    <x v="10"/>
    <x v="6"/>
    <n v="414874804.18000001"/>
    <n v="81303913"/>
    <n v="-414874334.88999999"/>
    <n v="9040462.8300000001"/>
    <n v="-10458487.26"/>
    <n v="-4744305.6500000004"/>
    <n v="-29123354.59"/>
    <n v="-20671199.239999998"/>
    <n v="-6226092.5700000003"/>
    <n v="-372733.68"/>
    <n v="-282403"/>
    <n v="18466269.129999999"/>
    <n v="-1237622.8899999999"/>
    <n v="17228646.239999998"/>
    <n v="44326147.5"/>
    <n v="64997346.739999995"/>
    <n v="69350786"/>
    <n v="113676933.5"/>
  </r>
  <r>
    <x v="10"/>
    <x v="7"/>
    <n v="418355603.93000001"/>
    <n v="82448460.719999999"/>
    <n v="-418355603.93000001"/>
    <n v="14632625.34"/>
    <n v="-11944057.6"/>
    <n v="-4068368.51"/>
    <n v="-30391077.399999999"/>
    <n v="-22075380.27"/>
    <n v="-9235885.9299999997"/>
    <n v="-500936.39"/>
    <n v="-768322"/>
    <n v="18097057.960000001"/>
    <n v="0"/>
    <n v="18097057.960000001"/>
    <n v="46403503.509999998"/>
    <n v="68478883.780000001"/>
    <n v="77772518"/>
    <n v="124176021.50999999"/>
  </r>
  <r>
    <x v="10"/>
    <x v="8"/>
    <n v="406873361.56"/>
    <n v="89258705.909999996"/>
    <n v="-406873361.06"/>
    <n v="-1614887.13"/>
    <n v="-11648959.65"/>
    <n v="-4203636.55"/>
    <n v="-32251403.390000001"/>
    <n v="-23539055.789999999"/>
    <n v="-16822365.59"/>
    <n v="-446498.53"/>
    <n v="4601662"/>
    <n v="3333561.7800000301"/>
    <n v="0"/>
    <n v="3333561.7800000301"/>
    <n v="48103999.590000004"/>
    <n v="71643055.379999995"/>
    <n v="93608204"/>
    <n v="141712203.59"/>
  </r>
  <r>
    <x v="11"/>
    <x v="0"/>
    <n v="371599730.47000003"/>
    <n v="71588767.450000003"/>
    <n v="-371599731.47000003"/>
    <n v="-4305024.0999999996"/>
    <n v="-10421619.560000001"/>
    <n v="-6729024.3300000001"/>
    <n v="-12631168.9"/>
    <n v="-10860083.66"/>
    <n v="-9077103.6199999992"/>
    <n v="-1738305"/>
    <n v="570928"/>
    <n v="16397365.279999999"/>
    <m/>
    <n v="16397365.279999999"/>
    <n v="29781812.789999999"/>
    <n v="40641896.450000003"/>
    <m/>
    <m/>
  </r>
  <r>
    <x v="11"/>
    <x v="1"/>
    <n v="415018750.19"/>
    <n v="74224937.400000006"/>
    <n v="-415018750.19"/>
    <n v="5435328.0899999999"/>
    <n v="-10318652.710000001"/>
    <n v="-6542300.1299999999"/>
    <n v="-13936623.92"/>
    <n v="-17465053.149999999"/>
    <n v="-9083348.7599999998"/>
    <n v="-2589307.25"/>
    <n v="-253031"/>
    <n v="19471948.57"/>
    <n v="93538"/>
    <n v="19565486.57"/>
    <n v="30797576.759999998"/>
    <n v="48262629.909999996"/>
    <m/>
    <m/>
  </r>
  <r>
    <x v="11"/>
    <x v="2"/>
    <n v="370698093.36000001"/>
    <n v="74330669.340000004"/>
    <n v="-370698093.36000001"/>
    <n v="7261303.6799999997"/>
    <n v="-11093672.779999999"/>
    <n v="-7089256.6100000003"/>
    <n v="-14204048.58"/>
    <n v="-17807240.960000001"/>
    <n v="-8977995.0500000007"/>
    <n v="-2296951.75"/>
    <n v="-664472"/>
    <n v="19458335.289999999"/>
    <n v="-33129.39"/>
    <n v="19425205.899999999"/>
    <n v="32386977.969999999"/>
    <n v="50194218.93"/>
    <m/>
    <m/>
  </r>
  <r>
    <x v="11"/>
    <x v="3"/>
    <n v="361714140.29000002"/>
    <n v="77044295.030000001"/>
    <n v="-361714140.29000002"/>
    <n v="7603287.9900000002"/>
    <n v="-11835868.949999999"/>
    <n v="-7959827.79"/>
    <n v="-15059512.390000001"/>
    <n v="-18763281.989999998"/>
    <n v="-9306774.6300000008"/>
    <n v="-2391698"/>
    <n v="-73281.09"/>
    <n v="19257338.18"/>
    <n v="0"/>
    <n v="19257338.18"/>
    <n v="34855209.129999995"/>
    <n v="53618491.11999999"/>
    <m/>
    <m/>
  </r>
  <r>
    <x v="11"/>
    <x v="4"/>
    <n v="376723325.51999998"/>
    <n v="77204596.890000001"/>
    <n v="-376723325.51999998"/>
    <n v="3625390.78"/>
    <n v="-11716297.289999999"/>
    <n v="-7761995.5199999996"/>
    <n v="-15237854.060000001"/>
    <n v="-19533528.32"/>
    <n v="-9276034.2100000009"/>
    <n v="-813427"/>
    <n v="623983.18999999994"/>
    <n v="17114834.460000001"/>
    <n v="86547.26"/>
    <n v="17201381.719999999"/>
    <n v="34716146.869999997"/>
    <n v="54249675.189999998"/>
    <n v="0"/>
    <m/>
  </r>
  <r>
    <x v="11"/>
    <x v="5"/>
    <n v="428771037.38999999"/>
    <n v="77921728.719999999"/>
    <n v="-428771037.38999999"/>
    <n v="-13836.959999999001"/>
    <n v="-11290933.210000001"/>
    <n v="-7672278.3200000003"/>
    <n v="-17219011.5"/>
    <n v="-20619998.079999998"/>
    <n v="-8107391.0700000003"/>
    <n v="394217"/>
    <n v="237742"/>
    <n v="13630238.58"/>
    <n v="0"/>
    <n v="13630238.58"/>
    <n v="36182223.030000001"/>
    <n v="56802221.109999999"/>
    <n v="0"/>
    <m/>
  </r>
  <r>
    <x v="11"/>
    <x v="6"/>
    <n v="367620103.20999998"/>
    <n v="83319415.400000006"/>
    <n v="-367620104.20999998"/>
    <n v="11160068.199999999"/>
    <n v="-11485989.859999999"/>
    <n v="-7505568.8099999996"/>
    <n v="-19766748.850000001"/>
    <n v="-21638197.68"/>
    <n v="-7348182.7400000002"/>
    <n v="-2736745.82"/>
    <n v="-194825.76"/>
    <n v="23803223.079999998"/>
    <n v="-330697"/>
    <n v="23472526.079999998"/>
    <n v="38758307.519999996"/>
    <n v="60396505.199999996"/>
    <n v="0"/>
    <m/>
  </r>
  <r>
    <x v="11"/>
    <x v="7"/>
    <n v="374114748.39999998"/>
    <n v="85396590.299999997"/>
    <n v="-374376496.58999997"/>
    <n v="19535573.239999998"/>
    <n v="-11542628.9"/>
    <n v="-8228613.7300000004"/>
    <n v="-22404443.77"/>
    <n v="-22929606.579999998"/>
    <n v="-8206082.5499999998"/>
    <n v="-5760624.5700000003"/>
    <n v="440763.1"/>
    <n v="26039178.350000001"/>
    <n v="2211488.5699999998"/>
    <n v="28250666.920000002"/>
    <n v="42175686.400000006"/>
    <n v="65105292.980000004"/>
    <n v="75217696"/>
    <n v="117393382.40000001"/>
  </r>
  <r>
    <x v="11"/>
    <x v="8"/>
    <n v="366129253.87"/>
    <n v="87601067.019999996"/>
    <n v="-366129253.87"/>
    <n v="6871767.9400000004"/>
    <n v="-10387915.529999999"/>
    <n v="-7118876.0499999998"/>
    <n v="-25565672.829999998"/>
    <n v="-23619103.789999999"/>
    <n v="-11295458.76"/>
    <n v="-874100.16"/>
    <n v="-151696"/>
    <n v="15460011.84"/>
    <n v="-284545"/>
    <n v="15175466.84"/>
    <n v="43072464.409999996"/>
    <n v="66691568.199999996"/>
    <n v="89392498"/>
    <n v="132464962.41"/>
  </r>
  <r>
    <x v="12"/>
    <x v="0"/>
    <n v="142486836.81999999"/>
    <n v="25988123.719999999"/>
    <n v="-142486836.74000001"/>
    <n v="873632.65"/>
    <n v="-2031677.97"/>
    <n v="-2162855.37"/>
    <n v="-9216065.4900000002"/>
    <n v="-4938006.8"/>
    <n v="-3630362.22"/>
    <n v="-914557.37"/>
    <n v="0"/>
    <n v="3968231.22999998"/>
    <n v="0"/>
    <n v="3968231.22999998"/>
    <n v="13410598.83"/>
    <n v="18348605.629999999"/>
    <m/>
    <m/>
  </r>
  <r>
    <x v="12"/>
    <x v="1"/>
    <n v="158210038.31"/>
    <n v="25490095.719999999"/>
    <n v="-158210038.33000001"/>
    <n v="2702550.63"/>
    <n v="-2099852.94"/>
    <n v="-2057895.99"/>
    <n v="-10812145.380000001"/>
    <n v="-5100630.66"/>
    <n v="-3401248.89"/>
    <n v="-746562.63"/>
    <n v="0"/>
    <n v="3974309.8399999901"/>
    <n v="-524826"/>
    <n v="3449483.8399999901"/>
    <n v="14969894.310000001"/>
    <n v="20070524.969999999"/>
    <m/>
    <m/>
  </r>
  <r>
    <x v="12"/>
    <x v="2"/>
    <n v="145165805.78999999"/>
    <n v="25061574.73"/>
    <n v="-145165805.78999999"/>
    <n v="3066870.25"/>
    <n v="-1592107.32"/>
    <n v="-2038355.46"/>
    <n v="-10780380.220000001"/>
    <n v="-5275820.03"/>
    <n v="-2892176.94"/>
    <n v="-66572"/>
    <n v="0"/>
    <n v="5483033.0099999905"/>
    <n v="377984"/>
    <n v="5861017.0099999905"/>
    <n v="14410843"/>
    <n v="19686663.030000001"/>
    <m/>
    <m/>
  </r>
  <r>
    <x v="12"/>
    <x v="3"/>
    <n v="139886968.91999999"/>
    <n v="25955997.989999998"/>
    <n v="-139886968.96000001"/>
    <n v="2350192.84"/>
    <n v="-1661516.53"/>
    <n v="-2378616.15"/>
    <n v="-10631141.050000001"/>
    <n v="-5644236.9900000002"/>
    <n v="-3006642.69"/>
    <n v="-810937.15"/>
    <n v="0"/>
    <n v="4173100.2299999902"/>
    <n v="-266791.73"/>
    <n v="3906308.4999999902"/>
    <n v="14671273.73"/>
    <n v="20315510.719999999"/>
    <m/>
    <m/>
  </r>
  <r>
    <x v="12"/>
    <x v="4"/>
    <n v="145654061.03"/>
    <n v="26105670.699999999"/>
    <n v="-145654061.03"/>
    <n v="1944813.72"/>
    <n v="-1723929.57"/>
    <n v="-2616736.41"/>
    <n v="-9869885.4800000004"/>
    <n v="-5482882.9000000004"/>
    <n v="-3004965.59"/>
    <n v="261900.92"/>
    <n v="0"/>
    <n v="5613985.3899999904"/>
    <n v="-1144903"/>
    <n v="4469082.3899999904"/>
    <n v="14210551.460000001"/>
    <n v="19693434.359999999"/>
    <n v="20560306"/>
    <n v="34770857.460000001"/>
  </r>
  <r>
    <x v="12"/>
    <x v="5"/>
    <n v="163899026.63999999"/>
    <n v="26365805.870000001"/>
    <n v="-164073793.69999999"/>
    <n v="2054869.17"/>
    <n v="-1820161.58"/>
    <n v="-2143023.96"/>
    <n v="-10291643.279999999"/>
    <n v="-5987482.5599999996"/>
    <n v="-2929075.15"/>
    <n v="40953.22"/>
    <n v="0"/>
    <n v="5115474.6700000102"/>
    <n v="-2912336"/>
    <n v="2203138.6700000102"/>
    <n v="14254828.82"/>
    <n v="20242311.379999999"/>
    <n v="20234041"/>
    <n v="34488869.82"/>
  </r>
  <r>
    <x v="12"/>
    <x v="6"/>
    <n v="146232506.81999999"/>
    <n v="27701958.379999999"/>
    <n v="-146554517.81999999"/>
    <n v="2446298.69"/>
    <n v="-1861395.12"/>
    <n v="-2766559.82"/>
    <n v="-9755544.9100000001"/>
    <n v="-6552326.9699999997"/>
    <n v="-2944556.8"/>
    <n v="-319955.21000000002"/>
    <n v="0"/>
    <n v="5625907.2400000002"/>
    <n v="2696192"/>
    <n v="8322099.2400000002"/>
    <n v="14383499.85"/>
    <n v="20935826.82"/>
    <n v="20838264"/>
    <n v="35221763.850000001"/>
  </r>
  <r>
    <x v="12"/>
    <x v="7"/>
    <n v="147651032.97999999"/>
    <n v="28927575.059999999"/>
    <n v="-147848943.97999999"/>
    <n v="2610737.79"/>
    <n v="-1964880.7"/>
    <n v="-3322408.89"/>
    <n v="-10823710.18"/>
    <n v="-6699977.6699999999"/>
    <n v="-3421369.87"/>
    <n v="200630.92"/>
    <n v="0"/>
    <n v="5308685.46"/>
    <n v="7152250"/>
    <n v="12460935.460000001"/>
    <n v="16110999.77"/>
    <n v="22810977.439999998"/>
    <n v="23816601"/>
    <n v="39927600.769999996"/>
  </r>
  <r>
    <x v="12"/>
    <x v="8"/>
    <n v="144645120.94999999"/>
    <n v="30675145.199999999"/>
    <n v="-144645119.93000001"/>
    <n v="3403185.9"/>
    <n v="-2256184.85"/>
    <n v="-3310998.45"/>
    <n v="-11552420.74"/>
    <n v="-6901801.2699999996"/>
    <n v="-4103608.96"/>
    <n v="-181027.87"/>
    <n v="0"/>
    <n v="5772289.9799999697"/>
    <n v="-2459579"/>
    <n v="3312710.9799999702"/>
    <n v="17119604.039999999"/>
    <n v="24021405.309999999"/>
    <n v="28662967"/>
    <n v="45782571.039999999"/>
  </r>
  <r>
    <x v="13"/>
    <x v="0"/>
    <n v="245977670.61000001"/>
    <n v="48369277.670000002"/>
    <n v="-245977670.61000001"/>
    <n v="2389417.8653936898"/>
    <n v="-2364660.3648628001"/>
    <n v="-1750044.01"/>
    <n v="-21686364.182431001"/>
    <n v="-10346407.946401"/>
    <n v="-2872101.7461986099"/>
    <n v="-2516430.7620740999"/>
    <n v="0"/>
    <n v="9222686.5234261993"/>
    <n v="691561"/>
    <n v="9914247.5234261993"/>
    <n v="25801068.557293802"/>
    <n v="36147476.503694803"/>
    <m/>
    <m/>
  </r>
  <r>
    <x v="13"/>
    <x v="1"/>
    <n v="281993088.33999997"/>
    <n v="52101544.240000002"/>
    <n v="-281993088.33999997"/>
    <n v="2220618.7891742"/>
    <n v="-2445426.04"/>
    <n v="-2028985.21"/>
    <n v="-22142720.912928902"/>
    <n v="-10872023.255640499"/>
    <n v="-2892954.46"/>
    <n v="-5032702.1126665697"/>
    <n v="0"/>
    <n v="8907351.0379382409"/>
    <n v="-2120548"/>
    <n v="6786803.03793824"/>
    <n v="26617132.162928902"/>
    <n v="37489155.418569401"/>
    <m/>
    <m/>
  </r>
  <r>
    <x v="13"/>
    <x v="2"/>
    <n v="250390290.74000001"/>
    <n v="50643157.890000001"/>
    <n v="-250390290.74000001"/>
    <n v="2011648.59"/>
    <n v="-7269858.8700000001"/>
    <n v="-2487236.04"/>
    <n v="-17846743.77"/>
    <n v="-11469872.939999999"/>
    <n v="-2600993.5299999998"/>
    <n v="-3740381.6"/>
    <n v="0"/>
    <n v="7239719.7299999902"/>
    <n v="-4231983"/>
    <n v="3007736.7299999902"/>
    <n v="27603838.68"/>
    <n v="39073711.619999997"/>
    <m/>
    <m/>
  </r>
  <r>
    <x v="13"/>
    <x v="3"/>
    <n v="246504521.56999999"/>
    <n v="52771838.200000003"/>
    <n v="-246504521.56999999"/>
    <n v="1810032.07"/>
    <n v="-7099903.1699999999"/>
    <n v="-2586197.23"/>
    <n v="-17274837.75"/>
    <n v="-11878593.380000001"/>
    <n v="-2670076.79"/>
    <n v="-118203.32"/>
    <n v="0"/>
    <n v="12954058.630000001"/>
    <n v="5352858"/>
    <n v="18306916.629999999"/>
    <n v="26960938.149999999"/>
    <n v="38839531.530000001"/>
    <m/>
    <m/>
  </r>
  <r>
    <x v="13"/>
    <x v="4"/>
    <n v="253423026.16999999"/>
    <n v="51391528.450000003"/>
    <n v="-253423026.16999999"/>
    <n v="2354925.9"/>
    <n v="-6896841.0800000001"/>
    <n v="-2708434.06"/>
    <n v="-16630567.279999999"/>
    <n v="-11552625.25"/>
    <n v="-3674992.32"/>
    <n v="-8134642"/>
    <n v="0"/>
    <n v="4148352.3600000101"/>
    <n v="3699034.5"/>
    <n v="7847386.8600000096"/>
    <n v="26235842.420000002"/>
    <n v="37788467.670000002"/>
    <n v="39064214"/>
    <n v="65300056.420000002"/>
  </r>
  <r>
    <x v="13"/>
    <x v="5"/>
    <n v="274255911.08999997"/>
    <n v="43337701.009999998"/>
    <n v="-274255911.08999997"/>
    <n v="1422067.33"/>
    <n v="-7799586.2599999998"/>
    <n v="-3600670.15"/>
    <n v="-15555610.27"/>
    <n v="-6827836.7000000002"/>
    <n v="-3352780.94"/>
    <n v="-749487"/>
    <n v="0"/>
    <n v="6873797.0199999902"/>
    <n v="-4259104.5"/>
    <n v="2614692.5199999898"/>
    <n v="26955866.68"/>
    <n v="33783703.380000003"/>
    <n v="37056688"/>
    <n v="64012554.68"/>
  </r>
  <r>
    <x v="13"/>
    <x v="6"/>
    <n v="229797000.80000001"/>
    <n v="48380613.210000001"/>
    <n v="-229797000.80000001"/>
    <n v="78697.150000004098"/>
    <n v="-7340397.0800000001"/>
    <n v="-3561897.3"/>
    <n v="-15389137.720000001"/>
    <n v="-6523172.6699999999"/>
    <n v="-3324575.7"/>
    <n v="-1670906"/>
    <n v="0"/>
    <n v="10649223.890000001"/>
    <n v="3369019.5"/>
    <n v="14018243.390000001"/>
    <n v="26291432.100000001"/>
    <n v="32814604.770000003"/>
    <n v="36535382"/>
    <n v="62826814.100000001"/>
  </r>
  <r>
    <x v="13"/>
    <x v="7"/>
    <n v="230673322.13999999"/>
    <n v="50062650.530000001"/>
    <n v="-230673322.13999999"/>
    <n v="848437.53000000096"/>
    <n v="-7838400.2800000003"/>
    <n v="-3547330.78"/>
    <n v="-16049052.380000001"/>
    <n v="-6320264.3399999999"/>
    <n v="-3600015.98"/>
    <n v="-1340717"/>
    <n v="0"/>
    <n v="12215307.300000001"/>
    <n v="17330344.5"/>
    <n v="29545651.800000001"/>
    <n v="27434783.440000001"/>
    <n v="33755047.780000001"/>
    <n v="40071263"/>
    <n v="67506046.439999998"/>
  </r>
  <r>
    <x v="13"/>
    <x v="8"/>
    <n v="221428511.50999999"/>
    <n v="51807298.600000001"/>
    <n v="-221428511.50999999"/>
    <n v="1699318.1"/>
    <n v="-8404905.25"/>
    <n v="-3830530.49"/>
    <n v="-17344444.640000001"/>
    <n v="-6867476.8799999999"/>
    <n v="-4154200.57"/>
    <n v="-1132743"/>
    <n v="0"/>
    <n v="11772315.869999999"/>
    <n v="-2683117.5"/>
    <n v="9089198.3700000197"/>
    <n v="29579880.380000003"/>
    <n v="36447357.260000005"/>
    <n v="47269397"/>
    <n v="76849277.379999995"/>
  </r>
  <r>
    <x v="14"/>
    <x v="0"/>
    <n v="33644022.75"/>
    <n v="6542813.9500000002"/>
    <n v="-33644022.75"/>
    <n v="541798.09"/>
    <n v="-721685.67"/>
    <n v="-1667026.8"/>
    <n v="-2318805.2999999998"/>
    <n v="-742597.85"/>
    <n v="-468210.92"/>
    <n v="-178697"/>
    <n v="0"/>
    <n v="987588.50000000303"/>
    <m/>
    <n v="987588.50000000303"/>
    <n v="4707517.7699999996"/>
    <n v="5450115.6199999992"/>
    <m/>
    <m/>
  </r>
  <r>
    <x v="14"/>
    <x v="1"/>
    <n v="36667054.920000002"/>
    <n v="6729906.79"/>
    <n v="-36667054.920000002"/>
    <n v="633061.48"/>
    <n v="-754395.57"/>
    <n v="-1727735.57"/>
    <n v="-2438380.12"/>
    <n v="-845095.5"/>
    <n v="-488789.76000000001"/>
    <n v="-150279.22"/>
    <n v="0"/>
    <n v="958292.52999999898"/>
    <n v="-93928"/>
    <n v="864364.52999999898"/>
    <n v="4920511.26"/>
    <n v="5765606.7599999998"/>
    <m/>
    <m/>
  </r>
  <r>
    <x v="14"/>
    <x v="2"/>
    <n v="34704959.810000002"/>
    <n v="6792053.04"/>
    <n v="-34704959.810000002"/>
    <n v="619188.02"/>
    <n v="-886046.33"/>
    <n v="-1303847.6599999999"/>
    <n v="-2429832.0299999998"/>
    <n v="-944461.67"/>
    <n v="-588175.46"/>
    <n v="-138233"/>
    <n v="-118442"/>
    <n v="1002202.91"/>
    <n v="0"/>
    <n v="1002202.91"/>
    <n v="4619726.0199999996"/>
    <n v="5564187.6899999995"/>
    <m/>
    <m/>
  </r>
  <r>
    <x v="14"/>
    <x v="3"/>
    <n v="34768991.380000003"/>
    <n v="7331049.0599999996"/>
    <n v="-34768991.380000003"/>
    <n v="774315.19"/>
    <n v="-885793.99"/>
    <n v="-1424249.23"/>
    <n v="-2550021.34"/>
    <n v="-1008075.43"/>
    <n v="-697989.21"/>
    <n v="-262486"/>
    <n v="-141235"/>
    <n v="1135514.05"/>
    <n v="0"/>
    <n v="1135514.05"/>
    <n v="4860064.5599999996"/>
    <n v="5868139.9899999993"/>
    <m/>
    <m/>
  </r>
  <r>
    <x v="14"/>
    <x v="4"/>
    <n v="36125185.200000003"/>
    <n v="7233413.8899999997"/>
    <n v="-36125185.200000003"/>
    <n v="755323.33"/>
    <n v="-866848.74"/>
    <n v="-1391638.33"/>
    <n v="-4301082.18"/>
    <n v="-1211079.95"/>
    <n v="-915421.39"/>
    <n v="-1521"/>
    <n v="212811"/>
    <n v="-486043.36999999901"/>
    <n v="-37263"/>
    <n v="-523306.36999999901"/>
    <n v="6559569.25"/>
    <n v="7770649.2000000002"/>
    <n v="4953086"/>
    <n v="11512655.25"/>
  </r>
  <r>
    <x v="14"/>
    <x v="5"/>
    <n v="41645546.630000003"/>
    <n v="7437253.7199999997"/>
    <n v="-41645546.630000003"/>
    <n v="521614.22"/>
    <n v="-1149538.3"/>
    <n v="-1636327.05"/>
    <n v="-3388240.61"/>
    <n v="-1326862.95"/>
    <n v="-818942.76"/>
    <n v="3878"/>
    <n v="150616"/>
    <n v="-206549.730000001"/>
    <n v="0"/>
    <n v="-206549.730000001"/>
    <n v="6174105.96"/>
    <n v="7500968.9100000001"/>
    <n v="4915178"/>
    <n v="11089283.960000001"/>
  </r>
  <r>
    <x v="14"/>
    <x v="6"/>
    <n v="37786162.840000004"/>
    <n v="7815110.54"/>
    <n v="-37786162.840000004"/>
    <n v="637040.19999999995"/>
    <n v="-1060427.52"/>
    <n v="-1391925.87"/>
    <n v="-3350439.41"/>
    <n v="-1411960.33"/>
    <n v="-762925.68"/>
    <n v="-4516.3999999999996"/>
    <n v="-230862"/>
    <n v="239093.52999999799"/>
    <n v="0"/>
    <n v="239093.52999999799"/>
    <n v="5802792.8000000007"/>
    <n v="7214753.1300000008"/>
    <n v="4985458"/>
    <n v="10788250.800000001"/>
  </r>
  <r>
    <x v="14"/>
    <x v="7"/>
    <n v="37116628.93"/>
    <n v="8189664.5899999999"/>
    <n v="-37116628.93"/>
    <n v="1549692.79"/>
    <n v="-1170739.1000000001"/>
    <n v="-1343501.12"/>
    <n v="-3761332.31"/>
    <n v="-1506539"/>
    <n v="-842018.04"/>
    <n v="0"/>
    <n v="-272045.25"/>
    <n v="843182.55999999505"/>
    <n v="182162"/>
    <n v="1025344.56"/>
    <n v="6275572.5300000003"/>
    <n v="7782111.5300000003"/>
    <n v="5799345"/>
    <n v="12074917.530000001"/>
  </r>
  <r>
    <x v="14"/>
    <x v="8"/>
    <n v="36101466.670000002"/>
    <n v="8343350.5999999996"/>
    <n v="-36101466.670000002"/>
    <n v="916697.07"/>
    <n v="-826567.09"/>
    <n v="-1334220.46"/>
    <n v="-3873496.52"/>
    <n v="-1592685.93"/>
    <n v="-973191.3"/>
    <n v="-37826"/>
    <n v="-151854.62"/>
    <n v="470205.75000000198"/>
    <n v="0"/>
    <n v="470205.75000000198"/>
    <n v="6034284.0700000003"/>
    <n v="7626970"/>
    <n v="6982251"/>
    <n v="13016535.07"/>
  </r>
  <r>
    <x v="15"/>
    <x v="0"/>
    <n v="64069559.170000002"/>
    <n v="12075320.15"/>
    <n v="-64069559.140000001"/>
    <n v="214717.21"/>
    <n v="-268729.21999999997"/>
    <n v="-710428.95"/>
    <n v="-6640049.0199999996"/>
    <n v="-1782615.47"/>
    <n v="-1597765.98"/>
    <n v="-53500"/>
    <n v="-22060"/>
    <n v="1214888.75000001"/>
    <n v="0"/>
    <n v="1214888.75000001"/>
    <n v="7619207.1899999995"/>
    <n v="9401822.6600000001"/>
    <m/>
    <m/>
  </r>
  <r>
    <x v="15"/>
    <x v="1"/>
    <n v="71305911.879999995"/>
    <n v="12365028.050000001"/>
    <n v="-71305909.859999999"/>
    <n v="587988.97"/>
    <n v="-227893.77"/>
    <n v="-584111.81000000006"/>
    <n v="-7136772.7999999998"/>
    <n v="-1992519.39"/>
    <n v="-1776108.79"/>
    <n v="-58526"/>
    <n v="-22970"/>
    <n v="1154116.47999999"/>
    <n v="71968.800000000003"/>
    <n v="1226085.27999999"/>
    <n v="7948778.3799999999"/>
    <n v="9941297.7699999996"/>
    <m/>
    <m/>
  </r>
  <r>
    <x v="15"/>
    <x v="2"/>
    <n v="64478095.609999999"/>
    <n v="12585721.34"/>
    <n v="-64478095.93"/>
    <n v="491664.5"/>
    <n v="-527792.15"/>
    <n v="-1169523.3999999999"/>
    <n v="-5786780.4000000004"/>
    <n v="-2271188.06"/>
    <n v="-1846853.63"/>
    <n v="-309896"/>
    <n v="-25792"/>
    <n v="1139559.8799999999"/>
    <n v="74782"/>
    <n v="1214341.8799999999"/>
    <n v="7484095.9500000002"/>
    <n v="9755284.0099999998"/>
    <m/>
    <m/>
  </r>
  <r>
    <x v="15"/>
    <x v="3"/>
    <n v="63639562.18"/>
    <n v="13072259.27"/>
    <n v="-63639563.270000003"/>
    <n v="1146493.01"/>
    <n v="-552255.66"/>
    <n v="-1395477.71"/>
    <n v="-6116520.6699999999"/>
    <n v="-2340930.5499999998"/>
    <n v="-1993916.88"/>
    <n v="-135491"/>
    <n v="-230000"/>
    <n v="1454158.72"/>
    <n v="29961"/>
    <n v="1484119.72"/>
    <n v="8064254.04"/>
    <n v="10405184.59"/>
    <m/>
    <m/>
  </r>
  <r>
    <x v="15"/>
    <x v="4"/>
    <n v="66969399.420000002"/>
    <n v="13465605.539999999"/>
    <n v="-66969399.420000002"/>
    <n v="1617963.66"/>
    <n v="-553058.31999999995"/>
    <n v="-1722179.16"/>
    <n v="-5101056.68"/>
    <n v="-2500594.08"/>
    <n v="-2063208.68"/>
    <n v="-659778"/>
    <n v="0"/>
    <n v="2483694.28000001"/>
    <n v="-472157.65"/>
    <n v="2011536.6300000099"/>
    <n v="7376294.1600000001"/>
    <n v="9876888.2400000002"/>
    <n v="8903938"/>
    <n v="16280232.16"/>
  </r>
  <r>
    <x v="15"/>
    <x v="5"/>
    <n v="69283603"/>
    <n v="13145316"/>
    <n v="-69283602"/>
    <n v="919629.79"/>
    <n v="-933026"/>
    <n v="-1691717"/>
    <n v="-4802296.79"/>
    <n v="-2732067"/>
    <n v="-2054092"/>
    <n v="-118000"/>
    <n v="0"/>
    <n v="1733748"/>
    <n v="74783"/>
    <n v="1808531"/>
    <n v="7427039.79"/>
    <n v="10159106.789999999"/>
    <n v="8737695"/>
    <n v="16164734.789999999"/>
  </r>
  <r>
    <x v="15"/>
    <x v="6"/>
    <n v="64303898.82"/>
    <n v="13338511.76"/>
    <n v="-64303898.659999996"/>
    <n v="870907.84"/>
    <n v="-1049387.79"/>
    <n v="-1480314.31"/>
    <n v="-4972973.97"/>
    <n v="-2834313.99"/>
    <n v="-1971790.65"/>
    <n v="-75000"/>
    <n v="0"/>
    <n v="1825639.05"/>
    <n v="100288.28"/>
    <n v="1925927.33"/>
    <n v="7502676.0700000003"/>
    <n v="10336990.060000001"/>
    <n v="8868332"/>
    <n v="16371008.07"/>
  </r>
  <r>
    <x v="15"/>
    <x v="7"/>
    <n v="62857526.539999999"/>
    <n v="13589966.960000001"/>
    <n v="-62857526.539999999"/>
    <n v="1597850.66"/>
    <n v="-1373126.38"/>
    <n v="-1517040.67"/>
    <n v="-4947571.6900000004"/>
    <n v="-2948266.13"/>
    <n v="-2120503.35"/>
    <n v="-229000"/>
    <n v="0"/>
    <n v="2052309.4"/>
    <n v="290283.90000000002"/>
    <n v="2342593.2999999998"/>
    <n v="7837738.7400000002"/>
    <n v="10786004.870000001"/>
    <n v="9821263"/>
    <n v="17659001.740000002"/>
  </r>
  <r>
    <x v="15"/>
    <x v="8"/>
    <n v="60186956.539999999"/>
    <n v="14399043.529999999"/>
    <n v="-60186955.789999999"/>
    <n v="1374498.97"/>
    <n v="-1664044.6"/>
    <n v="-672340.88"/>
    <n v="-5947187.8600000003"/>
    <n v="-2857622.36"/>
    <n v="-2351956.56"/>
    <n v="-121000"/>
    <n v="0"/>
    <n v="2159390.98999999"/>
    <n v="-55867.88"/>
    <n v="2103523.1099999901"/>
    <n v="8283573.3399999999"/>
    <n v="11141195.699999999"/>
    <n v="11806645"/>
    <n v="20090218.34"/>
  </r>
  <r>
    <x v="16"/>
    <x v="0"/>
    <n v="62262417.420000002"/>
    <n v="13762763.34"/>
    <n v="-62236118.530000001"/>
    <n v="665601.93000000005"/>
    <n v="-1174580.75"/>
    <n v="-1594293.42"/>
    <n v="-4033842.27"/>
    <n v="-2537950.37"/>
    <n v="-906167.9"/>
    <n v="-442000.2"/>
    <n v="-35000"/>
    <n v="3730829.25"/>
    <m/>
    <n v="3730829.25"/>
    <n v="6802716.4399999995"/>
    <n v="9340666.8099999987"/>
    <m/>
    <m/>
  </r>
  <r>
    <x v="16"/>
    <x v="1"/>
    <n v="71601477.090000004"/>
    <n v="12103361.52"/>
    <n v="-71601477.090000004"/>
    <n v="-122642.56"/>
    <n v="-1050289.2850800001"/>
    <n v="-1439706.76832"/>
    <n v="-4414632.71"/>
    <n v="-1493987.62"/>
    <n v="-946282.35"/>
    <n v="-170307.95"/>
    <n v="0"/>
    <n v="2465512.2765999902"/>
    <n v="0"/>
    <n v="2465512.2765999902"/>
    <n v="6904628.7633999996"/>
    <n v="8398616.3834000006"/>
    <m/>
    <m/>
  </r>
  <r>
    <x v="16"/>
    <x v="2"/>
    <n v="58324525.759999998"/>
    <n v="11963013.689999999"/>
    <n v="-58324524.759999998"/>
    <n v="384608.7"/>
    <n v="-1109771.29"/>
    <n v="-1188216.1399999999"/>
    <n v="-4648500.22"/>
    <n v="-2173960.19"/>
    <n v="-967541.57"/>
    <n v="-485284"/>
    <n v="0"/>
    <n v="1774349.98000001"/>
    <n v="283725"/>
    <n v="2058074.98000001"/>
    <n v="6946487.6499999994"/>
    <n v="9120447.8399999999"/>
    <m/>
    <m/>
  </r>
  <r>
    <x v="16"/>
    <x v="3"/>
    <n v="57110874.159999996"/>
    <n v="12688737.9"/>
    <n v="-57110874.170000002"/>
    <n v="1151984.8999999999"/>
    <n v="-1157298.6100000001"/>
    <n v="-1342811.81"/>
    <n v="-5054009.1500000004"/>
    <n v="-2038972.33"/>
    <n v="-1145359.93"/>
    <n v="-390000"/>
    <n v="0"/>
    <n v="2712270.96"/>
    <n v="71507"/>
    <n v="2783777.96"/>
    <n v="7554119.5700000003"/>
    <n v="9593091.9000000004"/>
    <m/>
    <m/>
  </r>
  <r>
    <x v="16"/>
    <x v="4"/>
    <n v="61763173.280000001"/>
    <n v="12395243.220000001"/>
    <n v="-61763173.289999999"/>
    <n v="-590565.32999999996"/>
    <n v="-1420487.34"/>
    <n v="-1216418.26"/>
    <n v="-4753557.41"/>
    <n v="-745904.32"/>
    <n v="-1167350.3"/>
    <n v="-246396"/>
    <n v="0"/>
    <n v="2254564.25"/>
    <n v="-29987"/>
    <n v="2224577.25"/>
    <n v="7390463.0099999998"/>
    <n v="8136367.3300000001"/>
    <n v="10269224"/>
    <n v="17659687.009999998"/>
  </r>
  <r>
    <x v="16"/>
    <x v="5"/>
    <n v="72396185.599999994"/>
    <n v="12976257.970000001"/>
    <n v="-72396185.599999994"/>
    <n v="514533.68"/>
    <n v="-1530902.71"/>
    <n v="-1116273.1200000001"/>
    <n v="-5318570.92"/>
    <n v="-2225529.04"/>
    <n v="-1178786.9099999999"/>
    <n v="-66094.720000000001"/>
    <n v="0"/>
    <n v="2054634.23"/>
    <n v="0"/>
    <n v="2054634.23"/>
    <n v="7965746.75"/>
    <n v="10191275.789999999"/>
    <n v="9903134"/>
    <n v="17868880.75"/>
  </r>
  <r>
    <x v="16"/>
    <x v="6"/>
    <n v="65532718.140000001"/>
    <n v="13144701.779999999"/>
    <n v="-65532718.140000001"/>
    <n v="1528044.92"/>
    <n v="-1650599.99"/>
    <n v="-1060418.3500000001"/>
    <n v="-4780972.3"/>
    <n v="-3052590.38"/>
    <n v="-1147926.8700000001"/>
    <n v="-460229.55"/>
    <n v="0"/>
    <n v="2520009.2599999998"/>
    <n v="111828"/>
    <n v="2631837.2599999998"/>
    <n v="7491990.6399999997"/>
    <n v="10544581.02"/>
    <n v="10001626"/>
    <n v="17493616.640000001"/>
  </r>
  <r>
    <x v="16"/>
    <x v="7"/>
    <n v="63548088.630000003"/>
    <n v="13771633.699999999"/>
    <n v="-63548088.619999997"/>
    <n v="1047448.5"/>
    <n v="-1664498.33"/>
    <n v="-1345703.93"/>
    <n v="-5377329.7000000002"/>
    <n v="-3277310.81"/>
    <n v="-1236731"/>
    <n v="-21830.720000000001"/>
    <n v="63000"/>
    <n v="1958677.72"/>
    <n v="319066"/>
    <n v="2277743.7200000002"/>
    <n v="8387531.96"/>
    <n v="11664842.77"/>
    <n v="11184053"/>
    <n v="19571584.960000001"/>
  </r>
  <r>
    <x v="16"/>
    <x v="8"/>
    <n v="61048746.909999996"/>
    <n v="14229488.859999999"/>
    <n v="-61048746.909999996"/>
    <n v="1177964.5"/>
    <n v="-1668722.92"/>
    <n v="-1337791.3700000001"/>
    <n v="-5860110.5999999996"/>
    <n v="-3607403.52"/>
    <n v="-1359217.61"/>
    <n v="23358.79"/>
    <n v="0"/>
    <n v="1597566.13"/>
    <n v="36379"/>
    <n v="1633945.13"/>
    <n v="8866624.8900000006"/>
    <n v="12474028.41"/>
    <n v="13749241"/>
    <n v="22615865.890000001"/>
  </r>
  <r>
    <x v="17"/>
    <x v="0"/>
    <n v="71472888.040000007"/>
    <n v="12404295.449999999"/>
    <n v="-71472888.040000007"/>
    <n v="703860.61"/>
    <n v="-904644.56"/>
    <n v="-1290959.99"/>
    <n v="-3158872.83"/>
    <n v="-2428856.2599999998"/>
    <n v="-1971975.39"/>
    <n v="-94000"/>
    <n v="0"/>
    <n v="3258847.03"/>
    <n v="-18518"/>
    <n v="3240329.03"/>
    <n v="5354477.38"/>
    <n v="7783333.6399999997"/>
    <m/>
    <m/>
  </r>
  <r>
    <x v="17"/>
    <x v="1"/>
    <n v="78718904.739999995"/>
    <n v="10799954.48"/>
    <n v="-78718904.760000005"/>
    <n v="841505.38"/>
    <n v="-904318.26"/>
    <n v="-1228752.21"/>
    <n v="-3609931.39"/>
    <n v="-2156996.08"/>
    <n v="-1739453.56"/>
    <n v="-266000.03999999998"/>
    <n v="0"/>
    <n v="1736008.29999999"/>
    <n v="-22973"/>
    <n v="1713035.29999999"/>
    <n v="5743001.8599999994"/>
    <n v="7899997.9399999995"/>
    <m/>
    <m/>
  </r>
  <r>
    <x v="17"/>
    <x v="2"/>
    <n v="71071414.420000002"/>
    <n v="10890141.789999999"/>
    <n v="-71071414.870000005"/>
    <n v="977012.06"/>
    <n v="-915159.95"/>
    <n v="-1353625.26"/>
    <n v="-3430038.92"/>
    <n v="-2264308.64"/>
    <n v="-1498971.35"/>
    <n v="-230999.98"/>
    <n v="0"/>
    <n v="2174049.2999999998"/>
    <n v="-67822"/>
    <n v="2106227.2999999998"/>
    <n v="5698824.1299999999"/>
    <n v="7963132.7699999996"/>
    <m/>
    <m/>
  </r>
  <r>
    <x v="17"/>
    <x v="3"/>
    <n v="68149862.290000007"/>
    <n v="11417315.24"/>
    <n v="-68149862.25"/>
    <n v="1659653.98"/>
    <n v="-1124677.1399999999"/>
    <n v="-1477327.82"/>
    <n v="-3785558.71"/>
    <n v="-2388517.6800000002"/>
    <n v="-1583274.86"/>
    <n v="-325400"/>
    <n v="0"/>
    <n v="2392213.0499999998"/>
    <n v="82358"/>
    <n v="2474571.0499999998"/>
    <n v="6387563.6699999999"/>
    <n v="8776081.3499999996"/>
    <m/>
    <m/>
  </r>
  <r>
    <x v="17"/>
    <x v="4"/>
    <n v="70986401.680000007"/>
    <n v="11482983.42"/>
    <n v="-70986504.349999994"/>
    <n v="1211858.48"/>
    <n v="-964463.83"/>
    <n v="-1443147.46"/>
    <n v="-3706491.14"/>
    <n v="-2490305.19"/>
    <n v="-1959907.81"/>
    <n v="-188224.96"/>
    <n v="0"/>
    <n v="1942198.8400000201"/>
    <n v="-237959"/>
    <n v="1704239.8400000201"/>
    <n v="6114102.4299999997"/>
    <n v="8604407.6199999992"/>
    <n v="8034350"/>
    <n v="14148452.43"/>
  </r>
  <r>
    <x v="17"/>
    <x v="5"/>
    <n v="72593455.140000001"/>
    <n v="11607062.98"/>
    <n v="-72593455.159999996"/>
    <n v="1070140.03"/>
    <n v="-1030977.21"/>
    <n v="-1538323.84"/>
    <n v="-3608671.08"/>
    <n v="-2399762.0299999998"/>
    <n v="-2474733.04"/>
    <n v="-234092.04"/>
    <n v="0"/>
    <n v="1390643.75000001"/>
    <n v="-79899"/>
    <n v="1310744.75000001"/>
    <n v="6177972.1299999999"/>
    <n v="8577734.1600000001"/>
    <n v="7611894"/>
    <n v="13789866.129999999"/>
  </r>
  <r>
    <x v="17"/>
    <x v="6"/>
    <n v="60719426.68"/>
    <n v="11582698.310000001"/>
    <n v="-60698855.950000003"/>
    <n v="1236323.6499999999"/>
    <n v="-755036.33"/>
    <n v="-1689466.07"/>
    <n v="-3700360.11"/>
    <n v="-2281952.3199999998"/>
    <n v="-971713.69"/>
    <n v="-326430.24"/>
    <n v="0"/>
    <n v="3114633.9299999899"/>
    <n v="80606"/>
    <n v="3195239.9299999899"/>
    <n v="6144862.5099999998"/>
    <n v="8426814.8300000001"/>
    <n v="7585321"/>
    <n v="13730183.51"/>
  </r>
  <r>
    <x v="17"/>
    <x v="7"/>
    <n v="58141145.299999997"/>
    <n v="12174084.810000001"/>
    <n v="-58141145.299999997"/>
    <n v="1204843.58"/>
    <n v="-996081.07"/>
    <n v="-1907461.81"/>
    <n v="-3978065.37"/>
    <n v="-2383162.0299999998"/>
    <n v="68471.860000000102"/>
    <n v="-104399.96"/>
    <n v="0"/>
    <n v="4078230.01"/>
    <n v="303258"/>
    <n v="4381488.01"/>
    <n v="6881608.25"/>
    <n v="9264770.2799999993"/>
    <n v="8356830"/>
    <n v="15238438.25"/>
  </r>
  <r>
    <x v="17"/>
    <x v="8"/>
    <n v="62317681.369999997"/>
    <n v="13327558.49"/>
    <n v="-62317681.369999997"/>
    <n v="1409887.24"/>
    <n v="-1127214.5"/>
    <n v="-1817482.74"/>
    <n v="-4659756.5"/>
    <n v="-2504919.81"/>
    <n v="-2288573.0099999998"/>
    <n v="-373312"/>
    <n v="-120510"/>
    <n v="1845677.17"/>
    <n v="-55517"/>
    <n v="1790160.17"/>
    <n v="7604453.7400000002"/>
    <n v="10109373.550000001"/>
    <n v="9934514"/>
    <n v="17538967.740000002"/>
  </r>
  <r>
    <x v="18"/>
    <x v="0"/>
    <n v="8851334.1099999994"/>
    <n v="1805084.64"/>
    <n v="-8851332.1199999992"/>
    <n v="233556.36"/>
    <n v="-427285.43"/>
    <n v="-297333.89"/>
    <n v="-898945.27"/>
    <n v="-217683"/>
    <n v="-3341.23"/>
    <n v="65621.899999999994"/>
    <n v="0"/>
    <n v="259676.070000001"/>
    <m/>
    <n v="259676.070000001"/>
    <n v="1623564.59"/>
    <n v="1841247.59"/>
    <m/>
    <m/>
  </r>
  <r>
    <x v="18"/>
    <x v="1"/>
    <n v="9564816.1300000008"/>
    <n v="1821508.53"/>
    <n v="-9564814.9499999993"/>
    <n v="179180.41"/>
    <n v="-514921.84"/>
    <n v="-307190.98"/>
    <n v="-927706.28"/>
    <n v="-210482.65"/>
    <n v="-3002.3"/>
    <n v="0"/>
    <n v="0"/>
    <n v="37386.070000000698"/>
    <n v="0"/>
    <n v="37386.070000000698"/>
    <n v="1749819.1"/>
    <n v="1960301.75"/>
    <m/>
    <m/>
  </r>
  <r>
    <x v="18"/>
    <x v="2"/>
    <n v="8701255.4800000004"/>
    <n v="1853169.1"/>
    <n v="-8701255.9499999993"/>
    <n v="186698.61"/>
    <n v="-417266.95"/>
    <n v="-324830.3"/>
    <n v="-963688.3"/>
    <n v="-318109.59999999998"/>
    <n v="-4751.16"/>
    <n v="0"/>
    <n v="0"/>
    <n v="11220.930000000701"/>
    <n v="0"/>
    <n v="11220.930000000701"/>
    <n v="1705785.55"/>
    <n v="2023895.15"/>
    <m/>
    <m/>
  </r>
  <r>
    <x v="18"/>
    <x v="3"/>
    <n v="8045087.4500000002"/>
    <n v="1917123.12"/>
    <n v="-8045087.5199999996"/>
    <n v="237318.44"/>
    <n v="-408735.95"/>
    <n v="-295603.37"/>
    <n v="-1021175.52"/>
    <n v="-329409.95"/>
    <n v="-8811.23"/>
    <n v="-11155.78"/>
    <n v="0"/>
    <n v="79549.690000000803"/>
    <n v="0"/>
    <n v="79549.690000000803"/>
    <n v="1725514.84"/>
    <n v="2054924.79"/>
    <m/>
    <m/>
  </r>
  <r>
    <x v="18"/>
    <x v="4"/>
    <n v="8654604.4299999997"/>
    <n v="1919322.84"/>
    <n v="-8654604.4100000001"/>
    <n v="281439.90999999997"/>
    <n v="-528615.56000000006"/>
    <n v="-236434.52"/>
    <n v="-1013042.43"/>
    <n v="-345810.58"/>
    <n v="-10061.93"/>
    <n v="0"/>
    <n v="0"/>
    <n v="66797.749999999403"/>
    <n v="0"/>
    <n v="66797.749999999403"/>
    <n v="1778092.5100000002"/>
    <n v="2123903.0900000003"/>
    <n v="931036"/>
    <n v="2709128.5100000002"/>
  </r>
  <r>
    <x v="18"/>
    <x v="5"/>
    <n v="10211746.300000001"/>
    <n v="1892623.38"/>
    <n v="-10211746.310000001"/>
    <n v="339332.39"/>
    <n v="-511799.18"/>
    <n v="-201124.7"/>
    <n v="-984360.27"/>
    <n v="-379365.66"/>
    <n v="-5652.4"/>
    <n v="0"/>
    <n v="0"/>
    <n v="149653.549999999"/>
    <n v="0"/>
    <n v="149653.549999999"/>
    <n v="1697284.15"/>
    <n v="2076649.8099999998"/>
    <n v="899994"/>
    <n v="2597278.15"/>
  </r>
  <r>
    <x v="18"/>
    <x v="6"/>
    <n v="8604025.25"/>
    <n v="1942946.26"/>
    <n v="-8604075.2300000004"/>
    <n v="267030.32"/>
    <n v="-405442.69"/>
    <n v="-225913.5"/>
    <n v="-1041477.4"/>
    <n v="-392597.99"/>
    <n v="-4162.5600000000004"/>
    <n v="0"/>
    <n v="0"/>
    <n v="140332.459999999"/>
    <n v="0"/>
    <n v="140332.459999999"/>
    <n v="1672833.5899999999"/>
    <n v="2065431.5799999998"/>
    <n v="895093"/>
    <n v="2567926.59"/>
  </r>
  <r>
    <x v="18"/>
    <x v="7"/>
    <n v="8798623.7400000002"/>
    <n v="2000108.42"/>
    <n v="-8798624.6999999993"/>
    <n v="281245.71000000002"/>
    <n v="-466952.49"/>
    <n v="-258055.63"/>
    <n v="-1097963.72"/>
    <n v="-376128.89"/>
    <n v="-17615.5"/>
    <n v="0"/>
    <n v="0"/>
    <n v="64636.940000000803"/>
    <n v="0"/>
    <n v="64636.940000000803"/>
    <n v="1822971.8399999999"/>
    <n v="2199100.73"/>
    <n v="996971"/>
    <n v="2819942.84"/>
  </r>
  <r>
    <x v="18"/>
    <x v="8"/>
    <n v="8414511.8499999996"/>
    <n v="2162716.91"/>
    <n v="-8414511.8399999999"/>
    <n v="430550.29"/>
    <n v="-489224.27"/>
    <n v="-351756.26"/>
    <n v="-1213624.51"/>
    <n v="-345498.97"/>
    <n v="-42081.39"/>
    <n v="0"/>
    <n v="0"/>
    <n v="151081.81"/>
    <n v="0"/>
    <n v="151081.81"/>
    <n v="2054605.04"/>
    <n v="2400104.0099999998"/>
    <n v="1185896"/>
    <n v="3240501.04"/>
  </r>
  <r>
    <x v="19"/>
    <x v="0"/>
    <n v="290194455.05000001"/>
    <n v="49356371.270000003"/>
    <n v="-290194455.19999999"/>
    <n v="3174523.24"/>
    <n v="-4434973.46"/>
    <n v="-4318158.55"/>
    <n v="-17951314.600000001"/>
    <n v="-9046744.4700000007"/>
    <n v="-7167561.9299999997"/>
    <n v="-706224.6"/>
    <n v="-138102"/>
    <n v="8767814.7500000093"/>
    <m/>
    <n v="8767814.7500000093"/>
    <n v="26704446.609999999"/>
    <n v="35751191.079999998"/>
    <m/>
    <m/>
  </r>
  <r>
    <x v="19"/>
    <x v="1"/>
    <n v="326379863.12"/>
    <n v="50021422.68"/>
    <n v="-326379864.02999997"/>
    <n v="3483619.72"/>
    <n v="-4628134.9800000004"/>
    <n v="-4478292.8499999996"/>
    <n v="-18676534.870000001"/>
    <n v="-9267957.25"/>
    <n v="-6155935.6500000004"/>
    <n v="-694270.4"/>
    <n v="-773586"/>
    <n v="8830329.49000003"/>
    <n v="-165258"/>
    <n v="8665071.49000003"/>
    <n v="27782962.700000003"/>
    <n v="37050919.950000003"/>
    <m/>
    <m/>
  </r>
  <r>
    <x v="19"/>
    <x v="2"/>
    <n v="292212425.13"/>
    <n v="50941690.789999999"/>
    <n v="-292212424.81999999"/>
    <n v="2354809.59"/>
    <n v="-4682777.38"/>
    <n v="-4151935.5"/>
    <n v="-18950650.789999999"/>
    <n v="-9081086.8200000003"/>
    <n v="-5932295.1299999999"/>
    <n v="-1266763.96"/>
    <n v="-246093"/>
    <n v="8984898.1100000292"/>
    <n v="-93713"/>
    <n v="8891185.1100000292"/>
    <n v="27785363.669999998"/>
    <n v="36866450.489999995"/>
    <m/>
    <m/>
  </r>
  <r>
    <x v="19"/>
    <x v="3"/>
    <n v="290091655.88999999"/>
    <n v="51637489.75"/>
    <n v="-290091656.88999999"/>
    <n v="2145305.0099999998"/>
    <n v="-4746228.57"/>
    <n v="-4660660.71"/>
    <n v="-19356062.379999999"/>
    <n v="-8861207.9800000004"/>
    <n v="-5893517.6200000001"/>
    <n v="-1451567.49"/>
    <n v="108724"/>
    <n v="8922273.0099999998"/>
    <n v="301227"/>
    <n v="9223500.0099999998"/>
    <n v="28762951.66"/>
    <n v="37624159.640000001"/>
    <m/>
    <m/>
  </r>
  <r>
    <x v="19"/>
    <x v="4"/>
    <n v="299551417.06"/>
    <n v="51877880.43"/>
    <n v="-299551417.14999998"/>
    <n v="2826622.43"/>
    <n v="-5371042.54"/>
    <n v="-4394413.05"/>
    <n v="-20123481.010000002"/>
    <n v="-9537178.5299999993"/>
    <n v="-5970346.6299999999"/>
    <n v="191165.2"/>
    <n v="-516213.46"/>
    <n v="8982992.7500000298"/>
    <n v="-164263"/>
    <n v="8818729.7500000298"/>
    <n v="29888936.600000001"/>
    <n v="39426115.130000003"/>
    <n v="0"/>
    <m/>
  </r>
  <r>
    <x v="19"/>
    <x v="5"/>
    <n v="327976377.76999998"/>
    <n v="53393837.880000003"/>
    <n v="-327976378.32999998"/>
    <n v="3236947.34"/>
    <n v="-5576950.6600000001"/>
    <n v="-4687228.53"/>
    <n v="-21162709.469999999"/>
    <n v="-9525822.4399999995"/>
    <n v="-6177083.21"/>
    <n v="-1740131.23"/>
    <n v="-82646.27"/>
    <n v="7678212.8499999996"/>
    <n v="-67522.240000000005"/>
    <n v="7610690.6100000003"/>
    <n v="31426888.66"/>
    <n v="40952711.100000001"/>
    <n v="0"/>
    <m/>
  </r>
  <r>
    <x v="19"/>
    <x v="6"/>
    <n v="290028585.52999997"/>
    <n v="55623063.380000003"/>
    <n v="-290028585.48000002"/>
    <n v="3031221.63"/>
    <n v="-5590052.8399999999"/>
    <n v="-5489652.6699999999"/>
    <n v="-21408951.920000002"/>
    <n v="-9758237.5899999999"/>
    <n v="-6150095.6699999999"/>
    <n v="-728675.74"/>
    <n v="-437023.94"/>
    <n v="9091594.6899999492"/>
    <n v="81496.06"/>
    <n v="9173090.7499999497"/>
    <n v="32488657.43"/>
    <n v="42246895.019999996"/>
    <n v="0"/>
    <m/>
  </r>
  <r>
    <x v="19"/>
    <x v="7"/>
    <n v="302216516.01999998"/>
    <n v="59328013.689999998"/>
    <n v="-302216516.01999998"/>
    <n v="7214560.1361999996"/>
    <n v="-5783829.0800000001"/>
    <n v="-5755272.54"/>
    <n v="-22101179.690000001"/>
    <n v="-10603302.449999999"/>
    <n v="-6033154.4500000002"/>
    <n v="-3242045.13"/>
    <n v="470941"/>
    <n v="13494731.486199999"/>
    <n v="3243286.6"/>
    <n v="16738018.086200001"/>
    <n v="33640281.310000002"/>
    <n v="44243583.760000005"/>
    <n v="43314188"/>
    <n v="76954469.310000002"/>
  </r>
  <r>
    <x v="19"/>
    <x v="8"/>
    <n v="291001904.39999998"/>
    <n v="61985567.149999999"/>
    <n v="-291001904.83999997"/>
    <n v="4636621.3899999997"/>
    <n v="-5361455.46"/>
    <n v="-5611597.0800000001"/>
    <n v="-22719299.989999998"/>
    <n v="-10862838.619999999"/>
    <n v="-6426249.75"/>
    <n v="-1664240"/>
    <n v="-164528"/>
    <n v="13811979.199999999"/>
    <n v="-683952.3"/>
    <n v="13128026.9"/>
    <n v="33692352.530000001"/>
    <n v="44555191.149999999"/>
    <n v="52734670"/>
    <n v="86427022.530000001"/>
  </r>
  <r>
    <x v="20"/>
    <x v="0"/>
    <n v="108090383.06999999"/>
    <n v="22353263.879999999"/>
    <n v="-108090383.06999999"/>
    <n v="1844055.07"/>
    <n v="-6009106.8899999997"/>
    <n v="-1996669.37"/>
    <n v="-6172481.2400000002"/>
    <n v="-3844521.23"/>
    <n v="-3850003.15"/>
    <n v="-898641"/>
    <n v="0"/>
    <n v="1425896.0699999901"/>
    <m/>
    <n v="1425896.0699999901"/>
    <n v="14178257.5"/>
    <n v="18022778.73"/>
    <m/>
    <m/>
  </r>
  <r>
    <x v="20"/>
    <x v="1"/>
    <n v="115764113.22"/>
    <n v="22675093.82"/>
    <n v="-115764113.22"/>
    <n v="2895429.51"/>
    <n v="-5954274.0300000003"/>
    <n v="-2162162.96"/>
    <n v="-7308015.6600000001"/>
    <n v="-3685265.89"/>
    <n v="-3700326.14"/>
    <n v="-316763.2"/>
    <n v="1812789"/>
    <n v="4256504.4499999899"/>
    <n v="5027926"/>
    <n v="9284430.4499999899"/>
    <n v="15424452.65"/>
    <n v="19109718.539999999"/>
    <m/>
    <m/>
  </r>
  <r>
    <x v="20"/>
    <x v="2"/>
    <n v="103515299.91"/>
    <n v="22715825.579999998"/>
    <n v="-103515299.91"/>
    <n v="1915432.34"/>
    <n v="-6784994.4500000002"/>
    <n v="-1813537.13"/>
    <n v="-6328965.1600000001"/>
    <n v="-3666462.65"/>
    <n v="-3621924.41"/>
    <n v="-17701.8"/>
    <n v="-515593"/>
    <n v="1882079.32"/>
    <n v="-1036797"/>
    <n v="845282.31999999902"/>
    <n v="14927496.74"/>
    <n v="18593959.390000001"/>
    <m/>
    <m/>
  </r>
  <r>
    <x v="20"/>
    <x v="3"/>
    <n v="97487381.75"/>
    <n v="23299362.629999999"/>
    <n v="-97487381.75"/>
    <n v="2072157.62"/>
    <n v="-6075425.54"/>
    <n v="-1837522.63"/>
    <n v="-7431665.5999999996"/>
    <n v="-3843665.11"/>
    <n v="-3706804.08"/>
    <n v="-673639"/>
    <n v="409459"/>
    <n v="2212257.29"/>
    <n v="1135670"/>
    <n v="3347927.29"/>
    <n v="15344613.77"/>
    <n v="19188278.879999999"/>
    <m/>
    <m/>
  </r>
  <r>
    <x v="20"/>
    <x v="4"/>
    <n v="104953575.73"/>
    <n v="23915302.539999999"/>
    <n v="-104953575.73"/>
    <n v="1970213.94"/>
    <n v="-6258137.1900000004"/>
    <n v="-1862902.16"/>
    <n v="-7660524.7800000003"/>
    <n v="-4075899.05"/>
    <n v="-3811034.31"/>
    <n v="670870"/>
    <n v="-802066"/>
    <n v="2085822.99000001"/>
    <n v="-1711849"/>
    <n v="373973.990000005"/>
    <n v="15781564.130000001"/>
    <n v="19857463.18"/>
    <n v="17850661"/>
    <n v="33632225.130000003"/>
  </r>
  <r>
    <x v="20"/>
    <x v="5"/>
    <n v="118842249.39"/>
    <n v="23924673.129999999"/>
    <n v="-119004807.48999999"/>
    <n v="24522197.460000001"/>
    <n v="-6549683.4400000004"/>
    <n v="-1790749.09"/>
    <n v="-7411807.8899999997"/>
    <n v="-4721210.01"/>
    <n v="-3702417.55"/>
    <n v="-650497.04"/>
    <n v="-1362996.96"/>
    <n v="22094950.510000002"/>
    <n v="0"/>
    <n v="22094950.510000002"/>
    <n v="15752240.42"/>
    <n v="20473450.43"/>
    <n v="17354767"/>
    <n v="33107007.420000002"/>
  </r>
  <r>
    <x v="20"/>
    <x v="6"/>
    <n v="100005270.06999999"/>
    <n v="24609674.07"/>
    <n v="-100513829.84"/>
    <n v="2053737.48"/>
    <n v="-6278013.75"/>
    <n v="-1691203.96"/>
    <n v="-7776095.6200000001"/>
    <n v="-4551067.34"/>
    <n v="-3681731.5"/>
    <n v="-23402.14"/>
    <n v="1019282"/>
    <n v="3172619.4699999802"/>
    <n v="0"/>
    <n v="3172619.4699999802"/>
    <n v="15745313.33"/>
    <n v="20296380.670000002"/>
    <n v="17624536"/>
    <n v="33369849.329999998"/>
  </r>
  <r>
    <x v="20"/>
    <x v="7"/>
    <n v="103905102.06"/>
    <n v="25674849.559999999"/>
    <n v="-103905353.8"/>
    <n v="2182090.64"/>
    <n v="-6455287.3899999997"/>
    <n v="-1397548.08"/>
    <n v="-8199402.3499999996"/>
    <n v="-4235513.66"/>
    <n v="-3826299.46"/>
    <n v="-18228.25"/>
    <n v="-2259835"/>
    <n v="1464574.27000001"/>
    <n v="854209.77"/>
    <n v="2318784.0400000098"/>
    <n v="16052237.82"/>
    <n v="20287751.48"/>
    <n v="19287608"/>
    <n v="35339845.82"/>
  </r>
  <r>
    <x v="20"/>
    <x v="8"/>
    <n v="101394952.23"/>
    <n v="26644656.030000001"/>
    <n v="-101394926.13"/>
    <n v="2420048.56"/>
    <n v="-6559610.7699999996"/>
    <n v="-1717295.44"/>
    <n v="-9145904.7300000004"/>
    <n v="-4733430.42"/>
    <n v="-4241720.54"/>
    <n v="-110416"/>
    <n v="698136"/>
    <n v="3254488.7900000098"/>
    <n v="-213794.6"/>
    <n v="3040694.1900000102"/>
    <n v="17422810.939999998"/>
    <n v="22156241.359999999"/>
    <n v="22642502"/>
    <n v="40065312.939999998"/>
  </r>
  <r>
    <x v="21"/>
    <x v="0"/>
    <n v="20602604.77"/>
    <n v="4145157.15"/>
    <n v="-20602604.77"/>
    <n v="468276.47"/>
    <n v="-648822.29"/>
    <n v="-505940.42"/>
    <n v="-1803641.98"/>
    <n v="-794525.89"/>
    <n v="-486429.37"/>
    <n v="-48209"/>
    <n v="-128168"/>
    <n v="197696.669999998"/>
    <n v="0"/>
    <n v="197696.669999998"/>
    <n v="2958404.69"/>
    <n v="3752930.58"/>
    <m/>
    <m/>
  </r>
  <r>
    <x v="21"/>
    <x v="1"/>
    <n v="22644068.170000002"/>
    <n v="4570506.7300000004"/>
    <n v="-22644068.170000002"/>
    <n v="825778.03"/>
    <n v="-786474.68"/>
    <n v="-661047.79"/>
    <n v="-2092876.83"/>
    <n v="-1081719.25"/>
    <n v="-488310.18"/>
    <n v="20000"/>
    <n v="122785"/>
    <n v="428641.03000000102"/>
    <n v="0"/>
    <n v="428641.03000000102"/>
    <n v="3540399.3000000003"/>
    <n v="4622118.5500000007"/>
    <m/>
    <m/>
  </r>
  <r>
    <x v="21"/>
    <x v="2"/>
    <n v="23381552.780000001"/>
    <n v="5334264.49"/>
    <n v="-23381552.780000001"/>
    <n v="407156.85"/>
    <n v="-800623.79"/>
    <n v="-497769.66"/>
    <n v="-1798550.48"/>
    <n v="-1108915.71"/>
    <n v="-469908.3"/>
    <n v="0"/>
    <n v="-114523"/>
    <n v="951130.400000002"/>
    <n v="0"/>
    <n v="951130.400000002"/>
    <n v="3096943.9299999997"/>
    <n v="4205859.6399999997"/>
    <m/>
    <m/>
  </r>
  <r>
    <x v="21"/>
    <x v="3"/>
    <n v="24578974.129999999"/>
    <n v="5473273.0599999996"/>
    <n v="-24578974.129999999"/>
    <n v="546931.26"/>
    <n v="-876796.87"/>
    <n v="-624703.25"/>
    <n v="-1936952.95"/>
    <n v="-1120219.98"/>
    <n v="-481927.25"/>
    <n v="-43811.98"/>
    <n v="-151616"/>
    <n v="784176.03999999794"/>
    <n v="0"/>
    <n v="784176.03999999794"/>
    <n v="3438453.0700000003"/>
    <n v="4558673.0500000007"/>
    <m/>
    <m/>
  </r>
  <r>
    <x v="21"/>
    <x v="4"/>
    <n v="27218143.879999999"/>
    <n v="5517717.4199999999"/>
    <n v="-27218143.879999999"/>
    <n v="438322.16"/>
    <n v="-831139.42"/>
    <n v="-640714.31999999995"/>
    <n v="-1745095.86"/>
    <n v="-1153413.79"/>
    <n v="-478974.13"/>
    <n v="-1425"/>
    <n v="19207"/>
    <n v="1124484.06"/>
    <n v="0"/>
    <n v="1124484.06"/>
    <n v="3216949.6"/>
    <n v="4370363.3900000006"/>
    <n v="3758286"/>
    <n v="6975235.5999999996"/>
  </r>
  <r>
    <x v="21"/>
    <x v="5"/>
    <n v="33885621.229999997"/>
    <n v="5814883.4400000004"/>
    <n v="-33885621.219999999"/>
    <n v="359010.71"/>
    <n v="-938713.69"/>
    <n v="-644984.47"/>
    <n v="-2004985.83"/>
    <n v="-1205929.29"/>
    <n v="-480093.59"/>
    <n v="0"/>
    <n v="-136493.88"/>
    <n v="762693.40999999503"/>
    <n v="0"/>
    <n v="762693.40999999503"/>
    <n v="3588683.99"/>
    <n v="4794613.28"/>
    <n v="3604656"/>
    <n v="7193339.9900000002"/>
  </r>
  <r>
    <x v="21"/>
    <x v="6"/>
    <n v="30922145.329999998"/>
    <n v="6187901.25"/>
    <n v="-30922145.329999998"/>
    <n v="433837.89"/>
    <n v="-946466.93"/>
    <n v="-617235.22"/>
    <n v="-2066860.35"/>
    <n v="-1272575.43"/>
    <n v="-495351.72"/>
    <n v="0"/>
    <n v="-309655.39"/>
    <n v="913594.1"/>
    <n v="0"/>
    <n v="913594.1"/>
    <n v="3630562.5"/>
    <n v="4903137.93"/>
    <n v="3684545"/>
    <n v="7315107.5"/>
  </r>
  <r>
    <x v="21"/>
    <x v="7"/>
    <n v="30149687.969999999"/>
    <n v="6295971.5300000003"/>
    <n v="-30149687.969999999"/>
    <n v="518824.42"/>
    <n v="-979661.99"/>
    <n v="-596916.71"/>
    <n v="-2407023.8199999998"/>
    <n v="-1321905.31"/>
    <n v="-448917.32"/>
    <n v="0"/>
    <n v="-217577.65"/>
    <n v="842793.15000000095"/>
    <n v="0"/>
    <n v="842793.15000000095"/>
    <n v="3983602.5199999996"/>
    <n v="5305507.83"/>
    <n v="4059140"/>
    <n v="8042742.5199999996"/>
  </r>
  <r>
    <x v="21"/>
    <x v="8"/>
    <n v="29349258.579999998"/>
    <n v="6410431.5099999998"/>
    <n v="-29349258.579999998"/>
    <n v="601019.18999999994"/>
    <n v="-1123098.97"/>
    <n v="-491500.1"/>
    <n v="-2577212.37"/>
    <n v="-1397943.66"/>
    <n v="-641446.97"/>
    <n v="-1004.62"/>
    <n v="332800.09999999998"/>
    <n v="1112044.1100000001"/>
    <n v="0"/>
    <n v="1112044.1100000001"/>
    <n v="4191811.44"/>
    <n v="5589755.0999999996"/>
    <n v="4881498"/>
    <n v="9073309.4399999995"/>
  </r>
  <r>
    <x v="22"/>
    <x v="0"/>
    <n v="61900479.899999999"/>
    <n v="9556817.5800000001"/>
    <n v="-61900482.640000001"/>
    <n v="1100798.57"/>
    <n v="-1442650.53"/>
    <n v="-299559.26"/>
    <n v="-4151696.81"/>
    <n v="-1780440.32"/>
    <n v="-909971.76"/>
    <n v="154599"/>
    <n v="839654.55"/>
    <n v="3067548.28"/>
    <n v="0"/>
    <n v="3067548.28"/>
    <n v="5893906.5999999996"/>
    <n v="7674346.9199999999"/>
    <m/>
    <m/>
  </r>
  <r>
    <x v="22"/>
    <x v="1"/>
    <n v="68889508.079999998"/>
    <n v="9801127.8800000008"/>
    <n v="-68889508.079999998"/>
    <n v="961317.91"/>
    <n v="-1460236.96"/>
    <n v="-444658.55"/>
    <n v="-4224099.1900000004"/>
    <n v="-1795855.98"/>
    <n v="-1083976.6000000001"/>
    <n v="-23588.41"/>
    <n v="-379943"/>
    <n v="1350087.0999999901"/>
    <n v="0"/>
    <n v="1350087.0999999901"/>
    <n v="6128994.7000000002"/>
    <n v="7924850.6799999997"/>
    <m/>
    <m/>
  </r>
  <r>
    <x v="22"/>
    <x v="2"/>
    <n v="59744885.75"/>
    <n v="10116159.119999999"/>
    <n v="-59744885.840000004"/>
    <n v="1161596.3"/>
    <n v="-1422770"/>
    <n v="-283003"/>
    <n v="-4388890.8499999996"/>
    <n v="-1950940.13"/>
    <n v="-1158748.6100000001"/>
    <n v="-33078"/>
    <n v="62795"/>
    <n v="2103119.7400000002"/>
    <n v="-82324"/>
    <n v="2020795.74"/>
    <n v="6094663.8499999996"/>
    <n v="8045603.9799999995"/>
    <m/>
    <m/>
  </r>
  <r>
    <x v="22"/>
    <x v="3"/>
    <n v="55654492.039999999"/>
    <n v="10676660.93"/>
    <n v="-55654491.969999999"/>
    <n v="1003326.66"/>
    <n v="-1318244.52"/>
    <n v="-317433.37"/>
    <n v="-4522352.91"/>
    <n v="-2053293.63"/>
    <n v="-1499141.85"/>
    <n v="-65412"/>
    <n v="265670"/>
    <n v="2169779.38"/>
    <n v="0"/>
    <n v="2169779.38"/>
    <n v="6158030.8000000007"/>
    <n v="8211324.4300000006"/>
    <m/>
    <m/>
  </r>
  <r>
    <x v="22"/>
    <x v="4"/>
    <n v="59595572.829999998"/>
    <n v="10896636.01"/>
    <n v="-59595572.829999998"/>
    <n v="1156983.99"/>
    <n v="-1264253.74"/>
    <n v="-305636.71000000002"/>
    <n v="-4845918.29"/>
    <n v="-2556788.44"/>
    <n v="-4052115.46"/>
    <n v="3147"/>
    <n v="606265"/>
    <n v="-361680.63999999501"/>
    <n v="0"/>
    <n v="-361680.63999999501"/>
    <n v="6415808.7400000002"/>
    <n v="8972597.1799999997"/>
    <n v="12189535"/>
    <n v="18605343.740000002"/>
  </r>
  <r>
    <x v="22"/>
    <x v="5"/>
    <n v="70880295.939999998"/>
    <n v="11108525.98"/>
    <n v="-70880295.939999998"/>
    <n v="1229024"/>
    <n v="-1268603.77"/>
    <n v="-388314.01"/>
    <n v="-5065028.8"/>
    <n v="-2728770.03"/>
    <n v="-5049858.37"/>
    <n v="3000.32"/>
    <n v="605266"/>
    <n v="-1554758.68"/>
    <n v="-96697"/>
    <n v="-1651455.68"/>
    <n v="6721946.5800000001"/>
    <n v="9450716.6099999994"/>
    <n v="11687867"/>
    <n v="18409813.579999998"/>
  </r>
  <r>
    <x v="22"/>
    <x v="6"/>
    <n v="62585799.509999998"/>
    <n v="16942826.949999999"/>
    <n v="-62585799.509999998"/>
    <n v="1533573.9868000001"/>
    <n v="-1496235.190004"/>
    <n v="-344951.95"/>
    <n v="-5212253"/>
    <n v="-4525975.8499999996"/>
    <n v="583735.78"/>
    <n v="0"/>
    <n v="-1138842.3700000001"/>
    <n v="6341878.3567960002"/>
    <n v="0"/>
    <n v="6341878.3567960002"/>
    <n v="7053440.1400039997"/>
    <n v="11579415.990003999"/>
    <n v="11684584"/>
    <n v="18738024.140004002"/>
  </r>
  <r>
    <x v="22"/>
    <x v="7"/>
    <n v="61607303.030000001"/>
    <n v="15105468.98"/>
    <n v="-61607303.030000001"/>
    <n v="1875936.93"/>
    <n v="-1447830.6100099999"/>
    <n v="-553697.92000000004"/>
    <n v="-5509031.9000000004"/>
    <n v="-3695408.53"/>
    <n v="7750867.5499999998"/>
    <n v="-95000.04"/>
    <n v="-2334057"/>
    <n v="11097247.45999"/>
    <n v="0"/>
    <n v="11097247.45999"/>
    <n v="7510560.4300100002"/>
    <n v="11205968.96001"/>
    <n v="12783228"/>
    <n v="20293788.430009998"/>
  </r>
  <r>
    <x v="22"/>
    <x v="8"/>
    <n v="59855287.140000001"/>
    <n v="16047384.539999999"/>
    <n v="-59855287.140000001"/>
    <n v="2500586.9300000002"/>
    <n v="-1746775.83"/>
    <n v="-636878.47"/>
    <n v="-5481483.4699999997"/>
    <n v="-4038810.21"/>
    <n v="-5386801.9400000004"/>
    <n v="-30944.19"/>
    <n v="866300"/>
    <n v="2092577.3600000101"/>
    <n v="0"/>
    <n v="2092577.3600000101"/>
    <n v="7865137.7699999996"/>
    <n v="11903947.98"/>
    <n v="15347476"/>
    <n v="23212613.77"/>
  </r>
  <r>
    <x v="23"/>
    <x v="0"/>
    <n v="9879822.8800000008"/>
    <n v="1337221.46"/>
    <n v="-9879822.8800000008"/>
    <n v="124310.54"/>
    <n v="-175120.06"/>
    <n v="-422732.76"/>
    <n v="-618131.14"/>
    <n v="-344308.86"/>
    <n v="-84011.41"/>
    <n v="-4657"/>
    <n v="13800"/>
    <n v="-173629.230000001"/>
    <n v="-39813.21"/>
    <n v="-213442.44000000099"/>
    <n v="1215983.96"/>
    <n v="1560292.8199999998"/>
    <m/>
    <m/>
  </r>
  <r>
    <x v="23"/>
    <x v="1"/>
    <n v="10719015.16"/>
    <n v="1112750.3500000001"/>
    <n v="-10719015.16"/>
    <n v="183105.15"/>
    <n v="-129460.59"/>
    <n v="-282006.46999999997"/>
    <n v="-636405.28"/>
    <n v="-94345.64"/>
    <n v="-80946.14"/>
    <n v="-3923"/>
    <n v="-8200"/>
    <n v="60568.379999999401"/>
    <n v="19637.27"/>
    <n v="80205.649999999398"/>
    <n v="1047872.34"/>
    <n v="1142217.98"/>
    <m/>
    <m/>
  </r>
  <r>
    <x v="23"/>
    <x v="2"/>
    <n v="9639619.6699999999"/>
    <n v="1155060.29"/>
    <n v="-9639619.6699999999"/>
    <n v="167562.14000000001"/>
    <n v="-180411.94"/>
    <n v="-257745.32"/>
    <n v="-654439.55000000005"/>
    <n v="-100724.82"/>
    <n v="-77091.240000000005"/>
    <n v="-2661"/>
    <n v="0"/>
    <n v="49548.560000001002"/>
    <n v="22521.599999999999"/>
    <n v="72070.160000000993"/>
    <n v="1092596.81"/>
    <n v="1193321.6300000001"/>
    <m/>
    <m/>
  </r>
  <r>
    <x v="23"/>
    <x v="3"/>
    <n v="8702930.7100000009"/>
    <n v="1199384.7"/>
    <n v="-8702930.7100000009"/>
    <n v="289144.17"/>
    <n v="-165467.39000000001"/>
    <n v="-317482.40000000002"/>
    <n v="-638765.76"/>
    <n v="-124014.02"/>
    <n v="-96081.2"/>
    <n v="-22128"/>
    <n v="-8000"/>
    <n v="116590.099999999"/>
    <n v="-17655.77"/>
    <n v="98934.329999998998"/>
    <n v="1121715.55"/>
    <n v="1245729.57"/>
    <m/>
    <m/>
  </r>
  <r>
    <x v="23"/>
    <x v="4"/>
    <n v="9042549.3900000006"/>
    <n v="1226450.29"/>
    <n v="-9042549.3900000006"/>
    <n v="299730.25"/>
    <n v="-169073.18"/>
    <n v="-305686.82"/>
    <n v="-626987.39"/>
    <n v="-114571.37"/>
    <n v="-88405.56"/>
    <n v="-28921"/>
    <n v="-6000"/>
    <n v="186535.21999999901"/>
    <n v="57802.13"/>
    <n v="244337.34999999899"/>
    <n v="1101747.3900000001"/>
    <n v="1216318.7600000002"/>
    <n v="368522"/>
    <n v="1470269.3900000001"/>
  </r>
  <r>
    <x v="23"/>
    <x v="5"/>
    <n v="9141051.3100000005"/>
    <n v="1105894.99"/>
    <n v="-9141051.3100000005"/>
    <n v="253267.81"/>
    <n v="-162432.04999999999"/>
    <n v="-283606.23"/>
    <n v="-642238.80000000005"/>
    <n v="-118340.42"/>
    <n v="-59283.26"/>
    <n v="-13860"/>
    <n v="-5000"/>
    <n v="74402.040000000197"/>
    <n v="60842.97"/>
    <n v="135245.01"/>
    <n v="1088277.08"/>
    <n v="1206617.5"/>
    <n v="353090"/>
    <n v="1441367.08"/>
  </r>
  <r>
    <x v="23"/>
    <x v="6"/>
    <n v="7655362.4400000004"/>
    <n v="1266815.26"/>
    <n v="-7655362.4400000004"/>
    <n v="301416.18"/>
    <n v="-136555.68"/>
    <n v="-338156.09"/>
    <n v="-681288.27"/>
    <n v="-134529.21"/>
    <n v="-29146.12"/>
    <n v="-38660.68"/>
    <n v="-6900"/>
    <n v="202995.390000001"/>
    <n v="-948.18"/>
    <n v="202047.21000000101"/>
    <n v="1156000.04"/>
    <n v="1290529.25"/>
    <n v="374730"/>
    <n v="1530730.04"/>
  </r>
  <r>
    <x v="23"/>
    <x v="7"/>
    <n v="8351339.7199999997"/>
    <n v="1279555.17"/>
    <n v="-8351339.7199999997"/>
    <n v="227933.3"/>
    <n v="-148891.32999999999"/>
    <n v="-341867.41"/>
    <n v="-703155.19"/>
    <n v="-152906.93"/>
    <n v="-37309.370000000003"/>
    <n v="-20697"/>
    <n v="-11500"/>
    <n v="91161.240000000995"/>
    <n v="-81214.929999999993"/>
    <n v="9946.3100000009908"/>
    <n v="1193913.93"/>
    <n v="1346820.8599999999"/>
    <n v="426586"/>
    <n v="1620499.93"/>
  </r>
  <r>
    <x v="23"/>
    <x v="8"/>
    <n v="7985269.2000000002"/>
    <n v="1305186.8600000001"/>
    <n v="-7985269.2000000002"/>
    <n v="368409.95"/>
    <n v="-207119.06"/>
    <n v="-348726.86"/>
    <n v="-715115.31"/>
    <n v="-159297.79"/>
    <n v="-83530.78"/>
    <n v="-68450"/>
    <n v="-41396"/>
    <n v="49961.010000000097"/>
    <n v="44032.76"/>
    <n v="93993.770000000106"/>
    <n v="1270961.23"/>
    <n v="1430259.02"/>
    <n v="505938"/>
    <n v="1776899.23"/>
  </r>
  <r>
    <x v="24"/>
    <x v="0"/>
    <n v="2064576.23"/>
    <n v="527002.1"/>
    <n v="-2064480.72"/>
    <n v="31398.23"/>
    <n v="-30115.11"/>
    <n v="-17164.189999999999"/>
    <n v="-390012.92"/>
    <n v="-51899.040000000001"/>
    <n v="-5848.75"/>
    <n v="8656"/>
    <n v="-18561"/>
    <n v="53550.830000000104"/>
    <m/>
    <n v="53550.830000000104"/>
    <n v="437292.22"/>
    <n v="489191.25999999995"/>
    <m/>
    <m/>
  </r>
  <r>
    <x v="24"/>
    <x v="1"/>
    <n v="2894613.74"/>
    <n v="496185.89"/>
    <n v="-2894613.74"/>
    <n v="54510.85"/>
    <n v="-28340.82"/>
    <n v="-14113.25"/>
    <n v="-393414.54"/>
    <n v="-52237"/>
    <n v="-2848.08"/>
    <n v="-2676"/>
    <n v="-4093"/>
    <n v="52974.050000000097"/>
    <n v="0"/>
    <n v="52974.050000000097"/>
    <n v="435868.61"/>
    <n v="488105.61"/>
    <m/>
    <m/>
  </r>
  <r>
    <x v="24"/>
    <x v="2"/>
    <n v="2509801"/>
    <n v="509415.07"/>
    <n v="-2509801"/>
    <n v="42120.08"/>
    <n v="-35482.19"/>
    <n v="-43625.14"/>
    <n v="-424688.35"/>
    <n v="-47324.42"/>
    <n v="-1854.93"/>
    <n v="2676"/>
    <n v="-2461"/>
    <n v="-1224.8800000002"/>
    <n v="0"/>
    <n v="-1224.8800000002"/>
    <n v="503795.68"/>
    <n v="551120.1"/>
    <m/>
    <m/>
  </r>
  <r>
    <x v="24"/>
    <x v="3"/>
    <n v="1431875.33"/>
    <n v="519394.49"/>
    <n v="-1431875.33"/>
    <n v="58900.32"/>
    <n v="-29159.79"/>
    <n v="-15778.57"/>
    <n v="-407828.22"/>
    <n v="-45711.72"/>
    <n v="-3524.87"/>
    <n v="-74194"/>
    <n v="67345"/>
    <n v="69442.64"/>
    <n v="0"/>
    <n v="69442.64"/>
    <n v="452766.57999999996"/>
    <n v="498478.29999999993"/>
    <m/>
    <m/>
  </r>
  <r>
    <x v="24"/>
    <x v="4"/>
    <n v="1913988.57"/>
    <n v="531386.44999999995"/>
    <n v="-1913988.57"/>
    <n v="66109.64"/>
    <n v="-13474.61"/>
    <n v="-28068.1"/>
    <n v="-466754.21"/>
    <n v="-51739.33"/>
    <n v="-16575.07"/>
    <n v="31830"/>
    <n v="-27845"/>
    <n v="24869.77"/>
    <n v="0"/>
    <n v="24869.77"/>
    <n v="508296.92000000004"/>
    <n v="560036.25"/>
    <n v="152566"/>
    <n v="660862.92000000004"/>
  </r>
  <r>
    <x v="24"/>
    <x v="5"/>
    <n v="3140496.36"/>
    <n v="534835.64"/>
    <n v="-3140496.36"/>
    <n v="51276.32"/>
    <n v="-28125.360000000001"/>
    <n v="-31668.62"/>
    <n v="-443348.64"/>
    <n v="-42727.95"/>
    <n v="-4338.2700000000004"/>
    <n v="365"/>
    <n v="-6604"/>
    <n v="29664.120000000101"/>
    <n v="0"/>
    <n v="29664.120000000101"/>
    <n v="503142.62"/>
    <n v="545870.56999999995"/>
    <n v="148207"/>
    <n v="651349.62"/>
  </r>
  <r>
    <x v="24"/>
    <x v="6"/>
    <n v="2763659.29"/>
    <n v="551975.96"/>
    <n v="-2763659.29"/>
    <n v="46677.89"/>
    <n v="-16054.28"/>
    <n v="-26380.799999999999"/>
    <n v="-477059.48"/>
    <n v="-42230.97"/>
    <n v="-1770.42"/>
    <n v="-17015"/>
    <n v="13147"/>
    <n v="31289.8999999999"/>
    <n v="0"/>
    <n v="31289.8999999999"/>
    <n v="519494.56"/>
    <n v="561725.53"/>
    <n v="154376"/>
    <n v="673870.56"/>
  </r>
  <r>
    <x v="24"/>
    <x v="7"/>
    <n v="2431080.6"/>
    <n v="565310.18999999994"/>
    <n v="-2431080.6"/>
    <n v="43560.21"/>
    <n v="-22383.71"/>
    <n v="-49073.81"/>
    <n v="-505554.9"/>
    <n v="-51298.71"/>
    <n v="-3792.32"/>
    <n v="17015"/>
    <n v="-14180"/>
    <n v="-20398.050000000101"/>
    <n v="0"/>
    <n v="-20398.050000000101"/>
    <n v="577012.42000000004"/>
    <n v="628311.13"/>
    <n v="180250"/>
    <n v="757262.42"/>
  </r>
  <r>
    <x v="24"/>
    <x v="8"/>
    <n v="2544459.36"/>
    <n v="588766.5"/>
    <n v="-2544459.36"/>
    <n v="49771.66"/>
    <n v="-17128.650000000001"/>
    <n v="-39307.67"/>
    <n v="-557141.73"/>
    <n v="-53641.48"/>
    <n v="-7453.14"/>
    <n v="0"/>
    <n v="-40430"/>
    <n v="-76564.509999999995"/>
    <n v="0"/>
    <n v="-76564.509999999995"/>
    <n v="613578.04999999993"/>
    <n v="667219.52999999991"/>
    <n v="212074"/>
    <n v="825652.04999999993"/>
  </r>
  <r>
    <x v="25"/>
    <x v="0"/>
    <n v="16655213.640000001"/>
    <n v="1554361.24"/>
    <n v="-16655213.619999999"/>
    <n v="134566.54"/>
    <n v="-55990.12"/>
    <n v="-179949.42"/>
    <n v="-723526.22"/>
    <n v="-194917.56"/>
    <n v="-7110.41"/>
    <n v="-146070"/>
    <n v="35856"/>
    <n v="417220.07"/>
    <m/>
    <n v="417220.07"/>
    <n v="959465.76"/>
    <n v="1154383.32"/>
    <m/>
    <m/>
  </r>
  <r>
    <x v="25"/>
    <x v="1"/>
    <n v="18936205.68"/>
    <n v="1583395.41"/>
    <n v="-18936205.68"/>
    <n v="213537.06"/>
    <n v="-68472.070000000007"/>
    <n v="-168398.65"/>
    <n v="-774789.45"/>
    <n v="-194087.18"/>
    <n v="4962.79"/>
    <n v="-216655"/>
    <n v="88378"/>
    <n v="467870.91"/>
    <n v="0"/>
    <n v="467870.91"/>
    <n v="1011660.1699999999"/>
    <n v="1205747.3499999999"/>
    <m/>
    <m/>
  </r>
  <r>
    <x v="25"/>
    <x v="2"/>
    <n v="18324776.16"/>
    <n v="1582320.44"/>
    <n v="-18324776.16"/>
    <n v="140624.82"/>
    <n v="-126069.47"/>
    <n v="-195607.97"/>
    <n v="-846997.11"/>
    <n v="-232026.1"/>
    <n v="1206.0899999999999"/>
    <n v="-30931"/>
    <n v="-24440"/>
    <n v="268079.70000000199"/>
    <n v="0"/>
    <n v="268079.70000000199"/>
    <n v="1168674.55"/>
    <n v="1400700.6500000001"/>
    <m/>
    <m/>
  </r>
  <r>
    <x v="25"/>
    <x v="3"/>
    <n v="17482153.449999999"/>
    <n v="1465507.23"/>
    <n v="-17482153.449999999"/>
    <n v="246083.23"/>
    <n v="-70877.16"/>
    <n v="-189516.41"/>
    <n v="-909750.32"/>
    <n v="-270962.15000000002"/>
    <n v="-173069.12"/>
    <n v="-246918"/>
    <n v="215927"/>
    <n v="66424.3000000006"/>
    <n v="0"/>
    <n v="66424.3000000006"/>
    <n v="1170143.8899999999"/>
    <n v="1441106.04"/>
    <m/>
    <m/>
  </r>
  <r>
    <x v="25"/>
    <x v="4"/>
    <n v="16726312.800000001"/>
    <n v="1697616.97"/>
    <n v="-16726312.800000001"/>
    <n v="99364.76"/>
    <n v="-83464.14"/>
    <n v="-92790.64"/>
    <n v="-939275.25"/>
    <n v="-268253.12"/>
    <n v="-182109.33"/>
    <n v="229311"/>
    <n v="-219284"/>
    <n v="241116.24999999901"/>
    <n v="0"/>
    <n v="241116.24999999901"/>
    <n v="1115530.03"/>
    <n v="1383783.15"/>
    <n v="613884"/>
    <n v="1729414.03"/>
  </r>
  <r>
    <x v="25"/>
    <x v="5"/>
    <n v="17700650.52"/>
    <n v="1729853.03"/>
    <n v="-17700650.52"/>
    <n v="144022.64000000001"/>
    <n v="-66726.080000000002"/>
    <n v="-213917.73"/>
    <n v="-872132.52"/>
    <n v="-268209.91999999998"/>
    <n v="-152631.44"/>
    <n v="-103402"/>
    <n v="71950"/>
    <n v="268805.98000000103"/>
    <n v="0"/>
    <n v="268805.98000000103"/>
    <n v="1152776.33"/>
    <n v="1420986.25"/>
    <n v="579723"/>
    <n v="1732499.33"/>
  </r>
  <r>
    <x v="25"/>
    <x v="6"/>
    <n v="16340848.17"/>
    <n v="1726968.94"/>
    <n v="-16340848.17"/>
    <n v="100719.91"/>
    <n v="-119463.64"/>
    <n v="-224822.92"/>
    <n v="-938794"/>
    <n v="-272289.13"/>
    <n v="-142103.59"/>
    <n v="16785"/>
    <n v="-42339"/>
    <n v="104661.57"/>
    <n v="0"/>
    <n v="104661.57"/>
    <n v="1283080.56"/>
    <n v="1555369.69"/>
    <n v="576622"/>
    <n v="1859702.56"/>
  </r>
  <r>
    <x v="25"/>
    <x v="7"/>
    <n v="15239242.68"/>
    <n v="1818549.4"/>
    <n v="-15239242.68"/>
    <n v="154182.21"/>
    <n v="-116891.27"/>
    <n v="-222596.34"/>
    <n v="-950049.05"/>
    <n v="-277095.36"/>
    <n v="-167884.99"/>
    <n v="67055"/>
    <n v="-118884"/>
    <n v="186385.599999998"/>
    <n v="0"/>
    <n v="186385.599999998"/>
    <n v="1289536.6600000001"/>
    <n v="1566632.02"/>
    <n v="636901"/>
    <n v="1926437.6600000001"/>
  </r>
  <r>
    <x v="25"/>
    <x v="8"/>
    <n v="16083977.109999999"/>
    <n v="1889644.93"/>
    <n v="-16083977.109999999"/>
    <n v="221307.88"/>
    <n v="-122373.94"/>
    <n v="-243110.95"/>
    <n v="-1217224.24"/>
    <n v="-271899.61"/>
    <n v="-196811.94"/>
    <n v="0"/>
    <n v="-125164"/>
    <n v="-65631.870000000301"/>
    <n v="0"/>
    <n v="-65631.870000000301"/>
    <n v="1582709.13"/>
    <n v="1854608.7399999998"/>
    <n v="772099"/>
    <n v="2354808.13"/>
  </r>
  <r>
    <x v="26"/>
    <x v="0"/>
    <n v="3209225062.7199998"/>
    <n v="1381853028.5699999"/>
    <n v="-3209225062.52"/>
    <n v="46640723.030000001"/>
    <n v="-96102295.710000098"/>
    <n v="-226135554.94"/>
    <n v="-270860602.30000001"/>
    <n v="-368744197.43000001"/>
    <n v="-151088306.30000001"/>
    <n v="-65475702.32"/>
    <n v="19796823.300000001"/>
    <n v="269883916.10000002"/>
    <m/>
    <n v="269883916.10000002"/>
    <n v="593098452.95000005"/>
    <n v="961842650.38000011"/>
    <m/>
    <m/>
  </r>
  <r>
    <x v="26"/>
    <x v="1"/>
    <n v="3472038669.79"/>
    <n v="1396930974.6700001"/>
    <n v="-3472038667.6799998"/>
    <n v="58839287.090000004"/>
    <n v="-96184048.959999993"/>
    <n v="-250941802.53"/>
    <n v="-235943811.96000001"/>
    <n v="-379621689.83999997"/>
    <n v="-158776542.09999999"/>
    <n v="-24051656.600000001"/>
    <n v="-34843465.579999998"/>
    <n v="275407246.30000001"/>
    <n v="529865"/>
    <n v="275937111.30000001"/>
    <n v="583069663.45000005"/>
    <n v="962691353.28999996"/>
    <m/>
    <m/>
  </r>
  <r>
    <x v="26"/>
    <x v="2"/>
    <n v="2961334483.9000001"/>
    <n v="1398086128.1900001"/>
    <n v="-2961334335.4400001"/>
    <n v="58786320"/>
    <n v="-86178360.140000001"/>
    <n v="-231330385.88"/>
    <n v="-255377443.52000001"/>
    <n v="-392777670.39999998"/>
    <n v="-167557532.90000001"/>
    <n v="-100543038.90000001"/>
    <n v="43951795.939999998"/>
    <n v="267059960.84999999"/>
    <n v="894425.4"/>
    <n v="267954386.25"/>
    <n v="572886189.53999996"/>
    <n v="965663859.93999994"/>
    <m/>
    <m/>
  </r>
  <r>
    <x v="26"/>
    <x v="3"/>
    <n v="2980368374.8899999"/>
    <n v="1440004571.1800001"/>
    <n v="-2980368376.02"/>
    <n v="48560913.469999999"/>
    <n v="-97097086.620000005"/>
    <n v="-236568295.55000001"/>
    <n v="-240673844.93000001"/>
    <n v="-402163286.27999997"/>
    <n v="-175912048.13"/>
    <n v="-66456141.560000002"/>
    <n v="15226338.560000001"/>
    <n v="284921119.00999999"/>
    <n v="232000"/>
    <n v="285153119.00999999"/>
    <n v="574339227.10000002"/>
    <n v="976502513.38"/>
    <m/>
    <m/>
  </r>
  <r>
    <x v="26"/>
    <x v="4"/>
    <n v="3233529508.2199998"/>
    <n v="1616808591.6600001"/>
    <n v="-3233529507.9000001"/>
    <n v="22071147.010000002"/>
    <n v="-89237494"/>
    <n v="-272372807.80000001"/>
    <n v="-216118122.05000001"/>
    <n v="-413140306.19"/>
    <n v="-191317902.28999999"/>
    <n v="-27049085.210000001"/>
    <n v="-8507615.4900000002"/>
    <n v="421136405.95999998"/>
    <n v="3971"/>
    <n v="421140376.95999998"/>
    <n v="577728423.85000002"/>
    <n v="990868730.03999996"/>
    <n v="887715795"/>
    <n v="1465444218.8499999"/>
  </r>
  <r>
    <x v="26"/>
    <x v="5"/>
    <n v="3942811474.9899998"/>
    <n v="1594243499.72"/>
    <n v="-3942811473.6900001"/>
    <n v="20437199.91"/>
    <n v="-90188983.950000003"/>
    <n v="-246457582.02000001"/>
    <n v="-246521258.96259999"/>
    <n v="-422283329.82999998"/>
    <n v="-190226717.06"/>
    <n v="-91959212.510000005"/>
    <n v="91296565.349999994"/>
    <n v="418340181.94739997"/>
    <n v="-28711"/>
    <n v="418311470.94739997"/>
    <n v="583167824.93260002"/>
    <n v="1005451154.7625999"/>
    <n v="897288023"/>
    <n v="1480455847.9326"/>
  </r>
  <r>
    <x v="26"/>
    <x v="6"/>
    <n v="3476118995.52"/>
    <n v="1686373356.9200001"/>
    <n v="-3476118995.5300002"/>
    <n v="19380061.710000001"/>
    <n v="-107329323.55"/>
    <n v="-256098069.75999999"/>
    <n v="-227771096.91"/>
    <n v="-426482689.88999999"/>
    <n v="-184342153.38"/>
    <n v="-89492664.519999996"/>
    <n v="-1275146.69"/>
    <n v="412962273.92000002"/>
    <m/>
    <n v="412962273.92000002"/>
    <n v="591198490.22000003"/>
    <n v="1017681180.11"/>
    <n v="929006489"/>
    <n v="1520204979.22"/>
  </r>
  <r>
    <x v="26"/>
    <x v="7"/>
    <n v="3643586298.0500002"/>
    <n v="1816627480.1600001"/>
    <n v="-3643586028.8499999"/>
    <n v="49176057.659999996"/>
    <n v="-160218022.83000001"/>
    <n v="-257744996.81999999"/>
    <n v="-244930315.83000001"/>
    <n v="-468876589.49000001"/>
    <n v="-200807337.03"/>
    <n v="-98000732.719999999"/>
    <n v="-26389701.82"/>
    <n v="408836110.48000002"/>
    <m/>
    <n v="408836110.48000002"/>
    <n v="662893335.48000002"/>
    <n v="1131769924.97"/>
    <n v="1063475844"/>
    <n v="1726369179.48"/>
  </r>
  <r>
    <x v="26"/>
    <x v="8"/>
    <n v="3592768918.8499999"/>
    <n v="1817692616.54"/>
    <n v="-3592769188.0500002"/>
    <n v="32958169.949999999"/>
    <n v="-178038242.69999999"/>
    <n v="-242099021.72"/>
    <n v="-285202573.54000002"/>
    <n v="-459430480.69999999"/>
    <n v="-242691862.56"/>
    <n v="-49909200.600000001"/>
    <n v="-2896180.15"/>
    <n v="390382955.31999898"/>
    <m/>
    <n v="390382955.31999898"/>
    <n v="705339837.96000004"/>
    <n v="1164770318.6600001"/>
    <n v="1310817211"/>
    <n v="2016157048.96"/>
  </r>
  <r>
    <x v="27"/>
    <x v="0"/>
    <n v="867750598.75"/>
    <n v="158401188.97"/>
    <n v="-867750598.75"/>
    <n v="12866374.039999999"/>
    <n v="-16546013.99"/>
    <n v="-10313644.689999999"/>
    <n v="-53488794.590000004"/>
    <n v="-37990760.450000003"/>
    <n v="-15816493.970000001"/>
    <n v="-1216566"/>
    <n v="0"/>
    <n v="35895289.32"/>
    <n v="0"/>
    <n v="35895289.32"/>
    <n v="80348453.270000011"/>
    <n v="118339213.72000001"/>
    <m/>
    <m/>
  </r>
  <r>
    <x v="27"/>
    <x v="1"/>
    <n v="965239128.72000003"/>
    <n v="164798140.78999999"/>
    <n v="-965239128.72000003"/>
    <n v="13171017.98"/>
    <n v="-17491731.829999998"/>
    <n v="-10563439.699999999"/>
    <n v="-54887642.409999996"/>
    <n v="-40097278.189999998"/>
    <n v="-16936740.48"/>
    <n v="-3647180"/>
    <n v="0"/>
    <n v="34345146.159999996"/>
    <n v="0"/>
    <n v="34345146.159999996"/>
    <n v="82942813.939999998"/>
    <n v="123040092.13"/>
    <m/>
    <m/>
  </r>
  <r>
    <x v="27"/>
    <x v="2"/>
    <n v="875802390.64999998"/>
    <n v="169220014.5"/>
    <n v="-875802390.70000005"/>
    <n v="13400393.48"/>
    <n v="-17999858.420000002"/>
    <n v="-11071767.18"/>
    <n v="-53596775.770000003"/>
    <n v="-41682623.039999999"/>
    <n v="-17981806.75"/>
    <n v="-3827952"/>
    <n v="0"/>
    <n v="36459624.769999899"/>
    <n v="0"/>
    <n v="36459624.769999899"/>
    <n v="82668401.370000005"/>
    <n v="124351024.41"/>
    <m/>
    <m/>
  </r>
  <r>
    <x v="27"/>
    <x v="3"/>
    <n v="852916533.50999999"/>
    <n v="178315027.68000001"/>
    <n v="-852916533.50999999"/>
    <n v="17003810.949999999"/>
    <n v="-20877216.239999998"/>
    <n v="-9125315.9399999995"/>
    <n v="-57309731.549999997"/>
    <n v="-45984834.649999999"/>
    <n v="-20173809.890000001"/>
    <n v="-4689139"/>
    <n v="0"/>
    <n v="37158791.360000104"/>
    <n v="0"/>
    <n v="37158791.360000104"/>
    <n v="87312263.729999989"/>
    <n v="133297098.38"/>
    <m/>
    <m/>
  </r>
  <r>
    <x v="27"/>
    <x v="4"/>
    <n v="892224310.89999998"/>
    <n v="187866380.09"/>
    <n v="-892224310.89999998"/>
    <n v="8826321.3599999994"/>
    <n v="-20863261.059999999"/>
    <n v="-7692890.96"/>
    <n v="-57980460.829999998"/>
    <n v="-48613110.219999999"/>
    <n v="-22532015.780000001"/>
    <n v="-1310291.67"/>
    <n v="0"/>
    <n v="37700670.93"/>
    <n v="0"/>
    <n v="37700670.93"/>
    <n v="86536612.849999994"/>
    <n v="135149723.06999999"/>
    <n v="170827554"/>
    <n v="257364166.84999999"/>
  </r>
  <r>
    <x v="27"/>
    <x v="5"/>
    <n v="983892730.74000001"/>
    <n v="183816506"/>
    <n v="-983892730.74000001"/>
    <n v="8465189.4700000007"/>
    <n v="-23101725.440000001"/>
    <n v="-8663503.5"/>
    <n v="-52047127.719999999"/>
    <n v="-49899006.490000002"/>
    <n v="-22917749.579999998"/>
    <n v="-1063324.33"/>
    <n v="0"/>
    <n v="34589258.409999996"/>
    <n v="0"/>
    <n v="34589258.409999996"/>
    <n v="83812356.659999996"/>
    <n v="133711363.15000001"/>
    <n v="167096745"/>
    <n v="250909101.66"/>
  </r>
  <r>
    <x v="27"/>
    <x v="6"/>
    <n v="858375660.24000001"/>
    <n v="193354891.16"/>
    <n v="-858375660.24000001"/>
    <n v="9177226.9000000004"/>
    <n v="-21205463.530000001"/>
    <n v="-7686705.7400000002"/>
    <n v="-56131011.859999999"/>
    <n v="-50647181.200000003"/>
    <n v="-23423347.170000002"/>
    <n v="-2836666"/>
    <n v="0"/>
    <n v="40601742.560000002"/>
    <n v="0"/>
    <n v="40601742.560000002"/>
    <n v="85023181.129999995"/>
    <n v="135670362.32999998"/>
    <n v="172956816"/>
    <n v="257979997.13"/>
  </r>
  <r>
    <x v="27"/>
    <x v="7"/>
    <n v="852834838.00999999"/>
    <n v="208040635.75"/>
    <n v="-852834838.00999999"/>
    <n v="8063963.7199999997"/>
    <n v="-24200299.82"/>
    <n v="-15981454.4"/>
    <n v="-61220285.409999996"/>
    <n v="-53792107.060000002"/>
    <n v="-27259547.57"/>
    <n v="-945074.08"/>
    <n v="0"/>
    <n v="32705831.129999999"/>
    <n v="0"/>
    <n v="32705831.129999999"/>
    <n v="101402039.63"/>
    <n v="155194146.69"/>
    <n v="196336233"/>
    <n v="297738272.63"/>
  </r>
  <r>
    <x v="27"/>
    <x v="8"/>
    <n v="845992264.00999999"/>
    <n v="220498847.15000001"/>
    <n v="-845992264.00999999"/>
    <n v="8744045.1400000006"/>
    <n v="-27044543.219999999"/>
    <n v="-18799557.289999999"/>
    <n v="-68217354.569999993"/>
    <n v="-55670037.950000003"/>
    <n v="-30796049.350000001"/>
    <n v="82492.13"/>
    <n v="0"/>
    <n v="28797842.039999999"/>
    <n v="0"/>
    <n v="28797842.039999999"/>
    <n v="114061455.07999998"/>
    <n v="169731493.02999997"/>
    <n v="233661781"/>
    <n v="347723236.07999998"/>
  </r>
  <r>
    <x v="28"/>
    <x v="0"/>
    <n v="29656547.449999999"/>
    <n v="8770808.5600000005"/>
    <n v="-29656547.449999999"/>
    <n v="1326492.31"/>
    <n v="-1377569.34"/>
    <n v="-427524.86"/>
    <n v="-3767469.47"/>
    <n v="-1879151.29"/>
    <n v="-1077829.7"/>
    <n v="1666"/>
    <n v="-352008"/>
    <n v="1217414.21"/>
    <m/>
    <n v="1217414.21"/>
    <n v="5572563.6699999999"/>
    <n v="7451714.96"/>
    <m/>
    <m/>
  </r>
  <r>
    <x v="28"/>
    <x v="1"/>
    <n v="33541118.789999999"/>
    <n v="9288712.0099999998"/>
    <n v="-33579166.789999999"/>
    <n v="1002797.52"/>
    <n v="-1352091.26"/>
    <n v="-731242.01"/>
    <n v="-3740255.1"/>
    <n v="-2348783.23"/>
    <n v="-1257050.46"/>
    <n v="233375"/>
    <n v="-438762.26"/>
    <n v="618652.20999999798"/>
    <n v="32926.26"/>
    <n v="651578.46999999799"/>
    <n v="5823588.3700000001"/>
    <n v="8172371.5999999996"/>
    <m/>
    <m/>
  </r>
  <r>
    <x v="28"/>
    <x v="2"/>
    <n v="30238176.079999998"/>
    <n v="9274988.1600000001"/>
    <n v="-30238176.079999998"/>
    <n v="656664.17000000004"/>
    <n v="-1600621.83"/>
    <n v="-616263.82999999996"/>
    <n v="-3874858.05"/>
    <n v="-2363239.9300000002"/>
    <n v="-1307601.96"/>
    <n v="-67982"/>
    <n v="-65783.5"/>
    <n v="35301.2299999963"/>
    <n v="0"/>
    <n v="35301.2299999963"/>
    <n v="6091743.71"/>
    <n v="8454983.6400000006"/>
    <m/>
    <m/>
  </r>
  <r>
    <x v="28"/>
    <x v="3"/>
    <n v="29906726.91"/>
    <n v="10821863.49"/>
    <n v="-29906726.899999999"/>
    <n v="2040310.26"/>
    <n v="-1418406.77"/>
    <n v="-631422.75"/>
    <n v="-3829675.22"/>
    <n v="-2503452.29"/>
    <n v="-1323085.83"/>
    <n v="-225594"/>
    <n v="-513000"/>
    <n v="2417536.9"/>
    <n v="0"/>
    <n v="2417536.9"/>
    <n v="5879504.7400000002"/>
    <n v="8382957.0300000003"/>
    <m/>
    <m/>
  </r>
  <r>
    <x v="28"/>
    <x v="4"/>
    <n v="31538080.579999998"/>
    <n v="11244609.550000001"/>
    <n v="-31538080.600000001"/>
    <n v="2256269.9300000002"/>
    <n v="-1313974.5"/>
    <n v="-652489.39"/>
    <n v="-3851685.25"/>
    <n v="-2656246.52"/>
    <n v="-1882592.92"/>
    <n v="65720.490000000005"/>
    <n v="-569590"/>
    <n v="2640021.3699999899"/>
    <n v="66278.98"/>
    <n v="2706300.3499999898"/>
    <n v="5818149.1400000006"/>
    <n v="8474395.6600000001"/>
    <n v="10012926"/>
    <n v="15831075.140000001"/>
  </r>
  <r>
    <x v="28"/>
    <x v="5"/>
    <n v="40269560.82"/>
    <n v="11612614.42"/>
    <n v="-40269560.82"/>
    <n v="1796934.71"/>
    <n v="-1104679.22"/>
    <n v="-762291.82"/>
    <n v="-4538348.8"/>
    <n v="-2942374.17"/>
    <n v="-1395763.05"/>
    <n v="-256677"/>
    <n v="205920.38"/>
    <n v="2615335.4500000002"/>
    <n v="-15433"/>
    <n v="2599902.4500000002"/>
    <n v="6405319.8399999999"/>
    <n v="9347694.0099999998"/>
    <n v="10303063"/>
    <n v="16708382.84"/>
  </r>
  <r>
    <x v="28"/>
    <x v="6"/>
    <n v="34915177.119999997"/>
    <n v="12270280.01"/>
    <n v="-34915177.109999999"/>
    <n v="1889195.54"/>
    <n v="-1548760.81"/>
    <n v="-1049232.8500000001"/>
    <n v="-3997416.47"/>
    <n v="-3248820.64"/>
    <n v="-1254338.32"/>
    <n v="-350054.96"/>
    <n v="-113907"/>
    <n v="2596944.50999999"/>
    <n v="-17409"/>
    <n v="2579535.50999999"/>
    <n v="6595410.1300000008"/>
    <n v="9844230.7700000014"/>
    <n v="11161232"/>
    <n v="17756642.130000003"/>
  </r>
  <r>
    <x v="28"/>
    <x v="7"/>
    <n v="35157378.200000003"/>
    <n v="12965314.949999999"/>
    <n v="-35157378.200000003"/>
    <n v="2518158.6"/>
    <n v="-1370149.06"/>
    <n v="-948218.34"/>
    <n v="-4836679.09"/>
    <n v="-3584204.22"/>
    <n v="-1355460.51"/>
    <n v="9936"/>
    <n v="-729613"/>
    <n v="2669085.33"/>
    <n v="32476.959999999999"/>
    <n v="2701562.29"/>
    <n v="7155046.4900000002"/>
    <n v="10739250.710000001"/>
    <n v="13020537"/>
    <n v="20175583.490000002"/>
  </r>
  <r>
    <x v="28"/>
    <x v="8"/>
    <n v="35210422.280000001"/>
    <n v="14313808.470000001"/>
    <n v="-35210422.210000001"/>
    <n v="2630362.17"/>
    <n v="-1714580.67"/>
    <n v="-1019474.4"/>
    <n v="-5560463.0300000003"/>
    <n v="-4076863.19"/>
    <n v="-1580487.86"/>
    <n v="23186"/>
    <n v="-158249"/>
    <n v="2857238.56"/>
    <n v="-7976.01"/>
    <n v="2849262.55"/>
    <n v="8294518.0999999996"/>
    <n v="12371381.289999999"/>
    <n v="16974531"/>
    <n v="25269049.100000001"/>
  </r>
  <r>
    <x v="29"/>
    <x v="0"/>
    <n v="75255069"/>
    <n v="11992451"/>
    <n v="-75255069"/>
    <n v="-417831"/>
    <n v="-2109260"/>
    <n v="-1140218"/>
    <n v="-4317057"/>
    <n v="-1690705"/>
    <n v="-1223625"/>
    <n v="-109773"/>
    <n v="-258283"/>
    <n v="725699"/>
    <m/>
    <n v="725699"/>
    <n v="7566535"/>
    <n v="9257240"/>
    <m/>
    <m/>
  </r>
  <r>
    <x v="29"/>
    <x v="1"/>
    <n v="86327013"/>
    <n v="12331630"/>
    <n v="-86327013"/>
    <n v="-2654430"/>
    <n v="-2074448"/>
    <n v="-1540546"/>
    <n v="-3533741"/>
    <n v="1600252"/>
    <n v="-1298829"/>
    <n v="-449183"/>
    <n v="-379824"/>
    <n v="2000881"/>
    <n v="130854"/>
    <n v="2131735"/>
    <n v="7148735"/>
    <n v="5548483"/>
    <m/>
    <m/>
  </r>
  <r>
    <x v="29"/>
    <x v="2"/>
    <n v="78029482"/>
    <n v="11612597"/>
    <n v="-78029482"/>
    <n v="840814"/>
    <n v="-1919242"/>
    <n v="-1445415"/>
    <n v="-3760291"/>
    <n v="-2095293"/>
    <n v="-1406039"/>
    <n v="-171608"/>
    <n v="-430075"/>
    <n v="1225448"/>
    <n v="-364887"/>
    <n v="860561"/>
    <n v="7124948"/>
    <n v="9220241"/>
    <m/>
    <m/>
  </r>
  <r>
    <x v="29"/>
    <x v="3"/>
    <n v="75312607"/>
    <n v="12203097"/>
    <n v="-75312605"/>
    <n v="713034"/>
    <n v="-2366890"/>
    <n v="-1545398"/>
    <n v="-3732202"/>
    <n v="-2193987"/>
    <n v="-1347847"/>
    <n v="-96479"/>
    <n v="21508"/>
    <n v="1654838"/>
    <n v="0"/>
    <n v="1654838"/>
    <n v="7644490"/>
    <n v="9838477"/>
    <m/>
    <m/>
  </r>
  <r>
    <x v="29"/>
    <x v="4"/>
    <n v="79877573.150000006"/>
    <n v="12464880.189999999"/>
    <n v="-79877573.060000002"/>
    <n v="1000939.93"/>
    <n v="-2108627.9"/>
    <n v="-1360301.78"/>
    <n v="-3742730.98"/>
    <n v="-2255469.1"/>
    <n v="-1385430.91"/>
    <n v="-161035.68"/>
    <n v="6869"/>
    <n v="2459092.86"/>
    <n v="0"/>
    <n v="2459092.86"/>
    <n v="7211660.6600000001"/>
    <n v="9467129.7599999998"/>
    <n v="8971880"/>
    <n v="16183540.66"/>
  </r>
  <r>
    <x v="29"/>
    <x v="5"/>
    <n v="85678881.660999998"/>
    <n v="12460796.189999999"/>
    <n v="-85678881.700000003"/>
    <n v="793171.16"/>
    <n v="-2215441.12"/>
    <n v="-1292666.78"/>
    <n v="-3856325.89"/>
    <n v="-2357091.42"/>
    <n v="-1458128.22"/>
    <n v="-207791.16"/>
    <n v="30682"/>
    <n v="1897204.7209999899"/>
    <n v="0"/>
    <n v="1897204.7209999899"/>
    <n v="7364433.790000001"/>
    <n v="9721525.2100000009"/>
    <n v="8555764"/>
    <n v="15920197.790000001"/>
  </r>
  <r>
    <x v="29"/>
    <x v="6"/>
    <n v="74687297.761000007"/>
    <n v="12731309.539999999"/>
    <n v="-74687297.760000005"/>
    <n v="772529.68"/>
    <n v="-2242391.4"/>
    <n v="-1224215.6499999999"/>
    <n v="-3553412.1"/>
    <n v="-2545168.56"/>
    <n v="-1453891.81"/>
    <n v="-186863.75"/>
    <n v="-59283"/>
    <n v="2238612.9509999901"/>
    <n v="0"/>
    <n v="2238612.9509999901"/>
    <n v="7020019.1500000004"/>
    <n v="9565187.7100000009"/>
    <n v="8578075"/>
    <n v="15598094.15"/>
  </r>
  <r>
    <x v="29"/>
    <x v="7"/>
    <n v="77043383.010000005"/>
    <n v="13631429.42"/>
    <n v="-77043383"/>
    <n v="847922.41"/>
    <n v="-2528864.9500000002"/>
    <n v="-1445599.09"/>
    <n v="-4206119.17"/>
    <n v="-2562722.92"/>
    <n v="-1406450.78"/>
    <n v="-113980.22"/>
    <n v="-24076"/>
    <n v="2191538.7100000102"/>
    <n v="0"/>
    <n v="2191538.7100000102"/>
    <n v="8180583.21"/>
    <n v="10743306.129999999"/>
    <n v="9364188"/>
    <n v="17544771.210000001"/>
  </r>
  <r>
    <x v="29"/>
    <x v="8"/>
    <n v="76839107.099999994"/>
    <n v="14274135.800000001"/>
    <n v="-76839107.090000004"/>
    <n v="1170787.99"/>
    <n v="-2363875.33"/>
    <n v="-1431871.01"/>
    <n v="-4628799.33"/>
    <n v="-2622970.71"/>
    <n v="-1514330.59"/>
    <n v="-233173.09"/>
    <n v="-8750"/>
    <n v="2641153.73999999"/>
    <n v="0"/>
    <n v="2641153.73999999"/>
    <n v="8424545.6699999999"/>
    <n v="11047516.379999999"/>
    <n v="10898408"/>
    <n v="19322953.670000002"/>
  </r>
  <r>
    <x v="30"/>
    <x v="0"/>
    <n v="28617992.489999998"/>
    <n v="4085864.38"/>
    <n v="-28617992.390000001"/>
    <n v="615615.15"/>
    <n v="-508337.3"/>
    <n v="-175002.68"/>
    <n v="-1587580.02"/>
    <n v="-1121030.25"/>
    <n v="-683030.97"/>
    <n v="-79244.92"/>
    <n v="-44900"/>
    <n v="502353.48999999702"/>
    <n v="0"/>
    <n v="502353.48999999702"/>
    <n v="2270920"/>
    <n v="3391950.25"/>
    <m/>
    <m/>
  </r>
  <r>
    <x v="30"/>
    <x v="1"/>
    <n v="31183723.27"/>
    <n v="4278005.5199999996"/>
    <n v="-31183723.260000002"/>
    <n v="638554.06999999995"/>
    <n v="-547311.81000000006"/>
    <n v="-273923.21999999997"/>
    <n v="-1543355.34"/>
    <n v="-1178282.02"/>
    <n v="-703504.61"/>
    <n v="-79142"/>
    <n v="-88900"/>
    <n v="502140.599999998"/>
    <n v="0"/>
    <n v="502140.599999998"/>
    <n v="2364590.37"/>
    <n v="3542872.39"/>
    <m/>
    <m/>
  </r>
  <r>
    <x v="30"/>
    <x v="2"/>
    <n v="29030375.620000001"/>
    <n v="4212810.7699999996"/>
    <n v="-29030375.629999999"/>
    <n v="540868.71"/>
    <n v="-574731.26"/>
    <n v="-260745.31"/>
    <n v="-1614188.94"/>
    <n v="-1184544.43"/>
    <n v="-681538.37"/>
    <n v="-42950.21"/>
    <n v="-97270"/>
    <n v="297710.95000000199"/>
    <n v="-38724"/>
    <n v="258986.95000000199"/>
    <n v="2449665.5099999998"/>
    <n v="3634209.9399999995"/>
    <m/>
    <m/>
  </r>
  <r>
    <x v="30"/>
    <x v="3"/>
    <n v="25882434.690000001"/>
    <n v="4391539.88"/>
    <n v="-25882434.68"/>
    <n v="705174.58"/>
    <n v="-646650.19999999995"/>
    <n v="-343942.15"/>
    <n v="-1678652.49"/>
    <n v="-1091128.78"/>
    <n v="-707379.03"/>
    <n v="-84146.42"/>
    <n v="-101082"/>
    <n v="443733.40000000101"/>
    <n v="0"/>
    <n v="443733.40000000101"/>
    <n v="2669244.84"/>
    <n v="3760373.62"/>
    <m/>
    <m/>
  </r>
  <r>
    <x v="30"/>
    <x v="4"/>
    <n v="29531633.93"/>
    <n v="4367080.53"/>
    <n v="-29531633.940000001"/>
    <n v="561201.81999999995"/>
    <n v="-680237.39"/>
    <n v="-305443.76"/>
    <n v="-1696076.86"/>
    <n v="-1100193.58"/>
    <n v="-776921.59"/>
    <n v="0"/>
    <n v="-100267"/>
    <n v="269142.15999999997"/>
    <n v="0"/>
    <n v="269142.15999999997"/>
    <n v="2681758.0100000002"/>
    <n v="3781951.5900000003"/>
    <n v="2660380"/>
    <n v="5342138.01"/>
  </r>
  <r>
    <x v="30"/>
    <x v="5"/>
    <n v="33152355.190000001"/>
    <n v="4412909.75"/>
    <n v="-33152355.16"/>
    <n v="282388.40999999997"/>
    <n v="-753224.37"/>
    <n v="-304062.25"/>
    <n v="-1690556.09"/>
    <n v="-1183859.75"/>
    <n v="-492926.25"/>
    <n v="1613"/>
    <n v="-129019"/>
    <n v="143263.47999999701"/>
    <n v="0"/>
    <n v="143263.47999999701"/>
    <n v="2747842.71"/>
    <n v="3931702.46"/>
    <n v="2649011"/>
    <n v="5396853.71"/>
  </r>
  <r>
    <x v="30"/>
    <x v="6"/>
    <n v="28239915.559999999"/>
    <n v="4561315.3"/>
    <n v="-28239915.530000001"/>
    <n v="253674.45"/>
    <n v="-514303.21"/>
    <n v="-401884.43"/>
    <n v="-1819803.58"/>
    <n v="-1202634.3"/>
    <n v="-520309.14"/>
    <n v="0"/>
    <n v="-95521"/>
    <n v="260534.11999999799"/>
    <n v="0"/>
    <n v="260534.11999999799"/>
    <n v="2735991.22"/>
    <n v="3938625.5200000005"/>
    <n v="2921483"/>
    <n v="5657474.2200000007"/>
  </r>
  <r>
    <x v="30"/>
    <x v="7"/>
    <n v="28857936.18"/>
    <n v="4751157.8099999996"/>
    <n v="-28857936.059999999"/>
    <n v="716204.62"/>
    <n v="-402524.69"/>
    <n v="-364103"/>
    <n v="-1879228.41"/>
    <n v="-1113426.3999999999"/>
    <n v="-595462.26"/>
    <n v="-26106"/>
    <n v="-177043"/>
    <n v="909468.79000000295"/>
    <n v="0"/>
    <n v="909468.79000000295"/>
    <n v="2645856.0999999996"/>
    <n v="3759282.4999999995"/>
    <n v="3345420"/>
    <n v="5991276.0999999996"/>
  </r>
  <r>
    <x v="30"/>
    <x v="8"/>
    <n v="29909027.010000002"/>
    <n v="4945527.43"/>
    <n v="-29909027.039999999"/>
    <n v="565487.71"/>
    <n v="-531033.19999999995"/>
    <n v="-401421.45"/>
    <n v="-2282500.94"/>
    <n v="-1225447.44"/>
    <n v="-743008.53"/>
    <n v="0"/>
    <n v="-164349.15"/>
    <n v="163254.39999999799"/>
    <n v="0"/>
    <n v="163254.39999999799"/>
    <n v="3214955.59"/>
    <n v="4440403.0299999993"/>
    <n v="4094258"/>
    <n v="7309213.5899999999"/>
  </r>
  <r>
    <x v="31"/>
    <x v="0"/>
    <n v="36452659.869999997"/>
    <n v="7964348.0899999999"/>
    <n v="-36452659.869999997"/>
    <n v="643390.73"/>
    <n v="-320991.37"/>
    <n v="-1334895.28"/>
    <n v="-3484954.57"/>
    <n v="-1200180.2"/>
    <n v="-249005.7"/>
    <n v="-380775"/>
    <n v="-129626"/>
    <n v="1507310.7"/>
    <m/>
    <n v="1507310.7"/>
    <n v="5140841.22"/>
    <n v="6341021.4199999999"/>
    <m/>
    <m/>
  </r>
  <r>
    <x v="31"/>
    <x v="1"/>
    <n v="39007688.119999997"/>
    <n v="7986090.6399999997"/>
    <n v="-39007688.119999997"/>
    <n v="759896.4"/>
    <n v="-340159.5"/>
    <n v="-1292350.6599999999"/>
    <n v="-3263017.14"/>
    <n v="-1349997.29"/>
    <n v="-345731.85"/>
    <n v="-431628"/>
    <n v="-132385"/>
    <n v="1590717.6"/>
    <n v="90382"/>
    <n v="1681099.6"/>
    <n v="4895527.3"/>
    <n v="6245524.5899999999"/>
    <m/>
    <m/>
  </r>
  <r>
    <x v="31"/>
    <x v="2"/>
    <n v="34889267.770000003"/>
    <n v="8141005.5700000003"/>
    <n v="-34889267.770000003"/>
    <n v="818623.2"/>
    <n v="-322742.68"/>
    <n v="-1348676.87"/>
    <n v="-3039964.31"/>
    <n v="-1414343.36"/>
    <n v="-458656.96"/>
    <n v="-482266"/>
    <n v="-177335"/>
    <n v="1715643.59"/>
    <n v="0"/>
    <n v="1715643.59"/>
    <n v="4711383.8600000003"/>
    <n v="6125727.2200000007"/>
    <m/>
    <m/>
  </r>
  <r>
    <x v="31"/>
    <x v="3"/>
    <n v="33885971.130000003"/>
    <n v="8482351.5299999993"/>
    <n v="-33885971.130000003"/>
    <n v="1087515.17"/>
    <n v="-353649.14"/>
    <n v="-1525272.22"/>
    <n v="-3160049.61"/>
    <n v="-1453185.74"/>
    <n v="-497833.4"/>
    <n v="-546092.34"/>
    <n v="-140363"/>
    <n v="1893421.25"/>
    <n v="0"/>
    <n v="1893421.25"/>
    <n v="5038970.97"/>
    <n v="6492156.71"/>
    <m/>
    <m/>
  </r>
  <r>
    <x v="31"/>
    <x v="4"/>
    <n v="36690850.640000001"/>
    <n v="7979741.54"/>
    <n v="-36690850.640000001"/>
    <n v="734314.21"/>
    <n v="-370938.24"/>
    <n v="-1339716.28"/>
    <n v="-3124207.8"/>
    <n v="-1499092.39"/>
    <n v="-565007.87"/>
    <n v="-396697"/>
    <n v="-68821"/>
    <n v="1349575.17"/>
    <n v="-28312"/>
    <n v="1321263.17"/>
    <n v="4834862.32"/>
    <n v="6333954.71"/>
    <n v="5058682"/>
    <n v="9893544.3200000003"/>
  </r>
  <r>
    <x v="31"/>
    <x v="5"/>
    <n v="40621419.490000002"/>
    <n v="7643376.9699999997"/>
    <n v="-40621419.490000002"/>
    <n v="942523.8"/>
    <n v="-489384.37"/>
    <n v="-1642608.66"/>
    <n v="-3296897.83"/>
    <n v="-1560864.17"/>
    <n v="-595416.36"/>
    <n v="-254392"/>
    <n v="10674"/>
    <n v="757011.37999999896"/>
    <n v="-3436"/>
    <n v="753575.37999999896"/>
    <n v="5428890.8599999994"/>
    <n v="6989755.0299999993"/>
    <n v="4823179"/>
    <n v="10252069.859999999"/>
  </r>
  <r>
    <x v="31"/>
    <x v="6"/>
    <n v="35879385.090000004"/>
    <n v="8015507.1100000003"/>
    <n v="-35879385.090000004"/>
    <n v="924058.38"/>
    <n v="-424454.3"/>
    <n v="-1619030.09"/>
    <n v="-2854398.27"/>
    <n v="-1632463.6"/>
    <n v="-579805.73"/>
    <n v="-251430"/>
    <n v="-224322"/>
    <n v="1353661.5"/>
    <n v="0"/>
    <n v="1353661.5"/>
    <n v="4897882.66"/>
    <n v="6530346.2599999998"/>
    <n v="5025312"/>
    <n v="9923194.6600000001"/>
  </r>
  <r>
    <x v="31"/>
    <x v="7"/>
    <n v="37032722.920000002"/>
    <n v="8286457.6799999997"/>
    <n v="-37032722.920000002"/>
    <n v="1137369.18"/>
    <n v="-375551.87"/>
    <n v="-2062665.45"/>
    <n v="-3069307.12"/>
    <n v="-1729697.52"/>
    <n v="-635560.30000000005"/>
    <n v="42664"/>
    <n v="-421111"/>
    <n v="1172597.6000000001"/>
    <n v="21560"/>
    <n v="1194157.6000000001"/>
    <n v="5507524.4399999995"/>
    <n v="7237221.959999999"/>
    <n v="5698605"/>
    <n v="11206129.439999999"/>
  </r>
  <r>
    <x v="31"/>
    <x v="8"/>
    <n v="36805861.149999999"/>
    <n v="8660136.5999999996"/>
    <n v="-36805861.149999999"/>
    <n v="1343087.57"/>
    <n v="-436100.5"/>
    <n v="-2016402.65"/>
    <n v="-3416730.33"/>
    <n v="-1853805.53"/>
    <n v="-996166.74"/>
    <n v="-2487"/>
    <n v="-338415.06"/>
    <n v="943116.36000000103"/>
    <n v="0"/>
    <n v="943116.36000000103"/>
    <n v="5869233.4800000004"/>
    <n v="7723039.0100000007"/>
    <n v="6939695"/>
    <n v="12808928.48"/>
  </r>
  <r>
    <x v="32"/>
    <x v="0"/>
    <n v="379936576.27999997"/>
    <n v="64751228.939999998"/>
    <n v="-379936576.27999997"/>
    <n v="1618969.97"/>
    <n v="-8693278.5700000003"/>
    <n v="-8029591.1299999999"/>
    <n v="-17959416.280000001"/>
    <n v="-16858883"/>
    <n v="-2862586.22"/>
    <n v="-2648385"/>
    <n v="836700"/>
    <n v="10154758.710000001"/>
    <m/>
    <n v="10154758.710000001"/>
    <n v="34682285.980000004"/>
    <n v="51541168.980000004"/>
    <m/>
    <m/>
  </r>
  <r>
    <x v="32"/>
    <x v="1"/>
    <n v="423091925.36000001"/>
    <n v="65071664.920000002"/>
    <n v="-423091925.36000001"/>
    <n v="6947356.9500000002"/>
    <n v="-8748778.6999999993"/>
    <n v="-8326377.1399999997"/>
    <n v="-19280988.34"/>
    <n v="-17771935.870000001"/>
    <n v="-3021405.04"/>
    <n v="-1997955.92"/>
    <n v="-405100"/>
    <n v="12466480.859999999"/>
    <n v="-293900"/>
    <n v="12172580.859999999"/>
    <n v="36356144.18"/>
    <n v="54128080.049999997"/>
    <m/>
    <m/>
  </r>
  <r>
    <x v="32"/>
    <x v="2"/>
    <n v="373466344.94999999"/>
    <n v="66517461.219999999"/>
    <n v="-373466344.94999999"/>
    <n v="8720537.7400000002"/>
    <n v="-9494979.9499999993"/>
    <n v="-8484781.3200000003"/>
    <n v="-19779283"/>
    <n v="-17350371.949999999"/>
    <n v="-3168564.4"/>
    <n v="-1390575"/>
    <n v="-933700"/>
    <n v="14635743.34"/>
    <n v="0"/>
    <n v="14635743.34"/>
    <n v="37759044.269999996"/>
    <n v="55109416.219999999"/>
    <m/>
    <m/>
  </r>
  <r>
    <x v="32"/>
    <x v="3"/>
    <n v="356920865.70999998"/>
    <n v="69084973.870000005"/>
    <n v="-356920865.70999998"/>
    <n v="7368850.2199999997"/>
    <n v="-10212541.49"/>
    <n v="-9017046.2100000009"/>
    <n v="-20213645.350000001"/>
    <n v="-17881259.399999999"/>
    <n v="-3808908.75"/>
    <n v="-960093"/>
    <n v="-1413562"/>
    <n v="12946767.890000001"/>
    <n v="0"/>
    <n v="12946767.890000001"/>
    <n v="39443233.050000004"/>
    <n v="57324492.450000003"/>
    <m/>
    <m/>
  </r>
  <r>
    <x v="32"/>
    <x v="4"/>
    <n v="368248824.95999998"/>
    <n v="67574404.239999995"/>
    <n v="-368248824.95999998"/>
    <n v="6096084.8899999997"/>
    <n v="-10625498.67"/>
    <n v="-8519922.4900000002"/>
    <n v="-21003508.309999999"/>
    <n v="-18415548.32"/>
    <n v="-4799262.45"/>
    <n v="1551362"/>
    <n v="111038"/>
    <n v="11969148.890000001"/>
    <n v="0"/>
    <n v="11969148.890000001"/>
    <n v="40148929.469999999"/>
    <n v="58564477.789999999"/>
    <n v="53390903"/>
    <n v="93539832.469999999"/>
  </r>
  <r>
    <x v="32"/>
    <x v="5"/>
    <n v="433635407.61000001"/>
    <n v="70124259.239999995"/>
    <n v="-433635407.61000001"/>
    <n v="425810.49"/>
    <n v="-10896300.43"/>
    <n v="-8809130.3900000006"/>
    <n v="-20923885.760000002"/>
    <n v="-19675049.899999999"/>
    <n v="-4638305.92"/>
    <n v="-47565"/>
    <n v="1756943"/>
    <n v="7316775.3300000001"/>
    <n v="0"/>
    <n v="7316775.3300000001"/>
    <n v="40629316.579999998"/>
    <n v="60304366.479999997"/>
    <n v="52935175"/>
    <n v="93564491.579999998"/>
  </r>
  <r>
    <x v="32"/>
    <x v="6"/>
    <n v="385324015.19999999"/>
    <n v="72209446.849999994"/>
    <n v="-385324015.19999999"/>
    <n v="22107868.920000002"/>
    <n v="-11539456.26"/>
    <n v="-9374733.1899999995"/>
    <n v="-22949747.920000002"/>
    <n v="-20731822.489999998"/>
    <n v="-5202253.4400000004"/>
    <n v="141049"/>
    <n v="-3682396"/>
    <n v="20977955.469999999"/>
    <n v="0"/>
    <n v="20977955.469999999"/>
    <n v="43863937.370000005"/>
    <n v="64595759.859999999"/>
    <n v="53734634"/>
    <n v="97598571.370000005"/>
  </r>
  <r>
    <x v="32"/>
    <x v="7"/>
    <n v="390969712.88999999"/>
    <n v="75960011.519999996"/>
    <n v="-390969712.88999999"/>
    <n v="35422382.689999998"/>
    <n v="-12424009.220000001"/>
    <n v="-9368240.4800000004"/>
    <n v="-24169270.469999999"/>
    <n v="-21631212.719999999"/>
    <n v="-4937842.7300000004"/>
    <n v="-1108740"/>
    <n v="-6295939"/>
    <n v="31447139.59"/>
    <n v="0"/>
    <n v="31447139.59"/>
    <n v="45961520.170000002"/>
    <n v="67592732.890000001"/>
    <n v="61266225"/>
    <n v="107227745.17"/>
  </r>
  <r>
    <x v="32"/>
    <x v="8"/>
    <n v="380036838.00999999"/>
    <n v="79597622.609999999"/>
    <n v="-380036838.00999999"/>
    <n v="1897087.45"/>
    <n v="-13088131.539999999"/>
    <n v="-9096402.8900000006"/>
    <n v="-25555110.920000002"/>
    <n v="-22826198.969999999"/>
    <n v="-5375845"/>
    <n v="-883661.18"/>
    <n v="1728173"/>
    <n v="6397532.5600000098"/>
    <n v="0"/>
    <n v="6397532.5600000098"/>
    <n v="47739645.350000001"/>
    <n v="70565844.319999993"/>
    <n v="73140920"/>
    <n v="120880565.34999999"/>
  </r>
  <r>
    <x v="33"/>
    <x v="0"/>
    <n v="101556913"/>
    <n v="15841812"/>
    <n v="-101556912"/>
    <n v="1386195"/>
    <n v="-2264237"/>
    <n v="-1445938"/>
    <n v="-6188032"/>
    <n v="-2761704"/>
    <n v="-2143193"/>
    <n v="-248590"/>
    <n v="721383"/>
    <n v="2897697"/>
    <m/>
    <n v="2897697"/>
    <n v="9898207"/>
    <n v="12659911"/>
    <m/>
    <m/>
  </r>
  <r>
    <x v="33"/>
    <x v="1"/>
    <n v="114269832"/>
    <n v="16327905"/>
    <n v="-114269832"/>
    <n v="1270875"/>
    <n v="-2436465"/>
    <n v="-1360880"/>
    <n v="-5250001"/>
    <n v="-3301468"/>
    <n v="-2517805"/>
    <n v="135464"/>
    <n v="85388"/>
    <n v="2953013"/>
    <n v="0"/>
    <n v="2953013"/>
    <n v="9047346"/>
    <n v="12348814"/>
    <m/>
    <m/>
  </r>
  <r>
    <x v="33"/>
    <x v="2"/>
    <n v="102862811"/>
    <n v="16615170"/>
    <n v="-102862811"/>
    <n v="1151122"/>
    <n v="-2239574"/>
    <n v="-1095331"/>
    <n v="-4970240"/>
    <n v="-3482059"/>
    <n v="-2623790"/>
    <n v="249676"/>
    <n v="-539792"/>
    <n v="3065182"/>
    <n v="-101797"/>
    <n v="2963385"/>
    <n v="8305145"/>
    <n v="11787204"/>
    <m/>
    <m/>
  </r>
  <r>
    <x v="33"/>
    <x v="3"/>
    <n v="102620245"/>
    <n v="17651774"/>
    <n v="-102620246"/>
    <n v="2093395"/>
    <n v="-2371190"/>
    <n v="-1401782"/>
    <n v="-5045043"/>
    <n v="-3761991"/>
    <n v="-2606635"/>
    <n v="-282380"/>
    <n v="26848"/>
    <n v="4302995"/>
    <n v="0"/>
    <n v="4302995"/>
    <n v="8818015"/>
    <n v="12580006"/>
    <m/>
    <m/>
  </r>
  <r>
    <x v="33"/>
    <x v="4"/>
    <n v="106666165"/>
    <n v="17960829"/>
    <n v="-106666165"/>
    <n v="1561670"/>
    <n v="-2460780"/>
    <n v="-1512621"/>
    <n v="-5390994"/>
    <n v="-4100681"/>
    <n v="-2925970"/>
    <n v="-1560309"/>
    <n v="426825"/>
    <n v="1997969"/>
    <n v="0"/>
    <n v="1997969"/>
    <n v="9364395"/>
    <n v="13465076"/>
    <n v="18354678"/>
    <n v="27719073"/>
  </r>
  <r>
    <x v="33"/>
    <x v="5"/>
    <n v="123409715"/>
    <n v="18599011"/>
    <n v="-123409715"/>
    <n v="962816"/>
    <n v="-2548732"/>
    <n v="-1332079"/>
    <n v="-5945524"/>
    <n v="-4314877"/>
    <n v="-4139537"/>
    <n v="-396776"/>
    <n v="533245"/>
    <n v="1417547"/>
    <n v="-98122"/>
    <n v="1319425"/>
    <n v="9826335"/>
    <n v="14141212"/>
    <n v="17619204"/>
    <n v="27445539"/>
  </r>
  <r>
    <x v="33"/>
    <x v="6"/>
    <n v="110225584"/>
    <n v="20078867"/>
    <n v="-110225584"/>
    <n v="1525104"/>
    <n v="-3195250"/>
    <n v="-1552775"/>
    <n v="-6577106"/>
    <n v="-4434028"/>
    <n v="-1922931"/>
    <n v="542494"/>
    <n v="-999375"/>
    <n v="3465000"/>
    <n v="66259"/>
    <n v="3531259"/>
    <n v="11325131"/>
    <n v="15759159"/>
    <n v="17574100"/>
    <n v="28899231"/>
  </r>
  <r>
    <x v="33"/>
    <x v="7"/>
    <n v="114050390"/>
    <n v="20043039"/>
    <n v="-114050389"/>
    <n v="1369724"/>
    <n v="-3130870"/>
    <n v="-1410916"/>
    <n v="-7503353"/>
    <n v="-4526287"/>
    <n v="166763"/>
    <n v="344894"/>
    <n v="-1326134"/>
    <n v="4026861"/>
    <n v="0"/>
    <n v="4026861"/>
    <n v="12045139"/>
    <n v="16571426"/>
    <n v="19643794"/>
    <n v="31688933"/>
  </r>
  <r>
    <x v="33"/>
    <x v="8"/>
    <n v="111199497.39"/>
    <n v="22780602.239999998"/>
    <n v="-111199497.38"/>
    <n v="2181183.0099999998"/>
    <n v="-2544184.2000000002"/>
    <n v="-1515050.9"/>
    <n v="-8015106.04"/>
    <n v="-4719758.78"/>
    <n v="-3360120.65"/>
    <n v="-254519.85"/>
    <n v="-235882"/>
    <n v="4317162.84"/>
    <n v="-10596"/>
    <n v="4306566.84"/>
    <n v="12074341.140000001"/>
    <n v="16794099.920000002"/>
    <n v="23607598"/>
    <n v="35681939.140000001"/>
  </r>
  <r>
    <x v="34"/>
    <x v="0"/>
    <n v="89846801.920000002"/>
    <n v="20270754.969999999"/>
    <n v="-90033811.010000005"/>
    <n v="254809.53"/>
    <n v="-2069446.72"/>
    <n v="-1591387.08"/>
    <n v="-6278872.1299999999"/>
    <n v="-3548012.12"/>
    <n v="-1718204.25"/>
    <n v="-1182822"/>
    <n v="0"/>
    <n v="3949811.11"/>
    <m/>
    <n v="3949811.11"/>
    <n v="9939705.9299999997"/>
    <n v="13487718.050000001"/>
    <m/>
    <m/>
  </r>
  <r>
    <x v="34"/>
    <x v="1"/>
    <n v="102169051.26000001"/>
    <n v="20740453.34"/>
    <n v="-102169051.26000001"/>
    <n v="194330.63"/>
    <n v="-2344411.7200000002"/>
    <n v="-1704987.28"/>
    <n v="-6275321.4900000002"/>
    <n v="-3885244.12"/>
    <n v="-1850365.08"/>
    <n v="-800125"/>
    <n v="-462798.27"/>
    <n v="3611531.01"/>
    <n v="-140871"/>
    <n v="3470660.01"/>
    <n v="10324720.49"/>
    <n v="14209964.609999999"/>
    <m/>
    <m/>
  </r>
  <r>
    <x v="34"/>
    <x v="2"/>
    <n v="89826840.170000002"/>
    <n v="18908308.260000002"/>
    <n v="-89826840.140000001"/>
    <n v="2019504.3"/>
    <n v="-2352065.38"/>
    <n v="-1595482.44"/>
    <n v="-8096698.5800000001"/>
    <n v="-4395201.8600000003"/>
    <n v="-1678324.17"/>
    <n v="-907006"/>
    <n v="1043276"/>
    <n v="2946310.1600000099"/>
    <n v="107930"/>
    <n v="3054240.1600000099"/>
    <n v="12044246.4"/>
    <n v="16439448.260000002"/>
    <m/>
    <m/>
  </r>
  <r>
    <x v="34"/>
    <x v="3"/>
    <n v="57474739.280000001"/>
    <n v="21464635.079999998"/>
    <n v="-57474739.280000001"/>
    <n v="3101435.73"/>
    <n v="-2129540.17"/>
    <n v="-1590204.61"/>
    <n v="-7872471.8099999996"/>
    <n v="-5747248.75"/>
    <n v="-3363982"/>
    <n v="-877088.63"/>
    <n v="-1413231.87"/>
    <n v="1572302.97"/>
    <n v="0"/>
    <n v="1572302.97"/>
    <n v="11592216.59"/>
    <n v="17339465.34"/>
    <m/>
    <m/>
  </r>
  <r>
    <x v="34"/>
    <x v="4"/>
    <n v="79401668.799999997"/>
    <n v="21070586.039999999"/>
    <n v="-79395285.909999996"/>
    <n v="2722528.95"/>
    <n v="-2556655.89"/>
    <n v="-1928682.73"/>
    <n v="-8455216.5199999996"/>
    <n v="-5450293.3200000003"/>
    <n v="-3796813.74"/>
    <n v="0"/>
    <n v="-2024445.58"/>
    <n v="-412609.89999999502"/>
    <n v="0"/>
    <n v="-412609.89999999502"/>
    <n v="12940555.140000001"/>
    <n v="18390848.460000001"/>
    <n v="17444218"/>
    <n v="30384773.140000001"/>
  </r>
  <r>
    <x v="34"/>
    <x v="5"/>
    <n v="118150153.18000001"/>
    <n v="20790260.690000001"/>
    <n v="-118150153.18000001"/>
    <n v="682381.72"/>
    <n v="-2735049.21"/>
    <n v="-1335033"/>
    <n v="-8484356.25"/>
    <n v="-5022240.66"/>
    <n v="-3309637.63"/>
    <n v="0"/>
    <n v="2086104.36"/>
    <n v="2672430.02"/>
    <n v="-140343.29999999999"/>
    <n v="2532086.7200000002"/>
    <n v="12554438.460000001"/>
    <n v="17576679.120000001"/>
    <n v="16569447"/>
    <n v="29123885.460000001"/>
  </r>
  <r>
    <x v="34"/>
    <x v="6"/>
    <n v="102605247.18000001"/>
    <n v="23183337.43"/>
    <n v="-102612369.64"/>
    <n v="697073.31"/>
    <n v="-2452186.31"/>
    <n v="-1107232.44"/>
    <n v="-9187984.1500000004"/>
    <n v="-5585593.8899999997"/>
    <n v="183700.73"/>
    <n v="0"/>
    <n v="-1614251.54"/>
    <n v="4109740.6800000099"/>
    <n v="-68300.3"/>
    <n v="4041440.3800000101"/>
    <n v="12747402.9"/>
    <n v="18332996.789999999"/>
    <n v="17334745"/>
    <n v="30082147.899999999"/>
  </r>
  <r>
    <x v="34"/>
    <x v="7"/>
    <n v="101782151.59"/>
    <n v="23857481.77"/>
    <n v="-101890589.59"/>
    <n v="450632.81"/>
    <n v="-2951370.39"/>
    <n v="-1242621.94"/>
    <n v="-9909706.6799999997"/>
    <n v="-5874398.5599999996"/>
    <n v="5487376.3700000001"/>
    <n v="-8940.18"/>
    <n v="-1868669.75"/>
    <n v="7831345.4499999899"/>
    <n v="-340885.7"/>
    <n v="7490459.7499999898"/>
    <n v="14103699.01"/>
    <n v="19978097.57"/>
    <n v="18659990"/>
    <n v="32763689.009999998"/>
  </r>
  <r>
    <x v="34"/>
    <x v="8"/>
    <n v="98294359.049999997"/>
    <n v="25027104.030000001"/>
    <n v="-98294359.049999997"/>
    <n v="575028.88"/>
    <n v="-3270020.75"/>
    <n v="-1363930.45"/>
    <n v="-9454640.3100000005"/>
    <n v="-6395503.8700000001"/>
    <n v="-2536814.34"/>
    <n v="-934276.2"/>
    <n v="587020"/>
    <n v="2233966.9900000002"/>
    <n v="0"/>
    <n v="2233966.9900000002"/>
    <n v="14088591.510000002"/>
    <n v="20484095.380000003"/>
    <n v="21773796"/>
    <n v="35862387.510000005"/>
  </r>
  <r>
    <x v="35"/>
    <x v="0"/>
    <n v="150854521.58000001"/>
    <n v="29280939.559999999"/>
    <n v="-150844154.94"/>
    <n v="2691333.91"/>
    <n v="-4310480.8"/>
    <n v="-2345781.9"/>
    <n v="-10217178.369999999"/>
    <n v="-6099693.6600000001"/>
    <n v="-3357780.92"/>
    <n v="-859182.5"/>
    <n v="533645"/>
    <n v="5326186.9600000205"/>
    <n v="0"/>
    <n v="5326186.9600000205"/>
    <n v="16873441.07"/>
    <n v="22973134.73"/>
    <m/>
    <m/>
  </r>
  <r>
    <x v="35"/>
    <x v="1"/>
    <n v="165669062.24000001"/>
    <n v="28384553"/>
    <n v="-165669062.24000001"/>
    <n v="2580305.2799999998"/>
    <n v="-4411324.82"/>
    <n v="-2203115.31"/>
    <n v="-10532079.6"/>
    <n v="-6462384.9400000004"/>
    <n v="-2576608.86"/>
    <n v="188872"/>
    <n v="189346"/>
    <n v="5157562.75"/>
    <n v="0"/>
    <n v="5157562.75"/>
    <n v="17146519.73"/>
    <n v="23608904.670000002"/>
    <m/>
    <m/>
  </r>
  <r>
    <x v="35"/>
    <x v="2"/>
    <n v="146426516.65000001"/>
    <n v="29185423.850000001"/>
    <n v="-146426516.65000001"/>
    <n v="2404040.21"/>
    <n v="-4732154.1399999997"/>
    <n v="-2660236.27"/>
    <n v="-10876047.439999999"/>
    <n v="-6937287.0300000003"/>
    <n v="-2860307.19"/>
    <n v="-325010"/>
    <n v="-232779"/>
    <n v="2965642.99"/>
    <n v="0"/>
    <n v="2965642.99"/>
    <n v="18268437.850000001"/>
    <n v="25205724.880000003"/>
    <m/>
    <m/>
  </r>
  <r>
    <x v="35"/>
    <x v="3"/>
    <n v="137526724.63999999"/>
    <n v="30080101.75"/>
    <n v="-137526724.63999999"/>
    <n v="2899746.4"/>
    <n v="-4458287.43"/>
    <n v="-2589111.9500000002"/>
    <n v="-10973195.359999999"/>
    <n v="-7449738.8899999997"/>
    <n v="-2851019.76"/>
    <n v="179925.17"/>
    <n v="-424725.67"/>
    <n v="4413694.26"/>
    <n v="0"/>
    <n v="4413694.26"/>
    <n v="18020594.739999998"/>
    <n v="25470333.629999999"/>
    <m/>
    <m/>
  </r>
  <r>
    <x v="35"/>
    <x v="4"/>
    <n v="146358603.61000001"/>
    <n v="30515032.93"/>
    <n v="-146358603.61000001"/>
    <n v="2486569.27"/>
    <n v="-5033717.88"/>
    <n v="-2678573.4900000002"/>
    <n v="-11405371.060000001"/>
    <n v="-7818837.4699999997"/>
    <n v="-2753254.23"/>
    <n v="353819.07"/>
    <n v="-1294774.6299999999"/>
    <n v="2370892.51000001"/>
    <n v="0"/>
    <n v="2370892.51000001"/>
    <n v="19117662.43"/>
    <n v="26936499.899999999"/>
    <n v="25695030"/>
    <n v="44812692.43"/>
  </r>
  <r>
    <x v="35"/>
    <x v="5"/>
    <n v="166732777.21000001"/>
    <n v="31457706.239999998"/>
    <n v="-166732777.21000001"/>
    <n v="2750778.86"/>
    <n v="-4753048.3499999996"/>
    <n v="-3013197.91"/>
    <n v="-11171888.039999999"/>
    <n v="-8172063.6500000004"/>
    <n v="-2579007.4"/>
    <n v="-182290.83"/>
    <n v="-1092890.1399999999"/>
    <n v="3244098.78000001"/>
    <n v="0"/>
    <n v="3244098.78000001"/>
    <n v="18938134.299999997"/>
    <n v="27110197.949999996"/>
    <n v="24908996"/>
    <n v="43847130.299999997"/>
  </r>
  <r>
    <x v="35"/>
    <x v="6"/>
    <n v="143880153.90000001"/>
    <n v="32931547"/>
    <n v="-143880153.90000001"/>
    <n v="2880508.22"/>
    <n v="-4483105.97"/>
    <n v="-2379048.02"/>
    <n v="-11963375.25"/>
    <n v="-8454906.3300000001"/>
    <n v="-2604649.3199999998"/>
    <n v="-170811.6"/>
    <n v="-1498620"/>
    <n v="4257538.7300000004"/>
    <n v="0"/>
    <n v="4257538.7300000004"/>
    <n v="18825529.240000002"/>
    <n v="27280435.57"/>
    <n v="25411982"/>
    <n v="44237511.240000002"/>
  </r>
  <r>
    <x v="35"/>
    <x v="7"/>
    <n v="146938112.75"/>
    <n v="34806310.5"/>
    <n v="-146938112.75"/>
    <n v="3507291.08"/>
    <n v="-5052380.4800000004"/>
    <n v="-2809596.21"/>
    <n v="-12025559.359999999"/>
    <n v="-8747070.3499999996"/>
    <n v="-2718998.03"/>
    <n v="-161172.92000000001"/>
    <n v="-232262"/>
    <n v="6566562.2300000004"/>
    <n v="0"/>
    <n v="6566562.2300000004"/>
    <n v="19887536.050000001"/>
    <n v="28634606.399999999"/>
    <n v="28229669"/>
    <n v="48117205.049999997"/>
  </r>
  <r>
    <x v="35"/>
    <x v="8"/>
    <n v="148276360.96000001"/>
    <n v="36587301.25"/>
    <n v="-148276360.96000001"/>
    <n v="3980071.05"/>
    <n v="-4948173.53"/>
    <n v="-2873857.38"/>
    <n v="-13078015.539999999"/>
    <n v="-9283334.8499999996"/>
    <n v="-2835642.3"/>
    <n v="-256875.41"/>
    <n v="456887"/>
    <n v="7748360.29"/>
    <n v="0"/>
    <n v="7748360.29"/>
    <n v="20900046.449999999"/>
    <n v="30183381.299999997"/>
    <n v="33710993"/>
    <n v="54611039.450000003"/>
  </r>
  <r>
    <x v="36"/>
    <x v="0"/>
    <n v="22753049.280000001"/>
    <n v="4659893"/>
    <n v="-22753049.280000001"/>
    <n v="262264.90999999997"/>
    <n v="-548539.80000000005"/>
    <n v="-451578.1"/>
    <n v="-1353837.7"/>
    <n v="-775383.81"/>
    <n v="-490525.53"/>
    <n v="340559"/>
    <n v="-919552"/>
    <n v="723299.97"/>
    <m/>
    <n v="723299.97"/>
    <n v="2353955.6"/>
    <n v="3129339.41"/>
    <m/>
    <m/>
  </r>
  <r>
    <x v="36"/>
    <x v="1"/>
    <n v="26282848.140000001"/>
    <n v="4810913.91"/>
    <n v="-26282848.140000001"/>
    <n v="355088.41"/>
    <n v="-654294.77"/>
    <n v="-476273.3"/>
    <n v="-1433395.52"/>
    <n v="-741925.46"/>
    <n v="-512010.76"/>
    <n v="-164216"/>
    <n v="-174891"/>
    <n v="1008995.51"/>
    <n v="0"/>
    <n v="1008995.51"/>
    <n v="2563963.59"/>
    <n v="3305889.05"/>
    <m/>
    <m/>
  </r>
  <r>
    <x v="36"/>
    <x v="2"/>
    <n v="23792942.98"/>
    <n v="4984356.67"/>
    <n v="-23792942.989999998"/>
    <n v="264737.33"/>
    <n v="-673867.34"/>
    <n v="-414736.52"/>
    <n v="-1538893.34"/>
    <n v="-717757.38"/>
    <n v="-476144"/>
    <n v="-400436"/>
    <n v="357196"/>
    <n v="1384455.41"/>
    <n v="-107457"/>
    <n v="1276998.4099999999"/>
    <n v="2627497.2000000002"/>
    <n v="3345254.58"/>
    <m/>
    <m/>
  </r>
  <r>
    <x v="36"/>
    <x v="3"/>
    <n v="23859508.920000002"/>
    <n v="5149185.16"/>
    <n v="-23859508.920000002"/>
    <n v="108227.22"/>
    <n v="-634344.38"/>
    <n v="-461201.29"/>
    <n v="-1834512.19"/>
    <n v="-726405.11"/>
    <n v="-434387.53"/>
    <n v="19440.060000000001"/>
    <n v="-132756.15"/>
    <n v="1053245.79"/>
    <n v="0"/>
    <n v="1053245.79"/>
    <n v="2930057.86"/>
    <n v="3656462.9699999997"/>
    <m/>
    <m/>
  </r>
  <r>
    <x v="36"/>
    <x v="4"/>
    <n v="26320401.120000001"/>
    <n v="5445443.2699999996"/>
    <n v="-26320401.109999999"/>
    <n v="319680.48"/>
    <n v="-623207.24"/>
    <n v="-521538.33"/>
    <n v="-1730360.21"/>
    <n v="-886207.38"/>
    <n v="-452494.34"/>
    <n v="-84440"/>
    <n v="-52997"/>
    <n v="1413879.26"/>
    <n v="0"/>
    <n v="1413879.26"/>
    <n v="2875105.7800000003"/>
    <n v="3761313.16"/>
    <n v="4466080"/>
    <n v="7341185.7800000003"/>
  </r>
  <r>
    <x v="36"/>
    <x v="5"/>
    <n v="30183103.640000001"/>
    <n v="5944166.0300000003"/>
    <n v="-30183103.640000001"/>
    <n v="32383.97"/>
    <n v="-717525.47"/>
    <n v="-409998.49"/>
    <n v="-1877776.74"/>
    <n v="-1283075.4099999999"/>
    <n v="-382042.19"/>
    <n v="-210292"/>
    <n v="569073"/>
    <n v="1664912.7"/>
    <n v="-10782"/>
    <n v="1654130.7"/>
    <n v="3005300.7"/>
    <n v="4288376.1100000003"/>
    <n v="4308622"/>
    <n v="7313922.7000000002"/>
  </r>
  <r>
    <x v="36"/>
    <x v="6"/>
    <n v="26183614.609999999"/>
    <n v="5538822.8499999996"/>
    <n v="-26183614.609999999"/>
    <n v="836567.34"/>
    <n v="-730153.54"/>
    <n v="-511054.07"/>
    <n v="-1968883.9"/>
    <n v="-1227391.28"/>
    <n v="-407631.41"/>
    <n v="-120533.13"/>
    <n v="-110555.05"/>
    <n v="1299187.81"/>
    <n v="0"/>
    <n v="1299187.81"/>
    <n v="3210091.51"/>
    <n v="4437482.79"/>
    <n v="4328356"/>
    <n v="7538447.5099999998"/>
  </r>
  <r>
    <x v="36"/>
    <x v="7"/>
    <n v="25427999.530000001"/>
    <n v="5567735.2300000004"/>
    <n v="-25427999.530000001"/>
    <n v="1542595.25"/>
    <n v="-767086.86"/>
    <n v="-487879.49"/>
    <n v="-2108284.7999999998"/>
    <n v="-1276738.6299999999"/>
    <n v="-521728.05"/>
    <n v="49580"/>
    <n v="-325481"/>
    <n v="1672711.65"/>
    <n v="75467"/>
    <n v="1748178.65"/>
    <n v="3363251.15"/>
    <n v="4639989.7799999993"/>
    <n v="4674391"/>
    <n v="8037642.1500000004"/>
  </r>
  <r>
    <x v="36"/>
    <x v="8"/>
    <n v="26820632.550000001"/>
    <n v="6052387.4400000004"/>
    <n v="-26820632.550000001"/>
    <n v="218497.72"/>
    <n v="-714720.22"/>
    <n v="-463220.07"/>
    <n v="-2272573.04"/>
    <n v="-1300432.08"/>
    <n v="-592458.35"/>
    <n v="7992"/>
    <n v="95208"/>
    <n v="1030681.4"/>
    <n v="0"/>
    <n v="1030681.4"/>
    <n v="3450513.33"/>
    <n v="4750945.41"/>
    <n v="5720060"/>
    <n v="9170573.3300000001"/>
  </r>
  <r>
    <x v="37"/>
    <x v="0"/>
    <n v="65923526.979999997"/>
    <n v="13317002.390000001"/>
    <n v="-65923526.920000002"/>
    <n v="668912.43000000005"/>
    <n v="-969635.53"/>
    <n v="-1953037.58"/>
    <n v="-4755083.9400000004"/>
    <n v="-1789124.68"/>
    <n v="-1316683.75"/>
    <n v="-192148.39"/>
    <n v="0"/>
    <n v="3010201.01"/>
    <n v="28237"/>
    <n v="3038438.01"/>
    <n v="7677757.0500000007"/>
    <n v="9466881.7300000004"/>
    <m/>
    <m/>
  </r>
  <r>
    <x v="37"/>
    <x v="1"/>
    <n v="70628969.049999997"/>
    <n v="13233395.76"/>
    <n v="-70628969.209999993"/>
    <n v="542082.43999999994"/>
    <n v="-1069509.57"/>
    <n v="-2077512.43"/>
    <n v="-4753982.17"/>
    <n v="-1056138.94"/>
    <n v="-1412011.14"/>
    <n v="-141730.39000000001"/>
    <n v="184700"/>
    <n v="3449293.4000000102"/>
    <n v="510947"/>
    <n v="3960240.4000000102"/>
    <n v="7901004.1699999999"/>
    <n v="8957143.1099999994"/>
    <m/>
    <m/>
  </r>
  <r>
    <x v="37"/>
    <x v="2"/>
    <n v="63556366.149999999"/>
    <n v="13538262.060000001"/>
    <n v="-63556366.289999999"/>
    <n v="1156674.71"/>
    <n v="-1038399.1"/>
    <n v="-1917467.24"/>
    <n v="-5033602.47"/>
    <n v="-1978713.1"/>
    <n v="-1097770.21"/>
    <n v="-67668"/>
    <n v="-101826.25"/>
    <n v="3459490.26"/>
    <n v="-286750.75"/>
    <n v="3172739.51"/>
    <n v="7989468.8099999996"/>
    <n v="9968181.9100000001"/>
    <m/>
    <m/>
  </r>
  <r>
    <x v="37"/>
    <x v="3"/>
    <n v="61570166.18"/>
    <n v="13956052.41"/>
    <n v="-61570166.140000001"/>
    <n v="1010824.36"/>
    <n v="-1019475.02"/>
    <n v="-1919565.43"/>
    <n v="-4816287.74"/>
    <n v="-3005627.27"/>
    <n v="-1155702.99"/>
    <n v="16006"/>
    <n v="55974.1"/>
    <n v="3122198.46"/>
    <n v="141292.9"/>
    <n v="3263491.36"/>
    <n v="7755328.1900000004"/>
    <n v="10760955.460000001"/>
    <m/>
    <m/>
  </r>
  <r>
    <x v="37"/>
    <x v="4"/>
    <n v="64886520.880000003"/>
    <n v="13920478.300000001"/>
    <n v="-64886520.850000001"/>
    <n v="1131831.7"/>
    <n v="-1354003.77"/>
    <n v="-2121990.64"/>
    <n v="-4994522.76"/>
    <n v="-3140595.89"/>
    <n v="-1339568.18"/>
    <n v="-120559.03999999999"/>
    <n v="-70068.12"/>
    <n v="1911001.63"/>
    <n v="-206808.88"/>
    <n v="1704192.75"/>
    <n v="8470517.1699999999"/>
    <n v="11611113.060000001"/>
    <n v="11154005"/>
    <n v="19624522.170000002"/>
  </r>
  <r>
    <x v="37"/>
    <x v="5"/>
    <n v="74409208.760000005"/>
    <n v="13928756.24"/>
    <n v="-74409208.760000005"/>
    <n v="-1593720.1109"/>
    <n v="-1187519.7807976"/>
    <n v="-2395045.02018"/>
    <n v="-4831809.4681500001"/>
    <n v="-3335372.0729999999"/>
    <n v="-1469832.64"/>
    <n v="0"/>
    <n v="-73692.789999999994"/>
    <n v="-958235.64302760595"/>
    <n v="-204393.21"/>
    <n v="-1162628.8530276101"/>
    <n v="8414374.2691275999"/>
    <n v="11749746.342127599"/>
    <n v="10718413"/>
    <n v="19132787.2691276"/>
  </r>
  <r>
    <x v="37"/>
    <x v="6"/>
    <n v="63719762.880000003"/>
    <n v="16373496.029999999"/>
    <n v="-63719762.920000002"/>
    <n v="3439235.88"/>
    <n v="-1140291.76"/>
    <n v="-2493821.56"/>
    <n v="-4986558.58"/>
    <n v="-3723957.4"/>
    <n v="-1555965.83"/>
    <n v="-161433"/>
    <n v="45927.95"/>
    <n v="5796631.6899999902"/>
    <n v="127385.05"/>
    <n v="5924016.73999999"/>
    <n v="8620671.9000000004"/>
    <n v="12344629.300000001"/>
    <n v="10835020"/>
    <n v="19455691.899999999"/>
  </r>
  <r>
    <x v="37"/>
    <x v="7"/>
    <n v="61687650.710000001"/>
    <n v="16306899.41"/>
    <n v="-61687650.43"/>
    <n v="5948573.9199999999"/>
    <n v="-989713.36"/>
    <n v="-2586598.0099999998"/>
    <n v="-5460390.7599999998"/>
    <n v="-3711167.4"/>
    <n v="-1477460.03"/>
    <n v="-454138.53"/>
    <n v="489392.99"/>
    <n v="8065398.51000001"/>
    <n v="1357373.01"/>
    <n v="9422771.5200000107"/>
    <n v="9036702.129999999"/>
    <n v="12747869.529999999"/>
    <n v="12798000"/>
    <n v="21834702.129999999"/>
  </r>
  <r>
    <x v="37"/>
    <x v="8"/>
    <n v="60087567.850000001"/>
    <n v="16506110.25"/>
    <n v="-60088163.719999999"/>
    <n v="311117.49"/>
    <n v="-1206649.07"/>
    <n v="-2378751.15"/>
    <n v="-5278923.1900000004"/>
    <n v="-4014652.7"/>
    <n v="-1513882.93"/>
    <n v="-85085"/>
    <n v="-19723.16"/>
    <n v="2318964.6699999901"/>
    <n v="-54703.839999999997"/>
    <n v="2264260.8299999898"/>
    <n v="8864323.4100000001"/>
    <n v="12878976.109999999"/>
    <n v="15406223"/>
    <n v="24270546.41"/>
  </r>
  <r>
    <x v="38"/>
    <x v="0"/>
    <n v="14422962.720000001"/>
    <n v="2799779.05"/>
    <n v="-14422962.720000001"/>
    <n v="390768.22"/>
    <n v="-589861.97"/>
    <n v="-445341.98"/>
    <n v="-1358261.6"/>
    <n v="-368227.96"/>
    <n v="-185368.86"/>
    <n v="-43780"/>
    <n v="3079"/>
    <n v="202783.899999999"/>
    <m/>
    <n v="202783.899999999"/>
    <n v="2393465.5499999998"/>
    <n v="2761693.51"/>
    <m/>
    <m/>
  </r>
  <r>
    <x v="38"/>
    <x v="1"/>
    <n v="15960444.98"/>
    <n v="2848326"/>
    <n v="-15960444.98"/>
    <n v="367405.93"/>
    <n v="-622387.89"/>
    <n v="-496255.17"/>
    <n v="-1389372.09"/>
    <n v="-380214.08"/>
    <n v="-177234.28"/>
    <n v="-29370"/>
    <n v="9233"/>
    <n v="130131.42"/>
    <n v="0"/>
    <n v="130131.42"/>
    <n v="2508015.1500000004"/>
    <n v="2888229.2300000004"/>
    <m/>
    <m/>
  </r>
  <r>
    <x v="38"/>
    <x v="2"/>
    <n v="14483857.029999999"/>
    <n v="3085110.88"/>
    <n v="-14483857.029999999"/>
    <n v="418474.42"/>
    <n v="-734008.73"/>
    <n v="-495809.71"/>
    <n v="-1462434.85"/>
    <n v="-414285.31"/>
    <n v="-148829.24"/>
    <n v="-40563"/>
    <n v="1195"/>
    <n v="208849.46000000101"/>
    <n v="0"/>
    <n v="208849.46000000101"/>
    <n v="2692253.29"/>
    <n v="3106538.6"/>
    <m/>
    <m/>
  </r>
  <r>
    <x v="38"/>
    <x v="3"/>
    <n v="13851539.810000001"/>
    <n v="3228658.28"/>
    <n v="-13851539.810000001"/>
    <n v="469470.05"/>
    <n v="-888480.84"/>
    <n v="-490704.5"/>
    <n v="-1310653.1599999999"/>
    <n v="-420377.88"/>
    <n v="-151906.44"/>
    <n v="-61321"/>
    <n v="-35364"/>
    <n v="339320.50999999902"/>
    <n v="-76456"/>
    <n v="262864.50999999902"/>
    <n v="2689838.5"/>
    <n v="3110216.38"/>
    <m/>
    <m/>
  </r>
  <r>
    <x v="38"/>
    <x v="4"/>
    <n v="14268224.460000001"/>
    <n v="3273093.77"/>
    <n v="-14268224.460000001"/>
    <n v="450280.85"/>
    <n v="-927457.79"/>
    <n v="-488483.64"/>
    <n v="-1360609.71"/>
    <n v="-365511.67999999999"/>
    <n v="-154872.03"/>
    <n v="-46018"/>
    <n v="-4400"/>
    <n v="376021.77"/>
    <n v="0"/>
    <n v="376021.77"/>
    <n v="2776551.14"/>
    <n v="3142062.8200000003"/>
    <n v="1483588"/>
    <n v="4260139.1400000006"/>
  </r>
  <r>
    <x v="38"/>
    <x v="5"/>
    <n v="15224943.85"/>
    <n v="3279059.1"/>
    <n v="-15224943.85"/>
    <n v="365099.47"/>
    <n v="-852225.93"/>
    <n v="-639441.4"/>
    <n v="-1271809.03"/>
    <n v="-368396.73"/>
    <n v="-139448.39000000001"/>
    <n v="-40990"/>
    <n v="-8065"/>
    <n v="323782.08999999898"/>
    <n v="-38464"/>
    <n v="285318.08999999898"/>
    <n v="2763476.3600000003"/>
    <n v="3131873.0900000003"/>
    <n v="1409058"/>
    <n v="4172534.3600000003"/>
  </r>
  <r>
    <x v="38"/>
    <x v="6"/>
    <n v="13321672.84"/>
    <n v="3348462.27"/>
    <n v="-13321672.84"/>
    <n v="339774.42"/>
    <n v="-930035.46"/>
    <n v="-536319.71"/>
    <n v="-1283565.94"/>
    <n v="-376370.19"/>
    <n v="-132388.96"/>
    <n v="-50872"/>
    <n v="-5538"/>
    <n v="373146.43"/>
    <n v="0"/>
    <n v="373146.43"/>
    <n v="2749921.11"/>
    <n v="3126291.3"/>
    <n v="1388911"/>
    <n v="4138832.11"/>
  </r>
  <r>
    <x v="38"/>
    <x v="7"/>
    <n v="13380653.92"/>
    <n v="3434730.64"/>
    <n v="-13380653.92"/>
    <n v="356454.22"/>
    <n v="-919277.57"/>
    <n v="-702981.43"/>
    <n v="-1291122.6200000001"/>
    <n v="-385746.62"/>
    <n v="-132629.32"/>
    <n v="-11637"/>
    <n v="-4083"/>
    <n v="343707.29999999801"/>
    <n v="0"/>
    <n v="343707.29999999801"/>
    <n v="2913381.62"/>
    <n v="3299128.24"/>
    <n v="1521717"/>
    <n v="4435098.62"/>
  </r>
  <r>
    <x v="38"/>
    <x v="8"/>
    <n v="13130290.279999999"/>
    <n v="3570276.92"/>
    <n v="-13130290.279999999"/>
    <n v="403738.71"/>
    <n v="-1025060.36"/>
    <n v="-743961.7"/>
    <n v="-1469851.16"/>
    <n v="-371091.28"/>
    <n v="-172019.35"/>
    <n v="-2236"/>
    <n v="-21055"/>
    <n v="168740.78"/>
    <n v="146093"/>
    <n v="314833.78000000003"/>
    <n v="3238873.2199999997"/>
    <n v="3609964.5"/>
    <n v="1744750"/>
    <n v="4983623.22"/>
  </r>
  <r>
    <x v="39"/>
    <x v="0"/>
    <n v="170915014.75"/>
    <n v="37153169.609999999"/>
    <n v="-170915014.75"/>
    <n v="2146151.86"/>
    <n v="-7512896.3200000003"/>
    <n v="-2309943.91"/>
    <n v="-8326361.9500000002"/>
    <n v="-8545048.0899999999"/>
    <n v="-6031002.4199999999"/>
    <n v="35752"/>
    <n v="-215022"/>
    <n v="6394798.7800000096"/>
    <m/>
    <n v="6394798.7800000096"/>
    <n v="18149202.18"/>
    <n v="26694250.27"/>
    <m/>
    <m/>
  </r>
  <r>
    <x v="39"/>
    <x v="1"/>
    <n v="193072811.43000001"/>
    <n v="40372923.68"/>
    <n v="-193072811.43000001"/>
    <n v="2542944.23"/>
    <n v="-7067861.6200000001"/>
    <n v="-2181508.65"/>
    <n v="-8730863.7100000009"/>
    <n v="-8984647.0800000001"/>
    <n v="-6066504.7300000004"/>
    <n v="-1964000"/>
    <n v="-63994.54"/>
    <n v="7856487.5800000103"/>
    <n v="-1043615"/>
    <n v="6812872.5800000103"/>
    <n v="17980233.98"/>
    <n v="26964881.060000002"/>
    <m/>
    <m/>
  </r>
  <r>
    <x v="39"/>
    <x v="2"/>
    <n v="178276122.31"/>
    <n v="38898364.149999999"/>
    <n v="-178276122.31"/>
    <n v="2995571.54"/>
    <n v="-7472834.96"/>
    <n v="-1845104.61"/>
    <n v="-9065613.8399999999"/>
    <n v="-9156545.1999999993"/>
    <n v="-5912616.7999999998"/>
    <n v="-1013253"/>
    <n v="-28000"/>
    <n v="7399967.2800000003"/>
    <n v="-356856.41"/>
    <n v="7043110.8700000001"/>
    <n v="18383553.41"/>
    <n v="27540098.609999999"/>
    <m/>
    <m/>
  </r>
  <r>
    <x v="39"/>
    <x v="3"/>
    <n v="179109021.66999999"/>
    <n v="40900144.520000003"/>
    <n v="-179109021.68000001"/>
    <n v="2699768.31"/>
    <n v="-7586847.2000000002"/>
    <n v="-1918038.57"/>
    <n v="-9282972.1600000001"/>
    <n v="-9123190.0500000007"/>
    <n v="-5961111.5099999998"/>
    <n v="-802758.34"/>
    <n v="-69292.19"/>
    <n v="8855702.7999999896"/>
    <n v="717300"/>
    <n v="9573002.7999999896"/>
    <n v="18787857.93"/>
    <n v="27911047.98"/>
    <m/>
    <m/>
  </r>
  <r>
    <x v="39"/>
    <x v="4"/>
    <n v="170875496.24000001"/>
    <n v="41576490.060000002"/>
    <n v="-170875496.22999999"/>
    <n v="2335557.94"/>
    <n v="-7407140.0099999998"/>
    <n v="-1279543.99"/>
    <n v="-10066281.710000001"/>
    <n v="-10249156.48"/>
    <n v="-5910826.3300000001"/>
    <n v="-748373"/>
    <n v="-448674"/>
    <n v="7802052.4900000198"/>
    <n v="-591945.81000000006"/>
    <n v="7210106.6800000202"/>
    <n v="18752965.710000001"/>
    <n v="29002122.190000001"/>
    <n v="35941071"/>
    <n v="54694036.710000001"/>
  </r>
  <r>
    <x v="39"/>
    <x v="5"/>
    <n v="213190150.90000001"/>
    <n v="42017349.469999999"/>
    <n v="-213190265.52000001"/>
    <n v="2170409.7400000002"/>
    <n v="-7965986.54"/>
    <n v="-1520307.4"/>
    <n v="-9660304.7899999991"/>
    <n v="-11323132.689999999"/>
    <n v="-5809295.8700000001"/>
    <n v="-1091452"/>
    <n v="41479"/>
    <n v="6858644.2999999998"/>
    <n v="-182178.66"/>
    <n v="6676465.6399999997"/>
    <n v="19146598.729999997"/>
    <n v="30469731.419999994"/>
    <n v="34580796"/>
    <n v="53727394.729999997"/>
  </r>
  <r>
    <x v="39"/>
    <x v="6"/>
    <n v="179042015.86000001"/>
    <n v="42558671.82"/>
    <n v="-179042016.81"/>
    <n v="2890805.92"/>
    <n v="-8374719.4900000002"/>
    <n v="-1797643.52"/>
    <n v="-9383891.6600000001"/>
    <n v="-11795760.720000001"/>
    <n v="-5846903.2999999998"/>
    <n v="-601600"/>
    <n v="316410"/>
    <n v="7965368.0999999996"/>
    <n v="622030"/>
    <n v="8587398.0999999996"/>
    <n v="19556254.670000002"/>
    <n v="31352015.390000001"/>
    <n v="34912249"/>
    <n v="54468503.670000002"/>
  </r>
  <r>
    <x v="39"/>
    <x v="7"/>
    <n v="182656956.56"/>
    <n v="43616099.740000002"/>
    <n v="-182656956.56"/>
    <n v="3483246.84"/>
    <n v="-8974378.8300000001"/>
    <n v="-1884823.14"/>
    <n v="-10774708.82"/>
    <n v="-11682113.35"/>
    <n v="-6726852.3899999997"/>
    <n v="762381.48"/>
    <n v="-116743"/>
    <n v="7702108.5300000096"/>
    <n v="2318337"/>
    <n v="10020445.529999999"/>
    <n v="21633910.789999999"/>
    <n v="33316024.140000001"/>
    <n v="38703763"/>
    <n v="60337673.789999999"/>
  </r>
  <r>
    <x v="39"/>
    <x v="8"/>
    <n v="184716031.56"/>
    <n v="46733240.340000004"/>
    <n v="-184716031.56999999"/>
    <n v="3419929.3"/>
    <n v="-8646982.7200000007"/>
    <n v="-2223116.98"/>
    <n v="-10850398.48"/>
    <n v="-11676648.9"/>
    <n v="-6399960.9000000004"/>
    <n v="-1885618.23"/>
    <n v="905338"/>
    <n v="9375781.4200000092"/>
    <n v="0"/>
    <n v="9375781.4200000092"/>
    <n v="21720498.18"/>
    <n v="33397147.079999998"/>
    <n v="47200783"/>
    <n v="68921281.180000007"/>
  </r>
  <r>
    <x v="40"/>
    <x v="0"/>
    <n v="29745383.780000001"/>
    <n v="4751343.67"/>
    <n v="-29745384.77"/>
    <n v="231049.94"/>
    <n v="-460635.23"/>
    <n v="-500882.99"/>
    <n v="-2331053.92"/>
    <n v="-667675.11"/>
    <n v="-370375.48"/>
    <n v="-130026"/>
    <n v="0"/>
    <n v="521743.89000000397"/>
    <m/>
    <n v="521743.89000000397"/>
    <n v="3292572.1399999997"/>
    <n v="3960247.2499999995"/>
    <m/>
    <m/>
  </r>
  <r>
    <x v="40"/>
    <x v="1"/>
    <n v="33273555.890000001"/>
    <n v="4927421.09"/>
    <n v="-33273555.93"/>
    <n v="282580.73"/>
    <n v="-406297.92"/>
    <n v="-501000.79"/>
    <n v="-2414908.21"/>
    <n v="-651573.74"/>
    <n v="-357891.58"/>
    <n v="-135491"/>
    <n v="0"/>
    <n v="742838.54000000504"/>
    <n v="0"/>
    <n v="742838.54000000504"/>
    <n v="3322206.92"/>
    <n v="3973780.66"/>
    <m/>
    <m/>
  </r>
  <r>
    <x v="40"/>
    <x v="2"/>
    <n v="29609584.460000001"/>
    <n v="5232741.0999999996"/>
    <n v="-29609584.449999999"/>
    <n v="448758.73"/>
    <n v="-446425.49"/>
    <n v="-543005.65"/>
    <n v="-2339468.5699999998"/>
    <n v="-687935.13"/>
    <n v="-408851.38"/>
    <n v="-185662.61"/>
    <n v="0"/>
    <n v="1070151.01"/>
    <n v="0"/>
    <n v="1070151.01"/>
    <n v="3328899.71"/>
    <n v="4016834.84"/>
    <m/>
    <m/>
  </r>
  <r>
    <x v="40"/>
    <x v="3"/>
    <n v="27833754.260000002"/>
    <n v="5364768.3099999996"/>
    <n v="-27833754.260000002"/>
    <n v="288064.98"/>
    <n v="-388461.35"/>
    <n v="-366416.41"/>
    <n v="-2464791.58"/>
    <n v="-713570.99"/>
    <n v="-425011.63"/>
    <n v="-161711"/>
    <n v="0"/>
    <n v="1132870.33"/>
    <n v="19504"/>
    <n v="1152374.33"/>
    <n v="3219669.34"/>
    <n v="3933240.33"/>
    <m/>
    <m/>
  </r>
  <r>
    <x v="40"/>
    <x v="4"/>
    <n v="29083782.039999999"/>
    <n v="5416468.6699999999"/>
    <n v="-29083782.09"/>
    <n v="322296.51"/>
    <n v="-525906.39"/>
    <n v="-433084.58"/>
    <n v="-2524845.44"/>
    <n v="-831605.02"/>
    <n v="-493412.62"/>
    <n v="-28369.41"/>
    <n v="0"/>
    <n v="901541.67000000097"/>
    <n v="0"/>
    <n v="901541.67000000097"/>
    <n v="3483836.41"/>
    <n v="4315441.43"/>
    <n v="3763494"/>
    <n v="7247330.4100000001"/>
  </r>
  <r>
    <x v="40"/>
    <x v="5"/>
    <n v="32771802.5"/>
    <n v="5549565.4400000004"/>
    <n v="-32771802.460000001"/>
    <n v="350390.96"/>
    <n v="-607287.06000000006"/>
    <n v="-200701.3"/>
    <n v="-2436029.46"/>
    <n v="-896454.03"/>
    <n v="-476577.58"/>
    <n v="-196389.43"/>
    <n v="0"/>
    <n v="1086517.58"/>
    <n v="0"/>
    <n v="1086517.58"/>
    <n v="3244017.8200000003"/>
    <n v="4140471.8500000006"/>
    <n v="3606292"/>
    <n v="6850309.8200000003"/>
  </r>
  <r>
    <x v="40"/>
    <x v="6"/>
    <n v="29029338.550000001"/>
    <n v="5736649.5999999996"/>
    <n v="-29029338.609999999"/>
    <n v="325114.48"/>
    <n v="-857766.47"/>
    <n v="-220193.18"/>
    <n v="-2348929.27"/>
    <n v="-930022.18"/>
    <n v="-488925.74"/>
    <n v="-346300.33"/>
    <n v="101702"/>
    <n v="971328.85"/>
    <n v="-62364"/>
    <n v="908964.85"/>
    <n v="3426888.92"/>
    <n v="4356911.0999999996"/>
    <n v="3640843"/>
    <n v="7067731.9199999999"/>
  </r>
  <r>
    <x v="40"/>
    <x v="7"/>
    <n v="30671963.43"/>
    <n v="5606397.6699999999"/>
    <n v="-30671963.52"/>
    <n v="388552.9"/>
    <n v="-797112.79"/>
    <n v="-367349.1"/>
    <n v="-2521625.63"/>
    <n v="-981572.62"/>
    <n v="-559173.88"/>
    <n v="-193004"/>
    <n v="172463"/>
    <n v="747575.46000000299"/>
    <n v="0"/>
    <n v="747575.46000000299"/>
    <n v="3686087.52"/>
    <n v="4667660.1399999997"/>
    <n v="4110577"/>
    <n v="7796664.5199999996"/>
  </r>
  <r>
    <x v="40"/>
    <x v="8"/>
    <n v="30060863.879999999"/>
    <n v="6141889.21"/>
    <n v="-30060863.920000002"/>
    <n v="569792.26"/>
    <n v="-833713.08"/>
    <n v="-301017.49"/>
    <n v="-2592511.84"/>
    <n v="-1029373.17"/>
    <n v="-722410.13"/>
    <n v="-367691.41"/>
    <n v="147062"/>
    <n v="1012026.30999999"/>
    <n v="0"/>
    <n v="1012026.30999999"/>
    <n v="3727242.4099999997"/>
    <n v="4756615.58"/>
    <n v="4885998"/>
    <n v="8613240.4100000001"/>
  </r>
  <r>
    <x v="41"/>
    <x v="0"/>
    <n v="118112698.33"/>
    <n v="19311596.800000001"/>
    <n v="-118112194.90000001"/>
    <n v="1956905.72"/>
    <n v="-1591250.53"/>
    <n v="-1205389.04"/>
    <n v="-9033547.8200000003"/>
    <n v="-3797997.1"/>
    <n v="-2197660.9900000002"/>
    <n v="-145188"/>
    <n v="0"/>
    <n v="3297972.46999999"/>
    <n v="-493186"/>
    <n v="2804786.46999999"/>
    <n v="11830187.390000001"/>
    <n v="15628184.49"/>
    <m/>
    <m/>
  </r>
  <r>
    <x v="41"/>
    <x v="1"/>
    <n v="139494871.61000001"/>
    <n v="22361027.190000001"/>
    <n v="-139494845.58000001"/>
    <n v="1853364.18"/>
    <n v="-1646675.27"/>
    <n v="-1370653.81"/>
    <n v="-9528043.2100000009"/>
    <n v="-4437246.4000000004"/>
    <n v="-2206228.2599999998"/>
    <n v="-339456"/>
    <n v="0"/>
    <n v="4686114.45"/>
    <n v="238000"/>
    <n v="4924114.45"/>
    <n v="12545372.290000001"/>
    <n v="16982618.690000001"/>
    <m/>
    <m/>
  </r>
  <r>
    <x v="41"/>
    <x v="2"/>
    <n v="106565358.18000001"/>
    <n v="22542679.789999999"/>
    <n v="-106565347.89"/>
    <n v="1335025.06"/>
    <n v="-1711345.31"/>
    <n v="-1013520.18"/>
    <n v="-10349720.189999999"/>
    <n v="-4362248.9400000004"/>
    <n v="-1584498.9"/>
    <n v="-498042"/>
    <n v="0"/>
    <n v="4358339.62"/>
    <n v="549000"/>
    <n v="4907339.62"/>
    <n v="13074585.68"/>
    <n v="17436834.620000001"/>
    <m/>
    <m/>
  </r>
  <r>
    <x v="41"/>
    <x v="3"/>
    <n v="106625062"/>
    <n v="24111980"/>
    <n v="-106624948"/>
    <n v="1947471"/>
    <n v="-2070198"/>
    <n v="-1084144"/>
    <n v="-10596612"/>
    <n v="-4981587"/>
    <n v="-1342661"/>
    <n v="-815524"/>
    <n v="0"/>
    <n v="5168839"/>
    <n v="-77000"/>
    <n v="5091839"/>
    <n v="13750954"/>
    <n v="18732541"/>
    <m/>
    <m/>
  </r>
  <r>
    <x v="41"/>
    <x v="4"/>
    <n v="114841747.23999999"/>
    <n v="25169934.620000001"/>
    <n v="-114841747.36"/>
    <n v="1668955.61"/>
    <n v="-1995035"/>
    <n v="-1019828"/>
    <n v="-10026951.220000001"/>
    <n v="-5702887"/>
    <n v="-2131016"/>
    <n v="-749446"/>
    <n v="0"/>
    <n v="5213726.8899999801"/>
    <n v="0"/>
    <n v="5213726.8899999801"/>
    <n v="13041814.220000001"/>
    <n v="18744701.219999999"/>
    <n v="22784128"/>
    <n v="35825942.219999999"/>
  </r>
  <r>
    <x v="41"/>
    <x v="5"/>
    <n v="140450674.31999999"/>
    <n v="25303012.59"/>
    <n v="-140450716.34"/>
    <n v="1041244.51"/>
    <n v="-1527981.11"/>
    <n v="-696477.85"/>
    <n v="-11830908.17"/>
    <n v="-5732248.8499999996"/>
    <n v="-2122317.9500000002"/>
    <n v="-483130"/>
    <n v="0"/>
    <n v="3951151.1499999901"/>
    <n v="0"/>
    <n v="3951151.1499999901"/>
    <n v="14055367.129999999"/>
    <n v="19787615.979999997"/>
    <n v="22293683"/>
    <n v="36349050.129999995"/>
  </r>
  <r>
    <x v="41"/>
    <x v="6"/>
    <n v="115836876.79000001"/>
    <n v="25501648.239999998"/>
    <n v="-115836876.8"/>
    <n v="1576739.93"/>
    <n v="-1381705.97"/>
    <n v="-905558.83"/>
    <n v="-11148567.84"/>
    <n v="-5678974.4500000002"/>
    <n v="-2565342.9"/>
    <n v="-537186"/>
    <n v="0"/>
    <n v="4861052.1700000102"/>
    <n v="0"/>
    <n v="4861052.1700000102"/>
    <n v="13435832.640000001"/>
    <n v="19114807.09"/>
    <n v="22563393"/>
    <n v="35999225.640000001"/>
  </r>
  <r>
    <x v="41"/>
    <x v="7"/>
    <n v="124465272.27"/>
    <n v="27049138.699999999"/>
    <n v="-124465272.62"/>
    <n v="1730438.8"/>
    <n v="-1460154.89"/>
    <n v="-1014676.9"/>
    <n v="-12073210.34"/>
    <n v="-6447981.7599999998"/>
    <n v="-2893327.5"/>
    <n v="428488"/>
    <n v="0"/>
    <n v="5318713.76"/>
    <n v="0"/>
    <n v="5318713.76"/>
    <n v="14548042.129999999"/>
    <n v="20996023.890000001"/>
    <n v="24901005"/>
    <n v="39449047.129999995"/>
  </r>
  <r>
    <x v="41"/>
    <x v="8"/>
    <n v="123748632.58"/>
    <n v="28848441.129999999"/>
    <n v="-123748632.54000001"/>
    <n v="2960064.31"/>
    <n v="-1841633.64"/>
    <n v="-1203194.8500000001"/>
    <n v="-12856619.460000001"/>
    <n v="-6643748.2599999998"/>
    <n v="-3170858.32"/>
    <n v="166452.29"/>
    <n v="0"/>
    <n v="6258903.2400000002"/>
    <n v="0"/>
    <n v="6258903.2400000002"/>
    <n v="15901447.950000001"/>
    <n v="22545196.210000001"/>
    <n v="30361104"/>
    <n v="46262551.950000003"/>
  </r>
  <r>
    <x v="42"/>
    <x v="0"/>
    <n v="22247618.359999999"/>
    <n v="4187490.13"/>
    <n v="-22247618.350000001"/>
    <n v="371246.09"/>
    <n v="-583969.03"/>
    <n v="-623326.1"/>
    <n v="-1573789.13"/>
    <n v="-765289.74"/>
    <n v="-438316.38"/>
    <n v="-102800"/>
    <n v="0"/>
    <n v="471245.84999999602"/>
    <m/>
    <n v="471245.84999999602"/>
    <n v="2781084.26"/>
    <n v="3546374"/>
    <m/>
    <m/>
  </r>
  <r>
    <x v="42"/>
    <x v="1"/>
    <n v="24811183.149999999"/>
    <n v="4943453.3899999997"/>
    <n v="-24811183.149999999"/>
    <n v="329118.06"/>
    <n v="-630729.17000000004"/>
    <n v="-613080.63"/>
    <n v="-1690048.23"/>
    <n v="-1503772.53"/>
    <n v="-561403.64"/>
    <n v="-185875"/>
    <n v="0"/>
    <n v="87662.250000000306"/>
    <n v="-25086"/>
    <n v="62576.250000000298"/>
    <n v="2933858.0300000003"/>
    <n v="4437630.5600000005"/>
    <m/>
    <m/>
  </r>
  <r>
    <x v="42"/>
    <x v="2"/>
    <n v="22606733.140000001"/>
    <n v="4623172.83"/>
    <n v="-22606686.629999999"/>
    <n v="383983.19"/>
    <n v="-565513.05000000005"/>
    <n v="-692292.42"/>
    <n v="-2005330.66"/>
    <n v="-717910.22"/>
    <n v="-347055.93"/>
    <n v="-111454"/>
    <n v="0"/>
    <n v="567646.25000000105"/>
    <n v="0"/>
    <n v="567646.25000000105"/>
    <n v="3263136.13"/>
    <n v="3981046.3499999996"/>
    <m/>
    <m/>
  </r>
  <r>
    <x v="42"/>
    <x v="3"/>
    <n v="21652804.870000001"/>
    <n v="4905005.42"/>
    <n v="-21652804.870000001"/>
    <n v="496585.82"/>
    <n v="-484252.12"/>
    <n v="-500383.53"/>
    <n v="-1816842.36"/>
    <n v="-900205.17"/>
    <n v="-344509.99"/>
    <n v="-338795"/>
    <n v="0"/>
    <n v="1016603.07"/>
    <n v="0"/>
    <n v="1016603.07"/>
    <n v="2801478.0100000002"/>
    <n v="3701683.18"/>
    <m/>
    <m/>
  </r>
  <r>
    <x v="42"/>
    <x v="4"/>
    <n v="21206227.82"/>
    <n v="4907215.05"/>
    <n v="-21206227.82"/>
    <n v="373985.76"/>
    <n v="-513327.29"/>
    <n v="-645567.21"/>
    <n v="-2201240.31"/>
    <n v="-756783.65"/>
    <n v="-249341.18"/>
    <n v="-199672"/>
    <n v="0"/>
    <n v="715269.17000000097"/>
    <n v="-198786"/>
    <n v="516483.17000000097"/>
    <n v="3360134.81"/>
    <n v="4116918.46"/>
    <n v="2666141"/>
    <n v="6026275.8100000005"/>
  </r>
  <r>
    <x v="42"/>
    <x v="5"/>
    <n v="25834828.48"/>
    <n v="4779098.05"/>
    <n v="-25834828.48"/>
    <n v="296247"/>
    <n v="-785740.61"/>
    <n v="-501235.76"/>
    <n v="-2163296.2200000002"/>
    <n v="-690911.44"/>
    <n v="-353399.17"/>
    <n v="-28438"/>
    <n v="0"/>
    <n v="552323.85000000102"/>
    <n v="-56942"/>
    <n v="495381.85000000102"/>
    <n v="3450272.5900000003"/>
    <n v="4141184.0300000003"/>
    <n v="2484957"/>
    <n v="5935229.5899999999"/>
  </r>
  <r>
    <x v="42"/>
    <x v="6"/>
    <n v="23156526.739999998"/>
    <n v="4719410.8899999997"/>
    <n v="-23156526.739999998"/>
    <n v="361456.19"/>
    <n v="-658820.1"/>
    <n v="-640306.16"/>
    <n v="-2186534.86"/>
    <n v="-873529.75"/>
    <n v="-360633.36"/>
    <n v="69063"/>
    <n v="0"/>
    <n v="430105.85000000102"/>
    <n v="38931"/>
    <n v="469036.85000000102"/>
    <n v="3485661.12"/>
    <n v="4359190.87"/>
    <n v="2501631"/>
    <n v="5987292.1200000001"/>
  </r>
  <r>
    <x v="42"/>
    <x v="7"/>
    <n v="22834063.359999999"/>
    <n v="5228689.71"/>
    <n v="-22834063.359999999"/>
    <n v="769336.26"/>
    <n v="-773946.4"/>
    <n v="-680047.12"/>
    <n v="-2390012.69"/>
    <n v="-1035754.46"/>
    <n v="-405994.76"/>
    <n v="-166286.43"/>
    <n v="0"/>
    <n v="545984.11"/>
    <n v="73277"/>
    <n v="619261.11"/>
    <n v="3844006.21"/>
    <n v="4879760.67"/>
    <n v="3073786"/>
    <n v="6917792.21"/>
  </r>
  <r>
    <x v="42"/>
    <x v="8"/>
    <n v="21813522.16"/>
    <n v="5087516.63"/>
    <n v="-21813522.16"/>
    <n v="700893.66"/>
    <n v="-943452.26"/>
    <n v="-577974.21"/>
    <n v="-2632369.2200000002"/>
    <n v="-1015605.31"/>
    <n v="-334694.38"/>
    <n v="45121.41"/>
    <n v="0"/>
    <n v="329436.31999999902"/>
    <n v="-17367"/>
    <n v="312069.31999999902"/>
    <n v="4153795.6900000004"/>
    <n v="5169401"/>
    <n v="3684454"/>
    <n v="7838249.6900000004"/>
  </r>
  <r>
    <x v="43"/>
    <x v="0"/>
    <n v="78110388.359999999"/>
    <n v="16412844.48"/>
    <n v="-78110388.650000006"/>
    <n v="2576851.3199999998"/>
    <n v="-3661993.58"/>
    <n v="-2274648.94"/>
    <n v="-5300225"/>
    <n v="-3888942.22"/>
    <n v="-3003913.81"/>
    <n v="505398"/>
    <n v="-296000"/>
    <n v="1069369.96"/>
    <m/>
    <n v="1069369.96"/>
    <n v="11236867.52"/>
    <n v="15125809.74"/>
    <m/>
    <m/>
  </r>
  <r>
    <x v="43"/>
    <x v="1"/>
    <n v="81899567.769999996"/>
    <n v="15614779.810000001"/>
    <n v="-81899567.769999996"/>
    <n v="2533523.15"/>
    <n v="-3720971.34"/>
    <n v="-2206518.4900000002"/>
    <n v="-5387065.8300000001"/>
    <n v="-4089741.54"/>
    <n v="-3058063.34"/>
    <n v="44000"/>
    <n v="0"/>
    <n v="-270057.57999999903"/>
    <n v="0"/>
    <n v="-270057.57999999903"/>
    <n v="11314555.66"/>
    <n v="15404297.199999999"/>
    <m/>
    <m/>
  </r>
  <r>
    <x v="43"/>
    <x v="2"/>
    <n v="98932478.069999993"/>
    <n v="16439538.58"/>
    <n v="-98932478.069999993"/>
    <n v="2330882.5299999998"/>
    <n v="-3873497.53"/>
    <n v="-1991880.32"/>
    <n v="-5733149.4699999997"/>
    <n v="-3666323.48"/>
    <n v="-3199549.29"/>
    <n v="-127500.35"/>
    <n v="0"/>
    <n v="178520.67"/>
    <n v="0"/>
    <n v="178520.67"/>
    <n v="11598527.32"/>
    <n v="15264850.800000001"/>
    <m/>
    <m/>
  </r>
  <r>
    <x v="43"/>
    <x v="3"/>
    <n v="89488616"/>
    <n v="17084047.109999999"/>
    <n v="-89488616.040000007"/>
    <n v="2982482.12"/>
    <n v="-3631145.71"/>
    <n v="-2329917.9300000002"/>
    <n v="-5591669.2599999998"/>
    <n v="-3781554.42"/>
    <n v="-3143657.67"/>
    <n v="-8"/>
    <n v="0"/>
    <n v="1588576.1999999899"/>
    <n v="0"/>
    <n v="1588576.1999999899"/>
    <n v="11552732.9"/>
    <n v="15334287.32"/>
    <m/>
    <m/>
  </r>
  <r>
    <x v="43"/>
    <x v="4"/>
    <n v="75976749.540000007"/>
    <n v="19195493.07"/>
    <n v="-75976749.540000007"/>
    <n v="2484110.9"/>
    <n v="-4140941.66"/>
    <n v="-2150490.12"/>
    <n v="-5167948.6100000003"/>
    <n v="-3908809.9"/>
    <n v="-3133429.66"/>
    <n v="-126958.09"/>
    <n v="0"/>
    <n v="3051025.9300000099"/>
    <n v="0"/>
    <n v="3051025.9300000099"/>
    <n v="11459380.390000001"/>
    <n v="15368190.290000001"/>
    <n v="12709727"/>
    <n v="24169107.390000001"/>
  </r>
  <r>
    <x v="43"/>
    <x v="5"/>
    <n v="84258656.799999997"/>
    <n v="19155329.129999999"/>
    <n v="-84258656.799999997"/>
    <n v="2650974.2999999998"/>
    <n v="-4061935.31"/>
    <n v="-2359394.1"/>
    <n v="-5036738"/>
    <n v="-4029230.56"/>
    <n v="-3187681.23"/>
    <n v="-76523"/>
    <n v="-284105"/>
    <n v="2770696.23"/>
    <n v="0"/>
    <n v="2770696.23"/>
    <n v="11458067.41"/>
    <n v="15487297.970000001"/>
    <n v="12100328"/>
    <n v="23558395.41"/>
  </r>
  <r>
    <x v="43"/>
    <x v="6"/>
    <n v="71970077.799999997"/>
    <n v="19207805.140000001"/>
    <n v="-71970077.799999997"/>
    <n v="3042027.75"/>
    <n v="-3922486.79"/>
    <n v="-2471212.64"/>
    <n v="-6031386.4000000004"/>
    <n v="-4170512.31"/>
    <n v="-3027501.75"/>
    <n v="-71088.600000000006"/>
    <n v="-125249.87"/>
    <n v="2430394.5299999998"/>
    <n v="0"/>
    <n v="2430394.5299999998"/>
    <n v="12425085.83"/>
    <n v="16595598.140000001"/>
    <n v="12040385"/>
    <n v="24465470.829999998"/>
  </r>
  <r>
    <x v="43"/>
    <x v="7"/>
    <n v="73662328.480000004"/>
    <n v="20228964.48"/>
    <n v="-73662328.480000004"/>
    <n v="3344074.43"/>
    <n v="-3834950.97"/>
    <n v="-2101035.9500000002"/>
    <n v="-5987352.29"/>
    <n v="-4599971.83"/>
    <n v="-3154058.63"/>
    <n v="-52785"/>
    <n v="-189219"/>
    <n v="3653665.24000001"/>
    <n v="0"/>
    <n v="3653665.24000001"/>
    <n v="11923339.210000001"/>
    <n v="16523311.040000001"/>
    <n v="13613019"/>
    <n v="25536358.210000001"/>
  </r>
  <r>
    <x v="43"/>
    <x v="8"/>
    <n v="69559044.230000004"/>
    <n v="24062249.379999999"/>
    <n v="-69559044.230000004"/>
    <n v="2850559.9"/>
    <n v="-4422629.95"/>
    <n v="-2626921.2000000002"/>
    <n v="-6683846.4299999997"/>
    <n v="-5578271.96"/>
    <n v="-3083197.69"/>
    <n v="-121510"/>
    <n v="0"/>
    <n v="4396432.05"/>
    <n v="0"/>
    <n v="4396432.05"/>
    <n v="13733397.58"/>
    <n v="19311669.539999999"/>
    <n v="20737214"/>
    <n v="34470611.579999998"/>
  </r>
  <r>
    <x v="44"/>
    <x v="0"/>
    <n v="10853776.310000001"/>
    <n v="1840249.81"/>
    <n v="-10853776.310000001"/>
    <n v="-42035.93"/>
    <n v="-311428"/>
    <n v="-171109.48"/>
    <n v="-847620.72"/>
    <n v="-222239.82"/>
    <n v="-203788.52"/>
    <n v="-16113"/>
    <n v="-41681"/>
    <n v="-15766.6599999994"/>
    <m/>
    <n v="-15766.6599999994"/>
    <n v="1330158.2"/>
    <n v="1552398.02"/>
    <m/>
    <m/>
  </r>
  <r>
    <x v="44"/>
    <x v="1"/>
    <n v="11820829.720000001"/>
    <n v="1902253.31"/>
    <n v="-11820829.720000001"/>
    <n v="-18714.810000000001"/>
    <n v="-284868.89"/>
    <n v="-168606.13"/>
    <n v="-948838.09"/>
    <n v="-270394.21000000002"/>
    <n v="-200841.23"/>
    <n v="-17616"/>
    <n v="-32312"/>
    <n v="-39938.049999999603"/>
    <n v="0"/>
    <n v="-39938.049999999603"/>
    <n v="1402313.1099999999"/>
    <n v="1672707.3199999998"/>
    <m/>
    <m/>
  </r>
  <r>
    <x v="44"/>
    <x v="2"/>
    <n v="10655125.789999999"/>
    <n v="2189422.17"/>
    <n v="-10655125.789999999"/>
    <n v="-85804.53"/>
    <n v="-282646.12"/>
    <n v="-110841.75"/>
    <n v="-1026835.88"/>
    <n v="-328559.76"/>
    <n v="-202506.42"/>
    <n v="-3601"/>
    <n v="-9321"/>
    <n v="139305.71"/>
    <n v="0"/>
    <n v="139305.71"/>
    <n v="1420323.75"/>
    <n v="1748883.51"/>
    <m/>
    <m/>
  </r>
  <r>
    <x v="44"/>
    <x v="3"/>
    <n v="10032257.210000001"/>
    <n v="2008536.14"/>
    <n v="-10032257.210000001"/>
    <n v="109897.61"/>
    <n v="-320778.15999999997"/>
    <n v="-146086.57999999999"/>
    <n v="-978656"/>
    <n v="-126843.96"/>
    <n v="-216450.78"/>
    <n v="-28125"/>
    <n v="-38142"/>
    <n v="263351.27"/>
    <n v="-71692"/>
    <n v="191659.27"/>
    <n v="1445520.74"/>
    <n v="1572364.7"/>
    <m/>
    <m/>
  </r>
  <r>
    <x v="44"/>
    <x v="4"/>
    <n v="10598417"/>
    <n v="2016354.25"/>
    <n v="-10598417"/>
    <n v="37586.83"/>
    <n v="-273099.02"/>
    <n v="-149456.35999999999"/>
    <n v="-941197.5"/>
    <n v="-196437.57"/>
    <n v="-233726.8"/>
    <n v="-3067"/>
    <n v="-76966"/>
    <n v="179990.83"/>
    <n v="0"/>
    <n v="179990.83"/>
    <n v="1363752.88"/>
    <n v="1560190.45"/>
    <n v="1269531"/>
    <n v="2633283.88"/>
  </r>
  <r>
    <x v="44"/>
    <x v="5"/>
    <n v="11810924.85"/>
    <n v="1986557.48"/>
    <n v="-11810924.85"/>
    <n v="75152.52"/>
    <n v="-330247.43"/>
    <n v="-122801.71"/>
    <n v="-955304.55"/>
    <n v="-175945.19"/>
    <n v="-223043.21"/>
    <n v="19461"/>
    <n v="-76229"/>
    <n v="197599.91"/>
    <n v="0"/>
    <n v="197599.91"/>
    <n v="1408353.69"/>
    <n v="1584298.88"/>
    <n v="1207746"/>
    <n v="2616099.69"/>
  </r>
  <r>
    <x v="44"/>
    <x v="6"/>
    <n v="10142701.57"/>
    <n v="1993475.43"/>
    <n v="-10142701.57"/>
    <n v="161621.12"/>
    <n v="-306029.37"/>
    <n v="-137451.03"/>
    <n v="-1046462.7"/>
    <n v="-332848.46000000002"/>
    <n v="-187933.37"/>
    <n v="22991"/>
    <n v="-60781.760000000002"/>
    <n v="106580.86"/>
    <n v="3057"/>
    <n v="109637.86"/>
    <n v="1489943.1"/>
    <n v="1822791.56"/>
    <n v="1208940"/>
    <n v="2698883.1"/>
  </r>
  <r>
    <x v="44"/>
    <x v="7"/>
    <n v="10186181.960000001"/>
    <n v="2117736.87"/>
    <n v="-10186181.960000001"/>
    <n v="187768.01"/>
    <n v="-306880"/>
    <n v="-119861.21"/>
    <n v="-1043518.63"/>
    <n v="-347840.9"/>
    <n v="-164267.4"/>
    <n v="-26538"/>
    <n v="-61785.24"/>
    <n v="234813.50000000099"/>
    <n v="0"/>
    <n v="234813.50000000099"/>
    <n v="1470259.84"/>
    <n v="1818100.7400000002"/>
    <n v="1328170"/>
    <n v="2798429.84"/>
  </r>
  <r>
    <x v="44"/>
    <x v="8"/>
    <n v="9949549.1300000008"/>
    <n v="2169057.3199999998"/>
    <n v="-9949549.1300000008"/>
    <n v="205639.81"/>
    <n v="-371482.26"/>
    <n v="-174133.86"/>
    <n v="-1052255.52"/>
    <n v="-364278.55"/>
    <n v="-160571.5"/>
    <n v="21317"/>
    <n v="-92115"/>
    <n v="181177.44"/>
    <n v="0"/>
    <n v="181177.44"/>
    <n v="1597871.6400000001"/>
    <n v="1962150.1900000002"/>
    <n v="1637346"/>
    <n v="3235217.64"/>
  </r>
  <r>
    <x v="45"/>
    <x v="0"/>
    <n v="13517734.27"/>
    <n v="2476590.61"/>
    <n v="-13517734.27"/>
    <n v="290444.57"/>
    <n v="-282484.61"/>
    <n v="-400282.2"/>
    <n v="-1457424.66"/>
    <n v="-306218.09000000003"/>
    <n v="-90553.18"/>
    <n v="-10429"/>
    <n v="-26139"/>
    <n v="193504.43999999901"/>
    <n v="0"/>
    <n v="193504.43999999901"/>
    <n v="2140191.4699999997"/>
    <n v="2446409.5599999996"/>
    <m/>
    <m/>
  </r>
  <r>
    <x v="45"/>
    <x v="1"/>
    <n v="14476879.529999999"/>
    <n v="2417202.67"/>
    <n v="-14476879.529999999"/>
    <n v="284299.49"/>
    <n v="-247780.9"/>
    <n v="-429760.45"/>
    <n v="-1452665.36"/>
    <n v="-364321.11"/>
    <n v="-92121.07"/>
    <n v="1231"/>
    <n v="-24022"/>
    <n v="92062.270000000193"/>
    <n v="-1801"/>
    <n v="90261.270000000193"/>
    <n v="2130206.71"/>
    <n v="2494527.8199999998"/>
    <m/>
    <m/>
  </r>
  <r>
    <x v="45"/>
    <x v="2"/>
    <n v="13082377.359999999"/>
    <n v="2569209.4900000002"/>
    <n v="-13082377.359999999"/>
    <n v="300513.42"/>
    <n v="-340099.33"/>
    <n v="-474059.28"/>
    <n v="-1457512.76"/>
    <n v="-427049.67"/>
    <n v="-87735.81"/>
    <n v="8267"/>
    <n v="-21149"/>
    <n v="70384.0600000001"/>
    <n v="2615.88"/>
    <n v="72999.940000000104"/>
    <n v="2271671.37"/>
    <n v="2698721.04"/>
    <m/>
    <m/>
  </r>
  <r>
    <x v="45"/>
    <x v="3"/>
    <n v="12333811.380000001"/>
    <n v="2691742.89"/>
    <n v="-12333811.380000001"/>
    <n v="231896.04"/>
    <n v="-354881.08"/>
    <n v="-398021.04"/>
    <n v="-1491359.32"/>
    <n v="-407195.26"/>
    <n v="-91178.06"/>
    <n v="5466"/>
    <n v="-41579"/>
    <n v="144891.17000000001"/>
    <n v="-9643.61"/>
    <n v="135247.56"/>
    <n v="2244261.44"/>
    <n v="2651456.7000000002"/>
    <m/>
    <m/>
  </r>
  <r>
    <x v="45"/>
    <x v="4"/>
    <n v="13029709.890000001"/>
    <n v="2734440.05"/>
    <n v="-13029709.890000001"/>
    <n v="226686.93"/>
    <n v="-335193.48"/>
    <n v="-470617.96"/>
    <n v="-1471054.6"/>
    <n v="-386764.77"/>
    <n v="-85479.38"/>
    <n v="0"/>
    <n v="-41445"/>
    <n v="170571.790000001"/>
    <n v="-7331"/>
    <n v="163240.790000001"/>
    <n v="2276866.04"/>
    <n v="2663630.81"/>
    <n v="1206954"/>
    <n v="3483820.04"/>
  </r>
  <r>
    <x v="45"/>
    <x v="5"/>
    <n v="14964923.949999999"/>
    <n v="2716871.47"/>
    <n v="-14964923.949999999"/>
    <n v="266728.37"/>
    <n v="-351313.45"/>
    <n v="-390659.28"/>
    <n v="-1546854.71"/>
    <n v="-375425.37"/>
    <n v="-80654.83"/>
    <n v="0"/>
    <n v="-9396"/>
    <n v="229296.199999998"/>
    <n v="-2592"/>
    <n v="226704.199999998"/>
    <n v="2288827.44"/>
    <n v="2664252.81"/>
    <n v="1169180"/>
    <n v="3458007.44"/>
  </r>
  <r>
    <x v="45"/>
    <x v="6"/>
    <n v="12982768.279999999"/>
    <n v="2752092.09"/>
    <n v="-12982768.279999999"/>
    <n v="246308.07"/>
    <n v="-354152.42"/>
    <n v="-425934.26"/>
    <n v="-1591682.7"/>
    <n v="-403188.41"/>
    <n v="-76120.070000000007"/>
    <n v="0"/>
    <n v="-19719"/>
    <n v="127603.3"/>
    <n v="0"/>
    <n v="127603.3"/>
    <n v="2371769.38"/>
    <n v="2774957.79"/>
    <n v="1216012"/>
    <n v="3587781.38"/>
  </r>
  <r>
    <x v="45"/>
    <x v="7"/>
    <n v="13221339.59"/>
    <n v="3042057.83"/>
    <n v="-13221339.59"/>
    <n v="312271.08"/>
    <n v="-251389.47"/>
    <n v="-530811.06000000006"/>
    <n v="-1901571.85"/>
    <n v="-440448.4"/>
    <n v="-100231.1"/>
    <n v="0"/>
    <n v="-15845"/>
    <n v="114032.03"/>
    <n v="-3388"/>
    <n v="110644.03"/>
    <n v="2683772.38"/>
    <n v="3124220.78"/>
    <n v="1400340"/>
    <n v="4084112.38"/>
  </r>
  <r>
    <x v="45"/>
    <x v="8"/>
    <n v="12927668.529999999"/>
    <n v="3302707.65"/>
    <n v="-12927668.529999999"/>
    <n v="365276.58"/>
    <n v="-393551.73"/>
    <n v="-426412.35"/>
    <n v="-1992380.33"/>
    <n v="-466643.6"/>
    <n v="-163413.51999999999"/>
    <n v="0"/>
    <n v="8161"/>
    <n v="233743.7"/>
    <n v="-49416"/>
    <n v="184327.7"/>
    <n v="2812344.41"/>
    <n v="3278988.0100000002"/>
    <n v="1675179"/>
    <n v="4487523.41"/>
  </r>
  <r>
    <x v="46"/>
    <x v="0"/>
    <n v="8114551.3399999999"/>
    <n v="1871346.62"/>
    <n v="-8158299.4500000002"/>
    <n v="176532.05"/>
    <n v="-526730.36"/>
    <n v="-159501.03"/>
    <n v="-736356.55"/>
    <n v="-210721.58"/>
    <n v="-61204.02"/>
    <n v="-34506"/>
    <n v="41964.37"/>
    <n v="317075.390000001"/>
    <m/>
    <n v="317075.390000001"/>
    <n v="1422587.94"/>
    <n v="1633309.52"/>
    <m/>
    <m/>
  </r>
  <r>
    <x v="46"/>
    <x v="1"/>
    <n v="8628547.6799999997"/>
    <n v="1863303.31"/>
    <n v="-8628547.6799999997"/>
    <n v="136599.49"/>
    <n v="-574153.30000000005"/>
    <n v="-194875.39"/>
    <n v="-762979.8"/>
    <n v="-217627.19"/>
    <n v="-59881.42"/>
    <n v="-9362"/>
    <n v="-25696"/>
    <n v="155327.70000000001"/>
    <n v="0"/>
    <n v="155327.70000000001"/>
    <n v="1532008.4900000002"/>
    <n v="1749635.6800000002"/>
    <m/>
    <m/>
  </r>
  <r>
    <x v="46"/>
    <x v="2"/>
    <n v="7958450.5199999996"/>
    <n v="1921669.98"/>
    <n v="-7958450.5199999996"/>
    <n v="136550.71"/>
    <n v="-519702.92"/>
    <n v="-227609.13"/>
    <n v="-824448.93"/>
    <n v="-223701.45"/>
    <n v="-60685.43"/>
    <n v="4005"/>
    <n v="-13326"/>
    <n v="192751.83000000101"/>
    <n v="0"/>
    <n v="192751.83000000101"/>
    <n v="1571760.98"/>
    <n v="1795462.43"/>
    <m/>
    <m/>
  </r>
  <r>
    <x v="46"/>
    <x v="3"/>
    <n v="8070576.1600000001"/>
    <n v="1995432.91"/>
    <n v="-8070576.1600000001"/>
    <n v="137023.29"/>
    <n v="-566080.78"/>
    <n v="-136932.38"/>
    <n v="-763814.04"/>
    <n v="-244833.29"/>
    <n v="-84698.453999999998"/>
    <n v="-34553"/>
    <n v="-1306"/>
    <n v="300238.25599999999"/>
    <n v="0"/>
    <n v="300238.25599999999"/>
    <n v="1466827.2000000002"/>
    <n v="1711660.4900000002"/>
    <m/>
    <m/>
  </r>
  <r>
    <x v="46"/>
    <x v="4"/>
    <n v="8719661.9600000009"/>
    <n v="2111983.39"/>
    <n v="-8719661.9600000009"/>
    <n v="137725.37"/>
    <n v="-576175.15"/>
    <n v="-144224.98000000001"/>
    <n v="-835406.96"/>
    <n v="-281825.24"/>
    <n v="-103541.93"/>
    <n v="-43966"/>
    <n v="27646"/>
    <n v="292214.50000000099"/>
    <n v="0"/>
    <n v="292214.50000000099"/>
    <n v="1555807.0899999999"/>
    <n v="1837632.3299999998"/>
    <n v="929922"/>
    <n v="2485729.09"/>
  </r>
  <r>
    <x v="46"/>
    <x v="5"/>
    <n v="10463066.42"/>
    <n v="2118616.38"/>
    <n v="-10463066.42"/>
    <n v="128903.44"/>
    <n v="-604431.63"/>
    <n v="-125663.8"/>
    <n v="-762858.56"/>
    <n v="-319984.71000000002"/>
    <n v="-73840.59"/>
    <n v="-63939"/>
    <n v="-193"/>
    <n v="296608.53000000102"/>
    <n v="0"/>
    <n v="296608.53000000102"/>
    <n v="1492953.9900000002"/>
    <n v="1812938.7000000002"/>
    <n v="919915"/>
    <n v="2412868.9900000002"/>
  </r>
  <r>
    <x v="46"/>
    <x v="6"/>
    <n v="8819769.9700000007"/>
    <n v="2164790.71"/>
    <n v="-8819769.9700000007"/>
    <n v="97987.21"/>
    <n v="-608154.23"/>
    <n v="-115807.53"/>
    <n v="-741845.97"/>
    <n v="-342778.93"/>
    <n v="-70875.17"/>
    <n v="-65878.78"/>
    <n v="-30027"/>
    <n v="287410.30999999901"/>
    <n v="0"/>
    <n v="287410.30999999901"/>
    <n v="1465807.73"/>
    <n v="1808586.66"/>
    <n v="908898"/>
    <n v="2374705.73"/>
  </r>
  <r>
    <x v="46"/>
    <x v="7"/>
    <n v="9720829.6600000001"/>
    <n v="2219603.04"/>
    <n v="-9720829.6999999993"/>
    <n v="121382.18"/>
    <n v="-609347.13"/>
    <n v="-96511.29"/>
    <n v="-740678.21"/>
    <n v="-324824.34999999998"/>
    <n v="-103047.36"/>
    <n v="-84747"/>
    <n v="-3390"/>
    <n v="378439.84"/>
    <n v="0"/>
    <n v="378439.84"/>
    <n v="1446536.63"/>
    <n v="1771360.98"/>
    <n v="984062"/>
    <n v="2430598.63"/>
  </r>
  <r>
    <x v="46"/>
    <x v="8"/>
    <n v="9151819.75"/>
    <n v="2306504.3199999998"/>
    <n v="-9151819.7100000009"/>
    <n v="146758.73000000001"/>
    <n v="-621014.92000000004"/>
    <n v="-116511.59"/>
    <n v="-849417.21"/>
    <n v="-326722.28000000003"/>
    <n v="-147941.51999999999"/>
    <n v="-78571"/>
    <n v="-11252"/>
    <n v="301832.56999999902"/>
    <n v="0"/>
    <n v="301832.56999999902"/>
    <n v="1586943.72"/>
    <n v="1913666"/>
    <n v="1146181"/>
    <n v="2733124.7199999997"/>
  </r>
  <r>
    <x v="47"/>
    <x v="0"/>
    <n v="122097511.43000001"/>
    <n v="22222999.510000002"/>
    <n v="-122097511.43000001"/>
    <n v="1961556.79"/>
    <n v="-3361186.28"/>
    <n v="-4949609.3099999996"/>
    <n v="-8271146.4800000004"/>
    <n v="-3797858.7"/>
    <n v="-1010140.41"/>
    <n v="112483"/>
    <n v="-919943"/>
    <n v="1987155.1199999901"/>
    <m/>
    <n v="1987155.1199999901"/>
    <n v="16581942.07"/>
    <n v="20379800.77"/>
    <m/>
    <m/>
  </r>
  <r>
    <x v="47"/>
    <x v="1"/>
    <n v="129066345.38"/>
    <n v="22519745.510000002"/>
    <n v="-129066344.63"/>
    <n v="1421213.28"/>
    <n v="-3615026.06"/>
    <n v="-5479917.4900000002"/>
    <n v="-8440912.9299999997"/>
    <n v="-4064630.54"/>
    <n v="-1083667.6100000001"/>
    <n v="47507"/>
    <n v="-371562.4"/>
    <n v="932749.50999999302"/>
    <n v="0"/>
    <n v="932749.50999999302"/>
    <n v="17535856.48"/>
    <n v="21600487.02"/>
    <m/>
    <m/>
  </r>
  <r>
    <x v="47"/>
    <x v="2"/>
    <n v="117398706.95"/>
    <n v="23355749.489999998"/>
    <n v="-117398668.45999999"/>
    <n v="1750100.34"/>
    <n v="-2884424.25"/>
    <n v="-5903698.1299999999"/>
    <n v="-9207848.0500000007"/>
    <n v="-4182275.87"/>
    <n v="-1189662.58"/>
    <n v="-44092"/>
    <n v="-521278.81"/>
    <n v="1172608.6299999999"/>
    <n v="-73215.960000000006"/>
    <n v="1099392.67"/>
    <n v="17995970.43"/>
    <n v="22178246.300000001"/>
    <m/>
    <m/>
  </r>
  <r>
    <x v="47"/>
    <x v="3"/>
    <n v="110541536.13"/>
    <n v="25700463.260000002"/>
    <n v="-110541536.12"/>
    <n v="2667680.35"/>
    <n v="-3313546.78"/>
    <n v="-5832438.9299999997"/>
    <n v="-8793507.0700000003"/>
    <n v="-4254629.58"/>
    <n v="-1273409.1499999999"/>
    <n v="-132611"/>
    <n v="-1182413.43"/>
    <n v="3585587.6799999801"/>
    <n v="109243.6"/>
    <n v="3694831.2799999798"/>
    <n v="17939492.780000001"/>
    <n v="22194122.359999999"/>
    <m/>
    <m/>
  </r>
  <r>
    <x v="47"/>
    <x v="4"/>
    <n v="117709471.09"/>
    <n v="26014913.289999999"/>
    <n v="-117786148.56999999"/>
    <n v="1693387.88"/>
    <n v="-3369004.11"/>
    <n v="-5514648.5300000003"/>
    <n v="-8275791.9199999999"/>
    <n v="-4276353.24"/>
    <n v="-1366082.54"/>
    <n v="-133502.51"/>
    <n v="-1126766.26"/>
    <n v="3569474.58"/>
    <n v="-216559.91"/>
    <n v="3352914.67"/>
    <n v="17159444.560000002"/>
    <n v="21435797.800000004"/>
    <n v="21435307"/>
    <n v="38594751.560000002"/>
  </r>
  <r>
    <x v="47"/>
    <x v="5"/>
    <n v="129479447.36"/>
    <n v="25803390"/>
    <n v="-129479447.33"/>
    <n v="1771068.37"/>
    <n v="-2751834.69"/>
    <n v="-5567844.9800000004"/>
    <n v="-8133687.5"/>
    <n v="-4557623.24"/>
    <n v="-1372302.47"/>
    <n v="-325000"/>
    <n v="-1235562.04"/>
    <n v="3630603.48000002"/>
    <n v="-73296.03"/>
    <n v="3557307.4500000202"/>
    <n v="16453367.17"/>
    <n v="21010990.41"/>
    <n v="20471244"/>
    <n v="36924611.170000002"/>
  </r>
  <r>
    <x v="47"/>
    <x v="6"/>
    <n v="113417046.28"/>
    <n v="25909377.440000001"/>
    <n v="-113417055.40000001"/>
    <n v="1881402.81"/>
    <n v="-2823988.16"/>
    <n v="-5565762.54"/>
    <n v="-7929055.7400000002"/>
    <n v="-4803603.5199999996"/>
    <n v="-1382141.27"/>
    <n v="-490000"/>
    <n v="-953773.87"/>
    <n v="3842446.02999999"/>
    <n v="319422.21999999997"/>
    <n v="4161868.2499999902"/>
    <n v="16318806.439999999"/>
    <n v="21122409.960000001"/>
    <n v="20983457"/>
    <n v="37302263.439999998"/>
  </r>
  <r>
    <x v="47"/>
    <x v="7"/>
    <n v="115774270.12"/>
    <n v="27427752.5"/>
    <n v="-115774079.29000001"/>
    <n v="1933065.11"/>
    <n v="-3231197.05"/>
    <n v="-8131321.3399999999"/>
    <n v="-8600281.9800000004"/>
    <n v="-5175935.0999999996"/>
    <n v="-1650092.13"/>
    <n v="70125"/>
    <n v="-1047049.33"/>
    <n v="1595256.51"/>
    <n v="463715.99"/>
    <n v="2058972.5"/>
    <n v="19962800.370000001"/>
    <n v="25138735.469999999"/>
    <n v="23578310"/>
    <n v="43541110.370000005"/>
  </r>
  <r>
    <x v="47"/>
    <x v="8"/>
    <n v="110248004.23"/>
    <n v="27879491.899999999"/>
    <n v="-110248004.18000001"/>
    <n v="1782814.33"/>
    <n v="-2892561.24"/>
    <n v="-7402525.4199999999"/>
    <n v="-9354606.5600000005"/>
    <n v="-5326881.46"/>
    <n v="-2256088.92"/>
    <n v="-430409"/>
    <n v="-586401.35"/>
    <n v="1412832.3299999801"/>
    <n v="-96795.82"/>
    <n v="1316036.50999998"/>
    <n v="19649693.219999999"/>
    <n v="24976574.68"/>
    <n v="28434670"/>
    <n v="48084363.219999999"/>
  </r>
  <r>
    <x v="48"/>
    <x v="0"/>
    <n v="23764695.870000001"/>
    <n v="3370748.86"/>
    <n v="-23764695.870000001"/>
    <n v="313933.39"/>
    <n v="-644836.24"/>
    <n v="-144269.75"/>
    <n v="-1711780.88"/>
    <n v="-325196.14"/>
    <n v="-45332.01"/>
    <n v="-118500"/>
    <n v="0"/>
    <n v="694767.23"/>
    <n v="0"/>
    <n v="694767.23"/>
    <n v="2500886.87"/>
    <n v="2826083.0100000002"/>
    <m/>
    <m/>
  </r>
  <r>
    <x v="48"/>
    <x v="1"/>
    <n v="26120389.030000001"/>
    <n v="3410126.91"/>
    <n v="-26120389.030000001"/>
    <n v="291124.08"/>
    <n v="-498265.7"/>
    <n v="-178960.39"/>
    <n v="-2047779.36"/>
    <n v="-327997.31"/>
    <n v="-40556.879999999997"/>
    <n v="-124499.88"/>
    <n v="0"/>
    <n v="483191.47"/>
    <n v="0"/>
    <n v="483191.47"/>
    <n v="2725005.45"/>
    <n v="3053002.7600000002"/>
    <m/>
    <m/>
  </r>
  <r>
    <x v="48"/>
    <x v="2"/>
    <n v="23593380.34"/>
    <n v="3483282.61"/>
    <n v="-23593380.34"/>
    <n v="217444.7"/>
    <n v="-571935.91"/>
    <n v="-110750.84"/>
    <n v="-2012373.28"/>
    <n v="-364127.83"/>
    <n v="-44444.43"/>
    <n v="63101.82"/>
    <n v="0"/>
    <n v="660196.83999999904"/>
    <n v="0"/>
    <n v="660196.83999999904"/>
    <n v="2695060.0300000003"/>
    <n v="3059187.8600000003"/>
    <m/>
    <m/>
  </r>
  <r>
    <x v="48"/>
    <x v="3"/>
    <n v="21279720.850000001"/>
    <n v="3611593.96"/>
    <n v="-21279720.850000001"/>
    <n v="408151.95"/>
    <n v="-723170.32"/>
    <n v="-234868.49"/>
    <n v="-1974039.53"/>
    <n v="-419419.65"/>
    <n v="-49304.49"/>
    <n v="-62479.61"/>
    <n v="0"/>
    <n v="556463.820000001"/>
    <n v="0"/>
    <n v="556463.820000001"/>
    <n v="2932078.34"/>
    <n v="3351497.9899999998"/>
    <m/>
    <m/>
  </r>
  <r>
    <x v="48"/>
    <x v="4"/>
    <n v="20335413.399999999"/>
    <n v="3693007.9"/>
    <n v="-20335413.390000001"/>
    <n v="289781.68"/>
    <n v="-644866.62"/>
    <n v="-210034.15"/>
    <n v="-2018224.93"/>
    <n v="-563440.05000000005"/>
    <n v="-87459.56"/>
    <n v="68633"/>
    <n v="0"/>
    <n v="527397.279999997"/>
    <n v="0"/>
    <n v="527397.279999997"/>
    <n v="2873125.7"/>
    <n v="3436565.75"/>
    <n v="2565809"/>
    <n v="5438934.7000000002"/>
  </r>
  <r>
    <x v="48"/>
    <x v="5"/>
    <n v="23277993.140000001"/>
    <n v="3738247.36"/>
    <n v="-23277993.140000001"/>
    <n v="268836.59000000003"/>
    <n v="-600164.87"/>
    <n v="-258503.46"/>
    <n v="-1984172.9"/>
    <n v="-663021.09"/>
    <n v="-106026.78"/>
    <n v="27084"/>
    <n v="0"/>
    <n v="422278.84999999899"/>
    <n v="0"/>
    <n v="422278.84999999899"/>
    <n v="2842841.23"/>
    <n v="3505862.32"/>
    <n v="2571495"/>
    <n v="5414336.2300000004"/>
  </r>
  <r>
    <x v="48"/>
    <x v="6"/>
    <n v="21007196.579999998"/>
    <n v="3904189.73"/>
    <n v="-21006470.690000001"/>
    <n v="353859.6"/>
    <n v="-545201.41"/>
    <n v="-189920.08"/>
    <n v="-2147915.88"/>
    <n v="-733344.57"/>
    <n v="-137884.60999999999"/>
    <n v="-222831.08"/>
    <n v="213422"/>
    <n v="495099.589999997"/>
    <n v="0"/>
    <n v="495099.589999997"/>
    <n v="2883037.37"/>
    <n v="3616381.94"/>
    <n v="2613739"/>
    <n v="5496776.3700000001"/>
  </r>
  <r>
    <x v="48"/>
    <x v="7"/>
    <n v="21976072.890000001"/>
    <n v="3977207.78"/>
    <n v="-21974579.789999999"/>
    <n v="479764.82"/>
    <n v="-558348.71"/>
    <n v="-178191.59"/>
    <n v="-2170211.91"/>
    <n v="-789938.48"/>
    <n v="-229941.95"/>
    <n v="-328813.15000000002"/>
    <n v="238396"/>
    <n v="441415.910000003"/>
    <n v="0"/>
    <n v="441415.910000003"/>
    <n v="2906752.21"/>
    <n v="3696690.69"/>
    <n v="2919055"/>
    <n v="5825807.21"/>
  </r>
  <r>
    <x v="48"/>
    <x v="8"/>
    <n v="20992527.359999999"/>
    <n v="4295944.04"/>
    <n v="-20992527.359999999"/>
    <n v="625363.76"/>
    <n v="-462801.21"/>
    <n v="-181024.89"/>
    <n v="-2266085.14"/>
    <n v="-853797.4"/>
    <n v="-623815.53"/>
    <n v="-210110"/>
    <n v="206782"/>
    <n v="530455.62999999896"/>
    <n v="0"/>
    <n v="530455.62999999896"/>
    <n v="2909911.24"/>
    <n v="3763708.64"/>
    <n v="3559869"/>
    <n v="6469780.2400000002"/>
  </r>
  <r>
    <x v="49"/>
    <x v="0"/>
    <n v="2847118240.8299999"/>
    <n v="612354538.10000002"/>
    <n v="-2847118927.52"/>
    <n v="39917788.109999999"/>
    <n v="-48560662.950000003"/>
    <n v="-67117345.890000001"/>
    <n v="-128303498.41"/>
    <n v="-192329428.55000001"/>
    <n v="-71970135.060000002"/>
    <n v="-3518763.47"/>
    <n v="19437"/>
    <n v="140491242.19"/>
    <n v="0"/>
    <n v="140491242.19"/>
    <n v="243981507.25"/>
    <n v="436310935.80000001"/>
    <m/>
    <m/>
  </r>
  <r>
    <x v="49"/>
    <x v="1"/>
    <n v="3189458385.71"/>
    <n v="696533948.47000003"/>
    <n v="-3189458386.1599998"/>
    <n v="50187582.850000001"/>
    <n v="-56904312.850000001"/>
    <n v="-63054927.200000003"/>
    <n v="-126640592.05"/>
    <n v="-225905944.88999999"/>
    <n v="-74528581.799999997"/>
    <n v="-21762400"/>
    <n v="-179979"/>
    <n v="177744793.08000001"/>
    <n v="0"/>
    <n v="177744793.08000001"/>
    <n v="246599832.10000002"/>
    <n v="472505776.99000001"/>
    <m/>
    <m/>
  </r>
  <r>
    <x v="49"/>
    <x v="2"/>
    <n v="2829226804.4899998"/>
    <n v="679157674.40999997"/>
    <n v="-2829226803.7600002"/>
    <n v="51731853.689999998"/>
    <n v="-54940322.090000004"/>
    <n v="-64369266.009999998"/>
    <n v="-131275676.2"/>
    <n v="-228284810.62"/>
    <n v="-79921226.650000006"/>
    <n v="-27039750.719999999"/>
    <n v="-389265"/>
    <n v="144669211.53999901"/>
    <n v="0"/>
    <n v="144669211.53999901"/>
    <n v="250585264.30000001"/>
    <n v="478870074.92000002"/>
    <m/>
    <m/>
  </r>
  <r>
    <x v="49"/>
    <x v="3"/>
    <n v="2736006729.0999999"/>
    <n v="729185740.27999997"/>
    <n v="-2736006729.0799999"/>
    <n v="52779209.729999997"/>
    <n v="-57721502.270000003"/>
    <n v="-73978312.969999999"/>
    <n v="-131247419.81"/>
    <n v="-241845269.06"/>
    <n v="-79201134.560000002"/>
    <n v="-34553534.640000001"/>
    <n v="-3806795"/>
    <n v="159610981.72"/>
    <n v="0"/>
    <n v="159610981.72"/>
    <n v="262947235.05000001"/>
    <n v="504792504.11000001"/>
    <m/>
    <m/>
  </r>
  <r>
    <x v="49"/>
    <x v="4"/>
    <n v="2899657485.3000002"/>
    <n v="740216369.54999995"/>
    <n v="-2899657485.3000002"/>
    <n v="56509015.170000002"/>
    <n v="-48274874.920000002"/>
    <n v="-63749097"/>
    <n v="-155964893.47999999"/>
    <n v="-257806819.44"/>
    <n v="-83668796.769999996"/>
    <n v="-33104050.670000002"/>
    <n v="-194916"/>
    <n v="153961936.44"/>
    <n v="0"/>
    <n v="153961936.44"/>
    <n v="267988865.39999998"/>
    <n v="525795684.83999997"/>
    <n v="652375141"/>
    <n v="920364006.39999998"/>
  </r>
  <r>
    <x v="49"/>
    <x v="5"/>
    <n v="3165520015.1999998"/>
    <n v="711739529.79999995"/>
    <n v="-3165520014.46"/>
    <n v="45910347.25"/>
    <n v="-46631598.799999997"/>
    <n v="-70472552.140000001"/>
    <n v="-171091886.94999999"/>
    <n v="-269166028.27999997"/>
    <n v="-81095164.25"/>
    <n v="-5733044"/>
    <n v="2391967"/>
    <n v="115851570.37"/>
    <n v="0"/>
    <n v="115851570.37"/>
    <n v="288196037.88999999"/>
    <n v="557362066.16999996"/>
    <n v="647906436"/>
    <n v="936102473.88999999"/>
  </r>
  <r>
    <x v="49"/>
    <x v="6"/>
    <n v="2694322334.5900002"/>
    <n v="744774050.60000002"/>
    <n v="-2694322334.5900002"/>
    <n v="50895135.960000001"/>
    <n v="-46596357.560000002"/>
    <n v="-70899292.859999999"/>
    <n v="-160045440.16999999"/>
    <n v="-286981599.39999998"/>
    <n v="-81699939.090000004"/>
    <n v="-11050068"/>
    <n v="-675253"/>
    <n v="137721236.47999999"/>
    <n v="0"/>
    <n v="137721236.47999999"/>
    <n v="277541090.58999997"/>
    <n v="564522689.99000001"/>
    <n v="673197983"/>
    <n v="950739073.58999991"/>
  </r>
  <r>
    <x v="49"/>
    <x v="7"/>
    <n v="2736262578.7600002"/>
    <n v="783580278.50999999"/>
    <n v="-2736262578.7600002"/>
    <n v="62565420.609999999"/>
    <n v="-51711235.799999997"/>
    <n v="-72343194.689999998"/>
    <n v="-156325755.19"/>
    <n v="-303743006.24000001"/>
    <n v="-82267084.569999993"/>
    <n v="-9835302"/>
    <n v="1666194"/>
    <n v="171586314.63"/>
    <n v="0"/>
    <n v="171586314.63"/>
    <n v="280380185.68000001"/>
    <n v="584123191.92000008"/>
    <n v="772758080"/>
    <n v="1053138265.6800001"/>
  </r>
  <r>
    <x v="49"/>
    <x v="8"/>
    <n v="2668609629.1100001"/>
    <n v="841532432.95000005"/>
    <n v="-2668609629.1599998"/>
    <n v="-9693182.8699999992"/>
    <n v="-47174911.950000003"/>
    <n v="-68386576.180000007"/>
    <n v="-174515034.91"/>
    <n v="-275611008.83999997"/>
    <n v="-98717955.909999996"/>
    <n v="-6899826"/>
    <n v="740029"/>
    <n v="161273965.24000099"/>
    <n v="0"/>
    <n v="161273965.24000099"/>
    <n v="290076523.04000002"/>
    <n v="565687531.88"/>
    <n v="936283805"/>
    <n v="1226360328.04"/>
  </r>
  <r>
    <x v="50"/>
    <x v="0"/>
    <n v="15368715.01"/>
    <n v="3648250.16"/>
    <n v="-15368715.01"/>
    <n v="546658.26"/>
    <n v="-75160.289999999994"/>
    <n v="-699775.71"/>
    <n v="-2088862.9"/>
    <n v="-621402.26"/>
    <n v="-220497.06"/>
    <n v="-54187"/>
    <n v="-65553"/>
    <n v="369470.20000000199"/>
    <m/>
    <n v="369470.20000000199"/>
    <n v="2863798.9"/>
    <n v="3485201.16"/>
    <m/>
    <m/>
  </r>
  <r>
    <x v="50"/>
    <x v="1"/>
    <n v="17324648.199999999"/>
    <n v="3948114.5"/>
    <n v="-17324648.199999999"/>
    <n v="520967.73"/>
    <n v="-97379.3"/>
    <n v="-732972.09"/>
    <n v="-2224529.81"/>
    <n v="-542441"/>
    <n v="-139110.97"/>
    <n v="-139918"/>
    <n v="-48296"/>
    <n v="544435.06000000099"/>
    <n v="0"/>
    <n v="544435.06000000099"/>
    <n v="3054881.2"/>
    <n v="3597322.2"/>
    <m/>
    <m/>
  </r>
  <r>
    <x v="50"/>
    <x v="2"/>
    <n v="15177499.310000001"/>
    <n v="4114119.68"/>
    <n v="-15177499.310000001"/>
    <n v="512158.93"/>
    <n v="-86785.13"/>
    <n v="-755901.64"/>
    <n v="-2312908.73"/>
    <n v="-565019.42000000004"/>
    <n v="-139848.16"/>
    <n v="-143005"/>
    <n v="-59141"/>
    <n v="563669.53000000096"/>
    <n v="0"/>
    <n v="563669.53000000096"/>
    <n v="3155595.5"/>
    <n v="3720614.92"/>
    <m/>
    <m/>
  </r>
  <r>
    <x v="50"/>
    <x v="3"/>
    <n v="14602669.960000001"/>
    <n v="4298856.22"/>
    <n v="-14602669.960000001"/>
    <n v="600164.62"/>
    <n v="-50486.99"/>
    <n v="-838683.52"/>
    <n v="-2341291.6800000002"/>
    <n v="-591332.35"/>
    <n v="-158670.93"/>
    <n v="-186156"/>
    <n v="-57128"/>
    <n v="675271.36999999802"/>
    <n v="0"/>
    <n v="675271.36999999802"/>
    <n v="3230462.1900000004"/>
    <n v="3821794.5400000005"/>
    <m/>
    <m/>
  </r>
  <r>
    <x v="50"/>
    <x v="4"/>
    <n v="15895035.439999999"/>
    <n v="4427057.92"/>
    <n v="-15895035.439999999"/>
    <n v="540721.02"/>
    <n v="-38450.230000000003"/>
    <n v="-855276.24"/>
    <n v="-2606574.06"/>
    <n v="-629912.11"/>
    <n v="-145295.78"/>
    <n v="-89618"/>
    <n v="-92593"/>
    <n v="510059.51999999897"/>
    <n v="0"/>
    <n v="510059.51999999897"/>
    <n v="3500300.5300000003"/>
    <n v="4130212.64"/>
    <n v="3120995"/>
    <n v="6621295.5300000003"/>
  </r>
  <r>
    <x v="50"/>
    <x v="5"/>
    <n v="20851819.059999999"/>
    <n v="4512540.38"/>
    <n v="-20851819.02"/>
    <n v="536127.14"/>
    <n v="-50770.33"/>
    <n v="-715452.05"/>
    <n v="-2767881.83"/>
    <n v="-662349.25"/>
    <n v="-162440.65"/>
    <n v="-94279"/>
    <n v="-85496"/>
    <n v="509998.44999999797"/>
    <n v="0"/>
    <n v="509998.44999999797"/>
    <n v="3534104.21"/>
    <n v="4196453.46"/>
    <n v="3031566"/>
    <n v="6565670.21"/>
  </r>
  <r>
    <x v="50"/>
    <x v="6"/>
    <n v="18165829.280000001"/>
    <n v="4685688.91"/>
    <n v="-18165828.98"/>
    <n v="371450.29"/>
    <n v="-35697.14"/>
    <n v="-766679.32"/>
    <n v="-2251194.33"/>
    <n v="-701773.25"/>
    <n v="-180719.31"/>
    <n v="-239488"/>
    <n v="-57597"/>
    <n v="823991.15000000095"/>
    <n v="0"/>
    <n v="823991.15000000095"/>
    <n v="3053570.79"/>
    <n v="3755344.04"/>
    <n v="3185495"/>
    <n v="6239065.79"/>
  </r>
  <r>
    <x v="50"/>
    <x v="7"/>
    <n v="18398642.300000001"/>
    <n v="4890645.04"/>
    <n v="-18398642.300000001"/>
    <n v="618143.80000000005"/>
    <n v="-42891.01"/>
    <n v="-837727.4"/>
    <n v="-2472312.42"/>
    <n v="-766516.79"/>
    <n v="-261283.25"/>
    <n v="-129305"/>
    <n v="-163277"/>
    <n v="835475.96999999904"/>
    <n v="0"/>
    <n v="835475.96999999904"/>
    <n v="3352930.83"/>
    <n v="4119447.62"/>
    <n v="4375929"/>
    <n v="7728859.8300000001"/>
  </r>
  <r>
    <x v="50"/>
    <x v="8"/>
    <n v="18387525.129999999"/>
    <n v="5197639.74"/>
    <n v="-18387525.129999999"/>
    <n v="508251.45"/>
    <n v="-76667.240000000005"/>
    <n v="-915694.86"/>
    <n v="-2530820.37"/>
    <n v="-845745.04"/>
    <n v="-337925.64"/>
    <n v="-96332"/>
    <n v="-167214"/>
    <n v="735492.03999999794"/>
    <n v="0"/>
    <n v="735492.03999999794"/>
    <n v="3523182.47"/>
    <n v="4368927.51"/>
    <n v="5464224"/>
    <n v="8987406.4700000007"/>
  </r>
  <r>
    <x v="51"/>
    <x v="0"/>
    <n v="43174574"/>
    <n v="8800223"/>
    <n v="-43174574"/>
    <n v="898589"/>
    <n v="-1320244"/>
    <n v="-1834314"/>
    <n v="-3168711"/>
    <n v="-1304212"/>
    <n v="-882042"/>
    <n v="-127169"/>
    <n v="157463"/>
    <n v="1219583"/>
    <m/>
    <n v="1219583"/>
    <n v="6323269"/>
    <n v="7627481"/>
    <m/>
    <m/>
  </r>
  <r>
    <x v="51"/>
    <x v="1"/>
    <n v="48433330.119999997"/>
    <n v="9080161.1799999997"/>
    <n v="-48433330.119999997"/>
    <n v="768018.7"/>
    <n v="-1461617.36"/>
    <n v="-1815063.8"/>
    <n v="-3466055.84"/>
    <n v="-1365712.33"/>
    <n v="-876389.47"/>
    <n v="42968"/>
    <n v="81826"/>
    <n v="988135.07999999903"/>
    <n v="0"/>
    <n v="988135.07999999903"/>
    <n v="6742737"/>
    <n v="8108449.3300000001"/>
    <m/>
    <m/>
  </r>
  <r>
    <x v="51"/>
    <x v="2"/>
    <n v="42574040"/>
    <n v="9452029.1899999995"/>
    <n v="-42574040"/>
    <n v="678456.13"/>
    <n v="-1492815.04"/>
    <n v="-1885767.8"/>
    <n v="-3392310.05"/>
    <n v="-1429126.6"/>
    <n v="-886759.58"/>
    <n v="6155"/>
    <n v="-44321"/>
    <n v="1005540.25"/>
    <n v="0"/>
    <n v="1005540.25"/>
    <n v="6770892.8899999997"/>
    <n v="8200019.4900000002"/>
    <m/>
    <m/>
  </r>
  <r>
    <x v="51"/>
    <x v="3"/>
    <n v="42568699.229999997"/>
    <n v="10016447.5"/>
    <n v="-42568699.229999997"/>
    <n v="711021.98"/>
    <n v="-1311161.3999999999"/>
    <n v="-2086551.34"/>
    <n v="-3415591.61"/>
    <n v="-1491767.82"/>
    <n v="-914907.07"/>
    <n v="-16825.88"/>
    <n v="-111475"/>
    <n v="1379189.36"/>
    <n v="0"/>
    <n v="1379189.36"/>
    <n v="6813304.3499999996"/>
    <n v="8305072.1699999999"/>
    <m/>
    <m/>
  </r>
  <r>
    <x v="51"/>
    <x v="4"/>
    <n v="44518076.700000003"/>
    <n v="10135879.609999999"/>
    <n v="-44518076.729999997"/>
    <n v="752276.86"/>
    <n v="-1330026.24"/>
    <n v="-2270810.48"/>
    <n v="-3350203.74"/>
    <n v="-1565041.13"/>
    <n v="-952876.16"/>
    <n v="-17460.25"/>
    <n v="-52452"/>
    <n v="1349286.44"/>
    <n v="0"/>
    <n v="1349286.44"/>
    <n v="6951040.46"/>
    <n v="8516081.5899999999"/>
    <n v="5352055"/>
    <n v="12303095.460000001"/>
  </r>
  <r>
    <x v="51"/>
    <x v="5"/>
    <n v="51824013.090000004"/>
    <n v="10116780.73"/>
    <n v="-51824013.149999999"/>
    <n v="579999.94999999995"/>
    <n v="-1529536.94"/>
    <n v="-1990641.97"/>
    <n v="-3319586.89"/>
    <n v="-1627987.99"/>
    <n v="-506924.94"/>
    <n v="-79505.5"/>
    <n v="30678"/>
    <n v="1673274.3900000099"/>
    <n v="0"/>
    <n v="1673274.3900000099"/>
    <n v="6839765.8000000007"/>
    <n v="8467753.790000001"/>
    <n v="5294378"/>
    <n v="12134143.800000001"/>
  </r>
  <r>
    <x v="51"/>
    <x v="6"/>
    <n v="45255363.109999999"/>
    <n v="10498866.789999999"/>
    <n v="-45255363.109999999"/>
    <n v="676799.79"/>
    <n v="-1729777.57"/>
    <n v="-1931914.51"/>
    <n v="-3163335.68"/>
    <n v="-1725462.66"/>
    <n v="-511007.03"/>
    <n v="-232047"/>
    <n v="46988"/>
    <n v="1929110.13"/>
    <n v="0"/>
    <n v="1929110.13"/>
    <n v="6825027.7599999998"/>
    <n v="8550490.4199999999"/>
    <n v="5405473"/>
    <n v="12230500.76"/>
  </r>
  <r>
    <x v="51"/>
    <x v="7"/>
    <n v="45857633.899999999"/>
    <n v="10962067.5"/>
    <n v="-45857633.909999996"/>
    <n v="680614.68"/>
    <n v="-1659436.16"/>
    <n v="-2107764.7000000002"/>
    <n v="-3336489.84"/>
    <n v="-1818611.64"/>
    <n v="-542668.34"/>
    <n v="-48274.36"/>
    <n v="-156879.32999999999"/>
    <n v="1972557.8"/>
    <n v="0"/>
    <n v="1972557.8"/>
    <n v="7103690.7000000002"/>
    <n v="8922302.3399999999"/>
    <n v="6074177"/>
    <n v="13177867.699999999"/>
  </r>
  <r>
    <x v="51"/>
    <x v="8"/>
    <n v="44613979.469999999"/>
    <n v="11688772.52"/>
    <n v="-44613979.509999998"/>
    <n v="914798.99"/>
    <n v="-1815317.15"/>
    <n v="-2010189.9"/>
    <n v="-3419520.5"/>
    <n v="-1902186.42"/>
    <n v="-681844.41"/>
    <n v="-367610.6"/>
    <n v="-129535.67"/>
    <n v="2277366.8199999998"/>
    <n v="0"/>
    <n v="2277366.8199999998"/>
    <n v="7245027.5499999998"/>
    <n v="9147213.9699999988"/>
    <n v="7341487"/>
    <n v="14586514.550000001"/>
  </r>
  <r>
    <x v="52"/>
    <x v="0"/>
    <n v="11503368.49"/>
    <n v="2352916.0499999998"/>
    <n v="-11503368.49"/>
    <n v="118997.5"/>
    <n v="-376893.07"/>
    <n v="-235310.34"/>
    <n v="-1054804.1499999999"/>
    <n v="-346404.24"/>
    <n v="-182064.35"/>
    <n v="-23074"/>
    <n v="0"/>
    <n v="253363.399999999"/>
    <m/>
    <n v="253363.399999999"/>
    <n v="1667007.56"/>
    <n v="2013411.8"/>
    <m/>
    <m/>
  </r>
  <r>
    <x v="52"/>
    <x v="1"/>
    <n v="12571629.25"/>
    <n v="2588591.5499999998"/>
    <n v="-12571629.25"/>
    <n v="132757.13"/>
    <n v="-442994.92"/>
    <n v="-218122.08"/>
    <n v="-1096430.96"/>
    <n v="-365477.78"/>
    <n v="-198268.89"/>
    <n v="23610"/>
    <n v="0"/>
    <n v="423664.05000000098"/>
    <n v="0"/>
    <n v="423664.05000000098"/>
    <n v="1757547.96"/>
    <n v="2123025.7400000002"/>
    <m/>
    <m/>
  </r>
  <r>
    <x v="52"/>
    <x v="2"/>
    <n v="11609608.02"/>
    <n v="2500178.59"/>
    <n v="-11609608.02"/>
    <n v="150898.04999999999"/>
    <n v="-444042.86"/>
    <n v="-222538.7"/>
    <n v="-1064757.98"/>
    <n v="-407728.74"/>
    <n v="-215006.97"/>
    <n v="12918"/>
    <n v="1411.5"/>
    <n v="311330.89"/>
    <n v="7998.5"/>
    <n v="319329.39"/>
    <n v="1731339.54"/>
    <n v="2139068.2800000003"/>
    <m/>
    <m/>
  </r>
  <r>
    <x v="52"/>
    <x v="3"/>
    <n v="11131764.16"/>
    <n v="2563353.66"/>
    <n v="-11131764.16"/>
    <n v="166327.46"/>
    <n v="-394083.69"/>
    <n v="-243714.53"/>
    <n v="-1088327.95"/>
    <n v="-424389.14"/>
    <n v="-213594.64"/>
    <n v="-2870.33"/>
    <n v="0"/>
    <n v="362700.84"/>
    <n v="0"/>
    <n v="362700.84"/>
    <n v="1726126.17"/>
    <n v="2150515.31"/>
    <m/>
    <m/>
  </r>
  <r>
    <x v="52"/>
    <x v="4"/>
    <n v="11387649.35"/>
    <n v="2610949.84"/>
    <n v="-11387649.35"/>
    <n v="180838.28"/>
    <n v="-407116.83"/>
    <n v="-214208.63"/>
    <n v="-1210316.67"/>
    <n v="-441385.56"/>
    <n v="-208541.13"/>
    <n v="896.25"/>
    <n v="0"/>
    <n v="311115.55"/>
    <n v="0"/>
    <n v="311115.55"/>
    <n v="1831642.13"/>
    <n v="2273027.69"/>
    <n v="1436725"/>
    <n v="3268367.13"/>
  </r>
  <r>
    <x v="52"/>
    <x v="5"/>
    <n v="12051504.83"/>
    <n v="2614418.54"/>
    <n v="-12051504.83"/>
    <n v="137007.85999999999"/>
    <n v="-400585.39"/>
    <n v="-223163.17"/>
    <n v="-1259041.72"/>
    <n v="-445870.44"/>
    <n v="-200129.49"/>
    <n v="7549"/>
    <n v="0"/>
    <n v="230185.19000000099"/>
    <n v="-20387"/>
    <n v="209798.19000000099"/>
    <n v="1882790.28"/>
    <n v="2328660.7200000002"/>
    <n v="1420412"/>
    <n v="3303202.2800000003"/>
  </r>
  <r>
    <x v="52"/>
    <x v="6"/>
    <n v="11083561.289999999"/>
    <n v="3029286.89"/>
    <n v="-11083561.289999999"/>
    <n v="191623.53"/>
    <n v="-416116.13"/>
    <n v="-244083.37"/>
    <n v="-1217555.02"/>
    <n v="-485333.37"/>
    <n v="-255186.37"/>
    <n v="85"/>
    <n v="0"/>
    <n v="602721.16"/>
    <n v="0"/>
    <n v="602721.16"/>
    <n v="1877754.52"/>
    <n v="2363087.89"/>
    <n v="1427673"/>
    <n v="3305427.52"/>
  </r>
  <r>
    <x v="52"/>
    <x v="7"/>
    <n v="11966595.380000001"/>
    <n v="3246395.8"/>
    <n v="-11966595.380000001"/>
    <n v="151931.07"/>
    <n v="-448362.66"/>
    <n v="-259952.96"/>
    <n v="-1243976.21"/>
    <n v="-494540.35"/>
    <n v="-248044.26"/>
    <n v="-54500"/>
    <n v="0"/>
    <n v="648950.429999999"/>
    <n v="0"/>
    <n v="648950.429999999"/>
    <n v="1952291.83"/>
    <n v="2446832.1800000002"/>
    <n v="1566304"/>
    <n v="3518595.83"/>
  </r>
  <r>
    <x v="52"/>
    <x v="8"/>
    <n v="12462807.68"/>
    <n v="3448132.18"/>
    <n v="-12462807.68"/>
    <n v="234150.09"/>
    <n v="-457595.47"/>
    <n v="-259561.41"/>
    <n v="-1657854.2"/>
    <n v="-509190.83"/>
    <n v="-254902.74"/>
    <n v="50000"/>
    <n v="24748"/>
    <n v="617925.62"/>
    <n v="68641"/>
    <n v="686566.62"/>
    <n v="2375011.08"/>
    <n v="2884201.91"/>
    <n v="1947650"/>
    <n v="4322661.08"/>
  </r>
  <r>
    <x v="53"/>
    <x v="0"/>
    <n v="51387961"/>
    <n v="9445054"/>
    <n v="-51288235"/>
    <n v="599763"/>
    <n v="-264132"/>
    <n v="-1398823"/>
    <n v="-3597665"/>
    <n v="-1653966"/>
    <n v="-1095382"/>
    <n v="-308000"/>
    <n v="82000"/>
    <n v="1908575"/>
    <n v="0"/>
    <n v="1908575"/>
    <n v="5260620"/>
    <n v="6914586"/>
    <m/>
    <m/>
  </r>
  <r>
    <x v="53"/>
    <x v="1"/>
    <n v="57528470"/>
    <n v="9528912"/>
    <n v="-57528471"/>
    <n v="564430"/>
    <n v="-390384"/>
    <n v="-1720696"/>
    <n v="-3671831"/>
    <n v="-1638686"/>
    <n v="-487857"/>
    <n v="-102000"/>
    <n v="-141000"/>
    <n v="1940887"/>
    <n v="-7617"/>
    <n v="1933270"/>
    <n v="5782911"/>
    <n v="7421597"/>
    <m/>
    <m/>
  </r>
  <r>
    <x v="53"/>
    <x v="2"/>
    <n v="48106851"/>
    <n v="9663024"/>
    <n v="-48106852"/>
    <n v="372877"/>
    <n v="-380800"/>
    <n v="-1918862"/>
    <n v="-3946936"/>
    <n v="-1886263"/>
    <n v="-178289"/>
    <n v="0"/>
    <n v="-127000"/>
    <n v="1597750"/>
    <n v="20016"/>
    <n v="1617766"/>
    <n v="6246598"/>
    <n v="8132861"/>
    <m/>
    <m/>
  </r>
  <r>
    <x v="53"/>
    <x v="3"/>
    <n v="44203681.909999996"/>
    <n v="10767062.220000001"/>
    <n v="-44203681.909999996"/>
    <n v="490589.75"/>
    <n v="-522032.95"/>
    <n v="-1427339.1"/>
    <n v="-3563432.02"/>
    <n v="-1926936.73"/>
    <n v="-1056911.32"/>
    <n v="-437000"/>
    <n v="21000"/>
    <n v="2344999.85"/>
    <n v="-6701"/>
    <n v="2338298.85"/>
    <n v="5512804.0700000003"/>
    <n v="7439740.8000000007"/>
    <m/>
    <m/>
  </r>
  <r>
    <x v="53"/>
    <x v="4"/>
    <n v="49234427.759999998"/>
    <n v="10707562.98"/>
    <n v="-49234427.759999998"/>
    <n v="740931.51"/>
    <n v="-655009.11"/>
    <n v="-1480064.93"/>
    <n v="-3823543.8"/>
    <n v="-1685680.56"/>
    <n v="-1178635.94"/>
    <n v="-126000"/>
    <n v="49000"/>
    <n v="2548560.15"/>
    <n v="-26634"/>
    <n v="2521926.15"/>
    <n v="5958617.8399999999"/>
    <n v="7644298.4000000004"/>
    <n v="8361826"/>
    <n v="14320443.84"/>
  </r>
  <r>
    <x v="53"/>
    <x v="5"/>
    <n v="59846377.859999999"/>
    <n v="10929999.369999999"/>
    <n v="-59846377.859999999"/>
    <n v="700650.93"/>
    <n v="-758568.2"/>
    <n v="-1496436"/>
    <n v="-3825393.71"/>
    <n v="-1777404.39"/>
    <n v="-1723874.97"/>
    <n v="-361000"/>
    <n v="223000"/>
    <n v="1910973.03000001"/>
    <n v="0"/>
    <n v="1910973.03000001"/>
    <n v="6080397.9100000001"/>
    <n v="7857802.2999999998"/>
    <n v="8097246"/>
    <n v="14177643.91"/>
  </r>
  <r>
    <x v="53"/>
    <x v="6"/>
    <n v="52998216.990000002"/>
    <n v="11111944.74"/>
    <n v="-52998216.990000002"/>
    <n v="636797.73"/>
    <n v="-709495.33"/>
    <n v="-1346049.46"/>
    <n v="-4719544.55"/>
    <n v="-1785531.48"/>
    <n v="-130534.24"/>
    <n v="-136000"/>
    <n v="-208000"/>
    <n v="2713587.41"/>
    <n v="0"/>
    <n v="2713587.41"/>
    <n v="6775089.3399999999"/>
    <n v="8560620.8200000003"/>
    <n v="8036376"/>
    <n v="14811465.34"/>
  </r>
  <r>
    <x v="53"/>
    <x v="7"/>
    <n v="52019912.159999996"/>
    <n v="11721070.529999999"/>
    <n v="-52019912.159999996"/>
    <n v="824231.45"/>
    <n v="-620655.23"/>
    <n v="-2033084.86"/>
    <n v="-5281242.3"/>
    <n v="-1936865.89"/>
    <n v="-1240529.3400000001"/>
    <n v="282000"/>
    <n v="0"/>
    <n v="1714924.36"/>
    <n v="0"/>
    <n v="1714924.36"/>
    <n v="7934982.3899999997"/>
    <n v="9871848.2799999993"/>
    <n v="9125264"/>
    <n v="17060246.390000001"/>
  </r>
  <r>
    <x v="53"/>
    <x v="8"/>
    <n v="46625041.490000002"/>
    <n v="12220850.73"/>
    <n v="-46625038.799999997"/>
    <n v="1033674.01"/>
    <n v="-801444.55"/>
    <n v="-1581224.46"/>
    <n v="-4271611.25"/>
    <n v="-2081284.91"/>
    <n v="-580681.26"/>
    <n v="0"/>
    <n v="-306000"/>
    <n v="3632281"/>
    <n v="0"/>
    <n v="3632281"/>
    <n v="6654280.2599999998"/>
    <n v="8735565.1699999999"/>
    <n v="11144186"/>
    <n v="17798466.259999998"/>
  </r>
  <r>
    <x v="54"/>
    <x v="9"/>
    <m/>
    <m/>
    <m/>
    <m/>
    <m/>
    <m/>
    <m/>
    <m/>
    <m/>
    <m/>
    <m/>
    <m/>
    <m/>
    <m/>
    <m/>
    <m/>
    <m/>
    <m/>
  </r>
  <r>
    <x v="54"/>
    <x v="9"/>
    <m/>
    <m/>
    <m/>
    <m/>
    <m/>
    <m/>
    <m/>
    <m/>
    <m/>
    <m/>
    <m/>
    <m/>
    <m/>
    <m/>
    <m/>
    <m/>
    <m/>
    <m/>
  </r>
  <r>
    <x v="54"/>
    <x v="9"/>
    <m/>
    <m/>
    <m/>
    <m/>
    <m/>
    <m/>
    <m/>
    <m/>
    <m/>
    <m/>
    <m/>
    <m/>
    <m/>
    <m/>
    <m/>
    <m/>
    <m/>
    <m/>
  </r>
  <r>
    <x v="54"/>
    <x v="9"/>
    <m/>
    <m/>
    <m/>
    <m/>
    <m/>
    <m/>
    <m/>
    <m/>
    <m/>
    <m/>
    <m/>
    <m/>
    <m/>
    <m/>
    <m/>
    <m/>
    <m/>
    <m/>
  </r>
  <r>
    <x v="54"/>
    <x v="9"/>
    <m/>
    <m/>
    <m/>
    <m/>
    <m/>
    <m/>
    <m/>
    <m/>
    <m/>
    <m/>
    <m/>
    <m/>
    <m/>
    <m/>
    <m/>
    <m/>
    <m/>
    <m/>
  </r>
  <r>
    <x v="54"/>
    <x v="9"/>
    <m/>
    <m/>
    <m/>
    <m/>
    <m/>
    <m/>
    <m/>
    <m/>
    <m/>
    <m/>
    <m/>
    <m/>
    <m/>
    <m/>
    <m/>
    <m/>
    <m/>
    <m/>
  </r>
  <r>
    <x v="54"/>
    <x v="9"/>
    <m/>
    <m/>
    <m/>
    <m/>
    <m/>
    <m/>
    <m/>
    <m/>
    <m/>
    <m/>
    <m/>
    <m/>
    <m/>
    <m/>
    <m/>
    <m/>
    <m/>
    <m/>
  </r>
  <r>
    <x v="54"/>
    <x v="9"/>
    <m/>
    <m/>
    <m/>
    <m/>
    <m/>
    <m/>
    <m/>
    <m/>
    <m/>
    <m/>
    <m/>
    <m/>
    <m/>
    <m/>
    <m/>
    <m/>
    <m/>
    <m/>
  </r>
  <r>
    <x v="54"/>
    <x v="9"/>
    <m/>
    <m/>
    <m/>
    <m/>
    <m/>
    <m/>
    <m/>
    <m/>
    <m/>
    <m/>
    <m/>
    <m/>
    <m/>
    <m/>
    <m/>
    <m/>
    <m/>
    <m/>
  </r>
  <r>
    <x v="54"/>
    <x v="9"/>
    <m/>
    <m/>
    <m/>
    <m/>
    <m/>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6">
  <r>
    <x v="0"/>
    <x v="0"/>
    <n v="3004990503.5799999"/>
    <n v="494449475.87"/>
    <n v="-3004990503.5799999"/>
    <n v="43362492.340000004"/>
    <n v="-74248461.709999993"/>
    <n v="-30163370.300000001"/>
    <n v="-155117581.28"/>
    <n v="-117998923.17"/>
    <n v="-63888853"/>
    <n v="-7962603.3300000001"/>
    <n v="24934.37"/>
    <n v="88457109.789999902"/>
    <n v="385235.03"/>
    <n v="88842344.819999903"/>
    <n v="259529413.28999999"/>
  </r>
  <r>
    <x v="0"/>
    <x v="1"/>
    <n v="3365847949.4429998"/>
    <n v="516540891.62"/>
    <n v="-3365847949.6399999"/>
    <n v="41268025.32"/>
    <n v="-76298723.730000004"/>
    <n v="-31653589.239999998"/>
    <n v="-154180112.31"/>
    <n v="-127729240.01000001"/>
    <n v="-67484737.849999994"/>
    <n v="-4775175.8499999996"/>
    <n v="-1697484.39"/>
    <n v="93989853.362999901"/>
    <n v="2304271.6"/>
    <n v="96294124.962999895"/>
    <n v="262132425.28"/>
  </r>
  <r>
    <x v="0"/>
    <x v="2"/>
    <n v="2683423704.4499998"/>
    <n v="499968822.98000002"/>
    <n v="-2683423707.6100001"/>
    <n v="21589111.77"/>
    <n v="-60659108.619999997"/>
    <n v="-28970084.530000001"/>
    <n v="-159061580.91999999"/>
    <n v="-119939538.67"/>
    <n v="-58992273.409999996"/>
    <n v="1906850.47"/>
    <n v="-11614882.59"/>
    <n v="84227313.319999695"/>
    <n v="-2820937.32"/>
    <n v="81406375.999999702"/>
    <n v="248690774.06999999"/>
  </r>
  <r>
    <x v="0"/>
    <x v="3"/>
    <n v="2817080827.8200002"/>
    <n v="564894225.13"/>
    <n v="-2817080827.8099999"/>
    <n v="54918282.439999998"/>
    <n v="-60914679.299999997"/>
    <n v="-34563650.369999997"/>
    <n v="-156751523.5"/>
    <n v="-135696380.90000001"/>
    <n v="-68603275.120000005"/>
    <n v="-9342796.6400000006"/>
    <n v="-6957586.2599999998"/>
    <n v="146982615.49000001"/>
    <n v="2667297.9900000002"/>
    <n v="149649913.47999999"/>
    <n v="252229853.16999999"/>
  </r>
  <r>
    <x v="0"/>
    <x v="4"/>
    <n v="2929963659.5900002"/>
    <n v="558672519.07000005"/>
    <n v="-2929963659.5900002"/>
    <n v="54939231.25"/>
    <n v="-89541387.430000007"/>
    <n v="-27747271.489999998"/>
    <n v="-150505328.03"/>
    <n v="-146091653.94"/>
    <n v="-73424008.180000007"/>
    <n v="-662004.61"/>
    <n v="-1161063.06"/>
    <n v="124479033.58"/>
    <n v="-11318371"/>
    <n v="113160662.58"/>
    <n v="267793986.94999999"/>
  </r>
  <r>
    <x v="0"/>
    <x v="5"/>
    <n v="3337659474.6799998"/>
    <n v="567145168.02999997"/>
    <n v="-3337659474.6799998"/>
    <n v="31595503.41"/>
    <n v="-84136002.689999998"/>
    <n v="-26763321.449999999"/>
    <n v="-166233266.19"/>
    <n v="-141550282.28999999"/>
    <n v="-71185209.719999999"/>
    <n v="-1961773.63"/>
    <n v="4785348.71"/>
    <n v="111696164.18000001"/>
    <n v="-4566092.8899999997"/>
    <n v="107130071.29000001"/>
    <n v="277132590.32999998"/>
  </r>
  <r>
    <x v="0"/>
    <x v="6"/>
    <n v="2872600609.1700001"/>
    <n v="584061717.53999996"/>
    <n v="-2872600609.1700001"/>
    <n v="61769187.109999999"/>
    <n v="-83214862.069999993"/>
    <n v="-29945001.18"/>
    <n v="-160287871.41"/>
    <n v="-149635869.21000001"/>
    <n v="-68494735.640000001"/>
    <n v="-12753724.960000001"/>
    <n v="-5238106.6900000004"/>
    <n v="136260733.49000001"/>
    <n v="4268189"/>
    <n v="140528922.49000001"/>
    <n v="273447734.65999997"/>
  </r>
  <r>
    <x v="0"/>
    <x v="7"/>
    <n v="2899921820.3200002"/>
    <n v="606718686.20000005"/>
    <n v="-2899921820.3200002"/>
    <n v="32671133.91"/>
    <n v="-93267998.230000004"/>
    <n v="-33583460.43"/>
    <n v="-156145591.75999999"/>
    <n v="-156461765.49000001"/>
    <n v="-76423909.849999994"/>
    <n v="-8911118.1699999999"/>
    <n v="-1483169.25"/>
    <n v="113112806.93000001"/>
    <n v="18845825"/>
    <n v="131958631.93000001"/>
    <n v="282997050.41999996"/>
  </r>
  <r>
    <x v="0"/>
    <x v="8"/>
    <n v="2870589588.98"/>
    <n v="628206073.5"/>
    <n v="-2870589589.5799999"/>
    <n v="46788137.800999999"/>
    <n v="-87079578.709999993"/>
    <n v="-36374713.479999997"/>
    <n v="-160960872.33399999"/>
    <n v="-163773740.50999999"/>
    <n v="-96914472.810000002"/>
    <n v="-9424257.3699999992"/>
    <n v="1085527.3799999999"/>
    <n v="121552102.867"/>
    <n v="-2275828"/>
    <n v="119276274.867"/>
    <n v="284415164.52399999"/>
  </r>
  <r>
    <x v="1"/>
    <x v="0"/>
    <n v="23635241.399999999"/>
    <n v="22670572.68"/>
    <n v="-23635241.399999999"/>
    <n v="-68747.66"/>
    <n v="-1417406.67"/>
    <n v="-4879021.42"/>
    <n v="-5659282.1100000003"/>
    <n v="-3136801.86"/>
    <n v="-2761724.92"/>
    <n v="-441930"/>
    <n v="-139079"/>
    <n v="4166579.04"/>
    <m/>
    <n v="4166579.04"/>
    <n v="11955710.199999999"/>
  </r>
  <r>
    <x v="1"/>
    <x v="1"/>
    <n v="24749482.760000002"/>
    <n v="22710397.620000001"/>
    <n v="-24749482.760000002"/>
    <n v="-144839.87"/>
    <n v="-1296571.74"/>
    <n v="-5064914.84"/>
    <n v="-5583419.29"/>
    <n v="-3326205.16"/>
    <n v="-2731677.19"/>
    <n v="-311560"/>
    <n v="-129343"/>
    <n v="4121866.53"/>
    <m/>
    <n v="4121866.53"/>
    <n v="11944905.870000001"/>
  </r>
  <r>
    <x v="1"/>
    <x v="2"/>
    <n v="22304576.829999998"/>
    <n v="23022026.829999998"/>
    <n v="-22304576.829999998"/>
    <n v="-434380.73"/>
    <n v="-1451821.11"/>
    <n v="-5263561.9000000004"/>
    <n v="-5550762.1299999999"/>
    <n v="-3438398.59"/>
    <n v="-2777798.4"/>
    <n v="-355073"/>
    <n v="-120289"/>
    <n v="3629941.97"/>
    <m/>
    <n v="3629941.97"/>
    <n v="12266145.140000001"/>
  </r>
  <r>
    <x v="1"/>
    <x v="3"/>
    <n v="21906740.379999999"/>
    <n v="23405495.010000002"/>
    <n v="-21906740.379999999"/>
    <n v="-164159.14000000001"/>
    <n v="-1566231.78"/>
    <n v="-5145408.12"/>
    <n v="-5572742.29"/>
    <n v="-3600160.07"/>
    <n v="-2975606.98"/>
    <n v="-448198"/>
    <n v="-111869"/>
    <n v="3821119.63"/>
    <m/>
    <n v="3821119.63"/>
    <n v="12284382.190000001"/>
  </r>
  <r>
    <x v="1"/>
    <x v="4"/>
    <n v="25981765.5"/>
    <n v="24110185.920000002"/>
    <n v="-25981765.5"/>
    <n v="-557524.32999999996"/>
    <n v="-1508015.66"/>
    <n v="-5116429.22"/>
    <n v="-5661735.1100000003"/>
    <n v="-3750151.8"/>
    <n v="-3372208.7"/>
    <n v="-206249"/>
    <n v="-104038"/>
    <n v="3833834.1000000099"/>
    <m/>
    <n v="3833834.1000000099"/>
    <n v="12286179.99"/>
  </r>
  <r>
    <x v="1"/>
    <x v="5"/>
    <n v="30169801.710000001"/>
    <n v="25104446.039999999"/>
    <n v="-30169801.710000001"/>
    <n v="444040.81"/>
    <n v="-1481440.12"/>
    <n v="-5596378.0899999999"/>
    <n v="-6421205.0800000001"/>
    <n v="-3924248.84"/>
    <n v="-3265074.81"/>
    <n v="-538619"/>
    <n v="-96755"/>
    <n v="4224765.91"/>
    <m/>
    <n v="4224765.91"/>
    <n v="13499023.289999999"/>
  </r>
  <r>
    <x v="1"/>
    <x v="6"/>
    <n v="26958875.359999999"/>
    <n v="25605028.550000001"/>
    <n v="-26958875.359999999"/>
    <n v="619526.46"/>
    <n v="-1624752.87"/>
    <n v="-5546051.6399999997"/>
    <n v="-6576308.8899999997"/>
    <n v="-4049471.51"/>
    <n v="-3252089.05"/>
    <n v="-668167"/>
    <n v="-66240"/>
    <n v="4441474.05"/>
    <m/>
    <n v="4441474.05"/>
    <n v="13747113.399999999"/>
  </r>
  <r>
    <x v="1"/>
    <x v="7"/>
    <n v="29360809.129999999"/>
    <n v="26463547.510000002"/>
    <n v="-29360809.129999999"/>
    <n v="706010.63"/>
    <n v="-1891114.1"/>
    <n v="-5496523.0999999996"/>
    <n v="-6665212.2599999998"/>
    <n v="-4188458.58"/>
    <n v="-3935461.16"/>
    <n v="-233936"/>
    <n v="-24639"/>
    <n v="4734213.9400000004"/>
    <m/>
    <n v="4734213.9400000004"/>
    <n v="14052849.459999999"/>
  </r>
  <r>
    <x v="1"/>
    <x v="8"/>
    <n v="28238725.809999999"/>
    <n v="27224308.829999998"/>
    <n v="-28238725.809999999"/>
    <n v="1579997.44"/>
    <n v="-2001411.91"/>
    <n v="-5603444.5599999996"/>
    <n v="-6654298.9100000001"/>
    <n v="-4297723.05"/>
    <n v="-4962662.1399999997"/>
    <n v="469958"/>
    <n v="-242828"/>
    <n v="5511895.7000000002"/>
    <m/>
    <n v="5511895.7000000002"/>
    <n v="14259155.379999999"/>
  </r>
  <r>
    <x v="2"/>
    <x v="0"/>
    <n v="3998250.67"/>
    <n v="1389502.56"/>
    <n v="-3998250.67"/>
    <n v="118866.41"/>
    <n v="-323883.84999999998"/>
    <n v="-111689.08"/>
    <n v="-593569.53"/>
    <n v="-180844.3"/>
    <n v="-22254.82"/>
    <n v="-41572"/>
    <n v="0"/>
    <n v="234555.39"/>
    <n v="103679"/>
    <n v="338234.39"/>
    <n v="1029142.46"/>
  </r>
  <r>
    <x v="2"/>
    <x v="1"/>
    <n v="4891254.8499999996"/>
    <n v="1333877.1399999999"/>
    <n v="-4891254.8499999996"/>
    <n v="100132.1"/>
    <n v="-399043.42"/>
    <n v="-93415.71"/>
    <n v="-601622.26"/>
    <n v="-189853.42"/>
    <n v="-18117.82"/>
    <n v="-25301"/>
    <n v="0"/>
    <n v="106655.61"/>
    <n v="0"/>
    <n v="106655.61"/>
    <n v="1094081.3900000001"/>
  </r>
  <r>
    <x v="2"/>
    <x v="2"/>
    <n v="3915671.1"/>
    <n v="1384652.82"/>
    <n v="-3915671.1"/>
    <n v="165790.45000000001"/>
    <n v="-441292.7"/>
    <n v="-102931.86"/>
    <n v="-607948.39"/>
    <n v="-192621.8"/>
    <n v="-18469.55"/>
    <n v="-31698"/>
    <n v="0"/>
    <n v="155480.97"/>
    <n v="0"/>
    <n v="155480.97"/>
    <n v="1152172.9500000002"/>
  </r>
  <r>
    <x v="2"/>
    <x v="3"/>
    <n v="3835150.73"/>
    <n v="1449301.1"/>
    <n v="-3835150.73"/>
    <n v="111162.69"/>
    <n v="-419737.22"/>
    <n v="-86747.4"/>
    <n v="-606482.87"/>
    <n v="-205390.82"/>
    <n v="-23868.95"/>
    <n v="-23904"/>
    <n v="0"/>
    <n v="194332.53"/>
    <n v="0"/>
    <n v="194332.53"/>
    <n v="1112967.49"/>
  </r>
  <r>
    <x v="2"/>
    <x v="4"/>
    <n v="3712613.88"/>
    <n v="1415072.56"/>
    <n v="-3712613.88"/>
    <n v="86986.13"/>
    <n v="-396072.36"/>
    <n v="-99359.35"/>
    <n v="-614478.62"/>
    <n v="-225915.83"/>
    <n v="-29800.39"/>
    <n v="0"/>
    <n v="0"/>
    <n v="136432.14000000001"/>
    <n v="0"/>
    <n v="136432.14000000001"/>
    <n v="1109910.33"/>
  </r>
  <r>
    <x v="2"/>
    <x v="5"/>
    <n v="3790507.81"/>
    <n v="1464699.69"/>
    <n v="-3790507.81"/>
    <n v="81041.75"/>
    <n v="-438047.77"/>
    <n v="-78732.84"/>
    <n v="-621667.29"/>
    <n v="-232054.27"/>
    <n v="-15367.27"/>
    <n v="-18696"/>
    <n v="0"/>
    <n v="141176"/>
    <n v="0"/>
    <n v="141176"/>
    <n v="1138447.8999999999"/>
  </r>
  <r>
    <x v="2"/>
    <x v="6"/>
    <n v="3514491.46"/>
    <n v="1481040.03"/>
    <n v="-3514491.46"/>
    <n v="107700.43"/>
    <n v="-387284.76"/>
    <n v="-119320.91"/>
    <n v="-636559.6"/>
    <n v="-199782.39"/>
    <n v="-10963.74"/>
    <n v="-37344"/>
    <n v="0"/>
    <n v="197485.06"/>
    <n v="0"/>
    <n v="197485.06"/>
    <n v="1143165.27"/>
  </r>
  <r>
    <x v="2"/>
    <x v="7"/>
    <n v="3594182.1"/>
    <n v="1469046.3"/>
    <n v="-3594182.1"/>
    <n v="116125.19"/>
    <n v="-412872.13"/>
    <n v="-128373.32"/>
    <n v="-665518.43999999994"/>
    <n v="-207511.77"/>
    <n v="-14653.5"/>
    <n v="-19945"/>
    <n v="0"/>
    <n v="136297.32999999999"/>
    <n v="0"/>
    <n v="136297.32999999999"/>
    <n v="1206763.8899999999"/>
  </r>
  <r>
    <x v="2"/>
    <x v="8"/>
    <n v="3301338.12"/>
    <n v="1554390.39"/>
    <n v="-3301338.12"/>
    <n v="179173.27"/>
    <n v="-375225.05"/>
    <n v="-155191.31"/>
    <n v="-691479.8"/>
    <n v="-211135.38"/>
    <n v="-29341.5"/>
    <n v="21474.27"/>
    <n v="0"/>
    <n v="292664.89"/>
    <n v="0"/>
    <n v="292664.89"/>
    <n v="1221896.1600000001"/>
  </r>
  <r>
    <x v="3"/>
    <x v="0"/>
    <n v="100260264"/>
    <n v="20932155"/>
    <n v="-100260264"/>
    <n v="1897229"/>
    <n v="-3791562"/>
    <n v="-180125"/>
    <n v="-8331970"/>
    <n v="-4577899"/>
    <n v="-1446903"/>
    <n v="-944000"/>
    <n v="0"/>
    <n v="3556925"/>
    <n v="-36741"/>
    <n v="3520184"/>
    <n v="12303657"/>
  </r>
  <r>
    <x v="3"/>
    <x v="1"/>
    <n v="108110149.64"/>
    <n v="21507193.780000001"/>
    <n v="-108110149.64"/>
    <n v="1731343.69"/>
    <n v="-3833860.54"/>
    <n v="-163254.70000000001"/>
    <n v="-9764926.8599999994"/>
    <n v="-4169848.14"/>
    <n v="-1490595.55"/>
    <n v="-399000"/>
    <n v="0"/>
    <n v="3417051.68"/>
    <n v="-3777866"/>
    <n v="-360814.31999999599"/>
    <n v="13762042.1"/>
  </r>
  <r>
    <x v="3"/>
    <x v="2"/>
    <n v="92252769.450000003"/>
    <n v="21264998.239999998"/>
    <n v="-92252769.489999995"/>
    <n v="1413187.5"/>
    <n v="-3616748.56"/>
    <n v="-496689.14"/>
    <n v="-9718372"/>
    <n v="-4042541.19"/>
    <n v="-1489944.41"/>
    <n v="-210000"/>
    <n v="0"/>
    <n v="3103890.4"/>
    <n v="-1051143"/>
    <n v="2052747.4"/>
    <n v="13831809.699999999"/>
  </r>
  <r>
    <x v="3"/>
    <x v="3"/>
    <n v="92614468"/>
    <n v="22490761"/>
    <n v="-92614467"/>
    <n v="1472652"/>
    <n v="-4145463"/>
    <n v="-475522"/>
    <n v="-9489624"/>
    <n v="-3834546"/>
    <n v="-1522859"/>
    <n v="-410000"/>
    <n v="0"/>
    <n v="4085400"/>
    <n v="1142418"/>
    <n v="5227818"/>
    <n v="14110609"/>
  </r>
  <r>
    <x v="3"/>
    <x v="4"/>
    <n v="96102884"/>
    <n v="22223363"/>
    <n v="-96102884"/>
    <n v="1446368"/>
    <n v="-3657457"/>
    <n v="-494282"/>
    <n v="-9492374"/>
    <n v="-4062054"/>
    <n v="-1537117"/>
    <n v="-558000"/>
    <n v="0"/>
    <n v="3868447"/>
    <n v="401089"/>
    <n v="4269536"/>
    <n v="13644113"/>
  </r>
  <r>
    <x v="3"/>
    <x v="5"/>
    <n v="108074354"/>
    <n v="22425152"/>
    <n v="-108074354"/>
    <n v="1777403"/>
    <n v="-3736730"/>
    <n v="-400272"/>
    <n v="-9024099"/>
    <n v="-4260696"/>
    <n v="-1684354"/>
    <n v="-1035000"/>
    <n v="0"/>
    <n v="4061404"/>
    <n v="-934276"/>
    <n v="3127128"/>
    <n v="13161101"/>
  </r>
  <r>
    <x v="3"/>
    <x v="6"/>
    <n v="94769780"/>
    <n v="22812069"/>
    <n v="-94769781"/>
    <n v="1332963"/>
    <n v="-3520217"/>
    <n v="-1082631"/>
    <n v="-8846435"/>
    <n v="-4672294"/>
    <n v="-1615292"/>
    <n v="-683000"/>
    <n v="0"/>
    <n v="3725162"/>
    <n v="1007175"/>
    <n v="4732337"/>
    <n v="13449283"/>
  </r>
  <r>
    <x v="3"/>
    <x v="7"/>
    <n v="98012963"/>
    <n v="23824753"/>
    <n v="-98012963"/>
    <n v="1328482"/>
    <n v="-3923300"/>
    <n v="-1185435"/>
    <n v="-9403902"/>
    <n v="-4996587"/>
    <n v="-1695901"/>
    <n v="-614000"/>
    <n v="0"/>
    <n v="3334110"/>
    <n v="0"/>
    <n v="3334110"/>
    <n v="14512637"/>
  </r>
  <r>
    <x v="3"/>
    <x v="8"/>
    <n v="93053868"/>
    <n v="25540454"/>
    <n v="-93053868"/>
    <n v="1759600"/>
    <n v="-3542742"/>
    <n v="-1181077"/>
    <n v="-9647142"/>
    <n v="-5545498"/>
    <n v="-2510971"/>
    <n v="-751000"/>
    <n v="20000"/>
    <n v="4141624"/>
    <n v="-585062"/>
    <n v="3556562"/>
    <n v="14370961"/>
  </r>
  <r>
    <x v="4"/>
    <x v="0"/>
    <n v="197721068.94"/>
    <n v="28825777.050000001"/>
    <n v="-197721068.94"/>
    <n v="2770757.99"/>
    <n v="-5320446.88"/>
    <n v="-3701169.84"/>
    <n v="-9033022.3699999992"/>
    <n v="-5028921.3099999996"/>
    <n v="-3198166.44"/>
    <n v="987458.47"/>
    <n v="-509575"/>
    <n v="5792691.6700000204"/>
    <m/>
    <n v="5792691.6700000204"/>
    <n v="18054639.089999996"/>
  </r>
  <r>
    <x v="4"/>
    <x v="1"/>
    <n v="221163949.59999999"/>
    <n v="29904608.93"/>
    <n v="-221163949.59999999"/>
    <n v="2288322.5699999998"/>
    <n v="-5138245.84"/>
    <n v="-4198647.51"/>
    <n v="-9095399.4600000009"/>
    <n v="-5288691.68"/>
    <n v="-3131416.91"/>
    <n v="-1173149.4099999999"/>
    <n v="598518.66"/>
    <n v="4765899.3500000099"/>
    <n v="-156918"/>
    <n v="4608981.3500000099"/>
    <n v="18432292.810000002"/>
  </r>
  <r>
    <x v="4"/>
    <x v="2"/>
    <n v="192295535.55000001"/>
    <n v="30181147.52"/>
    <n v="-192295535.55000001"/>
    <n v="1962085.31"/>
    <n v="-3962310.77"/>
    <n v="-5098438.05"/>
    <n v="-9466971.2599999998"/>
    <n v="-5583940.0899999999"/>
    <n v="-3128800.55"/>
    <n v="379383.84"/>
    <n v="-985389"/>
    <n v="4296766.9500000104"/>
    <n v="-211664"/>
    <n v="4085102.95000001"/>
    <n v="18527720.079999998"/>
  </r>
  <r>
    <x v="4"/>
    <x v="3"/>
    <n v="188668607.53"/>
    <n v="31012791.739999998"/>
    <n v="-188668607.53"/>
    <n v="3608545.36"/>
    <n v="-4000060.76"/>
    <n v="-5395369.4699999997"/>
    <n v="-9782178.6600000001"/>
    <n v="-6259401.25"/>
    <n v="-3081819.71"/>
    <n v="-427686.32"/>
    <n v="-633458"/>
    <n v="5041362.9300000099"/>
    <n v="249569"/>
    <n v="5290931.9300000099"/>
    <n v="19177608.890000001"/>
  </r>
  <r>
    <x v="4"/>
    <x v="4"/>
    <n v="191564587.5"/>
    <n v="31192413.140000001"/>
    <n v="-191564587.5"/>
    <n v="3119441.45"/>
    <n v="-4565792.3"/>
    <n v="-4967139.13"/>
    <n v="-9939267.8200000003"/>
    <n v="-6393292.1500000004"/>
    <n v="-3258918.4"/>
    <n v="-310602.63"/>
    <n v="352198"/>
    <n v="5229040.1599999899"/>
    <n v="364934"/>
    <n v="5593974.1599999899"/>
    <n v="19472199.25"/>
  </r>
  <r>
    <x v="4"/>
    <x v="5"/>
    <n v="217410519.25"/>
    <n v="30439561.260000002"/>
    <n v="-217410519.25"/>
    <n v="2848584.68"/>
    <n v="-4863245.58"/>
    <n v="-5440640.0300000003"/>
    <n v="-10082312.93"/>
    <n v="-7136762.8200000003"/>
    <n v="-3190127.47"/>
    <n v="-89844.23"/>
    <n v="432286"/>
    <n v="2917498.8799999901"/>
    <n v="-322123"/>
    <n v="2595375.8799999901"/>
    <n v="20386198.539999999"/>
  </r>
  <r>
    <x v="4"/>
    <x v="6"/>
    <n v="187156014.03999999"/>
    <n v="33238283.530000001"/>
    <n v="-187156014.03999999"/>
    <n v="2389234.67"/>
    <n v="-4894441.54"/>
    <n v="-5763351.8600000003"/>
    <n v="-10769912.92"/>
    <n v="-8014824.4299999997"/>
    <n v="-2516497.9300000002"/>
    <n v="-40126.589999999997"/>
    <n v="208424"/>
    <n v="3836786.93"/>
    <n v="309001"/>
    <n v="4145787.93"/>
    <n v="21427706.32"/>
  </r>
  <r>
    <x v="4"/>
    <x v="7"/>
    <n v="187954646.75999999"/>
    <n v="34382484.890000001"/>
    <n v="-187954646.75999999"/>
    <n v="3011758.19"/>
    <n v="-4640425.13"/>
    <n v="-5766819.0199999996"/>
    <n v="-11725465.34"/>
    <n v="-7886025.3799999999"/>
    <n v="-2232541.62"/>
    <n v="45089.919999999998"/>
    <n v="147452"/>
    <n v="5335508.5099999802"/>
    <n v="788851"/>
    <n v="6124359.5099999802"/>
    <n v="22132709.489999998"/>
  </r>
  <r>
    <x v="4"/>
    <x v="8"/>
    <n v="184281082.34"/>
    <n v="35420231.619999997"/>
    <n v="-184281082.34"/>
    <n v="5473293.6607999997"/>
    <n v="-4968442.2060000002"/>
    <n v="-6939651.3399999999"/>
    <n v="-11841414.4166"/>
    <n v="-8233268.5300000003"/>
    <n v="-2406078.9900000002"/>
    <n v="107796.94"/>
    <n v="-2776649"/>
    <n v="3835817.7382000098"/>
    <n v="-144866"/>
    <n v="3690951.7382000098"/>
    <n v="23749507.9626"/>
  </r>
  <r>
    <x v="5"/>
    <x v="0"/>
    <n v="57860531.189999998"/>
    <n v="17517891.699999999"/>
    <n v="-57860531.189999998"/>
    <n v="2895654.88"/>
    <n v="-1702685.14"/>
    <n v="-1912870.67"/>
    <n v="-5901533.1399999997"/>
    <n v="-4175123.65"/>
    <n v="-2638500.7799999998"/>
    <n v="-638942.43999999994"/>
    <n v="-266835"/>
    <n v="3177055.76"/>
    <m/>
    <n v="3177055.76"/>
    <n v="9517088.9499999993"/>
  </r>
  <r>
    <x v="5"/>
    <x v="1"/>
    <n v="63239709.25"/>
    <n v="17692768.809999999"/>
    <n v="-63239709.25"/>
    <n v="2941279.06"/>
    <n v="-1693096.21"/>
    <n v="-1902723.63"/>
    <n v="-6012842.4100000001"/>
    <n v="-4271027.3499999996"/>
    <n v="-2482618.2200000002"/>
    <n v="-738340"/>
    <n v="-63198"/>
    <n v="3470202.05"/>
    <m/>
    <n v="3470202.05"/>
    <n v="9608662.25"/>
  </r>
  <r>
    <x v="5"/>
    <x v="2"/>
    <n v="55996746.469999999"/>
    <n v="19011344.77"/>
    <n v="-55996746.469999999"/>
    <n v="2551247.94"/>
    <n v="-1773093.16"/>
    <n v="-2154314.27"/>
    <n v="-5340384.54"/>
    <n v="-4506021.29"/>
    <n v="-2652245.39"/>
    <n v="-953118"/>
    <n v="-58143"/>
    <n v="4125273.06"/>
    <m/>
    <n v="4125273.06"/>
    <n v="9267791.9699999988"/>
  </r>
  <r>
    <x v="5"/>
    <x v="3"/>
    <n v="53776798.539999999"/>
    <n v="19080876.34"/>
    <n v="-53776798.539999999"/>
    <n v="2644569.77"/>
    <n v="-1811215.07"/>
    <n v="-2155319.6"/>
    <n v="-6694603.4500000002"/>
    <n v="-4443840.71"/>
    <n v="-2856196.69"/>
    <n v="-598230"/>
    <n v="-61504"/>
    <n v="3104536.5899999901"/>
    <m/>
    <n v="3104536.5899999901"/>
    <n v="10661138.120000001"/>
  </r>
  <r>
    <x v="5"/>
    <x v="4"/>
    <n v="56306690.060000002"/>
    <n v="18992336.829999998"/>
    <n v="-56306690.060000002"/>
    <n v="1591136.95"/>
    <n v="-1921232.31"/>
    <n v="-2058652.16"/>
    <n v="-6263084.6299999999"/>
    <n v="-4645449.5999999996"/>
    <n v="-2800092.94"/>
    <n v="-21677"/>
    <n v="-56663"/>
    <n v="2816622.14"/>
    <m/>
    <n v="2816622.14"/>
    <n v="10242969.1"/>
  </r>
  <r>
    <x v="5"/>
    <x v="5"/>
    <n v="65596410.200000003"/>
    <n v="19464508.969999999"/>
    <n v="-65596410.200000003"/>
    <n v="560470.1"/>
    <n v="-2075903.34"/>
    <n v="-2139755.83"/>
    <n v="-5396980.9699999997"/>
    <n v="-4838330.8899999997"/>
    <n v="-2869189.05"/>
    <n v="133833.10999999999"/>
    <n v="-51982"/>
    <n v="2786670.1"/>
    <m/>
    <n v="2786670.1"/>
    <n v="9612640.1400000006"/>
  </r>
  <r>
    <x v="5"/>
    <x v="6"/>
    <n v="56476962.890000001"/>
    <n v="19966357.890000001"/>
    <n v="-56476962.890000001"/>
    <n v="734002.52"/>
    <n v="-1938043.6"/>
    <n v="-2296746.02"/>
    <n v="-5911889.5999999996"/>
    <n v="-5095005.34"/>
    <n v="-2840862.37"/>
    <n v="-214349.3"/>
    <n v="-47853"/>
    <n v="2355611.1800000002"/>
    <m/>
    <n v="2355611.1800000002"/>
    <n v="10146679.219999999"/>
  </r>
  <r>
    <x v="5"/>
    <x v="7"/>
    <n v="59292394.759999998"/>
    <n v="21705626.100000001"/>
    <n v="-59292394.759999998"/>
    <n v="1239779.6200000001"/>
    <n v="-2009458.25"/>
    <n v="-2239433.4900000002"/>
    <n v="-5642069.0300000003"/>
    <n v="-5297059.38"/>
    <n v="-3320043.3"/>
    <n v="-501375.61"/>
    <n v="-42101"/>
    <n v="3893865.66"/>
    <m/>
    <n v="3893865.66"/>
    <n v="9890960.7699999996"/>
  </r>
  <r>
    <x v="5"/>
    <x v="8"/>
    <n v="54879237.530000001"/>
    <n v="22597010.899999999"/>
    <n v="-54879237.530000001"/>
    <n v="1740524.49"/>
    <n v="-2109544.91"/>
    <n v="-2766104.93"/>
    <n v="-6134440.2199999997"/>
    <n v="-5312587.3499999996"/>
    <n v="-4606853.58"/>
    <n v="-73668"/>
    <n v="-40083"/>
    <n v="3294253.4000000102"/>
    <m/>
    <n v="3294253.4000000102"/>
    <n v="11010090.059999999"/>
  </r>
  <r>
    <x v="6"/>
    <x v="0"/>
    <n v="17099926.280000001"/>
    <n v="3148758.61"/>
    <n v="-17099926.280000001"/>
    <n v="438986.63"/>
    <n v="-322470.49"/>
    <n v="-310600.7"/>
    <n v="-1525839.49"/>
    <n v="-543003.56999999995"/>
    <n v="-514497.84"/>
    <n v="-658"/>
    <n v="63532"/>
    <n v="434207.14999999898"/>
    <m/>
    <n v="434207.14999999898"/>
    <n v="2158910.6799999997"/>
  </r>
  <r>
    <x v="6"/>
    <x v="1"/>
    <n v="19179013.969999999"/>
    <n v="3147537.34"/>
    <n v="-19179013.969999999"/>
    <n v="300145.56"/>
    <n v="-312568.32000000001"/>
    <n v="-354386.46"/>
    <n v="-1504231.94"/>
    <n v="-548179.29"/>
    <n v="-545060.57999999996"/>
    <n v="15584"/>
    <n v="12765"/>
    <n v="211605.31"/>
    <n v="-29157.31"/>
    <n v="182448"/>
    <n v="2171186.7199999997"/>
  </r>
  <r>
    <x v="6"/>
    <x v="2"/>
    <n v="17554865.27"/>
    <n v="3303120.12"/>
    <n v="-17554865.27"/>
    <n v="286270.46999999997"/>
    <n v="-349249.61"/>
    <n v="-396811.45"/>
    <n v="-1623269.88"/>
    <n v="-562972.26"/>
    <n v="-541431.98"/>
    <n v="78684"/>
    <n v="-180100"/>
    <n v="14239.4100000008"/>
    <n v="220.77"/>
    <n v="14460.180000000801"/>
    <n v="2369330.94"/>
  </r>
  <r>
    <x v="6"/>
    <x v="3"/>
    <n v="17284635.640000001"/>
    <n v="3770615.59"/>
    <n v="-17284635.640000001"/>
    <n v="422928.94"/>
    <n v="-353175.75"/>
    <n v="-418665.27"/>
    <n v="-1682855.22"/>
    <n v="-574190.44999999995"/>
    <n v="-538294.47"/>
    <n v="2829"/>
    <n v="-164725"/>
    <n v="464467.37"/>
    <n v="-4408.71"/>
    <n v="460058.66"/>
    <n v="2454696.2400000002"/>
  </r>
  <r>
    <x v="6"/>
    <x v="4"/>
    <n v="17533718.640000001"/>
    <n v="3761671.06"/>
    <n v="-17533718.640000001"/>
    <n v="298404.62"/>
    <n v="-347001.22"/>
    <n v="-503991.66"/>
    <n v="-1746491.54"/>
    <n v="-584249.47"/>
    <n v="-531321.62"/>
    <n v="-50798.25"/>
    <n v="237202.49"/>
    <n v="533424.40999999898"/>
    <n v="9312.48"/>
    <n v="542736.88999999897"/>
    <n v="2597484.42"/>
  </r>
  <r>
    <x v="6"/>
    <x v="5"/>
    <n v="20074474.57"/>
    <n v="3810587.63"/>
    <n v="-20074474.57"/>
    <n v="279620.71000000002"/>
    <n v="-392585.42"/>
    <n v="-384407.14"/>
    <n v="-1678590.26"/>
    <n v="-624235.99"/>
    <n v="-525843.30000000005"/>
    <n v="22011.62"/>
    <n v="-182631"/>
    <n v="323926.84999999899"/>
    <n v="-1746.09"/>
    <n v="322180.75999999902"/>
    <n v="2455582.8200000003"/>
  </r>
  <r>
    <x v="6"/>
    <x v="6"/>
    <n v="17358832.879999999"/>
    <n v="3958389.92"/>
    <n v="-17358832.879999999"/>
    <n v="287108.84999999998"/>
    <n v="-346940.34"/>
    <n v="-342252.46"/>
    <n v="-1759674.79"/>
    <n v="-627916.9"/>
    <n v="-514098.43"/>
    <n v="0"/>
    <n v="-33157"/>
    <n v="621458.849999998"/>
    <n v="9238.89"/>
    <n v="630697.73999999801"/>
    <n v="2448867.59"/>
  </r>
  <r>
    <x v="6"/>
    <x v="7"/>
    <n v="17608384.890000001"/>
    <n v="4216652.12"/>
    <n v="-17608384.890000001"/>
    <n v="295229.42"/>
    <n v="-435131.31"/>
    <n v="-453140.61"/>
    <n v="-1835802.73"/>
    <n v="-654139.99"/>
    <n v="-518012.01"/>
    <n v="0"/>
    <n v="-53883"/>
    <n v="561771.89000000095"/>
    <n v="0"/>
    <n v="561771.89000000095"/>
    <n v="2724074.65"/>
  </r>
  <r>
    <x v="6"/>
    <x v="8"/>
    <n v="17728544.449999999"/>
    <n v="4361695.07"/>
    <n v="-17728544.449999999"/>
    <n v="439432.39"/>
    <n v="-425313.37"/>
    <n v="-474136.7"/>
    <n v="-1896145.07"/>
    <n v="-653123.07999999996"/>
    <n v="-532954.84"/>
    <n v="0"/>
    <n v="-46293"/>
    <n v="773161.4"/>
    <n v="0"/>
    <n v="773161.4"/>
    <n v="2795595.14"/>
  </r>
  <r>
    <x v="7"/>
    <x v="0"/>
    <n v="3115911.35"/>
    <n v="827349.26"/>
    <n v="-3115911.35"/>
    <n v="1018.18"/>
    <n v="-208239.31"/>
    <n v="0"/>
    <n v="-528944.94999999995"/>
    <n v="-50826.61"/>
    <n v="-4490.2"/>
    <n v="0"/>
    <n v="0"/>
    <n v="35866.370000000403"/>
    <m/>
    <n v="35866.370000000403"/>
    <n v="737184.26"/>
  </r>
  <r>
    <x v="7"/>
    <x v="1"/>
    <n v="3263340.32"/>
    <n v="781741.28"/>
    <n v="-3263340.32"/>
    <n v="50522.89"/>
    <n v="-236332.09"/>
    <n v="0"/>
    <n v="-514693.74"/>
    <n v="-52874.3"/>
    <n v="-2425.4899999999998"/>
    <n v="-1902"/>
    <n v="0"/>
    <n v="24036.549999999901"/>
    <n v="0"/>
    <n v="24036.549999999901"/>
    <n v="751025.83"/>
  </r>
  <r>
    <x v="7"/>
    <x v="2"/>
    <n v="2667416.6800000002"/>
    <n v="767206.69"/>
    <n v="-2667416.7400000002"/>
    <n v="39690.980000000003"/>
    <n v="-237909.06"/>
    <n v="0"/>
    <n v="-486592.55"/>
    <n v="-49113.74"/>
    <n v="-4019.92"/>
    <n v="-4126"/>
    <n v="0"/>
    <n v="25136.3399999998"/>
    <n v="0"/>
    <n v="25136.3399999998"/>
    <n v="724501.61"/>
  </r>
  <r>
    <x v="7"/>
    <x v="3"/>
    <n v="2652744.44"/>
    <n v="768873.82"/>
    <n v="-2652744.44"/>
    <n v="104192.75"/>
    <n v="-169495.43"/>
    <n v="-306.57"/>
    <n v="-611742.37"/>
    <n v="-107639.7"/>
    <n v="-6588.81"/>
    <n v="0"/>
    <n v="0"/>
    <n v="-22706.31"/>
    <n v="0"/>
    <n v="-22706.31"/>
    <n v="781544.37"/>
  </r>
  <r>
    <x v="7"/>
    <x v="4"/>
    <n v="3049634.16"/>
    <n v="900928.38"/>
    <n v="-3049634.16"/>
    <n v="142149.93"/>
    <n v="-181339.38"/>
    <n v="0"/>
    <n v="-650714.97"/>
    <n v="-99252.89"/>
    <n v="-6932.76"/>
    <n v="0"/>
    <n v="0"/>
    <n v="104838.31"/>
    <n v="0"/>
    <n v="104838.31"/>
    <n v="832054.35"/>
  </r>
  <r>
    <x v="7"/>
    <x v="5"/>
    <n v="3470082.35"/>
    <n v="977700.8"/>
    <n v="-3470082.35"/>
    <n v="57868.01"/>
    <n v="-212012.46"/>
    <n v="0"/>
    <n v="-627343.56999999995"/>
    <n v="-125287.73"/>
    <n v="-1625.97"/>
    <n v="-1000"/>
    <n v="12000"/>
    <n v="80299.080000000395"/>
    <n v="0"/>
    <n v="80299.080000000395"/>
    <n v="839356.02999999991"/>
  </r>
  <r>
    <x v="7"/>
    <x v="6"/>
    <n v="2814558.44"/>
    <n v="973088.88"/>
    <n v="-2814722.7"/>
    <n v="109028.78"/>
    <n v="-134931.35999999999"/>
    <n v="-26006.46"/>
    <n v="-581818.18999999994"/>
    <n v="-127225.41"/>
    <n v="-281.77"/>
    <n v="-7500"/>
    <n v="-18800"/>
    <n v="185390.21"/>
    <n v="0"/>
    <n v="185390.21"/>
    <n v="742756.00999999989"/>
  </r>
  <r>
    <x v="7"/>
    <x v="7"/>
    <n v="2850593.12"/>
    <n v="1005394.32"/>
    <n v="-2850428.91"/>
    <n v="41716.58"/>
    <n v="-141276.57"/>
    <n v="-42210.55"/>
    <n v="-581766.28"/>
    <n v="-130608.59"/>
    <n v="-604.17999999999995"/>
    <n v="-16000"/>
    <n v="-2200"/>
    <n v="132608.94"/>
    <n v="0"/>
    <n v="132608.94"/>
    <n v="765253.4"/>
  </r>
  <r>
    <x v="7"/>
    <x v="8"/>
    <n v="2699632.38"/>
    <n v="1021248.69"/>
    <n v="-2699632.99"/>
    <n v="92247.16"/>
    <n v="-283673.76"/>
    <n v="-20704.669999999998"/>
    <n v="-647608"/>
    <n v="-137342.92000000001"/>
    <n v="-5835.78"/>
    <n v="-3950"/>
    <n v="600"/>
    <n v="14980.1099999995"/>
    <n v="0"/>
    <n v="14980.1099999995"/>
    <n v="951986.42999999993"/>
  </r>
  <r>
    <x v="8"/>
    <x v="0"/>
    <n v="3422002.7"/>
    <n v="793208.15"/>
    <n v="-3422002.7"/>
    <n v="55724.52"/>
    <n v="-39763.949999999997"/>
    <n v="-26250.54"/>
    <n v="-548882.89"/>
    <n v="-118183.08"/>
    <n v="-842.74"/>
    <n v="-23044"/>
    <n v="0"/>
    <n v="91965.470000000394"/>
    <m/>
    <n v="91965.470000000394"/>
    <n v="614897.38"/>
  </r>
  <r>
    <x v="8"/>
    <x v="1"/>
    <n v="3838438.95"/>
    <n v="824856.72"/>
    <n v="-3838438.95"/>
    <n v="42121.64"/>
    <n v="-34208.83"/>
    <n v="-46222.76"/>
    <n v="-522673.5"/>
    <n v="-124119.61"/>
    <n v="0"/>
    <n v="-13540"/>
    <n v="0"/>
    <n v="126213.66"/>
    <n v="0"/>
    <n v="126213.66"/>
    <n v="603105.09"/>
  </r>
  <r>
    <x v="8"/>
    <x v="2"/>
    <n v="3247571.22"/>
    <n v="854758.38"/>
    <n v="-3247571.22"/>
    <n v="66871.16"/>
    <n v="-34256.519999999997"/>
    <n v="-46132.18"/>
    <n v="-589023.94999999995"/>
    <n v="-145310.16"/>
    <n v="-5122.63"/>
    <n v="750.27"/>
    <n v="0"/>
    <n v="102534.37"/>
    <n v="0"/>
    <n v="102534.37"/>
    <n v="669412.64999999991"/>
  </r>
  <r>
    <x v="8"/>
    <x v="3"/>
    <n v="3148741.54"/>
    <n v="1058655.6599999999"/>
    <n v="-3148741.54"/>
    <n v="28630.34"/>
    <n v="-38102.769999999997"/>
    <n v="-51679.42"/>
    <n v="-602593.23"/>
    <n v="-163632.49"/>
    <n v="-19554.12"/>
    <n v="-11175.97"/>
    <n v="0"/>
    <n v="200548"/>
    <n v="0"/>
    <n v="200548"/>
    <n v="692375.41999999993"/>
  </r>
  <r>
    <x v="8"/>
    <x v="4"/>
    <n v="3512283.49"/>
    <n v="1129130.58"/>
    <n v="-3512283.18"/>
    <n v="9453.58"/>
    <n v="-44095.65"/>
    <n v="-38679.370000000003"/>
    <n v="-618183.02"/>
    <n v="-164417.18"/>
    <n v="-14588.63"/>
    <n v="-17511"/>
    <n v="0"/>
    <n v="241109.62"/>
    <n v="0"/>
    <n v="241109.62"/>
    <n v="700958.04"/>
  </r>
  <r>
    <x v="8"/>
    <x v="5"/>
    <n v="4487602.4800000004"/>
    <n v="1185338.17"/>
    <n v="-4487602.4800000004"/>
    <n v="32650.799999999999"/>
    <n v="-49130.97"/>
    <n v="-62243.47"/>
    <n v="-629452.62"/>
    <n v="-169611.44"/>
    <n v="-11255.16"/>
    <n v="-25841.7"/>
    <n v="0"/>
    <n v="270453.61"/>
    <n v="0"/>
    <n v="270453.61"/>
    <n v="740827.06"/>
  </r>
  <r>
    <x v="8"/>
    <x v="6"/>
    <n v="3992872.33"/>
    <n v="1224218.05"/>
    <n v="-3992872.33"/>
    <n v="-1224.1099999999999"/>
    <n v="-45501.760000000002"/>
    <n v="-51005.17"/>
    <n v="-616223.41"/>
    <n v="-170913.82"/>
    <n v="-5676.58"/>
    <n v="-26780.43"/>
    <n v="0"/>
    <n v="306892.77"/>
    <n v="0"/>
    <n v="306892.77"/>
    <n v="712730.34000000008"/>
  </r>
  <r>
    <x v="8"/>
    <x v="7"/>
    <n v="3998576.65"/>
    <n v="1278993.72"/>
    <n v="-3998576.65"/>
    <n v="-4978.3499999999904"/>
    <n v="-52115.43"/>
    <n v="-51568.01"/>
    <n v="-593102.01"/>
    <n v="-182443.38"/>
    <n v="-2566.65"/>
    <n v="-28198"/>
    <n v="0"/>
    <n v="364021.89"/>
    <n v="0"/>
    <n v="364021.89"/>
    <n v="696785.45"/>
  </r>
  <r>
    <x v="8"/>
    <x v="8"/>
    <n v="3940367.73"/>
    <n v="1251254.76"/>
    <n v="-3940367.73"/>
    <n v="62826.559999999998"/>
    <n v="-59538.5"/>
    <n v="-96415.22"/>
    <n v="-647897.30000000005"/>
    <n v="-196230.77"/>
    <n v="-6406.38"/>
    <n v="-32840"/>
    <n v="0"/>
    <n v="274753.15000000002"/>
    <n v="0"/>
    <n v="274753.15000000002"/>
    <n v="803851.02"/>
  </r>
  <r>
    <x v="9"/>
    <x v="0"/>
    <n v="30099901.870000001"/>
    <n v="3326198.65"/>
    <n v="-30229789.52"/>
    <n v="854988.35"/>
    <n v="-263089.52"/>
    <n v="-939206.5"/>
    <n v="-1412192.97"/>
    <n v="-364813.79"/>
    <n v="-106019.21"/>
    <n v="-172500"/>
    <n v="0"/>
    <n v="793477.36"/>
    <m/>
    <n v="793477.36"/>
    <n v="2614488.9900000002"/>
  </r>
  <r>
    <x v="9"/>
    <x v="1"/>
    <n v="30683131.920000002"/>
    <n v="3273398"/>
    <n v="-30683183.850000001"/>
    <n v="769728.14"/>
    <n v="-284288.67"/>
    <n v="-647045.43999999994"/>
    <n v="-1625228.08"/>
    <n v="-343271.24"/>
    <n v="-100166.31"/>
    <n v="-326000.15999999997"/>
    <n v="0"/>
    <n v="717074.31000000099"/>
    <n v="45077"/>
    <n v="762151.31000000099"/>
    <n v="2556562.19"/>
  </r>
  <r>
    <x v="9"/>
    <x v="2"/>
    <n v="30973150.02"/>
    <n v="3259416.45"/>
    <n v="-30973150.02"/>
    <n v="852013.04"/>
    <n v="-284583.84000000003"/>
    <n v="-626093.73"/>
    <n v="-1754760.18"/>
    <n v="-347371.68"/>
    <n v="-138225.06"/>
    <n v="-196374"/>
    <n v="-121600"/>
    <n v="642421"/>
    <n v="4008"/>
    <n v="646429"/>
    <n v="2665437.75"/>
  </r>
  <r>
    <x v="9"/>
    <x v="3"/>
    <n v="29265330.02"/>
    <n v="3463642.66"/>
    <n v="-29265330.02"/>
    <n v="914648.21"/>
    <n v="-273237.55"/>
    <n v="-696284.37"/>
    <n v="-1700898.03"/>
    <n v="-366333.17"/>
    <n v="-157976.91"/>
    <n v="-184000"/>
    <n v="-133000"/>
    <n v="866560.84"/>
    <n v="40550"/>
    <n v="907110.84"/>
    <n v="2670419.9500000002"/>
  </r>
  <r>
    <x v="9"/>
    <x v="4"/>
    <n v="31013552.48"/>
    <n v="3715383.57"/>
    <n v="-31178389.870000001"/>
    <n v="1014925.9"/>
    <n v="-311699.65999999997"/>
    <n v="-774109.01"/>
    <n v="-1804870.25"/>
    <n v="-379818.32"/>
    <n v="-205296.5"/>
    <n v="-181275"/>
    <n v="-143500"/>
    <n v="764903.33999999601"/>
    <n v="-10857"/>
    <n v="754046.33999999601"/>
    <n v="2890678.92"/>
  </r>
  <r>
    <x v="9"/>
    <x v="5"/>
    <n v="35103998.039999999"/>
    <n v="3561243.93"/>
    <n v="-35246686.359999999"/>
    <n v="1135411.1299999999"/>
    <n v="-284999.02"/>
    <n v="-578700"/>
    <n v="-1603318.07"/>
    <n v="-303872.74"/>
    <n v="-155607.39000000001"/>
    <n v="-212666"/>
    <n v="-266318"/>
    <n v="1148485.52"/>
    <n v="-27585"/>
    <n v="1120900.52"/>
    <n v="2467017.09"/>
  </r>
  <r>
    <x v="9"/>
    <x v="6"/>
    <n v="28457647.859999999"/>
    <n v="3731584.57"/>
    <n v="-28539011.899999999"/>
    <n v="760685.13"/>
    <n v="-334197.78000000003"/>
    <n v="-648664.80000000005"/>
    <n v="-2059370.8"/>
    <n v="-313326.01"/>
    <n v="-75447.63"/>
    <n v="0"/>
    <n v="0"/>
    <n v="979898.64000000095"/>
    <n v="0"/>
    <n v="979898.64000000095"/>
    <n v="3042233.38"/>
  </r>
  <r>
    <x v="9"/>
    <x v="7"/>
    <n v="26803746.300000001"/>
    <n v="3704271.45"/>
    <n v="-26803956.620000001"/>
    <n v="1049678.8600000001"/>
    <n v="-451403.27"/>
    <n v="-893213.52"/>
    <n v="-3067385.7"/>
    <n v="-308377"/>
    <n v="-229320.75"/>
    <n v="302495"/>
    <n v="0"/>
    <n v="106534.749999999"/>
    <n v="0"/>
    <n v="106534.749999999"/>
    <n v="4412002.49"/>
  </r>
  <r>
    <x v="9"/>
    <x v="8"/>
    <n v="24394921.75"/>
    <n v="3829445.45"/>
    <n v="-25046047.34"/>
    <n v="1031443.546"/>
    <n v="-375872.62119999999"/>
    <n v="-993176.49479999999"/>
    <n v="-3076447.23"/>
    <n v="-382831.2"/>
    <n v="-582855.41"/>
    <n v="96053"/>
    <n v="0"/>
    <n v="-1105366.55"/>
    <n v="1168"/>
    <n v="-1104198.55"/>
    <n v="4445496.3459999999"/>
  </r>
  <r>
    <x v="10"/>
    <x v="0"/>
    <n v="387569572.50999999"/>
    <n v="72102072.609999999"/>
    <n v="-387569573.69"/>
    <n v="3768910.94"/>
    <n v="-8948088.5500000007"/>
    <n v="-5516964.0800000001"/>
    <n v="-23363520.43"/>
    <n v="-14749732.699999999"/>
    <n v="-7309161.8899999997"/>
    <n v="-2366639"/>
    <n v="-131518"/>
    <n v="13485357.720000001"/>
    <m/>
    <n v="13485357.720000001"/>
    <n v="37828573.060000002"/>
  </r>
  <r>
    <x v="10"/>
    <x v="1"/>
    <n v="438314667.85000002"/>
    <n v="74313859.969999999"/>
    <n v="-438314666.85000002"/>
    <n v="3313030.25"/>
    <n v="-9339533.3900000006"/>
    <n v="-5645992.8499999996"/>
    <n v="-24321353.010000002"/>
    <n v="-14092152.15"/>
    <n v="-7243545.1799999997"/>
    <n v="-2139850.2400000002"/>
    <n v="73450"/>
    <n v="14917914.4"/>
    <n v="-76548"/>
    <n v="14841366.4"/>
    <n v="39306879.25"/>
  </r>
  <r>
    <x v="10"/>
    <x v="2"/>
    <n v="378948352.29000002"/>
    <n v="75624370.540000007"/>
    <n v="-378948353.29000002"/>
    <n v="5300741.82"/>
    <n v="-9339947.9199999999"/>
    <n v="-5685392.4199999999"/>
    <n v="-25035981.359999999"/>
    <n v="-15662750.83"/>
    <n v="-7432108.5099999998"/>
    <n v="-1244891.8899999999"/>
    <n v="-677472"/>
    <n v="15846566.43"/>
    <n v="24555"/>
    <n v="15871121.43"/>
    <n v="40061321.700000003"/>
  </r>
  <r>
    <x v="10"/>
    <x v="3"/>
    <n v="380674137.12"/>
    <n v="78707449.909999996"/>
    <n v="-380674135"/>
    <n v="2721261.21"/>
    <n v="-10138803.890000001"/>
    <n v="-5830874.7199999997"/>
    <n v="-22659594.359999999"/>
    <n v="-17324847.550000001"/>
    <n v="-7600014.71"/>
    <n v="-1915318.87"/>
    <n v="-343099"/>
    <n v="15616160.140000001"/>
    <n v="262817"/>
    <n v="15878977.140000001"/>
    <n v="38629272.969999999"/>
  </r>
  <r>
    <x v="10"/>
    <x v="4"/>
    <n v="294933975.13"/>
    <n v="57707363.469999999"/>
    <n v="-294933976.69"/>
    <n v="472849.93999999901"/>
    <n v="-8185869.3899999997"/>
    <n v="-3924652.42"/>
    <n v="-19271857.109999999"/>
    <n v="-13523258.890000001"/>
    <n v="-5324287.0199999996"/>
    <n v="50604.26"/>
    <n v="-438597"/>
    <n v="7562294.2800000198"/>
    <n v="0"/>
    <n v="7562294.2800000198"/>
    <n v="31382378.919999998"/>
  </r>
  <r>
    <x v="10"/>
    <x v="5"/>
    <n v="472647990.88999999"/>
    <n v="78644534.989999995"/>
    <n v="-472647888.29000002"/>
    <n v="2842171.95"/>
    <n v="-10032683.810000001"/>
    <n v="-4229032.21"/>
    <n v="-29386470.66"/>
    <n v="-19221867.629999999"/>
    <n v="-6561917.1299999999"/>
    <n v="-353032.45"/>
    <n v="956940"/>
    <n v="12658745.65"/>
    <n v="0"/>
    <n v="12658745.65"/>
    <n v="43648186.68"/>
  </r>
  <r>
    <x v="10"/>
    <x v="6"/>
    <n v="414874804.18000001"/>
    <n v="81303913"/>
    <n v="-414874334.88999999"/>
    <n v="9040462.8300000001"/>
    <n v="-10458487.26"/>
    <n v="-4744305.6500000004"/>
    <n v="-29123354.59"/>
    <n v="-20671199.239999998"/>
    <n v="-6226092.5700000003"/>
    <n v="-372733.68"/>
    <n v="-282403"/>
    <n v="18466269.129999999"/>
    <n v="-1237622.8899999999"/>
    <n v="17228646.239999998"/>
    <n v="44326147.5"/>
  </r>
  <r>
    <x v="10"/>
    <x v="7"/>
    <n v="418355603.93000001"/>
    <n v="82448460.719999999"/>
    <n v="-418355603.93000001"/>
    <n v="14632625.34"/>
    <n v="-11944057.6"/>
    <n v="-4068368.51"/>
    <n v="-30391077.399999999"/>
    <n v="-22075380.27"/>
    <n v="-9235885.9299999997"/>
    <n v="-500936.39"/>
    <n v="-768322"/>
    <n v="18097057.960000001"/>
    <n v="0"/>
    <n v="18097057.960000001"/>
    <n v="46403503.509999998"/>
  </r>
  <r>
    <x v="10"/>
    <x v="8"/>
    <n v="406873361.56"/>
    <n v="89258705.909999996"/>
    <n v="-406873361.06"/>
    <n v="-1614887.13"/>
    <n v="-11648959.65"/>
    <n v="-4203636.55"/>
    <n v="-32251403.390000001"/>
    <n v="-23539055.789999999"/>
    <n v="-16822365.59"/>
    <n v="-446498.53"/>
    <n v="4601662"/>
    <n v="3333561.7800000301"/>
    <n v="0"/>
    <n v="3333561.7800000301"/>
    <n v="48103999.590000004"/>
  </r>
  <r>
    <x v="11"/>
    <x v="0"/>
    <n v="371599730.47000003"/>
    <n v="71588767.450000003"/>
    <n v="-371599731.47000003"/>
    <n v="-4305024.0999999996"/>
    <n v="-10421619.560000001"/>
    <n v="-6729024.3300000001"/>
    <n v="-12631168.9"/>
    <n v="-10860083.66"/>
    <n v="-9077103.6199999992"/>
    <n v="-1738305"/>
    <n v="570928"/>
    <n v="16397365.279999999"/>
    <m/>
    <n v="16397365.279999999"/>
    <n v="29781812.789999999"/>
  </r>
  <r>
    <x v="11"/>
    <x v="1"/>
    <n v="415018750.19"/>
    <n v="74224937.400000006"/>
    <n v="-415018750.19"/>
    <n v="5435328.0899999999"/>
    <n v="-10318652.710000001"/>
    <n v="-6542300.1299999999"/>
    <n v="-13936623.92"/>
    <n v="-17465053.149999999"/>
    <n v="-9083348.7599999998"/>
    <n v="-2589307.25"/>
    <n v="-253031"/>
    <n v="19471948.57"/>
    <n v="93538"/>
    <n v="19565486.57"/>
    <n v="30797576.759999998"/>
  </r>
  <r>
    <x v="11"/>
    <x v="2"/>
    <n v="370698093.36000001"/>
    <n v="74330669.340000004"/>
    <n v="-370698093.36000001"/>
    <n v="7261303.6799999997"/>
    <n v="-11093672.779999999"/>
    <n v="-7089256.6100000003"/>
    <n v="-14204048.58"/>
    <n v="-17807240.960000001"/>
    <n v="-8977995.0500000007"/>
    <n v="-2296951.75"/>
    <n v="-664472"/>
    <n v="19458335.289999999"/>
    <n v="-33129.39"/>
    <n v="19425205.899999999"/>
    <n v="32386977.969999999"/>
  </r>
  <r>
    <x v="11"/>
    <x v="3"/>
    <n v="361714140.29000002"/>
    <n v="77044295.030000001"/>
    <n v="-361714140.29000002"/>
    <n v="7603287.9900000002"/>
    <n v="-11835868.949999999"/>
    <n v="-7959827.79"/>
    <n v="-15059512.390000001"/>
    <n v="-18763281.989999998"/>
    <n v="-9306774.6300000008"/>
    <n v="-2391698"/>
    <n v="-73281.09"/>
    <n v="19257338.18"/>
    <n v="0"/>
    <n v="19257338.18"/>
    <n v="34855209.129999995"/>
  </r>
  <r>
    <x v="11"/>
    <x v="4"/>
    <n v="376723325.51999998"/>
    <n v="77204596.890000001"/>
    <n v="-376723325.51999998"/>
    <n v="3625390.78"/>
    <n v="-11716297.289999999"/>
    <n v="-7761995.5199999996"/>
    <n v="-15237854.060000001"/>
    <n v="-19533528.32"/>
    <n v="-9276034.2100000009"/>
    <n v="-813427"/>
    <n v="623983.18999999994"/>
    <n v="17114834.460000001"/>
    <n v="86547.26"/>
    <n v="17201381.719999999"/>
    <n v="34716146.869999997"/>
  </r>
  <r>
    <x v="11"/>
    <x v="5"/>
    <n v="428771037.38999999"/>
    <n v="77921728.719999999"/>
    <n v="-428771037.38999999"/>
    <n v="-13836.959999999001"/>
    <n v="-11290933.210000001"/>
    <n v="-7672278.3200000003"/>
    <n v="-17219011.5"/>
    <n v="-20619998.079999998"/>
    <n v="-8107391.0700000003"/>
    <n v="394217"/>
    <n v="237742"/>
    <n v="13630238.58"/>
    <n v="0"/>
    <n v="13630238.58"/>
    <n v="36182223.030000001"/>
  </r>
  <r>
    <x v="11"/>
    <x v="6"/>
    <n v="367620103.20999998"/>
    <n v="83319415.400000006"/>
    <n v="-367620104.20999998"/>
    <n v="11160068.199999999"/>
    <n v="-11485989.859999999"/>
    <n v="-7505568.8099999996"/>
    <n v="-19766748.850000001"/>
    <n v="-21638197.68"/>
    <n v="-7348182.7400000002"/>
    <n v="-2736745.82"/>
    <n v="-194825.76"/>
    <n v="23803223.079999998"/>
    <n v="-330697"/>
    <n v="23472526.079999998"/>
    <n v="38758307.519999996"/>
  </r>
  <r>
    <x v="11"/>
    <x v="7"/>
    <n v="374114748.39999998"/>
    <n v="85396590.299999997"/>
    <n v="-374376496.58999997"/>
    <n v="19535573.239999998"/>
    <n v="-11542628.9"/>
    <n v="-8228613.7300000004"/>
    <n v="-22404443.77"/>
    <n v="-22929606.579999998"/>
    <n v="-8206082.5499999998"/>
    <n v="-5760624.5700000003"/>
    <n v="440763.1"/>
    <n v="26039178.350000001"/>
    <n v="2211488.5699999998"/>
    <n v="28250666.920000002"/>
    <n v="42175686.400000006"/>
  </r>
  <r>
    <x v="11"/>
    <x v="8"/>
    <n v="366129253.87"/>
    <n v="87601067.019999996"/>
    <n v="-366129253.87"/>
    <n v="6871767.9400000004"/>
    <n v="-10387915.529999999"/>
    <n v="-7118876.0499999998"/>
    <n v="-25565672.829999998"/>
    <n v="-23619103.789999999"/>
    <n v="-11295458.76"/>
    <n v="-874100.16"/>
    <n v="-151696"/>
    <n v="15460011.84"/>
    <n v="-284545"/>
    <n v="15175466.84"/>
    <n v="43072464.409999996"/>
  </r>
  <r>
    <x v="12"/>
    <x v="0"/>
    <n v="142486836.81999999"/>
    <n v="25988123.719999999"/>
    <n v="-142486836.74000001"/>
    <n v="873632.65"/>
    <n v="-2031677.97"/>
    <n v="-2162855.37"/>
    <n v="-9216065.4900000002"/>
    <n v="-4938006.8"/>
    <n v="-3630362.22"/>
    <n v="-914557.37"/>
    <n v="0"/>
    <n v="3968231.22999998"/>
    <n v="0"/>
    <n v="3968231.22999998"/>
    <n v="13410598.83"/>
  </r>
  <r>
    <x v="12"/>
    <x v="1"/>
    <n v="158210038.31"/>
    <n v="25490095.719999999"/>
    <n v="-158210038.33000001"/>
    <n v="2702550.63"/>
    <n v="-2099852.94"/>
    <n v="-2057895.99"/>
    <n v="-10812145.380000001"/>
    <n v="-5100630.66"/>
    <n v="-3401248.89"/>
    <n v="-746562.63"/>
    <n v="0"/>
    <n v="3974309.8399999901"/>
    <n v="-524826"/>
    <n v="3449483.8399999901"/>
    <n v="14969894.310000001"/>
  </r>
  <r>
    <x v="12"/>
    <x v="2"/>
    <n v="145165805.78999999"/>
    <n v="25061574.73"/>
    <n v="-145165805.78999999"/>
    <n v="3066870.25"/>
    <n v="-1592107.32"/>
    <n v="-2038355.46"/>
    <n v="-10780380.220000001"/>
    <n v="-5275820.03"/>
    <n v="-2892176.94"/>
    <n v="-66572"/>
    <n v="0"/>
    <n v="5483033.0099999905"/>
    <n v="377984"/>
    <n v="5861017.0099999905"/>
    <n v="14410843"/>
  </r>
  <r>
    <x v="12"/>
    <x v="3"/>
    <n v="139886968.91999999"/>
    <n v="25955997.989999998"/>
    <n v="-139886968.96000001"/>
    <n v="2350192.84"/>
    <n v="-1661516.53"/>
    <n v="-2378616.15"/>
    <n v="-10631141.050000001"/>
    <n v="-5644236.9900000002"/>
    <n v="-3006642.69"/>
    <n v="-810937.15"/>
    <n v="0"/>
    <n v="4173100.2299999902"/>
    <n v="-266791.73"/>
    <n v="3906308.4999999902"/>
    <n v="14671273.73"/>
  </r>
  <r>
    <x v="12"/>
    <x v="4"/>
    <n v="145654061.03"/>
    <n v="26105670.699999999"/>
    <n v="-145654061.03"/>
    <n v="1944813.72"/>
    <n v="-1723929.57"/>
    <n v="-2616736.41"/>
    <n v="-9869885.4800000004"/>
    <n v="-5482882.9000000004"/>
    <n v="-3004965.59"/>
    <n v="261900.92"/>
    <n v="0"/>
    <n v="5613985.3899999904"/>
    <n v="-1144903"/>
    <n v="4469082.3899999904"/>
    <n v="14210551.460000001"/>
  </r>
  <r>
    <x v="12"/>
    <x v="5"/>
    <n v="163899026.63999999"/>
    <n v="26365805.870000001"/>
    <n v="-164073793.69999999"/>
    <n v="2054869.17"/>
    <n v="-1820161.58"/>
    <n v="-2143023.96"/>
    <n v="-10291643.279999999"/>
    <n v="-5987482.5599999996"/>
    <n v="-2929075.15"/>
    <n v="40953.22"/>
    <n v="0"/>
    <n v="5115474.6700000102"/>
    <n v="-2912336"/>
    <n v="2203138.6700000102"/>
    <n v="14254828.82"/>
  </r>
  <r>
    <x v="12"/>
    <x v="6"/>
    <n v="146232506.81999999"/>
    <n v="27701958.379999999"/>
    <n v="-146554517.81999999"/>
    <n v="2446298.69"/>
    <n v="-1861395.12"/>
    <n v="-2766559.82"/>
    <n v="-9755544.9100000001"/>
    <n v="-6552326.9699999997"/>
    <n v="-2944556.8"/>
    <n v="-319955.21000000002"/>
    <n v="0"/>
    <n v="5625907.2400000002"/>
    <n v="2696192"/>
    <n v="8322099.2400000002"/>
    <n v="14383499.85"/>
  </r>
  <r>
    <x v="12"/>
    <x v="7"/>
    <n v="147651032.97999999"/>
    <n v="28927575.059999999"/>
    <n v="-147848943.97999999"/>
    <n v="2610737.79"/>
    <n v="-1964880.7"/>
    <n v="-3322408.89"/>
    <n v="-10823710.18"/>
    <n v="-6699977.6699999999"/>
    <n v="-3421369.87"/>
    <n v="200630.92"/>
    <n v="0"/>
    <n v="5308685.46"/>
    <n v="7152250"/>
    <n v="12460935.460000001"/>
    <n v="16110999.77"/>
  </r>
  <r>
    <x v="12"/>
    <x v="8"/>
    <n v="144645120.94999999"/>
    <n v="30675145.199999999"/>
    <n v="-144645119.93000001"/>
    <n v="3403185.9"/>
    <n v="-2256184.85"/>
    <n v="-3310998.45"/>
    <n v="-11552420.74"/>
    <n v="-6901801.2699999996"/>
    <n v="-4103608.96"/>
    <n v="-181027.87"/>
    <n v="0"/>
    <n v="5772289.9799999697"/>
    <n v="-2459579"/>
    <n v="3312710.9799999702"/>
    <n v="17119604.039999999"/>
  </r>
  <r>
    <x v="13"/>
    <x v="0"/>
    <n v="245977670.61000001"/>
    <n v="48369277.670000002"/>
    <n v="-245977670.61000001"/>
    <n v="2389417.8653936898"/>
    <n v="-2364660.3648628001"/>
    <n v="-1750044.01"/>
    <n v="-21686364.182431001"/>
    <n v="-10346407.946401"/>
    <n v="-2872101.7461986099"/>
    <n v="-2516430.7620740999"/>
    <n v="0"/>
    <n v="9222686.5234261993"/>
    <n v="691561"/>
    <n v="9914247.5234261993"/>
    <n v="25801068.557293802"/>
  </r>
  <r>
    <x v="13"/>
    <x v="1"/>
    <n v="281993088.33999997"/>
    <n v="52101544.240000002"/>
    <n v="-281993088.33999997"/>
    <n v="2220618.7891742"/>
    <n v="-2445426.04"/>
    <n v="-2028985.21"/>
    <n v="-22142720.912928902"/>
    <n v="-10872023.255640499"/>
    <n v="-2892954.46"/>
    <n v="-5032702.1126665697"/>
    <n v="0"/>
    <n v="8907351.0379382409"/>
    <n v="-2120548"/>
    <n v="6786803.03793824"/>
    <n v="26617132.162928902"/>
  </r>
  <r>
    <x v="13"/>
    <x v="2"/>
    <n v="250390290.74000001"/>
    <n v="50643157.890000001"/>
    <n v="-250390290.74000001"/>
    <n v="2011648.59"/>
    <n v="-7269858.8700000001"/>
    <n v="-2487236.04"/>
    <n v="-17846743.77"/>
    <n v="-11469872.939999999"/>
    <n v="-2600993.5299999998"/>
    <n v="-3740381.6"/>
    <n v="0"/>
    <n v="7239719.7299999902"/>
    <n v="-4231983"/>
    <n v="3007736.7299999902"/>
    <n v="27603838.68"/>
  </r>
  <r>
    <x v="13"/>
    <x v="3"/>
    <n v="246504521.56999999"/>
    <n v="52771838.200000003"/>
    <n v="-246504521.56999999"/>
    <n v="1810032.07"/>
    <n v="-7099903.1699999999"/>
    <n v="-2586197.23"/>
    <n v="-17274837.75"/>
    <n v="-11878593.380000001"/>
    <n v="-2670076.79"/>
    <n v="-118203.32"/>
    <n v="0"/>
    <n v="12954058.630000001"/>
    <n v="5352858"/>
    <n v="18306916.629999999"/>
    <n v="26960938.149999999"/>
  </r>
  <r>
    <x v="13"/>
    <x v="4"/>
    <n v="253423026.16999999"/>
    <n v="51391528.450000003"/>
    <n v="-253423026.16999999"/>
    <n v="2354925.9"/>
    <n v="-6896841.0800000001"/>
    <n v="-2708434.06"/>
    <n v="-16630567.279999999"/>
    <n v="-11552625.25"/>
    <n v="-3674992.32"/>
    <n v="-8134642"/>
    <n v="0"/>
    <n v="4148352.3600000101"/>
    <n v="3699034.5"/>
    <n v="7847386.8600000096"/>
    <n v="26235842.420000002"/>
  </r>
  <r>
    <x v="13"/>
    <x v="5"/>
    <n v="274255911.08999997"/>
    <n v="43337701.009999998"/>
    <n v="-274255911.08999997"/>
    <n v="1422067.33"/>
    <n v="-7799586.2599999998"/>
    <n v="-3600670.15"/>
    <n v="-15555610.27"/>
    <n v="-6827836.7000000002"/>
    <n v="-3352780.94"/>
    <n v="-749487"/>
    <n v="0"/>
    <n v="6873797.0199999902"/>
    <n v="-4259104.5"/>
    <n v="2614692.5199999898"/>
    <n v="26955866.68"/>
  </r>
  <r>
    <x v="13"/>
    <x v="6"/>
    <n v="229797000.80000001"/>
    <n v="48380613.210000001"/>
    <n v="-229797000.80000001"/>
    <n v="78697.150000004098"/>
    <n v="-7340397.0800000001"/>
    <n v="-3561897.3"/>
    <n v="-15389137.720000001"/>
    <n v="-6523172.6699999999"/>
    <n v="-3324575.7"/>
    <n v="-1670906"/>
    <n v="0"/>
    <n v="10649223.890000001"/>
    <n v="3369019.5"/>
    <n v="14018243.390000001"/>
    <n v="26291432.100000001"/>
  </r>
  <r>
    <x v="13"/>
    <x v="7"/>
    <n v="230673322.13999999"/>
    <n v="50062650.530000001"/>
    <n v="-230673322.13999999"/>
    <n v="848437.53000000096"/>
    <n v="-7838400.2800000003"/>
    <n v="-3547330.78"/>
    <n v="-16049052.380000001"/>
    <n v="-6320264.3399999999"/>
    <n v="-3600015.98"/>
    <n v="-1340717"/>
    <n v="0"/>
    <n v="12215307.300000001"/>
    <n v="17330344.5"/>
    <n v="29545651.800000001"/>
    <n v="27434783.440000001"/>
  </r>
  <r>
    <x v="13"/>
    <x v="8"/>
    <n v="221428511.50999999"/>
    <n v="51807298.600000001"/>
    <n v="-221428511.50999999"/>
    <n v="1699318.1"/>
    <n v="-8404905.25"/>
    <n v="-3830530.49"/>
    <n v="-17344444.640000001"/>
    <n v="-6867476.8799999999"/>
    <n v="-4154200.57"/>
    <n v="-1132743"/>
    <n v="0"/>
    <n v="11772315.869999999"/>
    <n v="-2683117.5"/>
    <n v="9089198.3700000197"/>
    <n v="29579880.380000003"/>
  </r>
  <r>
    <x v="14"/>
    <x v="0"/>
    <n v="33644022.75"/>
    <n v="6542813.9500000002"/>
    <n v="-33644022.75"/>
    <n v="541798.09"/>
    <n v="-721685.67"/>
    <n v="-1667026.8"/>
    <n v="-2318805.2999999998"/>
    <n v="-742597.85"/>
    <n v="-468210.92"/>
    <n v="-178697"/>
    <n v="0"/>
    <n v="987588.50000000303"/>
    <m/>
    <n v="987588.50000000303"/>
    <n v="4707517.7699999996"/>
  </r>
  <r>
    <x v="14"/>
    <x v="1"/>
    <n v="36667054.920000002"/>
    <n v="6729906.79"/>
    <n v="-36667054.920000002"/>
    <n v="633061.48"/>
    <n v="-754395.57"/>
    <n v="-1727735.57"/>
    <n v="-2438380.12"/>
    <n v="-845095.5"/>
    <n v="-488789.76000000001"/>
    <n v="-150279.22"/>
    <n v="0"/>
    <n v="958292.52999999898"/>
    <n v="-93928"/>
    <n v="864364.52999999898"/>
    <n v="4920511.26"/>
  </r>
  <r>
    <x v="14"/>
    <x v="2"/>
    <n v="34704959.810000002"/>
    <n v="6792053.04"/>
    <n v="-34704959.810000002"/>
    <n v="619188.02"/>
    <n v="-886046.33"/>
    <n v="-1303847.6599999999"/>
    <n v="-2429832.0299999998"/>
    <n v="-944461.67"/>
    <n v="-588175.46"/>
    <n v="-138233"/>
    <n v="-118442"/>
    <n v="1002202.91"/>
    <n v="0"/>
    <n v="1002202.91"/>
    <n v="4619726.0199999996"/>
  </r>
  <r>
    <x v="14"/>
    <x v="3"/>
    <n v="34768991.380000003"/>
    <n v="7331049.0599999996"/>
    <n v="-34768991.380000003"/>
    <n v="774315.19"/>
    <n v="-885793.99"/>
    <n v="-1424249.23"/>
    <n v="-2550021.34"/>
    <n v="-1008075.43"/>
    <n v="-697989.21"/>
    <n v="-262486"/>
    <n v="-141235"/>
    <n v="1135514.05"/>
    <n v="0"/>
    <n v="1135514.05"/>
    <n v="4860064.5599999996"/>
  </r>
  <r>
    <x v="14"/>
    <x v="4"/>
    <n v="36125185.200000003"/>
    <n v="7233413.8899999997"/>
    <n v="-36125185.200000003"/>
    <n v="755323.33"/>
    <n v="-866848.74"/>
    <n v="-1391638.33"/>
    <n v="-4301082.18"/>
    <n v="-1211079.95"/>
    <n v="-915421.39"/>
    <n v="-1521"/>
    <n v="212811"/>
    <n v="-486043.36999999901"/>
    <n v="-37263"/>
    <n v="-523306.36999999901"/>
    <n v="6559569.25"/>
  </r>
  <r>
    <x v="14"/>
    <x v="5"/>
    <n v="41645546.630000003"/>
    <n v="7437253.7199999997"/>
    <n v="-41645546.630000003"/>
    <n v="521614.22"/>
    <n v="-1149538.3"/>
    <n v="-1636327.05"/>
    <n v="-3388240.61"/>
    <n v="-1326862.95"/>
    <n v="-818942.76"/>
    <n v="3878"/>
    <n v="150616"/>
    <n v="-206549.730000001"/>
    <n v="0"/>
    <n v="-206549.730000001"/>
    <n v="6174105.96"/>
  </r>
  <r>
    <x v="14"/>
    <x v="6"/>
    <n v="37786162.840000004"/>
    <n v="7815110.54"/>
    <n v="-37786162.840000004"/>
    <n v="637040.19999999995"/>
    <n v="-1060427.52"/>
    <n v="-1391925.87"/>
    <n v="-3350439.41"/>
    <n v="-1411960.33"/>
    <n v="-762925.68"/>
    <n v="-4516.3999999999996"/>
    <n v="-230862"/>
    <n v="239093.52999999799"/>
    <n v="0"/>
    <n v="239093.52999999799"/>
    <n v="5802792.8000000007"/>
  </r>
  <r>
    <x v="14"/>
    <x v="7"/>
    <n v="37116628.93"/>
    <n v="8189664.5899999999"/>
    <n v="-37116628.93"/>
    <n v="1549692.79"/>
    <n v="-1170739.1000000001"/>
    <n v="-1343501.12"/>
    <n v="-3761332.31"/>
    <n v="-1506539"/>
    <n v="-842018.04"/>
    <n v="0"/>
    <n v="-272045.25"/>
    <n v="843182.55999999505"/>
    <n v="182162"/>
    <n v="1025344.56"/>
    <n v="6275572.5300000003"/>
  </r>
  <r>
    <x v="14"/>
    <x v="8"/>
    <n v="36101466.670000002"/>
    <n v="8343350.5999999996"/>
    <n v="-36101466.670000002"/>
    <n v="916697.07"/>
    <n v="-826567.09"/>
    <n v="-1334220.46"/>
    <n v="-3873496.52"/>
    <n v="-1592685.93"/>
    <n v="-973191.3"/>
    <n v="-37826"/>
    <n v="-151854.62"/>
    <n v="470205.75000000198"/>
    <n v="0"/>
    <n v="470205.75000000198"/>
    <n v="6034284.0700000003"/>
  </r>
  <r>
    <x v="15"/>
    <x v="0"/>
    <n v="64069559.170000002"/>
    <n v="12075320.15"/>
    <n v="-64069559.140000001"/>
    <n v="214717.21"/>
    <n v="-268729.21999999997"/>
    <n v="-710428.95"/>
    <n v="-6640049.0199999996"/>
    <n v="-1782615.47"/>
    <n v="-1597765.98"/>
    <n v="-53500"/>
    <n v="-22060"/>
    <n v="1214888.75000001"/>
    <n v="0"/>
    <n v="1214888.75000001"/>
    <n v="7619207.1899999995"/>
  </r>
  <r>
    <x v="15"/>
    <x v="1"/>
    <n v="71305911.879999995"/>
    <n v="12365028.050000001"/>
    <n v="-71305909.859999999"/>
    <n v="587988.97"/>
    <n v="-227893.77"/>
    <n v="-584111.81000000006"/>
    <n v="-7136772.7999999998"/>
    <n v="-1992519.39"/>
    <n v="-1776108.79"/>
    <n v="-58526"/>
    <n v="-22970"/>
    <n v="1154116.47999999"/>
    <n v="71968.800000000003"/>
    <n v="1226085.27999999"/>
    <n v="7948778.3799999999"/>
  </r>
  <r>
    <x v="15"/>
    <x v="2"/>
    <n v="64478095.609999999"/>
    <n v="12585721.34"/>
    <n v="-64478095.93"/>
    <n v="491664.5"/>
    <n v="-527792.15"/>
    <n v="-1169523.3999999999"/>
    <n v="-5786780.4000000004"/>
    <n v="-2271188.06"/>
    <n v="-1846853.63"/>
    <n v="-309896"/>
    <n v="-25792"/>
    <n v="1139559.8799999999"/>
    <n v="74782"/>
    <n v="1214341.8799999999"/>
    <n v="7484095.9500000002"/>
  </r>
  <r>
    <x v="15"/>
    <x v="3"/>
    <n v="63639562.18"/>
    <n v="13072259.27"/>
    <n v="-63639563.270000003"/>
    <n v="1146493.01"/>
    <n v="-552255.66"/>
    <n v="-1395477.71"/>
    <n v="-6116520.6699999999"/>
    <n v="-2340930.5499999998"/>
    <n v="-1993916.88"/>
    <n v="-135491"/>
    <n v="-230000"/>
    <n v="1454158.72"/>
    <n v="29961"/>
    <n v="1484119.72"/>
    <n v="8064254.04"/>
  </r>
  <r>
    <x v="15"/>
    <x v="4"/>
    <n v="66969399.420000002"/>
    <n v="13465605.539999999"/>
    <n v="-66969399.420000002"/>
    <n v="1617963.66"/>
    <n v="-553058.31999999995"/>
    <n v="-1722179.16"/>
    <n v="-5101056.68"/>
    <n v="-2500594.08"/>
    <n v="-2063208.68"/>
    <n v="-659778"/>
    <n v="0"/>
    <n v="2483694.28000001"/>
    <n v="-472157.65"/>
    <n v="2011536.6300000099"/>
    <n v="7376294.1600000001"/>
  </r>
  <r>
    <x v="15"/>
    <x v="5"/>
    <n v="69283603"/>
    <n v="13145316"/>
    <n v="-69283602"/>
    <n v="919629.79"/>
    <n v="-933026"/>
    <n v="-1691717"/>
    <n v="-4802296.79"/>
    <n v="-2732067"/>
    <n v="-2054092"/>
    <n v="-118000"/>
    <n v="0"/>
    <n v="1733748"/>
    <n v="74783"/>
    <n v="1808531"/>
    <n v="7427039.79"/>
  </r>
  <r>
    <x v="15"/>
    <x v="6"/>
    <n v="64303898.82"/>
    <n v="13338511.76"/>
    <n v="-64303898.659999996"/>
    <n v="870907.84"/>
    <n v="-1049387.79"/>
    <n v="-1480314.31"/>
    <n v="-4972973.97"/>
    <n v="-2834313.99"/>
    <n v="-1971790.65"/>
    <n v="-75000"/>
    <n v="0"/>
    <n v="1825639.05"/>
    <n v="100288.28"/>
    <n v="1925927.33"/>
    <n v="7502676.0700000003"/>
  </r>
  <r>
    <x v="15"/>
    <x v="7"/>
    <n v="62857526.539999999"/>
    <n v="13589966.960000001"/>
    <n v="-62857526.539999999"/>
    <n v="1597850.66"/>
    <n v="-1373126.38"/>
    <n v="-1517040.67"/>
    <n v="-4947571.6900000004"/>
    <n v="-2948266.13"/>
    <n v="-2120503.35"/>
    <n v="-229000"/>
    <n v="0"/>
    <n v="2052309.4"/>
    <n v="290283.90000000002"/>
    <n v="2342593.2999999998"/>
    <n v="7837738.7400000002"/>
  </r>
  <r>
    <x v="15"/>
    <x v="8"/>
    <n v="60186956.539999999"/>
    <n v="14399043.529999999"/>
    <n v="-60186955.789999999"/>
    <n v="1374498.97"/>
    <n v="-1664044.6"/>
    <n v="-672340.88"/>
    <n v="-5947187.8600000003"/>
    <n v="-2857622.36"/>
    <n v="-2351956.56"/>
    <n v="-121000"/>
    <n v="0"/>
    <n v="2159390.98999999"/>
    <n v="-55867.88"/>
    <n v="2103523.1099999901"/>
    <n v="8283573.3399999999"/>
  </r>
  <r>
    <x v="16"/>
    <x v="0"/>
    <n v="62262417.420000002"/>
    <n v="13762763.34"/>
    <n v="-62236118.530000001"/>
    <n v="665601.93000000005"/>
    <n v="-1174580.75"/>
    <n v="-1594293.42"/>
    <n v="-4033842.27"/>
    <n v="-2537950.37"/>
    <n v="-906167.9"/>
    <n v="-442000.2"/>
    <n v="-35000"/>
    <n v="3730829.25"/>
    <m/>
    <n v="3730829.25"/>
    <n v="6802716.4399999995"/>
  </r>
  <r>
    <x v="16"/>
    <x v="1"/>
    <n v="71601477.090000004"/>
    <n v="12103361.52"/>
    <n v="-71601477.090000004"/>
    <n v="-122642.56"/>
    <n v="-1050289.2850800001"/>
    <n v="-1439706.76832"/>
    <n v="-4414632.71"/>
    <n v="-1493987.62"/>
    <n v="-946282.35"/>
    <n v="-170307.95"/>
    <n v="0"/>
    <n v="2465512.2765999902"/>
    <n v="0"/>
    <n v="2465512.2765999902"/>
    <n v="6904628.7633999996"/>
  </r>
  <r>
    <x v="16"/>
    <x v="2"/>
    <n v="58324525.759999998"/>
    <n v="11963013.689999999"/>
    <n v="-58324524.759999998"/>
    <n v="384608.7"/>
    <n v="-1109771.29"/>
    <n v="-1188216.1399999999"/>
    <n v="-4648500.22"/>
    <n v="-2173960.19"/>
    <n v="-967541.57"/>
    <n v="-485284"/>
    <n v="0"/>
    <n v="1774349.98000001"/>
    <n v="283725"/>
    <n v="2058074.98000001"/>
    <n v="6946487.6499999994"/>
  </r>
  <r>
    <x v="16"/>
    <x v="3"/>
    <n v="57110874.159999996"/>
    <n v="12688737.9"/>
    <n v="-57110874.170000002"/>
    <n v="1151984.8999999999"/>
    <n v="-1157298.6100000001"/>
    <n v="-1342811.81"/>
    <n v="-5054009.1500000004"/>
    <n v="-2038972.33"/>
    <n v="-1145359.93"/>
    <n v="-390000"/>
    <n v="0"/>
    <n v="2712270.96"/>
    <n v="71507"/>
    <n v="2783777.96"/>
    <n v="7554119.5700000003"/>
  </r>
  <r>
    <x v="16"/>
    <x v="4"/>
    <n v="61763173.280000001"/>
    <n v="12395243.220000001"/>
    <n v="-61763173.289999999"/>
    <n v="-590565.32999999996"/>
    <n v="-1420487.34"/>
    <n v="-1216418.26"/>
    <n v="-4753557.41"/>
    <n v="-745904.32"/>
    <n v="-1167350.3"/>
    <n v="-246396"/>
    <n v="0"/>
    <n v="2254564.25"/>
    <n v="-29987"/>
    <n v="2224577.25"/>
    <n v="7390463.0099999998"/>
  </r>
  <r>
    <x v="16"/>
    <x v="5"/>
    <n v="72396185.599999994"/>
    <n v="12976257.970000001"/>
    <n v="-72396185.599999994"/>
    <n v="514533.68"/>
    <n v="-1530902.71"/>
    <n v="-1116273.1200000001"/>
    <n v="-5318570.92"/>
    <n v="-2225529.04"/>
    <n v="-1178786.9099999999"/>
    <n v="-66094.720000000001"/>
    <n v="0"/>
    <n v="2054634.23"/>
    <n v="0"/>
    <n v="2054634.23"/>
    <n v="7965746.75"/>
  </r>
  <r>
    <x v="16"/>
    <x v="6"/>
    <n v="65532718.140000001"/>
    <n v="13144701.779999999"/>
    <n v="-65532718.140000001"/>
    <n v="1528044.92"/>
    <n v="-1650599.99"/>
    <n v="-1060418.3500000001"/>
    <n v="-4780972.3"/>
    <n v="-3052590.38"/>
    <n v="-1147926.8700000001"/>
    <n v="-460229.55"/>
    <n v="0"/>
    <n v="2520009.2599999998"/>
    <n v="111828"/>
    <n v="2631837.2599999998"/>
    <n v="7491990.6399999997"/>
  </r>
  <r>
    <x v="16"/>
    <x v="7"/>
    <n v="63548088.630000003"/>
    <n v="13771633.699999999"/>
    <n v="-63548088.619999997"/>
    <n v="1047448.5"/>
    <n v="-1664498.33"/>
    <n v="-1345703.93"/>
    <n v="-5377329.7000000002"/>
    <n v="-3277310.81"/>
    <n v="-1236731"/>
    <n v="-21830.720000000001"/>
    <n v="63000"/>
    <n v="1958677.72"/>
    <n v="319066"/>
    <n v="2277743.7200000002"/>
    <n v="8387531.96"/>
  </r>
  <r>
    <x v="16"/>
    <x v="8"/>
    <n v="61048746.909999996"/>
    <n v="14229488.859999999"/>
    <n v="-61048746.909999996"/>
    <n v="1177964.5"/>
    <n v="-1668722.92"/>
    <n v="-1337791.3700000001"/>
    <n v="-5860110.5999999996"/>
    <n v="-3607403.52"/>
    <n v="-1359217.61"/>
    <n v="23358.79"/>
    <n v="0"/>
    <n v="1597566.13"/>
    <n v="36379"/>
    <n v="1633945.13"/>
    <n v="8866624.8900000006"/>
  </r>
  <r>
    <x v="17"/>
    <x v="0"/>
    <n v="71472888.040000007"/>
    <n v="12404295.449999999"/>
    <n v="-71472888.040000007"/>
    <n v="703860.61"/>
    <n v="-904644.56"/>
    <n v="-1290959.99"/>
    <n v="-3158872.83"/>
    <n v="-2428856.2599999998"/>
    <n v="-1971975.39"/>
    <n v="-94000"/>
    <n v="0"/>
    <n v="3258847.03"/>
    <n v="-18518"/>
    <n v="3240329.03"/>
    <n v="5354477.38"/>
  </r>
  <r>
    <x v="17"/>
    <x v="1"/>
    <n v="78718904.739999995"/>
    <n v="10799954.48"/>
    <n v="-78718904.760000005"/>
    <n v="841505.38"/>
    <n v="-904318.26"/>
    <n v="-1228752.21"/>
    <n v="-3609931.39"/>
    <n v="-2156996.08"/>
    <n v="-1739453.56"/>
    <n v="-266000.03999999998"/>
    <n v="0"/>
    <n v="1736008.29999999"/>
    <n v="-22973"/>
    <n v="1713035.29999999"/>
    <n v="5743001.8599999994"/>
  </r>
  <r>
    <x v="17"/>
    <x v="2"/>
    <n v="71071414.420000002"/>
    <n v="10890141.789999999"/>
    <n v="-71071414.870000005"/>
    <n v="977012.06"/>
    <n v="-915159.95"/>
    <n v="-1353625.26"/>
    <n v="-3430038.92"/>
    <n v="-2264308.64"/>
    <n v="-1498971.35"/>
    <n v="-230999.98"/>
    <n v="0"/>
    <n v="2174049.2999999998"/>
    <n v="-67822"/>
    <n v="2106227.2999999998"/>
    <n v="5698824.1299999999"/>
  </r>
  <r>
    <x v="17"/>
    <x v="3"/>
    <n v="68149862.290000007"/>
    <n v="11417315.24"/>
    <n v="-68149862.25"/>
    <n v="1659653.98"/>
    <n v="-1124677.1399999999"/>
    <n v="-1477327.82"/>
    <n v="-3785558.71"/>
    <n v="-2388517.6800000002"/>
    <n v="-1583274.86"/>
    <n v="-325400"/>
    <n v="0"/>
    <n v="2392213.0499999998"/>
    <n v="82358"/>
    <n v="2474571.0499999998"/>
    <n v="6387563.6699999999"/>
  </r>
  <r>
    <x v="17"/>
    <x v="4"/>
    <n v="70986401.680000007"/>
    <n v="11482983.42"/>
    <n v="-70986504.349999994"/>
    <n v="1211858.48"/>
    <n v="-964463.83"/>
    <n v="-1443147.46"/>
    <n v="-3706491.14"/>
    <n v="-2490305.19"/>
    <n v="-1959907.81"/>
    <n v="-188224.96"/>
    <n v="0"/>
    <n v="1942198.8400000201"/>
    <n v="-237959"/>
    <n v="1704239.8400000201"/>
    <n v="6114102.4299999997"/>
  </r>
  <r>
    <x v="17"/>
    <x v="5"/>
    <n v="72593455.140000001"/>
    <n v="11607062.98"/>
    <n v="-72593455.159999996"/>
    <n v="1070140.03"/>
    <n v="-1030977.21"/>
    <n v="-1538323.84"/>
    <n v="-3608671.08"/>
    <n v="-2399762.0299999998"/>
    <n v="-2474733.04"/>
    <n v="-234092.04"/>
    <n v="0"/>
    <n v="1390643.75000001"/>
    <n v="-79899"/>
    <n v="1310744.75000001"/>
    <n v="6177972.1299999999"/>
  </r>
  <r>
    <x v="17"/>
    <x v="6"/>
    <n v="60719426.68"/>
    <n v="11582698.310000001"/>
    <n v="-60698855.950000003"/>
    <n v="1236323.6499999999"/>
    <n v="-755036.33"/>
    <n v="-1689466.07"/>
    <n v="-3700360.11"/>
    <n v="-2281952.3199999998"/>
    <n v="-971713.69"/>
    <n v="-326430.24"/>
    <n v="0"/>
    <n v="3114633.9299999899"/>
    <n v="80606"/>
    <n v="3195239.9299999899"/>
    <n v="6144862.5099999998"/>
  </r>
  <r>
    <x v="17"/>
    <x v="7"/>
    <n v="58141145.299999997"/>
    <n v="12174084.810000001"/>
    <n v="-58141145.299999997"/>
    <n v="1204843.58"/>
    <n v="-996081.07"/>
    <n v="-1907461.81"/>
    <n v="-3978065.37"/>
    <n v="-2383162.0299999998"/>
    <n v="68471.860000000102"/>
    <n v="-104399.96"/>
    <n v="0"/>
    <n v="4078230.01"/>
    <n v="303258"/>
    <n v="4381488.01"/>
    <n v="6881608.25"/>
  </r>
  <r>
    <x v="17"/>
    <x v="8"/>
    <n v="62317681.369999997"/>
    <n v="13327558.49"/>
    <n v="-62317681.369999997"/>
    <n v="1409887.24"/>
    <n v="-1127214.5"/>
    <n v="-1817482.74"/>
    <n v="-4659756.5"/>
    <n v="-2504919.81"/>
    <n v="-2288573.0099999998"/>
    <n v="-373312"/>
    <n v="-120510"/>
    <n v="1845677.17"/>
    <n v="-55517"/>
    <n v="1790160.17"/>
    <n v="7604453.7400000002"/>
  </r>
  <r>
    <x v="18"/>
    <x v="0"/>
    <n v="8851334.1099999994"/>
    <n v="1805084.64"/>
    <n v="-8851332.1199999992"/>
    <n v="233556.36"/>
    <n v="-427285.43"/>
    <n v="-297333.89"/>
    <n v="-898945.27"/>
    <n v="-217683"/>
    <n v="-3341.23"/>
    <n v="65621.899999999994"/>
    <n v="0"/>
    <n v="259676.070000001"/>
    <m/>
    <n v="259676.070000001"/>
    <n v="1623564.59"/>
  </r>
  <r>
    <x v="18"/>
    <x v="1"/>
    <n v="9564816.1300000008"/>
    <n v="1821508.53"/>
    <n v="-9564814.9499999993"/>
    <n v="179180.41"/>
    <n v="-514921.84"/>
    <n v="-307190.98"/>
    <n v="-927706.28"/>
    <n v="-210482.65"/>
    <n v="-3002.3"/>
    <n v="0"/>
    <n v="0"/>
    <n v="37386.070000000698"/>
    <n v="0"/>
    <n v="37386.070000000698"/>
    <n v="1749819.1"/>
  </r>
  <r>
    <x v="18"/>
    <x v="2"/>
    <n v="8701255.4800000004"/>
    <n v="1853169.1"/>
    <n v="-8701255.9499999993"/>
    <n v="186698.61"/>
    <n v="-417266.95"/>
    <n v="-324830.3"/>
    <n v="-963688.3"/>
    <n v="-318109.59999999998"/>
    <n v="-4751.16"/>
    <n v="0"/>
    <n v="0"/>
    <n v="11220.930000000701"/>
    <n v="0"/>
    <n v="11220.930000000701"/>
    <n v="1705785.55"/>
  </r>
  <r>
    <x v="18"/>
    <x v="3"/>
    <n v="8045087.4500000002"/>
    <n v="1917123.12"/>
    <n v="-8045087.5199999996"/>
    <n v="237318.44"/>
    <n v="-408735.95"/>
    <n v="-295603.37"/>
    <n v="-1021175.52"/>
    <n v="-329409.95"/>
    <n v="-8811.23"/>
    <n v="-11155.78"/>
    <n v="0"/>
    <n v="79549.690000000803"/>
    <n v="0"/>
    <n v="79549.690000000803"/>
    <n v="1725514.84"/>
  </r>
  <r>
    <x v="18"/>
    <x v="4"/>
    <n v="8654604.4299999997"/>
    <n v="1919322.84"/>
    <n v="-8654604.4100000001"/>
    <n v="281439.90999999997"/>
    <n v="-528615.56000000006"/>
    <n v="-236434.52"/>
    <n v="-1013042.43"/>
    <n v="-345810.58"/>
    <n v="-10061.93"/>
    <n v="0"/>
    <n v="0"/>
    <n v="66797.749999999403"/>
    <n v="0"/>
    <n v="66797.749999999403"/>
    <n v="1778092.5100000002"/>
  </r>
  <r>
    <x v="18"/>
    <x v="5"/>
    <n v="10211746.300000001"/>
    <n v="1892623.38"/>
    <n v="-10211746.310000001"/>
    <n v="339332.39"/>
    <n v="-511799.18"/>
    <n v="-201124.7"/>
    <n v="-984360.27"/>
    <n v="-379365.66"/>
    <n v="-5652.4"/>
    <n v="0"/>
    <n v="0"/>
    <n v="149653.549999999"/>
    <n v="0"/>
    <n v="149653.549999999"/>
    <n v="1697284.15"/>
  </r>
  <r>
    <x v="18"/>
    <x v="6"/>
    <n v="8604025.25"/>
    <n v="1942946.26"/>
    <n v="-8604075.2300000004"/>
    <n v="267030.32"/>
    <n v="-405442.69"/>
    <n v="-225913.5"/>
    <n v="-1041477.4"/>
    <n v="-392597.99"/>
    <n v="-4162.5600000000004"/>
    <n v="0"/>
    <n v="0"/>
    <n v="140332.459999999"/>
    <n v="0"/>
    <n v="140332.459999999"/>
    <n v="1672833.5899999999"/>
  </r>
  <r>
    <x v="18"/>
    <x v="7"/>
    <n v="8798623.7400000002"/>
    <n v="2000108.42"/>
    <n v="-8798624.6999999993"/>
    <n v="281245.71000000002"/>
    <n v="-466952.49"/>
    <n v="-258055.63"/>
    <n v="-1097963.72"/>
    <n v="-376128.89"/>
    <n v="-17615.5"/>
    <n v="0"/>
    <n v="0"/>
    <n v="64636.940000000803"/>
    <n v="0"/>
    <n v="64636.940000000803"/>
    <n v="1822971.8399999999"/>
  </r>
  <r>
    <x v="18"/>
    <x v="8"/>
    <n v="8414511.8499999996"/>
    <n v="2162716.91"/>
    <n v="-8414511.8399999999"/>
    <n v="430550.29"/>
    <n v="-489224.27"/>
    <n v="-351756.26"/>
    <n v="-1213624.51"/>
    <n v="-345498.97"/>
    <n v="-42081.39"/>
    <n v="0"/>
    <n v="0"/>
    <n v="151081.81"/>
    <n v="0"/>
    <n v="151081.81"/>
    <n v="2054605.04"/>
  </r>
  <r>
    <x v="19"/>
    <x v="0"/>
    <n v="290194455.05000001"/>
    <n v="49356371.270000003"/>
    <n v="-290194455.19999999"/>
    <n v="3174523.24"/>
    <n v="-4434973.46"/>
    <n v="-4318158.55"/>
    <n v="-17951314.600000001"/>
    <n v="-9046744.4700000007"/>
    <n v="-7167561.9299999997"/>
    <n v="-706224.6"/>
    <n v="-138102"/>
    <n v="8767814.7500000093"/>
    <m/>
    <n v="8767814.7500000093"/>
    <n v="26704446.609999999"/>
  </r>
  <r>
    <x v="19"/>
    <x v="1"/>
    <n v="326379863.12"/>
    <n v="50021422.68"/>
    <n v="-326379864.02999997"/>
    <n v="3483619.72"/>
    <n v="-4628134.9800000004"/>
    <n v="-4478292.8499999996"/>
    <n v="-18676534.870000001"/>
    <n v="-9267957.25"/>
    <n v="-6155935.6500000004"/>
    <n v="-694270.4"/>
    <n v="-773586"/>
    <n v="8830329.49000003"/>
    <n v="-165258"/>
    <n v="8665071.49000003"/>
    <n v="27782962.700000003"/>
  </r>
  <r>
    <x v="19"/>
    <x v="2"/>
    <n v="292212425.13"/>
    <n v="50941690.789999999"/>
    <n v="-292212424.81999999"/>
    <n v="2354809.59"/>
    <n v="-4682777.38"/>
    <n v="-4151935.5"/>
    <n v="-18950650.789999999"/>
    <n v="-9081086.8200000003"/>
    <n v="-5932295.1299999999"/>
    <n v="-1266763.96"/>
    <n v="-246093"/>
    <n v="8984898.1100000292"/>
    <n v="-93713"/>
    <n v="8891185.1100000292"/>
    <n v="27785363.669999998"/>
  </r>
  <r>
    <x v="19"/>
    <x v="3"/>
    <n v="290091655.88999999"/>
    <n v="51637489.75"/>
    <n v="-290091656.88999999"/>
    <n v="2145305.0099999998"/>
    <n v="-4746228.57"/>
    <n v="-4660660.71"/>
    <n v="-19356062.379999999"/>
    <n v="-8861207.9800000004"/>
    <n v="-5893517.6200000001"/>
    <n v="-1451567.49"/>
    <n v="108724"/>
    <n v="8922273.0099999998"/>
    <n v="301227"/>
    <n v="9223500.0099999998"/>
    <n v="28762951.66"/>
  </r>
  <r>
    <x v="19"/>
    <x v="4"/>
    <n v="299551417.06"/>
    <n v="51877880.43"/>
    <n v="-299551417.14999998"/>
    <n v="2826622.43"/>
    <n v="-5371042.54"/>
    <n v="-4394413.05"/>
    <n v="-20123481.010000002"/>
    <n v="-9537178.5299999993"/>
    <n v="-5970346.6299999999"/>
    <n v="191165.2"/>
    <n v="-516213.46"/>
    <n v="8982992.7500000298"/>
    <n v="-164263"/>
    <n v="8818729.7500000298"/>
    <n v="29888936.600000001"/>
  </r>
  <r>
    <x v="19"/>
    <x v="5"/>
    <n v="327976377.76999998"/>
    <n v="53393837.880000003"/>
    <n v="-327976378.32999998"/>
    <n v="3236947.34"/>
    <n v="-5576950.6600000001"/>
    <n v="-4687228.53"/>
    <n v="-21162709.469999999"/>
    <n v="-9525822.4399999995"/>
    <n v="-6177083.21"/>
    <n v="-1740131.23"/>
    <n v="-82646.27"/>
    <n v="7678212.8499999996"/>
    <n v="-67522.240000000005"/>
    <n v="7610690.6100000003"/>
    <n v="31426888.66"/>
  </r>
  <r>
    <x v="19"/>
    <x v="6"/>
    <n v="290028585.52999997"/>
    <n v="55623063.380000003"/>
    <n v="-290028585.48000002"/>
    <n v="3031221.63"/>
    <n v="-5590052.8399999999"/>
    <n v="-5489652.6699999999"/>
    <n v="-21408951.920000002"/>
    <n v="-9758237.5899999999"/>
    <n v="-6150095.6699999999"/>
    <n v="-728675.74"/>
    <n v="-437023.94"/>
    <n v="9091594.6899999492"/>
    <n v="81496.06"/>
    <n v="9173090.7499999497"/>
    <n v="32488657.43"/>
  </r>
  <r>
    <x v="19"/>
    <x v="7"/>
    <n v="302216516.01999998"/>
    <n v="59328013.689999998"/>
    <n v="-302216516.01999998"/>
    <n v="7214560.1361999996"/>
    <n v="-5783829.0800000001"/>
    <n v="-5755272.54"/>
    <n v="-22101179.690000001"/>
    <n v="-10603302.449999999"/>
    <n v="-6033154.4500000002"/>
    <n v="-3242045.13"/>
    <n v="470941"/>
    <n v="13494731.486199999"/>
    <n v="3243286.6"/>
    <n v="16738018.086200001"/>
    <n v="33640281.310000002"/>
  </r>
  <r>
    <x v="19"/>
    <x v="8"/>
    <n v="291001904.39999998"/>
    <n v="61985567.149999999"/>
    <n v="-291001904.83999997"/>
    <n v="4636621.3899999997"/>
    <n v="-5361455.46"/>
    <n v="-5611597.0800000001"/>
    <n v="-22719299.989999998"/>
    <n v="-10862838.619999999"/>
    <n v="-6426249.75"/>
    <n v="-1664240"/>
    <n v="-164528"/>
    <n v="13811979.199999999"/>
    <n v="-683952.3"/>
    <n v="13128026.9"/>
    <n v="33692352.530000001"/>
  </r>
  <r>
    <x v="20"/>
    <x v="0"/>
    <n v="108090383.06999999"/>
    <n v="22353263.879999999"/>
    <n v="-108090383.06999999"/>
    <n v="1844055.07"/>
    <n v="-6009106.8899999997"/>
    <n v="-1996669.37"/>
    <n v="-6172481.2400000002"/>
    <n v="-3844521.23"/>
    <n v="-3850003.15"/>
    <n v="-898641"/>
    <n v="0"/>
    <n v="1425896.0699999901"/>
    <m/>
    <n v="1425896.0699999901"/>
    <n v="14178257.5"/>
  </r>
  <r>
    <x v="20"/>
    <x v="1"/>
    <n v="115764113.22"/>
    <n v="22675093.82"/>
    <n v="-115764113.22"/>
    <n v="2895429.51"/>
    <n v="-5954274.0300000003"/>
    <n v="-2162162.96"/>
    <n v="-7308015.6600000001"/>
    <n v="-3685265.89"/>
    <n v="-3700326.14"/>
    <n v="-316763.2"/>
    <n v="1812789"/>
    <n v="4256504.4499999899"/>
    <n v="5027926"/>
    <n v="9284430.4499999899"/>
    <n v="15424452.65"/>
  </r>
  <r>
    <x v="20"/>
    <x v="2"/>
    <n v="103515299.91"/>
    <n v="22715825.579999998"/>
    <n v="-103515299.91"/>
    <n v="1915432.34"/>
    <n v="-6784994.4500000002"/>
    <n v="-1813537.13"/>
    <n v="-6328965.1600000001"/>
    <n v="-3666462.65"/>
    <n v="-3621924.41"/>
    <n v="-17701.8"/>
    <n v="-515593"/>
    <n v="1882079.32"/>
    <n v="-1036797"/>
    <n v="845282.31999999902"/>
    <n v="14927496.74"/>
  </r>
  <r>
    <x v="20"/>
    <x v="3"/>
    <n v="97487381.75"/>
    <n v="23299362.629999999"/>
    <n v="-97487381.75"/>
    <n v="2072157.62"/>
    <n v="-6075425.54"/>
    <n v="-1837522.63"/>
    <n v="-7431665.5999999996"/>
    <n v="-3843665.11"/>
    <n v="-3706804.08"/>
    <n v="-673639"/>
    <n v="409459"/>
    <n v="2212257.29"/>
    <n v="1135670"/>
    <n v="3347927.29"/>
    <n v="15344613.77"/>
  </r>
  <r>
    <x v="20"/>
    <x v="4"/>
    <n v="104953575.73"/>
    <n v="23915302.539999999"/>
    <n v="-104953575.73"/>
    <n v="1970213.94"/>
    <n v="-6258137.1900000004"/>
    <n v="-1862902.16"/>
    <n v="-7660524.7800000003"/>
    <n v="-4075899.05"/>
    <n v="-3811034.31"/>
    <n v="670870"/>
    <n v="-802066"/>
    <n v="2085822.99000001"/>
    <n v="-1711849"/>
    <n v="373973.990000005"/>
    <n v="15781564.130000001"/>
  </r>
  <r>
    <x v="20"/>
    <x v="5"/>
    <n v="118842249.39"/>
    <n v="23924673.129999999"/>
    <n v="-119004807.48999999"/>
    <n v="24522197.460000001"/>
    <n v="-6549683.4400000004"/>
    <n v="-1790749.09"/>
    <n v="-7411807.8899999997"/>
    <n v="-4721210.01"/>
    <n v="-3702417.55"/>
    <n v="-650497.04"/>
    <n v="-1362996.96"/>
    <n v="22094950.510000002"/>
    <n v="0"/>
    <n v="22094950.510000002"/>
    <n v="15752240.42"/>
  </r>
  <r>
    <x v="20"/>
    <x v="6"/>
    <n v="100005270.06999999"/>
    <n v="24609674.07"/>
    <n v="-100513829.84"/>
    <n v="2053737.48"/>
    <n v="-6278013.75"/>
    <n v="-1691203.96"/>
    <n v="-7776095.6200000001"/>
    <n v="-4551067.34"/>
    <n v="-3681731.5"/>
    <n v="-23402.14"/>
    <n v="1019282"/>
    <n v="3172619.4699999802"/>
    <n v="0"/>
    <n v="3172619.4699999802"/>
    <n v="15745313.33"/>
  </r>
  <r>
    <x v="20"/>
    <x v="7"/>
    <n v="103905102.06"/>
    <n v="25674849.559999999"/>
    <n v="-103905353.8"/>
    <n v="2182090.64"/>
    <n v="-6455287.3899999997"/>
    <n v="-1397548.08"/>
    <n v="-8199402.3499999996"/>
    <n v="-4235513.66"/>
    <n v="-3826299.46"/>
    <n v="-18228.25"/>
    <n v="-2259835"/>
    <n v="1464574.27000001"/>
    <n v="854209.77"/>
    <n v="2318784.0400000098"/>
    <n v="16052237.82"/>
  </r>
  <r>
    <x v="20"/>
    <x v="8"/>
    <n v="101394952.23"/>
    <n v="26644656.030000001"/>
    <n v="-101394926.13"/>
    <n v="2420048.56"/>
    <n v="-6559610.7699999996"/>
    <n v="-1717295.44"/>
    <n v="-9145904.7300000004"/>
    <n v="-4733430.42"/>
    <n v="-4241720.54"/>
    <n v="-110416"/>
    <n v="698136"/>
    <n v="3254488.7900000098"/>
    <n v="-213794.6"/>
    <n v="3040694.1900000102"/>
    <n v="17422810.939999998"/>
  </r>
  <r>
    <x v="21"/>
    <x v="0"/>
    <n v="20602604.77"/>
    <n v="4145157.15"/>
    <n v="-20602604.77"/>
    <n v="468276.47"/>
    <n v="-648822.29"/>
    <n v="-505940.42"/>
    <n v="-1803641.98"/>
    <n v="-794525.89"/>
    <n v="-486429.37"/>
    <n v="-48209"/>
    <n v="-128168"/>
    <n v="197696.669999998"/>
    <n v="0"/>
    <n v="197696.669999998"/>
    <n v="2958404.69"/>
  </r>
  <r>
    <x v="21"/>
    <x v="1"/>
    <n v="22644068.170000002"/>
    <n v="4570506.7300000004"/>
    <n v="-22644068.170000002"/>
    <n v="825778.03"/>
    <n v="-786474.68"/>
    <n v="-661047.79"/>
    <n v="-2092876.83"/>
    <n v="-1081719.25"/>
    <n v="-488310.18"/>
    <n v="20000"/>
    <n v="122785"/>
    <n v="428641.03000000102"/>
    <n v="0"/>
    <n v="428641.03000000102"/>
    <n v="3540399.3000000003"/>
  </r>
  <r>
    <x v="21"/>
    <x v="2"/>
    <n v="23381552.780000001"/>
    <n v="5334264.49"/>
    <n v="-23381552.780000001"/>
    <n v="407156.85"/>
    <n v="-800623.79"/>
    <n v="-497769.66"/>
    <n v="-1798550.48"/>
    <n v="-1108915.71"/>
    <n v="-469908.3"/>
    <n v="0"/>
    <n v="-114523"/>
    <n v="951130.400000002"/>
    <n v="0"/>
    <n v="951130.400000002"/>
    <n v="3096943.9299999997"/>
  </r>
  <r>
    <x v="21"/>
    <x v="3"/>
    <n v="24578974.129999999"/>
    <n v="5473273.0599999996"/>
    <n v="-24578974.129999999"/>
    <n v="546931.26"/>
    <n v="-876796.87"/>
    <n v="-624703.25"/>
    <n v="-1936952.95"/>
    <n v="-1120219.98"/>
    <n v="-481927.25"/>
    <n v="-43811.98"/>
    <n v="-151616"/>
    <n v="784176.03999999794"/>
    <n v="0"/>
    <n v="784176.03999999794"/>
    <n v="3438453.0700000003"/>
  </r>
  <r>
    <x v="21"/>
    <x v="4"/>
    <n v="27218143.879999999"/>
    <n v="5517717.4199999999"/>
    <n v="-27218143.879999999"/>
    <n v="438322.16"/>
    <n v="-831139.42"/>
    <n v="-640714.31999999995"/>
    <n v="-1745095.86"/>
    <n v="-1153413.79"/>
    <n v="-478974.13"/>
    <n v="-1425"/>
    <n v="19207"/>
    <n v="1124484.06"/>
    <n v="0"/>
    <n v="1124484.06"/>
    <n v="3216949.6"/>
  </r>
  <r>
    <x v="21"/>
    <x v="5"/>
    <n v="33885621.229999997"/>
    <n v="5814883.4400000004"/>
    <n v="-33885621.219999999"/>
    <n v="359010.71"/>
    <n v="-938713.69"/>
    <n v="-644984.47"/>
    <n v="-2004985.83"/>
    <n v="-1205929.29"/>
    <n v="-480093.59"/>
    <n v="0"/>
    <n v="-136493.88"/>
    <n v="762693.40999999503"/>
    <n v="0"/>
    <n v="762693.40999999503"/>
    <n v="3588683.99"/>
  </r>
  <r>
    <x v="21"/>
    <x v="6"/>
    <n v="30922145.329999998"/>
    <n v="6187901.25"/>
    <n v="-30922145.329999998"/>
    <n v="433837.89"/>
    <n v="-946466.93"/>
    <n v="-617235.22"/>
    <n v="-2066860.35"/>
    <n v="-1272575.43"/>
    <n v="-495351.72"/>
    <n v="0"/>
    <n v="-309655.39"/>
    <n v="913594.1"/>
    <n v="0"/>
    <n v="913594.1"/>
    <n v="3630562.5"/>
  </r>
  <r>
    <x v="21"/>
    <x v="7"/>
    <n v="30149687.969999999"/>
    <n v="6295971.5300000003"/>
    <n v="-30149687.969999999"/>
    <n v="518824.42"/>
    <n v="-979661.99"/>
    <n v="-596916.71"/>
    <n v="-2407023.8199999998"/>
    <n v="-1321905.31"/>
    <n v="-448917.32"/>
    <n v="0"/>
    <n v="-217577.65"/>
    <n v="842793.15000000095"/>
    <n v="0"/>
    <n v="842793.15000000095"/>
    <n v="3983602.5199999996"/>
  </r>
  <r>
    <x v="21"/>
    <x v="8"/>
    <n v="29349258.579999998"/>
    <n v="6410431.5099999998"/>
    <n v="-29349258.579999998"/>
    <n v="601019.18999999994"/>
    <n v="-1123098.97"/>
    <n v="-491500.1"/>
    <n v="-2577212.37"/>
    <n v="-1397943.66"/>
    <n v="-641446.97"/>
    <n v="-1004.62"/>
    <n v="332800.09999999998"/>
    <n v="1112044.1100000001"/>
    <n v="0"/>
    <n v="1112044.1100000001"/>
    <n v="4191811.44"/>
  </r>
  <r>
    <x v="22"/>
    <x v="0"/>
    <n v="61900479.899999999"/>
    <n v="9556817.5800000001"/>
    <n v="-61900482.640000001"/>
    <n v="1100798.57"/>
    <n v="-1442650.53"/>
    <n v="-299559.26"/>
    <n v="-4151696.81"/>
    <n v="-1780440.32"/>
    <n v="-909971.76"/>
    <n v="154599"/>
    <n v="839654.55"/>
    <n v="3067548.28"/>
    <n v="0"/>
    <n v="3067548.28"/>
    <n v="5893906.5999999996"/>
  </r>
  <r>
    <x v="22"/>
    <x v="1"/>
    <n v="68889508.079999998"/>
    <n v="9801127.8800000008"/>
    <n v="-68889508.079999998"/>
    <n v="961317.91"/>
    <n v="-1460236.96"/>
    <n v="-444658.55"/>
    <n v="-4224099.1900000004"/>
    <n v="-1795855.98"/>
    <n v="-1083976.6000000001"/>
    <n v="-23588.41"/>
    <n v="-379943"/>
    <n v="1350087.0999999901"/>
    <n v="0"/>
    <n v="1350087.0999999901"/>
    <n v="6128994.7000000002"/>
  </r>
  <r>
    <x v="22"/>
    <x v="2"/>
    <n v="59744885.75"/>
    <n v="10116159.119999999"/>
    <n v="-59744885.840000004"/>
    <n v="1161596.3"/>
    <n v="-1422770"/>
    <n v="-283003"/>
    <n v="-4388890.8499999996"/>
    <n v="-1950940.13"/>
    <n v="-1158748.6100000001"/>
    <n v="-33078"/>
    <n v="62795"/>
    <n v="2103119.7400000002"/>
    <n v="-82324"/>
    <n v="2020795.74"/>
    <n v="6094663.8499999996"/>
  </r>
  <r>
    <x v="22"/>
    <x v="3"/>
    <n v="55654492.039999999"/>
    <n v="10676660.93"/>
    <n v="-55654491.969999999"/>
    <n v="1003326.66"/>
    <n v="-1318244.52"/>
    <n v="-317433.37"/>
    <n v="-4522352.91"/>
    <n v="-2053293.63"/>
    <n v="-1499141.85"/>
    <n v="-65412"/>
    <n v="265670"/>
    <n v="2169779.38"/>
    <n v="0"/>
    <n v="2169779.38"/>
    <n v="6158030.8000000007"/>
  </r>
  <r>
    <x v="22"/>
    <x v="4"/>
    <n v="59595572.829999998"/>
    <n v="10896636.01"/>
    <n v="-59595572.829999998"/>
    <n v="1156983.99"/>
    <n v="-1264253.74"/>
    <n v="-305636.71000000002"/>
    <n v="-4845918.29"/>
    <n v="-2556788.44"/>
    <n v="-4052115.46"/>
    <n v="3147"/>
    <n v="606265"/>
    <n v="-361680.63999999501"/>
    <n v="0"/>
    <n v="-361680.63999999501"/>
    <n v="6415808.7400000002"/>
  </r>
  <r>
    <x v="22"/>
    <x v="5"/>
    <n v="70880295.939999998"/>
    <n v="11108525.98"/>
    <n v="-70880295.939999998"/>
    <n v="1229024"/>
    <n v="-1268603.77"/>
    <n v="-388314.01"/>
    <n v="-5065028.8"/>
    <n v="-2728770.03"/>
    <n v="-5049858.37"/>
    <n v="3000.32"/>
    <n v="605266"/>
    <n v="-1554758.68"/>
    <n v="-96697"/>
    <n v="-1651455.68"/>
    <n v="6721946.5800000001"/>
  </r>
  <r>
    <x v="22"/>
    <x v="6"/>
    <n v="62585799.509999998"/>
    <n v="16942826.949999999"/>
    <n v="-62585799.509999998"/>
    <n v="1533573.9868000001"/>
    <n v="-1496235.190004"/>
    <n v="-344951.95"/>
    <n v="-5212253"/>
    <n v="-4525975.8499999996"/>
    <n v="583735.78"/>
    <n v="0"/>
    <n v="-1138842.3700000001"/>
    <n v="6341878.3567960002"/>
    <n v="0"/>
    <n v="6341878.3567960002"/>
    <n v="7053440.1400039997"/>
  </r>
  <r>
    <x v="22"/>
    <x v="7"/>
    <n v="61607303.030000001"/>
    <n v="15105468.98"/>
    <n v="-61607303.030000001"/>
    <n v="1875936.93"/>
    <n v="-1447830.6100099999"/>
    <n v="-553697.92000000004"/>
    <n v="-5509031.9000000004"/>
    <n v="-3695408.53"/>
    <n v="7750867.5499999998"/>
    <n v="-95000.04"/>
    <n v="-2334057"/>
    <n v="11097247.45999"/>
    <n v="0"/>
    <n v="11097247.45999"/>
    <n v="7510560.4300100002"/>
  </r>
  <r>
    <x v="22"/>
    <x v="8"/>
    <n v="59855287.140000001"/>
    <n v="16047384.539999999"/>
    <n v="-59855287.140000001"/>
    <n v="2500586.9300000002"/>
    <n v="-1746775.83"/>
    <n v="-636878.47"/>
    <n v="-5481483.4699999997"/>
    <n v="-4038810.21"/>
    <n v="-5386801.9400000004"/>
    <n v="-30944.19"/>
    <n v="866300"/>
    <n v="2092577.3600000101"/>
    <n v="0"/>
    <n v="2092577.3600000101"/>
    <n v="7865137.7699999996"/>
  </r>
  <r>
    <x v="23"/>
    <x v="0"/>
    <n v="9879822.8800000008"/>
    <n v="1337221.46"/>
    <n v="-9879822.8800000008"/>
    <n v="124310.54"/>
    <n v="-175120.06"/>
    <n v="-422732.76"/>
    <n v="-618131.14"/>
    <n v="-344308.86"/>
    <n v="-84011.41"/>
    <n v="-4657"/>
    <n v="13800"/>
    <n v="-173629.230000001"/>
    <n v="-39813.21"/>
    <n v="-213442.44000000099"/>
    <n v="1215983.96"/>
  </r>
  <r>
    <x v="23"/>
    <x v="1"/>
    <n v="10719015.16"/>
    <n v="1112750.3500000001"/>
    <n v="-10719015.16"/>
    <n v="183105.15"/>
    <n v="-129460.59"/>
    <n v="-282006.46999999997"/>
    <n v="-636405.28"/>
    <n v="-94345.64"/>
    <n v="-80946.14"/>
    <n v="-3923"/>
    <n v="-8200"/>
    <n v="60568.379999999401"/>
    <n v="19637.27"/>
    <n v="80205.649999999398"/>
    <n v="1047872.34"/>
  </r>
  <r>
    <x v="23"/>
    <x v="2"/>
    <n v="9639619.6699999999"/>
    <n v="1155060.29"/>
    <n v="-9639619.6699999999"/>
    <n v="167562.14000000001"/>
    <n v="-180411.94"/>
    <n v="-257745.32"/>
    <n v="-654439.55000000005"/>
    <n v="-100724.82"/>
    <n v="-77091.240000000005"/>
    <n v="-2661"/>
    <n v="0"/>
    <n v="49548.560000001002"/>
    <n v="22521.599999999999"/>
    <n v="72070.160000000993"/>
    <n v="1092596.81"/>
  </r>
  <r>
    <x v="23"/>
    <x v="3"/>
    <n v="8702930.7100000009"/>
    <n v="1199384.7"/>
    <n v="-8702930.7100000009"/>
    <n v="289144.17"/>
    <n v="-165467.39000000001"/>
    <n v="-317482.40000000002"/>
    <n v="-638765.76"/>
    <n v="-124014.02"/>
    <n v="-96081.2"/>
    <n v="-22128"/>
    <n v="-8000"/>
    <n v="116590.099999999"/>
    <n v="-17655.77"/>
    <n v="98934.329999998998"/>
    <n v="1121715.55"/>
  </r>
  <r>
    <x v="23"/>
    <x v="4"/>
    <n v="9042549.3900000006"/>
    <n v="1226450.29"/>
    <n v="-9042549.3900000006"/>
    <n v="299730.25"/>
    <n v="-169073.18"/>
    <n v="-305686.82"/>
    <n v="-626987.39"/>
    <n v="-114571.37"/>
    <n v="-88405.56"/>
    <n v="-28921"/>
    <n v="-6000"/>
    <n v="186535.21999999901"/>
    <n v="57802.13"/>
    <n v="244337.34999999899"/>
    <n v="1101747.3900000001"/>
  </r>
  <r>
    <x v="23"/>
    <x v="5"/>
    <n v="9141051.3100000005"/>
    <n v="1105894.99"/>
    <n v="-9141051.3100000005"/>
    <n v="253267.81"/>
    <n v="-162432.04999999999"/>
    <n v="-283606.23"/>
    <n v="-642238.80000000005"/>
    <n v="-118340.42"/>
    <n v="-59283.26"/>
    <n v="-13860"/>
    <n v="-5000"/>
    <n v="74402.040000000197"/>
    <n v="60842.97"/>
    <n v="135245.01"/>
    <n v="1088277.08"/>
  </r>
  <r>
    <x v="23"/>
    <x v="6"/>
    <n v="7655362.4400000004"/>
    <n v="1266815.26"/>
    <n v="-7655362.4400000004"/>
    <n v="301416.18"/>
    <n v="-136555.68"/>
    <n v="-338156.09"/>
    <n v="-681288.27"/>
    <n v="-134529.21"/>
    <n v="-29146.12"/>
    <n v="-38660.68"/>
    <n v="-6900"/>
    <n v="202995.390000001"/>
    <n v="-948.18"/>
    <n v="202047.21000000101"/>
    <n v="1156000.04"/>
  </r>
  <r>
    <x v="23"/>
    <x v="7"/>
    <n v="8351339.7199999997"/>
    <n v="1279555.17"/>
    <n v="-8351339.7199999997"/>
    <n v="227933.3"/>
    <n v="-148891.32999999999"/>
    <n v="-341867.41"/>
    <n v="-703155.19"/>
    <n v="-152906.93"/>
    <n v="-37309.370000000003"/>
    <n v="-20697"/>
    <n v="-11500"/>
    <n v="91161.240000000995"/>
    <n v="-81214.929999999993"/>
    <n v="9946.3100000009908"/>
    <n v="1193913.93"/>
  </r>
  <r>
    <x v="23"/>
    <x v="8"/>
    <n v="7985269.2000000002"/>
    <n v="1305186.8600000001"/>
    <n v="-7985269.2000000002"/>
    <n v="368409.95"/>
    <n v="-207119.06"/>
    <n v="-348726.86"/>
    <n v="-715115.31"/>
    <n v="-159297.79"/>
    <n v="-83530.78"/>
    <n v="-68450"/>
    <n v="-41396"/>
    <n v="49961.010000000097"/>
    <n v="44032.76"/>
    <n v="93993.770000000106"/>
    <n v="1270961.23"/>
  </r>
  <r>
    <x v="24"/>
    <x v="0"/>
    <n v="2064576.23"/>
    <n v="527002.1"/>
    <n v="-2064480.72"/>
    <n v="31398.23"/>
    <n v="-30115.11"/>
    <n v="-17164.189999999999"/>
    <n v="-390012.92"/>
    <n v="-51899.040000000001"/>
    <n v="-5848.75"/>
    <n v="8656"/>
    <n v="-18561"/>
    <n v="53550.830000000104"/>
    <m/>
    <n v="53550.830000000104"/>
    <n v="437292.22"/>
  </r>
  <r>
    <x v="24"/>
    <x v="1"/>
    <n v="2894613.74"/>
    <n v="496185.89"/>
    <n v="-2894613.74"/>
    <n v="54510.85"/>
    <n v="-28340.82"/>
    <n v="-14113.25"/>
    <n v="-393414.54"/>
    <n v="-52237"/>
    <n v="-2848.08"/>
    <n v="-2676"/>
    <n v="-4093"/>
    <n v="52974.050000000097"/>
    <n v="0"/>
    <n v="52974.050000000097"/>
    <n v="435868.61"/>
  </r>
  <r>
    <x v="24"/>
    <x v="2"/>
    <n v="2509801"/>
    <n v="509415.07"/>
    <n v="-2509801"/>
    <n v="42120.08"/>
    <n v="-35482.19"/>
    <n v="-43625.14"/>
    <n v="-424688.35"/>
    <n v="-47324.42"/>
    <n v="-1854.93"/>
    <n v="2676"/>
    <n v="-2461"/>
    <n v="-1224.8800000002"/>
    <n v="0"/>
    <n v="-1224.8800000002"/>
    <n v="503795.68"/>
  </r>
  <r>
    <x v="24"/>
    <x v="3"/>
    <n v="1431875.33"/>
    <n v="519394.49"/>
    <n v="-1431875.33"/>
    <n v="58900.32"/>
    <n v="-29159.79"/>
    <n v="-15778.57"/>
    <n v="-407828.22"/>
    <n v="-45711.72"/>
    <n v="-3524.87"/>
    <n v="-74194"/>
    <n v="67345"/>
    <n v="69442.64"/>
    <n v="0"/>
    <n v="69442.64"/>
    <n v="452766.57999999996"/>
  </r>
  <r>
    <x v="24"/>
    <x v="4"/>
    <n v="1913988.57"/>
    <n v="531386.44999999995"/>
    <n v="-1913988.57"/>
    <n v="66109.64"/>
    <n v="-13474.61"/>
    <n v="-28068.1"/>
    <n v="-466754.21"/>
    <n v="-51739.33"/>
    <n v="-16575.07"/>
    <n v="31830"/>
    <n v="-27845"/>
    <n v="24869.77"/>
    <n v="0"/>
    <n v="24869.77"/>
    <n v="508296.92000000004"/>
  </r>
  <r>
    <x v="24"/>
    <x v="5"/>
    <n v="3140496.36"/>
    <n v="534835.64"/>
    <n v="-3140496.36"/>
    <n v="51276.32"/>
    <n v="-28125.360000000001"/>
    <n v="-31668.62"/>
    <n v="-443348.64"/>
    <n v="-42727.95"/>
    <n v="-4338.2700000000004"/>
    <n v="365"/>
    <n v="-6604"/>
    <n v="29664.120000000101"/>
    <n v="0"/>
    <n v="29664.120000000101"/>
    <n v="503142.62"/>
  </r>
  <r>
    <x v="24"/>
    <x v="6"/>
    <n v="2763659.29"/>
    <n v="551975.96"/>
    <n v="-2763659.29"/>
    <n v="46677.89"/>
    <n v="-16054.28"/>
    <n v="-26380.799999999999"/>
    <n v="-477059.48"/>
    <n v="-42230.97"/>
    <n v="-1770.42"/>
    <n v="-17015"/>
    <n v="13147"/>
    <n v="31289.8999999999"/>
    <n v="0"/>
    <n v="31289.8999999999"/>
    <n v="519494.56"/>
  </r>
  <r>
    <x v="24"/>
    <x v="7"/>
    <n v="2431080.6"/>
    <n v="565310.18999999994"/>
    <n v="-2431080.6"/>
    <n v="43560.21"/>
    <n v="-22383.71"/>
    <n v="-49073.81"/>
    <n v="-505554.9"/>
    <n v="-51298.71"/>
    <n v="-3792.32"/>
    <n v="17015"/>
    <n v="-14180"/>
    <n v="-20398.050000000101"/>
    <n v="0"/>
    <n v="-20398.050000000101"/>
    <n v="577012.42000000004"/>
  </r>
  <r>
    <x v="24"/>
    <x v="8"/>
    <n v="2544459.36"/>
    <n v="588766.5"/>
    <n v="-2544459.36"/>
    <n v="49771.66"/>
    <n v="-17128.650000000001"/>
    <n v="-39307.67"/>
    <n v="-557141.73"/>
    <n v="-53641.48"/>
    <n v="-7453.14"/>
    <n v="0"/>
    <n v="-40430"/>
    <n v="-76564.509999999995"/>
    <n v="0"/>
    <n v="-76564.509999999995"/>
    <n v="613578.04999999993"/>
  </r>
  <r>
    <x v="25"/>
    <x v="0"/>
    <n v="16655213.640000001"/>
    <n v="1554361.24"/>
    <n v="-16655213.619999999"/>
    <n v="134566.54"/>
    <n v="-55990.12"/>
    <n v="-179949.42"/>
    <n v="-723526.22"/>
    <n v="-194917.56"/>
    <n v="-7110.41"/>
    <n v="-146070"/>
    <n v="35856"/>
    <n v="417220.07"/>
    <m/>
    <n v="417220.07"/>
    <n v="959465.76"/>
  </r>
  <r>
    <x v="25"/>
    <x v="1"/>
    <n v="18936205.68"/>
    <n v="1583395.41"/>
    <n v="-18936205.68"/>
    <n v="213537.06"/>
    <n v="-68472.070000000007"/>
    <n v="-168398.65"/>
    <n v="-774789.45"/>
    <n v="-194087.18"/>
    <n v="4962.79"/>
    <n v="-216655"/>
    <n v="88378"/>
    <n v="467870.91"/>
    <n v="0"/>
    <n v="467870.91"/>
    <n v="1011660.1699999999"/>
  </r>
  <r>
    <x v="25"/>
    <x v="2"/>
    <n v="18324776.16"/>
    <n v="1582320.44"/>
    <n v="-18324776.16"/>
    <n v="140624.82"/>
    <n v="-126069.47"/>
    <n v="-195607.97"/>
    <n v="-846997.11"/>
    <n v="-232026.1"/>
    <n v="1206.0899999999999"/>
    <n v="-30931"/>
    <n v="-24440"/>
    <n v="268079.70000000199"/>
    <n v="0"/>
    <n v="268079.70000000199"/>
    <n v="1168674.55"/>
  </r>
  <r>
    <x v="25"/>
    <x v="3"/>
    <n v="17482153.449999999"/>
    <n v="1465507.23"/>
    <n v="-17482153.449999999"/>
    <n v="246083.23"/>
    <n v="-70877.16"/>
    <n v="-189516.41"/>
    <n v="-909750.32"/>
    <n v="-270962.15000000002"/>
    <n v="-173069.12"/>
    <n v="-246918"/>
    <n v="215927"/>
    <n v="66424.3000000006"/>
    <n v="0"/>
    <n v="66424.3000000006"/>
    <n v="1170143.8899999999"/>
  </r>
  <r>
    <x v="25"/>
    <x v="4"/>
    <n v="16726312.800000001"/>
    <n v="1697616.97"/>
    <n v="-16726312.800000001"/>
    <n v="99364.76"/>
    <n v="-83464.14"/>
    <n v="-92790.64"/>
    <n v="-939275.25"/>
    <n v="-268253.12"/>
    <n v="-182109.33"/>
    <n v="229311"/>
    <n v="-219284"/>
    <n v="241116.24999999901"/>
    <n v="0"/>
    <n v="241116.24999999901"/>
    <n v="1115530.03"/>
  </r>
  <r>
    <x v="25"/>
    <x v="5"/>
    <n v="17700650.52"/>
    <n v="1729853.03"/>
    <n v="-17700650.52"/>
    <n v="144022.64000000001"/>
    <n v="-66726.080000000002"/>
    <n v="-213917.73"/>
    <n v="-872132.52"/>
    <n v="-268209.91999999998"/>
    <n v="-152631.44"/>
    <n v="-103402"/>
    <n v="71950"/>
    <n v="268805.98000000103"/>
    <n v="0"/>
    <n v="268805.98000000103"/>
    <n v="1152776.33"/>
  </r>
  <r>
    <x v="25"/>
    <x v="6"/>
    <n v="16340848.17"/>
    <n v="1726968.94"/>
    <n v="-16340848.17"/>
    <n v="100719.91"/>
    <n v="-119463.64"/>
    <n v="-224822.92"/>
    <n v="-938794"/>
    <n v="-272289.13"/>
    <n v="-142103.59"/>
    <n v="16785"/>
    <n v="-42339"/>
    <n v="104661.57"/>
    <n v="0"/>
    <n v="104661.57"/>
    <n v="1283080.56"/>
  </r>
  <r>
    <x v="25"/>
    <x v="7"/>
    <n v="15239242.68"/>
    <n v="1818549.4"/>
    <n v="-15239242.68"/>
    <n v="154182.21"/>
    <n v="-116891.27"/>
    <n v="-222596.34"/>
    <n v="-950049.05"/>
    <n v="-277095.36"/>
    <n v="-167884.99"/>
    <n v="67055"/>
    <n v="-118884"/>
    <n v="186385.599999998"/>
    <n v="0"/>
    <n v="186385.599999998"/>
    <n v="1289536.6600000001"/>
  </r>
  <r>
    <x v="25"/>
    <x v="8"/>
    <n v="16083977.109999999"/>
    <n v="1889644.93"/>
    <n v="-16083977.109999999"/>
    <n v="221307.88"/>
    <n v="-122373.94"/>
    <n v="-243110.95"/>
    <n v="-1217224.24"/>
    <n v="-271899.61"/>
    <n v="-196811.94"/>
    <n v="0"/>
    <n v="-125164"/>
    <n v="-65631.870000000301"/>
    <n v="0"/>
    <n v="-65631.870000000301"/>
    <n v="1582709.13"/>
  </r>
  <r>
    <x v="26"/>
    <x v="0"/>
    <n v="3209225062.7199998"/>
    <n v="1381853028.5699999"/>
    <n v="-3209225062.52"/>
    <n v="46640723.030000001"/>
    <n v="-96102295.710000098"/>
    <n v="-226135554.94"/>
    <n v="-270860602.30000001"/>
    <n v="-368744197.43000001"/>
    <n v="-151088306.30000001"/>
    <n v="-65475702.32"/>
    <n v="19796823.300000001"/>
    <n v="269883916.10000002"/>
    <m/>
    <n v="269883916.10000002"/>
    <n v="593098452.95000005"/>
  </r>
  <r>
    <x v="26"/>
    <x v="1"/>
    <n v="3472038669.79"/>
    <n v="1396930974.6700001"/>
    <n v="-3472038667.6799998"/>
    <n v="58839287.090000004"/>
    <n v="-96184048.959999993"/>
    <n v="-250941802.53"/>
    <n v="-235943811.96000001"/>
    <n v="-379621689.83999997"/>
    <n v="-158776542.09999999"/>
    <n v="-24051656.600000001"/>
    <n v="-34843465.579999998"/>
    <n v="275407246.30000001"/>
    <n v="529865"/>
    <n v="275937111.30000001"/>
    <n v="583069663.45000005"/>
  </r>
  <r>
    <x v="26"/>
    <x v="2"/>
    <n v="2961334483.9000001"/>
    <n v="1398086128.1900001"/>
    <n v="-2961334335.4400001"/>
    <n v="58786320"/>
    <n v="-86178360.140000001"/>
    <n v="-231330385.88"/>
    <n v="-255377443.52000001"/>
    <n v="-392777670.39999998"/>
    <n v="-167557532.90000001"/>
    <n v="-100543038.90000001"/>
    <n v="43951795.939999998"/>
    <n v="267059960.84999999"/>
    <n v="894425.4"/>
    <n v="267954386.25"/>
    <n v="572886189.53999996"/>
  </r>
  <r>
    <x v="26"/>
    <x v="3"/>
    <n v="2980368374.8899999"/>
    <n v="1440004571.1800001"/>
    <n v="-2980368376.02"/>
    <n v="48560913.469999999"/>
    <n v="-97097086.620000005"/>
    <n v="-236568295.55000001"/>
    <n v="-240673844.93000001"/>
    <n v="-402163286.27999997"/>
    <n v="-175912048.13"/>
    <n v="-66456141.560000002"/>
    <n v="15226338.560000001"/>
    <n v="284921119.00999999"/>
    <n v="232000"/>
    <n v="285153119.00999999"/>
    <n v="574339227.10000002"/>
  </r>
  <r>
    <x v="26"/>
    <x v="4"/>
    <n v="3233529508.2199998"/>
    <n v="1616808591.6600001"/>
    <n v="-3233529507.9000001"/>
    <n v="22071147.010000002"/>
    <n v="-89237494"/>
    <n v="-272372807.80000001"/>
    <n v="-216118122.05000001"/>
    <n v="-413140306.19"/>
    <n v="-191317902.28999999"/>
    <n v="-27049085.210000001"/>
    <n v="-8507615.4900000002"/>
    <n v="421136405.95999998"/>
    <n v="3971"/>
    <n v="421140376.95999998"/>
    <n v="577728423.85000002"/>
  </r>
  <r>
    <x v="26"/>
    <x v="5"/>
    <n v="3942811474.9899998"/>
    <n v="1594243499.72"/>
    <n v="-3942811473.6900001"/>
    <n v="20437199.91"/>
    <n v="-90188983.950000003"/>
    <n v="-246457582.02000001"/>
    <n v="-246521258.96259999"/>
    <n v="-422283329.82999998"/>
    <n v="-190226717.06"/>
    <n v="-91959212.510000005"/>
    <n v="91296565.349999994"/>
    <n v="418340181.94739997"/>
    <n v="-28711"/>
    <n v="418311470.94739997"/>
    <n v="583167824.93260002"/>
  </r>
  <r>
    <x v="26"/>
    <x v="6"/>
    <n v="3476118995.52"/>
    <n v="1686373356.9200001"/>
    <n v="-3476118995.5300002"/>
    <n v="19380061.710000001"/>
    <n v="-107329323.55"/>
    <n v="-256098069.75999999"/>
    <n v="-227771096.91"/>
    <n v="-426482689.88999999"/>
    <n v="-184342153.38"/>
    <n v="-89492664.519999996"/>
    <n v="-1275146.69"/>
    <n v="412962273.92000002"/>
    <m/>
    <n v="412962273.92000002"/>
    <n v="591198490.22000003"/>
  </r>
  <r>
    <x v="26"/>
    <x v="7"/>
    <n v="3643586298.0500002"/>
    <n v="1816627480.1600001"/>
    <n v="-3643586028.8499999"/>
    <n v="49176057.659999996"/>
    <n v="-160218022.83000001"/>
    <n v="-257744996.81999999"/>
    <n v="-244930315.83000001"/>
    <n v="-468876589.49000001"/>
    <n v="-200807337.03"/>
    <n v="-98000732.719999999"/>
    <n v="-26389701.82"/>
    <n v="408836110.48000002"/>
    <m/>
    <n v="408836110.48000002"/>
    <n v="662893335.48000002"/>
  </r>
  <r>
    <x v="26"/>
    <x v="8"/>
    <n v="3592768918.8499999"/>
    <n v="1817692616.54"/>
    <n v="-3592769188.0500002"/>
    <n v="32958169.949999999"/>
    <n v="-178038242.69999999"/>
    <n v="-242099021.72"/>
    <n v="-285202573.54000002"/>
    <n v="-459430480.69999999"/>
    <n v="-242691862.56"/>
    <n v="-49909200.600000001"/>
    <n v="-2896180.15"/>
    <n v="390382955.31999898"/>
    <m/>
    <n v="390382955.31999898"/>
    <n v="705339837.96000004"/>
  </r>
  <r>
    <x v="27"/>
    <x v="0"/>
    <n v="867750598.75"/>
    <n v="158401188.97"/>
    <n v="-867750598.75"/>
    <n v="12866374.039999999"/>
    <n v="-16546013.99"/>
    <n v="-10313644.689999999"/>
    <n v="-53488794.590000004"/>
    <n v="-37990760.450000003"/>
    <n v="-15816493.970000001"/>
    <n v="-1216566"/>
    <n v="0"/>
    <n v="35895289.32"/>
    <n v="0"/>
    <n v="35895289.32"/>
    <n v="80348453.270000011"/>
  </r>
  <r>
    <x v="27"/>
    <x v="1"/>
    <n v="965239128.72000003"/>
    <n v="164798140.78999999"/>
    <n v="-965239128.72000003"/>
    <n v="13171017.98"/>
    <n v="-17491731.829999998"/>
    <n v="-10563439.699999999"/>
    <n v="-54887642.409999996"/>
    <n v="-40097278.189999998"/>
    <n v="-16936740.48"/>
    <n v="-3647180"/>
    <n v="0"/>
    <n v="34345146.159999996"/>
    <n v="0"/>
    <n v="34345146.159999996"/>
    <n v="82942813.939999998"/>
  </r>
  <r>
    <x v="27"/>
    <x v="2"/>
    <n v="875802390.64999998"/>
    <n v="169220014.5"/>
    <n v="-875802390.70000005"/>
    <n v="13400393.48"/>
    <n v="-17999858.420000002"/>
    <n v="-11071767.18"/>
    <n v="-53596775.770000003"/>
    <n v="-41682623.039999999"/>
    <n v="-17981806.75"/>
    <n v="-3827952"/>
    <n v="0"/>
    <n v="36459624.769999899"/>
    <n v="0"/>
    <n v="36459624.769999899"/>
    <n v="82668401.370000005"/>
  </r>
  <r>
    <x v="27"/>
    <x v="3"/>
    <n v="852916533.50999999"/>
    <n v="178315027.68000001"/>
    <n v="-852916533.50999999"/>
    <n v="17003810.949999999"/>
    <n v="-20877216.239999998"/>
    <n v="-9125315.9399999995"/>
    <n v="-57309731.549999997"/>
    <n v="-45984834.649999999"/>
    <n v="-20173809.890000001"/>
    <n v="-4689139"/>
    <n v="0"/>
    <n v="37158791.360000104"/>
    <n v="0"/>
    <n v="37158791.360000104"/>
    <n v="87312263.729999989"/>
  </r>
  <r>
    <x v="27"/>
    <x v="4"/>
    <n v="892224310.89999998"/>
    <n v="187866380.09"/>
    <n v="-892224310.89999998"/>
    <n v="8826321.3599999994"/>
    <n v="-20863261.059999999"/>
    <n v="-7692890.96"/>
    <n v="-57980460.829999998"/>
    <n v="-48613110.219999999"/>
    <n v="-22532015.780000001"/>
    <n v="-1310291.67"/>
    <n v="0"/>
    <n v="37700670.93"/>
    <n v="0"/>
    <n v="37700670.93"/>
    <n v="86536612.849999994"/>
  </r>
  <r>
    <x v="27"/>
    <x v="5"/>
    <n v="983892730.74000001"/>
    <n v="183816506"/>
    <n v="-983892730.74000001"/>
    <n v="8465189.4700000007"/>
    <n v="-23101725.440000001"/>
    <n v="-8663503.5"/>
    <n v="-52047127.719999999"/>
    <n v="-49899006.490000002"/>
    <n v="-22917749.579999998"/>
    <n v="-1063324.33"/>
    <n v="0"/>
    <n v="34589258.409999996"/>
    <n v="0"/>
    <n v="34589258.409999996"/>
    <n v="83812356.659999996"/>
  </r>
  <r>
    <x v="27"/>
    <x v="6"/>
    <n v="858375660.24000001"/>
    <n v="193354891.16"/>
    <n v="-858375660.24000001"/>
    <n v="9177226.9000000004"/>
    <n v="-21205463.530000001"/>
    <n v="-7686705.7400000002"/>
    <n v="-56131011.859999999"/>
    <n v="-50647181.200000003"/>
    <n v="-23423347.170000002"/>
    <n v="-2836666"/>
    <n v="0"/>
    <n v="40601742.560000002"/>
    <n v="0"/>
    <n v="40601742.560000002"/>
    <n v="85023181.129999995"/>
  </r>
  <r>
    <x v="27"/>
    <x v="7"/>
    <n v="852834838.00999999"/>
    <n v="208040635.75"/>
    <n v="-852834838.00999999"/>
    <n v="8063963.7199999997"/>
    <n v="-24200299.82"/>
    <n v="-15981454.4"/>
    <n v="-61220285.409999996"/>
    <n v="-53792107.060000002"/>
    <n v="-27259547.57"/>
    <n v="-945074.08"/>
    <n v="0"/>
    <n v="32705831.129999999"/>
    <n v="0"/>
    <n v="32705831.129999999"/>
    <n v="101402039.63"/>
  </r>
  <r>
    <x v="27"/>
    <x v="8"/>
    <n v="845992264.00999999"/>
    <n v="220498847.15000001"/>
    <n v="-845992264.00999999"/>
    <n v="8744045.1400000006"/>
    <n v="-27044543.219999999"/>
    <n v="-18799557.289999999"/>
    <n v="-68217354.569999993"/>
    <n v="-55670037.950000003"/>
    <n v="-30796049.350000001"/>
    <n v="82492.13"/>
    <n v="0"/>
    <n v="28797842.039999999"/>
    <n v="0"/>
    <n v="28797842.039999999"/>
    <n v="114061455.07999998"/>
  </r>
  <r>
    <x v="28"/>
    <x v="0"/>
    <n v="29656547.449999999"/>
    <n v="8770808.5600000005"/>
    <n v="-29656547.449999999"/>
    <n v="1326492.31"/>
    <n v="-1377569.34"/>
    <n v="-427524.86"/>
    <n v="-3767469.47"/>
    <n v="-1879151.29"/>
    <n v="-1077829.7"/>
    <n v="1666"/>
    <n v="-352008"/>
    <n v="1217414.21"/>
    <m/>
    <n v="1217414.21"/>
    <n v="5572563.6699999999"/>
  </r>
  <r>
    <x v="28"/>
    <x v="1"/>
    <n v="33541118.789999999"/>
    <n v="9288712.0099999998"/>
    <n v="-33579166.789999999"/>
    <n v="1002797.52"/>
    <n v="-1352091.26"/>
    <n v="-731242.01"/>
    <n v="-3740255.1"/>
    <n v="-2348783.23"/>
    <n v="-1257050.46"/>
    <n v="233375"/>
    <n v="-438762.26"/>
    <n v="618652.20999999798"/>
    <n v="32926.26"/>
    <n v="651578.46999999799"/>
    <n v="5823588.3700000001"/>
  </r>
  <r>
    <x v="28"/>
    <x v="2"/>
    <n v="30238176.079999998"/>
    <n v="9274988.1600000001"/>
    <n v="-30238176.079999998"/>
    <n v="656664.17000000004"/>
    <n v="-1600621.83"/>
    <n v="-616263.82999999996"/>
    <n v="-3874858.05"/>
    <n v="-2363239.9300000002"/>
    <n v="-1307601.96"/>
    <n v="-67982"/>
    <n v="-65783.5"/>
    <n v="35301.2299999963"/>
    <n v="0"/>
    <n v="35301.2299999963"/>
    <n v="6091743.71"/>
  </r>
  <r>
    <x v="28"/>
    <x v="3"/>
    <n v="29906726.91"/>
    <n v="10821863.49"/>
    <n v="-29906726.899999999"/>
    <n v="2040310.26"/>
    <n v="-1418406.77"/>
    <n v="-631422.75"/>
    <n v="-3829675.22"/>
    <n v="-2503452.29"/>
    <n v="-1323085.83"/>
    <n v="-225594"/>
    <n v="-513000"/>
    <n v="2417536.9"/>
    <n v="0"/>
    <n v="2417536.9"/>
    <n v="5879504.7400000002"/>
  </r>
  <r>
    <x v="28"/>
    <x v="4"/>
    <n v="31538080.579999998"/>
    <n v="11244609.550000001"/>
    <n v="-31538080.600000001"/>
    <n v="2256269.9300000002"/>
    <n v="-1313974.5"/>
    <n v="-652489.39"/>
    <n v="-3851685.25"/>
    <n v="-2656246.52"/>
    <n v="-1882592.92"/>
    <n v="65720.490000000005"/>
    <n v="-569590"/>
    <n v="2640021.3699999899"/>
    <n v="66278.98"/>
    <n v="2706300.3499999898"/>
    <n v="5818149.1400000006"/>
  </r>
  <r>
    <x v="28"/>
    <x v="5"/>
    <n v="40269560.82"/>
    <n v="11612614.42"/>
    <n v="-40269560.82"/>
    <n v="1796934.71"/>
    <n v="-1104679.22"/>
    <n v="-762291.82"/>
    <n v="-4538348.8"/>
    <n v="-2942374.17"/>
    <n v="-1395763.05"/>
    <n v="-256677"/>
    <n v="205920.38"/>
    <n v="2615335.4500000002"/>
    <n v="-15433"/>
    <n v="2599902.4500000002"/>
    <n v="6405319.8399999999"/>
  </r>
  <r>
    <x v="28"/>
    <x v="6"/>
    <n v="34915177.119999997"/>
    <n v="12270280.01"/>
    <n v="-34915177.109999999"/>
    <n v="1889195.54"/>
    <n v="-1548760.81"/>
    <n v="-1049232.8500000001"/>
    <n v="-3997416.47"/>
    <n v="-3248820.64"/>
    <n v="-1254338.32"/>
    <n v="-350054.96"/>
    <n v="-113907"/>
    <n v="2596944.50999999"/>
    <n v="-17409"/>
    <n v="2579535.50999999"/>
    <n v="6595410.1300000008"/>
  </r>
  <r>
    <x v="28"/>
    <x v="7"/>
    <n v="35157378.200000003"/>
    <n v="12965314.949999999"/>
    <n v="-35157378.200000003"/>
    <n v="2518158.6"/>
    <n v="-1370149.06"/>
    <n v="-948218.34"/>
    <n v="-4836679.09"/>
    <n v="-3584204.22"/>
    <n v="-1355460.51"/>
    <n v="9936"/>
    <n v="-729613"/>
    <n v="2669085.33"/>
    <n v="32476.959999999999"/>
    <n v="2701562.29"/>
    <n v="7155046.4900000002"/>
  </r>
  <r>
    <x v="28"/>
    <x v="8"/>
    <n v="35210422.280000001"/>
    <n v="14313808.470000001"/>
    <n v="-35210422.210000001"/>
    <n v="2630362.17"/>
    <n v="-1714580.67"/>
    <n v="-1019474.4"/>
    <n v="-5560463.0300000003"/>
    <n v="-4076863.19"/>
    <n v="-1580487.86"/>
    <n v="23186"/>
    <n v="-158249"/>
    <n v="2857238.56"/>
    <n v="-7976.01"/>
    <n v="2849262.55"/>
    <n v="8294518.0999999996"/>
  </r>
  <r>
    <x v="29"/>
    <x v="0"/>
    <n v="75255069"/>
    <n v="11992451"/>
    <n v="-75255069"/>
    <n v="-417831"/>
    <n v="-2109260"/>
    <n v="-1140218"/>
    <n v="-4317057"/>
    <n v="-1690705"/>
    <n v="-1223625"/>
    <n v="-109773"/>
    <n v="-258283"/>
    <n v="725699"/>
    <m/>
    <n v="725699"/>
    <n v="7566535"/>
  </r>
  <r>
    <x v="29"/>
    <x v="1"/>
    <n v="86327013"/>
    <n v="12331630"/>
    <n v="-86327013"/>
    <n v="-2654430"/>
    <n v="-2074448"/>
    <n v="-1540546"/>
    <n v="-3533741"/>
    <n v="1600252"/>
    <n v="-1298829"/>
    <n v="-449183"/>
    <n v="-379824"/>
    <n v="2000881"/>
    <n v="130854"/>
    <n v="2131735"/>
    <n v="7148735"/>
  </r>
  <r>
    <x v="29"/>
    <x v="2"/>
    <n v="78029482"/>
    <n v="11612597"/>
    <n v="-78029482"/>
    <n v="840814"/>
    <n v="-1919242"/>
    <n v="-1445415"/>
    <n v="-3760291"/>
    <n v="-2095293"/>
    <n v="-1406039"/>
    <n v="-171608"/>
    <n v="-430075"/>
    <n v="1225448"/>
    <n v="-364887"/>
    <n v="860561"/>
    <n v="7124948"/>
  </r>
  <r>
    <x v="29"/>
    <x v="3"/>
    <n v="75312607"/>
    <n v="12203097"/>
    <n v="-75312605"/>
    <n v="713034"/>
    <n v="-2366890"/>
    <n v="-1545398"/>
    <n v="-3732202"/>
    <n v="-2193987"/>
    <n v="-1347847"/>
    <n v="-96479"/>
    <n v="21508"/>
    <n v="1654838"/>
    <n v="0"/>
    <n v="1654838"/>
    <n v="7644490"/>
  </r>
  <r>
    <x v="29"/>
    <x v="4"/>
    <n v="79877573.150000006"/>
    <n v="12464880.189999999"/>
    <n v="-79877573.060000002"/>
    <n v="1000939.93"/>
    <n v="-2108627.9"/>
    <n v="-1360301.78"/>
    <n v="-3742730.98"/>
    <n v="-2255469.1"/>
    <n v="-1385430.91"/>
    <n v="-161035.68"/>
    <n v="6869"/>
    <n v="2459092.86"/>
    <n v="0"/>
    <n v="2459092.86"/>
    <n v="7211660.6600000001"/>
  </r>
  <r>
    <x v="29"/>
    <x v="5"/>
    <n v="85678881.660999998"/>
    <n v="12460796.189999999"/>
    <n v="-85678881.700000003"/>
    <n v="793171.16"/>
    <n v="-2215441.12"/>
    <n v="-1292666.78"/>
    <n v="-3856325.89"/>
    <n v="-2357091.42"/>
    <n v="-1458128.22"/>
    <n v="-207791.16"/>
    <n v="30682"/>
    <n v="1897204.7209999899"/>
    <n v="0"/>
    <n v="1897204.7209999899"/>
    <n v="7364433.790000001"/>
  </r>
  <r>
    <x v="29"/>
    <x v="6"/>
    <n v="74687297.761000007"/>
    <n v="12731309.539999999"/>
    <n v="-74687297.760000005"/>
    <n v="772529.68"/>
    <n v="-2242391.4"/>
    <n v="-1224215.6499999999"/>
    <n v="-3553412.1"/>
    <n v="-2545168.56"/>
    <n v="-1453891.81"/>
    <n v="-186863.75"/>
    <n v="-59283"/>
    <n v="2238612.9509999901"/>
    <n v="0"/>
    <n v="2238612.9509999901"/>
    <n v="7020019.1500000004"/>
  </r>
  <r>
    <x v="29"/>
    <x v="7"/>
    <n v="77043383.010000005"/>
    <n v="13631429.42"/>
    <n v="-77043383"/>
    <n v="847922.41"/>
    <n v="-2528864.9500000002"/>
    <n v="-1445599.09"/>
    <n v="-4206119.17"/>
    <n v="-2562722.92"/>
    <n v="-1406450.78"/>
    <n v="-113980.22"/>
    <n v="-24076"/>
    <n v="2191538.7100000102"/>
    <n v="0"/>
    <n v="2191538.7100000102"/>
    <n v="8180583.21"/>
  </r>
  <r>
    <x v="29"/>
    <x v="8"/>
    <n v="76839107.099999994"/>
    <n v="14274135.800000001"/>
    <n v="-76839107.090000004"/>
    <n v="1170787.99"/>
    <n v="-2363875.33"/>
    <n v="-1431871.01"/>
    <n v="-4628799.33"/>
    <n v="-2622970.71"/>
    <n v="-1514330.59"/>
    <n v="-233173.09"/>
    <n v="-8750"/>
    <n v="2641153.73999999"/>
    <n v="0"/>
    <n v="2641153.73999999"/>
    <n v="8424545.6699999999"/>
  </r>
  <r>
    <x v="30"/>
    <x v="0"/>
    <n v="28617992.489999998"/>
    <n v="4085864.38"/>
    <n v="-28617992.390000001"/>
    <n v="615615.15"/>
    <n v="-508337.3"/>
    <n v="-175002.68"/>
    <n v="-1587580.02"/>
    <n v="-1121030.25"/>
    <n v="-683030.97"/>
    <n v="-79244.92"/>
    <n v="-44900"/>
    <n v="502353.48999999702"/>
    <n v="0"/>
    <n v="502353.48999999702"/>
    <n v="2270920"/>
  </r>
  <r>
    <x v="30"/>
    <x v="1"/>
    <n v="31183723.27"/>
    <n v="4278005.5199999996"/>
    <n v="-31183723.260000002"/>
    <n v="638554.06999999995"/>
    <n v="-547311.81000000006"/>
    <n v="-273923.21999999997"/>
    <n v="-1543355.34"/>
    <n v="-1178282.02"/>
    <n v="-703504.61"/>
    <n v="-79142"/>
    <n v="-88900"/>
    <n v="502140.599999998"/>
    <n v="0"/>
    <n v="502140.599999998"/>
    <n v="2364590.37"/>
  </r>
  <r>
    <x v="30"/>
    <x v="2"/>
    <n v="29030375.620000001"/>
    <n v="4212810.7699999996"/>
    <n v="-29030375.629999999"/>
    <n v="540868.71"/>
    <n v="-574731.26"/>
    <n v="-260745.31"/>
    <n v="-1614188.94"/>
    <n v="-1184544.43"/>
    <n v="-681538.37"/>
    <n v="-42950.21"/>
    <n v="-97270"/>
    <n v="297710.95000000199"/>
    <n v="-38724"/>
    <n v="258986.95000000199"/>
    <n v="2449665.5099999998"/>
  </r>
  <r>
    <x v="30"/>
    <x v="3"/>
    <n v="25882434.690000001"/>
    <n v="4391539.88"/>
    <n v="-25882434.68"/>
    <n v="705174.58"/>
    <n v="-646650.19999999995"/>
    <n v="-343942.15"/>
    <n v="-1678652.49"/>
    <n v="-1091128.78"/>
    <n v="-707379.03"/>
    <n v="-84146.42"/>
    <n v="-101082"/>
    <n v="443733.40000000101"/>
    <n v="0"/>
    <n v="443733.40000000101"/>
    <n v="2669244.84"/>
  </r>
  <r>
    <x v="30"/>
    <x v="4"/>
    <n v="29531633.93"/>
    <n v="4367080.53"/>
    <n v="-29531633.940000001"/>
    <n v="561201.81999999995"/>
    <n v="-680237.39"/>
    <n v="-305443.76"/>
    <n v="-1696076.86"/>
    <n v="-1100193.58"/>
    <n v="-776921.59"/>
    <n v="0"/>
    <n v="-100267"/>
    <n v="269142.15999999997"/>
    <n v="0"/>
    <n v="269142.15999999997"/>
    <n v="2681758.0100000002"/>
  </r>
  <r>
    <x v="30"/>
    <x v="5"/>
    <n v="33152355.190000001"/>
    <n v="4412909.75"/>
    <n v="-33152355.16"/>
    <n v="282388.40999999997"/>
    <n v="-753224.37"/>
    <n v="-304062.25"/>
    <n v="-1690556.09"/>
    <n v="-1183859.75"/>
    <n v="-492926.25"/>
    <n v="1613"/>
    <n v="-129019"/>
    <n v="143263.47999999701"/>
    <n v="0"/>
    <n v="143263.47999999701"/>
    <n v="2747842.71"/>
  </r>
  <r>
    <x v="30"/>
    <x v="6"/>
    <n v="28239915.559999999"/>
    <n v="4561315.3"/>
    <n v="-28239915.530000001"/>
    <n v="253674.45"/>
    <n v="-514303.21"/>
    <n v="-401884.43"/>
    <n v="-1819803.58"/>
    <n v="-1202634.3"/>
    <n v="-520309.14"/>
    <n v="0"/>
    <n v="-95521"/>
    <n v="260534.11999999799"/>
    <n v="0"/>
    <n v="260534.11999999799"/>
    <n v="2735991.22"/>
  </r>
  <r>
    <x v="30"/>
    <x v="7"/>
    <n v="28857936.18"/>
    <n v="4751157.8099999996"/>
    <n v="-28857936.059999999"/>
    <n v="716204.62"/>
    <n v="-402524.69"/>
    <n v="-364103"/>
    <n v="-1879228.41"/>
    <n v="-1113426.3999999999"/>
    <n v="-595462.26"/>
    <n v="-26106"/>
    <n v="-177043"/>
    <n v="909468.79000000295"/>
    <n v="0"/>
    <n v="909468.79000000295"/>
    <n v="2645856.0999999996"/>
  </r>
  <r>
    <x v="30"/>
    <x v="8"/>
    <n v="29909027.010000002"/>
    <n v="4945527.43"/>
    <n v="-29909027.039999999"/>
    <n v="565487.71"/>
    <n v="-531033.19999999995"/>
    <n v="-401421.45"/>
    <n v="-2282500.94"/>
    <n v="-1225447.44"/>
    <n v="-743008.53"/>
    <n v="0"/>
    <n v="-164349.15"/>
    <n v="163254.39999999799"/>
    <n v="0"/>
    <n v="163254.39999999799"/>
    <n v="3214955.59"/>
  </r>
  <r>
    <x v="31"/>
    <x v="0"/>
    <n v="36452659.869999997"/>
    <n v="7964348.0899999999"/>
    <n v="-36452659.869999997"/>
    <n v="643390.73"/>
    <n v="-320991.37"/>
    <n v="-1334895.28"/>
    <n v="-3484954.57"/>
    <n v="-1200180.2"/>
    <n v="-249005.7"/>
    <n v="-380775"/>
    <n v="-129626"/>
    <n v="1507310.7"/>
    <m/>
    <n v="1507310.7"/>
    <n v="5140841.22"/>
  </r>
  <r>
    <x v="31"/>
    <x v="1"/>
    <n v="39007688.119999997"/>
    <n v="7986090.6399999997"/>
    <n v="-39007688.119999997"/>
    <n v="759896.4"/>
    <n v="-340159.5"/>
    <n v="-1292350.6599999999"/>
    <n v="-3263017.14"/>
    <n v="-1349997.29"/>
    <n v="-345731.85"/>
    <n v="-431628"/>
    <n v="-132385"/>
    <n v="1590717.6"/>
    <n v="90382"/>
    <n v="1681099.6"/>
    <n v="4895527.3"/>
  </r>
  <r>
    <x v="31"/>
    <x v="2"/>
    <n v="34889267.770000003"/>
    <n v="8141005.5700000003"/>
    <n v="-34889267.770000003"/>
    <n v="818623.2"/>
    <n v="-322742.68"/>
    <n v="-1348676.87"/>
    <n v="-3039964.31"/>
    <n v="-1414343.36"/>
    <n v="-458656.96"/>
    <n v="-482266"/>
    <n v="-177335"/>
    <n v="1715643.59"/>
    <n v="0"/>
    <n v="1715643.59"/>
    <n v="4711383.8600000003"/>
  </r>
  <r>
    <x v="31"/>
    <x v="3"/>
    <n v="33885971.130000003"/>
    <n v="8482351.5299999993"/>
    <n v="-33885971.130000003"/>
    <n v="1087515.17"/>
    <n v="-353649.14"/>
    <n v="-1525272.22"/>
    <n v="-3160049.61"/>
    <n v="-1453185.74"/>
    <n v="-497833.4"/>
    <n v="-546092.34"/>
    <n v="-140363"/>
    <n v="1893421.25"/>
    <n v="0"/>
    <n v="1893421.25"/>
    <n v="5038970.97"/>
  </r>
  <r>
    <x v="31"/>
    <x v="4"/>
    <n v="36690850.640000001"/>
    <n v="7979741.54"/>
    <n v="-36690850.640000001"/>
    <n v="734314.21"/>
    <n v="-370938.24"/>
    <n v="-1339716.28"/>
    <n v="-3124207.8"/>
    <n v="-1499092.39"/>
    <n v="-565007.87"/>
    <n v="-396697"/>
    <n v="-68821"/>
    <n v="1349575.17"/>
    <n v="-28312"/>
    <n v="1321263.17"/>
    <n v="4834862.32"/>
  </r>
  <r>
    <x v="31"/>
    <x v="5"/>
    <n v="40621419.490000002"/>
    <n v="7643376.9699999997"/>
    <n v="-40621419.490000002"/>
    <n v="942523.8"/>
    <n v="-489384.37"/>
    <n v="-1642608.66"/>
    <n v="-3296897.83"/>
    <n v="-1560864.17"/>
    <n v="-595416.36"/>
    <n v="-254392"/>
    <n v="10674"/>
    <n v="757011.37999999896"/>
    <n v="-3436"/>
    <n v="753575.37999999896"/>
    <n v="5428890.8599999994"/>
  </r>
  <r>
    <x v="31"/>
    <x v="6"/>
    <n v="35879385.090000004"/>
    <n v="8015507.1100000003"/>
    <n v="-35879385.090000004"/>
    <n v="924058.38"/>
    <n v="-424454.3"/>
    <n v="-1619030.09"/>
    <n v="-2854398.27"/>
    <n v="-1632463.6"/>
    <n v="-579805.73"/>
    <n v="-251430"/>
    <n v="-224322"/>
    <n v="1353661.5"/>
    <n v="0"/>
    <n v="1353661.5"/>
    <n v="4897882.66"/>
  </r>
  <r>
    <x v="31"/>
    <x v="7"/>
    <n v="37032722.920000002"/>
    <n v="8286457.6799999997"/>
    <n v="-37032722.920000002"/>
    <n v="1137369.18"/>
    <n v="-375551.87"/>
    <n v="-2062665.45"/>
    <n v="-3069307.12"/>
    <n v="-1729697.52"/>
    <n v="-635560.30000000005"/>
    <n v="42664"/>
    <n v="-421111"/>
    <n v="1172597.6000000001"/>
    <n v="21560"/>
    <n v="1194157.6000000001"/>
    <n v="5507524.4399999995"/>
  </r>
  <r>
    <x v="31"/>
    <x v="8"/>
    <n v="36805861.149999999"/>
    <n v="8660136.5999999996"/>
    <n v="-36805861.149999999"/>
    <n v="1343087.57"/>
    <n v="-436100.5"/>
    <n v="-2016402.65"/>
    <n v="-3416730.33"/>
    <n v="-1853805.53"/>
    <n v="-996166.74"/>
    <n v="-2487"/>
    <n v="-338415.06"/>
    <n v="943116.36000000103"/>
    <n v="0"/>
    <n v="943116.36000000103"/>
    <n v="5869233.4800000004"/>
  </r>
  <r>
    <x v="32"/>
    <x v="0"/>
    <n v="379936576.27999997"/>
    <n v="64751228.939999998"/>
    <n v="-379936576.27999997"/>
    <n v="1618969.97"/>
    <n v="-8693278.5700000003"/>
    <n v="-8029591.1299999999"/>
    <n v="-17959416.280000001"/>
    <n v="-16858883"/>
    <n v="-2862586.22"/>
    <n v="-2648385"/>
    <n v="836700"/>
    <n v="10154758.710000001"/>
    <m/>
    <n v="10154758.710000001"/>
    <n v="34682285.980000004"/>
  </r>
  <r>
    <x v="32"/>
    <x v="1"/>
    <n v="423091925.36000001"/>
    <n v="65071664.920000002"/>
    <n v="-423091925.36000001"/>
    <n v="6947356.9500000002"/>
    <n v="-8748778.6999999993"/>
    <n v="-8326377.1399999997"/>
    <n v="-19280988.34"/>
    <n v="-17771935.870000001"/>
    <n v="-3021405.04"/>
    <n v="-1997955.92"/>
    <n v="-405100"/>
    <n v="12466480.859999999"/>
    <n v="-293900"/>
    <n v="12172580.859999999"/>
    <n v="36356144.18"/>
  </r>
  <r>
    <x v="32"/>
    <x v="2"/>
    <n v="373466344.94999999"/>
    <n v="66517461.219999999"/>
    <n v="-373466344.94999999"/>
    <n v="8720537.7400000002"/>
    <n v="-9494979.9499999993"/>
    <n v="-8484781.3200000003"/>
    <n v="-19779283"/>
    <n v="-17350371.949999999"/>
    <n v="-3168564.4"/>
    <n v="-1390575"/>
    <n v="-933700"/>
    <n v="14635743.34"/>
    <n v="0"/>
    <n v="14635743.34"/>
    <n v="37759044.269999996"/>
  </r>
  <r>
    <x v="32"/>
    <x v="3"/>
    <n v="356920865.70999998"/>
    <n v="69084973.870000005"/>
    <n v="-356920865.70999998"/>
    <n v="7368850.2199999997"/>
    <n v="-10212541.49"/>
    <n v="-9017046.2100000009"/>
    <n v="-20213645.350000001"/>
    <n v="-17881259.399999999"/>
    <n v="-3808908.75"/>
    <n v="-960093"/>
    <n v="-1413562"/>
    <n v="12946767.890000001"/>
    <n v="0"/>
    <n v="12946767.890000001"/>
    <n v="39443233.050000004"/>
  </r>
  <r>
    <x v="32"/>
    <x v="4"/>
    <n v="368248824.95999998"/>
    <n v="67574404.239999995"/>
    <n v="-368248824.95999998"/>
    <n v="6096084.8899999997"/>
    <n v="-10625498.67"/>
    <n v="-8519922.4900000002"/>
    <n v="-21003508.309999999"/>
    <n v="-18415548.32"/>
    <n v="-4799262.45"/>
    <n v="1551362"/>
    <n v="111038"/>
    <n v="11969148.890000001"/>
    <n v="0"/>
    <n v="11969148.890000001"/>
    <n v="40148929.469999999"/>
  </r>
  <r>
    <x v="32"/>
    <x v="5"/>
    <n v="433635407.61000001"/>
    <n v="70124259.239999995"/>
    <n v="-433635407.61000001"/>
    <n v="425810.49"/>
    <n v="-10896300.43"/>
    <n v="-8809130.3900000006"/>
    <n v="-20923885.760000002"/>
    <n v="-19675049.899999999"/>
    <n v="-4638305.92"/>
    <n v="-47565"/>
    <n v="1756943"/>
    <n v="7316775.3300000001"/>
    <n v="0"/>
    <n v="7316775.3300000001"/>
    <n v="40629316.579999998"/>
  </r>
  <r>
    <x v="32"/>
    <x v="6"/>
    <n v="385324015.19999999"/>
    <n v="72209446.849999994"/>
    <n v="-385324015.19999999"/>
    <n v="22107868.920000002"/>
    <n v="-11539456.26"/>
    <n v="-9374733.1899999995"/>
    <n v="-22949747.920000002"/>
    <n v="-20731822.489999998"/>
    <n v="-5202253.4400000004"/>
    <n v="141049"/>
    <n v="-3682396"/>
    <n v="20977955.469999999"/>
    <n v="0"/>
    <n v="20977955.469999999"/>
    <n v="43863937.370000005"/>
  </r>
  <r>
    <x v="32"/>
    <x v="7"/>
    <n v="390969712.88999999"/>
    <n v="75960011.519999996"/>
    <n v="-390969712.88999999"/>
    <n v="35422382.689999998"/>
    <n v="-12424009.220000001"/>
    <n v="-9368240.4800000004"/>
    <n v="-24169270.469999999"/>
    <n v="-21631212.719999999"/>
    <n v="-4937842.7300000004"/>
    <n v="-1108740"/>
    <n v="-6295939"/>
    <n v="31447139.59"/>
    <n v="0"/>
    <n v="31447139.59"/>
    <n v="45961520.170000002"/>
  </r>
  <r>
    <x v="32"/>
    <x v="8"/>
    <n v="380036838.00999999"/>
    <n v="79597622.609999999"/>
    <n v="-380036838.00999999"/>
    <n v="1897087.45"/>
    <n v="-13088131.539999999"/>
    <n v="-9096402.8900000006"/>
    <n v="-25555110.920000002"/>
    <n v="-22826198.969999999"/>
    <n v="-5375845"/>
    <n v="-883661.18"/>
    <n v="1728173"/>
    <n v="6397532.5600000098"/>
    <n v="0"/>
    <n v="6397532.5600000098"/>
    <n v="47739645.350000001"/>
  </r>
  <r>
    <x v="33"/>
    <x v="0"/>
    <n v="101556913"/>
    <n v="15841812"/>
    <n v="-101556912"/>
    <n v="1386195"/>
    <n v="-2264237"/>
    <n v="-1445938"/>
    <n v="-6188032"/>
    <n v="-2761704"/>
    <n v="-2143193"/>
    <n v="-248590"/>
    <n v="721383"/>
    <n v="2897697"/>
    <m/>
    <n v="2897697"/>
    <n v="9898207"/>
  </r>
  <r>
    <x v="33"/>
    <x v="1"/>
    <n v="114269832"/>
    <n v="16327905"/>
    <n v="-114269832"/>
    <n v="1270875"/>
    <n v="-2436465"/>
    <n v="-1360880"/>
    <n v="-5250001"/>
    <n v="-3301468"/>
    <n v="-2517805"/>
    <n v="135464"/>
    <n v="85388"/>
    <n v="2953013"/>
    <n v="0"/>
    <n v="2953013"/>
    <n v="9047346"/>
  </r>
  <r>
    <x v="33"/>
    <x v="2"/>
    <n v="102862811"/>
    <n v="16615170"/>
    <n v="-102862811"/>
    <n v="1151122"/>
    <n v="-2239574"/>
    <n v="-1095331"/>
    <n v="-4970240"/>
    <n v="-3482059"/>
    <n v="-2623790"/>
    <n v="249676"/>
    <n v="-539792"/>
    <n v="3065182"/>
    <n v="-101797"/>
    <n v="2963385"/>
    <n v="8305145"/>
  </r>
  <r>
    <x v="33"/>
    <x v="3"/>
    <n v="102620245"/>
    <n v="17651774"/>
    <n v="-102620246"/>
    <n v="2093395"/>
    <n v="-2371190"/>
    <n v="-1401782"/>
    <n v="-5045043"/>
    <n v="-3761991"/>
    <n v="-2606635"/>
    <n v="-282380"/>
    <n v="26848"/>
    <n v="4302995"/>
    <n v="0"/>
    <n v="4302995"/>
    <n v="8818015"/>
  </r>
  <r>
    <x v="33"/>
    <x v="4"/>
    <n v="106666165"/>
    <n v="17960829"/>
    <n v="-106666165"/>
    <n v="1561670"/>
    <n v="-2460780"/>
    <n v="-1512621"/>
    <n v="-5390994"/>
    <n v="-4100681"/>
    <n v="-2925970"/>
    <n v="-1560309"/>
    <n v="426825"/>
    <n v="1997969"/>
    <n v="0"/>
    <n v="1997969"/>
    <n v="9364395"/>
  </r>
  <r>
    <x v="33"/>
    <x v="5"/>
    <n v="123409715"/>
    <n v="18599011"/>
    <n v="-123409715"/>
    <n v="962816"/>
    <n v="-2548732"/>
    <n v="-1332079"/>
    <n v="-5945524"/>
    <n v="-4314877"/>
    <n v="-4139537"/>
    <n v="-396776"/>
    <n v="533245"/>
    <n v="1417547"/>
    <n v="-98122"/>
    <n v="1319425"/>
    <n v="9826335"/>
  </r>
  <r>
    <x v="33"/>
    <x v="6"/>
    <n v="110225584"/>
    <n v="20078867"/>
    <n v="-110225584"/>
    <n v="1525104"/>
    <n v="-3195250"/>
    <n v="-1552775"/>
    <n v="-6577106"/>
    <n v="-4434028"/>
    <n v="-1922931"/>
    <n v="542494"/>
    <n v="-999375"/>
    <n v="3465000"/>
    <n v="66259"/>
    <n v="3531259"/>
    <n v="11325131"/>
  </r>
  <r>
    <x v="33"/>
    <x v="7"/>
    <n v="114050390"/>
    <n v="20043039"/>
    <n v="-114050389"/>
    <n v="1369724"/>
    <n v="-3130870"/>
    <n v="-1410916"/>
    <n v="-7503353"/>
    <n v="-4526287"/>
    <n v="166763"/>
    <n v="344894"/>
    <n v="-1326134"/>
    <n v="4026861"/>
    <n v="0"/>
    <n v="4026861"/>
    <n v="12045139"/>
  </r>
  <r>
    <x v="33"/>
    <x v="8"/>
    <n v="111199497.39"/>
    <n v="22780602.239999998"/>
    <n v="-111199497.38"/>
    <n v="2181183.0099999998"/>
    <n v="-2544184.2000000002"/>
    <n v="-1515050.9"/>
    <n v="-8015106.04"/>
    <n v="-4719758.78"/>
    <n v="-3360120.65"/>
    <n v="-254519.85"/>
    <n v="-235882"/>
    <n v="4317162.84"/>
    <n v="-10596"/>
    <n v="4306566.84"/>
    <n v="12074341.140000001"/>
  </r>
  <r>
    <x v="34"/>
    <x v="0"/>
    <n v="89846801.920000002"/>
    <n v="20270754.969999999"/>
    <n v="-90033811.010000005"/>
    <n v="254809.53"/>
    <n v="-2069446.72"/>
    <n v="-1591387.08"/>
    <n v="-6278872.1299999999"/>
    <n v="-3548012.12"/>
    <n v="-1718204.25"/>
    <n v="-1182822"/>
    <n v="0"/>
    <n v="3949811.11"/>
    <m/>
    <n v="3949811.11"/>
    <n v="9939705.9299999997"/>
  </r>
  <r>
    <x v="34"/>
    <x v="1"/>
    <n v="102169051.26000001"/>
    <n v="20740453.34"/>
    <n v="-102169051.26000001"/>
    <n v="194330.63"/>
    <n v="-2344411.7200000002"/>
    <n v="-1704987.28"/>
    <n v="-6275321.4900000002"/>
    <n v="-3885244.12"/>
    <n v="-1850365.08"/>
    <n v="-800125"/>
    <n v="-462798.27"/>
    <n v="3611531.01"/>
    <n v="-140871"/>
    <n v="3470660.01"/>
    <n v="10324720.49"/>
  </r>
  <r>
    <x v="34"/>
    <x v="2"/>
    <n v="89826840.170000002"/>
    <n v="18908308.260000002"/>
    <n v="-89826840.140000001"/>
    <n v="2019504.3"/>
    <n v="-2352065.38"/>
    <n v="-1595482.44"/>
    <n v="-8096698.5800000001"/>
    <n v="-4395201.8600000003"/>
    <n v="-1678324.17"/>
    <n v="-907006"/>
    <n v="1043276"/>
    <n v="2946310.1600000099"/>
    <n v="107930"/>
    <n v="3054240.1600000099"/>
    <n v="12044246.4"/>
  </r>
  <r>
    <x v="34"/>
    <x v="3"/>
    <n v="57474739.280000001"/>
    <n v="21464635.079999998"/>
    <n v="-57474739.280000001"/>
    <n v="3101435.73"/>
    <n v="-2129540.17"/>
    <n v="-1590204.61"/>
    <n v="-7872471.8099999996"/>
    <n v="-5747248.75"/>
    <n v="-3363982"/>
    <n v="-877088.63"/>
    <n v="-1413231.87"/>
    <n v="1572302.97"/>
    <n v="0"/>
    <n v="1572302.97"/>
    <n v="11592216.59"/>
  </r>
  <r>
    <x v="34"/>
    <x v="4"/>
    <n v="79401668.799999997"/>
    <n v="21070586.039999999"/>
    <n v="-79395285.909999996"/>
    <n v="2722528.95"/>
    <n v="-2556655.89"/>
    <n v="-1928682.73"/>
    <n v="-8455216.5199999996"/>
    <n v="-5450293.3200000003"/>
    <n v="-3796813.74"/>
    <n v="0"/>
    <n v="-2024445.58"/>
    <n v="-412609.89999999502"/>
    <n v="0"/>
    <n v="-412609.89999999502"/>
    <n v="12940555.140000001"/>
  </r>
  <r>
    <x v="34"/>
    <x v="5"/>
    <n v="118150153.18000001"/>
    <n v="20790260.690000001"/>
    <n v="-118150153.18000001"/>
    <n v="682381.72"/>
    <n v="-2735049.21"/>
    <n v="-1335033"/>
    <n v="-8484356.25"/>
    <n v="-5022240.66"/>
    <n v="-3309637.63"/>
    <n v="0"/>
    <n v="2086104.36"/>
    <n v="2672430.02"/>
    <n v="-140343.29999999999"/>
    <n v="2532086.7200000002"/>
    <n v="12554438.460000001"/>
  </r>
  <r>
    <x v="34"/>
    <x v="6"/>
    <n v="102605247.18000001"/>
    <n v="23183337.43"/>
    <n v="-102612369.64"/>
    <n v="697073.31"/>
    <n v="-2452186.31"/>
    <n v="-1107232.44"/>
    <n v="-9187984.1500000004"/>
    <n v="-5585593.8899999997"/>
    <n v="183700.73"/>
    <n v="0"/>
    <n v="-1614251.54"/>
    <n v="4109740.6800000099"/>
    <n v="-68300.3"/>
    <n v="4041440.3800000101"/>
    <n v="12747402.9"/>
  </r>
  <r>
    <x v="34"/>
    <x v="7"/>
    <n v="101782151.59"/>
    <n v="23857481.77"/>
    <n v="-101890589.59"/>
    <n v="450632.81"/>
    <n v="-2951370.39"/>
    <n v="-1242621.94"/>
    <n v="-9909706.6799999997"/>
    <n v="-5874398.5599999996"/>
    <n v="5487376.3700000001"/>
    <n v="-8940.18"/>
    <n v="-1868669.75"/>
    <n v="7831345.4499999899"/>
    <n v="-340885.7"/>
    <n v="7490459.7499999898"/>
    <n v="14103699.01"/>
  </r>
  <r>
    <x v="34"/>
    <x v="8"/>
    <n v="98294359.049999997"/>
    <n v="25027104.030000001"/>
    <n v="-98294359.049999997"/>
    <n v="575028.88"/>
    <n v="-3270020.75"/>
    <n v="-1363930.45"/>
    <n v="-9454640.3100000005"/>
    <n v="-6395503.8700000001"/>
    <n v="-2536814.34"/>
    <n v="-934276.2"/>
    <n v="587020"/>
    <n v="2233966.9900000002"/>
    <n v="0"/>
    <n v="2233966.9900000002"/>
    <n v="14088591.510000002"/>
  </r>
  <r>
    <x v="35"/>
    <x v="0"/>
    <n v="150854521.58000001"/>
    <n v="29280939.559999999"/>
    <n v="-150844154.94"/>
    <n v="2691333.91"/>
    <n v="-4310480.8"/>
    <n v="-2345781.9"/>
    <n v="-10217178.369999999"/>
    <n v="-6099693.6600000001"/>
    <n v="-3357780.92"/>
    <n v="-859182.5"/>
    <n v="533645"/>
    <n v="5326186.9600000205"/>
    <n v="0"/>
    <n v="5326186.9600000205"/>
    <n v="16873441.07"/>
  </r>
  <r>
    <x v="35"/>
    <x v="1"/>
    <n v="165669062.24000001"/>
    <n v="28384553"/>
    <n v="-165669062.24000001"/>
    <n v="2580305.2799999998"/>
    <n v="-4411324.82"/>
    <n v="-2203115.31"/>
    <n v="-10532079.6"/>
    <n v="-6462384.9400000004"/>
    <n v="-2576608.86"/>
    <n v="188872"/>
    <n v="189346"/>
    <n v="5157562.75"/>
    <n v="0"/>
    <n v="5157562.75"/>
    <n v="17146519.73"/>
  </r>
  <r>
    <x v="35"/>
    <x v="2"/>
    <n v="146426516.65000001"/>
    <n v="29185423.850000001"/>
    <n v="-146426516.65000001"/>
    <n v="2404040.21"/>
    <n v="-4732154.1399999997"/>
    <n v="-2660236.27"/>
    <n v="-10876047.439999999"/>
    <n v="-6937287.0300000003"/>
    <n v="-2860307.19"/>
    <n v="-325010"/>
    <n v="-232779"/>
    <n v="2965642.99"/>
    <n v="0"/>
    <n v="2965642.99"/>
    <n v="18268437.850000001"/>
  </r>
  <r>
    <x v="35"/>
    <x v="3"/>
    <n v="137526724.63999999"/>
    <n v="30080101.75"/>
    <n v="-137526724.63999999"/>
    <n v="2899746.4"/>
    <n v="-4458287.43"/>
    <n v="-2589111.9500000002"/>
    <n v="-10973195.359999999"/>
    <n v="-7449738.8899999997"/>
    <n v="-2851019.76"/>
    <n v="179925.17"/>
    <n v="-424725.67"/>
    <n v="4413694.26"/>
    <n v="0"/>
    <n v="4413694.26"/>
    <n v="18020594.739999998"/>
  </r>
  <r>
    <x v="35"/>
    <x v="4"/>
    <n v="146358603.61000001"/>
    <n v="30515032.93"/>
    <n v="-146358603.61000001"/>
    <n v="2486569.27"/>
    <n v="-5033717.88"/>
    <n v="-2678573.4900000002"/>
    <n v="-11405371.060000001"/>
    <n v="-7818837.4699999997"/>
    <n v="-2753254.23"/>
    <n v="353819.07"/>
    <n v="-1294774.6299999999"/>
    <n v="2370892.51000001"/>
    <n v="0"/>
    <n v="2370892.51000001"/>
    <n v="19117662.43"/>
  </r>
  <r>
    <x v="35"/>
    <x v="5"/>
    <n v="166732777.21000001"/>
    <n v="31457706.239999998"/>
    <n v="-166732777.21000001"/>
    <n v="2750778.86"/>
    <n v="-4753048.3499999996"/>
    <n v="-3013197.91"/>
    <n v="-11171888.039999999"/>
    <n v="-8172063.6500000004"/>
    <n v="-2579007.4"/>
    <n v="-182290.83"/>
    <n v="-1092890.1399999999"/>
    <n v="3244098.78000001"/>
    <n v="0"/>
    <n v="3244098.78000001"/>
    <n v="18938134.299999997"/>
  </r>
  <r>
    <x v="35"/>
    <x v="6"/>
    <n v="143880153.90000001"/>
    <n v="32931547"/>
    <n v="-143880153.90000001"/>
    <n v="2880508.22"/>
    <n v="-4483105.97"/>
    <n v="-2379048.02"/>
    <n v="-11963375.25"/>
    <n v="-8454906.3300000001"/>
    <n v="-2604649.3199999998"/>
    <n v="-170811.6"/>
    <n v="-1498620"/>
    <n v="4257538.7300000004"/>
    <n v="0"/>
    <n v="4257538.7300000004"/>
    <n v="18825529.240000002"/>
  </r>
  <r>
    <x v="35"/>
    <x v="7"/>
    <n v="146938112.75"/>
    <n v="34806310.5"/>
    <n v="-146938112.75"/>
    <n v="3507291.08"/>
    <n v="-5052380.4800000004"/>
    <n v="-2809596.21"/>
    <n v="-12025559.359999999"/>
    <n v="-8747070.3499999996"/>
    <n v="-2718998.03"/>
    <n v="-161172.92000000001"/>
    <n v="-232262"/>
    <n v="6566562.2300000004"/>
    <n v="0"/>
    <n v="6566562.2300000004"/>
    <n v="19887536.050000001"/>
  </r>
  <r>
    <x v="35"/>
    <x v="8"/>
    <n v="148276360.96000001"/>
    <n v="36587301.25"/>
    <n v="-148276360.96000001"/>
    <n v="3980071.05"/>
    <n v="-4948173.53"/>
    <n v="-2873857.38"/>
    <n v="-13078015.539999999"/>
    <n v="-9283334.8499999996"/>
    <n v="-2835642.3"/>
    <n v="-256875.41"/>
    <n v="456887"/>
    <n v="7748360.29"/>
    <n v="0"/>
    <n v="7748360.29"/>
    <n v="20900046.449999999"/>
  </r>
  <r>
    <x v="36"/>
    <x v="0"/>
    <n v="22753049.280000001"/>
    <n v="4659893"/>
    <n v="-22753049.280000001"/>
    <n v="262264.90999999997"/>
    <n v="-548539.80000000005"/>
    <n v="-451578.1"/>
    <n v="-1353837.7"/>
    <n v="-775383.81"/>
    <n v="-490525.53"/>
    <n v="340559"/>
    <n v="-919552"/>
    <n v="723299.97"/>
    <m/>
    <n v="723299.97"/>
    <n v="2353955.6"/>
  </r>
  <r>
    <x v="36"/>
    <x v="1"/>
    <n v="26282848.140000001"/>
    <n v="4810913.91"/>
    <n v="-26282848.140000001"/>
    <n v="355088.41"/>
    <n v="-654294.77"/>
    <n v="-476273.3"/>
    <n v="-1433395.52"/>
    <n v="-741925.46"/>
    <n v="-512010.76"/>
    <n v="-164216"/>
    <n v="-174891"/>
    <n v="1008995.51"/>
    <n v="0"/>
    <n v="1008995.51"/>
    <n v="2563963.59"/>
  </r>
  <r>
    <x v="36"/>
    <x v="2"/>
    <n v="23792942.98"/>
    <n v="4984356.67"/>
    <n v="-23792942.989999998"/>
    <n v="264737.33"/>
    <n v="-673867.34"/>
    <n v="-414736.52"/>
    <n v="-1538893.34"/>
    <n v="-717757.38"/>
    <n v="-476144"/>
    <n v="-400436"/>
    <n v="357196"/>
    <n v="1384455.41"/>
    <n v="-107457"/>
    <n v="1276998.4099999999"/>
    <n v="2627497.2000000002"/>
  </r>
  <r>
    <x v="36"/>
    <x v="3"/>
    <n v="23859508.920000002"/>
    <n v="5149185.16"/>
    <n v="-23859508.920000002"/>
    <n v="108227.22"/>
    <n v="-634344.38"/>
    <n v="-461201.29"/>
    <n v="-1834512.19"/>
    <n v="-726405.11"/>
    <n v="-434387.53"/>
    <n v="19440.060000000001"/>
    <n v="-132756.15"/>
    <n v="1053245.79"/>
    <n v="0"/>
    <n v="1053245.79"/>
    <n v="2930057.86"/>
  </r>
  <r>
    <x v="36"/>
    <x v="4"/>
    <n v="26320401.120000001"/>
    <n v="5445443.2699999996"/>
    <n v="-26320401.109999999"/>
    <n v="319680.48"/>
    <n v="-623207.24"/>
    <n v="-521538.33"/>
    <n v="-1730360.21"/>
    <n v="-886207.38"/>
    <n v="-452494.34"/>
    <n v="-84440"/>
    <n v="-52997"/>
    <n v="1413879.26"/>
    <n v="0"/>
    <n v="1413879.26"/>
    <n v="2875105.7800000003"/>
  </r>
  <r>
    <x v="36"/>
    <x v="5"/>
    <n v="30183103.640000001"/>
    <n v="5944166.0300000003"/>
    <n v="-30183103.640000001"/>
    <n v="32383.97"/>
    <n v="-717525.47"/>
    <n v="-409998.49"/>
    <n v="-1877776.74"/>
    <n v="-1283075.4099999999"/>
    <n v="-382042.19"/>
    <n v="-210292"/>
    <n v="569073"/>
    <n v="1664912.7"/>
    <n v="-10782"/>
    <n v="1654130.7"/>
    <n v="3005300.7"/>
  </r>
  <r>
    <x v="36"/>
    <x v="6"/>
    <n v="26183614.609999999"/>
    <n v="5538822.8499999996"/>
    <n v="-26183614.609999999"/>
    <n v="836567.34"/>
    <n v="-730153.54"/>
    <n v="-511054.07"/>
    <n v="-1968883.9"/>
    <n v="-1227391.28"/>
    <n v="-407631.41"/>
    <n v="-120533.13"/>
    <n v="-110555.05"/>
    <n v="1299187.81"/>
    <n v="0"/>
    <n v="1299187.81"/>
    <n v="3210091.51"/>
  </r>
  <r>
    <x v="36"/>
    <x v="7"/>
    <n v="25427999.530000001"/>
    <n v="5567735.2300000004"/>
    <n v="-25427999.530000001"/>
    <n v="1542595.25"/>
    <n v="-767086.86"/>
    <n v="-487879.49"/>
    <n v="-2108284.7999999998"/>
    <n v="-1276738.6299999999"/>
    <n v="-521728.05"/>
    <n v="49580"/>
    <n v="-325481"/>
    <n v="1672711.65"/>
    <n v="75467"/>
    <n v="1748178.65"/>
    <n v="3363251.15"/>
  </r>
  <r>
    <x v="36"/>
    <x v="8"/>
    <n v="26820632.550000001"/>
    <n v="6052387.4400000004"/>
    <n v="-26820632.550000001"/>
    <n v="218497.72"/>
    <n v="-714720.22"/>
    <n v="-463220.07"/>
    <n v="-2272573.04"/>
    <n v="-1300432.08"/>
    <n v="-592458.35"/>
    <n v="7992"/>
    <n v="95208"/>
    <n v="1030681.4"/>
    <n v="0"/>
    <n v="1030681.4"/>
    <n v="3450513.33"/>
  </r>
  <r>
    <x v="37"/>
    <x v="0"/>
    <n v="65923526.979999997"/>
    <n v="13317002.390000001"/>
    <n v="-65923526.920000002"/>
    <n v="668912.43000000005"/>
    <n v="-969635.53"/>
    <n v="-1953037.58"/>
    <n v="-4755083.9400000004"/>
    <n v="-1789124.68"/>
    <n v="-1316683.75"/>
    <n v="-192148.39"/>
    <n v="0"/>
    <n v="3010201.01"/>
    <n v="28237"/>
    <n v="3038438.01"/>
    <n v="7677757.0500000007"/>
  </r>
  <r>
    <x v="37"/>
    <x v="1"/>
    <n v="70628969.049999997"/>
    <n v="13233395.76"/>
    <n v="-70628969.209999993"/>
    <n v="542082.43999999994"/>
    <n v="-1069509.57"/>
    <n v="-2077512.43"/>
    <n v="-4753982.17"/>
    <n v="-1056138.94"/>
    <n v="-1412011.14"/>
    <n v="-141730.39000000001"/>
    <n v="184700"/>
    <n v="3449293.4000000102"/>
    <n v="510947"/>
    <n v="3960240.4000000102"/>
    <n v="7901004.1699999999"/>
  </r>
  <r>
    <x v="37"/>
    <x v="2"/>
    <n v="63556366.149999999"/>
    <n v="13538262.060000001"/>
    <n v="-63556366.289999999"/>
    <n v="1156674.71"/>
    <n v="-1038399.1"/>
    <n v="-1917467.24"/>
    <n v="-5033602.47"/>
    <n v="-1978713.1"/>
    <n v="-1097770.21"/>
    <n v="-67668"/>
    <n v="-101826.25"/>
    <n v="3459490.26"/>
    <n v="-286750.75"/>
    <n v="3172739.51"/>
    <n v="7989468.8099999996"/>
  </r>
  <r>
    <x v="37"/>
    <x v="3"/>
    <n v="61570166.18"/>
    <n v="13956052.41"/>
    <n v="-61570166.140000001"/>
    <n v="1010824.36"/>
    <n v="-1019475.02"/>
    <n v="-1919565.43"/>
    <n v="-4816287.74"/>
    <n v="-3005627.27"/>
    <n v="-1155702.99"/>
    <n v="16006"/>
    <n v="55974.1"/>
    <n v="3122198.46"/>
    <n v="141292.9"/>
    <n v="3263491.36"/>
    <n v="7755328.1900000004"/>
  </r>
  <r>
    <x v="37"/>
    <x v="4"/>
    <n v="64886520.880000003"/>
    <n v="13920478.300000001"/>
    <n v="-64886520.850000001"/>
    <n v="1131831.7"/>
    <n v="-1354003.77"/>
    <n v="-2121990.64"/>
    <n v="-4994522.76"/>
    <n v="-3140595.89"/>
    <n v="-1339568.18"/>
    <n v="-120559.03999999999"/>
    <n v="-70068.12"/>
    <n v="1911001.63"/>
    <n v="-206808.88"/>
    <n v="1704192.75"/>
    <n v="8470517.1699999999"/>
  </r>
  <r>
    <x v="37"/>
    <x v="5"/>
    <n v="74409208.760000005"/>
    <n v="13928756.24"/>
    <n v="-74409208.760000005"/>
    <n v="-1593720.1109"/>
    <n v="-1187519.7807976"/>
    <n v="-2395045.02018"/>
    <n v="-4831809.4681500001"/>
    <n v="-3335372.0729999999"/>
    <n v="-1469832.64"/>
    <n v="0"/>
    <n v="-73692.789999999994"/>
    <n v="-958235.64302760595"/>
    <n v="-204393.21"/>
    <n v="-1162628.8530276101"/>
    <n v="8414374.2691275999"/>
  </r>
  <r>
    <x v="37"/>
    <x v="6"/>
    <n v="63719762.880000003"/>
    <n v="16373496.029999999"/>
    <n v="-63719762.920000002"/>
    <n v="3439235.88"/>
    <n v="-1140291.76"/>
    <n v="-2493821.56"/>
    <n v="-4986558.58"/>
    <n v="-3723957.4"/>
    <n v="-1555965.83"/>
    <n v="-161433"/>
    <n v="45927.95"/>
    <n v="5796631.6899999902"/>
    <n v="127385.05"/>
    <n v="5924016.73999999"/>
    <n v="8620671.9000000004"/>
  </r>
  <r>
    <x v="37"/>
    <x v="7"/>
    <n v="61687650.710000001"/>
    <n v="16306899.41"/>
    <n v="-61687650.43"/>
    <n v="5948573.9199999999"/>
    <n v="-989713.36"/>
    <n v="-2586598.0099999998"/>
    <n v="-5460390.7599999998"/>
    <n v="-3711167.4"/>
    <n v="-1477460.03"/>
    <n v="-454138.53"/>
    <n v="489392.99"/>
    <n v="8065398.51000001"/>
    <n v="1357373.01"/>
    <n v="9422771.5200000107"/>
    <n v="9036702.129999999"/>
  </r>
  <r>
    <x v="37"/>
    <x v="8"/>
    <n v="60087567.850000001"/>
    <n v="16506110.25"/>
    <n v="-60088163.719999999"/>
    <n v="311117.49"/>
    <n v="-1206649.07"/>
    <n v="-2378751.15"/>
    <n v="-5278923.1900000004"/>
    <n v="-4014652.7"/>
    <n v="-1513882.93"/>
    <n v="-85085"/>
    <n v="-19723.16"/>
    <n v="2318964.6699999901"/>
    <n v="-54703.839999999997"/>
    <n v="2264260.8299999898"/>
    <n v="8864323.4100000001"/>
  </r>
  <r>
    <x v="38"/>
    <x v="0"/>
    <n v="14422962.720000001"/>
    <n v="2799779.05"/>
    <n v="-14422962.720000001"/>
    <n v="390768.22"/>
    <n v="-589861.97"/>
    <n v="-445341.98"/>
    <n v="-1358261.6"/>
    <n v="-368227.96"/>
    <n v="-185368.86"/>
    <n v="-43780"/>
    <n v="3079"/>
    <n v="202783.899999999"/>
    <m/>
    <n v="202783.899999999"/>
    <n v="2393465.5499999998"/>
  </r>
  <r>
    <x v="38"/>
    <x v="1"/>
    <n v="15960444.98"/>
    <n v="2848326"/>
    <n v="-15960444.98"/>
    <n v="367405.93"/>
    <n v="-622387.89"/>
    <n v="-496255.17"/>
    <n v="-1389372.09"/>
    <n v="-380214.08"/>
    <n v="-177234.28"/>
    <n v="-29370"/>
    <n v="9233"/>
    <n v="130131.42"/>
    <n v="0"/>
    <n v="130131.42"/>
    <n v="2508015.1500000004"/>
  </r>
  <r>
    <x v="38"/>
    <x v="2"/>
    <n v="14483857.029999999"/>
    <n v="3085110.88"/>
    <n v="-14483857.029999999"/>
    <n v="418474.42"/>
    <n v="-734008.73"/>
    <n v="-495809.71"/>
    <n v="-1462434.85"/>
    <n v="-414285.31"/>
    <n v="-148829.24"/>
    <n v="-40563"/>
    <n v="1195"/>
    <n v="208849.46000000101"/>
    <n v="0"/>
    <n v="208849.46000000101"/>
    <n v="2692253.29"/>
  </r>
  <r>
    <x v="38"/>
    <x v="3"/>
    <n v="13851539.810000001"/>
    <n v="3228658.28"/>
    <n v="-13851539.810000001"/>
    <n v="469470.05"/>
    <n v="-888480.84"/>
    <n v="-490704.5"/>
    <n v="-1310653.1599999999"/>
    <n v="-420377.88"/>
    <n v="-151906.44"/>
    <n v="-61321"/>
    <n v="-35364"/>
    <n v="339320.50999999902"/>
    <n v="-76456"/>
    <n v="262864.50999999902"/>
    <n v="2689838.5"/>
  </r>
  <r>
    <x v="38"/>
    <x v="4"/>
    <n v="14268224.460000001"/>
    <n v="3273093.77"/>
    <n v="-14268224.460000001"/>
    <n v="450280.85"/>
    <n v="-927457.79"/>
    <n v="-488483.64"/>
    <n v="-1360609.71"/>
    <n v="-365511.67999999999"/>
    <n v="-154872.03"/>
    <n v="-46018"/>
    <n v="-4400"/>
    <n v="376021.77"/>
    <n v="0"/>
    <n v="376021.77"/>
    <n v="2776551.14"/>
  </r>
  <r>
    <x v="38"/>
    <x v="5"/>
    <n v="15224943.85"/>
    <n v="3279059.1"/>
    <n v="-15224943.85"/>
    <n v="365099.47"/>
    <n v="-852225.93"/>
    <n v="-639441.4"/>
    <n v="-1271809.03"/>
    <n v="-368396.73"/>
    <n v="-139448.39000000001"/>
    <n v="-40990"/>
    <n v="-8065"/>
    <n v="323782.08999999898"/>
    <n v="-38464"/>
    <n v="285318.08999999898"/>
    <n v="2763476.3600000003"/>
  </r>
  <r>
    <x v="38"/>
    <x v="6"/>
    <n v="13321672.84"/>
    <n v="3348462.27"/>
    <n v="-13321672.84"/>
    <n v="339774.42"/>
    <n v="-930035.46"/>
    <n v="-536319.71"/>
    <n v="-1283565.94"/>
    <n v="-376370.19"/>
    <n v="-132388.96"/>
    <n v="-50872"/>
    <n v="-5538"/>
    <n v="373146.43"/>
    <n v="0"/>
    <n v="373146.43"/>
    <n v="2749921.11"/>
  </r>
  <r>
    <x v="38"/>
    <x v="7"/>
    <n v="13380653.92"/>
    <n v="3434730.64"/>
    <n v="-13380653.92"/>
    <n v="356454.22"/>
    <n v="-919277.57"/>
    <n v="-702981.43"/>
    <n v="-1291122.6200000001"/>
    <n v="-385746.62"/>
    <n v="-132629.32"/>
    <n v="-11637"/>
    <n v="-4083"/>
    <n v="343707.29999999801"/>
    <n v="0"/>
    <n v="343707.29999999801"/>
    <n v="2913381.62"/>
  </r>
  <r>
    <x v="38"/>
    <x v="8"/>
    <n v="13130290.279999999"/>
    <n v="3570276.92"/>
    <n v="-13130290.279999999"/>
    <n v="403738.71"/>
    <n v="-1025060.36"/>
    <n v="-743961.7"/>
    <n v="-1469851.16"/>
    <n v="-371091.28"/>
    <n v="-172019.35"/>
    <n v="-2236"/>
    <n v="-21055"/>
    <n v="168740.78"/>
    <n v="146093"/>
    <n v="314833.78000000003"/>
    <n v="3238873.2199999997"/>
  </r>
  <r>
    <x v="39"/>
    <x v="0"/>
    <n v="170915014.75"/>
    <n v="37153169.609999999"/>
    <n v="-170915014.75"/>
    <n v="2146151.86"/>
    <n v="-7512896.3200000003"/>
    <n v="-2309943.91"/>
    <n v="-8326361.9500000002"/>
    <n v="-8545048.0899999999"/>
    <n v="-6031002.4199999999"/>
    <n v="35752"/>
    <n v="-215022"/>
    <n v="6394798.7800000096"/>
    <m/>
    <n v="6394798.7800000096"/>
    <n v="18149202.18"/>
  </r>
  <r>
    <x v="39"/>
    <x v="1"/>
    <n v="193072811.43000001"/>
    <n v="40372923.68"/>
    <n v="-193072811.43000001"/>
    <n v="2542944.23"/>
    <n v="-7067861.6200000001"/>
    <n v="-2181508.65"/>
    <n v="-8730863.7100000009"/>
    <n v="-8984647.0800000001"/>
    <n v="-6066504.7300000004"/>
    <n v="-1964000"/>
    <n v="-63994.54"/>
    <n v="7856487.5800000103"/>
    <n v="-1043615"/>
    <n v="6812872.5800000103"/>
    <n v="17980233.98"/>
  </r>
  <r>
    <x v="39"/>
    <x v="2"/>
    <n v="178276122.31"/>
    <n v="38898364.149999999"/>
    <n v="-178276122.31"/>
    <n v="2995571.54"/>
    <n v="-7472834.96"/>
    <n v="-1845104.61"/>
    <n v="-9065613.8399999999"/>
    <n v="-9156545.1999999993"/>
    <n v="-5912616.7999999998"/>
    <n v="-1013253"/>
    <n v="-28000"/>
    <n v="7399967.2800000003"/>
    <n v="-356856.41"/>
    <n v="7043110.8700000001"/>
    <n v="18383553.41"/>
  </r>
  <r>
    <x v="39"/>
    <x v="3"/>
    <n v="179109021.66999999"/>
    <n v="40900144.520000003"/>
    <n v="-179109021.68000001"/>
    <n v="2699768.31"/>
    <n v="-7586847.2000000002"/>
    <n v="-1918038.57"/>
    <n v="-9282972.1600000001"/>
    <n v="-9123190.0500000007"/>
    <n v="-5961111.5099999998"/>
    <n v="-802758.34"/>
    <n v="-69292.19"/>
    <n v="8855702.7999999896"/>
    <n v="717300"/>
    <n v="9573002.7999999896"/>
    <n v="18787857.93"/>
  </r>
  <r>
    <x v="39"/>
    <x v="4"/>
    <n v="170875496.24000001"/>
    <n v="41576490.060000002"/>
    <n v="-170875496.22999999"/>
    <n v="2335557.94"/>
    <n v="-7407140.0099999998"/>
    <n v="-1279543.99"/>
    <n v="-10066281.710000001"/>
    <n v="-10249156.48"/>
    <n v="-5910826.3300000001"/>
    <n v="-748373"/>
    <n v="-448674"/>
    <n v="7802052.4900000198"/>
    <n v="-591945.81000000006"/>
    <n v="7210106.6800000202"/>
    <n v="18752965.710000001"/>
  </r>
  <r>
    <x v="39"/>
    <x v="5"/>
    <n v="213190150.90000001"/>
    <n v="42017349.469999999"/>
    <n v="-213190265.52000001"/>
    <n v="2170409.7400000002"/>
    <n v="-7965986.54"/>
    <n v="-1520307.4"/>
    <n v="-9660304.7899999991"/>
    <n v="-11323132.689999999"/>
    <n v="-5809295.8700000001"/>
    <n v="-1091452"/>
    <n v="41479"/>
    <n v="6858644.2999999998"/>
    <n v="-182178.66"/>
    <n v="6676465.6399999997"/>
    <n v="19146598.729999997"/>
  </r>
  <r>
    <x v="39"/>
    <x v="6"/>
    <n v="179042015.86000001"/>
    <n v="42558671.82"/>
    <n v="-179042016.81"/>
    <n v="2890805.92"/>
    <n v="-8374719.4900000002"/>
    <n v="-1797643.52"/>
    <n v="-9383891.6600000001"/>
    <n v="-11795760.720000001"/>
    <n v="-5846903.2999999998"/>
    <n v="-601600"/>
    <n v="316410"/>
    <n v="7965368.0999999996"/>
    <n v="622030"/>
    <n v="8587398.0999999996"/>
    <n v="19556254.670000002"/>
  </r>
  <r>
    <x v="39"/>
    <x v="7"/>
    <n v="182656956.56"/>
    <n v="43616099.740000002"/>
    <n v="-182656956.56"/>
    <n v="3483246.84"/>
    <n v="-8974378.8300000001"/>
    <n v="-1884823.14"/>
    <n v="-10774708.82"/>
    <n v="-11682113.35"/>
    <n v="-6726852.3899999997"/>
    <n v="762381.48"/>
    <n v="-116743"/>
    <n v="7702108.5300000096"/>
    <n v="2318337"/>
    <n v="10020445.529999999"/>
    <n v="21633910.789999999"/>
  </r>
  <r>
    <x v="39"/>
    <x v="8"/>
    <n v="184716031.56"/>
    <n v="46733240.340000004"/>
    <n v="-184716031.56999999"/>
    <n v="3419929.3"/>
    <n v="-8646982.7200000007"/>
    <n v="-2223116.98"/>
    <n v="-10850398.48"/>
    <n v="-11676648.9"/>
    <n v="-6399960.9000000004"/>
    <n v="-1885618.23"/>
    <n v="905338"/>
    <n v="9375781.4200000092"/>
    <n v="0"/>
    <n v="9375781.4200000092"/>
    <n v="21720498.18"/>
  </r>
  <r>
    <x v="40"/>
    <x v="0"/>
    <n v="29745383.780000001"/>
    <n v="4751343.67"/>
    <n v="-29745384.77"/>
    <n v="231049.94"/>
    <n v="-460635.23"/>
    <n v="-500882.99"/>
    <n v="-2331053.92"/>
    <n v="-667675.11"/>
    <n v="-370375.48"/>
    <n v="-130026"/>
    <n v="0"/>
    <n v="521743.89000000397"/>
    <m/>
    <n v="521743.89000000397"/>
    <n v="3292572.1399999997"/>
  </r>
  <r>
    <x v="40"/>
    <x v="1"/>
    <n v="33273555.890000001"/>
    <n v="4927421.09"/>
    <n v="-33273555.93"/>
    <n v="282580.73"/>
    <n v="-406297.92"/>
    <n v="-501000.79"/>
    <n v="-2414908.21"/>
    <n v="-651573.74"/>
    <n v="-357891.58"/>
    <n v="-135491"/>
    <n v="0"/>
    <n v="742838.54000000504"/>
    <n v="0"/>
    <n v="742838.54000000504"/>
    <n v="3322206.92"/>
  </r>
  <r>
    <x v="40"/>
    <x v="2"/>
    <n v="29609584.460000001"/>
    <n v="5232741.0999999996"/>
    <n v="-29609584.449999999"/>
    <n v="448758.73"/>
    <n v="-446425.49"/>
    <n v="-543005.65"/>
    <n v="-2339468.5699999998"/>
    <n v="-687935.13"/>
    <n v="-408851.38"/>
    <n v="-185662.61"/>
    <n v="0"/>
    <n v="1070151.01"/>
    <n v="0"/>
    <n v="1070151.01"/>
    <n v="3328899.71"/>
  </r>
  <r>
    <x v="40"/>
    <x v="3"/>
    <n v="27833754.260000002"/>
    <n v="5364768.3099999996"/>
    <n v="-27833754.260000002"/>
    <n v="288064.98"/>
    <n v="-388461.35"/>
    <n v="-366416.41"/>
    <n v="-2464791.58"/>
    <n v="-713570.99"/>
    <n v="-425011.63"/>
    <n v="-161711"/>
    <n v="0"/>
    <n v="1132870.33"/>
    <n v="19504"/>
    <n v="1152374.33"/>
    <n v="3219669.34"/>
  </r>
  <r>
    <x v="40"/>
    <x v="4"/>
    <n v="29083782.039999999"/>
    <n v="5416468.6699999999"/>
    <n v="-29083782.09"/>
    <n v="322296.51"/>
    <n v="-525906.39"/>
    <n v="-433084.58"/>
    <n v="-2524845.44"/>
    <n v="-831605.02"/>
    <n v="-493412.62"/>
    <n v="-28369.41"/>
    <n v="0"/>
    <n v="901541.67000000097"/>
    <n v="0"/>
    <n v="901541.67000000097"/>
    <n v="3483836.41"/>
  </r>
  <r>
    <x v="40"/>
    <x v="5"/>
    <n v="32771802.5"/>
    <n v="5549565.4400000004"/>
    <n v="-32771802.460000001"/>
    <n v="350390.96"/>
    <n v="-607287.06000000006"/>
    <n v="-200701.3"/>
    <n v="-2436029.46"/>
    <n v="-896454.03"/>
    <n v="-476577.58"/>
    <n v="-196389.43"/>
    <n v="0"/>
    <n v="1086517.58"/>
    <n v="0"/>
    <n v="1086517.58"/>
    <n v="3244017.8200000003"/>
  </r>
  <r>
    <x v="40"/>
    <x v="6"/>
    <n v="29029338.550000001"/>
    <n v="5736649.5999999996"/>
    <n v="-29029338.609999999"/>
    <n v="325114.48"/>
    <n v="-857766.47"/>
    <n v="-220193.18"/>
    <n v="-2348929.27"/>
    <n v="-930022.18"/>
    <n v="-488925.74"/>
    <n v="-346300.33"/>
    <n v="101702"/>
    <n v="971328.85"/>
    <n v="-62364"/>
    <n v="908964.85"/>
    <n v="3426888.92"/>
  </r>
  <r>
    <x v="40"/>
    <x v="7"/>
    <n v="30671963.43"/>
    <n v="5606397.6699999999"/>
    <n v="-30671963.52"/>
    <n v="388552.9"/>
    <n v="-797112.79"/>
    <n v="-367349.1"/>
    <n v="-2521625.63"/>
    <n v="-981572.62"/>
    <n v="-559173.88"/>
    <n v="-193004"/>
    <n v="172463"/>
    <n v="747575.46000000299"/>
    <n v="0"/>
    <n v="747575.46000000299"/>
    <n v="3686087.52"/>
  </r>
  <r>
    <x v="40"/>
    <x v="8"/>
    <n v="30060863.879999999"/>
    <n v="6141889.21"/>
    <n v="-30060863.920000002"/>
    <n v="569792.26"/>
    <n v="-833713.08"/>
    <n v="-301017.49"/>
    <n v="-2592511.84"/>
    <n v="-1029373.17"/>
    <n v="-722410.13"/>
    <n v="-367691.41"/>
    <n v="147062"/>
    <n v="1012026.30999999"/>
    <n v="0"/>
    <n v="1012026.30999999"/>
    <n v="3727242.4099999997"/>
  </r>
  <r>
    <x v="41"/>
    <x v="0"/>
    <n v="118112698.33"/>
    <n v="19311596.800000001"/>
    <n v="-118112194.90000001"/>
    <n v="1956905.72"/>
    <n v="-1591250.53"/>
    <n v="-1205389.04"/>
    <n v="-9033547.8200000003"/>
    <n v="-3797997.1"/>
    <n v="-2197660.9900000002"/>
    <n v="-145188"/>
    <n v="0"/>
    <n v="3297972.46999999"/>
    <n v="-493186"/>
    <n v="2804786.46999999"/>
    <n v="11830187.390000001"/>
  </r>
  <r>
    <x v="41"/>
    <x v="1"/>
    <n v="139494871.61000001"/>
    <n v="22361027.190000001"/>
    <n v="-139494845.58000001"/>
    <n v="1853364.18"/>
    <n v="-1646675.27"/>
    <n v="-1370653.81"/>
    <n v="-9528043.2100000009"/>
    <n v="-4437246.4000000004"/>
    <n v="-2206228.2599999998"/>
    <n v="-339456"/>
    <n v="0"/>
    <n v="4686114.45"/>
    <n v="238000"/>
    <n v="4924114.45"/>
    <n v="12545372.290000001"/>
  </r>
  <r>
    <x v="41"/>
    <x v="2"/>
    <n v="106565358.18000001"/>
    <n v="22542679.789999999"/>
    <n v="-106565347.89"/>
    <n v="1335025.06"/>
    <n v="-1711345.31"/>
    <n v="-1013520.18"/>
    <n v="-10349720.189999999"/>
    <n v="-4362248.9400000004"/>
    <n v="-1584498.9"/>
    <n v="-498042"/>
    <n v="0"/>
    <n v="4358339.62"/>
    <n v="549000"/>
    <n v="4907339.62"/>
    <n v="13074585.68"/>
  </r>
  <r>
    <x v="41"/>
    <x v="3"/>
    <n v="106625062"/>
    <n v="24111980"/>
    <n v="-106624948"/>
    <n v="1947471"/>
    <n v="-2070198"/>
    <n v="-1084144"/>
    <n v="-10596612"/>
    <n v="-4981587"/>
    <n v="-1342661"/>
    <n v="-815524"/>
    <n v="0"/>
    <n v="5168839"/>
    <n v="-77000"/>
    <n v="5091839"/>
    <n v="13750954"/>
  </r>
  <r>
    <x v="41"/>
    <x v="4"/>
    <n v="114841747.23999999"/>
    <n v="25169934.620000001"/>
    <n v="-114841747.36"/>
    <n v="1668955.61"/>
    <n v="-1995035"/>
    <n v="-1019828"/>
    <n v="-10026951.220000001"/>
    <n v="-5702887"/>
    <n v="-2131016"/>
    <n v="-749446"/>
    <n v="0"/>
    <n v="5213726.8899999801"/>
    <n v="0"/>
    <n v="5213726.8899999801"/>
    <n v="13041814.220000001"/>
  </r>
  <r>
    <x v="41"/>
    <x v="5"/>
    <n v="140450674.31999999"/>
    <n v="25303012.59"/>
    <n v="-140450716.34"/>
    <n v="1041244.51"/>
    <n v="-1527981.11"/>
    <n v="-696477.85"/>
    <n v="-11830908.17"/>
    <n v="-5732248.8499999996"/>
    <n v="-2122317.9500000002"/>
    <n v="-483130"/>
    <n v="0"/>
    <n v="3951151.1499999901"/>
    <n v="0"/>
    <n v="3951151.1499999901"/>
    <n v="14055367.129999999"/>
  </r>
  <r>
    <x v="41"/>
    <x v="6"/>
    <n v="115836876.79000001"/>
    <n v="25501648.239999998"/>
    <n v="-115836876.8"/>
    <n v="1576739.93"/>
    <n v="-1381705.97"/>
    <n v="-905558.83"/>
    <n v="-11148567.84"/>
    <n v="-5678974.4500000002"/>
    <n v="-2565342.9"/>
    <n v="-537186"/>
    <n v="0"/>
    <n v="4861052.1700000102"/>
    <n v="0"/>
    <n v="4861052.1700000102"/>
    <n v="13435832.640000001"/>
  </r>
  <r>
    <x v="41"/>
    <x v="7"/>
    <n v="124465272.27"/>
    <n v="27049138.699999999"/>
    <n v="-124465272.62"/>
    <n v="1730438.8"/>
    <n v="-1460154.89"/>
    <n v="-1014676.9"/>
    <n v="-12073210.34"/>
    <n v="-6447981.7599999998"/>
    <n v="-2893327.5"/>
    <n v="428488"/>
    <n v="0"/>
    <n v="5318713.76"/>
    <n v="0"/>
    <n v="5318713.76"/>
    <n v="14548042.129999999"/>
  </r>
  <r>
    <x v="41"/>
    <x v="8"/>
    <n v="123748632.58"/>
    <n v="28848441.129999999"/>
    <n v="-123748632.54000001"/>
    <n v="2960064.31"/>
    <n v="-1841633.64"/>
    <n v="-1203194.8500000001"/>
    <n v="-12856619.460000001"/>
    <n v="-6643748.2599999998"/>
    <n v="-3170858.32"/>
    <n v="166452.29"/>
    <n v="0"/>
    <n v="6258903.2400000002"/>
    <n v="0"/>
    <n v="6258903.2400000002"/>
    <n v="15901447.950000001"/>
  </r>
  <r>
    <x v="42"/>
    <x v="0"/>
    <n v="22247618.359999999"/>
    <n v="4187490.13"/>
    <n v="-22247618.350000001"/>
    <n v="371246.09"/>
    <n v="-583969.03"/>
    <n v="-623326.1"/>
    <n v="-1573789.13"/>
    <n v="-765289.74"/>
    <n v="-438316.38"/>
    <n v="-102800"/>
    <n v="0"/>
    <n v="471245.84999999602"/>
    <m/>
    <n v="471245.84999999602"/>
    <n v="2781084.26"/>
  </r>
  <r>
    <x v="42"/>
    <x v="1"/>
    <n v="24811183.149999999"/>
    <n v="4943453.3899999997"/>
    <n v="-24811183.149999999"/>
    <n v="329118.06"/>
    <n v="-630729.17000000004"/>
    <n v="-613080.63"/>
    <n v="-1690048.23"/>
    <n v="-1503772.53"/>
    <n v="-561403.64"/>
    <n v="-185875"/>
    <n v="0"/>
    <n v="87662.250000000306"/>
    <n v="-25086"/>
    <n v="62576.250000000298"/>
    <n v="2933858.0300000003"/>
  </r>
  <r>
    <x v="42"/>
    <x v="2"/>
    <n v="22606733.140000001"/>
    <n v="4623172.83"/>
    <n v="-22606686.629999999"/>
    <n v="383983.19"/>
    <n v="-565513.05000000005"/>
    <n v="-692292.42"/>
    <n v="-2005330.66"/>
    <n v="-717910.22"/>
    <n v="-347055.93"/>
    <n v="-111454"/>
    <n v="0"/>
    <n v="567646.25000000105"/>
    <n v="0"/>
    <n v="567646.25000000105"/>
    <n v="3263136.13"/>
  </r>
  <r>
    <x v="42"/>
    <x v="3"/>
    <n v="21652804.870000001"/>
    <n v="4905005.42"/>
    <n v="-21652804.870000001"/>
    <n v="496585.82"/>
    <n v="-484252.12"/>
    <n v="-500383.53"/>
    <n v="-1816842.36"/>
    <n v="-900205.17"/>
    <n v="-344509.99"/>
    <n v="-338795"/>
    <n v="0"/>
    <n v="1016603.07"/>
    <n v="0"/>
    <n v="1016603.07"/>
    <n v="2801478.0100000002"/>
  </r>
  <r>
    <x v="42"/>
    <x v="4"/>
    <n v="21206227.82"/>
    <n v="4907215.05"/>
    <n v="-21206227.82"/>
    <n v="373985.76"/>
    <n v="-513327.29"/>
    <n v="-645567.21"/>
    <n v="-2201240.31"/>
    <n v="-756783.65"/>
    <n v="-249341.18"/>
    <n v="-199672"/>
    <n v="0"/>
    <n v="715269.17000000097"/>
    <n v="-198786"/>
    <n v="516483.17000000097"/>
    <n v="3360134.81"/>
  </r>
  <r>
    <x v="42"/>
    <x v="5"/>
    <n v="25834828.48"/>
    <n v="4779098.05"/>
    <n v="-25834828.48"/>
    <n v="296247"/>
    <n v="-785740.61"/>
    <n v="-501235.76"/>
    <n v="-2163296.2200000002"/>
    <n v="-690911.44"/>
    <n v="-353399.17"/>
    <n v="-28438"/>
    <n v="0"/>
    <n v="552323.85000000102"/>
    <n v="-56942"/>
    <n v="495381.85000000102"/>
    <n v="3450272.5900000003"/>
  </r>
  <r>
    <x v="42"/>
    <x v="6"/>
    <n v="23156526.739999998"/>
    <n v="4719410.8899999997"/>
    <n v="-23156526.739999998"/>
    <n v="361456.19"/>
    <n v="-658820.1"/>
    <n v="-640306.16"/>
    <n v="-2186534.86"/>
    <n v="-873529.75"/>
    <n v="-360633.36"/>
    <n v="69063"/>
    <n v="0"/>
    <n v="430105.85000000102"/>
    <n v="38931"/>
    <n v="469036.85000000102"/>
    <n v="3485661.12"/>
  </r>
  <r>
    <x v="42"/>
    <x v="7"/>
    <n v="22834063.359999999"/>
    <n v="5228689.71"/>
    <n v="-22834063.359999999"/>
    <n v="769336.26"/>
    <n v="-773946.4"/>
    <n v="-680047.12"/>
    <n v="-2390012.69"/>
    <n v="-1035754.46"/>
    <n v="-405994.76"/>
    <n v="-166286.43"/>
    <n v="0"/>
    <n v="545984.11"/>
    <n v="73277"/>
    <n v="619261.11"/>
    <n v="3844006.21"/>
  </r>
  <r>
    <x v="42"/>
    <x v="8"/>
    <n v="21813522.16"/>
    <n v="5087516.63"/>
    <n v="-21813522.16"/>
    <n v="700893.66"/>
    <n v="-943452.26"/>
    <n v="-577974.21"/>
    <n v="-2632369.2200000002"/>
    <n v="-1015605.31"/>
    <n v="-334694.38"/>
    <n v="45121.41"/>
    <n v="0"/>
    <n v="329436.31999999902"/>
    <n v="-17367"/>
    <n v="312069.31999999902"/>
    <n v="4153795.6900000004"/>
  </r>
  <r>
    <x v="43"/>
    <x v="0"/>
    <n v="78110388.359999999"/>
    <n v="16412844.48"/>
    <n v="-78110388.650000006"/>
    <n v="2576851.3199999998"/>
    <n v="-3661993.58"/>
    <n v="-2274648.94"/>
    <n v="-5300225"/>
    <n v="-3888942.22"/>
    <n v="-3003913.81"/>
    <n v="505398"/>
    <n v="-296000"/>
    <n v="1069369.96"/>
    <m/>
    <n v="1069369.96"/>
    <n v="11236867.52"/>
  </r>
  <r>
    <x v="43"/>
    <x v="1"/>
    <n v="81899567.769999996"/>
    <n v="15614779.810000001"/>
    <n v="-81899567.769999996"/>
    <n v="2533523.15"/>
    <n v="-3720971.34"/>
    <n v="-2206518.4900000002"/>
    <n v="-5387065.8300000001"/>
    <n v="-4089741.54"/>
    <n v="-3058063.34"/>
    <n v="44000"/>
    <n v="0"/>
    <n v="-270057.57999999903"/>
    <n v="0"/>
    <n v="-270057.57999999903"/>
    <n v="11314555.66"/>
  </r>
  <r>
    <x v="43"/>
    <x v="2"/>
    <n v="98932478.069999993"/>
    <n v="16439538.58"/>
    <n v="-98932478.069999993"/>
    <n v="2330882.5299999998"/>
    <n v="-3873497.53"/>
    <n v="-1991880.32"/>
    <n v="-5733149.4699999997"/>
    <n v="-3666323.48"/>
    <n v="-3199549.29"/>
    <n v="-127500.35"/>
    <n v="0"/>
    <n v="178520.67"/>
    <n v="0"/>
    <n v="178520.67"/>
    <n v="11598527.32"/>
  </r>
  <r>
    <x v="43"/>
    <x v="3"/>
    <n v="89488616"/>
    <n v="17084047.109999999"/>
    <n v="-89488616.040000007"/>
    <n v="2982482.12"/>
    <n v="-3631145.71"/>
    <n v="-2329917.9300000002"/>
    <n v="-5591669.2599999998"/>
    <n v="-3781554.42"/>
    <n v="-3143657.67"/>
    <n v="-8"/>
    <n v="0"/>
    <n v="1588576.1999999899"/>
    <n v="0"/>
    <n v="1588576.1999999899"/>
    <n v="11552732.9"/>
  </r>
  <r>
    <x v="43"/>
    <x v="4"/>
    <n v="75976749.540000007"/>
    <n v="19195493.07"/>
    <n v="-75976749.540000007"/>
    <n v="2484110.9"/>
    <n v="-4140941.66"/>
    <n v="-2150490.12"/>
    <n v="-5167948.6100000003"/>
    <n v="-3908809.9"/>
    <n v="-3133429.66"/>
    <n v="-126958.09"/>
    <n v="0"/>
    <n v="3051025.9300000099"/>
    <n v="0"/>
    <n v="3051025.9300000099"/>
    <n v="11459380.390000001"/>
  </r>
  <r>
    <x v="43"/>
    <x v="5"/>
    <n v="84258656.799999997"/>
    <n v="19155329.129999999"/>
    <n v="-84258656.799999997"/>
    <n v="2650974.2999999998"/>
    <n v="-4061935.31"/>
    <n v="-2359394.1"/>
    <n v="-5036738"/>
    <n v="-4029230.56"/>
    <n v="-3187681.23"/>
    <n v="-76523"/>
    <n v="-284105"/>
    <n v="2770696.23"/>
    <n v="0"/>
    <n v="2770696.23"/>
    <n v="11458067.41"/>
  </r>
  <r>
    <x v="43"/>
    <x v="6"/>
    <n v="71970077.799999997"/>
    <n v="19207805.140000001"/>
    <n v="-71970077.799999997"/>
    <n v="3042027.75"/>
    <n v="-3922486.79"/>
    <n v="-2471212.64"/>
    <n v="-6031386.4000000004"/>
    <n v="-4170512.31"/>
    <n v="-3027501.75"/>
    <n v="-71088.600000000006"/>
    <n v="-125249.87"/>
    <n v="2430394.5299999998"/>
    <n v="0"/>
    <n v="2430394.5299999998"/>
    <n v="12425085.83"/>
  </r>
  <r>
    <x v="43"/>
    <x v="7"/>
    <n v="73662328.480000004"/>
    <n v="20228964.48"/>
    <n v="-73662328.480000004"/>
    <n v="3344074.43"/>
    <n v="-3834950.97"/>
    <n v="-2101035.9500000002"/>
    <n v="-5987352.29"/>
    <n v="-4599971.83"/>
    <n v="-3154058.63"/>
    <n v="-52785"/>
    <n v="-189219"/>
    <n v="3653665.24000001"/>
    <n v="0"/>
    <n v="3653665.24000001"/>
    <n v="11923339.210000001"/>
  </r>
  <r>
    <x v="43"/>
    <x v="8"/>
    <n v="69559044.230000004"/>
    <n v="24062249.379999999"/>
    <n v="-69559044.230000004"/>
    <n v="2850559.9"/>
    <n v="-4422629.95"/>
    <n v="-2626921.2000000002"/>
    <n v="-6683846.4299999997"/>
    <n v="-5578271.96"/>
    <n v="-3083197.69"/>
    <n v="-121510"/>
    <n v="0"/>
    <n v="4396432.05"/>
    <n v="0"/>
    <n v="4396432.05"/>
    <n v="13733397.58"/>
  </r>
  <r>
    <x v="44"/>
    <x v="0"/>
    <n v="10853776.310000001"/>
    <n v="1840249.81"/>
    <n v="-10853776.310000001"/>
    <n v="-42035.93"/>
    <n v="-311428"/>
    <n v="-171109.48"/>
    <n v="-847620.72"/>
    <n v="-222239.82"/>
    <n v="-203788.52"/>
    <n v="-16113"/>
    <n v="-41681"/>
    <n v="-15766.6599999994"/>
    <m/>
    <n v="-15766.6599999994"/>
    <n v="1330158.2"/>
  </r>
  <r>
    <x v="44"/>
    <x v="1"/>
    <n v="11820829.720000001"/>
    <n v="1902253.31"/>
    <n v="-11820829.720000001"/>
    <n v="-18714.810000000001"/>
    <n v="-284868.89"/>
    <n v="-168606.13"/>
    <n v="-948838.09"/>
    <n v="-270394.21000000002"/>
    <n v="-200841.23"/>
    <n v="-17616"/>
    <n v="-32312"/>
    <n v="-39938.049999999603"/>
    <n v="0"/>
    <n v="-39938.049999999603"/>
    <n v="1402313.1099999999"/>
  </r>
  <r>
    <x v="44"/>
    <x v="2"/>
    <n v="10655125.789999999"/>
    <n v="2189422.17"/>
    <n v="-10655125.789999999"/>
    <n v="-85804.53"/>
    <n v="-282646.12"/>
    <n v="-110841.75"/>
    <n v="-1026835.88"/>
    <n v="-328559.76"/>
    <n v="-202506.42"/>
    <n v="-3601"/>
    <n v="-9321"/>
    <n v="139305.71"/>
    <n v="0"/>
    <n v="139305.71"/>
    <n v="1420323.75"/>
  </r>
  <r>
    <x v="44"/>
    <x v="3"/>
    <n v="10032257.210000001"/>
    <n v="2008536.14"/>
    <n v="-10032257.210000001"/>
    <n v="109897.61"/>
    <n v="-320778.15999999997"/>
    <n v="-146086.57999999999"/>
    <n v="-978656"/>
    <n v="-126843.96"/>
    <n v="-216450.78"/>
    <n v="-28125"/>
    <n v="-38142"/>
    <n v="263351.27"/>
    <n v="-71692"/>
    <n v="191659.27"/>
    <n v="1445520.74"/>
  </r>
  <r>
    <x v="44"/>
    <x v="4"/>
    <n v="10598417"/>
    <n v="2016354.25"/>
    <n v="-10598417"/>
    <n v="37586.83"/>
    <n v="-273099.02"/>
    <n v="-149456.35999999999"/>
    <n v="-941197.5"/>
    <n v="-196437.57"/>
    <n v="-233726.8"/>
    <n v="-3067"/>
    <n v="-76966"/>
    <n v="179990.83"/>
    <n v="0"/>
    <n v="179990.83"/>
    <n v="1363752.88"/>
  </r>
  <r>
    <x v="44"/>
    <x v="5"/>
    <n v="11810924.85"/>
    <n v="1986557.48"/>
    <n v="-11810924.85"/>
    <n v="75152.52"/>
    <n v="-330247.43"/>
    <n v="-122801.71"/>
    <n v="-955304.55"/>
    <n v="-175945.19"/>
    <n v="-223043.21"/>
    <n v="19461"/>
    <n v="-76229"/>
    <n v="197599.91"/>
    <n v="0"/>
    <n v="197599.91"/>
    <n v="1408353.69"/>
  </r>
  <r>
    <x v="44"/>
    <x v="6"/>
    <n v="10142701.57"/>
    <n v="1993475.43"/>
    <n v="-10142701.57"/>
    <n v="161621.12"/>
    <n v="-306029.37"/>
    <n v="-137451.03"/>
    <n v="-1046462.7"/>
    <n v="-332848.46000000002"/>
    <n v="-187933.37"/>
    <n v="22991"/>
    <n v="-60781.760000000002"/>
    <n v="106580.86"/>
    <n v="3057"/>
    <n v="109637.86"/>
    <n v="1489943.1"/>
  </r>
  <r>
    <x v="44"/>
    <x v="7"/>
    <n v="10186181.960000001"/>
    <n v="2117736.87"/>
    <n v="-10186181.960000001"/>
    <n v="187768.01"/>
    <n v="-306880"/>
    <n v="-119861.21"/>
    <n v="-1043518.63"/>
    <n v="-347840.9"/>
    <n v="-164267.4"/>
    <n v="-26538"/>
    <n v="-61785.24"/>
    <n v="234813.50000000099"/>
    <n v="0"/>
    <n v="234813.50000000099"/>
    <n v="1470259.84"/>
  </r>
  <r>
    <x v="44"/>
    <x v="8"/>
    <n v="9949549.1300000008"/>
    <n v="2169057.3199999998"/>
    <n v="-9949549.1300000008"/>
    <n v="205639.81"/>
    <n v="-371482.26"/>
    <n v="-174133.86"/>
    <n v="-1052255.52"/>
    <n v="-364278.55"/>
    <n v="-160571.5"/>
    <n v="21317"/>
    <n v="-92115"/>
    <n v="181177.44"/>
    <n v="0"/>
    <n v="181177.44"/>
    <n v="1597871.6400000001"/>
  </r>
  <r>
    <x v="45"/>
    <x v="0"/>
    <n v="13517734.27"/>
    <n v="2476590.61"/>
    <n v="-13517734.27"/>
    <n v="290444.57"/>
    <n v="-282484.61"/>
    <n v="-400282.2"/>
    <n v="-1457424.66"/>
    <n v="-306218.09000000003"/>
    <n v="-90553.18"/>
    <n v="-10429"/>
    <n v="-26139"/>
    <n v="193504.43999999901"/>
    <n v="0"/>
    <n v="193504.43999999901"/>
    <n v="2140191.4699999997"/>
  </r>
  <r>
    <x v="45"/>
    <x v="1"/>
    <n v="14476879.529999999"/>
    <n v="2417202.67"/>
    <n v="-14476879.529999999"/>
    <n v="284299.49"/>
    <n v="-247780.9"/>
    <n v="-429760.45"/>
    <n v="-1452665.36"/>
    <n v="-364321.11"/>
    <n v="-92121.07"/>
    <n v="1231"/>
    <n v="-24022"/>
    <n v="92062.270000000193"/>
    <n v="-1801"/>
    <n v="90261.270000000193"/>
    <n v="2130206.71"/>
  </r>
  <r>
    <x v="45"/>
    <x v="2"/>
    <n v="13082377.359999999"/>
    <n v="2569209.4900000002"/>
    <n v="-13082377.359999999"/>
    <n v="300513.42"/>
    <n v="-340099.33"/>
    <n v="-474059.28"/>
    <n v="-1457512.76"/>
    <n v="-427049.67"/>
    <n v="-87735.81"/>
    <n v="8267"/>
    <n v="-21149"/>
    <n v="70384.0600000001"/>
    <n v="2615.88"/>
    <n v="72999.940000000104"/>
    <n v="2271671.37"/>
  </r>
  <r>
    <x v="45"/>
    <x v="3"/>
    <n v="12333811.380000001"/>
    <n v="2691742.89"/>
    <n v="-12333811.380000001"/>
    <n v="231896.04"/>
    <n v="-354881.08"/>
    <n v="-398021.04"/>
    <n v="-1491359.32"/>
    <n v="-407195.26"/>
    <n v="-91178.06"/>
    <n v="5466"/>
    <n v="-41579"/>
    <n v="144891.17000000001"/>
    <n v="-9643.61"/>
    <n v="135247.56"/>
    <n v="2244261.44"/>
  </r>
  <r>
    <x v="45"/>
    <x v="4"/>
    <n v="13029709.890000001"/>
    <n v="2734440.05"/>
    <n v="-13029709.890000001"/>
    <n v="226686.93"/>
    <n v="-335193.48"/>
    <n v="-470617.96"/>
    <n v="-1471054.6"/>
    <n v="-386764.77"/>
    <n v="-85479.38"/>
    <n v="0"/>
    <n v="-41445"/>
    <n v="170571.790000001"/>
    <n v="-7331"/>
    <n v="163240.790000001"/>
    <n v="2276866.04"/>
  </r>
  <r>
    <x v="45"/>
    <x v="5"/>
    <n v="14964923.949999999"/>
    <n v="2716871.47"/>
    <n v="-14964923.949999999"/>
    <n v="266728.37"/>
    <n v="-351313.45"/>
    <n v="-390659.28"/>
    <n v="-1546854.71"/>
    <n v="-375425.37"/>
    <n v="-80654.83"/>
    <n v="0"/>
    <n v="-9396"/>
    <n v="229296.199999998"/>
    <n v="-2592"/>
    <n v="226704.199999998"/>
    <n v="2288827.44"/>
  </r>
  <r>
    <x v="45"/>
    <x v="6"/>
    <n v="12982768.279999999"/>
    <n v="2752092.09"/>
    <n v="-12982768.279999999"/>
    <n v="246308.07"/>
    <n v="-354152.42"/>
    <n v="-425934.26"/>
    <n v="-1591682.7"/>
    <n v="-403188.41"/>
    <n v="-76120.070000000007"/>
    <n v="0"/>
    <n v="-19719"/>
    <n v="127603.3"/>
    <n v="0"/>
    <n v="127603.3"/>
    <n v="2371769.38"/>
  </r>
  <r>
    <x v="45"/>
    <x v="7"/>
    <n v="13221339.59"/>
    <n v="3042057.83"/>
    <n v="-13221339.59"/>
    <n v="312271.08"/>
    <n v="-251389.47"/>
    <n v="-530811.06000000006"/>
    <n v="-1901571.85"/>
    <n v="-440448.4"/>
    <n v="-100231.1"/>
    <n v="0"/>
    <n v="-15845"/>
    <n v="114032.03"/>
    <n v="-3388"/>
    <n v="110644.03"/>
    <n v="2683772.38"/>
  </r>
  <r>
    <x v="45"/>
    <x v="8"/>
    <n v="12927668.529999999"/>
    <n v="3302707.65"/>
    <n v="-12927668.529999999"/>
    <n v="365276.58"/>
    <n v="-393551.73"/>
    <n v="-426412.35"/>
    <n v="-1992380.33"/>
    <n v="-466643.6"/>
    <n v="-163413.51999999999"/>
    <n v="0"/>
    <n v="8161"/>
    <n v="233743.7"/>
    <n v="-49416"/>
    <n v="184327.7"/>
    <n v="2812344.41"/>
  </r>
  <r>
    <x v="46"/>
    <x v="0"/>
    <n v="8114551.3399999999"/>
    <n v="1871346.62"/>
    <n v="-8158299.4500000002"/>
    <n v="176532.05"/>
    <n v="-526730.36"/>
    <n v="-159501.03"/>
    <n v="-736356.55"/>
    <n v="-210721.58"/>
    <n v="-61204.02"/>
    <n v="-34506"/>
    <n v="41964.37"/>
    <n v="317075.390000001"/>
    <m/>
    <n v="317075.390000001"/>
    <n v="1422587.94"/>
  </r>
  <r>
    <x v="46"/>
    <x v="1"/>
    <n v="8628547.6799999997"/>
    <n v="1863303.31"/>
    <n v="-8628547.6799999997"/>
    <n v="136599.49"/>
    <n v="-574153.30000000005"/>
    <n v="-194875.39"/>
    <n v="-762979.8"/>
    <n v="-217627.19"/>
    <n v="-59881.42"/>
    <n v="-9362"/>
    <n v="-25696"/>
    <n v="155327.70000000001"/>
    <n v="0"/>
    <n v="155327.70000000001"/>
    <n v="1532008.4900000002"/>
  </r>
  <r>
    <x v="46"/>
    <x v="2"/>
    <n v="7958450.5199999996"/>
    <n v="1921669.98"/>
    <n v="-7958450.5199999996"/>
    <n v="136550.71"/>
    <n v="-519702.92"/>
    <n v="-227609.13"/>
    <n v="-824448.93"/>
    <n v="-223701.45"/>
    <n v="-60685.43"/>
    <n v="4005"/>
    <n v="-13326"/>
    <n v="192751.83000000101"/>
    <n v="0"/>
    <n v="192751.83000000101"/>
    <n v="1571760.98"/>
  </r>
  <r>
    <x v="46"/>
    <x v="3"/>
    <n v="8070576.1600000001"/>
    <n v="1995432.91"/>
    <n v="-8070576.1600000001"/>
    <n v="137023.29"/>
    <n v="-566080.78"/>
    <n v="-136932.38"/>
    <n v="-763814.04"/>
    <n v="-244833.29"/>
    <n v="-84698.453999999998"/>
    <n v="-34553"/>
    <n v="-1306"/>
    <n v="300238.25599999999"/>
    <n v="0"/>
    <n v="300238.25599999999"/>
    <n v="1466827.2000000002"/>
  </r>
  <r>
    <x v="46"/>
    <x v="4"/>
    <n v="8719661.9600000009"/>
    <n v="2111983.39"/>
    <n v="-8719661.9600000009"/>
    <n v="137725.37"/>
    <n v="-576175.15"/>
    <n v="-144224.98000000001"/>
    <n v="-835406.96"/>
    <n v="-281825.24"/>
    <n v="-103541.93"/>
    <n v="-43966"/>
    <n v="27646"/>
    <n v="292214.50000000099"/>
    <n v="0"/>
    <n v="292214.50000000099"/>
    <n v="1555807.0899999999"/>
  </r>
  <r>
    <x v="46"/>
    <x v="5"/>
    <n v="10463066.42"/>
    <n v="2118616.38"/>
    <n v="-10463066.42"/>
    <n v="128903.44"/>
    <n v="-604431.63"/>
    <n v="-125663.8"/>
    <n v="-762858.56"/>
    <n v="-319984.71000000002"/>
    <n v="-73840.59"/>
    <n v="-63939"/>
    <n v="-193"/>
    <n v="296608.53000000102"/>
    <n v="0"/>
    <n v="296608.53000000102"/>
    <n v="1492953.9900000002"/>
  </r>
  <r>
    <x v="46"/>
    <x v="6"/>
    <n v="8819769.9700000007"/>
    <n v="2164790.71"/>
    <n v="-8819769.9700000007"/>
    <n v="97987.21"/>
    <n v="-608154.23"/>
    <n v="-115807.53"/>
    <n v="-741845.97"/>
    <n v="-342778.93"/>
    <n v="-70875.17"/>
    <n v="-65878.78"/>
    <n v="-30027"/>
    <n v="287410.30999999901"/>
    <n v="0"/>
    <n v="287410.30999999901"/>
    <n v="1465807.73"/>
  </r>
  <r>
    <x v="46"/>
    <x v="7"/>
    <n v="9720829.6600000001"/>
    <n v="2219603.04"/>
    <n v="-9720829.6999999993"/>
    <n v="121382.18"/>
    <n v="-609347.13"/>
    <n v="-96511.29"/>
    <n v="-740678.21"/>
    <n v="-324824.34999999998"/>
    <n v="-103047.36"/>
    <n v="-84747"/>
    <n v="-3390"/>
    <n v="378439.84"/>
    <n v="0"/>
    <n v="378439.84"/>
    <n v="1446536.63"/>
  </r>
  <r>
    <x v="46"/>
    <x v="8"/>
    <n v="9151819.75"/>
    <n v="2306504.3199999998"/>
    <n v="-9151819.7100000009"/>
    <n v="146758.73000000001"/>
    <n v="-621014.92000000004"/>
    <n v="-116511.59"/>
    <n v="-849417.21"/>
    <n v="-326722.28000000003"/>
    <n v="-147941.51999999999"/>
    <n v="-78571"/>
    <n v="-11252"/>
    <n v="301832.56999999902"/>
    <n v="0"/>
    <n v="301832.56999999902"/>
    <n v="1586943.72"/>
  </r>
  <r>
    <x v="47"/>
    <x v="0"/>
    <n v="122097511.43000001"/>
    <n v="22222999.510000002"/>
    <n v="-122097511.43000001"/>
    <n v="1961556.79"/>
    <n v="-3361186.28"/>
    <n v="-4949609.3099999996"/>
    <n v="-8271146.4800000004"/>
    <n v="-3797858.7"/>
    <n v="-1010140.41"/>
    <n v="112483"/>
    <n v="-919943"/>
    <n v="1987155.1199999901"/>
    <m/>
    <n v="1987155.1199999901"/>
    <n v="16581942.07"/>
  </r>
  <r>
    <x v="47"/>
    <x v="1"/>
    <n v="129066345.38"/>
    <n v="22519745.510000002"/>
    <n v="-129066344.63"/>
    <n v="1421213.28"/>
    <n v="-3615026.06"/>
    <n v="-5479917.4900000002"/>
    <n v="-8440912.9299999997"/>
    <n v="-4064630.54"/>
    <n v="-1083667.6100000001"/>
    <n v="47507"/>
    <n v="-371562.4"/>
    <n v="932749.50999999302"/>
    <n v="0"/>
    <n v="932749.50999999302"/>
    <n v="17535856.48"/>
  </r>
  <r>
    <x v="47"/>
    <x v="2"/>
    <n v="117398706.95"/>
    <n v="23355749.489999998"/>
    <n v="-117398668.45999999"/>
    <n v="1750100.34"/>
    <n v="-2884424.25"/>
    <n v="-5903698.1299999999"/>
    <n v="-9207848.0500000007"/>
    <n v="-4182275.87"/>
    <n v="-1189662.58"/>
    <n v="-44092"/>
    <n v="-521278.81"/>
    <n v="1172608.6299999999"/>
    <n v="-73215.960000000006"/>
    <n v="1099392.67"/>
    <n v="17995970.43"/>
  </r>
  <r>
    <x v="47"/>
    <x v="3"/>
    <n v="110541536.13"/>
    <n v="25700463.260000002"/>
    <n v="-110541536.12"/>
    <n v="2667680.35"/>
    <n v="-3313546.78"/>
    <n v="-5832438.9299999997"/>
    <n v="-8793507.0700000003"/>
    <n v="-4254629.58"/>
    <n v="-1273409.1499999999"/>
    <n v="-132611"/>
    <n v="-1182413.43"/>
    <n v="3585587.6799999801"/>
    <n v="109243.6"/>
    <n v="3694831.2799999798"/>
    <n v="17939492.780000001"/>
  </r>
  <r>
    <x v="47"/>
    <x v="4"/>
    <n v="117709471.09"/>
    <n v="26014913.289999999"/>
    <n v="-117786148.56999999"/>
    <n v="1693387.88"/>
    <n v="-3369004.11"/>
    <n v="-5514648.5300000003"/>
    <n v="-8275791.9199999999"/>
    <n v="-4276353.24"/>
    <n v="-1366082.54"/>
    <n v="-133502.51"/>
    <n v="-1126766.26"/>
    <n v="3569474.58"/>
    <n v="-216559.91"/>
    <n v="3352914.67"/>
    <n v="17159444.560000002"/>
  </r>
  <r>
    <x v="47"/>
    <x v="5"/>
    <n v="129479447.36"/>
    <n v="25803390"/>
    <n v="-129479447.33"/>
    <n v="1771068.37"/>
    <n v="-2751834.69"/>
    <n v="-5567844.9800000004"/>
    <n v="-8133687.5"/>
    <n v="-4557623.24"/>
    <n v="-1372302.47"/>
    <n v="-325000"/>
    <n v="-1235562.04"/>
    <n v="3630603.48000002"/>
    <n v="-73296.03"/>
    <n v="3557307.4500000202"/>
    <n v="16453367.17"/>
  </r>
  <r>
    <x v="47"/>
    <x v="6"/>
    <n v="113417046.28"/>
    <n v="25909377.440000001"/>
    <n v="-113417055.40000001"/>
    <n v="1881402.81"/>
    <n v="-2823988.16"/>
    <n v="-5565762.54"/>
    <n v="-7929055.7400000002"/>
    <n v="-4803603.5199999996"/>
    <n v="-1382141.27"/>
    <n v="-490000"/>
    <n v="-953773.87"/>
    <n v="3842446.02999999"/>
    <n v="319422.21999999997"/>
    <n v="4161868.2499999902"/>
    <n v="16318806.439999999"/>
  </r>
  <r>
    <x v="47"/>
    <x v="7"/>
    <n v="115774270.12"/>
    <n v="27427752.5"/>
    <n v="-115774079.29000001"/>
    <n v="1933065.11"/>
    <n v="-3231197.05"/>
    <n v="-8131321.3399999999"/>
    <n v="-8600281.9800000004"/>
    <n v="-5175935.0999999996"/>
    <n v="-1650092.13"/>
    <n v="70125"/>
    <n v="-1047049.33"/>
    <n v="1595256.51"/>
    <n v="463715.99"/>
    <n v="2058972.5"/>
    <n v="19962800.370000001"/>
  </r>
  <r>
    <x v="47"/>
    <x v="8"/>
    <n v="110248004.23"/>
    <n v="27879491.899999999"/>
    <n v="-110248004.18000001"/>
    <n v="1782814.33"/>
    <n v="-2892561.24"/>
    <n v="-7402525.4199999999"/>
    <n v="-9354606.5600000005"/>
    <n v="-5326881.46"/>
    <n v="-2256088.92"/>
    <n v="-430409"/>
    <n v="-586401.35"/>
    <n v="1412832.3299999801"/>
    <n v="-96795.82"/>
    <n v="1316036.50999998"/>
    <n v="19649693.219999999"/>
  </r>
  <r>
    <x v="48"/>
    <x v="0"/>
    <n v="23764695.870000001"/>
    <n v="3370748.86"/>
    <n v="-23764695.870000001"/>
    <n v="313933.39"/>
    <n v="-644836.24"/>
    <n v="-144269.75"/>
    <n v="-1711780.88"/>
    <n v="-325196.14"/>
    <n v="-45332.01"/>
    <n v="-118500"/>
    <n v="0"/>
    <n v="694767.23"/>
    <n v="0"/>
    <n v="694767.23"/>
    <n v="2500886.87"/>
  </r>
  <r>
    <x v="48"/>
    <x v="1"/>
    <n v="26120389.030000001"/>
    <n v="3410126.91"/>
    <n v="-26120389.030000001"/>
    <n v="291124.08"/>
    <n v="-498265.7"/>
    <n v="-178960.39"/>
    <n v="-2047779.36"/>
    <n v="-327997.31"/>
    <n v="-40556.879999999997"/>
    <n v="-124499.88"/>
    <n v="0"/>
    <n v="483191.47"/>
    <n v="0"/>
    <n v="483191.47"/>
    <n v="2725005.45"/>
  </r>
  <r>
    <x v="48"/>
    <x v="2"/>
    <n v="23593380.34"/>
    <n v="3483282.61"/>
    <n v="-23593380.34"/>
    <n v="217444.7"/>
    <n v="-571935.91"/>
    <n v="-110750.84"/>
    <n v="-2012373.28"/>
    <n v="-364127.83"/>
    <n v="-44444.43"/>
    <n v="63101.82"/>
    <n v="0"/>
    <n v="660196.83999999904"/>
    <n v="0"/>
    <n v="660196.83999999904"/>
    <n v="2695060.0300000003"/>
  </r>
  <r>
    <x v="48"/>
    <x v="3"/>
    <n v="21279720.850000001"/>
    <n v="3611593.96"/>
    <n v="-21279720.850000001"/>
    <n v="408151.95"/>
    <n v="-723170.32"/>
    <n v="-234868.49"/>
    <n v="-1974039.53"/>
    <n v="-419419.65"/>
    <n v="-49304.49"/>
    <n v="-62479.61"/>
    <n v="0"/>
    <n v="556463.820000001"/>
    <n v="0"/>
    <n v="556463.820000001"/>
    <n v="2932078.34"/>
  </r>
  <r>
    <x v="48"/>
    <x v="4"/>
    <n v="20335413.399999999"/>
    <n v="3693007.9"/>
    <n v="-20335413.390000001"/>
    <n v="289781.68"/>
    <n v="-644866.62"/>
    <n v="-210034.15"/>
    <n v="-2018224.93"/>
    <n v="-563440.05000000005"/>
    <n v="-87459.56"/>
    <n v="68633"/>
    <n v="0"/>
    <n v="527397.279999997"/>
    <n v="0"/>
    <n v="527397.279999997"/>
    <n v="2873125.7"/>
  </r>
  <r>
    <x v="48"/>
    <x v="5"/>
    <n v="23277993.140000001"/>
    <n v="3738247.36"/>
    <n v="-23277993.140000001"/>
    <n v="268836.59000000003"/>
    <n v="-600164.87"/>
    <n v="-258503.46"/>
    <n v="-1984172.9"/>
    <n v="-663021.09"/>
    <n v="-106026.78"/>
    <n v="27084"/>
    <n v="0"/>
    <n v="422278.84999999899"/>
    <n v="0"/>
    <n v="422278.84999999899"/>
    <n v="2842841.23"/>
  </r>
  <r>
    <x v="48"/>
    <x v="6"/>
    <n v="21007196.579999998"/>
    <n v="3904189.73"/>
    <n v="-21006470.690000001"/>
    <n v="353859.6"/>
    <n v="-545201.41"/>
    <n v="-189920.08"/>
    <n v="-2147915.88"/>
    <n v="-733344.57"/>
    <n v="-137884.60999999999"/>
    <n v="-222831.08"/>
    <n v="213422"/>
    <n v="495099.589999997"/>
    <n v="0"/>
    <n v="495099.589999997"/>
    <n v="2883037.37"/>
  </r>
  <r>
    <x v="48"/>
    <x v="7"/>
    <n v="21976072.890000001"/>
    <n v="3977207.78"/>
    <n v="-21974579.789999999"/>
    <n v="479764.82"/>
    <n v="-558348.71"/>
    <n v="-178191.59"/>
    <n v="-2170211.91"/>
    <n v="-789938.48"/>
    <n v="-229941.95"/>
    <n v="-328813.15000000002"/>
    <n v="238396"/>
    <n v="441415.910000003"/>
    <n v="0"/>
    <n v="441415.910000003"/>
    <n v="2906752.21"/>
  </r>
  <r>
    <x v="48"/>
    <x v="8"/>
    <n v="20992527.359999999"/>
    <n v="4295944.04"/>
    <n v="-20992527.359999999"/>
    <n v="625363.76"/>
    <n v="-462801.21"/>
    <n v="-181024.89"/>
    <n v="-2266085.14"/>
    <n v="-853797.4"/>
    <n v="-623815.53"/>
    <n v="-210110"/>
    <n v="206782"/>
    <n v="530455.62999999896"/>
    <n v="0"/>
    <n v="530455.62999999896"/>
    <n v="2909911.24"/>
  </r>
  <r>
    <x v="49"/>
    <x v="0"/>
    <n v="2847118240.8299999"/>
    <n v="612354538.10000002"/>
    <n v="-2847118927.52"/>
    <n v="39917788.109999999"/>
    <n v="-48560662.950000003"/>
    <n v="-67117345.890000001"/>
    <n v="-128303498.41"/>
    <n v="-192329428.55000001"/>
    <n v="-71970135.060000002"/>
    <n v="-3518763.47"/>
    <n v="19437"/>
    <n v="140491242.19"/>
    <n v="0"/>
    <n v="140491242.19"/>
    <n v="243981507.25"/>
  </r>
  <r>
    <x v="49"/>
    <x v="1"/>
    <n v="3189458385.71"/>
    <n v="696533948.47000003"/>
    <n v="-3189458386.1599998"/>
    <n v="50187582.850000001"/>
    <n v="-56904312.850000001"/>
    <n v="-63054927.200000003"/>
    <n v="-126640592.05"/>
    <n v="-225905944.88999999"/>
    <n v="-74528581.799999997"/>
    <n v="-21762400"/>
    <n v="-179979"/>
    <n v="177744793.08000001"/>
    <n v="0"/>
    <n v="177744793.08000001"/>
    <n v="246599832.10000002"/>
  </r>
  <r>
    <x v="49"/>
    <x v="2"/>
    <n v="2829226804.4899998"/>
    <n v="679157674.40999997"/>
    <n v="-2829226803.7600002"/>
    <n v="51731853.689999998"/>
    <n v="-54940322.090000004"/>
    <n v="-64369266.009999998"/>
    <n v="-131275676.2"/>
    <n v="-228284810.62"/>
    <n v="-79921226.650000006"/>
    <n v="-27039750.719999999"/>
    <n v="-389265"/>
    <n v="144669211.53999901"/>
    <n v="0"/>
    <n v="144669211.53999901"/>
    <n v="250585264.30000001"/>
  </r>
  <r>
    <x v="49"/>
    <x v="3"/>
    <n v="2736006729.0999999"/>
    <n v="729185740.27999997"/>
    <n v="-2736006729.0799999"/>
    <n v="52779209.729999997"/>
    <n v="-57721502.270000003"/>
    <n v="-73978312.969999999"/>
    <n v="-131247419.81"/>
    <n v="-241845269.06"/>
    <n v="-79201134.560000002"/>
    <n v="-34553534.640000001"/>
    <n v="-3806795"/>
    <n v="159610981.72"/>
    <n v="0"/>
    <n v="159610981.72"/>
    <n v="262947235.05000001"/>
  </r>
  <r>
    <x v="49"/>
    <x v="4"/>
    <n v="2899657485.3000002"/>
    <n v="740216369.54999995"/>
    <n v="-2899657485.3000002"/>
    <n v="56509015.170000002"/>
    <n v="-48274874.920000002"/>
    <n v="-63749097"/>
    <n v="-155964893.47999999"/>
    <n v="-257806819.44"/>
    <n v="-83668796.769999996"/>
    <n v="-33104050.670000002"/>
    <n v="-194916"/>
    <n v="153961936.44"/>
    <n v="0"/>
    <n v="153961936.44"/>
    <n v="267988865.39999998"/>
  </r>
  <r>
    <x v="49"/>
    <x v="5"/>
    <n v="3165520015.1999998"/>
    <n v="711739529.79999995"/>
    <n v="-3165520014.46"/>
    <n v="45910347.25"/>
    <n v="-46631598.799999997"/>
    <n v="-70472552.140000001"/>
    <n v="-171091886.94999999"/>
    <n v="-269166028.27999997"/>
    <n v="-81095164.25"/>
    <n v="-5733044"/>
    <n v="2391967"/>
    <n v="115851570.37"/>
    <n v="0"/>
    <n v="115851570.37"/>
    <n v="288196037.88999999"/>
  </r>
  <r>
    <x v="49"/>
    <x v="6"/>
    <n v="2694322334.5900002"/>
    <n v="744774050.60000002"/>
    <n v="-2694322334.5900002"/>
    <n v="50895135.960000001"/>
    <n v="-46596357.560000002"/>
    <n v="-70899292.859999999"/>
    <n v="-160045440.16999999"/>
    <n v="-286981599.39999998"/>
    <n v="-81699939.090000004"/>
    <n v="-11050068"/>
    <n v="-675253"/>
    <n v="137721236.47999999"/>
    <n v="0"/>
    <n v="137721236.47999999"/>
    <n v="277541090.58999997"/>
  </r>
  <r>
    <x v="49"/>
    <x v="7"/>
    <n v="2736262578.7600002"/>
    <n v="783580278.50999999"/>
    <n v="-2736262578.7600002"/>
    <n v="62565420.609999999"/>
    <n v="-51711235.799999997"/>
    <n v="-72343194.689999998"/>
    <n v="-156325755.19"/>
    <n v="-303743006.24000001"/>
    <n v="-82267084.569999993"/>
    <n v="-9835302"/>
    <n v="1666194"/>
    <n v="171586314.63"/>
    <n v="0"/>
    <n v="171586314.63"/>
    <n v="280380185.68000001"/>
  </r>
  <r>
    <x v="49"/>
    <x v="8"/>
    <n v="2668609629.1100001"/>
    <n v="841532432.95000005"/>
    <n v="-2668609629.1599998"/>
    <n v="-9693182.8699999992"/>
    <n v="-47174911.950000003"/>
    <n v="-68386576.180000007"/>
    <n v="-174515034.91"/>
    <n v="-275611008.83999997"/>
    <n v="-98717955.909999996"/>
    <n v="-6899826"/>
    <n v="740029"/>
    <n v="161273965.24000099"/>
    <n v="0"/>
    <n v="161273965.24000099"/>
    <n v="290076523.04000002"/>
  </r>
  <r>
    <x v="50"/>
    <x v="0"/>
    <n v="15368715.01"/>
    <n v="3648250.16"/>
    <n v="-15368715.01"/>
    <n v="546658.26"/>
    <n v="-75160.289999999994"/>
    <n v="-699775.71"/>
    <n v="-2088862.9"/>
    <n v="-621402.26"/>
    <n v="-220497.06"/>
    <n v="-54187"/>
    <n v="-65553"/>
    <n v="369470.20000000199"/>
    <m/>
    <n v="369470.20000000199"/>
    <n v="2863798.9"/>
  </r>
  <r>
    <x v="50"/>
    <x v="1"/>
    <n v="17324648.199999999"/>
    <n v="3948114.5"/>
    <n v="-17324648.199999999"/>
    <n v="520967.73"/>
    <n v="-97379.3"/>
    <n v="-732972.09"/>
    <n v="-2224529.81"/>
    <n v="-542441"/>
    <n v="-139110.97"/>
    <n v="-139918"/>
    <n v="-48296"/>
    <n v="544435.06000000099"/>
    <n v="0"/>
    <n v="544435.06000000099"/>
    <n v="3054881.2"/>
  </r>
  <r>
    <x v="50"/>
    <x v="2"/>
    <n v="15177499.310000001"/>
    <n v="4114119.68"/>
    <n v="-15177499.310000001"/>
    <n v="512158.93"/>
    <n v="-86785.13"/>
    <n v="-755901.64"/>
    <n v="-2312908.73"/>
    <n v="-565019.42000000004"/>
    <n v="-139848.16"/>
    <n v="-143005"/>
    <n v="-59141"/>
    <n v="563669.53000000096"/>
    <n v="0"/>
    <n v="563669.53000000096"/>
    <n v="3155595.5"/>
  </r>
  <r>
    <x v="50"/>
    <x v="3"/>
    <n v="14602669.960000001"/>
    <n v="4298856.22"/>
    <n v="-14602669.960000001"/>
    <n v="600164.62"/>
    <n v="-50486.99"/>
    <n v="-838683.52"/>
    <n v="-2341291.6800000002"/>
    <n v="-591332.35"/>
    <n v="-158670.93"/>
    <n v="-186156"/>
    <n v="-57128"/>
    <n v="675271.36999999802"/>
    <n v="0"/>
    <n v="675271.36999999802"/>
    <n v="3230462.1900000004"/>
  </r>
  <r>
    <x v="50"/>
    <x v="4"/>
    <n v="15895035.439999999"/>
    <n v="4427057.92"/>
    <n v="-15895035.439999999"/>
    <n v="540721.02"/>
    <n v="-38450.230000000003"/>
    <n v="-855276.24"/>
    <n v="-2606574.06"/>
    <n v="-629912.11"/>
    <n v="-145295.78"/>
    <n v="-89618"/>
    <n v="-92593"/>
    <n v="510059.51999999897"/>
    <n v="0"/>
    <n v="510059.51999999897"/>
    <n v="3500300.5300000003"/>
  </r>
  <r>
    <x v="50"/>
    <x v="5"/>
    <n v="20851819.059999999"/>
    <n v="4512540.38"/>
    <n v="-20851819.02"/>
    <n v="536127.14"/>
    <n v="-50770.33"/>
    <n v="-715452.05"/>
    <n v="-2767881.83"/>
    <n v="-662349.25"/>
    <n v="-162440.65"/>
    <n v="-94279"/>
    <n v="-85496"/>
    <n v="509998.44999999797"/>
    <n v="0"/>
    <n v="509998.44999999797"/>
    <n v="3534104.21"/>
  </r>
  <r>
    <x v="50"/>
    <x v="6"/>
    <n v="18165829.280000001"/>
    <n v="4685688.91"/>
    <n v="-18165828.98"/>
    <n v="371450.29"/>
    <n v="-35697.14"/>
    <n v="-766679.32"/>
    <n v="-2251194.33"/>
    <n v="-701773.25"/>
    <n v="-180719.31"/>
    <n v="-239488"/>
    <n v="-57597"/>
    <n v="823991.15000000095"/>
    <n v="0"/>
    <n v="823991.15000000095"/>
    <n v="3053570.79"/>
  </r>
  <r>
    <x v="50"/>
    <x v="7"/>
    <n v="18398642.300000001"/>
    <n v="4890645.04"/>
    <n v="-18398642.300000001"/>
    <n v="618143.80000000005"/>
    <n v="-42891.01"/>
    <n v="-837727.4"/>
    <n v="-2472312.42"/>
    <n v="-766516.79"/>
    <n v="-261283.25"/>
    <n v="-129305"/>
    <n v="-163277"/>
    <n v="835475.96999999904"/>
    <n v="0"/>
    <n v="835475.96999999904"/>
    <n v="3352930.83"/>
  </r>
  <r>
    <x v="50"/>
    <x v="8"/>
    <n v="18387525.129999999"/>
    <n v="5197639.74"/>
    <n v="-18387525.129999999"/>
    <n v="508251.45"/>
    <n v="-76667.240000000005"/>
    <n v="-915694.86"/>
    <n v="-2530820.37"/>
    <n v="-845745.04"/>
    <n v="-337925.64"/>
    <n v="-96332"/>
    <n v="-167214"/>
    <n v="735492.03999999794"/>
    <n v="0"/>
    <n v="735492.03999999794"/>
    <n v="3523182.47"/>
  </r>
  <r>
    <x v="51"/>
    <x v="0"/>
    <n v="43174574"/>
    <n v="8800223"/>
    <n v="-43174574"/>
    <n v="898589"/>
    <n v="-1320244"/>
    <n v="-1834314"/>
    <n v="-3168711"/>
    <n v="-1304212"/>
    <n v="-882042"/>
    <n v="-127169"/>
    <n v="157463"/>
    <n v="1219583"/>
    <m/>
    <n v="1219583"/>
    <n v="6323269"/>
  </r>
  <r>
    <x v="51"/>
    <x v="1"/>
    <n v="48433330.119999997"/>
    <n v="9080161.1799999997"/>
    <n v="-48433330.119999997"/>
    <n v="768018.7"/>
    <n v="-1461617.36"/>
    <n v="-1815063.8"/>
    <n v="-3466055.84"/>
    <n v="-1365712.33"/>
    <n v="-876389.47"/>
    <n v="42968"/>
    <n v="81826"/>
    <n v="988135.07999999903"/>
    <n v="0"/>
    <n v="988135.07999999903"/>
    <n v="6742737"/>
  </r>
  <r>
    <x v="51"/>
    <x v="2"/>
    <n v="42574040"/>
    <n v="9452029.1899999995"/>
    <n v="-42574040"/>
    <n v="678456.13"/>
    <n v="-1492815.04"/>
    <n v="-1885767.8"/>
    <n v="-3392310.05"/>
    <n v="-1429126.6"/>
    <n v="-886759.58"/>
    <n v="6155"/>
    <n v="-44321"/>
    <n v="1005540.25"/>
    <n v="0"/>
    <n v="1005540.25"/>
    <n v="6770892.8899999997"/>
  </r>
  <r>
    <x v="51"/>
    <x v="3"/>
    <n v="42568699.229999997"/>
    <n v="10016447.5"/>
    <n v="-42568699.229999997"/>
    <n v="711021.98"/>
    <n v="-1311161.3999999999"/>
    <n v="-2086551.34"/>
    <n v="-3415591.61"/>
    <n v="-1491767.82"/>
    <n v="-914907.07"/>
    <n v="-16825.88"/>
    <n v="-111475"/>
    <n v="1379189.36"/>
    <n v="0"/>
    <n v="1379189.36"/>
    <n v="6813304.3499999996"/>
  </r>
  <r>
    <x v="51"/>
    <x v="4"/>
    <n v="44518076.700000003"/>
    <n v="10135879.609999999"/>
    <n v="-44518076.729999997"/>
    <n v="752276.86"/>
    <n v="-1330026.24"/>
    <n v="-2270810.48"/>
    <n v="-3350203.74"/>
    <n v="-1565041.13"/>
    <n v="-952876.16"/>
    <n v="-17460.25"/>
    <n v="-52452"/>
    <n v="1349286.44"/>
    <n v="0"/>
    <n v="1349286.44"/>
    <n v="6951040.46"/>
  </r>
  <r>
    <x v="51"/>
    <x v="5"/>
    <n v="51824013.090000004"/>
    <n v="10116780.73"/>
    <n v="-51824013.149999999"/>
    <n v="579999.94999999995"/>
    <n v="-1529536.94"/>
    <n v="-1990641.97"/>
    <n v="-3319586.89"/>
    <n v="-1627987.99"/>
    <n v="-506924.94"/>
    <n v="-79505.5"/>
    <n v="30678"/>
    <n v="1673274.3900000099"/>
    <n v="0"/>
    <n v="1673274.3900000099"/>
    <n v="6839765.8000000007"/>
  </r>
  <r>
    <x v="51"/>
    <x v="6"/>
    <n v="45255363.109999999"/>
    <n v="10498866.789999999"/>
    <n v="-45255363.109999999"/>
    <n v="676799.79"/>
    <n v="-1729777.57"/>
    <n v="-1931914.51"/>
    <n v="-3163335.68"/>
    <n v="-1725462.66"/>
    <n v="-511007.03"/>
    <n v="-232047"/>
    <n v="46988"/>
    <n v="1929110.13"/>
    <n v="0"/>
    <n v="1929110.13"/>
    <n v="6825027.7599999998"/>
  </r>
  <r>
    <x v="51"/>
    <x v="7"/>
    <n v="45857633.899999999"/>
    <n v="10962067.5"/>
    <n v="-45857633.909999996"/>
    <n v="680614.68"/>
    <n v="-1659436.16"/>
    <n v="-2107764.7000000002"/>
    <n v="-3336489.84"/>
    <n v="-1818611.64"/>
    <n v="-542668.34"/>
    <n v="-48274.36"/>
    <n v="-156879.32999999999"/>
    <n v="1972557.8"/>
    <n v="0"/>
    <n v="1972557.8"/>
    <n v="7103690.7000000002"/>
  </r>
  <r>
    <x v="51"/>
    <x v="8"/>
    <n v="44613979.469999999"/>
    <n v="11688772.52"/>
    <n v="-44613979.509999998"/>
    <n v="914798.99"/>
    <n v="-1815317.15"/>
    <n v="-2010189.9"/>
    <n v="-3419520.5"/>
    <n v="-1902186.42"/>
    <n v="-681844.41"/>
    <n v="-367610.6"/>
    <n v="-129535.67"/>
    <n v="2277366.8199999998"/>
    <n v="0"/>
    <n v="2277366.8199999998"/>
    <n v="7245027.5499999998"/>
  </r>
  <r>
    <x v="52"/>
    <x v="0"/>
    <n v="11503368.49"/>
    <n v="2352916.0499999998"/>
    <n v="-11503368.49"/>
    <n v="118997.5"/>
    <n v="-376893.07"/>
    <n v="-235310.34"/>
    <n v="-1054804.1499999999"/>
    <n v="-346404.24"/>
    <n v="-182064.35"/>
    <n v="-23074"/>
    <n v="0"/>
    <n v="253363.399999999"/>
    <m/>
    <n v="253363.399999999"/>
    <n v="1667007.56"/>
  </r>
  <r>
    <x v="52"/>
    <x v="1"/>
    <n v="12571629.25"/>
    <n v="2588591.5499999998"/>
    <n v="-12571629.25"/>
    <n v="132757.13"/>
    <n v="-442994.92"/>
    <n v="-218122.08"/>
    <n v="-1096430.96"/>
    <n v="-365477.78"/>
    <n v="-198268.89"/>
    <n v="23610"/>
    <n v="0"/>
    <n v="423664.05000000098"/>
    <n v="0"/>
    <n v="423664.05000000098"/>
    <n v="1757547.96"/>
  </r>
  <r>
    <x v="52"/>
    <x v="2"/>
    <n v="11609608.02"/>
    <n v="2500178.59"/>
    <n v="-11609608.02"/>
    <n v="150898.04999999999"/>
    <n v="-444042.86"/>
    <n v="-222538.7"/>
    <n v="-1064757.98"/>
    <n v="-407728.74"/>
    <n v="-215006.97"/>
    <n v="12918"/>
    <n v="1411.5"/>
    <n v="311330.89"/>
    <n v="7998.5"/>
    <n v="319329.39"/>
    <n v="1731339.54"/>
  </r>
  <r>
    <x v="52"/>
    <x v="3"/>
    <n v="11131764.16"/>
    <n v="2563353.66"/>
    <n v="-11131764.16"/>
    <n v="166327.46"/>
    <n v="-394083.69"/>
    <n v="-243714.53"/>
    <n v="-1088327.95"/>
    <n v="-424389.14"/>
    <n v="-213594.64"/>
    <n v="-2870.33"/>
    <n v="0"/>
    <n v="362700.84"/>
    <n v="0"/>
    <n v="362700.84"/>
    <n v="1726126.17"/>
  </r>
  <r>
    <x v="52"/>
    <x v="4"/>
    <n v="11387649.35"/>
    <n v="2610949.84"/>
    <n v="-11387649.35"/>
    <n v="180838.28"/>
    <n v="-407116.83"/>
    <n v="-214208.63"/>
    <n v="-1210316.67"/>
    <n v="-441385.56"/>
    <n v="-208541.13"/>
    <n v="896.25"/>
    <n v="0"/>
    <n v="311115.55"/>
    <n v="0"/>
    <n v="311115.55"/>
    <n v="1831642.13"/>
  </r>
  <r>
    <x v="52"/>
    <x v="5"/>
    <n v="12051504.83"/>
    <n v="2614418.54"/>
    <n v="-12051504.83"/>
    <n v="137007.85999999999"/>
    <n v="-400585.39"/>
    <n v="-223163.17"/>
    <n v="-1259041.72"/>
    <n v="-445870.44"/>
    <n v="-200129.49"/>
    <n v="7549"/>
    <n v="0"/>
    <n v="230185.19000000099"/>
    <n v="-20387"/>
    <n v="209798.19000000099"/>
    <n v="1882790.28"/>
  </r>
  <r>
    <x v="52"/>
    <x v="6"/>
    <n v="11083561.289999999"/>
    <n v="3029286.89"/>
    <n v="-11083561.289999999"/>
    <n v="191623.53"/>
    <n v="-416116.13"/>
    <n v="-244083.37"/>
    <n v="-1217555.02"/>
    <n v="-485333.37"/>
    <n v="-255186.37"/>
    <n v="85"/>
    <n v="0"/>
    <n v="602721.16"/>
    <n v="0"/>
    <n v="602721.16"/>
    <n v="1877754.52"/>
  </r>
  <r>
    <x v="52"/>
    <x v="7"/>
    <n v="11966595.380000001"/>
    <n v="3246395.8"/>
    <n v="-11966595.380000001"/>
    <n v="151931.07"/>
    <n v="-448362.66"/>
    <n v="-259952.96"/>
    <n v="-1243976.21"/>
    <n v="-494540.35"/>
    <n v="-248044.26"/>
    <n v="-54500"/>
    <n v="0"/>
    <n v="648950.429999999"/>
    <n v="0"/>
    <n v="648950.429999999"/>
    <n v="1952291.83"/>
  </r>
  <r>
    <x v="52"/>
    <x v="8"/>
    <n v="12462807.68"/>
    <n v="3448132.18"/>
    <n v="-12462807.68"/>
    <n v="234150.09"/>
    <n v="-457595.47"/>
    <n v="-259561.41"/>
    <n v="-1657854.2"/>
    <n v="-509190.83"/>
    <n v="-254902.74"/>
    <n v="50000"/>
    <n v="24748"/>
    <n v="617925.62"/>
    <n v="68641"/>
    <n v="686566.62"/>
    <n v="2375011.08"/>
  </r>
  <r>
    <x v="53"/>
    <x v="0"/>
    <n v="51387961"/>
    <n v="9445054"/>
    <n v="-51288235"/>
    <n v="599763"/>
    <n v="-264132"/>
    <n v="-1398823"/>
    <n v="-3597665"/>
    <n v="-1653966"/>
    <n v="-1095382"/>
    <n v="-308000"/>
    <n v="82000"/>
    <n v="1908575"/>
    <n v="0"/>
    <n v="1908575"/>
    <n v="5260620"/>
  </r>
  <r>
    <x v="53"/>
    <x v="1"/>
    <n v="57528470"/>
    <n v="9528912"/>
    <n v="-57528471"/>
    <n v="564430"/>
    <n v="-390384"/>
    <n v="-1720696"/>
    <n v="-3671831"/>
    <n v="-1638686"/>
    <n v="-487857"/>
    <n v="-102000"/>
    <n v="-141000"/>
    <n v="1940887"/>
    <n v="-7617"/>
    <n v="1933270"/>
    <n v="5782911"/>
  </r>
  <r>
    <x v="53"/>
    <x v="2"/>
    <n v="48106851"/>
    <n v="9663024"/>
    <n v="-48106852"/>
    <n v="372877"/>
    <n v="-380800"/>
    <n v="-1918862"/>
    <n v="-3946936"/>
    <n v="-1886263"/>
    <n v="-178289"/>
    <n v="0"/>
    <n v="-127000"/>
    <n v="1597750"/>
    <n v="20016"/>
    <n v="1617766"/>
    <n v="6246598"/>
  </r>
  <r>
    <x v="53"/>
    <x v="3"/>
    <n v="44203681.909999996"/>
    <n v="10767062.220000001"/>
    <n v="-44203681.909999996"/>
    <n v="490589.75"/>
    <n v="-522032.95"/>
    <n v="-1427339.1"/>
    <n v="-3563432.02"/>
    <n v="-1926936.73"/>
    <n v="-1056911.32"/>
    <n v="-437000"/>
    <n v="21000"/>
    <n v="2344999.85"/>
    <n v="-6701"/>
    <n v="2338298.85"/>
    <n v="5512804.0700000003"/>
  </r>
  <r>
    <x v="53"/>
    <x v="4"/>
    <n v="49234427.759999998"/>
    <n v="10707562.98"/>
    <n v="-49234427.759999998"/>
    <n v="740931.51"/>
    <n v="-655009.11"/>
    <n v="-1480064.93"/>
    <n v="-3823543.8"/>
    <n v="-1685680.56"/>
    <n v="-1178635.94"/>
    <n v="-126000"/>
    <n v="49000"/>
    <n v="2548560.15"/>
    <n v="-26634"/>
    <n v="2521926.15"/>
    <n v="5958617.8399999999"/>
  </r>
  <r>
    <x v="53"/>
    <x v="5"/>
    <n v="59846377.859999999"/>
    <n v="10929999.369999999"/>
    <n v="-59846377.859999999"/>
    <n v="700650.93"/>
    <n v="-758568.2"/>
    <n v="-1496436"/>
    <n v="-3825393.71"/>
    <n v="-1777404.39"/>
    <n v="-1723874.97"/>
    <n v="-361000"/>
    <n v="223000"/>
    <n v="1910973.03000001"/>
    <n v="0"/>
    <n v="1910973.03000001"/>
    <n v="6080397.9100000001"/>
  </r>
  <r>
    <x v="53"/>
    <x v="6"/>
    <n v="52998216.990000002"/>
    <n v="11111944.74"/>
    <n v="-52998216.990000002"/>
    <n v="636797.73"/>
    <n v="-709495.33"/>
    <n v="-1346049.46"/>
    <n v="-4719544.55"/>
    <n v="-1785531.48"/>
    <n v="-130534.24"/>
    <n v="-136000"/>
    <n v="-208000"/>
    <n v="2713587.41"/>
    <n v="0"/>
    <n v="2713587.41"/>
    <n v="6775089.3399999999"/>
  </r>
  <r>
    <x v="53"/>
    <x v="7"/>
    <n v="52019912.159999996"/>
    <n v="11721070.529999999"/>
    <n v="-52019912.159999996"/>
    <n v="824231.45"/>
    <n v="-620655.23"/>
    <n v="-2033084.86"/>
    <n v="-5281242.3"/>
    <n v="-1936865.89"/>
    <n v="-1240529.3400000001"/>
    <n v="282000"/>
    <n v="0"/>
    <n v="1714924.36"/>
    <n v="0"/>
    <n v="1714924.36"/>
    <n v="7934982.3899999997"/>
  </r>
  <r>
    <x v="53"/>
    <x v="8"/>
    <n v="46625041.490000002"/>
    <n v="12220850.73"/>
    <n v="-46625038.799999997"/>
    <n v="1033674.01"/>
    <n v="-801444.55"/>
    <n v="-1581224.46"/>
    <n v="-4271611.25"/>
    <n v="-2081284.91"/>
    <n v="-580681.26"/>
    <n v="0"/>
    <n v="-306000"/>
    <n v="3632281"/>
    <n v="0"/>
    <n v="3632281"/>
    <n v="6654280.2599999998"/>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6">
  <r>
    <x v="0"/>
    <x v="0"/>
    <n v="378215828"/>
    <n v="11660107.6"/>
    <n v="52645982"/>
    <n v="0"/>
    <n v="41728244"/>
    <n v="0"/>
    <n v="0"/>
    <n v="0"/>
    <n v="42656748"/>
    <n v="135319117"/>
    <n v="26450879"/>
    <n v="99007925"/>
    <n v="62404175"/>
    <m/>
    <m/>
    <m/>
    <m/>
    <n v="336487584"/>
  </r>
  <r>
    <x v="0"/>
    <x v="1"/>
    <n v="298331937.06"/>
    <n v="11282075"/>
    <n v="6810976"/>
    <n v="0"/>
    <n v="3592153"/>
    <n v="0"/>
    <n v="0"/>
    <n v="0"/>
    <n v="36351661"/>
    <n v="133851383"/>
    <n v="27541867"/>
    <n v="89500593"/>
    <n v="11086432"/>
    <n v="0"/>
    <n v="0"/>
    <n v="0"/>
    <n v="0"/>
    <n v="294739784.06"/>
  </r>
  <r>
    <x v="0"/>
    <x v="2"/>
    <n v="334539743.11000001"/>
    <n v="19641287.329999998"/>
    <n v="66957043.82"/>
    <n v="0"/>
    <n v="31668456.870000001"/>
    <n v="0"/>
    <n v="0"/>
    <n v="0"/>
    <n v="30485539.609999999"/>
    <n v="129510212.70999999"/>
    <n v="24731762.640000001"/>
    <n v="83017326.890000001"/>
    <n v="-162143.54"/>
    <n v="0"/>
    <n v="0"/>
    <n v="0"/>
    <n v="0"/>
    <n v="302871286.24000001"/>
  </r>
  <r>
    <x v="0"/>
    <x v="3"/>
    <n v="340617333.12"/>
    <n v="13535723"/>
    <n v="67318285.019999996"/>
    <n v="0"/>
    <n v="2470612.83"/>
    <n v="0"/>
    <n v="0"/>
    <n v="0"/>
    <n v="28744230.52"/>
    <n v="130946146.39"/>
    <n v="27711727"/>
    <n v="87246049.189999998"/>
    <n v="-1349106.02"/>
    <n v="0"/>
    <n v="0"/>
    <n v="0"/>
    <n v="0"/>
    <n v="338146720.29000002"/>
  </r>
  <r>
    <x v="0"/>
    <x v="4"/>
    <n v="396096369"/>
    <n v="62867111"/>
    <n v="46694474"/>
    <n v="0"/>
    <n v="1745077"/>
    <n v="0"/>
    <n v="0"/>
    <n v="0"/>
    <n v="46839463"/>
    <n v="175397343"/>
    <n v="37290906"/>
    <n v="85903413"/>
    <n v="3970769"/>
    <n v="0"/>
    <n v="0"/>
    <n v="0"/>
    <n v="0"/>
    <n v="394351292"/>
  </r>
  <r>
    <x v="0"/>
    <x v="5"/>
    <n v="317736218.10000002"/>
    <n v="89284969.420000002"/>
    <n v="106703890.48999999"/>
    <n v="0"/>
    <n v="1483554.55"/>
    <n v="266448.69"/>
    <n v="0"/>
    <n v="0"/>
    <n v="37162893.670000002"/>
    <n v="61867837.109999999"/>
    <n v="5449298.96"/>
    <n v="101044411.01000001"/>
    <n v="5507886.8600000003"/>
    <n v="0"/>
    <n v="0"/>
    <n v="0"/>
    <n v="0"/>
    <n v="316252663.55000001"/>
  </r>
  <r>
    <x v="0"/>
    <x v="6"/>
    <n v="322583803.38999999"/>
    <n v="46084309.329999998"/>
    <n v="68599581.980000004"/>
    <n v="0"/>
    <n v="3272361.89"/>
    <n v="0"/>
    <n v="0"/>
    <n v="0"/>
    <n v="53590959.759999998"/>
    <n v="79649788.189999998"/>
    <n v="7208442.6600000001"/>
    <n v="108817364.56"/>
    <n v="4717666.24"/>
    <n v="0"/>
    <n v="0"/>
    <n v="0"/>
    <n v="0"/>
    <n v="319311441.5"/>
  </r>
  <r>
    <x v="0"/>
    <x v="7"/>
    <n v="301640237.70999998"/>
    <n v="20636059.050000001"/>
    <n v="59603190.969999999"/>
    <n v="0"/>
    <n v="1301061.25"/>
    <n v="0"/>
    <n v="0"/>
    <n v="0"/>
    <n v="40451199.530000001"/>
    <n v="66625505.109999999"/>
    <n v="19035858.600000001"/>
    <n v="111835669.28"/>
    <n v="4088814.22"/>
    <n v="0"/>
    <n v="0"/>
    <n v="0"/>
    <n v="0"/>
    <n v="300339176.45999998"/>
  </r>
  <r>
    <x v="0"/>
    <x v="8"/>
    <n v="545878566.24000001"/>
    <n v="26626410.699999999"/>
    <n v="98707137.540000007"/>
    <n v="0"/>
    <n v="5397506.3300000001"/>
    <n v="66156.240000000005"/>
    <n v="0"/>
    <n v="0"/>
    <n v="44132646.759999998"/>
    <n v="132397940.27"/>
    <n v="44132646.759999998"/>
    <n v="220663233.78999999"/>
    <n v="5844961.1200000001"/>
    <n v="0"/>
    <n v="0"/>
    <n v="0"/>
    <n v="0"/>
    <n v="540481059.90999997"/>
  </r>
  <r>
    <x v="1"/>
    <x v="0"/>
    <n v="10888962.529999999"/>
    <n v="2523653.94"/>
    <n v="157117.99"/>
    <n v="0"/>
    <n v="0"/>
    <n v="0"/>
    <n v="0"/>
    <n v="0"/>
    <n v="2348454.06"/>
    <n v="4247981.84"/>
    <n v="0"/>
    <n v="3016512.39"/>
    <n v="1264552.19"/>
    <m/>
    <m/>
    <m/>
    <m/>
    <n v="10888962.529999999"/>
  </r>
  <r>
    <x v="1"/>
    <x v="1"/>
    <n v="8580000"/>
    <n v="909000"/>
    <n v="0"/>
    <n v="0"/>
    <n v="0"/>
    <n v="0"/>
    <n v="0"/>
    <n v="0"/>
    <n v="2701000"/>
    <n v="3354000"/>
    <n v="0"/>
    <n v="1417000"/>
    <n v="1158000"/>
    <n v="0"/>
    <n v="0"/>
    <n v="0"/>
    <n v="0"/>
    <n v="8580000"/>
  </r>
  <r>
    <x v="1"/>
    <x v="2"/>
    <n v="7472000"/>
    <n v="883000"/>
    <n v="137000"/>
    <n v="0"/>
    <n v="0"/>
    <n v="0"/>
    <n v="0"/>
    <n v="0"/>
    <n v="2229000"/>
    <n v="3115000"/>
    <n v="0"/>
    <n v="1204000"/>
    <n v="787000"/>
    <n v="0"/>
    <n v="0"/>
    <n v="0"/>
    <n v="0"/>
    <n v="7472000"/>
  </r>
  <r>
    <x v="1"/>
    <x v="3"/>
    <n v="7307000"/>
    <n v="375000"/>
    <n v="69000"/>
    <n v="0"/>
    <n v="0"/>
    <n v="0"/>
    <n v="0"/>
    <n v="0"/>
    <n v="2944000"/>
    <n v="3008000"/>
    <n v="0"/>
    <n v="2205000"/>
    <n v="1284000"/>
    <n v="0"/>
    <n v="0"/>
    <n v="0"/>
    <n v="0"/>
    <n v="7307000"/>
  </r>
  <r>
    <x v="1"/>
    <x v="4"/>
    <n v="9442000"/>
    <n v="910000"/>
    <n v="173000"/>
    <n v="0"/>
    <n v="0"/>
    <n v="0"/>
    <n v="0"/>
    <n v="0"/>
    <n v="2507000"/>
    <n v="2905000"/>
    <n v="0"/>
    <n v="2842000"/>
    <n v="1015000"/>
    <n v="0"/>
    <n v="0"/>
    <n v="0"/>
    <n v="0"/>
    <n v="9442000"/>
  </r>
  <r>
    <x v="1"/>
    <x v="5"/>
    <n v="7891000"/>
    <n v="2604000"/>
    <n v="411000"/>
    <n v="0"/>
    <n v="0"/>
    <n v="0"/>
    <n v="0"/>
    <n v="0"/>
    <n v="2335000"/>
    <n v="2766000"/>
    <n v="0"/>
    <n v="1609000"/>
    <n v="770000"/>
    <n v="0"/>
    <n v="0"/>
    <n v="0"/>
    <n v="0"/>
    <n v="7891000"/>
  </r>
  <r>
    <x v="1"/>
    <x v="6"/>
    <n v="22208000"/>
    <n v="993000"/>
    <n v="1952000"/>
    <n v="0"/>
    <n v="0"/>
    <n v="0"/>
    <n v="0"/>
    <n v="0"/>
    <n v="2650000"/>
    <n v="5025000"/>
    <n v="0"/>
    <n v="13025000"/>
    <n v="-444000"/>
    <n v="0"/>
    <n v="0"/>
    <n v="0"/>
    <n v="0"/>
    <n v="22208000"/>
  </r>
  <r>
    <x v="1"/>
    <x v="7"/>
    <n v="10240000"/>
    <n v="2211000"/>
    <n v="3363000"/>
    <n v="0"/>
    <n v="0"/>
    <n v="0"/>
    <n v="0"/>
    <n v="0"/>
    <n v="3167000"/>
    <n v="977000"/>
    <n v="0"/>
    <n v="3835000"/>
    <n v="-1102000"/>
    <n v="0"/>
    <n v="0"/>
    <n v="0"/>
    <n v="0"/>
    <n v="10240000"/>
  </r>
  <r>
    <x v="1"/>
    <x v="8"/>
    <n v="19646000"/>
    <n v="473000"/>
    <n v="0"/>
    <n v="0"/>
    <n v="0"/>
    <n v="0"/>
    <n v="0"/>
    <n v="0"/>
    <n v="3336000"/>
    <n v="10130000"/>
    <n v="0"/>
    <n v="4312000"/>
    <n v="1868000"/>
    <n v="0"/>
    <n v="0"/>
    <n v="0"/>
    <n v="0"/>
    <n v="19646000"/>
  </r>
  <r>
    <x v="2"/>
    <x v="0"/>
    <n v="268667"/>
    <n v="68945"/>
    <n v="19966"/>
    <n v="0"/>
    <n v="0"/>
    <n v="0"/>
    <n v="0"/>
    <n v="0"/>
    <n v="83197"/>
    <n v="178775"/>
    <n v="9085"/>
    <n v="8050"/>
    <n v="0"/>
    <m/>
    <m/>
    <m/>
    <m/>
    <n v="268667"/>
  </r>
  <r>
    <x v="2"/>
    <x v="1"/>
    <n v="359098.65"/>
    <n v="73545.179999999993"/>
    <n v="19209"/>
    <n v="0"/>
    <n v="0"/>
    <n v="0"/>
    <n v="0"/>
    <n v="0"/>
    <n v="75009.42"/>
    <n v="119276.37"/>
    <n v="9575"/>
    <n v="155237.85999999999"/>
    <n v="0"/>
    <n v="0"/>
    <n v="0"/>
    <n v="0"/>
    <n v="0"/>
    <n v="359098.65"/>
  </r>
  <r>
    <x v="2"/>
    <x v="2"/>
    <n v="260787"/>
    <n v="9726"/>
    <n v="0"/>
    <n v="0"/>
    <n v="0"/>
    <n v="0"/>
    <n v="0"/>
    <n v="0"/>
    <n v="47294.95"/>
    <n v="68264"/>
    <n v="4980"/>
    <n v="140248.1"/>
    <n v="0"/>
    <n v="0"/>
    <n v="0"/>
    <n v="0"/>
    <n v="0"/>
    <n v="260787"/>
  </r>
  <r>
    <x v="2"/>
    <x v="3"/>
    <n v="716351"/>
    <n v="182319"/>
    <n v="0"/>
    <n v="0"/>
    <n v="0"/>
    <n v="0"/>
    <n v="0"/>
    <n v="0"/>
    <n v="42369.91"/>
    <n v="144596.76999999999"/>
    <n v="5365"/>
    <n v="229169.6"/>
    <n v="294849.71999999997"/>
    <n v="0"/>
    <n v="0"/>
    <n v="0"/>
    <n v="0"/>
    <n v="716351"/>
  </r>
  <r>
    <x v="2"/>
    <x v="4"/>
    <n v="302664.13"/>
    <n v="137188.85"/>
    <n v="17992.5"/>
    <n v="0"/>
    <n v="0"/>
    <n v="0"/>
    <n v="0"/>
    <n v="0"/>
    <n v="29677.05"/>
    <n v="114627.23"/>
    <n v="4217.5"/>
    <n v="15368.61"/>
    <n v="120782.24"/>
    <n v="0"/>
    <n v="0"/>
    <n v="0"/>
    <n v="0"/>
    <n v="302664.13"/>
  </r>
  <r>
    <x v="2"/>
    <x v="5"/>
    <n v="146530.78"/>
    <n v="38998.86"/>
    <n v="34969.86"/>
    <n v="0"/>
    <n v="0"/>
    <n v="0"/>
    <n v="0"/>
    <n v="0"/>
    <n v="18453.88"/>
    <n v="55847.99"/>
    <n v="2777.05"/>
    <n v="1600"/>
    <n v="32882"/>
    <n v="0"/>
    <n v="0"/>
    <n v="0"/>
    <n v="0"/>
    <n v="146530.78"/>
  </r>
  <r>
    <x v="2"/>
    <x v="6"/>
    <n v="211428.01"/>
    <n v="32550.38"/>
    <n v="92866.81"/>
    <n v="0"/>
    <n v="0"/>
    <n v="0"/>
    <n v="0"/>
    <n v="0"/>
    <n v="24806.31"/>
    <n v="48208.14"/>
    <n v="4420"/>
    <n v="22749.5"/>
    <n v="18377.25"/>
    <n v="0"/>
    <n v="0"/>
    <n v="0"/>
    <n v="0"/>
    <n v="211428.01"/>
  </r>
  <r>
    <x v="2"/>
    <x v="7"/>
    <n v="227202.02"/>
    <n v="50426.95"/>
    <n v="91282.08"/>
    <n v="0"/>
    <n v="0"/>
    <n v="0"/>
    <n v="0"/>
    <n v="0"/>
    <n v="16361.05"/>
    <n v="24873.72"/>
    <n v="4175"/>
    <n v="5062.46"/>
    <n v="85447.95"/>
    <n v="0"/>
    <n v="0"/>
    <n v="0"/>
    <n v="0"/>
    <n v="227202.02"/>
  </r>
  <r>
    <x v="2"/>
    <x v="8"/>
    <n v="191676.82"/>
    <n v="22408.93"/>
    <n v="17987.03"/>
    <n v="0"/>
    <n v="0"/>
    <n v="0"/>
    <n v="0"/>
    <n v="0"/>
    <n v="45220.73"/>
    <n v="118440.93"/>
    <n v="6005"/>
    <n v="2226.15"/>
    <n v="1796.98"/>
    <n v="0"/>
    <n v="0"/>
    <n v="0"/>
    <n v="0"/>
    <n v="191676.82"/>
  </r>
  <r>
    <x v="3"/>
    <x v="0"/>
    <n v="7641889"/>
    <n v="555701"/>
    <n v="360407"/>
    <n v="0"/>
    <n v="0"/>
    <n v="0"/>
    <n v="0"/>
    <n v="0"/>
    <n v="2008241"/>
    <n v="3113198"/>
    <n v="0"/>
    <n v="1799208"/>
    <n v="360835"/>
    <m/>
    <m/>
    <m/>
    <m/>
    <n v="7641889"/>
  </r>
  <r>
    <x v="3"/>
    <x v="1"/>
    <n v="7898911"/>
    <n v="43147"/>
    <n v="272609"/>
    <n v="0"/>
    <n v="0"/>
    <n v="0"/>
    <n v="0"/>
    <n v="0"/>
    <n v="2135803"/>
    <n v="3562263"/>
    <n v="0"/>
    <n v="1820602"/>
    <n v="380243"/>
    <n v="0"/>
    <n v="0"/>
    <n v="0"/>
    <n v="0"/>
    <n v="7898911"/>
  </r>
  <r>
    <x v="3"/>
    <x v="2"/>
    <n v="7707327"/>
    <n v="158441"/>
    <n v="0"/>
    <n v="0"/>
    <n v="0"/>
    <n v="0"/>
    <n v="0"/>
    <n v="0"/>
    <n v="2267022"/>
    <n v="3710831"/>
    <n v="0"/>
    <n v="1321978"/>
    <n v="407496"/>
    <n v="0"/>
    <n v="0"/>
    <n v="0"/>
    <n v="0"/>
    <n v="7707327"/>
  </r>
  <r>
    <x v="3"/>
    <x v="3"/>
    <n v="9241677"/>
    <n v="311971"/>
    <n v="0"/>
    <n v="0"/>
    <n v="0"/>
    <n v="0"/>
    <n v="0"/>
    <n v="0"/>
    <n v="2477649"/>
    <n v="2962334"/>
    <n v="0"/>
    <n v="2171020"/>
    <n v="440674"/>
    <n v="0"/>
    <n v="1190000"/>
    <n v="0"/>
    <n v="0"/>
    <n v="9241677"/>
  </r>
  <r>
    <x v="3"/>
    <x v="4"/>
    <n v="9551186"/>
    <n v="7696085"/>
    <n v="0"/>
    <n v="0"/>
    <n v="0"/>
    <n v="0"/>
    <n v="0"/>
    <n v="0"/>
    <n v="3412188"/>
    <n v="4237209"/>
    <n v="0"/>
    <n v="1298306"/>
    <n v="603482"/>
    <n v="0"/>
    <n v="0"/>
    <n v="0"/>
    <n v="0"/>
    <n v="9551186"/>
  </r>
  <r>
    <x v="3"/>
    <x v="5"/>
    <n v="9878875"/>
    <n v="1424971"/>
    <n v="0"/>
    <n v="0"/>
    <n v="0"/>
    <n v="20280"/>
    <n v="0"/>
    <n v="0"/>
    <n v="3485549"/>
    <n v="4604951"/>
    <n v="0"/>
    <n v="1141338"/>
    <n v="647037"/>
    <n v="0"/>
    <n v="0"/>
    <n v="20280"/>
    <n v="0"/>
    <n v="9878875"/>
  </r>
  <r>
    <x v="3"/>
    <x v="6"/>
    <n v="9039953"/>
    <n v="2122726"/>
    <n v="0"/>
    <n v="0"/>
    <n v="0"/>
    <n v="0"/>
    <n v="0"/>
    <n v="0"/>
    <n v="3513309"/>
    <n v="3793485"/>
    <n v="0"/>
    <n v="1091542"/>
    <n v="641616"/>
    <n v="0"/>
    <n v="0"/>
    <n v="0"/>
    <n v="0"/>
    <n v="9039953"/>
  </r>
  <r>
    <x v="3"/>
    <x v="7"/>
    <n v="12588951"/>
    <n v="5919320"/>
    <n v="0"/>
    <n v="0"/>
    <n v="0"/>
    <n v="0"/>
    <n v="0"/>
    <n v="0"/>
    <n v="3885946"/>
    <n v="6314993"/>
    <n v="-1"/>
    <n v="1677465"/>
    <n v="710547"/>
    <n v="0"/>
    <n v="0"/>
    <n v="0"/>
    <n v="0"/>
    <n v="12588951"/>
  </r>
  <r>
    <x v="3"/>
    <x v="8"/>
    <n v="11677408"/>
    <n v="1614593"/>
    <n v="0"/>
    <n v="0"/>
    <n v="0"/>
    <n v="0"/>
    <n v="0"/>
    <n v="0"/>
    <n v="4803805"/>
    <n v="4773245"/>
    <n v="0"/>
    <n v="1220198"/>
    <n v="880160"/>
    <n v="0"/>
    <n v="0"/>
    <n v="0"/>
    <n v="0"/>
    <n v="11677408"/>
  </r>
  <r>
    <x v="4"/>
    <x v="0"/>
    <n v="10253246.300000001"/>
    <n v="471426.4"/>
    <n v="1950451"/>
    <n v="0"/>
    <n v="0"/>
    <n v="0"/>
    <n v="0"/>
    <n v="0"/>
    <n v="1248892.6399999999"/>
    <n v="6138840.1799999997"/>
    <n v="586861.21"/>
    <n v="2278652.27"/>
    <n v="0"/>
    <m/>
    <m/>
    <m/>
    <m/>
    <n v="10253246.300000001"/>
  </r>
  <r>
    <x v="4"/>
    <x v="1"/>
    <n v="11716382"/>
    <n v="61952.69"/>
    <n v="4410445"/>
    <n v="0"/>
    <n v="0"/>
    <n v="0"/>
    <n v="0"/>
    <n v="0"/>
    <n v="1232051"/>
    <n v="6458371.9500000002"/>
    <n v="603044.68999999994"/>
    <n v="3422915.24"/>
    <n v="0"/>
    <n v="0"/>
    <n v="0"/>
    <n v="0"/>
    <n v="0"/>
    <n v="11716382"/>
  </r>
  <r>
    <x v="4"/>
    <x v="2"/>
    <n v="13264151.289999999"/>
    <n v="184202.13"/>
    <n v="4681622.54"/>
    <n v="0"/>
    <n v="0"/>
    <n v="0"/>
    <n v="0"/>
    <n v="0"/>
    <n v="1271892.6499999999"/>
    <n v="7837433.4900000002"/>
    <n v="627334.51"/>
    <n v="3527490.64"/>
    <n v="-4681622.54"/>
    <n v="0"/>
    <n v="0"/>
    <n v="0"/>
    <n v="0"/>
    <n v="13264151.289999999"/>
  </r>
  <r>
    <x v="4"/>
    <x v="3"/>
    <n v="13483192.810000001"/>
    <n v="1201455.71"/>
    <n v="3151665.05"/>
    <n v="0"/>
    <n v="0"/>
    <n v="0"/>
    <n v="0"/>
    <n v="0"/>
    <n v="949403.22"/>
    <n v="6126403.04"/>
    <n v="480414.66"/>
    <n v="2775306.84"/>
    <n v="0"/>
    <n v="0"/>
    <n v="0"/>
    <n v="0"/>
    <n v="0"/>
    <n v="13483192.810000001"/>
  </r>
  <r>
    <x v="4"/>
    <x v="4"/>
    <n v="19005836.789999999"/>
    <n v="598895.55000000005"/>
    <n v="6214032.29"/>
    <n v="0"/>
    <n v="0"/>
    <n v="0"/>
    <n v="0"/>
    <n v="0"/>
    <n v="925181.22"/>
    <n v="7775771.7199999997"/>
    <n v="397717.69"/>
    <n v="3693133.87"/>
    <n v="0"/>
    <n v="0"/>
    <n v="0"/>
    <n v="0"/>
    <n v="0"/>
    <n v="19005836.789999999"/>
  </r>
  <r>
    <x v="4"/>
    <x v="5"/>
    <n v="15345856.970000001"/>
    <n v="680178.98"/>
    <n v="5821389.4199999999"/>
    <n v="0"/>
    <n v="0"/>
    <n v="0"/>
    <n v="0"/>
    <n v="0"/>
    <n v="666509.54"/>
    <n v="5146721.34"/>
    <n v="280206.46999999997"/>
    <n v="3431030.2"/>
    <n v="0"/>
    <n v="0"/>
    <n v="0"/>
    <n v="0"/>
    <n v="0"/>
    <n v="15345856.970000001"/>
  </r>
  <r>
    <x v="4"/>
    <x v="6"/>
    <n v="22616933.579999998"/>
    <n v="577302.63"/>
    <n v="8883675.0099999998"/>
    <n v="0"/>
    <n v="0"/>
    <n v="0"/>
    <n v="0"/>
    <n v="0"/>
    <n v="774569.12"/>
    <n v="6745291.6100000003"/>
    <n v="309558.68"/>
    <n v="5903839.1600000001"/>
    <n v="0"/>
    <n v="0"/>
    <n v="0"/>
    <n v="0"/>
    <n v="0"/>
    <n v="22616933.579999998"/>
  </r>
  <r>
    <x v="4"/>
    <x v="7"/>
    <n v="16547656.279999999"/>
    <n v="1109567.9099999999"/>
    <n v="5556951.7199999997"/>
    <n v="0"/>
    <n v="0"/>
    <n v="0"/>
    <n v="0"/>
    <n v="0"/>
    <n v="1116815.8400000001"/>
    <n v="5833870.6600000001"/>
    <n v="502398.83"/>
    <n v="3537619.23"/>
    <n v="0"/>
    <n v="0"/>
    <n v="0"/>
    <n v="0"/>
    <n v="0"/>
    <n v="16547656.279999999"/>
  </r>
  <r>
    <x v="4"/>
    <x v="8"/>
    <n v="32206316.489999998"/>
    <n v="585806.85"/>
    <n v="20342214.98"/>
    <n v="0"/>
    <n v="0"/>
    <n v="0"/>
    <n v="0"/>
    <n v="0"/>
    <n v="614173.06999999995"/>
    <n v="6058238.5999999996"/>
    <n v="277138.45"/>
    <n v="4914551.3899999997"/>
    <n v="0"/>
    <n v="0"/>
    <n v="0"/>
    <n v="0"/>
    <n v="0"/>
    <n v="32206316.489999998"/>
  </r>
  <r>
    <x v="5"/>
    <x v="0"/>
    <n v="9293758.25"/>
    <n v="641395.80000000005"/>
    <n v="1264311.3500000001"/>
    <n v="0"/>
    <n v="0"/>
    <n v="0"/>
    <n v="0"/>
    <n v="0"/>
    <n v="2934157.13"/>
    <n v="2660290.9300000002"/>
    <n v="0"/>
    <n v="2902683.6"/>
    <n v="978052.38"/>
    <m/>
    <m/>
    <m/>
    <m/>
    <n v="9293758.25"/>
  </r>
  <r>
    <x v="5"/>
    <x v="1"/>
    <n v="10470000"/>
    <n v="4530000"/>
    <n v="1370000"/>
    <n v="0"/>
    <n v="0"/>
    <n v="0"/>
    <n v="0"/>
    <n v="0"/>
    <n v="3038000"/>
    <n v="3276000"/>
    <n v="0"/>
    <n v="3176000"/>
    <n v="857000"/>
    <n v="0"/>
    <n v="0"/>
    <n v="0"/>
    <n v="0"/>
    <n v="10470000"/>
  </r>
  <r>
    <x v="5"/>
    <x v="2"/>
    <n v="10493000"/>
    <n v="901000"/>
    <n v="1327000"/>
    <n v="0"/>
    <n v="0"/>
    <n v="0"/>
    <n v="0"/>
    <n v="0"/>
    <n v="2661000"/>
    <n v="4328000"/>
    <n v="0"/>
    <n v="2332000"/>
    <n v="-155000"/>
    <n v="0"/>
    <n v="0"/>
    <n v="0"/>
    <n v="0"/>
    <n v="10493000"/>
  </r>
  <r>
    <x v="5"/>
    <x v="3"/>
    <n v="15385000"/>
    <n v="443000"/>
    <n v="1812000"/>
    <n v="0"/>
    <n v="0"/>
    <n v="0"/>
    <n v="0"/>
    <n v="0"/>
    <n v="2776000"/>
    <n v="6517000"/>
    <n v="0"/>
    <n v="6730000"/>
    <n v="-464000"/>
    <n v="0"/>
    <n v="0"/>
    <n v="0"/>
    <n v="0"/>
    <n v="15385000"/>
  </r>
  <r>
    <x v="5"/>
    <x v="4"/>
    <n v="15443000"/>
    <n v="2031000"/>
    <n v="773000"/>
    <n v="0"/>
    <n v="0"/>
    <n v="0"/>
    <n v="0"/>
    <n v="0"/>
    <n v="3584000"/>
    <n v="5551000"/>
    <n v="0"/>
    <n v="5425000"/>
    <n v="112000"/>
    <n v="0"/>
    <n v="0"/>
    <n v="0"/>
    <n v="0"/>
    <n v="15443000"/>
  </r>
  <r>
    <x v="5"/>
    <x v="5"/>
    <n v="15953000"/>
    <n v="805000"/>
    <n v="1730000"/>
    <n v="0"/>
    <n v="0"/>
    <n v="0"/>
    <n v="0"/>
    <n v="0"/>
    <n v="3369000"/>
    <n v="6576000"/>
    <n v="0"/>
    <n v="4536000"/>
    <n v="-258000"/>
    <n v="0"/>
    <n v="0"/>
    <n v="0"/>
    <n v="0"/>
    <n v="15953000"/>
  </r>
  <r>
    <x v="5"/>
    <x v="6"/>
    <n v="18833000"/>
    <n v="489000"/>
    <n v="1868000"/>
    <n v="0"/>
    <n v="0"/>
    <n v="0"/>
    <n v="0"/>
    <n v="0"/>
    <n v="3180000"/>
    <n v="9652000"/>
    <n v="0"/>
    <n v="4230000"/>
    <n v="-97000"/>
    <n v="0"/>
    <n v="0"/>
    <n v="0"/>
    <n v="0"/>
    <n v="18833000"/>
  </r>
  <r>
    <x v="5"/>
    <x v="7"/>
    <n v="16354000"/>
    <n v="3828000"/>
    <n v="1979000"/>
    <n v="0"/>
    <n v="0"/>
    <n v="0"/>
    <n v="0"/>
    <n v="0"/>
    <n v="3513000"/>
    <n v="5172000"/>
    <n v="0"/>
    <n v="4597000"/>
    <n v="1093000"/>
    <n v="0"/>
    <n v="0"/>
    <n v="0"/>
    <n v="0"/>
    <n v="16354000"/>
  </r>
  <r>
    <x v="5"/>
    <x v="8"/>
    <n v="18180000"/>
    <n v="812000"/>
    <n v="1365000"/>
    <n v="0"/>
    <n v="0"/>
    <n v="0"/>
    <n v="0"/>
    <n v="0"/>
    <n v="3304000"/>
    <n v="8226000"/>
    <n v="0"/>
    <n v="5076000"/>
    <n v="209000"/>
    <n v="0"/>
    <n v="0"/>
    <n v="0"/>
    <n v="0"/>
    <n v="18180000"/>
  </r>
  <r>
    <x v="6"/>
    <x v="0"/>
    <n v="1884000.9"/>
    <n v="583883.56000000006"/>
    <n v="13625.15"/>
    <n v="0"/>
    <n v="0"/>
    <n v="0"/>
    <n v="0"/>
    <n v="0"/>
    <n v="144205.62"/>
    <n v="739248.47"/>
    <n v="149028.54"/>
    <n v="836691.26"/>
    <n v="1201.8599999999999"/>
    <m/>
    <m/>
    <m/>
    <m/>
    <n v="1884000.9"/>
  </r>
  <r>
    <x v="6"/>
    <x v="1"/>
    <n v="2181292.15"/>
    <n v="396215.65"/>
    <n v="48495.199999999997"/>
    <n v="0"/>
    <n v="0"/>
    <n v="0"/>
    <n v="0"/>
    <n v="0"/>
    <n v="135519.49"/>
    <n v="353666.66"/>
    <n v="133310.10999999999"/>
    <n v="1273113.3799999999"/>
    <n v="238187.31"/>
    <n v="0"/>
    <n v="0"/>
    <n v="0"/>
    <n v="0"/>
    <n v="2181292.15"/>
  </r>
  <r>
    <x v="6"/>
    <x v="2"/>
    <n v="1501988.05"/>
    <n v="143472.46"/>
    <n v="284435.14"/>
    <n v="0"/>
    <n v="0"/>
    <n v="0"/>
    <n v="0"/>
    <n v="0"/>
    <n v="153492.21"/>
    <n v="232230.84"/>
    <n v="169436.28"/>
    <n v="116203.43"/>
    <n v="546190.15"/>
    <n v="0"/>
    <n v="0"/>
    <n v="0"/>
    <n v="0"/>
    <n v="1501988.05"/>
  </r>
  <r>
    <x v="6"/>
    <x v="3"/>
    <n v="1453404.22"/>
    <n v="383508.44"/>
    <n v="258315.02"/>
    <n v="0"/>
    <n v="0"/>
    <n v="0"/>
    <n v="0"/>
    <n v="0"/>
    <n v="160488.1"/>
    <n v="352540.13"/>
    <n v="184642.56"/>
    <n v="427650.17"/>
    <n v="69768.240000000005"/>
    <n v="0"/>
    <n v="0"/>
    <n v="0"/>
    <n v="0"/>
    <n v="1453404.22"/>
  </r>
  <r>
    <x v="6"/>
    <x v="4"/>
    <n v="1948108.46"/>
    <n v="282470.19"/>
    <n v="0"/>
    <n v="0"/>
    <n v="225269.16"/>
    <n v="0"/>
    <n v="0"/>
    <n v="0"/>
    <n v="124622.11"/>
    <n v="921239.06"/>
    <n v="135462.66"/>
    <n v="687499.53"/>
    <n v="79285.100000000006"/>
    <n v="0"/>
    <n v="0"/>
    <n v="0"/>
    <n v="0"/>
    <n v="1722839.3"/>
  </r>
  <r>
    <x v="6"/>
    <x v="5"/>
    <n v="671497.09"/>
    <n v="167658.92000000001"/>
    <n v="40311.269999999997"/>
    <n v="0"/>
    <n v="0"/>
    <n v="0"/>
    <n v="0"/>
    <n v="0"/>
    <n v="124973.58"/>
    <n v="264053.31"/>
    <n v="139257.39000000001"/>
    <n v="46219.29"/>
    <n v="56682.25"/>
    <n v="0"/>
    <n v="0"/>
    <n v="0"/>
    <n v="0"/>
    <n v="671497.09"/>
  </r>
  <r>
    <x v="6"/>
    <x v="6"/>
    <n v="768943.23"/>
    <n v="140983.70000000001"/>
    <n v="90619.83"/>
    <n v="0"/>
    <n v="0"/>
    <n v="0"/>
    <n v="0"/>
    <n v="0"/>
    <n v="190625.85"/>
    <n v="203367.99"/>
    <n v="200245.46"/>
    <n v="45189.77"/>
    <n v="38894.33"/>
    <n v="0"/>
    <n v="0"/>
    <n v="0"/>
    <n v="0"/>
    <n v="768943.23"/>
  </r>
  <r>
    <x v="6"/>
    <x v="7"/>
    <n v="716807.84"/>
    <n v="157752.84"/>
    <n v="35121.83"/>
    <n v="0"/>
    <n v="0"/>
    <n v="0"/>
    <n v="0"/>
    <n v="0"/>
    <n v="118760.45"/>
    <n v="165081.07999999999"/>
    <n v="141697.82999999999"/>
    <n v="49407.77"/>
    <n v="206738.88"/>
    <n v="0"/>
    <n v="0"/>
    <n v="0"/>
    <n v="0"/>
    <n v="716807.84"/>
  </r>
  <r>
    <x v="6"/>
    <x v="8"/>
    <n v="1191026.54"/>
    <n v="358822.48"/>
    <n v="51957.02"/>
    <n v="0"/>
    <n v="0"/>
    <n v="0"/>
    <n v="0"/>
    <n v="0"/>
    <n v="163616.68"/>
    <n v="457878.56"/>
    <n v="202234.65"/>
    <n v="71880.3"/>
    <n v="243459.33"/>
    <n v="0"/>
    <n v="0"/>
    <n v="0"/>
    <n v="0"/>
    <n v="1191026.54"/>
  </r>
  <r>
    <x v="7"/>
    <x v="0"/>
    <n v="101174.61"/>
    <n v="0"/>
    <n v="0"/>
    <n v="0"/>
    <n v="0"/>
    <n v="0"/>
    <n v="0"/>
    <n v="0"/>
    <n v="6221.63"/>
    <n v="66292.850000000006"/>
    <n v="0"/>
    <n v="28660.13"/>
    <n v="0"/>
    <m/>
    <m/>
    <m/>
    <m/>
    <n v="101174.61"/>
  </r>
  <r>
    <x v="7"/>
    <x v="1"/>
    <n v="36284.300000000003"/>
    <n v="0"/>
    <n v="0"/>
    <n v="0"/>
    <n v="0"/>
    <n v="0"/>
    <n v="0"/>
    <n v="0"/>
    <n v="1549"/>
    <n v="9335.2999999999993"/>
    <n v="0"/>
    <n v="25400"/>
    <n v="0"/>
    <n v="0"/>
    <n v="0"/>
    <n v="0"/>
    <n v="0"/>
    <n v="36284.300000000003"/>
  </r>
  <r>
    <x v="7"/>
    <x v="2"/>
    <n v="56756.160000000003"/>
    <n v="0"/>
    <n v="0"/>
    <n v="0"/>
    <n v="0"/>
    <n v="0"/>
    <n v="0"/>
    <n v="0"/>
    <n v="4928.4799999999996"/>
    <n v="51827.68"/>
    <n v="0"/>
    <n v="0"/>
    <n v="0"/>
    <n v="0"/>
    <n v="0"/>
    <n v="0"/>
    <n v="0"/>
    <n v="56756.160000000003"/>
  </r>
  <r>
    <x v="7"/>
    <x v="3"/>
    <n v="512764.83"/>
    <n v="186250"/>
    <n v="0"/>
    <n v="546350"/>
    <n v="0"/>
    <n v="0"/>
    <n v="0"/>
    <n v="0"/>
    <n v="11358.05"/>
    <n v="429669.44"/>
    <n v="0"/>
    <n v="71737.34"/>
    <n v="0"/>
    <n v="0"/>
    <n v="0"/>
    <n v="0"/>
    <n v="0"/>
    <n v="512764.83"/>
  </r>
  <r>
    <x v="7"/>
    <x v="4"/>
    <n v="124116.79"/>
    <n v="0"/>
    <n v="0"/>
    <n v="0"/>
    <n v="0"/>
    <n v="0"/>
    <n v="0"/>
    <n v="0"/>
    <n v="6121.15"/>
    <n v="61159.14"/>
    <n v="0"/>
    <n v="56836.5"/>
    <n v="0"/>
    <n v="0"/>
    <n v="0"/>
    <n v="0"/>
    <n v="0"/>
    <n v="124116.79"/>
  </r>
  <r>
    <x v="7"/>
    <x v="5"/>
    <n v="98182.26"/>
    <n v="0"/>
    <n v="0"/>
    <n v="0"/>
    <n v="0"/>
    <n v="0"/>
    <n v="0"/>
    <n v="0"/>
    <n v="11853.91"/>
    <n v="41244.879999999997"/>
    <n v="0"/>
    <n v="45083.47"/>
    <n v="0"/>
    <n v="0"/>
    <n v="0"/>
    <n v="0"/>
    <n v="0"/>
    <n v="98182.26"/>
  </r>
  <r>
    <x v="7"/>
    <x v="6"/>
    <n v="150306.22"/>
    <n v="0"/>
    <n v="0"/>
    <n v="0"/>
    <n v="0"/>
    <n v="0"/>
    <n v="0"/>
    <n v="0"/>
    <n v="7317.21"/>
    <n v="45442.63"/>
    <n v="0"/>
    <n v="97546.38"/>
    <n v="0"/>
    <n v="0"/>
    <n v="0"/>
    <n v="0"/>
    <n v="0"/>
    <n v="150306.22"/>
  </r>
  <r>
    <x v="7"/>
    <x v="7"/>
    <n v="94717"/>
    <n v="0"/>
    <n v="0"/>
    <n v="0"/>
    <n v="0"/>
    <n v="0"/>
    <n v="0"/>
    <n v="0"/>
    <n v="4203.75"/>
    <n v="34706.32"/>
    <n v="0"/>
    <n v="55806.93"/>
    <n v="0"/>
    <n v="0"/>
    <n v="0"/>
    <n v="0"/>
    <n v="0"/>
    <n v="94717"/>
  </r>
  <r>
    <x v="7"/>
    <x v="8"/>
    <n v="128148.71"/>
    <n v="0"/>
    <n v="0"/>
    <n v="0"/>
    <n v="0"/>
    <n v="0"/>
    <n v="0"/>
    <n v="0"/>
    <n v="0"/>
    <n v="56489.42"/>
    <n v="0"/>
    <n v="71659.289999999994"/>
    <n v="0"/>
    <n v="0"/>
    <n v="0"/>
    <n v="0"/>
    <n v="0"/>
    <n v="128148.71"/>
  </r>
  <r>
    <x v="8"/>
    <x v="0"/>
    <n v="369452"/>
    <n v="0"/>
    <n v="82004"/>
    <n v="0"/>
    <n v="270288"/>
    <n v="0"/>
    <n v="82004"/>
    <n v="0"/>
    <n v="0"/>
    <n v="3654"/>
    <n v="0"/>
    <n v="373196"/>
    <n v="0"/>
    <m/>
    <m/>
    <m/>
    <m/>
    <n v="99164"/>
  </r>
  <r>
    <x v="8"/>
    <x v="1"/>
    <n v="465096"/>
    <n v="11858"/>
    <n v="6450"/>
    <n v="0"/>
    <n v="0"/>
    <n v="0"/>
    <n v="0"/>
    <n v="0"/>
    <n v="0"/>
    <n v="21026"/>
    <n v="0"/>
    <n v="437620"/>
    <n v="0"/>
    <n v="0"/>
    <n v="0"/>
    <n v="0"/>
    <n v="0"/>
    <n v="465096"/>
  </r>
  <r>
    <x v="8"/>
    <x v="2"/>
    <n v="1750905"/>
    <n v="0"/>
    <n v="75885"/>
    <n v="0"/>
    <n v="1539094"/>
    <n v="0"/>
    <n v="0"/>
    <n v="0"/>
    <n v="0"/>
    <n v="34900"/>
    <n v="0"/>
    <n v="1640120"/>
    <n v="0"/>
    <n v="0"/>
    <n v="0"/>
    <n v="0"/>
    <n v="0"/>
    <n v="211811"/>
  </r>
  <r>
    <x v="8"/>
    <x v="3"/>
    <n v="227281"/>
    <n v="26991"/>
    <n v="60245"/>
    <n v="0"/>
    <n v="0"/>
    <n v="0"/>
    <n v="0"/>
    <n v="0"/>
    <n v="0"/>
    <n v="138653"/>
    <n v="0"/>
    <n v="28383"/>
    <n v="0"/>
    <n v="0"/>
    <n v="0"/>
    <n v="0"/>
    <n v="0"/>
    <n v="227281"/>
  </r>
  <r>
    <x v="8"/>
    <x v="4"/>
    <n v="200621"/>
    <n v="16695"/>
    <n v="11125"/>
    <n v="0"/>
    <n v="0"/>
    <n v="0"/>
    <n v="0"/>
    <n v="0"/>
    <n v="0"/>
    <n v="166132"/>
    <n v="0"/>
    <n v="23364"/>
    <n v="0"/>
    <n v="0"/>
    <n v="0"/>
    <n v="0"/>
    <n v="0"/>
    <n v="200621"/>
  </r>
  <r>
    <x v="8"/>
    <x v="5"/>
    <n v="332426"/>
    <n v="0"/>
    <n v="240151"/>
    <n v="28405"/>
    <n v="0"/>
    <n v="0"/>
    <n v="0"/>
    <n v="0"/>
    <n v="0"/>
    <n v="60642"/>
    <n v="0"/>
    <n v="31633"/>
    <n v="0"/>
    <n v="0"/>
    <n v="0"/>
    <n v="0"/>
    <n v="0"/>
    <n v="332426"/>
  </r>
  <r>
    <x v="8"/>
    <x v="6"/>
    <n v="223164.41"/>
    <n v="0"/>
    <n v="3148.05"/>
    <n v="0"/>
    <n v="0"/>
    <n v="0"/>
    <n v="0"/>
    <n v="0"/>
    <n v="0"/>
    <n v="181436.36"/>
    <n v="0"/>
    <n v="38580"/>
    <n v="0"/>
    <n v="0"/>
    <n v="0"/>
    <n v="0"/>
    <n v="0"/>
    <n v="223164.41"/>
  </r>
  <r>
    <x v="8"/>
    <x v="7"/>
    <n v="277370.15000000002"/>
    <n v="0"/>
    <n v="6003.75"/>
    <n v="0"/>
    <n v="0"/>
    <n v="0"/>
    <n v="0"/>
    <n v="0"/>
    <n v="0"/>
    <n v="212914.11"/>
    <n v="0"/>
    <n v="58452.29"/>
    <n v="0"/>
    <n v="0"/>
    <n v="0"/>
    <n v="0"/>
    <n v="0"/>
    <n v="277370.15000000002"/>
  </r>
  <r>
    <x v="8"/>
    <x v="8"/>
    <n v="352800.04"/>
    <n v="0"/>
    <n v="16008.95"/>
    <n v="0"/>
    <n v="0"/>
    <n v="0"/>
    <n v="0"/>
    <n v="0"/>
    <n v="0"/>
    <n v="313120.06"/>
    <n v="0"/>
    <n v="23671.03"/>
    <n v="0"/>
    <n v="0"/>
    <n v="0"/>
    <n v="0"/>
    <n v="0"/>
    <n v="352800.04"/>
  </r>
  <r>
    <x v="9"/>
    <x v="0"/>
    <n v="1080986.26"/>
    <n v="0"/>
    <n v="267273.53999999998"/>
    <n v="0"/>
    <n v="0"/>
    <n v="0"/>
    <n v="0"/>
    <n v="0"/>
    <n v="267273.53999999998"/>
    <n v="780522.2"/>
    <n v="33190.519999999997"/>
    <n v="0"/>
    <n v="0"/>
    <m/>
    <m/>
    <m/>
    <m/>
    <n v="1080986.26"/>
  </r>
  <r>
    <x v="9"/>
    <x v="1"/>
    <n v="560406.17000000004"/>
    <n v="338520.98"/>
    <n v="438398.82"/>
    <n v="0"/>
    <n v="0"/>
    <n v="0"/>
    <n v="0"/>
    <n v="0"/>
    <n v="367770.03"/>
    <n v="-285333.77"/>
    <n v="39601.089999999997"/>
    <n v="0"/>
    <n v="0"/>
    <n v="0"/>
    <n v="0"/>
    <n v="0"/>
    <n v="0"/>
    <n v="560406.17000000004"/>
  </r>
  <r>
    <x v="9"/>
    <x v="2"/>
    <n v="815789.24"/>
    <n v="0"/>
    <n v="242708.99"/>
    <n v="0"/>
    <n v="0"/>
    <n v="0"/>
    <n v="0"/>
    <n v="0"/>
    <n v="315016.95"/>
    <n v="202831.93"/>
    <n v="55231.37"/>
    <n v="0"/>
    <n v="0"/>
    <n v="0"/>
    <n v="0"/>
    <n v="0"/>
    <n v="0"/>
    <n v="815789.24"/>
  </r>
  <r>
    <x v="9"/>
    <x v="3"/>
    <n v="1105037.9099999999"/>
    <n v="0"/>
    <n v="172753.61"/>
    <n v="0"/>
    <n v="0"/>
    <n v="0"/>
    <n v="0"/>
    <n v="0"/>
    <n v="348612.32"/>
    <n v="528105.55000000005"/>
    <n v="55566.43"/>
    <n v="0"/>
    <n v="0"/>
    <n v="0"/>
    <n v="0"/>
    <n v="0"/>
    <n v="0"/>
    <n v="1105037.9099999999"/>
  </r>
  <r>
    <x v="9"/>
    <x v="4"/>
    <n v="1094568.98"/>
    <n v="0"/>
    <n v="701507.1"/>
    <n v="0"/>
    <n v="0"/>
    <n v="0"/>
    <n v="0"/>
    <n v="0"/>
    <n v="297667.05"/>
    <n v="48785.52"/>
    <n v="46609.31"/>
    <n v="0"/>
    <n v="0"/>
    <n v="0"/>
    <n v="0"/>
    <n v="0"/>
    <n v="0"/>
    <n v="1094568.98"/>
  </r>
  <r>
    <x v="9"/>
    <x v="5"/>
    <n v="1757039.37"/>
    <n v="0"/>
    <n v="529593.22"/>
    <n v="0"/>
    <n v="0"/>
    <n v="0"/>
    <n v="0"/>
    <n v="0"/>
    <n v="338803.26"/>
    <n v="846326.99"/>
    <n v="42315.9"/>
    <n v="0"/>
    <n v="0"/>
    <n v="0"/>
    <n v="0"/>
    <n v="0"/>
    <n v="0"/>
    <n v="1757039.37"/>
  </r>
  <r>
    <x v="9"/>
    <x v="6"/>
    <n v="1489619.45"/>
    <n v="0"/>
    <n v="988117.12"/>
    <n v="0"/>
    <n v="0"/>
    <n v="0"/>
    <n v="0"/>
    <n v="0"/>
    <n v="0"/>
    <n v="501502.33"/>
    <n v="0"/>
    <n v="0"/>
    <n v="0"/>
    <n v="0"/>
    <n v="0"/>
    <n v="0"/>
    <n v="0"/>
    <n v="1489619.45"/>
  </r>
  <r>
    <x v="9"/>
    <x v="7"/>
    <n v="2294479.92"/>
    <n v="22123.89"/>
    <n v="988117.12"/>
    <n v="0"/>
    <n v="0"/>
    <n v="0"/>
    <n v="0"/>
    <n v="0"/>
    <n v="388723.63"/>
    <n v="884793.12"/>
    <n v="32846.050000000003"/>
    <n v="0"/>
    <n v="0"/>
    <n v="0"/>
    <n v="0"/>
    <n v="0"/>
    <n v="0"/>
    <n v="2294479.92"/>
  </r>
  <r>
    <x v="9"/>
    <x v="8"/>
    <n v="2604036.33"/>
    <n v="1627.54"/>
    <n v="190759.23"/>
    <n v="0"/>
    <n v="0"/>
    <n v="0"/>
    <n v="0"/>
    <n v="0"/>
    <n v="141190.73000000001"/>
    <n v="2240269.85"/>
    <n v="31816.52"/>
    <n v="0"/>
    <n v="0"/>
    <n v="0"/>
    <n v="0"/>
    <n v="0"/>
    <n v="0"/>
    <n v="2604036.33"/>
  </r>
  <r>
    <x v="10"/>
    <x v="0"/>
    <n v="23377781"/>
    <n v="700785.13"/>
    <n v="5101465.1500000004"/>
    <n v="0"/>
    <n v="0"/>
    <n v="0"/>
    <n v="0"/>
    <n v="0"/>
    <n v="3560484.98163018"/>
    <n v="9769726.7664285693"/>
    <n v="2573513.1019412498"/>
    <n v="2372591"/>
    <n v="0"/>
    <m/>
    <m/>
    <m/>
    <m/>
    <n v="23377781"/>
  </r>
  <r>
    <x v="10"/>
    <x v="1"/>
    <n v="17988977"/>
    <n v="497560.97"/>
    <n v="1157138.3600000001"/>
    <n v="0"/>
    <n v="1016295.37"/>
    <n v="0"/>
    <n v="0"/>
    <n v="0"/>
    <n v="2842154.47536394"/>
    <n v="7323626.8811307"/>
    <n v="1821054.5135053601"/>
    <n v="4845002.7699999996"/>
    <n v="0"/>
    <n v="0"/>
    <n v="0"/>
    <n v="0"/>
    <n v="0"/>
    <n v="16972681.629999999"/>
  </r>
  <r>
    <x v="10"/>
    <x v="2"/>
    <n v="16024514"/>
    <n v="5397625"/>
    <n v="2315399"/>
    <n v="0"/>
    <n v="1086645"/>
    <n v="0"/>
    <n v="0"/>
    <n v="0"/>
    <n v="2605202"/>
    <n v="6625573"/>
    <n v="1699587"/>
    <n v="2778753"/>
    <n v="0"/>
    <n v="0"/>
    <n v="0"/>
    <n v="0"/>
    <n v="0"/>
    <n v="14937869"/>
  </r>
  <r>
    <x v="10"/>
    <x v="3"/>
    <n v="20377654.359999999"/>
    <n v="800320"/>
    <n v="2325435"/>
    <n v="0"/>
    <n v="583621"/>
    <n v="0"/>
    <n v="0"/>
    <n v="0"/>
    <n v="2655653.4700000002"/>
    <n v="7483538.8200000003"/>
    <n v="2150135.31"/>
    <n v="5762891.8700000001"/>
    <n v="0"/>
    <n v="0"/>
    <n v="0"/>
    <n v="0"/>
    <n v="0"/>
    <n v="19794033.359999999"/>
  </r>
  <r>
    <x v="10"/>
    <x v="4"/>
    <n v="19657749.010000002"/>
    <n v="870362.03"/>
    <n v="4081002.54"/>
    <n v="0"/>
    <n v="815689.61"/>
    <n v="0"/>
    <n v="0"/>
    <n v="0"/>
    <n v="2440993.37"/>
    <n v="8718784.5"/>
    <n v="2155518.9700000002"/>
    <n v="2261449.63"/>
    <n v="0"/>
    <n v="0"/>
    <n v="0"/>
    <n v="0"/>
    <n v="0"/>
    <n v="18842059.400000002"/>
  </r>
  <r>
    <x v="10"/>
    <x v="5"/>
    <n v="16711080.810000001"/>
    <n v="2501630.21"/>
    <n v="1142865.18"/>
    <n v="0"/>
    <n v="559252.34"/>
    <n v="0"/>
    <n v="0"/>
    <n v="0"/>
    <n v="1937806.76"/>
    <n v="6043908.1100000003"/>
    <n v="1659067.93"/>
    <n v="5927432.8300000001"/>
    <n v="0"/>
    <n v="0"/>
    <n v="0"/>
    <n v="0"/>
    <n v="0"/>
    <n v="16151828.470000001"/>
  </r>
  <r>
    <x v="10"/>
    <x v="6"/>
    <n v="14047185.470000001"/>
    <n v="1623288.86"/>
    <n v="1017732.44"/>
    <n v="0"/>
    <n v="97514.19"/>
    <n v="0"/>
    <n v="0"/>
    <n v="0"/>
    <n v="1885467.95"/>
    <n v="6468954.6200000001"/>
    <n v="1802692.81"/>
    <n v="2872337.65"/>
    <n v="0"/>
    <n v="0"/>
    <n v="0"/>
    <n v="0"/>
    <n v="0"/>
    <n v="13949671.280000001"/>
  </r>
  <r>
    <x v="10"/>
    <x v="7"/>
    <n v="17992519.52"/>
    <n v="1371336.65"/>
    <n v="703216.34"/>
    <n v="0"/>
    <n v="145939.99"/>
    <n v="0"/>
    <n v="0"/>
    <n v="0"/>
    <n v="2703368.87"/>
    <n v="7549632.9400000004"/>
    <n v="2191093.2599999998"/>
    <n v="4845208.1100000003"/>
    <n v="0"/>
    <n v="0"/>
    <n v="0"/>
    <n v="0"/>
    <n v="0"/>
    <n v="17846579.530000001"/>
  </r>
  <r>
    <x v="10"/>
    <x v="8"/>
    <n v="21597883.960000001"/>
    <n v="1617623.99"/>
    <n v="689593.54"/>
    <n v="0"/>
    <n v="346812.75"/>
    <n v="0"/>
    <n v="0"/>
    <n v="0"/>
    <n v="2918521.25"/>
    <n v="9719392.5299999993"/>
    <n v="2332899.75"/>
    <n v="5937476.8899999997"/>
    <n v="0"/>
    <n v="0"/>
    <n v="0"/>
    <n v="0"/>
    <n v="0"/>
    <n v="21251071.210000001"/>
  </r>
  <r>
    <x v="11"/>
    <x v="0"/>
    <n v="2443137"/>
    <n v="200578"/>
    <n v="745573"/>
    <n v="0"/>
    <n v="0"/>
    <n v="0"/>
    <n v="0"/>
    <n v="0"/>
    <n v="666797.48"/>
    <n v="1098317.77"/>
    <n v="0"/>
    <n v="626890.22"/>
    <n v="51131.53"/>
    <m/>
    <m/>
    <m/>
    <m/>
    <n v="2443137"/>
  </r>
  <r>
    <x v="11"/>
    <x v="1"/>
    <n v="3765684"/>
    <n v="62919"/>
    <n v="1739589"/>
    <n v="0"/>
    <n v="0"/>
    <n v="0"/>
    <n v="0"/>
    <n v="0"/>
    <n v="849236.19"/>
    <n v="2266651.33"/>
    <n v="0"/>
    <n v="649796.48"/>
    <n v="0"/>
    <n v="0"/>
    <n v="553415"/>
    <n v="0"/>
    <n v="0"/>
    <n v="3765684"/>
  </r>
  <r>
    <x v="11"/>
    <x v="2"/>
    <n v="3469137"/>
    <n v="25935"/>
    <n v="527957"/>
    <n v="0"/>
    <n v="0"/>
    <n v="0"/>
    <n v="0"/>
    <n v="0"/>
    <n v="1029451"/>
    <n v="1286667"/>
    <n v="0"/>
    <n v="625062"/>
    <n v="0"/>
    <n v="0"/>
    <n v="0"/>
    <n v="0"/>
    <n v="0"/>
    <n v="3469137"/>
  </r>
  <r>
    <x v="11"/>
    <x v="3"/>
    <n v="2673795.0699999998"/>
    <n v="58950"/>
    <n v="904891.74"/>
    <n v="0"/>
    <n v="0"/>
    <n v="0"/>
    <n v="0"/>
    <n v="0"/>
    <n v="594517.51"/>
    <n v="474786.6"/>
    <n v="202056.61"/>
    <n v="497542.61"/>
    <n v="0"/>
    <n v="0"/>
    <n v="0"/>
    <n v="0"/>
    <n v="0"/>
    <n v="2673795.0699999998"/>
  </r>
  <r>
    <x v="11"/>
    <x v="4"/>
    <n v="5508633"/>
    <n v="7755"/>
    <n v="811666.28"/>
    <n v="0"/>
    <n v="0"/>
    <n v="0"/>
    <n v="0"/>
    <n v="0"/>
    <n v="573617.76"/>
    <n v="819605.74"/>
    <n v="292404.24"/>
    <n v="1335023.02"/>
    <n v="1676316"/>
    <n v="0"/>
    <n v="0"/>
    <n v="0"/>
    <n v="0"/>
    <n v="5508633"/>
  </r>
  <r>
    <x v="11"/>
    <x v="5"/>
    <n v="4254929.1399999997"/>
    <n v="225065.11"/>
    <n v="1086110.93"/>
    <n v="0"/>
    <n v="0"/>
    <n v="0"/>
    <n v="0"/>
    <n v="0"/>
    <n v="467884.62"/>
    <n v="1096047.75"/>
    <n v="259242.55"/>
    <n v="1345643.29"/>
    <n v="0"/>
    <n v="0"/>
    <n v="0"/>
    <n v="0"/>
    <n v="0"/>
    <n v="4254929.1399999997"/>
  </r>
  <r>
    <x v="11"/>
    <x v="6"/>
    <n v="3334198"/>
    <n v="0"/>
    <n v="690144"/>
    <n v="0"/>
    <n v="0"/>
    <n v="0"/>
    <n v="0"/>
    <n v="0"/>
    <n v="466506"/>
    <n v="866792"/>
    <n v="250436"/>
    <n v="1060320"/>
    <n v="0"/>
    <n v="0"/>
    <n v="0"/>
    <n v="0"/>
    <n v="0"/>
    <n v="3334198"/>
  </r>
  <r>
    <x v="11"/>
    <x v="7"/>
    <n v="5836212"/>
    <n v="89279"/>
    <n v="1157230"/>
    <n v="0"/>
    <n v="0"/>
    <n v="0"/>
    <n v="0"/>
    <n v="0"/>
    <n v="1023926"/>
    <n v="1716110"/>
    <n v="515566"/>
    <n v="1423380"/>
    <n v="0"/>
    <n v="0"/>
    <n v="0"/>
    <n v="0"/>
    <n v="0"/>
    <n v="5836212"/>
  </r>
  <r>
    <x v="11"/>
    <x v="8"/>
    <n v="4360173.83"/>
    <n v="0"/>
    <n v="747765.42"/>
    <n v="0"/>
    <n v="0"/>
    <n v="0"/>
    <n v="0"/>
    <n v="0"/>
    <n v="752850"/>
    <n v="1405055"/>
    <n v="469086"/>
    <n v="985418"/>
    <n v="0"/>
    <n v="0"/>
    <n v="0"/>
    <n v="0"/>
    <n v="0"/>
    <n v="4360173.83"/>
  </r>
  <r>
    <x v="12"/>
    <x v="0"/>
    <n v="6985231.3200000003"/>
    <n v="406504.86"/>
    <n v="714495.8"/>
    <n v="0"/>
    <n v="0"/>
    <n v="0"/>
    <n v="0"/>
    <n v="0"/>
    <n v="1331787.3"/>
    <n v="4393572.96"/>
    <n v="319912.25"/>
    <n v="272231"/>
    <n v="0"/>
    <m/>
    <m/>
    <m/>
    <m/>
    <n v="6985231.3200000003"/>
  </r>
  <r>
    <x v="12"/>
    <x v="1"/>
    <n v="5613394"/>
    <n v="107271"/>
    <n v="709905"/>
    <n v="0"/>
    <n v="0"/>
    <n v="0"/>
    <n v="0"/>
    <n v="0"/>
    <n v="1884419.78"/>
    <n v="2602321.98"/>
    <n v="320335.24"/>
    <n v="219189"/>
    <n v="0"/>
    <n v="0"/>
    <n v="0"/>
    <n v="0"/>
    <n v="0"/>
    <n v="5613394"/>
  </r>
  <r>
    <x v="12"/>
    <x v="2"/>
    <n v="4724916"/>
    <n v="942528.03"/>
    <n v="1133721.17"/>
    <n v="0"/>
    <n v="0"/>
    <n v="0"/>
    <n v="0"/>
    <n v="0"/>
    <n v="1197748"/>
    <n v="1591615.93"/>
    <n v="264296.38"/>
    <n v="537534.64"/>
    <n v="0"/>
    <n v="0"/>
    <n v="0"/>
    <n v="0"/>
    <n v="0"/>
    <n v="4724916"/>
  </r>
  <r>
    <x v="12"/>
    <x v="3"/>
    <n v="5229854.57"/>
    <n v="871490.72"/>
    <n v="1242462.27"/>
    <n v="0"/>
    <n v="0"/>
    <n v="0"/>
    <n v="0"/>
    <n v="0"/>
    <n v="1357376.39"/>
    <n v="1772887.67"/>
    <n v="268829.64"/>
    <n v="588298.59"/>
    <n v="0"/>
    <n v="0"/>
    <n v="0"/>
    <n v="0"/>
    <n v="0"/>
    <n v="5229854.57"/>
  </r>
  <r>
    <x v="12"/>
    <x v="4"/>
    <n v="7596241"/>
    <n v="44211"/>
    <n v="3234238"/>
    <n v="0"/>
    <n v="0"/>
    <n v="0"/>
    <n v="0"/>
    <n v="0"/>
    <n v="1017378.05"/>
    <n v="1235446.2"/>
    <n v="904599.75"/>
    <n v="1204579"/>
    <n v="0"/>
    <n v="0"/>
    <n v="0"/>
    <n v="0"/>
    <n v="0"/>
    <n v="7596241"/>
  </r>
  <r>
    <x v="12"/>
    <x v="5"/>
    <n v="6649512.6500000004"/>
    <n v="342684.53"/>
    <n v="1776271"/>
    <n v="0"/>
    <n v="0"/>
    <n v="0"/>
    <n v="0"/>
    <n v="0"/>
    <n v="932695.54"/>
    <n v="1575299.99"/>
    <n v="829304.46"/>
    <n v="1535941.66"/>
    <n v="0"/>
    <n v="0"/>
    <n v="0"/>
    <n v="0"/>
    <n v="0"/>
    <n v="6649512.6500000004"/>
  </r>
  <r>
    <x v="12"/>
    <x v="6"/>
    <n v="5945905.5"/>
    <n v="190730.5"/>
    <n v="1550462.13"/>
    <n v="0"/>
    <n v="0"/>
    <n v="0"/>
    <n v="0"/>
    <n v="0"/>
    <n v="627685.43000000005"/>
    <n v="2324810.9700000002"/>
    <n v="558105.31000000006"/>
    <n v="884841.66"/>
    <n v="0"/>
    <n v="0"/>
    <n v="0"/>
    <n v="0"/>
    <n v="0"/>
    <n v="5945905.5"/>
  </r>
  <r>
    <x v="12"/>
    <x v="7"/>
    <n v="5303371.42"/>
    <n v="248725"/>
    <n v="1684399.21"/>
    <n v="0"/>
    <n v="0"/>
    <n v="0"/>
    <n v="0"/>
    <n v="0"/>
    <n v="499375.26"/>
    <n v="2354857.25"/>
    <n v="444018.56"/>
    <n v="320721.15000000002"/>
    <n v="0"/>
    <n v="0"/>
    <n v="0"/>
    <n v="0"/>
    <n v="0"/>
    <n v="5303371.42"/>
  </r>
  <r>
    <x v="12"/>
    <x v="8"/>
    <n v="7221247"/>
    <n v="1713043"/>
    <n v="2069367"/>
    <n v="0"/>
    <n v="0"/>
    <n v="0"/>
    <n v="0"/>
    <n v="0"/>
    <n v="691777.22"/>
    <n v="2770682.86"/>
    <n v="615092.4"/>
    <n v="1074327.95"/>
    <n v="0"/>
    <n v="0"/>
    <n v="0"/>
    <n v="0"/>
    <n v="0"/>
    <n v="7221247"/>
  </r>
  <r>
    <x v="13"/>
    <x v="0"/>
    <n v="43154319.93"/>
    <n v="841473"/>
    <n v="16418577"/>
    <n v="0"/>
    <n v="0"/>
    <n v="0"/>
    <n v="0"/>
    <n v="0"/>
    <n v="7878268.0800000001"/>
    <n v="10835899.300000001"/>
    <n v="1235659.8400000001"/>
    <n v="17247465.609999999"/>
    <n v="-5004212.9000000004"/>
    <m/>
    <m/>
    <m/>
    <m/>
    <n v="43154319.93"/>
  </r>
  <r>
    <x v="13"/>
    <x v="1"/>
    <n v="43382264.640000001"/>
    <n v="1025920.32"/>
    <n v="10330930.76"/>
    <n v="0"/>
    <n v="0"/>
    <n v="0"/>
    <n v="0"/>
    <n v="0"/>
    <n v="8749274.8000000007"/>
    <n v="11273418.52"/>
    <n v="1116528.46"/>
    <n v="15941862.9"/>
    <n v="4029750.8"/>
    <n v="0"/>
    <n v="0"/>
    <n v="0"/>
    <n v="0"/>
    <n v="43382264.640000001"/>
  </r>
  <r>
    <x v="13"/>
    <x v="2"/>
    <n v="36601292"/>
    <n v="623632.76"/>
    <n v="5135877.88"/>
    <n v="0"/>
    <n v="0"/>
    <n v="0"/>
    <n v="0"/>
    <n v="0"/>
    <n v="8721557.1300000008"/>
    <n v="10399796.359999999"/>
    <n v="1145976.17"/>
    <n v="12857952.939999999"/>
    <n v="-1659868"/>
    <n v="0"/>
    <n v="0"/>
    <n v="0"/>
    <n v="0"/>
    <n v="36601292"/>
  </r>
  <r>
    <x v="13"/>
    <x v="3"/>
    <n v="39807395.229999997"/>
    <n v="1379736.21"/>
    <n v="8815177.5500000007"/>
    <n v="0"/>
    <n v="0"/>
    <n v="0"/>
    <n v="0"/>
    <n v="0"/>
    <n v="7925486.2999999998"/>
    <n v="9838782.5700000003"/>
    <n v="1105951.32"/>
    <n v="14296802.02"/>
    <n v="-2174804.5299999998"/>
    <n v="0"/>
    <n v="0"/>
    <n v="0"/>
    <n v="0"/>
    <n v="39807395.229999997"/>
  </r>
  <r>
    <x v="13"/>
    <x v="4"/>
    <n v="58740871"/>
    <n v="2461911"/>
    <n v="17088337"/>
    <n v="0"/>
    <n v="0"/>
    <n v="0"/>
    <n v="0"/>
    <n v="0"/>
    <n v="9628133"/>
    <n v="16724917"/>
    <n v="1394793"/>
    <n v="14773298"/>
    <n v="-868606"/>
    <n v="0"/>
    <n v="0"/>
    <n v="0"/>
    <n v="0"/>
    <n v="58740871"/>
  </r>
  <r>
    <x v="13"/>
    <x v="5"/>
    <n v="46600755"/>
    <n v="1113904"/>
    <n v="16341414"/>
    <n v="0"/>
    <n v="0"/>
    <n v="0"/>
    <n v="0"/>
    <n v="0"/>
    <n v="9122606"/>
    <n v="12653871"/>
    <n v="1395433"/>
    <n v="12676542"/>
    <n v="-5589111"/>
    <n v="0"/>
    <n v="0"/>
    <n v="0"/>
    <n v="0"/>
    <n v="46600755"/>
  </r>
  <r>
    <x v="13"/>
    <x v="6"/>
    <n v="63300972"/>
    <n v="1115235"/>
    <n v="15664640"/>
    <n v="0"/>
    <n v="0"/>
    <n v="0"/>
    <n v="0"/>
    <n v="0"/>
    <n v="11747248"/>
    <n v="18598764"/>
    <n v="2158669"/>
    <n v="20485671"/>
    <n v="-5354020"/>
    <n v="0"/>
    <n v="0"/>
    <n v="0"/>
    <n v="0"/>
    <n v="63300972"/>
  </r>
  <r>
    <x v="13"/>
    <x v="7"/>
    <n v="51424800.289999999"/>
    <n v="2702461.37"/>
    <n v="12068411.390000001"/>
    <n v="0"/>
    <n v="0"/>
    <n v="0"/>
    <n v="0"/>
    <n v="0"/>
    <n v="9582560.8599999994"/>
    <n v="20684002.030000001"/>
    <n v="1975430.49"/>
    <n v="13679060.83"/>
    <n v="-6564666.3099999996"/>
    <n v="0"/>
    <n v="0"/>
    <n v="0"/>
    <n v="0"/>
    <n v="51424800.289999999"/>
  </r>
  <r>
    <x v="13"/>
    <x v="8"/>
    <n v="58219799.200000003"/>
    <n v="2116607.4500000002"/>
    <n v="14159680.9"/>
    <n v="0"/>
    <n v="0"/>
    <n v="0"/>
    <n v="0"/>
    <n v="0"/>
    <n v="10721852.960000001"/>
    <n v="19885819.899999999"/>
    <n v="1968276.82"/>
    <n v="19580795.59"/>
    <n v="-8096626.9699999997"/>
    <n v="0"/>
    <n v="0"/>
    <n v="0"/>
    <n v="0"/>
    <n v="58219799.200000003"/>
  </r>
  <r>
    <x v="14"/>
    <x v="0"/>
    <n v="42157648"/>
    <n v="4438489"/>
    <n v="16966887"/>
    <n v="0"/>
    <n v="90223"/>
    <n v="38826"/>
    <n v="0"/>
    <n v="0"/>
    <n v="7172842.0199999996"/>
    <n v="16724524.5"/>
    <n v="6165534.4699999997"/>
    <n v="13367774.220000001"/>
    <n v="4142230"/>
    <m/>
    <m/>
    <m/>
    <m/>
    <n v="42067425"/>
  </r>
  <r>
    <x v="14"/>
    <x v="1"/>
    <n v="56447499"/>
    <n v="4393574.8099999996"/>
    <n v="21586721"/>
    <n v="0"/>
    <n v="647706.68000000005"/>
    <n v="499326"/>
    <n v="0"/>
    <n v="0"/>
    <n v="5781977"/>
    <n v="16683828"/>
    <n v="5930483"/>
    <n v="13477119"/>
    <n v="1937889"/>
    <n v="0"/>
    <n v="0"/>
    <n v="0"/>
    <n v="0"/>
    <n v="55799792.32"/>
  </r>
  <r>
    <x v="14"/>
    <x v="2"/>
    <n v="42878977"/>
    <n v="2725298"/>
    <n v="10821359"/>
    <n v="0"/>
    <n v="2678849"/>
    <n v="0"/>
    <n v="0"/>
    <n v="0"/>
    <n v="6395835"/>
    <n v="11882251"/>
    <n v="4884123"/>
    <n v="7502458"/>
    <n v="1392952"/>
    <n v="0"/>
    <n v="0"/>
    <n v="0"/>
    <n v="0"/>
    <n v="40200128"/>
  </r>
  <r>
    <x v="14"/>
    <x v="3"/>
    <n v="40794737.409999996"/>
    <n v="4185106.17"/>
    <n v="7665576.71"/>
    <n v="0"/>
    <n v="1298104.78"/>
    <n v="107776.67"/>
    <n v="0"/>
    <n v="0"/>
    <n v="5403200.96"/>
    <n v="13844835.050000001"/>
    <n v="4634747.4800000004"/>
    <n v="7158586.2000000002"/>
    <n v="2087791"/>
    <n v="0"/>
    <n v="0"/>
    <n v="0"/>
    <n v="0"/>
    <n v="39496632.629999995"/>
  </r>
  <r>
    <x v="14"/>
    <x v="4"/>
    <n v="39729508"/>
    <n v="1445457"/>
    <n v="6591576"/>
    <n v="0"/>
    <n v="1664841"/>
    <n v="152970"/>
    <n v="0"/>
    <n v="0"/>
    <n v="5860295.71"/>
    <n v="12922320.26"/>
    <n v="4631361.6399999997"/>
    <n v="7871973.4199999999"/>
    <n v="1851981"/>
    <n v="0"/>
    <n v="0"/>
    <n v="0"/>
    <n v="0"/>
    <n v="38064667"/>
  </r>
  <r>
    <x v="14"/>
    <x v="5"/>
    <n v="40759442.090000004"/>
    <n v="2175378.66"/>
    <n v="7048246"/>
    <n v="0"/>
    <n v="2873433.19"/>
    <n v="19715"/>
    <n v="0"/>
    <n v="0"/>
    <n v="5807626.2999999998"/>
    <n v="14450780.76"/>
    <n v="4288706.93"/>
    <n v="7367851.0999999996"/>
    <n v="1796231"/>
    <n v="0"/>
    <n v="0"/>
    <n v="0"/>
    <n v="0"/>
    <n v="37886008.900000006"/>
  </r>
  <r>
    <x v="14"/>
    <x v="6"/>
    <n v="56456082.159999996"/>
    <n v="9864939.5199999996"/>
    <n v="9641416.6500000004"/>
    <n v="0"/>
    <n v="550963.22"/>
    <n v="49205.89"/>
    <n v="0"/>
    <n v="0"/>
    <n v="6457049.4699999997"/>
    <n v="24260553.629999999"/>
    <n v="5212810.9400000004"/>
    <n v="9234815.4700000007"/>
    <n v="1649436"/>
    <n v="0"/>
    <n v="0"/>
    <n v="0"/>
    <n v="0"/>
    <n v="55905118.939999998"/>
  </r>
  <r>
    <x v="14"/>
    <x v="7"/>
    <n v="47421212.210000001"/>
    <n v="3358374.73"/>
    <n v="7872513.1100000003"/>
    <n v="193751255.58000001"/>
    <n v="2241282.09"/>
    <n v="457218.34"/>
    <n v="0"/>
    <n v="17005655.969999999"/>
    <n v="6502601.4800000004"/>
    <n v="15718182.869999999"/>
    <n v="6502462.46"/>
    <n v="10825453"/>
    <n v="0"/>
    <n v="0"/>
    <n v="0"/>
    <n v="0"/>
    <n v="0"/>
    <n v="45179930.120000005"/>
  </r>
  <r>
    <x v="14"/>
    <x v="8"/>
    <n v="49429070.210000001"/>
    <n v="366951.6"/>
    <n v="6663742.7699999996"/>
    <n v="0"/>
    <n v="3503018.88"/>
    <n v="79560"/>
    <n v="0"/>
    <n v="0"/>
    <n v="6062793.0099999998"/>
    <n v="18798777.940000001"/>
    <n v="6472247.71"/>
    <n v="11431508.779999999"/>
    <n v="0"/>
    <n v="0"/>
    <n v="0"/>
    <n v="0"/>
    <n v="0"/>
    <n v="45926051.329999998"/>
  </r>
  <r>
    <x v="15"/>
    <x v="0"/>
    <n v="11862453.060000001"/>
    <n v="-313457.01"/>
    <n v="-65412.17"/>
    <n v="97356"/>
    <n v="0"/>
    <n v="0"/>
    <n v="0"/>
    <n v="0"/>
    <n v="3293607.49"/>
    <n v="4387941.17"/>
    <n v="430008.57"/>
    <n v="2949144.49"/>
    <n v="717191.34"/>
    <m/>
    <m/>
    <m/>
    <m/>
    <n v="11862453.060000001"/>
  </r>
  <r>
    <x v="15"/>
    <x v="1"/>
    <n v="11948744.93"/>
    <n v="-546927.97"/>
    <n v="1454568.98"/>
    <n v="0"/>
    <n v="0"/>
    <n v="0"/>
    <n v="0"/>
    <n v="0"/>
    <n v="3648247.25"/>
    <n v="4478854.7"/>
    <n v="409759.31"/>
    <n v="2510921.63"/>
    <n v="900962.15"/>
    <n v="0"/>
    <n v="0"/>
    <n v="0"/>
    <n v="0"/>
    <n v="11948744.93"/>
  </r>
  <r>
    <x v="15"/>
    <x v="2"/>
    <n v="12858268.17"/>
    <n v="44214.22"/>
    <n v="1362182.73"/>
    <n v="0"/>
    <n v="0"/>
    <n v="0"/>
    <n v="0"/>
    <n v="0"/>
    <n v="4316557.58"/>
    <n v="4992261.04"/>
    <n v="529435.53"/>
    <n v="2520900.02"/>
    <n v="-863068.73"/>
    <n v="0"/>
    <n v="0"/>
    <n v="0"/>
    <n v="0"/>
    <n v="12858268.17"/>
  </r>
  <r>
    <x v="15"/>
    <x v="3"/>
    <n v="12166321.029999999"/>
    <n v="23203.65"/>
    <n v="1454213.21"/>
    <n v="0"/>
    <n v="0"/>
    <n v="0"/>
    <n v="0"/>
    <n v="0"/>
    <n v="4498297.3099999996"/>
    <n v="4271734.6500000004"/>
    <n v="607298.19999999995"/>
    <n v="2263821.98"/>
    <n v="-929044.32"/>
    <n v="0"/>
    <n v="0"/>
    <n v="0"/>
    <n v="0"/>
    <n v="12166321.029999999"/>
  </r>
  <r>
    <x v="15"/>
    <x v="4"/>
    <n v="13523376.880000001"/>
    <n v="159715.74"/>
    <n v="3357424.7"/>
    <n v="0"/>
    <n v="0"/>
    <n v="0"/>
    <n v="0"/>
    <n v="0"/>
    <n v="4716610.5199999996"/>
    <n v="4838602.1500000004"/>
    <n v="761536.14"/>
    <n v="2980308.29"/>
    <n v="-3131104.92"/>
    <n v="0"/>
    <n v="0"/>
    <n v="0"/>
    <n v="0"/>
    <n v="13523376.880000001"/>
  </r>
  <r>
    <x v="15"/>
    <x v="5"/>
    <n v="15941486.57"/>
    <n v="123338.82"/>
    <n v="2765870.51"/>
    <n v="0"/>
    <n v="0"/>
    <n v="0"/>
    <n v="0"/>
    <n v="0"/>
    <n v="5268192.6900000004"/>
    <n v="4521342.55"/>
    <n v="823121.27"/>
    <n v="4789337.74"/>
    <n v="-2226378.19"/>
    <n v="0"/>
    <n v="0"/>
    <n v="0"/>
    <n v="0"/>
    <n v="15941486.57"/>
  </r>
  <r>
    <x v="15"/>
    <x v="6"/>
    <n v="17077231.059999999"/>
    <n v="406689.15"/>
    <n v="2841844.31"/>
    <n v="0"/>
    <n v="0"/>
    <n v="0"/>
    <n v="0"/>
    <n v="0"/>
    <n v="4975368.08"/>
    <n v="6138558.8099999996"/>
    <n v="758312.29"/>
    <n v="4513604.0199999996"/>
    <n v="-2150456.4500000002"/>
    <n v="0"/>
    <n v="0"/>
    <n v="0"/>
    <n v="0"/>
    <n v="17077231.059999999"/>
  </r>
  <r>
    <x v="15"/>
    <x v="7"/>
    <n v="20047551.890000001"/>
    <n v="195184.18"/>
    <n v="5888094"/>
    <n v="0"/>
    <n v="0"/>
    <n v="0"/>
    <n v="0"/>
    <n v="0"/>
    <n v="5567152.0999999996"/>
    <n v="5833136.2599999998"/>
    <n v="746594.07"/>
    <n v="7258637.4400000004"/>
    <n v="-5246061.9800000004"/>
    <n v="0"/>
    <n v="0"/>
    <n v="0"/>
    <n v="0"/>
    <n v="20047551.890000001"/>
  </r>
  <r>
    <x v="15"/>
    <x v="8"/>
    <n v="17801025.390000001"/>
    <n v="110599.16"/>
    <n v="3068244"/>
    <n v="0"/>
    <n v="0"/>
    <n v="0"/>
    <n v="0"/>
    <n v="0"/>
    <n v="5204733.62"/>
    <n v="7072723.3799999999"/>
    <n v="850031.68"/>
    <n v="4163447.64"/>
    <n v="-2558154.9300000002"/>
    <n v="0"/>
    <n v="0"/>
    <n v="0"/>
    <n v="0"/>
    <n v="17801025.390000001"/>
  </r>
  <r>
    <x v="16"/>
    <x v="0"/>
    <n v="6672825"/>
    <n v="158294"/>
    <n v="1448183"/>
    <n v="3211322"/>
    <n v="0"/>
    <n v="0"/>
    <n v="0"/>
    <n v="0"/>
    <n v="1032930"/>
    <n v="2459352"/>
    <n v="385670"/>
    <n v="1346690"/>
    <n v="3211322"/>
    <m/>
    <m/>
    <m/>
    <m/>
    <n v="6672825"/>
  </r>
  <r>
    <x v="16"/>
    <x v="1"/>
    <n v="4879788"/>
    <n v="160375"/>
    <n v="931021"/>
    <n v="0"/>
    <n v="0"/>
    <n v="0"/>
    <n v="0"/>
    <n v="0"/>
    <n v="1347124"/>
    <n v="1833380"/>
    <n v="0"/>
    <n v="1699284"/>
    <n v="0"/>
    <n v="0"/>
    <n v="0"/>
    <n v="0"/>
    <n v="0"/>
    <n v="4879788"/>
  </r>
  <r>
    <x v="16"/>
    <x v="2"/>
    <n v="6373188.5099999998"/>
    <n v="81085.509999999995"/>
    <n v="921652.31"/>
    <n v="0"/>
    <n v="0"/>
    <n v="0"/>
    <n v="0"/>
    <n v="0"/>
    <n v="1137786.8500000001"/>
    <n v="1553970.76"/>
    <n v="0"/>
    <n v="2759778.59"/>
    <n v="0"/>
    <n v="0"/>
    <n v="0"/>
    <n v="0"/>
    <n v="0"/>
    <n v="6373188.5099999998"/>
  </r>
  <r>
    <x v="16"/>
    <x v="3"/>
    <n v="6383352.46"/>
    <n v="1697149.86"/>
    <n v="1167137.04"/>
    <n v="0"/>
    <n v="0"/>
    <n v="0"/>
    <n v="0"/>
    <n v="0"/>
    <n v="1408415.75"/>
    <n v="1539348.41"/>
    <n v="0"/>
    <n v="2268451.94"/>
    <n v="0"/>
    <n v="0"/>
    <n v="0"/>
    <n v="0"/>
    <n v="0"/>
    <n v="6383352.46"/>
  </r>
  <r>
    <x v="16"/>
    <x v="4"/>
    <n v="7192770.9100000001"/>
    <n v="84701.09"/>
    <n v="807658.72"/>
    <n v="0"/>
    <n v="0"/>
    <n v="0"/>
    <n v="0"/>
    <n v="0"/>
    <n v="1773097.39"/>
    <n v="1692030.7"/>
    <n v="0"/>
    <n v="2919984.09"/>
    <n v="0"/>
    <n v="0"/>
    <n v="0"/>
    <n v="0"/>
    <n v="0"/>
    <n v="7192770.9100000001"/>
  </r>
  <r>
    <x v="16"/>
    <x v="5"/>
    <n v="5892832.5899999999"/>
    <n v="71618.42"/>
    <n v="652142.29"/>
    <n v="0"/>
    <n v="0"/>
    <n v="0"/>
    <n v="0"/>
    <n v="0"/>
    <n v="1740669.93"/>
    <n v="1564632.54"/>
    <n v="0"/>
    <n v="1935387.83"/>
    <n v="0"/>
    <n v="0"/>
    <n v="0"/>
    <n v="0"/>
    <n v="0"/>
    <n v="5892832.5899999999"/>
  </r>
  <r>
    <x v="16"/>
    <x v="6"/>
    <n v="6258950.4900000002"/>
    <n v="141128.64000000001"/>
    <n v="1201182.8500000001"/>
    <n v="0"/>
    <n v="0"/>
    <n v="0"/>
    <n v="0"/>
    <n v="0"/>
    <n v="1416215.93"/>
    <n v="1615011.23"/>
    <n v="0"/>
    <n v="2026540.48"/>
    <n v="0"/>
    <n v="0"/>
    <n v="0"/>
    <n v="0"/>
    <n v="0"/>
    <n v="6258950.4900000002"/>
  </r>
  <r>
    <x v="16"/>
    <x v="7"/>
    <n v="7086564.9400000004"/>
    <n v="168219.23"/>
    <n v="1634283.35"/>
    <n v="0"/>
    <n v="0"/>
    <n v="0"/>
    <n v="0"/>
    <n v="0"/>
    <n v="1284065.43"/>
    <n v="1631885.05"/>
    <n v="0"/>
    <n v="2536331.11"/>
    <n v="0"/>
    <n v="0"/>
    <n v="0"/>
    <n v="0"/>
    <n v="0"/>
    <n v="7086564.9400000004"/>
  </r>
  <r>
    <x v="16"/>
    <x v="8"/>
    <n v="10992805.810000001"/>
    <n v="166887.42000000001"/>
    <n v="2572790.94"/>
    <n v="0"/>
    <n v="0"/>
    <n v="0"/>
    <n v="0"/>
    <n v="0"/>
    <n v="1621078.34"/>
    <n v="2303681.4"/>
    <n v="0"/>
    <n v="4495255.13"/>
    <n v="0"/>
    <n v="0"/>
    <n v="0"/>
    <n v="0"/>
    <n v="0"/>
    <n v="10992805.810000001"/>
  </r>
  <r>
    <x v="17"/>
    <x v="0"/>
    <n v="3156899"/>
    <n v="34472"/>
    <n v="170827"/>
    <n v="82342"/>
    <n v="0"/>
    <n v="0"/>
    <n v="0"/>
    <n v="13847561"/>
    <n v="411638"/>
    <n v="1927717"/>
    <n v="385468"/>
    <n v="333575"/>
    <n v="2279"/>
    <m/>
    <m/>
    <m/>
    <m/>
    <n v="3156899"/>
  </r>
  <r>
    <x v="17"/>
    <x v="1"/>
    <n v="2438323"/>
    <n v="-272770"/>
    <n v="206585"/>
    <n v="-4053"/>
    <n v="0"/>
    <n v="0"/>
    <n v="0"/>
    <n v="0"/>
    <n v="370206"/>
    <n v="1315071"/>
    <n v="436089"/>
    <n v="376737"/>
    <n v="-59780"/>
    <n v="0"/>
    <n v="0"/>
    <n v="0"/>
    <n v="0"/>
    <n v="2438323"/>
  </r>
  <r>
    <x v="17"/>
    <x v="2"/>
    <n v="2908328.77"/>
    <n v="113957.65"/>
    <n v="369218.9"/>
    <n v="47427"/>
    <n v="0"/>
    <n v="0"/>
    <n v="0"/>
    <n v="0"/>
    <n v="418601.39"/>
    <n v="1376628.99"/>
    <n v="421473.18"/>
    <n v="520875.96"/>
    <n v="-198469.61"/>
    <n v="0"/>
    <n v="0"/>
    <n v="0"/>
    <n v="0"/>
    <n v="2908328.77"/>
  </r>
  <r>
    <x v="17"/>
    <x v="3"/>
    <n v="3761249.09"/>
    <n v="299801.53999999998"/>
    <n v="585407.06000000006"/>
    <n v="56833"/>
    <n v="0"/>
    <n v="0"/>
    <n v="0"/>
    <n v="0"/>
    <n v="451537.56"/>
    <n v="2228609.54"/>
    <n v="443577.88"/>
    <n v="470498.99"/>
    <n v="-418381.94"/>
    <n v="0"/>
    <n v="0"/>
    <n v="0"/>
    <n v="0"/>
    <n v="3761249.09"/>
  </r>
  <r>
    <x v="17"/>
    <x v="4"/>
    <n v="3482950.61"/>
    <n v="421675.35"/>
    <n v="448885.36"/>
    <n v="5260"/>
    <n v="35855"/>
    <n v="0"/>
    <n v="0"/>
    <n v="0"/>
    <n v="387951.18"/>
    <n v="1934334.5"/>
    <n v="406936.05"/>
    <n v="579009.02"/>
    <n v="-274165.5"/>
    <n v="0"/>
    <n v="0"/>
    <n v="0"/>
    <n v="0"/>
    <n v="3447095.61"/>
  </r>
  <r>
    <x v="17"/>
    <x v="5"/>
    <n v="3264365.13"/>
    <n v="2937660.38"/>
    <n v="465541.57"/>
    <n v="39886.82"/>
    <n v="72697"/>
    <n v="0"/>
    <n v="0"/>
    <n v="0"/>
    <n v="273234.99"/>
    <n v="1786567.52"/>
    <n v="403909.47"/>
    <n v="696069.06"/>
    <n v="-360957.48"/>
    <n v="0"/>
    <n v="0"/>
    <n v="0"/>
    <n v="0"/>
    <n v="3191668.13"/>
  </r>
  <r>
    <x v="17"/>
    <x v="6"/>
    <n v="4000380.04"/>
    <n v="646023.64"/>
    <n v="479667.09"/>
    <n v="134657.07999999999"/>
    <n v="143417"/>
    <n v="0"/>
    <n v="0"/>
    <n v="0"/>
    <n v="410407.34"/>
    <n v="488902.22"/>
    <n v="1994071.66"/>
    <n v="961574.78"/>
    <n v="-334243.05"/>
    <n v="0"/>
    <n v="0"/>
    <n v="0"/>
    <n v="0"/>
    <n v="3856963.04"/>
  </r>
  <r>
    <x v="17"/>
    <x v="7"/>
    <n v="4175358.02"/>
    <n v="1013191.32"/>
    <n v="199330.1"/>
    <n v="235831.77"/>
    <n v="86263.4"/>
    <n v="0"/>
    <n v="0"/>
    <n v="0"/>
    <n v="391165.34"/>
    <n v="2163820.02"/>
    <n v="520344.76"/>
    <n v="971381.18"/>
    <n v="-70683.38"/>
    <n v="0"/>
    <n v="0"/>
    <n v="0"/>
    <n v="0"/>
    <n v="4089094.62"/>
  </r>
  <r>
    <x v="17"/>
    <x v="8"/>
    <n v="5340324.13"/>
    <n v="687083.61"/>
    <n v="466382.17"/>
    <n v="3113.66"/>
    <n v="212042.5"/>
    <n v="0"/>
    <n v="0"/>
    <n v="0"/>
    <n v="426157.97"/>
    <n v="1963258.32"/>
    <n v="502787.29"/>
    <n v="1944678.39"/>
    <n v="37059.99"/>
    <n v="0"/>
    <n v="0"/>
    <n v="0"/>
    <n v="0"/>
    <n v="5128281.63"/>
  </r>
  <r>
    <x v="18"/>
    <x v="0"/>
    <n v="200666.73"/>
    <n v="3435"/>
    <n v="0"/>
    <n v="0"/>
    <n v="0"/>
    <n v="0"/>
    <n v="0"/>
    <n v="0"/>
    <n v="28695.11"/>
    <n v="171971.62"/>
    <n v="0"/>
    <n v="0"/>
    <n v="0"/>
    <m/>
    <m/>
    <m/>
    <m/>
    <n v="200666.73"/>
  </r>
  <r>
    <x v="18"/>
    <x v="1"/>
    <n v="392771.76"/>
    <n v="17028.150000000001"/>
    <n v="0"/>
    <n v="0"/>
    <n v="0"/>
    <n v="0"/>
    <n v="0"/>
    <n v="0"/>
    <n v="27140.5"/>
    <n v="328983.26"/>
    <n v="0"/>
    <n v="36588"/>
    <n v="0"/>
    <n v="0"/>
    <n v="0"/>
    <n v="0"/>
    <n v="0"/>
    <n v="392771.76"/>
  </r>
  <r>
    <x v="18"/>
    <x v="2"/>
    <n v="641862.68999999994"/>
    <n v="19239.39"/>
    <n v="0"/>
    <n v="0"/>
    <n v="5000"/>
    <n v="0"/>
    <n v="0"/>
    <n v="0"/>
    <n v="28974.05"/>
    <n v="605923.97"/>
    <n v="0"/>
    <n v="6964.67"/>
    <n v="0"/>
    <n v="0"/>
    <n v="0"/>
    <n v="0"/>
    <n v="0"/>
    <n v="636862.68999999994"/>
  </r>
  <r>
    <x v="18"/>
    <x v="3"/>
    <n v="511690.91"/>
    <n v="38967.22"/>
    <n v="0"/>
    <n v="0"/>
    <n v="133652"/>
    <n v="0"/>
    <n v="0"/>
    <n v="0"/>
    <n v="68206.039999999994"/>
    <n v="443006.29"/>
    <n v="0"/>
    <n v="478.58"/>
    <n v="0"/>
    <n v="0"/>
    <n v="0"/>
    <n v="0"/>
    <n v="0"/>
    <n v="378038.91"/>
  </r>
  <r>
    <x v="18"/>
    <x v="4"/>
    <n v="453420.74"/>
    <n v="24257.16"/>
    <n v="0"/>
    <n v="0"/>
    <n v="7226.78"/>
    <n v="0"/>
    <n v="0"/>
    <n v="0"/>
    <n v="50964.27"/>
    <n v="373507.61"/>
    <n v="0"/>
    <n v="28948.86"/>
    <n v="0"/>
    <n v="0"/>
    <n v="0"/>
    <n v="0"/>
    <n v="0"/>
    <n v="446193.95999999996"/>
  </r>
  <r>
    <x v="18"/>
    <x v="5"/>
    <n v="560913.72"/>
    <n v="85370.28"/>
    <n v="0"/>
    <n v="0"/>
    <n v="4759"/>
    <n v="0"/>
    <n v="0"/>
    <n v="0"/>
    <n v="33387.64"/>
    <n v="496916.08"/>
    <n v="0"/>
    <n v="30610"/>
    <n v="0"/>
    <n v="0"/>
    <n v="0"/>
    <n v="0"/>
    <n v="0"/>
    <n v="556154.72"/>
  </r>
  <r>
    <x v="18"/>
    <x v="6"/>
    <n v="487852.16"/>
    <n v="12508.33"/>
    <n v="0"/>
    <n v="0"/>
    <n v="44039.87"/>
    <n v="0"/>
    <n v="0"/>
    <n v="0"/>
    <n v="116841.32"/>
    <n v="346366.23"/>
    <n v="0"/>
    <n v="24644.61"/>
    <n v="0"/>
    <n v="0"/>
    <n v="0"/>
    <n v="0"/>
    <n v="0"/>
    <n v="443812.29"/>
  </r>
  <r>
    <x v="18"/>
    <x v="7"/>
    <n v="723189.93"/>
    <n v="17053.59"/>
    <n v="0"/>
    <n v="0"/>
    <n v="129441.93"/>
    <n v="0"/>
    <n v="0"/>
    <n v="0"/>
    <n v="88974.98"/>
    <n v="573593.31999999995"/>
    <n v="0"/>
    <n v="60621.63"/>
    <n v="0"/>
    <n v="0"/>
    <n v="0"/>
    <n v="0"/>
    <n v="0"/>
    <n v="593748"/>
  </r>
  <r>
    <x v="18"/>
    <x v="8"/>
    <n v="755945.88"/>
    <n v="8426.74"/>
    <n v="70449.919999999998"/>
    <n v="0"/>
    <n v="137711.87"/>
    <n v="0"/>
    <n v="0"/>
    <n v="0"/>
    <n v="40267.550000000003"/>
    <n v="600778.26"/>
    <n v="0"/>
    <n v="44450.15"/>
    <n v="0"/>
    <n v="0"/>
    <n v="0"/>
    <n v="0"/>
    <n v="0"/>
    <n v="618234.01"/>
  </r>
  <r>
    <x v="19"/>
    <x v="0"/>
    <n v="20361352"/>
    <n v="535519"/>
    <n v="4187671"/>
    <n v="-145715"/>
    <n v="0"/>
    <n v="0"/>
    <n v="0"/>
    <n v="0"/>
    <n v="3520909.13"/>
    <n v="8593198.2200000007"/>
    <n v="463095.67"/>
    <n v="5500826.9000000004"/>
    <n v="0"/>
    <m/>
    <m/>
    <m/>
    <m/>
    <n v="20361352"/>
  </r>
  <r>
    <x v="19"/>
    <x v="1"/>
    <n v="20674030.399999999"/>
    <n v="1358986.78"/>
    <n v="3257135.7"/>
    <n v="0"/>
    <n v="0"/>
    <n v="0"/>
    <n v="0"/>
    <n v="0"/>
    <n v="3804386.43"/>
    <n v="10067669.18"/>
    <n v="618517.5"/>
    <n v="6183457.29"/>
    <n v="0"/>
    <n v="0"/>
    <n v="0"/>
    <n v="0"/>
    <n v="0"/>
    <n v="20674030.399999999"/>
  </r>
  <r>
    <x v="19"/>
    <x v="2"/>
    <n v="23231202.91"/>
    <n v="1561076.52"/>
    <n v="3736661.21"/>
    <n v="0"/>
    <n v="0"/>
    <n v="0"/>
    <n v="0"/>
    <n v="0"/>
    <n v="3709586.28"/>
    <n v="9228629.9199999999"/>
    <n v="760934"/>
    <n v="5795392"/>
    <n v="0"/>
    <n v="0"/>
    <n v="0"/>
    <n v="0"/>
    <n v="0"/>
    <n v="23231202.91"/>
  </r>
  <r>
    <x v="19"/>
    <x v="3"/>
    <n v="18545588"/>
    <n v="3412325"/>
    <n v="6076589"/>
    <n v="0"/>
    <n v="0"/>
    <n v="0"/>
    <n v="0"/>
    <n v="0"/>
    <n v="2619983"/>
    <n v="7288284"/>
    <n v="302169"/>
    <n v="2258565"/>
    <n v="0"/>
    <n v="0"/>
    <n v="0"/>
    <n v="0"/>
    <n v="0"/>
    <n v="18545588"/>
  </r>
  <r>
    <x v="19"/>
    <x v="4"/>
    <n v="26204172"/>
    <n v="2814981"/>
    <n v="5843727"/>
    <n v="0"/>
    <n v="34153.019999999997"/>
    <n v="0"/>
    <n v="0"/>
    <n v="0"/>
    <n v="4176716"/>
    <n v="9938082"/>
    <n v="336568"/>
    <n v="5909078.1900000004"/>
    <n v="0"/>
    <n v="0"/>
    <n v="0"/>
    <n v="0"/>
    <n v="0"/>
    <n v="26170018.98"/>
  </r>
  <r>
    <x v="19"/>
    <x v="5"/>
    <n v="32128784.91"/>
    <n v="1611067.88"/>
    <n v="4744864.4000000004"/>
    <n v="0"/>
    <n v="180147.28"/>
    <n v="0"/>
    <n v="0"/>
    <n v="0"/>
    <n v="4357030.93"/>
    <n v="6626790.7800000003"/>
    <n v="159979.67000000001"/>
    <n v="14415755.49"/>
    <n v="1824363.64"/>
    <n v="0"/>
    <n v="0"/>
    <n v="0"/>
    <n v="0"/>
    <n v="31948637.629999999"/>
  </r>
  <r>
    <x v="19"/>
    <x v="6"/>
    <n v="25527356.600000001"/>
    <n v="2621835.39"/>
    <n v="8825496.1500000004"/>
    <n v="0"/>
    <n v="553366.31999999995"/>
    <n v="0"/>
    <n v="0"/>
    <n v="0"/>
    <n v="3140127.83"/>
    <n v="7819421.5099999998"/>
    <n v="324154.37"/>
    <n v="5418156.7400000002"/>
    <n v="0"/>
    <n v="0"/>
    <n v="0"/>
    <n v="0"/>
    <n v="0"/>
    <n v="24973990.280000001"/>
  </r>
  <r>
    <x v="19"/>
    <x v="7"/>
    <n v="30046457.690000001"/>
    <n v="1809519.8"/>
    <n v="8947607.9600000009"/>
    <n v="0"/>
    <n v="48491.75"/>
    <n v="0"/>
    <n v="0"/>
    <n v="0"/>
    <n v="2396107.2799999998"/>
    <n v="10636441.890000001"/>
    <n v="683006.59"/>
    <n v="7383293.9699999997"/>
    <n v="0"/>
    <n v="0"/>
    <n v="0"/>
    <n v="0"/>
    <n v="0"/>
    <n v="29997965.940000001"/>
  </r>
  <r>
    <x v="19"/>
    <x v="8"/>
    <n v="37894648.579999998"/>
    <n v="2803406"/>
    <n v="15292014.25"/>
    <n v="0"/>
    <n v="0"/>
    <n v="0"/>
    <n v="0"/>
    <n v="0"/>
    <n v="2665011.88"/>
    <n v="6186532.96"/>
    <n v="590218.61"/>
    <n v="13160869.890000001"/>
    <n v="0"/>
    <n v="0"/>
    <n v="0"/>
    <n v="0"/>
    <n v="0"/>
    <n v="37894648.579999998"/>
  </r>
  <r>
    <x v="20"/>
    <x v="0"/>
    <n v="8891797.0600000005"/>
    <n v="2668927.83"/>
    <n v="1327041.44"/>
    <n v="0"/>
    <n v="0"/>
    <n v="0"/>
    <n v="0"/>
    <n v="0"/>
    <n v="2003551.71"/>
    <n v="4376161.4400000004"/>
    <n v="351332.09"/>
    <n v="2160751.83"/>
    <n v="0"/>
    <m/>
    <m/>
    <m/>
    <m/>
    <n v="8891797.0600000005"/>
  </r>
  <r>
    <x v="20"/>
    <x v="1"/>
    <n v="8626092.0199999996"/>
    <n v="3340627.51"/>
    <n v="915757.72"/>
    <n v="0"/>
    <n v="0"/>
    <n v="0"/>
    <n v="0"/>
    <n v="0"/>
    <n v="1264394.71"/>
    <n v="3559156.94"/>
    <n v="990811.07"/>
    <n v="2811729.31"/>
    <n v="0"/>
    <n v="0"/>
    <n v="0"/>
    <n v="0"/>
    <n v="0"/>
    <n v="8626092.0199999996"/>
  </r>
  <r>
    <x v="20"/>
    <x v="2"/>
    <n v="9491828.9199999999"/>
    <n v="2479007"/>
    <n v="707218"/>
    <n v="0"/>
    <n v="0"/>
    <n v="0"/>
    <n v="0"/>
    <n v="0"/>
    <n v="1263518"/>
    <n v="4627310.18"/>
    <n v="752287.18"/>
    <n v="2141494.9700000002"/>
    <n v="0"/>
    <n v="0"/>
    <n v="0"/>
    <n v="0"/>
    <n v="0"/>
    <n v="9491828.9199999999"/>
  </r>
  <r>
    <x v="20"/>
    <x v="3"/>
    <n v="10886000.390000001"/>
    <n v="3915368.45"/>
    <n v="1214036.32"/>
    <n v="0"/>
    <n v="0"/>
    <n v="0"/>
    <n v="0"/>
    <n v="0"/>
    <n v="1494693.42"/>
    <n v="4786233.33"/>
    <n v="850122.64"/>
    <n v="2540914.6800000002"/>
    <n v="0"/>
    <n v="0"/>
    <n v="0"/>
    <n v="0"/>
    <n v="0"/>
    <n v="10886000.390000001"/>
  </r>
  <r>
    <x v="20"/>
    <x v="4"/>
    <n v="10201364.130000001"/>
    <n v="2860505"/>
    <n v="1698478.66"/>
    <n v="0"/>
    <n v="0"/>
    <n v="0"/>
    <n v="0"/>
    <n v="0"/>
    <n v="1452622.32"/>
    <n v="3980468.11"/>
    <n v="936557.24"/>
    <n v="2133237.79"/>
    <n v="0"/>
    <n v="0"/>
    <n v="0"/>
    <n v="0"/>
    <n v="0"/>
    <n v="10201364.130000001"/>
  </r>
  <r>
    <x v="20"/>
    <x v="5"/>
    <n v="11674370.869999999"/>
    <n v="2204729.19"/>
    <n v="1207312.07"/>
    <n v="0"/>
    <n v="0"/>
    <n v="0"/>
    <n v="0"/>
    <n v="0"/>
    <n v="1360406.93"/>
    <n v="5227648.63"/>
    <n v="830354.74"/>
    <n v="3048648.5"/>
    <n v="0"/>
    <n v="0"/>
    <n v="0"/>
    <n v="0"/>
    <n v="0"/>
    <n v="11674370.869999999"/>
  </r>
  <r>
    <x v="20"/>
    <x v="6"/>
    <n v="7251655.0999999996"/>
    <n v="2461350.79"/>
    <n v="1119716.04"/>
    <n v="0"/>
    <n v="0"/>
    <n v="0"/>
    <n v="0"/>
    <n v="0"/>
    <n v="1129927.42"/>
    <n v="2798748.57"/>
    <n v="852858.93"/>
    <n v="1350404.14"/>
    <n v="0"/>
    <n v="0"/>
    <n v="0"/>
    <n v="0"/>
    <n v="0"/>
    <n v="7251655.0999999996"/>
  </r>
  <r>
    <x v="20"/>
    <x v="7"/>
    <n v="8171696.1500000004"/>
    <n v="4085084"/>
    <n v="1098917.93"/>
    <n v="0"/>
    <n v="0"/>
    <n v="0"/>
    <n v="0"/>
    <n v="0"/>
    <n v="1117623.0900000001"/>
    <n v="3547481.15"/>
    <n v="771373.6"/>
    <n v="1636300.39"/>
    <n v="0"/>
    <n v="0"/>
    <n v="0"/>
    <n v="0"/>
    <n v="0"/>
    <n v="8171696.1500000004"/>
  </r>
  <r>
    <x v="20"/>
    <x v="8"/>
    <n v="9229524.8300000001"/>
    <n v="3260890.03"/>
    <n v="1780099.29"/>
    <n v="0"/>
    <n v="0"/>
    <n v="0"/>
    <n v="0"/>
    <n v="0"/>
    <n v="1273701.31"/>
    <n v="3665731.26"/>
    <n v="887924.31"/>
    <n v="1622068.67"/>
    <n v="0"/>
    <n v="0"/>
    <n v="0"/>
    <n v="0"/>
    <n v="0"/>
    <n v="9229524.8300000001"/>
  </r>
  <r>
    <x v="21"/>
    <x v="0"/>
    <n v="10291334.76"/>
    <n v="0"/>
    <n v="1228744.29"/>
    <n v="0"/>
    <n v="0"/>
    <n v="0"/>
    <n v="0"/>
    <n v="0"/>
    <n v="183860.5"/>
    <n v="562063.04"/>
    <n v="119829.54"/>
    <n v="424406.72"/>
    <n v="7679974.3300000001"/>
    <m/>
    <m/>
    <m/>
    <m/>
    <n v="10291334.76"/>
  </r>
  <r>
    <x v="21"/>
    <x v="1"/>
    <n v="1398919.66"/>
    <n v="33742.230000000003"/>
    <n v="304021.94"/>
    <n v="0"/>
    <n v="0"/>
    <n v="0"/>
    <n v="0"/>
    <n v="0"/>
    <n v="43242.68"/>
    <n v="711811.42"/>
    <n v="138818.29"/>
    <n v="171462.24"/>
    <n v="29563.09"/>
    <n v="0"/>
    <n v="0"/>
    <n v="0"/>
    <n v="0"/>
    <n v="1398919.66"/>
  </r>
  <r>
    <x v="21"/>
    <x v="2"/>
    <n v="2147522.91"/>
    <n v="45085.919999999998"/>
    <n v="723783.89"/>
    <n v="0"/>
    <n v="0"/>
    <n v="0"/>
    <n v="0"/>
    <n v="0"/>
    <n v="106524.5"/>
    <n v="756515.52"/>
    <n v="114406.43"/>
    <n v="229934.48"/>
    <n v="216358.09"/>
    <n v="0"/>
    <n v="0"/>
    <n v="0"/>
    <n v="0"/>
    <n v="2147522.91"/>
  </r>
  <r>
    <x v="21"/>
    <x v="3"/>
    <n v="1866440.41"/>
    <n v="38302.9"/>
    <n v="363406.24"/>
    <n v="0"/>
    <n v="0"/>
    <n v="0"/>
    <n v="0"/>
    <n v="0"/>
    <n v="75565.509999999995"/>
    <n v="739235.66"/>
    <n v="165891.97"/>
    <n v="319385.46999999997"/>
    <n v="202955.56"/>
    <n v="0"/>
    <n v="0"/>
    <n v="0"/>
    <n v="0"/>
    <n v="1866440.41"/>
  </r>
  <r>
    <x v="21"/>
    <x v="4"/>
    <n v="2337778.9500000002"/>
    <n v="73151.839999999997"/>
    <n v="214247.92"/>
    <n v="0"/>
    <n v="0"/>
    <n v="0"/>
    <n v="0"/>
    <n v="0"/>
    <n v="195363.26"/>
    <n v="950939.21"/>
    <n v="194472.56"/>
    <n v="764110.03"/>
    <n v="18645.97"/>
    <n v="0"/>
    <n v="0"/>
    <n v="0"/>
    <n v="0"/>
    <n v="2337778.9500000002"/>
  </r>
  <r>
    <x v="21"/>
    <x v="5"/>
    <n v="1956441.98"/>
    <n v="8102.85"/>
    <n v="461764.37"/>
    <n v="0"/>
    <n v="0"/>
    <n v="0"/>
    <n v="0"/>
    <n v="0"/>
    <n v="111374.94"/>
    <n v="625166.27"/>
    <n v="151927.03"/>
    <n v="528389.14"/>
    <n v="77820.23"/>
    <n v="0"/>
    <n v="0"/>
    <n v="0"/>
    <n v="0"/>
    <n v="1956441.98"/>
  </r>
  <r>
    <x v="21"/>
    <x v="6"/>
    <n v="2746916.05"/>
    <n v="1133.33"/>
    <n v="88116.13"/>
    <n v="0"/>
    <n v="0"/>
    <n v="0"/>
    <n v="0"/>
    <n v="0"/>
    <n v="120877.36"/>
    <n v="715085.41"/>
    <n v="103604.88"/>
    <n v="1714860.35"/>
    <n v="4371.92"/>
    <n v="0"/>
    <n v="0"/>
    <n v="0"/>
    <n v="0"/>
    <n v="2746916.05"/>
  </r>
  <r>
    <x v="21"/>
    <x v="7"/>
    <n v="1984587.27"/>
    <n v="0"/>
    <n v="94502.23"/>
    <n v="0"/>
    <n v="0"/>
    <n v="0"/>
    <n v="0"/>
    <n v="0"/>
    <n v="91968"/>
    <n v="630275.62"/>
    <n v="86359.98"/>
    <n v="1028780.77"/>
    <n v="52700.67"/>
    <n v="0"/>
    <n v="0"/>
    <n v="0"/>
    <n v="0"/>
    <n v="1984587.27"/>
  </r>
  <r>
    <x v="21"/>
    <x v="8"/>
    <n v="3000906.85"/>
    <n v="2728.62"/>
    <n v="460496.34"/>
    <n v="0"/>
    <n v="0"/>
    <n v="0"/>
    <n v="0"/>
    <n v="0"/>
    <n v="105758.36"/>
    <n v="1002962.94"/>
    <n v="106957.06"/>
    <n v="1269394.1399999999"/>
    <n v="55338.01"/>
    <n v="0"/>
    <n v="0"/>
    <n v="0"/>
    <n v="0"/>
    <n v="3000906.85"/>
  </r>
  <r>
    <x v="22"/>
    <x v="0"/>
    <n v="8295868"/>
    <n v="0"/>
    <n v="2271997"/>
    <n v="0"/>
    <n v="0"/>
    <n v="0"/>
    <n v="0"/>
    <n v="0"/>
    <n v="1890682"/>
    <n v="4065998"/>
    <n v="1118193"/>
    <n v="2081347"/>
    <n v="0"/>
    <m/>
    <m/>
    <m/>
    <m/>
    <n v="8295868"/>
  </r>
  <r>
    <x v="22"/>
    <x v="1"/>
    <n v="8312782"/>
    <n v="37790"/>
    <n v="654903"/>
    <n v="0"/>
    <n v="0"/>
    <n v="0"/>
    <n v="0"/>
    <n v="0"/>
    <n v="987113"/>
    <n v="2424472"/>
    <n v="1032131"/>
    <n v="3869067"/>
    <n v="0"/>
    <n v="0"/>
    <n v="0"/>
    <n v="0"/>
    <n v="0"/>
    <n v="8312782"/>
  </r>
  <r>
    <x v="22"/>
    <x v="2"/>
    <n v="9883110"/>
    <n v="0"/>
    <n v="1482936"/>
    <n v="0"/>
    <n v="0"/>
    <n v="0"/>
    <n v="0"/>
    <n v="0"/>
    <n v="1006786"/>
    <n v="3155374"/>
    <n v="838898"/>
    <n v="3399116"/>
    <n v="0"/>
    <n v="0"/>
    <n v="0"/>
    <n v="0"/>
    <n v="0"/>
    <n v="9883110"/>
  </r>
  <r>
    <x v="22"/>
    <x v="3"/>
    <n v="7528216"/>
    <n v="0"/>
    <n v="979445"/>
    <n v="0"/>
    <n v="0"/>
    <n v="0"/>
    <n v="0"/>
    <n v="0"/>
    <n v="656814"/>
    <n v="2219217"/>
    <n v="767357"/>
    <n v="2905383"/>
    <n v="0"/>
    <n v="0"/>
    <n v="0"/>
    <n v="0"/>
    <n v="0"/>
    <n v="7528216"/>
  </r>
  <r>
    <x v="22"/>
    <x v="4"/>
    <n v="30952185"/>
    <n v="0"/>
    <n v="833461"/>
    <n v="0"/>
    <n v="23494533"/>
    <n v="0"/>
    <n v="0"/>
    <n v="0"/>
    <n v="1262910"/>
    <n v="9199468"/>
    <n v="1128302"/>
    <n v="18528044"/>
    <n v="0"/>
    <n v="0"/>
    <n v="0"/>
    <n v="0"/>
    <n v="0"/>
    <n v="7457652"/>
  </r>
  <r>
    <x v="22"/>
    <x v="5"/>
    <n v="6310970"/>
    <n v="0"/>
    <n v="871349"/>
    <n v="0"/>
    <n v="0"/>
    <n v="0"/>
    <n v="0"/>
    <n v="0"/>
    <n v="906698"/>
    <n v="1805206"/>
    <n v="848565"/>
    <n v="1879152"/>
    <n v="0"/>
    <n v="0"/>
    <n v="0"/>
    <n v="0"/>
    <n v="0"/>
    <n v="6310970"/>
  </r>
  <r>
    <x v="22"/>
    <x v="6"/>
    <n v="6119406"/>
    <n v="0"/>
    <n v="1478970"/>
    <n v="0"/>
    <n v="4586"/>
    <n v="0"/>
    <n v="0"/>
    <n v="0"/>
    <n v="427683"/>
    <n v="1734709"/>
    <n v="841193"/>
    <n v="1636851"/>
    <n v="0"/>
    <n v="0"/>
    <n v="0"/>
    <n v="0"/>
    <n v="0"/>
    <n v="6114820"/>
  </r>
  <r>
    <x v="22"/>
    <x v="7"/>
    <n v="5383655"/>
    <n v="0"/>
    <n v="2047764"/>
    <n v="0"/>
    <n v="6351"/>
    <n v="0"/>
    <n v="0"/>
    <n v="0"/>
    <n v="395826"/>
    <n v="1268021"/>
    <n v="492915"/>
    <n v="1179129"/>
    <n v="0"/>
    <n v="0"/>
    <n v="0"/>
    <n v="0"/>
    <n v="0"/>
    <n v="5377304"/>
  </r>
  <r>
    <x v="22"/>
    <x v="8"/>
    <n v="11554687"/>
    <n v="0"/>
    <n v="3428004"/>
    <n v="0"/>
    <n v="2336710"/>
    <n v="0"/>
    <n v="0"/>
    <n v="0"/>
    <n v="880188"/>
    <n v="2574711"/>
    <n v="1021494"/>
    <n v="3650290"/>
    <n v="0"/>
    <n v="0"/>
    <n v="0"/>
    <n v="0"/>
    <n v="0"/>
    <n v="9217977"/>
  </r>
  <r>
    <x v="23"/>
    <x v="0"/>
    <n v="188878"/>
    <n v="2044.85"/>
    <n v="2609.34"/>
    <n v="658716.75"/>
    <n v="0"/>
    <n v="0"/>
    <n v="0"/>
    <n v="0"/>
    <n v="58979.4"/>
    <n v="76208.75"/>
    <n v="53689.85"/>
    <n v="0"/>
    <n v="658716.75"/>
    <m/>
    <m/>
    <m/>
    <m/>
    <n v="188878"/>
  </r>
  <r>
    <x v="23"/>
    <x v="1"/>
    <n v="147423.54999999999"/>
    <n v="0"/>
    <n v="29251.05"/>
    <n v="0"/>
    <n v="0"/>
    <n v="0"/>
    <n v="0"/>
    <n v="0"/>
    <n v="35071.449999999997"/>
    <n v="53449.84"/>
    <n v="29651.21"/>
    <n v="0"/>
    <n v="0"/>
    <n v="0"/>
    <n v="0"/>
    <n v="0"/>
    <n v="0"/>
    <n v="147423.54999999999"/>
  </r>
  <r>
    <x v="23"/>
    <x v="2"/>
    <n v="166897.19"/>
    <n v="5502"/>
    <n v="13751.12"/>
    <n v="0"/>
    <n v="0"/>
    <n v="0"/>
    <n v="0"/>
    <n v="0"/>
    <n v="46473"/>
    <n v="85410"/>
    <n v="21263"/>
    <n v="0"/>
    <n v="0"/>
    <n v="0"/>
    <n v="0"/>
    <n v="0"/>
    <n v="0"/>
    <n v="166897.19"/>
  </r>
  <r>
    <x v="23"/>
    <x v="3"/>
    <n v="278156.12"/>
    <n v="25799"/>
    <n v="29509.99"/>
    <n v="0"/>
    <n v="0"/>
    <n v="0"/>
    <n v="0"/>
    <n v="0"/>
    <n v="37085.35"/>
    <n v="186135.62"/>
    <n v="25425.16"/>
    <n v="0"/>
    <n v="0"/>
    <n v="0"/>
    <n v="0"/>
    <n v="0"/>
    <n v="0"/>
    <n v="278156.12"/>
  </r>
  <r>
    <x v="23"/>
    <x v="4"/>
    <n v="179444.32"/>
    <n v="2467.7199999999998"/>
    <n v="13051.21"/>
    <n v="0"/>
    <n v="0"/>
    <n v="0"/>
    <n v="0"/>
    <n v="0"/>
    <n v="37562.32"/>
    <n v="107231.81"/>
    <n v="21598.98"/>
    <n v="0"/>
    <n v="0"/>
    <n v="0"/>
    <n v="0"/>
    <n v="0"/>
    <n v="0"/>
    <n v="179444.32"/>
  </r>
  <r>
    <x v="23"/>
    <x v="5"/>
    <n v="188102.54"/>
    <n v="1121"/>
    <n v="0"/>
    <n v="0"/>
    <n v="0"/>
    <n v="0"/>
    <n v="0"/>
    <n v="0"/>
    <n v="60615.16"/>
    <n v="100656.66"/>
    <n v="26830.720000000001"/>
    <n v="0"/>
    <n v="0"/>
    <n v="0"/>
    <n v="0"/>
    <n v="0"/>
    <n v="0"/>
    <n v="188102.54"/>
  </r>
  <r>
    <x v="23"/>
    <x v="6"/>
    <n v="416093.13"/>
    <n v="148.91"/>
    <n v="5101.75"/>
    <n v="0"/>
    <n v="0"/>
    <n v="0"/>
    <n v="0"/>
    <n v="0"/>
    <n v="51736.04"/>
    <n v="336895.55"/>
    <n v="22359.79"/>
    <n v="0"/>
    <n v="0"/>
    <n v="0"/>
    <n v="0"/>
    <n v="0"/>
    <n v="0"/>
    <n v="416093.13"/>
  </r>
  <r>
    <x v="23"/>
    <x v="7"/>
    <n v="343036.39"/>
    <n v="1531.97"/>
    <n v="24884.6"/>
    <n v="0"/>
    <n v="0"/>
    <n v="0"/>
    <n v="0"/>
    <n v="0"/>
    <n v="44767.199999999997"/>
    <n v="249444.66"/>
    <n v="23939.93"/>
    <n v="0"/>
    <n v="0"/>
    <n v="0"/>
    <n v="5072.5"/>
    <n v="0"/>
    <n v="0"/>
    <n v="343036.39"/>
  </r>
  <r>
    <x v="23"/>
    <x v="8"/>
    <n v="251011.75"/>
    <n v="1793.55"/>
    <n v="0"/>
    <n v="0"/>
    <n v="0"/>
    <n v="0"/>
    <n v="0"/>
    <n v="0"/>
    <n v="40547.56"/>
    <n v="193251.69"/>
    <n v="17212.5"/>
    <n v="0"/>
    <n v="0"/>
    <n v="0"/>
    <n v="0"/>
    <n v="0"/>
    <n v="0"/>
    <n v="251011.75"/>
  </r>
  <r>
    <x v="24"/>
    <x v="0"/>
    <n v="36024.82"/>
    <n v="21078.560000000001"/>
    <n v="0"/>
    <n v="0"/>
    <n v="0"/>
    <n v="0"/>
    <n v="0"/>
    <n v="0"/>
    <n v="0"/>
    <n v="20073.71"/>
    <n v="0"/>
    <n v="15951.11"/>
    <n v="0"/>
    <m/>
    <m/>
    <m/>
    <m/>
    <n v="36024.82"/>
  </r>
  <r>
    <x v="24"/>
    <x v="1"/>
    <n v="26334.52"/>
    <n v="0"/>
    <n v="0"/>
    <n v="0"/>
    <n v="0"/>
    <n v="0"/>
    <n v="0"/>
    <n v="0"/>
    <n v="0"/>
    <n v="21551"/>
    <n v="0"/>
    <n v="14926.3"/>
    <n v="0"/>
    <n v="0"/>
    <n v="0"/>
    <n v="0"/>
    <n v="0"/>
    <n v="26334.52"/>
  </r>
  <r>
    <x v="24"/>
    <x v="2"/>
    <n v="45376.21"/>
    <n v="2552.58"/>
    <n v="0"/>
    <n v="0"/>
    <n v="0"/>
    <n v="0"/>
    <n v="0"/>
    <n v="0"/>
    <n v="0"/>
    <n v="10845.19"/>
    <n v="0"/>
    <n v="34531.019999999997"/>
    <n v="0"/>
    <n v="0"/>
    <n v="0"/>
    <n v="0"/>
    <n v="0"/>
    <n v="45376.21"/>
  </r>
  <r>
    <x v="24"/>
    <x v="3"/>
    <n v="44997.14"/>
    <n v="7117.71"/>
    <n v="3750"/>
    <n v="0"/>
    <n v="0"/>
    <n v="0"/>
    <n v="0"/>
    <n v="0"/>
    <n v="0"/>
    <n v="8560"/>
    <n v="0"/>
    <n v="32687"/>
    <n v="0"/>
    <n v="0"/>
    <n v="0"/>
    <n v="0"/>
    <n v="0"/>
    <n v="44997.14"/>
  </r>
  <r>
    <x v="24"/>
    <x v="4"/>
    <n v="156525"/>
    <n v="11524"/>
    <n v="42062"/>
    <n v="0"/>
    <n v="0"/>
    <n v="0"/>
    <n v="0"/>
    <n v="0"/>
    <n v="0"/>
    <n v="62586"/>
    <n v="0"/>
    <n v="51877"/>
    <n v="0"/>
    <n v="0"/>
    <n v="0"/>
    <n v="0"/>
    <n v="0"/>
    <n v="156525"/>
  </r>
  <r>
    <x v="24"/>
    <x v="5"/>
    <n v="98541.62"/>
    <n v="3971.8"/>
    <n v="788.5"/>
    <n v="0"/>
    <n v="0"/>
    <n v="0"/>
    <n v="0"/>
    <n v="0"/>
    <n v="0"/>
    <n v="15988.82"/>
    <n v="0"/>
    <n v="81764.3"/>
    <n v="0"/>
    <n v="0"/>
    <n v="0"/>
    <n v="0"/>
    <n v="0"/>
    <n v="98541.62"/>
  </r>
  <r>
    <x v="24"/>
    <x v="6"/>
    <n v="143640"/>
    <n v="7473.92"/>
    <n v="0"/>
    <n v="0"/>
    <n v="0"/>
    <n v="0"/>
    <n v="0"/>
    <n v="0"/>
    <n v="0"/>
    <n v="83156.429999999993"/>
    <n v="0"/>
    <n v="60483.57"/>
    <n v="0"/>
    <n v="0"/>
    <n v="0"/>
    <n v="0"/>
    <n v="0"/>
    <n v="143640"/>
  </r>
  <r>
    <x v="24"/>
    <x v="7"/>
    <n v="187613"/>
    <n v="499.13"/>
    <n v="7130"/>
    <n v="0"/>
    <n v="0"/>
    <n v="0"/>
    <n v="0"/>
    <n v="0"/>
    <n v="0"/>
    <n v="84042.9"/>
    <n v="0"/>
    <n v="96440.1"/>
    <n v="0"/>
    <n v="0"/>
    <n v="0"/>
    <n v="0"/>
    <n v="0"/>
    <n v="187613"/>
  </r>
  <r>
    <x v="24"/>
    <x v="8"/>
    <n v="90543.86"/>
    <n v="1335.86"/>
    <n v="11237.25"/>
    <n v="0"/>
    <n v="0"/>
    <n v="0"/>
    <n v="0"/>
    <n v="0"/>
    <n v="0"/>
    <n v="5574.03"/>
    <n v="0"/>
    <n v="73732.58"/>
    <n v="0"/>
    <n v="0"/>
    <n v="0"/>
    <n v="0"/>
    <n v="0"/>
    <n v="90543.86"/>
  </r>
  <r>
    <x v="25"/>
    <x v="0"/>
    <n v="612705.76"/>
    <n v="0"/>
    <n v="93493.16"/>
    <n v="0"/>
    <n v="1947"/>
    <n v="0"/>
    <n v="0"/>
    <n v="0"/>
    <n v="9508.99"/>
    <n v="283008.77"/>
    <n v="0"/>
    <n v="320188"/>
    <n v="0"/>
    <m/>
    <m/>
    <m/>
    <m/>
    <n v="610758.76"/>
  </r>
  <r>
    <x v="25"/>
    <x v="1"/>
    <n v="1513997.68"/>
    <n v="7745.76"/>
    <n v="17740.689999999999"/>
    <n v="0"/>
    <n v="59244"/>
    <n v="0"/>
    <n v="0"/>
    <n v="0"/>
    <n v="14534.62"/>
    <n v="337812.91"/>
    <n v="0"/>
    <n v="1153904.3899999999"/>
    <n v="0"/>
    <n v="0"/>
    <n v="0"/>
    <n v="0"/>
    <n v="0"/>
    <n v="1454753.68"/>
  </r>
  <r>
    <x v="25"/>
    <x v="2"/>
    <n v="983216.62"/>
    <n v="0"/>
    <n v="49138.13"/>
    <n v="0"/>
    <n v="3602548"/>
    <n v="0"/>
    <n v="0"/>
    <n v="0"/>
    <n v="11221.5"/>
    <n v="176703.91"/>
    <n v="0"/>
    <n v="746153.08"/>
    <n v="0"/>
    <n v="0"/>
    <n v="0"/>
    <n v="0"/>
    <n v="0"/>
    <n v="-2619331.38"/>
  </r>
  <r>
    <x v="25"/>
    <x v="3"/>
    <n v="218486.23"/>
    <n v="186255.8"/>
    <n v="59896.61"/>
    <n v="0"/>
    <n v="21714"/>
    <n v="0"/>
    <n v="0"/>
    <n v="0"/>
    <n v="3391.56"/>
    <n v="65136.88"/>
    <n v="0"/>
    <n v="90061"/>
    <n v="0"/>
    <n v="0"/>
    <n v="0"/>
    <n v="0"/>
    <n v="0"/>
    <n v="196772.23"/>
  </r>
  <r>
    <x v="25"/>
    <x v="4"/>
    <n v="167395"/>
    <n v="7109.18"/>
    <n v="1255.42"/>
    <n v="0"/>
    <n v="0"/>
    <n v="0"/>
    <n v="0"/>
    <n v="0"/>
    <n v="0"/>
    <n v="64770"/>
    <n v="0"/>
    <n v="102625"/>
    <n v="0"/>
    <n v="0"/>
    <n v="0"/>
    <n v="0"/>
    <n v="0"/>
    <n v="167395"/>
  </r>
  <r>
    <x v="25"/>
    <x v="5"/>
    <n v="227196.12"/>
    <n v="878.7"/>
    <n v="49061.62"/>
    <n v="0"/>
    <n v="0"/>
    <n v="0"/>
    <n v="0"/>
    <n v="0"/>
    <n v="0"/>
    <n v="74913.8"/>
    <n v="0"/>
    <n v="103220.7"/>
    <n v="0"/>
    <n v="0"/>
    <n v="0"/>
    <n v="0"/>
    <n v="0"/>
    <n v="227196.12"/>
  </r>
  <r>
    <x v="25"/>
    <x v="6"/>
    <n v="272028.32"/>
    <n v="0"/>
    <n v="80473.8"/>
    <n v="0"/>
    <n v="0"/>
    <n v="0"/>
    <n v="0"/>
    <n v="0"/>
    <n v="0"/>
    <n v="38456.879999999997"/>
    <n v="0"/>
    <n v="153097.64000000001"/>
    <n v="0"/>
    <n v="0"/>
    <n v="0"/>
    <n v="0"/>
    <n v="0"/>
    <n v="272028.32"/>
  </r>
  <r>
    <x v="25"/>
    <x v="7"/>
    <n v="327573.44"/>
    <n v="4803.83"/>
    <n v="65854.12"/>
    <n v="0"/>
    <n v="0"/>
    <n v="0"/>
    <n v="0"/>
    <n v="0"/>
    <n v="0"/>
    <n v="73032.22"/>
    <n v="0"/>
    <n v="188687.1"/>
    <n v="0"/>
    <n v="0"/>
    <n v="0"/>
    <n v="0"/>
    <n v="0"/>
    <n v="327573.44"/>
  </r>
  <r>
    <x v="25"/>
    <x v="8"/>
    <n v="539130.51"/>
    <n v="13392.92"/>
    <n v="246120"/>
    <n v="0"/>
    <n v="12153"/>
    <n v="0"/>
    <n v="0"/>
    <n v="0"/>
    <n v="0"/>
    <n v="179258.72"/>
    <n v="0"/>
    <n v="113751.79"/>
    <n v="0"/>
    <n v="0"/>
    <n v="0"/>
    <n v="0"/>
    <n v="0"/>
    <n v="526977.51"/>
  </r>
  <r>
    <x v="26"/>
    <x v="0"/>
    <n v="838289741.99000001"/>
    <n v="59330395.450000003"/>
    <n v="88109063.069999993"/>
    <n v="0"/>
    <n v="21852477"/>
    <n v="29937177.300000001"/>
    <n v="81892341.359999999"/>
    <n v="0"/>
    <n v="321443876.43000001"/>
    <n v="283053438.29000002"/>
    <n v="87382998.480000004"/>
    <n v="74394584.799999997"/>
    <n v="0"/>
    <m/>
    <m/>
    <m/>
    <m/>
    <n v="816437264.99000001"/>
  </r>
  <r>
    <x v="26"/>
    <x v="1"/>
    <n v="732483856.02999997"/>
    <n v="104706013.18000001"/>
    <n v="58370622.920000002"/>
    <n v="803134.27220000001"/>
    <n v="15519096.890000001"/>
    <n v="28999"/>
    <n v="3982.76"/>
    <n v="0"/>
    <n v="225434447.28"/>
    <n v="296788680.73000002"/>
    <n v="77848653.959999993"/>
    <n v="64521767.240000002"/>
    <n v="11557924.67"/>
    <n v="0"/>
    <n v="2077218.1"/>
    <n v="0"/>
    <n v="0"/>
    <n v="716964759.13999999"/>
  </r>
  <r>
    <x v="26"/>
    <x v="2"/>
    <n v="753884351.01999998"/>
    <n v="152403655.31999999"/>
    <n v="57149310.57"/>
    <n v="4146371.03"/>
    <n v="14595693.26"/>
    <n v="19424"/>
    <n v="260312.82"/>
    <n v="0"/>
    <n v="259438052.30000001"/>
    <n v="269434053.10000002"/>
    <n v="78322617.480000004"/>
    <n v="73344787.870000005"/>
    <n v="16195529.630000001"/>
    <n v="0"/>
    <n v="2285089.42"/>
    <n v="0"/>
    <n v="0"/>
    <n v="739288657.75999999"/>
  </r>
  <r>
    <x v="26"/>
    <x v="3"/>
    <n v="699205905.32000005"/>
    <n v="218553741.13999999"/>
    <n v="52702388.32"/>
    <n v="487718.85"/>
    <n v="8076440.8099999996"/>
    <n v="0"/>
    <n v="5966.76"/>
    <n v="0"/>
    <n v="254152625.88"/>
    <n v="230829979.69"/>
    <n v="72397990.930000007"/>
    <n v="78985410.030000001"/>
    <n v="10137510.82"/>
    <n v="0"/>
    <n v="19975463.300000001"/>
    <n v="0"/>
    <n v="0"/>
    <n v="691129464.51000011"/>
  </r>
  <r>
    <x v="26"/>
    <x v="4"/>
    <n v="683384817.85000002"/>
    <n v="76207136.230000004"/>
    <n v="82261530.219999999"/>
    <n v="3583014.63"/>
    <n v="3659550.55"/>
    <n v="0"/>
    <n v="-3295.99"/>
    <n v="0"/>
    <n v="224631381.68000001"/>
    <n v="233726575.61000001"/>
    <n v="63249949.409999996"/>
    <n v="70150376.5"/>
    <n v="9365004.4299999997"/>
    <n v="0"/>
    <n v="387290.71"/>
    <n v="0"/>
    <n v="0"/>
    <n v="679725267.30000007"/>
  </r>
  <r>
    <x v="26"/>
    <x v="5"/>
    <n v="765863052.54999995"/>
    <n v="77394104.248175994"/>
    <n v="83289603.840000004"/>
    <n v="2659043.3199999998"/>
    <n v="4809102.79"/>
    <n v="0"/>
    <n v="934631.21"/>
    <n v="0"/>
    <n v="239960533.96989"/>
    <n v="271763621.74491203"/>
    <n v="72664341.629877999"/>
    <n v="89929230.100494996"/>
    <n v="8255721.2636863999"/>
    <n v="0"/>
    <n v="631359"/>
    <n v="0"/>
    <n v="0"/>
    <n v="761053949.75999999"/>
  </r>
  <r>
    <x v="26"/>
    <x v="6"/>
    <n v="819468208.89999998"/>
    <n v="70022968.349999994"/>
    <n v="87176931.700000003"/>
    <n v="2196154.41"/>
    <n v="9764624.7100000009"/>
    <n v="0"/>
    <n v="3518497.98"/>
    <n v="0"/>
    <n v="276353192.94999999"/>
    <n v="235650110.56999999"/>
    <n v="73867688.060000002"/>
    <n v="136342088.55000001"/>
    <n v="10078197.07"/>
    <n v="0"/>
    <n v="-5114.8900000000003"/>
    <n v="0"/>
    <n v="0"/>
    <n v="809703584.18999994"/>
  </r>
  <r>
    <x v="26"/>
    <x v="7"/>
    <n v="913016248.61000001"/>
    <n v="80883260.340000004"/>
    <n v="65710497.439999998"/>
    <n v="15841864.01"/>
    <n v="1919149.62"/>
    <n v="51644.5"/>
    <n v="15701.71"/>
    <n v="0"/>
    <n v="330714882.01999998"/>
    <n v="274952427"/>
    <n v="75084536.109999999"/>
    <n v="157438985.44999999"/>
    <n v="9114920.5999999996"/>
    <n v="0"/>
    <n v="5917679.8799999999"/>
    <n v="0"/>
    <n v="0"/>
    <n v="911097098.99000001"/>
  </r>
  <r>
    <x v="26"/>
    <x v="8"/>
    <n v="1076609437.46"/>
    <n v="81049126.950000003"/>
    <n v="89051971.640000001"/>
    <n v="154199168.03999999"/>
    <n v="182043.39"/>
    <n v="0"/>
    <n v="0"/>
    <n v="0"/>
    <n v="342141859.19999999"/>
    <n v="340876917.52999997"/>
    <n v="74725130.650000006"/>
    <n v="210073763.25"/>
    <n v="19739795.190000001"/>
    <n v="0"/>
    <n v="1107003.8400000001"/>
    <n v="0"/>
    <n v="0"/>
    <n v="1076427394.0699999"/>
  </r>
  <r>
    <x v="27"/>
    <x v="0"/>
    <n v="147267262"/>
    <n v="1596264"/>
    <n v="24928647"/>
    <n v="0"/>
    <n v="2184163"/>
    <n v="0"/>
    <n v="0"/>
    <n v="0"/>
    <n v="27717962"/>
    <n v="53275126"/>
    <n v="8699034"/>
    <n v="54528780"/>
    <n v="3046360"/>
    <m/>
    <m/>
    <m/>
    <m/>
    <n v="145083099"/>
  </r>
  <r>
    <x v="27"/>
    <x v="1"/>
    <n v="103176348"/>
    <n v="1699202"/>
    <n v="21578316"/>
    <n v="0"/>
    <n v="410684"/>
    <n v="0"/>
    <n v="0"/>
    <n v="0"/>
    <n v="19129937"/>
    <n v="32198383"/>
    <n v="5606089"/>
    <n v="44006957"/>
    <n v="2234982"/>
    <n v="0"/>
    <n v="445500"/>
    <n v="0"/>
    <n v="0"/>
    <n v="102765664"/>
  </r>
  <r>
    <x v="27"/>
    <x v="2"/>
    <n v="122692101"/>
    <n v="6523078"/>
    <n v="24998607"/>
    <n v="0"/>
    <n v="42575"/>
    <n v="0"/>
    <n v="0"/>
    <n v="0"/>
    <n v="16132419"/>
    <n v="24781964"/>
    <n v="4525244"/>
    <n v="48764801"/>
    <n v="3489066"/>
    <n v="0"/>
    <n v="0"/>
    <n v="0"/>
    <n v="0"/>
    <n v="122649526"/>
  </r>
  <r>
    <x v="27"/>
    <x v="3"/>
    <n v="122854180"/>
    <n v="1503704"/>
    <n v="22598352"/>
    <n v="0"/>
    <n v="329492"/>
    <n v="0"/>
    <n v="271"/>
    <n v="0"/>
    <n v="15969220"/>
    <n v="25915429"/>
    <n v="4392142"/>
    <n v="46638608"/>
    <n v="7340429"/>
    <n v="0"/>
    <n v="0"/>
    <n v="0"/>
    <n v="0"/>
    <n v="122524688"/>
  </r>
  <r>
    <x v="27"/>
    <x v="4"/>
    <n v="239750697"/>
    <n v="33082055"/>
    <n v="24990799"/>
    <n v="0"/>
    <n v="29717361"/>
    <n v="1231249.72"/>
    <n v="30386.85"/>
    <n v="0"/>
    <n v="22054294"/>
    <n v="51396503"/>
    <n v="8120650"/>
    <n v="125200053"/>
    <n v="7988397"/>
    <n v="0"/>
    <n v="9513521"/>
    <n v="0"/>
    <n v="0"/>
    <n v="210033336"/>
  </r>
  <r>
    <x v="27"/>
    <x v="5"/>
    <n v="122921829"/>
    <n v="6543278"/>
    <n v="50042045"/>
    <n v="0"/>
    <n v="861706"/>
    <n v="68600"/>
    <n v="0"/>
    <n v="0"/>
    <n v="11380421"/>
    <n v="12869220"/>
    <n v="2467224"/>
    <n v="27520558"/>
    <n v="18642361"/>
    <n v="0"/>
    <n v="520000"/>
    <n v="0"/>
    <n v="0"/>
    <n v="122060123"/>
  </r>
  <r>
    <x v="27"/>
    <x v="6"/>
    <n v="172363928.13"/>
    <n v="8031360.2199999997"/>
    <n v="45552948.409999996"/>
    <n v="0"/>
    <n v="22074296.25"/>
    <n v="269198.39"/>
    <n v="0"/>
    <n v="0"/>
    <n v="11220616.560000001"/>
    <n v="14651036.5"/>
    <n v="4081422.64"/>
    <n v="75347274.819999993"/>
    <n v="21510629.199999999"/>
    <n v="0"/>
    <n v="28449136.609999999"/>
    <n v="2923.38"/>
    <n v="0"/>
    <n v="150289631.88"/>
  </r>
  <r>
    <x v="27"/>
    <x v="7"/>
    <n v="170363357.02000001"/>
    <n v="4374199.6500000004"/>
    <n v="28009349.760000002"/>
    <n v="0"/>
    <n v="17728071.34"/>
    <n v="876153.86"/>
    <n v="0"/>
    <n v="0"/>
    <n v="13172354.77"/>
    <n v="31586971.329999998"/>
    <n v="5891266.9699999997"/>
    <n v="78802989.409999996"/>
    <n v="12900424.779999999"/>
    <n v="0"/>
    <n v="20237956.629999999"/>
    <n v="0"/>
    <n v="0"/>
    <n v="152635285.68000001"/>
  </r>
  <r>
    <x v="27"/>
    <x v="8"/>
    <n v="125046436.67"/>
    <n v="2032681.55"/>
    <n v="38043838.740000002"/>
    <m/>
    <n v="2202309.0299999998"/>
    <n v="25688.23"/>
    <n v="0"/>
    <n v="0"/>
    <n v="8704747.4600000009"/>
    <n v="28739819.850000001"/>
    <n v="4750516.97"/>
    <n v="31967221.789999999"/>
    <n v="12840291.859999999"/>
    <n v="0"/>
    <n v="-4755852"/>
    <n v="0"/>
    <n v="0"/>
    <n v="122844127.64"/>
  </r>
  <r>
    <x v="28"/>
    <x v="0"/>
    <n v="19803244"/>
    <n v="701390"/>
    <n v="2188564"/>
    <n v="0"/>
    <n v="0"/>
    <n v="0"/>
    <n v="0"/>
    <n v="0"/>
    <n v="572333"/>
    <n v="1712105"/>
    <n v="0"/>
    <n v="17518806"/>
    <n v="0"/>
    <m/>
    <m/>
    <m/>
    <m/>
    <n v="19803244"/>
  </r>
  <r>
    <x v="28"/>
    <x v="1"/>
    <n v="6882669"/>
    <n v="100798"/>
    <n v="2265141"/>
    <n v="0"/>
    <n v="0"/>
    <n v="0"/>
    <n v="0"/>
    <n v="0"/>
    <n v="646780"/>
    <n v="1942051"/>
    <n v="0"/>
    <n v="4293938"/>
    <n v="0"/>
    <n v="0"/>
    <n v="0"/>
    <n v="0"/>
    <n v="0"/>
    <n v="6882669"/>
  </r>
  <r>
    <x v="28"/>
    <x v="2"/>
    <n v="4460324"/>
    <n v="303651"/>
    <n v="966418"/>
    <n v="0"/>
    <n v="0"/>
    <n v="0"/>
    <n v="0"/>
    <n v="0"/>
    <n v="247078.74"/>
    <n v="1200816.8799999999"/>
    <n v="0"/>
    <n v="2046010.38"/>
    <n v="0"/>
    <n v="0"/>
    <n v="0"/>
    <n v="0"/>
    <n v="0"/>
    <n v="4460324"/>
  </r>
  <r>
    <x v="28"/>
    <x v="3"/>
    <n v="5426267"/>
    <n v="61429"/>
    <n v="1358814"/>
    <n v="0"/>
    <n v="0"/>
    <n v="0"/>
    <n v="0"/>
    <n v="0"/>
    <n v="437661"/>
    <n v="1030547"/>
    <n v="0"/>
    <n v="2599245"/>
    <n v="0"/>
    <n v="0"/>
    <n v="0"/>
    <n v="0"/>
    <n v="0"/>
    <n v="5426267"/>
  </r>
  <r>
    <x v="28"/>
    <x v="4"/>
    <n v="8585117"/>
    <n v="153723"/>
    <n v="6432656"/>
    <n v="0"/>
    <n v="0"/>
    <n v="0"/>
    <n v="0"/>
    <n v="0"/>
    <n v="215659.61"/>
    <n v="616427.6"/>
    <n v="0"/>
    <n v="1320373.79"/>
    <n v="0"/>
    <n v="0"/>
    <n v="0"/>
    <n v="0"/>
    <n v="0"/>
    <n v="8585117"/>
  </r>
  <r>
    <x v="28"/>
    <x v="5"/>
    <n v="12338101"/>
    <n v="58294"/>
    <n v="8528675"/>
    <n v="0"/>
    <n v="0"/>
    <n v="0"/>
    <n v="0"/>
    <n v="0"/>
    <n v="322535"/>
    <n v="954158"/>
    <n v="0"/>
    <n v="2532733"/>
    <n v="0"/>
    <n v="0"/>
    <n v="0"/>
    <n v="0"/>
    <n v="0"/>
    <n v="12338101"/>
  </r>
  <r>
    <x v="28"/>
    <x v="6"/>
    <n v="14554661"/>
    <n v="714601"/>
    <n v="7381961"/>
    <n v="0"/>
    <n v="0"/>
    <n v="0"/>
    <n v="0"/>
    <n v="0"/>
    <n v="780990"/>
    <n v="2182924"/>
    <n v="0"/>
    <n v="4208786"/>
    <n v="0"/>
    <n v="0"/>
    <n v="0"/>
    <n v="0"/>
    <n v="0"/>
    <n v="14554661"/>
  </r>
  <r>
    <x v="28"/>
    <x v="7"/>
    <n v="13447747"/>
    <n v="418291.49"/>
    <n v="8996458"/>
    <n v="0"/>
    <n v="0"/>
    <n v="0"/>
    <n v="0"/>
    <n v="0"/>
    <n v="528793"/>
    <n v="1062583"/>
    <n v="0"/>
    <n v="2859914"/>
    <n v="0"/>
    <n v="0"/>
    <n v="0"/>
    <n v="0"/>
    <n v="0"/>
    <n v="13447747"/>
  </r>
  <r>
    <x v="28"/>
    <x v="8"/>
    <n v="21603799"/>
    <n v="121113"/>
    <n v="11559637"/>
    <n v="0"/>
    <n v="0"/>
    <n v="0"/>
    <n v="0"/>
    <n v="0"/>
    <n v="822476"/>
    <n v="3650251"/>
    <n v="0"/>
    <n v="5571435"/>
    <n v="0"/>
    <n v="0"/>
    <n v="0"/>
    <n v="0"/>
    <n v="0"/>
    <n v="21603799"/>
  </r>
  <r>
    <x v="29"/>
    <x v="0"/>
    <n v="3206336.66"/>
    <n v="0"/>
    <n v="96295.57"/>
    <n v="0"/>
    <n v="0"/>
    <n v="0"/>
    <n v="0"/>
    <n v="0"/>
    <n v="0"/>
    <n v="1149134.21"/>
    <n v="0"/>
    <n v="2240117.42"/>
    <n v="0"/>
    <m/>
    <m/>
    <m/>
    <m/>
    <n v="3206336.66"/>
  </r>
  <r>
    <x v="29"/>
    <x v="1"/>
    <n v="5834543"/>
    <n v="0"/>
    <n v="592672"/>
    <n v="0"/>
    <n v="0"/>
    <n v="0"/>
    <n v="0"/>
    <n v="0"/>
    <n v="0"/>
    <n v="4384944.3600000003"/>
    <n v="0"/>
    <n v="1449598.94"/>
    <n v="-592672"/>
    <n v="0"/>
    <n v="0"/>
    <n v="0"/>
    <n v="0"/>
    <n v="5834543"/>
  </r>
  <r>
    <x v="29"/>
    <x v="2"/>
    <n v="8172029"/>
    <n v="208725.35"/>
    <n v="4666656"/>
    <n v="0"/>
    <n v="0"/>
    <n v="0"/>
    <n v="0"/>
    <n v="0"/>
    <n v="0"/>
    <n v="1701072"/>
    <n v="0"/>
    <n v="1804301"/>
    <n v="0"/>
    <n v="0"/>
    <n v="0"/>
    <n v="208725.35"/>
    <n v="0"/>
    <n v="8172029"/>
  </r>
  <r>
    <x v="29"/>
    <x v="3"/>
    <n v="5289056"/>
    <n v="0"/>
    <n v="1400024"/>
    <n v="0"/>
    <n v="0"/>
    <n v="0"/>
    <n v="0"/>
    <n v="0"/>
    <n v="0"/>
    <n v="2786437"/>
    <n v="0"/>
    <n v="1102595"/>
    <n v="0"/>
    <n v="0"/>
    <n v="0"/>
    <n v="0"/>
    <n v="0"/>
    <n v="5289056"/>
  </r>
  <r>
    <x v="29"/>
    <x v="4"/>
    <n v="4744359.08"/>
    <n v="0"/>
    <n v="83332"/>
    <n v="0"/>
    <n v="0"/>
    <n v="0"/>
    <n v="0"/>
    <n v="0"/>
    <n v="0"/>
    <n v="3107169.1"/>
    <n v="0"/>
    <n v="1553857.98"/>
    <n v="0"/>
    <n v="0"/>
    <n v="0"/>
    <n v="0"/>
    <n v="0"/>
    <n v="4744359.08"/>
  </r>
  <r>
    <x v="29"/>
    <x v="5"/>
    <n v="4167550.76"/>
    <n v="0"/>
    <n v="135885"/>
    <n v="0"/>
    <n v="0"/>
    <n v="0"/>
    <n v="0"/>
    <n v="0"/>
    <n v="0"/>
    <n v="2940943.31"/>
    <n v="0"/>
    <n v="1090722.45"/>
    <n v="0"/>
    <n v="0"/>
    <n v="0"/>
    <n v="0"/>
    <n v="0"/>
    <n v="4167550.76"/>
  </r>
  <r>
    <x v="29"/>
    <x v="6"/>
    <n v="4739211"/>
    <n v="125096"/>
    <n v="133256"/>
    <n v="16626"/>
    <n v="0"/>
    <n v="0"/>
    <n v="0"/>
    <n v="0"/>
    <n v="0"/>
    <n v="3236311"/>
    <n v="0"/>
    <n v="1369644"/>
    <n v="0"/>
    <n v="0"/>
    <n v="0"/>
    <n v="0"/>
    <n v="0"/>
    <n v="4739211"/>
  </r>
  <r>
    <x v="29"/>
    <x v="7"/>
    <n v="3737891.1"/>
    <n v="0"/>
    <n v="113773.42"/>
    <n v="0"/>
    <n v="0"/>
    <n v="0"/>
    <n v="0"/>
    <n v="0"/>
    <n v="0"/>
    <n v="2539564.14"/>
    <n v="0"/>
    <n v="1084553.54"/>
    <n v="0"/>
    <n v="0"/>
    <n v="0"/>
    <n v="0"/>
    <n v="0"/>
    <n v="3737891.1"/>
  </r>
  <r>
    <x v="29"/>
    <x v="8"/>
    <n v="3620109.3"/>
    <n v="0"/>
    <n v="357357.92"/>
    <n v="0"/>
    <n v="0"/>
    <n v="0"/>
    <n v="0"/>
    <n v="0"/>
    <n v="0"/>
    <n v="2272156.5499999998"/>
    <n v="0"/>
    <n v="990594.83"/>
    <n v="0"/>
    <n v="0"/>
    <n v="0"/>
    <n v="0"/>
    <n v="0"/>
    <n v="3620109.3"/>
  </r>
  <r>
    <x v="30"/>
    <x v="0"/>
    <n v="1829241.96"/>
    <n v="0"/>
    <n v="58465.49"/>
    <n v="0"/>
    <n v="0"/>
    <n v="0"/>
    <n v="0"/>
    <n v="0"/>
    <n v="435331.7"/>
    <n v="535596.55000000005"/>
    <n v="290221.13"/>
    <n v="652135.75"/>
    <n v="0"/>
    <m/>
    <m/>
    <m/>
    <m/>
    <n v="1829241.96"/>
  </r>
  <r>
    <x v="30"/>
    <x v="1"/>
    <n v="3079542.77"/>
    <n v="0"/>
    <n v="80316.320000000007"/>
    <n v="0"/>
    <n v="0"/>
    <n v="0"/>
    <n v="0"/>
    <n v="0"/>
    <n v="161074.76999999999"/>
    <n v="661445.15"/>
    <n v="322149.53000000003"/>
    <n v="1854557"/>
    <n v="0"/>
    <n v="0"/>
    <n v="0"/>
    <n v="0"/>
    <n v="0"/>
    <n v="3079542.77"/>
  </r>
  <r>
    <x v="30"/>
    <x v="2"/>
    <n v="2562505"/>
    <n v="0"/>
    <n v="202427"/>
    <n v="0"/>
    <n v="0"/>
    <n v="0"/>
    <n v="0"/>
    <n v="0"/>
    <n v="146748"/>
    <n v="525117"/>
    <n v="293496"/>
    <n v="1394717"/>
    <n v="0"/>
    <n v="0"/>
    <n v="0"/>
    <n v="0"/>
    <n v="0"/>
    <n v="2562505"/>
  </r>
  <r>
    <x v="30"/>
    <x v="3"/>
    <n v="1548781"/>
    <n v="0"/>
    <n v="358852"/>
    <n v="0"/>
    <n v="0"/>
    <n v="0"/>
    <n v="0"/>
    <n v="0"/>
    <n v="134931"/>
    <n v="333382"/>
    <n v="269863"/>
    <n v="451752"/>
    <n v="0"/>
    <n v="0"/>
    <n v="0"/>
    <n v="0"/>
    <n v="0"/>
    <n v="1548781"/>
  </r>
  <r>
    <x v="30"/>
    <x v="4"/>
    <n v="1394845"/>
    <n v="0"/>
    <n v="136890"/>
    <n v="0"/>
    <n v="0"/>
    <n v="0"/>
    <n v="0"/>
    <n v="0"/>
    <n v="184968"/>
    <n v="337881"/>
    <n v="284566"/>
    <n v="450541"/>
    <n v="0"/>
    <n v="0"/>
    <n v="0"/>
    <n v="0"/>
    <n v="0"/>
    <n v="1394845"/>
  </r>
  <r>
    <x v="30"/>
    <x v="5"/>
    <n v="2376997"/>
    <n v="0"/>
    <n v="268233"/>
    <n v="0"/>
    <n v="0"/>
    <n v="0"/>
    <n v="0"/>
    <n v="0"/>
    <n v="246043"/>
    <n v="520707"/>
    <n v="315440"/>
    <n v="1026574"/>
    <n v="0"/>
    <n v="0"/>
    <n v="0"/>
    <n v="0"/>
    <n v="0"/>
    <n v="2376997"/>
  </r>
  <r>
    <x v="30"/>
    <x v="6"/>
    <n v="4293749"/>
    <n v="50825"/>
    <n v="1107485"/>
    <n v="0"/>
    <n v="0"/>
    <n v="0"/>
    <n v="0"/>
    <n v="0"/>
    <n v="232313"/>
    <n v="676034"/>
    <n v="261025"/>
    <n v="2016892"/>
    <n v="0"/>
    <n v="0"/>
    <n v="0"/>
    <n v="0"/>
    <n v="0"/>
    <n v="4293749"/>
  </r>
  <r>
    <x v="30"/>
    <x v="7"/>
    <n v="2876101"/>
    <n v="0"/>
    <n v="378206"/>
    <n v="0"/>
    <n v="0"/>
    <n v="0"/>
    <n v="0"/>
    <n v="0"/>
    <n v="259190"/>
    <n v="944888"/>
    <n v="345586"/>
    <n v="948231"/>
    <n v="0"/>
    <n v="0"/>
    <n v="0"/>
    <n v="0"/>
    <n v="0"/>
    <n v="2876101"/>
  </r>
  <r>
    <x v="30"/>
    <x v="8"/>
    <n v="5894441.4900000002"/>
    <n v="18195.3"/>
    <n v="764806.88"/>
    <n v="0"/>
    <n v="2774332.72"/>
    <n v="0"/>
    <n v="81668"/>
    <n v="0"/>
    <n v="349501.91"/>
    <n v="906644.82"/>
    <n v="466002.54"/>
    <n v="3407485.34"/>
    <n v="0"/>
    <n v="0"/>
    <n v="0"/>
    <n v="0"/>
    <n v="0"/>
    <n v="3120108.77"/>
  </r>
  <r>
    <x v="31"/>
    <x v="0"/>
    <n v="3088920.45"/>
    <n v="86594.66"/>
    <n v="194049"/>
    <n v="0"/>
    <n v="0"/>
    <n v="0"/>
    <n v="0"/>
    <n v="0"/>
    <n v="412092.05"/>
    <n v="2508668.09"/>
    <n v="0"/>
    <n v="168160.31"/>
    <n v="0"/>
    <m/>
    <m/>
    <m/>
    <m/>
    <n v="3088920.45"/>
  </r>
  <r>
    <x v="31"/>
    <x v="1"/>
    <n v="2502245.7000000002"/>
    <n v="170450.08"/>
    <n v="551702.69999999995"/>
    <n v="0"/>
    <n v="0"/>
    <n v="0"/>
    <n v="0"/>
    <n v="0"/>
    <n v="589087.43999999994"/>
    <n v="1152045.3"/>
    <n v="0"/>
    <n v="761112.96"/>
    <n v="0"/>
    <n v="0"/>
    <n v="0"/>
    <n v="0"/>
    <n v="0"/>
    <n v="2502245.7000000002"/>
  </r>
  <r>
    <x v="31"/>
    <x v="2"/>
    <n v="2345613.21"/>
    <n v="231856.76"/>
    <n v="365697.72"/>
    <n v="0"/>
    <n v="0"/>
    <n v="0"/>
    <n v="0"/>
    <n v="0"/>
    <n v="468614.36"/>
    <n v="1085658.57"/>
    <n v="0"/>
    <n v="425642.55"/>
    <n v="0"/>
    <n v="0"/>
    <n v="0"/>
    <n v="0"/>
    <n v="0"/>
    <n v="2345613.21"/>
  </r>
  <r>
    <x v="31"/>
    <x v="3"/>
    <n v="2440138.6800000002"/>
    <n v="177940.42"/>
    <n v="347817.14"/>
    <n v="0"/>
    <n v="0"/>
    <n v="0"/>
    <n v="0"/>
    <n v="0"/>
    <n v="493297.73"/>
    <n v="1123488.82"/>
    <n v="0"/>
    <n v="475534.99"/>
    <n v="0"/>
    <n v="0"/>
    <n v="0"/>
    <n v="0"/>
    <n v="0"/>
    <n v="2440138.6800000002"/>
  </r>
  <r>
    <x v="31"/>
    <x v="4"/>
    <n v="3473539.6"/>
    <n v="27817"/>
    <n v="902267.9"/>
    <n v="0"/>
    <n v="0"/>
    <n v="0"/>
    <n v="0"/>
    <n v="0"/>
    <n v="616406.18000000005"/>
    <n v="1203510.8799999999"/>
    <n v="0"/>
    <n v="751354.64"/>
    <n v="0"/>
    <n v="0"/>
    <n v="0"/>
    <n v="0"/>
    <n v="0"/>
    <n v="3473539.6"/>
  </r>
  <r>
    <x v="31"/>
    <x v="5"/>
    <n v="2340844.21"/>
    <n v="248101.8"/>
    <n v="768992.74"/>
    <n v="0"/>
    <n v="0"/>
    <n v="0"/>
    <n v="0"/>
    <n v="0"/>
    <n v="408357.86"/>
    <n v="787802.49"/>
    <n v="0"/>
    <n v="375691.12"/>
    <n v="0"/>
    <n v="0"/>
    <n v="0"/>
    <n v="0"/>
    <n v="0"/>
    <n v="2340844.21"/>
  </r>
  <r>
    <x v="31"/>
    <x v="6"/>
    <n v="4689107.55"/>
    <n v="94706.4"/>
    <n v="2138764.06"/>
    <n v="0"/>
    <n v="0"/>
    <n v="0"/>
    <n v="0"/>
    <n v="0"/>
    <n v="456371.86"/>
    <n v="1570782.25"/>
    <n v="0"/>
    <n v="523189.38"/>
    <n v="0"/>
    <n v="0"/>
    <n v="0"/>
    <n v="0"/>
    <n v="0"/>
    <n v="4689107.55"/>
  </r>
  <r>
    <x v="31"/>
    <x v="7"/>
    <n v="4373253.8"/>
    <n v="0"/>
    <n v="1779256.76"/>
    <n v="0"/>
    <n v="0"/>
    <n v="0"/>
    <n v="0"/>
    <n v="0"/>
    <n v="499930.1"/>
    <n v="1159213.3600000001"/>
    <n v="0"/>
    <n v="934853.57"/>
    <n v="0"/>
    <n v="0"/>
    <n v="0"/>
    <n v="0"/>
    <n v="0"/>
    <n v="4373253.8"/>
  </r>
  <r>
    <x v="31"/>
    <x v="8"/>
    <n v="5000963.7699999996"/>
    <n v="239907.11"/>
    <n v="1978654.46"/>
    <n v="0"/>
    <n v="0"/>
    <n v="0"/>
    <n v="0"/>
    <n v="0"/>
    <n v="548120.13"/>
    <n v="1335724.76"/>
    <n v="0"/>
    <n v="1138464.42"/>
    <n v="0"/>
    <n v="0"/>
    <n v="0"/>
    <n v="0"/>
    <n v="0"/>
    <n v="5000963.7699999996"/>
  </r>
  <r>
    <x v="32"/>
    <x v="0"/>
    <n v="33025844.109999999"/>
    <n v="24699109.219999999"/>
    <n v="3788551.42"/>
    <n v="0"/>
    <n v="0"/>
    <n v="0"/>
    <n v="0"/>
    <n v="0"/>
    <n v="8375679.2800000003"/>
    <n v="13436387.32"/>
    <n v="1502832.6"/>
    <n v="12225944.93"/>
    <n v="-2656347.4300000002"/>
    <m/>
    <m/>
    <m/>
    <m/>
    <n v="33025844.109999999"/>
  </r>
  <r>
    <x v="32"/>
    <x v="1"/>
    <n v="35609719.210000001"/>
    <n v="15716525.09"/>
    <n v="3313476.96"/>
    <n v="0"/>
    <n v="0"/>
    <n v="0"/>
    <n v="0"/>
    <n v="0"/>
    <n v="8976208.2100000009"/>
    <n v="12545074.859999999"/>
    <n v="1672262.35"/>
    <n v="15532490.039999999"/>
    <n v="-3089071.89"/>
    <n v="0"/>
    <n v="0"/>
    <n v="0"/>
    <n v="0"/>
    <n v="35609719.210000001"/>
  </r>
  <r>
    <x v="32"/>
    <x v="2"/>
    <n v="32522017.350000001"/>
    <n v="12093487.210000001"/>
    <n v="5205870.12"/>
    <n v="0"/>
    <n v="0"/>
    <n v="0"/>
    <n v="0"/>
    <n v="0"/>
    <n v="9322646.3000000007"/>
    <n v="15438620.550000001"/>
    <n v="1675722.13"/>
    <n v="14027563.75"/>
    <n v="-13148405.5"/>
    <n v="0"/>
    <n v="0"/>
    <n v="0"/>
    <n v="0"/>
    <n v="32522017.350000001"/>
  </r>
  <r>
    <x v="32"/>
    <x v="3"/>
    <n v="38192948.93"/>
    <n v="12526555.390000001"/>
    <n v="4795267.67"/>
    <n v="0"/>
    <n v="0"/>
    <n v="0"/>
    <n v="0"/>
    <n v="0"/>
    <n v="9270646.5800000001"/>
    <n v="15213796.52"/>
    <n v="1720203.43"/>
    <n v="16312648.560000001"/>
    <n v="-9119613.0500000007"/>
    <n v="0"/>
    <n v="0"/>
    <n v="0"/>
    <n v="0"/>
    <n v="38192948.93"/>
  </r>
  <r>
    <x v="32"/>
    <x v="4"/>
    <n v="42135702.159999996"/>
    <n v="10232761.689999999"/>
    <n v="4358519.3099999996"/>
    <n v="0"/>
    <n v="0"/>
    <n v="0"/>
    <n v="0"/>
    <n v="0"/>
    <n v="9640358.1500000004"/>
    <n v="13520334.359999999"/>
    <n v="1754835.31"/>
    <n v="20622527.719999999"/>
    <n v="-7760872.6900000004"/>
    <n v="0"/>
    <n v="0"/>
    <n v="0"/>
    <n v="0"/>
    <n v="42135702.159999996"/>
  </r>
  <r>
    <x v="32"/>
    <x v="5"/>
    <n v="45385393.530000001"/>
    <n v="11486671.51"/>
    <n v="6838793.1200000001"/>
    <n v="0"/>
    <n v="0"/>
    <n v="0"/>
    <n v="0"/>
    <n v="0"/>
    <n v="11107350.82"/>
    <n v="16172552.09"/>
    <n v="1936852.25"/>
    <n v="18961431.66"/>
    <n v="-9631586.4100000001"/>
    <n v="0"/>
    <n v="0"/>
    <n v="0"/>
    <n v="0"/>
    <n v="45385393.530000001"/>
  </r>
  <r>
    <x v="32"/>
    <x v="6"/>
    <n v="38000030.380000003"/>
    <n v="14737344.58"/>
    <n v="5851758.9199999999"/>
    <n v="0"/>
    <n v="0"/>
    <n v="0"/>
    <n v="0"/>
    <n v="0"/>
    <n v="9721738.2599999998"/>
    <n v="15005576.51"/>
    <n v="2067750.26"/>
    <n v="16517529.75"/>
    <n v="-11164323.32"/>
    <n v="0"/>
    <n v="0"/>
    <n v="0"/>
    <n v="0"/>
    <n v="38000030.380000003"/>
  </r>
  <r>
    <x v="32"/>
    <x v="7"/>
    <n v="50171632.200000003"/>
    <n v="11626221.43"/>
    <n v="3886349.04"/>
    <n v="0"/>
    <n v="0"/>
    <n v="0"/>
    <n v="0"/>
    <n v="0"/>
    <n v="9974831.7699999996"/>
    <n v="17389422.190000001"/>
    <n v="2063167.42"/>
    <n v="28330195.440000001"/>
    <n v="-11472333.66"/>
    <n v="0"/>
    <n v="0"/>
    <n v="0"/>
    <n v="0"/>
    <n v="50171632.200000003"/>
  </r>
  <r>
    <x v="32"/>
    <x v="8"/>
    <n v="40402310.520000003"/>
    <n v="16092942.25"/>
    <n v="6606145.3799999999"/>
    <n v="0"/>
    <n v="0"/>
    <n v="0"/>
    <n v="0"/>
    <n v="0"/>
    <n v="10389305.789999999"/>
    <n v="18382866.690000001"/>
    <n v="2349937.23"/>
    <n v="22010873.66"/>
    <n v="-19336818.23"/>
    <n v="0"/>
    <n v="0"/>
    <n v="0"/>
    <n v="0"/>
    <n v="40402310.520000003"/>
  </r>
  <r>
    <x v="33"/>
    <x v="0"/>
    <n v="15617439"/>
    <n v="2805251"/>
    <n v="1823780"/>
    <n v="0"/>
    <n v="0"/>
    <n v="0"/>
    <n v="0"/>
    <n v="0"/>
    <n v="1019894"/>
    <n v="2354084"/>
    <n v="139165"/>
    <n v="1336855"/>
    <n v="8943661"/>
    <m/>
    <m/>
    <m/>
    <m/>
    <n v="15617439"/>
  </r>
  <r>
    <x v="33"/>
    <x v="1"/>
    <n v="11320875"/>
    <n v="887513"/>
    <n v="3333020"/>
    <n v="0"/>
    <n v="0"/>
    <n v="0"/>
    <n v="0"/>
    <n v="0"/>
    <n v="1289422"/>
    <n v="3254350"/>
    <n v="166900"/>
    <n v="1977703"/>
    <n v="1299480"/>
    <n v="0"/>
    <n v="0"/>
    <n v="0"/>
    <n v="0"/>
    <n v="11320875"/>
  </r>
  <r>
    <x v="33"/>
    <x v="2"/>
    <n v="8924115"/>
    <n v="3697386"/>
    <n v="2879515"/>
    <n v="0"/>
    <n v="0"/>
    <n v="0"/>
    <n v="0"/>
    <n v="0"/>
    <n v="1464396"/>
    <n v="2627946"/>
    <n v="185954"/>
    <n v="1691749"/>
    <n v="74555"/>
    <n v="0"/>
    <n v="0"/>
    <n v="0"/>
    <n v="0"/>
    <n v="8924115"/>
  </r>
  <r>
    <x v="33"/>
    <x v="3"/>
    <n v="11224369"/>
    <n v="1476196"/>
    <n v="2920318"/>
    <n v="0"/>
    <n v="0"/>
    <n v="0"/>
    <n v="0"/>
    <n v="0"/>
    <n v="1605625"/>
    <n v="4016301"/>
    <n v="137720"/>
    <n v="2544405"/>
    <n v="0"/>
    <n v="0"/>
    <n v="0"/>
    <n v="0"/>
    <n v="0"/>
    <n v="11224369"/>
  </r>
  <r>
    <x v="33"/>
    <x v="4"/>
    <n v="11765970"/>
    <n v="1341882"/>
    <n v="2025360"/>
    <n v="0"/>
    <n v="0"/>
    <n v="0"/>
    <n v="0"/>
    <n v="0"/>
    <n v="1017950"/>
    <n v="3931903"/>
    <n v="128146"/>
    <n v="4662611"/>
    <n v="0"/>
    <n v="0"/>
    <n v="2000000"/>
    <n v="0"/>
    <n v="0"/>
    <n v="11765970"/>
  </r>
  <r>
    <x v="33"/>
    <x v="5"/>
    <n v="9705878"/>
    <n v="1831888"/>
    <n v="2303048"/>
    <n v="0"/>
    <n v="0"/>
    <n v="0"/>
    <n v="0"/>
    <n v="0"/>
    <n v="1596638"/>
    <n v="3676713"/>
    <n v="134400"/>
    <n v="1995079"/>
    <n v="0"/>
    <n v="0"/>
    <n v="0"/>
    <n v="0"/>
    <n v="0"/>
    <n v="9705878"/>
  </r>
  <r>
    <x v="33"/>
    <x v="6"/>
    <n v="8790584"/>
    <n v="1435286"/>
    <n v="2947234"/>
    <n v="0"/>
    <n v="0"/>
    <n v="0"/>
    <n v="0"/>
    <n v="0"/>
    <n v="1095071"/>
    <n v="2906094"/>
    <n v="77926"/>
    <n v="1764259"/>
    <n v="0"/>
    <n v="0"/>
    <n v="0"/>
    <n v="0"/>
    <n v="0"/>
    <n v="8790584"/>
  </r>
  <r>
    <x v="33"/>
    <x v="7"/>
    <n v="12370107"/>
    <n v="2340664"/>
    <n v="3702037"/>
    <n v="0"/>
    <n v="0"/>
    <n v="0"/>
    <n v="0"/>
    <n v="0"/>
    <n v="1951735"/>
    <n v="4710802"/>
    <n v="549071"/>
    <n v="1456462"/>
    <n v="0"/>
    <n v="0"/>
    <n v="0"/>
    <n v="0"/>
    <n v="0"/>
    <n v="12370107"/>
  </r>
  <r>
    <x v="33"/>
    <x v="8"/>
    <n v="14377753"/>
    <n v="1805658"/>
    <n v="7025603"/>
    <n v="0"/>
    <n v="0"/>
    <n v="0"/>
    <n v="0"/>
    <n v="0"/>
    <n v="2246882"/>
    <n v="3975201"/>
    <n v="548138"/>
    <n v="581929"/>
    <n v="0"/>
    <n v="0"/>
    <n v="0"/>
    <n v="0"/>
    <n v="0"/>
    <n v="14377753"/>
  </r>
  <r>
    <x v="34"/>
    <x v="0"/>
    <n v="15315636.34"/>
    <n v="603859.14"/>
    <n v="1862815.51"/>
    <n v="0"/>
    <n v="0"/>
    <n v="0"/>
    <n v="0"/>
    <n v="0"/>
    <n v="1757963.53"/>
    <n v="2672482.9500000002"/>
    <n v="0"/>
    <n v="0"/>
    <n v="0"/>
    <m/>
    <m/>
    <m/>
    <m/>
    <n v="15315636.34"/>
  </r>
  <r>
    <x v="34"/>
    <x v="1"/>
    <n v="10713580.689999999"/>
    <n v="166997.44"/>
    <n v="6498525.5700000003"/>
    <n v="0"/>
    <n v="0"/>
    <n v="0"/>
    <n v="0"/>
    <n v="0"/>
    <n v="1504846.04"/>
    <n v="5316615.51"/>
    <n v="419052.05"/>
    <n v="3412994.11"/>
    <n v="0"/>
    <n v="0"/>
    <n v="0"/>
    <n v="0"/>
    <n v="0"/>
    <n v="10713580.689999999"/>
  </r>
  <r>
    <x v="34"/>
    <x v="2"/>
    <n v="7568478.21"/>
    <n v="393746.49"/>
    <n v="1516300.91"/>
    <n v="0"/>
    <n v="0"/>
    <n v="0"/>
    <n v="0"/>
    <n v="0"/>
    <n v="990288.4"/>
    <n v="2872104.9"/>
    <n v="212610"/>
    <n v="1977174"/>
    <n v="0"/>
    <n v="0"/>
    <n v="0"/>
    <n v="0"/>
    <n v="0"/>
    <n v="7568478.21"/>
  </r>
  <r>
    <x v="34"/>
    <x v="3"/>
    <n v="18526425"/>
    <n v="1559097"/>
    <n v="2347277"/>
    <n v="22095644.32"/>
    <n v="0"/>
    <n v="0"/>
    <n v="0"/>
    <n v="0"/>
    <n v="380234"/>
    <n v="316655"/>
    <n v="30058"/>
    <n v="371924"/>
    <n v="15080277"/>
    <n v="0"/>
    <n v="0"/>
    <n v="0"/>
    <n v="0"/>
    <n v="18526425"/>
  </r>
  <r>
    <x v="34"/>
    <x v="4"/>
    <n v="6043598"/>
    <n v="594631.24"/>
    <n v="3063153.75"/>
    <n v="0"/>
    <n v="0"/>
    <n v="0"/>
    <n v="0"/>
    <n v="0"/>
    <n v="501504.82"/>
    <n v="379984.48"/>
    <n v="176941.92"/>
    <n v="1922013.06"/>
    <n v="0"/>
    <n v="0"/>
    <n v="0"/>
    <n v="0"/>
    <n v="0"/>
    <n v="6043598"/>
  </r>
  <r>
    <x v="34"/>
    <x v="5"/>
    <n v="7433657"/>
    <n v="800573.9"/>
    <n v="1154732"/>
    <n v="0"/>
    <n v="0"/>
    <n v="0"/>
    <n v="0"/>
    <n v="0"/>
    <n v="787096.98874562001"/>
    <n v="1333930.3"/>
    <n v="463560.31880534999"/>
    <n v="3694337.3943542"/>
    <n v="0"/>
    <n v="0"/>
    <n v="0"/>
    <n v="0"/>
    <n v="0"/>
    <n v="7433657"/>
  </r>
  <r>
    <x v="34"/>
    <x v="6"/>
    <n v="16863386"/>
    <n v="1659600"/>
    <n v="1517335"/>
    <n v="0"/>
    <n v="0"/>
    <n v="0"/>
    <n v="0"/>
    <n v="0"/>
    <n v="1205563"/>
    <n v="1427399"/>
    <n v="12126218"/>
    <n v="586871"/>
    <n v="0"/>
    <n v="0"/>
    <n v="0"/>
    <n v="0"/>
    <n v="0"/>
    <n v="16863386"/>
  </r>
  <r>
    <x v="34"/>
    <x v="7"/>
    <n v="4850997"/>
    <n v="1032741"/>
    <n v="126712"/>
    <n v="0"/>
    <n v="0"/>
    <n v="0"/>
    <n v="0"/>
    <n v="0"/>
    <n v="1041067"/>
    <n v="851976"/>
    <n v="430662"/>
    <n v="2400580"/>
    <n v="0"/>
    <n v="0"/>
    <n v="0"/>
    <n v="0"/>
    <n v="0"/>
    <n v="4850997"/>
  </r>
  <r>
    <x v="34"/>
    <x v="8"/>
    <n v="7728618"/>
    <n v="729524"/>
    <n v="149220"/>
    <n v="0"/>
    <n v="0"/>
    <n v="0"/>
    <n v="0"/>
    <n v="0"/>
    <n v="780952"/>
    <n v="979375"/>
    <n v="391113"/>
    <n v="5427958"/>
    <n v="0"/>
    <n v="0"/>
    <n v="0"/>
    <n v="0"/>
    <n v="0"/>
    <n v="7728618"/>
  </r>
  <r>
    <x v="35"/>
    <x v="0"/>
    <n v="14979924.810000001"/>
    <n v="653258.05000000005"/>
    <n v="5600232.7699999996"/>
    <n v="0"/>
    <n v="0"/>
    <n v="0"/>
    <n v="0"/>
    <n v="0"/>
    <n v="2288735"/>
    <n v="3970763"/>
    <n v="1373241"/>
    <n v="6693928"/>
    <n v="0"/>
    <m/>
    <m/>
    <m/>
    <m/>
    <n v="14979924.810000001"/>
  </r>
  <r>
    <x v="35"/>
    <x v="1"/>
    <n v="15426432"/>
    <n v="733861"/>
    <n v="4031451"/>
    <n v="0"/>
    <n v="0"/>
    <n v="0"/>
    <n v="0"/>
    <n v="0"/>
    <n v="2631264.9300000002"/>
    <n v="4716129"/>
    <n v="1696376.5"/>
    <n v="5884697"/>
    <n v="0"/>
    <n v="0"/>
    <n v="0"/>
    <n v="0"/>
    <n v="0"/>
    <n v="15426432"/>
  </r>
  <r>
    <x v="35"/>
    <x v="2"/>
    <n v="14933017"/>
    <n v="988873"/>
    <n v="2180761"/>
    <n v="0"/>
    <n v="0"/>
    <n v="0"/>
    <n v="0"/>
    <n v="0"/>
    <n v="2228254"/>
    <n v="3519331"/>
    <n v="1535490"/>
    <n v="5469181"/>
    <n v="0"/>
    <n v="0"/>
    <n v="0"/>
    <n v="0"/>
    <n v="0"/>
    <n v="14933017"/>
  </r>
  <r>
    <x v="35"/>
    <x v="3"/>
    <n v="14985908"/>
    <n v="1335827"/>
    <n v="2240998"/>
    <n v="0"/>
    <n v="0"/>
    <n v="0"/>
    <n v="0"/>
    <n v="0"/>
    <n v="2146298"/>
    <n v="3933179"/>
    <n v="1414196"/>
    <n v="5251237"/>
    <n v="0"/>
    <n v="0"/>
    <n v="0"/>
    <n v="0"/>
    <n v="0"/>
    <n v="14985908"/>
  </r>
  <r>
    <x v="35"/>
    <x v="4"/>
    <n v="16947192.989999998"/>
    <n v="777544.48"/>
    <n v="5462679.6100000003"/>
    <n v="0"/>
    <n v="199245.03"/>
    <n v="0"/>
    <n v="0"/>
    <n v="0"/>
    <n v="1849739.53"/>
    <n v="2501339.2000000002"/>
    <n v="1206133.43"/>
    <n v="5927301.2199999997"/>
    <n v="0"/>
    <n v="0"/>
    <n v="0"/>
    <n v="0"/>
    <n v="0"/>
    <n v="16747947.959999999"/>
  </r>
  <r>
    <x v="35"/>
    <x v="5"/>
    <n v="16835922.219999999"/>
    <n v="1073407.27"/>
    <n v="2578784.2000000002"/>
    <n v="0"/>
    <n v="767095.36"/>
    <n v="0"/>
    <n v="0"/>
    <n v="0"/>
    <n v="2084567.54"/>
    <n v="4203251.17"/>
    <n v="1268918.73"/>
    <n v="6700400.5800000001"/>
    <n v="0"/>
    <n v="0"/>
    <n v="0"/>
    <n v="0"/>
    <n v="0"/>
    <n v="16068826.859999999"/>
  </r>
  <r>
    <x v="35"/>
    <x v="6"/>
    <n v="19575439.170000002"/>
    <n v="1053744.7"/>
    <n v="6088834.3899999997"/>
    <n v="0"/>
    <n v="1115870.43"/>
    <n v="0"/>
    <n v="0"/>
    <n v="0"/>
    <n v="1911740.45"/>
    <n v="2578171.91"/>
    <n v="1199769"/>
    <n v="7796923.4199999999"/>
    <n v="0"/>
    <n v="0"/>
    <n v="0"/>
    <n v="0"/>
    <n v="0"/>
    <n v="18459568.740000002"/>
  </r>
  <r>
    <x v="35"/>
    <x v="7"/>
    <n v="16440063.9"/>
    <n v="884781.33"/>
    <n v="5317723.8600000003"/>
    <n v="0"/>
    <n v="349670.1"/>
    <n v="0"/>
    <n v="0"/>
    <n v="0"/>
    <n v="1754072.61"/>
    <n v="3792862.48"/>
    <n v="1198687.18"/>
    <n v="4376717.7699999996"/>
    <n v="0"/>
    <n v="0"/>
    <n v="0"/>
    <n v="0"/>
    <n v="0"/>
    <n v="16090393.800000001"/>
  </r>
  <r>
    <x v="35"/>
    <x v="8"/>
    <n v="18893459.84"/>
    <n v="4535949.07"/>
    <n v="3624868.58"/>
    <n v="0"/>
    <n v="187940.27"/>
    <n v="0"/>
    <n v="0"/>
    <n v="0"/>
    <n v="1857813.38"/>
    <n v="4177733.87"/>
    <n v="1119807.96"/>
    <n v="8113236.0499999998"/>
    <n v="0"/>
    <n v="0"/>
    <n v="0"/>
    <n v="0"/>
    <n v="0"/>
    <n v="18705519.57"/>
  </r>
  <r>
    <x v="36"/>
    <x v="0"/>
    <n v="1713212.55"/>
    <n v="247364.67"/>
    <n v="600721.56000000006"/>
    <n v="0"/>
    <n v="0"/>
    <n v="0"/>
    <n v="0"/>
    <n v="0"/>
    <n v="397683.52"/>
    <n v="465193.71"/>
    <n v="0"/>
    <n v="340198.13"/>
    <n v="510137.19"/>
    <m/>
    <m/>
    <m/>
    <m/>
    <n v="1713212.55"/>
  </r>
  <r>
    <x v="36"/>
    <x v="1"/>
    <n v="2828580.2"/>
    <n v="119840.4"/>
    <n v="1603277.28"/>
    <n v="0"/>
    <n v="29229.94"/>
    <n v="0"/>
    <n v="0"/>
    <n v="0"/>
    <n v="497162.16"/>
    <n v="1101544.6299999999"/>
    <n v="0"/>
    <n v="700587.85"/>
    <n v="529285.61"/>
    <n v="0"/>
    <n v="0"/>
    <n v="0"/>
    <n v="0"/>
    <n v="2799350.2600000002"/>
  </r>
  <r>
    <x v="36"/>
    <x v="2"/>
    <n v="1622011.43"/>
    <n v="490424.1"/>
    <n v="319953.90999999997"/>
    <n v="0"/>
    <n v="62902.18"/>
    <n v="0"/>
    <n v="0"/>
    <n v="0"/>
    <n v="261745"/>
    <n v="608064"/>
    <n v="0"/>
    <n v="256300"/>
    <n v="175949"/>
    <n v="0"/>
    <n v="0"/>
    <n v="0"/>
    <n v="0"/>
    <n v="1559109.25"/>
  </r>
  <r>
    <x v="36"/>
    <x v="3"/>
    <n v="3282575.03"/>
    <n v="1155655.02"/>
    <n v="723765.89"/>
    <n v="0"/>
    <n v="129530.92"/>
    <n v="335048.09999999998"/>
    <n v="0"/>
    <n v="0"/>
    <n v="292431.25"/>
    <n v="1267982.18"/>
    <n v="0"/>
    <n v="893646.07"/>
    <n v="104749.64"/>
    <n v="0"/>
    <n v="0"/>
    <n v="0"/>
    <n v="0"/>
    <n v="3153044.11"/>
  </r>
  <r>
    <x v="36"/>
    <x v="4"/>
    <n v="2617181.83"/>
    <n v="396444.38"/>
    <n v="1473997.69"/>
    <n v="0"/>
    <n v="285746.33"/>
    <n v="0"/>
    <n v="285746.33"/>
    <n v="0"/>
    <n v="305522.86"/>
    <n v="562912.39"/>
    <n v="0"/>
    <n v="216883.14"/>
    <n v="57865.760000000002"/>
    <n v="0"/>
    <n v="0"/>
    <n v="0"/>
    <n v="0"/>
    <n v="2331435.5"/>
  </r>
  <r>
    <x v="36"/>
    <x v="5"/>
    <n v="4915478.0999999996"/>
    <n v="304055.31"/>
    <n v="293079.11"/>
    <n v="0"/>
    <n v="2334811.89"/>
    <n v="0"/>
    <n v="0"/>
    <n v="0"/>
    <n v="434515.89"/>
    <n v="967502.14"/>
    <n v="0"/>
    <n v="3167866.71"/>
    <n v="52514.25"/>
    <n v="0"/>
    <n v="0"/>
    <n v="0"/>
    <n v="0"/>
    <n v="2580666.2099999995"/>
  </r>
  <r>
    <x v="36"/>
    <x v="6"/>
    <n v="3112205.18"/>
    <n v="195642.76"/>
    <n v="656519.18999999994"/>
    <n v="0"/>
    <n v="635126.53"/>
    <n v="0"/>
    <n v="0"/>
    <n v="0"/>
    <n v="293072.31"/>
    <n v="919340.66"/>
    <n v="0"/>
    <n v="1219593.01"/>
    <n v="23680.01"/>
    <n v="0"/>
    <n v="0"/>
    <n v="0"/>
    <n v="0"/>
    <n v="2477078.6500000004"/>
  </r>
  <r>
    <x v="36"/>
    <x v="7"/>
    <n v="1394163.81"/>
    <n v="86249.76"/>
    <n v="609776.42000000004"/>
    <n v="0"/>
    <n v="27617.95"/>
    <n v="0"/>
    <n v="0"/>
    <n v="0"/>
    <n v="100082.03"/>
    <n v="523850.57"/>
    <n v="0"/>
    <n v="67037.460000000006"/>
    <n v="93417.33"/>
    <n v="0"/>
    <n v="0"/>
    <n v="0"/>
    <n v="0"/>
    <n v="1366545.86"/>
  </r>
  <r>
    <x v="36"/>
    <x v="8"/>
    <n v="4394531.1399999997"/>
    <n v="548474.31000000006"/>
    <n v="1265728.22"/>
    <n v="0"/>
    <n v="40837.93"/>
    <n v="0"/>
    <n v="0"/>
    <n v="0"/>
    <n v="540095.74"/>
    <n v="1629909.21"/>
    <n v="0"/>
    <n v="574987.04"/>
    <n v="383810.95"/>
    <n v="0"/>
    <n v="0"/>
    <n v="0"/>
    <n v="0"/>
    <n v="4353693.21"/>
  </r>
  <r>
    <x v="37"/>
    <x v="0"/>
    <n v="7140628.96"/>
    <n v="706803.71"/>
    <n v="703197.74"/>
    <n v="0"/>
    <n v="0"/>
    <n v="0"/>
    <n v="0"/>
    <n v="0"/>
    <n v="1575760.82"/>
    <n v="2937578.47"/>
    <n v="175180.62"/>
    <n v="2237381.09"/>
    <n v="0"/>
    <m/>
    <m/>
    <m/>
    <m/>
    <n v="7140628.96"/>
  </r>
  <r>
    <x v="37"/>
    <x v="1"/>
    <n v="5996947.8700000001"/>
    <n v="539571.88"/>
    <n v="352322.8"/>
    <n v="0"/>
    <n v="0"/>
    <n v="0"/>
    <n v="0"/>
    <n v="0"/>
    <n v="1667946.24"/>
    <n v="1092949.3999999999"/>
    <n v="191671.82"/>
    <n v="3044380.41"/>
    <n v="-352322.8"/>
    <n v="0"/>
    <n v="0"/>
    <n v="0"/>
    <n v="0"/>
    <n v="5996947.8700000001"/>
  </r>
  <r>
    <x v="37"/>
    <x v="2"/>
    <n v="6833729.0899999999"/>
    <n v="1236019.22"/>
    <n v="728037.44"/>
    <n v="0"/>
    <n v="0"/>
    <n v="0"/>
    <n v="0"/>
    <n v="0"/>
    <n v="1796484.31"/>
    <n v="1174190.26"/>
    <n v="264214.21999999997"/>
    <n v="3598840.3"/>
    <n v="-728037.44"/>
    <n v="0"/>
    <n v="0"/>
    <n v="0"/>
    <n v="0"/>
    <n v="6833729.0899999999"/>
  </r>
  <r>
    <x v="37"/>
    <x v="3"/>
    <n v="7419450.6799999997"/>
    <n v="340047.28"/>
    <n v="558616.74"/>
    <n v="0"/>
    <n v="0"/>
    <n v="0"/>
    <n v="0"/>
    <n v="0"/>
    <n v="1764156.99"/>
    <n v="1229758.3700000001"/>
    <n v="289394.65000000002"/>
    <n v="4136140.99"/>
    <n v="-558616.74"/>
    <n v="0"/>
    <n v="0"/>
    <n v="0"/>
    <n v="0"/>
    <n v="7419450.6799999997"/>
  </r>
  <r>
    <x v="37"/>
    <x v="4"/>
    <n v="7550649.0899999999"/>
    <n v="954350.96"/>
    <n v="366369.29"/>
    <n v="0"/>
    <n v="0"/>
    <n v="0"/>
    <n v="0"/>
    <n v="0"/>
    <n v="1866556.89"/>
    <n v="1597361.91"/>
    <n v="209321.13"/>
    <n v="3877409.19"/>
    <n v="-366369.29"/>
    <n v="0"/>
    <n v="0"/>
    <n v="0"/>
    <n v="0"/>
    <n v="7550649.0899999999"/>
  </r>
  <r>
    <x v="37"/>
    <x v="5"/>
    <n v="6550414.3700000001"/>
    <n v="424658.47"/>
    <n v="533302.47"/>
    <n v="0"/>
    <n v="0"/>
    <n v="0"/>
    <n v="0"/>
    <n v="0"/>
    <n v="1611698.16"/>
    <n v="1296581.1000000001"/>
    <n v="181786.23"/>
    <n v="3460348.88"/>
    <n v="-533302.47"/>
    <n v="0"/>
    <n v="0"/>
    <n v="0"/>
    <n v="0"/>
    <n v="6550414.3700000001"/>
  </r>
  <r>
    <x v="37"/>
    <x v="6"/>
    <n v="9437476.5700000003"/>
    <n v="1079173.67"/>
    <n v="757775.19"/>
    <n v="0"/>
    <n v="0"/>
    <n v="0"/>
    <n v="0"/>
    <n v="0"/>
    <n v="1983422.98"/>
    <n v="2601163.54"/>
    <n v="185015.13"/>
    <n v="4667874.92"/>
    <n v="-757775.19"/>
    <n v="0"/>
    <n v="0"/>
    <n v="0"/>
    <n v="0"/>
    <n v="9437476.5700000003"/>
  </r>
  <r>
    <x v="37"/>
    <x v="7"/>
    <n v="6192951.0999999996"/>
    <n v="634836.62"/>
    <n v="1259775.72"/>
    <n v="0"/>
    <n v="0"/>
    <n v="0"/>
    <n v="0"/>
    <n v="0"/>
    <n v="1657388.66"/>
    <n v="1264440.29"/>
    <n v="225895.97"/>
    <n v="3045226.18"/>
    <n v="-1259775.72"/>
    <n v="0"/>
    <n v="0"/>
    <n v="0"/>
    <n v="0"/>
    <n v="6192951.0999999996"/>
  </r>
  <r>
    <x v="37"/>
    <x v="8"/>
    <n v="9601873.2599999998"/>
    <n v="895965.87"/>
    <n v="1355667.88"/>
    <n v="0"/>
    <n v="0"/>
    <n v="0"/>
    <n v="0"/>
    <n v="0"/>
    <n v="2388433.5"/>
    <n v="4545003.58"/>
    <n v="330481.74"/>
    <n v="2337954.44"/>
    <n v="-1355667.88"/>
    <n v="0"/>
    <n v="0"/>
    <n v="0"/>
    <n v="0"/>
    <n v="9601873.2599999998"/>
  </r>
  <r>
    <x v="38"/>
    <x v="0"/>
    <n v="424755"/>
    <n v="12101"/>
    <n v="123412"/>
    <n v="0"/>
    <n v="0"/>
    <n v="0"/>
    <n v="0"/>
    <n v="0"/>
    <n v="142208"/>
    <n v="112370"/>
    <n v="46766"/>
    <n v="0"/>
    <n v="0"/>
    <m/>
    <m/>
    <m/>
    <m/>
    <n v="424755"/>
  </r>
  <r>
    <x v="38"/>
    <x v="1"/>
    <n v="692947"/>
    <n v="22083"/>
    <n v="23550"/>
    <n v="0"/>
    <n v="0"/>
    <n v="0"/>
    <n v="0"/>
    <n v="0"/>
    <n v="270365"/>
    <n v="254208"/>
    <n v="144824"/>
    <n v="0"/>
    <n v="0"/>
    <n v="0"/>
    <n v="0"/>
    <n v="0"/>
    <n v="0"/>
    <n v="692947"/>
  </r>
  <r>
    <x v="38"/>
    <x v="2"/>
    <n v="810159"/>
    <n v="92081"/>
    <n v="8321"/>
    <n v="0"/>
    <n v="0"/>
    <n v="0"/>
    <n v="0"/>
    <n v="0"/>
    <n v="260756"/>
    <n v="359496"/>
    <n v="181586"/>
    <n v="0"/>
    <n v="0"/>
    <n v="0"/>
    <n v="0"/>
    <n v="0"/>
    <n v="0"/>
    <n v="810159"/>
  </r>
  <r>
    <x v="38"/>
    <x v="3"/>
    <n v="845234"/>
    <n v="15407"/>
    <n v="0"/>
    <n v="0"/>
    <n v="0"/>
    <n v="0"/>
    <n v="0"/>
    <n v="0"/>
    <n v="276180"/>
    <n v="391043"/>
    <n v="178011"/>
    <n v="0"/>
    <n v="0"/>
    <n v="0"/>
    <n v="0"/>
    <n v="0"/>
    <n v="0"/>
    <n v="845234"/>
  </r>
  <r>
    <x v="38"/>
    <x v="4"/>
    <n v="724051"/>
    <n v="35928"/>
    <n v="0"/>
    <n v="0"/>
    <n v="0"/>
    <n v="0"/>
    <n v="0"/>
    <n v="0"/>
    <n v="242881"/>
    <n v="291128"/>
    <n v="190042"/>
    <n v="0"/>
    <n v="0"/>
    <n v="0"/>
    <n v="0"/>
    <n v="0"/>
    <n v="0"/>
    <n v="724051"/>
  </r>
  <r>
    <x v="38"/>
    <x v="5"/>
    <n v="630867"/>
    <n v="11548"/>
    <n v="0"/>
    <n v="0"/>
    <n v="0"/>
    <n v="0"/>
    <n v="0"/>
    <n v="0"/>
    <n v="198837"/>
    <n v="147479"/>
    <n v="162071"/>
    <n v="122480"/>
    <n v="0"/>
    <n v="0"/>
    <n v="0"/>
    <n v="0"/>
    <n v="0"/>
    <n v="630867"/>
  </r>
  <r>
    <x v="38"/>
    <x v="6"/>
    <n v="526974"/>
    <n v="14558"/>
    <n v="0"/>
    <n v="0"/>
    <n v="0"/>
    <n v="0"/>
    <n v="0"/>
    <n v="0"/>
    <n v="205147"/>
    <n v="161552"/>
    <n v="160275"/>
    <n v="0"/>
    <n v="0"/>
    <n v="0"/>
    <n v="0"/>
    <n v="0"/>
    <n v="0"/>
    <n v="526974"/>
  </r>
  <r>
    <x v="38"/>
    <x v="7"/>
    <n v="661894"/>
    <n v="73601"/>
    <n v="0"/>
    <n v="0"/>
    <n v="0"/>
    <n v="0"/>
    <n v="0"/>
    <n v="0"/>
    <n v="203138"/>
    <n v="344372"/>
    <n v="114384"/>
    <n v="0"/>
    <n v="0"/>
    <n v="0"/>
    <n v="0"/>
    <n v="0"/>
    <n v="0"/>
    <n v="661894"/>
  </r>
  <r>
    <x v="38"/>
    <x v="8"/>
    <n v="349082"/>
    <n v="12343"/>
    <n v="0"/>
    <n v="0"/>
    <n v="0"/>
    <n v="0"/>
    <n v="0"/>
    <n v="0"/>
    <n v="39169"/>
    <n v="199877"/>
    <n v="110036"/>
    <n v="0"/>
    <n v="0"/>
    <n v="0"/>
    <n v="0"/>
    <n v="0"/>
    <n v="0"/>
    <n v="349082"/>
  </r>
  <r>
    <x v="39"/>
    <x v="0"/>
    <n v="15777343.210000001"/>
    <n v="315810.71000000002"/>
    <n v="4489990.0599999996"/>
    <n v="0"/>
    <n v="1202397.71"/>
    <n v="0"/>
    <n v="0"/>
    <n v="0"/>
    <n v="1379374.5"/>
    <n v="4240518.3099999996"/>
    <n v="353357.74"/>
    <n v="5314102.6100000003"/>
    <n v="0"/>
    <m/>
    <m/>
    <m/>
    <m/>
    <n v="14574945.5"/>
  </r>
  <r>
    <x v="39"/>
    <x v="1"/>
    <n v="20301606.039999999"/>
    <n v="673258.76"/>
    <n v="9069363.6799999997"/>
    <n v="0"/>
    <n v="0"/>
    <n v="0"/>
    <n v="0"/>
    <n v="0"/>
    <n v="1189964.08"/>
    <n v="3847443.99"/>
    <n v="352517.76"/>
    <n v="5842316.5199999996"/>
    <n v="0"/>
    <n v="0"/>
    <n v="0"/>
    <n v="0"/>
    <n v="0"/>
    <n v="20301606.039999999"/>
  </r>
  <r>
    <x v="39"/>
    <x v="2"/>
    <n v="17886850.760000002"/>
    <n v="186209.77"/>
    <n v="5427749.6900000004"/>
    <n v="0"/>
    <n v="0"/>
    <n v="0"/>
    <n v="0"/>
    <n v="0"/>
    <n v="1491437.74"/>
    <n v="4503215.57"/>
    <n v="362843.85"/>
    <n v="5915394.1500000004"/>
    <n v="0"/>
    <n v="0"/>
    <n v="0"/>
    <n v="0"/>
    <n v="0"/>
    <n v="17886850.760000002"/>
  </r>
  <r>
    <x v="39"/>
    <x v="3"/>
    <n v="22655648.760000002"/>
    <n v="149000"/>
    <n v="7878330.7300000004"/>
    <n v="0"/>
    <n v="0"/>
    <n v="0"/>
    <n v="0"/>
    <n v="0"/>
    <n v="1587035.22"/>
    <n v="5881695.0700000003"/>
    <n v="560665.31999999995"/>
    <n v="6747922.4199999999"/>
    <n v="0"/>
    <n v="0"/>
    <n v="0"/>
    <n v="0"/>
    <n v="0"/>
    <n v="22655648.760000002"/>
  </r>
  <r>
    <x v="39"/>
    <x v="4"/>
    <n v="28947764.239999998"/>
    <n v="0"/>
    <n v="8619729.4900000002"/>
    <n v="0"/>
    <n v="0"/>
    <n v="0"/>
    <n v="0"/>
    <n v="0"/>
    <n v="2052723.67"/>
    <n v="7010200.0499999998"/>
    <n v="477859.9"/>
    <n v="10787251.130000001"/>
    <n v="0"/>
    <n v="0"/>
    <n v="0"/>
    <n v="0"/>
    <n v="0"/>
    <n v="28947764.239999998"/>
  </r>
  <r>
    <x v="39"/>
    <x v="5"/>
    <n v="19819369.559999999"/>
    <n v="0"/>
    <n v="7533143.1500000004"/>
    <n v="0"/>
    <n v="0"/>
    <n v="0"/>
    <n v="0"/>
    <n v="0"/>
    <n v="1984286.48"/>
    <n v="3596948.79"/>
    <n v="739905.45"/>
    <n v="5965085.6900000004"/>
    <n v="0"/>
    <n v="0"/>
    <n v="0"/>
    <n v="0"/>
    <n v="0"/>
    <n v="19819369.559999999"/>
  </r>
  <r>
    <x v="39"/>
    <x v="6"/>
    <n v="21722908.57"/>
    <n v="127591.51"/>
    <n v="8049589.1299999999"/>
    <n v="0"/>
    <n v="0"/>
    <n v="0"/>
    <n v="0"/>
    <n v="0"/>
    <n v="1653054.19"/>
    <n v="3475795.21"/>
    <n v="458211.09"/>
    <n v="8086258.9500000002"/>
    <n v="0"/>
    <n v="0"/>
    <n v="0"/>
    <n v="0"/>
    <n v="0"/>
    <n v="21722908.57"/>
  </r>
  <r>
    <x v="39"/>
    <x v="7"/>
    <n v="21289247"/>
    <n v="398329.88"/>
    <n v="6435363.46"/>
    <n v="0"/>
    <n v="0"/>
    <n v="0"/>
    <n v="0"/>
    <n v="0"/>
    <n v="1290227.97"/>
    <n v="4289700.49"/>
    <n v="356378.84"/>
    <n v="8917576.2400000002"/>
    <n v="0"/>
    <n v="0"/>
    <n v="0"/>
    <n v="0"/>
    <n v="0"/>
    <n v="21289247"/>
  </r>
  <r>
    <x v="39"/>
    <x v="8"/>
    <n v="34582494.109999999"/>
    <n v="868909.84"/>
    <n v="18619031"/>
    <n v="0"/>
    <n v="0"/>
    <n v="0"/>
    <n v="0"/>
    <n v="0"/>
    <n v="1386607.52"/>
    <n v="4711665.74"/>
    <n v="431072.36"/>
    <n v="9434117.4900000002"/>
    <n v="0"/>
    <n v="0"/>
    <n v="0"/>
    <n v="0"/>
    <n v="0"/>
    <n v="34582494.109999999"/>
  </r>
  <r>
    <x v="40"/>
    <x v="0"/>
    <n v="1293107"/>
    <n v="-808959"/>
    <n v="-200284"/>
    <n v="0"/>
    <n v="0"/>
    <n v="0"/>
    <n v="0"/>
    <n v="0"/>
    <n v="203435"/>
    <n v="723524"/>
    <n v="56353"/>
    <n v="309794"/>
    <n v="0"/>
    <m/>
    <m/>
    <m/>
    <m/>
    <n v="1293107"/>
  </r>
  <r>
    <x v="40"/>
    <x v="1"/>
    <n v="1940991"/>
    <n v="50376"/>
    <n v="395789"/>
    <n v="0"/>
    <n v="0"/>
    <n v="0"/>
    <n v="0"/>
    <n v="0"/>
    <n v="204075"/>
    <n v="672187"/>
    <n v="63652"/>
    <n v="1001077"/>
    <n v="0"/>
    <n v="0"/>
    <n v="0"/>
    <n v="0"/>
    <n v="0"/>
    <n v="1940991"/>
  </r>
  <r>
    <x v="40"/>
    <x v="2"/>
    <n v="2551610"/>
    <n v="158847"/>
    <n v="633962"/>
    <n v="0"/>
    <n v="0"/>
    <n v="0"/>
    <n v="0"/>
    <n v="0"/>
    <n v="241268"/>
    <n v="477276"/>
    <n v="45003"/>
    <n v="1154101"/>
    <n v="0"/>
    <n v="0"/>
    <n v="0"/>
    <n v="0"/>
    <n v="0"/>
    <n v="2551610"/>
  </r>
  <r>
    <x v="40"/>
    <x v="3"/>
    <n v="1778360.46"/>
    <n v="113439.13"/>
    <n v="205712.23"/>
    <n v="0"/>
    <n v="0"/>
    <n v="0"/>
    <n v="0"/>
    <n v="0"/>
    <n v="266845.69"/>
    <n v="916541.31"/>
    <n v="56374.32"/>
    <n v="332886.90999999997"/>
    <n v="0"/>
    <n v="0"/>
    <n v="0"/>
    <n v="0"/>
    <n v="0"/>
    <n v="1778360.46"/>
  </r>
  <r>
    <x v="40"/>
    <x v="4"/>
    <n v="1368227.77"/>
    <n v="57027.78"/>
    <n v="115020.7"/>
    <n v="0"/>
    <n v="0"/>
    <n v="0"/>
    <n v="0"/>
    <n v="0"/>
    <n v="272007.92"/>
    <n v="655739.14"/>
    <n v="58723.66"/>
    <n v="266736.34999999998"/>
    <n v="0"/>
    <n v="0"/>
    <n v="0"/>
    <n v="0"/>
    <n v="0"/>
    <n v="1368227.77"/>
  </r>
  <r>
    <x v="40"/>
    <x v="5"/>
    <n v="1924938.04"/>
    <n v="199168.29"/>
    <n v="239979.1"/>
    <n v="0"/>
    <n v="0"/>
    <n v="0"/>
    <n v="0"/>
    <n v="0"/>
    <n v="296488"/>
    <n v="994351.7"/>
    <n v="84489.19"/>
    <n v="309630.05"/>
    <n v="0"/>
    <n v="0"/>
    <n v="0"/>
    <n v="0"/>
    <n v="0"/>
    <n v="1924938.04"/>
  </r>
  <r>
    <x v="40"/>
    <x v="6"/>
    <n v="2265234.6800000002"/>
    <n v="343936.1"/>
    <n v="349138.71"/>
    <n v="0"/>
    <n v="0"/>
    <n v="0"/>
    <n v="0"/>
    <n v="0"/>
    <n v="347991.24"/>
    <n v="1035975.24"/>
    <n v="73579.11"/>
    <n v="458550.38"/>
    <n v="0"/>
    <n v="0"/>
    <n v="0"/>
    <n v="0"/>
    <n v="0"/>
    <n v="2265234.6800000002"/>
  </r>
  <r>
    <x v="40"/>
    <x v="7"/>
    <n v="2983010.31"/>
    <n v="122260.22"/>
    <n v="62565.73"/>
    <n v="0"/>
    <n v="0"/>
    <n v="0"/>
    <n v="0"/>
    <n v="0"/>
    <n v="198354"/>
    <n v="979418.14"/>
    <n v="137824.57999999999"/>
    <n v="1604847.86"/>
    <n v="0"/>
    <n v="0"/>
    <n v="0"/>
    <n v="0"/>
    <n v="0"/>
    <n v="2983010.31"/>
  </r>
  <r>
    <x v="40"/>
    <x v="8"/>
    <n v="2516929.98"/>
    <n v="44204.01"/>
    <n v="491763.48"/>
    <n v="0"/>
    <n v="0"/>
    <n v="0"/>
    <n v="0"/>
    <n v="0"/>
    <n v="197278.53"/>
    <n v="1536706.51"/>
    <n v="125893.4"/>
    <n v="165288.07"/>
    <n v="0"/>
    <n v="0"/>
    <n v="0"/>
    <n v="0"/>
    <n v="0"/>
    <n v="2516929.98"/>
  </r>
  <r>
    <x v="41"/>
    <x v="0"/>
    <n v="15178835"/>
    <n v="200517"/>
    <n v="3324147"/>
    <n v="0"/>
    <n v="0"/>
    <n v="0"/>
    <n v="0"/>
    <n v="0"/>
    <n v="2588687"/>
    <n v="4624478"/>
    <n v="201439"/>
    <n v="7644986"/>
    <n v="119247"/>
    <m/>
    <m/>
    <m/>
    <m/>
    <n v="15178835"/>
  </r>
  <r>
    <x v="41"/>
    <x v="1"/>
    <n v="10425039"/>
    <n v="3806383"/>
    <n v="1084859"/>
    <n v="0"/>
    <n v="0"/>
    <n v="0"/>
    <n v="0"/>
    <n v="0"/>
    <n v="2240932"/>
    <n v="2588878"/>
    <n v="134426"/>
    <n v="5276306"/>
    <n v="184498"/>
    <n v="0"/>
    <n v="0"/>
    <n v="0"/>
    <n v="0"/>
    <n v="10425039"/>
  </r>
  <r>
    <x v="41"/>
    <x v="2"/>
    <n v="9083922"/>
    <n v="3123668"/>
    <n v="1226128"/>
    <n v="0"/>
    <n v="0"/>
    <n v="0"/>
    <n v="0"/>
    <n v="0"/>
    <n v="1730414"/>
    <n v="1750093"/>
    <n v="88757"/>
    <n v="4170857"/>
    <n v="117673"/>
    <n v="0"/>
    <n v="0"/>
    <n v="0"/>
    <n v="0"/>
    <n v="9083922"/>
  </r>
  <r>
    <x v="41"/>
    <x v="3"/>
    <n v="16868642"/>
    <n v="2607189"/>
    <n v="3911288"/>
    <n v="0"/>
    <n v="0"/>
    <n v="0"/>
    <n v="0"/>
    <n v="0"/>
    <n v="2638546"/>
    <n v="3377004"/>
    <n v="183179"/>
    <n v="6554094"/>
    <n v="204530"/>
    <n v="0"/>
    <n v="0"/>
    <n v="0"/>
    <n v="0"/>
    <n v="16868642"/>
  </r>
  <r>
    <x v="41"/>
    <x v="4"/>
    <n v="29297557.620000001"/>
    <n v="2977723.13"/>
    <n v="6061058.0899999999"/>
    <n v="0"/>
    <n v="0"/>
    <n v="0"/>
    <n v="0"/>
    <n v="0"/>
    <n v="3744789.24"/>
    <n v="4130618"/>
    <n v="180134"/>
    <n v="14576026"/>
    <n v="604933"/>
    <n v="0"/>
    <n v="4136705"/>
    <n v="0"/>
    <n v="0"/>
    <n v="29297557.620000001"/>
  </r>
  <r>
    <x v="41"/>
    <x v="5"/>
    <n v="16352635"/>
    <n v="1355450"/>
    <n v="2377497"/>
    <n v="0"/>
    <n v="0"/>
    <n v="0"/>
    <n v="0"/>
    <n v="0"/>
    <n v="2727395"/>
    <n v="3927894"/>
    <n v="278865"/>
    <n v="5876372"/>
    <n v="1164612"/>
    <n v="0"/>
    <n v="0"/>
    <n v="0"/>
    <n v="0"/>
    <n v="16352635"/>
  </r>
  <r>
    <x v="41"/>
    <x v="6"/>
    <n v="14600710"/>
    <n v="2049668"/>
    <n v="2048875"/>
    <n v="0"/>
    <n v="0"/>
    <n v="0"/>
    <n v="0"/>
    <n v="0"/>
    <n v="1907833"/>
    <n v="4812426"/>
    <n v="118257"/>
    <n v="4132571"/>
    <n v="1580748"/>
    <n v="0"/>
    <n v="0"/>
    <n v="0"/>
    <n v="0"/>
    <n v="14600710"/>
  </r>
  <r>
    <x v="41"/>
    <x v="7"/>
    <n v="12601383"/>
    <n v="1325904"/>
    <n v="1201222"/>
    <n v="0"/>
    <n v="0"/>
    <n v="0"/>
    <n v="0"/>
    <n v="0"/>
    <n v="1862596"/>
    <n v="4434672"/>
    <n v="115262"/>
    <n v="4553359"/>
    <n v="434272"/>
    <n v="0"/>
    <n v="0"/>
    <n v="0"/>
    <n v="0"/>
    <n v="12601383"/>
  </r>
  <r>
    <x v="41"/>
    <x v="8"/>
    <n v="22188832"/>
    <n v="2064271"/>
    <n v="2579863"/>
    <n v="0"/>
    <n v="0"/>
    <n v="0"/>
    <n v="0"/>
    <n v="0"/>
    <n v="3128539"/>
    <n v="6263805"/>
    <n v="166563"/>
    <n v="10050062"/>
    <n v="0"/>
    <n v="0"/>
    <n v="0"/>
    <n v="0"/>
    <n v="0"/>
    <n v="22188832"/>
  </r>
  <r>
    <x v="42"/>
    <x v="0"/>
    <n v="959680"/>
    <n v="22318"/>
    <n v="179612"/>
    <n v="0"/>
    <n v="0"/>
    <n v="0"/>
    <n v="0"/>
    <n v="0"/>
    <n v="209454"/>
    <n v="509811"/>
    <n v="138510"/>
    <n v="101905"/>
    <n v="0"/>
    <m/>
    <m/>
    <m/>
    <m/>
    <n v="959680"/>
  </r>
  <r>
    <x v="42"/>
    <x v="1"/>
    <n v="1201955.75"/>
    <n v="0"/>
    <n v="96899.3"/>
    <n v="0"/>
    <n v="0"/>
    <n v="0"/>
    <n v="0"/>
    <n v="0"/>
    <n v="208875.75"/>
    <n v="749244.51"/>
    <n v="140163.48000000001"/>
    <n v="103672.01"/>
    <n v="0"/>
    <n v="0"/>
    <n v="0"/>
    <n v="0"/>
    <n v="0"/>
    <n v="1201955.75"/>
  </r>
  <r>
    <x v="42"/>
    <x v="2"/>
    <n v="1692122.56"/>
    <n v="0"/>
    <n v="263532.76"/>
    <n v="0"/>
    <n v="0"/>
    <n v="0"/>
    <n v="0"/>
    <n v="0"/>
    <n v="264106.12"/>
    <n v="890638.38"/>
    <n v="171056.79"/>
    <n v="102788.51"/>
    <n v="0"/>
    <n v="0"/>
    <n v="0"/>
    <n v="0"/>
    <n v="0"/>
    <n v="1692122.56"/>
  </r>
  <r>
    <x v="42"/>
    <x v="3"/>
    <n v="1719102.03"/>
    <n v="0"/>
    <n v="136450"/>
    <n v="0"/>
    <n v="0"/>
    <n v="0"/>
    <n v="0"/>
    <n v="0"/>
    <n v="292592.67"/>
    <n v="970570.51"/>
    <n v="210194.97"/>
    <n v="109293.88"/>
    <n v="0"/>
    <n v="0"/>
    <n v="0"/>
    <n v="0"/>
    <n v="0"/>
    <n v="1719102.03"/>
  </r>
  <r>
    <x v="42"/>
    <x v="4"/>
    <n v="1487372.31"/>
    <n v="0"/>
    <n v="312299.71999999997"/>
    <n v="0"/>
    <n v="0"/>
    <n v="0"/>
    <n v="0"/>
    <n v="0"/>
    <n v="239486.81"/>
    <n v="688565.48"/>
    <n v="105925.01"/>
    <n v="140610.62"/>
    <n v="484.67"/>
    <n v="0"/>
    <n v="0"/>
    <n v="0"/>
    <n v="0"/>
    <n v="1487372.31"/>
  </r>
  <r>
    <x v="42"/>
    <x v="5"/>
    <n v="652382.71"/>
    <n v="0"/>
    <n v="101292.73"/>
    <n v="0"/>
    <n v="0"/>
    <n v="0"/>
    <n v="0"/>
    <n v="0"/>
    <n v="124854.98"/>
    <n v="357999.99"/>
    <n v="55223.360000000001"/>
    <n v="12886.65"/>
    <n v="125"/>
    <n v="0"/>
    <n v="0"/>
    <n v="0"/>
    <n v="0"/>
    <n v="652382.71"/>
  </r>
  <r>
    <x v="42"/>
    <x v="6"/>
    <n v="1504373.67"/>
    <n v="0"/>
    <n v="496534.44"/>
    <n v="-3552984.87"/>
    <n v="0"/>
    <n v="0"/>
    <n v="0"/>
    <n v="0"/>
    <n v="250869.2"/>
    <n v="596746.99"/>
    <n v="110757.44"/>
    <n v="49465.599999999999"/>
    <n v="0"/>
    <n v="0"/>
    <n v="0"/>
    <n v="0"/>
    <n v="0"/>
    <n v="1504373.67"/>
  </r>
  <r>
    <x v="42"/>
    <x v="7"/>
    <n v="4609107.66"/>
    <n v="1222512.1599999999"/>
    <n v="38328.81"/>
    <n v="0"/>
    <n v="0"/>
    <n v="0"/>
    <n v="0"/>
    <n v="0"/>
    <n v="245983.01"/>
    <n v="3428122.42"/>
    <n v="108798.29"/>
    <n v="787875.13"/>
    <n v="0"/>
    <n v="0"/>
    <n v="0"/>
    <n v="0"/>
    <n v="0"/>
    <n v="4609107.66"/>
  </r>
  <r>
    <x v="42"/>
    <x v="8"/>
    <n v="2162652.9300000002"/>
    <n v="581591.9"/>
    <n v="145650.9"/>
    <n v="0"/>
    <n v="0"/>
    <n v="0"/>
    <n v="0"/>
    <n v="0"/>
    <n v="295417.68"/>
    <n v="1008016.31"/>
    <n v="130663.24"/>
    <n v="582904.80000000005"/>
    <n v="0"/>
    <n v="0"/>
    <n v="0"/>
    <n v="0"/>
    <n v="0"/>
    <n v="2162652.9300000002"/>
  </r>
  <r>
    <x v="43"/>
    <x v="0"/>
    <n v="6710692.2199999997"/>
    <n v="639914.25"/>
    <n v="454801.3"/>
    <n v="0"/>
    <n v="100182.61"/>
    <n v="44521.94"/>
    <n v="0"/>
    <n v="0"/>
    <n v="2145660.69"/>
    <n v="2482764.5"/>
    <n v="951031.89"/>
    <n v="1120816.69"/>
    <n v="10418.459999999999"/>
    <m/>
    <m/>
    <m/>
    <m/>
    <n v="6610509.6099999994"/>
  </r>
  <r>
    <x v="43"/>
    <x v="1"/>
    <n v="5988626.1699999999"/>
    <n v="106030.44"/>
    <n v="450272.17"/>
    <n v="0"/>
    <n v="275737.12"/>
    <n v="1552.93"/>
    <n v="368525.93"/>
    <n v="0"/>
    <n v="1904832.58"/>
    <n v="2289427.11"/>
    <n v="1010414.12"/>
    <n v="775413.78"/>
    <n v="8538.59"/>
    <n v="0"/>
    <n v="0"/>
    <n v="0"/>
    <n v="0"/>
    <n v="5712889.0499999998"/>
  </r>
  <r>
    <x v="43"/>
    <x v="2"/>
    <n v="6352193.0499999998"/>
    <n v="6657.12"/>
    <n v="1136726.5"/>
    <n v="0"/>
    <n v="1177040.93"/>
    <n v="0"/>
    <n v="643529.18000000005"/>
    <n v="0"/>
    <n v="1480484"/>
    <n v="1880124"/>
    <n v="742566"/>
    <n v="1107259"/>
    <n v="5033.2"/>
    <n v="0"/>
    <n v="0"/>
    <n v="0"/>
    <n v="0"/>
    <n v="5175152.12"/>
  </r>
  <r>
    <x v="43"/>
    <x v="3"/>
    <n v="5575711.3300000001"/>
    <n v="32744.27"/>
    <n v="431032.58"/>
    <n v="0"/>
    <n v="292262.89"/>
    <n v="0"/>
    <n v="25697.68"/>
    <n v="0"/>
    <n v="1666958.83"/>
    <n v="1874544.04"/>
    <n v="825790.86"/>
    <n v="1172411.1299999999"/>
    <n v="3554.02"/>
    <n v="0"/>
    <n v="0"/>
    <n v="0"/>
    <n v="0"/>
    <n v="5283448.4400000004"/>
  </r>
  <r>
    <x v="43"/>
    <x v="4"/>
    <n v="5835537.4500000002"/>
    <n v="0"/>
    <n v="1111843.3400000001"/>
    <n v="0"/>
    <n v="233948.9"/>
    <n v="56907.12"/>
    <n v="0"/>
    <n v="0"/>
    <n v="1802313"/>
    <n v="2014058"/>
    <n v="882332"/>
    <n v="1133149"/>
    <n v="1108157"/>
    <n v="0"/>
    <n v="0"/>
    <n v="0"/>
    <n v="0"/>
    <n v="5601588.5499999998"/>
  </r>
  <r>
    <x v="43"/>
    <x v="5"/>
    <n v="5885726.7300000004"/>
    <n v="0"/>
    <n v="658165.78"/>
    <n v="0"/>
    <n v="184849.52"/>
    <n v="-2"/>
    <n v="0"/>
    <n v="0"/>
    <n v="1678445.38"/>
    <n v="2001488.69"/>
    <n v="790782.16"/>
    <n v="1306091.68"/>
    <n v="-549246.96"/>
    <n v="0"/>
    <n v="0"/>
    <n v="0"/>
    <n v="0"/>
    <n v="5700877.2100000009"/>
  </r>
  <r>
    <x v="43"/>
    <x v="6"/>
    <n v="5799629.7999999998"/>
    <n v="0"/>
    <n v="585806.87"/>
    <n v="0"/>
    <n v="70827"/>
    <n v="0"/>
    <n v="0"/>
    <n v="0"/>
    <n v="1569616.12"/>
    <n v="1853667.67"/>
    <n v="760563.58"/>
    <n v="1365618.3"/>
    <n v="-335642.74"/>
    <n v="0"/>
    <n v="0"/>
    <n v="0"/>
    <n v="0"/>
    <n v="5728802.7999999998"/>
  </r>
  <r>
    <x v="43"/>
    <x v="7"/>
    <n v="10131184.17"/>
    <n v="0"/>
    <n v="893022.75"/>
    <n v="0"/>
    <n v="69139.100000000006"/>
    <n v="0"/>
    <n v="0"/>
    <n v="0"/>
    <n v="1693041.15"/>
    <n v="2117594.92"/>
    <n v="883096.19"/>
    <n v="4769463.66"/>
    <n v="-225034.5"/>
    <n v="0"/>
    <n v="0"/>
    <n v="0"/>
    <n v="0"/>
    <n v="10062045.07"/>
  </r>
  <r>
    <x v="43"/>
    <x v="8"/>
    <n v="50079667.490000002"/>
    <n v="0"/>
    <n v="8148314.8499999996"/>
    <n v="0"/>
    <n v="278587.06"/>
    <n v="0"/>
    <n v="0"/>
    <n v="0"/>
    <n v="1887314.62"/>
    <n v="2348557.7200000002"/>
    <n v="992369.65"/>
    <n v="33873954.130000003"/>
    <n v="2829156.53"/>
    <n v="0"/>
    <n v="0"/>
    <n v="0"/>
    <n v="0"/>
    <n v="49801080.43"/>
  </r>
  <r>
    <x v="44"/>
    <x v="0"/>
    <n v="510990.37"/>
    <n v="11606.2"/>
    <n v="18265.97"/>
    <n v="0"/>
    <n v="0"/>
    <n v="0"/>
    <n v="0"/>
    <n v="0"/>
    <n v="161101.39000000001"/>
    <n v="331623.01"/>
    <n v="0"/>
    <n v="0"/>
    <n v="0"/>
    <m/>
    <m/>
    <m/>
    <m/>
    <n v="510990.37"/>
  </r>
  <r>
    <x v="44"/>
    <x v="1"/>
    <n v="437214.52"/>
    <n v="5348"/>
    <n v="32772.339999999997"/>
    <n v="0"/>
    <n v="0"/>
    <n v="0"/>
    <n v="0"/>
    <n v="0"/>
    <n v="182159.65"/>
    <n v="219582.53"/>
    <n v="0"/>
    <n v="2700"/>
    <n v="0"/>
    <n v="0"/>
    <n v="0"/>
    <n v="0"/>
    <n v="0"/>
    <n v="437214.52"/>
  </r>
  <r>
    <x v="44"/>
    <x v="2"/>
    <n v="558903.22"/>
    <n v="8767.1299999999992"/>
    <n v="10456.76"/>
    <n v="0"/>
    <n v="0"/>
    <n v="0"/>
    <n v="0"/>
    <n v="0"/>
    <n v="261428.04"/>
    <n v="239774.85"/>
    <n v="0"/>
    <n v="47243.57"/>
    <n v="0"/>
    <n v="0"/>
    <n v="0"/>
    <n v="0"/>
    <n v="0"/>
    <n v="558903.22"/>
  </r>
  <r>
    <x v="44"/>
    <x v="3"/>
    <n v="984505.74"/>
    <n v="8698.44"/>
    <n v="31873.32"/>
    <n v="0"/>
    <n v="0"/>
    <n v="0"/>
    <n v="0"/>
    <n v="0"/>
    <n v="249632.38"/>
    <n v="652441.80000000005"/>
    <n v="0"/>
    <n v="50558.239999999998"/>
    <n v="0"/>
    <n v="0"/>
    <n v="0"/>
    <n v="0"/>
    <n v="0"/>
    <n v="984505.74"/>
  </r>
  <r>
    <x v="44"/>
    <x v="4"/>
    <n v="755473.9"/>
    <n v="8739.74"/>
    <n v="48938.22"/>
    <n v="0"/>
    <n v="0"/>
    <n v="0"/>
    <n v="0"/>
    <n v="0"/>
    <n v="247905.27"/>
    <n v="221551.7"/>
    <n v="0"/>
    <n v="237078.71"/>
    <n v="0"/>
    <n v="0"/>
    <n v="0"/>
    <n v="0"/>
    <n v="0"/>
    <n v="755473.9"/>
  </r>
  <r>
    <x v="44"/>
    <x v="5"/>
    <n v="560128.38"/>
    <n v="5793.35"/>
    <n v="0"/>
    <n v="0"/>
    <n v="0"/>
    <n v="0"/>
    <n v="0"/>
    <n v="0"/>
    <n v="262244.7"/>
    <n v="246092.44"/>
    <n v="0"/>
    <n v="51791.24"/>
    <n v="0"/>
    <n v="0"/>
    <n v="0"/>
    <n v="0"/>
    <n v="0"/>
    <n v="560128.38"/>
  </r>
  <r>
    <x v="44"/>
    <x v="6"/>
    <n v="648182.86"/>
    <n v="109515.02"/>
    <n v="166620.56"/>
    <n v="0"/>
    <n v="0"/>
    <n v="0"/>
    <n v="0"/>
    <n v="0"/>
    <n v="222484.45"/>
    <n v="226277.79"/>
    <n v="0"/>
    <n v="32800.06"/>
    <n v="0"/>
    <n v="0"/>
    <n v="0"/>
    <n v="0"/>
    <n v="0"/>
    <n v="648182.86"/>
  </r>
  <r>
    <x v="44"/>
    <x v="7"/>
    <n v="613411.85"/>
    <n v="60663.56"/>
    <n v="43575.87"/>
    <n v="0"/>
    <n v="0"/>
    <n v="0"/>
    <n v="0"/>
    <n v="0"/>
    <n v="269909.42"/>
    <n v="259445.14"/>
    <n v="0"/>
    <n v="40481.42"/>
    <n v="0"/>
    <n v="0"/>
    <n v="0"/>
    <n v="0"/>
    <n v="0"/>
    <n v="613411.85"/>
  </r>
  <r>
    <x v="44"/>
    <x v="8"/>
    <n v="1346826.57"/>
    <n v="44658.63"/>
    <n v="156282.54999999999"/>
    <n v="0"/>
    <n v="0"/>
    <n v="0"/>
    <n v="0"/>
    <n v="0"/>
    <n v="284539.53000000003"/>
    <n v="879100.72"/>
    <n v="0"/>
    <n v="26903.77"/>
    <n v="0"/>
    <n v="0"/>
    <n v="0"/>
    <n v="0"/>
    <n v="0"/>
    <n v="1346826.57"/>
  </r>
  <r>
    <x v="45"/>
    <x v="0"/>
    <n v="598916.9"/>
    <n v="9976.31"/>
    <n v="5200"/>
    <n v="0"/>
    <n v="0"/>
    <n v="0"/>
    <n v="0"/>
    <n v="0"/>
    <n v="73699.02"/>
    <n v="392742.52"/>
    <n v="0"/>
    <n v="132475.35999999999"/>
    <n v="0"/>
    <m/>
    <m/>
    <m/>
    <m/>
    <n v="598916.9"/>
  </r>
  <r>
    <x v="45"/>
    <x v="1"/>
    <n v="480494.02"/>
    <n v="16406.75"/>
    <n v="98589.57"/>
    <n v="0"/>
    <n v="0"/>
    <n v="0"/>
    <n v="0"/>
    <n v="0"/>
    <n v="87269.8"/>
    <n v="129761.71"/>
    <n v="0"/>
    <n v="164872.94"/>
    <n v="0"/>
    <n v="0"/>
    <n v="0"/>
    <n v="0"/>
    <n v="0"/>
    <n v="480494.02"/>
  </r>
  <r>
    <x v="45"/>
    <x v="2"/>
    <n v="1201654"/>
    <n v="15000.73"/>
    <n v="101073.34"/>
    <n v="0"/>
    <n v="0"/>
    <n v="0"/>
    <n v="0"/>
    <n v="0"/>
    <n v="155163.07999999999"/>
    <n v="626207"/>
    <n v="0"/>
    <n v="319211.15000000002"/>
    <n v="0"/>
    <n v="0"/>
    <n v="0"/>
    <n v="0"/>
    <n v="0"/>
    <n v="1201654"/>
  </r>
  <r>
    <x v="45"/>
    <x v="3"/>
    <n v="494642"/>
    <n v="18505.52"/>
    <n v="63486.59"/>
    <n v="0"/>
    <n v="0"/>
    <n v="0"/>
    <n v="0"/>
    <n v="0"/>
    <n v="131478"/>
    <n v="222693"/>
    <n v="0"/>
    <n v="76984"/>
    <n v="0"/>
    <n v="0"/>
    <n v="0"/>
    <n v="0"/>
    <n v="0"/>
    <n v="494642"/>
  </r>
  <r>
    <x v="45"/>
    <x v="4"/>
    <n v="571427"/>
    <n v="18368"/>
    <n v="138527"/>
    <n v="0"/>
    <n v="0"/>
    <n v="0"/>
    <n v="0"/>
    <n v="0"/>
    <n v="121217"/>
    <n v="196793"/>
    <n v="0"/>
    <n v="114891"/>
    <n v="0"/>
    <n v="0"/>
    <n v="0"/>
    <n v="0"/>
    <n v="0"/>
    <n v="571427"/>
  </r>
  <r>
    <x v="45"/>
    <x v="5"/>
    <n v="746105"/>
    <n v="7444"/>
    <n v="175615"/>
    <n v="0"/>
    <n v="0"/>
    <n v="0"/>
    <n v="0"/>
    <n v="0"/>
    <n v="155512"/>
    <n v="243180"/>
    <n v="0"/>
    <n v="171798"/>
    <n v="0"/>
    <n v="0"/>
    <n v="0"/>
    <n v="0"/>
    <n v="0"/>
    <n v="746105"/>
  </r>
  <r>
    <x v="45"/>
    <x v="6"/>
    <n v="1113618"/>
    <n v="13024"/>
    <n v="559572"/>
    <n v="0"/>
    <n v="0"/>
    <n v="0"/>
    <n v="0"/>
    <n v="0"/>
    <n v="101749"/>
    <n v="344186"/>
    <n v="0"/>
    <n v="108111"/>
    <n v="0"/>
    <n v="0"/>
    <n v="0"/>
    <n v="0"/>
    <n v="0"/>
    <n v="1113618"/>
  </r>
  <r>
    <x v="45"/>
    <x v="7"/>
    <n v="1277912"/>
    <n v="7135"/>
    <n v="511520"/>
    <n v="0"/>
    <n v="0"/>
    <n v="0"/>
    <n v="0"/>
    <n v="0"/>
    <n v="177360"/>
    <n v="410441"/>
    <n v="0"/>
    <n v="178591"/>
    <n v="0"/>
    <n v="0"/>
    <n v="0"/>
    <n v="0"/>
    <n v="0"/>
    <n v="1277912"/>
  </r>
  <r>
    <x v="45"/>
    <x v="8"/>
    <n v="954619"/>
    <n v="89676"/>
    <n v="163342"/>
    <n v="0"/>
    <n v="0"/>
    <n v="0"/>
    <n v="0"/>
    <n v="0"/>
    <n v="197427"/>
    <n v="356202"/>
    <n v="0"/>
    <n v="237648"/>
    <n v="0"/>
    <n v="0"/>
    <n v="0"/>
    <n v="0"/>
    <n v="0"/>
    <n v="954619"/>
  </r>
  <r>
    <x v="46"/>
    <x v="0"/>
    <n v="300614.28000000003"/>
    <n v="67393.100000000006"/>
    <n v="40513.19"/>
    <n v="0"/>
    <n v="0"/>
    <n v="0"/>
    <n v="0"/>
    <n v="0"/>
    <n v="89094.720000000001"/>
    <n v="38883.67"/>
    <n v="23098.63"/>
    <n v="0"/>
    <n v="0"/>
    <m/>
    <m/>
    <m/>
    <m/>
    <n v="300614.28000000003"/>
  </r>
  <r>
    <x v="46"/>
    <x v="1"/>
    <n v="330618.92"/>
    <n v="50166.35"/>
    <n v="29695.84"/>
    <n v="0"/>
    <n v="0"/>
    <n v="0"/>
    <n v="0"/>
    <n v="0"/>
    <n v="105700.45"/>
    <n v="163278.87"/>
    <n v="27403.83"/>
    <n v="4539.93"/>
    <n v="0"/>
    <n v="0"/>
    <n v="0"/>
    <n v="0"/>
    <n v="0"/>
    <n v="330618.92"/>
  </r>
  <r>
    <x v="46"/>
    <x v="2"/>
    <n v="585165.05000000005"/>
    <n v="31035.18"/>
    <n v="115657.48"/>
    <n v="0"/>
    <n v="0"/>
    <n v="0"/>
    <n v="0"/>
    <n v="0"/>
    <n v="116903.53"/>
    <n v="322295.71000000002"/>
    <n v="30308.33"/>
    <n v="0"/>
    <n v="0"/>
    <n v="0"/>
    <n v="0"/>
    <n v="0"/>
    <n v="0"/>
    <n v="585165.05000000005"/>
  </r>
  <r>
    <x v="46"/>
    <x v="3"/>
    <n v="646956.19999999995"/>
    <n v="333285.05"/>
    <n v="80919.61"/>
    <n v="0"/>
    <n v="0"/>
    <n v="0"/>
    <n v="0"/>
    <n v="0"/>
    <n v="77389.210000000006"/>
    <n v="468583.51"/>
    <n v="20063.87"/>
    <n v="0"/>
    <n v="0"/>
    <n v="0"/>
    <n v="0"/>
    <n v="0"/>
    <n v="0"/>
    <n v="646956.19999999995"/>
  </r>
  <r>
    <x v="46"/>
    <x v="4"/>
    <n v="360555.73"/>
    <n v="28386.31"/>
    <n v="51194.94"/>
    <n v="0"/>
    <n v="0"/>
    <n v="0"/>
    <n v="0"/>
    <n v="0"/>
    <n v="48246.12"/>
    <n v="171529.52"/>
    <n v="16886.150000000001"/>
    <n v="72699"/>
    <n v="0"/>
    <n v="0"/>
    <n v="0"/>
    <n v="0"/>
    <n v="0"/>
    <n v="360555.73"/>
  </r>
  <r>
    <x v="46"/>
    <x v="5"/>
    <n v="769404.06"/>
    <n v="78260.789999999994"/>
    <n v="100319.87"/>
    <n v="0"/>
    <n v="0"/>
    <n v="0"/>
    <n v="0"/>
    <n v="0"/>
    <n v="57629.86"/>
    <n v="591283.87"/>
    <n v="20170.46"/>
    <n v="0"/>
    <n v="0"/>
    <n v="0"/>
    <n v="0"/>
    <n v="0"/>
    <n v="0"/>
    <n v="769404.06"/>
  </r>
  <r>
    <x v="46"/>
    <x v="6"/>
    <n v="366774.8"/>
    <n v="97084.52"/>
    <n v="59610.52"/>
    <n v="0"/>
    <n v="0"/>
    <n v="0"/>
    <n v="0"/>
    <n v="0"/>
    <n v="46639.27"/>
    <n v="169551.27"/>
    <n v="16323.74"/>
    <n v="74650"/>
    <n v="0"/>
    <n v="0"/>
    <n v="0"/>
    <n v="0"/>
    <n v="0"/>
    <n v="366774.8"/>
  </r>
  <r>
    <x v="46"/>
    <x v="7"/>
    <n v="312625.91999999998"/>
    <n v="39746.839999999997"/>
    <n v="55386.11"/>
    <n v="0"/>
    <n v="0"/>
    <n v="0"/>
    <n v="0"/>
    <n v="0"/>
    <n v="73288.67"/>
    <n v="157720.10999999999"/>
    <n v="25651.03"/>
    <n v="580"/>
    <n v="0"/>
    <n v="0"/>
    <n v="0"/>
    <n v="0"/>
    <n v="0"/>
    <n v="312625.91999999998"/>
  </r>
  <r>
    <x v="46"/>
    <x v="8"/>
    <n v="388538.49"/>
    <n v="20521.099999999999"/>
    <n v="85714.38"/>
    <n v="0"/>
    <n v="0"/>
    <n v="0"/>
    <n v="0"/>
    <n v="0"/>
    <n v="72656.13"/>
    <n v="201508.33"/>
    <n v="25429.65"/>
    <n v="3230"/>
    <n v="0"/>
    <n v="0"/>
    <n v="0"/>
    <n v="0"/>
    <n v="0"/>
    <n v="388538.49"/>
  </r>
  <r>
    <x v="47"/>
    <x v="0"/>
    <n v="12378217"/>
    <n v="282411"/>
    <n v="2067708"/>
    <n v="0"/>
    <n v="0"/>
    <n v="0"/>
    <n v="0"/>
    <n v="0"/>
    <n v="2388329"/>
    <n v="4406632"/>
    <n v="3166984"/>
    <n v="2416272"/>
    <n v="0"/>
    <m/>
    <m/>
    <m/>
    <m/>
    <n v="12378217"/>
  </r>
  <r>
    <x v="47"/>
    <x v="1"/>
    <n v="12823024"/>
    <n v="611349"/>
    <n v="2776805"/>
    <n v="0"/>
    <n v="0"/>
    <n v="0"/>
    <n v="0"/>
    <n v="0"/>
    <n v="2479001"/>
    <n v="4638365"/>
    <n v="3042893"/>
    <n v="1988365"/>
    <n v="674400"/>
    <n v="0"/>
    <n v="0"/>
    <n v="0"/>
    <n v="0"/>
    <n v="12823024"/>
  </r>
  <r>
    <x v="47"/>
    <x v="2"/>
    <n v="11845538.640000001"/>
    <n v="526347.17000000004"/>
    <n v="1016596.98"/>
    <n v="0"/>
    <n v="0"/>
    <n v="0"/>
    <n v="0"/>
    <n v="0"/>
    <n v="1762545.68"/>
    <n v="3487090.5"/>
    <n v="2882968.83"/>
    <n v="2696337.63"/>
    <n v="0"/>
    <n v="0"/>
    <n v="0"/>
    <n v="0"/>
    <n v="0"/>
    <n v="11845538.640000001"/>
  </r>
  <r>
    <x v="47"/>
    <x v="3"/>
    <n v="12577191"/>
    <n v="460915"/>
    <n v="1243211"/>
    <n v="0"/>
    <n v="0"/>
    <n v="0"/>
    <n v="0"/>
    <n v="0"/>
    <n v="1731662"/>
    <n v="4620611"/>
    <n v="2876194"/>
    <n v="2105512"/>
    <n v="81641"/>
    <n v="0"/>
    <n v="0"/>
    <n v="0"/>
    <n v="0"/>
    <n v="12577191"/>
  </r>
  <r>
    <x v="47"/>
    <x v="4"/>
    <n v="14277590"/>
    <n v="630127"/>
    <n v="2470504"/>
    <n v="8470721"/>
    <n v="0"/>
    <n v="0"/>
    <n v="0"/>
    <n v="0"/>
    <n v="1960997"/>
    <n v="3676518"/>
    <n v="3261083"/>
    <n v="2908488.1"/>
    <n v="605715"/>
    <n v="0"/>
    <n v="0"/>
    <n v="0"/>
    <n v="0"/>
    <n v="14277590"/>
  </r>
  <r>
    <x v="47"/>
    <x v="5"/>
    <n v="10263696"/>
    <n v="1142993"/>
    <n v="2922525"/>
    <n v="0"/>
    <n v="0"/>
    <n v="0"/>
    <n v="0"/>
    <n v="0"/>
    <n v="1151333"/>
    <n v="3151017"/>
    <n v="2214883"/>
    <n v="823938"/>
    <n v="0"/>
    <n v="0"/>
    <n v="0"/>
    <n v="0"/>
    <n v="0"/>
    <n v="10263696"/>
  </r>
  <r>
    <x v="47"/>
    <x v="6"/>
    <n v="16222772"/>
    <n v="1976582"/>
    <n v="2495278"/>
    <n v="0"/>
    <n v="0"/>
    <n v="0"/>
    <n v="0"/>
    <n v="0"/>
    <n v="2239215"/>
    <n v="5606623"/>
    <n v="3269785"/>
    <n v="2611871"/>
    <n v="0"/>
    <n v="0"/>
    <n v="0"/>
    <n v="0"/>
    <n v="0"/>
    <n v="16222772"/>
  </r>
  <r>
    <x v="47"/>
    <x v="7"/>
    <n v="16038760"/>
    <n v="1642490.66"/>
    <n v="2908724"/>
    <n v="0"/>
    <n v="0"/>
    <n v="0"/>
    <n v="0"/>
    <n v="0"/>
    <n v="1699878"/>
    <n v="6051296"/>
    <n v="2688492"/>
    <n v="2690371"/>
    <n v="0"/>
    <n v="0"/>
    <n v="0"/>
    <n v="0"/>
    <n v="0"/>
    <n v="16038760"/>
  </r>
  <r>
    <x v="47"/>
    <x v="8"/>
    <n v="18155174"/>
    <n v="1589712"/>
    <n v="2856883"/>
    <n v="0"/>
    <n v="0"/>
    <n v="0"/>
    <n v="0"/>
    <n v="0"/>
    <n v="1826738"/>
    <n v="6683407"/>
    <n v="3488306"/>
    <n v="3299841"/>
    <n v="0"/>
    <n v="0"/>
    <n v="0"/>
    <n v="0"/>
    <n v="0"/>
    <n v="18155174"/>
  </r>
  <r>
    <x v="48"/>
    <x v="0"/>
    <n v="591806.13"/>
    <n v="0"/>
    <n v="336486.64"/>
    <n v="0"/>
    <n v="0"/>
    <n v="0"/>
    <n v="0"/>
    <n v="0"/>
    <n v="141160.66"/>
    <n v="358081.2"/>
    <n v="0"/>
    <n v="92564.27"/>
    <n v="0"/>
    <m/>
    <m/>
    <m/>
    <m/>
    <n v="591806.13"/>
  </r>
  <r>
    <x v="48"/>
    <x v="1"/>
    <n v="840759.85"/>
    <n v="0"/>
    <n v="81140.429999999993"/>
    <n v="0"/>
    <n v="0"/>
    <n v="0"/>
    <n v="0"/>
    <n v="0"/>
    <n v="160511.35999999999"/>
    <n v="395685.48"/>
    <n v="133007.9"/>
    <n v="151555.10999999999"/>
    <n v="0"/>
    <n v="0"/>
    <n v="0"/>
    <n v="0"/>
    <n v="0"/>
    <n v="840759.85"/>
  </r>
  <r>
    <x v="48"/>
    <x v="2"/>
    <n v="1696551.28"/>
    <n v="218511.5"/>
    <n v="458663.4"/>
    <n v="0"/>
    <n v="0"/>
    <n v="0"/>
    <n v="0"/>
    <n v="0"/>
    <n v="184957.1"/>
    <n v="538463.49"/>
    <n v="132305"/>
    <n v="382162.02"/>
    <n v="0"/>
    <n v="0"/>
    <n v="0"/>
    <n v="0"/>
    <n v="0"/>
    <n v="1696551.28"/>
  </r>
  <r>
    <x v="48"/>
    <x v="3"/>
    <n v="1724288.78"/>
    <n v="64957.8"/>
    <n v="95801.97"/>
    <n v="0"/>
    <n v="0"/>
    <n v="0"/>
    <n v="0"/>
    <n v="0"/>
    <n v="375832.39"/>
    <n v="800492"/>
    <n v="0"/>
    <n v="452162.87"/>
    <n v="0"/>
    <n v="0"/>
    <n v="0"/>
    <n v="0"/>
    <n v="0"/>
    <n v="1724288.78"/>
  </r>
  <r>
    <x v="48"/>
    <x v="4"/>
    <n v="3531644.37"/>
    <n v="106275"/>
    <n v="560859.77"/>
    <n v="0"/>
    <n v="0"/>
    <n v="0"/>
    <n v="0"/>
    <n v="0"/>
    <n v="462052.45"/>
    <n v="2162763.9500000002"/>
    <n v="0"/>
    <n v="345968.2"/>
    <n v="0"/>
    <n v="0"/>
    <n v="0"/>
    <n v="0"/>
    <n v="0"/>
    <n v="3531644.37"/>
  </r>
  <r>
    <x v="48"/>
    <x v="5"/>
    <n v="2462134.71"/>
    <n v="146238.01999999999"/>
    <n v="419054.44"/>
    <n v="0"/>
    <n v="0"/>
    <n v="0"/>
    <n v="0"/>
    <n v="0"/>
    <n v="484222.43"/>
    <n v="1198859.47"/>
    <n v="0"/>
    <n v="359998.37"/>
    <n v="0"/>
    <n v="0"/>
    <n v="0"/>
    <n v="0"/>
    <n v="0"/>
    <n v="2462134.71"/>
  </r>
  <r>
    <x v="48"/>
    <x v="6"/>
    <n v="1890330.99"/>
    <n v="72993.600000000006"/>
    <n v="606302.04"/>
    <n v="0"/>
    <n v="87697.71"/>
    <n v="0"/>
    <n v="0"/>
    <n v="0"/>
    <n v="535096.37"/>
    <n v="429591.28"/>
    <n v="0"/>
    <n v="319341.3"/>
    <n v="0"/>
    <n v="0"/>
    <n v="0"/>
    <n v="0"/>
    <n v="0"/>
    <n v="1802633.28"/>
  </r>
  <r>
    <x v="48"/>
    <x v="7"/>
    <n v="1814076.6"/>
    <n v="80919.960000000006"/>
    <n v="528839.26"/>
    <n v="0"/>
    <n v="0"/>
    <n v="0"/>
    <n v="0"/>
    <n v="0"/>
    <n v="515776.44"/>
    <n v="456243.97"/>
    <n v="0"/>
    <n v="313216.93"/>
    <n v="0"/>
    <n v="0"/>
    <n v="0"/>
    <n v="0"/>
    <n v="0"/>
    <n v="1814076.6"/>
  </r>
  <r>
    <x v="48"/>
    <x v="8"/>
    <n v="2607912.73"/>
    <n v="61103.76"/>
    <n v="425653.18"/>
    <n v="0"/>
    <n v="0"/>
    <n v="0"/>
    <n v="0"/>
    <n v="0"/>
    <n v="541658.79"/>
    <n v="671641.21"/>
    <n v="0"/>
    <n v="968959.55"/>
    <n v="0"/>
    <n v="0"/>
    <n v="0"/>
    <n v="0"/>
    <n v="0"/>
    <n v="2607912.73"/>
  </r>
  <r>
    <x v="49"/>
    <x v="0"/>
    <n v="465402573.64999998"/>
    <n v="30243752.920000002"/>
    <n v="30083801.109999999"/>
    <n v="42602751.630000003"/>
    <n v="0"/>
    <n v="0"/>
    <n v="0"/>
    <n v="0"/>
    <n v="96563331.120000005"/>
    <n v="117313316.54000001"/>
    <n v="0"/>
    <n v="0"/>
    <n v="278160539.81999999"/>
    <m/>
    <m/>
    <m/>
    <m/>
    <n v="465402573.64999998"/>
  </r>
  <r>
    <x v="49"/>
    <x v="1"/>
    <n v="617138761.88999999"/>
    <n v="-27537803.129999999"/>
    <n v="-32842748.66"/>
    <n v="0"/>
    <n v="53844210"/>
    <n v="0"/>
    <n v="0"/>
    <n v="0"/>
    <n v="91426806.590000004"/>
    <n v="120296902.79000001"/>
    <n v="0"/>
    <n v="388719082.01999998"/>
    <n v="16695970.49"/>
    <n v="0"/>
    <n v="53844210"/>
    <n v="0"/>
    <n v="0"/>
    <n v="563294551.88999999"/>
  </r>
  <r>
    <x v="49"/>
    <x v="2"/>
    <n v="548964114"/>
    <n v="54983744"/>
    <n v="28704350"/>
    <n v="0"/>
    <n v="31583172"/>
    <n v="-13224"/>
    <n v="0"/>
    <n v="0"/>
    <n v="89871558.359999999"/>
    <n v="159129750"/>
    <n v="0"/>
    <n v="261379892"/>
    <n v="9878564"/>
    <n v="0"/>
    <n v="0"/>
    <n v="0"/>
    <n v="0"/>
    <n v="517380942"/>
  </r>
  <r>
    <x v="49"/>
    <x v="3"/>
    <n v="563606572.71000004"/>
    <n v="35203005"/>
    <n v="39248789.490000002"/>
    <n v="0"/>
    <n v="73668910"/>
    <n v="0"/>
    <n v="0"/>
    <n v="0"/>
    <n v="93356603.129999995"/>
    <n v="172850675.30000001"/>
    <n v="0"/>
    <n v="244655399.47999999"/>
    <n v="13495105.310000001"/>
    <n v="71027742"/>
    <n v="0"/>
    <n v="0"/>
    <n v="0"/>
    <n v="489937662.71000004"/>
  </r>
  <r>
    <x v="49"/>
    <x v="4"/>
    <n v="504959941"/>
    <n v="44884688"/>
    <n v="61250038"/>
    <n v="0"/>
    <n v="10608856"/>
    <n v="0"/>
    <n v="0"/>
    <n v="0"/>
    <n v="87292573"/>
    <n v="163640994"/>
    <n v="0"/>
    <n v="186154296"/>
    <n v="6622040"/>
    <n v="10608856"/>
    <n v="0"/>
    <n v="0"/>
    <n v="0"/>
    <n v="494351085"/>
  </r>
  <r>
    <x v="49"/>
    <x v="5"/>
    <n v="565761123"/>
    <n v="32722455"/>
    <n v="117815060"/>
    <n v="0"/>
    <n v="0"/>
    <n v="0"/>
    <n v="0"/>
    <n v="0"/>
    <n v="85574950"/>
    <n v="125005913"/>
    <n v="0"/>
    <n v="234471663"/>
    <n v="2893537"/>
    <n v="0"/>
    <n v="0"/>
    <n v="0"/>
    <n v="0"/>
    <n v="565761123"/>
  </r>
  <r>
    <x v="49"/>
    <x v="6"/>
    <n v="610420130"/>
    <n v="35692654"/>
    <n v="125199494"/>
    <n v="0"/>
    <n v="334650"/>
    <n v="0"/>
    <n v="0"/>
    <n v="0"/>
    <n v="85561903"/>
    <n v="106752658"/>
    <n v="0"/>
    <n v="288956843"/>
    <n v="3949232"/>
    <n v="334650"/>
    <n v="0"/>
    <n v="0"/>
    <n v="0"/>
    <n v="610085480"/>
  </r>
  <r>
    <x v="49"/>
    <x v="7"/>
    <n v="681954313.12"/>
    <n v="34262039.189999998"/>
    <n v="127521746.47"/>
    <n v="0"/>
    <n v="0"/>
    <n v="2292248.14"/>
    <n v="0"/>
    <n v="-68709778.209999993"/>
    <n v="80169881.069999993"/>
    <n v="113885095.17"/>
    <n v="0"/>
    <n v="353395114.45999998"/>
    <n v="6982475.9500000002"/>
    <n v="68709778.209999993"/>
    <n v="0"/>
    <n v="0"/>
    <n v="0"/>
    <n v="681954313.12"/>
  </r>
  <r>
    <x v="49"/>
    <x v="8"/>
    <n v="690526526"/>
    <n v="42579788"/>
    <n v="96289047"/>
    <n v="0"/>
    <n v="55801062"/>
    <n v="0"/>
    <n v="0"/>
    <n v="0"/>
    <n v="86103905"/>
    <n v="126073837"/>
    <n v="0"/>
    <n v="373988553"/>
    <n v="8071183"/>
    <n v="179800"/>
    <n v="0"/>
    <n v="0"/>
    <n v="0"/>
    <n v="634725464"/>
  </r>
  <r>
    <x v="50"/>
    <x v="0"/>
    <n v="1040957.28"/>
    <n v="36101.120000000003"/>
    <n v="-521208.41"/>
    <n v="0"/>
    <n v="0"/>
    <n v="0"/>
    <n v="0"/>
    <n v="0"/>
    <n v="300048.64000000001"/>
    <n v="682402.63"/>
    <n v="0"/>
    <n v="58506"/>
    <n v="0"/>
    <m/>
    <m/>
    <m/>
    <m/>
    <n v="1040957.28"/>
  </r>
  <r>
    <x v="50"/>
    <x v="1"/>
    <n v="1473764.82"/>
    <n v="80966.81"/>
    <n v="-587158.56999999995"/>
    <n v="0"/>
    <n v="0"/>
    <n v="0"/>
    <n v="0"/>
    <n v="0"/>
    <n v="392484.24"/>
    <n v="1044970.91"/>
    <n v="0"/>
    <n v="36309.67"/>
    <n v="0"/>
    <n v="0"/>
    <n v="0"/>
    <n v="0"/>
    <n v="0"/>
    <n v="1473764.82"/>
  </r>
  <r>
    <x v="50"/>
    <x v="2"/>
    <n v="1737291.4"/>
    <n v="62776.58"/>
    <n v="415754.49"/>
    <n v="0"/>
    <n v="0"/>
    <n v="0"/>
    <n v="0"/>
    <n v="0"/>
    <n v="472901.26"/>
    <n v="834070.65"/>
    <n v="0"/>
    <n v="14565"/>
    <n v="0"/>
    <n v="0"/>
    <n v="0"/>
    <n v="0"/>
    <n v="0"/>
    <n v="1737291.4"/>
  </r>
  <r>
    <x v="50"/>
    <x v="3"/>
    <n v="1422849.04"/>
    <n v="87228.99"/>
    <n v="135477.99"/>
    <n v="0"/>
    <n v="0"/>
    <n v="0"/>
    <n v="0"/>
    <n v="0"/>
    <n v="442901.67"/>
    <n v="831566.2"/>
    <n v="0"/>
    <n v="12903.18"/>
    <n v="0"/>
    <n v="0"/>
    <n v="0"/>
    <n v="0"/>
    <n v="0"/>
    <n v="1422849.04"/>
  </r>
  <r>
    <x v="50"/>
    <x v="4"/>
    <n v="3530236.45"/>
    <n v="45458.92"/>
    <n v="1046712.44"/>
    <n v="0"/>
    <n v="0"/>
    <n v="0"/>
    <n v="0"/>
    <n v="0"/>
    <n v="517115.86"/>
    <n v="1535655.61"/>
    <n v="0"/>
    <n v="430752.54"/>
    <n v="0"/>
    <n v="0"/>
    <n v="0"/>
    <n v="0"/>
    <n v="0"/>
    <n v="3530236.45"/>
  </r>
  <r>
    <x v="50"/>
    <x v="5"/>
    <n v="2013359.47"/>
    <n v="103979.15"/>
    <n v="397246.63"/>
    <n v="0"/>
    <n v="0"/>
    <n v="0"/>
    <n v="0"/>
    <n v="0"/>
    <n v="343932.35"/>
    <n v="431598.51"/>
    <n v="765204.69"/>
    <n v="75377.289999999994"/>
    <n v="0"/>
    <n v="0"/>
    <n v="0"/>
    <n v="0"/>
    <n v="0"/>
    <n v="2013359.47"/>
  </r>
  <r>
    <x v="50"/>
    <x v="6"/>
    <n v="3233381.9"/>
    <n v="16217.57"/>
    <n v="1260804.68"/>
    <n v="0"/>
    <n v="0"/>
    <n v="0"/>
    <n v="0"/>
    <n v="0"/>
    <n v="325593.87"/>
    <n v="695651.97"/>
    <n v="650577.1"/>
    <n v="300754.28000000003"/>
    <n v="0"/>
    <n v="0"/>
    <n v="0"/>
    <n v="0"/>
    <n v="0"/>
    <n v="3233381.9"/>
  </r>
  <r>
    <x v="50"/>
    <x v="7"/>
    <n v="10609023.73"/>
    <n v="2865.42"/>
    <n v="6322366.9400000004"/>
    <n v="0"/>
    <n v="0"/>
    <n v="0"/>
    <n v="0"/>
    <n v="0"/>
    <n v="217315.28"/>
    <n v="551285.39"/>
    <n v="601256.56999999995"/>
    <n v="2916799.51"/>
    <n v="0"/>
    <n v="0"/>
    <n v="0"/>
    <n v="0"/>
    <n v="0"/>
    <n v="10609023.73"/>
  </r>
  <r>
    <x v="50"/>
    <x v="8"/>
    <n v="5071281"/>
    <n v="6786"/>
    <n v="2407197"/>
    <n v="0"/>
    <n v="0"/>
    <n v="0"/>
    <n v="0"/>
    <n v="0"/>
    <n v="450126"/>
    <n v="938873"/>
    <n v="741759"/>
    <n v="514665"/>
    <n v="18661"/>
    <n v="0"/>
    <n v="0"/>
    <n v="0"/>
    <n v="0"/>
    <n v="5071281"/>
  </r>
  <r>
    <x v="51"/>
    <x v="0"/>
    <n v="2506400"/>
    <n v="81185"/>
    <n v="421827"/>
    <n v="-3277493"/>
    <n v="0"/>
    <n v="0"/>
    <n v="0"/>
    <n v="0"/>
    <n v="477718"/>
    <n v="1066245"/>
    <n v="0"/>
    <n v="540610"/>
    <n v="0"/>
    <m/>
    <m/>
    <m/>
    <m/>
    <n v="2506400"/>
  </r>
  <r>
    <x v="51"/>
    <x v="1"/>
    <n v="3128400"/>
    <n v="399555"/>
    <n v="207254"/>
    <n v="0"/>
    <n v="0"/>
    <n v="0"/>
    <n v="0"/>
    <n v="0"/>
    <n v="557965"/>
    <n v="1992701"/>
    <n v="0"/>
    <n v="370480"/>
    <n v="0"/>
    <n v="0"/>
    <n v="0"/>
    <n v="0"/>
    <n v="0"/>
    <n v="3128400"/>
  </r>
  <r>
    <x v="51"/>
    <x v="2"/>
    <n v="2332938"/>
    <n v="596197"/>
    <n v="36017"/>
    <n v="0"/>
    <n v="0"/>
    <n v="0"/>
    <n v="0"/>
    <n v="0"/>
    <n v="545454"/>
    <n v="1121328"/>
    <n v="0"/>
    <n v="630139"/>
    <n v="0"/>
    <n v="0"/>
    <n v="0"/>
    <n v="0"/>
    <n v="0"/>
    <n v="2332938"/>
  </r>
  <r>
    <x v="51"/>
    <x v="3"/>
    <n v="2186056.36"/>
    <n v="264158.92"/>
    <n v="170518"/>
    <n v="0"/>
    <n v="0"/>
    <n v="0"/>
    <n v="0"/>
    <n v="0"/>
    <n v="600039.54"/>
    <n v="959834.8"/>
    <n v="0"/>
    <n v="455664"/>
    <n v="0"/>
    <n v="0"/>
    <n v="0"/>
    <n v="0"/>
    <n v="0"/>
    <n v="2186056.36"/>
  </r>
  <r>
    <x v="51"/>
    <x v="4"/>
    <n v="3771952.97"/>
    <n v="402131.06"/>
    <n v="357264.02"/>
    <n v="0"/>
    <n v="0"/>
    <n v="0"/>
    <n v="0"/>
    <n v="0"/>
    <n v="629060.38"/>
    <n v="1914885.57"/>
    <n v="0"/>
    <n v="870743"/>
    <n v="0"/>
    <n v="0"/>
    <n v="0"/>
    <n v="0"/>
    <n v="0"/>
    <n v="3771952.97"/>
  </r>
  <r>
    <x v="51"/>
    <x v="5"/>
    <n v="4427375"/>
    <n v="1157242.3400000001"/>
    <n v="1136776.44"/>
    <n v="0"/>
    <n v="0"/>
    <n v="0"/>
    <n v="0"/>
    <n v="0"/>
    <n v="694696.87"/>
    <n v="1876401.55"/>
    <n v="0"/>
    <n v="719500.14"/>
    <n v="0"/>
    <n v="0"/>
    <n v="0"/>
    <n v="0"/>
    <n v="0"/>
    <n v="4427375"/>
  </r>
  <r>
    <x v="51"/>
    <x v="6"/>
    <n v="3968109.59"/>
    <n v="157794.15"/>
    <n v="727677.4"/>
    <n v="0"/>
    <n v="0"/>
    <n v="0"/>
    <n v="0"/>
    <n v="0"/>
    <n v="785602.87"/>
    <n v="1630024.12"/>
    <n v="0"/>
    <n v="824805.2"/>
    <n v="0"/>
    <n v="0"/>
    <n v="0"/>
    <n v="0"/>
    <n v="0"/>
    <n v="3968109.59"/>
  </r>
  <r>
    <x v="51"/>
    <x v="7"/>
    <n v="4134288.96"/>
    <n v="82568.56"/>
    <n v="647120.80000000005"/>
    <n v="0"/>
    <n v="0"/>
    <n v="0"/>
    <n v="0"/>
    <n v="0"/>
    <n v="710005.11"/>
    <n v="1883224.87"/>
    <n v="0"/>
    <n v="893938.16"/>
    <n v="0"/>
    <n v="0"/>
    <n v="0"/>
    <n v="0"/>
    <n v="0"/>
    <n v="4134288.96"/>
  </r>
  <r>
    <x v="51"/>
    <x v="8"/>
    <n v="4824776.1399999997"/>
    <n v="47560.23"/>
    <n v="1232599.6599999999"/>
    <n v="0"/>
    <n v="0"/>
    <n v="0"/>
    <n v="0"/>
    <n v="0"/>
    <n v="747474.46"/>
    <n v="1676069.47"/>
    <n v="0"/>
    <n v="1168633.04"/>
    <n v="0"/>
    <n v="0"/>
    <n v="0"/>
    <n v="0"/>
    <n v="0"/>
    <n v="4824776.1399999997"/>
  </r>
  <r>
    <x v="52"/>
    <x v="0"/>
    <n v="817661.33"/>
    <n v="74686.45"/>
    <n v="0"/>
    <n v="0"/>
    <n v="0"/>
    <n v="0"/>
    <n v="0"/>
    <n v="0"/>
    <n v="143573.89000000001"/>
    <n v="400326.03"/>
    <n v="26763.26"/>
    <n v="273761.40999999997"/>
    <n v="0"/>
    <m/>
    <m/>
    <m/>
    <m/>
    <n v="817661.33"/>
  </r>
  <r>
    <x v="52"/>
    <x v="1"/>
    <n v="1545544.62"/>
    <n v="21279.63"/>
    <n v="0"/>
    <n v="-11555.44"/>
    <n v="0"/>
    <n v="0"/>
    <n v="0"/>
    <n v="0"/>
    <n v="124052.31"/>
    <n v="393105.42"/>
    <n v="27693.21"/>
    <n v="161928.53"/>
    <n v="838765.15"/>
    <n v="0"/>
    <n v="838765.15"/>
    <n v="0"/>
    <n v="0"/>
    <n v="1545544.62"/>
  </r>
  <r>
    <x v="52"/>
    <x v="2"/>
    <n v="744253.23"/>
    <n v="28979.67"/>
    <n v="0"/>
    <n v="-11854.1"/>
    <n v="0"/>
    <n v="0"/>
    <n v="0"/>
    <n v="0"/>
    <n v="127319.97"/>
    <n v="306340.34999999998"/>
    <n v="69749.66"/>
    <n v="240843.25"/>
    <n v="0"/>
    <n v="0"/>
    <n v="0"/>
    <n v="0"/>
    <n v="0"/>
    <n v="744253.23"/>
  </r>
  <r>
    <x v="52"/>
    <x v="3"/>
    <n v="501091.49"/>
    <n v="-29916.75"/>
    <n v="0"/>
    <n v="0"/>
    <n v="0"/>
    <n v="0"/>
    <n v="0"/>
    <n v="0"/>
    <n v="96043.839999999997"/>
    <n v="314965.53999999998"/>
    <n v="55705.42"/>
    <n v="34376.69"/>
    <n v="0"/>
    <n v="0"/>
    <n v="0"/>
    <n v="0"/>
    <n v="0"/>
    <n v="501091.49"/>
  </r>
  <r>
    <x v="52"/>
    <x v="4"/>
    <n v="656823.38"/>
    <n v="138982.14000000001"/>
    <n v="25803.599999999999"/>
    <n v="0"/>
    <n v="0"/>
    <n v="0"/>
    <n v="0"/>
    <n v="0"/>
    <n v="106168.93"/>
    <n v="380358.33"/>
    <n v="61607.98"/>
    <n v="82884.539999999994"/>
    <n v="0"/>
    <n v="0"/>
    <n v="0"/>
    <n v="0"/>
    <n v="0"/>
    <n v="656823.38"/>
  </r>
  <r>
    <x v="52"/>
    <x v="5"/>
    <n v="1183458.3500000001"/>
    <n v="39573.82"/>
    <n v="22807.15"/>
    <n v="0"/>
    <n v="0"/>
    <n v="0"/>
    <n v="0"/>
    <n v="0"/>
    <n v="128737.32"/>
    <n v="822593.38"/>
    <n v="74667.649999999994"/>
    <n v="134652.85"/>
    <n v="0"/>
    <n v="0"/>
    <n v="0"/>
    <n v="0"/>
    <n v="0"/>
    <n v="1183458.3500000001"/>
  </r>
  <r>
    <x v="52"/>
    <x v="6"/>
    <n v="824649.68"/>
    <n v="12480.74"/>
    <n v="56475.29"/>
    <n v="0"/>
    <n v="0"/>
    <n v="0"/>
    <n v="0"/>
    <n v="0"/>
    <n v="133285.47"/>
    <n v="413245.23"/>
    <n v="79971.28"/>
    <n v="141672.41"/>
    <n v="0"/>
    <n v="0"/>
    <n v="0"/>
    <n v="0"/>
    <n v="0"/>
    <n v="824649.68"/>
  </r>
  <r>
    <x v="52"/>
    <x v="7"/>
    <n v="702113.84"/>
    <n v="54368.35"/>
    <n v="28275"/>
    <n v="0"/>
    <n v="0"/>
    <n v="0"/>
    <n v="0"/>
    <n v="0"/>
    <n v="110944.6"/>
    <n v="462811.36"/>
    <n v="66566.78"/>
    <n v="33516.080000000002"/>
    <n v="0"/>
    <n v="0"/>
    <n v="0"/>
    <n v="0"/>
    <n v="0"/>
    <n v="702113.84"/>
  </r>
  <r>
    <x v="52"/>
    <x v="8"/>
    <n v="1740620.34"/>
    <n v="58969.39"/>
    <n v="193903.85"/>
    <n v="0"/>
    <n v="0"/>
    <n v="0"/>
    <n v="0"/>
    <n v="0"/>
    <n v="161243.15"/>
    <n v="1169028.01"/>
    <n v="96745.89"/>
    <n v="119699.44"/>
    <n v="0"/>
    <n v="0"/>
    <n v="0"/>
    <n v="0"/>
    <n v="0"/>
    <n v="1740620.34"/>
  </r>
  <r>
    <x v="53"/>
    <x v="0"/>
    <n v="4112933"/>
    <n v="205268"/>
    <n v="148625"/>
    <n v="0"/>
    <n v="0"/>
    <n v="0"/>
    <n v="0"/>
    <n v="0"/>
    <n v="397149"/>
    <n v="789472"/>
    <n v="316688"/>
    <n v="1127203"/>
    <n v="0"/>
    <m/>
    <m/>
    <m/>
    <m/>
    <n v="4112933"/>
  </r>
  <r>
    <x v="53"/>
    <x v="1"/>
    <n v="5740396"/>
    <n v="178262"/>
    <n v="584438"/>
    <n v="0"/>
    <n v="0"/>
    <n v="0"/>
    <n v="0"/>
    <n v="0"/>
    <n v="701078"/>
    <n v="1370420"/>
    <n v="627795"/>
    <n v="2456665"/>
    <n v="0"/>
    <n v="0"/>
    <n v="0"/>
    <n v="0"/>
    <n v="0"/>
    <n v="5740396"/>
  </r>
  <r>
    <x v="53"/>
    <x v="2"/>
    <n v="4901467"/>
    <n v="778778"/>
    <n v="497727"/>
    <n v="0"/>
    <n v="0"/>
    <n v="0"/>
    <n v="0"/>
    <n v="0"/>
    <n v="699652"/>
    <n v="940713"/>
    <n v="339011"/>
    <n v="2424364"/>
    <n v="0"/>
    <n v="0"/>
    <n v="0"/>
    <n v="0"/>
    <n v="0"/>
    <n v="4901467"/>
  </r>
  <r>
    <x v="53"/>
    <x v="3"/>
    <n v="5789860"/>
    <n v="457383"/>
    <n v="415354"/>
    <n v="0"/>
    <n v="0"/>
    <n v="0"/>
    <n v="0"/>
    <n v="0"/>
    <n v="687904"/>
    <n v="1646223"/>
    <n v="1042100"/>
    <n v="1998279"/>
    <n v="0"/>
    <n v="0"/>
    <n v="0"/>
    <n v="0"/>
    <n v="0"/>
    <n v="5789860"/>
  </r>
  <r>
    <x v="53"/>
    <x v="4"/>
    <n v="4651442"/>
    <n v="222854"/>
    <n v="572220"/>
    <n v="0"/>
    <n v="0"/>
    <n v="0"/>
    <n v="0"/>
    <n v="0"/>
    <n v="816433"/>
    <n v="2004591"/>
    <n v="161274"/>
    <n v="1096924"/>
    <n v="0"/>
    <n v="0"/>
    <n v="0"/>
    <n v="0"/>
    <n v="0"/>
    <n v="4651442"/>
  </r>
  <r>
    <x v="53"/>
    <x v="5"/>
    <n v="5139721"/>
    <n v="212328"/>
    <n v="351174"/>
    <n v="0"/>
    <n v="0"/>
    <n v="0"/>
    <n v="0"/>
    <n v="0"/>
    <n v="1733586"/>
    <n v="1233533"/>
    <n v="28519"/>
    <n v="1792909"/>
    <n v="0"/>
    <n v="0"/>
    <n v="0"/>
    <n v="0"/>
    <n v="0"/>
    <n v="5139721"/>
  </r>
  <r>
    <x v="53"/>
    <x v="6"/>
    <n v="3612652"/>
    <n v="214198"/>
    <n v="402214"/>
    <n v="0"/>
    <n v="0"/>
    <n v="0"/>
    <n v="0"/>
    <n v="0"/>
    <n v="1673480"/>
    <n v="1062999"/>
    <n v="473959"/>
    <n v="0"/>
    <n v="0"/>
    <n v="0"/>
    <n v="0"/>
    <n v="0"/>
    <n v="0"/>
    <n v="3612652"/>
  </r>
  <r>
    <x v="53"/>
    <x v="7"/>
    <n v="7118537"/>
    <n v="117587"/>
    <n v="446261"/>
    <n v="0"/>
    <n v="0"/>
    <n v="0"/>
    <n v="0"/>
    <n v="0"/>
    <n v="2312250"/>
    <n v="2021754"/>
    <n v="0"/>
    <n v="2338272"/>
    <n v="0"/>
    <n v="0"/>
    <n v="0"/>
    <n v="0"/>
    <n v="0"/>
    <n v="7118537"/>
  </r>
  <r>
    <x v="53"/>
    <x v="8"/>
    <n v="8295212"/>
    <n v="569015"/>
    <n v="1226026"/>
    <n v="0"/>
    <n v="0"/>
    <n v="0"/>
    <n v="0"/>
    <n v="0"/>
    <n v="2392421"/>
    <n v="2050590"/>
    <n v="0"/>
    <n v="2626175"/>
    <n v="0"/>
    <n v="0"/>
    <n v="0"/>
    <n v="0"/>
    <n v="0"/>
    <n v="8295212"/>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7">
  <r>
    <x v="0"/>
    <x v="0"/>
    <n v="1631"/>
    <n v="1213.19"/>
    <n v="418.49"/>
    <n v="134997612.66"/>
    <n v="42688430.609999999"/>
  </r>
  <r>
    <x v="0"/>
    <x v="1"/>
    <n v="1625"/>
    <n v="1240.31"/>
    <n v="384.81"/>
    <n v="137117477.24000001"/>
    <n v="41095110.259999998"/>
  </r>
  <r>
    <x v="0"/>
    <x v="2"/>
    <n v="1642"/>
    <n v="1122"/>
    <n v="520"/>
    <n v="126146255"/>
    <n v="57783583"/>
  </r>
  <r>
    <x v="0"/>
    <x v="3"/>
    <n v="1654.22"/>
    <n v="1178.52"/>
    <n v="475.73"/>
    <n v="141395630"/>
    <n v="52469703"/>
  </r>
  <r>
    <x v="0"/>
    <x v="4"/>
    <n v="1565.7"/>
    <n v="1021.8"/>
    <n v="543.9"/>
    <n v="149378448"/>
    <n v="79512520"/>
  </r>
  <r>
    <x v="0"/>
    <x v="5"/>
    <n v="1463.8"/>
    <n v="1155"/>
    <n v="308.8"/>
    <n v="146814399"/>
    <n v="39256924"/>
  </r>
  <r>
    <x v="0"/>
    <x v="6"/>
    <n v="1481.2"/>
    <n v="1055.4000000000001"/>
    <n v="425.8"/>
    <n v="135939201"/>
    <n v="54841950"/>
  </r>
  <r>
    <x v="0"/>
    <x v="7"/>
    <n v="1465.7"/>
    <n v="1143.7"/>
    <n v="322"/>
    <n v="143699294.59999999"/>
    <n v="40451199.530000001"/>
  </r>
  <r>
    <x v="0"/>
    <x v="8"/>
    <n v="1459"/>
    <n v="0"/>
    <n v="0"/>
    <n v="0"/>
    <n v="0"/>
  </r>
  <r>
    <x v="1"/>
    <x v="0"/>
    <n v="61"/>
    <n v="37"/>
    <n v="24"/>
    <n v="3608363.33"/>
    <n v="2348454.06"/>
  </r>
  <r>
    <x v="1"/>
    <x v="1"/>
    <n v="57"/>
    <n v="36"/>
    <n v="21"/>
    <n v="3698000"/>
    <n v="2238000"/>
  </r>
  <r>
    <x v="1"/>
    <x v="2"/>
    <n v="68"/>
    <n v="47"/>
    <n v="21"/>
    <n v="4040000"/>
    <n v="1809000"/>
  </r>
  <r>
    <x v="1"/>
    <x v="3"/>
    <n v="62"/>
    <n v="39"/>
    <n v="23"/>
    <n v="3978000"/>
    <n v="2384000"/>
  </r>
  <r>
    <x v="1"/>
    <x v="4"/>
    <n v="61"/>
    <n v="40"/>
    <n v="21"/>
    <n v="4142000"/>
    <n v="2098000"/>
  </r>
  <r>
    <x v="1"/>
    <x v="5"/>
    <n v="59"/>
    <n v="41"/>
    <n v="18"/>
    <n v="4227680.78"/>
    <n v="1897000"/>
  </r>
  <r>
    <x v="1"/>
    <x v="6"/>
    <n v="60"/>
    <n v="40"/>
    <n v="20"/>
    <n v="4174367.39"/>
    <n v="2078000"/>
  </r>
  <r>
    <x v="1"/>
    <x v="7"/>
    <n v="60"/>
    <n v="40"/>
    <n v="20"/>
    <n v="4394028.9000000004"/>
    <n v="2197000"/>
  </r>
  <r>
    <x v="1"/>
    <x v="8"/>
    <n v="63"/>
    <n v="0"/>
    <n v="0"/>
    <n v="0"/>
    <n v="0"/>
  </r>
  <r>
    <x v="2"/>
    <x v="0"/>
    <n v="8"/>
    <n v="8"/>
    <n v="0"/>
    <n v="611207.02"/>
    <n v="0"/>
  </r>
  <r>
    <x v="2"/>
    <x v="1"/>
    <n v="7"/>
    <n v="7"/>
    <n v="0"/>
    <n v="294131.71000000002"/>
    <n v="0"/>
  </r>
  <r>
    <x v="2"/>
    <x v="2"/>
    <n v="7"/>
    <n v="7"/>
    <n v="0"/>
    <n v="255498.09"/>
    <n v="0"/>
  </r>
  <r>
    <x v="2"/>
    <x v="3"/>
    <n v="7"/>
    <n v="7"/>
    <n v="0"/>
    <n v="300423.93"/>
    <n v="0"/>
  </r>
  <r>
    <x v="2"/>
    <x v="4"/>
    <n v="7"/>
    <n v="7"/>
    <n v="0"/>
    <n v="240869"/>
    <n v="0"/>
  </r>
  <r>
    <x v="2"/>
    <x v="5"/>
    <n v="7"/>
    <n v="7"/>
    <n v="0"/>
    <n v="332763.46000000002"/>
    <n v="0"/>
  </r>
  <r>
    <x v="2"/>
    <x v="6"/>
    <s v="n/a"/>
    <n v="7"/>
    <n v="0"/>
    <n v="344582.12"/>
    <n v="0"/>
  </r>
  <r>
    <x v="2"/>
    <x v="7"/>
    <n v="7"/>
    <n v="7"/>
    <n v="0"/>
    <n v="323159.46000000002"/>
    <n v="0"/>
  </r>
  <r>
    <x v="2"/>
    <x v="8"/>
    <n v="7"/>
    <n v="0"/>
    <n v="0"/>
    <n v="0"/>
    <n v="0"/>
  </r>
  <r>
    <x v="3"/>
    <x v="0"/>
    <n v="110"/>
    <n v="77.06"/>
    <n v="17.02"/>
    <n v="8677618.8300000001"/>
    <n v="2008241"/>
  </r>
  <r>
    <x v="3"/>
    <x v="1"/>
    <n v="110"/>
    <n v="79.95"/>
    <n v="17.48"/>
    <n v="7516465.4199999999"/>
    <n v="2135803.37"/>
  </r>
  <r>
    <x v="3"/>
    <x v="2"/>
    <n v="119"/>
    <n v="85.7"/>
    <n v="18.600000000000001"/>
    <n v="7828549"/>
    <n v="2267022"/>
  </r>
  <r>
    <x v="3"/>
    <x v="3"/>
    <n v="121.2"/>
    <n v="85.5"/>
    <n v="20.8"/>
    <n v="8051486"/>
    <n v="2477649"/>
  </r>
  <r>
    <x v="3"/>
    <x v="4"/>
    <n v="121.8"/>
    <n v="79"/>
    <n v="26.2"/>
    <n v="8033133"/>
    <n v="3412188"/>
  </r>
  <r>
    <x v="3"/>
    <x v="5"/>
    <n v="116.51"/>
    <n v="72.010000000000005"/>
    <n v="27.12"/>
    <n v="7994106"/>
    <n v="3485549"/>
  </r>
  <r>
    <x v="3"/>
    <x v="6"/>
    <n v="115.4"/>
    <n v="71.5"/>
    <n v="27.6"/>
    <n v="7525683"/>
    <n v="3513309"/>
  </r>
  <r>
    <x v="3"/>
    <x v="7"/>
    <n v="114.4"/>
    <n v="69.900000000000006"/>
    <n v="29.7"/>
    <n v="7998206"/>
    <n v="3885683"/>
  </r>
  <r>
    <x v="3"/>
    <x v="8"/>
    <n v="108.6"/>
    <n v="0"/>
    <n v="0"/>
    <n v="0"/>
    <n v="0"/>
  </r>
  <r>
    <x v="4"/>
    <x v="0"/>
    <n v="91"/>
    <n v="69"/>
    <n v="22"/>
    <n v="8662771.6600000001"/>
    <n v="1835753.85"/>
  </r>
  <r>
    <x v="4"/>
    <x v="1"/>
    <n v="91"/>
    <n v="69"/>
    <n v="22"/>
    <n v="8371068"/>
    <n v="1835095"/>
  </r>
  <r>
    <x v="4"/>
    <x v="2"/>
    <n v="90"/>
    <n v="69"/>
    <n v="21"/>
    <n v="8606638.8300000001"/>
    <n v="1899227.16"/>
  </r>
  <r>
    <x v="4"/>
    <x v="3"/>
    <n v="92"/>
    <n v="75"/>
    <n v="17"/>
    <n v="9448448.1199999992"/>
    <n v="1865988.32"/>
  </r>
  <r>
    <x v="4"/>
    <x v="4"/>
    <n v="90"/>
    <n v="73"/>
    <n v="17"/>
    <n v="9105399.2599999998"/>
    <n v="1965539.79"/>
  </r>
  <r>
    <x v="4"/>
    <x v="5"/>
    <n v="97"/>
    <n v="83"/>
    <n v="14"/>
    <n v="10532377.5"/>
    <n v="1525352.3"/>
  </r>
  <r>
    <x v="4"/>
    <x v="6"/>
    <m/>
    <n v="84"/>
    <n v="16"/>
    <n v="10802035.08"/>
    <n v="1785420.86"/>
  </r>
  <r>
    <x v="4"/>
    <x v="7"/>
    <n v="99"/>
    <n v="75"/>
    <n v="24"/>
    <n v="11142614.140000001"/>
    <n v="2437897.19"/>
  </r>
  <r>
    <x v="4"/>
    <x v="8"/>
    <n v="99"/>
    <n v="0"/>
    <n v="0"/>
    <n v="0"/>
    <n v="0"/>
  </r>
  <r>
    <x v="5"/>
    <x v="0"/>
    <n v="83"/>
    <n v="54.6"/>
    <n v="28.4"/>
    <n v="5654152.2999999998"/>
    <n v="2934157.13"/>
  </r>
  <r>
    <x v="5"/>
    <x v="1"/>
    <n v="84"/>
    <n v="58"/>
    <n v="26"/>
    <n v="5894000"/>
    <n v="2687000"/>
  </r>
  <r>
    <x v="5"/>
    <x v="2"/>
    <n v="82"/>
    <n v="60"/>
    <n v="22"/>
    <n v="6224000"/>
    <n v="2359000"/>
  </r>
  <r>
    <x v="5"/>
    <x v="3"/>
    <n v="84"/>
    <n v="62"/>
    <n v="22"/>
    <n v="6719000"/>
    <n v="2349000"/>
  </r>
  <r>
    <x v="5"/>
    <x v="4"/>
    <n v="88"/>
    <n v="60"/>
    <n v="29"/>
    <n v="6564000"/>
    <n v="3164000"/>
  </r>
  <r>
    <x v="5"/>
    <x v="5"/>
    <n v="87"/>
    <n v="61"/>
    <n v="26"/>
    <n v="6798217.4400000004"/>
    <n v="2963000"/>
  </r>
  <r>
    <x v="5"/>
    <x v="6"/>
    <n v="87"/>
    <n v="62"/>
    <n v="25"/>
    <n v="7023951.4400000004"/>
    <n v="2810000"/>
  </r>
  <r>
    <x v="5"/>
    <x v="7"/>
    <n v="86"/>
    <n v="58"/>
    <n v="27"/>
    <n v="6761373.3700000001"/>
    <n v="3185000"/>
  </r>
  <r>
    <x v="5"/>
    <x v="8"/>
    <n v="86"/>
    <n v="0"/>
    <n v="0"/>
    <n v="0"/>
    <n v="0"/>
  </r>
  <r>
    <x v="6"/>
    <x v="0"/>
    <n v="14"/>
    <n v="13.1"/>
    <n v="1.7"/>
    <n v="887930.2"/>
    <n v="144205.62"/>
  </r>
  <r>
    <x v="6"/>
    <x v="1"/>
    <n v="15"/>
    <n v="12.71"/>
    <n v="1.8"/>
    <n v="941428.53"/>
    <n v="134519.49"/>
  </r>
  <r>
    <x v="6"/>
    <x v="2"/>
    <n v="15"/>
    <n v="13"/>
    <n v="2"/>
    <n v="1020445.42"/>
    <n v="153492.21"/>
  </r>
  <r>
    <x v="6"/>
    <x v="3"/>
    <n v="15.05"/>
    <n v="12.99"/>
    <n v="2.06"/>
    <n v="1011527.95"/>
    <n v="160488.1"/>
  </r>
  <r>
    <x v="6"/>
    <x v="4"/>
    <n v="15"/>
    <n v="13.37"/>
    <n v="1.55"/>
    <n v="1077909.1399999999"/>
    <n v="124622.11"/>
  </r>
  <r>
    <x v="6"/>
    <x v="5"/>
    <n v="13.52"/>
    <n v="12"/>
    <n v="1.52"/>
    <n v="989184.84"/>
    <n v="124973.58"/>
  </r>
  <r>
    <x v="6"/>
    <x v="6"/>
    <n v="15.02"/>
    <n v="12.68"/>
    <n v="2.34"/>
    <n v="1032875.9"/>
    <n v="190625.85"/>
  </r>
  <r>
    <x v="6"/>
    <x v="7"/>
    <n v="15.45"/>
    <n v="13.97"/>
    <n v="1.47"/>
    <n v="1125814.8400000001"/>
    <n v="118760.45"/>
  </r>
  <r>
    <x v="6"/>
    <x v="8"/>
    <n v="16.78"/>
    <n v="0"/>
    <n v="0"/>
    <n v="0"/>
    <n v="0"/>
  </r>
  <r>
    <x v="7"/>
    <x v="0"/>
    <n v="5"/>
    <n v="4"/>
    <n v="2"/>
    <n v="213186.71"/>
    <n v="6221.63"/>
  </r>
  <r>
    <x v="7"/>
    <x v="1"/>
    <n v="5"/>
    <n v="4"/>
    <n v="2"/>
    <n v="268908.63"/>
    <n v="1549"/>
  </r>
  <r>
    <x v="7"/>
    <x v="2"/>
    <n v="5"/>
    <n v="4"/>
    <n v="2"/>
    <n v="274609.03000000003"/>
    <n v="4663.6400000000003"/>
  </r>
  <r>
    <x v="7"/>
    <x v="3"/>
    <n v="5.4"/>
    <n v="5.4"/>
    <n v="0"/>
    <n v="310669.51"/>
    <n v="11358.05"/>
  </r>
  <r>
    <x v="7"/>
    <x v="4"/>
    <n v="5"/>
    <n v="5"/>
    <n v="0"/>
    <n v="303549.31"/>
    <n v="6121.15"/>
  </r>
  <r>
    <x v="7"/>
    <x v="5"/>
    <n v="5"/>
    <n v="5"/>
    <n v="0"/>
    <n v="321034.15999999997"/>
    <n v="11853.91"/>
  </r>
  <r>
    <x v="7"/>
    <x v="6"/>
    <n v="5"/>
    <n v="5"/>
    <n v="0"/>
    <n v="260969.22"/>
    <n v="7317.21"/>
  </r>
  <r>
    <x v="7"/>
    <x v="7"/>
    <n v="4"/>
    <n v="4"/>
    <n v="0"/>
    <n v="260969"/>
    <n v="4203"/>
  </r>
  <r>
    <x v="7"/>
    <x v="8"/>
    <n v="3"/>
    <n v="0"/>
    <n v="0"/>
    <n v="0"/>
    <n v="0"/>
  </r>
  <r>
    <x v="8"/>
    <x v="0"/>
    <n v="3"/>
    <n v="3"/>
    <n v="0"/>
    <n v="206127.59"/>
    <n v="0"/>
  </r>
  <r>
    <x v="8"/>
    <x v="1"/>
    <n v="3"/>
    <n v="3"/>
    <n v="0"/>
    <n v="197448"/>
    <n v="0"/>
  </r>
  <r>
    <x v="8"/>
    <x v="2"/>
    <n v="3"/>
    <n v="3"/>
    <n v="0"/>
    <n v="210244"/>
    <n v="0"/>
  </r>
  <r>
    <x v="8"/>
    <x v="3"/>
    <n v="3"/>
    <n v="3"/>
    <n v="0"/>
    <n v="217444"/>
    <n v="0"/>
  </r>
  <r>
    <x v="8"/>
    <x v="4"/>
    <n v="3"/>
    <n v="3"/>
    <n v="0"/>
    <n v="228433.92000000001"/>
    <n v="0"/>
  </r>
  <r>
    <x v="8"/>
    <x v="5"/>
    <m/>
    <n v="3"/>
    <n v="0"/>
    <n v="237060.94"/>
    <n v="0"/>
  </r>
  <r>
    <x v="8"/>
    <x v="6"/>
    <n v="3"/>
    <n v="3"/>
    <n v="0"/>
    <n v="236408.38"/>
    <n v="0"/>
  </r>
  <r>
    <x v="8"/>
    <x v="7"/>
    <n v="3"/>
    <n v="3"/>
    <n v="0"/>
    <n v="204037"/>
    <n v="0"/>
  </r>
  <r>
    <x v="8"/>
    <x v="8"/>
    <n v="3"/>
    <n v="0"/>
    <n v="0"/>
    <n v="0"/>
    <n v="0"/>
  </r>
  <r>
    <x v="9"/>
    <x v="0"/>
    <n v="20"/>
    <n v="20"/>
    <n v="0"/>
    <n v="1242753"/>
    <n v="0"/>
  </r>
  <r>
    <x v="9"/>
    <x v="1"/>
    <n v="18"/>
    <n v="18"/>
    <n v="0"/>
    <n v="1147137.01"/>
    <n v="0"/>
  </r>
  <r>
    <x v="9"/>
    <x v="2"/>
    <n v="18"/>
    <n v="18"/>
    <n v="0"/>
    <n v="1112445"/>
    <n v="0"/>
  </r>
  <r>
    <x v="9"/>
    <x v="3"/>
    <n v="18"/>
    <n v="18"/>
    <n v="0"/>
    <n v="1125727"/>
    <n v="0"/>
  </r>
  <r>
    <x v="9"/>
    <x v="4"/>
    <n v="17"/>
    <n v="17"/>
    <n v="0"/>
    <n v="1153303"/>
    <n v="0"/>
  </r>
  <r>
    <x v="9"/>
    <x v="5"/>
    <n v="14"/>
    <n v="14"/>
    <n v="0"/>
    <n v="1042033.92"/>
    <n v="0"/>
  </r>
  <r>
    <x v="9"/>
    <x v="6"/>
    <n v="17"/>
    <n v="17"/>
    <n v="0"/>
    <n v="1971402"/>
    <n v="0"/>
  </r>
  <r>
    <x v="9"/>
    <x v="7"/>
    <n v="16"/>
    <n v="16"/>
    <n v="0"/>
    <n v="2006449.91"/>
    <n v="0"/>
  </r>
  <r>
    <x v="9"/>
    <x v="8"/>
    <n v="22"/>
    <n v="0"/>
    <n v="0"/>
    <n v="0"/>
    <n v="0"/>
  </r>
  <r>
    <x v="10"/>
    <x v="0"/>
    <n v="190"/>
    <n v="150.6"/>
    <n v="39"/>
    <n v="14536035.640000001"/>
    <n v="3016411.67"/>
  </r>
  <r>
    <x v="10"/>
    <x v="1"/>
    <n v="197"/>
    <n v="162.30000000000001"/>
    <n v="35.1"/>
    <n v="15028257.27"/>
    <n v="2776728.98"/>
  </r>
  <r>
    <x v="10"/>
    <x v="2"/>
    <n v="198"/>
    <n v="168"/>
    <n v="30"/>
    <n v="14820545"/>
    <n v="2431605"/>
  </r>
  <r>
    <x v="10"/>
    <x v="3"/>
    <n v="187.53"/>
    <n v="156.6"/>
    <n v="31"/>
    <n v="14531062.880000001"/>
    <n v="2565096.1800000002"/>
  </r>
  <r>
    <x v="10"/>
    <x v="4"/>
    <n v="170"/>
    <n v="140.5"/>
    <n v="29.5"/>
    <n v="14233976.67"/>
    <n v="2440993.37"/>
  </r>
  <r>
    <x v="10"/>
    <x v="5"/>
    <n v="165"/>
    <n v="143"/>
    <n v="22"/>
    <n v="15909447.1"/>
    <n v="1937806.76"/>
  </r>
  <r>
    <x v="10"/>
    <x v="6"/>
    <n v="162"/>
    <n v="140.1"/>
    <n v="21.9"/>
    <n v="15045847"/>
    <n v="1885468"/>
  </r>
  <r>
    <x v="10"/>
    <x v="7"/>
    <n v="169"/>
    <n v="139.98243869999999"/>
    <n v="29.02"/>
    <n v="15146752.529999999"/>
    <n v="2703368.87"/>
  </r>
  <r>
    <x v="10"/>
    <x v="8"/>
    <n v="168"/>
    <n v="0"/>
    <n v="0"/>
    <n v="0"/>
    <n v="0"/>
  </r>
  <r>
    <x v="11"/>
    <x v="0"/>
    <n v="16"/>
    <n v="12.35"/>
    <n v="3.2"/>
    <n v="1285322.98"/>
    <n v="333398.74"/>
  </r>
  <r>
    <x v="11"/>
    <x v="1"/>
    <n v="20"/>
    <n v="15.7"/>
    <n v="4.3"/>
    <n v="1833320.51"/>
    <n v="454767.69"/>
  </r>
  <r>
    <x v="11"/>
    <x v="2"/>
    <n v="28"/>
    <n v="20.2"/>
    <n v="7.27"/>
    <n v="2101330.71"/>
    <n v="633493.23"/>
  </r>
  <r>
    <x v="11"/>
    <x v="3"/>
    <n v="28.8"/>
    <n v="22.3"/>
    <n v="6.5"/>
    <n v="3117796.95"/>
    <n v="845117.9"/>
  </r>
  <r>
    <x v="11"/>
    <x v="4"/>
    <n v="28.82"/>
    <n v="23.94"/>
    <n v="4.88"/>
    <n v="2350083.89"/>
    <n v="561043.15"/>
  </r>
  <r>
    <x v="11"/>
    <x v="5"/>
    <n v="29.54"/>
    <n v="25.12"/>
    <n v="4.42"/>
    <n v="2390824.04"/>
    <n v="467783"/>
  </r>
  <r>
    <x v="11"/>
    <x v="6"/>
    <n v="28.3"/>
    <n v="22.43"/>
    <n v="5.87"/>
    <n v="2363095.36"/>
    <n v="691820.74"/>
  </r>
  <r>
    <x v="11"/>
    <x v="7"/>
    <n v="28.65"/>
    <n v="23.41"/>
    <n v="5.24"/>
    <n v="2357331"/>
    <n v="704704"/>
  </r>
  <r>
    <x v="11"/>
    <x v="8"/>
    <m/>
    <n v="0"/>
    <n v="0"/>
    <n v="0"/>
    <n v="0"/>
  </r>
  <r>
    <x v="12"/>
    <x v="0"/>
    <n v="57"/>
    <n v="41"/>
    <n v="16"/>
    <n v="3281681.42"/>
    <n v="1651699.56"/>
  </r>
  <r>
    <x v="12"/>
    <x v="1"/>
    <n v="54"/>
    <n v="39"/>
    <n v="15"/>
    <n v="3624532"/>
    <n v="1762678.78"/>
  </r>
  <r>
    <x v="12"/>
    <x v="2"/>
    <n v="51"/>
    <n v="37"/>
    <n v="14"/>
    <n v="3284905"/>
    <n v="1474048.57"/>
  </r>
  <r>
    <x v="12"/>
    <x v="3"/>
    <n v="48"/>
    <n v="33"/>
    <n v="15"/>
    <n v="2625081"/>
    <n v="1600151"/>
  </r>
  <r>
    <x v="12"/>
    <x v="4"/>
    <n v="45"/>
    <n v="29"/>
    <n v="16"/>
    <n v="2300785"/>
    <n v="1921977.8"/>
  </r>
  <r>
    <x v="12"/>
    <x v="5"/>
    <n v="44"/>
    <n v="30"/>
    <n v="14"/>
    <n v="2804415"/>
    <n v="1762000"/>
  </r>
  <r>
    <x v="12"/>
    <x v="6"/>
    <n v="44.5"/>
    <n v="29.5"/>
    <n v="15"/>
    <n v="3029499"/>
    <n v="1185790.74"/>
  </r>
  <r>
    <x v="12"/>
    <x v="7"/>
    <n v="45"/>
    <n v="31"/>
    <n v="14"/>
    <n v="3194635"/>
    <n v="943394"/>
  </r>
  <r>
    <x v="12"/>
    <x v="8"/>
    <n v="39"/>
    <n v="0"/>
    <n v="0"/>
    <n v="0"/>
    <n v="0"/>
  </r>
  <r>
    <x v="13"/>
    <x v="0"/>
    <n v="224"/>
    <n v="168"/>
    <n v="56"/>
    <n v="16733990"/>
    <n v="4497948"/>
  </r>
  <r>
    <x v="13"/>
    <x v="1"/>
    <n v="223"/>
    <n v="166"/>
    <n v="57"/>
    <n v="15923153"/>
    <n v="4612974"/>
  </r>
  <r>
    <x v="13"/>
    <x v="2"/>
    <n v="224"/>
    <n v="169"/>
    <n v="54"/>
    <n v="17318211"/>
    <n v="4590293"/>
  </r>
  <r>
    <x v="13"/>
    <x v="3"/>
    <n v="203"/>
    <n v="151"/>
    <n v="52"/>
    <n v="16705535"/>
    <n v="4149469"/>
  </r>
  <r>
    <x v="13"/>
    <x v="4"/>
    <n v="250.73"/>
    <n v="163.72999999999999"/>
    <n v="87"/>
    <n v="22362612"/>
    <n v="5033034"/>
  </r>
  <r>
    <x v="13"/>
    <x v="5"/>
    <n v="246.45"/>
    <n v="195"/>
    <n v="51"/>
    <n v="23314909"/>
    <n v="4726739"/>
  </r>
  <r>
    <x v="13"/>
    <x v="6"/>
    <n v="245.72"/>
    <n v="178"/>
    <n v="67"/>
    <n v="22450600"/>
    <n v="6281951"/>
  </r>
  <r>
    <x v="13"/>
    <x v="7"/>
    <n v="255.53"/>
    <n v="189"/>
    <n v="66"/>
    <n v="24190574"/>
    <n v="6388504"/>
  </r>
  <r>
    <x v="13"/>
    <x v="8"/>
    <n v="263.88"/>
    <n v="0"/>
    <n v="0"/>
    <n v="0"/>
    <n v="0"/>
  </r>
  <r>
    <x v="14"/>
    <x v="0"/>
    <n v="315"/>
    <n v="178.92"/>
    <n v="136.25"/>
    <n v="19924845.129999999"/>
    <n v="8527380.4700000007"/>
  </r>
  <r>
    <x v="14"/>
    <x v="1"/>
    <n v="323"/>
    <n v="182.33"/>
    <n v="140.66999999999999"/>
    <n v="20604278.27"/>
    <n v="9350934.7300000004"/>
  </r>
  <r>
    <x v="14"/>
    <x v="2"/>
    <n v="317"/>
    <n v="232.02"/>
    <n v="85.32"/>
    <n v="21802966.010000002"/>
    <n v="9134448.9900000002"/>
  </r>
  <r>
    <x v="14"/>
    <x v="3"/>
    <n v="307.77999999999997"/>
    <n v="228.96"/>
    <n v="78.819999999999993"/>
    <n v="22331577.969999999"/>
    <n v="8575396.6699999999"/>
  </r>
  <r>
    <x v="14"/>
    <x v="4"/>
    <n v="308.19"/>
    <n v="225.48"/>
    <n v="82.71"/>
    <n v="22195784.030000001"/>
    <n v="8884046.5500000007"/>
  </r>
  <r>
    <x v="14"/>
    <x v="5"/>
    <n v="302.77999999999997"/>
    <n v="222.29"/>
    <n v="80.489999999999995"/>
    <n v="22365734.100000001"/>
    <n v="8962205.3399999999"/>
  </r>
  <r>
    <x v="14"/>
    <x v="6"/>
    <n v="299.83"/>
    <n v="220.44"/>
    <n v="79.39"/>
    <n v="23911307.489999998"/>
    <n v="9471820.4600000009"/>
  </r>
  <r>
    <x v="14"/>
    <x v="7"/>
    <n v="308.33"/>
    <n v="233.83"/>
    <n v="74.5"/>
    <n v="25937213.98"/>
    <n v="9150778.0500000007"/>
  </r>
  <r>
    <x v="14"/>
    <x v="8"/>
    <n v="311"/>
    <n v="0"/>
    <n v="0"/>
    <n v="0"/>
    <n v="0"/>
  </r>
  <r>
    <x v="15"/>
    <x v="0"/>
    <n v="103"/>
    <n v="64.2"/>
    <n v="11.7"/>
    <n v="5605342"/>
    <n v="551788"/>
  </r>
  <r>
    <x v="15"/>
    <x v="1"/>
    <n v="105"/>
    <n v="67.5"/>
    <n v="11.9"/>
    <n v="6557782"/>
    <n v="546396"/>
  </r>
  <r>
    <x v="15"/>
    <x v="2"/>
    <n v="106"/>
    <n v="69"/>
    <n v="11.6"/>
    <n v="6639648"/>
    <n v="676952.73"/>
  </r>
  <r>
    <x v="15"/>
    <x v="3"/>
    <n v="103.5"/>
    <n v="65.099999999999994"/>
    <n v="4.0999999999999996"/>
    <n v="6176291"/>
    <n v="553258"/>
  </r>
  <r>
    <x v="15"/>
    <x v="4"/>
    <n v="105.7"/>
    <n v="68.5"/>
    <n v="4.7"/>
    <n v="6690022"/>
    <n v="653176"/>
  </r>
  <r>
    <x v="15"/>
    <x v="5"/>
    <n v="108"/>
    <n v="70.400000000000006"/>
    <n v="4.5999999999999996"/>
    <n v="7411887"/>
    <n v="649447"/>
  </r>
  <r>
    <x v="15"/>
    <x v="6"/>
    <n v="103"/>
    <n v="71.3"/>
    <n v="5.4"/>
    <n v="7414291"/>
    <n v="775692"/>
  </r>
  <r>
    <x v="15"/>
    <x v="7"/>
    <n v="107.9"/>
    <n v="73.099999999999994"/>
    <n v="5.5"/>
    <n v="8013877"/>
    <n v="786070"/>
  </r>
  <r>
    <x v="15"/>
    <x v="8"/>
    <n v="109.2"/>
    <n v="0"/>
    <n v="0"/>
    <n v="0"/>
    <n v="0"/>
  </r>
  <r>
    <x v="16"/>
    <x v="0"/>
    <n v="44"/>
    <n v="34"/>
    <n v="10"/>
    <n v="2769418"/>
    <n v="1004479"/>
  </r>
  <r>
    <x v="16"/>
    <x v="1"/>
    <n v="44"/>
    <n v="36.340000000000003"/>
    <n v="7.81"/>
    <n v="2648391.96"/>
    <n v="1204012"/>
  </r>
  <r>
    <x v="16"/>
    <x v="2"/>
    <n v="46"/>
    <n v="38.869999999999997"/>
    <n v="7.02"/>
    <n v="2959975.06"/>
    <n v="1148126"/>
  </r>
  <r>
    <x v="16"/>
    <x v="3"/>
    <n v="45.87"/>
    <n v="38.909999999999997"/>
    <n v="6.96"/>
    <n v="3123275.68"/>
    <n v="1302224"/>
  </r>
  <r>
    <x v="16"/>
    <x v="4"/>
    <n v="45.77"/>
    <n v="31.98"/>
    <n v="13.79"/>
    <n v="3107151.12"/>
    <n v="1480066.55"/>
  </r>
  <r>
    <x v="16"/>
    <x v="5"/>
    <n v="39.97"/>
    <n v="27.49"/>
    <n v="12.48"/>
    <n v="2834391.47"/>
    <n v="1493176.37"/>
  </r>
  <r>
    <x v="16"/>
    <x v="6"/>
    <n v="43.44"/>
    <n v="29.75"/>
    <n v="13.69"/>
    <n v="2815500.14"/>
    <n v="1582666.65"/>
  </r>
  <r>
    <x v="16"/>
    <x v="7"/>
    <n v="42.42"/>
    <n v="29.99"/>
    <n v="12.43"/>
    <n v="2948809.93"/>
    <n v="1402351.07"/>
  </r>
  <r>
    <x v="16"/>
    <x v="8"/>
    <n v="44.5"/>
    <n v="0"/>
    <n v="0"/>
    <n v="0"/>
    <n v="0"/>
  </r>
  <r>
    <x v="17"/>
    <x v="0"/>
    <n v="43"/>
    <n v="29"/>
    <n v="8"/>
    <n v="2820109"/>
    <n v="601739"/>
  </r>
  <r>
    <x v="17"/>
    <x v="1"/>
    <n v="39"/>
    <n v="30"/>
    <n v="9"/>
    <n v="2700444"/>
    <n v="559411.29"/>
  </r>
  <r>
    <x v="17"/>
    <x v="2"/>
    <n v="39"/>
    <n v="32"/>
    <n v="7"/>
    <n v="2464775.23"/>
    <n v="737922.47"/>
  </r>
  <r>
    <x v="17"/>
    <x v="3"/>
    <n v="41"/>
    <n v="34"/>
    <n v="7"/>
    <n v="2770324.81"/>
    <n v="772017.16"/>
  </r>
  <r>
    <x v="17"/>
    <x v="4"/>
    <n v="41"/>
    <n v="34"/>
    <n v="7"/>
    <n v="2836041.26"/>
    <n v="696195.27"/>
  </r>
  <r>
    <x v="17"/>
    <x v="5"/>
    <n v="40"/>
    <n v="33"/>
    <n v="7"/>
    <n v="3338229.63"/>
    <n v="611900.35"/>
  </r>
  <r>
    <x v="17"/>
    <x v="6"/>
    <n v="39"/>
    <n v="31"/>
    <n v="8"/>
    <n v="3052926.48"/>
    <n v="733471.23899999994"/>
  </r>
  <r>
    <x v="17"/>
    <x v="7"/>
    <n v="39"/>
    <n v="32"/>
    <n v="7"/>
    <n v="2950086.94"/>
    <n v="667625.05000000005"/>
  </r>
  <r>
    <x v="17"/>
    <x v="8"/>
    <n v="40"/>
    <n v="0"/>
    <n v="0"/>
    <n v="0"/>
    <n v="0"/>
  </r>
  <r>
    <x v="18"/>
    <x v="0"/>
    <n v="9"/>
    <n v="9.0500000000000007"/>
    <n v="0.27"/>
    <n v="942229.25"/>
    <n v="33612.25"/>
  </r>
  <r>
    <x v="18"/>
    <x v="1"/>
    <n v="12"/>
    <n v="12.16"/>
    <n v="0.25"/>
    <n v="1064649.5"/>
    <n v="16709.05"/>
  </r>
  <r>
    <x v="18"/>
    <x v="2"/>
    <n v="12"/>
    <n v="11.76"/>
    <n v="0.24"/>
    <n v="1016741"/>
    <n v="9567.9500000000007"/>
  </r>
  <r>
    <x v="18"/>
    <x v="3"/>
    <n v="11.25"/>
    <n v="10.58"/>
    <n v="0.68"/>
    <n v="1042593.89"/>
    <n v="73331.37"/>
  </r>
  <r>
    <x v="18"/>
    <x v="4"/>
    <n v="12.17"/>
    <n v="11.67"/>
    <n v="0.5"/>
    <n v="1194984.1399999999"/>
    <n v="50964.27"/>
  </r>
  <r>
    <x v="18"/>
    <x v="5"/>
    <n v="12.63"/>
    <n v="12.31"/>
    <n v="0.32"/>
    <n v="1281110.79"/>
    <n v="33387.64"/>
  </r>
  <r>
    <x v="18"/>
    <x v="6"/>
    <m/>
    <n v="11.49"/>
    <n v="1.17"/>
    <n v="1264170.45"/>
    <n v="116745.7"/>
  </r>
  <r>
    <x v="18"/>
    <x v="7"/>
    <n v="12.68"/>
    <n v="0"/>
    <n v="0.78"/>
    <n v="1323129.8"/>
    <n v="87024.51"/>
  </r>
  <r>
    <x v="18"/>
    <x v="8"/>
    <n v="12.36"/>
    <n v="0"/>
    <n v="0"/>
    <n v="0"/>
    <n v="0"/>
  </r>
  <r>
    <x v="19"/>
    <x v="0"/>
    <n v="191"/>
    <n v="124.11"/>
    <n v="67.290000000000006"/>
    <n v="15158645.16"/>
    <n v="4195114"/>
  </r>
  <r>
    <x v="19"/>
    <x v="1"/>
    <n v="183"/>
    <n v="115.5"/>
    <n v="68.3"/>
    <n v="15445920"/>
    <n v="4036160"/>
  </r>
  <r>
    <x v="19"/>
    <x v="2"/>
    <n v="185"/>
    <n v="114"/>
    <n v="70"/>
    <n v="15939508.26"/>
    <n v="4312604"/>
  </r>
  <r>
    <x v="19"/>
    <x v="3"/>
    <n v="188.3"/>
    <n v="120.2"/>
    <n v="68.099999999999994"/>
    <n v="16071785"/>
    <n v="4650083"/>
  </r>
  <r>
    <x v="19"/>
    <x v="4"/>
    <n v="179.85"/>
    <n v="117.3"/>
    <n v="62.55"/>
    <n v="16068167.07"/>
    <n v="5003809.46"/>
  </r>
  <r>
    <x v="19"/>
    <x v="5"/>
    <n v="184.16"/>
    <n v="124.23"/>
    <n v="59.93"/>
    <n v="15842799"/>
    <n v="5182678"/>
  </r>
  <r>
    <x v="19"/>
    <x v="6"/>
    <n v="187.74"/>
    <n v="120.67"/>
    <n v="67.08"/>
    <n v="17989930"/>
    <n v="4098603"/>
  </r>
  <r>
    <x v="19"/>
    <x v="7"/>
    <n v="183.01"/>
    <n v="113.46"/>
    <n v="69.55"/>
    <n v="18096735.879999999"/>
    <n v="4184845.64"/>
  </r>
  <r>
    <x v="19"/>
    <x v="8"/>
    <n v="180.47"/>
    <n v="0"/>
    <n v="0"/>
    <n v="0"/>
    <n v="0"/>
  </r>
  <r>
    <x v="20"/>
    <x v="0"/>
    <n v="65"/>
    <n v="39.630000000000003"/>
    <n v="21.97"/>
    <n v="3683683"/>
    <n v="2041950"/>
  </r>
  <r>
    <x v="20"/>
    <x v="1"/>
    <n v="66"/>
    <n v="51"/>
    <n v="15"/>
    <n v="4645247.1399999997"/>
    <n v="1381255.7"/>
  </r>
  <r>
    <x v="20"/>
    <x v="2"/>
    <n v="67"/>
    <n v="52"/>
    <n v="15"/>
    <n v="4858966.4400000004"/>
    <n v="1414694.22"/>
  </r>
  <r>
    <x v="20"/>
    <x v="3"/>
    <n v="64.849999999999994"/>
    <n v="47.92"/>
    <n v="16.93"/>
    <n v="4853262.9400000004"/>
    <n v="1714384.47"/>
  </r>
  <r>
    <x v="20"/>
    <x v="4"/>
    <n v="58.75"/>
    <n v="39.36"/>
    <n v="19.39"/>
    <n v="3882287.46"/>
    <n v="1912382.02"/>
  </r>
  <r>
    <x v="20"/>
    <x v="5"/>
    <n v="58.97"/>
    <n v="40.92"/>
    <n v="18.05"/>
    <n v="4176695.52"/>
    <n v="1842079.38"/>
  </r>
  <r>
    <x v="20"/>
    <x v="6"/>
    <n v="56.73"/>
    <n v="38.049999999999997"/>
    <n v="18.670000000000002"/>
    <n v="4114940.92"/>
    <n v="2019381.89"/>
  </r>
  <r>
    <x v="20"/>
    <x v="7"/>
    <n v="57.08"/>
    <n v="40.31"/>
    <n v="16.77"/>
    <n v="4263946.34"/>
    <n v="1774391.31"/>
  </r>
  <r>
    <x v="20"/>
    <x v="8"/>
    <n v="57.6"/>
    <n v="0"/>
    <n v="0"/>
    <n v="0"/>
    <n v="0"/>
  </r>
  <r>
    <x v="21"/>
    <x v="0"/>
    <n v="19"/>
    <n v="17.850000000000001"/>
    <n v="1.63"/>
    <n v="1349836.08"/>
    <n v="136095.84"/>
  </r>
  <r>
    <x v="21"/>
    <x v="1"/>
    <n v="17"/>
    <n v="16.02"/>
    <n v="1.97"/>
    <n v="1468279.06"/>
    <n v="159535.39000000001"/>
  </r>
  <r>
    <x v="21"/>
    <x v="2"/>
    <n v="16"/>
    <n v="13.99"/>
    <n v="2"/>
    <n v="1232989.07"/>
    <n v="207078.91"/>
  </r>
  <r>
    <x v="21"/>
    <x v="3"/>
    <n v="17.170000000000002"/>
    <n v="14.86"/>
    <n v="2.339"/>
    <n v="1345002.11"/>
    <n v="196946.57"/>
  </r>
  <r>
    <x v="21"/>
    <x v="4"/>
    <n v="17.14"/>
    <n v="14.3"/>
    <n v="2.84"/>
    <n v="1312788.1399999999"/>
    <n v="245585.53"/>
  </r>
  <r>
    <x v="21"/>
    <x v="5"/>
    <n v="14.71"/>
    <n v="12.66"/>
    <n v="2.0499999999999998"/>
    <n v="1271966.8500000001"/>
    <n v="191960.95"/>
  </r>
  <r>
    <x v="21"/>
    <x v="6"/>
    <n v="16.2"/>
    <n v="14.2"/>
    <n v="2.0099999999999998"/>
    <n v="1401676.26"/>
    <n v="183803.75"/>
  </r>
  <r>
    <x v="21"/>
    <x v="7"/>
    <n v="16.149999999999999"/>
    <n v="14.49"/>
    <n v="1.66"/>
    <n v="1556971.47"/>
    <n v="154612.88"/>
  </r>
  <r>
    <x v="21"/>
    <x v="8"/>
    <n v="16.8"/>
    <n v="0"/>
    <n v="0"/>
    <n v="0"/>
    <n v="0"/>
  </r>
  <r>
    <x v="22"/>
    <x v="0"/>
    <n v="51"/>
    <n v="33.6"/>
    <n v="17.399999999999999"/>
    <n v="3661828"/>
    <n v="1890682"/>
  </r>
  <r>
    <x v="22"/>
    <x v="1"/>
    <n v="54"/>
    <n v="35"/>
    <n v="19"/>
    <n v="3736937"/>
    <n v="1903493"/>
  </r>
  <r>
    <x v="22"/>
    <x v="2"/>
    <n v="53"/>
    <n v="38.229999999999997"/>
    <n v="14.46"/>
    <n v="3886774"/>
    <n v="1470390"/>
  </r>
  <r>
    <x v="22"/>
    <x v="3"/>
    <n v="50"/>
    <n v="37"/>
    <n v="13"/>
    <n v="4079271"/>
    <n v="1394191"/>
  </r>
  <r>
    <x v="22"/>
    <x v="4"/>
    <n v="51"/>
    <n v="37"/>
    <n v="14"/>
    <n v="4078557"/>
    <n v="1470668"/>
  </r>
  <r>
    <x v="22"/>
    <x v="5"/>
    <n v="49"/>
    <n v="36"/>
    <n v="13"/>
    <n v="4197114"/>
    <n v="1683101"/>
  </r>
  <r>
    <x v="22"/>
    <x v="6"/>
    <n v="47"/>
    <n v="36"/>
    <n v="11"/>
    <n v="4344030"/>
    <n v="1336535"/>
  </r>
  <r>
    <x v="22"/>
    <x v="7"/>
    <n v="48"/>
    <n v="37"/>
    <n v="11"/>
    <n v="4582410"/>
    <n v="1366317"/>
  </r>
  <r>
    <x v="22"/>
    <x v="8"/>
    <n v="46"/>
    <n v="0"/>
    <n v="0"/>
    <n v="0"/>
    <n v="0"/>
  </r>
  <r>
    <x v="23"/>
    <x v="0"/>
    <n v="7"/>
    <n v="6.66"/>
    <n v="0"/>
    <n v="449803.52000000002"/>
    <n v="0"/>
  </r>
  <r>
    <x v="23"/>
    <x v="1"/>
    <n v="7"/>
    <n v="7"/>
    <n v="0"/>
    <n v="450824.5"/>
    <n v="0"/>
  </r>
  <r>
    <x v="23"/>
    <x v="2"/>
    <n v="7"/>
    <n v="7"/>
    <n v="0"/>
    <n v="498954.66"/>
    <n v="0"/>
  </r>
  <r>
    <x v="23"/>
    <x v="3"/>
    <n v="7"/>
    <n v="7"/>
    <n v="0"/>
    <n v="517347.04"/>
    <n v="0"/>
  </r>
  <r>
    <x v="23"/>
    <x v="4"/>
    <n v="7"/>
    <n v="7"/>
    <n v="0"/>
    <n v="511617.59"/>
    <n v="0"/>
  </r>
  <r>
    <x v="23"/>
    <x v="5"/>
    <n v="7"/>
    <n v="7"/>
    <n v="0"/>
    <n v="478512.03"/>
    <n v="0"/>
  </r>
  <r>
    <x v="23"/>
    <x v="6"/>
    <n v="7"/>
    <n v="7"/>
    <n v="0"/>
    <n v="472242.35"/>
    <n v="0"/>
  </r>
  <r>
    <x v="23"/>
    <x v="7"/>
    <n v="7"/>
    <n v="7"/>
    <n v="0"/>
    <n v="482706.89"/>
    <n v="0"/>
  </r>
  <r>
    <x v="23"/>
    <x v="8"/>
    <n v="8"/>
    <n v="0"/>
    <n v="0"/>
    <n v="0"/>
    <n v="0"/>
  </r>
  <r>
    <x v="24"/>
    <x v="0"/>
    <n v="3"/>
    <n v="3"/>
    <n v="0"/>
    <n v="181457.72"/>
    <n v="0"/>
  </r>
  <r>
    <x v="24"/>
    <x v="1"/>
    <n v="3"/>
    <n v="3"/>
    <n v="0"/>
    <n v="145094.95000000001"/>
    <n v="0"/>
  </r>
  <r>
    <x v="24"/>
    <x v="2"/>
    <n v="3"/>
    <n v="3"/>
    <n v="0"/>
    <n v="134105"/>
    <n v="0"/>
  </r>
  <r>
    <x v="24"/>
    <x v="3"/>
    <n v="2.71"/>
    <n v="2.71"/>
    <n v="0"/>
    <n v="141575"/>
    <n v="0"/>
  </r>
  <r>
    <x v="24"/>
    <x v="4"/>
    <n v="3"/>
    <n v="3"/>
    <n v="0"/>
    <n v="143768.5"/>
    <n v="0"/>
  </r>
  <r>
    <x v="24"/>
    <x v="5"/>
    <m/>
    <n v="2"/>
    <n v="0"/>
    <n v="126817.92"/>
    <n v="0"/>
  </r>
  <r>
    <x v="24"/>
    <x v="6"/>
    <n v="3"/>
    <n v="3"/>
    <n v="0"/>
    <n v="153326.22"/>
    <n v="0"/>
  </r>
  <r>
    <x v="24"/>
    <x v="7"/>
    <n v="3"/>
    <n v="3"/>
    <n v="0"/>
    <n v="163074.29999999999"/>
    <n v="0"/>
  </r>
  <r>
    <x v="24"/>
    <x v="8"/>
    <n v="3"/>
    <n v="0"/>
    <n v="0"/>
    <n v="0"/>
    <n v="0"/>
  </r>
  <r>
    <x v="25"/>
    <x v="0"/>
    <n v="7"/>
    <n v="4"/>
    <n v="2"/>
    <n v="128103.34"/>
    <n v="13641.8"/>
  </r>
  <r>
    <x v="25"/>
    <x v="1"/>
    <n v="7"/>
    <n v="4"/>
    <n v="2"/>
    <n v="127652.44"/>
    <n v="14534.62"/>
  </r>
  <r>
    <x v="25"/>
    <x v="2"/>
    <n v="7"/>
    <n v="4"/>
    <n v="2"/>
    <n v="128145.9"/>
    <n v="11221.5"/>
  </r>
  <r>
    <x v="25"/>
    <x v="3"/>
    <n v="7"/>
    <n v="4"/>
    <n v="2"/>
    <n v="78754.47"/>
    <n v="3391.56"/>
  </r>
  <r>
    <x v="25"/>
    <x v="4"/>
    <n v="5"/>
    <n v="2"/>
    <n v="0"/>
    <n v="0"/>
    <n v="0"/>
  </r>
  <r>
    <x v="25"/>
    <x v="5"/>
    <n v="5"/>
    <n v="0"/>
    <n v="0"/>
    <n v="0"/>
    <n v="0"/>
  </r>
  <r>
    <x v="25"/>
    <x v="6"/>
    <n v="5"/>
    <n v="0"/>
    <n v="0"/>
    <n v="0"/>
    <n v="0"/>
  </r>
  <r>
    <x v="25"/>
    <x v="7"/>
    <n v="5"/>
    <n v="0"/>
    <n v="0"/>
    <n v="0"/>
    <n v="0"/>
  </r>
  <r>
    <x v="25"/>
    <x v="8"/>
    <n v="5"/>
    <n v="0"/>
    <n v="0"/>
    <n v="0"/>
    <n v="0"/>
  </r>
  <r>
    <x v="26"/>
    <x v="0"/>
    <n v="3093"/>
    <n v="1453.8046159999999"/>
    <n v="1638.830604"/>
    <n v="191040472.06999999"/>
    <n v="217949846.19999999"/>
  </r>
  <r>
    <x v="26"/>
    <x v="1"/>
    <n v="4474"/>
    <n v="2387.59"/>
    <n v="2086.4699999999998"/>
    <n v="344891173.08999997"/>
    <n v="327891646.75"/>
  </r>
  <r>
    <x v="26"/>
    <x v="2"/>
    <n v="4253"/>
    <n v="2201"/>
    <n v="2052"/>
    <n v="329567453"/>
    <n v="326131184"/>
  </r>
  <r>
    <x v="26"/>
    <x v="3"/>
    <n v="4506.8"/>
    <n v="2466"/>
    <n v="2040.8"/>
    <n v="371823975"/>
    <n v="337665335"/>
  </r>
  <r>
    <x v="26"/>
    <x v="4"/>
    <n v="4648"/>
    <n v="2544.6999999999998"/>
    <n v="2103.3000000000002"/>
    <n v="372953377.85000002"/>
    <n v="345154978.47000003"/>
  </r>
  <r>
    <x v="26"/>
    <x v="5"/>
    <n v="4525"/>
    <n v="2449"/>
    <n v="2076"/>
    <n v="375611859"/>
    <n v="350044456.63999999"/>
  </r>
  <r>
    <x v="26"/>
    <x v="6"/>
    <n v="4651"/>
    <n v="2370"/>
    <n v="2281"/>
    <n v="368522106"/>
    <n v="396743742"/>
  </r>
  <r>
    <x v="26"/>
    <x v="7"/>
    <n v="4927"/>
    <n v="2305"/>
    <n v="2622"/>
    <n v="381767952"/>
    <n v="473701259"/>
  </r>
  <r>
    <x v="26"/>
    <x v="8"/>
    <n v="4961"/>
    <n v="0"/>
    <n v="0"/>
    <n v="0"/>
    <n v="0"/>
  </r>
  <r>
    <x v="27"/>
    <x v="0"/>
    <n v="622"/>
    <n v="509.7"/>
    <n v="112.6"/>
    <n v="46199167.869999997"/>
    <n v="11094633.109999999"/>
  </r>
  <r>
    <x v="27"/>
    <x v="1"/>
    <n v="628"/>
    <n v="503.49"/>
    <n v="124.15"/>
    <n v="41924329.229999997"/>
    <n v="11706471.76"/>
  </r>
  <r>
    <x v="27"/>
    <x v="2"/>
    <n v="628"/>
    <n v="506.37"/>
    <n v="121.4"/>
    <n v="45206602.960000001"/>
    <n v="12793546.619999999"/>
  </r>
  <r>
    <x v="27"/>
    <x v="3"/>
    <n v="640.54"/>
    <n v="535.66999999999996"/>
    <n v="104.87"/>
    <n v="47329230.350000001"/>
    <n v="11681983.640000001"/>
  </r>
  <r>
    <x v="27"/>
    <x v="4"/>
    <n v="624.44000000000005"/>
    <n v="512.53"/>
    <n v="111.91"/>
    <n v="47046251.710000001"/>
    <n v="11694591.58"/>
  </r>
  <r>
    <x v="27"/>
    <x v="5"/>
    <n v="580.6"/>
    <n v="475.18"/>
    <n v="105.41"/>
    <n v="45507050.880000003"/>
    <n v="11153959.960000001"/>
  </r>
  <r>
    <x v="27"/>
    <x v="6"/>
    <n v="582.70000000000005"/>
    <n v="474.78"/>
    <n v="107.89"/>
    <n v="46059858.439999998"/>
    <n v="11480689.07"/>
  </r>
  <r>
    <x v="27"/>
    <x v="7"/>
    <n v="615.70000000000005"/>
    <n v="505.93"/>
    <n v="109.77"/>
    <n v="49751960.859999999"/>
    <n v="12482863.869999999"/>
  </r>
  <r>
    <x v="27"/>
    <x v="8"/>
    <n v="509.01"/>
    <n v="0"/>
    <n v="0"/>
    <n v="0"/>
    <n v="0"/>
  </r>
  <r>
    <x v="28"/>
    <x v="0"/>
    <n v="40"/>
    <n v="34.4"/>
    <n v="5.6"/>
    <n v="3257561"/>
    <n v="469457"/>
  </r>
  <r>
    <x v="28"/>
    <x v="1"/>
    <n v="39"/>
    <n v="33"/>
    <n v="5.59"/>
    <n v="3535739"/>
    <n v="550026"/>
  </r>
  <r>
    <x v="28"/>
    <x v="2"/>
    <n v="43.83"/>
    <n v="33"/>
    <n v="5"/>
    <n v="3688380"/>
    <n v="254910"/>
  </r>
  <r>
    <x v="28"/>
    <x v="3"/>
    <n v="46.31"/>
    <n v="46.31"/>
    <n v="6"/>
    <n v="3619606"/>
    <n v="414064"/>
  </r>
  <r>
    <x v="28"/>
    <x v="4"/>
    <n v="48.6"/>
    <n v="48.6"/>
    <n v="9.84"/>
    <n v="3896233"/>
    <n v="843615"/>
  </r>
  <r>
    <x v="28"/>
    <x v="5"/>
    <n v="51"/>
    <n v="41.14"/>
    <n v="9.86"/>
    <n v="4475333"/>
    <n v="907174"/>
  </r>
  <r>
    <x v="28"/>
    <x v="6"/>
    <n v="55.24"/>
    <n v="38.369999999999997"/>
    <n v="16.87"/>
    <n v="4281705"/>
    <n v="1584764"/>
  </r>
  <r>
    <x v="28"/>
    <x v="7"/>
    <n v="56.79"/>
    <n v="40.619999999999997"/>
    <n v="16.170000000000002"/>
    <n v="4478935"/>
    <n v="1597531"/>
  </r>
  <r>
    <x v="28"/>
    <x v="8"/>
    <n v="61.75"/>
    <n v="0"/>
    <n v="0"/>
    <n v="0"/>
    <n v="0"/>
  </r>
  <r>
    <x v="29"/>
    <x v="0"/>
    <m/>
    <n v="0"/>
    <n v="0"/>
    <n v="0"/>
    <n v="0"/>
  </r>
  <r>
    <x v="29"/>
    <x v="1"/>
    <m/>
    <n v="0"/>
    <n v="0"/>
    <n v="0"/>
    <n v="0"/>
  </r>
  <r>
    <x v="29"/>
    <x v="2"/>
    <m/>
    <n v="0"/>
    <n v="0"/>
    <n v="0"/>
    <n v="0"/>
  </r>
  <r>
    <x v="29"/>
    <x v="3"/>
    <m/>
    <n v="0"/>
    <n v="0"/>
    <n v="0"/>
    <n v="0"/>
  </r>
  <r>
    <x v="29"/>
    <x v="4"/>
    <m/>
    <n v="0"/>
    <n v="0"/>
    <n v="0"/>
    <n v="0"/>
  </r>
  <r>
    <x v="29"/>
    <x v="5"/>
    <m/>
    <n v="0"/>
    <n v="0"/>
    <n v="0"/>
    <n v="0"/>
  </r>
  <r>
    <x v="29"/>
    <x v="6"/>
    <m/>
    <n v="0"/>
    <n v="0"/>
    <n v="0"/>
    <n v="0"/>
  </r>
  <r>
    <x v="29"/>
    <x v="7"/>
    <m/>
    <n v="0"/>
    <n v="0"/>
    <n v="0"/>
    <n v="0"/>
  </r>
  <r>
    <x v="29"/>
    <x v="8"/>
    <m/>
    <n v="0"/>
    <n v="0"/>
    <n v="0"/>
    <n v="0"/>
  </r>
  <r>
    <x v="30"/>
    <x v="0"/>
    <n v="16"/>
    <n v="12.7"/>
    <n v="4.13"/>
    <n v="659022.81000000006"/>
    <n v="290221.13"/>
  </r>
  <r>
    <x v="30"/>
    <x v="1"/>
    <n v="17"/>
    <n v="13"/>
    <n v="4"/>
    <n v="948280.67"/>
    <n v="322149.53000000003"/>
  </r>
  <r>
    <x v="30"/>
    <x v="2"/>
    <n v="16"/>
    <n v="12"/>
    <n v="3"/>
    <n v="887732"/>
    <n v="293496"/>
  </r>
  <r>
    <x v="30"/>
    <x v="3"/>
    <n v="17"/>
    <n v="13"/>
    <n v="3"/>
    <n v="957622"/>
    <n v="269863"/>
  </r>
  <r>
    <x v="30"/>
    <x v="4"/>
    <n v="16"/>
    <n v="13"/>
    <n v="3"/>
    <n v="879203"/>
    <n v="284566"/>
  </r>
  <r>
    <x v="30"/>
    <x v="5"/>
    <n v="17.41"/>
    <n v="13.7"/>
    <n v="3.71"/>
    <n v="831304"/>
    <n v="315440"/>
  </r>
  <r>
    <x v="30"/>
    <x v="6"/>
    <n v="16.100000000000001"/>
    <n v="12.52"/>
    <n v="3.58"/>
    <n v="735715"/>
    <n v="261025"/>
  </r>
  <r>
    <x v="30"/>
    <x v="7"/>
    <n v="13.88"/>
    <n v="10.91"/>
    <n v="3.04"/>
    <n v="766970"/>
    <n v="345586"/>
  </r>
  <r>
    <x v="30"/>
    <x v="8"/>
    <n v="13.62"/>
    <n v="0"/>
    <n v="0"/>
    <n v="0"/>
    <n v="0"/>
  </r>
  <r>
    <x v="31"/>
    <x v="0"/>
    <n v="23"/>
    <n v="18.28"/>
    <n v="4.49"/>
    <n v="1677072.28"/>
    <n v="412092.05"/>
  </r>
  <r>
    <x v="31"/>
    <x v="1"/>
    <n v="21"/>
    <n v="15.1"/>
    <n v="5.65"/>
    <n v="1574418.34"/>
    <n v="589087.43999999994"/>
  </r>
  <r>
    <x v="31"/>
    <x v="2"/>
    <n v="20"/>
    <n v="14.46"/>
    <n v="5.76"/>
    <n v="1394293.54"/>
    <n v="555169.17000000004"/>
  </r>
  <r>
    <x v="31"/>
    <x v="3"/>
    <n v="19.21"/>
    <n v="13.81"/>
    <n v="5.4"/>
    <n v="1471740.99"/>
    <n v="575301.1"/>
  </r>
  <r>
    <x v="31"/>
    <x v="4"/>
    <n v="20.97"/>
    <n v="13.25"/>
    <n v="7.71"/>
    <n v="1431314.27"/>
    <n v="832705.19"/>
  </r>
  <r>
    <x v="31"/>
    <x v="5"/>
    <n v="19.18"/>
    <n v="14.09"/>
    <n v="5.09"/>
    <n v="1683144.6"/>
    <n v="608137.69999999995"/>
  </r>
  <r>
    <x v="31"/>
    <x v="6"/>
    <n v="19.61"/>
    <n v="12.47"/>
    <n v="7.14"/>
    <n v="1465604.18"/>
    <n v="839093.54"/>
  </r>
  <r>
    <x v="31"/>
    <x v="7"/>
    <n v="21.51"/>
    <n v="14.45"/>
    <n v="7.05"/>
    <n v="1727217.47"/>
    <n v="842838.75"/>
  </r>
  <r>
    <x v="31"/>
    <x v="8"/>
    <n v="22.7"/>
    <n v="0"/>
    <n v="0"/>
    <n v="0"/>
    <n v="0"/>
  </r>
  <r>
    <x v="32"/>
    <x v="0"/>
    <n v="309"/>
    <n v="234"/>
    <n v="75"/>
    <n v="24212453"/>
    <n v="8395965"/>
  </r>
  <r>
    <x v="32"/>
    <x v="1"/>
    <n v="322"/>
    <n v="245"/>
    <n v="77"/>
    <n v="25087942"/>
    <n v="8949505"/>
  </r>
  <r>
    <x v="32"/>
    <x v="2"/>
    <n v="325"/>
    <n v="243"/>
    <n v="82"/>
    <n v="25886482"/>
    <n v="9332051"/>
  </r>
  <r>
    <x v="32"/>
    <x v="3"/>
    <n v="324"/>
    <n v="247"/>
    <n v="77"/>
    <n v="26719375"/>
    <n v="9438891"/>
  </r>
  <r>
    <x v="32"/>
    <x v="4"/>
    <n v="319"/>
    <n v="242"/>
    <n v="77"/>
    <n v="27132905"/>
    <n v="9642263"/>
  </r>
  <r>
    <x v="32"/>
    <x v="5"/>
    <n v="303"/>
    <n v="219"/>
    <n v="84"/>
    <n v="27695065"/>
    <n v="11110216"/>
  </r>
  <r>
    <x v="32"/>
    <x v="6"/>
    <n v="295"/>
    <n v="223"/>
    <n v="72"/>
    <n v="29246557"/>
    <n v="9780798"/>
  </r>
  <r>
    <x v="32"/>
    <x v="7"/>
    <n v="300"/>
    <n v="229"/>
    <n v="71"/>
    <n v="29819418"/>
    <n v="9744881"/>
  </r>
  <r>
    <x v="32"/>
    <x v="8"/>
    <n v="305"/>
    <n v="0"/>
    <n v="0"/>
    <n v="0"/>
    <n v="0"/>
  </r>
  <r>
    <x v="33"/>
    <x v="0"/>
    <n v="56"/>
    <n v="49"/>
    <n v="7"/>
    <n v="4544027"/>
    <n v="636148"/>
  </r>
  <r>
    <x v="33"/>
    <x v="1"/>
    <n v="59"/>
    <n v="50"/>
    <n v="9"/>
    <n v="4495220"/>
    <n v="835505"/>
  </r>
  <r>
    <x v="33"/>
    <x v="2"/>
    <n v="56"/>
    <n v="44"/>
    <n v="12"/>
    <n v="4507817"/>
    <n v="1096740"/>
  </r>
  <r>
    <x v="33"/>
    <x v="3"/>
    <n v="53"/>
    <n v="44"/>
    <n v="9"/>
    <n v="4372892"/>
    <n v="996471"/>
  </r>
  <r>
    <x v="33"/>
    <x v="4"/>
    <n v="52"/>
    <n v="43"/>
    <n v="9"/>
    <n v="4430637"/>
    <n v="958919"/>
  </r>
  <r>
    <x v="33"/>
    <x v="5"/>
    <n v="51"/>
    <n v="42"/>
    <n v="9"/>
    <n v="4847832"/>
    <n v="984874"/>
  </r>
  <r>
    <x v="33"/>
    <x v="6"/>
    <n v="58.5"/>
    <n v="50.5"/>
    <n v="8"/>
    <n v="5517640"/>
    <n v="812309"/>
  </r>
  <r>
    <x v="33"/>
    <x v="7"/>
    <n v="67.52"/>
    <n v="52.75"/>
    <n v="14.77"/>
    <n v="6995643"/>
    <n v="1958117"/>
  </r>
  <r>
    <x v="33"/>
    <x v="8"/>
    <n v="75"/>
    <n v="0"/>
    <n v="0"/>
    <n v="0"/>
    <n v="0"/>
  </r>
  <r>
    <x v="34"/>
    <x v="0"/>
    <n v="73"/>
    <n v="37.25"/>
    <n v="35.35"/>
    <n v="3998930.72"/>
    <n v="1714697.53"/>
  </r>
  <r>
    <x v="34"/>
    <x v="1"/>
    <n v="61"/>
    <n v="35"/>
    <n v="26"/>
    <n v="4433581.2300000004"/>
    <n v="1443114.79"/>
  </r>
  <r>
    <x v="34"/>
    <x v="2"/>
    <n v="66"/>
    <n v="53"/>
    <n v="13"/>
    <n v="5098405.08"/>
    <n v="1164250.67"/>
  </r>
  <r>
    <x v="34"/>
    <x v="3"/>
    <n v="56"/>
    <n v="49"/>
    <n v="7"/>
    <n v="5170942"/>
    <n v="715493"/>
  </r>
  <r>
    <x v="34"/>
    <x v="4"/>
    <n v="65"/>
    <n v="60"/>
    <n v="5"/>
    <n v="4976012"/>
    <n v="501505"/>
  </r>
  <r>
    <x v="34"/>
    <x v="5"/>
    <n v="58"/>
    <n v="49"/>
    <n v="10"/>
    <n v="6718157"/>
    <n v="787096.98874562001"/>
  </r>
  <r>
    <x v="34"/>
    <x v="6"/>
    <n v="62"/>
    <n v="50"/>
    <n v="12"/>
    <n v="6673306"/>
    <n v="1205563"/>
  </r>
  <r>
    <x v="34"/>
    <x v="7"/>
    <n v="72"/>
    <n v="62"/>
    <n v="10"/>
    <n v="7579196.9000000004"/>
    <n v="1041067"/>
  </r>
  <r>
    <x v="34"/>
    <x v="8"/>
    <n v="72"/>
    <n v="0"/>
    <n v="0"/>
    <n v="0"/>
    <n v="0"/>
  </r>
  <r>
    <x v="35"/>
    <x v="0"/>
    <n v="125"/>
    <n v="94.97"/>
    <n v="29.95"/>
    <n v="9428357.2400000002"/>
    <n v="3661976.4"/>
  </r>
  <r>
    <x v="35"/>
    <x v="1"/>
    <n v="124"/>
    <n v="94.43"/>
    <n v="30"/>
    <n v="10977227.66"/>
    <n v="4327641.43"/>
  </r>
  <r>
    <x v="35"/>
    <x v="2"/>
    <n v="127"/>
    <n v="96.21"/>
    <n v="31.34"/>
    <n v="11970431"/>
    <n v="4187812"/>
  </r>
  <r>
    <x v="35"/>
    <x v="3"/>
    <n v="127.09"/>
    <n v="99.51"/>
    <n v="27.58"/>
    <n v="11950043.869999999"/>
    <n v="4036195.56"/>
  </r>
  <r>
    <x v="35"/>
    <x v="4"/>
    <n v="120.51"/>
    <n v="68.180000000000007"/>
    <n v="52.33"/>
    <n v="12410955.220000001"/>
    <n v="3987878.1"/>
  </r>
  <r>
    <x v="35"/>
    <x v="5"/>
    <m/>
    <n v="94"/>
    <n v="28.24"/>
    <n v="12679573.73"/>
    <n v="4124049.62"/>
  </r>
  <r>
    <x v="35"/>
    <x v="6"/>
    <n v="117.73"/>
    <n v="86.78"/>
    <n v="30.95"/>
    <n v="11933172.039999999"/>
    <n v="4377296.2"/>
  </r>
  <r>
    <x v="35"/>
    <x v="7"/>
    <n v="111.64"/>
    <n v="84.56"/>
    <n v="27.07"/>
    <n v="12420753.189999999"/>
    <n v="4044792.97"/>
  </r>
  <r>
    <x v="35"/>
    <x v="8"/>
    <n v="112.22"/>
    <n v="0"/>
    <n v="0"/>
    <n v="0"/>
    <n v="0"/>
  </r>
  <r>
    <x v="36"/>
    <x v="0"/>
    <n v="16"/>
    <n v="13.32"/>
    <n v="2.56"/>
    <n v="1113698.6599999999"/>
    <n v="397683.52"/>
  </r>
  <r>
    <x v="36"/>
    <x v="1"/>
    <n v="15"/>
    <n v="11.13"/>
    <n v="4.8"/>
    <n v="1151892.57"/>
    <n v="497162.16"/>
  </r>
  <r>
    <x v="36"/>
    <x v="2"/>
    <n v="17"/>
    <n v="13.48"/>
    <n v="3.27"/>
    <n v="1319545.42"/>
    <n v="319745.03000000003"/>
  </r>
  <r>
    <x v="36"/>
    <x v="3"/>
    <n v="16.850000000000001"/>
    <n v="13.34"/>
    <n v="3.51"/>
    <n v="1475038.01"/>
    <n v="388843.26"/>
  </r>
  <r>
    <x v="36"/>
    <x v="4"/>
    <n v="16.04"/>
    <n v="12.73"/>
    <n v="3.31"/>
    <n v="1338437.98"/>
    <n v="402080.13"/>
  </r>
  <r>
    <x v="36"/>
    <x v="5"/>
    <n v="16.43"/>
    <n v="13.14"/>
    <n v="3.29"/>
    <n v="1502517.16"/>
    <n v="424069.13"/>
  </r>
  <r>
    <x v="36"/>
    <x v="6"/>
    <n v="16.760000000000002"/>
    <n v="13.84"/>
    <n v="2.92"/>
    <n v="1610217.24"/>
    <n v="386708.12"/>
  </r>
  <r>
    <x v="36"/>
    <x v="7"/>
    <n v="18.02"/>
    <n v="13.36"/>
    <n v="4.66"/>
    <n v="1665774.92"/>
    <n v="645676.75"/>
  </r>
  <r>
    <x v="36"/>
    <x v="8"/>
    <n v="19.87"/>
    <n v="0"/>
    <n v="0"/>
    <n v="0"/>
    <n v="0"/>
  </r>
  <r>
    <x v="37"/>
    <x v="0"/>
    <n v="52"/>
    <n v="37.1"/>
    <n v="15.4"/>
    <n v="3910512.44"/>
    <n v="1640666.68"/>
  </r>
  <r>
    <x v="37"/>
    <x v="1"/>
    <n v="52"/>
    <n v="37.700000000000003"/>
    <n v="14.7"/>
    <n v="4034285.78"/>
    <n v="1704217.14"/>
  </r>
  <r>
    <x v="37"/>
    <x v="2"/>
    <n v="54"/>
    <n v="36.880000000000003"/>
    <n v="17.12"/>
    <n v="3786455.79"/>
    <n v="1998763.77"/>
  </r>
  <r>
    <x v="37"/>
    <x v="3"/>
    <n v="51"/>
    <n v="36.630000000000003"/>
    <n v="14.37"/>
    <n v="4068495.23"/>
    <n v="1723202.72"/>
  </r>
  <r>
    <x v="37"/>
    <x v="4"/>
    <n v="52.46"/>
    <n v="37.26"/>
    <n v="15.2"/>
    <n v="4399296.84"/>
    <n v="1794262.67"/>
  </r>
  <r>
    <x v="37"/>
    <x v="5"/>
    <n v="50.84"/>
    <n v="36.97"/>
    <n v="13.87"/>
    <n v="4735619.08"/>
    <n v="1628001.42"/>
  </r>
  <r>
    <x v="37"/>
    <x v="6"/>
    <n v="51.73"/>
    <n v="38.619999999999997"/>
    <n v="15.11"/>
    <n v="4948662.3"/>
    <n v="1930647.74"/>
  </r>
  <r>
    <x v="37"/>
    <x v="7"/>
    <n v="54.15"/>
    <n v="39.83"/>
    <n v="14.32"/>
    <n v="4372013.8499999996"/>
    <n v="1776118.7"/>
  </r>
  <r>
    <x v="37"/>
    <x v="8"/>
    <n v="55.23"/>
    <n v="0"/>
    <n v="0"/>
    <n v="0"/>
    <n v="0"/>
  </r>
  <r>
    <x v="38"/>
    <x v="0"/>
    <n v="4"/>
    <n v="3.75"/>
    <n v="0.2"/>
    <n v="390795"/>
    <n v="33745"/>
  </r>
  <r>
    <x v="38"/>
    <x v="1"/>
    <n v="4"/>
    <n v="3.3"/>
    <n v="0.2"/>
    <n v="370832"/>
    <n v="34764"/>
  </r>
  <r>
    <x v="38"/>
    <x v="2"/>
    <n v="4"/>
    <n v="3.35"/>
    <n v="0.15"/>
    <n v="386519"/>
    <n v="20420"/>
  </r>
  <r>
    <x v="38"/>
    <x v="3"/>
    <n v="3.5"/>
    <n v="3.4"/>
    <n v="0.1"/>
    <n v="406177"/>
    <n v="8575"/>
  </r>
  <r>
    <x v="38"/>
    <x v="4"/>
    <n v="3.5"/>
    <n v="3.5"/>
    <n v="0"/>
    <n v="452125"/>
    <n v="0"/>
  </r>
  <r>
    <x v="38"/>
    <x v="5"/>
    <n v="3.5"/>
    <n v="3.5"/>
    <n v="0"/>
    <n v="440113"/>
    <n v="0"/>
  </r>
  <r>
    <x v="38"/>
    <x v="6"/>
    <n v="3.5"/>
    <n v="3.5"/>
    <n v="0"/>
    <n v="437632"/>
    <n v="0"/>
  </r>
  <r>
    <x v="38"/>
    <x v="7"/>
    <n v="3.55"/>
    <n v="3.29"/>
    <n v="0.26"/>
    <n v="440515"/>
    <n v="39829"/>
  </r>
  <r>
    <x v="38"/>
    <x v="8"/>
    <n v="4.32"/>
    <n v="0"/>
    <n v="0"/>
    <n v="0"/>
    <n v="0"/>
  </r>
  <r>
    <x v="39"/>
    <x v="0"/>
    <n v="114"/>
    <n v="96"/>
    <n v="6"/>
    <n v="10152124"/>
    <n v="467726"/>
  </r>
  <r>
    <x v="39"/>
    <x v="1"/>
    <n v="111"/>
    <n v="94"/>
    <n v="4"/>
    <n v="9605549"/>
    <n v="339271"/>
  </r>
  <r>
    <x v="39"/>
    <x v="2"/>
    <n v="110"/>
    <n v="92"/>
    <n v="6"/>
    <n v="10345505.539999999"/>
    <n v="527171.66"/>
  </r>
  <r>
    <x v="39"/>
    <x v="3"/>
    <n v="104"/>
    <n v="92"/>
    <n v="6"/>
    <n v="10003693"/>
    <n v="512243"/>
  </r>
  <r>
    <x v="39"/>
    <x v="4"/>
    <n v="102"/>
    <n v="84"/>
    <n v="7"/>
    <n v="9801789"/>
    <n v="610052"/>
  </r>
  <r>
    <x v="39"/>
    <x v="5"/>
    <n v="102"/>
    <n v="87"/>
    <n v="4"/>
    <n v="9911415"/>
    <n v="367195"/>
  </r>
  <r>
    <x v="39"/>
    <x v="6"/>
    <n v="102"/>
    <n v="85"/>
    <n v="5"/>
    <n v="10297117"/>
    <n v="482825"/>
  </r>
  <r>
    <x v="39"/>
    <x v="7"/>
    <n v="98"/>
    <n v="85"/>
    <n v="5"/>
    <n v="10330075"/>
    <n v="461705"/>
  </r>
  <r>
    <x v="39"/>
    <x v="8"/>
    <m/>
    <n v="0"/>
    <n v="0"/>
    <n v="0"/>
    <n v="0"/>
  </r>
  <r>
    <x v="40"/>
    <x v="0"/>
    <n v="20.3"/>
    <n v="20.170000000000002"/>
    <n v="0"/>
    <n v="2268736.84"/>
    <n v="0"/>
  </r>
  <r>
    <x v="40"/>
    <x v="1"/>
    <n v="18.8"/>
    <n v="18.8"/>
    <n v="0"/>
    <n v="1964153.88"/>
    <n v="0"/>
  </r>
  <r>
    <x v="40"/>
    <x v="2"/>
    <n v="18.2"/>
    <n v="15.05"/>
    <n v="0"/>
    <n v="1773194.55"/>
    <n v="0"/>
  </r>
  <r>
    <x v="40"/>
    <x v="3"/>
    <n v="18.559999999999999"/>
    <n v="18.559999999999999"/>
    <n v="0"/>
    <n v="1999551"/>
    <n v="0"/>
  </r>
  <r>
    <x v="40"/>
    <x v="4"/>
    <n v="19.760000000000002"/>
    <n v="19.760000000000002"/>
    <n v="0"/>
    <n v="2262159"/>
    <n v="0"/>
  </r>
  <r>
    <x v="40"/>
    <x v="5"/>
    <n v="19.940000000000001"/>
    <n v="19.940000000000001"/>
    <n v="0"/>
    <n v="2301138"/>
    <n v="0"/>
  </r>
  <r>
    <x v="40"/>
    <x v="6"/>
    <n v="19.97"/>
    <n v="19.97"/>
    <n v="0"/>
    <n v="2366873"/>
    <n v="0"/>
  </r>
  <r>
    <x v="40"/>
    <x v="7"/>
    <n v="21.41"/>
    <n v="21.41"/>
    <n v="0"/>
    <n v="2413487"/>
    <n v="0"/>
  </r>
  <r>
    <x v="40"/>
    <x v="8"/>
    <n v="19.579999999999998"/>
    <n v="0"/>
    <n v="0"/>
    <n v="0"/>
    <n v="0"/>
  </r>
  <r>
    <x v="41"/>
    <x v="0"/>
    <n v="78"/>
    <n v="52.9"/>
    <n v="25.85"/>
    <n v="4802313.25"/>
    <n v="2346688.0499999998"/>
  </r>
  <r>
    <x v="41"/>
    <x v="1"/>
    <n v="75"/>
    <n v="51.57"/>
    <n v="24.15"/>
    <n v="4786376.1900000004"/>
    <n v="2240932.16"/>
  </r>
  <r>
    <x v="41"/>
    <x v="2"/>
    <n v="84"/>
    <n v="57"/>
    <n v="27"/>
    <n v="5045183.9400000004"/>
    <n v="2386151.27"/>
  </r>
  <r>
    <x v="41"/>
    <x v="3"/>
    <n v="89.68"/>
    <n v="61.33"/>
    <n v="28.35"/>
    <n v="5829910"/>
    <n v="2695023.79"/>
  </r>
  <r>
    <x v="41"/>
    <x v="4"/>
    <n v="90.18"/>
    <n v="61.46"/>
    <n v="28.71"/>
    <n v="6002035.3899999997"/>
    <n v="2804082.9"/>
  </r>
  <r>
    <x v="41"/>
    <x v="5"/>
    <n v="75.900000000000006"/>
    <n v="50.35"/>
    <n v="25.55"/>
    <n v="5413554.9699999997"/>
    <n v="2747636.12"/>
  </r>
  <r>
    <x v="41"/>
    <x v="6"/>
    <n v="70.292000000000002"/>
    <n v="46.058"/>
    <n v="24.233000000000001"/>
    <n v="6003856"/>
    <n v="2219255"/>
  </r>
  <r>
    <x v="41"/>
    <x v="7"/>
    <n v="73.459999999999994"/>
    <n v="48.47"/>
    <n v="24.99"/>
    <n v="6473449"/>
    <n v="2142474"/>
  </r>
  <r>
    <x v="41"/>
    <x v="8"/>
    <n v="87.02"/>
    <n v="0"/>
    <n v="0"/>
    <n v="0"/>
    <n v="0"/>
  </r>
  <r>
    <x v="42"/>
    <x v="0"/>
    <n v="27"/>
    <n v="23"/>
    <n v="4"/>
    <n v="1674532"/>
    <n v="320464"/>
  </r>
  <r>
    <x v="42"/>
    <x v="1"/>
    <n v="26"/>
    <n v="22"/>
    <n v="4"/>
    <n v="1852589.36"/>
    <n v="321668.65999999997"/>
  </r>
  <r>
    <x v="42"/>
    <x v="2"/>
    <n v="26"/>
    <n v="22"/>
    <n v="4"/>
    <n v="1822038"/>
    <n v="406723.43"/>
  </r>
  <r>
    <x v="42"/>
    <x v="3"/>
    <n v="27"/>
    <n v="23"/>
    <n v="4"/>
    <n v="1619447.07"/>
    <n v="459370.49"/>
  </r>
  <r>
    <x v="42"/>
    <x v="4"/>
    <n v="28"/>
    <n v="25"/>
    <n v="3"/>
    <n v="2009756"/>
    <n v="345411.82"/>
  </r>
  <r>
    <x v="42"/>
    <x v="5"/>
    <m/>
    <n v="23"/>
    <n v="2"/>
    <n v="1902249.92"/>
    <n v="124854.98"/>
  </r>
  <r>
    <x v="42"/>
    <x v="6"/>
    <n v="25"/>
    <n v="22"/>
    <n v="3"/>
    <n v="1829413.5"/>
    <n v="250869.2"/>
  </r>
  <r>
    <x v="42"/>
    <x v="7"/>
    <m/>
    <n v="21.5"/>
    <n v="3"/>
    <n v="1988156.69"/>
    <n v="245983.01"/>
  </r>
  <r>
    <x v="42"/>
    <x v="8"/>
    <n v="23.34"/>
    <n v="0"/>
    <n v="0"/>
    <n v="0"/>
    <n v="0"/>
  </r>
  <r>
    <x v="43"/>
    <x v="0"/>
    <m/>
    <n v="0"/>
    <n v="0"/>
    <n v="0"/>
    <n v="0"/>
  </r>
  <r>
    <x v="43"/>
    <x v="1"/>
    <m/>
    <n v="0"/>
    <n v="0"/>
    <n v="0"/>
    <n v="0"/>
  </r>
  <r>
    <x v="43"/>
    <x v="2"/>
    <n v="84"/>
    <n v="65"/>
    <n v="19"/>
    <n v="5486892"/>
    <n v="1717872"/>
  </r>
  <r>
    <x v="43"/>
    <x v="3"/>
    <n v="81.83"/>
    <n v="64.41"/>
    <n v="17.43"/>
    <n v="5599349.8700000001"/>
    <n v="895803.88"/>
  </r>
  <r>
    <x v="43"/>
    <x v="4"/>
    <n v="79.849999999999994"/>
    <n v="60.26"/>
    <n v="19.59"/>
    <n v="5341364.66"/>
    <n v="1893305.49"/>
  </r>
  <r>
    <x v="43"/>
    <x v="5"/>
    <n v="78.33"/>
    <n v="60.37"/>
    <n v="17.96"/>
    <n v="5582535.3200000003"/>
    <n v="1759442.74"/>
  </r>
  <r>
    <x v="43"/>
    <x v="6"/>
    <n v="77.819999999999993"/>
    <n v="56.89"/>
    <n v="20.92"/>
    <n v="5598023"/>
    <n v="2071326.34"/>
  </r>
  <r>
    <x v="43"/>
    <x v="7"/>
    <n v="80.72"/>
    <n v="58.48"/>
    <n v="22.23"/>
    <n v="5822075.1200000001"/>
    <n v="2671930.7799999998"/>
  </r>
  <r>
    <x v="43"/>
    <x v="8"/>
    <n v="82.2"/>
    <n v="0"/>
    <n v="0"/>
    <n v="0"/>
    <n v="0"/>
  </r>
  <r>
    <x v="44"/>
    <x v="0"/>
    <n v="10"/>
    <n v="8"/>
    <n v="2"/>
    <n v="624667.16"/>
    <n v="118984.22"/>
  </r>
  <r>
    <x v="44"/>
    <x v="1"/>
    <n v="11"/>
    <n v="9.35"/>
    <n v="1.65"/>
    <n v="706434.65"/>
    <n v="124797.23"/>
  </r>
  <r>
    <x v="44"/>
    <x v="2"/>
    <n v="11"/>
    <n v="8.66"/>
    <n v="2.34"/>
    <n v="653376.07999999996"/>
    <n v="176176.16"/>
  </r>
  <r>
    <x v="44"/>
    <x v="3"/>
    <n v="10.97"/>
    <n v="8.68"/>
    <n v="2.29"/>
    <n v="685732.69"/>
    <n v="180939.59"/>
  </r>
  <r>
    <x v="44"/>
    <x v="4"/>
    <n v="10.4"/>
    <n v="8.24"/>
    <n v="2.16"/>
    <n v="663054.07999999996"/>
    <n v="173555.64"/>
  </r>
  <r>
    <x v="44"/>
    <x v="5"/>
    <n v="10.69"/>
    <n v="8.57"/>
    <n v="2.13"/>
    <n v="742893.95"/>
    <n v="184311.66"/>
  </r>
  <r>
    <x v="44"/>
    <x v="6"/>
    <n v="10.55"/>
    <n v="8.2799999999999994"/>
    <n v="2.2599999999999998"/>
    <n v="729489.42"/>
    <n v="199163.72"/>
  </r>
  <r>
    <x v="44"/>
    <x v="7"/>
    <n v="9.7899999999999991"/>
    <n v="7.32"/>
    <n v="2.4700000000000002"/>
    <n v="691925.77"/>
    <n v="233012.95"/>
  </r>
  <r>
    <x v="44"/>
    <x v="8"/>
    <n v="10.8"/>
    <n v="0"/>
    <n v="0"/>
    <n v="0"/>
    <n v="0"/>
  </r>
  <r>
    <x v="45"/>
    <x v="0"/>
    <n v="15"/>
    <n v="14.03"/>
    <n v="0.72"/>
    <n v="756927.48"/>
    <n v="47097.4"/>
  </r>
  <r>
    <x v="45"/>
    <x v="1"/>
    <n v="15"/>
    <n v="14"/>
    <n v="0.85"/>
    <n v="791645.05"/>
    <n v="57344.24"/>
  </r>
  <r>
    <x v="45"/>
    <x v="2"/>
    <n v="16"/>
    <n v="14.47"/>
    <n v="1.43"/>
    <n v="819878"/>
    <n v="100440"/>
  </r>
  <r>
    <x v="45"/>
    <x v="3"/>
    <n v="14.49"/>
    <n v="12.99"/>
    <n v="1.5"/>
    <n v="757479"/>
    <n v="110557"/>
  </r>
  <r>
    <x v="45"/>
    <x v="4"/>
    <n v="15.02"/>
    <n v="13.52"/>
    <n v="1.5"/>
    <n v="814030"/>
    <n v="181317"/>
  </r>
  <r>
    <x v="45"/>
    <x v="5"/>
    <n v="14.91"/>
    <n v="13.11"/>
    <n v="1.8"/>
    <n v="842355"/>
    <n v="235654"/>
  </r>
  <r>
    <x v="45"/>
    <x v="6"/>
    <n v="15.02"/>
    <n v="12.72"/>
    <n v="2.2999999999999998"/>
    <n v="838656"/>
    <n v="305518"/>
  </r>
  <r>
    <x v="45"/>
    <x v="7"/>
    <n v="13.87"/>
    <n v="12.07"/>
    <n v="1.8"/>
    <n v="992007"/>
    <n v="45431"/>
  </r>
  <r>
    <x v="45"/>
    <x v="8"/>
    <n v="16.3"/>
    <n v="0"/>
    <n v="0"/>
    <n v="0"/>
    <n v="0"/>
  </r>
  <r>
    <x v="46"/>
    <x v="0"/>
    <n v="9"/>
    <n v="5"/>
    <n v="4"/>
    <n v="817512.06"/>
    <n v="4649.96"/>
  </r>
  <r>
    <x v="46"/>
    <x v="1"/>
    <n v="9"/>
    <n v="5"/>
    <n v="4"/>
    <n v="866381.2"/>
    <n v="32026.95"/>
  </r>
  <r>
    <x v="46"/>
    <x v="2"/>
    <n v="9"/>
    <n v="5"/>
    <n v="4"/>
    <n v="872366.13"/>
    <n v="40053.78"/>
  </r>
  <r>
    <x v="46"/>
    <x v="3"/>
    <n v="8"/>
    <n v="5"/>
    <n v="3"/>
    <n v="826766.47"/>
    <n v="30317.34"/>
  </r>
  <r>
    <x v="46"/>
    <x v="4"/>
    <n v="8"/>
    <n v="5"/>
    <n v="3"/>
    <n v="900900.79"/>
    <n v="24941"/>
  </r>
  <r>
    <x v="46"/>
    <x v="5"/>
    <n v="8"/>
    <n v="5"/>
    <n v="3"/>
    <n v="884553.25"/>
    <n v="21386.25"/>
  </r>
  <r>
    <x v="46"/>
    <x v="6"/>
    <n v="8"/>
    <n v="8"/>
    <n v="3"/>
    <n v="889978.48"/>
    <n v="26719.49"/>
  </r>
  <r>
    <x v="46"/>
    <x v="7"/>
    <n v="8"/>
    <n v="8"/>
    <n v="3"/>
    <n v="902900.5"/>
    <n v="16094.12"/>
  </r>
  <r>
    <x v="46"/>
    <x v="8"/>
    <n v="8"/>
    <n v="0"/>
    <n v="0"/>
    <n v="0"/>
    <n v="0"/>
  </r>
  <r>
    <x v="47"/>
    <x v="0"/>
    <n v="146"/>
    <n v="105"/>
    <n v="41"/>
    <n v="8192383"/>
    <n v="3565717"/>
  </r>
  <r>
    <x v="47"/>
    <x v="1"/>
    <n v="145"/>
    <n v="103.28"/>
    <n v="41.99"/>
    <n v="8333941"/>
    <n v="3485888"/>
  </r>
  <r>
    <x v="47"/>
    <x v="2"/>
    <n v="140"/>
    <n v="103"/>
    <n v="38"/>
    <n v="8322309"/>
    <n v="3215279"/>
  </r>
  <r>
    <x v="47"/>
    <x v="3"/>
    <n v="135"/>
    <n v="101.6"/>
    <n v="33.4"/>
    <n v="8896731"/>
    <n v="3132569"/>
  </r>
  <r>
    <x v="47"/>
    <x v="4"/>
    <n v="136"/>
    <n v="96"/>
    <n v="39"/>
    <n v="8297946"/>
    <n v="3633704"/>
  </r>
  <r>
    <x v="47"/>
    <x v="5"/>
    <n v="129"/>
    <n v="97"/>
    <n v="33"/>
    <n v="8687942"/>
    <n v="2923212"/>
  </r>
  <r>
    <x v="47"/>
    <x v="6"/>
    <n v="133"/>
    <n v="97"/>
    <n v="34"/>
    <n v="8748292"/>
    <n v="3494457"/>
  </r>
  <r>
    <x v="47"/>
    <x v="7"/>
    <n v="128"/>
    <n v="89"/>
    <n v="39"/>
    <n v="9052497"/>
    <n v="3154033"/>
  </r>
  <r>
    <x v="47"/>
    <x v="8"/>
    <n v="124"/>
    <n v="0"/>
    <n v="0"/>
    <n v="0"/>
    <n v="0"/>
  </r>
  <r>
    <x v="48"/>
    <x v="0"/>
    <n v="19"/>
    <n v="17"/>
    <n v="2"/>
    <n v="1399446.68"/>
    <n v="141160.66"/>
  </r>
  <r>
    <x v="48"/>
    <x v="1"/>
    <n v="20"/>
    <n v="18"/>
    <n v="2"/>
    <n v="1856019.36"/>
    <n v="160511.35999999999"/>
  </r>
  <r>
    <x v="48"/>
    <x v="2"/>
    <n v="19"/>
    <n v="17"/>
    <n v="2"/>
    <n v="1807500.68"/>
    <n v="205145.62"/>
  </r>
  <r>
    <x v="48"/>
    <x v="3"/>
    <n v="20.25"/>
    <n v="16.05"/>
    <n v="4.2"/>
    <n v="1434117"/>
    <n v="375832.39"/>
  </r>
  <r>
    <x v="48"/>
    <x v="4"/>
    <n v="20.100000000000001"/>
    <n v="15.21"/>
    <n v="4.8899999999999997"/>
    <n v="1435725.9"/>
    <n v="462052.45"/>
  </r>
  <r>
    <x v="48"/>
    <x v="5"/>
    <n v="20.23"/>
    <n v="15.14"/>
    <n v="5.09"/>
    <n v="1440430.83"/>
    <n v="484222.43"/>
  </r>
  <r>
    <x v="48"/>
    <x v="6"/>
    <m/>
    <n v="14.3"/>
    <n v="5.5"/>
    <n v="1389556.89"/>
    <n v="535096.37"/>
  </r>
  <r>
    <x v="48"/>
    <x v="7"/>
    <n v="19.57"/>
    <n v="13.98"/>
    <n v="5.59"/>
    <n v="1289586.18"/>
    <n v="515776.44"/>
  </r>
  <r>
    <x v="48"/>
    <x v="8"/>
    <n v="17.8"/>
    <n v="0"/>
    <n v="0"/>
    <n v="0"/>
    <n v="0"/>
  </r>
  <r>
    <x v="49"/>
    <x v="0"/>
    <n v="1484"/>
    <n v="716"/>
    <n v="768"/>
    <n v="168067022.75999999"/>
    <n v="96563331"/>
  </r>
  <r>
    <x v="49"/>
    <x v="1"/>
    <n v="1477"/>
    <n v="836.60412562688202"/>
    <n v="607.89507147941401"/>
    <n v="96206966.174988702"/>
    <n v="73886763.9423085"/>
  </r>
  <r>
    <x v="49"/>
    <x v="2"/>
    <n v="1584"/>
    <n v="838"/>
    <n v="702"/>
    <n v="92201349"/>
    <n v="79540253"/>
  </r>
  <r>
    <x v="49"/>
    <x v="3"/>
    <n v="1541.166667"/>
    <n v="843.02667220000001"/>
    <n v="673.36288160000004"/>
    <n v="97359694.280000001"/>
    <n v="82274139.200000003"/>
  </r>
  <r>
    <x v="49"/>
    <x v="4"/>
    <n v="1517.1666666599999"/>
    <n v="783.310084562204"/>
    <n v="709"/>
    <n v="89696214.270999998"/>
    <n v="84812464.062999994"/>
  </r>
  <r>
    <x v="49"/>
    <x v="5"/>
    <n v="1431.58"/>
    <n v="778.51"/>
    <n v="630.94000000000005"/>
    <n v="97608737.159999996"/>
    <n v="79968067.200000003"/>
  </r>
  <r>
    <x v="49"/>
    <x v="6"/>
    <n v="1294.42"/>
    <n v="715.65599999999995"/>
    <n v="551.34"/>
    <n v="90999339.969999999"/>
    <n v="69220792.920000002"/>
  </r>
  <r>
    <x v="49"/>
    <x v="7"/>
    <n v="1327"/>
    <n v="712"/>
    <n v="590"/>
    <n v="88854953"/>
    <n v="77762799"/>
  </r>
  <r>
    <x v="49"/>
    <x v="8"/>
    <n v="1404"/>
    <n v="0"/>
    <n v="0"/>
    <n v="0"/>
    <n v="0"/>
  </r>
  <r>
    <x v="50"/>
    <x v="0"/>
    <n v="18"/>
    <n v="10"/>
    <n v="5.875"/>
    <n v="1647909.89"/>
    <n v="190402.51"/>
  </r>
  <r>
    <x v="50"/>
    <x v="1"/>
    <n v="18"/>
    <n v="14"/>
    <n v="3.1"/>
    <n v="1815379.67"/>
    <n v="253569.79"/>
  </r>
  <r>
    <x v="50"/>
    <x v="2"/>
    <n v="18"/>
    <n v="14"/>
    <n v="3.1"/>
    <n v="1357822.32"/>
    <n v="304010.65000000002"/>
  </r>
  <r>
    <x v="50"/>
    <x v="3"/>
    <n v="18.5"/>
    <n v="15"/>
    <n v="3.5"/>
    <n v="1918416.72"/>
    <n v="282934.89"/>
  </r>
  <r>
    <x v="50"/>
    <x v="4"/>
    <n v="18.5"/>
    <n v="14.5"/>
    <n v="3.5"/>
    <n v="2103947.19"/>
    <n v="331307.33"/>
  </r>
  <r>
    <x v="50"/>
    <x v="5"/>
    <n v="21.43"/>
    <n v="13.32"/>
    <n v="8.11"/>
    <n v="1405690.09"/>
    <n v="746160.05"/>
  </r>
  <r>
    <x v="50"/>
    <x v="6"/>
    <n v="21.61"/>
    <n v="13.1"/>
    <n v="8.52"/>
    <n v="1343511.24"/>
    <n v="852924.39"/>
  </r>
  <r>
    <x v="50"/>
    <x v="7"/>
    <n v="23.33"/>
    <n v="14.51"/>
    <n v="8.23"/>
    <n v="1409632.32"/>
    <n v="782189.94"/>
  </r>
  <r>
    <x v="50"/>
    <x v="8"/>
    <n v="23.26"/>
    <n v="0"/>
    <n v="0"/>
    <n v="0"/>
    <n v="0"/>
  </r>
  <r>
    <x v="51"/>
    <x v="0"/>
    <n v="40"/>
    <n v="33"/>
    <n v="4.2"/>
    <n v="3598444"/>
    <n v="477718"/>
  </r>
  <r>
    <x v="51"/>
    <x v="1"/>
    <n v="39"/>
    <n v="32.5"/>
    <n v="4.5"/>
    <n v="3636589"/>
    <n v="557965"/>
  </r>
  <r>
    <x v="51"/>
    <x v="2"/>
    <n v="38"/>
    <n v="31"/>
    <n v="4"/>
    <n v="3579881"/>
    <n v="545454"/>
  </r>
  <r>
    <x v="51"/>
    <x v="3"/>
    <n v="36.6"/>
    <n v="31.2"/>
    <n v="4.4000000000000004"/>
    <n v="3581016"/>
    <n v="600039.54"/>
  </r>
  <r>
    <x v="51"/>
    <x v="4"/>
    <n v="37.619999999999997"/>
    <n v="31.78"/>
    <n v="4.7"/>
    <n v="3671620.28"/>
    <n v="623568.11"/>
  </r>
  <r>
    <x v="51"/>
    <x v="5"/>
    <n v="35.89"/>
    <n v="29.38"/>
    <n v="5.37"/>
    <n v="3526184"/>
    <n v="690699"/>
  </r>
  <r>
    <x v="51"/>
    <x v="6"/>
    <n v="34.880000000000003"/>
    <n v="28.05"/>
    <n v="5.95"/>
    <n v="3685259.83"/>
    <n v="787170.69"/>
  </r>
  <r>
    <x v="51"/>
    <x v="7"/>
    <n v="32.44"/>
    <n v="26.13"/>
    <n v="5.23"/>
    <n v="3354217"/>
    <n v="702548"/>
  </r>
  <r>
    <x v="51"/>
    <x v="8"/>
    <n v="32.33"/>
    <n v="0"/>
    <n v="0"/>
    <n v="0"/>
    <n v="0"/>
  </r>
  <r>
    <x v="52"/>
    <x v="0"/>
    <n v="13"/>
    <n v="11.38"/>
    <n v="1.62"/>
    <n v="962282.94"/>
    <n v="143573.89000000001"/>
  </r>
  <r>
    <x v="52"/>
    <x v="1"/>
    <n v="13"/>
    <n v="11.5"/>
    <n v="1.5"/>
    <n v="986844.69"/>
    <n v="124052.31"/>
  </r>
  <r>
    <x v="52"/>
    <x v="2"/>
    <n v="13"/>
    <n v="11.44"/>
    <n v="1.56"/>
    <n v="956058.88"/>
    <n v="127319.97"/>
  </r>
  <r>
    <x v="52"/>
    <x v="3"/>
    <n v="12.1"/>
    <n v="11"/>
    <n v="1.1000000000000001"/>
    <n v="1009724.03"/>
    <n v="96043.839999999997"/>
  </r>
  <r>
    <x v="52"/>
    <x v="4"/>
    <n v="12"/>
    <n v="10.9"/>
    <n v="1.1000000000000001"/>
    <n v="1050099.44"/>
    <n v="106168.93"/>
  </r>
  <r>
    <x v="52"/>
    <x v="5"/>
    <n v="12"/>
    <n v="10.69"/>
    <n v="1.31"/>
    <n v="1048312"/>
    <n v="128737.32"/>
  </r>
  <r>
    <x v="52"/>
    <x v="6"/>
    <n v="12"/>
    <n v="10.61"/>
    <n v="1.39"/>
    <n v="1020544.01"/>
    <n v="133285.47"/>
  </r>
  <r>
    <x v="52"/>
    <x v="7"/>
    <m/>
    <n v="10.34"/>
    <n v="1.66"/>
    <n v="1019062.89"/>
    <n v="163976.71"/>
  </r>
  <r>
    <x v="52"/>
    <x v="8"/>
    <n v="12"/>
    <n v="0"/>
    <n v="0"/>
    <n v="0"/>
    <n v="0"/>
  </r>
  <r>
    <x v="53"/>
    <x v="0"/>
    <n v="34"/>
    <n v="29"/>
    <n v="5"/>
    <n v="2444393"/>
    <n v="426350"/>
  </r>
  <r>
    <x v="53"/>
    <x v="1"/>
    <n v="30"/>
    <n v="20"/>
    <n v="10"/>
    <n v="2249708"/>
    <n v="948706"/>
  </r>
  <r>
    <x v="53"/>
    <x v="2"/>
    <n v="33"/>
    <n v="23.5"/>
    <n v="9.52"/>
    <n v="2193265"/>
    <n v="1023247"/>
  </r>
  <r>
    <x v="53"/>
    <x v="3"/>
    <n v="35.04"/>
    <n v="27.92"/>
    <n v="9.08"/>
    <n v="3263891"/>
    <n v="985058"/>
  </r>
  <r>
    <x v="53"/>
    <x v="4"/>
    <n v="38.71"/>
    <n v="28.58"/>
    <n v="10.130000000000001"/>
    <n v="3675590"/>
    <n v="803228"/>
  </r>
  <r>
    <x v="53"/>
    <x v="5"/>
    <n v="35.83"/>
    <n v="28.3"/>
    <n v="7.53"/>
    <n v="2842692"/>
    <n v="1726980"/>
  </r>
  <r>
    <x v="53"/>
    <x v="6"/>
    <n v="36.03"/>
    <n v="28.16"/>
    <n v="7.87"/>
    <n v="2864665"/>
    <n v="2042512"/>
  </r>
  <r>
    <x v="53"/>
    <x v="7"/>
    <n v="38.340000000000003"/>
    <n v="30.23"/>
    <n v="8.1"/>
    <n v="2913228"/>
    <n v="2007565"/>
  </r>
  <r>
    <x v="53"/>
    <x v="8"/>
    <n v="38.49"/>
    <n v="0"/>
    <n v="0"/>
    <n v="0"/>
    <n v="0"/>
  </r>
  <r>
    <x v="54"/>
    <x v="9"/>
    <n v="99194.155333660005"/>
    <n v="55594.461937089101"/>
    <n v="32140.165557079399"/>
    <n v="6969672685.5559797"/>
    <n v="4481793151.0630503"/>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6">
  <r>
    <x v="0"/>
    <x v="0"/>
    <n v="1631"/>
    <n v="1213.19"/>
    <n v="418.49"/>
    <n v="134997612.66"/>
    <n v="42688430.609999999"/>
  </r>
  <r>
    <x v="0"/>
    <x v="1"/>
    <n v="1625"/>
    <n v="1240.31"/>
    <n v="384.81"/>
    <n v="137117477.24000001"/>
    <n v="41095110.259999998"/>
  </r>
  <r>
    <x v="0"/>
    <x v="2"/>
    <n v="1642"/>
    <n v="1122"/>
    <n v="520"/>
    <n v="126146255"/>
    <n v="57783583"/>
  </r>
  <r>
    <x v="0"/>
    <x v="3"/>
    <n v="1654.22"/>
    <n v="1178.52"/>
    <n v="475.73"/>
    <n v="141395630"/>
    <n v="52469703"/>
  </r>
  <r>
    <x v="0"/>
    <x v="4"/>
    <n v="1565.7"/>
    <n v="1021.8"/>
    <n v="543.9"/>
    <n v="149378448"/>
    <n v="79512520"/>
  </r>
  <r>
    <x v="0"/>
    <x v="5"/>
    <n v="1463.8"/>
    <n v="1155"/>
    <n v="308.8"/>
    <n v="146814399"/>
    <n v="39256924"/>
  </r>
  <r>
    <x v="0"/>
    <x v="6"/>
    <n v="1481.2"/>
    <n v="1055.4000000000001"/>
    <n v="425.8"/>
    <n v="135939201"/>
    <n v="54841950"/>
  </r>
  <r>
    <x v="0"/>
    <x v="7"/>
    <n v="1465.7"/>
    <n v="1143.7"/>
    <n v="322"/>
    <n v="143699294.59999999"/>
    <n v="40451199.530000001"/>
  </r>
  <r>
    <x v="0"/>
    <x v="8"/>
    <n v="1459"/>
    <n v="0"/>
    <n v="0"/>
    <n v="0"/>
    <n v="0"/>
  </r>
  <r>
    <x v="1"/>
    <x v="0"/>
    <n v="61"/>
    <n v="37"/>
    <n v="24"/>
    <n v="3608363.33"/>
    <n v="2348454.06"/>
  </r>
  <r>
    <x v="1"/>
    <x v="1"/>
    <n v="57"/>
    <n v="36"/>
    <n v="21"/>
    <n v="3698000"/>
    <n v="2238000"/>
  </r>
  <r>
    <x v="1"/>
    <x v="2"/>
    <n v="68"/>
    <n v="47"/>
    <n v="21"/>
    <n v="4040000"/>
    <n v="1809000"/>
  </r>
  <r>
    <x v="1"/>
    <x v="3"/>
    <n v="62"/>
    <n v="39"/>
    <n v="23"/>
    <n v="3978000"/>
    <n v="2384000"/>
  </r>
  <r>
    <x v="1"/>
    <x v="4"/>
    <n v="61"/>
    <n v="40"/>
    <n v="21"/>
    <n v="4142000"/>
    <n v="2098000"/>
  </r>
  <r>
    <x v="1"/>
    <x v="5"/>
    <n v="59"/>
    <n v="41"/>
    <n v="18"/>
    <n v="4227680.78"/>
    <n v="1897000"/>
  </r>
  <r>
    <x v="1"/>
    <x v="6"/>
    <n v="60"/>
    <n v="40"/>
    <n v="20"/>
    <n v="4174367.39"/>
    <n v="2078000"/>
  </r>
  <r>
    <x v="1"/>
    <x v="7"/>
    <n v="60"/>
    <n v="40"/>
    <n v="20"/>
    <n v="4394028.9000000004"/>
    <n v="2197000"/>
  </r>
  <r>
    <x v="1"/>
    <x v="8"/>
    <n v="63"/>
    <n v="0"/>
    <n v="0"/>
    <n v="0"/>
    <n v="0"/>
  </r>
  <r>
    <x v="2"/>
    <x v="0"/>
    <n v="8"/>
    <n v="8"/>
    <n v="0"/>
    <n v="611207.02"/>
    <n v="0"/>
  </r>
  <r>
    <x v="2"/>
    <x v="1"/>
    <n v="7"/>
    <n v="7"/>
    <n v="0"/>
    <n v="294131.71000000002"/>
    <n v="0"/>
  </r>
  <r>
    <x v="2"/>
    <x v="2"/>
    <n v="7"/>
    <n v="7"/>
    <n v="0"/>
    <n v="255498.09"/>
    <n v="0"/>
  </r>
  <r>
    <x v="2"/>
    <x v="3"/>
    <n v="7"/>
    <n v="7"/>
    <n v="0"/>
    <n v="300423.93"/>
    <n v="0"/>
  </r>
  <r>
    <x v="2"/>
    <x v="4"/>
    <n v="7"/>
    <n v="7"/>
    <n v="0"/>
    <n v="240869"/>
    <n v="0"/>
  </r>
  <r>
    <x v="2"/>
    <x v="5"/>
    <n v="7"/>
    <n v="7"/>
    <n v="0"/>
    <n v="332763.46000000002"/>
    <n v="0"/>
  </r>
  <r>
    <x v="2"/>
    <x v="6"/>
    <s v="n/a"/>
    <n v="7"/>
    <n v="0"/>
    <n v="344582.12"/>
    <n v="0"/>
  </r>
  <r>
    <x v="2"/>
    <x v="7"/>
    <n v="7"/>
    <n v="7"/>
    <n v="0"/>
    <n v="323159.46000000002"/>
    <n v="0"/>
  </r>
  <r>
    <x v="2"/>
    <x v="8"/>
    <n v="7"/>
    <n v="0"/>
    <n v="0"/>
    <n v="0"/>
    <n v="0"/>
  </r>
  <r>
    <x v="3"/>
    <x v="0"/>
    <n v="110"/>
    <n v="77.06"/>
    <n v="17.02"/>
    <n v="8677618.8300000001"/>
    <n v="2008241"/>
  </r>
  <r>
    <x v="3"/>
    <x v="1"/>
    <n v="110"/>
    <n v="79.95"/>
    <n v="17.48"/>
    <n v="7516465.4199999999"/>
    <n v="2135803.37"/>
  </r>
  <r>
    <x v="3"/>
    <x v="2"/>
    <n v="119"/>
    <n v="85.7"/>
    <n v="18.600000000000001"/>
    <n v="7828549"/>
    <n v="2267022"/>
  </r>
  <r>
    <x v="3"/>
    <x v="3"/>
    <n v="121.2"/>
    <n v="85.5"/>
    <n v="20.8"/>
    <n v="8051486"/>
    <n v="2477649"/>
  </r>
  <r>
    <x v="3"/>
    <x v="4"/>
    <n v="121.8"/>
    <n v="79"/>
    <n v="26.2"/>
    <n v="8033133"/>
    <n v="3412188"/>
  </r>
  <r>
    <x v="3"/>
    <x v="5"/>
    <n v="116.51"/>
    <n v="72.010000000000005"/>
    <n v="27.12"/>
    <n v="7994106"/>
    <n v="3485549"/>
  </r>
  <r>
    <x v="3"/>
    <x v="6"/>
    <n v="115.4"/>
    <n v="71.5"/>
    <n v="27.6"/>
    <n v="7525683"/>
    <n v="3513309"/>
  </r>
  <r>
    <x v="3"/>
    <x v="7"/>
    <n v="114.4"/>
    <n v="69.900000000000006"/>
    <n v="29.7"/>
    <n v="7998206"/>
    <n v="3885683"/>
  </r>
  <r>
    <x v="3"/>
    <x v="8"/>
    <n v="108.6"/>
    <n v="0"/>
    <n v="0"/>
    <n v="0"/>
    <n v="0"/>
  </r>
  <r>
    <x v="4"/>
    <x v="0"/>
    <n v="91"/>
    <n v="69"/>
    <n v="22"/>
    <n v="8662771.6600000001"/>
    <n v="1835753.85"/>
  </r>
  <r>
    <x v="4"/>
    <x v="1"/>
    <n v="91"/>
    <n v="69"/>
    <n v="22"/>
    <n v="8371068"/>
    <n v="1835095"/>
  </r>
  <r>
    <x v="4"/>
    <x v="2"/>
    <n v="90"/>
    <n v="69"/>
    <n v="21"/>
    <n v="8606638.8300000001"/>
    <n v="1899227.16"/>
  </r>
  <r>
    <x v="4"/>
    <x v="3"/>
    <n v="92"/>
    <n v="75"/>
    <n v="17"/>
    <n v="9448448.1199999992"/>
    <n v="1865988.32"/>
  </r>
  <r>
    <x v="4"/>
    <x v="4"/>
    <n v="90"/>
    <n v="73"/>
    <n v="17"/>
    <n v="9105399.2599999998"/>
    <n v="1965539.79"/>
  </r>
  <r>
    <x v="4"/>
    <x v="5"/>
    <n v="97"/>
    <n v="83"/>
    <n v="14"/>
    <n v="10532377.5"/>
    <n v="1525352.3"/>
  </r>
  <r>
    <x v="4"/>
    <x v="6"/>
    <m/>
    <n v="84"/>
    <n v="16"/>
    <n v="10802035.08"/>
    <n v="1785420.86"/>
  </r>
  <r>
    <x v="4"/>
    <x v="7"/>
    <n v="99"/>
    <n v="75"/>
    <n v="24"/>
    <n v="11142614.140000001"/>
    <n v="2437897.19"/>
  </r>
  <r>
    <x v="4"/>
    <x v="8"/>
    <n v="99"/>
    <n v="0"/>
    <n v="0"/>
    <n v="0"/>
    <n v="0"/>
  </r>
  <r>
    <x v="5"/>
    <x v="0"/>
    <n v="83"/>
    <n v="54.6"/>
    <n v="28.4"/>
    <n v="5654152.2999999998"/>
    <n v="2934157.13"/>
  </r>
  <r>
    <x v="5"/>
    <x v="1"/>
    <n v="84"/>
    <n v="58"/>
    <n v="26"/>
    <n v="5894000"/>
    <n v="2687000"/>
  </r>
  <r>
    <x v="5"/>
    <x v="2"/>
    <n v="82"/>
    <n v="60"/>
    <n v="22"/>
    <n v="6224000"/>
    <n v="2359000"/>
  </r>
  <r>
    <x v="5"/>
    <x v="3"/>
    <n v="84"/>
    <n v="62"/>
    <n v="22"/>
    <n v="6719000"/>
    <n v="2349000"/>
  </r>
  <r>
    <x v="5"/>
    <x v="4"/>
    <n v="88"/>
    <n v="60"/>
    <n v="29"/>
    <n v="6564000"/>
    <n v="3164000"/>
  </r>
  <r>
    <x v="5"/>
    <x v="5"/>
    <n v="87"/>
    <n v="61"/>
    <n v="26"/>
    <n v="6798217.4400000004"/>
    <n v="2963000"/>
  </r>
  <r>
    <x v="5"/>
    <x v="6"/>
    <n v="87"/>
    <n v="62"/>
    <n v="25"/>
    <n v="7023951.4400000004"/>
    <n v="2810000"/>
  </r>
  <r>
    <x v="5"/>
    <x v="7"/>
    <n v="86"/>
    <n v="58"/>
    <n v="27"/>
    <n v="6761373.3700000001"/>
    <n v="3185000"/>
  </r>
  <r>
    <x v="5"/>
    <x v="8"/>
    <n v="86"/>
    <n v="0"/>
    <n v="0"/>
    <n v="0"/>
    <n v="0"/>
  </r>
  <r>
    <x v="6"/>
    <x v="0"/>
    <n v="14"/>
    <n v="13.1"/>
    <n v="1.7"/>
    <n v="887930.2"/>
    <n v="144205.62"/>
  </r>
  <r>
    <x v="6"/>
    <x v="1"/>
    <n v="15"/>
    <n v="12.71"/>
    <n v="1.8"/>
    <n v="941428.53"/>
    <n v="134519.49"/>
  </r>
  <r>
    <x v="6"/>
    <x v="2"/>
    <n v="15"/>
    <n v="13"/>
    <n v="2"/>
    <n v="1020445.42"/>
    <n v="153492.21"/>
  </r>
  <r>
    <x v="6"/>
    <x v="3"/>
    <n v="15.05"/>
    <n v="12.99"/>
    <n v="2.06"/>
    <n v="1011527.95"/>
    <n v="160488.1"/>
  </r>
  <r>
    <x v="6"/>
    <x v="4"/>
    <n v="15"/>
    <n v="13.37"/>
    <n v="1.55"/>
    <n v="1077909.1399999999"/>
    <n v="124622.11"/>
  </r>
  <r>
    <x v="6"/>
    <x v="5"/>
    <n v="13.52"/>
    <n v="12"/>
    <n v="1.52"/>
    <n v="989184.84"/>
    <n v="124973.58"/>
  </r>
  <r>
    <x v="6"/>
    <x v="6"/>
    <n v="15.02"/>
    <n v="12.68"/>
    <n v="2.34"/>
    <n v="1032875.9"/>
    <n v="190625.85"/>
  </r>
  <r>
    <x v="6"/>
    <x v="7"/>
    <n v="15.45"/>
    <n v="13.97"/>
    <n v="1.47"/>
    <n v="1125814.8400000001"/>
    <n v="118760.45"/>
  </r>
  <r>
    <x v="6"/>
    <x v="8"/>
    <n v="16.78"/>
    <n v="0"/>
    <n v="0"/>
    <n v="0"/>
    <n v="0"/>
  </r>
  <r>
    <x v="7"/>
    <x v="0"/>
    <n v="5"/>
    <n v="4"/>
    <n v="2"/>
    <n v="213186.71"/>
    <n v="6221.63"/>
  </r>
  <r>
    <x v="7"/>
    <x v="1"/>
    <n v="5"/>
    <n v="4"/>
    <n v="2"/>
    <n v="268908.63"/>
    <n v="1549"/>
  </r>
  <r>
    <x v="7"/>
    <x v="2"/>
    <n v="5"/>
    <n v="4"/>
    <n v="2"/>
    <n v="274609.03000000003"/>
    <n v="4663.6400000000003"/>
  </r>
  <r>
    <x v="7"/>
    <x v="3"/>
    <n v="5.4"/>
    <n v="5.4"/>
    <n v="0"/>
    <n v="310669.51"/>
    <n v="11358.05"/>
  </r>
  <r>
    <x v="7"/>
    <x v="4"/>
    <n v="5"/>
    <n v="5"/>
    <n v="0"/>
    <n v="303549.31"/>
    <n v="6121.15"/>
  </r>
  <r>
    <x v="7"/>
    <x v="5"/>
    <n v="5"/>
    <n v="5"/>
    <n v="0"/>
    <n v="321034.15999999997"/>
    <n v="11853.91"/>
  </r>
  <r>
    <x v="7"/>
    <x v="6"/>
    <n v="5"/>
    <n v="5"/>
    <n v="0"/>
    <n v="260969.22"/>
    <n v="7317.21"/>
  </r>
  <r>
    <x v="7"/>
    <x v="7"/>
    <n v="4"/>
    <n v="4"/>
    <n v="0"/>
    <n v="260969"/>
    <n v="4203"/>
  </r>
  <r>
    <x v="7"/>
    <x v="8"/>
    <n v="3"/>
    <n v="0"/>
    <n v="0"/>
    <n v="0"/>
    <n v="0"/>
  </r>
  <r>
    <x v="8"/>
    <x v="0"/>
    <n v="3"/>
    <n v="3"/>
    <n v="0"/>
    <n v="206127.59"/>
    <n v="0"/>
  </r>
  <r>
    <x v="8"/>
    <x v="1"/>
    <n v="3"/>
    <n v="3"/>
    <n v="0"/>
    <n v="197448"/>
    <n v="0"/>
  </r>
  <r>
    <x v="8"/>
    <x v="2"/>
    <n v="3"/>
    <n v="3"/>
    <n v="0"/>
    <n v="210244"/>
    <n v="0"/>
  </r>
  <r>
    <x v="8"/>
    <x v="3"/>
    <n v="3"/>
    <n v="3"/>
    <n v="0"/>
    <n v="217444"/>
    <n v="0"/>
  </r>
  <r>
    <x v="8"/>
    <x v="4"/>
    <n v="3"/>
    <n v="3"/>
    <n v="0"/>
    <n v="228433.92000000001"/>
    <n v="0"/>
  </r>
  <r>
    <x v="8"/>
    <x v="5"/>
    <m/>
    <n v="3"/>
    <n v="0"/>
    <n v="237060.94"/>
    <n v="0"/>
  </r>
  <r>
    <x v="8"/>
    <x v="6"/>
    <n v="3"/>
    <n v="3"/>
    <n v="0"/>
    <n v="236408.38"/>
    <n v="0"/>
  </r>
  <r>
    <x v="8"/>
    <x v="7"/>
    <n v="3"/>
    <n v="3"/>
    <n v="0"/>
    <n v="204037"/>
    <n v="0"/>
  </r>
  <r>
    <x v="8"/>
    <x v="8"/>
    <n v="3"/>
    <n v="0"/>
    <n v="0"/>
    <n v="0"/>
    <n v="0"/>
  </r>
  <r>
    <x v="9"/>
    <x v="0"/>
    <n v="20"/>
    <n v="20"/>
    <n v="0"/>
    <n v="1242753"/>
    <n v="0"/>
  </r>
  <r>
    <x v="9"/>
    <x v="1"/>
    <n v="18"/>
    <n v="18"/>
    <n v="0"/>
    <n v="1147137.01"/>
    <n v="0"/>
  </r>
  <r>
    <x v="9"/>
    <x v="2"/>
    <n v="18"/>
    <n v="18"/>
    <n v="0"/>
    <n v="1112445"/>
    <n v="0"/>
  </r>
  <r>
    <x v="9"/>
    <x v="3"/>
    <n v="18"/>
    <n v="18"/>
    <n v="0"/>
    <n v="1125727"/>
    <n v="0"/>
  </r>
  <r>
    <x v="9"/>
    <x v="4"/>
    <n v="17"/>
    <n v="17"/>
    <n v="0"/>
    <n v="1153303"/>
    <n v="0"/>
  </r>
  <r>
    <x v="9"/>
    <x v="5"/>
    <n v="14"/>
    <n v="14"/>
    <n v="0"/>
    <n v="1042033.92"/>
    <n v="0"/>
  </r>
  <r>
    <x v="9"/>
    <x v="6"/>
    <n v="17"/>
    <n v="17"/>
    <n v="0"/>
    <n v="1971402"/>
    <n v="0"/>
  </r>
  <r>
    <x v="9"/>
    <x v="7"/>
    <n v="16"/>
    <n v="16"/>
    <n v="0"/>
    <n v="2006449.91"/>
    <n v="0"/>
  </r>
  <r>
    <x v="9"/>
    <x v="8"/>
    <n v="22"/>
    <n v="0"/>
    <n v="0"/>
    <n v="0"/>
    <n v="0"/>
  </r>
  <r>
    <x v="10"/>
    <x v="0"/>
    <n v="190"/>
    <n v="150.6"/>
    <n v="39"/>
    <n v="14536035.640000001"/>
    <n v="3016411.67"/>
  </r>
  <r>
    <x v="10"/>
    <x v="1"/>
    <n v="197"/>
    <n v="162.30000000000001"/>
    <n v="35.1"/>
    <n v="15028257.27"/>
    <n v="2776728.98"/>
  </r>
  <r>
    <x v="10"/>
    <x v="2"/>
    <n v="198"/>
    <n v="168"/>
    <n v="30"/>
    <n v="14820545"/>
    <n v="2431605"/>
  </r>
  <r>
    <x v="10"/>
    <x v="3"/>
    <n v="187.53"/>
    <n v="156.6"/>
    <n v="31"/>
    <n v="14531062.880000001"/>
    <n v="2565096.1800000002"/>
  </r>
  <r>
    <x v="10"/>
    <x v="4"/>
    <n v="170"/>
    <n v="140.5"/>
    <n v="29.5"/>
    <n v="14233976.67"/>
    <n v="2440993.37"/>
  </r>
  <r>
    <x v="10"/>
    <x v="5"/>
    <n v="165"/>
    <n v="143"/>
    <n v="22"/>
    <n v="15909447.1"/>
    <n v="1937806.76"/>
  </r>
  <r>
    <x v="10"/>
    <x v="6"/>
    <n v="162"/>
    <n v="140.1"/>
    <n v="21.9"/>
    <n v="15045847"/>
    <n v="1885468"/>
  </r>
  <r>
    <x v="10"/>
    <x v="7"/>
    <n v="169"/>
    <n v="139.98243869999999"/>
    <n v="29.02"/>
    <n v="15146752.529999999"/>
    <n v="2703368.87"/>
  </r>
  <r>
    <x v="10"/>
    <x v="8"/>
    <n v="168"/>
    <n v="0"/>
    <n v="0"/>
    <n v="0"/>
    <n v="0"/>
  </r>
  <r>
    <x v="11"/>
    <x v="0"/>
    <n v="16"/>
    <n v="12.35"/>
    <n v="3.2"/>
    <n v="1285322.98"/>
    <n v="333398.74"/>
  </r>
  <r>
    <x v="11"/>
    <x v="1"/>
    <n v="20"/>
    <n v="15.7"/>
    <n v="4.3"/>
    <n v="1833320.51"/>
    <n v="454767.69"/>
  </r>
  <r>
    <x v="11"/>
    <x v="2"/>
    <n v="28"/>
    <n v="20.2"/>
    <n v="7.27"/>
    <n v="2101330.71"/>
    <n v="633493.23"/>
  </r>
  <r>
    <x v="11"/>
    <x v="3"/>
    <n v="28.8"/>
    <n v="22.3"/>
    <n v="6.5"/>
    <n v="3117796.95"/>
    <n v="845117.9"/>
  </r>
  <r>
    <x v="11"/>
    <x v="4"/>
    <n v="28.82"/>
    <n v="23.94"/>
    <n v="4.88"/>
    <n v="2350083.89"/>
    <n v="561043.15"/>
  </r>
  <r>
    <x v="11"/>
    <x v="5"/>
    <n v="29.54"/>
    <n v="25.12"/>
    <n v="4.42"/>
    <n v="2390824.04"/>
    <n v="467783"/>
  </r>
  <r>
    <x v="11"/>
    <x v="6"/>
    <n v="28.3"/>
    <n v="22.43"/>
    <n v="5.87"/>
    <n v="2363095.36"/>
    <n v="691820.74"/>
  </r>
  <r>
    <x v="11"/>
    <x v="7"/>
    <n v="28.65"/>
    <n v="23.41"/>
    <n v="5.24"/>
    <n v="2357331"/>
    <n v="704704"/>
  </r>
  <r>
    <x v="11"/>
    <x v="8"/>
    <m/>
    <n v="0"/>
    <n v="0"/>
    <n v="0"/>
    <n v="0"/>
  </r>
  <r>
    <x v="12"/>
    <x v="0"/>
    <n v="57"/>
    <n v="41"/>
    <n v="16"/>
    <n v="3281681.42"/>
    <n v="1651699.56"/>
  </r>
  <r>
    <x v="12"/>
    <x v="1"/>
    <n v="54"/>
    <n v="39"/>
    <n v="15"/>
    <n v="3624532"/>
    <n v="1762678.78"/>
  </r>
  <r>
    <x v="12"/>
    <x v="2"/>
    <n v="51"/>
    <n v="37"/>
    <n v="14"/>
    <n v="3284905"/>
    <n v="1474048.57"/>
  </r>
  <r>
    <x v="12"/>
    <x v="3"/>
    <n v="48"/>
    <n v="33"/>
    <n v="15"/>
    <n v="2625081"/>
    <n v="1600151"/>
  </r>
  <r>
    <x v="12"/>
    <x v="4"/>
    <n v="45"/>
    <n v="29"/>
    <n v="16"/>
    <n v="2300785"/>
    <n v="1921977.8"/>
  </r>
  <r>
    <x v="12"/>
    <x v="5"/>
    <n v="44"/>
    <n v="30"/>
    <n v="14"/>
    <n v="2804415"/>
    <n v="1762000"/>
  </r>
  <r>
    <x v="12"/>
    <x v="6"/>
    <n v="44.5"/>
    <n v="29.5"/>
    <n v="15"/>
    <n v="3029499"/>
    <n v="1185790.74"/>
  </r>
  <r>
    <x v="12"/>
    <x v="7"/>
    <n v="45"/>
    <n v="31"/>
    <n v="14"/>
    <n v="3194635"/>
    <n v="943394"/>
  </r>
  <r>
    <x v="12"/>
    <x v="8"/>
    <n v="39"/>
    <n v="0"/>
    <n v="0"/>
    <n v="0"/>
    <n v="0"/>
  </r>
  <r>
    <x v="13"/>
    <x v="0"/>
    <n v="224"/>
    <n v="168"/>
    <n v="56"/>
    <n v="16733990"/>
    <n v="4497948"/>
  </r>
  <r>
    <x v="13"/>
    <x v="1"/>
    <n v="223"/>
    <n v="166"/>
    <n v="57"/>
    <n v="15923153"/>
    <n v="4612974"/>
  </r>
  <r>
    <x v="13"/>
    <x v="2"/>
    <n v="224"/>
    <n v="169"/>
    <n v="54"/>
    <n v="17318211"/>
    <n v="4590293"/>
  </r>
  <r>
    <x v="13"/>
    <x v="3"/>
    <n v="203"/>
    <n v="151"/>
    <n v="52"/>
    <n v="16705535"/>
    <n v="4149469"/>
  </r>
  <r>
    <x v="13"/>
    <x v="4"/>
    <n v="250.73"/>
    <n v="163.72999999999999"/>
    <n v="87"/>
    <n v="22362612"/>
    <n v="5033034"/>
  </r>
  <r>
    <x v="13"/>
    <x v="5"/>
    <n v="246.45"/>
    <n v="195"/>
    <n v="51"/>
    <n v="23314909"/>
    <n v="4726739"/>
  </r>
  <r>
    <x v="13"/>
    <x v="6"/>
    <n v="245.72"/>
    <n v="178"/>
    <n v="67"/>
    <n v="22450600"/>
    <n v="6281951"/>
  </r>
  <r>
    <x v="13"/>
    <x v="7"/>
    <n v="255.53"/>
    <n v="189"/>
    <n v="66"/>
    <n v="24190574"/>
    <n v="6388504"/>
  </r>
  <r>
    <x v="13"/>
    <x v="8"/>
    <n v="263.88"/>
    <n v="0"/>
    <n v="0"/>
    <n v="0"/>
    <n v="0"/>
  </r>
  <r>
    <x v="14"/>
    <x v="0"/>
    <n v="315"/>
    <n v="178.92"/>
    <n v="136.25"/>
    <n v="19924845.129999999"/>
    <n v="8527380.4700000007"/>
  </r>
  <r>
    <x v="14"/>
    <x v="1"/>
    <n v="323"/>
    <n v="182.33"/>
    <n v="140.66999999999999"/>
    <n v="20604278.27"/>
    <n v="9350934.7300000004"/>
  </r>
  <r>
    <x v="14"/>
    <x v="2"/>
    <n v="317"/>
    <n v="232.02"/>
    <n v="85.32"/>
    <n v="21802966.010000002"/>
    <n v="9134448.9900000002"/>
  </r>
  <r>
    <x v="14"/>
    <x v="3"/>
    <n v="307.77999999999997"/>
    <n v="228.96"/>
    <n v="78.819999999999993"/>
    <n v="22331577.969999999"/>
    <n v="8575396.6699999999"/>
  </r>
  <r>
    <x v="14"/>
    <x v="4"/>
    <n v="308.19"/>
    <n v="225.48"/>
    <n v="82.71"/>
    <n v="22195784.030000001"/>
    <n v="8884046.5500000007"/>
  </r>
  <r>
    <x v="14"/>
    <x v="5"/>
    <n v="302.77999999999997"/>
    <n v="222.29"/>
    <n v="80.489999999999995"/>
    <n v="22365734.100000001"/>
    <n v="8962205.3399999999"/>
  </r>
  <r>
    <x v="14"/>
    <x v="6"/>
    <n v="299.83"/>
    <n v="220.44"/>
    <n v="79.39"/>
    <n v="23911307.489999998"/>
    <n v="9471820.4600000009"/>
  </r>
  <r>
    <x v="14"/>
    <x v="7"/>
    <n v="308.33"/>
    <n v="233.83"/>
    <n v="74.5"/>
    <n v="25937213.98"/>
    <n v="9150778.0500000007"/>
  </r>
  <r>
    <x v="14"/>
    <x v="8"/>
    <n v="311"/>
    <n v="0"/>
    <n v="0"/>
    <n v="0"/>
    <n v="0"/>
  </r>
  <r>
    <x v="15"/>
    <x v="0"/>
    <n v="103"/>
    <n v="64.2"/>
    <n v="11.7"/>
    <n v="5605342"/>
    <n v="551788"/>
  </r>
  <r>
    <x v="15"/>
    <x v="1"/>
    <n v="105"/>
    <n v="67.5"/>
    <n v="11.9"/>
    <n v="6557782"/>
    <n v="546396"/>
  </r>
  <r>
    <x v="15"/>
    <x v="2"/>
    <n v="106"/>
    <n v="69"/>
    <n v="11.6"/>
    <n v="6639648"/>
    <n v="676952.73"/>
  </r>
  <r>
    <x v="15"/>
    <x v="3"/>
    <n v="103.5"/>
    <n v="65.099999999999994"/>
    <n v="4.0999999999999996"/>
    <n v="6176291"/>
    <n v="553258"/>
  </r>
  <r>
    <x v="15"/>
    <x v="4"/>
    <n v="105.7"/>
    <n v="68.5"/>
    <n v="4.7"/>
    <n v="6690022"/>
    <n v="653176"/>
  </r>
  <r>
    <x v="15"/>
    <x v="5"/>
    <n v="108"/>
    <n v="70.400000000000006"/>
    <n v="4.5999999999999996"/>
    <n v="7411887"/>
    <n v="649447"/>
  </r>
  <r>
    <x v="15"/>
    <x v="6"/>
    <n v="103"/>
    <n v="71.3"/>
    <n v="5.4"/>
    <n v="7414291"/>
    <n v="775692"/>
  </r>
  <r>
    <x v="15"/>
    <x v="7"/>
    <n v="107.9"/>
    <n v="73.099999999999994"/>
    <n v="5.5"/>
    <n v="8013877"/>
    <n v="786070"/>
  </r>
  <r>
    <x v="15"/>
    <x v="8"/>
    <n v="109.2"/>
    <n v="0"/>
    <n v="0"/>
    <n v="0"/>
    <n v="0"/>
  </r>
  <r>
    <x v="16"/>
    <x v="0"/>
    <n v="44"/>
    <n v="34"/>
    <n v="10"/>
    <n v="2769418"/>
    <n v="1004479"/>
  </r>
  <r>
    <x v="16"/>
    <x v="1"/>
    <n v="44"/>
    <n v="36.340000000000003"/>
    <n v="7.81"/>
    <n v="2648391.96"/>
    <n v="1204012"/>
  </r>
  <r>
    <x v="16"/>
    <x v="2"/>
    <n v="46"/>
    <n v="38.869999999999997"/>
    <n v="7.02"/>
    <n v="2959975.06"/>
    <n v="1148126"/>
  </r>
  <r>
    <x v="16"/>
    <x v="3"/>
    <n v="45.87"/>
    <n v="38.909999999999997"/>
    <n v="6.96"/>
    <n v="3123275.68"/>
    <n v="1302224"/>
  </r>
  <r>
    <x v="16"/>
    <x v="4"/>
    <n v="45.77"/>
    <n v="31.98"/>
    <n v="13.79"/>
    <n v="3107151.12"/>
    <n v="1480066.55"/>
  </r>
  <r>
    <x v="16"/>
    <x v="5"/>
    <n v="39.97"/>
    <n v="27.49"/>
    <n v="12.48"/>
    <n v="2834391.47"/>
    <n v="1493176.37"/>
  </r>
  <r>
    <x v="16"/>
    <x v="6"/>
    <n v="43.44"/>
    <n v="29.75"/>
    <n v="13.69"/>
    <n v="2815500.14"/>
    <n v="1582666.65"/>
  </r>
  <r>
    <x v="16"/>
    <x v="7"/>
    <n v="42.42"/>
    <n v="29.99"/>
    <n v="12.43"/>
    <n v="2948809.93"/>
    <n v="1402351.07"/>
  </r>
  <r>
    <x v="16"/>
    <x v="8"/>
    <n v="44.5"/>
    <n v="0"/>
    <n v="0"/>
    <n v="0"/>
    <n v="0"/>
  </r>
  <r>
    <x v="17"/>
    <x v="0"/>
    <n v="43"/>
    <n v="29"/>
    <n v="8"/>
    <n v="2820109"/>
    <n v="601739"/>
  </r>
  <r>
    <x v="17"/>
    <x v="1"/>
    <n v="39"/>
    <n v="30"/>
    <n v="9"/>
    <n v="2700444"/>
    <n v="559411.29"/>
  </r>
  <r>
    <x v="17"/>
    <x v="2"/>
    <n v="39"/>
    <n v="32"/>
    <n v="7"/>
    <n v="2464775.23"/>
    <n v="737922.47"/>
  </r>
  <r>
    <x v="17"/>
    <x v="3"/>
    <n v="41"/>
    <n v="34"/>
    <n v="7"/>
    <n v="2770324.81"/>
    <n v="772017.16"/>
  </r>
  <r>
    <x v="17"/>
    <x v="4"/>
    <n v="41"/>
    <n v="34"/>
    <n v="7"/>
    <n v="2836041.26"/>
    <n v="696195.27"/>
  </r>
  <r>
    <x v="17"/>
    <x v="5"/>
    <n v="40"/>
    <n v="33"/>
    <n v="7"/>
    <n v="3338229.63"/>
    <n v="611900.35"/>
  </r>
  <r>
    <x v="17"/>
    <x v="6"/>
    <n v="39"/>
    <n v="31"/>
    <n v="8"/>
    <n v="3052926.48"/>
    <n v="733471.23899999994"/>
  </r>
  <r>
    <x v="17"/>
    <x v="7"/>
    <n v="39"/>
    <n v="32"/>
    <n v="7"/>
    <n v="2950086.94"/>
    <n v="667625.05000000005"/>
  </r>
  <r>
    <x v="17"/>
    <x v="8"/>
    <n v="40"/>
    <n v="0"/>
    <n v="0"/>
    <n v="0"/>
    <n v="0"/>
  </r>
  <r>
    <x v="18"/>
    <x v="0"/>
    <n v="9"/>
    <n v="9.0500000000000007"/>
    <n v="0.27"/>
    <n v="942229.25"/>
    <n v="33612.25"/>
  </r>
  <r>
    <x v="18"/>
    <x v="1"/>
    <n v="12"/>
    <n v="12.16"/>
    <n v="0.25"/>
    <n v="1064649.5"/>
    <n v="16709.05"/>
  </r>
  <r>
    <x v="18"/>
    <x v="2"/>
    <n v="12"/>
    <n v="11.76"/>
    <n v="0.24"/>
    <n v="1016741"/>
    <n v="9567.9500000000007"/>
  </r>
  <r>
    <x v="18"/>
    <x v="3"/>
    <n v="11.25"/>
    <n v="10.58"/>
    <n v="0.68"/>
    <n v="1042593.89"/>
    <n v="73331.37"/>
  </r>
  <r>
    <x v="18"/>
    <x v="4"/>
    <n v="12.17"/>
    <n v="11.67"/>
    <n v="0.5"/>
    <n v="1194984.1399999999"/>
    <n v="50964.27"/>
  </r>
  <r>
    <x v="18"/>
    <x v="5"/>
    <n v="12.63"/>
    <n v="12.31"/>
    <n v="0.32"/>
    <n v="1281110.79"/>
    <n v="33387.64"/>
  </r>
  <r>
    <x v="18"/>
    <x v="6"/>
    <m/>
    <n v="11.49"/>
    <n v="1.17"/>
    <n v="1264170.45"/>
    <n v="116745.7"/>
  </r>
  <r>
    <x v="18"/>
    <x v="7"/>
    <n v="12.68"/>
    <n v="0"/>
    <n v="0.78"/>
    <n v="1323129.8"/>
    <n v="87024.51"/>
  </r>
  <r>
    <x v="18"/>
    <x v="8"/>
    <n v="12.36"/>
    <n v="0"/>
    <n v="0"/>
    <n v="0"/>
    <n v="0"/>
  </r>
  <r>
    <x v="19"/>
    <x v="0"/>
    <n v="191"/>
    <n v="124.11"/>
    <n v="67.290000000000006"/>
    <n v="15158645.16"/>
    <n v="4195114"/>
  </r>
  <r>
    <x v="19"/>
    <x v="1"/>
    <n v="183"/>
    <n v="115.5"/>
    <n v="68.3"/>
    <n v="15445920"/>
    <n v="4036160"/>
  </r>
  <r>
    <x v="19"/>
    <x v="2"/>
    <n v="185"/>
    <n v="114"/>
    <n v="70"/>
    <n v="15939508.26"/>
    <n v="4312604"/>
  </r>
  <r>
    <x v="19"/>
    <x v="3"/>
    <n v="188.3"/>
    <n v="120.2"/>
    <n v="68.099999999999994"/>
    <n v="16071785"/>
    <n v="4650083"/>
  </r>
  <r>
    <x v="19"/>
    <x v="4"/>
    <n v="179.85"/>
    <n v="117.3"/>
    <n v="62.55"/>
    <n v="16068167.07"/>
    <n v="5003809.46"/>
  </r>
  <r>
    <x v="19"/>
    <x v="5"/>
    <n v="184.16"/>
    <n v="124.23"/>
    <n v="59.93"/>
    <n v="15842799"/>
    <n v="5182678"/>
  </r>
  <r>
    <x v="19"/>
    <x v="6"/>
    <n v="187.74"/>
    <n v="120.67"/>
    <n v="67.08"/>
    <n v="17989930"/>
    <n v="4098603"/>
  </r>
  <r>
    <x v="19"/>
    <x v="7"/>
    <n v="183.01"/>
    <n v="113.46"/>
    <n v="69.55"/>
    <n v="18096735.879999999"/>
    <n v="4184845.64"/>
  </r>
  <r>
    <x v="19"/>
    <x v="8"/>
    <n v="180.47"/>
    <n v="0"/>
    <n v="0"/>
    <n v="0"/>
    <n v="0"/>
  </r>
  <r>
    <x v="20"/>
    <x v="0"/>
    <n v="65"/>
    <n v="39.630000000000003"/>
    <n v="21.97"/>
    <n v="3683683"/>
    <n v="2041950"/>
  </r>
  <r>
    <x v="20"/>
    <x v="1"/>
    <n v="66"/>
    <n v="51"/>
    <n v="15"/>
    <n v="4645247.1399999997"/>
    <n v="1381255.7"/>
  </r>
  <r>
    <x v="20"/>
    <x v="2"/>
    <n v="67"/>
    <n v="52"/>
    <n v="15"/>
    <n v="4858966.4400000004"/>
    <n v="1414694.22"/>
  </r>
  <r>
    <x v="20"/>
    <x v="3"/>
    <n v="64.849999999999994"/>
    <n v="47.92"/>
    <n v="16.93"/>
    <n v="4853262.9400000004"/>
    <n v="1714384.47"/>
  </r>
  <r>
    <x v="20"/>
    <x v="4"/>
    <n v="58.75"/>
    <n v="39.36"/>
    <n v="19.39"/>
    <n v="3882287.46"/>
    <n v="1912382.02"/>
  </r>
  <r>
    <x v="20"/>
    <x v="5"/>
    <n v="58.97"/>
    <n v="40.92"/>
    <n v="18.05"/>
    <n v="4176695.52"/>
    <n v="1842079.38"/>
  </r>
  <r>
    <x v="20"/>
    <x v="6"/>
    <n v="56.73"/>
    <n v="38.049999999999997"/>
    <n v="18.670000000000002"/>
    <n v="4114940.92"/>
    <n v="2019381.89"/>
  </r>
  <r>
    <x v="20"/>
    <x v="7"/>
    <n v="57.08"/>
    <n v="40.31"/>
    <n v="16.77"/>
    <n v="4263946.34"/>
    <n v="1774391.31"/>
  </r>
  <r>
    <x v="20"/>
    <x v="8"/>
    <n v="57.6"/>
    <n v="0"/>
    <n v="0"/>
    <n v="0"/>
    <n v="0"/>
  </r>
  <r>
    <x v="21"/>
    <x v="0"/>
    <n v="19"/>
    <n v="17.850000000000001"/>
    <n v="1.63"/>
    <n v="1349836.08"/>
    <n v="136095.84"/>
  </r>
  <r>
    <x v="21"/>
    <x v="1"/>
    <n v="17"/>
    <n v="16.02"/>
    <n v="1.97"/>
    <n v="1468279.06"/>
    <n v="159535.39000000001"/>
  </r>
  <r>
    <x v="21"/>
    <x v="2"/>
    <n v="16"/>
    <n v="13.99"/>
    <n v="2"/>
    <n v="1232989.07"/>
    <n v="207078.91"/>
  </r>
  <r>
    <x v="21"/>
    <x v="3"/>
    <n v="17.170000000000002"/>
    <n v="14.86"/>
    <n v="2.339"/>
    <n v="1345002.11"/>
    <n v="196946.57"/>
  </r>
  <r>
    <x v="21"/>
    <x v="4"/>
    <n v="17.14"/>
    <n v="14.3"/>
    <n v="2.84"/>
    <n v="1312788.1399999999"/>
    <n v="245585.53"/>
  </r>
  <r>
    <x v="21"/>
    <x v="5"/>
    <n v="14.71"/>
    <n v="12.66"/>
    <n v="2.0499999999999998"/>
    <n v="1271966.8500000001"/>
    <n v="191960.95"/>
  </r>
  <r>
    <x v="21"/>
    <x v="6"/>
    <n v="16.2"/>
    <n v="14.2"/>
    <n v="2.0099999999999998"/>
    <n v="1401676.26"/>
    <n v="183803.75"/>
  </r>
  <r>
    <x v="21"/>
    <x v="7"/>
    <n v="16.149999999999999"/>
    <n v="14.49"/>
    <n v="1.66"/>
    <n v="1556971.47"/>
    <n v="154612.88"/>
  </r>
  <r>
    <x v="21"/>
    <x v="8"/>
    <n v="16.8"/>
    <n v="0"/>
    <n v="0"/>
    <n v="0"/>
    <n v="0"/>
  </r>
  <r>
    <x v="22"/>
    <x v="0"/>
    <n v="51"/>
    <n v="33.6"/>
    <n v="17.399999999999999"/>
    <n v="3661828"/>
    <n v="1890682"/>
  </r>
  <r>
    <x v="22"/>
    <x v="1"/>
    <n v="54"/>
    <n v="35"/>
    <n v="19"/>
    <n v="3736937"/>
    <n v="1903493"/>
  </r>
  <r>
    <x v="22"/>
    <x v="2"/>
    <n v="53"/>
    <n v="38.229999999999997"/>
    <n v="14.46"/>
    <n v="3886774"/>
    <n v="1470390"/>
  </r>
  <r>
    <x v="22"/>
    <x v="3"/>
    <n v="50"/>
    <n v="37"/>
    <n v="13"/>
    <n v="4079271"/>
    <n v="1394191"/>
  </r>
  <r>
    <x v="22"/>
    <x v="4"/>
    <n v="51"/>
    <n v="37"/>
    <n v="14"/>
    <n v="4078557"/>
    <n v="1470668"/>
  </r>
  <r>
    <x v="22"/>
    <x v="5"/>
    <n v="49"/>
    <n v="36"/>
    <n v="13"/>
    <n v="4197114"/>
    <n v="1683101"/>
  </r>
  <r>
    <x v="22"/>
    <x v="6"/>
    <n v="47"/>
    <n v="36"/>
    <n v="11"/>
    <n v="4344030"/>
    <n v="1336535"/>
  </r>
  <r>
    <x v="22"/>
    <x v="7"/>
    <n v="48"/>
    <n v="37"/>
    <n v="11"/>
    <n v="4582410"/>
    <n v="1366317"/>
  </r>
  <r>
    <x v="22"/>
    <x v="8"/>
    <n v="46"/>
    <n v="0"/>
    <n v="0"/>
    <n v="0"/>
    <n v="0"/>
  </r>
  <r>
    <x v="23"/>
    <x v="0"/>
    <n v="7"/>
    <n v="6.66"/>
    <n v="0"/>
    <n v="449803.52000000002"/>
    <n v="0"/>
  </r>
  <r>
    <x v="23"/>
    <x v="1"/>
    <n v="7"/>
    <n v="7"/>
    <n v="0"/>
    <n v="450824.5"/>
    <n v="0"/>
  </r>
  <r>
    <x v="23"/>
    <x v="2"/>
    <n v="7"/>
    <n v="7"/>
    <n v="0"/>
    <n v="498954.66"/>
    <n v="0"/>
  </r>
  <r>
    <x v="23"/>
    <x v="3"/>
    <n v="7"/>
    <n v="7"/>
    <n v="0"/>
    <n v="517347.04"/>
    <n v="0"/>
  </r>
  <r>
    <x v="23"/>
    <x v="4"/>
    <n v="7"/>
    <n v="7"/>
    <n v="0"/>
    <n v="511617.59"/>
    <n v="0"/>
  </r>
  <r>
    <x v="23"/>
    <x v="5"/>
    <n v="7"/>
    <n v="7"/>
    <n v="0"/>
    <n v="478512.03"/>
    <n v="0"/>
  </r>
  <r>
    <x v="23"/>
    <x v="6"/>
    <n v="7"/>
    <n v="7"/>
    <n v="0"/>
    <n v="472242.35"/>
    <n v="0"/>
  </r>
  <r>
    <x v="23"/>
    <x v="7"/>
    <n v="7"/>
    <n v="7"/>
    <n v="0"/>
    <n v="482706.89"/>
    <n v="0"/>
  </r>
  <r>
    <x v="23"/>
    <x v="8"/>
    <n v="8"/>
    <n v="0"/>
    <n v="0"/>
    <n v="0"/>
    <n v="0"/>
  </r>
  <r>
    <x v="24"/>
    <x v="0"/>
    <n v="3"/>
    <n v="3"/>
    <n v="0"/>
    <n v="181457.72"/>
    <n v="0"/>
  </r>
  <r>
    <x v="24"/>
    <x v="1"/>
    <n v="3"/>
    <n v="3"/>
    <n v="0"/>
    <n v="145094.95000000001"/>
    <n v="0"/>
  </r>
  <r>
    <x v="24"/>
    <x v="2"/>
    <n v="3"/>
    <n v="3"/>
    <n v="0"/>
    <n v="134105"/>
    <n v="0"/>
  </r>
  <r>
    <x v="24"/>
    <x v="3"/>
    <n v="2.71"/>
    <n v="2.71"/>
    <n v="0"/>
    <n v="141575"/>
    <n v="0"/>
  </r>
  <r>
    <x v="24"/>
    <x v="4"/>
    <n v="3"/>
    <n v="3"/>
    <n v="0"/>
    <n v="143768.5"/>
    <n v="0"/>
  </r>
  <r>
    <x v="24"/>
    <x v="5"/>
    <m/>
    <n v="2"/>
    <n v="0"/>
    <n v="126817.92"/>
    <n v="0"/>
  </r>
  <r>
    <x v="24"/>
    <x v="6"/>
    <n v="3"/>
    <n v="3"/>
    <n v="0"/>
    <n v="153326.22"/>
    <n v="0"/>
  </r>
  <r>
    <x v="24"/>
    <x v="7"/>
    <n v="3"/>
    <n v="3"/>
    <n v="0"/>
    <n v="163074.29999999999"/>
    <n v="0"/>
  </r>
  <r>
    <x v="24"/>
    <x v="8"/>
    <n v="3"/>
    <n v="0"/>
    <n v="0"/>
    <n v="0"/>
    <n v="0"/>
  </r>
  <r>
    <x v="25"/>
    <x v="0"/>
    <n v="7"/>
    <n v="4"/>
    <n v="2"/>
    <n v="128103.34"/>
    <n v="13641.8"/>
  </r>
  <r>
    <x v="25"/>
    <x v="1"/>
    <n v="7"/>
    <n v="4"/>
    <n v="2"/>
    <n v="127652.44"/>
    <n v="14534.62"/>
  </r>
  <r>
    <x v="25"/>
    <x v="2"/>
    <n v="7"/>
    <n v="4"/>
    <n v="2"/>
    <n v="128145.9"/>
    <n v="11221.5"/>
  </r>
  <r>
    <x v="25"/>
    <x v="3"/>
    <n v="7"/>
    <n v="4"/>
    <n v="2"/>
    <n v="78754.47"/>
    <n v="3391.56"/>
  </r>
  <r>
    <x v="25"/>
    <x v="4"/>
    <n v="5"/>
    <n v="2"/>
    <n v="0"/>
    <n v="0"/>
    <n v="0"/>
  </r>
  <r>
    <x v="25"/>
    <x v="5"/>
    <n v="5"/>
    <n v="0"/>
    <n v="0"/>
    <n v="0"/>
    <n v="0"/>
  </r>
  <r>
    <x v="25"/>
    <x v="6"/>
    <n v="5"/>
    <n v="0"/>
    <n v="0"/>
    <n v="0"/>
    <n v="0"/>
  </r>
  <r>
    <x v="25"/>
    <x v="7"/>
    <n v="5"/>
    <n v="0"/>
    <n v="0"/>
    <n v="0"/>
    <n v="0"/>
  </r>
  <r>
    <x v="25"/>
    <x v="8"/>
    <n v="5"/>
    <n v="0"/>
    <n v="0"/>
    <n v="0"/>
    <n v="0"/>
  </r>
  <r>
    <x v="26"/>
    <x v="0"/>
    <n v="3093"/>
    <n v="1453.8046159999999"/>
    <n v="1638.830604"/>
    <n v="191040472.06999999"/>
    <n v="217949846.19999999"/>
  </r>
  <r>
    <x v="26"/>
    <x v="1"/>
    <n v="4474"/>
    <n v="2387.59"/>
    <n v="2086.4699999999998"/>
    <n v="344891173.08999997"/>
    <n v="327891646.75"/>
  </r>
  <r>
    <x v="26"/>
    <x v="2"/>
    <n v="4253"/>
    <n v="2201"/>
    <n v="2052"/>
    <n v="329567453"/>
    <n v="326131184"/>
  </r>
  <r>
    <x v="26"/>
    <x v="3"/>
    <n v="4506.8"/>
    <n v="2466"/>
    <n v="2040.8"/>
    <n v="371823975"/>
    <n v="337665335"/>
  </r>
  <r>
    <x v="26"/>
    <x v="4"/>
    <n v="4648"/>
    <n v="2544.6999999999998"/>
    <n v="2103.3000000000002"/>
    <n v="372953377.85000002"/>
    <n v="345154978.47000003"/>
  </r>
  <r>
    <x v="26"/>
    <x v="5"/>
    <n v="4525"/>
    <n v="2449"/>
    <n v="2076"/>
    <n v="375611859"/>
    <n v="350044456.63999999"/>
  </r>
  <r>
    <x v="26"/>
    <x v="6"/>
    <n v="4651"/>
    <n v="2370"/>
    <n v="2281"/>
    <n v="368522106"/>
    <n v="396743742"/>
  </r>
  <r>
    <x v="26"/>
    <x v="7"/>
    <n v="4927"/>
    <n v="2305"/>
    <n v="2622"/>
    <n v="381767952"/>
    <n v="473701259"/>
  </r>
  <r>
    <x v="26"/>
    <x v="8"/>
    <n v="4961"/>
    <n v="0"/>
    <n v="0"/>
    <n v="0"/>
    <n v="0"/>
  </r>
  <r>
    <x v="27"/>
    <x v="0"/>
    <n v="622"/>
    <n v="509.7"/>
    <n v="112.6"/>
    <n v="46199167.869999997"/>
    <n v="11094633.109999999"/>
  </r>
  <r>
    <x v="27"/>
    <x v="1"/>
    <n v="628"/>
    <n v="503.49"/>
    <n v="124.15"/>
    <n v="41924329.229999997"/>
    <n v="11706471.76"/>
  </r>
  <r>
    <x v="27"/>
    <x v="2"/>
    <n v="628"/>
    <n v="506.37"/>
    <n v="121.4"/>
    <n v="45206602.960000001"/>
    <n v="12793546.619999999"/>
  </r>
  <r>
    <x v="27"/>
    <x v="3"/>
    <n v="640.54"/>
    <n v="535.66999999999996"/>
    <n v="104.87"/>
    <n v="47329230.350000001"/>
    <n v="11681983.640000001"/>
  </r>
  <r>
    <x v="27"/>
    <x v="4"/>
    <n v="624.44000000000005"/>
    <n v="512.53"/>
    <n v="111.91"/>
    <n v="47046251.710000001"/>
    <n v="11694591.58"/>
  </r>
  <r>
    <x v="27"/>
    <x v="5"/>
    <n v="580.6"/>
    <n v="475.18"/>
    <n v="105.41"/>
    <n v="45507050.880000003"/>
    <n v="11153959.960000001"/>
  </r>
  <r>
    <x v="27"/>
    <x v="6"/>
    <n v="582.70000000000005"/>
    <n v="474.78"/>
    <n v="107.89"/>
    <n v="46059858.439999998"/>
    <n v="11480689.07"/>
  </r>
  <r>
    <x v="27"/>
    <x v="7"/>
    <n v="615.70000000000005"/>
    <n v="505.93"/>
    <n v="109.77"/>
    <n v="49751960.859999999"/>
    <n v="12482863.869999999"/>
  </r>
  <r>
    <x v="27"/>
    <x v="8"/>
    <n v="509.01"/>
    <n v="0"/>
    <n v="0"/>
    <n v="0"/>
    <n v="0"/>
  </r>
  <r>
    <x v="28"/>
    <x v="0"/>
    <n v="40"/>
    <n v="34.4"/>
    <n v="5.6"/>
    <n v="3257561"/>
    <n v="469457"/>
  </r>
  <r>
    <x v="28"/>
    <x v="1"/>
    <n v="39"/>
    <n v="33"/>
    <n v="5.59"/>
    <n v="3535739"/>
    <n v="550026"/>
  </r>
  <r>
    <x v="28"/>
    <x v="2"/>
    <n v="43.83"/>
    <n v="33"/>
    <n v="5"/>
    <n v="3688380"/>
    <n v="254910"/>
  </r>
  <r>
    <x v="28"/>
    <x v="3"/>
    <n v="46.31"/>
    <n v="46.31"/>
    <n v="6"/>
    <n v="3619606"/>
    <n v="414064"/>
  </r>
  <r>
    <x v="28"/>
    <x v="4"/>
    <n v="48.6"/>
    <n v="48.6"/>
    <n v="9.84"/>
    <n v="3896233"/>
    <n v="843615"/>
  </r>
  <r>
    <x v="28"/>
    <x v="5"/>
    <n v="51"/>
    <n v="41.14"/>
    <n v="9.86"/>
    <n v="4475333"/>
    <n v="907174"/>
  </r>
  <r>
    <x v="28"/>
    <x v="6"/>
    <n v="55.24"/>
    <n v="38.369999999999997"/>
    <n v="16.87"/>
    <n v="4281705"/>
    <n v="1584764"/>
  </r>
  <r>
    <x v="28"/>
    <x v="7"/>
    <n v="56.79"/>
    <n v="40.619999999999997"/>
    <n v="16.170000000000002"/>
    <n v="4478935"/>
    <n v="1597531"/>
  </r>
  <r>
    <x v="28"/>
    <x v="8"/>
    <n v="61.75"/>
    <n v="0"/>
    <n v="0"/>
    <n v="0"/>
    <n v="0"/>
  </r>
  <r>
    <x v="29"/>
    <x v="0"/>
    <m/>
    <n v="0"/>
    <n v="0"/>
    <n v="0"/>
    <n v="0"/>
  </r>
  <r>
    <x v="29"/>
    <x v="1"/>
    <m/>
    <n v="0"/>
    <n v="0"/>
    <n v="0"/>
    <n v="0"/>
  </r>
  <r>
    <x v="29"/>
    <x v="2"/>
    <m/>
    <n v="0"/>
    <n v="0"/>
    <n v="0"/>
    <n v="0"/>
  </r>
  <r>
    <x v="29"/>
    <x v="3"/>
    <m/>
    <n v="0"/>
    <n v="0"/>
    <n v="0"/>
    <n v="0"/>
  </r>
  <r>
    <x v="29"/>
    <x v="4"/>
    <m/>
    <n v="0"/>
    <n v="0"/>
    <n v="0"/>
    <n v="0"/>
  </r>
  <r>
    <x v="29"/>
    <x v="5"/>
    <m/>
    <n v="0"/>
    <n v="0"/>
    <n v="0"/>
    <n v="0"/>
  </r>
  <r>
    <x v="29"/>
    <x v="6"/>
    <m/>
    <n v="0"/>
    <n v="0"/>
    <n v="0"/>
    <n v="0"/>
  </r>
  <r>
    <x v="29"/>
    <x v="7"/>
    <m/>
    <n v="0"/>
    <n v="0"/>
    <n v="0"/>
    <n v="0"/>
  </r>
  <r>
    <x v="29"/>
    <x v="8"/>
    <m/>
    <n v="0"/>
    <n v="0"/>
    <n v="0"/>
    <n v="0"/>
  </r>
  <r>
    <x v="30"/>
    <x v="0"/>
    <n v="16"/>
    <n v="12.7"/>
    <n v="4.13"/>
    <n v="659022.81000000006"/>
    <n v="290221.13"/>
  </r>
  <r>
    <x v="30"/>
    <x v="1"/>
    <n v="17"/>
    <n v="13"/>
    <n v="4"/>
    <n v="948280.67"/>
    <n v="322149.53000000003"/>
  </r>
  <r>
    <x v="30"/>
    <x v="2"/>
    <n v="16"/>
    <n v="12"/>
    <n v="3"/>
    <n v="887732"/>
    <n v="293496"/>
  </r>
  <r>
    <x v="30"/>
    <x v="3"/>
    <n v="17"/>
    <n v="13"/>
    <n v="3"/>
    <n v="957622"/>
    <n v="269863"/>
  </r>
  <r>
    <x v="30"/>
    <x v="4"/>
    <n v="16"/>
    <n v="13"/>
    <n v="3"/>
    <n v="879203"/>
    <n v="284566"/>
  </r>
  <r>
    <x v="30"/>
    <x v="5"/>
    <n v="17.41"/>
    <n v="13.7"/>
    <n v="3.71"/>
    <n v="831304"/>
    <n v="315440"/>
  </r>
  <r>
    <x v="30"/>
    <x v="6"/>
    <n v="16.100000000000001"/>
    <n v="12.52"/>
    <n v="3.58"/>
    <n v="735715"/>
    <n v="261025"/>
  </r>
  <r>
    <x v="30"/>
    <x v="7"/>
    <n v="13.88"/>
    <n v="10.91"/>
    <n v="3.04"/>
    <n v="766970"/>
    <n v="345586"/>
  </r>
  <r>
    <x v="30"/>
    <x v="8"/>
    <n v="13.62"/>
    <n v="0"/>
    <n v="0"/>
    <n v="0"/>
    <n v="0"/>
  </r>
  <r>
    <x v="31"/>
    <x v="0"/>
    <n v="23"/>
    <n v="18.28"/>
    <n v="4.49"/>
    <n v="1677072.28"/>
    <n v="412092.05"/>
  </r>
  <r>
    <x v="31"/>
    <x v="1"/>
    <n v="21"/>
    <n v="15.1"/>
    <n v="5.65"/>
    <n v="1574418.34"/>
    <n v="589087.43999999994"/>
  </r>
  <r>
    <x v="31"/>
    <x v="2"/>
    <n v="20"/>
    <n v="14.46"/>
    <n v="5.76"/>
    <n v="1394293.54"/>
    <n v="555169.17000000004"/>
  </r>
  <r>
    <x v="31"/>
    <x v="3"/>
    <n v="19.21"/>
    <n v="13.81"/>
    <n v="5.4"/>
    <n v="1471740.99"/>
    <n v="575301.1"/>
  </r>
  <r>
    <x v="31"/>
    <x v="4"/>
    <n v="20.97"/>
    <n v="13.25"/>
    <n v="7.71"/>
    <n v="1431314.27"/>
    <n v="832705.19"/>
  </r>
  <r>
    <x v="31"/>
    <x v="5"/>
    <n v="19.18"/>
    <n v="14.09"/>
    <n v="5.09"/>
    <n v="1683144.6"/>
    <n v="608137.69999999995"/>
  </r>
  <r>
    <x v="31"/>
    <x v="6"/>
    <n v="19.61"/>
    <n v="12.47"/>
    <n v="7.14"/>
    <n v="1465604.18"/>
    <n v="839093.54"/>
  </r>
  <r>
    <x v="31"/>
    <x v="7"/>
    <n v="21.51"/>
    <n v="14.45"/>
    <n v="7.05"/>
    <n v="1727217.47"/>
    <n v="842838.75"/>
  </r>
  <r>
    <x v="31"/>
    <x v="8"/>
    <n v="22.7"/>
    <n v="0"/>
    <n v="0"/>
    <n v="0"/>
    <n v="0"/>
  </r>
  <r>
    <x v="32"/>
    <x v="0"/>
    <n v="309"/>
    <n v="234"/>
    <n v="75"/>
    <n v="24212453"/>
    <n v="8395965"/>
  </r>
  <r>
    <x v="32"/>
    <x v="1"/>
    <n v="322"/>
    <n v="245"/>
    <n v="77"/>
    <n v="25087942"/>
    <n v="8949505"/>
  </r>
  <r>
    <x v="32"/>
    <x v="2"/>
    <n v="325"/>
    <n v="243"/>
    <n v="82"/>
    <n v="25886482"/>
    <n v="9332051"/>
  </r>
  <r>
    <x v="32"/>
    <x v="3"/>
    <n v="324"/>
    <n v="247"/>
    <n v="77"/>
    <n v="26719375"/>
    <n v="9438891"/>
  </r>
  <r>
    <x v="32"/>
    <x v="4"/>
    <n v="319"/>
    <n v="242"/>
    <n v="77"/>
    <n v="27132905"/>
    <n v="9642263"/>
  </r>
  <r>
    <x v="32"/>
    <x v="5"/>
    <n v="303"/>
    <n v="219"/>
    <n v="84"/>
    <n v="27695065"/>
    <n v="11110216"/>
  </r>
  <r>
    <x v="32"/>
    <x v="6"/>
    <n v="295"/>
    <n v="223"/>
    <n v="72"/>
    <n v="29246557"/>
    <n v="9780798"/>
  </r>
  <r>
    <x v="32"/>
    <x v="7"/>
    <n v="300"/>
    <n v="229"/>
    <n v="71"/>
    <n v="29819418"/>
    <n v="9744881"/>
  </r>
  <r>
    <x v="32"/>
    <x v="8"/>
    <n v="305"/>
    <n v="0"/>
    <n v="0"/>
    <n v="0"/>
    <n v="0"/>
  </r>
  <r>
    <x v="33"/>
    <x v="0"/>
    <n v="56"/>
    <n v="49"/>
    <n v="7"/>
    <n v="4544027"/>
    <n v="636148"/>
  </r>
  <r>
    <x v="33"/>
    <x v="1"/>
    <n v="59"/>
    <n v="50"/>
    <n v="9"/>
    <n v="4495220"/>
    <n v="835505"/>
  </r>
  <r>
    <x v="33"/>
    <x v="2"/>
    <n v="56"/>
    <n v="44"/>
    <n v="12"/>
    <n v="4507817"/>
    <n v="1096740"/>
  </r>
  <r>
    <x v="33"/>
    <x v="3"/>
    <n v="53"/>
    <n v="44"/>
    <n v="9"/>
    <n v="4372892"/>
    <n v="996471"/>
  </r>
  <r>
    <x v="33"/>
    <x v="4"/>
    <n v="52"/>
    <n v="43"/>
    <n v="9"/>
    <n v="4430637"/>
    <n v="958919"/>
  </r>
  <r>
    <x v="33"/>
    <x v="5"/>
    <n v="51"/>
    <n v="42"/>
    <n v="9"/>
    <n v="4847832"/>
    <n v="984874"/>
  </r>
  <r>
    <x v="33"/>
    <x v="6"/>
    <n v="58.5"/>
    <n v="50.5"/>
    <n v="8"/>
    <n v="5517640"/>
    <n v="812309"/>
  </r>
  <r>
    <x v="33"/>
    <x v="7"/>
    <n v="67.52"/>
    <n v="52.75"/>
    <n v="14.77"/>
    <n v="6995643"/>
    <n v="1958117"/>
  </r>
  <r>
    <x v="33"/>
    <x v="8"/>
    <n v="75"/>
    <n v="0"/>
    <n v="0"/>
    <n v="0"/>
    <n v="0"/>
  </r>
  <r>
    <x v="34"/>
    <x v="0"/>
    <n v="73"/>
    <n v="37.25"/>
    <n v="35.35"/>
    <n v="3998930.72"/>
    <n v="1714697.53"/>
  </r>
  <r>
    <x v="34"/>
    <x v="1"/>
    <n v="61"/>
    <n v="35"/>
    <n v="26"/>
    <n v="4433581.2300000004"/>
    <n v="1443114.79"/>
  </r>
  <r>
    <x v="34"/>
    <x v="2"/>
    <n v="66"/>
    <n v="53"/>
    <n v="13"/>
    <n v="5098405.08"/>
    <n v="1164250.67"/>
  </r>
  <r>
    <x v="34"/>
    <x v="3"/>
    <n v="56"/>
    <n v="49"/>
    <n v="7"/>
    <n v="5170942"/>
    <n v="715493"/>
  </r>
  <r>
    <x v="34"/>
    <x v="4"/>
    <n v="65"/>
    <n v="60"/>
    <n v="5"/>
    <n v="4976012"/>
    <n v="501505"/>
  </r>
  <r>
    <x v="34"/>
    <x v="5"/>
    <n v="58"/>
    <n v="49"/>
    <n v="10"/>
    <n v="6718157"/>
    <n v="787096.98874562001"/>
  </r>
  <r>
    <x v="34"/>
    <x v="6"/>
    <n v="62"/>
    <n v="50"/>
    <n v="12"/>
    <n v="6673306"/>
    <n v="1205563"/>
  </r>
  <r>
    <x v="34"/>
    <x v="7"/>
    <n v="72"/>
    <n v="62"/>
    <n v="10"/>
    <n v="7579196.9000000004"/>
    <n v="1041067"/>
  </r>
  <r>
    <x v="34"/>
    <x v="8"/>
    <n v="72"/>
    <n v="0"/>
    <n v="0"/>
    <n v="0"/>
    <n v="0"/>
  </r>
  <r>
    <x v="35"/>
    <x v="0"/>
    <n v="125"/>
    <n v="94.97"/>
    <n v="29.95"/>
    <n v="9428357.2400000002"/>
    <n v="3661976.4"/>
  </r>
  <r>
    <x v="35"/>
    <x v="1"/>
    <n v="124"/>
    <n v="94.43"/>
    <n v="30"/>
    <n v="10977227.66"/>
    <n v="4327641.43"/>
  </r>
  <r>
    <x v="35"/>
    <x v="2"/>
    <n v="127"/>
    <n v="96.21"/>
    <n v="31.34"/>
    <n v="11970431"/>
    <n v="4187812"/>
  </r>
  <r>
    <x v="35"/>
    <x v="3"/>
    <n v="127.09"/>
    <n v="99.51"/>
    <n v="27.58"/>
    <n v="11950043.869999999"/>
    <n v="4036195.56"/>
  </r>
  <r>
    <x v="35"/>
    <x v="4"/>
    <n v="120.51"/>
    <n v="68.180000000000007"/>
    <n v="52.33"/>
    <n v="12410955.220000001"/>
    <n v="3987878.1"/>
  </r>
  <r>
    <x v="35"/>
    <x v="5"/>
    <m/>
    <n v="94"/>
    <n v="28.24"/>
    <n v="12679573.73"/>
    <n v="4124049.62"/>
  </r>
  <r>
    <x v="35"/>
    <x v="6"/>
    <n v="117.73"/>
    <n v="86.78"/>
    <n v="30.95"/>
    <n v="11933172.039999999"/>
    <n v="4377296.2"/>
  </r>
  <r>
    <x v="35"/>
    <x v="7"/>
    <n v="111.64"/>
    <n v="84.56"/>
    <n v="27.07"/>
    <n v="12420753.189999999"/>
    <n v="4044792.97"/>
  </r>
  <r>
    <x v="35"/>
    <x v="8"/>
    <n v="112.22"/>
    <n v="0"/>
    <n v="0"/>
    <n v="0"/>
    <n v="0"/>
  </r>
  <r>
    <x v="36"/>
    <x v="0"/>
    <n v="16"/>
    <n v="13.32"/>
    <n v="2.56"/>
    <n v="1113698.6599999999"/>
    <n v="397683.52"/>
  </r>
  <r>
    <x v="36"/>
    <x v="1"/>
    <n v="15"/>
    <n v="11.13"/>
    <n v="4.8"/>
    <n v="1151892.57"/>
    <n v="497162.16"/>
  </r>
  <r>
    <x v="36"/>
    <x v="2"/>
    <n v="17"/>
    <n v="13.48"/>
    <n v="3.27"/>
    <n v="1319545.42"/>
    <n v="319745.03000000003"/>
  </r>
  <r>
    <x v="36"/>
    <x v="3"/>
    <n v="16.850000000000001"/>
    <n v="13.34"/>
    <n v="3.51"/>
    <n v="1475038.01"/>
    <n v="388843.26"/>
  </r>
  <r>
    <x v="36"/>
    <x v="4"/>
    <n v="16.04"/>
    <n v="12.73"/>
    <n v="3.31"/>
    <n v="1338437.98"/>
    <n v="402080.13"/>
  </r>
  <r>
    <x v="36"/>
    <x v="5"/>
    <n v="16.43"/>
    <n v="13.14"/>
    <n v="3.29"/>
    <n v="1502517.16"/>
    <n v="424069.13"/>
  </r>
  <r>
    <x v="36"/>
    <x v="6"/>
    <n v="16.760000000000002"/>
    <n v="13.84"/>
    <n v="2.92"/>
    <n v="1610217.24"/>
    <n v="386708.12"/>
  </r>
  <r>
    <x v="36"/>
    <x v="7"/>
    <n v="18.02"/>
    <n v="13.36"/>
    <n v="4.66"/>
    <n v="1665774.92"/>
    <n v="645676.75"/>
  </r>
  <r>
    <x v="36"/>
    <x v="8"/>
    <n v="19.87"/>
    <n v="0"/>
    <n v="0"/>
    <n v="0"/>
    <n v="0"/>
  </r>
  <r>
    <x v="37"/>
    <x v="0"/>
    <n v="52"/>
    <n v="37.1"/>
    <n v="15.4"/>
    <n v="3910512.44"/>
    <n v="1640666.68"/>
  </r>
  <r>
    <x v="37"/>
    <x v="1"/>
    <n v="52"/>
    <n v="37.700000000000003"/>
    <n v="14.7"/>
    <n v="4034285.78"/>
    <n v="1704217.14"/>
  </r>
  <r>
    <x v="37"/>
    <x v="2"/>
    <n v="54"/>
    <n v="36.880000000000003"/>
    <n v="17.12"/>
    <n v="3786455.79"/>
    <n v="1998763.77"/>
  </r>
  <r>
    <x v="37"/>
    <x v="3"/>
    <n v="51"/>
    <n v="36.630000000000003"/>
    <n v="14.37"/>
    <n v="4068495.23"/>
    <n v="1723202.72"/>
  </r>
  <r>
    <x v="37"/>
    <x v="4"/>
    <n v="52.46"/>
    <n v="37.26"/>
    <n v="15.2"/>
    <n v="4399296.84"/>
    <n v="1794262.67"/>
  </r>
  <r>
    <x v="37"/>
    <x v="5"/>
    <n v="50.84"/>
    <n v="36.97"/>
    <n v="13.87"/>
    <n v="4735619.08"/>
    <n v="1628001.42"/>
  </r>
  <r>
    <x v="37"/>
    <x v="6"/>
    <n v="51.73"/>
    <n v="38.619999999999997"/>
    <n v="15.11"/>
    <n v="4948662.3"/>
    <n v="1930647.74"/>
  </r>
  <r>
    <x v="37"/>
    <x v="7"/>
    <n v="54.15"/>
    <n v="39.83"/>
    <n v="14.32"/>
    <n v="4372013.8499999996"/>
    <n v="1776118.7"/>
  </r>
  <r>
    <x v="37"/>
    <x v="8"/>
    <n v="55.23"/>
    <n v="0"/>
    <n v="0"/>
    <n v="0"/>
    <n v="0"/>
  </r>
  <r>
    <x v="38"/>
    <x v="0"/>
    <n v="4"/>
    <n v="3.75"/>
    <n v="0.2"/>
    <n v="390795"/>
    <n v="33745"/>
  </r>
  <r>
    <x v="38"/>
    <x v="1"/>
    <n v="4"/>
    <n v="3.3"/>
    <n v="0.2"/>
    <n v="370832"/>
    <n v="34764"/>
  </r>
  <r>
    <x v="38"/>
    <x v="2"/>
    <n v="4"/>
    <n v="3.35"/>
    <n v="0.15"/>
    <n v="386519"/>
    <n v="20420"/>
  </r>
  <r>
    <x v="38"/>
    <x v="3"/>
    <n v="3.5"/>
    <n v="3.4"/>
    <n v="0.1"/>
    <n v="406177"/>
    <n v="8575"/>
  </r>
  <r>
    <x v="38"/>
    <x v="4"/>
    <n v="3.5"/>
    <n v="3.5"/>
    <n v="0"/>
    <n v="452125"/>
    <n v="0"/>
  </r>
  <r>
    <x v="38"/>
    <x v="5"/>
    <n v="3.5"/>
    <n v="3.5"/>
    <n v="0"/>
    <n v="440113"/>
    <n v="0"/>
  </r>
  <r>
    <x v="38"/>
    <x v="6"/>
    <n v="3.5"/>
    <n v="3.5"/>
    <n v="0"/>
    <n v="437632"/>
    <n v="0"/>
  </r>
  <r>
    <x v="38"/>
    <x v="7"/>
    <n v="3.55"/>
    <n v="3.29"/>
    <n v="0.26"/>
    <n v="440515"/>
    <n v="39829"/>
  </r>
  <r>
    <x v="38"/>
    <x v="8"/>
    <n v="4.32"/>
    <n v="0"/>
    <n v="0"/>
    <n v="0"/>
    <n v="0"/>
  </r>
  <r>
    <x v="39"/>
    <x v="0"/>
    <n v="114"/>
    <n v="96"/>
    <n v="6"/>
    <n v="10152124"/>
    <n v="467726"/>
  </r>
  <r>
    <x v="39"/>
    <x v="1"/>
    <n v="111"/>
    <n v="94"/>
    <n v="4"/>
    <n v="9605549"/>
    <n v="339271"/>
  </r>
  <r>
    <x v="39"/>
    <x v="2"/>
    <n v="110"/>
    <n v="92"/>
    <n v="6"/>
    <n v="10345505.539999999"/>
    <n v="527171.66"/>
  </r>
  <r>
    <x v="39"/>
    <x v="3"/>
    <n v="104"/>
    <n v="92"/>
    <n v="6"/>
    <n v="10003693"/>
    <n v="512243"/>
  </r>
  <r>
    <x v="39"/>
    <x v="4"/>
    <n v="102"/>
    <n v="84"/>
    <n v="7"/>
    <n v="9801789"/>
    <n v="610052"/>
  </r>
  <r>
    <x v="39"/>
    <x v="5"/>
    <n v="102"/>
    <n v="87"/>
    <n v="4"/>
    <n v="9911415"/>
    <n v="367195"/>
  </r>
  <r>
    <x v="39"/>
    <x v="6"/>
    <n v="102"/>
    <n v="85"/>
    <n v="5"/>
    <n v="10297117"/>
    <n v="482825"/>
  </r>
  <r>
    <x v="39"/>
    <x v="7"/>
    <n v="98"/>
    <n v="85"/>
    <n v="5"/>
    <n v="10330075"/>
    <n v="461705"/>
  </r>
  <r>
    <x v="39"/>
    <x v="8"/>
    <m/>
    <n v="0"/>
    <n v="0"/>
    <n v="0"/>
    <n v="0"/>
  </r>
  <r>
    <x v="40"/>
    <x v="0"/>
    <n v="20.3"/>
    <n v="20.170000000000002"/>
    <n v="0"/>
    <n v="2268736.84"/>
    <n v="0"/>
  </r>
  <r>
    <x v="40"/>
    <x v="1"/>
    <n v="18.8"/>
    <n v="18.8"/>
    <n v="0"/>
    <n v="1964153.88"/>
    <n v="0"/>
  </r>
  <r>
    <x v="40"/>
    <x v="2"/>
    <n v="18.2"/>
    <n v="15.05"/>
    <n v="0"/>
    <n v="1773194.55"/>
    <n v="0"/>
  </r>
  <r>
    <x v="40"/>
    <x v="3"/>
    <n v="18.559999999999999"/>
    <n v="18.559999999999999"/>
    <n v="0"/>
    <n v="1999551"/>
    <n v="0"/>
  </r>
  <r>
    <x v="40"/>
    <x v="4"/>
    <n v="19.760000000000002"/>
    <n v="19.760000000000002"/>
    <n v="0"/>
    <n v="2262159"/>
    <n v="0"/>
  </r>
  <r>
    <x v="40"/>
    <x v="5"/>
    <n v="19.940000000000001"/>
    <n v="19.940000000000001"/>
    <n v="0"/>
    <n v="2301138"/>
    <n v="0"/>
  </r>
  <r>
    <x v="40"/>
    <x v="6"/>
    <n v="19.97"/>
    <n v="19.97"/>
    <n v="0"/>
    <n v="2366873"/>
    <n v="0"/>
  </r>
  <r>
    <x v="40"/>
    <x v="7"/>
    <n v="21.41"/>
    <n v="21.41"/>
    <n v="0"/>
    <n v="2413487"/>
    <n v="0"/>
  </r>
  <r>
    <x v="40"/>
    <x v="8"/>
    <n v="19.579999999999998"/>
    <n v="0"/>
    <n v="0"/>
    <n v="0"/>
    <n v="0"/>
  </r>
  <r>
    <x v="41"/>
    <x v="0"/>
    <n v="78"/>
    <n v="52.9"/>
    <n v="25.85"/>
    <n v="4802313.25"/>
    <n v="2346688.0499999998"/>
  </r>
  <r>
    <x v="41"/>
    <x v="1"/>
    <n v="75"/>
    <n v="51.57"/>
    <n v="24.15"/>
    <n v="4786376.1900000004"/>
    <n v="2240932.16"/>
  </r>
  <r>
    <x v="41"/>
    <x v="2"/>
    <n v="84"/>
    <n v="57"/>
    <n v="27"/>
    <n v="5045183.9400000004"/>
    <n v="2386151.27"/>
  </r>
  <r>
    <x v="41"/>
    <x v="3"/>
    <n v="89.68"/>
    <n v="61.33"/>
    <n v="28.35"/>
    <n v="5829910"/>
    <n v="2695023.79"/>
  </r>
  <r>
    <x v="41"/>
    <x v="4"/>
    <n v="90.18"/>
    <n v="61.46"/>
    <n v="28.71"/>
    <n v="6002035.3899999997"/>
    <n v="2804082.9"/>
  </r>
  <r>
    <x v="41"/>
    <x v="5"/>
    <n v="75.900000000000006"/>
    <n v="50.35"/>
    <n v="25.55"/>
    <n v="5413554.9699999997"/>
    <n v="2747636.12"/>
  </r>
  <r>
    <x v="41"/>
    <x v="6"/>
    <n v="70.292000000000002"/>
    <n v="46.058"/>
    <n v="24.233000000000001"/>
    <n v="6003856"/>
    <n v="2219255"/>
  </r>
  <r>
    <x v="41"/>
    <x v="7"/>
    <n v="73.459999999999994"/>
    <n v="48.47"/>
    <n v="24.99"/>
    <n v="6473449"/>
    <n v="2142474"/>
  </r>
  <r>
    <x v="41"/>
    <x v="8"/>
    <n v="87.02"/>
    <n v="0"/>
    <n v="0"/>
    <n v="0"/>
    <n v="0"/>
  </r>
  <r>
    <x v="42"/>
    <x v="0"/>
    <n v="27"/>
    <n v="23"/>
    <n v="4"/>
    <n v="1674532"/>
    <n v="320464"/>
  </r>
  <r>
    <x v="42"/>
    <x v="1"/>
    <n v="26"/>
    <n v="22"/>
    <n v="4"/>
    <n v="1852589.36"/>
    <n v="321668.65999999997"/>
  </r>
  <r>
    <x v="42"/>
    <x v="2"/>
    <n v="26"/>
    <n v="22"/>
    <n v="4"/>
    <n v="1822038"/>
    <n v="406723.43"/>
  </r>
  <r>
    <x v="42"/>
    <x v="3"/>
    <n v="27"/>
    <n v="23"/>
    <n v="4"/>
    <n v="1619447.07"/>
    <n v="459370.49"/>
  </r>
  <r>
    <x v="42"/>
    <x v="4"/>
    <n v="28"/>
    <n v="25"/>
    <n v="3"/>
    <n v="2009756"/>
    <n v="345411.82"/>
  </r>
  <r>
    <x v="42"/>
    <x v="5"/>
    <m/>
    <n v="23"/>
    <n v="2"/>
    <n v="1902249.92"/>
    <n v="124854.98"/>
  </r>
  <r>
    <x v="42"/>
    <x v="6"/>
    <n v="25"/>
    <n v="22"/>
    <n v="3"/>
    <n v="1829413.5"/>
    <n v="250869.2"/>
  </r>
  <r>
    <x v="42"/>
    <x v="7"/>
    <m/>
    <n v="21.5"/>
    <n v="3"/>
    <n v="1988156.69"/>
    <n v="245983.01"/>
  </r>
  <r>
    <x v="42"/>
    <x v="8"/>
    <n v="23.34"/>
    <n v="0"/>
    <n v="0"/>
    <n v="0"/>
    <n v="0"/>
  </r>
  <r>
    <x v="43"/>
    <x v="0"/>
    <m/>
    <n v="0"/>
    <n v="0"/>
    <n v="0"/>
    <n v="0"/>
  </r>
  <r>
    <x v="43"/>
    <x v="1"/>
    <m/>
    <n v="0"/>
    <n v="0"/>
    <n v="0"/>
    <n v="0"/>
  </r>
  <r>
    <x v="43"/>
    <x v="2"/>
    <n v="84"/>
    <n v="65"/>
    <n v="19"/>
    <n v="5486892"/>
    <n v="1717872"/>
  </r>
  <r>
    <x v="43"/>
    <x v="3"/>
    <n v="81.83"/>
    <n v="64.41"/>
    <n v="17.43"/>
    <n v="5599349.8700000001"/>
    <n v="895803.88"/>
  </r>
  <r>
    <x v="43"/>
    <x v="4"/>
    <n v="79.849999999999994"/>
    <n v="60.26"/>
    <n v="19.59"/>
    <n v="5341364.66"/>
    <n v="1893305.49"/>
  </r>
  <r>
    <x v="43"/>
    <x v="5"/>
    <n v="78.33"/>
    <n v="60.37"/>
    <n v="17.96"/>
    <n v="5582535.3200000003"/>
    <n v="1759442.74"/>
  </r>
  <r>
    <x v="43"/>
    <x v="6"/>
    <n v="77.819999999999993"/>
    <n v="56.89"/>
    <n v="20.92"/>
    <n v="5598023"/>
    <n v="2071326.34"/>
  </r>
  <r>
    <x v="43"/>
    <x v="7"/>
    <n v="80.72"/>
    <n v="58.48"/>
    <n v="22.23"/>
    <n v="5822075.1200000001"/>
    <n v="2671930.7799999998"/>
  </r>
  <r>
    <x v="43"/>
    <x v="8"/>
    <n v="82.2"/>
    <n v="0"/>
    <n v="0"/>
    <n v="0"/>
    <n v="0"/>
  </r>
  <r>
    <x v="44"/>
    <x v="0"/>
    <n v="10"/>
    <n v="8"/>
    <n v="2"/>
    <n v="624667.16"/>
    <n v="118984.22"/>
  </r>
  <r>
    <x v="44"/>
    <x v="1"/>
    <n v="11"/>
    <n v="9.35"/>
    <n v="1.65"/>
    <n v="706434.65"/>
    <n v="124797.23"/>
  </r>
  <r>
    <x v="44"/>
    <x v="2"/>
    <n v="11"/>
    <n v="8.66"/>
    <n v="2.34"/>
    <n v="653376.07999999996"/>
    <n v="176176.16"/>
  </r>
  <r>
    <x v="44"/>
    <x v="3"/>
    <n v="10.97"/>
    <n v="8.68"/>
    <n v="2.29"/>
    <n v="685732.69"/>
    <n v="180939.59"/>
  </r>
  <r>
    <x v="44"/>
    <x v="4"/>
    <n v="10.4"/>
    <n v="8.24"/>
    <n v="2.16"/>
    <n v="663054.07999999996"/>
    <n v="173555.64"/>
  </r>
  <r>
    <x v="44"/>
    <x v="5"/>
    <n v="10.69"/>
    <n v="8.57"/>
    <n v="2.13"/>
    <n v="742893.95"/>
    <n v="184311.66"/>
  </r>
  <r>
    <x v="44"/>
    <x v="6"/>
    <n v="10.55"/>
    <n v="8.2799999999999994"/>
    <n v="2.2599999999999998"/>
    <n v="729489.42"/>
    <n v="199163.72"/>
  </r>
  <r>
    <x v="44"/>
    <x v="7"/>
    <n v="9.7899999999999991"/>
    <n v="7.32"/>
    <n v="2.4700000000000002"/>
    <n v="691925.77"/>
    <n v="233012.95"/>
  </r>
  <r>
    <x v="44"/>
    <x v="8"/>
    <n v="10.8"/>
    <n v="0"/>
    <n v="0"/>
    <n v="0"/>
    <n v="0"/>
  </r>
  <r>
    <x v="45"/>
    <x v="0"/>
    <n v="15"/>
    <n v="14.03"/>
    <n v="0.72"/>
    <n v="756927.48"/>
    <n v="47097.4"/>
  </r>
  <r>
    <x v="45"/>
    <x v="1"/>
    <n v="15"/>
    <n v="14"/>
    <n v="0.85"/>
    <n v="791645.05"/>
    <n v="57344.24"/>
  </r>
  <r>
    <x v="45"/>
    <x v="2"/>
    <n v="16"/>
    <n v="14.47"/>
    <n v="1.43"/>
    <n v="819878"/>
    <n v="100440"/>
  </r>
  <r>
    <x v="45"/>
    <x v="3"/>
    <n v="14.49"/>
    <n v="12.99"/>
    <n v="1.5"/>
    <n v="757479"/>
    <n v="110557"/>
  </r>
  <r>
    <x v="45"/>
    <x v="4"/>
    <n v="15.02"/>
    <n v="13.52"/>
    <n v="1.5"/>
    <n v="814030"/>
    <n v="181317"/>
  </r>
  <r>
    <x v="45"/>
    <x v="5"/>
    <n v="14.91"/>
    <n v="13.11"/>
    <n v="1.8"/>
    <n v="842355"/>
    <n v="235654"/>
  </r>
  <r>
    <x v="45"/>
    <x v="6"/>
    <n v="15.02"/>
    <n v="12.72"/>
    <n v="2.2999999999999998"/>
    <n v="838656"/>
    <n v="305518"/>
  </r>
  <r>
    <x v="45"/>
    <x v="7"/>
    <n v="13.87"/>
    <n v="12.07"/>
    <n v="1.8"/>
    <n v="992007"/>
    <n v="45431"/>
  </r>
  <r>
    <x v="45"/>
    <x v="8"/>
    <n v="16.3"/>
    <n v="0"/>
    <n v="0"/>
    <n v="0"/>
    <n v="0"/>
  </r>
  <r>
    <x v="46"/>
    <x v="0"/>
    <n v="9"/>
    <n v="5"/>
    <n v="4"/>
    <n v="817512.06"/>
    <n v="4649.96"/>
  </r>
  <r>
    <x v="46"/>
    <x v="1"/>
    <n v="9"/>
    <n v="5"/>
    <n v="4"/>
    <n v="866381.2"/>
    <n v="32026.95"/>
  </r>
  <r>
    <x v="46"/>
    <x v="2"/>
    <n v="9"/>
    <n v="5"/>
    <n v="4"/>
    <n v="872366.13"/>
    <n v="40053.78"/>
  </r>
  <r>
    <x v="46"/>
    <x v="3"/>
    <n v="8"/>
    <n v="5"/>
    <n v="3"/>
    <n v="826766.47"/>
    <n v="30317.34"/>
  </r>
  <r>
    <x v="46"/>
    <x v="4"/>
    <n v="8"/>
    <n v="5"/>
    <n v="3"/>
    <n v="900900.79"/>
    <n v="24941"/>
  </r>
  <r>
    <x v="46"/>
    <x v="5"/>
    <n v="8"/>
    <n v="5"/>
    <n v="3"/>
    <n v="884553.25"/>
    <n v="21386.25"/>
  </r>
  <r>
    <x v="46"/>
    <x v="6"/>
    <n v="8"/>
    <n v="8"/>
    <n v="3"/>
    <n v="889978.48"/>
    <n v="26719.49"/>
  </r>
  <r>
    <x v="46"/>
    <x v="7"/>
    <n v="8"/>
    <n v="8"/>
    <n v="3"/>
    <n v="902900.5"/>
    <n v="16094.12"/>
  </r>
  <r>
    <x v="46"/>
    <x v="8"/>
    <n v="8"/>
    <n v="0"/>
    <n v="0"/>
    <n v="0"/>
    <n v="0"/>
  </r>
  <r>
    <x v="47"/>
    <x v="0"/>
    <n v="146"/>
    <n v="105"/>
    <n v="41"/>
    <n v="8192383"/>
    <n v="3565717"/>
  </r>
  <r>
    <x v="47"/>
    <x v="1"/>
    <n v="145"/>
    <n v="103.28"/>
    <n v="41.99"/>
    <n v="8333941"/>
    <n v="3485888"/>
  </r>
  <r>
    <x v="47"/>
    <x v="2"/>
    <n v="140"/>
    <n v="103"/>
    <n v="38"/>
    <n v="8322309"/>
    <n v="3215279"/>
  </r>
  <r>
    <x v="47"/>
    <x v="3"/>
    <n v="135"/>
    <n v="101.6"/>
    <n v="33.4"/>
    <n v="8896731"/>
    <n v="3132569"/>
  </r>
  <r>
    <x v="47"/>
    <x v="4"/>
    <n v="136"/>
    <n v="96"/>
    <n v="39"/>
    <n v="8297946"/>
    <n v="3633704"/>
  </r>
  <r>
    <x v="47"/>
    <x v="5"/>
    <n v="129"/>
    <n v="97"/>
    <n v="33"/>
    <n v="8687942"/>
    <n v="2923212"/>
  </r>
  <r>
    <x v="47"/>
    <x v="6"/>
    <n v="133"/>
    <n v="97"/>
    <n v="34"/>
    <n v="8748292"/>
    <n v="3494457"/>
  </r>
  <r>
    <x v="47"/>
    <x v="7"/>
    <n v="128"/>
    <n v="89"/>
    <n v="39"/>
    <n v="9052497"/>
    <n v="3154033"/>
  </r>
  <r>
    <x v="47"/>
    <x v="8"/>
    <n v="124"/>
    <n v="0"/>
    <n v="0"/>
    <n v="0"/>
    <n v="0"/>
  </r>
  <r>
    <x v="48"/>
    <x v="0"/>
    <n v="19"/>
    <n v="17"/>
    <n v="2"/>
    <n v="1399446.68"/>
    <n v="141160.66"/>
  </r>
  <r>
    <x v="48"/>
    <x v="1"/>
    <n v="20"/>
    <n v="18"/>
    <n v="2"/>
    <n v="1856019.36"/>
    <n v="160511.35999999999"/>
  </r>
  <r>
    <x v="48"/>
    <x v="2"/>
    <n v="19"/>
    <n v="17"/>
    <n v="2"/>
    <n v="1807500.68"/>
    <n v="205145.62"/>
  </r>
  <r>
    <x v="48"/>
    <x v="3"/>
    <n v="20.25"/>
    <n v="16.05"/>
    <n v="4.2"/>
    <n v="1434117"/>
    <n v="375832.39"/>
  </r>
  <r>
    <x v="48"/>
    <x v="4"/>
    <n v="20.100000000000001"/>
    <n v="15.21"/>
    <n v="4.8899999999999997"/>
    <n v="1435725.9"/>
    <n v="462052.45"/>
  </r>
  <r>
    <x v="48"/>
    <x v="5"/>
    <n v="20.23"/>
    <n v="15.14"/>
    <n v="5.09"/>
    <n v="1440430.83"/>
    <n v="484222.43"/>
  </r>
  <r>
    <x v="48"/>
    <x v="6"/>
    <m/>
    <n v="14.3"/>
    <n v="5.5"/>
    <n v="1389556.89"/>
    <n v="535096.37"/>
  </r>
  <r>
    <x v="48"/>
    <x v="7"/>
    <n v="19.57"/>
    <n v="13.98"/>
    <n v="5.59"/>
    <n v="1289586.18"/>
    <n v="515776.44"/>
  </r>
  <r>
    <x v="48"/>
    <x v="8"/>
    <n v="17.8"/>
    <n v="0"/>
    <n v="0"/>
    <n v="0"/>
    <n v="0"/>
  </r>
  <r>
    <x v="49"/>
    <x v="0"/>
    <n v="1484"/>
    <n v="716"/>
    <n v="768"/>
    <n v="168067022.75999999"/>
    <n v="96563331"/>
  </r>
  <r>
    <x v="49"/>
    <x v="1"/>
    <n v="1477"/>
    <n v="836.60412562688202"/>
    <n v="607.89507147941401"/>
    <n v="96206966.174988702"/>
    <n v="73886763.9423085"/>
  </r>
  <r>
    <x v="49"/>
    <x v="2"/>
    <n v="1584"/>
    <n v="838"/>
    <n v="702"/>
    <n v="92201349"/>
    <n v="79540253"/>
  </r>
  <r>
    <x v="49"/>
    <x v="3"/>
    <n v="1541.166667"/>
    <n v="843.02667220000001"/>
    <n v="673.36288160000004"/>
    <n v="97359694.280000001"/>
    <n v="82274139.200000003"/>
  </r>
  <r>
    <x v="49"/>
    <x v="4"/>
    <n v="1517.1666666599999"/>
    <n v="783.310084562204"/>
    <n v="709"/>
    <n v="89696214.270999998"/>
    <n v="84812464.062999994"/>
  </r>
  <r>
    <x v="49"/>
    <x v="5"/>
    <n v="1431.58"/>
    <n v="778.51"/>
    <n v="630.94000000000005"/>
    <n v="97608737.159999996"/>
    <n v="79968067.200000003"/>
  </r>
  <r>
    <x v="49"/>
    <x v="6"/>
    <n v="1294.42"/>
    <n v="715.65599999999995"/>
    <n v="551.34"/>
    <n v="90999339.969999999"/>
    <n v="69220792.920000002"/>
  </r>
  <r>
    <x v="49"/>
    <x v="7"/>
    <n v="1327"/>
    <n v="712"/>
    <n v="590"/>
    <n v="88854953"/>
    <n v="77762799"/>
  </r>
  <r>
    <x v="49"/>
    <x v="8"/>
    <n v="1404"/>
    <n v="0"/>
    <n v="0"/>
    <n v="0"/>
    <n v="0"/>
  </r>
  <r>
    <x v="50"/>
    <x v="0"/>
    <n v="18"/>
    <n v="10"/>
    <n v="5.875"/>
    <n v="1647909.89"/>
    <n v="190402.51"/>
  </r>
  <r>
    <x v="50"/>
    <x v="1"/>
    <n v="18"/>
    <n v="14"/>
    <n v="3.1"/>
    <n v="1815379.67"/>
    <n v="253569.79"/>
  </r>
  <r>
    <x v="50"/>
    <x v="2"/>
    <n v="18"/>
    <n v="14"/>
    <n v="3.1"/>
    <n v="1357822.32"/>
    <n v="304010.65000000002"/>
  </r>
  <r>
    <x v="50"/>
    <x v="3"/>
    <n v="18.5"/>
    <n v="15"/>
    <n v="3.5"/>
    <n v="1918416.72"/>
    <n v="282934.89"/>
  </r>
  <r>
    <x v="50"/>
    <x v="4"/>
    <n v="18.5"/>
    <n v="14.5"/>
    <n v="3.5"/>
    <n v="2103947.19"/>
    <n v="331307.33"/>
  </r>
  <r>
    <x v="50"/>
    <x v="5"/>
    <n v="21.43"/>
    <n v="13.32"/>
    <n v="8.11"/>
    <n v="1405690.09"/>
    <n v="746160.05"/>
  </r>
  <r>
    <x v="50"/>
    <x v="6"/>
    <n v="21.61"/>
    <n v="13.1"/>
    <n v="8.52"/>
    <n v="1343511.24"/>
    <n v="852924.39"/>
  </r>
  <r>
    <x v="50"/>
    <x v="7"/>
    <n v="23.33"/>
    <n v="14.51"/>
    <n v="8.23"/>
    <n v="1409632.32"/>
    <n v="782189.94"/>
  </r>
  <r>
    <x v="50"/>
    <x v="8"/>
    <n v="23.26"/>
    <n v="0"/>
    <n v="0"/>
    <n v="0"/>
    <n v="0"/>
  </r>
  <r>
    <x v="51"/>
    <x v="0"/>
    <n v="40"/>
    <n v="33"/>
    <n v="4.2"/>
    <n v="3598444"/>
    <n v="477718"/>
  </r>
  <r>
    <x v="51"/>
    <x v="1"/>
    <n v="39"/>
    <n v="32.5"/>
    <n v="4.5"/>
    <n v="3636589"/>
    <n v="557965"/>
  </r>
  <r>
    <x v="51"/>
    <x v="2"/>
    <n v="38"/>
    <n v="31"/>
    <n v="4"/>
    <n v="3579881"/>
    <n v="545454"/>
  </r>
  <r>
    <x v="51"/>
    <x v="3"/>
    <n v="36.6"/>
    <n v="31.2"/>
    <n v="4.4000000000000004"/>
    <n v="3581016"/>
    <n v="600039.54"/>
  </r>
  <r>
    <x v="51"/>
    <x v="4"/>
    <n v="37.619999999999997"/>
    <n v="31.78"/>
    <n v="4.7"/>
    <n v="3671620.28"/>
    <n v="623568.11"/>
  </r>
  <r>
    <x v="51"/>
    <x v="5"/>
    <n v="35.89"/>
    <n v="29.38"/>
    <n v="5.37"/>
    <n v="3526184"/>
    <n v="690699"/>
  </r>
  <r>
    <x v="51"/>
    <x v="6"/>
    <n v="34.880000000000003"/>
    <n v="28.05"/>
    <n v="5.95"/>
    <n v="3685259.83"/>
    <n v="787170.69"/>
  </r>
  <r>
    <x v="51"/>
    <x v="7"/>
    <n v="32.44"/>
    <n v="26.13"/>
    <n v="5.23"/>
    <n v="3354217"/>
    <n v="702548"/>
  </r>
  <r>
    <x v="51"/>
    <x v="8"/>
    <n v="32.33"/>
    <n v="0"/>
    <n v="0"/>
    <n v="0"/>
    <n v="0"/>
  </r>
  <r>
    <x v="52"/>
    <x v="0"/>
    <n v="13"/>
    <n v="11.38"/>
    <n v="1.62"/>
    <n v="962282.94"/>
    <n v="143573.89000000001"/>
  </r>
  <r>
    <x v="52"/>
    <x v="1"/>
    <n v="13"/>
    <n v="11.5"/>
    <n v="1.5"/>
    <n v="986844.69"/>
    <n v="124052.31"/>
  </r>
  <r>
    <x v="52"/>
    <x v="2"/>
    <n v="13"/>
    <n v="11.44"/>
    <n v="1.56"/>
    <n v="956058.88"/>
    <n v="127319.97"/>
  </r>
  <r>
    <x v="52"/>
    <x v="3"/>
    <n v="12.1"/>
    <n v="11"/>
    <n v="1.1000000000000001"/>
    <n v="1009724.03"/>
    <n v="96043.839999999997"/>
  </r>
  <r>
    <x v="52"/>
    <x v="4"/>
    <n v="12"/>
    <n v="10.9"/>
    <n v="1.1000000000000001"/>
    <n v="1050099.44"/>
    <n v="106168.93"/>
  </r>
  <r>
    <x v="52"/>
    <x v="5"/>
    <n v="12"/>
    <n v="10.69"/>
    <n v="1.31"/>
    <n v="1048312"/>
    <n v="128737.32"/>
  </r>
  <r>
    <x v="52"/>
    <x v="6"/>
    <n v="12"/>
    <n v="10.61"/>
    <n v="1.39"/>
    <n v="1020544.01"/>
    <n v="133285.47"/>
  </r>
  <r>
    <x v="52"/>
    <x v="7"/>
    <m/>
    <n v="10.34"/>
    <n v="1.66"/>
    <n v="1019062.89"/>
    <n v="163976.71"/>
  </r>
  <r>
    <x v="52"/>
    <x v="8"/>
    <n v="12"/>
    <n v="0"/>
    <n v="0"/>
    <n v="0"/>
    <n v="0"/>
  </r>
  <r>
    <x v="53"/>
    <x v="0"/>
    <n v="34"/>
    <n v="29"/>
    <n v="5"/>
    <n v="2444393"/>
    <n v="426350"/>
  </r>
  <r>
    <x v="53"/>
    <x v="1"/>
    <n v="30"/>
    <n v="20"/>
    <n v="10"/>
    <n v="2249708"/>
    <n v="948706"/>
  </r>
  <r>
    <x v="53"/>
    <x v="2"/>
    <n v="33"/>
    <n v="23.5"/>
    <n v="9.52"/>
    <n v="2193265"/>
    <n v="1023247"/>
  </r>
  <r>
    <x v="53"/>
    <x v="3"/>
    <n v="35.04"/>
    <n v="27.92"/>
    <n v="9.08"/>
    <n v="3263891"/>
    <n v="985058"/>
  </r>
  <r>
    <x v="53"/>
    <x v="4"/>
    <n v="38.71"/>
    <n v="28.58"/>
    <n v="10.130000000000001"/>
    <n v="3675590"/>
    <n v="803228"/>
  </r>
  <r>
    <x v="53"/>
    <x v="5"/>
    <n v="35.83"/>
    <n v="28.3"/>
    <n v="7.53"/>
    <n v="2842692"/>
    <n v="1726980"/>
  </r>
  <r>
    <x v="53"/>
    <x v="6"/>
    <n v="36.03"/>
    <n v="28.16"/>
    <n v="7.87"/>
    <n v="2864665"/>
    <n v="2042512"/>
  </r>
  <r>
    <x v="53"/>
    <x v="7"/>
    <n v="38.340000000000003"/>
    <n v="30.23"/>
    <n v="8.1"/>
    <n v="2913228"/>
    <n v="2007565"/>
  </r>
  <r>
    <x v="53"/>
    <x v="8"/>
    <n v="38.49"/>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1000000}" name="Circuit km - 2.1.5.5 Utility Ch 2" cacheId="62" applyNumberFormats="0" applyBorderFormats="0" applyFontFormats="0" applyPatternFormats="0" applyAlignmentFormats="0" applyWidthHeightFormats="0" dataCaption="" updatedVersion="7" compact="0" compactData="0">
  <location ref="Y13:AE69" firstHeaderRow="1" firstDataRow="2" firstDataCol="1"/>
  <pivotFields count="22">
    <pivotField name="Company_Name" axis="axisRow" compact="0" numFmtId="49" outline="0" multipleItemSelectionAllowed="1" showAll="0" sortType="ascending">
      <items count="55">
        <item x="0"/>
        <item x="1"/>
        <item x="2"/>
        <item x="3"/>
        <item x="4"/>
        <item x="5"/>
        <item x="6"/>
        <item x="7"/>
        <item x="8"/>
        <item x="9"/>
        <item x="13"/>
        <item x="14"/>
        <item x="15"/>
        <item x="10"/>
        <item x="11"/>
        <item x="12"/>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t="default"/>
      </items>
    </pivotField>
    <pivotField name="Year" axis="axisCol" compact="0" outline="0" multipleItemSelectionAllowed="1" showAll="0" sortType="ascending">
      <items count="10">
        <item h="1" x="0"/>
        <item h="1" x="1"/>
        <item h="1" x="2"/>
        <item h="1" x="3"/>
        <item x="4"/>
        <item x="5"/>
        <item x="6"/>
        <item x="7"/>
        <item x="8"/>
        <item t="default"/>
      </items>
    </pivotField>
    <pivotField name="Service_Area_-_Urban_-_Square_Kilometers" compact="0" outline="0" multipleItemSelectionAllowed="1" showAll="0"/>
    <pivotField name="Service_Area_-_Rural_-_Square_Kilometers" compact="0" outline="0" multipleItemSelectionAllowed="1" showAll="0"/>
    <pivotField name="Service_Area_-_Total_-_Square_Kilometers" compact="0" outline="0" multipleItemSelectionAllowed="1" showAll="0"/>
    <pivotField name="Winter_Peak_Load_With_Embedded_Generation_-_kW" compact="0" outline="0" multipleItemSelectionAllowed="1" showAll="0"/>
    <pivotField name="Summer_Peak_Load_With_Embedded_Generation_-_kW" compact="0" outline="0" multipleItemSelectionAllowed="1" showAll="0"/>
    <pivotField name="Average_Peak_Load_With_Embedded_Generation_-_kW" compact="0" outline="0" multipleItemSelectionAllowed="1" showAll="0"/>
    <pivotField name="Average_Load_Factor_With_Embedded_Generation_-_Percentage" compact="0" outline="0" multipleItemSelectionAllowed="1" showAll="0"/>
    <pivotField name="Winter_Peak_Load_Without_Embedded_Generation_-_kW" compact="0" outline="0" multipleItemSelectionAllowed="1" showAll="0"/>
    <pivotField name="Summer_Peak_Load_Without_Embedded_Generation_-_kW" compact="0" outline="0" multipleItemSelectionAllowed="1" showAll="0"/>
    <pivotField name="Average_Peak_Load_Without_Embedded_Generation_-_kW" compact="0" outline="0" multipleItemSelectionAllowed="1" showAll="0"/>
    <pivotField name="Average_Load_Factor_Without_Embedded_Generation_-_Percentage" compact="0" outline="0" multipleItemSelectionAllowed="1" showAll="0"/>
    <pivotField name="Total_Overhead_Circuit_Kilometers_of_Line" compact="0" outline="0" multipleItemSelectionAllowed="1" showAll="0"/>
    <pivotField name="Total_Underground_Circuit_Kilometers_of_Line" compact="0" outline="0" multipleItemSelectionAllowed="1" showAll="0"/>
    <pivotField name="Total_Circuit_Kilometers_of_Line" compact="0" outline="0" multipleItemSelectionAllowed="1" showAll="0"/>
    <pivotField name="Primary_Overhead_Circuit_Kilometers_of_Line" compact="0" outline="0" multipleItemSelectionAllowed="1" showAll="0"/>
    <pivotField name="Secondary_Overhead_Circuit_Kilometers_of_Line" compact="0" outline="0" multipleItemSelectionAllowed="1" showAll="0"/>
    <pivotField name="Primary_Underground_Circuit_Kilometers_of_Line" compact="0" outline="0" multipleItemSelectionAllowed="1" showAll="0"/>
    <pivotField name="Secondary_Underground_Circuit_Kilometers_of_Line" compact="0" outline="0" multipleItemSelectionAllowed="1" showAll="0"/>
    <pivotField name="Total_Primary_Circuit_Kilometers_of_Line" dataField="1" compact="0" outline="0" multipleItemSelectionAllowed="1" showAll="0"/>
    <pivotField name="Total_Secondary_Circuit_Kilometers_of_Line" compact="0" outline="0" multipleItemSelectionAllowed="1" showAll="0"/>
  </pivotFields>
  <rowFields count="1">
    <field x="0"/>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1"/>
  </colFields>
  <colItems count="6">
    <i>
      <x v="4"/>
    </i>
    <i>
      <x v="5"/>
    </i>
    <i>
      <x v="6"/>
    </i>
    <i>
      <x v="7"/>
    </i>
    <i>
      <x v="8"/>
    </i>
    <i t="grand">
      <x/>
    </i>
  </colItems>
  <dataFields count="1">
    <dataField name="SUM of Total_Primary_Circuit_Kilometers_of_Line" fld="20"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E00-000003000000}" name="Income Statement - 2.1.7 Income 4" cacheId="36" applyNumberFormats="0" applyBorderFormats="0" applyFontFormats="0" applyPatternFormats="0" applyAlignmentFormats="0" applyWidthHeightFormats="0" dataCaption="" updatedVersion="7" compact="0" compactData="0">
  <location ref="W11:AC67" firstHeaderRow="1" firstDataRow="2" firstDataCol="1"/>
  <pivotFields count="17">
    <pivotField name="Company" axis="axisRow" compact="0" numFmtId="49" outline="0" multipleItemSelectionAllowed="1" showAll="0" sortType="ascending">
      <items count="5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t="default"/>
      </items>
    </pivotField>
    <pivotField name="Year" axis="axisCol" compact="0" outline="0" multipleItemSelectionAllowed="1" showAll="0" sortType="ascending">
      <items count="10">
        <item h="1" x="0"/>
        <item h="1" x="1"/>
        <item h="1" x="2"/>
        <item h="1" x="3"/>
        <item x="4"/>
        <item x="5"/>
        <item x="6"/>
        <item x="7"/>
        <item x="8"/>
        <item t="default"/>
      </items>
    </pivotField>
    <pivotField name="Power_Revenue_USofA_4006-4076" compact="0" outline="0" multipleItemSelectionAllowed="1" showAll="0"/>
    <pivotField name="Distribution_Revenue_USofA_4080" compact="0" outline="0" multipleItemSelectionAllowed="1" showAll="0"/>
    <pivotField name="Cost_of_Power_and_Related_Costs_USofA_4705-4751" compact="0" outline="0" multipleItemSelectionAllowed="1" showAll="0"/>
    <pivotField name="Other_Income_Loss_USofA_4082-4245_4305-4420_6305" compact="0" outline="0" multipleItemSelectionAllowed="1" showAll="0"/>
    <pivotField name="Operating_Expense_USofA_5005-5096" compact="0" outline="0" multipleItemSelectionAllowed="1" showAll="0"/>
    <pivotField name="Maintenance_Expense_USofA_5105-5195" compact="0" outline="0" multipleItemSelectionAllowed="1" showAll="0"/>
    <pivotField name="Administrative_Expense_USofA_5205-5215_5305-5695_6105_6205-6225_" compact="0" outline="0" multipleItemSelectionAllowed="1" showAll="0"/>
    <pivotField name="Depreciation_and_Amortization_Expense_USofA_5705-5740" compact="0" outline="0" multipleItemSelectionAllowed="1" showAll="0"/>
    <pivotField name="Financing_Expense_USofA_6005-6045" compact="0" outline="0" multipleItemSelectionAllowed="1" showAll="0"/>
    <pivotField name="Current_Tax_USofA_6110" compact="0" outline="0" multipleItemSelectionAllowed="1" showAll="0"/>
    <pivotField name="Deferred_Tax_USofA_6115" compact="0" outline="0" multipleItemSelectionAllowed="1" showAll="0"/>
    <pivotField name="Net_Income_Total" compact="0" outline="0" multipleItemSelectionAllowed="1" showAll="0"/>
    <pivotField name="Other_Comprehensive_Income_Loss_USofA_7005-7030" compact="0" outline="0" multipleItemSelectionAllowed="1" showAll="0"/>
    <pivotField name="Comprehensive_Income_Loss_Total" compact="0" outline="0" multipleItemSelectionAllowed="1" showAll="0"/>
    <pivotField name="OM&amp;A" dataField="1" compact="0" outline="0" multipleItemSelectionAllowed="1" showAll="0"/>
  </pivotFields>
  <rowFields count="1">
    <field x="0"/>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1"/>
  </colFields>
  <colItems count="6">
    <i>
      <x v="4"/>
    </i>
    <i>
      <x v="5"/>
    </i>
    <i>
      <x v="6"/>
    </i>
    <i>
      <x v="7"/>
    </i>
    <i>
      <x v="8"/>
    </i>
    <i t="grand">
      <x/>
    </i>
  </colItems>
  <dataFields count="1">
    <dataField name="SUM of OM&amp;A" fld="16"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E00-000004000000}" name="Income Statement - 2.1.7 Income 5" cacheId="32" applyNumberFormats="0" applyBorderFormats="0" applyFontFormats="0" applyPatternFormats="0" applyAlignmentFormats="0" applyWidthHeightFormats="0" dataCaption="" updatedVersion="7" compact="0" compactData="0">
  <location ref="BO11:BU67" firstHeaderRow="1" firstDataRow="2" firstDataCol="1"/>
  <pivotFields count="20">
    <pivotField name="Company" axis="axisRow" compact="0" numFmtId="49" outline="0" multipleItemSelectionAllowed="1" showAll="0" sortType="ascending">
      <items count="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t="default"/>
      </items>
    </pivotField>
    <pivotField name="Year" axis="axisCol" compact="0" outline="0" multipleItemSelectionAllowed="1" showAll="0" sortType="ascending">
      <items count="11">
        <item h="1" x="0"/>
        <item h="1" x="1"/>
        <item h="1" x="2"/>
        <item h="1" x="3"/>
        <item x="4"/>
        <item x="5"/>
        <item x="6"/>
        <item x="7"/>
        <item x="8"/>
        <item h="1" x="9"/>
        <item t="default"/>
      </items>
    </pivotField>
    <pivotField name="Power_Revenue_USofA_4006-4076" compact="0" outline="0" multipleItemSelectionAllowed="1" showAll="0"/>
    <pivotField name="Distribution_Revenue_USofA_4080" compact="0" outline="0" multipleItemSelectionAllowed="1" showAll="0"/>
    <pivotField name="Cost_of_Power_and_Related_Costs_USofA_4705-4751" compact="0" outline="0" multipleItemSelectionAllowed="1" showAll="0"/>
    <pivotField name="Other_Income_Loss_USofA_4082-4245_4305-4420_6305" compact="0" outline="0" multipleItemSelectionAllowed="1" showAll="0"/>
    <pivotField name="Operating_Expense_USofA_5005-5096" compact="0" outline="0" multipleItemSelectionAllowed="1" showAll="0"/>
    <pivotField name="Maintenance_Expense_USofA_5105-5195" compact="0" outline="0" multipleItemSelectionAllowed="1" showAll="0"/>
    <pivotField name="Administrative_Expense_USofA_5205-5215_5305-5695_6105_6205-6225_" compact="0" outline="0" multipleItemSelectionAllowed="1" showAll="0"/>
    <pivotField name="Depreciation_and_Amortization_Expense_USofA_5705-5740" compact="0" outline="0" multipleItemSelectionAllowed="1" showAll="0"/>
    <pivotField name="Financing_Expense_USofA_6005-6045" compact="0" outline="0" multipleItemSelectionAllowed="1" showAll="0"/>
    <pivotField name="Current_Tax_USofA_6110" compact="0" outline="0" multipleItemSelectionAllowed="1" showAll="0"/>
    <pivotField name="Deferred_Tax_USofA_6115" compact="0" outline="0" multipleItemSelectionAllowed="1" showAll="0"/>
    <pivotField name="Net_Income_Total" compact="0" outline="0" multipleItemSelectionAllowed="1" showAll="0"/>
    <pivotField name="Other_Comprehensive_Income_Loss_USofA_7005-7030" compact="0" outline="0" multipleItemSelectionAllowed="1" showAll="0"/>
    <pivotField name="Comprehensive_Income_Loss_Total" compact="0" outline="0" multipleItemSelectionAllowed="1" showAll="0"/>
    <pivotField name="OM&amp;A" compact="0" outline="0" multipleItemSelectionAllowed="1" showAll="0"/>
    <pivotField name="Operating Exepnse" compact="0" outline="0" multipleItemSelectionAllowed="1" showAll="0"/>
    <pivotField name="PEG CAPITAL Costs" compact="0" outline="0" multipleItemSelectionAllowed="1" showAll="0"/>
    <pivotField name="TOTEX" dataField="1" compact="0" outline="0" multipleItemSelectionAllowed="1" showAll="0"/>
  </pivotFields>
  <rowFields count="1">
    <field x="0"/>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1"/>
  </colFields>
  <colItems count="6">
    <i>
      <x v="4"/>
    </i>
    <i>
      <x v="5"/>
    </i>
    <i>
      <x v="6"/>
    </i>
    <i>
      <x v="7"/>
    </i>
    <i>
      <x v="8"/>
    </i>
    <i t="grand">
      <x/>
    </i>
  </colItems>
  <dataFields count="1">
    <dataField name="SUM of TOTEX" fld="19"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E00-000000000000}" name="Income Statement - 2.1.7 Income" cacheId="36" applyNumberFormats="0" applyBorderFormats="0" applyFontFormats="0" applyPatternFormats="0" applyAlignmentFormats="0" applyWidthHeightFormats="0" dataCaption="" updatedVersion="7" compact="0" compactData="0">
  <location ref="W2:AC9" firstHeaderRow="1" firstDataRow="2" firstDataCol="1"/>
  <pivotFields count="17">
    <pivotField name="Company" axis="axisRow" compact="0" numFmtId="49" outline="0" multipleItemSelectionAllowed="1" showAll="0" sortType="ascending">
      <items count="55">
        <item x="0"/>
        <item h="1" x="1"/>
        <item h="1" x="2"/>
        <item h="1" x="3"/>
        <item h="1" x="4"/>
        <item h="1" x="5"/>
        <item h="1" x="6"/>
        <item h="1" x="7"/>
        <item h="1" x="8"/>
        <item h="1" x="9"/>
        <item x="10"/>
        <item x="11"/>
        <item h="1" x="12"/>
        <item h="1" x="13"/>
        <item h="1" x="14"/>
        <item h="1" x="15"/>
        <item h="1" x="16"/>
        <item h="1" x="17"/>
        <item h="1" x="18"/>
        <item h="1" x="19"/>
        <item h="1" x="20"/>
        <item h="1" x="21"/>
        <item h="1" x="22"/>
        <item h="1" x="23"/>
        <item h="1" x="24"/>
        <item h="1" x="25"/>
        <item h="1" x="26"/>
        <item h="1" x="27"/>
        <item h="1" x="28"/>
        <item h="1" x="29"/>
        <item h="1" x="30"/>
        <item h="1" x="31"/>
        <item x="32"/>
        <item h="1" x="33"/>
        <item h="1" x="34"/>
        <item h="1" x="35"/>
        <item h="1" x="36"/>
        <item h="1" x="37"/>
        <item h="1" x="38"/>
        <item h="1" x="39"/>
        <item h="1" x="40"/>
        <item h="1" x="41"/>
        <item h="1" x="42"/>
        <item h="1" x="43"/>
        <item h="1" x="44"/>
        <item h="1" x="45"/>
        <item h="1" x="46"/>
        <item h="1" x="47"/>
        <item h="1" x="48"/>
        <item x="49"/>
        <item h="1" x="50"/>
        <item h="1" x="51"/>
        <item h="1" x="52"/>
        <item h="1" x="53"/>
        <item t="default"/>
      </items>
    </pivotField>
    <pivotField name="Year" axis="axisCol" compact="0" outline="0" multipleItemSelectionAllowed="1" showAll="0" sortType="ascending">
      <items count="10">
        <item h="1" x="0"/>
        <item h="1" x="1"/>
        <item h="1" x="2"/>
        <item h="1" x="3"/>
        <item x="4"/>
        <item x="5"/>
        <item x="6"/>
        <item x="7"/>
        <item x="8"/>
        <item t="default"/>
      </items>
    </pivotField>
    <pivotField name="Power_Revenue_USofA_4006-4076" compact="0" outline="0" multipleItemSelectionAllowed="1" showAll="0"/>
    <pivotField name="Distribution_Revenue_USofA_4080" compact="0" outline="0" multipleItemSelectionAllowed="1" showAll="0"/>
    <pivotField name="Cost_of_Power_and_Related_Costs_USofA_4705-4751" compact="0" outline="0" multipleItemSelectionAllowed="1" showAll="0"/>
    <pivotField name="Other_Income_Loss_USofA_4082-4245_4305-4420_6305" compact="0" outline="0" multipleItemSelectionAllowed="1" showAll="0"/>
    <pivotField name="Operating_Expense_USofA_5005-5096" compact="0" outline="0" multipleItemSelectionAllowed="1" showAll="0"/>
    <pivotField name="Maintenance_Expense_USofA_5105-5195" compact="0" outline="0" multipleItemSelectionAllowed="1" showAll="0"/>
    <pivotField name="Administrative_Expense_USofA_5205-5215_5305-5695_6105_6205-6225_" compact="0" outline="0" multipleItemSelectionAllowed="1" showAll="0"/>
    <pivotField name="Depreciation_and_Amortization_Expense_USofA_5705-5740" compact="0" outline="0" multipleItemSelectionAllowed="1" showAll="0"/>
    <pivotField name="Financing_Expense_USofA_6005-6045" compact="0" outline="0" multipleItemSelectionAllowed="1" showAll="0"/>
    <pivotField name="Current_Tax_USofA_6110" compact="0" outline="0" multipleItemSelectionAllowed="1" showAll="0"/>
    <pivotField name="Deferred_Tax_USofA_6115" compact="0" outline="0" multipleItemSelectionAllowed="1" showAll="0"/>
    <pivotField name="Net_Income_Total" compact="0" outline="0" multipleItemSelectionAllowed="1" showAll="0"/>
    <pivotField name="Other_Comprehensive_Income_Loss_USofA_7005-7030" compact="0" outline="0" multipleItemSelectionAllowed="1" showAll="0"/>
    <pivotField name="Comprehensive_Income_Loss_Total" compact="0" outline="0" multipleItemSelectionAllowed="1" showAll="0"/>
    <pivotField name="OM&amp;A" dataField="1" compact="0" outline="0" multipleItemSelectionAllowed="1" showAll="0"/>
  </pivotFields>
  <rowFields count="1">
    <field x="0"/>
  </rowFields>
  <rowItems count="6">
    <i>
      <x/>
    </i>
    <i>
      <x v="10"/>
    </i>
    <i>
      <x v="11"/>
    </i>
    <i>
      <x v="32"/>
    </i>
    <i>
      <x v="49"/>
    </i>
    <i t="grand">
      <x/>
    </i>
  </rowItems>
  <colFields count="1">
    <field x="1"/>
  </colFields>
  <colItems count="6">
    <i>
      <x v="4"/>
    </i>
    <i>
      <x v="5"/>
    </i>
    <i>
      <x v="6"/>
    </i>
    <i>
      <x v="7"/>
    </i>
    <i>
      <x v="8"/>
    </i>
    <i t="grand">
      <x/>
    </i>
  </colItems>
  <dataFields count="1">
    <dataField name="SUM of OM&amp;A" fld="16"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E00-000005000000}" name="Income Statement - 2.1.7 Income 6" cacheId="28" applyNumberFormats="0" applyBorderFormats="0" applyFontFormats="0" applyPatternFormats="0" applyAlignmentFormats="0" applyWidthHeightFormats="0" dataCaption="" updatedVersion="7" compact="0" compactData="0">
  <location ref="CE11:CK67" firstHeaderRow="1" firstDataRow="2" firstDataCol="1"/>
  <pivotFields count="21">
    <pivotField name="Company" axis="axisRow" compact="0" numFmtId="49" outline="0" multipleItemSelectionAllowed="1" showAll="0" sortType="ascending">
      <items count="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t="default"/>
      </items>
    </pivotField>
    <pivotField name="Year" axis="axisCol" compact="0" outline="0" multipleItemSelectionAllowed="1" showAll="0" sortType="ascending">
      <items count="11">
        <item h="1" x="0"/>
        <item h="1" x="1"/>
        <item h="1" x="2"/>
        <item h="1" x="3"/>
        <item x="4"/>
        <item x="5"/>
        <item x="6"/>
        <item x="7"/>
        <item x="8"/>
        <item h="1" x="9"/>
        <item t="default"/>
      </items>
    </pivotField>
    <pivotField name="Power_Revenue_USofA_4006-4076" compact="0" outline="0" multipleItemSelectionAllowed="1" showAll="0"/>
    <pivotField name="Distribution_Revenue_USofA_4080" compact="0" outline="0" multipleItemSelectionAllowed="1" showAll="0"/>
    <pivotField name="Cost_of_Power_and_Related_Costs_USofA_4705-4751" compact="0" outline="0" multipleItemSelectionAllowed="1" showAll="0"/>
    <pivotField name="Other_Income_Loss_USofA_4082-4245_4305-4420_6305" compact="0" outline="0" multipleItemSelectionAllowed="1" showAll="0"/>
    <pivotField name="Operating_Expense_USofA_5005-5096" compact="0" outline="0" multipleItemSelectionAllowed="1" showAll="0"/>
    <pivotField name="Maintenance_Expense_USofA_5105-5195" compact="0" outline="0" multipleItemSelectionAllowed="1" showAll="0"/>
    <pivotField name="Administrative_Expense_USofA_5205-5215_5305-5695_6105_6205-6225_" compact="0" outline="0" multipleItemSelectionAllowed="1" showAll="0"/>
    <pivotField name="Depreciation_and_Amortization_Expense_USofA_5705-5740" compact="0" outline="0" multipleItemSelectionAllowed="1" showAll="0"/>
    <pivotField name="Financing_Expense_USofA_6005-6045" compact="0" outline="0" multipleItemSelectionAllowed="1" showAll="0"/>
    <pivotField name="Current_Tax_USofA_6110" compact="0" outline="0" multipleItemSelectionAllowed="1" showAll="0"/>
    <pivotField name="Deferred_Tax_USofA_6115" compact="0" outline="0" multipleItemSelectionAllowed="1" showAll="0"/>
    <pivotField name="Net_Income_Total" compact="0" outline="0" multipleItemSelectionAllowed="1" showAll="0"/>
    <pivotField name="Other_Comprehensive_Income_Loss_USofA_7005-7030" compact="0" outline="0" multipleItemSelectionAllowed="1" showAll="0"/>
    <pivotField name="Comprehensive_Income_Loss_Total" compact="0" outline="0" multipleItemSelectionAllowed="1" showAll="0"/>
    <pivotField name="OM&amp;A" compact="0" outline="0" multipleItemSelectionAllowed="1" showAll="0"/>
    <pivotField name="Operating Exepnse" compact="0" outline="0" multipleItemSelectionAllowed="1" showAll="0"/>
    <pivotField name="PEG CAPITAL Costs" compact="0" outline="0" multipleItemSelectionAllowed="1" showAll="0"/>
    <pivotField name="TOTEX" compact="0" outline="0" multipleItemSelectionAllowed="1" showAll="0"/>
    <pivotField name="Operating Expense Ratio" dataField="1" compact="0" outline="0" multipleItemSelectionAllowed="1" showAll="0"/>
  </pivotFields>
  <rowFields count="1">
    <field x="0"/>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1"/>
  </colFields>
  <colItems count="6">
    <i>
      <x v="4"/>
    </i>
    <i>
      <x v="5"/>
    </i>
    <i>
      <x v="6"/>
    </i>
    <i>
      <x v="7"/>
    </i>
    <i>
      <x v="8"/>
    </i>
    <i t="grand">
      <x/>
    </i>
  </colItems>
  <dataFields count="1">
    <dataField name="SUM of Operating Expense Ratio" fld="20"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E00-000001000000}" name="Income Statement - 2.1.7 Income 2" cacheId="32" applyNumberFormats="0" applyBorderFormats="0" applyFontFormats="0" applyPatternFormats="0" applyAlignmentFormats="0" applyWidthHeightFormats="0" dataCaption="" updatedVersion="7" compact="0" compactData="0">
  <location ref="BO2:BU9" firstHeaderRow="1" firstDataRow="2" firstDataCol="1"/>
  <pivotFields count="20">
    <pivotField name="Company" axis="axisRow" compact="0" numFmtId="49" outline="0" multipleItemSelectionAllowed="1" showAll="0" sortType="ascending">
      <items count="56">
        <item x="0"/>
        <item h="1" x="1"/>
        <item h="1" x="2"/>
        <item h="1" x="3"/>
        <item h="1" x="4"/>
        <item h="1" x="5"/>
        <item h="1" x="6"/>
        <item h="1" x="7"/>
        <item h="1" x="8"/>
        <item h="1" x="9"/>
        <item x="10"/>
        <item x="11"/>
        <item h="1" x="12"/>
        <item h="1" x="13"/>
        <item h="1" x="14"/>
        <item h="1" x="15"/>
        <item h="1" x="16"/>
        <item h="1" x="17"/>
        <item h="1" x="18"/>
        <item h="1" x="19"/>
        <item h="1" x="20"/>
        <item h="1" x="21"/>
        <item h="1" x="22"/>
        <item h="1" x="23"/>
        <item h="1" x="24"/>
        <item h="1" x="25"/>
        <item h="1" x="26"/>
        <item h="1" x="27"/>
        <item h="1" x="28"/>
        <item h="1" x="29"/>
        <item h="1" x="30"/>
        <item h="1" x="31"/>
        <item x="32"/>
        <item h="1" x="33"/>
        <item h="1" x="34"/>
        <item h="1" x="35"/>
        <item h="1" x="36"/>
        <item h="1" x="37"/>
        <item h="1" x="38"/>
        <item h="1" x="39"/>
        <item h="1" x="40"/>
        <item h="1" x="41"/>
        <item h="1" x="42"/>
        <item h="1" x="43"/>
        <item h="1" x="44"/>
        <item h="1" x="45"/>
        <item h="1" x="46"/>
        <item h="1" x="47"/>
        <item h="1" x="48"/>
        <item x="49"/>
        <item h="1" x="50"/>
        <item h="1" x="51"/>
        <item h="1" x="52"/>
        <item h="1" x="53"/>
        <item h="1" x="54"/>
        <item t="default"/>
      </items>
    </pivotField>
    <pivotField name="Year" axis="axisCol" compact="0" outline="0" multipleItemSelectionAllowed="1" showAll="0" sortType="ascending">
      <items count="11">
        <item h="1" x="0"/>
        <item h="1" x="1"/>
        <item h="1" x="2"/>
        <item h="1" x="3"/>
        <item x="4"/>
        <item x="5"/>
        <item x="6"/>
        <item x="7"/>
        <item x="8"/>
        <item h="1" x="9"/>
        <item t="default"/>
      </items>
    </pivotField>
    <pivotField name="Power_Revenue_USofA_4006-4076" compact="0" outline="0" multipleItemSelectionAllowed="1" showAll="0"/>
    <pivotField name="Distribution_Revenue_USofA_4080" compact="0" outline="0" multipleItemSelectionAllowed="1" showAll="0"/>
    <pivotField name="Cost_of_Power_and_Related_Costs_USofA_4705-4751" compact="0" outline="0" multipleItemSelectionAllowed="1" showAll="0"/>
    <pivotField name="Other_Income_Loss_USofA_4082-4245_4305-4420_6305" compact="0" outline="0" multipleItemSelectionAllowed="1" showAll="0"/>
    <pivotField name="Operating_Expense_USofA_5005-5096" compact="0" outline="0" multipleItemSelectionAllowed="1" showAll="0"/>
    <pivotField name="Maintenance_Expense_USofA_5105-5195" compact="0" outline="0" multipleItemSelectionAllowed="1" showAll="0"/>
    <pivotField name="Administrative_Expense_USofA_5205-5215_5305-5695_6105_6205-6225_" compact="0" outline="0" multipleItemSelectionAllowed="1" showAll="0"/>
    <pivotField name="Depreciation_and_Amortization_Expense_USofA_5705-5740" compact="0" outline="0" multipleItemSelectionAllowed="1" showAll="0"/>
    <pivotField name="Financing_Expense_USofA_6005-6045" compact="0" outline="0" multipleItemSelectionAllowed="1" showAll="0"/>
    <pivotField name="Current_Tax_USofA_6110" compact="0" outline="0" multipleItemSelectionAllowed="1" showAll="0"/>
    <pivotField name="Deferred_Tax_USofA_6115" compact="0" outline="0" multipleItemSelectionAllowed="1" showAll="0"/>
    <pivotField name="Net_Income_Total" compact="0" outline="0" multipleItemSelectionAllowed="1" showAll="0"/>
    <pivotField name="Other_Comprehensive_Income_Loss_USofA_7005-7030" compact="0" outline="0" multipleItemSelectionAllowed="1" showAll="0"/>
    <pivotField name="Comprehensive_Income_Loss_Total" compact="0" outline="0" multipleItemSelectionAllowed="1" showAll="0"/>
    <pivotField name="OM&amp;A" compact="0" outline="0" multipleItemSelectionAllowed="1" showAll="0"/>
    <pivotField name="Operating Exepnse" compact="0" outline="0" multipleItemSelectionAllowed="1" showAll="0"/>
    <pivotField name="PEG CAPITAL Costs" compact="0" outline="0" multipleItemSelectionAllowed="1" showAll="0"/>
    <pivotField name="TOTEX" dataField="1" compact="0" outline="0" multipleItemSelectionAllowed="1" showAll="0"/>
  </pivotFields>
  <rowFields count="1">
    <field x="0"/>
  </rowFields>
  <rowItems count="6">
    <i>
      <x/>
    </i>
    <i>
      <x v="10"/>
    </i>
    <i>
      <x v="11"/>
    </i>
    <i>
      <x v="32"/>
    </i>
    <i>
      <x v="49"/>
    </i>
    <i t="grand">
      <x/>
    </i>
  </rowItems>
  <colFields count="1">
    <field x="1"/>
  </colFields>
  <colItems count="6">
    <i>
      <x v="4"/>
    </i>
    <i>
      <x v="5"/>
    </i>
    <i>
      <x v="6"/>
    </i>
    <i>
      <x v="7"/>
    </i>
    <i>
      <x v="8"/>
    </i>
    <i t="grand">
      <x/>
    </i>
  </colItems>
  <dataFields count="1">
    <dataField name="SUM of TOTEX" fld="19"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F00-000001000000}" name="Severe Weather Event Frequency  2" cacheId="24" applyNumberFormats="0" applyBorderFormats="0" applyFontFormats="0" applyPatternFormats="0" applyAlignmentFormats="0" applyWidthHeightFormats="0" dataCaption="" updatedVersion="7" compact="0" compactData="0">
  <location ref="AA206:AG212" firstHeaderRow="1" firstDataRow="2" firstDataCol="1"/>
  <pivotFields count="4">
    <pivotField name="Company_Name" axis="axisRow" compact="0" numFmtId="49" outline="0" multipleItemSelectionAllowed="1" showAll="0" sortType="ascending">
      <items count="55">
        <item x="0"/>
        <item h="1" x="1"/>
        <item h="1" x="2"/>
        <item h="1" x="3"/>
        <item h="1" x="45"/>
        <item h="1" x="23"/>
        <item h="1" x="24"/>
        <item h="1" x="25"/>
        <item h="1" x="52"/>
        <item h="1" x="53"/>
        <item x="44"/>
        <item h="1" x="27"/>
        <item h="1" x="28"/>
        <item h="1" x="26"/>
        <item h="1" x="43"/>
        <item h="1" x="4"/>
        <item h="1" x="5"/>
        <item h="1" x="6"/>
        <item h="1" x="48"/>
        <item h="1" x="29"/>
        <item h="1" x="30"/>
        <item h="1" x="49"/>
        <item h="1" x="7"/>
        <item h="1" x="31"/>
        <item h="1" x="8"/>
        <item h="1" x="39"/>
        <item h="1" x="9"/>
        <item h="1" x="10"/>
        <item h="1" x="40"/>
        <item h="1" x="32"/>
        <item h="1" x="11"/>
        <item x="12"/>
        <item h="1" x="13"/>
        <item h="1" x="41"/>
        <item h="1" x="14"/>
        <item h="1" x="50"/>
        <item h="1" x="46"/>
        <item h="1" x="51"/>
        <item h="1" x="33"/>
        <item h="1" x="15"/>
        <item h="1" x="34"/>
        <item h="1" x="16"/>
        <item h="1" x="17"/>
        <item h="1" x="18"/>
        <item h="1" x="35"/>
        <item h="1" x="19"/>
        <item x="20"/>
        <item h="1" x="36"/>
        <item h="1" x="21"/>
        <item h="1" x="22"/>
        <item h="1" x="37"/>
        <item h="1" x="47"/>
        <item h="1" x="38"/>
        <item h="1" x="42"/>
        <item t="default"/>
      </items>
    </pivotField>
    <pivotField name="Year" axis="axisCol" compact="0" outline="0" multipleItemSelectionAllowed="1" showAll="0" sortType="ascending">
      <items count="10">
        <item h="1" x="0"/>
        <item h="1" x="1"/>
        <item h="1" x="2"/>
        <item x="3"/>
        <item x="4"/>
        <item x="5"/>
        <item x="6"/>
        <item x="7"/>
        <item h="1" x="8"/>
        <item t="default"/>
      </items>
    </pivotField>
    <pivotField name="Submitted_On" compact="0" numFmtId="49" outline="0" multipleItemSelectionAllowed="1" showAll="0"/>
    <pivotField name="Event_Date" dataField="1" compact="0" numFmtId="49" outline="0" multipleItemSelectionAllowed="1" showAll="0"/>
  </pivotFields>
  <rowFields count="1">
    <field x="0"/>
  </rowFields>
  <rowItems count="5">
    <i>
      <x/>
    </i>
    <i>
      <x v="10"/>
    </i>
    <i>
      <x v="31"/>
    </i>
    <i>
      <x v="46"/>
    </i>
    <i t="grand">
      <x/>
    </i>
  </rowItems>
  <colFields count="1">
    <field x="1"/>
  </colFields>
  <colItems count="6">
    <i>
      <x v="3"/>
    </i>
    <i>
      <x v="4"/>
    </i>
    <i>
      <x v="5"/>
    </i>
    <i>
      <x v="6"/>
    </i>
    <i>
      <x v="7"/>
    </i>
    <i t="grand">
      <x/>
    </i>
  </colItems>
  <dataFields count="1">
    <dataField name="COUNTA of Event_Date" fld="3"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F00-000000000000}" name="Severe Weather Event Frequency " cacheId="24" applyNumberFormats="0" applyBorderFormats="0" applyFontFormats="0" applyPatternFormats="0" applyAlignmentFormats="0" applyWidthHeightFormats="0" dataCaption="" updatedVersion="7" compact="0" compactData="0">
  <location ref="AA160:AG205" firstHeaderRow="1" firstDataRow="2" firstDataCol="1"/>
  <pivotFields count="4">
    <pivotField name="Company_Name" axis="axisRow" compact="0" numFmtId="49" outline="0" multipleItemSelectionAllowed="1" showAll="0" sortType="ascending">
      <items count="55">
        <item x="0"/>
        <item x="1"/>
        <item x="2"/>
        <item x="3"/>
        <item x="45"/>
        <item x="23"/>
        <item x="24"/>
        <item x="25"/>
        <item x="52"/>
        <item x="53"/>
        <item x="44"/>
        <item x="27"/>
        <item x="28"/>
        <item x="26"/>
        <item x="43"/>
        <item x="4"/>
        <item x="5"/>
        <item x="6"/>
        <item x="48"/>
        <item x="29"/>
        <item x="30"/>
        <item x="49"/>
        <item x="7"/>
        <item x="31"/>
        <item x="8"/>
        <item x="39"/>
        <item x="9"/>
        <item x="10"/>
        <item x="40"/>
        <item x="32"/>
        <item x="11"/>
        <item x="12"/>
        <item x="13"/>
        <item x="41"/>
        <item x="14"/>
        <item x="50"/>
        <item x="46"/>
        <item x="51"/>
        <item x="33"/>
        <item x="15"/>
        <item x="34"/>
        <item x="16"/>
        <item x="17"/>
        <item x="18"/>
        <item x="35"/>
        <item x="19"/>
        <item x="20"/>
        <item x="36"/>
        <item x="21"/>
        <item x="22"/>
        <item x="37"/>
        <item x="47"/>
        <item x="38"/>
        <item x="42"/>
        <item t="default"/>
      </items>
    </pivotField>
    <pivotField name="Year" axis="axisCol" compact="0" outline="0" multipleItemSelectionAllowed="1" showAll="0" sortType="ascending">
      <items count="10">
        <item h="1" x="0"/>
        <item h="1" x="1"/>
        <item h="1" x="2"/>
        <item x="3"/>
        <item x="4"/>
        <item x="5"/>
        <item x="6"/>
        <item x="7"/>
        <item h="1" x="8"/>
        <item t="default"/>
      </items>
    </pivotField>
    <pivotField name="Submitted_On" compact="0" numFmtId="49" outline="0" multipleItemSelectionAllowed="1" showAll="0"/>
    <pivotField name="Event_Date" dataField="1" compact="0" numFmtId="49" outline="0" multipleItemSelectionAllowed="1" showAll="0"/>
  </pivotFields>
  <rowFields count="1">
    <field x="0"/>
  </rowFields>
  <rowItems count="44">
    <i>
      <x/>
    </i>
    <i>
      <x v="1"/>
    </i>
    <i>
      <x v="3"/>
    </i>
    <i>
      <x v="4"/>
    </i>
    <i>
      <x v="5"/>
    </i>
    <i>
      <x v="6"/>
    </i>
    <i>
      <x v="7"/>
    </i>
    <i>
      <x v="8"/>
    </i>
    <i>
      <x v="9"/>
    </i>
    <i>
      <x v="10"/>
    </i>
    <i>
      <x v="11"/>
    </i>
    <i>
      <x v="12"/>
    </i>
    <i>
      <x v="13"/>
    </i>
    <i>
      <x v="14"/>
    </i>
    <i>
      <x v="16"/>
    </i>
    <i>
      <x v="18"/>
    </i>
    <i>
      <x v="21"/>
    </i>
    <i>
      <x v="23"/>
    </i>
    <i>
      <x v="24"/>
    </i>
    <i>
      <x v="25"/>
    </i>
    <i>
      <x v="26"/>
    </i>
    <i>
      <x v="27"/>
    </i>
    <i>
      <x v="28"/>
    </i>
    <i>
      <x v="29"/>
    </i>
    <i>
      <x v="30"/>
    </i>
    <i>
      <x v="31"/>
    </i>
    <i>
      <x v="33"/>
    </i>
    <i>
      <x v="34"/>
    </i>
    <i>
      <x v="35"/>
    </i>
    <i>
      <x v="36"/>
    </i>
    <i>
      <x v="37"/>
    </i>
    <i>
      <x v="38"/>
    </i>
    <i>
      <x v="39"/>
    </i>
    <i>
      <x v="40"/>
    </i>
    <i>
      <x v="41"/>
    </i>
    <i>
      <x v="42"/>
    </i>
    <i>
      <x v="43"/>
    </i>
    <i>
      <x v="46"/>
    </i>
    <i>
      <x v="48"/>
    </i>
    <i>
      <x v="49"/>
    </i>
    <i>
      <x v="50"/>
    </i>
    <i>
      <x v="51"/>
    </i>
    <i>
      <x v="53"/>
    </i>
    <i t="grand">
      <x/>
    </i>
  </rowItems>
  <colFields count="1">
    <field x="1"/>
  </colFields>
  <colItems count="6">
    <i>
      <x v="3"/>
    </i>
    <i>
      <x v="4"/>
    </i>
    <i>
      <x v="5"/>
    </i>
    <i>
      <x v="6"/>
    </i>
    <i>
      <x v="7"/>
    </i>
    <i t="grand">
      <x/>
    </i>
  </colItems>
  <dataFields count="1">
    <dataField name="COUNTA of Event_Date" fld="3"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1100-000001000000}" name="Long Term Cost of Debt 2" cacheId="20" applyNumberFormats="0" applyBorderFormats="0" applyFontFormats="0" applyPatternFormats="0" applyAlignmentFormats="0" applyWidthHeightFormats="0" dataCaption="" updatedVersion="7" compact="0" compactData="0">
  <location ref="I2:O9" firstHeaderRow="1" firstDataRow="2" firstDataCol="1"/>
  <pivotFields count="29">
    <pivotField name="Merged_or_Current" axis="axisRow" compact="0" numFmtId="49" outline="0" multipleItemSelectionAllowed="1" showAll="0" sortType="ascending">
      <items count="56">
        <item x="0"/>
        <item h="1" x="1"/>
        <item h="1" x="2"/>
        <item h="1" x="3"/>
        <item h="1" x="4"/>
        <item h="1" x="5"/>
        <item h="1" x="6"/>
        <item h="1" x="7"/>
        <item h="1" x="8"/>
        <item h="1" x="9"/>
        <item x="10"/>
        <item x="11"/>
        <item h="1" x="12"/>
        <item h="1" x="13"/>
        <item h="1" x="14"/>
        <item h="1" x="15"/>
        <item h="1" x="16"/>
        <item h="1" x="17"/>
        <item h="1" x="18"/>
        <item h="1" x="19"/>
        <item h="1" x="20"/>
        <item h="1" x="21"/>
        <item h="1" x="22"/>
        <item h="1" x="23"/>
        <item h="1" x="24"/>
        <item h="1" x="25"/>
        <item h="1" x="26"/>
        <item h="1" x="27"/>
        <item h="1" x="28"/>
        <item h="1" x="29"/>
        <item h="1" x="30"/>
        <item h="1" x="31"/>
        <item x="32"/>
        <item h="1" x="33"/>
        <item h="1" x="34"/>
        <item h="1" x="35"/>
        <item h="1" x="36"/>
        <item h="1" x="37"/>
        <item h="1" x="38"/>
        <item h="1" x="39"/>
        <item h="1" x="40"/>
        <item h="1" x="41"/>
        <item h="1" x="42"/>
        <item h="1" x="43"/>
        <item h="1" x="44"/>
        <item h="1" x="45"/>
        <item h="1" x="46"/>
        <item h="1" x="47"/>
        <item h="1" x="48"/>
        <item x="49"/>
        <item h="1" x="50"/>
        <item h="1" x="51"/>
        <item h="1" x="52"/>
        <item h="1" x="53"/>
        <item h="1" x="54"/>
        <item t="default"/>
      </items>
    </pivotField>
    <pivotField name="Year" axis="axisCol" compact="0" outline="0" multipleItemSelectionAllowed="1" showAll="0" sortType="ascending">
      <items count="11">
        <item h="1" x="0"/>
        <item h="1" x="1"/>
        <item h="1" x="2"/>
        <item h="1" x="3"/>
        <item x="4"/>
        <item x="5"/>
        <item x="6"/>
        <item x="7"/>
        <item x="8"/>
        <item h="1" x="9"/>
        <item t="default"/>
      </items>
    </pivotField>
    <pivotField name="Cash_and_Cash_Equivalents_USofA_1005-1070" compact="0" outline="0" multipleItemSelectionAllowed="1" showAll="0"/>
    <pivotField name="Receivables_USofA_1100-1170" compact="0" outline="0" multipleItemSelectionAllowed="1" showAll="0"/>
    <pivotField name="Inventory_USofA_1305-1350" compact="0" outline="0" multipleItemSelectionAllowed="1" showAll="0"/>
    <pivotField name="Inter-Company_Receivables_USofA_1200-1210" compact="0" outline="0" multipleItemSelectionAllowed="1" showAll="0"/>
    <pivotField name="Other_Current_Assets_USofA_1180-1190_and_2290_Debit_and_2296_Deb" compact="0" outline="0" multipleItemSelectionAllowed="1" showAll="0"/>
    <pivotField name="Current_Assets_Total" compact="0" outline="0" multipleItemSelectionAllowed="1" showAll="0"/>
    <pivotField name="Property_Plant_and_Equipment_USofA_1606-2075" compact="0" numFmtId="170" outline="0" multipleItemSelectionAllowed="1" showAll="0"/>
    <pivotField name="Accumulated_Depreciation_and_Amortization_USofA_2105-2180" compact="0" numFmtId="170" outline="0" multipleItemSelectionAllowed="1" showAll="0"/>
    <pivotField name="Net_Property_Plant_and_Equipment_Total" compact="0" outline="0" multipleItemSelectionAllowed="1" showAll="0"/>
    <pivotField name="Regulatory_Assets_USofA_1505-1595_and_2405_and_2425_Debit" compact="0" outline="0" multipleItemSelectionAllowed="1" showAll="0"/>
    <pivotField name="Inter-Company_Investments_USofA_1480-1490" compact="0" outline="0" multipleItemSelectionAllowed="1" showAll="0"/>
    <pivotField name="Other_Non-Current_Assets_USofA_1405-1475_and_1495_Debit_and_2350" compact="0" outline="0" multipleItemSelectionAllowed="1" showAll="0"/>
    <pivotField name="Non-Current_Assets_Total" compact="0" outline="0" multipleItemSelectionAllowed="1" showAll="0"/>
    <pivotField name="Accounts_Payable_and_Accrued_Charges_USofA_2205-2220_and_2250-22" compact="0" outline="0" multipleItemSelectionAllowed="1" showAll="0"/>
    <pivotField name="Other_Current_Liabilities_USofA_2264_and_2285_and_2290_Credit_an" compact="0" outline="0" multipleItemSelectionAllowed="1" showAll="0"/>
    <pivotField name="Inter-Company_Payables_USofA_2240_and_2242" compact="0" outline="0" multipleItemSelectionAllowed="1" showAll="0"/>
    <pivotField name="Loans_Notes_Payable_and_Current_Portion_of_Long-Term_Debt_USofA_" compact="0" outline="0" multipleItemSelectionAllowed="1" showAll="0"/>
    <pivotField name="Current_Liabilities_Total" compact="0" outline="0" multipleItemSelectionAllowed="1" showAll="0"/>
    <pivotField name="Long-Term_Debt_USofA_2505-2525" compact="0" outline="0" multipleItemSelectionAllowed="1" showAll="0"/>
    <pivotField name="Inter-Company_Long-Term_Debt_and_Advances_USofA_2530_and_2550" compact="0" outline="0" multipleItemSelectionAllowed="1" showAll="0"/>
    <pivotField name="Regulatory_Liabilities_USofA_1505_-_1595_and_2405_and_2425_Credi" compact="0" outline="0" multipleItemSelectionAllowed="1" showAll="0"/>
    <pivotField name="Other_Deferred_Amounts_and_Customer_Deposits_USofA_2305_and_2308" compact="0" outline="0" multipleItemSelectionAllowed="1" showAll="0"/>
    <pivotField name="Employee_Future_Benefits_USofA_2265_and_2306_and_2312_and_2313" compact="0" outline="0" multipleItemSelectionAllowed="1" showAll="0"/>
    <pivotField name="Deferred_Taxes_USofA_1495_and_2350_Credit" compact="0" outline="0" multipleItemSelectionAllowed="1" showAll="0"/>
    <pivotField name="Non-Current_Liabilities_Total" compact="0" outline="0" multipleItemSelectionAllowed="1" showAll="0"/>
    <pivotField name="Shareholders_Equity_USofA_3005-3090" compact="0" outline="0" multipleItemSelectionAllowed="1" showAll="0"/>
    <pivotField dataField="1" compact="0" outline="0" showAll="0" includeNewItemsInFilter="1"/>
  </pivotFields>
  <rowFields count="1">
    <field x="0"/>
  </rowFields>
  <rowItems count="6">
    <i>
      <x/>
    </i>
    <i>
      <x v="10"/>
    </i>
    <i>
      <x v="11"/>
    </i>
    <i>
      <x v="32"/>
    </i>
    <i>
      <x v="49"/>
    </i>
    <i t="grand">
      <x/>
    </i>
  </rowItems>
  <colFields count="1">
    <field x="1"/>
  </colFields>
  <colItems count="6">
    <i>
      <x v="4"/>
    </i>
    <i>
      <x v="5"/>
    </i>
    <i>
      <x v="6"/>
    </i>
    <i>
      <x v="7"/>
    </i>
    <i>
      <x v="8"/>
    </i>
    <i t="grand">
      <x/>
    </i>
  </colItems>
  <dataFields count="1">
    <dataField name="Average of LONG-TERM WEIGHTED AVERAGE COST OF DEBT VERSUS OTHER UTILITIES (%)" fld="28" subtotal="average" baseField="0" baseItem="0" numFmtId="10"/>
  </dataFields>
  <formats count="1">
    <format dxfId="2">
      <pivotArea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1100-000000000000}" name="Long Term Cost of Debt" cacheId="20" applyNumberFormats="0" applyBorderFormats="0" applyFontFormats="0" applyPatternFormats="0" applyAlignmentFormats="0" applyWidthHeightFormats="0" dataCaption="" updatedVersion="7" compact="0" compactData="0">
  <location ref="A1:G57" firstHeaderRow="1" firstDataRow="2" firstDataCol="1"/>
  <pivotFields count="29">
    <pivotField name="Merged_or_Current" axis="axisRow" compact="0" numFmtId="49" outline="0" multipleItemSelectionAllowed="1" showAll="0" sortType="ascending">
      <items count="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t="default"/>
      </items>
    </pivotField>
    <pivotField name="Year" axis="axisCol" compact="0" outline="0" multipleItemSelectionAllowed="1" showAll="0" sortType="ascending">
      <items count="11">
        <item h="1" x="0"/>
        <item h="1" x="1"/>
        <item h="1" x="2"/>
        <item h="1" x="3"/>
        <item x="4"/>
        <item x="5"/>
        <item x="6"/>
        <item x="7"/>
        <item x="8"/>
        <item h="1" x="9"/>
        <item t="default"/>
      </items>
    </pivotField>
    <pivotField name="Cash_and_Cash_Equivalents_USofA_1005-1070" compact="0" outline="0" multipleItemSelectionAllowed="1" showAll="0"/>
    <pivotField name="Receivables_USofA_1100-1170" compact="0" outline="0" multipleItemSelectionAllowed="1" showAll="0"/>
    <pivotField name="Inventory_USofA_1305-1350" compact="0" outline="0" multipleItemSelectionAllowed="1" showAll="0"/>
    <pivotField name="Inter-Company_Receivables_USofA_1200-1210" compact="0" outline="0" multipleItemSelectionAllowed="1" showAll="0"/>
    <pivotField name="Other_Current_Assets_USofA_1180-1190_and_2290_Debit_and_2296_Deb" compact="0" outline="0" multipleItemSelectionAllowed="1" showAll="0"/>
    <pivotField name="Current_Assets_Total" compact="0" outline="0" multipleItemSelectionAllowed="1" showAll="0"/>
    <pivotField name="Property_Plant_and_Equipment_USofA_1606-2075" compact="0" numFmtId="170" outline="0" multipleItemSelectionAllowed="1" showAll="0"/>
    <pivotField name="Accumulated_Depreciation_and_Amortization_USofA_2105-2180" compact="0" numFmtId="170" outline="0" multipleItemSelectionAllowed="1" showAll="0"/>
    <pivotField name="Net_Property_Plant_and_Equipment_Total" compact="0" outline="0" multipleItemSelectionAllowed="1" showAll="0"/>
    <pivotField name="Regulatory_Assets_USofA_1505-1595_and_2405_and_2425_Debit" compact="0" outline="0" multipleItemSelectionAllowed="1" showAll="0"/>
    <pivotField name="Inter-Company_Investments_USofA_1480-1490" compact="0" outline="0" multipleItemSelectionAllowed="1" showAll="0"/>
    <pivotField name="Other_Non-Current_Assets_USofA_1405-1475_and_1495_Debit_and_2350" compact="0" outline="0" multipleItemSelectionAllowed="1" showAll="0"/>
    <pivotField name="Non-Current_Assets_Total" compact="0" outline="0" multipleItemSelectionAllowed="1" showAll="0"/>
    <pivotField name="Accounts_Payable_and_Accrued_Charges_USofA_2205-2220_and_2250-22" compact="0" outline="0" multipleItemSelectionAllowed="1" showAll="0"/>
    <pivotField name="Other_Current_Liabilities_USofA_2264_and_2285_and_2290_Credit_an" compact="0" outline="0" multipleItemSelectionAllowed="1" showAll="0"/>
    <pivotField name="Inter-Company_Payables_USofA_2240_and_2242" compact="0" outline="0" multipleItemSelectionAllowed="1" showAll="0"/>
    <pivotField name="Loans_Notes_Payable_and_Current_Portion_of_Long-Term_Debt_USofA_" compact="0" outline="0" multipleItemSelectionAllowed="1" showAll="0"/>
    <pivotField name="Current_Liabilities_Total" compact="0" outline="0" multipleItemSelectionAllowed="1" showAll="0"/>
    <pivotField name="Long-Term_Debt_USofA_2505-2525" compact="0" outline="0" multipleItemSelectionAllowed="1" showAll="0"/>
    <pivotField name="Inter-Company_Long-Term_Debt_and_Advances_USofA_2530_and_2550" compact="0" outline="0" multipleItemSelectionAllowed="1" showAll="0"/>
    <pivotField name="Regulatory_Liabilities_USofA_1505_-_1595_and_2405_and_2425_Credi" compact="0" outline="0" multipleItemSelectionAllowed="1" showAll="0"/>
    <pivotField name="Other_Deferred_Amounts_and_Customer_Deposits_USofA_2305_and_2308" compact="0" outline="0" multipleItemSelectionAllowed="1" showAll="0"/>
    <pivotField name="Employee_Future_Benefits_USofA_2265_and_2306_and_2312_and_2313" compact="0" outline="0" multipleItemSelectionAllowed="1" showAll="0"/>
    <pivotField name="Deferred_Taxes_USofA_1495_and_2350_Credit" compact="0" outline="0" multipleItemSelectionAllowed="1" showAll="0"/>
    <pivotField name="Non-Current_Liabilities_Total" compact="0" outline="0" multipleItemSelectionAllowed="1" showAll="0"/>
    <pivotField name="Shareholders_Equity_USofA_3005-3090" compact="0" outline="0" multipleItemSelectionAllowed="1" showAll="0"/>
    <pivotField dataField="1" compact="0" outline="0" showAll="0" includeNewItemsInFilter="1"/>
  </pivotFields>
  <rowFields count="1">
    <field x="0"/>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1"/>
  </colFields>
  <colItems count="6">
    <i>
      <x v="4"/>
    </i>
    <i>
      <x v="5"/>
    </i>
    <i>
      <x v="6"/>
    </i>
    <i>
      <x v="7"/>
    </i>
    <i>
      <x v="8"/>
    </i>
    <i t="grand">
      <x/>
    </i>
  </colItems>
  <dataFields count="1">
    <dataField name="Average of LONG-TERM WEIGHTED AVERAGE COST OF DEBT VERSUS OTHER UTILITIES (%)" fld="28" subtotal="average" baseField="0" baseItem="0"/>
  </dataFields>
  <formats count="1">
    <format dxfId="3">
      <pivotArea outline="0" fieldPosition="0">
        <references count="2">
          <reference field="0" count="54" selected="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reference>
          <reference field="1" count="0" selected="0"/>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Outage Cause Codes - 2.1.4.2 20" cacheId="16" applyNumberFormats="0" applyBorderFormats="0" applyFontFormats="0" applyPatternFormats="0" applyAlignmentFormats="0" applyWidthHeightFormats="0" dataCaption="" updatedVersion="7" compact="0" compactData="0">
  <location ref="A1:N544" firstHeaderRow="1" firstDataRow="3" firstDataCol="2"/>
  <pivotFields count="15">
    <pivotField name="Company_Name" axis="axisRow" compact="0" numFmtId="49" outline="0" multipleItemSelectionAllowed="1" showAll="0" sortType="ascending">
      <items count="55">
        <item x="0"/>
        <item x="1"/>
        <item x="2"/>
        <item x="3"/>
        <item x="4"/>
        <item x="5"/>
        <item x="6"/>
        <item x="7"/>
        <item x="8"/>
        <item x="9"/>
        <item x="13"/>
        <item x="14"/>
        <item x="15"/>
        <item x="10"/>
        <item x="11"/>
        <item x="12"/>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t="default"/>
      </items>
    </pivotField>
    <pivotField name="Fiscal_Year" axis="axisCol" compact="0" outline="0" multipleItemSelectionAllowed="1" showAll="0" sortType="ascending">
      <items count="10">
        <item h="1" x="0"/>
        <item h="1" x="1"/>
        <item h="1" x="2"/>
        <item h="1" x="3"/>
        <item x="4"/>
        <item x="5"/>
        <item x="6"/>
        <item x="7"/>
        <item x="8"/>
        <item t="default"/>
      </items>
    </pivotField>
    <pivotField name="Cause_Code" compact="0" outline="0" multipleItemSelectionAllowed="1" showAll="0"/>
    <pivotField name="Cause_of_Interruption" axis="axisRow" compact="0" numFmtId="49" outline="0" multipleItemSelectionAllowed="1" showAll="0" sortType="ascending">
      <items count="11">
        <item x="7"/>
        <item x="6"/>
        <item x="5"/>
        <item x="9"/>
        <item x="8"/>
        <item x="4"/>
        <item h="1" x="2"/>
        <item x="1"/>
        <item x="3"/>
        <item x="0"/>
        <item t="default"/>
      </items>
    </pivotField>
    <pivotField name="Average_Number_of_Customers_Served" compact="0" outline="0" multipleItemSelectionAllowed="1" showAll="0"/>
    <pivotField name="Number_of_Interruptions_from_Major_Events" compact="0" outline="0" multipleItemSelectionAllowed="1" showAll="0"/>
    <pivotField name="Number_of_Customer_Interruptions_from_Major_Events" compact="0" outline="0" multipleItemSelectionAllowed="1" showAll="0"/>
    <pivotField name="Number_of_Customer-Hours_of_Interruptions_from_Major_Events" compact="0" outline="0" multipleItemSelectionAllowed="1" showAll="0"/>
    <pivotField name="SAIFI_from_Major_Events" compact="0" outline="0" multipleItemSelectionAllowed="1" showAll="0"/>
    <pivotField name="SAIDI_from_Major_Events" compact="0" outline="0" multipleItemSelectionAllowed="1" showAll="0"/>
    <pivotField name="Number_of_Interruptions_from_Non-Major_Events" compact="0" outline="0" multipleItemSelectionAllowed="1" showAll="0"/>
    <pivotField name="Number_of_Customer_Interruptions_from_Non-Major_Events" compact="0" outline="0" multipleItemSelectionAllowed="1" showAll="0"/>
    <pivotField name="Number_of_Customer-Hours_of_Interruptions_from_Non-Major_Events" compact="0" outline="0" multipleItemSelectionAllowed="1" showAll="0"/>
    <pivotField name="SAIFI_from_Non-Major_Events" dataField="1" compact="0" outline="0" multipleItemSelectionAllowed="1" showAll="0"/>
    <pivotField name="SAIDI_from_Non-Major_Events" dataField="1" compact="0" outline="0" multipleItemSelectionAllowed="1" showAll="0"/>
  </pivotFields>
  <rowFields count="2">
    <field x="0"/>
    <field x="3"/>
  </rowFields>
  <rowItems count="541">
    <i>
      <x/>
      <x/>
    </i>
    <i r="1">
      <x v="1"/>
    </i>
    <i r="1">
      <x v="2"/>
    </i>
    <i r="1">
      <x v="3"/>
    </i>
    <i r="1">
      <x v="4"/>
    </i>
    <i r="1">
      <x v="5"/>
    </i>
    <i r="1">
      <x v="7"/>
    </i>
    <i r="1">
      <x v="8"/>
    </i>
    <i r="1">
      <x v="9"/>
    </i>
    <i t="default">
      <x/>
    </i>
    <i>
      <x v="1"/>
      <x/>
    </i>
    <i r="1">
      <x v="1"/>
    </i>
    <i r="1">
      <x v="2"/>
    </i>
    <i r="1">
      <x v="3"/>
    </i>
    <i r="1">
      <x v="4"/>
    </i>
    <i r="1">
      <x v="5"/>
    </i>
    <i r="1">
      <x v="7"/>
    </i>
    <i r="1">
      <x v="8"/>
    </i>
    <i r="1">
      <x v="9"/>
    </i>
    <i t="default">
      <x v="1"/>
    </i>
    <i>
      <x v="2"/>
      <x/>
    </i>
    <i r="1">
      <x v="1"/>
    </i>
    <i r="1">
      <x v="2"/>
    </i>
    <i r="1">
      <x v="3"/>
    </i>
    <i r="1">
      <x v="4"/>
    </i>
    <i r="1">
      <x v="5"/>
    </i>
    <i r="1">
      <x v="7"/>
    </i>
    <i r="1">
      <x v="8"/>
    </i>
    <i r="1">
      <x v="9"/>
    </i>
    <i t="default">
      <x v="2"/>
    </i>
    <i>
      <x v="3"/>
      <x/>
    </i>
    <i r="1">
      <x v="1"/>
    </i>
    <i r="1">
      <x v="2"/>
    </i>
    <i r="1">
      <x v="3"/>
    </i>
    <i r="1">
      <x v="4"/>
    </i>
    <i r="1">
      <x v="5"/>
    </i>
    <i r="1">
      <x v="7"/>
    </i>
    <i r="1">
      <x v="8"/>
    </i>
    <i r="1">
      <x v="9"/>
    </i>
    <i t="default">
      <x v="3"/>
    </i>
    <i>
      <x v="4"/>
      <x/>
    </i>
    <i r="1">
      <x v="1"/>
    </i>
    <i r="1">
      <x v="2"/>
    </i>
    <i r="1">
      <x v="3"/>
    </i>
    <i r="1">
      <x v="4"/>
    </i>
    <i r="1">
      <x v="5"/>
    </i>
    <i r="1">
      <x v="7"/>
    </i>
    <i r="1">
      <x v="8"/>
    </i>
    <i r="1">
      <x v="9"/>
    </i>
    <i t="default">
      <x v="4"/>
    </i>
    <i>
      <x v="5"/>
      <x/>
    </i>
    <i r="1">
      <x v="1"/>
    </i>
    <i r="1">
      <x v="2"/>
    </i>
    <i r="1">
      <x v="3"/>
    </i>
    <i r="1">
      <x v="4"/>
    </i>
    <i r="1">
      <x v="5"/>
    </i>
    <i r="1">
      <x v="7"/>
    </i>
    <i r="1">
      <x v="8"/>
    </i>
    <i r="1">
      <x v="9"/>
    </i>
    <i t="default">
      <x v="5"/>
    </i>
    <i>
      <x v="6"/>
      <x/>
    </i>
    <i r="1">
      <x v="1"/>
    </i>
    <i r="1">
      <x v="2"/>
    </i>
    <i r="1">
      <x v="3"/>
    </i>
    <i r="1">
      <x v="4"/>
    </i>
    <i r="1">
      <x v="5"/>
    </i>
    <i r="1">
      <x v="7"/>
    </i>
    <i r="1">
      <x v="8"/>
    </i>
    <i r="1">
      <x v="9"/>
    </i>
    <i t="default">
      <x v="6"/>
    </i>
    <i>
      <x v="7"/>
      <x/>
    </i>
    <i r="1">
      <x v="1"/>
    </i>
    <i r="1">
      <x v="2"/>
    </i>
    <i r="1">
      <x v="3"/>
    </i>
    <i r="1">
      <x v="4"/>
    </i>
    <i r="1">
      <x v="5"/>
    </i>
    <i r="1">
      <x v="7"/>
    </i>
    <i r="1">
      <x v="8"/>
    </i>
    <i r="1">
      <x v="9"/>
    </i>
    <i t="default">
      <x v="7"/>
    </i>
    <i>
      <x v="8"/>
      <x/>
    </i>
    <i r="1">
      <x v="1"/>
    </i>
    <i r="1">
      <x v="2"/>
    </i>
    <i r="1">
      <x v="3"/>
    </i>
    <i r="1">
      <x v="4"/>
    </i>
    <i r="1">
      <x v="5"/>
    </i>
    <i r="1">
      <x v="7"/>
    </i>
    <i r="1">
      <x v="8"/>
    </i>
    <i r="1">
      <x v="9"/>
    </i>
    <i t="default">
      <x v="8"/>
    </i>
    <i>
      <x v="9"/>
      <x/>
    </i>
    <i r="1">
      <x v="1"/>
    </i>
    <i r="1">
      <x v="2"/>
    </i>
    <i r="1">
      <x v="3"/>
    </i>
    <i r="1">
      <x v="4"/>
    </i>
    <i r="1">
      <x v="5"/>
    </i>
    <i r="1">
      <x v="7"/>
    </i>
    <i r="1">
      <x v="8"/>
    </i>
    <i r="1">
      <x v="9"/>
    </i>
    <i t="default">
      <x v="9"/>
    </i>
    <i>
      <x v="10"/>
      <x/>
    </i>
    <i r="1">
      <x v="1"/>
    </i>
    <i r="1">
      <x v="2"/>
    </i>
    <i r="1">
      <x v="3"/>
    </i>
    <i r="1">
      <x v="4"/>
    </i>
    <i r="1">
      <x v="5"/>
    </i>
    <i r="1">
      <x v="7"/>
    </i>
    <i r="1">
      <x v="8"/>
    </i>
    <i r="1">
      <x v="9"/>
    </i>
    <i t="default">
      <x v="10"/>
    </i>
    <i>
      <x v="11"/>
      <x/>
    </i>
    <i r="1">
      <x v="1"/>
    </i>
    <i r="1">
      <x v="2"/>
    </i>
    <i r="1">
      <x v="3"/>
    </i>
    <i r="1">
      <x v="4"/>
    </i>
    <i r="1">
      <x v="5"/>
    </i>
    <i r="1">
      <x v="7"/>
    </i>
    <i r="1">
      <x v="8"/>
    </i>
    <i r="1">
      <x v="9"/>
    </i>
    <i t="default">
      <x v="11"/>
    </i>
    <i>
      <x v="12"/>
      <x/>
    </i>
    <i r="1">
      <x v="1"/>
    </i>
    <i r="1">
      <x v="2"/>
    </i>
    <i r="1">
      <x v="3"/>
    </i>
    <i r="1">
      <x v="4"/>
    </i>
    <i r="1">
      <x v="5"/>
    </i>
    <i r="1">
      <x v="7"/>
    </i>
    <i r="1">
      <x v="8"/>
    </i>
    <i r="1">
      <x v="9"/>
    </i>
    <i t="default">
      <x v="12"/>
    </i>
    <i>
      <x v="13"/>
      <x/>
    </i>
    <i r="1">
      <x v="1"/>
    </i>
    <i r="1">
      <x v="2"/>
    </i>
    <i r="1">
      <x v="3"/>
    </i>
    <i r="1">
      <x v="4"/>
    </i>
    <i r="1">
      <x v="5"/>
    </i>
    <i r="1">
      <x v="7"/>
    </i>
    <i r="1">
      <x v="8"/>
    </i>
    <i r="1">
      <x v="9"/>
    </i>
    <i t="default">
      <x v="13"/>
    </i>
    <i>
      <x v="14"/>
      <x/>
    </i>
    <i r="1">
      <x v="1"/>
    </i>
    <i r="1">
      <x v="2"/>
    </i>
    <i r="1">
      <x v="3"/>
    </i>
    <i r="1">
      <x v="4"/>
    </i>
    <i r="1">
      <x v="5"/>
    </i>
    <i r="1">
      <x v="7"/>
    </i>
    <i r="1">
      <x v="8"/>
    </i>
    <i r="1">
      <x v="9"/>
    </i>
    <i t="default">
      <x v="14"/>
    </i>
    <i>
      <x v="15"/>
      <x/>
    </i>
    <i r="1">
      <x v="1"/>
    </i>
    <i r="1">
      <x v="2"/>
    </i>
    <i r="1">
      <x v="3"/>
    </i>
    <i r="1">
      <x v="4"/>
    </i>
    <i r="1">
      <x v="5"/>
    </i>
    <i r="1">
      <x v="7"/>
    </i>
    <i r="1">
      <x v="8"/>
    </i>
    <i r="1">
      <x v="9"/>
    </i>
    <i t="default">
      <x v="15"/>
    </i>
    <i>
      <x v="16"/>
      <x/>
    </i>
    <i r="1">
      <x v="1"/>
    </i>
    <i r="1">
      <x v="2"/>
    </i>
    <i r="1">
      <x v="3"/>
    </i>
    <i r="1">
      <x v="4"/>
    </i>
    <i r="1">
      <x v="5"/>
    </i>
    <i r="1">
      <x v="7"/>
    </i>
    <i r="1">
      <x v="8"/>
    </i>
    <i r="1">
      <x v="9"/>
    </i>
    <i t="default">
      <x v="16"/>
    </i>
    <i>
      <x v="17"/>
      <x/>
    </i>
    <i r="1">
      <x v="1"/>
    </i>
    <i r="1">
      <x v="2"/>
    </i>
    <i r="1">
      <x v="3"/>
    </i>
    <i r="1">
      <x v="4"/>
    </i>
    <i r="1">
      <x v="5"/>
    </i>
    <i r="1">
      <x v="7"/>
    </i>
    <i r="1">
      <x v="8"/>
    </i>
    <i r="1">
      <x v="9"/>
    </i>
    <i t="default">
      <x v="17"/>
    </i>
    <i>
      <x v="18"/>
      <x/>
    </i>
    <i r="1">
      <x v="1"/>
    </i>
    <i r="1">
      <x v="2"/>
    </i>
    <i r="1">
      <x v="3"/>
    </i>
    <i r="1">
      <x v="4"/>
    </i>
    <i r="1">
      <x v="5"/>
    </i>
    <i r="1">
      <x v="7"/>
    </i>
    <i r="1">
      <x v="8"/>
    </i>
    <i r="1">
      <x v="9"/>
    </i>
    <i t="default">
      <x v="18"/>
    </i>
    <i>
      <x v="19"/>
      <x/>
    </i>
    <i r="1">
      <x v="1"/>
    </i>
    <i r="1">
      <x v="2"/>
    </i>
    <i r="1">
      <x v="3"/>
    </i>
    <i r="1">
      <x v="4"/>
    </i>
    <i r="1">
      <x v="5"/>
    </i>
    <i r="1">
      <x v="7"/>
    </i>
    <i r="1">
      <x v="8"/>
    </i>
    <i r="1">
      <x v="9"/>
    </i>
    <i t="default">
      <x v="19"/>
    </i>
    <i>
      <x v="20"/>
      <x/>
    </i>
    <i r="1">
      <x v="1"/>
    </i>
    <i r="1">
      <x v="2"/>
    </i>
    <i r="1">
      <x v="3"/>
    </i>
    <i r="1">
      <x v="4"/>
    </i>
    <i r="1">
      <x v="5"/>
    </i>
    <i r="1">
      <x v="7"/>
    </i>
    <i r="1">
      <x v="8"/>
    </i>
    <i r="1">
      <x v="9"/>
    </i>
    <i t="default">
      <x v="20"/>
    </i>
    <i>
      <x v="21"/>
      <x/>
    </i>
    <i r="1">
      <x v="1"/>
    </i>
    <i r="1">
      <x v="2"/>
    </i>
    <i r="1">
      <x v="3"/>
    </i>
    <i r="1">
      <x v="4"/>
    </i>
    <i r="1">
      <x v="5"/>
    </i>
    <i r="1">
      <x v="7"/>
    </i>
    <i r="1">
      <x v="8"/>
    </i>
    <i r="1">
      <x v="9"/>
    </i>
    <i t="default">
      <x v="21"/>
    </i>
    <i>
      <x v="22"/>
      <x/>
    </i>
    <i r="1">
      <x v="1"/>
    </i>
    <i r="1">
      <x v="2"/>
    </i>
    <i r="1">
      <x v="3"/>
    </i>
    <i r="1">
      <x v="4"/>
    </i>
    <i r="1">
      <x v="5"/>
    </i>
    <i r="1">
      <x v="7"/>
    </i>
    <i r="1">
      <x v="8"/>
    </i>
    <i r="1">
      <x v="9"/>
    </i>
    <i t="default">
      <x v="22"/>
    </i>
    <i>
      <x v="23"/>
      <x/>
    </i>
    <i r="1">
      <x v="1"/>
    </i>
    <i r="1">
      <x v="2"/>
    </i>
    <i r="1">
      <x v="3"/>
    </i>
    <i r="1">
      <x v="4"/>
    </i>
    <i r="1">
      <x v="5"/>
    </i>
    <i r="1">
      <x v="7"/>
    </i>
    <i r="1">
      <x v="8"/>
    </i>
    <i r="1">
      <x v="9"/>
    </i>
    <i t="default">
      <x v="23"/>
    </i>
    <i>
      <x v="24"/>
      <x/>
    </i>
    <i r="1">
      <x v="1"/>
    </i>
    <i r="1">
      <x v="2"/>
    </i>
    <i r="1">
      <x v="3"/>
    </i>
    <i r="1">
      <x v="4"/>
    </i>
    <i r="1">
      <x v="5"/>
    </i>
    <i r="1">
      <x v="7"/>
    </i>
    <i r="1">
      <x v="8"/>
    </i>
    <i r="1">
      <x v="9"/>
    </i>
    <i t="default">
      <x v="24"/>
    </i>
    <i>
      <x v="25"/>
      <x/>
    </i>
    <i r="1">
      <x v="1"/>
    </i>
    <i r="1">
      <x v="2"/>
    </i>
    <i r="1">
      <x v="3"/>
    </i>
    <i r="1">
      <x v="4"/>
    </i>
    <i r="1">
      <x v="5"/>
    </i>
    <i r="1">
      <x v="7"/>
    </i>
    <i r="1">
      <x v="8"/>
    </i>
    <i r="1">
      <x v="9"/>
    </i>
    <i t="default">
      <x v="25"/>
    </i>
    <i>
      <x v="26"/>
      <x/>
    </i>
    <i r="1">
      <x v="1"/>
    </i>
    <i r="1">
      <x v="2"/>
    </i>
    <i r="1">
      <x v="3"/>
    </i>
    <i r="1">
      <x v="4"/>
    </i>
    <i r="1">
      <x v="5"/>
    </i>
    <i r="1">
      <x v="7"/>
    </i>
    <i r="1">
      <x v="8"/>
    </i>
    <i r="1">
      <x v="9"/>
    </i>
    <i t="default">
      <x v="26"/>
    </i>
    <i>
      <x v="27"/>
      <x/>
    </i>
    <i r="1">
      <x v="1"/>
    </i>
    <i r="1">
      <x v="2"/>
    </i>
    <i r="1">
      <x v="3"/>
    </i>
    <i r="1">
      <x v="4"/>
    </i>
    <i r="1">
      <x v="5"/>
    </i>
    <i r="1">
      <x v="7"/>
    </i>
    <i r="1">
      <x v="8"/>
    </i>
    <i r="1">
      <x v="9"/>
    </i>
    <i t="default">
      <x v="27"/>
    </i>
    <i>
      <x v="28"/>
      <x/>
    </i>
    <i r="1">
      <x v="1"/>
    </i>
    <i r="1">
      <x v="2"/>
    </i>
    <i r="1">
      <x v="3"/>
    </i>
    <i r="1">
      <x v="4"/>
    </i>
    <i r="1">
      <x v="5"/>
    </i>
    <i r="1">
      <x v="7"/>
    </i>
    <i r="1">
      <x v="8"/>
    </i>
    <i r="1">
      <x v="9"/>
    </i>
    <i t="default">
      <x v="28"/>
    </i>
    <i>
      <x v="29"/>
      <x/>
    </i>
    <i r="1">
      <x v="1"/>
    </i>
    <i r="1">
      <x v="2"/>
    </i>
    <i r="1">
      <x v="3"/>
    </i>
    <i r="1">
      <x v="4"/>
    </i>
    <i r="1">
      <x v="5"/>
    </i>
    <i r="1">
      <x v="7"/>
    </i>
    <i r="1">
      <x v="8"/>
    </i>
    <i r="1">
      <x v="9"/>
    </i>
    <i t="default">
      <x v="29"/>
    </i>
    <i>
      <x v="30"/>
      <x/>
    </i>
    <i r="1">
      <x v="1"/>
    </i>
    <i r="1">
      <x v="2"/>
    </i>
    <i r="1">
      <x v="3"/>
    </i>
    <i r="1">
      <x v="4"/>
    </i>
    <i r="1">
      <x v="5"/>
    </i>
    <i r="1">
      <x v="7"/>
    </i>
    <i r="1">
      <x v="8"/>
    </i>
    <i r="1">
      <x v="9"/>
    </i>
    <i t="default">
      <x v="30"/>
    </i>
    <i>
      <x v="31"/>
      <x/>
    </i>
    <i r="1">
      <x v="1"/>
    </i>
    <i r="1">
      <x v="2"/>
    </i>
    <i r="1">
      <x v="3"/>
    </i>
    <i r="1">
      <x v="4"/>
    </i>
    <i r="1">
      <x v="5"/>
    </i>
    <i r="1">
      <x v="7"/>
    </i>
    <i r="1">
      <x v="8"/>
    </i>
    <i r="1">
      <x v="9"/>
    </i>
    <i t="default">
      <x v="31"/>
    </i>
    <i>
      <x v="32"/>
      <x/>
    </i>
    <i r="1">
      <x v="1"/>
    </i>
    <i r="1">
      <x v="2"/>
    </i>
    <i r="1">
      <x v="3"/>
    </i>
    <i r="1">
      <x v="4"/>
    </i>
    <i r="1">
      <x v="5"/>
    </i>
    <i r="1">
      <x v="7"/>
    </i>
    <i r="1">
      <x v="8"/>
    </i>
    <i r="1">
      <x v="9"/>
    </i>
    <i t="default">
      <x v="32"/>
    </i>
    <i>
      <x v="33"/>
      <x/>
    </i>
    <i r="1">
      <x v="1"/>
    </i>
    <i r="1">
      <x v="2"/>
    </i>
    <i r="1">
      <x v="3"/>
    </i>
    <i r="1">
      <x v="4"/>
    </i>
    <i r="1">
      <x v="5"/>
    </i>
    <i r="1">
      <x v="7"/>
    </i>
    <i r="1">
      <x v="8"/>
    </i>
    <i r="1">
      <x v="9"/>
    </i>
    <i t="default">
      <x v="33"/>
    </i>
    <i>
      <x v="34"/>
      <x/>
    </i>
    <i r="1">
      <x v="1"/>
    </i>
    <i r="1">
      <x v="2"/>
    </i>
    <i r="1">
      <x v="3"/>
    </i>
    <i r="1">
      <x v="4"/>
    </i>
    <i r="1">
      <x v="5"/>
    </i>
    <i r="1">
      <x v="7"/>
    </i>
    <i r="1">
      <x v="8"/>
    </i>
    <i r="1">
      <x v="9"/>
    </i>
    <i t="default">
      <x v="34"/>
    </i>
    <i>
      <x v="35"/>
      <x/>
    </i>
    <i r="1">
      <x v="1"/>
    </i>
    <i r="1">
      <x v="2"/>
    </i>
    <i r="1">
      <x v="3"/>
    </i>
    <i r="1">
      <x v="4"/>
    </i>
    <i r="1">
      <x v="5"/>
    </i>
    <i r="1">
      <x v="7"/>
    </i>
    <i r="1">
      <x v="8"/>
    </i>
    <i r="1">
      <x v="9"/>
    </i>
    <i t="default">
      <x v="35"/>
    </i>
    <i>
      <x v="36"/>
      <x/>
    </i>
    <i r="1">
      <x v="1"/>
    </i>
    <i r="1">
      <x v="2"/>
    </i>
    <i r="1">
      <x v="3"/>
    </i>
    <i r="1">
      <x v="4"/>
    </i>
    <i r="1">
      <x v="5"/>
    </i>
    <i r="1">
      <x v="7"/>
    </i>
    <i r="1">
      <x v="8"/>
    </i>
    <i r="1">
      <x v="9"/>
    </i>
    <i t="default">
      <x v="36"/>
    </i>
    <i>
      <x v="37"/>
      <x/>
    </i>
    <i r="1">
      <x v="1"/>
    </i>
    <i r="1">
      <x v="2"/>
    </i>
    <i r="1">
      <x v="3"/>
    </i>
    <i r="1">
      <x v="4"/>
    </i>
    <i r="1">
      <x v="5"/>
    </i>
    <i r="1">
      <x v="7"/>
    </i>
    <i r="1">
      <x v="8"/>
    </i>
    <i r="1">
      <x v="9"/>
    </i>
    <i t="default">
      <x v="37"/>
    </i>
    <i>
      <x v="38"/>
      <x/>
    </i>
    <i r="1">
      <x v="1"/>
    </i>
    <i r="1">
      <x v="2"/>
    </i>
    <i r="1">
      <x v="3"/>
    </i>
    <i r="1">
      <x v="4"/>
    </i>
    <i r="1">
      <x v="5"/>
    </i>
    <i r="1">
      <x v="7"/>
    </i>
    <i r="1">
      <x v="8"/>
    </i>
    <i r="1">
      <x v="9"/>
    </i>
    <i t="default">
      <x v="38"/>
    </i>
    <i>
      <x v="39"/>
      <x/>
    </i>
    <i r="1">
      <x v="1"/>
    </i>
    <i r="1">
      <x v="2"/>
    </i>
    <i r="1">
      <x v="3"/>
    </i>
    <i r="1">
      <x v="4"/>
    </i>
    <i r="1">
      <x v="5"/>
    </i>
    <i r="1">
      <x v="7"/>
    </i>
    <i r="1">
      <x v="8"/>
    </i>
    <i r="1">
      <x v="9"/>
    </i>
    <i t="default">
      <x v="39"/>
    </i>
    <i>
      <x v="40"/>
      <x/>
    </i>
    <i r="1">
      <x v="1"/>
    </i>
    <i r="1">
      <x v="2"/>
    </i>
    <i r="1">
      <x v="3"/>
    </i>
    <i r="1">
      <x v="4"/>
    </i>
    <i r="1">
      <x v="5"/>
    </i>
    <i r="1">
      <x v="7"/>
    </i>
    <i r="1">
      <x v="8"/>
    </i>
    <i r="1">
      <x v="9"/>
    </i>
    <i t="default">
      <x v="40"/>
    </i>
    <i>
      <x v="41"/>
      <x/>
    </i>
    <i r="1">
      <x v="1"/>
    </i>
    <i r="1">
      <x v="2"/>
    </i>
    <i r="1">
      <x v="3"/>
    </i>
    <i r="1">
      <x v="4"/>
    </i>
    <i r="1">
      <x v="5"/>
    </i>
    <i r="1">
      <x v="7"/>
    </i>
    <i r="1">
      <x v="8"/>
    </i>
    <i r="1">
      <x v="9"/>
    </i>
    <i t="default">
      <x v="41"/>
    </i>
    <i>
      <x v="42"/>
      <x/>
    </i>
    <i r="1">
      <x v="1"/>
    </i>
    <i r="1">
      <x v="2"/>
    </i>
    <i r="1">
      <x v="3"/>
    </i>
    <i r="1">
      <x v="4"/>
    </i>
    <i r="1">
      <x v="5"/>
    </i>
    <i r="1">
      <x v="7"/>
    </i>
    <i r="1">
      <x v="8"/>
    </i>
    <i r="1">
      <x v="9"/>
    </i>
    <i t="default">
      <x v="42"/>
    </i>
    <i>
      <x v="43"/>
      <x/>
    </i>
    <i r="1">
      <x v="1"/>
    </i>
    <i r="1">
      <x v="2"/>
    </i>
    <i r="1">
      <x v="3"/>
    </i>
    <i r="1">
      <x v="4"/>
    </i>
    <i r="1">
      <x v="5"/>
    </i>
    <i r="1">
      <x v="7"/>
    </i>
    <i r="1">
      <x v="8"/>
    </i>
    <i r="1">
      <x v="9"/>
    </i>
    <i t="default">
      <x v="43"/>
    </i>
    <i>
      <x v="44"/>
      <x/>
    </i>
    <i r="1">
      <x v="1"/>
    </i>
    <i r="1">
      <x v="2"/>
    </i>
    <i r="1">
      <x v="3"/>
    </i>
    <i r="1">
      <x v="4"/>
    </i>
    <i r="1">
      <x v="5"/>
    </i>
    <i r="1">
      <x v="7"/>
    </i>
    <i r="1">
      <x v="8"/>
    </i>
    <i r="1">
      <x v="9"/>
    </i>
    <i t="default">
      <x v="44"/>
    </i>
    <i>
      <x v="45"/>
      <x/>
    </i>
    <i r="1">
      <x v="1"/>
    </i>
    <i r="1">
      <x v="2"/>
    </i>
    <i r="1">
      <x v="3"/>
    </i>
    <i r="1">
      <x v="4"/>
    </i>
    <i r="1">
      <x v="5"/>
    </i>
    <i r="1">
      <x v="7"/>
    </i>
    <i r="1">
      <x v="8"/>
    </i>
    <i r="1">
      <x v="9"/>
    </i>
    <i t="default">
      <x v="45"/>
    </i>
    <i>
      <x v="46"/>
      <x/>
    </i>
    <i r="1">
      <x v="1"/>
    </i>
    <i r="1">
      <x v="2"/>
    </i>
    <i r="1">
      <x v="3"/>
    </i>
    <i r="1">
      <x v="4"/>
    </i>
    <i r="1">
      <x v="5"/>
    </i>
    <i r="1">
      <x v="7"/>
    </i>
    <i r="1">
      <x v="8"/>
    </i>
    <i r="1">
      <x v="9"/>
    </i>
    <i t="default">
      <x v="46"/>
    </i>
    <i>
      <x v="47"/>
      <x/>
    </i>
    <i r="1">
      <x v="1"/>
    </i>
    <i r="1">
      <x v="2"/>
    </i>
    <i r="1">
      <x v="3"/>
    </i>
    <i r="1">
      <x v="4"/>
    </i>
    <i r="1">
      <x v="5"/>
    </i>
    <i r="1">
      <x v="7"/>
    </i>
    <i r="1">
      <x v="8"/>
    </i>
    <i r="1">
      <x v="9"/>
    </i>
    <i t="default">
      <x v="47"/>
    </i>
    <i>
      <x v="48"/>
      <x/>
    </i>
    <i r="1">
      <x v="1"/>
    </i>
    <i r="1">
      <x v="2"/>
    </i>
    <i r="1">
      <x v="3"/>
    </i>
    <i r="1">
      <x v="4"/>
    </i>
    <i r="1">
      <x v="5"/>
    </i>
    <i r="1">
      <x v="7"/>
    </i>
    <i r="1">
      <x v="8"/>
    </i>
    <i r="1">
      <x v="9"/>
    </i>
    <i t="default">
      <x v="48"/>
    </i>
    <i>
      <x v="49"/>
      <x/>
    </i>
    <i r="1">
      <x v="1"/>
    </i>
    <i r="1">
      <x v="2"/>
    </i>
    <i r="1">
      <x v="3"/>
    </i>
    <i r="1">
      <x v="4"/>
    </i>
    <i r="1">
      <x v="5"/>
    </i>
    <i r="1">
      <x v="7"/>
    </i>
    <i r="1">
      <x v="8"/>
    </i>
    <i r="1">
      <x v="9"/>
    </i>
    <i t="default">
      <x v="49"/>
    </i>
    <i>
      <x v="50"/>
      <x/>
    </i>
    <i r="1">
      <x v="1"/>
    </i>
    <i r="1">
      <x v="2"/>
    </i>
    <i r="1">
      <x v="3"/>
    </i>
    <i r="1">
      <x v="4"/>
    </i>
    <i r="1">
      <x v="5"/>
    </i>
    <i r="1">
      <x v="7"/>
    </i>
    <i r="1">
      <x v="8"/>
    </i>
    <i r="1">
      <x v="9"/>
    </i>
    <i t="default">
      <x v="50"/>
    </i>
    <i>
      <x v="51"/>
      <x/>
    </i>
    <i r="1">
      <x v="1"/>
    </i>
    <i r="1">
      <x v="2"/>
    </i>
    <i r="1">
      <x v="3"/>
    </i>
    <i r="1">
      <x v="4"/>
    </i>
    <i r="1">
      <x v="5"/>
    </i>
    <i r="1">
      <x v="7"/>
    </i>
    <i r="1">
      <x v="8"/>
    </i>
    <i r="1">
      <x v="9"/>
    </i>
    <i t="default">
      <x v="51"/>
    </i>
    <i>
      <x v="52"/>
      <x/>
    </i>
    <i r="1">
      <x v="1"/>
    </i>
    <i r="1">
      <x v="2"/>
    </i>
    <i r="1">
      <x v="3"/>
    </i>
    <i r="1">
      <x v="4"/>
    </i>
    <i r="1">
      <x v="5"/>
    </i>
    <i r="1">
      <x v="7"/>
    </i>
    <i r="1">
      <x v="8"/>
    </i>
    <i r="1">
      <x v="9"/>
    </i>
    <i t="default">
      <x v="52"/>
    </i>
    <i>
      <x v="53"/>
      <x/>
    </i>
    <i r="1">
      <x v="1"/>
    </i>
    <i r="1">
      <x v="2"/>
    </i>
    <i r="1">
      <x v="3"/>
    </i>
    <i r="1">
      <x v="4"/>
    </i>
    <i r="1">
      <x v="5"/>
    </i>
    <i r="1">
      <x v="7"/>
    </i>
    <i r="1">
      <x v="8"/>
    </i>
    <i r="1">
      <x v="9"/>
    </i>
    <i t="default">
      <x v="53"/>
    </i>
    <i t="grand">
      <x/>
    </i>
  </rowItems>
  <colFields count="2">
    <field x="1"/>
    <field x="-2"/>
  </colFields>
  <colItems count="12">
    <i>
      <x v="4"/>
      <x/>
    </i>
    <i r="1" i="1">
      <x v="1"/>
    </i>
    <i>
      <x v="5"/>
      <x/>
    </i>
    <i r="1" i="1">
      <x v="1"/>
    </i>
    <i>
      <x v="6"/>
      <x/>
    </i>
    <i r="1" i="1">
      <x v="1"/>
    </i>
    <i>
      <x v="7"/>
      <x/>
    </i>
    <i r="1" i="1">
      <x v="1"/>
    </i>
    <i>
      <x v="8"/>
      <x/>
    </i>
    <i r="1" i="1">
      <x v="1"/>
    </i>
    <i t="grand">
      <x/>
    </i>
    <i t="grand" i="1">
      <x/>
    </i>
  </colItems>
  <dataFields count="2">
    <dataField name="SUM of SAIFI_from_Non-Major_Events" fld="13" baseField="0"/>
    <dataField name="SUM of SAIDI_from_Non-Major_Events" fld="14"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Circuit km - 2.1.5.5 Utility Ch" cacheId="62" applyNumberFormats="0" applyBorderFormats="0" applyFontFormats="0" applyPatternFormats="0" applyAlignmentFormats="0" applyWidthHeightFormats="0" dataCaption="" updatedVersion="7" compact="0" compactData="0">
  <location ref="Y2:AE9" firstHeaderRow="1" firstDataRow="2" firstDataCol="1"/>
  <pivotFields count="22">
    <pivotField name="Company_Name" axis="axisRow" compact="0" numFmtId="49" outline="0" multipleItemSelectionAllowed="1" showAll="0" sortType="ascending">
      <items count="55">
        <item x="0"/>
        <item h="1" x="1"/>
        <item h="1" x="2"/>
        <item h="1" x="3"/>
        <item h="1" x="4"/>
        <item h="1" x="5"/>
        <item h="1" x="6"/>
        <item h="1" x="7"/>
        <item h="1" x="8"/>
        <item h="1" x="9"/>
        <item x="13"/>
        <item x="14"/>
        <item h="1" x="15"/>
        <item h="1" x="10"/>
        <item h="1" x="11"/>
        <item h="1" x="12"/>
        <item h="1" x="16"/>
        <item h="1" x="17"/>
        <item h="1" x="18"/>
        <item h="1" x="19"/>
        <item h="1" x="20"/>
        <item h="1" x="21"/>
        <item h="1" x="22"/>
        <item h="1" x="23"/>
        <item h="1" x="24"/>
        <item h="1" x="25"/>
        <item h="1" x="26"/>
        <item h="1" x="27"/>
        <item h="1" x="28"/>
        <item h="1" x="29"/>
        <item h="1" x="30"/>
        <item h="1" x="31"/>
        <item x="32"/>
        <item h="1" x="33"/>
        <item h="1" x="34"/>
        <item h="1" x="35"/>
        <item h="1" x="36"/>
        <item h="1" x="37"/>
        <item h="1" x="38"/>
        <item h="1" x="39"/>
        <item h="1" x="40"/>
        <item h="1" x="41"/>
        <item h="1" x="42"/>
        <item h="1" x="43"/>
        <item h="1" x="44"/>
        <item h="1" x="45"/>
        <item h="1" x="46"/>
        <item h="1" x="47"/>
        <item h="1" x="48"/>
        <item x="49"/>
        <item h="1" x="50"/>
        <item h="1" x="51"/>
        <item h="1" x="52"/>
        <item h="1" x="53"/>
        <item t="default"/>
      </items>
    </pivotField>
    <pivotField name="Year" axis="axisCol" compact="0" outline="0" multipleItemSelectionAllowed="1" showAll="0" sortType="ascending">
      <items count="10">
        <item h="1" x="0"/>
        <item h="1" x="1"/>
        <item h="1" x="2"/>
        <item h="1" x="3"/>
        <item x="4"/>
        <item x="5"/>
        <item x="6"/>
        <item x="7"/>
        <item x="8"/>
        <item t="default"/>
      </items>
    </pivotField>
    <pivotField name="Service_Area_-_Urban_-_Square_Kilometers" compact="0" outline="0" multipleItemSelectionAllowed="1" showAll="0"/>
    <pivotField name="Service_Area_-_Rural_-_Square_Kilometers" compact="0" outline="0" multipleItemSelectionAllowed="1" showAll="0"/>
    <pivotField name="Service_Area_-_Total_-_Square_Kilometers" compact="0" outline="0" multipleItemSelectionAllowed="1" showAll="0"/>
    <pivotField name="Winter_Peak_Load_With_Embedded_Generation_-_kW" compact="0" outline="0" multipleItemSelectionAllowed="1" showAll="0"/>
    <pivotField name="Summer_Peak_Load_With_Embedded_Generation_-_kW" compact="0" outline="0" multipleItemSelectionAllowed="1" showAll="0"/>
    <pivotField name="Average_Peak_Load_With_Embedded_Generation_-_kW" compact="0" outline="0" multipleItemSelectionAllowed="1" showAll="0"/>
    <pivotField name="Average_Load_Factor_With_Embedded_Generation_-_Percentage" compact="0" outline="0" multipleItemSelectionAllowed="1" showAll="0"/>
    <pivotField name="Winter_Peak_Load_Without_Embedded_Generation_-_kW" compact="0" outline="0" multipleItemSelectionAllowed="1" showAll="0"/>
    <pivotField name="Summer_Peak_Load_Without_Embedded_Generation_-_kW" compact="0" outline="0" multipleItemSelectionAllowed="1" showAll="0"/>
    <pivotField name="Average_Peak_Load_Without_Embedded_Generation_-_kW" compact="0" outline="0" multipleItemSelectionAllowed="1" showAll="0"/>
    <pivotField name="Average_Load_Factor_Without_Embedded_Generation_-_Percentage" compact="0" outline="0" multipleItemSelectionAllowed="1" showAll="0"/>
    <pivotField name="Total_Overhead_Circuit_Kilometers_of_Line" compact="0" outline="0" multipleItemSelectionAllowed="1" showAll="0"/>
    <pivotField name="Total_Underground_Circuit_Kilometers_of_Line" compact="0" outline="0" multipleItemSelectionAllowed="1" showAll="0"/>
    <pivotField name="Total_Circuit_Kilometers_of_Line" compact="0" outline="0" multipleItemSelectionAllowed="1" showAll="0"/>
    <pivotField name="Primary_Overhead_Circuit_Kilometers_of_Line" compact="0" outline="0" multipleItemSelectionAllowed="1" showAll="0"/>
    <pivotField name="Secondary_Overhead_Circuit_Kilometers_of_Line" compact="0" outline="0" multipleItemSelectionAllowed="1" showAll="0"/>
    <pivotField name="Primary_Underground_Circuit_Kilometers_of_Line" compact="0" outline="0" multipleItemSelectionAllowed="1" showAll="0"/>
    <pivotField name="Secondary_Underground_Circuit_Kilometers_of_Line" compact="0" outline="0" multipleItemSelectionAllowed="1" showAll="0"/>
    <pivotField name="Total_Primary_Circuit_Kilometers_of_Line" dataField="1" compact="0" outline="0" multipleItemSelectionAllowed="1" showAll="0"/>
    <pivotField name="Total_Secondary_Circuit_Kilometers_of_Line" compact="0" outline="0" multipleItemSelectionAllowed="1" showAll="0"/>
  </pivotFields>
  <rowFields count="1">
    <field x="0"/>
  </rowFields>
  <rowItems count="6">
    <i>
      <x/>
    </i>
    <i>
      <x v="10"/>
    </i>
    <i>
      <x v="11"/>
    </i>
    <i>
      <x v="32"/>
    </i>
    <i>
      <x v="49"/>
    </i>
    <i t="grand">
      <x/>
    </i>
  </rowItems>
  <colFields count="1">
    <field x="1"/>
  </colFields>
  <colItems count="6">
    <i>
      <x v="4"/>
    </i>
    <i>
      <x v="5"/>
    </i>
    <i>
      <x v="6"/>
    </i>
    <i>
      <x v="7"/>
    </i>
    <i>
      <x v="8"/>
    </i>
    <i t="grand">
      <x/>
    </i>
  </colItems>
  <dataFields count="1">
    <dataField name="SUM of Total_Primary_Circuit_Kilometers_of_Line" fld="20"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1400-000000000000}" name="Total SAIFI SAIDI 2023" cacheId="16" applyNumberFormats="0" applyBorderFormats="0" applyFontFormats="0" applyPatternFormats="0" applyAlignmentFormats="0" applyWidthHeightFormats="0" dataCaption="" updatedVersion="7" compact="0" compactData="0">
  <location ref="A60:D602" firstHeaderRow="1" firstDataRow="2" firstDataCol="2" rowPageCount="1" colPageCount="1"/>
  <pivotFields count="15">
    <pivotField name="Company_Name" axis="axisRow" compact="0" numFmtId="49" outline="0" multipleItemSelectionAllowed="1" showAll="0" sortType="ascending">
      <items count="55">
        <item x="0"/>
        <item x="1"/>
        <item x="2"/>
        <item x="3"/>
        <item x="4"/>
        <item x="5"/>
        <item x="6"/>
        <item x="7"/>
        <item x="8"/>
        <item x="9"/>
        <item x="13"/>
        <item x="14"/>
        <item x="15"/>
        <item x="10"/>
        <item x="11"/>
        <item x="12"/>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t="default"/>
      </items>
    </pivotField>
    <pivotField name="Fiscal_Year" axis="axisPage" compact="0" outline="0" multipleItemSelectionAllowed="1" showAll="0">
      <items count="10">
        <item h="1" x="0"/>
        <item h="1" x="1"/>
        <item h="1" x="2"/>
        <item h="1" x="3"/>
        <item h="1" x="4"/>
        <item h="1" x="5"/>
        <item h="1" x="6"/>
        <item h="1" x="7"/>
        <item x="8"/>
        <item t="default"/>
      </items>
    </pivotField>
    <pivotField name="Cause_Code" compact="0" outline="0" multipleItemSelectionAllowed="1" showAll="0"/>
    <pivotField name="Cause_of_Interruption" axis="axisRow" compact="0" numFmtId="49" outline="0" multipleItemSelectionAllowed="1" showAll="0" sortType="ascending">
      <items count="11">
        <item x="7"/>
        <item x="6"/>
        <item x="5"/>
        <item x="9"/>
        <item x="8"/>
        <item x="4"/>
        <item h="1" x="2"/>
        <item x="1"/>
        <item x="3"/>
        <item x="0"/>
        <item t="default"/>
      </items>
    </pivotField>
    <pivotField name="Average_Number_of_Customers_Served" compact="0" outline="0" multipleItemSelectionAllowed="1" showAll="0"/>
    <pivotField name="Number_of_Interruptions_from_Major_Events" compact="0" outline="0" multipleItemSelectionAllowed="1" showAll="0"/>
    <pivotField name="Number_of_Customer_Interruptions_from_Major_Events" compact="0" outline="0" multipleItemSelectionAllowed="1" showAll="0"/>
    <pivotField name="Number_of_Customer-Hours_of_Interruptions_from_Major_Events" compact="0" outline="0" multipleItemSelectionAllowed="1" showAll="0"/>
    <pivotField name="SAIFI_from_Major_Events" compact="0" outline="0" multipleItemSelectionAllowed="1" showAll="0"/>
    <pivotField name="SAIDI_from_Major_Events" compact="0" outline="0" multipleItemSelectionAllowed="1" showAll="0"/>
    <pivotField name="Number_of_Interruptions_from_Non-Major_Events" compact="0" outline="0" multipleItemSelectionAllowed="1" showAll="0"/>
    <pivotField name="Number_of_Customer_Interruptions_from_Non-Major_Events" compact="0" outline="0" multipleItemSelectionAllowed="1" showAll="0"/>
    <pivotField name="Number_of_Customer-Hours_of_Interruptions_from_Non-Major_Events" compact="0" outline="0" multipleItemSelectionAllowed="1" showAll="0"/>
    <pivotField name="SAIFI_from_Non-Major_Events" dataField="1" compact="0" outline="0" multipleItemSelectionAllowed="1" showAll="0"/>
    <pivotField name="SAIDI_from_Non-Major_Events" dataField="1" compact="0" outline="0" multipleItemSelectionAllowed="1" showAll="0"/>
  </pivotFields>
  <rowFields count="2">
    <field x="0"/>
    <field x="3"/>
  </rowFields>
  <rowItems count="541">
    <i>
      <x/>
      <x/>
    </i>
    <i r="1">
      <x v="1"/>
    </i>
    <i r="1">
      <x v="2"/>
    </i>
    <i r="1">
      <x v="3"/>
    </i>
    <i r="1">
      <x v="4"/>
    </i>
    <i r="1">
      <x v="5"/>
    </i>
    <i r="1">
      <x v="7"/>
    </i>
    <i r="1">
      <x v="8"/>
    </i>
    <i r="1">
      <x v="9"/>
    </i>
    <i t="default">
      <x/>
    </i>
    <i>
      <x v="1"/>
      <x/>
    </i>
    <i r="1">
      <x v="1"/>
    </i>
    <i r="1">
      <x v="2"/>
    </i>
    <i r="1">
      <x v="3"/>
    </i>
    <i r="1">
      <x v="4"/>
    </i>
    <i r="1">
      <x v="5"/>
    </i>
    <i r="1">
      <x v="7"/>
    </i>
    <i r="1">
      <x v="8"/>
    </i>
    <i r="1">
      <x v="9"/>
    </i>
    <i t="default">
      <x v="1"/>
    </i>
    <i>
      <x v="2"/>
      <x/>
    </i>
    <i r="1">
      <x v="1"/>
    </i>
    <i r="1">
      <x v="2"/>
    </i>
    <i r="1">
      <x v="3"/>
    </i>
    <i r="1">
      <x v="4"/>
    </i>
    <i r="1">
      <x v="5"/>
    </i>
    <i r="1">
      <x v="7"/>
    </i>
    <i r="1">
      <x v="8"/>
    </i>
    <i r="1">
      <x v="9"/>
    </i>
    <i t="default">
      <x v="2"/>
    </i>
    <i>
      <x v="3"/>
      <x/>
    </i>
    <i r="1">
      <x v="1"/>
    </i>
    <i r="1">
      <x v="2"/>
    </i>
    <i r="1">
      <x v="3"/>
    </i>
    <i r="1">
      <x v="4"/>
    </i>
    <i r="1">
      <x v="5"/>
    </i>
    <i r="1">
      <x v="7"/>
    </i>
    <i r="1">
      <x v="8"/>
    </i>
    <i r="1">
      <x v="9"/>
    </i>
    <i t="default">
      <x v="3"/>
    </i>
    <i>
      <x v="4"/>
      <x/>
    </i>
    <i r="1">
      <x v="1"/>
    </i>
    <i r="1">
      <x v="2"/>
    </i>
    <i r="1">
      <x v="3"/>
    </i>
    <i r="1">
      <x v="4"/>
    </i>
    <i r="1">
      <x v="5"/>
    </i>
    <i r="1">
      <x v="7"/>
    </i>
    <i r="1">
      <x v="8"/>
    </i>
    <i r="1">
      <x v="9"/>
    </i>
    <i t="default">
      <x v="4"/>
    </i>
    <i>
      <x v="5"/>
      <x/>
    </i>
    <i r="1">
      <x v="1"/>
    </i>
    <i r="1">
      <x v="2"/>
    </i>
    <i r="1">
      <x v="3"/>
    </i>
    <i r="1">
      <x v="4"/>
    </i>
    <i r="1">
      <x v="5"/>
    </i>
    <i r="1">
      <x v="7"/>
    </i>
    <i r="1">
      <x v="8"/>
    </i>
    <i r="1">
      <x v="9"/>
    </i>
    <i t="default">
      <x v="5"/>
    </i>
    <i>
      <x v="6"/>
      <x/>
    </i>
    <i r="1">
      <x v="1"/>
    </i>
    <i r="1">
      <x v="2"/>
    </i>
    <i r="1">
      <x v="3"/>
    </i>
    <i r="1">
      <x v="4"/>
    </i>
    <i r="1">
      <x v="5"/>
    </i>
    <i r="1">
      <x v="7"/>
    </i>
    <i r="1">
      <x v="8"/>
    </i>
    <i r="1">
      <x v="9"/>
    </i>
    <i t="default">
      <x v="6"/>
    </i>
    <i>
      <x v="7"/>
      <x/>
    </i>
    <i r="1">
      <x v="1"/>
    </i>
    <i r="1">
      <x v="2"/>
    </i>
    <i r="1">
      <x v="3"/>
    </i>
    <i r="1">
      <x v="4"/>
    </i>
    <i r="1">
      <x v="5"/>
    </i>
    <i r="1">
      <x v="7"/>
    </i>
    <i r="1">
      <x v="8"/>
    </i>
    <i r="1">
      <x v="9"/>
    </i>
    <i t="default">
      <x v="7"/>
    </i>
    <i>
      <x v="8"/>
      <x/>
    </i>
    <i r="1">
      <x v="1"/>
    </i>
    <i r="1">
      <x v="2"/>
    </i>
    <i r="1">
      <x v="3"/>
    </i>
    <i r="1">
      <x v="4"/>
    </i>
    <i r="1">
      <x v="5"/>
    </i>
    <i r="1">
      <x v="7"/>
    </i>
    <i r="1">
      <x v="8"/>
    </i>
    <i r="1">
      <x v="9"/>
    </i>
    <i t="default">
      <x v="8"/>
    </i>
    <i>
      <x v="9"/>
      <x/>
    </i>
    <i r="1">
      <x v="1"/>
    </i>
    <i r="1">
      <x v="2"/>
    </i>
    <i r="1">
      <x v="3"/>
    </i>
    <i r="1">
      <x v="4"/>
    </i>
    <i r="1">
      <x v="5"/>
    </i>
    <i r="1">
      <x v="7"/>
    </i>
    <i r="1">
      <x v="8"/>
    </i>
    <i r="1">
      <x v="9"/>
    </i>
    <i t="default">
      <x v="9"/>
    </i>
    <i>
      <x v="10"/>
      <x/>
    </i>
    <i r="1">
      <x v="1"/>
    </i>
    <i r="1">
      <x v="2"/>
    </i>
    <i r="1">
      <x v="3"/>
    </i>
    <i r="1">
      <x v="4"/>
    </i>
    <i r="1">
      <x v="5"/>
    </i>
    <i r="1">
      <x v="7"/>
    </i>
    <i r="1">
      <x v="8"/>
    </i>
    <i r="1">
      <x v="9"/>
    </i>
    <i t="default">
      <x v="10"/>
    </i>
    <i>
      <x v="11"/>
      <x/>
    </i>
    <i r="1">
      <x v="1"/>
    </i>
    <i r="1">
      <x v="2"/>
    </i>
    <i r="1">
      <x v="3"/>
    </i>
    <i r="1">
      <x v="4"/>
    </i>
    <i r="1">
      <x v="5"/>
    </i>
    <i r="1">
      <x v="7"/>
    </i>
    <i r="1">
      <x v="8"/>
    </i>
    <i r="1">
      <x v="9"/>
    </i>
    <i t="default">
      <x v="11"/>
    </i>
    <i>
      <x v="12"/>
      <x/>
    </i>
    <i r="1">
      <x v="1"/>
    </i>
    <i r="1">
      <x v="2"/>
    </i>
    <i r="1">
      <x v="3"/>
    </i>
    <i r="1">
      <x v="4"/>
    </i>
    <i r="1">
      <x v="5"/>
    </i>
    <i r="1">
      <x v="7"/>
    </i>
    <i r="1">
      <x v="8"/>
    </i>
    <i r="1">
      <x v="9"/>
    </i>
    <i t="default">
      <x v="12"/>
    </i>
    <i>
      <x v="13"/>
      <x/>
    </i>
    <i r="1">
      <x v="1"/>
    </i>
    <i r="1">
      <x v="2"/>
    </i>
    <i r="1">
      <x v="3"/>
    </i>
    <i r="1">
      <x v="4"/>
    </i>
    <i r="1">
      <x v="5"/>
    </i>
    <i r="1">
      <x v="7"/>
    </i>
    <i r="1">
      <x v="8"/>
    </i>
    <i r="1">
      <x v="9"/>
    </i>
    <i t="default">
      <x v="13"/>
    </i>
    <i>
      <x v="14"/>
      <x/>
    </i>
    <i r="1">
      <x v="1"/>
    </i>
    <i r="1">
      <x v="2"/>
    </i>
    <i r="1">
      <x v="3"/>
    </i>
    <i r="1">
      <x v="4"/>
    </i>
    <i r="1">
      <x v="5"/>
    </i>
    <i r="1">
      <x v="7"/>
    </i>
    <i r="1">
      <x v="8"/>
    </i>
    <i r="1">
      <x v="9"/>
    </i>
    <i t="default">
      <x v="14"/>
    </i>
    <i>
      <x v="15"/>
      <x/>
    </i>
    <i r="1">
      <x v="1"/>
    </i>
    <i r="1">
      <x v="2"/>
    </i>
    <i r="1">
      <x v="3"/>
    </i>
    <i r="1">
      <x v="4"/>
    </i>
    <i r="1">
      <x v="5"/>
    </i>
    <i r="1">
      <x v="7"/>
    </i>
    <i r="1">
      <x v="8"/>
    </i>
    <i r="1">
      <x v="9"/>
    </i>
    <i t="default">
      <x v="15"/>
    </i>
    <i>
      <x v="16"/>
      <x/>
    </i>
    <i r="1">
      <x v="1"/>
    </i>
    <i r="1">
      <x v="2"/>
    </i>
    <i r="1">
      <x v="3"/>
    </i>
    <i r="1">
      <x v="4"/>
    </i>
    <i r="1">
      <x v="5"/>
    </i>
    <i r="1">
      <x v="7"/>
    </i>
    <i r="1">
      <x v="8"/>
    </i>
    <i r="1">
      <x v="9"/>
    </i>
    <i t="default">
      <x v="16"/>
    </i>
    <i>
      <x v="17"/>
      <x/>
    </i>
    <i r="1">
      <x v="1"/>
    </i>
    <i r="1">
      <x v="2"/>
    </i>
    <i r="1">
      <x v="3"/>
    </i>
    <i r="1">
      <x v="4"/>
    </i>
    <i r="1">
      <x v="5"/>
    </i>
    <i r="1">
      <x v="7"/>
    </i>
    <i r="1">
      <x v="8"/>
    </i>
    <i r="1">
      <x v="9"/>
    </i>
    <i t="default">
      <x v="17"/>
    </i>
    <i>
      <x v="18"/>
      <x/>
    </i>
    <i r="1">
      <x v="1"/>
    </i>
    <i r="1">
      <x v="2"/>
    </i>
    <i r="1">
      <x v="3"/>
    </i>
    <i r="1">
      <x v="4"/>
    </i>
    <i r="1">
      <x v="5"/>
    </i>
    <i r="1">
      <x v="7"/>
    </i>
    <i r="1">
      <x v="8"/>
    </i>
    <i r="1">
      <x v="9"/>
    </i>
    <i t="default">
      <x v="18"/>
    </i>
    <i>
      <x v="19"/>
      <x/>
    </i>
    <i r="1">
      <x v="1"/>
    </i>
    <i r="1">
      <x v="2"/>
    </i>
    <i r="1">
      <x v="3"/>
    </i>
    <i r="1">
      <x v="4"/>
    </i>
    <i r="1">
      <x v="5"/>
    </i>
    <i r="1">
      <x v="7"/>
    </i>
    <i r="1">
      <x v="8"/>
    </i>
    <i r="1">
      <x v="9"/>
    </i>
    <i t="default">
      <x v="19"/>
    </i>
    <i>
      <x v="20"/>
      <x/>
    </i>
    <i r="1">
      <x v="1"/>
    </i>
    <i r="1">
      <x v="2"/>
    </i>
    <i r="1">
      <x v="3"/>
    </i>
    <i r="1">
      <x v="4"/>
    </i>
    <i r="1">
      <x v="5"/>
    </i>
    <i r="1">
      <x v="7"/>
    </i>
    <i r="1">
      <x v="8"/>
    </i>
    <i r="1">
      <x v="9"/>
    </i>
    <i t="default">
      <x v="20"/>
    </i>
    <i>
      <x v="21"/>
      <x/>
    </i>
    <i r="1">
      <x v="1"/>
    </i>
    <i r="1">
      <x v="2"/>
    </i>
    <i r="1">
      <x v="3"/>
    </i>
    <i r="1">
      <x v="4"/>
    </i>
    <i r="1">
      <x v="5"/>
    </i>
    <i r="1">
      <x v="7"/>
    </i>
    <i r="1">
      <x v="8"/>
    </i>
    <i r="1">
      <x v="9"/>
    </i>
    <i t="default">
      <x v="21"/>
    </i>
    <i>
      <x v="22"/>
      <x/>
    </i>
    <i r="1">
      <x v="1"/>
    </i>
    <i r="1">
      <x v="2"/>
    </i>
    <i r="1">
      <x v="3"/>
    </i>
    <i r="1">
      <x v="4"/>
    </i>
    <i r="1">
      <x v="5"/>
    </i>
    <i r="1">
      <x v="7"/>
    </i>
    <i r="1">
      <x v="8"/>
    </i>
    <i r="1">
      <x v="9"/>
    </i>
    <i t="default">
      <x v="22"/>
    </i>
    <i>
      <x v="23"/>
      <x/>
    </i>
    <i r="1">
      <x v="1"/>
    </i>
    <i r="1">
      <x v="2"/>
    </i>
    <i r="1">
      <x v="3"/>
    </i>
    <i r="1">
      <x v="4"/>
    </i>
    <i r="1">
      <x v="5"/>
    </i>
    <i r="1">
      <x v="7"/>
    </i>
    <i r="1">
      <x v="8"/>
    </i>
    <i r="1">
      <x v="9"/>
    </i>
    <i t="default">
      <x v="23"/>
    </i>
    <i>
      <x v="24"/>
      <x/>
    </i>
    <i r="1">
      <x v="1"/>
    </i>
    <i r="1">
      <x v="2"/>
    </i>
    <i r="1">
      <x v="3"/>
    </i>
    <i r="1">
      <x v="4"/>
    </i>
    <i r="1">
      <x v="5"/>
    </i>
    <i r="1">
      <x v="7"/>
    </i>
    <i r="1">
      <x v="8"/>
    </i>
    <i r="1">
      <x v="9"/>
    </i>
    <i t="default">
      <x v="24"/>
    </i>
    <i>
      <x v="25"/>
      <x/>
    </i>
    <i r="1">
      <x v="1"/>
    </i>
    <i r="1">
      <x v="2"/>
    </i>
    <i r="1">
      <x v="3"/>
    </i>
    <i r="1">
      <x v="4"/>
    </i>
    <i r="1">
      <x v="5"/>
    </i>
    <i r="1">
      <x v="7"/>
    </i>
    <i r="1">
      <x v="8"/>
    </i>
    <i r="1">
      <x v="9"/>
    </i>
    <i t="default">
      <x v="25"/>
    </i>
    <i>
      <x v="26"/>
      <x/>
    </i>
    <i r="1">
      <x v="1"/>
    </i>
    <i r="1">
      <x v="2"/>
    </i>
    <i r="1">
      <x v="3"/>
    </i>
    <i r="1">
      <x v="4"/>
    </i>
    <i r="1">
      <x v="5"/>
    </i>
    <i r="1">
      <x v="7"/>
    </i>
    <i r="1">
      <x v="8"/>
    </i>
    <i r="1">
      <x v="9"/>
    </i>
    <i t="default">
      <x v="26"/>
    </i>
    <i>
      <x v="27"/>
      <x/>
    </i>
    <i r="1">
      <x v="1"/>
    </i>
    <i r="1">
      <x v="2"/>
    </i>
    <i r="1">
      <x v="3"/>
    </i>
    <i r="1">
      <x v="4"/>
    </i>
    <i r="1">
      <x v="5"/>
    </i>
    <i r="1">
      <x v="7"/>
    </i>
    <i r="1">
      <x v="8"/>
    </i>
    <i r="1">
      <x v="9"/>
    </i>
    <i t="default">
      <x v="27"/>
    </i>
    <i>
      <x v="28"/>
      <x/>
    </i>
    <i r="1">
      <x v="1"/>
    </i>
    <i r="1">
      <x v="2"/>
    </i>
    <i r="1">
      <x v="3"/>
    </i>
    <i r="1">
      <x v="4"/>
    </i>
    <i r="1">
      <x v="5"/>
    </i>
    <i r="1">
      <x v="7"/>
    </i>
    <i r="1">
      <x v="8"/>
    </i>
    <i r="1">
      <x v="9"/>
    </i>
    <i t="default">
      <x v="28"/>
    </i>
    <i>
      <x v="29"/>
      <x/>
    </i>
    <i r="1">
      <x v="1"/>
    </i>
    <i r="1">
      <x v="2"/>
    </i>
    <i r="1">
      <x v="3"/>
    </i>
    <i r="1">
      <x v="4"/>
    </i>
    <i r="1">
      <x v="5"/>
    </i>
    <i r="1">
      <x v="7"/>
    </i>
    <i r="1">
      <x v="8"/>
    </i>
    <i r="1">
      <x v="9"/>
    </i>
    <i t="default">
      <x v="29"/>
    </i>
    <i>
      <x v="30"/>
      <x/>
    </i>
    <i r="1">
      <x v="1"/>
    </i>
    <i r="1">
      <x v="2"/>
    </i>
    <i r="1">
      <x v="3"/>
    </i>
    <i r="1">
      <x v="4"/>
    </i>
    <i r="1">
      <x v="5"/>
    </i>
    <i r="1">
      <x v="7"/>
    </i>
    <i r="1">
      <x v="8"/>
    </i>
    <i r="1">
      <x v="9"/>
    </i>
    <i t="default">
      <x v="30"/>
    </i>
    <i>
      <x v="31"/>
      <x/>
    </i>
    <i r="1">
      <x v="1"/>
    </i>
    <i r="1">
      <x v="2"/>
    </i>
    <i r="1">
      <x v="3"/>
    </i>
    <i r="1">
      <x v="4"/>
    </i>
    <i r="1">
      <x v="5"/>
    </i>
    <i r="1">
      <x v="7"/>
    </i>
    <i r="1">
      <x v="8"/>
    </i>
    <i r="1">
      <x v="9"/>
    </i>
    <i t="default">
      <x v="31"/>
    </i>
    <i>
      <x v="32"/>
      <x/>
    </i>
    <i r="1">
      <x v="1"/>
    </i>
    <i r="1">
      <x v="2"/>
    </i>
    <i r="1">
      <x v="3"/>
    </i>
    <i r="1">
      <x v="4"/>
    </i>
    <i r="1">
      <x v="5"/>
    </i>
    <i r="1">
      <x v="7"/>
    </i>
    <i r="1">
      <x v="8"/>
    </i>
    <i r="1">
      <x v="9"/>
    </i>
    <i t="default">
      <x v="32"/>
    </i>
    <i>
      <x v="33"/>
      <x/>
    </i>
    <i r="1">
      <x v="1"/>
    </i>
    <i r="1">
      <x v="2"/>
    </i>
    <i r="1">
      <x v="3"/>
    </i>
    <i r="1">
      <x v="4"/>
    </i>
    <i r="1">
      <x v="5"/>
    </i>
    <i r="1">
      <x v="7"/>
    </i>
    <i r="1">
      <x v="8"/>
    </i>
    <i r="1">
      <x v="9"/>
    </i>
    <i t="default">
      <x v="33"/>
    </i>
    <i>
      <x v="34"/>
      <x/>
    </i>
    <i r="1">
      <x v="1"/>
    </i>
    <i r="1">
      <x v="2"/>
    </i>
    <i r="1">
      <x v="3"/>
    </i>
    <i r="1">
      <x v="4"/>
    </i>
    <i r="1">
      <x v="5"/>
    </i>
    <i r="1">
      <x v="7"/>
    </i>
    <i r="1">
      <x v="8"/>
    </i>
    <i r="1">
      <x v="9"/>
    </i>
    <i t="default">
      <x v="34"/>
    </i>
    <i>
      <x v="35"/>
      <x/>
    </i>
    <i r="1">
      <x v="1"/>
    </i>
    <i r="1">
      <x v="2"/>
    </i>
    <i r="1">
      <x v="3"/>
    </i>
    <i r="1">
      <x v="4"/>
    </i>
    <i r="1">
      <x v="5"/>
    </i>
    <i r="1">
      <x v="7"/>
    </i>
    <i r="1">
      <x v="8"/>
    </i>
    <i r="1">
      <x v="9"/>
    </i>
    <i t="default">
      <x v="35"/>
    </i>
    <i>
      <x v="36"/>
      <x/>
    </i>
    <i r="1">
      <x v="1"/>
    </i>
    <i r="1">
      <x v="2"/>
    </i>
    <i r="1">
      <x v="3"/>
    </i>
    <i r="1">
      <x v="4"/>
    </i>
    <i r="1">
      <x v="5"/>
    </i>
    <i r="1">
      <x v="7"/>
    </i>
    <i r="1">
      <x v="8"/>
    </i>
    <i r="1">
      <x v="9"/>
    </i>
    <i t="default">
      <x v="36"/>
    </i>
    <i>
      <x v="37"/>
      <x/>
    </i>
    <i r="1">
      <x v="1"/>
    </i>
    <i r="1">
      <x v="2"/>
    </i>
    <i r="1">
      <x v="3"/>
    </i>
    <i r="1">
      <x v="4"/>
    </i>
    <i r="1">
      <x v="5"/>
    </i>
    <i r="1">
      <x v="7"/>
    </i>
    <i r="1">
      <x v="8"/>
    </i>
    <i r="1">
      <x v="9"/>
    </i>
    <i t="default">
      <x v="37"/>
    </i>
    <i>
      <x v="38"/>
      <x/>
    </i>
    <i r="1">
      <x v="1"/>
    </i>
    <i r="1">
      <x v="2"/>
    </i>
    <i r="1">
      <x v="3"/>
    </i>
    <i r="1">
      <x v="4"/>
    </i>
    <i r="1">
      <x v="5"/>
    </i>
    <i r="1">
      <x v="7"/>
    </i>
    <i r="1">
      <x v="8"/>
    </i>
    <i r="1">
      <x v="9"/>
    </i>
    <i t="default">
      <x v="38"/>
    </i>
    <i>
      <x v="39"/>
      <x/>
    </i>
    <i r="1">
      <x v="1"/>
    </i>
    <i r="1">
      <x v="2"/>
    </i>
    <i r="1">
      <x v="3"/>
    </i>
    <i r="1">
      <x v="4"/>
    </i>
    <i r="1">
      <x v="5"/>
    </i>
    <i r="1">
      <x v="7"/>
    </i>
    <i r="1">
      <x v="8"/>
    </i>
    <i r="1">
      <x v="9"/>
    </i>
    <i t="default">
      <x v="39"/>
    </i>
    <i>
      <x v="40"/>
      <x/>
    </i>
    <i r="1">
      <x v="1"/>
    </i>
    <i r="1">
      <x v="2"/>
    </i>
    <i r="1">
      <x v="3"/>
    </i>
    <i r="1">
      <x v="4"/>
    </i>
    <i r="1">
      <x v="5"/>
    </i>
    <i r="1">
      <x v="7"/>
    </i>
    <i r="1">
      <x v="8"/>
    </i>
    <i r="1">
      <x v="9"/>
    </i>
    <i t="default">
      <x v="40"/>
    </i>
    <i>
      <x v="41"/>
      <x/>
    </i>
    <i r="1">
      <x v="1"/>
    </i>
    <i r="1">
      <x v="2"/>
    </i>
    <i r="1">
      <x v="3"/>
    </i>
    <i r="1">
      <x v="4"/>
    </i>
    <i r="1">
      <x v="5"/>
    </i>
    <i r="1">
      <x v="7"/>
    </i>
    <i r="1">
      <x v="8"/>
    </i>
    <i r="1">
      <x v="9"/>
    </i>
    <i t="default">
      <x v="41"/>
    </i>
    <i>
      <x v="42"/>
      <x/>
    </i>
    <i r="1">
      <x v="1"/>
    </i>
    <i r="1">
      <x v="2"/>
    </i>
    <i r="1">
      <x v="3"/>
    </i>
    <i r="1">
      <x v="4"/>
    </i>
    <i r="1">
      <x v="5"/>
    </i>
    <i r="1">
      <x v="7"/>
    </i>
    <i r="1">
      <x v="8"/>
    </i>
    <i r="1">
      <x v="9"/>
    </i>
    <i t="default">
      <x v="42"/>
    </i>
    <i>
      <x v="43"/>
      <x/>
    </i>
    <i r="1">
      <x v="1"/>
    </i>
    <i r="1">
      <x v="2"/>
    </i>
    <i r="1">
      <x v="3"/>
    </i>
    <i r="1">
      <x v="4"/>
    </i>
    <i r="1">
      <x v="5"/>
    </i>
    <i r="1">
      <x v="7"/>
    </i>
    <i r="1">
      <x v="8"/>
    </i>
    <i r="1">
      <x v="9"/>
    </i>
    <i t="default">
      <x v="43"/>
    </i>
    <i>
      <x v="44"/>
      <x/>
    </i>
    <i r="1">
      <x v="1"/>
    </i>
    <i r="1">
      <x v="2"/>
    </i>
    <i r="1">
      <x v="3"/>
    </i>
    <i r="1">
      <x v="4"/>
    </i>
    <i r="1">
      <x v="5"/>
    </i>
    <i r="1">
      <x v="7"/>
    </i>
    <i r="1">
      <x v="8"/>
    </i>
    <i r="1">
      <x v="9"/>
    </i>
    <i t="default">
      <x v="44"/>
    </i>
    <i>
      <x v="45"/>
      <x/>
    </i>
    <i r="1">
      <x v="1"/>
    </i>
    <i r="1">
      <x v="2"/>
    </i>
    <i r="1">
      <x v="3"/>
    </i>
    <i r="1">
      <x v="4"/>
    </i>
    <i r="1">
      <x v="5"/>
    </i>
    <i r="1">
      <x v="7"/>
    </i>
    <i r="1">
      <x v="8"/>
    </i>
    <i r="1">
      <x v="9"/>
    </i>
    <i t="default">
      <x v="45"/>
    </i>
    <i>
      <x v="46"/>
      <x/>
    </i>
    <i r="1">
      <x v="1"/>
    </i>
    <i r="1">
      <x v="2"/>
    </i>
    <i r="1">
      <x v="3"/>
    </i>
    <i r="1">
      <x v="4"/>
    </i>
    <i r="1">
      <x v="5"/>
    </i>
    <i r="1">
      <x v="7"/>
    </i>
    <i r="1">
      <x v="8"/>
    </i>
    <i r="1">
      <x v="9"/>
    </i>
    <i t="default">
      <x v="46"/>
    </i>
    <i>
      <x v="47"/>
      <x/>
    </i>
    <i r="1">
      <x v="1"/>
    </i>
    <i r="1">
      <x v="2"/>
    </i>
    <i r="1">
      <x v="3"/>
    </i>
    <i r="1">
      <x v="4"/>
    </i>
    <i r="1">
      <x v="5"/>
    </i>
    <i r="1">
      <x v="7"/>
    </i>
    <i r="1">
      <x v="8"/>
    </i>
    <i r="1">
      <x v="9"/>
    </i>
    <i t="default">
      <x v="47"/>
    </i>
    <i>
      <x v="48"/>
      <x/>
    </i>
    <i r="1">
      <x v="1"/>
    </i>
    <i r="1">
      <x v="2"/>
    </i>
    <i r="1">
      <x v="3"/>
    </i>
    <i r="1">
      <x v="4"/>
    </i>
    <i r="1">
      <x v="5"/>
    </i>
    <i r="1">
      <x v="7"/>
    </i>
    <i r="1">
      <x v="8"/>
    </i>
    <i r="1">
      <x v="9"/>
    </i>
    <i t="default">
      <x v="48"/>
    </i>
    <i>
      <x v="49"/>
      <x/>
    </i>
    <i r="1">
      <x v="1"/>
    </i>
    <i r="1">
      <x v="2"/>
    </i>
    <i r="1">
      <x v="3"/>
    </i>
    <i r="1">
      <x v="4"/>
    </i>
    <i r="1">
      <x v="5"/>
    </i>
    <i r="1">
      <x v="7"/>
    </i>
    <i r="1">
      <x v="8"/>
    </i>
    <i r="1">
      <x v="9"/>
    </i>
    <i t="default">
      <x v="49"/>
    </i>
    <i>
      <x v="50"/>
      <x/>
    </i>
    <i r="1">
      <x v="1"/>
    </i>
    <i r="1">
      <x v="2"/>
    </i>
    <i r="1">
      <x v="3"/>
    </i>
    <i r="1">
      <x v="4"/>
    </i>
    <i r="1">
      <x v="5"/>
    </i>
    <i r="1">
      <x v="7"/>
    </i>
    <i r="1">
      <x v="8"/>
    </i>
    <i r="1">
      <x v="9"/>
    </i>
    <i t="default">
      <x v="50"/>
    </i>
    <i>
      <x v="51"/>
      <x/>
    </i>
    <i r="1">
      <x v="1"/>
    </i>
    <i r="1">
      <x v="2"/>
    </i>
    <i r="1">
      <x v="3"/>
    </i>
    <i r="1">
      <x v="4"/>
    </i>
    <i r="1">
      <x v="5"/>
    </i>
    <i r="1">
      <x v="7"/>
    </i>
    <i r="1">
      <x v="8"/>
    </i>
    <i r="1">
      <x v="9"/>
    </i>
    <i t="default">
      <x v="51"/>
    </i>
    <i>
      <x v="52"/>
      <x/>
    </i>
    <i r="1">
      <x v="1"/>
    </i>
    <i r="1">
      <x v="2"/>
    </i>
    <i r="1">
      <x v="3"/>
    </i>
    <i r="1">
      <x v="4"/>
    </i>
    <i r="1">
      <x v="5"/>
    </i>
    <i r="1">
      <x v="7"/>
    </i>
    <i r="1">
      <x v="8"/>
    </i>
    <i r="1">
      <x v="9"/>
    </i>
    <i t="default">
      <x v="52"/>
    </i>
    <i>
      <x v="53"/>
      <x/>
    </i>
    <i r="1">
      <x v="1"/>
    </i>
    <i r="1">
      <x v="2"/>
    </i>
    <i r="1">
      <x v="3"/>
    </i>
    <i r="1">
      <x v="4"/>
    </i>
    <i r="1">
      <x v="5"/>
    </i>
    <i r="1">
      <x v="7"/>
    </i>
    <i r="1">
      <x v="8"/>
    </i>
    <i r="1">
      <x v="9"/>
    </i>
    <i t="default">
      <x v="53"/>
    </i>
    <i t="grand">
      <x/>
    </i>
  </rowItems>
  <colFields count="1">
    <field x="-2"/>
  </colFields>
  <colItems count="2">
    <i>
      <x/>
    </i>
    <i i="1">
      <x v="1"/>
    </i>
  </colItems>
  <pageFields count="1">
    <pageField fld="1" hier="0"/>
  </pageFields>
  <dataFields count="2">
    <dataField name="SUM of SAIFI_from_Non-Major_Events" fld="13" baseField="0"/>
    <dataField name="SUM of SAIDI_from_Non-Major_Events" fld="14"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Metered Consumption kWh - 2.1.5" cacheId="58" applyNumberFormats="0" applyBorderFormats="0" applyFontFormats="0" applyPatternFormats="0" applyAlignmentFormats="0" applyWidthHeightFormats="0" dataCaption="" updatedVersion="7" compact="0" compactData="0">
  <location ref="I13:O69" firstHeaderRow="1" firstDataRow="2" firstDataCol="1" rowPageCount="1" colPageCount="1"/>
  <pivotFields count="7">
    <pivotField name="Company_Name" axis="axisRow" compact="0" numFmtId="49" outline="0" multipleItemSelectionAllowed="1" showAll="0" sortType="ascending">
      <items count="55">
        <item x="0"/>
        <item x="1"/>
        <item x="2"/>
        <item x="3"/>
        <item x="4"/>
        <item x="5"/>
        <item x="6"/>
        <item x="7"/>
        <item x="8"/>
        <item x="9"/>
        <item x="13"/>
        <item x="14"/>
        <item x="15"/>
        <item x="10"/>
        <item x="11"/>
        <item x="12"/>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t="default"/>
      </items>
    </pivotField>
    <pivotField name="Year" axis="axisCol" compact="0" outline="0" multipleItemSelectionAllowed="1" showAll="0" sortType="ascending">
      <items count="10">
        <item h="1" x="0"/>
        <item h="1" x="1"/>
        <item h="1" x="2"/>
        <item h="1" x="3"/>
        <item x="4"/>
        <item x="5"/>
        <item x="6"/>
        <item x="7"/>
        <item x="8"/>
        <item t="default"/>
      </items>
    </pivotField>
    <pivotField name="Customer_or_Connections" compact="0" numFmtId="49" outline="0" multipleItemSelectionAllowed="1" showAll="0"/>
    <pivotField name="Rate_Class_-_Generic" axis="axisPage" compact="0" numFmtId="49" outline="0" multipleItemSelectionAllowed="1" showAll="0">
      <items count="10">
        <item x="0"/>
        <item x="1"/>
        <item x="2"/>
        <item x="3"/>
        <item x="4"/>
        <item x="5"/>
        <item x="6"/>
        <item x="7"/>
        <item x="8"/>
        <item t="default"/>
      </items>
    </pivotField>
    <pivotField name="Annual_Billings_-_USoA_4080_-_Dollars" compact="0" outline="0" multipleItemSelectionAllowed="1" showAll="0"/>
    <pivotField name="Metered_Consumption_in_kWh" dataField="1" compact="0" outline="0" multipleItemSelectionAllowed="1" showAll="0"/>
    <pivotField name="Demand_in_kW" compact="0" outline="0" multipleItemSelectionAllowed="1" showAll="0"/>
  </pivotFields>
  <rowFields count="1">
    <field x="0"/>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1"/>
  </colFields>
  <colItems count="6">
    <i>
      <x v="4"/>
    </i>
    <i>
      <x v="5"/>
    </i>
    <i>
      <x v="6"/>
    </i>
    <i>
      <x v="7"/>
    </i>
    <i>
      <x v="8"/>
    </i>
    <i t="grand">
      <x/>
    </i>
  </colItems>
  <pageFields count="1">
    <pageField fld="3" hier="0"/>
  </pageFields>
  <dataFields count="1">
    <dataField name="SUM of Metered_Consumption_in_kWh" fld="5"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Customers - 2.1.2 Market Monito" cacheId="53" applyNumberFormats="0" applyBorderFormats="0" applyFontFormats="0" applyPatternFormats="0" applyAlignmentFormats="0" applyWidthHeightFormats="0" dataCaption="" updatedVersion="7" compact="0" compactData="0">
  <location ref="G13:M69" firstHeaderRow="1" firstDataRow="2" firstDataCol="1" rowPageCount="1" colPageCount="1"/>
  <pivotFields count="5">
    <pivotField name="Company_Name" axis="axisRow" compact="0" numFmtId="49" outline="0" multipleItemSelectionAllowed="1" showAll="0" sortType="ascending">
      <items count="5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t="default"/>
      </items>
    </pivotField>
    <pivotField name="Year" axis="axisCol" compact="0" outline="0" multipleItemSelectionAllowed="1" showAll="0" sortType="ascending">
      <items count="10">
        <item h="1" x="0"/>
        <item h="1" x="1"/>
        <item h="1" x="2"/>
        <item h="1" x="3"/>
        <item x="4"/>
        <item x="5"/>
        <item x="6"/>
        <item x="7"/>
        <item x="8"/>
        <item t="default"/>
      </items>
    </pivotField>
    <pivotField name="Rate_Class" axis="axisPage" compact="0" numFmtId="49" outline="0" multipleItemSelectionAllowed="1" showAll="0">
      <items count="10">
        <item x="0"/>
        <item x="1"/>
        <item x="2"/>
        <item x="3"/>
        <item x="4"/>
        <item h="1" x="5"/>
        <item h="1" x="6"/>
        <item h="1" x="7"/>
        <item h="1" x="8"/>
        <item t="default"/>
      </items>
    </pivotField>
    <pivotField name="Customer_or_Connections" compact="0" numFmtId="49" outline="0" multipleItemSelectionAllowed="1" showAll="0"/>
    <pivotField name="Total_Customers_or_Connections" dataField="1" compact="0" outline="0" multipleItemSelectionAllowed="1" showAll="0"/>
  </pivotFields>
  <rowFields count="1">
    <field x="0"/>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1"/>
  </colFields>
  <colItems count="6">
    <i>
      <x v="4"/>
    </i>
    <i>
      <x v="5"/>
    </i>
    <i>
      <x v="6"/>
    </i>
    <i>
      <x v="7"/>
    </i>
    <i>
      <x v="8"/>
    </i>
    <i t="grand">
      <x/>
    </i>
  </colItems>
  <pageFields count="1">
    <pageField fld="2" hier="0"/>
  </pageFields>
  <dataFields count="1">
    <dataField name="SUM of Total_Customers_or_Connections" fld="4"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FTE - 2.1.5.1 Labour Analysis" cacheId="48" applyNumberFormats="0" applyBorderFormats="0" applyFontFormats="0" applyPatternFormats="0" applyAlignmentFormats="0" applyWidthHeightFormats="0" dataCaption="" updatedVersion="7" compact="0" compactData="0">
  <location ref="I2:O9" firstHeaderRow="1" firstDataRow="2" firstDataCol="1"/>
  <pivotFields count="7">
    <pivotField name="Company_Name" axis="axisRow" compact="0" numFmtId="49" outline="0" multipleItemSelectionAllowed="1" showAll="0" sortType="ascending">
      <items count="55">
        <item x="0"/>
        <item h="1" x="1"/>
        <item h="1" x="2"/>
        <item h="1" x="3"/>
        <item h="1" x="4"/>
        <item h="1" x="5"/>
        <item h="1" x="6"/>
        <item h="1" x="7"/>
        <item h="1" x="8"/>
        <item h="1" x="9"/>
        <item x="13"/>
        <item x="14"/>
        <item h="1" x="15"/>
        <item h="1" x="10"/>
        <item h="1" x="11"/>
        <item h="1" x="12"/>
        <item h="1" x="16"/>
        <item h="1" x="17"/>
        <item h="1" x="18"/>
        <item h="1" x="19"/>
        <item h="1" x="20"/>
        <item h="1" x="21"/>
        <item h="1" x="22"/>
        <item h="1" x="23"/>
        <item h="1" x="24"/>
        <item h="1" x="25"/>
        <item h="1" x="26"/>
        <item h="1" x="27"/>
        <item h="1" x="28"/>
        <item h="1" x="29"/>
        <item h="1" x="30"/>
        <item h="1" x="31"/>
        <item x="32"/>
        <item h="1" x="33"/>
        <item h="1" x="34"/>
        <item h="1" x="35"/>
        <item h="1" x="36"/>
        <item h="1" x="37"/>
        <item h="1" x="38"/>
        <item h="1" x="39"/>
        <item h="1" x="40"/>
        <item h="1" x="41"/>
        <item h="1" x="42"/>
        <item h="1" x="43"/>
        <item h="1" x="44"/>
        <item h="1" x="45"/>
        <item h="1" x="46"/>
        <item h="1" x="47"/>
        <item h="1" x="48"/>
        <item x="49"/>
        <item h="1" x="50"/>
        <item h="1" x="51"/>
        <item h="1" x="52"/>
        <item h="1" x="53"/>
        <item t="default"/>
      </items>
    </pivotField>
    <pivotField name="Year" axis="axisCol" compact="0" outline="0" multipleItemSelectionAllowed="1" showAll="0" sortType="ascending">
      <items count="10">
        <item h="1" x="0"/>
        <item h="1" x="1"/>
        <item h="1" x="2"/>
        <item h="1" x="3"/>
        <item x="4"/>
        <item x="5"/>
        <item x="6"/>
        <item x="7"/>
        <item x="8"/>
        <item t="default"/>
      </items>
    </pivotField>
    <pivotField name="Number_of_Full_Time_Equivalent_Employees" dataField="1" compact="0" outline="0" multipleItemSelectionAllowed="1" showAll="0"/>
    <pivotField name="Number_of_Employees_Charged_to_Operations_Maintenance_and_Administration" compact="0" outline="0" multipleItemSelectionAllowed="1" showAll="0"/>
    <pivotField name="Number_of_Employees_Charged_to_New_Construction" compact="0" outline="0" multipleItemSelectionAllowed="1" showAll="0"/>
    <pivotField name="Salaries_and_Wages_Paid_to_Operating_Maintenance_and_Administrative_Employees" compact="0" outline="0" multipleItemSelectionAllowed="1" showAll="0"/>
    <pivotField name="Salaries_and_Wages_Paid_to_New_Construction_Employees" compact="0" outline="0" multipleItemSelectionAllowed="1" showAll="0"/>
  </pivotFields>
  <rowFields count="1">
    <field x="0"/>
  </rowFields>
  <rowItems count="6">
    <i>
      <x/>
    </i>
    <i>
      <x v="10"/>
    </i>
    <i>
      <x v="11"/>
    </i>
    <i>
      <x v="32"/>
    </i>
    <i>
      <x v="49"/>
    </i>
    <i t="grand">
      <x/>
    </i>
  </rowItems>
  <colFields count="1">
    <field x="1"/>
  </colFields>
  <colItems count="6">
    <i>
      <x v="4"/>
    </i>
    <i>
      <x v="5"/>
    </i>
    <i>
      <x v="6"/>
    </i>
    <i>
      <x v="7"/>
    </i>
    <i>
      <x v="8"/>
    </i>
    <i t="grand">
      <x/>
    </i>
  </colItems>
  <dataFields count="1">
    <dataField name="SUM of Number_of_Full_Time_Equivalent_Employees" fld="2"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C00-000001000000}" name="FTE - 2.1.5.1 Labour Analysis 2" cacheId="44" applyNumberFormats="0" applyBorderFormats="0" applyFontFormats="0" applyPatternFormats="0" applyAlignmentFormats="0" applyWidthHeightFormats="0" dataCaption="" updatedVersion="7" compact="0" compactData="0">
  <location ref="I11:O67" firstHeaderRow="1" firstDataRow="2" firstDataCol="1"/>
  <pivotFields count="7">
    <pivotField name="Company_Name" axis="axisRow" compact="0" numFmtId="49" outline="0" multipleItemSelectionAllowed="1" showAll="0" sortType="ascending">
      <items count="56">
        <item x="0"/>
        <item x="1"/>
        <item x="2"/>
        <item x="3"/>
        <item x="4"/>
        <item x="5"/>
        <item x="6"/>
        <item x="7"/>
        <item x="8"/>
        <item x="9"/>
        <item x="13"/>
        <item x="14"/>
        <item x="15"/>
        <item x="10"/>
        <item x="11"/>
        <item x="12"/>
        <item x="16"/>
        <item x="17"/>
        <item x="18"/>
        <item x="54"/>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t="default"/>
      </items>
    </pivotField>
    <pivotField name="Year" axis="axisCol" compact="0" outline="0" multipleItemSelectionAllowed="1" showAll="0" sortType="ascending">
      <items count="11">
        <item h="1" x="0"/>
        <item h="1" x="1"/>
        <item h="1" x="2"/>
        <item h="1" x="3"/>
        <item x="4"/>
        <item x="5"/>
        <item x="6"/>
        <item x="7"/>
        <item x="8"/>
        <item h="1" x="9"/>
        <item t="default"/>
      </items>
    </pivotField>
    <pivotField name="Number_of_Full_Time_Equivalent_Employees" dataField="1" compact="0" outline="0" multipleItemSelectionAllowed="1" showAll="0"/>
    <pivotField name="Number_of_Employees_Charged_to_Operations_Maintenance_and_Administration" compact="0" outline="0" multipleItemSelectionAllowed="1" showAll="0"/>
    <pivotField name="Number_of_Employees_Charged_to_New_Construction" compact="0" outline="0" multipleItemSelectionAllowed="1" showAll="0"/>
    <pivotField name="Salaries_and_Wages_Paid_to_Operating_Maintenance_and_Administrative_Employees" compact="0" outline="0" multipleItemSelectionAllowed="1" showAll="0"/>
    <pivotField name="Salaries_and_Wages_Paid_to_New_Construction_Employees" compact="0" outline="0" multipleItemSelectionAllowed="1" showAll="0"/>
  </pivotFields>
  <rowFields count="1">
    <field x="0"/>
  </rowFields>
  <rowItems count="55">
    <i>
      <x/>
    </i>
    <i>
      <x v="1"/>
    </i>
    <i>
      <x v="2"/>
    </i>
    <i>
      <x v="3"/>
    </i>
    <i>
      <x v="4"/>
    </i>
    <i>
      <x v="5"/>
    </i>
    <i>
      <x v="6"/>
    </i>
    <i>
      <x v="7"/>
    </i>
    <i>
      <x v="8"/>
    </i>
    <i>
      <x v="9"/>
    </i>
    <i>
      <x v="10"/>
    </i>
    <i>
      <x v="11"/>
    </i>
    <i>
      <x v="12"/>
    </i>
    <i>
      <x v="13"/>
    </i>
    <i>
      <x v="14"/>
    </i>
    <i>
      <x v="15"/>
    </i>
    <i>
      <x v="16"/>
    </i>
    <i>
      <x v="17"/>
    </i>
    <i>
      <x v="18"/>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t="grand">
      <x/>
    </i>
  </rowItems>
  <colFields count="1">
    <field x="1"/>
  </colFields>
  <colItems count="6">
    <i>
      <x v="4"/>
    </i>
    <i>
      <x v="5"/>
    </i>
    <i>
      <x v="6"/>
    </i>
    <i>
      <x v="7"/>
    </i>
    <i>
      <x v="8"/>
    </i>
    <i t="grand">
      <x/>
    </i>
  </colItems>
  <dataFields count="1">
    <dataField name="SUM of Number_of_Full_Time_Equivalent_Employees" fld="2"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Capital - 2.1.5.2 Capital and L" cacheId="40" applyNumberFormats="0" applyBorderFormats="0" applyFontFormats="0" applyPatternFormats="0" applyAlignmentFormats="0" applyWidthHeightFormats="0" dataCaption="" updatedVersion="7" compact="0" compactData="0">
  <location ref="V2:AB9" firstHeaderRow="1" firstDataRow="2" firstDataCol="1"/>
  <pivotFields count="20">
    <pivotField name="Company_Name" axis="axisRow" compact="0" numFmtId="49" outline="0" multipleItemSelectionAllowed="1" showAll="0" sortType="ascending">
      <items count="55">
        <item x="0"/>
        <item h="1" x="1"/>
        <item h="1" x="2"/>
        <item h="1" x="3"/>
        <item h="1" x="4"/>
        <item h="1" x="5"/>
        <item h="1" x="6"/>
        <item h="1" x="7"/>
        <item h="1" x="8"/>
        <item h="1" x="9"/>
        <item x="13"/>
        <item x="14"/>
        <item h="1" x="15"/>
        <item h="1" x="10"/>
        <item h="1" x="11"/>
        <item h="1" x="12"/>
        <item h="1" x="16"/>
        <item h="1" x="17"/>
        <item h="1" x="18"/>
        <item h="1" x="19"/>
        <item h="1" x="20"/>
        <item h="1" x="21"/>
        <item h="1" x="22"/>
        <item h="1" x="23"/>
        <item h="1" x="24"/>
        <item h="1" x="25"/>
        <item h="1" x="26"/>
        <item h="1" x="27"/>
        <item h="1" x="28"/>
        <item h="1" x="29"/>
        <item h="1" x="30"/>
        <item h="1" x="31"/>
        <item x="32"/>
        <item h="1" x="33"/>
        <item h="1" x="34"/>
        <item h="1" x="35"/>
        <item h="1" x="36"/>
        <item h="1" x="37"/>
        <item h="1" x="38"/>
        <item h="1" x="39"/>
        <item h="1" x="40"/>
        <item h="1" x="41"/>
        <item h="1" x="42"/>
        <item h="1" x="43"/>
        <item h="1" x="44"/>
        <item h="1" x="45"/>
        <item h="1" x="46"/>
        <item h="1" x="47"/>
        <item h="1" x="48"/>
        <item x="49"/>
        <item h="1" x="50"/>
        <item h="1" x="51"/>
        <item h="1" x="52"/>
        <item h="1" x="53"/>
        <item t="default"/>
      </items>
    </pivotField>
    <pivotField name="Year" axis="axisCol" compact="0" outline="0" multipleItemSelectionAllowed="1" showAll="0" sortType="ascending">
      <items count="10">
        <item h="1" x="0"/>
        <item h="1" x="1"/>
        <item h="1" x="2"/>
        <item h="1" x="3"/>
        <item x="4"/>
        <item x="5"/>
        <item x="6"/>
        <item x="7"/>
        <item x="8"/>
        <item t="default"/>
      </items>
    </pivotField>
    <pivotField name="Total_Gross_Capital_Additions" compact="0" outline="0" multipleItemSelectionAllowed="1" showAll="0"/>
    <pivotField name="Total_Retirements_Write-Offs_Sales_Asset_Impairment_Losses" compact="0" outline="0" multipleItemSelectionAllowed="1" showAll="0"/>
    <pivotField name="Total_Contributed_Capital" compact="0" outline="0" multipleItemSelectionAllowed="1" showAll="0"/>
    <pivotField name="Other_Changes_to_Total_Gross_Capital" compact="0" outline="0" multipleItemSelectionAllowed="1" showAll="0"/>
    <pivotField name="High_Voltage_Gross_Capital_Additions" compact="0" outline="0" multipleItemSelectionAllowed="1" showAll="0"/>
    <pivotField name="High_Voltage_Retirements_Write-Offs_Sales_Asset_Impairment_Losses" compact="0" outline="0" multipleItemSelectionAllowed="1" showAll="0"/>
    <pivotField name="High_Voltage_Contributed_Capital" compact="0" outline="0" multipleItemSelectionAllowed="1" showAll="0"/>
    <pivotField name="Other_Changes_to_High_Voltage_Gross_Capital" compact="0" outline="0" multipleItemSelectionAllowed="1" showAll="0"/>
    <pivotField name="Capital_Expenditure__Direct_Labour" compact="0" outline="0" multipleItemSelectionAllowed="1" showAll="0"/>
    <pivotField name="Capital_Expenditure__Equipment_and_Materials" compact="0" outline="0" multipleItemSelectionAllowed="1" showAll="0"/>
    <pivotField name="Capital_Expenditure__Capitalized_Overhead" compact="0" outline="0" multipleItemSelectionAllowed="1" showAll="0"/>
    <pivotField name="Capital_Expenditure__Contract_Services" compact="0" outline="0" multipleItemSelectionAllowed="1" showAll="0"/>
    <pivotField name="Capital_Expenditure__Other" compact="0" outline="0" multipleItemSelectionAllowed="1" showAll="0"/>
    <pivotField name="Intangible_Assets_Related_to_High_Voltage__Gross_Capital_Additions_from_Transmitter_or_Host_Distributor" compact="0" outline="0" multipleItemSelectionAllowed="1" showAll="0"/>
    <pivotField name="Intangible_Assets_Related_to_High_Voltage__Distributor_Contributed_Capital" compact="0" outline="0" multipleItemSelectionAllowed="1" showAll="0"/>
    <pivotField name="Intangible_Assets_Related_to_High_Voltage__Retirements_Write-Offs_Sales_Asset_Impairment_Losses" compact="0" outline="0" multipleItemSelectionAllowed="1" showAll="0"/>
    <pivotField name="Intangible_Assets_Related_to_High_Voltage__Other" compact="0" outline="0" multipleItemSelectionAllowed="1" showAll="0"/>
    <pivotField name="Total CAPEX" dataField="1" compact="0" outline="0" multipleItemSelectionAllowed="1" showAll="0"/>
  </pivotFields>
  <rowFields count="1">
    <field x="0"/>
  </rowFields>
  <rowItems count="6">
    <i>
      <x/>
    </i>
    <i>
      <x v="10"/>
    </i>
    <i>
      <x v="11"/>
    </i>
    <i>
      <x v="32"/>
    </i>
    <i>
      <x v="49"/>
    </i>
    <i t="grand">
      <x/>
    </i>
  </rowItems>
  <colFields count="1">
    <field x="1"/>
  </colFields>
  <colItems count="6">
    <i>
      <x v="4"/>
    </i>
    <i>
      <x v="5"/>
    </i>
    <i>
      <x v="6"/>
    </i>
    <i>
      <x v="7"/>
    </i>
    <i>
      <x v="8"/>
    </i>
    <i t="grand">
      <x/>
    </i>
  </colItems>
  <dataFields count="1">
    <dataField name="SUM of Total CAPEX" fld="19"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D00-000001000000}" name="Capital - 2.1.5.2 Capital and L 2" cacheId="40" applyNumberFormats="0" applyBorderFormats="0" applyFontFormats="0" applyPatternFormats="0" applyAlignmentFormats="0" applyWidthHeightFormats="0" dataCaption="" updatedVersion="7" compact="0" compactData="0">
  <location ref="V11:AB67" firstHeaderRow="1" firstDataRow="2" firstDataCol="1"/>
  <pivotFields count="20">
    <pivotField name="Company_Name" axis="axisRow" compact="0" numFmtId="49" outline="0" multipleItemSelectionAllowed="1" showAll="0" sortType="ascending">
      <items count="55">
        <item x="0"/>
        <item x="1"/>
        <item x="2"/>
        <item x="3"/>
        <item x="4"/>
        <item x="5"/>
        <item x="6"/>
        <item x="7"/>
        <item x="8"/>
        <item x="9"/>
        <item x="13"/>
        <item x="14"/>
        <item x="15"/>
        <item x="10"/>
        <item x="11"/>
        <item x="12"/>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t="default"/>
      </items>
    </pivotField>
    <pivotField name="Year" axis="axisCol" compact="0" outline="0" multipleItemSelectionAllowed="1" showAll="0" sortType="ascending">
      <items count="10">
        <item h="1" x="0"/>
        <item h="1" x="1"/>
        <item h="1" x="2"/>
        <item h="1" x="3"/>
        <item x="4"/>
        <item x="5"/>
        <item x="6"/>
        <item x="7"/>
        <item x="8"/>
        <item t="default"/>
      </items>
    </pivotField>
    <pivotField name="Total_Gross_Capital_Additions" compact="0" outline="0" multipleItemSelectionAllowed="1" showAll="0"/>
    <pivotField name="Total_Retirements_Write-Offs_Sales_Asset_Impairment_Losses" compact="0" outline="0" multipleItemSelectionAllowed="1" showAll="0"/>
    <pivotField name="Total_Contributed_Capital" compact="0" outline="0" multipleItemSelectionAllowed="1" showAll="0"/>
    <pivotField name="Other_Changes_to_Total_Gross_Capital" compact="0" outline="0" multipleItemSelectionAllowed="1" showAll="0"/>
    <pivotField name="High_Voltage_Gross_Capital_Additions" compact="0" outline="0" multipleItemSelectionAllowed="1" showAll="0"/>
    <pivotField name="High_Voltage_Retirements_Write-Offs_Sales_Asset_Impairment_Losses" compact="0" outline="0" multipleItemSelectionAllowed="1" showAll="0"/>
    <pivotField name="High_Voltage_Contributed_Capital" compact="0" outline="0" multipleItemSelectionAllowed="1" showAll="0"/>
    <pivotField name="Other_Changes_to_High_Voltage_Gross_Capital" compact="0" outline="0" multipleItemSelectionAllowed="1" showAll="0"/>
    <pivotField name="Capital_Expenditure__Direct_Labour" compact="0" outline="0" multipleItemSelectionAllowed="1" showAll="0"/>
    <pivotField name="Capital_Expenditure__Equipment_and_Materials" compact="0" outline="0" multipleItemSelectionAllowed="1" showAll="0"/>
    <pivotField name="Capital_Expenditure__Capitalized_Overhead" compact="0" outline="0" multipleItemSelectionAllowed="1" showAll="0"/>
    <pivotField name="Capital_Expenditure__Contract_Services" compact="0" outline="0" multipleItemSelectionAllowed="1" showAll="0"/>
    <pivotField name="Capital_Expenditure__Other" compact="0" outline="0" multipleItemSelectionAllowed="1" showAll="0"/>
    <pivotField name="Intangible_Assets_Related_to_High_Voltage__Gross_Capital_Additions_from_Transmitter_or_Host_Distributor" compact="0" outline="0" multipleItemSelectionAllowed="1" showAll="0"/>
    <pivotField name="Intangible_Assets_Related_to_High_Voltage__Distributor_Contributed_Capital" compact="0" outline="0" multipleItemSelectionAllowed="1" showAll="0"/>
    <pivotField name="Intangible_Assets_Related_to_High_Voltage__Retirements_Write-Offs_Sales_Asset_Impairment_Losses" compact="0" outline="0" multipleItemSelectionAllowed="1" showAll="0"/>
    <pivotField name="Intangible_Assets_Related_to_High_Voltage__Other" compact="0" outline="0" multipleItemSelectionAllowed="1" showAll="0"/>
    <pivotField name="Total CAPEX" dataField="1" compact="0" outline="0" multipleItemSelectionAllowed="1" showAll="0"/>
  </pivotFields>
  <rowFields count="1">
    <field x="0"/>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1"/>
  </colFields>
  <colItems count="6">
    <i>
      <x v="4"/>
    </i>
    <i>
      <x v="5"/>
    </i>
    <i>
      <x v="6"/>
    </i>
    <i>
      <x v="7"/>
    </i>
    <i>
      <x v="8"/>
    </i>
    <i t="grand">
      <x/>
    </i>
  </colItems>
  <dataFields count="1">
    <dataField name="SUM of Total CAPEX" fld="19"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E00-000002000000}" name="Income Statement - 2.1.7 Income 3" cacheId="28" applyNumberFormats="0" applyBorderFormats="0" applyFontFormats="0" applyPatternFormats="0" applyAlignmentFormats="0" applyWidthHeightFormats="0" dataCaption="" updatedVersion="7" compact="0" compactData="0">
  <location ref="CE2:CK9" firstHeaderRow="1" firstDataRow="2" firstDataCol="1"/>
  <pivotFields count="21">
    <pivotField name="Company" axis="axisRow" compact="0" numFmtId="49" outline="0" multipleItemSelectionAllowed="1" showAll="0" sortType="ascending">
      <items count="56">
        <item x="0"/>
        <item h="1" x="1"/>
        <item h="1" x="2"/>
        <item h="1" x="3"/>
        <item h="1" x="4"/>
        <item h="1" x="5"/>
        <item h="1" x="6"/>
        <item h="1" x="7"/>
        <item h="1" x="8"/>
        <item h="1" x="9"/>
        <item x="10"/>
        <item x="11"/>
        <item h="1" x="12"/>
        <item h="1" x="13"/>
        <item h="1" x="14"/>
        <item h="1" x="15"/>
        <item h="1" x="16"/>
        <item h="1" x="17"/>
        <item h="1" x="18"/>
        <item h="1" x="19"/>
        <item h="1" x="20"/>
        <item h="1" x="21"/>
        <item h="1" x="22"/>
        <item h="1" x="23"/>
        <item h="1" x="24"/>
        <item h="1" x="25"/>
        <item h="1" x="26"/>
        <item h="1" x="27"/>
        <item h="1" x="28"/>
        <item h="1" x="29"/>
        <item h="1" x="30"/>
        <item h="1" x="31"/>
        <item x="32"/>
        <item h="1" x="33"/>
        <item h="1" x="34"/>
        <item h="1" x="35"/>
        <item h="1" x="36"/>
        <item h="1" x="37"/>
        <item h="1" x="38"/>
        <item h="1" x="39"/>
        <item h="1" x="40"/>
        <item h="1" x="41"/>
        <item h="1" x="42"/>
        <item h="1" x="43"/>
        <item h="1" x="44"/>
        <item h="1" x="45"/>
        <item h="1" x="46"/>
        <item h="1" x="47"/>
        <item h="1" x="48"/>
        <item x="49"/>
        <item h="1" x="50"/>
        <item h="1" x="51"/>
        <item h="1" x="52"/>
        <item h="1" x="53"/>
        <item h="1" x="54"/>
        <item t="default"/>
      </items>
    </pivotField>
    <pivotField name="Year" axis="axisCol" compact="0" outline="0" multipleItemSelectionAllowed="1" showAll="0" sortType="ascending">
      <items count="11">
        <item h="1" x="0"/>
        <item h="1" x="1"/>
        <item h="1" x="2"/>
        <item h="1" x="3"/>
        <item x="4"/>
        <item x="5"/>
        <item x="6"/>
        <item x="7"/>
        <item x="8"/>
        <item h="1" x="9"/>
        <item t="default"/>
      </items>
    </pivotField>
    <pivotField name="Power_Revenue_USofA_4006-4076" compact="0" outline="0" multipleItemSelectionAllowed="1" showAll="0"/>
    <pivotField name="Distribution_Revenue_USofA_4080" compact="0" outline="0" multipleItemSelectionAllowed="1" showAll="0"/>
    <pivotField name="Cost_of_Power_and_Related_Costs_USofA_4705-4751" compact="0" outline="0" multipleItemSelectionAllowed="1" showAll="0"/>
    <pivotField name="Other_Income_Loss_USofA_4082-4245_4305-4420_6305" compact="0" outline="0" multipleItemSelectionAllowed="1" showAll="0"/>
    <pivotField name="Operating_Expense_USofA_5005-5096" compact="0" outline="0" multipleItemSelectionAllowed="1" showAll="0"/>
    <pivotField name="Maintenance_Expense_USofA_5105-5195" compact="0" outline="0" multipleItemSelectionAllowed="1" showAll="0"/>
    <pivotField name="Administrative_Expense_USofA_5205-5215_5305-5695_6105_6205-6225_" compact="0" outline="0" multipleItemSelectionAllowed="1" showAll="0"/>
    <pivotField name="Depreciation_and_Amortization_Expense_USofA_5705-5740" compact="0" outline="0" multipleItemSelectionAllowed="1" showAll="0"/>
    <pivotField name="Financing_Expense_USofA_6005-6045" compact="0" outline="0" multipleItemSelectionAllowed="1" showAll="0"/>
    <pivotField name="Current_Tax_USofA_6110" compact="0" outline="0" multipleItemSelectionAllowed="1" showAll="0"/>
    <pivotField name="Deferred_Tax_USofA_6115" compact="0" outline="0" multipleItemSelectionAllowed="1" showAll="0"/>
    <pivotField name="Net_Income_Total" compact="0" outline="0" multipleItemSelectionAllowed="1" showAll="0"/>
    <pivotField name="Other_Comprehensive_Income_Loss_USofA_7005-7030" compact="0" outline="0" multipleItemSelectionAllowed="1" showAll="0"/>
    <pivotField name="Comprehensive_Income_Loss_Total" compact="0" outline="0" multipleItemSelectionAllowed="1" showAll="0"/>
    <pivotField name="OM&amp;A" compact="0" outline="0" multipleItemSelectionAllowed="1" showAll="0"/>
    <pivotField name="Operating Exepnse" compact="0" outline="0" multipleItemSelectionAllowed="1" showAll="0"/>
    <pivotField name="PEG CAPITAL Costs" compact="0" outline="0" multipleItemSelectionAllowed="1" showAll="0"/>
    <pivotField name="TOTEX" compact="0" outline="0" multipleItemSelectionAllowed="1" showAll="0"/>
    <pivotField name="Operating Expense Ratio" dataField="1" compact="0" outline="0" multipleItemSelectionAllowed="1" showAll="0"/>
  </pivotFields>
  <rowFields count="1">
    <field x="0"/>
  </rowFields>
  <rowItems count="6">
    <i>
      <x/>
    </i>
    <i>
      <x v="10"/>
    </i>
    <i>
      <x v="11"/>
    </i>
    <i>
      <x v="32"/>
    </i>
    <i>
      <x v="49"/>
    </i>
    <i t="grand">
      <x/>
    </i>
  </rowItems>
  <colFields count="1">
    <field x="1"/>
  </colFields>
  <colItems count="6">
    <i>
      <x v="4"/>
    </i>
    <i>
      <x v="5"/>
    </i>
    <i>
      <x v="6"/>
    </i>
    <i>
      <x v="7"/>
    </i>
    <i>
      <x v="8"/>
    </i>
    <i t="grand">
      <x/>
    </i>
  </colItems>
  <dataFields count="1">
    <dataField name="SUM of Operating Expense Ratio" fld="20"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E2957">
  <tableColumns count="5">
    <tableColumn id="1" xr3:uid="{00000000-0010-0000-0000-000001000000}" name="Company_Name"/>
    <tableColumn id="2" xr3:uid="{00000000-0010-0000-0000-000002000000}" name="Year"/>
    <tableColumn id="3" xr3:uid="{00000000-0010-0000-0000-000003000000}" name="Rate_Class"/>
    <tableColumn id="4" xr3:uid="{00000000-0010-0000-0000-000004000000}" name="Customer_or_Connections"/>
    <tableColumn id="5" xr3:uid="{00000000-0010-0000-0000-000005000000}" name="Total_Customers_or_Connections"/>
  </tableColumns>
  <tableStyleInfo name="Customers - 2.1.2 Market Monit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T488">
  <tableColumns count="20">
    <tableColumn id="1" xr3:uid="{00000000-0010-0000-0100-000001000000}" name="Company_Name"/>
    <tableColumn id="2" xr3:uid="{00000000-0010-0000-0100-000002000000}" name="Year"/>
    <tableColumn id="3" xr3:uid="{00000000-0010-0000-0100-000003000000}" name="Total_Gross_Capital_Additions"/>
    <tableColumn id="4" xr3:uid="{00000000-0010-0000-0100-000004000000}" name="Total_Retirements_Write-Offs_Sales_Asset_Impairment_Losses"/>
    <tableColumn id="5" xr3:uid="{00000000-0010-0000-0100-000005000000}" name="Total_Contributed_Capital"/>
    <tableColumn id="6" xr3:uid="{00000000-0010-0000-0100-000006000000}" name="Other_Changes_to_Total_Gross_Capital"/>
    <tableColumn id="7" xr3:uid="{00000000-0010-0000-0100-000007000000}" name="High_Voltage_Gross_Capital_Additions"/>
    <tableColumn id="8" xr3:uid="{00000000-0010-0000-0100-000008000000}" name="High_Voltage_Retirements_Write-Offs_Sales_Asset_Impairment_Losses"/>
    <tableColumn id="9" xr3:uid="{00000000-0010-0000-0100-000009000000}" name="High_Voltage_Contributed_Capital"/>
    <tableColumn id="10" xr3:uid="{00000000-0010-0000-0100-00000A000000}" name="Other_Changes_to_High_Voltage_Gross_Capital"/>
    <tableColumn id="11" xr3:uid="{00000000-0010-0000-0100-00000B000000}" name="Capital_Expenditure__Direct_Labour"/>
    <tableColumn id="12" xr3:uid="{00000000-0010-0000-0100-00000C000000}" name="Capital_Expenditure__Equipment_and_Materials"/>
    <tableColumn id="13" xr3:uid="{00000000-0010-0000-0100-00000D000000}" name="Capital_Expenditure__Capitalized_Overhead"/>
    <tableColumn id="14" xr3:uid="{00000000-0010-0000-0100-00000E000000}" name="Capital_Expenditure__Contract_Services"/>
    <tableColumn id="15" xr3:uid="{00000000-0010-0000-0100-00000F000000}" name="Capital_Expenditure__Other"/>
    <tableColumn id="16" xr3:uid="{00000000-0010-0000-0100-000010000000}" name="Intangible_Assets_Related_to_High_Voltage__Gross_Capital_Additions_from_Transmitter_or_Host_Distributor"/>
    <tableColumn id="17" xr3:uid="{00000000-0010-0000-0100-000011000000}" name="Intangible_Assets_Related_to_High_Voltage__Distributor_Contributed_Capital"/>
    <tableColumn id="18" xr3:uid="{00000000-0010-0000-0100-000012000000}" name="Intangible_Assets_Related_to_High_Voltage__Retirements_Write-Offs_Sales_Asset_Impairment_Losses"/>
    <tableColumn id="19" xr3:uid="{00000000-0010-0000-0100-000013000000}" name="Intangible_Assets_Related_to_High_Voltage__Other"/>
    <tableColumn id="20" xr3:uid="{00000000-0010-0000-0100-000014000000}" name="Total CAPEX"/>
  </tableColumns>
  <tableStyleInfo name="Capital - 2.1.5.2 Capital and L-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sQo7t1tYa7K959Q_oqr9Hcx_o22UvurNEwKI01DfJ4/edit?gid=1742533277" TargetMode="External"/></Relationships>
</file>

<file path=xl/worksheets/_rels/sheet10.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ivotTable" Target="../pivotTables/pivotTable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ivotTable" Target="../pivotTables/pivotTable8.xml"/><Relationship Id="rId1" Type="http://schemas.openxmlformats.org/officeDocument/2006/relationships/pivotTable" Target="../pivotTables/pivotTable7.xml"/></Relationships>
</file>

<file path=xl/worksheets/_rels/sheet15.xml.rels><?xml version="1.0" encoding="UTF-8" standalone="yes"?>
<Relationships xmlns="http://schemas.openxmlformats.org/package/2006/relationships"><Relationship Id="rId3" Type="http://schemas.openxmlformats.org/officeDocument/2006/relationships/pivotTable" Target="../pivotTables/pivotTable11.xml"/><Relationship Id="rId2" Type="http://schemas.openxmlformats.org/officeDocument/2006/relationships/pivotTable" Target="../pivotTables/pivotTable10.xml"/><Relationship Id="rId1" Type="http://schemas.openxmlformats.org/officeDocument/2006/relationships/pivotTable" Target="../pivotTables/pivotTable9.xml"/><Relationship Id="rId6" Type="http://schemas.openxmlformats.org/officeDocument/2006/relationships/pivotTable" Target="../pivotTables/pivotTable14.xml"/><Relationship Id="rId5" Type="http://schemas.openxmlformats.org/officeDocument/2006/relationships/pivotTable" Target="../pivotTables/pivotTable13.xml"/><Relationship Id="rId4" Type="http://schemas.openxmlformats.org/officeDocument/2006/relationships/pivotTable" Target="../pivotTables/pivotTable12.xml"/></Relationships>
</file>

<file path=xl/worksheets/_rels/sheet16.xml.rels><?xml version="1.0" encoding="UTF-8" standalone="yes"?>
<Relationships xmlns="http://schemas.openxmlformats.org/package/2006/relationships"><Relationship Id="rId2" Type="http://schemas.openxmlformats.org/officeDocument/2006/relationships/pivotTable" Target="../pivotTables/pivotTable16.xml"/><Relationship Id="rId1" Type="http://schemas.openxmlformats.org/officeDocument/2006/relationships/pivotTable" Target="../pivotTables/pivotTable15.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18.xml"/><Relationship Id="rId1" Type="http://schemas.openxmlformats.org/officeDocument/2006/relationships/pivotTable" Target="../pivotTables/pivotTable17.xm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ivotTable" Target="../pivotTables/pivotTable19.xml"/></Relationships>
</file>

<file path=xl/worksheets/_rels/sheet21.xml.rels><?xml version="1.0" encoding="UTF-8" standalone="yes"?>
<Relationships xmlns="http://schemas.openxmlformats.org/package/2006/relationships"><Relationship Id="rId1" Type="http://schemas.openxmlformats.org/officeDocument/2006/relationships/pivotTable" Target="../pivotTables/pivotTable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N197"/>
  <sheetViews>
    <sheetView topLeftCell="B22" workbookViewId="0">
      <selection activeCell="H18" sqref="H18"/>
    </sheetView>
  </sheetViews>
  <sheetFormatPr defaultColWidth="14.44140625" defaultRowHeight="15.75" customHeight="1"/>
  <cols>
    <col min="1" max="1" width="41.109375" customWidth="1"/>
    <col min="8" max="8" width="32" customWidth="1"/>
    <col min="9" max="13" width="12.44140625" customWidth="1"/>
    <col min="14" max="14" width="10" customWidth="1"/>
    <col min="16" max="16" width="26.33203125" customWidth="1"/>
  </cols>
  <sheetData>
    <row r="1" spans="1:6" ht="15.75" customHeight="1">
      <c r="A1" s="1" t="s">
        <v>0</v>
      </c>
    </row>
    <row r="2" spans="1:6" ht="15.75" customHeight="1">
      <c r="A2" s="2" t="s">
        <v>1</v>
      </c>
    </row>
    <row r="3" spans="1:6" ht="15.75" customHeight="1">
      <c r="A3" s="2" t="s">
        <v>2</v>
      </c>
    </row>
    <row r="4" spans="1:6" ht="15.75" customHeight="1">
      <c r="A4" s="2" t="s">
        <v>3</v>
      </c>
    </row>
    <row r="5" spans="1:6" ht="15.75" customHeight="1">
      <c r="A5" s="2" t="s">
        <v>4</v>
      </c>
    </row>
    <row r="6" spans="1:6" ht="15.75" customHeight="1">
      <c r="A6" s="3" t="s">
        <v>5</v>
      </c>
    </row>
    <row r="7" spans="1:6" ht="15.75" customHeight="1">
      <c r="A7" s="4"/>
    </row>
    <row r="9" spans="1:6" ht="15.75" customHeight="1">
      <c r="A9" s="5" t="s">
        <v>6</v>
      </c>
    </row>
    <row r="10" spans="1:6" ht="15.75" customHeight="1">
      <c r="A10" s="6" t="s">
        <v>7</v>
      </c>
      <c r="B10" s="6">
        <v>2019</v>
      </c>
      <c r="C10" s="6">
        <v>2020</v>
      </c>
      <c r="D10" s="6">
        <v>2021</v>
      </c>
      <c r="E10" s="6">
        <v>2022</v>
      </c>
      <c r="F10" s="6">
        <v>2023</v>
      </c>
    </row>
    <row r="11" spans="1:6" ht="15.75" customHeight="1">
      <c r="A11" s="7" t="s">
        <v>1</v>
      </c>
      <c r="B11" s="8">
        <f>'Metered Consumption kWh - 2.1.5'!J4</f>
        <v>26489976795</v>
      </c>
      <c r="C11" s="8">
        <f>'Metered Consumption kWh - 2.1.5'!K4</f>
        <v>26175577285.470001</v>
      </c>
      <c r="D11" s="8">
        <f>'Metered Consumption kWh - 2.1.5'!L4</f>
        <v>26380554009</v>
      </c>
      <c r="E11" s="8">
        <f>'Metered Consumption kWh - 2.1.5'!M4</f>
        <v>26980416136</v>
      </c>
      <c r="F11" s="8">
        <f>'Metered Consumption kWh - 2.1.5'!N4</f>
        <v>26732037403.551289</v>
      </c>
    </row>
    <row r="12" spans="1:6" ht="15.75" customHeight="1">
      <c r="A12" s="7" t="s">
        <v>2</v>
      </c>
      <c r="B12" s="8">
        <f>'Metered Consumption kWh - 2.1.5'!J5</f>
        <v>3443454454</v>
      </c>
      <c r="C12" s="8">
        <f>'Metered Consumption kWh - 2.1.5'!K5</f>
        <v>3475068653</v>
      </c>
      <c r="D12" s="8">
        <f>'Metered Consumption kWh - 2.1.5'!L5</f>
        <v>3515660342</v>
      </c>
      <c r="E12" s="8">
        <f>'Metered Consumption kWh - 2.1.5'!M5</f>
        <v>3578237129</v>
      </c>
      <c r="F12" s="8">
        <f>'Metered Consumption kWh - 2.1.5'!N5</f>
        <v>3558423907</v>
      </c>
    </row>
    <row r="13" spans="1:6" ht="15.75" customHeight="1">
      <c r="A13" s="7" t="s">
        <v>3</v>
      </c>
      <c r="B13" s="8">
        <f>'Metered Consumption kWh - 2.1.5'!J6</f>
        <v>3034088331.0455999</v>
      </c>
      <c r="C13" s="8">
        <f>'Metered Consumption kWh - 2.1.5'!K6</f>
        <v>3009261763.5100002</v>
      </c>
      <c r="D13" s="8">
        <f>'Metered Consumption kWh - 2.1.5'!L6</f>
        <v>3041396273.4900002</v>
      </c>
      <c r="E13" s="8">
        <f>'Metered Consumption kWh - 2.1.5'!M6</f>
        <v>3118589336.1700001</v>
      </c>
      <c r="F13" s="8">
        <f>'Metered Consumption kWh - 2.1.5'!N6</f>
        <v>3083568456.8373394</v>
      </c>
    </row>
    <row r="14" spans="1:6" ht="15.75" customHeight="1">
      <c r="A14" s="7" t="s">
        <v>4</v>
      </c>
      <c r="B14" s="8">
        <f>'Metered Consumption kWh - 2.1.5'!J7</f>
        <v>3009261159.4099998</v>
      </c>
      <c r="C14" s="8">
        <f>'Metered Consumption kWh - 2.1.5'!K7</f>
        <v>2979945848.96</v>
      </c>
      <c r="D14" s="8">
        <f>'Metered Consumption kWh - 2.1.5'!L7</f>
        <v>2996638288.5299997</v>
      </c>
      <c r="E14" s="8">
        <f>'Metered Consumption kWh - 2.1.5'!M7</f>
        <v>3076285922.0900002</v>
      </c>
      <c r="F14" s="8">
        <f>'Metered Consumption kWh - 2.1.5'!N7</f>
        <v>3011191562.7200003</v>
      </c>
    </row>
    <row r="15" spans="1:6" ht="15.75" customHeight="1">
      <c r="A15" s="7" t="s">
        <v>5</v>
      </c>
      <c r="B15" s="8">
        <f>'Metered Consumption kWh - 2.1.5'!J8</f>
        <v>23973976182.948544</v>
      </c>
      <c r="C15" s="8">
        <f>'Metered Consumption kWh - 2.1.5'!K8</f>
        <v>23252412363.510002</v>
      </c>
      <c r="D15" s="8">
        <f>'Metered Consumption kWh - 2.1.5'!L8</f>
        <v>23059699684.420002</v>
      </c>
      <c r="E15" s="8">
        <f>'Metered Consumption kWh - 2.1.5'!M8</f>
        <v>23640605074.57</v>
      </c>
      <c r="F15" s="8">
        <f>'Metered Consumption kWh - 2.1.5'!N8</f>
        <v>23378552749.39473</v>
      </c>
    </row>
    <row r="18" spans="1:6" ht="15.75" customHeight="1">
      <c r="A18" s="5" t="s">
        <v>8</v>
      </c>
    </row>
    <row r="19" spans="1:6" ht="15.75" customHeight="1">
      <c r="A19" s="6" t="s">
        <v>7</v>
      </c>
      <c r="B19" s="6">
        <v>2019</v>
      </c>
      <c r="C19" s="6">
        <v>2020</v>
      </c>
      <c r="D19" s="6">
        <v>2021</v>
      </c>
      <c r="E19" s="6">
        <v>2022</v>
      </c>
      <c r="F19" s="6">
        <v>2023</v>
      </c>
    </row>
    <row r="20" spans="1:6" ht="15.75" customHeight="1">
      <c r="A20" s="7" t="s">
        <v>1</v>
      </c>
      <c r="B20" s="9">
        <f>'Circuit km - 2.1.5.5 Utility Ch'!Z4</f>
        <v>21112</v>
      </c>
      <c r="C20" s="9">
        <f>'Circuit km - 2.1.5.5 Utility Ch'!AA4</f>
        <v>21171</v>
      </c>
      <c r="D20" s="9">
        <f>'Circuit km - 2.1.5.5 Utility Ch'!AB4</f>
        <v>21581</v>
      </c>
      <c r="E20" s="9">
        <f>'Circuit km - 2.1.5.5 Utility Ch'!AC4</f>
        <v>21684</v>
      </c>
      <c r="F20" s="9">
        <f>'Circuit km - 2.1.5.5 Utility Ch'!AD4</f>
        <v>21963</v>
      </c>
    </row>
    <row r="21" spans="1:6" ht="15.75" customHeight="1">
      <c r="A21" s="7" t="s">
        <v>2</v>
      </c>
      <c r="B21" s="9">
        <f>'Circuit km - 2.1.5.5 Utility Ch'!Z5</f>
        <v>3823</v>
      </c>
      <c r="C21" s="9">
        <f>'Circuit km - 2.1.5.5 Utility Ch'!AA5</f>
        <v>3867</v>
      </c>
      <c r="D21" s="9">
        <f>'Circuit km - 2.1.5.5 Utility Ch'!AB5</f>
        <v>3919</v>
      </c>
      <c r="E21" s="9">
        <f>'Circuit km - 2.1.5.5 Utility Ch'!AC5</f>
        <v>3953</v>
      </c>
      <c r="F21" s="9">
        <f>'Circuit km - 2.1.5.5 Utility Ch'!AD5</f>
        <v>4013</v>
      </c>
    </row>
    <row r="22" spans="1:6" ht="15.75" customHeight="1">
      <c r="A22" s="7" t="s">
        <v>3</v>
      </c>
      <c r="B22" s="9">
        <f>'Circuit km - 2.1.5.5 Utility Ch'!Z6</f>
        <v>3628</v>
      </c>
      <c r="C22" s="9">
        <f>'Circuit km - 2.1.5.5 Utility Ch'!AA6</f>
        <v>3647</v>
      </c>
      <c r="D22" s="9">
        <f>'Circuit km - 2.1.5.5 Utility Ch'!AB6</f>
        <v>3657</v>
      </c>
      <c r="E22" s="9">
        <f>'Circuit km - 2.1.5.5 Utility Ch'!AC6</f>
        <v>3674</v>
      </c>
      <c r="F22" s="9">
        <f>'Circuit km - 2.1.5.5 Utility Ch'!AD6</f>
        <v>3688</v>
      </c>
    </row>
    <row r="23" spans="1:6" ht="15.75" customHeight="1">
      <c r="A23" s="7" t="s">
        <v>4</v>
      </c>
      <c r="B23" s="9">
        <f>'Circuit km - 2.1.5.5 Utility Ch'!Z7</f>
        <v>3060</v>
      </c>
      <c r="C23" s="9">
        <f>'Circuit km - 2.1.5.5 Utility Ch'!AA7</f>
        <v>3070</v>
      </c>
      <c r="D23" s="9">
        <f>'Circuit km - 2.1.5.5 Utility Ch'!AB7</f>
        <v>3077</v>
      </c>
      <c r="E23" s="9">
        <f>'Circuit km - 2.1.5.5 Utility Ch'!AC7</f>
        <v>3100</v>
      </c>
      <c r="F23" s="9">
        <f>'Circuit km - 2.1.5.5 Utility Ch'!AD7</f>
        <v>3110</v>
      </c>
    </row>
    <row r="24" spans="1:6" ht="15.75" customHeight="1">
      <c r="A24" s="7" t="s">
        <v>5</v>
      </c>
      <c r="B24" s="9">
        <f>'Circuit km - 2.1.5.5 Utility Ch'!Z8</f>
        <v>10528</v>
      </c>
      <c r="C24" s="9">
        <f>'Circuit km - 2.1.5.5 Utility Ch'!AA8</f>
        <v>10597</v>
      </c>
      <c r="D24" s="9">
        <f>'Circuit km - 2.1.5.5 Utility Ch'!AB8</f>
        <v>10625</v>
      </c>
      <c r="E24" s="9">
        <f>'Circuit km - 2.1.5.5 Utility Ch'!AC8</f>
        <v>10663</v>
      </c>
      <c r="F24" s="9">
        <f>'Circuit km - 2.1.5.5 Utility Ch'!AD8</f>
        <v>10711</v>
      </c>
    </row>
    <row r="25" spans="1:6" ht="15.75" customHeight="1">
      <c r="A25" s="7"/>
      <c r="B25" s="10"/>
      <c r="C25" s="10"/>
      <c r="D25" s="10"/>
      <c r="E25" s="10"/>
      <c r="F25" s="10"/>
    </row>
    <row r="26" spans="1:6" ht="15.75" customHeight="1">
      <c r="A26" s="11" t="s">
        <v>9</v>
      </c>
      <c r="B26" s="10"/>
      <c r="C26" s="10"/>
      <c r="D26" s="10"/>
      <c r="E26" s="10"/>
      <c r="F26" s="10"/>
    </row>
    <row r="27" spans="1:6" ht="15.75" customHeight="1">
      <c r="A27" s="6" t="s">
        <v>7</v>
      </c>
      <c r="B27" s="6">
        <v>2019</v>
      </c>
      <c r="C27" s="6">
        <v>2020</v>
      </c>
      <c r="D27" s="6">
        <v>2021</v>
      </c>
      <c r="E27" s="6">
        <v>2022</v>
      </c>
      <c r="F27" s="6">
        <v>2023</v>
      </c>
    </row>
    <row r="28" spans="1:6" ht="15.75" customHeight="1">
      <c r="A28" s="7" t="s">
        <v>1</v>
      </c>
      <c r="B28" s="9">
        <f>'Customers - 2.1.2 Market Monito'!H4</f>
        <v>1054614</v>
      </c>
      <c r="C28" s="9">
        <f>'Customers - 2.1.2 Market Monito'!I4</f>
        <v>1062041</v>
      </c>
      <c r="D28" s="9">
        <f>'Customers - 2.1.2 Market Monito'!J4</f>
        <v>1069684</v>
      </c>
      <c r="E28" s="9">
        <f>'Customers - 2.1.2 Market Monito'!K4</f>
        <v>1076538</v>
      </c>
      <c r="F28" s="9">
        <f>'Customers - 2.1.2 Market Monito'!L4</f>
        <v>1082647</v>
      </c>
    </row>
    <row r="29" spans="1:6" ht="15.75" customHeight="1">
      <c r="A29" s="7" t="s">
        <v>2</v>
      </c>
      <c r="B29" s="9">
        <f>'Customers - 2.1.2 Market Monito'!H5</f>
        <v>167653</v>
      </c>
      <c r="C29" s="9">
        <f>'Customers - 2.1.2 Market Monito'!I5</f>
        <v>169489</v>
      </c>
      <c r="D29" s="9">
        <f>'Customers - 2.1.2 Market Monito'!J5</f>
        <v>171564</v>
      </c>
      <c r="E29" s="9">
        <f>'Customers - 2.1.2 Market Monito'!K5</f>
        <v>174153</v>
      </c>
      <c r="F29" s="9">
        <f>'Customers - 2.1.2 Market Monito'!L5</f>
        <v>176725</v>
      </c>
    </row>
    <row r="30" spans="1:6" ht="15.75" customHeight="1">
      <c r="A30" s="7" t="s">
        <v>3</v>
      </c>
      <c r="B30" s="9">
        <f>'Customers - 2.1.2 Market Monito'!H6</f>
        <v>155552</v>
      </c>
      <c r="C30" s="9">
        <f>'Customers - 2.1.2 Market Monito'!I6</f>
        <v>157466</v>
      </c>
      <c r="D30" s="9">
        <f>'Customers - 2.1.2 Market Monito'!J6</f>
        <v>158801</v>
      </c>
      <c r="E30" s="9">
        <f>'Customers - 2.1.2 Market Monito'!K6</f>
        <v>160489</v>
      </c>
      <c r="F30" s="9">
        <f>'Customers - 2.1.2 Market Monito'!L6</f>
        <v>162023</v>
      </c>
    </row>
    <row r="31" spans="1:6" ht="15.75" customHeight="1">
      <c r="A31" s="7" t="s">
        <v>4</v>
      </c>
      <c r="B31" s="9">
        <f>'Customers - 2.1.2 Market Monito'!H7</f>
        <v>160597</v>
      </c>
      <c r="C31" s="9">
        <f>'Customers - 2.1.2 Market Monito'!I7</f>
        <v>162139</v>
      </c>
      <c r="D31" s="9">
        <f>'Customers - 2.1.2 Market Monito'!J7</f>
        <v>164137</v>
      </c>
      <c r="E31" s="9">
        <f>'Customers - 2.1.2 Market Monito'!K7</f>
        <v>166044</v>
      </c>
      <c r="F31" s="9">
        <f>'Customers - 2.1.2 Market Monito'!L7</f>
        <v>167081</v>
      </c>
    </row>
    <row r="32" spans="1:6" ht="15.75" customHeight="1">
      <c r="A32" s="7" t="s">
        <v>5</v>
      </c>
      <c r="B32" s="9">
        <f>'Customers - 2.1.2 Market Monito'!H8</f>
        <v>777904</v>
      </c>
      <c r="C32" s="9">
        <f>'Customers - 2.1.2 Market Monito'!I8</f>
        <v>779176</v>
      </c>
      <c r="D32" s="9">
        <f>'Customers - 2.1.2 Market Monito'!J8</f>
        <v>785667</v>
      </c>
      <c r="E32" s="9">
        <f>'Customers - 2.1.2 Market Monito'!K8</f>
        <v>790518</v>
      </c>
      <c r="F32" s="9">
        <f>'Customers - 2.1.2 Market Monito'!L8</f>
        <v>792732</v>
      </c>
    </row>
    <row r="34" spans="1:6" ht="15.75" customHeight="1">
      <c r="A34" s="5" t="s">
        <v>10</v>
      </c>
    </row>
    <row r="35" spans="1:6" ht="15.75" customHeight="1">
      <c r="A35" s="6" t="s">
        <v>7</v>
      </c>
      <c r="B35" s="6">
        <v>2019</v>
      </c>
      <c r="C35" s="6">
        <v>2020</v>
      </c>
      <c r="D35" s="6">
        <v>2021</v>
      </c>
      <c r="E35" s="6">
        <v>2022</v>
      </c>
      <c r="F35" s="6">
        <v>2023</v>
      </c>
    </row>
    <row r="36" spans="1:6" ht="15.75" customHeight="1">
      <c r="A36" s="7" t="s">
        <v>1</v>
      </c>
      <c r="B36" s="12">
        <f>'Capital - 2.1.5.2 Capital and L'!W4</f>
        <v>394351292</v>
      </c>
      <c r="C36" s="12">
        <f>'Capital - 2.1.5.2 Capital and L'!X4</f>
        <v>316252663.55000001</v>
      </c>
      <c r="D36" s="12">
        <f>'Capital - 2.1.5.2 Capital and L'!Y4</f>
        <v>319311441.5</v>
      </c>
      <c r="E36" s="12">
        <f>'Capital - 2.1.5.2 Capital and L'!Z4</f>
        <v>300339176.45999998</v>
      </c>
      <c r="F36" s="12">
        <f>'Capital - 2.1.5.2 Capital and L'!AA4</f>
        <v>540481059.90999997</v>
      </c>
    </row>
    <row r="37" spans="1:6" ht="15.75" customHeight="1">
      <c r="A37" s="7" t="s">
        <v>2</v>
      </c>
      <c r="B37" s="12">
        <f>'Capital - 2.1.5.2 Capital and L'!W5</f>
        <v>58740871</v>
      </c>
      <c r="C37" s="12">
        <f>'Capital - 2.1.5.2 Capital and L'!X5</f>
        <v>46600755</v>
      </c>
      <c r="D37" s="12">
        <f>'Capital - 2.1.5.2 Capital and L'!Y5</f>
        <v>63300972</v>
      </c>
      <c r="E37" s="12">
        <f>'Capital - 2.1.5.2 Capital and L'!Z5</f>
        <v>51424800.289999999</v>
      </c>
      <c r="F37" s="12">
        <f>'Capital - 2.1.5.2 Capital and L'!AA5</f>
        <v>58219799.200000003</v>
      </c>
    </row>
    <row r="38" spans="1:6" ht="13.8">
      <c r="A38" s="7" t="s">
        <v>3</v>
      </c>
      <c r="B38" s="12">
        <f>'Capital - 2.1.5.2 Capital and L'!W6</f>
        <v>38064667</v>
      </c>
      <c r="C38" s="12">
        <f>'Capital - 2.1.5.2 Capital and L'!X6</f>
        <v>37886008.900000006</v>
      </c>
      <c r="D38" s="12">
        <f>'Capital - 2.1.5.2 Capital and L'!Y6</f>
        <v>55905118.939999998</v>
      </c>
      <c r="E38" s="12">
        <f>'Capital - 2.1.5.2 Capital and L'!Z6</f>
        <v>45179930.120000005</v>
      </c>
      <c r="F38" s="12">
        <f>'Capital - 2.1.5.2 Capital and L'!AA6</f>
        <v>45926051.329999998</v>
      </c>
    </row>
    <row r="39" spans="1:6" ht="13.8">
      <c r="A39" s="7" t="s">
        <v>4</v>
      </c>
      <c r="B39" s="12">
        <f>'Capital - 2.1.5.2 Capital and L'!W7</f>
        <v>42135702.159999996</v>
      </c>
      <c r="C39" s="12">
        <f>'Capital - 2.1.5.2 Capital and L'!X7</f>
        <v>45385393.530000001</v>
      </c>
      <c r="D39" s="12">
        <f>'Capital - 2.1.5.2 Capital and L'!Y7</f>
        <v>38000030.380000003</v>
      </c>
      <c r="E39" s="12">
        <f>'Capital - 2.1.5.2 Capital and L'!Z7</f>
        <v>50171632.200000003</v>
      </c>
      <c r="F39" s="12">
        <f>'Capital - 2.1.5.2 Capital and L'!AA7</f>
        <v>40402310.520000003</v>
      </c>
    </row>
    <row r="40" spans="1:6" ht="13.8">
      <c r="A40" s="7" t="s">
        <v>5</v>
      </c>
      <c r="B40" s="12">
        <f>'Capital - 2.1.5.2 Capital and L'!W8</f>
        <v>494351085</v>
      </c>
      <c r="C40" s="12">
        <f>'Capital - 2.1.5.2 Capital and L'!X8</f>
        <v>565761123</v>
      </c>
      <c r="D40" s="12">
        <f>'Capital - 2.1.5.2 Capital and L'!Y8</f>
        <v>610085480</v>
      </c>
      <c r="E40" s="12">
        <f>'Capital - 2.1.5.2 Capital and L'!Z8</f>
        <v>681954313.12</v>
      </c>
      <c r="F40" s="12">
        <f>'Capital - 2.1.5.2 Capital and L'!AA8</f>
        <v>634725464</v>
      </c>
    </row>
    <row r="42" spans="1:6" ht="13.8">
      <c r="A42" s="5" t="s">
        <v>11</v>
      </c>
    </row>
    <row r="43" spans="1:6" ht="13.8">
      <c r="A43" s="6" t="s">
        <v>12</v>
      </c>
      <c r="B43" s="6">
        <v>2019</v>
      </c>
      <c r="C43" s="6">
        <v>2020</v>
      </c>
      <c r="D43" s="6">
        <v>2021</v>
      </c>
      <c r="E43" s="6">
        <v>2022</v>
      </c>
      <c r="F43" s="6">
        <v>2023</v>
      </c>
    </row>
    <row r="44" spans="1:6" ht="13.8">
      <c r="A44" s="7" t="s">
        <v>1</v>
      </c>
      <c r="B44" s="12">
        <f>'Income Statement - 2.1.7 Income'!X4</f>
        <v>267793986.94999999</v>
      </c>
      <c r="C44" s="12">
        <f>'Income Statement - 2.1.7 Income'!Y4</f>
        <v>277132590.32999998</v>
      </c>
      <c r="D44" s="12">
        <f>'Income Statement - 2.1.7 Income'!Z4</f>
        <v>273447734.65999997</v>
      </c>
      <c r="E44" s="12">
        <f>'Income Statement - 2.1.7 Income'!AA4</f>
        <v>282997050.41999996</v>
      </c>
      <c r="F44" s="12">
        <f>'Income Statement - 2.1.7 Income'!AB4</f>
        <v>284415164.52399999</v>
      </c>
    </row>
    <row r="45" spans="1:6" ht="13.8">
      <c r="A45" s="7" t="s">
        <v>2</v>
      </c>
      <c r="B45" s="12">
        <f>'Income Statement - 2.1.7 Income'!X5</f>
        <v>31382378.919999998</v>
      </c>
      <c r="C45" s="12">
        <f>'Income Statement - 2.1.7 Income'!Y5</f>
        <v>43648186.68</v>
      </c>
      <c r="D45" s="12">
        <f>'Income Statement - 2.1.7 Income'!Z5</f>
        <v>44326147.5</v>
      </c>
      <c r="E45" s="12">
        <f>'Income Statement - 2.1.7 Income'!AA5</f>
        <v>46403503.509999998</v>
      </c>
      <c r="F45" s="12">
        <f>'Income Statement - 2.1.7 Income'!AB5</f>
        <v>48103999.590000004</v>
      </c>
    </row>
    <row r="46" spans="1:6" ht="13.8">
      <c r="A46" s="7" t="s">
        <v>3</v>
      </c>
      <c r="B46" s="12">
        <f>'Income Statement - 2.1.7 Income'!X6</f>
        <v>34716146.869999997</v>
      </c>
      <c r="C46" s="12">
        <f>'Income Statement - 2.1.7 Income'!Y6</f>
        <v>36182223.030000001</v>
      </c>
      <c r="D46" s="12">
        <f>'Income Statement - 2.1.7 Income'!Z6</f>
        <v>38758307.519999996</v>
      </c>
      <c r="E46" s="12">
        <f>'Income Statement - 2.1.7 Income'!AA6</f>
        <v>42175686.400000006</v>
      </c>
      <c r="F46" s="12">
        <f>'Income Statement - 2.1.7 Income'!AB6</f>
        <v>43072464.409999996</v>
      </c>
    </row>
    <row r="47" spans="1:6" ht="13.8">
      <c r="A47" s="7" t="s">
        <v>4</v>
      </c>
      <c r="B47" s="12">
        <f>'Income Statement - 2.1.7 Income'!X7</f>
        <v>40148929.469999999</v>
      </c>
      <c r="C47" s="12">
        <f>'Income Statement - 2.1.7 Income'!Y7</f>
        <v>40629316.579999998</v>
      </c>
      <c r="D47" s="12">
        <f>'Income Statement - 2.1.7 Income'!Z7</f>
        <v>43863937.370000005</v>
      </c>
      <c r="E47" s="12">
        <f>'Income Statement - 2.1.7 Income'!AA7</f>
        <v>45961520.170000002</v>
      </c>
      <c r="F47" s="12">
        <f>'Income Statement - 2.1.7 Income'!AB7</f>
        <v>47739645.350000001</v>
      </c>
    </row>
    <row r="48" spans="1:6" ht="13.8">
      <c r="A48" s="7" t="s">
        <v>5</v>
      </c>
      <c r="B48" s="12">
        <f>'Income Statement - 2.1.7 Income'!X8</f>
        <v>267988865.39999998</v>
      </c>
      <c r="C48" s="12">
        <f>'Income Statement - 2.1.7 Income'!Y8</f>
        <v>288196037.88999999</v>
      </c>
      <c r="D48" s="12">
        <f>'Income Statement - 2.1.7 Income'!Z8</f>
        <v>277541090.58999997</v>
      </c>
      <c r="E48" s="12">
        <f>'Income Statement - 2.1.7 Income'!AA8</f>
        <v>280380185.68000001</v>
      </c>
      <c r="F48" s="12">
        <f>'Income Statement - 2.1.7 Income'!AB8</f>
        <v>290076523.04000002</v>
      </c>
    </row>
    <row r="50" spans="1:14" ht="13.8">
      <c r="A50" s="5" t="s">
        <v>13</v>
      </c>
    </row>
    <row r="51" spans="1:14" ht="13.8">
      <c r="A51" s="6" t="s">
        <v>7</v>
      </c>
      <c r="B51" s="6">
        <v>2019</v>
      </c>
      <c r="C51" s="6">
        <v>2020</v>
      </c>
      <c r="D51" s="6">
        <v>2021</v>
      </c>
      <c r="E51" s="6">
        <v>2022</v>
      </c>
      <c r="F51" s="6">
        <v>2023</v>
      </c>
    </row>
    <row r="52" spans="1:14" ht="13.8">
      <c r="A52" s="7" t="s">
        <v>1</v>
      </c>
      <c r="B52" s="13">
        <f>'FTE - 2.1.5.1 Labour Analysis'!J4</f>
        <v>1565.7</v>
      </c>
      <c r="C52" s="13">
        <f>'FTE - 2.1.5.1 Labour Analysis'!K4</f>
        <v>1463.8</v>
      </c>
      <c r="D52" s="13">
        <f>'FTE - 2.1.5.1 Labour Analysis'!L4</f>
        <v>1481.2</v>
      </c>
      <c r="E52" s="13">
        <f>'FTE - 2.1.5.1 Labour Analysis'!M4</f>
        <v>1465.7</v>
      </c>
      <c r="F52" s="13">
        <f>'FTE - 2.1.5.1 Labour Analysis'!N4</f>
        <v>1459</v>
      </c>
    </row>
    <row r="53" spans="1:14" ht="13.8">
      <c r="A53" s="7" t="s">
        <v>2</v>
      </c>
      <c r="B53" s="13">
        <f>'FTE - 2.1.5.1 Labour Analysis'!J5</f>
        <v>250.73</v>
      </c>
      <c r="C53" s="13">
        <f>'FTE - 2.1.5.1 Labour Analysis'!K5</f>
        <v>246.45</v>
      </c>
      <c r="D53" s="13">
        <f>'FTE - 2.1.5.1 Labour Analysis'!L5</f>
        <v>245.72</v>
      </c>
      <c r="E53" s="13">
        <f>'FTE - 2.1.5.1 Labour Analysis'!M5</f>
        <v>255.53</v>
      </c>
      <c r="F53" s="13">
        <f>'FTE - 2.1.5.1 Labour Analysis'!N5</f>
        <v>263.88</v>
      </c>
    </row>
    <row r="54" spans="1:14" ht="13.8">
      <c r="A54" s="7" t="s">
        <v>3</v>
      </c>
      <c r="B54" s="13">
        <f>'FTE - 2.1.5.1 Labour Analysis'!J6</f>
        <v>308.19</v>
      </c>
      <c r="C54" s="13">
        <f>'FTE - 2.1.5.1 Labour Analysis'!K6</f>
        <v>302.77999999999997</v>
      </c>
      <c r="D54" s="13">
        <f>'FTE - 2.1.5.1 Labour Analysis'!L6</f>
        <v>299.83</v>
      </c>
      <c r="E54" s="13">
        <f>'FTE - 2.1.5.1 Labour Analysis'!M6</f>
        <v>308.33</v>
      </c>
      <c r="F54" s="13">
        <f>'FTE - 2.1.5.1 Labour Analysis'!N6</f>
        <v>311</v>
      </c>
    </row>
    <row r="55" spans="1:14" ht="13.8">
      <c r="A55" s="7" t="s">
        <v>4</v>
      </c>
      <c r="B55" s="13">
        <f>'FTE - 2.1.5.1 Labour Analysis'!J7</f>
        <v>319</v>
      </c>
      <c r="C55" s="13">
        <f>'FTE - 2.1.5.1 Labour Analysis'!K7</f>
        <v>303</v>
      </c>
      <c r="D55" s="13">
        <f>'FTE - 2.1.5.1 Labour Analysis'!L7</f>
        <v>295</v>
      </c>
      <c r="E55" s="13">
        <f>'FTE - 2.1.5.1 Labour Analysis'!M7</f>
        <v>300</v>
      </c>
      <c r="F55" s="13">
        <f>'FTE - 2.1.5.1 Labour Analysis'!N7</f>
        <v>305</v>
      </c>
    </row>
    <row r="56" spans="1:14" ht="13.8">
      <c r="A56" s="7" t="s">
        <v>5</v>
      </c>
      <c r="B56" s="13">
        <f>'FTE - 2.1.5.1 Labour Analysis'!J8</f>
        <v>1517.1666666599999</v>
      </c>
      <c r="C56" s="13">
        <f>'FTE - 2.1.5.1 Labour Analysis'!K8</f>
        <v>1431.58</v>
      </c>
      <c r="D56" s="13">
        <f>'FTE - 2.1.5.1 Labour Analysis'!L8</f>
        <v>1294.42</v>
      </c>
      <c r="E56" s="13">
        <f>'FTE - 2.1.5.1 Labour Analysis'!M8</f>
        <v>1327</v>
      </c>
      <c r="F56" s="13">
        <f>'FTE - 2.1.5.1 Labour Analysis'!N8</f>
        <v>1404</v>
      </c>
      <c r="I56" s="14"/>
      <c r="J56" s="14"/>
      <c r="K56" s="14"/>
      <c r="L56" s="14"/>
      <c r="M56" s="14"/>
    </row>
    <row r="58" spans="1:14" ht="13.8">
      <c r="A58" s="5" t="s">
        <v>14</v>
      </c>
      <c r="H58" s="5" t="s">
        <v>14</v>
      </c>
    </row>
    <row r="59" spans="1:14" ht="13.8">
      <c r="A59" s="6" t="s">
        <v>7</v>
      </c>
      <c r="B59" s="6">
        <v>2019</v>
      </c>
      <c r="C59" s="6">
        <v>2020</v>
      </c>
      <c r="D59" s="6">
        <v>2021</v>
      </c>
      <c r="E59" s="6">
        <v>2022</v>
      </c>
      <c r="F59" s="6">
        <v>2023</v>
      </c>
      <c r="H59" s="15"/>
      <c r="I59" s="16">
        <v>2019</v>
      </c>
      <c r="J59" s="16">
        <v>2020</v>
      </c>
      <c r="K59" s="16">
        <v>2021</v>
      </c>
      <c r="L59" s="16">
        <v>2022</v>
      </c>
      <c r="M59" s="16">
        <v>2023</v>
      </c>
      <c r="N59" s="16" t="s">
        <v>15</v>
      </c>
    </row>
    <row r="60" spans="1:14" ht="14.4">
      <c r="A60" s="7" t="s">
        <v>1</v>
      </c>
      <c r="B60" s="17">
        <f t="shared" ref="B60:F60" si="0">B52/B20</f>
        <v>7.4161614247821153E-2</v>
      </c>
      <c r="C60" s="17">
        <f t="shared" si="0"/>
        <v>6.9141750507770064E-2</v>
      </c>
      <c r="D60" s="17">
        <f t="shared" si="0"/>
        <v>6.8634446967239707E-2</v>
      </c>
      <c r="E60" s="17">
        <f t="shared" si="0"/>
        <v>6.7593617413761298E-2</v>
      </c>
      <c r="F60" s="17">
        <f t="shared" si="0"/>
        <v>6.6429904839958115E-2</v>
      </c>
      <c r="H60" s="18" t="s">
        <v>16</v>
      </c>
      <c r="I60" s="19">
        <f>'FTE - 2.1.5.1 Labour Analysis'!Q12</f>
        <v>8.9855065116396876E-2</v>
      </c>
      <c r="J60" s="19">
        <f>'FTE - 2.1.5.1 Labour Analysis'!R12</f>
        <v>8.9069556648539702E-2</v>
      </c>
      <c r="K60" s="19">
        <f>'FTE - 2.1.5.1 Labour Analysis'!S12</f>
        <v>8.5127466940307012E-2</v>
      </c>
      <c r="L60" s="19">
        <f>'FTE - 2.1.5.1 Labour Analysis'!T12</f>
        <v>8.6555045815965931E-2</v>
      </c>
      <c r="M60" s="19">
        <f>'FTE - 2.1.5.1 Labour Analysis'!U12</f>
        <v>8.8908601454903577E-2</v>
      </c>
      <c r="N60" s="19">
        <f t="shared" ref="N60:N62" si="1">AVERAGE(I60:M60)</f>
        <v>8.7903147195222617E-2</v>
      </c>
    </row>
    <row r="61" spans="1:14" ht="14.4">
      <c r="A61" s="7" t="s">
        <v>2</v>
      </c>
      <c r="B61" s="17">
        <f t="shared" ref="B61:F61" si="2">B53/B21</f>
        <v>6.5584619408841222E-2</v>
      </c>
      <c r="C61" s="17">
        <f t="shared" si="2"/>
        <v>6.3731574864235835E-2</v>
      </c>
      <c r="D61" s="17">
        <f t="shared" si="2"/>
        <v>6.2699668282725191E-2</v>
      </c>
      <c r="E61" s="17">
        <f t="shared" si="2"/>
        <v>6.4642044017202124E-2</v>
      </c>
      <c r="F61" s="17">
        <f t="shared" si="2"/>
        <v>6.5756292050834789E-2</v>
      </c>
      <c r="H61" s="18" t="s">
        <v>17</v>
      </c>
      <c r="I61" s="19">
        <f t="shared" ref="I61:M61" si="3">AVERAGE(B60:B64)</f>
        <v>9.4610001061244092E-2</v>
      </c>
      <c r="J61" s="19">
        <f t="shared" si="3"/>
        <v>8.993700125015211E-2</v>
      </c>
      <c r="K61" s="19">
        <f t="shared" si="3"/>
        <v>8.6204490284155708E-2</v>
      </c>
      <c r="L61" s="19">
        <f t="shared" si="3"/>
        <v>8.7476208004362732E-2</v>
      </c>
      <c r="M61" s="19">
        <f t="shared" si="3"/>
        <v>8.91329366349876E-2</v>
      </c>
      <c r="N61" s="19">
        <f t="shared" si="1"/>
        <v>8.9472127446980451E-2</v>
      </c>
    </row>
    <row r="62" spans="1:14" ht="14.4">
      <c r="A62" s="7" t="s">
        <v>3</v>
      </c>
      <c r="B62" s="17">
        <f t="shared" ref="B62:F62" si="4">B54/B22</f>
        <v>8.4947629547960313E-2</v>
      </c>
      <c r="C62" s="17">
        <f t="shared" si="4"/>
        <v>8.3021661639703856E-2</v>
      </c>
      <c r="D62" s="17">
        <f t="shared" si="4"/>
        <v>8.1987968280010939E-2</v>
      </c>
      <c r="E62" s="17">
        <f t="shared" si="4"/>
        <v>8.3922155688622754E-2</v>
      </c>
      <c r="F62" s="17">
        <f t="shared" si="4"/>
        <v>8.4327548806941433E-2</v>
      </c>
      <c r="H62" s="18" t="s">
        <v>18</v>
      </c>
      <c r="I62" s="19">
        <f>'FTE - 2.1.5.1 Labour Analysis'!S5/'Circuit km - 2.1.5.5 Utility Ch'!AI7</f>
        <v>0.10699794379712133</v>
      </c>
      <c r="J62" s="19">
        <f>'FTE - 2.1.5.1 Labour Analysis'!T5/'Circuit km - 2.1.5.5 Utility Ch'!AJ7</f>
        <v>9.819042787079317E-2</v>
      </c>
      <c r="K62" s="19">
        <f>'FTE - 2.1.5.1 Labour Analysis'!U5/'Circuit km - 2.1.5.5 Utility Ch'!AK7</f>
        <v>9.7116666666666671E-2</v>
      </c>
      <c r="L62" s="19">
        <f>'FTE - 2.1.5.1 Labour Analysis'!V5/'Circuit km - 2.1.5.5 Utility Ch'!AL7</f>
        <v>9.8891744298104725E-2</v>
      </c>
      <c r="M62" s="19">
        <f>'FTE - 2.1.5.1 Labour Analysis'!W5/'Circuit km - 2.1.5.5 Utility Ch'!AM7</f>
        <v>8.1026743075453669E-2</v>
      </c>
      <c r="N62" s="19">
        <f t="shared" si="1"/>
        <v>9.6444705141627909E-2</v>
      </c>
    </row>
    <row r="63" spans="1:14" ht="13.8">
      <c r="A63" s="7" t="s">
        <v>4</v>
      </c>
      <c r="B63" s="17">
        <f t="shared" ref="B63:F63" si="5">B55/B23</f>
        <v>0.1042483660130719</v>
      </c>
      <c r="C63" s="17">
        <f t="shared" si="5"/>
        <v>9.8697068403908794E-2</v>
      </c>
      <c r="D63" s="17">
        <f t="shared" si="5"/>
        <v>9.5872603184920371E-2</v>
      </c>
      <c r="E63" s="17">
        <f t="shared" si="5"/>
        <v>9.6774193548387094E-2</v>
      </c>
      <c r="F63" s="17">
        <f t="shared" si="5"/>
        <v>9.8070739549839234E-2</v>
      </c>
    </row>
    <row r="64" spans="1:14" ht="13.8">
      <c r="A64" s="7" t="s">
        <v>5</v>
      </c>
      <c r="B64" s="17">
        <f t="shared" ref="B64:F64" si="6">B56/B24</f>
        <v>0.14410777608852582</v>
      </c>
      <c r="C64" s="17">
        <f t="shared" si="6"/>
        <v>0.13509295083514203</v>
      </c>
      <c r="D64" s="17">
        <f t="shared" si="6"/>
        <v>0.12182776470588236</v>
      </c>
      <c r="E64" s="17">
        <f t="shared" si="6"/>
        <v>0.12444902935384038</v>
      </c>
      <c r="F64" s="17">
        <f t="shared" si="6"/>
        <v>0.13108019792736439</v>
      </c>
    </row>
    <row r="66" spans="1:14" ht="13.8">
      <c r="A66" s="5" t="s">
        <v>19</v>
      </c>
      <c r="B66" s="17"/>
      <c r="H66" s="5" t="s">
        <v>19</v>
      </c>
    </row>
    <row r="67" spans="1:14" ht="13.8">
      <c r="A67" s="6" t="s">
        <v>7</v>
      </c>
      <c r="B67" s="6">
        <v>2019</v>
      </c>
      <c r="C67" s="6">
        <v>2020</v>
      </c>
      <c r="D67" s="6">
        <v>2021</v>
      </c>
      <c r="E67" s="6">
        <v>2022</v>
      </c>
      <c r="F67" s="6">
        <v>2023</v>
      </c>
      <c r="H67" s="15"/>
      <c r="I67" s="16">
        <v>2019</v>
      </c>
      <c r="J67" s="16">
        <v>2020</v>
      </c>
      <c r="K67" s="16">
        <v>2021</v>
      </c>
      <c r="L67" s="16">
        <v>2022</v>
      </c>
      <c r="M67" s="16">
        <v>2023</v>
      </c>
      <c r="N67" s="16" t="s">
        <v>15</v>
      </c>
    </row>
    <row r="68" spans="1:14" ht="14.4">
      <c r="A68" s="7" t="s">
        <v>1</v>
      </c>
      <c r="B68" s="17">
        <f t="shared" ref="B68:F68" si="7">B52/(B11/1000000)</f>
        <v>5.9105374539079512E-2</v>
      </c>
      <c r="C68" s="17">
        <f t="shared" si="7"/>
        <v>5.5922357854264089E-2</v>
      </c>
      <c r="D68" s="17">
        <f t="shared" si="7"/>
        <v>5.6147418264782208E-2</v>
      </c>
      <c r="E68" s="17">
        <f t="shared" si="7"/>
        <v>5.4324588346297407E-2</v>
      </c>
      <c r="F68" s="17">
        <f t="shared" si="7"/>
        <v>5.457870561733448E-2</v>
      </c>
      <c r="H68" s="18" t="s">
        <v>16</v>
      </c>
      <c r="I68" s="19">
        <f>'FTE - 2.1.5.1 Labour Analysis'!Y12</f>
        <v>0.10524192074206197</v>
      </c>
      <c r="J68" s="19">
        <f>'FTE - 2.1.5.1 Labour Analysis'!Z12</f>
        <v>0.10327438423308523</v>
      </c>
      <c r="K68" s="19">
        <f>'FTE - 2.1.5.1 Labour Analysis'!AA12</f>
        <v>0.10103548161856225</v>
      </c>
      <c r="L68" s="19">
        <f>'FTE - 2.1.5.1 Labour Analysis'!AB12</f>
        <v>0.10127631964517171</v>
      </c>
      <c r="M68" s="19">
        <f>'FTE - 2.1.5.1 Labour Analysis'!AC12</f>
        <v>0.10611202630392952</v>
      </c>
      <c r="N68" s="19">
        <f t="shared" ref="N68:N70" si="8">AVERAGE(I68:M68)</f>
        <v>0.10338802650856213</v>
      </c>
    </row>
    <row r="69" spans="1:14" ht="14.4">
      <c r="A69" s="7" t="s">
        <v>2</v>
      </c>
      <c r="B69" s="17">
        <f t="shared" ref="B69:F69" si="9">B53/(B12/1000000)</f>
        <v>7.2813508454786138E-2</v>
      </c>
      <c r="C69" s="17">
        <f t="shared" si="9"/>
        <v>7.0919462206089551E-2</v>
      </c>
      <c r="D69" s="17">
        <f t="shared" si="9"/>
        <v>6.9892986266191462E-2</v>
      </c>
      <c r="E69" s="17">
        <f t="shared" si="9"/>
        <v>7.1412259944720946E-2</v>
      </c>
      <c r="F69" s="17">
        <f t="shared" si="9"/>
        <v>7.4156426242782666E-2</v>
      </c>
      <c r="H69" s="18" t="s">
        <v>17</v>
      </c>
      <c r="I69" s="19">
        <f t="shared" ref="I69:M69" si="10">AVERAGE(B68:B72)</f>
        <v>8.0556936936945336E-2</v>
      </c>
      <c r="J69" s="19">
        <f t="shared" si="10"/>
        <v>7.8140900944751457E-2</v>
      </c>
      <c r="K69" s="19">
        <f t="shared" si="10"/>
        <v>7.5840097901556394E-2</v>
      </c>
      <c r="L69" s="19">
        <f t="shared" si="10"/>
        <v>7.5651539447799607E-2</v>
      </c>
      <c r="M69" s="19">
        <f t="shared" si="10"/>
        <v>7.8187231157804002E-2</v>
      </c>
      <c r="N69" s="19">
        <f t="shared" si="8"/>
        <v>7.7675341277771356E-2</v>
      </c>
    </row>
    <row r="70" spans="1:14" ht="14.4">
      <c r="A70" s="7" t="s">
        <v>3</v>
      </c>
      <c r="B70" s="17">
        <f t="shared" ref="B70:F70" si="11">B54/(B13/1000000)</f>
        <v>0.10157581664532236</v>
      </c>
      <c r="C70" s="17">
        <f t="shared" si="11"/>
        <v>0.10061603934608788</v>
      </c>
      <c r="D70" s="17">
        <f t="shared" si="11"/>
        <v>9.8583010248758304E-2</v>
      </c>
      <c r="E70" s="17">
        <f t="shared" si="11"/>
        <v>9.8868419905092736E-2</v>
      </c>
      <c r="F70" s="17">
        <f t="shared" si="11"/>
        <v>0.10085717387282428</v>
      </c>
      <c r="H70" s="18" t="s">
        <v>18</v>
      </c>
      <c r="I70" s="19">
        <f>'FTE - 2.1.5.1 Labour Analysis'!S5/('Metered Consumption kWh - 2.1.5'!S4/1000000)</f>
        <v>8.5906992908589469E-2</v>
      </c>
      <c r="J70" s="19">
        <f>'FTE - 2.1.5.1 Labour Analysis'!T5/('Metered Consumption kWh - 2.1.5'!T4/1000000)</f>
        <v>8.2163501528745284E-2</v>
      </c>
      <c r="K70" s="19">
        <f>'FTE - 2.1.5.1 Labour Analysis'!U5/('Metered Consumption kWh - 2.1.5'!U4/1000000)</f>
        <v>8.1657269083029088E-2</v>
      </c>
      <c r="L70" s="19">
        <f>'FTE - 2.1.5.1 Labour Analysis'!V5/('Metered Consumption kWh - 2.1.5'!V4/1000000)</f>
        <v>8.5143221716416903E-2</v>
      </c>
      <c r="M70" s="19">
        <f>'FTE - 2.1.5.1 Labour Analysis'!W5/('Metered Consumption kWh - 2.1.5'!W4/1000000)</f>
        <v>7.0084682150831371E-2</v>
      </c>
      <c r="N70" s="19">
        <f t="shared" si="8"/>
        <v>8.0991133477522417E-2</v>
      </c>
    </row>
    <row r="71" spans="1:14" ht="13.8">
      <c r="A71" s="7" t="s">
        <v>4</v>
      </c>
      <c r="B71" s="17">
        <f t="shared" ref="B71:F71" si="12">B55/(B14/1000000)</f>
        <v>0.10600608691023135</v>
      </c>
      <c r="C71" s="17">
        <f t="shared" si="12"/>
        <v>0.10167970002063859</v>
      </c>
      <c r="D71" s="17">
        <f t="shared" si="12"/>
        <v>9.8443646378392952E-2</v>
      </c>
      <c r="E71" s="17">
        <f t="shared" si="12"/>
        <v>9.7520194025457418E-2</v>
      </c>
      <c r="F71" s="17">
        <f t="shared" si="12"/>
        <v>0.10128880665582579</v>
      </c>
    </row>
    <row r="72" spans="1:14" ht="13.8">
      <c r="A72" s="7" t="s">
        <v>5</v>
      </c>
      <c r="B72" s="17">
        <f t="shared" ref="B72:F72" si="13">B56/(B15/1000000)</f>
        <v>6.328389813530734E-2</v>
      </c>
      <c r="C72" s="17">
        <f t="shared" si="13"/>
        <v>6.156694529667716E-2</v>
      </c>
      <c r="D72" s="17">
        <f t="shared" si="13"/>
        <v>5.613342834965708E-2</v>
      </c>
      <c r="E72" s="17">
        <f t="shared" si="13"/>
        <v>5.6132235017429512E-2</v>
      </c>
      <c r="F72" s="17">
        <f t="shared" si="13"/>
        <v>6.0055043400252806E-2</v>
      </c>
    </row>
    <row r="74" spans="1:14" ht="13.8">
      <c r="A74" s="5" t="s">
        <v>20</v>
      </c>
    </row>
    <row r="75" spans="1:14" ht="13.8">
      <c r="A75" s="6" t="s">
        <v>7</v>
      </c>
      <c r="B75" s="6">
        <v>2019</v>
      </c>
      <c r="C75" s="6">
        <v>2020</v>
      </c>
      <c r="D75" s="6">
        <v>2021</v>
      </c>
      <c r="E75" s="6">
        <v>2022</v>
      </c>
      <c r="F75" s="6">
        <v>2023</v>
      </c>
      <c r="H75" s="5" t="s">
        <v>20</v>
      </c>
    </row>
    <row r="76" spans="1:14" ht="13.8">
      <c r="A76" s="7" t="s">
        <v>1</v>
      </c>
      <c r="B76" s="12">
        <f t="shared" ref="B76:F76" si="14">B52/(B36/1000000)</f>
        <v>3.9703179164428857</v>
      </c>
      <c r="C76" s="12">
        <f t="shared" si="14"/>
        <v>4.6285776175560054</v>
      </c>
      <c r="D76" s="12">
        <f t="shared" si="14"/>
        <v>4.6387313684780693</v>
      </c>
      <c r="E76" s="12">
        <f t="shared" si="14"/>
        <v>4.8801492275357763</v>
      </c>
      <c r="F76" s="12">
        <f t="shared" si="14"/>
        <v>2.6994470449028318</v>
      </c>
      <c r="H76" s="15"/>
      <c r="I76" s="16">
        <v>2019</v>
      </c>
      <c r="J76" s="16">
        <v>2020</v>
      </c>
      <c r="K76" s="16">
        <v>2021</v>
      </c>
      <c r="L76" s="16">
        <v>2022</v>
      </c>
      <c r="M76" s="16">
        <v>2023</v>
      </c>
      <c r="N76" s="16" t="s">
        <v>15</v>
      </c>
    </row>
    <row r="77" spans="1:14" ht="14.4">
      <c r="A77" s="7" t="s">
        <v>2</v>
      </c>
      <c r="B77" s="12">
        <f t="shared" ref="B77:F77" si="15">B53/(B37/1000000)</f>
        <v>4.2684079369541523</v>
      </c>
      <c r="C77" s="12">
        <f t="shared" si="15"/>
        <v>5.2885409260000182</v>
      </c>
      <c r="D77" s="12">
        <f t="shared" si="15"/>
        <v>3.8817729370727512</v>
      </c>
      <c r="E77" s="12">
        <f t="shared" si="15"/>
        <v>4.9690032544412244</v>
      </c>
      <c r="F77" s="12">
        <f t="shared" si="15"/>
        <v>4.5324787035679091</v>
      </c>
      <c r="H77" s="18" t="s">
        <v>16</v>
      </c>
      <c r="I77" s="19">
        <f>'FTE - 2.1.5.1 Labour Analysis'!AF12</f>
        <v>11.226350321606251</v>
      </c>
      <c r="J77" s="19">
        <f>'FTE - 2.1.5.1 Labour Analysis'!AG12</f>
        <v>11.141641762215226</v>
      </c>
      <c r="K77" s="19">
        <f>'FTE - 2.1.5.1 Labour Analysis'!AH12</f>
        <v>9.4375121508771596</v>
      </c>
      <c r="L77" s="19">
        <f>'FTE - 2.1.5.1 Labour Analysis'!AI12</f>
        <v>9.8094829626478024</v>
      </c>
      <c r="M77" s="19">
        <f>'FTE - 2.1.5.1 Labour Analysis'!AJ12</f>
        <v>8.8716512847349005</v>
      </c>
      <c r="N77" s="19">
        <f t="shared" ref="N77:N79" si="16">AVERAGE(I77:M77)</f>
        <v>10.097327696416269</v>
      </c>
    </row>
    <row r="78" spans="1:14" ht="14.4">
      <c r="A78" s="7" t="s">
        <v>3</v>
      </c>
      <c r="B78" s="12">
        <f t="shared" ref="B78:F78" si="17">B54/(B38/1000000)</f>
        <v>8.0964848582545059</v>
      </c>
      <c r="C78" s="12">
        <f t="shared" si="17"/>
        <v>7.9918684704738041</v>
      </c>
      <c r="D78" s="12">
        <f t="shared" si="17"/>
        <v>5.3631940273983076</v>
      </c>
      <c r="E78" s="12">
        <f t="shared" si="17"/>
        <v>6.8244904137979212</v>
      </c>
      <c r="F78" s="12">
        <f t="shared" si="17"/>
        <v>6.7717557027779423</v>
      </c>
      <c r="H78" s="18" t="s">
        <v>17</v>
      </c>
      <c r="I78" s="19">
        <f t="shared" ref="I78:M78" si="18">AVERAGE(B76:B80)</f>
        <v>5.394998808869917</v>
      </c>
      <c r="J78" s="19">
        <f t="shared" si="18"/>
        <v>5.4231009888662429</v>
      </c>
      <c r="K78" s="19">
        <f t="shared" si="18"/>
        <v>4.7537105409237448</v>
      </c>
      <c r="L78" s="19">
        <f t="shared" si="18"/>
        <v>4.9197991284600402</v>
      </c>
      <c r="M78" s="19">
        <f t="shared" si="18"/>
        <v>4.7529469223664265</v>
      </c>
      <c r="N78" s="19">
        <f t="shared" si="16"/>
        <v>5.0489112778972736</v>
      </c>
    </row>
    <row r="79" spans="1:14" ht="14.4">
      <c r="A79" s="7" t="s">
        <v>4</v>
      </c>
      <c r="B79" s="12">
        <f t="shared" ref="B79:F79" si="19">B55/(B39/1000000)</f>
        <v>7.5707768862774794</v>
      </c>
      <c r="C79" s="12">
        <f t="shared" si="19"/>
        <v>6.6761567198864382</v>
      </c>
      <c r="D79" s="12">
        <f t="shared" si="19"/>
        <v>7.7631516883013596</v>
      </c>
      <c r="E79" s="12">
        <f t="shared" si="19"/>
        <v>5.9794745924171862</v>
      </c>
      <c r="F79" s="12">
        <f t="shared" si="19"/>
        <v>7.5490732107763625</v>
      </c>
      <c r="H79" s="18" t="s">
        <v>18</v>
      </c>
      <c r="I79" s="19">
        <f>'FTE - 2.1.5.1 Labour Analysis'!S5/('Capital - 2.1.5.2 Capital and L'!AF7/1000000)</f>
        <v>2.9730518587773136</v>
      </c>
      <c r="J79" s="19">
        <f>'FTE - 2.1.5.1 Labour Analysis'!T5/('Capital - 2.1.5.2 Capital and L'!AG7/1000000)</f>
        <v>4.7566722507726791</v>
      </c>
      <c r="K79" s="19">
        <f>'FTE - 2.1.5.1 Labour Analysis'!U5/('Capital - 2.1.5.2 Capital and L'!AH7/1000000)</f>
        <v>3.8771802998709961</v>
      </c>
      <c r="L79" s="19">
        <f>'FTE - 2.1.5.1 Labour Analysis'!V5/('Capital - 2.1.5.2 Capital and L'!AI7/1000000)</f>
        <v>4.0337985889502352</v>
      </c>
      <c r="M79" s="19">
        <f>'FTE - 2.1.5.1 Labour Analysis'!W5/('Capital - 2.1.5.2 Capital and L'!AJ7/1000000)</f>
        <v>4.1435436091147615</v>
      </c>
      <c r="N79" s="19">
        <f t="shared" si="16"/>
        <v>3.9568493214971974</v>
      </c>
    </row>
    <row r="80" spans="1:14" ht="13.8">
      <c r="A80" s="7" t="s">
        <v>5</v>
      </c>
      <c r="B80" s="20">
        <f t="shared" ref="B80:F80" si="20">B56/(B40/1000000)</f>
        <v>3.0690064464205635</v>
      </c>
      <c r="C80" s="12">
        <f t="shared" si="20"/>
        <v>2.5303612104149473</v>
      </c>
      <c r="D80" s="12">
        <f t="shared" si="20"/>
        <v>2.1217026833682389</v>
      </c>
      <c r="E80" s="12">
        <f t="shared" si="20"/>
        <v>1.9458781541080956</v>
      </c>
      <c r="F80" s="12">
        <f t="shared" si="20"/>
        <v>2.2119799498070871</v>
      </c>
    </row>
    <row r="82" spans="1:14" ht="13.8">
      <c r="A82" s="5" t="s">
        <v>21</v>
      </c>
    </row>
    <row r="83" spans="1:14" ht="13.8">
      <c r="A83" s="6" t="s">
        <v>7</v>
      </c>
      <c r="B83" s="6">
        <v>2019</v>
      </c>
      <c r="C83" s="6">
        <v>2020</v>
      </c>
      <c r="D83" s="6">
        <v>2021</v>
      </c>
      <c r="E83" s="6">
        <v>2022</v>
      </c>
      <c r="F83" s="6">
        <v>2023</v>
      </c>
      <c r="H83" s="5" t="s">
        <v>21</v>
      </c>
    </row>
    <row r="84" spans="1:14" ht="13.8">
      <c r="A84" s="7" t="s">
        <v>1</v>
      </c>
      <c r="B84" s="9">
        <f t="shared" ref="B84:F84" si="21">B52/(B28/1000)</f>
        <v>1.484619017005274</v>
      </c>
      <c r="C84" s="9">
        <f t="shared" si="21"/>
        <v>1.3782895387277894</v>
      </c>
      <c r="D84" s="9">
        <f t="shared" si="21"/>
        <v>1.3847080072245637</v>
      </c>
      <c r="E84" s="9">
        <f t="shared" si="21"/>
        <v>1.3614939742024899</v>
      </c>
      <c r="F84" s="9">
        <f t="shared" si="21"/>
        <v>1.3476230017725077</v>
      </c>
      <c r="H84" s="15"/>
      <c r="I84" s="16">
        <v>2019</v>
      </c>
      <c r="J84" s="16">
        <v>2020</v>
      </c>
      <c r="K84" s="16">
        <v>2021</v>
      </c>
      <c r="L84" s="16">
        <v>2022</v>
      </c>
      <c r="M84" s="16">
        <v>2023</v>
      </c>
      <c r="N84" s="16" t="s">
        <v>15</v>
      </c>
    </row>
    <row r="85" spans="1:14" ht="14.4">
      <c r="A85" s="7" t="s">
        <v>2</v>
      </c>
      <c r="B85" s="9">
        <f t="shared" ref="B85:F85" si="22">B53/(B29/1000)</f>
        <v>1.4955294566753949</v>
      </c>
      <c r="C85" s="9">
        <f t="shared" si="22"/>
        <v>1.4540766657423194</v>
      </c>
      <c r="D85" s="9">
        <f t="shared" si="22"/>
        <v>1.4322352008579888</v>
      </c>
      <c r="E85" s="9">
        <f t="shared" si="22"/>
        <v>1.4672730300368069</v>
      </c>
      <c r="F85" s="9">
        <f t="shared" si="22"/>
        <v>1.4931673504031688</v>
      </c>
      <c r="H85" s="18" t="s">
        <v>16</v>
      </c>
      <c r="I85" s="19">
        <f>'FTE - 2.1.5.1 Labour Analysis'!AM12</f>
        <v>2.0967222456697043</v>
      </c>
      <c r="J85" s="19">
        <f>'FTE - 2.1.5.1 Labour Analysis'!AN12</f>
        <v>1.9956685035423996</v>
      </c>
      <c r="K85" s="19">
        <f>'FTE - 2.1.5.1 Labour Analysis'!AO12</f>
        <v>1.9522326957042848</v>
      </c>
      <c r="L85" s="19">
        <f>'FTE - 2.1.5.1 Labour Analysis'!AP12</f>
        <v>1.984733815890795</v>
      </c>
      <c r="M85" s="19">
        <f>'FTE - 2.1.5.1 Labour Analysis'!AQ12</f>
        <v>2.0261915219885283</v>
      </c>
      <c r="N85" s="19">
        <f t="shared" ref="N85:N87" si="23">AVERAGE(I85:M85)</f>
        <v>2.0111097565591423</v>
      </c>
    </row>
    <row r="86" spans="1:14" ht="14.4">
      <c r="A86" s="7" t="s">
        <v>3</v>
      </c>
      <c r="B86" s="9">
        <f t="shared" ref="B86:F86" si="24">B54/(B30/1000)</f>
        <v>1.9812667146677638</v>
      </c>
      <c r="C86" s="9">
        <f t="shared" si="24"/>
        <v>1.9228277850456603</v>
      </c>
      <c r="D86" s="9">
        <f t="shared" si="24"/>
        <v>1.8880863470633058</v>
      </c>
      <c r="E86" s="9">
        <f t="shared" si="24"/>
        <v>1.9211908604328021</v>
      </c>
      <c r="F86" s="9">
        <f t="shared" si="24"/>
        <v>1.9194805675737396</v>
      </c>
      <c r="H86" s="18" t="s">
        <v>17</v>
      </c>
      <c r="I86" s="19">
        <f t="shared" ref="I86:M86" si="25">AVERAGE(B84:B88)</f>
        <v>1.7796160019890344</v>
      </c>
      <c r="J86" s="19">
        <f t="shared" si="25"/>
        <v>1.6922521657119423</v>
      </c>
      <c r="K86" s="19">
        <f t="shared" si="25"/>
        <v>1.6299702891686862</v>
      </c>
      <c r="L86" s="19">
        <f t="shared" si="25"/>
        <v>1.6470708072548743</v>
      </c>
      <c r="M86" s="19">
        <f t="shared" si="25"/>
        <v>1.6713646354689917</v>
      </c>
      <c r="N86" s="19">
        <f t="shared" si="23"/>
        <v>1.6840547799187058</v>
      </c>
    </row>
    <row r="87" spans="1:14" ht="14.4">
      <c r="A87" s="7" t="s">
        <v>4</v>
      </c>
      <c r="B87" s="9">
        <f t="shared" ref="B87:F87" si="26">B55/(B31/1000)</f>
        <v>1.9863384745667727</v>
      </c>
      <c r="C87" s="9">
        <f t="shared" si="26"/>
        <v>1.868766922208722</v>
      </c>
      <c r="D87" s="9">
        <f t="shared" si="26"/>
        <v>1.7972791022133949</v>
      </c>
      <c r="E87" s="9">
        <f t="shared" si="26"/>
        <v>1.8067500180675</v>
      </c>
      <c r="F87" s="9">
        <f t="shared" si="26"/>
        <v>1.8254619017123432</v>
      </c>
      <c r="H87" s="18" t="s">
        <v>18</v>
      </c>
      <c r="I87" s="19">
        <f>'FTE - 2.1.5.1 Labour Analysis'!S5/('Customers - 2.1.2 Market Monito'!Q7/1000)</f>
        <v>1.8378260652027396</v>
      </c>
      <c r="J87" s="19">
        <f>'FTE - 2.1.5.1 Labour Analysis'!T5/('Customers - 2.1.2 Market Monito'!R7/1000)</f>
        <v>1.6763534836450151</v>
      </c>
      <c r="K87" s="19">
        <f>'FTE - 2.1.5.1 Labour Analysis'!U5/('Customers - 2.1.2 Market Monito'!S7/1000)</f>
        <v>1.6492365169890892</v>
      </c>
      <c r="L87" s="19">
        <f>'FTE - 2.1.5.1 Labour Analysis'!V5/('Customers - 2.1.2 Market Monito'!T7/1000)</f>
        <v>1.7155148634303055</v>
      </c>
      <c r="M87" s="19">
        <f>'FTE - 2.1.5.1 Labour Analysis'!W5/('Customers - 2.1.2 Market Monito'!U7/1000)</f>
        <v>1.3970971690811178</v>
      </c>
      <c r="N87" s="19">
        <f t="shared" si="23"/>
        <v>1.6552056196696536</v>
      </c>
    </row>
    <row r="88" spans="1:14" ht="13.8">
      <c r="A88" s="7" t="s">
        <v>5</v>
      </c>
      <c r="B88" s="9">
        <f t="shared" ref="B88:F88" si="27">B56/(B32/1000)</f>
        <v>1.9503263470299677</v>
      </c>
      <c r="C88" s="9">
        <f t="shared" si="27"/>
        <v>1.8372999168352206</v>
      </c>
      <c r="D88" s="9">
        <f t="shared" si="27"/>
        <v>1.6475427884841798</v>
      </c>
      <c r="E88" s="9">
        <f t="shared" si="27"/>
        <v>1.6786461535347708</v>
      </c>
      <c r="F88" s="9">
        <f t="shared" si="27"/>
        <v>1.771090355883199</v>
      </c>
    </row>
    <row r="90" spans="1:14" ht="13.8">
      <c r="A90" s="5" t="s">
        <v>22</v>
      </c>
    </row>
    <row r="91" spans="1:14" ht="13.8">
      <c r="A91" s="6" t="s">
        <v>7</v>
      </c>
      <c r="B91" s="6">
        <v>2019</v>
      </c>
      <c r="C91" s="6">
        <v>2020</v>
      </c>
      <c r="D91" s="6">
        <v>2021</v>
      </c>
      <c r="E91" s="6">
        <v>2022</v>
      </c>
      <c r="F91" s="6">
        <v>2023</v>
      </c>
      <c r="H91" s="5" t="s">
        <v>22</v>
      </c>
    </row>
    <row r="92" spans="1:14" ht="13.8">
      <c r="A92" s="7" t="s">
        <v>1</v>
      </c>
      <c r="B92" s="21">
        <f t="shared" ref="B92:F92" si="28">(B11/1000)/B28</f>
        <v>25.118172900227005</v>
      </c>
      <c r="C92" s="21">
        <f t="shared" si="28"/>
        <v>24.646484726550106</v>
      </c>
      <c r="D92" s="21">
        <f t="shared" si="28"/>
        <v>24.662006731894653</v>
      </c>
      <c r="E92" s="21">
        <f t="shared" si="28"/>
        <v>25.062205083331939</v>
      </c>
      <c r="F92" s="21">
        <f t="shared" si="28"/>
        <v>24.691369766462465</v>
      </c>
      <c r="H92" s="15"/>
      <c r="I92" s="16">
        <v>2019</v>
      </c>
      <c r="J92" s="16">
        <v>2020</v>
      </c>
      <c r="K92" s="16">
        <v>2021</v>
      </c>
      <c r="L92" s="16">
        <v>2022</v>
      </c>
      <c r="M92" s="16">
        <v>2023</v>
      </c>
      <c r="N92" s="16" t="s">
        <v>15</v>
      </c>
    </row>
    <row r="93" spans="1:14" ht="14.4">
      <c r="A93" s="7" t="s">
        <v>2</v>
      </c>
      <c r="B93" s="21">
        <f t="shared" ref="B93:F93" si="29">(B12/1000)/B29</f>
        <v>20.539175881135439</v>
      </c>
      <c r="C93" s="21">
        <f t="shared" si="29"/>
        <v>20.503210550537201</v>
      </c>
      <c r="D93" s="21">
        <f t="shared" si="29"/>
        <v>20.491830115875125</v>
      </c>
      <c r="E93" s="21">
        <f t="shared" si="29"/>
        <v>20.546514438453546</v>
      </c>
      <c r="F93" s="21">
        <f t="shared" si="29"/>
        <v>20.135373642665158</v>
      </c>
      <c r="H93" s="18" t="s">
        <v>16</v>
      </c>
      <c r="I93" s="19">
        <f>'Metered Consumption kWh - 2.1.5'!R12</f>
        <v>20.6842736326779</v>
      </c>
      <c r="J93" s="19">
        <f>'Metered Consumption kWh - 2.1.5'!S12</f>
        <v>20.096717723025662</v>
      </c>
      <c r="K93" s="19">
        <f>'Metered Consumption kWh - 2.1.5'!T12</f>
        <v>20.099191621816178</v>
      </c>
      <c r="L93" s="19">
        <f>'Metered Consumption kWh - 2.1.5'!U12</f>
        <v>20.364979519157256</v>
      </c>
      <c r="M93" s="19">
        <f>'Metered Consumption kWh - 2.1.5'!V12</f>
        <v>19.812949779056083</v>
      </c>
      <c r="N93" s="19">
        <f t="shared" ref="N93:N95" si="30">AVERAGE(I93:M93)</f>
        <v>20.211622455146617</v>
      </c>
    </row>
    <row r="94" spans="1:14" ht="14.4">
      <c r="A94" s="7" t="s">
        <v>3</v>
      </c>
      <c r="B94" s="21">
        <f t="shared" ref="B94:F94" si="31">(B13/1000)/B30</f>
        <v>19.505299392136394</v>
      </c>
      <c r="C94" s="21">
        <f t="shared" si="31"/>
        <v>19.110549347224165</v>
      </c>
      <c r="D94" s="21">
        <f t="shared" si="31"/>
        <v>19.152248874314395</v>
      </c>
      <c r="E94" s="21">
        <f t="shared" si="31"/>
        <v>19.431794927814366</v>
      </c>
      <c r="F94" s="21">
        <f t="shared" si="31"/>
        <v>19.03167116296661</v>
      </c>
      <c r="H94" s="18" t="s">
        <v>17</v>
      </c>
      <c r="I94" s="19">
        <f t="shared" ref="I94:M94" si="32">AVERAGE(B92:B96)</f>
        <v>22.943859323064462</v>
      </c>
      <c r="J94" s="19">
        <f t="shared" si="32"/>
        <v>22.496302658402332</v>
      </c>
      <c r="K94" s="19">
        <f t="shared" si="32"/>
        <v>22.38269884872933</v>
      </c>
      <c r="L94" s="19">
        <f t="shared" si="32"/>
        <v>22.694530883908406</v>
      </c>
      <c r="M94" s="19">
        <f t="shared" si="32"/>
        <v>22.274375627623705</v>
      </c>
      <c r="N94" s="19">
        <f t="shared" si="30"/>
        <v>22.558353468345643</v>
      </c>
    </row>
    <row r="95" spans="1:14" ht="14.4">
      <c r="A95" s="7" t="s">
        <v>4</v>
      </c>
      <c r="B95" s="21">
        <f t="shared" ref="B95:F95" si="33">(B14/1000)/B31</f>
        <v>18.737966209891841</v>
      </c>
      <c r="C95" s="21">
        <f t="shared" si="33"/>
        <v>18.378957863068109</v>
      </c>
      <c r="D95" s="21">
        <f t="shared" si="33"/>
        <v>18.256933467347395</v>
      </c>
      <c r="E95" s="21">
        <f t="shared" si="33"/>
        <v>18.526932151056346</v>
      </c>
      <c r="F95" s="21">
        <f t="shared" si="33"/>
        <v>18.022345824600045</v>
      </c>
      <c r="H95" s="18" t="s">
        <v>18</v>
      </c>
      <c r="I95" s="19">
        <f>('Metered Consumption kWh - 2.1.5'!S4/1000)/'Customers - 2.1.2 Market Monito'!Q7</f>
        <v>21.393206803994456</v>
      </c>
      <c r="J95" s="19">
        <f>('Metered Consumption kWh - 2.1.5'!T4/1000)/'Customers - 2.1.2 Market Monito'!R7</f>
        <v>20.402653884687901</v>
      </c>
      <c r="K95" s="19">
        <f>('Metered Consumption kWh - 2.1.5'!U4/1000)/'Customers - 2.1.2 Market Monito'!S7</f>
        <v>20.197056985975689</v>
      </c>
      <c r="L95" s="19">
        <f>('Metered Consumption kWh - 2.1.5'!V4/1000)/'Customers - 2.1.2 Market Monito'!T7</f>
        <v>20.148578229093818</v>
      </c>
      <c r="M95" s="19">
        <f>('Metered Consumption kWh - 2.1.5'!W4/1000)/'Customers - 2.1.2 Market Monito'!U7</f>
        <v>19.934415427245327</v>
      </c>
      <c r="N95" s="19">
        <f t="shared" si="30"/>
        <v>20.415182266199437</v>
      </c>
    </row>
    <row r="96" spans="1:14" ht="13.8">
      <c r="A96" s="7" t="s">
        <v>5</v>
      </c>
      <c r="B96" s="21">
        <f t="shared" ref="B96:F96" si="34">(B15/1000)/B32</f>
        <v>30.818682231931632</v>
      </c>
      <c r="C96" s="21">
        <f t="shared" si="34"/>
        <v>29.842310804632074</v>
      </c>
      <c r="D96" s="21">
        <f t="shared" si="34"/>
        <v>29.350475054215082</v>
      </c>
      <c r="E96" s="21">
        <f t="shared" si="34"/>
        <v>29.905207818885845</v>
      </c>
      <c r="F96" s="21">
        <f t="shared" si="34"/>
        <v>29.491117741424251</v>
      </c>
    </row>
    <row r="98" spans="1:14" ht="13.8">
      <c r="A98" s="5" t="s">
        <v>23</v>
      </c>
    </row>
    <row r="99" spans="1:14" ht="13.8">
      <c r="A99" s="6" t="s">
        <v>7</v>
      </c>
      <c r="B99" s="6">
        <v>2019</v>
      </c>
      <c r="C99" s="6">
        <v>2020</v>
      </c>
      <c r="D99" s="6">
        <v>2021</v>
      </c>
      <c r="E99" s="6">
        <v>2022</v>
      </c>
      <c r="F99" s="6">
        <v>2023</v>
      </c>
      <c r="H99" s="5" t="s">
        <v>23</v>
      </c>
    </row>
    <row r="100" spans="1:14" ht="13.8">
      <c r="A100" s="7" t="s">
        <v>1</v>
      </c>
      <c r="B100" s="13">
        <f t="shared" ref="B100:F100" si="35">B20/(B28/1000)</f>
        <v>20.018698784579001</v>
      </c>
      <c r="C100" s="13">
        <f t="shared" si="35"/>
        <v>19.93425865856403</v>
      </c>
      <c r="D100" s="13">
        <f t="shared" si="35"/>
        <v>20.175117137397589</v>
      </c>
      <c r="E100" s="13">
        <f t="shared" si="35"/>
        <v>20.14234518428518</v>
      </c>
      <c r="F100" s="13">
        <f t="shared" si="35"/>
        <v>20.286390670273875</v>
      </c>
      <c r="H100" s="15"/>
      <c r="I100" s="16">
        <v>2019</v>
      </c>
      <c r="J100" s="16">
        <v>2020</v>
      </c>
      <c r="K100" s="16">
        <v>2021</v>
      </c>
      <c r="L100" s="16">
        <v>2022</v>
      </c>
      <c r="M100" s="16">
        <v>2023</v>
      </c>
      <c r="N100" s="16" t="s">
        <v>15</v>
      </c>
    </row>
    <row r="101" spans="1:14" ht="14.4">
      <c r="A101" s="7" t="s">
        <v>2</v>
      </c>
      <c r="B101" s="13">
        <f t="shared" ref="B101:F101" si="36">B21/(B29/1000)</f>
        <v>22.80305154098048</v>
      </c>
      <c r="C101" s="13">
        <f t="shared" si="36"/>
        <v>22.815639953035301</v>
      </c>
      <c r="D101" s="13">
        <f t="shared" si="36"/>
        <v>22.842787531183699</v>
      </c>
      <c r="E101" s="13">
        <f t="shared" si="36"/>
        <v>22.698431838670594</v>
      </c>
      <c r="F101" s="13">
        <f t="shared" si="36"/>
        <v>22.707596548309521</v>
      </c>
      <c r="H101" s="18" t="s">
        <v>16</v>
      </c>
      <c r="I101" s="19">
        <f>'Circuit km - 2.1.5.5 Utility Ch'!AH14</f>
        <v>30.421600187903735</v>
      </c>
      <c r="J101" s="19">
        <f>'Circuit km - 2.1.5.5 Utility Ch'!AI14</f>
        <v>30.099473057266877</v>
      </c>
      <c r="K101" s="19">
        <f>'Circuit km - 2.1.5.5 Utility Ch'!AJ14</f>
        <v>29.820338259889919</v>
      </c>
      <c r="L101" s="19">
        <f>'Circuit km - 2.1.5.5 Utility Ch'!AK14</f>
        <v>29.592472329474322</v>
      </c>
      <c r="M101" s="19">
        <f>'Circuit km - 2.1.5.5 Utility Ch'!AL14</f>
        <v>29.510769689570825</v>
      </c>
      <c r="N101" s="19">
        <f t="shared" ref="N101:N103" si="37">AVERAGE(I101:M101)</f>
        <v>29.888930704821139</v>
      </c>
    </row>
    <row r="102" spans="1:14" ht="14.4">
      <c r="A102" s="7" t="s">
        <v>3</v>
      </c>
      <c r="B102" s="13">
        <f t="shared" ref="B102:F102" si="38">B22/(B30/1000)</f>
        <v>23.323390248919978</v>
      </c>
      <c r="C102" s="13">
        <f t="shared" si="38"/>
        <v>23.160555294476268</v>
      </c>
      <c r="D102" s="13">
        <f t="shared" si="38"/>
        <v>23.02882223663579</v>
      </c>
      <c r="E102" s="13">
        <f t="shared" si="38"/>
        <v>22.892534690851086</v>
      </c>
      <c r="F102" s="13">
        <f t="shared" si="38"/>
        <v>22.76220042833425</v>
      </c>
      <c r="H102" s="18" t="s">
        <v>17</v>
      </c>
      <c r="I102" s="19">
        <f t="shared" ref="I102:M102" si="39">AVERAGE(B100:B104)</f>
        <v>19.746569869603981</v>
      </c>
      <c r="J102" s="19">
        <f t="shared" si="39"/>
        <v>19.689017985461483</v>
      </c>
      <c r="K102" s="19">
        <f t="shared" si="39"/>
        <v>19.663360591210857</v>
      </c>
      <c r="L102" s="19">
        <f t="shared" si="39"/>
        <v>19.57833716309127</v>
      </c>
      <c r="M102" s="19">
        <f t="shared" si="39"/>
        <v>19.576283183804925</v>
      </c>
      <c r="N102" s="19">
        <f t="shared" si="37"/>
        <v>19.650713758634502</v>
      </c>
    </row>
    <row r="103" spans="1:14" ht="14.4">
      <c r="A103" s="7" t="s">
        <v>4</v>
      </c>
      <c r="B103" s="13">
        <f t="shared" ref="B103:F103" si="40">B23/(B31/1000)</f>
        <v>19.053905116533933</v>
      </c>
      <c r="C103" s="13">
        <f t="shared" si="40"/>
        <v>18.934371126009164</v>
      </c>
      <c r="D103" s="13">
        <f t="shared" si="40"/>
        <v>18.746534906815647</v>
      </c>
      <c r="E103" s="13">
        <f t="shared" si="40"/>
        <v>18.669750186697499</v>
      </c>
      <c r="F103" s="13">
        <f t="shared" si="40"/>
        <v>18.61372627647668</v>
      </c>
      <c r="H103" s="18" t="s">
        <v>18</v>
      </c>
      <c r="I103" s="19">
        <f>'Circuit km - 2.1.5.5 Utility Ch'!AI7/('Customers - 2.1.2 Market Monito'!Q7/1000)</f>
        <v>17.176274608486302</v>
      </c>
      <c r="J103" s="19">
        <f>'Circuit km - 2.1.5.5 Utility Ch'!AJ7/('Customers - 2.1.2 Market Monito'!R7/1000)</f>
        <v>17.072473559753657</v>
      </c>
      <c r="K103" s="19">
        <f>'Circuit km - 2.1.5.5 Utility Ch'!AK7/('Customers - 2.1.2 Market Monito'!S7/1000)</f>
        <v>16.982013217666953</v>
      </c>
      <c r="L103" s="19">
        <f>'Circuit km - 2.1.5.5 Utility Ch'!AL7/('Customers - 2.1.2 Market Monito'!T7/1000)</f>
        <v>17.347402208408447</v>
      </c>
      <c r="M103" s="19">
        <f>'Circuit km - 2.1.5.5 Utility Ch'!AM7/('Customers - 2.1.2 Market Monito'!U7/1000)</f>
        <v>17.242420416431077</v>
      </c>
      <c r="N103" s="19">
        <f t="shared" si="37"/>
        <v>17.164116802149287</v>
      </c>
    </row>
    <row r="104" spans="1:14" ht="13.8">
      <c r="A104" s="7" t="s">
        <v>5</v>
      </c>
      <c r="B104" s="13">
        <f t="shared" ref="B104:F104" si="41">B24/(B32/1000)</f>
        <v>13.533803657006521</v>
      </c>
      <c r="C104" s="13">
        <f t="shared" si="41"/>
        <v>13.600264895222645</v>
      </c>
      <c r="D104" s="13">
        <f t="shared" si="41"/>
        <v>13.523541144021577</v>
      </c>
      <c r="E104" s="13">
        <f t="shared" si="41"/>
        <v>13.488623914951967</v>
      </c>
      <c r="F104" s="13">
        <f t="shared" si="41"/>
        <v>13.511501995630303</v>
      </c>
    </row>
    <row r="106" spans="1:14" ht="13.8">
      <c r="A106" s="5" t="s">
        <v>24</v>
      </c>
    </row>
    <row r="107" spans="1:14" ht="13.8">
      <c r="A107" s="6" t="s">
        <v>7</v>
      </c>
      <c r="B107" s="6">
        <v>2019</v>
      </c>
      <c r="C107" s="6">
        <v>2020</v>
      </c>
      <c r="D107" s="6">
        <v>2021</v>
      </c>
      <c r="E107" s="6">
        <v>2022</v>
      </c>
      <c r="F107" s="6">
        <v>2023</v>
      </c>
      <c r="H107" s="5" t="s">
        <v>24</v>
      </c>
    </row>
    <row r="108" spans="1:14" ht="13.8">
      <c r="A108" s="7" t="s">
        <v>1</v>
      </c>
      <c r="B108" s="22">
        <f t="shared" ref="B108:F108" si="42">B44/B28</f>
        <v>253.92606863743509</v>
      </c>
      <c r="C108" s="22">
        <f t="shared" si="42"/>
        <v>260.94340080091069</v>
      </c>
      <c r="D108" s="22">
        <f t="shared" si="42"/>
        <v>255.6341262092356</v>
      </c>
      <c r="E108" s="22">
        <f t="shared" si="42"/>
        <v>262.87697268466133</v>
      </c>
      <c r="F108" s="22">
        <f t="shared" si="42"/>
        <v>262.70350772135328</v>
      </c>
      <c r="H108" s="15"/>
      <c r="I108" s="16">
        <v>2019</v>
      </c>
      <c r="J108" s="16">
        <v>2020</v>
      </c>
      <c r="K108" s="16">
        <v>2021</v>
      </c>
      <c r="L108" s="16">
        <v>2022</v>
      </c>
      <c r="M108" s="16">
        <v>2023</v>
      </c>
      <c r="N108" s="16" t="s">
        <v>15</v>
      </c>
    </row>
    <row r="109" spans="1:14" ht="14.4">
      <c r="A109" s="7" t="s">
        <v>2</v>
      </c>
      <c r="B109" s="22">
        <f t="shared" ref="B109:F109" si="43">B45/B29</f>
        <v>187.1865037905674</v>
      </c>
      <c r="C109" s="22">
        <f t="shared" si="43"/>
        <v>257.52813858126484</v>
      </c>
      <c r="D109" s="22">
        <f t="shared" si="43"/>
        <v>258.36508533258723</v>
      </c>
      <c r="E109" s="22">
        <f t="shared" si="43"/>
        <v>266.45250733550381</v>
      </c>
      <c r="F109" s="22">
        <f t="shared" si="43"/>
        <v>272.19691379261565</v>
      </c>
      <c r="H109" s="18" t="s">
        <v>16</v>
      </c>
      <c r="I109" s="19">
        <f>'Income Statement - 2.1.7 Income'!AE12</f>
        <v>340.15964079868144</v>
      </c>
      <c r="J109" s="19">
        <f>'Income Statement - 2.1.7 Income'!AF12</f>
        <v>342.81237376449064</v>
      </c>
      <c r="K109" s="19">
        <f>'Income Statement - 2.1.7 Income'!AG12</f>
        <v>342.94590751686439</v>
      </c>
      <c r="L109" s="19">
        <f>'Income Statement - 2.1.7 Income'!AH12</f>
        <v>362.40343396269344</v>
      </c>
      <c r="M109" s="19">
        <f>'Income Statement - 2.1.7 Income'!AI12</f>
        <v>380.23565631712302</v>
      </c>
      <c r="N109" s="19">
        <f t="shared" ref="N109:N111" si="44">AVERAGE(I109:M109)</f>
        <v>353.71140247197064</v>
      </c>
    </row>
    <row r="110" spans="1:14" ht="14.4">
      <c r="A110" s="7" t="s">
        <v>3</v>
      </c>
      <c r="B110" s="22">
        <f t="shared" ref="B110:F110" si="45">B46/B30</f>
        <v>223.18033114328327</v>
      </c>
      <c r="C110" s="22">
        <f t="shared" si="45"/>
        <v>229.77800306097825</v>
      </c>
      <c r="D110" s="22">
        <f t="shared" si="45"/>
        <v>244.0684096447755</v>
      </c>
      <c r="E110" s="22">
        <f t="shared" si="45"/>
        <v>262.79487316887764</v>
      </c>
      <c r="F110" s="22">
        <f t="shared" si="45"/>
        <v>265.8416669855514</v>
      </c>
      <c r="H110" s="18" t="s">
        <v>17</v>
      </c>
      <c r="I110" s="19">
        <f t="shared" ref="I110:M110" si="46">AVERAGE(B108:B112)</f>
        <v>251.75842254777407</v>
      </c>
      <c r="J110" s="19">
        <f t="shared" si="46"/>
        <v>273.74112472887452</v>
      </c>
      <c r="K110" s="19">
        <f t="shared" si="46"/>
        <v>275.71255715650204</v>
      </c>
      <c r="L110" s="19">
        <f t="shared" si="46"/>
        <v>284.72133538148483</v>
      </c>
      <c r="M110" s="19">
        <f t="shared" si="46"/>
        <v>290.47793584819783</v>
      </c>
      <c r="N110" s="19">
        <f t="shared" si="44"/>
        <v>275.28227513256667</v>
      </c>
    </row>
    <row r="111" spans="1:14" ht="14.4">
      <c r="A111" s="7" t="s">
        <v>4</v>
      </c>
      <c r="B111" s="22">
        <f t="shared" ref="B111:F111" si="47">B47/B31</f>
        <v>249.99800413457288</v>
      </c>
      <c r="C111" s="22">
        <f t="shared" si="47"/>
        <v>250.58324388333466</v>
      </c>
      <c r="D111" s="22">
        <f t="shared" si="47"/>
        <v>267.23978974880742</v>
      </c>
      <c r="E111" s="22">
        <f t="shared" si="47"/>
        <v>276.80325799185761</v>
      </c>
      <c r="F111" s="22">
        <f t="shared" si="47"/>
        <v>285.72755340224205</v>
      </c>
      <c r="H111" s="18" t="s">
        <v>18</v>
      </c>
      <c r="I111" s="19">
        <f>'Income Statement - 2.1.7 Income'!AF6/'Customers - 2.1.2 Market Monito'!Q7</f>
        <v>254.69099143246478</v>
      </c>
      <c r="J111" s="19">
        <f>'Income Statement - 2.1.7 Income'!AG6/'Customers - 2.1.2 Market Monito'!R7</f>
        <v>241.98955573456678</v>
      </c>
      <c r="K111" s="19">
        <f>'Income Statement - 2.1.7 Income'!AH6/'Customers - 2.1.2 Market Monito'!S7</f>
        <v>240.64413095962524</v>
      </c>
      <c r="L111" s="19">
        <f>'Income Statement - 2.1.7 Income'!AI6/'Customers - 2.1.2 Market Monito'!T7</f>
        <v>282.53484841223622</v>
      </c>
      <c r="M111" s="19">
        <f>'Income Statement - 2.1.7 Income'!AJ6/'Customers - 2.1.2 Market Monito'!U7</f>
        <v>313.06837978338552</v>
      </c>
      <c r="N111" s="19">
        <f t="shared" si="44"/>
        <v>266.58558126445575</v>
      </c>
    </row>
    <row r="112" spans="1:14" ht="13.8">
      <c r="A112" s="7" t="s">
        <v>5</v>
      </c>
      <c r="B112" s="22">
        <f t="shared" ref="B112:F112" si="48">B48/B32</f>
        <v>344.50120503301173</v>
      </c>
      <c r="C112" s="22">
        <f t="shared" si="48"/>
        <v>369.87283731788449</v>
      </c>
      <c r="D112" s="22">
        <f t="shared" si="48"/>
        <v>353.25537484710441</v>
      </c>
      <c r="E112" s="22">
        <f t="shared" si="48"/>
        <v>354.67906572652362</v>
      </c>
      <c r="F112" s="22">
        <f t="shared" si="48"/>
        <v>365.92003733922689</v>
      </c>
    </row>
    <row r="114" spans="1:14" ht="13.8">
      <c r="A114" s="5" t="s">
        <v>25</v>
      </c>
    </row>
    <row r="115" spans="1:14" ht="13.8">
      <c r="A115" s="6" t="s">
        <v>7</v>
      </c>
      <c r="B115" s="6">
        <v>2019</v>
      </c>
      <c r="C115" s="6">
        <v>2020</v>
      </c>
      <c r="D115" s="6">
        <v>2021</v>
      </c>
      <c r="E115" s="6">
        <v>2022</v>
      </c>
      <c r="F115" s="6">
        <v>2023</v>
      </c>
      <c r="H115" s="5" t="s">
        <v>25</v>
      </c>
    </row>
    <row r="116" spans="1:14" ht="13.8">
      <c r="A116" s="7" t="s">
        <v>1</v>
      </c>
      <c r="B116" s="22">
        <f t="shared" ref="B116:F116" si="49">B44/B20</f>
        <v>12684.444247347479</v>
      </c>
      <c r="C116" s="22">
        <f t="shared" si="49"/>
        <v>13090.198400170044</v>
      </c>
      <c r="D116" s="22">
        <f t="shared" si="49"/>
        <v>12670.762923868217</v>
      </c>
      <c r="E116" s="22">
        <f t="shared" si="49"/>
        <v>13050.961557830657</v>
      </c>
      <c r="F116" s="22">
        <f t="shared" si="49"/>
        <v>12949.741133907024</v>
      </c>
      <c r="H116" s="15"/>
      <c r="I116" s="16">
        <v>2019</v>
      </c>
      <c r="J116" s="16">
        <v>2020</v>
      </c>
      <c r="K116" s="16">
        <v>2021</v>
      </c>
      <c r="L116" s="16">
        <v>2022</v>
      </c>
      <c r="M116" s="16">
        <v>2023</v>
      </c>
      <c r="N116" s="16" t="s">
        <v>15</v>
      </c>
    </row>
    <row r="117" spans="1:14" ht="14.4">
      <c r="A117" s="7" t="s">
        <v>2</v>
      </c>
      <c r="B117" s="22">
        <f t="shared" ref="B117:F117" si="50">B45/B21</f>
        <v>8208.8357101752554</v>
      </c>
      <c r="C117" s="22">
        <f t="shared" si="50"/>
        <v>11287.351093871217</v>
      </c>
      <c r="D117" s="22">
        <f t="shared" si="50"/>
        <v>11310.576039806074</v>
      </c>
      <c r="E117" s="22">
        <f t="shared" si="50"/>
        <v>11738.806858082469</v>
      </c>
      <c r="F117" s="22">
        <f t="shared" si="50"/>
        <v>11987.042010964367</v>
      </c>
      <c r="H117" s="18" t="s">
        <v>16</v>
      </c>
      <c r="I117" s="19">
        <f>'Income Statement - 2.1.7 Income'!AM12</f>
        <v>14537.370955004504</v>
      </c>
      <c r="J117" s="19">
        <f>'Income Statement - 2.1.7 Income'!AN12</f>
        <v>15070.872092333715</v>
      </c>
      <c r="K117" s="19">
        <f>'Income Statement - 2.1.7 Income'!AO12</f>
        <v>15043.031656154393</v>
      </c>
      <c r="L117" s="19">
        <f>'Income Statement - 2.1.7 Income'!AP12</f>
        <v>15985.265632852519</v>
      </c>
      <c r="M117" s="19">
        <f>'Income Statement - 2.1.7 Income'!AQ12</f>
        <v>16817.128921336116</v>
      </c>
      <c r="N117" s="19">
        <f t="shared" ref="N117:N119" si="51">AVERAGE(I117:M117)</f>
        <v>15490.73385153625</v>
      </c>
    </row>
    <row r="118" spans="1:14" ht="14.4">
      <c r="A118" s="7" t="s">
        <v>3</v>
      </c>
      <c r="B118" s="22">
        <f t="shared" ref="B118:F118" si="52">B46/B22</f>
        <v>9568.9489718853347</v>
      </c>
      <c r="C118" s="22">
        <f t="shared" si="52"/>
        <v>9921.092138744174</v>
      </c>
      <c r="D118" s="22">
        <f t="shared" si="52"/>
        <v>10598.388712059064</v>
      </c>
      <c r="E118" s="22">
        <f t="shared" si="52"/>
        <v>11479.500925421886</v>
      </c>
      <c r="F118" s="22">
        <f t="shared" si="52"/>
        <v>11679.084709869847</v>
      </c>
      <c r="H118" s="18" t="s">
        <v>17</v>
      </c>
      <c r="I118" s="19">
        <f t="shared" ref="I118:M118" si="53">AVERAGE(B116:B120)</f>
        <v>13807.532709914633</v>
      </c>
      <c r="J118" s="19">
        <f t="shared" si="53"/>
        <v>14945.789830169659</v>
      </c>
      <c r="K118" s="19">
        <f t="shared" si="53"/>
        <v>14991.333068774489</v>
      </c>
      <c r="L118" s="19">
        <f t="shared" si="53"/>
        <v>15478.04947490624</v>
      </c>
      <c r="M118" s="19">
        <f t="shared" si="53"/>
        <v>15809.670026635391</v>
      </c>
      <c r="N118" s="19">
        <f t="shared" si="51"/>
        <v>15006.475022080083</v>
      </c>
    </row>
    <row r="119" spans="1:14" ht="14.4">
      <c r="A119" s="7" t="s">
        <v>4</v>
      </c>
      <c r="B119" s="22">
        <f t="shared" ref="B119:F119" si="54">B47/B23</f>
        <v>13120.565186274509</v>
      </c>
      <c r="C119" s="22">
        <f t="shared" si="54"/>
        <v>13234.305074918566</v>
      </c>
      <c r="D119" s="22">
        <f t="shared" si="54"/>
        <v>14255.423259668511</v>
      </c>
      <c r="E119" s="22">
        <f t="shared" si="54"/>
        <v>14826.296829032259</v>
      </c>
      <c r="F119" s="22">
        <f t="shared" si="54"/>
        <v>15350.368279742766</v>
      </c>
      <c r="H119" s="18" t="s">
        <v>18</v>
      </c>
      <c r="I119" s="19">
        <f>'Income Statement - 2.1.7 Income'!AF6/'Circuit km - 2.1.5.5 Utility Ch'!AI7</f>
        <v>14828.069371144618</v>
      </c>
      <c r="J119" s="19">
        <f>'Income Statement - 2.1.7 Income'!AG6/'Circuit km - 2.1.5.5 Utility Ch'!AJ7</f>
        <v>14174.252775240993</v>
      </c>
      <c r="K119" s="19">
        <f>'Income Statement - 2.1.7 Income'!AH6/'Circuit km - 2.1.5.5 Utility Ch'!AK7</f>
        <v>14170.530188333332</v>
      </c>
      <c r="L119" s="19">
        <f>'Income Statement - 2.1.7 Income'!AI6/'Circuit km - 2.1.5.5 Utility Ch'!AL7</f>
        <v>16286.867913588178</v>
      </c>
      <c r="M119" s="19">
        <f>'Income Statement - 2.1.7 Income'!AJ6/'Circuit km - 2.1.5.5 Utility Ch'!AM7</f>
        <v>18156.869640241959</v>
      </c>
      <c r="N119" s="19">
        <f t="shared" si="51"/>
        <v>15523.317977709816</v>
      </c>
    </row>
    <row r="120" spans="1:14" ht="13.8">
      <c r="A120" s="7" t="s">
        <v>5</v>
      </c>
      <c r="B120" s="22">
        <f t="shared" ref="B120:F120" si="55">B48/B24</f>
        <v>25454.869433890577</v>
      </c>
      <c r="C120" s="22">
        <f t="shared" si="55"/>
        <v>27196.002443144283</v>
      </c>
      <c r="D120" s="22">
        <f t="shared" si="55"/>
        <v>26121.514408470586</v>
      </c>
      <c r="E120" s="22">
        <f t="shared" si="55"/>
        <v>26294.681204163931</v>
      </c>
      <c r="F120" s="22">
        <f t="shared" si="55"/>
        <v>27082.113998692934</v>
      </c>
    </row>
    <row r="122" spans="1:14" ht="13.8">
      <c r="A122" s="5" t="s">
        <v>26</v>
      </c>
    </row>
    <row r="123" spans="1:14" ht="13.8">
      <c r="A123" s="6" t="s">
        <v>7</v>
      </c>
      <c r="B123" s="6">
        <v>2019</v>
      </c>
      <c r="C123" s="6">
        <v>2020</v>
      </c>
      <c r="D123" s="6">
        <v>2021</v>
      </c>
      <c r="E123" s="6">
        <v>2022</v>
      </c>
      <c r="F123" s="6">
        <v>2023</v>
      </c>
      <c r="H123" s="5" t="s">
        <v>26</v>
      </c>
    </row>
    <row r="124" spans="1:14" ht="13.8">
      <c r="A124" s="7" t="s">
        <v>1</v>
      </c>
      <c r="B124" s="22">
        <f t="shared" ref="B124:F124" si="56">B44/B52</f>
        <v>171037.86609823082</v>
      </c>
      <c r="C124" s="22">
        <f t="shared" si="56"/>
        <v>189324.08138406885</v>
      </c>
      <c r="D124" s="22">
        <f t="shared" si="56"/>
        <v>184612.29723197405</v>
      </c>
      <c r="E124" s="22">
        <f t="shared" si="56"/>
        <v>193079.79151258781</v>
      </c>
      <c r="F124" s="22">
        <f t="shared" si="56"/>
        <v>194938.42667854694</v>
      </c>
      <c r="H124" s="15"/>
      <c r="I124" s="16">
        <v>2019</v>
      </c>
      <c r="J124" s="16">
        <v>2020</v>
      </c>
      <c r="K124" s="16">
        <v>2021</v>
      </c>
      <c r="L124" s="16">
        <v>2022</v>
      </c>
      <c r="M124" s="16">
        <v>2023</v>
      </c>
      <c r="N124" s="16" t="s">
        <v>15</v>
      </c>
    </row>
    <row r="125" spans="1:14" ht="14.4">
      <c r="A125" s="7" t="s">
        <v>2</v>
      </c>
      <c r="B125" s="22">
        <f t="shared" ref="B125:F125" si="57">B45/B53</f>
        <v>125164.03669285685</v>
      </c>
      <c r="C125" s="22">
        <f t="shared" si="57"/>
        <v>177107.6757151552</v>
      </c>
      <c r="D125" s="22">
        <f t="shared" si="57"/>
        <v>180392.91673449456</v>
      </c>
      <c r="E125" s="22">
        <f t="shared" si="57"/>
        <v>181597.08648690954</v>
      </c>
      <c r="F125" s="22">
        <f t="shared" si="57"/>
        <v>182294.98101409734</v>
      </c>
      <c r="H125" s="18" t="s">
        <v>16</v>
      </c>
      <c r="I125" s="23">
        <f>'Income Statement - 2.1.7 Income'!AT12</f>
        <v>176270.06430351204</v>
      </c>
      <c r="J125" s="23">
        <f>'Income Statement - 2.1.7 Income'!AU12</f>
        <v>184266.35319571456</v>
      </c>
      <c r="K125" s="23">
        <f>'Income Statement - 2.1.7 Income'!AV12</f>
        <v>186292.25573030315</v>
      </c>
      <c r="L125" s="23">
        <f>'Income Statement - 2.1.7 Income'!AW12</f>
        <v>197475.5205546887</v>
      </c>
      <c r="M125" s="23">
        <f>'Income Statement - 2.1.7 Income'!AX12</f>
        <v>202974.07986693733</v>
      </c>
      <c r="N125" s="23">
        <f t="shared" ref="N125:N127" si="58">AVERAGE(I125:M125)</f>
        <v>189455.65473023118</v>
      </c>
    </row>
    <row r="126" spans="1:14" ht="14.4">
      <c r="A126" s="7" t="s">
        <v>3</v>
      </c>
      <c r="B126" s="22">
        <f t="shared" ref="B126:F126" si="59">B46/B54</f>
        <v>112645.27359745611</v>
      </c>
      <c r="C126" s="22">
        <f t="shared" si="59"/>
        <v>119500.04303454654</v>
      </c>
      <c r="D126" s="22">
        <f t="shared" si="59"/>
        <v>129267.61004569255</v>
      </c>
      <c r="E126" s="22">
        <f t="shared" si="59"/>
        <v>136787.48872960793</v>
      </c>
      <c r="F126" s="22">
        <f t="shared" si="59"/>
        <v>138496.67012861735</v>
      </c>
      <c r="H126" s="18" t="s">
        <v>17</v>
      </c>
      <c r="I126" s="23">
        <f t="shared" ref="I126:M126" si="60">AVERAGE(B124:B128)</f>
        <v>142268.72249076806</v>
      </c>
      <c r="J126" s="23">
        <f t="shared" si="60"/>
        <v>164267.04293178153</v>
      </c>
      <c r="K126" s="23">
        <f t="shared" si="60"/>
        <v>171475.52246950089</v>
      </c>
      <c r="L126" s="23">
        <f t="shared" si="60"/>
        <v>175191.63896731817</v>
      </c>
      <c r="M126" s="23">
        <f t="shared" si="60"/>
        <v>175772.14306815219</v>
      </c>
      <c r="N126" s="23">
        <f t="shared" si="58"/>
        <v>165795.01398550416</v>
      </c>
    </row>
    <row r="127" spans="1:14" ht="14.4">
      <c r="A127" s="7" t="s">
        <v>4</v>
      </c>
      <c r="B127" s="22">
        <f t="shared" ref="B127:F127" si="61">B47/B55</f>
        <v>125858.7130721003</v>
      </c>
      <c r="C127" s="22">
        <f t="shared" si="61"/>
        <v>134090.15372937292</v>
      </c>
      <c r="D127" s="22">
        <f t="shared" si="61"/>
        <v>148691.31311864409</v>
      </c>
      <c r="E127" s="22">
        <f t="shared" si="61"/>
        <v>153205.06723333334</v>
      </c>
      <c r="F127" s="22">
        <f t="shared" si="61"/>
        <v>156523.42737704917</v>
      </c>
      <c r="H127" s="18" t="s">
        <v>18</v>
      </c>
      <c r="I127" s="23">
        <f>'Income Statement - 2.1.7 Income'!AF6/'FTE - 2.1.5.1 Labour Analysis'!S5</f>
        <v>138582.75070463133</v>
      </c>
      <c r="J127" s="23">
        <f>'Income Statement - 2.1.7 Income'!AG6/'FTE - 2.1.5.1 Labour Analysis'!T5</f>
        <v>144354.7307268343</v>
      </c>
      <c r="K127" s="23">
        <f>'Income Statement - 2.1.7 Income'!AH6/'FTE - 2.1.5.1 Labour Analysis'!U5</f>
        <v>145912.44401922086</v>
      </c>
      <c r="L127" s="23">
        <f>'Income Statement - 2.1.7 Income'!AI6/'FTE - 2.1.5.1 Labour Analysis'!V5</f>
        <v>164693.90877050511</v>
      </c>
      <c r="M127" s="23">
        <f>'Income Statement - 2.1.7 Income'!AJ6/'FTE - 2.1.5.1 Labour Analysis'!W5</f>
        <v>224084.90025736231</v>
      </c>
      <c r="N127" s="23">
        <f t="shared" si="58"/>
        <v>163525.74689571076</v>
      </c>
    </row>
    <row r="128" spans="1:14" ht="13.8">
      <c r="A128" s="7" t="s">
        <v>5</v>
      </c>
      <c r="B128" s="22">
        <f t="shared" ref="B128:F128" si="62">B48/B56</f>
        <v>176637.72299319625</v>
      </c>
      <c r="C128" s="22">
        <f t="shared" si="62"/>
        <v>201313.26079576413</v>
      </c>
      <c r="D128" s="22">
        <f t="shared" si="62"/>
        <v>214413.47521669933</v>
      </c>
      <c r="E128" s="22">
        <f t="shared" si="62"/>
        <v>211288.76087415224</v>
      </c>
      <c r="F128" s="22">
        <f t="shared" si="62"/>
        <v>206607.21014245015</v>
      </c>
    </row>
    <row r="130" spans="1:14" ht="13.8">
      <c r="A130" s="5" t="s">
        <v>27</v>
      </c>
    </row>
    <row r="131" spans="1:14" ht="13.8">
      <c r="A131" s="6" t="s">
        <v>7</v>
      </c>
      <c r="B131" s="6">
        <v>2019</v>
      </c>
      <c r="C131" s="6">
        <v>2020</v>
      </c>
      <c r="D131" s="6">
        <v>2021</v>
      </c>
      <c r="E131" s="6">
        <v>2022</v>
      </c>
      <c r="F131" s="6">
        <v>2023</v>
      </c>
      <c r="H131" s="5" t="s">
        <v>27</v>
      </c>
    </row>
    <row r="132" spans="1:14" ht="13.8">
      <c r="A132" s="7" t="s">
        <v>1</v>
      </c>
      <c r="B132" s="13">
        <f t="shared" ref="B132:F132" si="63">B44/(B11/1000)</f>
        <v>10.109257136100862</v>
      </c>
      <c r="C132" s="13">
        <f t="shared" si="63"/>
        <v>10.587449029589717</v>
      </c>
      <c r="D132" s="13">
        <f t="shared" si="63"/>
        <v>10.365503869505941</v>
      </c>
      <c r="E132" s="13">
        <f t="shared" si="63"/>
        <v>10.48898019191026</v>
      </c>
      <c r="F132" s="13">
        <f t="shared" si="63"/>
        <v>10.639487003194755</v>
      </c>
      <c r="H132" s="15"/>
      <c r="I132" s="16">
        <v>2019</v>
      </c>
      <c r="J132" s="16">
        <v>2020</v>
      </c>
      <c r="K132" s="16">
        <v>2021</v>
      </c>
      <c r="L132" s="16">
        <v>2022</v>
      </c>
      <c r="M132" s="16">
        <v>2023</v>
      </c>
      <c r="N132" s="16" t="s">
        <v>15</v>
      </c>
    </row>
    <row r="133" spans="1:14" ht="14.4">
      <c r="A133" s="7" t="s">
        <v>2</v>
      </c>
      <c r="B133" s="13">
        <f t="shared" ref="B133:F133" si="64">B45/(B12/1000)</f>
        <v>9.1136326439704956</v>
      </c>
      <c r="C133" s="13">
        <f t="shared" si="64"/>
        <v>12.560381114289312</v>
      </c>
      <c r="D133" s="13">
        <f t="shared" si="64"/>
        <v>12.608199651842249</v>
      </c>
      <c r="E133" s="13">
        <f t="shared" si="64"/>
        <v>12.968258345407158</v>
      </c>
      <c r="F133" s="13">
        <f t="shared" si="64"/>
        <v>13.518344314001373</v>
      </c>
      <c r="H133" s="18" t="s">
        <v>16</v>
      </c>
      <c r="I133" s="19">
        <f>'Income Statement - 2.1.7 Income'!BA12</f>
        <v>17.083054719973582</v>
      </c>
      <c r="J133" s="19">
        <f>'Income Statement - 2.1.7 Income'!BB12</f>
        <v>17.679672077929002</v>
      </c>
      <c r="K133" s="19">
        <f>'Income Statement - 2.1.7 Income'!BC12</f>
        <v>17.582241434013014</v>
      </c>
      <c r="L133" s="19">
        <f>'Income Statement - 2.1.7 Income'!BD12</f>
        <v>18.401494936292384</v>
      </c>
      <c r="M133" s="19">
        <f>'Income Statement - 2.1.7 Income'!BE12</f>
        <v>19.862248726901591</v>
      </c>
      <c r="N133" s="19">
        <f t="shared" ref="N133:N135" si="65">AVERAGE(I133:M133)</f>
        <v>18.121742379021914</v>
      </c>
    </row>
    <row r="134" spans="1:14" ht="14.4">
      <c r="A134" s="7" t="s">
        <v>3</v>
      </c>
      <c r="B134" s="13">
        <f t="shared" ref="B134:F134" si="66">B46/(B13/1000)</f>
        <v>11.442035656897373</v>
      </c>
      <c r="C134" s="13">
        <f t="shared" si="66"/>
        <v>12.023621031823129</v>
      </c>
      <c r="D134" s="13">
        <f t="shared" si="66"/>
        <v>12.743590125967</v>
      </c>
      <c r="E134" s="13">
        <f t="shared" si="66"/>
        <v>13.523962873482017</v>
      </c>
      <c r="F134" s="13">
        <f t="shared" si="66"/>
        <v>13.968382739969149</v>
      </c>
      <c r="H134" s="18" t="s">
        <v>17</v>
      </c>
      <c r="I134" s="19">
        <f t="shared" ref="I134:M134" si="67">AVERAGE(B132:B136)</f>
        <v>11.037007756410746</v>
      </c>
      <c r="J134" s="19">
        <f t="shared" si="67"/>
        <v>12.239988059506924</v>
      </c>
      <c r="K134" s="19">
        <f t="shared" si="67"/>
        <v>12.478154428756691</v>
      </c>
      <c r="L134" s="19">
        <f t="shared" si="67"/>
        <v>12.756379935001345</v>
      </c>
      <c r="M134" s="19">
        <f t="shared" si="67"/>
        <v>13.277618040355279</v>
      </c>
      <c r="N134" s="19">
        <f t="shared" si="65"/>
        <v>12.357829644006197</v>
      </c>
    </row>
    <row r="135" spans="1:14" ht="14.4">
      <c r="A135" s="7" t="s">
        <v>4</v>
      </c>
      <c r="B135" s="13">
        <f t="shared" ref="B135:F135" si="68">B47/(B14/1000)</f>
        <v>13.341789676330936</v>
      </c>
      <c r="C135" s="13">
        <f t="shared" si="68"/>
        <v>13.634246606923952</v>
      </c>
      <c r="D135" s="13">
        <f t="shared" si="68"/>
        <v>14.637715048190701</v>
      </c>
      <c r="E135" s="13">
        <f t="shared" si="68"/>
        <v>14.940587882277917</v>
      </c>
      <c r="F135" s="13">
        <f t="shared" si="68"/>
        <v>15.854071172701122</v>
      </c>
      <c r="H135" s="18" t="s">
        <v>18</v>
      </c>
      <c r="I135" s="152">
        <f>'Income Statement - 2.1.7 Income'!AF6/('Metered Consumption kWh - 2.1.5'!S4/1000)</f>
        <v>11.905227382035585</v>
      </c>
      <c r="J135" s="19">
        <f>'Income Statement - 2.1.7 Income'!AG6/('Metered Consumption kWh - 2.1.5'!T4/1000)</f>
        <v>11.860690138755864</v>
      </c>
      <c r="K135" s="19">
        <f>'Income Statement - 2.1.7 Income'!AH6/('Metered Consumption kWh - 2.1.5'!U4/1000)</f>
        <v>11.914811703839934</v>
      </c>
      <c r="L135" s="19">
        <f>'Income Statement - 2.1.7 Income'!AI6/('Metered Consumption kWh - 2.1.5'!V4/1000)</f>
        <v>14.022569989790453</v>
      </c>
      <c r="M135" s="19">
        <f>'Income Statement - 2.1.7 Income'!AJ6/('Metered Consumption kWh - 2.1.5'!W4/1000)</f>
        <v>15.704919009337987</v>
      </c>
      <c r="N135" s="19">
        <f t="shared" si="65"/>
        <v>13.081643644751964</v>
      </c>
    </row>
    <row r="136" spans="1:14" ht="13.8">
      <c r="A136" s="7" t="s">
        <v>5</v>
      </c>
      <c r="B136" s="13">
        <f t="shared" ref="B136:F136" si="69">B48/(B15/1000)</f>
        <v>11.178323668754066</v>
      </c>
      <c r="C136" s="13">
        <f t="shared" si="69"/>
        <v>12.394242514908512</v>
      </c>
      <c r="D136" s="13">
        <f t="shared" si="69"/>
        <v>12.035763448277566</v>
      </c>
      <c r="E136" s="13">
        <f t="shared" si="69"/>
        <v>11.860110381929378</v>
      </c>
      <c r="F136" s="13">
        <f t="shared" si="69"/>
        <v>12.407804971909995</v>
      </c>
    </row>
    <row r="138" spans="1:14" ht="13.8">
      <c r="A138" s="5" t="s">
        <v>28</v>
      </c>
    </row>
    <row r="139" spans="1:14" ht="13.8">
      <c r="A139" s="6" t="s">
        <v>7</v>
      </c>
      <c r="B139" s="6">
        <v>2019</v>
      </c>
      <c r="C139" s="6">
        <v>2020</v>
      </c>
      <c r="D139" s="6">
        <v>2021</v>
      </c>
      <c r="E139" s="6">
        <v>2022</v>
      </c>
      <c r="F139" s="6">
        <v>2023</v>
      </c>
      <c r="H139" s="5" t="s">
        <v>28</v>
      </c>
    </row>
    <row r="140" spans="1:14" ht="13.8">
      <c r="A140" s="7" t="s">
        <v>1</v>
      </c>
      <c r="B140" s="13">
        <f t="shared" ref="B140:F140" si="70">B44/B36</f>
        <v>0.67907470415996507</v>
      </c>
      <c r="C140" s="13">
        <f t="shared" si="70"/>
        <v>0.87630120555865265</v>
      </c>
      <c r="D140" s="13">
        <f t="shared" si="70"/>
        <v>0.85636685417675507</v>
      </c>
      <c r="E140" s="13">
        <f t="shared" si="70"/>
        <v>0.9422581954029241</v>
      </c>
      <c r="F140" s="13">
        <f t="shared" si="70"/>
        <v>0.52622595983541098</v>
      </c>
      <c r="H140" s="15"/>
      <c r="I140" s="16">
        <v>2019</v>
      </c>
      <c r="J140" s="16">
        <v>2020</v>
      </c>
      <c r="K140" s="16">
        <v>2021</v>
      </c>
      <c r="L140" s="16">
        <v>2022</v>
      </c>
      <c r="M140" s="16">
        <v>2023</v>
      </c>
      <c r="N140" s="16" t="s">
        <v>15</v>
      </c>
    </row>
    <row r="141" spans="1:14" ht="14.4">
      <c r="A141" s="7" t="s">
        <v>2</v>
      </c>
      <c r="B141" s="13">
        <f t="shared" ref="B141:F141" si="71">B45/B37</f>
        <v>0.53425116764101099</v>
      </c>
      <c r="C141" s="13">
        <f t="shared" si="71"/>
        <v>0.9366411913283379</v>
      </c>
      <c r="D141" s="13">
        <f t="shared" si="71"/>
        <v>0.70024434221957921</v>
      </c>
      <c r="E141" s="13">
        <f t="shared" si="71"/>
        <v>0.90235651375049797</v>
      </c>
      <c r="F141" s="13">
        <f t="shared" si="71"/>
        <v>0.82624811921371244</v>
      </c>
      <c r="H141" s="18" t="s">
        <v>16</v>
      </c>
      <c r="I141" s="19">
        <f>'Income Statement - 2.1.7 Income'!BH12</f>
        <v>1.8968527765345358</v>
      </c>
      <c r="J141" s="19">
        <f>'Income Statement - 2.1.7 Income'!BI12</f>
        <v>2.0464788812159944</v>
      </c>
      <c r="K141" s="19">
        <f>'Income Statement - 2.1.7 Income'!BJ12</f>
        <v>1.7896081541857669</v>
      </c>
      <c r="L141" s="19">
        <f>'Income Statement - 2.1.7 Income'!BK12</f>
        <v>1.8716461019833379</v>
      </c>
      <c r="M141" s="19">
        <f>'Income Statement - 2.1.7 Income'!BL12</f>
        <v>1.8297308754024835</v>
      </c>
      <c r="N141" s="19">
        <f t="shared" ref="N141:N143" si="72">AVERAGE(I141:M141)</f>
        <v>1.8868633578644236</v>
      </c>
    </row>
    <row r="142" spans="1:14" ht="14.4">
      <c r="A142" s="7" t="s">
        <v>3</v>
      </c>
      <c r="B142" s="13">
        <f t="shared" ref="B142:F142" si="73">B46/B38</f>
        <v>0.91203075203573958</v>
      </c>
      <c r="C142" s="13">
        <f t="shared" si="73"/>
        <v>0.95502862614805528</v>
      </c>
      <c r="D142" s="13">
        <f t="shared" si="73"/>
        <v>0.69328727413311175</v>
      </c>
      <c r="E142" s="13">
        <f t="shared" si="73"/>
        <v>0.93350490556270038</v>
      </c>
      <c r="F142" s="13">
        <f t="shared" si="73"/>
        <v>0.93786561575922012</v>
      </c>
      <c r="H142" s="18" t="s">
        <v>17</v>
      </c>
      <c r="I142" s="19">
        <f t="shared" ref="I142:M142" si="74">AVERAGE(B140:B144)</f>
        <v>0.72406143404935419</v>
      </c>
      <c r="J142" s="19">
        <f t="shared" si="74"/>
        <v>0.83451463403715087</v>
      </c>
      <c r="K142" s="19">
        <f t="shared" si="74"/>
        <v>0.77182666694395485</v>
      </c>
      <c r="L142" s="19">
        <f t="shared" si="74"/>
        <v>0.82106952113219767</v>
      </c>
      <c r="M142" s="19">
        <f t="shared" si="74"/>
        <v>0.78579150272000087</v>
      </c>
      <c r="N142" s="19">
        <f t="shared" si="72"/>
        <v>0.78745275177653162</v>
      </c>
    </row>
    <row r="143" spans="1:14" ht="14.4">
      <c r="A143" s="7" t="s">
        <v>4</v>
      </c>
      <c r="B143" s="13">
        <f t="shared" ref="B143:F143" si="75">B47/B39</f>
        <v>0.95284823586288614</v>
      </c>
      <c r="C143" s="13">
        <f t="shared" si="75"/>
        <v>0.89520688089095868</v>
      </c>
      <c r="D143" s="13">
        <f t="shared" si="75"/>
        <v>1.154313218472748</v>
      </c>
      <c r="E143" s="13">
        <f t="shared" si="75"/>
        <v>0.9160858069512835</v>
      </c>
      <c r="F143" s="13">
        <f t="shared" si="75"/>
        <v>1.1816068124709813</v>
      </c>
      <c r="H143" s="18" t="s">
        <v>18</v>
      </c>
      <c r="I143" s="19">
        <f>'Income Statement - 2.1.7 Income'!AF6/'Capital - 2.1.5.2 Capital and L'!AF7</f>
        <v>0.41201370457687725</v>
      </c>
      <c r="J143" s="19">
        <f>'Income Statement - 2.1.7 Income'!AG6/'Capital - 2.1.5.2 Capital and L'!AG7</f>
        <v>0.68664814191609491</v>
      </c>
      <c r="K143" s="19">
        <f>'Income Statement - 2.1.7 Income'!AH6/'Capital - 2.1.5.2 Capital and L'!AH7</f>
        <v>0.56572885345735269</v>
      </c>
      <c r="L143" s="19">
        <f>'Income Statement - 2.1.7 Income'!AI6/'Capital - 2.1.5.2 Capital and L'!AI7</f>
        <v>0.66434205680716218</v>
      </c>
      <c r="M143" s="19">
        <f>'Income Statement - 2.1.7 Income'!AJ6/'Capital - 2.1.5.2 Capital and L'!AJ7</f>
        <v>0.92850555636051224</v>
      </c>
      <c r="N143" s="19">
        <f t="shared" si="72"/>
        <v>0.65144766262359988</v>
      </c>
    </row>
    <row r="144" spans="1:14" ht="13.8">
      <c r="A144" s="7" t="s">
        <v>5</v>
      </c>
      <c r="B144" s="13">
        <f t="shared" ref="B144:F144" si="76">B48/B40</f>
        <v>0.54210231054716906</v>
      </c>
      <c r="C144" s="13">
        <f t="shared" si="76"/>
        <v>0.50939526625974962</v>
      </c>
      <c r="D144" s="13">
        <f t="shared" si="76"/>
        <v>0.45492164571758037</v>
      </c>
      <c r="E144" s="13">
        <f t="shared" si="76"/>
        <v>0.41114218399358221</v>
      </c>
      <c r="F144" s="13">
        <f t="shared" si="76"/>
        <v>0.45701100632067915</v>
      </c>
    </row>
    <row r="146" spans="1:14" ht="13.8">
      <c r="A146" s="5" t="s">
        <v>29</v>
      </c>
      <c r="H146" s="5" t="s">
        <v>29</v>
      </c>
    </row>
    <row r="147" spans="1:14" ht="13.8">
      <c r="A147" s="6" t="s">
        <v>7</v>
      </c>
      <c r="B147" s="9">
        <v>2019</v>
      </c>
      <c r="C147" s="9">
        <v>2020</v>
      </c>
      <c r="D147" s="9">
        <v>2021</v>
      </c>
      <c r="E147" s="9">
        <v>2022</v>
      </c>
      <c r="F147" s="9">
        <v>2023</v>
      </c>
      <c r="H147" s="15"/>
      <c r="I147" s="16">
        <v>2019</v>
      </c>
      <c r="J147" s="16">
        <v>2020</v>
      </c>
      <c r="K147" s="16">
        <v>2021</v>
      </c>
      <c r="L147" s="16">
        <v>2022</v>
      </c>
      <c r="M147" s="16">
        <v>2023</v>
      </c>
      <c r="N147" s="16" t="s">
        <v>15</v>
      </c>
    </row>
    <row r="148" spans="1:14" ht="14.4">
      <c r="A148" s="7" t="s">
        <v>1</v>
      </c>
      <c r="B148" s="9">
        <f>'Severe Weather Event Frequency '!AB208</f>
        <v>1</v>
      </c>
      <c r="C148" s="9">
        <f>'Severe Weather Event Frequency '!AC208</f>
        <v>2</v>
      </c>
      <c r="D148" s="9">
        <f>'Severe Weather Event Frequency '!AD208</f>
        <v>1</v>
      </c>
      <c r="E148" s="9">
        <f>'Severe Weather Event Frequency '!AE208</f>
        <v>4</v>
      </c>
      <c r="F148" s="4">
        <v>0</v>
      </c>
      <c r="H148" s="18" t="s">
        <v>16</v>
      </c>
      <c r="I148" s="19">
        <f>'Severe Weather Event Frequency '!AK152</f>
        <v>0.6428571428571429</v>
      </c>
      <c r="J148" s="19">
        <f>'Severe Weather Event Frequency '!AL152</f>
        <v>0.95238095238095233</v>
      </c>
      <c r="K148" s="19">
        <f>'Severe Weather Event Frequency '!AM152</f>
        <v>0.97619047619047616</v>
      </c>
      <c r="L148" s="19">
        <f>'Severe Weather Event Frequency '!AN152</f>
        <v>1.2380952380952381</v>
      </c>
      <c r="M148" s="19">
        <f>'Severe Weather Event Frequency '!AO152</f>
        <v>0.66666666666666663</v>
      </c>
      <c r="N148" s="19">
        <f>'Severe Weather Event Frequency '!AP152</f>
        <v>0.89523809523809528</v>
      </c>
    </row>
    <row r="149" spans="1:14" ht="14.4">
      <c r="A149" s="7" t="s">
        <v>2</v>
      </c>
      <c r="B149" s="4">
        <v>0</v>
      </c>
      <c r="C149" s="9">
        <f>'Severe Weather Event Frequency '!AC209</f>
        <v>5</v>
      </c>
      <c r="D149" s="9">
        <f>'Severe Weather Event Frequency '!AD209</f>
        <v>2</v>
      </c>
      <c r="E149" s="9">
        <f>'Severe Weather Event Frequency '!AE209</f>
        <v>4</v>
      </c>
      <c r="F149" s="9">
        <f>'Severe Weather Event Frequency '!AF209</f>
        <v>1</v>
      </c>
      <c r="H149" s="18" t="s">
        <v>17</v>
      </c>
      <c r="I149" s="19">
        <f t="shared" ref="I149:M149" si="77">AVERAGE(B148:B151)</f>
        <v>1</v>
      </c>
      <c r="J149" s="19">
        <f t="shared" si="77"/>
        <v>2</v>
      </c>
      <c r="K149" s="19">
        <f t="shared" si="77"/>
        <v>1</v>
      </c>
      <c r="L149" s="19">
        <f t="shared" si="77"/>
        <v>2.5</v>
      </c>
      <c r="M149" s="19">
        <f t="shared" si="77"/>
        <v>1</v>
      </c>
      <c r="N149" s="19">
        <f t="shared" ref="N149:N150" si="78">AVERAGE(I149:M149)</f>
        <v>1.5</v>
      </c>
    </row>
    <row r="150" spans="1:14" ht="14.4">
      <c r="A150" s="7" t="s">
        <v>4</v>
      </c>
      <c r="B150" s="9">
        <f>'Severe Weather Event Frequency '!AB210</f>
        <v>3</v>
      </c>
      <c r="C150" s="4">
        <v>0</v>
      </c>
      <c r="D150" s="9">
        <f>'Severe Weather Event Frequency '!AD210</f>
        <v>1</v>
      </c>
      <c r="E150" s="9">
        <f>'Severe Weather Event Frequency '!AE210</f>
        <v>1</v>
      </c>
      <c r="F150" s="9">
        <f>'Severe Weather Event Frequency '!AF210</f>
        <v>3</v>
      </c>
      <c r="H150" s="18" t="s">
        <v>18</v>
      </c>
      <c r="I150" s="24">
        <f>'Severe Weather Event Frequency '!AK153</f>
        <v>3</v>
      </c>
      <c r="J150" s="24">
        <f>'Severe Weather Event Frequency '!AL153</f>
        <v>2</v>
      </c>
      <c r="K150" s="24">
        <f>'Severe Weather Event Frequency '!AM153</f>
        <v>1</v>
      </c>
      <c r="L150" s="24">
        <f>'Severe Weather Event Frequency '!AN153</f>
        <v>3</v>
      </c>
      <c r="M150" s="24">
        <f>'Severe Weather Event Frequency '!AO153</f>
        <v>3</v>
      </c>
      <c r="N150" s="19">
        <f t="shared" si="78"/>
        <v>2.4</v>
      </c>
    </row>
    <row r="151" spans="1:14" ht="13.8">
      <c r="A151" s="7" t="s">
        <v>5</v>
      </c>
      <c r="B151" s="4">
        <v>0</v>
      </c>
      <c r="C151" s="9">
        <f>'Severe Weather Event Frequency '!AC211</f>
        <v>1</v>
      </c>
      <c r="D151" s="4">
        <v>0</v>
      </c>
      <c r="E151" s="9">
        <f>'Severe Weather Event Frequency '!AE211</f>
        <v>1</v>
      </c>
      <c r="F151" s="4">
        <v>0</v>
      </c>
    </row>
    <row r="152" spans="1:14" ht="13.8">
      <c r="A152" s="7"/>
    </row>
    <row r="153" spans="1:14" ht="13.8">
      <c r="A153" s="5" t="s">
        <v>30</v>
      </c>
    </row>
    <row r="154" spans="1:14" ht="13.8">
      <c r="A154" s="6" t="s">
        <v>12</v>
      </c>
      <c r="B154" s="6">
        <v>2019</v>
      </c>
      <c r="C154" s="6">
        <v>2020</v>
      </c>
      <c r="D154" s="6">
        <v>2021</v>
      </c>
      <c r="E154" s="6">
        <v>2022</v>
      </c>
      <c r="F154" s="6">
        <v>2023</v>
      </c>
    </row>
    <row r="155" spans="1:14" ht="13.8">
      <c r="A155" s="7" t="s">
        <v>1</v>
      </c>
      <c r="B155" s="8">
        <f>'Income Statement - 2.1.7 Income'!BP4</f>
        <v>764909682.95000005</v>
      </c>
      <c r="C155" s="8">
        <f>'Income Statement - 2.1.7 Income'!BQ4</f>
        <v>759568453.32999992</v>
      </c>
      <c r="D155" s="8">
        <f>'Income Statement - 2.1.7 Income'!BR4</f>
        <v>762035043.65999997</v>
      </c>
      <c r="E155" s="8">
        <f>'Income Statement - 2.1.7 Income'!BS4</f>
        <v>824879610.41999996</v>
      </c>
      <c r="F155" s="8">
        <f>'Income Statement - 2.1.7 Income'!BT4</f>
        <v>951448704.52399993</v>
      </c>
    </row>
    <row r="156" spans="1:14" ht="13.8">
      <c r="A156" s="7" t="s">
        <v>2</v>
      </c>
      <c r="B156" s="8">
        <f>'Income Statement - 2.1.7 Income'!BP5</f>
        <v>99801725.920000002</v>
      </c>
      <c r="C156" s="8">
        <f>'Income Statement - 2.1.7 Income'!BQ5</f>
        <v>110348852.68000001</v>
      </c>
      <c r="D156" s="8">
        <f>'Income Statement - 2.1.7 Income'!BR5</f>
        <v>113676933.5</v>
      </c>
      <c r="E156" s="8">
        <f>'Income Statement - 2.1.7 Income'!BS5</f>
        <v>124176021.50999999</v>
      </c>
      <c r="F156" s="8">
        <f>'Income Statement - 2.1.7 Income'!BT5</f>
        <v>141712203.59</v>
      </c>
    </row>
    <row r="157" spans="1:14" ht="13.8">
      <c r="A157" s="7" t="s">
        <v>3</v>
      </c>
      <c r="B157" s="9">
        <f>'Income Statement - 2.1.7 Income'!BP6</f>
        <v>0</v>
      </c>
      <c r="C157" s="9">
        <f>'Income Statement - 2.1.7 Income'!BQ6</f>
        <v>0</v>
      </c>
      <c r="D157" s="9">
        <f>'Income Statement - 2.1.7 Income'!BR6</f>
        <v>0</v>
      </c>
      <c r="E157" s="8">
        <f>'Income Statement - 2.1.7 Income'!BS6</f>
        <v>117393382.40000001</v>
      </c>
      <c r="F157" s="8">
        <f>'Income Statement - 2.1.7 Income'!BT6</f>
        <v>132464962.41</v>
      </c>
    </row>
    <row r="158" spans="1:14" ht="13.8">
      <c r="A158" s="7" t="s">
        <v>4</v>
      </c>
      <c r="B158" s="8">
        <f>'Income Statement - 2.1.7 Income'!BP7</f>
        <v>93539832.469999999</v>
      </c>
      <c r="C158" s="8">
        <f>'Income Statement - 2.1.7 Income'!BQ7</f>
        <v>93564491.579999998</v>
      </c>
      <c r="D158" s="8">
        <f>'Income Statement - 2.1.7 Income'!BR7</f>
        <v>97598571.370000005</v>
      </c>
      <c r="E158" s="8">
        <f>'Income Statement - 2.1.7 Income'!BS7</f>
        <v>107227745.17</v>
      </c>
      <c r="F158" s="8">
        <f>'Income Statement - 2.1.7 Income'!BT7</f>
        <v>120880565.34999999</v>
      </c>
    </row>
    <row r="159" spans="1:14" ht="13.8">
      <c r="A159" s="7" t="s">
        <v>5</v>
      </c>
      <c r="B159" s="8">
        <f>'Income Statement - 2.1.7 Income'!BP8</f>
        <v>920364006.39999998</v>
      </c>
      <c r="C159" s="8">
        <f>'Income Statement - 2.1.7 Income'!BQ8</f>
        <v>936102473.88999999</v>
      </c>
      <c r="D159" s="8">
        <f>'Income Statement - 2.1.7 Income'!BR8</f>
        <v>950739073.58999991</v>
      </c>
      <c r="E159" s="8">
        <f>'Income Statement - 2.1.7 Income'!BS8</f>
        <v>1053138265.6800001</v>
      </c>
      <c r="F159" s="8">
        <f>'Income Statement - 2.1.7 Income'!BT8</f>
        <v>1226360328.04</v>
      </c>
    </row>
    <row r="161" spans="1:14" ht="13.8">
      <c r="A161" s="5" t="s">
        <v>31</v>
      </c>
    </row>
    <row r="162" spans="1:14" ht="13.8">
      <c r="A162" s="6" t="s">
        <v>12</v>
      </c>
      <c r="B162" s="6">
        <v>2019</v>
      </c>
      <c r="C162" s="6">
        <v>2020</v>
      </c>
      <c r="D162" s="6">
        <v>2021</v>
      </c>
      <c r="E162" s="6">
        <v>2022</v>
      </c>
      <c r="F162" s="6">
        <v>2023</v>
      </c>
      <c r="H162" s="5" t="s">
        <v>31</v>
      </c>
    </row>
    <row r="163" spans="1:14" ht="13.8">
      <c r="A163" s="7" t="s">
        <v>1</v>
      </c>
      <c r="B163" s="9">
        <f t="shared" ref="B163:F163" si="79">B155/B52</f>
        <v>488541.66376061825</v>
      </c>
      <c r="C163" s="9">
        <f t="shared" si="79"/>
        <v>518901.79896843829</v>
      </c>
      <c r="D163" s="9">
        <f t="shared" si="79"/>
        <v>514471.40403726703</v>
      </c>
      <c r="E163" s="9">
        <f t="shared" si="79"/>
        <v>562788.84520706825</v>
      </c>
      <c r="F163" s="9">
        <f t="shared" si="79"/>
        <v>652123.85505414661</v>
      </c>
      <c r="H163" s="15"/>
      <c r="I163" s="16">
        <v>2019</v>
      </c>
      <c r="J163" s="16">
        <v>2020</v>
      </c>
      <c r="K163" s="16">
        <v>2021</v>
      </c>
      <c r="L163" s="16">
        <v>2022</v>
      </c>
      <c r="M163" s="16">
        <v>2023</v>
      </c>
      <c r="N163" s="16" t="s">
        <v>15</v>
      </c>
    </row>
    <row r="164" spans="1:14" ht="14.4">
      <c r="A164" s="7" t="s">
        <v>2</v>
      </c>
      <c r="B164" s="9">
        <f t="shared" ref="B164:F164" si="80">B156/B53</f>
        <v>398044.6134088462</v>
      </c>
      <c r="C164" s="9">
        <f t="shared" si="80"/>
        <v>447753.51057009539</v>
      </c>
      <c r="D164" s="9">
        <f t="shared" si="80"/>
        <v>462627.92405990558</v>
      </c>
      <c r="E164" s="9">
        <f t="shared" si="80"/>
        <v>485954.7666027472</v>
      </c>
      <c r="F164" s="9">
        <f t="shared" si="80"/>
        <v>537032.75576019404</v>
      </c>
      <c r="H164" s="18" t="s">
        <v>16</v>
      </c>
      <c r="I164" s="19">
        <f>'Income Statement - 2.1.7 Income'!BW13</f>
        <v>374647.28147683648</v>
      </c>
      <c r="J164" s="19">
        <f>'Income Statement - 2.1.7 Income'!BX13</f>
        <v>388351.59842504561</v>
      </c>
      <c r="K164" s="19">
        <f>'Income Statement - 2.1.7 Income'!BY13</f>
        <v>392480.88109348924</v>
      </c>
      <c r="L164" s="19">
        <f>'Income Statement - 2.1.7 Income'!BZ13</f>
        <v>413979.6288183743</v>
      </c>
      <c r="M164" s="19">
        <f>'Income Statement - 2.1.7 Income'!CA13</f>
        <v>462691.10441999132</v>
      </c>
      <c r="N164" s="19">
        <f t="shared" ref="N164:N166" si="81">AVERAGE(I164:M164)</f>
        <v>406430.09884674742</v>
      </c>
    </row>
    <row r="165" spans="1:14" ht="14.4">
      <c r="A165" s="7" t="s">
        <v>3</v>
      </c>
      <c r="B165" s="9">
        <f t="shared" ref="B165:F165" si="82">B157/B54</f>
        <v>0</v>
      </c>
      <c r="C165" s="9">
        <f t="shared" si="82"/>
        <v>0</v>
      </c>
      <c r="D165" s="9">
        <f t="shared" si="82"/>
        <v>0</v>
      </c>
      <c r="E165" s="9">
        <f t="shared" si="82"/>
        <v>380739.41037200409</v>
      </c>
      <c r="F165" s="9">
        <f t="shared" si="82"/>
        <v>425932.35501607717</v>
      </c>
      <c r="H165" s="18" t="s">
        <v>17</v>
      </c>
      <c r="I165" s="19">
        <f t="shared" ref="I165:K165" si="83">AVERAGE(B163:B164,B166:B167)</f>
        <v>446612.00347453752</v>
      </c>
      <c r="J165" s="19">
        <f t="shared" si="83"/>
        <v>482335.91018892126</v>
      </c>
      <c r="K165" s="19">
        <f t="shared" si="83"/>
        <v>510608.08766329888</v>
      </c>
      <c r="L165" s="19">
        <f t="shared" ref="L165:M165" si="84">AVERAGE(E163:E167)</f>
        <v>516106.44997496734</v>
      </c>
      <c r="M165" s="19">
        <f t="shared" si="84"/>
        <v>576978.94108238828</v>
      </c>
      <c r="N165" s="19">
        <f t="shared" si="81"/>
        <v>506528.27847682266</v>
      </c>
    </row>
    <row r="166" spans="1:14" ht="14.4">
      <c r="A166" s="7" t="s">
        <v>4</v>
      </c>
      <c r="B166" s="9">
        <f t="shared" ref="B166:F166" si="85">B158/B55</f>
        <v>293228.31495297805</v>
      </c>
      <c r="C166" s="9">
        <f t="shared" si="85"/>
        <v>308793.70158415841</v>
      </c>
      <c r="D166" s="9">
        <f t="shared" si="85"/>
        <v>330842.61481355934</v>
      </c>
      <c r="E166" s="9">
        <f t="shared" si="85"/>
        <v>357425.81723333336</v>
      </c>
      <c r="F166" s="9">
        <f t="shared" si="85"/>
        <v>396329.72245901637</v>
      </c>
      <c r="H166" s="18" t="s">
        <v>18</v>
      </c>
      <c r="I166" s="24">
        <f>'Income Statement - 2.1.7 Income'!BX8/'FTE - 2.1.5.1 Labour Analysis'!S5</f>
        <v>412151.95511178009</v>
      </c>
      <c r="J166" s="24">
        <f>'Income Statement - 2.1.7 Income'!BY8/'FTE - 2.1.5.1 Labour Analysis'!T5</f>
        <v>432154.84267998621</v>
      </c>
      <c r="K166" s="24">
        <f>'Income Statement - 2.1.7 Income'!BZ8/'FTE - 2.1.5.1 Labour Analysis'!U5</f>
        <v>442732.10422172642</v>
      </c>
      <c r="L166" s="24">
        <f>'Income Statement - 2.1.7 Income'!CA8/'FTE - 2.1.5.1 Labour Analysis'!V5</f>
        <v>483576.85988305986</v>
      </c>
      <c r="M166" s="24">
        <f>'Income Statement - 2.1.7 Income'!CB8/'FTE - 2.1.5.1 Labour Analysis'!W5</f>
        <v>683136.35504214058</v>
      </c>
      <c r="N166" s="19">
        <f t="shared" si="81"/>
        <v>490750.42338773859</v>
      </c>
    </row>
    <row r="167" spans="1:14" ht="13.8">
      <c r="A167" s="7" t="s">
        <v>5</v>
      </c>
      <c r="B167" s="9">
        <f t="shared" ref="B167:F167" si="86">B159/B56</f>
        <v>606633.42177570751</v>
      </c>
      <c r="C167" s="9">
        <f t="shared" si="86"/>
        <v>653894.6296329929</v>
      </c>
      <c r="D167" s="9">
        <f t="shared" si="86"/>
        <v>734490.40774246375</v>
      </c>
      <c r="E167" s="9">
        <f t="shared" si="86"/>
        <v>793623.41045968351</v>
      </c>
      <c r="F167" s="9">
        <f t="shared" si="86"/>
        <v>873476.0171225071</v>
      </c>
    </row>
    <row r="171" spans="1:14" ht="13.8">
      <c r="A171" s="5" t="s">
        <v>32</v>
      </c>
      <c r="H171" s="5" t="s">
        <v>32</v>
      </c>
    </row>
    <row r="172" spans="1:14" ht="13.8">
      <c r="A172" s="6" t="s">
        <v>12</v>
      </c>
      <c r="B172" s="6">
        <v>2019</v>
      </c>
      <c r="C172" s="6">
        <v>2020</v>
      </c>
      <c r="D172" s="6">
        <v>2021</v>
      </c>
      <c r="E172" s="6">
        <v>2022</v>
      </c>
      <c r="F172" s="6">
        <v>2023</v>
      </c>
      <c r="H172" s="15"/>
      <c r="I172" s="16">
        <v>2019</v>
      </c>
      <c r="J172" s="16">
        <v>2020</v>
      </c>
      <c r="K172" s="16">
        <v>2021</v>
      </c>
      <c r="L172" s="16">
        <v>2022</v>
      </c>
      <c r="M172" s="16">
        <v>2023</v>
      </c>
      <c r="N172" s="16" t="s">
        <v>15</v>
      </c>
    </row>
    <row r="173" spans="1:14" ht="14.4">
      <c r="A173" s="7" t="s">
        <v>1</v>
      </c>
      <c r="B173" s="25">
        <f>'Income Statement - 2.1.7 Income'!CF4</f>
        <v>0.74083765848905359</v>
      </c>
      <c r="C173" s="25">
        <f>'Income Statement - 2.1.7 Income'!CG4</f>
        <v>0.73822875732911675</v>
      </c>
      <c r="D173" s="25">
        <f>'Income Statement - 2.1.7 Income'!CH4</f>
        <v>0.7243816726286717</v>
      </c>
      <c r="E173" s="25">
        <f>'Income Statement - 2.1.7 Income'!CI4</f>
        <v>0.72432055564732656</v>
      </c>
      <c r="F173" s="25">
        <f>'Income Statement - 2.1.7 Income'!CJ4</f>
        <v>0.71344248955912071</v>
      </c>
      <c r="H173" s="18" t="s">
        <v>16</v>
      </c>
      <c r="I173" s="26">
        <f>'Income Statement - 2.1.7 Income'!CN6</f>
        <v>0.82081746848165282</v>
      </c>
      <c r="J173" s="26">
        <f>'Income Statement - 2.1.7 Income'!CO6</f>
        <v>0.83171519690017437</v>
      </c>
      <c r="K173" s="26">
        <f>'Income Statement - 2.1.7 Income'!CP6</f>
        <v>0.81648344346553314</v>
      </c>
      <c r="L173" s="26">
        <f>'Income Statement - 2.1.7 Income'!CQ6</f>
        <v>0.83939690536058986</v>
      </c>
      <c r="M173" s="26">
        <f>'Income Statement - 2.1.7 Income'!CR6</f>
        <v>0.8447132153638689</v>
      </c>
      <c r="N173" s="26">
        <f t="shared" ref="N173:N175" si="87">AVERAGE(I173:M173)</f>
        <v>0.83062524591436371</v>
      </c>
    </row>
    <row r="174" spans="1:14" ht="14.4">
      <c r="A174" s="7" t="s">
        <v>2</v>
      </c>
      <c r="B174" s="25">
        <f>'Income Statement - 2.1.7 Income'!CF5</f>
        <v>0.77816131442818115</v>
      </c>
      <c r="C174" s="25">
        <f>'Income Statement - 2.1.7 Income'!CG5</f>
        <v>0.79942051050329455</v>
      </c>
      <c r="D174" s="25">
        <f>'Income Statement - 2.1.7 Income'!CH5</f>
        <v>0.79943688245361566</v>
      </c>
      <c r="E174" s="25">
        <f>'Income Statement - 2.1.7 Income'!CI5</f>
        <v>0.83056594607094569</v>
      </c>
      <c r="F174" s="25">
        <f>'Income Statement - 2.1.7 Income'!CJ5</f>
        <v>0.80264501540318156</v>
      </c>
      <c r="H174" s="18" t="s">
        <v>17</v>
      </c>
      <c r="I174" s="26">
        <f t="shared" ref="I174:M174" si="88">AVERAGE(B173:B177)</f>
        <v>0.75973334546137328</v>
      </c>
      <c r="J174" s="26">
        <f t="shared" si="88"/>
        <v>0.78193542846674902</v>
      </c>
      <c r="K174" s="26">
        <f t="shared" si="88"/>
        <v>0.78024744272468993</v>
      </c>
      <c r="L174" s="26">
        <f t="shared" si="88"/>
        <v>0.79051488972086215</v>
      </c>
      <c r="M174" s="26">
        <f t="shared" si="88"/>
        <v>0.76722815388635568</v>
      </c>
      <c r="N174" s="26">
        <f t="shared" si="87"/>
        <v>0.77593185205200599</v>
      </c>
    </row>
    <row r="175" spans="1:14" ht="14.4">
      <c r="A175" s="7" t="s">
        <v>3</v>
      </c>
      <c r="B175" s="25">
        <f>'Income Statement - 2.1.7 Income'!CF6</f>
        <v>0.70267415899203711</v>
      </c>
      <c r="C175" s="25">
        <f>'Income Statement - 2.1.7 Income'!CG6</f>
        <v>0.72896510438199114</v>
      </c>
      <c r="D175" s="25">
        <f>'Income Statement - 2.1.7 Income'!CH6</f>
        <v>0.7248791282325775</v>
      </c>
      <c r="E175" s="25">
        <f>'Income Statement - 2.1.7 Income'!CI6</f>
        <v>0.76238749991403354</v>
      </c>
      <c r="F175" s="25">
        <f>'Income Statement - 2.1.7 Income'!CJ6</f>
        <v>0.76130999848179703</v>
      </c>
      <c r="H175" s="18" t="s">
        <v>18</v>
      </c>
      <c r="I175" s="27">
        <f>'Income Statement - 2.1.7 Income'!CN7</f>
        <v>0.71939280996022081</v>
      </c>
      <c r="J175" s="27">
        <f>'Income Statement - 2.1.7 Income'!CO7</f>
        <v>0.72741760824242852</v>
      </c>
      <c r="K175" s="27">
        <f>'Income Statement - 2.1.7 Income'!CP7</f>
        <v>0.70166501357203104</v>
      </c>
      <c r="L175" s="27">
        <f>'Income Statement - 2.1.7 Income'!CQ7</f>
        <v>0.7459799674737343</v>
      </c>
      <c r="M175" s="27">
        <f>'Income Statement - 2.1.7 Income'!CR7</f>
        <v>0.76976136258225314</v>
      </c>
      <c r="N175" s="26">
        <f t="shared" si="87"/>
        <v>0.73284335236613352</v>
      </c>
    </row>
    <row r="176" spans="1:14" ht="13.8">
      <c r="A176" s="7" t="s">
        <v>4</v>
      </c>
      <c r="B176" s="25">
        <f>'Income Statement - 2.1.7 Income'!CF7</f>
        <v>0.86666657958241144</v>
      </c>
      <c r="C176" s="25">
        <f>'Income Statement - 2.1.7 Income'!CG7</f>
        <v>0.85996439939006764</v>
      </c>
      <c r="D176" s="25">
        <f>'Income Statement - 2.1.7 Income'!CH7</f>
        <v>0.89456106753156783</v>
      </c>
      <c r="E176" s="25">
        <f>'Income Statement - 2.1.7 Income'!CI7</f>
        <v>0.88984626960204027</v>
      </c>
      <c r="F176" s="25">
        <f>'Income Statement - 2.1.7 Income'!CJ7</f>
        <v>0.88653205970418858</v>
      </c>
    </row>
    <row r="177" spans="1:14" ht="13.8">
      <c r="A177" s="7" t="s">
        <v>5</v>
      </c>
      <c r="B177" s="25">
        <f>'Income Statement - 2.1.7 Income'!CF8</f>
        <v>0.71032701581518276</v>
      </c>
      <c r="C177" s="25">
        <f>'Income Statement - 2.1.7 Income'!CG8</f>
        <v>0.78309837072927457</v>
      </c>
      <c r="D177" s="25">
        <f>'Income Statement - 2.1.7 Income'!CH8</f>
        <v>0.75797846277701664</v>
      </c>
      <c r="E177" s="25">
        <f>'Income Statement - 2.1.7 Income'!CI8</f>
        <v>0.745454177369965</v>
      </c>
      <c r="F177" s="25">
        <f>'Income Statement - 2.1.7 Income'!CJ8</f>
        <v>0.6722112062834904</v>
      </c>
    </row>
    <row r="179" spans="1:14" ht="13.8">
      <c r="A179" s="5" t="s">
        <v>33</v>
      </c>
      <c r="B179" s="28"/>
      <c r="H179" s="5" t="s">
        <v>33</v>
      </c>
      <c r="I179" s="28"/>
      <c r="J179" s="28"/>
    </row>
    <row r="180" spans="1:14" ht="13.8">
      <c r="A180" s="6" t="s">
        <v>12</v>
      </c>
      <c r="B180" s="6">
        <v>2019</v>
      </c>
      <c r="C180" s="6">
        <v>2020</v>
      </c>
      <c r="D180" s="6">
        <v>2021</v>
      </c>
      <c r="E180" s="6">
        <v>2022</v>
      </c>
      <c r="F180" s="6">
        <v>2023</v>
      </c>
      <c r="H180" s="15"/>
      <c r="I180" s="16">
        <v>2019</v>
      </c>
      <c r="J180" s="16">
        <v>2020</v>
      </c>
      <c r="K180" s="16">
        <v>2021</v>
      </c>
      <c r="L180" s="16">
        <v>2022</v>
      </c>
      <c r="M180" s="16">
        <v>2023</v>
      </c>
      <c r="N180" s="16" t="s">
        <v>15</v>
      </c>
    </row>
    <row r="181" spans="1:14" ht="14.4">
      <c r="A181" s="7" t="s">
        <v>1</v>
      </c>
      <c r="B181" s="29">
        <f>'LF 2019 Charge MonthResident'!O6</f>
        <v>4.5439999999999996</v>
      </c>
      <c r="C181" s="29">
        <f>'LF 2020 Charge MonthResident'!O6</f>
        <v>3.4160000000000004</v>
      </c>
      <c r="D181" s="29">
        <f>'LF 2021 Charge MonthResident'!O6</f>
        <v>2.6519999999999997</v>
      </c>
      <c r="E181" s="29">
        <f>'LF 2022 Charge MonthResident'!O6</f>
        <v>2.4020000000000001</v>
      </c>
      <c r="F181" s="29">
        <f>'LF 2023 Charge MonthResident'!O6</f>
        <v>2.8519999999999999</v>
      </c>
      <c r="H181" s="18" t="s">
        <v>16</v>
      </c>
      <c r="I181" s="30">
        <f>'LF 2019 Charge MonthResident'!L4</f>
        <v>4.8516666666666683</v>
      </c>
      <c r="J181" s="30">
        <f>'LF 2020 Charge MonthResident'!L4</f>
        <v>5.0321126760563386</v>
      </c>
      <c r="K181" s="30">
        <f>'LF 2021 Charge MonthResident'!L4</f>
        <v>3.8517142857142868</v>
      </c>
      <c r="L181" s="30">
        <f>'LF 2022 Charge MonthResident'!L4</f>
        <v>3.4295714285714283</v>
      </c>
      <c r="M181" s="30">
        <f>'LF 2023 Charge MonthResident'!L4</f>
        <v>4.0613432835820902</v>
      </c>
      <c r="N181" s="30">
        <f t="shared" ref="N181:N183" si="89">AVERAGE(I181:M181)</f>
        <v>4.245281668118162</v>
      </c>
    </row>
    <row r="182" spans="1:14" ht="14.4">
      <c r="A182" s="7" t="s">
        <v>2</v>
      </c>
      <c r="C182" s="29">
        <f>'LF 2020 Charge MonthResident'!O7</f>
        <v>4.68</v>
      </c>
      <c r="D182" s="29">
        <f>'LF 2021 Charge MonthResident'!O7</f>
        <v>3.6349999999999998</v>
      </c>
      <c r="E182" s="29">
        <f>'LF 2022 Charge MonthResident'!O7</f>
        <v>3.2949999999999999</v>
      </c>
      <c r="F182" s="29">
        <f>'LF 2023 Charge MonthResident'!O7</f>
        <v>3.9099999999999997</v>
      </c>
      <c r="H182" s="18" t="s">
        <v>17</v>
      </c>
      <c r="I182" s="30">
        <f t="shared" ref="I182:M182" si="90">AVERAGE(B181:B185)</f>
        <v>3.7246666666666663</v>
      </c>
      <c r="J182" s="30">
        <f t="shared" si="90"/>
        <v>3.5490000000000004</v>
      </c>
      <c r="K182" s="30">
        <f t="shared" si="90"/>
        <v>2.7542499999999999</v>
      </c>
      <c r="L182" s="30">
        <f t="shared" si="90"/>
        <v>2.4492500000000001</v>
      </c>
      <c r="M182" s="30">
        <f t="shared" si="90"/>
        <v>2.9143999999999997</v>
      </c>
      <c r="N182" s="30">
        <f t="shared" si="89"/>
        <v>3.078313333333333</v>
      </c>
    </row>
    <row r="183" spans="1:14" ht="14.4">
      <c r="A183" s="7" t="s">
        <v>3</v>
      </c>
      <c r="F183" s="29">
        <f>'LF 2023 Charge MonthResident'!O8</f>
        <v>2.9400000000000004</v>
      </c>
      <c r="H183" s="18" t="s">
        <v>18</v>
      </c>
      <c r="I183" s="31">
        <f>'LF 2019 Charge MonthResident'!L42</f>
        <v>3.21</v>
      </c>
      <c r="J183" s="31">
        <f>'LF 2020 Charge MonthResident'!L43</f>
        <v>3.35</v>
      </c>
      <c r="K183" s="31">
        <f>'LF 2021 Charge MonthResident'!L45</f>
        <v>2.6300000000000003</v>
      </c>
      <c r="L183" s="31">
        <f>'LF 2022 Charge MonthResident'!L45</f>
        <v>2.38</v>
      </c>
      <c r="M183" s="31">
        <f>'LF 2023 Charge MonthResident'!L44</f>
        <v>2.83</v>
      </c>
      <c r="N183" s="30">
        <f t="shared" si="89"/>
        <v>2.88</v>
      </c>
    </row>
    <row r="184" spans="1:14" ht="13.8">
      <c r="A184" s="7" t="s">
        <v>4</v>
      </c>
      <c r="B184" s="29">
        <f>'LF 2019 Charge MonthResident'!L49</f>
        <v>3.02</v>
      </c>
      <c r="C184" s="29">
        <f>'LF 2020 Charge MonthResident'!L50</f>
        <v>3.1500000000000004</v>
      </c>
      <c r="D184" s="29">
        <f>'LF 2021 Charge MonthResident'!L51</f>
        <v>2.44</v>
      </c>
      <c r="E184" s="29">
        <f>'LF 2022 Charge MonthResident'!L51</f>
        <v>2.0299999999999998</v>
      </c>
      <c r="F184" s="29">
        <f>'LF 2023 Charge MonthResident'!L49</f>
        <v>2.4</v>
      </c>
    </row>
    <row r="185" spans="1:14" ht="13.8">
      <c r="A185" s="7" t="s">
        <v>5</v>
      </c>
      <c r="B185" s="29">
        <f>'LF 2019 Charge MonthResident'!L70</f>
        <v>3.61</v>
      </c>
      <c r="C185" s="29">
        <f>'LF 2020 Charge MonthResident'!L71</f>
        <v>2.95</v>
      </c>
      <c r="D185" s="29">
        <f>'LF 2021 Charge MonthResident'!L70</f>
        <v>2.29</v>
      </c>
      <c r="E185" s="29">
        <f>'LF 2022 Charge MonthResident'!L70</f>
        <v>2.0700000000000003</v>
      </c>
      <c r="F185" s="29">
        <f>'LF 2023 Charge MonthResident'!L68</f>
        <v>2.4699999999999998</v>
      </c>
    </row>
    <row r="188" spans="1:14" ht="14.4">
      <c r="A188" s="5" t="s">
        <v>34</v>
      </c>
      <c r="B188" s="32" t="s">
        <v>35</v>
      </c>
      <c r="H188" s="33"/>
      <c r="I188" s="34"/>
      <c r="J188" s="34"/>
      <c r="K188" s="34"/>
      <c r="L188" s="34"/>
      <c r="M188" s="34"/>
      <c r="N188" s="34"/>
    </row>
    <row r="189" spans="1:14" ht="14.4">
      <c r="H189" s="35"/>
      <c r="I189" s="36"/>
      <c r="J189" s="36"/>
      <c r="K189" s="36"/>
      <c r="L189" s="36"/>
      <c r="M189" s="36"/>
      <c r="N189" s="36"/>
    </row>
    <row r="190" spans="1:14" ht="14.4">
      <c r="B190" s="37"/>
      <c r="C190" s="37"/>
      <c r="D190" s="37"/>
      <c r="E190" s="37"/>
      <c r="F190" s="37"/>
      <c r="H190" s="35"/>
      <c r="I190" s="36"/>
      <c r="J190" s="36"/>
      <c r="K190" s="36"/>
      <c r="L190" s="36"/>
      <c r="M190" s="36"/>
      <c r="N190" s="36"/>
    </row>
    <row r="191" spans="1:14" ht="14.4">
      <c r="A191" s="5" t="s">
        <v>36</v>
      </c>
      <c r="B191" s="37"/>
      <c r="C191" s="37"/>
      <c r="D191" s="37"/>
      <c r="E191" s="37"/>
      <c r="F191" s="37"/>
      <c r="H191" s="5" t="s">
        <v>36</v>
      </c>
      <c r="I191" s="36"/>
      <c r="J191" s="36"/>
      <c r="K191" s="36"/>
      <c r="L191" s="36"/>
      <c r="M191" s="36"/>
      <c r="N191" s="36"/>
    </row>
    <row r="192" spans="1:14" ht="13.8">
      <c r="A192" s="6" t="s">
        <v>12</v>
      </c>
      <c r="B192" s="6">
        <v>2019</v>
      </c>
      <c r="C192" s="6">
        <v>2020</v>
      </c>
      <c r="D192" s="6">
        <v>2021</v>
      </c>
      <c r="E192" s="6">
        <v>2022</v>
      </c>
      <c r="F192" s="6">
        <v>2023</v>
      </c>
      <c r="H192" s="15"/>
      <c r="I192" s="16">
        <v>2019</v>
      </c>
      <c r="J192" s="16">
        <v>2020</v>
      </c>
      <c r="K192" s="16">
        <v>2021</v>
      </c>
      <c r="L192" s="16">
        <v>2022</v>
      </c>
      <c r="M192" s="16">
        <v>2023</v>
      </c>
      <c r="N192" s="16" t="s">
        <v>15</v>
      </c>
    </row>
    <row r="193" spans="1:14" ht="14.4">
      <c r="A193" s="7" t="s">
        <v>1</v>
      </c>
      <c r="B193" s="37">
        <f>'Long Term Cost of Debt'!J4</f>
        <v>3.4433982192772383E-2</v>
      </c>
      <c r="C193" s="37">
        <f>'Long Term Cost of Debt'!K4</f>
        <v>3.1688480285592582E-2</v>
      </c>
      <c r="D193" s="37">
        <f>'Long Term Cost of Debt'!L4</f>
        <v>3.1152191564737763E-2</v>
      </c>
      <c r="E193" s="37">
        <f>'Long Term Cost of Debt'!M4</f>
        <v>3.1909024523360571E-2</v>
      </c>
      <c r="F193" s="37">
        <f>'Long Term Cost of Debt'!N4</f>
        <v>3.8761360733734082E-2</v>
      </c>
      <c r="H193" s="18" t="s">
        <v>16</v>
      </c>
      <c r="I193" s="27">
        <f>'Long Term Cost of Debt'!J13</f>
        <v>4.7382288051666437E-2</v>
      </c>
      <c r="J193" s="27">
        <f>'Long Term Cost of Debt'!K13</f>
        <v>4.3518851000375856E-2</v>
      </c>
      <c r="K193" s="27">
        <f>'Long Term Cost of Debt'!L13</f>
        <v>3.3890694235313559E-2</v>
      </c>
      <c r="L193" s="27">
        <f>'Long Term Cost of Debt'!M13</f>
        <v>3.5799515088386941E-2</v>
      </c>
      <c r="M193" s="27">
        <f>'Long Term Cost of Debt'!N13</f>
        <v>6.1319824363234382E-2</v>
      </c>
      <c r="N193" s="26">
        <f t="shared" ref="N193:N194" si="91">AVERAGE(I193:M193)</f>
        <v>4.4382234547795434E-2</v>
      </c>
    </row>
    <row r="194" spans="1:14" ht="14.4">
      <c r="A194" s="7" t="s">
        <v>2</v>
      </c>
      <c r="B194" s="37">
        <f>'Long Term Cost of Debt'!J5</f>
        <v>2.6315753331665023E-2</v>
      </c>
      <c r="C194" s="37">
        <f>'Long Term Cost of Debt'!K5</f>
        <v>2.7357379519579023E-2</v>
      </c>
      <c r="D194" s="37">
        <f>'Long Term Cost of Debt'!L5</f>
        <v>2.3050229472903298E-2</v>
      </c>
      <c r="E194" s="37">
        <f>'Long Term Cost of Debt'!M5</f>
        <v>2.8600423521497543E-2</v>
      </c>
      <c r="F194" s="37">
        <f>'Long Term Cost of Debt'!N5</f>
        <v>4.7701856351109677E-2</v>
      </c>
      <c r="H194" s="18" t="s">
        <v>17</v>
      </c>
      <c r="I194" s="26">
        <f t="shared" ref="I194:M194" si="92">AVERAGE(B193:B197)</f>
        <v>3.5025615622962622E-2</v>
      </c>
      <c r="J194" s="26">
        <f t="shared" si="92"/>
        <v>3.0866536892569241E-2</v>
      </c>
      <c r="K194" s="26">
        <f t="shared" si="92"/>
        <v>2.9651561219381839E-2</v>
      </c>
      <c r="L194" s="26">
        <f t="shared" si="92"/>
        <v>3.0168262004531109E-2</v>
      </c>
      <c r="M194" s="26">
        <f t="shared" si="92"/>
        <v>3.8374752730835439E-2</v>
      </c>
      <c r="N194" s="26">
        <f t="shared" si="91"/>
        <v>3.2817345694056047E-2</v>
      </c>
    </row>
    <row r="195" spans="1:14" ht="14.4">
      <c r="A195" s="7" t="s">
        <v>3</v>
      </c>
      <c r="B195" s="37">
        <f>'Long Term Cost of Debt'!J6</f>
        <v>4.8055271974891622E-2</v>
      </c>
      <c r="C195" s="37">
        <f>'Long Term Cost of Debt'!K6</f>
        <v>3.9893317544124049E-2</v>
      </c>
      <c r="D195" s="37">
        <f>'Long Term Cost of Debt'!L6</f>
        <v>3.6375800874550918E-2</v>
      </c>
      <c r="E195" s="37">
        <f>'Long Term Cost of Debt'!M6</f>
        <v>3.7219619922817845E-2</v>
      </c>
      <c r="F195" s="37">
        <f>'Long Term Cost of Debt'!N6</f>
        <v>4.9698689503832036E-2</v>
      </c>
      <c r="H195" s="18" t="s">
        <v>18</v>
      </c>
      <c r="I195" s="27">
        <f>'Long Term Cost of Debt'!J14</f>
        <v>3.1142731745634998E-2</v>
      </c>
      <c r="J195" s="27">
        <f>'Long Term Cost of Debt'!K14</f>
        <v>2.9498823623312548E-2</v>
      </c>
      <c r="K195" s="27">
        <f>'Long Term Cost of Debt'!L14</f>
        <v>2.9620448792897228E-2</v>
      </c>
      <c r="L195" s="27">
        <f>'Long Term Cost of Debt'!M14</f>
        <v>3.134733526286225E-2</v>
      </c>
      <c r="M195" s="27">
        <f>'Long Term Cost of Debt'!N14</f>
        <v>3.4123224090235556E-2</v>
      </c>
      <c r="N195" s="26">
        <f>AVERAGE(I195:M195)</f>
        <v>3.1146512702988516E-2</v>
      </c>
    </row>
    <row r="196" spans="1:14" ht="13.8">
      <c r="A196" s="7" t="s">
        <v>4</v>
      </c>
      <c r="B196" s="37">
        <f>'Long Term Cost of Debt'!J7</f>
        <v>2.9633781211675089E-2</v>
      </c>
      <c r="C196" s="37">
        <f>'Long Term Cost of Debt'!K7</f>
        <v>2.2543477830215767E-2</v>
      </c>
      <c r="D196" s="37">
        <f>'Long Term Cost of Debt'!L7</f>
        <v>2.5289776819907683E-2</v>
      </c>
      <c r="E196" s="37">
        <f>'Long Term Cost of Debt'!M7</f>
        <v>2.3755983490050529E-2</v>
      </c>
      <c r="F196" s="37">
        <f>'Long Term Cost of Debt'!N7</f>
        <v>2.2791179191536642E-2</v>
      </c>
    </row>
    <row r="197" spans="1:14" ht="13.8">
      <c r="A197" s="7" t="s">
        <v>5</v>
      </c>
      <c r="B197" s="37">
        <f>'Long Term Cost of Debt'!J8</f>
        <v>3.6689289403808972E-2</v>
      </c>
      <c r="C197" s="37">
        <f>'Long Term Cost of Debt'!K8</f>
        <v>3.2850029283334803E-2</v>
      </c>
      <c r="D197" s="37">
        <f>'Long Term Cost of Debt'!L8</f>
        <v>3.2389807364809543E-2</v>
      </c>
      <c r="E197" s="37">
        <f>'Long Term Cost of Debt'!M8</f>
        <v>2.9356258564929058E-2</v>
      </c>
      <c r="F197" s="37">
        <f>'Long Term Cost of Debt'!N8</f>
        <v>3.2920677873964771E-2</v>
      </c>
    </row>
  </sheetData>
  <hyperlinks>
    <hyperlink ref="B188" r:id="rId1" location="gid=1742533277"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1000"/>
  <sheetViews>
    <sheetView workbookViewId="0">
      <selection activeCell="AN22" sqref="AN22"/>
    </sheetView>
  </sheetViews>
  <sheetFormatPr defaultColWidth="14.44140625" defaultRowHeight="15.75" customHeight="1"/>
  <cols>
    <col min="1" max="1" width="38.44140625" customWidth="1"/>
    <col min="2" max="2" width="5.109375" customWidth="1"/>
    <col min="3" max="3" width="26.5546875" customWidth="1"/>
    <col min="4" max="4" width="26.6640625" customWidth="1"/>
    <col min="5" max="5" width="24.88671875" customWidth="1"/>
    <col min="6" max="6" width="29.109375" customWidth="1"/>
    <col min="7" max="7" width="30.6640625" customWidth="1"/>
    <col min="8" max="8" width="31.109375" customWidth="1"/>
    <col min="9" max="9" width="32.6640625" customWidth="1"/>
    <col min="10" max="10" width="33" customWidth="1"/>
    <col min="11" max="11" width="33.44140625" customWidth="1"/>
    <col min="12" max="12" width="33.6640625" customWidth="1"/>
    <col min="13" max="13" width="34.44140625" customWidth="1"/>
    <col min="14" max="14" width="29" customWidth="1"/>
    <col min="15" max="15" width="31.6640625" customWidth="1"/>
    <col min="16" max="16" width="21.5546875" customWidth="1"/>
    <col min="17" max="17" width="22.5546875" customWidth="1"/>
    <col min="18" max="18" width="24.109375" customWidth="1"/>
    <col min="19" max="19" width="25.44140625" customWidth="1"/>
    <col min="20" max="20" width="26.88671875" customWidth="1"/>
    <col min="21" max="21" width="18.88671875" customWidth="1"/>
    <col min="22" max="22" width="20.33203125" customWidth="1"/>
    <col min="23" max="23" width="8.6640625" customWidth="1"/>
    <col min="24" max="24" width="7" customWidth="1"/>
    <col min="25" max="25" width="38.44140625" customWidth="1"/>
    <col min="26" max="31" width="11.5546875" customWidth="1"/>
    <col min="32" max="32" width="7.5546875" customWidth="1"/>
    <col min="33" max="33" width="5.88671875" customWidth="1"/>
    <col min="34" max="34" width="13.109375" customWidth="1"/>
    <col min="35" max="38" width="12.33203125" customWidth="1"/>
    <col min="39" max="39" width="10.5546875" customWidth="1"/>
    <col min="40" max="40" width="11.44140625" customWidth="1"/>
    <col min="41" max="51" width="10.109375" customWidth="1"/>
  </cols>
  <sheetData>
    <row r="1" spans="1:51" ht="14.25" customHeight="1">
      <c r="A1" s="122" t="s">
        <v>7</v>
      </c>
      <c r="B1" s="122" t="s">
        <v>303</v>
      </c>
      <c r="C1" s="122" t="s">
        <v>304</v>
      </c>
      <c r="D1" s="122" t="s">
        <v>305</v>
      </c>
      <c r="E1" s="122" t="s">
        <v>306</v>
      </c>
      <c r="F1" s="122" t="s">
        <v>307</v>
      </c>
      <c r="G1" s="122" t="s">
        <v>308</v>
      </c>
      <c r="H1" s="122" t="s">
        <v>309</v>
      </c>
      <c r="I1" s="122" t="s">
        <v>310</v>
      </c>
      <c r="J1" s="122" t="s">
        <v>311</v>
      </c>
      <c r="K1" s="122" t="s">
        <v>312</v>
      </c>
      <c r="L1" s="122" t="s">
        <v>313</v>
      </c>
      <c r="M1" s="122" t="s">
        <v>314</v>
      </c>
      <c r="N1" s="122" t="s">
        <v>315</v>
      </c>
      <c r="O1" s="122" t="s">
        <v>316</v>
      </c>
      <c r="P1" s="122" t="s">
        <v>317</v>
      </c>
      <c r="Q1" s="122" t="s">
        <v>318</v>
      </c>
      <c r="R1" s="122" t="s">
        <v>319</v>
      </c>
      <c r="S1" s="122" t="s">
        <v>320</v>
      </c>
      <c r="T1" s="122" t="s">
        <v>321</v>
      </c>
      <c r="U1" s="122" t="s">
        <v>322</v>
      </c>
      <c r="V1" s="122" t="s">
        <v>323</v>
      </c>
      <c r="W1" s="123"/>
      <c r="X1" s="123"/>
      <c r="Y1" s="123"/>
      <c r="Z1" s="124"/>
      <c r="AA1" s="124"/>
      <c r="AB1" s="124"/>
      <c r="AC1" s="124"/>
      <c r="AD1" s="124"/>
      <c r="AE1" s="124"/>
      <c r="AF1" s="123"/>
      <c r="AG1" s="123"/>
      <c r="AH1" s="125"/>
      <c r="AI1" s="125"/>
      <c r="AJ1" s="125"/>
      <c r="AK1" s="125"/>
      <c r="AL1" s="125"/>
      <c r="AM1" s="125"/>
      <c r="AN1" s="123"/>
      <c r="AO1" s="123"/>
      <c r="AP1" s="123"/>
      <c r="AQ1" s="123"/>
      <c r="AR1" s="123"/>
      <c r="AS1" s="123"/>
      <c r="AT1" s="123"/>
      <c r="AU1" s="123"/>
      <c r="AV1" s="123"/>
      <c r="AW1" s="123"/>
      <c r="AX1" s="123"/>
      <c r="AY1" s="123"/>
    </row>
    <row r="2" spans="1:51" ht="14.25" customHeight="1">
      <c r="A2" s="126" t="s">
        <v>1</v>
      </c>
      <c r="B2" s="127">
        <v>2015</v>
      </c>
      <c r="C2" s="127">
        <v>1499</v>
      </c>
      <c r="D2" s="127">
        <v>391</v>
      </c>
      <c r="E2" s="127">
        <v>1890</v>
      </c>
      <c r="F2" s="127">
        <v>4201920</v>
      </c>
      <c r="G2" s="127">
        <v>5242817</v>
      </c>
      <c r="H2" s="127">
        <v>4282087</v>
      </c>
      <c r="I2" s="127">
        <v>81.675309285065694</v>
      </c>
      <c r="J2" s="127">
        <v>4234473</v>
      </c>
      <c r="K2" s="127">
        <v>5296312</v>
      </c>
      <c r="L2" s="127">
        <v>4325475</v>
      </c>
      <c r="M2" s="127">
        <v>81.669565539190302</v>
      </c>
      <c r="N2" s="127">
        <v>7060</v>
      </c>
      <c r="O2" s="127">
        <v>13716</v>
      </c>
      <c r="P2" s="127">
        <v>20776</v>
      </c>
      <c r="Q2" s="127"/>
      <c r="R2" s="127"/>
      <c r="S2" s="127"/>
      <c r="T2" s="127"/>
      <c r="U2" s="127"/>
      <c r="V2" s="127"/>
      <c r="Y2" s="226" t="s">
        <v>324</v>
      </c>
      <c r="Z2" s="226" t="s">
        <v>303</v>
      </c>
      <c r="AA2" s="225"/>
      <c r="AB2" s="225"/>
      <c r="AC2" s="225"/>
      <c r="AD2" s="225"/>
      <c r="AE2" s="228"/>
      <c r="AH2" s="129"/>
      <c r="AI2" s="129"/>
      <c r="AJ2" s="129"/>
      <c r="AK2" s="129"/>
      <c r="AL2" s="129"/>
      <c r="AM2" s="129"/>
    </row>
    <row r="3" spans="1:51" ht="14.25" customHeight="1">
      <c r="A3" s="130" t="s">
        <v>1</v>
      </c>
      <c r="B3" s="131">
        <v>2016</v>
      </c>
      <c r="C3" s="131">
        <v>1499</v>
      </c>
      <c r="D3" s="131">
        <v>391.6</v>
      </c>
      <c r="E3" s="131">
        <v>1890.6</v>
      </c>
      <c r="F3" s="131">
        <v>4034751</v>
      </c>
      <c r="G3" s="131">
        <v>5492229</v>
      </c>
      <c r="H3" s="131">
        <v>4413602</v>
      </c>
      <c r="I3" s="131">
        <v>80.360851668785102</v>
      </c>
      <c r="J3" s="131">
        <v>4072979</v>
      </c>
      <c r="K3" s="131">
        <v>5542551</v>
      </c>
      <c r="L3" s="131">
        <v>4454329</v>
      </c>
      <c r="M3" s="131">
        <v>80.366044444155804</v>
      </c>
      <c r="N3" s="131">
        <v>7062</v>
      </c>
      <c r="O3" s="131">
        <v>13922</v>
      </c>
      <c r="P3" s="131">
        <v>20984</v>
      </c>
      <c r="Q3" s="131"/>
      <c r="R3" s="131"/>
      <c r="S3" s="131"/>
      <c r="T3" s="131"/>
      <c r="U3" s="131"/>
      <c r="V3" s="131"/>
      <c r="Y3" s="226" t="s">
        <v>7</v>
      </c>
      <c r="Z3" s="224">
        <v>2019</v>
      </c>
      <c r="AA3" s="232">
        <v>2020</v>
      </c>
      <c r="AB3" s="232">
        <v>2021</v>
      </c>
      <c r="AC3" s="232">
        <v>2022</v>
      </c>
      <c r="AD3" s="232">
        <v>2023</v>
      </c>
      <c r="AE3" s="231" t="s">
        <v>325</v>
      </c>
      <c r="AH3" s="129"/>
      <c r="AI3" s="129"/>
      <c r="AJ3" s="129"/>
      <c r="AK3" s="129"/>
      <c r="AL3" s="129"/>
      <c r="AM3" s="129"/>
    </row>
    <row r="4" spans="1:51" ht="14.25" customHeight="1">
      <c r="A4" s="126" t="s">
        <v>1</v>
      </c>
      <c r="B4" s="127">
        <v>2017</v>
      </c>
      <c r="C4" s="127">
        <v>1528</v>
      </c>
      <c r="D4" s="127">
        <v>391</v>
      </c>
      <c r="E4" s="127">
        <v>1919</v>
      </c>
      <c r="F4" s="127">
        <v>3945609</v>
      </c>
      <c r="G4" s="127">
        <v>4998584</v>
      </c>
      <c r="H4" s="127">
        <v>4136923</v>
      </c>
      <c r="I4" s="127">
        <v>82.761898169561604</v>
      </c>
      <c r="J4" s="127">
        <v>3974286</v>
      </c>
      <c r="K4" s="127">
        <v>5053785</v>
      </c>
      <c r="L4" s="127">
        <v>4176486</v>
      </c>
      <c r="M4" s="127">
        <v>82.640753415509394</v>
      </c>
      <c r="N4" s="127">
        <v>7039</v>
      </c>
      <c r="O4" s="127">
        <v>13883</v>
      </c>
      <c r="P4" s="127">
        <v>20922</v>
      </c>
      <c r="Q4" s="127"/>
      <c r="R4" s="127"/>
      <c r="S4" s="127"/>
      <c r="T4" s="127"/>
      <c r="U4" s="127"/>
      <c r="V4" s="127"/>
      <c r="Y4" s="234" t="s">
        <v>1</v>
      </c>
      <c r="Z4" s="235">
        <v>21112</v>
      </c>
      <c r="AA4" s="236">
        <v>21171</v>
      </c>
      <c r="AB4" s="236">
        <v>21581</v>
      </c>
      <c r="AC4" s="236">
        <v>21684</v>
      </c>
      <c r="AD4" s="236">
        <v>21963</v>
      </c>
      <c r="AE4" s="237">
        <v>107511</v>
      </c>
      <c r="AG4" s="54"/>
      <c r="AH4" s="132"/>
      <c r="AI4" s="132"/>
      <c r="AJ4" s="132"/>
      <c r="AK4" s="132"/>
      <c r="AL4" s="132"/>
      <c r="AM4" s="132"/>
    </row>
    <row r="5" spans="1:51" ht="14.25" customHeight="1">
      <c r="A5" s="130" t="s">
        <v>1</v>
      </c>
      <c r="B5" s="131">
        <v>2018</v>
      </c>
      <c r="C5" s="131">
        <v>1531</v>
      </c>
      <c r="D5" s="131">
        <v>391.6</v>
      </c>
      <c r="E5" s="131">
        <v>1922.6</v>
      </c>
      <c r="F5" s="131">
        <v>3960503</v>
      </c>
      <c r="G5" s="131">
        <v>5400686</v>
      </c>
      <c r="H5" s="131">
        <v>4360618</v>
      </c>
      <c r="I5" s="131">
        <v>80.741927969891194</v>
      </c>
      <c r="J5" s="131">
        <v>3986279</v>
      </c>
      <c r="K5" s="131">
        <v>5443049</v>
      </c>
      <c r="L5" s="131">
        <v>4388151</v>
      </c>
      <c r="M5" s="131">
        <v>80.6193550710273</v>
      </c>
      <c r="N5" s="131">
        <v>7002</v>
      </c>
      <c r="O5" s="131">
        <v>14047</v>
      </c>
      <c r="P5" s="131">
        <v>21049</v>
      </c>
      <c r="Q5" s="131"/>
      <c r="R5" s="131"/>
      <c r="S5" s="131"/>
      <c r="T5" s="131"/>
      <c r="U5" s="131"/>
      <c r="V5" s="131"/>
      <c r="Y5" s="238" t="s">
        <v>2</v>
      </c>
      <c r="Z5" s="239">
        <v>3823</v>
      </c>
      <c r="AA5" s="240">
        <v>3867</v>
      </c>
      <c r="AB5" s="240">
        <v>3919</v>
      </c>
      <c r="AC5" s="240">
        <v>3953</v>
      </c>
      <c r="AD5" s="240">
        <v>4013</v>
      </c>
      <c r="AE5" s="241">
        <v>19575</v>
      </c>
      <c r="AG5" s="133"/>
      <c r="AH5" s="134"/>
      <c r="AI5" s="135">
        <v>2019</v>
      </c>
      <c r="AJ5" s="135">
        <v>2020</v>
      </c>
      <c r="AK5" s="135">
        <v>2021</v>
      </c>
      <c r="AL5" s="135">
        <v>2022</v>
      </c>
      <c r="AM5" s="135">
        <v>2023</v>
      </c>
      <c r="AN5" s="136" t="s">
        <v>15</v>
      </c>
    </row>
    <row r="6" spans="1:51" ht="14.25" customHeight="1">
      <c r="A6" s="126" t="s">
        <v>1</v>
      </c>
      <c r="B6" s="127">
        <v>2019</v>
      </c>
      <c r="C6" s="127">
        <v>1532</v>
      </c>
      <c r="D6" s="127">
        <v>391.6</v>
      </c>
      <c r="E6" s="127">
        <v>1923.6</v>
      </c>
      <c r="F6" s="127">
        <v>4127385</v>
      </c>
      <c r="G6" s="127">
        <v>4962217</v>
      </c>
      <c r="H6" s="127">
        <v>4110960</v>
      </c>
      <c r="I6" s="127">
        <v>82.845228251807598</v>
      </c>
      <c r="J6" s="127">
        <v>4150506</v>
      </c>
      <c r="K6" s="127">
        <v>5043554</v>
      </c>
      <c r="L6" s="127">
        <v>4161932</v>
      </c>
      <c r="M6" s="127">
        <v>82.519826297091299</v>
      </c>
      <c r="N6" s="127">
        <v>14239</v>
      </c>
      <c r="O6" s="127">
        <v>35371</v>
      </c>
      <c r="P6" s="127">
        <v>49610</v>
      </c>
      <c r="Q6" s="127">
        <v>6963</v>
      </c>
      <c r="R6" s="127">
        <v>7276</v>
      </c>
      <c r="S6" s="127">
        <v>14149</v>
      </c>
      <c r="T6" s="127">
        <v>21222</v>
      </c>
      <c r="U6" s="127">
        <v>21112</v>
      </c>
      <c r="V6" s="127">
        <v>28498</v>
      </c>
      <c r="X6" s="137"/>
      <c r="Y6" s="238" t="s">
        <v>3</v>
      </c>
      <c r="Z6" s="239">
        <v>3628</v>
      </c>
      <c r="AA6" s="240">
        <v>3647</v>
      </c>
      <c r="AB6" s="240">
        <v>3657</v>
      </c>
      <c r="AC6" s="240">
        <v>3674</v>
      </c>
      <c r="AD6" s="240">
        <v>3688</v>
      </c>
      <c r="AE6" s="241">
        <v>18294</v>
      </c>
      <c r="AG6" s="133"/>
      <c r="AH6" s="138" t="s">
        <v>16</v>
      </c>
      <c r="AI6" s="139">
        <f t="shared" ref="AI6:AM6" si="0">AVERAGE(Z15:Z68)</f>
        <v>3717.6851851851852</v>
      </c>
      <c r="AJ6" s="139">
        <f t="shared" si="0"/>
        <v>3731.4444444444443</v>
      </c>
      <c r="AK6" s="139">
        <f t="shared" si="0"/>
        <v>3747.7037037037039</v>
      </c>
      <c r="AL6" s="139">
        <f t="shared" si="0"/>
        <v>3761.2777777777778</v>
      </c>
      <c r="AM6" s="139">
        <f t="shared" si="0"/>
        <v>3778.6666666666665</v>
      </c>
      <c r="AN6" s="19">
        <f t="shared" ref="AN6:AN7" si="1">AVERAGE(AI6:AM6)</f>
        <v>3747.3555555555554</v>
      </c>
    </row>
    <row r="7" spans="1:51" ht="14.25" customHeight="1">
      <c r="A7" s="130" t="s">
        <v>1</v>
      </c>
      <c r="B7" s="131">
        <v>2020</v>
      </c>
      <c r="C7" s="131">
        <v>1532</v>
      </c>
      <c r="D7" s="131">
        <v>392</v>
      </c>
      <c r="E7" s="131">
        <v>1924</v>
      </c>
      <c r="F7" s="131">
        <v>3888603</v>
      </c>
      <c r="G7" s="131">
        <v>5597615</v>
      </c>
      <c r="H7" s="131">
        <v>4190197</v>
      </c>
      <c r="I7" s="131">
        <v>74.856827416676595</v>
      </c>
      <c r="J7" s="131">
        <v>3917702</v>
      </c>
      <c r="K7" s="131">
        <v>5698865</v>
      </c>
      <c r="L7" s="131">
        <v>4237976</v>
      </c>
      <c r="M7" s="131">
        <v>74.365263960455295</v>
      </c>
      <c r="N7" s="131">
        <v>14186</v>
      </c>
      <c r="O7" s="131">
        <v>35292</v>
      </c>
      <c r="P7" s="131">
        <v>49478</v>
      </c>
      <c r="Q7" s="131">
        <v>6979</v>
      </c>
      <c r="R7" s="131">
        <v>7207</v>
      </c>
      <c r="S7" s="131">
        <v>14192</v>
      </c>
      <c r="T7" s="131">
        <v>21100</v>
      </c>
      <c r="U7" s="131">
        <v>21171</v>
      </c>
      <c r="V7" s="131">
        <v>28307</v>
      </c>
      <c r="X7" s="137"/>
      <c r="Y7" s="238" t="s">
        <v>4</v>
      </c>
      <c r="Z7" s="239">
        <v>3060</v>
      </c>
      <c r="AA7" s="240">
        <v>3070</v>
      </c>
      <c r="AB7" s="240">
        <v>3077</v>
      </c>
      <c r="AC7" s="240">
        <v>3100</v>
      </c>
      <c r="AD7" s="240">
        <v>3110</v>
      </c>
      <c r="AE7" s="241">
        <v>15417</v>
      </c>
      <c r="AG7" s="133"/>
      <c r="AH7" s="138" t="s">
        <v>18</v>
      </c>
      <c r="AI7" s="140">
        <f t="shared" ref="AI7:AM7" si="2">Z42</f>
        <v>5836</v>
      </c>
      <c r="AJ7" s="140">
        <f t="shared" si="2"/>
        <v>5913</v>
      </c>
      <c r="AK7" s="140">
        <f t="shared" si="2"/>
        <v>6000</v>
      </c>
      <c r="AL7" s="140">
        <f t="shared" si="2"/>
        <v>6226</v>
      </c>
      <c r="AM7" s="140">
        <f t="shared" si="2"/>
        <v>6282</v>
      </c>
      <c r="AN7" s="141">
        <f t="shared" si="1"/>
        <v>6051.4</v>
      </c>
    </row>
    <row r="8" spans="1:51" ht="14.25" customHeight="1">
      <c r="A8" s="126" t="s">
        <v>1</v>
      </c>
      <c r="B8" s="127">
        <v>2021</v>
      </c>
      <c r="C8" s="127">
        <v>1532</v>
      </c>
      <c r="D8" s="127">
        <v>391.6</v>
      </c>
      <c r="E8" s="127">
        <v>1923.6</v>
      </c>
      <c r="F8" s="127">
        <v>3855366</v>
      </c>
      <c r="G8" s="127">
        <v>5262425</v>
      </c>
      <c r="H8" s="127">
        <v>4160418</v>
      </c>
      <c r="I8" s="127">
        <v>79.058950958921002</v>
      </c>
      <c r="J8" s="127">
        <v>3877088</v>
      </c>
      <c r="K8" s="127">
        <v>5348309</v>
      </c>
      <c r="L8" s="127">
        <v>4210526</v>
      </c>
      <c r="M8" s="127">
        <v>78.726303958877494</v>
      </c>
      <c r="N8" s="127">
        <v>14768</v>
      </c>
      <c r="O8" s="127">
        <v>37104</v>
      </c>
      <c r="P8" s="127">
        <v>51872</v>
      </c>
      <c r="Q8" s="127">
        <v>7189</v>
      </c>
      <c r="R8" s="127">
        <v>7579</v>
      </c>
      <c r="S8" s="127">
        <v>14392</v>
      </c>
      <c r="T8" s="127">
        <v>22712</v>
      </c>
      <c r="U8" s="127">
        <v>21581</v>
      </c>
      <c r="V8" s="127">
        <v>30291</v>
      </c>
      <c r="X8" s="142"/>
      <c r="Y8" s="238" t="s">
        <v>5</v>
      </c>
      <c r="Z8" s="239">
        <v>10528</v>
      </c>
      <c r="AA8" s="240">
        <v>10597</v>
      </c>
      <c r="AB8" s="240">
        <v>10625</v>
      </c>
      <c r="AC8" s="240">
        <v>10663</v>
      </c>
      <c r="AD8" s="240">
        <v>10711</v>
      </c>
      <c r="AE8" s="241">
        <v>53124</v>
      </c>
      <c r="AF8" s="137"/>
      <c r="AG8" s="137"/>
      <c r="AH8" s="143"/>
      <c r="AI8" s="143"/>
      <c r="AJ8" s="143"/>
      <c r="AK8" s="143"/>
      <c r="AL8" s="143"/>
      <c r="AM8" s="143"/>
      <c r="AN8" s="137"/>
      <c r="AO8" s="137"/>
      <c r="AP8" s="137"/>
      <c r="AQ8" s="137"/>
      <c r="AR8" s="137"/>
      <c r="AS8" s="137"/>
      <c r="AT8" s="137"/>
      <c r="AU8" s="137"/>
      <c r="AV8" s="137"/>
      <c r="AW8" s="137"/>
      <c r="AX8" s="137"/>
      <c r="AY8" s="137"/>
    </row>
    <row r="9" spans="1:51" ht="14.25" customHeight="1">
      <c r="A9" s="130" t="s">
        <v>1</v>
      </c>
      <c r="B9" s="131">
        <v>2022</v>
      </c>
      <c r="C9" s="131">
        <v>1532</v>
      </c>
      <c r="D9" s="131">
        <v>391.6</v>
      </c>
      <c r="E9" s="131">
        <v>1923.6</v>
      </c>
      <c r="F9" s="131">
        <v>4023185</v>
      </c>
      <c r="G9" s="131">
        <v>5406754</v>
      </c>
      <c r="H9" s="131">
        <v>4282451</v>
      </c>
      <c r="I9" s="131">
        <v>79.205582499222302</v>
      </c>
      <c r="J9" s="131">
        <v>4036983</v>
      </c>
      <c r="K9" s="131">
        <v>5516439</v>
      </c>
      <c r="L9" s="131">
        <v>4332233</v>
      </c>
      <c r="M9" s="131">
        <v>78.533144298341696</v>
      </c>
      <c r="N9" s="131">
        <v>14603</v>
      </c>
      <c r="O9" s="131">
        <v>36192</v>
      </c>
      <c r="P9" s="131">
        <v>50795</v>
      </c>
      <c r="Q9" s="131">
        <v>7192</v>
      </c>
      <c r="R9" s="131">
        <v>7411</v>
      </c>
      <c r="S9" s="131">
        <v>14492</v>
      </c>
      <c r="T9" s="131">
        <v>21700</v>
      </c>
      <c r="U9" s="131">
        <v>21684</v>
      </c>
      <c r="V9" s="131">
        <v>29111</v>
      </c>
      <c r="X9" s="142"/>
      <c r="Y9" s="242" t="s">
        <v>325</v>
      </c>
      <c r="Z9" s="244">
        <v>42151</v>
      </c>
      <c r="AA9" s="245">
        <v>42352</v>
      </c>
      <c r="AB9" s="245">
        <v>42859</v>
      </c>
      <c r="AC9" s="245">
        <v>43074</v>
      </c>
      <c r="AD9" s="245">
        <v>43485</v>
      </c>
      <c r="AE9" s="246">
        <v>213921</v>
      </c>
      <c r="AF9" s="137"/>
      <c r="AG9" s="137"/>
      <c r="AH9" s="143"/>
      <c r="AI9" s="143"/>
      <c r="AJ9" s="143"/>
      <c r="AK9" s="143"/>
      <c r="AL9" s="143"/>
      <c r="AM9" s="143"/>
      <c r="AN9" s="137"/>
      <c r="AO9" s="137"/>
      <c r="AP9" s="137"/>
      <c r="AQ9" s="137"/>
      <c r="AR9" s="137"/>
      <c r="AS9" s="137"/>
      <c r="AT9" s="137"/>
      <c r="AU9" s="137"/>
      <c r="AV9" s="137"/>
      <c r="AW9" s="137"/>
      <c r="AX9" s="137"/>
      <c r="AY9" s="137"/>
    </row>
    <row r="10" spans="1:51" ht="14.25" customHeight="1">
      <c r="A10" s="126" t="s">
        <v>1</v>
      </c>
      <c r="B10" s="127">
        <v>2023</v>
      </c>
      <c r="C10" s="127">
        <v>1896.15</v>
      </c>
      <c r="D10" s="127">
        <v>15.69</v>
      </c>
      <c r="E10" s="127">
        <v>1911.84</v>
      </c>
      <c r="F10" s="127">
        <v>3932595</v>
      </c>
      <c r="G10" s="127">
        <v>5256976</v>
      </c>
      <c r="H10" s="127">
        <v>4317854</v>
      </c>
      <c r="I10" s="127">
        <v>82.135699306977997</v>
      </c>
      <c r="J10" s="127">
        <v>3956044</v>
      </c>
      <c r="K10" s="127">
        <v>5340336</v>
      </c>
      <c r="L10" s="127">
        <v>4370349</v>
      </c>
      <c r="M10" s="127">
        <v>81.836592304304403</v>
      </c>
      <c r="N10" s="127">
        <v>14587</v>
      </c>
      <c r="O10" s="127">
        <v>36486</v>
      </c>
      <c r="P10" s="127">
        <v>51073</v>
      </c>
      <c r="Q10" s="127">
        <v>7204</v>
      </c>
      <c r="R10" s="127">
        <v>7383</v>
      </c>
      <c r="S10" s="127">
        <v>14759</v>
      </c>
      <c r="T10" s="127">
        <v>21727</v>
      </c>
      <c r="U10" s="127">
        <v>21963</v>
      </c>
      <c r="V10" s="127">
        <v>29110</v>
      </c>
      <c r="X10" s="142"/>
      <c r="Y10" s="137"/>
      <c r="Z10" s="143"/>
      <c r="AA10" s="143"/>
      <c r="AB10" s="143"/>
      <c r="AC10" s="143"/>
      <c r="AD10" s="143"/>
      <c r="AE10" s="143"/>
      <c r="AF10" s="137"/>
      <c r="AG10" s="137"/>
      <c r="AH10" s="128"/>
      <c r="AI10" s="143"/>
      <c r="AJ10" s="143"/>
      <c r="AK10" s="143"/>
      <c r="AL10" s="143"/>
      <c r="AM10" s="143"/>
      <c r="AN10" s="137"/>
      <c r="AO10" s="137"/>
      <c r="AP10" s="137"/>
      <c r="AQ10" s="137"/>
      <c r="AR10" s="137"/>
      <c r="AS10" s="137"/>
      <c r="AT10" s="137"/>
      <c r="AU10" s="137"/>
      <c r="AV10" s="137"/>
      <c r="AW10" s="137"/>
      <c r="AX10" s="137"/>
      <c r="AY10" s="137"/>
    </row>
    <row r="11" spans="1:51" ht="14.25" customHeight="1">
      <c r="A11" s="130" t="s">
        <v>97</v>
      </c>
      <c r="B11" s="131">
        <v>2015</v>
      </c>
      <c r="C11" s="131">
        <v>3</v>
      </c>
      <c r="D11" s="131">
        <v>14197</v>
      </c>
      <c r="E11" s="131">
        <v>14200</v>
      </c>
      <c r="F11" s="131">
        <v>44710</v>
      </c>
      <c r="G11" s="131">
        <v>26190</v>
      </c>
      <c r="H11" s="131">
        <v>32284</v>
      </c>
      <c r="I11" s="131">
        <v>72.207559830015697</v>
      </c>
      <c r="J11" s="131">
        <v>44768</v>
      </c>
      <c r="K11" s="131">
        <v>26366</v>
      </c>
      <c r="L11" s="131">
        <v>32415</v>
      </c>
      <c r="M11" s="131">
        <v>72.406629735525399</v>
      </c>
      <c r="N11" s="131">
        <v>1835</v>
      </c>
      <c r="O11" s="131">
        <v>14</v>
      </c>
      <c r="P11" s="131">
        <v>1849</v>
      </c>
      <c r="Q11" s="131"/>
      <c r="R11" s="131"/>
      <c r="S11" s="131"/>
      <c r="T11" s="131"/>
      <c r="U11" s="131"/>
      <c r="V11" s="131"/>
      <c r="X11" s="142"/>
      <c r="Y11" s="137"/>
      <c r="Z11" s="143"/>
      <c r="AA11" s="143"/>
      <c r="AB11" s="143"/>
      <c r="AC11" s="143"/>
      <c r="AD11" s="143"/>
      <c r="AE11" s="143"/>
      <c r="AF11" s="137"/>
      <c r="AG11" s="137"/>
      <c r="AH11" s="128"/>
      <c r="AI11" s="143"/>
      <c r="AJ11" s="143"/>
      <c r="AK11" s="143"/>
      <c r="AL11" s="143"/>
      <c r="AM11" s="143"/>
      <c r="AN11" s="137"/>
      <c r="AO11" s="137"/>
      <c r="AP11" s="137"/>
      <c r="AQ11" s="137"/>
      <c r="AR11" s="137"/>
      <c r="AS11" s="137"/>
      <c r="AT11" s="137"/>
      <c r="AU11" s="137"/>
      <c r="AV11" s="137"/>
      <c r="AW11" s="137"/>
      <c r="AX11" s="137"/>
      <c r="AY11" s="137"/>
    </row>
    <row r="12" spans="1:51" ht="14.25" customHeight="1">
      <c r="A12" s="126" t="s">
        <v>97</v>
      </c>
      <c r="B12" s="127">
        <v>2016</v>
      </c>
      <c r="C12" s="127">
        <v>3</v>
      </c>
      <c r="D12" s="127">
        <v>14197</v>
      </c>
      <c r="E12" s="127">
        <v>14200</v>
      </c>
      <c r="F12" s="127">
        <v>40592</v>
      </c>
      <c r="G12" s="127">
        <v>29413</v>
      </c>
      <c r="H12" s="127">
        <v>31617</v>
      </c>
      <c r="I12" s="127">
        <v>77.889731966889997</v>
      </c>
      <c r="J12" s="127">
        <v>40706</v>
      </c>
      <c r="K12" s="127">
        <v>29497</v>
      </c>
      <c r="L12" s="127">
        <v>31791</v>
      </c>
      <c r="M12" s="127">
        <v>78.0990517368447</v>
      </c>
      <c r="N12" s="127">
        <v>1836</v>
      </c>
      <c r="O12" s="127">
        <v>14</v>
      </c>
      <c r="P12" s="127">
        <v>1850</v>
      </c>
      <c r="Q12" s="127"/>
      <c r="R12" s="127"/>
      <c r="S12" s="127"/>
      <c r="T12" s="127"/>
      <c r="U12" s="127"/>
      <c r="V12" s="127"/>
      <c r="X12" s="142"/>
      <c r="Y12" s="137"/>
      <c r="Z12" s="143"/>
      <c r="AA12" s="143"/>
      <c r="AB12" s="143"/>
      <c r="AC12" s="143"/>
      <c r="AD12" s="143"/>
      <c r="AE12" s="143"/>
      <c r="AF12" s="137"/>
      <c r="AG12" s="137"/>
      <c r="AH12" s="144" t="s">
        <v>23</v>
      </c>
      <c r="AI12" s="143"/>
      <c r="AJ12" s="143"/>
      <c r="AK12" s="143"/>
      <c r="AL12" s="143"/>
      <c r="AM12" s="143"/>
      <c r="AN12" s="137"/>
      <c r="AO12" s="137"/>
      <c r="AP12" s="137"/>
      <c r="AQ12" s="137"/>
      <c r="AR12" s="137"/>
      <c r="AS12" s="137"/>
      <c r="AT12" s="137"/>
      <c r="AU12" s="137"/>
      <c r="AV12" s="137"/>
      <c r="AW12" s="137"/>
      <c r="AX12" s="137"/>
      <c r="AY12" s="137"/>
    </row>
    <row r="13" spans="1:51" ht="14.25" customHeight="1">
      <c r="A13" s="130" t="s">
        <v>97</v>
      </c>
      <c r="B13" s="131">
        <v>2017</v>
      </c>
      <c r="C13" s="131">
        <v>3</v>
      </c>
      <c r="D13" s="131">
        <v>14197</v>
      </c>
      <c r="E13" s="131">
        <v>14200</v>
      </c>
      <c r="F13" s="131">
        <v>41832</v>
      </c>
      <c r="G13" s="131">
        <v>29095</v>
      </c>
      <c r="H13" s="131">
        <v>31376</v>
      </c>
      <c r="I13" s="131">
        <v>75.004781028877403</v>
      </c>
      <c r="J13" s="131">
        <v>41832</v>
      </c>
      <c r="K13" s="131">
        <v>29170</v>
      </c>
      <c r="L13" s="131">
        <v>31458</v>
      </c>
      <c r="M13" s="131">
        <v>75.200803212851397</v>
      </c>
      <c r="N13" s="131">
        <v>1836</v>
      </c>
      <c r="O13" s="131">
        <v>14</v>
      </c>
      <c r="P13" s="131">
        <v>1850</v>
      </c>
      <c r="Q13" s="131"/>
      <c r="R13" s="131"/>
      <c r="S13" s="131"/>
      <c r="T13" s="131"/>
      <c r="U13" s="131"/>
      <c r="V13" s="131"/>
      <c r="X13" s="142"/>
      <c r="Y13" s="226" t="s">
        <v>324</v>
      </c>
      <c r="Z13" s="226" t="s">
        <v>303</v>
      </c>
      <c r="AA13" s="225"/>
      <c r="AB13" s="225"/>
      <c r="AC13" s="225"/>
      <c r="AD13" s="225"/>
      <c r="AE13" s="228"/>
      <c r="AF13" s="137"/>
      <c r="AG13" s="137"/>
      <c r="AH13" s="135">
        <v>2019</v>
      </c>
      <c r="AI13" s="135">
        <v>2020</v>
      </c>
      <c r="AJ13" s="135">
        <v>2021</v>
      </c>
      <c r="AK13" s="135">
        <v>2022</v>
      </c>
      <c r="AL13" s="135">
        <v>2023</v>
      </c>
      <c r="AM13" s="135" t="s">
        <v>15</v>
      </c>
      <c r="AN13" s="137"/>
      <c r="AO13" s="137"/>
      <c r="AP13" s="137"/>
      <c r="AQ13" s="137"/>
      <c r="AR13" s="137"/>
      <c r="AS13" s="137"/>
      <c r="AT13" s="137"/>
      <c r="AU13" s="137"/>
      <c r="AV13" s="137"/>
      <c r="AW13" s="137"/>
      <c r="AX13" s="137"/>
      <c r="AY13" s="137"/>
    </row>
    <row r="14" spans="1:51" ht="14.25" customHeight="1">
      <c r="A14" s="126" t="s">
        <v>97</v>
      </c>
      <c r="B14" s="127">
        <v>2018</v>
      </c>
      <c r="C14" s="127">
        <v>3</v>
      </c>
      <c r="D14" s="127">
        <v>14197</v>
      </c>
      <c r="E14" s="127">
        <v>14200</v>
      </c>
      <c r="F14" s="127">
        <v>44182</v>
      </c>
      <c r="G14" s="127">
        <v>34492</v>
      </c>
      <c r="H14" s="127">
        <v>35232</v>
      </c>
      <c r="I14" s="127">
        <v>79.742881716536104</v>
      </c>
      <c r="J14" s="127">
        <v>44260</v>
      </c>
      <c r="K14" s="127">
        <v>34493</v>
      </c>
      <c r="L14" s="127">
        <v>35288</v>
      </c>
      <c r="M14" s="127">
        <v>79.7288748305468</v>
      </c>
      <c r="N14" s="127">
        <v>1835</v>
      </c>
      <c r="O14" s="127">
        <v>14</v>
      </c>
      <c r="P14" s="127">
        <v>1849</v>
      </c>
      <c r="Q14" s="127"/>
      <c r="R14" s="127"/>
      <c r="S14" s="127"/>
      <c r="T14" s="127"/>
      <c r="U14" s="127"/>
      <c r="V14" s="127"/>
      <c r="X14" s="142"/>
      <c r="Y14" s="226" t="s">
        <v>7</v>
      </c>
      <c r="Z14" s="224">
        <v>2019</v>
      </c>
      <c r="AA14" s="232">
        <v>2020</v>
      </c>
      <c r="AB14" s="232">
        <v>2021</v>
      </c>
      <c r="AC14" s="232">
        <v>2022</v>
      </c>
      <c r="AD14" s="232">
        <v>2023</v>
      </c>
      <c r="AE14" s="231" t="s">
        <v>325</v>
      </c>
      <c r="AF14" s="137"/>
      <c r="AG14" s="137"/>
      <c r="AH14" s="145">
        <f t="shared" ref="AH14:AL14" si="3">AVERAGE(AH15:AH68)</f>
        <v>30.421600187903735</v>
      </c>
      <c r="AI14" s="145">
        <f t="shared" si="3"/>
        <v>30.099473057266877</v>
      </c>
      <c r="AJ14" s="145">
        <f t="shared" si="3"/>
        <v>29.820338259889919</v>
      </c>
      <c r="AK14" s="145">
        <f t="shared" si="3"/>
        <v>29.592472329474322</v>
      </c>
      <c r="AL14" s="145">
        <f t="shared" si="3"/>
        <v>29.510769689570825</v>
      </c>
      <c r="AM14" s="146">
        <f>AVERAGE(AH14:AL14)</f>
        <v>29.888930704821139</v>
      </c>
      <c r="AN14" s="4" t="s">
        <v>326</v>
      </c>
      <c r="AO14" s="137"/>
      <c r="AP14" s="137"/>
      <c r="AQ14" s="137"/>
      <c r="AR14" s="137"/>
      <c r="AS14" s="137"/>
      <c r="AT14" s="137"/>
      <c r="AU14" s="137"/>
      <c r="AV14" s="137"/>
      <c r="AW14" s="137"/>
      <c r="AX14" s="137"/>
      <c r="AY14" s="137"/>
    </row>
    <row r="15" spans="1:51" ht="14.25" customHeight="1">
      <c r="A15" s="130" t="s">
        <v>97</v>
      </c>
      <c r="B15" s="131">
        <v>2019</v>
      </c>
      <c r="C15" s="131">
        <v>3</v>
      </c>
      <c r="D15" s="131">
        <v>14197</v>
      </c>
      <c r="E15" s="131">
        <v>14200</v>
      </c>
      <c r="F15" s="131">
        <v>48304</v>
      </c>
      <c r="G15" s="131">
        <v>33373</v>
      </c>
      <c r="H15" s="131">
        <v>36879</v>
      </c>
      <c r="I15" s="131">
        <v>76.347714474991704</v>
      </c>
      <c r="J15" s="131">
        <v>48305</v>
      </c>
      <c r="K15" s="131">
        <v>33457</v>
      </c>
      <c r="L15" s="131">
        <v>36986</v>
      </c>
      <c r="M15" s="131">
        <v>76.567643101128198</v>
      </c>
      <c r="N15" s="131">
        <v>2150</v>
      </c>
      <c r="O15" s="131">
        <v>16</v>
      </c>
      <c r="P15" s="131">
        <v>2166</v>
      </c>
      <c r="Q15" s="131">
        <v>1835</v>
      </c>
      <c r="R15" s="131">
        <v>315</v>
      </c>
      <c r="S15" s="131">
        <v>16</v>
      </c>
      <c r="T15" s="131"/>
      <c r="U15" s="131">
        <v>1851</v>
      </c>
      <c r="V15" s="131">
        <v>315</v>
      </c>
      <c r="X15" s="142"/>
      <c r="Y15" s="234" t="s">
        <v>1</v>
      </c>
      <c r="Z15" s="235">
        <v>21112</v>
      </c>
      <c r="AA15" s="236">
        <v>21171</v>
      </c>
      <c r="AB15" s="236">
        <v>21581</v>
      </c>
      <c r="AC15" s="236">
        <v>21684</v>
      </c>
      <c r="AD15" s="236">
        <v>21963</v>
      </c>
      <c r="AE15" s="237">
        <v>107511</v>
      </c>
      <c r="AF15" s="137"/>
      <c r="AG15" s="137"/>
      <c r="AH15" s="147">
        <f>Z15/('Customers - 2.1.2 Market Monito'!H15/1000)</f>
        <v>20.018698784579001</v>
      </c>
      <c r="AI15" s="147">
        <f>AA15/('Customers - 2.1.2 Market Monito'!I15/1000)</f>
        <v>19.93425865856403</v>
      </c>
      <c r="AJ15" s="147">
        <f>AB15/('Customers - 2.1.2 Market Monito'!J15/1000)</f>
        <v>20.175117137397589</v>
      </c>
      <c r="AK15" s="147">
        <f>AC15/('Customers - 2.1.2 Market Monito'!K15/1000)</f>
        <v>20.14234518428518</v>
      </c>
      <c r="AL15" s="147">
        <f>AD15/('Customers - 2.1.2 Market Monito'!L15/1000)</f>
        <v>20.286390670273875</v>
      </c>
      <c r="AM15" s="143"/>
      <c r="AN15" s="137"/>
      <c r="AO15" s="137"/>
      <c r="AP15" s="137"/>
      <c r="AQ15" s="137"/>
      <c r="AR15" s="137"/>
      <c r="AS15" s="137"/>
      <c r="AT15" s="137"/>
      <c r="AU15" s="137"/>
      <c r="AV15" s="137"/>
      <c r="AW15" s="137"/>
      <c r="AX15" s="137"/>
      <c r="AY15" s="137"/>
    </row>
    <row r="16" spans="1:51" ht="14.25" customHeight="1">
      <c r="A16" s="126" t="s">
        <v>97</v>
      </c>
      <c r="B16" s="127">
        <v>2020</v>
      </c>
      <c r="C16" s="127">
        <v>3</v>
      </c>
      <c r="D16" s="127">
        <v>14197</v>
      </c>
      <c r="E16" s="127">
        <v>14200</v>
      </c>
      <c r="F16" s="127">
        <v>44860</v>
      </c>
      <c r="G16" s="127">
        <v>36660</v>
      </c>
      <c r="H16" s="127">
        <v>36273</v>
      </c>
      <c r="I16" s="127">
        <v>80.858225590726704</v>
      </c>
      <c r="J16" s="127">
        <v>45182</v>
      </c>
      <c r="K16" s="127">
        <v>36661</v>
      </c>
      <c r="L16" s="127">
        <v>36561</v>
      </c>
      <c r="M16" s="127">
        <v>80.919392678500301</v>
      </c>
      <c r="N16" s="127">
        <v>2179</v>
      </c>
      <c r="O16" s="127">
        <v>19</v>
      </c>
      <c r="P16" s="127">
        <v>2198</v>
      </c>
      <c r="Q16" s="127">
        <v>1859</v>
      </c>
      <c r="R16" s="127">
        <v>320</v>
      </c>
      <c r="S16" s="127">
        <v>19</v>
      </c>
      <c r="T16" s="127"/>
      <c r="U16" s="127">
        <v>1878</v>
      </c>
      <c r="V16" s="127">
        <v>320</v>
      </c>
      <c r="X16" s="142"/>
      <c r="Y16" s="238" t="s">
        <v>97</v>
      </c>
      <c r="Z16" s="239">
        <v>1851</v>
      </c>
      <c r="AA16" s="240">
        <v>1878</v>
      </c>
      <c r="AB16" s="240">
        <v>1882</v>
      </c>
      <c r="AC16" s="240">
        <v>1789</v>
      </c>
      <c r="AD16" s="240">
        <v>1799</v>
      </c>
      <c r="AE16" s="241">
        <v>9199</v>
      </c>
      <c r="AF16" s="137"/>
      <c r="AG16" s="137"/>
      <c r="AH16" s="147">
        <f>Z16/('Customers - 2.1.2 Market Monito'!H16/1000)</f>
        <v>157.77361063757246</v>
      </c>
      <c r="AI16" s="147">
        <f>AA16/('Customers - 2.1.2 Market Monito'!I16/1000)</f>
        <v>154.89937314417682</v>
      </c>
      <c r="AJ16" s="147">
        <f>AB16/('Customers - 2.1.2 Market Monito'!J16/1000)</f>
        <v>153.92164881001062</v>
      </c>
      <c r="AK16" s="147">
        <f>AC16/('Customers - 2.1.2 Market Monito'!K16/1000)</f>
        <v>145.06973726889393</v>
      </c>
      <c r="AL16" s="147">
        <f>AD16/('Customers - 2.1.2 Market Monito'!L16/1000)</f>
        <v>144.75378178307048</v>
      </c>
      <c r="AM16" s="143"/>
      <c r="AN16" s="137"/>
      <c r="AO16" s="137"/>
      <c r="AP16" s="137"/>
      <c r="AQ16" s="137"/>
      <c r="AR16" s="137"/>
      <c r="AS16" s="137"/>
      <c r="AT16" s="137"/>
      <c r="AU16" s="137"/>
      <c r="AV16" s="137"/>
      <c r="AW16" s="137"/>
      <c r="AX16" s="137"/>
      <c r="AY16" s="137"/>
    </row>
    <row r="17" spans="1:51" ht="14.25" customHeight="1">
      <c r="A17" s="130" t="s">
        <v>97</v>
      </c>
      <c r="B17" s="131">
        <v>2021</v>
      </c>
      <c r="C17" s="131">
        <v>3</v>
      </c>
      <c r="D17" s="131">
        <v>14197</v>
      </c>
      <c r="E17" s="131">
        <v>14200</v>
      </c>
      <c r="F17" s="131">
        <v>45245</v>
      </c>
      <c r="G17" s="131">
        <v>36402</v>
      </c>
      <c r="H17" s="131">
        <v>38653</v>
      </c>
      <c r="I17" s="131">
        <v>85.430434302132795</v>
      </c>
      <c r="J17" s="131">
        <v>45393</v>
      </c>
      <c r="K17" s="131">
        <v>36552</v>
      </c>
      <c r="L17" s="131">
        <v>38745</v>
      </c>
      <c r="M17" s="131">
        <v>85.354570087899006</v>
      </c>
      <c r="N17" s="131">
        <v>2172</v>
      </c>
      <c r="O17" s="131">
        <v>23</v>
      </c>
      <c r="P17" s="131">
        <v>2195</v>
      </c>
      <c r="Q17" s="131">
        <v>1859</v>
      </c>
      <c r="R17" s="131">
        <v>313</v>
      </c>
      <c r="S17" s="131">
        <v>23</v>
      </c>
      <c r="T17" s="131">
        <v>0</v>
      </c>
      <c r="U17" s="131">
        <v>1882</v>
      </c>
      <c r="V17" s="131">
        <v>313</v>
      </c>
      <c r="X17" s="142"/>
      <c r="Y17" s="238" t="s">
        <v>99</v>
      </c>
      <c r="Z17" s="239">
        <v>92</v>
      </c>
      <c r="AA17" s="240">
        <v>92</v>
      </c>
      <c r="AB17" s="240">
        <v>92</v>
      </c>
      <c r="AC17" s="240">
        <v>92</v>
      </c>
      <c r="AD17" s="240">
        <v>92</v>
      </c>
      <c r="AE17" s="241">
        <v>460</v>
      </c>
      <c r="AF17" s="137"/>
      <c r="AG17" s="137"/>
      <c r="AH17" s="147">
        <f>Z17/('Customers - 2.1.2 Market Monito'!H17/1000)</f>
        <v>56.476365868631063</v>
      </c>
      <c r="AI17" s="147">
        <f>AA17/('Customers - 2.1.2 Market Monito'!I17/1000)</f>
        <v>56.545789797172709</v>
      </c>
      <c r="AJ17" s="147">
        <f>AB17/('Customers - 2.1.2 Market Monito'!J17/1000)</f>
        <v>56.825200741198273</v>
      </c>
      <c r="AK17" s="147">
        <f>AC17/('Customers - 2.1.2 Market Monito'!K17/1000)</f>
        <v>56.825200741198273</v>
      </c>
      <c r="AL17" s="147">
        <f>AD17/('Customers - 2.1.2 Market Monito'!L17/1000)</f>
        <v>56.860321384425212</v>
      </c>
      <c r="AM17" s="143"/>
      <c r="AN17" s="137"/>
      <c r="AO17" s="137"/>
      <c r="AP17" s="137"/>
      <c r="AQ17" s="137"/>
      <c r="AR17" s="137"/>
      <c r="AS17" s="137"/>
      <c r="AT17" s="137"/>
      <c r="AU17" s="137"/>
      <c r="AV17" s="137"/>
      <c r="AW17" s="137"/>
      <c r="AX17" s="137"/>
      <c r="AY17" s="137"/>
    </row>
    <row r="18" spans="1:51" ht="14.25" customHeight="1">
      <c r="A18" s="126" t="s">
        <v>97</v>
      </c>
      <c r="B18" s="127">
        <v>2022</v>
      </c>
      <c r="C18" s="127">
        <v>3</v>
      </c>
      <c r="D18" s="127">
        <v>14197</v>
      </c>
      <c r="E18" s="127">
        <v>14200</v>
      </c>
      <c r="F18" s="127">
        <v>50393</v>
      </c>
      <c r="G18" s="127">
        <v>38745</v>
      </c>
      <c r="H18" s="127">
        <v>39857</v>
      </c>
      <c r="I18" s="127">
        <v>79.092334252773199</v>
      </c>
      <c r="J18" s="127">
        <v>50781</v>
      </c>
      <c r="K18" s="127">
        <v>38838</v>
      </c>
      <c r="L18" s="127">
        <v>40040</v>
      </c>
      <c r="M18" s="127">
        <v>78.848388176680203</v>
      </c>
      <c r="N18" s="127">
        <v>2084</v>
      </c>
      <c r="O18" s="127">
        <v>24</v>
      </c>
      <c r="P18" s="127">
        <v>2108</v>
      </c>
      <c r="Q18" s="127">
        <v>1769</v>
      </c>
      <c r="R18" s="127">
        <v>315</v>
      </c>
      <c r="S18" s="127">
        <v>20</v>
      </c>
      <c r="T18" s="127">
        <v>4</v>
      </c>
      <c r="U18" s="127">
        <v>1789</v>
      </c>
      <c r="V18" s="127">
        <v>319</v>
      </c>
      <c r="X18" s="142"/>
      <c r="Y18" s="238" t="s">
        <v>100</v>
      </c>
      <c r="Z18" s="239">
        <v>773</v>
      </c>
      <c r="AA18" s="240">
        <v>781</v>
      </c>
      <c r="AB18" s="240">
        <v>774</v>
      </c>
      <c r="AC18" s="240">
        <v>779</v>
      </c>
      <c r="AD18" s="240">
        <v>783</v>
      </c>
      <c r="AE18" s="241">
        <v>3890</v>
      </c>
      <c r="AF18" s="137"/>
      <c r="AG18" s="137"/>
      <c r="AH18" s="147">
        <f>Z18/('Customers - 2.1.2 Market Monito'!H18/1000)</f>
        <v>21.038020847508367</v>
      </c>
      <c r="AI18" s="147">
        <f>AA18/('Customers - 2.1.2 Market Monito'!I18/1000)</f>
        <v>21.156138259833135</v>
      </c>
      <c r="AJ18" s="147">
        <f>AB18/('Customers - 2.1.2 Market Monito'!J18/1000)</f>
        <v>20.909876810028099</v>
      </c>
      <c r="AK18" s="147">
        <f>AC18/('Customers - 2.1.2 Market Monito'!K18/1000)</f>
        <v>20.872966962300048</v>
      </c>
      <c r="AL18" s="147">
        <f>AD18/('Customers - 2.1.2 Market Monito'!L18/1000)</f>
        <v>20.849420849420849</v>
      </c>
      <c r="AM18" s="143"/>
      <c r="AN18" s="137"/>
      <c r="AO18" s="137"/>
      <c r="AP18" s="137"/>
      <c r="AQ18" s="137"/>
      <c r="AR18" s="137"/>
      <c r="AS18" s="137"/>
      <c r="AT18" s="137"/>
      <c r="AU18" s="137"/>
      <c r="AV18" s="137"/>
      <c r="AW18" s="137"/>
      <c r="AX18" s="137"/>
      <c r="AY18" s="137"/>
    </row>
    <row r="19" spans="1:51" ht="14.25" customHeight="1">
      <c r="A19" s="130" t="s">
        <v>97</v>
      </c>
      <c r="B19" s="131">
        <v>2023</v>
      </c>
      <c r="C19" s="131">
        <v>3</v>
      </c>
      <c r="D19" s="131">
        <v>14197</v>
      </c>
      <c r="E19" s="131">
        <v>14200</v>
      </c>
      <c r="F19" s="131">
        <v>47551</v>
      </c>
      <c r="G19" s="131">
        <v>38450</v>
      </c>
      <c r="H19" s="131">
        <v>40128</v>
      </c>
      <c r="I19" s="131">
        <v>84.389392441799302</v>
      </c>
      <c r="J19" s="131">
        <v>47551</v>
      </c>
      <c r="K19" s="131">
        <v>38515</v>
      </c>
      <c r="L19" s="131">
        <v>40271</v>
      </c>
      <c r="M19" s="131">
        <v>84.690122184601805</v>
      </c>
      <c r="N19" s="131">
        <v>2089</v>
      </c>
      <c r="O19" s="131">
        <v>23</v>
      </c>
      <c r="P19" s="131">
        <v>2112</v>
      </c>
      <c r="Q19" s="131">
        <v>1778</v>
      </c>
      <c r="R19" s="131">
        <v>311</v>
      </c>
      <c r="S19" s="131">
        <v>21</v>
      </c>
      <c r="T19" s="131">
        <v>2</v>
      </c>
      <c r="U19" s="131">
        <v>1799</v>
      </c>
      <c r="V19" s="131">
        <v>313</v>
      </c>
      <c r="X19" s="142"/>
      <c r="Y19" s="238" t="s">
        <v>101</v>
      </c>
      <c r="Z19" s="239">
        <v>1539</v>
      </c>
      <c r="AA19" s="240">
        <v>1513</v>
      </c>
      <c r="AB19" s="240">
        <v>1516</v>
      </c>
      <c r="AC19" s="240">
        <v>1521</v>
      </c>
      <c r="AD19" s="240">
        <v>1516</v>
      </c>
      <c r="AE19" s="241">
        <v>7605</v>
      </c>
      <c r="AF19" s="137"/>
      <c r="AG19" s="137"/>
      <c r="AH19" s="147">
        <f>Z19/('Customers - 2.1.2 Market Monito'!H19/1000)</f>
        <v>22.564328128436333</v>
      </c>
      <c r="AI19" s="147">
        <f>AA19/('Customers - 2.1.2 Market Monito'!I19/1000)</f>
        <v>22.065686617664216</v>
      </c>
      <c r="AJ19" s="147">
        <f>AB19/('Customers - 2.1.2 Market Monito'!J19/1000)</f>
        <v>22.053475313491024</v>
      </c>
      <c r="AK19" s="147">
        <f>AC19/('Customers - 2.1.2 Market Monito'!K19/1000)</f>
        <v>22.082202122562755</v>
      </c>
      <c r="AL19" s="147">
        <f>AD19/('Customers - 2.1.2 Market Monito'!L19/1000)</f>
        <v>21.916699194749242</v>
      </c>
      <c r="AM19" s="143"/>
      <c r="AN19" s="137"/>
      <c r="AO19" s="137"/>
      <c r="AP19" s="137"/>
      <c r="AQ19" s="137"/>
      <c r="AR19" s="137"/>
      <c r="AS19" s="137"/>
      <c r="AT19" s="137"/>
      <c r="AU19" s="137"/>
      <c r="AV19" s="137"/>
      <c r="AW19" s="137"/>
      <c r="AX19" s="137"/>
      <c r="AY19" s="137"/>
    </row>
    <row r="20" spans="1:51" ht="14.25" customHeight="1">
      <c r="A20" s="126" t="s">
        <v>99</v>
      </c>
      <c r="B20" s="127">
        <v>2015</v>
      </c>
      <c r="C20" s="127">
        <v>380</v>
      </c>
      <c r="D20" s="127">
        <v>0</v>
      </c>
      <c r="E20" s="127">
        <v>380</v>
      </c>
      <c r="F20" s="127">
        <v>5905</v>
      </c>
      <c r="G20" s="127">
        <v>5811</v>
      </c>
      <c r="H20" s="127">
        <v>5352</v>
      </c>
      <c r="I20" s="127">
        <v>90.635055038103303</v>
      </c>
      <c r="J20" s="127">
        <v>5905</v>
      </c>
      <c r="K20" s="127">
        <v>5811</v>
      </c>
      <c r="L20" s="127">
        <v>5352</v>
      </c>
      <c r="M20" s="127">
        <v>90.635055038103303</v>
      </c>
      <c r="N20" s="127">
        <v>90</v>
      </c>
      <c r="O20" s="127">
        <v>2</v>
      </c>
      <c r="P20" s="127">
        <v>92</v>
      </c>
      <c r="Q20" s="127"/>
      <c r="R20" s="127"/>
      <c r="S20" s="127"/>
      <c r="T20" s="127"/>
      <c r="U20" s="127"/>
      <c r="V20" s="127"/>
      <c r="X20" s="142"/>
      <c r="Y20" s="238" t="s">
        <v>102</v>
      </c>
      <c r="Z20" s="239">
        <v>1038</v>
      </c>
      <c r="AA20" s="240">
        <v>1035</v>
      </c>
      <c r="AB20" s="240">
        <v>1009</v>
      </c>
      <c r="AC20" s="240">
        <v>1012</v>
      </c>
      <c r="AD20" s="240">
        <v>1018</v>
      </c>
      <c r="AE20" s="241">
        <v>5112</v>
      </c>
      <c r="AF20" s="137"/>
      <c r="AG20" s="137"/>
      <c r="AH20" s="147">
        <f>Z20/('Customers - 2.1.2 Market Monito'!H20/1000)</f>
        <v>35.239000543183053</v>
      </c>
      <c r="AI20" s="147">
        <f>AA20/('Customers - 2.1.2 Market Monito'!I20/1000)</f>
        <v>34.826205457787943</v>
      </c>
      <c r="AJ20" s="147">
        <f>AB20/('Customers - 2.1.2 Market Monito'!J20/1000)</f>
        <v>33.586312495839159</v>
      </c>
      <c r="AK20" s="147">
        <f>AC20/('Customers - 2.1.2 Market Monito'!K20/1000)</f>
        <v>33.252283630150487</v>
      </c>
      <c r="AL20" s="147">
        <f>AD20/('Customers - 2.1.2 Market Monito'!L20/1000)</f>
        <v>33.153129681495471</v>
      </c>
      <c r="AM20" s="143"/>
      <c r="AN20" s="137"/>
      <c r="AO20" s="137"/>
      <c r="AP20" s="137"/>
      <c r="AQ20" s="137"/>
      <c r="AR20" s="137"/>
      <c r="AS20" s="137"/>
      <c r="AT20" s="137"/>
      <c r="AU20" s="137"/>
      <c r="AV20" s="137"/>
      <c r="AW20" s="137"/>
      <c r="AX20" s="137"/>
      <c r="AY20" s="137"/>
    </row>
    <row r="21" spans="1:51" ht="14.25" customHeight="1">
      <c r="A21" s="130" t="s">
        <v>99</v>
      </c>
      <c r="B21" s="131">
        <v>2016</v>
      </c>
      <c r="C21" s="131">
        <v>380</v>
      </c>
      <c r="D21" s="131">
        <v>0</v>
      </c>
      <c r="E21" s="131">
        <v>380</v>
      </c>
      <c r="F21" s="131">
        <v>6745</v>
      </c>
      <c r="G21" s="131">
        <v>6118</v>
      </c>
      <c r="H21" s="131">
        <v>5703</v>
      </c>
      <c r="I21" s="131">
        <v>84.5515196441809</v>
      </c>
      <c r="J21" s="131">
        <v>6745</v>
      </c>
      <c r="K21" s="131">
        <v>6118</v>
      </c>
      <c r="L21" s="131">
        <v>5703</v>
      </c>
      <c r="M21" s="131">
        <v>84.5515196441809</v>
      </c>
      <c r="N21" s="131">
        <v>90</v>
      </c>
      <c r="O21" s="131">
        <v>2</v>
      </c>
      <c r="P21" s="131">
        <v>92</v>
      </c>
      <c r="Q21" s="131"/>
      <c r="R21" s="131"/>
      <c r="S21" s="131"/>
      <c r="T21" s="131"/>
      <c r="U21" s="131"/>
      <c r="V21" s="131"/>
      <c r="X21" s="142"/>
      <c r="Y21" s="238" t="s">
        <v>103</v>
      </c>
      <c r="Z21" s="239">
        <v>159</v>
      </c>
      <c r="AA21" s="240">
        <v>160</v>
      </c>
      <c r="AB21" s="240">
        <v>160</v>
      </c>
      <c r="AC21" s="240">
        <v>160</v>
      </c>
      <c r="AD21" s="240">
        <v>160</v>
      </c>
      <c r="AE21" s="241">
        <v>799</v>
      </c>
      <c r="AF21" s="137"/>
      <c r="AG21" s="137"/>
      <c r="AH21" s="147">
        <f>Z21/('Customers - 2.1.2 Market Monito'!H21/1000)</f>
        <v>22.219116825041922</v>
      </c>
      <c r="AI21" s="147">
        <f>AA21/('Customers - 2.1.2 Market Monito'!I21/1000)</f>
        <v>21.968968831525469</v>
      </c>
      <c r="AJ21" s="147">
        <f>AB21/('Customers - 2.1.2 Market Monito'!J21/1000)</f>
        <v>21.665538253215978</v>
      </c>
      <c r="AK21" s="147">
        <f>AC21/('Customers - 2.1.2 Market Monito'!K21/1000)</f>
        <v>21.450596594717791</v>
      </c>
      <c r="AL21" s="147">
        <f>AD21/('Customers - 2.1.2 Market Monito'!L21/1000)</f>
        <v>21.333333333333332</v>
      </c>
      <c r="AM21" s="143"/>
      <c r="AN21" s="137"/>
      <c r="AO21" s="137"/>
      <c r="AP21" s="137"/>
      <c r="AQ21" s="137"/>
      <c r="AR21" s="137"/>
      <c r="AS21" s="137"/>
      <c r="AT21" s="137"/>
      <c r="AU21" s="137"/>
      <c r="AV21" s="137"/>
      <c r="AW21" s="137"/>
      <c r="AX21" s="137"/>
      <c r="AY21" s="137"/>
    </row>
    <row r="22" spans="1:51" ht="14.25" customHeight="1">
      <c r="A22" s="126" t="s">
        <v>99</v>
      </c>
      <c r="B22" s="127">
        <v>2017</v>
      </c>
      <c r="C22" s="127">
        <v>380</v>
      </c>
      <c r="D22" s="127">
        <v>0</v>
      </c>
      <c r="E22" s="127">
        <v>380</v>
      </c>
      <c r="F22" s="127">
        <v>8634</v>
      </c>
      <c r="G22" s="127">
        <v>5417</v>
      </c>
      <c r="H22" s="127">
        <v>5434</v>
      </c>
      <c r="I22" s="127">
        <v>62.937224924716197</v>
      </c>
      <c r="J22" s="127">
        <v>8634</v>
      </c>
      <c r="K22" s="127">
        <v>5417</v>
      </c>
      <c r="L22" s="127">
        <v>5434</v>
      </c>
      <c r="M22" s="127">
        <v>62.937224924716197</v>
      </c>
      <c r="N22" s="127">
        <v>90</v>
      </c>
      <c r="O22" s="127">
        <v>2</v>
      </c>
      <c r="P22" s="127">
        <v>92</v>
      </c>
      <c r="Q22" s="127"/>
      <c r="R22" s="127"/>
      <c r="S22" s="127"/>
      <c r="T22" s="127"/>
      <c r="U22" s="127"/>
      <c r="V22" s="127"/>
      <c r="X22" s="142"/>
      <c r="Y22" s="238" t="s">
        <v>104</v>
      </c>
      <c r="Z22" s="239">
        <v>30</v>
      </c>
      <c r="AA22" s="240">
        <v>30</v>
      </c>
      <c r="AB22" s="240">
        <v>30</v>
      </c>
      <c r="AC22" s="240">
        <v>30</v>
      </c>
      <c r="AD22" s="240">
        <v>30</v>
      </c>
      <c r="AE22" s="241">
        <v>150</v>
      </c>
      <c r="AF22" s="137"/>
      <c r="AG22" s="137"/>
      <c r="AH22" s="147">
        <f>Z22/('Customers - 2.1.2 Market Monito'!H22/1000)</f>
        <v>24.549918166939445</v>
      </c>
      <c r="AI22" s="147">
        <f>AA22/('Customers - 2.1.2 Market Monito'!I22/1000)</f>
        <v>24.529844644317251</v>
      </c>
      <c r="AJ22" s="147">
        <f>AB22/('Customers - 2.1.2 Market Monito'!J22/1000)</f>
        <v>24.509803921568629</v>
      </c>
      <c r="AK22" s="147">
        <f>AC22/('Customers - 2.1.2 Market Monito'!K22/1000)</f>
        <v>24.509803921568629</v>
      </c>
      <c r="AL22" s="147">
        <f>AD22/('Customers - 2.1.2 Market Monito'!L22/1000)</f>
        <v>24.489795918367346</v>
      </c>
      <c r="AM22" s="143"/>
      <c r="AN22" s="137"/>
      <c r="AO22" s="137"/>
      <c r="AP22" s="137"/>
      <c r="AQ22" s="137"/>
      <c r="AR22" s="137"/>
      <c r="AS22" s="137"/>
      <c r="AT22" s="137"/>
      <c r="AU22" s="137"/>
      <c r="AV22" s="137"/>
      <c r="AW22" s="137"/>
      <c r="AX22" s="137"/>
      <c r="AY22" s="137"/>
    </row>
    <row r="23" spans="1:51" ht="14.25" customHeight="1">
      <c r="A23" s="130" t="s">
        <v>99</v>
      </c>
      <c r="B23" s="131">
        <v>2018</v>
      </c>
      <c r="C23" s="131">
        <v>380</v>
      </c>
      <c r="D23" s="131">
        <v>0</v>
      </c>
      <c r="E23" s="131">
        <v>380</v>
      </c>
      <c r="F23" s="131">
        <v>6256</v>
      </c>
      <c r="G23" s="131">
        <v>5948</v>
      </c>
      <c r="H23" s="131">
        <v>5713</v>
      </c>
      <c r="I23" s="131">
        <v>91.320332480818394</v>
      </c>
      <c r="J23" s="131">
        <v>6254</v>
      </c>
      <c r="K23" s="131">
        <v>5930</v>
      </c>
      <c r="L23" s="131">
        <v>5700</v>
      </c>
      <c r="M23" s="131">
        <v>91.141669331627796</v>
      </c>
      <c r="N23" s="131">
        <v>90</v>
      </c>
      <c r="O23" s="131">
        <v>2</v>
      </c>
      <c r="P23" s="131">
        <v>92</v>
      </c>
      <c r="Q23" s="131"/>
      <c r="R23" s="131"/>
      <c r="S23" s="131"/>
      <c r="T23" s="131"/>
      <c r="U23" s="131"/>
      <c r="V23" s="131"/>
      <c r="X23" s="142"/>
      <c r="Y23" s="238" t="s">
        <v>105</v>
      </c>
      <c r="Z23" s="239">
        <v>36</v>
      </c>
      <c r="AA23" s="240">
        <v>37</v>
      </c>
      <c r="AB23" s="240">
        <v>38</v>
      </c>
      <c r="AC23" s="240">
        <v>38</v>
      </c>
      <c r="AD23" s="240">
        <v>39</v>
      </c>
      <c r="AE23" s="241">
        <v>188</v>
      </c>
      <c r="AF23" s="137"/>
      <c r="AG23" s="137"/>
      <c r="AH23" s="147">
        <f>Z23/('Customers - 2.1.2 Market Monito'!H23/1000)</f>
        <v>15.215553677092139</v>
      </c>
      <c r="AI23" s="147">
        <f>AA23/('Customers - 2.1.2 Market Monito'!I23/1000)</f>
        <v>15.359070153590702</v>
      </c>
      <c r="AJ23" s="147">
        <f>AB23/('Customers - 2.1.2 Market Monito'!J23/1000)</f>
        <v>15.541922290388548</v>
      </c>
      <c r="AK23" s="147">
        <f>AC23/('Customers - 2.1.2 Market Monito'!K23/1000)</f>
        <v>14.757281553398057</v>
      </c>
      <c r="AL23" s="147">
        <f>AD23/('Customers - 2.1.2 Market Monito'!L23/1000)</f>
        <v>14.89686783804431</v>
      </c>
      <c r="AM23" s="143"/>
      <c r="AN23" s="137"/>
      <c r="AO23" s="137"/>
      <c r="AP23" s="137"/>
      <c r="AQ23" s="137"/>
      <c r="AR23" s="137"/>
      <c r="AS23" s="137"/>
      <c r="AT23" s="137"/>
      <c r="AU23" s="137"/>
      <c r="AV23" s="137"/>
      <c r="AW23" s="137"/>
      <c r="AX23" s="137"/>
      <c r="AY23" s="137"/>
    </row>
    <row r="24" spans="1:51" ht="14.25" customHeight="1">
      <c r="A24" s="126" t="s">
        <v>99</v>
      </c>
      <c r="B24" s="127">
        <v>2019</v>
      </c>
      <c r="C24" s="127">
        <v>380</v>
      </c>
      <c r="D24" s="127">
        <v>0</v>
      </c>
      <c r="E24" s="127">
        <v>380</v>
      </c>
      <c r="F24" s="127">
        <v>6295</v>
      </c>
      <c r="G24" s="127">
        <v>5437</v>
      </c>
      <c r="H24" s="127">
        <v>5356</v>
      </c>
      <c r="I24" s="127">
        <v>85.083399523431297</v>
      </c>
      <c r="J24" s="127">
        <v>6296</v>
      </c>
      <c r="K24" s="127">
        <v>5456</v>
      </c>
      <c r="L24" s="127">
        <v>5367</v>
      </c>
      <c r="M24" s="127">
        <v>85.244599745870403</v>
      </c>
      <c r="N24" s="127">
        <v>90</v>
      </c>
      <c r="O24" s="127">
        <v>2</v>
      </c>
      <c r="P24" s="127">
        <v>92</v>
      </c>
      <c r="Q24" s="127">
        <v>90</v>
      </c>
      <c r="R24" s="127"/>
      <c r="S24" s="127">
        <v>2</v>
      </c>
      <c r="T24" s="127"/>
      <c r="U24" s="127">
        <v>92</v>
      </c>
      <c r="V24" s="127">
        <v>0</v>
      </c>
      <c r="X24" s="142"/>
      <c r="Y24" s="238" t="s">
        <v>106</v>
      </c>
      <c r="Z24" s="239">
        <v>165</v>
      </c>
      <c r="AA24" s="240">
        <v>168</v>
      </c>
      <c r="AB24" s="240">
        <v>168</v>
      </c>
      <c r="AC24" s="240">
        <v>174</v>
      </c>
      <c r="AD24" s="240">
        <v>174</v>
      </c>
      <c r="AE24" s="241">
        <v>849</v>
      </c>
      <c r="AF24" s="137"/>
      <c r="AG24" s="137"/>
      <c r="AH24" s="147">
        <f>Z24/('Customers - 2.1.2 Market Monito'!H24/1000)</f>
        <v>13.222213318374871</v>
      </c>
      <c r="AI24" s="147">
        <f>AA24/('Customers - 2.1.2 Market Monito'!I24/1000)</f>
        <v>13.320647002854423</v>
      </c>
      <c r="AJ24" s="147">
        <f>AB24/('Customers - 2.1.2 Market Monito'!J24/1000)</f>
        <v>13.742331288343559</v>
      </c>
      <c r="AK24" s="147">
        <f>AC24/('Customers - 2.1.2 Market Monito'!K24/1000)</f>
        <v>13.999517258025586</v>
      </c>
      <c r="AL24" s="147">
        <f>AD24/('Customers - 2.1.2 Market Monito'!L24/1000)</f>
        <v>13.723479769697926</v>
      </c>
      <c r="AM24" s="143"/>
      <c r="AN24" s="137"/>
      <c r="AO24" s="137"/>
      <c r="AP24" s="137"/>
      <c r="AQ24" s="137"/>
      <c r="AR24" s="137"/>
      <c r="AS24" s="137"/>
      <c r="AT24" s="137"/>
      <c r="AU24" s="137"/>
      <c r="AV24" s="137"/>
      <c r="AW24" s="137"/>
      <c r="AX24" s="137"/>
      <c r="AY24" s="137"/>
    </row>
    <row r="25" spans="1:51" ht="14.25" customHeight="1">
      <c r="A25" s="130" t="s">
        <v>99</v>
      </c>
      <c r="B25" s="131">
        <v>2020</v>
      </c>
      <c r="C25" s="131">
        <v>380</v>
      </c>
      <c r="D25" s="131">
        <v>0</v>
      </c>
      <c r="E25" s="131">
        <v>380</v>
      </c>
      <c r="F25" s="131">
        <v>5977</v>
      </c>
      <c r="G25" s="131">
        <v>5757</v>
      </c>
      <c r="H25" s="131">
        <v>5398</v>
      </c>
      <c r="I25" s="131">
        <v>90.312865986280698</v>
      </c>
      <c r="J25" s="131">
        <v>5983</v>
      </c>
      <c r="K25" s="131">
        <v>5776</v>
      </c>
      <c r="L25" s="131">
        <v>5547</v>
      </c>
      <c r="M25" s="131">
        <v>92.7126859435066</v>
      </c>
      <c r="N25" s="131">
        <v>90</v>
      </c>
      <c r="O25" s="131">
        <v>2</v>
      </c>
      <c r="P25" s="131">
        <v>92</v>
      </c>
      <c r="Q25" s="131">
        <v>90</v>
      </c>
      <c r="R25" s="131"/>
      <c r="S25" s="131">
        <v>2</v>
      </c>
      <c r="T25" s="131"/>
      <c r="U25" s="131">
        <v>92</v>
      </c>
      <c r="V25" s="131">
        <v>0</v>
      </c>
      <c r="X25" s="142"/>
      <c r="Y25" s="238" t="s">
        <v>2</v>
      </c>
      <c r="Z25" s="239">
        <v>3823</v>
      </c>
      <c r="AA25" s="240">
        <v>3867</v>
      </c>
      <c r="AB25" s="240">
        <v>3919</v>
      </c>
      <c r="AC25" s="240">
        <v>3953</v>
      </c>
      <c r="AD25" s="240">
        <v>4013</v>
      </c>
      <c r="AE25" s="241">
        <v>19575</v>
      </c>
      <c r="AF25" s="137"/>
      <c r="AG25" s="137"/>
      <c r="AH25" s="147">
        <f>Z25/('Customers - 2.1.2 Market Monito'!H25/1000)</f>
        <v>22.80305154098048</v>
      </c>
      <c r="AI25" s="147">
        <f>AA25/('Customers - 2.1.2 Market Monito'!I25/1000)</f>
        <v>22.815639953035301</v>
      </c>
      <c r="AJ25" s="147">
        <f>AB25/('Customers - 2.1.2 Market Monito'!J25/1000)</f>
        <v>22.842787531183699</v>
      </c>
      <c r="AK25" s="147">
        <f>AC25/('Customers - 2.1.2 Market Monito'!K25/1000)</f>
        <v>22.698431838670594</v>
      </c>
      <c r="AL25" s="147">
        <f>AD25/('Customers - 2.1.2 Market Monito'!L25/1000)</f>
        <v>22.707596548309521</v>
      </c>
      <c r="AM25" s="143"/>
      <c r="AN25" s="137"/>
      <c r="AO25" s="137"/>
      <c r="AP25" s="137"/>
      <c r="AQ25" s="137"/>
      <c r="AR25" s="137"/>
      <c r="AS25" s="137"/>
      <c r="AT25" s="137"/>
      <c r="AU25" s="137"/>
      <c r="AV25" s="137"/>
      <c r="AW25" s="137"/>
      <c r="AX25" s="137"/>
      <c r="AY25" s="137"/>
    </row>
    <row r="26" spans="1:51" ht="14.25" customHeight="1">
      <c r="A26" s="126" t="s">
        <v>99</v>
      </c>
      <c r="B26" s="127">
        <v>2021</v>
      </c>
      <c r="C26" s="127">
        <v>380</v>
      </c>
      <c r="D26" s="127">
        <v>0</v>
      </c>
      <c r="E26" s="127">
        <v>380</v>
      </c>
      <c r="F26" s="127">
        <v>6911</v>
      </c>
      <c r="G26" s="127">
        <v>6734</v>
      </c>
      <c r="H26" s="127">
        <v>5988</v>
      </c>
      <c r="I26" s="127">
        <v>86.644479814787999</v>
      </c>
      <c r="J26" s="127">
        <v>6912</v>
      </c>
      <c r="K26" s="127">
        <v>6749</v>
      </c>
      <c r="L26" s="127">
        <v>5999</v>
      </c>
      <c r="M26" s="127">
        <v>86.791087962963005</v>
      </c>
      <c r="N26" s="127">
        <v>90</v>
      </c>
      <c r="O26" s="127">
        <v>2</v>
      </c>
      <c r="P26" s="127">
        <v>92</v>
      </c>
      <c r="Q26" s="127">
        <v>90</v>
      </c>
      <c r="R26" s="127"/>
      <c r="S26" s="127">
        <v>2</v>
      </c>
      <c r="T26" s="127"/>
      <c r="U26" s="127">
        <v>92</v>
      </c>
      <c r="V26" s="127">
        <v>0</v>
      </c>
      <c r="X26" s="142"/>
      <c r="Y26" s="238" t="s">
        <v>3</v>
      </c>
      <c r="Z26" s="239">
        <v>3628</v>
      </c>
      <c r="AA26" s="240">
        <v>3647</v>
      </c>
      <c r="AB26" s="240">
        <v>3657</v>
      </c>
      <c r="AC26" s="240">
        <v>3674</v>
      </c>
      <c r="AD26" s="240">
        <v>3688</v>
      </c>
      <c r="AE26" s="241">
        <v>18294</v>
      </c>
      <c r="AF26" s="137"/>
      <c r="AG26" s="137"/>
      <c r="AH26" s="147">
        <f>Z26/('Customers - 2.1.2 Market Monito'!H26/1000)</f>
        <v>23.323390248919978</v>
      </c>
      <c r="AI26" s="147">
        <f>AA26/('Customers - 2.1.2 Market Monito'!I26/1000)</f>
        <v>23.160555294476268</v>
      </c>
      <c r="AJ26" s="147">
        <f>AB26/('Customers - 2.1.2 Market Monito'!J26/1000)</f>
        <v>23.02882223663579</v>
      </c>
      <c r="AK26" s="147">
        <f>AC26/('Customers - 2.1.2 Market Monito'!K26/1000)</f>
        <v>22.892534690851086</v>
      </c>
      <c r="AL26" s="147">
        <f>AD26/('Customers - 2.1.2 Market Monito'!L26/1000)</f>
        <v>22.76220042833425</v>
      </c>
      <c r="AM26" s="143"/>
      <c r="AN26" s="137"/>
      <c r="AO26" s="137"/>
      <c r="AP26" s="137"/>
      <c r="AQ26" s="137"/>
      <c r="AR26" s="137"/>
      <c r="AS26" s="137"/>
      <c r="AT26" s="137"/>
      <c r="AU26" s="137"/>
      <c r="AV26" s="137"/>
      <c r="AW26" s="137"/>
      <c r="AX26" s="137"/>
      <c r="AY26" s="137"/>
    </row>
    <row r="27" spans="1:51" ht="14.25" customHeight="1">
      <c r="A27" s="130" t="s">
        <v>99</v>
      </c>
      <c r="B27" s="131">
        <v>2022</v>
      </c>
      <c r="C27" s="131">
        <v>380</v>
      </c>
      <c r="D27" s="131">
        <v>0</v>
      </c>
      <c r="E27" s="131">
        <v>380</v>
      </c>
      <c r="F27" s="131">
        <v>6400</v>
      </c>
      <c r="G27" s="131">
        <v>5582</v>
      </c>
      <c r="H27" s="131">
        <v>5402</v>
      </c>
      <c r="I27" s="131">
        <v>84.40625</v>
      </c>
      <c r="J27" s="131">
        <v>6403</v>
      </c>
      <c r="K27" s="131">
        <v>5600</v>
      </c>
      <c r="L27" s="131">
        <v>5411</v>
      </c>
      <c r="M27" s="131">
        <v>84.507262220833994</v>
      </c>
      <c r="N27" s="131">
        <v>90</v>
      </c>
      <c r="O27" s="131">
        <v>2</v>
      </c>
      <c r="P27" s="131">
        <v>92</v>
      </c>
      <c r="Q27" s="131">
        <v>90</v>
      </c>
      <c r="R27" s="131"/>
      <c r="S27" s="131">
        <v>2</v>
      </c>
      <c r="T27" s="131"/>
      <c r="U27" s="131">
        <v>92</v>
      </c>
      <c r="V27" s="131">
        <v>0</v>
      </c>
      <c r="X27" s="142"/>
      <c r="Y27" s="238" t="s">
        <v>282</v>
      </c>
      <c r="Z27" s="239">
        <v>980</v>
      </c>
      <c r="AA27" s="240">
        <v>992</v>
      </c>
      <c r="AB27" s="240">
        <v>997</v>
      </c>
      <c r="AC27" s="240">
        <v>1004</v>
      </c>
      <c r="AD27" s="240">
        <v>996</v>
      </c>
      <c r="AE27" s="241">
        <v>4969</v>
      </c>
      <c r="AF27" s="137"/>
      <c r="AG27" s="137"/>
      <c r="AH27" s="147">
        <f>Z27/('Customers - 2.1.2 Market Monito'!H27/1000)</f>
        <v>16.384945912959154</v>
      </c>
      <c r="AI27" s="147">
        <f>AA27/('Customers - 2.1.2 Market Monito'!I27/1000)</f>
        <v>16.372879117977156</v>
      </c>
      <c r="AJ27" s="147">
        <f>AB27/('Customers - 2.1.2 Market Monito'!J27/1000)</f>
        <v>16.209273590427262</v>
      </c>
      <c r="AK27" s="147">
        <f>AC27/('Customers - 2.1.2 Market Monito'!K27/1000)</f>
        <v>16.078663741332097</v>
      </c>
      <c r="AL27" s="147">
        <f>AD27/('Customers - 2.1.2 Market Monito'!L27/1000)</f>
        <v>15.831386199990463</v>
      </c>
      <c r="AM27" s="143"/>
      <c r="AN27" s="137"/>
      <c r="AO27" s="137"/>
      <c r="AP27" s="137"/>
      <c r="AQ27" s="137"/>
      <c r="AR27" s="137"/>
      <c r="AS27" s="137"/>
      <c r="AT27" s="137"/>
      <c r="AU27" s="137"/>
      <c r="AV27" s="137"/>
      <c r="AW27" s="137"/>
      <c r="AX27" s="137"/>
      <c r="AY27" s="137"/>
    </row>
    <row r="28" spans="1:51" ht="14.25" customHeight="1">
      <c r="A28" s="126" t="s">
        <v>99</v>
      </c>
      <c r="B28" s="127">
        <v>2023</v>
      </c>
      <c r="C28" s="127">
        <v>380</v>
      </c>
      <c r="D28" s="127">
        <v>0</v>
      </c>
      <c r="E28" s="127">
        <v>380</v>
      </c>
      <c r="F28" s="127">
        <v>5943</v>
      </c>
      <c r="G28" s="127">
        <v>5587</v>
      </c>
      <c r="H28" s="127">
        <v>5290</v>
      </c>
      <c r="I28" s="127">
        <v>89.0122833585731</v>
      </c>
      <c r="J28" s="127">
        <v>5947</v>
      </c>
      <c r="K28" s="127">
        <v>5605</v>
      </c>
      <c r="L28" s="127">
        <v>5300</v>
      </c>
      <c r="M28" s="127">
        <v>89.120564990751603</v>
      </c>
      <c r="N28" s="127">
        <v>90</v>
      </c>
      <c r="O28" s="127">
        <v>2</v>
      </c>
      <c r="P28" s="127">
        <v>92</v>
      </c>
      <c r="Q28" s="127">
        <v>90</v>
      </c>
      <c r="R28" s="127"/>
      <c r="S28" s="127">
        <v>2</v>
      </c>
      <c r="T28" s="127"/>
      <c r="U28" s="127">
        <v>92</v>
      </c>
      <c r="V28" s="127">
        <v>0</v>
      </c>
      <c r="X28" s="142"/>
      <c r="Y28" s="238" t="s">
        <v>107</v>
      </c>
      <c r="Z28" s="239">
        <v>1144</v>
      </c>
      <c r="AA28" s="240">
        <v>1150</v>
      </c>
      <c r="AB28" s="240">
        <v>1154</v>
      </c>
      <c r="AC28" s="240">
        <v>1162</v>
      </c>
      <c r="AD28" s="240">
        <v>1162</v>
      </c>
      <c r="AE28" s="241">
        <v>5772</v>
      </c>
      <c r="AF28" s="137"/>
      <c r="AG28" s="137"/>
      <c r="AH28" s="147">
        <f>Z28/('Customers - 2.1.2 Market Monito'!H28/1000)</f>
        <v>12.77341700070343</v>
      </c>
      <c r="AI28" s="147">
        <f>AA28/('Customers - 2.1.2 Market Monito'!I28/1000)</f>
        <v>12.763029388262453</v>
      </c>
      <c r="AJ28" s="147">
        <f>AB28/('Customers - 2.1.2 Market Monito'!J28/1000)</f>
        <v>12.743495737444233</v>
      </c>
      <c r="AK28" s="147">
        <f>AC28/('Customers - 2.1.2 Market Monito'!K28/1000)</f>
        <v>12.751294881924327</v>
      </c>
      <c r="AL28" s="147">
        <f>AD28/('Customers - 2.1.2 Market Monito'!L28/1000)</f>
        <v>12.702507706771028</v>
      </c>
      <c r="AM28" s="143"/>
      <c r="AN28" s="137"/>
      <c r="AO28" s="137"/>
      <c r="AP28" s="137"/>
      <c r="AQ28" s="137"/>
      <c r="AR28" s="137"/>
      <c r="AS28" s="137"/>
      <c r="AT28" s="137"/>
      <c r="AU28" s="137"/>
      <c r="AV28" s="137"/>
      <c r="AW28" s="137"/>
      <c r="AX28" s="137"/>
      <c r="AY28" s="137"/>
    </row>
    <row r="29" spans="1:51" ht="14.25" customHeight="1">
      <c r="A29" s="130" t="s">
        <v>100</v>
      </c>
      <c r="B29" s="131">
        <v>2015</v>
      </c>
      <c r="C29" s="131">
        <v>54</v>
      </c>
      <c r="D29" s="131">
        <v>147</v>
      </c>
      <c r="E29" s="131">
        <v>201</v>
      </c>
      <c r="F29" s="131">
        <v>132997</v>
      </c>
      <c r="G29" s="131">
        <v>149532</v>
      </c>
      <c r="H29" s="131">
        <v>129516</v>
      </c>
      <c r="I29" s="131">
        <v>86.614236417623005</v>
      </c>
      <c r="J29" s="131">
        <v>135441</v>
      </c>
      <c r="K29" s="131">
        <v>162797</v>
      </c>
      <c r="L29" s="131">
        <v>134824</v>
      </c>
      <c r="M29" s="131">
        <v>82.8172509321425</v>
      </c>
      <c r="N29" s="131">
        <v>572</v>
      </c>
      <c r="O29" s="131">
        <v>211</v>
      </c>
      <c r="P29" s="131">
        <v>783</v>
      </c>
      <c r="Q29" s="131"/>
      <c r="R29" s="131"/>
      <c r="S29" s="131"/>
      <c r="T29" s="131"/>
      <c r="U29" s="131"/>
      <c r="V29" s="131"/>
      <c r="X29" s="142"/>
      <c r="Y29" s="238" t="s">
        <v>108</v>
      </c>
      <c r="Z29" s="239">
        <v>371</v>
      </c>
      <c r="AA29" s="240">
        <v>376</v>
      </c>
      <c r="AB29" s="240">
        <v>379</v>
      </c>
      <c r="AC29" s="240">
        <v>387</v>
      </c>
      <c r="AD29" s="240">
        <v>391</v>
      </c>
      <c r="AE29" s="241">
        <v>1904</v>
      </c>
      <c r="AF29" s="137"/>
      <c r="AG29" s="137"/>
      <c r="AH29" s="147">
        <f>Z29/('Customers - 2.1.2 Market Monito'!H29/1000)</f>
        <v>20.707747265014511</v>
      </c>
      <c r="AI29" s="147">
        <f>AA29/('Customers - 2.1.2 Market Monito'!I29/1000)</f>
        <v>20.655935834752515</v>
      </c>
      <c r="AJ29" s="147">
        <f>AB29/('Customers - 2.1.2 Market Monito'!J29/1000)</f>
        <v>20.503110630240737</v>
      </c>
      <c r="AK29" s="147">
        <f>AC29/('Customers - 2.1.2 Market Monito'!K29/1000)</f>
        <v>20.694080530452915</v>
      </c>
      <c r="AL29" s="147">
        <f>AD29/('Customers - 2.1.2 Market Monito'!L29/1000)</f>
        <v>20.580030527922524</v>
      </c>
      <c r="AM29" s="143"/>
      <c r="AN29" s="137"/>
      <c r="AO29" s="137"/>
      <c r="AP29" s="137"/>
      <c r="AQ29" s="137"/>
      <c r="AR29" s="137"/>
      <c r="AS29" s="137"/>
      <c r="AT29" s="137"/>
      <c r="AU29" s="137"/>
      <c r="AV29" s="137"/>
      <c r="AW29" s="137"/>
      <c r="AX29" s="137"/>
      <c r="AY29" s="137"/>
    </row>
    <row r="30" spans="1:51" ht="14.25" customHeight="1">
      <c r="A30" s="126" t="s">
        <v>100</v>
      </c>
      <c r="B30" s="127">
        <v>2016</v>
      </c>
      <c r="C30" s="127">
        <v>96</v>
      </c>
      <c r="D30" s="127">
        <v>109</v>
      </c>
      <c r="E30" s="127">
        <v>205</v>
      </c>
      <c r="F30" s="127">
        <v>129015</v>
      </c>
      <c r="G30" s="127">
        <v>164284</v>
      </c>
      <c r="H30" s="127">
        <v>135332</v>
      </c>
      <c r="I30" s="127">
        <v>82.376859584621798</v>
      </c>
      <c r="J30" s="127">
        <v>131401</v>
      </c>
      <c r="K30" s="127">
        <v>172923</v>
      </c>
      <c r="L30" s="127">
        <v>141500</v>
      </c>
      <c r="M30" s="127">
        <v>81.828328215448494</v>
      </c>
      <c r="N30" s="127">
        <v>568</v>
      </c>
      <c r="O30" s="127">
        <v>205</v>
      </c>
      <c r="P30" s="127">
        <v>773</v>
      </c>
      <c r="Q30" s="127"/>
      <c r="R30" s="127"/>
      <c r="S30" s="127"/>
      <c r="T30" s="127"/>
      <c r="U30" s="127"/>
      <c r="V30" s="127"/>
      <c r="X30" s="142"/>
      <c r="Y30" s="238" t="s">
        <v>284</v>
      </c>
      <c r="Z30" s="239">
        <v>437</v>
      </c>
      <c r="AA30" s="240">
        <v>443</v>
      </c>
      <c r="AB30" s="240">
        <v>453</v>
      </c>
      <c r="AC30" s="240">
        <v>458</v>
      </c>
      <c r="AD30" s="240">
        <v>451</v>
      </c>
      <c r="AE30" s="241">
        <v>2242</v>
      </c>
      <c r="AF30" s="137"/>
      <c r="AG30" s="137"/>
      <c r="AH30" s="147">
        <f>Z30/('Customers - 2.1.2 Market Monito'!H30/1000)</f>
        <v>18.687991789257612</v>
      </c>
      <c r="AI30" s="147">
        <f>AA30/('Customers - 2.1.2 Market Monito'!I30/1000)</f>
        <v>18.810241603328947</v>
      </c>
      <c r="AJ30" s="147">
        <f>AB30/('Customers - 2.1.2 Market Monito'!J30/1000)</f>
        <v>18.890742285237696</v>
      </c>
      <c r="AK30" s="147">
        <f>AC30/('Customers - 2.1.2 Market Monito'!K30/1000)</f>
        <v>18.778187781877818</v>
      </c>
      <c r="AL30" s="147">
        <f>AD30/('Customers - 2.1.2 Market Monito'!L30/1000)</f>
        <v>18.351983723296033</v>
      </c>
      <c r="AM30" s="143"/>
      <c r="AN30" s="137"/>
      <c r="AO30" s="137"/>
      <c r="AP30" s="137"/>
      <c r="AQ30" s="137"/>
      <c r="AR30" s="137"/>
      <c r="AS30" s="137"/>
      <c r="AT30" s="137"/>
      <c r="AU30" s="137"/>
      <c r="AV30" s="137"/>
      <c r="AW30" s="137"/>
      <c r="AX30" s="137"/>
      <c r="AY30" s="137"/>
    </row>
    <row r="31" spans="1:51" ht="14.25" customHeight="1">
      <c r="A31" s="130" t="s">
        <v>100</v>
      </c>
      <c r="B31" s="131">
        <v>2017</v>
      </c>
      <c r="C31" s="131">
        <v>95</v>
      </c>
      <c r="D31" s="131">
        <v>113</v>
      </c>
      <c r="E31" s="131">
        <v>208</v>
      </c>
      <c r="F31" s="131">
        <v>128331</v>
      </c>
      <c r="G31" s="131">
        <v>154393</v>
      </c>
      <c r="H31" s="131">
        <v>129324</v>
      </c>
      <c r="I31" s="131">
        <v>83.762864896724594</v>
      </c>
      <c r="J31" s="131">
        <v>130353</v>
      </c>
      <c r="K31" s="131">
        <v>162119</v>
      </c>
      <c r="L31" s="131">
        <v>134452</v>
      </c>
      <c r="M31" s="131">
        <v>82.934140970521696</v>
      </c>
      <c r="N31" s="131">
        <v>566</v>
      </c>
      <c r="O31" s="131">
        <v>209</v>
      </c>
      <c r="P31" s="131">
        <v>775</v>
      </c>
      <c r="Q31" s="131"/>
      <c r="R31" s="131"/>
      <c r="S31" s="131"/>
      <c r="T31" s="131"/>
      <c r="U31" s="131"/>
      <c r="V31" s="131"/>
      <c r="X31" s="142"/>
      <c r="Y31" s="238" t="s">
        <v>118</v>
      </c>
      <c r="Z31" s="239">
        <v>456</v>
      </c>
      <c r="AA31" s="240">
        <v>455</v>
      </c>
      <c r="AB31" s="240">
        <v>454</v>
      </c>
      <c r="AC31" s="240">
        <v>458</v>
      </c>
      <c r="AD31" s="240">
        <v>516</v>
      </c>
      <c r="AE31" s="241">
        <v>2339</v>
      </c>
      <c r="AF31" s="137"/>
      <c r="AG31" s="137"/>
      <c r="AH31" s="147">
        <f>Z31/('Customers - 2.1.2 Market Monito'!H31/1000)</f>
        <v>15.001480409250913</v>
      </c>
      <c r="AI31" s="147">
        <f>AA31/('Customers - 2.1.2 Market Monito'!I31/1000)</f>
        <v>14.83776292189793</v>
      </c>
      <c r="AJ31" s="147">
        <f>AB31/('Customers - 2.1.2 Market Monito'!J31/1000)</f>
        <v>14.688753720719554</v>
      </c>
      <c r="AK31" s="147">
        <f>AC31/('Customers - 2.1.2 Market Monito'!K31/1000)</f>
        <v>14.70824368155689</v>
      </c>
      <c r="AL31" s="147">
        <f>AD31/('Customers - 2.1.2 Market Monito'!L31/1000)</f>
        <v>16.458805141781763</v>
      </c>
      <c r="AM31" s="143"/>
      <c r="AN31" s="137"/>
      <c r="AO31" s="137"/>
      <c r="AP31" s="137"/>
      <c r="AQ31" s="137"/>
      <c r="AR31" s="137"/>
      <c r="AS31" s="137"/>
      <c r="AT31" s="137"/>
      <c r="AU31" s="137"/>
      <c r="AV31" s="137"/>
      <c r="AW31" s="137"/>
      <c r="AX31" s="137"/>
      <c r="AY31" s="137"/>
    </row>
    <row r="32" spans="1:51" ht="14.25" customHeight="1">
      <c r="A32" s="126" t="s">
        <v>100</v>
      </c>
      <c r="B32" s="127">
        <v>2018</v>
      </c>
      <c r="C32" s="127">
        <v>95</v>
      </c>
      <c r="D32" s="127">
        <v>113</v>
      </c>
      <c r="E32" s="127">
        <v>208</v>
      </c>
      <c r="F32" s="127">
        <v>131154</v>
      </c>
      <c r="G32" s="127">
        <v>161525</v>
      </c>
      <c r="H32" s="127">
        <v>136277</v>
      </c>
      <c r="I32" s="127">
        <v>84.368983129546507</v>
      </c>
      <c r="J32" s="127">
        <v>133170</v>
      </c>
      <c r="K32" s="127">
        <v>173286</v>
      </c>
      <c r="L32" s="127">
        <v>142964</v>
      </c>
      <c r="M32" s="127">
        <v>82.501760096026203</v>
      </c>
      <c r="N32" s="127">
        <v>562</v>
      </c>
      <c r="O32" s="127">
        <v>221</v>
      </c>
      <c r="P32" s="127">
        <v>783</v>
      </c>
      <c r="Q32" s="127"/>
      <c r="R32" s="127"/>
      <c r="S32" s="127"/>
      <c r="T32" s="127"/>
      <c r="U32" s="127"/>
      <c r="V32" s="127"/>
      <c r="X32" s="142"/>
      <c r="Y32" s="238" t="s">
        <v>119</v>
      </c>
      <c r="Z32" s="239">
        <v>261</v>
      </c>
      <c r="AA32" s="240">
        <v>263</v>
      </c>
      <c r="AB32" s="240">
        <v>266</v>
      </c>
      <c r="AC32" s="240">
        <v>287</v>
      </c>
      <c r="AD32" s="240">
        <v>291</v>
      </c>
      <c r="AE32" s="241">
        <v>1368</v>
      </c>
      <c r="AF32" s="137"/>
      <c r="AG32" s="137"/>
      <c r="AH32" s="147">
        <f>Z32/('Customers - 2.1.2 Market Monito'!H32/1000)</f>
        <v>12.207099761470465</v>
      </c>
      <c r="AI32" s="147">
        <f>AA32/('Customers - 2.1.2 Market Monito'!I32/1000)</f>
        <v>12.146122939084654</v>
      </c>
      <c r="AJ32" s="147">
        <f>AB32/('Customers - 2.1.2 Market Monito'!J32/1000)</f>
        <v>12.142237640936687</v>
      </c>
      <c r="AK32" s="147">
        <f>AC32/('Customers - 2.1.2 Market Monito'!K32/1000)</f>
        <v>12.922107158937415</v>
      </c>
      <c r="AL32" s="147">
        <f>AD32/('Customers - 2.1.2 Market Monito'!L32/1000)</f>
        <v>13.021882131829775</v>
      </c>
      <c r="AM32" s="143"/>
      <c r="AN32" s="137"/>
      <c r="AO32" s="137"/>
      <c r="AP32" s="137"/>
      <c r="AQ32" s="137"/>
      <c r="AR32" s="137"/>
      <c r="AS32" s="137"/>
      <c r="AT32" s="137"/>
      <c r="AU32" s="137"/>
      <c r="AV32" s="137"/>
      <c r="AW32" s="137"/>
      <c r="AX32" s="137"/>
      <c r="AY32" s="137"/>
    </row>
    <row r="33" spans="1:51" ht="14.25" customHeight="1">
      <c r="A33" s="130" t="s">
        <v>100</v>
      </c>
      <c r="B33" s="131">
        <v>2019</v>
      </c>
      <c r="C33" s="131">
        <v>95</v>
      </c>
      <c r="D33" s="131">
        <v>113</v>
      </c>
      <c r="E33" s="131">
        <v>208</v>
      </c>
      <c r="F33" s="131">
        <v>135801</v>
      </c>
      <c r="G33" s="131">
        <v>151868</v>
      </c>
      <c r="H33" s="131">
        <v>126329</v>
      </c>
      <c r="I33" s="131">
        <v>83.183422445808205</v>
      </c>
      <c r="J33" s="131">
        <v>137680</v>
      </c>
      <c r="K33" s="131">
        <v>170007</v>
      </c>
      <c r="L33" s="131">
        <v>132656</v>
      </c>
      <c r="M33" s="131">
        <v>78.029728187662897</v>
      </c>
      <c r="N33" s="131">
        <v>563</v>
      </c>
      <c r="O33" s="131">
        <v>210</v>
      </c>
      <c r="P33" s="131">
        <v>773</v>
      </c>
      <c r="Q33" s="131">
        <v>563</v>
      </c>
      <c r="R33" s="131"/>
      <c r="S33" s="131">
        <v>210</v>
      </c>
      <c r="T33" s="131"/>
      <c r="U33" s="131">
        <v>773</v>
      </c>
      <c r="V33" s="131">
        <v>0</v>
      </c>
      <c r="X33" s="142"/>
      <c r="Y33" s="238" t="s">
        <v>120</v>
      </c>
      <c r="Z33" s="239">
        <v>81</v>
      </c>
      <c r="AA33" s="240">
        <v>81</v>
      </c>
      <c r="AB33" s="240">
        <v>81</v>
      </c>
      <c r="AC33" s="240">
        <v>81</v>
      </c>
      <c r="AD33" s="240">
        <v>83</v>
      </c>
      <c r="AE33" s="241">
        <v>407</v>
      </c>
      <c r="AF33" s="137"/>
      <c r="AG33" s="137"/>
      <c r="AH33" s="147">
        <f>Z33/('Customers - 2.1.2 Market Monito'!H33/1000)</f>
        <v>21.468327590776571</v>
      </c>
      <c r="AI33" s="147">
        <f>AA33/('Customers - 2.1.2 Market Monito'!I33/1000)</f>
        <v>21.536825312416909</v>
      </c>
      <c r="AJ33" s="147">
        <f>AB33/('Customers - 2.1.2 Market Monito'!J33/1000)</f>
        <v>21.663546402781492</v>
      </c>
      <c r="AK33" s="147">
        <f>AC33/('Customers - 2.1.2 Market Monito'!K33/1000)</f>
        <v>21.634615384615383</v>
      </c>
      <c r="AL33" s="147">
        <f>AD33/('Customers - 2.1.2 Market Monito'!L33/1000)</f>
        <v>22.115640820676791</v>
      </c>
      <c r="AM33" s="143"/>
      <c r="AN33" s="137"/>
      <c r="AO33" s="137"/>
      <c r="AP33" s="137"/>
      <c r="AQ33" s="137"/>
      <c r="AR33" s="137"/>
      <c r="AS33" s="137"/>
      <c r="AT33" s="137"/>
      <c r="AU33" s="137"/>
      <c r="AV33" s="137"/>
      <c r="AW33" s="137"/>
      <c r="AX33" s="137"/>
      <c r="AY33" s="137"/>
    </row>
    <row r="34" spans="1:51" ht="14.25" customHeight="1">
      <c r="A34" s="126" t="s">
        <v>100</v>
      </c>
      <c r="B34" s="127">
        <v>2020</v>
      </c>
      <c r="C34" s="127">
        <v>95.47</v>
      </c>
      <c r="D34" s="127">
        <v>112.83</v>
      </c>
      <c r="E34" s="127">
        <v>208.3</v>
      </c>
      <c r="F34" s="127">
        <v>126022</v>
      </c>
      <c r="G34" s="127">
        <v>155794</v>
      </c>
      <c r="H34" s="127">
        <v>126835</v>
      </c>
      <c r="I34" s="127">
        <v>81.411992759669801</v>
      </c>
      <c r="J34" s="127">
        <v>127557</v>
      </c>
      <c r="K34" s="127">
        <v>180626</v>
      </c>
      <c r="L34" s="127">
        <v>135904</v>
      </c>
      <c r="M34" s="127">
        <v>75.240552301440502</v>
      </c>
      <c r="N34" s="127">
        <v>938</v>
      </c>
      <c r="O34" s="127">
        <v>271</v>
      </c>
      <c r="P34" s="127">
        <v>1209</v>
      </c>
      <c r="Q34" s="127">
        <v>563</v>
      </c>
      <c r="R34" s="127">
        <v>375</v>
      </c>
      <c r="S34" s="127">
        <v>218</v>
      </c>
      <c r="T34" s="127">
        <v>53</v>
      </c>
      <c r="U34" s="127">
        <v>781</v>
      </c>
      <c r="V34" s="127">
        <v>428</v>
      </c>
      <c r="X34" s="142"/>
      <c r="Y34" s="238" t="s">
        <v>301</v>
      </c>
      <c r="Z34" s="239">
        <v>2038</v>
      </c>
      <c r="AA34" s="240">
        <v>2064</v>
      </c>
      <c r="AB34" s="240">
        <v>2113</v>
      </c>
      <c r="AC34" s="240">
        <v>2128</v>
      </c>
      <c r="AD34" s="240">
        <v>2099</v>
      </c>
      <c r="AE34" s="241">
        <v>10442</v>
      </c>
      <c r="AF34" s="137"/>
      <c r="AG34" s="137"/>
      <c r="AH34" s="147">
        <f>Z34/('Customers - 2.1.2 Market Monito'!H34/1000)</f>
        <v>19.108519136647477</v>
      </c>
      <c r="AI34" s="147">
        <f>AA34/('Customers - 2.1.2 Market Monito'!I34/1000)</f>
        <v>19.115713042028634</v>
      </c>
      <c r="AJ34" s="147">
        <f>AB34/('Customers - 2.1.2 Market Monito'!J34/1000)</f>
        <v>19.337951989164157</v>
      </c>
      <c r="AK34" s="147">
        <f>AC34/('Customers - 2.1.2 Market Monito'!K34/1000)</f>
        <v>19.162021737368644</v>
      </c>
      <c r="AL34" s="147">
        <f>AD34/('Customers - 2.1.2 Market Monito'!L34/1000)</f>
        <v>18.561423366700858</v>
      </c>
      <c r="AM34" s="143"/>
      <c r="AN34" s="137"/>
      <c r="AO34" s="137"/>
      <c r="AP34" s="137"/>
      <c r="AQ34" s="137"/>
      <c r="AR34" s="137"/>
      <c r="AS34" s="137"/>
      <c r="AT34" s="137"/>
      <c r="AU34" s="137"/>
      <c r="AV34" s="137"/>
      <c r="AW34" s="137"/>
      <c r="AX34" s="137"/>
      <c r="AY34" s="137"/>
    </row>
    <row r="35" spans="1:51" ht="14.25" customHeight="1">
      <c r="A35" s="130" t="s">
        <v>100</v>
      </c>
      <c r="B35" s="131">
        <v>2021</v>
      </c>
      <c r="C35" s="131">
        <v>95.45</v>
      </c>
      <c r="D35" s="131">
        <v>112.82</v>
      </c>
      <c r="E35" s="131">
        <v>208.27</v>
      </c>
      <c r="F35" s="131">
        <v>124602</v>
      </c>
      <c r="G35" s="131">
        <v>157503</v>
      </c>
      <c r="H35" s="131">
        <v>128854</v>
      </c>
      <c r="I35" s="131">
        <v>81.810505196726396</v>
      </c>
      <c r="J35" s="131">
        <v>126004</v>
      </c>
      <c r="K35" s="131">
        <v>170132</v>
      </c>
      <c r="L35" s="131">
        <v>135895</v>
      </c>
      <c r="M35" s="131">
        <v>79.876213763430698</v>
      </c>
      <c r="N35" s="131">
        <v>935</v>
      </c>
      <c r="O35" s="131">
        <v>270</v>
      </c>
      <c r="P35" s="131">
        <v>1205</v>
      </c>
      <c r="Q35" s="131">
        <v>561</v>
      </c>
      <c r="R35" s="131">
        <v>374</v>
      </c>
      <c r="S35" s="131">
        <v>213</v>
      </c>
      <c r="T35" s="131">
        <v>57</v>
      </c>
      <c r="U35" s="131">
        <v>774</v>
      </c>
      <c r="V35" s="131">
        <v>431</v>
      </c>
      <c r="X35" s="142"/>
      <c r="Y35" s="238" t="s">
        <v>123</v>
      </c>
      <c r="Z35" s="239">
        <v>1015</v>
      </c>
      <c r="AA35" s="240">
        <v>1015</v>
      </c>
      <c r="AB35" s="240">
        <v>1019</v>
      </c>
      <c r="AC35" s="240">
        <v>1030</v>
      </c>
      <c r="AD35" s="240">
        <v>1031</v>
      </c>
      <c r="AE35" s="241">
        <v>5110</v>
      </c>
      <c r="AF35" s="137"/>
      <c r="AG35" s="137"/>
      <c r="AH35" s="147">
        <f>Z35/('Customers - 2.1.2 Market Monito'!H35/1000)</f>
        <v>21.267679413305395</v>
      </c>
      <c r="AI35" s="147">
        <f>AA35/('Customers - 2.1.2 Market Monito'!I35/1000)</f>
        <v>21.205473728193876</v>
      </c>
      <c r="AJ35" s="147">
        <f>AB35/('Customers - 2.1.2 Market Monito'!J35/1000)</f>
        <v>21.289042097566071</v>
      </c>
      <c r="AK35" s="147">
        <f>AC35/('Customers - 2.1.2 Market Monito'!K35/1000)</f>
        <v>21.475334639923272</v>
      </c>
      <c r="AL35" s="147">
        <f>AD35/('Customers - 2.1.2 Market Monito'!L35/1000)</f>
        <v>21.423821793699609</v>
      </c>
      <c r="AM35" s="143"/>
      <c r="AN35" s="137"/>
      <c r="AO35" s="137"/>
      <c r="AP35" s="137"/>
      <c r="AQ35" s="137"/>
      <c r="AR35" s="137"/>
      <c r="AS35" s="137"/>
      <c r="AT35" s="137"/>
      <c r="AU35" s="137"/>
      <c r="AV35" s="137"/>
      <c r="AW35" s="137"/>
      <c r="AX35" s="137"/>
      <c r="AY35" s="137"/>
    </row>
    <row r="36" spans="1:51" ht="14.25" customHeight="1">
      <c r="A36" s="126" t="s">
        <v>100</v>
      </c>
      <c r="B36" s="127">
        <v>2022</v>
      </c>
      <c r="C36" s="127">
        <v>95.47</v>
      </c>
      <c r="D36" s="127">
        <v>112.83</v>
      </c>
      <c r="E36" s="127">
        <v>208.3</v>
      </c>
      <c r="F36" s="127">
        <v>135357</v>
      </c>
      <c r="G36" s="127">
        <v>170238</v>
      </c>
      <c r="H36" s="127">
        <v>142290</v>
      </c>
      <c r="I36" s="127">
        <v>83.582983822648302</v>
      </c>
      <c r="J36" s="127">
        <v>136453</v>
      </c>
      <c r="K36" s="127">
        <v>180437</v>
      </c>
      <c r="L36" s="127">
        <v>149059</v>
      </c>
      <c r="M36" s="127">
        <v>82.609996841002697</v>
      </c>
      <c r="N36" s="127">
        <v>910</v>
      </c>
      <c r="O36" s="127">
        <v>281</v>
      </c>
      <c r="P36" s="127">
        <v>1191</v>
      </c>
      <c r="Q36" s="127">
        <v>558</v>
      </c>
      <c r="R36" s="127">
        <v>352</v>
      </c>
      <c r="S36" s="127">
        <v>221</v>
      </c>
      <c r="T36" s="127">
        <v>60</v>
      </c>
      <c r="U36" s="127">
        <v>779</v>
      </c>
      <c r="V36" s="127">
        <v>412</v>
      </c>
      <c r="X36" s="142"/>
      <c r="Y36" s="238" t="s">
        <v>124</v>
      </c>
      <c r="Z36" s="239">
        <v>251</v>
      </c>
      <c r="AA36" s="240">
        <v>252</v>
      </c>
      <c r="AB36" s="240">
        <v>252</v>
      </c>
      <c r="AC36" s="240">
        <v>253</v>
      </c>
      <c r="AD36" s="240">
        <v>254</v>
      </c>
      <c r="AE36" s="241">
        <v>1262</v>
      </c>
      <c r="AF36" s="137"/>
      <c r="AG36" s="137"/>
      <c r="AH36" s="147">
        <f>Z36/('Customers - 2.1.2 Market Monito'!H36/1000)</f>
        <v>21.578404401650619</v>
      </c>
      <c r="AI36" s="147">
        <f>AA36/('Customers - 2.1.2 Market Monito'!I36/1000)</f>
        <v>21.566110397946083</v>
      </c>
      <c r="AJ36" s="147">
        <f>AB36/('Customers - 2.1.2 Market Monito'!J36/1000)</f>
        <v>21.22999157540017</v>
      </c>
      <c r="AK36" s="147">
        <f>AC36/('Customers - 2.1.2 Market Monito'!K36/1000)</f>
        <v>21.312442085755201</v>
      </c>
      <c r="AL36" s="147">
        <f>AD36/('Customers - 2.1.2 Market Monito'!L36/1000)</f>
        <v>21.276595744680851</v>
      </c>
      <c r="AM36" s="143"/>
      <c r="AN36" s="137"/>
      <c r="AO36" s="137"/>
      <c r="AP36" s="137"/>
      <c r="AQ36" s="137"/>
      <c r="AR36" s="137"/>
      <c r="AS36" s="137"/>
      <c r="AT36" s="137"/>
      <c r="AU36" s="137"/>
      <c r="AV36" s="137"/>
      <c r="AW36" s="137"/>
      <c r="AX36" s="137"/>
      <c r="AY36" s="137"/>
    </row>
    <row r="37" spans="1:51" ht="14.25" customHeight="1">
      <c r="A37" s="130" t="s">
        <v>100</v>
      </c>
      <c r="B37" s="131">
        <v>2023</v>
      </c>
      <c r="C37" s="131">
        <v>95.47</v>
      </c>
      <c r="D37" s="131">
        <v>112.83</v>
      </c>
      <c r="E37" s="131">
        <v>208.3</v>
      </c>
      <c r="F37" s="131">
        <v>141229</v>
      </c>
      <c r="G37" s="131">
        <v>161749</v>
      </c>
      <c r="H37" s="131">
        <v>142187</v>
      </c>
      <c r="I37" s="131">
        <v>87.905953050714402</v>
      </c>
      <c r="J37" s="131">
        <v>141981</v>
      </c>
      <c r="K37" s="131">
        <v>180528</v>
      </c>
      <c r="L37" s="131">
        <v>149676</v>
      </c>
      <c r="M37" s="131">
        <v>82.910130284498806</v>
      </c>
      <c r="N37" s="131">
        <v>933</v>
      </c>
      <c r="O37" s="131">
        <v>290</v>
      </c>
      <c r="P37" s="131">
        <v>1223</v>
      </c>
      <c r="Q37" s="131">
        <v>558</v>
      </c>
      <c r="R37" s="131">
        <v>375</v>
      </c>
      <c r="S37" s="131">
        <v>225</v>
      </c>
      <c r="T37" s="131">
        <v>65</v>
      </c>
      <c r="U37" s="131">
        <v>783</v>
      </c>
      <c r="V37" s="131">
        <v>440</v>
      </c>
      <c r="X37" s="142"/>
      <c r="Y37" s="238" t="s">
        <v>125</v>
      </c>
      <c r="Z37" s="239">
        <v>903</v>
      </c>
      <c r="AA37" s="240">
        <v>890</v>
      </c>
      <c r="AB37" s="240">
        <v>899</v>
      </c>
      <c r="AC37" s="240">
        <v>905</v>
      </c>
      <c r="AD37" s="240">
        <v>902</v>
      </c>
      <c r="AE37" s="241">
        <v>4499</v>
      </c>
      <c r="AF37" s="137"/>
      <c r="AG37" s="137"/>
      <c r="AH37" s="147">
        <f>Z37/('Customers - 2.1.2 Market Monito'!H37/1000)</f>
        <v>40.08345170454546</v>
      </c>
      <c r="AI37" s="147">
        <f>AA37/('Customers - 2.1.2 Market Monito'!I37/1000)</f>
        <v>39.443361106186849</v>
      </c>
      <c r="AJ37" s="147">
        <f>AB37/('Customers - 2.1.2 Market Monito'!J37/1000)</f>
        <v>39.537338376286392</v>
      </c>
      <c r="AK37" s="147">
        <f>AC37/('Customers - 2.1.2 Market Monito'!K37/1000)</f>
        <v>39.505849484896103</v>
      </c>
      <c r="AL37" s="147">
        <f>AD37/('Customers - 2.1.2 Market Monito'!L37/1000)</f>
        <v>39.123834309260467</v>
      </c>
      <c r="AM37" s="143"/>
      <c r="AN37" s="137"/>
      <c r="AO37" s="137"/>
      <c r="AP37" s="137"/>
      <c r="AQ37" s="137"/>
      <c r="AR37" s="137"/>
      <c r="AS37" s="137"/>
      <c r="AT37" s="137"/>
      <c r="AU37" s="137"/>
      <c r="AV37" s="137"/>
      <c r="AW37" s="137"/>
      <c r="AX37" s="137"/>
      <c r="AY37" s="137"/>
    </row>
    <row r="38" spans="1:51" ht="14.25" customHeight="1">
      <c r="A38" s="126" t="s">
        <v>101</v>
      </c>
      <c r="B38" s="127">
        <v>2015</v>
      </c>
      <c r="C38" s="127">
        <v>98</v>
      </c>
      <c r="D38" s="127">
        <v>90</v>
      </c>
      <c r="E38" s="127">
        <v>188</v>
      </c>
      <c r="F38" s="127">
        <v>270992</v>
      </c>
      <c r="G38" s="127">
        <v>340352</v>
      </c>
      <c r="H38" s="127">
        <v>273502</v>
      </c>
      <c r="I38" s="127">
        <v>80.358569951109402</v>
      </c>
      <c r="J38" s="127">
        <v>270993</v>
      </c>
      <c r="K38" s="127">
        <v>342774</v>
      </c>
      <c r="L38" s="127">
        <v>274325</v>
      </c>
      <c r="M38" s="127">
        <v>80.030865818294302</v>
      </c>
      <c r="N38" s="127">
        <v>865</v>
      </c>
      <c r="O38" s="127">
        <v>671</v>
      </c>
      <c r="P38" s="127">
        <v>1536</v>
      </c>
      <c r="Q38" s="127"/>
      <c r="R38" s="127"/>
      <c r="S38" s="127"/>
      <c r="T38" s="127"/>
      <c r="U38" s="127"/>
      <c r="V38" s="127"/>
      <c r="X38" s="142"/>
      <c r="Y38" s="238" t="s">
        <v>286</v>
      </c>
      <c r="Z38" s="239">
        <v>71</v>
      </c>
      <c r="AA38" s="240">
        <v>71</v>
      </c>
      <c r="AB38" s="240">
        <v>71</v>
      </c>
      <c r="AC38" s="240">
        <v>71</v>
      </c>
      <c r="AD38" s="240">
        <v>71</v>
      </c>
      <c r="AE38" s="241">
        <v>355</v>
      </c>
      <c r="AF38" s="137"/>
      <c r="AG38" s="137"/>
      <c r="AH38" s="147">
        <f>Z38/('Customers - 2.1.2 Market Monito'!H38/1000)</f>
        <v>26.296296296296294</v>
      </c>
      <c r="AI38" s="147">
        <f>AA38/('Customers - 2.1.2 Market Monito'!I38/1000)</f>
        <v>26.701767581797672</v>
      </c>
      <c r="AJ38" s="147">
        <f>AB38/('Customers - 2.1.2 Market Monito'!J38/1000)</f>
        <v>26.151012891344383</v>
      </c>
      <c r="AK38" s="147">
        <f>AC38/('Customers - 2.1.2 Market Monito'!K38/1000)</f>
        <v>26.102941176470587</v>
      </c>
      <c r="AL38" s="147">
        <f>AD38/('Customers - 2.1.2 Market Monito'!L38/1000)</f>
        <v>26.512322628827484</v>
      </c>
      <c r="AM38" s="143"/>
      <c r="AN38" s="137"/>
      <c r="AO38" s="137"/>
      <c r="AP38" s="137"/>
      <c r="AQ38" s="137"/>
      <c r="AR38" s="137"/>
      <c r="AS38" s="137"/>
      <c r="AT38" s="137"/>
      <c r="AU38" s="137"/>
      <c r="AV38" s="137"/>
      <c r="AW38" s="137"/>
      <c r="AX38" s="137"/>
      <c r="AY38" s="137"/>
    </row>
    <row r="39" spans="1:51" ht="14.25" customHeight="1">
      <c r="A39" s="130" t="s">
        <v>101</v>
      </c>
      <c r="B39" s="131">
        <v>2016</v>
      </c>
      <c r="C39" s="131">
        <v>98</v>
      </c>
      <c r="D39" s="131">
        <v>90</v>
      </c>
      <c r="E39" s="131">
        <v>188</v>
      </c>
      <c r="F39" s="131">
        <v>257037</v>
      </c>
      <c r="G39" s="131">
        <v>360232</v>
      </c>
      <c r="H39" s="131">
        <v>282900</v>
      </c>
      <c r="I39" s="131">
        <v>78.532723356059407</v>
      </c>
      <c r="J39" s="131">
        <v>257037</v>
      </c>
      <c r="K39" s="131">
        <v>361524</v>
      </c>
      <c r="L39" s="131">
        <v>283860</v>
      </c>
      <c r="M39" s="131">
        <v>78.517608789457995</v>
      </c>
      <c r="N39" s="131">
        <v>832</v>
      </c>
      <c r="O39" s="131">
        <v>674</v>
      </c>
      <c r="P39" s="131">
        <v>1506</v>
      </c>
      <c r="Q39" s="131"/>
      <c r="R39" s="131"/>
      <c r="S39" s="131"/>
      <c r="T39" s="131"/>
      <c r="U39" s="131"/>
      <c r="V39" s="131"/>
      <c r="X39" s="142"/>
      <c r="Y39" s="238" t="s">
        <v>127</v>
      </c>
      <c r="Z39" s="239">
        <v>21</v>
      </c>
      <c r="AA39" s="240">
        <v>21</v>
      </c>
      <c r="AB39" s="240">
        <v>21</v>
      </c>
      <c r="AC39" s="240">
        <v>21</v>
      </c>
      <c r="AD39" s="240">
        <v>21</v>
      </c>
      <c r="AE39" s="241">
        <v>105</v>
      </c>
      <c r="AF39" s="137"/>
      <c r="AG39" s="137"/>
      <c r="AH39" s="147">
        <f>Z39/('Customers - 2.1.2 Market Monito'!H39/1000)</f>
        <v>16.881028938906752</v>
      </c>
      <c r="AI39" s="147">
        <f>AA39/('Customers - 2.1.2 Market Monito'!I39/1000)</f>
        <v>16.496465043205028</v>
      </c>
      <c r="AJ39" s="147">
        <f>AB39/('Customers - 2.1.2 Market Monito'!J39/1000)</f>
        <v>16.6270783847981</v>
      </c>
      <c r="AK39" s="147">
        <f>AC39/('Customers - 2.1.2 Market Monito'!K39/1000)</f>
        <v>16.561514195583594</v>
      </c>
      <c r="AL39" s="147">
        <f>AD39/('Customers - 2.1.2 Market Monito'!L39/1000)</f>
        <v>16.431924882629108</v>
      </c>
      <c r="AM39" s="143"/>
      <c r="AN39" s="137"/>
      <c r="AO39" s="137"/>
      <c r="AP39" s="137"/>
      <c r="AQ39" s="137"/>
      <c r="AR39" s="137"/>
      <c r="AS39" s="137"/>
      <c r="AT39" s="137"/>
      <c r="AU39" s="137"/>
      <c r="AV39" s="137"/>
      <c r="AW39" s="137"/>
      <c r="AX39" s="137"/>
      <c r="AY39" s="137"/>
    </row>
    <row r="40" spans="1:51" ht="14.25" customHeight="1">
      <c r="A40" s="126" t="s">
        <v>101</v>
      </c>
      <c r="B40" s="127">
        <v>2017</v>
      </c>
      <c r="C40" s="127">
        <v>98</v>
      </c>
      <c r="D40" s="127">
        <v>90</v>
      </c>
      <c r="E40" s="127">
        <v>188</v>
      </c>
      <c r="F40" s="127">
        <v>246646</v>
      </c>
      <c r="G40" s="127">
        <v>321211</v>
      </c>
      <c r="H40" s="127">
        <v>263087</v>
      </c>
      <c r="I40" s="127">
        <v>81.904729290092803</v>
      </c>
      <c r="J40" s="127">
        <v>246646</v>
      </c>
      <c r="K40" s="127">
        <v>323801</v>
      </c>
      <c r="L40" s="127">
        <v>263979</v>
      </c>
      <c r="M40" s="127">
        <v>81.525072498231907</v>
      </c>
      <c r="N40" s="127">
        <v>855</v>
      </c>
      <c r="O40" s="127">
        <v>679</v>
      </c>
      <c r="P40" s="127">
        <v>1534</v>
      </c>
      <c r="Q40" s="127"/>
      <c r="R40" s="127"/>
      <c r="S40" s="127"/>
      <c r="T40" s="127"/>
      <c r="U40" s="127"/>
      <c r="V40" s="127"/>
      <c r="X40" s="142"/>
      <c r="Y40" s="238" t="s">
        <v>128</v>
      </c>
      <c r="Z40" s="239">
        <v>71</v>
      </c>
      <c r="AA40" s="240">
        <v>71</v>
      </c>
      <c r="AB40" s="240">
        <v>72</v>
      </c>
      <c r="AC40" s="240">
        <v>73</v>
      </c>
      <c r="AD40" s="240">
        <v>73</v>
      </c>
      <c r="AE40" s="241">
        <v>360</v>
      </c>
      <c r="AF40" s="137"/>
      <c r="AG40" s="137"/>
      <c r="AH40" s="147">
        <f>Z40/('Customers - 2.1.2 Market Monito'!H40/1000)</f>
        <v>12.795098215894756</v>
      </c>
      <c r="AI40" s="147">
        <f>AA40/('Customers - 2.1.2 Market Monito'!I40/1000)</f>
        <v>12.970405553525758</v>
      </c>
      <c r="AJ40" s="147">
        <f>AB40/('Customers - 2.1.2 Market Monito'!J40/1000)</f>
        <v>12.912482065997132</v>
      </c>
      <c r="AK40" s="147">
        <f>AC40/('Customers - 2.1.2 Market Monito'!K40/1000)</f>
        <v>12.973165096854451</v>
      </c>
      <c r="AL40" s="147">
        <f>AD40/('Customers - 2.1.2 Market Monito'!L40/1000)</f>
        <v>12.943262411347519</v>
      </c>
      <c r="AM40" s="143"/>
      <c r="AN40" s="137"/>
      <c r="AO40" s="137"/>
      <c r="AP40" s="137"/>
      <c r="AQ40" s="137"/>
      <c r="AR40" s="137"/>
      <c r="AS40" s="137"/>
      <c r="AT40" s="137"/>
      <c r="AU40" s="137"/>
      <c r="AV40" s="137"/>
      <c r="AW40" s="137"/>
      <c r="AX40" s="137"/>
      <c r="AY40" s="137"/>
    </row>
    <row r="41" spans="1:51" ht="14.25" customHeight="1">
      <c r="A41" s="130" t="s">
        <v>101</v>
      </c>
      <c r="B41" s="131">
        <v>2018</v>
      </c>
      <c r="C41" s="131">
        <v>98</v>
      </c>
      <c r="D41" s="131">
        <v>90</v>
      </c>
      <c r="E41" s="131">
        <v>188</v>
      </c>
      <c r="F41" s="131">
        <v>257116</v>
      </c>
      <c r="G41" s="131">
        <v>351438</v>
      </c>
      <c r="H41" s="131">
        <v>277269</v>
      </c>
      <c r="I41" s="131">
        <v>78.895566216516102</v>
      </c>
      <c r="J41" s="131">
        <v>257116</v>
      </c>
      <c r="K41" s="131">
        <v>355047</v>
      </c>
      <c r="L41" s="131">
        <v>278472</v>
      </c>
      <c r="M41" s="131">
        <v>78.432432889166805</v>
      </c>
      <c r="N41" s="131">
        <v>853</v>
      </c>
      <c r="O41" s="131">
        <v>682</v>
      </c>
      <c r="P41" s="131">
        <v>1535</v>
      </c>
      <c r="Q41" s="131"/>
      <c r="R41" s="131"/>
      <c r="S41" s="131"/>
      <c r="T41" s="131"/>
      <c r="U41" s="131">
        <v>0</v>
      </c>
      <c r="V41" s="131">
        <v>0</v>
      </c>
      <c r="X41" s="142"/>
      <c r="Y41" s="238" t="s">
        <v>289</v>
      </c>
      <c r="Z41" s="239">
        <v>123956</v>
      </c>
      <c r="AA41" s="240">
        <v>124310</v>
      </c>
      <c r="AB41" s="240">
        <v>124556</v>
      </c>
      <c r="AC41" s="240">
        <v>124741</v>
      </c>
      <c r="AD41" s="240">
        <v>124948</v>
      </c>
      <c r="AE41" s="241">
        <v>622511</v>
      </c>
      <c r="AF41" s="137"/>
      <c r="AG41" s="137"/>
      <c r="AH41" s="147">
        <f>Z41/('Customers - 2.1.2 Market Monito'!H41/1000)</f>
        <v>88.921664487073443</v>
      </c>
      <c r="AI41" s="147">
        <f>AA41/('Customers - 2.1.2 Market Monito'!I41/1000)</f>
        <v>88.06924250249557</v>
      </c>
      <c r="AJ41" s="147">
        <f>AB41/('Customers - 2.1.2 Market Monito'!J41/1000)</f>
        <v>87.485013074709514</v>
      </c>
      <c r="AK41" s="147">
        <f>AC41/('Customers - 2.1.2 Market Monito'!K41/1000)</f>
        <v>86.641999987497641</v>
      </c>
      <c r="AL41" s="147">
        <f>AD41/('Customers - 2.1.2 Market Monito'!L41/1000)</f>
        <v>85.761508493236434</v>
      </c>
      <c r="AM41" s="143"/>
      <c r="AN41" s="137"/>
      <c r="AO41" s="137"/>
      <c r="AP41" s="137"/>
      <c r="AQ41" s="137"/>
      <c r="AR41" s="137"/>
      <c r="AS41" s="137"/>
      <c r="AT41" s="137"/>
      <c r="AU41" s="137"/>
      <c r="AV41" s="137"/>
      <c r="AW41" s="137"/>
      <c r="AX41" s="137"/>
      <c r="AY41" s="137"/>
    </row>
    <row r="42" spans="1:51" ht="14.25" customHeight="1">
      <c r="A42" s="126" t="s">
        <v>101</v>
      </c>
      <c r="B42" s="127">
        <v>2019</v>
      </c>
      <c r="C42" s="127">
        <v>98</v>
      </c>
      <c r="D42" s="127">
        <v>90</v>
      </c>
      <c r="E42" s="127">
        <v>188</v>
      </c>
      <c r="F42" s="127">
        <v>254447</v>
      </c>
      <c r="G42" s="127">
        <v>323414</v>
      </c>
      <c r="H42" s="127">
        <v>256490</v>
      </c>
      <c r="I42" s="127">
        <v>79.307018249055403</v>
      </c>
      <c r="J42" s="127">
        <v>254447</v>
      </c>
      <c r="K42" s="127">
        <v>326481</v>
      </c>
      <c r="L42" s="127">
        <v>258074</v>
      </c>
      <c r="M42" s="127">
        <v>79.047172729806604</v>
      </c>
      <c r="N42" s="127">
        <v>852</v>
      </c>
      <c r="O42" s="127">
        <v>687</v>
      </c>
      <c r="P42" s="127">
        <v>1539</v>
      </c>
      <c r="Q42" s="127">
        <v>852</v>
      </c>
      <c r="R42" s="127"/>
      <c r="S42" s="127">
        <v>687</v>
      </c>
      <c r="T42" s="127"/>
      <c r="U42" s="127">
        <v>1539</v>
      </c>
      <c r="V42" s="127">
        <v>0</v>
      </c>
      <c r="X42" s="142"/>
      <c r="Y42" s="238" t="s">
        <v>18</v>
      </c>
      <c r="Z42" s="239">
        <v>5836</v>
      </c>
      <c r="AA42" s="240">
        <v>5913</v>
      </c>
      <c r="AB42" s="240">
        <v>6000</v>
      </c>
      <c r="AC42" s="240">
        <v>6226</v>
      </c>
      <c r="AD42" s="240">
        <v>6282</v>
      </c>
      <c r="AE42" s="241">
        <v>30257</v>
      </c>
      <c r="AF42" s="137"/>
      <c r="AG42" s="137"/>
      <c r="AH42" s="147">
        <f>Z42/('Customers - 2.1.2 Market Monito'!H42/1000)</f>
        <v>17.176274608486302</v>
      </c>
      <c r="AI42" s="147">
        <f>AA42/('Customers - 2.1.2 Market Monito'!I42/1000)</f>
        <v>17.072473559753657</v>
      </c>
      <c r="AJ42" s="147">
        <f>AB42/('Customers - 2.1.2 Market Monito'!J42/1000)</f>
        <v>16.982013217666953</v>
      </c>
      <c r="AK42" s="147">
        <f>AC42/('Customers - 2.1.2 Market Monito'!K42/1000)</f>
        <v>17.347402208408447</v>
      </c>
      <c r="AL42" s="147">
        <f>AD42/('Customers - 2.1.2 Market Monito'!L42/1000)</f>
        <v>17.242420416431077</v>
      </c>
      <c r="AM42" s="143"/>
      <c r="AN42" s="137"/>
      <c r="AO42" s="137"/>
      <c r="AP42" s="137"/>
      <c r="AQ42" s="137"/>
      <c r="AR42" s="137"/>
      <c r="AS42" s="137"/>
      <c r="AT42" s="137"/>
      <c r="AU42" s="137"/>
      <c r="AV42" s="137"/>
      <c r="AW42" s="137"/>
      <c r="AX42" s="137"/>
      <c r="AY42" s="137"/>
    </row>
    <row r="43" spans="1:51" ht="14.25" customHeight="1">
      <c r="A43" s="130" t="s">
        <v>101</v>
      </c>
      <c r="B43" s="131">
        <v>2020</v>
      </c>
      <c r="C43" s="131">
        <v>98</v>
      </c>
      <c r="D43" s="131">
        <v>90</v>
      </c>
      <c r="E43" s="131">
        <v>188</v>
      </c>
      <c r="F43" s="131">
        <v>232509</v>
      </c>
      <c r="G43" s="131">
        <v>350364</v>
      </c>
      <c r="H43" s="131">
        <v>256510</v>
      </c>
      <c r="I43" s="131">
        <v>73.212430500850502</v>
      </c>
      <c r="J43" s="131">
        <v>232510</v>
      </c>
      <c r="K43" s="131">
        <v>353718</v>
      </c>
      <c r="L43" s="131">
        <v>257707</v>
      </c>
      <c r="M43" s="131">
        <v>72.856625899728002</v>
      </c>
      <c r="N43" s="131">
        <v>830</v>
      </c>
      <c r="O43" s="131">
        <v>683</v>
      </c>
      <c r="P43" s="131">
        <v>1513</v>
      </c>
      <c r="Q43" s="131">
        <v>830</v>
      </c>
      <c r="R43" s="131"/>
      <c r="S43" s="131">
        <v>683</v>
      </c>
      <c r="T43" s="131"/>
      <c r="U43" s="131">
        <v>1513</v>
      </c>
      <c r="V43" s="131">
        <v>0</v>
      </c>
      <c r="X43" s="142"/>
      <c r="Y43" s="238" t="s">
        <v>131</v>
      </c>
      <c r="Z43" s="239">
        <v>796</v>
      </c>
      <c r="AA43" s="240">
        <v>804</v>
      </c>
      <c r="AB43" s="240">
        <v>804</v>
      </c>
      <c r="AC43" s="240">
        <v>804</v>
      </c>
      <c r="AD43" s="240">
        <v>920</v>
      </c>
      <c r="AE43" s="241">
        <v>4128</v>
      </c>
      <c r="AF43" s="137"/>
      <c r="AG43" s="137"/>
      <c r="AH43" s="147">
        <f>Z43/('Customers - 2.1.2 Market Monito'!H43/1000)</f>
        <v>42.722198368398452</v>
      </c>
      <c r="AI43" s="147">
        <f>AA43/('Customers - 2.1.2 Market Monito'!I43/1000)</f>
        <v>41.699081997821693</v>
      </c>
      <c r="AJ43" s="147">
        <f>AB43/('Customers - 2.1.2 Market Monito'!J43/1000)</f>
        <v>40.805968634218139</v>
      </c>
      <c r="AK43" s="147">
        <f>AC43/('Customers - 2.1.2 Market Monito'!K43/1000)</f>
        <v>39.194657046750841</v>
      </c>
      <c r="AL43" s="147">
        <f>AD43/('Customers - 2.1.2 Market Monito'!L43/1000)</f>
        <v>41.189111747851008</v>
      </c>
      <c r="AM43" s="143"/>
      <c r="AN43" s="137"/>
      <c r="AO43" s="137"/>
      <c r="AP43" s="137"/>
      <c r="AQ43" s="137"/>
      <c r="AR43" s="137"/>
      <c r="AS43" s="137"/>
      <c r="AT43" s="137"/>
      <c r="AU43" s="137"/>
      <c r="AV43" s="137"/>
      <c r="AW43" s="137"/>
      <c r="AX43" s="137"/>
      <c r="AY43" s="137"/>
    </row>
    <row r="44" spans="1:51" ht="14.25" customHeight="1">
      <c r="A44" s="126" t="s">
        <v>101</v>
      </c>
      <c r="B44" s="127">
        <v>2021</v>
      </c>
      <c r="C44" s="127">
        <v>98</v>
      </c>
      <c r="D44" s="127">
        <v>90</v>
      </c>
      <c r="E44" s="127">
        <v>188</v>
      </c>
      <c r="F44" s="127">
        <v>232515</v>
      </c>
      <c r="G44" s="127">
        <v>344659</v>
      </c>
      <c r="H44" s="127">
        <v>258878</v>
      </c>
      <c r="I44" s="127">
        <v>75.111341935072005</v>
      </c>
      <c r="J44" s="127">
        <v>232516</v>
      </c>
      <c r="K44" s="127">
        <v>347546</v>
      </c>
      <c r="L44" s="127">
        <v>260107</v>
      </c>
      <c r="M44" s="127">
        <v>74.841028237988596</v>
      </c>
      <c r="N44" s="127">
        <v>832</v>
      </c>
      <c r="O44" s="127">
        <v>684</v>
      </c>
      <c r="P44" s="127">
        <v>1516</v>
      </c>
      <c r="Q44" s="127">
        <v>832</v>
      </c>
      <c r="R44" s="127"/>
      <c r="S44" s="127">
        <v>684</v>
      </c>
      <c r="T44" s="127"/>
      <c r="U44" s="127">
        <v>1516</v>
      </c>
      <c r="V44" s="127">
        <v>0</v>
      </c>
      <c r="X44" s="142"/>
      <c r="Y44" s="238" t="s">
        <v>132</v>
      </c>
      <c r="Z44" s="239">
        <v>333</v>
      </c>
      <c r="AA44" s="240">
        <v>331</v>
      </c>
      <c r="AB44" s="240">
        <v>331</v>
      </c>
      <c r="AC44" s="240">
        <v>334</v>
      </c>
      <c r="AD44" s="240">
        <v>331</v>
      </c>
      <c r="AE44" s="241">
        <v>1660</v>
      </c>
      <c r="AF44" s="137"/>
      <c r="AG44" s="137"/>
      <c r="AH44" s="147">
        <f>Z44/('Customers - 2.1.2 Market Monito'!H44/1000)</f>
        <v>11.987904096767226</v>
      </c>
      <c r="AI44" s="147">
        <f>AA44/('Customers - 2.1.2 Market Monito'!I44/1000)</f>
        <v>11.941698535247854</v>
      </c>
      <c r="AJ44" s="147">
        <f>AB44/('Customers - 2.1.2 Market Monito'!J44/1000)</f>
        <v>11.823962277630921</v>
      </c>
      <c r="AK44" s="147">
        <f>AC44/('Customers - 2.1.2 Market Monito'!K44/1000)</f>
        <v>11.931980565875964</v>
      </c>
      <c r="AL44" s="147">
        <f>AD44/('Customers - 2.1.2 Market Monito'!L44/1000)</f>
        <v>11.748003549245785</v>
      </c>
      <c r="AM44" s="143"/>
      <c r="AN44" s="137"/>
      <c r="AO44" s="137"/>
      <c r="AP44" s="137"/>
      <c r="AQ44" s="137"/>
      <c r="AR44" s="137"/>
      <c r="AS44" s="137"/>
      <c r="AT44" s="137"/>
      <c r="AU44" s="137"/>
      <c r="AV44" s="137"/>
      <c r="AW44" s="137"/>
      <c r="AX44" s="137"/>
      <c r="AY44" s="137"/>
    </row>
    <row r="45" spans="1:51" ht="14.25" customHeight="1">
      <c r="A45" s="130" t="s">
        <v>101</v>
      </c>
      <c r="B45" s="131">
        <v>2022</v>
      </c>
      <c r="C45" s="131">
        <v>98</v>
      </c>
      <c r="D45" s="131">
        <v>90</v>
      </c>
      <c r="E45" s="131">
        <v>188</v>
      </c>
      <c r="F45" s="131">
        <v>234950</v>
      </c>
      <c r="G45" s="131">
        <v>318420</v>
      </c>
      <c r="H45" s="131">
        <v>261584</v>
      </c>
      <c r="I45" s="131">
        <v>82.150618679731195</v>
      </c>
      <c r="J45" s="131">
        <v>234950</v>
      </c>
      <c r="K45" s="131">
        <v>320554</v>
      </c>
      <c r="L45" s="131">
        <v>262842</v>
      </c>
      <c r="M45" s="131">
        <v>81.996169132189905</v>
      </c>
      <c r="N45" s="131">
        <v>835</v>
      </c>
      <c r="O45" s="131">
        <v>686</v>
      </c>
      <c r="P45" s="131">
        <v>1521</v>
      </c>
      <c r="Q45" s="131">
        <v>835</v>
      </c>
      <c r="R45" s="131"/>
      <c r="S45" s="131">
        <v>686</v>
      </c>
      <c r="T45" s="131"/>
      <c r="U45" s="131">
        <v>1521</v>
      </c>
      <c r="V45" s="131">
        <v>0</v>
      </c>
      <c r="X45" s="142"/>
      <c r="Y45" s="238" t="s">
        <v>133</v>
      </c>
      <c r="Z45" s="239">
        <v>221</v>
      </c>
      <c r="AA45" s="240">
        <v>221</v>
      </c>
      <c r="AB45" s="240">
        <v>225</v>
      </c>
      <c r="AC45" s="240">
        <v>225</v>
      </c>
      <c r="AD45" s="240">
        <v>244</v>
      </c>
      <c r="AE45" s="241">
        <v>1136</v>
      </c>
      <c r="AF45" s="137"/>
      <c r="AG45" s="137"/>
      <c r="AH45" s="147">
        <f>Z45/('Customers - 2.1.2 Market Monito'!H45/1000)</f>
        <v>20.955812630381189</v>
      </c>
      <c r="AI45" s="147">
        <f>AA45/('Customers - 2.1.2 Market Monito'!I45/1000)</f>
        <v>20.772629006485573</v>
      </c>
      <c r="AJ45" s="147">
        <f>AB45/('Customers - 2.1.2 Market Monito'!J45/1000)</f>
        <v>20.918557084417998</v>
      </c>
      <c r="AK45" s="147">
        <f>AC45/('Customers - 2.1.2 Market Monito'!K45/1000)</f>
        <v>20.766035994462388</v>
      </c>
      <c r="AL45" s="147">
        <f>AD45/('Customers - 2.1.2 Market Monito'!L45/1000)</f>
        <v>22.019673314682791</v>
      </c>
      <c r="AM45" s="143"/>
      <c r="AN45" s="137"/>
      <c r="AO45" s="137"/>
      <c r="AP45" s="137"/>
      <c r="AQ45" s="137"/>
      <c r="AR45" s="137"/>
      <c r="AS45" s="137"/>
      <c r="AT45" s="137"/>
      <c r="AU45" s="137"/>
      <c r="AV45" s="137"/>
      <c r="AW45" s="137"/>
      <c r="AX45" s="137"/>
      <c r="AY45" s="137"/>
    </row>
    <row r="46" spans="1:51" ht="14.25" customHeight="1">
      <c r="A46" s="126" t="s">
        <v>101</v>
      </c>
      <c r="B46" s="127">
        <v>2023</v>
      </c>
      <c r="C46" s="127">
        <v>98</v>
      </c>
      <c r="D46" s="127">
        <v>90</v>
      </c>
      <c r="E46" s="127">
        <v>188</v>
      </c>
      <c r="F46" s="127">
        <v>229681</v>
      </c>
      <c r="G46" s="127">
        <v>337024</v>
      </c>
      <c r="H46" s="127">
        <v>260007</v>
      </c>
      <c r="I46" s="127">
        <v>77.147918249145505</v>
      </c>
      <c r="J46" s="127">
        <v>229681</v>
      </c>
      <c r="K46" s="127">
        <v>339490</v>
      </c>
      <c r="L46" s="127">
        <v>261410</v>
      </c>
      <c r="M46" s="127">
        <v>77.000795310613</v>
      </c>
      <c r="N46" s="127">
        <v>830</v>
      </c>
      <c r="O46" s="127">
        <v>686</v>
      </c>
      <c r="P46" s="127">
        <v>1516</v>
      </c>
      <c r="Q46" s="127">
        <v>830</v>
      </c>
      <c r="R46" s="127"/>
      <c r="S46" s="127">
        <v>686</v>
      </c>
      <c r="T46" s="127"/>
      <c r="U46" s="127">
        <v>1516</v>
      </c>
      <c r="V46" s="127">
        <v>0</v>
      </c>
      <c r="X46" s="142"/>
      <c r="Y46" s="238" t="s">
        <v>134</v>
      </c>
      <c r="Z46" s="239">
        <v>358</v>
      </c>
      <c r="AA46" s="240">
        <v>353</v>
      </c>
      <c r="AB46" s="240">
        <v>364</v>
      </c>
      <c r="AC46" s="240">
        <v>385</v>
      </c>
      <c r="AD46" s="240">
        <v>385</v>
      </c>
      <c r="AE46" s="241">
        <v>1845</v>
      </c>
      <c r="AF46" s="137"/>
      <c r="AG46" s="137"/>
      <c r="AH46" s="147">
        <f>Z46/('Customers - 2.1.2 Market Monito'!H46/1000)</f>
        <v>26.013660805115535</v>
      </c>
      <c r="AI46" s="147">
        <f>AA46/('Customers - 2.1.2 Market Monito'!I46/1000)</f>
        <v>25.330080367393801</v>
      </c>
      <c r="AJ46" s="147">
        <f>AB46/('Customers - 2.1.2 Market Monito'!J46/1000)</f>
        <v>25.669957686882935</v>
      </c>
      <c r="AK46" s="147">
        <f>AC46/('Customers - 2.1.2 Market Monito'!K46/1000)</f>
        <v>26.827398787540936</v>
      </c>
      <c r="AL46" s="147">
        <f>AD46/('Customers - 2.1.2 Market Monito'!L46/1000)</f>
        <v>26.380704399068112</v>
      </c>
      <c r="AM46" s="143"/>
      <c r="AN46" s="137"/>
      <c r="AO46" s="137"/>
      <c r="AP46" s="137"/>
      <c r="AQ46" s="137"/>
      <c r="AR46" s="137"/>
      <c r="AS46" s="137"/>
      <c r="AT46" s="137"/>
      <c r="AU46" s="137"/>
      <c r="AV46" s="137"/>
      <c r="AW46" s="137"/>
      <c r="AX46" s="137"/>
      <c r="AY46" s="137"/>
    </row>
    <row r="47" spans="1:51" ht="14.25" customHeight="1">
      <c r="A47" s="130" t="s">
        <v>102</v>
      </c>
      <c r="B47" s="131">
        <v>2015</v>
      </c>
      <c r="C47" s="131">
        <v>73</v>
      </c>
      <c r="D47" s="131">
        <v>284</v>
      </c>
      <c r="E47" s="131">
        <v>357</v>
      </c>
      <c r="F47" s="131">
        <v>93232</v>
      </c>
      <c r="G47" s="131">
        <v>94320</v>
      </c>
      <c r="H47" s="131">
        <v>79503</v>
      </c>
      <c r="I47" s="131">
        <v>84.290712468193405</v>
      </c>
      <c r="J47" s="131">
        <v>93938</v>
      </c>
      <c r="K47" s="131">
        <v>95654</v>
      </c>
      <c r="L47" s="131">
        <v>81390</v>
      </c>
      <c r="M47" s="131">
        <v>85.087921048780004</v>
      </c>
      <c r="N47" s="131">
        <v>947</v>
      </c>
      <c r="O47" s="131">
        <v>81</v>
      </c>
      <c r="P47" s="131">
        <v>1028</v>
      </c>
      <c r="Q47" s="131"/>
      <c r="R47" s="131"/>
      <c r="S47" s="131"/>
      <c r="T47" s="131"/>
      <c r="U47" s="131"/>
      <c r="V47" s="131"/>
      <c r="X47" s="142"/>
      <c r="Y47" s="238" t="s">
        <v>4</v>
      </c>
      <c r="Z47" s="239">
        <v>3060</v>
      </c>
      <c r="AA47" s="240">
        <v>3070</v>
      </c>
      <c r="AB47" s="240">
        <v>3077</v>
      </c>
      <c r="AC47" s="240">
        <v>3100</v>
      </c>
      <c r="AD47" s="240">
        <v>3110</v>
      </c>
      <c r="AE47" s="241">
        <v>15417</v>
      </c>
      <c r="AF47" s="137"/>
      <c r="AG47" s="137"/>
      <c r="AH47" s="147">
        <f>Z47/('Customers - 2.1.2 Market Monito'!H47/1000)</f>
        <v>19.053905116533933</v>
      </c>
      <c r="AI47" s="147">
        <f>AA47/('Customers - 2.1.2 Market Monito'!I47/1000)</f>
        <v>18.934371126009164</v>
      </c>
      <c r="AJ47" s="147">
        <f>AB47/('Customers - 2.1.2 Market Monito'!J47/1000)</f>
        <v>18.746534906815647</v>
      </c>
      <c r="AK47" s="147">
        <f>AC47/('Customers - 2.1.2 Market Monito'!K47/1000)</f>
        <v>18.669750186697499</v>
      </c>
      <c r="AL47" s="147">
        <f>AD47/('Customers - 2.1.2 Market Monito'!L47/1000)</f>
        <v>18.61372627647668</v>
      </c>
      <c r="AM47" s="143"/>
      <c r="AN47" s="137"/>
      <c r="AO47" s="137"/>
      <c r="AP47" s="137"/>
      <c r="AQ47" s="137"/>
      <c r="AR47" s="137"/>
      <c r="AS47" s="137"/>
      <c r="AT47" s="137"/>
      <c r="AU47" s="137"/>
      <c r="AV47" s="137"/>
      <c r="AW47" s="137"/>
      <c r="AX47" s="137"/>
      <c r="AY47" s="137"/>
    </row>
    <row r="48" spans="1:51" ht="14.25" customHeight="1">
      <c r="A48" s="126" t="s">
        <v>102</v>
      </c>
      <c r="B48" s="127">
        <v>2016</v>
      </c>
      <c r="C48" s="127">
        <v>73</v>
      </c>
      <c r="D48" s="127">
        <v>284</v>
      </c>
      <c r="E48" s="127">
        <v>357</v>
      </c>
      <c r="F48" s="127">
        <v>80952</v>
      </c>
      <c r="G48" s="127">
        <v>101753</v>
      </c>
      <c r="H48" s="127">
        <v>78930</v>
      </c>
      <c r="I48" s="127">
        <v>77.570194490580107</v>
      </c>
      <c r="J48" s="127">
        <v>81949</v>
      </c>
      <c r="K48" s="127">
        <v>103132</v>
      </c>
      <c r="L48" s="127">
        <v>80825</v>
      </c>
      <c r="M48" s="127">
        <v>78.370437885428402</v>
      </c>
      <c r="N48" s="127">
        <v>941</v>
      </c>
      <c r="O48" s="127">
        <v>84</v>
      </c>
      <c r="P48" s="127">
        <v>1025</v>
      </c>
      <c r="Q48" s="127"/>
      <c r="R48" s="127"/>
      <c r="S48" s="127"/>
      <c r="T48" s="127"/>
      <c r="U48" s="127"/>
      <c r="V48" s="127"/>
      <c r="X48" s="142"/>
      <c r="Y48" s="238" t="s">
        <v>135</v>
      </c>
      <c r="Z48" s="239">
        <v>1097</v>
      </c>
      <c r="AA48" s="240">
        <v>1116</v>
      </c>
      <c r="AB48" s="240">
        <v>1134</v>
      </c>
      <c r="AC48" s="240">
        <v>1142</v>
      </c>
      <c r="AD48" s="240">
        <v>1155</v>
      </c>
      <c r="AE48" s="241">
        <v>5644</v>
      </c>
      <c r="AF48" s="137"/>
      <c r="AG48" s="137"/>
      <c r="AH48" s="147">
        <f>Z48/('Customers - 2.1.2 Market Monito'!H48/1000)</f>
        <v>27.161533128652078</v>
      </c>
      <c r="AI48" s="147">
        <f>AA48/('Customers - 2.1.2 Market Monito'!I48/1000)</f>
        <v>27.073579000994641</v>
      </c>
      <c r="AJ48" s="147">
        <f>AB48/('Customers - 2.1.2 Market Monito'!J48/1000)</f>
        <v>26.947388432108738</v>
      </c>
      <c r="AK48" s="147">
        <f>AC48/('Customers - 2.1.2 Market Monito'!K48/1000)</f>
        <v>26.78613313318009</v>
      </c>
      <c r="AL48" s="147">
        <f>AD48/('Customers - 2.1.2 Market Monito'!L48/1000)</f>
        <v>26.683608640406611</v>
      </c>
      <c r="AM48" s="143"/>
      <c r="AN48" s="137"/>
      <c r="AO48" s="137"/>
      <c r="AP48" s="137"/>
      <c r="AQ48" s="137"/>
      <c r="AR48" s="137"/>
      <c r="AS48" s="137"/>
      <c r="AT48" s="137"/>
      <c r="AU48" s="137"/>
      <c r="AV48" s="137"/>
      <c r="AW48" s="137"/>
      <c r="AX48" s="137"/>
      <c r="AY48" s="137"/>
    </row>
    <row r="49" spans="1:51" ht="14.25" customHeight="1">
      <c r="A49" s="130" t="s">
        <v>102</v>
      </c>
      <c r="B49" s="131">
        <v>2017</v>
      </c>
      <c r="C49" s="131">
        <v>73</v>
      </c>
      <c r="D49" s="131">
        <v>284</v>
      </c>
      <c r="E49" s="131">
        <v>357</v>
      </c>
      <c r="F49" s="131">
        <v>76432</v>
      </c>
      <c r="G49" s="131">
        <v>88875</v>
      </c>
      <c r="H49" s="131">
        <v>72807</v>
      </c>
      <c r="I49" s="131">
        <v>81.920675105485202</v>
      </c>
      <c r="J49" s="131">
        <v>76498</v>
      </c>
      <c r="K49" s="131">
        <v>90331</v>
      </c>
      <c r="L49" s="131">
        <v>75546</v>
      </c>
      <c r="M49" s="131">
        <v>83.632418549556604</v>
      </c>
      <c r="N49" s="131">
        <v>942</v>
      </c>
      <c r="O49" s="131">
        <v>85</v>
      </c>
      <c r="P49" s="131">
        <v>1027</v>
      </c>
      <c r="Q49" s="131"/>
      <c r="R49" s="131"/>
      <c r="S49" s="131"/>
      <c r="T49" s="131"/>
      <c r="U49" s="131"/>
      <c r="V49" s="131"/>
      <c r="X49" s="142"/>
      <c r="Y49" s="238" t="s">
        <v>293</v>
      </c>
      <c r="Z49" s="239">
        <v>1028</v>
      </c>
      <c r="AA49" s="240">
        <v>1029</v>
      </c>
      <c r="AB49" s="240">
        <v>1024</v>
      </c>
      <c r="AC49" s="240">
        <v>1028</v>
      </c>
      <c r="AD49" s="240">
        <v>1030</v>
      </c>
      <c r="AE49" s="241">
        <v>5139</v>
      </c>
      <c r="AF49" s="137"/>
      <c r="AG49" s="137"/>
      <c r="AH49" s="147">
        <f>Z49/('Customers - 2.1.2 Market Monito'!H49/1000)</f>
        <v>23.400332339350346</v>
      </c>
      <c r="AI49" s="147">
        <f>AA49/('Customers - 2.1.2 Market Monito'!I49/1000)</f>
        <v>23.287392219431055</v>
      </c>
      <c r="AJ49" s="147">
        <f>AB49/('Customers - 2.1.2 Market Monito'!J49/1000)</f>
        <v>23.001415126125924</v>
      </c>
      <c r="AK49" s="147">
        <f>AC49/('Customers - 2.1.2 Market Monito'!K49/1000)</f>
        <v>22.948989842616363</v>
      </c>
      <c r="AL49" s="147">
        <f>AD49/('Customers - 2.1.2 Market Monito'!L49/1000)</f>
        <v>22.492029523518365</v>
      </c>
      <c r="AM49" s="143"/>
      <c r="AN49" s="137"/>
      <c r="AO49" s="137"/>
      <c r="AP49" s="137"/>
      <c r="AQ49" s="137"/>
      <c r="AR49" s="137"/>
      <c r="AS49" s="137"/>
      <c r="AT49" s="137"/>
      <c r="AU49" s="137"/>
      <c r="AV49" s="137"/>
      <c r="AW49" s="137"/>
      <c r="AX49" s="137"/>
      <c r="AY49" s="137"/>
    </row>
    <row r="50" spans="1:51" ht="14.25" customHeight="1">
      <c r="A50" s="126" t="s">
        <v>102</v>
      </c>
      <c r="B50" s="127">
        <v>2018</v>
      </c>
      <c r="C50" s="127">
        <v>73</v>
      </c>
      <c r="D50" s="127">
        <v>284</v>
      </c>
      <c r="E50" s="127">
        <v>357</v>
      </c>
      <c r="F50" s="127">
        <v>80586</v>
      </c>
      <c r="G50" s="127">
        <v>98015</v>
      </c>
      <c r="H50" s="127">
        <v>79846</v>
      </c>
      <c r="I50" s="127">
        <v>81.463041371218694</v>
      </c>
      <c r="J50" s="127">
        <v>81973</v>
      </c>
      <c r="K50" s="127">
        <v>99716</v>
      </c>
      <c r="L50" s="127">
        <v>81614</v>
      </c>
      <c r="M50" s="127">
        <v>81.846443900677897</v>
      </c>
      <c r="N50" s="127">
        <v>946</v>
      </c>
      <c r="O50" s="127">
        <v>92</v>
      </c>
      <c r="P50" s="127">
        <v>1038</v>
      </c>
      <c r="Q50" s="127"/>
      <c r="R50" s="127"/>
      <c r="S50" s="127"/>
      <c r="T50" s="127"/>
      <c r="U50" s="127"/>
      <c r="V50" s="127"/>
      <c r="X50" s="142"/>
      <c r="Y50" s="238" t="s">
        <v>138</v>
      </c>
      <c r="Z50" s="239">
        <v>2041</v>
      </c>
      <c r="AA50" s="240">
        <v>2071</v>
      </c>
      <c r="AB50" s="240">
        <v>2048</v>
      </c>
      <c r="AC50" s="240">
        <v>2057</v>
      </c>
      <c r="AD50" s="240">
        <v>2065</v>
      </c>
      <c r="AE50" s="241">
        <v>10282</v>
      </c>
      <c r="AF50" s="137"/>
      <c r="AG50" s="137"/>
      <c r="AH50" s="147">
        <f>Z50/('Customers - 2.1.2 Market Monito'!H50/1000)</f>
        <v>36.402875131539048</v>
      </c>
      <c r="AI50" s="147">
        <f>AA50/('Customers - 2.1.2 Market Monito'!I50/1000)</f>
        <v>36.350552015867166</v>
      </c>
      <c r="AJ50" s="147">
        <f>AB50/('Customers - 2.1.2 Market Monito'!J50/1000)</f>
        <v>35.451539753154805</v>
      </c>
      <c r="AK50" s="147">
        <f>AC50/('Customers - 2.1.2 Market Monito'!K50/1000)</f>
        <v>35.327860406004191</v>
      </c>
      <c r="AL50" s="147">
        <f>AD50/('Customers - 2.1.2 Market Monito'!L50/1000)</f>
        <v>34.992882803497594</v>
      </c>
      <c r="AM50" s="143"/>
      <c r="AN50" s="137"/>
      <c r="AO50" s="137"/>
      <c r="AP50" s="137"/>
      <c r="AQ50" s="137"/>
      <c r="AR50" s="137"/>
      <c r="AS50" s="137"/>
      <c r="AT50" s="137"/>
      <c r="AU50" s="137"/>
      <c r="AV50" s="137"/>
      <c r="AW50" s="137"/>
      <c r="AX50" s="137"/>
      <c r="AY50" s="137"/>
    </row>
    <row r="51" spans="1:51" ht="14.25" customHeight="1">
      <c r="A51" s="130" t="s">
        <v>102</v>
      </c>
      <c r="B51" s="131">
        <v>2019</v>
      </c>
      <c r="C51" s="131">
        <v>73</v>
      </c>
      <c r="D51" s="131">
        <v>284</v>
      </c>
      <c r="E51" s="131">
        <v>357</v>
      </c>
      <c r="F51" s="131">
        <v>78312</v>
      </c>
      <c r="G51" s="131">
        <v>92987</v>
      </c>
      <c r="H51" s="131">
        <v>74399</v>
      </c>
      <c r="I51" s="131">
        <v>80.010108939959395</v>
      </c>
      <c r="J51" s="131">
        <v>82459</v>
      </c>
      <c r="K51" s="131">
        <v>94717</v>
      </c>
      <c r="L51" s="131">
        <v>77311</v>
      </c>
      <c r="M51" s="131">
        <v>81.623151071085402</v>
      </c>
      <c r="N51" s="131">
        <v>1488</v>
      </c>
      <c r="O51" s="131">
        <v>114</v>
      </c>
      <c r="P51" s="131">
        <v>1602</v>
      </c>
      <c r="Q51" s="131">
        <v>937</v>
      </c>
      <c r="R51" s="131">
        <v>551</v>
      </c>
      <c r="S51" s="131">
        <v>101</v>
      </c>
      <c r="T51" s="131">
        <v>13</v>
      </c>
      <c r="U51" s="131">
        <v>1038</v>
      </c>
      <c r="V51" s="131">
        <v>564</v>
      </c>
      <c r="X51" s="142"/>
      <c r="Y51" s="238" t="s">
        <v>139</v>
      </c>
      <c r="Z51" s="239">
        <v>368</v>
      </c>
      <c r="AA51" s="240">
        <v>369</v>
      </c>
      <c r="AB51" s="240">
        <v>325</v>
      </c>
      <c r="AC51" s="240">
        <v>328</v>
      </c>
      <c r="AD51" s="240">
        <v>324</v>
      </c>
      <c r="AE51" s="241">
        <v>1714</v>
      </c>
      <c r="AF51" s="137"/>
      <c r="AG51" s="137"/>
      <c r="AH51" s="147">
        <f>Z51/('Customers - 2.1.2 Market Monito'!H51/1000)</f>
        <v>38.505807261693</v>
      </c>
      <c r="AI51" s="147">
        <f>AA51/('Customers - 2.1.2 Market Monito'!I51/1000)</f>
        <v>38.313778423839686</v>
      </c>
      <c r="AJ51" s="147">
        <f>AB51/('Customers - 2.1.2 Market Monito'!J51/1000)</f>
        <v>33.401849948612536</v>
      </c>
      <c r="AK51" s="147">
        <f>AC51/('Customers - 2.1.2 Market Monito'!K51/1000)</f>
        <v>33.41483292583537</v>
      </c>
      <c r="AL51" s="147">
        <f>AD51/('Customers - 2.1.2 Market Monito'!L51/1000)</f>
        <v>32.245222929936304</v>
      </c>
      <c r="AM51" s="143"/>
      <c r="AN51" s="137"/>
      <c r="AO51" s="137"/>
      <c r="AP51" s="137"/>
      <c r="AQ51" s="137"/>
      <c r="AR51" s="137"/>
      <c r="AS51" s="137"/>
      <c r="AT51" s="137"/>
      <c r="AU51" s="137"/>
      <c r="AV51" s="137"/>
      <c r="AW51" s="137"/>
      <c r="AX51" s="137"/>
      <c r="AY51" s="137"/>
    </row>
    <row r="52" spans="1:51" ht="14.25" customHeight="1">
      <c r="A52" s="126" t="s">
        <v>102</v>
      </c>
      <c r="B52" s="127">
        <v>2020</v>
      </c>
      <c r="C52" s="127">
        <v>73</v>
      </c>
      <c r="D52" s="127">
        <v>284</v>
      </c>
      <c r="E52" s="127">
        <v>357</v>
      </c>
      <c r="F52" s="127">
        <v>75663</v>
      </c>
      <c r="G52" s="127">
        <v>101774</v>
      </c>
      <c r="H52" s="127">
        <v>76354</v>
      </c>
      <c r="I52" s="127">
        <v>75.023090376716993</v>
      </c>
      <c r="J52" s="127">
        <v>77493</v>
      </c>
      <c r="K52" s="127">
        <v>103450</v>
      </c>
      <c r="L52" s="127">
        <v>78814</v>
      </c>
      <c r="M52" s="127">
        <v>76.185596906718203</v>
      </c>
      <c r="N52" s="127">
        <v>1437</v>
      </c>
      <c r="O52" s="127">
        <v>118</v>
      </c>
      <c r="P52" s="127">
        <v>1555</v>
      </c>
      <c r="Q52" s="127">
        <v>935</v>
      </c>
      <c r="R52" s="127">
        <v>502</v>
      </c>
      <c r="S52" s="127">
        <v>100</v>
      </c>
      <c r="T52" s="127">
        <v>18</v>
      </c>
      <c r="U52" s="127">
        <v>1035</v>
      </c>
      <c r="V52" s="127">
        <v>520</v>
      </c>
      <c r="X52" s="142"/>
      <c r="Y52" s="238" t="s">
        <v>140</v>
      </c>
      <c r="Z52" s="239">
        <v>714</v>
      </c>
      <c r="AA52" s="240">
        <v>675</v>
      </c>
      <c r="AB52" s="240">
        <v>675</v>
      </c>
      <c r="AC52" s="240">
        <v>671</v>
      </c>
      <c r="AD52" s="240">
        <v>678</v>
      </c>
      <c r="AE52" s="241">
        <v>3413</v>
      </c>
      <c r="AF52" s="137"/>
      <c r="AG52" s="137"/>
      <c r="AH52" s="147">
        <f>Z52/('Customers - 2.1.2 Market Monito'!H52/1000)</f>
        <v>25.997669676667638</v>
      </c>
      <c r="AI52" s="147">
        <f>AA52/('Customers - 2.1.2 Market Monito'!I52/1000)</f>
        <v>24.511583993027816</v>
      </c>
      <c r="AJ52" s="147">
        <f>AB52/('Customers - 2.1.2 Market Monito'!J52/1000)</f>
        <v>24.431735920081078</v>
      </c>
      <c r="AK52" s="147">
        <f>AC52/('Customers - 2.1.2 Market Monito'!K52/1000)</f>
        <v>24.243081147481753</v>
      </c>
      <c r="AL52" s="147">
        <f>AD52/('Customers - 2.1.2 Market Monito'!L52/1000)</f>
        <v>24.442121201196869</v>
      </c>
      <c r="AM52" s="143"/>
      <c r="AN52" s="137"/>
      <c r="AO52" s="137"/>
      <c r="AP52" s="137"/>
      <c r="AQ52" s="137"/>
      <c r="AR52" s="137"/>
      <c r="AS52" s="137"/>
      <c r="AT52" s="137"/>
      <c r="AU52" s="137"/>
      <c r="AV52" s="137"/>
      <c r="AW52" s="137"/>
      <c r="AX52" s="137"/>
      <c r="AY52" s="137"/>
    </row>
    <row r="53" spans="1:51" ht="14.25" customHeight="1">
      <c r="A53" s="130" t="s">
        <v>102</v>
      </c>
      <c r="B53" s="131">
        <v>2021</v>
      </c>
      <c r="C53" s="131">
        <v>73</v>
      </c>
      <c r="D53" s="131">
        <v>284</v>
      </c>
      <c r="E53" s="131">
        <v>357</v>
      </c>
      <c r="F53" s="131">
        <v>74013</v>
      </c>
      <c r="G53" s="131">
        <v>101104</v>
      </c>
      <c r="H53" s="131">
        <v>76708</v>
      </c>
      <c r="I53" s="131">
        <v>75.870390884633593</v>
      </c>
      <c r="J53" s="131">
        <v>75809</v>
      </c>
      <c r="K53" s="131">
        <v>103300</v>
      </c>
      <c r="L53" s="131">
        <v>78779</v>
      </c>
      <c r="M53" s="131">
        <v>76.262342691190696</v>
      </c>
      <c r="N53" s="131">
        <v>1410</v>
      </c>
      <c r="O53" s="131">
        <v>116</v>
      </c>
      <c r="P53" s="131">
        <v>1526</v>
      </c>
      <c r="Q53" s="131">
        <v>913</v>
      </c>
      <c r="R53" s="131">
        <v>497</v>
      </c>
      <c r="S53" s="131">
        <v>96</v>
      </c>
      <c r="T53" s="131">
        <v>20</v>
      </c>
      <c r="U53" s="131">
        <v>1009</v>
      </c>
      <c r="V53" s="131">
        <v>517</v>
      </c>
      <c r="X53" s="142"/>
      <c r="Y53" s="238" t="s">
        <v>141</v>
      </c>
      <c r="Z53" s="239">
        <v>370</v>
      </c>
      <c r="AA53" s="240">
        <v>370</v>
      </c>
      <c r="AB53" s="240">
        <v>370</v>
      </c>
      <c r="AC53" s="240">
        <v>370</v>
      </c>
      <c r="AD53" s="240">
        <v>370</v>
      </c>
      <c r="AE53" s="241">
        <v>1850</v>
      </c>
      <c r="AF53" s="137"/>
      <c r="AG53" s="137"/>
      <c r="AH53" s="147">
        <f>Z53/('Customers - 2.1.2 Market Monito'!H53/1000)</f>
        <v>61.903965199933076</v>
      </c>
      <c r="AI53" s="147">
        <f>AA53/('Customers - 2.1.2 Market Monito'!I53/1000)</f>
        <v>62.405127340192273</v>
      </c>
      <c r="AJ53" s="147">
        <f>AB53/('Customers - 2.1.2 Market Monito'!J53/1000)</f>
        <v>62.352544657903607</v>
      </c>
      <c r="AK53" s="147">
        <f>AC53/('Customers - 2.1.2 Market Monito'!K53/1000)</f>
        <v>62.279077596364253</v>
      </c>
      <c r="AL53" s="147">
        <f>AD53/('Customers - 2.1.2 Market Monito'!L53/1000)</f>
        <v>62.070122462674043</v>
      </c>
      <c r="AM53" s="143"/>
      <c r="AN53" s="137"/>
      <c r="AO53" s="137"/>
      <c r="AP53" s="137"/>
      <c r="AQ53" s="137"/>
      <c r="AR53" s="137"/>
      <c r="AS53" s="137"/>
      <c r="AT53" s="137"/>
      <c r="AU53" s="137"/>
      <c r="AV53" s="137"/>
      <c r="AW53" s="137"/>
      <c r="AX53" s="137"/>
      <c r="AY53" s="137"/>
    </row>
    <row r="54" spans="1:51" ht="14.25" customHeight="1">
      <c r="A54" s="126" t="s">
        <v>102</v>
      </c>
      <c r="B54" s="127">
        <v>2022</v>
      </c>
      <c r="C54" s="127">
        <v>73</v>
      </c>
      <c r="D54" s="127">
        <v>284</v>
      </c>
      <c r="E54" s="127">
        <v>357</v>
      </c>
      <c r="F54" s="127">
        <v>80123</v>
      </c>
      <c r="G54" s="127">
        <v>98750</v>
      </c>
      <c r="H54" s="127">
        <v>78935</v>
      </c>
      <c r="I54" s="127">
        <v>79.934177215189905</v>
      </c>
      <c r="J54" s="127">
        <v>81213</v>
      </c>
      <c r="K54" s="127">
        <v>101014</v>
      </c>
      <c r="L54" s="127">
        <v>81485</v>
      </c>
      <c r="M54" s="127">
        <v>80.667036252400706</v>
      </c>
      <c r="N54" s="127">
        <v>1413</v>
      </c>
      <c r="O54" s="127">
        <v>122</v>
      </c>
      <c r="P54" s="127">
        <v>1535</v>
      </c>
      <c r="Q54" s="127">
        <v>912</v>
      </c>
      <c r="R54" s="127">
        <v>501</v>
      </c>
      <c r="S54" s="127">
        <v>100</v>
      </c>
      <c r="T54" s="127">
        <v>22</v>
      </c>
      <c r="U54" s="127">
        <v>1012</v>
      </c>
      <c r="V54" s="127">
        <v>523</v>
      </c>
      <c r="X54" s="142"/>
      <c r="Y54" s="238" t="s">
        <v>142</v>
      </c>
      <c r="Z54" s="239">
        <v>1914</v>
      </c>
      <c r="AA54" s="240">
        <v>2000</v>
      </c>
      <c r="AB54" s="240">
        <v>2011</v>
      </c>
      <c r="AC54" s="240">
        <v>2021</v>
      </c>
      <c r="AD54" s="240">
        <v>2044</v>
      </c>
      <c r="AE54" s="241">
        <v>9990</v>
      </c>
      <c r="AF54" s="137"/>
      <c r="AG54" s="137"/>
      <c r="AH54" s="147">
        <f>Z54/('Customers - 2.1.2 Market Monito'!H54/1000)</f>
        <v>26.171137911231437</v>
      </c>
      <c r="AI54" s="147">
        <f>AA54/('Customers - 2.1.2 Market Monito'!I54/1000)</f>
        <v>27.026296586578741</v>
      </c>
      <c r="AJ54" s="147">
        <f>AB54/('Customers - 2.1.2 Market Monito'!J54/1000)</f>
        <v>26.774064705099189</v>
      </c>
      <c r="AK54" s="147">
        <f>AC54/('Customers - 2.1.2 Market Monito'!K54/1000)</f>
        <v>26.632404295974169</v>
      </c>
      <c r="AL54" s="147">
        <f>AD54/('Customers - 2.1.2 Market Monito'!L54/1000)</f>
        <v>26.656581332568237</v>
      </c>
      <c r="AM54" s="143"/>
      <c r="AN54" s="137"/>
      <c r="AO54" s="137"/>
      <c r="AP54" s="137"/>
      <c r="AQ54" s="137"/>
      <c r="AR54" s="137"/>
      <c r="AS54" s="137"/>
      <c r="AT54" s="137"/>
      <c r="AU54" s="137"/>
      <c r="AV54" s="137"/>
      <c r="AW54" s="137"/>
      <c r="AX54" s="137"/>
      <c r="AY54" s="137"/>
    </row>
    <row r="55" spans="1:51" ht="14.25" customHeight="1">
      <c r="A55" s="130" t="s">
        <v>102</v>
      </c>
      <c r="B55" s="131">
        <v>2023</v>
      </c>
      <c r="C55" s="131">
        <v>73</v>
      </c>
      <c r="D55" s="131">
        <v>284</v>
      </c>
      <c r="E55" s="131">
        <v>357</v>
      </c>
      <c r="F55" s="131">
        <v>77483</v>
      </c>
      <c r="G55" s="131">
        <v>100483</v>
      </c>
      <c r="H55" s="131">
        <v>80037</v>
      </c>
      <c r="I55" s="131">
        <v>79.652279490062995</v>
      </c>
      <c r="J55" s="131">
        <v>80720</v>
      </c>
      <c r="K55" s="131">
        <v>102253</v>
      </c>
      <c r="L55" s="131">
        <v>82092</v>
      </c>
      <c r="M55" s="131">
        <v>80.283219074257005</v>
      </c>
      <c r="N55" s="131">
        <v>1479</v>
      </c>
      <c r="O55" s="131">
        <v>144</v>
      </c>
      <c r="P55" s="131">
        <v>1623</v>
      </c>
      <c r="Q55" s="131">
        <v>912</v>
      </c>
      <c r="R55" s="131">
        <v>567</v>
      </c>
      <c r="S55" s="131">
        <v>106</v>
      </c>
      <c r="T55" s="131">
        <v>38</v>
      </c>
      <c r="U55" s="131">
        <v>1018</v>
      </c>
      <c r="V55" s="131">
        <v>605</v>
      </c>
      <c r="X55" s="142"/>
      <c r="Y55" s="238" t="s">
        <v>143</v>
      </c>
      <c r="Z55" s="239">
        <v>221</v>
      </c>
      <c r="AA55" s="240">
        <v>222</v>
      </c>
      <c r="AB55" s="240">
        <v>220</v>
      </c>
      <c r="AC55" s="240">
        <v>220</v>
      </c>
      <c r="AD55" s="240">
        <v>220</v>
      </c>
      <c r="AE55" s="241">
        <v>1103</v>
      </c>
      <c r="AF55" s="137"/>
      <c r="AG55" s="137"/>
      <c r="AH55" s="147">
        <f>Z55/('Customers - 2.1.2 Market Monito'!H55/1000)</f>
        <v>17.46759405627569</v>
      </c>
      <c r="AI55" s="147">
        <f>AA55/('Customers - 2.1.2 Market Monito'!I55/1000)</f>
        <v>17.484445144522329</v>
      </c>
      <c r="AJ55" s="147">
        <f>AB55/('Customers - 2.1.2 Market Monito'!J55/1000)</f>
        <v>17.221135029354208</v>
      </c>
      <c r="AK55" s="147">
        <f>AC55/('Customers - 2.1.2 Market Monito'!K55/1000)</f>
        <v>17.12595360423478</v>
      </c>
      <c r="AL55" s="147">
        <f>AD55/('Customers - 2.1.2 Market Monito'!L55/1000)</f>
        <v>16.962220508866615</v>
      </c>
      <c r="AM55" s="143"/>
      <c r="AN55" s="137"/>
      <c r="AO55" s="137"/>
      <c r="AP55" s="137"/>
      <c r="AQ55" s="137"/>
      <c r="AR55" s="137"/>
      <c r="AS55" s="137"/>
      <c r="AT55" s="137"/>
      <c r="AU55" s="137"/>
      <c r="AV55" s="137"/>
      <c r="AW55" s="137"/>
      <c r="AX55" s="137"/>
      <c r="AY55" s="137"/>
    </row>
    <row r="56" spans="1:51" ht="14.25" customHeight="1">
      <c r="A56" s="126" t="s">
        <v>103</v>
      </c>
      <c r="B56" s="127">
        <v>2015</v>
      </c>
      <c r="C56" s="127">
        <v>10</v>
      </c>
      <c r="D56" s="127">
        <v>0</v>
      </c>
      <c r="E56" s="127">
        <v>10</v>
      </c>
      <c r="F56" s="127">
        <v>25467</v>
      </c>
      <c r="G56" s="127">
        <v>25540</v>
      </c>
      <c r="H56" s="127">
        <v>17389</v>
      </c>
      <c r="I56" s="127">
        <v>68.085356303837102</v>
      </c>
      <c r="J56" s="127">
        <v>25557</v>
      </c>
      <c r="K56" s="127">
        <v>25718</v>
      </c>
      <c r="L56" s="127">
        <v>17522</v>
      </c>
      <c r="M56" s="127">
        <v>68.131269927677096</v>
      </c>
      <c r="N56" s="127">
        <v>79</v>
      </c>
      <c r="O56" s="127">
        <v>72</v>
      </c>
      <c r="P56" s="127">
        <v>151</v>
      </c>
      <c r="Q56" s="127"/>
      <c r="R56" s="127"/>
      <c r="S56" s="127"/>
      <c r="T56" s="127"/>
      <c r="U56" s="127"/>
      <c r="V56" s="127"/>
      <c r="X56" s="142"/>
      <c r="Y56" s="238" t="s">
        <v>144</v>
      </c>
      <c r="Z56" s="239">
        <v>1010</v>
      </c>
      <c r="AA56" s="240">
        <v>1006</v>
      </c>
      <c r="AB56" s="240">
        <v>989</v>
      </c>
      <c r="AC56" s="240">
        <v>998</v>
      </c>
      <c r="AD56" s="240">
        <v>1014</v>
      </c>
      <c r="AE56" s="241">
        <v>5017</v>
      </c>
      <c r="AF56" s="137"/>
      <c r="AG56" s="137"/>
      <c r="AH56" s="147">
        <f>Z56/('Customers - 2.1.2 Market Monito'!H56/1000)</f>
        <v>17.065999797235644</v>
      </c>
      <c r="AI56" s="147">
        <f>AA56/('Customers - 2.1.2 Market Monito'!I56/1000)</f>
        <v>16.911826510885096</v>
      </c>
      <c r="AJ56" s="147">
        <f>AB56/('Customers - 2.1.2 Market Monito'!J56/1000)</f>
        <v>16.475095785440612</v>
      </c>
      <c r="AK56" s="147">
        <f>AC56/('Customers - 2.1.2 Market Monito'!K56/1000)</f>
        <v>16.40422104605674</v>
      </c>
      <c r="AL56" s="147">
        <f>AD56/('Customers - 2.1.2 Market Monito'!L56/1000)</f>
        <v>16.31694129763131</v>
      </c>
      <c r="AM56" s="143"/>
      <c r="AN56" s="137"/>
      <c r="AO56" s="137"/>
      <c r="AP56" s="137"/>
      <c r="AQ56" s="137"/>
      <c r="AR56" s="137"/>
      <c r="AS56" s="137"/>
      <c r="AT56" s="137"/>
      <c r="AU56" s="137"/>
      <c r="AV56" s="137"/>
      <c r="AW56" s="137"/>
      <c r="AX56" s="137"/>
      <c r="AY56" s="137"/>
    </row>
    <row r="57" spans="1:51" ht="14.25" customHeight="1">
      <c r="A57" s="130" t="s">
        <v>103</v>
      </c>
      <c r="B57" s="131">
        <v>2016</v>
      </c>
      <c r="C57" s="131">
        <v>10.77</v>
      </c>
      <c r="D57" s="131">
        <v>0</v>
      </c>
      <c r="E57" s="131">
        <v>10.77</v>
      </c>
      <c r="F57" s="131">
        <v>24019</v>
      </c>
      <c r="G57" s="131">
        <v>27793</v>
      </c>
      <c r="H57" s="131">
        <v>23717</v>
      </c>
      <c r="I57" s="131">
        <v>85.334436728672699</v>
      </c>
      <c r="J57" s="131">
        <v>24020</v>
      </c>
      <c r="K57" s="131">
        <v>27885</v>
      </c>
      <c r="L57" s="131">
        <v>23784</v>
      </c>
      <c r="M57" s="131">
        <v>85.293168370091493</v>
      </c>
      <c r="N57" s="131">
        <v>80</v>
      </c>
      <c r="O57" s="131">
        <v>73</v>
      </c>
      <c r="P57" s="131">
        <v>153</v>
      </c>
      <c r="Q57" s="131"/>
      <c r="R57" s="131"/>
      <c r="S57" s="131"/>
      <c r="T57" s="131"/>
      <c r="U57" s="131"/>
      <c r="V57" s="131"/>
      <c r="X57" s="142"/>
      <c r="Y57" s="238" t="s">
        <v>145</v>
      </c>
      <c r="Z57" s="239">
        <v>200</v>
      </c>
      <c r="AA57" s="240">
        <v>200</v>
      </c>
      <c r="AB57" s="240">
        <v>200</v>
      </c>
      <c r="AC57" s="240">
        <v>200</v>
      </c>
      <c r="AD57" s="240">
        <v>200</v>
      </c>
      <c r="AE57" s="241">
        <v>1000</v>
      </c>
      <c r="AF57" s="137"/>
      <c r="AG57" s="137"/>
      <c r="AH57" s="147">
        <f>Z57/('Customers - 2.1.2 Market Monito'!H57/1000)</f>
        <v>17.667844522968199</v>
      </c>
      <c r="AI57" s="147">
        <f>AA57/('Customers - 2.1.2 Market Monito'!I57/1000)</f>
        <v>17.479461632581717</v>
      </c>
      <c r="AJ57" s="147">
        <f>AB57/('Customers - 2.1.2 Market Monito'!J57/1000)</f>
        <v>17.317516668109793</v>
      </c>
      <c r="AK57" s="147">
        <f>AC57/('Customers - 2.1.2 Market Monito'!K57/1000)</f>
        <v>17.185083347654235</v>
      </c>
      <c r="AL57" s="147">
        <f>AD57/('Customers - 2.1.2 Market Monito'!L57/1000)</f>
        <v>17.047391749062395</v>
      </c>
      <c r="AM57" s="143"/>
      <c r="AN57" s="137"/>
      <c r="AO57" s="137"/>
      <c r="AP57" s="137"/>
      <c r="AQ57" s="137"/>
      <c r="AR57" s="137"/>
      <c r="AS57" s="137"/>
      <c r="AT57" s="137"/>
      <c r="AU57" s="137"/>
      <c r="AV57" s="137"/>
      <c r="AW57" s="137"/>
      <c r="AX57" s="137"/>
      <c r="AY57" s="137"/>
    </row>
    <row r="58" spans="1:51" ht="14.25" customHeight="1">
      <c r="A58" s="126" t="s">
        <v>103</v>
      </c>
      <c r="B58" s="127">
        <v>2017</v>
      </c>
      <c r="C58" s="127">
        <v>11.33</v>
      </c>
      <c r="D58" s="127">
        <v>0</v>
      </c>
      <c r="E58" s="127">
        <v>11.33</v>
      </c>
      <c r="F58" s="127">
        <v>23739</v>
      </c>
      <c r="G58" s="127">
        <v>24770</v>
      </c>
      <c r="H58" s="127">
        <v>22211</v>
      </c>
      <c r="I58" s="127">
        <v>89.6689543802987</v>
      </c>
      <c r="J58" s="127">
        <v>24128</v>
      </c>
      <c r="K58" s="127">
        <v>25325</v>
      </c>
      <c r="L58" s="127">
        <v>22640</v>
      </c>
      <c r="M58" s="127">
        <v>89.397828232971406</v>
      </c>
      <c r="N58" s="127">
        <v>79</v>
      </c>
      <c r="O58" s="127">
        <v>77</v>
      </c>
      <c r="P58" s="127">
        <v>156</v>
      </c>
      <c r="Q58" s="127"/>
      <c r="R58" s="127"/>
      <c r="S58" s="127"/>
      <c r="T58" s="127"/>
      <c r="U58" s="127"/>
      <c r="V58" s="127"/>
      <c r="X58" s="142"/>
      <c r="Y58" s="238" t="s">
        <v>146</v>
      </c>
      <c r="Z58" s="239">
        <v>738</v>
      </c>
      <c r="AA58" s="240">
        <v>738</v>
      </c>
      <c r="AB58" s="240">
        <v>738</v>
      </c>
      <c r="AC58" s="240">
        <v>739</v>
      </c>
      <c r="AD58" s="240">
        <v>739</v>
      </c>
      <c r="AE58" s="241">
        <v>3692</v>
      </c>
      <c r="AF58" s="137"/>
      <c r="AG58" s="137"/>
      <c r="AH58" s="147">
        <f>Z58/('Customers - 2.1.2 Market Monito'!H58/1000)</f>
        <v>21.933604779029334</v>
      </c>
      <c r="AI58" s="147">
        <f>AA58/('Customers - 2.1.2 Market Monito'!I58/1000)</f>
        <v>21.866018784628604</v>
      </c>
      <c r="AJ58" s="147">
        <f>AB58/('Customers - 2.1.2 Market Monito'!J58/1000)</f>
        <v>21.792411043850581</v>
      </c>
      <c r="AK58" s="147">
        <f>AC58/('Customers - 2.1.2 Market Monito'!K58/1000)</f>
        <v>21.775001473274795</v>
      </c>
      <c r="AL58" s="147">
        <f>AD58/('Customers - 2.1.2 Market Monito'!L58/1000)</f>
        <v>21.702740007635605</v>
      </c>
      <c r="AM58" s="143"/>
      <c r="AN58" s="137"/>
      <c r="AO58" s="137"/>
      <c r="AP58" s="137"/>
      <c r="AQ58" s="137"/>
      <c r="AR58" s="137"/>
      <c r="AS58" s="137"/>
      <c r="AT58" s="137"/>
      <c r="AU58" s="137"/>
      <c r="AV58" s="137"/>
      <c r="AW58" s="137"/>
      <c r="AX58" s="137"/>
      <c r="AY58" s="137"/>
    </row>
    <row r="59" spans="1:51" ht="14.25" customHeight="1">
      <c r="A59" s="130" t="s">
        <v>103</v>
      </c>
      <c r="B59" s="131">
        <v>2018</v>
      </c>
      <c r="C59" s="131">
        <v>11.33</v>
      </c>
      <c r="D59" s="131">
        <v>0</v>
      </c>
      <c r="E59" s="131">
        <v>11.33</v>
      </c>
      <c r="F59" s="131">
        <v>23915</v>
      </c>
      <c r="G59" s="131">
        <v>26524</v>
      </c>
      <c r="H59" s="131">
        <v>22975</v>
      </c>
      <c r="I59" s="131">
        <v>86.619665208867403</v>
      </c>
      <c r="J59" s="131">
        <v>24066</v>
      </c>
      <c r="K59" s="131">
        <v>27018</v>
      </c>
      <c r="L59" s="131">
        <v>23507</v>
      </c>
      <c r="M59" s="131">
        <v>87.004959656525301</v>
      </c>
      <c r="N59" s="131">
        <v>78</v>
      </c>
      <c r="O59" s="131">
        <v>78</v>
      </c>
      <c r="P59" s="131">
        <v>156</v>
      </c>
      <c r="Q59" s="131"/>
      <c r="R59" s="131"/>
      <c r="S59" s="131"/>
      <c r="T59" s="131"/>
      <c r="U59" s="131"/>
      <c r="V59" s="131"/>
      <c r="X59" s="142"/>
      <c r="Y59" s="238" t="s">
        <v>147</v>
      </c>
      <c r="Z59" s="239">
        <v>81</v>
      </c>
      <c r="AA59" s="240">
        <v>81</v>
      </c>
      <c r="AB59" s="240">
        <v>81</v>
      </c>
      <c r="AC59" s="240">
        <v>81</v>
      </c>
      <c r="AD59" s="240">
        <v>81</v>
      </c>
      <c r="AE59" s="241">
        <v>405</v>
      </c>
      <c r="AF59" s="137"/>
      <c r="AG59" s="137"/>
      <c r="AH59" s="147">
        <f>Z59/('Customers - 2.1.2 Market Monito'!H59/1000)</f>
        <v>18.728323699421964</v>
      </c>
      <c r="AI59" s="147">
        <f>AA59/('Customers - 2.1.2 Market Monito'!I59/1000)</f>
        <v>18.642117376294593</v>
      </c>
      <c r="AJ59" s="147">
        <f>AB59/('Customers - 2.1.2 Market Monito'!J59/1000)</f>
        <v>18.560953253895509</v>
      </c>
      <c r="AK59" s="147">
        <f>AC59/('Customers - 2.1.2 Market Monito'!K59/1000)</f>
        <v>18.476277372262771</v>
      </c>
      <c r="AL59" s="147">
        <f>AD59/('Customers - 2.1.2 Market Monito'!L59/1000)</f>
        <v>18.421651125767568</v>
      </c>
      <c r="AM59" s="143"/>
      <c r="AN59" s="137"/>
      <c r="AO59" s="137"/>
      <c r="AP59" s="137"/>
      <c r="AQ59" s="137"/>
      <c r="AR59" s="137"/>
      <c r="AS59" s="137"/>
      <c r="AT59" s="137"/>
      <c r="AU59" s="137"/>
      <c r="AV59" s="137"/>
      <c r="AW59" s="137"/>
      <c r="AX59" s="137"/>
      <c r="AY59" s="137"/>
    </row>
    <row r="60" spans="1:51" ht="14.25" customHeight="1">
      <c r="A60" s="126" t="s">
        <v>103</v>
      </c>
      <c r="B60" s="127">
        <v>2019</v>
      </c>
      <c r="C60" s="127">
        <v>11.33</v>
      </c>
      <c r="D60" s="127">
        <v>0</v>
      </c>
      <c r="E60" s="127">
        <v>11.33</v>
      </c>
      <c r="F60" s="127">
        <v>24141</v>
      </c>
      <c r="G60" s="127">
        <v>24218</v>
      </c>
      <c r="H60" s="127">
        <v>21519</v>
      </c>
      <c r="I60" s="127">
        <v>88.855396812288404</v>
      </c>
      <c r="J60" s="127">
        <v>24541</v>
      </c>
      <c r="K60" s="127">
        <v>24861</v>
      </c>
      <c r="L60" s="127">
        <v>22105</v>
      </c>
      <c r="M60" s="127">
        <v>88.914363863078705</v>
      </c>
      <c r="N60" s="127">
        <v>78</v>
      </c>
      <c r="O60" s="127">
        <v>81</v>
      </c>
      <c r="P60" s="127">
        <v>159</v>
      </c>
      <c r="Q60" s="127">
        <v>78</v>
      </c>
      <c r="R60" s="127"/>
      <c r="S60" s="127">
        <v>81</v>
      </c>
      <c r="T60" s="127"/>
      <c r="U60" s="127">
        <v>159</v>
      </c>
      <c r="V60" s="127">
        <v>0</v>
      </c>
      <c r="X60" s="142"/>
      <c r="Y60" s="238" t="s">
        <v>148</v>
      </c>
      <c r="Z60" s="239">
        <v>107</v>
      </c>
      <c r="AA60" s="240">
        <v>107</v>
      </c>
      <c r="AB60" s="240">
        <v>113</v>
      </c>
      <c r="AC60" s="240">
        <v>113</v>
      </c>
      <c r="AD60" s="240">
        <v>115</v>
      </c>
      <c r="AE60" s="241">
        <v>555</v>
      </c>
      <c r="AF60" s="137"/>
      <c r="AG60" s="137"/>
      <c r="AH60" s="147">
        <f>Z60/('Customers - 2.1.2 Market Monito'!H60/1000)</f>
        <v>18.104906937394247</v>
      </c>
      <c r="AI60" s="147">
        <f>AA60/('Customers - 2.1.2 Market Monito'!I60/1000)</f>
        <v>18.138667570774707</v>
      </c>
      <c r="AJ60" s="147">
        <f>AB60/('Customers - 2.1.2 Market Monito'!J60/1000)</f>
        <v>18.978837756130332</v>
      </c>
      <c r="AK60" s="147">
        <f>AC60/('Customers - 2.1.2 Market Monito'!K60/1000)</f>
        <v>18.896321070234112</v>
      </c>
      <c r="AL60" s="147">
        <f>AD60/('Customers - 2.1.2 Market Monito'!L60/1000)</f>
        <v>18.644617380025942</v>
      </c>
      <c r="AM60" s="143"/>
      <c r="AN60" s="137"/>
      <c r="AO60" s="137"/>
      <c r="AP60" s="137"/>
      <c r="AQ60" s="137"/>
      <c r="AR60" s="137"/>
      <c r="AS60" s="137"/>
      <c r="AT60" s="137"/>
      <c r="AU60" s="137"/>
      <c r="AV60" s="137"/>
      <c r="AW60" s="137"/>
      <c r="AX60" s="137"/>
      <c r="AY60" s="137"/>
    </row>
    <row r="61" spans="1:51" ht="14.25" customHeight="1">
      <c r="A61" s="130" t="s">
        <v>103</v>
      </c>
      <c r="B61" s="131">
        <v>2020</v>
      </c>
      <c r="C61" s="131">
        <v>11.33</v>
      </c>
      <c r="D61" s="131">
        <v>0</v>
      </c>
      <c r="E61" s="131">
        <v>11.33</v>
      </c>
      <c r="F61" s="131">
        <v>22135</v>
      </c>
      <c r="G61" s="131">
        <v>28899</v>
      </c>
      <c r="H61" s="131">
        <v>22814</v>
      </c>
      <c r="I61" s="131">
        <v>78.943908093705701</v>
      </c>
      <c r="J61" s="131">
        <v>23208</v>
      </c>
      <c r="K61" s="131">
        <v>29161</v>
      </c>
      <c r="L61" s="131">
        <v>23366</v>
      </c>
      <c r="M61" s="131">
        <v>80.127567641713298</v>
      </c>
      <c r="N61" s="131">
        <v>78</v>
      </c>
      <c r="O61" s="131">
        <v>82</v>
      </c>
      <c r="P61" s="131">
        <v>160</v>
      </c>
      <c r="Q61" s="131">
        <v>78</v>
      </c>
      <c r="R61" s="131"/>
      <c r="S61" s="131">
        <v>82</v>
      </c>
      <c r="T61" s="131"/>
      <c r="U61" s="131">
        <v>160</v>
      </c>
      <c r="V61" s="131">
        <v>0</v>
      </c>
      <c r="X61" s="142"/>
      <c r="Y61" s="238" t="s">
        <v>149</v>
      </c>
      <c r="Z61" s="239">
        <v>610</v>
      </c>
      <c r="AA61" s="240">
        <v>610</v>
      </c>
      <c r="AB61" s="240">
        <v>610</v>
      </c>
      <c r="AC61" s="240">
        <v>612</v>
      </c>
      <c r="AD61" s="240">
        <v>612</v>
      </c>
      <c r="AE61" s="241">
        <v>3054</v>
      </c>
      <c r="AF61" s="137"/>
      <c r="AG61" s="137"/>
      <c r="AH61" s="147">
        <f>Z61/('Customers - 2.1.2 Market Monito'!H61/1000)</f>
        <v>214.18539325842698</v>
      </c>
      <c r="AI61" s="147">
        <f>AA61/('Customers - 2.1.2 Market Monito'!I61/1000)</f>
        <v>214.71312917986623</v>
      </c>
      <c r="AJ61" s="147">
        <f>AB61/('Customers - 2.1.2 Market Monito'!J61/1000)</f>
        <v>210.0550964187328</v>
      </c>
      <c r="AK61" s="147">
        <f>AC61/('Customers - 2.1.2 Market Monito'!K61/1000)</f>
        <v>209.94854202401373</v>
      </c>
      <c r="AL61" s="147">
        <f>AD61/('Customers - 2.1.2 Market Monito'!L61/1000)</f>
        <v>207.73930753564153</v>
      </c>
      <c r="AM61" s="143"/>
      <c r="AN61" s="137"/>
      <c r="AO61" s="137"/>
      <c r="AP61" s="137"/>
      <c r="AQ61" s="137"/>
      <c r="AR61" s="137"/>
      <c r="AS61" s="137"/>
      <c r="AT61" s="137"/>
      <c r="AU61" s="137"/>
      <c r="AV61" s="137"/>
      <c r="AW61" s="137"/>
      <c r="AX61" s="137"/>
      <c r="AY61" s="137"/>
    </row>
    <row r="62" spans="1:51" ht="14.25" customHeight="1">
      <c r="A62" s="126" t="s">
        <v>103</v>
      </c>
      <c r="B62" s="127">
        <v>2021</v>
      </c>
      <c r="C62" s="127">
        <v>11.55</v>
      </c>
      <c r="D62" s="127">
        <v>0</v>
      </c>
      <c r="E62" s="127">
        <v>11.55</v>
      </c>
      <c r="F62" s="127">
        <v>23224</v>
      </c>
      <c r="G62" s="127">
        <v>28408</v>
      </c>
      <c r="H62" s="127">
        <v>23621</v>
      </c>
      <c r="I62" s="127">
        <v>83.149112925936393</v>
      </c>
      <c r="J62" s="127">
        <v>23598</v>
      </c>
      <c r="K62" s="127">
        <v>29245</v>
      </c>
      <c r="L62" s="127">
        <v>24223</v>
      </c>
      <c r="M62" s="127">
        <v>82.827833817746594</v>
      </c>
      <c r="N62" s="127">
        <v>78</v>
      </c>
      <c r="O62" s="127">
        <v>82</v>
      </c>
      <c r="P62" s="127">
        <v>160</v>
      </c>
      <c r="Q62" s="127">
        <v>78</v>
      </c>
      <c r="R62" s="127"/>
      <c r="S62" s="127">
        <v>82</v>
      </c>
      <c r="T62" s="127"/>
      <c r="U62" s="127">
        <v>160</v>
      </c>
      <c r="V62" s="127">
        <v>0</v>
      </c>
      <c r="X62" s="142"/>
      <c r="Y62" s="238" t="s">
        <v>298</v>
      </c>
      <c r="Z62" s="239">
        <v>1268</v>
      </c>
      <c r="AA62" s="240">
        <v>1266</v>
      </c>
      <c r="AB62" s="240">
        <v>1261</v>
      </c>
      <c r="AC62" s="240">
        <v>1270</v>
      </c>
      <c r="AD62" s="240">
        <v>1274</v>
      </c>
      <c r="AE62" s="241">
        <v>6339</v>
      </c>
      <c r="AF62" s="137"/>
      <c r="AG62" s="137"/>
      <c r="AH62" s="147">
        <f>Z62/('Customers - 2.1.2 Market Monito'!H62/1000)</f>
        <v>22.363315696649028</v>
      </c>
      <c r="AI62" s="147">
        <f>AA62/('Customers - 2.1.2 Market Monito'!I62/1000)</f>
        <v>22.254645173765535</v>
      </c>
      <c r="AJ62" s="147">
        <f>AB62/('Customers - 2.1.2 Market Monito'!J62/1000)</f>
        <v>22.144174203178505</v>
      </c>
      <c r="AK62" s="147">
        <f>AC62/('Customers - 2.1.2 Market Monito'!K62/1000)</f>
        <v>22.246356502242151</v>
      </c>
      <c r="AL62" s="147">
        <f>AD62/('Customers - 2.1.2 Market Monito'!L62/1000)</f>
        <v>22.252497729336966</v>
      </c>
      <c r="AM62" s="143"/>
      <c r="AN62" s="137"/>
      <c r="AO62" s="137"/>
      <c r="AP62" s="137"/>
      <c r="AQ62" s="137"/>
      <c r="AR62" s="137"/>
      <c r="AS62" s="137"/>
      <c r="AT62" s="137"/>
      <c r="AU62" s="137"/>
      <c r="AV62" s="137"/>
      <c r="AW62" s="137"/>
      <c r="AX62" s="137"/>
      <c r="AY62" s="137"/>
    </row>
    <row r="63" spans="1:51" ht="14.25" customHeight="1">
      <c r="A63" s="130" t="s">
        <v>103</v>
      </c>
      <c r="B63" s="131">
        <v>2022</v>
      </c>
      <c r="C63" s="131">
        <v>11.55</v>
      </c>
      <c r="D63" s="131">
        <v>0</v>
      </c>
      <c r="E63" s="131">
        <v>11.55</v>
      </c>
      <c r="F63" s="131">
        <v>25001</v>
      </c>
      <c r="G63" s="131">
        <v>28168</v>
      </c>
      <c r="H63" s="131">
        <v>24096</v>
      </c>
      <c r="I63" s="131">
        <v>85.543879579664903</v>
      </c>
      <c r="J63" s="131">
        <v>25096</v>
      </c>
      <c r="K63" s="131">
        <v>28939</v>
      </c>
      <c r="L63" s="131">
        <v>24577</v>
      </c>
      <c r="M63" s="131">
        <v>84.926915235495301</v>
      </c>
      <c r="N63" s="131">
        <v>78</v>
      </c>
      <c r="O63" s="131">
        <v>82</v>
      </c>
      <c r="P63" s="131">
        <v>160</v>
      </c>
      <c r="Q63" s="131">
        <v>78</v>
      </c>
      <c r="R63" s="131"/>
      <c r="S63" s="131">
        <v>82</v>
      </c>
      <c r="T63" s="131"/>
      <c r="U63" s="131">
        <v>160</v>
      </c>
      <c r="V63" s="131">
        <v>0</v>
      </c>
      <c r="Y63" s="238" t="s">
        <v>152</v>
      </c>
      <c r="Z63" s="239">
        <v>132</v>
      </c>
      <c r="AA63" s="240">
        <v>67</v>
      </c>
      <c r="AB63" s="240">
        <v>77</v>
      </c>
      <c r="AC63" s="240">
        <v>81</v>
      </c>
      <c r="AD63" s="240">
        <v>82</v>
      </c>
      <c r="AE63" s="241">
        <v>439</v>
      </c>
      <c r="AH63" s="147">
        <f>Z63/('Customers - 2.1.2 Market Monito'!H63/1000)</f>
        <v>18.515920886519851</v>
      </c>
      <c r="AI63" s="147">
        <f>AA63/('Customers - 2.1.2 Market Monito'!I63/1000)</f>
        <v>8.6798808135768883</v>
      </c>
      <c r="AJ63" s="147">
        <f>AB63/('Customers - 2.1.2 Market Monito'!J63/1000)</f>
        <v>9.705066801109151</v>
      </c>
      <c r="AK63" s="147">
        <f>AC63/('Customers - 2.1.2 Market Monito'!K63/1000)</f>
        <v>9.8913176211991694</v>
      </c>
      <c r="AL63" s="147">
        <f>AD63/('Customers - 2.1.2 Market Monito'!L63/1000)</f>
        <v>9.7560975609756113</v>
      </c>
      <c r="AM63" s="129"/>
    </row>
    <row r="64" spans="1:51" ht="14.25" customHeight="1">
      <c r="A64" s="126" t="s">
        <v>103</v>
      </c>
      <c r="B64" s="127">
        <v>2023</v>
      </c>
      <c r="C64" s="127">
        <v>11.61</v>
      </c>
      <c r="D64" s="127">
        <v>0</v>
      </c>
      <c r="E64" s="127">
        <v>11.61</v>
      </c>
      <c r="F64" s="127">
        <v>23337</v>
      </c>
      <c r="G64" s="127">
        <v>28010</v>
      </c>
      <c r="H64" s="127">
        <v>23632</v>
      </c>
      <c r="I64" s="127">
        <v>84.369867904319904</v>
      </c>
      <c r="J64" s="127">
        <v>23499</v>
      </c>
      <c r="K64" s="127">
        <v>28721</v>
      </c>
      <c r="L64" s="127">
        <v>24156</v>
      </c>
      <c r="M64" s="127">
        <v>84.105706625813895</v>
      </c>
      <c r="N64" s="127">
        <v>78</v>
      </c>
      <c r="O64" s="127">
        <v>82</v>
      </c>
      <c r="P64" s="127">
        <v>160</v>
      </c>
      <c r="Q64" s="127">
        <v>78</v>
      </c>
      <c r="R64" s="127"/>
      <c r="S64" s="127">
        <v>82</v>
      </c>
      <c r="T64" s="127"/>
      <c r="U64" s="127">
        <v>160</v>
      </c>
      <c r="V64" s="127">
        <v>0</v>
      </c>
      <c r="Y64" s="238" t="s">
        <v>5</v>
      </c>
      <c r="Z64" s="239">
        <v>10528</v>
      </c>
      <c r="AA64" s="240">
        <v>10597</v>
      </c>
      <c r="AB64" s="240">
        <v>10625</v>
      </c>
      <c r="AC64" s="240">
        <v>10663</v>
      </c>
      <c r="AD64" s="240">
        <v>10711</v>
      </c>
      <c r="AE64" s="241">
        <v>53124</v>
      </c>
      <c r="AH64" s="147">
        <f>Z64/('Customers - 2.1.2 Market Monito'!H64/1000)</f>
        <v>13.533803657006521</v>
      </c>
      <c r="AI64" s="147">
        <f>AA64/('Customers - 2.1.2 Market Monito'!I64/1000)</f>
        <v>13.600264895222645</v>
      </c>
      <c r="AJ64" s="147">
        <f>AB64/('Customers - 2.1.2 Market Monito'!J64/1000)</f>
        <v>13.523541144021577</v>
      </c>
      <c r="AK64" s="147">
        <f>AC64/('Customers - 2.1.2 Market Monito'!K64/1000)</f>
        <v>13.488623914951967</v>
      </c>
      <c r="AL64" s="147">
        <f>AD64/('Customers - 2.1.2 Market Monito'!L64/1000)</f>
        <v>13.511501995630303</v>
      </c>
      <c r="AM64" s="129"/>
    </row>
    <row r="65" spans="1:39" ht="14.25" customHeight="1">
      <c r="A65" s="130" t="s">
        <v>104</v>
      </c>
      <c r="B65" s="131">
        <v>2015</v>
      </c>
      <c r="C65" s="131">
        <v>2</v>
      </c>
      <c r="D65" s="131">
        <v>0</v>
      </c>
      <c r="E65" s="131">
        <v>2</v>
      </c>
      <c r="F65" s="131">
        <v>7029</v>
      </c>
      <c r="G65" s="131">
        <v>4548</v>
      </c>
      <c r="H65" s="131">
        <v>4230</v>
      </c>
      <c r="I65" s="131">
        <v>60.179257362355997</v>
      </c>
      <c r="J65" s="131">
        <v>7029</v>
      </c>
      <c r="K65" s="131">
        <v>4548</v>
      </c>
      <c r="L65" s="131">
        <v>4230</v>
      </c>
      <c r="M65" s="131">
        <v>60.179257362355997</v>
      </c>
      <c r="N65" s="131">
        <v>26</v>
      </c>
      <c r="O65" s="131">
        <v>1</v>
      </c>
      <c r="P65" s="131">
        <v>27</v>
      </c>
      <c r="Q65" s="131"/>
      <c r="R65" s="131"/>
      <c r="S65" s="131"/>
      <c r="T65" s="131"/>
      <c r="U65" s="131"/>
      <c r="V65" s="131"/>
      <c r="Y65" s="238" t="s">
        <v>153</v>
      </c>
      <c r="Z65" s="239">
        <v>286</v>
      </c>
      <c r="AA65" s="240">
        <v>291</v>
      </c>
      <c r="AB65" s="240">
        <v>292</v>
      </c>
      <c r="AC65" s="240">
        <v>300</v>
      </c>
      <c r="AD65" s="240">
        <v>305</v>
      </c>
      <c r="AE65" s="241">
        <v>1474</v>
      </c>
      <c r="AH65" s="147">
        <f>Z65/('Customers - 2.1.2 Market Monito'!H65/1000)</f>
        <v>20.424194815396699</v>
      </c>
      <c r="AI65" s="147">
        <f>AA65/('Customers - 2.1.2 Market Monito'!I65/1000)</f>
        <v>20.438263801095662</v>
      </c>
      <c r="AJ65" s="147">
        <f>AB65/('Customers - 2.1.2 Market Monito'!J65/1000)</f>
        <v>20.154610712313641</v>
      </c>
      <c r="AK65" s="147">
        <f>AC65/('Customers - 2.1.2 Market Monito'!K65/1000)</f>
        <v>20.184350400322952</v>
      </c>
      <c r="AL65" s="147">
        <f>AD65/('Customers - 2.1.2 Market Monito'!L65/1000)</f>
        <v>19.776942030864998</v>
      </c>
      <c r="AM65" s="129"/>
    </row>
    <row r="66" spans="1:39" ht="14.25" customHeight="1">
      <c r="A66" s="126" t="s">
        <v>104</v>
      </c>
      <c r="B66" s="127">
        <v>2016</v>
      </c>
      <c r="C66" s="127">
        <v>2</v>
      </c>
      <c r="D66" s="127">
        <v>0</v>
      </c>
      <c r="E66" s="127">
        <v>2</v>
      </c>
      <c r="F66" s="127">
        <v>6023</v>
      </c>
      <c r="G66" s="127">
        <v>4979</v>
      </c>
      <c r="H66" s="127">
        <v>4133</v>
      </c>
      <c r="I66" s="127">
        <v>68.6202888925785</v>
      </c>
      <c r="J66" s="127">
        <v>6023</v>
      </c>
      <c r="K66" s="127">
        <v>4979</v>
      </c>
      <c r="L66" s="127">
        <v>4133</v>
      </c>
      <c r="M66" s="127">
        <v>68.6202888925785</v>
      </c>
      <c r="N66" s="127">
        <v>26</v>
      </c>
      <c r="O66" s="127">
        <v>1</v>
      </c>
      <c r="P66" s="127">
        <v>27</v>
      </c>
      <c r="Q66" s="127"/>
      <c r="R66" s="127"/>
      <c r="S66" s="127"/>
      <c r="T66" s="127"/>
      <c r="U66" s="127"/>
      <c r="V66" s="127"/>
      <c r="Y66" s="238" t="s">
        <v>154</v>
      </c>
      <c r="Z66" s="239">
        <v>490</v>
      </c>
      <c r="AA66" s="240">
        <v>494</v>
      </c>
      <c r="AB66" s="240">
        <v>497</v>
      </c>
      <c r="AC66" s="240">
        <v>497</v>
      </c>
      <c r="AD66" s="240">
        <v>495</v>
      </c>
      <c r="AE66" s="241">
        <v>2473</v>
      </c>
      <c r="AH66" s="147">
        <f>Z66/('Customers - 2.1.2 Market Monito'!H66/1000)</f>
        <v>20.706558485463148</v>
      </c>
      <c r="AI66" s="147">
        <f>AA66/('Customers - 2.1.2 Market Monito'!I66/1000)</f>
        <v>20.537124802527646</v>
      </c>
      <c r="AJ66" s="147">
        <f>AB66/('Customers - 2.1.2 Market Monito'!J66/1000)</f>
        <v>20.181102042473707</v>
      </c>
      <c r="AK66" s="147">
        <f>AC66/('Customers - 2.1.2 Market Monito'!K66/1000)</f>
        <v>19.830028328611899</v>
      </c>
      <c r="AL66" s="147">
        <f>AD66/('Customers - 2.1.2 Market Monito'!L66/1000)</f>
        <v>19.221061623888477</v>
      </c>
      <c r="AM66" s="129"/>
    </row>
    <row r="67" spans="1:39" ht="14.25" customHeight="1">
      <c r="A67" s="130" t="s">
        <v>104</v>
      </c>
      <c r="B67" s="131">
        <v>2017</v>
      </c>
      <c r="C67" s="131">
        <v>13.5</v>
      </c>
      <c r="D67" s="131">
        <v>0</v>
      </c>
      <c r="E67" s="131">
        <v>13.5</v>
      </c>
      <c r="F67" s="131">
        <v>6489</v>
      </c>
      <c r="G67" s="131">
        <v>3889</v>
      </c>
      <c r="H67" s="131">
        <v>4017</v>
      </c>
      <c r="I67" s="131">
        <v>61.904761904761898</v>
      </c>
      <c r="J67" s="131">
        <v>6489</v>
      </c>
      <c r="K67" s="131">
        <v>3889</v>
      </c>
      <c r="L67" s="131">
        <v>4017</v>
      </c>
      <c r="M67" s="131">
        <v>61.904761904761898</v>
      </c>
      <c r="N67" s="131">
        <v>28</v>
      </c>
      <c r="O67" s="131">
        <v>2</v>
      </c>
      <c r="P67" s="131">
        <v>30</v>
      </c>
      <c r="Q67" s="131"/>
      <c r="R67" s="131"/>
      <c r="S67" s="131"/>
      <c r="T67" s="131"/>
      <c r="U67" s="131"/>
      <c r="V67" s="131"/>
      <c r="Y67" s="238" t="s">
        <v>155</v>
      </c>
      <c r="Z67" s="239">
        <v>86</v>
      </c>
      <c r="AA67" s="240">
        <v>87</v>
      </c>
      <c r="AB67" s="240">
        <v>89</v>
      </c>
      <c r="AC67" s="240">
        <v>90</v>
      </c>
      <c r="AD67" s="240">
        <v>94</v>
      </c>
      <c r="AE67" s="241">
        <v>446</v>
      </c>
      <c r="AH67" s="147">
        <f>Z67/('Customers - 2.1.2 Market Monito'!H67/1000)</f>
        <v>22.454308093994779</v>
      </c>
      <c r="AI67" s="147">
        <f>AA67/('Customers - 2.1.2 Market Monito'!I67/1000)</f>
        <v>22.544700699663125</v>
      </c>
      <c r="AJ67" s="147">
        <f>AB67/('Customers - 2.1.2 Market Monito'!J67/1000)</f>
        <v>22.577371892440386</v>
      </c>
      <c r="AK67" s="147">
        <f>AC67/('Customers - 2.1.2 Market Monito'!K67/1000)</f>
        <v>22.20577350111029</v>
      </c>
      <c r="AL67" s="147">
        <f>AD67/('Customers - 2.1.2 Market Monito'!L67/1000)</f>
        <v>22.154136224369548</v>
      </c>
      <c r="AM67" s="129"/>
    </row>
    <row r="68" spans="1:39" ht="14.25" customHeight="1">
      <c r="A68" s="126" t="s">
        <v>104</v>
      </c>
      <c r="B68" s="127">
        <v>2018</v>
      </c>
      <c r="C68" s="127">
        <v>13.5</v>
      </c>
      <c r="D68" s="127">
        <v>0</v>
      </c>
      <c r="E68" s="127">
        <v>13.5</v>
      </c>
      <c r="F68" s="127">
        <v>6354</v>
      </c>
      <c r="G68" s="127">
        <v>4835</v>
      </c>
      <c r="H68" s="127">
        <v>4107</v>
      </c>
      <c r="I68" s="127">
        <v>64.636449480642099</v>
      </c>
      <c r="J68" s="127">
        <v>6354</v>
      </c>
      <c r="K68" s="127">
        <v>4835</v>
      </c>
      <c r="L68" s="127">
        <v>4107</v>
      </c>
      <c r="M68" s="127">
        <v>64.636449480642099</v>
      </c>
      <c r="N68" s="127">
        <v>28</v>
      </c>
      <c r="O68" s="127">
        <v>2</v>
      </c>
      <c r="P68" s="127">
        <v>30</v>
      </c>
      <c r="Q68" s="127"/>
      <c r="R68" s="127"/>
      <c r="S68" s="127"/>
      <c r="T68" s="127"/>
      <c r="U68" s="127"/>
      <c r="V68" s="127"/>
      <c r="Y68" s="238" t="s">
        <v>156</v>
      </c>
      <c r="Z68" s="239">
        <v>560</v>
      </c>
      <c r="AA68" s="240">
        <v>577</v>
      </c>
      <c r="AB68" s="240">
        <v>583</v>
      </c>
      <c r="AC68" s="240">
        <v>589</v>
      </c>
      <c r="AD68" s="240">
        <v>604</v>
      </c>
      <c r="AE68" s="241">
        <v>2913</v>
      </c>
      <c r="AH68" s="147">
        <f>Z68/('Customers - 2.1.2 Market Monito'!H68/1000)</f>
        <v>23.555144275258684</v>
      </c>
      <c r="AI68" s="147">
        <f>AA68/('Customers - 2.1.2 Market Monito'!I68/1000)</f>
        <v>24.088840646265606</v>
      </c>
      <c r="AJ68" s="147">
        <f>AB68/('Customers - 2.1.2 Market Monito'!J68/1000)</f>
        <v>24.089913639932234</v>
      </c>
      <c r="AK68" s="147">
        <f>AC68/('Customers - 2.1.2 Market Monito'!K68/1000)</f>
        <v>24.11068811658275</v>
      </c>
      <c r="AL68" s="147">
        <f>AD68/('Customers - 2.1.2 Market Monito'!L68/1000)</f>
        <v>24.468300587401256</v>
      </c>
      <c r="AM68" s="129"/>
    </row>
    <row r="69" spans="1:39" ht="14.25" customHeight="1">
      <c r="A69" s="130" t="s">
        <v>104</v>
      </c>
      <c r="B69" s="131">
        <v>2019</v>
      </c>
      <c r="C69" s="131">
        <v>13.5</v>
      </c>
      <c r="D69" s="131">
        <v>0</v>
      </c>
      <c r="E69" s="131">
        <v>13.5</v>
      </c>
      <c r="F69" s="131">
        <v>7121</v>
      </c>
      <c r="G69" s="131">
        <v>5774</v>
      </c>
      <c r="H69" s="131">
        <v>4397</v>
      </c>
      <c r="I69" s="131">
        <v>61.746945653700301</v>
      </c>
      <c r="J69" s="131">
        <v>7121</v>
      </c>
      <c r="K69" s="131">
        <v>5774</v>
      </c>
      <c r="L69" s="131">
        <v>4397</v>
      </c>
      <c r="M69" s="131">
        <v>61.746945653700301</v>
      </c>
      <c r="N69" s="131">
        <v>51</v>
      </c>
      <c r="O69" s="131">
        <v>3</v>
      </c>
      <c r="P69" s="131">
        <v>54</v>
      </c>
      <c r="Q69" s="131">
        <v>28</v>
      </c>
      <c r="R69" s="131">
        <v>23</v>
      </c>
      <c r="S69" s="131">
        <v>2</v>
      </c>
      <c r="T69" s="131">
        <v>1</v>
      </c>
      <c r="U69" s="131">
        <v>30</v>
      </c>
      <c r="V69" s="131">
        <v>24</v>
      </c>
      <c r="Y69" s="242" t="s">
        <v>325</v>
      </c>
      <c r="Z69" s="244">
        <v>200755</v>
      </c>
      <c r="AA69" s="245">
        <v>201498</v>
      </c>
      <c r="AB69" s="245">
        <v>202376</v>
      </c>
      <c r="AC69" s="245">
        <v>203109</v>
      </c>
      <c r="AD69" s="245">
        <v>204048</v>
      </c>
      <c r="AE69" s="246">
        <v>1011786</v>
      </c>
      <c r="AH69" s="129"/>
      <c r="AI69" s="129"/>
      <c r="AJ69" s="129"/>
      <c r="AK69" s="129"/>
      <c r="AL69" s="129"/>
      <c r="AM69" s="129"/>
    </row>
    <row r="70" spans="1:39" ht="14.25" customHeight="1">
      <c r="A70" s="126" t="s">
        <v>104</v>
      </c>
      <c r="B70" s="127">
        <v>2020</v>
      </c>
      <c r="C70" s="127">
        <v>13.5</v>
      </c>
      <c r="D70" s="127">
        <v>0</v>
      </c>
      <c r="E70" s="127">
        <v>13.5</v>
      </c>
      <c r="F70" s="127">
        <v>5731</v>
      </c>
      <c r="G70" s="127">
        <v>6046</v>
      </c>
      <c r="H70" s="127">
        <v>4076</v>
      </c>
      <c r="I70" s="127">
        <v>67.416473701620902</v>
      </c>
      <c r="J70" s="127">
        <v>5731</v>
      </c>
      <c r="K70" s="127">
        <v>6046</v>
      </c>
      <c r="L70" s="127">
        <v>4076</v>
      </c>
      <c r="M70" s="127">
        <v>67.416473701620902</v>
      </c>
      <c r="N70" s="127">
        <v>51</v>
      </c>
      <c r="O70" s="127">
        <v>3</v>
      </c>
      <c r="P70" s="127">
        <v>54</v>
      </c>
      <c r="Q70" s="127">
        <v>28</v>
      </c>
      <c r="R70" s="127">
        <v>23</v>
      </c>
      <c r="S70" s="127">
        <v>2</v>
      </c>
      <c r="T70" s="127">
        <v>1</v>
      </c>
      <c r="U70" s="127">
        <v>30</v>
      </c>
      <c r="V70" s="127">
        <v>24</v>
      </c>
      <c r="Z70" s="128"/>
      <c r="AA70" s="128"/>
      <c r="AB70" s="128"/>
      <c r="AC70" s="128"/>
      <c r="AD70" s="128"/>
      <c r="AE70" s="128"/>
      <c r="AH70" s="129"/>
      <c r="AI70" s="129"/>
      <c r="AJ70" s="129"/>
      <c r="AK70" s="129"/>
      <c r="AL70" s="129"/>
      <c r="AM70" s="129"/>
    </row>
    <row r="71" spans="1:39" ht="14.25" customHeight="1">
      <c r="A71" s="130" t="s">
        <v>104</v>
      </c>
      <c r="B71" s="131">
        <v>2021</v>
      </c>
      <c r="C71" s="131">
        <v>13.5</v>
      </c>
      <c r="D71" s="131">
        <v>0</v>
      </c>
      <c r="E71" s="131">
        <v>13.5</v>
      </c>
      <c r="F71" s="131">
        <v>5772</v>
      </c>
      <c r="G71" s="131">
        <v>4169</v>
      </c>
      <c r="H71" s="131">
        <v>3788</v>
      </c>
      <c r="I71" s="131">
        <v>65.627165627165596</v>
      </c>
      <c r="J71" s="131">
        <v>5772</v>
      </c>
      <c r="K71" s="131">
        <v>4169</v>
      </c>
      <c r="L71" s="131">
        <v>3788</v>
      </c>
      <c r="M71" s="131">
        <v>65.627165627165596</v>
      </c>
      <c r="N71" s="131">
        <v>51</v>
      </c>
      <c r="O71" s="131">
        <v>3</v>
      </c>
      <c r="P71" s="131">
        <v>54</v>
      </c>
      <c r="Q71" s="131">
        <v>28</v>
      </c>
      <c r="R71" s="131">
        <v>23</v>
      </c>
      <c r="S71" s="131">
        <v>2</v>
      </c>
      <c r="T71" s="131">
        <v>1</v>
      </c>
      <c r="U71" s="131">
        <v>30</v>
      </c>
      <c r="V71" s="131">
        <v>24</v>
      </c>
      <c r="Z71" s="128"/>
      <c r="AA71" s="128"/>
      <c r="AB71" s="128"/>
      <c r="AC71" s="128"/>
      <c r="AD71" s="128"/>
      <c r="AE71" s="128"/>
      <c r="AH71" s="129"/>
      <c r="AI71" s="129"/>
      <c r="AJ71" s="129"/>
      <c r="AK71" s="129"/>
      <c r="AL71" s="129"/>
      <c r="AM71" s="129"/>
    </row>
    <row r="72" spans="1:39" ht="14.25" customHeight="1">
      <c r="A72" s="126" t="s">
        <v>104</v>
      </c>
      <c r="B72" s="127">
        <v>2022</v>
      </c>
      <c r="C72" s="127">
        <v>13.5</v>
      </c>
      <c r="D72" s="127">
        <v>0</v>
      </c>
      <c r="E72" s="127">
        <v>13.5</v>
      </c>
      <c r="F72" s="127">
        <v>6213</v>
      </c>
      <c r="G72" s="127">
        <v>3960</v>
      </c>
      <c r="H72" s="127">
        <v>3852</v>
      </c>
      <c r="I72" s="127">
        <v>61.999034282955101</v>
      </c>
      <c r="J72" s="127">
        <v>6213</v>
      </c>
      <c r="K72" s="127">
        <v>3960</v>
      </c>
      <c r="L72" s="127">
        <v>3852</v>
      </c>
      <c r="M72" s="127">
        <v>61.999034282955101</v>
      </c>
      <c r="N72" s="127">
        <v>51</v>
      </c>
      <c r="O72" s="127">
        <v>3</v>
      </c>
      <c r="P72" s="127">
        <v>54</v>
      </c>
      <c r="Q72" s="127">
        <v>28</v>
      </c>
      <c r="R72" s="127">
        <v>23</v>
      </c>
      <c r="S72" s="127">
        <v>2</v>
      </c>
      <c r="T72" s="127">
        <v>1</v>
      </c>
      <c r="U72" s="127">
        <v>30</v>
      </c>
      <c r="V72" s="127">
        <v>24</v>
      </c>
      <c r="Z72" s="128"/>
      <c r="AA72" s="128"/>
      <c r="AB72" s="128"/>
      <c r="AC72" s="128"/>
      <c r="AD72" s="128"/>
      <c r="AE72" s="128"/>
      <c r="AH72" s="129"/>
      <c r="AI72" s="129"/>
      <c r="AJ72" s="129"/>
      <c r="AK72" s="129"/>
      <c r="AL72" s="129"/>
      <c r="AM72" s="129"/>
    </row>
    <row r="73" spans="1:39" ht="14.25" customHeight="1">
      <c r="A73" s="130" t="s">
        <v>104</v>
      </c>
      <c r="B73" s="131">
        <v>2023</v>
      </c>
      <c r="C73" s="131">
        <v>13.5</v>
      </c>
      <c r="D73" s="131">
        <v>0</v>
      </c>
      <c r="E73" s="131">
        <v>13.5</v>
      </c>
      <c r="F73" s="131">
        <v>5772</v>
      </c>
      <c r="G73" s="131">
        <v>4169</v>
      </c>
      <c r="H73" s="131">
        <v>3788</v>
      </c>
      <c r="I73" s="131">
        <v>65.627165627165596</v>
      </c>
      <c r="J73" s="131">
        <v>5772</v>
      </c>
      <c r="K73" s="131">
        <v>4169</v>
      </c>
      <c r="L73" s="131">
        <v>3788</v>
      </c>
      <c r="M73" s="131">
        <v>65.627165627165596</v>
      </c>
      <c r="N73" s="131">
        <v>51</v>
      </c>
      <c r="O73" s="131">
        <v>3</v>
      </c>
      <c r="P73" s="131">
        <v>54</v>
      </c>
      <c r="Q73" s="131">
        <v>28</v>
      </c>
      <c r="R73" s="131">
        <v>23</v>
      </c>
      <c r="S73" s="131">
        <v>2</v>
      </c>
      <c r="T73" s="131">
        <v>1</v>
      </c>
      <c r="U73" s="131">
        <v>30</v>
      </c>
      <c r="V73" s="131">
        <v>24</v>
      </c>
      <c r="Z73" s="128"/>
      <c r="AA73" s="128"/>
      <c r="AB73" s="128"/>
      <c r="AC73" s="128"/>
      <c r="AD73" s="128"/>
      <c r="AE73" s="128"/>
      <c r="AH73" s="129"/>
      <c r="AI73" s="129"/>
      <c r="AJ73" s="129"/>
      <c r="AK73" s="129"/>
      <c r="AL73" s="129"/>
      <c r="AM73" s="129"/>
    </row>
    <row r="74" spans="1:39" ht="14.25" customHeight="1">
      <c r="A74" s="126" t="s">
        <v>105</v>
      </c>
      <c r="B74" s="127">
        <v>2015</v>
      </c>
      <c r="C74" s="127">
        <v>5</v>
      </c>
      <c r="D74" s="127">
        <v>0</v>
      </c>
      <c r="E74" s="127">
        <v>5</v>
      </c>
      <c r="F74" s="127">
        <v>6635</v>
      </c>
      <c r="G74" s="127">
        <v>5776</v>
      </c>
      <c r="H74" s="127">
        <v>5579</v>
      </c>
      <c r="I74" s="127">
        <v>84.084400904295407</v>
      </c>
      <c r="J74" s="127">
        <v>6635</v>
      </c>
      <c r="K74" s="127">
        <v>5776</v>
      </c>
      <c r="L74" s="127">
        <v>5579</v>
      </c>
      <c r="M74" s="127">
        <v>84.084400904295407</v>
      </c>
      <c r="N74" s="127">
        <v>17</v>
      </c>
      <c r="O74" s="127">
        <v>19</v>
      </c>
      <c r="P74" s="127">
        <v>36</v>
      </c>
      <c r="Q74" s="127"/>
      <c r="R74" s="127"/>
      <c r="S74" s="127"/>
      <c r="T74" s="127"/>
      <c r="U74" s="127"/>
      <c r="V74" s="127"/>
      <c r="Z74" s="128"/>
      <c r="AA74" s="128"/>
      <c r="AB74" s="128"/>
      <c r="AC74" s="128"/>
      <c r="AD74" s="128"/>
      <c r="AE74" s="128"/>
      <c r="AH74" s="129"/>
      <c r="AI74" s="129"/>
      <c r="AJ74" s="129"/>
      <c r="AK74" s="129"/>
      <c r="AL74" s="129"/>
      <c r="AM74" s="129"/>
    </row>
    <row r="75" spans="1:39" ht="14.25" customHeight="1">
      <c r="A75" s="130" t="s">
        <v>105</v>
      </c>
      <c r="B75" s="131">
        <v>2016</v>
      </c>
      <c r="C75" s="131">
        <v>5</v>
      </c>
      <c r="D75" s="131">
        <v>0</v>
      </c>
      <c r="E75" s="131">
        <v>5</v>
      </c>
      <c r="F75" s="131">
        <v>6236</v>
      </c>
      <c r="G75" s="131">
        <v>6446</v>
      </c>
      <c r="H75" s="131">
        <v>5616</v>
      </c>
      <c r="I75" s="131">
        <v>87.123797704002499</v>
      </c>
      <c r="J75" s="131">
        <v>6236</v>
      </c>
      <c r="K75" s="131">
        <v>6446</v>
      </c>
      <c r="L75" s="131">
        <v>5616</v>
      </c>
      <c r="M75" s="131">
        <v>87.123797704002499</v>
      </c>
      <c r="N75" s="131">
        <v>16</v>
      </c>
      <c r="O75" s="131">
        <v>18</v>
      </c>
      <c r="P75" s="131">
        <v>34</v>
      </c>
      <c r="Q75" s="131"/>
      <c r="R75" s="131"/>
      <c r="S75" s="131"/>
      <c r="T75" s="131"/>
      <c r="U75" s="131">
        <v>0</v>
      </c>
      <c r="V75" s="131">
        <v>0</v>
      </c>
      <c r="Z75" s="128"/>
      <c r="AA75" s="128"/>
      <c r="AB75" s="128"/>
      <c r="AC75" s="128"/>
      <c r="AD75" s="128"/>
      <c r="AE75" s="128"/>
      <c r="AH75" s="129"/>
      <c r="AI75" s="129"/>
      <c r="AJ75" s="129"/>
      <c r="AK75" s="129"/>
      <c r="AL75" s="129"/>
      <c r="AM75" s="129"/>
    </row>
    <row r="76" spans="1:39" ht="14.25" customHeight="1">
      <c r="A76" s="126" t="s">
        <v>105</v>
      </c>
      <c r="B76" s="127">
        <v>2017</v>
      </c>
      <c r="C76" s="127">
        <v>5</v>
      </c>
      <c r="D76" s="127">
        <v>0</v>
      </c>
      <c r="E76" s="127">
        <v>5</v>
      </c>
      <c r="F76" s="127">
        <v>6165</v>
      </c>
      <c r="G76" s="127">
        <v>6517</v>
      </c>
      <c r="H76" s="127">
        <v>5489</v>
      </c>
      <c r="I76" s="127">
        <v>84.225870799447605</v>
      </c>
      <c r="J76" s="127">
        <v>6165</v>
      </c>
      <c r="K76" s="127">
        <v>6517</v>
      </c>
      <c r="L76" s="127">
        <v>5489</v>
      </c>
      <c r="M76" s="127">
        <v>84.225870799447605</v>
      </c>
      <c r="N76" s="127">
        <v>18</v>
      </c>
      <c r="O76" s="127">
        <v>18</v>
      </c>
      <c r="P76" s="127">
        <v>36</v>
      </c>
      <c r="Q76" s="127"/>
      <c r="R76" s="127"/>
      <c r="S76" s="127"/>
      <c r="T76" s="127"/>
      <c r="U76" s="127">
        <v>0</v>
      </c>
      <c r="V76" s="127">
        <v>0</v>
      </c>
      <c r="Z76" s="128"/>
      <c r="AA76" s="128"/>
      <c r="AB76" s="128"/>
      <c r="AC76" s="128"/>
      <c r="AD76" s="128"/>
      <c r="AE76" s="128"/>
      <c r="AH76" s="129"/>
      <c r="AI76" s="129"/>
      <c r="AJ76" s="129"/>
      <c r="AK76" s="129"/>
      <c r="AL76" s="129"/>
      <c r="AM76" s="129"/>
    </row>
    <row r="77" spans="1:39" ht="14.25" customHeight="1">
      <c r="A77" s="130" t="s">
        <v>105</v>
      </c>
      <c r="B77" s="131">
        <v>2018</v>
      </c>
      <c r="C77" s="131">
        <v>5</v>
      </c>
      <c r="D77" s="131">
        <v>0</v>
      </c>
      <c r="E77" s="131">
        <v>5</v>
      </c>
      <c r="F77" s="131">
        <v>6474</v>
      </c>
      <c r="G77" s="131">
        <v>6858</v>
      </c>
      <c r="H77" s="131">
        <v>5840</v>
      </c>
      <c r="I77" s="131">
        <v>85.156022163896196</v>
      </c>
      <c r="J77" s="131">
        <v>6474</v>
      </c>
      <c r="K77" s="131">
        <v>6858</v>
      </c>
      <c r="L77" s="131">
        <v>5840</v>
      </c>
      <c r="M77" s="131">
        <v>85.156022163896196</v>
      </c>
      <c r="N77" s="131">
        <v>18</v>
      </c>
      <c r="O77" s="131">
        <v>18</v>
      </c>
      <c r="P77" s="131">
        <v>36</v>
      </c>
      <c r="Q77" s="131"/>
      <c r="R77" s="131"/>
      <c r="S77" s="131"/>
      <c r="T77" s="131"/>
      <c r="U77" s="131"/>
      <c r="V77" s="131"/>
      <c r="Z77" s="128"/>
      <c r="AA77" s="128"/>
      <c r="AB77" s="128"/>
      <c r="AC77" s="128"/>
      <c r="AD77" s="128"/>
      <c r="AE77" s="128"/>
      <c r="AH77" s="129"/>
      <c r="AI77" s="129"/>
      <c r="AJ77" s="129"/>
      <c r="AK77" s="129"/>
      <c r="AL77" s="129"/>
      <c r="AM77" s="129"/>
    </row>
    <row r="78" spans="1:39" ht="14.25" customHeight="1">
      <c r="A78" s="126" t="s">
        <v>105</v>
      </c>
      <c r="B78" s="127">
        <v>2019</v>
      </c>
      <c r="C78" s="127">
        <v>5</v>
      </c>
      <c r="D78" s="127">
        <v>0</v>
      </c>
      <c r="E78" s="127">
        <v>5</v>
      </c>
      <c r="F78" s="127">
        <v>6354</v>
      </c>
      <c r="G78" s="127">
        <v>6429</v>
      </c>
      <c r="H78" s="127">
        <v>5367</v>
      </c>
      <c r="I78" s="127">
        <v>83.481101259916002</v>
      </c>
      <c r="J78" s="127">
        <v>6354</v>
      </c>
      <c r="K78" s="127">
        <v>6429</v>
      </c>
      <c r="L78" s="127">
        <v>5367</v>
      </c>
      <c r="M78" s="127">
        <v>83.481101259916002</v>
      </c>
      <c r="N78" s="127">
        <v>18</v>
      </c>
      <c r="O78" s="127">
        <v>18</v>
      </c>
      <c r="P78" s="127">
        <v>36</v>
      </c>
      <c r="Q78" s="127">
        <v>18</v>
      </c>
      <c r="R78" s="127"/>
      <c r="S78" s="127">
        <v>18</v>
      </c>
      <c r="T78" s="127"/>
      <c r="U78" s="127">
        <v>36</v>
      </c>
      <c r="V78" s="127">
        <v>0</v>
      </c>
      <c r="Z78" s="128"/>
      <c r="AA78" s="128"/>
      <c r="AB78" s="128"/>
      <c r="AC78" s="128"/>
      <c r="AD78" s="128"/>
      <c r="AE78" s="128"/>
      <c r="AH78" s="129"/>
      <c r="AI78" s="129"/>
      <c r="AJ78" s="129"/>
      <c r="AK78" s="129"/>
      <c r="AL78" s="129"/>
      <c r="AM78" s="129"/>
    </row>
    <row r="79" spans="1:39" ht="14.25" customHeight="1">
      <c r="A79" s="130" t="s">
        <v>105</v>
      </c>
      <c r="B79" s="131">
        <v>2020</v>
      </c>
      <c r="C79" s="131">
        <v>5</v>
      </c>
      <c r="D79" s="131">
        <v>0</v>
      </c>
      <c r="E79" s="131">
        <v>5</v>
      </c>
      <c r="F79" s="131">
        <v>6135</v>
      </c>
      <c r="G79" s="131">
        <v>6881</v>
      </c>
      <c r="H79" s="131">
        <v>5713</v>
      </c>
      <c r="I79" s="131">
        <v>83.025723005377102</v>
      </c>
      <c r="J79" s="131">
        <v>6135</v>
      </c>
      <c r="K79" s="131">
        <v>6881</v>
      </c>
      <c r="L79" s="131">
        <v>5713</v>
      </c>
      <c r="M79" s="131">
        <v>83.025723005377102</v>
      </c>
      <c r="N79" s="131">
        <v>18</v>
      </c>
      <c r="O79" s="131">
        <v>19</v>
      </c>
      <c r="P79" s="131">
        <v>37</v>
      </c>
      <c r="Q79" s="131">
        <v>18</v>
      </c>
      <c r="R79" s="131"/>
      <c r="S79" s="131">
        <v>19</v>
      </c>
      <c r="T79" s="131"/>
      <c r="U79" s="131">
        <v>37</v>
      </c>
      <c r="V79" s="131">
        <v>0</v>
      </c>
      <c r="Z79" s="128"/>
      <c r="AA79" s="128"/>
      <c r="AB79" s="128"/>
      <c r="AC79" s="128"/>
      <c r="AD79" s="128"/>
      <c r="AE79" s="128"/>
      <c r="AH79" s="129"/>
      <c r="AI79" s="129"/>
      <c r="AJ79" s="129"/>
      <c r="AK79" s="129"/>
      <c r="AL79" s="129"/>
      <c r="AM79" s="129"/>
    </row>
    <row r="80" spans="1:39" ht="14.25" customHeight="1">
      <c r="A80" s="126" t="s">
        <v>105</v>
      </c>
      <c r="B80" s="127">
        <v>2021</v>
      </c>
      <c r="C80" s="127">
        <v>5</v>
      </c>
      <c r="D80" s="127">
        <v>0</v>
      </c>
      <c r="E80" s="127">
        <v>5</v>
      </c>
      <c r="F80" s="127">
        <v>5891</v>
      </c>
      <c r="G80" s="127">
        <v>7206</v>
      </c>
      <c r="H80" s="127">
        <v>5643</v>
      </c>
      <c r="I80" s="127">
        <v>78.309741881765206</v>
      </c>
      <c r="J80" s="127">
        <v>5891</v>
      </c>
      <c r="K80" s="127">
        <v>7206</v>
      </c>
      <c r="L80" s="127">
        <v>5643</v>
      </c>
      <c r="M80" s="127">
        <v>78.309741881765206</v>
      </c>
      <c r="N80" s="127">
        <v>18</v>
      </c>
      <c r="O80" s="127">
        <v>20</v>
      </c>
      <c r="P80" s="127">
        <v>38</v>
      </c>
      <c r="Q80" s="127">
        <v>18</v>
      </c>
      <c r="R80" s="127">
        <v>0</v>
      </c>
      <c r="S80" s="127">
        <v>20</v>
      </c>
      <c r="T80" s="127">
        <v>0</v>
      </c>
      <c r="U80" s="127">
        <v>38</v>
      </c>
      <c r="V80" s="127">
        <v>0</v>
      </c>
      <c r="Z80" s="128"/>
      <c r="AA80" s="128"/>
      <c r="AB80" s="128"/>
      <c r="AC80" s="128"/>
      <c r="AD80" s="128"/>
      <c r="AE80" s="128"/>
      <c r="AH80" s="129"/>
      <c r="AI80" s="129"/>
      <c r="AJ80" s="129"/>
      <c r="AK80" s="129"/>
      <c r="AL80" s="129"/>
      <c r="AM80" s="129"/>
    </row>
    <row r="81" spans="1:39" ht="14.25" customHeight="1">
      <c r="A81" s="130" t="s">
        <v>105</v>
      </c>
      <c r="B81" s="131">
        <v>2022</v>
      </c>
      <c r="C81" s="131">
        <v>5</v>
      </c>
      <c r="D81" s="131">
        <v>0</v>
      </c>
      <c r="E81" s="131">
        <v>5</v>
      </c>
      <c r="F81" s="131">
        <v>6495</v>
      </c>
      <c r="G81" s="131">
        <v>7112</v>
      </c>
      <c r="H81" s="131">
        <v>5876</v>
      </c>
      <c r="I81" s="131">
        <v>82.620922384701899</v>
      </c>
      <c r="J81" s="131">
        <v>6495</v>
      </c>
      <c r="K81" s="131">
        <v>7112</v>
      </c>
      <c r="L81" s="131">
        <v>5876</v>
      </c>
      <c r="M81" s="131">
        <v>82.620922384701899</v>
      </c>
      <c r="N81" s="131">
        <v>18</v>
      </c>
      <c r="O81" s="131">
        <v>20</v>
      </c>
      <c r="P81" s="131">
        <v>38</v>
      </c>
      <c r="Q81" s="131">
        <v>18</v>
      </c>
      <c r="R81" s="131">
        <v>0</v>
      </c>
      <c r="S81" s="131">
        <v>20</v>
      </c>
      <c r="T81" s="131">
        <v>0</v>
      </c>
      <c r="U81" s="131">
        <v>38</v>
      </c>
      <c r="V81" s="131">
        <v>0</v>
      </c>
      <c r="Z81" s="128"/>
      <c r="AA81" s="128"/>
      <c r="AB81" s="128"/>
      <c r="AC81" s="128"/>
      <c r="AD81" s="128"/>
      <c r="AE81" s="128"/>
      <c r="AH81" s="129"/>
      <c r="AI81" s="129"/>
      <c r="AJ81" s="129"/>
      <c r="AK81" s="129"/>
      <c r="AL81" s="129"/>
      <c r="AM81" s="129"/>
    </row>
    <row r="82" spans="1:39" ht="14.25" customHeight="1">
      <c r="A82" s="126" t="s">
        <v>105</v>
      </c>
      <c r="B82" s="127">
        <v>2023</v>
      </c>
      <c r="C82" s="127">
        <v>5</v>
      </c>
      <c r="D82" s="127">
        <v>0</v>
      </c>
      <c r="E82" s="127">
        <v>5</v>
      </c>
      <c r="F82" s="127">
        <v>6418</v>
      </c>
      <c r="G82" s="127">
        <v>7643</v>
      </c>
      <c r="H82" s="127">
        <v>6111</v>
      </c>
      <c r="I82" s="127">
        <v>79.955514850189701</v>
      </c>
      <c r="J82" s="127">
        <v>6418</v>
      </c>
      <c r="K82" s="127">
        <v>7643</v>
      </c>
      <c r="L82" s="127">
        <v>6111</v>
      </c>
      <c r="M82" s="127">
        <v>79.955514850189701</v>
      </c>
      <c r="N82" s="127">
        <v>18</v>
      </c>
      <c r="O82" s="127">
        <v>21</v>
      </c>
      <c r="P82" s="127">
        <v>39</v>
      </c>
      <c r="Q82" s="127">
        <v>18</v>
      </c>
      <c r="R82" s="127">
        <v>0</v>
      </c>
      <c r="S82" s="127">
        <v>21</v>
      </c>
      <c r="T82" s="127">
        <v>0</v>
      </c>
      <c r="U82" s="127">
        <v>39</v>
      </c>
      <c r="V82" s="127">
        <v>0</v>
      </c>
      <c r="Z82" s="128"/>
      <c r="AA82" s="128"/>
      <c r="AB82" s="128"/>
      <c r="AC82" s="128"/>
      <c r="AD82" s="128"/>
      <c r="AE82" s="128"/>
      <c r="AH82" s="129"/>
      <c r="AI82" s="129"/>
      <c r="AJ82" s="129"/>
      <c r="AK82" s="129"/>
      <c r="AL82" s="129"/>
      <c r="AM82" s="129"/>
    </row>
    <row r="83" spans="1:39" ht="14.25" customHeight="1">
      <c r="A83" s="130" t="s">
        <v>106</v>
      </c>
      <c r="B83" s="131">
        <v>2015</v>
      </c>
      <c r="C83" s="131">
        <v>22</v>
      </c>
      <c r="D83" s="131">
        <v>0</v>
      </c>
      <c r="E83" s="131">
        <v>22</v>
      </c>
      <c r="F83" s="131">
        <v>50739</v>
      </c>
      <c r="G83" s="131">
        <v>59146</v>
      </c>
      <c r="H83" s="131">
        <v>45843</v>
      </c>
      <c r="I83" s="131">
        <v>77.508200047340495</v>
      </c>
      <c r="J83" s="131">
        <v>50739</v>
      </c>
      <c r="K83" s="131">
        <v>59146</v>
      </c>
      <c r="L83" s="131">
        <v>45843</v>
      </c>
      <c r="M83" s="131">
        <v>77.508200047340495</v>
      </c>
      <c r="N83" s="131">
        <v>89</v>
      </c>
      <c r="O83" s="131">
        <v>68</v>
      </c>
      <c r="P83" s="131">
        <v>157</v>
      </c>
      <c r="Q83" s="131"/>
      <c r="R83" s="131"/>
      <c r="S83" s="131"/>
      <c r="T83" s="131"/>
      <c r="U83" s="131"/>
      <c r="V83" s="131"/>
      <c r="Z83" s="128"/>
      <c r="AA83" s="128"/>
      <c r="AB83" s="128"/>
      <c r="AC83" s="128"/>
      <c r="AD83" s="128"/>
      <c r="AE83" s="128"/>
      <c r="AH83" s="129"/>
      <c r="AI83" s="129"/>
      <c r="AJ83" s="129"/>
      <c r="AK83" s="129"/>
      <c r="AL83" s="129"/>
      <c r="AM83" s="129"/>
    </row>
    <row r="84" spans="1:39" ht="14.25" customHeight="1">
      <c r="A84" s="126" t="s">
        <v>106</v>
      </c>
      <c r="B84" s="127">
        <v>2016</v>
      </c>
      <c r="C84" s="127">
        <v>22</v>
      </c>
      <c r="D84" s="127">
        <v>0</v>
      </c>
      <c r="E84" s="127">
        <v>22</v>
      </c>
      <c r="F84" s="127">
        <v>46645</v>
      </c>
      <c r="G84" s="127">
        <v>60936</v>
      </c>
      <c r="H84" s="127">
        <v>47467</v>
      </c>
      <c r="I84" s="127">
        <v>77.896481554417704</v>
      </c>
      <c r="J84" s="127">
        <v>46645</v>
      </c>
      <c r="K84" s="127">
        <v>60936</v>
      </c>
      <c r="L84" s="127">
        <v>47467</v>
      </c>
      <c r="M84" s="127">
        <v>77.896481554417704</v>
      </c>
      <c r="N84" s="127">
        <v>89</v>
      </c>
      <c r="O84" s="127">
        <v>68</v>
      </c>
      <c r="P84" s="127">
        <v>157</v>
      </c>
      <c r="Q84" s="127"/>
      <c r="R84" s="127"/>
      <c r="S84" s="127"/>
      <c r="T84" s="127"/>
      <c r="U84" s="127"/>
      <c r="V84" s="127"/>
      <c r="Z84" s="128"/>
      <c r="AA84" s="128"/>
      <c r="AB84" s="128"/>
      <c r="AC84" s="128"/>
      <c r="AD84" s="128"/>
      <c r="AE84" s="128"/>
      <c r="AH84" s="129"/>
      <c r="AI84" s="129"/>
      <c r="AJ84" s="129"/>
      <c r="AK84" s="129"/>
      <c r="AL84" s="129"/>
      <c r="AM84" s="129"/>
    </row>
    <row r="85" spans="1:39" ht="14.25" customHeight="1">
      <c r="A85" s="130" t="s">
        <v>106</v>
      </c>
      <c r="B85" s="131">
        <v>2017</v>
      </c>
      <c r="C85" s="131">
        <v>22.5</v>
      </c>
      <c r="D85" s="131">
        <v>0</v>
      </c>
      <c r="E85" s="131">
        <v>22.5</v>
      </c>
      <c r="F85" s="131">
        <v>44168</v>
      </c>
      <c r="G85" s="131">
        <v>57221</v>
      </c>
      <c r="H85" s="131">
        <v>45399</v>
      </c>
      <c r="I85" s="131">
        <v>79.339752887925798</v>
      </c>
      <c r="J85" s="131">
        <v>44168</v>
      </c>
      <c r="K85" s="131">
        <v>57221</v>
      </c>
      <c r="L85" s="131">
        <v>45399</v>
      </c>
      <c r="M85" s="131">
        <v>79.339752887925798</v>
      </c>
      <c r="N85" s="131">
        <v>89</v>
      </c>
      <c r="O85" s="131">
        <v>68</v>
      </c>
      <c r="P85" s="131">
        <v>157</v>
      </c>
      <c r="Q85" s="131"/>
      <c r="R85" s="131"/>
      <c r="S85" s="131"/>
      <c r="T85" s="131"/>
      <c r="U85" s="131"/>
      <c r="V85" s="131"/>
      <c r="Z85" s="128"/>
      <c r="AA85" s="128"/>
      <c r="AB85" s="128"/>
      <c r="AC85" s="128"/>
      <c r="AD85" s="128"/>
      <c r="AE85" s="128"/>
      <c r="AH85" s="129"/>
      <c r="AI85" s="129"/>
      <c r="AJ85" s="129"/>
      <c r="AK85" s="129"/>
      <c r="AL85" s="129"/>
      <c r="AM85" s="129"/>
    </row>
    <row r="86" spans="1:39" ht="14.25" customHeight="1">
      <c r="A86" s="126" t="s">
        <v>106</v>
      </c>
      <c r="B86" s="127">
        <v>2018</v>
      </c>
      <c r="C86" s="127">
        <v>22.5</v>
      </c>
      <c r="D86" s="127">
        <v>0</v>
      </c>
      <c r="E86" s="127">
        <v>22.5</v>
      </c>
      <c r="F86" s="127">
        <v>47848</v>
      </c>
      <c r="G86" s="127">
        <v>65612</v>
      </c>
      <c r="H86" s="127">
        <v>51085</v>
      </c>
      <c r="I86" s="127">
        <v>77.859233067121906</v>
      </c>
      <c r="J86" s="127">
        <v>47848</v>
      </c>
      <c r="K86" s="127">
        <v>65612</v>
      </c>
      <c r="L86" s="127">
        <v>51085</v>
      </c>
      <c r="M86" s="127">
        <v>77.859233067121906</v>
      </c>
      <c r="N86" s="127">
        <v>89</v>
      </c>
      <c r="O86" s="127">
        <v>73</v>
      </c>
      <c r="P86" s="127">
        <v>162</v>
      </c>
      <c r="Q86" s="127"/>
      <c r="R86" s="127"/>
      <c r="S86" s="127"/>
      <c r="T86" s="127"/>
      <c r="U86" s="127"/>
      <c r="V86" s="127"/>
      <c r="Z86" s="128"/>
      <c r="AA86" s="128"/>
      <c r="AB86" s="128"/>
      <c r="AC86" s="128"/>
      <c r="AD86" s="128"/>
      <c r="AE86" s="128"/>
      <c r="AH86" s="129"/>
      <c r="AI86" s="129"/>
      <c r="AJ86" s="129"/>
      <c r="AK86" s="129"/>
      <c r="AL86" s="129"/>
      <c r="AM86" s="129"/>
    </row>
    <row r="87" spans="1:39" ht="14.25" customHeight="1">
      <c r="A87" s="130" t="s">
        <v>106</v>
      </c>
      <c r="B87" s="131">
        <v>2019</v>
      </c>
      <c r="C87" s="131">
        <v>22.5</v>
      </c>
      <c r="D87" s="131">
        <v>0</v>
      </c>
      <c r="E87" s="131">
        <v>22.5</v>
      </c>
      <c r="F87" s="131">
        <v>50790</v>
      </c>
      <c r="G87" s="131">
        <v>62827</v>
      </c>
      <c r="H87" s="131">
        <v>48506</v>
      </c>
      <c r="I87" s="131">
        <v>77.205659986948305</v>
      </c>
      <c r="J87" s="131">
        <v>50790</v>
      </c>
      <c r="K87" s="131">
        <v>62827</v>
      </c>
      <c r="L87" s="131">
        <v>48506</v>
      </c>
      <c r="M87" s="131">
        <v>77.205659986948305</v>
      </c>
      <c r="N87" s="131">
        <v>89</v>
      </c>
      <c r="O87" s="131">
        <v>76</v>
      </c>
      <c r="P87" s="131">
        <v>165</v>
      </c>
      <c r="Q87" s="131">
        <v>89</v>
      </c>
      <c r="R87" s="131">
        <v>0</v>
      </c>
      <c r="S87" s="131">
        <v>76</v>
      </c>
      <c r="T87" s="131">
        <v>0</v>
      </c>
      <c r="U87" s="131">
        <v>165</v>
      </c>
      <c r="V87" s="131">
        <v>0</v>
      </c>
      <c r="Z87" s="128"/>
      <c r="AA87" s="128"/>
      <c r="AB87" s="128"/>
      <c r="AC87" s="128"/>
      <c r="AD87" s="128"/>
      <c r="AE87" s="128"/>
      <c r="AH87" s="129"/>
      <c r="AI87" s="129"/>
      <c r="AJ87" s="129"/>
      <c r="AK87" s="129"/>
      <c r="AL87" s="129"/>
      <c r="AM87" s="129"/>
    </row>
    <row r="88" spans="1:39" ht="14.25" customHeight="1">
      <c r="A88" s="126" t="s">
        <v>106</v>
      </c>
      <c r="B88" s="127">
        <v>2020</v>
      </c>
      <c r="C88" s="127">
        <v>22.5</v>
      </c>
      <c r="D88" s="127">
        <v>0</v>
      </c>
      <c r="E88" s="127">
        <v>22.5</v>
      </c>
      <c r="F88" s="127">
        <v>42657</v>
      </c>
      <c r="G88" s="127">
        <v>64724</v>
      </c>
      <c r="H88" s="127">
        <v>46553</v>
      </c>
      <c r="I88" s="127">
        <v>71.925406340769996</v>
      </c>
      <c r="J88" s="127">
        <v>42657</v>
      </c>
      <c r="K88" s="127">
        <v>64724</v>
      </c>
      <c r="L88" s="127">
        <v>46553</v>
      </c>
      <c r="M88" s="127">
        <v>71.925406340769996</v>
      </c>
      <c r="N88" s="127">
        <v>89</v>
      </c>
      <c r="O88" s="127">
        <v>79</v>
      </c>
      <c r="P88" s="127">
        <v>168</v>
      </c>
      <c r="Q88" s="127">
        <v>89</v>
      </c>
      <c r="R88" s="127">
        <v>0</v>
      </c>
      <c r="S88" s="127">
        <v>79</v>
      </c>
      <c r="T88" s="127">
        <v>0</v>
      </c>
      <c r="U88" s="127">
        <v>168</v>
      </c>
      <c r="V88" s="127">
        <v>0</v>
      </c>
      <c r="Z88" s="128"/>
      <c r="AA88" s="128"/>
      <c r="AB88" s="128"/>
      <c r="AC88" s="128"/>
      <c r="AD88" s="128"/>
      <c r="AE88" s="128"/>
      <c r="AH88" s="129"/>
      <c r="AI88" s="129"/>
      <c r="AJ88" s="129"/>
      <c r="AK88" s="129"/>
      <c r="AL88" s="129"/>
      <c r="AM88" s="129"/>
    </row>
    <row r="89" spans="1:39" ht="14.25" customHeight="1">
      <c r="A89" s="130" t="s">
        <v>106</v>
      </c>
      <c r="B89" s="131">
        <v>2021</v>
      </c>
      <c r="C89" s="131">
        <v>22.5</v>
      </c>
      <c r="D89" s="131">
        <v>0</v>
      </c>
      <c r="E89" s="131">
        <v>22.5</v>
      </c>
      <c r="F89" s="131">
        <v>46485</v>
      </c>
      <c r="G89" s="131">
        <v>64241</v>
      </c>
      <c r="H89" s="131">
        <v>49137</v>
      </c>
      <c r="I89" s="131">
        <v>76.488535359038593</v>
      </c>
      <c r="J89" s="131">
        <v>46485</v>
      </c>
      <c r="K89" s="131">
        <v>64241</v>
      </c>
      <c r="L89" s="131">
        <v>49137</v>
      </c>
      <c r="M89" s="131">
        <v>76.488535359038593</v>
      </c>
      <c r="N89" s="131">
        <v>89</v>
      </c>
      <c r="O89" s="131">
        <v>79</v>
      </c>
      <c r="P89" s="131">
        <v>168</v>
      </c>
      <c r="Q89" s="131">
        <v>89</v>
      </c>
      <c r="R89" s="131"/>
      <c r="S89" s="131">
        <v>79</v>
      </c>
      <c r="T89" s="131"/>
      <c r="U89" s="131">
        <v>168</v>
      </c>
      <c r="V89" s="131">
        <v>0</v>
      </c>
      <c r="Z89" s="128"/>
      <c r="AA89" s="128"/>
      <c r="AB89" s="128"/>
      <c r="AC89" s="128"/>
      <c r="AD89" s="128"/>
      <c r="AE89" s="128"/>
      <c r="AH89" s="129"/>
      <c r="AI89" s="129"/>
      <c r="AJ89" s="129"/>
      <c r="AK89" s="129"/>
      <c r="AL89" s="129"/>
      <c r="AM89" s="129"/>
    </row>
    <row r="90" spans="1:39" ht="14.25" customHeight="1">
      <c r="A90" s="126" t="s">
        <v>106</v>
      </c>
      <c r="B90" s="127">
        <v>2022</v>
      </c>
      <c r="C90" s="127">
        <v>22.5</v>
      </c>
      <c r="D90" s="127">
        <v>0</v>
      </c>
      <c r="E90" s="127">
        <v>22.5</v>
      </c>
      <c r="F90" s="127">
        <v>53628</v>
      </c>
      <c r="G90" s="127">
        <v>64385</v>
      </c>
      <c r="H90" s="127">
        <v>50758</v>
      </c>
      <c r="I90" s="127">
        <v>78.835132406616495</v>
      </c>
      <c r="J90" s="127">
        <v>53628</v>
      </c>
      <c r="K90" s="127">
        <v>64385</v>
      </c>
      <c r="L90" s="127">
        <v>50758</v>
      </c>
      <c r="M90" s="127">
        <v>78.835132406616495</v>
      </c>
      <c r="N90" s="127">
        <v>89</v>
      </c>
      <c r="O90" s="127">
        <v>85</v>
      </c>
      <c r="P90" s="127">
        <v>174</v>
      </c>
      <c r="Q90" s="127">
        <v>89</v>
      </c>
      <c r="R90" s="127"/>
      <c r="S90" s="127">
        <v>85</v>
      </c>
      <c r="T90" s="127"/>
      <c r="U90" s="127">
        <v>174</v>
      </c>
      <c r="V90" s="127">
        <v>0</v>
      </c>
      <c r="Z90" s="128"/>
      <c r="AA90" s="128"/>
      <c r="AB90" s="128"/>
      <c r="AC90" s="128"/>
      <c r="AD90" s="128"/>
      <c r="AE90" s="128"/>
      <c r="AH90" s="129"/>
      <c r="AI90" s="129"/>
      <c r="AJ90" s="129"/>
      <c r="AK90" s="129"/>
      <c r="AL90" s="129"/>
      <c r="AM90" s="129"/>
    </row>
    <row r="91" spans="1:39" ht="14.25" customHeight="1">
      <c r="A91" s="130" t="s">
        <v>106</v>
      </c>
      <c r="B91" s="131">
        <v>2023</v>
      </c>
      <c r="C91" s="131">
        <v>22.5</v>
      </c>
      <c r="D91" s="131">
        <v>0</v>
      </c>
      <c r="E91" s="131">
        <v>22.5</v>
      </c>
      <c r="F91" s="131">
        <v>40933</v>
      </c>
      <c r="G91" s="131">
        <v>57724</v>
      </c>
      <c r="H91" s="131">
        <v>44339</v>
      </c>
      <c r="I91" s="131">
        <v>76.812071235534603</v>
      </c>
      <c r="J91" s="131">
        <v>40933</v>
      </c>
      <c r="K91" s="131">
        <v>57724</v>
      </c>
      <c r="L91" s="131">
        <v>44339</v>
      </c>
      <c r="M91" s="131">
        <v>76.812071235534603</v>
      </c>
      <c r="N91" s="131">
        <v>89</v>
      </c>
      <c r="O91" s="131">
        <v>85</v>
      </c>
      <c r="P91" s="131">
        <v>174</v>
      </c>
      <c r="Q91" s="131">
        <v>89</v>
      </c>
      <c r="R91" s="131"/>
      <c r="S91" s="131">
        <v>85</v>
      </c>
      <c r="T91" s="131"/>
      <c r="U91" s="131">
        <v>174</v>
      </c>
      <c r="V91" s="131">
        <v>0</v>
      </c>
      <c r="Z91" s="128"/>
      <c r="AA91" s="128"/>
      <c r="AB91" s="128"/>
      <c r="AC91" s="128"/>
      <c r="AD91" s="128"/>
      <c r="AE91" s="128"/>
      <c r="AH91" s="129"/>
      <c r="AI91" s="129"/>
      <c r="AJ91" s="129"/>
      <c r="AK91" s="129"/>
      <c r="AL91" s="129"/>
      <c r="AM91" s="129"/>
    </row>
    <row r="92" spans="1:39" ht="14.25" customHeight="1">
      <c r="A92" s="126" t="s">
        <v>107</v>
      </c>
      <c r="B92" s="127">
        <v>2015</v>
      </c>
      <c r="C92" s="127">
        <v>120</v>
      </c>
      <c r="D92" s="127">
        <v>0</v>
      </c>
      <c r="E92" s="127">
        <v>120</v>
      </c>
      <c r="F92" s="127">
        <v>366300</v>
      </c>
      <c r="G92" s="127">
        <v>463400</v>
      </c>
      <c r="H92" s="127">
        <v>372933</v>
      </c>
      <c r="I92" s="127">
        <v>80.477557186016398</v>
      </c>
      <c r="J92" s="127">
        <v>372821</v>
      </c>
      <c r="K92" s="127">
        <v>474504</v>
      </c>
      <c r="L92" s="127">
        <v>382344</v>
      </c>
      <c r="M92" s="127">
        <v>80.577613676596997</v>
      </c>
      <c r="N92" s="127">
        <v>670</v>
      </c>
      <c r="O92" s="127">
        <v>444</v>
      </c>
      <c r="P92" s="127">
        <v>1114</v>
      </c>
      <c r="Q92" s="127"/>
      <c r="R92" s="127"/>
      <c r="S92" s="127"/>
      <c r="T92" s="127"/>
      <c r="U92" s="127">
        <v>0</v>
      </c>
      <c r="V92" s="127">
        <v>0</v>
      </c>
      <c r="Z92" s="128"/>
      <c r="AA92" s="128"/>
      <c r="AB92" s="128"/>
      <c r="AC92" s="128"/>
      <c r="AD92" s="128"/>
      <c r="AE92" s="128"/>
      <c r="AH92" s="129"/>
      <c r="AI92" s="129"/>
      <c r="AJ92" s="129"/>
      <c r="AK92" s="129"/>
      <c r="AL92" s="129"/>
      <c r="AM92" s="129"/>
    </row>
    <row r="93" spans="1:39" ht="14.25" customHeight="1">
      <c r="A93" s="130" t="s">
        <v>107</v>
      </c>
      <c r="B93" s="131">
        <v>2016</v>
      </c>
      <c r="C93" s="131">
        <v>120</v>
      </c>
      <c r="D93" s="131">
        <v>0</v>
      </c>
      <c r="E93" s="131">
        <v>120</v>
      </c>
      <c r="F93" s="131">
        <v>365600</v>
      </c>
      <c r="G93" s="131">
        <v>486400</v>
      </c>
      <c r="H93" s="131">
        <v>390250</v>
      </c>
      <c r="I93" s="131">
        <v>80.232319078947398</v>
      </c>
      <c r="J93" s="131">
        <v>374807</v>
      </c>
      <c r="K93" s="131">
        <v>497443</v>
      </c>
      <c r="L93" s="131">
        <v>401997</v>
      </c>
      <c r="M93" s="131">
        <v>80.8126760251928</v>
      </c>
      <c r="N93" s="131">
        <v>668</v>
      </c>
      <c r="O93" s="131">
        <v>448</v>
      </c>
      <c r="P93" s="131">
        <v>1116</v>
      </c>
      <c r="Q93" s="131"/>
      <c r="R93" s="131"/>
      <c r="S93" s="131"/>
      <c r="T93" s="131"/>
      <c r="U93" s="131">
        <v>0</v>
      </c>
      <c r="V93" s="131">
        <v>0</v>
      </c>
      <c r="Z93" s="128"/>
      <c r="AA93" s="128"/>
      <c r="AB93" s="128"/>
      <c r="AC93" s="128"/>
      <c r="AD93" s="128"/>
      <c r="AE93" s="128"/>
      <c r="AH93" s="129"/>
      <c r="AI93" s="129"/>
      <c r="AJ93" s="129"/>
      <c r="AK93" s="129"/>
      <c r="AL93" s="129"/>
      <c r="AM93" s="129"/>
    </row>
    <row r="94" spans="1:39" ht="14.25" customHeight="1">
      <c r="A94" s="126" t="s">
        <v>107</v>
      </c>
      <c r="B94" s="127">
        <v>2017</v>
      </c>
      <c r="C94" s="127">
        <v>121</v>
      </c>
      <c r="D94" s="127">
        <v>0</v>
      </c>
      <c r="E94" s="127">
        <v>121</v>
      </c>
      <c r="F94" s="127">
        <v>345800</v>
      </c>
      <c r="G94" s="127">
        <v>464200</v>
      </c>
      <c r="H94" s="127">
        <v>377442</v>
      </c>
      <c r="I94" s="127">
        <v>81.310211115898298</v>
      </c>
      <c r="J94" s="127">
        <v>353211</v>
      </c>
      <c r="K94" s="127">
        <v>476537</v>
      </c>
      <c r="L94" s="127">
        <v>387905</v>
      </c>
      <c r="M94" s="127">
        <v>81.4008146271958</v>
      </c>
      <c r="N94" s="127">
        <v>2703</v>
      </c>
      <c r="O94" s="127">
        <v>2074</v>
      </c>
      <c r="P94" s="127">
        <v>4777</v>
      </c>
      <c r="Q94" s="127"/>
      <c r="R94" s="127"/>
      <c r="S94" s="127"/>
      <c r="T94" s="127"/>
      <c r="U94" s="127">
        <v>0</v>
      </c>
      <c r="V94" s="127">
        <v>0</v>
      </c>
      <c r="Z94" s="128"/>
      <c r="AA94" s="128"/>
      <c r="AB94" s="128"/>
      <c r="AC94" s="128"/>
      <c r="AD94" s="128"/>
      <c r="AE94" s="128"/>
      <c r="AH94" s="129"/>
      <c r="AI94" s="129"/>
      <c r="AJ94" s="129"/>
      <c r="AK94" s="129"/>
      <c r="AL94" s="129"/>
      <c r="AM94" s="129"/>
    </row>
    <row r="95" spans="1:39" ht="14.25" customHeight="1">
      <c r="A95" s="130" t="s">
        <v>107</v>
      </c>
      <c r="B95" s="131">
        <v>2018</v>
      </c>
      <c r="C95" s="131">
        <v>121</v>
      </c>
      <c r="D95" s="131">
        <v>0</v>
      </c>
      <c r="E95" s="131">
        <v>121</v>
      </c>
      <c r="F95" s="131">
        <v>362000</v>
      </c>
      <c r="G95" s="131">
        <v>488900</v>
      </c>
      <c r="H95" s="131">
        <v>398908</v>
      </c>
      <c r="I95" s="131">
        <v>81.592963796277402</v>
      </c>
      <c r="J95" s="131">
        <v>362123</v>
      </c>
      <c r="K95" s="131">
        <v>499249</v>
      </c>
      <c r="L95" s="131">
        <v>403095</v>
      </c>
      <c r="M95" s="131">
        <v>80.740271888376299</v>
      </c>
      <c r="N95" s="131">
        <v>2703</v>
      </c>
      <c r="O95" s="131">
        <v>1965</v>
      </c>
      <c r="P95" s="131">
        <v>4668</v>
      </c>
      <c r="Q95" s="131"/>
      <c r="R95" s="131"/>
      <c r="S95" s="131"/>
      <c r="T95" s="131"/>
      <c r="U95" s="131">
        <v>0</v>
      </c>
      <c r="V95" s="131">
        <v>0</v>
      </c>
      <c r="Z95" s="128"/>
      <c r="AA95" s="128"/>
      <c r="AB95" s="128"/>
      <c r="AC95" s="128"/>
      <c r="AD95" s="128"/>
      <c r="AE95" s="128"/>
      <c r="AH95" s="129"/>
      <c r="AI95" s="129"/>
      <c r="AJ95" s="129"/>
      <c r="AK95" s="129"/>
      <c r="AL95" s="129"/>
      <c r="AM95" s="129"/>
    </row>
    <row r="96" spans="1:39" ht="14.25" customHeight="1">
      <c r="A96" s="126" t="s">
        <v>107</v>
      </c>
      <c r="B96" s="127">
        <v>2019</v>
      </c>
      <c r="C96" s="127">
        <v>121</v>
      </c>
      <c r="D96" s="127">
        <v>0</v>
      </c>
      <c r="E96" s="127">
        <v>121</v>
      </c>
      <c r="F96" s="127">
        <v>381700</v>
      </c>
      <c r="G96" s="127">
        <v>454300</v>
      </c>
      <c r="H96" s="127">
        <v>375033</v>
      </c>
      <c r="I96" s="127">
        <v>82.551837992515999</v>
      </c>
      <c r="J96" s="127">
        <v>382079</v>
      </c>
      <c r="K96" s="127">
        <v>464393</v>
      </c>
      <c r="L96" s="127">
        <v>383778</v>
      </c>
      <c r="M96" s="127">
        <v>82.640780545787706</v>
      </c>
      <c r="N96" s="127">
        <v>2700</v>
      </c>
      <c r="O96" s="127">
        <v>1990</v>
      </c>
      <c r="P96" s="127">
        <v>4690</v>
      </c>
      <c r="Q96" s="127">
        <v>678</v>
      </c>
      <c r="R96" s="127">
        <v>2022</v>
      </c>
      <c r="S96" s="127">
        <v>466</v>
      </c>
      <c r="T96" s="127">
        <v>1524</v>
      </c>
      <c r="U96" s="127">
        <v>1144</v>
      </c>
      <c r="V96" s="127">
        <v>3546</v>
      </c>
      <c r="Z96" s="128"/>
      <c r="AA96" s="128"/>
      <c r="AB96" s="128"/>
      <c r="AC96" s="128"/>
      <c r="AD96" s="128"/>
      <c r="AE96" s="128"/>
      <c r="AH96" s="129"/>
      <c r="AI96" s="129"/>
      <c r="AJ96" s="129"/>
      <c r="AK96" s="129"/>
      <c r="AL96" s="129"/>
      <c r="AM96" s="129"/>
    </row>
    <row r="97" spans="1:39" ht="14.25" customHeight="1">
      <c r="A97" s="130" t="s">
        <v>107</v>
      </c>
      <c r="B97" s="131">
        <v>2020</v>
      </c>
      <c r="C97" s="131">
        <v>121</v>
      </c>
      <c r="D97" s="131">
        <v>0</v>
      </c>
      <c r="E97" s="131">
        <v>121</v>
      </c>
      <c r="F97" s="131">
        <v>321000</v>
      </c>
      <c r="G97" s="131">
        <v>473200</v>
      </c>
      <c r="H97" s="131">
        <v>350892</v>
      </c>
      <c r="I97" s="131">
        <v>74.153000845308497</v>
      </c>
      <c r="J97" s="131">
        <v>337036</v>
      </c>
      <c r="K97" s="131">
        <v>488171</v>
      </c>
      <c r="L97" s="131">
        <v>368188</v>
      </c>
      <c r="M97" s="131">
        <v>75.421932068885695</v>
      </c>
      <c r="N97" s="131">
        <v>2704</v>
      </c>
      <c r="O97" s="131">
        <v>2008</v>
      </c>
      <c r="P97" s="131">
        <v>4712</v>
      </c>
      <c r="Q97" s="131">
        <v>681</v>
      </c>
      <c r="R97" s="131">
        <v>2023</v>
      </c>
      <c r="S97" s="131">
        <v>469</v>
      </c>
      <c r="T97" s="131">
        <v>1539</v>
      </c>
      <c r="U97" s="131">
        <v>1150</v>
      </c>
      <c r="V97" s="131">
        <v>3562</v>
      </c>
      <c r="Z97" s="128"/>
      <c r="AA97" s="128"/>
      <c r="AB97" s="128"/>
      <c r="AC97" s="128"/>
      <c r="AD97" s="128"/>
      <c r="AE97" s="128"/>
      <c r="AH97" s="129"/>
      <c r="AI97" s="129"/>
      <c r="AJ97" s="129"/>
      <c r="AK97" s="129"/>
      <c r="AL97" s="129"/>
      <c r="AM97" s="129"/>
    </row>
    <row r="98" spans="1:39" ht="14.25" customHeight="1">
      <c r="A98" s="126" t="s">
        <v>107</v>
      </c>
      <c r="B98" s="127">
        <v>2021</v>
      </c>
      <c r="C98" s="127">
        <v>121</v>
      </c>
      <c r="D98" s="127">
        <v>0</v>
      </c>
      <c r="E98" s="127">
        <v>121</v>
      </c>
      <c r="F98" s="127">
        <v>302500</v>
      </c>
      <c r="G98" s="127">
        <v>436400</v>
      </c>
      <c r="H98" s="127">
        <v>338375</v>
      </c>
      <c r="I98" s="127">
        <v>77.537809349220893</v>
      </c>
      <c r="J98" s="127">
        <v>325442</v>
      </c>
      <c r="K98" s="127">
        <v>468394</v>
      </c>
      <c r="L98" s="127">
        <v>366201</v>
      </c>
      <c r="M98" s="127">
        <v>78.182256817978001</v>
      </c>
      <c r="N98" s="127">
        <v>2699</v>
      </c>
      <c r="O98" s="127">
        <v>2005</v>
      </c>
      <c r="P98" s="127">
        <v>4704</v>
      </c>
      <c r="Q98" s="127">
        <v>682</v>
      </c>
      <c r="R98" s="127">
        <v>2017</v>
      </c>
      <c r="S98" s="127">
        <v>472</v>
      </c>
      <c r="T98" s="127">
        <v>1533</v>
      </c>
      <c r="U98" s="127">
        <v>1154</v>
      </c>
      <c r="V98" s="127">
        <v>3550</v>
      </c>
      <c r="Z98" s="128"/>
      <c r="AA98" s="128"/>
      <c r="AB98" s="128"/>
      <c r="AC98" s="128"/>
      <c r="AD98" s="128"/>
      <c r="AE98" s="128"/>
      <c r="AH98" s="129"/>
      <c r="AI98" s="129"/>
      <c r="AJ98" s="129"/>
      <c r="AK98" s="129"/>
      <c r="AL98" s="129"/>
      <c r="AM98" s="129"/>
    </row>
    <row r="99" spans="1:39" ht="14.25" customHeight="1">
      <c r="A99" s="130" t="s">
        <v>107</v>
      </c>
      <c r="B99" s="131">
        <v>2022</v>
      </c>
      <c r="C99" s="131">
        <v>121</v>
      </c>
      <c r="D99" s="131">
        <v>0</v>
      </c>
      <c r="E99" s="131">
        <v>121</v>
      </c>
      <c r="F99" s="131">
        <v>316800</v>
      </c>
      <c r="G99" s="131">
        <v>464900</v>
      </c>
      <c r="H99" s="131">
        <v>348392</v>
      </c>
      <c r="I99" s="131">
        <v>74.939126693912698</v>
      </c>
      <c r="J99" s="131">
        <v>333664</v>
      </c>
      <c r="K99" s="131">
        <v>485601</v>
      </c>
      <c r="L99" s="131">
        <v>365720</v>
      </c>
      <c r="M99" s="131">
        <v>75.312859734638096</v>
      </c>
      <c r="N99" s="131">
        <v>2682</v>
      </c>
      <c r="O99" s="131">
        <v>2032</v>
      </c>
      <c r="P99" s="131">
        <v>4714</v>
      </c>
      <c r="Q99" s="131">
        <v>682</v>
      </c>
      <c r="R99" s="131">
        <v>2000</v>
      </c>
      <c r="S99" s="131">
        <v>480</v>
      </c>
      <c r="T99" s="131">
        <v>1552</v>
      </c>
      <c r="U99" s="131">
        <v>1162</v>
      </c>
      <c r="V99" s="131">
        <v>3552</v>
      </c>
      <c r="Z99" s="128"/>
      <c r="AA99" s="128"/>
      <c r="AB99" s="128"/>
      <c r="AC99" s="128"/>
      <c r="AD99" s="128"/>
      <c r="AE99" s="128"/>
      <c r="AH99" s="129"/>
      <c r="AI99" s="129"/>
      <c r="AJ99" s="129"/>
      <c r="AK99" s="129"/>
      <c r="AL99" s="129"/>
      <c r="AM99" s="129"/>
    </row>
    <row r="100" spans="1:39" ht="14.25" customHeight="1">
      <c r="A100" s="126" t="s">
        <v>107</v>
      </c>
      <c r="B100" s="127">
        <v>2023</v>
      </c>
      <c r="C100" s="127">
        <v>121</v>
      </c>
      <c r="D100" s="127">
        <v>0</v>
      </c>
      <c r="E100" s="127">
        <v>121</v>
      </c>
      <c r="F100" s="127">
        <v>309900</v>
      </c>
      <c r="G100" s="127">
        <v>446400</v>
      </c>
      <c r="H100" s="127">
        <v>347292</v>
      </c>
      <c r="I100" s="127">
        <v>77.798387096774206</v>
      </c>
      <c r="J100" s="127">
        <v>312057</v>
      </c>
      <c r="K100" s="127">
        <v>462119</v>
      </c>
      <c r="L100" s="127">
        <v>356665</v>
      </c>
      <c r="M100" s="127">
        <v>77.180336666529598</v>
      </c>
      <c r="N100" s="127">
        <v>2681</v>
      </c>
      <c r="O100" s="127">
        <v>2043</v>
      </c>
      <c r="P100" s="127">
        <v>4724</v>
      </c>
      <c r="Q100" s="127">
        <v>680</v>
      </c>
      <c r="R100" s="127">
        <v>2001</v>
      </c>
      <c r="S100" s="127">
        <v>482</v>
      </c>
      <c r="T100" s="127">
        <v>1561</v>
      </c>
      <c r="U100" s="127">
        <v>1162</v>
      </c>
      <c r="V100" s="127">
        <v>3562</v>
      </c>
      <c r="Z100" s="128"/>
      <c r="AA100" s="128"/>
      <c r="AB100" s="128"/>
      <c r="AC100" s="128"/>
      <c r="AD100" s="128"/>
      <c r="AE100" s="128"/>
      <c r="AH100" s="129"/>
      <c r="AI100" s="129"/>
      <c r="AJ100" s="129"/>
      <c r="AK100" s="129"/>
      <c r="AL100" s="129"/>
      <c r="AM100" s="129"/>
    </row>
    <row r="101" spans="1:39" ht="14.25" customHeight="1">
      <c r="A101" s="130" t="s">
        <v>108</v>
      </c>
      <c r="B101" s="131">
        <v>2015</v>
      </c>
      <c r="C101" s="131">
        <v>45</v>
      </c>
      <c r="D101" s="131">
        <v>0</v>
      </c>
      <c r="E101" s="131">
        <v>45</v>
      </c>
      <c r="F101" s="131">
        <v>58082</v>
      </c>
      <c r="G101" s="131">
        <v>49771</v>
      </c>
      <c r="H101" s="131">
        <v>46852</v>
      </c>
      <c r="I101" s="131">
        <v>80.6652663475776</v>
      </c>
      <c r="J101" s="131">
        <v>58707</v>
      </c>
      <c r="K101" s="131">
        <v>50481</v>
      </c>
      <c r="L101" s="131">
        <v>47702</v>
      </c>
      <c r="M101" s="131">
        <v>81.254364896860693</v>
      </c>
      <c r="N101" s="131">
        <v>219</v>
      </c>
      <c r="O101" s="131">
        <v>135</v>
      </c>
      <c r="P101" s="131">
        <v>354</v>
      </c>
      <c r="Q101" s="131"/>
      <c r="R101" s="131"/>
      <c r="S101" s="131"/>
      <c r="T101" s="131"/>
      <c r="U101" s="131"/>
      <c r="V101" s="131"/>
      <c r="Z101" s="128"/>
      <c r="AA101" s="128"/>
      <c r="AB101" s="128"/>
      <c r="AC101" s="128"/>
      <c r="AD101" s="128"/>
      <c r="AE101" s="128"/>
      <c r="AH101" s="129"/>
      <c r="AI101" s="129"/>
      <c r="AJ101" s="129"/>
      <c r="AK101" s="129"/>
      <c r="AL101" s="129"/>
      <c r="AM101" s="129"/>
    </row>
    <row r="102" spans="1:39" ht="14.25" customHeight="1">
      <c r="A102" s="126" t="s">
        <v>108</v>
      </c>
      <c r="B102" s="127">
        <v>2016</v>
      </c>
      <c r="C102" s="127">
        <v>45</v>
      </c>
      <c r="D102" s="127">
        <v>0</v>
      </c>
      <c r="E102" s="127">
        <v>45</v>
      </c>
      <c r="F102" s="127">
        <v>57281</v>
      </c>
      <c r="G102" s="127">
        <v>50903</v>
      </c>
      <c r="H102" s="127">
        <v>48680</v>
      </c>
      <c r="I102" s="127">
        <v>84.984549850735803</v>
      </c>
      <c r="J102" s="127">
        <v>58446</v>
      </c>
      <c r="K102" s="127">
        <v>52489</v>
      </c>
      <c r="L102" s="127">
        <v>49834</v>
      </c>
      <c r="M102" s="127">
        <v>85.2650309687575</v>
      </c>
      <c r="N102" s="127">
        <v>210</v>
      </c>
      <c r="O102" s="127">
        <v>140</v>
      </c>
      <c r="P102" s="127">
        <v>350</v>
      </c>
      <c r="Q102" s="127"/>
      <c r="R102" s="127"/>
      <c r="S102" s="127"/>
      <c r="T102" s="127"/>
      <c r="U102" s="127"/>
      <c r="V102" s="127"/>
      <c r="Z102" s="128"/>
      <c r="AA102" s="128"/>
      <c r="AB102" s="128"/>
      <c r="AC102" s="128"/>
      <c r="AD102" s="128"/>
      <c r="AE102" s="128"/>
      <c r="AH102" s="129"/>
      <c r="AI102" s="129"/>
      <c r="AJ102" s="129"/>
      <c r="AK102" s="129"/>
      <c r="AL102" s="129"/>
      <c r="AM102" s="129"/>
    </row>
    <row r="103" spans="1:39" ht="14.25" customHeight="1">
      <c r="A103" s="130" t="s">
        <v>108</v>
      </c>
      <c r="B103" s="131">
        <v>2017</v>
      </c>
      <c r="C103" s="131">
        <v>45</v>
      </c>
      <c r="D103" s="131">
        <v>0</v>
      </c>
      <c r="E103" s="131">
        <v>45</v>
      </c>
      <c r="F103" s="131">
        <v>51563</v>
      </c>
      <c r="G103" s="131">
        <v>47569</v>
      </c>
      <c r="H103" s="131">
        <v>45765</v>
      </c>
      <c r="I103" s="131">
        <v>88.755502976940804</v>
      </c>
      <c r="J103" s="131">
        <v>52841</v>
      </c>
      <c r="K103" s="131">
        <v>48824</v>
      </c>
      <c r="L103" s="131">
        <v>47013</v>
      </c>
      <c r="M103" s="131">
        <v>88.970685641831196</v>
      </c>
      <c r="N103" s="131">
        <v>211</v>
      </c>
      <c r="O103" s="131">
        <v>136</v>
      </c>
      <c r="P103" s="131">
        <v>347</v>
      </c>
      <c r="Q103" s="131"/>
      <c r="R103" s="131"/>
      <c r="S103" s="131"/>
      <c r="T103" s="131"/>
      <c r="U103" s="131"/>
      <c r="V103" s="131"/>
      <c r="Z103" s="128"/>
      <c r="AA103" s="128"/>
      <c r="AB103" s="128"/>
      <c r="AC103" s="128"/>
      <c r="AD103" s="128"/>
      <c r="AE103" s="128"/>
      <c r="AH103" s="129"/>
      <c r="AI103" s="129"/>
      <c r="AJ103" s="129"/>
      <c r="AK103" s="129"/>
      <c r="AL103" s="129"/>
      <c r="AM103" s="129"/>
    </row>
    <row r="104" spans="1:39" ht="14.25" customHeight="1">
      <c r="A104" s="126" t="s">
        <v>108</v>
      </c>
      <c r="B104" s="127">
        <v>2018</v>
      </c>
      <c r="C104" s="127">
        <v>45</v>
      </c>
      <c r="D104" s="127">
        <v>0</v>
      </c>
      <c r="E104" s="127">
        <v>45</v>
      </c>
      <c r="F104" s="127">
        <v>55379</v>
      </c>
      <c r="G104" s="127">
        <v>53565</v>
      </c>
      <c r="H104" s="127">
        <v>48744</v>
      </c>
      <c r="I104" s="127">
        <v>88.018924140919793</v>
      </c>
      <c r="J104" s="127">
        <v>56739</v>
      </c>
      <c r="K104" s="127">
        <v>54925</v>
      </c>
      <c r="L104" s="127">
        <v>50086</v>
      </c>
      <c r="M104" s="127">
        <v>88.274379174817994</v>
      </c>
      <c r="N104" s="127">
        <v>211</v>
      </c>
      <c r="O104" s="127">
        <v>151</v>
      </c>
      <c r="P104" s="127">
        <v>362</v>
      </c>
      <c r="Q104" s="127"/>
      <c r="R104" s="127"/>
      <c r="S104" s="127"/>
      <c r="T104" s="127"/>
      <c r="U104" s="127"/>
      <c r="V104" s="127"/>
      <c r="Z104" s="128"/>
      <c r="AA104" s="128"/>
      <c r="AB104" s="128"/>
      <c r="AC104" s="128"/>
      <c r="AD104" s="128"/>
      <c r="AE104" s="128"/>
      <c r="AH104" s="129"/>
      <c r="AI104" s="129"/>
      <c r="AJ104" s="129"/>
      <c r="AK104" s="129"/>
      <c r="AL104" s="129"/>
      <c r="AM104" s="129"/>
    </row>
    <row r="105" spans="1:39" ht="14.25" customHeight="1">
      <c r="A105" s="130" t="s">
        <v>108</v>
      </c>
      <c r="B105" s="131">
        <v>2019</v>
      </c>
      <c r="C105" s="131">
        <v>45</v>
      </c>
      <c r="D105" s="131">
        <v>0</v>
      </c>
      <c r="E105" s="131">
        <v>45</v>
      </c>
      <c r="F105" s="131">
        <v>56139</v>
      </c>
      <c r="G105" s="131">
        <v>50107</v>
      </c>
      <c r="H105" s="131">
        <v>47039</v>
      </c>
      <c r="I105" s="131">
        <v>83.790234952528493</v>
      </c>
      <c r="J105" s="131">
        <v>56140</v>
      </c>
      <c r="K105" s="131">
        <v>50661</v>
      </c>
      <c r="L105" s="131">
        <v>47335</v>
      </c>
      <c r="M105" s="131">
        <v>84.315995724973305</v>
      </c>
      <c r="N105" s="131">
        <v>210</v>
      </c>
      <c r="O105" s="131">
        <v>161</v>
      </c>
      <c r="P105" s="131">
        <v>371</v>
      </c>
      <c r="Q105" s="131">
        <v>210</v>
      </c>
      <c r="R105" s="131"/>
      <c r="S105" s="131">
        <v>161</v>
      </c>
      <c r="T105" s="131"/>
      <c r="U105" s="131">
        <v>371</v>
      </c>
      <c r="V105" s="131">
        <v>0</v>
      </c>
      <c r="Z105" s="128"/>
      <c r="AA105" s="128"/>
      <c r="AB105" s="128"/>
      <c r="AC105" s="128"/>
      <c r="AD105" s="128"/>
      <c r="AE105" s="128"/>
      <c r="AH105" s="129"/>
      <c r="AI105" s="129"/>
      <c r="AJ105" s="129"/>
      <c r="AK105" s="129"/>
      <c r="AL105" s="129"/>
      <c r="AM105" s="129"/>
    </row>
    <row r="106" spans="1:39" ht="14.25" customHeight="1">
      <c r="A106" s="126" t="s">
        <v>108</v>
      </c>
      <c r="B106" s="127">
        <v>2020</v>
      </c>
      <c r="C106" s="127">
        <v>45</v>
      </c>
      <c r="D106" s="127">
        <v>0</v>
      </c>
      <c r="E106" s="127">
        <v>45</v>
      </c>
      <c r="F106" s="127">
        <v>53614</v>
      </c>
      <c r="G106" s="127">
        <v>56416</v>
      </c>
      <c r="H106" s="127">
        <v>48753</v>
      </c>
      <c r="I106" s="127">
        <v>86.416973908111203</v>
      </c>
      <c r="J106" s="127">
        <v>53614</v>
      </c>
      <c r="K106" s="127">
        <v>57070</v>
      </c>
      <c r="L106" s="127">
        <v>48994</v>
      </c>
      <c r="M106" s="127">
        <v>85.8489574207114</v>
      </c>
      <c r="N106" s="127">
        <v>209</v>
      </c>
      <c r="O106" s="127">
        <v>167</v>
      </c>
      <c r="P106" s="127">
        <v>376</v>
      </c>
      <c r="Q106" s="127">
        <v>209</v>
      </c>
      <c r="R106" s="127"/>
      <c r="S106" s="127">
        <v>167</v>
      </c>
      <c r="T106" s="127"/>
      <c r="U106" s="127">
        <v>376</v>
      </c>
      <c r="V106" s="127">
        <v>0</v>
      </c>
      <c r="Z106" s="128"/>
      <c r="AA106" s="128"/>
      <c r="AB106" s="128"/>
      <c r="AC106" s="128"/>
      <c r="AD106" s="128"/>
      <c r="AE106" s="128"/>
      <c r="AH106" s="129"/>
      <c r="AI106" s="129"/>
      <c r="AJ106" s="129"/>
      <c r="AK106" s="129"/>
      <c r="AL106" s="129"/>
      <c r="AM106" s="129"/>
    </row>
    <row r="107" spans="1:39" ht="14.25" customHeight="1">
      <c r="A107" s="130" t="s">
        <v>108</v>
      </c>
      <c r="B107" s="131">
        <v>2021</v>
      </c>
      <c r="C107" s="131">
        <v>45</v>
      </c>
      <c r="D107" s="131">
        <v>0</v>
      </c>
      <c r="E107" s="131">
        <v>45</v>
      </c>
      <c r="F107" s="131">
        <v>53209</v>
      </c>
      <c r="G107" s="131">
        <v>56207</v>
      </c>
      <c r="H107" s="131">
        <v>49141</v>
      </c>
      <c r="I107" s="131">
        <v>87.428612094578995</v>
      </c>
      <c r="J107" s="131">
        <v>53209</v>
      </c>
      <c r="K107" s="131">
        <v>56635</v>
      </c>
      <c r="L107" s="131">
        <v>49393</v>
      </c>
      <c r="M107" s="131">
        <v>87.212854242076503</v>
      </c>
      <c r="N107" s="131">
        <v>210</v>
      </c>
      <c r="O107" s="131">
        <v>169</v>
      </c>
      <c r="P107" s="131">
        <v>379</v>
      </c>
      <c r="Q107" s="131">
        <v>210</v>
      </c>
      <c r="R107" s="131"/>
      <c r="S107" s="131">
        <v>169</v>
      </c>
      <c r="T107" s="131"/>
      <c r="U107" s="131">
        <v>379</v>
      </c>
      <c r="V107" s="131">
        <v>0</v>
      </c>
      <c r="Z107" s="128"/>
      <c r="AA107" s="128"/>
      <c r="AB107" s="128"/>
      <c r="AC107" s="128"/>
      <c r="AD107" s="128"/>
      <c r="AE107" s="128"/>
      <c r="AH107" s="129"/>
      <c r="AI107" s="129"/>
      <c r="AJ107" s="129"/>
      <c r="AK107" s="129"/>
      <c r="AL107" s="129"/>
      <c r="AM107" s="129"/>
    </row>
    <row r="108" spans="1:39" ht="14.25" customHeight="1">
      <c r="A108" s="126" t="s">
        <v>108</v>
      </c>
      <c r="B108" s="127">
        <v>2022</v>
      </c>
      <c r="C108" s="127">
        <v>45</v>
      </c>
      <c r="D108" s="127">
        <v>0</v>
      </c>
      <c r="E108" s="127">
        <v>45</v>
      </c>
      <c r="F108" s="127">
        <v>56623</v>
      </c>
      <c r="G108" s="127">
        <v>55417</v>
      </c>
      <c r="H108" s="127">
        <v>50786</v>
      </c>
      <c r="I108" s="127">
        <v>89.691468131324697</v>
      </c>
      <c r="J108" s="127">
        <v>56623</v>
      </c>
      <c r="K108" s="127">
        <v>55886</v>
      </c>
      <c r="L108" s="127">
        <v>50979</v>
      </c>
      <c r="M108" s="127">
        <v>90.032319022305401</v>
      </c>
      <c r="N108" s="127">
        <v>212</v>
      </c>
      <c r="O108" s="127">
        <v>175</v>
      </c>
      <c r="P108" s="127">
        <v>387</v>
      </c>
      <c r="Q108" s="127">
        <v>212</v>
      </c>
      <c r="R108" s="127"/>
      <c r="S108" s="127">
        <v>175</v>
      </c>
      <c r="T108" s="127"/>
      <c r="U108" s="127">
        <v>387</v>
      </c>
      <c r="V108" s="127">
        <v>0</v>
      </c>
      <c r="Z108" s="128"/>
      <c r="AA108" s="128"/>
      <c r="AB108" s="128"/>
      <c r="AC108" s="128"/>
      <c r="AD108" s="128"/>
      <c r="AE108" s="128"/>
      <c r="AH108" s="129"/>
      <c r="AI108" s="129"/>
      <c r="AJ108" s="129"/>
      <c r="AK108" s="129"/>
      <c r="AL108" s="129"/>
      <c r="AM108" s="129"/>
    </row>
    <row r="109" spans="1:39" ht="14.25" customHeight="1">
      <c r="A109" s="130" t="s">
        <v>108</v>
      </c>
      <c r="B109" s="131">
        <v>2023</v>
      </c>
      <c r="C109" s="131">
        <v>45</v>
      </c>
      <c r="D109" s="131">
        <v>0</v>
      </c>
      <c r="E109" s="131">
        <v>45</v>
      </c>
      <c r="F109" s="131">
        <v>55743</v>
      </c>
      <c r="G109" s="131">
        <v>59417</v>
      </c>
      <c r="H109" s="131">
        <v>50456</v>
      </c>
      <c r="I109" s="131">
        <v>84.918457680461799</v>
      </c>
      <c r="J109" s="131">
        <v>55743</v>
      </c>
      <c r="K109" s="131">
        <v>59958</v>
      </c>
      <c r="L109" s="131">
        <v>50725</v>
      </c>
      <c r="M109" s="131">
        <v>84.600887287768103</v>
      </c>
      <c r="N109" s="131">
        <v>214</v>
      </c>
      <c r="O109" s="131">
        <v>177</v>
      </c>
      <c r="P109" s="131">
        <v>391</v>
      </c>
      <c r="Q109" s="131">
        <v>214</v>
      </c>
      <c r="R109" s="131"/>
      <c r="S109" s="131">
        <v>177</v>
      </c>
      <c r="T109" s="131"/>
      <c r="U109" s="131">
        <v>391</v>
      </c>
      <c r="V109" s="131">
        <v>0</v>
      </c>
      <c r="Z109" s="128"/>
      <c r="AA109" s="128"/>
      <c r="AB109" s="128"/>
      <c r="AC109" s="128"/>
      <c r="AD109" s="128"/>
      <c r="AE109" s="128"/>
      <c r="AH109" s="129"/>
      <c r="AI109" s="129"/>
      <c r="AJ109" s="129"/>
      <c r="AK109" s="129"/>
      <c r="AL109" s="129"/>
      <c r="AM109" s="129"/>
    </row>
    <row r="110" spans="1:39" ht="14.25" customHeight="1">
      <c r="A110" s="126" t="s">
        <v>284</v>
      </c>
      <c r="B110" s="127">
        <v>2015</v>
      </c>
      <c r="C110" s="127">
        <v>65</v>
      </c>
      <c r="D110" s="127">
        <v>1830</v>
      </c>
      <c r="E110" s="127">
        <v>1895</v>
      </c>
      <c r="F110" s="127">
        <v>104241</v>
      </c>
      <c r="G110" s="127">
        <v>109042</v>
      </c>
      <c r="H110" s="127">
        <v>98216</v>
      </c>
      <c r="I110" s="127">
        <v>90.071715485776096</v>
      </c>
      <c r="J110" s="127">
        <v>125776</v>
      </c>
      <c r="K110" s="127">
        <v>130839</v>
      </c>
      <c r="L110" s="127">
        <v>119973</v>
      </c>
      <c r="M110" s="127">
        <v>91.695136771146196</v>
      </c>
      <c r="N110" s="127">
        <v>292</v>
      </c>
      <c r="O110" s="127">
        <v>121</v>
      </c>
      <c r="P110" s="127">
        <v>413</v>
      </c>
      <c r="Q110" s="127"/>
      <c r="R110" s="127"/>
      <c r="S110" s="127"/>
      <c r="T110" s="127"/>
      <c r="U110" s="127"/>
      <c r="V110" s="127"/>
      <c r="Z110" s="128"/>
      <c r="AA110" s="128"/>
      <c r="AB110" s="128"/>
      <c r="AC110" s="128"/>
      <c r="AD110" s="128"/>
      <c r="AE110" s="128"/>
      <c r="AH110" s="129"/>
      <c r="AI110" s="129"/>
      <c r="AJ110" s="129"/>
      <c r="AK110" s="129"/>
      <c r="AL110" s="129"/>
      <c r="AM110" s="129"/>
    </row>
    <row r="111" spans="1:39" ht="14.25" customHeight="1">
      <c r="A111" s="130" t="s">
        <v>284</v>
      </c>
      <c r="B111" s="131">
        <v>2016</v>
      </c>
      <c r="C111" s="131">
        <v>65</v>
      </c>
      <c r="D111" s="131">
        <v>1830</v>
      </c>
      <c r="E111" s="131">
        <v>1895</v>
      </c>
      <c r="F111" s="131">
        <v>100852</v>
      </c>
      <c r="G111" s="131">
        <v>111491</v>
      </c>
      <c r="H111" s="131">
        <v>97961</v>
      </c>
      <c r="I111" s="131">
        <v>87.864491304230796</v>
      </c>
      <c r="J111" s="131">
        <v>119486</v>
      </c>
      <c r="K111" s="131">
        <v>133810</v>
      </c>
      <c r="L111" s="131">
        <v>119630</v>
      </c>
      <c r="M111" s="131">
        <v>89.402884687243102</v>
      </c>
      <c r="N111" s="131">
        <v>286</v>
      </c>
      <c r="O111" s="131">
        <v>120</v>
      </c>
      <c r="P111" s="131">
        <v>406</v>
      </c>
      <c r="Q111" s="131"/>
      <c r="R111" s="131"/>
      <c r="S111" s="131"/>
      <c r="T111" s="131"/>
      <c r="U111" s="131"/>
      <c r="V111" s="131"/>
      <c r="Z111" s="128"/>
      <c r="AA111" s="128"/>
      <c r="AB111" s="128"/>
      <c r="AC111" s="128"/>
      <c r="AD111" s="128"/>
      <c r="AE111" s="128"/>
      <c r="AH111" s="129"/>
      <c r="AI111" s="129"/>
      <c r="AJ111" s="129"/>
      <c r="AK111" s="129"/>
      <c r="AL111" s="129"/>
      <c r="AM111" s="129"/>
    </row>
    <row r="112" spans="1:39" ht="14.25" customHeight="1">
      <c r="A112" s="126" t="s">
        <v>284</v>
      </c>
      <c r="B112" s="127">
        <v>2017</v>
      </c>
      <c r="C112" s="127">
        <v>65</v>
      </c>
      <c r="D112" s="127">
        <v>1830</v>
      </c>
      <c r="E112" s="127">
        <v>1895</v>
      </c>
      <c r="F112" s="127">
        <v>108530</v>
      </c>
      <c r="G112" s="127">
        <v>106278</v>
      </c>
      <c r="H112" s="127">
        <v>96377</v>
      </c>
      <c r="I112" s="127">
        <v>88.802174513959301</v>
      </c>
      <c r="J112" s="127">
        <v>130556</v>
      </c>
      <c r="K112" s="127">
        <v>128532</v>
      </c>
      <c r="L112" s="127">
        <v>117864</v>
      </c>
      <c r="M112" s="127">
        <v>90.278501179570398</v>
      </c>
      <c r="N112" s="127">
        <v>286</v>
      </c>
      <c r="O112" s="127">
        <v>122</v>
      </c>
      <c r="P112" s="127">
        <v>408</v>
      </c>
      <c r="Q112" s="127"/>
      <c r="R112" s="127"/>
      <c r="S112" s="127"/>
      <c r="T112" s="127"/>
      <c r="U112" s="127"/>
      <c r="V112" s="127"/>
      <c r="Z112" s="128"/>
      <c r="AA112" s="128"/>
      <c r="AB112" s="128"/>
      <c r="AC112" s="128"/>
      <c r="AD112" s="128"/>
      <c r="AE112" s="128"/>
      <c r="AH112" s="129"/>
      <c r="AI112" s="129"/>
      <c r="AJ112" s="129"/>
      <c r="AK112" s="129"/>
      <c r="AL112" s="129"/>
      <c r="AM112" s="129"/>
    </row>
    <row r="113" spans="1:39" ht="14.25" customHeight="1">
      <c r="A113" s="130" t="s">
        <v>284</v>
      </c>
      <c r="B113" s="131">
        <v>2018</v>
      </c>
      <c r="C113" s="131">
        <v>65</v>
      </c>
      <c r="D113" s="131">
        <v>1830</v>
      </c>
      <c r="E113" s="131">
        <v>1895</v>
      </c>
      <c r="F113" s="131">
        <v>104331</v>
      </c>
      <c r="G113" s="131">
        <v>109941</v>
      </c>
      <c r="H113" s="131">
        <v>102382</v>
      </c>
      <c r="I113" s="131">
        <v>93.124494046806902</v>
      </c>
      <c r="J113" s="131">
        <v>126443</v>
      </c>
      <c r="K113" s="131">
        <v>132420</v>
      </c>
      <c r="L113" s="131">
        <v>124295</v>
      </c>
      <c r="M113" s="131">
        <v>93.864219906358599</v>
      </c>
      <c r="N113" s="131">
        <v>292</v>
      </c>
      <c r="O113" s="131">
        <v>121</v>
      </c>
      <c r="P113" s="131">
        <v>413</v>
      </c>
      <c r="Q113" s="131"/>
      <c r="R113" s="131"/>
      <c r="S113" s="131"/>
      <c r="T113" s="131"/>
      <c r="U113" s="131"/>
      <c r="V113" s="131"/>
      <c r="Z113" s="128"/>
      <c r="AA113" s="128"/>
      <c r="AB113" s="128"/>
      <c r="AC113" s="128"/>
      <c r="AD113" s="128"/>
      <c r="AE113" s="128"/>
      <c r="AH113" s="129"/>
      <c r="AI113" s="129"/>
      <c r="AJ113" s="129"/>
      <c r="AK113" s="129"/>
      <c r="AL113" s="129"/>
      <c r="AM113" s="129"/>
    </row>
    <row r="114" spans="1:39" ht="14.25" customHeight="1">
      <c r="A114" s="126" t="s">
        <v>284</v>
      </c>
      <c r="B114" s="127">
        <v>2019</v>
      </c>
      <c r="C114" s="127">
        <v>65</v>
      </c>
      <c r="D114" s="127">
        <v>1830</v>
      </c>
      <c r="E114" s="127">
        <v>1895</v>
      </c>
      <c r="F114" s="127">
        <v>111736</v>
      </c>
      <c r="G114" s="127">
        <v>111366</v>
      </c>
      <c r="H114" s="127">
        <v>102695</v>
      </c>
      <c r="I114" s="127">
        <v>91.908605999856803</v>
      </c>
      <c r="J114" s="127">
        <v>147101</v>
      </c>
      <c r="K114" s="127">
        <v>134255</v>
      </c>
      <c r="L114" s="127">
        <v>126596</v>
      </c>
      <c r="M114" s="127">
        <v>86.060597820545098</v>
      </c>
      <c r="N114" s="127">
        <v>295</v>
      </c>
      <c r="O114" s="127">
        <v>142</v>
      </c>
      <c r="P114" s="127">
        <v>437</v>
      </c>
      <c r="Q114" s="127">
        <v>295</v>
      </c>
      <c r="R114" s="127"/>
      <c r="S114" s="127">
        <v>142</v>
      </c>
      <c r="T114" s="127"/>
      <c r="U114" s="127">
        <v>437</v>
      </c>
      <c r="V114" s="127">
        <v>0</v>
      </c>
      <c r="Z114" s="128"/>
      <c r="AA114" s="128"/>
      <c r="AB114" s="128"/>
      <c r="AC114" s="128"/>
      <c r="AD114" s="128"/>
      <c r="AE114" s="128"/>
      <c r="AH114" s="129"/>
      <c r="AI114" s="129"/>
      <c r="AJ114" s="129"/>
      <c r="AK114" s="129"/>
      <c r="AL114" s="129"/>
      <c r="AM114" s="129"/>
    </row>
    <row r="115" spans="1:39" ht="14.25" customHeight="1">
      <c r="A115" s="130" t="s">
        <v>284</v>
      </c>
      <c r="B115" s="131">
        <v>2020</v>
      </c>
      <c r="C115" s="131">
        <v>65</v>
      </c>
      <c r="D115" s="131">
        <v>1830</v>
      </c>
      <c r="E115" s="131">
        <v>1895</v>
      </c>
      <c r="F115" s="131">
        <v>105535</v>
      </c>
      <c r="G115" s="131">
        <v>118142</v>
      </c>
      <c r="H115" s="131">
        <v>103698</v>
      </c>
      <c r="I115" s="131">
        <v>87.774034636285194</v>
      </c>
      <c r="J115" s="131">
        <v>125014</v>
      </c>
      <c r="K115" s="131">
        <v>141230</v>
      </c>
      <c r="L115" s="131">
        <v>122442</v>
      </c>
      <c r="M115" s="131">
        <v>86.696877433973</v>
      </c>
      <c r="N115" s="131">
        <v>291</v>
      </c>
      <c r="O115" s="131">
        <v>152</v>
      </c>
      <c r="P115" s="131">
        <v>443</v>
      </c>
      <c r="Q115" s="131">
        <v>291</v>
      </c>
      <c r="R115" s="131"/>
      <c r="S115" s="131">
        <v>152</v>
      </c>
      <c r="T115" s="131"/>
      <c r="U115" s="131">
        <v>443</v>
      </c>
      <c r="V115" s="131">
        <v>0</v>
      </c>
      <c r="Z115" s="128"/>
      <c r="AA115" s="128"/>
      <c r="AB115" s="128"/>
      <c r="AC115" s="128"/>
      <c r="AD115" s="128"/>
      <c r="AE115" s="128"/>
      <c r="AH115" s="129"/>
      <c r="AI115" s="129"/>
      <c r="AJ115" s="129"/>
      <c r="AK115" s="129"/>
      <c r="AL115" s="129"/>
      <c r="AM115" s="129"/>
    </row>
    <row r="116" spans="1:39" ht="14.25" customHeight="1">
      <c r="A116" s="126" t="s">
        <v>284</v>
      </c>
      <c r="B116" s="127">
        <v>2021</v>
      </c>
      <c r="C116" s="127">
        <v>65</v>
      </c>
      <c r="D116" s="127">
        <v>1830</v>
      </c>
      <c r="E116" s="127">
        <v>1895</v>
      </c>
      <c r="F116" s="127">
        <v>106961</v>
      </c>
      <c r="G116" s="127">
        <v>113385</v>
      </c>
      <c r="H116" s="127">
        <v>99828</v>
      </c>
      <c r="I116" s="127">
        <v>88.043391983066499</v>
      </c>
      <c r="J116" s="127">
        <v>120172</v>
      </c>
      <c r="K116" s="127">
        <v>136773</v>
      </c>
      <c r="L116" s="127">
        <v>124236</v>
      </c>
      <c r="M116" s="127">
        <v>90.833717181022607</v>
      </c>
      <c r="N116" s="127">
        <v>291</v>
      </c>
      <c r="O116" s="127">
        <v>162</v>
      </c>
      <c r="P116" s="127">
        <v>453</v>
      </c>
      <c r="Q116" s="127">
        <v>291</v>
      </c>
      <c r="R116" s="127"/>
      <c r="S116" s="127">
        <v>162</v>
      </c>
      <c r="T116" s="127"/>
      <c r="U116" s="127">
        <v>453</v>
      </c>
      <c r="V116" s="127">
        <v>0</v>
      </c>
      <c r="Z116" s="128"/>
      <c r="AA116" s="128"/>
      <c r="AB116" s="128"/>
      <c r="AC116" s="128"/>
      <c r="AD116" s="128"/>
      <c r="AE116" s="128"/>
      <c r="AH116" s="129"/>
      <c r="AI116" s="129"/>
      <c r="AJ116" s="129"/>
      <c r="AK116" s="129"/>
      <c r="AL116" s="129"/>
      <c r="AM116" s="129"/>
    </row>
    <row r="117" spans="1:39" ht="14.25" customHeight="1">
      <c r="A117" s="130" t="s">
        <v>284</v>
      </c>
      <c r="B117" s="131">
        <v>2022</v>
      </c>
      <c r="C117" s="131">
        <v>65</v>
      </c>
      <c r="D117" s="131">
        <v>1830</v>
      </c>
      <c r="E117" s="131">
        <v>1895</v>
      </c>
      <c r="F117" s="131">
        <v>108883</v>
      </c>
      <c r="G117" s="131">
        <v>110240</v>
      </c>
      <c r="H117" s="131">
        <v>100881</v>
      </c>
      <c r="I117" s="131">
        <v>91.510341074020303</v>
      </c>
      <c r="J117" s="131">
        <v>128954</v>
      </c>
      <c r="K117" s="131">
        <v>133488</v>
      </c>
      <c r="L117" s="131">
        <v>123199</v>
      </c>
      <c r="M117" s="131">
        <v>92.292191058372296</v>
      </c>
      <c r="N117" s="131">
        <v>293</v>
      </c>
      <c r="O117" s="131">
        <v>165</v>
      </c>
      <c r="P117" s="131">
        <v>458</v>
      </c>
      <c r="Q117" s="131">
        <v>293</v>
      </c>
      <c r="R117" s="131"/>
      <c r="S117" s="131">
        <v>165</v>
      </c>
      <c r="T117" s="131"/>
      <c r="U117" s="131">
        <v>458</v>
      </c>
      <c r="V117" s="131">
        <v>0</v>
      </c>
      <c r="Z117" s="128"/>
      <c r="AA117" s="128"/>
      <c r="AB117" s="128"/>
      <c r="AC117" s="128"/>
      <c r="AD117" s="128"/>
      <c r="AE117" s="128"/>
      <c r="AH117" s="129"/>
      <c r="AI117" s="129"/>
      <c r="AJ117" s="129"/>
      <c r="AK117" s="129"/>
      <c r="AL117" s="129"/>
      <c r="AM117" s="129"/>
    </row>
    <row r="118" spans="1:39" ht="14.25" customHeight="1">
      <c r="A118" s="126" t="s">
        <v>284</v>
      </c>
      <c r="B118" s="127">
        <v>2023</v>
      </c>
      <c r="C118" s="127">
        <v>65</v>
      </c>
      <c r="D118" s="127">
        <v>1830</v>
      </c>
      <c r="E118" s="127">
        <v>1895</v>
      </c>
      <c r="F118" s="127">
        <v>91609</v>
      </c>
      <c r="G118" s="127">
        <v>103806</v>
      </c>
      <c r="H118" s="127">
        <v>89464</v>
      </c>
      <c r="I118" s="127">
        <v>86.183842937787801</v>
      </c>
      <c r="J118" s="127">
        <v>91657</v>
      </c>
      <c r="K118" s="127">
        <v>111451</v>
      </c>
      <c r="L118" s="127">
        <v>94073</v>
      </c>
      <c r="M118" s="127">
        <v>84.407497465253797</v>
      </c>
      <c r="N118" s="127">
        <v>282</v>
      </c>
      <c r="O118" s="127">
        <v>169</v>
      </c>
      <c r="P118" s="127">
        <v>451</v>
      </c>
      <c r="Q118" s="127">
        <v>282</v>
      </c>
      <c r="R118" s="127"/>
      <c r="S118" s="127">
        <v>169</v>
      </c>
      <c r="T118" s="127"/>
      <c r="U118" s="127">
        <v>451</v>
      </c>
      <c r="V118" s="127">
        <v>0</v>
      </c>
      <c r="Z118" s="128"/>
      <c r="AA118" s="128"/>
      <c r="AB118" s="128"/>
      <c r="AC118" s="128"/>
      <c r="AD118" s="128"/>
      <c r="AE118" s="128"/>
      <c r="AH118" s="129"/>
      <c r="AI118" s="129"/>
      <c r="AJ118" s="129"/>
      <c r="AK118" s="129"/>
      <c r="AL118" s="129"/>
      <c r="AM118" s="129"/>
    </row>
    <row r="119" spans="1:39" ht="14.25" customHeight="1">
      <c r="A119" s="130" t="s">
        <v>2</v>
      </c>
      <c r="B119" s="131">
        <v>2015</v>
      </c>
      <c r="C119" s="131">
        <v>326</v>
      </c>
      <c r="D119" s="131">
        <v>461</v>
      </c>
      <c r="E119" s="131">
        <v>787</v>
      </c>
      <c r="F119" s="131">
        <v>579652</v>
      </c>
      <c r="G119" s="131">
        <v>652447</v>
      </c>
      <c r="H119" s="131">
        <v>544886</v>
      </c>
      <c r="I119" s="131">
        <v>83.514216480419094</v>
      </c>
      <c r="J119" s="131">
        <v>580394</v>
      </c>
      <c r="K119" s="131">
        <v>657134</v>
      </c>
      <c r="L119" s="131">
        <v>548702</v>
      </c>
      <c r="M119" s="131">
        <v>83.499255859535495</v>
      </c>
      <c r="N119" s="131">
        <v>1946</v>
      </c>
      <c r="O119" s="131">
        <v>1386</v>
      </c>
      <c r="P119" s="131">
        <v>3332</v>
      </c>
      <c r="Q119" s="131"/>
      <c r="R119" s="131"/>
      <c r="S119" s="131"/>
      <c r="T119" s="131"/>
      <c r="U119" s="131"/>
      <c r="V119" s="131"/>
      <c r="Z119" s="128"/>
      <c r="AA119" s="128"/>
      <c r="AB119" s="128"/>
      <c r="AC119" s="128"/>
      <c r="AD119" s="128"/>
      <c r="AE119" s="128"/>
      <c r="AH119" s="129"/>
      <c r="AI119" s="129"/>
      <c r="AJ119" s="129"/>
      <c r="AK119" s="129"/>
      <c r="AL119" s="129"/>
      <c r="AM119" s="129"/>
    </row>
    <row r="120" spans="1:39" ht="14.25" customHeight="1">
      <c r="A120" s="126" t="s">
        <v>2</v>
      </c>
      <c r="B120" s="127">
        <v>2016</v>
      </c>
      <c r="C120" s="127">
        <v>337</v>
      </c>
      <c r="D120" s="127">
        <v>450</v>
      </c>
      <c r="E120" s="127">
        <v>787</v>
      </c>
      <c r="F120" s="127">
        <v>545666</v>
      </c>
      <c r="G120" s="127">
        <v>684688</v>
      </c>
      <c r="H120" s="127">
        <v>561442</v>
      </c>
      <c r="I120" s="127">
        <v>81.9996845278433</v>
      </c>
      <c r="J120" s="127">
        <v>547061</v>
      </c>
      <c r="K120" s="127">
        <v>691875</v>
      </c>
      <c r="L120" s="127">
        <v>569043</v>
      </c>
      <c r="M120" s="127">
        <v>82.246504065040696</v>
      </c>
      <c r="N120" s="127">
        <v>1955</v>
      </c>
      <c r="O120" s="127">
        <v>1711</v>
      </c>
      <c r="P120" s="127">
        <v>3666</v>
      </c>
      <c r="Q120" s="127"/>
      <c r="R120" s="127"/>
      <c r="S120" s="127"/>
      <c r="T120" s="127"/>
      <c r="U120" s="127"/>
      <c r="V120" s="127"/>
      <c r="Z120" s="128"/>
      <c r="AA120" s="128"/>
      <c r="AB120" s="128"/>
      <c r="AC120" s="128"/>
      <c r="AD120" s="128"/>
      <c r="AE120" s="128"/>
      <c r="AH120" s="129"/>
      <c r="AI120" s="129"/>
      <c r="AJ120" s="129"/>
      <c r="AK120" s="129"/>
      <c r="AL120" s="129"/>
      <c r="AM120" s="129"/>
    </row>
    <row r="121" spans="1:39" ht="14.25" customHeight="1">
      <c r="A121" s="130" t="s">
        <v>2</v>
      </c>
      <c r="B121" s="131">
        <v>2017</v>
      </c>
      <c r="C121" s="131">
        <v>336.82</v>
      </c>
      <c r="D121" s="131">
        <v>450.63</v>
      </c>
      <c r="E121" s="131">
        <v>787.45</v>
      </c>
      <c r="F121" s="131">
        <v>530953</v>
      </c>
      <c r="G121" s="131">
        <v>626506</v>
      </c>
      <c r="H121" s="131">
        <v>513334</v>
      </c>
      <c r="I121" s="131">
        <v>81.936006997538698</v>
      </c>
      <c r="J121" s="131">
        <v>536483</v>
      </c>
      <c r="K121" s="131">
        <v>641592</v>
      </c>
      <c r="L121" s="131">
        <v>525275</v>
      </c>
      <c r="M121" s="131">
        <v>81.870565717776998</v>
      </c>
      <c r="N121" s="131">
        <v>1971</v>
      </c>
      <c r="O121" s="131">
        <v>1767</v>
      </c>
      <c r="P121" s="131">
        <v>3738</v>
      </c>
      <c r="Q121" s="131"/>
      <c r="R121" s="131"/>
      <c r="S121" s="131"/>
      <c r="T121" s="131"/>
      <c r="U121" s="131"/>
      <c r="V121" s="131"/>
      <c r="Z121" s="128"/>
      <c r="AA121" s="128"/>
      <c r="AB121" s="128"/>
      <c r="AC121" s="128"/>
      <c r="AD121" s="128"/>
      <c r="AE121" s="128"/>
      <c r="AH121" s="129"/>
      <c r="AI121" s="129"/>
      <c r="AJ121" s="129"/>
      <c r="AK121" s="129"/>
      <c r="AL121" s="129"/>
      <c r="AM121" s="129"/>
    </row>
    <row r="122" spans="1:39" ht="14.25" customHeight="1">
      <c r="A122" s="126" t="s">
        <v>2</v>
      </c>
      <c r="B122" s="127">
        <v>2018</v>
      </c>
      <c r="C122" s="127">
        <v>336.82</v>
      </c>
      <c r="D122" s="127">
        <v>450.63</v>
      </c>
      <c r="E122" s="127">
        <v>787.45</v>
      </c>
      <c r="F122" s="127">
        <v>561289</v>
      </c>
      <c r="G122" s="127">
        <v>696639</v>
      </c>
      <c r="H122" s="127">
        <v>561023</v>
      </c>
      <c r="I122" s="127">
        <v>80.532815418028605</v>
      </c>
      <c r="J122" s="127">
        <v>562816</v>
      </c>
      <c r="K122" s="127">
        <v>703479</v>
      </c>
      <c r="L122" s="127">
        <v>569415</v>
      </c>
      <c r="M122" s="127">
        <v>80.9427147079017</v>
      </c>
      <c r="N122" s="127">
        <v>1949</v>
      </c>
      <c r="O122" s="127">
        <v>1836</v>
      </c>
      <c r="P122" s="127">
        <v>3785</v>
      </c>
      <c r="Q122" s="127"/>
      <c r="R122" s="127"/>
      <c r="S122" s="127"/>
      <c r="T122" s="127"/>
      <c r="U122" s="127"/>
      <c r="V122" s="127"/>
      <c r="Z122" s="128"/>
      <c r="AA122" s="128"/>
      <c r="AB122" s="128"/>
      <c r="AC122" s="128"/>
      <c r="AD122" s="128"/>
      <c r="AE122" s="128"/>
      <c r="AH122" s="129"/>
      <c r="AI122" s="129"/>
      <c r="AJ122" s="129"/>
      <c r="AK122" s="129"/>
      <c r="AL122" s="129"/>
      <c r="AM122" s="129"/>
    </row>
    <row r="123" spans="1:39" ht="14.25" customHeight="1">
      <c r="A123" s="130" t="s">
        <v>2</v>
      </c>
      <c r="B123" s="131">
        <v>2019</v>
      </c>
      <c r="C123" s="131">
        <v>337</v>
      </c>
      <c r="D123" s="131">
        <v>451</v>
      </c>
      <c r="E123" s="131">
        <v>788</v>
      </c>
      <c r="F123" s="131">
        <v>565125</v>
      </c>
      <c r="G123" s="131">
        <v>648618</v>
      </c>
      <c r="H123" s="131">
        <v>534745</v>
      </c>
      <c r="I123" s="131">
        <v>82.443749633836902</v>
      </c>
      <c r="J123" s="131">
        <v>567311</v>
      </c>
      <c r="K123" s="131">
        <v>656633</v>
      </c>
      <c r="L123" s="131">
        <v>537649</v>
      </c>
      <c r="M123" s="131">
        <v>81.879680125732307</v>
      </c>
      <c r="N123" s="131">
        <v>1967</v>
      </c>
      <c r="O123" s="131">
        <v>1856</v>
      </c>
      <c r="P123" s="131">
        <v>3823</v>
      </c>
      <c r="Q123" s="131">
        <v>1967</v>
      </c>
      <c r="R123" s="131"/>
      <c r="S123" s="131">
        <v>1856</v>
      </c>
      <c r="T123" s="131"/>
      <c r="U123" s="131">
        <v>3823</v>
      </c>
      <c r="V123" s="131">
        <v>0</v>
      </c>
      <c r="Z123" s="128"/>
      <c r="AA123" s="128"/>
      <c r="AB123" s="128"/>
      <c r="AC123" s="128"/>
      <c r="AD123" s="128"/>
      <c r="AE123" s="128"/>
      <c r="AH123" s="129"/>
      <c r="AI123" s="129"/>
      <c r="AJ123" s="129"/>
      <c r="AK123" s="129"/>
      <c r="AL123" s="129"/>
      <c r="AM123" s="129"/>
    </row>
    <row r="124" spans="1:39" ht="14.25" customHeight="1">
      <c r="A124" s="126" t="s">
        <v>2</v>
      </c>
      <c r="B124" s="127">
        <v>2020</v>
      </c>
      <c r="C124" s="127">
        <v>337</v>
      </c>
      <c r="D124" s="127">
        <v>451</v>
      </c>
      <c r="E124" s="127">
        <v>788</v>
      </c>
      <c r="F124" s="127">
        <v>562955</v>
      </c>
      <c r="G124" s="127">
        <v>750598</v>
      </c>
      <c r="H124" s="127">
        <v>562300</v>
      </c>
      <c r="I124" s="127">
        <v>74.913602221162293</v>
      </c>
      <c r="J124" s="127">
        <v>563602</v>
      </c>
      <c r="K124" s="127">
        <v>756056</v>
      </c>
      <c r="L124" s="127">
        <v>565125</v>
      </c>
      <c r="M124" s="127">
        <v>74.746447353106106</v>
      </c>
      <c r="N124" s="127">
        <v>1935</v>
      </c>
      <c r="O124" s="127">
        <v>1932</v>
      </c>
      <c r="P124" s="127">
        <v>3867</v>
      </c>
      <c r="Q124" s="127">
        <v>1935</v>
      </c>
      <c r="R124" s="127"/>
      <c r="S124" s="127">
        <v>1932</v>
      </c>
      <c r="T124" s="127"/>
      <c r="U124" s="127">
        <v>3867</v>
      </c>
      <c r="V124" s="127">
        <v>0</v>
      </c>
      <c r="Z124" s="128"/>
      <c r="AA124" s="128"/>
      <c r="AB124" s="128"/>
      <c r="AC124" s="128"/>
      <c r="AD124" s="128"/>
      <c r="AE124" s="128"/>
      <c r="AH124" s="129"/>
      <c r="AI124" s="129"/>
      <c r="AJ124" s="129"/>
      <c r="AK124" s="129"/>
      <c r="AL124" s="129"/>
      <c r="AM124" s="129"/>
    </row>
    <row r="125" spans="1:39" ht="14.25" customHeight="1">
      <c r="A125" s="130" t="s">
        <v>2</v>
      </c>
      <c r="B125" s="131">
        <v>2021</v>
      </c>
      <c r="C125" s="131">
        <v>337</v>
      </c>
      <c r="D125" s="131">
        <v>451</v>
      </c>
      <c r="E125" s="131">
        <v>788</v>
      </c>
      <c r="F125" s="131">
        <v>541382</v>
      </c>
      <c r="G125" s="131">
        <v>711257</v>
      </c>
      <c r="H125" s="131">
        <v>561614</v>
      </c>
      <c r="I125" s="131">
        <v>78.960769454641607</v>
      </c>
      <c r="J125" s="131">
        <v>541913</v>
      </c>
      <c r="K125" s="131">
        <v>720003</v>
      </c>
      <c r="L125" s="131">
        <v>564516</v>
      </c>
      <c r="M125" s="131">
        <v>78.404673313861196</v>
      </c>
      <c r="N125" s="131">
        <v>1949</v>
      </c>
      <c r="O125" s="131">
        <v>1970</v>
      </c>
      <c r="P125" s="131">
        <v>3919</v>
      </c>
      <c r="Q125" s="131">
        <v>1949</v>
      </c>
      <c r="R125" s="131"/>
      <c r="S125" s="131">
        <v>1970</v>
      </c>
      <c r="T125" s="131"/>
      <c r="U125" s="131">
        <v>3919</v>
      </c>
      <c r="V125" s="131">
        <v>0</v>
      </c>
      <c r="Z125" s="128"/>
      <c r="AA125" s="128"/>
      <c r="AB125" s="128"/>
      <c r="AC125" s="128"/>
      <c r="AD125" s="128"/>
      <c r="AE125" s="128"/>
      <c r="AH125" s="129"/>
      <c r="AI125" s="129"/>
      <c r="AJ125" s="129"/>
      <c r="AK125" s="129"/>
      <c r="AL125" s="129"/>
      <c r="AM125" s="129"/>
    </row>
    <row r="126" spans="1:39" ht="14.25" customHeight="1">
      <c r="A126" s="126" t="s">
        <v>2</v>
      </c>
      <c r="B126" s="127">
        <v>2022</v>
      </c>
      <c r="C126" s="127">
        <v>302</v>
      </c>
      <c r="D126" s="127">
        <v>445</v>
      </c>
      <c r="E126" s="127">
        <v>747</v>
      </c>
      <c r="F126" s="127">
        <v>586033</v>
      </c>
      <c r="G126" s="127">
        <v>700859</v>
      </c>
      <c r="H126" s="127">
        <v>577284</v>
      </c>
      <c r="I126" s="127">
        <v>82.368065473939794</v>
      </c>
      <c r="J126" s="127">
        <v>586677</v>
      </c>
      <c r="K126" s="127">
        <v>707403</v>
      </c>
      <c r="L126" s="127">
        <v>580185</v>
      </c>
      <c r="M126" s="127">
        <v>82.016191619204307</v>
      </c>
      <c r="N126" s="127">
        <v>1960</v>
      </c>
      <c r="O126" s="127">
        <v>1993</v>
      </c>
      <c r="P126" s="127">
        <v>3953</v>
      </c>
      <c r="Q126" s="127">
        <v>1960</v>
      </c>
      <c r="R126" s="127"/>
      <c r="S126" s="127">
        <v>1993</v>
      </c>
      <c r="T126" s="127"/>
      <c r="U126" s="127">
        <v>3953</v>
      </c>
      <c r="V126" s="127">
        <v>0</v>
      </c>
      <c r="Z126" s="128"/>
      <c r="AA126" s="128"/>
      <c r="AB126" s="128"/>
      <c r="AC126" s="128"/>
      <c r="AD126" s="128"/>
      <c r="AE126" s="128"/>
      <c r="AH126" s="129"/>
      <c r="AI126" s="129"/>
      <c r="AJ126" s="129"/>
      <c r="AK126" s="129"/>
      <c r="AL126" s="129"/>
      <c r="AM126" s="129"/>
    </row>
    <row r="127" spans="1:39" ht="14.25" customHeight="1">
      <c r="A127" s="130" t="s">
        <v>2</v>
      </c>
      <c r="B127" s="131">
        <v>2023</v>
      </c>
      <c r="C127" s="131">
        <v>302</v>
      </c>
      <c r="D127" s="131">
        <v>445</v>
      </c>
      <c r="E127" s="131">
        <v>747</v>
      </c>
      <c r="F127" s="131">
        <v>574176</v>
      </c>
      <c r="G127" s="131">
        <v>696474</v>
      </c>
      <c r="H127" s="131">
        <v>571166</v>
      </c>
      <c r="I127" s="131">
        <v>82.008230027251599</v>
      </c>
      <c r="J127" s="131">
        <v>574780</v>
      </c>
      <c r="K127" s="131">
        <v>701339</v>
      </c>
      <c r="L127" s="131">
        <v>574184</v>
      </c>
      <c r="M127" s="131">
        <v>81.869680710754693</v>
      </c>
      <c r="N127" s="131">
        <v>1973</v>
      </c>
      <c r="O127" s="131">
        <v>2040</v>
      </c>
      <c r="P127" s="131">
        <v>4013</v>
      </c>
      <c r="Q127" s="131">
        <v>1973</v>
      </c>
      <c r="R127" s="131"/>
      <c r="S127" s="131">
        <v>2040</v>
      </c>
      <c r="T127" s="131"/>
      <c r="U127" s="131">
        <v>4013</v>
      </c>
      <c r="V127" s="131">
        <v>0</v>
      </c>
      <c r="Z127" s="128"/>
      <c r="AA127" s="128"/>
      <c r="AB127" s="128"/>
      <c r="AC127" s="128"/>
      <c r="AD127" s="128"/>
      <c r="AE127" s="128"/>
      <c r="AH127" s="129"/>
      <c r="AI127" s="129"/>
      <c r="AJ127" s="129"/>
      <c r="AK127" s="129"/>
      <c r="AL127" s="129"/>
      <c r="AM127" s="129"/>
    </row>
    <row r="128" spans="1:39" ht="14.25" customHeight="1">
      <c r="A128" s="126" t="s">
        <v>3</v>
      </c>
      <c r="B128" s="127">
        <v>2015</v>
      </c>
      <c r="C128" s="127">
        <v>190</v>
      </c>
      <c r="D128" s="127">
        <v>891</v>
      </c>
      <c r="E128" s="127">
        <v>1081</v>
      </c>
      <c r="F128" s="127">
        <v>536001</v>
      </c>
      <c r="G128" s="127">
        <v>597434</v>
      </c>
      <c r="H128" s="127">
        <v>518349</v>
      </c>
      <c r="I128" s="127">
        <v>86.762554524851296</v>
      </c>
      <c r="J128" s="127">
        <v>548096</v>
      </c>
      <c r="K128" s="127">
        <v>612072</v>
      </c>
      <c r="L128" s="127">
        <v>530855</v>
      </c>
      <c r="M128" s="127">
        <v>86.7308094472546</v>
      </c>
      <c r="N128" s="127">
        <v>2098</v>
      </c>
      <c r="O128" s="127">
        <v>1438</v>
      </c>
      <c r="P128" s="127">
        <v>3536</v>
      </c>
      <c r="Q128" s="127"/>
      <c r="R128" s="127"/>
      <c r="S128" s="127"/>
      <c r="T128" s="127"/>
      <c r="U128" s="127"/>
      <c r="V128" s="127"/>
      <c r="Z128" s="128"/>
      <c r="AA128" s="128"/>
      <c r="AB128" s="128"/>
      <c r="AC128" s="128"/>
      <c r="AD128" s="128"/>
      <c r="AE128" s="128"/>
      <c r="AH128" s="129"/>
      <c r="AI128" s="129"/>
      <c r="AJ128" s="129"/>
      <c r="AK128" s="129"/>
      <c r="AL128" s="129"/>
      <c r="AM128" s="129"/>
    </row>
    <row r="129" spans="1:39" ht="14.25" customHeight="1">
      <c r="A129" s="130" t="s">
        <v>3</v>
      </c>
      <c r="B129" s="131">
        <v>2016</v>
      </c>
      <c r="C129" s="131">
        <v>190</v>
      </c>
      <c r="D129" s="131">
        <v>891</v>
      </c>
      <c r="E129" s="131">
        <v>1081</v>
      </c>
      <c r="F129" s="131">
        <v>525695</v>
      </c>
      <c r="G129" s="131">
        <v>652181</v>
      </c>
      <c r="H129" s="131">
        <v>533972</v>
      </c>
      <c r="I129" s="131">
        <v>81.874816960322406</v>
      </c>
      <c r="J129" s="131">
        <v>539355</v>
      </c>
      <c r="K129" s="131">
        <v>667561</v>
      </c>
      <c r="L129" s="131">
        <v>547658</v>
      </c>
      <c r="M129" s="131">
        <v>82.038645157521202</v>
      </c>
      <c r="N129" s="131">
        <v>2085</v>
      </c>
      <c r="O129" s="131">
        <v>1482</v>
      </c>
      <c r="P129" s="131">
        <v>3567</v>
      </c>
      <c r="Q129" s="131"/>
      <c r="R129" s="131"/>
      <c r="S129" s="131"/>
      <c r="T129" s="131"/>
      <c r="U129" s="131">
        <v>0</v>
      </c>
      <c r="V129" s="131">
        <v>0</v>
      </c>
      <c r="Z129" s="128"/>
      <c r="AA129" s="128"/>
      <c r="AB129" s="128"/>
      <c r="AC129" s="128"/>
      <c r="AD129" s="128"/>
      <c r="AE129" s="128"/>
      <c r="AH129" s="129"/>
      <c r="AI129" s="129"/>
      <c r="AJ129" s="129"/>
      <c r="AK129" s="129"/>
      <c r="AL129" s="129"/>
      <c r="AM129" s="129"/>
    </row>
    <row r="130" spans="1:39" ht="14.25" customHeight="1">
      <c r="A130" s="126" t="s">
        <v>3</v>
      </c>
      <c r="B130" s="127">
        <v>2017</v>
      </c>
      <c r="C130" s="127">
        <v>190</v>
      </c>
      <c r="D130" s="127">
        <v>907</v>
      </c>
      <c r="E130" s="127">
        <v>1097</v>
      </c>
      <c r="F130" s="127">
        <v>504958</v>
      </c>
      <c r="G130" s="127">
        <v>600013</v>
      </c>
      <c r="H130" s="127">
        <v>504491</v>
      </c>
      <c r="I130" s="127">
        <v>84.080011599748701</v>
      </c>
      <c r="J130" s="127">
        <v>519425</v>
      </c>
      <c r="K130" s="127">
        <v>615867</v>
      </c>
      <c r="L130" s="127">
        <v>519331</v>
      </c>
      <c r="M130" s="127">
        <v>84.325187093966704</v>
      </c>
      <c r="N130" s="127">
        <v>2098</v>
      </c>
      <c r="O130" s="127">
        <v>1516</v>
      </c>
      <c r="P130" s="127">
        <v>3614</v>
      </c>
      <c r="Q130" s="127"/>
      <c r="R130" s="127"/>
      <c r="S130" s="127"/>
      <c r="T130" s="127"/>
      <c r="U130" s="127">
        <v>0</v>
      </c>
      <c r="V130" s="127">
        <v>0</v>
      </c>
      <c r="Z130" s="128"/>
      <c r="AA130" s="128"/>
      <c r="AB130" s="128"/>
      <c r="AC130" s="128"/>
      <c r="AD130" s="128"/>
      <c r="AE130" s="128"/>
      <c r="AH130" s="129"/>
      <c r="AI130" s="129"/>
      <c r="AJ130" s="129"/>
      <c r="AK130" s="129"/>
      <c r="AL130" s="129"/>
      <c r="AM130" s="129"/>
    </row>
    <row r="131" spans="1:39" ht="14.25" customHeight="1">
      <c r="A131" s="130" t="s">
        <v>3</v>
      </c>
      <c r="B131" s="131">
        <v>2018</v>
      </c>
      <c r="C131" s="131">
        <v>190</v>
      </c>
      <c r="D131" s="131">
        <v>918</v>
      </c>
      <c r="E131" s="131">
        <v>1108</v>
      </c>
      <c r="F131" s="131">
        <v>517076</v>
      </c>
      <c r="G131" s="131">
        <v>661435</v>
      </c>
      <c r="H131" s="131">
        <v>540537</v>
      </c>
      <c r="I131" s="131">
        <v>81.721862314513103</v>
      </c>
      <c r="J131" s="131">
        <v>533279</v>
      </c>
      <c r="K131" s="131">
        <v>678716</v>
      </c>
      <c r="L131" s="131">
        <v>555776</v>
      </c>
      <c r="M131" s="131">
        <v>81.886385469032703</v>
      </c>
      <c r="N131" s="131">
        <v>2089</v>
      </c>
      <c r="O131" s="131">
        <v>1537</v>
      </c>
      <c r="P131" s="131">
        <v>3626</v>
      </c>
      <c r="Q131" s="131"/>
      <c r="R131" s="131"/>
      <c r="S131" s="131"/>
      <c r="T131" s="131"/>
      <c r="U131" s="131">
        <v>0</v>
      </c>
      <c r="V131" s="131">
        <v>0</v>
      </c>
      <c r="Z131" s="128"/>
      <c r="AA131" s="128"/>
      <c r="AB131" s="128"/>
      <c r="AC131" s="128"/>
      <c r="AD131" s="128"/>
      <c r="AE131" s="128"/>
      <c r="AH131" s="129"/>
      <c r="AI131" s="129"/>
      <c r="AJ131" s="129"/>
      <c r="AK131" s="129"/>
      <c r="AL131" s="129"/>
      <c r="AM131" s="129"/>
    </row>
    <row r="132" spans="1:39" ht="14.25" customHeight="1">
      <c r="A132" s="126" t="s">
        <v>3</v>
      </c>
      <c r="B132" s="127">
        <v>2019</v>
      </c>
      <c r="C132" s="127">
        <v>190</v>
      </c>
      <c r="D132" s="127">
        <v>918</v>
      </c>
      <c r="E132" s="127">
        <v>1108</v>
      </c>
      <c r="F132" s="127">
        <v>536418</v>
      </c>
      <c r="G132" s="127">
        <v>613761</v>
      </c>
      <c r="H132" s="127">
        <v>509915</v>
      </c>
      <c r="I132" s="127">
        <v>83.080384710009298</v>
      </c>
      <c r="J132" s="127">
        <v>552277</v>
      </c>
      <c r="K132" s="127">
        <v>632237</v>
      </c>
      <c r="L132" s="127">
        <v>525421</v>
      </c>
      <c r="M132" s="127">
        <v>83.105069776049206</v>
      </c>
      <c r="N132" s="127">
        <v>2082</v>
      </c>
      <c r="O132" s="127">
        <v>1546</v>
      </c>
      <c r="P132" s="127">
        <v>3628</v>
      </c>
      <c r="Q132" s="127">
        <v>2082</v>
      </c>
      <c r="R132" s="127"/>
      <c r="S132" s="127">
        <v>1546</v>
      </c>
      <c r="T132" s="127"/>
      <c r="U132" s="127">
        <v>3628</v>
      </c>
      <c r="V132" s="127">
        <v>0</v>
      </c>
      <c r="Z132" s="128"/>
      <c r="AA132" s="128"/>
      <c r="AB132" s="128"/>
      <c r="AC132" s="128"/>
      <c r="AD132" s="128"/>
      <c r="AE132" s="128"/>
      <c r="AH132" s="129"/>
      <c r="AI132" s="129"/>
      <c r="AJ132" s="129"/>
      <c r="AK132" s="129"/>
      <c r="AL132" s="129"/>
      <c r="AM132" s="129"/>
    </row>
    <row r="133" spans="1:39" ht="14.25" customHeight="1">
      <c r="A133" s="130" t="s">
        <v>3</v>
      </c>
      <c r="B133" s="131">
        <v>2020</v>
      </c>
      <c r="C133" s="131">
        <v>190</v>
      </c>
      <c r="D133" s="131">
        <v>918</v>
      </c>
      <c r="E133" s="131">
        <v>1108</v>
      </c>
      <c r="F133" s="131">
        <v>514433</v>
      </c>
      <c r="G133" s="131">
        <v>669485</v>
      </c>
      <c r="H133" s="131">
        <v>518863</v>
      </c>
      <c r="I133" s="131">
        <v>77.501811093601802</v>
      </c>
      <c r="J133" s="131">
        <v>529934</v>
      </c>
      <c r="K133" s="131">
        <v>689325</v>
      </c>
      <c r="L133" s="131">
        <v>240626</v>
      </c>
      <c r="M133" s="131">
        <v>34.907481956986899</v>
      </c>
      <c r="N133" s="131">
        <v>2080</v>
      </c>
      <c r="O133" s="131">
        <v>1567</v>
      </c>
      <c r="P133" s="131">
        <v>3647</v>
      </c>
      <c r="Q133" s="131">
        <v>2080</v>
      </c>
      <c r="R133" s="131"/>
      <c r="S133" s="131">
        <v>1567</v>
      </c>
      <c r="T133" s="131"/>
      <c r="U133" s="131">
        <v>3647</v>
      </c>
      <c r="V133" s="131">
        <v>0</v>
      </c>
      <c r="Z133" s="128"/>
      <c r="AA133" s="128"/>
      <c r="AB133" s="128"/>
      <c r="AC133" s="128"/>
      <c r="AD133" s="128"/>
      <c r="AE133" s="128"/>
      <c r="AH133" s="129"/>
      <c r="AI133" s="129"/>
      <c r="AJ133" s="129"/>
      <c r="AK133" s="129"/>
      <c r="AL133" s="129"/>
      <c r="AM133" s="129"/>
    </row>
    <row r="134" spans="1:39" ht="14.25" customHeight="1">
      <c r="A134" s="126" t="s">
        <v>3</v>
      </c>
      <c r="B134" s="127">
        <v>2021</v>
      </c>
      <c r="C134" s="127">
        <v>190</v>
      </c>
      <c r="D134" s="127">
        <v>918</v>
      </c>
      <c r="E134" s="127">
        <v>1108</v>
      </c>
      <c r="F134" s="127">
        <v>501399</v>
      </c>
      <c r="G134" s="127">
        <v>637155</v>
      </c>
      <c r="H134" s="127">
        <v>515683</v>
      </c>
      <c r="I134" s="127">
        <v>80.9352512340011</v>
      </c>
      <c r="J134" s="127">
        <v>519022</v>
      </c>
      <c r="K134" s="127">
        <v>654639</v>
      </c>
      <c r="L134" s="127">
        <v>530289</v>
      </c>
      <c r="M134" s="127">
        <v>81.004798064276699</v>
      </c>
      <c r="N134" s="127">
        <v>2074</v>
      </c>
      <c r="O134" s="127">
        <v>1583</v>
      </c>
      <c r="P134" s="127">
        <v>3657</v>
      </c>
      <c r="Q134" s="127">
        <v>2074</v>
      </c>
      <c r="R134" s="127"/>
      <c r="S134" s="127">
        <v>1583</v>
      </c>
      <c r="T134" s="127"/>
      <c r="U134" s="127">
        <v>3657</v>
      </c>
      <c r="V134" s="127">
        <v>0</v>
      </c>
      <c r="Z134" s="128"/>
      <c r="AA134" s="128"/>
      <c r="AB134" s="128"/>
      <c r="AC134" s="128"/>
      <c r="AD134" s="128"/>
      <c r="AE134" s="128"/>
      <c r="AH134" s="129"/>
      <c r="AI134" s="129"/>
      <c r="AJ134" s="129"/>
      <c r="AK134" s="129"/>
      <c r="AL134" s="129"/>
      <c r="AM134" s="129"/>
    </row>
    <row r="135" spans="1:39" ht="14.25" customHeight="1">
      <c r="A135" s="130" t="s">
        <v>3</v>
      </c>
      <c r="B135" s="131">
        <v>2022</v>
      </c>
      <c r="C135" s="131">
        <v>193</v>
      </c>
      <c r="D135" s="131">
        <v>915</v>
      </c>
      <c r="E135" s="131">
        <v>1108</v>
      </c>
      <c r="F135" s="131">
        <v>523340</v>
      </c>
      <c r="G135" s="131">
        <v>645698</v>
      </c>
      <c r="H135" s="131">
        <v>530252</v>
      </c>
      <c r="I135" s="131">
        <v>82.120743753271697</v>
      </c>
      <c r="J135" s="131">
        <v>529177</v>
      </c>
      <c r="K135" s="131">
        <v>659252</v>
      </c>
      <c r="L135" s="131">
        <v>538455</v>
      </c>
      <c r="M135" s="131">
        <v>81.676657787917193</v>
      </c>
      <c r="N135" s="131">
        <v>2069</v>
      </c>
      <c r="O135" s="131">
        <v>1605</v>
      </c>
      <c r="P135" s="131">
        <v>3674</v>
      </c>
      <c r="Q135" s="131">
        <v>2069</v>
      </c>
      <c r="R135" s="131"/>
      <c r="S135" s="131">
        <v>1605</v>
      </c>
      <c r="T135" s="131"/>
      <c r="U135" s="131">
        <v>3674</v>
      </c>
      <c r="V135" s="131">
        <v>0</v>
      </c>
      <c r="Z135" s="128"/>
      <c r="AA135" s="128"/>
      <c r="AB135" s="128"/>
      <c r="AC135" s="128"/>
      <c r="AD135" s="128"/>
      <c r="AE135" s="128"/>
      <c r="AH135" s="129"/>
      <c r="AI135" s="129"/>
      <c r="AJ135" s="129"/>
      <c r="AK135" s="129"/>
      <c r="AL135" s="129"/>
      <c r="AM135" s="129"/>
    </row>
    <row r="136" spans="1:39" ht="14.25" customHeight="1">
      <c r="A136" s="126" t="s">
        <v>3</v>
      </c>
      <c r="B136" s="127">
        <v>2023</v>
      </c>
      <c r="C136" s="127">
        <v>203</v>
      </c>
      <c r="D136" s="127">
        <v>905</v>
      </c>
      <c r="E136" s="127">
        <v>1108</v>
      </c>
      <c r="F136" s="127">
        <v>505869</v>
      </c>
      <c r="G136" s="127">
        <v>650546</v>
      </c>
      <c r="H136" s="127">
        <v>537837</v>
      </c>
      <c r="I136" s="127">
        <v>82.6747070921964</v>
      </c>
      <c r="J136" s="127">
        <v>514409</v>
      </c>
      <c r="K136" s="127">
        <v>668619</v>
      </c>
      <c r="L136" s="127">
        <v>550423</v>
      </c>
      <c r="M136" s="127">
        <v>82.322368942551705</v>
      </c>
      <c r="N136" s="127">
        <v>2081</v>
      </c>
      <c r="O136" s="127">
        <v>1607</v>
      </c>
      <c r="P136" s="127">
        <v>3688</v>
      </c>
      <c r="Q136" s="127">
        <v>2081</v>
      </c>
      <c r="R136" s="127"/>
      <c r="S136" s="127">
        <v>1607</v>
      </c>
      <c r="T136" s="127"/>
      <c r="U136" s="127">
        <v>3688</v>
      </c>
      <c r="V136" s="127">
        <v>0</v>
      </c>
      <c r="Z136" s="128"/>
      <c r="AA136" s="128"/>
      <c r="AB136" s="128"/>
      <c r="AC136" s="128"/>
      <c r="AD136" s="128"/>
      <c r="AE136" s="128"/>
      <c r="AH136" s="129"/>
      <c r="AI136" s="129"/>
      <c r="AJ136" s="129"/>
      <c r="AK136" s="129"/>
      <c r="AL136" s="129"/>
      <c r="AM136" s="129"/>
    </row>
    <row r="137" spans="1:39" ht="14.25" customHeight="1">
      <c r="A137" s="130" t="s">
        <v>282</v>
      </c>
      <c r="B137" s="131">
        <v>2015</v>
      </c>
      <c r="C137" s="131">
        <v>129</v>
      </c>
      <c r="D137" s="131">
        <v>0</v>
      </c>
      <c r="E137" s="131">
        <v>129</v>
      </c>
      <c r="F137" s="131">
        <v>183025</v>
      </c>
      <c r="G137" s="131">
        <v>232753</v>
      </c>
      <c r="H137" s="131">
        <v>182512</v>
      </c>
      <c r="I137" s="131">
        <v>78.414456526876094</v>
      </c>
      <c r="J137" s="131">
        <v>191819</v>
      </c>
      <c r="K137" s="131">
        <v>243253</v>
      </c>
      <c r="L137" s="131">
        <v>192182</v>
      </c>
      <c r="M137" s="131">
        <v>79.004986577760604</v>
      </c>
      <c r="N137" s="131">
        <v>820</v>
      </c>
      <c r="O137" s="131">
        <v>396</v>
      </c>
      <c r="P137" s="131">
        <v>1216</v>
      </c>
      <c r="Q137" s="131"/>
      <c r="R137" s="131"/>
      <c r="S137" s="131"/>
      <c r="T137" s="131"/>
      <c r="U137" s="131"/>
      <c r="V137" s="131"/>
      <c r="Z137" s="128"/>
      <c r="AA137" s="128"/>
      <c r="AB137" s="128"/>
      <c r="AC137" s="128"/>
      <c r="AD137" s="128"/>
      <c r="AE137" s="128"/>
      <c r="AH137" s="129"/>
      <c r="AI137" s="129"/>
      <c r="AJ137" s="129"/>
      <c r="AK137" s="129"/>
      <c r="AL137" s="129"/>
      <c r="AM137" s="129"/>
    </row>
    <row r="138" spans="1:39" ht="14.25" customHeight="1">
      <c r="A138" s="126" t="s">
        <v>282</v>
      </c>
      <c r="B138" s="127">
        <v>2016</v>
      </c>
      <c r="C138" s="127">
        <v>128.84</v>
      </c>
      <c r="D138" s="127">
        <v>0</v>
      </c>
      <c r="E138" s="127">
        <v>128.84</v>
      </c>
      <c r="F138" s="127">
        <v>186181</v>
      </c>
      <c r="G138" s="127">
        <v>254218</v>
      </c>
      <c r="H138" s="127">
        <v>190899</v>
      </c>
      <c r="I138" s="127">
        <v>75.092637028062498</v>
      </c>
      <c r="J138" s="127">
        <v>194256</v>
      </c>
      <c r="K138" s="127">
        <v>266099</v>
      </c>
      <c r="L138" s="127">
        <v>201770</v>
      </c>
      <c r="M138" s="127">
        <v>75.825162815343205</v>
      </c>
      <c r="N138" s="127">
        <v>820</v>
      </c>
      <c r="O138" s="127">
        <v>375</v>
      </c>
      <c r="P138" s="127">
        <v>1195</v>
      </c>
      <c r="Q138" s="127"/>
      <c r="R138" s="127"/>
      <c r="S138" s="127"/>
      <c r="T138" s="127"/>
      <c r="U138" s="127"/>
      <c r="V138" s="127"/>
      <c r="Z138" s="128"/>
      <c r="AA138" s="128"/>
      <c r="AB138" s="128"/>
      <c r="AC138" s="128"/>
      <c r="AD138" s="128"/>
      <c r="AE138" s="128"/>
      <c r="AH138" s="129"/>
      <c r="AI138" s="129"/>
      <c r="AJ138" s="129"/>
      <c r="AK138" s="129"/>
      <c r="AL138" s="129"/>
      <c r="AM138" s="129"/>
    </row>
    <row r="139" spans="1:39" ht="14.25" customHeight="1">
      <c r="A139" s="130" t="s">
        <v>282</v>
      </c>
      <c r="B139" s="131">
        <v>2017</v>
      </c>
      <c r="C139" s="131">
        <v>129.9</v>
      </c>
      <c r="D139" s="131">
        <v>0</v>
      </c>
      <c r="E139" s="131">
        <v>129.9</v>
      </c>
      <c r="F139" s="131">
        <v>178720</v>
      </c>
      <c r="G139" s="131">
        <v>228192</v>
      </c>
      <c r="H139" s="131">
        <v>184785</v>
      </c>
      <c r="I139" s="131">
        <v>80.977860748843099</v>
      </c>
      <c r="J139" s="131">
        <v>187835</v>
      </c>
      <c r="K139" s="131">
        <v>243243</v>
      </c>
      <c r="L139" s="131">
        <v>197491</v>
      </c>
      <c r="M139" s="131">
        <v>81.190825635270102</v>
      </c>
      <c r="N139" s="131">
        <v>836</v>
      </c>
      <c r="O139" s="131">
        <v>400</v>
      </c>
      <c r="P139" s="131">
        <v>1236</v>
      </c>
      <c r="Q139" s="131"/>
      <c r="R139" s="131"/>
      <c r="S139" s="131"/>
      <c r="T139" s="131"/>
      <c r="U139" s="131"/>
      <c r="V139" s="131"/>
      <c r="Z139" s="128"/>
      <c r="AA139" s="128"/>
      <c r="AB139" s="128"/>
      <c r="AC139" s="128"/>
      <c r="AD139" s="128"/>
      <c r="AE139" s="128"/>
      <c r="AH139" s="129"/>
      <c r="AI139" s="129"/>
      <c r="AJ139" s="129"/>
      <c r="AK139" s="129"/>
      <c r="AL139" s="129"/>
      <c r="AM139" s="129"/>
    </row>
    <row r="140" spans="1:39" ht="14.25" customHeight="1">
      <c r="A140" s="126" t="s">
        <v>282</v>
      </c>
      <c r="B140" s="127">
        <v>2018</v>
      </c>
      <c r="C140" s="127">
        <v>132</v>
      </c>
      <c r="D140" s="127">
        <v>0</v>
      </c>
      <c r="E140" s="127">
        <v>132</v>
      </c>
      <c r="F140" s="127">
        <v>167556</v>
      </c>
      <c r="G140" s="127">
        <v>231782</v>
      </c>
      <c r="H140" s="127">
        <v>184558</v>
      </c>
      <c r="I140" s="127">
        <v>79.625682753621902</v>
      </c>
      <c r="J140" s="127">
        <v>175104</v>
      </c>
      <c r="K140" s="127">
        <v>245646</v>
      </c>
      <c r="L140" s="127">
        <v>197338</v>
      </c>
      <c r="M140" s="127">
        <v>80.334302207241294</v>
      </c>
      <c r="N140" s="127">
        <v>835</v>
      </c>
      <c r="O140" s="127">
        <v>408</v>
      </c>
      <c r="P140" s="127">
        <v>1243</v>
      </c>
      <c r="Q140" s="127"/>
      <c r="R140" s="127"/>
      <c r="S140" s="127"/>
      <c r="T140" s="127"/>
      <c r="U140" s="127"/>
      <c r="V140" s="127"/>
      <c r="Z140" s="128"/>
      <c r="AA140" s="128"/>
      <c r="AB140" s="128"/>
      <c r="AC140" s="128"/>
      <c r="AD140" s="128"/>
      <c r="AE140" s="128"/>
      <c r="AH140" s="129"/>
      <c r="AI140" s="129"/>
      <c r="AJ140" s="129"/>
      <c r="AK140" s="129"/>
      <c r="AL140" s="129"/>
      <c r="AM140" s="129"/>
    </row>
    <row r="141" spans="1:39" ht="14.25" customHeight="1">
      <c r="A141" s="130" t="s">
        <v>282</v>
      </c>
      <c r="B141" s="131">
        <v>2019</v>
      </c>
      <c r="C141" s="131">
        <v>132</v>
      </c>
      <c r="D141" s="131">
        <v>0</v>
      </c>
      <c r="E141" s="131">
        <v>132</v>
      </c>
      <c r="F141" s="131">
        <v>194207</v>
      </c>
      <c r="G141" s="131">
        <v>229174</v>
      </c>
      <c r="H141" s="131">
        <v>190625</v>
      </c>
      <c r="I141" s="131">
        <v>83.179156448811796</v>
      </c>
      <c r="J141" s="131">
        <v>199783</v>
      </c>
      <c r="K141" s="131">
        <v>247159</v>
      </c>
      <c r="L141" s="131">
        <v>201353</v>
      </c>
      <c r="M141" s="131">
        <v>81.466990884410393</v>
      </c>
      <c r="N141" s="131">
        <v>1882</v>
      </c>
      <c r="O141" s="131">
        <v>1201</v>
      </c>
      <c r="P141" s="131">
        <v>3083</v>
      </c>
      <c r="Q141" s="131">
        <v>594</v>
      </c>
      <c r="R141" s="131">
        <v>1288</v>
      </c>
      <c r="S141" s="131">
        <v>386</v>
      </c>
      <c r="T141" s="131">
        <v>815</v>
      </c>
      <c r="U141" s="131">
        <v>980</v>
      </c>
      <c r="V141" s="131">
        <v>2103</v>
      </c>
      <c r="Z141" s="128"/>
      <c r="AA141" s="128"/>
      <c r="AB141" s="128"/>
      <c r="AC141" s="128"/>
      <c r="AD141" s="128"/>
      <c r="AE141" s="128"/>
      <c r="AH141" s="129"/>
      <c r="AI141" s="129"/>
      <c r="AJ141" s="129"/>
      <c r="AK141" s="129"/>
      <c r="AL141" s="129"/>
      <c r="AM141" s="129"/>
    </row>
    <row r="142" spans="1:39" ht="14.25" customHeight="1">
      <c r="A142" s="126" t="s">
        <v>282</v>
      </c>
      <c r="B142" s="127">
        <v>2020</v>
      </c>
      <c r="C142" s="127">
        <v>132</v>
      </c>
      <c r="D142" s="127">
        <v>0</v>
      </c>
      <c r="E142" s="127">
        <v>132</v>
      </c>
      <c r="F142" s="127">
        <v>180772</v>
      </c>
      <c r="G142" s="127">
        <v>252034</v>
      </c>
      <c r="H142" s="127">
        <v>188191</v>
      </c>
      <c r="I142" s="127">
        <v>74.668893879397203</v>
      </c>
      <c r="J142" s="127">
        <v>186330</v>
      </c>
      <c r="K142" s="127">
        <v>267227</v>
      </c>
      <c r="L142" s="127">
        <v>197470</v>
      </c>
      <c r="M142" s="127">
        <v>73.895976080261306</v>
      </c>
      <c r="N142" s="127">
        <v>1809</v>
      </c>
      <c r="O142" s="127">
        <v>1234</v>
      </c>
      <c r="P142" s="127">
        <v>3043</v>
      </c>
      <c r="Q142" s="127">
        <v>593</v>
      </c>
      <c r="R142" s="127">
        <v>1216</v>
      </c>
      <c r="S142" s="127">
        <v>399</v>
      </c>
      <c r="T142" s="127">
        <v>835</v>
      </c>
      <c r="U142" s="127">
        <v>992</v>
      </c>
      <c r="V142" s="127">
        <v>2051</v>
      </c>
      <c r="Z142" s="128"/>
      <c r="AA142" s="128"/>
      <c r="AB142" s="128"/>
      <c r="AC142" s="128"/>
      <c r="AD142" s="128"/>
      <c r="AE142" s="128"/>
      <c r="AH142" s="129"/>
      <c r="AI142" s="129"/>
      <c r="AJ142" s="129"/>
      <c r="AK142" s="129"/>
      <c r="AL142" s="129"/>
      <c r="AM142" s="129"/>
    </row>
    <row r="143" spans="1:39" ht="14.25" customHeight="1">
      <c r="A143" s="130" t="s">
        <v>282</v>
      </c>
      <c r="B143" s="131">
        <v>2021</v>
      </c>
      <c r="C143" s="131">
        <v>134</v>
      </c>
      <c r="D143" s="131">
        <v>0</v>
      </c>
      <c r="E143" s="131">
        <v>134</v>
      </c>
      <c r="F143" s="131">
        <v>185841</v>
      </c>
      <c r="G143" s="131">
        <v>245240</v>
      </c>
      <c r="H143" s="131">
        <v>195447</v>
      </c>
      <c r="I143" s="131">
        <v>79.696215951720802</v>
      </c>
      <c r="J143" s="131">
        <v>191115</v>
      </c>
      <c r="K143" s="131">
        <v>259161</v>
      </c>
      <c r="L143" s="131">
        <v>205389</v>
      </c>
      <c r="M143" s="131">
        <v>79.251507750008699</v>
      </c>
      <c r="N143" s="131">
        <v>1696</v>
      </c>
      <c r="O143" s="131">
        <v>1519</v>
      </c>
      <c r="P143" s="131">
        <v>3215</v>
      </c>
      <c r="Q143" s="131">
        <v>594</v>
      </c>
      <c r="R143" s="131">
        <v>1102</v>
      </c>
      <c r="S143" s="131">
        <v>403</v>
      </c>
      <c r="T143" s="131">
        <v>1116</v>
      </c>
      <c r="U143" s="131">
        <v>997</v>
      </c>
      <c r="V143" s="131">
        <v>2218</v>
      </c>
      <c r="Z143" s="128"/>
      <c r="AA143" s="128"/>
      <c r="AB143" s="128"/>
      <c r="AC143" s="128"/>
      <c r="AD143" s="128"/>
      <c r="AE143" s="128"/>
      <c r="AH143" s="129"/>
      <c r="AI143" s="129"/>
      <c r="AJ143" s="129"/>
      <c r="AK143" s="129"/>
      <c r="AL143" s="129"/>
      <c r="AM143" s="129"/>
    </row>
    <row r="144" spans="1:39" ht="14.25" customHeight="1">
      <c r="A144" s="126" t="s">
        <v>282</v>
      </c>
      <c r="B144" s="127">
        <v>2022</v>
      </c>
      <c r="C144" s="127">
        <v>135</v>
      </c>
      <c r="D144" s="127">
        <v>0</v>
      </c>
      <c r="E144" s="127">
        <v>135</v>
      </c>
      <c r="F144" s="127">
        <v>182718</v>
      </c>
      <c r="G144" s="127">
        <v>248595</v>
      </c>
      <c r="H144" s="127">
        <v>196815</v>
      </c>
      <c r="I144" s="127">
        <v>79.170940686658994</v>
      </c>
      <c r="J144" s="127">
        <v>190731</v>
      </c>
      <c r="K144" s="127">
        <v>257571</v>
      </c>
      <c r="L144" s="127">
        <v>206112</v>
      </c>
      <c r="M144" s="127">
        <v>80.021430984078194</v>
      </c>
      <c r="N144" s="127">
        <v>1686</v>
      </c>
      <c r="O144" s="127">
        <v>1585</v>
      </c>
      <c r="P144" s="127">
        <v>3271</v>
      </c>
      <c r="Q144" s="127">
        <v>584</v>
      </c>
      <c r="R144" s="127">
        <v>1102</v>
      </c>
      <c r="S144" s="127">
        <v>420</v>
      </c>
      <c r="T144" s="127">
        <v>1165</v>
      </c>
      <c r="U144" s="127">
        <v>1004</v>
      </c>
      <c r="V144" s="127">
        <v>2267</v>
      </c>
      <c r="Z144" s="128"/>
      <c r="AA144" s="128"/>
      <c r="AB144" s="128"/>
      <c r="AC144" s="128"/>
      <c r="AD144" s="128"/>
      <c r="AE144" s="128"/>
      <c r="AH144" s="129"/>
      <c r="AI144" s="129"/>
      <c r="AJ144" s="129"/>
      <c r="AK144" s="129"/>
      <c r="AL144" s="129"/>
      <c r="AM144" s="129"/>
    </row>
    <row r="145" spans="1:39" ht="14.25" customHeight="1">
      <c r="A145" s="130" t="s">
        <v>282</v>
      </c>
      <c r="B145" s="131">
        <v>2023</v>
      </c>
      <c r="C145" s="131">
        <v>135</v>
      </c>
      <c r="D145" s="131">
        <v>0</v>
      </c>
      <c r="E145" s="131">
        <v>135</v>
      </c>
      <c r="F145" s="131">
        <v>187448</v>
      </c>
      <c r="G145" s="131">
        <v>248285</v>
      </c>
      <c r="H145" s="131">
        <v>196832</v>
      </c>
      <c r="I145" s="131">
        <v>79.276637734861097</v>
      </c>
      <c r="J145" s="131">
        <v>192099</v>
      </c>
      <c r="K145" s="131">
        <v>261684</v>
      </c>
      <c r="L145" s="131">
        <v>206629</v>
      </c>
      <c r="M145" s="131">
        <v>78.961266260069394</v>
      </c>
      <c r="N145" s="131">
        <v>1665</v>
      </c>
      <c r="O145" s="131">
        <v>1601</v>
      </c>
      <c r="P145" s="131">
        <v>3266</v>
      </c>
      <c r="Q145" s="131">
        <v>581</v>
      </c>
      <c r="R145" s="131">
        <v>1084</v>
      </c>
      <c r="S145" s="131">
        <v>415</v>
      </c>
      <c r="T145" s="131">
        <v>1186</v>
      </c>
      <c r="U145" s="131">
        <v>996</v>
      </c>
      <c r="V145" s="131">
        <v>2270</v>
      </c>
      <c r="Z145" s="128"/>
      <c r="AA145" s="128"/>
      <c r="AB145" s="128"/>
      <c r="AC145" s="128"/>
      <c r="AD145" s="128"/>
      <c r="AE145" s="128"/>
      <c r="AH145" s="129"/>
      <c r="AI145" s="129"/>
      <c r="AJ145" s="129"/>
      <c r="AK145" s="129"/>
      <c r="AL145" s="129"/>
      <c r="AM145" s="129"/>
    </row>
    <row r="146" spans="1:39" ht="14.25" customHeight="1">
      <c r="A146" s="126" t="s">
        <v>118</v>
      </c>
      <c r="B146" s="127">
        <v>2015</v>
      </c>
      <c r="C146" s="127">
        <v>66</v>
      </c>
      <c r="D146" s="127">
        <v>38</v>
      </c>
      <c r="E146" s="127">
        <v>104</v>
      </c>
      <c r="F146" s="127">
        <v>78040</v>
      </c>
      <c r="G146" s="127">
        <v>109044</v>
      </c>
      <c r="H146" s="127">
        <v>81985</v>
      </c>
      <c r="I146" s="127">
        <v>75.1852463225854</v>
      </c>
      <c r="J146" s="127">
        <v>80881</v>
      </c>
      <c r="K146" s="127">
        <v>121804</v>
      </c>
      <c r="L146" s="127">
        <v>86518</v>
      </c>
      <c r="M146" s="127">
        <v>71.030508029293003</v>
      </c>
      <c r="N146" s="127">
        <v>188</v>
      </c>
      <c r="O146" s="127">
        <v>260</v>
      </c>
      <c r="P146" s="127">
        <v>448</v>
      </c>
      <c r="Q146" s="127"/>
      <c r="R146" s="127"/>
      <c r="S146" s="127"/>
      <c r="T146" s="127"/>
      <c r="U146" s="127"/>
      <c r="V146" s="127"/>
      <c r="Z146" s="128"/>
      <c r="AA146" s="128"/>
      <c r="AB146" s="128"/>
      <c r="AC146" s="128"/>
      <c r="AD146" s="128"/>
      <c r="AE146" s="128"/>
      <c r="AH146" s="129"/>
      <c r="AI146" s="129"/>
      <c r="AJ146" s="129"/>
      <c r="AK146" s="129"/>
      <c r="AL146" s="129"/>
      <c r="AM146" s="129"/>
    </row>
    <row r="147" spans="1:39" ht="14.25" customHeight="1">
      <c r="A147" s="130" t="s">
        <v>118</v>
      </c>
      <c r="B147" s="131">
        <v>2016</v>
      </c>
      <c r="C147" s="131">
        <v>66</v>
      </c>
      <c r="D147" s="131">
        <v>38</v>
      </c>
      <c r="E147" s="131">
        <v>104</v>
      </c>
      <c r="F147" s="131">
        <v>73781</v>
      </c>
      <c r="G147" s="131">
        <v>119448</v>
      </c>
      <c r="H147" s="131">
        <v>85849</v>
      </c>
      <c r="I147" s="131">
        <v>71.871441966378697</v>
      </c>
      <c r="J147" s="131">
        <v>77694</v>
      </c>
      <c r="K147" s="131">
        <v>129367</v>
      </c>
      <c r="L147" s="131">
        <v>93150</v>
      </c>
      <c r="M147" s="131">
        <v>72.004452449233597</v>
      </c>
      <c r="N147" s="131">
        <v>186</v>
      </c>
      <c r="O147" s="131">
        <v>263</v>
      </c>
      <c r="P147" s="131">
        <v>449</v>
      </c>
      <c r="Q147" s="131"/>
      <c r="R147" s="131"/>
      <c r="S147" s="131"/>
      <c r="T147" s="131"/>
      <c r="U147" s="131"/>
      <c r="V147" s="131"/>
      <c r="Z147" s="128"/>
      <c r="AA147" s="128"/>
      <c r="AB147" s="128"/>
      <c r="AC147" s="128"/>
      <c r="AD147" s="128"/>
      <c r="AE147" s="128"/>
      <c r="AH147" s="129"/>
      <c r="AI147" s="129"/>
      <c r="AJ147" s="129"/>
      <c r="AK147" s="129"/>
      <c r="AL147" s="129"/>
      <c r="AM147" s="129"/>
    </row>
    <row r="148" spans="1:39" ht="14.25" customHeight="1">
      <c r="A148" s="126" t="s">
        <v>118</v>
      </c>
      <c r="B148" s="127">
        <v>2017</v>
      </c>
      <c r="C148" s="127">
        <v>62</v>
      </c>
      <c r="D148" s="127">
        <v>30.8</v>
      </c>
      <c r="E148" s="127">
        <v>92.8</v>
      </c>
      <c r="F148" s="127">
        <v>73110</v>
      </c>
      <c r="G148" s="127">
        <v>109252</v>
      </c>
      <c r="H148" s="127">
        <v>80453</v>
      </c>
      <c r="I148" s="127">
        <v>73.639841833559103</v>
      </c>
      <c r="J148" s="127">
        <v>74955</v>
      </c>
      <c r="K148" s="127">
        <v>118783</v>
      </c>
      <c r="L148" s="127">
        <v>87052</v>
      </c>
      <c r="M148" s="127">
        <v>73.286581413165194</v>
      </c>
      <c r="N148" s="127">
        <v>190</v>
      </c>
      <c r="O148" s="127">
        <v>265</v>
      </c>
      <c r="P148" s="127">
        <v>455</v>
      </c>
      <c r="Q148" s="127"/>
      <c r="R148" s="127"/>
      <c r="S148" s="127"/>
      <c r="T148" s="127"/>
      <c r="U148" s="127"/>
      <c r="V148" s="127"/>
      <c r="Z148" s="128"/>
      <c r="AA148" s="128"/>
      <c r="AB148" s="128"/>
      <c r="AC148" s="128"/>
      <c r="AD148" s="128"/>
      <c r="AE148" s="128"/>
      <c r="AH148" s="129"/>
      <c r="AI148" s="129"/>
      <c r="AJ148" s="129"/>
      <c r="AK148" s="129"/>
      <c r="AL148" s="129"/>
      <c r="AM148" s="129"/>
    </row>
    <row r="149" spans="1:39" ht="14.25" customHeight="1">
      <c r="A149" s="130" t="s">
        <v>118</v>
      </c>
      <c r="B149" s="131">
        <v>2018</v>
      </c>
      <c r="C149" s="131">
        <v>62</v>
      </c>
      <c r="D149" s="131">
        <v>30.8</v>
      </c>
      <c r="E149" s="131">
        <v>92.8</v>
      </c>
      <c r="F149" s="131">
        <v>74064</v>
      </c>
      <c r="G149" s="131">
        <v>126059</v>
      </c>
      <c r="H149" s="131">
        <v>89194</v>
      </c>
      <c r="I149" s="131">
        <v>70.755757224791594</v>
      </c>
      <c r="J149" s="131">
        <v>77295</v>
      </c>
      <c r="K149" s="131">
        <v>131760</v>
      </c>
      <c r="L149" s="131">
        <v>94644</v>
      </c>
      <c r="M149" s="131">
        <v>71.830601092896202</v>
      </c>
      <c r="N149" s="131">
        <v>188</v>
      </c>
      <c r="O149" s="131">
        <v>269</v>
      </c>
      <c r="P149" s="131">
        <v>457</v>
      </c>
      <c r="Q149" s="131"/>
      <c r="R149" s="131"/>
      <c r="S149" s="131"/>
      <c r="T149" s="131"/>
      <c r="U149" s="131"/>
      <c r="V149" s="131"/>
      <c r="Z149" s="128"/>
      <c r="AA149" s="128"/>
      <c r="AB149" s="128"/>
      <c r="AC149" s="128"/>
      <c r="AD149" s="128"/>
      <c r="AE149" s="128"/>
      <c r="AH149" s="129"/>
      <c r="AI149" s="129"/>
      <c r="AJ149" s="129"/>
      <c r="AK149" s="129"/>
      <c r="AL149" s="129"/>
      <c r="AM149" s="129"/>
    </row>
    <row r="150" spans="1:39" ht="14.25" customHeight="1">
      <c r="A150" s="126" t="s">
        <v>118</v>
      </c>
      <c r="B150" s="127">
        <v>2019</v>
      </c>
      <c r="C150" s="127">
        <v>62</v>
      </c>
      <c r="D150" s="127">
        <v>30.8</v>
      </c>
      <c r="E150" s="127">
        <v>92.8</v>
      </c>
      <c r="F150" s="127">
        <v>74088</v>
      </c>
      <c r="G150" s="127">
        <v>120116</v>
      </c>
      <c r="H150" s="127">
        <v>85194</v>
      </c>
      <c r="I150" s="127">
        <v>70.926437776815703</v>
      </c>
      <c r="J150" s="127">
        <v>81221</v>
      </c>
      <c r="K150" s="127">
        <v>126191</v>
      </c>
      <c r="L150" s="127">
        <v>89888</v>
      </c>
      <c r="M150" s="127">
        <v>71.231704321227298</v>
      </c>
      <c r="N150" s="127">
        <v>611</v>
      </c>
      <c r="O150" s="127">
        <v>1005</v>
      </c>
      <c r="P150" s="127">
        <v>1616</v>
      </c>
      <c r="Q150" s="127">
        <v>183</v>
      </c>
      <c r="R150" s="127">
        <v>428</v>
      </c>
      <c r="S150" s="127">
        <v>273</v>
      </c>
      <c r="T150" s="127">
        <v>732</v>
      </c>
      <c r="U150" s="127">
        <v>456</v>
      </c>
      <c r="V150" s="127">
        <v>1160</v>
      </c>
      <c r="Z150" s="128"/>
      <c r="AA150" s="128"/>
      <c r="AB150" s="128"/>
      <c r="AC150" s="128"/>
      <c r="AD150" s="128"/>
      <c r="AE150" s="128"/>
      <c r="AH150" s="129"/>
      <c r="AI150" s="129"/>
      <c r="AJ150" s="129"/>
      <c r="AK150" s="129"/>
      <c r="AL150" s="129"/>
      <c r="AM150" s="129"/>
    </row>
    <row r="151" spans="1:39" ht="14.25" customHeight="1">
      <c r="A151" s="130" t="s">
        <v>118</v>
      </c>
      <c r="B151" s="131">
        <v>2020</v>
      </c>
      <c r="C151" s="131">
        <v>74.25</v>
      </c>
      <c r="D151" s="131">
        <v>18.55</v>
      </c>
      <c r="E151" s="131">
        <v>92.8</v>
      </c>
      <c r="F151" s="131">
        <v>75038</v>
      </c>
      <c r="G151" s="131">
        <v>126420</v>
      </c>
      <c r="H151" s="131">
        <v>58747</v>
      </c>
      <c r="I151" s="131">
        <v>46.469704160734103</v>
      </c>
      <c r="J151" s="131">
        <v>76578</v>
      </c>
      <c r="K151" s="131">
        <v>131809</v>
      </c>
      <c r="L151" s="131">
        <v>89554</v>
      </c>
      <c r="M151" s="131">
        <v>67.942249770501206</v>
      </c>
      <c r="N151" s="131">
        <v>609</v>
      </c>
      <c r="O151" s="131">
        <v>1004</v>
      </c>
      <c r="P151" s="131">
        <v>1613</v>
      </c>
      <c r="Q151" s="131">
        <v>181</v>
      </c>
      <c r="R151" s="131">
        <v>428</v>
      </c>
      <c r="S151" s="131">
        <v>274</v>
      </c>
      <c r="T151" s="131">
        <v>730</v>
      </c>
      <c r="U151" s="131">
        <v>455</v>
      </c>
      <c r="V151" s="131">
        <v>1158</v>
      </c>
      <c r="Z151" s="128"/>
      <c r="AA151" s="128"/>
      <c r="AB151" s="128"/>
      <c r="AC151" s="128"/>
      <c r="AD151" s="128"/>
      <c r="AE151" s="128"/>
      <c r="AH151" s="129"/>
      <c r="AI151" s="129"/>
      <c r="AJ151" s="129"/>
      <c r="AK151" s="129"/>
      <c r="AL151" s="129"/>
      <c r="AM151" s="129"/>
    </row>
    <row r="152" spans="1:39" ht="14.25" customHeight="1">
      <c r="A152" s="126" t="s">
        <v>118</v>
      </c>
      <c r="B152" s="127">
        <v>2021</v>
      </c>
      <c r="C152" s="127">
        <v>74.25</v>
      </c>
      <c r="D152" s="127">
        <v>18.55</v>
      </c>
      <c r="E152" s="127">
        <v>92.8</v>
      </c>
      <c r="F152" s="127">
        <v>71939</v>
      </c>
      <c r="G152" s="127">
        <v>123024</v>
      </c>
      <c r="H152" s="127">
        <v>87623</v>
      </c>
      <c r="I152" s="127">
        <v>71.224313955000696</v>
      </c>
      <c r="J152" s="127">
        <v>76329</v>
      </c>
      <c r="K152" s="127">
        <v>129868</v>
      </c>
      <c r="L152" s="127">
        <v>91881</v>
      </c>
      <c r="M152" s="127">
        <v>70.749530292296797</v>
      </c>
      <c r="N152" s="127">
        <v>608</v>
      </c>
      <c r="O152" s="127">
        <v>1007</v>
      </c>
      <c r="P152" s="127">
        <v>1615</v>
      </c>
      <c r="Q152" s="127">
        <v>181</v>
      </c>
      <c r="R152" s="127">
        <v>427</v>
      </c>
      <c r="S152" s="127">
        <v>273</v>
      </c>
      <c r="T152" s="127">
        <v>734</v>
      </c>
      <c r="U152" s="127">
        <v>454</v>
      </c>
      <c r="V152" s="127">
        <v>1161</v>
      </c>
      <c r="Z152" s="128"/>
      <c r="AA152" s="128"/>
      <c r="AB152" s="128"/>
      <c r="AC152" s="128"/>
      <c r="AD152" s="128"/>
      <c r="AE152" s="128"/>
      <c r="AH152" s="129"/>
      <c r="AI152" s="129"/>
      <c r="AJ152" s="129"/>
      <c r="AK152" s="129"/>
      <c r="AL152" s="129"/>
      <c r="AM152" s="129"/>
    </row>
    <row r="153" spans="1:39" ht="14.25" customHeight="1">
      <c r="A153" s="130" t="s">
        <v>118</v>
      </c>
      <c r="B153" s="131">
        <v>2022</v>
      </c>
      <c r="C153" s="131">
        <v>74.25</v>
      </c>
      <c r="D153" s="131">
        <v>18.55</v>
      </c>
      <c r="E153" s="131">
        <v>92.8</v>
      </c>
      <c r="F153" s="131">
        <v>80413</v>
      </c>
      <c r="G153" s="131">
        <v>122714</v>
      </c>
      <c r="H153" s="131">
        <v>85600</v>
      </c>
      <c r="I153" s="131">
        <v>69.755692097071204</v>
      </c>
      <c r="J153" s="131">
        <v>83064</v>
      </c>
      <c r="K153" s="131">
        <v>135570</v>
      </c>
      <c r="L153" s="131">
        <v>92578</v>
      </c>
      <c r="M153" s="131">
        <v>68.287969314745098</v>
      </c>
      <c r="N153" s="131">
        <v>607</v>
      </c>
      <c r="O153" s="131">
        <v>1015</v>
      </c>
      <c r="P153" s="131">
        <v>1622</v>
      </c>
      <c r="Q153" s="131">
        <v>181</v>
      </c>
      <c r="R153" s="131">
        <v>426</v>
      </c>
      <c r="S153" s="131">
        <v>277</v>
      </c>
      <c r="T153" s="131">
        <v>738</v>
      </c>
      <c r="U153" s="131">
        <v>458</v>
      </c>
      <c r="V153" s="131">
        <v>1164</v>
      </c>
      <c r="Z153" s="128"/>
      <c r="AA153" s="128"/>
      <c r="AB153" s="128"/>
      <c r="AC153" s="128"/>
      <c r="AD153" s="128"/>
      <c r="AE153" s="128"/>
      <c r="AH153" s="129"/>
      <c r="AI153" s="129"/>
      <c r="AJ153" s="129"/>
      <c r="AK153" s="129"/>
      <c r="AL153" s="129"/>
      <c r="AM153" s="129"/>
    </row>
    <row r="154" spans="1:39" ht="14.25" customHeight="1">
      <c r="A154" s="126" t="s">
        <v>118</v>
      </c>
      <c r="B154" s="127">
        <v>2023</v>
      </c>
      <c r="C154" s="127">
        <v>74.25</v>
      </c>
      <c r="D154" s="127">
        <v>18.55</v>
      </c>
      <c r="E154" s="127">
        <v>92.8</v>
      </c>
      <c r="F154" s="127">
        <v>71522</v>
      </c>
      <c r="G154" s="127">
        <v>120561</v>
      </c>
      <c r="H154" s="127">
        <v>86593</v>
      </c>
      <c r="I154" s="127">
        <v>71.825051218885093</v>
      </c>
      <c r="J154" s="127">
        <v>75529</v>
      </c>
      <c r="K154" s="127">
        <v>127840</v>
      </c>
      <c r="L154" s="127">
        <v>91624</v>
      </c>
      <c r="M154" s="127">
        <v>71.670838548185202</v>
      </c>
      <c r="N154" s="127">
        <v>605</v>
      </c>
      <c r="O154" s="127">
        <v>1086</v>
      </c>
      <c r="P154" s="127">
        <v>1691</v>
      </c>
      <c r="Q154" s="127">
        <v>180</v>
      </c>
      <c r="R154" s="127">
        <v>425</v>
      </c>
      <c r="S154" s="127">
        <v>336</v>
      </c>
      <c r="T154" s="127">
        <v>750</v>
      </c>
      <c r="U154" s="127">
        <v>516</v>
      </c>
      <c r="V154" s="127">
        <v>1175</v>
      </c>
      <c r="Z154" s="128"/>
      <c r="AA154" s="128"/>
      <c r="AB154" s="128"/>
      <c r="AC154" s="128"/>
      <c r="AD154" s="128"/>
      <c r="AE154" s="128"/>
      <c r="AH154" s="129"/>
      <c r="AI154" s="129"/>
      <c r="AJ154" s="129"/>
      <c r="AK154" s="129"/>
      <c r="AL154" s="129"/>
      <c r="AM154" s="129"/>
    </row>
    <row r="155" spans="1:39" ht="14.25" customHeight="1">
      <c r="A155" s="130" t="s">
        <v>119</v>
      </c>
      <c r="B155" s="131">
        <v>2015</v>
      </c>
      <c r="C155" s="131">
        <v>45</v>
      </c>
      <c r="D155" s="131">
        <v>0</v>
      </c>
      <c r="E155" s="131">
        <v>45</v>
      </c>
      <c r="F155" s="131">
        <v>96322</v>
      </c>
      <c r="G155" s="131">
        <v>104538</v>
      </c>
      <c r="H155" s="131">
        <v>70043</v>
      </c>
      <c r="I155" s="131">
        <v>67.002429738468294</v>
      </c>
      <c r="J155" s="131">
        <v>96419</v>
      </c>
      <c r="K155" s="131">
        <v>105104</v>
      </c>
      <c r="L155" s="131">
        <v>70345</v>
      </c>
      <c r="M155" s="131">
        <v>66.928946567209593</v>
      </c>
      <c r="N155" s="131">
        <v>165</v>
      </c>
      <c r="O155" s="131">
        <v>95</v>
      </c>
      <c r="P155" s="131">
        <v>260</v>
      </c>
      <c r="Q155" s="131"/>
      <c r="R155" s="131"/>
      <c r="S155" s="131"/>
      <c r="T155" s="131"/>
      <c r="U155" s="131"/>
      <c r="V155" s="131"/>
      <c r="Z155" s="128"/>
      <c r="AA155" s="128"/>
      <c r="AB155" s="128"/>
      <c r="AC155" s="128"/>
      <c r="AD155" s="128"/>
      <c r="AE155" s="128"/>
      <c r="AH155" s="129"/>
      <c r="AI155" s="129"/>
      <c r="AJ155" s="129"/>
      <c r="AK155" s="129"/>
      <c r="AL155" s="129"/>
      <c r="AM155" s="129"/>
    </row>
    <row r="156" spans="1:39" ht="14.25" customHeight="1">
      <c r="A156" s="126" t="s">
        <v>119</v>
      </c>
      <c r="B156" s="127">
        <v>2016</v>
      </c>
      <c r="C156" s="127">
        <v>45</v>
      </c>
      <c r="D156" s="127">
        <v>0</v>
      </c>
      <c r="E156" s="127">
        <v>45</v>
      </c>
      <c r="F156" s="127">
        <v>93467</v>
      </c>
      <c r="G156" s="127">
        <v>107476</v>
      </c>
      <c r="H156" s="127">
        <v>70008</v>
      </c>
      <c r="I156" s="127">
        <v>65.138263426253303</v>
      </c>
      <c r="J156" s="127">
        <v>93467</v>
      </c>
      <c r="K156" s="127">
        <v>108369</v>
      </c>
      <c r="L156" s="127">
        <v>70307</v>
      </c>
      <c r="M156" s="127">
        <v>64.877409591303802</v>
      </c>
      <c r="N156" s="127">
        <v>165</v>
      </c>
      <c r="O156" s="127">
        <v>95</v>
      </c>
      <c r="P156" s="127">
        <v>260</v>
      </c>
      <c r="Q156" s="127"/>
      <c r="R156" s="127"/>
      <c r="S156" s="127"/>
      <c r="T156" s="127"/>
      <c r="U156" s="127"/>
      <c r="V156" s="127"/>
      <c r="Z156" s="128"/>
      <c r="AA156" s="128"/>
      <c r="AB156" s="128"/>
      <c r="AC156" s="128"/>
      <c r="AD156" s="128"/>
      <c r="AE156" s="128"/>
      <c r="AH156" s="129"/>
      <c r="AI156" s="129"/>
      <c r="AJ156" s="129"/>
      <c r="AK156" s="129"/>
      <c r="AL156" s="129"/>
      <c r="AM156" s="129"/>
    </row>
    <row r="157" spans="1:39" ht="14.25" customHeight="1">
      <c r="A157" s="130" t="s">
        <v>119</v>
      </c>
      <c r="B157" s="131">
        <v>2017</v>
      </c>
      <c r="C157" s="131">
        <v>45</v>
      </c>
      <c r="D157" s="131">
        <v>0</v>
      </c>
      <c r="E157" s="131">
        <v>45</v>
      </c>
      <c r="F157" s="131">
        <v>93753</v>
      </c>
      <c r="G157" s="131">
        <v>104450</v>
      </c>
      <c r="H157" s="131">
        <v>92668</v>
      </c>
      <c r="I157" s="131">
        <v>88.719961704164703</v>
      </c>
      <c r="J157" s="131">
        <v>93753</v>
      </c>
      <c r="K157" s="131">
        <v>105557</v>
      </c>
      <c r="L157" s="131">
        <v>93382</v>
      </c>
      <c r="M157" s="131">
        <v>88.465947308089497</v>
      </c>
      <c r="N157" s="131">
        <v>165</v>
      </c>
      <c r="O157" s="131">
        <v>97</v>
      </c>
      <c r="P157" s="131">
        <v>262</v>
      </c>
      <c r="Q157" s="131"/>
      <c r="R157" s="131"/>
      <c r="S157" s="131"/>
      <c r="T157" s="131"/>
      <c r="U157" s="131"/>
      <c r="V157" s="131"/>
      <c r="Z157" s="128"/>
      <c r="AA157" s="128"/>
      <c r="AB157" s="128"/>
      <c r="AC157" s="128"/>
      <c r="AD157" s="128"/>
      <c r="AE157" s="128"/>
      <c r="AH157" s="129"/>
      <c r="AI157" s="129"/>
      <c r="AJ157" s="129"/>
      <c r="AK157" s="129"/>
      <c r="AL157" s="129"/>
      <c r="AM157" s="129"/>
    </row>
    <row r="158" spans="1:39" ht="14.25" customHeight="1">
      <c r="A158" s="126" t="s">
        <v>119</v>
      </c>
      <c r="B158" s="127">
        <v>2018</v>
      </c>
      <c r="C158" s="127">
        <v>43.8</v>
      </c>
      <c r="D158" s="127">
        <v>0</v>
      </c>
      <c r="E158" s="127">
        <v>43.8</v>
      </c>
      <c r="F158" s="127">
        <v>96254</v>
      </c>
      <c r="G158" s="127">
        <v>108689</v>
      </c>
      <c r="H158" s="127">
        <v>96922</v>
      </c>
      <c r="I158" s="127">
        <v>89.173697430282701</v>
      </c>
      <c r="J158" s="127">
        <v>96254</v>
      </c>
      <c r="K158" s="127">
        <v>111693</v>
      </c>
      <c r="L158" s="127">
        <v>98647</v>
      </c>
      <c r="M158" s="127">
        <v>88.319769367820697</v>
      </c>
      <c r="N158" s="127">
        <v>166</v>
      </c>
      <c r="O158" s="127">
        <v>95</v>
      </c>
      <c r="P158" s="127">
        <v>261</v>
      </c>
      <c r="Q158" s="127"/>
      <c r="R158" s="127"/>
      <c r="S158" s="127"/>
      <c r="T158" s="127"/>
      <c r="U158" s="127"/>
      <c r="V158" s="127"/>
      <c r="Z158" s="128"/>
      <c r="AA158" s="128"/>
      <c r="AB158" s="128"/>
      <c r="AC158" s="128"/>
      <c r="AD158" s="128"/>
      <c r="AE158" s="128"/>
      <c r="AH158" s="129"/>
      <c r="AI158" s="129"/>
      <c r="AJ158" s="129"/>
      <c r="AK158" s="129"/>
      <c r="AL158" s="129"/>
      <c r="AM158" s="129"/>
    </row>
    <row r="159" spans="1:39" ht="14.25" customHeight="1">
      <c r="A159" s="130" t="s">
        <v>119</v>
      </c>
      <c r="B159" s="131">
        <v>2019</v>
      </c>
      <c r="C159" s="131">
        <v>43.42</v>
      </c>
      <c r="D159" s="131">
        <v>0</v>
      </c>
      <c r="E159" s="131">
        <v>43.42</v>
      </c>
      <c r="F159" s="131">
        <v>99067</v>
      </c>
      <c r="G159" s="131">
        <v>103142</v>
      </c>
      <c r="H159" s="131">
        <v>94289</v>
      </c>
      <c r="I159" s="131">
        <v>91.416687673304807</v>
      </c>
      <c r="J159" s="131">
        <v>101309</v>
      </c>
      <c r="K159" s="131">
        <v>106254</v>
      </c>
      <c r="L159" s="131">
        <v>95965</v>
      </c>
      <c r="M159" s="131">
        <v>90.316599845652902</v>
      </c>
      <c r="N159" s="131">
        <v>165</v>
      </c>
      <c r="O159" s="131">
        <v>96</v>
      </c>
      <c r="P159" s="131">
        <v>261</v>
      </c>
      <c r="Q159" s="131">
        <v>165</v>
      </c>
      <c r="R159" s="131"/>
      <c r="S159" s="131">
        <v>96</v>
      </c>
      <c r="T159" s="131"/>
      <c r="U159" s="131">
        <v>261</v>
      </c>
      <c r="V159" s="131">
        <v>0</v>
      </c>
      <c r="Z159" s="128"/>
      <c r="AA159" s="128"/>
      <c r="AB159" s="128"/>
      <c r="AC159" s="128"/>
      <c r="AD159" s="128"/>
      <c r="AE159" s="128"/>
      <c r="AH159" s="129"/>
      <c r="AI159" s="129"/>
      <c r="AJ159" s="129"/>
      <c r="AK159" s="129"/>
      <c r="AL159" s="129"/>
      <c r="AM159" s="129"/>
    </row>
    <row r="160" spans="1:39" ht="14.25" customHeight="1">
      <c r="A160" s="126" t="s">
        <v>119</v>
      </c>
      <c r="B160" s="127">
        <v>2020</v>
      </c>
      <c r="C160" s="127">
        <v>44.12</v>
      </c>
      <c r="D160" s="127">
        <v>0</v>
      </c>
      <c r="E160" s="127">
        <v>44.12</v>
      </c>
      <c r="F160" s="127">
        <v>94353</v>
      </c>
      <c r="G160" s="127">
        <v>116734</v>
      </c>
      <c r="H160" s="127">
        <v>93153</v>
      </c>
      <c r="I160" s="127">
        <v>79.799372933335604</v>
      </c>
      <c r="J160" s="127">
        <v>95812</v>
      </c>
      <c r="K160" s="127">
        <v>118829</v>
      </c>
      <c r="L160" s="127">
        <v>94706</v>
      </c>
      <c r="M160" s="127">
        <v>79.6993999781198</v>
      </c>
      <c r="N160" s="127">
        <v>166</v>
      </c>
      <c r="O160" s="127">
        <v>97</v>
      </c>
      <c r="P160" s="127">
        <v>263</v>
      </c>
      <c r="Q160" s="127">
        <v>166</v>
      </c>
      <c r="R160" s="127"/>
      <c r="S160" s="127">
        <v>97</v>
      </c>
      <c r="T160" s="127"/>
      <c r="U160" s="127">
        <v>263</v>
      </c>
      <c r="V160" s="127">
        <v>0</v>
      </c>
      <c r="Z160" s="128"/>
      <c r="AA160" s="128"/>
      <c r="AB160" s="128"/>
      <c r="AC160" s="128"/>
      <c r="AD160" s="128"/>
      <c r="AE160" s="128"/>
      <c r="AH160" s="129"/>
      <c r="AI160" s="129"/>
      <c r="AJ160" s="129"/>
      <c r="AK160" s="129"/>
      <c r="AL160" s="129"/>
      <c r="AM160" s="129"/>
    </row>
    <row r="161" spans="1:39" ht="14.25" customHeight="1">
      <c r="A161" s="130" t="s">
        <v>119</v>
      </c>
      <c r="B161" s="131">
        <v>2021</v>
      </c>
      <c r="C161" s="131">
        <v>43.42</v>
      </c>
      <c r="D161" s="131">
        <v>0</v>
      </c>
      <c r="E161" s="131">
        <v>43.42</v>
      </c>
      <c r="F161" s="131">
        <v>96904</v>
      </c>
      <c r="G161" s="131">
        <v>106448</v>
      </c>
      <c r="H161" s="131">
        <v>93041</v>
      </c>
      <c r="I161" s="131">
        <v>87.405117991883401</v>
      </c>
      <c r="J161" s="131">
        <v>97799</v>
      </c>
      <c r="K161" s="131">
        <v>108576</v>
      </c>
      <c r="L161" s="131">
        <v>94711</v>
      </c>
      <c r="M161" s="131">
        <v>87.230142941349797</v>
      </c>
      <c r="N161" s="131">
        <v>166</v>
      </c>
      <c r="O161" s="131">
        <v>100</v>
      </c>
      <c r="P161" s="131">
        <v>266</v>
      </c>
      <c r="Q161" s="131">
        <v>166</v>
      </c>
      <c r="R161" s="131"/>
      <c r="S161" s="131">
        <v>100</v>
      </c>
      <c r="T161" s="131"/>
      <c r="U161" s="131">
        <v>266</v>
      </c>
      <c r="V161" s="131">
        <v>0</v>
      </c>
      <c r="Z161" s="128"/>
      <c r="AA161" s="128"/>
      <c r="AB161" s="128"/>
      <c r="AC161" s="128"/>
      <c r="AD161" s="128"/>
      <c r="AE161" s="128"/>
      <c r="AH161" s="129"/>
      <c r="AI161" s="129"/>
      <c r="AJ161" s="129"/>
      <c r="AK161" s="129"/>
      <c r="AL161" s="129"/>
      <c r="AM161" s="129"/>
    </row>
    <row r="162" spans="1:39" ht="14.25" customHeight="1">
      <c r="A162" s="126" t="s">
        <v>119</v>
      </c>
      <c r="B162" s="127">
        <v>2022</v>
      </c>
      <c r="C162" s="127">
        <v>43.42</v>
      </c>
      <c r="D162" s="127">
        <v>0</v>
      </c>
      <c r="E162" s="127">
        <v>43.42</v>
      </c>
      <c r="F162" s="127">
        <v>93384</v>
      </c>
      <c r="G162" s="127">
        <v>107738</v>
      </c>
      <c r="H162" s="127">
        <v>93416</v>
      </c>
      <c r="I162" s="127">
        <v>86.706640182665396</v>
      </c>
      <c r="J162" s="127">
        <v>93411</v>
      </c>
      <c r="K162" s="127">
        <v>108662</v>
      </c>
      <c r="L162" s="127">
        <v>94720</v>
      </c>
      <c r="M162" s="127">
        <v>87.169387642414094</v>
      </c>
      <c r="N162" s="127">
        <v>160</v>
      </c>
      <c r="O162" s="127">
        <v>127</v>
      </c>
      <c r="P162" s="127">
        <v>287</v>
      </c>
      <c r="Q162" s="127">
        <v>160</v>
      </c>
      <c r="R162" s="127"/>
      <c r="S162" s="127">
        <v>127</v>
      </c>
      <c r="T162" s="127"/>
      <c r="U162" s="127">
        <v>287</v>
      </c>
      <c r="V162" s="127">
        <v>0</v>
      </c>
      <c r="Z162" s="128"/>
      <c r="AA162" s="128"/>
      <c r="AB162" s="128"/>
      <c r="AC162" s="128"/>
      <c r="AD162" s="128"/>
      <c r="AE162" s="128"/>
      <c r="AH162" s="129"/>
      <c r="AI162" s="129"/>
      <c r="AJ162" s="129"/>
      <c r="AK162" s="129"/>
      <c r="AL162" s="129"/>
      <c r="AM162" s="129"/>
    </row>
    <row r="163" spans="1:39" ht="14.25" customHeight="1">
      <c r="A163" s="130" t="s">
        <v>119</v>
      </c>
      <c r="B163" s="131">
        <v>2023</v>
      </c>
      <c r="C163" s="131">
        <v>43.42</v>
      </c>
      <c r="D163" s="131">
        <v>0</v>
      </c>
      <c r="E163" s="131">
        <v>43.42</v>
      </c>
      <c r="F163" s="131">
        <v>94472</v>
      </c>
      <c r="G163" s="131">
        <v>110318</v>
      </c>
      <c r="H163" s="131">
        <v>94985</v>
      </c>
      <c r="I163" s="131">
        <v>86.101089577403499</v>
      </c>
      <c r="J163" s="131">
        <v>94597</v>
      </c>
      <c r="K163" s="131">
        <v>112424</v>
      </c>
      <c r="L163" s="131">
        <v>96648</v>
      </c>
      <c r="M163" s="131">
        <v>85.967409094143605</v>
      </c>
      <c r="N163" s="131">
        <v>160</v>
      </c>
      <c r="O163" s="131">
        <v>131</v>
      </c>
      <c r="P163" s="131">
        <v>291</v>
      </c>
      <c r="Q163" s="131">
        <v>160</v>
      </c>
      <c r="R163" s="131"/>
      <c r="S163" s="131">
        <v>131</v>
      </c>
      <c r="T163" s="131"/>
      <c r="U163" s="131">
        <v>291</v>
      </c>
      <c r="V163" s="131">
        <v>0</v>
      </c>
      <c r="Z163" s="128"/>
      <c r="AA163" s="128"/>
      <c r="AB163" s="128"/>
      <c r="AC163" s="128"/>
      <c r="AD163" s="128"/>
      <c r="AE163" s="128"/>
      <c r="AH163" s="129"/>
      <c r="AI163" s="129"/>
      <c r="AJ163" s="129"/>
      <c r="AK163" s="129"/>
      <c r="AL163" s="129"/>
      <c r="AM163" s="129"/>
    </row>
    <row r="164" spans="1:39" ht="14.25" customHeight="1">
      <c r="A164" s="126" t="s">
        <v>120</v>
      </c>
      <c r="B164" s="127">
        <v>2015</v>
      </c>
      <c r="C164" s="127">
        <v>26</v>
      </c>
      <c r="D164" s="127">
        <v>0</v>
      </c>
      <c r="E164" s="127">
        <v>26</v>
      </c>
      <c r="F164" s="127">
        <v>16796</v>
      </c>
      <c r="G164" s="127">
        <v>12502</v>
      </c>
      <c r="H164" s="127">
        <v>12354</v>
      </c>
      <c r="I164" s="127">
        <v>73.553226958799698</v>
      </c>
      <c r="J164" s="127">
        <v>16796</v>
      </c>
      <c r="K164" s="127">
        <v>12610</v>
      </c>
      <c r="L164" s="127">
        <v>12388</v>
      </c>
      <c r="M164" s="127">
        <v>73.755656108597293</v>
      </c>
      <c r="N164" s="127">
        <v>66</v>
      </c>
      <c r="O164" s="127">
        <v>10</v>
      </c>
      <c r="P164" s="127">
        <v>76</v>
      </c>
      <c r="Q164" s="127"/>
      <c r="R164" s="127"/>
      <c r="S164" s="127"/>
      <c r="T164" s="127"/>
      <c r="U164" s="127"/>
      <c r="V164" s="127"/>
      <c r="Z164" s="128"/>
      <c r="AA164" s="128"/>
      <c r="AB164" s="128"/>
      <c r="AC164" s="128"/>
      <c r="AD164" s="128"/>
      <c r="AE164" s="128"/>
      <c r="AH164" s="129"/>
      <c r="AI164" s="129"/>
      <c r="AJ164" s="129"/>
      <c r="AK164" s="129"/>
      <c r="AL164" s="129"/>
      <c r="AM164" s="129"/>
    </row>
    <row r="165" spans="1:39" ht="14.25" customHeight="1">
      <c r="A165" s="130" t="s">
        <v>120</v>
      </c>
      <c r="B165" s="131">
        <v>2016</v>
      </c>
      <c r="C165" s="131">
        <v>32.200000000000003</v>
      </c>
      <c r="D165" s="131">
        <v>0</v>
      </c>
      <c r="E165" s="131">
        <v>32.200000000000003</v>
      </c>
      <c r="F165" s="131">
        <v>15953</v>
      </c>
      <c r="G165" s="131">
        <v>12674</v>
      </c>
      <c r="H165" s="131">
        <v>12105</v>
      </c>
      <c r="I165" s="131">
        <v>75.879144988403397</v>
      </c>
      <c r="J165" s="131">
        <v>15953</v>
      </c>
      <c r="K165" s="131">
        <v>12793</v>
      </c>
      <c r="L165" s="131">
        <v>12141</v>
      </c>
      <c r="M165" s="131">
        <v>76.104807873127299</v>
      </c>
      <c r="N165" s="131">
        <v>69</v>
      </c>
      <c r="O165" s="131">
        <v>11</v>
      </c>
      <c r="P165" s="131">
        <v>80</v>
      </c>
      <c r="Q165" s="131"/>
      <c r="R165" s="131"/>
      <c r="S165" s="131"/>
      <c r="T165" s="131"/>
      <c r="U165" s="131"/>
      <c r="V165" s="131"/>
      <c r="Z165" s="128"/>
      <c r="AA165" s="128"/>
      <c r="AB165" s="128"/>
      <c r="AC165" s="128"/>
      <c r="AD165" s="128"/>
      <c r="AE165" s="128"/>
      <c r="AH165" s="129"/>
      <c r="AI165" s="129"/>
      <c r="AJ165" s="129"/>
      <c r="AK165" s="129"/>
      <c r="AL165" s="129"/>
      <c r="AM165" s="129"/>
    </row>
    <row r="166" spans="1:39" ht="14.25" customHeight="1">
      <c r="A166" s="126" t="s">
        <v>120</v>
      </c>
      <c r="B166" s="127">
        <v>2017</v>
      </c>
      <c r="C166" s="127">
        <v>32.200000000000003</v>
      </c>
      <c r="D166" s="127">
        <v>0</v>
      </c>
      <c r="E166" s="127">
        <v>32.200000000000003</v>
      </c>
      <c r="F166" s="127">
        <v>15025</v>
      </c>
      <c r="G166" s="127">
        <v>12240</v>
      </c>
      <c r="H166" s="127">
        <v>11968</v>
      </c>
      <c r="I166" s="127">
        <v>79.653910149750402</v>
      </c>
      <c r="J166" s="127">
        <v>15025</v>
      </c>
      <c r="K166" s="127">
        <v>12359</v>
      </c>
      <c r="L166" s="127">
        <v>12006</v>
      </c>
      <c r="M166" s="127">
        <v>79.906821963394293</v>
      </c>
      <c r="N166" s="127">
        <v>71</v>
      </c>
      <c r="O166" s="127">
        <v>10</v>
      </c>
      <c r="P166" s="127">
        <v>81</v>
      </c>
      <c r="Q166" s="127"/>
      <c r="R166" s="127"/>
      <c r="S166" s="127"/>
      <c r="T166" s="127"/>
      <c r="U166" s="127"/>
      <c r="V166" s="127"/>
      <c r="Z166" s="128"/>
      <c r="AA166" s="128"/>
      <c r="AB166" s="128"/>
      <c r="AC166" s="128"/>
      <c r="AD166" s="128"/>
      <c r="AE166" s="128"/>
      <c r="AH166" s="129"/>
      <c r="AI166" s="129"/>
      <c r="AJ166" s="129"/>
      <c r="AK166" s="129"/>
      <c r="AL166" s="129"/>
      <c r="AM166" s="129"/>
    </row>
    <row r="167" spans="1:39" ht="14.25" customHeight="1">
      <c r="A167" s="130" t="s">
        <v>120</v>
      </c>
      <c r="B167" s="131">
        <v>2018</v>
      </c>
      <c r="C167" s="131">
        <v>32.200000000000003</v>
      </c>
      <c r="D167" s="131">
        <v>0</v>
      </c>
      <c r="E167" s="131">
        <v>32.200000000000003</v>
      </c>
      <c r="F167" s="131">
        <v>15430</v>
      </c>
      <c r="G167" s="131">
        <v>12548</v>
      </c>
      <c r="H167" s="131">
        <v>12273</v>
      </c>
      <c r="I167" s="131">
        <v>79.539857420609195</v>
      </c>
      <c r="J167" s="131">
        <v>15430</v>
      </c>
      <c r="K167" s="131">
        <v>12626</v>
      </c>
      <c r="L167" s="131">
        <v>12307</v>
      </c>
      <c r="M167" s="131">
        <v>79.760207388204805</v>
      </c>
      <c r="N167" s="131">
        <v>71</v>
      </c>
      <c r="O167" s="131">
        <v>10</v>
      </c>
      <c r="P167" s="131">
        <v>81</v>
      </c>
      <c r="Q167" s="131"/>
      <c r="R167" s="131"/>
      <c r="S167" s="131"/>
      <c r="T167" s="131"/>
      <c r="U167" s="131"/>
      <c r="V167" s="131"/>
      <c r="Z167" s="128"/>
      <c r="AA167" s="128"/>
      <c r="AB167" s="128"/>
      <c r="AC167" s="128"/>
      <c r="AD167" s="128"/>
      <c r="AE167" s="128"/>
      <c r="AH167" s="129"/>
      <c r="AI167" s="129"/>
      <c r="AJ167" s="129"/>
      <c r="AK167" s="129"/>
      <c r="AL167" s="129"/>
      <c r="AM167" s="129"/>
    </row>
    <row r="168" spans="1:39" ht="14.25" customHeight="1">
      <c r="A168" s="126" t="s">
        <v>120</v>
      </c>
      <c r="B168" s="127">
        <v>2019</v>
      </c>
      <c r="C168" s="127">
        <v>32</v>
      </c>
      <c r="D168" s="127">
        <v>0</v>
      </c>
      <c r="E168" s="127">
        <v>32</v>
      </c>
      <c r="F168" s="127">
        <v>16574</v>
      </c>
      <c r="G168" s="127">
        <v>11585</v>
      </c>
      <c r="H168" s="127">
        <v>12220</v>
      </c>
      <c r="I168" s="127">
        <v>73.729938457825497</v>
      </c>
      <c r="J168" s="127">
        <v>16574</v>
      </c>
      <c r="K168" s="127">
        <v>11651</v>
      </c>
      <c r="L168" s="127">
        <v>12233</v>
      </c>
      <c r="M168" s="127">
        <v>73.808374562567906</v>
      </c>
      <c r="N168" s="127">
        <v>71</v>
      </c>
      <c r="O168" s="127">
        <v>10</v>
      </c>
      <c r="P168" s="127">
        <v>81</v>
      </c>
      <c r="Q168" s="127">
        <v>71</v>
      </c>
      <c r="R168" s="127"/>
      <c r="S168" s="127">
        <v>10</v>
      </c>
      <c r="T168" s="127"/>
      <c r="U168" s="127">
        <v>81</v>
      </c>
      <c r="V168" s="127">
        <v>0</v>
      </c>
      <c r="Z168" s="128"/>
      <c r="AA168" s="128"/>
      <c r="AB168" s="128"/>
      <c r="AC168" s="128"/>
      <c r="AD168" s="128"/>
      <c r="AE168" s="128"/>
      <c r="AH168" s="129"/>
      <c r="AI168" s="129"/>
      <c r="AJ168" s="129"/>
      <c r="AK168" s="129"/>
      <c r="AL168" s="129"/>
      <c r="AM168" s="129"/>
    </row>
    <row r="169" spans="1:39" ht="14.25" customHeight="1">
      <c r="A169" s="130" t="s">
        <v>120</v>
      </c>
      <c r="B169" s="131">
        <v>2020</v>
      </c>
      <c r="C169" s="131">
        <v>32</v>
      </c>
      <c r="D169" s="131">
        <v>0</v>
      </c>
      <c r="E169" s="131">
        <v>32</v>
      </c>
      <c r="F169" s="131">
        <v>14489</v>
      </c>
      <c r="G169" s="131">
        <v>12297</v>
      </c>
      <c r="H169" s="131">
        <v>11713</v>
      </c>
      <c r="I169" s="131">
        <v>80.840637725170794</v>
      </c>
      <c r="J169" s="131">
        <v>14489</v>
      </c>
      <c r="K169" s="131">
        <v>12356</v>
      </c>
      <c r="L169" s="131">
        <v>11728</v>
      </c>
      <c r="M169" s="131">
        <v>80.944164538615496</v>
      </c>
      <c r="N169" s="131">
        <v>71</v>
      </c>
      <c r="O169" s="131">
        <v>10</v>
      </c>
      <c r="P169" s="131">
        <v>81</v>
      </c>
      <c r="Q169" s="131">
        <v>71</v>
      </c>
      <c r="R169" s="131"/>
      <c r="S169" s="131">
        <v>10</v>
      </c>
      <c r="T169" s="131"/>
      <c r="U169" s="131">
        <v>81</v>
      </c>
      <c r="V169" s="131">
        <v>0</v>
      </c>
      <c r="Z169" s="128"/>
      <c r="AA169" s="128"/>
      <c r="AB169" s="128"/>
      <c r="AC169" s="128"/>
      <c r="AD169" s="128"/>
      <c r="AE169" s="128"/>
      <c r="AH169" s="129"/>
      <c r="AI169" s="129"/>
      <c r="AJ169" s="129"/>
      <c r="AK169" s="129"/>
      <c r="AL169" s="129"/>
      <c r="AM169" s="129"/>
    </row>
    <row r="170" spans="1:39" ht="14.25" customHeight="1">
      <c r="A170" s="126" t="s">
        <v>120</v>
      </c>
      <c r="B170" s="127">
        <v>2021</v>
      </c>
      <c r="C170" s="127">
        <v>32</v>
      </c>
      <c r="D170" s="127">
        <v>0</v>
      </c>
      <c r="E170" s="127">
        <v>32</v>
      </c>
      <c r="F170" s="127">
        <v>15555</v>
      </c>
      <c r="G170" s="127">
        <v>13111</v>
      </c>
      <c r="H170" s="127">
        <v>12021</v>
      </c>
      <c r="I170" s="127">
        <v>77.2806171648987</v>
      </c>
      <c r="J170" s="127">
        <v>15555</v>
      </c>
      <c r="K170" s="127">
        <v>13196</v>
      </c>
      <c r="L170" s="127">
        <v>12049</v>
      </c>
      <c r="M170" s="127">
        <v>77.460623593699793</v>
      </c>
      <c r="N170" s="127">
        <v>71</v>
      </c>
      <c r="O170" s="127">
        <v>10</v>
      </c>
      <c r="P170" s="127">
        <v>81</v>
      </c>
      <c r="Q170" s="127">
        <v>71</v>
      </c>
      <c r="R170" s="127"/>
      <c r="S170" s="127">
        <v>10</v>
      </c>
      <c r="T170" s="127"/>
      <c r="U170" s="127">
        <v>81</v>
      </c>
      <c r="V170" s="127">
        <v>0</v>
      </c>
      <c r="Z170" s="128"/>
      <c r="AA170" s="128"/>
      <c r="AB170" s="128"/>
      <c r="AC170" s="128"/>
      <c r="AD170" s="128"/>
      <c r="AE170" s="128"/>
      <c r="AH170" s="129"/>
      <c r="AI170" s="129"/>
      <c r="AJ170" s="129"/>
      <c r="AK170" s="129"/>
      <c r="AL170" s="129"/>
      <c r="AM170" s="129"/>
    </row>
    <row r="171" spans="1:39" ht="14.25" customHeight="1">
      <c r="A171" s="130" t="s">
        <v>120</v>
      </c>
      <c r="B171" s="131">
        <v>2022</v>
      </c>
      <c r="C171" s="131">
        <v>32</v>
      </c>
      <c r="D171" s="131">
        <v>0</v>
      </c>
      <c r="E171" s="131">
        <v>32</v>
      </c>
      <c r="F171" s="131">
        <v>15248</v>
      </c>
      <c r="G171" s="131">
        <v>13154</v>
      </c>
      <c r="H171" s="131">
        <v>12441</v>
      </c>
      <c r="I171" s="131">
        <v>81.591028331584496</v>
      </c>
      <c r="J171" s="131">
        <v>15248</v>
      </c>
      <c r="K171" s="131">
        <v>13246</v>
      </c>
      <c r="L171" s="131">
        <v>12467</v>
      </c>
      <c r="M171" s="131">
        <v>81.761542497376695</v>
      </c>
      <c r="N171" s="131">
        <v>71</v>
      </c>
      <c r="O171" s="131">
        <v>10</v>
      </c>
      <c r="P171" s="131">
        <v>81</v>
      </c>
      <c r="Q171" s="131">
        <v>71</v>
      </c>
      <c r="R171" s="131"/>
      <c r="S171" s="131">
        <v>10</v>
      </c>
      <c r="T171" s="131"/>
      <c r="U171" s="131">
        <v>81</v>
      </c>
      <c r="V171" s="131">
        <v>0</v>
      </c>
      <c r="Z171" s="128"/>
      <c r="AA171" s="128"/>
      <c r="AB171" s="128"/>
      <c r="AC171" s="128"/>
      <c r="AD171" s="128"/>
      <c r="AE171" s="128"/>
      <c r="AH171" s="129"/>
      <c r="AI171" s="129"/>
      <c r="AJ171" s="129"/>
      <c r="AK171" s="129"/>
      <c r="AL171" s="129"/>
      <c r="AM171" s="129"/>
    </row>
    <row r="172" spans="1:39" ht="14.25" customHeight="1">
      <c r="A172" s="126" t="s">
        <v>120</v>
      </c>
      <c r="B172" s="127">
        <v>2023</v>
      </c>
      <c r="C172" s="127">
        <v>32</v>
      </c>
      <c r="D172" s="127">
        <v>0</v>
      </c>
      <c r="E172" s="127">
        <v>32</v>
      </c>
      <c r="F172" s="127">
        <v>14643</v>
      </c>
      <c r="G172" s="127">
        <v>12629</v>
      </c>
      <c r="H172" s="127">
        <v>12291</v>
      </c>
      <c r="I172" s="127">
        <v>83.937717680803104</v>
      </c>
      <c r="J172" s="127">
        <v>14643</v>
      </c>
      <c r="K172" s="127">
        <v>12690</v>
      </c>
      <c r="L172" s="127">
        <v>12319</v>
      </c>
      <c r="M172" s="127">
        <v>84.128935327460198</v>
      </c>
      <c r="N172" s="127">
        <v>71</v>
      </c>
      <c r="O172" s="127">
        <v>12</v>
      </c>
      <c r="P172" s="127">
        <v>83</v>
      </c>
      <c r="Q172" s="127">
        <v>71</v>
      </c>
      <c r="R172" s="127"/>
      <c r="S172" s="127">
        <v>12</v>
      </c>
      <c r="T172" s="127"/>
      <c r="U172" s="127">
        <v>83</v>
      </c>
      <c r="V172" s="127">
        <v>0</v>
      </c>
      <c r="Z172" s="128"/>
      <c r="AA172" s="128"/>
      <c r="AB172" s="128"/>
      <c r="AC172" s="128"/>
      <c r="AD172" s="128"/>
      <c r="AE172" s="128"/>
      <c r="AH172" s="129"/>
      <c r="AI172" s="129"/>
      <c r="AJ172" s="129"/>
      <c r="AK172" s="129"/>
      <c r="AL172" s="129"/>
      <c r="AM172" s="129"/>
    </row>
    <row r="173" spans="1:39" ht="14.25" customHeight="1">
      <c r="A173" s="130" t="s">
        <v>301</v>
      </c>
      <c r="B173" s="131">
        <v>2015</v>
      </c>
      <c r="C173" s="131">
        <v>178</v>
      </c>
      <c r="D173" s="131">
        <v>458</v>
      </c>
      <c r="E173" s="131">
        <v>636</v>
      </c>
      <c r="F173" s="131">
        <v>432348</v>
      </c>
      <c r="G173" s="131">
        <v>513892</v>
      </c>
      <c r="H173" s="131">
        <v>429924</v>
      </c>
      <c r="I173" s="131">
        <v>83.6603800020238</v>
      </c>
      <c r="J173" s="131">
        <v>439210</v>
      </c>
      <c r="K173" s="131">
        <v>529460</v>
      </c>
      <c r="L173" s="131">
        <v>435307</v>
      </c>
      <c r="M173" s="131">
        <v>82.2171646583311</v>
      </c>
      <c r="N173" s="131">
        <v>1459</v>
      </c>
      <c r="O173" s="131">
        <v>757</v>
      </c>
      <c r="P173" s="131">
        <v>2216</v>
      </c>
      <c r="Q173" s="131"/>
      <c r="R173" s="131"/>
      <c r="S173" s="131"/>
      <c r="T173" s="131"/>
      <c r="U173" s="131"/>
      <c r="V173" s="131"/>
      <c r="Z173" s="128"/>
      <c r="AA173" s="128"/>
      <c r="AB173" s="128"/>
      <c r="AC173" s="128"/>
      <c r="AD173" s="128"/>
      <c r="AE173" s="128"/>
      <c r="AH173" s="129"/>
      <c r="AI173" s="129"/>
      <c r="AJ173" s="129"/>
      <c r="AK173" s="129"/>
      <c r="AL173" s="129"/>
      <c r="AM173" s="129"/>
    </row>
    <row r="174" spans="1:39" ht="14.25" customHeight="1">
      <c r="A174" s="126" t="s">
        <v>301</v>
      </c>
      <c r="B174" s="127">
        <v>2016</v>
      </c>
      <c r="C174" s="127">
        <v>178</v>
      </c>
      <c r="D174" s="127">
        <v>458</v>
      </c>
      <c r="E174" s="127">
        <v>636</v>
      </c>
      <c r="F174" s="127">
        <v>405684</v>
      </c>
      <c r="G174" s="127">
        <v>521802</v>
      </c>
      <c r="H174" s="127">
        <v>423547</v>
      </c>
      <c r="I174" s="127">
        <v>81.170060674355398</v>
      </c>
      <c r="J174" s="127">
        <v>421322</v>
      </c>
      <c r="K174" s="127">
        <v>545232</v>
      </c>
      <c r="L174" s="127">
        <v>436752</v>
      </c>
      <c r="M174" s="127">
        <v>80.103882384012707</v>
      </c>
      <c r="N174" s="127">
        <v>1465</v>
      </c>
      <c r="O174" s="127">
        <v>765</v>
      </c>
      <c r="P174" s="127">
        <v>2230</v>
      </c>
      <c r="Q174" s="127"/>
      <c r="R174" s="127"/>
      <c r="S174" s="127"/>
      <c r="T174" s="127"/>
      <c r="U174" s="127"/>
      <c r="V174" s="127"/>
      <c r="Z174" s="128"/>
      <c r="AA174" s="128"/>
      <c r="AB174" s="128"/>
      <c r="AC174" s="128"/>
      <c r="AD174" s="128"/>
      <c r="AE174" s="128"/>
      <c r="AH174" s="129"/>
      <c r="AI174" s="129"/>
      <c r="AJ174" s="129"/>
      <c r="AK174" s="129"/>
      <c r="AL174" s="129"/>
      <c r="AM174" s="129"/>
    </row>
    <row r="175" spans="1:39" ht="14.25" customHeight="1">
      <c r="A175" s="130" t="s">
        <v>301</v>
      </c>
      <c r="B175" s="131">
        <v>2017</v>
      </c>
      <c r="C175" s="131">
        <v>178</v>
      </c>
      <c r="D175" s="131">
        <v>458</v>
      </c>
      <c r="E175" s="131">
        <v>636</v>
      </c>
      <c r="F175" s="131">
        <v>392675</v>
      </c>
      <c r="G175" s="131">
        <v>478599</v>
      </c>
      <c r="H175" s="131">
        <v>398538</v>
      </c>
      <c r="I175" s="131">
        <v>83.271799564980299</v>
      </c>
      <c r="J175" s="131">
        <v>413556</v>
      </c>
      <c r="K175" s="131">
        <v>505527</v>
      </c>
      <c r="L175" s="131">
        <v>421583</v>
      </c>
      <c r="M175" s="131">
        <v>83.394754385027895</v>
      </c>
      <c r="N175" s="131">
        <v>1249</v>
      </c>
      <c r="O175" s="131">
        <v>745</v>
      </c>
      <c r="P175" s="131">
        <v>1994</v>
      </c>
      <c r="Q175" s="131"/>
      <c r="R175" s="131"/>
      <c r="S175" s="131"/>
      <c r="T175" s="131"/>
      <c r="U175" s="131"/>
      <c r="V175" s="131"/>
      <c r="Z175" s="128"/>
      <c r="AA175" s="128"/>
      <c r="AB175" s="128"/>
      <c r="AC175" s="128"/>
      <c r="AD175" s="128"/>
      <c r="AE175" s="128"/>
      <c r="AH175" s="129"/>
      <c r="AI175" s="129"/>
      <c r="AJ175" s="129"/>
      <c r="AK175" s="129"/>
      <c r="AL175" s="129"/>
      <c r="AM175" s="129"/>
    </row>
    <row r="176" spans="1:39" ht="14.25" customHeight="1">
      <c r="A176" s="126" t="s">
        <v>301</v>
      </c>
      <c r="B176" s="127">
        <v>2018</v>
      </c>
      <c r="C176" s="127">
        <v>178</v>
      </c>
      <c r="D176" s="127">
        <v>458</v>
      </c>
      <c r="E176" s="127">
        <v>636</v>
      </c>
      <c r="F176" s="127">
        <v>399825</v>
      </c>
      <c r="G176" s="127">
        <v>518065</v>
      </c>
      <c r="H176" s="127">
        <v>426910</v>
      </c>
      <c r="I176" s="127">
        <v>82.404717554746995</v>
      </c>
      <c r="J176" s="127">
        <v>412146</v>
      </c>
      <c r="K176" s="127">
        <v>539085</v>
      </c>
      <c r="L176" s="127">
        <v>444039</v>
      </c>
      <c r="M176" s="127">
        <v>82.369014162887098</v>
      </c>
      <c r="N176" s="127">
        <v>1249</v>
      </c>
      <c r="O176" s="127">
        <v>771</v>
      </c>
      <c r="P176" s="127">
        <v>2020</v>
      </c>
      <c r="Q176" s="127"/>
      <c r="R176" s="127"/>
      <c r="S176" s="127"/>
      <c r="T176" s="127"/>
      <c r="U176" s="127"/>
      <c r="V176" s="127"/>
      <c r="Z176" s="128"/>
      <c r="AA176" s="128"/>
      <c r="AB176" s="128"/>
      <c r="AC176" s="128"/>
      <c r="AD176" s="128"/>
      <c r="AE176" s="128"/>
      <c r="AH176" s="129"/>
      <c r="AI176" s="129"/>
      <c r="AJ176" s="129"/>
      <c r="AK176" s="129"/>
      <c r="AL176" s="129"/>
      <c r="AM176" s="129"/>
    </row>
    <row r="177" spans="1:39" ht="14.25" customHeight="1">
      <c r="A177" s="130" t="s">
        <v>301</v>
      </c>
      <c r="B177" s="131">
        <v>2019</v>
      </c>
      <c r="C177" s="131">
        <v>178</v>
      </c>
      <c r="D177" s="131">
        <v>458</v>
      </c>
      <c r="E177" s="131">
        <v>636</v>
      </c>
      <c r="F177" s="131">
        <v>424480</v>
      </c>
      <c r="G177" s="131">
        <v>486133</v>
      </c>
      <c r="H177" s="131">
        <v>407815</v>
      </c>
      <c r="I177" s="131">
        <v>83.889593999995896</v>
      </c>
      <c r="J177" s="131">
        <v>438891</v>
      </c>
      <c r="K177" s="131">
        <v>509596</v>
      </c>
      <c r="L177" s="131">
        <v>425202</v>
      </c>
      <c r="M177" s="131">
        <v>83.439037983029706</v>
      </c>
      <c r="N177" s="131">
        <v>1253</v>
      </c>
      <c r="O177" s="131">
        <v>785</v>
      </c>
      <c r="P177" s="131">
        <v>2038</v>
      </c>
      <c r="Q177" s="131">
        <v>1253</v>
      </c>
      <c r="R177" s="131">
        <v>0</v>
      </c>
      <c r="S177" s="131">
        <v>785</v>
      </c>
      <c r="T177" s="131">
        <v>0</v>
      </c>
      <c r="U177" s="131">
        <v>2038</v>
      </c>
      <c r="V177" s="131">
        <v>0</v>
      </c>
      <c r="Z177" s="128"/>
      <c r="AA177" s="128"/>
      <c r="AB177" s="128"/>
      <c r="AC177" s="128"/>
      <c r="AD177" s="128"/>
      <c r="AE177" s="128"/>
      <c r="AH177" s="129"/>
      <c r="AI177" s="129"/>
      <c r="AJ177" s="129"/>
      <c r="AK177" s="129"/>
      <c r="AL177" s="129"/>
      <c r="AM177" s="129"/>
    </row>
    <row r="178" spans="1:39" ht="14.25" customHeight="1">
      <c r="A178" s="126" t="s">
        <v>301</v>
      </c>
      <c r="B178" s="127">
        <v>2020</v>
      </c>
      <c r="C178" s="127">
        <v>178</v>
      </c>
      <c r="D178" s="127">
        <v>458</v>
      </c>
      <c r="E178" s="127">
        <v>636</v>
      </c>
      <c r="F178" s="127">
        <v>389200</v>
      </c>
      <c r="G178" s="127">
        <v>535133</v>
      </c>
      <c r="H178" s="127">
        <v>414359</v>
      </c>
      <c r="I178" s="127">
        <v>77.431031164215199</v>
      </c>
      <c r="J178" s="127">
        <v>401495</v>
      </c>
      <c r="K178" s="127">
        <v>558272</v>
      </c>
      <c r="L178" s="127">
        <v>432088</v>
      </c>
      <c r="M178" s="127">
        <v>77.397397684282893</v>
      </c>
      <c r="N178" s="127">
        <v>1254</v>
      </c>
      <c r="O178" s="127">
        <v>810</v>
      </c>
      <c r="P178" s="127">
        <v>2064</v>
      </c>
      <c r="Q178" s="127">
        <v>1254</v>
      </c>
      <c r="R178" s="127"/>
      <c r="S178" s="127">
        <v>810</v>
      </c>
      <c r="T178" s="127"/>
      <c r="U178" s="127">
        <v>2064</v>
      </c>
      <c r="V178" s="127">
        <v>0</v>
      </c>
      <c r="Z178" s="128"/>
      <c r="AA178" s="128"/>
      <c r="AB178" s="128"/>
      <c r="AC178" s="128"/>
      <c r="AD178" s="128"/>
      <c r="AE178" s="128"/>
      <c r="AH178" s="129"/>
      <c r="AI178" s="129"/>
      <c r="AJ178" s="129"/>
      <c r="AK178" s="129"/>
      <c r="AL178" s="129"/>
      <c r="AM178" s="129"/>
    </row>
    <row r="179" spans="1:39" ht="14.25" customHeight="1">
      <c r="A179" s="130" t="s">
        <v>301</v>
      </c>
      <c r="B179" s="131">
        <v>2021</v>
      </c>
      <c r="C179" s="131">
        <v>178</v>
      </c>
      <c r="D179" s="131">
        <v>458</v>
      </c>
      <c r="E179" s="131">
        <v>636</v>
      </c>
      <c r="F179" s="131">
        <v>395470</v>
      </c>
      <c r="G179" s="131">
        <v>532058</v>
      </c>
      <c r="H179" s="131">
        <v>421655</v>
      </c>
      <c r="I179" s="131">
        <v>79.249818628796106</v>
      </c>
      <c r="J179" s="131">
        <v>408800</v>
      </c>
      <c r="K179" s="131">
        <v>558981</v>
      </c>
      <c r="L179" s="131">
        <v>439184</v>
      </c>
      <c r="M179" s="131">
        <v>78.568681225301006</v>
      </c>
      <c r="N179" s="131">
        <v>1280</v>
      </c>
      <c r="O179" s="131">
        <v>833</v>
      </c>
      <c r="P179" s="131">
        <v>2113</v>
      </c>
      <c r="Q179" s="131">
        <v>1280</v>
      </c>
      <c r="R179" s="131">
        <v>0</v>
      </c>
      <c r="S179" s="131">
        <v>833</v>
      </c>
      <c r="T179" s="131">
        <v>0</v>
      </c>
      <c r="U179" s="131">
        <v>2113</v>
      </c>
      <c r="V179" s="131">
        <v>0</v>
      </c>
      <c r="Z179" s="128"/>
      <c r="AA179" s="128"/>
      <c r="AB179" s="128"/>
      <c r="AC179" s="128"/>
      <c r="AD179" s="128"/>
      <c r="AE179" s="128"/>
      <c r="AH179" s="129"/>
      <c r="AI179" s="129"/>
      <c r="AJ179" s="129"/>
      <c r="AK179" s="129"/>
      <c r="AL179" s="129"/>
      <c r="AM179" s="129"/>
    </row>
    <row r="180" spans="1:39" ht="14.25" customHeight="1">
      <c r="A180" s="126" t="s">
        <v>301</v>
      </c>
      <c r="B180" s="127">
        <v>2022</v>
      </c>
      <c r="C180" s="127">
        <v>178</v>
      </c>
      <c r="D180" s="127">
        <v>458</v>
      </c>
      <c r="E180" s="127">
        <v>636</v>
      </c>
      <c r="F180" s="127">
        <v>402991</v>
      </c>
      <c r="G180" s="127">
        <v>518646</v>
      </c>
      <c r="H180" s="127">
        <v>420566</v>
      </c>
      <c r="I180" s="127">
        <v>81.089220778720005</v>
      </c>
      <c r="J180" s="127">
        <v>404366</v>
      </c>
      <c r="K180" s="127">
        <v>537429</v>
      </c>
      <c r="L180" s="127">
        <v>427976</v>
      </c>
      <c r="M180" s="127">
        <v>79.633960951120997</v>
      </c>
      <c r="N180" s="127">
        <v>1275</v>
      </c>
      <c r="O180" s="127">
        <v>853</v>
      </c>
      <c r="P180" s="127">
        <v>2128</v>
      </c>
      <c r="Q180" s="127">
        <v>1275</v>
      </c>
      <c r="R180" s="127">
        <v>0</v>
      </c>
      <c r="S180" s="127">
        <v>853</v>
      </c>
      <c r="T180" s="127">
        <v>0</v>
      </c>
      <c r="U180" s="127">
        <v>2128</v>
      </c>
      <c r="V180" s="127">
        <v>0</v>
      </c>
      <c r="Z180" s="128"/>
      <c r="AA180" s="128"/>
      <c r="AB180" s="128"/>
      <c r="AC180" s="128"/>
      <c r="AD180" s="128"/>
      <c r="AE180" s="128"/>
      <c r="AH180" s="129"/>
      <c r="AI180" s="129"/>
      <c r="AJ180" s="129"/>
      <c r="AK180" s="129"/>
      <c r="AL180" s="129"/>
      <c r="AM180" s="129"/>
    </row>
    <row r="181" spans="1:39" ht="14.25" customHeight="1">
      <c r="A181" s="130" t="s">
        <v>301</v>
      </c>
      <c r="B181" s="131">
        <v>2023</v>
      </c>
      <c r="C181" s="131">
        <v>178</v>
      </c>
      <c r="D181" s="131">
        <v>458</v>
      </c>
      <c r="E181" s="131">
        <v>636</v>
      </c>
      <c r="F181" s="131">
        <v>406112</v>
      </c>
      <c r="G181" s="131">
        <v>534195</v>
      </c>
      <c r="H181" s="131">
        <v>433809</v>
      </c>
      <c r="I181" s="131">
        <v>81.207985847864506</v>
      </c>
      <c r="J181" s="131">
        <v>407096</v>
      </c>
      <c r="K181" s="131">
        <v>546978</v>
      </c>
      <c r="L181" s="131">
        <v>441040</v>
      </c>
      <c r="M181" s="131">
        <v>80.632127800386897</v>
      </c>
      <c r="N181" s="131">
        <v>1220</v>
      </c>
      <c r="O181" s="131">
        <v>879</v>
      </c>
      <c r="P181" s="131">
        <v>2099</v>
      </c>
      <c r="Q181" s="131">
        <v>1220</v>
      </c>
      <c r="R181" s="131"/>
      <c r="S181" s="131">
        <v>879</v>
      </c>
      <c r="T181" s="131"/>
      <c r="U181" s="131">
        <v>2099</v>
      </c>
      <c r="V181" s="131">
        <v>0</v>
      </c>
      <c r="Z181" s="128"/>
      <c r="AA181" s="128"/>
      <c r="AB181" s="128"/>
      <c r="AC181" s="128"/>
      <c r="AD181" s="128"/>
      <c r="AE181" s="128"/>
      <c r="AH181" s="129"/>
      <c r="AI181" s="129"/>
      <c r="AJ181" s="129"/>
      <c r="AK181" s="129"/>
      <c r="AL181" s="129"/>
      <c r="AM181" s="129"/>
    </row>
    <row r="182" spans="1:39" ht="14.25" customHeight="1">
      <c r="A182" s="126" t="s">
        <v>123</v>
      </c>
      <c r="B182" s="127">
        <v>2015</v>
      </c>
      <c r="C182" s="127">
        <v>290</v>
      </c>
      <c r="D182" s="127">
        <v>120</v>
      </c>
      <c r="E182" s="127">
        <v>410</v>
      </c>
      <c r="F182" s="127">
        <v>185132</v>
      </c>
      <c r="G182" s="127">
        <v>141509</v>
      </c>
      <c r="H182" s="127">
        <v>140150</v>
      </c>
      <c r="I182" s="127">
        <v>75.702741827452797</v>
      </c>
      <c r="J182" s="127">
        <v>186099</v>
      </c>
      <c r="K182" s="127">
        <v>147888</v>
      </c>
      <c r="L182" s="127">
        <v>142644</v>
      </c>
      <c r="M182" s="127">
        <v>76.649525252688093</v>
      </c>
      <c r="N182" s="127">
        <v>753</v>
      </c>
      <c r="O182" s="127">
        <v>248</v>
      </c>
      <c r="P182" s="127">
        <v>1001</v>
      </c>
      <c r="Q182" s="127"/>
      <c r="R182" s="127"/>
      <c r="S182" s="127"/>
      <c r="T182" s="127"/>
      <c r="U182" s="127"/>
      <c r="V182" s="127"/>
      <c r="Z182" s="128"/>
      <c r="AA182" s="128"/>
      <c r="AB182" s="128"/>
      <c r="AC182" s="128"/>
      <c r="AD182" s="128"/>
      <c r="AE182" s="128"/>
      <c r="AH182" s="129"/>
      <c r="AI182" s="129"/>
      <c r="AJ182" s="129"/>
      <c r="AK182" s="129"/>
      <c r="AL182" s="129"/>
      <c r="AM182" s="129"/>
    </row>
    <row r="183" spans="1:39" ht="14.25" customHeight="1">
      <c r="A183" s="130" t="s">
        <v>123</v>
      </c>
      <c r="B183" s="131">
        <v>2016</v>
      </c>
      <c r="C183" s="131">
        <v>290</v>
      </c>
      <c r="D183" s="131">
        <v>120</v>
      </c>
      <c r="E183" s="131">
        <v>410</v>
      </c>
      <c r="F183" s="131">
        <v>171316</v>
      </c>
      <c r="G183" s="131">
        <v>140955</v>
      </c>
      <c r="H183" s="131">
        <v>142551</v>
      </c>
      <c r="I183" s="131">
        <v>83.209390833313904</v>
      </c>
      <c r="J183" s="131">
        <v>171799</v>
      </c>
      <c r="K183" s="131">
        <v>147687</v>
      </c>
      <c r="L183" s="131">
        <v>146787</v>
      </c>
      <c r="M183" s="131">
        <v>85.441125966973004</v>
      </c>
      <c r="N183" s="131">
        <v>751</v>
      </c>
      <c r="O183" s="131">
        <v>250</v>
      </c>
      <c r="P183" s="131">
        <v>1001</v>
      </c>
      <c r="Q183" s="131"/>
      <c r="R183" s="131"/>
      <c r="S183" s="131"/>
      <c r="T183" s="131"/>
      <c r="U183" s="131"/>
      <c r="V183" s="131"/>
      <c r="Z183" s="128"/>
      <c r="AA183" s="128"/>
      <c r="AB183" s="128"/>
      <c r="AC183" s="128"/>
      <c r="AD183" s="128"/>
      <c r="AE183" s="128"/>
      <c r="AH183" s="129"/>
      <c r="AI183" s="129"/>
      <c r="AJ183" s="129"/>
      <c r="AK183" s="129"/>
      <c r="AL183" s="129"/>
      <c r="AM183" s="129"/>
    </row>
    <row r="184" spans="1:39" ht="14.25" customHeight="1">
      <c r="A184" s="126" t="s">
        <v>123</v>
      </c>
      <c r="B184" s="127">
        <v>2017</v>
      </c>
      <c r="C184" s="127">
        <v>290</v>
      </c>
      <c r="D184" s="127">
        <v>120</v>
      </c>
      <c r="E184" s="127">
        <v>410</v>
      </c>
      <c r="F184" s="127">
        <v>163611</v>
      </c>
      <c r="G184" s="127">
        <v>128786</v>
      </c>
      <c r="H184" s="127">
        <v>133003</v>
      </c>
      <c r="I184" s="127">
        <v>81.292211403878696</v>
      </c>
      <c r="J184" s="127">
        <v>168072</v>
      </c>
      <c r="K184" s="127">
        <v>134834</v>
      </c>
      <c r="L184" s="127">
        <v>136293</v>
      </c>
      <c r="M184" s="127">
        <v>81.092031986291602</v>
      </c>
      <c r="N184" s="127">
        <v>754</v>
      </c>
      <c r="O184" s="127">
        <v>251</v>
      </c>
      <c r="P184" s="127">
        <v>1005</v>
      </c>
      <c r="Q184" s="127"/>
      <c r="R184" s="127"/>
      <c r="S184" s="127"/>
      <c r="T184" s="127"/>
      <c r="U184" s="127"/>
      <c r="V184" s="127"/>
      <c r="Z184" s="128"/>
      <c r="AA184" s="128"/>
      <c r="AB184" s="128"/>
      <c r="AC184" s="128"/>
      <c r="AD184" s="128"/>
      <c r="AE184" s="128"/>
      <c r="AH184" s="129"/>
      <c r="AI184" s="129"/>
      <c r="AJ184" s="129"/>
      <c r="AK184" s="129"/>
      <c r="AL184" s="129"/>
      <c r="AM184" s="129"/>
    </row>
    <row r="185" spans="1:39" ht="14.25" customHeight="1">
      <c r="A185" s="130" t="s">
        <v>123</v>
      </c>
      <c r="B185" s="131">
        <v>2018</v>
      </c>
      <c r="C185" s="131">
        <v>290</v>
      </c>
      <c r="D185" s="131">
        <v>120</v>
      </c>
      <c r="E185" s="131">
        <v>410</v>
      </c>
      <c r="F185" s="131">
        <v>167806</v>
      </c>
      <c r="G185" s="131">
        <v>137254</v>
      </c>
      <c r="H185" s="131">
        <v>136258</v>
      </c>
      <c r="I185" s="131">
        <v>81.1997187228109</v>
      </c>
      <c r="J185" s="131">
        <v>174577</v>
      </c>
      <c r="K185" s="131">
        <v>143939</v>
      </c>
      <c r="L185" s="131">
        <v>140614</v>
      </c>
      <c r="M185" s="131">
        <v>80.545547237035805</v>
      </c>
      <c r="N185" s="131">
        <v>756</v>
      </c>
      <c r="O185" s="131">
        <v>253</v>
      </c>
      <c r="P185" s="131">
        <v>1009</v>
      </c>
      <c r="Q185" s="131"/>
      <c r="R185" s="131"/>
      <c r="S185" s="131"/>
      <c r="T185" s="131"/>
      <c r="U185" s="131"/>
      <c r="V185" s="131"/>
      <c r="Z185" s="128"/>
      <c r="AA185" s="128"/>
      <c r="AB185" s="128"/>
      <c r="AC185" s="128"/>
      <c r="AD185" s="128"/>
      <c r="AE185" s="128"/>
      <c r="AH185" s="129"/>
      <c r="AI185" s="129"/>
      <c r="AJ185" s="129"/>
      <c r="AK185" s="129"/>
      <c r="AL185" s="129"/>
      <c r="AM185" s="129"/>
    </row>
    <row r="186" spans="1:39" ht="14.25" customHeight="1">
      <c r="A186" s="126" t="s">
        <v>123</v>
      </c>
      <c r="B186" s="127">
        <v>2019</v>
      </c>
      <c r="C186" s="127">
        <v>290</v>
      </c>
      <c r="D186" s="127">
        <v>120</v>
      </c>
      <c r="E186" s="127">
        <v>410</v>
      </c>
      <c r="F186" s="127">
        <v>176843</v>
      </c>
      <c r="G186" s="127">
        <v>133162</v>
      </c>
      <c r="H186" s="127">
        <v>135940</v>
      </c>
      <c r="I186" s="127">
        <v>76.870444405489593</v>
      </c>
      <c r="J186" s="127">
        <v>178707</v>
      </c>
      <c r="K186" s="127">
        <v>135277</v>
      </c>
      <c r="L186" s="127">
        <v>137618</v>
      </c>
      <c r="M186" s="127">
        <v>77.007615818070903</v>
      </c>
      <c r="N186" s="127">
        <v>1735</v>
      </c>
      <c r="O186" s="127">
        <v>823</v>
      </c>
      <c r="P186" s="127">
        <v>2558</v>
      </c>
      <c r="Q186" s="127">
        <v>762</v>
      </c>
      <c r="R186" s="127">
        <v>973</v>
      </c>
      <c r="S186" s="127">
        <v>253</v>
      </c>
      <c r="T186" s="127">
        <v>570</v>
      </c>
      <c r="U186" s="127">
        <v>1015</v>
      </c>
      <c r="V186" s="127">
        <v>1543</v>
      </c>
      <c r="Z186" s="128"/>
      <c r="AA186" s="128"/>
      <c r="AB186" s="128"/>
      <c r="AC186" s="128"/>
      <c r="AD186" s="128"/>
      <c r="AE186" s="128"/>
      <c r="AH186" s="129"/>
      <c r="AI186" s="129"/>
      <c r="AJ186" s="129"/>
      <c r="AK186" s="129"/>
      <c r="AL186" s="129"/>
      <c r="AM186" s="129"/>
    </row>
    <row r="187" spans="1:39" ht="14.25" customHeight="1">
      <c r="A187" s="130" t="s">
        <v>123</v>
      </c>
      <c r="B187" s="131">
        <v>2020</v>
      </c>
      <c r="C187" s="131">
        <v>290</v>
      </c>
      <c r="D187" s="131">
        <v>120</v>
      </c>
      <c r="E187" s="131">
        <v>410</v>
      </c>
      <c r="F187" s="131">
        <v>183537</v>
      </c>
      <c r="G187" s="131">
        <v>148031</v>
      </c>
      <c r="H187" s="131">
        <v>136714</v>
      </c>
      <c r="I187" s="131">
        <v>74.488522750181204</v>
      </c>
      <c r="J187" s="131">
        <v>188091</v>
      </c>
      <c r="K187" s="131">
        <v>149995</v>
      </c>
      <c r="L187" s="131">
        <v>139065</v>
      </c>
      <c r="M187" s="131">
        <v>73.9349570154872</v>
      </c>
      <c r="N187" s="131">
        <v>1733</v>
      </c>
      <c r="O187" s="131">
        <v>832</v>
      </c>
      <c r="P187" s="131">
        <v>2565</v>
      </c>
      <c r="Q187" s="131">
        <v>759</v>
      </c>
      <c r="R187" s="131">
        <v>974</v>
      </c>
      <c r="S187" s="131">
        <v>256</v>
      </c>
      <c r="T187" s="131">
        <v>576</v>
      </c>
      <c r="U187" s="131">
        <v>1015</v>
      </c>
      <c r="V187" s="131">
        <v>1550</v>
      </c>
      <c r="Z187" s="128"/>
      <c r="AA187" s="128"/>
      <c r="AB187" s="128"/>
      <c r="AC187" s="128"/>
      <c r="AD187" s="128"/>
      <c r="AE187" s="128"/>
      <c r="AH187" s="129"/>
      <c r="AI187" s="129"/>
      <c r="AJ187" s="129"/>
      <c r="AK187" s="129"/>
      <c r="AL187" s="129"/>
      <c r="AM187" s="129"/>
    </row>
    <row r="188" spans="1:39" ht="14.25" customHeight="1">
      <c r="A188" s="126" t="s">
        <v>123</v>
      </c>
      <c r="B188" s="127">
        <v>2021</v>
      </c>
      <c r="C188" s="127">
        <v>290</v>
      </c>
      <c r="D188" s="127">
        <v>120</v>
      </c>
      <c r="E188" s="127">
        <v>410</v>
      </c>
      <c r="F188" s="127">
        <v>148673</v>
      </c>
      <c r="G188" s="127">
        <v>137295</v>
      </c>
      <c r="H188" s="127">
        <v>131627</v>
      </c>
      <c r="I188" s="127">
        <v>88.534569155125695</v>
      </c>
      <c r="J188" s="127">
        <v>149807</v>
      </c>
      <c r="K188" s="127">
        <v>144581</v>
      </c>
      <c r="L188" s="127">
        <v>133804</v>
      </c>
      <c r="M188" s="127">
        <v>89.317588630704805</v>
      </c>
      <c r="N188" s="127">
        <v>1735</v>
      </c>
      <c r="O188" s="127">
        <v>841</v>
      </c>
      <c r="P188" s="127">
        <v>2576</v>
      </c>
      <c r="Q188" s="127">
        <v>761</v>
      </c>
      <c r="R188" s="127">
        <v>974</v>
      </c>
      <c r="S188" s="127">
        <v>258</v>
      </c>
      <c r="T188" s="127">
        <v>583</v>
      </c>
      <c r="U188" s="127">
        <v>1019</v>
      </c>
      <c r="V188" s="127">
        <v>1557</v>
      </c>
      <c r="Z188" s="128"/>
      <c r="AA188" s="128"/>
      <c r="AB188" s="128"/>
      <c r="AC188" s="128"/>
      <c r="AD188" s="128"/>
      <c r="AE188" s="128"/>
      <c r="AH188" s="129"/>
      <c r="AI188" s="129"/>
      <c r="AJ188" s="129"/>
      <c r="AK188" s="129"/>
      <c r="AL188" s="129"/>
      <c r="AM188" s="129"/>
    </row>
    <row r="189" spans="1:39" ht="14.25" customHeight="1">
      <c r="A189" s="130" t="s">
        <v>123</v>
      </c>
      <c r="B189" s="131">
        <v>2022</v>
      </c>
      <c r="C189" s="131">
        <v>290</v>
      </c>
      <c r="D189" s="131">
        <v>120</v>
      </c>
      <c r="E189" s="131">
        <v>410</v>
      </c>
      <c r="F189" s="131">
        <v>163773</v>
      </c>
      <c r="G189" s="131">
        <v>137704</v>
      </c>
      <c r="H189" s="131">
        <v>133835</v>
      </c>
      <c r="I189" s="131">
        <v>81.719819506267797</v>
      </c>
      <c r="J189" s="131">
        <v>167165</v>
      </c>
      <c r="K189" s="131">
        <v>139475</v>
      </c>
      <c r="L189" s="131">
        <v>135577</v>
      </c>
      <c r="M189" s="131">
        <v>81.103699937187798</v>
      </c>
      <c r="N189" s="131">
        <v>1737</v>
      </c>
      <c r="O189" s="131">
        <v>810</v>
      </c>
      <c r="P189" s="131">
        <v>2547</v>
      </c>
      <c r="Q189" s="131">
        <v>769</v>
      </c>
      <c r="R189" s="131">
        <v>968</v>
      </c>
      <c r="S189" s="131">
        <v>261</v>
      </c>
      <c r="T189" s="131">
        <v>549</v>
      </c>
      <c r="U189" s="131">
        <v>1030</v>
      </c>
      <c r="V189" s="131">
        <v>1517</v>
      </c>
      <c r="Z189" s="128"/>
      <c r="AA189" s="128"/>
      <c r="AB189" s="128"/>
      <c r="AC189" s="128"/>
      <c r="AD189" s="128"/>
      <c r="AE189" s="128"/>
      <c r="AH189" s="129"/>
      <c r="AI189" s="129"/>
      <c r="AJ189" s="129"/>
      <c r="AK189" s="129"/>
      <c r="AL189" s="129"/>
      <c r="AM189" s="129"/>
    </row>
    <row r="190" spans="1:39" ht="14.25" customHeight="1">
      <c r="A190" s="126" t="s">
        <v>123</v>
      </c>
      <c r="B190" s="127">
        <v>2023</v>
      </c>
      <c r="C190" s="127">
        <v>290</v>
      </c>
      <c r="D190" s="127">
        <v>120</v>
      </c>
      <c r="E190" s="127">
        <v>410</v>
      </c>
      <c r="F190" s="127">
        <v>160661</v>
      </c>
      <c r="G190" s="127">
        <v>145757</v>
      </c>
      <c r="H190" s="127">
        <v>135193</v>
      </c>
      <c r="I190" s="127">
        <v>84.1479886220053</v>
      </c>
      <c r="J190" s="127">
        <v>161488</v>
      </c>
      <c r="K190" s="127">
        <v>148334</v>
      </c>
      <c r="L190" s="127">
        <v>137106</v>
      </c>
      <c r="M190" s="127">
        <v>84.901664519964299</v>
      </c>
      <c r="N190" s="127">
        <v>1738</v>
      </c>
      <c r="O190" s="127">
        <v>816</v>
      </c>
      <c r="P190" s="127">
        <v>2554</v>
      </c>
      <c r="Q190" s="127">
        <v>769</v>
      </c>
      <c r="R190" s="127">
        <v>969</v>
      </c>
      <c r="S190" s="127">
        <v>262</v>
      </c>
      <c r="T190" s="127">
        <v>554</v>
      </c>
      <c r="U190" s="127">
        <v>1031</v>
      </c>
      <c r="V190" s="127">
        <v>1523</v>
      </c>
      <c r="Z190" s="128"/>
      <c r="AA190" s="128"/>
      <c r="AB190" s="128"/>
      <c r="AC190" s="128"/>
      <c r="AD190" s="128"/>
      <c r="AE190" s="128"/>
      <c r="AH190" s="129"/>
      <c r="AI190" s="129"/>
      <c r="AJ190" s="129"/>
      <c r="AK190" s="129"/>
      <c r="AL190" s="129"/>
      <c r="AM190" s="129"/>
    </row>
    <row r="191" spans="1:39" ht="14.25" customHeight="1">
      <c r="A191" s="130" t="s">
        <v>124</v>
      </c>
      <c r="B191" s="131">
        <v>2015</v>
      </c>
      <c r="C191" s="131">
        <v>19</v>
      </c>
      <c r="D191" s="131">
        <v>50</v>
      </c>
      <c r="E191" s="131">
        <v>69</v>
      </c>
      <c r="F191" s="131">
        <v>30907</v>
      </c>
      <c r="G191" s="131">
        <v>41662</v>
      </c>
      <c r="H191" s="131">
        <v>21019</v>
      </c>
      <c r="I191" s="131">
        <v>50.451250540060499</v>
      </c>
      <c r="J191" s="131">
        <v>30907</v>
      </c>
      <c r="K191" s="131">
        <v>41784</v>
      </c>
      <c r="L191" s="131">
        <v>21069</v>
      </c>
      <c r="M191" s="131">
        <v>50.423607122343498</v>
      </c>
      <c r="N191" s="131">
        <v>168</v>
      </c>
      <c r="O191" s="131">
        <v>76</v>
      </c>
      <c r="P191" s="131">
        <v>244</v>
      </c>
      <c r="Q191" s="131"/>
      <c r="R191" s="131"/>
      <c r="S191" s="131"/>
      <c r="T191" s="131"/>
      <c r="U191" s="131"/>
      <c r="V191" s="131"/>
      <c r="Z191" s="128"/>
      <c r="AA191" s="128"/>
      <c r="AB191" s="128"/>
      <c r="AC191" s="128"/>
      <c r="AD191" s="128"/>
      <c r="AE191" s="128"/>
      <c r="AH191" s="129"/>
      <c r="AI191" s="129"/>
      <c r="AJ191" s="129"/>
      <c r="AK191" s="129"/>
      <c r="AL191" s="129"/>
      <c r="AM191" s="129"/>
    </row>
    <row r="192" spans="1:39" ht="14.25" customHeight="1">
      <c r="A192" s="126" t="s">
        <v>124</v>
      </c>
      <c r="B192" s="127">
        <v>2016</v>
      </c>
      <c r="C192" s="127">
        <v>19</v>
      </c>
      <c r="D192" s="127">
        <v>50</v>
      </c>
      <c r="E192" s="127">
        <v>69</v>
      </c>
      <c r="F192" s="127">
        <v>29525</v>
      </c>
      <c r="G192" s="127">
        <v>43090</v>
      </c>
      <c r="H192" s="127">
        <v>35106</v>
      </c>
      <c r="I192" s="127">
        <v>81.471339057785997</v>
      </c>
      <c r="J192" s="127">
        <v>29525</v>
      </c>
      <c r="K192" s="127">
        <v>43276</v>
      </c>
      <c r="L192" s="127">
        <v>35612</v>
      </c>
      <c r="M192" s="127">
        <v>82.290415010629403</v>
      </c>
      <c r="N192" s="127">
        <v>167</v>
      </c>
      <c r="O192" s="127">
        <v>79</v>
      </c>
      <c r="P192" s="127">
        <v>246</v>
      </c>
      <c r="Q192" s="127"/>
      <c r="R192" s="127"/>
      <c r="S192" s="127"/>
      <c r="T192" s="127"/>
      <c r="U192" s="127"/>
      <c r="V192" s="127"/>
      <c r="Z192" s="128"/>
      <c r="AA192" s="128"/>
      <c r="AB192" s="128"/>
      <c r="AC192" s="128"/>
      <c r="AD192" s="128"/>
      <c r="AE192" s="128"/>
      <c r="AH192" s="129"/>
      <c r="AI192" s="129"/>
      <c r="AJ192" s="129"/>
      <c r="AK192" s="129"/>
      <c r="AL192" s="129"/>
      <c r="AM192" s="129"/>
    </row>
    <row r="193" spans="1:39" ht="14.25" customHeight="1">
      <c r="A193" s="130" t="s">
        <v>124</v>
      </c>
      <c r="B193" s="131">
        <v>2017</v>
      </c>
      <c r="C193" s="131">
        <v>19</v>
      </c>
      <c r="D193" s="131">
        <v>50</v>
      </c>
      <c r="E193" s="131">
        <v>69</v>
      </c>
      <c r="F193" s="131">
        <v>32379</v>
      </c>
      <c r="G193" s="131">
        <v>50033</v>
      </c>
      <c r="H193" s="131">
        <v>36639</v>
      </c>
      <c r="I193" s="131">
        <v>73.229668418843602</v>
      </c>
      <c r="J193" s="131">
        <v>35009</v>
      </c>
      <c r="K193" s="131">
        <v>52335</v>
      </c>
      <c r="L193" s="131">
        <v>37002</v>
      </c>
      <c r="M193" s="131">
        <v>70.702206936084806</v>
      </c>
      <c r="N193" s="131">
        <v>356</v>
      </c>
      <c r="O193" s="131">
        <v>321</v>
      </c>
      <c r="P193" s="131">
        <v>677</v>
      </c>
      <c r="Q193" s="131"/>
      <c r="R193" s="131"/>
      <c r="S193" s="131"/>
      <c r="T193" s="131"/>
      <c r="U193" s="131"/>
      <c r="V193" s="131"/>
      <c r="Z193" s="128"/>
      <c r="AA193" s="128"/>
      <c r="AB193" s="128"/>
      <c r="AC193" s="128"/>
      <c r="AD193" s="128"/>
      <c r="AE193" s="128"/>
      <c r="AH193" s="129"/>
      <c r="AI193" s="129"/>
      <c r="AJ193" s="129"/>
      <c r="AK193" s="129"/>
      <c r="AL193" s="129"/>
      <c r="AM193" s="129"/>
    </row>
    <row r="194" spans="1:39" ht="14.25" customHeight="1">
      <c r="A194" s="126" t="s">
        <v>124</v>
      </c>
      <c r="B194" s="127">
        <v>2018</v>
      </c>
      <c r="C194" s="127">
        <v>19</v>
      </c>
      <c r="D194" s="127">
        <v>50</v>
      </c>
      <c r="E194" s="127">
        <v>69</v>
      </c>
      <c r="F194" s="127">
        <v>38760</v>
      </c>
      <c r="G194" s="127">
        <v>55822</v>
      </c>
      <c r="H194" s="127">
        <v>42450</v>
      </c>
      <c r="I194" s="127">
        <v>76.045286804485698</v>
      </c>
      <c r="J194" s="127">
        <v>41828</v>
      </c>
      <c r="K194" s="127">
        <v>62118</v>
      </c>
      <c r="L194" s="127">
        <v>46193</v>
      </c>
      <c r="M194" s="127">
        <v>74.363308541807498</v>
      </c>
      <c r="N194" s="127">
        <v>357</v>
      </c>
      <c r="O194" s="127">
        <v>332</v>
      </c>
      <c r="P194" s="127">
        <v>689</v>
      </c>
      <c r="Q194" s="127"/>
      <c r="R194" s="127"/>
      <c r="S194" s="127"/>
      <c r="T194" s="127"/>
      <c r="U194" s="127"/>
      <c r="V194" s="127"/>
      <c r="Z194" s="128"/>
      <c r="AA194" s="128"/>
      <c r="AB194" s="128"/>
      <c r="AC194" s="128"/>
      <c r="AD194" s="128"/>
      <c r="AE194" s="128"/>
      <c r="AH194" s="129"/>
      <c r="AI194" s="129"/>
      <c r="AJ194" s="129"/>
      <c r="AK194" s="129"/>
      <c r="AL194" s="129"/>
      <c r="AM194" s="129"/>
    </row>
    <row r="195" spans="1:39" ht="14.25" customHeight="1">
      <c r="A195" s="130" t="s">
        <v>124</v>
      </c>
      <c r="B195" s="131">
        <v>2019</v>
      </c>
      <c r="C195" s="131">
        <v>19</v>
      </c>
      <c r="D195" s="131">
        <v>50</v>
      </c>
      <c r="E195" s="131">
        <v>69</v>
      </c>
      <c r="F195" s="131">
        <v>36109</v>
      </c>
      <c r="G195" s="131">
        <v>55347</v>
      </c>
      <c r="H195" s="131">
        <v>40541</v>
      </c>
      <c r="I195" s="131">
        <v>73.248775904746395</v>
      </c>
      <c r="J195" s="131">
        <v>42947</v>
      </c>
      <c r="K195" s="131">
        <v>57643</v>
      </c>
      <c r="L195" s="131">
        <v>43755</v>
      </c>
      <c r="M195" s="131">
        <v>75.906875075898199</v>
      </c>
      <c r="N195" s="131">
        <v>356</v>
      </c>
      <c r="O195" s="131">
        <v>333</v>
      </c>
      <c r="P195" s="131">
        <v>689</v>
      </c>
      <c r="Q195" s="131">
        <v>167</v>
      </c>
      <c r="R195" s="131">
        <v>189</v>
      </c>
      <c r="S195" s="131">
        <v>84</v>
      </c>
      <c r="T195" s="131">
        <v>249</v>
      </c>
      <c r="U195" s="131">
        <v>251</v>
      </c>
      <c r="V195" s="131">
        <v>438</v>
      </c>
      <c r="Z195" s="128"/>
      <c r="AA195" s="128"/>
      <c r="AB195" s="128"/>
      <c r="AC195" s="128"/>
      <c r="AD195" s="128"/>
      <c r="AE195" s="128"/>
      <c r="AH195" s="129"/>
      <c r="AI195" s="129"/>
      <c r="AJ195" s="129"/>
      <c r="AK195" s="129"/>
      <c r="AL195" s="129"/>
      <c r="AM195" s="129"/>
    </row>
    <row r="196" spans="1:39" ht="14.25" customHeight="1">
      <c r="A196" s="126" t="s">
        <v>124</v>
      </c>
      <c r="B196" s="127">
        <v>2020</v>
      </c>
      <c r="C196" s="127">
        <v>19</v>
      </c>
      <c r="D196" s="127">
        <v>50</v>
      </c>
      <c r="E196" s="127">
        <v>69</v>
      </c>
      <c r="F196" s="127">
        <v>40695</v>
      </c>
      <c r="G196" s="127">
        <v>61540</v>
      </c>
      <c r="H196" s="127">
        <v>45040</v>
      </c>
      <c r="I196" s="127">
        <v>73.188170295742594</v>
      </c>
      <c r="J196" s="127">
        <v>43313</v>
      </c>
      <c r="K196" s="127">
        <v>64921</v>
      </c>
      <c r="L196" s="127">
        <v>47390</v>
      </c>
      <c r="M196" s="127">
        <v>72.996411022627498</v>
      </c>
      <c r="N196" s="127">
        <v>356</v>
      </c>
      <c r="O196" s="127">
        <v>335</v>
      </c>
      <c r="P196" s="127">
        <v>691</v>
      </c>
      <c r="Q196" s="127">
        <v>167</v>
      </c>
      <c r="R196" s="127">
        <v>189</v>
      </c>
      <c r="S196" s="127">
        <v>85</v>
      </c>
      <c r="T196" s="127">
        <v>250</v>
      </c>
      <c r="U196" s="127">
        <v>252</v>
      </c>
      <c r="V196" s="127">
        <v>439</v>
      </c>
      <c r="Z196" s="128"/>
      <c r="AA196" s="128"/>
      <c r="AB196" s="128"/>
      <c r="AC196" s="128"/>
      <c r="AD196" s="128"/>
      <c r="AE196" s="128"/>
      <c r="AH196" s="129"/>
      <c r="AI196" s="129"/>
      <c r="AJ196" s="129"/>
      <c r="AK196" s="129"/>
      <c r="AL196" s="129"/>
      <c r="AM196" s="129"/>
    </row>
    <row r="197" spans="1:39" ht="14.25" customHeight="1">
      <c r="A197" s="130" t="s">
        <v>124</v>
      </c>
      <c r="B197" s="131">
        <v>2021</v>
      </c>
      <c r="C197" s="131">
        <v>19</v>
      </c>
      <c r="D197" s="131">
        <v>50</v>
      </c>
      <c r="E197" s="131">
        <v>69</v>
      </c>
      <c r="F197" s="131">
        <v>44735</v>
      </c>
      <c r="G197" s="131">
        <v>58464</v>
      </c>
      <c r="H197" s="131">
        <v>45763</v>
      </c>
      <c r="I197" s="131">
        <v>78.275519978106203</v>
      </c>
      <c r="J197" s="131">
        <v>46040</v>
      </c>
      <c r="K197" s="131">
        <v>63552</v>
      </c>
      <c r="L197" s="131">
        <v>49837</v>
      </c>
      <c r="M197" s="131">
        <v>78.419247230614303</v>
      </c>
      <c r="N197" s="131">
        <v>355</v>
      </c>
      <c r="O197" s="131">
        <v>338</v>
      </c>
      <c r="P197" s="131">
        <v>693</v>
      </c>
      <c r="Q197" s="131">
        <v>167</v>
      </c>
      <c r="R197" s="131">
        <v>188</v>
      </c>
      <c r="S197" s="131">
        <v>85</v>
      </c>
      <c r="T197" s="131">
        <v>253</v>
      </c>
      <c r="U197" s="131">
        <v>252</v>
      </c>
      <c r="V197" s="131">
        <v>441</v>
      </c>
      <c r="Z197" s="128"/>
      <c r="AA197" s="128"/>
      <c r="AB197" s="128"/>
      <c r="AC197" s="128"/>
      <c r="AD197" s="128"/>
      <c r="AE197" s="128"/>
      <c r="AH197" s="129"/>
      <c r="AI197" s="129"/>
      <c r="AJ197" s="129"/>
      <c r="AK197" s="129"/>
      <c r="AL197" s="129"/>
      <c r="AM197" s="129"/>
    </row>
    <row r="198" spans="1:39" ht="14.25" customHeight="1">
      <c r="A198" s="126" t="s">
        <v>124</v>
      </c>
      <c r="B198" s="127">
        <v>2022</v>
      </c>
      <c r="C198" s="127">
        <v>19</v>
      </c>
      <c r="D198" s="127">
        <v>50</v>
      </c>
      <c r="E198" s="127">
        <v>69</v>
      </c>
      <c r="F198" s="127">
        <v>43802</v>
      </c>
      <c r="G198" s="127">
        <v>56065</v>
      </c>
      <c r="H198" s="127">
        <v>44733</v>
      </c>
      <c r="I198" s="127">
        <v>79.787746365825399</v>
      </c>
      <c r="J198" s="127">
        <v>47163</v>
      </c>
      <c r="K198" s="127">
        <v>61314</v>
      </c>
      <c r="L198" s="127">
        <v>49500</v>
      </c>
      <c r="M198" s="127">
        <v>80.731969860064595</v>
      </c>
      <c r="N198" s="127">
        <v>355</v>
      </c>
      <c r="O198" s="127">
        <v>339</v>
      </c>
      <c r="P198" s="127">
        <v>694</v>
      </c>
      <c r="Q198" s="127">
        <v>167</v>
      </c>
      <c r="R198" s="127">
        <v>188</v>
      </c>
      <c r="S198" s="127">
        <v>86</v>
      </c>
      <c r="T198" s="127">
        <v>253</v>
      </c>
      <c r="U198" s="127">
        <v>253</v>
      </c>
      <c r="V198" s="127">
        <v>441</v>
      </c>
      <c r="Z198" s="128"/>
      <c r="AA198" s="128"/>
      <c r="AB198" s="128"/>
      <c r="AC198" s="128"/>
      <c r="AD198" s="128"/>
      <c r="AE198" s="128"/>
      <c r="AH198" s="129"/>
      <c r="AI198" s="129"/>
      <c r="AJ198" s="129"/>
      <c r="AK198" s="129"/>
      <c r="AL198" s="129"/>
      <c r="AM198" s="129"/>
    </row>
    <row r="199" spans="1:39" ht="14.25" customHeight="1">
      <c r="A199" s="130" t="s">
        <v>124</v>
      </c>
      <c r="B199" s="131">
        <v>2023</v>
      </c>
      <c r="C199" s="131">
        <v>19</v>
      </c>
      <c r="D199" s="131">
        <v>50</v>
      </c>
      <c r="E199" s="131">
        <v>69</v>
      </c>
      <c r="F199" s="131">
        <v>46592</v>
      </c>
      <c r="G199" s="131">
        <v>69436</v>
      </c>
      <c r="H199" s="131">
        <v>47204</v>
      </c>
      <c r="I199" s="131">
        <v>67.982026614436293</v>
      </c>
      <c r="J199" s="131">
        <v>49332</v>
      </c>
      <c r="K199" s="131">
        <v>75389</v>
      </c>
      <c r="L199" s="131">
        <v>50828</v>
      </c>
      <c r="M199" s="131">
        <v>67.420976535038307</v>
      </c>
      <c r="N199" s="131">
        <v>354</v>
      </c>
      <c r="O199" s="131">
        <v>345</v>
      </c>
      <c r="P199" s="131">
        <v>699</v>
      </c>
      <c r="Q199" s="131">
        <v>167</v>
      </c>
      <c r="R199" s="131">
        <v>187</v>
      </c>
      <c r="S199" s="131">
        <v>87</v>
      </c>
      <c r="T199" s="131">
        <v>258</v>
      </c>
      <c r="U199" s="131">
        <v>254</v>
      </c>
      <c r="V199" s="131">
        <v>445</v>
      </c>
      <c r="Z199" s="128"/>
      <c r="AA199" s="128"/>
      <c r="AB199" s="128"/>
      <c r="AC199" s="128"/>
      <c r="AD199" s="128"/>
      <c r="AE199" s="128"/>
      <c r="AH199" s="129"/>
      <c r="AI199" s="129"/>
      <c r="AJ199" s="129"/>
      <c r="AK199" s="129"/>
      <c r="AL199" s="129"/>
      <c r="AM199" s="129"/>
    </row>
    <row r="200" spans="1:39" ht="14.25" customHeight="1">
      <c r="A200" s="126" t="s">
        <v>125</v>
      </c>
      <c r="B200" s="127">
        <v>2015</v>
      </c>
      <c r="C200" s="127">
        <v>26</v>
      </c>
      <c r="D200" s="127">
        <v>255</v>
      </c>
      <c r="E200" s="127">
        <v>281</v>
      </c>
      <c r="F200" s="127">
        <v>88688</v>
      </c>
      <c r="G200" s="127">
        <v>101316</v>
      </c>
      <c r="H200" s="127">
        <v>86547</v>
      </c>
      <c r="I200" s="127">
        <v>85.422835485017202</v>
      </c>
      <c r="J200" s="127">
        <v>88688</v>
      </c>
      <c r="K200" s="127">
        <v>103016</v>
      </c>
      <c r="L200" s="127">
        <v>87183</v>
      </c>
      <c r="M200" s="127">
        <v>84.630542828298502</v>
      </c>
      <c r="N200" s="127">
        <v>902</v>
      </c>
      <c r="O200" s="127">
        <v>654</v>
      </c>
      <c r="P200" s="127">
        <v>1556</v>
      </c>
      <c r="Q200" s="127"/>
      <c r="R200" s="127"/>
      <c r="S200" s="127"/>
      <c r="T200" s="127"/>
      <c r="U200" s="127"/>
      <c r="V200" s="127"/>
      <c r="Z200" s="128"/>
      <c r="AA200" s="128"/>
      <c r="AB200" s="128"/>
      <c r="AC200" s="128"/>
      <c r="AD200" s="128"/>
      <c r="AE200" s="128"/>
      <c r="AH200" s="129"/>
      <c r="AI200" s="129"/>
      <c r="AJ200" s="129"/>
      <c r="AK200" s="129"/>
      <c r="AL200" s="129"/>
      <c r="AM200" s="129"/>
    </row>
    <row r="201" spans="1:39" ht="14.25" customHeight="1">
      <c r="A201" s="130" t="s">
        <v>125</v>
      </c>
      <c r="B201" s="131">
        <v>2016</v>
      </c>
      <c r="C201" s="131">
        <v>25.67</v>
      </c>
      <c r="D201" s="131">
        <v>255.11</v>
      </c>
      <c r="E201" s="131">
        <v>280.77999999999997</v>
      </c>
      <c r="F201" s="131">
        <v>82154</v>
      </c>
      <c r="G201" s="131">
        <v>107531</v>
      </c>
      <c r="H201" s="131">
        <v>87446</v>
      </c>
      <c r="I201" s="131">
        <v>81.321665380215904</v>
      </c>
      <c r="J201" s="131">
        <v>82154</v>
      </c>
      <c r="K201" s="131">
        <v>109349</v>
      </c>
      <c r="L201" s="131">
        <v>88305</v>
      </c>
      <c r="M201" s="131">
        <v>80.755196663892704</v>
      </c>
      <c r="N201" s="131">
        <v>912</v>
      </c>
      <c r="O201" s="131">
        <v>701</v>
      </c>
      <c r="P201" s="131">
        <v>1613</v>
      </c>
      <c r="Q201" s="131"/>
      <c r="R201" s="131"/>
      <c r="S201" s="131"/>
      <c r="T201" s="131"/>
      <c r="U201" s="131"/>
      <c r="V201" s="131"/>
      <c r="Z201" s="128"/>
      <c r="AA201" s="128"/>
      <c r="AB201" s="128"/>
      <c r="AC201" s="128"/>
      <c r="AD201" s="128"/>
      <c r="AE201" s="128"/>
      <c r="AH201" s="129"/>
      <c r="AI201" s="129"/>
      <c r="AJ201" s="129"/>
      <c r="AK201" s="129"/>
      <c r="AL201" s="129"/>
      <c r="AM201" s="129"/>
    </row>
    <row r="202" spans="1:39" ht="14.25" customHeight="1">
      <c r="A202" s="126" t="s">
        <v>125</v>
      </c>
      <c r="B202" s="127">
        <v>2017</v>
      </c>
      <c r="C202" s="127">
        <v>25.67</v>
      </c>
      <c r="D202" s="127">
        <v>253.3</v>
      </c>
      <c r="E202" s="127">
        <v>278.97000000000003</v>
      </c>
      <c r="F202" s="127">
        <v>81647</v>
      </c>
      <c r="G202" s="127">
        <v>95399</v>
      </c>
      <c r="H202" s="127">
        <v>80762</v>
      </c>
      <c r="I202" s="127">
        <v>84.6570718770637</v>
      </c>
      <c r="J202" s="127">
        <v>81647</v>
      </c>
      <c r="K202" s="127">
        <v>98466</v>
      </c>
      <c r="L202" s="127">
        <v>81474</v>
      </c>
      <c r="M202" s="127">
        <v>82.743281945036898</v>
      </c>
      <c r="N202" s="127">
        <v>921</v>
      </c>
      <c r="O202" s="127">
        <v>724</v>
      </c>
      <c r="P202" s="127">
        <v>1645</v>
      </c>
      <c r="Q202" s="127"/>
      <c r="R202" s="127"/>
      <c r="S202" s="127"/>
      <c r="T202" s="127"/>
      <c r="U202" s="127"/>
      <c r="V202" s="127"/>
      <c r="Z202" s="128"/>
      <c r="AA202" s="128"/>
      <c r="AB202" s="128"/>
      <c r="AC202" s="128"/>
      <c r="AD202" s="128"/>
      <c r="AE202" s="128"/>
      <c r="AH202" s="129"/>
      <c r="AI202" s="129"/>
      <c r="AJ202" s="129"/>
      <c r="AK202" s="129"/>
      <c r="AL202" s="129"/>
      <c r="AM202" s="129"/>
    </row>
    <row r="203" spans="1:39" ht="14.25" customHeight="1">
      <c r="A203" s="130" t="s">
        <v>125</v>
      </c>
      <c r="B203" s="131">
        <v>2018</v>
      </c>
      <c r="C203" s="131">
        <v>26</v>
      </c>
      <c r="D203" s="131">
        <v>255</v>
      </c>
      <c r="E203" s="131">
        <v>281</v>
      </c>
      <c r="F203" s="131">
        <v>82792</v>
      </c>
      <c r="G203" s="131">
        <v>104730</v>
      </c>
      <c r="H203" s="131">
        <v>86370</v>
      </c>
      <c r="I203" s="131">
        <v>82.469206531079905</v>
      </c>
      <c r="J203" s="131">
        <v>82792</v>
      </c>
      <c r="K203" s="131">
        <v>108080</v>
      </c>
      <c r="L203" s="131">
        <v>87405</v>
      </c>
      <c r="M203" s="131">
        <v>80.870651369355997</v>
      </c>
      <c r="N203" s="131">
        <v>912</v>
      </c>
      <c r="O203" s="131">
        <v>729</v>
      </c>
      <c r="P203" s="131">
        <v>1641</v>
      </c>
      <c r="Q203" s="131"/>
      <c r="R203" s="131"/>
      <c r="S203" s="131"/>
      <c r="T203" s="131"/>
      <c r="U203" s="131"/>
      <c r="V203" s="131"/>
      <c r="Z203" s="128"/>
      <c r="AA203" s="128"/>
      <c r="AB203" s="128"/>
      <c r="AC203" s="128"/>
      <c r="AD203" s="128"/>
      <c r="AE203" s="128"/>
      <c r="AH203" s="129"/>
      <c r="AI203" s="129"/>
      <c r="AJ203" s="129"/>
      <c r="AK203" s="129"/>
      <c r="AL203" s="129"/>
      <c r="AM203" s="129"/>
    </row>
    <row r="204" spans="1:39" ht="14.25" customHeight="1">
      <c r="A204" s="126" t="s">
        <v>125</v>
      </c>
      <c r="B204" s="127">
        <v>2019</v>
      </c>
      <c r="C204" s="127">
        <v>26</v>
      </c>
      <c r="D204" s="127">
        <v>255</v>
      </c>
      <c r="E204" s="127">
        <v>281</v>
      </c>
      <c r="F204" s="127">
        <v>83054</v>
      </c>
      <c r="G204" s="127">
        <v>99439</v>
      </c>
      <c r="H204" s="127">
        <v>81867</v>
      </c>
      <c r="I204" s="127">
        <v>82.328864932269994</v>
      </c>
      <c r="J204" s="127">
        <v>83063</v>
      </c>
      <c r="K204" s="127">
        <v>102375</v>
      </c>
      <c r="L204" s="127">
        <v>82656</v>
      </c>
      <c r="M204" s="127">
        <v>80.738461538461493</v>
      </c>
      <c r="N204" s="127">
        <v>932</v>
      </c>
      <c r="O204" s="127">
        <v>754</v>
      </c>
      <c r="P204" s="127">
        <v>1686</v>
      </c>
      <c r="Q204" s="127">
        <v>637</v>
      </c>
      <c r="R204" s="127">
        <v>295</v>
      </c>
      <c r="S204" s="127">
        <v>266</v>
      </c>
      <c r="T204" s="127">
        <v>488</v>
      </c>
      <c r="U204" s="127">
        <v>903</v>
      </c>
      <c r="V204" s="127">
        <v>783</v>
      </c>
      <c r="Z204" s="128"/>
      <c r="AA204" s="128"/>
      <c r="AB204" s="128"/>
      <c r="AC204" s="128"/>
      <c r="AD204" s="128"/>
      <c r="AE204" s="128"/>
      <c r="AH204" s="129"/>
      <c r="AI204" s="129"/>
      <c r="AJ204" s="129"/>
      <c r="AK204" s="129"/>
      <c r="AL204" s="129"/>
      <c r="AM204" s="129"/>
    </row>
    <row r="205" spans="1:39" ht="14.25" customHeight="1">
      <c r="A205" s="130" t="s">
        <v>125</v>
      </c>
      <c r="B205" s="131">
        <v>2020</v>
      </c>
      <c r="C205" s="131">
        <v>25.67</v>
      </c>
      <c r="D205" s="131">
        <v>255.11</v>
      </c>
      <c r="E205" s="131">
        <v>280.77999999999997</v>
      </c>
      <c r="F205" s="131">
        <v>82464</v>
      </c>
      <c r="G205" s="131">
        <v>111082</v>
      </c>
      <c r="H205" s="131">
        <v>85958</v>
      </c>
      <c r="I205" s="131">
        <v>77.382474208242598</v>
      </c>
      <c r="J205" s="131">
        <v>82464</v>
      </c>
      <c r="K205" s="131">
        <v>113233</v>
      </c>
      <c r="L205" s="131">
        <v>87022</v>
      </c>
      <c r="M205" s="131">
        <v>76.852154407284104</v>
      </c>
      <c r="N205" s="131">
        <v>912</v>
      </c>
      <c r="O205" s="131">
        <v>759</v>
      </c>
      <c r="P205" s="131">
        <v>1671</v>
      </c>
      <c r="Q205" s="131">
        <v>624</v>
      </c>
      <c r="R205" s="131">
        <v>288</v>
      </c>
      <c r="S205" s="131">
        <v>266</v>
      </c>
      <c r="T205" s="131">
        <v>493</v>
      </c>
      <c r="U205" s="131">
        <v>890</v>
      </c>
      <c r="V205" s="131">
        <v>781</v>
      </c>
      <c r="Z205" s="128"/>
      <c r="AA205" s="128"/>
      <c r="AB205" s="128"/>
      <c r="AC205" s="128"/>
      <c r="AD205" s="128"/>
      <c r="AE205" s="128"/>
      <c r="AH205" s="129"/>
      <c r="AI205" s="129"/>
      <c r="AJ205" s="129"/>
      <c r="AK205" s="129"/>
      <c r="AL205" s="129"/>
      <c r="AM205" s="129"/>
    </row>
    <row r="206" spans="1:39" ht="14.25" customHeight="1">
      <c r="A206" s="126" t="s">
        <v>125</v>
      </c>
      <c r="B206" s="127">
        <v>2021</v>
      </c>
      <c r="C206" s="127">
        <v>26</v>
      </c>
      <c r="D206" s="127">
        <v>255</v>
      </c>
      <c r="E206" s="127">
        <v>281</v>
      </c>
      <c r="F206" s="127">
        <v>78898</v>
      </c>
      <c r="G206" s="127">
        <v>108052</v>
      </c>
      <c r="H206" s="127">
        <v>84567</v>
      </c>
      <c r="I206" s="127">
        <v>78.265094584089098</v>
      </c>
      <c r="J206" s="127">
        <v>79223</v>
      </c>
      <c r="K206" s="127">
        <v>110959</v>
      </c>
      <c r="L206" s="127">
        <v>85800</v>
      </c>
      <c r="M206" s="127">
        <v>77.325859101109401</v>
      </c>
      <c r="N206" s="127">
        <v>927</v>
      </c>
      <c r="O206" s="127">
        <v>764</v>
      </c>
      <c r="P206" s="127">
        <v>1691</v>
      </c>
      <c r="Q206" s="127">
        <v>631</v>
      </c>
      <c r="R206" s="127">
        <v>296</v>
      </c>
      <c r="S206" s="127">
        <v>268</v>
      </c>
      <c r="T206" s="127">
        <v>496</v>
      </c>
      <c r="U206" s="127">
        <v>899</v>
      </c>
      <c r="V206" s="127">
        <v>792</v>
      </c>
      <c r="Z206" s="128"/>
      <c r="AA206" s="128"/>
      <c r="AB206" s="128"/>
      <c r="AC206" s="128"/>
      <c r="AD206" s="128"/>
      <c r="AE206" s="128"/>
      <c r="AH206" s="129"/>
      <c r="AI206" s="129"/>
      <c r="AJ206" s="129"/>
      <c r="AK206" s="129"/>
      <c r="AL206" s="129"/>
      <c r="AM206" s="129"/>
    </row>
    <row r="207" spans="1:39" ht="14.25" customHeight="1">
      <c r="A207" s="130" t="s">
        <v>125</v>
      </c>
      <c r="B207" s="131">
        <v>2022</v>
      </c>
      <c r="C207" s="131">
        <v>26</v>
      </c>
      <c r="D207" s="131">
        <v>255</v>
      </c>
      <c r="E207" s="131">
        <v>281</v>
      </c>
      <c r="F207" s="131">
        <v>81510</v>
      </c>
      <c r="G207" s="131">
        <v>106610</v>
      </c>
      <c r="H207" s="131">
        <v>85796</v>
      </c>
      <c r="I207" s="131">
        <v>80.476503142294305</v>
      </c>
      <c r="J207" s="131">
        <v>81597</v>
      </c>
      <c r="K207" s="131">
        <v>109964</v>
      </c>
      <c r="L207" s="131">
        <v>86992</v>
      </c>
      <c r="M207" s="131">
        <v>79.109526754210506</v>
      </c>
      <c r="N207" s="131">
        <v>924</v>
      </c>
      <c r="O207" s="131">
        <v>777</v>
      </c>
      <c r="P207" s="131">
        <v>1701</v>
      </c>
      <c r="Q207" s="131">
        <v>628</v>
      </c>
      <c r="R207" s="131">
        <v>296</v>
      </c>
      <c r="S207" s="131">
        <v>277</v>
      </c>
      <c r="T207" s="131">
        <v>500</v>
      </c>
      <c r="U207" s="131">
        <v>905</v>
      </c>
      <c r="V207" s="131">
        <v>796</v>
      </c>
      <c r="Z207" s="128"/>
      <c r="AA207" s="128"/>
      <c r="AB207" s="128"/>
      <c r="AC207" s="128"/>
      <c r="AD207" s="128"/>
      <c r="AE207" s="128"/>
      <c r="AH207" s="129"/>
      <c r="AI207" s="129"/>
      <c r="AJ207" s="129"/>
      <c r="AK207" s="129"/>
      <c r="AL207" s="129"/>
      <c r="AM207" s="129"/>
    </row>
    <row r="208" spans="1:39" ht="14.25" customHeight="1">
      <c r="A208" s="126" t="s">
        <v>125</v>
      </c>
      <c r="B208" s="127">
        <v>2023</v>
      </c>
      <c r="C208" s="127">
        <v>26</v>
      </c>
      <c r="D208" s="127">
        <v>251</v>
      </c>
      <c r="E208" s="127">
        <v>277</v>
      </c>
      <c r="F208" s="127">
        <v>79571</v>
      </c>
      <c r="G208" s="127">
        <v>105622</v>
      </c>
      <c r="H208" s="127">
        <v>85284</v>
      </c>
      <c r="I208" s="127">
        <v>80.744541856810102</v>
      </c>
      <c r="J208" s="127">
        <v>79571</v>
      </c>
      <c r="K208" s="127">
        <v>107809</v>
      </c>
      <c r="L208" s="127">
        <v>86660</v>
      </c>
      <c r="M208" s="127">
        <v>80.382899386878606</v>
      </c>
      <c r="N208" s="127">
        <v>920</v>
      </c>
      <c r="O208" s="127">
        <v>780</v>
      </c>
      <c r="P208" s="127">
        <v>1700</v>
      </c>
      <c r="Q208" s="127">
        <v>626</v>
      </c>
      <c r="R208" s="127">
        <v>294</v>
      </c>
      <c r="S208" s="127">
        <v>276</v>
      </c>
      <c r="T208" s="127">
        <v>504</v>
      </c>
      <c r="U208" s="127">
        <v>902</v>
      </c>
      <c r="V208" s="127">
        <v>798</v>
      </c>
      <c r="Z208" s="128"/>
      <c r="AA208" s="128"/>
      <c r="AB208" s="128"/>
      <c r="AC208" s="128"/>
      <c r="AD208" s="128"/>
      <c r="AE208" s="128"/>
      <c r="AH208" s="129"/>
      <c r="AI208" s="129"/>
      <c r="AJ208" s="129"/>
      <c r="AK208" s="129"/>
      <c r="AL208" s="129"/>
      <c r="AM208" s="129"/>
    </row>
    <row r="209" spans="1:39" ht="14.25" customHeight="1">
      <c r="A209" s="130" t="s">
        <v>286</v>
      </c>
      <c r="B209" s="131">
        <v>2015</v>
      </c>
      <c r="C209" s="131">
        <v>93</v>
      </c>
      <c r="D209" s="131">
        <v>0</v>
      </c>
      <c r="E209" s="131">
        <v>93</v>
      </c>
      <c r="F209" s="131">
        <v>16408</v>
      </c>
      <c r="G209" s="131">
        <v>14866</v>
      </c>
      <c r="H209" s="131">
        <v>13706</v>
      </c>
      <c r="I209" s="131">
        <v>83.532423208191105</v>
      </c>
      <c r="J209" s="131">
        <v>16408</v>
      </c>
      <c r="K209" s="131">
        <v>14868</v>
      </c>
      <c r="L209" s="131">
        <v>13770</v>
      </c>
      <c r="M209" s="131">
        <v>83.922476840565594</v>
      </c>
      <c r="N209" s="131">
        <v>57</v>
      </c>
      <c r="O209" s="131">
        <v>11</v>
      </c>
      <c r="P209" s="131">
        <v>68</v>
      </c>
      <c r="Q209" s="131"/>
      <c r="R209" s="131"/>
      <c r="S209" s="131"/>
      <c r="T209" s="131"/>
      <c r="U209" s="131"/>
      <c r="V209" s="131"/>
      <c r="Z209" s="128"/>
      <c r="AA209" s="128"/>
      <c r="AB209" s="128"/>
      <c r="AC209" s="128"/>
      <c r="AD209" s="128"/>
      <c r="AE209" s="128"/>
      <c r="AH209" s="129"/>
      <c r="AI209" s="129"/>
      <c r="AJ209" s="129"/>
      <c r="AK209" s="129"/>
      <c r="AL209" s="129"/>
      <c r="AM209" s="129"/>
    </row>
    <row r="210" spans="1:39" ht="14.25" customHeight="1">
      <c r="A210" s="126" t="s">
        <v>286</v>
      </c>
      <c r="B210" s="127">
        <v>2016</v>
      </c>
      <c r="C210" s="127">
        <v>93</v>
      </c>
      <c r="D210" s="127">
        <v>0</v>
      </c>
      <c r="E210" s="127">
        <v>93</v>
      </c>
      <c r="F210" s="127">
        <v>16159</v>
      </c>
      <c r="G210" s="127">
        <v>12377</v>
      </c>
      <c r="H210" s="127">
        <v>13350</v>
      </c>
      <c r="I210" s="127">
        <v>82.6164985457021</v>
      </c>
      <c r="J210" s="127">
        <v>16159</v>
      </c>
      <c r="K210" s="127">
        <v>12377</v>
      </c>
      <c r="L210" s="127">
        <v>13556</v>
      </c>
      <c r="M210" s="127">
        <v>83.891329909028997</v>
      </c>
      <c r="N210" s="127">
        <v>57</v>
      </c>
      <c r="O210" s="127">
        <v>11</v>
      </c>
      <c r="P210" s="127">
        <v>68</v>
      </c>
      <c r="Q210" s="127"/>
      <c r="R210" s="127"/>
      <c r="S210" s="127"/>
      <c r="T210" s="127"/>
      <c r="U210" s="127"/>
      <c r="V210" s="127"/>
      <c r="Z210" s="128"/>
      <c r="AA210" s="128"/>
      <c r="AB210" s="128"/>
      <c r="AC210" s="128"/>
      <c r="AD210" s="128"/>
      <c r="AE210" s="128"/>
      <c r="AH210" s="129"/>
      <c r="AI210" s="129"/>
      <c r="AJ210" s="129"/>
      <c r="AK210" s="129"/>
      <c r="AL210" s="129"/>
      <c r="AM210" s="129"/>
    </row>
    <row r="211" spans="1:39" ht="14.25" customHeight="1">
      <c r="A211" s="130" t="s">
        <v>286</v>
      </c>
      <c r="B211" s="131">
        <v>2017</v>
      </c>
      <c r="C211" s="131">
        <v>93</v>
      </c>
      <c r="D211" s="131">
        <v>0</v>
      </c>
      <c r="E211" s="131">
        <v>93</v>
      </c>
      <c r="F211" s="131">
        <v>15428</v>
      </c>
      <c r="G211" s="131">
        <v>11797</v>
      </c>
      <c r="H211" s="131">
        <v>12798</v>
      </c>
      <c r="I211" s="131">
        <v>82.953072336012397</v>
      </c>
      <c r="J211" s="131">
        <v>15428</v>
      </c>
      <c r="K211" s="131">
        <v>13534</v>
      </c>
      <c r="L211" s="131">
        <v>13230</v>
      </c>
      <c r="M211" s="131">
        <v>85.753176043557204</v>
      </c>
      <c r="N211" s="131">
        <v>71</v>
      </c>
      <c r="O211" s="131">
        <v>16</v>
      </c>
      <c r="P211" s="131">
        <v>87</v>
      </c>
      <c r="Q211" s="131"/>
      <c r="R211" s="131"/>
      <c r="S211" s="131"/>
      <c r="T211" s="131"/>
      <c r="U211" s="131"/>
      <c r="V211" s="131"/>
      <c r="Z211" s="128"/>
      <c r="AA211" s="128"/>
      <c r="AB211" s="128"/>
      <c r="AC211" s="128"/>
      <c r="AD211" s="128"/>
      <c r="AE211" s="128"/>
      <c r="AH211" s="129"/>
      <c r="AI211" s="129"/>
      <c r="AJ211" s="129"/>
      <c r="AK211" s="129"/>
      <c r="AL211" s="129"/>
      <c r="AM211" s="129"/>
    </row>
    <row r="212" spans="1:39" ht="14.25" customHeight="1">
      <c r="A212" s="126" t="s">
        <v>286</v>
      </c>
      <c r="B212" s="127">
        <v>2018</v>
      </c>
      <c r="C212" s="127">
        <v>93</v>
      </c>
      <c r="D212" s="127">
        <v>0</v>
      </c>
      <c r="E212" s="127">
        <v>93</v>
      </c>
      <c r="F212" s="127">
        <v>14732</v>
      </c>
      <c r="G212" s="127">
        <v>16856</v>
      </c>
      <c r="H212" s="127">
        <v>12740</v>
      </c>
      <c r="I212" s="127">
        <v>75.581395348837205</v>
      </c>
      <c r="J212" s="127">
        <v>14732</v>
      </c>
      <c r="K212" s="127">
        <v>16856</v>
      </c>
      <c r="L212" s="127">
        <v>13222</v>
      </c>
      <c r="M212" s="127">
        <v>78.440911248220203</v>
      </c>
      <c r="N212" s="127">
        <v>81</v>
      </c>
      <c r="O212" s="127">
        <v>16</v>
      </c>
      <c r="P212" s="127">
        <v>97</v>
      </c>
      <c r="Q212" s="127"/>
      <c r="R212" s="127"/>
      <c r="S212" s="127"/>
      <c r="T212" s="127"/>
      <c r="U212" s="127"/>
      <c r="V212" s="127"/>
      <c r="Z212" s="128"/>
      <c r="AA212" s="128"/>
      <c r="AB212" s="128"/>
      <c r="AC212" s="128"/>
      <c r="AD212" s="128"/>
      <c r="AE212" s="128"/>
      <c r="AH212" s="129"/>
      <c r="AI212" s="129"/>
      <c r="AJ212" s="129"/>
      <c r="AK212" s="129"/>
      <c r="AL212" s="129"/>
      <c r="AM212" s="129"/>
    </row>
    <row r="213" spans="1:39" ht="14.25" customHeight="1">
      <c r="A213" s="130" t="s">
        <v>286</v>
      </c>
      <c r="B213" s="131">
        <v>2019</v>
      </c>
      <c r="C213" s="131">
        <v>93</v>
      </c>
      <c r="D213" s="131">
        <v>0</v>
      </c>
      <c r="E213" s="131">
        <v>93</v>
      </c>
      <c r="F213" s="131">
        <v>15777</v>
      </c>
      <c r="G213" s="131">
        <v>12972</v>
      </c>
      <c r="H213" s="131">
        <v>13296</v>
      </c>
      <c r="I213" s="131">
        <v>84.274576915763504</v>
      </c>
      <c r="J213" s="131">
        <v>15777</v>
      </c>
      <c r="K213" s="131">
        <v>13433</v>
      </c>
      <c r="L213" s="131">
        <v>13473</v>
      </c>
      <c r="M213" s="131">
        <v>85.396463205932704</v>
      </c>
      <c r="N213" s="131">
        <v>81</v>
      </c>
      <c r="O213" s="131">
        <v>16</v>
      </c>
      <c r="P213" s="131">
        <v>97</v>
      </c>
      <c r="Q213" s="131">
        <v>64</v>
      </c>
      <c r="R213" s="131">
        <v>17</v>
      </c>
      <c r="S213" s="131">
        <v>7</v>
      </c>
      <c r="T213" s="131">
        <v>9</v>
      </c>
      <c r="U213" s="131">
        <v>71</v>
      </c>
      <c r="V213" s="131">
        <v>26</v>
      </c>
      <c r="Z213" s="128"/>
      <c r="AA213" s="128"/>
      <c r="AB213" s="128"/>
      <c r="AC213" s="128"/>
      <c r="AD213" s="128"/>
      <c r="AE213" s="128"/>
      <c r="AH213" s="129"/>
      <c r="AI213" s="129"/>
      <c r="AJ213" s="129"/>
      <c r="AK213" s="129"/>
      <c r="AL213" s="129"/>
      <c r="AM213" s="129"/>
    </row>
    <row r="214" spans="1:39" ht="14.25" customHeight="1">
      <c r="A214" s="126" t="s">
        <v>286</v>
      </c>
      <c r="B214" s="127">
        <v>2020</v>
      </c>
      <c r="C214" s="127">
        <v>93</v>
      </c>
      <c r="D214" s="127">
        <v>0</v>
      </c>
      <c r="E214" s="127">
        <v>93</v>
      </c>
      <c r="F214" s="127">
        <v>14909</v>
      </c>
      <c r="G214" s="127">
        <v>12667</v>
      </c>
      <c r="H214" s="127">
        <v>12597</v>
      </c>
      <c r="I214" s="127">
        <v>84.492588369441293</v>
      </c>
      <c r="J214" s="127">
        <v>14909</v>
      </c>
      <c r="K214" s="127">
        <v>12667</v>
      </c>
      <c r="L214" s="127">
        <v>12890</v>
      </c>
      <c r="M214" s="127">
        <v>86.457844255147904</v>
      </c>
      <c r="N214" s="127">
        <v>81</v>
      </c>
      <c r="O214" s="127">
        <v>16</v>
      </c>
      <c r="P214" s="127">
        <v>97</v>
      </c>
      <c r="Q214" s="127">
        <v>64</v>
      </c>
      <c r="R214" s="127">
        <v>17</v>
      </c>
      <c r="S214" s="127">
        <v>7</v>
      </c>
      <c r="T214" s="127">
        <v>9</v>
      </c>
      <c r="U214" s="127">
        <v>71</v>
      </c>
      <c r="V214" s="127">
        <v>26</v>
      </c>
      <c r="Z214" s="128"/>
      <c r="AA214" s="128"/>
      <c r="AB214" s="128"/>
      <c r="AC214" s="128"/>
      <c r="AD214" s="128"/>
      <c r="AE214" s="128"/>
      <c r="AH214" s="129"/>
      <c r="AI214" s="129"/>
      <c r="AJ214" s="129"/>
      <c r="AK214" s="129"/>
      <c r="AL214" s="129"/>
      <c r="AM214" s="129"/>
    </row>
    <row r="215" spans="1:39" ht="14.25" customHeight="1">
      <c r="A215" s="130" t="s">
        <v>286</v>
      </c>
      <c r="B215" s="131">
        <v>2021</v>
      </c>
      <c r="C215" s="131">
        <v>93</v>
      </c>
      <c r="D215" s="131">
        <v>0</v>
      </c>
      <c r="E215" s="131">
        <v>93</v>
      </c>
      <c r="F215" s="131">
        <v>14926</v>
      </c>
      <c r="G215" s="131">
        <v>11736</v>
      </c>
      <c r="H215" s="131">
        <v>12541</v>
      </c>
      <c r="I215" s="131">
        <v>84.021171110813299</v>
      </c>
      <c r="J215" s="131">
        <v>15025</v>
      </c>
      <c r="K215" s="131">
        <v>13267</v>
      </c>
      <c r="L215" s="131">
        <v>13099</v>
      </c>
      <c r="M215" s="131">
        <v>87.181364392678901</v>
      </c>
      <c r="N215" s="131">
        <v>81</v>
      </c>
      <c r="O215" s="131">
        <v>16</v>
      </c>
      <c r="P215" s="131">
        <v>97</v>
      </c>
      <c r="Q215" s="131">
        <v>64</v>
      </c>
      <c r="R215" s="131">
        <v>17</v>
      </c>
      <c r="S215" s="131">
        <v>7</v>
      </c>
      <c r="T215" s="131">
        <v>9</v>
      </c>
      <c r="U215" s="131">
        <v>71</v>
      </c>
      <c r="V215" s="131">
        <v>26</v>
      </c>
      <c r="Z215" s="128"/>
      <c r="AA215" s="128"/>
      <c r="AB215" s="128"/>
      <c r="AC215" s="128"/>
      <c r="AD215" s="128"/>
      <c r="AE215" s="128"/>
      <c r="AH215" s="129"/>
      <c r="AI215" s="129"/>
      <c r="AJ215" s="129"/>
      <c r="AK215" s="129"/>
      <c r="AL215" s="129"/>
      <c r="AM215" s="129"/>
    </row>
    <row r="216" spans="1:39" ht="14.25" customHeight="1">
      <c r="A216" s="126" t="s">
        <v>286</v>
      </c>
      <c r="B216" s="127">
        <v>2022</v>
      </c>
      <c r="C216" s="127">
        <v>93</v>
      </c>
      <c r="D216" s="127">
        <v>0</v>
      </c>
      <c r="E216" s="127">
        <v>93</v>
      </c>
      <c r="F216" s="127">
        <v>15372</v>
      </c>
      <c r="G216" s="127">
        <v>12418</v>
      </c>
      <c r="H216" s="127">
        <v>12662</v>
      </c>
      <c r="I216" s="127">
        <v>82.370543845953705</v>
      </c>
      <c r="J216" s="127">
        <v>15372</v>
      </c>
      <c r="K216" s="127">
        <v>14085</v>
      </c>
      <c r="L216" s="127">
        <v>14012</v>
      </c>
      <c r="M216" s="127">
        <v>91.152745251105898</v>
      </c>
      <c r="N216" s="127">
        <v>81</v>
      </c>
      <c r="O216" s="127">
        <v>16</v>
      </c>
      <c r="P216" s="127">
        <v>97</v>
      </c>
      <c r="Q216" s="127">
        <v>64</v>
      </c>
      <c r="R216" s="127">
        <v>17</v>
      </c>
      <c r="S216" s="127">
        <v>7</v>
      </c>
      <c r="T216" s="127">
        <v>9</v>
      </c>
      <c r="U216" s="127">
        <v>71</v>
      </c>
      <c r="V216" s="127">
        <v>26</v>
      </c>
      <c r="Z216" s="128"/>
      <c r="AA216" s="128"/>
      <c r="AB216" s="128"/>
      <c r="AC216" s="128"/>
      <c r="AD216" s="128"/>
      <c r="AE216" s="128"/>
      <c r="AH216" s="129"/>
      <c r="AI216" s="129"/>
      <c r="AJ216" s="129"/>
      <c r="AK216" s="129"/>
      <c r="AL216" s="129"/>
      <c r="AM216" s="129"/>
    </row>
    <row r="217" spans="1:39" ht="14.25" customHeight="1">
      <c r="A217" s="130" t="s">
        <v>286</v>
      </c>
      <c r="B217" s="131">
        <v>2023</v>
      </c>
      <c r="C217" s="131">
        <v>93</v>
      </c>
      <c r="D217" s="131">
        <v>0</v>
      </c>
      <c r="E217" s="131">
        <v>93</v>
      </c>
      <c r="F217" s="131">
        <v>15198</v>
      </c>
      <c r="G217" s="131">
        <v>11914</v>
      </c>
      <c r="H217" s="131">
        <v>12499</v>
      </c>
      <c r="I217" s="131">
        <v>82.2410843532044</v>
      </c>
      <c r="J217" s="131">
        <v>16010</v>
      </c>
      <c r="K217" s="131">
        <v>15020</v>
      </c>
      <c r="L217" s="131">
        <v>14258</v>
      </c>
      <c r="M217" s="131">
        <v>89.056839475327905</v>
      </c>
      <c r="N217" s="131">
        <v>81</v>
      </c>
      <c r="O217" s="131">
        <v>16</v>
      </c>
      <c r="P217" s="131">
        <v>97</v>
      </c>
      <c r="Q217" s="131">
        <v>64</v>
      </c>
      <c r="R217" s="131">
        <v>17</v>
      </c>
      <c r="S217" s="131">
        <v>7</v>
      </c>
      <c r="T217" s="131">
        <v>9</v>
      </c>
      <c r="U217" s="131">
        <v>71</v>
      </c>
      <c r="V217" s="131">
        <v>26</v>
      </c>
      <c r="Z217" s="128"/>
      <c r="AA217" s="128"/>
      <c r="AB217" s="128"/>
      <c r="AC217" s="128"/>
      <c r="AD217" s="128"/>
      <c r="AE217" s="128"/>
      <c r="AH217" s="129"/>
      <c r="AI217" s="129"/>
      <c r="AJ217" s="129"/>
      <c r="AK217" s="129"/>
      <c r="AL217" s="129"/>
      <c r="AM217" s="129"/>
    </row>
    <row r="218" spans="1:39" ht="14.25" customHeight="1">
      <c r="A218" s="126" t="s">
        <v>127</v>
      </c>
      <c r="B218" s="127">
        <v>2015</v>
      </c>
      <c r="C218" s="127">
        <v>9</v>
      </c>
      <c r="D218" s="127">
        <v>0</v>
      </c>
      <c r="E218" s="127">
        <v>9</v>
      </c>
      <c r="F218" s="127">
        <v>5587</v>
      </c>
      <c r="G218" s="127">
        <v>3625</v>
      </c>
      <c r="H218" s="127">
        <v>3872</v>
      </c>
      <c r="I218" s="127">
        <v>69.303740826919594</v>
      </c>
      <c r="J218" s="127">
        <v>5587</v>
      </c>
      <c r="K218" s="127">
        <v>3625</v>
      </c>
      <c r="L218" s="127">
        <v>3872</v>
      </c>
      <c r="M218" s="127">
        <v>69.303740826919594</v>
      </c>
      <c r="N218" s="127">
        <v>18</v>
      </c>
      <c r="O218" s="127">
        <v>3</v>
      </c>
      <c r="P218" s="127">
        <v>21</v>
      </c>
      <c r="Q218" s="127"/>
      <c r="R218" s="127"/>
      <c r="S218" s="127"/>
      <c r="T218" s="127"/>
      <c r="U218" s="127"/>
      <c r="V218" s="127"/>
      <c r="Z218" s="128"/>
      <c r="AA218" s="128"/>
      <c r="AB218" s="128"/>
      <c r="AC218" s="128"/>
      <c r="AD218" s="128"/>
      <c r="AE218" s="128"/>
      <c r="AH218" s="129"/>
      <c r="AI218" s="129"/>
      <c r="AJ218" s="129"/>
      <c r="AK218" s="129"/>
      <c r="AL218" s="129"/>
      <c r="AM218" s="129"/>
    </row>
    <row r="219" spans="1:39" ht="14.25" customHeight="1">
      <c r="A219" s="130" t="s">
        <v>127</v>
      </c>
      <c r="B219" s="131">
        <v>2016</v>
      </c>
      <c r="C219" s="131">
        <v>9</v>
      </c>
      <c r="D219" s="131">
        <v>0</v>
      </c>
      <c r="E219" s="131">
        <v>9</v>
      </c>
      <c r="F219" s="131">
        <v>5590</v>
      </c>
      <c r="G219" s="131">
        <v>3730</v>
      </c>
      <c r="H219" s="131">
        <v>3922</v>
      </c>
      <c r="I219" s="131">
        <v>70.161001788908806</v>
      </c>
      <c r="J219" s="131">
        <v>5590</v>
      </c>
      <c r="K219" s="131">
        <v>3730</v>
      </c>
      <c r="L219" s="131">
        <v>392</v>
      </c>
      <c r="M219" s="131">
        <v>7.0125223613595704</v>
      </c>
      <c r="N219" s="131">
        <v>18</v>
      </c>
      <c r="O219" s="131">
        <v>3</v>
      </c>
      <c r="P219" s="131">
        <v>21</v>
      </c>
      <c r="Q219" s="131"/>
      <c r="R219" s="131"/>
      <c r="S219" s="131"/>
      <c r="T219" s="131"/>
      <c r="U219" s="131"/>
      <c r="V219" s="131"/>
      <c r="Z219" s="128"/>
      <c r="AA219" s="128"/>
      <c r="AB219" s="128"/>
      <c r="AC219" s="128"/>
      <c r="AD219" s="128"/>
      <c r="AE219" s="128"/>
      <c r="AH219" s="129"/>
      <c r="AI219" s="129"/>
      <c r="AJ219" s="129"/>
      <c r="AK219" s="129"/>
      <c r="AL219" s="129"/>
      <c r="AM219" s="129"/>
    </row>
    <row r="220" spans="1:39" ht="14.25" customHeight="1">
      <c r="A220" s="126" t="s">
        <v>127</v>
      </c>
      <c r="B220" s="127">
        <v>2017</v>
      </c>
      <c r="C220" s="127">
        <v>9</v>
      </c>
      <c r="D220" s="127">
        <v>0</v>
      </c>
      <c r="E220" s="127">
        <v>9</v>
      </c>
      <c r="F220" s="127">
        <v>5590</v>
      </c>
      <c r="G220" s="127">
        <v>3883</v>
      </c>
      <c r="H220" s="127">
        <v>3672</v>
      </c>
      <c r="I220" s="127">
        <v>65.688729874776399</v>
      </c>
      <c r="J220" s="127">
        <v>5590</v>
      </c>
      <c r="K220" s="127">
        <v>3883</v>
      </c>
      <c r="L220" s="127">
        <v>3672</v>
      </c>
      <c r="M220" s="127">
        <v>65.688729874776399</v>
      </c>
      <c r="N220" s="127">
        <v>18</v>
      </c>
      <c r="O220" s="127">
        <v>3</v>
      </c>
      <c r="P220" s="127">
        <v>21</v>
      </c>
      <c r="Q220" s="127"/>
      <c r="R220" s="127"/>
      <c r="S220" s="127"/>
      <c r="T220" s="127"/>
      <c r="U220" s="127"/>
      <c r="V220" s="127"/>
      <c r="Z220" s="128"/>
      <c r="AA220" s="128"/>
      <c r="AB220" s="128"/>
      <c r="AC220" s="128"/>
      <c r="AD220" s="128"/>
      <c r="AE220" s="128"/>
      <c r="AH220" s="129"/>
      <c r="AI220" s="129"/>
      <c r="AJ220" s="129"/>
      <c r="AK220" s="129"/>
      <c r="AL220" s="129"/>
      <c r="AM220" s="129"/>
    </row>
    <row r="221" spans="1:39" ht="14.25" customHeight="1">
      <c r="A221" s="130" t="s">
        <v>127</v>
      </c>
      <c r="B221" s="131">
        <v>2018</v>
      </c>
      <c r="C221" s="131">
        <v>9</v>
      </c>
      <c r="D221" s="131">
        <v>0</v>
      </c>
      <c r="E221" s="131">
        <v>9</v>
      </c>
      <c r="F221" s="131">
        <v>5467</v>
      </c>
      <c r="G221" s="131">
        <v>4025</v>
      </c>
      <c r="H221" s="131">
        <v>3794</v>
      </c>
      <c r="I221" s="131">
        <v>69.398207426376402</v>
      </c>
      <c r="J221" s="131">
        <v>5467</v>
      </c>
      <c r="K221" s="131">
        <v>4025</v>
      </c>
      <c r="L221" s="131">
        <v>3794</v>
      </c>
      <c r="M221" s="131">
        <v>69.398207426376402</v>
      </c>
      <c r="N221" s="131">
        <v>18</v>
      </c>
      <c r="O221" s="131">
        <v>3</v>
      </c>
      <c r="P221" s="131">
        <v>21</v>
      </c>
      <c r="Q221" s="131"/>
      <c r="R221" s="131"/>
      <c r="S221" s="131"/>
      <c r="T221" s="131"/>
      <c r="U221" s="131"/>
      <c r="V221" s="131"/>
      <c r="Z221" s="128"/>
      <c r="AA221" s="128"/>
      <c r="AB221" s="128"/>
      <c r="AC221" s="128"/>
      <c r="AD221" s="128"/>
      <c r="AE221" s="128"/>
      <c r="AH221" s="129"/>
      <c r="AI221" s="129"/>
      <c r="AJ221" s="129"/>
      <c r="AK221" s="129"/>
      <c r="AL221" s="129"/>
      <c r="AM221" s="129"/>
    </row>
    <row r="222" spans="1:39" ht="14.25" customHeight="1">
      <c r="A222" s="126" t="s">
        <v>127</v>
      </c>
      <c r="B222" s="127">
        <v>2019</v>
      </c>
      <c r="C222" s="127">
        <v>9</v>
      </c>
      <c r="D222" s="127">
        <v>0</v>
      </c>
      <c r="E222" s="127">
        <v>9</v>
      </c>
      <c r="F222" s="127">
        <v>5210</v>
      </c>
      <c r="G222" s="127">
        <v>3329</v>
      </c>
      <c r="H222" s="127">
        <v>3694</v>
      </c>
      <c r="I222" s="127">
        <v>70.902111324376193</v>
      </c>
      <c r="J222" s="127">
        <v>5210</v>
      </c>
      <c r="K222" s="127">
        <v>3329</v>
      </c>
      <c r="L222" s="127">
        <v>3694</v>
      </c>
      <c r="M222" s="127">
        <v>70.902111324376193</v>
      </c>
      <c r="N222" s="127">
        <v>18</v>
      </c>
      <c r="O222" s="127">
        <v>3</v>
      </c>
      <c r="P222" s="127">
        <v>21</v>
      </c>
      <c r="Q222" s="127">
        <v>18</v>
      </c>
      <c r="R222" s="127"/>
      <c r="S222" s="127">
        <v>3</v>
      </c>
      <c r="T222" s="127"/>
      <c r="U222" s="127">
        <v>21</v>
      </c>
      <c r="V222" s="127">
        <v>0</v>
      </c>
      <c r="Z222" s="128"/>
      <c r="AA222" s="128"/>
      <c r="AB222" s="128"/>
      <c r="AC222" s="128"/>
      <c r="AD222" s="128"/>
      <c r="AE222" s="128"/>
      <c r="AH222" s="129"/>
      <c r="AI222" s="129"/>
      <c r="AJ222" s="129"/>
      <c r="AK222" s="129"/>
      <c r="AL222" s="129"/>
      <c r="AM222" s="129"/>
    </row>
    <row r="223" spans="1:39" ht="14.25" customHeight="1">
      <c r="A223" s="130" t="s">
        <v>127</v>
      </c>
      <c r="B223" s="131">
        <v>2020</v>
      </c>
      <c r="C223" s="131">
        <v>9</v>
      </c>
      <c r="D223" s="131">
        <v>0</v>
      </c>
      <c r="E223" s="131">
        <v>9</v>
      </c>
      <c r="F223" s="131">
        <v>4873</v>
      </c>
      <c r="G223" s="131">
        <v>3748</v>
      </c>
      <c r="H223" s="131">
        <v>3714</v>
      </c>
      <c r="I223" s="131">
        <v>76.2158834393597</v>
      </c>
      <c r="J223" s="131">
        <v>4873</v>
      </c>
      <c r="K223" s="131">
        <v>3748</v>
      </c>
      <c r="L223" s="131">
        <v>3714</v>
      </c>
      <c r="M223" s="131">
        <v>76.2158834393597</v>
      </c>
      <c r="N223" s="131">
        <v>18</v>
      </c>
      <c r="O223" s="131">
        <v>3</v>
      </c>
      <c r="P223" s="131">
        <v>21</v>
      </c>
      <c r="Q223" s="131">
        <v>18</v>
      </c>
      <c r="R223" s="131"/>
      <c r="S223" s="131">
        <v>3</v>
      </c>
      <c r="T223" s="131"/>
      <c r="U223" s="131">
        <v>21</v>
      </c>
      <c r="V223" s="131">
        <v>0</v>
      </c>
      <c r="Z223" s="128"/>
      <c r="AA223" s="128"/>
      <c r="AB223" s="128"/>
      <c r="AC223" s="128"/>
      <c r="AD223" s="128"/>
      <c r="AE223" s="128"/>
      <c r="AH223" s="129"/>
      <c r="AI223" s="129"/>
      <c r="AJ223" s="129"/>
      <c r="AK223" s="129"/>
      <c r="AL223" s="129"/>
      <c r="AM223" s="129"/>
    </row>
    <row r="224" spans="1:39" ht="14.25" customHeight="1">
      <c r="A224" s="126" t="s">
        <v>127</v>
      </c>
      <c r="B224" s="127">
        <v>2021</v>
      </c>
      <c r="C224" s="127">
        <v>9</v>
      </c>
      <c r="D224" s="127">
        <v>0</v>
      </c>
      <c r="E224" s="127">
        <v>9</v>
      </c>
      <c r="F224" s="127">
        <v>4500</v>
      </c>
      <c r="G224" s="127">
        <v>3614</v>
      </c>
      <c r="H224" s="127">
        <v>3574</v>
      </c>
      <c r="I224" s="127">
        <v>79.422222222222203</v>
      </c>
      <c r="J224" s="127">
        <v>4500</v>
      </c>
      <c r="K224" s="127">
        <v>3614</v>
      </c>
      <c r="L224" s="127">
        <v>3574</v>
      </c>
      <c r="M224" s="127">
        <v>79.422222222222203</v>
      </c>
      <c r="N224" s="127">
        <v>18</v>
      </c>
      <c r="O224" s="127">
        <v>3</v>
      </c>
      <c r="P224" s="127">
        <v>21</v>
      </c>
      <c r="Q224" s="127">
        <v>18</v>
      </c>
      <c r="R224" s="127"/>
      <c r="S224" s="127">
        <v>3</v>
      </c>
      <c r="T224" s="127"/>
      <c r="U224" s="127">
        <v>21</v>
      </c>
      <c r="V224" s="127">
        <v>0</v>
      </c>
      <c r="Z224" s="128"/>
      <c r="AA224" s="128"/>
      <c r="AB224" s="128"/>
      <c r="AC224" s="128"/>
      <c r="AD224" s="128"/>
      <c r="AE224" s="128"/>
      <c r="AH224" s="129"/>
      <c r="AI224" s="129"/>
      <c r="AJ224" s="129"/>
      <c r="AK224" s="129"/>
      <c r="AL224" s="129"/>
      <c r="AM224" s="129"/>
    </row>
    <row r="225" spans="1:39" ht="14.25" customHeight="1">
      <c r="A225" s="130" t="s">
        <v>127</v>
      </c>
      <c r="B225" s="131">
        <v>2022</v>
      </c>
      <c r="C225" s="131">
        <v>9</v>
      </c>
      <c r="D225" s="131">
        <v>0</v>
      </c>
      <c r="E225" s="131">
        <v>9</v>
      </c>
      <c r="F225" s="131">
        <v>5092</v>
      </c>
      <c r="G225" s="131">
        <v>3439</v>
      </c>
      <c r="H225" s="131">
        <v>3631</v>
      </c>
      <c r="I225" s="131">
        <v>71.307934014139803</v>
      </c>
      <c r="J225" s="131">
        <v>5092</v>
      </c>
      <c r="K225" s="131">
        <v>3439</v>
      </c>
      <c r="L225" s="131">
        <v>3631</v>
      </c>
      <c r="M225" s="131">
        <v>71.307934014139803</v>
      </c>
      <c r="N225" s="131">
        <v>18</v>
      </c>
      <c r="O225" s="131">
        <v>3</v>
      </c>
      <c r="P225" s="131">
        <v>21</v>
      </c>
      <c r="Q225" s="131">
        <v>18</v>
      </c>
      <c r="R225" s="131"/>
      <c r="S225" s="131">
        <v>3</v>
      </c>
      <c r="T225" s="131"/>
      <c r="U225" s="131">
        <v>21</v>
      </c>
      <c r="V225" s="131">
        <v>0</v>
      </c>
      <c r="Z225" s="128"/>
      <c r="AA225" s="128"/>
      <c r="AB225" s="128"/>
      <c r="AC225" s="128"/>
      <c r="AD225" s="128"/>
      <c r="AE225" s="128"/>
      <c r="AH225" s="129"/>
      <c r="AI225" s="129"/>
      <c r="AJ225" s="129"/>
      <c r="AK225" s="129"/>
      <c r="AL225" s="129"/>
      <c r="AM225" s="129"/>
    </row>
    <row r="226" spans="1:39" ht="14.25" customHeight="1">
      <c r="A226" s="126" t="s">
        <v>127</v>
      </c>
      <c r="B226" s="127">
        <v>2023</v>
      </c>
      <c r="C226" s="127">
        <v>9</v>
      </c>
      <c r="D226" s="127">
        <v>0</v>
      </c>
      <c r="E226" s="127">
        <v>9</v>
      </c>
      <c r="F226" s="127">
        <v>5107</v>
      </c>
      <c r="G226" s="127">
        <v>3557</v>
      </c>
      <c r="H226" s="127">
        <v>3712</v>
      </c>
      <c r="I226" s="127">
        <v>72.684550616800493</v>
      </c>
      <c r="J226" s="127">
        <v>5107</v>
      </c>
      <c r="K226" s="127">
        <v>3557</v>
      </c>
      <c r="L226" s="127">
        <v>3712</v>
      </c>
      <c r="M226" s="127">
        <v>72.684550616800493</v>
      </c>
      <c r="N226" s="127">
        <v>18</v>
      </c>
      <c r="O226" s="127">
        <v>3</v>
      </c>
      <c r="P226" s="127">
        <v>21</v>
      </c>
      <c r="Q226" s="127">
        <v>18</v>
      </c>
      <c r="R226" s="127"/>
      <c r="S226" s="127">
        <v>3</v>
      </c>
      <c r="T226" s="127"/>
      <c r="U226" s="127">
        <v>21</v>
      </c>
      <c r="V226" s="127">
        <v>0</v>
      </c>
      <c r="Z226" s="128"/>
      <c r="AA226" s="128"/>
      <c r="AB226" s="128"/>
      <c r="AC226" s="128"/>
      <c r="AD226" s="128"/>
      <c r="AE226" s="128"/>
      <c r="AH226" s="129"/>
      <c r="AI226" s="129"/>
      <c r="AJ226" s="129"/>
      <c r="AK226" s="129"/>
      <c r="AL226" s="129"/>
      <c r="AM226" s="129"/>
    </row>
    <row r="227" spans="1:39" ht="14.25" customHeight="1">
      <c r="A227" s="130" t="s">
        <v>128</v>
      </c>
      <c r="B227" s="131">
        <v>2015</v>
      </c>
      <c r="C227" s="131">
        <v>8</v>
      </c>
      <c r="D227" s="131">
        <v>0</v>
      </c>
      <c r="E227" s="131">
        <v>8</v>
      </c>
      <c r="F227" s="131">
        <v>33170</v>
      </c>
      <c r="G227" s="131">
        <v>28983</v>
      </c>
      <c r="H227" s="131">
        <v>25440</v>
      </c>
      <c r="I227" s="131">
        <v>76.695809466385299</v>
      </c>
      <c r="J227" s="131">
        <v>33265</v>
      </c>
      <c r="K227" s="131">
        <v>29078</v>
      </c>
      <c r="L227" s="131">
        <v>25529</v>
      </c>
      <c r="M227" s="131">
        <v>76.744325868029506</v>
      </c>
      <c r="N227" s="131">
        <v>57</v>
      </c>
      <c r="O227" s="131">
        <v>11</v>
      </c>
      <c r="P227" s="131">
        <v>68</v>
      </c>
      <c r="Q227" s="131"/>
      <c r="R227" s="131"/>
      <c r="S227" s="131"/>
      <c r="T227" s="131"/>
      <c r="U227" s="131"/>
      <c r="V227" s="131"/>
      <c r="Z227" s="128"/>
      <c r="AA227" s="128"/>
      <c r="AB227" s="128"/>
      <c r="AC227" s="128"/>
      <c r="AD227" s="128"/>
      <c r="AE227" s="128"/>
      <c r="AH227" s="129"/>
      <c r="AI227" s="129"/>
      <c r="AJ227" s="129"/>
      <c r="AK227" s="129"/>
      <c r="AL227" s="129"/>
      <c r="AM227" s="129"/>
    </row>
    <row r="228" spans="1:39" ht="14.25" customHeight="1">
      <c r="A228" s="126" t="s">
        <v>128</v>
      </c>
      <c r="B228" s="127">
        <v>2016</v>
      </c>
      <c r="C228" s="127">
        <v>8</v>
      </c>
      <c r="D228" s="127">
        <v>0</v>
      </c>
      <c r="E228" s="127">
        <v>8</v>
      </c>
      <c r="F228" s="127">
        <v>30783</v>
      </c>
      <c r="G228" s="127">
        <v>29664</v>
      </c>
      <c r="H228" s="127">
        <v>26507</v>
      </c>
      <c r="I228" s="127">
        <v>86.109216125783703</v>
      </c>
      <c r="J228" s="127">
        <v>30875</v>
      </c>
      <c r="K228" s="127">
        <v>29776</v>
      </c>
      <c r="L228" s="127">
        <v>26605</v>
      </c>
      <c r="M228" s="127">
        <v>86.17004048583</v>
      </c>
      <c r="N228" s="127">
        <v>57</v>
      </c>
      <c r="O228" s="127">
        <v>12</v>
      </c>
      <c r="P228" s="127">
        <v>69</v>
      </c>
      <c r="Q228" s="127"/>
      <c r="R228" s="127"/>
      <c r="S228" s="127"/>
      <c r="T228" s="127"/>
      <c r="U228" s="127"/>
      <c r="V228" s="127"/>
      <c r="Z228" s="128"/>
      <c r="AA228" s="128"/>
      <c r="AB228" s="128"/>
      <c r="AC228" s="128"/>
      <c r="AD228" s="128"/>
      <c r="AE228" s="128"/>
      <c r="AH228" s="129"/>
      <c r="AI228" s="129"/>
      <c r="AJ228" s="129"/>
      <c r="AK228" s="129"/>
      <c r="AL228" s="129"/>
      <c r="AM228" s="129"/>
    </row>
    <row r="229" spans="1:39" ht="14.25" customHeight="1">
      <c r="A229" s="130" t="s">
        <v>128</v>
      </c>
      <c r="B229" s="131">
        <v>2017</v>
      </c>
      <c r="C229" s="131">
        <v>8</v>
      </c>
      <c r="D229" s="131">
        <v>0</v>
      </c>
      <c r="E229" s="131">
        <v>8</v>
      </c>
      <c r="F229" s="131">
        <v>27794</v>
      </c>
      <c r="G229" s="131">
        <v>25414</v>
      </c>
      <c r="H229" s="131">
        <v>23955</v>
      </c>
      <c r="I229" s="131">
        <v>86.187666402820795</v>
      </c>
      <c r="J229" s="131">
        <v>27873</v>
      </c>
      <c r="K229" s="131">
        <v>25543</v>
      </c>
      <c r="L229" s="131">
        <v>24046</v>
      </c>
      <c r="M229" s="131">
        <v>86.269866896279595</v>
      </c>
      <c r="N229" s="131">
        <v>57</v>
      </c>
      <c r="O229" s="131">
        <v>12</v>
      </c>
      <c r="P229" s="131">
        <v>69</v>
      </c>
      <c r="Q229" s="131"/>
      <c r="R229" s="131"/>
      <c r="S229" s="131"/>
      <c r="T229" s="131"/>
      <c r="U229" s="131"/>
      <c r="V229" s="131"/>
      <c r="Z229" s="128"/>
      <c r="AA229" s="128"/>
      <c r="AB229" s="128"/>
      <c r="AC229" s="128"/>
      <c r="AD229" s="128"/>
      <c r="AE229" s="128"/>
      <c r="AH229" s="129"/>
      <c r="AI229" s="129"/>
      <c r="AJ229" s="129"/>
      <c r="AK229" s="129"/>
      <c r="AL229" s="129"/>
      <c r="AM229" s="129"/>
    </row>
    <row r="230" spans="1:39" ht="14.25" customHeight="1">
      <c r="A230" s="126" t="s">
        <v>128</v>
      </c>
      <c r="B230" s="127">
        <v>2018</v>
      </c>
      <c r="C230" s="127">
        <v>8</v>
      </c>
      <c r="D230" s="127">
        <v>0</v>
      </c>
      <c r="E230" s="127">
        <v>8</v>
      </c>
      <c r="F230" s="127">
        <v>28621</v>
      </c>
      <c r="G230" s="127">
        <v>28259</v>
      </c>
      <c r="H230" s="127">
        <v>24663</v>
      </c>
      <c r="I230" s="127">
        <v>86.170993326578397</v>
      </c>
      <c r="J230" s="127">
        <v>28648</v>
      </c>
      <c r="K230" s="127">
        <v>28377</v>
      </c>
      <c r="L230" s="127">
        <v>24753</v>
      </c>
      <c r="M230" s="127">
        <v>86.403937447640303</v>
      </c>
      <c r="N230" s="127">
        <v>57</v>
      </c>
      <c r="O230" s="127">
        <v>13</v>
      </c>
      <c r="P230" s="127">
        <v>70</v>
      </c>
      <c r="Q230" s="127"/>
      <c r="R230" s="127"/>
      <c r="S230" s="127"/>
      <c r="T230" s="127"/>
      <c r="U230" s="127"/>
      <c r="V230" s="127"/>
      <c r="Z230" s="128"/>
      <c r="AA230" s="128"/>
      <c r="AB230" s="128"/>
      <c r="AC230" s="128"/>
      <c r="AD230" s="128"/>
      <c r="AE230" s="128"/>
      <c r="AH230" s="129"/>
      <c r="AI230" s="129"/>
      <c r="AJ230" s="129"/>
      <c r="AK230" s="129"/>
      <c r="AL230" s="129"/>
      <c r="AM230" s="129"/>
    </row>
    <row r="231" spans="1:39" ht="14.25" customHeight="1">
      <c r="A231" s="130" t="s">
        <v>128</v>
      </c>
      <c r="B231" s="131">
        <v>2019</v>
      </c>
      <c r="C231" s="131">
        <v>8</v>
      </c>
      <c r="D231" s="131">
        <v>0</v>
      </c>
      <c r="E231" s="131">
        <v>8</v>
      </c>
      <c r="F231" s="131">
        <v>29923</v>
      </c>
      <c r="G231" s="131">
        <v>24174</v>
      </c>
      <c r="H231" s="131">
        <v>23800</v>
      </c>
      <c r="I231" s="131">
        <v>79.537479530795693</v>
      </c>
      <c r="J231" s="131">
        <v>29941</v>
      </c>
      <c r="K231" s="131">
        <v>24267</v>
      </c>
      <c r="L231" s="131">
        <v>23882</v>
      </c>
      <c r="M231" s="131">
        <v>79.763534952072405</v>
      </c>
      <c r="N231" s="131">
        <v>57</v>
      </c>
      <c r="O231" s="131">
        <v>14</v>
      </c>
      <c r="P231" s="131">
        <v>71</v>
      </c>
      <c r="Q231" s="131">
        <v>57</v>
      </c>
      <c r="R231" s="131"/>
      <c r="S231" s="131">
        <v>14</v>
      </c>
      <c r="T231" s="131"/>
      <c r="U231" s="131">
        <v>71</v>
      </c>
      <c r="V231" s="131">
        <v>0</v>
      </c>
      <c r="Z231" s="128"/>
      <c r="AA231" s="128"/>
      <c r="AB231" s="128"/>
      <c r="AC231" s="128"/>
      <c r="AD231" s="128"/>
      <c r="AE231" s="128"/>
      <c r="AH231" s="129"/>
      <c r="AI231" s="129"/>
      <c r="AJ231" s="129"/>
      <c r="AK231" s="129"/>
      <c r="AL231" s="129"/>
      <c r="AM231" s="129"/>
    </row>
    <row r="232" spans="1:39" ht="14.25" customHeight="1">
      <c r="A232" s="126" t="s">
        <v>128</v>
      </c>
      <c r="B232" s="127">
        <v>2020</v>
      </c>
      <c r="C232" s="127">
        <v>8</v>
      </c>
      <c r="D232" s="127">
        <v>0</v>
      </c>
      <c r="E232" s="127">
        <v>8</v>
      </c>
      <c r="F232" s="127">
        <v>28169</v>
      </c>
      <c r="G232" s="127">
        <v>26759</v>
      </c>
      <c r="H232" s="127">
        <v>23695</v>
      </c>
      <c r="I232" s="127">
        <v>84.117292058646001</v>
      </c>
      <c r="J232" s="127">
        <v>28271</v>
      </c>
      <c r="K232" s="127">
        <v>26888</v>
      </c>
      <c r="L232" s="127">
        <v>23786</v>
      </c>
      <c r="M232" s="127">
        <v>84.135686746135605</v>
      </c>
      <c r="N232" s="127">
        <v>57</v>
      </c>
      <c r="O232" s="127">
        <v>14</v>
      </c>
      <c r="P232" s="127">
        <v>71</v>
      </c>
      <c r="Q232" s="127">
        <v>57</v>
      </c>
      <c r="R232" s="127"/>
      <c r="S232" s="127">
        <v>14</v>
      </c>
      <c r="T232" s="127"/>
      <c r="U232" s="127">
        <v>71</v>
      </c>
      <c r="V232" s="127">
        <v>0</v>
      </c>
      <c r="Z232" s="128"/>
      <c r="AA232" s="128"/>
      <c r="AB232" s="128"/>
      <c r="AC232" s="128"/>
      <c r="AD232" s="128"/>
      <c r="AE232" s="128"/>
      <c r="AH232" s="129"/>
      <c r="AI232" s="129"/>
      <c r="AJ232" s="129"/>
      <c r="AK232" s="129"/>
      <c r="AL232" s="129"/>
      <c r="AM232" s="129"/>
    </row>
    <row r="233" spans="1:39" ht="14.25" customHeight="1">
      <c r="A233" s="130" t="s">
        <v>128</v>
      </c>
      <c r="B233" s="131">
        <v>2021</v>
      </c>
      <c r="C233" s="131">
        <v>8</v>
      </c>
      <c r="D233" s="131">
        <v>0</v>
      </c>
      <c r="E233" s="131">
        <v>8</v>
      </c>
      <c r="F233" s="131">
        <v>26503</v>
      </c>
      <c r="G233" s="131">
        <v>24789</v>
      </c>
      <c r="H233" s="131">
        <v>23375</v>
      </c>
      <c r="I233" s="131">
        <v>88.197562540089805</v>
      </c>
      <c r="J233" s="131">
        <v>26588</v>
      </c>
      <c r="K233" s="131">
        <v>24881</v>
      </c>
      <c r="L233" s="131">
        <v>23459</v>
      </c>
      <c r="M233" s="131">
        <v>88.231533022416102</v>
      </c>
      <c r="N233" s="131">
        <v>57</v>
      </c>
      <c r="O233" s="131">
        <v>15</v>
      </c>
      <c r="P233" s="131">
        <v>72</v>
      </c>
      <c r="Q233" s="131">
        <v>57</v>
      </c>
      <c r="R233" s="131"/>
      <c r="S233" s="131">
        <v>15</v>
      </c>
      <c r="T233" s="131"/>
      <c r="U233" s="131">
        <v>72</v>
      </c>
      <c r="V233" s="131">
        <v>0</v>
      </c>
      <c r="Z233" s="128"/>
      <c r="AA233" s="128"/>
      <c r="AB233" s="128"/>
      <c r="AC233" s="128"/>
      <c r="AD233" s="128"/>
      <c r="AE233" s="128"/>
      <c r="AH233" s="129"/>
      <c r="AI233" s="129"/>
      <c r="AJ233" s="129"/>
      <c r="AK233" s="129"/>
      <c r="AL233" s="129"/>
      <c r="AM233" s="129"/>
    </row>
    <row r="234" spans="1:39" ht="14.25" customHeight="1">
      <c r="A234" s="126" t="s">
        <v>128</v>
      </c>
      <c r="B234" s="127">
        <v>2022</v>
      </c>
      <c r="C234" s="127">
        <v>8</v>
      </c>
      <c r="D234" s="127">
        <v>0</v>
      </c>
      <c r="E234" s="127">
        <v>8</v>
      </c>
      <c r="F234" s="127">
        <v>30865</v>
      </c>
      <c r="G234" s="127">
        <v>24819</v>
      </c>
      <c r="H234" s="127">
        <v>22935</v>
      </c>
      <c r="I234" s="127">
        <v>74.307468005831893</v>
      </c>
      <c r="J234" s="127">
        <v>30892</v>
      </c>
      <c r="K234" s="127">
        <v>24927</v>
      </c>
      <c r="L234" s="127">
        <v>23026</v>
      </c>
      <c r="M234" s="127">
        <v>74.537096983037699</v>
      </c>
      <c r="N234" s="127">
        <v>57</v>
      </c>
      <c r="O234" s="127">
        <v>16</v>
      </c>
      <c r="P234" s="127">
        <v>73</v>
      </c>
      <c r="Q234" s="127">
        <v>57</v>
      </c>
      <c r="R234" s="127"/>
      <c r="S234" s="127">
        <v>16</v>
      </c>
      <c r="T234" s="127"/>
      <c r="U234" s="127">
        <v>73</v>
      </c>
      <c r="V234" s="127">
        <v>0</v>
      </c>
      <c r="Z234" s="128"/>
      <c r="AA234" s="128"/>
      <c r="AB234" s="128"/>
      <c r="AC234" s="128"/>
      <c r="AD234" s="128"/>
      <c r="AE234" s="128"/>
      <c r="AH234" s="129"/>
      <c r="AI234" s="129"/>
      <c r="AJ234" s="129"/>
      <c r="AK234" s="129"/>
      <c r="AL234" s="129"/>
      <c r="AM234" s="129"/>
    </row>
    <row r="235" spans="1:39" ht="14.25" customHeight="1">
      <c r="A235" s="130" t="s">
        <v>128</v>
      </c>
      <c r="B235" s="131">
        <v>2023</v>
      </c>
      <c r="C235" s="131">
        <v>8</v>
      </c>
      <c r="D235" s="131">
        <v>0</v>
      </c>
      <c r="E235" s="131">
        <v>8</v>
      </c>
      <c r="F235" s="131">
        <v>29094</v>
      </c>
      <c r="G235" s="131">
        <v>24738</v>
      </c>
      <c r="H235" s="131">
        <v>23888</v>
      </c>
      <c r="I235" s="131">
        <v>82.106276208152906</v>
      </c>
      <c r="J235" s="131">
        <v>29127</v>
      </c>
      <c r="K235" s="131">
        <v>24843</v>
      </c>
      <c r="L235" s="131">
        <v>23795</v>
      </c>
      <c r="M235" s="131">
        <v>81.693960929721598</v>
      </c>
      <c r="N235" s="131">
        <v>57</v>
      </c>
      <c r="O235" s="131">
        <v>16</v>
      </c>
      <c r="P235" s="131">
        <v>73</v>
      </c>
      <c r="Q235" s="131">
        <v>57</v>
      </c>
      <c r="R235" s="131"/>
      <c r="S235" s="131">
        <v>16</v>
      </c>
      <c r="T235" s="131"/>
      <c r="U235" s="131">
        <v>73</v>
      </c>
      <c r="V235" s="131">
        <v>0</v>
      </c>
      <c r="Z235" s="128"/>
      <c r="AA235" s="128"/>
      <c r="AB235" s="128"/>
      <c r="AC235" s="128"/>
      <c r="AD235" s="128"/>
      <c r="AE235" s="128"/>
      <c r="AH235" s="129"/>
      <c r="AI235" s="129"/>
      <c r="AJ235" s="129"/>
      <c r="AK235" s="129"/>
      <c r="AL235" s="129"/>
      <c r="AM235" s="129"/>
    </row>
    <row r="236" spans="1:39" ht="14.25" customHeight="1">
      <c r="A236" s="126" t="s">
        <v>289</v>
      </c>
      <c r="B236" s="127">
        <v>2015</v>
      </c>
      <c r="C236" s="127">
        <v>833</v>
      </c>
      <c r="D236" s="127">
        <v>961339</v>
      </c>
      <c r="E236" s="127">
        <v>962172</v>
      </c>
      <c r="F236" s="127">
        <v>6650096</v>
      </c>
      <c r="G236" s="127">
        <v>5915270</v>
      </c>
      <c r="H236" s="127">
        <v>5688241</v>
      </c>
      <c r="I236" s="127">
        <v>85.536223837971704</v>
      </c>
      <c r="J236" s="127">
        <v>6817293</v>
      </c>
      <c r="K236" s="127">
        <v>6113858</v>
      </c>
      <c r="L236" s="127">
        <v>5891874</v>
      </c>
      <c r="M236" s="127">
        <v>86.425418417544904</v>
      </c>
      <c r="N236" s="127">
        <v>114363</v>
      </c>
      <c r="O236" s="127">
        <v>9630</v>
      </c>
      <c r="P236" s="127">
        <v>123993</v>
      </c>
      <c r="Q236" s="127"/>
      <c r="R236" s="127"/>
      <c r="S236" s="127"/>
      <c r="T236" s="127"/>
      <c r="U236" s="127"/>
      <c r="V236" s="127"/>
      <c r="Z236" s="128"/>
      <c r="AA236" s="128"/>
      <c r="AB236" s="128"/>
      <c r="AC236" s="128"/>
      <c r="AD236" s="128"/>
      <c r="AE236" s="128"/>
      <c r="AH236" s="129"/>
      <c r="AI236" s="129"/>
      <c r="AJ236" s="129"/>
      <c r="AK236" s="129"/>
      <c r="AL236" s="129"/>
      <c r="AM236" s="129"/>
    </row>
    <row r="237" spans="1:39" ht="14.25" customHeight="1">
      <c r="A237" s="130" t="s">
        <v>289</v>
      </c>
      <c r="B237" s="131">
        <v>2016</v>
      </c>
      <c r="C237" s="131">
        <v>1046.3</v>
      </c>
      <c r="D237" s="131">
        <v>963104</v>
      </c>
      <c r="E237" s="131">
        <v>964150.3</v>
      </c>
      <c r="F237" s="131">
        <v>5700641</v>
      </c>
      <c r="G237" s="131">
        <v>5987200</v>
      </c>
      <c r="H237" s="131">
        <v>5406290</v>
      </c>
      <c r="I237" s="131">
        <v>90.297467931587406</v>
      </c>
      <c r="J237" s="131">
        <v>5923452</v>
      </c>
      <c r="K237" s="131">
        <v>6212849</v>
      </c>
      <c r="L237" s="131">
        <v>5659855</v>
      </c>
      <c r="M237" s="131">
        <v>91.099188150235094</v>
      </c>
      <c r="N237" s="131">
        <v>115552</v>
      </c>
      <c r="O237" s="131">
        <v>9606</v>
      </c>
      <c r="P237" s="131">
        <v>125158</v>
      </c>
      <c r="Q237" s="131"/>
      <c r="R237" s="131"/>
      <c r="S237" s="131"/>
      <c r="T237" s="131"/>
      <c r="U237" s="131"/>
      <c r="V237" s="131"/>
      <c r="Z237" s="128"/>
      <c r="AA237" s="128"/>
      <c r="AB237" s="128"/>
      <c r="AC237" s="128"/>
      <c r="AD237" s="128"/>
      <c r="AE237" s="128"/>
      <c r="AH237" s="129"/>
      <c r="AI237" s="129"/>
      <c r="AJ237" s="129"/>
      <c r="AK237" s="129"/>
      <c r="AL237" s="129"/>
      <c r="AM237" s="129"/>
    </row>
    <row r="238" spans="1:39" ht="14.25" customHeight="1">
      <c r="A238" s="126" t="s">
        <v>289</v>
      </c>
      <c r="B238" s="127">
        <v>2017</v>
      </c>
      <c r="C238" s="127">
        <v>989.3</v>
      </c>
      <c r="D238" s="127">
        <v>960604</v>
      </c>
      <c r="E238" s="127">
        <v>961593.3</v>
      </c>
      <c r="F238" s="127">
        <v>5541464</v>
      </c>
      <c r="G238" s="127">
        <v>5360324</v>
      </c>
      <c r="H238" s="127">
        <v>4980785</v>
      </c>
      <c r="I238" s="127">
        <v>89.882114184987898</v>
      </c>
      <c r="J238" s="127">
        <v>5714379</v>
      </c>
      <c r="K238" s="127">
        <v>5591466</v>
      </c>
      <c r="L238" s="127">
        <v>5214465</v>
      </c>
      <c r="M238" s="127">
        <v>91.251647816849399</v>
      </c>
      <c r="N238" s="127">
        <v>114310</v>
      </c>
      <c r="O238" s="127">
        <v>9622</v>
      </c>
      <c r="P238" s="127">
        <v>123932</v>
      </c>
      <c r="Q238" s="127"/>
      <c r="R238" s="127"/>
      <c r="S238" s="127"/>
      <c r="T238" s="127"/>
      <c r="U238" s="127"/>
      <c r="V238" s="127"/>
      <c r="Z238" s="128"/>
      <c r="AA238" s="128"/>
      <c r="AB238" s="128"/>
      <c r="AC238" s="128"/>
      <c r="AD238" s="128"/>
      <c r="AE238" s="128"/>
      <c r="AH238" s="129"/>
      <c r="AI238" s="129"/>
      <c r="AJ238" s="129"/>
      <c r="AK238" s="129"/>
      <c r="AL238" s="129"/>
      <c r="AM238" s="129"/>
    </row>
    <row r="239" spans="1:39" ht="14.25" customHeight="1">
      <c r="A239" s="130" t="s">
        <v>289</v>
      </c>
      <c r="B239" s="131">
        <v>2018</v>
      </c>
      <c r="C239" s="131">
        <v>989.3</v>
      </c>
      <c r="D239" s="131">
        <v>960604</v>
      </c>
      <c r="E239" s="131">
        <v>961593.3</v>
      </c>
      <c r="F239" s="131">
        <v>6004415</v>
      </c>
      <c r="G239" s="131">
        <v>5714328</v>
      </c>
      <c r="H239" s="131">
        <v>5347816</v>
      </c>
      <c r="I239" s="131">
        <v>89.064729869604307</v>
      </c>
      <c r="J239" s="131">
        <v>6195149</v>
      </c>
      <c r="K239" s="131">
        <v>6023508</v>
      </c>
      <c r="L239" s="131">
        <v>5559789</v>
      </c>
      <c r="M239" s="131">
        <v>89.744233754506993</v>
      </c>
      <c r="N239" s="131">
        <v>114175</v>
      </c>
      <c r="O239" s="131">
        <v>9817</v>
      </c>
      <c r="P239" s="131">
        <v>123992</v>
      </c>
      <c r="Q239" s="131"/>
      <c r="R239" s="131"/>
      <c r="S239" s="131"/>
      <c r="T239" s="131"/>
      <c r="U239" s="131"/>
      <c r="V239" s="131"/>
      <c r="Z239" s="128"/>
      <c r="AA239" s="128"/>
      <c r="AB239" s="128"/>
      <c r="AC239" s="128"/>
      <c r="AD239" s="128"/>
      <c r="AE239" s="128"/>
      <c r="AH239" s="129"/>
      <c r="AI239" s="129"/>
      <c r="AJ239" s="129"/>
      <c r="AK239" s="129"/>
      <c r="AL239" s="129"/>
      <c r="AM239" s="129"/>
    </row>
    <row r="240" spans="1:39" ht="14.25" customHeight="1">
      <c r="A240" s="126" t="s">
        <v>289</v>
      </c>
      <c r="B240" s="127">
        <v>2019</v>
      </c>
      <c r="C240" s="127">
        <v>1004</v>
      </c>
      <c r="D240" s="127">
        <v>960174</v>
      </c>
      <c r="E240" s="127">
        <v>961178</v>
      </c>
      <c r="F240" s="127">
        <v>6479182</v>
      </c>
      <c r="G240" s="127">
        <v>5976813</v>
      </c>
      <c r="H240" s="127">
        <v>5561480</v>
      </c>
      <c r="I240" s="127">
        <v>85.836144130539907</v>
      </c>
      <c r="J240" s="127">
        <v>6664585</v>
      </c>
      <c r="K240" s="127">
        <v>6232095</v>
      </c>
      <c r="L240" s="127">
        <v>5797316</v>
      </c>
      <c r="M240" s="127">
        <v>86.986901660043301</v>
      </c>
      <c r="N240" s="127">
        <v>113947</v>
      </c>
      <c r="O240" s="127">
        <v>10009</v>
      </c>
      <c r="P240" s="127">
        <v>123956</v>
      </c>
      <c r="Q240" s="127">
        <v>113947</v>
      </c>
      <c r="R240" s="127"/>
      <c r="S240" s="127">
        <v>10009</v>
      </c>
      <c r="T240" s="127"/>
      <c r="U240" s="127">
        <v>123956</v>
      </c>
      <c r="V240" s="127">
        <v>0</v>
      </c>
      <c r="Z240" s="128"/>
      <c r="AA240" s="128"/>
      <c r="AB240" s="128"/>
      <c r="AC240" s="128"/>
      <c r="AD240" s="128"/>
      <c r="AE240" s="128"/>
      <c r="AH240" s="129"/>
      <c r="AI240" s="129"/>
      <c r="AJ240" s="129"/>
      <c r="AK240" s="129"/>
      <c r="AL240" s="129"/>
      <c r="AM240" s="129"/>
    </row>
    <row r="241" spans="1:39" ht="14.25" customHeight="1">
      <c r="A241" s="130" t="s">
        <v>289</v>
      </c>
      <c r="B241" s="131">
        <v>2020</v>
      </c>
      <c r="C241" s="131">
        <v>1004.67</v>
      </c>
      <c r="D241" s="131">
        <v>960153</v>
      </c>
      <c r="E241" s="131">
        <v>961157.67</v>
      </c>
      <c r="F241" s="131">
        <v>6375564</v>
      </c>
      <c r="G241" s="131">
        <v>6700884</v>
      </c>
      <c r="H241" s="131">
        <v>5776463</v>
      </c>
      <c r="I241" s="131">
        <v>86.204491825257705</v>
      </c>
      <c r="J241" s="131">
        <v>6572050</v>
      </c>
      <c r="K241" s="131">
        <v>6962402</v>
      </c>
      <c r="L241" s="131">
        <v>6034937</v>
      </c>
      <c r="M241" s="131">
        <v>86.678950741425197</v>
      </c>
      <c r="N241" s="131">
        <v>114035</v>
      </c>
      <c r="O241" s="131">
        <v>10275</v>
      </c>
      <c r="P241" s="131">
        <v>124310</v>
      </c>
      <c r="Q241" s="131">
        <v>114035</v>
      </c>
      <c r="R241" s="131"/>
      <c r="S241" s="131">
        <v>10275</v>
      </c>
      <c r="T241" s="131"/>
      <c r="U241" s="131">
        <v>124310</v>
      </c>
      <c r="V241" s="131">
        <v>0</v>
      </c>
      <c r="Z241" s="128"/>
      <c r="AA241" s="128"/>
      <c r="AB241" s="128"/>
      <c r="AC241" s="128"/>
      <c r="AD241" s="128"/>
      <c r="AE241" s="128"/>
      <c r="AH241" s="129"/>
      <c r="AI241" s="129"/>
      <c r="AJ241" s="129"/>
      <c r="AK241" s="129"/>
      <c r="AL241" s="129"/>
      <c r="AM241" s="129"/>
    </row>
    <row r="242" spans="1:39" ht="14.25" customHeight="1">
      <c r="A242" s="126" t="s">
        <v>289</v>
      </c>
      <c r="B242" s="127">
        <v>2021</v>
      </c>
      <c r="C242" s="127">
        <v>999.02</v>
      </c>
      <c r="D242" s="127">
        <v>960155.77</v>
      </c>
      <c r="E242" s="127">
        <v>961154.79</v>
      </c>
      <c r="F242" s="127">
        <v>6227989</v>
      </c>
      <c r="G242" s="127">
        <v>6354683</v>
      </c>
      <c r="H242" s="127">
        <v>5742235</v>
      </c>
      <c r="I242" s="127">
        <v>90.362257251856605</v>
      </c>
      <c r="J242" s="127">
        <v>6419787</v>
      </c>
      <c r="K242" s="127">
        <v>6572161</v>
      </c>
      <c r="L242" s="127">
        <v>5974030</v>
      </c>
      <c r="M242" s="127">
        <v>90.899020885215705</v>
      </c>
      <c r="N242" s="127">
        <v>114124</v>
      </c>
      <c r="O242" s="127">
        <v>10432</v>
      </c>
      <c r="P242" s="127">
        <v>124556</v>
      </c>
      <c r="Q242" s="127">
        <v>114124</v>
      </c>
      <c r="R242" s="127"/>
      <c r="S242" s="127">
        <v>10432</v>
      </c>
      <c r="T242" s="127"/>
      <c r="U242" s="127">
        <v>124556</v>
      </c>
      <c r="V242" s="127">
        <v>0</v>
      </c>
      <c r="Z242" s="128"/>
      <c r="AA242" s="128"/>
      <c r="AB242" s="128"/>
      <c r="AC242" s="128"/>
      <c r="AD242" s="128"/>
      <c r="AE242" s="128"/>
      <c r="AH242" s="129"/>
      <c r="AI242" s="129"/>
      <c r="AJ242" s="129"/>
      <c r="AK242" s="129"/>
      <c r="AL242" s="129"/>
      <c r="AM242" s="129"/>
    </row>
    <row r="243" spans="1:39" ht="14.25" customHeight="1">
      <c r="A243" s="130" t="s">
        <v>289</v>
      </c>
      <c r="B243" s="131">
        <v>2022</v>
      </c>
      <c r="C243" s="131">
        <v>999.02</v>
      </c>
      <c r="D243" s="131">
        <v>960143.59</v>
      </c>
      <c r="E243" s="131">
        <v>961142.61</v>
      </c>
      <c r="F243" s="131">
        <v>6821370</v>
      </c>
      <c r="G243" s="131">
        <v>6109973</v>
      </c>
      <c r="H243" s="131">
        <v>5915343</v>
      </c>
      <c r="I243" s="131">
        <v>86.717814749823006</v>
      </c>
      <c r="J243" s="131">
        <v>6991352</v>
      </c>
      <c r="K243" s="131">
        <v>6387332</v>
      </c>
      <c r="L243" s="131">
        <v>6157175</v>
      </c>
      <c r="M243" s="131">
        <v>88.068445130498404</v>
      </c>
      <c r="N243" s="131">
        <v>114165</v>
      </c>
      <c r="O243" s="131">
        <v>10576</v>
      </c>
      <c r="P243" s="131">
        <v>124741</v>
      </c>
      <c r="Q243" s="131">
        <v>114165</v>
      </c>
      <c r="R243" s="131"/>
      <c r="S243" s="131">
        <v>10576</v>
      </c>
      <c r="T243" s="131"/>
      <c r="U243" s="131">
        <v>124741</v>
      </c>
      <c r="V243" s="131">
        <v>0</v>
      </c>
      <c r="Z243" s="128"/>
      <c r="AA243" s="128"/>
      <c r="AB243" s="128"/>
      <c r="AC243" s="128"/>
      <c r="AD243" s="128"/>
      <c r="AE243" s="128"/>
      <c r="AH243" s="129"/>
      <c r="AI243" s="129"/>
      <c r="AJ243" s="129"/>
      <c r="AK243" s="129"/>
      <c r="AL243" s="129"/>
      <c r="AM243" s="129"/>
    </row>
    <row r="244" spans="1:39" ht="14.25" customHeight="1">
      <c r="A244" s="126" t="s">
        <v>289</v>
      </c>
      <c r="B244" s="127">
        <v>2023</v>
      </c>
      <c r="C244" s="127">
        <v>1013.18</v>
      </c>
      <c r="D244" s="127">
        <v>960287.91</v>
      </c>
      <c r="E244" s="127">
        <v>961301.09</v>
      </c>
      <c r="F244" s="127">
        <v>6832143</v>
      </c>
      <c r="G244" s="127">
        <v>6010797</v>
      </c>
      <c r="H244" s="127">
        <v>6010797</v>
      </c>
      <c r="I244" s="127">
        <v>87.978208301553394</v>
      </c>
      <c r="J244" s="127">
        <v>7068973</v>
      </c>
      <c r="K244" s="127">
        <v>6834891</v>
      </c>
      <c r="L244" s="127">
        <v>6245083</v>
      </c>
      <c r="M244" s="127">
        <v>88.3449830689691</v>
      </c>
      <c r="N244" s="127">
        <v>114205</v>
      </c>
      <c r="O244" s="127">
        <v>10743</v>
      </c>
      <c r="P244" s="127">
        <v>124948</v>
      </c>
      <c r="Q244" s="127">
        <v>114205</v>
      </c>
      <c r="R244" s="127"/>
      <c r="S244" s="127">
        <v>10743</v>
      </c>
      <c r="T244" s="127"/>
      <c r="U244" s="127">
        <v>124948</v>
      </c>
      <c r="V244" s="127">
        <v>0</v>
      </c>
      <c r="Z244" s="128"/>
      <c r="AA244" s="128"/>
      <c r="AB244" s="128"/>
      <c r="AC244" s="128"/>
      <c r="AD244" s="128"/>
      <c r="AE244" s="128"/>
      <c r="AH244" s="129"/>
      <c r="AI244" s="129"/>
      <c r="AJ244" s="129"/>
      <c r="AK244" s="129"/>
      <c r="AL244" s="129"/>
      <c r="AM244" s="129"/>
    </row>
    <row r="245" spans="1:39" ht="14.25" customHeight="1">
      <c r="A245" s="130" t="s">
        <v>18</v>
      </c>
      <c r="B245" s="131">
        <v>2015</v>
      </c>
      <c r="C245" s="131">
        <v>454</v>
      </c>
      <c r="D245" s="131">
        <v>650</v>
      </c>
      <c r="E245" s="131">
        <v>1104</v>
      </c>
      <c r="F245" s="131">
        <v>1201968</v>
      </c>
      <c r="G245" s="131">
        <v>1374915</v>
      </c>
      <c r="H245" s="131">
        <v>1143884</v>
      </c>
      <c r="I245" s="131">
        <v>83.196706705505406</v>
      </c>
      <c r="J245" s="131">
        <v>1215721</v>
      </c>
      <c r="K245" s="131">
        <v>1405596</v>
      </c>
      <c r="L245" s="131">
        <v>1163137</v>
      </c>
      <c r="M245" s="131">
        <v>82.750448919888797</v>
      </c>
      <c r="N245" s="131">
        <v>2723</v>
      </c>
      <c r="O245" s="131">
        <v>2849</v>
      </c>
      <c r="P245" s="131">
        <v>5572</v>
      </c>
      <c r="Q245" s="131"/>
      <c r="R245" s="131"/>
      <c r="S245" s="131"/>
      <c r="T245" s="131"/>
      <c r="U245" s="131"/>
      <c r="V245" s="131"/>
      <c r="Z245" s="128"/>
      <c r="AA245" s="128"/>
      <c r="AB245" s="128"/>
      <c r="AC245" s="128"/>
      <c r="AD245" s="128"/>
      <c r="AE245" s="128"/>
      <c r="AH245" s="129"/>
      <c r="AI245" s="129"/>
      <c r="AJ245" s="129"/>
      <c r="AK245" s="129"/>
      <c r="AL245" s="129"/>
      <c r="AM245" s="129"/>
    </row>
    <row r="246" spans="1:39" ht="14.25" customHeight="1">
      <c r="A246" s="126" t="s">
        <v>18</v>
      </c>
      <c r="B246" s="127">
        <v>2016</v>
      </c>
      <c r="C246" s="127">
        <v>454</v>
      </c>
      <c r="D246" s="127">
        <v>662</v>
      </c>
      <c r="E246" s="127">
        <v>1116</v>
      </c>
      <c r="F246" s="127">
        <v>1193901</v>
      </c>
      <c r="G246" s="127">
        <v>1391443</v>
      </c>
      <c r="H246" s="127">
        <v>1178361</v>
      </c>
      <c r="I246" s="127">
        <v>84.686257360164902</v>
      </c>
      <c r="J246" s="127">
        <v>1202154</v>
      </c>
      <c r="K246" s="127">
        <v>1418089</v>
      </c>
      <c r="L246" s="127">
        <v>1198045</v>
      </c>
      <c r="M246" s="127">
        <v>84.483061359336403</v>
      </c>
      <c r="N246" s="127">
        <v>2721</v>
      </c>
      <c r="O246" s="127">
        <v>2887</v>
      </c>
      <c r="P246" s="127">
        <v>5608</v>
      </c>
      <c r="Q246" s="127"/>
      <c r="R246" s="127"/>
      <c r="S246" s="127"/>
      <c r="T246" s="127"/>
      <c r="U246" s="127"/>
      <c r="V246" s="127"/>
      <c r="Z246" s="128"/>
      <c r="AA246" s="128"/>
      <c r="AB246" s="128"/>
      <c r="AC246" s="128"/>
      <c r="AD246" s="128"/>
      <c r="AE246" s="128"/>
      <c r="AH246" s="129"/>
      <c r="AI246" s="129"/>
      <c r="AJ246" s="129"/>
      <c r="AK246" s="129"/>
      <c r="AL246" s="129"/>
      <c r="AM246" s="129"/>
    </row>
    <row r="247" spans="1:39" ht="14.25" customHeight="1">
      <c r="A247" s="130" t="s">
        <v>18</v>
      </c>
      <c r="B247" s="131">
        <v>2017</v>
      </c>
      <c r="C247" s="131">
        <v>454</v>
      </c>
      <c r="D247" s="131">
        <v>662</v>
      </c>
      <c r="E247" s="131">
        <v>1116</v>
      </c>
      <c r="F247" s="131">
        <v>1187581</v>
      </c>
      <c r="G247" s="131">
        <v>1360318</v>
      </c>
      <c r="H247" s="131">
        <v>1151353</v>
      </c>
      <c r="I247" s="131">
        <v>84.638518346445494</v>
      </c>
      <c r="J247" s="131">
        <v>1225591</v>
      </c>
      <c r="K247" s="131">
        <v>1378852</v>
      </c>
      <c r="L247" s="131">
        <v>1176581</v>
      </c>
      <c r="M247" s="131">
        <v>85.330477817778799</v>
      </c>
      <c r="N247" s="131">
        <v>2732</v>
      </c>
      <c r="O247" s="131">
        <v>2980</v>
      </c>
      <c r="P247" s="131">
        <v>5712</v>
      </c>
      <c r="Q247" s="131"/>
      <c r="R247" s="131"/>
      <c r="S247" s="131"/>
      <c r="T247" s="131"/>
      <c r="U247" s="131"/>
      <c r="V247" s="131"/>
      <c r="Z247" s="128"/>
      <c r="AA247" s="128"/>
      <c r="AB247" s="128"/>
      <c r="AC247" s="128"/>
      <c r="AD247" s="128"/>
      <c r="AE247" s="128"/>
      <c r="AH247" s="129"/>
      <c r="AI247" s="129"/>
      <c r="AJ247" s="129"/>
      <c r="AK247" s="129"/>
      <c r="AL247" s="129"/>
      <c r="AM247" s="129"/>
    </row>
    <row r="248" spans="1:39" ht="14.25" customHeight="1">
      <c r="A248" s="126" t="s">
        <v>18</v>
      </c>
      <c r="B248" s="127">
        <v>2018</v>
      </c>
      <c r="C248" s="127">
        <v>454</v>
      </c>
      <c r="D248" s="127">
        <v>662</v>
      </c>
      <c r="E248" s="127">
        <v>1116</v>
      </c>
      <c r="F248" s="127">
        <v>1227143</v>
      </c>
      <c r="G248" s="127">
        <v>1441369</v>
      </c>
      <c r="H248" s="127">
        <v>1151437</v>
      </c>
      <c r="I248" s="127">
        <v>79.884956593349798</v>
      </c>
      <c r="J248" s="127">
        <v>1262204</v>
      </c>
      <c r="K248" s="127">
        <v>1489933</v>
      </c>
      <c r="L248" s="127">
        <v>1193846</v>
      </c>
      <c r="M248" s="127">
        <v>80.127495665912505</v>
      </c>
      <c r="N248" s="127">
        <v>2745</v>
      </c>
      <c r="O248" s="127">
        <v>3022</v>
      </c>
      <c r="P248" s="127">
        <v>5767</v>
      </c>
      <c r="Q248" s="127"/>
      <c r="R248" s="127"/>
      <c r="S248" s="127"/>
      <c r="T248" s="127"/>
      <c r="U248" s="127"/>
      <c r="V248" s="127"/>
      <c r="Z248" s="128"/>
      <c r="AA248" s="128"/>
      <c r="AB248" s="128"/>
      <c r="AC248" s="128"/>
      <c r="AD248" s="128"/>
      <c r="AE248" s="128"/>
      <c r="AH248" s="129"/>
      <c r="AI248" s="129"/>
      <c r="AJ248" s="129"/>
      <c r="AK248" s="129"/>
      <c r="AL248" s="129"/>
      <c r="AM248" s="129"/>
    </row>
    <row r="249" spans="1:39" ht="14.25" customHeight="1">
      <c r="A249" s="130" t="s">
        <v>18</v>
      </c>
      <c r="B249" s="131">
        <v>2019</v>
      </c>
      <c r="C249" s="131">
        <v>454</v>
      </c>
      <c r="D249" s="131">
        <v>662</v>
      </c>
      <c r="E249" s="131">
        <v>1116</v>
      </c>
      <c r="F249" s="131">
        <v>1257219</v>
      </c>
      <c r="G249" s="131">
        <v>1348215</v>
      </c>
      <c r="H249" s="131">
        <v>1093533</v>
      </c>
      <c r="I249" s="131">
        <v>81.109689478310202</v>
      </c>
      <c r="J249" s="131">
        <v>1292973</v>
      </c>
      <c r="K249" s="131">
        <v>1400163</v>
      </c>
      <c r="L249" s="131">
        <v>1130687</v>
      </c>
      <c r="M249" s="131">
        <v>80.753955075230493</v>
      </c>
      <c r="N249" s="131">
        <v>2742</v>
      </c>
      <c r="O249" s="131">
        <v>3094</v>
      </c>
      <c r="P249" s="131">
        <v>5836</v>
      </c>
      <c r="Q249" s="131">
        <v>2742</v>
      </c>
      <c r="R249" s="131"/>
      <c r="S249" s="131">
        <v>3094</v>
      </c>
      <c r="T249" s="131"/>
      <c r="U249" s="131">
        <v>5836</v>
      </c>
      <c r="V249" s="131">
        <v>0</v>
      </c>
      <c r="Z249" s="128"/>
      <c r="AA249" s="128"/>
      <c r="AB249" s="128"/>
      <c r="AC249" s="128"/>
      <c r="AD249" s="128"/>
      <c r="AE249" s="128"/>
      <c r="AH249" s="129"/>
      <c r="AI249" s="129"/>
      <c r="AJ249" s="129"/>
      <c r="AK249" s="129"/>
      <c r="AL249" s="129"/>
      <c r="AM249" s="129"/>
    </row>
    <row r="250" spans="1:39" ht="14.25" customHeight="1">
      <c r="A250" s="126" t="s">
        <v>18</v>
      </c>
      <c r="B250" s="127">
        <v>2020</v>
      </c>
      <c r="C250" s="127">
        <v>454</v>
      </c>
      <c r="D250" s="127">
        <v>662</v>
      </c>
      <c r="E250" s="127">
        <v>1116</v>
      </c>
      <c r="F250" s="127">
        <v>1138554</v>
      </c>
      <c r="G250" s="127">
        <v>1437824</v>
      </c>
      <c r="H250" s="127">
        <v>1100981</v>
      </c>
      <c r="I250" s="127">
        <v>76.572723782604797</v>
      </c>
      <c r="J250" s="127">
        <v>1190530</v>
      </c>
      <c r="K250" s="127">
        <v>1506449</v>
      </c>
      <c r="L250" s="127"/>
      <c r="M250" s="127"/>
      <c r="N250" s="127">
        <v>2746</v>
      </c>
      <c r="O250" s="127">
        <v>3167</v>
      </c>
      <c r="P250" s="127">
        <v>5913</v>
      </c>
      <c r="Q250" s="127">
        <v>2746</v>
      </c>
      <c r="R250" s="127"/>
      <c r="S250" s="127">
        <v>3167</v>
      </c>
      <c r="T250" s="127"/>
      <c r="U250" s="127">
        <v>5913</v>
      </c>
      <c r="V250" s="127">
        <v>0</v>
      </c>
      <c r="Z250" s="128"/>
      <c r="AA250" s="128"/>
      <c r="AB250" s="128"/>
      <c r="AC250" s="128"/>
      <c r="AD250" s="128"/>
      <c r="AE250" s="128"/>
      <c r="AH250" s="129"/>
      <c r="AI250" s="129"/>
      <c r="AJ250" s="129"/>
      <c r="AK250" s="129"/>
      <c r="AL250" s="129"/>
      <c r="AM250" s="129"/>
    </row>
    <row r="251" spans="1:39" ht="14.25" customHeight="1">
      <c r="A251" s="130" t="s">
        <v>18</v>
      </c>
      <c r="B251" s="131">
        <v>2021</v>
      </c>
      <c r="C251" s="131">
        <v>454</v>
      </c>
      <c r="D251" s="131">
        <v>662</v>
      </c>
      <c r="E251" s="131">
        <v>1116</v>
      </c>
      <c r="F251" s="131">
        <v>1069032</v>
      </c>
      <c r="G251" s="131">
        <v>1358319</v>
      </c>
      <c r="H251" s="131">
        <v>1076935</v>
      </c>
      <c r="I251" s="131">
        <v>79.284394902817397</v>
      </c>
      <c r="J251" s="131">
        <v>1121485</v>
      </c>
      <c r="K251" s="131">
        <v>1414376</v>
      </c>
      <c r="L251" s="131">
        <v>1134383</v>
      </c>
      <c r="M251" s="131">
        <v>80.203778910275602</v>
      </c>
      <c r="N251" s="131">
        <v>2766</v>
      </c>
      <c r="O251" s="131">
        <v>3234</v>
      </c>
      <c r="P251" s="131">
        <v>6000</v>
      </c>
      <c r="Q251" s="131">
        <v>2766</v>
      </c>
      <c r="R251" s="131"/>
      <c r="S251" s="131">
        <v>3234</v>
      </c>
      <c r="T251" s="131"/>
      <c r="U251" s="131">
        <v>6000</v>
      </c>
      <c r="V251" s="131">
        <v>0</v>
      </c>
      <c r="Z251" s="128"/>
      <c r="AA251" s="128"/>
      <c r="AB251" s="128"/>
      <c r="AC251" s="128"/>
      <c r="AD251" s="128"/>
      <c r="AE251" s="128"/>
      <c r="AH251" s="129"/>
      <c r="AI251" s="129"/>
      <c r="AJ251" s="129"/>
      <c r="AK251" s="129"/>
      <c r="AL251" s="129"/>
      <c r="AM251" s="129"/>
    </row>
    <row r="252" spans="1:39" ht="14.25" customHeight="1">
      <c r="A252" s="126" t="s">
        <v>18</v>
      </c>
      <c r="B252" s="127">
        <v>2022</v>
      </c>
      <c r="C252" s="127">
        <v>454</v>
      </c>
      <c r="D252" s="127">
        <v>662</v>
      </c>
      <c r="E252" s="127">
        <v>1116</v>
      </c>
      <c r="F252" s="127">
        <v>1174902</v>
      </c>
      <c r="G252" s="127">
        <v>1279664</v>
      </c>
      <c r="H252" s="127">
        <v>1080673</v>
      </c>
      <c r="I252" s="127">
        <v>84.449746183373094</v>
      </c>
      <c r="J252" s="127">
        <v>1229399</v>
      </c>
      <c r="K252" s="127">
        <v>1349251</v>
      </c>
      <c r="L252" s="127">
        <v>1144962</v>
      </c>
      <c r="M252" s="127">
        <v>84.859081075352194</v>
      </c>
      <c r="N252" s="127">
        <v>2763</v>
      </c>
      <c r="O252" s="127">
        <v>3463</v>
      </c>
      <c r="P252" s="127">
        <v>6226</v>
      </c>
      <c r="Q252" s="127">
        <v>2763</v>
      </c>
      <c r="R252" s="127"/>
      <c r="S252" s="127">
        <v>3463</v>
      </c>
      <c r="T252" s="127"/>
      <c r="U252" s="127">
        <v>6226</v>
      </c>
      <c r="V252" s="127">
        <v>0</v>
      </c>
      <c r="Z252" s="128"/>
      <c r="AA252" s="128"/>
      <c r="AB252" s="128"/>
      <c r="AC252" s="128"/>
      <c r="AD252" s="128"/>
      <c r="AE252" s="128"/>
      <c r="AH252" s="129"/>
      <c r="AI252" s="129"/>
      <c r="AJ252" s="129"/>
      <c r="AK252" s="129"/>
      <c r="AL252" s="129"/>
      <c r="AM252" s="129"/>
    </row>
    <row r="253" spans="1:39" ht="14.25" customHeight="1">
      <c r="A253" s="130" t="s">
        <v>18</v>
      </c>
      <c r="B253" s="131">
        <v>2023</v>
      </c>
      <c r="C253" s="131">
        <v>454</v>
      </c>
      <c r="D253" s="131">
        <v>662</v>
      </c>
      <c r="E253" s="131">
        <v>1116</v>
      </c>
      <c r="F253" s="131">
        <v>1203374</v>
      </c>
      <c r="G253" s="131">
        <v>1438526</v>
      </c>
      <c r="H253" s="131">
        <v>1164861</v>
      </c>
      <c r="I253" s="131">
        <v>80.976012946585598</v>
      </c>
      <c r="J253" s="131">
        <v>1254830</v>
      </c>
      <c r="K253" s="131">
        <v>1492276</v>
      </c>
      <c r="L253" s="131">
        <v>1224371</v>
      </c>
      <c r="M253" s="131">
        <v>82.047221827597596</v>
      </c>
      <c r="N253" s="131">
        <v>2767</v>
      </c>
      <c r="O253" s="131">
        <v>3515</v>
      </c>
      <c r="P253" s="131">
        <v>6282</v>
      </c>
      <c r="Q253" s="131">
        <v>2767</v>
      </c>
      <c r="R253" s="131"/>
      <c r="S253" s="131">
        <v>3515</v>
      </c>
      <c r="T253" s="131"/>
      <c r="U253" s="131">
        <v>6282</v>
      </c>
      <c r="V253" s="131">
        <v>0</v>
      </c>
      <c r="Z253" s="128"/>
      <c r="AA253" s="128"/>
      <c r="AB253" s="128"/>
      <c r="AC253" s="128"/>
      <c r="AD253" s="128"/>
      <c r="AE253" s="128"/>
      <c r="AH253" s="129"/>
      <c r="AI253" s="129"/>
      <c r="AJ253" s="129"/>
      <c r="AK253" s="129"/>
      <c r="AL253" s="129"/>
      <c r="AM253" s="129"/>
    </row>
    <row r="254" spans="1:39" ht="14.25" customHeight="1">
      <c r="A254" s="126" t="s">
        <v>131</v>
      </c>
      <c r="B254" s="127">
        <v>2015</v>
      </c>
      <c r="C254" s="127">
        <v>73</v>
      </c>
      <c r="D254" s="127">
        <v>219</v>
      </c>
      <c r="E254" s="127">
        <v>292</v>
      </c>
      <c r="F254" s="127">
        <v>50975</v>
      </c>
      <c r="G254" s="127">
        <v>50214</v>
      </c>
      <c r="H254" s="127">
        <v>44523</v>
      </c>
      <c r="I254" s="127">
        <v>87.342815105443805</v>
      </c>
      <c r="J254" s="127">
        <v>51737</v>
      </c>
      <c r="K254" s="127">
        <v>51072</v>
      </c>
      <c r="L254" s="127">
        <v>45342</v>
      </c>
      <c r="M254" s="127">
        <v>87.639407000792502</v>
      </c>
      <c r="N254" s="127">
        <v>660</v>
      </c>
      <c r="O254" s="127">
        <v>173</v>
      </c>
      <c r="P254" s="127">
        <v>833</v>
      </c>
      <c r="Q254" s="127"/>
      <c r="R254" s="127"/>
      <c r="S254" s="127"/>
      <c r="T254" s="127"/>
      <c r="U254" s="127"/>
      <c r="V254" s="127"/>
      <c r="Z254" s="128"/>
      <c r="AA254" s="128"/>
      <c r="AB254" s="128"/>
      <c r="AC254" s="128"/>
      <c r="AD254" s="128"/>
      <c r="AE254" s="128"/>
      <c r="AH254" s="129"/>
      <c r="AI254" s="129"/>
      <c r="AJ254" s="129"/>
      <c r="AK254" s="129"/>
      <c r="AL254" s="129"/>
      <c r="AM254" s="129"/>
    </row>
    <row r="255" spans="1:39" ht="14.25" customHeight="1">
      <c r="A255" s="130" t="s">
        <v>131</v>
      </c>
      <c r="B255" s="131">
        <v>2016</v>
      </c>
      <c r="C255" s="131">
        <v>75</v>
      </c>
      <c r="D255" s="131">
        <v>217</v>
      </c>
      <c r="E255" s="131">
        <v>292</v>
      </c>
      <c r="F255" s="131">
        <v>49363</v>
      </c>
      <c r="G255" s="131">
        <v>52172</v>
      </c>
      <c r="H255" s="131">
        <v>45584</v>
      </c>
      <c r="I255" s="131">
        <v>87.372536993023104</v>
      </c>
      <c r="J255" s="131">
        <v>51029</v>
      </c>
      <c r="K255" s="131">
        <v>54100</v>
      </c>
      <c r="L255" s="131">
        <v>47288</v>
      </c>
      <c r="M255" s="131">
        <v>87.408502772643203</v>
      </c>
      <c r="N255" s="131">
        <v>660</v>
      </c>
      <c r="O255" s="131">
        <v>183</v>
      </c>
      <c r="P255" s="131">
        <v>843</v>
      </c>
      <c r="Q255" s="131"/>
      <c r="R255" s="131"/>
      <c r="S255" s="131"/>
      <c r="T255" s="131"/>
      <c r="U255" s="131"/>
      <c r="V255" s="131"/>
      <c r="Z255" s="128"/>
      <c r="AA255" s="128"/>
      <c r="AB255" s="128"/>
      <c r="AC255" s="128"/>
      <c r="AD255" s="128"/>
      <c r="AE255" s="128"/>
      <c r="AH255" s="129"/>
      <c r="AI255" s="129"/>
      <c r="AJ255" s="129"/>
      <c r="AK255" s="129"/>
      <c r="AL255" s="129"/>
      <c r="AM255" s="129"/>
    </row>
    <row r="256" spans="1:39" ht="14.25" customHeight="1">
      <c r="A256" s="126" t="s">
        <v>131</v>
      </c>
      <c r="B256" s="127">
        <v>2017</v>
      </c>
      <c r="C256" s="127">
        <v>77</v>
      </c>
      <c r="D256" s="127">
        <v>215</v>
      </c>
      <c r="E256" s="127">
        <v>292</v>
      </c>
      <c r="F256" s="127">
        <v>50927</v>
      </c>
      <c r="G256" s="127">
        <v>51036</v>
      </c>
      <c r="H256" s="127">
        <v>44231</v>
      </c>
      <c r="I256" s="127">
        <v>86.666274786425305</v>
      </c>
      <c r="J256" s="127">
        <v>52052</v>
      </c>
      <c r="K256" s="127">
        <v>53027</v>
      </c>
      <c r="L256" s="127">
        <v>46012</v>
      </c>
      <c r="M256" s="127">
        <v>86.770890301167299</v>
      </c>
      <c r="N256" s="127">
        <v>662</v>
      </c>
      <c r="O256" s="127">
        <v>200</v>
      </c>
      <c r="P256" s="127">
        <v>862</v>
      </c>
      <c r="Q256" s="127"/>
      <c r="R256" s="127"/>
      <c r="S256" s="127"/>
      <c r="T256" s="127"/>
      <c r="U256" s="127">
        <v>0</v>
      </c>
      <c r="V256" s="127">
        <v>0</v>
      </c>
      <c r="Z256" s="128"/>
      <c r="AA256" s="128"/>
      <c r="AB256" s="128"/>
      <c r="AC256" s="128"/>
      <c r="AD256" s="128"/>
      <c r="AE256" s="128"/>
      <c r="AH256" s="129"/>
      <c r="AI256" s="129"/>
      <c r="AJ256" s="129"/>
      <c r="AK256" s="129"/>
      <c r="AL256" s="129"/>
      <c r="AM256" s="129"/>
    </row>
    <row r="257" spans="1:39" ht="14.25" customHeight="1">
      <c r="A257" s="130" t="s">
        <v>131</v>
      </c>
      <c r="B257" s="131">
        <v>2018</v>
      </c>
      <c r="C257" s="131">
        <v>77</v>
      </c>
      <c r="D257" s="131">
        <v>215</v>
      </c>
      <c r="E257" s="131">
        <v>292</v>
      </c>
      <c r="F257" s="131">
        <v>52732</v>
      </c>
      <c r="G257" s="131">
        <v>58965</v>
      </c>
      <c r="H257" s="131">
        <v>49084</v>
      </c>
      <c r="I257" s="131">
        <v>83.242601543288401</v>
      </c>
      <c r="J257" s="131">
        <v>54272</v>
      </c>
      <c r="K257" s="131">
        <v>61255</v>
      </c>
      <c r="L257" s="131">
        <v>51120</v>
      </c>
      <c r="M257" s="131">
        <v>83.454411884744104</v>
      </c>
      <c r="N257" s="131">
        <v>662</v>
      </c>
      <c r="O257" s="131">
        <v>217</v>
      </c>
      <c r="P257" s="131">
        <v>879</v>
      </c>
      <c r="Q257" s="131"/>
      <c r="R257" s="131"/>
      <c r="S257" s="131"/>
      <c r="T257" s="131"/>
      <c r="U257" s="131"/>
      <c r="V257" s="131"/>
      <c r="Z257" s="128"/>
      <c r="AA257" s="128"/>
      <c r="AB257" s="128"/>
      <c r="AC257" s="128"/>
      <c r="AD257" s="128"/>
      <c r="AE257" s="128"/>
      <c r="AH257" s="129"/>
      <c r="AI257" s="129"/>
      <c r="AJ257" s="129"/>
      <c r="AK257" s="129"/>
      <c r="AL257" s="129"/>
      <c r="AM257" s="129"/>
    </row>
    <row r="258" spans="1:39" ht="14.25" customHeight="1">
      <c r="A258" s="126" t="s">
        <v>131</v>
      </c>
      <c r="B258" s="127">
        <v>2019</v>
      </c>
      <c r="C258" s="127">
        <v>77</v>
      </c>
      <c r="D258" s="127">
        <v>215</v>
      </c>
      <c r="E258" s="127">
        <v>292</v>
      </c>
      <c r="F258" s="127">
        <v>54784</v>
      </c>
      <c r="G258" s="127">
        <v>59938</v>
      </c>
      <c r="H258" s="127">
        <v>46996</v>
      </c>
      <c r="I258" s="127">
        <v>78.407687944209002</v>
      </c>
      <c r="J258" s="127">
        <v>56198</v>
      </c>
      <c r="K258" s="127">
        <v>62245</v>
      </c>
      <c r="L258" s="127">
        <v>49057</v>
      </c>
      <c r="M258" s="127">
        <v>78.812756044662194</v>
      </c>
      <c r="N258" s="127">
        <v>837</v>
      </c>
      <c r="O258" s="127">
        <v>618</v>
      </c>
      <c r="P258" s="127">
        <v>1455</v>
      </c>
      <c r="Q258" s="127">
        <v>614</v>
      </c>
      <c r="R258" s="127">
        <v>223</v>
      </c>
      <c r="S258" s="127">
        <v>182</v>
      </c>
      <c r="T258" s="127">
        <v>436</v>
      </c>
      <c r="U258" s="127">
        <v>796</v>
      </c>
      <c r="V258" s="127">
        <v>659</v>
      </c>
      <c r="Z258" s="128"/>
      <c r="AA258" s="128"/>
      <c r="AB258" s="128"/>
      <c r="AC258" s="128"/>
      <c r="AD258" s="128"/>
      <c r="AE258" s="128"/>
      <c r="AH258" s="129"/>
      <c r="AI258" s="129"/>
      <c r="AJ258" s="129"/>
      <c r="AK258" s="129"/>
      <c r="AL258" s="129"/>
      <c r="AM258" s="129"/>
    </row>
    <row r="259" spans="1:39" ht="14.25" customHeight="1">
      <c r="A259" s="130" t="s">
        <v>131</v>
      </c>
      <c r="B259" s="131">
        <v>2020</v>
      </c>
      <c r="C259" s="131">
        <v>77</v>
      </c>
      <c r="D259" s="131">
        <v>215</v>
      </c>
      <c r="E259" s="131">
        <v>292</v>
      </c>
      <c r="F259" s="131">
        <v>51178</v>
      </c>
      <c r="G259" s="131">
        <v>65476</v>
      </c>
      <c r="H259" s="131">
        <v>50379</v>
      </c>
      <c r="I259" s="131">
        <v>76.942696560571804</v>
      </c>
      <c r="J259" s="131">
        <v>52210</v>
      </c>
      <c r="K259" s="131">
        <v>67555</v>
      </c>
      <c r="L259" s="131">
        <v>52303</v>
      </c>
      <c r="M259" s="131">
        <v>77.422840648360605</v>
      </c>
      <c r="N259" s="131">
        <v>855</v>
      </c>
      <c r="O259" s="131">
        <v>609</v>
      </c>
      <c r="P259" s="131">
        <v>1464</v>
      </c>
      <c r="Q259" s="131">
        <v>631</v>
      </c>
      <c r="R259" s="131">
        <v>224</v>
      </c>
      <c r="S259" s="131">
        <v>173</v>
      </c>
      <c r="T259" s="131">
        <v>436</v>
      </c>
      <c r="U259" s="131">
        <v>804</v>
      </c>
      <c r="V259" s="131">
        <v>660</v>
      </c>
      <c r="Z259" s="128"/>
      <c r="AA259" s="128"/>
      <c r="AB259" s="128"/>
      <c r="AC259" s="128"/>
      <c r="AD259" s="128"/>
      <c r="AE259" s="128"/>
      <c r="AH259" s="129"/>
      <c r="AI259" s="129"/>
      <c r="AJ259" s="129"/>
      <c r="AK259" s="129"/>
      <c r="AL259" s="129"/>
      <c r="AM259" s="129"/>
    </row>
    <row r="260" spans="1:39" ht="14.25" customHeight="1">
      <c r="A260" s="126" t="s">
        <v>131</v>
      </c>
      <c r="B260" s="127">
        <v>2021</v>
      </c>
      <c r="C260" s="127">
        <v>77</v>
      </c>
      <c r="D260" s="127">
        <v>215</v>
      </c>
      <c r="E260" s="127">
        <v>292</v>
      </c>
      <c r="F260" s="127">
        <v>52272</v>
      </c>
      <c r="G260" s="127">
        <v>62170</v>
      </c>
      <c r="H260" s="127">
        <v>49883</v>
      </c>
      <c r="I260" s="127">
        <v>80.236448447804406</v>
      </c>
      <c r="J260" s="127">
        <v>53908</v>
      </c>
      <c r="K260" s="127">
        <v>64276</v>
      </c>
      <c r="L260" s="127">
        <v>51846</v>
      </c>
      <c r="M260" s="127">
        <v>80.661522185574697</v>
      </c>
      <c r="N260" s="127">
        <v>855</v>
      </c>
      <c r="O260" s="127">
        <v>609</v>
      </c>
      <c r="P260" s="127">
        <v>1464</v>
      </c>
      <c r="Q260" s="127">
        <v>631</v>
      </c>
      <c r="R260" s="127">
        <v>224</v>
      </c>
      <c r="S260" s="127">
        <v>173</v>
      </c>
      <c r="T260" s="127">
        <v>436</v>
      </c>
      <c r="U260" s="127">
        <v>804</v>
      </c>
      <c r="V260" s="127">
        <v>660</v>
      </c>
      <c r="Z260" s="128"/>
      <c r="AA260" s="128"/>
      <c r="AB260" s="128"/>
      <c r="AC260" s="128"/>
      <c r="AD260" s="128"/>
      <c r="AE260" s="128"/>
      <c r="AH260" s="129"/>
      <c r="AI260" s="129"/>
      <c r="AJ260" s="129"/>
      <c r="AK260" s="129"/>
      <c r="AL260" s="129"/>
      <c r="AM260" s="129"/>
    </row>
    <row r="261" spans="1:39" ht="14.25" customHeight="1">
      <c r="A261" s="130" t="s">
        <v>131</v>
      </c>
      <c r="B261" s="131">
        <v>2022</v>
      </c>
      <c r="C261" s="131">
        <v>77</v>
      </c>
      <c r="D261" s="131">
        <v>215</v>
      </c>
      <c r="E261" s="131">
        <v>292</v>
      </c>
      <c r="F261" s="131">
        <v>56530</v>
      </c>
      <c r="G261" s="131">
        <v>63546</v>
      </c>
      <c r="H261" s="131">
        <v>52487</v>
      </c>
      <c r="I261" s="131">
        <v>82.596858968306407</v>
      </c>
      <c r="J261" s="131">
        <v>57733</v>
      </c>
      <c r="K261" s="131">
        <v>65636</v>
      </c>
      <c r="L261" s="131">
        <v>54433</v>
      </c>
      <c r="M261" s="131">
        <v>82.931622889877502</v>
      </c>
      <c r="N261" s="131">
        <v>855</v>
      </c>
      <c r="O261" s="131">
        <v>609</v>
      </c>
      <c r="P261" s="131">
        <v>1464</v>
      </c>
      <c r="Q261" s="131">
        <v>631</v>
      </c>
      <c r="R261" s="131">
        <v>224</v>
      </c>
      <c r="S261" s="131">
        <v>173</v>
      </c>
      <c r="T261" s="131">
        <v>436</v>
      </c>
      <c r="U261" s="131">
        <v>804</v>
      </c>
      <c r="V261" s="131">
        <v>660</v>
      </c>
      <c r="Z261" s="128"/>
      <c r="AA261" s="128"/>
      <c r="AB261" s="128"/>
      <c r="AC261" s="128"/>
      <c r="AD261" s="128"/>
      <c r="AE261" s="128"/>
      <c r="AH261" s="129"/>
      <c r="AI261" s="129"/>
      <c r="AJ261" s="129"/>
      <c r="AK261" s="129"/>
      <c r="AL261" s="129"/>
      <c r="AM261" s="129"/>
    </row>
    <row r="262" spans="1:39" ht="14.25" customHeight="1">
      <c r="A262" s="126" t="s">
        <v>131</v>
      </c>
      <c r="B262" s="127">
        <v>2023</v>
      </c>
      <c r="C262" s="127">
        <v>77</v>
      </c>
      <c r="D262" s="127">
        <v>215</v>
      </c>
      <c r="E262" s="127">
        <v>292</v>
      </c>
      <c r="F262" s="127">
        <v>53240</v>
      </c>
      <c r="G262" s="127">
        <v>64660</v>
      </c>
      <c r="H262" s="127">
        <v>52559</v>
      </c>
      <c r="I262" s="127">
        <v>81.285184039591698</v>
      </c>
      <c r="J262" s="127">
        <v>55060</v>
      </c>
      <c r="K262" s="127">
        <v>66704</v>
      </c>
      <c r="L262" s="127">
        <v>54471</v>
      </c>
      <c r="M262" s="127">
        <v>81.660769968817505</v>
      </c>
      <c r="N262" s="127">
        <v>896</v>
      </c>
      <c r="O262" s="127">
        <v>896</v>
      </c>
      <c r="P262" s="127">
        <v>1792</v>
      </c>
      <c r="Q262" s="127">
        <v>668</v>
      </c>
      <c r="R262" s="127">
        <v>228</v>
      </c>
      <c r="S262" s="127">
        <v>252</v>
      </c>
      <c r="T262" s="127">
        <v>644</v>
      </c>
      <c r="U262" s="127">
        <v>920</v>
      </c>
      <c r="V262" s="127">
        <v>872</v>
      </c>
      <c r="Z262" s="128"/>
      <c r="AA262" s="128"/>
      <c r="AB262" s="128"/>
      <c r="AC262" s="128"/>
      <c r="AD262" s="128"/>
      <c r="AE262" s="128"/>
      <c r="AH262" s="129"/>
      <c r="AI262" s="129"/>
      <c r="AJ262" s="129"/>
      <c r="AK262" s="129"/>
      <c r="AL262" s="129"/>
      <c r="AM262" s="129"/>
    </row>
    <row r="263" spans="1:39" ht="14.25" customHeight="1">
      <c r="A263" s="130" t="s">
        <v>132</v>
      </c>
      <c r="B263" s="131">
        <v>2015</v>
      </c>
      <c r="C263" s="131">
        <v>35</v>
      </c>
      <c r="D263" s="131">
        <v>0</v>
      </c>
      <c r="E263" s="131">
        <v>35</v>
      </c>
      <c r="F263" s="131">
        <v>131752</v>
      </c>
      <c r="G263" s="131">
        <v>114395</v>
      </c>
      <c r="H263" s="131">
        <v>110163</v>
      </c>
      <c r="I263" s="131">
        <v>83.613910984273502</v>
      </c>
      <c r="J263" s="131">
        <v>130791</v>
      </c>
      <c r="K263" s="131">
        <v>114613</v>
      </c>
      <c r="L263" s="131">
        <v>111816</v>
      </c>
      <c r="M263" s="131">
        <v>85.492121017501205</v>
      </c>
      <c r="N263" s="131">
        <v>231</v>
      </c>
      <c r="O263" s="131">
        <v>125</v>
      </c>
      <c r="P263" s="131">
        <v>356</v>
      </c>
      <c r="Q263" s="131"/>
      <c r="R263" s="131"/>
      <c r="S263" s="131"/>
      <c r="T263" s="131"/>
      <c r="U263" s="131"/>
      <c r="V263" s="131"/>
      <c r="Z263" s="128"/>
      <c r="AA263" s="128"/>
      <c r="AB263" s="128"/>
      <c r="AC263" s="128"/>
      <c r="AD263" s="128"/>
      <c r="AE263" s="128"/>
      <c r="AH263" s="129"/>
      <c r="AI263" s="129"/>
      <c r="AJ263" s="129"/>
      <c r="AK263" s="129"/>
      <c r="AL263" s="129"/>
      <c r="AM263" s="129"/>
    </row>
    <row r="264" spans="1:39" ht="14.25" customHeight="1">
      <c r="A264" s="126" t="s">
        <v>132</v>
      </c>
      <c r="B264" s="127">
        <v>2016</v>
      </c>
      <c r="C264" s="127">
        <v>35.700000000000003</v>
      </c>
      <c r="D264" s="127">
        <v>0</v>
      </c>
      <c r="E264" s="127">
        <v>35.700000000000003</v>
      </c>
      <c r="F264" s="127">
        <v>122976</v>
      </c>
      <c r="G264" s="127">
        <v>117441</v>
      </c>
      <c r="H264" s="127">
        <v>110546</v>
      </c>
      <c r="I264" s="127">
        <v>89.892336716107195</v>
      </c>
      <c r="J264" s="127">
        <v>122976</v>
      </c>
      <c r="K264" s="127">
        <v>119823</v>
      </c>
      <c r="L264" s="127">
        <v>112049</v>
      </c>
      <c r="M264" s="127">
        <v>91.114526411657593</v>
      </c>
      <c r="N264" s="127">
        <v>226</v>
      </c>
      <c r="O264" s="127">
        <v>110</v>
      </c>
      <c r="P264" s="127">
        <v>336</v>
      </c>
      <c r="Q264" s="127"/>
      <c r="R264" s="127"/>
      <c r="S264" s="127"/>
      <c r="T264" s="127"/>
      <c r="U264" s="127"/>
      <c r="V264" s="127"/>
      <c r="Z264" s="128"/>
      <c r="AA264" s="128"/>
      <c r="AB264" s="128"/>
      <c r="AC264" s="128"/>
      <c r="AD264" s="128"/>
      <c r="AE264" s="128"/>
      <c r="AH264" s="129"/>
      <c r="AI264" s="129"/>
      <c r="AJ264" s="129"/>
      <c r="AK264" s="129"/>
      <c r="AL264" s="129"/>
      <c r="AM264" s="129"/>
    </row>
    <row r="265" spans="1:39" ht="14.25" customHeight="1">
      <c r="A265" s="130" t="s">
        <v>132</v>
      </c>
      <c r="B265" s="131">
        <v>2017</v>
      </c>
      <c r="C265" s="131">
        <v>35.700000000000003</v>
      </c>
      <c r="D265" s="131">
        <v>0</v>
      </c>
      <c r="E265" s="131">
        <v>35.700000000000003</v>
      </c>
      <c r="F265" s="131">
        <v>117931</v>
      </c>
      <c r="G265" s="131">
        <v>108712</v>
      </c>
      <c r="H265" s="131">
        <v>104963</v>
      </c>
      <c r="I265" s="131">
        <v>89.003739474777603</v>
      </c>
      <c r="J265" s="131">
        <v>117931</v>
      </c>
      <c r="K265" s="131">
        <v>113741</v>
      </c>
      <c r="L265" s="131">
        <v>106317</v>
      </c>
      <c r="M265" s="131">
        <v>90.151868465458605</v>
      </c>
      <c r="N265" s="131">
        <v>555</v>
      </c>
      <c r="O265" s="131">
        <v>133</v>
      </c>
      <c r="P265" s="131">
        <v>688</v>
      </c>
      <c r="Q265" s="131"/>
      <c r="R265" s="131"/>
      <c r="S265" s="131"/>
      <c r="T265" s="131"/>
      <c r="U265" s="131">
        <v>0</v>
      </c>
      <c r="V265" s="131">
        <v>0</v>
      </c>
      <c r="Z265" s="128"/>
      <c r="AA265" s="128"/>
      <c r="AB265" s="128"/>
      <c r="AC265" s="128"/>
      <c r="AD265" s="128"/>
      <c r="AE265" s="128"/>
      <c r="AH265" s="129"/>
      <c r="AI265" s="129"/>
      <c r="AJ265" s="129"/>
      <c r="AK265" s="129"/>
      <c r="AL265" s="129"/>
      <c r="AM265" s="129"/>
    </row>
    <row r="266" spans="1:39" ht="14.25" customHeight="1">
      <c r="A266" s="126" t="s">
        <v>132</v>
      </c>
      <c r="B266" s="127">
        <v>2018</v>
      </c>
      <c r="C266" s="127">
        <v>35.700000000000003</v>
      </c>
      <c r="D266" s="127">
        <v>0</v>
      </c>
      <c r="E266" s="127">
        <v>35.700000000000003</v>
      </c>
      <c r="F266" s="127">
        <v>126565</v>
      </c>
      <c r="G266" s="127">
        <v>114960</v>
      </c>
      <c r="H266" s="127">
        <v>107506</v>
      </c>
      <c r="I266" s="127">
        <v>84.941334492158205</v>
      </c>
      <c r="J266" s="127">
        <v>128887</v>
      </c>
      <c r="K266" s="127">
        <v>122301</v>
      </c>
      <c r="L266" s="127">
        <v>110339</v>
      </c>
      <c r="M266" s="127">
        <v>85.609099443698696</v>
      </c>
      <c r="N266" s="127">
        <v>557</v>
      </c>
      <c r="O266" s="127">
        <v>130</v>
      </c>
      <c r="P266" s="127">
        <v>687</v>
      </c>
      <c r="Q266" s="127"/>
      <c r="R266" s="127"/>
      <c r="S266" s="127"/>
      <c r="T266" s="127"/>
      <c r="U266" s="127">
        <v>0</v>
      </c>
      <c r="V266" s="127">
        <v>0</v>
      </c>
      <c r="Z266" s="128"/>
      <c r="AA266" s="128"/>
      <c r="AB266" s="128"/>
      <c r="AC266" s="128"/>
      <c r="AD266" s="128"/>
      <c r="AE266" s="128"/>
      <c r="AH266" s="129"/>
      <c r="AI266" s="129"/>
      <c r="AJ266" s="129"/>
      <c r="AK266" s="129"/>
      <c r="AL266" s="129"/>
      <c r="AM266" s="129"/>
    </row>
    <row r="267" spans="1:39" ht="14.25" customHeight="1">
      <c r="A267" s="130" t="s">
        <v>132</v>
      </c>
      <c r="B267" s="131">
        <v>2019</v>
      </c>
      <c r="C267" s="131">
        <v>36.6</v>
      </c>
      <c r="D267" s="131">
        <v>0</v>
      </c>
      <c r="E267" s="131">
        <v>36.6</v>
      </c>
      <c r="F267" s="131">
        <v>126161</v>
      </c>
      <c r="G267" s="131">
        <v>109499</v>
      </c>
      <c r="H267" s="131">
        <v>106267</v>
      </c>
      <c r="I267" s="131">
        <v>84.231260056594394</v>
      </c>
      <c r="J267" s="131">
        <v>129362</v>
      </c>
      <c r="K267" s="131">
        <v>111979</v>
      </c>
      <c r="L267" s="131">
        <v>107546</v>
      </c>
      <c r="M267" s="131">
        <v>83.135696727014107</v>
      </c>
      <c r="N267" s="131">
        <v>557</v>
      </c>
      <c r="O267" s="131">
        <v>132</v>
      </c>
      <c r="P267" s="131">
        <v>689</v>
      </c>
      <c r="Q267" s="131">
        <v>227</v>
      </c>
      <c r="R267" s="131">
        <v>330</v>
      </c>
      <c r="S267" s="131">
        <v>106</v>
      </c>
      <c r="T267" s="131">
        <v>26</v>
      </c>
      <c r="U267" s="131">
        <v>333</v>
      </c>
      <c r="V267" s="131">
        <v>356</v>
      </c>
      <c r="Z267" s="128"/>
      <c r="AA267" s="128"/>
      <c r="AB267" s="128"/>
      <c r="AC267" s="128"/>
      <c r="AD267" s="128"/>
      <c r="AE267" s="128"/>
      <c r="AH267" s="129"/>
      <c r="AI267" s="129"/>
      <c r="AJ267" s="129"/>
      <c r="AK267" s="129"/>
      <c r="AL267" s="129"/>
      <c r="AM267" s="129"/>
    </row>
    <row r="268" spans="1:39" ht="14.25" customHeight="1">
      <c r="A268" s="126" t="s">
        <v>132</v>
      </c>
      <c r="B268" s="127">
        <v>2020</v>
      </c>
      <c r="C268" s="127">
        <v>36.6</v>
      </c>
      <c r="D268" s="127">
        <v>0</v>
      </c>
      <c r="E268" s="127">
        <v>36.6</v>
      </c>
      <c r="F268" s="127">
        <v>114474</v>
      </c>
      <c r="G268" s="127">
        <v>115637</v>
      </c>
      <c r="H268" s="127">
        <v>101296</v>
      </c>
      <c r="I268" s="127">
        <v>87.598260072468193</v>
      </c>
      <c r="J268" s="127">
        <v>114474</v>
      </c>
      <c r="K268" s="127">
        <v>116108</v>
      </c>
      <c r="L268" s="127">
        <v>102619</v>
      </c>
      <c r="M268" s="127">
        <v>88.3823681400076</v>
      </c>
      <c r="N268" s="127">
        <v>556</v>
      </c>
      <c r="O268" s="127">
        <v>132</v>
      </c>
      <c r="P268" s="127">
        <v>688</v>
      </c>
      <c r="Q268" s="127">
        <v>226</v>
      </c>
      <c r="R268" s="127">
        <v>330</v>
      </c>
      <c r="S268" s="127">
        <v>105</v>
      </c>
      <c r="T268" s="127">
        <v>27</v>
      </c>
      <c r="U268" s="127">
        <v>331</v>
      </c>
      <c r="V268" s="127">
        <v>357</v>
      </c>
      <c r="Z268" s="128"/>
      <c r="AA268" s="128"/>
      <c r="AB268" s="128"/>
      <c r="AC268" s="128"/>
      <c r="AD268" s="128"/>
      <c r="AE268" s="128"/>
      <c r="AH268" s="129"/>
      <c r="AI268" s="129"/>
      <c r="AJ268" s="129"/>
      <c r="AK268" s="129"/>
      <c r="AL268" s="129"/>
      <c r="AM268" s="129"/>
    </row>
    <row r="269" spans="1:39" ht="14.25" customHeight="1">
      <c r="A269" s="130" t="s">
        <v>132</v>
      </c>
      <c r="B269" s="131">
        <v>2021</v>
      </c>
      <c r="C269" s="131">
        <v>36.6</v>
      </c>
      <c r="D269" s="131">
        <v>0</v>
      </c>
      <c r="E269" s="131">
        <v>36.6</v>
      </c>
      <c r="F269" s="131">
        <v>111668</v>
      </c>
      <c r="G269" s="131">
        <v>108785</v>
      </c>
      <c r="H269" s="131">
        <v>99795</v>
      </c>
      <c r="I269" s="131">
        <v>89.367589640720695</v>
      </c>
      <c r="J269" s="131">
        <v>111668</v>
      </c>
      <c r="K269" s="131">
        <v>118606</v>
      </c>
      <c r="L269" s="131">
        <v>101988</v>
      </c>
      <c r="M269" s="131">
        <v>85.9889044399103</v>
      </c>
      <c r="N269" s="131">
        <v>557</v>
      </c>
      <c r="O269" s="131">
        <v>131</v>
      </c>
      <c r="P269" s="131">
        <v>688</v>
      </c>
      <c r="Q269" s="131">
        <v>227</v>
      </c>
      <c r="R269" s="131">
        <v>330</v>
      </c>
      <c r="S269" s="131">
        <v>104</v>
      </c>
      <c r="T269" s="131">
        <v>27</v>
      </c>
      <c r="U269" s="131">
        <v>331</v>
      </c>
      <c r="V269" s="131">
        <v>357</v>
      </c>
      <c r="Z269" s="128"/>
      <c r="AA269" s="128"/>
      <c r="AB269" s="128"/>
      <c r="AC269" s="128"/>
      <c r="AD269" s="128"/>
      <c r="AE269" s="128"/>
      <c r="AH269" s="129"/>
      <c r="AI269" s="129"/>
      <c r="AJ269" s="129"/>
      <c r="AK269" s="129"/>
      <c r="AL269" s="129"/>
      <c r="AM269" s="129"/>
    </row>
    <row r="270" spans="1:39" ht="14.25" customHeight="1">
      <c r="A270" s="126" t="s">
        <v>132</v>
      </c>
      <c r="B270" s="127">
        <v>2022</v>
      </c>
      <c r="C270" s="127">
        <v>36.6</v>
      </c>
      <c r="D270" s="127">
        <v>0</v>
      </c>
      <c r="E270" s="127">
        <v>36.6</v>
      </c>
      <c r="F270" s="127">
        <v>118722</v>
      </c>
      <c r="G270" s="127">
        <v>113852</v>
      </c>
      <c r="H270" s="127">
        <v>102660</v>
      </c>
      <c r="I270" s="127">
        <v>86.470915247384696</v>
      </c>
      <c r="J270" s="127">
        <v>118722</v>
      </c>
      <c r="K270" s="127">
        <v>119607</v>
      </c>
      <c r="L270" s="127">
        <v>104694</v>
      </c>
      <c r="M270" s="127">
        <v>87.531666206827396</v>
      </c>
      <c r="N270" s="127">
        <v>559</v>
      </c>
      <c r="O270" s="127">
        <v>132</v>
      </c>
      <c r="P270" s="127">
        <v>691</v>
      </c>
      <c r="Q270" s="127">
        <v>229</v>
      </c>
      <c r="R270" s="127">
        <v>330</v>
      </c>
      <c r="S270" s="127">
        <v>105</v>
      </c>
      <c r="T270" s="127">
        <v>27</v>
      </c>
      <c r="U270" s="127">
        <v>334</v>
      </c>
      <c r="V270" s="127">
        <v>357</v>
      </c>
      <c r="Z270" s="128"/>
      <c r="AA270" s="128"/>
      <c r="AB270" s="128"/>
      <c r="AC270" s="128"/>
      <c r="AD270" s="128"/>
      <c r="AE270" s="128"/>
      <c r="AH270" s="129"/>
      <c r="AI270" s="129"/>
      <c r="AJ270" s="129"/>
      <c r="AK270" s="129"/>
      <c r="AL270" s="129"/>
      <c r="AM270" s="129"/>
    </row>
    <row r="271" spans="1:39" ht="14.25" customHeight="1">
      <c r="A271" s="130" t="s">
        <v>132</v>
      </c>
      <c r="B271" s="131">
        <v>2023</v>
      </c>
      <c r="C271" s="131">
        <v>36.6</v>
      </c>
      <c r="D271" s="131">
        <v>0</v>
      </c>
      <c r="E271" s="131">
        <v>36.6</v>
      </c>
      <c r="F271" s="131">
        <v>120953</v>
      </c>
      <c r="G271" s="131">
        <v>108818</v>
      </c>
      <c r="H271" s="131">
        <v>103689</v>
      </c>
      <c r="I271" s="131">
        <v>85.726687225616601</v>
      </c>
      <c r="J271" s="131">
        <v>122258</v>
      </c>
      <c r="K271" s="131">
        <v>117972</v>
      </c>
      <c r="L271" s="131">
        <v>105268</v>
      </c>
      <c r="M271" s="131">
        <v>86.103158893487503</v>
      </c>
      <c r="N271" s="131">
        <v>558</v>
      </c>
      <c r="O271" s="131">
        <v>131</v>
      </c>
      <c r="P271" s="131">
        <v>689</v>
      </c>
      <c r="Q271" s="131">
        <v>228</v>
      </c>
      <c r="R271" s="131">
        <v>330</v>
      </c>
      <c r="S271" s="131">
        <v>103</v>
      </c>
      <c r="T271" s="131">
        <v>28</v>
      </c>
      <c r="U271" s="131">
        <v>331</v>
      </c>
      <c r="V271" s="131">
        <v>358</v>
      </c>
      <c r="Z271" s="128"/>
      <c r="AA271" s="128"/>
      <c r="AB271" s="128"/>
      <c r="AC271" s="128"/>
      <c r="AD271" s="128"/>
      <c r="AE271" s="128"/>
      <c r="AH271" s="129"/>
      <c r="AI271" s="129"/>
      <c r="AJ271" s="129"/>
      <c r="AK271" s="129"/>
      <c r="AL271" s="129"/>
      <c r="AM271" s="129"/>
    </row>
    <row r="272" spans="1:39" ht="14.25" customHeight="1">
      <c r="A272" s="126" t="s">
        <v>133</v>
      </c>
      <c r="B272" s="127">
        <v>2015</v>
      </c>
      <c r="C272" s="127">
        <v>28</v>
      </c>
      <c r="D272" s="127">
        <v>0</v>
      </c>
      <c r="E272" s="127">
        <v>28</v>
      </c>
      <c r="F272" s="127">
        <v>42548</v>
      </c>
      <c r="G272" s="127">
        <v>41683</v>
      </c>
      <c r="H272" s="127">
        <v>38140</v>
      </c>
      <c r="I272" s="127">
        <v>89.639936072200797</v>
      </c>
      <c r="J272" s="127">
        <v>42548</v>
      </c>
      <c r="K272" s="127">
        <v>42609</v>
      </c>
      <c r="L272" s="127">
        <v>38555</v>
      </c>
      <c r="M272" s="127">
        <v>90.485578164237594</v>
      </c>
      <c r="N272" s="127">
        <v>142</v>
      </c>
      <c r="O272" s="127">
        <v>50</v>
      </c>
      <c r="P272" s="127">
        <v>192</v>
      </c>
      <c r="Q272" s="127"/>
      <c r="R272" s="127"/>
      <c r="S272" s="127"/>
      <c r="T272" s="127"/>
      <c r="U272" s="127"/>
      <c r="V272" s="127"/>
      <c r="Z272" s="128"/>
      <c r="AA272" s="128"/>
      <c r="AB272" s="128"/>
      <c r="AC272" s="128"/>
      <c r="AD272" s="128"/>
      <c r="AE272" s="128"/>
      <c r="AH272" s="129"/>
      <c r="AI272" s="129"/>
      <c r="AJ272" s="129"/>
      <c r="AK272" s="129"/>
      <c r="AL272" s="129"/>
      <c r="AM272" s="129"/>
    </row>
    <row r="273" spans="1:39" ht="14.25" customHeight="1">
      <c r="A273" s="130" t="s">
        <v>133</v>
      </c>
      <c r="B273" s="131">
        <v>2016</v>
      </c>
      <c r="C273" s="131">
        <v>27.5</v>
      </c>
      <c r="D273" s="131">
        <v>0</v>
      </c>
      <c r="E273" s="131">
        <v>27.5</v>
      </c>
      <c r="F273" s="131">
        <v>41183</v>
      </c>
      <c r="G273" s="131">
        <v>43462</v>
      </c>
      <c r="H273" s="131">
        <v>38733</v>
      </c>
      <c r="I273" s="131">
        <v>89.119230592241493</v>
      </c>
      <c r="J273" s="131">
        <v>41183</v>
      </c>
      <c r="K273" s="131">
        <v>44782</v>
      </c>
      <c r="L273" s="131">
        <v>39356</v>
      </c>
      <c r="M273" s="131">
        <v>87.883524630431907</v>
      </c>
      <c r="N273" s="131">
        <v>142</v>
      </c>
      <c r="O273" s="131">
        <v>50</v>
      </c>
      <c r="P273" s="131">
        <v>192</v>
      </c>
      <c r="Q273" s="131"/>
      <c r="R273" s="131"/>
      <c r="S273" s="131"/>
      <c r="T273" s="131"/>
      <c r="U273" s="131"/>
      <c r="V273" s="131"/>
      <c r="Z273" s="128"/>
      <c r="AA273" s="128"/>
      <c r="AB273" s="128"/>
      <c r="AC273" s="128"/>
      <c r="AD273" s="128"/>
      <c r="AE273" s="128"/>
      <c r="AH273" s="129"/>
      <c r="AI273" s="129"/>
      <c r="AJ273" s="129"/>
      <c r="AK273" s="129"/>
      <c r="AL273" s="129"/>
      <c r="AM273" s="129"/>
    </row>
    <row r="274" spans="1:39" ht="14.25" customHeight="1">
      <c r="A274" s="126" t="s">
        <v>133</v>
      </c>
      <c r="B274" s="127">
        <v>2017</v>
      </c>
      <c r="C274" s="127">
        <v>27.5</v>
      </c>
      <c r="D274" s="127">
        <v>0</v>
      </c>
      <c r="E274" s="127">
        <v>27.5</v>
      </c>
      <c r="F274" s="127">
        <v>40045</v>
      </c>
      <c r="G274" s="127">
        <v>40516</v>
      </c>
      <c r="H274" s="127">
        <v>37136</v>
      </c>
      <c r="I274" s="127">
        <v>91.657616744002397</v>
      </c>
      <c r="J274" s="127">
        <v>40045</v>
      </c>
      <c r="K274" s="127">
        <v>41885</v>
      </c>
      <c r="L274" s="127">
        <v>37703</v>
      </c>
      <c r="M274" s="127">
        <v>90.015518682105807</v>
      </c>
      <c r="N274" s="127">
        <v>156</v>
      </c>
      <c r="O274" s="127">
        <v>63</v>
      </c>
      <c r="P274" s="127">
        <v>219</v>
      </c>
      <c r="Q274" s="127"/>
      <c r="R274" s="127"/>
      <c r="S274" s="127"/>
      <c r="T274" s="127"/>
      <c r="U274" s="127"/>
      <c r="V274" s="127"/>
      <c r="Z274" s="128"/>
      <c r="AA274" s="128"/>
      <c r="AB274" s="128"/>
      <c r="AC274" s="128"/>
      <c r="AD274" s="128"/>
      <c r="AE274" s="128"/>
      <c r="AH274" s="129"/>
      <c r="AI274" s="129"/>
      <c r="AJ274" s="129"/>
      <c r="AK274" s="129"/>
      <c r="AL274" s="129"/>
      <c r="AM274" s="129"/>
    </row>
    <row r="275" spans="1:39" ht="14.25" customHeight="1">
      <c r="A275" s="130" t="s">
        <v>133</v>
      </c>
      <c r="B275" s="131">
        <v>2018</v>
      </c>
      <c r="C275" s="131">
        <v>27.5</v>
      </c>
      <c r="D275" s="131">
        <v>0</v>
      </c>
      <c r="E275" s="131">
        <v>27.5</v>
      </c>
      <c r="F275" s="131">
        <v>43382</v>
      </c>
      <c r="G275" s="131">
        <v>45324</v>
      </c>
      <c r="H275" s="131">
        <v>39768</v>
      </c>
      <c r="I275" s="131">
        <v>87.741593857558897</v>
      </c>
      <c r="J275" s="131">
        <v>43382</v>
      </c>
      <c r="K275" s="131">
        <v>46509</v>
      </c>
      <c r="L275" s="131">
        <v>40531</v>
      </c>
      <c r="M275" s="131">
        <v>87.146573781418695</v>
      </c>
      <c r="N275" s="131">
        <v>156</v>
      </c>
      <c r="O275" s="131">
        <v>60</v>
      </c>
      <c r="P275" s="131">
        <v>216</v>
      </c>
      <c r="Q275" s="131"/>
      <c r="R275" s="131"/>
      <c r="S275" s="131"/>
      <c r="T275" s="131"/>
      <c r="U275" s="131"/>
      <c r="V275" s="131"/>
      <c r="Z275" s="128"/>
      <c r="AA275" s="128"/>
      <c r="AB275" s="128"/>
      <c r="AC275" s="128"/>
      <c r="AD275" s="128"/>
      <c r="AE275" s="128"/>
      <c r="AH275" s="129"/>
      <c r="AI275" s="129"/>
      <c r="AJ275" s="129"/>
      <c r="AK275" s="129"/>
      <c r="AL275" s="129"/>
      <c r="AM275" s="129"/>
    </row>
    <row r="276" spans="1:39" ht="14.25" customHeight="1">
      <c r="A276" s="126" t="s">
        <v>133</v>
      </c>
      <c r="B276" s="127">
        <v>2019</v>
      </c>
      <c r="C276" s="127">
        <v>27.5</v>
      </c>
      <c r="D276" s="127">
        <v>0</v>
      </c>
      <c r="E276" s="127">
        <v>27.5</v>
      </c>
      <c r="F276" s="127">
        <v>43615</v>
      </c>
      <c r="G276" s="127">
        <v>41163</v>
      </c>
      <c r="H276" s="127">
        <v>38126</v>
      </c>
      <c r="I276" s="127">
        <v>87.414880201765399</v>
      </c>
      <c r="J276" s="127">
        <v>43622</v>
      </c>
      <c r="K276" s="127">
        <v>43236</v>
      </c>
      <c r="L276" s="127">
        <v>38770</v>
      </c>
      <c r="M276" s="127">
        <v>88.877172069139405</v>
      </c>
      <c r="N276" s="127">
        <v>156</v>
      </c>
      <c r="O276" s="127">
        <v>65</v>
      </c>
      <c r="P276" s="127">
        <v>221</v>
      </c>
      <c r="Q276" s="127">
        <v>156</v>
      </c>
      <c r="R276" s="127"/>
      <c r="S276" s="127">
        <v>65</v>
      </c>
      <c r="T276" s="127"/>
      <c r="U276" s="127">
        <v>221</v>
      </c>
      <c r="V276" s="127">
        <v>0</v>
      </c>
      <c r="Z276" s="128"/>
      <c r="AA276" s="128"/>
      <c r="AB276" s="128"/>
      <c r="AC276" s="128"/>
      <c r="AD276" s="128"/>
      <c r="AE276" s="128"/>
      <c r="AH276" s="129"/>
      <c r="AI276" s="129"/>
      <c r="AJ276" s="129"/>
      <c r="AK276" s="129"/>
      <c r="AL276" s="129"/>
      <c r="AM276" s="129"/>
    </row>
    <row r="277" spans="1:39" ht="14.25" customHeight="1">
      <c r="A277" s="130" t="s">
        <v>133</v>
      </c>
      <c r="B277" s="131">
        <v>2020</v>
      </c>
      <c r="C277" s="131">
        <v>27.5</v>
      </c>
      <c r="D277" s="131">
        <v>0</v>
      </c>
      <c r="E277" s="131">
        <v>27.5</v>
      </c>
      <c r="F277" s="131">
        <v>41349</v>
      </c>
      <c r="G277" s="131">
        <v>44356</v>
      </c>
      <c r="H277" s="131">
        <v>38923</v>
      </c>
      <c r="I277" s="131">
        <v>87.751375236721103</v>
      </c>
      <c r="J277" s="131">
        <v>41349</v>
      </c>
      <c r="K277" s="131">
        <v>46215</v>
      </c>
      <c r="L277" s="131">
        <v>39749</v>
      </c>
      <c r="M277" s="131">
        <v>86.008871578491807</v>
      </c>
      <c r="N277" s="131">
        <v>156</v>
      </c>
      <c r="O277" s="131">
        <v>65</v>
      </c>
      <c r="P277" s="131">
        <v>221</v>
      </c>
      <c r="Q277" s="131">
        <v>156</v>
      </c>
      <c r="R277" s="131"/>
      <c r="S277" s="131">
        <v>65</v>
      </c>
      <c r="T277" s="131"/>
      <c r="U277" s="131">
        <v>221</v>
      </c>
      <c r="V277" s="131">
        <v>0</v>
      </c>
      <c r="Z277" s="128"/>
      <c r="AA277" s="128"/>
      <c r="AB277" s="128"/>
      <c r="AC277" s="128"/>
      <c r="AD277" s="128"/>
      <c r="AE277" s="128"/>
      <c r="AH277" s="129"/>
      <c r="AI277" s="129"/>
      <c r="AJ277" s="129"/>
      <c r="AK277" s="129"/>
      <c r="AL277" s="129"/>
      <c r="AM277" s="129"/>
    </row>
    <row r="278" spans="1:39" ht="14.25" customHeight="1">
      <c r="A278" s="126" t="s">
        <v>133</v>
      </c>
      <c r="B278" s="127">
        <v>2021</v>
      </c>
      <c r="C278" s="127">
        <v>27.64</v>
      </c>
      <c r="D278" s="127">
        <v>0</v>
      </c>
      <c r="E278" s="127">
        <v>27.64</v>
      </c>
      <c r="F278" s="127">
        <v>40303</v>
      </c>
      <c r="G278" s="127">
        <v>45113</v>
      </c>
      <c r="H278" s="127">
        <v>38325</v>
      </c>
      <c r="I278" s="127">
        <v>84.953339392192902</v>
      </c>
      <c r="J278" s="127">
        <v>40303</v>
      </c>
      <c r="K278" s="127">
        <v>46389</v>
      </c>
      <c r="L278" s="127">
        <v>39006</v>
      </c>
      <c r="M278" s="127">
        <v>84.084589018948407</v>
      </c>
      <c r="N278" s="127">
        <v>158</v>
      </c>
      <c r="O278" s="127">
        <v>67</v>
      </c>
      <c r="P278" s="127">
        <v>225</v>
      </c>
      <c r="Q278" s="127">
        <v>158</v>
      </c>
      <c r="R278" s="127"/>
      <c r="S278" s="127">
        <v>67</v>
      </c>
      <c r="T278" s="127"/>
      <c r="U278" s="127">
        <v>225</v>
      </c>
      <c r="V278" s="127">
        <v>0</v>
      </c>
      <c r="Z278" s="128"/>
      <c r="AA278" s="128"/>
      <c r="AB278" s="128"/>
      <c r="AC278" s="128"/>
      <c r="AD278" s="128"/>
      <c r="AE278" s="128"/>
      <c r="AH278" s="129"/>
      <c r="AI278" s="129"/>
      <c r="AJ278" s="129"/>
      <c r="AK278" s="129"/>
      <c r="AL278" s="129"/>
      <c r="AM278" s="129"/>
    </row>
    <row r="279" spans="1:39" ht="14.25" customHeight="1">
      <c r="A279" s="130" t="s">
        <v>133</v>
      </c>
      <c r="B279" s="131">
        <v>2022</v>
      </c>
      <c r="C279" s="131">
        <v>27.64</v>
      </c>
      <c r="D279" s="131">
        <v>0</v>
      </c>
      <c r="E279" s="131">
        <v>27.64</v>
      </c>
      <c r="F279" s="131">
        <v>43280</v>
      </c>
      <c r="G279" s="131">
        <v>43906</v>
      </c>
      <c r="H279" s="131">
        <v>39225</v>
      </c>
      <c r="I279" s="131">
        <v>89.338586981278198</v>
      </c>
      <c r="J279" s="131">
        <v>43280</v>
      </c>
      <c r="K279" s="131">
        <v>45232</v>
      </c>
      <c r="L279" s="131">
        <v>39794</v>
      </c>
      <c r="M279" s="131">
        <v>87.977538026176205</v>
      </c>
      <c r="N279" s="131">
        <v>158</v>
      </c>
      <c r="O279" s="131">
        <v>67</v>
      </c>
      <c r="P279" s="131">
        <v>225</v>
      </c>
      <c r="Q279" s="131">
        <v>158</v>
      </c>
      <c r="R279" s="131"/>
      <c r="S279" s="131">
        <v>67</v>
      </c>
      <c r="T279" s="131"/>
      <c r="U279" s="131">
        <v>225</v>
      </c>
      <c r="V279" s="131">
        <v>0</v>
      </c>
      <c r="Z279" s="128"/>
      <c r="AA279" s="128"/>
      <c r="AB279" s="128"/>
      <c r="AC279" s="128"/>
      <c r="AD279" s="128"/>
      <c r="AE279" s="128"/>
      <c r="AH279" s="129"/>
      <c r="AI279" s="129"/>
      <c r="AJ279" s="129"/>
      <c r="AK279" s="129"/>
      <c r="AL279" s="129"/>
      <c r="AM279" s="129"/>
    </row>
    <row r="280" spans="1:39" ht="14.25" customHeight="1">
      <c r="A280" s="126" t="s">
        <v>133</v>
      </c>
      <c r="B280" s="127">
        <v>2023</v>
      </c>
      <c r="C280" s="127">
        <v>27.64</v>
      </c>
      <c r="D280" s="127">
        <v>0</v>
      </c>
      <c r="E280" s="127">
        <v>27.64</v>
      </c>
      <c r="F280" s="127">
        <v>40920</v>
      </c>
      <c r="G280" s="127">
        <v>41419</v>
      </c>
      <c r="H280" s="127">
        <v>37970</v>
      </c>
      <c r="I280" s="127">
        <v>91.672903739829593</v>
      </c>
      <c r="J280" s="127">
        <v>40920</v>
      </c>
      <c r="K280" s="127">
        <v>41419</v>
      </c>
      <c r="L280" s="127">
        <v>38861</v>
      </c>
      <c r="M280" s="127">
        <v>93.824090393297794</v>
      </c>
      <c r="N280" s="127">
        <v>169</v>
      </c>
      <c r="O280" s="127">
        <v>75</v>
      </c>
      <c r="P280" s="127">
        <v>244</v>
      </c>
      <c r="Q280" s="127">
        <v>169</v>
      </c>
      <c r="R280" s="127"/>
      <c r="S280" s="127">
        <v>75</v>
      </c>
      <c r="T280" s="127"/>
      <c r="U280" s="127">
        <v>244</v>
      </c>
      <c r="V280" s="127">
        <v>0</v>
      </c>
      <c r="Z280" s="128"/>
      <c r="AA280" s="128"/>
      <c r="AB280" s="128"/>
      <c r="AC280" s="128"/>
      <c r="AD280" s="128"/>
      <c r="AE280" s="128"/>
      <c r="AH280" s="129"/>
      <c r="AI280" s="129"/>
      <c r="AJ280" s="129"/>
      <c r="AK280" s="129"/>
      <c r="AL280" s="129"/>
      <c r="AM280" s="129"/>
    </row>
    <row r="281" spans="1:39" ht="14.25" customHeight="1">
      <c r="A281" s="130" t="s">
        <v>134</v>
      </c>
      <c r="B281" s="131">
        <v>2015</v>
      </c>
      <c r="C281" s="131">
        <v>19</v>
      </c>
      <c r="D281" s="131">
        <v>144</v>
      </c>
      <c r="E281" s="131">
        <v>163</v>
      </c>
      <c r="F281" s="131">
        <v>57404</v>
      </c>
      <c r="G281" s="131">
        <v>43127</v>
      </c>
      <c r="H281" s="131">
        <v>40996</v>
      </c>
      <c r="I281" s="131">
        <v>71.416626019092703</v>
      </c>
      <c r="J281" s="131">
        <v>59005</v>
      </c>
      <c r="K281" s="131">
        <v>44361</v>
      </c>
      <c r="L281" s="131">
        <v>45686</v>
      </c>
      <c r="M281" s="131">
        <v>77.427336666384207</v>
      </c>
      <c r="N281" s="131">
        <v>277</v>
      </c>
      <c r="O281" s="131">
        <v>90</v>
      </c>
      <c r="P281" s="131">
        <v>367</v>
      </c>
      <c r="Q281" s="131"/>
      <c r="R281" s="131"/>
      <c r="S281" s="131"/>
      <c r="T281" s="131"/>
      <c r="U281" s="131"/>
      <c r="V281" s="131"/>
      <c r="Z281" s="128"/>
      <c r="AA281" s="128"/>
      <c r="AB281" s="128"/>
      <c r="AC281" s="128"/>
      <c r="AD281" s="128"/>
      <c r="AE281" s="128"/>
      <c r="AH281" s="129"/>
      <c r="AI281" s="129"/>
      <c r="AJ281" s="129"/>
      <c r="AK281" s="129"/>
      <c r="AL281" s="129"/>
      <c r="AM281" s="129"/>
    </row>
    <row r="282" spans="1:39" ht="14.25" customHeight="1">
      <c r="A282" s="126" t="s">
        <v>134</v>
      </c>
      <c r="B282" s="127">
        <v>2016</v>
      </c>
      <c r="C282" s="127">
        <v>19</v>
      </c>
      <c r="D282" s="127">
        <v>144</v>
      </c>
      <c r="E282" s="127">
        <v>163</v>
      </c>
      <c r="F282" s="127">
        <v>48039</v>
      </c>
      <c r="G282" s="127">
        <v>46425</v>
      </c>
      <c r="H282" s="127">
        <v>41016</v>
      </c>
      <c r="I282" s="127">
        <v>85.380628239555307</v>
      </c>
      <c r="J282" s="127">
        <v>60137</v>
      </c>
      <c r="K282" s="127">
        <v>46803</v>
      </c>
      <c r="L282" s="127">
        <v>46705</v>
      </c>
      <c r="M282" s="127">
        <v>77.664333106074494</v>
      </c>
      <c r="N282" s="127">
        <v>271</v>
      </c>
      <c r="O282" s="127">
        <v>86</v>
      </c>
      <c r="P282" s="127">
        <v>357</v>
      </c>
      <c r="Q282" s="127"/>
      <c r="R282" s="127"/>
      <c r="S282" s="127"/>
      <c r="T282" s="127"/>
      <c r="U282" s="127"/>
      <c r="V282" s="127"/>
      <c r="Z282" s="128"/>
      <c r="AA282" s="128"/>
      <c r="AB282" s="128"/>
      <c r="AC282" s="128"/>
      <c r="AD282" s="128"/>
      <c r="AE282" s="128"/>
      <c r="AH282" s="129"/>
      <c r="AI282" s="129"/>
      <c r="AJ282" s="129"/>
      <c r="AK282" s="129"/>
      <c r="AL282" s="129"/>
      <c r="AM282" s="129"/>
    </row>
    <row r="283" spans="1:39" ht="14.25" customHeight="1">
      <c r="A283" s="130" t="s">
        <v>134</v>
      </c>
      <c r="B283" s="131">
        <v>2017</v>
      </c>
      <c r="C283" s="131">
        <v>19</v>
      </c>
      <c r="D283" s="131">
        <v>128</v>
      </c>
      <c r="E283" s="131">
        <v>147</v>
      </c>
      <c r="F283" s="131">
        <v>50947</v>
      </c>
      <c r="G283" s="131">
        <v>40433</v>
      </c>
      <c r="H283" s="131">
        <v>38293</v>
      </c>
      <c r="I283" s="131">
        <v>75.162423695212695</v>
      </c>
      <c r="J283" s="131">
        <v>59880</v>
      </c>
      <c r="K283" s="131">
        <v>42708</v>
      </c>
      <c r="L283" s="131">
        <v>45002</v>
      </c>
      <c r="M283" s="131">
        <v>75.153640614562505</v>
      </c>
      <c r="N283" s="131">
        <v>271</v>
      </c>
      <c r="O283" s="131">
        <v>87</v>
      </c>
      <c r="P283" s="131">
        <v>358</v>
      </c>
      <c r="Q283" s="131"/>
      <c r="R283" s="131"/>
      <c r="S283" s="131"/>
      <c r="T283" s="131"/>
      <c r="U283" s="131"/>
      <c r="V283" s="131"/>
      <c r="Z283" s="128"/>
      <c r="AA283" s="128"/>
      <c r="AB283" s="128"/>
      <c r="AC283" s="128"/>
      <c r="AD283" s="128"/>
      <c r="AE283" s="128"/>
      <c r="AH283" s="129"/>
      <c r="AI283" s="129"/>
      <c r="AJ283" s="129"/>
      <c r="AK283" s="129"/>
      <c r="AL283" s="129"/>
      <c r="AM283" s="129"/>
    </row>
    <row r="284" spans="1:39" ht="14.25" customHeight="1">
      <c r="A284" s="126" t="s">
        <v>134</v>
      </c>
      <c r="B284" s="127">
        <v>2018</v>
      </c>
      <c r="C284" s="127">
        <v>19</v>
      </c>
      <c r="D284" s="127">
        <v>128</v>
      </c>
      <c r="E284" s="127">
        <v>147</v>
      </c>
      <c r="F284" s="127">
        <v>55713</v>
      </c>
      <c r="G284" s="127">
        <v>53388</v>
      </c>
      <c r="H284" s="127">
        <v>43186</v>
      </c>
      <c r="I284" s="127">
        <v>77.515122143844394</v>
      </c>
      <c r="J284" s="127">
        <v>64661</v>
      </c>
      <c r="K284" s="127">
        <v>54665</v>
      </c>
      <c r="L284" s="127">
        <v>50475</v>
      </c>
      <c r="M284" s="127">
        <v>78.060964105102002</v>
      </c>
      <c r="N284" s="127">
        <v>266</v>
      </c>
      <c r="O284" s="127">
        <v>88</v>
      </c>
      <c r="P284" s="127">
        <v>354</v>
      </c>
      <c r="Q284" s="127"/>
      <c r="R284" s="127"/>
      <c r="S284" s="127"/>
      <c r="T284" s="127"/>
      <c r="U284" s="127"/>
      <c r="V284" s="127"/>
      <c r="Z284" s="128"/>
      <c r="AA284" s="128"/>
      <c r="AB284" s="128"/>
      <c r="AC284" s="128"/>
      <c r="AD284" s="128"/>
      <c r="AE284" s="128"/>
      <c r="AH284" s="129"/>
      <c r="AI284" s="129"/>
      <c r="AJ284" s="129"/>
      <c r="AK284" s="129"/>
      <c r="AL284" s="129"/>
      <c r="AM284" s="129"/>
    </row>
    <row r="285" spans="1:39" ht="14.25" customHeight="1">
      <c r="A285" s="130" t="s">
        <v>134</v>
      </c>
      <c r="B285" s="131">
        <v>2019</v>
      </c>
      <c r="C285" s="131">
        <v>19</v>
      </c>
      <c r="D285" s="131">
        <v>128</v>
      </c>
      <c r="E285" s="131">
        <v>147</v>
      </c>
      <c r="F285" s="131">
        <v>50163</v>
      </c>
      <c r="G285" s="131">
        <v>45670</v>
      </c>
      <c r="H285" s="131">
        <v>39175</v>
      </c>
      <c r="I285" s="131">
        <v>78.095408966768304</v>
      </c>
      <c r="J285" s="131">
        <v>56596</v>
      </c>
      <c r="K285" s="131">
        <v>46981</v>
      </c>
      <c r="L285" s="131">
        <v>46038</v>
      </c>
      <c r="M285" s="131">
        <v>81.344971376068997</v>
      </c>
      <c r="N285" s="131">
        <v>263</v>
      </c>
      <c r="O285" s="131">
        <v>95</v>
      </c>
      <c r="P285" s="131">
        <v>358</v>
      </c>
      <c r="Q285" s="131">
        <v>263</v>
      </c>
      <c r="R285" s="131"/>
      <c r="S285" s="131">
        <v>95</v>
      </c>
      <c r="T285" s="131"/>
      <c r="U285" s="131">
        <v>358</v>
      </c>
      <c r="V285" s="131">
        <v>0</v>
      </c>
      <c r="Z285" s="128"/>
      <c r="AA285" s="128"/>
      <c r="AB285" s="128"/>
      <c r="AC285" s="128"/>
      <c r="AD285" s="128"/>
      <c r="AE285" s="128"/>
      <c r="AH285" s="129"/>
      <c r="AI285" s="129"/>
      <c r="AJ285" s="129"/>
      <c r="AK285" s="129"/>
      <c r="AL285" s="129"/>
      <c r="AM285" s="129"/>
    </row>
    <row r="286" spans="1:39" ht="14.25" customHeight="1">
      <c r="A286" s="126" t="s">
        <v>134</v>
      </c>
      <c r="B286" s="127">
        <v>2020</v>
      </c>
      <c r="C286" s="127">
        <v>19</v>
      </c>
      <c r="D286" s="127">
        <v>128</v>
      </c>
      <c r="E286" s="127">
        <v>147</v>
      </c>
      <c r="F286" s="127">
        <v>46957</v>
      </c>
      <c r="G286" s="127">
        <v>47322</v>
      </c>
      <c r="H286" s="127">
        <v>39178</v>
      </c>
      <c r="I286" s="127">
        <v>82.790245551751795</v>
      </c>
      <c r="J286" s="127">
        <v>55704</v>
      </c>
      <c r="K286" s="127">
        <v>48925</v>
      </c>
      <c r="L286" s="127">
        <v>46954</v>
      </c>
      <c r="M286" s="127">
        <v>84.291971851213603</v>
      </c>
      <c r="N286" s="127">
        <v>262</v>
      </c>
      <c r="O286" s="127">
        <v>91</v>
      </c>
      <c r="P286" s="127">
        <v>353</v>
      </c>
      <c r="Q286" s="127">
        <v>262</v>
      </c>
      <c r="R286" s="127"/>
      <c r="S286" s="127">
        <v>91</v>
      </c>
      <c r="T286" s="127"/>
      <c r="U286" s="127">
        <v>353</v>
      </c>
      <c r="V286" s="127">
        <v>0</v>
      </c>
      <c r="Z286" s="128"/>
      <c r="AA286" s="128"/>
      <c r="AB286" s="128"/>
      <c r="AC286" s="128"/>
      <c r="AD286" s="128"/>
      <c r="AE286" s="128"/>
      <c r="AH286" s="129"/>
      <c r="AI286" s="129"/>
      <c r="AJ286" s="129"/>
      <c r="AK286" s="129"/>
      <c r="AL286" s="129"/>
      <c r="AM286" s="129"/>
    </row>
    <row r="287" spans="1:39" ht="14.25" customHeight="1">
      <c r="A287" s="130" t="s">
        <v>134</v>
      </c>
      <c r="B287" s="131">
        <v>2021</v>
      </c>
      <c r="C287" s="131">
        <v>19</v>
      </c>
      <c r="D287" s="131">
        <v>128</v>
      </c>
      <c r="E287" s="131">
        <v>147</v>
      </c>
      <c r="F287" s="131">
        <v>45458</v>
      </c>
      <c r="G287" s="131">
        <v>48124</v>
      </c>
      <c r="H287" s="131">
        <v>39145</v>
      </c>
      <c r="I287" s="131">
        <v>81.341949962596601</v>
      </c>
      <c r="J287" s="131">
        <v>51626</v>
      </c>
      <c r="K287" s="131">
        <v>49930</v>
      </c>
      <c r="L287" s="131">
        <v>46008</v>
      </c>
      <c r="M287" s="131">
        <v>89.117886336342195</v>
      </c>
      <c r="N287" s="131">
        <v>261</v>
      </c>
      <c r="O287" s="131">
        <v>103</v>
      </c>
      <c r="P287" s="131">
        <v>364</v>
      </c>
      <c r="Q287" s="131">
        <v>261</v>
      </c>
      <c r="R287" s="131"/>
      <c r="S287" s="131">
        <v>103</v>
      </c>
      <c r="T287" s="131"/>
      <c r="U287" s="131">
        <v>364</v>
      </c>
      <c r="V287" s="131">
        <v>0</v>
      </c>
      <c r="Z287" s="128"/>
      <c r="AA287" s="128"/>
      <c r="AB287" s="128"/>
      <c r="AC287" s="128"/>
      <c r="AD287" s="128"/>
      <c r="AE287" s="128"/>
      <c r="AH287" s="129"/>
      <c r="AI287" s="129"/>
      <c r="AJ287" s="129"/>
      <c r="AK287" s="129"/>
      <c r="AL287" s="129"/>
      <c r="AM287" s="129"/>
    </row>
    <row r="288" spans="1:39" ht="14.25" customHeight="1">
      <c r="A288" s="126" t="s">
        <v>134</v>
      </c>
      <c r="B288" s="127">
        <v>2022</v>
      </c>
      <c r="C288" s="127">
        <v>19</v>
      </c>
      <c r="D288" s="127">
        <v>128</v>
      </c>
      <c r="E288" s="127">
        <v>147</v>
      </c>
      <c r="F288" s="127">
        <v>51997</v>
      </c>
      <c r="G288" s="127">
        <v>46374</v>
      </c>
      <c r="H288" s="127">
        <v>43383</v>
      </c>
      <c r="I288" s="127">
        <v>83.433659634209704</v>
      </c>
      <c r="J288" s="127">
        <v>57926</v>
      </c>
      <c r="K288" s="127">
        <v>48219</v>
      </c>
      <c r="L288" s="127">
        <v>48339</v>
      </c>
      <c r="M288" s="127">
        <v>83.449573593895707</v>
      </c>
      <c r="N288" s="127">
        <v>290</v>
      </c>
      <c r="O288" s="127">
        <v>95</v>
      </c>
      <c r="P288" s="127">
        <v>385</v>
      </c>
      <c r="Q288" s="127">
        <v>290</v>
      </c>
      <c r="R288" s="127"/>
      <c r="S288" s="127">
        <v>95</v>
      </c>
      <c r="T288" s="127"/>
      <c r="U288" s="127">
        <v>385</v>
      </c>
      <c r="V288" s="127">
        <v>0</v>
      </c>
      <c r="Z288" s="128"/>
      <c r="AA288" s="128"/>
      <c r="AB288" s="128"/>
      <c r="AC288" s="128"/>
      <c r="AD288" s="128"/>
      <c r="AE288" s="128"/>
      <c r="AH288" s="129"/>
      <c r="AI288" s="129"/>
      <c r="AJ288" s="129"/>
      <c r="AK288" s="129"/>
      <c r="AL288" s="129"/>
      <c r="AM288" s="129"/>
    </row>
    <row r="289" spans="1:39" ht="14.25" customHeight="1">
      <c r="A289" s="130" t="s">
        <v>134</v>
      </c>
      <c r="B289" s="131">
        <v>2023</v>
      </c>
      <c r="C289" s="131">
        <v>19</v>
      </c>
      <c r="D289" s="131">
        <v>128</v>
      </c>
      <c r="E289" s="131">
        <v>147</v>
      </c>
      <c r="F289" s="131">
        <v>51429</v>
      </c>
      <c r="G289" s="131">
        <v>45232</v>
      </c>
      <c r="H289" s="131">
        <v>40604</v>
      </c>
      <c r="I289" s="131">
        <v>78.951564292519805</v>
      </c>
      <c r="J289" s="131">
        <v>57572</v>
      </c>
      <c r="K289" s="131">
        <v>49330</v>
      </c>
      <c r="L289" s="131">
        <v>47473</v>
      </c>
      <c r="M289" s="131">
        <v>82.458486764399396</v>
      </c>
      <c r="N289" s="131">
        <v>290</v>
      </c>
      <c r="O289" s="131">
        <v>95</v>
      </c>
      <c r="P289" s="131">
        <v>385</v>
      </c>
      <c r="Q289" s="131">
        <v>290</v>
      </c>
      <c r="R289" s="131"/>
      <c r="S289" s="131">
        <v>95</v>
      </c>
      <c r="T289" s="131"/>
      <c r="U289" s="131">
        <v>385</v>
      </c>
      <c r="V289" s="131">
        <v>0</v>
      </c>
      <c r="Z289" s="128"/>
      <c r="AA289" s="128"/>
      <c r="AB289" s="128"/>
      <c r="AC289" s="128"/>
      <c r="AD289" s="128"/>
      <c r="AE289" s="128"/>
      <c r="AH289" s="129"/>
      <c r="AI289" s="129"/>
      <c r="AJ289" s="129"/>
      <c r="AK289" s="129"/>
      <c r="AL289" s="129"/>
      <c r="AM289" s="129"/>
    </row>
    <row r="290" spans="1:39" ht="14.25" customHeight="1">
      <c r="A290" s="126" t="s">
        <v>4</v>
      </c>
      <c r="B290" s="127">
        <v>2015</v>
      </c>
      <c r="C290" s="127">
        <v>163</v>
      </c>
      <c r="D290" s="127">
        <v>260</v>
      </c>
      <c r="E290" s="127">
        <v>423</v>
      </c>
      <c r="F290" s="127">
        <v>514046</v>
      </c>
      <c r="G290" s="127">
        <v>638017</v>
      </c>
      <c r="H290" s="127">
        <v>508251</v>
      </c>
      <c r="I290" s="127">
        <v>79.661043514514503</v>
      </c>
      <c r="J290" s="127">
        <v>538330</v>
      </c>
      <c r="K290" s="127">
        <v>661102</v>
      </c>
      <c r="L290" s="127">
        <v>520211</v>
      </c>
      <c r="M290" s="127">
        <v>78.688462597299704</v>
      </c>
      <c r="N290" s="127">
        <v>1367</v>
      </c>
      <c r="O290" s="127">
        <v>1499</v>
      </c>
      <c r="P290" s="127">
        <v>2866</v>
      </c>
      <c r="Q290" s="127"/>
      <c r="R290" s="127"/>
      <c r="S290" s="127"/>
      <c r="T290" s="127"/>
      <c r="U290" s="127"/>
      <c r="V290" s="127"/>
      <c r="Z290" s="128"/>
      <c r="AA290" s="128"/>
      <c r="AB290" s="128"/>
      <c r="AC290" s="128"/>
      <c r="AD290" s="128"/>
      <c r="AE290" s="128"/>
      <c r="AH290" s="129"/>
      <c r="AI290" s="129"/>
      <c r="AJ290" s="129"/>
      <c r="AK290" s="129"/>
      <c r="AL290" s="129"/>
      <c r="AM290" s="129"/>
    </row>
    <row r="291" spans="1:39" ht="14.25" customHeight="1">
      <c r="A291" s="130" t="s">
        <v>4</v>
      </c>
      <c r="B291" s="131">
        <v>2016</v>
      </c>
      <c r="C291" s="131">
        <v>162.80000000000001</v>
      </c>
      <c r="D291" s="131">
        <v>260.3</v>
      </c>
      <c r="E291" s="131">
        <v>423.1</v>
      </c>
      <c r="F291" s="131">
        <v>511359</v>
      </c>
      <c r="G291" s="131">
        <v>683790</v>
      </c>
      <c r="H291" s="131">
        <v>526861</v>
      </c>
      <c r="I291" s="131">
        <v>77.050117726202501</v>
      </c>
      <c r="J291" s="131">
        <v>537708</v>
      </c>
      <c r="K291" s="131">
        <v>707205</v>
      </c>
      <c r="L291" s="131">
        <v>536782</v>
      </c>
      <c r="M291" s="131">
        <v>75.901895489992299</v>
      </c>
      <c r="N291" s="131">
        <v>1372</v>
      </c>
      <c r="O291" s="131">
        <v>1492</v>
      </c>
      <c r="P291" s="131">
        <v>2864</v>
      </c>
      <c r="Q291" s="131"/>
      <c r="R291" s="131"/>
      <c r="S291" s="131"/>
      <c r="T291" s="131"/>
      <c r="U291" s="131"/>
      <c r="V291" s="131"/>
      <c r="Z291" s="128"/>
      <c r="AA291" s="128"/>
      <c r="AB291" s="128"/>
      <c r="AC291" s="128"/>
      <c r="AD291" s="128"/>
      <c r="AE291" s="128"/>
      <c r="AH291" s="129"/>
      <c r="AI291" s="129"/>
      <c r="AJ291" s="129"/>
      <c r="AK291" s="129"/>
      <c r="AL291" s="129"/>
      <c r="AM291" s="129"/>
    </row>
    <row r="292" spans="1:39" ht="14.25" customHeight="1">
      <c r="A292" s="126" t="s">
        <v>4</v>
      </c>
      <c r="B292" s="127">
        <v>2017</v>
      </c>
      <c r="C292" s="127">
        <v>162.80000000000001</v>
      </c>
      <c r="D292" s="127">
        <v>260.3</v>
      </c>
      <c r="E292" s="127">
        <v>423.1</v>
      </c>
      <c r="F292" s="127">
        <v>514321</v>
      </c>
      <c r="G292" s="127">
        <v>633604</v>
      </c>
      <c r="H292" s="127">
        <v>500813</v>
      </c>
      <c r="I292" s="127">
        <v>79.041956805828207</v>
      </c>
      <c r="J292" s="127">
        <v>535268</v>
      </c>
      <c r="K292" s="127">
        <v>655151</v>
      </c>
      <c r="L292" s="127">
        <v>509784</v>
      </c>
      <c r="M292" s="127">
        <v>77.811680055437606</v>
      </c>
      <c r="N292" s="127">
        <v>1366</v>
      </c>
      <c r="O292" s="127">
        <v>1518</v>
      </c>
      <c r="P292" s="127">
        <v>2884</v>
      </c>
      <c r="Q292" s="127"/>
      <c r="R292" s="127"/>
      <c r="S292" s="127"/>
      <c r="T292" s="127"/>
      <c r="U292" s="127"/>
      <c r="V292" s="127"/>
      <c r="Z292" s="128"/>
      <c r="AA292" s="128"/>
      <c r="AB292" s="128"/>
      <c r="AC292" s="128"/>
      <c r="AD292" s="128"/>
      <c r="AE292" s="128"/>
      <c r="AH292" s="129"/>
      <c r="AI292" s="129"/>
      <c r="AJ292" s="129"/>
      <c r="AK292" s="129"/>
      <c r="AL292" s="129"/>
      <c r="AM292" s="129"/>
    </row>
    <row r="293" spans="1:39" ht="14.25" customHeight="1">
      <c r="A293" s="130" t="s">
        <v>4</v>
      </c>
      <c r="B293" s="131">
        <v>2018</v>
      </c>
      <c r="C293" s="131">
        <v>162.80000000000001</v>
      </c>
      <c r="D293" s="131">
        <v>260.3</v>
      </c>
      <c r="E293" s="131">
        <v>423.1</v>
      </c>
      <c r="F293" s="131">
        <v>499887</v>
      </c>
      <c r="G293" s="131">
        <v>689993</v>
      </c>
      <c r="H293" s="131">
        <v>533040</v>
      </c>
      <c r="I293" s="131">
        <v>77.252957638700707</v>
      </c>
      <c r="J293" s="131">
        <v>529814</v>
      </c>
      <c r="K293" s="131">
        <v>716060</v>
      </c>
      <c r="L293" s="131">
        <v>544219</v>
      </c>
      <c r="M293" s="131">
        <v>76.001871351562698</v>
      </c>
      <c r="N293" s="131">
        <v>1383</v>
      </c>
      <c r="O293" s="131">
        <v>1651</v>
      </c>
      <c r="P293" s="131">
        <v>3034</v>
      </c>
      <c r="Q293" s="131"/>
      <c r="R293" s="131"/>
      <c r="S293" s="131"/>
      <c r="T293" s="131"/>
      <c r="U293" s="131">
        <v>0</v>
      </c>
      <c r="V293" s="131">
        <v>0</v>
      </c>
      <c r="Z293" s="128"/>
      <c r="AA293" s="128"/>
      <c r="AB293" s="128"/>
      <c r="AC293" s="128"/>
      <c r="AD293" s="128"/>
      <c r="AE293" s="128"/>
      <c r="AH293" s="129"/>
      <c r="AI293" s="129"/>
      <c r="AJ293" s="129"/>
      <c r="AK293" s="129"/>
      <c r="AL293" s="129"/>
      <c r="AM293" s="129"/>
    </row>
    <row r="294" spans="1:39" ht="14.25" customHeight="1">
      <c r="A294" s="126" t="s">
        <v>4</v>
      </c>
      <c r="B294" s="127">
        <v>2019</v>
      </c>
      <c r="C294" s="127">
        <v>162.80000000000001</v>
      </c>
      <c r="D294" s="127">
        <v>260.3</v>
      </c>
      <c r="E294" s="127">
        <v>423.1</v>
      </c>
      <c r="F294" s="127">
        <v>507683</v>
      </c>
      <c r="G294" s="127">
        <v>647506</v>
      </c>
      <c r="H294" s="127">
        <v>502272</v>
      </c>
      <c r="I294" s="127">
        <v>77.570246453314695</v>
      </c>
      <c r="J294" s="127">
        <v>512730</v>
      </c>
      <c r="K294" s="127">
        <v>657266</v>
      </c>
      <c r="L294" s="127">
        <v>510260</v>
      </c>
      <c r="M294" s="127">
        <v>77.633712986827206</v>
      </c>
      <c r="N294" s="127">
        <v>1393</v>
      </c>
      <c r="O294" s="127">
        <v>1667</v>
      </c>
      <c r="P294" s="127">
        <v>3060</v>
      </c>
      <c r="Q294" s="127">
        <v>1393</v>
      </c>
      <c r="R294" s="127"/>
      <c r="S294" s="127">
        <v>1667</v>
      </c>
      <c r="T294" s="127"/>
      <c r="U294" s="127">
        <v>3060</v>
      </c>
      <c r="V294" s="127">
        <v>0</v>
      </c>
      <c r="Z294" s="128"/>
      <c r="AA294" s="128"/>
      <c r="AB294" s="128"/>
      <c r="AC294" s="128"/>
      <c r="AD294" s="128"/>
      <c r="AE294" s="128"/>
      <c r="AH294" s="129"/>
      <c r="AI294" s="129"/>
      <c r="AJ294" s="129"/>
      <c r="AK294" s="129"/>
      <c r="AL294" s="129"/>
      <c r="AM294" s="129"/>
    </row>
    <row r="295" spans="1:39" ht="14.25" customHeight="1">
      <c r="A295" s="130" t="s">
        <v>4</v>
      </c>
      <c r="B295" s="131">
        <v>2020</v>
      </c>
      <c r="C295" s="131">
        <v>162.80000000000001</v>
      </c>
      <c r="D295" s="131">
        <v>260.3</v>
      </c>
      <c r="E295" s="131">
        <v>423.1</v>
      </c>
      <c r="F295" s="131">
        <v>456419</v>
      </c>
      <c r="G295" s="131">
        <v>684146</v>
      </c>
      <c r="H295" s="131">
        <v>502807</v>
      </c>
      <c r="I295" s="131">
        <v>73.494107982798994</v>
      </c>
      <c r="J295" s="131">
        <v>457926</v>
      </c>
      <c r="K295" s="131">
        <v>693661</v>
      </c>
      <c r="L295" s="131">
        <v>510680</v>
      </c>
      <c r="M295" s="131">
        <v>73.620976240555507</v>
      </c>
      <c r="N295" s="131">
        <v>1390</v>
      </c>
      <c r="O295" s="131">
        <v>1680</v>
      </c>
      <c r="P295" s="131">
        <v>3070</v>
      </c>
      <c r="Q295" s="131">
        <v>1390</v>
      </c>
      <c r="R295" s="131"/>
      <c r="S295" s="131">
        <v>1680</v>
      </c>
      <c r="T295" s="131"/>
      <c r="U295" s="131">
        <v>3070</v>
      </c>
      <c r="V295" s="131">
        <v>0</v>
      </c>
      <c r="Z295" s="128"/>
      <c r="AA295" s="128"/>
      <c r="AB295" s="128"/>
      <c r="AC295" s="128"/>
      <c r="AD295" s="128"/>
      <c r="AE295" s="128"/>
      <c r="AH295" s="129"/>
      <c r="AI295" s="129"/>
      <c r="AJ295" s="129"/>
      <c r="AK295" s="129"/>
      <c r="AL295" s="129"/>
      <c r="AM295" s="129"/>
    </row>
    <row r="296" spans="1:39" ht="14.25" customHeight="1">
      <c r="A296" s="126" t="s">
        <v>4</v>
      </c>
      <c r="B296" s="127">
        <v>2021</v>
      </c>
      <c r="C296" s="127">
        <v>162.80000000000001</v>
      </c>
      <c r="D296" s="127">
        <v>260.3</v>
      </c>
      <c r="E296" s="127">
        <v>423.1</v>
      </c>
      <c r="F296" s="127">
        <v>454955</v>
      </c>
      <c r="G296" s="127">
        <v>650777</v>
      </c>
      <c r="H296" s="127">
        <v>504801</v>
      </c>
      <c r="I296" s="127">
        <v>77.568967557243099</v>
      </c>
      <c r="J296" s="127">
        <v>459216</v>
      </c>
      <c r="K296" s="127">
        <v>662035</v>
      </c>
      <c r="L296" s="127">
        <v>511780</v>
      </c>
      <c r="M296" s="127">
        <v>77.304070026509194</v>
      </c>
      <c r="N296" s="127">
        <v>1390</v>
      </c>
      <c r="O296" s="127">
        <v>1687</v>
      </c>
      <c r="P296" s="127">
        <v>3077</v>
      </c>
      <c r="Q296" s="127">
        <v>1390</v>
      </c>
      <c r="R296" s="127"/>
      <c r="S296" s="127">
        <v>1687</v>
      </c>
      <c r="T296" s="127"/>
      <c r="U296" s="127">
        <v>3077</v>
      </c>
      <c r="V296" s="127">
        <v>0</v>
      </c>
      <c r="Z296" s="128"/>
      <c r="AA296" s="128"/>
      <c r="AB296" s="128"/>
      <c r="AC296" s="128"/>
      <c r="AD296" s="128"/>
      <c r="AE296" s="128"/>
      <c r="AH296" s="129"/>
      <c r="AI296" s="129"/>
      <c r="AJ296" s="129"/>
      <c r="AK296" s="129"/>
      <c r="AL296" s="129"/>
      <c r="AM296" s="129"/>
    </row>
    <row r="297" spans="1:39" ht="14.25" customHeight="1">
      <c r="A297" s="130" t="s">
        <v>4</v>
      </c>
      <c r="B297" s="131">
        <v>2022</v>
      </c>
      <c r="C297" s="131">
        <v>177.7</v>
      </c>
      <c r="D297" s="131">
        <v>245.3</v>
      </c>
      <c r="E297" s="131">
        <v>423</v>
      </c>
      <c r="F297" s="131">
        <v>462926</v>
      </c>
      <c r="G297" s="131">
        <v>659979</v>
      </c>
      <c r="H297" s="131">
        <v>508698</v>
      </c>
      <c r="I297" s="131">
        <v>77.077907024314399</v>
      </c>
      <c r="J297" s="131">
        <v>486838</v>
      </c>
      <c r="K297" s="131">
        <v>685662</v>
      </c>
      <c r="L297" s="131">
        <v>528411</v>
      </c>
      <c r="M297" s="131">
        <v>77.065813768299805</v>
      </c>
      <c r="N297" s="131">
        <v>1389</v>
      </c>
      <c r="O297" s="131">
        <v>1711</v>
      </c>
      <c r="P297" s="131">
        <v>3100</v>
      </c>
      <c r="Q297" s="131">
        <v>1389</v>
      </c>
      <c r="R297" s="131"/>
      <c r="S297" s="131">
        <v>1711</v>
      </c>
      <c r="T297" s="131"/>
      <c r="U297" s="131">
        <v>3100</v>
      </c>
      <c r="V297" s="131">
        <v>0</v>
      </c>
      <c r="Z297" s="128"/>
      <c r="AA297" s="128"/>
      <c r="AB297" s="128"/>
      <c r="AC297" s="128"/>
      <c r="AD297" s="128"/>
      <c r="AE297" s="128"/>
      <c r="AH297" s="129"/>
      <c r="AI297" s="129"/>
      <c r="AJ297" s="129"/>
      <c r="AK297" s="129"/>
      <c r="AL297" s="129"/>
      <c r="AM297" s="129"/>
    </row>
    <row r="298" spans="1:39" ht="14.25" customHeight="1">
      <c r="A298" s="126" t="s">
        <v>4</v>
      </c>
      <c r="B298" s="127">
        <v>2023</v>
      </c>
      <c r="C298" s="127">
        <v>177.7</v>
      </c>
      <c r="D298" s="127">
        <v>245.3</v>
      </c>
      <c r="E298" s="127">
        <v>423</v>
      </c>
      <c r="F298" s="127">
        <v>465774</v>
      </c>
      <c r="G298" s="127">
        <v>656632</v>
      </c>
      <c r="H298" s="127">
        <v>515878</v>
      </c>
      <c r="I298" s="127">
        <v>78.564249077108599</v>
      </c>
      <c r="J298" s="127">
        <v>484569</v>
      </c>
      <c r="K298" s="127">
        <v>681162</v>
      </c>
      <c r="L298" s="127">
        <v>538428</v>
      </c>
      <c r="M298" s="127">
        <v>79.045513402098194</v>
      </c>
      <c r="N298" s="127">
        <v>1384</v>
      </c>
      <c r="O298" s="127">
        <v>1726</v>
      </c>
      <c r="P298" s="127">
        <v>3110</v>
      </c>
      <c r="Q298" s="127">
        <v>1384</v>
      </c>
      <c r="R298" s="127"/>
      <c r="S298" s="127">
        <v>1726</v>
      </c>
      <c r="T298" s="127"/>
      <c r="U298" s="127">
        <v>3110</v>
      </c>
      <c r="V298" s="127">
        <v>0</v>
      </c>
      <c r="Z298" s="128"/>
      <c r="AA298" s="128"/>
      <c r="AB298" s="128"/>
      <c r="AC298" s="128"/>
      <c r="AD298" s="128"/>
      <c r="AE298" s="128"/>
      <c r="AH298" s="129"/>
      <c r="AI298" s="129"/>
      <c r="AJ298" s="129"/>
      <c r="AK298" s="129"/>
      <c r="AL298" s="129"/>
      <c r="AM298" s="129"/>
    </row>
    <row r="299" spans="1:39" ht="14.25" customHeight="1">
      <c r="A299" s="130" t="s">
        <v>135</v>
      </c>
      <c r="B299" s="131">
        <v>2015</v>
      </c>
      <c r="C299" s="131">
        <v>56</v>
      </c>
      <c r="D299" s="131">
        <v>315</v>
      </c>
      <c r="E299" s="131">
        <v>371</v>
      </c>
      <c r="F299" s="131">
        <v>140401</v>
      </c>
      <c r="G299" s="131">
        <v>166331</v>
      </c>
      <c r="H299" s="131">
        <v>138091</v>
      </c>
      <c r="I299" s="131">
        <v>83.021805917117106</v>
      </c>
      <c r="J299" s="131">
        <v>141341</v>
      </c>
      <c r="K299" s="131">
        <v>168414</v>
      </c>
      <c r="L299" s="131">
        <v>139435</v>
      </c>
      <c r="M299" s="131">
        <v>82.792998206799894</v>
      </c>
      <c r="N299" s="131">
        <v>752</v>
      </c>
      <c r="O299" s="131">
        <v>1703</v>
      </c>
      <c r="P299" s="131">
        <v>2455</v>
      </c>
      <c r="Q299" s="131"/>
      <c r="R299" s="131"/>
      <c r="S299" s="131"/>
      <c r="T299" s="131"/>
      <c r="U299" s="131"/>
      <c r="V299" s="131"/>
      <c r="Z299" s="128"/>
      <c r="AA299" s="128"/>
      <c r="AB299" s="128"/>
      <c r="AC299" s="128"/>
      <c r="AD299" s="128"/>
      <c r="AE299" s="128"/>
      <c r="AH299" s="129"/>
      <c r="AI299" s="129"/>
      <c r="AJ299" s="129"/>
      <c r="AK299" s="129"/>
      <c r="AL299" s="129"/>
      <c r="AM299" s="129"/>
    </row>
    <row r="300" spans="1:39" ht="14.25" customHeight="1">
      <c r="A300" s="126" t="s">
        <v>135</v>
      </c>
      <c r="B300" s="127">
        <v>2016</v>
      </c>
      <c r="C300" s="127">
        <v>56</v>
      </c>
      <c r="D300" s="127">
        <v>315</v>
      </c>
      <c r="E300" s="127">
        <v>371</v>
      </c>
      <c r="F300" s="127">
        <v>137320</v>
      </c>
      <c r="G300" s="127">
        <v>178292</v>
      </c>
      <c r="H300" s="127">
        <v>143581</v>
      </c>
      <c r="I300" s="127">
        <v>80.531375496376697</v>
      </c>
      <c r="J300" s="127">
        <v>137921</v>
      </c>
      <c r="K300" s="127">
        <v>180543</v>
      </c>
      <c r="L300" s="127">
        <v>145321</v>
      </c>
      <c r="M300" s="127">
        <v>80.491074148540804</v>
      </c>
      <c r="N300" s="127">
        <v>748</v>
      </c>
      <c r="O300" s="127">
        <v>1811</v>
      </c>
      <c r="P300" s="127">
        <v>2559</v>
      </c>
      <c r="Q300" s="127"/>
      <c r="R300" s="127"/>
      <c r="S300" s="127"/>
      <c r="T300" s="127"/>
      <c r="U300" s="127"/>
      <c r="V300" s="127"/>
      <c r="Z300" s="128"/>
      <c r="AA300" s="128"/>
      <c r="AB300" s="128"/>
      <c r="AC300" s="128"/>
      <c r="AD300" s="128"/>
      <c r="AE300" s="128"/>
      <c r="AH300" s="129"/>
      <c r="AI300" s="129"/>
      <c r="AJ300" s="129"/>
      <c r="AK300" s="129"/>
      <c r="AL300" s="129"/>
      <c r="AM300" s="129"/>
    </row>
    <row r="301" spans="1:39" ht="14.25" customHeight="1">
      <c r="A301" s="130" t="s">
        <v>135</v>
      </c>
      <c r="B301" s="131">
        <v>2017</v>
      </c>
      <c r="C301" s="131">
        <v>56</v>
      </c>
      <c r="D301" s="131">
        <v>309</v>
      </c>
      <c r="E301" s="131">
        <v>365</v>
      </c>
      <c r="F301" s="131">
        <v>134788</v>
      </c>
      <c r="G301" s="131">
        <v>162865</v>
      </c>
      <c r="H301" s="131">
        <v>137197</v>
      </c>
      <c r="I301" s="131">
        <v>84.239707733398802</v>
      </c>
      <c r="J301" s="131">
        <v>135397</v>
      </c>
      <c r="K301" s="131">
        <v>166034</v>
      </c>
      <c r="L301" s="131">
        <v>138653</v>
      </c>
      <c r="M301" s="131">
        <v>83.508799402532006</v>
      </c>
      <c r="N301" s="131">
        <v>749</v>
      </c>
      <c r="O301" s="131">
        <v>1866</v>
      </c>
      <c r="P301" s="131">
        <v>2615</v>
      </c>
      <c r="Q301" s="131"/>
      <c r="R301" s="131"/>
      <c r="S301" s="131"/>
      <c r="T301" s="131"/>
      <c r="U301" s="131"/>
      <c r="V301" s="131"/>
      <c r="Z301" s="128"/>
      <c r="AA301" s="128"/>
      <c r="AB301" s="128"/>
      <c r="AC301" s="128"/>
      <c r="AD301" s="128"/>
      <c r="AE301" s="128"/>
      <c r="AH301" s="129"/>
      <c r="AI301" s="129"/>
      <c r="AJ301" s="129"/>
      <c r="AK301" s="129"/>
      <c r="AL301" s="129"/>
      <c r="AM301" s="129"/>
    </row>
    <row r="302" spans="1:39" ht="14.25" customHeight="1">
      <c r="A302" s="126" t="s">
        <v>135</v>
      </c>
      <c r="B302" s="127">
        <v>2018</v>
      </c>
      <c r="C302" s="127">
        <v>56</v>
      </c>
      <c r="D302" s="127">
        <v>308</v>
      </c>
      <c r="E302" s="127">
        <v>364</v>
      </c>
      <c r="F302" s="127">
        <v>138718</v>
      </c>
      <c r="G302" s="127">
        <v>180305</v>
      </c>
      <c r="H302" s="127">
        <v>148454</v>
      </c>
      <c r="I302" s="127">
        <v>82.334932475527594</v>
      </c>
      <c r="J302" s="127">
        <v>139411</v>
      </c>
      <c r="K302" s="127">
        <v>183462</v>
      </c>
      <c r="L302" s="127">
        <v>150153</v>
      </c>
      <c r="M302" s="127">
        <v>81.844196618373303</v>
      </c>
      <c r="N302" s="127">
        <v>736</v>
      </c>
      <c r="O302" s="127">
        <v>1915</v>
      </c>
      <c r="P302" s="127">
        <v>2651</v>
      </c>
      <c r="Q302" s="127"/>
      <c r="R302" s="127"/>
      <c r="S302" s="127"/>
      <c r="T302" s="127"/>
      <c r="U302" s="127"/>
      <c r="V302" s="127"/>
      <c r="Z302" s="128"/>
      <c r="AA302" s="128"/>
      <c r="AB302" s="128"/>
      <c r="AC302" s="128"/>
      <c r="AD302" s="128"/>
      <c r="AE302" s="128"/>
      <c r="AH302" s="129"/>
      <c r="AI302" s="129"/>
      <c r="AJ302" s="129"/>
      <c r="AK302" s="129"/>
      <c r="AL302" s="129"/>
      <c r="AM302" s="129"/>
    </row>
    <row r="303" spans="1:39" ht="14.25" customHeight="1">
      <c r="A303" s="130" t="s">
        <v>135</v>
      </c>
      <c r="B303" s="131">
        <v>2019</v>
      </c>
      <c r="C303" s="131">
        <v>56</v>
      </c>
      <c r="D303" s="131">
        <v>312</v>
      </c>
      <c r="E303" s="131">
        <v>368</v>
      </c>
      <c r="F303" s="131">
        <v>145493</v>
      </c>
      <c r="G303" s="131">
        <v>169704</v>
      </c>
      <c r="H303" s="131">
        <v>139177</v>
      </c>
      <c r="I303" s="131">
        <v>82.011620232876098</v>
      </c>
      <c r="J303" s="131">
        <v>147848</v>
      </c>
      <c r="K303" s="131">
        <v>173199</v>
      </c>
      <c r="L303" s="131">
        <v>141782</v>
      </c>
      <c r="M303" s="131">
        <v>81.860749773382096</v>
      </c>
      <c r="N303" s="131">
        <v>769</v>
      </c>
      <c r="O303" s="131">
        <v>1954</v>
      </c>
      <c r="P303" s="131">
        <v>2723</v>
      </c>
      <c r="Q303" s="131">
        <v>596</v>
      </c>
      <c r="R303" s="131">
        <v>173</v>
      </c>
      <c r="S303" s="131">
        <v>501</v>
      </c>
      <c r="T303" s="131">
        <v>1453</v>
      </c>
      <c r="U303" s="131">
        <v>1097</v>
      </c>
      <c r="V303" s="131">
        <v>1626</v>
      </c>
      <c r="Z303" s="128"/>
      <c r="AA303" s="128"/>
      <c r="AB303" s="128"/>
      <c r="AC303" s="128"/>
      <c r="AD303" s="128"/>
      <c r="AE303" s="128"/>
      <c r="AH303" s="129"/>
      <c r="AI303" s="129"/>
      <c r="AJ303" s="129"/>
      <c r="AK303" s="129"/>
      <c r="AL303" s="129"/>
      <c r="AM303" s="129"/>
    </row>
    <row r="304" spans="1:39" ht="14.25" customHeight="1">
      <c r="A304" s="126" t="s">
        <v>135</v>
      </c>
      <c r="B304" s="127">
        <v>2020</v>
      </c>
      <c r="C304" s="127">
        <v>56</v>
      </c>
      <c r="D304" s="127">
        <v>312</v>
      </c>
      <c r="E304" s="127">
        <v>368</v>
      </c>
      <c r="F304" s="127">
        <v>143313</v>
      </c>
      <c r="G304" s="127">
        <v>194762</v>
      </c>
      <c r="H304" s="127">
        <v>148536</v>
      </c>
      <c r="I304" s="127">
        <v>76.265390579271099</v>
      </c>
      <c r="J304" s="127">
        <v>143700</v>
      </c>
      <c r="K304" s="127">
        <v>198177</v>
      </c>
      <c r="L304" s="127">
        <v>150168</v>
      </c>
      <c r="M304" s="127">
        <v>75.774686265308304</v>
      </c>
      <c r="N304" s="127">
        <v>781</v>
      </c>
      <c r="O304" s="127">
        <v>1986</v>
      </c>
      <c r="P304" s="127">
        <v>2767</v>
      </c>
      <c r="Q304" s="127">
        <v>608</v>
      </c>
      <c r="R304" s="127">
        <v>173</v>
      </c>
      <c r="S304" s="127">
        <v>508</v>
      </c>
      <c r="T304" s="127">
        <v>1478</v>
      </c>
      <c r="U304" s="127">
        <v>1116</v>
      </c>
      <c r="V304" s="127">
        <v>1651</v>
      </c>
      <c r="Z304" s="128"/>
      <c r="AA304" s="128"/>
      <c r="AB304" s="128"/>
      <c r="AC304" s="128"/>
      <c r="AD304" s="128"/>
      <c r="AE304" s="128"/>
      <c r="AH304" s="129"/>
      <c r="AI304" s="129"/>
      <c r="AJ304" s="129"/>
      <c r="AK304" s="129"/>
      <c r="AL304" s="129"/>
      <c r="AM304" s="129"/>
    </row>
    <row r="305" spans="1:39" ht="14.25" customHeight="1">
      <c r="A305" s="130" t="s">
        <v>135</v>
      </c>
      <c r="B305" s="131">
        <v>2021</v>
      </c>
      <c r="C305" s="131">
        <v>83</v>
      </c>
      <c r="D305" s="131">
        <v>285</v>
      </c>
      <c r="E305" s="131">
        <v>368</v>
      </c>
      <c r="F305" s="131">
        <v>140596</v>
      </c>
      <c r="G305" s="131">
        <v>190210</v>
      </c>
      <c r="H305" s="131">
        <v>150664</v>
      </c>
      <c r="I305" s="131">
        <v>79.209294989748201</v>
      </c>
      <c r="J305" s="131">
        <v>140596</v>
      </c>
      <c r="K305" s="131">
        <v>194362</v>
      </c>
      <c r="L305" s="131">
        <v>151870</v>
      </c>
      <c r="M305" s="131">
        <v>78.137701814140598</v>
      </c>
      <c r="N305" s="131">
        <v>784</v>
      </c>
      <c r="O305" s="131">
        <v>2030</v>
      </c>
      <c r="P305" s="131">
        <v>2814</v>
      </c>
      <c r="Q305" s="131">
        <v>611</v>
      </c>
      <c r="R305" s="131">
        <v>173</v>
      </c>
      <c r="S305" s="131">
        <v>523</v>
      </c>
      <c r="T305" s="131">
        <v>1507</v>
      </c>
      <c r="U305" s="131">
        <v>1134</v>
      </c>
      <c r="V305" s="131">
        <v>1680</v>
      </c>
      <c r="Z305" s="128"/>
      <c r="AA305" s="128"/>
      <c r="AB305" s="128"/>
      <c r="AC305" s="128"/>
      <c r="AD305" s="128"/>
      <c r="AE305" s="128"/>
      <c r="AH305" s="129"/>
      <c r="AI305" s="129"/>
      <c r="AJ305" s="129"/>
      <c r="AK305" s="129"/>
      <c r="AL305" s="129"/>
      <c r="AM305" s="129"/>
    </row>
    <row r="306" spans="1:39" ht="14.25" customHeight="1">
      <c r="A306" s="126" t="s">
        <v>135</v>
      </c>
      <c r="B306" s="127">
        <v>2022</v>
      </c>
      <c r="C306" s="127">
        <v>84</v>
      </c>
      <c r="D306" s="127">
        <v>284</v>
      </c>
      <c r="E306" s="127">
        <v>368</v>
      </c>
      <c r="F306" s="127">
        <v>146759</v>
      </c>
      <c r="G306" s="127">
        <v>189339</v>
      </c>
      <c r="H306" s="127">
        <v>154633</v>
      </c>
      <c r="I306" s="127">
        <v>81.669914808887796</v>
      </c>
      <c r="J306" s="127">
        <v>146759</v>
      </c>
      <c r="K306" s="127">
        <v>194627</v>
      </c>
      <c r="L306" s="127">
        <v>156015</v>
      </c>
      <c r="M306" s="127">
        <v>80.1610259624821</v>
      </c>
      <c r="N306" s="127">
        <v>784</v>
      </c>
      <c r="O306" s="127">
        <v>2060</v>
      </c>
      <c r="P306" s="127">
        <v>2844</v>
      </c>
      <c r="Q306" s="127">
        <v>608</v>
      </c>
      <c r="R306" s="127">
        <v>176</v>
      </c>
      <c r="S306" s="127">
        <v>534</v>
      </c>
      <c r="T306" s="127">
        <v>1526</v>
      </c>
      <c r="U306" s="127">
        <v>1142</v>
      </c>
      <c r="V306" s="127">
        <v>1702</v>
      </c>
      <c r="Z306" s="128"/>
      <c r="AA306" s="128"/>
      <c r="AB306" s="128"/>
      <c r="AC306" s="128"/>
      <c r="AD306" s="128"/>
      <c r="AE306" s="128"/>
      <c r="AH306" s="129"/>
      <c r="AI306" s="129"/>
      <c r="AJ306" s="129"/>
      <c r="AK306" s="129"/>
      <c r="AL306" s="129"/>
      <c r="AM306" s="129"/>
    </row>
    <row r="307" spans="1:39" ht="14.25" customHeight="1">
      <c r="A307" s="130" t="s">
        <v>135</v>
      </c>
      <c r="B307" s="131">
        <v>2023</v>
      </c>
      <c r="C307" s="131">
        <v>84</v>
      </c>
      <c r="D307" s="131">
        <v>284</v>
      </c>
      <c r="E307" s="131">
        <v>368</v>
      </c>
      <c r="F307" s="131">
        <v>147218</v>
      </c>
      <c r="G307" s="131">
        <v>186235</v>
      </c>
      <c r="H307" s="131">
        <v>156785</v>
      </c>
      <c r="I307" s="131">
        <v>84.186645904368106</v>
      </c>
      <c r="J307" s="131">
        <v>147218</v>
      </c>
      <c r="K307" s="131">
        <v>192381</v>
      </c>
      <c r="L307" s="131">
        <v>158615</v>
      </c>
      <c r="M307" s="131">
        <v>82.448370681096407</v>
      </c>
      <c r="N307" s="131">
        <v>790</v>
      </c>
      <c r="O307" s="131">
        <v>2079</v>
      </c>
      <c r="P307" s="131">
        <v>2869</v>
      </c>
      <c r="Q307" s="131">
        <v>614</v>
      </c>
      <c r="R307" s="131">
        <v>176</v>
      </c>
      <c r="S307" s="131">
        <v>541</v>
      </c>
      <c r="T307" s="131">
        <v>1538</v>
      </c>
      <c r="U307" s="131">
        <v>1155</v>
      </c>
      <c r="V307" s="131">
        <v>1714</v>
      </c>
      <c r="Z307" s="128"/>
      <c r="AA307" s="128"/>
      <c r="AB307" s="128"/>
      <c r="AC307" s="128"/>
      <c r="AD307" s="128"/>
      <c r="AE307" s="128"/>
      <c r="AH307" s="129"/>
      <c r="AI307" s="129"/>
      <c r="AJ307" s="129"/>
      <c r="AK307" s="129"/>
      <c r="AL307" s="129"/>
      <c r="AM307" s="129"/>
    </row>
    <row r="308" spans="1:39" ht="14.25" customHeight="1">
      <c r="A308" s="126" t="s">
        <v>293</v>
      </c>
      <c r="B308" s="127">
        <v>2015</v>
      </c>
      <c r="C308" s="127">
        <v>91</v>
      </c>
      <c r="D308" s="127">
        <v>3</v>
      </c>
      <c r="E308" s="127">
        <v>94</v>
      </c>
      <c r="F308" s="127">
        <v>147773</v>
      </c>
      <c r="G308" s="127">
        <v>173418</v>
      </c>
      <c r="H308" s="127">
        <v>107303</v>
      </c>
      <c r="I308" s="127">
        <v>61.8753531928635</v>
      </c>
      <c r="J308" s="127">
        <v>147773</v>
      </c>
      <c r="K308" s="127">
        <v>174398</v>
      </c>
      <c r="L308" s="127">
        <v>107652</v>
      </c>
      <c r="M308" s="127">
        <v>61.727772107478302</v>
      </c>
      <c r="N308" s="127">
        <v>447</v>
      </c>
      <c r="O308" s="127">
        <v>537</v>
      </c>
      <c r="P308" s="127">
        <v>984</v>
      </c>
      <c r="Q308" s="127"/>
      <c r="R308" s="127"/>
      <c r="S308" s="127"/>
      <c r="T308" s="127"/>
      <c r="U308" s="127"/>
      <c r="V308" s="127"/>
      <c r="Z308" s="128"/>
      <c r="AA308" s="128"/>
      <c r="AB308" s="128"/>
      <c r="AC308" s="128"/>
      <c r="AD308" s="128"/>
      <c r="AE308" s="128"/>
      <c r="AH308" s="129"/>
      <c r="AI308" s="129"/>
      <c r="AJ308" s="129"/>
      <c r="AK308" s="129"/>
      <c r="AL308" s="129"/>
      <c r="AM308" s="129"/>
    </row>
    <row r="309" spans="1:39" ht="14.25" customHeight="1">
      <c r="A309" s="130" t="s">
        <v>293</v>
      </c>
      <c r="B309" s="131">
        <v>2016</v>
      </c>
      <c r="C309" s="131">
        <v>91</v>
      </c>
      <c r="D309" s="131">
        <v>3</v>
      </c>
      <c r="E309" s="131">
        <v>94</v>
      </c>
      <c r="F309" s="131">
        <v>137775</v>
      </c>
      <c r="G309" s="131">
        <v>179001</v>
      </c>
      <c r="H309" s="131">
        <v>106982</v>
      </c>
      <c r="I309" s="131">
        <v>59.7661465578405</v>
      </c>
      <c r="J309" s="131">
        <v>137782</v>
      </c>
      <c r="K309" s="131">
        <v>180233</v>
      </c>
      <c r="L309" s="131">
        <v>107434</v>
      </c>
      <c r="M309" s="131">
        <v>59.608395798771603</v>
      </c>
      <c r="N309" s="131">
        <v>448</v>
      </c>
      <c r="O309" s="131">
        <v>541</v>
      </c>
      <c r="P309" s="131">
        <v>989</v>
      </c>
      <c r="Q309" s="131"/>
      <c r="R309" s="131"/>
      <c r="S309" s="131"/>
      <c r="T309" s="131"/>
      <c r="U309" s="131"/>
      <c r="V309" s="131"/>
      <c r="Z309" s="128"/>
      <c r="AA309" s="128"/>
      <c r="AB309" s="128"/>
      <c r="AC309" s="128"/>
      <c r="AD309" s="128"/>
      <c r="AE309" s="128"/>
      <c r="AH309" s="129"/>
      <c r="AI309" s="129"/>
      <c r="AJ309" s="129"/>
      <c r="AK309" s="129"/>
      <c r="AL309" s="129"/>
      <c r="AM309" s="129"/>
    </row>
    <row r="310" spans="1:39" ht="14.25" customHeight="1">
      <c r="A310" s="126" t="s">
        <v>293</v>
      </c>
      <c r="B310" s="127">
        <v>2017</v>
      </c>
      <c r="C310" s="127">
        <v>91</v>
      </c>
      <c r="D310" s="127">
        <v>3</v>
      </c>
      <c r="E310" s="127">
        <v>94</v>
      </c>
      <c r="F310" s="127">
        <v>133456</v>
      </c>
      <c r="G310" s="127">
        <v>166440</v>
      </c>
      <c r="H310" s="127">
        <v>103067</v>
      </c>
      <c r="I310" s="127">
        <v>61.924417207402101</v>
      </c>
      <c r="J310" s="127">
        <v>133456</v>
      </c>
      <c r="K310" s="127">
        <v>167334</v>
      </c>
      <c r="L310" s="127">
        <v>103433</v>
      </c>
      <c r="M310" s="127">
        <v>61.812303536639298</v>
      </c>
      <c r="N310" s="127">
        <v>443</v>
      </c>
      <c r="O310" s="127">
        <v>542</v>
      </c>
      <c r="P310" s="127">
        <v>985</v>
      </c>
      <c r="Q310" s="127"/>
      <c r="R310" s="127"/>
      <c r="S310" s="127"/>
      <c r="T310" s="127"/>
      <c r="U310" s="127"/>
      <c r="V310" s="127"/>
      <c r="Z310" s="128"/>
      <c r="AA310" s="128"/>
      <c r="AB310" s="128"/>
      <c r="AC310" s="128"/>
      <c r="AD310" s="128"/>
      <c r="AE310" s="128"/>
      <c r="AH310" s="129"/>
      <c r="AI310" s="129"/>
      <c r="AJ310" s="129"/>
      <c r="AK310" s="129"/>
      <c r="AL310" s="129"/>
      <c r="AM310" s="129"/>
    </row>
    <row r="311" spans="1:39" ht="14.25" customHeight="1">
      <c r="A311" s="130" t="s">
        <v>293</v>
      </c>
      <c r="B311" s="131">
        <v>2018</v>
      </c>
      <c r="C311" s="131">
        <v>91</v>
      </c>
      <c r="D311" s="131">
        <v>3</v>
      </c>
      <c r="E311" s="131">
        <v>94</v>
      </c>
      <c r="F311" s="131">
        <v>140147</v>
      </c>
      <c r="G311" s="131">
        <v>182453</v>
      </c>
      <c r="H311" s="131">
        <v>99455</v>
      </c>
      <c r="I311" s="131">
        <v>54.509928584347698</v>
      </c>
      <c r="J311" s="131">
        <v>140147</v>
      </c>
      <c r="K311" s="131">
        <v>182966</v>
      </c>
      <c r="L311" s="131">
        <v>99760</v>
      </c>
      <c r="M311" s="131">
        <v>54.523791305488501</v>
      </c>
      <c r="N311" s="131">
        <v>468</v>
      </c>
      <c r="O311" s="131">
        <v>551</v>
      </c>
      <c r="P311" s="131">
        <v>1019</v>
      </c>
      <c r="Q311" s="131"/>
      <c r="R311" s="131"/>
      <c r="S311" s="131"/>
      <c r="T311" s="131"/>
      <c r="U311" s="131"/>
      <c r="V311" s="131"/>
      <c r="Z311" s="128"/>
      <c r="AA311" s="128"/>
      <c r="AB311" s="128"/>
      <c r="AC311" s="128"/>
      <c r="AD311" s="128"/>
      <c r="AE311" s="128"/>
      <c r="AH311" s="129"/>
      <c r="AI311" s="129"/>
      <c r="AJ311" s="129"/>
      <c r="AK311" s="129"/>
      <c r="AL311" s="129"/>
      <c r="AM311" s="129"/>
    </row>
    <row r="312" spans="1:39" ht="14.25" customHeight="1">
      <c r="A312" s="126" t="s">
        <v>293</v>
      </c>
      <c r="B312" s="127">
        <v>2019</v>
      </c>
      <c r="C312" s="127">
        <v>94</v>
      </c>
      <c r="D312" s="127">
        <v>3</v>
      </c>
      <c r="E312" s="127">
        <v>97</v>
      </c>
      <c r="F312" s="127">
        <v>136839</v>
      </c>
      <c r="G312" s="127">
        <v>166024</v>
      </c>
      <c r="H312" s="127">
        <v>95190</v>
      </c>
      <c r="I312" s="127">
        <v>57.335084084228797</v>
      </c>
      <c r="J312" s="127">
        <v>136854</v>
      </c>
      <c r="K312" s="127">
        <v>167172</v>
      </c>
      <c r="L312" s="127">
        <v>95722</v>
      </c>
      <c r="M312" s="127">
        <v>57.259588926375201</v>
      </c>
      <c r="N312" s="127">
        <v>469</v>
      </c>
      <c r="O312" s="127">
        <v>559</v>
      </c>
      <c r="P312" s="127">
        <v>1028</v>
      </c>
      <c r="Q312" s="127">
        <v>469</v>
      </c>
      <c r="R312" s="127"/>
      <c r="S312" s="127">
        <v>559</v>
      </c>
      <c r="T312" s="127"/>
      <c r="U312" s="127">
        <v>1028</v>
      </c>
      <c r="V312" s="127">
        <v>0</v>
      </c>
      <c r="Z312" s="128"/>
      <c r="AA312" s="128"/>
      <c r="AB312" s="128"/>
      <c r="AC312" s="128"/>
      <c r="AD312" s="128"/>
      <c r="AE312" s="128"/>
      <c r="AH312" s="129"/>
      <c r="AI312" s="129"/>
      <c r="AJ312" s="129"/>
      <c r="AK312" s="129"/>
      <c r="AL312" s="129"/>
      <c r="AM312" s="129"/>
    </row>
    <row r="313" spans="1:39" ht="14.25" customHeight="1">
      <c r="A313" s="130" t="s">
        <v>293</v>
      </c>
      <c r="B313" s="131">
        <v>2020</v>
      </c>
      <c r="C313" s="131">
        <v>91</v>
      </c>
      <c r="D313" s="131">
        <v>3</v>
      </c>
      <c r="E313" s="131">
        <v>94</v>
      </c>
      <c r="F313" s="131">
        <v>128121</v>
      </c>
      <c r="G313" s="131">
        <v>185068</v>
      </c>
      <c r="H313" s="131">
        <v>95349</v>
      </c>
      <c r="I313" s="131">
        <v>51.521062528367999</v>
      </c>
      <c r="J313" s="131">
        <v>131821</v>
      </c>
      <c r="K313" s="131">
        <v>188400</v>
      </c>
      <c r="L313" s="131">
        <v>96103</v>
      </c>
      <c r="M313" s="131">
        <v>51.010084925690002</v>
      </c>
      <c r="N313" s="131">
        <v>470</v>
      </c>
      <c r="O313" s="131">
        <v>559</v>
      </c>
      <c r="P313" s="131">
        <v>1029</v>
      </c>
      <c r="Q313" s="131">
        <v>470</v>
      </c>
      <c r="R313" s="131"/>
      <c r="S313" s="131">
        <v>559</v>
      </c>
      <c r="T313" s="131"/>
      <c r="U313" s="131">
        <v>1029</v>
      </c>
      <c r="V313" s="131">
        <v>0</v>
      </c>
      <c r="Z313" s="128"/>
      <c r="AA313" s="128"/>
      <c r="AB313" s="128"/>
      <c r="AC313" s="128"/>
      <c r="AD313" s="128"/>
      <c r="AE313" s="128"/>
      <c r="AH313" s="129"/>
      <c r="AI313" s="129"/>
      <c r="AJ313" s="129"/>
      <c r="AK313" s="129"/>
      <c r="AL313" s="129"/>
      <c r="AM313" s="129"/>
    </row>
    <row r="314" spans="1:39" ht="14.25" customHeight="1">
      <c r="A314" s="126" t="s">
        <v>293</v>
      </c>
      <c r="B314" s="127">
        <v>2021</v>
      </c>
      <c r="C314" s="127">
        <v>91</v>
      </c>
      <c r="D314" s="127">
        <v>3</v>
      </c>
      <c r="E314" s="127">
        <v>94</v>
      </c>
      <c r="F314" s="127">
        <v>128617</v>
      </c>
      <c r="G314" s="127">
        <v>175686</v>
      </c>
      <c r="H314" s="127">
        <v>95563</v>
      </c>
      <c r="I314" s="127">
        <v>54.394203294514099</v>
      </c>
      <c r="J314" s="127">
        <v>130752</v>
      </c>
      <c r="K314" s="127">
        <v>176632</v>
      </c>
      <c r="L314" s="127">
        <v>96259</v>
      </c>
      <c r="M314" s="127">
        <v>54.4969201503691</v>
      </c>
      <c r="N314" s="127">
        <v>466</v>
      </c>
      <c r="O314" s="127">
        <v>558</v>
      </c>
      <c r="P314" s="127">
        <v>1024</v>
      </c>
      <c r="Q314" s="127">
        <v>466</v>
      </c>
      <c r="R314" s="127"/>
      <c r="S314" s="127">
        <v>558</v>
      </c>
      <c r="T314" s="127"/>
      <c r="U314" s="127">
        <v>1024</v>
      </c>
      <c r="V314" s="127">
        <v>0</v>
      </c>
      <c r="Z314" s="128"/>
      <c r="AA314" s="128"/>
      <c r="AB314" s="128"/>
      <c r="AC314" s="128"/>
      <c r="AD314" s="128"/>
      <c r="AE314" s="128"/>
      <c r="AH314" s="129"/>
      <c r="AI314" s="129"/>
      <c r="AJ314" s="129"/>
      <c r="AK314" s="129"/>
      <c r="AL314" s="129"/>
      <c r="AM314" s="129"/>
    </row>
    <row r="315" spans="1:39" ht="14.25" customHeight="1">
      <c r="A315" s="130" t="s">
        <v>293</v>
      </c>
      <c r="B315" s="131">
        <v>2022</v>
      </c>
      <c r="C315" s="131">
        <v>91</v>
      </c>
      <c r="D315" s="131">
        <v>3</v>
      </c>
      <c r="E315" s="131">
        <v>94</v>
      </c>
      <c r="F315" s="131">
        <v>137274</v>
      </c>
      <c r="G315" s="131">
        <v>173351</v>
      </c>
      <c r="H315" s="131">
        <v>97349</v>
      </c>
      <c r="I315" s="131">
        <v>56.157160904753901</v>
      </c>
      <c r="J315" s="131">
        <v>141297</v>
      </c>
      <c r="K315" s="131">
        <v>178189</v>
      </c>
      <c r="L315" s="131">
        <v>98056</v>
      </c>
      <c r="M315" s="131">
        <v>55.029210557329598</v>
      </c>
      <c r="N315" s="131">
        <v>466</v>
      </c>
      <c r="O315" s="131">
        <v>562</v>
      </c>
      <c r="P315" s="131">
        <v>1028</v>
      </c>
      <c r="Q315" s="131">
        <v>466</v>
      </c>
      <c r="R315" s="131"/>
      <c r="S315" s="131">
        <v>562</v>
      </c>
      <c r="T315" s="131"/>
      <c r="U315" s="131">
        <v>1028</v>
      </c>
      <c r="V315" s="131">
        <v>0</v>
      </c>
      <c r="Z315" s="128"/>
      <c r="AA315" s="128"/>
      <c r="AB315" s="128"/>
      <c r="AC315" s="128"/>
      <c r="AD315" s="128"/>
      <c r="AE315" s="128"/>
      <c r="AH315" s="129"/>
      <c r="AI315" s="129"/>
      <c r="AJ315" s="129"/>
      <c r="AK315" s="129"/>
      <c r="AL315" s="129"/>
      <c r="AM315" s="129"/>
    </row>
    <row r="316" spans="1:39" ht="14.25" customHeight="1">
      <c r="A316" s="126" t="s">
        <v>293</v>
      </c>
      <c r="B316" s="127">
        <v>2023</v>
      </c>
      <c r="C316" s="127">
        <v>91</v>
      </c>
      <c r="D316" s="127">
        <v>3</v>
      </c>
      <c r="E316" s="127">
        <v>94</v>
      </c>
      <c r="F316" s="127">
        <v>135505</v>
      </c>
      <c r="G316" s="127">
        <v>178021</v>
      </c>
      <c r="H316" s="127">
        <v>95536</v>
      </c>
      <c r="I316" s="127">
        <v>53.665578780031602</v>
      </c>
      <c r="J316" s="127">
        <v>135505</v>
      </c>
      <c r="K316" s="127">
        <v>179544</v>
      </c>
      <c r="L316" s="127">
        <v>96286</v>
      </c>
      <c r="M316" s="127">
        <v>53.628080024952098</v>
      </c>
      <c r="N316" s="127">
        <v>466</v>
      </c>
      <c r="O316" s="127">
        <v>564</v>
      </c>
      <c r="P316" s="127">
        <v>1030</v>
      </c>
      <c r="Q316" s="127">
        <v>466</v>
      </c>
      <c r="R316" s="127"/>
      <c r="S316" s="127">
        <v>564</v>
      </c>
      <c r="T316" s="127"/>
      <c r="U316" s="127">
        <v>1030</v>
      </c>
      <c r="V316" s="127">
        <v>0</v>
      </c>
      <c r="Z316" s="128"/>
      <c r="AA316" s="128"/>
      <c r="AB316" s="128"/>
      <c r="AC316" s="128"/>
      <c r="AD316" s="128"/>
      <c r="AE316" s="128"/>
      <c r="AH316" s="129"/>
      <c r="AI316" s="129"/>
      <c r="AJ316" s="129"/>
      <c r="AK316" s="129"/>
      <c r="AL316" s="129"/>
      <c r="AM316" s="129"/>
    </row>
    <row r="317" spans="1:39" ht="14.25" customHeight="1">
      <c r="A317" s="130" t="s">
        <v>138</v>
      </c>
      <c r="B317" s="131">
        <v>2015</v>
      </c>
      <c r="C317" s="131">
        <v>68</v>
      </c>
      <c r="D317" s="131">
        <v>759</v>
      </c>
      <c r="E317" s="131">
        <v>827</v>
      </c>
      <c r="F317" s="131">
        <v>195204</v>
      </c>
      <c r="G317" s="131">
        <v>245124</v>
      </c>
      <c r="H317" s="131">
        <v>192720</v>
      </c>
      <c r="I317" s="131">
        <v>78.621432417878296</v>
      </c>
      <c r="J317" s="131">
        <v>207295</v>
      </c>
      <c r="K317" s="131">
        <v>259918</v>
      </c>
      <c r="L317" s="131">
        <v>207013</v>
      </c>
      <c r="M317" s="131">
        <v>79.645503581898893</v>
      </c>
      <c r="N317" s="131">
        <v>1458</v>
      </c>
      <c r="O317" s="131">
        <v>519</v>
      </c>
      <c r="P317" s="131">
        <v>1977</v>
      </c>
      <c r="Q317" s="131"/>
      <c r="R317" s="131"/>
      <c r="S317" s="131"/>
      <c r="T317" s="131"/>
      <c r="U317" s="131"/>
      <c r="V317" s="131"/>
      <c r="Z317" s="128"/>
      <c r="AA317" s="128"/>
      <c r="AB317" s="128"/>
      <c r="AC317" s="128"/>
      <c r="AD317" s="128"/>
      <c r="AE317" s="128"/>
      <c r="AH317" s="129"/>
      <c r="AI317" s="129"/>
      <c r="AJ317" s="129"/>
      <c r="AK317" s="129"/>
      <c r="AL317" s="129"/>
      <c r="AM317" s="129"/>
    </row>
    <row r="318" spans="1:39" ht="14.25" customHeight="1">
      <c r="A318" s="126" t="s">
        <v>138</v>
      </c>
      <c r="B318" s="127">
        <v>2016</v>
      </c>
      <c r="C318" s="127">
        <v>68</v>
      </c>
      <c r="D318" s="127">
        <v>759</v>
      </c>
      <c r="E318" s="127">
        <v>827</v>
      </c>
      <c r="F318" s="127">
        <v>182176</v>
      </c>
      <c r="G318" s="127">
        <v>261493</v>
      </c>
      <c r="H318" s="127">
        <v>198105</v>
      </c>
      <c r="I318" s="127">
        <v>75.7591981429713</v>
      </c>
      <c r="J318" s="127">
        <v>184993</v>
      </c>
      <c r="K318" s="127">
        <v>264308</v>
      </c>
      <c r="L318" s="127">
        <v>202330</v>
      </c>
      <c r="M318" s="127">
        <v>76.550842199252401</v>
      </c>
      <c r="N318" s="127">
        <v>1455</v>
      </c>
      <c r="O318" s="127">
        <v>549</v>
      </c>
      <c r="P318" s="127">
        <v>2004</v>
      </c>
      <c r="Q318" s="127"/>
      <c r="R318" s="127"/>
      <c r="S318" s="127"/>
      <c r="T318" s="127"/>
      <c r="U318" s="127"/>
      <c r="V318" s="127"/>
      <c r="Z318" s="128"/>
      <c r="AA318" s="128"/>
      <c r="AB318" s="128"/>
      <c r="AC318" s="128"/>
      <c r="AD318" s="128"/>
      <c r="AE318" s="128"/>
      <c r="AH318" s="129"/>
      <c r="AI318" s="129"/>
      <c r="AJ318" s="129"/>
      <c r="AK318" s="129"/>
      <c r="AL318" s="129"/>
      <c r="AM318" s="129"/>
    </row>
    <row r="319" spans="1:39" ht="14.25" customHeight="1">
      <c r="A319" s="130" t="s">
        <v>138</v>
      </c>
      <c r="B319" s="131">
        <v>2017</v>
      </c>
      <c r="C319" s="131">
        <v>68</v>
      </c>
      <c r="D319" s="131">
        <v>759</v>
      </c>
      <c r="E319" s="131">
        <v>827</v>
      </c>
      <c r="F319" s="131">
        <v>185626</v>
      </c>
      <c r="G319" s="131">
        <v>234890</v>
      </c>
      <c r="H319" s="131">
        <v>186911</v>
      </c>
      <c r="I319" s="131">
        <v>79.573843075482102</v>
      </c>
      <c r="J319" s="131">
        <v>187565</v>
      </c>
      <c r="K319" s="131">
        <v>238232</v>
      </c>
      <c r="L319" s="131">
        <v>190946</v>
      </c>
      <c r="M319" s="131">
        <v>80.151281104133801</v>
      </c>
      <c r="N319" s="131">
        <v>1448</v>
      </c>
      <c r="O319" s="131">
        <v>557</v>
      </c>
      <c r="P319" s="131">
        <v>2005</v>
      </c>
      <c r="Q319" s="131"/>
      <c r="R319" s="131"/>
      <c r="S319" s="131"/>
      <c r="T319" s="131"/>
      <c r="U319" s="131"/>
      <c r="V319" s="131"/>
      <c r="Z319" s="128"/>
      <c r="AA319" s="128"/>
      <c r="AB319" s="128"/>
      <c r="AC319" s="128"/>
      <c r="AD319" s="128"/>
      <c r="AE319" s="128"/>
      <c r="AH319" s="129"/>
      <c r="AI319" s="129"/>
      <c r="AJ319" s="129"/>
      <c r="AK319" s="129"/>
      <c r="AL319" s="129"/>
      <c r="AM319" s="129"/>
    </row>
    <row r="320" spans="1:39" ht="14.25" customHeight="1">
      <c r="A320" s="126" t="s">
        <v>138</v>
      </c>
      <c r="B320" s="127">
        <v>2018</v>
      </c>
      <c r="C320" s="127">
        <v>68</v>
      </c>
      <c r="D320" s="127">
        <v>759</v>
      </c>
      <c r="E320" s="127">
        <v>827</v>
      </c>
      <c r="F320" s="127">
        <v>186819</v>
      </c>
      <c r="G320" s="127">
        <v>254506</v>
      </c>
      <c r="H320" s="127">
        <v>201089</v>
      </c>
      <c r="I320" s="127">
        <v>79.011496782001203</v>
      </c>
      <c r="J320" s="127">
        <v>192525</v>
      </c>
      <c r="K320" s="127">
        <v>262327</v>
      </c>
      <c r="L320" s="127">
        <v>205481</v>
      </c>
      <c r="M320" s="127">
        <v>78.330099456022495</v>
      </c>
      <c r="N320" s="127">
        <v>1451</v>
      </c>
      <c r="O320" s="127">
        <v>573</v>
      </c>
      <c r="P320" s="127">
        <v>2024</v>
      </c>
      <c r="Q320" s="127"/>
      <c r="R320" s="127"/>
      <c r="S320" s="127"/>
      <c r="T320" s="127"/>
      <c r="U320" s="127"/>
      <c r="V320" s="127"/>
      <c r="Z320" s="128"/>
      <c r="AA320" s="128"/>
      <c r="AB320" s="128"/>
      <c r="AC320" s="128"/>
      <c r="AD320" s="128"/>
      <c r="AE320" s="128"/>
      <c r="AH320" s="129"/>
      <c r="AI320" s="129"/>
      <c r="AJ320" s="129"/>
      <c r="AK320" s="129"/>
      <c r="AL320" s="129"/>
      <c r="AM320" s="129"/>
    </row>
    <row r="321" spans="1:39" ht="14.25" customHeight="1">
      <c r="A321" s="130" t="s">
        <v>138</v>
      </c>
      <c r="B321" s="131">
        <v>2019</v>
      </c>
      <c r="C321" s="131">
        <v>68</v>
      </c>
      <c r="D321" s="131">
        <v>759</v>
      </c>
      <c r="E321" s="131">
        <v>827</v>
      </c>
      <c r="F321" s="131">
        <v>189815</v>
      </c>
      <c r="G321" s="131">
        <v>251133</v>
      </c>
      <c r="H321" s="131">
        <v>191557</v>
      </c>
      <c r="I321" s="131">
        <v>76.277112127836602</v>
      </c>
      <c r="J321" s="131">
        <v>197346</v>
      </c>
      <c r="K321" s="131">
        <v>256280</v>
      </c>
      <c r="L321" s="131">
        <v>194920</v>
      </c>
      <c r="M321" s="131">
        <v>76.057437178086502</v>
      </c>
      <c r="N321" s="131">
        <v>1717</v>
      </c>
      <c r="O321" s="131">
        <v>1495</v>
      </c>
      <c r="P321" s="131">
        <v>3212</v>
      </c>
      <c r="Q321" s="131">
        <v>1455</v>
      </c>
      <c r="R321" s="131">
        <v>262</v>
      </c>
      <c r="S321" s="131">
        <v>586</v>
      </c>
      <c r="T321" s="131">
        <v>909</v>
      </c>
      <c r="U321" s="131">
        <v>2041</v>
      </c>
      <c r="V321" s="131">
        <v>1171</v>
      </c>
      <c r="Z321" s="128"/>
      <c r="AA321" s="128"/>
      <c r="AB321" s="128"/>
      <c r="AC321" s="128"/>
      <c r="AD321" s="128"/>
      <c r="AE321" s="128"/>
      <c r="AH321" s="129"/>
      <c r="AI321" s="129"/>
      <c r="AJ321" s="129"/>
      <c r="AK321" s="129"/>
      <c r="AL321" s="129"/>
      <c r="AM321" s="129"/>
    </row>
    <row r="322" spans="1:39" ht="14.25" customHeight="1">
      <c r="A322" s="126" t="s">
        <v>138</v>
      </c>
      <c r="B322" s="127">
        <v>2020</v>
      </c>
      <c r="C322" s="127">
        <v>68</v>
      </c>
      <c r="D322" s="127">
        <v>759</v>
      </c>
      <c r="E322" s="127">
        <v>827</v>
      </c>
      <c r="F322" s="127">
        <v>176575</v>
      </c>
      <c r="G322" s="127">
        <v>252115</v>
      </c>
      <c r="H322" s="127">
        <v>186994</v>
      </c>
      <c r="I322" s="127">
        <v>74.170120778216301</v>
      </c>
      <c r="J322" s="127">
        <v>176864</v>
      </c>
      <c r="K322" s="127">
        <v>256760</v>
      </c>
      <c r="L322" s="127">
        <v>190024</v>
      </c>
      <c r="M322" s="127">
        <v>74.008412525315507</v>
      </c>
      <c r="N322" s="127">
        <v>1760</v>
      </c>
      <c r="O322" s="127">
        <v>1527</v>
      </c>
      <c r="P322" s="127">
        <v>3287</v>
      </c>
      <c r="Q322" s="127">
        <v>1473</v>
      </c>
      <c r="R322" s="127">
        <v>287</v>
      </c>
      <c r="S322" s="127">
        <v>598</v>
      </c>
      <c r="T322" s="127">
        <v>929</v>
      </c>
      <c r="U322" s="127">
        <v>2071</v>
      </c>
      <c r="V322" s="127">
        <v>1216</v>
      </c>
      <c r="Z322" s="128"/>
      <c r="AA322" s="128"/>
      <c r="AB322" s="128"/>
      <c r="AC322" s="128"/>
      <c r="AD322" s="128"/>
      <c r="AE322" s="128"/>
      <c r="AH322" s="129"/>
      <c r="AI322" s="129"/>
      <c r="AJ322" s="129"/>
      <c r="AK322" s="129"/>
      <c r="AL322" s="129"/>
      <c r="AM322" s="129"/>
    </row>
    <row r="323" spans="1:39" ht="14.25" customHeight="1">
      <c r="A323" s="130" t="s">
        <v>138</v>
      </c>
      <c r="B323" s="131">
        <v>2021</v>
      </c>
      <c r="C323" s="131">
        <v>68</v>
      </c>
      <c r="D323" s="131">
        <v>759</v>
      </c>
      <c r="E323" s="131">
        <v>827</v>
      </c>
      <c r="F323" s="131">
        <v>177245</v>
      </c>
      <c r="G323" s="131">
        <v>257792</v>
      </c>
      <c r="H323" s="131">
        <v>187193</v>
      </c>
      <c r="I323" s="131">
        <v>72.613967850049605</v>
      </c>
      <c r="J323" s="131">
        <v>180036</v>
      </c>
      <c r="K323" s="131">
        <v>262435</v>
      </c>
      <c r="L323" s="131">
        <v>193687</v>
      </c>
      <c r="M323" s="131">
        <v>73.803799035951798</v>
      </c>
      <c r="N323" s="131">
        <v>2455</v>
      </c>
      <c r="O323" s="131">
        <v>2095</v>
      </c>
      <c r="P323" s="131">
        <v>4550</v>
      </c>
      <c r="Q323" s="131">
        <v>1463</v>
      </c>
      <c r="R323" s="131">
        <v>992</v>
      </c>
      <c r="S323" s="131">
        <v>585</v>
      </c>
      <c r="T323" s="131">
        <v>1510</v>
      </c>
      <c r="U323" s="131">
        <v>2048</v>
      </c>
      <c r="V323" s="131">
        <v>2502</v>
      </c>
      <c r="Z323" s="128"/>
      <c r="AA323" s="128"/>
      <c r="AB323" s="128"/>
      <c r="AC323" s="128"/>
      <c r="AD323" s="128"/>
      <c r="AE323" s="128"/>
      <c r="AH323" s="129"/>
      <c r="AI323" s="129"/>
      <c r="AJ323" s="129"/>
      <c r="AK323" s="129"/>
      <c r="AL323" s="129"/>
      <c r="AM323" s="129"/>
    </row>
    <row r="324" spans="1:39" ht="14.25" customHeight="1">
      <c r="A324" s="126" t="s">
        <v>138</v>
      </c>
      <c r="B324" s="127">
        <v>2022</v>
      </c>
      <c r="C324" s="127">
        <v>68</v>
      </c>
      <c r="D324" s="127">
        <v>759</v>
      </c>
      <c r="E324" s="127">
        <v>827</v>
      </c>
      <c r="F324" s="127">
        <v>187827</v>
      </c>
      <c r="G324" s="127">
        <v>250247</v>
      </c>
      <c r="H324" s="127">
        <v>198002</v>
      </c>
      <c r="I324" s="127">
        <v>79.122626844677498</v>
      </c>
      <c r="J324" s="127">
        <v>195026</v>
      </c>
      <c r="K324" s="127">
        <v>255436</v>
      </c>
      <c r="L324" s="127">
        <v>205920</v>
      </c>
      <c r="M324" s="127">
        <v>80.615105153541407</v>
      </c>
      <c r="N324" s="127">
        <v>2453</v>
      </c>
      <c r="O324" s="127">
        <v>2125</v>
      </c>
      <c r="P324" s="127">
        <v>4578</v>
      </c>
      <c r="Q324" s="127">
        <v>1465</v>
      </c>
      <c r="R324" s="127">
        <v>988</v>
      </c>
      <c r="S324" s="127">
        <v>592</v>
      </c>
      <c r="T324" s="127">
        <v>1533</v>
      </c>
      <c r="U324" s="127">
        <v>2057</v>
      </c>
      <c r="V324" s="127">
        <v>2521</v>
      </c>
      <c r="Z324" s="128"/>
      <c r="AA324" s="128"/>
      <c r="AB324" s="128"/>
      <c r="AC324" s="128"/>
      <c r="AD324" s="128"/>
      <c r="AE324" s="128"/>
      <c r="AH324" s="129"/>
      <c r="AI324" s="129"/>
      <c r="AJ324" s="129"/>
      <c r="AK324" s="129"/>
      <c r="AL324" s="129"/>
      <c r="AM324" s="129"/>
    </row>
    <row r="325" spans="1:39" ht="14.25" customHeight="1">
      <c r="A325" s="130" t="s">
        <v>138</v>
      </c>
      <c r="B325" s="131">
        <v>2023</v>
      </c>
      <c r="C325" s="131">
        <v>68</v>
      </c>
      <c r="D325" s="131">
        <v>759</v>
      </c>
      <c r="E325" s="131">
        <v>827</v>
      </c>
      <c r="F325" s="131">
        <v>189902</v>
      </c>
      <c r="G325" s="131">
        <v>251889</v>
      </c>
      <c r="H325" s="131">
        <v>202397</v>
      </c>
      <c r="I325" s="131">
        <v>80.351662835614107</v>
      </c>
      <c r="J325" s="131">
        <v>195587</v>
      </c>
      <c r="K325" s="131">
        <v>261747</v>
      </c>
      <c r="L325" s="131">
        <v>209597</v>
      </c>
      <c r="M325" s="131">
        <v>80.076180433777694</v>
      </c>
      <c r="N325" s="131">
        <v>2454</v>
      </c>
      <c r="O325" s="131">
        <v>2146</v>
      </c>
      <c r="P325" s="131">
        <v>4600</v>
      </c>
      <c r="Q325" s="131">
        <v>1467</v>
      </c>
      <c r="R325" s="131">
        <v>987</v>
      </c>
      <c r="S325" s="131">
        <v>598</v>
      </c>
      <c r="T325" s="131">
        <v>1548</v>
      </c>
      <c r="U325" s="131">
        <v>2065</v>
      </c>
      <c r="V325" s="131">
        <v>2535</v>
      </c>
      <c r="Z325" s="128"/>
      <c r="AA325" s="128"/>
      <c r="AB325" s="128"/>
      <c r="AC325" s="128"/>
      <c r="AD325" s="128"/>
      <c r="AE325" s="128"/>
      <c r="AH325" s="129"/>
      <c r="AI325" s="129"/>
      <c r="AJ325" s="129"/>
      <c r="AK325" s="129"/>
      <c r="AL325" s="129"/>
      <c r="AM325" s="129"/>
    </row>
    <row r="326" spans="1:39" ht="14.25" customHeight="1">
      <c r="A326" s="126" t="s">
        <v>139</v>
      </c>
      <c r="B326" s="127">
        <v>2015</v>
      </c>
      <c r="C326" s="127">
        <v>14</v>
      </c>
      <c r="D326" s="127">
        <v>119</v>
      </c>
      <c r="E326" s="127">
        <v>133</v>
      </c>
      <c r="F326" s="127">
        <v>31939</v>
      </c>
      <c r="G326" s="127">
        <v>42709</v>
      </c>
      <c r="H326" s="127">
        <v>31907</v>
      </c>
      <c r="I326" s="127">
        <v>74.707906998524905</v>
      </c>
      <c r="J326" s="127">
        <v>31939</v>
      </c>
      <c r="K326" s="127">
        <v>43895</v>
      </c>
      <c r="L326" s="127">
        <v>33124</v>
      </c>
      <c r="M326" s="127">
        <v>75.461897710445399</v>
      </c>
      <c r="N326" s="127">
        <v>235</v>
      </c>
      <c r="O326" s="127">
        <v>98</v>
      </c>
      <c r="P326" s="127">
        <v>333</v>
      </c>
      <c r="Q326" s="127"/>
      <c r="R326" s="127"/>
      <c r="S326" s="127"/>
      <c r="T326" s="127"/>
      <c r="U326" s="127"/>
      <c r="V326" s="127"/>
      <c r="Z326" s="128"/>
      <c r="AA326" s="128"/>
      <c r="AB326" s="128"/>
      <c r="AC326" s="128"/>
      <c r="AD326" s="128"/>
      <c r="AE326" s="128"/>
      <c r="AH326" s="129"/>
      <c r="AI326" s="129"/>
      <c r="AJ326" s="129"/>
      <c r="AK326" s="129"/>
      <c r="AL326" s="129"/>
      <c r="AM326" s="129"/>
    </row>
    <row r="327" spans="1:39" ht="14.25" customHeight="1">
      <c r="A327" s="130" t="s">
        <v>139</v>
      </c>
      <c r="B327" s="131">
        <v>2016</v>
      </c>
      <c r="C327" s="131">
        <v>14</v>
      </c>
      <c r="D327" s="131">
        <v>119</v>
      </c>
      <c r="E327" s="131">
        <v>133</v>
      </c>
      <c r="F327" s="131">
        <v>34820</v>
      </c>
      <c r="G327" s="131">
        <v>45910</v>
      </c>
      <c r="H327" s="131">
        <v>34552</v>
      </c>
      <c r="I327" s="131">
        <v>75.260291875408399</v>
      </c>
      <c r="J327" s="131">
        <v>34820</v>
      </c>
      <c r="K327" s="131">
        <v>47702</v>
      </c>
      <c r="L327" s="131">
        <v>35825</v>
      </c>
      <c r="M327" s="131">
        <v>75.101672885832897</v>
      </c>
      <c r="N327" s="131">
        <v>235</v>
      </c>
      <c r="O327" s="131">
        <v>98</v>
      </c>
      <c r="P327" s="131">
        <v>333</v>
      </c>
      <c r="Q327" s="131"/>
      <c r="R327" s="131"/>
      <c r="S327" s="131"/>
      <c r="T327" s="131"/>
      <c r="U327" s="131"/>
      <c r="V327" s="131"/>
      <c r="Z327" s="128"/>
      <c r="AA327" s="128"/>
      <c r="AB327" s="128"/>
      <c r="AC327" s="128"/>
      <c r="AD327" s="128"/>
      <c r="AE327" s="128"/>
      <c r="AH327" s="129"/>
      <c r="AI327" s="129"/>
      <c r="AJ327" s="129"/>
      <c r="AK327" s="129"/>
      <c r="AL327" s="129"/>
      <c r="AM327" s="129"/>
    </row>
    <row r="328" spans="1:39" ht="14.25" customHeight="1">
      <c r="A328" s="126" t="s">
        <v>139</v>
      </c>
      <c r="B328" s="127">
        <v>2017</v>
      </c>
      <c r="C328" s="127">
        <v>14</v>
      </c>
      <c r="D328" s="127">
        <v>119</v>
      </c>
      <c r="E328" s="127">
        <v>133</v>
      </c>
      <c r="F328" s="127">
        <v>31220</v>
      </c>
      <c r="G328" s="127">
        <v>39670</v>
      </c>
      <c r="H328" s="127">
        <v>31948</v>
      </c>
      <c r="I328" s="127">
        <v>80.534408873203901</v>
      </c>
      <c r="J328" s="127">
        <v>32863</v>
      </c>
      <c r="K328" s="127">
        <v>41660</v>
      </c>
      <c r="L328" s="127">
        <v>33356</v>
      </c>
      <c r="M328" s="127">
        <v>80.067210753720602</v>
      </c>
      <c r="N328" s="127">
        <v>235</v>
      </c>
      <c r="O328" s="127">
        <v>98</v>
      </c>
      <c r="P328" s="127">
        <v>333</v>
      </c>
      <c r="Q328" s="127"/>
      <c r="R328" s="127"/>
      <c r="S328" s="127"/>
      <c r="T328" s="127"/>
      <c r="U328" s="127"/>
      <c r="V328" s="127"/>
      <c r="Z328" s="128"/>
      <c r="AA328" s="128"/>
      <c r="AB328" s="128"/>
      <c r="AC328" s="128"/>
      <c r="AD328" s="128"/>
      <c r="AE328" s="128"/>
      <c r="AH328" s="129"/>
      <c r="AI328" s="129"/>
      <c r="AJ328" s="129"/>
      <c r="AK328" s="129"/>
      <c r="AL328" s="129"/>
      <c r="AM328" s="129"/>
    </row>
    <row r="329" spans="1:39" ht="14.25" customHeight="1">
      <c r="A329" s="130" t="s">
        <v>139</v>
      </c>
      <c r="B329" s="131">
        <v>2018</v>
      </c>
      <c r="C329" s="131">
        <v>14</v>
      </c>
      <c r="D329" s="131">
        <v>119</v>
      </c>
      <c r="E329" s="131">
        <v>133</v>
      </c>
      <c r="F329" s="131">
        <v>34662</v>
      </c>
      <c r="G329" s="131">
        <v>52067</v>
      </c>
      <c r="H329" s="131">
        <v>39060</v>
      </c>
      <c r="I329" s="131">
        <v>75.018725872433606</v>
      </c>
      <c r="J329" s="131">
        <v>37262</v>
      </c>
      <c r="K329" s="131">
        <v>57367</v>
      </c>
      <c r="L329" s="131">
        <v>44360</v>
      </c>
      <c r="M329" s="131">
        <v>77.326686073875194</v>
      </c>
      <c r="N329" s="131">
        <v>236</v>
      </c>
      <c r="O329" s="131">
        <v>132</v>
      </c>
      <c r="P329" s="131">
        <v>368</v>
      </c>
      <c r="Q329" s="131"/>
      <c r="R329" s="131"/>
      <c r="S329" s="131"/>
      <c r="T329" s="131"/>
      <c r="U329" s="131"/>
      <c r="V329" s="131"/>
      <c r="Z329" s="128"/>
      <c r="AA329" s="128"/>
      <c r="AB329" s="128"/>
      <c r="AC329" s="128"/>
      <c r="AD329" s="128"/>
      <c r="AE329" s="128"/>
      <c r="AH329" s="129"/>
      <c r="AI329" s="129"/>
      <c r="AJ329" s="129"/>
      <c r="AK329" s="129"/>
      <c r="AL329" s="129"/>
      <c r="AM329" s="129"/>
    </row>
    <row r="330" spans="1:39" ht="14.25" customHeight="1">
      <c r="A330" s="126" t="s">
        <v>139</v>
      </c>
      <c r="B330" s="127">
        <v>2019</v>
      </c>
      <c r="C330" s="127">
        <v>14</v>
      </c>
      <c r="D330" s="127">
        <v>119</v>
      </c>
      <c r="E330" s="127">
        <v>133</v>
      </c>
      <c r="F330" s="127">
        <v>38880</v>
      </c>
      <c r="G330" s="127">
        <v>49550</v>
      </c>
      <c r="H330" s="127">
        <v>37498</v>
      </c>
      <c r="I330" s="127">
        <v>75.677093844601401</v>
      </c>
      <c r="J330" s="127">
        <v>38880</v>
      </c>
      <c r="K330" s="127">
        <v>52967</v>
      </c>
      <c r="L330" s="127">
        <v>39472</v>
      </c>
      <c r="M330" s="127">
        <v>74.521872109048999</v>
      </c>
      <c r="N330" s="127">
        <v>236</v>
      </c>
      <c r="O330" s="127">
        <v>132</v>
      </c>
      <c r="P330" s="127">
        <v>368</v>
      </c>
      <c r="Q330" s="127">
        <v>236</v>
      </c>
      <c r="R330" s="127"/>
      <c r="S330" s="127">
        <v>132</v>
      </c>
      <c r="T330" s="127"/>
      <c r="U330" s="127">
        <v>368</v>
      </c>
      <c r="V330" s="127">
        <v>0</v>
      </c>
      <c r="Z330" s="128"/>
      <c r="AA330" s="128"/>
      <c r="AB330" s="128"/>
      <c r="AC330" s="128"/>
      <c r="AD330" s="128"/>
      <c r="AE330" s="128"/>
      <c r="AH330" s="129"/>
      <c r="AI330" s="129"/>
      <c r="AJ330" s="129"/>
      <c r="AK330" s="129"/>
      <c r="AL330" s="129"/>
      <c r="AM330" s="129"/>
    </row>
    <row r="331" spans="1:39" ht="14.25" customHeight="1">
      <c r="A331" s="130" t="s">
        <v>139</v>
      </c>
      <c r="B331" s="131">
        <v>2020</v>
      </c>
      <c r="C331" s="131">
        <v>14</v>
      </c>
      <c r="D331" s="131">
        <v>119</v>
      </c>
      <c r="E331" s="131">
        <v>133</v>
      </c>
      <c r="F331" s="131">
        <v>33763</v>
      </c>
      <c r="G331" s="131">
        <v>48809</v>
      </c>
      <c r="H331" s="131">
        <v>36706</v>
      </c>
      <c r="I331" s="131">
        <v>75.203343645639094</v>
      </c>
      <c r="J331" s="131">
        <v>35742</v>
      </c>
      <c r="K331" s="131">
        <v>52046</v>
      </c>
      <c r="L331" s="131">
        <v>38257</v>
      </c>
      <c r="M331" s="131">
        <v>73.506129193405798</v>
      </c>
      <c r="N331" s="131">
        <v>232</v>
      </c>
      <c r="O331" s="131">
        <v>137</v>
      </c>
      <c r="P331" s="131">
        <v>369</v>
      </c>
      <c r="Q331" s="131">
        <v>232</v>
      </c>
      <c r="R331" s="131"/>
      <c r="S331" s="131">
        <v>137</v>
      </c>
      <c r="T331" s="131"/>
      <c r="U331" s="131">
        <v>369</v>
      </c>
      <c r="V331" s="131">
        <v>0</v>
      </c>
      <c r="Z331" s="128"/>
      <c r="AA331" s="128"/>
      <c r="AB331" s="128"/>
      <c r="AC331" s="128"/>
      <c r="AD331" s="128"/>
      <c r="AE331" s="128"/>
      <c r="AH331" s="129"/>
      <c r="AI331" s="129"/>
      <c r="AJ331" s="129"/>
      <c r="AK331" s="129"/>
      <c r="AL331" s="129"/>
      <c r="AM331" s="129"/>
    </row>
    <row r="332" spans="1:39" ht="14.25" customHeight="1">
      <c r="A332" s="126" t="s">
        <v>139</v>
      </c>
      <c r="B332" s="127">
        <v>2021</v>
      </c>
      <c r="C332" s="127">
        <v>14</v>
      </c>
      <c r="D332" s="127">
        <v>119</v>
      </c>
      <c r="E332" s="127">
        <v>133</v>
      </c>
      <c r="F332" s="127">
        <v>32870</v>
      </c>
      <c r="G332" s="127">
        <v>49789</v>
      </c>
      <c r="H332" s="127">
        <v>35233</v>
      </c>
      <c r="I332" s="127">
        <v>70.764626724778594</v>
      </c>
      <c r="J332" s="127">
        <v>32935</v>
      </c>
      <c r="K332" s="127">
        <v>51024</v>
      </c>
      <c r="L332" s="127">
        <v>37155</v>
      </c>
      <c r="M332" s="127">
        <v>72.818673565381005</v>
      </c>
      <c r="N332" s="127">
        <v>216</v>
      </c>
      <c r="O332" s="127">
        <v>109</v>
      </c>
      <c r="P332" s="127">
        <v>325</v>
      </c>
      <c r="Q332" s="127">
        <v>216</v>
      </c>
      <c r="R332" s="127"/>
      <c r="S332" s="127">
        <v>109</v>
      </c>
      <c r="T332" s="127"/>
      <c r="U332" s="127">
        <v>325</v>
      </c>
      <c r="V332" s="127">
        <v>0</v>
      </c>
      <c r="Z332" s="128"/>
      <c r="AA332" s="128"/>
      <c r="AB332" s="128"/>
      <c r="AC332" s="128"/>
      <c r="AD332" s="128"/>
      <c r="AE332" s="128"/>
      <c r="AH332" s="129"/>
      <c r="AI332" s="129"/>
      <c r="AJ332" s="129"/>
      <c r="AK332" s="129"/>
      <c r="AL332" s="129"/>
      <c r="AM332" s="129"/>
    </row>
    <row r="333" spans="1:39" ht="14.25" customHeight="1">
      <c r="A333" s="130" t="s">
        <v>139</v>
      </c>
      <c r="B333" s="131">
        <v>2022</v>
      </c>
      <c r="C333" s="131">
        <v>14</v>
      </c>
      <c r="D333" s="131">
        <v>119</v>
      </c>
      <c r="E333" s="131">
        <v>133</v>
      </c>
      <c r="F333" s="131">
        <v>35043</v>
      </c>
      <c r="G333" s="131">
        <v>45600</v>
      </c>
      <c r="H333" s="131">
        <v>36083</v>
      </c>
      <c r="I333" s="131">
        <v>79.129385964912302</v>
      </c>
      <c r="J333" s="131">
        <v>35043</v>
      </c>
      <c r="K333" s="131">
        <v>48517</v>
      </c>
      <c r="L333" s="131">
        <v>37575</v>
      </c>
      <c r="M333" s="131">
        <v>77.447080404806599</v>
      </c>
      <c r="N333" s="131">
        <v>218</v>
      </c>
      <c r="O333" s="131">
        <v>110</v>
      </c>
      <c r="P333" s="131">
        <v>328</v>
      </c>
      <c r="Q333" s="131">
        <v>218</v>
      </c>
      <c r="R333" s="131"/>
      <c r="S333" s="131">
        <v>110</v>
      </c>
      <c r="T333" s="131"/>
      <c r="U333" s="131">
        <v>328</v>
      </c>
      <c r="V333" s="131">
        <v>0</v>
      </c>
      <c r="Z333" s="128"/>
      <c r="AA333" s="128"/>
      <c r="AB333" s="128"/>
      <c r="AC333" s="128"/>
      <c r="AD333" s="128"/>
      <c r="AE333" s="128"/>
      <c r="AH333" s="129"/>
      <c r="AI333" s="129"/>
      <c r="AJ333" s="129"/>
      <c r="AK333" s="129"/>
      <c r="AL333" s="129"/>
      <c r="AM333" s="129"/>
    </row>
    <row r="334" spans="1:39" ht="14.25" customHeight="1">
      <c r="A334" s="126" t="s">
        <v>139</v>
      </c>
      <c r="B334" s="127">
        <v>2023</v>
      </c>
      <c r="C334" s="127">
        <v>14</v>
      </c>
      <c r="D334" s="127">
        <v>119</v>
      </c>
      <c r="E334" s="127">
        <v>133</v>
      </c>
      <c r="F334" s="127">
        <v>43206</v>
      </c>
      <c r="G334" s="127">
        <v>51656</v>
      </c>
      <c r="H334" s="127">
        <v>41366</v>
      </c>
      <c r="I334" s="127">
        <v>80.079758401734594</v>
      </c>
      <c r="J334" s="127">
        <v>43206</v>
      </c>
      <c r="K334" s="127">
        <v>55005</v>
      </c>
      <c r="L334" s="127">
        <v>42903</v>
      </c>
      <c r="M334" s="127">
        <v>77.998363785110399</v>
      </c>
      <c r="N334" s="127">
        <v>212</v>
      </c>
      <c r="O334" s="127">
        <v>112</v>
      </c>
      <c r="P334" s="127">
        <v>324</v>
      </c>
      <c r="Q334" s="127">
        <v>212</v>
      </c>
      <c r="R334" s="127"/>
      <c r="S334" s="127">
        <v>112</v>
      </c>
      <c r="T334" s="127"/>
      <c r="U334" s="127">
        <v>324</v>
      </c>
      <c r="V334" s="127">
        <v>0</v>
      </c>
      <c r="Z334" s="128"/>
      <c r="AA334" s="128"/>
      <c r="AB334" s="128"/>
      <c r="AC334" s="128"/>
      <c r="AD334" s="128"/>
      <c r="AE334" s="128"/>
      <c r="AH334" s="129"/>
      <c r="AI334" s="129"/>
      <c r="AJ334" s="129"/>
      <c r="AK334" s="129"/>
      <c r="AL334" s="129"/>
      <c r="AM334" s="129"/>
    </row>
    <row r="335" spans="1:39" ht="14.25" customHeight="1">
      <c r="A335" s="130" t="s">
        <v>140</v>
      </c>
      <c r="B335" s="131">
        <v>2015</v>
      </c>
      <c r="C335" s="131">
        <v>77</v>
      </c>
      <c r="D335" s="131">
        <v>355</v>
      </c>
      <c r="E335" s="131">
        <v>432</v>
      </c>
      <c r="F335" s="131">
        <v>120314</v>
      </c>
      <c r="G335" s="131">
        <v>90632</v>
      </c>
      <c r="H335" s="131">
        <v>90577</v>
      </c>
      <c r="I335" s="131">
        <v>75.283840617051993</v>
      </c>
      <c r="J335" s="131">
        <v>121217</v>
      </c>
      <c r="K335" s="131">
        <v>92204</v>
      </c>
      <c r="L335" s="131">
        <v>91798</v>
      </c>
      <c r="M335" s="131">
        <v>75.730301855350305</v>
      </c>
      <c r="N335" s="131">
        <v>625</v>
      </c>
      <c r="O335" s="131">
        <v>87</v>
      </c>
      <c r="P335" s="131">
        <v>712</v>
      </c>
      <c r="Q335" s="131"/>
      <c r="R335" s="131"/>
      <c r="S335" s="131"/>
      <c r="T335" s="131"/>
      <c r="U335" s="131">
        <v>0</v>
      </c>
      <c r="V335" s="131">
        <v>0</v>
      </c>
      <c r="Z335" s="128"/>
      <c r="AA335" s="128"/>
      <c r="AB335" s="128"/>
      <c r="AC335" s="128"/>
      <c r="AD335" s="128"/>
      <c r="AE335" s="128"/>
      <c r="AH335" s="129"/>
      <c r="AI335" s="129"/>
      <c r="AJ335" s="129"/>
      <c r="AK335" s="129"/>
      <c r="AL335" s="129"/>
      <c r="AM335" s="129"/>
    </row>
    <row r="336" spans="1:39" ht="14.25" customHeight="1">
      <c r="A336" s="126" t="s">
        <v>140</v>
      </c>
      <c r="B336" s="127">
        <v>2016</v>
      </c>
      <c r="C336" s="127">
        <v>77</v>
      </c>
      <c r="D336" s="127">
        <v>355</v>
      </c>
      <c r="E336" s="127">
        <v>432</v>
      </c>
      <c r="F336" s="127">
        <v>106080</v>
      </c>
      <c r="G336" s="127">
        <v>90604</v>
      </c>
      <c r="H336" s="127">
        <v>88690</v>
      </c>
      <c r="I336" s="127">
        <v>83.606711915535399</v>
      </c>
      <c r="J336" s="127">
        <v>107057</v>
      </c>
      <c r="K336" s="127">
        <v>92135</v>
      </c>
      <c r="L336" s="127">
        <v>89893</v>
      </c>
      <c r="M336" s="127">
        <v>83.967419225272494</v>
      </c>
      <c r="N336" s="127">
        <v>624</v>
      </c>
      <c r="O336" s="127">
        <v>89</v>
      </c>
      <c r="P336" s="127">
        <v>713</v>
      </c>
      <c r="Q336" s="127"/>
      <c r="R336" s="127"/>
      <c r="S336" s="127"/>
      <c r="T336" s="127"/>
      <c r="U336" s="127">
        <v>0</v>
      </c>
      <c r="V336" s="127">
        <v>0</v>
      </c>
      <c r="Z336" s="128"/>
      <c r="AA336" s="128"/>
      <c r="AB336" s="128"/>
      <c r="AC336" s="128"/>
      <c r="AD336" s="128"/>
      <c r="AE336" s="128"/>
      <c r="AH336" s="129"/>
      <c r="AI336" s="129"/>
      <c r="AJ336" s="129"/>
      <c r="AK336" s="129"/>
      <c r="AL336" s="129"/>
      <c r="AM336" s="129"/>
    </row>
    <row r="337" spans="1:39" ht="14.25" customHeight="1">
      <c r="A337" s="130" t="s">
        <v>140</v>
      </c>
      <c r="B337" s="131">
        <v>2017</v>
      </c>
      <c r="C337" s="131">
        <v>77</v>
      </c>
      <c r="D337" s="131">
        <v>355</v>
      </c>
      <c r="E337" s="131">
        <v>432</v>
      </c>
      <c r="F337" s="131">
        <v>104699</v>
      </c>
      <c r="G337" s="131">
        <v>84940</v>
      </c>
      <c r="H337" s="131">
        <v>85350</v>
      </c>
      <c r="I337" s="131">
        <v>81.5194032416737</v>
      </c>
      <c r="J337" s="131">
        <v>105324</v>
      </c>
      <c r="K337" s="131">
        <v>86476</v>
      </c>
      <c r="L337" s="131">
        <v>86457</v>
      </c>
      <c r="M337" s="131">
        <v>82.086703885154407</v>
      </c>
      <c r="N337" s="131">
        <v>625</v>
      </c>
      <c r="O337" s="131">
        <v>90</v>
      </c>
      <c r="P337" s="131">
        <v>715</v>
      </c>
      <c r="Q337" s="131"/>
      <c r="R337" s="131"/>
      <c r="S337" s="131"/>
      <c r="T337" s="131"/>
      <c r="U337" s="131">
        <v>0</v>
      </c>
      <c r="V337" s="131">
        <v>0</v>
      </c>
      <c r="Z337" s="128"/>
      <c r="AA337" s="128"/>
      <c r="AB337" s="128"/>
      <c r="AC337" s="128"/>
      <c r="AD337" s="128"/>
      <c r="AE337" s="128"/>
      <c r="AH337" s="129"/>
      <c r="AI337" s="129"/>
      <c r="AJ337" s="129"/>
      <c r="AK337" s="129"/>
      <c r="AL337" s="129"/>
      <c r="AM337" s="129"/>
    </row>
    <row r="338" spans="1:39" ht="14.25" customHeight="1">
      <c r="A338" s="126" t="s">
        <v>140</v>
      </c>
      <c r="B338" s="127">
        <v>2018</v>
      </c>
      <c r="C338" s="127">
        <v>77</v>
      </c>
      <c r="D338" s="127">
        <v>362</v>
      </c>
      <c r="E338" s="127">
        <v>439</v>
      </c>
      <c r="F338" s="127">
        <v>113326</v>
      </c>
      <c r="G338" s="127">
        <v>94433</v>
      </c>
      <c r="H338" s="127">
        <v>11176</v>
      </c>
      <c r="I338" s="127">
        <v>9.8618145880027495</v>
      </c>
      <c r="J338" s="127">
        <v>113499</v>
      </c>
      <c r="K338" s="127">
        <v>95746</v>
      </c>
      <c r="L338" s="127">
        <v>11176</v>
      </c>
      <c r="M338" s="127">
        <v>9.8467827910378105</v>
      </c>
      <c r="N338" s="127">
        <v>625</v>
      </c>
      <c r="O338" s="127">
        <v>91</v>
      </c>
      <c r="P338" s="127">
        <v>716</v>
      </c>
      <c r="Q338" s="127"/>
      <c r="R338" s="127"/>
      <c r="S338" s="127"/>
      <c r="T338" s="127"/>
      <c r="U338" s="127">
        <v>0</v>
      </c>
      <c r="V338" s="127">
        <v>0</v>
      </c>
      <c r="Z338" s="128"/>
      <c r="AA338" s="128"/>
      <c r="AB338" s="128"/>
      <c r="AC338" s="128"/>
      <c r="AD338" s="128"/>
      <c r="AE338" s="128"/>
      <c r="AH338" s="129"/>
      <c r="AI338" s="129"/>
      <c r="AJ338" s="129"/>
      <c r="AK338" s="129"/>
      <c r="AL338" s="129"/>
      <c r="AM338" s="129"/>
    </row>
    <row r="339" spans="1:39" ht="14.25" customHeight="1">
      <c r="A339" s="130" t="s">
        <v>140</v>
      </c>
      <c r="B339" s="131">
        <v>2019</v>
      </c>
      <c r="C339" s="131">
        <v>77</v>
      </c>
      <c r="D339" s="131">
        <v>362</v>
      </c>
      <c r="E339" s="131">
        <v>439</v>
      </c>
      <c r="F339" s="131">
        <v>116480</v>
      </c>
      <c r="G339" s="131">
        <v>90356</v>
      </c>
      <c r="H339" s="131">
        <v>89642</v>
      </c>
      <c r="I339" s="131">
        <v>76.959134615384599</v>
      </c>
      <c r="J339" s="131">
        <v>116487</v>
      </c>
      <c r="K339" s="131">
        <v>91760</v>
      </c>
      <c r="L339" s="131">
        <v>90474</v>
      </c>
      <c r="M339" s="131">
        <v>77.668752736356893</v>
      </c>
      <c r="N339" s="131">
        <v>130</v>
      </c>
      <c r="O339" s="131">
        <v>11</v>
      </c>
      <c r="P339" s="131">
        <v>714</v>
      </c>
      <c r="Q339" s="131">
        <v>624</v>
      </c>
      <c r="R339" s="131"/>
      <c r="S339" s="131">
        <v>90</v>
      </c>
      <c r="T339" s="131"/>
      <c r="U339" s="131">
        <v>714</v>
      </c>
      <c r="V339" s="131">
        <v>0</v>
      </c>
      <c r="Z339" s="128"/>
      <c r="AA339" s="128"/>
      <c r="AB339" s="128"/>
      <c r="AC339" s="128"/>
      <c r="AD339" s="128"/>
      <c r="AE339" s="128"/>
      <c r="AH339" s="129"/>
      <c r="AI339" s="129"/>
      <c r="AJ339" s="129"/>
      <c r="AK339" s="129"/>
      <c r="AL339" s="129"/>
      <c r="AM339" s="129"/>
    </row>
    <row r="340" spans="1:39" ht="14.25" customHeight="1">
      <c r="A340" s="126" t="s">
        <v>140</v>
      </c>
      <c r="B340" s="127">
        <v>2020</v>
      </c>
      <c r="C340" s="127">
        <v>77</v>
      </c>
      <c r="D340" s="127">
        <v>362</v>
      </c>
      <c r="E340" s="127">
        <v>439</v>
      </c>
      <c r="F340" s="127">
        <v>108357</v>
      </c>
      <c r="G340" s="127">
        <v>96305</v>
      </c>
      <c r="H340" s="127">
        <v>89046</v>
      </c>
      <c r="I340" s="127">
        <v>82.178354882471794</v>
      </c>
      <c r="J340" s="127">
        <v>108588</v>
      </c>
      <c r="K340" s="127">
        <v>97143</v>
      </c>
      <c r="L340" s="127">
        <v>89574</v>
      </c>
      <c r="M340" s="127">
        <v>82.489777876008404</v>
      </c>
      <c r="N340" s="127">
        <v>583</v>
      </c>
      <c r="O340" s="127">
        <v>92</v>
      </c>
      <c r="P340" s="127">
        <v>675</v>
      </c>
      <c r="Q340" s="127">
        <v>583</v>
      </c>
      <c r="R340" s="127"/>
      <c r="S340" s="127">
        <v>92</v>
      </c>
      <c r="T340" s="127"/>
      <c r="U340" s="127">
        <v>675</v>
      </c>
      <c r="V340" s="127">
        <v>0</v>
      </c>
      <c r="Z340" s="128"/>
      <c r="AA340" s="128"/>
      <c r="AB340" s="128"/>
      <c r="AC340" s="128"/>
      <c r="AD340" s="128"/>
      <c r="AE340" s="128"/>
      <c r="AH340" s="129"/>
      <c r="AI340" s="129"/>
      <c r="AJ340" s="129"/>
      <c r="AK340" s="129"/>
      <c r="AL340" s="129"/>
      <c r="AM340" s="129"/>
    </row>
    <row r="341" spans="1:39" ht="14.25" customHeight="1">
      <c r="A341" s="130" t="s">
        <v>140</v>
      </c>
      <c r="B341" s="131">
        <v>2021</v>
      </c>
      <c r="C341" s="131">
        <v>77</v>
      </c>
      <c r="D341" s="131">
        <v>362</v>
      </c>
      <c r="E341" s="131">
        <v>439</v>
      </c>
      <c r="F341" s="131">
        <v>100718</v>
      </c>
      <c r="G341" s="131">
        <v>95105</v>
      </c>
      <c r="H341" s="131">
        <v>86966</v>
      </c>
      <c r="I341" s="131">
        <v>86.346035465358696</v>
      </c>
      <c r="J341" s="131">
        <v>101216</v>
      </c>
      <c r="K341" s="131">
        <v>96361</v>
      </c>
      <c r="L341" s="131">
        <v>87758</v>
      </c>
      <c r="M341" s="131">
        <v>86.703683212140405</v>
      </c>
      <c r="N341" s="131">
        <v>582</v>
      </c>
      <c r="O341" s="131">
        <v>93</v>
      </c>
      <c r="P341" s="131">
        <v>675</v>
      </c>
      <c r="Q341" s="131">
        <v>582</v>
      </c>
      <c r="R341" s="131"/>
      <c r="S341" s="131">
        <v>93</v>
      </c>
      <c r="T341" s="131"/>
      <c r="U341" s="131">
        <v>675</v>
      </c>
      <c r="V341" s="131">
        <v>0</v>
      </c>
      <c r="Z341" s="128"/>
      <c r="AA341" s="128"/>
      <c r="AB341" s="128"/>
      <c r="AC341" s="128"/>
      <c r="AD341" s="128"/>
      <c r="AE341" s="128"/>
      <c r="AH341" s="129"/>
      <c r="AI341" s="129"/>
      <c r="AJ341" s="129"/>
      <c r="AK341" s="129"/>
      <c r="AL341" s="129"/>
      <c r="AM341" s="129"/>
    </row>
    <row r="342" spans="1:39" ht="14.25" customHeight="1">
      <c r="A342" s="126" t="s">
        <v>140</v>
      </c>
      <c r="B342" s="127">
        <v>2022</v>
      </c>
      <c r="C342" s="127">
        <v>77</v>
      </c>
      <c r="D342" s="127">
        <v>362</v>
      </c>
      <c r="E342" s="127">
        <v>439</v>
      </c>
      <c r="F342" s="127">
        <v>112810</v>
      </c>
      <c r="G342" s="127">
        <v>90891</v>
      </c>
      <c r="H342" s="127">
        <v>89243</v>
      </c>
      <c r="I342" s="127">
        <v>79.109121531779095</v>
      </c>
      <c r="J342" s="127">
        <v>113126</v>
      </c>
      <c r="K342" s="127">
        <v>112810</v>
      </c>
      <c r="L342" s="127">
        <v>89870</v>
      </c>
      <c r="M342" s="127">
        <v>79.442391669465906</v>
      </c>
      <c r="N342" s="127">
        <v>578</v>
      </c>
      <c r="O342" s="127">
        <v>93</v>
      </c>
      <c r="P342" s="127">
        <v>671</v>
      </c>
      <c r="Q342" s="127">
        <v>578</v>
      </c>
      <c r="R342" s="127">
        <v>0</v>
      </c>
      <c r="S342" s="127">
        <v>93</v>
      </c>
      <c r="T342" s="127">
        <v>0</v>
      </c>
      <c r="U342" s="127">
        <v>671</v>
      </c>
      <c r="V342" s="127">
        <v>0</v>
      </c>
      <c r="Z342" s="128"/>
      <c r="AA342" s="128"/>
      <c r="AB342" s="128"/>
      <c r="AC342" s="128"/>
      <c r="AD342" s="128"/>
      <c r="AE342" s="128"/>
      <c r="AH342" s="129"/>
      <c r="AI342" s="129"/>
      <c r="AJ342" s="129"/>
      <c r="AK342" s="129"/>
      <c r="AL342" s="129"/>
      <c r="AM342" s="129"/>
    </row>
    <row r="343" spans="1:39" ht="14.25" customHeight="1">
      <c r="A343" s="130" t="s">
        <v>140</v>
      </c>
      <c r="B343" s="131">
        <v>2023</v>
      </c>
      <c r="C343" s="131">
        <v>77</v>
      </c>
      <c r="D343" s="131">
        <v>362</v>
      </c>
      <c r="E343" s="131">
        <v>439</v>
      </c>
      <c r="F343" s="131">
        <v>108835</v>
      </c>
      <c r="G343" s="131">
        <v>96802</v>
      </c>
      <c r="H343" s="131">
        <v>89856</v>
      </c>
      <c r="I343" s="131">
        <v>82.561675931455895</v>
      </c>
      <c r="J343" s="131">
        <v>109119</v>
      </c>
      <c r="K343" s="131">
        <v>98761</v>
      </c>
      <c r="L343" s="131">
        <v>90761</v>
      </c>
      <c r="M343" s="131">
        <v>83.176165470724598</v>
      </c>
      <c r="N343" s="131">
        <v>583</v>
      </c>
      <c r="O343" s="131">
        <v>95</v>
      </c>
      <c r="P343" s="131">
        <v>678</v>
      </c>
      <c r="Q343" s="131">
        <v>583</v>
      </c>
      <c r="R343" s="131"/>
      <c r="S343" s="131">
        <v>95</v>
      </c>
      <c r="T343" s="131"/>
      <c r="U343" s="131">
        <v>678</v>
      </c>
      <c r="V343" s="131">
        <v>0</v>
      </c>
      <c r="Z343" s="128"/>
      <c r="AA343" s="128"/>
      <c r="AB343" s="128"/>
      <c r="AC343" s="128"/>
      <c r="AD343" s="128"/>
      <c r="AE343" s="128"/>
      <c r="AH343" s="129"/>
      <c r="AI343" s="129"/>
      <c r="AJ343" s="129"/>
      <c r="AK343" s="129"/>
      <c r="AL343" s="129"/>
      <c r="AM343" s="129"/>
    </row>
    <row r="344" spans="1:39" ht="14.25" customHeight="1">
      <c r="A344" s="126" t="s">
        <v>141</v>
      </c>
      <c r="B344" s="127">
        <v>2015</v>
      </c>
      <c r="C344" s="127">
        <v>28</v>
      </c>
      <c r="D344" s="127">
        <v>0</v>
      </c>
      <c r="E344" s="127">
        <v>28</v>
      </c>
      <c r="F344" s="127">
        <v>23679</v>
      </c>
      <c r="G344" s="127">
        <v>19641</v>
      </c>
      <c r="H344" s="127">
        <v>19931</v>
      </c>
      <c r="I344" s="127">
        <v>84.171628869462396</v>
      </c>
      <c r="J344" s="127">
        <v>23679</v>
      </c>
      <c r="K344" s="127">
        <v>19641</v>
      </c>
      <c r="L344" s="127">
        <v>19931</v>
      </c>
      <c r="M344" s="127">
        <v>84.171628869462396</v>
      </c>
      <c r="N344" s="127">
        <v>367</v>
      </c>
      <c r="O344" s="127">
        <v>3</v>
      </c>
      <c r="P344" s="127">
        <v>370</v>
      </c>
      <c r="Q344" s="127"/>
      <c r="R344" s="127"/>
      <c r="S344" s="127"/>
      <c r="T344" s="127"/>
      <c r="U344" s="127"/>
      <c r="V344" s="127"/>
      <c r="Z344" s="128"/>
      <c r="AA344" s="128"/>
      <c r="AB344" s="128"/>
      <c r="AC344" s="128"/>
      <c r="AD344" s="128"/>
      <c r="AE344" s="128"/>
      <c r="AH344" s="129"/>
      <c r="AI344" s="129"/>
      <c r="AJ344" s="129"/>
      <c r="AK344" s="129"/>
      <c r="AL344" s="129"/>
      <c r="AM344" s="129"/>
    </row>
    <row r="345" spans="1:39" ht="14.25" customHeight="1">
      <c r="A345" s="130" t="s">
        <v>141</v>
      </c>
      <c r="B345" s="131">
        <v>2016</v>
      </c>
      <c r="C345" s="131">
        <v>28</v>
      </c>
      <c r="D345" s="131">
        <v>0</v>
      </c>
      <c r="E345" s="131">
        <v>28</v>
      </c>
      <c r="F345" s="131">
        <v>23251</v>
      </c>
      <c r="G345" s="131">
        <v>19720</v>
      </c>
      <c r="H345" s="131">
        <v>20020</v>
      </c>
      <c r="I345" s="131">
        <v>86.103823491462705</v>
      </c>
      <c r="J345" s="131">
        <v>23251</v>
      </c>
      <c r="K345" s="131">
        <v>19720</v>
      </c>
      <c r="L345" s="131">
        <v>20020</v>
      </c>
      <c r="M345" s="131">
        <v>86.103823491462705</v>
      </c>
      <c r="N345" s="131">
        <v>367</v>
      </c>
      <c r="O345" s="131">
        <v>3</v>
      </c>
      <c r="P345" s="131">
        <v>370</v>
      </c>
      <c r="Q345" s="131"/>
      <c r="R345" s="131"/>
      <c r="S345" s="131"/>
      <c r="T345" s="131"/>
      <c r="U345" s="131"/>
      <c r="V345" s="131"/>
      <c r="Z345" s="128"/>
      <c r="AA345" s="128"/>
      <c r="AB345" s="128"/>
      <c r="AC345" s="128"/>
      <c r="AD345" s="128"/>
      <c r="AE345" s="128"/>
      <c r="AH345" s="129"/>
      <c r="AI345" s="129"/>
      <c r="AJ345" s="129"/>
      <c r="AK345" s="129"/>
      <c r="AL345" s="129"/>
      <c r="AM345" s="129"/>
    </row>
    <row r="346" spans="1:39" ht="14.25" customHeight="1">
      <c r="A346" s="126" t="s">
        <v>141</v>
      </c>
      <c r="B346" s="127">
        <v>2017</v>
      </c>
      <c r="C346" s="127">
        <v>28</v>
      </c>
      <c r="D346" s="127">
        <v>0</v>
      </c>
      <c r="E346" s="127">
        <v>28</v>
      </c>
      <c r="F346" s="127">
        <v>23708</v>
      </c>
      <c r="G346" s="127">
        <v>21210</v>
      </c>
      <c r="H346" s="127">
        <v>19318</v>
      </c>
      <c r="I346" s="127">
        <v>81.483043698329695</v>
      </c>
      <c r="J346" s="127">
        <v>23708</v>
      </c>
      <c r="K346" s="127">
        <v>21210</v>
      </c>
      <c r="L346" s="127">
        <v>19318</v>
      </c>
      <c r="M346" s="127">
        <v>81.483043698329695</v>
      </c>
      <c r="N346" s="127">
        <v>367</v>
      </c>
      <c r="O346" s="127">
        <v>3</v>
      </c>
      <c r="P346" s="127">
        <v>370</v>
      </c>
      <c r="Q346" s="127"/>
      <c r="R346" s="127"/>
      <c r="S346" s="127"/>
      <c r="T346" s="127"/>
      <c r="U346" s="127"/>
      <c r="V346" s="127"/>
      <c r="Z346" s="128"/>
      <c r="AA346" s="128"/>
      <c r="AB346" s="128"/>
      <c r="AC346" s="128"/>
      <c r="AD346" s="128"/>
      <c r="AE346" s="128"/>
      <c r="AH346" s="129"/>
      <c r="AI346" s="129"/>
      <c r="AJ346" s="129"/>
      <c r="AK346" s="129"/>
      <c r="AL346" s="129"/>
      <c r="AM346" s="129"/>
    </row>
    <row r="347" spans="1:39" ht="14.25" customHeight="1">
      <c r="A347" s="130" t="s">
        <v>141</v>
      </c>
      <c r="B347" s="131">
        <v>2018</v>
      </c>
      <c r="C347" s="131">
        <v>28</v>
      </c>
      <c r="D347" s="131">
        <v>0</v>
      </c>
      <c r="E347" s="131">
        <v>28</v>
      </c>
      <c r="F347" s="131">
        <v>23485</v>
      </c>
      <c r="G347" s="131">
        <v>18711</v>
      </c>
      <c r="H347" s="131">
        <v>19431</v>
      </c>
      <c r="I347" s="131">
        <v>82.737917819884998</v>
      </c>
      <c r="J347" s="131">
        <v>23485</v>
      </c>
      <c r="K347" s="131">
        <v>18711</v>
      </c>
      <c r="L347" s="131">
        <v>19431</v>
      </c>
      <c r="M347" s="131">
        <v>82.737917819884998</v>
      </c>
      <c r="N347" s="131">
        <v>367</v>
      </c>
      <c r="O347" s="131">
        <v>3</v>
      </c>
      <c r="P347" s="131">
        <v>370</v>
      </c>
      <c r="Q347" s="131"/>
      <c r="R347" s="131"/>
      <c r="S347" s="131"/>
      <c r="T347" s="131"/>
      <c r="U347" s="131"/>
      <c r="V347" s="131"/>
      <c r="Z347" s="128"/>
      <c r="AA347" s="128"/>
      <c r="AB347" s="128"/>
      <c r="AC347" s="128"/>
      <c r="AD347" s="128"/>
      <c r="AE347" s="128"/>
      <c r="AH347" s="129"/>
      <c r="AI347" s="129"/>
      <c r="AJ347" s="129"/>
      <c r="AK347" s="129"/>
      <c r="AL347" s="129"/>
      <c r="AM347" s="129"/>
    </row>
    <row r="348" spans="1:39" ht="14.25" customHeight="1">
      <c r="A348" s="126" t="s">
        <v>141</v>
      </c>
      <c r="B348" s="127">
        <v>2019</v>
      </c>
      <c r="C348" s="127">
        <v>28</v>
      </c>
      <c r="D348" s="127">
        <v>0</v>
      </c>
      <c r="E348" s="127">
        <v>28</v>
      </c>
      <c r="F348" s="127">
        <v>23352</v>
      </c>
      <c r="G348" s="127">
        <v>18301</v>
      </c>
      <c r="H348" s="127">
        <v>19047</v>
      </c>
      <c r="I348" s="127">
        <v>81.564748201438803</v>
      </c>
      <c r="J348" s="127">
        <v>23352</v>
      </c>
      <c r="K348" s="127">
        <v>18301</v>
      </c>
      <c r="L348" s="127">
        <v>19047</v>
      </c>
      <c r="M348" s="127">
        <v>81.564748201438803</v>
      </c>
      <c r="N348" s="127">
        <v>367</v>
      </c>
      <c r="O348" s="127">
        <v>3</v>
      </c>
      <c r="P348" s="127">
        <v>370</v>
      </c>
      <c r="Q348" s="127">
        <v>367</v>
      </c>
      <c r="R348" s="127"/>
      <c r="S348" s="127">
        <v>3</v>
      </c>
      <c r="T348" s="127"/>
      <c r="U348" s="127">
        <v>370</v>
      </c>
      <c r="V348" s="127">
        <v>0</v>
      </c>
      <c r="Z348" s="128"/>
      <c r="AA348" s="128"/>
      <c r="AB348" s="128"/>
      <c r="AC348" s="128"/>
      <c r="AD348" s="128"/>
      <c r="AE348" s="128"/>
      <c r="AH348" s="129"/>
      <c r="AI348" s="129"/>
      <c r="AJ348" s="129"/>
      <c r="AK348" s="129"/>
      <c r="AL348" s="129"/>
      <c r="AM348" s="129"/>
    </row>
    <row r="349" spans="1:39" ht="14.25" customHeight="1">
      <c r="A349" s="130" t="s">
        <v>141</v>
      </c>
      <c r="B349" s="131">
        <v>2020</v>
      </c>
      <c r="C349" s="131">
        <v>28</v>
      </c>
      <c r="D349" s="131">
        <v>0</v>
      </c>
      <c r="E349" s="131">
        <v>28</v>
      </c>
      <c r="F349" s="131">
        <v>21659</v>
      </c>
      <c r="G349" s="131">
        <v>19688</v>
      </c>
      <c r="H349" s="131">
        <v>19245</v>
      </c>
      <c r="I349" s="131">
        <v>88.854517752435498</v>
      </c>
      <c r="J349" s="131">
        <v>21659</v>
      </c>
      <c r="K349" s="131">
        <v>19688</v>
      </c>
      <c r="L349" s="131">
        <v>19245</v>
      </c>
      <c r="M349" s="131">
        <v>88.854517752435498</v>
      </c>
      <c r="N349" s="131">
        <v>367</v>
      </c>
      <c r="O349" s="131">
        <v>3</v>
      </c>
      <c r="P349" s="131">
        <v>370</v>
      </c>
      <c r="Q349" s="131">
        <v>367</v>
      </c>
      <c r="R349" s="131"/>
      <c r="S349" s="131">
        <v>3</v>
      </c>
      <c r="T349" s="131"/>
      <c r="U349" s="131">
        <v>370</v>
      </c>
      <c r="V349" s="131">
        <v>0</v>
      </c>
      <c r="Z349" s="128"/>
      <c r="AA349" s="128"/>
      <c r="AB349" s="128"/>
      <c r="AC349" s="128"/>
      <c r="AD349" s="128"/>
      <c r="AE349" s="128"/>
      <c r="AH349" s="129"/>
      <c r="AI349" s="129"/>
      <c r="AJ349" s="129"/>
      <c r="AK349" s="129"/>
      <c r="AL349" s="129"/>
      <c r="AM349" s="129"/>
    </row>
    <row r="350" spans="1:39" ht="14.25" customHeight="1">
      <c r="A350" s="126" t="s">
        <v>141</v>
      </c>
      <c r="B350" s="127">
        <v>2021</v>
      </c>
      <c r="C350" s="127">
        <v>28</v>
      </c>
      <c r="D350" s="127">
        <v>0</v>
      </c>
      <c r="E350" s="127">
        <v>28</v>
      </c>
      <c r="F350" s="127">
        <v>22199</v>
      </c>
      <c r="G350" s="127">
        <v>20235</v>
      </c>
      <c r="H350" s="127">
        <v>19341</v>
      </c>
      <c r="I350" s="127">
        <v>87.125546195774604</v>
      </c>
      <c r="J350" s="127">
        <v>22199</v>
      </c>
      <c r="K350" s="127">
        <v>20235</v>
      </c>
      <c r="L350" s="127">
        <v>19341</v>
      </c>
      <c r="M350" s="127">
        <v>87.125546195774604</v>
      </c>
      <c r="N350" s="127">
        <v>367</v>
      </c>
      <c r="O350" s="127">
        <v>3</v>
      </c>
      <c r="P350" s="127">
        <v>370</v>
      </c>
      <c r="Q350" s="127">
        <v>367</v>
      </c>
      <c r="R350" s="127"/>
      <c r="S350" s="127">
        <v>3</v>
      </c>
      <c r="T350" s="127"/>
      <c r="U350" s="127">
        <v>370</v>
      </c>
      <c r="V350" s="127">
        <v>0</v>
      </c>
      <c r="Z350" s="128"/>
      <c r="AA350" s="128"/>
      <c r="AB350" s="128"/>
      <c r="AC350" s="128"/>
      <c r="AD350" s="128"/>
      <c r="AE350" s="128"/>
      <c r="AH350" s="129"/>
      <c r="AI350" s="129"/>
      <c r="AJ350" s="129"/>
      <c r="AK350" s="129"/>
      <c r="AL350" s="129"/>
      <c r="AM350" s="129"/>
    </row>
    <row r="351" spans="1:39" ht="14.25" customHeight="1">
      <c r="A351" s="130" t="s">
        <v>141</v>
      </c>
      <c r="B351" s="131">
        <v>2022</v>
      </c>
      <c r="C351" s="131">
        <v>28</v>
      </c>
      <c r="D351" s="131">
        <v>0</v>
      </c>
      <c r="E351" s="131">
        <v>28</v>
      </c>
      <c r="F351" s="131">
        <v>23217</v>
      </c>
      <c r="G351" s="131">
        <v>18600</v>
      </c>
      <c r="H351" s="131">
        <v>19252</v>
      </c>
      <c r="I351" s="131">
        <v>82.921996812680405</v>
      </c>
      <c r="J351" s="131">
        <v>23217</v>
      </c>
      <c r="K351" s="131">
        <v>18600</v>
      </c>
      <c r="L351" s="131">
        <v>19252</v>
      </c>
      <c r="M351" s="131">
        <v>82.921996812680405</v>
      </c>
      <c r="N351" s="131">
        <v>367</v>
      </c>
      <c r="O351" s="131">
        <v>3</v>
      </c>
      <c r="P351" s="131">
        <v>370</v>
      </c>
      <c r="Q351" s="131">
        <v>367</v>
      </c>
      <c r="R351" s="131"/>
      <c r="S351" s="131">
        <v>3</v>
      </c>
      <c r="T351" s="131"/>
      <c r="U351" s="131">
        <v>370</v>
      </c>
      <c r="V351" s="131">
        <v>0</v>
      </c>
      <c r="Z351" s="128"/>
      <c r="AA351" s="128"/>
      <c r="AB351" s="128"/>
      <c r="AC351" s="128"/>
      <c r="AD351" s="128"/>
      <c r="AE351" s="128"/>
      <c r="AH351" s="129"/>
      <c r="AI351" s="129"/>
      <c r="AJ351" s="129"/>
      <c r="AK351" s="129"/>
      <c r="AL351" s="129"/>
      <c r="AM351" s="129"/>
    </row>
    <row r="352" spans="1:39" ht="14.25" customHeight="1">
      <c r="A352" s="126" t="s">
        <v>141</v>
      </c>
      <c r="B352" s="127">
        <v>2023</v>
      </c>
      <c r="C352" s="127">
        <v>28</v>
      </c>
      <c r="D352" s="127">
        <v>0</v>
      </c>
      <c r="E352" s="127">
        <v>28</v>
      </c>
      <c r="F352" s="127">
        <v>22059</v>
      </c>
      <c r="G352" s="127">
        <v>20353</v>
      </c>
      <c r="H352" s="127">
        <v>19786</v>
      </c>
      <c r="I352" s="127">
        <v>89.6958157668072</v>
      </c>
      <c r="J352" s="127">
        <v>22129</v>
      </c>
      <c r="K352" s="127">
        <v>20464</v>
      </c>
      <c r="L352" s="127">
        <v>19874</v>
      </c>
      <c r="M352" s="127">
        <v>89.809751909259305</v>
      </c>
      <c r="N352" s="127">
        <v>367</v>
      </c>
      <c r="O352" s="127">
        <v>3</v>
      </c>
      <c r="P352" s="127">
        <v>370</v>
      </c>
      <c r="Q352" s="127">
        <v>367</v>
      </c>
      <c r="R352" s="127"/>
      <c r="S352" s="127">
        <v>3</v>
      </c>
      <c r="T352" s="127"/>
      <c r="U352" s="127">
        <v>370</v>
      </c>
      <c r="V352" s="127">
        <v>0</v>
      </c>
      <c r="Z352" s="128"/>
      <c r="AA352" s="128"/>
      <c r="AB352" s="128"/>
      <c r="AC352" s="128"/>
      <c r="AD352" s="128"/>
      <c r="AE352" s="128"/>
      <c r="AH352" s="129"/>
      <c r="AI352" s="129"/>
      <c r="AJ352" s="129"/>
      <c r="AK352" s="129"/>
      <c r="AL352" s="129"/>
      <c r="AM352" s="129"/>
    </row>
    <row r="353" spans="1:39" ht="14.25" customHeight="1">
      <c r="A353" s="130" t="s">
        <v>142</v>
      </c>
      <c r="B353" s="131">
        <v>2015</v>
      </c>
      <c r="C353" s="131">
        <v>107</v>
      </c>
      <c r="D353" s="131">
        <v>36</v>
      </c>
      <c r="E353" s="131">
        <v>143</v>
      </c>
      <c r="F353" s="131">
        <v>262334</v>
      </c>
      <c r="G353" s="131">
        <v>340880</v>
      </c>
      <c r="H353" s="131">
        <v>269928</v>
      </c>
      <c r="I353" s="131">
        <v>79.185637174372204</v>
      </c>
      <c r="J353" s="131">
        <v>262334</v>
      </c>
      <c r="K353" s="131">
        <v>341182</v>
      </c>
      <c r="L353" s="131">
        <v>270103</v>
      </c>
      <c r="M353" s="131">
        <v>79.166837640907204</v>
      </c>
      <c r="N353" s="131">
        <v>487</v>
      </c>
      <c r="O353" s="131">
        <v>1359</v>
      </c>
      <c r="P353" s="131">
        <v>1846</v>
      </c>
      <c r="Q353" s="131"/>
      <c r="R353" s="131"/>
      <c r="S353" s="131"/>
      <c r="T353" s="131"/>
      <c r="U353" s="131"/>
      <c r="V353" s="131"/>
      <c r="Z353" s="128"/>
      <c r="AA353" s="128"/>
      <c r="AB353" s="128"/>
      <c r="AC353" s="128"/>
      <c r="AD353" s="128"/>
      <c r="AE353" s="128"/>
      <c r="AH353" s="129"/>
      <c r="AI353" s="129"/>
      <c r="AJ353" s="129"/>
      <c r="AK353" s="129"/>
      <c r="AL353" s="129"/>
      <c r="AM353" s="129"/>
    </row>
    <row r="354" spans="1:39" ht="14.25" customHeight="1">
      <c r="A354" s="126" t="s">
        <v>142</v>
      </c>
      <c r="B354" s="127">
        <v>2016</v>
      </c>
      <c r="C354" s="127">
        <v>109</v>
      </c>
      <c r="D354" s="127">
        <v>34</v>
      </c>
      <c r="E354" s="127">
        <v>143</v>
      </c>
      <c r="F354" s="127">
        <v>251532</v>
      </c>
      <c r="G354" s="127">
        <v>373874</v>
      </c>
      <c r="H354" s="127">
        <v>285934</v>
      </c>
      <c r="I354" s="127">
        <v>76.478706730074805</v>
      </c>
      <c r="J354" s="127">
        <v>251532</v>
      </c>
      <c r="K354" s="127">
        <v>375360</v>
      </c>
      <c r="L354" s="127">
        <v>286444</v>
      </c>
      <c r="M354" s="127">
        <v>76.311807331628302</v>
      </c>
      <c r="N354" s="127">
        <v>494</v>
      </c>
      <c r="O354" s="127">
        <v>1389</v>
      </c>
      <c r="P354" s="127">
        <v>1883</v>
      </c>
      <c r="Q354" s="127"/>
      <c r="R354" s="127"/>
      <c r="S354" s="127"/>
      <c r="T354" s="127"/>
      <c r="U354" s="127"/>
      <c r="V354" s="127"/>
      <c r="Z354" s="128"/>
      <c r="AA354" s="128"/>
      <c r="AB354" s="128"/>
      <c r="AC354" s="128"/>
      <c r="AD354" s="128"/>
      <c r="AE354" s="128"/>
      <c r="AH354" s="129"/>
      <c r="AI354" s="129"/>
      <c r="AJ354" s="129"/>
      <c r="AK354" s="129"/>
      <c r="AL354" s="129"/>
      <c r="AM354" s="129"/>
    </row>
    <row r="355" spans="1:39" ht="14.25" customHeight="1">
      <c r="A355" s="130" t="s">
        <v>142</v>
      </c>
      <c r="B355" s="131">
        <v>2017</v>
      </c>
      <c r="C355" s="131">
        <v>110</v>
      </c>
      <c r="D355" s="131">
        <v>33</v>
      </c>
      <c r="E355" s="131">
        <v>143</v>
      </c>
      <c r="F355" s="131">
        <v>238190</v>
      </c>
      <c r="G355" s="131">
        <v>312509</v>
      </c>
      <c r="H355" s="131">
        <v>261711</v>
      </c>
      <c r="I355" s="131">
        <v>83.745108140885506</v>
      </c>
      <c r="J355" s="131">
        <v>238190</v>
      </c>
      <c r="K355" s="131">
        <v>313427</v>
      </c>
      <c r="L355" s="131">
        <v>262149</v>
      </c>
      <c r="M355" s="131">
        <v>83.639571574880307</v>
      </c>
      <c r="N355" s="131">
        <v>491</v>
      </c>
      <c r="O355" s="131">
        <v>1421</v>
      </c>
      <c r="P355" s="131">
        <v>1912</v>
      </c>
      <c r="Q355" s="131"/>
      <c r="R355" s="131"/>
      <c r="S355" s="131"/>
      <c r="T355" s="131"/>
      <c r="U355" s="131"/>
      <c r="V355" s="131"/>
      <c r="Z355" s="128"/>
      <c r="AA355" s="128"/>
      <c r="AB355" s="128"/>
      <c r="AC355" s="128"/>
      <c r="AD355" s="128"/>
      <c r="AE355" s="128"/>
      <c r="AH355" s="129"/>
      <c r="AI355" s="129"/>
      <c r="AJ355" s="129"/>
      <c r="AK355" s="129"/>
      <c r="AL355" s="129"/>
      <c r="AM355" s="129"/>
    </row>
    <row r="356" spans="1:39" ht="14.25" customHeight="1">
      <c r="A356" s="126" t="s">
        <v>142</v>
      </c>
      <c r="B356" s="127">
        <v>2018</v>
      </c>
      <c r="C356" s="127">
        <v>108</v>
      </c>
      <c r="D356" s="127">
        <v>31</v>
      </c>
      <c r="E356" s="127">
        <v>139</v>
      </c>
      <c r="F356" s="127">
        <v>255182</v>
      </c>
      <c r="G356" s="127">
        <v>364781</v>
      </c>
      <c r="H356" s="127">
        <v>280162</v>
      </c>
      <c r="I356" s="127">
        <v>76.802794005170199</v>
      </c>
      <c r="J356" s="127">
        <v>255185</v>
      </c>
      <c r="K356" s="127">
        <v>366131</v>
      </c>
      <c r="L356" s="127">
        <v>280894</v>
      </c>
      <c r="M356" s="127">
        <v>76.719534811310695</v>
      </c>
      <c r="N356" s="127">
        <v>489</v>
      </c>
      <c r="O356" s="127">
        <v>1425</v>
      </c>
      <c r="P356" s="127">
        <v>1914</v>
      </c>
      <c r="Q356" s="127"/>
      <c r="R356" s="127"/>
      <c r="S356" s="127"/>
      <c r="T356" s="127"/>
      <c r="U356" s="127"/>
      <c r="V356" s="127"/>
      <c r="Z356" s="128"/>
      <c r="AA356" s="128"/>
      <c r="AB356" s="128"/>
      <c r="AC356" s="128"/>
      <c r="AD356" s="128"/>
      <c r="AE356" s="128"/>
      <c r="AH356" s="129"/>
      <c r="AI356" s="129"/>
      <c r="AJ356" s="129"/>
      <c r="AK356" s="129"/>
      <c r="AL356" s="129"/>
      <c r="AM356" s="129"/>
    </row>
    <row r="357" spans="1:39" ht="14.25" customHeight="1">
      <c r="A357" s="130" t="s">
        <v>142</v>
      </c>
      <c r="B357" s="131">
        <v>2019</v>
      </c>
      <c r="C357" s="131">
        <v>109</v>
      </c>
      <c r="D357" s="131">
        <v>30</v>
      </c>
      <c r="E357" s="131">
        <v>139</v>
      </c>
      <c r="F357" s="131">
        <v>259547</v>
      </c>
      <c r="G357" s="131">
        <v>337953</v>
      </c>
      <c r="H357" s="131">
        <v>258581</v>
      </c>
      <c r="I357" s="131">
        <v>76.5138939438324</v>
      </c>
      <c r="J357" s="131">
        <v>259547</v>
      </c>
      <c r="K357" s="131">
        <v>339413</v>
      </c>
      <c r="L357" s="131">
        <v>259292</v>
      </c>
      <c r="M357" s="131">
        <v>76.394245358898999</v>
      </c>
      <c r="N357" s="131">
        <v>489</v>
      </c>
      <c r="O357" s="131">
        <v>1425</v>
      </c>
      <c r="P357" s="131">
        <v>1914</v>
      </c>
      <c r="Q357" s="131">
        <v>489</v>
      </c>
      <c r="R357" s="131"/>
      <c r="S357" s="131">
        <v>1425</v>
      </c>
      <c r="T357" s="131"/>
      <c r="U357" s="131">
        <v>1914</v>
      </c>
      <c r="V357" s="131">
        <v>0</v>
      </c>
      <c r="Z357" s="128"/>
      <c r="AA357" s="128"/>
      <c r="AB357" s="128"/>
      <c r="AC357" s="128"/>
      <c r="AD357" s="128"/>
      <c r="AE357" s="128"/>
      <c r="AH357" s="129"/>
      <c r="AI357" s="129"/>
      <c r="AJ357" s="129"/>
      <c r="AK357" s="129"/>
      <c r="AL357" s="129"/>
      <c r="AM357" s="129"/>
    </row>
    <row r="358" spans="1:39" ht="14.25" customHeight="1">
      <c r="A358" s="126" t="s">
        <v>142</v>
      </c>
      <c r="B358" s="127">
        <v>2020</v>
      </c>
      <c r="C358" s="127">
        <v>110</v>
      </c>
      <c r="D358" s="127">
        <v>29</v>
      </c>
      <c r="E358" s="127">
        <v>139</v>
      </c>
      <c r="F358" s="127">
        <v>233323</v>
      </c>
      <c r="G358" s="127">
        <v>368091</v>
      </c>
      <c r="H358" s="127">
        <v>263481</v>
      </c>
      <c r="I358" s="127">
        <v>71.580397238726306</v>
      </c>
      <c r="J358" s="127">
        <v>248298</v>
      </c>
      <c r="K358" s="127">
        <v>370303</v>
      </c>
      <c r="L358" s="127">
        <v>264051</v>
      </c>
      <c r="M358" s="127">
        <v>71.306740696132593</v>
      </c>
      <c r="N358" s="127">
        <v>494</v>
      </c>
      <c r="O358" s="127">
        <v>1506</v>
      </c>
      <c r="P358" s="127">
        <v>2000</v>
      </c>
      <c r="Q358" s="127">
        <v>494</v>
      </c>
      <c r="R358" s="127"/>
      <c r="S358" s="127">
        <v>1506</v>
      </c>
      <c r="T358" s="127"/>
      <c r="U358" s="127">
        <v>2000</v>
      </c>
      <c r="V358" s="127">
        <v>0</v>
      </c>
      <c r="Z358" s="128"/>
      <c r="AA358" s="128"/>
      <c r="AB358" s="128"/>
      <c r="AC358" s="128"/>
      <c r="AD358" s="128"/>
      <c r="AE358" s="128"/>
      <c r="AH358" s="129"/>
      <c r="AI358" s="129"/>
      <c r="AJ358" s="129"/>
      <c r="AK358" s="129"/>
      <c r="AL358" s="129"/>
      <c r="AM358" s="129"/>
    </row>
    <row r="359" spans="1:39" ht="14.25" customHeight="1">
      <c r="A359" s="130" t="s">
        <v>142</v>
      </c>
      <c r="B359" s="131">
        <v>2021</v>
      </c>
      <c r="C359" s="131">
        <v>111</v>
      </c>
      <c r="D359" s="131">
        <v>28</v>
      </c>
      <c r="E359" s="131">
        <v>139</v>
      </c>
      <c r="F359" s="131">
        <v>231962</v>
      </c>
      <c r="G359" s="131">
        <v>347190</v>
      </c>
      <c r="H359" s="131">
        <v>265091</v>
      </c>
      <c r="I359" s="131">
        <v>76.353293585644707</v>
      </c>
      <c r="J359" s="131">
        <v>234671</v>
      </c>
      <c r="K359" s="131">
        <v>348052</v>
      </c>
      <c r="L359" s="131">
        <v>265820</v>
      </c>
      <c r="M359" s="131">
        <v>76.373645317366396</v>
      </c>
      <c r="N359" s="131">
        <v>494</v>
      </c>
      <c r="O359" s="131">
        <v>1517</v>
      </c>
      <c r="P359" s="131">
        <v>2011</v>
      </c>
      <c r="Q359" s="131">
        <v>494</v>
      </c>
      <c r="R359" s="131"/>
      <c r="S359" s="131">
        <v>1517</v>
      </c>
      <c r="T359" s="131"/>
      <c r="U359" s="131">
        <v>2011</v>
      </c>
      <c r="V359" s="131">
        <v>0</v>
      </c>
      <c r="Z359" s="128"/>
      <c r="AA359" s="128"/>
      <c r="AB359" s="128"/>
      <c r="AC359" s="128"/>
      <c r="AD359" s="128"/>
      <c r="AE359" s="128"/>
      <c r="AH359" s="129"/>
      <c r="AI359" s="129"/>
      <c r="AJ359" s="129"/>
      <c r="AK359" s="129"/>
      <c r="AL359" s="129"/>
      <c r="AM359" s="129"/>
    </row>
    <row r="360" spans="1:39" ht="14.25" customHeight="1">
      <c r="A360" s="126" t="s">
        <v>142</v>
      </c>
      <c r="B360" s="127">
        <v>2022</v>
      </c>
      <c r="C360" s="127">
        <v>111</v>
      </c>
      <c r="D360" s="127">
        <v>28</v>
      </c>
      <c r="E360" s="127">
        <v>139</v>
      </c>
      <c r="F360" s="127">
        <v>249985</v>
      </c>
      <c r="G360" s="127">
        <v>370408</v>
      </c>
      <c r="H360" s="127">
        <v>277126</v>
      </c>
      <c r="I360" s="127">
        <v>74.816418651865007</v>
      </c>
      <c r="J360" s="127">
        <v>256133</v>
      </c>
      <c r="K360" s="127">
        <v>371082</v>
      </c>
      <c r="L360" s="127">
        <v>277614</v>
      </c>
      <c r="M360" s="127">
        <v>74.812036153734198</v>
      </c>
      <c r="N360" s="127">
        <v>494</v>
      </c>
      <c r="O360" s="127">
        <v>1527</v>
      </c>
      <c r="P360" s="127">
        <v>2021</v>
      </c>
      <c r="Q360" s="127">
        <v>494</v>
      </c>
      <c r="R360" s="127">
        <v>0</v>
      </c>
      <c r="S360" s="127">
        <v>1527</v>
      </c>
      <c r="T360" s="127">
        <v>0</v>
      </c>
      <c r="U360" s="127">
        <v>2021</v>
      </c>
      <c r="V360" s="127">
        <v>0</v>
      </c>
      <c r="Z360" s="128"/>
      <c r="AA360" s="128"/>
      <c r="AB360" s="128"/>
      <c r="AC360" s="128"/>
      <c r="AD360" s="128"/>
      <c r="AE360" s="128"/>
      <c r="AH360" s="129"/>
      <c r="AI360" s="129"/>
      <c r="AJ360" s="129"/>
      <c r="AK360" s="129"/>
      <c r="AL360" s="129"/>
      <c r="AM360" s="129"/>
    </row>
    <row r="361" spans="1:39" ht="14.25" customHeight="1">
      <c r="A361" s="130" t="s">
        <v>142</v>
      </c>
      <c r="B361" s="131">
        <v>2023</v>
      </c>
      <c r="C361" s="131">
        <v>111</v>
      </c>
      <c r="D361" s="131">
        <v>28</v>
      </c>
      <c r="E361" s="131">
        <v>139</v>
      </c>
      <c r="F361" s="131">
        <v>251325</v>
      </c>
      <c r="G361" s="131">
        <v>375072</v>
      </c>
      <c r="H361" s="131">
        <v>288585</v>
      </c>
      <c r="I361" s="131">
        <v>76.941227284361403</v>
      </c>
      <c r="J361" s="131">
        <v>251325</v>
      </c>
      <c r="K361" s="131">
        <v>375456</v>
      </c>
      <c r="L361" s="131">
        <v>289203</v>
      </c>
      <c r="M361" s="131">
        <v>77.027135003835298</v>
      </c>
      <c r="N361" s="131">
        <v>497</v>
      </c>
      <c r="O361" s="131">
        <v>1547</v>
      </c>
      <c r="P361" s="131">
        <v>2044</v>
      </c>
      <c r="Q361" s="131">
        <v>497</v>
      </c>
      <c r="R361" s="131"/>
      <c r="S361" s="131">
        <v>1547</v>
      </c>
      <c r="T361" s="131"/>
      <c r="U361" s="131">
        <v>2044</v>
      </c>
      <c r="V361" s="131">
        <v>0</v>
      </c>
      <c r="Z361" s="128"/>
      <c r="AA361" s="128"/>
      <c r="AB361" s="128"/>
      <c r="AC361" s="128"/>
      <c r="AD361" s="128"/>
      <c r="AE361" s="128"/>
      <c r="AH361" s="129"/>
      <c r="AI361" s="129"/>
      <c r="AJ361" s="129"/>
      <c r="AK361" s="129"/>
      <c r="AL361" s="129"/>
      <c r="AM361" s="129"/>
    </row>
    <row r="362" spans="1:39" ht="14.25" customHeight="1">
      <c r="A362" s="126" t="s">
        <v>143</v>
      </c>
      <c r="B362" s="127">
        <v>2015</v>
      </c>
      <c r="C362" s="127">
        <v>17</v>
      </c>
      <c r="D362" s="127">
        <v>0</v>
      </c>
      <c r="E362" s="127">
        <v>17</v>
      </c>
      <c r="F362" s="127">
        <v>43641</v>
      </c>
      <c r="G362" s="127">
        <v>45023</v>
      </c>
      <c r="H362" s="127">
        <v>40332</v>
      </c>
      <c r="I362" s="127">
        <v>89.5808808831042</v>
      </c>
      <c r="J362" s="127">
        <v>43641</v>
      </c>
      <c r="K362" s="127">
        <v>45472</v>
      </c>
      <c r="L362" s="127">
        <v>40491</v>
      </c>
      <c r="M362" s="127">
        <v>89.046006333567902</v>
      </c>
      <c r="N362" s="127">
        <v>78</v>
      </c>
      <c r="O362" s="127">
        <v>131</v>
      </c>
      <c r="P362" s="127">
        <v>209</v>
      </c>
      <c r="Q362" s="127"/>
      <c r="R362" s="127"/>
      <c r="S362" s="127"/>
      <c r="T362" s="127"/>
      <c r="U362" s="127">
        <v>0</v>
      </c>
      <c r="V362" s="127">
        <v>0</v>
      </c>
      <c r="Z362" s="128"/>
      <c r="AA362" s="128"/>
      <c r="AB362" s="128"/>
      <c r="AC362" s="128"/>
      <c r="AD362" s="128"/>
      <c r="AE362" s="128"/>
      <c r="AH362" s="129"/>
      <c r="AI362" s="129"/>
      <c r="AJ362" s="129"/>
      <c r="AK362" s="129"/>
      <c r="AL362" s="129"/>
      <c r="AM362" s="129"/>
    </row>
    <row r="363" spans="1:39" ht="14.25" customHeight="1">
      <c r="A363" s="130" t="s">
        <v>143</v>
      </c>
      <c r="B363" s="131">
        <v>2016</v>
      </c>
      <c r="C363" s="131">
        <v>17</v>
      </c>
      <c r="D363" s="131">
        <v>0</v>
      </c>
      <c r="E363" s="131">
        <v>17</v>
      </c>
      <c r="F363" s="131">
        <v>41661</v>
      </c>
      <c r="G363" s="131">
        <v>47804</v>
      </c>
      <c r="H363" s="131">
        <v>41338</v>
      </c>
      <c r="I363" s="131">
        <v>86.473935235545099</v>
      </c>
      <c r="J363" s="131">
        <v>41661</v>
      </c>
      <c r="K363" s="131">
        <v>48124</v>
      </c>
      <c r="L363" s="131">
        <v>41550</v>
      </c>
      <c r="M363" s="131">
        <v>86.339456404288896</v>
      </c>
      <c r="N363" s="131">
        <v>78</v>
      </c>
      <c r="O363" s="131">
        <v>138</v>
      </c>
      <c r="P363" s="131">
        <v>216</v>
      </c>
      <c r="Q363" s="131"/>
      <c r="R363" s="131"/>
      <c r="S363" s="131"/>
      <c r="T363" s="131"/>
      <c r="U363" s="131">
        <v>0</v>
      </c>
      <c r="V363" s="131">
        <v>0</v>
      </c>
      <c r="Z363" s="128"/>
      <c r="AA363" s="128"/>
      <c r="AB363" s="128"/>
      <c r="AC363" s="128"/>
      <c r="AD363" s="128"/>
      <c r="AE363" s="128"/>
      <c r="AH363" s="129"/>
      <c r="AI363" s="129"/>
      <c r="AJ363" s="129"/>
      <c r="AK363" s="129"/>
      <c r="AL363" s="129"/>
      <c r="AM363" s="129"/>
    </row>
    <row r="364" spans="1:39" ht="14.25" customHeight="1">
      <c r="A364" s="126" t="s">
        <v>143</v>
      </c>
      <c r="B364" s="127">
        <v>2017</v>
      </c>
      <c r="C364" s="127">
        <v>17</v>
      </c>
      <c r="D364" s="127">
        <v>0</v>
      </c>
      <c r="E364" s="127">
        <v>17</v>
      </c>
      <c r="F364" s="127">
        <v>41758</v>
      </c>
      <c r="G364" s="127">
        <v>46147</v>
      </c>
      <c r="H364" s="127">
        <v>39867</v>
      </c>
      <c r="I364" s="127">
        <v>86.391314711682199</v>
      </c>
      <c r="J364" s="127">
        <v>41758</v>
      </c>
      <c r="K364" s="127">
        <v>46147</v>
      </c>
      <c r="L364" s="127">
        <v>39867</v>
      </c>
      <c r="M364" s="127">
        <v>86.391314711682199</v>
      </c>
      <c r="N364" s="127">
        <v>77</v>
      </c>
      <c r="O364" s="127">
        <v>144</v>
      </c>
      <c r="P364" s="127">
        <v>221</v>
      </c>
      <c r="Q364" s="127"/>
      <c r="R364" s="127"/>
      <c r="S364" s="127"/>
      <c r="T364" s="127"/>
      <c r="U364" s="127">
        <v>0</v>
      </c>
      <c r="V364" s="127">
        <v>0</v>
      </c>
      <c r="Z364" s="128"/>
      <c r="AA364" s="128"/>
      <c r="AB364" s="128"/>
      <c r="AC364" s="128"/>
      <c r="AD364" s="128"/>
      <c r="AE364" s="128"/>
      <c r="AH364" s="129"/>
      <c r="AI364" s="129"/>
      <c r="AJ364" s="129"/>
      <c r="AK364" s="129"/>
      <c r="AL364" s="129"/>
      <c r="AM364" s="129"/>
    </row>
    <row r="365" spans="1:39" ht="14.25" customHeight="1">
      <c r="A365" s="130" t="s">
        <v>143</v>
      </c>
      <c r="B365" s="131">
        <v>2018</v>
      </c>
      <c r="C365" s="131">
        <v>17</v>
      </c>
      <c r="D365" s="131">
        <v>0</v>
      </c>
      <c r="E365" s="131">
        <v>17</v>
      </c>
      <c r="F365" s="131">
        <v>42821</v>
      </c>
      <c r="G365" s="131">
        <v>48441</v>
      </c>
      <c r="H365" s="131">
        <v>42145</v>
      </c>
      <c r="I365" s="131">
        <v>87.0027456080593</v>
      </c>
      <c r="J365" s="131">
        <v>42821</v>
      </c>
      <c r="K365" s="131">
        <v>48441</v>
      </c>
      <c r="L365" s="131">
        <v>42145</v>
      </c>
      <c r="M365" s="131">
        <v>87.0027456080593</v>
      </c>
      <c r="N365" s="131">
        <v>77</v>
      </c>
      <c r="O365" s="131">
        <v>145</v>
      </c>
      <c r="P365" s="131">
        <v>222</v>
      </c>
      <c r="Q365" s="131"/>
      <c r="R365" s="131"/>
      <c r="S365" s="131"/>
      <c r="T365" s="131"/>
      <c r="U365" s="131">
        <v>0</v>
      </c>
      <c r="V365" s="131">
        <v>0</v>
      </c>
      <c r="Z365" s="128"/>
      <c r="AA365" s="128"/>
      <c r="AB365" s="128"/>
      <c r="AC365" s="128"/>
      <c r="AD365" s="128"/>
      <c r="AE365" s="128"/>
      <c r="AH365" s="129"/>
      <c r="AI365" s="129"/>
      <c r="AJ365" s="129"/>
      <c r="AK365" s="129"/>
      <c r="AL365" s="129"/>
      <c r="AM365" s="129"/>
    </row>
    <row r="366" spans="1:39" ht="14.25" customHeight="1">
      <c r="A366" s="126" t="s">
        <v>143</v>
      </c>
      <c r="B366" s="127">
        <v>2019</v>
      </c>
      <c r="C366" s="127">
        <v>17</v>
      </c>
      <c r="D366" s="127">
        <v>0</v>
      </c>
      <c r="E366" s="127">
        <v>17</v>
      </c>
      <c r="F366" s="127">
        <v>43212</v>
      </c>
      <c r="G366" s="127">
        <v>45153</v>
      </c>
      <c r="H366" s="127">
        <v>39868</v>
      </c>
      <c r="I366" s="127">
        <v>88.295351360928393</v>
      </c>
      <c r="J366" s="127">
        <v>43212</v>
      </c>
      <c r="K366" s="127">
        <v>45875</v>
      </c>
      <c r="L366" s="127">
        <v>40073</v>
      </c>
      <c r="M366" s="127">
        <v>87.352588555858304</v>
      </c>
      <c r="N366" s="127">
        <v>75</v>
      </c>
      <c r="O366" s="127">
        <v>146</v>
      </c>
      <c r="P366" s="127">
        <v>221</v>
      </c>
      <c r="Q366" s="127">
        <v>75</v>
      </c>
      <c r="R366" s="127"/>
      <c r="S366" s="127">
        <v>146</v>
      </c>
      <c r="T366" s="127"/>
      <c r="U366" s="127">
        <v>221</v>
      </c>
      <c r="V366" s="127">
        <v>0</v>
      </c>
      <c r="Z366" s="128"/>
      <c r="AA366" s="128"/>
      <c r="AB366" s="128"/>
      <c r="AC366" s="128"/>
      <c r="AD366" s="128"/>
      <c r="AE366" s="128"/>
      <c r="AH366" s="129"/>
      <c r="AI366" s="129"/>
      <c r="AJ366" s="129"/>
      <c r="AK366" s="129"/>
      <c r="AL366" s="129"/>
      <c r="AM366" s="129"/>
    </row>
    <row r="367" spans="1:39" ht="14.25" customHeight="1">
      <c r="A367" s="130" t="s">
        <v>143</v>
      </c>
      <c r="B367" s="131">
        <v>2020</v>
      </c>
      <c r="C367" s="131">
        <v>17</v>
      </c>
      <c r="D367" s="131">
        <v>0</v>
      </c>
      <c r="E367" s="131">
        <v>17</v>
      </c>
      <c r="F367" s="131">
        <v>42683</v>
      </c>
      <c r="G367" s="131">
        <v>51287</v>
      </c>
      <c r="H367" s="131">
        <v>41557</v>
      </c>
      <c r="I367" s="131">
        <v>81.028330766081098</v>
      </c>
      <c r="J367" s="131">
        <v>42683</v>
      </c>
      <c r="K367" s="131">
        <v>52406</v>
      </c>
      <c r="L367" s="131">
        <v>41757</v>
      </c>
      <c r="M367" s="131">
        <v>79.679807655611995</v>
      </c>
      <c r="N367" s="131">
        <v>74</v>
      </c>
      <c r="O367" s="131">
        <v>148</v>
      </c>
      <c r="P367" s="131">
        <v>222</v>
      </c>
      <c r="Q367" s="131">
        <v>74</v>
      </c>
      <c r="R367" s="131"/>
      <c r="S367" s="131">
        <v>148</v>
      </c>
      <c r="T367" s="131"/>
      <c r="U367" s="131">
        <v>222</v>
      </c>
      <c r="V367" s="131">
        <v>0</v>
      </c>
      <c r="Z367" s="128"/>
      <c r="AA367" s="128"/>
      <c r="AB367" s="128"/>
      <c r="AC367" s="128"/>
      <c r="AD367" s="128"/>
      <c r="AE367" s="128"/>
      <c r="AH367" s="129"/>
      <c r="AI367" s="129"/>
      <c r="AJ367" s="129"/>
      <c r="AK367" s="129"/>
      <c r="AL367" s="129"/>
      <c r="AM367" s="129"/>
    </row>
    <row r="368" spans="1:39" ht="14.25" customHeight="1">
      <c r="A368" s="126" t="s">
        <v>143</v>
      </c>
      <c r="B368" s="127">
        <v>2021</v>
      </c>
      <c r="C368" s="127">
        <v>17</v>
      </c>
      <c r="D368" s="127">
        <v>0</v>
      </c>
      <c r="E368" s="127">
        <v>17</v>
      </c>
      <c r="F368" s="127">
        <v>41873</v>
      </c>
      <c r="G368" s="127">
        <v>49837</v>
      </c>
      <c r="H368" s="127">
        <v>42117</v>
      </c>
      <c r="I368" s="127">
        <v>84.509500973172507</v>
      </c>
      <c r="J368" s="127">
        <v>41873</v>
      </c>
      <c r="K368" s="127">
        <v>50595</v>
      </c>
      <c r="L368" s="127">
        <v>42296</v>
      </c>
      <c r="M368" s="127">
        <v>83.597193398557195</v>
      </c>
      <c r="N368" s="127">
        <v>71</v>
      </c>
      <c r="O368" s="127">
        <v>149</v>
      </c>
      <c r="P368" s="127">
        <v>220</v>
      </c>
      <c r="Q368" s="127">
        <v>71</v>
      </c>
      <c r="R368" s="127">
        <v>0</v>
      </c>
      <c r="S368" s="127">
        <v>149</v>
      </c>
      <c r="T368" s="127">
        <v>0</v>
      </c>
      <c r="U368" s="127">
        <v>220</v>
      </c>
      <c r="V368" s="127">
        <v>0</v>
      </c>
      <c r="Z368" s="128"/>
      <c r="AA368" s="128"/>
      <c r="AB368" s="128"/>
      <c r="AC368" s="128"/>
      <c r="AD368" s="128"/>
      <c r="AE368" s="128"/>
      <c r="AH368" s="129"/>
      <c r="AI368" s="129"/>
      <c r="AJ368" s="129"/>
      <c r="AK368" s="129"/>
      <c r="AL368" s="129"/>
      <c r="AM368" s="129"/>
    </row>
    <row r="369" spans="1:39" ht="14.25" customHeight="1">
      <c r="A369" s="130" t="s">
        <v>143</v>
      </c>
      <c r="B369" s="131">
        <v>2022</v>
      </c>
      <c r="C369" s="131">
        <v>17</v>
      </c>
      <c r="D369" s="131">
        <v>0</v>
      </c>
      <c r="E369" s="131">
        <v>17</v>
      </c>
      <c r="F369" s="131">
        <v>43994</v>
      </c>
      <c r="G369" s="131">
        <v>49506</v>
      </c>
      <c r="H369" s="131">
        <v>43117</v>
      </c>
      <c r="I369" s="131">
        <v>87.094493596735703</v>
      </c>
      <c r="J369" s="131">
        <v>43994</v>
      </c>
      <c r="K369" s="131">
        <v>50324</v>
      </c>
      <c r="L369" s="131">
        <v>43453</v>
      </c>
      <c r="M369" s="131">
        <v>86.346474843017205</v>
      </c>
      <c r="N369" s="131">
        <v>71</v>
      </c>
      <c r="O369" s="131">
        <v>149</v>
      </c>
      <c r="P369" s="131">
        <v>220</v>
      </c>
      <c r="Q369" s="131">
        <v>71</v>
      </c>
      <c r="R369" s="131"/>
      <c r="S369" s="131">
        <v>149</v>
      </c>
      <c r="T369" s="131"/>
      <c r="U369" s="131">
        <v>220</v>
      </c>
      <c r="V369" s="131">
        <v>0</v>
      </c>
      <c r="Z369" s="128"/>
      <c r="AA369" s="128"/>
      <c r="AB369" s="128"/>
      <c r="AC369" s="128"/>
      <c r="AD369" s="128"/>
      <c r="AE369" s="128"/>
      <c r="AH369" s="129"/>
      <c r="AI369" s="129"/>
      <c r="AJ369" s="129"/>
      <c r="AK369" s="129"/>
      <c r="AL369" s="129"/>
      <c r="AM369" s="129"/>
    </row>
    <row r="370" spans="1:39" ht="14.25" customHeight="1">
      <c r="A370" s="126" t="s">
        <v>143</v>
      </c>
      <c r="B370" s="127">
        <v>2023</v>
      </c>
      <c r="C370" s="127">
        <v>17</v>
      </c>
      <c r="D370" s="127">
        <v>0</v>
      </c>
      <c r="E370" s="127">
        <v>17</v>
      </c>
      <c r="F370" s="127">
        <v>42688</v>
      </c>
      <c r="G370" s="127">
        <v>49960</v>
      </c>
      <c r="H370" s="127">
        <v>42817</v>
      </c>
      <c r="I370" s="127">
        <v>85.702562049639695</v>
      </c>
      <c r="J370" s="127">
        <v>42688</v>
      </c>
      <c r="K370" s="127">
        <v>50820</v>
      </c>
      <c r="L370" s="127">
        <v>43116</v>
      </c>
      <c r="M370" s="127">
        <v>84.840613931522995</v>
      </c>
      <c r="N370" s="127">
        <v>71</v>
      </c>
      <c r="O370" s="127">
        <v>149</v>
      </c>
      <c r="P370" s="127">
        <v>220</v>
      </c>
      <c r="Q370" s="127">
        <v>71</v>
      </c>
      <c r="R370" s="127"/>
      <c r="S370" s="127">
        <v>149</v>
      </c>
      <c r="T370" s="127"/>
      <c r="U370" s="127">
        <v>220</v>
      </c>
      <c r="V370" s="127">
        <v>0</v>
      </c>
      <c r="Z370" s="128"/>
      <c r="AA370" s="128"/>
      <c r="AB370" s="128"/>
      <c r="AC370" s="128"/>
      <c r="AD370" s="128"/>
      <c r="AE370" s="128"/>
      <c r="AH370" s="129"/>
      <c r="AI370" s="129"/>
      <c r="AJ370" s="129"/>
      <c r="AK370" s="129"/>
      <c r="AL370" s="129"/>
      <c r="AM370" s="129"/>
    </row>
    <row r="371" spans="1:39" ht="14.25" customHeight="1">
      <c r="A371" s="130" t="s">
        <v>144</v>
      </c>
      <c r="B371" s="131">
        <v>2015</v>
      </c>
      <c r="C371" s="131">
        <v>71</v>
      </c>
      <c r="D371" s="131">
        <v>78</v>
      </c>
      <c r="E371" s="131">
        <v>149</v>
      </c>
      <c r="F371" s="131">
        <v>203457</v>
      </c>
      <c r="G371" s="131">
        <v>211375</v>
      </c>
      <c r="H371" s="131">
        <v>184624</v>
      </c>
      <c r="I371" s="131">
        <v>87.344293317563597</v>
      </c>
      <c r="J371" s="131">
        <v>205040</v>
      </c>
      <c r="K371" s="131">
        <v>213930</v>
      </c>
      <c r="L371" s="131">
        <v>185067</v>
      </c>
      <c r="M371" s="131">
        <v>86.508203618005894</v>
      </c>
      <c r="N371" s="131">
        <v>521</v>
      </c>
      <c r="O371" s="131">
        <v>441</v>
      </c>
      <c r="P371" s="131">
        <v>962</v>
      </c>
      <c r="Q371" s="131"/>
      <c r="R371" s="131"/>
      <c r="S371" s="131"/>
      <c r="T371" s="131"/>
      <c r="U371" s="131">
        <v>0</v>
      </c>
      <c r="V371" s="131">
        <v>0</v>
      </c>
      <c r="Z371" s="128"/>
      <c r="AA371" s="128"/>
      <c r="AB371" s="128"/>
      <c r="AC371" s="128"/>
      <c r="AD371" s="128"/>
      <c r="AE371" s="128"/>
      <c r="AH371" s="129"/>
      <c r="AI371" s="129"/>
      <c r="AJ371" s="129"/>
      <c r="AK371" s="129"/>
      <c r="AL371" s="129"/>
      <c r="AM371" s="129"/>
    </row>
    <row r="372" spans="1:39" ht="14.25" customHeight="1">
      <c r="A372" s="126" t="s">
        <v>144</v>
      </c>
      <c r="B372" s="127">
        <v>2016</v>
      </c>
      <c r="C372" s="127">
        <v>71</v>
      </c>
      <c r="D372" s="127">
        <v>78</v>
      </c>
      <c r="E372" s="127">
        <v>149</v>
      </c>
      <c r="F372" s="127">
        <v>195540</v>
      </c>
      <c r="G372" s="127">
        <v>221781</v>
      </c>
      <c r="H372" s="127">
        <v>190039</v>
      </c>
      <c r="I372" s="127">
        <v>85.687682894386796</v>
      </c>
      <c r="J372" s="127">
        <v>196745</v>
      </c>
      <c r="K372" s="127">
        <v>224194</v>
      </c>
      <c r="L372" s="127">
        <v>191005</v>
      </c>
      <c r="M372" s="127">
        <v>85.196303201691407</v>
      </c>
      <c r="N372" s="127">
        <v>520</v>
      </c>
      <c r="O372" s="127">
        <v>450</v>
      </c>
      <c r="P372" s="127">
        <v>970</v>
      </c>
      <c r="Q372" s="127"/>
      <c r="R372" s="127"/>
      <c r="S372" s="127"/>
      <c r="T372" s="127"/>
      <c r="U372" s="127">
        <v>0</v>
      </c>
      <c r="V372" s="127">
        <v>0</v>
      </c>
      <c r="Z372" s="128"/>
      <c r="AA372" s="128"/>
      <c r="AB372" s="128"/>
      <c r="AC372" s="128"/>
      <c r="AD372" s="128"/>
      <c r="AE372" s="128"/>
      <c r="AH372" s="129"/>
      <c r="AI372" s="129"/>
      <c r="AJ372" s="129"/>
      <c r="AK372" s="129"/>
      <c r="AL372" s="129"/>
      <c r="AM372" s="129"/>
    </row>
    <row r="373" spans="1:39" ht="14.25" customHeight="1">
      <c r="A373" s="130" t="s">
        <v>144</v>
      </c>
      <c r="B373" s="131">
        <v>2017</v>
      </c>
      <c r="C373" s="131">
        <v>71</v>
      </c>
      <c r="D373" s="131">
        <v>78</v>
      </c>
      <c r="E373" s="131">
        <v>149</v>
      </c>
      <c r="F373" s="131">
        <v>189505</v>
      </c>
      <c r="G373" s="131">
        <v>208627</v>
      </c>
      <c r="H373" s="131">
        <v>174606</v>
      </c>
      <c r="I373" s="131">
        <v>83.692906479027201</v>
      </c>
      <c r="J373" s="131">
        <v>194082</v>
      </c>
      <c r="K373" s="131">
        <v>211985</v>
      </c>
      <c r="L373" s="131">
        <v>177344</v>
      </c>
      <c r="M373" s="131">
        <v>83.658749439818905</v>
      </c>
      <c r="N373" s="131">
        <v>520</v>
      </c>
      <c r="O373" s="131">
        <v>460</v>
      </c>
      <c r="P373" s="131">
        <v>980</v>
      </c>
      <c r="Q373" s="131"/>
      <c r="R373" s="131"/>
      <c r="S373" s="131"/>
      <c r="T373" s="131"/>
      <c r="U373" s="131">
        <v>0</v>
      </c>
      <c r="V373" s="131">
        <v>0</v>
      </c>
      <c r="Z373" s="128"/>
      <c r="AA373" s="128"/>
      <c r="AB373" s="128"/>
      <c r="AC373" s="128"/>
      <c r="AD373" s="128"/>
      <c r="AE373" s="128"/>
      <c r="AH373" s="129"/>
      <c r="AI373" s="129"/>
      <c r="AJ373" s="129"/>
      <c r="AK373" s="129"/>
      <c r="AL373" s="129"/>
      <c r="AM373" s="129"/>
    </row>
    <row r="374" spans="1:39" ht="14.25" customHeight="1">
      <c r="A374" s="126" t="s">
        <v>144</v>
      </c>
      <c r="B374" s="127">
        <v>2018</v>
      </c>
      <c r="C374" s="127">
        <v>96.35</v>
      </c>
      <c r="D374" s="127">
        <v>49.17</v>
      </c>
      <c r="E374" s="127">
        <v>145.52000000000001</v>
      </c>
      <c r="F374" s="127">
        <v>205043</v>
      </c>
      <c r="G374" s="127">
        <v>232449</v>
      </c>
      <c r="H374" s="127">
        <v>189873</v>
      </c>
      <c r="I374" s="127">
        <v>81.683724171753795</v>
      </c>
      <c r="J374" s="127">
        <v>209621</v>
      </c>
      <c r="K374" s="127">
        <v>238104</v>
      </c>
      <c r="L374" s="127">
        <v>194964</v>
      </c>
      <c r="M374" s="127">
        <v>81.881866747303704</v>
      </c>
      <c r="N374" s="127">
        <v>523</v>
      </c>
      <c r="O374" s="127">
        <v>462</v>
      </c>
      <c r="P374" s="127">
        <v>985</v>
      </c>
      <c r="Q374" s="127"/>
      <c r="R374" s="127"/>
      <c r="S374" s="127"/>
      <c r="T374" s="127"/>
      <c r="U374" s="127">
        <v>0</v>
      </c>
      <c r="V374" s="127">
        <v>0</v>
      </c>
      <c r="Z374" s="128"/>
      <c r="AA374" s="128"/>
      <c r="AB374" s="128"/>
      <c r="AC374" s="128"/>
      <c r="AD374" s="128"/>
      <c r="AE374" s="128"/>
      <c r="AH374" s="129"/>
      <c r="AI374" s="129"/>
      <c r="AJ374" s="129"/>
      <c r="AK374" s="129"/>
      <c r="AL374" s="129"/>
      <c r="AM374" s="129"/>
    </row>
    <row r="375" spans="1:39" ht="14.25" customHeight="1">
      <c r="A375" s="130" t="s">
        <v>144</v>
      </c>
      <c r="B375" s="131">
        <v>2019</v>
      </c>
      <c r="C375" s="131">
        <v>96</v>
      </c>
      <c r="D375" s="131">
        <v>49</v>
      </c>
      <c r="E375" s="131">
        <v>145</v>
      </c>
      <c r="F375" s="131">
        <v>200174</v>
      </c>
      <c r="G375" s="131">
        <v>213296</v>
      </c>
      <c r="H375" s="131">
        <v>173752</v>
      </c>
      <c r="I375" s="131">
        <v>81.460505588478</v>
      </c>
      <c r="J375" s="131">
        <v>204830</v>
      </c>
      <c r="K375" s="131">
        <v>219095</v>
      </c>
      <c r="L375" s="131">
        <v>178704</v>
      </c>
      <c r="M375" s="131">
        <v>81.564618088044</v>
      </c>
      <c r="N375" s="131">
        <v>547</v>
      </c>
      <c r="O375" s="131">
        <v>463</v>
      </c>
      <c r="P375" s="131">
        <v>1010</v>
      </c>
      <c r="Q375" s="131">
        <v>547</v>
      </c>
      <c r="R375" s="131"/>
      <c r="S375" s="131">
        <v>463</v>
      </c>
      <c r="T375" s="131"/>
      <c r="U375" s="131">
        <v>1010</v>
      </c>
      <c r="V375" s="131">
        <v>0</v>
      </c>
      <c r="Z375" s="128"/>
      <c r="AA375" s="128"/>
      <c r="AB375" s="128"/>
      <c r="AC375" s="128"/>
      <c r="AD375" s="128"/>
      <c r="AE375" s="128"/>
      <c r="AH375" s="129"/>
      <c r="AI375" s="129"/>
      <c r="AJ375" s="129"/>
      <c r="AK375" s="129"/>
      <c r="AL375" s="129"/>
      <c r="AM375" s="129"/>
    </row>
    <row r="376" spans="1:39" ht="14.25" customHeight="1">
      <c r="A376" s="126" t="s">
        <v>144</v>
      </c>
      <c r="B376" s="127">
        <v>2020</v>
      </c>
      <c r="C376" s="127">
        <v>90.91</v>
      </c>
      <c r="D376" s="127">
        <v>54.77</v>
      </c>
      <c r="E376" s="127">
        <v>145.68</v>
      </c>
      <c r="F376" s="127">
        <v>185396</v>
      </c>
      <c r="G376" s="127">
        <v>244040</v>
      </c>
      <c r="H376" s="127">
        <v>182856</v>
      </c>
      <c r="I376" s="127">
        <v>74.928700213079793</v>
      </c>
      <c r="J376" s="127">
        <v>190882</v>
      </c>
      <c r="K376" s="127">
        <v>246807</v>
      </c>
      <c r="L376" s="127">
        <v>186991</v>
      </c>
      <c r="M376" s="127">
        <v>75.764058555875593</v>
      </c>
      <c r="N376" s="127">
        <v>536</v>
      </c>
      <c r="O376" s="127">
        <v>470</v>
      </c>
      <c r="P376" s="127">
        <v>1006</v>
      </c>
      <c r="Q376" s="127">
        <v>536</v>
      </c>
      <c r="R376" s="127"/>
      <c r="S376" s="127">
        <v>470</v>
      </c>
      <c r="T376" s="127"/>
      <c r="U376" s="127">
        <v>1006</v>
      </c>
      <c r="V376" s="127">
        <v>0</v>
      </c>
      <c r="Z376" s="128"/>
      <c r="AA376" s="128"/>
      <c r="AB376" s="128"/>
      <c r="AC376" s="128"/>
      <c r="AD376" s="128"/>
      <c r="AE376" s="128"/>
      <c r="AH376" s="129"/>
      <c r="AI376" s="129"/>
      <c r="AJ376" s="129"/>
      <c r="AK376" s="129"/>
      <c r="AL376" s="129"/>
      <c r="AM376" s="129"/>
    </row>
    <row r="377" spans="1:39" ht="14.25" customHeight="1">
      <c r="A377" s="130" t="s">
        <v>144</v>
      </c>
      <c r="B377" s="131">
        <v>2021</v>
      </c>
      <c r="C377" s="131">
        <v>91</v>
      </c>
      <c r="D377" s="131">
        <v>55</v>
      </c>
      <c r="E377" s="131">
        <v>146</v>
      </c>
      <c r="F377" s="131">
        <v>175440</v>
      </c>
      <c r="G377" s="131">
        <v>225300</v>
      </c>
      <c r="H377" s="131">
        <v>178294</v>
      </c>
      <c r="I377" s="131">
        <v>79.136262760763401</v>
      </c>
      <c r="J377" s="131">
        <v>182630</v>
      </c>
      <c r="K377" s="131">
        <v>232281</v>
      </c>
      <c r="L377" s="131">
        <v>182620</v>
      </c>
      <c r="M377" s="131">
        <v>78.620291801740095</v>
      </c>
      <c r="N377" s="131">
        <v>528</v>
      </c>
      <c r="O377" s="131">
        <v>461</v>
      </c>
      <c r="P377" s="131">
        <v>989</v>
      </c>
      <c r="Q377" s="131">
        <v>528</v>
      </c>
      <c r="R377" s="131"/>
      <c r="S377" s="131">
        <v>461</v>
      </c>
      <c r="T377" s="131"/>
      <c r="U377" s="131">
        <v>989</v>
      </c>
      <c r="V377" s="131">
        <v>0</v>
      </c>
      <c r="Z377" s="128"/>
      <c r="AA377" s="128"/>
      <c r="AB377" s="128"/>
      <c r="AC377" s="128"/>
      <c r="AD377" s="128"/>
      <c r="AE377" s="128"/>
      <c r="AH377" s="129"/>
      <c r="AI377" s="129"/>
      <c r="AJ377" s="129"/>
      <c r="AK377" s="129"/>
      <c r="AL377" s="129"/>
      <c r="AM377" s="129"/>
    </row>
    <row r="378" spans="1:39" ht="14.25" customHeight="1">
      <c r="A378" s="126" t="s">
        <v>144</v>
      </c>
      <c r="B378" s="127">
        <v>2022</v>
      </c>
      <c r="C378" s="127">
        <v>91</v>
      </c>
      <c r="D378" s="127">
        <v>55</v>
      </c>
      <c r="E378" s="127">
        <v>146</v>
      </c>
      <c r="F378" s="127">
        <v>185772</v>
      </c>
      <c r="G378" s="127">
        <v>226815</v>
      </c>
      <c r="H378" s="127">
        <v>182198</v>
      </c>
      <c r="I378" s="127">
        <v>80.328902409452596</v>
      </c>
      <c r="J378" s="127">
        <v>196817</v>
      </c>
      <c r="K378" s="127">
        <v>231673</v>
      </c>
      <c r="L378" s="127">
        <v>187507</v>
      </c>
      <c r="M378" s="127">
        <v>80.936060740785507</v>
      </c>
      <c r="N378" s="127">
        <v>1348</v>
      </c>
      <c r="O378" s="127">
        <v>1051</v>
      </c>
      <c r="P378" s="127">
        <v>2399</v>
      </c>
      <c r="Q378" s="127">
        <v>534</v>
      </c>
      <c r="R378" s="127">
        <v>814</v>
      </c>
      <c r="S378" s="127">
        <v>464</v>
      </c>
      <c r="T378" s="127">
        <v>587</v>
      </c>
      <c r="U378" s="127">
        <v>998</v>
      </c>
      <c r="V378" s="127">
        <v>1401</v>
      </c>
      <c r="Z378" s="128"/>
      <c r="AA378" s="128"/>
      <c r="AB378" s="128"/>
      <c r="AC378" s="128"/>
      <c r="AD378" s="128"/>
      <c r="AE378" s="128"/>
      <c r="AH378" s="129"/>
      <c r="AI378" s="129"/>
      <c r="AJ378" s="129"/>
      <c r="AK378" s="129"/>
      <c r="AL378" s="129"/>
      <c r="AM378" s="129"/>
    </row>
    <row r="379" spans="1:39" ht="14.25" customHeight="1">
      <c r="A379" s="130" t="s">
        <v>144</v>
      </c>
      <c r="B379" s="131">
        <v>2023</v>
      </c>
      <c r="C379" s="131">
        <v>91</v>
      </c>
      <c r="D379" s="131">
        <v>55</v>
      </c>
      <c r="E379" s="131">
        <v>146</v>
      </c>
      <c r="F379" s="131">
        <v>192937</v>
      </c>
      <c r="G379" s="131">
        <v>236259</v>
      </c>
      <c r="H379" s="131">
        <v>188261</v>
      </c>
      <c r="I379" s="131">
        <v>79.684160180141305</v>
      </c>
      <c r="J379" s="131">
        <v>192937</v>
      </c>
      <c r="K379" s="131">
        <v>236259</v>
      </c>
      <c r="L379" s="131">
        <v>187041</v>
      </c>
      <c r="M379" s="131">
        <v>79.167777735451395</v>
      </c>
      <c r="N379" s="131">
        <v>1352</v>
      </c>
      <c r="O379" s="131">
        <v>1077</v>
      </c>
      <c r="P379" s="131">
        <v>2429</v>
      </c>
      <c r="Q379" s="131">
        <v>538</v>
      </c>
      <c r="R379" s="131">
        <v>814</v>
      </c>
      <c r="S379" s="131">
        <v>476</v>
      </c>
      <c r="T379" s="131">
        <v>601</v>
      </c>
      <c r="U379" s="131">
        <v>1014</v>
      </c>
      <c r="V379" s="131">
        <v>1415</v>
      </c>
      <c r="Z379" s="128"/>
      <c r="AA379" s="128"/>
      <c r="AB379" s="128"/>
      <c r="AC379" s="128"/>
      <c r="AD379" s="128"/>
      <c r="AE379" s="128"/>
      <c r="AH379" s="129"/>
      <c r="AI379" s="129"/>
      <c r="AJ379" s="129"/>
      <c r="AK379" s="129"/>
      <c r="AL379" s="129"/>
      <c r="AM379" s="129"/>
    </row>
    <row r="380" spans="1:39" ht="14.25" customHeight="1">
      <c r="A380" s="126" t="s">
        <v>145</v>
      </c>
      <c r="B380" s="127">
        <v>2015</v>
      </c>
      <c r="C380" s="127">
        <v>35</v>
      </c>
      <c r="D380" s="127">
        <v>0</v>
      </c>
      <c r="E380" s="127">
        <v>35</v>
      </c>
      <c r="F380" s="127">
        <v>34706</v>
      </c>
      <c r="G380" s="127">
        <v>31003</v>
      </c>
      <c r="H380" s="127">
        <v>28383</v>
      </c>
      <c r="I380" s="127">
        <v>81.781248199158696</v>
      </c>
      <c r="J380" s="127">
        <v>40334</v>
      </c>
      <c r="K380" s="127">
        <v>35954</v>
      </c>
      <c r="L380" s="127">
        <v>32985</v>
      </c>
      <c r="M380" s="127">
        <v>81.779640005950299</v>
      </c>
      <c r="N380" s="127">
        <v>152</v>
      </c>
      <c r="O380" s="127">
        <v>26</v>
      </c>
      <c r="P380" s="127">
        <v>178</v>
      </c>
      <c r="Q380" s="127"/>
      <c r="R380" s="127"/>
      <c r="S380" s="127"/>
      <c r="T380" s="127"/>
      <c r="U380" s="127"/>
      <c r="V380" s="127"/>
      <c r="Z380" s="128"/>
      <c r="AA380" s="128"/>
      <c r="AB380" s="128"/>
      <c r="AC380" s="128"/>
      <c r="AD380" s="128"/>
      <c r="AE380" s="128"/>
      <c r="AH380" s="129"/>
      <c r="AI380" s="129"/>
      <c r="AJ380" s="129"/>
      <c r="AK380" s="129"/>
      <c r="AL380" s="129"/>
      <c r="AM380" s="129"/>
    </row>
    <row r="381" spans="1:39" ht="14.25" customHeight="1">
      <c r="A381" s="130" t="s">
        <v>145</v>
      </c>
      <c r="B381" s="131">
        <v>2016</v>
      </c>
      <c r="C381" s="131">
        <v>35</v>
      </c>
      <c r="D381" s="131">
        <v>0</v>
      </c>
      <c r="E381" s="131">
        <v>35</v>
      </c>
      <c r="F381" s="131">
        <v>37047</v>
      </c>
      <c r="G381" s="131">
        <v>35163</v>
      </c>
      <c r="H381" s="131">
        <v>30177</v>
      </c>
      <c r="I381" s="131">
        <v>81.455988339136795</v>
      </c>
      <c r="J381" s="131">
        <v>38103</v>
      </c>
      <c r="K381" s="131">
        <v>35643</v>
      </c>
      <c r="L381" s="131">
        <v>30837</v>
      </c>
      <c r="M381" s="131">
        <v>80.930635383040695</v>
      </c>
      <c r="N381" s="131">
        <v>152</v>
      </c>
      <c r="O381" s="131">
        <v>26</v>
      </c>
      <c r="P381" s="131">
        <v>178</v>
      </c>
      <c r="Q381" s="131"/>
      <c r="R381" s="131"/>
      <c r="S381" s="131"/>
      <c r="T381" s="131"/>
      <c r="U381" s="131"/>
      <c r="V381" s="131"/>
      <c r="Z381" s="128"/>
      <c r="AA381" s="128"/>
      <c r="AB381" s="128"/>
      <c r="AC381" s="128"/>
      <c r="AD381" s="128"/>
      <c r="AE381" s="128"/>
      <c r="AH381" s="129"/>
      <c r="AI381" s="129"/>
      <c r="AJ381" s="129"/>
      <c r="AK381" s="129"/>
      <c r="AL381" s="129"/>
      <c r="AM381" s="129"/>
    </row>
    <row r="382" spans="1:39" ht="14.25" customHeight="1">
      <c r="A382" s="126" t="s">
        <v>145</v>
      </c>
      <c r="B382" s="127">
        <v>2017</v>
      </c>
      <c r="C382" s="127">
        <v>35</v>
      </c>
      <c r="D382" s="127">
        <v>0</v>
      </c>
      <c r="E382" s="127">
        <v>35</v>
      </c>
      <c r="F382" s="127">
        <v>34903</v>
      </c>
      <c r="G382" s="127">
        <v>31424</v>
      </c>
      <c r="H382" s="127">
        <v>26943</v>
      </c>
      <c r="I382" s="127">
        <v>77.1939374838839</v>
      </c>
      <c r="J382" s="127">
        <v>39127</v>
      </c>
      <c r="K382" s="127">
        <v>38384</v>
      </c>
      <c r="L382" s="127">
        <v>32535</v>
      </c>
      <c r="M382" s="127">
        <v>83.152298924016705</v>
      </c>
      <c r="N382" s="127">
        <v>364</v>
      </c>
      <c r="O382" s="127">
        <v>126</v>
      </c>
      <c r="P382" s="127">
        <v>490</v>
      </c>
      <c r="Q382" s="127"/>
      <c r="R382" s="127"/>
      <c r="S382" s="127"/>
      <c r="T382" s="127"/>
      <c r="U382" s="127"/>
      <c r="V382" s="127"/>
      <c r="Z382" s="128"/>
      <c r="AA382" s="128"/>
      <c r="AB382" s="128"/>
      <c r="AC382" s="128"/>
      <c r="AD382" s="128"/>
      <c r="AE382" s="128"/>
      <c r="AH382" s="129"/>
      <c r="AI382" s="129"/>
      <c r="AJ382" s="129"/>
      <c r="AK382" s="129"/>
      <c r="AL382" s="129"/>
      <c r="AM382" s="129"/>
    </row>
    <row r="383" spans="1:39" ht="14.25" customHeight="1">
      <c r="A383" s="130" t="s">
        <v>145</v>
      </c>
      <c r="B383" s="131">
        <v>2018</v>
      </c>
      <c r="C383" s="131">
        <v>35</v>
      </c>
      <c r="D383" s="131">
        <v>0</v>
      </c>
      <c r="E383" s="131">
        <v>35</v>
      </c>
      <c r="F383" s="131">
        <v>40812</v>
      </c>
      <c r="G383" s="131">
        <v>42344</v>
      </c>
      <c r="H383" s="131">
        <v>31702</v>
      </c>
      <c r="I383" s="131">
        <v>74.867749858303398</v>
      </c>
      <c r="J383" s="131">
        <v>52220</v>
      </c>
      <c r="K383" s="131">
        <v>50359</v>
      </c>
      <c r="L383" s="131">
        <v>42348</v>
      </c>
      <c r="M383" s="131">
        <v>81.095365760245102</v>
      </c>
      <c r="N383" s="131">
        <v>364</v>
      </c>
      <c r="O383" s="131">
        <v>126</v>
      </c>
      <c r="P383" s="131">
        <v>490</v>
      </c>
      <c r="Q383" s="131"/>
      <c r="R383" s="131"/>
      <c r="S383" s="131"/>
      <c r="T383" s="131"/>
      <c r="U383" s="131"/>
      <c r="V383" s="131"/>
      <c r="Z383" s="128"/>
      <c r="AA383" s="128"/>
      <c r="AB383" s="128"/>
      <c r="AC383" s="128"/>
      <c r="AD383" s="128"/>
      <c r="AE383" s="128"/>
      <c r="AH383" s="129"/>
      <c r="AI383" s="129"/>
      <c r="AJ383" s="129"/>
      <c r="AK383" s="129"/>
      <c r="AL383" s="129"/>
      <c r="AM383" s="129"/>
    </row>
    <row r="384" spans="1:39" ht="14.25" customHeight="1">
      <c r="A384" s="126" t="s">
        <v>145</v>
      </c>
      <c r="B384" s="127">
        <v>2019</v>
      </c>
      <c r="C384" s="127">
        <v>35</v>
      </c>
      <c r="D384" s="127">
        <v>0</v>
      </c>
      <c r="E384" s="127">
        <v>35</v>
      </c>
      <c r="F384" s="127">
        <v>35702</v>
      </c>
      <c r="G384" s="127">
        <v>34100</v>
      </c>
      <c r="H384" s="127">
        <v>27767</v>
      </c>
      <c r="I384" s="127">
        <v>77.774354377905993</v>
      </c>
      <c r="J384" s="127">
        <v>41522</v>
      </c>
      <c r="K384" s="127">
        <v>40578</v>
      </c>
      <c r="L384" s="127">
        <v>32293</v>
      </c>
      <c r="M384" s="127">
        <v>77.773228649872394</v>
      </c>
      <c r="N384" s="127">
        <v>366</v>
      </c>
      <c r="O384" s="127">
        <v>144</v>
      </c>
      <c r="P384" s="127">
        <v>510</v>
      </c>
      <c r="Q384" s="127">
        <v>158</v>
      </c>
      <c r="R384" s="127">
        <v>208</v>
      </c>
      <c r="S384" s="127">
        <v>42</v>
      </c>
      <c r="T384" s="127">
        <v>102</v>
      </c>
      <c r="U384" s="127">
        <v>200</v>
      </c>
      <c r="V384" s="127">
        <v>310</v>
      </c>
      <c r="Z384" s="128"/>
      <c r="AA384" s="128"/>
      <c r="AB384" s="128"/>
      <c r="AC384" s="128"/>
      <c r="AD384" s="128"/>
      <c r="AE384" s="128"/>
      <c r="AH384" s="129"/>
      <c r="AI384" s="129"/>
      <c r="AJ384" s="129"/>
      <c r="AK384" s="129"/>
      <c r="AL384" s="129"/>
      <c r="AM384" s="129"/>
    </row>
    <row r="385" spans="1:39" ht="14.25" customHeight="1">
      <c r="A385" s="130" t="s">
        <v>145</v>
      </c>
      <c r="B385" s="131">
        <v>2020</v>
      </c>
      <c r="C385" s="131">
        <v>35</v>
      </c>
      <c r="D385" s="131">
        <v>0</v>
      </c>
      <c r="E385" s="131">
        <v>35</v>
      </c>
      <c r="F385" s="131">
        <v>31921</v>
      </c>
      <c r="G385" s="131">
        <v>35988</v>
      </c>
      <c r="H385" s="131">
        <v>27330</v>
      </c>
      <c r="I385" s="131">
        <v>75.941980660220096</v>
      </c>
      <c r="J385" s="131">
        <v>34936</v>
      </c>
      <c r="K385" s="131">
        <v>36163</v>
      </c>
      <c r="L385" s="131">
        <v>31338</v>
      </c>
      <c r="M385" s="131">
        <v>86.657633492796506</v>
      </c>
      <c r="N385" s="131">
        <v>366</v>
      </c>
      <c r="O385" s="131">
        <v>144</v>
      </c>
      <c r="P385" s="131">
        <v>510</v>
      </c>
      <c r="Q385" s="131">
        <v>158</v>
      </c>
      <c r="R385" s="131">
        <v>208</v>
      </c>
      <c r="S385" s="131">
        <v>42</v>
      </c>
      <c r="T385" s="131">
        <v>102</v>
      </c>
      <c r="U385" s="131">
        <v>200</v>
      </c>
      <c r="V385" s="131">
        <v>310</v>
      </c>
      <c r="Z385" s="128"/>
      <c r="AA385" s="128"/>
      <c r="AB385" s="128"/>
      <c r="AC385" s="128"/>
      <c r="AD385" s="128"/>
      <c r="AE385" s="128"/>
      <c r="AH385" s="129"/>
      <c r="AI385" s="129"/>
      <c r="AJ385" s="129"/>
      <c r="AK385" s="129"/>
      <c r="AL385" s="129"/>
      <c r="AM385" s="129"/>
    </row>
    <row r="386" spans="1:39" ht="14.25" customHeight="1">
      <c r="A386" s="126" t="s">
        <v>145</v>
      </c>
      <c r="B386" s="127">
        <v>2021</v>
      </c>
      <c r="C386" s="127">
        <v>35</v>
      </c>
      <c r="D386" s="127">
        <v>0</v>
      </c>
      <c r="E386" s="127">
        <v>35</v>
      </c>
      <c r="F386" s="127">
        <v>31921</v>
      </c>
      <c r="G386" s="127">
        <v>35988</v>
      </c>
      <c r="H386" s="127">
        <v>27330</v>
      </c>
      <c r="I386" s="127">
        <v>75.941980660220096</v>
      </c>
      <c r="J386" s="127">
        <v>34936</v>
      </c>
      <c r="K386" s="127">
        <v>36163</v>
      </c>
      <c r="L386" s="127">
        <v>31338</v>
      </c>
      <c r="M386" s="127">
        <v>86.657633492796506</v>
      </c>
      <c r="N386" s="127">
        <v>366</v>
      </c>
      <c r="O386" s="127">
        <v>144</v>
      </c>
      <c r="P386" s="127">
        <v>510</v>
      </c>
      <c r="Q386" s="127">
        <v>158</v>
      </c>
      <c r="R386" s="127">
        <v>208</v>
      </c>
      <c r="S386" s="127">
        <v>42</v>
      </c>
      <c r="T386" s="127">
        <v>102</v>
      </c>
      <c r="U386" s="127">
        <v>200</v>
      </c>
      <c r="V386" s="127">
        <v>310</v>
      </c>
      <c r="Z386" s="128"/>
      <c r="AA386" s="128"/>
      <c r="AB386" s="128"/>
      <c r="AC386" s="128"/>
      <c r="AD386" s="128"/>
      <c r="AE386" s="128"/>
      <c r="AH386" s="129"/>
      <c r="AI386" s="129"/>
      <c r="AJ386" s="129"/>
      <c r="AK386" s="129"/>
      <c r="AL386" s="129"/>
      <c r="AM386" s="129"/>
    </row>
    <row r="387" spans="1:39" ht="14.25" customHeight="1">
      <c r="A387" s="130" t="s">
        <v>145</v>
      </c>
      <c r="B387" s="131">
        <v>2022</v>
      </c>
      <c r="C387" s="131">
        <v>35</v>
      </c>
      <c r="D387" s="131">
        <v>0</v>
      </c>
      <c r="E387" s="131">
        <v>35</v>
      </c>
      <c r="F387" s="131">
        <v>37022</v>
      </c>
      <c r="G387" s="131">
        <v>33951</v>
      </c>
      <c r="H387" s="131">
        <v>28696</v>
      </c>
      <c r="I387" s="131">
        <v>77.510669331748701</v>
      </c>
      <c r="J387" s="131">
        <v>40509</v>
      </c>
      <c r="K387" s="131">
        <v>40893</v>
      </c>
      <c r="L387" s="131">
        <v>32547</v>
      </c>
      <c r="M387" s="131">
        <v>79.590638984667294</v>
      </c>
      <c r="N387" s="131">
        <v>366</v>
      </c>
      <c r="O387" s="131">
        <v>144</v>
      </c>
      <c r="P387" s="131">
        <v>510</v>
      </c>
      <c r="Q387" s="131">
        <v>158</v>
      </c>
      <c r="R387" s="131">
        <v>208</v>
      </c>
      <c r="S387" s="131">
        <v>42</v>
      </c>
      <c r="T387" s="131">
        <v>102</v>
      </c>
      <c r="U387" s="131">
        <v>200</v>
      </c>
      <c r="V387" s="131">
        <v>310</v>
      </c>
      <c r="Z387" s="128"/>
      <c r="AA387" s="128"/>
      <c r="AB387" s="128"/>
      <c r="AC387" s="128"/>
      <c r="AD387" s="128"/>
      <c r="AE387" s="128"/>
      <c r="AH387" s="129"/>
      <c r="AI387" s="129"/>
      <c r="AJ387" s="129"/>
      <c r="AK387" s="129"/>
      <c r="AL387" s="129"/>
      <c r="AM387" s="129"/>
    </row>
    <row r="388" spans="1:39" ht="14.25" customHeight="1">
      <c r="A388" s="126" t="s">
        <v>145</v>
      </c>
      <c r="B388" s="127">
        <v>2023</v>
      </c>
      <c r="C388" s="127">
        <v>35</v>
      </c>
      <c r="D388" s="127">
        <v>0</v>
      </c>
      <c r="E388" s="127">
        <v>35</v>
      </c>
      <c r="F388" s="127">
        <v>40784</v>
      </c>
      <c r="G388" s="127">
        <v>35144</v>
      </c>
      <c r="H388" s="127">
        <v>29565</v>
      </c>
      <c r="I388" s="127">
        <v>72.491663397410704</v>
      </c>
      <c r="J388" s="127">
        <v>42874</v>
      </c>
      <c r="K388" s="127">
        <v>39048</v>
      </c>
      <c r="L388" s="127">
        <v>33142</v>
      </c>
      <c r="M388" s="127">
        <v>77.300928301534697</v>
      </c>
      <c r="N388" s="127">
        <v>366</v>
      </c>
      <c r="O388" s="127">
        <v>144</v>
      </c>
      <c r="P388" s="127">
        <v>510</v>
      </c>
      <c r="Q388" s="127">
        <v>158</v>
      </c>
      <c r="R388" s="127">
        <v>208</v>
      </c>
      <c r="S388" s="127">
        <v>42</v>
      </c>
      <c r="T388" s="127">
        <v>102</v>
      </c>
      <c r="U388" s="127">
        <v>200</v>
      </c>
      <c r="V388" s="127">
        <v>310</v>
      </c>
      <c r="Z388" s="128"/>
      <c r="AA388" s="128"/>
      <c r="AB388" s="128"/>
      <c r="AC388" s="128"/>
      <c r="AD388" s="128"/>
      <c r="AE388" s="128"/>
      <c r="AH388" s="129"/>
      <c r="AI388" s="129"/>
      <c r="AJ388" s="129"/>
      <c r="AK388" s="129"/>
      <c r="AL388" s="129"/>
      <c r="AM388" s="129"/>
    </row>
    <row r="389" spans="1:39" ht="14.25" customHeight="1">
      <c r="A389" s="130" t="s">
        <v>146</v>
      </c>
      <c r="B389" s="131">
        <v>2015</v>
      </c>
      <c r="C389" s="131">
        <v>58</v>
      </c>
      <c r="D389" s="131">
        <v>284</v>
      </c>
      <c r="E389" s="131">
        <v>342</v>
      </c>
      <c r="F389" s="131">
        <v>138336</v>
      </c>
      <c r="G389" s="131">
        <v>91679</v>
      </c>
      <c r="H389" s="131">
        <v>103894</v>
      </c>
      <c r="I389" s="131">
        <v>75.102648623641002</v>
      </c>
      <c r="J389" s="131">
        <v>138382</v>
      </c>
      <c r="K389" s="131">
        <v>97144</v>
      </c>
      <c r="L389" s="131">
        <v>105577</v>
      </c>
      <c r="M389" s="131">
        <v>76.293882152303098</v>
      </c>
      <c r="N389" s="131">
        <v>622</v>
      </c>
      <c r="O389" s="131">
        <v>122</v>
      </c>
      <c r="P389" s="131">
        <v>744</v>
      </c>
      <c r="Q389" s="131"/>
      <c r="R389" s="131"/>
      <c r="S389" s="131"/>
      <c r="T389" s="131"/>
      <c r="U389" s="131">
        <v>0</v>
      </c>
      <c r="V389" s="131">
        <v>0</v>
      </c>
      <c r="Z389" s="128"/>
      <c r="AA389" s="128"/>
      <c r="AB389" s="128"/>
      <c r="AC389" s="128"/>
      <c r="AD389" s="128"/>
      <c r="AE389" s="128"/>
      <c r="AH389" s="129"/>
      <c r="AI389" s="129"/>
      <c r="AJ389" s="129"/>
      <c r="AK389" s="129"/>
      <c r="AL389" s="129"/>
      <c r="AM389" s="129"/>
    </row>
    <row r="390" spans="1:39" ht="14.25" customHeight="1">
      <c r="A390" s="126" t="s">
        <v>146</v>
      </c>
      <c r="B390" s="127">
        <v>2016</v>
      </c>
      <c r="C390" s="127">
        <v>58</v>
      </c>
      <c r="D390" s="127">
        <v>284</v>
      </c>
      <c r="E390" s="127">
        <v>342</v>
      </c>
      <c r="F390" s="127">
        <v>125305</v>
      </c>
      <c r="G390" s="127">
        <v>90384</v>
      </c>
      <c r="H390" s="127">
        <v>100106</v>
      </c>
      <c r="I390" s="127">
        <v>79.889868720322397</v>
      </c>
      <c r="J390" s="127">
        <v>125408</v>
      </c>
      <c r="K390" s="127">
        <v>101247</v>
      </c>
      <c r="L390" s="127">
        <v>102274</v>
      </c>
      <c r="M390" s="127">
        <v>81.553010972186797</v>
      </c>
      <c r="N390" s="127">
        <v>621</v>
      </c>
      <c r="O390" s="127">
        <v>122</v>
      </c>
      <c r="P390" s="127">
        <v>743</v>
      </c>
      <c r="Q390" s="127"/>
      <c r="R390" s="127"/>
      <c r="S390" s="127"/>
      <c r="T390" s="127"/>
      <c r="U390" s="127">
        <v>0</v>
      </c>
      <c r="V390" s="127">
        <v>0</v>
      </c>
      <c r="Z390" s="128"/>
      <c r="AA390" s="128"/>
      <c r="AB390" s="128"/>
      <c r="AC390" s="128"/>
      <c r="AD390" s="128"/>
      <c r="AE390" s="128"/>
      <c r="AH390" s="129"/>
      <c r="AI390" s="129"/>
      <c r="AJ390" s="129"/>
      <c r="AK390" s="129"/>
      <c r="AL390" s="129"/>
      <c r="AM390" s="129"/>
    </row>
    <row r="391" spans="1:39" ht="14.25" customHeight="1">
      <c r="A391" s="130" t="s">
        <v>146</v>
      </c>
      <c r="B391" s="131">
        <v>2017</v>
      </c>
      <c r="C391" s="131">
        <v>58</v>
      </c>
      <c r="D391" s="131">
        <v>284</v>
      </c>
      <c r="E391" s="131">
        <v>342</v>
      </c>
      <c r="F391" s="131">
        <v>125683</v>
      </c>
      <c r="G391" s="131">
        <v>90753</v>
      </c>
      <c r="H391" s="131">
        <v>96500</v>
      </c>
      <c r="I391" s="131">
        <v>76.780471503703794</v>
      </c>
      <c r="J391" s="131">
        <v>125843</v>
      </c>
      <c r="K391" s="131">
        <v>95541</v>
      </c>
      <c r="L391" s="131">
        <v>99477</v>
      </c>
      <c r="M391" s="131">
        <v>79.048496936659205</v>
      </c>
      <c r="N391" s="131">
        <v>617</v>
      </c>
      <c r="O391" s="131">
        <v>123</v>
      </c>
      <c r="P391" s="131">
        <v>740</v>
      </c>
      <c r="Q391" s="131"/>
      <c r="R391" s="131"/>
      <c r="S391" s="131"/>
      <c r="T391" s="131"/>
      <c r="U391" s="131">
        <v>0</v>
      </c>
      <c r="V391" s="131">
        <v>0</v>
      </c>
      <c r="Z391" s="128"/>
      <c r="AA391" s="128"/>
      <c r="AB391" s="128"/>
      <c r="AC391" s="128"/>
      <c r="AD391" s="128"/>
      <c r="AE391" s="128"/>
      <c r="AH391" s="129"/>
      <c r="AI391" s="129"/>
      <c r="AJ391" s="129"/>
      <c r="AK391" s="129"/>
      <c r="AL391" s="129"/>
      <c r="AM391" s="129"/>
    </row>
    <row r="392" spans="1:39" ht="14.25" customHeight="1">
      <c r="A392" s="126" t="s">
        <v>146</v>
      </c>
      <c r="B392" s="127">
        <v>2018</v>
      </c>
      <c r="C392" s="127">
        <v>58</v>
      </c>
      <c r="D392" s="127">
        <v>284</v>
      </c>
      <c r="E392" s="127">
        <v>342</v>
      </c>
      <c r="F392" s="127">
        <v>128538</v>
      </c>
      <c r="G392" s="127">
        <v>91500</v>
      </c>
      <c r="H392" s="127">
        <v>97157</v>
      </c>
      <c r="I392" s="127">
        <v>75.586207969627694</v>
      </c>
      <c r="J392" s="127">
        <v>128698</v>
      </c>
      <c r="K392" s="127">
        <v>98746</v>
      </c>
      <c r="L392" s="127">
        <v>100524</v>
      </c>
      <c r="M392" s="127">
        <v>78.1084399135962</v>
      </c>
      <c r="N392" s="127">
        <v>618</v>
      </c>
      <c r="O392" s="127">
        <v>122</v>
      </c>
      <c r="P392" s="127">
        <v>740</v>
      </c>
      <c r="Q392" s="127"/>
      <c r="R392" s="127"/>
      <c r="S392" s="127"/>
      <c r="T392" s="127"/>
      <c r="U392" s="127">
        <v>0</v>
      </c>
      <c r="V392" s="127">
        <v>0</v>
      </c>
      <c r="Z392" s="128"/>
      <c r="AA392" s="128"/>
      <c r="AB392" s="128"/>
      <c r="AC392" s="128"/>
      <c r="AD392" s="128"/>
      <c r="AE392" s="128"/>
      <c r="AH392" s="129"/>
      <c r="AI392" s="129"/>
      <c r="AJ392" s="129"/>
      <c r="AK392" s="129"/>
      <c r="AL392" s="129"/>
      <c r="AM392" s="129"/>
    </row>
    <row r="393" spans="1:39" ht="14.25" customHeight="1">
      <c r="A393" s="130" t="s">
        <v>146</v>
      </c>
      <c r="B393" s="131">
        <v>2019</v>
      </c>
      <c r="C393" s="131">
        <v>58</v>
      </c>
      <c r="D393" s="131">
        <v>284</v>
      </c>
      <c r="E393" s="131">
        <v>342</v>
      </c>
      <c r="F393" s="131">
        <v>132818</v>
      </c>
      <c r="G393" s="131">
        <v>84220</v>
      </c>
      <c r="H393" s="131">
        <v>97163</v>
      </c>
      <c r="I393" s="131">
        <v>73.154994052011006</v>
      </c>
      <c r="J393" s="131">
        <v>132939</v>
      </c>
      <c r="K393" s="131">
        <v>91848</v>
      </c>
      <c r="L393" s="131">
        <v>98938</v>
      </c>
      <c r="M393" s="131">
        <v>74.423607820127998</v>
      </c>
      <c r="N393" s="131">
        <v>616</v>
      </c>
      <c r="O393" s="131">
        <v>122</v>
      </c>
      <c r="P393" s="131">
        <v>738</v>
      </c>
      <c r="Q393" s="131">
        <v>616</v>
      </c>
      <c r="R393" s="131"/>
      <c r="S393" s="131">
        <v>122</v>
      </c>
      <c r="T393" s="131"/>
      <c r="U393" s="131">
        <v>738</v>
      </c>
      <c r="V393" s="131">
        <v>0</v>
      </c>
      <c r="Z393" s="128"/>
      <c r="AA393" s="128"/>
      <c r="AB393" s="128"/>
      <c r="AC393" s="128"/>
      <c r="AD393" s="128"/>
      <c r="AE393" s="128"/>
      <c r="AH393" s="129"/>
      <c r="AI393" s="129"/>
      <c r="AJ393" s="129"/>
      <c r="AK393" s="129"/>
      <c r="AL393" s="129"/>
      <c r="AM393" s="129"/>
    </row>
    <row r="394" spans="1:39" ht="14.25" customHeight="1">
      <c r="A394" s="126" t="s">
        <v>146</v>
      </c>
      <c r="B394" s="127">
        <v>2020</v>
      </c>
      <c r="C394" s="127">
        <v>58</v>
      </c>
      <c r="D394" s="127">
        <v>284</v>
      </c>
      <c r="E394" s="127">
        <v>342</v>
      </c>
      <c r="F394" s="127">
        <v>112835</v>
      </c>
      <c r="G394" s="127">
        <v>90164</v>
      </c>
      <c r="H394" s="127">
        <v>93568</v>
      </c>
      <c r="I394" s="127">
        <v>82.924624451632894</v>
      </c>
      <c r="J394" s="127">
        <v>112941</v>
      </c>
      <c r="K394" s="127">
        <v>101419</v>
      </c>
      <c r="L394" s="127">
        <v>96863</v>
      </c>
      <c r="M394" s="127">
        <v>85.7642485899718</v>
      </c>
      <c r="N394" s="127">
        <v>615</v>
      </c>
      <c r="O394" s="127">
        <v>123</v>
      </c>
      <c r="P394" s="127">
        <v>738</v>
      </c>
      <c r="Q394" s="127">
        <v>615</v>
      </c>
      <c r="R394" s="127"/>
      <c r="S394" s="127">
        <v>123</v>
      </c>
      <c r="T394" s="127"/>
      <c r="U394" s="127">
        <v>738</v>
      </c>
      <c r="V394" s="127">
        <v>0</v>
      </c>
      <c r="Z394" s="128"/>
      <c r="AA394" s="128"/>
      <c r="AB394" s="128"/>
      <c r="AC394" s="128"/>
      <c r="AD394" s="128"/>
      <c r="AE394" s="128"/>
      <c r="AH394" s="129"/>
      <c r="AI394" s="129"/>
      <c r="AJ394" s="129"/>
      <c r="AK394" s="129"/>
      <c r="AL394" s="129"/>
      <c r="AM394" s="129"/>
    </row>
    <row r="395" spans="1:39" ht="14.25" customHeight="1">
      <c r="A395" s="130" t="s">
        <v>146</v>
      </c>
      <c r="B395" s="131">
        <v>2021</v>
      </c>
      <c r="C395" s="131">
        <v>58</v>
      </c>
      <c r="D395" s="131">
        <v>284</v>
      </c>
      <c r="E395" s="131">
        <v>342</v>
      </c>
      <c r="F395" s="131">
        <v>111371</v>
      </c>
      <c r="G395" s="131">
        <v>90881</v>
      </c>
      <c r="H395" s="131">
        <v>92284</v>
      </c>
      <c r="I395" s="131">
        <v>82.861786281886694</v>
      </c>
      <c r="J395" s="131">
        <v>111904</v>
      </c>
      <c r="K395" s="131">
        <v>98972</v>
      </c>
      <c r="L395" s="131">
        <v>95101</v>
      </c>
      <c r="M395" s="131">
        <v>84.984450957964</v>
      </c>
      <c r="N395" s="131">
        <v>615</v>
      </c>
      <c r="O395" s="131">
        <v>124</v>
      </c>
      <c r="P395" s="131">
        <v>739</v>
      </c>
      <c r="Q395" s="131">
        <v>614</v>
      </c>
      <c r="R395" s="131">
        <v>1</v>
      </c>
      <c r="S395" s="131">
        <v>124</v>
      </c>
      <c r="T395" s="131">
        <v>0</v>
      </c>
      <c r="U395" s="131">
        <v>738</v>
      </c>
      <c r="V395" s="131">
        <v>1</v>
      </c>
      <c r="Z395" s="128"/>
      <c r="AA395" s="128"/>
      <c r="AB395" s="128"/>
      <c r="AC395" s="128"/>
      <c r="AD395" s="128"/>
      <c r="AE395" s="128"/>
      <c r="AH395" s="129"/>
      <c r="AI395" s="129"/>
      <c r="AJ395" s="129"/>
      <c r="AK395" s="129"/>
      <c r="AL395" s="129"/>
      <c r="AM395" s="129"/>
    </row>
    <row r="396" spans="1:39" ht="14.25" customHeight="1">
      <c r="A396" s="126" t="s">
        <v>146</v>
      </c>
      <c r="B396" s="127">
        <v>2022</v>
      </c>
      <c r="C396" s="127">
        <v>58</v>
      </c>
      <c r="D396" s="127">
        <v>284</v>
      </c>
      <c r="E396" s="127">
        <v>342</v>
      </c>
      <c r="F396" s="127">
        <v>118975</v>
      </c>
      <c r="G396" s="127">
        <v>86006</v>
      </c>
      <c r="H396" s="127">
        <v>93353</v>
      </c>
      <c r="I396" s="127">
        <v>78.464383273796997</v>
      </c>
      <c r="J396" s="127">
        <v>119132</v>
      </c>
      <c r="K396" s="127">
        <v>95433</v>
      </c>
      <c r="L396" s="127">
        <v>96787</v>
      </c>
      <c r="M396" s="127">
        <v>81.243494611019699</v>
      </c>
      <c r="N396" s="127">
        <v>615</v>
      </c>
      <c r="O396" s="127">
        <v>125</v>
      </c>
      <c r="P396" s="127">
        <v>740</v>
      </c>
      <c r="Q396" s="127">
        <v>614</v>
      </c>
      <c r="R396" s="127">
        <v>1</v>
      </c>
      <c r="S396" s="127">
        <v>125</v>
      </c>
      <c r="T396" s="127"/>
      <c r="U396" s="127">
        <v>739</v>
      </c>
      <c r="V396" s="127">
        <v>1</v>
      </c>
      <c r="Z396" s="128"/>
      <c r="AA396" s="128"/>
      <c r="AB396" s="128"/>
      <c r="AC396" s="128"/>
      <c r="AD396" s="128"/>
      <c r="AE396" s="128"/>
      <c r="AH396" s="129"/>
      <c r="AI396" s="129"/>
      <c r="AJ396" s="129"/>
      <c r="AK396" s="129"/>
      <c r="AL396" s="129"/>
      <c r="AM396" s="129"/>
    </row>
    <row r="397" spans="1:39" ht="14.25" customHeight="1">
      <c r="A397" s="130" t="s">
        <v>146</v>
      </c>
      <c r="B397" s="131">
        <v>2023</v>
      </c>
      <c r="C397" s="131">
        <v>58</v>
      </c>
      <c r="D397" s="131">
        <v>284</v>
      </c>
      <c r="E397" s="131">
        <v>342</v>
      </c>
      <c r="F397" s="131">
        <v>114408</v>
      </c>
      <c r="G397" s="131">
        <v>95708</v>
      </c>
      <c r="H397" s="131">
        <v>94625</v>
      </c>
      <c r="I397" s="131">
        <v>82.708377036570894</v>
      </c>
      <c r="J397" s="131">
        <v>114489</v>
      </c>
      <c r="K397" s="131">
        <v>100549</v>
      </c>
      <c r="L397" s="131">
        <v>97818</v>
      </c>
      <c r="M397" s="131">
        <v>85.438775777585604</v>
      </c>
      <c r="N397" s="131">
        <v>615</v>
      </c>
      <c r="O397" s="131">
        <v>125</v>
      </c>
      <c r="P397" s="131">
        <v>740</v>
      </c>
      <c r="Q397" s="131">
        <v>614</v>
      </c>
      <c r="R397" s="131">
        <v>1</v>
      </c>
      <c r="S397" s="131">
        <v>125</v>
      </c>
      <c r="T397" s="131"/>
      <c r="U397" s="131">
        <v>739</v>
      </c>
      <c r="V397" s="131">
        <v>1</v>
      </c>
      <c r="Z397" s="128"/>
      <c r="AA397" s="128"/>
      <c r="AB397" s="128"/>
      <c r="AC397" s="128"/>
      <c r="AD397" s="128"/>
      <c r="AE397" s="128"/>
      <c r="AH397" s="129"/>
      <c r="AI397" s="129"/>
      <c r="AJ397" s="129"/>
      <c r="AK397" s="129"/>
      <c r="AL397" s="129"/>
      <c r="AM397" s="129"/>
    </row>
    <row r="398" spans="1:39" ht="14.25" customHeight="1">
      <c r="A398" s="126" t="s">
        <v>147</v>
      </c>
      <c r="B398" s="127">
        <v>2015</v>
      </c>
      <c r="C398" s="127">
        <v>13</v>
      </c>
      <c r="D398" s="127">
        <v>0</v>
      </c>
      <c r="E398" s="127">
        <v>13</v>
      </c>
      <c r="F398" s="127">
        <v>15138</v>
      </c>
      <c r="G398" s="127">
        <v>16080</v>
      </c>
      <c r="H398" s="127">
        <v>13178</v>
      </c>
      <c r="I398" s="127">
        <v>81.952736318408</v>
      </c>
      <c r="J398" s="127">
        <v>15935</v>
      </c>
      <c r="K398" s="127">
        <v>16080</v>
      </c>
      <c r="L398" s="127">
        <v>13973</v>
      </c>
      <c r="M398" s="127">
        <v>86.896766169154205</v>
      </c>
      <c r="N398" s="127">
        <v>72</v>
      </c>
      <c r="O398" s="127">
        <v>7</v>
      </c>
      <c r="P398" s="127">
        <v>79</v>
      </c>
      <c r="Q398" s="127"/>
      <c r="R398" s="127"/>
      <c r="S398" s="127"/>
      <c r="T398" s="127"/>
      <c r="U398" s="127"/>
      <c r="V398" s="127"/>
      <c r="Z398" s="128"/>
      <c r="AA398" s="128"/>
      <c r="AB398" s="128"/>
      <c r="AC398" s="128"/>
      <c r="AD398" s="128"/>
      <c r="AE398" s="128"/>
      <c r="AH398" s="129"/>
      <c r="AI398" s="129"/>
      <c r="AJ398" s="129"/>
      <c r="AK398" s="129"/>
      <c r="AL398" s="129"/>
      <c r="AM398" s="129"/>
    </row>
    <row r="399" spans="1:39" ht="14.25" customHeight="1">
      <c r="A399" s="130" t="s">
        <v>147</v>
      </c>
      <c r="B399" s="131">
        <v>2016</v>
      </c>
      <c r="C399" s="131">
        <v>13</v>
      </c>
      <c r="D399" s="131">
        <v>0</v>
      </c>
      <c r="E399" s="131">
        <v>13</v>
      </c>
      <c r="F399" s="131">
        <v>12960</v>
      </c>
      <c r="G399" s="131">
        <v>15052</v>
      </c>
      <c r="H399" s="131">
        <v>12652</v>
      </c>
      <c r="I399" s="131">
        <v>84.0552750465055</v>
      </c>
      <c r="J399" s="131">
        <v>15594</v>
      </c>
      <c r="K399" s="131">
        <v>16432</v>
      </c>
      <c r="L399" s="131">
        <v>14657</v>
      </c>
      <c r="M399" s="131">
        <v>89.197906523855906</v>
      </c>
      <c r="N399" s="131">
        <v>72</v>
      </c>
      <c r="O399" s="131">
        <v>8</v>
      </c>
      <c r="P399" s="131">
        <v>80</v>
      </c>
      <c r="Q399" s="131"/>
      <c r="R399" s="131"/>
      <c r="S399" s="131"/>
      <c r="T399" s="131"/>
      <c r="U399" s="131"/>
      <c r="V399" s="131"/>
      <c r="Z399" s="128"/>
      <c r="AA399" s="128"/>
      <c r="AB399" s="128"/>
      <c r="AC399" s="128"/>
      <c r="AD399" s="128"/>
      <c r="AE399" s="128"/>
      <c r="AH399" s="129"/>
      <c r="AI399" s="129"/>
      <c r="AJ399" s="129"/>
      <c r="AK399" s="129"/>
      <c r="AL399" s="129"/>
      <c r="AM399" s="129"/>
    </row>
    <row r="400" spans="1:39" ht="14.25" customHeight="1">
      <c r="A400" s="126" t="s">
        <v>147</v>
      </c>
      <c r="B400" s="127">
        <v>2017</v>
      </c>
      <c r="C400" s="127">
        <v>13</v>
      </c>
      <c r="D400" s="127">
        <v>0</v>
      </c>
      <c r="E400" s="127">
        <v>13</v>
      </c>
      <c r="F400" s="127">
        <v>12992</v>
      </c>
      <c r="G400" s="127">
        <v>13888</v>
      </c>
      <c r="H400" s="127">
        <v>11876</v>
      </c>
      <c r="I400" s="127">
        <v>85.5126728110599</v>
      </c>
      <c r="J400" s="127">
        <v>14658</v>
      </c>
      <c r="K400" s="127">
        <v>15929</v>
      </c>
      <c r="L400" s="127">
        <v>14252</v>
      </c>
      <c r="M400" s="127">
        <v>89.472032142632898</v>
      </c>
      <c r="N400" s="127">
        <v>72</v>
      </c>
      <c r="O400" s="127">
        <v>8</v>
      </c>
      <c r="P400" s="127">
        <v>80</v>
      </c>
      <c r="Q400" s="127"/>
      <c r="R400" s="127"/>
      <c r="S400" s="127"/>
      <c r="T400" s="127"/>
      <c r="U400" s="127"/>
      <c r="V400" s="127"/>
      <c r="Z400" s="128"/>
      <c r="AA400" s="128"/>
      <c r="AB400" s="128"/>
      <c r="AC400" s="128"/>
      <c r="AD400" s="128"/>
      <c r="AE400" s="128"/>
      <c r="AH400" s="129"/>
      <c r="AI400" s="129"/>
      <c r="AJ400" s="129"/>
      <c r="AK400" s="129"/>
      <c r="AL400" s="129"/>
      <c r="AM400" s="129"/>
    </row>
    <row r="401" spans="1:39" ht="14.25" customHeight="1">
      <c r="A401" s="130" t="s">
        <v>147</v>
      </c>
      <c r="B401" s="131">
        <v>2018</v>
      </c>
      <c r="C401" s="131">
        <v>13</v>
      </c>
      <c r="D401" s="131">
        <v>0</v>
      </c>
      <c r="E401" s="131">
        <v>13</v>
      </c>
      <c r="F401" s="131">
        <v>13536</v>
      </c>
      <c r="G401" s="131">
        <v>15626</v>
      </c>
      <c r="H401" s="131">
        <v>12790</v>
      </c>
      <c r="I401" s="131">
        <v>81.850761551260703</v>
      </c>
      <c r="J401" s="131">
        <v>15685</v>
      </c>
      <c r="K401" s="131">
        <v>16843</v>
      </c>
      <c r="L401" s="131">
        <v>14459</v>
      </c>
      <c r="M401" s="131">
        <v>85.845751944427903</v>
      </c>
      <c r="N401" s="131">
        <v>73</v>
      </c>
      <c r="O401" s="131">
        <v>8</v>
      </c>
      <c r="P401" s="131">
        <v>81</v>
      </c>
      <c r="Q401" s="131"/>
      <c r="R401" s="131"/>
      <c r="S401" s="131"/>
      <c r="T401" s="131"/>
      <c r="U401" s="131"/>
      <c r="V401" s="131"/>
      <c r="Z401" s="128"/>
      <c r="AA401" s="128"/>
      <c r="AB401" s="128"/>
      <c r="AC401" s="128"/>
      <c r="AD401" s="128"/>
      <c r="AE401" s="128"/>
      <c r="AH401" s="129"/>
      <c r="AI401" s="129"/>
      <c r="AJ401" s="129"/>
      <c r="AK401" s="129"/>
      <c r="AL401" s="129"/>
      <c r="AM401" s="129"/>
    </row>
    <row r="402" spans="1:39" ht="14.25" customHeight="1">
      <c r="A402" s="126" t="s">
        <v>147</v>
      </c>
      <c r="B402" s="127">
        <v>2019</v>
      </c>
      <c r="C402" s="127">
        <v>13</v>
      </c>
      <c r="D402" s="127">
        <v>0</v>
      </c>
      <c r="E402" s="127">
        <v>13</v>
      </c>
      <c r="F402" s="127">
        <v>14544</v>
      </c>
      <c r="G402" s="127">
        <v>14253</v>
      </c>
      <c r="H402" s="127">
        <v>12381</v>
      </c>
      <c r="I402" s="127">
        <v>85.127887788778906</v>
      </c>
      <c r="J402" s="127">
        <v>15877</v>
      </c>
      <c r="K402" s="127">
        <v>15691</v>
      </c>
      <c r="L402" s="127">
        <v>13890</v>
      </c>
      <c r="M402" s="127">
        <v>87.485041254645097</v>
      </c>
      <c r="N402" s="127">
        <v>73</v>
      </c>
      <c r="O402" s="127">
        <v>8</v>
      </c>
      <c r="P402" s="127">
        <v>81</v>
      </c>
      <c r="Q402" s="127">
        <v>73</v>
      </c>
      <c r="R402" s="127"/>
      <c r="S402" s="127">
        <v>8</v>
      </c>
      <c r="T402" s="127"/>
      <c r="U402" s="127">
        <v>81</v>
      </c>
      <c r="V402" s="127">
        <v>0</v>
      </c>
      <c r="Z402" s="128"/>
      <c r="AA402" s="128"/>
      <c r="AB402" s="128"/>
      <c r="AC402" s="128"/>
      <c r="AD402" s="128"/>
      <c r="AE402" s="128"/>
      <c r="AH402" s="129"/>
      <c r="AI402" s="129"/>
      <c r="AJ402" s="129"/>
      <c r="AK402" s="129"/>
      <c r="AL402" s="129"/>
      <c r="AM402" s="129"/>
    </row>
    <row r="403" spans="1:39" ht="14.25" customHeight="1">
      <c r="A403" s="130" t="s">
        <v>147</v>
      </c>
      <c r="B403" s="131">
        <v>2020</v>
      </c>
      <c r="C403" s="131">
        <v>13</v>
      </c>
      <c r="D403" s="131">
        <v>0</v>
      </c>
      <c r="E403" s="131">
        <v>13</v>
      </c>
      <c r="F403" s="131">
        <v>13283</v>
      </c>
      <c r="G403" s="131">
        <v>15232</v>
      </c>
      <c r="H403" s="131">
        <v>12002</v>
      </c>
      <c r="I403" s="131">
        <v>78.794642857142904</v>
      </c>
      <c r="J403" s="131">
        <v>14787</v>
      </c>
      <c r="K403" s="131">
        <v>16864</v>
      </c>
      <c r="L403" s="131">
        <v>14204</v>
      </c>
      <c r="M403" s="131">
        <v>84.226755218216297</v>
      </c>
      <c r="N403" s="131">
        <v>73</v>
      </c>
      <c r="O403" s="131">
        <v>8</v>
      </c>
      <c r="P403" s="131">
        <v>81</v>
      </c>
      <c r="Q403" s="131">
        <v>73</v>
      </c>
      <c r="R403" s="131"/>
      <c r="S403" s="131">
        <v>8</v>
      </c>
      <c r="T403" s="131"/>
      <c r="U403" s="131">
        <v>81</v>
      </c>
      <c r="V403" s="131">
        <v>0</v>
      </c>
      <c r="Z403" s="128"/>
      <c r="AA403" s="128"/>
      <c r="AB403" s="128"/>
      <c r="AC403" s="128"/>
      <c r="AD403" s="128"/>
      <c r="AE403" s="128"/>
      <c r="AH403" s="129"/>
      <c r="AI403" s="129"/>
      <c r="AJ403" s="129"/>
      <c r="AK403" s="129"/>
      <c r="AL403" s="129"/>
      <c r="AM403" s="129"/>
    </row>
    <row r="404" spans="1:39" ht="14.25" customHeight="1">
      <c r="A404" s="126" t="s">
        <v>147</v>
      </c>
      <c r="B404" s="127">
        <v>2021</v>
      </c>
      <c r="C404" s="127">
        <v>13</v>
      </c>
      <c r="D404" s="127">
        <v>0</v>
      </c>
      <c r="E404" s="127">
        <v>13</v>
      </c>
      <c r="F404" s="127">
        <v>12934</v>
      </c>
      <c r="G404" s="127">
        <v>15453</v>
      </c>
      <c r="H404" s="127">
        <v>12028</v>
      </c>
      <c r="I404" s="127">
        <v>77.836018896007204</v>
      </c>
      <c r="J404" s="127">
        <v>14561</v>
      </c>
      <c r="K404" s="127">
        <v>16008</v>
      </c>
      <c r="L404" s="127">
        <v>13838</v>
      </c>
      <c r="M404" s="127">
        <v>86.444277861069494</v>
      </c>
      <c r="N404" s="127">
        <v>73</v>
      </c>
      <c r="O404" s="127">
        <v>8</v>
      </c>
      <c r="P404" s="127">
        <v>81</v>
      </c>
      <c r="Q404" s="127">
        <v>73</v>
      </c>
      <c r="R404" s="127"/>
      <c r="S404" s="127">
        <v>8</v>
      </c>
      <c r="T404" s="127"/>
      <c r="U404" s="127">
        <v>81</v>
      </c>
      <c r="V404" s="127">
        <v>0</v>
      </c>
      <c r="Z404" s="128"/>
      <c r="AA404" s="128"/>
      <c r="AB404" s="128"/>
      <c r="AC404" s="128"/>
      <c r="AD404" s="128"/>
      <c r="AE404" s="128"/>
      <c r="AH404" s="129"/>
      <c r="AI404" s="129"/>
      <c r="AJ404" s="129"/>
      <c r="AK404" s="129"/>
      <c r="AL404" s="129"/>
      <c r="AM404" s="129"/>
    </row>
    <row r="405" spans="1:39" ht="14.25" customHeight="1">
      <c r="A405" s="130" t="s">
        <v>147</v>
      </c>
      <c r="B405" s="131">
        <v>2022</v>
      </c>
      <c r="C405" s="131">
        <v>13</v>
      </c>
      <c r="D405" s="131">
        <v>0</v>
      </c>
      <c r="E405" s="131">
        <v>13</v>
      </c>
      <c r="F405" s="131">
        <v>13827</v>
      </c>
      <c r="G405" s="131">
        <v>14755</v>
      </c>
      <c r="H405" s="131">
        <v>12427</v>
      </c>
      <c r="I405" s="131">
        <v>84.222297526262295</v>
      </c>
      <c r="J405" s="131">
        <v>15591</v>
      </c>
      <c r="K405" s="131">
        <v>15674</v>
      </c>
      <c r="L405" s="131">
        <v>14162</v>
      </c>
      <c r="M405" s="131">
        <v>90.353451575858102</v>
      </c>
      <c r="N405" s="131">
        <v>73</v>
      </c>
      <c r="O405" s="131">
        <v>8</v>
      </c>
      <c r="P405" s="131">
        <v>81</v>
      </c>
      <c r="Q405" s="131">
        <v>73</v>
      </c>
      <c r="R405" s="131"/>
      <c r="S405" s="131">
        <v>8</v>
      </c>
      <c r="T405" s="131"/>
      <c r="U405" s="131">
        <v>81</v>
      </c>
      <c r="V405" s="131">
        <v>0</v>
      </c>
      <c r="Z405" s="128"/>
      <c r="AA405" s="128"/>
      <c r="AB405" s="128"/>
      <c r="AC405" s="128"/>
      <c r="AD405" s="128"/>
      <c r="AE405" s="128"/>
      <c r="AH405" s="129"/>
      <c r="AI405" s="129"/>
      <c r="AJ405" s="129"/>
      <c r="AK405" s="129"/>
      <c r="AL405" s="129"/>
      <c r="AM405" s="129"/>
    </row>
    <row r="406" spans="1:39" ht="14.25" customHeight="1">
      <c r="A406" s="126" t="s">
        <v>147</v>
      </c>
      <c r="B406" s="127">
        <v>2023</v>
      </c>
      <c r="C406" s="127">
        <v>13</v>
      </c>
      <c r="D406" s="127">
        <v>0</v>
      </c>
      <c r="E406" s="127">
        <v>13</v>
      </c>
      <c r="F406" s="127">
        <v>14013</v>
      </c>
      <c r="G406" s="127">
        <v>15075</v>
      </c>
      <c r="H406" s="127">
        <v>12723</v>
      </c>
      <c r="I406" s="127">
        <v>84.398009950248706</v>
      </c>
      <c r="J406" s="127">
        <v>15851</v>
      </c>
      <c r="K406" s="127">
        <v>16453</v>
      </c>
      <c r="L406" s="127">
        <v>14682</v>
      </c>
      <c r="M406" s="127">
        <v>89.236005591685398</v>
      </c>
      <c r="N406" s="127">
        <v>73</v>
      </c>
      <c r="O406" s="127">
        <v>8</v>
      </c>
      <c r="P406" s="127">
        <v>81</v>
      </c>
      <c r="Q406" s="127">
        <v>73</v>
      </c>
      <c r="R406" s="127">
        <v>0</v>
      </c>
      <c r="S406" s="127">
        <v>8</v>
      </c>
      <c r="T406" s="127">
        <v>0</v>
      </c>
      <c r="U406" s="127">
        <v>81</v>
      </c>
      <c r="V406" s="127">
        <v>0</v>
      </c>
      <c r="Z406" s="128"/>
      <c r="AA406" s="128"/>
      <c r="AB406" s="128"/>
      <c r="AC406" s="128"/>
      <c r="AD406" s="128"/>
      <c r="AE406" s="128"/>
      <c r="AH406" s="129"/>
      <c r="AI406" s="129"/>
      <c r="AJ406" s="129"/>
      <c r="AK406" s="129"/>
      <c r="AL406" s="129"/>
      <c r="AM406" s="129"/>
    </row>
    <row r="407" spans="1:39" ht="14.25" customHeight="1">
      <c r="A407" s="130" t="s">
        <v>148</v>
      </c>
      <c r="B407" s="131">
        <v>2015</v>
      </c>
      <c r="C407" s="131">
        <v>11</v>
      </c>
      <c r="D407" s="131">
        <v>7</v>
      </c>
      <c r="E407" s="131">
        <v>18</v>
      </c>
      <c r="F407" s="131">
        <v>21723</v>
      </c>
      <c r="G407" s="131">
        <v>28953</v>
      </c>
      <c r="H407" s="131">
        <v>20491</v>
      </c>
      <c r="I407" s="131">
        <v>70.773322280938103</v>
      </c>
      <c r="J407" s="131">
        <v>21752</v>
      </c>
      <c r="K407" s="131">
        <v>28991</v>
      </c>
      <c r="L407" s="131">
        <v>20531</v>
      </c>
      <c r="M407" s="131">
        <v>70.818529888586099</v>
      </c>
      <c r="N407" s="131">
        <v>93</v>
      </c>
      <c r="O407" s="131">
        <v>12</v>
      </c>
      <c r="P407" s="131">
        <v>105</v>
      </c>
      <c r="Q407" s="131"/>
      <c r="R407" s="131"/>
      <c r="S407" s="131"/>
      <c r="T407" s="131"/>
      <c r="U407" s="131"/>
      <c r="V407" s="131"/>
      <c r="Z407" s="128"/>
      <c r="AA407" s="128"/>
      <c r="AB407" s="128"/>
      <c r="AC407" s="128"/>
      <c r="AD407" s="128"/>
      <c r="AE407" s="128"/>
      <c r="AH407" s="129"/>
      <c r="AI407" s="129"/>
      <c r="AJ407" s="129"/>
      <c r="AK407" s="129"/>
      <c r="AL407" s="129"/>
      <c r="AM407" s="129"/>
    </row>
    <row r="408" spans="1:39" ht="14.25" customHeight="1">
      <c r="A408" s="126" t="s">
        <v>148</v>
      </c>
      <c r="B408" s="127">
        <v>2016</v>
      </c>
      <c r="C408" s="127">
        <v>11</v>
      </c>
      <c r="D408" s="127">
        <v>7</v>
      </c>
      <c r="E408" s="127">
        <v>18</v>
      </c>
      <c r="F408" s="127">
        <v>19707</v>
      </c>
      <c r="G408" s="127">
        <v>24788</v>
      </c>
      <c r="H408" s="127">
        <v>18314</v>
      </c>
      <c r="I408" s="127">
        <v>73.882523801839596</v>
      </c>
      <c r="J408" s="127">
        <v>19728</v>
      </c>
      <c r="K408" s="127">
        <v>24825</v>
      </c>
      <c r="L408" s="127">
        <v>18353</v>
      </c>
      <c r="M408" s="127">
        <v>73.929506545820701</v>
      </c>
      <c r="N408" s="127">
        <v>95</v>
      </c>
      <c r="O408" s="127">
        <v>12</v>
      </c>
      <c r="P408" s="127">
        <v>107</v>
      </c>
      <c r="Q408" s="127"/>
      <c r="R408" s="127"/>
      <c r="S408" s="127"/>
      <c r="T408" s="127"/>
      <c r="U408" s="127"/>
      <c r="V408" s="127"/>
      <c r="Z408" s="128"/>
      <c r="AA408" s="128"/>
      <c r="AB408" s="128"/>
      <c r="AC408" s="128"/>
      <c r="AD408" s="128"/>
      <c r="AE408" s="128"/>
      <c r="AH408" s="129"/>
      <c r="AI408" s="129"/>
      <c r="AJ408" s="129"/>
      <c r="AK408" s="129"/>
      <c r="AL408" s="129"/>
      <c r="AM408" s="129"/>
    </row>
    <row r="409" spans="1:39" ht="14.25" customHeight="1">
      <c r="A409" s="130" t="s">
        <v>148</v>
      </c>
      <c r="B409" s="131">
        <v>2017</v>
      </c>
      <c r="C409" s="131">
        <v>11</v>
      </c>
      <c r="D409" s="131">
        <v>7</v>
      </c>
      <c r="E409" s="131">
        <v>18</v>
      </c>
      <c r="F409" s="131">
        <v>23593</v>
      </c>
      <c r="G409" s="131">
        <v>19093</v>
      </c>
      <c r="H409" s="131">
        <v>17777</v>
      </c>
      <c r="I409" s="131">
        <v>75.348620353494695</v>
      </c>
      <c r="J409" s="131">
        <v>23621</v>
      </c>
      <c r="K409" s="131">
        <v>19129</v>
      </c>
      <c r="L409" s="131">
        <v>17811</v>
      </c>
      <c r="M409" s="131">
        <v>75.403242877100894</v>
      </c>
      <c r="N409" s="131">
        <v>95</v>
      </c>
      <c r="O409" s="131">
        <v>12</v>
      </c>
      <c r="P409" s="131">
        <v>107</v>
      </c>
      <c r="Q409" s="131"/>
      <c r="R409" s="131"/>
      <c r="S409" s="131"/>
      <c r="T409" s="131"/>
      <c r="U409" s="131"/>
      <c r="V409" s="131"/>
      <c r="Z409" s="128"/>
      <c r="AA409" s="128"/>
      <c r="AB409" s="128"/>
      <c r="AC409" s="128"/>
      <c r="AD409" s="128"/>
      <c r="AE409" s="128"/>
      <c r="AH409" s="129"/>
      <c r="AI409" s="129"/>
      <c r="AJ409" s="129"/>
      <c r="AK409" s="129"/>
      <c r="AL409" s="129"/>
      <c r="AM409" s="129"/>
    </row>
    <row r="410" spans="1:39" ht="14.25" customHeight="1">
      <c r="A410" s="126" t="s">
        <v>148</v>
      </c>
      <c r="B410" s="127">
        <v>2018</v>
      </c>
      <c r="C410" s="127">
        <v>11</v>
      </c>
      <c r="D410" s="127">
        <v>7</v>
      </c>
      <c r="E410" s="127">
        <v>18</v>
      </c>
      <c r="F410" s="127">
        <v>20206</v>
      </c>
      <c r="G410" s="127">
        <v>19566</v>
      </c>
      <c r="H410" s="127">
        <v>17629</v>
      </c>
      <c r="I410" s="127">
        <v>87.246362466594107</v>
      </c>
      <c r="J410" s="127">
        <v>20225</v>
      </c>
      <c r="K410" s="127">
        <v>19609</v>
      </c>
      <c r="L410" s="127">
        <v>17663</v>
      </c>
      <c r="M410" s="127">
        <v>87.332509270704605</v>
      </c>
      <c r="N410" s="127">
        <v>95</v>
      </c>
      <c r="O410" s="127">
        <v>12</v>
      </c>
      <c r="P410" s="127">
        <v>107</v>
      </c>
      <c r="Q410" s="127"/>
      <c r="R410" s="127"/>
      <c r="S410" s="127"/>
      <c r="T410" s="127"/>
      <c r="U410" s="127"/>
      <c r="V410" s="127"/>
      <c r="Z410" s="128"/>
      <c r="AA410" s="128"/>
      <c r="AB410" s="128"/>
      <c r="AC410" s="128"/>
      <c r="AD410" s="128"/>
      <c r="AE410" s="128"/>
      <c r="AH410" s="129"/>
      <c r="AI410" s="129"/>
      <c r="AJ410" s="129"/>
      <c r="AK410" s="129"/>
      <c r="AL410" s="129"/>
      <c r="AM410" s="129"/>
    </row>
    <row r="411" spans="1:39" ht="14.25" customHeight="1">
      <c r="A411" s="130" t="s">
        <v>148</v>
      </c>
      <c r="B411" s="131">
        <v>2019</v>
      </c>
      <c r="C411" s="131">
        <v>11</v>
      </c>
      <c r="D411" s="131">
        <v>7</v>
      </c>
      <c r="E411" s="131">
        <v>18</v>
      </c>
      <c r="F411" s="131">
        <v>20248</v>
      </c>
      <c r="G411" s="131">
        <v>18760</v>
      </c>
      <c r="H411" s="131">
        <v>17001</v>
      </c>
      <c r="I411" s="131">
        <v>83.963848281311698</v>
      </c>
      <c r="J411" s="131">
        <v>20267</v>
      </c>
      <c r="K411" s="131">
        <v>18797</v>
      </c>
      <c r="L411" s="131">
        <v>17037</v>
      </c>
      <c r="M411" s="131">
        <v>84.062762125622896</v>
      </c>
      <c r="N411" s="131">
        <v>95</v>
      </c>
      <c r="O411" s="131">
        <v>12</v>
      </c>
      <c r="P411" s="131">
        <v>107</v>
      </c>
      <c r="Q411" s="131">
        <v>95</v>
      </c>
      <c r="R411" s="131">
        <v>0</v>
      </c>
      <c r="S411" s="131">
        <v>12</v>
      </c>
      <c r="T411" s="131">
        <v>0</v>
      </c>
      <c r="U411" s="131">
        <v>107</v>
      </c>
      <c r="V411" s="131">
        <v>0</v>
      </c>
      <c r="Z411" s="128"/>
      <c r="AA411" s="128"/>
      <c r="AB411" s="128"/>
      <c r="AC411" s="128"/>
      <c r="AD411" s="128"/>
      <c r="AE411" s="128"/>
      <c r="AH411" s="129"/>
      <c r="AI411" s="129"/>
      <c r="AJ411" s="129"/>
      <c r="AK411" s="129"/>
      <c r="AL411" s="129"/>
      <c r="AM411" s="129"/>
    </row>
    <row r="412" spans="1:39" ht="14.25" customHeight="1">
      <c r="A412" s="126" t="s">
        <v>148</v>
      </c>
      <c r="B412" s="127">
        <v>2020</v>
      </c>
      <c r="C412" s="127">
        <v>0</v>
      </c>
      <c r="D412" s="127">
        <v>0</v>
      </c>
      <c r="E412" s="127"/>
      <c r="F412" s="127">
        <v>18945</v>
      </c>
      <c r="G412" s="127">
        <v>20242</v>
      </c>
      <c r="H412" s="127">
        <v>17666</v>
      </c>
      <c r="I412" s="127">
        <v>87.273984784112201</v>
      </c>
      <c r="J412" s="127">
        <v>18971</v>
      </c>
      <c r="K412" s="127">
        <v>20278</v>
      </c>
      <c r="L412" s="127">
        <v>17697</v>
      </c>
      <c r="M412" s="127">
        <v>87.271920307722695</v>
      </c>
      <c r="N412" s="127">
        <v>95</v>
      </c>
      <c r="O412" s="127">
        <v>12</v>
      </c>
      <c r="P412" s="127">
        <v>107</v>
      </c>
      <c r="Q412" s="127">
        <v>95</v>
      </c>
      <c r="R412" s="127"/>
      <c r="S412" s="127">
        <v>12</v>
      </c>
      <c r="T412" s="127"/>
      <c r="U412" s="127">
        <v>107</v>
      </c>
      <c r="V412" s="127">
        <v>0</v>
      </c>
      <c r="Z412" s="128"/>
      <c r="AA412" s="128"/>
      <c r="AB412" s="128"/>
      <c r="AC412" s="128"/>
      <c r="AD412" s="128"/>
      <c r="AE412" s="128"/>
      <c r="AH412" s="129"/>
      <c r="AI412" s="129"/>
      <c r="AJ412" s="129"/>
      <c r="AK412" s="129"/>
      <c r="AL412" s="129"/>
      <c r="AM412" s="129"/>
    </row>
    <row r="413" spans="1:39" ht="14.25" customHeight="1">
      <c r="A413" s="130" t="s">
        <v>148</v>
      </c>
      <c r="B413" s="131">
        <v>2021</v>
      </c>
      <c r="C413" s="131">
        <v>18</v>
      </c>
      <c r="D413" s="131">
        <v>0</v>
      </c>
      <c r="E413" s="131">
        <v>18</v>
      </c>
      <c r="F413" s="131">
        <v>20489</v>
      </c>
      <c r="G413" s="131">
        <v>20109</v>
      </c>
      <c r="H413" s="131">
        <v>17387</v>
      </c>
      <c r="I413" s="131">
        <v>84.860168871101607</v>
      </c>
      <c r="J413" s="131">
        <v>20520</v>
      </c>
      <c r="K413" s="131">
        <v>20135</v>
      </c>
      <c r="L413" s="131">
        <v>17423</v>
      </c>
      <c r="M413" s="131">
        <v>84.907407407407405</v>
      </c>
      <c r="N413" s="131">
        <v>98</v>
      </c>
      <c r="O413" s="131">
        <v>15</v>
      </c>
      <c r="P413" s="131">
        <v>113</v>
      </c>
      <c r="Q413" s="131">
        <v>98</v>
      </c>
      <c r="R413" s="131">
        <v>0</v>
      </c>
      <c r="S413" s="131">
        <v>15</v>
      </c>
      <c r="T413" s="131">
        <v>0</v>
      </c>
      <c r="U413" s="131">
        <v>113</v>
      </c>
      <c r="V413" s="131">
        <v>0</v>
      </c>
      <c r="Z413" s="128"/>
      <c r="AA413" s="128"/>
      <c r="AB413" s="128"/>
      <c r="AC413" s="128"/>
      <c r="AD413" s="128"/>
      <c r="AE413" s="128"/>
      <c r="AH413" s="129"/>
      <c r="AI413" s="129"/>
      <c r="AJ413" s="129"/>
      <c r="AK413" s="129"/>
      <c r="AL413" s="129"/>
      <c r="AM413" s="129"/>
    </row>
    <row r="414" spans="1:39" ht="14.25" customHeight="1">
      <c r="A414" s="126" t="s">
        <v>148</v>
      </c>
      <c r="B414" s="127">
        <v>2022</v>
      </c>
      <c r="C414" s="127">
        <v>18</v>
      </c>
      <c r="D414" s="127">
        <v>0</v>
      </c>
      <c r="E414" s="127">
        <v>18</v>
      </c>
      <c r="F414" s="127">
        <v>20489</v>
      </c>
      <c r="G414" s="127">
        <v>19784</v>
      </c>
      <c r="H414" s="127">
        <v>17656</v>
      </c>
      <c r="I414" s="127">
        <v>86.173068475767494</v>
      </c>
      <c r="J414" s="127">
        <v>20509</v>
      </c>
      <c r="K414" s="127">
        <v>19814</v>
      </c>
      <c r="L414" s="127">
        <v>17687</v>
      </c>
      <c r="M414" s="127">
        <v>86.240187234872494</v>
      </c>
      <c r="N414" s="127">
        <v>98</v>
      </c>
      <c r="O414" s="127">
        <v>15</v>
      </c>
      <c r="P414" s="127">
        <v>113</v>
      </c>
      <c r="Q414" s="127">
        <v>98</v>
      </c>
      <c r="R414" s="127"/>
      <c r="S414" s="127">
        <v>15</v>
      </c>
      <c r="T414" s="127"/>
      <c r="U414" s="127">
        <v>113</v>
      </c>
      <c r="V414" s="127">
        <v>0</v>
      </c>
      <c r="Z414" s="128"/>
      <c r="AA414" s="128"/>
      <c r="AB414" s="128"/>
      <c r="AC414" s="128"/>
      <c r="AD414" s="128"/>
      <c r="AE414" s="128"/>
      <c r="AH414" s="129"/>
      <c r="AI414" s="129"/>
      <c r="AJ414" s="129"/>
      <c r="AK414" s="129"/>
      <c r="AL414" s="129"/>
      <c r="AM414" s="129"/>
    </row>
    <row r="415" spans="1:39" ht="14.25" customHeight="1">
      <c r="A415" s="130" t="s">
        <v>148</v>
      </c>
      <c r="B415" s="131">
        <v>2023</v>
      </c>
      <c r="C415" s="131">
        <v>18</v>
      </c>
      <c r="D415" s="131">
        <v>0</v>
      </c>
      <c r="E415" s="131">
        <v>18</v>
      </c>
      <c r="F415" s="131">
        <v>20078</v>
      </c>
      <c r="G415" s="131">
        <v>19707</v>
      </c>
      <c r="H415" s="131">
        <v>17857</v>
      </c>
      <c r="I415" s="131">
        <v>88.938141249128407</v>
      </c>
      <c r="J415" s="131">
        <v>20090</v>
      </c>
      <c r="K415" s="131">
        <v>19738</v>
      </c>
      <c r="L415" s="131">
        <v>17883</v>
      </c>
      <c r="M415" s="131">
        <v>89.0144350423096</v>
      </c>
      <c r="N415" s="131">
        <v>99</v>
      </c>
      <c r="O415" s="131">
        <v>16</v>
      </c>
      <c r="P415" s="131">
        <v>115</v>
      </c>
      <c r="Q415" s="131">
        <v>99</v>
      </c>
      <c r="R415" s="131"/>
      <c r="S415" s="131">
        <v>16</v>
      </c>
      <c r="T415" s="131"/>
      <c r="U415" s="131">
        <v>115</v>
      </c>
      <c r="V415" s="131">
        <v>0</v>
      </c>
      <c r="Z415" s="128"/>
      <c r="AA415" s="128"/>
      <c r="AB415" s="128"/>
      <c r="AC415" s="128"/>
      <c r="AD415" s="128"/>
      <c r="AE415" s="128"/>
      <c r="AH415" s="129"/>
      <c r="AI415" s="129"/>
      <c r="AJ415" s="129"/>
      <c r="AK415" s="129"/>
      <c r="AL415" s="129"/>
      <c r="AM415" s="129"/>
    </row>
    <row r="416" spans="1:39" ht="14.25" customHeight="1">
      <c r="A416" s="126" t="s">
        <v>149</v>
      </c>
      <c r="B416" s="127">
        <v>2015</v>
      </c>
      <c r="C416" s="127">
        <v>6</v>
      </c>
      <c r="D416" s="127">
        <v>530</v>
      </c>
      <c r="E416" s="127">
        <v>536</v>
      </c>
      <c r="F416" s="127">
        <v>21167</v>
      </c>
      <c r="G416" s="127">
        <v>10244</v>
      </c>
      <c r="H416" s="127">
        <v>13827</v>
      </c>
      <c r="I416" s="127">
        <v>65.323380734161702</v>
      </c>
      <c r="J416" s="127">
        <v>21167</v>
      </c>
      <c r="K416" s="127">
        <v>10244</v>
      </c>
      <c r="L416" s="127">
        <v>13827</v>
      </c>
      <c r="M416" s="127">
        <v>65.323380734161702</v>
      </c>
      <c r="N416" s="127">
        <v>256</v>
      </c>
      <c r="O416" s="127">
        <v>19</v>
      </c>
      <c r="P416" s="127">
        <v>275</v>
      </c>
      <c r="Q416" s="127"/>
      <c r="R416" s="127"/>
      <c r="S416" s="127"/>
      <c r="T416" s="127"/>
      <c r="U416" s="127"/>
      <c r="V416" s="127"/>
      <c r="Z416" s="128"/>
      <c r="AA416" s="128"/>
      <c r="AB416" s="128"/>
      <c r="AC416" s="128"/>
      <c r="AD416" s="128"/>
      <c r="AE416" s="128"/>
      <c r="AH416" s="129"/>
      <c r="AI416" s="129"/>
      <c r="AJ416" s="129"/>
      <c r="AK416" s="129"/>
      <c r="AL416" s="129"/>
      <c r="AM416" s="129"/>
    </row>
    <row r="417" spans="1:39" ht="14.25" customHeight="1">
      <c r="A417" s="130" t="s">
        <v>149</v>
      </c>
      <c r="B417" s="131">
        <v>2016</v>
      </c>
      <c r="C417" s="131">
        <v>6</v>
      </c>
      <c r="D417" s="131">
        <v>530</v>
      </c>
      <c r="E417" s="131">
        <v>536</v>
      </c>
      <c r="F417" s="131">
        <v>17931</v>
      </c>
      <c r="G417" s="131">
        <v>9528</v>
      </c>
      <c r="H417" s="131">
        <v>12582</v>
      </c>
      <c r="I417" s="131">
        <v>70.168981094194393</v>
      </c>
      <c r="J417" s="131">
        <v>17931</v>
      </c>
      <c r="K417" s="131">
        <v>9528</v>
      </c>
      <c r="L417" s="131">
        <v>12582</v>
      </c>
      <c r="M417" s="131">
        <v>70.168981094194393</v>
      </c>
      <c r="N417" s="131">
        <v>256</v>
      </c>
      <c r="O417" s="131">
        <v>19</v>
      </c>
      <c r="P417" s="131">
        <v>275</v>
      </c>
      <c r="Q417" s="131"/>
      <c r="R417" s="131"/>
      <c r="S417" s="131"/>
      <c r="T417" s="131"/>
      <c r="U417" s="131"/>
      <c r="V417" s="131"/>
      <c r="Z417" s="128"/>
      <c r="AA417" s="128"/>
      <c r="AB417" s="128"/>
      <c r="AC417" s="128"/>
      <c r="AD417" s="128"/>
      <c r="AE417" s="128"/>
      <c r="AH417" s="129"/>
      <c r="AI417" s="129"/>
      <c r="AJ417" s="129"/>
      <c r="AK417" s="129"/>
      <c r="AL417" s="129"/>
      <c r="AM417" s="129"/>
    </row>
    <row r="418" spans="1:39" ht="14.25" customHeight="1">
      <c r="A418" s="126" t="s">
        <v>149</v>
      </c>
      <c r="B418" s="127">
        <v>2017</v>
      </c>
      <c r="C418" s="127">
        <v>6</v>
      </c>
      <c r="D418" s="127">
        <v>533</v>
      </c>
      <c r="E418" s="127">
        <v>539</v>
      </c>
      <c r="F418" s="127">
        <v>19015</v>
      </c>
      <c r="G418" s="127">
        <v>8159</v>
      </c>
      <c r="H418" s="127">
        <v>12752</v>
      </c>
      <c r="I418" s="127">
        <v>67.062845122271895</v>
      </c>
      <c r="J418" s="127">
        <v>19015</v>
      </c>
      <c r="K418" s="127">
        <v>8159</v>
      </c>
      <c r="L418" s="127">
        <v>12752</v>
      </c>
      <c r="M418" s="127">
        <v>67.062845122271895</v>
      </c>
      <c r="N418" s="127">
        <v>644</v>
      </c>
      <c r="O418" s="127">
        <v>67</v>
      </c>
      <c r="P418" s="127">
        <v>711</v>
      </c>
      <c r="Q418" s="127"/>
      <c r="R418" s="127"/>
      <c r="S418" s="127"/>
      <c r="T418" s="127"/>
      <c r="U418" s="127"/>
      <c r="V418" s="127"/>
      <c r="Z418" s="128"/>
      <c r="AA418" s="128"/>
      <c r="AB418" s="128"/>
      <c r="AC418" s="128"/>
      <c r="AD418" s="128"/>
      <c r="AE418" s="128"/>
      <c r="AH418" s="129"/>
      <c r="AI418" s="129"/>
      <c r="AJ418" s="129"/>
      <c r="AK418" s="129"/>
      <c r="AL418" s="129"/>
      <c r="AM418" s="129"/>
    </row>
    <row r="419" spans="1:39" ht="14.25" customHeight="1">
      <c r="A419" s="130" t="s">
        <v>149</v>
      </c>
      <c r="B419" s="131">
        <v>2018</v>
      </c>
      <c r="C419" s="131">
        <v>6</v>
      </c>
      <c r="D419" s="131">
        <v>533</v>
      </c>
      <c r="E419" s="131">
        <v>539</v>
      </c>
      <c r="F419" s="131">
        <v>19081</v>
      </c>
      <c r="G419" s="131">
        <v>9221</v>
      </c>
      <c r="H419" s="131">
        <v>13086</v>
      </c>
      <c r="I419" s="131">
        <v>68.581311252030801</v>
      </c>
      <c r="J419" s="131">
        <v>19081</v>
      </c>
      <c r="K419" s="131">
        <v>9221</v>
      </c>
      <c r="L419" s="131">
        <v>13086</v>
      </c>
      <c r="M419" s="131">
        <v>68.581311252030801</v>
      </c>
      <c r="N419" s="131">
        <v>644</v>
      </c>
      <c r="O419" s="131">
        <v>67</v>
      </c>
      <c r="P419" s="131">
        <v>711</v>
      </c>
      <c r="Q419" s="131"/>
      <c r="R419" s="131"/>
      <c r="S419" s="131"/>
      <c r="T419" s="131"/>
      <c r="U419" s="131"/>
      <c r="V419" s="131"/>
      <c r="Z419" s="128"/>
      <c r="AA419" s="128"/>
      <c r="AB419" s="128"/>
      <c r="AC419" s="128"/>
      <c r="AD419" s="128"/>
      <c r="AE419" s="128"/>
      <c r="AH419" s="129"/>
      <c r="AI419" s="129"/>
      <c r="AJ419" s="129"/>
      <c r="AK419" s="129"/>
      <c r="AL419" s="129"/>
      <c r="AM419" s="129"/>
    </row>
    <row r="420" spans="1:39" ht="14.25" customHeight="1">
      <c r="A420" s="126" t="s">
        <v>149</v>
      </c>
      <c r="B420" s="127">
        <v>2019</v>
      </c>
      <c r="C420" s="127">
        <v>6</v>
      </c>
      <c r="D420" s="127">
        <v>533</v>
      </c>
      <c r="E420" s="127">
        <v>539</v>
      </c>
      <c r="F420" s="127">
        <v>21743</v>
      </c>
      <c r="G420" s="127">
        <v>9466</v>
      </c>
      <c r="H420" s="127">
        <v>13787</v>
      </c>
      <c r="I420" s="127">
        <v>63.408913213448002</v>
      </c>
      <c r="J420" s="127">
        <v>21743</v>
      </c>
      <c r="K420" s="127">
        <v>9466</v>
      </c>
      <c r="L420" s="127">
        <v>13787</v>
      </c>
      <c r="M420" s="127">
        <v>63.408913213448002</v>
      </c>
      <c r="N420" s="127">
        <v>645</v>
      </c>
      <c r="O420" s="127">
        <v>67</v>
      </c>
      <c r="P420" s="127">
        <v>712</v>
      </c>
      <c r="Q420" s="127">
        <v>589</v>
      </c>
      <c r="R420" s="127">
        <v>56</v>
      </c>
      <c r="S420" s="127">
        <v>21</v>
      </c>
      <c r="T420" s="127">
        <v>46</v>
      </c>
      <c r="U420" s="127">
        <v>610</v>
      </c>
      <c r="V420" s="127">
        <v>102</v>
      </c>
      <c r="Z420" s="128"/>
      <c r="AA420" s="128"/>
      <c r="AB420" s="128"/>
      <c r="AC420" s="128"/>
      <c r="AD420" s="128"/>
      <c r="AE420" s="128"/>
      <c r="AH420" s="129"/>
      <c r="AI420" s="129"/>
      <c r="AJ420" s="129"/>
      <c r="AK420" s="129"/>
      <c r="AL420" s="129"/>
      <c r="AM420" s="129"/>
    </row>
    <row r="421" spans="1:39" ht="14.25" customHeight="1">
      <c r="A421" s="130" t="s">
        <v>149</v>
      </c>
      <c r="B421" s="131">
        <v>2020</v>
      </c>
      <c r="C421" s="131">
        <v>6</v>
      </c>
      <c r="D421" s="131">
        <v>533</v>
      </c>
      <c r="E421" s="131">
        <v>539</v>
      </c>
      <c r="F421" s="131">
        <v>19523</v>
      </c>
      <c r="G421" s="131">
        <v>8595</v>
      </c>
      <c r="H421" s="131">
        <v>12911</v>
      </c>
      <c r="I421" s="131">
        <v>66.132254264201194</v>
      </c>
      <c r="J421" s="131">
        <v>19523</v>
      </c>
      <c r="K421" s="131">
        <v>8595</v>
      </c>
      <c r="L421" s="131">
        <v>12911</v>
      </c>
      <c r="M421" s="131">
        <v>66.132254264201194</v>
      </c>
      <c r="N421" s="131">
        <v>645</v>
      </c>
      <c r="O421" s="131">
        <v>67</v>
      </c>
      <c r="P421" s="131">
        <v>712</v>
      </c>
      <c r="Q421" s="131">
        <v>589</v>
      </c>
      <c r="R421" s="131">
        <v>56</v>
      </c>
      <c r="S421" s="131">
        <v>21</v>
      </c>
      <c r="T421" s="131">
        <v>46</v>
      </c>
      <c r="U421" s="131">
        <v>610</v>
      </c>
      <c r="V421" s="131">
        <v>102</v>
      </c>
      <c r="Z421" s="128"/>
      <c r="AA421" s="128"/>
      <c r="AB421" s="128"/>
      <c r="AC421" s="128"/>
      <c r="AD421" s="128"/>
      <c r="AE421" s="128"/>
      <c r="AH421" s="129"/>
      <c r="AI421" s="129"/>
      <c r="AJ421" s="129"/>
      <c r="AK421" s="129"/>
      <c r="AL421" s="129"/>
      <c r="AM421" s="129"/>
    </row>
    <row r="422" spans="1:39" ht="14.25" customHeight="1">
      <c r="A422" s="126" t="s">
        <v>149</v>
      </c>
      <c r="B422" s="127">
        <v>2021</v>
      </c>
      <c r="C422" s="127">
        <v>6</v>
      </c>
      <c r="D422" s="127">
        <v>533</v>
      </c>
      <c r="E422" s="127">
        <v>539</v>
      </c>
      <c r="F422" s="127">
        <v>20926</v>
      </c>
      <c r="G422" s="127">
        <v>9108</v>
      </c>
      <c r="H422" s="127">
        <v>13387</v>
      </c>
      <c r="I422" s="127">
        <v>63.973047883016299</v>
      </c>
      <c r="J422" s="127">
        <v>20926</v>
      </c>
      <c r="K422" s="127">
        <v>9108</v>
      </c>
      <c r="L422" s="127">
        <v>13387</v>
      </c>
      <c r="M422" s="127">
        <v>63.973047883016299</v>
      </c>
      <c r="N422" s="127">
        <v>645</v>
      </c>
      <c r="O422" s="127">
        <v>67</v>
      </c>
      <c r="P422" s="127">
        <v>712</v>
      </c>
      <c r="Q422" s="127">
        <v>589</v>
      </c>
      <c r="R422" s="127">
        <v>56</v>
      </c>
      <c r="S422" s="127">
        <v>21</v>
      </c>
      <c r="T422" s="127">
        <v>46</v>
      </c>
      <c r="U422" s="127">
        <v>610</v>
      </c>
      <c r="V422" s="127">
        <v>102</v>
      </c>
      <c r="Z422" s="128"/>
      <c r="AA422" s="128"/>
      <c r="AB422" s="128"/>
      <c r="AC422" s="128"/>
      <c r="AD422" s="128"/>
      <c r="AE422" s="128"/>
      <c r="AH422" s="129"/>
      <c r="AI422" s="129"/>
      <c r="AJ422" s="129"/>
      <c r="AK422" s="129"/>
      <c r="AL422" s="129"/>
      <c r="AM422" s="129"/>
    </row>
    <row r="423" spans="1:39" ht="14.25" customHeight="1">
      <c r="A423" s="130" t="s">
        <v>149</v>
      </c>
      <c r="B423" s="131">
        <v>2022</v>
      </c>
      <c r="C423" s="131">
        <v>6</v>
      </c>
      <c r="D423" s="131">
        <v>533</v>
      </c>
      <c r="E423" s="131">
        <v>539</v>
      </c>
      <c r="F423" s="131">
        <v>20283</v>
      </c>
      <c r="G423" s="131">
        <v>9589</v>
      </c>
      <c r="H423" s="131">
        <v>13898</v>
      </c>
      <c r="I423" s="131">
        <v>68.520435832963599</v>
      </c>
      <c r="J423" s="131">
        <v>20283</v>
      </c>
      <c r="K423" s="131">
        <v>9589</v>
      </c>
      <c r="L423" s="131">
        <v>13898</v>
      </c>
      <c r="M423" s="131">
        <v>68.520435832963599</v>
      </c>
      <c r="N423" s="131">
        <v>645</v>
      </c>
      <c r="O423" s="131">
        <v>69</v>
      </c>
      <c r="P423" s="131">
        <v>714</v>
      </c>
      <c r="Q423" s="131">
        <v>589</v>
      </c>
      <c r="R423" s="131">
        <v>56</v>
      </c>
      <c r="S423" s="131">
        <v>23</v>
      </c>
      <c r="T423" s="131">
        <v>46</v>
      </c>
      <c r="U423" s="131">
        <v>612</v>
      </c>
      <c r="V423" s="131">
        <v>102</v>
      </c>
      <c r="Z423" s="128"/>
      <c r="AA423" s="128"/>
      <c r="AB423" s="128"/>
      <c r="AC423" s="128"/>
      <c r="AD423" s="128"/>
      <c r="AE423" s="128"/>
      <c r="AH423" s="129"/>
      <c r="AI423" s="129"/>
      <c r="AJ423" s="129"/>
      <c r="AK423" s="129"/>
      <c r="AL423" s="129"/>
      <c r="AM423" s="129"/>
    </row>
    <row r="424" spans="1:39" ht="14.25" customHeight="1">
      <c r="A424" s="126" t="s">
        <v>149</v>
      </c>
      <c r="B424" s="127">
        <v>2023</v>
      </c>
      <c r="C424" s="127">
        <v>6</v>
      </c>
      <c r="D424" s="127">
        <v>533</v>
      </c>
      <c r="E424" s="127">
        <v>539</v>
      </c>
      <c r="F424" s="127">
        <v>21249</v>
      </c>
      <c r="G424" s="127">
        <v>9214</v>
      </c>
      <c r="H424" s="127">
        <v>14030</v>
      </c>
      <c r="I424" s="127">
        <v>66.026636547602195</v>
      </c>
      <c r="J424" s="127">
        <v>21249</v>
      </c>
      <c r="K424" s="127">
        <v>9214</v>
      </c>
      <c r="L424" s="127">
        <v>14030</v>
      </c>
      <c r="M424" s="127">
        <v>66.026636547602195</v>
      </c>
      <c r="N424" s="127">
        <v>645</v>
      </c>
      <c r="O424" s="127">
        <v>69</v>
      </c>
      <c r="P424" s="127">
        <v>714</v>
      </c>
      <c r="Q424" s="127">
        <v>589</v>
      </c>
      <c r="R424" s="127">
        <v>56</v>
      </c>
      <c r="S424" s="127">
        <v>23</v>
      </c>
      <c r="T424" s="127">
        <v>46</v>
      </c>
      <c r="U424" s="127">
        <v>612</v>
      </c>
      <c r="V424" s="127">
        <v>102</v>
      </c>
      <c r="Z424" s="128"/>
      <c r="AA424" s="128"/>
      <c r="AB424" s="128"/>
      <c r="AC424" s="128"/>
      <c r="AD424" s="128"/>
      <c r="AE424" s="128"/>
      <c r="AH424" s="129"/>
      <c r="AI424" s="129"/>
      <c r="AJ424" s="129"/>
      <c r="AK424" s="129"/>
      <c r="AL424" s="129"/>
      <c r="AM424" s="129"/>
    </row>
    <row r="425" spans="1:39" ht="14.25" customHeight="1">
      <c r="A425" s="130" t="s">
        <v>298</v>
      </c>
      <c r="B425" s="131">
        <v>2015</v>
      </c>
      <c r="C425" s="131">
        <v>203</v>
      </c>
      <c r="D425" s="131">
        <v>208</v>
      </c>
      <c r="E425" s="131">
        <v>411</v>
      </c>
      <c r="F425" s="131">
        <v>199210</v>
      </c>
      <c r="G425" s="131">
        <v>156813</v>
      </c>
      <c r="H425" s="131">
        <v>140881</v>
      </c>
      <c r="I425" s="131">
        <v>70.719843381356398</v>
      </c>
      <c r="J425" s="131">
        <v>200842</v>
      </c>
      <c r="K425" s="131">
        <v>167478</v>
      </c>
      <c r="L425" s="131">
        <v>146195</v>
      </c>
      <c r="M425" s="131">
        <v>72.791049680843599</v>
      </c>
      <c r="N425" s="131">
        <v>1011</v>
      </c>
      <c r="O425" s="131">
        <v>268</v>
      </c>
      <c r="P425" s="131">
        <v>1279</v>
      </c>
      <c r="Q425" s="131"/>
      <c r="R425" s="131"/>
      <c r="S425" s="131"/>
      <c r="T425" s="131"/>
      <c r="U425" s="131"/>
      <c r="V425" s="131"/>
      <c r="Z425" s="128"/>
      <c r="AA425" s="128"/>
      <c r="AB425" s="128"/>
      <c r="AC425" s="128"/>
      <c r="AD425" s="128"/>
      <c r="AE425" s="128"/>
      <c r="AH425" s="129"/>
      <c r="AI425" s="129"/>
      <c r="AJ425" s="129"/>
      <c r="AK425" s="129"/>
      <c r="AL425" s="129"/>
      <c r="AM425" s="129"/>
    </row>
    <row r="426" spans="1:39" ht="14.25" customHeight="1">
      <c r="A426" s="126" t="s">
        <v>298</v>
      </c>
      <c r="B426" s="127">
        <v>2016</v>
      </c>
      <c r="C426" s="127">
        <v>203</v>
      </c>
      <c r="D426" s="127">
        <v>208</v>
      </c>
      <c r="E426" s="127">
        <v>411</v>
      </c>
      <c r="F426" s="127">
        <v>187419</v>
      </c>
      <c r="G426" s="127">
        <v>153293</v>
      </c>
      <c r="H426" s="127">
        <v>134780</v>
      </c>
      <c r="I426" s="127">
        <v>71.9137333994952</v>
      </c>
      <c r="J426" s="127">
        <v>189330</v>
      </c>
      <c r="K426" s="127">
        <v>171453</v>
      </c>
      <c r="L426" s="127">
        <v>136747</v>
      </c>
      <c r="M426" s="127">
        <v>72.226799767601506</v>
      </c>
      <c r="N426" s="127">
        <v>1021</v>
      </c>
      <c r="O426" s="127">
        <v>265</v>
      </c>
      <c r="P426" s="127">
        <v>1286</v>
      </c>
      <c r="Q426" s="127"/>
      <c r="R426" s="127"/>
      <c r="S426" s="127"/>
      <c r="T426" s="127"/>
      <c r="U426" s="127"/>
      <c r="V426" s="127"/>
      <c r="Z426" s="128"/>
      <c r="AA426" s="128"/>
      <c r="AB426" s="128"/>
      <c r="AC426" s="128"/>
      <c r="AD426" s="128"/>
      <c r="AE426" s="128"/>
      <c r="AH426" s="129"/>
      <c r="AI426" s="129"/>
      <c r="AJ426" s="129"/>
      <c r="AK426" s="129"/>
      <c r="AL426" s="129"/>
      <c r="AM426" s="129"/>
    </row>
    <row r="427" spans="1:39" ht="14.25" customHeight="1">
      <c r="A427" s="130" t="s">
        <v>298</v>
      </c>
      <c r="B427" s="131">
        <v>2017</v>
      </c>
      <c r="C427" s="131">
        <v>203</v>
      </c>
      <c r="D427" s="131">
        <v>208</v>
      </c>
      <c r="E427" s="131">
        <v>411</v>
      </c>
      <c r="F427" s="131">
        <v>172966</v>
      </c>
      <c r="G427" s="131">
        <v>153825</v>
      </c>
      <c r="H427" s="131">
        <v>131804</v>
      </c>
      <c r="I427" s="131">
        <v>76.202259403582204</v>
      </c>
      <c r="J427" s="131">
        <v>179824</v>
      </c>
      <c r="K427" s="131">
        <v>166536</v>
      </c>
      <c r="L427" s="131">
        <v>139802</v>
      </c>
      <c r="M427" s="131">
        <v>77.743793931844493</v>
      </c>
      <c r="N427" s="131">
        <v>993</v>
      </c>
      <c r="O427" s="131">
        <v>264</v>
      </c>
      <c r="P427" s="131">
        <v>1257</v>
      </c>
      <c r="Q427" s="131"/>
      <c r="R427" s="131"/>
      <c r="S427" s="131"/>
      <c r="T427" s="131"/>
      <c r="U427" s="131"/>
      <c r="V427" s="131"/>
      <c r="Z427" s="128"/>
      <c r="AA427" s="128"/>
      <c r="AB427" s="128"/>
      <c r="AC427" s="128"/>
      <c r="AD427" s="128"/>
      <c r="AE427" s="128"/>
      <c r="AH427" s="129"/>
      <c r="AI427" s="129"/>
      <c r="AJ427" s="129"/>
      <c r="AK427" s="129"/>
      <c r="AL427" s="129"/>
      <c r="AM427" s="129"/>
    </row>
    <row r="428" spans="1:39" ht="14.25" customHeight="1">
      <c r="A428" s="126" t="s">
        <v>298</v>
      </c>
      <c r="B428" s="127">
        <v>2018</v>
      </c>
      <c r="C428" s="127">
        <v>203</v>
      </c>
      <c r="D428" s="127">
        <v>208</v>
      </c>
      <c r="E428" s="127">
        <v>411</v>
      </c>
      <c r="F428" s="127">
        <v>184533</v>
      </c>
      <c r="G428" s="127">
        <v>153623</v>
      </c>
      <c r="H428" s="127">
        <v>135250</v>
      </c>
      <c r="I428" s="127">
        <v>73.293123723128105</v>
      </c>
      <c r="J428" s="127">
        <v>187367</v>
      </c>
      <c r="K428" s="127">
        <v>168158</v>
      </c>
      <c r="L428" s="127">
        <v>143963</v>
      </c>
      <c r="M428" s="127">
        <v>76.834768128859395</v>
      </c>
      <c r="N428" s="127">
        <v>985</v>
      </c>
      <c r="O428" s="127">
        <v>267</v>
      </c>
      <c r="P428" s="127">
        <v>1252</v>
      </c>
      <c r="Q428" s="127"/>
      <c r="R428" s="127"/>
      <c r="S428" s="127"/>
      <c r="T428" s="127"/>
      <c r="U428" s="127"/>
      <c r="V428" s="127"/>
      <c r="Z428" s="128"/>
      <c r="AA428" s="128"/>
      <c r="AB428" s="128"/>
      <c r="AC428" s="128"/>
      <c r="AD428" s="128"/>
      <c r="AE428" s="128"/>
      <c r="AH428" s="129"/>
      <c r="AI428" s="129"/>
      <c r="AJ428" s="129"/>
      <c r="AK428" s="129"/>
      <c r="AL428" s="129"/>
      <c r="AM428" s="129"/>
    </row>
    <row r="429" spans="1:39" ht="14.25" customHeight="1">
      <c r="A429" s="130" t="s">
        <v>298</v>
      </c>
      <c r="B429" s="131">
        <v>2019</v>
      </c>
      <c r="C429" s="131">
        <v>203</v>
      </c>
      <c r="D429" s="131">
        <v>208</v>
      </c>
      <c r="E429" s="131">
        <v>411</v>
      </c>
      <c r="F429" s="131">
        <v>180436</v>
      </c>
      <c r="G429" s="131">
        <v>145528</v>
      </c>
      <c r="H429" s="131">
        <v>147504</v>
      </c>
      <c r="I429" s="131">
        <v>81.7486532620985</v>
      </c>
      <c r="J429" s="131">
        <v>185879</v>
      </c>
      <c r="K429" s="131">
        <v>160330</v>
      </c>
      <c r="L429" s="131">
        <v>156141</v>
      </c>
      <c r="M429" s="131">
        <v>84.001420278783499</v>
      </c>
      <c r="N429" s="131"/>
      <c r="O429" s="131"/>
      <c r="P429" s="131">
        <v>1268</v>
      </c>
      <c r="Q429" s="131">
        <v>997</v>
      </c>
      <c r="R429" s="131"/>
      <c r="S429" s="131">
        <v>271</v>
      </c>
      <c r="T429" s="131"/>
      <c r="U429" s="131">
        <v>1268</v>
      </c>
      <c r="V429" s="131">
        <v>0</v>
      </c>
      <c r="Z429" s="128"/>
      <c r="AA429" s="128"/>
      <c r="AB429" s="128"/>
      <c r="AC429" s="128"/>
      <c r="AD429" s="128"/>
      <c r="AE429" s="128"/>
      <c r="AH429" s="129"/>
      <c r="AI429" s="129"/>
      <c r="AJ429" s="129"/>
      <c r="AK429" s="129"/>
      <c r="AL429" s="129"/>
      <c r="AM429" s="129"/>
    </row>
    <row r="430" spans="1:39" ht="14.25" customHeight="1">
      <c r="A430" s="126" t="s">
        <v>298</v>
      </c>
      <c r="B430" s="127">
        <v>2020</v>
      </c>
      <c r="C430" s="127">
        <v>203</v>
      </c>
      <c r="D430" s="127">
        <v>208</v>
      </c>
      <c r="E430" s="127">
        <v>411</v>
      </c>
      <c r="F430" s="127">
        <v>163651</v>
      </c>
      <c r="G430" s="127">
        <v>152810</v>
      </c>
      <c r="H430" s="127">
        <v>140845</v>
      </c>
      <c r="I430" s="127">
        <v>86.064246475731906</v>
      </c>
      <c r="J430" s="127">
        <v>168728</v>
      </c>
      <c r="K430" s="127">
        <v>168553</v>
      </c>
      <c r="L430" s="127">
        <v>149339</v>
      </c>
      <c r="M430" s="127">
        <v>88.5087241003272</v>
      </c>
      <c r="N430" s="127">
        <v>991</v>
      </c>
      <c r="O430" s="127">
        <v>275</v>
      </c>
      <c r="P430" s="127">
        <v>1266</v>
      </c>
      <c r="Q430" s="127">
        <v>991</v>
      </c>
      <c r="R430" s="127"/>
      <c r="S430" s="127">
        <v>275</v>
      </c>
      <c r="T430" s="127"/>
      <c r="U430" s="127">
        <v>1266</v>
      </c>
      <c r="V430" s="127">
        <v>0</v>
      </c>
      <c r="Z430" s="128"/>
      <c r="AA430" s="128"/>
      <c r="AB430" s="128"/>
      <c r="AC430" s="128"/>
      <c r="AD430" s="128"/>
      <c r="AE430" s="128"/>
      <c r="AH430" s="129"/>
      <c r="AI430" s="129"/>
      <c r="AJ430" s="129"/>
      <c r="AK430" s="129"/>
      <c r="AL430" s="129"/>
      <c r="AM430" s="129"/>
    </row>
    <row r="431" spans="1:39" ht="14.25" customHeight="1">
      <c r="A431" s="130" t="s">
        <v>298</v>
      </c>
      <c r="B431" s="131">
        <v>2021</v>
      </c>
      <c r="C431" s="131">
        <v>143</v>
      </c>
      <c r="D431" s="131">
        <v>298</v>
      </c>
      <c r="E431" s="131">
        <v>441</v>
      </c>
      <c r="F431" s="131">
        <v>167439</v>
      </c>
      <c r="G431" s="131">
        <v>157028</v>
      </c>
      <c r="H431" s="131">
        <v>144332</v>
      </c>
      <c r="I431" s="131">
        <v>86.199750356846394</v>
      </c>
      <c r="J431" s="131">
        <v>172959</v>
      </c>
      <c r="K431" s="131">
        <v>172977</v>
      </c>
      <c r="L431" s="131">
        <v>153653</v>
      </c>
      <c r="M431" s="131">
        <v>88.8285725847945</v>
      </c>
      <c r="N431" s="131">
        <v>987</v>
      </c>
      <c r="O431" s="131">
        <v>274</v>
      </c>
      <c r="P431" s="131">
        <v>1261</v>
      </c>
      <c r="Q431" s="131">
        <v>987</v>
      </c>
      <c r="R431" s="131"/>
      <c r="S431" s="131">
        <v>274</v>
      </c>
      <c r="T431" s="131"/>
      <c r="U431" s="131">
        <v>1261</v>
      </c>
      <c r="V431" s="131">
        <v>0</v>
      </c>
      <c r="Z431" s="128"/>
      <c r="AA431" s="128"/>
      <c r="AB431" s="128"/>
      <c r="AC431" s="128"/>
      <c r="AD431" s="128"/>
      <c r="AE431" s="128"/>
      <c r="AH431" s="129"/>
      <c r="AI431" s="129"/>
      <c r="AJ431" s="129"/>
      <c r="AK431" s="129"/>
      <c r="AL431" s="129"/>
      <c r="AM431" s="129"/>
    </row>
    <row r="432" spans="1:39" ht="14.25" customHeight="1">
      <c r="A432" s="126" t="s">
        <v>298</v>
      </c>
      <c r="B432" s="127">
        <v>2022</v>
      </c>
      <c r="C432" s="127">
        <v>143</v>
      </c>
      <c r="D432" s="127">
        <v>298</v>
      </c>
      <c r="E432" s="127">
        <v>441</v>
      </c>
      <c r="F432" s="127">
        <v>171697</v>
      </c>
      <c r="G432" s="127">
        <v>156929</v>
      </c>
      <c r="H432" s="127">
        <v>147736</v>
      </c>
      <c r="I432" s="127">
        <v>86.044601827638203</v>
      </c>
      <c r="J432" s="127">
        <v>176597</v>
      </c>
      <c r="K432" s="127">
        <v>170977</v>
      </c>
      <c r="L432" s="127">
        <v>156542</v>
      </c>
      <c r="M432" s="127">
        <v>88.643634942835902</v>
      </c>
      <c r="N432" s="127">
        <v>993</v>
      </c>
      <c r="O432" s="127">
        <v>277</v>
      </c>
      <c r="P432" s="127">
        <v>1270</v>
      </c>
      <c r="Q432" s="127">
        <v>993</v>
      </c>
      <c r="R432" s="127"/>
      <c r="S432" s="127">
        <v>277</v>
      </c>
      <c r="T432" s="127"/>
      <c r="U432" s="127">
        <v>1270</v>
      </c>
      <c r="V432" s="127">
        <v>0</v>
      </c>
      <c r="Z432" s="128"/>
      <c r="AA432" s="128"/>
      <c r="AB432" s="128"/>
      <c r="AC432" s="128"/>
      <c r="AD432" s="128"/>
      <c r="AE432" s="128"/>
      <c r="AH432" s="129"/>
      <c r="AI432" s="129"/>
      <c r="AJ432" s="129"/>
      <c r="AK432" s="129"/>
      <c r="AL432" s="129"/>
      <c r="AM432" s="129"/>
    </row>
    <row r="433" spans="1:39" ht="14.25" customHeight="1">
      <c r="A433" s="130" t="s">
        <v>298</v>
      </c>
      <c r="B433" s="131">
        <v>2023</v>
      </c>
      <c r="C433" s="131">
        <v>143</v>
      </c>
      <c r="D433" s="131">
        <v>298</v>
      </c>
      <c r="E433" s="131">
        <v>441</v>
      </c>
      <c r="F433" s="131">
        <v>166084</v>
      </c>
      <c r="G433" s="131">
        <v>155223</v>
      </c>
      <c r="H433" s="131">
        <v>148795</v>
      </c>
      <c r="I433" s="131">
        <v>89.590207364947901</v>
      </c>
      <c r="J433" s="131">
        <v>170861</v>
      </c>
      <c r="K433" s="131">
        <v>166572</v>
      </c>
      <c r="L433" s="131">
        <v>156683</v>
      </c>
      <c r="M433" s="131">
        <v>91.702026793709507</v>
      </c>
      <c r="N433" s="131">
        <v>993</v>
      </c>
      <c r="O433" s="131">
        <v>281</v>
      </c>
      <c r="P433" s="131">
        <v>1274</v>
      </c>
      <c r="Q433" s="131">
        <v>993</v>
      </c>
      <c r="R433" s="131"/>
      <c r="S433" s="131">
        <v>281</v>
      </c>
      <c r="T433" s="131"/>
      <c r="U433" s="131">
        <v>1274</v>
      </c>
      <c r="V433" s="131">
        <v>0</v>
      </c>
      <c r="Z433" s="128"/>
      <c r="AA433" s="128"/>
      <c r="AB433" s="128"/>
      <c r="AC433" s="128"/>
      <c r="AD433" s="128"/>
      <c r="AE433" s="128"/>
      <c r="AH433" s="129"/>
      <c r="AI433" s="129"/>
      <c r="AJ433" s="129"/>
      <c r="AK433" s="129"/>
      <c r="AL433" s="129"/>
      <c r="AM433" s="129"/>
    </row>
    <row r="434" spans="1:39" ht="14.25" customHeight="1">
      <c r="A434" s="126" t="s">
        <v>152</v>
      </c>
      <c r="B434" s="127">
        <v>2015</v>
      </c>
      <c r="C434" s="127">
        <v>22</v>
      </c>
      <c r="D434" s="127">
        <v>2</v>
      </c>
      <c r="E434" s="127">
        <v>24</v>
      </c>
      <c r="F434" s="127">
        <v>31164</v>
      </c>
      <c r="G434" s="127">
        <v>37797</v>
      </c>
      <c r="H434" s="127">
        <v>31726</v>
      </c>
      <c r="I434" s="127">
        <v>83.937878667619103</v>
      </c>
      <c r="J434" s="127">
        <v>31618</v>
      </c>
      <c r="K434" s="127">
        <v>38871</v>
      </c>
      <c r="L434" s="127">
        <v>32715</v>
      </c>
      <c r="M434" s="127">
        <v>84.163000694605202</v>
      </c>
      <c r="N434" s="127">
        <v>78</v>
      </c>
      <c r="O434" s="127">
        <v>56</v>
      </c>
      <c r="P434" s="127">
        <v>134</v>
      </c>
      <c r="Q434" s="127"/>
      <c r="R434" s="127"/>
      <c r="S434" s="127"/>
      <c r="T434" s="127"/>
      <c r="U434" s="127"/>
      <c r="V434" s="127"/>
      <c r="Z434" s="128"/>
      <c r="AA434" s="128"/>
      <c r="AB434" s="128"/>
      <c r="AC434" s="128"/>
      <c r="AD434" s="128"/>
      <c r="AE434" s="128"/>
      <c r="AH434" s="129"/>
      <c r="AI434" s="129"/>
      <c r="AJ434" s="129"/>
      <c r="AK434" s="129"/>
      <c r="AL434" s="129"/>
      <c r="AM434" s="129"/>
    </row>
    <row r="435" spans="1:39" ht="14.25" customHeight="1">
      <c r="A435" s="130" t="s">
        <v>152</v>
      </c>
      <c r="B435" s="131">
        <v>2016</v>
      </c>
      <c r="C435" s="131">
        <v>22</v>
      </c>
      <c r="D435" s="131">
        <v>2</v>
      </c>
      <c r="E435" s="131">
        <v>24</v>
      </c>
      <c r="F435" s="131">
        <v>30880</v>
      </c>
      <c r="G435" s="131">
        <v>38980</v>
      </c>
      <c r="H435" s="131">
        <v>32395</v>
      </c>
      <c r="I435" s="131">
        <v>83.106721395587499</v>
      </c>
      <c r="J435" s="131">
        <v>31524</v>
      </c>
      <c r="K435" s="131">
        <v>40060</v>
      </c>
      <c r="L435" s="131">
        <v>33422</v>
      </c>
      <c r="M435" s="131">
        <v>83.429855217174193</v>
      </c>
      <c r="N435" s="131">
        <v>78</v>
      </c>
      <c r="O435" s="131">
        <v>56</v>
      </c>
      <c r="P435" s="131">
        <v>134</v>
      </c>
      <c r="Q435" s="131"/>
      <c r="R435" s="131"/>
      <c r="S435" s="131"/>
      <c r="T435" s="131"/>
      <c r="U435" s="131"/>
      <c r="V435" s="131"/>
      <c r="Z435" s="128"/>
      <c r="AA435" s="128"/>
      <c r="AB435" s="128"/>
      <c r="AC435" s="128"/>
      <c r="AD435" s="128"/>
      <c r="AE435" s="128"/>
      <c r="AH435" s="129"/>
      <c r="AI435" s="129"/>
      <c r="AJ435" s="129"/>
      <c r="AK435" s="129"/>
      <c r="AL435" s="129"/>
      <c r="AM435" s="129"/>
    </row>
    <row r="436" spans="1:39" ht="14.25" customHeight="1">
      <c r="A436" s="126" t="s">
        <v>152</v>
      </c>
      <c r="B436" s="127">
        <v>2017</v>
      </c>
      <c r="C436" s="127">
        <v>22</v>
      </c>
      <c r="D436" s="127">
        <v>2</v>
      </c>
      <c r="E436" s="127">
        <v>24</v>
      </c>
      <c r="F436" s="127">
        <v>30096</v>
      </c>
      <c r="G436" s="127">
        <v>35939</v>
      </c>
      <c r="H436" s="127">
        <v>30786</v>
      </c>
      <c r="I436" s="127">
        <v>85.661815854642597</v>
      </c>
      <c r="J436" s="127">
        <v>30156</v>
      </c>
      <c r="K436" s="127">
        <v>36963</v>
      </c>
      <c r="L436" s="127">
        <v>31823</v>
      </c>
      <c r="M436" s="127">
        <v>86.094202310418495</v>
      </c>
      <c r="N436" s="127">
        <v>75</v>
      </c>
      <c r="O436" s="127">
        <v>59</v>
      </c>
      <c r="P436" s="127">
        <v>134</v>
      </c>
      <c r="Q436" s="127"/>
      <c r="R436" s="127"/>
      <c r="S436" s="127"/>
      <c r="T436" s="127"/>
      <c r="U436" s="127"/>
      <c r="V436" s="127"/>
      <c r="Z436" s="128"/>
      <c r="AA436" s="128"/>
      <c r="AB436" s="128"/>
      <c r="AC436" s="128"/>
      <c r="AD436" s="128"/>
      <c r="AE436" s="128"/>
      <c r="AH436" s="129"/>
      <c r="AI436" s="129"/>
      <c r="AJ436" s="129"/>
      <c r="AK436" s="129"/>
      <c r="AL436" s="129"/>
      <c r="AM436" s="129"/>
    </row>
    <row r="437" spans="1:39" ht="14.25" customHeight="1">
      <c r="A437" s="130" t="s">
        <v>152</v>
      </c>
      <c r="B437" s="131">
        <v>2018</v>
      </c>
      <c r="C437" s="131">
        <v>22</v>
      </c>
      <c r="D437" s="131">
        <v>2</v>
      </c>
      <c r="E437" s="131">
        <v>24</v>
      </c>
      <c r="F437" s="131">
        <v>29748</v>
      </c>
      <c r="G437" s="131">
        <v>36175</v>
      </c>
      <c r="H437" s="131">
        <v>32312</v>
      </c>
      <c r="I437" s="131">
        <v>89.321354526606797</v>
      </c>
      <c r="J437" s="131">
        <v>30683</v>
      </c>
      <c r="K437" s="131">
        <v>37198</v>
      </c>
      <c r="L437" s="131">
        <v>33316</v>
      </c>
      <c r="M437" s="131">
        <v>89.563955051346795</v>
      </c>
      <c r="N437" s="131">
        <v>76</v>
      </c>
      <c r="O437" s="131">
        <v>60</v>
      </c>
      <c r="P437" s="131">
        <v>136</v>
      </c>
      <c r="Q437" s="131"/>
      <c r="R437" s="131"/>
      <c r="S437" s="131"/>
      <c r="T437" s="131"/>
      <c r="U437" s="131"/>
      <c r="V437" s="131"/>
      <c r="Z437" s="128"/>
      <c r="AA437" s="128"/>
      <c r="AB437" s="128"/>
      <c r="AC437" s="128"/>
      <c r="AD437" s="128"/>
      <c r="AE437" s="128"/>
      <c r="AH437" s="129"/>
      <c r="AI437" s="129"/>
      <c r="AJ437" s="129"/>
      <c r="AK437" s="129"/>
      <c r="AL437" s="129"/>
      <c r="AM437" s="129"/>
    </row>
    <row r="438" spans="1:39" ht="14.25" customHeight="1">
      <c r="A438" s="126" t="s">
        <v>152</v>
      </c>
      <c r="B438" s="127">
        <v>2019</v>
      </c>
      <c r="C438" s="127">
        <v>22</v>
      </c>
      <c r="D438" s="127">
        <v>2</v>
      </c>
      <c r="E438" s="127">
        <v>24</v>
      </c>
      <c r="F438" s="127">
        <v>29913</v>
      </c>
      <c r="G438" s="127">
        <v>34047</v>
      </c>
      <c r="H438" s="127">
        <v>29006</v>
      </c>
      <c r="I438" s="127">
        <v>85.193996534202697</v>
      </c>
      <c r="J438" s="127">
        <v>31019</v>
      </c>
      <c r="K438" s="127">
        <v>35145</v>
      </c>
      <c r="L438" s="127">
        <v>30036</v>
      </c>
      <c r="M438" s="127">
        <v>85.463081519419504</v>
      </c>
      <c r="N438" s="127">
        <v>71</v>
      </c>
      <c r="O438" s="127">
        <v>61</v>
      </c>
      <c r="P438" s="127">
        <v>132</v>
      </c>
      <c r="Q438" s="127">
        <v>71</v>
      </c>
      <c r="R438" s="127"/>
      <c r="S438" s="127">
        <v>61</v>
      </c>
      <c r="T438" s="127"/>
      <c r="U438" s="127">
        <v>132</v>
      </c>
      <c r="V438" s="127">
        <v>0</v>
      </c>
      <c r="Z438" s="128"/>
      <c r="AA438" s="128"/>
      <c r="AB438" s="128"/>
      <c r="AC438" s="128"/>
      <c r="AD438" s="128"/>
      <c r="AE438" s="128"/>
      <c r="AH438" s="129"/>
      <c r="AI438" s="129"/>
      <c r="AJ438" s="129"/>
      <c r="AK438" s="129"/>
      <c r="AL438" s="129"/>
      <c r="AM438" s="129"/>
    </row>
    <row r="439" spans="1:39" ht="14.25" customHeight="1">
      <c r="A439" s="130" t="s">
        <v>152</v>
      </c>
      <c r="B439" s="131">
        <v>2020</v>
      </c>
      <c r="C439" s="131">
        <v>22</v>
      </c>
      <c r="D439" s="131">
        <v>2</v>
      </c>
      <c r="E439" s="131">
        <v>24</v>
      </c>
      <c r="F439" s="131">
        <v>28861</v>
      </c>
      <c r="G439" s="131">
        <v>36683</v>
      </c>
      <c r="H439" s="131">
        <v>29259</v>
      </c>
      <c r="I439" s="131">
        <v>79.761742496524306</v>
      </c>
      <c r="J439" s="131">
        <v>29969</v>
      </c>
      <c r="K439" s="131">
        <v>37789</v>
      </c>
      <c r="L439" s="131">
        <v>30306</v>
      </c>
      <c r="M439" s="131">
        <v>80.197941199820093</v>
      </c>
      <c r="N439" s="131">
        <v>70</v>
      </c>
      <c r="O439" s="131">
        <v>62</v>
      </c>
      <c r="P439" s="131">
        <v>132</v>
      </c>
      <c r="Q439" s="131">
        <v>15</v>
      </c>
      <c r="R439" s="131">
        <v>55</v>
      </c>
      <c r="S439" s="131">
        <v>52</v>
      </c>
      <c r="T439" s="131">
        <v>10</v>
      </c>
      <c r="U439" s="131">
        <v>67</v>
      </c>
      <c r="V439" s="131">
        <v>65</v>
      </c>
      <c r="Z439" s="128"/>
      <c r="AA439" s="128"/>
      <c r="AB439" s="128"/>
      <c r="AC439" s="128"/>
      <c r="AD439" s="128"/>
      <c r="AE439" s="128"/>
      <c r="AH439" s="129"/>
      <c r="AI439" s="129"/>
      <c r="AJ439" s="129"/>
      <c r="AK439" s="129"/>
      <c r="AL439" s="129"/>
      <c r="AM439" s="129"/>
    </row>
    <row r="440" spans="1:39" ht="14.25" customHeight="1">
      <c r="A440" s="126" t="s">
        <v>152</v>
      </c>
      <c r="B440" s="127">
        <v>2021</v>
      </c>
      <c r="C440" s="127">
        <v>22</v>
      </c>
      <c r="D440" s="127">
        <v>2</v>
      </c>
      <c r="E440" s="127">
        <v>24</v>
      </c>
      <c r="F440" s="127">
        <v>28381</v>
      </c>
      <c r="G440" s="127">
        <v>37040</v>
      </c>
      <c r="H440" s="127">
        <v>27207</v>
      </c>
      <c r="I440" s="127">
        <v>73.453023758099405</v>
      </c>
      <c r="J440" s="127">
        <v>29264</v>
      </c>
      <c r="K440" s="127">
        <v>38118</v>
      </c>
      <c r="L440" s="127">
        <v>28174</v>
      </c>
      <c r="M440" s="127">
        <v>73.912587229130594</v>
      </c>
      <c r="N440" s="127">
        <v>67</v>
      </c>
      <c r="O440" s="127">
        <v>72</v>
      </c>
      <c r="P440" s="127">
        <v>139</v>
      </c>
      <c r="Q440" s="127">
        <v>14</v>
      </c>
      <c r="R440" s="127">
        <v>53</v>
      </c>
      <c r="S440" s="127">
        <v>63</v>
      </c>
      <c r="T440" s="127">
        <v>9</v>
      </c>
      <c r="U440" s="127">
        <v>77</v>
      </c>
      <c r="V440" s="127">
        <v>62</v>
      </c>
      <c r="Z440" s="128"/>
      <c r="AA440" s="128"/>
      <c r="AB440" s="128"/>
      <c r="AC440" s="128"/>
      <c r="AD440" s="128"/>
      <c r="AE440" s="128"/>
      <c r="AH440" s="129"/>
      <c r="AI440" s="129"/>
      <c r="AJ440" s="129"/>
      <c r="AK440" s="129"/>
      <c r="AL440" s="129"/>
      <c r="AM440" s="129"/>
    </row>
    <row r="441" spans="1:39" ht="14.25" customHeight="1">
      <c r="A441" s="130" t="s">
        <v>152</v>
      </c>
      <c r="B441" s="131">
        <v>2022</v>
      </c>
      <c r="C441" s="131">
        <v>22</v>
      </c>
      <c r="D441" s="131">
        <v>2</v>
      </c>
      <c r="E441" s="131">
        <v>24</v>
      </c>
      <c r="F441" s="131">
        <v>29171</v>
      </c>
      <c r="G441" s="131">
        <v>37761</v>
      </c>
      <c r="H441" s="131">
        <v>30382</v>
      </c>
      <c r="I441" s="131">
        <v>80.4586742935833</v>
      </c>
      <c r="J441" s="131">
        <v>29916</v>
      </c>
      <c r="K441" s="131">
        <v>38862</v>
      </c>
      <c r="L441" s="131">
        <v>31399</v>
      </c>
      <c r="M441" s="131">
        <v>80.796150481189898</v>
      </c>
      <c r="N441" s="131">
        <v>67</v>
      </c>
      <c r="O441" s="131">
        <v>77</v>
      </c>
      <c r="P441" s="131">
        <v>144</v>
      </c>
      <c r="Q441" s="131">
        <v>14</v>
      </c>
      <c r="R441" s="131">
        <v>53</v>
      </c>
      <c r="S441" s="131">
        <v>67</v>
      </c>
      <c r="T441" s="131">
        <v>10</v>
      </c>
      <c r="U441" s="131">
        <v>81</v>
      </c>
      <c r="V441" s="131">
        <v>63</v>
      </c>
      <c r="Z441" s="128"/>
      <c r="AA441" s="128"/>
      <c r="AB441" s="128"/>
      <c r="AC441" s="128"/>
      <c r="AD441" s="128"/>
      <c r="AE441" s="128"/>
      <c r="AH441" s="129"/>
      <c r="AI441" s="129"/>
      <c r="AJ441" s="129"/>
      <c r="AK441" s="129"/>
      <c r="AL441" s="129"/>
      <c r="AM441" s="129"/>
    </row>
    <row r="442" spans="1:39" ht="14.25" customHeight="1">
      <c r="A442" s="126" t="s">
        <v>152</v>
      </c>
      <c r="B442" s="127">
        <v>2023</v>
      </c>
      <c r="C442" s="127">
        <v>22</v>
      </c>
      <c r="D442" s="127">
        <v>2</v>
      </c>
      <c r="E442" s="127">
        <v>24</v>
      </c>
      <c r="F442" s="127">
        <v>28262</v>
      </c>
      <c r="G442" s="127">
        <v>37350</v>
      </c>
      <c r="H442" s="127">
        <v>31502</v>
      </c>
      <c r="I442" s="127">
        <v>84.342704149933098</v>
      </c>
      <c r="J442" s="127">
        <v>29188</v>
      </c>
      <c r="K442" s="127">
        <v>38388</v>
      </c>
      <c r="L442" s="127">
        <v>30505</v>
      </c>
      <c r="M442" s="127">
        <v>79.464936959466499</v>
      </c>
      <c r="N442" s="127">
        <v>67</v>
      </c>
      <c r="O442" s="127">
        <v>79</v>
      </c>
      <c r="P442" s="127">
        <v>146</v>
      </c>
      <c r="Q442" s="127">
        <v>14</v>
      </c>
      <c r="R442" s="127">
        <v>53</v>
      </c>
      <c r="S442" s="127">
        <v>68</v>
      </c>
      <c r="T442" s="127">
        <v>11</v>
      </c>
      <c r="U442" s="127">
        <v>82</v>
      </c>
      <c r="V442" s="127">
        <v>64</v>
      </c>
      <c r="Z442" s="128"/>
      <c r="AA442" s="128"/>
      <c r="AB442" s="128"/>
      <c r="AC442" s="128"/>
      <c r="AD442" s="128"/>
      <c r="AE442" s="128"/>
      <c r="AH442" s="129"/>
      <c r="AI442" s="129"/>
      <c r="AJ442" s="129"/>
      <c r="AK442" s="129"/>
      <c r="AL442" s="129"/>
      <c r="AM442" s="129"/>
    </row>
    <row r="443" spans="1:39" ht="14.25" customHeight="1">
      <c r="A443" s="130" t="s">
        <v>5</v>
      </c>
      <c r="B443" s="131">
        <v>2015</v>
      </c>
      <c r="C443" s="131">
        <v>630</v>
      </c>
      <c r="D443" s="131">
        <v>0</v>
      </c>
      <c r="E443" s="131">
        <v>630</v>
      </c>
      <c r="F443" s="131">
        <v>4020868</v>
      </c>
      <c r="G443" s="131">
        <v>4404382</v>
      </c>
      <c r="H443" s="131">
        <v>3817051</v>
      </c>
      <c r="I443" s="131">
        <v>86.664848780146698</v>
      </c>
      <c r="J443" s="131">
        <v>4026862</v>
      </c>
      <c r="K443" s="131">
        <v>4429011</v>
      </c>
      <c r="L443" s="131">
        <v>3831054</v>
      </c>
      <c r="M443" s="131">
        <v>86.499085235959001</v>
      </c>
      <c r="N443" s="131">
        <v>4105</v>
      </c>
      <c r="O443" s="131">
        <v>6243</v>
      </c>
      <c r="P443" s="131">
        <v>10348</v>
      </c>
      <c r="Q443" s="131"/>
      <c r="R443" s="131"/>
      <c r="S443" s="131"/>
      <c r="T443" s="131"/>
      <c r="U443" s="131"/>
      <c r="V443" s="131"/>
      <c r="Z443" s="128"/>
      <c r="AA443" s="128"/>
      <c r="AB443" s="128"/>
      <c r="AC443" s="128"/>
      <c r="AD443" s="128"/>
      <c r="AE443" s="128"/>
      <c r="AH443" s="129"/>
      <c r="AI443" s="129"/>
      <c r="AJ443" s="129"/>
      <c r="AK443" s="129"/>
      <c r="AL443" s="129"/>
      <c r="AM443" s="129"/>
    </row>
    <row r="444" spans="1:39" ht="14.25" customHeight="1">
      <c r="A444" s="126" t="s">
        <v>5</v>
      </c>
      <c r="B444" s="127">
        <v>2016</v>
      </c>
      <c r="C444" s="127">
        <v>630</v>
      </c>
      <c r="D444" s="127">
        <v>0</v>
      </c>
      <c r="E444" s="127">
        <v>630</v>
      </c>
      <c r="F444" s="127">
        <v>3777078</v>
      </c>
      <c r="G444" s="127">
        <v>4591559</v>
      </c>
      <c r="H444" s="127">
        <v>3961102</v>
      </c>
      <c r="I444" s="127">
        <v>86.269217056777407</v>
      </c>
      <c r="J444" s="127">
        <v>3777679</v>
      </c>
      <c r="K444" s="127">
        <v>4637502</v>
      </c>
      <c r="L444" s="127">
        <v>3980288</v>
      </c>
      <c r="M444" s="127">
        <v>85.828275653573797</v>
      </c>
      <c r="N444" s="127">
        <v>15561</v>
      </c>
      <c r="O444" s="127">
        <v>13044</v>
      </c>
      <c r="P444" s="127">
        <v>28605</v>
      </c>
      <c r="Q444" s="127"/>
      <c r="R444" s="127"/>
      <c r="S444" s="127"/>
      <c r="T444" s="127"/>
      <c r="U444" s="127"/>
      <c r="V444" s="127"/>
      <c r="Z444" s="128"/>
      <c r="AA444" s="128"/>
      <c r="AB444" s="128"/>
      <c r="AC444" s="128"/>
      <c r="AD444" s="128"/>
      <c r="AE444" s="128"/>
      <c r="AH444" s="129"/>
      <c r="AI444" s="129"/>
      <c r="AJ444" s="129"/>
      <c r="AK444" s="129"/>
      <c r="AL444" s="129"/>
      <c r="AM444" s="129"/>
    </row>
    <row r="445" spans="1:39" ht="14.25" customHeight="1">
      <c r="A445" s="130" t="s">
        <v>5</v>
      </c>
      <c r="B445" s="131">
        <v>2017</v>
      </c>
      <c r="C445" s="131">
        <v>630</v>
      </c>
      <c r="D445" s="131">
        <v>0</v>
      </c>
      <c r="E445" s="131">
        <v>630</v>
      </c>
      <c r="F445" s="131">
        <v>3642930</v>
      </c>
      <c r="G445" s="131">
        <v>4246688</v>
      </c>
      <c r="H445" s="131">
        <v>3661521</v>
      </c>
      <c r="I445" s="131">
        <v>86.220626521185494</v>
      </c>
      <c r="J445" s="131">
        <v>3686750</v>
      </c>
      <c r="K445" s="131">
        <v>4315880</v>
      </c>
      <c r="L445" s="131">
        <v>3719558</v>
      </c>
      <c r="M445" s="131">
        <v>86.183072745303406</v>
      </c>
      <c r="N445" s="131">
        <v>15543</v>
      </c>
      <c r="O445" s="131">
        <v>13220</v>
      </c>
      <c r="P445" s="131">
        <v>28763</v>
      </c>
      <c r="Q445" s="131"/>
      <c r="R445" s="131"/>
      <c r="S445" s="131"/>
      <c r="T445" s="131"/>
      <c r="U445" s="131"/>
      <c r="V445" s="131"/>
      <c r="Z445" s="128"/>
      <c r="AA445" s="128"/>
      <c r="AB445" s="128"/>
      <c r="AC445" s="128"/>
      <c r="AD445" s="128"/>
      <c r="AE445" s="128"/>
      <c r="AH445" s="129"/>
      <c r="AI445" s="129"/>
      <c r="AJ445" s="129"/>
      <c r="AK445" s="129"/>
      <c r="AL445" s="129"/>
      <c r="AM445" s="129"/>
    </row>
    <row r="446" spans="1:39" ht="14.25" customHeight="1">
      <c r="A446" s="126" t="s">
        <v>5</v>
      </c>
      <c r="B446" s="127">
        <v>2018</v>
      </c>
      <c r="C446" s="127">
        <v>630</v>
      </c>
      <c r="D446" s="127">
        <v>0</v>
      </c>
      <c r="E446" s="127">
        <v>630</v>
      </c>
      <c r="F446" s="127">
        <v>3798967</v>
      </c>
      <c r="G446" s="127">
        <v>4559532</v>
      </c>
      <c r="H446" s="127">
        <v>3842003</v>
      </c>
      <c r="I446" s="127">
        <v>84.263099809366395</v>
      </c>
      <c r="J446" s="127">
        <v>3812782</v>
      </c>
      <c r="K446" s="127">
        <v>4609358</v>
      </c>
      <c r="L446" s="127">
        <v>3891960</v>
      </c>
      <c r="M446" s="127">
        <v>84.436053784496707</v>
      </c>
      <c r="N446" s="127">
        <v>15515</v>
      </c>
      <c r="O446" s="127">
        <v>13207</v>
      </c>
      <c r="P446" s="127">
        <v>28722</v>
      </c>
      <c r="Q446" s="127"/>
      <c r="R446" s="127"/>
      <c r="S446" s="127"/>
      <c r="T446" s="127"/>
      <c r="U446" s="127"/>
      <c r="V446" s="127"/>
      <c r="Z446" s="128"/>
      <c r="AA446" s="128"/>
      <c r="AB446" s="128"/>
      <c r="AC446" s="128"/>
      <c r="AD446" s="128"/>
      <c r="AE446" s="128"/>
      <c r="AH446" s="129"/>
      <c r="AI446" s="129"/>
      <c r="AJ446" s="129"/>
      <c r="AK446" s="129"/>
      <c r="AL446" s="129"/>
      <c r="AM446" s="129"/>
    </row>
    <row r="447" spans="1:39" ht="14.25" customHeight="1">
      <c r="A447" s="130" t="s">
        <v>5</v>
      </c>
      <c r="B447" s="131">
        <v>2019</v>
      </c>
      <c r="C447" s="131">
        <v>630</v>
      </c>
      <c r="D447" s="131">
        <v>0</v>
      </c>
      <c r="E447" s="131">
        <v>630</v>
      </c>
      <c r="F447" s="131">
        <v>3917482</v>
      </c>
      <c r="G447" s="131">
        <v>4271851</v>
      </c>
      <c r="H447" s="131">
        <v>3637084</v>
      </c>
      <c r="I447" s="131">
        <v>85.140703643455694</v>
      </c>
      <c r="J447" s="131">
        <v>3939071</v>
      </c>
      <c r="K447" s="131">
        <v>4311781</v>
      </c>
      <c r="L447" s="131">
        <v>3681027</v>
      </c>
      <c r="M447" s="131">
        <v>85.371381338709</v>
      </c>
      <c r="N447" s="131">
        <v>15480</v>
      </c>
      <c r="O447" s="131">
        <v>13407</v>
      </c>
      <c r="P447" s="131">
        <v>28887</v>
      </c>
      <c r="Q447" s="131">
        <v>4075</v>
      </c>
      <c r="R447" s="131">
        <v>11405</v>
      </c>
      <c r="S447" s="131">
        <v>6453</v>
      </c>
      <c r="T447" s="131">
        <v>6954</v>
      </c>
      <c r="U447" s="131">
        <v>10528</v>
      </c>
      <c r="V447" s="131">
        <v>18359</v>
      </c>
      <c r="Z447" s="128"/>
      <c r="AA447" s="128"/>
      <c r="AB447" s="128"/>
      <c r="AC447" s="128"/>
      <c r="AD447" s="128"/>
      <c r="AE447" s="128"/>
      <c r="AH447" s="129"/>
      <c r="AI447" s="129"/>
      <c r="AJ447" s="129"/>
      <c r="AK447" s="129"/>
      <c r="AL447" s="129"/>
      <c r="AM447" s="129"/>
    </row>
    <row r="448" spans="1:39" ht="14.25" customHeight="1">
      <c r="A448" s="126" t="s">
        <v>5</v>
      </c>
      <c r="B448" s="127">
        <v>2020</v>
      </c>
      <c r="C448" s="127">
        <v>630</v>
      </c>
      <c r="D448" s="127">
        <v>0</v>
      </c>
      <c r="E448" s="127">
        <v>630</v>
      </c>
      <c r="F448" s="127">
        <v>3511495</v>
      </c>
      <c r="G448" s="127">
        <v>4493058</v>
      </c>
      <c r="H448" s="127">
        <v>3572695</v>
      </c>
      <c r="I448" s="127">
        <v>79.515888733241397</v>
      </c>
      <c r="J448" s="127">
        <v>3546484</v>
      </c>
      <c r="K448" s="127">
        <v>4586951</v>
      </c>
      <c r="L448" s="127">
        <v>3626251</v>
      </c>
      <c r="M448" s="127">
        <v>79.055804171442006</v>
      </c>
      <c r="N448" s="127">
        <v>15453</v>
      </c>
      <c r="O448" s="127">
        <v>13557</v>
      </c>
      <c r="P448" s="127">
        <v>29010</v>
      </c>
      <c r="Q448" s="127">
        <v>4072</v>
      </c>
      <c r="R448" s="127">
        <v>11381</v>
      </c>
      <c r="S448" s="127">
        <v>6525</v>
      </c>
      <c r="T448" s="127">
        <v>7032</v>
      </c>
      <c r="U448" s="127">
        <v>10597</v>
      </c>
      <c r="V448" s="127">
        <v>18413</v>
      </c>
      <c r="Z448" s="128"/>
      <c r="AA448" s="128"/>
      <c r="AB448" s="128"/>
      <c r="AC448" s="128"/>
      <c r="AD448" s="128"/>
      <c r="AE448" s="128"/>
      <c r="AH448" s="129"/>
      <c r="AI448" s="129"/>
      <c r="AJ448" s="129"/>
      <c r="AK448" s="129"/>
      <c r="AL448" s="129"/>
      <c r="AM448" s="129"/>
    </row>
    <row r="449" spans="1:39" ht="14.25" customHeight="1">
      <c r="A449" s="130" t="s">
        <v>5</v>
      </c>
      <c r="B449" s="131">
        <v>2021</v>
      </c>
      <c r="C449" s="131">
        <v>630</v>
      </c>
      <c r="D449" s="131">
        <v>0</v>
      </c>
      <c r="E449" s="131">
        <v>630</v>
      </c>
      <c r="F449" s="131">
        <v>3500916</v>
      </c>
      <c r="G449" s="131">
        <v>4385591</v>
      </c>
      <c r="H449" s="131">
        <v>3528718</v>
      </c>
      <c r="I449" s="131">
        <v>80.461629914873498</v>
      </c>
      <c r="J449" s="131">
        <v>3534259</v>
      </c>
      <c r="K449" s="131">
        <v>4457304</v>
      </c>
      <c r="L449" s="131">
        <v>3595190</v>
      </c>
      <c r="M449" s="131">
        <v>80.658397991252102</v>
      </c>
      <c r="N449" s="131">
        <v>15406</v>
      </c>
      <c r="O449" s="131">
        <v>13681</v>
      </c>
      <c r="P449" s="131">
        <v>29087</v>
      </c>
      <c r="Q449" s="131">
        <v>4057</v>
      </c>
      <c r="R449" s="131">
        <v>11349</v>
      </c>
      <c r="S449" s="131">
        <v>6568</v>
      </c>
      <c r="T449" s="131">
        <v>7113</v>
      </c>
      <c r="U449" s="131">
        <v>10625</v>
      </c>
      <c r="V449" s="131">
        <v>18462</v>
      </c>
      <c r="Z449" s="128"/>
      <c r="AA449" s="128"/>
      <c r="AB449" s="128"/>
      <c r="AC449" s="128"/>
      <c r="AD449" s="128"/>
      <c r="AE449" s="128"/>
      <c r="AH449" s="129"/>
      <c r="AI449" s="129"/>
      <c r="AJ449" s="129"/>
      <c r="AK449" s="129"/>
      <c r="AL449" s="129"/>
      <c r="AM449" s="129"/>
    </row>
    <row r="450" spans="1:39" ht="14.25" customHeight="1">
      <c r="A450" s="126" t="s">
        <v>5</v>
      </c>
      <c r="B450" s="127">
        <v>2022</v>
      </c>
      <c r="C450" s="127">
        <v>630</v>
      </c>
      <c r="D450" s="127">
        <v>0</v>
      </c>
      <c r="E450" s="127">
        <v>630</v>
      </c>
      <c r="F450" s="127">
        <v>3678197</v>
      </c>
      <c r="G450" s="127">
        <v>4276455</v>
      </c>
      <c r="H450" s="127">
        <v>3627511</v>
      </c>
      <c r="I450" s="127">
        <v>84.825188152336494</v>
      </c>
      <c r="J450" s="127">
        <v>3716335</v>
      </c>
      <c r="K450" s="127">
        <v>4347129</v>
      </c>
      <c r="L450" s="127">
        <v>3685497</v>
      </c>
      <c r="M450" s="127">
        <v>84.780023781212805</v>
      </c>
      <c r="N450" s="127">
        <v>15393</v>
      </c>
      <c r="O450" s="127">
        <v>13765</v>
      </c>
      <c r="P450" s="127">
        <v>29158</v>
      </c>
      <c r="Q450" s="127">
        <v>4052</v>
      </c>
      <c r="R450" s="127">
        <v>11341</v>
      </c>
      <c r="S450" s="127">
        <v>6611</v>
      </c>
      <c r="T450" s="127">
        <v>7154</v>
      </c>
      <c r="U450" s="127">
        <v>10663</v>
      </c>
      <c r="V450" s="127">
        <v>18495</v>
      </c>
      <c r="Z450" s="128"/>
      <c r="AA450" s="128"/>
      <c r="AB450" s="128"/>
      <c r="AC450" s="128"/>
      <c r="AD450" s="128"/>
      <c r="AE450" s="128"/>
      <c r="AH450" s="129"/>
      <c r="AI450" s="129"/>
      <c r="AJ450" s="129"/>
      <c r="AK450" s="129"/>
      <c r="AL450" s="129"/>
      <c r="AM450" s="129"/>
    </row>
    <row r="451" spans="1:39" ht="14.25" customHeight="1">
      <c r="A451" s="130" t="s">
        <v>5</v>
      </c>
      <c r="B451" s="131">
        <v>2023</v>
      </c>
      <c r="C451" s="131">
        <v>630</v>
      </c>
      <c r="D451" s="131">
        <v>0</v>
      </c>
      <c r="E451" s="131">
        <v>630</v>
      </c>
      <c r="F451" s="131">
        <v>3652065</v>
      </c>
      <c r="G451" s="131">
        <v>4352110</v>
      </c>
      <c r="H451" s="131">
        <v>3658234</v>
      </c>
      <c r="I451" s="131">
        <v>84.056561070377398</v>
      </c>
      <c r="J451" s="131">
        <v>3687116</v>
      </c>
      <c r="K451" s="131">
        <v>4424527</v>
      </c>
      <c r="L451" s="131">
        <v>3720944</v>
      </c>
      <c r="M451" s="131">
        <v>84.098119414798504</v>
      </c>
      <c r="N451" s="131">
        <v>15364</v>
      </c>
      <c r="O451" s="131">
        <v>13929</v>
      </c>
      <c r="P451" s="131">
        <v>29293</v>
      </c>
      <c r="Q451" s="131">
        <v>4041</v>
      </c>
      <c r="R451" s="131">
        <v>11323</v>
      </c>
      <c r="S451" s="131">
        <v>6670</v>
      </c>
      <c r="T451" s="131">
        <v>7259</v>
      </c>
      <c r="U451" s="131">
        <v>10711</v>
      </c>
      <c r="V451" s="131">
        <v>18582</v>
      </c>
      <c r="Z451" s="128"/>
      <c r="AA451" s="128"/>
      <c r="AB451" s="128"/>
      <c r="AC451" s="128"/>
      <c r="AD451" s="128"/>
      <c r="AE451" s="128"/>
      <c r="AH451" s="129"/>
      <c r="AI451" s="129"/>
      <c r="AJ451" s="129"/>
      <c r="AK451" s="129"/>
      <c r="AL451" s="129"/>
      <c r="AM451" s="129"/>
    </row>
    <row r="452" spans="1:39" ht="14.25" customHeight="1">
      <c r="A452" s="126" t="s">
        <v>153</v>
      </c>
      <c r="B452" s="127">
        <v>2015</v>
      </c>
      <c r="C452" s="127">
        <v>53</v>
      </c>
      <c r="D452" s="127">
        <v>8</v>
      </c>
      <c r="E452" s="127">
        <v>61</v>
      </c>
      <c r="F452" s="127">
        <v>27603</v>
      </c>
      <c r="G452" s="127">
        <v>29681</v>
      </c>
      <c r="H452" s="127">
        <v>23396</v>
      </c>
      <c r="I452" s="127">
        <v>78.824837438091706</v>
      </c>
      <c r="J452" s="127">
        <v>27638</v>
      </c>
      <c r="K452" s="127">
        <v>30039</v>
      </c>
      <c r="L452" s="127">
        <v>23601</v>
      </c>
      <c r="M452" s="127">
        <v>78.567861779686396</v>
      </c>
      <c r="N452" s="127">
        <v>161</v>
      </c>
      <c r="O452" s="127">
        <v>124</v>
      </c>
      <c r="P452" s="127">
        <v>285</v>
      </c>
      <c r="Q452" s="127"/>
      <c r="R452" s="127"/>
      <c r="S452" s="127"/>
      <c r="T452" s="127"/>
      <c r="U452" s="127"/>
      <c r="V452" s="127"/>
      <c r="Z452" s="128"/>
      <c r="AA452" s="128"/>
      <c r="AB452" s="128"/>
      <c r="AC452" s="128"/>
      <c r="AD452" s="128"/>
      <c r="AE452" s="128"/>
      <c r="AH452" s="129"/>
      <c r="AI452" s="129"/>
      <c r="AJ452" s="129"/>
      <c r="AK452" s="129"/>
      <c r="AL452" s="129"/>
      <c r="AM452" s="129"/>
    </row>
    <row r="453" spans="1:39" ht="14.25" customHeight="1">
      <c r="A453" s="130" t="s">
        <v>153</v>
      </c>
      <c r="B453" s="131">
        <v>2016</v>
      </c>
      <c r="C453" s="131">
        <v>53</v>
      </c>
      <c r="D453" s="131">
        <v>8</v>
      </c>
      <c r="E453" s="131">
        <v>61</v>
      </c>
      <c r="F453" s="131">
        <v>26028</v>
      </c>
      <c r="G453" s="131">
        <v>28947</v>
      </c>
      <c r="H453" s="131">
        <v>23599</v>
      </c>
      <c r="I453" s="131">
        <v>81.524855770891605</v>
      </c>
      <c r="J453" s="131">
        <v>26741</v>
      </c>
      <c r="K453" s="131">
        <v>29450</v>
      </c>
      <c r="L453" s="131">
        <v>24178</v>
      </c>
      <c r="M453" s="131">
        <v>82.098471986417593</v>
      </c>
      <c r="N453" s="131">
        <v>163</v>
      </c>
      <c r="O453" s="131">
        <v>126</v>
      </c>
      <c r="P453" s="131">
        <v>289</v>
      </c>
      <c r="Q453" s="131"/>
      <c r="R453" s="131"/>
      <c r="S453" s="131"/>
      <c r="T453" s="131"/>
      <c r="U453" s="131"/>
      <c r="V453" s="131"/>
      <c r="Z453" s="128"/>
      <c r="AA453" s="128"/>
      <c r="AB453" s="128"/>
      <c r="AC453" s="128"/>
      <c r="AD453" s="128"/>
      <c r="AE453" s="128"/>
      <c r="AH453" s="129"/>
      <c r="AI453" s="129"/>
      <c r="AJ453" s="129"/>
      <c r="AK453" s="129"/>
      <c r="AL453" s="129"/>
      <c r="AM453" s="129"/>
    </row>
    <row r="454" spans="1:39" ht="14.25" customHeight="1">
      <c r="A454" s="126" t="s">
        <v>153</v>
      </c>
      <c r="B454" s="127">
        <v>2017</v>
      </c>
      <c r="C454" s="127">
        <v>53</v>
      </c>
      <c r="D454" s="127">
        <v>8</v>
      </c>
      <c r="E454" s="127">
        <v>61</v>
      </c>
      <c r="F454" s="127">
        <v>26920</v>
      </c>
      <c r="G454" s="127">
        <v>25648</v>
      </c>
      <c r="H454" s="127">
        <v>22716</v>
      </c>
      <c r="I454" s="127">
        <v>84.383358098068399</v>
      </c>
      <c r="J454" s="127">
        <v>27424</v>
      </c>
      <c r="K454" s="127">
        <v>26507</v>
      </c>
      <c r="L454" s="127">
        <v>23399</v>
      </c>
      <c r="M454" s="127">
        <v>85.323074679113205</v>
      </c>
      <c r="N454" s="127">
        <v>165</v>
      </c>
      <c r="O454" s="127">
        <v>113</v>
      </c>
      <c r="P454" s="127">
        <v>278</v>
      </c>
      <c r="Q454" s="127"/>
      <c r="R454" s="127"/>
      <c r="S454" s="127"/>
      <c r="T454" s="127"/>
      <c r="U454" s="127"/>
      <c r="V454" s="127"/>
      <c r="Z454" s="128"/>
      <c r="AA454" s="128"/>
      <c r="AB454" s="128"/>
      <c r="AC454" s="128"/>
      <c r="AD454" s="128"/>
      <c r="AE454" s="128"/>
      <c r="AH454" s="129"/>
      <c r="AI454" s="129"/>
      <c r="AJ454" s="129"/>
      <c r="AK454" s="129"/>
      <c r="AL454" s="129"/>
      <c r="AM454" s="129"/>
    </row>
    <row r="455" spans="1:39" ht="14.25" customHeight="1">
      <c r="A455" s="130" t="s">
        <v>153</v>
      </c>
      <c r="B455" s="131">
        <v>2018</v>
      </c>
      <c r="C455" s="131">
        <v>53</v>
      </c>
      <c r="D455" s="131">
        <v>8</v>
      </c>
      <c r="E455" s="131">
        <v>61</v>
      </c>
      <c r="F455" s="131">
        <v>26648</v>
      </c>
      <c r="G455" s="131">
        <v>37410</v>
      </c>
      <c r="H455" s="131">
        <v>26299</v>
      </c>
      <c r="I455" s="131">
        <v>70.299385191125396</v>
      </c>
      <c r="J455" s="131">
        <v>27190</v>
      </c>
      <c r="K455" s="131">
        <v>38645</v>
      </c>
      <c r="L455" s="131">
        <v>27294</v>
      </c>
      <c r="M455" s="131">
        <v>70.627506792599306</v>
      </c>
      <c r="N455" s="131">
        <v>165</v>
      </c>
      <c r="O455" s="131">
        <v>115</v>
      </c>
      <c r="P455" s="131">
        <v>280</v>
      </c>
      <c r="Q455" s="131"/>
      <c r="R455" s="131"/>
      <c r="S455" s="131"/>
      <c r="T455" s="131"/>
      <c r="U455" s="131"/>
      <c r="V455" s="131"/>
      <c r="Z455" s="128"/>
      <c r="AA455" s="128"/>
      <c r="AB455" s="128"/>
      <c r="AC455" s="128"/>
      <c r="AD455" s="128"/>
      <c r="AE455" s="128"/>
      <c r="AH455" s="129"/>
      <c r="AI455" s="129"/>
      <c r="AJ455" s="129"/>
      <c r="AK455" s="129"/>
      <c r="AL455" s="129"/>
      <c r="AM455" s="129"/>
    </row>
    <row r="456" spans="1:39" ht="14.25" customHeight="1">
      <c r="A456" s="126" t="s">
        <v>153</v>
      </c>
      <c r="B456" s="127">
        <v>2019</v>
      </c>
      <c r="C456" s="127">
        <v>53</v>
      </c>
      <c r="D456" s="127">
        <v>8</v>
      </c>
      <c r="E456" s="127">
        <v>61</v>
      </c>
      <c r="F456" s="127">
        <v>26544</v>
      </c>
      <c r="G456" s="127">
        <v>31880</v>
      </c>
      <c r="H456" s="127">
        <v>23676</v>
      </c>
      <c r="I456" s="127">
        <v>74.265997490589697</v>
      </c>
      <c r="J456" s="127">
        <v>27202</v>
      </c>
      <c r="K456" s="127">
        <v>33072</v>
      </c>
      <c r="L456" s="127">
        <v>24707</v>
      </c>
      <c r="M456" s="127">
        <v>74.706700532172206</v>
      </c>
      <c r="N456" s="127"/>
      <c r="O456" s="127"/>
      <c r="P456" s="127">
        <v>286</v>
      </c>
      <c r="Q456" s="127">
        <v>168</v>
      </c>
      <c r="R456" s="127"/>
      <c r="S456" s="127">
        <v>118</v>
      </c>
      <c r="T456" s="127"/>
      <c r="U456" s="127">
        <v>286</v>
      </c>
      <c r="V456" s="127">
        <v>0</v>
      </c>
      <c r="Z456" s="128"/>
      <c r="AA456" s="128"/>
      <c r="AB456" s="128"/>
      <c r="AC456" s="128"/>
      <c r="AD456" s="128"/>
      <c r="AE456" s="128"/>
      <c r="AH456" s="129"/>
      <c r="AI456" s="129"/>
      <c r="AJ456" s="129"/>
      <c r="AK456" s="129"/>
      <c r="AL456" s="129"/>
      <c r="AM456" s="129"/>
    </row>
    <row r="457" spans="1:39" ht="14.25" customHeight="1">
      <c r="A457" s="130" t="s">
        <v>153</v>
      </c>
      <c r="B457" s="131">
        <v>2020</v>
      </c>
      <c r="C457" s="131">
        <v>53</v>
      </c>
      <c r="D457" s="131">
        <v>8</v>
      </c>
      <c r="E457" s="131">
        <v>61</v>
      </c>
      <c r="F457" s="131">
        <v>25720</v>
      </c>
      <c r="G457" s="131">
        <v>35106</v>
      </c>
      <c r="H457" s="131">
        <v>26974</v>
      </c>
      <c r="I457" s="131">
        <v>76.835868512505002</v>
      </c>
      <c r="J457" s="131">
        <v>26363</v>
      </c>
      <c r="K457" s="131">
        <v>36244</v>
      </c>
      <c r="L457" s="131">
        <v>25964</v>
      </c>
      <c r="M457" s="131">
        <v>71.636684692638795</v>
      </c>
      <c r="N457" s="131">
        <v>168</v>
      </c>
      <c r="O457" s="131">
        <v>123</v>
      </c>
      <c r="P457" s="131">
        <v>291</v>
      </c>
      <c r="Q457" s="131">
        <v>168</v>
      </c>
      <c r="R457" s="131"/>
      <c r="S457" s="131">
        <v>123</v>
      </c>
      <c r="T457" s="131"/>
      <c r="U457" s="131">
        <v>291</v>
      </c>
      <c r="V457" s="131">
        <v>0</v>
      </c>
      <c r="Z457" s="128"/>
      <c r="AA457" s="128"/>
      <c r="AB457" s="128"/>
      <c r="AC457" s="128"/>
      <c r="AD457" s="128"/>
      <c r="AE457" s="128"/>
      <c r="AH457" s="129"/>
      <c r="AI457" s="129"/>
      <c r="AJ457" s="129"/>
      <c r="AK457" s="129"/>
      <c r="AL457" s="129"/>
      <c r="AM457" s="129"/>
    </row>
    <row r="458" spans="1:39" ht="14.25" customHeight="1">
      <c r="A458" s="126" t="s">
        <v>153</v>
      </c>
      <c r="B458" s="127">
        <v>2021</v>
      </c>
      <c r="C458" s="127">
        <v>53</v>
      </c>
      <c r="D458" s="127">
        <v>8</v>
      </c>
      <c r="E458" s="127">
        <v>61</v>
      </c>
      <c r="F458" s="127">
        <v>27750</v>
      </c>
      <c r="G458" s="127">
        <v>36439</v>
      </c>
      <c r="H458" s="127">
        <v>27708</v>
      </c>
      <c r="I458" s="127">
        <v>76.039408326243901</v>
      </c>
      <c r="J458" s="127">
        <v>27975</v>
      </c>
      <c r="K458" s="127">
        <v>37541</v>
      </c>
      <c r="L458" s="127">
        <v>26814</v>
      </c>
      <c r="M458" s="127">
        <v>71.425907674276104</v>
      </c>
      <c r="N458" s="127">
        <v>168</v>
      </c>
      <c r="O458" s="127">
        <v>124</v>
      </c>
      <c r="P458" s="127">
        <v>292</v>
      </c>
      <c r="Q458" s="127">
        <v>168</v>
      </c>
      <c r="R458" s="127"/>
      <c r="S458" s="127">
        <v>124</v>
      </c>
      <c r="T458" s="127"/>
      <c r="U458" s="127">
        <v>292</v>
      </c>
      <c r="V458" s="127">
        <v>0</v>
      </c>
      <c r="Z458" s="128"/>
      <c r="AA458" s="128"/>
      <c r="AB458" s="128"/>
      <c r="AC458" s="128"/>
      <c r="AD458" s="128"/>
      <c r="AE458" s="128"/>
      <c r="AH458" s="129"/>
      <c r="AI458" s="129"/>
      <c r="AJ458" s="129"/>
      <c r="AK458" s="129"/>
      <c r="AL458" s="129"/>
      <c r="AM458" s="129"/>
    </row>
    <row r="459" spans="1:39" ht="14.25" customHeight="1">
      <c r="A459" s="130" t="s">
        <v>153</v>
      </c>
      <c r="B459" s="131">
        <v>2022</v>
      </c>
      <c r="C459" s="131">
        <v>53</v>
      </c>
      <c r="D459" s="131">
        <v>8</v>
      </c>
      <c r="E459" s="131">
        <v>61</v>
      </c>
      <c r="F459" s="131">
        <v>29626</v>
      </c>
      <c r="G459" s="131">
        <v>36740</v>
      </c>
      <c r="H459" s="131">
        <v>29571</v>
      </c>
      <c r="I459" s="131">
        <v>80.487207403375095</v>
      </c>
      <c r="J459" s="131">
        <v>30003</v>
      </c>
      <c r="K459" s="131">
        <v>37765</v>
      </c>
      <c r="L459" s="131">
        <v>28663</v>
      </c>
      <c r="M459" s="131">
        <v>75.898318548920997</v>
      </c>
      <c r="N459" s="131">
        <v>169</v>
      </c>
      <c r="O459" s="131">
        <v>131</v>
      </c>
      <c r="P459" s="131">
        <v>300</v>
      </c>
      <c r="Q459" s="131">
        <v>169</v>
      </c>
      <c r="R459" s="131"/>
      <c r="S459" s="131">
        <v>131</v>
      </c>
      <c r="T459" s="131"/>
      <c r="U459" s="131">
        <v>300</v>
      </c>
      <c r="V459" s="131">
        <v>0</v>
      </c>
      <c r="Z459" s="128"/>
      <c r="AA459" s="128"/>
      <c r="AB459" s="128"/>
      <c r="AC459" s="128"/>
      <c r="AD459" s="128"/>
      <c r="AE459" s="128"/>
      <c r="AH459" s="129"/>
      <c r="AI459" s="129"/>
      <c r="AJ459" s="129"/>
      <c r="AK459" s="129"/>
      <c r="AL459" s="129"/>
      <c r="AM459" s="129"/>
    </row>
    <row r="460" spans="1:39" ht="14.25" customHeight="1">
      <c r="A460" s="126" t="s">
        <v>153</v>
      </c>
      <c r="B460" s="127">
        <v>2023</v>
      </c>
      <c r="C460" s="127">
        <v>53</v>
      </c>
      <c r="D460" s="127">
        <v>8</v>
      </c>
      <c r="E460" s="127">
        <v>61</v>
      </c>
      <c r="F460" s="127">
        <v>28013</v>
      </c>
      <c r="G460" s="127">
        <v>34057</v>
      </c>
      <c r="H460" s="127">
        <v>28185</v>
      </c>
      <c r="I460" s="127">
        <v>82.7583169392489</v>
      </c>
      <c r="J460" s="127">
        <v>28861</v>
      </c>
      <c r="K460" s="127">
        <v>35180</v>
      </c>
      <c r="L460" s="127">
        <v>27213</v>
      </c>
      <c r="M460" s="127">
        <v>77.353610005684999</v>
      </c>
      <c r="N460" s="127">
        <v>171</v>
      </c>
      <c r="O460" s="127">
        <v>134</v>
      </c>
      <c r="P460" s="127">
        <v>305</v>
      </c>
      <c r="Q460" s="127">
        <v>171</v>
      </c>
      <c r="R460" s="127"/>
      <c r="S460" s="127">
        <v>134</v>
      </c>
      <c r="T460" s="127"/>
      <c r="U460" s="127">
        <v>305</v>
      </c>
      <c r="V460" s="127">
        <v>0</v>
      </c>
      <c r="Z460" s="128"/>
      <c r="AA460" s="128"/>
      <c r="AB460" s="128"/>
      <c r="AC460" s="128"/>
      <c r="AD460" s="128"/>
      <c r="AE460" s="128"/>
      <c r="AH460" s="129"/>
      <c r="AI460" s="129"/>
      <c r="AJ460" s="129"/>
      <c r="AK460" s="129"/>
      <c r="AL460" s="129"/>
      <c r="AM460" s="129"/>
    </row>
    <row r="461" spans="1:39" ht="14.25" customHeight="1">
      <c r="A461" s="130" t="s">
        <v>154</v>
      </c>
      <c r="B461" s="131">
        <v>2015</v>
      </c>
      <c r="C461" s="131">
        <v>45</v>
      </c>
      <c r="D461" s="131">
        <v>36</v>
      </c>
      <c r="E461" s="131">
        <v>81</v>
      </c>
      <c r="F461" s="131">
        <v>63168</v>
      </c>
      <c r="G461" s="131">
        <v>73422</v>
      </c>
      <c r="H461" s="131">
        <v>60622</v>
      </c>
      <c r="I461" s="131">
        <v>82.566533191686403</v>
      </c>
      <c r="J461" s="131">
        <v>63168</v>
      </c>
      <c r="K461" s="131">
        <v>79457</v>
      </c>
      <c r="L461" s="131">
        <v>62395</v>
      </c>
      <c r="M461" s="131">
        <v>78.526750317781904</v>
      </c>
      <c r="N461" s="131">
        <v>338</v>
      </c>
      <c r="O461" s="131">
        <v>142</v>
      </c>
      <c r="P461" s="131">
        <v>480</v>
      </c>
      <c r="Q461" s="131"/>
      <c r="R461" s="131"/>
      <c r="S461" s="131"/>
      <c r="T461" s="131"/>
      <c r="U461" s="131"/>
      <c r="V461" s="131"/>
      <c r="Z461" s="128"/>
      <c r="AA461" s="128"/>
      <c r="AB461" s="128"/>
      <c r="AC461" s="128"/>
      <c r="AD461" s="128"/>
      <c r="AE461" s="128"/>
      <c r="AH461" s="129"/>
      <c r="AI461" s="129"/>
      <c r="AJ461" s="129"/>
      <c r="AK461" s="129"/>
      <c r="AL461" s="129"/>
      <c r="AM461" s="129"/>
    </row>
    <row r="462" spans="1:39" ht="14.25" customHeight="1">
      <c r="A462" s="126" t="s">
        <v>154</v>
      </c>
      <c r="B462" s="127">
        <v>2016</v>
      </c>
      <c r="C462" s="127">
        <v>45</v>
      </c>
      <c r="D462" s="127">
        <v>36</v>
      </c>
      <c r="E462" s="127">
        <v>81</v>
      </c>
      <c r="F462" s="127">
        <v>60106</v>
      </c>
      <c r="G462" s="127">
        <v>77480</v>
      </c>
      <c r="H462" s="127">
        <v>61537</v>
      </c>
      <c r="I462" s="127">
        <v>79.423076923076906</v>
      </c>
      <c r="J462" s="127">
        <v>60107</v>
      </c>
      <c r="K462" s="127">
        <v>82564</v>
      </c>
      <c r="L462" s="127">
        <v>63593</v>
      </c>
      <c r="M462" s="127">
        <v>77.022673320091101</v>
      </c>
      <c r="N462" s="127">
        <v>338</v>
      </c>
      <c r="O462" s="127">
        <v>142</v>
      </c>
      <c r="P462" s="127">
        <v>480</v>
      </c>
      <c r="Q462" s="127"/>
      <c r="R462" s="127"/>
      <c r="S462" s="127"/>
      <c r="T462" s="127"/>
      <c r="U462" s="127"/>
      <c r="V462" s="127"/>
      <c r="Z462" s="128"/>
      <c r="AA462" s="128"/>
      <c r="AB462" s="128"/>
      <c r="AC462" s="128"/>
      <c r="AD462" s="128"/>
      <c r="AE462" s="128"/>
      <c r="AH462" s="129"/>
      <c r="AI462" s="129"/>
      <c r="AJ462" s="129"/>
      <c r="AK462" s="129"/>
      <c r="AL462" s="129"/>
      <c r="AM462" s="129"/>
    </row>
    <row r="463" spans="1:39" ht="14.25" customHeight="1">
      <c r="A463" s="130" t="s">
        <v>154</v>
      </c>
      <c r="B463" s="131">
        <v>2017</v>
      </c>
      <c r="C463" s="131">
        <v>45</v>
      </c>
      <c r="D463" s="131">
        <v>36</v>
      </c>
      <c r="E463" s="131">
        <v>81</v>
      </c>
      <c r="F463" s="131">
        <v>58098</v>
      </c>
      <c r="G463" s="131">
        <v>73021</v>
      </c>
      <c r="H463" s="131">
        <v>58624</v>
      </c>
      <c r="I463" s="131">
        <v>80.283753988578596</v>
      </c>
      <c r="J463" s="131">
        <v>58098</v>
      </c>
      <c r="K463" s="131">
        <v>77648</v>
      </c>
      <c r="L463" s="131">
        <v>60471</v>
      </c>
      <c r="M463" s="131">
        <v>77.878374201524807</v>
      </c>
      <c r="N463" s="131">
        <v>337</v>
      </c>
      <c r="O463" s="131">
        <v>142</v>
      </c>
      <c r="P463" s="131">
        <v>479</v>
      </c>
      <c r="Q463" s="131"/>
      <c r="R463" s="131"/>
      <c r="S463" s="131"/>
      <c r="T463" s="131"/>
      <c r="U463" s="131"/>
      <c r="V463" s="131"/>
      <c r="Z463" s="128"/>
      <c r="AA463" s="128"/>
      <c r="AB463" s="128"/>
      <c r="AC463" s="128"/>
      <c r="AD463" s="128"/>
      <c r="AE463" s="128"/>
      <c r="AH463" s="129"/>
      <c r="AI463" s="129"/>
      <c r="AJ463" s="129"/>
      <c r="AK463" s="129"/>
      <c r="AL463" s="129"/>
      <c r="AM463" s="129"/>
    </row>
    <row r="464" spans="1:39" ht="14.25" customHeight="1">
      <c r="A464" s="126" t="s">
        <v>154</v>
      </c>
      <c r="B464" s="127">
        <v>2018</v>
      </c>
      <c r="C464" s="127">
        <v>45</v>
      </c>
      <c r="D464" s="127">
        <v>36</v>
      </c>
      <c r="E464" s="127">
        <v>81</v>
      </c>
      <c r="F464" s="127">
        <v>61224</v>
      </c>
      <c r="G464" s="127">
        <v>79116</v>
      </c>
      <c r="H464" s="127">
        <v>64624</v>
      </c>
      <c r="I464" s="127">
        <v>81.682592648768903</v>
      </c>
      <c r="J464" s="127">
        <v>61224</v>
      </c>
      <c r="K464" s="127">
        <v>84738</v>
      </c>
      <c r="L464" s="127">
        <v>67219</v>
      </c>
      <c r="M464" s="127">
        <v>79.325686232858899</v>
      </c>
      <c r="N464" s="127">
        <v>334</v>
      </c>
      <c r="O464" s="127">
        <v>147</v>
      </c>
      <c r="P464" s="127">
        <v>481</v>
      </c>
      <c r="Q464" s="127"/>
      <c r="R464" s="127"/>
      <c r="S464" s="127"/>
      <c r="T464" s="127"/>
      <c r="U464" s="127"/>
      <c r="V464" s="127"/>
      <c r="Z464" s="128"/>
      <c r="AA464" s="128"/>
      <c r="AB464" s="128"/>
      <c r="AC464" s="128"/>
      <c r="AD464" s="128"/>
      <c r="AE464" s="128"/>
      <c r="AH464" s="129"/>
      <c r="AI464" s="129"/>
      <c r="AJ464" s="129"/>
      <c r="AK464" s="129"/>
      <c r="AL464" s="129"/>
      <c r="AM464" s="129"/>
    </row>
    <row r="465" spans="1:39" ht="14.25" customHeight="1">
      <c r="A465" s="130" t="s">
        <v>154</v>
      </c>
      <c r="B465" s="131">
        <v>2019</v>
      </c>
      <c r="C465" s="131">
        <v>45</v>
      </c>
      <c r="D465" s="131">
        <v>36</v>
      </c>
      <c r="E465" s="131">
        <v>81</v>
      </c>
      <c r="F465" s="131">
        <v>63018</v>
      </c>
      <c r="G465" s="131">
        <v>73288</v>
      </c>
      <c r="H465" s="131">
        <v>60325</v>
      </c>
      <c r="I465" s="131">
        <v>82.312247571225896</v>
      </c>
      <c r="J465" s="131">
        <v>63018</v>
      </c>
      <c r="K465" s="131">
        <v>80633</v>
      </c>
      <c r="L465" s="131">
        <v>62565</v>
      </c>
      <c r="M465" s="131">
        <v>77.592300918978594</v>
      </c>
      <c r="N465" s="131">
        <v>335</v>
      </c>
      <c r="O465" s="131">
        <v>155</v>
      </c>
      <c r="P465" s="131">
        <v>490</v>
      </c>
      <c r="Q465" s="131">
        <v>335</v>
      </c>
      <c r="R465" s="131"/>
      <c r="S465" s="131">
        <v>155</v>
      </c>
      <c r="T465" s="131"/>
      <c r="U465" s="131">
        <v>490</v>
      </c>
      <c r="V465" s="131">
        <v>0</v>
      </c>
      <c r="Z465" s="128"/>
      <c r="AA465" s="128"/>
      <c r="AB465" s="128"/>
      <c r="AC465" s="128"/>
      <c r="AD465" s="128"/>
      <c r="AE465" s="128"/>
      <c r="AH465" s="129"/>
      <c r="AI465" s="129"/>
      <c r="AJ465" s="129"/>
      <c r="AK465" s="129"/>
      <c r="AL465" s="129"/>
      <c r="AM465" s="129"/>
    </row>
    <row r="466" spans="1:39" ht="14.25" customHeight="1">
      <c r="A466" s="126" t="s">
        <v>154</v>
      </c>
      <c r="B466" s="127">
        <v>2020</v>
      </c>
      <c r="C466" s="127">
        <v>45</v>
      </c>
      <c r="D466" s="127">
        <v>36</v>
      </c>
      <c r="E466" s="127">
        <v>81</v>
      </c>
      <c r="F466" s="127">
        <v>59059</v>
      </c>
      <c r="G466" s="127">
        <v>79771</v>
      </c>
      <c r="H466" s="127">
        <v>61962</v>
      </c>
      <c r="I466" s="127">
        <v>77.674844241641694</v>
      </c>
      <c r="J466" s="127">
        <v>59059</v>
      </c>
      <c r="K466" s="127">
        <v>87033</v>
      </c>
      <c r="L466" s="127">
        <v>64530</v>
      </c>
      <c r="M466" s="127">
        <v>74.144290096859805</v>
      </c>
      <c r="N466" s="127">
        <v>336</v>
      </c>
      <c r="O466" s="127">
        <v>158</v>
      </c>
      <c r="P466" s="127">
        <v>494</v>
      </c>
      <c r="Q466" s="127">
        <v>336</v>
      </c>
      <c r="R466" s="127">
        <v>0</v>
      </c>
      <c r="S466" s="127">
        <v>158</v>
      </c>
      <c r="T466" s="127">
        <v>0</v>
      </c>
      <c r="U466" s="127">
        <v>494</v>
      </c>
      <c r="V466" s="127">
        <v>0</v>
      </c>
      <c r="Z466" s="128"/>
      <c r="AA466" s="128"/>
      <c r="AB466" s="128"/>
      <c r="AC466" s="128"/>
      <c r="AD466" s="128"/>
      <c r="AE466" s="128"/>
      <c r="AH466" s="129"/>
      <c r="AI466" s="129"/>
      <c r="AJ466" s="129"/>
      <c r="AK466" s="129"/>
      <c r="AL466" s="129"/>
      <c r="AM466" s="129"/>
    </row>
    <row r="467" spans="1:39" ht="14.25" customHeight="1">
      <c r="A467" s="130" t="s">
        <v>154</v>
      </c>
      <c r="B467" s="131">
        <v>2021</v>
      </c>
      <c r="C467" s="131">
        <v>45</v>
      </c>
      <c r="D467" s="131">
        <v>36</v>
      </c>
      <c r="E467" s="131">
        <v>81</v>
      </c>
      <c r="F467" s="131">
        <v>57133</v>
      </c>
      <c r="G467" s="131">
        <v>79523</v>
      </c>
      <c r="H467" s="131">
        <v>61546</v>
      </c>
      <c r="I467" s="131">
        <v>77.393961495416406</v>
      </c>
      <c r="J467" s="131">
        <v>57133</v>
      </c>
      <c r="K467" s="131">
        <v>85419</v>
      </c>
      <c r="L467" s="131">
        <v>64035</v>
      </c>
      <c r="M467" s="131">
        <v>74.965757032978601</v>
      </c>
      <c r="N467" s="131">
        <v>338</v>
      </c>
      <c r="O467" s="131">
        <v>159</v>
      </c>
      <c r="P467" s="131">
        <v>497</v>
      </c>
      <c r="Q467" s="131">
        <v>338</v>
      </c>
      <c r="R467" s="131">
        <v>0</v>
      </c>
      <c r="S467" s="131">
        <v>159</v>
      </c>
      <c r="T467" s="131">
        <v>0</v>
      </c>
      <c r="U467" s="131">
        <v>497</v>
      </c>
      <c r="V467" s="131">
        <v>0</v>
      </c>
      <c r="Z467" s="128"/>
      <c r="AA467" s="128"/>
      <c r="AB467" s="128"/>
      <c r="AC467" s="128"/>
      <c r="AD467" s="128"/>
      <c r="AE467" s="128"/>
      <c r="AH467" s="129"/>
      <c r="AI467" s="129"/>
      <c r="AJ467" s="129"/>
      <c r="AK467" s="129"/>
      <c r="AL467" s="129"/>
      <c r="AM467" s="129"/>
    </row>
    <row r="468" spans="1:39" ht="14.25" customHeight="1">
      <c r="A468" s="126" t="s">
        <v>154</v>
      </c>
      <c r="B468" s="127">
        <v>2022</v>
      </c>
      <c r="C468" s="127">
        <v>45</v>
      </c>
      <c r="D468" s="127">
        <v>36</v>
      </c>
      <c r="E468" s="127">
        <v>81</v>
      </c>
      <c r="F468" s="127">
        <v>61728</v>
      </c>
      <c r="G468" s="127">
        <v>76731</v>
      </c>
      <c r="H468" s="127">
        <v>62859</v>
      </c>
      <c r="I468" s="127">
        <v>81.921257379677002</v>
      </c>
      <c r="J468" s="127">
        <v>61728</v>
      </c>
      <c r="K468" s="127">
        <v>83593</v>
      </c>
      <c r="L468" s="127">
        <v>65308</v>
      </c>
      <c r="M468" s="127">
        <v>78.126158888902197</v>
      </c>
      <c r="N468" s="127">
        <v>337</v>
      </c>
      <c r="O468" s="127">
        <v>160</v>
      </c>
      <c r="P468" s="127">
        <v>497</v>
      </c>
      <c r="Q468" s="127">
        <v>337</v>
      </c>
      <c r="R468" s="127">
        <v>0</v>
      </c>
      <c r="S468" s="127">
        <v>160</v>
      </c>
      <c r="T468" s="127">
        <v>0</v>
      </c>
      <c r="U468" s="127">
        <v>497</v>
      </c>
      <c r="V468" s="127">
        <v>0</v>
      </c>
      <c r="Z468" s="128"/>
      <c r="AA468" s="128"/>
      <c r="AB468" s="128"/>
      <c r="AC468" s="128"/>
      <c r="AD468" s="128"/>
      <c r="AE468" s="128"/>
      <c r="AH468" s="129"/>
      <c r="AI468" s="129"/>
      <c r="AJ468" s="129"/>
      <c r="AK468" s="129"/>
      <c r="AL468" s="129"/>
      <c r="AM468" s="129"/>
    </row>
    <row r="469" spans="1:39" ht="14.25" customHeight="1">
      <c r="A469" s="130" t="s">
        <v>154</v>
      </c>
      <c r="B469" s="131">
        <v>2023</v>
      </c>
      <c r="C469" s="131">
        <v>45</v>
      </c>
      <c r="D469" s="131">
        <v>36</v>
      </c>
      <c r="E469" s="131">
        <v>81</v>
      </c>
      <c r="F469" s="131">
        <v>59212</v>
      </c>
      <c r="G469" s="131">
        <v>80265</v>
      </c>
      <c r="H469" s="131">
        <v>63443</v>
      </c>
      <c r="I469" s="131">
        <v>79.0419236279823</v>
      </c>
      <c r="J469" s="131">
        <v>59556</v>
      </c>
      <c r="K469" s="131">
        <v>85982</v>
      </c>
      <c r="L469" s="131">
        <v>65840</v>
      </c>
      <c r="M469" s="131">
        <v>76.574166686050603</v>
      </c>
      <c r="N469" s="131">
        <v>335</v>
      </c>
      <c r="O469" s="131">
        <v>160</v>
      </c>
      <c r="P469" s="131">
        <v>495</v>
      </c>
      <c r="Q469" s="131">
        <v>335</v>
      </c>
      <c r="R469" s="131"/>
      <c r="S469" s="131">
        <v>160</v>
      </c>
      <c r="T469" s="131"/>
      <c r="U469" s="131">
        <v>495</v>
      </c>
      <c r="V469" s="131">
        <v>0</v>
      </c>
      <c r="Z469" s="128"/>
      <c r="AA469" s="128"/>
      <c r="AB469" s="128"/>
      <c r="AC469" s="128"/>
      <c r="AD469" s="128"/>
      <c r="AE469" s="128"/>
      <c r="AH469" s="129"/>
      <c r="AI469" s="129"/>
      <c r="AJ469" s="129"/>
      <c r="AK469" s="129"/>
      <c r="AL469" s="129"/>
      <c r="AM469" s="129"/>
    </row>
    <row r="470" spans="1:39" ht="14.25" customHeight="1">
      <c r="A470" s="126" t="s">
        <v>155</v>
      </c>
      <c r="B470" s="127">
        <v>2015</v>
      </c>
      <c r="C470" s="127">
        <v>14</v>
      </c>
      <c r="D470" s="127">
        <v>0</v>
      </c>
      <c r="E470" s="127">
        <v>14</v>
      </c>
      <c r="F470" s="127">
        <v>17359</v>
      </c>
      <c r="G470" s="127">
        <v>16660</v>
      </c>
      <c r="H470" s="127">
        <v>16068</v>
      </c>
      <c r="I470" s="127">
        <v>92.562935652975398</v>
      </c>
      <c r="J470" s="127">
        <v>17690</v>
      </c>
      <c r="K470" s="127">
        <v>16938</v>
      </c>
      <c r="L470" s="127">
        <v>16309</v>
      </c>
      <c r="M470" s="127">
        <v>92.193329564725801</v>
      </c>
      <c r="N470" s="127">
        <v>66</v>
      </c>
      <c r="O470" s="127">
        <v>10</v>
      </c>
      <c r="P470" s="127">
        <v>76</v>
      </c>
      <c r="Q470" s="127"/>
      <c r="R470" s="127"/>
      <c r="S470" s="127"/>
      <c r="T470" s="127"/>
      <c r="U470" s="127"/>
      <c r="V470" s="127"/>
      <c r="Z470" s="128"/>
      <c r="AA470" s="128"/>
      <c r="AB470" s="128"/>
      <c r="AC470" s="128"/>
      <c r="AD470" s="128"/>
      <c r="AE470" s="128"/>
      <c r="AH470" s="129"/>
      <c r="AI470" s="129"/>
      <c r="AJ470" s="129"/>
      <c r="AK470" s="129"/>
      <c r="AL470" s="129"/>
      <c r="AM470" s="129"/>
    </row>
    <row r="471" spans="1:39" ht="14.25" customHeight="1">
      <c r="A471" s="130" t="s">
        <v>155</v>
      </c>
      <c r="B471" s="131">
        <v>2016</v>
      </c>
      <c r="C471" s="131">
        <v>14</v>
      </c>
      <c r="D471" s="131">
        <v>0</v>
      </c>
      <c r="E471" s="131">
        <v>14</v>
      </c>
      <c r="F471" s="131">
        <v>16484</v>
      </c>
      <c r="G471" s="131">
        <v>16466</v>
      </c>
      <c r="H471" s="131">
        <v>15877</v>
      </c>
      <c r="I471" s="131">
        <v>96.317641349187099</v>
      </c>
      <c r="J471" s="131">
        <v>16760</v>
      </c>
      <c r="K471" s="131">
        <v>16739</v>
      </c>
      <c r="L471" s="131">
        <v>16119</v>
      </c>
      <c r="M471" s="131">
        <v>96.175417661097896</v>
      </c>
      <c r="N471" s="131">
        <v>69</v>
      </c>
      <c r="O471" s="131">
        <v>10</v>
      </c>
      <c r="P471" s="131">
        <v>79</v>
      </c>
      <c r="Q471" s="131"/>
      <c r="R471" s="131"/>
      <c r="S471" s="131"/>
      <c r="T471" s="131"/>
      <c r="U471" s="131"/>
      <c r="V471" s="131"/>
      <c r="Z471" s="128"/>
      <c r="AA471" s="128"/>
      <c r="AB471" s="128"/>
      <c r="AC471" s="128"/>
      <c r="AD471" s="128"/>
      <c r="AE471" s="128"/>
      <c r="AH471" s="129"/>
      <c r="AI471" s="129"/>
      <c r="AJ471" s="129"/>
      <c r="AK471" s="129"/>
      <c r="AL471" s="129"/>
      <c r="AM471" s="129"/>
    </row>
    <row r="472" spans="1:39" ht="14.25" customHeight="1">
      <c r="A472" s="126" t="s">
        <v>155</v>
      </c>
      <c r="B472" s="127">
        <v>2017</v>
      </c>
      <c r="C472" s="127">
        <v>14</v>
      </c>
      <c r="D472" s="127">
        <v>0</v>
      </c>
      <c r="E472" s="127">
        <v>14</v>
      </c>
      <c r="F472" s="127">
        <v>16381</v>
      </c>
      <c r="G472" s="127">
        <v>16004</v>
      </c>
      <c r="H472" s="127">
        <v>15454</v>
      </c>
      <c r="I472" s="127">
        <v>94.341004822660395</v>
      </c>
      <c r="J472" s="127">
        <v>16780</v>
      </c>
      <c r="K472" s="127">
        <v>16292</v>
      </c>
      <c r="L472" s="127">
        <v>15720</v>
      </c>
      <c r="M472" s="127">
        <v>93.682955899880795</v>
      </c>
      <c r="N472" s="127">
        <v>69</v>
      </c>
      <c r="O472" s="127">
        <v>10</v>
      </c>
      <c r="P472" s="127">
        <v>79</v>
      </c>
      <c r="Q472" s="127"/>
      <c r="R472" s="127"/>
      <c r="S472" s="127"/>
      <c r="T472" s="127"/>
      <c r="U472" s="127"/>
      <c r="V472" s="127"/>
      <c r="Z472" s="128"/>
      <c r="AA472" s="128"/>
      <c r="AB472" s="128"/>
      <c r="AC472" s="128"/>
      <c r="AD472" s="128"/>
      <c r="AE472" s="128"/>
      <c r="AH472" s="129"/>
      <c r="AI472" s="129"/>
      <c r="AJ472" s="129"/>
      <c r="AK472" s="129"/>
      <c r="AL472" s="129"/>
      <c r="AM472" s="129"/>
    </row>
    <row r="473" spans="1:39" ht="14.25" customHeight="1">
      <c r="A473" s="130" t="s">
        <v>155</v>
      </c>
      <c r="B473" s="131">
        <v>2018</v>
      </c>
      <c r="C473" s="131">
        <v>14</v>
      </c>
      <c r="D473" s="131">
        <v>0</v>
      </c>
      <c r="E473" s="131">
        <v>14</v>
      </c>
      <c r="F473" s="131">
        <v>16660</v>
      </c>
      <c r="G473" s="131">
        <v>16355</v>
      </c>
      <c r="H473" s="131">
        <v>15818</v>
      </c>
      <c r="I473" s="131">
        <v>94.945978391356505</v>
      </c>
      <c r="J473" s="131">
        <v>16685</v>
      </c>
      <c r="K473" s="131">
        <v>16554</v>
      </c>
      <c r="L473" s="131">
        <v>15902</v>
      </c>
      <c r="M473" s="131">
        <v>95.307162121666195</v>
      </c>
      <c r="N473" s="131">
        <v>69</v>
      </c>
      <c r="O473" s="131">
        <v>10</v>
      </c>
      <c r="P473" s="131">
        <v>79</v>
      </c>
      <c r="Q473" s="131"/>
      <c r="R473" s="131"/>
      <c r="S473" s="131"/>
      <c r="T473" s="131"/>
      <c r="U473" s="131"/>
      <c r="V473" s="131"/>
      <c r="Z473" s="128"/>
      <c r="AA473" s="128"/>
      <c r="AB473" s="128"/>
      <c r="AC473" s="128"/>
      <c r="AD473" s="128"/>
      <c r="AE473" s="128"/>
      <c r="AH473" s="129"/>
      <c r="AI473" s="129"/>
      <c r="AJ473" s="129"/>
      <c r="AK473" s="129"/>
      <c r="AL473" s="129"/>
      <c r="AM473" s="129"/>
    </row>
    <row r="474" spans="1:39" ht="14.25" customHeight="1">
      <c r="A474" s="126" t="s">
        <v>155</v>
      </c>
      <c r="B474" s="127">
        <v>2019</v>
      </c>
      <c r="C474" s="127">
        <v>14</v>
      </c>
      <c r="D474" s="127">
        <v>0</v>
      </c>
      <c r="E474" s="127">
        <v>14</v>
      </c>
      <c r="F474" s="127">
        <v>16845</v>
      </c>
      <c r="G474" s="127">
        <v>15949</v>
      </c>
      <c r="H474" s="127">
        <v>15324</v>
      </c>
      <c r="I474" s="127">
        <v>90.970614425645607</v>
      </c>
      <c r="J474" s="127">
        <v>16845</v>
      </c>
      <c r="K474" s="127">
        <v>16156</v>
      </c>
      <c r="L474" s="127">
        <v>15428</v>
      </c>
      <c r="M474" s="127">
        <v>91.588008311071505</v>
      </c>
      <c r="N474" s="127">
        <v>148</v>
      </c>
      <c r="O474" s="127">
        <v>60</v>
      </c>
      <c r="P474" s="127">
        <v>208</v>
      </c>
      <c r="Q474" s="127">
        <v>71</v>
      </c>
      <c r="R474" s="127">
        <v>77</v>
      </c>
      <c r="S474" s="127">
        <v>15</v>
      </c>
      <c r="T474" s="127">
        <v>45</v>
      </c>
      <c r="U474" s="127">
        <v>86</v>
      </c>
      <c r="V474" s="127">
        <v>122</v>
      </c>
      <c r="Z474" s="128"/>
      <c r="AA474" s="128"/>
      <c r="AB474" s="128"/>
      <c r="AC474" s="128"/>
      <c r="AD474" s="128"/>
      <c r="AE474" s="128"/>
      <c r="AH474" s="129"/>
      <c r="AI474" s="129"/>
      <c r="AJ474" s="129"/>
      <c r="AK474" s="129"/>
      <c r="AL474" s="129"/>
      <c r="AM474" s="129"/>
    </row>
    <row r="475" spans="1:39" ht="14.25" customHeight="1">
      <c r="A475" s="130" t="s">
        <v>155</v>
      </c>
      <c r="B475" s="131">
        <v>2020</v>
      </c>
      <c r="C475" s="131">
        <v>14</v>
      </c>
      <c r="D475" s="131">
        <v>0</v>
      </c>
      <c r="E475" s="131">
        <v>14</v>
      </c>
      <c r="F475" s="131">
        <v>15846</v>
      </c>
      <c r="G475" s="131">
        <v>16815</v>
      </c>
      <c r="H475" s="131">
        <v>15086</v>
      </c>
      <c r="I475" s="131">
        <v>89.7175141242938</v>
      </c>
      <c r="J475" s="131">
        <v>15850</v>
      </c>
      <c r="K475" s="131">
        <v>17052</v>
      </c>
      <c r="L475" s="131">
        <v>15200</v>
      </c>
      <c r="M475" s="131">
        <v>89.139103917428997</v>
      </c>
      <c r="N475" s="131">
        <v>148</v>
      </c>
      <c r="O475" s="131">
        <v>62</v>
      </c>
      <c r="P475" s="131">
        <v>210</v>
      </c>
      <c r="Q475" s="131">
        <v>71</v>
      </c>
      <c r="R475" s="131">
        <v>77</v>
      </c>
      <c r="S475" s="131">
        <v>16</v>
      </c>
      <c r="T475" s="131">
        <v>46</v>
      </c>
      <c r="U475" s="131">
        <v>87</v>
      </c>
      <c r="V475" s="131">
        <v>123</v>
      </c>
      <c r="Z475" s="128"/>
      <c r="AA475" s="128"/>
      <c r="AB475" s="128"/>
      <c r="AC475" s="128"/>
      <c r="AD475" s="128"/>
      <c r="AE475" s="128"/>
      <c r="AH475" s="129"/>
      <c r="AI475" s="129"/>
      <c r="AJ475" s="129"/>
      <c r="AK475" s="129"/>
      <c r="AL475" s="129"/>
      <c r="AM475" s="129"/>
    </row>
    <row r="476" spans="1:39" ht="14.25" customHeight="1">
      <c r="A476" s="126" t="s">
        <v>155</v>
      </c>
      <c r="B476" s="127">
        <v>2021</v>
      </c>
      <c r="C476" s="127">
        <v>14</v>
      </c>
      <c r="D476" s="127">
        <v>0</v>
      </c>
      <c r="E476" s="127">
        <v>14</v>
      </c>
      <c r="F476" s="127">
        <v>16825</v>
      </c>
      <c r="G476" s="127">
        <v>18160</v>
      </c>
      <c r="H476" s="127">
        <v>16092</v>
      </c>
      <c r="I476" s="127">
        <v>88.612334801762103</v>
      </c>
      <c r="J476" s="127">
        <v>16867</v>
      </c>
      <c r="K476" s="127">
        <v>18362</v>
      </c>
      <c r="L476" s="127">
        <v>16202</v>
      </c>
      <c r="M476" s="127">
        <v>88.236575536433904</v>
      </c>
      <c r="N476" s="127">
        <v>148</v>
      </c>
      <c r="O476" s="127">
        <v>69</v>
      </c>
      <c r="P476" s="127">
        <v>217</v>
      </c>
      <c r="Q476" s="127">
        <v>71</v>
      </c>
      <c r="R476" s="127">
        <v>77</v>
      </c>
      <c r="S476" s="127">
        <v>18</v>
      </c>
      <c r="T476" s="127">
        <v>51</v>
      </c>
      <c r="U476" s="127">
        <v>89</v>
      </c>
      <c r="V476" s="127">
        <v>128</v>
      </c>
      <c r="Z476" s="128"/>
      <c r="AA476" s="128"/>
      <c r="AB476" s="128"/>
      <c r="AC476" s="128"/>
      <c r="AD476" s="128"/>
      <c r="AE476" s="128"/>
      <c r="AH476" s="129"/>
      <c r="AI476" s="129"/>
      <c r="AJ476" s="129"/>
      <c r="AK476" s="129"/>
      <c r="AL476" s="129"/>
      <c r="AM476" s="129"/>
    </row>
    <row r="477" spans="1:39" ht="14.25" customHeight="1">
      <c r="A477" s="130" t="s">
        <v>155</v>
      </c>
      <c r="B477" s="131">
        <v>2022</v>
      </c>
      <c r="C477" s="131">
        <v>14</v>
      </c>
      <c r="D477" s="131">
        <v>0</v>
      </c>
      <c r="E477" s="131">
        <v>14</v>
      </c>
      <c r="F477" s="131">
        <v>17603</v>
      </c>
      <c r="G477" s="131">
        <v>17965</v>
      </c>
      <c r="H477" s="131">
        <v>16935</v>
      </c>
      <c r="I477" s="131">
        <v>94.266629557472896</v>
      </c>
      <c r="J477" s="131">
        <v>17607</v>
      </c>
      <c r="K477" s="131">
        <v>18211</v>
      </c>
      <c r="L477" s="131">
        <v>17038</v>
      </c>
      <c r="M477" s="131">
        <v>93.5588380649058</v>
      </c>
      <c r="N477" s="131">
        <v>147</v>
      </c>
      <c r="O477" s="131">
        <v>74</v>
      </c>
      <c r="P477" s="131">
        <v>221</v>
      </c>
      <c r="Q477" s="131">
        <v>70</v>
      </c>
      <c r="R477" s="131">
        <v>77</v>
      </c>
      <c r="S477" s="131">
        <v>20</v>
      </c>
      <c r="T477" s="131">
        <v>54</v>
      </c>
      <c r="U477" s="131">
        <v>90</v>
      </c>
      <c r="V477" s="131">
        <v>131</v>
      </c>
      <c r="Z477" s="128"/>
      <c r="AA477" s="128"/>
      <c r="AB477" s="128"/>
      <c r="AC477" s="128"/>
      <c r="AD477" s="128"/>
      <c r="AE477" s="128"/>
      <c r="AH477" s="129"/>
      <c r="AI477" s="129"/>
      <c r="AJ477" s="129"/>
      <c r="AK477" s="129"/>
      <c r="AL477" s="129"/>
      <c r="AM477" s="129"/>
    </row>
    <row r="478" spans="1:39" ht="14.25" customHeight="1">
      <c r="A478" s="126" t="s">
        <v>155</v>
      </c>
      <c r="B478" s="127">
        <v>2023</v>
      </c>
      <c r="C478" s="127">
        <v>14</v>
      </c>
      <c r="D478" s="127">
        <v>0</v>
      </c>
      <c r="E478" s="127">
        <v>14</v>
      </c>
      <c r="F478" s="127">
        <v>18049</v>
      </c>
      <c r="G478" s="127">
        <v>19206</v>
      </c>
      <c r="H478" s="127">
        <v>17895</v>
      </c>
      <c r="I478" s="127">
        <v>93.1740081224617</v>
      </c>
      <c r="J478" s="127">
        <v>18050</v>
      </c>
      <c r="K478" s="127">
        <v>19439</v>
      </c>
      <c r="L478" s="127">
        <v>18021</v>
      </c>
      <c r="M478" s="127">
        <v>92.705386079530797</v>
      </c>
      <c r="N478" s="127">
        <v>148</v>
      </c>
      <c r="O478" s="127">
        <v>86</v>
      </c>
      <c r="P478" s="127">
        <v>234</v>
      </c>
      <c r="Q478" s="127">
        <v>71</v>
      </c>
      <c r="R478" s="127">
        <v>77</v>
      </c>
      <c r="S478" s="127">
        <v>23</v>
      </c>
      <c r="T478" s="127">
        <v>63</v>
      </c>
      <c r="U478" s="127">
        <v>94</v>
      </c>
      <c r="V478" s="127">
        <v>140</v>
      </c>
      <c r="Z478" s="128"/>
      <c r="AA478" s="128"/>
      <c r="AB478" s="128"/>
      <c r="AC478" s="128"/>
      <c r="AD478" s="128"/>
      <c r="AE478" s="128"/>
      <c r="AH478" s="129"/>
      <c r="AI478" s="129"/>
      <c r="AJ478" s="129"/>
      <c r="AK478" s="129"/>
      <c r="AL478" s="129"/>
      <c r="AM478" s="129"/>
    </row>
    <row r="479" spans="1:39" ht="14.25" customHeight="1">
      <c r="A479" s="130" t="s">
        <v>156</v>
      </c>
      <c r="B479" s="131">
        <v>2015</v>
      </c>
      <c r="C479" s="131">
        <v>64</v>
      </c>
      <c r="D479" s="131">
        <v>0</v>
      </c>
      <c r="E479" s="131">
        <v>64</v>
      </c>
      <c r="F479" s="131">
        <v>93376</v>
      </c>
      <c r="G479" s="131">
        <v>66441</v>
      </c>
      <c r="H479" s="131">
        <v>68524</v>
      </c>
      <c r="I479" s="131">
        <v>73.385023989033598</v>
      </c>
      <c r="J479" s="131">
        <v>94884</v>
      </c>
      <c r="K479" s="131">
        <v>67949</v>
      </c>
      <c r="L479" s="131">
        <v>70032</v>
      </c>
      <c r="M479" s="131">
        <v>73.808018211711101</v>
      </c>
      <c r="N479" s="131">
        <v>376</v>
      </c>
      <c r="O479" s="131">
        <v>146</v>
      </c>
      <c r="P479" s="131">
        <v>522</v>
      </c>
      <c r="Q479" s="131"/>
      <c r="R479" s="131"/>
      <c r="S479" s="131"/>
      <c r="T479" s="131"/>
      <c r="U479" s="131"/>
      <c r="V479" s="131"/>
      <c r="Z479" s="128"/>
      <c r="AA479" s="128"/>
      <c r="AB479" s="128"/>
      <c r="AC479" s="128"/>
      <c r="AD479" s="128"/>
      <c r="AE479" s="128"/>
      <c r="AH479" s="129"/>
      <c r="AI479" s="129"/>
      <c r="AJ479" s="129"/>
      <c r="AK479" s="129"/>
      <c r="AL479" s="129"/>
      <c r="AM479" s="129"/>
    </row>
    <row r="480" spans="1:39" ht="14.25" customHeight="1">
      <c r="A480" s="126" t="s">
        <v>156</v>
      </c>
      <c r="B480" s="127">
        <v>2016</v>
      </c>
      <c r="C480" s="127">
        <v>64</v>
      </c>
      <c r="D480" s="127">
        <v>0</v>
      </c>
      <c r="E480" s="127">
        <v>64</v>
      </c>
      <c r="F480" s="127">
        <v>69686</v>
      </c>
      <c r="G480" s="127">
        <v>71203</v>
      </c>
      <c r="H480" s="127">
        <v>67889</v>
      </c>
      <c r="I480" s="127">
        <v>95.345701726050905</v>
      </c>
      <c r="J480" s="127">
        <v>75257</v>
      </c>
      <c r="K480" s="127">
        <v>76744</v>
      </c>
      <c r="L480" s="127">
        <v>69406</v>
      </c>
      <c r="M480" s="127">
        <v>90.438340456582907</v>
      </c>
      <c r="N480" s="127">
        <v>378</v>
      </c>
      <c r="O480" s="127">
        <v>152</v>
      </c>
      <c r="P480" s="127">
        <v>530</v>
      </c>
      <c r="Q480" s="127"/>
      <c r="R480" s="127"/>
      <c r="S480" s="127"/>
      <c r="T480" s="127"/>
      <c r="U480" s="127"/>
      <c r="V480" s="127"/>
      <c r="Z480" s="128"/>
      <c r="AA480" s="128"/>
      <c r="AB480" s="128"/>
      <c r="AC480" s="128"/>
      <c r="AD480" s="128"/>
      <c r="AE480" s="128"/>
      <c r="AH480" s="129"/>
      <c r="AI480" s="129"/>
      <c r="AJ480" s="129"/>
      <c r="AK480" s="129"/>
      <c r="AL480" s="129"/>
      <c r="AM480" s="129"/>
    </row>
    <row r="481" spans="1:39" ht="14.25" customHeight="1">
      <c r="A481" s="130" t="s">
        <v>156</v>
      </c>
      <c r="B481" s="131">
        <v>2017</v>
      </c>
      <c r="C481" s="131">
        <v>64</v>
      </c>
      <c r="D481" s="131">
        <v>0</v>
      </c>
      <c r="E481" s="131">
        <v>64</v>
      </c>
      <c r="F481" s="131">
        <v>74293</v>
      </c>
      <c r="G481" s="131">
        <v>66349</v>
      </c>
      <c r="H481" s="131">
        <v>66343</v>
      </c>
      <c r="I481" s="131">
        <v>89.2991264318307</v>
      </c>
      <c r="J481" s="131">
        <v>76014</v>
      </c>
      <c r="K481" s="131">
        <v>68069</v>
      </c>
      <c r="L481" s="131">
        <v>64623</v>
      </c>
      <c r="M481" s="131">
        <v>85.014602573210198</v>
      </c>
      <c r="N481" s="131">
        <v>384</v>
      </c>
      <c r="O481" s="131">
        <v>157</v>
      </c>
      <c r="P481" s="131">
        <v>541</v>
      </c>
      <c r="Q481" s="131"/>
      <c r="R481" s="131"/>
      <c r="S481" s="131"/>
      <c r="T481" s="131"/>
      <c r="U481" s="131"/>
      <c r="V481" s="131"/>
      <c r="Z481" s="128"/>
      <c r="AA481" s="128"/>
      <c r="AB481" s="128"/>
      <c r="AC481" s="128"/>
      <c r="AD481" s="128"/>
      <c r="AE481" s="128"/>
      <c r="AH481" s="129"/>
      <c r="AI481" s="129"/>
      <c r="AJ481" s="129"/>
      <c r="AK481" s="129"/>
      <c r="AL481" s="129"/>
      <c r="AM481" s="129"/>
    </row>
    <row r="482" spans="1:39" ht="14.25" customHeight="1">
      <c r="A482" s="126" t="s">
        <v>156</v>
      </c>
      <c r="B482" s="127">
        <v>2018</v>
      </c>
      <c r="C482" s="127">
        <v>0</v>
      </c>
      <c r="D482" s="127">
        <v>64</v>
      </c>
      <c r="E482" s="127">
        <v>64</v>
      </c>
      <c r="F482" s="127">
        <v>77362</v>
      </c>
      <c r="G482" s="127">
        <v>73818</v>
      </c>
      <c r="H482" s="127">
        <v>68651</v>
      </c>
      <c r="I482" s="127">
        <v>88.739949846177694</v>
      </c>
      <c r="J482" s="127">
        <v>79620</v>
      </c>
      <c r="K482" s="127">
        <v>76076</v>
      </c>
      <c r="L482" s="127">
        <v>70909</v>
      </c>
      <c r="M482" s="127">
        <v>89.059281587540795</v>
      </c>
      <c r="N482" s="127">
        <v>386</v>
      </c>
      <c r="O482" s="127">
        <v>159</v>
      </c>
      <c r="P482" s="127">
        <v>545</v>
      </c>
      <c r="Q482" s="127"/>
      <c r="R482" s="127"/>
      <c r="S482" s="127"/>
      <c r="T482" s="127"/>
      <c r="U482" s="127"/>
      <c r="V482" s="127"/>
      <c r="Z482" s="128"/>
      <c r="AA482" s="128"/>
      <c r="AB482" s="128"/>
      <c r="AC482" s="128"/>
      <c r="AD482" s="128"/>
      <c r="AE482" s="128"/>
      <c r="AH482" s="129"/>
      <c r="AI482" s="129"/>
      <c r="AJ482" s="129"/>
      <c r="AK482" s="129"/>
      <c r="AL482" s="129"/>
      <c r="AM482" s="129"/>
    </row>
    <row r="483" spans="1:39" ht="14.25" customHeight="1">
      <c r="A483" s="130" t="s">
        <v>156</v>
      </c>
      <c r="B483" s="131">
        <v>2019</v>
      </c>
      <c r="C483" s="131">
        <v>0</v>
      </c>
      <c r="D483" s="131">
        <v>64</v>
      </c>
      <c r="E483" s="131">
        <v>64</v>
      </c>
      <c r="F483" s="131">
        <v>80824</v>
      </c>
      <c r="G483" s="131">
        <v>70762</v>
      </c>
      <c r="H483" s="131">
        <v>66918</v>
      </c>
      <c r="I483" s="131">
        <v>82.794714441255095</v>
      </c>
      <c r="J483" s="131">
        <v>83113</v>
      </c>
      <c r="K483" s="131">
        <v>73051</v>
      </c>
      <c r="L483" s="131">
        <v>69207</v>
      </c>
      <c r="M483" s="131">
        <v>83.268562078134593</v>
      </c>
      <c r="N483" s="131">
        <v>393</v>
      </c>
      <c r="O483" s="131">
        <v>167</v>
      </c>
      <c r="P483" s="131">
        <v>560</v>
      </c>
      <c r="Q483" s="131">
        <v>393</v>
      </c>
      <c r="R483" s="131"/>
      <c r="S483" s="131">
        <v>167</v>
      </c>
      <c r="T483" s="131"/>
      <c r="U483" s="131">
        <v>560</v>
      </c>
      <c r="V483" s="131">
        <v>0</v>
      </c>
      <c r="Z483" s="128"/>
      <c r="AA483" s="128"/>
      <c r="AB483" s="128"/>
      <c r="AC483" s="128"/>
      <c r="AD483" s="128"/>
      <c r="AE483" s="128"/>
      <c r="AH483" s="129"/>
      <c r="AI483" s="129"/>
      <c r="AJ483" s="129"/>
      <c r="AK483" s="129"/>
      <c r="AL483" s="129"/>
      <c r="AM483" s="129"/>
    </row>
    <row r="484" spans="1:39" ht="14.25" customHeight="1">
      <c r="A484" s="126" t="s">
        <v>156</v>
      </c>
      <c r="B484" s="127">
        <v>2020</v>
      </c>
      <c r="C484" s="127">
        <v>0</v>
      </c>
      <c r="D484" s="127">
        <v>64</v>
      </c>
      <c r="E484" s="127">
        <v>64</v>
      </c>
      <c r="F484" s="127">
        <v>73182</v>
      </c>
      <c r="G484" s="127">
        <v>74978</v>
      </c>
      <c r="H484" s="127">
        <v>67424</v>
      </c>
      <c r="I484" s="127">
        <v>89.925044679772697</v>
      </c>
      <c r="J484" s="127">
        <v>75510</v>
      </c>
      <c r="K484" s="127">
        <v>77307</v>
      </c>
      <c r="L484" s="127">
        <v>69753</v>
      </c>
      <c r="M484" s="127">
        <v>90.228569211067594</v>
      </c>
      <c r="N484" s="127">
        <v>410</v>
      </c>
      <c r="O484" s="127">
        <v>167</v>
      </c>
      <c r="P484" s="127">
        <v>577</v>
      </c>
      <c r="Q484" s="127">
        <v>410</v>
      </c>
      <c r="R484" s="127"/>
      <c r="S484" s="127">
        <v>167</v>
      </c>
      <c r="T484" s="127"/>
      <c r="U484" s="127">
        <v>577</v>
      </c>
      <c r="V484" s="127">
        <v>0</v>
      </c>
      <c r="Z484" s="128"/>
      <c r="AA484" s="128"/>
      <c r="AB484" s="128"/>
      <c r="AC484" s="128"/>
      <c r="AD484" s="128"/>
      <c r="AE484" s="128"/>
      <c r="AH484" s="129"/>
      <c r="AI484" s="129"/>
      <c r="AJ484" s="129"/>
      <c r="AK484" s="129"/>
      <c r="AL484" s="129"/>
      <c r="AM484" s="129"/>
    </row>
    <row r="485" spans="1:39" ht="14.25" customHeight="1">
      <c r="A485" s="130" t="s">
        <v>156</v>
      </c>
      <c r="B485" s="131">
        <v>2021</v>
      </c>
      <c r="C485" s="131">
        <v>0</v>
      </c>
      <c r="D485" s="131">
        <v>64</v>
      </c>
      <c r="E485" s="131">
        <v>64</v>
      </c>
      <c r="F485" s="131">
        <v>73717</v>
      </c>
      <c r="G485" s="131">
        <v>77697</v>
      </c>
      <c r="H485" s="131">
        <v>69447</v>
      </c>
      <c r="I485" s="131">
        <v>89.381829414263095</v>
      </c>
      <c r="J485" s="131">
        <v>76126</v>
      </c>
      <c r="K485" s="131">
        <v>80106</v>
      </c>
      <c r="L485" s="131">
        <v>71856</v>
      </c>
      <c r="M485" s="131">
        <v>89.701145981574399</v>
      </c>
      <c r="N485" s="131">
        <v>413</v>
      </c>
      <c r="O485" s="131">
        <v>170</v>
      </c>
      <c r="P485" s="131">
        <v>583</v>
      </c>
      <c r="Q485" s="131">
        <v>413</v>
      </c>
      <c r="R485" s="131"/>
      <c r="S485" s="131">
        <v>170</v>
      </c>
      <c r="T485" s="131"/>
      <c r="U485" s="131">
        <v>583</v>
      </c>
      <c r="V485" s="131">
        <v>0</v>
      </c>
      <c r="Z485" s="128"/>
      <c r="AA485" s="128"/>
      <c r="AB485" s="128"/>
      <c r="AC485" s="128"/>
      <c r="AD485" s="128"/>
      <c r="AE485" s="128"/>
      <c r="AH485" s="129"/>
      <c r="AI485" s="129"/>
      <c r="AJ485" s="129"/>
      <c r="AK485" s="129"/>
      <c r="AL485" s="129"/>
      <c r="AM485" s="129"/>
    </row>
    <row r="486" spans="1:39" ht="14.25" customHeight="1">
      <c r="A486" s="126" t="s">
        <v>156</v>
      </c>
      <c r="B486" s="127">
        <v>2022</v>
      </c>
      <c r="C486" s="127">
        <v>0</v>
      </c>
      <c r="D486" s="127">
        <v>64</v>
      </c>
      <c r="E486" s="127">
        <v>64</v>
      </c>
      <c r="F486" s="127">
        <v>77910</v>
      </c>
      <c r="G486" s="127">
        <v>74798</v>
      </c>
      <c r="H486" s="127">
        <v>69491</v>
      </c>
      <c r="I486" s="127">
        <v>89.193941727634495</v>
      </c>
      <c r="J486" s="127">
        <v>80368</v>
      </c>
      <c r="K486" s="127">
        <v>77257</v>
      </c>
      <c r="L486" s="127">
        <v>71950</v>
      </c>
      <c r="M486" s="127">
        <v>89.525681863428204</v>
      </c>
      <c r="N486" s="127">
        <v>414</v>
      </c>
      <c r="O486" s="127">
        <v>175</v>
      </c>
      <c r="P486" s="127">
        <v>589</v>
      </c>
      <c r="Q486" s="127">
        <v>414</v>
      </c>
      <c r="R486" s="127"/>
      <c r="S486" s="127">
        <v>175</v>
      </c>
      <c r="T486" s="127"/>
      <c r="U486" s="127">
        <v>589</v>
      </c>
      <c r="V486" s="127">
        <v>0</v>
      </c>
      <c r="Z486" s="128"/>
      <c r="AA486" s="128"/>
      <c r="AB486" s="128"/>
      <c r="AC486" s="128"/>
      <c r="AD486" s="128"/>
      <c r="AE486" s="128"/>
      <c r="AH486" s="129"/>
      <c r="AI486" s="129"/>
      <c r="AJ486" s="129"/>
      <c r="AK486" s="129"/>
      <c r="AL486" s="129"/>
      <c r="AM486" s="129"/>
    </row>
    <row r="487" spans="1:39" ht="14.25" customHeight="1">
      <c r="A487" s="130" t="s">
        <v>156</v>
      </c>
      <c r="B487" s="131">
        <v>2023</v>
      </c>
      <c r="C487" s="131">
        <v>0</v>
      </c>
      <c r="D487" s="131">
        <v>64</v>
      </c>
      <c r="E487" s="131">
        <v>64</v>
      </c>
      <c r="F487" s="131">
        <v>75151</v>
      </c>
      <c r="G487" s="131">
        <v>78799</v>
      </c>
      <c r="H487" s="131">
        <v>69500</v>
      </c>
      <c r="I487" s="131">
        <v>88.199088820924104</v>
      </c>
      <c r="J487" s="131">
        <v>77710</v>
      </c>
      <c r="K487" s="131">
        <v>81358</v>
      </c>
      <c r="L487" s="131">
        <v>72059</v>
      </c>
      <c r="M487" s="131">
        <v>88.570269672312506</v>
      </c>
      <c r="N487" s="131">
        <v>423</v>
      </c>
      <c r="O487" s="131">
        <v>181</v>
      </c>
      <c r="P487" s="131">
        <v>604</v>
      </c>
      <c r="Q487" s="131">
        <v>423</v>
      </c>
      <c r="R487" s="131"/>
      <c r="S487" s="131">
        <v>181</v>
      </c>
      <c r="T487" s="131"/>
      <c r="U487" s="131">
        <v>604</v>
      </c>
      <c r="V487" s="131">
        <v>0</v>
      </c>
      <c r="Z487" s="128"/>
      <c r="AA487" s="128"/>
      <c r="AB487" s="128"/>
      <c r="AC487" s="128"/>
      <c r="AD487" s="128"/>
      <c r="AE487" s="128"/>
      <c r="AH487" s="129"/>
      <c r="AI487" s="129"/>
      <c r="AJ487" s="129"/>
      <c r="AK487" s="129"/>
      <c r="AL487" s="129"/>
      <c r="AM487" s="129"/>
    </row>
    <row r="488" spans="1:39" ht="14.25" customHeight="1">
      <c r="A488" s="126" t="s">
        <v>325</v>
      </c>
      <c r="B488" s="127"/>
      <c r="C488" s="127">
        <v>65895.17</v>
      </c>
      <c r="D488" s="127">
        <v>8855212.9900000095</v>
      </c>
      <c r="E488" s="127">
        <v>8921108.1599999908</v>
      </c>
      <c r="F488" s="127">
        <v>188578297</v>
      </c>
      <c r="G488" s="127">
        <v>215826888</v>
      </c>
      <c r="H488" s="127">
        <v>182643370</v>
      </c>
      <c r="I488" s="127"/>
      <c r="J488" s="127">
        <v>192295971</v>
      </c>
      <c r="K488" s="127">
        <v>222308059</v>
      </c>
      <c r="L488" s="127">
        <v>185970950</v>
      </c>
      <c r="M488" s="127">
        <v>83.654614608460903</v>
      </c>
      <c r="N488" s="127">
        <v>656847</v>
      </c>
      <c r="O488" s="127">
        <v>218729</v>
      </c>
      <c r="P488" s="127">
        <v>875576</v>
      </c>
      <c r="Q488" s="127">
        <v>763381</v>
      </c>
      <c r="R488" s="127">
        <v>135490</v>
      </c>
      <c r="S488" s="127">
        <v>248405</v>
      </c>
      <c r="T488" s="127">
        <v>186142</v>
      </c>
      <c r="U488" s="127">
        <v>1011786</v>
      </c>
      <c r="V488" s="127">
        <v>321632</v>
      </c>
      <c r="Z488" s="128"/>
      <c r="AA488" s="128"/>
      <c r="AB488" s="128"/>
      <c r="AC488" s="128"/>
      <c r="AD488" s="128"/>
      <c r="AE488" s="128"/>
      <c r="AH488" s="129"/>
      <c r="AI488" s="129"/>
      <c r="AJ488" s="129"/>
      <c r="AK488" s="129"/>
      <c r="AL488" s="129"/>
      <c r="AM488" s="129"/>
    </row>
    <row r="489" spans="1:39" ht="14.25" customHeight="1">
      <c r="Z489" s="128"/>
      <c r="AA489" s="128"/>
      <c r="AB489" s="128"/>
      <c r="AC489" s="128"/>
      <c r="AD489" s="128"/>
      <c r="AE489" s="128"/>
      <c r="AH489" s="129"/>
      <c r="AI489" s="129"/>
      <c r="AJ489" s="129"/>
      <c r="AK489" s="129"/>
      <c r="AL489" s="129"/>
      <c r="AM489" s="129"/>
    </row>
    <row r="490" spans="1:39" ht="14.25" customHeight="1">
      <c r="Z490" s="128"/>
      <c r="AA490" s="128"/>
      <c r="AB490" s="128"/>
      <c r="AC490" s="128"/>
      <c r="AD490" s="128"/>
      <c r="AE490" s="128"/>
      <c r="AH490" s="129"/>
      <c r="AI490" s="129"/>
      <c r="AJ490" s="129"/>
      <c r="AK490" s="129"/>
      <c r="AL490" s="129"/>
      <c r="AM490" s="129"/>
    </row>
    <row r="491" spans="1:39" ht="14.25" customHeight="1">
      <c r="Z491" s="128"/>
      <c r="AA491" s="128"/>
      <c r="AB491" s="128"/>
      <c r="AC491" s="128"/>
      <c r="AD491" s="128"/>
      <c r="AE491" s="128"/>
      <c r="AH491" s="129"/>
      <c r="AI491" s="129"/>
      <c r="AJ491" s="129"/>
      <c r="AK491" s="129"/>
      <c r="AL491" s="129"/>
      <c r="AM491" s="129"/>
    </row>
    <row r="492" spans="1:39" ht="14.25" customHeight="1">
      <c r="Z492" s="128"/>
      <c r="AA492" s="128"/>
      <c r="AB492" s="128"/>
      <c r="AC492" s="128"/>
      <c r="AD492" s="128"/>
      <c r="AE492" s="128"/>
      <c r="AH492" s="129"/>
      <c r="AI492" s="129"/>
      <c r="AJ492" s="129"/>
      <c r="AK492" s="129"/>
      <c r="AL492" s="129"/>
      <c r="AM492" s="129"/>
    </row>
    <row r="493" spans="1:39" ht="14.25" customHeight="1">
      <c r="Z493" s="128"/>
      <c r="AA493" s="128"/>
      <c r="AB493" s="128"/>
      <c r="AC493" s="128"/>
      <c r="AD493" s="128"/>
      <c r="AE493" s="128"/>
      <c r="AH493" s="129"/>
      <c r="AI493" s="129"/>
      <c r="AJ493" s="129"/>
      <c r="AK493" s="129"/>
      <c r="AL493" s="129"/>
      <c r="AM493" s="129"/>
    </row>
    <row r="494" spans="1:39" ht="14.25" customHeight="1">
      <c r="Z494" s="128"/>
      <c r="AA494" s="128"/>
      <c r="AB494" s="128"/>
      <c r="AC494" s="128"/>
      <c r="AD494" s="128"/>
      <c r="AE494" s="128"/>
      <c r="AH494" s="129"/>
      <c r="AI494" s="129"/>
      <c r="AJ494" s="129"/>
      <c r="AK494" s="129"/>
      <c r="AL494" s="129"/>
      <c r="AM494" s="129"/>
    </row>
    <row r="495" spans="1:39" ht="14.25" customHeight="1">
      <c r="Z495" s="128"/>
      <c r="AA495" s="128"/>
      <c r="AB495" s="128"/>
      <c r="AC495" s="128"/>
      <c r="AD495" s="128"/>
      <c r="AE495" s="128"/>
      <c r="AH495" s="129"/>
      <c r="AI495" s="129"/>
      <c r="AJ495" s="129"/>
      <c r="AK495" s="129"/>
      <c r="AL495" s="129"/>
      <c r="AM495" s="129"/>
    </row>
    <row r="496" spans="1:39" ht="14.25" customHeight="1">
      <c r="Z496" s="128"/>
      <c r="AA496" s="128"/>
      <c r="AB496" s="128"/>
      <c r="AC496" s="128"/>
      <c r="AD496" s="128"/>
      <c r="AE496" s="128"/>
      <c r="AH496" s="129"/>
      <c r="AI496" s="129"/>
      <c r="AJ496" s="129"/>
      <c r="AK496" s="129"/>
      <c r="AL496" s="129"/>
      <c r="AM496" s="129"/>
    </row>
    <row r="497" spans="26:39" ht="14.25" customHeight="1">
      <c r="Z497" s="128"/>
      <c r="AA497" s="128"/>
      <c r="AB497" s="128"/>
      <c r="AC497" s="128"/>
      <c r="AD497" s="128"/>
      <c r="AE497" s="128"/>
      <c r="AH497" s="129"/>
      <c r="AI497" s="129"/>
      <c r="AJ497" s="129"/>
      <c r="AK497" s="129"/>
      <c r="AL497" s="129"/>
      <c r="AM497" s="129"/>
    </row>
    <row r="498" spans="26:39" ht="14.25" customHeight="1">
      <c r="Z498" s="128"/>
      <c r="AA498" s="128"/>
      <c r="AB498" s="128"/>
      <c r="AC498" s="128"/>
      <c r="AD498" s="128"/>
      <c r="AE498" s="128"/>
      <c r="AH498" s="129"/>
      <c r="AI498" s="129"/>
      <c r="AJ498" s="129"/>
      <c r="AK498" s="129"/>
      <c r="AL498" s="129"/>
      <c r="AM498" s="129"/>
    </row>
    <row r="499" spans="26:39" ht="14.25" customHeight="1">
      <c r="Z499" s="128"/>
      <c r="AA499" s="128"/>
      <c r="AB499" s="128"/>
      <c r="AC499" s="128"/>
      <c r="AD499" s="128"/>
      <c r="AE499" s="128"/>
      <c r="AH499" s="129"/>
      <c r="AI499" s="129"/>
      <c r="AJ499" s="129"/>
      <c r="AK499" s="129"/>
      <c r="AL499" s="129"/>
      <c r="AM499" s="129"/>
    </row>
    <row r="500" spans="26:39" ht="14.25" customHeight="1">
      <c r="Z500" s="128"/>
      <c r="AA500" s="128"/>
      <c r="AB500" s="128"/>
      <c r="AC500" s="128"/>
      <c r="AD500" s="128"/>
      <c r="AE500" s="128"/>
      <c r="AH500" s="129"/>
      <c r="AI500" s="129"/>
      <c r="AJ500" s="129"/>
      <c r="AK500" s="129"/>
      <c r="AL500" s="129"/>
      <c r="AM500" s="129"/>
    </row>
    <row r="501" spans="26:39" ht="14.25" customHeight="1">
      <c r="Z501" s="128"/>
      <c r="AA501" s="128"/>
      <c r="AB501" s="128"/>
      <c r="AC501" s="128"/>
      <c r="AD501" s="128"/>
      <c r="AE501" s="128"/>
      <c r="AH501" s="129"/>
      <c r="AI501" s="129"/>
      <c r="AJ501" s="129"/>
      <c r="AK501" s="129"/>
      <c r="AL501" s="129"/>
      <c r="AM501" s="129"/>
    </row>
    <row r="502" spans="26:39" ht="14.25" customHeight="1">
      <c r="Z502" s="128"/>
      <c r="AA502" s="128"/>
      <c r="AB502" s="128"/>
      <c r="AC502" s="128"/>
      <c r="AD502" s="128"/>
      <c r="AE502" s="128"/>
      <c r="AH502" s="129"/>
      <c r="AI502" s="129"/>
      <c r="AJ502" s="129"/>
      <c r="AK502" s="129"/>
      <c r="AL502" s="129"/>
      <c r="AM502" s="129"/>
    </row>
    <row r="503" spans="26:39" ht="14.25" customHeight="1">
      <c r="Z503" s="128"/>
      <c r="AA503" s="128"/>
      <c r="AB503" s="128"/>
      <c r="AC503" s="128"/>
      <c r="AD503" s="128"/>
      <c r="AE503" s="128"/>
      <c r="AH503" s="129"/>
      <c r="AI503" s="129"/>
      <c r="AJ503" s="129"/>
      <c r="AK503" s="129"/>
      <c r="AL503" s="129"/>
      <c r="AM503" s="129"/>
    </row>
    <row r="504" spans="26:39" ht="14.25" customHeight="1">
      <c r="Z504" s="128"/>
      <c r="AA504" s="128"/>
      <c r="AB504" s="128"/>
      <c r="AC504" s="128"/>
      <c r="AD504" s="128"/>
      <c r="AE504" s="128"/>
      <c r="AH504" s="129"/>
      <c r="AI504" s="129"/>
      <c r="AJ504" s="129"/>
      <c r="AK504" s="129"/>
      <c r="AL504" s="129"/>
      <c r="AM504" s="129"/>
    </row>
    <row r="505" spans="26:39" ht="14.25" customHeight="1">
      <c r="Z505" s="128"/>
      <c r="AA505" s="128"/>
      <c r="AB505" s="128"/>
      <c r="AC505" s="128"/>
      <c r="AD505" s="128"/>
      <c r="AE505" s="128"/>
      <c r="AH505" s="129"/>
      <c r="AI505" s="129"/>
      <c r="AJ505" s="129"/>
      <c r="AK505" s="129"/>
      <c r="AL505" s="129"/>
      <c r="AM505" s="129"/>
    </row>
    <row r="506" spans="26:39" ht="14.25" customHeight="1">
      <c r="Z506" s="128"/>
      <c r="AA506" s="128"/>
      <c r="AB506" s="128"/>
      <c r="AC506" s="128"/>
      <c r="AD506" s="128"/>
      <c r="AE506" s="128"/>
      <c r="AH506" s="129"/>
      <c r="AI506" s="129"/>
      <c r="AJ506" s="129"/>
      <c r="AK506" s="129"/>
      <c r="AL506" s="129"/>
      <c r="AM506" s="129"/>
    </row>
    <row r="507" spans="26:39" ht="14.25" customHeight="1">
      <c r="Z507" s="128"/>
      <c r="AA507" s="128"/>
      <c r="AB507" s="128"/>
      <c r="AC507" s="128"/>
      <c r="AD507" s="128"/>
      <c r="AE507" s="128"/>
      <c r="AH507" s="129"/>
      <c r="AI507" s="129"/>
      <c r="AJ507" s="129"/>
      <c r="AK507" s="129"/>
      <c r="AL507" s="129"/>
      <c r="AM507" s="129"/>
    </row>
    <row r="508" spans="26:39" ht="14.25" customHeight="1">
      <c r="Z508" s="128"/>
      <c r="AA508" s="128"/>
      <c r="AB508" s="128"/>
      <c r="AC508" s="128"/>
      <c r="AD508" s="128"/>
      <c r="AE508" s="128"/>
      <c r="AH508" s="129"/>
      <c r="AI508" s="129"/>
      <c r="AJ508" s="129"/>
      <c r="AK508" s="129"/>
      <c r="AL508" s="129"/>
      <c r="AM508" s="129"/>
    </row>
    <row r="509" spans="26:39" ht="14.25" customHeight="1">
      <c r="Z509" s="128"/>
      <c r="AA509" s="128"/>
      <c r="AB509" s="128"/>
      <c r="AC509" s="128"/>
      <c r="AD509" s="128"/>
      <c r="AE509" s="128"/>
      <c r="AH509" s="129"/>
      <c r="AI509" s="129"/>
      <c r="AJ509" s="129"/>
      <c r="AK509" s="129"/>
      <c r="AL509" s="129"/>
      <c r="AM509" s="129"/>
    </row>
    <row r="510" spans="26:39" ht="14.25" customHeight="1">
      <c r="Z510" s="128"/>
      <c r="AA510" s="128"/>
      <c r="AB510" s="128"/>
      <c r="AC510" s="128"/>
      <c r="AD510" s="128"/>
      <c r="AE510" s="128"/>
      <c r="AH510" s="129"/>
      <c r="AI510" s="129"/>
      <c r="AJ510" s="129"/>
      <c r="AK510" s="129"/>
      <c r="AL510" s="129"/>
      <c r="AM510" s="129"/>
    </row>
    <row r="511" spans="26:39" ht="14.25" customHeight="1">
      <c r="Z511" s="128"/>
      <c r="AA511" s="128"/>
      <c r="AB511" s="128"/>
      <c r="AC511" s="128"/>
      <c r="AD511" s="128"/>
      <c r="AE511" s="128"/>
      <c r="AH511" s="129"/>
      <c r="AI511" s="129"/>
      <c r="AJ511" s="129"/>
      <c r="AK511" s="129"/>
      <c r="AL511" s="129"/>
      <c r="AM511" s="129"/>
    </row>
    <row r="512" spans="26:39" ht="14.25" customHeight="1">
      <c r="Z512" s="128"/>
      <c r="AA512" s="128"/>
      <c r="AB512" s="128"/>
      <c r="AC512" s="128"/>
      <c r="AD512" s="128"/>
      <c r="AE512" s="128"/>
      <c r="AH512" s="129"/>
      <c r="AI512" s="129"/>
      <c r="AJ512" s="129"/>
      <c r="AK512" s="129"/>
      <c r="AL512" s="129"/>
      <c r="AM512" s="129"/>
    </row>
    <row r="513" spans="26:39" ht="14.25" customHeight="1">
      <c r="Z513" s="128"/>
      <c r="AA513" s="128"/>
      <c r="AB513" s="128"/>
      <c r="AC513" s="128"/>
      <c r="AD513" s="128"/>
      <c r="AE513" s="128"/>
      <c r="AH513" s="129"/>
      <c r="AI513" s="129"/>
      <c r="AJ513" s="129"/>
      <c r="AK513" s="129"/>
      <c r="AL513" s="129"/>
      <c r="AM513" s="129"/>
    </row>
    <row r="514" spans="26:39" ht="14.25" customHeight="1">
      <c r="Z514" s="128"/>
      <c r="AA514" s="128"/>
      <c r="AB514" s="128"/>
      <c r="AC514" s="128"/>
      <c r="AD514" s="128"/>
      <c r="AE514" s="128"/>
      <c r="AH514" s="129"/>
      <c r="AI514" s="129"/>
      <c r="AJ514" s="129"/>
      <c r="AK514" s="129"/>
      <c r="AL514" s="129"/>
      <c r="AM514" s="129"/>
    </row>
    <row r="515" spans="26:39" ht="14.25" customHeight="1">
      <c r="Z515" s="128"/>
      <c r="AA515" s="128"/>
      <c r="AB515" s="128"/>
      <c r="AC515" s="128"/>
      <c r="AD515" s="128"/>
      <c r="AE515" s="128"/>
      <c r="AH515" s="129"/>
      <c r="AI515" s="129"/>
      <c r="AJ515" s="129"/>
      <c r="AK515" s="129"/>
      <c r="AL515" s="129"/>
      <c r="AM515" s="129"/>
    </row>
    <row r="516" spans="26:39" ht="14.25" customHeight="1">
      <c r="Z516" s="128"/>
      <c r="AA516" s="128"/>
      <c r="AB516" s="128"/>
      <c r="AC516" s="128"/>
      <c r="AD516" s="128"/>
      <c r="AE516" s="128"/>
      <c r="AH516" s="129"/>
      <c r="AI516" s="129"/>
      <c r="AJ516" s="129"/>
      <c r="AK516" s="129"/>
      <c r="AL516" s="129"/>
      <c r="AM516" s="129"/>
    </row>
    <row r="517" spans="26:39" ht="14.25" customHeight="1">
      <c r="Z517" s="128"/>
      <c r="AA517" s="128"/>
      <c r="AB517" s="128"/>
      <c r="AC517" s="128"/>
      <c r="AD517" s="128"/>
      <c r="AE517" s="128"/>
      <c r="AH517" s="129"/>
      <c r="AI517" s="129"/>
      <c r="AJ517" s="129"/>
      <c r="AK517" s="129"/>
      <c r="AL517" s="129"/>
      <c r="AM517" s="129"/>
    </row>
    <row r="518" spans="26:39" ht="14.25" customHeight="1">
      <c r="Z518" s="128"/>
      <c r="AA518" s="128"/>
      <c r="AB518" s="128"/>
      <c r="AC518" s="128"/>
      <c r="AD518" s="128"/>
      <c r="AE518" s="128"/>
      <c r="AH518" s="129"/>
      <c r="AI518" s="129"/>
      <c r="AJ518" s="129"/>
      <c r="AK518" s="129"/>
      <c r="AL518" s="129"/>
      <c r="AM518" s="129"/>
    </row>
    <row r="519" spans="26:39" ht="14.25" customHeight="1">
      <c r="Z519" s="128"/>
      <c r="AA519" s="128"/>
      <c r="AB519" s="128"/>
      <c r="AC519" s="128"/>
      <c r="AD519" s="128"/>
      <c r="AE519" s="128"/>
      <c r="AH519" s="129"/>
      <c r="AI519" s="129"/>
      <c r="AJ519" s="129"/>
      <c r="AK519" s="129"/>
      <c r="AL519" s="129"/>
      <c r="AM519" s="129"/>
    </row>
    <row r="520" spans="26:39" ht="14.25" customHeight="1">
      <c r="Z520" s="128"/>
      <c r="AA520" s="128"/>
      <c r="AB520" s="128"/>
      <c r="AC520" s="128"/>
      <c r="AD520" s="128"/>
      <c r="AE520" s="128"/>
      <c r="AH520" s="129"/>
      <c r="AI520" s="129"/>
      <c r="AJ520" s="129"/>
      <c r="AK520" s="129"/>
      <c r="AL520" s="129"/>
      <c r="AM520" s="129"/>
    </row>
    <row r="521" spans="26:39" ht="14.25" customHeight="1">
      <c r="Z521" s="128"/>
      <c r="AA521" s="128"/>
      <c r="AB521" s="128"/>
      <c r="AC521" s="128"/>
      <c r="AD521" s="128"/>
      <c r="AE521" s="128"/>
      <c r="AH521" s="129"/>
      <c r="AI521" s="129"/>
      <c r="AJ521" s="129"/>
      <c r="AK521" s="129"/>
      <c r="AL521" s="129"/>
      <c r="AM521" s="129"/>
    </row>
    <row r="522" spans="26:39" ht="14.25" customHeight="1">
      <c r="Z522" s="128"/>
      <c r="AA522" s="128"/>
      <c r="AB522" s="128"/>
      <c r="AC522" s="128"/>
      <c r="AD522" s="128"/>
      <c r="AE522" s="128"/>
      <c r="AH522" s="129"/>
      <c r="AI522" s="129"/>
      <c r="AJ522" s="129"/>
      <c r="AK522" s="129"/>
      <c r="AL522" s="129"/>
      <c r="AM522" s="129"/>
    </row>
    <row r="523" spans="26:39" ht="14.25" customHeight="1">
      <c r="Z523" s="128"/>
      <c r="AA523" s="128"/>
      <c r="AB523" s="128"/>
      <c r="AC523" s="128"/>
      <c r="AD523" s="128"/>
      <c r="AE523" s="128"/>
      <c r="AH523" s="129"/>
      <c r="AI523" s="129"/>
      <c r="AJ523" s="129"/>
      <c r="AK523" s="129"/>
      <c r="AL523" s="129"/>
      <c r="AM523" s="129"/>
    </row>
    <row r="524" spans="26:39" ht="14.25" customHeight="1">
      <c r="Z524" s="128"/>
      <c r="AA524" s="128"/>
      <c r="AB524" s="128"/>
      <c r="AC524" s="128"/>
      <c r="AD524" s="128"/>
      <c r="AE524" s="128"/>
      <c r="AH524" s="129"/>
      <c r="AI524" s="129"/>
      <c r="AJ524" s="129"/>
      <c r="AK524" s="129"/>
      <c r="AL524" s="129"/>
      <c r="AM524" s="129"/>
    </row>
    <row r="525" spans="26:39" ht="14.25" customHeight="1">
      <c r="Z525" s="128"/>
      <c r="AA525" s="128"/>
      <c r="AB525" s="128"/>
      <c r="AC525" s="128"/>
      <c r="AD525" s="128"/>
      <c r="AE525" s="128"/>
      <c r="AH525" s="129"/>
      <c r="AI525" s="129"/>
      <c r="AJ525" s="129"/>
      <c r="AK525" s="129"/>
      <c r="AL525" s="129"/>
      <c r="AM525" s="129"/>
    </row>
    <row r="526" spans="26:39" ht="14.25" customHeight="1">
      <c r="Z526" s="128"/>
      <c r="AA526" s="128"/>
      <c r="AB526" s="128"/>
      <c r="AC526" s="128"/>
      <c r="AD526" s="128"/>
      <c r="AE526" s="128"/>
      <c r="AH526" s="129"/>
      <c r="AI526" s="129"/>
      <c r="AJ526" s="129"/>
      <c r="AK526" s="129"/>
      <c r="AL526" s="129"/>
      <c r="AM526" s="129"/>
    </row>
    <row r="527" spans="26:39" ht="14.25" customHeight="1">
      <c r="Z527" s="128"/>
      <c r="AA527" s="128"/>
      <c r="AB527" s="128"/>
      <c r="AC527" s="128"/>
      <c r="AD527" s="128"/>
      <c r="AE527" s="128"/>
      <c r="AH527" s="129"/>
      <c r="AI527" s="129"/>
      <c r="AJ527" s="129"/>
      <c r="AK527" s="129"/>
      <c r="AL527" s="129"/>
      <c r="AM527" s="129"/>
    </row>
    <row r="528" spans="26:39" ht="14.25" customHeight="1">
      <c r="Z528" s="128"/>
      <c r="AA528" s="128"/>
      <c r="AB528" s="128"/>
      <c r="AC528" s="128"/>
      <c r="AD528" s="128"/>
      <c r="AE528" s="128"/>
      <c r="AH528" s="129"/>
      <c r="AI528" s="129"/>
      <c r="AJ528" s="129"/>
      <c r="AK528" s="129"/>
      <c r="AL528" s="129"/>
      <c r="AM528" s="129"/>
    </row>
    <row r="529" spans="26:39" ht="14.25" customHeight="1">
      <c r="Z529" s="128"/>
      <c r="AA529" s="128"/>
      <c r="AB529" s="128"/>
      <c r="AC529" s="128"/>
      <c r="AD529" s="128"/>
      <c r="AE529" s="128"/>
      <c r="AH529" s="129"/>
      <c r="AI529" s="129"/>
      <c r="AJ529" s="129"/>
      <c r="AK529" s="129"/>
      <c r="AL529" s="129"/>
      <c r="AM529" s="129"/>
    </row>
    <row r="530" spans="26:39" ht="14.25" customHeight="1">
      <c r="Z530" s="128"/>
      <c r="AA530" s="128"/>
      <c r="AB530" s="128"/>
      <c r="AC530" s="128"/>
      <c r="AD530" s="128"/>
      <c r="AE530" s="128"/>
      <c r="AH530" s="129"/>
      <c r="AI530" s="129"/>
      <c r="AJ530" s="129"/>
      <c r="AK530" s="129"/>
      <c r="AL530" s="129"/>
      <c r="AM530" s="129"/>
    </row>
    <row r="531" spans="26:39" ht="14.25" customHeight="1">
      <c r="Z531" s="128"/>
      <c r="AA531" s="128"/>
      <c r="AB531" s="128"/>
      <c r="AC531" s="128"/>
      <c r="AD531" s="128"/>
      <c r="AE531" s="128"/>
      <c r="AH531" s="129"/>
      <c r="AI531" s="129"/>
      <c r="AJ531" s="129"/>
      <c r="AK531" s="129"/>
      <c r="AL531" s="129"/>
      <c r="AM531" s="129"/>
    </row>
    <row r="532" spans="26:39" ht="14.25" customHeight="1">
      <c r="Z532" s="128"/>
      <c r="AA532" s="128"/>
      <c r="AB532" s="128"/>
      <c r="AC532" s="128"/>
      <c r="AD532" s="128"/>
      <c r="AE532" s="128"/>
      <c r="AH532" s="129"/>
      <c r="AI532" s="129"/>
      <c r="AJ532" s="129"/>
      <c r="AK532" s="129"/>
      <c r="AL532" s="129"/>
      <c r="AM532" s="129"/>
    </row>
    <row r="533" spans="26:39" ht="14.25" customHeight="1">
      <c r="Z533" s="128"/>
      <c r="AA533" s="128"/>
      <c r="AB533" s="128"/>
      <c r="AC533" s="128"/>
      <c r="AD533" s="128"/>
      <c r="AE533" s="128"/>
      <c r="AH533" s="129"/>
      <c r="AI533" s="129"/>
      <c r="AJ533" s="129"/>
      <c r="AK533" s="129"/>
      <c r="AL533" s="129"/>
      <c r="AM533" s="129"/>
    </row>
    <row r="534" spans="26:39" ht="14.25" customHeight="1">
      <c r="Z534" s="128"/>
      <c r="AA534" s="128"/>
      <c r="AB534" s="128"/>
      <c r="AC534" s="128"/>
      <c r="AD534" s="128"/>
      <c r="AE534" s="128"/>
      <c r="AH534" s="129"/>
      <c r="AI534" s="129"/>
      <c r="AJ534" s="129"/>
      <c r="AK534" s="129"/>
      <c r="AL534" s="129"/>
      <c r="AM534" s="129"/>
    </row>
    <row r="535" spans="26:39" ht="14.25" customHeight="1">
      <c r="Z535" s="128"/>
      <c r="AA535" s="128"/>
      <c r="AB535" s="128"/>
      <c r="AC535" s="128"/>
      <c r="AD535" s="128"/>
      <c r="AE535" s="128"/>
      <c r="AH535" s="129"/>
      <c r="AI535" s="129"/>
      <c r="AJ535" s="129"/>
      <c r="AK535" s="129"/>
      <c r="AL535" s="129"/>
      <c r="AM535" s="129"/>
    </row>
    <row r="536" spans="26:39" ht="14.25" customHeight="1">
      <c r="Z536" s="128"/>
      <c r="AA536" s="128"/>
      <c r="AB536" s="128"/>
      <c r="AC536" s="128"/>
      <c r="AD536" s="128"/>
      <c r="AE536" s="128"/>
      <c r="AH536" s="129"/>
      <c r="AI536" s="129"/>
      <c r="AJ536" s="129"/>
      <c r="AK536" s="129"/>
      <c r="AL536" s="129"/>
      <c r="AM536" s="129"/>
    </row>
    <row r="537" spans="26:39" ht="14.25" customHeight="1">
      <c r="Z537" s="128"/>
      <c r="AA537" s="128"/>
      <c r="AB537" s="128"/>
      <c r="AC537" s="128"/>
      <c r="AD537" s="128"/>
      <c r="AE537" s="128"/>
      <c r="AH537" s="129"/>
      <c r="AI537" s="129"/>
      <c r="AJ537" s="129"/>
      <c r="AK537" s="129"/>
      <c r="AL537" s="129"/>
      <c r="AM537" s="129"/>
    </row>
    <row r="538" spans="26:39" ht="14.25" customHeight="1">
      <c r="Z538" s="128"/>
      <c r="AA538" s="128"/>
      <c r="AB538" s="128"/>
      <c r="AC538" s="128"/>
      <c r="AD538" s="128"/>
      <c r="AE538" s="128"/>
      <c r="AH538" s="129"/>
      <c r="AI538" s="129"/>
      <c r="AJ538" s="129"/>
      <c r="AK538" s="129"/>
      <c r="AL538" s="129"/>
      <c r="AM538" s="129"/>
    </row>
    <row r="539" spans="26:39" ht="14.25" customHeight="1">
      <c r="Z539" s="128"/>
      <c r="AA539" s="128"/>
      <c r="AB539" s="128"/>
      <c r="AC539" s="128"/>
      <c r="AD539" s="128"/>
      <c r="AE539" s="128"/>
      <c r="AH539" s="129"/>
      <c r="AI539" s="129"/>
      <c r="AJ539" s="129"/>
      <c r="AK539" s="129"/>
      <c r="AL539" s="129"/>
      <c r="AM539" s="129"/>
    </row>
    <row r="540" spans="26:39" ht="14.25" customHeight="1">
      <c r="Z540" s="128"/>
      <c r="AA540" s="128"/>
      <c r="AB540" s="128"/>
      <c r="AC540" s="128"/>
      <c r="AD540" s="128"/>
      <c r="AE540" s="128"/>
      <c r="AH540" s="129"/>
      <c r="AI540" s="129"/>
      <c r="AJ540" s="129"/>
      <c r="AK540" s="129"/>
      <c r="AL540" s="129"/>
      <c r="AM540" s="129"/>
    </row>
    <row r="541" spans="26:39" ht="14.25" customHeight="1">
      <c r="Z541" s="128"/>
      <c r="AA541" s="128"/>
      <c r="AB541" s="128"/>
      <c r="AC541" s="128"/>
      <c r="AD541" s="128"/>
      <c r="AE541" s="128"/>
      <c r="AH541" s="129"/>
      <c r="AI541" s="129"/>
      <c r="AJ541" s="129"/>
      <c r="AK541" s="129"/>
      <c r="AL541" s="129"/>
      <c r="AM541" s="129"/>
    </row>
    <row r="542" spans="26:39" ht="14.25" customHeight="1">
      <c r="Z542" s="128"/>
      <c r="AA542" s="128"/>
      <c r="AB542" s="128"/>
      <c r="AC542" s="128"/>
      <c r="AD542" s="128"/>
      <c r="AE542" s="128"/>
      <c r="AH542" s="129"/>
      <c r="AI542" s="129"/>
      <c r="AJ542" s="129"/>
      <c r="AK542" s="129"/>
      <c r="AL542" s="129"/>
      <c r="AM542" s="129"/>
    </row>
    <row r="543" spans="26:39" ht="14.25" customHeight="1">
      <c r="Z543" s="128"/>
      <c r="AA543" s="128"/>
      <c r="AB543" s="128"/>
      <c r="AC543" s="128"/>
      <c r="AD543" s="128"/>
      <c r="AE543" s="128"/>
      <c r="AH543" s="129"/>
      <c r="AI543" s="129"/>
      <c r="AJ543" s="129"/>
      <c r="AK543" s="129"/>
      <c r="AL543" s="129"/>
      <c r="AM543" s="129"/>
    </row>
    <row r="544" spans="26:39" ht="14.25" customHeight="1">
      <c r="Z544" s="128"/>
      <c r="AA544" s="128"/>
      <c r="AB544" s="128"/>
      <c r="AC544" s="128"/>
      <c r="AD544" s="128"/>
      <c r="AE544" s="128"/>
      <c r="AH544" s="129"/>
      <c r="AI544" s="129"/>
      <c r="AJ544" s="129"/>
      <c r="AK544" s="129"/>
      <c r="AL544" s="129"/>
      <c r="AM544" s="129"/>
    </row>
    <row r="545" spans="26:39" ht="14.25" customHeight="1">
      <c r="Z545" s="128"/>
      <c r="AA545" s="128"/>
      <c r="AB545" s="128"/>
      <c r="AC545" s="128"/>
      <c r="AD545" s="128"/>
      <c r="AE545" s="128"/>
      <c r="AH545" s="129"/>
      <c r="AI545" s="129"/>
      <c r="AJ545" s="129"/>
      <c r="AK545" s="129"/>
      <c r="AL545" s="129"/>
      <c r="AM545" s="129"/>
    </row>
    <row r="546" spans="26:39" ht="14.25" customHeight="1">
      <c r="Z546" s="128"/>
      <c r="AA546" s="128"/>
      <c r="AB546" s="128"/>
      <c r="AC546" s="128"/>
      <c r="AD546" s="128"/>
      <c r="AE546" s="128"/>
      <c r="AH546" s="129"/>
      <c r="AI546" s="129"/>
      <c r="AJ546" s="129"/>
      <c r="AK546" s="129"/>
      <c r="AL546" s="129"/>
      <c r="AM546" s="129"/>
    </row>
    <row r="547" spans="26:39" ht="14.25" customHeight="1">
      <c r="Z547" s="128"/>
      <c r="AA547" s="128"/>
      <c r="AB547" s="128"/>
      <c r="AC547" s="128"/>
      <c r="AD547" s="128"/>
      <c r="AE547" s="128"/>
      <c r="AH547" s="129"/>
      <c r="AI547" s="129"/>
      <c r="AJ547" s="129"/>
      <c r="AK547" s="129"/>
      <c r="AL547" s="129"/>
      <c r="AM547" s="129"/>
    </row>
    <row r="548" spans="26:39" ht="14.25" customHeight="1">
      <c r="Z548" s="128"/>
      <c r="AA548" s="128"/>
      <c r="AB548" s="128"/>
      <c r="AC548" s="128"/>
      <c r="AD548" s="128"/>
      <c r="AE548" s="128"/>
      <c r="AH548" s="129"/>
      <c r="AI548" s="129"/>
      <c r="AJ548" s="129"/>
      <c r="AK548" s="129"/>
      <c r="AL548" s="129"/>
      <c r="AM548" s="129"/>
    </row>
    <row r="549" spans="26:39" ht="14.25" customHeight="1">
      <c r="Z549" s="128"/>
      <c r="AA549" s="128"/>
      <c r="AB549" s="128"/>
      <c r="AC549" s="128"/>
      <c r="AD549" s="128"/>
      <c r="AE549" s="128"/>
      <c r="AH549" s="129"/>
      <c r="AI549" s="129"/>
      <c r="AJ549" s="129"/>
      <c r="AK549" s="129"/>
      <c r="AL549" s="129"/>
      <c r="AM549" s="129"/>
    </row>
    <row r="550" spans="26:39" ht="14.25" customHeight="1">
      <c r="Z550" s="128"/>
      <c r="AA550" s="128"/>
      <c r="AB550" s="128"/>
      <c r="AC550" s="128"/>
      <c r="AD550" s="128"/>
      <c r="AE550" s="128"/>
      <c r="AH550" s="129"/>
      <c r="AI550" s="129"/>
      <c r="AJ550" s="129"/>
      <c r="AK550" s="129"/>
      <c r="AL550" s="129"/>
      <c r="AM550" s="129"/>
    </row>
    <row r="551" spans="26:39" ht="14.25" customHeight="1">
      <c r="Z551" s="128"/>
      <c r="AA551" s="128"/>
      <c r="AB551" s="128"/>
      <c r="AC551" s="128"/>
      <c r="AD551" s="128"/>
      <c r="AE551" s="128"/>
      <c r="AH551" s="129"/>
      <c r="AI551" s="129"/>
      <c r="AJ551" s="129"/>
      <c r="AK551" s="129"/>
      <c r="AL551" s="129"/>
      <c r="AM551" s="129"/>
    </row>
    <row r="552" spans="26:39" ht="14.25" customHeight="1">
      <c r="Z552" s="128"/>
      <c r="AA552" s="128"/>
      <c r="AB552" s="128"/>
      <c r="AC552" s="128"/>
      <c r="AD552" s="128"/>
      <c r="AE552" s="128"/>
      <c r="AH552" s="129"/>
      <c r="AI552" s="129"/>
      <c r="AJ552" s="129"/>
      <c r="AK552" s="129"/>
      <c r="AL552" s="129"/>
      <c r="AM552" s="129"/>
    </row>
    <row r="553" spans="26:39" ht="14.25" customHeight="1">
      <c r="Z553" s="128"/>
      <c r="AA553" s="128"/>
      <c r="AB553" s="128"/>
      <c r="AC553" s="128"/>
      <c r="AD553" s="128"/>
      <c r="AE553" s="128"/>
      <c r="AH553" s="129"/>
      <c r="AI553" s="129"/>
      <c r="AJ553" s="129"/>
      <c r="AK553" s="129"/>
      <c r="AL553" s="129"/>
      <c r="AM553" s="129"/>
    </row>
    <row r="554" spans="26:39" ht="14.25" customHeight="1">
      <c r="Z554" s="128"/>
      <c r="AA554" s="128"/>
      <c r="AB554" s="128"/>
      <c r="AC554" s="128"/>
      <c r="AD554" s="128"/>
      <c r="AE554" s="128"/>
      <c r="AH554" s="129"/>
      <c r="AI554" s="129"/>
      <c r="AJ554" s="129"/>
      <c r="AK554" s="129"/>
      <c r="AL554" s="129"/>
      <c r="AM554" s="129"/>
    </row>
    <row r="555" spans="26:39" ht="14.25" customHeight="1">
      <c r="Z555" s="128"/>
      <c r="AA555" s="128"/>
      <c r="AB555" s="128"/>
      <c r="AC555" s="128"/>
      <c r="AD555" s="128"/>
      <c r="AE555" s="128"/>
      <c r="AH555" s="129"/>
      <c r="AI555" s="129"/>
      <c r="AJ555" s="129"/>
      <c r="AK555" s="129"/>
      <c r="AL555" s="129"/>
      <c r="AM555" s="129"/>
    </row>
    <row r="556" spans="26:39" ht="14.25" customHeight="1">
      <c r="Z556" s="128"/>
      <c r="AA556" s="128"/>
      <c r="AB556" s="128"/>
      <c r="AC556" s="128"/>
      <c r="AD556" s="128"/>
      <c r="AE556" s="128"/>
      <c r="AH556" s="129"/>
      <c r="AI556" s="129"/>
      <c r="AJ556" s="129"/>
      <c r="AK556" s="129"/>
      <c r="AL556" s="129"/>
      <c r="AM556" s="129"/>
    </row>
    <row r="557" spans="26:39" ht="14.25" customHeight="1">
      <c r="Z557" s="128"/>
      <c r="AA557" s="128"/>
      <c r="AB557" s="128"/>
      <c r="AC557" s="128"/>
      <c r="AD557" s="128"/>
      <c r="AE557" s="128"/>
      <c r="AH557" s="129"/>
      <c r="AI557" s="129"/>
      <c r="AJ557" s="129"/>
      <c r="AK557" s="129"/>
      <c r="AL557" s="129"/>
      <c r="AM557" s="129"/>
    </row>
    <row r="558" spans="26:39" ht="14.25" customHeight="1">
      <c r="Z558" s="128"/>
      <c r="AA558" s="128"/>
      <c r="AB558" s="128"/>
      <c r="AC558" s="128"/>
      <c r="AD558" s="128"/>
      <c r="AE558" s="128"/>
      <c r="AH558" s="129"/>
      <c r="AI558" s="129"/>
      <c r="AJ558" s="129"/>
      <c r="AK558" s="129"/>
      <c r="AL558" s="129"/>
      <c r="AM558" s="129"/>
    </row>
    <row r="559" spans="26:39" ht="14.25" customHeight="1">
      <c r="Z559" s="128"/>
      <c r="AA559" s="128"/>
      <c r="AB559" s="128"/>
      <c r="AC559" s="128"/>
      <c r="AD559" s="128"/>
      <c r="AE559" s="128"/>
      <c r="AH559" s="129"/>
      <c r="AI559" s="129"/>
      <c r="AJ559" s="129"/>
      <c r="AK559" s="129"/>
      <c r="AL559" s="129"/>
      <c r="AM559" s="129"/>
    </row>
    <row r="560" spans="26:39" ht="14.25" customHeight="1">
      <c r="Z560" s="128"/>
      <c r="AA560" s="128"/>
      <c r="AB560" s="128"/>
      <c r="AC560" s="128"/>
      <c r="AD560" s="128"/>
      <c r="AE560" s="128"/>
      <c r="AH560" s="129"/>
      <c r="AI560" s="129"/>
      <c r="AJ560" s="129"/>
      <c r="AK560" s="129"/>
      <c r="AL560" s="129"/>
      <c r="AM560" s="129"/>
    </row>
    <row r="561" spans="26:39" ht="14.25" customHeight="1">
      <c r="Z561" s="128"/>
      <c r="AA561" s="128"/>
      <c r="AB561" s="128"/>
      <c r="AC561" s="128"/>
      <c r="AD561" s="128"/>
      <c r="AE561" s="128"/>
      <c r="AH561" s="129"/>
      <c r="AI561" s="129"/>
      <c r="AJ561" s="129"/>
      <c r="AK561" s="129"/>
      <c r="AL561" s="129"/>
      <c r="AM561" s="129"/>
    </row>
    <row r="562" spans="26:39" ht="14.25" customHeight="1">
      <c r="Z562" s="128"/>
      <c r="AA562" s="128"/>
      <c r="AB562" s="128"/>
      <c r="AC562" s="128"/>
      <c r="AD562" s="128"/>
      <c r="AE562" s="128"/>
      <c r="AH562" s="129"/>
      <c r="AI562" s="129"/>
      <c r="AJ562" s="129"/>
      <c r="AK562" s="129"/>
      <c r="AL562" s="129"/>
      <c r="AM562" s="129"/>
    </row>
    <row r="563" spans="26:39" ht="14.25" customHeight="1">
      <c r="Z563" s="128"/>
      <c r="AA563" s="128"/>
      <c r="AB563" s="128"/>
      <c r="AC563" s="128"/>
      <c r="AD563" s="128"/>
      <c r="AE563" s="128"/>
      <c r="AH563" s="129"/>
      <c r="AI563" s="129"/>
      <c r="AJ563" s="129"/>
      <c r="AK563" s="129"/>
      <c r="AL563" s="129"/>
      <c r="AM563" s="129"/>
    </row>
    <row r="564" spans="26:39" ht="14.25" customHeight="1">
      <c r="Z564" s="128"/>
      <c r="AA564" s="128"/>
      <c r="AB564" s="128"/>
      <c r="AC564" s="128"/>
      <c r="AD564" s="128"/>
      <c r="AE564" s="128"/>
      <c r="AH564" s="129"/>
      <c r="AI564" s="129"/>
      <c r="AJ564" s="129"/>
      <c r="AK564" s="129"/>
      <c r="AL564" s="129"/>
      <c r="AM564" s="129"/>
    </row>
    <row r="565" spans="26:39" ht="14.25" customHeight="1">
      <c r="Z565" s="128"/>
      <c r="AA565" s="128"/>
      <c r="AB565" s="128"/>
      <c r="AC565" s="128"/>
      <c r="AD565" s="128"/>
      <c r="AE565" s="128"/>
      <c r="AH565" s="129"/>
      <c r="AI565" s="129"/>
      <c r="AJ565" s="129"/>
      <c r="AK565" s="129"/>
      <c r="AL565" s="129"/>
      <c r="AM565" s="129"/>
    </row>
    <row r="566" spans="26:39" ht="14.25" customHeight="1">
      <c r="Z566" s="128"/>
      <c r="AA566" s="128"/>
      <c r="AB566" s="128"/>
      <c r="AC566" s="128"/>
      <c r="AD566" s="128"/>
      <c r="AE566" s="128"/>
      <c r="AH566" s="129"/>
      <c r="AI566" s="129"/>
      <c r="AJ566" s="129"/>
      <c r="AK566" s="129"/>
      <c r="AL566" s="129"/>
      <c r="AM566" s="129"/>
    </row>
    <row r="567" spans="26:39" ht="14.25" customHeight="1">
      <c r="Z567" s="128"/>
      <c r="AA567" s="128"/>
      <c r="AB567" s="128"/>
      <c r="AC567" s="128"/>
      <c r="AD567" s="128"/>
      <c r="AE567" s="128"/>
      <c r="AH567" s="129"/>
      <c r="AI567" s="129"/>
      <c r="AJ567" s="129"/>
      <c r="AK567" s="129"/>
      <c r="AL567" s="129"/>
      <c r="AM567" s="129"/>
    </row>
    <row r="568" spans="26:39" ht="14.25" customHeight="1">
      <c r="Z568" s="128"/>
      <c r="AA568" s="128"/>
      <c r="AB568" s="128"/>
      <c r="AC568" s="128"/>
      <c r="AD568" s="128"/>
      <c r="AE568" s="128"/>
      <c r="AH568" s="129"/>
      <c r="AI568" s="129"/>
      <c r="AJ568" s="129"/>
      <c r="AK568" s="129"/>
      <c r="AL568" s="129"/>
      <c r="AM568" s="129"/>
    </row>
    <row r="569" spans="26:39" ht="14.25" customHeight="1">
      <c r="Z569" s="128"/>
      <c r="AA569" s="128"/>
      <c r="AB569" s="128"/>
      <c r="AC569" s="128"/>
      <c r="AD569" s="128"/>
      <c r="AE569" s="128"/>
      <c r="AH569" s="129"/>
      <c r="AI569" s="129"/>
      <c r="AJ569" s="129"/>
      <c r="AK569" s="129"/>
      <c r="AL569" s="129"/>
      <c r="AM569" s="129"/>
    </row>
    <row r="570" spans="26:39" ht="14.25" customHeight="1">
      <c r="Z570" s="128"/>
      <c r="AA570" s="128"/>
      <c r="AB570" s="128"/>
      <c r="AC570" s="128"/>
      <c r="AD570" s="128"/>
      <c r="AE570" s="128"/>
      <c r="AH570" s="129"/>
      <c r="AI570" s="129"/>
      <c r="AJ570" s="129"/>
      <c r="AK570" s="129"/>
      <c r="AL570" s="129"/>
      <c r="AM570" s="129"/>
    </row>
    <row r="571" spans="26:39" ht="14.25" customHeight="1">
      <c r="Z571" s="128"/>
      <c r="AA571" s="128"/>
      <c r="AB571" s="128"/>
      <c r="AC571" s="128"/>
      <c r="AD571" s="128"/>
      <c r="AE571" s="128"/>
      <c r="AH571" s="129"/>
      <c r="AI571" s="129"/>
      <c r="AJ571" s="129"/>
      <c r="AK571" s="129"/>
      <c r="AL571" s="129"/>
      <c r="AM571" s="129"/>
    </row>
    <row r="572" spans="26:39" ht="14.25" customHeight="1">
      <c r="Z572" s="128"/>
      <c r="AA572" s="128"/>
      <c r="AB572" s="128"/>
      <c r="AC572" s="128"/>
      <c r="AD572" s="128"/>
      <c r="AE572" s="128"/>
      <c r="AH572" s="129"/>
      <c r="AI572" s="129"/>
      <c r="AJ572" s="129"/>
      <c r="AK572" s="129"/>
      <c r="AL572" s="129"/>
      <c r="AM572" s="129"/>
    </row>
    <row r="573" spans="26:39" ht="14.25" customHeight="1">
      <c r="Z573" s="128"/>
      <c r="AA573" s="128"/>
      <c r="AB573" s="128"/>
      <c r="AC573" s="128"/>
      <c r="AD573" s="128"/>
      <c r="AE573" s="128"/>
      <c r="AH573" s="129"/>
      <c r="AI573" s="129"/>
      <c r="AJ573" s="129"/>
      <c r="AK573" s="129"/>
      <c r="AL573" s="129"/>
      <c r="AM573" s="129"/>
    </row>
    <row r="574" spans="26:39" ht="14.25" customHeight="1">
      <c r="Z574" s="128"/>
      <c r="AA574" s="128"/>
      <c r="AB574" s="128"/>
      <c r="AC574" s="128"/>
      <c r="AD574" s="128"/>
      <c r="AE574" s="128"/>
      <c r="AH574" s="129"/>
      <c r="AI574" s="129"/>
      <c r="AJ574" s="129"/>
      <c r="AK574" s="129"/>
      <c r="AL574" s="129"/>
      <c r="AM574" s="129"/>
    </row>
    <row r="575" spans="26:39" ht="14.25" customHeight="1">
      <c r="Z575" s="128"/>
      <c r="AA575" s="128"/>
      <c r="AB575" s="128"/>
      <c r="AC575" s="128"/>
      <c r="AD575" s="128"/>
      <c r="AE575" s="128"/>
      <c r="AH575" s="129"/>
      <c r="AI575" s="129"/>
      <c r="AJ575" s="129"/>
      <c r="AK575" s="129"/>
      <c r="AL575" s="129"/>
      <c r="AM575" s="129"/>
    </row>
    <row r="576" spans="26:39" ht="14.25" customHeight="1">
      <c r="Z576" s="128"/>
      <c r="AA576" s="128"/>
      <c r="AB576" s="128"/>
      <c r="AC576" s="128"/>
      <c r="AD576" s="128"/>
      <c r="AE576" s="128"/>
      <c r="AH576" s="129"/>
      <c r="AI576" s="129"/>
      <c r="AJ576" s="129"/>
      <c r="AK576" s="129"/>
      <c r="AL576" s="129"/>
      <c r="AM576" s="129"/>
    </row>
    <row r="577" spans="26:39" ht="14.25" customHeight="1">
      <c r="Z577" s="128"/>
      <c r="AA577" s="128"/>
      <c r="AB577" s="128"/>
      <c r="AC577" s="128"/>
      <c r="AD577" s="128"/>
      <c r="AE577" s="128"/>
      <c r="AH577" s="129"/>
      <c r="AI577" s="129"/>
      <c r="AJ577" s="129"/>
      <c r="AK577" s="129"/>
      <c r="AL577" s="129"/>
      <c r="AM577" s="129"/>
    </row>
    <row r="578" spans="26:39" ht="14.25" customHeight="1">
      <c r="Z578" s="128"/>
      <c r="AA578" s="128"/>
      <c r="AB578" s="128"/>
      <c r="AC578" s="128"/>
      <c r="AD578" s="128"/>
      <c r="AE578" s="128"/>
      <c r="AH578" s="129"/>
      <c r="AI578" s="129"/>
      <c r="AJ578" s="129"/>
      <c r="AK578" s="129"/>
      <c r="AL578" s="129"/>
      <c r="AM578" s="129"/>
    </row>
    <row r="579" spans="26:39" ht="14.25" customHeight="1">
      <c r="Z579" s="128"/>
      <c r="AA579" s="128"/>
      <c r="AB579" s="128"/>
      <c r="AC579" s="128"/>
      <c r="AD579" s="128"/>
      <c r="AE579" s="128"/>
      <c r="AH579" s="129"/>
      <c r="AI579" s="129"/>
      <c r="AJ579" s="129"/>
      <c r="AK579" s="129"/>
      <c r="AL579" s="129"/>
      <c r="AM579" s="129"/>
    </row>
    <row r="580" spans="26:39" ht="14.25" customHeight="1">
      <c r="Z580" s="128"/>
      <c r="AA580" s="128"/>
      <c r="AB580" s="128"/>
      <c r="AC580" s="128"/>
      <c r="AD580" s="128"/>
      <c r="AE580" s="128"/>
      <c r="AH580" s="129"/>
      <c r="AI580" s="129"/>
      <c r="AJ580" s="129"/>
      <c r="AK580" s="129"/>
      <c r="AL580" s="129"/>
      <c r="AM580" s="129"/>
    </row>
    <row r="581" spans="26:39" ht="14.25" customHeight="1">
      <c r="Z581" s="128"/>
      <c r="AA581" s="128"/>
      <c r="AB581" s="128"/>
      <c r="AC581" s="128"/>
      <c r="AD581" s="128"/>
      <c r="AE581" s="128"/>
      <c r="AH581" s="129"/>
      <c r="AI581" s="129"/>
      <c r="AJ581" s="129"/>
      <c r="AK581" s="129"/>
      <c r="AL581" s="129"/>
      <c r="AM581" s="129"/>
    </row>
    <row r="582" spans="26:39" ht="14.25" customHeight="1">
      <c r="Z582" s="128"/>
      <c r="AA582" s="128"/>
      <c r="AB582" s="128"/>
      <c r="AC582" s="128"/>
      <c r="AD582" s="128"/>
      <c r="AE582" s="128"/>
      <c r="AH582" s="129"/>
      <c r="AI582" s="129"/>
      <c r="AJ582" s="129"/>
      <c r="AK582" s="129"/>
      <c r="AL582" s="129"/>
      <c r="AM582" s="129"/>
    </row>
    <row r="583" spans="26:39" ht="14.25" customHeight="1">
      <c r="Z583" s="128"/>
      <c r="AA583" s="128"/>
      <c r="AB583" s="128"/>
      <c r="AC583" s="128"/>
      <c r="AD583" s="128"/>
      <c r="AE583" s="128"/>
      <c r="AH583" s="129"/>
      <c r="AI583" s="129"/>
      <c r="AJ583" s="129"/>
      <c r="AK583" s="129"/>
      <c r="AL583" s="129"/>
      <c r="AM583" s="129"/>
    </row>
    <row r="584" spans="26:39" ht="14.25" customHeight="1">
      <c r="Z584" s="128"/>
      <c r="AA584" s="128"/>
      <c r="AB584" s="128"/>
      <c r="AC584" s="128"/>
      <c r="AD584" s="128"/>
      <c r="AE584" s="128"/>
      <c r="AH584" s="129"/>
      <c r="AI584" s="129"/>
      <c r="AJ584" s="129"/>
      <c r="AK584" s="129"/>
      <c r="AL584" s="129"/>
      <c r="AM584" s="129"/>
    </row>
    <row r="585" spans="26:39" ht="14.25" customHeight="1">
      <c r="Z585" s="128"/>
      <c r="AA585" s="128"/>
      <c r="AB585" s="128"/>
      <c r="AC585" s="128"/>
      <c r="AD585" s="128"/>
      <c r="AE585" s="128"/>
      <c r="AH585" s="129"/>
      <c r="AI585" s="129"/>
      <c r="AJ585" s="129"/>
      <c r="AK585" s="129"/>
      <c r="AL585" s="129"/>
      <c r="AM585" s="129"/>
    </row>
    <row r="586" spans="26:39" ht="14.25" customHeight="1">
      <c r="Z586" s="128"/>
      <c r="AA586" s="128"/>
      <c r="AB586" s="128"/>
      <c r="AC586" s="128"/>
      <c r="AD586" s="128"/>
      <c r="AE586" s="128"/>
      <c r="AH586" s="129"/>
      <c r="AI586" s="129"/>
      <c r="AJ586" s="129"/>
      <c r="AK586" s="129"/>
      <c r="AL586" s="129"/>
      <c r="AM586" s="129"/>
    </row>
    <row r="587" spans="26:39" ht="14.25" customHeight="1">
      <c r="Z587" s="128"/>
      <c r="AA587" s="128"/>
      <c r="AB587" s="128"/>
      <c r="AC587" s="128"/>
      <c r="AD587" s="128"/>
      <c r="AE587" s="128"/>
      <c r="AH587" s="129"/>
      <c r="AI587" s="129"/>
      <c r="AJ587" s="129"/>
      <c r="AK587" s="129"/>
      <c r="AL587" s="129"/>
      <c r="AM587" s="129"/>
    </row>
    <row r="588" spans="26:39" ht="14.25" customHeight="1">
      <c r="Z588" s="128"/>
      <c r="AA588" s="128"/>
      <c r="AB588" s="128"/>
      <c r="AC588" s="128"/>
      <c r="AD588" s="128"/>
      <c r="AE588" s="128"/>
      <c r="AH588" s="129"/>
      <c r="AI588" s="129"/>
      <c r="AJ588" s="129"/>
      <c r="AK588" s="129"/>
      <c r="AL588" s="129"/>
      <c r="AM588" s="129"/>
    </row>
    <row r="589" spans="26:39" ht="14.25" customHeight="1">
      <c r="Z589" s="128"/>
      <c r="AA589" s="128"/>
      <c r="AB589" s="128"/>
      <c r="AC589" s="128"/>
      <c r="AD589" s="128"/>
      <c r="AE589" s="128"/>
      <c r="AH589" s="129"/>
      <c r="AI589" s="129"/>
      <c r="AJ589" s="129"/>
      <c r="AK589" s="129"/>
      <c r="AL589" s="129"/>
      <c r="AM589" s="129"/>
    </row>
    <row r="590" spans="26:39" ht="14.25" customHeight="1">
      <c r="Z590" s="128"/>
      <c r="AA590" s="128"/>
      <c r="AB590" s="128"/>
      <c r="AC590" s="128"/>
      <c r="AD590" s="128"/>
      <c r="AE590" s="128"/>
      <c r="AH590" s="129"/>
      <c r="AI590" s="129"/>
      <c r="AJ590" s="129"/>
      <c r="AK590" s="129"/>
      <c r="AL590" s="129"/>
      <c r="AM590" s="129"/>
    </row>
    <row r="591" spans="26:39" ht="14.25" customHeight="1">
      <c r="Z591" s="128"/>
      <c r="AA591" s="128"/>
      <c r="AB591" s="128"/>
      <c r="AC591" s="128"/>
      <c r="AD591" s="128"/>
      <c r="AE591" s="128"/>
      <c r="AH591" s="129"/>
      <c r="AI591" s="129"/>
      <c r="AJ591" s="129"/>
      <c r="AK591" s="129"/>
      <c r="AL591" s="129"/>
      <c r="AM591" s="129"/>
    </row>
    <row r="592" spans="26:39" ht="14.25" customHeight="1">
      <c r="Z592" s="128"/>
      <c r="AA592" s="128"/>
      <c r="AB592" s="128"/>
      <c r="AC592" s="128"/>
      <c r="AD592" s="128"/>
      <c r="AE592" s="128"/>
      <c r="AH592" s="129"/>
      <c r="AI592" s="129"/>
      <c r="AJ592" s="129"/>
      <c r="AK592" s="129"/>
      <c r="AL592" s="129"/>
      <c r="AM592" s="129"/>
    </row>
    <row r="593" spans="26:39" ht="14.25" customHeight="1">
      <c r="Z593" s="128"/>
      <c r="AA593" s="128"/>
      <c r="AB593" s="128"/>
      <c r="AC593" s="128"/>
      <c r="AD593" s="128"/>
      <c r="AE593" s="128"/>
      <c r="AH593" s="129"/>
      <c r="AI593" s="129"/>
      <c r="AJ593" s="129"/>
      <c r="AK593" s="129"/>
      <c r="AL593" s="129"/>
      <c r="AM593" s="129"/>
    </row>
    <row r="594" spans="26:39" ht="14.25" customHeight="1">
      <c r="Z594" s="128"/>
      <c r="AA594" s="128"/>
      <c r="AB594" s="128"/>
      <c r="AC594" s="128"/>
      <c r="AD594" s="128"/>
      <c r="AE594" s="128"/>
      <c r="AH594" s="129"/>
      <c r="AI594" s="129"/>
      <c r="AJ594" s="129"/>
      <c r="AK594" s="129"/>
      <c r="AL594" s="129"/>
      <c r="AM594" s="129"/>
    </row>
    <row r="595" spans="26:39" ht="14.25" customHeight="1">
      <c r="Z595" s="128"/>
      <c r="AA595" s="128"/>
      <c r="AB595" s="128"/>
      <c r="AC595" s="128"/>
      <c r="AD595" s="128"/>
      <c r="AE595" s="128"/>
      <c r="AH595" s="129"/>
      <c r="AI595" s="129"/>
      <c r="AJ595" s="129"/>
      <c r="AK595" s="129"/>
      <c r="AL595" s="129"/>
      <c r="AM595" s="129"/>
    </row>
    <row r="596" spans="26:39" ht="14.25" customHeight="1">
      <c r="Z596" s="128"/>
      <c r="AA596" s="128"/>
      <c r="AB596" s="128"/>
      <c r="AC596" s="128"/>
      <c r="AD596" s="128"/>
      <c r="AE596" s="128"/>
      <c r="AH596" s="129"/>
      <c r="AI596" s="129"/>
      <c r="AJ596" s="129"/>
      <c r="AK596" s="129"/>
      <c r="AL596" s="129"/>
      <c r="AM596" s="129"/>
    </row>
    <row r="597" spans="26:39" ht="14.25" customHeight="1">
      <c r="Z597" s="128"/>
      <c r="AA597" s="128"/>
      <c r="AB597" s="128"/>
      <c r="AC597" s="128"/>
      <c r="AD597" s="128"/>
      <c r="AE597" s="128"/>
      <c r="AH597" s="129"/>
      <c r="AI597" s="129"/>
      <c r="AJ597" s="129"/>
      <c r="AK597" s="129"/>
      <c r="AL597" s="129"/>
      <c r="AM597" s="129"/>
    </row>
    <row r="598" spans="26:39" ht="14.25" customHeight="1">
      <c r="Z598" s="128"/>
      <c r="AA598" s="128"/>
      <c r="AB598" s="128"/>
      <c r="AC598" s="128"/>
      <c r="AD598" s="128"/>
      <c r="AE598" s="128"/>
      <c r="AH598" s="129"/>
      <c r="AI598" s="129"/>
      <c r="AJ598" s="129"/>
      <c r="AK598" s="129"/>
      <c r="AL598" s="129"/>
      <c r="AM598" s="129"/>
    </row>
    <row r="599" spans="26:39" ht="14.25" customHeight="1">
      <c r="Z599" s="128"/>
      <c r="AA599" s="128"/>
      <c r="AB599" s="128"/>
      <c r="AC599" s="128"/>
      <c r="AD599" s="128"/>
      <c r="AE599" s="128"/>
      <c r="AH599" s="129"/>
      <c r="AI599" s="129"/>
      <c r="AJ599" s="129"/>
      <c r="AK599" s="129"/>
      <c r="AL599" s="129"/>
      <c r="AM599" s="129"/>
    </row>
    <row r="600" spans="26:39" ht="14.25" customHeight="1">
      <c r="Z600" s="128"/>
      <c r="AA600" s="128"/>
      <c r="AB600" s="128"/>
      <c r="AC600" s="128"/>
      <c r="AD600" s="128"/>
      <c r="AE600" s="128"/>
      <c r="AH600" s="129"/>
      <c r="AI600" s="129"/>
      <c r="AJ600" s="129"/>
      <c r="AK600" s="129"/>
      <c r="AL600" s="129"/>
      <c r="AM600" s="129"/>
    </row>
    <row r="601" spans="26:39" ht="14.25" customHeight="1">
      <c r="Z601" s="128"/>
      <c r="AA601" s="128"/>
      <c r="AB601" s="128"/>
      <c r="AC601" s="128"/>
      <c r="AD601" s="128"/>
      <c r="AE601" s="128"/>
      <c r="AH601" s="129"/>
      <c r="AI601" s="129"/>
      <c r="AJ601" s="129"/>
      <c r="AK601" s="129"/>
      <c r="AL601" s="129"/>
      <c r="AM601" s="129"/>
    </row>
    <row r="602" spans="26:39" ht="14.25" customHeight="1">
      <c r="Z602" s="128"/>
      <c r="AA602" s="128"/>
      <c r="AB602" s="128"/>
      <c r="AC602" s="128"/>
      <c r="AD602" s="128"/>
      <c r="AE602" s="128"/>
      <c r="AH602" s="129"/>
      <c r="AI602" s="129"/>
      <c r="AJ602" s="129"/>
      <c r="AK602" s="129"/>
      <c r="AL602" s="129"/>
      <c r="AM602" s="129"/>
    </row>
    <row r="603" spans="26:39" ht="14.25" customHeight="1">
      <c r="Z603" s="128"/>
      <c r="AA603" s="128"/>
      <c r="AB603" s="128"/>
      <c r="AC603" s="128"/>
      <c r="AD603" s="128"/>
      <c r="AE603" s="128"/>
      <c r="AH603" s="129"/>
      <c r="AI603" s="129"/>
      <c r="AJ603" s="129"/>
      <c r="AK603" s="129"/>
      <c r="AL603" s="129"/>
      <c r="AM603" s="129"/>
    </row>
    <row r="604" spans="26:39" ht="14.25" customHeight="1">
      <c r="Z604" s="128"/>
      <c r="AA604" s="128"/>
      <c r="AB604" s="128"/>
      <c r="AC604" s="128"/>
      <c r="AD604" s="128"/>
      <c r="AE604" s="128"/>
      <c r="AH604" s="129"/>
      <c r="AI604" s="129"/>
      <c r="AJ604" s="129"/>
      <c r="AK604" s="129"/>
      <c r="AL604" s="129"/>
      <c r="AM604" s="129"/>
    </row>
    <row r="605" spans="26:39" ht="14.25" customHeight="1">
      <c r="Z605" s="128"/>
      <c r="AA605" s="128"/>
      <c r="AB605" s="128"/>
      <c r="AC605" s="128"/>
      <c r="AD605" s="128"/>
      <c r="AE605" s="128"/>
      <c r="AH605" s="129"/>
      <c r="AI605" s="129"/>
      <c r="AJ605" s="129"/>
      <c r="AK605" s="129"/>
      <c r="AL605" s="129"/>
      <c r="AM605" s="129"/>
    </row>
    <row r="606" spans="26:39" ht="14.25" customHeight="1">
      <c r="Z606" s="128"/>
      <c r="AA606" s="128"/>
      <c r="AB606" s="128"/>
      <c r="AC606" s="128"/>
      <c r="AD606" s="128"/>
      <c r="AE606" s="128"/>
      <c r="AH606" s="129"/>
      <c r="AI606" s="129"/>
      <c r="AJ606" s="129"/>
      <c r="AK606" s="129"/>
      <c r="AL606" s="129"/>
      <c r="AM606" s="129"/>
    </row>
    <row r="607" spans="26:39" ht="14.25" customHeight="1">
      <c r="Z607" s="128"/>
      <c r="AA607" s="128"/>
      <c r="AB607" s="128"/>
      <c r="AC607" s="128"/>
      <c r="AD607" s="128"/>
      <c r="AE607" s="128"/>
      <c r="AH607" s="129"/>
      <c r="AI607" s="129"/>
      <c r="AJ607" s="129"/>
      <c r="AK607" s="129"/>
      <c r="AL607" s="129"/>
      <c r="AM607" s="129"/>
    </row>
    <row r="608" spans="26:39" ht="14.25" customHeight="1">
      <c r="Z608" s="128"/>
      <c r="AA608" s="128"/>
      <c r="AB608" s="128"/>
      <c r="AC608" s="128"/>
      <c r="AD608" s="128"/>
      <c r="AE608" s="128"/>
      <c r="AH608" s="129"/>
      <c r="AI608" s="129"/>
      <c r="AJ608" s="129"/>
      <c r="AK608" s="129"/>
      <c r="AL608" s="129"/>
      <c r="AM608" s="129"/>
    </row>
    <row r="609" spans="26:39" ht="14.25" customHeight="1">
      <c r="Z609" s="128"/>
      <c r="AA609" s="128"/>
      <c r="AB609" s="128"/>
      <c r="AC609" s="128"/>
      <c r="AD609" s="128"/>
      <c r="AE609" s="128"/>
      <c r="AH609" s="129"/>
      <c r="AI609" s="129"/>
      <c r="AJ609" s="129"/>
      <c r="AK609" s="129"/>
      <c r="AL609" s="129"/>
      <c r="AM609" s="129"/>
    </row>
    <row r="610" spans="26:39" ht="14.25" customHeight="1">
      <c r="Z610" s="128"/>
      <c r="AA610" s="128"/>
      <c r="AB610" s="128"/>
      <c r="AC610" s="128"/>
      <c r="AD610" s="128"/>
      <c r="AE610" s="128"/>
      <c r="AH610" s="129"/>
      <c r="AI610" s="129"/>
      <c r="AJ610" s="129"/>
      <c r="AK610" s="129"/>
      <c r="AL610" s="129"/>
      <c r="AM610" s="129"/>
    </row>
    <row r="611" spans="26:39" ht="14.25" customHeight="1">
      <c r="Z611" s="128"/>
      <c r="AA611" s="128"/>
      <c r="AB611" s="128"/>
      <c r="AC611" s="128"/>
      <c r="AD611" s="128"/>
      <c r="AE611" s="128"/>
      <c r="AH611" s="129"/>
      <c r="AI611" s="129"/>
      <c r="AJ611" s="129"/>
      <c r="AK611" s="129"/>
      <c r="AL611" s="129"/>
      <c r="AM611" s="129"/>
    </row>
    <row r="612" spans="26:39" ht="14.25" customHeight="1">
      <c r="Z612" s="128"/>
      <c r="AA612" s="128"/>
      <c r="AB612" s="128"/>
      <c r="AC612" s="128"/>
      <c r="AD612" s="128"/>
      <c r="AE612" s="128"/>
      <c r="AH612" s="129"/>
      <c r="AI612" s="129"/>
      <c r="AJ612" s="129"/>
      <c r="AK612" s="129"/>
      <c r="AL612" s="129"/>
      <c r="AM612" s="129"/>
    </row>
    <row r="613" spans="26:39" ht="14.25" customHeight="1">
      <c r="Z613" s="128"/>
      <c r="AA613" s="128"/>
      <c r="AB613" s="128"/>
      <c r="AC613" s="128"/>
      <c r="AD613" s="128"/>
      <c r="AE613" s="128"/>
      <c r="AH613" s="129"/>
      <c r="AI613" s="129"/>
      <c r="AJ613" s="129"/>
      <c r="AK613" s="129"/>
      <c r="AL613" s="129"/>
      <c r="AM613" s="129"/>
    </row>
    <row r="614" spans="26:39" ht="14.25" customHeight="1">
      <c r="Z614" s="128"/>
      <c r="AA614" s="128"/>
      <c r="AB614" s="128"/>
      <c r="AC614" s="128"/>
      <c r="AD614" s="128"/>
      <c r="AE614" s="128"/>
      <c r="AH614" s="129"/>
      <c r="AI614" s="129"/>
      <c r="AJ614" s="129"/>
      <c r="AK614" s="129"/>
      <c r="AL614" s="129"/>
      <c r="AM614" s="129"/>
    </row>
    <row r="615" spans="26:39" ht="14.25" customHeight="1">
      <c r="Z615" s="128"/>
      <c r="AA615" s="128"/>
      <c r="AB615" s="128"/>
      <c r="AC615" s="128"/>
      <c r="AD615" s="128"/>
      <c r="AE615" s="128"/>
      <c r="AH615" s="129"/>
      <c r="AI615" s="129"/>
      <c r="AJ615" s="129"/>
      <c r="AK615" s="129"/>
      <c r="AL615" s="129"/>
      <c r="AM615" s="129"/>
    </row>
    <row r="616" spans="26:39" ht="14.25" customHeight="1">
      <c r="Z616" s="128"/>
      <c r="AA616" s="128"/>
      <c r="AB616" s="128"/>
      <c r="AC616" s="128"/>
      <c r="AD616" s="128"/>
      <c r="AE616" s="128"/>
      <c r="AH616" s="129"/>
      <c r="AI616" s="129"/>
      <c r="AJ616" s="129"/>
      <c r="AK616" s="129"/>
      <c r="AL616" s="129"/>
      <c r="AM616" s="129"/>
    </row>
    <row r="617" spans="26:39" ht="14.25" customHeight="1">
      <c r="Z617" s="128"/>
      <c r="AA617" s="128"/>
      <c r="AB617" s="128"/>
      <c r="AC617" s="128"/>
      <c r="AD617" s="128"/>
      <c r="AE617" s="128"/>
      <c r="AH617" s="129"/>
      <c r="AI617" s="129"/>
      <c r="AJ617" s="129"/>
      <c r="AK617" s="129"/>
      <c r="AL617" s="129"/>
      <c r="AM617" s="129"/>
    </row>
    <row r="618" spans="26:39" ht="14.25" customHeight="1">
      <c r="Z618" s="128"/>
      <c r="AA618" s="128"/>
      <c r="AB618" s="128"/>
      <c r="AC618" s="128"/>
      <c r="AD618" s="128"/>
      <c r="AE618" s="128"/>
      <c r="AH618" s="129"/>
      <c r="AI618" s="129"/>
      <c r="AJ618" s="129"/>
      <c r="AK618" s="129"/>
      <c r="AL618" s="129"/>
      <c r="AM618" s="129"/>
    </row>
    <row r="619" spans="26:39" ht="14.25" customHeight="1">
      <c r="Z619" s="128"/>
      <c r="AA619" s="128"/>
      <c r="AB619" s="128"/>
      <c r="AC619" s="128"/>
      <c r="AD619" s="128"/>
      <c r="AE619" s="128"/>
      <c r="AH619" s="129"/>
      <c r="AI619" s="129"/>
      <c r="AJ619" s="129"/>
      <c r="AK619" s="129"/>
      <c r="AL619" s="129"/>
      <c r="AM619" s="129"/>
    </row>
    <row r="620" spans="26:39" ht="14.25" customHeight="1">
      <c r="Z620" s="128"/>
      <c r="AA620" s="128"/>
      <c r="AB620" s="128"/>
      <c r="AC620" s="128"/>
      <c r="AD620" s="128"/>
      <c r="AE620" s="128"/>
      <c r="AH620" s="129"/>
      <c r="AI620" s="129"/>
      <c r="AJ620" s="129"/>
      <c r="AK620" s="129"/>
      <c r="AL620" s="129"/>
      <c r="AM620" s="129"/>
    </row>
    <row r="621" spans="26:39" ht="14.25" customHeight="1">
      <c r="Z621" s="128"/>
      <c r="AA621" s="128"/>
      <c r="AB621" s="128"/>
      <c r="AC621" s="128"/>
      <c r="AD621" s="128"/>
      <c r="AE621" s="128"/>
      <c r="AH621" s="129"/>
      <c r="AI621" s="129"/>
      <c r="AJ621" s="129"/>
      <c r="AK621" s="129"/>
      <c r="AL621" s="129"/>
      <c r="AM621" s="129"/>
    </row>
    <row r="622" spans="26:39" ht="14.25" customHeight="1">
      <c r="Z622" s="128"/>
      <c r="AA622" s="128"/>
      <c r="AB622" s="128"/>
      <c r="AC622" s="128"/>
      <c r="AD622" s="128"/>
      <c r="AE622" s="128"/>
      <c r="AH622" s="129"/>
      <c r="AI622" s="129"/>
      <c r="AJ622" s="129"/>
      <c r="AK622" s="129"/>
      <c r="AL622" s="129"/>
      <c r="AM622" s="129"/>
    </row>
    <row r="623" spans="26:39" ht="14.25" customHeight="1">
      <c r="Z623" s="128"/>
      <c r="AA623" s="128"/>
      <c r="AB623" s="128"/>
      <c r="AC623" s="128"/>
      <c r="AD623" s="128"/>
      <c r="AE623" s="128"/>
      <c r="AH623" s="129"/>
      <c r="AI623" s="129"/>
      <c r="AJ623" s="129"/>
      <c r="AK623" s="129"/>
      <c r="AL623" s="129"/>
      <c r="AM623" s="129"/>
    </row>
    <row r="624" spans="26:39" ht="14.25" customHeight="1">
      <c r="Z624" s="128"/>
      <c r="AA624" s="128"/>
      <c r="AB624" s="128"/>
      <c r="AC624" s="128"/>
      <c r="AD624" s="128"/>
      <c r="AE624" s="128"/>
      <c r="AH624" s="129"/>
      <c r="AI624" s="129"/>
      <c r="AJ624" s="129"/>
      <c r="AK624" s="129"/>
      <c r="AL624" s="129"/>
      <c r="AM624" s="129"/>
    </row>
    <row r="625" spans="26:39" ht="14.25" customHeight="1">
      <c r="Z625" s="128"/>
      <c r="AA625" s="128"/>
      <c r="AB625" s="128"/>
      <c r="AC625" s="128"/>
      <c r="AD625" s="128"/>
      <c r="AE625" s="128"/>
      <c r="AH625" s="129"/>
      <c r="AI625" s="129"/>
      <c r="AJ625" s="129"/>
      <c r="AK625" s="129"/>
      <c r="AL625" s="129"/>
      <c r="AM625" s="129"/>
    </row>
    <row r="626" spans="26:39" ht="14.25" customHeight="1">
      <c r="Z626" s="128"/>
      <c r="AA626" s="128"/>
      <c r="AB626" s="128"/>
      <c r="AC626" s="128"/>
      <c r="AD626" s="128"/>
      <c r="AE626" s="128"/>
      <c r="AH626" s="129"/>
      <c r="AI626" s="129"/>
      <c r="AJ626" s="129"/>
      <c r="AK626" s="129"/>
      <c r="AL626" s="129"/>
      <c r="AM626" s="129"/>
    </row>
    <row r="627" spans="26:39" ht="14.25" customHeight="1">
      <c r="Z627" s="128"/>
      <c r="AA627" s="128"/>
      <c r="AB627" s="128"/>
      <c r="AC627" s="128"/>
      <c r="AD627" s="128"/>
      <c r="AE627" s="128"/>
      <c r="AH627" s="129"/>
      <c r="AI627" s="129"/>
      <c r="AJ627" s="129"/>
      <c r="AK627" s="129"/>
      <c r="AL627" s="129"/>
      <c r="AM627" s="129"/>
    </row>
    <row r="628" spans="26:39" ht="14.25" customHeight="1">
      <c r="Z628" s="128"/>
      <c r="AA628" s="128"/>
      <c r="AB628" s="128"/>
      <c r="AC628" s="128"/>
      <c r="AD628" s="128"/>
      <c r="AE628" s="128"/>
      <c r="AH628" s="129"/>
      <c r="AI628" s="129"/>
      <c r="AJ628" s="129"/>
      <c r="AK628" s="129"/>
      <c r="AL628" s="129"/>
      <c r="AM628" s="129"/>
    </row>
    <row r="629" spans="26:39" ht="14.25" customHeight="1">
      <c r="Z629" s="128"/>
      <c r="AA629" s="128"/>
      <c r="AB629" s="128"/>
      <c r="AC629" s="128"/>
      <c r="AD629" s="128"/>
      <c r="AE629" s="128"/>
      <c r="AH629" s="129"/>
      <c r="AI629" s="129"/>
      <c r="AJ629" s="129"/>
      <c r="AK629" s="129"/>
      <c r="AL629" s="129"/>
      <c r="AM629" s="129"/>
    </row>
    <row r="630" spans="26:39" ht="14.25" customHeight="1">
      <c r="Z630" s="128"/>
      <c r="AA630" s="128"/>
      <c r="AB630" s="128"/>
      <c r="AC630" s="128"/>
      <c r="AD630" s="128"/>
      <c r="AE630" s="128"/>
      <c r="AH630" s="129"/>
      <c r="AI630" s="129"/>
      <c r="AJ630" s="129"/>
      <c r="AK630" s="129"/>
      <c r="AL630" s="129"/>
      <c r="AM630" s="129"/>
    </row>
    <row r="631" spans="26:39" ht="14.25" customHeight="1">
      <c r="Z631" s="128"/>
      <c r="AA631" s="128"/>
      <c r="AB631" s="128"/>
      <c r="AC631" s="128"/>
      <c r="AD631" s="128"/>
      <c r="AE631" s="128"/>
      <c r="AH631" s="129"/>
      <c r="AI631" s="129"/>
      <c r="AJ631" s="129"/>
      <c r="AK631" s="129"/>
      <c r="AL631" s="129"/>
      <c r="AM631" s="129"/>
    </row>
    <row r="632" spans="26:39" ht="14.25" customHeight="1">
      <c r="Z632" s="128"/>
      <c r="AA632" s="128"/>
      <c r="AB632" s="128"/>
      <c r="AC632" s="128"/>
      <c r="AD632" s="128"/>
      <c r="AE632" s="128"/>
      <c r="AH632" s="129"/>
      <c r="AI632" s="129"/>
      <c r="AJ632" s="129"/>
      <c r="AK632" s="129"/>
      <c r="AL632" s="129"/>
      <c r="AM632" s="129"/>
    </row>
    <row r="633" spans="26:39" ht="14.25" customHeight="1">
      <c r="Z633" s="128"/>
      <c r="AA633" s="128"/>
      <c r="AB633" s="128"/>
      <c r="AC633" s="128"/>
      <c r="AD633" s="128"/>
      <c r="AE633" s="128"/>
      <c r="AH633" s="129"/>
      <c r="AI633" s="129"/>
      <c r="AJ633" s="129"/>
      <c r="AK633" s="129"/>
      <c r="AL633" s="129"/>
      <c r="AM633" s="129"/>
    </row>
    <row r="634" spans="26:39" ht="14.25" customHeight="1">
      <c r="Z634" s="128"/>
      <c r="AA634" s="128"/>
      <c r="AB634" s="128"/>
      <c r="AC634" s="128"/>
      <c r="AD634" s="128"/>
      <c r="AE634" s="128"/>
      <c r="AH634" s="129"/>
      <c r="AI634" s="129"/>
      <c r="AJ634" s="129"/>
      <c r="AK634" s="129"/>
      <c r="AL634" s="129"/>
      <c r="AM634" s="129"/>
    </row>
    <row r="635" spans="26:39" ht="14.25" customHeight="1">
      <c r="Z635" s="128"/>
      <c r="AA635" s="128"/>
      <c r="AB635" s="128"/>
      <c r="AC635" s="128"/>
      <c r="AD635" s="128"/>
      <c r="AE635" s="128"/>
      <c r="AH635" s="129"/>
      <c r="AI635" s="129"/>
      <c r="AJ635" s="129"/>
      <c r="AK635" s="129"/>
      <c r="AL635" s="129"/>
      <c r="AM635" s="129"/>
    </row>
    <row r="636" spans="26:39" ht="14.25" customHeight="1">
      <c r="Z636" s="128"/>
      <c r="AA636" s="128"/>
      <c r="AB636" s="128"/>
      <c r="AC636" s="128"/>
      <c r="AD636" s="128"/>
      <c r="AE636" s="128"/>
      <c r="AH636" s="129"/>
      <c r="AI636" s="129"/>
      <c r="AJ636" s="129"/>
      <c r="AK636" s="129"/>
      <c r="AL636" s="129"/>
      <c r="AM636" s="129"/>
    </row>
    <row r="637" spans="26:39" ht="14.25" customHeight="1">
      <c r="Z637" s="128"/>
      <c r="AA637" s="128"/>
      <c r="AB637" s="128"/>
      <c r="AC637" s="128"/>
      <c r="AD637" s="128"/>
      <c r="AE637" s="128"/>
      <c r="AH637" s="129"/>
      <c r="AI637" s="129"/>
      <c r="AJ637" s="129"/>
      <c r="AK637" s="129"/>
      <c r="AL637" s="129"/>
      <c r="AM637" s="129"/>
    </row>
    <row r="638" spans="26:39" ht="14.25" customHeight="1">
      <c r="Z638" s="128"/>
      <c r="AA638" s="128"/>
      <c r="AB638" s="128"/>
      <c r="AC638" s="128"/>
      <c r="AD638" s="128"/>
      <c r="AE638" s="128"/>
      <c r="AH638" s="129"/>
      <c r="AI638" s="129"/>
      <c r="AJ638" s="129"/>
      <c r="AK638" s="129"/>
      <c r="AL638" s="129"/>
      <c r="AM638" s="129"/>
    </row>
    <row r="639" spans="26:39" ht="14.25" customHeight="1">
      <c r="Z639" s="128"/>
      <c r="AA639" s="128"/>
      <c r="AB639" s="128"/>
      <c r="AC639" s="128"/>
      <c r="AD639" s="128"/>
      <c r="AE639" s="128"/>
      <c r="AH639" s="129"/>
      <c r="AI639" s="129"/>
      <c r="AJ639" s="129"/>
      <c r="AK639" s="129"/>
      <c r="AL639" s="129"/>
      <c r="AM639" s="129"/>
    </row>
    <row r="640" spans="26:39" ht="14.25" customHeight="1">
      <c r="Z640" s="128"/>
      <c r="AA640" s="128"/>
      <c r="AB640" s="128"/>
      <c r="AC640" s="128"/>
      <c r="AD640" s="128"/>
      <c r="AE640" s="128"/>
      <c r="AH640" s="129"/>
      <c r="AI640" s="129"/>
      <c r="AJ640" s="129"/>
      <c r="AK640" s="129"/>
      <c r="AL640" s="129"/>
      <c r="AM640" s="129"/>
    </row>
    <row r="641" spans="26:39" ht="14.25" customHeight="1">
      <c r="Z641" s="128"/>
      <c r="AA641" s="128"/>
      <c r="AB641" s="128"/>
      <c r="AC641" s="128"/>
      <c r="AD641" s="128"/>
      <c r="AE641" s="128"/>
      <c r="AH641" s="129"/>
      <c r="AI641" s="129"/>
      <c r="AJ641" s="129"/>
      <c r="AK641" s="129"/>
      <c r="AL641" s="129"/>
      <c r="AM641" s="129"/>
    </row>
    <row r="642" spans="26:39" ht="14.25" customHeight="1">
      <c r="Z642" s="128"/>
      <c r="AA642" s="128"/>
      <c r="AB642" s="128"/>
      <c r="AC642" s="128"/>
      <c r="AD642" s="128"/>
      <c r="AE642" s="128"/>
      <c r="AH642" s="129"/>
      <c r="AI642" s="129"/>
      <c r="AJ642" s="129"/>
      <c r="AK642" s="129"/>
      <c r="AL642" s="129"/>
      <c r="AM642" s="129"/>
    </row>
    <row r="643" spans="26:39" ht="14.25" customHeight="1">
      <c r="Z643" s="128"/>
      <c r="AA643" s="128"/>
      <c r="AB643" s="128"/>
      <c r="AC643" s="128"/>
      <c r="AD643" s="128"/>
      <c r="AE643" s="128"/>
      <c r="AH643" s="129"/>
      <c r="AI643" s="129"/>
      <c r="AJ643" s="129"/>
      <c r="AK643" s="129"/>
      <c r="AL643" s="129"/>
      <c r="AM643" s="129"/>
    </row>
    <row r="644" spans="26:39" ht="14.25" customHeight="1">
      <c r="Z644" s="128"/>
      <c r="AA644" s="128"/>
      <c r="AB644" s="128"/>
      <c r="AC644" s="128"/>
      <c r="AD644" s="128"/>
      <c r="AE644" s="128"/>
      <c r="AH644" s="129"/>
      <c r="AI644" s="129"/>
      <c r="AJ644" s="129"/>
      <c r="AK644" s="129"/>
      <c r="AL644" s="129"/>
      <c r="AM644" s="129"/>
    </row>
    <row r="645" spans="26:39" ht="14.25" customHeight="1">
      <c r="Z645" s="128"/>
      <c r="AA645" s="128"/>
      <c r="AB645" s="128"/>
      <c r="AC645" s="128"/>
      <c r="AD645" s="128"/>
      <c r="AE645" s="128"/>
      <c r="AH645" s="129"/>
      <c r="AI645" s="129"/>
      <c r="AJ645" s="129"/>
      <c r="AK645" s="129"/>
      <c r="AL645" s="129"/>
      <c r="AM645" s="129"/>
    </row>
    <row r="646" spans="26:39" ht="14.25" customHeight="1">
      <c r="Z646" s="128"/>
      <c r="AA646" s="128"/>
      <c r="AB646" s="128"/>
      <c r="AC646" s="128"/>
      <c r="AD646" s="128"/>
      <c r="AE646" s="128"/>
      <c r="AH646" s="129"/>
      <c r="AI646" s="129"/>
      <c r="AJ646" s="129"/>
      <c r="AK646" s="129"/>
      <c r="AL646" s="129"/>
      <c r="AM646" s="129"/>
    </row>
    <row r="647" spans="26:39" ht="14.25" customHeight="1">
      <c r="Z647" s="128"/>
      <c r="AA647" s="128"/>
      <c r="AB647" s="128"/>
      <c r="AC647" s="128"/>
      <c r="AD647" s="128"/>
      <c r="AE647" s="128"/>
      <c r="AH647" s="129"/>
      <c r="AI647" s="129"/>
      <c r="AJ647" s="129"/>
      <c r="AK647" s="129"/>
      <c r="AL647" s="129"/>
      <c r="AM647" s="129"/>
    </row>
    <row r="648" spans="26:39" ht="14.25" customHeight="1">
      <c r="Z648" s="128"/>
      <c r="AA648" s="128"/>
      <c r="AB648" s="128"/>
      <c r="AC648" s="128"/>
      <c r="AD648" s="128"/>
      <c r="AE648" s="128"/>
      <c r="AH648" s="129"/>
      <c r="AI648" s="129"/>
      <c r="AJ648" s="129"/>
      <c r="AK648" s="129"/>
      <c r="AL648" s="129"/>
      <c r="AM648" s="129"/>
    </row>
    <row r="649" spans="26:39" ht="14.25" customHeight="1">
      <c r="Z649" s="128"/>
      <c r="AA649" s="128"/>
      <c r="AB649" s="128"/>
      <c r="AC649" s="128"/>
      <c r="AD649" s="128"/>
      <c r="AE649" s="128"/>
      <c r="AH649" s="129"/>
      <c r="AI649" s="129"/>
      <c r="AJ649" s="129"/>
      <c r="AK649" s="129"/>
      <c r="AL649" s="129"/>
      <c r="AM649" s="129"/>
    </row>
    <row r="650" spans="26:39" ht="14.25" customHeight="1">
      <c r="Z650" s="128"/>
      <c r="AA650" s="128"/>
      <c r="AB650" s="128"/>
      <c r="AC650" s="128"/>
      <c r="AD650" s="128"/>
      <c r="AE650" s="128"/>
      <c r="AH650" s="129"/>
      <c r="AI650" s="129"/>
      <c r="AJ650" s="129"/>
      <c r="AK650" s="129"/>
      <c r="AL650" s="129"/>
      <c r="AM650" s="129"/>
    </row>
    <row r="651" spans="26:39" ht="14.25" customHeight="1">
      <c r="Z651" s="128"/>
      <c r="AA651" s="128"/>
      <c r="AB651" s="128"/>
      <c r="AC651" s="128"/>
      <c r="AD651" s="128"/>
      <c r="AE651" s="128"/>
      <c r="AH651" s="129"/>
      <c r="AI651" s="129"/>
      <c r="AJ651" s="129"/>
      <c r="AK651" s="129"/>
      <c r="AL651" s="129"/>
      <c r="AM651" s="129"/>
    </row>
    <row r="652" spans="26:39" ht="14.25" customHeight="1">
      <c r="Z652" s="128"/>
      <c r="AA652" s="128"/>
      <c r="AB652" s="128"/>
      <c r="AC652" s="128"/>
      <c r="AD652" s="128"/>
      <c r="AE652" s="128"/>
      <c r="AH652" s="129"/>
      <c r="AI652" s="129"/>
      <c r="AJ652" s="129"/>
      <c r="AK652" s="129"/>
      <c r="AL652" s="129"/>
      <c r="AM652" s="129"/>
    </row>
    <row r="653" spans="26:39" ht="14.25" customHeight="1">
      <c r="Z653" s="128"/>
      <c r="AA653" s="128"/>
      <c r="AB653" s="128"/>
      <c r="AC653" s="128"/>
      <c r="AD653" s="128"/>
      <c r="AE653" s="128"/>
      <c r="AH653" s="129"/>
      <c r="AI653" s="129"/>
      <c r="AJ653" s="129"/>
      <c r="AK653" s="129"/>
      <c r="AL653" s="129"/>
      <c r="AM653" s="129"/>
    </row>
    <row r="654" spans="26:39" ht="14.25" customHeight="1">
      <c r="Z654" s="128"/>
      <c r="AA654" s="128"/>
      <c r="AB654" s="128"/>
      <c r="AC654" s="128"/>
      <c r="AD654" s="128"/>
      <c r="AE654" s="128"/>
      <c r="AH654" s="129"/>
      <c r="AI654" s="129"/>
      <c r="AJ654" s="129"/>
      <c r="AK654" s="129"/>
      <c r="AL654" s="129"/>
      <c r="AM654" s="129"/>
    </row>
    <row r="655" spans="26:39" ht="14.25" customHeight="1">
      <c r="Z655" s="128"/>
      <c r="AA655" s="128"/>
      <c r="AB655" s="128"/>
      <c r="AC655" s="128"/>
      <c r="AD655" s="128"/>
      <c r="AE655" s="128"/>
      <c r="AH655" s="129"/>
      <c r="AI655" s="129"/>
      <c r="AJ655" s="129"/>
      <c r="AK655" s="129"/>
      <c r="AL655" s="129"/>
      <c r="AM655" s="129"/>
    </row>
    <row r="656" spans="26:39" ht="14.25" customHeight="1">
      <c r="Z656" s="128"/>
      <c r="AA656" s="128"/>
      <c r="AB656" s="128"/>
      <c r="AC656" s="128"/>
      <c r="AD656" s="128"/>
      <c r="AE656" s="128"/>
      <c r="AH656" s="129"/>
      <c r="AI656" s="129"/>
      <c r="AJ656" s="129"/>
      <c r="AK656" s="129"/>
      <c r="AL656" s="129"/>
      <c r="AM656" s="129"/>
    </row>
    <row r="657" spans="26:39" ht="14.25" customHeight="1">
      <c r="Z657" s="128"/>
      <c r="AA657" s="128"/>
      <c r="AB657" s="128"/>
      <c r="AC657" s="128"/>
      <c r="AD657" s="128"/>
      <c r="AE657" s="128"/>
      <c r="AH657" s="129"/>
      <c r="AI657" s="129"/>
      <c r="AJ657" s="129"/>
      <c r="AK657" s="129"/>
      <c r="AL657" s="129"/>
      <c r="AM657" s="129"/>
    </row>
    <row r="658" spans="26:39" ht="14.25" customHeight="1">
      <c r="Z658" s="128"/>
      <c r="AA658" s="128"/>
      <c r="AB658" s="128"/>
      <c r="AC658" s="128"/>
      <c r="AD658" s="128"/>
      <c r="AE658" s="128"/>
      <c r="AH658" s="129"/>
      <c r="AI658" s="129"/>
      <c r="AJ658" s="129"/>
      <c r="AK658" s="129"/>
      <c r="AL658" s="129"/>
      <c r="AM658" s="129"/>
    </row>
    <row r="659" spans="26:39" ht="14.25" customHeight="1">
      <c r="Z659" s="128"/>
      <c r="AA659" s="128"/>
      <c r="AB659" s="128"/>
      <c r="AC659" s="128"/>
      <c r="AD659" s="128"/>
      <c r="AE659" s="128"/>
      <c r="AH659" s="129"/>
      <c r="AI659" s="129"/>
      <c r="AJ659" s="129"/>
      <c r="AK659" s="129"/>
      <c r="AL659" s="129"/>
      <c r="AM659" s="129"/>
    </row>
    <row r="660" spans="26:39" ht="14.25" customHeight="1">
      <c r="Z660" s="128"/>
      <c r="AA660" s="128"/>
      <c r="AB660" s="128"/>
      <c r="AC660" s="128"/>
      <c r="AD660" s="128"/>
      <c r="AE660" s="128"/>
      <c r="AH660" s="129"/>
      <c r="AI660" s="129"/>
      <c r="AJ660" s="129"/>
      <c r="AK660" s="129"/>
      <c r="AL660" s="129"/>
      <c r="AM660" s="129"/>
    </row>
    <row r="661" spans="26:39" ht="14.25" customHeight="1">
      <c r="Z661" s="128"/>
      <c r="AA661" s="128"/>
      <c r="AB661" s="128"/>
      <c r="AC661" s="128"/>
      <c r="AD661" s="128"/>
      <c r="AE661" s="128"/>
      <c r="AH661" s="129"/>
      <c r="AI661" s="129"/>
      <c r="AJ661" s="129"/>
      <c r="AK661" s="129"/>
      <c r="AL661" s="129"/>
      <c r="AM661" s="129"/>
    </row>
    <row r="662" spans="26:39" ht="14.25" customHeight="1">
      <c r="Z662" s="128"/>
      <c r="AA662" s="128"/>
      <c r="AB662" s="128"/>
      <c r="AC662" s="128"/>
      <c r="AD662" s="128"/>
      <c r="AE662" s="128"/>
      <c r="AH662" s="129"/>
      <c r="AI662" s="129"/>
      <c r="AJ662" s="129"/>
      <c r="AK662" s="129"/>
      <c r="AL662" s="129"/>
      <c r="AM662" s="129"/>
    </row>
    <row r="663" spans="26:39" ht="14.25" customHeight="1">
      <c r="Z663" s="128"/>
      <c r="AA663" s="128"/>
      <c r="AB663" s="128"/>
      <c r="AC663" s="128"/>
      <c r="AD663" s="128"/>
      <c r="AE663" s="128"/>
      <c r="AH663" s="129"/>
      <c r="AI663" s="129"/>
      <c r="AJ663" s="129"/>
      <c r="AK663" s="129"/>
      <c r="AL663" s="129"/>
      <c r="AM663" s="129"/>
    </row>
    <row r="664" spans="26:39" ht="14.25" customHeight="1">
      <c r="Z664" s="128"/>
      <c r="AA664" s="128"/>
      <c r="AB664" s="128"/>
      <c r="AC664" s="128"/>
      <c r="AD664" s="128"/>
      <c r="AE664" s="128"/>
      <c r="AH664" s="129"/>
      <c r="AI664" s="129"/>
      <c r="AJ664" s="129"/>
      <c r="AK664" s="129"/>
      <c r="AL664" s="129"/>
      <c r="AM664" s="129"/>
    </row>
    <row r="665" spans="26:39" ht="14.25" customHeight="1">
      <c r="Z665" s="128"/>
      <c r="AA665" s="128"/>
      <c r="AB665" s="128"/>
      <c r="AC665" s="128"/>
      <c r="AD665" s="128"/>
      <c r="AE665" s="128"/>
      <c r="AH665" s="129"/>
      <c r="AI665" s="129"/>
      <c r="AJ665" s="129"/>
      <c r="AK665" s="129"/>
      <c r="AL665" s="129"/>
      <c r="AM665" s="129"/>
    </row>
    <row r="666" spans="26:39" ht="14.25" customHeight="1">
      <c r="Z666" s="128"/>
      <c r="AA666" s="128"/>
      <c r="AB666" s="128"/>
      <c r="AC666" s="128"/>
      <c r="AD666" s="128"/>
      <c r="AE666" s="128"/>
      <c r="AH666" s="129"/>
      <c r="AI666" s="129"/>
      <c r="AJ666" s="129"/>
      <c r="AK666" s="129"/>
      <c r="AL666" s="129"/>
      <c r="AM666" s="129"/>
    </row>
    <row r="667" spans="26:39" ht="14.25" customHeight="1">
      <c r="Z667" s="128"/>
      <c r="AA667" s="128"/>
      <c r="AB667" s="128"/>
      <c r="AC667" s="128"/>
      <c r="AD667" s="128"/>
      <c r="AE667" s="128"/>
      <c r="AH667" s="129"/>
      <c r="AI667" s="129"/>
      <c r="AJ667" s="129"/>
      <c r="AK667" s="129"/>
      <c r="AL667" s="129"/>
      <c r="AM667" s="129"/>
    </row>
    <row r="668" spans="26:39" ht="14.25" customHeight="1">
      <c r="Z668" s="128"/>
      <c r="AA668" s="128"/>
      <c r="AB668" s="128"/>
      <c r="AC668" s="128"/>
      <c r="AD668" s="128"/>
      <c r="AE668" s="128"/>
      <c r="AH668" s="129"/>
      <c r="AI668" s="129"/>
      <c r="AJ668" s="129"/>
      <c r="AK668" s="129"/>
      <c r="AL668" s="129"/>
      <c r="AM668" s="129"/>
    </row>
    <row r="669" spans="26:39" ht="14.25" customHeight="1">
      <c r="Z669" s="128"/>
      <c r="AA669" s="128"/>
      <c r="AB669" s="128"/>
      <c r="AC669" s="128"/>
      <c r="AD669" s="128"/>
      <c r="AE669" s="128"/>
      <c r="AH669" s="129"/>
      <c r="AI669" s="129"/>
      <c r="AJ669" s="129"/>
      <c r="AK669" s="129"/>
      <c r="AL669" s="129"/>
      <c r="AM669" s="129"/>
    </row>
    <row r="670" spans="26:39" ht="14.25" customHeight="1">
      <c r="Z670" s="128"/>
      <c r="AA670" s="128"/>
      <c r="AB670" s="128"/>
      <c r="AC670" s="128"/>
      <c r="AD670" s="128"/>
      <c r="AE670" s="128"/>
      <c r="AH670" s="129"/>
      <c r="AI670" s="129"/>
      <c r="AJ670" s="129"/>
      <c r="AK670" s="129"/>
      <c r="AL670" s="129"/>
      <c r="AM670" s="129"/>
    </row>
    <row r="671" spans="26:39" ht="14.25" customHeight="1">
      <c r="Z671" s="128"/>
      <c r="AA671" s="128"/>
      <c r="AB671" s="128"/>
      <c r="AC671" s="128"/>
      <c r="AD671" s="128"/>
      <c r="AE671" s="128"/>
      <c r="AH671" s="129"/>
      <c r="AI671" s="129"/>
      <c r="AJ671" s="129"/>
      <c r="AK671" s="129"/>
      <c r="AL671" s="129"/>
      <c r="AM671" s="129"/>
    </row>
    <row r="672" spans="26:39" ht="14.25" customHeight="1">
      <c r="Z672" s="128"/>
      <c r="AA672" s="128"/>
      <c r="AB672" s="128"/>
      <c r="AC672" s="128"/>
      <c r="AD672" s="128"/>
      <c r="AE672" s="128"/>
      <c r="AH672" s="129"/>
      <c r="AI672" s="129"/>
      <c r="AJ672" s="129"/>
      <c r="AK672" s="129"/>
      <c r="AL672" s="129"/>
      <c r="AM672" s="129"/>
    </row>
    <row r="673" spans="26:39" ht="14.25" customHeight="1">
      <c r="Z673" s="128"/>
      <c r="AA673" s="128"/>
      <c r="AB673" s="128"/>
      <c r="AC673" s="128"/>
      <c r="AD673" s="128"/>
      <c r="AE673" s="128"/>
      <c r="AH673" s="129"/>
      <c r="AI673" s="129"/>
      <c r="AJ673" s="129"/>
      <c r="AK673" s="129"/>
      <c r="AL673" s="129"/>
      <c r="AM673" s="129"/>
    </row>
    <row r="674" spans="26:39" ht="14.25" customHeight="1">
      <c r="Z674" s="128"/>
      <c r="AA674" s="128"/>
      <c r="AB674" s="128"/>
      <c r="AC674" s="128"/>
      <c r="AD674" s="128"/>
      <c r="AE674" s="128"/>
      <c r="AH674" s="129"/>
      <c r="AI674" s="129"/>
      <c r="AJ674" s="129"/>
      <c r="AK674" s="129"/>
      <c r="AL674" s="129"/>
      <c r="AM674" s="129"/>
    </row>
    <row r="675" spans="26:39" ht="14.25" customHeight="1">
      <c r="Z675" s="128"/>
      <c r="AA675" s="128"/>
      <c r="AB675" s="128"/>
      <c r="AC675" s="128"/>
      <c r="AD675" s="128"/>
      <c r="AE675" s="128"/>
      <c r="AH675" s="129"/>
      <c r="AI675" s="129"/>
      <c r="AJ675" s="129"/>
      <c r="AK675" s="129"/>
      <c r="AL675" s="129"/>
      <c r="AM675" s="129"/>
    </row>
    <row r="676" spans="26:39" ht="14.25" customHeight="1">
      <c r="Z676" s="128"/>
      <c r="AA676" s="128"/>
      <c r="AB676" s="128"/>
      <c r="AC676" s="128"/>
      <c r="AD676" s="128"/>
      <c r="AE676" s="128"/>
      <c r="AH676" s="129"/>
      <c r="AI676" s="129"/>
      <c r="AJ676" s="129"/>
      <c r="AK676" s="129"/>
      <c r="AL676" s="129"/>
      <c r="AM676" s="129"/>
    </row>
    <row r="677" spans="26:39" ht="14.25" customHeight="1">
      <c r="Z677" s="128"/>
      <c r="AA677" s="128"/>
      <c r="AB677" s="128"/>
      <c r="AC677" s="128"/>
      <c r="AD677" s="128"/>
      <c r="AE677" s="128"/>
      <c r="AH677" s="129"/>
      <c r="AI677" s="129"/>
      <c r="AJ677" s="129"/>
      <c r="AK677" s="129"/>
      <c r="AL677" s="129"/>
      <c r="AM677" s="129"/>
    </row>
    <row r="678" spans="26:39" ht="14.25" customHeight="1">
      <c r="Z678" s="128"/>
      <c r="AA678" s="128"/>
      <c r="AB678" s="128"/>
      <c r="AC678" s="128"/>
      <c r="AD678" s="128"/>
      <c r="AE678" s="128"/>
      <c r="AH678" s="129"/>
      <c r="AI678" s="129"/>
      <c r="AJ678" s="129"/>
      <c r="AK678" s="129"/>
      <c r="AL678" s="129"/>
      <c r="AM678" s="129"/>
    </row>
    <row r="679" spans="26:39" ht="14.25" customHeight="1">
      <c r="Z679" s="128"/>
      <c r="AA679" s="128"/>
      <c r="AB679" s="128"/>
      <c r="AC679" s="128"/>
      <c r="AD679" s="128"/>
      <c r="AE679" s="128"/>
      <c r="AH679" s="129"/>
      <c r="AI679" s="129"/>
      <c r="AJ679" s="129"/>
      <c r="AK679" s="129"/>
      <c r="AL679" s="129"/>
      <c r="AM679" s="129"/>
    </row>
    <row r="680" spans="26:39" ht="14.25" customHeight="1">
      <c r="Z680" s="128"/>
      <c r="AA680" s="128"/>
      <c r="AB680" s="128"/>
      <c r="AC680" s="128"/>
      <c r="AD680" s="128"/>
      <c r="AE680" s="128"/>
      <c r="AH680" s="129"/>
      <c r="AI680" s="129"/>
      <c r="AJ680" s="129"/>
      <c r="AK680" s="129"/>
      <c r="AL680" s="129"/>
      <c r="AM680" s="129"/>
    </row>
    <row r="681" spans="26:39" ht="14.25" customHeight="1">
      <c r="Z681" s="128"/>
      <c r="AA681" s="128"/>
      <c r="AB681" s="128"/>
      <c r="AC681" s="128"/>
      <c r="AD681" s="128"/>
      <c r="AE681" s="128"/>
      <c r="AH681" s="129"/>
      <c r="AI681" s="129"/>
      <c r="AJ681" s="129"/>
      <c r="AK681" s="129"/>
      <c r="AL681" s="129"/>
      <c r="AM681" s="129"/>
    </row>
    <row r="682" spans="26:39" ht="14.25" customHeight="1">
      <c r="Z682" s="128"/>
      <c r="AA682" s="128"/>
      <c r="AB682" s="128"/>
      <c r="AC682" s="128"/>
      <c r="AD682" s="128"/>
      <c r="AE682" s="128"/>
      <c r="AH682" s="129"/>
      <c r="AI682" s="129"/>
      <c r="AJ682" s="129"/>
      <c r="AK682" s="129"/>
      <c r="AL682" s="129"/>
      <c r="AM682" s="129"/>
    </row>
    <row r="683" spans="26:39" ht="14.25" customHeight="1">
      <c r="Z683" s="128"/>
      <c r="AA683" s="128"/>
      <c r="AB683" s="128"/>
      <c r="AC683" s="128"/>
      <c r="AD683" s="128"/>
      <c r="AE683" s="128"/>
      <c r="AH683" s="129"/>
      <c r="AI683" s="129"/>
      <c r="AJ683" s="129"/>
      <c r="AK683" s="129"/>
      <c r="AL683" s="129"/>
      <c r="AM683" s="129"/>
    </row>
    <row r="684" spans="26:39" ht="14.25" customHeight="1">
      <c r="Z684" s="128"/>
      <c r="AA684" s="128"/>
      <c r="AB684" s="128"/>
      <c r="AC684" s="128"/>
      <c r="AD684" s="128"/>
      <c r="AE684" s="128"/>
      <c r="AH684" s="129"/>
      <c r="AI684" s="129"/>
      <c r="AJ684" s="129"/>
      <c r="AK684" s="129"/>
      <c r="AL684" s="129"/>
      <c r="AM684" s="129"/>
    </row>
    <row r="685" spans="26:39" ht="14.25" customHeight="1">
      <c r="Z685" s="128"/>
      <c r="AA685" s="128"/>
      <c r="AB685" s="128"/>
      <c r="AC685" s="128"/>
      <c r="AD685" s="128"/>
      <c r="AE685" s="128"/>
      <c r="AH685" s="129"/>
      <c r="AI685" s="129"/>
      <c r="AJ685" s="129"/>
      <c r="AK685" s="129"/>
      <c r="AL685" s="129"/>
      <c r="AM685" s="129"/>
    </row>
    <row r="686" spans="26:39" ht="14.25" customHeight="1">
      <c r="Z686" s="128"/>
      <c r="AA686" s="128"/>
      <c r="AB686" s="128"/>
      <c r="AC686" s="128"/>
      <c r="AD686" s="128"/>
      <c r="AE686" s="128"/>
      <c r="AH686" s="129"/>
      <c r="AI686" s="129"/>
      <c r="AJ686" s="129"/>
      <c r="AK686" s="129"/>
      <c r="AL686" s="129"/>
      <c r="AM686" s="129"/>
    </row>
    <row r="687" spans="26:39" ht="14.25" customHeight="1">
      <c r="Z687" s="128"/>
      <c r="AA687" s="128"/>
      <c r="AB687" s="128"/>
      <c r="AC687" s="128"/>
      <c r="AD687" s="128"/>
      <c r="AE687" s="128"/>
      <c r="AH687" s="129"/>
      <c r="AI687" s="129"/>
      <c r="AJ687" s="129"/>
      <c r="AK687" s="129"/>
      <c r="AL687" s="129"/>
      <c r="AM687" s="129"/>
    </row>
    <row r="688" spans="26:39" ht="14.25" customHeight="1">
      <c r="Z688" s="128"/>
      <c r="AA688" s="128"/>
      <c r="AB688" s="128"/>
      <c r="AC688" s="128"/>
      <c r="AD688" s="128"/>
      <c r="AE688" s="128"/>
      <c r="AH688" s="129"/>
      <c r="AI688" s="129"/>
      <c r="AJ688" s="129"/>
      <c r="AK688" s="129"/>
      <c r="AL688" s="129"/>
      <c r="AM688" s="129"/>
    </row>
    <row r="689" spans="26:39" ht="14.25" customHeight="1">
      <c r="Z689" s="128"/>
      <c r="AA689" s="128"/>
      <c r="AB689" s="128"/>
      <c r="AC689" s="128"/>
      <c r="AD689" s="128"/>
      <c r="AE689" s="128"/>
      <c r="AH689" s="129"/>
      <c r="AI689" s="129"/>
      <c r="AJ689" s="129"/>
      <c r="AK689" s="129"/>
      <c r="AL689" s="129"/>
      <c r="AM689" s="129"/>
    </row>
    <row r="690" spans="26:39" ht="14.25" customHeight="1">
      <c r="Z690" s="128"/>
      <c r="AA690" s="128"/>
      <c r="AB690" s="128"/>
      <c r="AC690" s="128"/>
      <c r="AD690" s="128"/>
      <c r="AE690" s="128"/>
      <c r="AH690" s="129"/>
      <c r="AI690" s="129"/>
      <c r="AJ690" s="129"/>
      <c r="AK690" s="129"/>
      <c r="AL690" s="129"/>
      <c r="AM690" s="129"/>
    </row>
    <row r="691" spans="26:39" ht="14.25" customHeight="1">
      <c r="Z691" s="128"/>
      <c r="AA691" s="128"/>
      <c r="AB691" s="128"/>
      <c r="AC691" s="128"/>
      <c r="AD691" s="128"/>
      <c r="AE691" s="128"/>
      <c r="AH691" s="129"/>
      <c r="AI691" s="129"/>
      <c r="AJ691" s="129"/>
      <c r="AK691" s="129"/>
      <c r="AL691" s="129"/>
      <c r="AM691" s="129"/>
    </row>
    <row r="692" spans="26:39" ht="14.25" customHeight="1">
      <c r="Z692" s="128"/>
      <c r="AA692" s="128"/>
      <c r="AB692" s="128"/>
      <c r="AC692" s="128"/>
      <c r="AD692" s="128"/>
      <c r="AE692" s="128"/>
      <c r="AH692" s="129"/>
      <c r="AI692" s="129"/>
      <c r="AJ692" s="129"/>
      <c r="AK692" s="129"/>
      <c r="AL692" s="129"/>
      <c r="AM692" s="129"/>
    </row>
    <row r="693" spans="26:39" ht="14.25" customHeight="1">
      <c r="Z693" s="128"/>
      <c r="AA693" s="128"/>
      <c r="AB693" s="128"/>
      <c r="AC693" s="128"/>
      <c r="AD693" s="128"/>
      <c r="AE693" s="128"/>
      <c r="AH693" s="129"/>
      <c r="AI693" s="129"/>
      <c r="AJ693" s="129"/>
      <c r="AK693" s="129"/>
      <c r="AL693" s="129"/>
      <c r="AM693" s="129"/>
    </row>
    <row r="694" spans="26:39" ht="14.25" customHeight="1">
      <c r="Z694" s="128"/>
      <c r="AA694" s="128"/>
      <c r="AB694" s="128"/>
      <c r="AC694" s="128"/>
      <c r="AD694" s="128"/>
      <c r="AE694" s="128"/>
      <c r="AH694" s="129"/>
      <c r="AI694" s="129"/>
      <c r="AJ694" s="129"/>
      <c r="AK694" s="129"/>
      <c r="AL694" s="129"/>
      <c r="AM694" s="129"/>
    </row>
    <row r="695" spans="26:39" ht="14.25" customHeight="1">
      <c r="Z695" s="128"/>
      <c r="AA695" s="128"/>
      <c r="AB695" s="128"/>
      <c r="AC695" s="128"/>
      <c r="AD695" s="128"/>
      <c r="AE695" s="128"/>
      <c r="AH695" s="129"/>
      <c r="AI695" s="129"/>
      <c r="AJ695" s="129"/>
      <c r="AK695" s="129"/>
      <c r="AL695" s="129"/>
      <c r="AM695" s="129"/>
    </row>
    <row r="696" spans="26:39" ht="14.25" customHeight="1">
      <c r="Z696" s="128"/>
      <c r="AA696" s="128"/>
      <c r="AB696" s="128"/>
      <c r="AC696" s="128"/>
      <c r="AD696" s="128"/>
      <c r="AE696" s="128"/>
      <c r="AH696" s="129"/>
      <c r="AI696" s="129"/>
      <c r="AJ696" s="129"/>
      <c r="AK696" s="129"/>
      <c r="AL696" s="129"/>
      <c r="AM696" s="129"/>
    </row>
    <row r="697" spans="26:39" ht="14.25" customHeight="1">
      <c r="Z697" s="128"/>
      <c r="AA697" s="128"/>
      <c r="AB697" s="128"/>
      <c r="AC697" s="128"/>
      <c r="AD697" s="128"/>
      <c r="AE697" s="128"/>
      <c r="AH697" s="129"/>
      <c r="AI697" s="129"/>
      <c r="AJ697" s="129"/>
      <c r="AK697" s="129"/>
      <c r="AL697" s="129"/>
      <c r="AM697" s="129"/>
    </row>
    <row r="698" spans="26:39" ht="14.25" customHeight="1">
      <c r="Z698" s="128"/>
      <c r="AA698" s="128"/>
      <c r="AB698" s="128"/>
      <c r="AC698" s="128"/>
      <c r="AD698" s="128"/>
      <c r="AE698" s="128"/>
      <c r="AH698" s="129"/>
      <c r="AI698" s="129"/>
      <c r="AJ698" s="129"/>
      <c r="AK698" s="129"/>
      <c r="AL698" s="129"/>
      <c r="AM698" s="129"/>
    </row>
    <row r="699" spans="26:39" ht="14.25" customHeight="1">
      <c r="Z699" s="128"/>
      <c r="AA699" s="128"/>
      <c r="AB699" s="128"/>
      <c r="AC699" s="128"/>
      <c r="AD699" s="128"/>
      <c r="AE699" s="128"/>
      <c r="AH699" s="129"/>
      <c r="AI699" s="129"/>
      <c r="AJ699" s="129"/>
      <c r="AK699" s="129"/>
      <c r="AL699" s="129"/>
      <c r="AM699" s="129"/>
    </row>
    <row r="700" spans="26:39" ht="14.25" customHeight="1">
      <c r="Z700" s="128"/>
      <c r="AA700" s="128"/>
      <c r="AB700" s="128"/>
      <c r="AC700" s="128"/>
      <c r="AD700" s="128"/>
      <c r="AE700" s="128"/>
      <c r="AH700" s="129"/>
      <c r="AI700" s="129"/>
      <c r="AJ700" s="129"/>
      <c r="AK700" s="129"/>
      <c r="AL700" s="129"/>
      <c r="AM700" s="129"/>
    </row>
    <row r="701" spans="26:39" ht="14.25" customHeight="1">
      <c r="Z701" s="128"/>
      <c r="AA701" s="128"/>
      <c r="AB701" s="128"/>
      <c r="AC701" s="128"/>
      <c r="AD701" s="128"/>
      <c r="AE701" s="128"/>
      <c r="AH701" s="129"/>
      <c r="AI701" s="129"/>
      <c r="AJ701" s="129"/>
      <c r="AK701" s="129"/>
      <c r="AL701" s="129"/>
      <c r="AM701" s="129"/>
    </row>
    <row r="702" spans="26:39" ht="14.25" customHeight="1">
      <c r="Z702" s="128"/>
      <c r="AA702" s="128"/>
      <c r="AB702" s="128"/>
      <c r="AC702" s="128"/>
      <c r="AD702" s="128"/>
      <c r="AE702" s="128"/>
      <c r="AH702" s="129"/>
      <c r="AI702" s="129"/>
      <c r="AJ702" s="129"/>
      <c r="AK702" s="129"/>
      <c r="AL702" s="129"/>
      <c r="AM702" s="129"/>
    </row>
    <row r="703" spans="26:39" ht="14.25" customHeight="1">
      <c r="Z703" s="128"/>
      <c r="AA703" s="128"/>
      <c r="AB703" s="128"/>
      <c r="AC703" s="128"/>
      <c r="AD703" s="128"/>
      <c r="AE703" s="128"/>
      <c r="AH703" s="129"/>
      <c r="AI703" s="129"/>
      <c r="AJ703" s="129"/>
      <c r="AK703" s="129"/>
      <c r="AL703" s="129"/>
      <c r="AM703" s="129"/>
    </row>
    <row r="704" spans="26:39" ht="14.25" customHeight="1">
      <c r="Z704" s="128"/>
      <c r="AA704" s="128"/>
      <c r="AB704" s="128"/>
      <c r="AC704" s="128"/>
      <c r="AD704" s="128"/>
      <c r="AE704" s="128"/>
      <c r="AH704" s="129"/>
      <c r="AI704" s="129"/>
      <c r="AJ704" s="129"/>
      <c r="AK704" s="129"/>
      <c r="AL704" s="129"/>
      <c r="AM704" s="129"/>
    </row>
    <row r="705" spans="26:39" ht="14.25" customHeight="1">
      <c r="Z705" s="128"/>
      <c r="AA705" s="128"/>
      <c r="AB705" s="128"/>
      <c r="AC705" s="128"/>
      <c r="AD705" s="128"/>
      <c r="AE705" s="128"/>
      <c r="AH705" s="129"/>
      <c r="AI705" s="129"/>
      <c r="AJ705" s="129"/>
      <c r="AK705" s="129"/>
      <c r="AL705" s="129"/>
      <c r="AM705" s="129"/>
    </row>
    <row r="706" spans="26:39" ht="14.25" customHeight="1">
      <c r="Z706" s="128"/>
      <c r="AA706" s="128"/>
      <c r="AB706" s="128"/>
      <c r="AC706" s="128"/>
      <c r="AD706" s="128"/>
      <c r="AE706" s="128"/>
      <c r="AH706" s="129"/>
      <c r="AI706" s="129"/>
      <c r="AJ706" s="129"/>
      <c r="AK706" s="129"/>
      <c r="AL706" s="129"/>
      <c r="AM706" s="129"/>
    </row>
    <row r="707" spans="26:39" ht="14.25" customHeight="1">
      <c r="Z707" s="128"/>
      <c r="AA707" s="128"/>
      <c r="AB707" s="128"/>
      <c r="AC707" s="128"/>
      <c r="AD707" s="128"/>
      <c r="AE707" s="128"/>
      <c r="AH707" s="129"/>
      <c r="AI707" s="129"/>
      <c r="AJ707" s="129"/>
      <c r="AK707" s="129"/>
      <c r="AL707" s="129"/>
      <c r="AM707" s="129"/>
    </row>
    <row r="708" spans="26:39" ht="14.25" customHeight="1">
      <c r="Z708" s="128"/>
      <c r="AA708" s="128"/>
      <c r="AB708" s="128"/>
      <c r="AC708" s="128"/>
      <c r="AD708" s="128"/>
      <c r="AE708" s="128"/>
      <c r="AH708" s="129"/>
      <c r="AI708" s="129"/>
      <c r="AJ708" s="129"/>
      <c r="AK708" s="129"/>
      <c r="AL708" s="129"/>
      <c r="AM708" s="129"/>
    </row>
    <row r="709" spans="26:39" ht="14.25" customHeight="1">
      <c r="Z709" s="128"/>
      <c r="AA709" s="128"/>
      <c r="AB709" s="128"/>
      <c r="AC709" s="128"/>
      <c r="AD709" s="128"/>
      <c r="AE709" s="128"/>
      <c r="AH709" s="129"/>
      <c r="AI709" s="129"/>
      <c r="AJ709" s="129"/>
      <c r="AK709" s="129"/>
      <c r="AL709" s="129"/>
      <c r="AM709" s="129"/>
    </row>
    <row r="710" spans="26:39" ht="14.25" customHeight="1">
      <c r="Z710" s="128"/>
      <c r="AA710" s="128"/>
      <c r="AB710" s="128"/>
      <c r="AC710" s="128"/>
      <c r="AD710" s="128"/>
      <c r="AE710" s="128"/>
      <c r="AH710" s="129"/>
      <c r="AI710" s="129"/>
      <c r="AJ710" s="129"/>
      <c r="AK710" s="129"/>
      <c r="AL710" s="129"/>
      <c r="AM710" s="129"/>
    </row>
    <row r="711" spans="26:39" ht="14.25" customHeight="1">
      <c r="Z711" s="128"/>
      <c r="AA711" s="128"/>
      <c r="AB711" s="128"/>
      <c r="AC711" s="128"/>
      <c r="AD711" s="128"/>
      <c r="AE711" s="128"/>
      <c r="AH711" s="129"/>
      <c r="AI711" s="129"/>
      <c r="AJ711" s="129"/>
      <c r="AK711" s="129"/>
      <c r="AL711" s="129"/>
      <c r="AM711" s="129"/>
    </row>
    <row r="712" spans="26:39" ht="14.25" customHeight="1">
      <c r="Z712" s="128"/>
      <c r="AA712" s="128"/>
      <c r="AB712" s="128"/>
      <c r="AC712" s="128"/>
      <c r="AD712" s="128"/>
      <c r="AE712" s="128"/>
      <c r="AH712" s="129"/>
      <c r="AI712" s="129"/>
      <c r="AJ712" s="129"/>
      <c r="AK712" s="129"/>
      <c r="AL712" s="129"/>
      <c r="AM712" s="129"/>
    </row>
    <row r="713" spans="26:39" ht="14.25" customHeight="1">
      <c r="Z713" s="128"/>
      <c r="AA713" s="128"/>
      <c r="AB713" s="128"/>
      <c r="AC713" s="128"/>
      <c r="AD713" s="128"/>
      <c r="AE713" s="128"/>
      <c r="AH713" s="129"/>
      <c r="AI713" s="129"/>
      <c r="AJ713" s="129"/>
      <c r="AK713" s="129"/>
      <c r="AL713" s="129"/>
      <c r="AM713" s="129"/>
    </row>
    <row r="714" spans="26:39" ht="14.25" customHeight="1">
      <c r="Z714" s="128"/>
      <c r="AA714" s="128"/>
      <c r="AB714" s="128"/>
      <c r="AC714" s="128"/>
      <c r="AD714" s="128"/>
      <c r="AE714" s="128"/>
      <c r="AH714" s="129"/>
      <c r="AI714" s="129"/>
      <c r="AJ714" s="129"/>
      <c r="AK714" s="129"/>
      <c r="AL714" s="129"/>
      <c r="AM714" s="129"/>
    </row>
    <row r="715" spans="26:39" ht="14.25" customHeight="1">
      <c r="Z715" s="128"/>
      <c r="AA715" s="128"/>
      <c r="AB715" s="128"/>
      <c r="AC715" s="128"/>
      <c r="AD715" s="128"/>
      <c r="AE715" s="128"/>
      <c r="AH715" s="129"/>
      <c r="AI715" s="129"/>
      <c r="AJ715" s="129"/>
      <c r="AK715" s="129"/>
      <c r="AL715" s="129"/>
      <c r="AM715" s="129"/>
    </row>
    <row r="716" spans="26:39" ht="14.25" customHeight="1">
      <c r="Z716" s="128"/>
      <c r="AA716" s="128"/>
      <c r="AB716" s="128"/>
      <c r="AC716" s="128"/>
      <c r="AD716" s="128"/>
      <c r="AE716" s="128"/>
      <c r="AH716" s="129"/>
      <c r="AI716" s="129"/>
      <c r="AJ716" s="129"/>
      <c r="AK716" s="129"/>
      <c r="AL716" s="129"/>
      <c r="AM716" s="129"/>
    </row>
    <row r="717" spans="26:39" ht="14.25" customHeight="1">
      <c r="Z717" s="128"/>
      <c r="AA717" s="128"/>
      <c r="AB717" s="128"/>
      <c r="AC717" s="128"/>
      <c r="AD717" s="128"/>
      <c r="AE717" s="128"/>
      <c r="AH717" s="129"/>
      <c r="AI717" s="129"/>
      <c r="AJ717" s="129"/>
      <c r="AK717" s="129"/>
      <c r="AL717" s="129"/>
      <c r="AM717" s="129"/>
    </row>
    <row r="718" spans="26:39" ht="14.25" customHeight="1">
      <c r="Z718" s="128"/>
      <c r="AA718" s="128"/>
      <c r="AB718" s="128"/>
      <c r="AC718" s="128"/>
      <c r="AD718" s="128"/>
      <c r="AE718" s="128"/>
      <c r="AH718" s="129"/>
      <c r="AI718" s="129"/>
      <c r="AJ718" s="129"/>
      <c r="AK718" s="129"/>
      <c r="AL718" s="129"/>
      <c r="AM718" s="129"/>
    </row>
    <row r="719" spans="26:39" ht="14.25" customHeight="1">
      <c r="Z719" s="128"/>
      <c r="AA719" s="128"/>
      <c r="AB719" s="128"/>
      <c r="AC719" s="128"/>
      <c r="AD719" s="128"/>
      <c r="AE719" s="128"/>
      <c r="AH719" s="129"/>
      <c r="AI719" s="129"/>
      <c r="AJ719" s="129"/>
      <c r="AK719" s="129"/>
      <c r="AL719" s="129"/>
      <c r="AM719" s="129"/>
    </row>
    <row r="720" spans="26:39" ht="14.25" customHeight="1">
      <c r="Z720" s="128"/>
      <c r="AA720" s="128"/>
      <c r="AB720" s="128"/>
      <c r="AC720" s="128"/>
      <c r="AD720" s="128"/>
      <c r="AE720" s="128"/>
      <c r="AH720" s="129"/>
      <c r="AI720" s="129"/>
      <c r="AJ720" s="129"/>
      <c r="AK720" s="129"/>
      <c r="AL720" s="129"/>
      <c r="AM720" s="129"/>
    </row>
    <row r="721" spans="26:39" ht="14.25" customHeight="1">
      <c r="Z721" s="128"/>
      <c r="AA721" s="128"/>
      <c r="AB721" s="128"/>
      <c r="AC721" s="128"/>
      <c r="AD721" s="128"/>
      <c r="AE721" s="128"/>
      <c r="AH721" s="129"/>
      <c r="AI721" s="129"/>
      <c r="AJ721" s="129"/>
      <c r="AK721" s="129"/>
      <c r="AL721" s="129"/>
      <c r="AM721" s="129"/>
    </row>
    <row r="722" spans="26:39" ht="14.25" customHeight="1">
      <c r="Z722" s="128"/>
      <c r="AA722" s="128"/>
      <c r="AB722" s="128"/>
      <c r="AC722" s="128"/>
      <c r="AD722" s="128"/>
      <c r="AE722" s="128"/>
      <c r="AH722" s="129"/>
      <c r="AI722" s="129"/>
      <c r="AJ722" s="129"/>
      <c r="AK722" s="129"/>
      <c r="AL722" s="129"/>
      <c r="AM722" s="129"/>
    </row>
    <row r="723" spans="26:39" ht="14.25" customHeight="1">
      <c r="Z723" s="128"/>
      <c r="AA723" s="128"/>
      <c r="AB723" s="128"/>
      <c r="AC723" s="128"/>
      <c r="AD723" s="128"/>
      <c r="AE723" s="128"/>
      <c r="AH723" s="129"/>
      <c r="AI723" s="129"/>
      <c r="AJ723" s="129"/>
      <c r="AK723" s="129"/>
      <c r="AL723" s="129"/>
      <c r="AM723" s="129"/>
    </row>
    <row r="724" spans="26:39" ht="14.25" customHeight="1">
      <c r="Z724" s="128"/>
      <c r="AA724" s="128"/>
      <c r="AB724" s="128"/>
      <c r="AC724" s="128"/>
      <c r="AD724" s="128"/>
      <c r="AE724" s="128"/>
      <c r="AH724" s="129"/>
      <c r="AI724" s="129"/>
      <c r="AJ724" s="129"/>
      <c r="AK724" s="129"/>
      <c r="AL724" s="129"/>
      <c r="AM724" s="129"/>
    </row>
    <row r="725" spans="26:39" ht="14.25" customHeight="1">
      <c r="Z725" s="128"/>
      <c r="AA725" s="128"/>
      <c r="AB725" s="128"/>
      <c r="AC725" s="128"/>
      <c r="AD725" s="128"/>
      <c r="AE725" s="128"/>
      <c r="AH725" s="129"/>
      <c r="AI725" s="129"/>
      <c r="AJ725" s="129"/>
      <c r="AK725" s="129"/>
      <c r="AL725" s="129"/>
      <c r="AM725" s="129"/>
    </row>
    <row r="726" spans="26:39" ht="14.25" customHeight="1">
      <c r="Z726" s="128"/>
      <c r="AA726" s="128"/>
      <c r="AB726" s="128"/>
      <c r="AC726" s="128"/>
      <c r="AD726" s="128"/>
      <c r="AE726" s="128"/>
      <c r="AH726" s="129"/>
      <c r="AI726" s="129"/>
      <c r="AJ726" s="129"/>
      <c r="AK726" s="129"/>
      <c r="AL726" s="129"/>
      <c r="AM726" s="129"/>
    </row>
    <row r="727" spans="26:39" ht="14.25" customHeight="1">
      <c r="Z727" s="128"/>
      <c r="AA727" s="128"/>
      <c r="AB727" s="128"/>
      <c r="AC727" s="128"/>
      <c r="AD727" s="128"/>
      <c r="AE727" s="128"/>
      <c r="AH727" s="129"/>
      <c r="AI727" s="129"/>
      <c r="AJ727" s="129"/>
      <c r="AK727" s="129"/>
      <c r="AL727" s="129"/>
      <c r="AM727" s="129"/>
    </row>
    <row r="728" spans="26:39" ht="14.25" customHeight="1">
      <c r="Z728" s="128"/>
      <c r="AA728" s="128"/>
      <c r="AB728" s="128"/>
      <c r="AC728" s="128"/>
      <c r="AD728" s="128"/>
      <c r="AE728" s="128"/>
      <c r="AH728" s="129"/>
      <c r="AI728" s="129"/>
      <c r="AJ728" s="129"/>
      <c r="AK728" s="129"/>
      <c r="AL728" s="129"/>
      <c r="AM728" s="129"/>
    </row>
    <row r="729" spans="26:39" ht="14.25" customHeight="1">
      <c r="Z729" s="128"/>
      <c r="AA729" s="128"/>
      <c r="AB729" s="128"/>
      <c r="AC729" s="128"/>
      <c r="AD729" s="128"/>
      <c r="AE729" s="128"/>
      <c r="AH729" s="129"/>
      <c r="AI729" s="129"/>
      <c r="AJ729" s="129"/>
      <c r="AK729" s="129"/>
      <c r="AL729" s="129"/>
      <c r="AM729" s="129"/>
    </row>
    <row r="730" spans="26:39" ht="14.25" customHeight="1">
      <c r="Z730" s="128"/>
      <c r="AA730" s="128"/>
      <c r="AB730" s="128"/>
      <c r="AC730" s="128"/>
      <c r="AD730" s="128"/>
      <c r="AE730" s="128"/>
      <c r="AH730" s="129"/>
      <c r="AI730" s="129"/>
      <c r="AJ730" s="129"/>
      <c r="AK730" s="129"/>
      <c r="AL730" s="129"/>
      <c r="AM730" s="129"/>
    </row>
    <row r="731" spans="26:39" ht="14.25" customHeight="1">
      <c r="Z731" s="128"/>
      <c r="AA731" s="128"/>
      <c r="AB731" s="128"/>
      <c r="AC731" s="128"/>
      <c r="AD731" s="128"/>
      <c r="AE731" s="128"/>
      <c r="AH731" s="129"/>
      <c r="AI731" s="129"/>
      <c r="AJ731" s="129"/>
      <c r="AK731" s="129"/>
      <c r="AL731" s="129"/>
      <c r="AM731" s="129"/>
    </row>
    <row r="732" spans="26:39" ht="14.25" customHeight="1">
      <c r="Z732" s="128"/>
      <c r="AA732" s="128"/>
      <c r="AB732" s="128"/>
      <c r="AC732" s="128"/>
      <c r="AD732" s="128"/>
      <c r="AE732" s="128"/>
      <c r="AH732" s="129"/>
      <c r="AI732" s="129"/>
      <c r="AJ732" s="129"/>
      <c r="AK732" s="129"/>
      <c r="AL732" s="129"/>
      <c r="AM732" s="129"/>
    </row>
    <row r="733" spans="26:39" ht="14.25" customHeight="1">
      <c r="Z733" s="128"/>
      <c r="AA733" s="128"/>
      <c r="AB733" s="128"/>
      <c r="AC733" s="128"/>
      <c r="AD733" s="128"/>
      <c r="AE733" s="128"/>
      <c r="AH733" s="129"/>
      <c r="AI733" s="129"/>
      <c r="AJ733" s="129"/>
      <c r="AK733" s="129"/>
      <c r="AL733" s="129"/>
      <c r="AM733" s="129"/>
    </row>
    <row r="734" spans="26:39" ht="14.25" customHeight="1">
      <c r="Z734" s="128"/>
      <c r="AA734" s="128"/>
      <c r="AB734" s="128"/>
      <c r="AC734" s="128"/>
      <c r="AD734" s="128"/>
      <c r="AE734" s="128"/>
      <c r="AH734" s="129"/>
      <c r="AI734" s="129"/>
      <c r="AJ734" s="129"/>
      <c r="AK734" s="129"/>
      <c r="AL734" s="129"/>
      <c r="AM734" s="129"/>
    </row>
    <row r="735" spans="26:39" ht="14.25" customHeight="1">
      <c r="Z735" s="128"/>
      <c r="AA735" s="128"/>
      <c r="AB735" s="128"/>
      <c r="AC735" s="128"/>
      <c r="AD735" s="128"/>
      <c r="AE735" s="128"/>
      <c r="AH735" s="129"/>
      <c r="AI735" s="129"/>
      <c r="AJ735" s="129"/>
      <c r="AK735" s="129"/>
      <c r="AL735" s="129"/>
      <c r="AM735" s="129"/>
    </row>
    <row r="736" spans="26:39" ht="14.25" customHeight="1">
      <c r="Z736" s="128"/>
      <c r="AA736" s="128"/>
      <c r="AB736" s="128"/>
      <c r="AC736" s="128"/>
      <c r="AD736" s="128"/>
      <c r="AE736" s="128"/>
      <c r="AH736" s="129"/>
      <c r="AI736" s="129"/>
      <c r="AJ736" s="129"/>
      <c r="AK736" s="129"/>
      <c r="AL736" s="129"/>
      <c r="AM736" s="129"/>
    </row>
    <row r="737" spans="26:39" ht="14.25" customHeight="1">
      <c r="Z737" s="128"/>
      <c r="AA737" s="128"/>
      <c r="AB737" s="128"/>
      <c r="AC737" s="128"/>
      <c r="AD737" s="128"/>
      <c r="AE737" s="128"/>
      <c r="AH737" s="129"/>
      <c r="AI737" s="129"/>
      <c r="AJ737" s="129"/>
      <c r="AK737" s="129"/>
      <c r="AL737" s="129"/>
      <c r="AM737" s="129"/>
    </row>
    <row r="738" spans="26:39" ht="14.25" customHeight="1">
      <c r="Z738" s="128"/>
      <c r="AA738" s="128"/>
      <c r="AB738" s="128"/>
      <c r="AC738" s="128"/>
      <c r="AD738" s="128"/>
      <c r="AE738" s="128"/>
      <c r="AH738" s="129"/>
      <c r="AI738" s="129"/>
      <c r="AJ738" s="129"/>
      <c r="AK738" s="129"/>
      <c r="AL738" s="129"/>
      <c r="AM738" s="129"/>
    </row>
    <row r="739" spans="26:39" ht="14.25" customHeight="1">
      <c r="Z739" s="128"/>
      <c r="AA739" s="128"/>
      <c r="AB739" s="128"/>
      <c r="AC739" s="128"/>
      <c r="AD739" s="128"/>
      <c r="AE739" s="128"/>
      <c r="AH739" s="129"/>
      <c r="AI739" s="129"/>
      <c r="AJ739" s="129"/>
      <c r="AK739" s="129"/>
      <c r="AL739" s="129"/>
      <c r="AM739" s="129"/>
    </row>
    <row r="740" spans="26:39" ht="14.25" customHeight="1">
      <c r="Z740" s="128"/>
      <c r="AA740" s="128"/>
      <c r="AB740" s="128"/>
      <c r="AC740" s="128"/>
      <c r="AD740" s="128"/>
      <c r="AE740" s="128"/>
      <c r="AH740" s="129"/>
      <c r="AI740" s="129"/>
      <c r="AJ740" s="129"/>
      <c r="AK740" s="129"/>
      <c r="AL740" s="129"/>
      <c r="AM740" s="129"/>
    </row>
    <row r="741" spans="26:39" ht="14.25" customHeight="1">
      <c r="Z741" s="128"/>
      <c r="AA741" s="128"/>
      <c r="AB741" s="128"/>
      <c r="AC741" s="128"/>
      <c r="AD741" s="128"/>
      <c r="AE741" s="128"/>
      <c r="AH741" s="129"/>
      <c r="AI741" s="129"/>
      <c r="AJ741" s="129"/>
      <c r="AK741" s="129"/>
      <c r="AL741" s="129"/>
      <c r="AM741" s="129"/>
    </row>
    <row r="742" spans="26:39" ht="14.25" customHeight="1">
      <c r="Z742" s="128"/>
      <c r="AA742" s="128"/>
      <c r="AB742" s="128"/>
      <c r="AC742" s="128"/>
      <c r="AD742" s="128"/>
      <c r="AE742" s="128"/>
      <c r="AH742" s="129"/>
      <c r="AI742" s="129"/>
      <c r="AJ742" s="129"/>
      <c r="AK742" s="129"/>
      <c r="AL742" s="129"/>
      <c r="AM742" s="129"/>
    </row>
    <row r="743" spans="26:39" ht="14.25" customHeight="1">
      <c r="Z743" s="128"/>
      <c r="AA743" s="128"/>
      <c r="AB743" s="128"/>
      <c r="AC743" s="128"/>
      <c r="AD743" s="128"/>
      <c r="AE743" s="128"/>
      <c r="AH743" s="129"/>
      <c r="AI743" s="129"/>
      <c r="AJ743" s="129"/>
      <c r="AK743" s="129"/>
      <c r="AL743" s="129"/>
      <c r="AM743" s="129"/>
    </row>
    <row r="744" spans="26:39" ht="14.25" customHeight="1">
      <c r="Z744" s="128"/>
      <c r="AA744" s="128"/>
      <c r="AB744" s="128"/>
      <c r="AC744" s="128"/>
      <c r="AD744" s="128"/>
      <c r="AE744" s="128"/>
      <c r="AH744" s="129"/>
      <c r="AI744" s="129"/>
      <c r="AJ744" s="129"/>
      <c r="AK744" s="129"/>
      <c r="AL744" s="129"/>
      <c r="AM744" s="129"/>
    </row>
    <row r="745" spans="26:39" ht="14.25" customHeight="1">
      <c r="Z745" s="128"/>
      <c r="AA745" s="128"/>
      <c r="AB745" s="128"/>
      <c r="AC745" s="128"/>
      <c r="AD745" s="128"/>
      <c r="AE745" s="128"/>
      <c r="AH745" s="129"/>
      <c r="AI745" s="129"/>
      <c r="AJ745" s="129"/>
      <c r="AK745" s="129"/>
      <c r="AL745" s="129"/>
      <c r="AM745" s="129"/>
    </row>
    <row r="746" spans="26:39" ht="14.25" customHeight="1">
      <c r="Z746" s="128"/>
      <c r="AA746" s="128"/>
      <c r="AB746" s="128"/>
      <c r="AC746" s="128"/>
      <c r="AD746" s="128"/>
      <c r="AE746" s="128"/>
      <c r="AH746" s="129"/>
      <c r="AI746" s="129"/>
      <c r="AJ746" s="129"/>
      <c r="AK746" s="129"/>
      <c r="AL746" s="129"/>
      <c r="AM746" s="129"/>
    </row>
    <row r="747" spans="26:39" ht="14.25" customHeight="1">
      <c r="Z747" s="128"/>
      <c r="AA747" s="128"/>
      <c r="AB747" s="128"/>
      <c r="AC747" s="128"/>
      <c r="AD747" s="128"/>
      <c r="AE747" s="128"/>
      <c r="AH747" s="129"/>
      <c r="AI747" s="129"/>
      <c r="AJ747" s="129"/>
      <c r="AK747" s="129"/>
      <c r="AL747" s="129"/>
      <c r="AM747" s="129"/>
    </row>
    <row r="748" spans="26:39" ht="14.25" customHeight="1">
      <c r="Z748" s="128"/>
      <c r="AA748" s="128"/>
      <c r="AB748" s="128"/>
      <c r="AC748" s="128"/>
      <c r="AD748" s="128"/>
      <c r="AE748" s="128"/>
      <c r="AH748" s="129"/>
      <c r="AI748" s="129"/>
      <c r="AJ748" s="129"/>
      <c r="AK748" s="129"/>
      <c r="AL748" s="129"/>
      <c r="AM748" s="129"/>
    </row>
    <row r="749" spans="26:39" ht="14.25" customHeight="1">
      <c r="Z749" s="128"/>
      <c r="AA749" s="128"/>
      <c r="AB749" s="128"/>
      <c r="AC749" s="128"/>
      <c r="AD749" s="128"/>
      <c r="AE749" s="128"/>
      <c r="AH749" s="129"/>
      <c r="AI749" s="129"/>
      <c r="AJ749" s="129"/>
      <c r="AK749" s="129"/>
      <c r="AL749" s="129"/>
      <c r="AM749" s="129"/>
    </row>
    <row r="750" spans="26:39" ht="14.25" customHeight="1">
      <c r="Z750" s="128"/>
      <c r="AA750" s="128"/>
      <c r="AB750" s="128"/>
      <c r="AC750" s="128"/>
      <c r="AD750" s="128"/>
      <c r="AE750" s="128"/>
      <c r="AH750" s="129"/>
      <c r="AI750" s="129"/>
      <c r="AJ750" s="129"/>
      <c r="AK750" s="129"/>
      <c r="AL750" s="129"/>
      <c r="AM750" s="129"/>
    </row>
    <row r="751" spans="26:39" ht="14.25" customHeight="1">
      <c r="Z751" s="128"/>
      <c r="AA751" s="128"/>
      <c r="AB751" s="128"/>
      <c r="AC751" s="128"/>
      <c r="AD751" s="128"/>
      <c r="AE751" s="128"/>
      <c r="AH751" s="129"/>
      <c r="AI751" s="129"/>
      <c r="AJ751" s="129"/>
      <c r="AK751" s="129"/>
      <c r="AL751" s="129"/>
      <c r="AM751" s="129"/>
    </row>
    <row r="752" spans="26:39" ht="14.25" customHeight="1">
      <c r="Z752" s="128"/>
      <c r="AA752" s="128"/>
      <c r="AB752" s="128"/>
      <c r="AC752" s="128"/>
      <c r="AD752" s="128"/>
      <c r="AE752" s="128"/>
      <c r="AH752" s="129"/>
      <c r="AI752" s="129"/>
      <c r="AJ752" s="129"/>
      <c r="AK752" s="129"/>
      <c r="AL752" s="129"/>
      <c r="AM752" s="129"/>
    </row>
    <row r="753" spans="26:39" ht="14.25" customHeight="1">
      <c r="Z753" s="128"/>
      <c r="AA753" s="128"/>
      <c r="AB753" s="128"/>
      <c r="AC753" s="128"/>
      <c r="AD753" s="128"/>
      <c r="AE753" s="128"/>
      <c r="AH753" s="129"/>
      <c r="AI753" s="129"/>
      <c r="AJ753" s="129"/>
      <c r="AK753" s="129"/>
      <c r="AL753" s="129"/>
      <c r="AM753" s="129"/>
    </row>
    <row r="754" spans="26:39" ht="14.25" customHeight="1">
      <c r="Z754" s="128"/>
      <c r="AA754" s="128"/>
      <c r="AB754" s="128"/>
      <c r="AC754" s="128"/>
      <c r="AD754" s="128"/>
      <c r="AE754" s="128"/>
      <c r="AH754" s="129"/>
      <c r="AI754" s="129"/>
      <c r="AJ754" s="129"/>
      <c r="AK754" s="129"/>
      <c r="AL754" s="129"/>
      <c r="AM754" s="129"/>
    </row>
    <row r="755" spans="26:39" ht="14.25" customHeight="1">
      <c r="Z755" s="128"/>
      <c r="AA755" s="128"/>
      <c r="AB755" s="128"/>
      <c r="AC755" s="128"/>
      <c r="AD755" s="128"/>
      <c r="AE755" s="128"/>
      <c r="AH755" s="129"/>
      <c r="AI755" s="129"/>
      <c r="AJ755" s="129"/>
      <c r="AK755" s="129"/>
      <c r="AL755" s="129"/>
      <c r="AM755" s="129"/>
    </row>
    <row r="756" spans="26:39" ht="14.25" customHeight="1">
      <c r="Z756" s="128"/>
      <c r="AA756" s="128"/>
      <c r="AB756" s="128"/>
      <c r="AC756" s="128"/>
      <c r="AD756" s="128"/>
      <c r="AE756" s="128"/>
      <c r="AH756" s="129"/>
      <c r="AI756" s="129"/>
      <c r="AJ756" s="129"/>
      <c r="AK756" s="129"/>
      <c r="AL756" s="129"/>
      <c r="AM756" s="129"/>
    </row>
    <row r="757" spans="26:39" ht="14.25" customHeight="1">
      <c r="Z757" s="128"/>
      <c r="AA757" s="128"/>
      <c r="AB757" s="128"/>
      <c r="AC757" s="128"/>
      <c r="AD757" s="128"/>
      <c r="AE757" s="128"/>
      <c r="AH757" s="129"/>
      <c r="AI757" s="129"/>
      <c r="AJ757" s="129"/>
      <c r="AK757" s="129"/>
      <c r="AL757" s="129"/>
      <c r="AM757" s="129"/>
    </row>
    <row r="758" spans="26:39" ht="14.25" customHeight="1">
      <c r="Z758" s="128"/>
      <c r="AA758" s="128"/>
      <c r="AB758" s="128"/>
      <c r="AC758" s="128"/>
      <c r="AD758" s="128"/>
      <c r="AE758" s="128"/>
      <c r="AH758" s="129"/>
      <c r="AI758" s="129"/>
      <c r="AJ758" s="129"/>
      <c r="AK758" s="129"/>
      <c r="AL758" s="129"/>
      <c r="AM758" s="129"/>
    </row>
    <row r="759" spans="26:39" ht="14.25" customHeight="1">
      <c r="Z759" s="128"/>
      <c r="AA759" s="128"/>
      <c r="AB759" s="128"/>
      <c r="AC759" s="128"/>
      <c r="AD759" s="128"/>
      <c r="AE759" s="128"/>
      <c r="AH759" s="129"/>
      <c r="AI759" s="129"/>
      <c r="AJ759" s="129"/>
      <c r="AK759" s="129"/>
      <c r="AL759" s="129"/>
      <c r="AM759" s="129"/>
    </row>
    <row r="760" spans="26:39" ht="14.25" customHeight="1">
      <c r="Z760" s="128"/>
      <c r="AA760" s="128"/>
      <c r="AB760" s="128"/>
      <c r="AC760" s="128"/>
      <c r="AD760" s="128"/>
      <c r="AE760" s="128"/>
      <c r="AH760" s="129"/>
      <c r="AI760" s="129"/>
      <c r="AJ760" s="129"/>
      <c r="AK760" s="129"/>
      <c r="AL760" s="129"/>
      <c r="AM760" s="129"/>
    </row>
    <row r="761" spans="26:39" ht="14.25" customHeight="1">
      <c r="Z761" s="128"/>
      <c r="AA761" s="128"/>
      <c r="AB761" s="128"/>
      <c r="AC761" s="128"/>
      <c r="AD761" s="128"/>
      <c r="AE761" s="128"/>
      <c r="AH761" s="129"/>
      <c r="AI761" s="129"/>
      <c r="AJ761" s="129"/>
      <c r="AK761" s="129"/>
      <c r="AL761" s="129"/>
      <c r="AM761" s="129"/>
    </row>
    <row r="762" spans="26:39" ht="14.25" customHeight="1">
      <c r="Z762" s="128"/>
      <c r="AA762" s="128"/>
      <c r="AB762" s="128"/>
      <c r="AC762" s="128"/>
      <c r="AD762" s="128"/>
      <c r="AE762" s="128"/>
      <c r="AH762" s="129"/>
      <c r="AI762" s="129"/>
      <c r="AJ762" s="129"/>
      <c r="AK762" s="129"/>
      <c r="AL762" s="129"/>
      <c r="AM762" s="129"/>
    </row>
    <row r="763" spans="26:39" ht="14.25" customHeight="1">
      <c r="Z763" s="128"/>
      <c r="AA763" s="128"/>
      <c r="AB763" s="128"/>
      <c r="AC763" s="128"/>
      <c r="AD763" s="128"/>
      <c r="AE763" s="128"/>
      <c r="AH763" s="129"/>
      <c r="AI763" s="129"/>
      <c r="AJ763" s="129"/>
      <c r="AK763" s="129"/>
      <c r="AL763" s="129"/>
      <c r="AM763" s="129"/>
    </row>
    <row r="764" spans="26:39" ht="14.25" customHeight="1">
      <c r="Z764" s="128"/>
      <c r="AA764" s="128"/>
      <c r="AB764" s="128"/>
      <c r="AC764" s="128"/>
      <c r="AD764" s="128"/>
      <c r="AE764" s="128"/>
      <c r="AH764" s="129"/>
      <c r="AI764" s="129"/>
      <c r="AJ764" s="129"/>
      <c r="AK764" s="129"/>
      <c r="AL764" s="129"/>
      <c r="AM764" s="129"/>
    </row>
    <row r="765" spans="26:39" ht="14.25" customHeight="1">
      <c r="Z765" s="128"/>
      <c r="AA765" s="128"/>
      <c r="AB765" s="128"/>
      <c r="AC765" s="128"/>
      <c r="AD765" s="128"/>
      <c r="AE765" s="128"/>
      <c r="AH765" s="129"/>
      <c r="AI765" s="129"/>
      <c r="AJ765" s="129"/>
      <c r="AK765" s="129"/>
      <c r="AL765" s="129"/>
      <c r="AM765" s="129"/>
    </row>
    <row r="766" spans="26:39" ht="14.25" customHeight="1">
      <c r="Z766" s="128"/>
      <c r="AA766" s="128"/>
      <c r="AB766" s="128"/>
      <c r="AC766" s="128"/>
      <c r="AD766" s="128"/>
      <c r="AE766" s="128"/>
      <c r="AH766" s="129"/>
      <c r="AI766" s="129"/>
      <c r="AJ766" s="129"/>
      <c r="AK766" s="129"/>
      <c r="AL766" s="129"/>
      <c r="AM766" s="129"/>
    </row>
    <row r="767" spans="26:39" ht="14.25" customHeight="1">
      <c r="Z767" s="128"/>
      <c r="AA767" s="128"/>
      <c r="AB767" s="128"/>
      <c r="AC767" s="128"/>
      <c r="AD767" s="128"/>
      <c r="AE767" s="128"/>
      <c r="AH767" s="129"/>
      <c r="AI767" s="129"/>
      <c r="AJ767" s="129"/>
      <c r="AK767" s="129"/>
      <c r="AL767" s="129"/>
      <c r="AM767" s="129"/>
    </row>
    <row r="768" spans="26:39" ht="14.25" customHeight="1">
      <c r="Z768" s="128"/>
      <c r="AA768" s="128"/>
      <c r="AB768" s="128"/>
      <c r="AC768" s="128"/>
      <c r="AD768" s="128"/>
      <c r="AE768" s="128"/>
      <c r="AH768" s="129"/>
      <c r="AI768" s="129"/>
      <c r="AJ768" s="129"/>
      <c r="AK768" s="129"/>
      <c r="AL768" s="129"/>
      <c r="AM768" s="129"/>
    </row>
    <row r="769" spans="26:39" ht="14.25" customHeight="1">
      <c r="Z769" s="128"/>
      <c r="AA769" s="128"/>
      <c r="AB769" s="128"/>
      <c r="AC769" s="128"/>
      <c r="AD769" s="128"/>
      <c r="AE769" s="128"/>
      <c r="AH769" s="129"/>
      <c r="AI769" s="129"/>
      <c r="AJ769" s="129"/>
      <c r="AK769" s="129"/>
      <c r="AL769" s="129"/>
      <c r="AM769" s="129"/>
    </row>
    <row r="770" spans="26:39" ht="14.25" customHeight="1">
      <c r="Z770" s="128"/>
      <c r="AA770" s="128"/>
      <c r="AB770" s="128"/>
      <c r="AC770" s="128"/>
      <c r="AD770" s="128"/>
      <c r="AE770" s="128"/>
      <c r="AH770" s="129"/>
      <c r="AI770" s="129"/>
      <c r="AJ770" s="129"/>
      <c r="AK770" s="129"/>
      <c r="AL770" s="129"/>
      <c r="AM770" s="129"/>
    </row>
    <row r="771" spans="26:39" ht="14.25" customHeight="1">
      <c r="Z771" s="128"/>
      <c r="AA771" s="128"/>
      <c r="AB771" s="128"/>
      <c r="AC771" s="128"/>
      <c r="AD771" s="128"/>
      <c r="AE771" s="128"/>
      <c r="AH771" s="129"/>
      <c r="AI771" s="129"/>
      <c r="AJ771" s="129"/>
      <c r="AK771" s="129"/>
      <c r="AL771" s="129"/>
      <c r="AM771" s="129"/>
    </row>
    <row r="772" spans="26:39" ht="14.25" customHeight="1">
      <c r="Z772" s="128"/>
      <c r="AA772" s="128"/>
      <c r="AB772" s="128"/>
      <c r="AC772" s="128"/>
      <c r="AD772" s="128"/>
      <c r="AE772" s="128"/>
      <c r="AH772" s="129"/>
      <c r="AI772" s="129"/>
      <c r="AJ772" s="129"/>
      <c r="AK772" s="129"/>
      <c r="AL772" s="129"/>
      <c r="AM772" s="129"/>
    </row>
    <row r="773" spans="26:39" ht="14.25" customHeight="1">
      <c r="Z773" s="128"/>
      <c r="AA773" s="128"/>
      <c r="AB773" s="128"/>
      <c r="AC773" s="128"/>
      <c r="AD773" s="128"/>
      <c r="AE773" s="128"/>
      <c r="AH773" s="129"/>
      <c r="AI773" s="129"/>
      <c r="AJ773" s="129"/>
      <c r="AK773" s="129"/>
      <c r="AL773" s="129"/>
      <c r="AM773" s="129"/>
    </row>
    <row r="774" spans="26:39" ht="14.25" customHeight="1">
      <c r="Z774" s="128"/>
      <c r="AA774" s="128"/>
      <c r="AB774" s="128"/>
      <c r="AC774" s="128"/>
      <c r="AD774" s="128"/>
      <c r="AE774" s="128"/>
      <c r="AH774" s="129"/>
      <c r="AI774" s="129"/>
      <c r="AJ774" s="129"/>
      <c r="AK774" s="129"/>
      <c r="AL774" s="129"/>
      <c r="AM774" s="129"/>
    </row>
    <row r="775" spans="26:39" ht="14.25" customHeight="1">
      <c r="Z775" s="128"/>
      <c r="AA775" s="128"/>
      <c r="AB775" s="128"/>
      <c r="AC775" s="128"/>
      <c r="AD775" s="128"/>
      <c r="AE775" s="128"/>
      <c r="AH775" s="129"/>
      <c r="AI775" s="129"/>
      <c r="AJ775" s="129"/>
      <c r="AK775" s="129"/>
      <c r="AL775" s="129"/>
      <c r="AM775" s="129"/>
    </row>
    <row r="776" spans="26:39" ht="14.25" customHeight="1">
      <c r="Z776" s="128"/>
      <c r="AA776" s="128"/>
      <c r="AB776" s="128"/>
      <c r="AC776" s="128"/>
      <c r="AD776" s="128"/>
      <c r="AE776" s="128"/>
      <c r="AH776" s="129"/>
      <c r="AI776" s="129"/>
      <c r="AJ776" s="129"/>
      <c r="AK776" s="129"/>
      <c r="AL776" s="129"/>
      <c r="AM776" s="129"/>
    </row>
    <row r="777" spans="26:39" ht="14.25" customHeight="1">
      <c r="Z777" s="128"/>
      <c r="AA777" s="128"/>
      <c r="AB777" s="128"/>
      <c r="AC777" s="128"/>
      <c r="AD777" s="128"/>
      <c r="AE777" s="128"/>
      <c r="AH777" s="129"/>
      <c r="AI777" s="129"/>
      <c r="AJ777" s="129"/>
      <c r="AK777" s="129"/>
      <c r="AL777" s="129"/>
      <c r="AM777" s="129"/>
    </row>
    <row r="778" spans="26:39" ht="14.25" customHeight="1">
      <c r="Z778" s="128"/>
      <c r="AA778" s="128"/>
      <c r="AB778" s="128"/>
      <c r="AC778" s="128"/>
      <c r="AD778" s="128"/>
      <c r="AE778" s="128"/>
      <c r="AH778" s="129"/>
      <c r="AI778" s="129"/>
      <c r="AJ778" s="129"/>
      <c r="AK778" s="129"/>
      <c r="AL778" s="129"/>
      <c r="AM778" s="129"/>
    </row>
    <row r="779" spans="26:39" ht="14.25" customHeight="1">
      <c r="Z779" s="128"/>
      <c r="AA779" s="128"/>
      <c r="AB779" s="128"/>
      <c r="AC779" s="128"/>
      <c r="AD779" s="128"/>
      <c r="AE779" s="128"/>
      <c r="AH779" s="129"/>
      <c r="AI779" s="129"/>
      <c r="AJ779" s="129"/>
      <c r="AK779" s="129"/>
      <c r="AL779" s="129"/>
      <c r="AM779" s="129"/>
    </row>
    <row r="780" spans="26:39" ht="14.25" customHeight="1">
      <c r="Z780" s="128"/>
      <c r="AA780" s="128"/>
      <c r="AB780" s="128"/>
      <c r="AC780" s="128"/>
      <c r="AD780" s="128"/>
      <c r="AE780" s="128"/>
      <c r="AH780" s="129"/>
      <c r="AI780" s="129"/>
      <c r="AJ780" s="129"/>
      <c r="AK780" s="129"/>
      <c r="AL780" s="129"/>
      <c r="AM780" s="129"/>
    </row>
    <row r="781" spans="26:39" ht="14.25" customHeight="1">
      <c r="Z781" s="128"/>
      <c r="AA781" s="128"/>
      <c r="AB781" s="128"/>
      <c r="AC781" s="128"/>
      <c r="AD781" s="128"/>
      <c r="AE781" s="128"/>
      <c r="AH781" s="129"/>
      <c r="AI781" s="129"/>
      <c r="AJ781" s="129"/>
      <c r="AK781" s="129"/>
      <c r="AL781" s="129"/>
      <c r="AM781" s="129"/>
    </row>
    <row r="782" spans="26:39" ht="14.25" customHeight="1">
      <c r="Z782" s="128"/>
      <c r="AA782" s="128"/>
      <c r="AB782" s="128"/>
      <c r="AC782" s="128"/>
      <c r="AD782" s="128"/>
      <c r="AE782" s="128"/>
      <c r="AH782" s="129"/>
      <c r="AI782" s="129"/>
      <c r="AJ782" s="129"/>
      <c r="AK782" s="129"/>
      <c r="AL782" s="129"/>
      <c r="AM782" s="129"/>
    </row>
    <row r="783" spans="26:39" ht="14.25" customHeight="1">
      <c r="Z783" s="128"/>
      <c r="AA783" s="128"/>
      <c r="AB783" s="128"/>
      <c r="AC783" s="128"/>
      <c r="AD783" s="128"/>
      <c r="AE783" s="128"/>
      <c r="AH783" s="129"/>
      <c r="AI783" s="129"/>
      <c r="AJ783" s="129"/>
      <c r="AK783" s="129"/>
      <c r="AL783" s="129"/>
      <c r="AM783" s="129"/>
    </row>
    <row r="784" spans="26:39" ht="14.25" customHeight="1">
      <c r="Z784" s="128"/>
      <c r="AA784" s="128"/>
      <c r="AB784" s="128"/>
      <c r="AC784" s="128"/>
      <c r="AD784" s="128"/>
      <c r="AE784" s="128"/>
      <c r="AH784" s="129"/>
      <c r="AI784" s="129"/>
      <c r="AJ784" s="129"/>
      <c r="AK784" s="129"/>
      <c r="AL784" s="129"/>
      <c r="AM784" s="129"/>
    </row>
    <row r="785" spans="26:39" ht="14.25" customHeight="1">
      <c r="Z785" s="128"/>
      <c r="AA785" s="128"/>
      <c r="AB785" s="128"/>
      <c r="AC785" s="128"/>
      <c r="AD785" s="128"/>
      <c r="AE785" s="128"/>
      <c r="AH785" s="129"/>
      <c r="AI785" s="129"/>
      <c r="AJ785" s="129"/>
      <c r="AK785" s="129"/>
      <c r="AL785" s="129"/>
      <c r="AM785" s="129"/>
    </row>
    <row r="786" spans="26:39" ht="14.25" customHeight="1">
      <c r="Z786" s="128"/>
      <c r="AA786" s="128"/>
      <c r="AB786" s="128"/>
      <c r="AC786" s="128"/>
      <c r="AD786" s="128"/>
      <c r="AE786" s="128"/>
      <c r="AH786" s="129"/>
      <c r="AI786" s="129"/>
      <c r="AJ786" s="129"/>
      <c r="AK786" s="129"/>
      <c r="AL786" s="129"/>
      <c r="AM786" s="129"/>
    </row>
    <row r="787" spans="26:39" ht="14.25" customHeight="1">
      <c r="Z787" s="128"/>
      <c r="AA787" s="128"/>
      <c r="AB787" s="128"/>
      <c r="AC787" s="128"/>
      <c r="AD787" s="128"/>
      <c r="AE787" s="128"/>
      <c r="AH787" s="129"/>
      <c r="AI787" s="129"/>
      <c r="AJ787" s="129"/>
      <c r="AK787" s="129"/>
      <c r="AL787" s="129"/>
      <c r="AM787" s="129"/>
    </row>
    <row r="788" spans="26:39" ht="14.25" customHeight="1">
      <c r="Z788" s="128"/>
      <c r="AA788" s="128"/>
      <c r="AB788" s="128"/>
      <c r="AC788" s="128"/>
      <c r="AD788" s="128"/>
      <c r="AE788" s="128"/>
      <c r="AH788" s="129"/>
      <c r="AI788" s="129"/>
      <c r="AJ788" s="129"/>
      <c r="AK788" s="129"/>
      <c r="AL788" s="129"/>
      <c r="AM788" s="129"/>
    </row>
    <row r="789" spans="26:39" ht="14.25" customHeight="1">
      <c r="Z789" s="128"/>
      <c r="AA789" s="128"/>
      <c r="AB789" s="128"/>
      <c r="AC789" s="128"/>
      <c r="AD789" s="128"/>
      <c r="AE789" s="128"/>
      <c r="AH789" s="129"/>
      <c r="AI789" s="129"/>
      <c r="AJ789" s="129"/>
      <c r="AK789" s="129"/>
      <c r="AL789" s="129"/>
      <c r="AM789" s="129"/>
    </row>
    <row r="790" spans="26:39" ht="14.25" customHeight="1">
      <c r="Z790" s="128"/>
      <c r="AA790" s="128"/>
      <c r="AB790" s="128"/>
      <c r="AC790" s="128"/>
      <c r="AD790" s="128"/>
      <c r="AE790" s="128"/>
      <c r="AH790" s="129"/>
      <c r="AI790" s="129"/>
      <c r="AJ790" s="129"/>
      <c r="AK790" s="129"/>
      <c r="AL790" s="129"/>
      <c r="AM790" s="129"/>
    </row>
    <row r="791" spans="26:39" ht="14.25" customHeight="1">
      <c r="Z791" s="128"/>
      <c r="AA791" s="128"/>
      <c r="AB791" s="128"/>
      <c r="AC791" s="128"/>
      <c r="AD791" s="128"/>
      <c r="AE791" s="128"/>
      <c r="AH791" s="129"/>
      <c r="AI791" s="129"/>
      <c r="AJ791" s="129"/>
      <c r="AK791" s="129"/>
      <c r="AL791" s="129"/>
      <c r="AM791" s="129"/>
    </row>
    <row r="792" spans="26:39" ht="14.25" customHeight="1">
      <c r="Z792" s="128"/>
      <c r="AA792" s="128"/>
      <c r="AB792" s="128"/>
      <c r="AC792" s="128"/>
      <c r="AD792" s="128"/>
      <c r="AE792" s="128"/>
      <c r="AH792" s="129"/>
      <c r="AI792" s="129"/>
      <c r="AJ792" s="129"/>
      <c r="AK792" s="129"/>
      <c r="AL792" s="129"/>
      <c r="AM792" s="129"/>
    </row>
    <row r="793" spans="26:39" ht="14.25" customHeight="1">
      <c r="Z793" s="128"/>
      <c r="AA793" s="128"/>
      <c r="AB793" s="128"/>
      <c r="AC793" s="128"/>
      <c r="AD793" s="128"/>
      <c r="AE793" s="128"/>
      <c r="AH793" s="129"/>
      <c r="AI793" s="129"/>
      <c r="AJ793" s="129"/>
      <c r="AK793" s="129"/>
      <c r="AL793" s="129"/>
      <c r="AM793" s="129"/>
    </row>
    <row r="794" spans="26:39" ht="14.25" customHeight="1">
      <c r="Z794" s="128"/>
      <c r="AA794" s="128"/>
      <c r="AB794" s="128"/>
      <c r="AC794" s="128"/>
      <c r="AD794" s="128"/>
      <c r="AE794" s="128"/>
      <c r="AH794" s="129"/>
      <c r="AI794" s="129"/>
      <c r="AJ794" s="129"/>
      <c r="AK794" s="129"/>
      <c r="AL794" s="129"/>
      <c r="AM794" s="129"/>
    </row>
    <row r="795" spans="26:39" ht="14.25" customHeight="1">
      <c r="Z795" s="128"/>
      <c r="AA795" s="128"/>
      <c r="AB795" s="128"/>
      <c r="AC795" s="128"/>
      <c r="AD795" s="128"/>
      <c r="AE795" s="128"/>
      <c r="AH795" s="129"/>
      <c r="AI795" s="129"/>
      <c r="AJ795" s="129"/>
      <c r="AK795" s="129"/>
      <c r="AL795" s="129"/>
      <c r="AM795" s="129"/>
    </row>
    <row r="796" spans="26:39" ht="14.25" customHeight="1">
      <c r="Z796" s="128"/>
      <c r="AA796" s="128"/>
      <c r="AB796" s="128"/>
      <c r="AC796" s="128"/>
      <c r="AD796" s="128"/>
      <c r="AE796" s="128"/>
      <c r="AH796" s="129"/>
      <c r="AI796" s="129"/>
      <c r="AJ796" s="129"/>
      <c r="AK796" s="129"/>
      <c r="AL796" s="129"/>
      <c r="AM796" s="129"/>
    </row>
    <row r="797" spans="26:39" ht="14.25" customHeight="1">
      <c r="Z797" s="128"/>
      <c r="AA797" s="128"/>
      <c r="AB797" s="128"/>
      <c r="AC797" s="128"/>
      <c r="AD797" s="128"/>
      <c r="AE797" s="128"/>
      <c r="AH797" s="129"/>
      <c r="AI797" s="129"/>
      <c r="AJ797" s="129"/>
      <c r="AK797" s="129"/>
      <c r="AL797" s="129"/>
      <c r="AM797" s="129"/>
    </row>
    <row r="798" spans="26:39" ht="14.25" customHeight="1">
      <c r="Z798" s="128"/>
      <c r="AA798" s="128"/>
      <c r="AB798" s="128"/>
      <c r="AC798" s="128"/>
      <c r="AD798" s="128"/>
      <c r="AE798" s="128"/>
      <c r="AH798" s="129"/>
      <c r="AI798" s="129"/>
      <c r="AJ798" s="129"/>
      <c r="AK798" s="129"/>
      <c r="AL798" s="129"/>
      <c r="AM798" s="129"/>
    </row>
    <row r="799" spans="26:39" ht="14.25" customHeight="1">
      <c r="Z799" s="128"/>
      <c r="AA799" s="128"/>
      <c r="AB799" s="128"/>
      <c r="AC799" s="128"/>
      <c r="AD799" s="128"/>
      <c r="AE799" s="128"/>
      <c r="AH799" s="129"/>
      <c r="AI799" s="129"/>
      <c r="AJ799" s="129"/>
      <c r="AK799" s="129"/>
      <c r="AL799" s="129"/>
      <c r="AM799" s="129"/>
    </row>
    <row r="800" spans="26:39" ht="14.25" customHeight="1">
      <c r="Z800" s="128"/>
      <c r="AA800" s="128"/>
      <c r="AB800" s="128"/>
      <c r="AC800" s="128"/>
      <c r="AD800" s="128"/>
      <c r="AE800" s="128"/>
      <c r="AH800" s="129"/>
      <c r="AI800" s="129"/>
      <c r="AJ800" s="129"/>
      <c r="AK800" s="129"/>
      <c r="AL800" s="129"/>
      <c r="AM800" s="129"/>
    </row>
    <row r="801" spans="26:39" ht="14.25" customHeight="1">
      <c r="Z801" s="128"/>
      <c r="AA801" s="128"/>
      <c r="AB801" s="128"/>
      <c r="AC801" s="128"/>
      <c r="AD801" s="128"/>
      <c r="AE801" s="128"/>
      <c r="AH801" s="129"/>
      <c r="AI801" s="129"/>
      <c r="AJ801" s="129"/>
      <c r="AK801" s="129"/>
      <c r="AL801" s="129"/>
      <c r="AM801" s="129"/>
    </row>
    <row r="802" spans="26:39" ht="14.25" customHeight="1">
      <c r="Z802" s="128"/>
      <c r="AA802" s="128"/>
      <c r="AB802" s="128"/>
      <c r="AC802" s="128"/>
      <c r="AD802" s="128"/>
      <c r="AE802" s="128"/>
      <c r="AH802" s="129"/>
      <c r="AI802" s="129"/>
      <c r="AJ802" s="129"/>
      <c r="AK802" s="129"/>
      <c r="AL802" s="129"/>
      <c r="AM802" s="129"/>
    </row>
    <row r="803" spans="26:39" ht="14.25" customHeight="1">
      <c r="Z803" s="128"/>
      <c r="AA803" s="128"/>
      <c r="AB803" s="128"/>
      <c r="AC803" s="128"/>
      <c r="AD803" s="128"/>
      <c r="AE803" s="128"/>
      <c r="AH803" s="129"/>
      <c r="AI803" s="129"/>
      <c r="AJ803" s="129"/>
      <c r="AK803" s="129"/>
      <c r="AL803" s="129"/>
      <c r="AM803" s="129"/>
    </row>
    <row r="804" spans="26:39" ht="14.25" customHeight="1">
      <c r="Z804" s="128"/>
      <c r="AA804" s="128"/>
      <c r="AB804" s="128"/>
      <c r="AC804" s="128"/>
      <c r="AD804" s="128"/>
      <c r="AE804" s="128"/>
      <c r="AH804" s="129"/>
      <c r="AI804" s="129"/>
      <c r="AJ804" s="129"/>
      <c r="AK804" s="129"/>
      <c r="AL804" s="129"/>
      <c r="AM804" s="129"/>
    </row>
    <row r="805" spans="26:39" ht="14.25" customHeight="1">
      <c r="Z805" s="128"/>
      <c r="AA805" s="128"/>
      <c r="AB805" s="128"/>
      <c r="AC805" s="128"/>
      <c r="AD805" s="128"/>
      <c r="AE805" s="128"/>
      <c r="AH805" s="129"/>
      <c r="AI805" s="129"/>
      <c r="AJ805" s="129"/>
      <c r="AK805" s="129"/>
      <c r="AL805" s="129"/>
      <c r="AM805" s="129"/>
    </row>
    <row r="806" spans="26:39" ht="14.25" customHeight="1">
      <c r="Z806" s="128"/>
      <c r="AA806" s="128"/>
      <c r="AB806" s="128"/>
      <c r="AC806" s="128"/>
      <c r="AD806" s="128"/>
      <c r="AE806" s="128"/>
      <c r="AH806" s="129"/>
      <c r="AI806" s="129"/>
      <c r="AJ806" s="129"/>
      <c r="AK806" s="129"/>
      <c r="AL806" s="129"/>
      <c r="AM806" s="129"/>
    </row>
    <row r="807" spans="26:39" ht="14.25" customHeight="1">
      <c r="Z807" s="128"/>
      <c r="AA807" s="128"/>
      <c r="AB807" s="128"/>
      <c r="AC807" s="128"/>
      <c r="AD807" s="128"/>
      <c r="AE807" s="128"/>
      <c r="AH807" s="129"/>
      <c r="AI807" s="129"/>
      <c r="AJ807" s="129"/>
      <c r="AK807" s="129"/>
      <c r="AL807" s="129"/>
      <c r="AM807" s="129"/>
    </row>
    <row r="808" spans="26:39" ht="14.25" customHeight="1">
      <c r="Z808" s="128"/>
      <c r="AA808" s="128"/>
      <c r="AB808" s="128"/>
      <c r="AC808" s="128"/>
      <c r="AD808" s="128"/>
      <c r="AE808" s="128"/>
      <c r="AH808" s="129"/>
      <c r="AI808" s="129"/>
      <c r="AJ808" s="129"/>
      <c r="AK808" s="129"/>
      <c r="AL808" s="129"/>
      <c r="AM808" s="129"/>
    </row>
    <row r="809" spans="26:39" ht="14.25" customHeight="1">
      <c r="Z809" s="128"/>
      <c r="AA809" s="128"/>
      <c r="AB809" s="128"/>
      <c r="AC809" s="128"/>
      <c r="AD809" s="128"/>
      <c r="AE809" s="128"/>
      <c r="AH809" s="129"/>
      <c r="AI809" s="129"/>
      <c r="AJ809" s="129"/>
      <c r="AK809" s="129"/>
      <c r="AL809" s="129"/>
      <c r="AM809" s="129"/>
    </row>
    <row r="810" spans="26:39" ht="14.25" customHeight="1">
      <c r="Z810" s="128"/>
      <c r="AA810" s="128"/>
      <c r="AB810" s="128"/>
      <c r="AC810" s="128"/>
      <c r="AD810" s="128"/>
      <c r="AE810" s="128"/>
      <c r="AH810" s="129"/>
      <c r="AI810" s="129"/>
      <c r="AJ810" s="129"/>
      <c r="AK810" s="129"/>
      <c r="AL810" s="129"/>
      <c r="AM810" s="129"/>
    </row>
    <row r="811" spans="26:39" ht="14.25" customHeight="1">
      <c r="Z811" s="128"/>
      <c r="AA811" s="128"/>
      <c r="AB811" s="128"/>
      <c r="AC811" s="128"/>
      <c r="AD811" s="128"/>
      <c r="AE811" s="128"/>
      <c r="AH811" s="129"/>
      <c r="AI811" s="129"/>
      <c r="AJ811" s="129"/>
      <c r="AK811" s="129"/>
      <c r="AL811" s="129"/>
      <c r="AM811" s="129"/>
    </row>
    <row r="812" spans="26:39" ht="14.25" customHeight="1">
      <c r="Z812" s="128"/>
      <c r="AA812" s="128"/>
      <c r="AB812" s="128"/>
      <c r="AC812" s="128"/>
      <c r="AD812" s="128"/>
      <c r="AE812" s="128"/>
      <c r="AH812" s="129"/>
      <c r="AI812" s="129"/>
      <c r="AJ812" s="129"/>
      <c r="AK812" s="129"/>
      <c r="AL812" s="129"/>
      <c r="AM812" s="129"/>
    </row>
    <row r="813" spans="26:39" ht="14.25" customHeight="1">
      <c r="Z813" s="128"/>
      <c r="AA813" s="128"/>
      <c r="AB813" s="128"/>
      <c r="AC813" s="128"/>
      <c r="AD813" s="128"/>
      <c r="AE813" s="128"/>
      <c r="AH813" s="129"/>
      <c r="AI813" s="129"/>
      <c r="AJ813" s="129"/>
      <c r="AK813" s="129"/>
      <c r="AL813" s="129"/>
      <c r="AM813" s="129"/>
    </row>
    <row r="814" spans="26:39" ht="14.25" customHeight="1">
      <c r="Z814" s="128"/>
      <c r="AA814" s="128"/>
      <c r="AB814" s="128"/>
      <c r="AC814" s="128"/>
      <c r="AD814" s="128"/>
      <c r="AE814" s="128"/>
      <c r="AH814" s="129"/>
      <c r="AI814" s="129"/>
      <c r="AJ814" s="129"/>
      <c r="AK814" s="129"/>
      <c r="AL814" s="129"/>
      <c r="AM814" s="129"/>
    </row>
    <row r="815" spans="26:39" ht="14.25" customHeight="1">
      <c r="Z815" s="128"/>
      <c r="AA815" s="128"/>
      <c r="AB815" s="128"/>
      <c r="AC815" s="128"/>
      <c r="AD815" s="128"/>
      <c r="AE815" s="128"/>
      <c r="AH815" s="129"/>
      <c r="AI815" s="129"/>
      <c r="AJ815" s="129"/>
      <c r="AK815" s="129"/>
      <c r="AL815" s="129"/>
      <c r="AM815" s="129"/>
    </row>
    <row r="816" spans="26:39" ht="14.25" customHeight="1">
      <c r="Z816" s="128"/>
      <c r="AA816" s="128"/>
      <c r="AB816" s="128"/>
      <c r="AC816" s="128"/>
      <c r="AD816" s="128"/>
      <c r="AE816" s="128"/>
      <c r="AH816" s="129"/>
      <c r="AI816" s="129"/>
      <c r="AJ816" s="129"/>
      <c r="AK816" s="129"/>
      <c r="AL816" s="129"/>
      <c r="AM816" s="129"/>
    </row>
    <row r="817" spans="26:39" ht="14.25" customHeight="1">
      <c r="Z817" s="128"/>
      <c r="AA817" s="128"/>
      <c r="AB817" s="128"/>
      <c r="AC817" s="128"/>
      <c r="AD817" s="128"/>
      <c r="AE817" s="128"/>
      <c r="AH817" s="129"/>
      <c r="AI817" s="129"/>
      <c r="AJ817" s="129"/>
      <c r="AK817" s="129"/>
      <c r="AL817" s="129"/>
      <c r="AM817" s="129"/>
    </row>
    <row r="818" spans="26:39" ht="14.25" customHeight="1">
      <c r="Z818" s="128"/>
      <c r="AA818" s="128"/>
      <c r="AB818" s="128"/>
      <c r="AC818" s="128"/>
      <c r="AD818" s="128"/>
      <c r="AE818" s="128"/>
      <c r="AH818" s="129"/>
      <c r="AI818" s="129"/>
      <c r="AJ818" s="129"/>
      <c r="AK818" s="129"/>
      <c r="AL818" s="129"/>
      <c r="AM818" s="129"/>
    </row>
    <row r="819" spans="26:39" ht="14.25" customHeight="1">
      <c r="Z819" s="128"/>
      <c r="AA819" s="128"/>
      <c r="AB819" s="128"/>
      <c r="AC819" s="128"/>
      <c r="AD819" s="128"/>
      <c r="AE819" s="128"/>
      <c r="AH819" s="129"/>
      <c r="AI819" s="129"/>
      <c r="AJ819" s="129"/>
      <c r="AK819" s="129"/>
      <c r="AL819" s="129"/>
      <c r="AM819" s="129"/>
    </row>
    <row r="820" spans="26:39" ht="14.25" customHeight="1">
      <c r="Z820" s="128"/>
      <c r="AA820" s="128"/>
      <c r="AB820" s="128"/>
      <c r="AC820" s="128"/>
      <c r="AD820" s="128"/>
      <c r="AE820" s="128"/>
      <c r="AH820" s="129"/>
      <c r="AI820" s="129"/>
      <c r="AJ820" s="129"/>
      <c r="AK820" s="129"/>
      <c r="AL820" s="129"/>
      <c r="AM820" s="129"/>
    </row>
    <row r="821" spans="26:39" ht="14.25" customHeight="1">
      <c r="Z821" s="128"/>
      <c r="AA821" s="128"/>
      <c r="AB821" s="128"/>
      <c r="AC821" s="128"/>
      <c r="AD821" s="128"/>
      <c r="AE821" s="128"/>
      <c r="AH821" s="129"/>
      <c r="AI821" s="129"/>
      <c r="AJ821" s="129"/>
      <c r="AK821" s="129"/>
      <c r="AL821" s="129"/>
      <c r="AM821" s="129"/>
    </row>
    <row r="822" spans="26:39" ht="14.25" customHeight="1">
      <c r="Z822" s="128"/>
      <c r="AA822" s="128"/>
      <c r="AB822" s="128"/>
      <c r="AC822" s="128"/>
      <c r="AD822" s="128"/>
      <c r="AE822" s="128"/>
      <c r="AH822" s="129"/>
      <c r="AI822" s="129"/>
      <c r="AJ822" s="129"/>
      <c r="AK822" s="129"/>
      <c r="AL822" s="129"/>
      <c r="AM822" s="129"/>
    </row>
    <row r="823" spans="26:39" ht="14.25" customHeight="1">
      <c r="Z823" s="128"/>
      <c r="AA823" s="128"/>
      <c r="AB823" s="128"/>
      <c r="AC823" s="128"/>
      <c r="AD823" s="128"/>
      <c r="AE823" s="128"/>
      <c r="AH823" s="129"/>
      <c r="AI823" s="129"/>
      <c r="AJ823" s="129"/>
      <c r="AK823" s="129"/>
      <c r="AL823" s="129"/>
      <c r="AM823" s="129"/>
    </row>
    <row r="824" spans="26:39" ht="14.25" customHeight="1">
      <c r="Z824" s="128"/>
      <c r="AA824" s="128"/>
      <c r="AB824" s="128"/>
      <c r="AC824" s="128"/>
      <c r="AD824" s="128"/>
      <c r="AE824" s="128"/>
      <c r="AH824" s="129"/>
      <c r="AI824" s="129"/>
      <c r="AJ824" s="129"/>
      <c r="AK824" s="129"/>
      <c r="AL824" s="129"/>
      <c r="AM824" s="129"/>
    </row>
    <row r="825" spans="26:39" ht="14.25" customHeight="1">
      <c r="Z825" s="128"/>
      <c r="AA825" s="128"/>
      <c r="AB825" s="128"/>
      <c r="AC825" s="128"/>
      <c r="AD825" s="128"/>
      <c r="AE825" s="128"/>
      <c r="AH825" s="129"/>
      <c r="AI825" s="129"/>
      <c r="AJ825" s="129"/>
      <c r="AK825" s="129"/>
      <c r="AL825" s="129"/>
      <c r="AM825" s="129"/>
    </row>
    <row r="826" spans="26:39" ht="14.25" customHeight="1">
      <c r="Z826" s="128"/>
      <c r="AA826" s="128"/>
      <c r="AB826" s="128"/>
      <c r="AC826" s="128"/>
      <c r="AD826" s="128"/>
      <c r="AE826" s="128"/>
      <c r="AH826" s="129"/>
      <c r="AI826" s="129"/>
      <c r="AJ826" s="129"/>
      <c r="AK826" s="129"/>
      <c r="AL826" s="129"/>
      <c r="AM826" s="129"/>
    </row>
    <row r="827" spans="26:39" ht="14.25" customHeight="1">
      <c r="Z827" s="128"/>
      <c r="AA827" s="128"/>
      <c r="AB827" s="128"/>
      <c r="AC827" s="128"/>
      <c r="AD827" s="128"/>
      <c r="AE827" s="128"/>
      <c r="AH827" s="129"/>
      <c r="AI827" s="129"/>
      <c r="AJ827" s="129"/>
      <c r="AK827" s="129"/>
      <c r="AL827" s="129"/>
      <c r="AM827" s="129"/>
    </row>
    <row r="828" spans="26:39" ht="14.25" customHeight="1">
      <c r="Z828" s="128"/>
      <c r="AA828" s="128"/>
      <c r="AB828" s="128"/>
      <c r="AC828" s="128"/>
      <c r="AD828" s="128"/>
      <c r="AE828" s="128"/>
      <c r="AH828" s="129"/>
      <c r="AI828" s="129"/>
      <c r="AJ828" s="129"/>
      <c r="AK828" s="129"/>
      <c r="AL828" s="129"/>
      <c r="AM828" s="129"/>
    </row>
    <row r="829" spans="26:39" ht="14.25" customHeight="1">
      <c r="Z829" s="128"/>
      <c r="AA829" s="128"/>
      <c r="AB829" s="128"/>
      <c r="AC829" s="128"/>
      <c r="AD829" s="128"/>
      <c r="AE829" s="128"/>
      <c r="AH829" s="129"/>
      <c r="AI829" s="129"/>
      <c r="AJ829" s="129"/>
      <c r="AK829" s="129"/>
      <c r="AL829" s="129"/>
      <c r="AM829" s="129"/>
    </row>
    <row r="830" spans="26:39" ht="14.25" customHeight="1">
      <c r="Z830" s="128"/>
      <c r="AA830" s="128"/>
      <c r="AB830" s="128"/>
      <c r="AC830" s="128"/>
      <c r="AD830" s="128"/>
      <c r="AE830" s="128"/>
      <c r="AH830" s="129"/>
      <c r="AI830" s="129"/>
      <c r="AJ830" s="129"/>
      <c r="AK830" s="129"/>
      <c r="AL830" s="129"/>
      <c r="AM830" s="129"/>
    </row>
    <row r="831" spans="26:39" ht="14.25" customHeight="1">
      <c r="Z831" s="128"/>
      <c r="AA831" s="128"/>
      <c r="AB831" s="128"/>
      <c r="AC831" s="128"/>
      <c r="AD831" s="128"/>
      <c r="AE831" s="128"/>
      <c r="AH831" s="129"/>
      <c r="AI831" s="129"/>
      <c r="AJ831" s="129"/>
      <c r="AK831" s="129"/>
      <c r="AL831" s="129"/>
      <c r="AM831" s="129"/>
    </row>
    <row r="832" spans="26:39" ht="14.25" customHeight="1">
      <c r="Z832" s="128"/>
      <c r="AA832" s="128"/>
      <c r="AB832" s="128"/>
      <c r="AC832" s="128"/>
      <c r="AD832" s="128"/>
      <c r="AE832" s="128"/>
      <c r="AH832" s="129"/>
      <c r="AI832" s="129"/>
      <c r="AJ832" s="129"/>
      <c r="AK832" s="129"/>
      <c r="AL832" s="129"/>
      <c r="AM832" s="129"/>
    </row>
    <row r="833" spans="26:39" ht="14.25" customHeight="1">
      <c r="Z833" s="128"/>
      <c r="AA833" s="128"/>
      <c r="AB833" s="128"/>
      <c r="AC833" s="128"/>
      <c r="AD833" s="128"/>
      <c r="AE833" s="128"/>
      <c r="AH833" s="129"/>
      <c r="AI833" s="129"/>
      <c r="AJ833" s="129"/>
      <c r="AK833" s="129"/>
      <c r="AL833" s="129"/>
      <c r="AM833" s="129"/>
    </row>
    <row r="834" spans="26:39" ht="14.25" customHeight="1">
      <c r="Z834" s="128"/>
      <c r="AA834" s="128"/>
      <c r="AB834" s="128"/>
      <c r="AC834" s="128"/>
      <c r="AD834" s="128"/>
      <c r="AE834" s="128"/>
      <c r="AH834" s="129"/>
      <c r="AI834" s="129"/>
      <c r="AJ834" s="129"/>
      <c r="AK834" s="129"/>
      <c r="AL834" s="129"/>
      <c r="AM834" s="129"/>
    </row>
    <row r="835" spans="26:39" ht="14.25" customHeight="1">
      <c r="Z835" s="128"/>
      <c r="AA835" s="128"/>
      <c r="AB835" s="128"/>
      <c r="AC835" s="128"/>
      <c r="AD835" s="128"/>
      <c r="AE835" s="128"/>
      <c r="AH835" s="129"/>
      <c r="AI835" s="129"/>
      <c r="AJ835" s="129"/>
      <c r="AK835" s="129"/>
      <c r="AL835" s="129"/>
      <c r="AM835" s="129"/>
    </row>
    <row r="836" spans="26:39" ht="14.25" customHeight="1">
      <c r="Z836" s="128"/>
      <c r="AA836" s="128"/>
      <c r="AB836" s="128"/>
      <c r="AC836" s="128"/>
      <c r="AD836" s="128"/>
      <c r="AE836" s="128"/>
      <c r="AH836" s="129"/>
      <c r="AI836" s="129"/>
      <c r="AJ836" s="129"/>
      <c r="AK836" s="129"/>
      <c r="AL836" s="129"/>
      <c r="AM836" s="129"/>
    </row>
    <row r="837" spans="26:39" ht="14.25" customHeight="1">
      <c r="Z837" s="128"/>
      <c r="AA837" s="128"/>
      <c r="AB837" s="128"/>
      <c r="AC837" s="128"/>
      <c r="AD837" s="128"/>
      <c r="AE837" s="128"/>
      <c r="AH837" s="129"/>
      <c r="AI837" s="129"/>
      <c r="AJ837" s="129"/>
      <c r="AK837" s="129"/>
      <c r="AL837" s="129"/>
      <c r="AM837" s="129"/>
    </row>
    <row r="838" spans="26:39" ht="14.25" customHeight="1">
      <c r="Z838" s="128"/>
      <c r="AA838" s="128"/>
      <c r="AB838" s="128"/>
      <c r="AC838" s="128"/>
      <c r="AD838" s="128"/>
      <c r="AE838" s="128"/>
      <c r="AH838" s="129"/>
      <c r="AI838" s="129"/>
      <c r="AJ838" s="129"/>
      <c r="AK838" s="129"/>
      <c r="AL838" s="129"/>
      <c r="AM838" s="129"/>
    </row>
    <row r="839" spans="26:39" ht="14.25" customHeight="1">
      <c r="Z839" s="128"/>
      <c r="AA839" s="128"/>
      <c r="AB839" s="128"/>
      <c r="AC839" s="128"/>
      <c r="AD839" s="128"/>
      <c r="AE839" s="128"/>
      <c r="AH839" s="129"/>
      <c r="AI839" s="129"/>
      <c r="AJ839" s="129"/>
      <c r="AK839" s="129"/>
      <c r="AL839" s="129"/>
      <c r="AM839" s="129"/>
    </row>
    <row r="840" spans="26:39" ht="14.25" customHeight="1">
      <c r="Z840" s="128"/>
      <c r="AA840" s="128"/>
      <c r="AB840" s="128"/>
      <c r="AC840" s="128"/>
      <c r="AD840" s="128"/>
      <c r="AE840" s="128"/>
      <c r="AH840" s="129"/>
      <c r="AI840" s="129"/>
      <c r="AJ840" s="129"/>
      <c r="AK840" s="129"/>
      <c r="AL840" s="129"/>
      <c r="AM840" s="129"/>
    </row>
    <row r="841" spans="26:39" ht="14.25" customHeight="1">
      <c r="Z841" s="128"/>
      <c r="AA841" s="128"/>
      <c r="AB841" s="128"/>
      <c r="AC841" s="128"/>
      <c r="AD841" s="128"/>
      <c r="AE841" s="128"/>
      <c r="AH841" s="129"/>
      <c r="AI841" s="129"/>
      <c r="AJ841" s="129"/>
      <c r="AK841" s="129"/>
      <c r="AL841" s="129"/>
      <c r="AM841" s="129"/>
    </row>
    <row r="842" spans="26:39" ht="14.25" customHeight="1">
      <c r="Z842" s="128"/>
      <c r="AA842" s="128"/>
      <c r="AB842" s="128"/>
      <c r="AC842" s="128"/>
      <c r="AD842" s="128"/>
      <c r="AE842" s="128"/>
      <c r="AH842" s="129"/>
      <c r="AI842" s="129"/>
      <c r="AJ842" s="129"/>
      <c r="AK842" s="129"/>
      <c r="AL842" s="129"/>
      <c r="AM842" s="129"/>
    </row>
    <row r="843" spans="26:39" ht="14.25" customHeight="1">
      <c r="Z843" s="128"/>
      <c r="AA843" s="128"/>
      <c r="AB843" s="128"/>
      <c r="AC843" s="128"/>
      <c r="AD843" s="128"/>
      <c r="AE843" s="128"/>
      <c r="AH843" s="129"/>
      <c r="AI843" s="129"/>
      <c r="AJ843" s="129"/>
      <c r="AK843" s="129"/>
      <c r="AL843" s="129"/>
      <c r="AM843" s="129"/>
    </row>
    <row r="844" spans="26:39" ht="14.25" customHeight="1">
      <c r="Z844" s="128"/>
      <c r="AA844" s="128"/>
      <c r="AB844" s="128"/>
      <c r="AC844" s="128"/>
      <c r="AD844" s="128"/>
      <c r="AE844" s="128"/>
      <c r="AH844" s="129"/>
      <c r="AI844" s="129"/>
      <c r="AJ844" s="129"/>
      <c r="AK844" s="129"/>
      <c r="AL844" s="129"/>
      <c r="AM844" s="129"/>
    </row>
    <row r="845" spans="26:39" ht="14.25" customHeight="1">
      <c r="Z845" s="128"/>
      <c r="AA845" s="128"/>
      <c r="AB845" s="128"/>
      <c r="AC845" s="128"/>
      <c r="AD845" s="128"/>
      <c r="AE845" s="128"/>
      <c r="AH845" s="129"/>
      <c r="AI845" s="129"/>
      <c r="AJ845" s="129"/>
      <c r="AK845" s="129"/>
      <c r="AL845" s="129"/>
      <c r="AM845" s="129"/>
    </row>
    <row r="846" spans="26:39" ht="14.25" customHeight="1">
      <c r="Z846" s="128"/>
      <c r="AA846" s="128"/>
      <c r="AB846" s="128"/>
      <c r="AC846" s="128"/>
      <c r="AD846" s="128"/>
      <c r="AE846" s="128"/>
      <c r="AH846" s="129"/>
      <c r="AI846" s="129"/>
      <c r="AJ846" s="129"/>
      <c r="AK846" s="129"/>
      <c r="AL846" s="129"/>
      <c r="AM846" s="129"/>
    </row>
    <row r="847" spans="26:39" ht="14.25" customHeight="1">
      <c r="Z847" s="128"/>
      <c r="AA847" s="128"/>
      <c r="AB847" s="128"/>
      <c r="AC847" s="128"/>
      <c r="AD847" s="128"/>
      <c r="AE847" s="128"/>
      <c r="AH847" s="129"/>
      <c r="AI847" s="129"/>
      <c r="AJ847" s="129"/>
      <c r="AK847" s="129"/>
      <c r="AL847" s="129"/>
      <c r="AM847" s="129"/>
    </row>
    <row r="848" spans="26:39" ht="14.25" customHeight="1">
      <c r="Z848" s="128"/>
      <c r="AA848" s="128"/>
      <c r="AB848" s="128"/>
      <c r="AC848" s="128"/>
      <c r="AD848" s="128"/>
      <c r="AE848" s="128"/>
      <c r="AH848" s="129"/>
      <c r="AI848" s="129"/>
      <c r="AJ848" s="129"/>
      <c r="AK848" s="129"/>
      <c r="AL848" s="129"/>
      <c r="AM848" s="129"/>
    </row>
    <row r="849" spans="26:39" ht="14.25" customHeight="1">
      <c r="Z849" s="128"/>
      <c r="AA849" s="128"/>
      <c r="AB849" s="128"/>
      <c r="AC849" s="128"/>
      <c r="AD849" s="128"/>
      <c r="AE849" s="128"/>
      <c r="AH849" s="129"/>
      <c r="AI849" s="129"/>
      <c r="AJ849" s="129"/>
      <c r="AK849" s="129"/>
      <c r="AL849" s="129"/>
      <c r="AM849" s="129"/>
    </row>
    <row r="850" spans="26:39" ht="14.25" customHeight="1">
      <c r="Z850" s="128"/>
      <c r="AA850" s="128"/>
      <c r="AB850" s="128"/>
      <c r="AC850" s="128"/>
      <c r="AD850" s="128"/>
      <c r="AE850" s="128"/>
      <c r="AH850" s="129"/>
      <c r="AI850" s="129"/>
      <c r="AJ850" s="129"/>
      <c r="AK850" s="129"/>
      <c r="AL850" s="129"/>
      <c r="AM850" s="129"/>
    </row>
    <row r="851" spans="26:39" ht="14.25" customHeight="1">
      <c r="Z851" s="128"/>
      <c r="AA851" s="128"/>
      <c r="AB851" s="128"/>
      <c r="AC851" s="128"/>
      <c r="AD851" s="128"/>
      <c r="AE851" s="128"/>
      <c r="AH851" s="129"/>
      <c r="AI851" s="129"/>
      <c r="AJ851" s="129"/>
      <c r="AK851" s="129"/>
      <c r="AL851" s="129"/>
      <c r="AM851" s="129"/>
    </row>
    <row r="852" spans="26:39" ht="14.25" customHeight="1">
      <c r="Z852" s="128"/>
      <c r="AA852" s="128"/>
      <c r="AB852" s="128"/>
      <c r="AC852" s="128"/>
      <c r="AD852" s="128"/>
      <c r="AE852" s="128"/>
      <c r="AH852" s="129"/>
      <c r="AI852" s="129"/>
      <c r="AJ852" s="129"/>
      <c r="AK852" s="129"/>
      <c r="AL852" s="129"/>
      <c r="AM852" s="129"/>
    </row>
    <row r="853" spans="26:39" ht="14.25" customHeight="1">
      <c r="Z853" s="128"/>
      <c r="AA853" s="128"/>
      <c r="AB853" s="128"/>
      <c r="AC853" s="128"/>
      <c r="AD853" s="128"/>
      <c r="AE853" s="128"/>
      <c r="AH853" s="129"/>
      <c r="AI853" s="129"/>
      <c r="AJ853" s="129"/>
      <c r="AK853" s="129"/>
      <c r="AL853" s="129"/>
      <c r="AM853" s="129"/>
    </row>
    <row r="854" spans="26:39" ht="14.25" customHeight="1">
      <c r="Z854" s="128"/>
      <c r="AA854" s="128"/>
      <c r="AB854" s="128"/>
      <c r="AC854" s="128"/>
      <c r="AD854" s="128"/>
      <c r="AE854" s="128"/>
      <c r="AH854" s="129"/>
      <c r="AI854" s="129"/>
      <c r="AJ854" s="129"/>
      <c r="AK854" s="129"/>
      <c r="AL854" s="129"/>
      <c r="AM854" s="129"/>
    </row>
    <row r="855" spans="26:39" ht="14.25" customHeight="1">
      <c r="Z855" s="128"/>
      <c r="AA855" s="128"/>
      <c r="AB855" s="128"/>
      <c r="AC855" s="128"/>
      <c r="AD855" s="128"/>
      <c r="AE855" s="128"/>
      <c r="AH855" s="129"/>
      <c r="AI855" s="129"/>
      <c r="AJ855" s="129"/>
      <c r="AK855" s="129"/>
      <c r="AL855" s="129"/>
      <c r="AM855" s="129"/>
    </row>
    <row r="856" spans="26:39" ht="14.25" customHeight="1">
      <c r="Z856" s="128"/>
      <c r="AA856" s="128"/>
      <c r="AB856" s="128"/>
      <c r="AC856" s="128"/>
      <c r="AD856" s="128"/>
      <c r="AE856" s="128"/>
      <c r="AH856" s="129"/>
      <c r="AI856" s="129"/>
      <c r="AJ856" s="129"/>
      <c r="AK856" s="129"/>
      <c r="AL856" s="129"/>
      <c r="AM856" s="129"/>
    </row>
    <row r="857" spans="26:39" ht="14.25" customHeight="1">
      <c r="Z857" s="128"/>
      <c r="AA857" s="128"/>
      <c r="AB857" s="128"/>
      <c r="AC857" s="128"/>
      <c r="AD857" s="128"/>
      <c r="AE857" s="128"/>
      <c r="AH857" s="129"/>
      <c r="AI857" s="129"/>
      <c r="AJ857" s="129"/>
      <c r="AK857" s="129"/>
      <c r="AL857" s="129"/>
      <c r="AM857" s="129"/>
    </row>
    <row r="858" spans="26:39" ht="14.25" customHeight="1">
      <c r="Z858" s="128"/>
      <c r="AA858" s="128"/>
      <c r="AB858" s="128"/>
      <c r="AC858" s="128"/>
      <c r="AD858" s="128"/>
      <c r="AE858" s="128"/>
      <c r="AH858" s="129"/>
      <c r="AI858" s="129"/>
      <c r="AJ858" s="129"/>
      <c r="AK858" s="129"/>
      <c r="AL858" s="129"/>
      <c r="AM858" s="129"/>
    </row>
    <row r="859" spans="26:39" ht="14.25" customHeight="1">
      <c r="Z859" s="128"/>
      <c r="AA859" s="128"/>
      <c r="AB859" s="128"/>
      <c r="AC859" s="128"/>
      <c r="AD859" s="128"/>
      <c r="AE859" s="128"/>
      <c r="AH859" s="129"/>
      <c r="AI859" s="129"/>
      <c r="AJ859" s="129"/>
      <c r="AK859" s="129"/>
      <c r="AL859" s="129"/>
      <c r="AM859" s="129"/>
    </row>
    <row r="860" spans="26:39" ht="14.25" customHeight="1">
      <c r="Z860" s="128"/>
      <c r="AA860" s="128"/>
      <c r="AB860" s="128"/>
      <c r="AC860" s="128"/>
      <c r="AD860" s="128"/>
      <c r="AE860" s="128"/>
      <c r="AH860" s="129"/>
      <c r="AI860" s="129"/>
      <c r="AJ860" s="129"/>
      <c r="AK860" s="129"/>
      <c r="AL860" s="129"/>
      <c r="AM860" s="129"/>
    </row>
    <row r="861" spans="26:39" ht="14.25" customHeight="1">
      <c r="Z861" s="128"/>
      <c r="AA861" s="128"/>
      <c r="AB861" s="128"/>
      <c r="AC861" s="128"/>
      <c r="AD861" s="128"/>
      <c r="AE861" s="128"/>
      <c r="AH861" s="129"/>
      <c r="AI861" s="129"/>
      <c r="AJ861" s="129"/>
      <c r="AK861" s="129"/>
      <c r="AL861" s="129"/>
      <c r="AM861" s="129"/>
    </row>
    <row r="862" spans="26:39" ht="14.25" customHeight="1">
      <c r="Z862" s="128"/>
      <c r="AA862" s="128"/>
      <c r="AB862" s="128"/>
      <c r="AC862" s="128"/>
      <c r="AD862" s="128"/>
      <c r="AE862" s="128"/>
      <c r="AH862" s="129"/>
      <c r="AI862" s="129"/>
      <c r="AJ862" s="129"/>
      <c r="AK862" s="129"/>
      <c r="AL862" s="129"/>
      <c r="AM862" s="129"/>
    </row>
    <row r="863" spans="26:39" ht="14.25" customHeight="1">
      <c r="Z863" s="128"/>
      <c r="AA863" s="128"/>
      <c r="AB863" s="128"/>
      <c r="AC863" s="128"/>
      <c r="AD863" s="128"/>
      <c r="AE863" s="128"/>
      <c r="AH863" s="129"/>
      <c r="AI863" s="129"/>
      <c r="AJ863" s="129"/>
      <c r="AK863" s="129"/>
      <c r="AL863" s="129"/>
      <c r="AM863" s="129"/>
    </row>
    <row r="864" spans="26:39" ht="14.25" customHeight="1">
      <c r="Z864" s="128"/>
      <c r="AA864" s="128"/>
      <c r="AB864" s="128"/>
      <c r="AC864" s="128"/>
      <c r="AD864" s="128"/>
      <c r="AE864" s="128"/>
      <c r="AH864" s="129"/>
      <c r="AI864" s="129"/>
      <c r="AJ864" s="129"/>
      <c r="AK864" s="129"/>
      <c r="AL864" s="129"/>
      <c r="AM864" s="129"/>
    </row>
    <row r="865" spans="26:39" ht="14.25" customHeight="1">
      <c r="Z865" s="128"/>
      <c r="AA865" s="128"/>
      <c r="AB865" s="128"/>
      <c r="AC865" s="128"/>
      <c r="AD865" s="128"/>
      <c r="AE865" s="128"/>
      <c r="AH865" s="129"/>
      <c r="AI865" s="129"/>
      <c r="AJ865" s="129"/>
      <c r="AK865" s="129"/>
      <c r="AL865" s="129"/>
      <c r="AM865" s="129"/>
    </row>
    <row r="866" spans="26:39" ht="14.25" customHeight="1">
      <c r="Z866" s="128"/>
      <c r="AA866" s="128"/>
      <c r="AB866" s="128"/>
      <c r="AC866" s="128"/>
      <c r="AD866" s="128"/>
      <c r="AE866" s="128"/>
      <c r="AH866" s="129"/>
      <c r="AI866" s="129"/>
      <c r="AJ866" s="129"/>
      <c r="AK866" s="129"/>
      <c r="AL866" s="129"/>
      <c r="AM866" s="129"/>
    </row>
    <row r="867" spans="26:39" ht="14.25" customHeight="1">
      <c r="Z867" s="128"/>
      <c r="AA867" s="128"/>
      <c r="AB867" s="128"/>
      <c r="AC867" s="128"/>
      <c r="AD867" s="128"/>
      <c r="AE867" s="128"/>
      <c r="AH867" s="129"/>
      <c r="AI867" s="129"/>
      <c r="AJ867" s="129"/>
      <c r="AK867" s="129"/>
      <c r="AL867" s="129"/>
      <c r="AM867" s="129"/>
    </row>
    <row r="868" spans="26:39" ht="14.25" customHeight="1">
      <c r="Z868" s="128"/>
      <c r="AA868" s="128"/>
      <c r="AB868" s="128"/>
      <c r="AC868" s="128"/>
      <c r="AD868" s="128"/>
      <c r="AE868" s="128"/>
      <c r="AH868" s="129"/>
      <c r="AI868" s="129"/>
      <c r="AJ868" s="129"/>
      <c r="AK868" s="129"/>
      <c r="AL868" s="129"/>
      <c r="AM868" s="129"/>
    </row>
    <row r="869" spans="26:39" ht="14.25" customHeight="1">
      <c r="Z869" s="128"/>
      <c r="AA869" s="128"/>
      <c r="AB869" s="128"/>
      <c r="AC869" s="128"/>
      <c r="AD869" s="128"/>
      <c r="AE869" s="128"/>
      <c r="AH869" s="129"/>
      <c r="AI869" s="129"/>
      <c r="AJ869" s="129"/>
      <c r="AK869" s="129"/>
      <c r="AL869" s="129"/>
      <c r="AM869" s="129"/>
    </row>
    <row r="870" spans="26:39" ht="14.25" customHeight="1">
      <c r="Z870" s="128"/>
      <c r="AA870" s="128"/>
      <c r="AB870" s="128"/>
      <c r="AC870" s="128"/>
      <c r="AD870" s="128"/>
      <c r="AE870" s="128"/>
      <c r="AH870" s="129"/>
      <c r="AI870" s="129"/>
      <c r="AJ870" s="129"/>
      <c r="AK870" s="129"/>
      <c r="AL870" s="129"/>
      <c r="AM870" s="129"/>
    </row>
    <row r="871" spans="26:39" ht="14.25" customHeight="1">
      <c r="Z871" s="128"/>
      <c r="AA871" s="128"/>
      <c r="AB871" s="128"/>
      <c r="AC871" s="128"/>
      <c r="AD871" s="128"/>
      <c r="AE871" s="128"/>
      <c r="AH871" s="129"/>
      <c r="AI871" s="129"/>
      <c r="AJ871" s="129"/>
      <c r="AK871" s="129"/>
      <c r="AL871" s="129"/>
      <c r="AM871" s="129"/>
    </row>
    <row r="872" spans="26:39" ht="14.25" customHeight="1">
      <c r="Z872" s="128"/>
      <c r="AA872" s="128"/>
      <c r="AB872" s="128"/>
      <c r="AC872" s="128"/>
      <c r="AD872" s="128"/>
      <c r="AE872" s="128"/>
      <c r="AH872" s="129"/>
      <c r="AI872" s="129"/>
      <c r="AJ872" s="129"/>
      <c r="AK872" s="129"/>
      <c r="AL872" s="129"/>
      <c r="AM872" s="129"/>
    </row>
    <row r="873" spans="26:39" ht="14.25" customHeight="1">
      <c r="Z873" s="128"/>
      <c r="AA873" s="128"/>
      <c r="AB873" s="128"/>
      <c r="AC873" s="128"/>
      <c r="AD873" s="128"/>
      <c r="AE873" s="128"/>
      <c r="AH873" s="129"/>
      <c r="AI873" s="129"/>
      <c r="AJ873" s="129"/>
      <c r="AK873" s="129"/>
      <c r="AL873" s="129"/>
      <c r="AM873" s="129"/>
    </row>
    <row r="874" spans="26:39" ht="14.25" customHeight="1">
      <c r="Z874" s="128"/>
      <c r="AA874" s="128"/>
      <c r="AB874" s="128"/>
      <c r="AC874" s="128"/>
      <c r="AD874" s="128"/>
      <c r="AE874" s="128"/>
      <c r="AH874" s="129"/>
      <c r="AI874" s="129"/>
      <c r="AJ874" s="129"/>
      <c r="AK874" s="129"/>
      <c r="AL874" s="129"/>
      <c r="AM874" s="129"/>
    </row>
    <row r="875" spans="26:39" ht="14.25" customHeight="1">
      <c r="Z875" s="128"/>
      <c r="AA875" s="128"/>
      <c r="AB875" s="128"/>
      <c r="AC875" s="128"/>
      <c r="AD875" s="128"/>
      <c r="AE875" s="128"/>
      <c r="AH875" s="129"/>
      <c r="AI875" s="129"/>
      <c r="AJ875" s="129"/>
      <c r="AK875" s="129"/>
      <c r="AL875" s="129"/>
      <c r="AM875" s="129"/>
    </row>
    <row r="876" spans="26:39" ht="14.25" customHeight="1">
      <c r="Z876" s="128"/>
      <c r="AA876" s="128"/>
      <c r="AB876" s="128"/>
      <c r="AC876" s="128"/>
      <c r="AD876" s="128"/>
      <c r="AE876" s="128"/>
      <c r="AH876" s="129"/>
      <c r="AI876" s="129"/>
      <c r="AJ876" s="129"/>
      <c r="AK876" s="129"/>
      <c r="AL876" s="129"/>
      <c r="AM876" s="129"/>
    </row>
    <row r="877" spans="26:39" ht="14.25" customHeight="1">
      <c r="Z877" s="128"/>
      <c r="AA877" s="128"/>
      <c r="AB877" s="128"/>
      <c r="AC877" s="128"/>
      <c r="AD877" s="128"/>
      <c r="AE877" s="128"/>
      <c r="AH877" s="129"/>
      <c r="AI877" s="129"/>
      <c r="AJ877" s="129"/>
      <c r="AK877" s="129"/>
      <c r="AL877" s="129"/>
      <c r="AM877" s="129"/>
    </row>
    <row r="878" spans="26:39" ht="14.25" customHeight="1">
      <c r="Z878" s="128"/>
      <c r="AA878" s="128"/>
      <c r="AB878" s="128"/>
      <c r="AC878" s="128"/>
      <c r="AD878" s="128"/>
      <c r="AE878" s="128"/>
      <c r="AH878" s="129"/>
      <c r="AI878" s="129"/>
      <c r="AJ878" s="129"/>
      <c r="AK878" s="129"/>
      <c r="AL878" s="129"/>
      <c r="AM878" s="129"/>
    </row>
    <row r="879" spans="26:39" ht="14.25" customHeight="1">
      <c r="Z879" s="128"/>
      <c r="AA879" s="128"/>
      <c r="AB879" s="128"/>
      <c r="AC879" s="128"/>
      <c r="AD879" s="128"/>
      <c r="AE879" s="128"/>
      <c r="AH879" s="129"/>
      <c r="AI879" s="129"/>
      <c r="AJ879" s="129"/>
      <c r="AK879" s="129"/>
      <c r="AL879" s="129"/>
      <c r="AM879" s="129"/>
    </row>
    <row r="880" spans="26:39" ht="14.25" customHeight="1">
      <c r="Z880" s="128"/>
      <c r="AA880" s="128"/>
      <c r="AB880" s="128"/>
      <c r="AC880" s="128"/>
      <c r="AD880" s="128"/>
      <c r="AE880" s="128"/>
      <c r="AH880" s="129"/>
      <c r="AI880" s="129"/>
      <c r="AJ880" s="129"/>
      <c r="AK880" s="129"/>
      <c r="AL880" s="129"/>
      <c r="AM880" s="129"/>
    </row>
    <row r="881" spans="26:39" ht="14.25" customHeight="1">
      <c r="Z881" s="128"/>
      <c r="AA881" s="128"/>
      <c r="AB881" s="128"/>
      <c r="AC881" s="128"/>
      <c r="AD881" s="128"/>
      <c r="AE881" s="128"/>
      <c r="AH881" s="129"/>
      <c r="AI881" s="129"/>
      <c r="AJ881" s="129"/>
      <c r="AK881" s="129"/>
      <c r="AL881" s="129"/>
      <c r="AM881" s="129"/>
    </row>
    <row r="882" spans="26:39" ht="14.25" customHeight="1">
      <c r="Z882" s="128"/>
      <c r="AA882" s="128"/>
      <c r="AB882" s="128"/>
      <c r="AC882" s="128"/>
      <c r="AD882" s="128"/>
      <c r="AE882" s="128"/>
      <c r="AH882" s="129"/>
      <c r="AI882" s="129"/>
      <c r="AJ882" s="129"/>
      <c r="AK882" s="129"/>
      <c r="AL882" s="129"/>
      <c r="AM882" s="129"/>
    </row>
    <row r="883" spans="26:39" ht="14.25" customHeight="1">
      <c r="Z883" s="128"/>
      <c r="AA883" s="128"/>
      <c r="AB883" s="128"/>
      <c r="AC883" s="128"/>
      <c r="AD883" s="128"/>
      <c r="AE883" s="128"/>
      <c r="AH883" s="129"/>
      <c r="AI883" s="129"/>
      <c r="AJ883" s="129"/>
      <c r="AK883" s="129"/>
      <c r="AL883" s="129"/>
      <c r="AM883" s="129"/>
    </row>
    <row r="884" spans="26:39" ht="14.25" customHeight="1">
      <c r="Z884" s="128"/>
      <c r="AA884" s="128"/>
      <c r="AB884" s="128"/>
      <c r="AC884" s="128"/>
      <c r="AD884" s="128"/>
      <c r="AE884" s="128"/>
      <c r="AH884" s="129"/>
      <c r="AI884" s="129"/>
      <c r="AJ884" s="129"/>
      <c r="AK884" s="129"/>
      <c r="AL884" s="129"/>
      <c r="AM884" s="129"/>
    </row>
    <row r="885" spans="26:39" ht="14.25" customHeight="1">
      <c r="Z885" s="128"/>
      <c r="AA885" s="128"/>
      <c r="AB885" s="128"/>
      <c r="AC885" s="128"/>
      <c r="AD885" s="128"/>
      <c r="AE885" s="128"/>
      <c r="AH885" s="129"/>
      <c r="AI885" s="129"/>
      <c r="AJ885" s="129"/>
      <c r="AK885" s="129"/>
      <c r="AL885" s="129"/>
      <c r="AM885" s="129"/>
    </row>
    <row r="886" spans="26:39" ht="14.25" customHeight="1">
      <c r="Z886" s="128"/>
      <c r="AA886" s="128"/>
      <c r="AB886" s="128"/>
      <c r="AC886" s="128"/>
      <c r="AD886" s="128"/>
      <c r="AE886" s="128"/>
      <c r="AH886" s="129"/>
      <c r="AI886" s="129"/>
      <c r="AJ886" s="129"/>
      <c r="AK886" s="129"/>
      <c r="AL886" s="129"/>
      <c r="AM886" s="129"/>
    </row>
    <row r="887" spans="26:39" ht="14.25" customHeight="1">
      <c r="Z887" s="128"/>
      <c r="AA887" s="128"/>
      <c r="AB887" s="128"/>
      <c r="AC887" s="128"/>
      <c r="AD887" s="128"/>
      <c r="AE887" s="128"/>
      <c r="AH887" s="129"/>
      <c r="AI887" s="129"/>
      <c r="AJ887" s="129"/>
      <c r="AK887" s="129"/>
      <c r="AL887" s="129"/>
      <c r="AM887" s="129"/>
    </row>
    <row r="888" spans="26:39" ht="14.25" customHeight="1">
      <c r="Z888" s="128"/>
      <c r="AA888" s="128"/>
      <c r="AB888" s="128"/>
      <c r="AC888" s="128"/>
      <c r="AD888" s="128"/>
      <c r="AE888" s="128"/>
      <c r="AH888" s="129"/>
      <c r="AI888" s="129"/>
      <c r="AJ888" s="129"/>
      <c r="AK888" s="129"/>
      <c r="AL888" s="129"/>
      <c r="AM888" s="129"/>
    </row>
    <row r="889" spans="26:39" ht="14.25" customHeight="1">
      <c r="Z889" s="128"/>
      <c r="AA889" s="128"/>
      <c r="AB889" s="128"/>
      <c r="AC889" s="128"/>
      <c r="AD889" s="128"/>
      <c r="AE889" s="128"/>
      <c r="AH889" s="129"/>
      <c r="AI889" s="129"/>
      <c r="AJ889" s="129"/>
      <c r="AK889" s="129"/>
      <c r="AL889" s="129"/>
      <c r="AM889" s="129"/>
    </row>
    <row r="890" spans="26:39" ht="14.25" customHeight="1">
      <c r="Z890" s="128"/>
      <c r="AA890" s="128"/>
      <c r="AB890" s="128"/>
      <c r="AC890" s="128"/>
      <c r="AD890" s="128"/>
      <c r="AE890" s="128"/>
      <c r="AH890" s="129"/>
      <c r="AI890" s="129"/>
      <c r="AJ890" s="129"/>
      <c r="AK890" s="129"/>
      <c r="AL890" s="129"/>
      <c r="AM890" s="129"/>
    </row>
    <row r="891" spans="26:39" ht="14.25" customHeight="1">
      <c r="Z891" s="128"/>
      <c r="AA891" s="128"/>
      <c r="AB891" s="128"/>
      <c r="AC891" s="128"/>
      <c r="AD891" s="128"/>
      <c r="AE891" s="128"/>
      <c r="AH891" s="129"/>
      <c r="AI891" s="129"/>
      <c r="AJ891" s="129"/>
      <c r="AK891" s="129"/>
      <c r="AL891" s="129"/>
      <c r="AM891" s="129"/>
    </row>
    <row r="892" spans="26:39" ht="14.25" customHeight="1">
      <c r="Z892" s="128"/>
      <c r="AA892" s="128"/>
      <c r="AB892" s="128"/>
      <c r="AC892" s="128"/>
      <c r="AD892" s="128"/>
      <c r="AE892" s="128"/>
      <c r="AH892" s="129"/>
      <c r="AI892" s="129"/>
      <c r="AJ892" s="129"/>
      <c r="AK892" s="129"/>
      <c r="AL892" s="129"/>
      <c r="AM892" s="129"/>
    </row>
    <row r="893" spans="26:39" ht="14.25" customHeight="1">
      <c r="Z893" s="128"/>
      <c r="AA893" s="128"/>
      <c r="AB893" s="128"/>
      <c r="AC893" s="128"/>
      <c r="AD893" s="128"/>
      <c r="AE893" s="128"/>
      <c r="AH893" s="129"/>
      <c r="AI893" s="129"/>
      <c r="AJ893" s="129"/>
      <c r="AK893" s="129"/>
      <c r="AL893" s="129"/>
      <c r="AM893" s="129"/>
    </row>
    <row r="894" spans="26:39" ht="14.25" customHeight="1">
      <c r="Z894" s="128"/>
      <c r="AA894" s="128"/>
      <c r="AB894" s="128"/>
      <c r="AC894" s="128"/>
      <c r="AD894" s="128"/>
      <c r="AE894" s="128"/>
      <c r="AH894" s="129"/>
      <c r="AI894" s="129"/>
      <c r="AJ894" s="129"/>
      <c r="AK894" s="129"/>
      <c r="AL894" s="129"/>
      <c r="AM894" s="129"/>
    </row>
    <row r="895" spans="26:39" ht="14.25" customHeight="1">
      <c r="Z895" s="128"/>
      <c r="AA895" s="128"/>
      <c r="AB895" s="128"/>
      <c r="AC895" s="128"/>
      <c r="AD895" s="128"/>
      <c r="AE895" s="128"/>
      <c r="AH895" s="129"/>
      <c r="AI895" s="129"/>
      <c r="AJ895" s="129"/>
      <c r="AK895" s="129"/>
      <c r="AL895" s="129"/>
      <c r="AM895" s="129"/>
    </row>
    <row r="896" spans="26:39" ht="14.25" customHeight="1">
      <c r="Z896" s="128"/>
      <c r="AA896" s="128"/>
      <c r="AB896" s="128"/>
      <c r="AC896" s="128"/>
      <c r="AD896" s="128"/>
      <c r="AE896" s="128"/>
      <c r="AH896" s="129"/>
      <c r="AI896" s="129"/>
      <c r="AJ896" s="129"/>
      <c r="AK896" s="129"/>
      <c r="AL896" s="129"/>
      <c r="AM896" s="129"/>
    </row>
    <row r="897" spans="26:39" ht="14.25" customHeight="1">
      <c r="Z897" s="128"/>
      <c r="AA897" s="128"/>
      <c r="AB897" s="128"/>
      <c r="AC897" s="128"/>
      <c r="AD897" s="128"/>
      <c r="AE897" s="128"/>
      <c r="AH897" s="129"/>
      <c r="AI897" s="129"/>
      <c r="AJ897" s="129"/>
      <c r="AK897" s="129"/>
      <c r="AL897" s="129"/>
      <c r="AM897" s="129"/>
    </row>
    <row r="898" spans="26:39" ht="14.25" customHeight="1">
      <c r="Z898" s="128"/>
      <c r="AA898" s="128"/>
      <c r="AB898" s="128"/>
      <c r="AC898" s="128"/>
      <c r="AD898" s="128"/>
      <c r="AE898" s="128"/>
      <c r="AH898" s="129"/>
      <c r="AI898" s="129"/>
      <c r="AJ898" s="129"/>
      <c r="AK898" s="129"/>
      <c r="AL898" s="129"/>
      <c r="AM898" s="129"/>
    </row>
    <row r="899" spans="26:39" ht="14.25" customHeight="1">
      <c r="Z899" s="128"/>
      <c r="AA899" s="128"/>
      <c r="AB899" s="128"/>
      <c r="AC899" s="128"/>
      <c r="AD899" s="128"/>
      <c r="AE899" s="128"/>
      <c r="AH899" s="129"/>
      <c r="AI899" s="129"/>
      <c r="AJ899" s="129"/>
      <c r="AK899" s="129"/>
      <c r="AL899" s="129"/>
      <c r="AM899" s="129"/>
    </row>
    <row r="900" spans="26:39" ht="14.25" customHeight="1">
      <c r="Z900" s="128"/>
      <c r="AA900" s="128"/>
      <c r="AB900" s="128"/>
      <c r="AC900" s="128"/>
      <c r="AD900" s="128"/>
      <c r="AE900" s="128"/>
      <c r="AH900" s="129"/>
      <c r="AI900" s="129"/>
      <c r="AJ900" s="129"/>
      <c r="AK900" s="129"/>
      <c r="AL900" s="129"/>
      <c r="AM900" s="129"/>
    </row>
    <row r="901" spans="26:39" ht="14.25" customHeight="1">
      <c r="Z901" s="128"/>
      <c r="AA901" s="128"/>
      <c r="AB901" s="128"/>
      <c r="AC901" s="128"/>
      <c r="AD901" s="128"/>
      <c r="AE901" s="128"/>
      <c r="AH901" s="129"/>
      <c r="AI901" s="129"/>
      <c r="AJ901" s="129"/>
      <c r="AK901" s="129"/>
      <c r="AL901" s="129"/>
      <c r="AM901" s="129"/>
    </row>
    <row r="902" spans="26:39" ht="14.25" customHeight="1">
      <c r="Z902" s="128"/>
      <c r="AA902" s="128"/>
      <c r="AB902" s="128"/>
      <c r="AC902" s="128"/>
      <c r="AD902" s="128"/>
      <c r="AE902" s="128"/>
      <c r="AH902" s="129"/>
      <c r="AI902" s="129"/>
      <c r="AJ902" s="129"/>
      <c r="AK902" s="129"/>
      <c r="AL902" s="129"/>
      <c r="AM902" s="129"/>
    </row>
    <row r="903" spans="26:39" ht="14.25" customHeight="1">
      <c r="Z903" s="128"/>
      <c r="AA903" s="128"/>
      <c r="AB903" s="128"/>
      <c r="AC903" s="128"/>
      <c r="AD903" s="128"/>
      <c r="AE903" s="128"/>
      <c r="AH903" s="129"/>
      <c r="AI903" s="129"/>
      <c r="AJ903" s="129"/>
      <c r="AK903" s="129"/>
      <c r="AL903" s="129"/>
      <c r="AM903" s="129"/>
    </row>
    <row r="904" spans="26:39" ht="14.25" customHeight="1">
      <c r="Z904" s="128"/>
      <c r="AA904" s="128"/>
      <c r="AB904" s="128"/>
      <c r="AC904" s="128"/>
      <c r="AD904" s="128"/>
      <c r="AE904" s="128"/>
      <c r="AH904" s="129"/>
      <c r="AI904" s="129"/>
      <c r="AJ904" s="129"/>
      <c r="AK904" s="129"/>
      <c r="AL904" s="129"/>
      <c r="AM904" s="129"/>
    </row>
    <row r="905" spans="26:39" ht="14.25" customHeight="1">
      <c r="Z905" s="128"/>
      <c r="AA905" s="128"/>
      <c r="AB905" s="128"/>
      <c r="AC905" s="128"/>
      <c r="AD905" s="128"/>
      <c r="AE905" s="128"/>
      <c r="AH905" s="129"/>
      <c r="AI905" s="129"/>
      <c r="AJ905" s="129"/>
      <c r="AK905" s="129"/>
      <c r="AL905" s="129"/>
      <c r="AM905" s="129"/>
    </row>
    <row r="906" spans="26:39" ht="14.25" customHeight="1">
      <c r="Z906" s="128"/>
      <c r="AA906" s="128"/>
      <c r="AB906" s="128"/>
      <c r="AC906" s="128"/>
      <c r="AD906" s="128"/>
      <c r="AE906" s="128"/>
      <c r="AH906" s="129"/>
      <c r="AI906" s="129"/>
      <c r="AJ906" s="129"/>
      <c r="AK906" s="129"/>
      <c r="AL906" s="129"/>
      <c r="AM906" s="129"/>
    </row>
    <row r="907" spans="26:39" ht="14.25" customHeight="1">
      <c r="Z907" s="128"/>
      <c r="AA907" s="128"/>
      <c r="AB907" s="128"/>
      <c r="AC907" s="128"/>
      <c r="AD907" s="128"/>
      <c r="AE907" s="128"/>
      <c r="AH907" s="129"/>
      <c r="AI907" s="129"/>
      <c r="AJ907" s="129"/>
      <c r="AK907" s="129"/>
      <c r="AL907" s="129"/>
      <c r="AM907" s="129"/>
    </row>
    <row r="908" spans="26:39" ht="14.25" customHeight="1">
      <c r="Z908" s="128"/>
      <c r="AA908" s="128"/>
      <c r="AB908" s="128"/>
      <c r="AC908" s="128"/>
      <c r="AD908" s="128"/>
      <c r="AE908" s="128"/>
      <c r="AH908" s="129"/>
      <c r="AI908" s="129"/>
      <c r="AJ908" s="129"/>
      <c r="AK908" s="129"/>
      <c r="AL908" s="129"/>
      <c r="AM908" s="129"/>
    </row>
    <row r="909" spans="26:39" ht="14.25" customHeight="1">
      <c r="Z909" s="128"/>
      <c r="AA909" s="128"/>
      <c r="AB909" s="128"/>
      <c r="AC909" s="128"/>
      <c r="AD909" s="128"/>
      <c r="AE909" s="128"/>
      <c r="AH909" s="129"/>
      <c r="AI909" s="129"/>
      <c r="AJ909" s="129"/>
      <c r="AK909" s="129"/>
      <c r="AL909" s="129"/>
      <c r="AM909" s="129"/>
    </row>
    <row r="910" spans="26:39" ht="14.25" customHeight="1">
      <c r="Z910" s="128"/>
      <c r="AA910" s="128"/>
      <c r="AB910" s="128"/>
      <c r="AC910" s="128"/>
      <c r="AD910" s="128"/>
      <c r="AE910" s="128"/>
      <c r="AH910" s="129"/>
      <c r="AI910" s="129"/>
      <c r="AJ910" s="129"/>
      <c r="AK910" s="129"/>
      <c r="AL910" s="129"/>
      <c r="AM910" s="129"/>
    </row>
    <row r="911" spans="26:39" ht="14.25" customHeight="1">
      <c r="Z911" s="128"/>
      <c r="AA911" s="128"/>
      <c r="AB911" s="128"/>
      <c r="AC911" s="128"/>
      <c r="AD911" s="128"/>
      <c r="AE911" s="128"/>
      <c r="AH911" s="129"/>
      <c r="AI911" s="129"/>
      <c r="AJ911" s="129"/>
      <c r="AK911" s="129"/>
      <c r="AL911" s="129"/>
      <c r="AM911" s="129"/>
    </row>
    <row r="912" spans="26:39" ht="14.25" customHeight="1">
      <c r="Z912" s="128"/>
      <c r="AA912" s="128"/>
      <c r="AB912" s="128"/>
      <c r="AC912" s="128"/>
      <c r="AD912" s="128"/>
      <c r="AE912" s="128"/>
      <c r="AH912" s="129"/>
      <c r="AI912" s="129"/>
      <c r="AJ912" s="129"/>
      <c r="AK912" s="129"/>
      <c r="AL912" s="129"/>
      <c r="AM912" s="129"/>
    </row>
    <row r="913" spans="26:39" ht="14.25" customHeight="1">
      <c r="Z913" s="128"/>
      <c r="AA913" s="128"/>
      <c r="AB913" s="128"/>
      <c r="AC913" s="128"/>
      <c r="AD913" s="128"/>
      <c r="AE913" s="128"/>
      <c r="AH913" s="129"/>
      <c r="AI913" s="129"/>
      <c r="AJ913" s="129"/>
      <c r="AK913" s="129"/>
      <c r="AL913" s="129"/>
      <c r="AM913" s="129"/>
    </row>
    <row r="914" spans="26:39" ht="14.25" customHeight="1">
      <c r="Z914" s="128"/>
      <c r="AA914" s="128"/>
      <c r="AB914" s="128"/>
      <c r="AC914" s="128"/>
      <c r="AD914" s="128"/>
      <c r="AE914" s="128"/>
      <c r="AH914" s="129"/>
      <c r="AI914" s="129"/>
      <c r="AJ914" s="129"/>
      <c r="AK914" s="129"/>
      <c r="AL914" s="129"/>
      <c r="AM914" s="129"/>
    </row>
    <row r="915" spans="26:39" ht="14.25" customHeight="1">
      <c r="Z915" s="128"/>
      <c r="AA915" s="128"/>
      <c r="AB915" s="128"/>
      <c r="AC915" s="128"/>
      <c r="AD915" s="128"/>
      <c r="AE915" s="128"/>
      <c r="AH915" s="129"/>
      <c r="AI915" s="129"/>
      <c r="AJ915" s="129"/>
      <c r="AK915" s="129"/>
      <c r="AL915" s="129"/>
      <c r="AM915" s="129"/>
    </row>
    <row r="916" spans="26:39" ht="14.25" customHeight="1">
      <c r="Z916" s="128"/>
      <c r="AA916" s="128"/>
      <c r="AB916" s="128"/>
      <c r="AC916" s="128"/>
      <c r="AD916" s="128"/>
      <c r="AE916" s="128"/>
      <c r="AH916" s="129"/>
      <c r="AI916" s="129"/>
      <c r="AJ916" s="129"/>
      <c r="AK916" s="129"/>
      <c r="AL916" s="129"/>
      <c r="AM916" s="129"/>
    </row>
    <row r="917" spans="26:39" ht="14.25" customHeight="1">
      <c r="Z917" s="128"/>
      <c r="AA917" s="128"/>
      <c r="AB917" s="128"/>
      <c r="AC917" s="128"/>
      <c r="AD917" s="128"/>
      <c r="AE917" s="128"/>
      <c r="AH917" s="129"/>
      <c r="AI917" s="129"/>
      <c r="AJ917" s="129"/>
      <c r="AK917" s="129"/>
      <c r="AL917" s="129"/>
      <c r="AM917" s="129"/>
    </row>
    <row r="918" spans="26:39" ht="14.25" customHeight="1">
      <c r="Z918" s="128"/>
      <c r="AA918" s="128"/>
      <c r="AB918" s="128"/>
      <c r="AC918" s="128"/>
      <c r="AD918" s="128"/>
      <c r="AE918" s="128"/>
      <c r="AH918" s="129"/>
      <c r="AI918" s="129"/>
      <c r="AJ918" s="129"/>
      <c r="AK918" s="129"/>
      <c r="AL918" s="129"/>
      <c r="AM918" s="129"/>
    </row>
    <row r="919" spans="26:39" ht="14.25" customHeight="1">
      <c r="Z919" s="128"/>
      <c r="AA919" s="128"/>
      <c r="AB919" s="128"/>
      <c r="AC919" s="128"/>
      <c r="AD919" s="128"/>
      <c r="AE919" s="128"/>
      <c r="AH919" s="129"/>
      <c r="AI919" s="129"/>
      <c r="AJ919" s="129"/>
      <c r="AK919" s="129"/>
      <c r="AL919" s="129"/>
      <c r="AM919" s="129"/>
    </row>
    <row r="920" spans="26:39" ht="14.25" customHeight="1">
      <c r="Z920" s="128"/>
      <c r="AA920" s="128"/>
      <c r="AB920" s="128"/>
      <c r="AC920" s="128"/>
      <c r="AD920" s="128"/>
      <c r="AE920" s="128"/>
      <c r="AH920" s="129"/>
      <c r="AI920" s="129"/>
      <c r="AJ920" s="129"/>
      <c r="AK920" s="129"/>
      <c r="AL920" s="129"/>
      <c r="AM920" s="129"/>
    </row>
    <row r="921" spans="26:39" ht="14.25" customHeight="1">
      <c r="Z921" s="128"/>
      <c r="AA921" s="128"/>
      <c r="AB921" s="128"/>
      <c r="AC921" s="128"/>
      <c r="AD921" s="128"/>
      <c r="AE921" s="128"/>
      <c r="AH921" s="129"/>
      <c r="AI921" s="129"/>
      <c r="AJ921" s="129"/>
      <c r="AK921" s="129"/>
      <c r="AL921" s="129"/>
      <c r="AM921" s="129"/>
    </row>
    <row r="922" spans="26:39" ht="14.25" customHeight="1">
      <c r="Z922" s="128"/>
      <c r="AA922" s="128"/>
      <c r="AB922" s="128"/>
      <c r="AC922" s="128"/>
      <c r="AD922" s="128"/>
      <c r="AE922" s="128"/>
      <c r="AH922" s="129"/>
      <c r="AI922" s="129"/>
      <c r="AJ922" s="129"/>
      <c r="AK922" s="129"/>
      <c r="AL922" s="129"/>
      <c r="AM922" s="129"/>
    </row>
    <row r="923" spans="26:39" ht="14.25" customHeight="1">
      <c r="Z923" s="128"/>
      <c r="AA923" s="128"/>
      <c r="AB923" s="128"/>
      <c r="AC923" s="128"/>
      <c r="AD923" s="128"/>
      <c r="AE923" s="128"/>
      <c r="AH923" s="129"/>
      <c r="AI923" s="129"/>
      <c r="AJ923" s="129"/>
      <c r="AK923" s="129"/>
      <c r="AL923" s="129"/>
      <c r="AM923" s="129"/>
    </row>
    <row r="924" spans="26:39" ht="14.25" customHeight="1">
      <c r="Z924" s="128"/>
      <c r="AA924" s="128"/>
      <c r="AB924" s="128"/>
      <c r="AC924" s="128"/>
      <c r="AD924" s="128"/>
      <c r="AE924" s="128"/>
      <c r="AH924" s="129"/>
      <c r="AI924" s="129"/>
      <c r="AJ924" s="129"/>
      <c r="AK924" s="129"/>
      <c r="AL924" s="129"/>
      <c r="AM924" s="129"/>
    </row>
    <row r="925" spans="26:39" ht="14.25" customHeight="1">
      <c r="Z925" s="128"/>
      <c r="AA925" s="128"/>
      <c r="AB925" s="128"/>
      <c r="AC925" s="128"/>
      <c r="AD925" s="128"/>
      <c r="AE925" s="128"/>
      <c r="AH925" s="129"/>
      <c r="AI925" s="129"/>
      <c r="AJ925" s="129"/>
      <c r="AK925" s="129"/>
      <c r="AL925" s="129"/>
      <c r="AM925" s="129"/>
    </row>
    <row r="926" spans="26:39" ht="14.25" customHeight="1">
      <c r="Z926" s="128"/>
      <c r="AA926" s="128"/>
      <c r="AB926" s="128"/>
      <c r="AC926" s="128"/>
      <c r="AD926" s="128"/>
      <c r="AE926" s="128"/>
      <c r="AH926" s="129"/>
      <c r="AI926" s="129"/>
      <c r="AJ926" s="129"/>
      <c r="AK926" s="129"/>
      <c r="AL926" s="129"/>
      <c r="AM926" s="129"/>
    </row>
    <row r="927" spans="26:39" ht="14.25" customHeight="1">
      <c r="Z927" s="128"/>
      <c r="AA927" s="128"/>
      <c r="AB927" s="128"/>
      <c r="AC927" s="128"/>
      <c r="AD927" s="128"/>
      <c r="AE927" s="128"/>
      <c r="AH927" s="129"/>
      <c r="AI927" s="129"/>
      <c r="AJ927" s="129"/>
      <c r="AK927" s="129"/>
      <c r="AL927" s="129"/>
      <c r="AM927" s="129"/>
    </row>
    <row r="928" spans="26:39" ht="14.25" customHeight="1">
      <c r="Z928" s="128"/>
      <c r="AA928" s="128"/>
      <c r="AB928" s="128"/>
      <c r="AC928" s="128"/>
      <c r="AD928" s="128"/>
      <c r="AE928" s="128"/>
      <c r="AH928" s="129"/>
      <c r="AI928" s="129"/>
      <c r="AJ928" s="129"/>
      <c r="AK928" s="129"/>
      <c r="AL928" s="129"/>
      <c r="AM928" s="129"/>
    </row>
    <row r="929" spans="26:39" ht="14.25" customHeight="1">
      <c r="Z929" s="128"/>
      <c r="AA929" s="128"/>
      <c r="AB929" s="128"/>
      <c r="AC929" s="128"/>
      <c r="AD929" s="128"/>
      <c r="AE929" s="128"/>
      <c r="AH929" s="129"/>
      <c r="AI929" s="129"/>
      <c r="AJ929" s="129"/>
      <c r="AK929" s="129"/>
      <c r="AL929" s="129"/>
      <c r="AM929" s="129"/>
    </row>
    <row r="930" spans="26:39" ht="14.25" customHeight="1">
      <c r="Z930" s="128"/>
      <c r="AA930" s="128"/>
      <c r="AB930" s="128"/>
      <c r="AC930" s="128"/>
      <c r="AD930" s="128"/>
      <c r="AE930" s="128"/>
      <c r="AH930" s="129"/>
      <c r="AI930" s="129"/>
      <c r="AJ930" s="129"/>
      <c r="AK930" s="129"/>
      <c r="AL930" s="129"/>
      <c r="AM930" s="129"/>
    </row>
    <row r="931" spans="26:39" ht="14.25" customHeight="1">
      <c r="Z931" s="128"/>
      <c r="AA931" s="128"/>
      <c r="AB931" s="128"/>
      <c r="AC931" s="128"/>
      <c r="AD931" s="128"/>
      <c r="AE931" s="128"/>
      <c r="AH931" s="129"/>
      <c r="AI931" s="129"/>
      <c r="AJ931" s="129"/>
      <c r="AK931" s="129"/>
      <c r="AL931" s="129"/>
      <c r="AM931" s="129"/>
    </row>
    <row r="932" spans="26:39" ht="14.25" customHeight="1">
      <c r="Z932" s="128"/>
      <c r="AA932" s="128"/>
      <c r="AB932" s="128"/>
      <c r="AC932" s="128"/>
      <c r="AD932" s="128"/>
      <c r="AE932" s="128"/>
      <c r="AH932" s="129"/>
      <c r="AI932" s="129"/>
      <c r="AJ932" s="129"/>
      <c r="AK932" s="129"/>
      <c r="AL932" s="129"/>
      <c r="AM932" s="129"/>
    </row>
    <row r="933" spans="26:39" ht="14.25" customHeight="1">
      <c r="Z933" s="128"/>
      <c r="AA933" s="128"/>
      <c r="AB933" s="128"/>
      <c r="AC933" s="128"/>
      <c r="AD933" s="128"/>
      <c r="AE933" s="128"/>
      <c r="AH933" s="129"/>
      <c r="AI933" s="129"/>
      <c r="AJ933" s="129"/>
      <c r="AK933" s="129"/>
      <c r="AL933" s="129"/>
      <c r="AM933" s="129"/>
    </row>
    <row r="934" spans="26:39" ht="14.25" customHeight="1">
      <c r="Z934" s="128"/>
      <c r="AA934" s="128"/>
      <c r="AB934" s="128"/>
      <c r="AC934" s="128"/>
      <c r="AD934" s="128"/>
      <c r="AE934" s="128"/>
      <c r="AH934" s="129"/>
      <c r="AI934" s="129"/>
      <c r="AJ934" s="129"/>
      <c r="AK934" s="129"/>
      <c r="AL934" s="129"/>
      <c r="AM934" s="129"/>
    </row>
    <row r="935" spans="26:39" ht="14.25" customHeight="1">
      <c r="Z935" s="128"/>
      <c r="AA935" s="128"/>
      <c r="AB935" s="128"/>
      <c r="AC935" s="128"/>
      <c r="AD935" s="128"/>
      <c r="AE935" s="128"/>
      <c r="AH935" s="129"/>
      <c r="AI935" s="129"/>
      <c r="AJ935" s="129"/>
      <c r="AK935" s="129"/>
      <c r="AL935" s="129"/>
      <c r="AM935" s="129"/>
    </row>
    <row r="936" spans="26:39" ht="14.25" customHeight="1">
      <c r="Z936" s="128"/>
      <c r="AA936" s="128"/>
      <c r="AB936" s="128"/>
      <c r="AC936" s="128"/>
      <c r="AD936" s="128"/>
      <c r="AE936" s="128"/>
      <c r="AH936" s="129"/>
      <c r="AI936" s="129"/>
      <c r="AJ936" s="129"/>
      <c r="AK936" s="129"/>
      <c r="AL936" s="129"/>
      <c r="AM936" s="129"/>
    </row>
    <row r="937" spans="26:39" ht="14.25" customHeight="1">
      <c r="Z937" s="128"/>
      <c r="AA937" s="128"/>
      <c r="AB937" s="128"/>
      <c r="AC937" s="128"/>
      <c r="AD937" s="128"/>
      <c r="AE937" s="128"/>
      <c r="AH937" s="129"/>
      <c r="AI937" s="129"/>
      <c r="AJ937" s="129"/>
      <c r="AK937" s="129"/>
      <c r="AL937" s="129"/>
      <c r="AM937" s="129"/>
    </row>
    <row r="938" spans="26:39" ht="14.25" customHeight="1">
      <c r="Z938" s="128"/>
      <c r="AA938" s="128"/>
      <c r="AB938" s="128"/>
      <c r="AC938" s="128"/>
      <c r="AD938" s="128"/>
      <c r="AE938" s="128"/>
      <c r="AH938" s="129"/>
      <c r="AI938" s="129"/>
      <c r="AJ938" s="129"/>
      <c r="AK938" s="129"/>
      <c r="AL938" s="129"/>
      <c r="AM938" s="129"/>
    </row>
    <row r="939" spans="26:39" ht="14.25" customHeight="1">
      <c r="Z939" s="128"/>
      <c r="AA939" s="128"/>
      <c r="AB939" s="128"/>
      <c r="AC939" s="128"/>
      <c r="AD939" s="128"/>
      <c r="AE939" s="128"/>
      <c r="AH939" s="129"/>
      <c r="AI939" s="129"/>
      <c r="AJ939" s="129"/>
      <c r="AK939" s="129"/>
      <c r="AL939" s="129"/>
      <c r="AM939" s="129"/>
    </row>
    <row r="940" spans="26:39" ht="14.25" customHeight="1">
      <c r="Z940" s="128"/>
      <c r="AA940" s="128"/>
      <c r="AB940" s="128"/>
      <c r="AC940" s="128"/>
      <c r="AD940" s="128"/>
      <c r="AE940" s="128"/>
      <c r="AH940" s="129"/>
      <c r="AI940" s="129"/>
      <c r="AJ940" s="129"/>
      <c r="AK940" s="129"/>
      <c r="AL940" s="129"/>
      <c r="AM940" s="129"/>
    </row>
    <row r="941" spans="26:39" ht="14.25" customHeight="1">
      <c r="Z941" s="128"/>
      <c r="AA941" s="128"/>
      <c r="AB941" s="128"/>
      <c r="AC941" s="128"/>
      <c r="AD941" s="128"/>
      <c r="AE941" s="128"/>
      <c r="AH941" s="129"/>
      <c r="AI941" s="129"/>
      <c r="AJ941" s="129"/>
      <c r="AK941" s="129"/>
      <c r="AL941" s="129"/>
      <c r="AM941" s="129"/>
    </row>
    <row r="942" spans="26:39" ht="14.25" customHeight="1">
      <c r="Z942" s="128"/>
      <c r="AA942" s="128"/>
      <c r="AB942" s="128"/>
      <c r="AC942" s="128"/>
      <c r="AD942" s="128"/>
      <c r="AE942" s="128"/>
      <c r="AH942" s="129"/>
      <c r="AI942" s="129"/>
      <c r="AJ942" s="129"/>
      <c r="AK942" s="129"/>
      <c r="AL942" s="129"/>
      <c r="AM942" s="129"/>
    </row>
    <row r="943" spans="26:39" ht="14.25" customHeight="1">
      <c r="Z943" s="128"/>
      <c r="AA943" s="128"/>
      <c r="AB943" s="128"/>
      <c r="AC943" s="128"/>
      <c r="AD943" s="128"/>
      <c r="AE943" s="128"/>
      <c r="AH943" s="129"/>
      <c r="AI943" s="129"/>
      <c r="AJ943" s="129"/>
      <c r="AK943" s="129"/>
      <c r="AL943" s="129"/>
      <c r="AM943" s="129"/>
    </row>
    <row r="944" spans="26:39" ht="14.25" customHeight="1">
      <c r="Z944" s="128"/>
      <c r="AA944" s="128"/>
      <c r="AB944" s="128"/>
      <c r="AC944" s="128"/>
      <c r="AD944" s="128"/>
      <c r="AE944" s="128"/>
      <c r="AH944" s="129"/>
      <c r="AI944" s="129"/>
      <c r="AJ944" s="129"/>
      <c r="AK944" s="129"/>
      <c r="AL944" s="129"/>
      <c r="AM944" s="129"/>
    </row>
    <row r="945" spans="26:39" ht="14.25" customHeight="1">
      <c r="Z945" s="128"/>
      <c r="AA945" s="128"/>
      <c r="AB945" s="128"/>
      <c r="AC945" s="128"/>
      <c r="AD945" s="128"/>
      <c r="AE945" s="128"/>
      <c r="AH945" s="129"/>
      <c r="AI945" s="129"/>
      <c r="AJ945" s="129"/>
      <c r="AK945" s="129"/>
      <c r="AL945" s="129"/>
      <c r="AM945" s="129"/>
    </row>
    <row r="946" spans="26:39" ht="14.25" customHeight="1">
      <c r="Z946" s="128"/>
      <c r="AA946" s="128"/>
      <c r="AB946" s="128"/>
      <c r="AC946" s="128"/>
      <c r="AD946" s="128"/>
      <c r="AE946" s="128"/>
      <c r="AH946" s="129"/>
      <c r="AI946" s="129"/>
      <c r="AJ946" s="129"/>
      <c r="AK946" s="129"/>
      <c r="AL946" s="129"/>
      <c r="AM946" s="129"/>
    </row>
    <row r="947" spans="26:39" ht="14.25" customHeight="1">
      <c r="Z947" s="128"/>
      <c r="AA947" s="128"/>
      <c r="AB947" s="128"/>
      <c r="AC947" s="128"/>
      <c r="AD947" s="128"/>
      <c r="AE947" s="128"/>
      <c r="AH947" s="129"/>
      <c r="AI947" s="129"/>
      <c r="AJ947" s="129"/>
      <c r="AK947" s="129"/>
      <c r="AL947" s="129"/>
      <c r="AM947" s="129"/>
    </row>
    <row r="948" spans="26:39" ht="14.25" customHeight="1">
      <c r="Z948" s="128"/>
      <c r="AA948" s="128"/>
      <c r="AB948" s="128"/>
      <c r="AC948" s="128"/>
      <c r="AD948" s="128"/>
      <c r="AE948" s="128"/>
      <c r="AH948" s="129"/>
      <c r="AI948" s="129"/>
      <c r="AJ948" s="129"/>
      <c r="AK948" s="129"/>
      <c r="AL948" s="129"/>
      <c r="AM948" s="129"/>
    </row>
    <row r="949" spans="26:39" ht="14.25" customHeight="1">
      <c r="Z949" s="128"/>
      <c r="AA949" s="128"/>
      <c r="AB949" s="128"/>
      <c r="AC949" s="128"/>
      <c r="AD949" s="128"/>
      <c r="AE949" s="128"/>
      <c r="AH949" s="129"/>
      <c r="AI949" s="129"/>
      <c r="AJ949" s="129"/>
      <c r="AK949" s="129"/>
      <c r="AL949" s="129"/>
      <c r="AM949" s="129"/>
    </row>
    <row r="950" spans="26:39" ht="14.25" customHeight="1">
      <c r="Z950" s="128"/>
      <c r="AA950" s="128"/>
      <c r="AB950" s="128"/>
      <c r="AC950" s="128"/>
      <c r="AD950" s="128"/>
      <c r="AE950" s="128"/>
      <c r="AH950" s="129"/>
      <c r="AI950" s="129"/>
      <c r="AJ950" s="129"/>
      <c r="AK950" s="129"/>
      <c r="AL950" s="129"/>
      <c r="AM950" s="129"/>
    </row>
    <row r="951" spans="26:39" ht="14.25" customHeight="1">
      <c r="Z951" s="128"/>
      <c r="AA951" s="128"/>
      <c r="AB951" s="128"/>
      <c r="AC951" s="128"/>
      <c r="AD951" s="128"/>
      <c r="AE951" s="128"/>
      <c r="AH951" s="129"/>
      <c r="AI951" s="129"/>
      <c r="AJ951" s="129"/>
      <c r="AK951" s="129"/>
      <c r="AL951" s="129"/>
      <c r="AM951" s="129"/>
    </row>
    <row r="952" spans="26:39" ht="14.25" customHeight="1">
      <c r="Z952" s="128"/>
      <c r="AA952" s="128"/>
      <c r="AB952" s="128"/>
      <c r="AC952" s="128"/>
      <c r="AD952" s="128"/>
      <c r="AE952" s="128"/>
      <c r="AH952" s="129"/>
      <c r="AI952" s="129"/>
      <c r="AJ952" s="129"/>
      <c r="AK952" s="129"/>
      <c r="AL952" s="129"/>
      <c r="AM952" s="129"/>
    </row>
    <row r="953" spans="26:39" ht="14.25" customHeight="1">
      <c r="Z953" s="128"/>
      <c r="AA953" s="128"/>
      <c r="AB953" s="128"/>
      <c r="AC953" s="128"/>
      <c r="AD953" s="128"/>
      <c r="AE953" s="128"/>
      <c r="AH953" s="129"/>
      <c r="AI953" s="129"/>
      <c r="AJ953" s="129"/>
      <c r="AK953" s="129"/>
      <c r="AL953" s="129"/>
      <c r="AM953" s="129"/>
    </row>
    <row r="954" spans="26:39" ht="14.25" customHeight="1">
      <c r="Z954" s="128"/>
      <c r="AA954" s="128"/>
      <c r="AB954" s="128"/>
      <c r="AC954" s="128"/>
      <c r="AD954" s="128"/>
      <c r="AE954" s="128"/>
      <c r="AH954" s="129"/>
      <c r="AI954" s="129"/>
      <c r="AJ954" s="129"/>
      <c r="AK954" s="129"/>
      <c r="AL954" s="129"/>
      <c r="AM954" s="129"/>
    </row>
    <row r="955" spans="26:39" ht="14.25" customHeight="1">
      <c r="Z955" s="128"/>
      <c r="AA955" s="128"/>
      <c r="AB955" s="128"/>
      <c r="AC955" s="128"/>
      <c r="AD955" s="128"/>
      <c r="AE955" s="128"/>
      <c r="AH955" s="129"/>
      <c r="AI955" s="129"/>
      <c r="AJ955" s="129"/>
      <c r="AK955" s="129"/>
      <c r="AL955" s="129"/>
      <c r="AM955" s="129"/>
    </row>
    <row r="956" spans="26:39" ht="14.25" customHeight="1">
      <c r="Z956" s="128"/>
      <c r="AA956" s="128"/>
      <c r="AB956" s="128"/>
      <c r="AC956" s="128"/>
      <c r="AD956" s="128"/>
      <c r="AE956" s="128"/>
      <c r="AH956" s="129"/>
      <c r="AI956" s="129"/>
      <c r="AJ956" s="129"/>
      <c r="AK956" s="129"/>
      <c r="AL956" s="129"/>
      <c r="AM956" s="129"/>
    </row>
    <row r="957" spans="26:39" ht="14.25" customHeight="1">
      <c r="Z957" s="128"/>
      <c r="AA957" s="128"/>
      <c r="AB957" s="128"/>
      <c r="AC957" s="128"/>
      <c r="AD957" s="128"/>
      <c r="AE957" s="128"/>
      <c r="AH957" s="129"/>
      <c r="AI957" s="129"/>
      <c r="AJ957" s="129"/>
      <c r="AK957" s="129"/>
      <c r="AL957" s="129"/>
      <c r="AM957" s="129"/>
    </row>
    <row r="958" spans="26:39" ht="14.25" customHeight="1">
      <c r="Z958" s="128"/>
      <c r="AA958" s="128"/>
      <c r="AB958" s="128"/>
      <c r="AC958" s="128"/>
      <c r="AD958" s="128"/>
      <c r="AE958" s="128"/>
      <c r="AH958" s="129"/>
      <c r="AI958" s="129"/>
      <c r="AJ958" s="129"/>
      <c r="AK958" s="129"/>
      <c r="AL958" s="129"/>
      <c r="AM958" s="129"/>
    </row>
    <row r="959" spans="26:39" ht="14.25" customHeight="1">
      <c r="Z959" s="128"/>
      <c r="AA959" s="128"/>
      <c r="AB959" s="128"/>
      <c r="AC959" s="128"/>
      <c r="AD959" s="128"/>
      <c r="AE959" s="128"/>
      <c r="AH959" s="129"/>
      <c r="AI959" s="129"/>
      <c r="AJ959" s="129"/>
      <c r="AK959" s="129"/>
      <c r="AL959" s="129"/>
      <c r="AM959" s="129"/>
    </row>
    <row r="960" spans="26:39" ht="14.25" customHeight="1">
      <c r="Z960" s="128"/>
      <c r="AA960" s="128"/>
      <c r="AB960" s="128"/>
      <c r="AC960" s="128"/>
      <c r="AD960" s="128"/>
      <c r="AE960" s="128"/>
      <c r="AH960" s="129"/>
      <c r="AI960" s="129"/>
      <c r="AJ960" s="129"/>
      <c r="AK960" s="129"/>
      <c r="AL960" s="129"/>
      <c r="AM960" s="129"/>
    </row>
    <row r="961" spans="26:39" ht="14.25" customHeight="1">
      <c r="Z961" s="128"/>
      <c r="AA961" s="128"/>
      <c r="AB961" s="128"/>
      <c r="AC961" s="128"/>
      <c r="AD961" s="128"/>
      <c r="AE961" s="128"/>
      <c r="AH961" s="129"/>
      <c r="AI961" s="129"/>
      <c r="AJ961" s="129"/>
      <c r="AK961" s="129"/>
      <c r="AL961" s="129"/>
      <c r="AM961" s="129"/>
    </row>
    <row r="962" spans="26:39" ht="14.25" customHeight="1">
      <c r="Z962" s="128"/>
      <c r="AA962" s="128"/>
      <c r="AB962" s="128"/>
      <c r="AC962" s="128"/>
      <c r="AD962" s="128"/>
      <c r="AE962" s="128"/>
      <c r="AH962" s="129"/>
      <c r="AI962" s="129"/>
      <c r="AJ962" s="129"/>
      <c r="AK962" s="129"/>
      <c r="AL962" s="129"/>
      <c r="AM962" s="129"/>
    </row>
    <row r="963" spans="26:39" ht="14.25" customHeight="1">
      <c r="Z963" s="128"/>
      <c r="AA963" s="128"/>
      <c r="AB963" s="128"/>
      <c r="AC963" s="128"/>
      <c r="AD963" s="128"/>
      <c r="AE963" s="128"/>
      <c r="AH963" s="129"/>
      <c r="AI963" s="129"/>
      <c r="AJ963" s="129"/>
      <c r="AK963" s="129"/>
      <c r="AL963" s="129"/>
      <c r="AM963" s="129"/>
    </row>
    <row r="964" spans="26:39" ht="14.25" customHeight="1">
      <c r="Z964" s="128"/>
      <c r="AA964" s="128"/>
      <c r="AB964" s="128"/>
      <c r="AC964" s="128"/>
      <c r="AD964" s="128"/>
      <c r="AE964" s="128"/>
      <c r="AH964" s="129"/>
      <c r="AI964" s="129"/>
      <c r="AJ964" s="129"/>
      <c r="AK964" s="129"/>
      <c r="AL964" s="129"/>
      <c r="AM964" s="129"/>
    </row>
    <row r="965" spans="26:39" ht="14.25" customHeight="1">
      <c r="Z965" s="128"/>
      <c r="AA965" s="128"/>
      <c r="AB965" s="128"/>
      <c r="AC965" s="128"/>
      <c r="AD965" s="128"/>
      <c r="AE965" s="128"/>
      <c r="AH965" s="129"/>
      <c r="AI965" s="129"/>
      <c r="AJ965" s="129"/>
      <c r="AK965" s="129"/>
      <c r="AL965" s="129"/>
      <c r="AM965" s="129"/>
    </row>
    <row r="966" spans="26:39" ht="14.25" customHeight="1">
      <c r="Z966" s="128"/>
      <c r="AA966" s="128"/>
      <c r="AB966" s="128"/>
      <c r="AC966" s="128"/>
      <c r="AD966" s="128"/>
      <c r="AE966" s="128"/>
      <c r="AH966" s="129"/>
      <c r="AI966" s="129"/>
      <c r="AJ966" s="129"/>
      <c r="AK966" s="129"/>
      <c r="AL966" s="129"/>
      <c r="AM966" s="129"/>
    </row>
    <row r="967" spans="26:39" ht="14.25" customHeight="1">
      <c r="Z967" s="128"/>
      <c r="AA967" s="128"/>
      <c r="AB967" s="128"/>
      <c r="AC967" s="128"/>
      <c r="AD967" s="128"/>
      <c r="AE967" s="128"/>
      <c r="AH967" s="129"/>
      <c r="AI967" s="129"/>
      <c r="AJ967" s="129"/>
      <c r="AK967" s="129"/>
      <c r="AL967" s="129"/>
      <c r="AM967" s="129"/>
    </row>
    <row r="968" spans="26:39" ht="14.25" customHeight="1">
      <c r="Z968" s="128"/>
      <c r="AA968" s="128"/>
      <c r="AB968" s="128"/>
      <c r="AC968" s="128"/>
      <c r="AD968" s="128"/>
      <c r="AE968" s="128"/>
      <c r="AH968" s="129"/>
      <c r="AI968" s="129"/>
      <c r="AJ968" s="129"/>
      <c r="AK968" s="129"/>
      <c r="AL968" s="129"/>
      <c r="AM968" s="129"/>
    </row>
    <row r="969" spans="26:39" ht="14.25" customHeight="1">
      <c r="Z969" s="128"/>
      <c r="AA969" s="128"/>
      <c r="AB969" s="128"/>
      <c r="AC969" s="128"/>
      <c r="AD969" s="128"/>
      <c r="AE969" s="128"/>
      <c r="AH969" s="129"/>
      <c r="AI969" s="129"/>
      <c r="AJ969" s="129"/>
      <c r="AK969" s="129"/>
      <c r="AL969" s="129"/>
      <c r="AM969" s="129"/>
    </row>
    <row r="970" spans="26:39" ht="14.25" customHeight="1">
      <c r="Z970" s="128"/>
      <c r="AA970" s="128"/>
      <c r="AB970" s="128"/>
      <c r="AC970" s="128"/>
      <c r="AD970" s="128"/>
      <c r="AE970" s="128"/>
      <c r="AH970" s="129"/>
      <c r="AI970" s="129"/>
      <c r="AJ970" s="129"/>
      <c r="AK970" s="129"/>
      <c r="AL970" s="129"/>
      <c r="AM970" s="129"/>
    </row>
    <row r="971" spans="26:39" ht="14.25" customHeight="1">
      <c r="Z971" s="128"/>
      <c r="AA971" s="128"/>
      <c r="AB971" s="128"/>
      <c r="AC971" s="128"/>
      <c r="AD971" s="128"/>
      <c r="AE971" s="128"/>
      <c r="AH971" s="129"/>
      <c r="AI971" s="129"/>
      <c r="AJ971" s="129"/>
      <c r="AK971" s="129"/>
      <c r="AL971" s="129"/>
      <c r="AM971" s="129"/>
    </row>
    <row r="972" spans="26:39" ht="14.25" customHeight="1">
      <c r="Z972" s="128"/>
      <c r="AA972" s="128"/>
      <c r="AB972" s="128"/>
      <c r="AC972" s="128"/>
      <c r="AD972" s="128"/>
      <c r="AE972" s="128"/>
      <c r="AH972" s="129"/>
      <c r="AI972" s="129"/>
      <c r="AJ972" s="129"/>
      <c r="AK972" s="129"/>
      <c r="AL972" s="129"/>
      <c r="AM972" s="129"/>
    </row>
    <row r="973" spans="26:39" ht="14.25" customHeight="1">
      <c r="Z973" s="128"/>
      <c r="AA973" s="128"/>
      <c r="AB973" s="128"/>
      <c r="AC973" s="128"/>
      <c r="AD973" s="128"/>
      <c r="AE973" s="128"/>
      <c r="AH973" s="129"/>
      <c r="AI973" s="129"/>
      <c r="AJ973" s="129"/>
      <c r="AK973" s="129"/>
      <c r="AL973" s="129"/>
      <c r="AM973" s="129"/>
    </row>
    <row r="974" spans="26:39" ht="14.25" customHeight="1">
      <c r="Z974" s="128"/>
      <c r="AA974" s="128"/>
      <c r="AB974" s="128"/>
      <c r="AC974" s="128"/>
      <c r="AD974" s="128"/>
      <c r="AE974" s="128"/>
      <c r="AH974" s="129"/>
      <c r="AI974" s="129"/>
      <c r="AJ974" s="129"/>
      <c r="AK974" s="129"/>
      <c r="AL974" s="129"/>
      <c r="AM974" s="129"/>
    </row>
    <row r="975" spans="26:39" ht="14.25" customHeight="1">
      <c r="Z975" s="128"/>
      <c r="AA975" s="128"/>
      <c r="AB975" s="128"/>
      <c r="AC975" s="128"/>
      <c r="AD975" s="128"/>
      <c r="AE975" s="128"/>
      <c r="AH975" s="129"/>
      <c r="AI975" s="129"/>
      <c r="AJ975" s="129"/>
      <c r="AK975" s="129"/>
      <c r="AL975" s="129"/>
      <c r="AM975" s="129"/>
    </row>
    <row r="976" spans="26:39" ht="14.25" customHeight="1">
      <c r="Z976" s="128"/>
      <c r="AA976" s="128"/>
      <c r="AB976" s="128"/>
      <c r="AC976" s="128"/>
      <c r="AD976" s="128"/>
      <c r="AE976" s="128"/>
      <c r="AH976" s="129"/>
      <c r="AI976" s="129"/>
      <c r="AJ976" s="129"/>
      <c r="AK976" s="129"/>
      <c r="AL976" s="129"/>
      <c r="AM976" s="129"/>
    </row>
    <row r="977" spans="26:39" ht="14.25" customHeight="1">
      <c r="Z977" s="128"/>
      <c r="AA977" s="128"/>
      <c r="AB977" s="128"/>
      <c r="AC977" s="128"/>
      <c r="AD977" s="128"/>
      <c r="AE977" s="128"/>
      <c r="AH977" s="129"/>
      <c r="AI977" s="129"/>
      <c r="AJ977" s="129"/>
      <c r="AK977" s="129"/>
      <c r="AL977" s="129"/>
      <c r="AM977" s="129"/>
    </row>
    <row r="978" spans="26:39" ht="14.25" customHeight="1">
      <c r="Z978" s="128"/>
      <c r="AA978" s="128"/>
      <c r="AB978" s="128"/>
      <c r="AC978" s="128"/>
      <c r="AD978" s="128"/>
      <c r="AE978" s="128"/>
      <c r="AH978" s="129"/>
      <c r="AI978" s="129"/>
      <c r="AJ978" s="129"/>
      <c r="AK978" s="129"/>
      <c r="AL978" s="129"/>
      <c r="AM978" s="129"/>
    </row>
    <row r="979" spans="26:39" ht="14.25" customHeight="1">
      <c r="Z979" s="128"/>
      <c r="AA979" s="128"/>
      <c r="AB979" s="128"/>
      <c r="AC979" s="128"/>
      <c r="AD979" s="128"/>
      <c r="AE979" s="128"/>
      <c r="AH979" s="129"/>
      <c r="AI979" s="129"/>
      <c r="AJ979" s="129"/>
      <c r="AK979" s="129"/>
      <c r="AL979" s="129"/>
      <c r="AM979" s="129"/>
    </row>
    <row r="980" spans="26:39" ht="14.25" customHeight="1">
      <c r="Z980" s="128"/>
      <c r="AA980" s="128"/>
      <c r="AB980" s="128"/>
      <c r="AC980" s="128"/>
      <c r="AD980" s="128"/>
      <c r="AE980" s="128"/>
      <c r="AH980" s="129"/>
      <c r="AI980" s="129"/>
      <c r="AJ980" s="129"/>
      <c r="AK980" s="129"/>
      <c r="AL980" s="129"/>
      <c r="AM980" s="129"/>
    </row>
    <row r="981" spans="26:39" ht="14.25" customHeight="1">
      <c r="Z981" s="128"/>
      <c r="AA981" s="128"/>
      <c r="AB981" s="128"/>
      <c r="AC981" s="128"/>
      <c r="AD981" s="128"/>
      <c r="AE981" s="128"/>
      <c r="AH981" s="129"/>
      <c r="AI981" s="129"/>
      <c r="AJ981" s="129"/>
      <c r="AK981" s="129"/>
      <c r="AL981" s="129"/>
      <c r="AM981" s="129"/>
    </row>
    <row r="982" spans="26:39" ht="14.25" customHeight="1">
      <c r="Z982" s="128"/>
      <c r="AA982" s="128"/>
      <c r="AB982" s="128"/>
      <c r="AC982" s="128"/>
      <c r="AD982" s="128"/>
      <c r="AE982" s="128"/>
      <c r="AH982" s="129"/>
      <c r="AI982" s="129"/>
      <c r="AJ982" s="129"/>
      <c r="AK982" s="129"/>
      <c r="AL982" s="129"/>
      <c r="AM982" s="129"/>
    </row>
    <row r="983" spans="26:39" ht="14.25" customHeight="1">
      <c r="Z983" s="128"/>
      <c r="AA983" s="128"/>
      <c r="AB983" s="128"/>
      <c r="AC983" s="128"/>
      <c r="AD983" s="128"/>
      <c r="AE983" s="128"/>
      <c r="AH983" s="129"/>
      <c r="AI983" s="129"/>
      <c r="AJ983" s="129"/>
      <c r="AK983" s="129"/>
      <c r="AL983" s="129"/>
      <c r="AM983" s="129"/>
    </row>
    <row r="984" spans="26:39" ht="14.25" customHeight="1">
      <c r="Z984" s="128"/>
      <c r="AA984" s="128"/>
      <c r="AB984" s="128"/>
      <c r="AC984" s="128"/>
      <c r="AD984" s="128"/>
      <c r="AE984" s="128"/>
      <c r="AH984" s="129"/>
      <c r="AI984" s="129"/>
      <c r="AJ984" s="129"/>
      <c r="AK984" s="129"/>
      <c r="AL984" s="129"/>
      <c r="AM984" s="129"/>
    </row>
    <row r="985" spans="26:39" ht="14.25" customHeight="1">
      <c r="Z985" s="128"/>
      <c r="AA985" s="128"/>
      <c r="AB985" s="128"/>
      <c r="AC985" s="128"/>
      <c r="AD985" s="128"/>
      <c r="AE985" s="128"/>
      <c r="AH985" s="129"/>
      <c r="AI985" s="129"/>
      <c r="AJ985" s="129"/>
      <c r="AK985" s="129"/>
      <c r="AL985" s="129"/>
      <c r="AM985" s="129"/>
    </row>
    <row r="986" spans="26:39" ht="14.25" customHeight="1">
      <c r="Z986" s="128"/>
      <c r="AA986" s="128"/>
      <c r="AB986" s="128"/>
      <c r="AC986" s="128"/>
      <c r="AD986" s="128"/>
      <c r="AE986" s="128"/>
      <c r="AH986" s="129"/>
      <c r="AI986" s="129"/>
      <c r="AJ986" s="129"/>
      <c r="AK986" s="129"/>
      <c r="AL986" s="129"/>
      <c r="AM986" s="129"/>
    </row>
    <row r="987" spans="26:39" ht="14.25" customHeight="1">
      <c r="Z987" s="128"/>
      <c r="AA987" s="128"/>
      <c r="AB987" s="128"/>
      <c r="AC987" s="128"/>
      <c r="AD987" s="128"/>
      <c r="AE987" s="128"/>
      <c r="AH987" s="129"/>
      <c r="AI987" s="129"/>
      <c r="AJ987" s="129"/>
      <c r="AK987" s="129"/>
      <c r="AL987" s="129"/>
      <c r="AM987" s="129"/>
    </row>
    <row r="988" spans="26:39" ht="14.25" customHeight="1">
      <c r="Z988" s="128"/>
      <c r="AA988" s="128"/>
      <c r="AB988" s="128"/>
      <c r="AC988" s="128"/>
      <c r="AD988" s="128"/>
      <c r="AE988" s="128"/>
      <c r="AH988" s="129"/>
      <c r="AI988" s="129"/>
      <c r="AJ988" s="129"/>
      <c r="AK988" s="129"/>
      <c r="AL988" s="129"/>
      <c r="AM988" s="129"/>
    </row>
    <row r="989" spans="26:39" ht="14.25" customHeight="1">
      <c r="Z989" s="128"/>
      <c r="AA989" s="128"/>
      <c r="AB989" s="128"/>
      <c r="AC989" s="128"/>
      <c r="AD989" s="128"/>
      <c r="AE989" s="128"/>
      <c r="AH989" s="129"/>
      <c r="AI989" s="129"/>
      <c r="AJ989" s="129"/>
      <c r="AK989" s="129"/>
      <c r="AL989" s="129"/>
      <c r="AM989" s="129"/>
    </row>
    <row r="990" spans="26:39" ht="14.25" customHeight="1">
      <c r="Z990" s="128"/>
      <c r="AA990" s="128"/>
      <c r="AB990" s="128"/>
      <c r="AC990" s="128"/>
      <c r="AD990" s="128"/>
      <c r="AE990" s="128"/>
      <c r="AH990" s="129"/>
      <c r="AI990" s="129"/>
      <c r="AJ990" s="129"/>
      <c r="AK990" s="129"/>
      <c r="AL990" s="129"/>
      <c r="AM990" s="129"/>
    </row>
    <row r="991" spans="26:39" ht="14.25" customHeight="1">
      <c r="Z991" s="128"/>
      <c r="AA991" s="128"/>
      <c r="AB991" s="128"/>
      <c r="AC991" s="128"/>
      <c r="AD991" s="128"/>
      <c r="AE991" s="128"/>
      <c r="AH991" s="129"/>
      <c r="AI991" s="129"/>
      <c r="AJ991" s="129"/>
      <c r="AK991" s="129"/>
      <c r="AL991" s="129"/>
      <c r="AM991" s="129"/>
    </row>
    <row r="992" spans="26:39" ht="14.25" customHeight="1">
      <c r="Z992" s="128"/>
      <c r="AA992" s="128"/>
      <c r="AB992" s="128"/>
      <c r="AC992" s="128"/>
      <c r="AD992" s="128"/>
      <c r="AE992" s="128"/>
      <c r="AH992" s="129"/>
      <c r="AI992" s="129"/>
      <c r="AJ992" s="129"/>
      <c r="AK992" s="129"/>
      <c r="AL992" s="129"/>
      <c r="AM992" s="129"/>
    </row>
    <row r="993" spans="26:39" ht="14.25" customHeight="1">
      <c r="Z993" s="128"/>
      <c r="AA993" s="128"/>
      <c r="AB993" s="128"/>
      <c r="AC993" s="128"/>
      <c r="AD993" s="128"/>
      <c r="AE993" s="128"/>
      <c r="AH993" s="129"/>
      <c r="AI993" s="129"/>
      <c r="AJ993" s="129"/>
      <c r="AK993" s="129"/>
      <c r="AL993" s="129"/>
      <c r="AM993" s="129"/>
    </row>
    <row r="994" spans="26:39" ht="14.25" customHeight="1">
      <c r="Z994" s="128"/>
      <c r="AA994" s="128"/>
      <c r="AB994" s="128"/>
      <c r="AC994" s="128"/>
      <c r="AD994" s="128"/>
      <c r="AE994" s="128"/>
      <c r="AH994" s="129"/>
      <c r="AI994" s="129"/>
      <c r="AJ994" s="129"/>
      <c r="AK994" s="129"/>
      <c r="AL994" s="129"/>
      <c r="AM994" s="129"/>
    </row>
    <row r="995" spans="26:39" ht="14.25" customHeight="1">
      <c r="Z995" s="128"/>
      <c r="AA995" s="128"/>
      <c r="AB995" s="128"/>
      <c r="AC995" s="128"/>
      <c r="AD995" s="128"/>
      <c r="AE995" s="128"/>
      <c r="AH995" s="129"/>
      <c r="AI995" s="129"/>
      <c r="AJ995" s="129"/>
      <c r="AK995" s="129"/>
      <c r="AL995" s="129"/>
      <c r="AM995" s="129"/>
    </row>
    <row r="996" spans="26:39" ht="14.25" customHeight="1">
      <c r="Z996" s="128"/>
      <c r="AA996" s="128"/>
      <c r="AB996" s="128"/>
      <c r="AC996" s="128"/>
      <c r="AD996" s="128"/>
      <c r="AE996" s="128"/>
      <c r="AH996" s="129"/>
      <c r="AI996" s="129"/>
      <c r="AJ996" s="129"/>
      <c r="AK996" s="129"/>
      <c r="AL996" s="129"/>
      <c r="AM996" s="129"/>
    </row>
    <row r="997" spans="26:39" ht="14.25" customHeight="1">
      <c r="Z997" s="128"/>
      <c r="AA997" s="128"/>
      <c r="AB997" s="128"/>
      <c r="AC997" s="128"/>
      <c r="AD997" s="128"/>
      <c r="AE997" s="128"/>
      <c r="AH997" s="129"/>
      <c r="AI997" s="129"/>
      <c r="AJ997" s="129"/>
      <c r="AK997" s="129"/>
      <c r="AL997" s="129"/>
      <c r="AM997" s="129"/>
    </row>
    <row r="998" spans="26:39" ht="14.25" customHeight="1">
      <c r="Z998" s="128"/>
      <c r="AA998" s="128"/>
      <c r="AB998" s="128"/>
      <c r="AC998" s="128"/>
      <c r="AD998" s="128"/>
      <c r="AE998" s="128"/>
      <c r="AH998" s="129"/>
      <c r="AI998" s="129"/>
      <c r="AJ998" s="129"/>
      <c r="AK998" s="129"/>
      <c r="AL998" s="129"/>
      <c r="AM998" s="129"/>
    </row>
    <row r="999" spans="26:39" ht="14.25" customHeight="1">
      <c r="Z999" s="128"/>
      <c r="AA999" s="128"/>
      <c r="AB999" s="128"/>
      <c r="AC999" s="128"/>
      <c r="AD999" s="128"/>
      <c r="AE999" s="128"/>
      <c r="AH999" s="129"/>
      <c r="AI999" s="129"/>
      <c r="AJ999" s="129"/>
      <c r="AK999" s="129"/>
      <c r="AL999" s="129"/>
      <c r="AM999" s="129"/>
    </row>
    <row r="1000" spans="26:39" ht="14.25" customHeight="1">
      <c r="Z1000" s="128"/>
      <c r="AA1000" s="128"/>
      <c r="AB1000" s="128"/>
      <c r="AC1000" s="128"/>
      <c r="AD1000" s="128"/>
      <c r="AE1000" s="128"/>
      <c r="AH1000" s="129"/>
      <c r="AI1000" s="129"/>
      <c r="AJ1000" s="129"/>
      <c r="AK1000" s="129"/>
      <c r="AL1000" s="129"/>
      <c r="AM1000" s="129"/>
    </row>
  </sheetData>
  <autoFilter ref="A1:V488" xr:uid="{00000000-0009-0000-0000-000009000000}"/>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4243"/>
  <sheetViews>
    <sheetView topLeftCell="I1" workbookViewId="0">
      <selection activeCell="X4" sqref="X4"/>
    </sheetView>
  </sheetViews>
  <sheetFormatPr defaultColWidth="14.44140625" defaultRowHeight="15.75" customHeight="1"/>
  <cols>
    <col min="1" max="1" width="28.5546875" customWidth="1"/>
    <col min="2" max="2" width="6.88671875" customWidth="1"/>
    <col min="3" max="3" width="25.6640625" customWidth="1"/>
    <col min="4" max="4" width="34.33203125" customWidth="1"/>
    <col min="5" max="5" width="31.88671875" customWidth="1"/>
    <col min="6" max="6" width="28.44140625" customWidth="1"/>
    <col min="7" max="7" width="16.5546875" customWidth="1"/>
    <col min="8" max="8" width="8.6640625" customWidth="1"/>
    <col min="9" max="9" width="40.109375" customWidth="1"/>
    <col min="10" max="14" width="15.88671875" customWidth="1"/>
    <col min="15" max="15" width="16.88671875" customWidth="1"/>
    <col min="16" max="16" width="11.88671875" customWidth="1"/>
    <col min="17" max="17" width="8.33203125" customWidth="1"/>
    <col min="18" max="18" width="13.109375" customWidth="1"/>
    <col min="19" max="23" width="15.88671875" customWidth="1"/>
    <col min="24" max="24" width="16" customWidth="1"/>
    <col min="25" max="25" width="11.88671875" customWidth="1"/>
    <col min="26" max="26" width="8.6640625" customWidth="1"/>
  </cols>
  <sheetData>
    <row r="1" spans="1:24" ht="14.25" customHeight="1">
      <c r="A1" s="148" t="s">
        <v>7</v>
      </c>
      <c r="B1" s="148" t="s">
        <v>303</v>
      </c>
      <c r="C1" s="148" t="s">
        <v>327</v>
      </c>
      <c r="D1" s="148" t="s">
        <v>328</v>
      </c>
      <c r="E1" s="148" t="s">
        <v>329</v>
      </c>
      <c r="F1" s="148" t="s">
        <v>330</v>
      </c>
      <c r="G1" s="148" t="s">
        <v>331</v>
      </c>
      <c r="I1" s="76"/>
    </row>
    <row r="2" spans="1:24" ht="14.25" customHeight="1">
      <c r="A2" s="126" t="s">
        <v>1</v>
      </c>
      <c r="B2" s="127">
        <v>2015</v>
      </c>
      <c r="C2" s="126" t="s">
        <v>332</v>
      </c>
      <c r="D2" s="126" t="s">
        <v>333</v>
      </c>
      <c r="E2" s="127">
        <v>58456.11</v>
      </c>
      <c r="F2" s="127">
        <v>778959.57</v>
      </c>
      <c r="G2" s="127">
        <v>2154.23</v>
      </c>
      <c r="I2" s="9" t="s">
        <v>334</v>
      </c>
      <c r="J2" s="9" t="s">
        <v>303</v>
      </c>
      <c r="K2" s="9"/>
      <c r="L2" s="9"/>
      <c r="M2" s="9"/>
      <c r="N2" s="9"/>
      <c r="O2" s="9"/>
      <c r="R2" s="149"/>
      <c r="S2" s="136">
        <v>2019</v>
      </c>
      <c r="T2" s="136">
        <v>2020</v>
      </c>
      <c r="U2" s="136">
        <v>2021</v>
      </c>
      <c r="V2" s="136">
        <v>2022</v>
      </c>
      <c r="W2" s="136">
        <v>2023</v>
      </c>
      <c r="X2" s="136" t="s">
        <v>15</v>
      </c>
    </row>
    <row r="3" spans="1:24" ht="14.25" customHeight="1">
      <c r="A3" s="130" t="s">
        <v>1</v>
      </c>
      <c r="B3" s="131">
        <v>2015</v>
      </c>
      <c r="C3" s="130" t="s">
        <v>332</v>
      </c>
      <c r="D3" s="130" t="s">
        <v>335</v>
      </c>
      <c r="E3" s="131">
        <v>8333761.6799999997</v>
      </c>
      <c r="F3" s="131">
        <v>161951405.49000001</v>
      </c>
      <c r="G3" s="131">
        <v>459800</v>
      </c>
      <c r="I3" s="9" t="s">
        <v>7</v>
      </c>
      <c r="J3" s="9">
        <v>2019</v>
      </c>
      <c r="K3" s="9">
        <v>2020</v>
      </c>
      <c r="L3" s="9">
        <v>2021</v>
      </c>
      <c r="M3" s="9">
        <v>2022</v>
      </c>
      <c r="N3" s="9">
        <v>2023</v>
      </c>
      <c r="O3" s="9" t="s">
        <v>325</v>
      </c>
      <c r="R3" s="18" t="s">
        <v>16</v>
      </c>
      <c r="S3" s="19">
        <f>AVERAGE(J15:J66)</f>
        <v>2470307439.7268238</v>
      </c>
      <c r="T3" s="19">
        <f t="shared" ref="T3:W3" si="0">AVERAGE(K15:K66)</f>
        <v>2439866150.4309616</v>
      </c>
      <c r="U3" s="19">
        <f t="shared" si="0"/>
        <v>2458910735.3640385</v>
      </c>
      <c r="V3" s="19">
        <f t="shared" si="0"/>
        <v>2495876353.4025006</v>
      </c>
      <c r="W3" s="19">
        <f t="shared" si="0"/>
        <v>2479714476.3617697</v>
      </c>
      <c r="X3" s="19">
        <f>AVERAGE(S3:W3)</f>
        <v>2468935031.057219</v>
      </c>
    </row>
    <row r="4" spans="1:24" ht="14.25" customHeight="1">
      <c r="A4" s="126" t="s">
        <v>1</v>
      </c>
      <c r="B4" s="127">
        <v>2015</v>
      </c>
      <c r="C4" s="126" t="s">
        <v>332</v>
      </c>
      <c r="D4" s="126" t="s">
        <v>336</v>
      </c>
      <c r="E4" s="127">
        <v>1529227.86</v>
      </c>
      <c r="F4" s="127">
        <v>43358134.520000003</v>
      </c>
      <c r="G4" s="127">
        <v>31.05</v>
      </c>
      <c r="I4" s="150" t="s">
        <v>1</v>
      </c>
      <c r="J4" s="21">
        <v>26489976795</v>
      </c>
      <c r="K4" s="21">
        <v>26175577285.470001</v>
      </c>
      <c r="L4" s="21">
        <v>26380554009</v>
      </c>
      <c r="M4" s="21">
        <v>26980416136</v>
      </c>
      <c r="N4" s="21">
        <v>26732037403.551289</v>
      </c>
      <c r="O4" s="21">
        <v>132758561629.02132</v>
      </c>
      <c r="Q4" s="151"/>
      <c r="R4" s="18" t="s">
        <v>18</v>
      </c>
      <c r="S4" s="19">
        <f>J42</f>
        <v>7268791269</v>
      </c>
      <c r="T4" s="19">
        <f t="shared" ref="T4:W4" si="1">K42</f>
        <v>7066397965</v>
      </c>
      <c r="U4" s="19">
        <f t="shared" si="1"/>
        <v>7135923189</v>
      </c>
      <c r="V4" s="19">
        <f t="shared" si="1"/>
        <v>7231344875</v>
      </c>
      <c r="W4" s="19">
        <f t="shared" si="1"/>
        <v>7262785310.2699986</v>
      </c>
      <c r="X4" s="19">
        <f>AVERAGE(S4:W4)</f>
        <v>7193048521.6539993</v>
      </c>
    </row>
    <row r="5" spans="1:24" ht="14.25" customHeight="1">
      <c r="A5" s="130" t="s">
        <v>1</v>
      </c>
      <c r="B5" s="131">
        <v>2015</v>
      </c>
      <c r="C5" s="130" t="s">
        <v>337</v>
      </c>
      <c r="D5" s="130" t="s">
        <v>338</v>
      </c>
      <c r="E5" s="131">
        <v>69436536.5</v>
      </c>
      <c r="F5" s="131">
        <v>2793218875.21</v>
      </c>
      <c r="G5" s="131">
        <v>0</v>
      </c>
      <c r="I5" s="150" t="s">
        <v>2</v>
      </c>
      <c r="J5" s="21">
        <v>3443454454</v>
      </c>
      <c r="K5" s="21">
        <v>3475068653</v>
      </c>
      <c r="L5" s="21">
        <v>3515660342</v>
      </c>
      <c r="M5" s="21">
        <v>3578237129</v>
      </c>
      <c r="N5" s="21">
        <v>3558423907</v>
      </c>
      <c r="O5" s="21">
        <v>17570844485</v>
      </c>
      <c r="Q5" s="133"/>
    </row>
    <row r="6" spans="1:24" ht="14.25" customHeight="1">
      <c r="A6" s="126" t="s">
        <v>1</v>
      </c>
      <c r="B6" s="127">
        <v>2015</v>
      </c>
      <c r="C6" s="126" t="s">
        <v>337</v>
      </c>
      <c r="D6" s="126" t="s">
        <v>339</v>
      </c>
      <c r="E6" s="127">
        <v>141542998.69</v>
      </c>
      <c r="F6" s="127">
        <v>13400070367.559999</v>
      </c>
      <c r="G6" s="127">
        <v>34383889</v>
      </c>
      <c r="I6" s="150" t="s">
        <v>3</v>
      </c>
      <c r="J6" s="21">
        <v>3034088331.0455999</v>
      </c>
      <c r="K6" s="21">
        <v>3009261763.5100002</v>
      </c>
      <c r="L6" s="21">
        <v>3041396273.4900002</v>
      </c>
      <c r="M6" s="21">
        <v>3118589336.1700001</v>
      </c>
      <c r="N6" s="21">
        <v>3083568456.8373394</v>
      </c>
      <c r="O6" s="21">
        <v>15286904161.05294</v>
      </c>
      <c r="Q6" s="133"/>
    </row>
    <row r="7" spans="1:24" ht="14.25" customHeight="1">
      <c r="A7" s="130" t="s">
        <v>1</v>
      </c>
      <c r="B7" s="131">
        <v>2015</v>
      </c>
      <c r="C7" s="130" t="s">
        <v>337</v>
      </c>
      <c r="D7" s="130" t="s">
        <v>340</v>
      </c>
      <c r="E7" s="131">
        <v>12488572.529999999</v>
      </c>
      <c r="F7" s="131">
        <v>3026612709.1500001</v>
      </c>
      <c r="G7" s="131">
        <v>5530181</v>
      </c>
      <c r="I7" s="150" t="s">
        <v>4</v>
      </c>
      <c r="J7" s="21">
        <v>3009261159.4099998</v>
      </c>
      <c r="K7" s="21">
        <v>2979945848.96</v>
      </c>
      <c r="L7" s="21">
        <v>2996638288.5299997</v>
      </c>
      <c r="M7" s="21">
        <v>3076285922.0900002</v>
      </c>
      <c r="N7" s="21">
        <v>3011191562.7200003</v>
      </c>
      <c r="O7" s="21">
        <v>15073322781.709999</v>
      </c>
      <c r="Q7" s="133"/>
      <c r="V7" s="9">
        <f>V3/S3</f>
        <v>1.0103504985915859</v>
      </c>
    </row>
    <row r="8" spans="1:24" ht="14.25" customHeight="1">
      <c r="A8" s="126" t="s">
        <v>1</v>
      </c>
      <c r="B8" s="127">
        <v>2015</v>
      </c>
      <c r="C8" s="126" t="s">
        <v>337</v>
      </c>
      <c r="D8" s="126" t="s">
        <v>341</v>
      </c>
      <c r="E8" s="127">
        <v>260939602.21000001</v>
      </c>
      <c r="F8" s="127">
        <v>7521329727.4899998</v>
      </c>
      <c r="G8" s="127">
        <v>0</v>
      </c>
      <c r="I8" s="150" t="s">
        <v>5</v>
      </c>
      <c r="J8" s="21">
        <v>23973976182.948544</v>
      </c>
      <c r="K8" s="21">
        <v>23252412363.510002</v>
      </c>
      <c r="L8" s="21">
        <v>23059699684.420002</v>
      </c>
      <c r="M8" s="21">
        <v>23640605074.57</v>
      </c>
      <c r="N8" s="21">
        <v>23378552749.39473</v>
      </c>
      <c r="O8" s="21">
        <v>117305246054.84329</v>
      </c>
    </row>
    <row r="9" spans="1:24" ht="14.25" customHeight="1">
      <c r="A9" s="130" t="s">
        <v>1</v>
      </c>
      <c r="B9" s="131">
        <v>2015</v>
      </c>
      <c r="C9" s="130" t="s">
        <v>337</v>
      </c>
      <c r="D9" s="130" t="s">
        <v>342</v>
      </c>
      <c r="E9" s="131">
        <v>0</v>
      </c>
      <c r="F9" s="131">
        <v>0</v>
      </c>
      <c r="G9" s="131">
        <v>0</v>
      </c>
      <c r="I9" s="142" t="s">
        <v>325</v>
      </c>
      <c r="J9" s="9">
        <v>59950756922.404137</v>
      </c>
      <c r="K9" s="9">
        <v>58892265914.449997</v>
      </c>
      <c r="L9" s="9">
        <v>58993948597.440002</v>
      </c>
      <c r="M9" s="9">
        <v>60394133597.830002</v>
      </c>
      <c r="N9" s="9">
        <v>59763774079.503357</v>
      </c>
      <c r="O9" s="9">
        <v>297994879111.62744</v>
      </c>
    </row>
    <row r="10" spans="1:24" ht="14.25" customHeight="1">
      <c r="A10" s="126" t="s">
        <v>1</v>
      </c>
      <c r="B10" s="127">
        <v>2016</v>
      </c>
      <c r="C10" s="126" t="s">
        <v>332</v>
      </c>
      <c r="D10" s="126" t="s">
        <v>333</v>
      </c>
      <c r="E10" s="127">
        <v>60649.19</v>
      </c>
      <c r="F10" s="127">
        <v>772073.82</v>
      </c>
      <c r="G10" s="127">
        <v>2122.14</v>
      </c>
      <c r="I10" s="76"/>
      <c r="R10" s="76" t="s">
        <v>22</v>
      </c>
    </row>
    <row r="11" spans="1:24" ht="14.25" customHeight="1">
      <c r="A11" s="130" t="s">
        <v>1</v>
      </c>
      <c r="B11" s="131">
        <v>2016</v>
      </c>
      <c r="C11" s="130" t="s">
        <v>332</v>
      </c>
      <c r="D11" s="130" t="s">
        <v>335</v>
      </c>
      <c r="E11" s="131">
        <v>7725980.1100000003</v>
      </c>
      <c r="F11" s="131">
        <v>145593647.84</v>
      </c>
      <c r="G11" s="131">
        <v>414102.84</v>
      </c>
      <c r="I11" s="251" t="s">
        <v>328</v>
      </c>
      <c r="J11" s="253" t="s">
        <v>2597</v>
      </c>
      <c r="R11" s="136">
        <v>2019</v>
      </c>
      <c r="S11" s="136">
        <v>2020</v>
      </c>
      <c r="T11" s="136">
        <v>2021</v>
      </c>
      <c r="U11" s="136">
        <v>2022</v>
      </c>
      <c r="V11" s="136">
        <v>2023</v>
      </c>
      <c r="W11" s="136" t="s">
        <v>15</v>
      </c>
    </row>
    <row r="12" spans="1:24" ht="14.25" customHeight="1">
      <c r="A12" s="126" t="s">
        <v>1</v>
      </c>
      <c r="B12" s="127">
        <v>2016</v>
      </c>
      <c r="C12" s="126" t="s">
        <v>332</v>
      </c>
      <c r="D12" s="126" t="s">
        <v>336</v>
      </c>
      <c r="E12" s="127">
        <v>1612530.64</v>
      </c>
      <c r="F12" s="127">
        <v>44200794.859999999</v>
      </c>
      <c r="G12" s="127">
        <v>0</v>
      </c>
      <c r="R12" s="152">
        <f t="shared" ref="R12:V12" si="2">AVERAGE(R13:R66)</f>
        <v>20.6842736326779</v>
      </c>
      <c r="S12" s="152">
        <f t="shared" si="2"/>
        <v>20.096717723025662</v>
      </c>
      <c r="T12" s="152">
        <f t="shared" si="2"/>
        <v>20.099191621816178</v>
      </c>
      <c r="U12" s="152">
        <f t="shared" si="2"/>
        <v>20.364979519157256</v>
      </c>
      <c r="V12" s="152">
        <f t="shared" si="2"/>
        <v>19.812949779056083</v>
      </c>
      <c r="W12" s="153">
        <f>AVERAGE(R12:V12)</f>
        <v>20.211622455146617</v>
      </c>
      <c r="X12" s="4" t="s">
        <v>326</v>
      </c>
    </row>
    <row r="13" spans="1:24" ht="14.25" customHeight="1">
      <c r="A13" s="130" t="s">
        <v>1</v>
      </c>
      <c r="B13" s="131">
        <v>2016</v>
      </c>
      <c r="C13" s="130" t="s">
        <v>337</v>
      </c>
      <c r="D13" s="130" t="s">
        <v>338</v>
      </c>
      <c r="E13" s="131">
        <v>72357060.969999999</v>
      </c>
      <c r="F13" s="131">
        <v>2771392022.2399998</v>
      </c>
      <c r="G13" s="131">
        <v>206184</v>
      </c>
      <c r="I13" s="226" t="s">
        <v>334</v>
      </c>
      <c r="J13" s="226" t="s">
        <v>303</v>
      </c>
      <c r="K13" s="225"/>
      <c r="L13" s="225"/>
      <c r="M13" s="225"/>
      <c r="N13" s="225"/>
      <c r="O13" s="228"/>
      <c r="R13" s="13">
        <f>(J15/1000)/'Customers - 2.1.2 Market Monito'!H15</f>
        <v>25.118172900227005</v>
      </c>
      <c r="S13" s="13">
        <f>(K15/1000)/'Customers - 2.1.2 Market Monito'!I15</f>
        <v>24.646484726550106</v>
      </c>
      <c r="T13" s="13">
        <f>(L15/1000)/'Customers - 2.1.2 Market Monito'!J15</f>
        <v>24.662006731894653</v>
      </c>
      <c r="U13" s="13">
        <f>(M15/1000)/'Customers - 2.1.2 Market Monito'!K15</f>
        <v>25.062205083331939</v>
      </c>
      <c r="V13" s="13">
        <f>(N15/1000)/'Customers - 2.1.2 Market Monito'!L15</f>
        <v>24.691369766462465</v>
      </c>
    </row>
    <row r="14" spans="1:24" ht="14.25" customHeight="1">
      <c r="A14" s="126" t="s">
        <v>1</v>
      </c>
      <c r="B14" s="127">
        <v>2016</v>
      </c>
      <c r="C14" s="126" t="s">
        <v>337</v>
      </c>
      <c r="D14" s="126" t="s">
        <v>339</v>
      </c>
      <c r="E14" s="127">
        <v>145351497.97999999</v>
      </c>
      <c r="F14" s="127">
        <v>13431068368.76</v>
      </c>
      <c r="G14" s="127">
        <v>34897391.020000003</v>
      </c>
      <c r="I14" s="226" t="s">
        <v>7</v>
      </c>
      <c r="J14" s="224">
        <v>2019</v>
      </c>
      <c r="K14" s="232">
        <v>2020</v>
      </c>
      <c r="L14" s="232">
        <v>2021</v>
      </c>
      <c r="M14" s="232">
        <v>2022</v>
      </c>
      <c r="N14" s="232">
        <v>2023</v>
      </c>
      <c r="O14" s="231" t="s">
        <v>325</v>
      </c>
      <c r="R14" s="13">
        <f>(J16/1000)/'Customers - 2.1.2 Market Monito'!H16</f>
        <v>20.098916126832595</v>
      </c>
      <c r="S14" s="13">
        <f>(K16/1000)/'Customers - 2.1.2 Market Monito'!I16</f>
        <v>18.899721200923789</v>
      </c>
      <c r="T14" s="13">
        <f>(L16/1000)/'Customers - 2.1.2 Market Monito'!J16</f>
        <v>19.981544433630489</v>
      </c>
      <c r="U14" s="13">
        <f>(M16/1000)/'Customers - 2.1.2 Market Monito'!K16</f>
        <v>20.899925381122287</v>
      </c>
      <c r="V14" s="13">
        <f>(N16/1000)/'Customers - 2.1.2 Market Monito'!L16</f>
        <v>20.899776646282586</v>
      </c>
    </row>
    <row r="15" spans="1:24" ht="14.25" customHeight="1">
      <c r="A15" s="130" t="s">
        <v>1</v>
      </c>
      <c r="B15" s="131">
        <v>2016</v>
      </c>
      <c r="C15" s="130" t="s">
        <v>337</v>
      </c>
      <c r="D15" s="130" t="s">
        <v>340</v>
      </c>
      <c r="E15" s="131">
        <v>13360047.35</v>
      </c>
      <c r="F15" s="131">
        <v>2960927480</v>
      </c>
      <c r="G15" s="131">
        <v>5505559.1900000004</v>
      </c>
      <c r="I15" s="234" t="s">
        <v>1</v>
      </c>
      <c r="J15" s="235">
        <v>26489976795</v>
      </c>
      <c r="K15" s="236">
        <v>26175577285.470001</v>
      </c>
      <c r="L15" s="236">
        <v>26380554009</v>
      </c>
      <c r="M15" s="236">
        <v>26980416136</v>
      </c>
      <c r="N15" s="236">
        <v>26732037403.551289</v>
      </c>
      <c r="O15" s="237">
        <v>132758561629.02129</v>
      </c>
      <c r="R15" s="13">
        <f>(J17/1000)/'Customers - 2.1.2 Market Monito'!H17</f>
        <v>18.154744996930631</v>
      </c>
      <c r="S15" s="13">
        <f>(K17/1000)/'Customers - 2.1.2 Market Monito'!I17</f>
        <v>18.74488500921942</v>
      </c>
      <c r="T15" s="13">
        <f>(L17/1000)/'Customers - 2.1.2 Market Monito'!J17</f>
        <v>19.572183316862262</v>
      </c>
      <c r="U15" s="13">
        <f>(M17/1000)/'Customers - 2.1.2 Market Monito'!K17</f>
        <v>18.518339135268683</v>
      </c>
      <c r="V15" s="13">
        <f>(N17/1000)/'Customers - 2.1.2 Market Monito'!L17</f>
        <v>18.409631588380719</v>
      </c>
    </row>
    <row r="16" spans="1:24" ht="14.25" customHeight="1">
      <c r="A16" s="126" t="s">
        <v>1</v>
      </c>
      <c r="B16" s="127">
        <v>2016</v>
      </c>
      <c r="C16" s="126" t="s">
        <v>337</v>
      </c>
      <c r="D16" s="126" t="s">
        <v>341</v>
      </c>
      <c r="E16" s="127">
        <v>276731575.98000002</v>
      </c>
      <c r="F16" s="127">
        <v>7635488635.1199999</v>
      </c>
      <c r="G16" s="127">
        <v>0</v>
      </c>
      <c r="I16" s="238" t="s">
        <v>97</v>
      </c>
      <c r="J16" s="239">
        <v>235800484</v>
      </c>
      <c r="K16" s="240">
        <v>229140219.84</v>
      </c>
      <c r="L16" s="240">
        <v>244314343.79000002</v>
      </c>
      <c r="M16" s="240">
        <v>257737879.80000001</v>
      </c>
      <c r="N16" s="240">
        <v>259742424.16</v>
      </c>
      <c r="O16" s="241">
        <v>1226735351.5900002</v>
      </c>
      <c r="R16" s="13">
        <f>(J18/1000)/'Customers - 2.1.2 Market Monito'!H18</f>
        <v>26.533632202052093</v>
      </c>
      <c r="S16" s="13">
        <f>(K18/1000)/'Customers - 2.1.2 Market Monito'!I18</f>
        <v>25.921522646007151</v>
      </c>
      <c r="T16" s="13">
        <f>(L18/1000)/'Customers - 2.1.2 Market Monito'!J18</f>
        <v>25.879293116490167</v>
      </c>
      <c r="U16" s="13">
        <f>(M18/1000)/'Customers - 2.1.2 Market Monito'!K18</f>
        <v>25.827754052678117</v>
      </c>
      <c r="V16" s="13">
        <f>(N18/1000)/'Customers - 2.1.2 Market Monito'!L18</f>
        <v>25.016454080681665</v>
      </c>
    </row>
    <row r="17" spans="1:22" ht="14.25" customHeight="1">
      <c r="A17" s="130" t="s">
        <v>1</v>
      </c>
      <c r="B17" s="131">
        <v>2016</v>
      </c>
      <c r="C17" s="130" t="s">
        <v>337</v>
      </c>
      <c r="D17" s="130" t="s">
        <v>342</v>
      </c>
      <c r="E17" s="131">
        <v>0</v>
      </c>
      <c r="F17" s="131">
        <v>0</v>
      </c>
      <c r="G17" s="131">
        <v>0</v>
      </c>
      <c r="I17" s="238" t="s">
        <v>99</v>
      </c>
      <c r="J17" s="239">
        <v>29574079.600000001</v>
      </c>
      <c r="K17" s="240">
        <v>30497927.909999996</v>
      </c>
      <c r="L17" s="240">
        <v>31687364.789999999</v>
      </c>
      <c r="M17" s="240">
        <v>29981191.059999999</v>
      </c>
      <c r="N17" s="240">
        <v>29786783.91</v>
      </c>
      <c r="O17" s="241">
        <v>151527347.27000001</v>
      </c>
      <c r="R17" s="13">
        <f>(J19/1000)/'Customers - 2.1.2 Market Monito'!H19</f>
        <v>22.439321281430981</v>
      </c>
      <c r="S17" s="13">
        <f>(K19/1000)/'Customers - 2.1.2 Market Monito'!I19</f>
        <v>21.94599103080154</v>
      </c>
      <c r="T17" s="13">
        <f>(L19/1000)/'Customers - 2.1.2 Market Monito'!J19</f>
        <v>22.022104463064792</v>
      </c>
      <c r="U17" s="13">
        <f>(M19/1000)/'Customers - 2.1.2 Market Monito'!K19</f>
        <v>22.237521595841983</v>
      </c>
      <c r="V17" s="13">
        <f>(N19/1000)/'Customers - 2.1.2 Market Monito'!L19</f>
        <v>21.460081941854245</v>
      </c>
    </row>
    <row r="18" spans="1:22" ht="14.25" customHeight="1">
      <c r="A18" s="126" t="s">
        <v>1</v>
      </c>
      <c r="B18" s="127">
        <v>2017</v>
      </c>
      <c r="C18" s="126" t="s">
        <v>332</v>
      </c>
      <c r="D18" s="126" t="s">
        <v>333</v>
      </c>
      <c r="E18" s="127">
        <v>64606.83</v>
      </c>
      <c r="F18" s="127">
        <v>755381.11</v>
      </c>
      <c r="G18" s="127">
        <v>1778.09</v>
      </c>
      <c r="I18" s="238" t="s">
        <v>100</v>
      </c>
      <c r="J18" s="239">
        <v>974925248</v>
      </c>
      <c r="K18" s="240">
        <v>956918930</v>
      </c>
      <c r="L18" s="240">
        <v>957947914</v>
      </c>
      <c r="M18" s="240">
        <v>963917609</v>
      </c>
      <c r="N18" s="240">
        <v>939492933</v>
      </c>
      <c r="O18" s="241">
        <v>4793202634</v>
      </c>
      <c r="R18" s="13">
        <f>(J20/1000)/'Customers - 2.1.2 Market Monito'!H20</f>
        <v>15.72183602661597</v>
      </c>
      <c r="S18" s="13">
        <f>(K20/1000)/'Customers - 2.1.2 Market Monito'!I20</f>
        <v>15.354134290184732</v>
      </c>
      <c r="T18" s="13">
        <f>(L20/1000)/'Customers - 2.1.2 Market Monito'!J20</f>
        <v>15.422212949870183</v>
      </c>
      <c r="U18" s="13">
        <f>(M20/1000)/'Customers - 2.1.2 Market Monito'!K20</f>
        <v>15.687773815798121</v>
      </c>
      <c r="V18" s="13">
        <f>(N20/1000)/'Customers - 2.1.2 Market Monito'!L20</f>
        <v>15.350733637074189</v>
      </c>
    </row>
    <row r="19" spans="1:22" ht="14.25" customHeight="1">
      <c r="A19" s="130" t="s">
        <v>1</v>
      </c>
      <c r="B19" s="131">
        <v>2017</v>
      </c>
      <c r="C19" s="130" t="s">
        <v>332</v>
      </c>
      <c r="D19" s="130" t="s">
        <v>335</v>
      </c>
      <c r="E19" s="131">
        <v>8264389.5599999996</v>
      </c>
      <c r="F19" s="131">
        <v>143179572.63999999</v>
      </c>
      <c r="G19" s="131">
        <v>401207.39</v>
      </c>
      <c r="I19" s="238" t="s">
        <v>101</v>
      </c>
      <c r="J19" s="239">
        <v>1530473908</v>
      </c>
      <c r="K19" s="240">
        <v>1504792713</v>
      </c>
      <c r="L19" s="240">
        <v>1513843505</v>
      </c>
      <c r="M19" s="240">
        <v>1531698250</v>
      </c>
      <c r="N19" s="240">
        <v>1484415328</v>
      </c>
      <c r="O19" s="241">
        <v>7565223704</v>
      </c>
      <c r="R19" s="13">
        <f>(J21/1000)/'Customers - 2.1.2 Market Monito'!H21</f>
        <v>19.593484102850756</v>
      </c>
      <c r="S19" s="13">
        <f>(K21/1000)/'Customers - 2.1.2 Market Monito'!I21</f>
        <v>19.446082196896882</v>
      </c>
      <c r="T19" s="13">
        <f>(L21/1000)/'Customers - 2.1.2 Market Monito'!J21</f>
        <v>19.807632104265402</v>
      </c>
      <c r="U19" s="13">
        <f>(M21/1000)/'Customers - 2.1.2 Market Monito'!K21</f>
        <v>19.702327421906421</v>
      </c>
      <c r="V19" s="13">
        <f>(N21/1000)/'Customers - 2.1.2 Market Monito'!L21</f>
        <v>19.281757510666665</v>
      </c>
    </row>
    <row r="20" spans="1:22" ht="14.25" customHeight="1">
      <c r="A20" s="126" t="s">
        <v>1</v>
      </c>
      <c r="B20" s="127">
        <v>2017</v>
      </c>
      <c r="C20" s="126" t="s">
        <v>332</v>
      </c>
      <c r="D20" s="126" t="s">
        <v>336</v>
      </c>
      <c r="E20" s="127">
        <v>1788962.59</v>
      </c>
      <c r="F20" s="127">
        <v>44283753.140000001</v>
      </c>
      <c r="G20" s="127">
        <v>0</v>
      </c>
      <c r="I20" s="238" t="s">
        <v>102</v>
      </c>
      <c r="J20" s="239">
        <v>463102402</v>
      </c>
      <c r="K20" s="240">
        <v>456309516.97000003</v>
      </c>
      <c r="L20" s="240">
        <v>463314121.44</v>
      </c>
      <c r="M20" s="240">
        <v>477441708.31</v>
      </c>
      <c r="N20" s="240">
        <v>471359627.06</v>
      </c>
      <c r="O20" s="241">
        <v>2331527375.7800002</v>
      </c>
      <c r="Q20" s="8"/>
      <c r="R20" s="13">
        <f>(J22/1000)/'Customers - 2.1.2 Market Monito'!H22</f>
        <v>20.722249590834696</v>
      </c>
      <c r="S20" s="13">
        <f>(K22/1000)/'Customers - 2.1.2 Market Monito'!I22</f>
        <v>19.173965658217497</v>
      </c>
      <c r="T20" s="13">
        <f>(L22/1000)/'Customers - 2.1.2 Market Monito'!J22</f>
        <v>18.560084150326798</v>
      </c>
      <c r="U20" s="13">
        <f>(M22/1000)/'Customers - 2.1.2 Market Monito'!K22</f>
        <v>19.064222222222224</v>
      </c>
      <c r="V20" s="13">
        <f>(N22/1000)/'Customers - 2.1.2 Market Monito'!L22</f>
        <v>18.22287755102041</v>
      </c>
    </row>
    <row r="21" spans="1:22" ht="14.25" customHeight="1">
      <c r="A21" s="130" t="s">
        <v>1</v>
      </c>
      <c r="B21" s="131">
        <v>2017</v>
      </c>
      <c r="C21" s="130" t="s">
        <v>337</v>
      </c>
      <c r="D21" s="130" t="s">
        <v>338</v>
      </c>
      <c r="E21" s="131">
        <v>76071350.040000007</v>
      </c>
      <c r="F21" s="131">
        <v>2654165047.7600002</v>
      </c>
      <c r="G21" s="131">
        <v>0</v>
      </c>
      <c r="I21" s="238" t="s">
        <v>103</v>
      </c>
      <c r="J21" s="239">
        <v>140210972.24000001</v>
      </c>
      <c r="K21" s="240">
        <v>141625816.63999999</v>
      </c>
      <c r="L21" s="240">
        <v>146279363.09</v>
      </c>
      <c r="M21" s="240">
        <v>146959660.24000001</v>
      </c>
      <c r="N21" s="240">
        <v>144613181.32999998</v>
      </c>
      <c r="O21" s="241">
        <v>719688993.53999996</v>
      </c>
      <c r="Q21" s="8"/>
      <c r="R21" s="13">
        <f>(J23/1000)/'Customers - 2.1.2 Market Monito'!H23</f>
        <v>12.097416314454776</v>
      </c>
      <c r="S21" s="13">
        <f>(K23/1000)/'Customers - 2.1.2 Market Monito'!I23</f>
        <v>12.003298464092985</v>
      </c>
      <c r="T21" s="13">
        <f>(L23/1000)/'Customers - 2.1.2 Market Monito'!J23</f>
        <v>12.381429447852762</v>
      </c>
      <c r="U21" s="13">
        <f>(M23/1000)/'Customers - 2.1.2 Market Monito'!K23</f>
        <v>11.920428349514562</v>
      </c>
      <c r="V21" s="13">
        <f>(N23/1000)/'Customers - 2.1.2 Market Monito'!L23</f>
        <v>11.529111917494271</v>
      </c>
    </row>
    <row r="22" spans="1:22" ht="14.25" customHeight="1">
      <c r="A22" s="126" t="s">
        <v>1</v>
      </c>
      <c r="B22" s="127">
        <v>2017</v>
      </c>
      <c r="C22" s="126" t="s">
        <v>337</v>
      </c>
      <c r="D22" s="126" t="s">
        <v>339</v>
      </c>
      <c r="E22" s="127">
        <v>157890928.66999999</v>
      </c>
      <c r="F22" s="127">
        <v>13197775811.549999</v>
      </c>
      <c r="G22" s="127">
        <v>34426397.719999999</v>
      </c>
      <c r="I22" s="238" t="s">
        <v>104</v>
      </c>
      <c r="J22" s="239">
        <v>25322589</v>
      </c>
      <c r="K22" s="240">
        <v>23449760</v>
      </c>
      <c r="L22" s="240">
        <v>22717543</v>
      </c>
      <c r="M22" s="240">
        <v>23334608</v>
      </c>
      <c r="N22" s="240">
        <v>22323025</v>
      </c>
      <c r="O22" s="241">
        <v>117147525</v>
      </c>
      <c r="Q22" s="8"/>
      <c r="R22" s="13">
        <f>(J24/1000)/'Customers - 2.1.2 Market Monito'!H24</f>
        <v>14.601361727702541</v>
      </c>
      <c r="S22" s="13">
        <f>(K24/1000)/'Customers - 2.1.2 Market Monito'!I24</f>
        <v>14.148148350777037</v>
      </c>
      <c r="T22" s="13">
        <f>(L24/1000)/'Customers - 2.1.2 Market Monito'!J24</f>
        <v>15.688753292433537</v>
      </c>
      <c r="U22" s="13">
        <f>(M24/1000)/'Customers - 2.1.2 Market Monito'!K24</f>
        <v>15.51532943599646</v>
      </c>
      <c r="V22" s="13">
        <f>(N24/1000)/'Customers - 2.1.2 Market Monito'!L24</f>
        <v>14.607474825301681</v>
      </c>
    </row>
    <row r="23" spans="1:22" ht="14.25" customHeight="1">
      <c r="A23" s="130" t="s">
        <v>1</v>
      </c>
      <c r="B23" s="131">
        <v>2017</v>
      </c>
      <c r="C23" s="130" t="s">
        <v>337</v>
      </c>
      <c r="D23" s="130" t="s">
        <v>340</v>
      </c>
      <c r="E23" s="131">
        <v>13887205.529999999</v>
      </c>
      <c r="F23" s="131">
        <v>2848595283.0799999</v>
      </c>
      <c r="G23" s="131">
        <v>5324106.72</v>
      </c>
      <c r="I23" s="238" t="s">
        <v>105</v>
      </c>
      <c r="J23" s="239">
        <v>28622487</v>
      </c>
      <c r="K23" s="240">
        <v>28915946</v>
      </c>
      <c r="L23" s="240">
        <v>30272595</v>
      </c>
      <c r="M23" s="240">
        <v>30695103</v>
      </c>
      <c r="N23" s="240">
        <v>30183215</v>
      </c>
      <c r="O23" s="241">
        <v>148689346</v>
      </c>
      <c r="Q23" s="8"/>
      <c r="R23" s="13">
        <f>(J25/1000)/'Customers - 2.1.2 Market Monito'!H25</f>
        <v>20.539175881135439</v>
      </c>
      <c r="S23" s="13">
        <f>(K25/1000)/'Customers - 2.1.2 Market Monito'!I25</f>
        <v>20.503210550537201</v>
      </c>
      <c r="T23" s="13">
        <f>(L25/1000)/'Customers - 2.1.2 Market Monito'!J25</f>
        <v>20.491830115875125</v>
      </c>
      <c r="U23" s="13">
        <f>(M25/1000)/'Customers - 2.1.2 Market Monito'!K25</f>
        <v>20.546514438453546</v>
      </c>
      <c r="V23" s="13">
        <f>(N25/1000)/'Customers - 2.1.2 Market Monito'!L25</f>
        <v>20.135373642665158</v>
      </c>
    </row>
    <row r="24" spans="1:22" ht="14.25" customHeight="1">
      <c r="A24" s="126" t="s">
        <v>1</v>
      </c>
      <c r="B24" s="127">
        <v>2017</v>
      </c>
      <c r="C24" s="126" t="s">
        <v>337</v>
      </c>
      <c r="D24" s="126" t="s">
        <v>341</v>
      </c>
      <c r="E24" s="127">
        <v>293981536.80000001</v>
      </c>
      <c r="F24" s="127">
        <v>7105196321.4899998</v>
      </c>
      <c r="G24" s="127">
        <v>0</v>
      </c>
      <c r="I24" s="238" t="s">
        <v>106</v>
      </c>
      <c r="J24" s="239">
        <v>182210393</v>
      </c>
      <c r="K24" s="240">
        <v>178436447</v>
      </c>
      <c r="L24" s="240">
        <v>191795009</v>
      </c>
      <c r="M24" s="240">
        <v>192840029.56</v>
      </c>
      <c r="N24" s="240">
        <v>185208173.31</v>
      </c>
      <c r="O24" s="241">
        <v>930490051.86999989</v>
      </c>
      <c r="Q24" s="8"/>
      <c r="R24" s="13">
        <f>(J26/1000)/'Customers - 2.1.2 Market Monito'!H26</f>
        <v>19.505299392136394</v>
      </c>
      <c r="S24" s="13">
        <f>(K26/1000)/'Customers - 2.1.2 Market Monito'!I26</f>
        <v>19.110549347224165</v>
      </c>
      <c r="T24" s="13">
        <f>(L26/1000)/'Customers - 2.1.2 Market Monito'!J26</f>
        <v>19.152248874314395</v>
      </c>
      <c r="U24" s="13">
        <f>(M26/1000)/'Customers - 2.1.2 Market Monito'!K26</f>
        <v>19.431794927814366</v>
      </c>
      <c r="V24" s="13">
        <f>(N26/1000)/'Customers - 2.1.2 Market Monito'!L26</f>
        <v>19.03167116296661</v>
      </c>
    </row>
    <row r="25" spans="1:22" ht="14.25" customHeight="1">
      <c r="A25" s="130" t="s">
        <v>1</v>
      </c>
      <c r="B25" s="131">
        <v>2017</v>
      </c>
      <c r="C25" s="130" t="s">
        <v>337</v>
      </c>
      <c r="D25" s="130" t="s">
        <v>342</v>
      </c>
      <c r="E25" s="131">
        <v>0</v>
      </c>
      <c r="F25" s="131">
        <v>0</v>
      </c>
      <c r="G25" s="131">
        <v>0</v>
      </c>
      <c r="I25" s="238" t="s">
        <v>2</v>
      </c>
      <c r="J25" s="239">
        <v>3443454454</v>
      </c>
      <c r="K25" s="240">
        <v>3475068653</v>
      </c>
      <c r="L25" s="240">
        <v>3515660342</v>
      </c>
      <c r="M25" s="240">
        <v>3578237129</v>
      </c>
      <c r="N25" s="240">
        <v>3558423907</v>
      </c>
      <c r="O25" s="241">
        <v>17570844485</v>
      </c>
      <c r="Q25" s="8"/>
      <c r="R25" s="13">
        <f>(J27/1000)/'Customers - 2.1.2 Market Monito'!H27</f>
        <v>19.139059353630604</v>
      </c>
      <c r="S25" s="13">
        <f>(K27/1000)/'Customers - 2.1.2 Market Monito'!I27</f>
        <v>18.701971875618934</v>
      </c>
      <c r="T25" s="13">
        <f>(L27/1000)/'Customers - 2.1.2 Market Monito'!J27</f>
        <v>19.047868911361125</v>
      </c>
      <c r="U25" s="13">
        <f>(M27/1000)/'Customers - 2.1.2 Market Monito'!K27</f>
        <v>19.996588600803936</v>
      </c>
      <c r="V25" s="13">
        <f>(N27/1000)/'Customers - 2.1.2 Market Monito'!L27</f>
        <v>19.45085015815491</v>
      </c>
    </row>
    <row r="26" spans="1:22" ht="14.25" customHeight="1">
      <c r="A26" s="126" t="s">
        <v>1</v>
      </c>
      <c r="B26" s="127">
        <v>2018</v>
      </c>
      <c r="C26" s="126" t="s">
        <v>332</v>
      </c>
      <c r="D26" s="126" t="s">
        <v>333</v>
      </c>
      <c r="E26" s="127">
        <v>66941.490000000005</v>
      </c>
      <c r="F26" s="127">
        <v>786889.97</v>
      </c>
      <c r="G26" s="127">
        <v>2166.7600000000002</v>
      </c>
      <c r="I26" s="238" t="s">
        <v>3</v>
      </c>
      <c r="J26" s="239">
        <v>3034088331.0455999</v>
      </c>
      <c r="K26" s="240">
        <v>3009261763.5100002</v>
      </c>
      <c r="L26" s="240">
        <v>3041396273.4900002</v>
      </c>
      <c r="M26" s="240">
        <v>3118589336.1700001</v>
      </c>
      <c r="N26" s="240">
        <v>3083568456.8373394</v>
      </c>
      <c r="O26" s="241">
        <v>15286904161.05294</v>
      </c>
      <c r="Q26" s="8"/>
      <c r="R26" s="13">
        <f>(J28/1000)/'Customers - 2.1.2 Market Monito'!H28</f>
        <v>26.003241687118276</v>
      </c>
      <c r="S26" s="13">
        <f>(K28/1000)/'Customers - 2.1.2 Market Monito'!I28</f>
        <v>23.905126042794993</v>
      </c>
      <c r="T26" s="13">
        <f>(L28/1000)/'Customers - 2.1.2 Market Monito'!J28</f>
        <v>23.016001224435708</v>
      </c>
      <c r="U26" s="13">
        <f>(M28/1000)/'Customers - 2.1.2 Market Monito'!K28</f>
        <v>23.280252956500743</v>
      </c>
      <c r="V26" s="13">
        <f>(N28/1000)/'Customers - 2.1.2 Market Monito'!L28</f>
        <v>22.835524422265461</v>
      </c>
    </row>
    <row r="27" spans="1:22" ht="14.25" customHeight="1">
      <c r="A27" s="130" t="s">
        <v>1</v>
      </c>
      <c r="B27" s="131">
        <v>2018</v>
      </c>
      <c r="C27" s="130" t="s">
        <v>332</v>
      </c>
      <c r="D27" s="130" t="s">
        <v>335</v>
      </c>
      <c r="E27" s="131">
        <v>7683111.9199999999</v>
      </c>
      <c r="F27" s="131">
        <v>126130968.65000001</v>
      </c>
      <c r="G27" s="131">
        <v>360757.58</v>
      </c>
      <c r="I27" s="238" t="s">
        <v>282</v>
      </c>
      <c r="J27" s="239">
        <v>1144726279</v>
      </c>
      <c r="K27" s="240">
        <v>1133115072</v>
      </c>
      <c r="L27" s="240">
        <v>1171596321</v>
      </c>
      <c r="M27" s="240">
        <v>1248646982</v>
      </c>
      <c r="N27" s="240">
        <v>1223711336</v>
      </c>
      <c r="O27" s="241">
        <v>5921795990</v>
      </c>
      <c r="Q27" s="8"/>
      <c r="R27" s="13">
        <f>(J29/1000)/'Customers - 2.1.2 Market Monito'!H29</f>
        <v>16.929132859455237</v>
      </c>
      <c r="S27" s="13">
        <f>(K29/1000)/'Customers - 2.1.2 Market Monito'!I29</f>
        <v>16.332741064659672</v>
      </c>
      <c r="T27" s="13">
        <f>(L29/1000)/'Customers - 2.1.2 Market Monito'!J29</f>
        <v>16.485013680281309</v>
      </c>
      <c r="U27" s="13">
        <f>(M29/1000)/'Customers - 2.1.2 Market Monito'!K29</f>
        <v>16.791704445751567</v>
      </c>
      <c r="V27" s="13">
        <f>(N29/1000)/'Customers - 2.1.2 Market Monito'!L29</f>
        <v>16.24994952365914</v>
      </c>
    </row>
    <row r="28" spans="1:22" ht="14.25" customHeight="1">
      <c r="A28" s="126" t="s">
        <v>1</v>
      </c>
      <c r="B28" s="127">
        <v>2018</v>
      </c>
      <c r="C28" s="126" t="s">
        <v>332</v>
      </c>
      <c r="D28" s="126" t="s">
        <v>336</v>
      </c>
      <c r="E28" s="127">
        <v>1846087.32</v>
      </c>
      <c r="F28" s="127">
        <v>44366263.869999997</v>
      </c>
      <c r="G28" s="127">
        <v>0</v>
      </c>
      <c r="I28" s="238" t="s">
        <v>107</v>
      </c>
      <c r="J28" s="239">
        <v>2328876328.7399998</v>
      </c>
      <c r="K28" s="240">
        <v>2153947476.96</v>
      </c>
      <c r="L28" s="240">
        <v>2084237006.8800001</v>
      </c>
      <c r="M28" s="240">
        <v>2121482891.4199998</v>
      </c>
      <c r="N28" s="240">
        <v>2088948103.0999999</v>
      </c>
      <c r="O28" s="241">
        <v>10777491807.1</v>
      </c>
      <c r="Q28" s="8"/>
      <c r="R28" s="13">
        <f>(J30/1000)/'Customers - 2.1.2 Market Monito'!H30</f>
        <v>28.446981740078684</v>
      </c>
      <c r="S28" s="13">
        <f>(K30/1000)/'Customers - 2.1.2 Market Monito'!I30</f>
        <v>27.614555432890324</v>
      </c>
      <c r="T28" s="13">
        <f>(L30/1000)/'Customers - 2.1.2 Market Monito'!J30</f>
        <v>26.70067072560467</v>
      </c>
      <c r="U28" s="13">
        <f>(M30/1000)/'Customers - 2.1.2 Market Monito'!K30</f>
        <v>26.147938868388685</v>
      </c>
      <c r="V28" s="13">
        <f>(N30/1000)/'Customers - 2.1.2 Market Monito'!L30</f>
        <v>25.470653032349951</v>
      </c>
    </row>
    <row r="29" spans="1:22" ht="14.25" customHeight="1">
      <c r="A29" s="130" t="s">
        <v>1</v>
      </c>
      <c r="B29" s="131">
        <v>2018</v>
      </c>
      <c r="C29" s="130" t="s">
        <v>337</v>
      </c>
      <c r="D29" s="130" t="s">
        <v>338</v>
      </c>
      <c r="E29" s="131">
        <v>78946135.25</v>
      </c>
      <c r="F29" s="131">
        <v>2802847796.3699999</v>
      </c>
      <c r="G29" s="131">
        <v>0</v>
      </c>
      <c r="I29" s="238" t="s">
        <v>108</v>
      </c>
      <c r="J29" s="239">
        <v>303302344.31</v>
      </c>
      <c r="K29" s="240">
        <v>297304885.60000002</v>
      </c>
      <c r="L29" s="240">
        <v>304725477.88</v>
      </c>
      <c r="M29" s="240">
        <v>314021664.84000003</v>
      </c>
      <c r="N29" s="240">
        <v>308732791</v>
      </c>
      <c r="O29" s="241">
        <v>1528087163.6300001</v>
      </c>
      <c r="Q29" s="8"/>
      <c r="R29" s="13">
        <f>(J31/1000)/'Customers - 2.1.2 Market Monito'!H31</f>
        <v>17.70148108201467</v>
      </c>
      <c r="S29" s="13">
        <f>(K31/1000)/'Customers - 2.1.2 Market Monito'!I31</f>
        <v>17.485272915701941</v>
      </c>
      <c r="T29" s="13">
        <f>(L31/1000)/'Customers - 2.1.2 Market Monito'!J31</f>
        <v>17.775064528924553</v>
      </c>
      <c r="U29" s="13">
        <f>(M31/1000)/'Customers - 2.1.2 Market Monito'!K31</f>
        <v>17.849148791226437</v>
      </c>
      <c r="V29" s="13">
        <f>(N31/1000)/'Customers - 2.1.2 Market Monito'!L31</f>
        <v>17.301298160186278</v>
      </c>
    </row>
    <row r="30" spans="1:22" ht="14.25" customHeight="1">
      <c r="A30" s="126" t="s">
        <v>1</v>
      </c>
      <c r="B30" s="127">
        <v>2018</v>
      </c>
      <c r="C30" s="126" t="s">
        <v>337</v>
      </c>
      <c r="D30" s="126" t="s">
        <v>339</v>
      </c>
      <c r="E30" s="127">
        <v>159160852.21000001</v>
      </c>
      <c r="F30" s="127">
        <v>13555057140.99</v>
      </c>
      <c r="G30" s="127">
        <v>34668450.189999998</v>
      </c>
      <c r="I30" s="238" t="s">
        <v>284</v>
      </c>
      <c r="J30" s="239">
        <v>665204221.00999999</v>
      </c>
      <c r="K30" s="240">
        <v>650350395</v>
      </c>
      <c r="L30" s="240">
        <v>640282084</v>
      </c>
      <c r="M30" s="240">
        <v>637748229</v>
      </c>
      <c r="N30" s="240">
        <v>625941298.26999998</v>
      </c>
      <c r="O30" s="241">
        <v>3219526227.2800002</v>
      </c>
      <c r="Q30" s="8"/>
      <c r="R30" s="13">
        <f>(J32/1000)/'Customers - 2.1.2 Market Monito'!H32</f>
        <v>27.563939058042187</v>
      </c>
      <c r="S30" s="13">
        <f>(K32/1000)/'Customers - 2.1.2 Market Monito'!I32</f>
        <v>26.147585517942087</v>
      </c>
      <c r="T30" s="13">
        <f>(L32/1000)/'Customers - 2.1.2 Market Monito'!J32</f>
        <v>26.107147711690327</v>
      </c>
      <c r="U30" s="13">
        <f>(M32/1000)/'Customers - 2.1.2 Market Monito'!K32</f>
        <v>26.333460501575868</v>
      </c>
      <c r="V30" s="13">
        <f>(N32/1000)/'Customers - 2.1.2 Market Monito'!L32</f>
        <v>25.68658509598604</v>
      </c>
    </row>
    <row r="31" spans="1:22" ht="14.25" customHeight="1">
      <c r="A31" s="130" t="s">
        <v>1</v>
      </c>
      <c r="B31" s="131">
        <v>2018</v>
      </c>
      <c r="C31" s="130" t="s">
        <v>337</v>
      </c>
      <c r="D31" s="130" t="s">
        <v>340</v>
      </c>
      <c r="E31" s="131">
        <v>13189456.199999999</v>
      </c>
      <c r="F31" s="131">
        <v>2883005491.9299998</v>
      </c>
      <c r="G31" s="131">
        <v>5299761.01</v>
      </c>
      <c r="I31" s="238" t="s">
        <v>118</v>
      </c>
      <c r="J31" s="239">
        <v>538071920.44999993</v>
      </c>
      <c r="K31" s="240">
        <v>536185893.96000004</v>
      </c>
      <c r="L31" s="240">
        <v>549391694.46000004</v>
      </c>
      <c r="M31" s="240">
        <v>555804644.21000004</v>
      </c>
      <c r="N31" s="240">
        <v>542412998.62</v>
      </c>
      <c r="O31" s="241">
        <v>2721867151.6999998</v>
      </c>
      <c r="Q31" s="8"/>
      <c r="R31" s="13">
        <f>(J33/1000)/'Customers - 2.1.2 Market Monito'!H33</f>
        <v>19.47866260270342</v>
      </c>
      <c r="S31" s="13">
        <f>(K33/1000)/'Customers - 2.1.2 Market Monito'!I33</f>
        <v>18.886445397500665</v>
      </c>
      <c r="T31" s="13">
        <f>(L33/1000)/'Customers - 2.1.2 Market Monito'!J33</f>
        <v>18.852091561914946</v>
      </c>
      <c r="U31" s="13">
        <f>(M33/1000)/'Customers - 2.1.2 Market Monito'!K33</f>
        <v>19.529861330128202</v>
      </c>
      <c r="V31" s="13">
        <f>(N33/1000)/'Customers - 2.1.2 Market Monito'!L33</f>
        <v>18.658203269384494</v>
      </c>
    </row>
    <row r="32" spans="1:22" ht="14.25" customHeight="1">
      <c r="A32" s="126" t="s">
        <v>1</v>
      </c>
      <c r="B32" s="127">
        <v>2018</v>
      </c>
      <c r="C32" s="126" t="s">
        <v>337</v>
      </c>
      <c r="D32" s="126" t="s">
        <v>341</v>
      </c>
      <c r="E32" s="127">
        <v>303950040.26999998</v>
      </c>
      <c r="F32" s="127">
        <v>7702425734.3299999</v>
      </c>
      <c r="G32" s="127">
        <v>0</v>
      </c>
      <c r="I32" s="238" t="s">
        <v>119</v>
      </c>
      <c r="J32" s="239">
        <v>589344581</v>
      </c>
      <c r="K32" s="240">
        <v>566173669.22000003</v>
      </c>
      <c r="L32" s="240">
        <v>571929284.91999996</v>
      </c>
      <c r="M32" s="240">
        <v>584866157.74000001</v>
      </c>
      <c r="N32" s="240">
        <v>574018117.13999999</v>
      </c>
      <c r="O32" s="241">
        <v>2886331810.02</v>
      </c>
      <c r="Q32" s="8"/>
      <c r="R32" s="13">
        <f>(J34/1000)/'Customers - 2.1.2 Market Monito'!H34</f>
        <v>24.010465783092997</v>
      </c>
      <c r="S32" s="13">
        <f>(K34/1000)/'Customers - 2.1.2 Market Monito'!I34</f>
        <v>23.5761589425232</v>
      </c>
      <c r="T32" s="13">
        <f>(L34/1000)/'Customers - 2.1.2 Market Monito'!J34</f>
        <v>23.876861069215774</v>
      </c>
      <c r="U32" s="13">
        <f>(M34/1000)/'Customers - 2.1.2 Market Monito'!K34</f>
        <v>23.847203337325425</v>
      </c>
      <c r="V32" s="13">
        <f>(N34/1000)/'Customers - 2.1.2 Market Monito'!L34</f>
        <v>23.320018919210501</v>
      </c>
    </row>
    <row r="33" spans="1:22" ht="14.25" customHeight="1">
      <c r="A33" s="130" t="s">
        <v>1</v>
      </c>
      <c r="B33" s="131">
        <v>2018</v>
      </c>
      <c r="C33" s="130" t="s">
        <v>337</v>
      </c>
      <c r="D33" s="130" t="s">
        <v>342</v>
      </c>
      <c r="E33" s="131">
        <v>0</v>
      </c>
      <c r="F33" s="131">
        <v>0</v>
      </c>
      <c r="G33" s="131">
        <v>0</v>
      </c>
      <c r="I33" s="238" t="s">
        <v>120</v>
      </c>
      <c r="J33" s="239">
        <v>73492994</v>
      </c>
      <c r="K33" s="240">
        <v>71031921.140000001</v>
      </c>
      <c r="L33" s="240">
        <v>70487970.349999994</v>
      </c>
      <c r="M33" s="240">
        <v>73119800.819999993</v>
      </c>
      <c r="N33" s="240">
        <v>70024236.870000005</v>
      </c>
      <c r="O33" s="241">
        <v>358156923.17999995</v>
      </c>
      <c r="Q33" s="8"/>
      <c r="R33" s="13">
        <f>(J35/1000)/'Customers - 2.1.2 Market Monito'!H35</f>
        <v>18.250037391932949</v>
      </c>
      <c r="S33" s="13">
        <f>(K35/1000)/'Customers - 2.1.2 Market Monito'!I35</f>
        <v>17.507254265956337</v>
      </c>
      <c r="T33" s="13">
        <f>(L35/1000)/'Customers - 2.1.2 Market Monito'!J35</f>
        <v>17.225555385354642</v>
      </c>
      <c r="U33" s="13">
        <f>(M35/1000)/'Customers - 2.1.2 Market Monito'!K35</f>
        <v>17.729249505024811</v>
      </c>
      <c r="V33" s="13">
        <f>(N35/1000)/'Customers - 2.1.2 Market Monito'!L35</f>
        <v>17.407603506358576</v>
      </c>
    </row>
    <row r="34" spans="1:22" ht="14.25" customHeight="1">
      <c r="A34" s="126" t="s">
        <v>1</v>
      </c>
      <c r="B34" s="127">
        <v>2019</v>
      </c>
      <c r="C34" s="126" t="s">
        <v>332</v>
      </c>
      <c r="D34" s="126" t="s">
        <v>333</v>
      </c>
      <c r="E34" s="127">
        <v>56738.39</v>
      </c>
      <c r="F34" s="127">
        <v>672672</v>
      </c>
      <c r="G34" s="127">
        <v>1840</v>
      </c>
      <c r="I34" s="238" t="s">
        <v>301</v>
      </c>
      <c r="J34" s="239">
        <v>2560812217.6300001</v>
      </c>
      <c r="K34" s="240">
        <v>2545612185.6599998</v>
      </c>
      <c r="L34" s="240">
        <v>2608952978.4499998</v>
      </c>
      <c r="M34" s="240">
        <v>2648303472.2200003</v>
      </c>
      <c r="N34" s="240">
        <v>2637121019.46</v>
      </c>
      <c r="O34" s="241">
        <v>13000801873.419998</v>
      </c>
      <c r="Q34" s="8"/>
      <c r="R34" s="13">
        <f>(J36/1000)/'Customers - 2.1.2 Market Monito'!H36</f>
        <v>15.509388180880331</v>
      </c>
      <c r="S34" s="13">
        <f>(K36/1000)/'Customers - 2.1.2 Market Monito'!I36</f>
        <v>16.068589291399231</v>
      </c>
      <c r="T34" s="13">
        <f>(L36/1000)/'Customers - 2.1.2 Market Monito'!J36</f>
        <v>16.881362408593091</v>
      </c>
      <c r="U34" s="13">
        <f>(M36/1000)/'Customers - 2.1.2 Market Monito'!K36</f>
        <v>16.536560135624633</v>
      </c>
      <c r="V34" s="13">
        <f>(N36/1000)/'Customers - 2.1.2 Market Monito'!L36</f>
        <v>15.436300647512146</v>
      </c>
    </row>
    <row r="35" spans="1:22" ht="14.25" customHeight="1">
      <c r="A35" s="130" t="s">
        <v>1</v>
      </c>
      <c r="B35" s="131">
        <v>2019</v>
      </c>
      <c r="C35" s="130" t="s">
        <v>332</v>
      </c>
      <c r="D35" s="130" t="s">
        <v>335</v>
      </c>
      <c r="E35" s="131">
        <v>6191208.9800000004</v>
      </c>
      <c r="F35" s="131">
        <v>115236969</v>
      </c>
      <c r="G35" s="131">
        <v>334089</v>
      </c>
      <c r="I35" s="238" t="s">
        <v>123</v>
      </c>
      <c r="J35" s="239">
        <v>870983034.52999997</v>
      </c>
      <c r="K35" s="240">
        <v>837984725.44000006</v>
      </c>
      <c r="L35" s="240">
        <v>824501208.51999998</v>
      </c>
      <c r="M35" s="240">
        <v>850330264.75999999</v>
      </c>
      <c r="N35" s="240">
        <v>837723511.1400001</v>
      </c>
      <c r="O35" s="241">
        <v>4221522744.3900003</v>
      </c>
      <c r="Q35" s="8"/>
      <c r="R35" s="13">
        <f>(J37/1000)/'Customers - 2.1.2 Market Monito'!H37</f>
        <v>21.926516468394887</v>
      </c>
      <c r="S35" s="13">
        <f>(K37/1000)/'Customers - 2.1.2 Market Monito'!I37</f>
        <v>22.309813020741004</v>
      </c>
      <c r="T35" s="13">
        <f>(L37/1000)/'Customers - 2.1.2 Market Monito'!J37</f>
        <v>21.963857815111268</v>
      </c>
      <c r="U35" s="13">
        <f>(M37/1000)/'Customers - 2.1.2 Market Monito'!K37</f>
        <v>21.86465894010826</v>
      </c>
      <c r="V35" s="13">
        <f>(N37/1000)/'Customers - 2.1.2 Market Monito'!L37</f>
        <v>21.367012144870962</v>
      </c>
    </row>
    <row r="36" spans="1:22" ht="14.25" customHeight="1">
      <c r="A36" s="126" t="s">
        <v>1</v>
      </c>
      <c r="B36" s="127">
        <v>2019</v>
      </c>
      <c r="C36" s="126" t="s">
        <v>332</v>
      </c>
      <c r="D36" s="126" t="s">
        <v>336</v>
      </c>
      <c r="E36" s="127">
        <v>1814636.94</v>
      </c>
      <c r="F36" s="127">
        <v>46077372</v>
      </c>
      <c r="G36" s="127">
        <v>0</v>
      </c>
      <c r="I36" s="238" t="s">
        <v>124</v>
      </c>
      <c r="J36" s="239">
        <v>180405203.31999999</v>
      </c>
      <c r="K36" s="240">
        <v>187761465.87</v>
      </c>
      <c r="L36" s="240">
        <v>200381771.78999999</v>
      </c>
      <c r="M36" s="240">
        <v>196305505.37</v>
      </c>
      <c r="N36" s="240">
        <v>184278557.13</v>
      </c>
      <c r="O36" s="241">
        <v>949132503.48000002</v>
      </c>
      <c r="Q36" s="8"/>
      <c r="R36" s="13">
        <f>(J38/1000)/'Customers - 2.1.2 Market Monito'!H38</f>
        <v>28.795583707407403</v>
      </c>
      <c r="S36" s="13">
        <f>(K38/1000)/'Customers - 2.1.2 Market Monito'!I38</f>
        <v>27.978766886047381</v>
      </c>
      <c r="T36" s="13">
        <f>(L38/1000)/'Customers - 2.1.2 Market Monito'!J38</f>
        <v>27.273750755064455</v>
      </c>
      <c r="U36" s="13">
        <f>(M38/1000)/'Customers - 2.1.2 Market Monito'!K38</f>
        <v>27.856850367647059</v>
      </c>
      <c r="V36" s="13">
        <f>(N38/1000)/'Customers - 2.1.2 Market Monito'!L38</f>
        <v>27.830679227035102</v>
      </c>
    </row>
    <row r="37" spans="1:22" ht="14.25" customHeight="1">
      <c r="A37" s="130" t="s">
        <v>1</v>
      </c>
      <c r="B37" s="131">
        <v>2019</v>
      </c>
      <c r="C37" s="130" t="s">
        <v>337</v>
      </c>
      <c r="D37" s="130" t="s">
        <v>338</v>
      </c>
      <c r="E37" s="131">
        <v>77681761.400000006</v>
      </c>
      <c r="F37" s="131">
        <v>2729854474</v>
      </c>
      <c r="G37" s="131">
        <v>0</v>
      </c>
      <c r="I37" s="238" t="s">
        <v>125</v>
      </c>
      <c r="J37" s="239">
        <v>493960563</v>
      </c>
      <c r="K37" s="240">
        <v>503398621</v>
      </c>
      <c r="L37" s="240">
        <v>499414199</v>
      </c>
      <c r="M37" s="240">
        <v>500875607</v>
      </c>
      <c r="N37" s="240">
        <v>492616465</v>
      </c>
      <c r="O37" s="241">
        <v>2490265455</v>
      </c>
      <c r="Q37" s="8"/>
      <c r="R37" s="13">
        <f>(J39/1000)/'Customers - 2.1.2 Market Monito'!H39</f>
        <v>16.873588424437298</v>
      </c>
      <c r="S37" s="13">
        <f>(K39/1000)/'Customers - 2.1.2 Market Monito'!I39</f>
        <v>16.043997643362136</v>
      </c>
      <c r="T37" s="13">
        <f>(L39/1000)/'Customers - 2.1.2 Market Monito'!J39</f>
        <v>15.741065716547903</v>
      </c>
      <c r="U37" s="13">
        <f>(M39/1000)/'Customers - 2.1.2 Market Monito'!K39</f>
        <v>15.880024447949527</v>
      </c>
      <c r="V37" s="13">
        <f>(N39/1000)/'Customers - 2.1.2 Market Monito'!L39</f>
        <v>15.094190923317685</v>
      </c>
    </row>
    <row r="38" spans="1:22" ht="14.25" customHeight="1">
      <c r="A38" s="126" t="s">
        <v>1</v>
      </c>
      <c r="B38" s="127">
        <v>2019</v>
      </c>
      <c r="C38" s="126" t="s">
        <v>337</v>
      </c>
      <c r="D38" s="126" t="s">
        <v>339</v>
      </c>
      <c r="E38" s="127">
        <v>158785718.47</v>
      </c>
      <c r="F38" s="127">
        <v>13283625327</v>
      </c>
      <c r="G38" s="127">
        <v>34480592</v>
      </c>
      <c r="I38" s="238" t="s">
        <v>286</v>
      </c>
      <c r="J38" s="239">
        <v>77748076.00999999</v>
      </c>
      <c r="K38" s="240">
        <v>74395541.149999991</v>
      </c>
      <c r="L38" s="240">
        <v>74048233.299999997</v>
      </c>
      <c r="M38" s="240">
        <v>75770633</v>
      </c>
      <c r="N38" s="240">
        <v>74530558.969999999</v>
      </c>
      <c r="O38" s="241">
        <v>376493042.42999995</v>
      </c>
      <c r="Q38" s="8"/>
      <c r="R38" s="13">
        <f>(J40/1000)/'Customers - 2.1.2 Market Monito'!H40</f>
        <v>25.458886466029917</v>
      </c>
      <c r="S38" s="13">
        <f>(K40/1000)/'Customers - 2.1.2 Market Monito'!I40</f>
        <v>25.041057214103031</v>
      </c>
      <c r="T38" s="13">
        <f>(L40/1000)/'Customers - 2.1.2 Market Monito'!J40</f>
        <v>24.798801571018654</v>
      </c>
      <c r="U38" s="13">
        <f>(M40/1000)/'Customers - 2.1.2 Market Monito'!K40</f>
        <v>25.088052955393636</v>
      </c>
      <c r="V38" s="13">
        <f>(N40/1000)/'Customers - 2.1.2 Market Monito'!L40</f>
        <v>24.393280686170211</v>
      </c>
    </row>
    <row r="39" spans="1:22" ht="14.25" customHeight="1">
      <c r="A39" s="130" t="s">
        <v>1</v>
      </c>
      <c r="B39" s="131">
        <v>2019</v>
      </c>
      <c r="C39" s="130" t="s">
        <v>337</v>
      </c>
      <c r="D39" s="130" t="s">
        <v>340</v>
      </c>
      <c r="E39" s="131">
        <v>13216399.01</v>
      </c>
      <c r="F39" s="131">
        <v>2904896192</v>
      </c>
      <c r="G39" s="131">
        <v>5227753</v>
      </c>
      <c r="I39" s="238" t="s">
        <v>127</v>
      </c>
      <c r="J39" s="239">
        <v>20990744</v>
      </c>
      <c r="K39" s="240">
        <v>20424009</v>
      </c>
      <c r="L39" s="240">
        <v>19880966</v>
      </c>
      <c r="M39" s="240">
        <v>20135871</v>
      </c>
      <c r="N39" s="240">
        <v>19290376</v>
      </c>
      <c r="O39" s="241">
        <v>100721966</v>
      </c>
      <c r="Q39" s="8"/>
      <c r="R39" s="13">
        <f>(J41/1000)/'Customers - 2.1.2 Market Monito'!H41</f>
        <v>26.385428646268647</v>
      </c>
      <c r="S39" s="13">
        <f>(K41/1000)/'Customers - 2.1.2 Market Monito'!I41</f>
        <v>26.214070053793719</v>
      </c>
      <c r="T39" s="13">
        <f>(L41/1000)/'Customers - 2.1.2 Market Monito'!J41</f>
        <v>26.437494899950199</v>
      </c>
      <c r="U39" s="13">
        <f>(M41/1000)/'Customers - 2.1.2 Market Monito'!K41</f>
        <v>26.033855797723049</v>
      </c>
      <c r="V39" s="13">
        <f>(N41/1000)/'Customers - 2.1.2 Market Monito'!L41</f>
        <v>25.835966698708603</v>
      </c>
    </row>
    <row r="40" spans="1:22" ht="14.25" customHeight="1">
      <c r="A40" s="126" t="s">
        <v>1</v>
      </c>
      <c r="B40" s="127">
        <v>2019</v>
      </c>
      <c r="C40" s="126" t="s">
        <v>337</v>
      </c>
      <c r="D40" s="126" t="s">
        <v>341</v>
      </c>
      <c r="E40" s="127">
        <v>300908964.82999998</v>
      </c>
      <c r="F40" s="127">
        <v>7409613789</v>
      </c>
      <c r="G40" s="127">
        <v>0</v>
      </c>
      <c r="I40" s="238" t="s">
        <v>128</v>
      </c>
      <c r="J40" s="239">
        <v>141271361</v>
      </c>
      <c r="K40" s="240">
        <v>137074747.19</v>
      </c>
      <c r="L40" s="240">
        <v>138278117.56</v>
      </c>
      <c r="M40" s="240">
        <v>141170473.97999999</v>
      </c>
      <c r="N40" s="240">
        <v>137578103.06999999</v>
      </c>
      <c r="O40" s="241">
        <v>695372802.79999995</v>
      </c>
      <c r="Q40" s="8"/>
      <c r="R40" s="13">
        <f>(J42/1000)/'Customers - 2.1.2 Market Monito'!H42</f>
        <v>21.393206803994456</v>
      </c>
      <c r="S40" s="13">
        <f>(K42/1000)/'Customers - 2.1.2 Market Monito'!I42</f>
        <v>20.402653884687901</v>
      </c>
      <c r="T40" s="13">
        <f>(L42/1000)/'Customers - 2.1.2 Market Monito'!J42</f>
        <v>20.197056985975689</v>
      </c>
      <c r="U40" s="13">
        <f>(M42/1000)/'Customers - 2.1.2 Market Monito'!K42</f>
        <v>20.148578229093818</v>
      </c>
      <c r="V40" s="13">
        <f>(N42/1000)/'Customers - 2.1.2 Market Monito'!L42</f>
        <v>19.934415427245327</v>
      </c>
    </row>
    <row r="41" spans="1:22" ht="14.25" customHeight="1">
      <c r="A41" s="130" t="s">
        <v>1</v>
      </c>
      <c r="B41" s="131">
        <v>2019</v>
      </c>
      <c r="C41" s="130" t="s">
        <v>337</v>
      </c>
      <c r="D41" s="130" t="s">
        <v>342</v>
      </c>
      <c r="E41" s="131">
        <v>0</v>
      </c>
      <c r="F41" s="131">
        <v>0</v>
      </c>
      <c r="G41" s="131">
        <v>0</v>
      </c>
      <c r="I41" s="238" t="s">
        <v>289</v>
      </c>
      <c r="J41" s="239">
        <v>36781050064.040672</v>
      </c>
      <c r="K41" s="240">
        <v>37001238523.139999</v>
      </c>
      <c r="L41" s="240">
        <v>37640145426.349998</v>
      </c>
      <c r="M41" s="240">
        <v>37481697173.800003</v>
      </c>
      <c r="N41" s="240">
        <v>37641039946.549332</v>
      </c>
      <c r="O41" s="241">
        <v>186545171133.88</v>
      </c>
      <c r="Q41" s="8"/>
      <c r="R41" s="13">
        <f>(J43/1000)/'Customers - 2.1.2 Market Monito'!H43</f>
        <v>14.496476594031771</v>
      </c>
      <c r="S41" s="13">
        <f>(K43/1000)/'Customers - 2.1.2 Market Monito'!I43</f>
        <v>14.309051525854469</v>
      </c>
      <c r="T41" s="13">
        <f>(L43/1000)/'Customers - 2.1.2 Market Monito'!J43</f>
        <v>14.128464291732223</v>
      </c>
      <c r="U41" s="13">
        <f>(M43/1000)/'Customers - 2.1.2 Market Monito'!K43</f>
        <v>13.822080420708819</v>
      </c>
      <c r="V41" s="13">
        <f>(N43/1000)/'Customers - 2.1.2 Market Monito'!L43</f>
        <v>12.801069696006447</v>
      </c>
    </row>
    <row r="42" spans="1:22" ht="14.25" customHeight="1">
      <c r="A42" s="126" t="s">
        <v>1</v>
      </c>
      <c r="B42" s="127">
        <v>2020</v>
      </c>
      <c r="C42" s="126" t="s">
        <v>332</v>
      </c>
      <c r="D42" s="126" t="s">
        <v>333</v>
      </c>
      <c r="E42" s="127">
        <v>58400.959999999999</v>
      </c>
      <c r="F42" s="127">
        <v>691579.19</v>
      </c>
      <c r="G42" s="127">
        <v>1793.36</v>
      </c>
      <c r="I42" s="238" t="s">
        <v>18</v>
      </c>
      <c r="J42" s="239">
        <v>7268791269</v>
      </c>
      <c r="K42" s="240">
        <v>7066397965</v>
      </c>
      <c r="L42" s="240">
        <v>7135923189</v>
      </c>
      <c r="M42" s="240">
        <v>7231344875</v>
      </c>
      <c r="N42" s="240">
        <v>7262785310.2699986</v>
      </c>
      <c r="O42" s="241">
        <v>35965242608.269997</v>
      </c>
      <c r="Q42" s="8"/>
      <c r="R42" s="13">
        <f>(J44/1000)/'Customers - 2.1.2 Market Monito'!H44</f>
        <v>25.051659464684285</v>
      </c>
      <c r="S42" s="13">
        <f>(K44/1000)/'Customers - 2.1.2 Market Monito'!I44</f>
        <v>23.807444766216896</v>
      </c>
      <c r="T42" s="13">
        <f>(L44/1000)/'Customers - 2.1.2 Market Monito'!J44</f>
        <v>23.618172125098237</v>
      </c>
      <c r="U42" s="13">
        <f>(M44/1000)/'Customers - 2.1.2 Market Monito'!K44</f>
        <v>24.489002454629894</v>
      </c>
      <c r="V42" s="13">
        <f>(N44/1000)/'Customers - 2.1.2 Market Monito'!L44</f>
        <v>23.913207511978708</v>
      </c>
    </row>
    <row r="43" spans="1:22" ht="14.25" customHeight="1">
      <c r="A43" s="130" t="s">
        <v>1</v>
      </c>
      <c r="B43" s="131">
        <v>2020</v>
      </c>
      <c r="C43" s="130" t="s">
        <v>332</v>
      </c>
      <c r="D43" s="130" t="s">
        <v>335</v>
      </c>
      <c r="E43" s="131">
        <v>7424593.9500000002</v>
      </c>
      <c r="F43" s="131">
        <v>107937061.68000001</v>
      </c>
      <c r="G43" s="131">
        <v>301089.19</v>
      </c>
      <c r="I43" s="238" t="s">
        <v>131</v>
      </c>
      <c r="J43" s="239">
        <v>270098351.89999998</v>
      </c>
      <c r="K43" s="240">
        <v>275892822.47000003</v>
      </c>
      <c r="L43" s="240">
        <v>278373131.94</v>
      </c>
      <c r="M43" s="240">
        <v>283532335.67000002</v>
      </c>
      <c r="N43" s="240">
        <v>285924692.73000002</v>
      </c>
      <c r="O43" s="241">
        <v>1393821334.71</v>
      </c>
      <c r="Q43" s="8"/>
      <c r="R43" s="13">
        <f>(J45/1000)/'Customers - 2.1.2 Market Monito'!H45</f>
        <v>23.424522834249952</v>
      </c>
      <c r="S43" s="13">
        <f>(K45/1000)/'Customers - 2.1.2 Market Monito'!I45</f>
        <v>22.574935556913243</v>
      </c>
      <c r="T43" s="13">
        <f>(L45/1000)/'Customers - 2.1.2 Market Monito'!J45</f>
        <v>22.488203950353292</v>
      </c>
      <c r="U43" s="13">
        <f>(M45/1000)/'Customers - 2.1.2 Market Monito'!K45</f>
        <v>22.750089026303645</v>
      </c>
      <c r="V43" s="13">
        <f>(N45/1000)/'Customers - 2.1.2 Market Monito'!L45</f>
        <v>21.265024310080317</v>
      </c>
    </row>
    <row r="44" spans="1:22" ht="14.25" customHeight="1">
      <c r="A44" s="126" t="s">
        <v>1</v>
      </c>
      <c r="B44" s="127">
        <v>2020</v>
      </c>
      <c r="C44" s="126" t="s">
        <v>332</v>
      </c>
      <c r="D44" s="126" t="s">
        <v>336</v>
      </c>
      <c r="E44" s="127">
        <v>2242987.87</v>
      </c>
      <c r="F44" s="127">
        <v>44440945.850000001</v>
      </c>
      <c r="G44" s="127">
        <v>0</v>
      </c>
      <c r="I44" s="238" t="s">
        <v>132</v>
      </c>
      <c r="J44" s="239">
        <v>695884996.61000001</v>
      </c>
      <c r="K44" s="240">
        <v>659894754.02999997</v>
      </c>
      <c r="L44" s="240">
        <v>661167110.47000003</v>
      </c>
      <c r="M44" s="240">
        <v>685496156.71000004</v>
      </c>
      <c r="N44" s="240">
        <v>673754621.6500001</v>
      </c>
      <c r="O44" s="241">
        <v>3376197639.4699998</v>
      </c>
      <c r="Q44" s="8"/>
      <c r="R44" s="13">
        <f>(J46/1000)/'Customers - 2.1.2 Market Monito'!H46</f>
        <v>21.181003193576519</v>
      </c>
      <c r="S44" s="13">
        <f>(K46/1000)/'Customers - 2.1.2 Market Monito'!I46</f>
        <v>20.534757949913889</v>
      </c>
      <c r="T44" s="13">
        <f>(L46/1000)/'Customers - 2.1.2 Market Monito'!J46</f>
        <v>20.471475875881524</v>
      </c>
      <c r="U44" s="13">
        <f>(M46/1000)/'Customers - 2.1.2 Market Monito'!K46</f>
        <v>21.119005226116645</v>
      </c>
      <c r="V44" s="13">
        <f>(N46/1000)/'Customers - 2.1.2 Market Monito'!L46</f>
        <v>20.344671448540495</v>
      </c>
    </row>
    <row r="45" spans="1:22" ht="14.25" customHeight="1">
      <c r="A45" s="130" t="s">
        <v>1</v>
      </c>
      <c r="B45" s="131">
        <v>2020</v>
      </c>
      <c r="C45" s="130" t="s">
        <v>337</v>
      </c>
      <c r="D45" s="130" t="s">
        <v>338</v>
      </c>
      <c r="E45" s="131">
        <v>79428180.230000004</v>
      </c>
      <c r="F45" s="131">
        <v>2560466261.04</v>
      </c>
      <c r="G45" s="131">
        <v>0</v>
      </c>
      <c r="I45" s="238" t="s">
        <v>133</v>
      </c>
      <c r="J45" s="239">
        <v>247035017.81</v>
      </c>
      <c r="K45" s="240">
        <v>240174739.38999999</v>
      </c>
      <c r="L45" s="240">
        <v>241883121.69</v>
      </c>
      <c r="M45" s="240">
        <v>246497214.59999999</v>
      </c>
      <c r="N45" s="240">
        <v>235637734.38</v>
      </c>
      <c r="O45" s="241">
        <v>1211227827.8699999</v>
      </c>
      <c r="Q45" s="8"/>
      <c r="R45" s="13">
        <f>(J47/1000)/'Customers - 2.1.2 Market Monito'!H47</f>
        <v>18.737966209891844</v>
      </c>
      <c r="S45" s="13">
        <f>(K47/1000)/'Customers - 2.1.2 Market Monito'!I47</f>
        <v>18.378957863068106</v>
      </c>
      <c r="T45" s="13">
        <f>(L47/1000)/'Customers - 2.1.2 Market Monito'!J47</f>
        <v>18.256933467347395</v>
      </c>
      <c r="U45" s="13">
        <f>(M47/1000)/'Customers - 2.1.2 Market Monito'!K47</f>
        <v>18.526932151056346</v>
      </c>
      <c r="V45" s="13">
        <f>(N47/1000)/'Customers - 2.1.2 Market Monito'!L47</f>
        <v>18.022345824600045</v>
      </c>
    </row>
    <row r="46" spans="1:22" ht="14.25" customHeight="1">
      <c r="A46" s="126" t="s">
        <v>1</v>
      </c>
      <c r="B46" s="127">
        <v>2020</v>
      </c>
      <c r="C46" s="126" t="s">
        <v>337</v>
      </c>
      <c r="D46" s="126" t="s">
        <v>339</v>
      </c>
      <c r="E46" s="127">
        <v>158374535.65000001</v>
      </c>
      <c r="F46" s="127">
        <v>12476122899.34</v>
      </c>
      <c r="G46" s="127">
        <v>33033710.379999999</v>
      </c>
      <c r="I46" s="238" t="s">
        <v>134</v>
      </c>
      <c r="J46" s="239">
        <v>291492965.95000005</v>
      </c>
      <c r="K46" s="240">
        <v>286172386.78999996</v>
      </c>
      <c r="L46" s="240">
        <v>290285527.92000002</v>
      </c>
      <c r="M46" s="240">
        <v>303078844</v>
      </c>
      <c r="N46" s="240">
        <v>296910135.12</v>
      </c>
      <c r="O46" s="241">
        <v>1467939859.7800002</v>
      </c>
      <c r="Q46" s="8"/>
      <c r="R46" s="13">
        <f>(J48/1000)/'Customers - 2.1.2 Market Monito'!H48</f>
        <v>22.591885906704963</v>
      </c>
      <c r="S46" s="13">
        <f>(K48/1000)/'Customers - 2.1.2 Market Monito'!I48</f>
        <v>22.168217170859513</v>
      </c>
      <c r="T46" s="13">
        <f>(L48/1000)/'Customers - 2.1.2 Market Monito'!J48</f>
        <v>22.319353595361434</v>
      </c>
      <c r="U46" s="13">
        <f>(M48/1000)/'Customers - 2.1.2 Market Monito'!K48</f>
        <v>22.461901017966881</v>
      </c>
      <c r="V46" s="13">
        <f>(N48/1000)/'Customers - 2.1.2 Market Monito'!L48</f>
        <v>21.916721589465173</v>
      </c>
    </row>
    <row r="47" spans="1:22" ht="14.25" customHeight="1">
      <c r="A47" s="130" t="s">
        <v>1</v>
      </c>
      <c r="B47" s="131">
        <v>2020</v>
      </c>
      <c r="C47" s="130" t="s">
        <v>337</v>
      </c>
      <c r="D47" s="130" t="s">
        <v>340</v>
      </c>
      <c r="E47" s="131">
        <v>12389376.43</v>
      </c>
      <c r="F47" s="131">
        <v>2761410217.0900002</v>
      </c>
      <c r="G47" s="131">
        <v>4982139.66</v>
      </c>
      <c r="I47" s="238" t="s">
        <v>4</v>
      </c>
      <c r="J47" s="239">
        <v>3009261159.4100003</v>
      </c>
      <c r="K47" s="240">
        <v>2979945848.9599996</v>
      </c>
      <c r="L47" s="240">
        <v>2996638288.5299997</v>
      </c>
      <c r="M47" s="240">
        <v>3076285922.0900002</v>
      </c>
      <c r="N47" s="240">
        <v>3011191562.7199998</v>
      </c>
      <c r="O47" s="241">
        <v>15073322781.709999</v>
      </c>
      <c r="Q47" s="8"/>
      <c r="R47" s="13">
        <f>(J49/1000)/'Customers - 2.1.2 Market Monito'!H49</f>
        <v>18.770187043317932</v>
      </c>
      <c r="S47" s="13">
        <f>(K49/1000)/'Customers - 2.1.2 Market Monito'!I49</f>
        <v>18.565597098015253</v>
      </c>
      <c r="T47" s="13">
        <f>(L49/1000)/'Customers - 2.1.2 Market Monito'!J49</f>
        <v>18.394843707181202</v>
      </c>
      <c r="U47" s="13">
        <f>(M49/1000)/'Customers - 2.1.2 Market Monito'!K49</f>
        <v>18.645356758566805</v>
      </c>
      <c r="V47" s="13">
        <f>(N49/1000)/'Customers - 2.1.2 Market Monito'!L49</f>
        <v>17.86741929816133</v>
      </c>
    </row>
    <row r="48" spans="1:22" ht="14.25" customHeight="1">
      <c r="A48" s="126" t="s">
        <v>1</v>
      </c>
      <c r="B48" s="127">
        <v>2020</v>
      </c>
      <c r="C48" s="126" t="s">
        <v>337</v>
      </c>
      <c r="D48" s="126" t="s">
        <v>341</v>
      </c>
      <c r="E48" s="127">
        <v>307232301.39999998</v>
      </c>
      <c r="F48" s="127">
        <v>8224508321.2799997</v>
      </c>
      <c r="G48" s="127">
        <v>0</v>
      </c>
      <c r="I48" s="238" t="s">
        <v>135</v>
      </c>
      <c r="J48" s="239">
        <v>912441088</v>
      </c>
      <c r="K48" s="240">
        <v>913796080</v>
      </c>
      <c r="L48" s="240">
        <v>939243038</v>
      </c>
      <c r="M48" s="240">
        <v>957640688</v>
      </c>
      <c r="N48" s="240">
        <v>948665294</v>
      </c>
      <c r="O48" s="241">
        <v>4671786188</v>
      </c>
      <c r="Q48" s="8"/>
      <c r="R48" s="13">
        <f>(J50/1000)/'Customers - 2.1.2 Market Monito'!H50</f>
        <v>21.581680525086057</v>
      </c>
      <c r="S48" s="13">
        <f>(K50/1000)/'Customers - 2.1.2 Market Monito'!I50</f>
        <v>20.166877591139663</v>
      </c>
      <c r="T48" s="13">
        <f>(L50/1000)/'Customers - 2.1.2 Market Monito'!J50</f>
        <v>20.336430196125949</v>
      </c>
      <c r="U48" s="13">
        <f>(M50/1000)/'Customers - 2.1.2 Market Monito'!K50</f>
        <v>21.313170490846016</v>
      </c>
      <c r="V48" s="13">
        <f>(N50/1000)/'Customers - 2.1.2 Market Monito'!L50</f>
        <v>21.127423283738906</v>
      </c>
    </row>
    <row r="49" spans="1:22" ht="14.25" customHeight="1">
      <c r="A49" s="130" t="s">
        <v>1</v>
      </c>
      <c r="B49" s="131">
        <v>2020</v>
      </c>
      <c r="C49" s="130" t="s">
        <v>337</v>
      </c>
      <c r="D49" s="130" t="s">
        <v>342</v>
      </c>
      <c r="E49" s="131">
        <v>0</v>
      </c>
      <c r="F49" s="131">
        <v>0</v>
      </c>
      <c r="G49" s="131">
        <v>0</v>
      </c>
      <c r="I49" s="238" t="s">
        <v>293</v>
      </c>
      <c r="J49" s="239">
        <v>824593087</v>
      </c>
      <c r="K49" s="240">
        <v>820358038.97000003</v>
      </c>
      <c r="L49" s="240">
        <v>818920047</v>
      </c>
      <c r="M49" s="240">
        <v>835218756</v>
      </c>
      <c r="N49" s="240">
        <v>818220599.33999991</v>
      </c>
      <c r="O49" s="241">
        <v>4117310528.3100004</v>
      </c>
      <c r="Q49" s="8"/>
      <c r="R49" s="13">
        <f>(J51/1000)/'Customers - 2.1.2 Market Monito'!H51</f>
        <v>22.187426321021242</v>
      </c>
      <c r="S49" s="13">
        <f>(K51/1000)/'Customers - 2.1.2 Market Monito'!I51</f>
        <v>20.380467469629323</v>
      </c>
      <c r="T49" s="13">
        <f>(L51/1000)/'Customers - 2.1.2 Market Monito'!J51</f>
        <v>20.38210335354573</v>
      </c>
      <c r="U49" s="13">
        <f>(M51/1000)/'Customers - 2.1.2 Market Monito'!K51</f>
        <v>21.486446858190707</v>
      </c>
      <c r="V49" s="13">
        <f>(N51/1000)/'Customers - 2.1.2 Market Monito'!L51</f>
        <v>20.677255632961785</v>
      </c>
    </row>
    <row r="50" spans="1:22" ht="14.25" customHeight="1">
      <c r="A50" s="126" t="s">
        <v>1</v>
      </c>
      <c r="B50" s="127">
        <v>2021</v>
      </c>
      <c r="C50" s="126" t="s">
        <v>332</v>
      </c>
      <c r="D50" s="126" t="s">
        <v>333</v>
      </c>
      <c r="E50" s="127">
        <v>56493.87</v>
      </c>
      <c r="F50" s="127">
        <v>647492</v>
      </c>
      <c r="G50" s="127">
        <v>1760</v>
      </c>
      <c r="I50" s="238" t="s">
        <v>138</v>
      </c>
      <c r="J50" s="239">
        <v>1210020082</v>
      </c>
      <c r="K50" s="240">
        <v>1148967517</v>
      </c>
      <c r="L50" s="240">
        <v>1174815236</v>
      </c>
      <c r="M50" s="240">
        <v>1240980665</v>
      </c>
      <c r="N50" s="240">
        <v>1246771502.8200002</v>
      </c>
      <c r="O50" s="241">
        <v>6021555002.8199997</v>
      </c>
      <c r="Q50" s="8"/>
      <c r="R50" s="13">
        <f>(J52/1000)/'Customers - 2.1.2 Market Monito'!H52</f>
        <v>20.1443572341975</v>
      </c>
      <c r="S50" s="13">
        <f>(K52/1000)/'Customers - 2.1.2 Market Monito'!I52</f>
        <v>19.347360933982134</v>
      </c>
      <c r="T50" s="13">
        <f>(L52/1000)/'Customers - 2.1.2 Market Monito'!J52</f>
        <v>19.182965842985375</v>
      </c>
      <c r="U50" s="13">
        <f>(M52/1000)/'Customers - 2.1.2 Market Monito'!K52</f>
        <v>19.891631426764942</v>
      </c>
      <c r="V50" s="13">
        <f>(N52/1000)/'Customers - 2.1.2 Market Monito'!L52</f>
        <v>19.395489681675617</v>
      </c>
    </row>
    <row r="51" spans="1:22" ht="14.25" customHeight="1">
      <c r="A51" s="130" t="s">
        <v>1</v>
      </c>
      <c r="B51" s="131">
        <v>2021</v>
      </c>
      <c r="C51" s="130" t="s">
        <v>332</v>
      </c>
      <c r="D51" s="130" t="s">
        <v>335</v>
      </c>
      <c r="E51" s="131">
        <v>8106300.7800000003</v>
      </c>
      <c r="F51" s="131">
        <v>105433518</v>
      </c>
      <c r="G51" s="131">
        <v>297315</v>
      </c>
      <c r="I51" s="238" t="s">
        <v>139</v>
      </c>
      <c r="J51" s="239">
        <v>212045233.35000002</v>
      </c>
      <c r="K51" s="240">
        <v>196284282.20000002</v>
      </c>
      <c r="L51" s="240">
        <v>198317865.62999997</v>
      </c>
      <c r="M51" s="240">
        <v>210910962.35999998</v>
      </c>
      <c r="N51" s="240">
        <v>207765064.60000002</v>
      </c>
      <c r="O51" s="241">
        <v>1025323408.1400001</v>
      </c>
      <c r="Q51" s="8"/>
      <c r="R51" s="13">
        <f>(J53/1000)/'Customers - 2.1.2 Market Monito'!H53</f>
        <v>19.651226367743014</v>
      </c>
      <c r="S51" s="13">
        <f>(K53/1000)/'Customers - 2.1.2 Market Monito'!I53</f>
        <v>19.396785123966943</v>
      </c>
      <c r="T51" s="13">
        <f>(L53/1000)/'Customers - 2.1.2 Market Monito'!J53</f>
        <v>19.243319009100102</v>
      </c>
      <c r="U51" s="13">
        <f>(M53/1000)/'Customers - 2.1.2 Market Monito'!K53</f>
        <v>19.362315603433768</v>
      </c>
      <c r="V51" s="13">
        <f>(N53/1000)/'Customers - 2.1.2 Market Monito'!L53</f>
        <v>19.007277596040932</v>
      </c>
    </row>
    <row r="52" spans="1:22" ht="14.25" customHeight="1">
      <c r="A52" s="126" t="s">
        <v>1</v>
      </c>
      <c r="B52" s="127">
        <v>2021</v>
      </c>
      <c r="C52" s="126" t="s">
        <v>332</v>
      </c>
      <c r="D52" s="126" t="s">
        <v>336</v>
      </c>
      <c r="E52" s="127">
        <v>1960222.42</v>
      </c>
      <c r="F52" s="127">
        <v>44651788</v>
      </c>
      <c r="G52" s="127">
        <v>0</v>
      </c>
      <c r="I52" s="238" t="s">
        <v>140</v>
      </c>
      <c r="J52" s="239">
        <v>553244627.08000016</v>
      </c>
      <c r="K52" s="240">
        <v>532787625.39999998</v>
      </c>
      <c r="L52" s="240">
        <v>529986980.30999994</v>
      </c>
      <c r="M52" s="240">
        <v>550560574.63</v>
      </c>
      <c r="N52" s="240">
        <v>538011488.27999997</v>
      </c>
      <c r="O52" s="241">
        <v>2704591295.6999998</v>
      </c>
      <c r="Q52" s="8"/>
      <c r="R52" s="13">
        <f>(J54/1000)/'Customers - 2.1.2 Market Monito'!H54</f>
        <v>20.742099863538161</v>
      </c>
      <c r="S52" s="13">
        <f>(K54/1000)/'Customers - 2.1.2 Market Monito'!I54</f>
        <v>20.539491400908087</v>
      </c>
      <c r="T52" s="13">
        <f>(L54/1000)/'Customers - 2.1.2 Market Monito'!J54</f>
        <v>20.336665318865663</v>
      </c>
      <c r="U52" s="13">
        <f>(M54/1000)/'Customers - 2.1.2 Market Monito'!K54</f>
        <v>20.557028876062464</v>
      </c>
      <c r="V52" s="13">
        <f>(N54/1000)/'Customers - 2.1.2 Market Monito'!L54</f>
        <v>20.061775005151343</v>
      </c>
    </row>
    <row r="53" spans="1:22" ht="14.25" customHeight="1">
      <c r="A53" s="130" t="s">
        <v>1</v>
      </c>
      <c r="B53" s="131">
        <v>2021</v>
      </c>
      <c r="C53" s="130" t="s">
        <v>337</v>
      </c>
      <c r="D53" s="130" t="s">
        <v>338</v>
      </c>
      <c r="E53" s="131">
        <v>79713804.620000005</v>
      </c>
      <c r="F53" s="131">
        <v>2583514284</v>
      </c>
      <c r="G53" s="131">
        <v>0</v>
      </c>
      <c r="I53" s="238" t="s">
        <v>141</v>
      </c>
      <c r="J53" s="239">
        <v>117455380</v>
      </c>
      <c r="K53" s="240">
        <v>115003539</v>
      </c>
      <c r="L53" s="240">
        <v>114189855</v>
      </c>
      <c r="M53" s="240">
        <v>115031517</v>
      </c>
      <c r="N53" s="240">
        <v>113302381.75</v>
      </c>
      <c r="O53" s="241">
        <v>574982672.75</v>
      </c>
      <c r="Q53" s="8"/>
      <c r="R53" s="13">
        <f>(J55/1000)/'Customers - 2.1.2 Market Monito'!H55</f>
        <v>19.975180032405941</v>
      </c>
      <c r="S53" s="13">
        <f>(K55/1000)/'Customers - 2.1.2 Market Monito'!I55</f>
        <v>20.032061324722378</v>
      </c>
      <c r="T53" s="13">
        <f>(L55/1000)/'Customers - 2.1.2 Market Monito'!J55</f>
        <v>20.409266033659495</v>
      </c>
      <c r="U53" s="13">
        <f>(M55/1000)/'Customers - 2.1.2 Market Monito'!K55</f>
        <v>20.871628965436713</v>
      </c>
      <c r="V53" s="13">
        <f>(N55/1000)/'Customers - 2.1.2 Market Monito'!L55</f>
        <v>20.229318597481878</v>
      </c>
    </row>
    <row r="54" spans="1:22" ht="14.25" customHeight="1">
      <c r="A54" s="126" t="s">
        <v>1</v>
      </c>
      <c r="B54" s="127">
        <v>2021</v>
      </c>
      <c r="C54" s="126" t="s">
        <v>337</v>
      </c>
      <c r="D54" s="126" t="s">
        <v>339</v>
      </c>
      <c r="E54" s="127">
        <v>164073636.84</v>
      </c>
      <c r="F54" s="127">
        <v>12785677128</v>
      </c>
      <c r="G54" s="127">
        <v>33273890</v>
      </c>
      <c r="I54" s="238" t="s">
        <v>142</v>
      </c>
      <c r="J54" s="239">
        <v>1516952731.4199998</v>
      </c>
      <c r="K54" s="240">
        <v>1519963442.6500003</v>
      </c>
      <c r="L54" s="240">
        <v>1527486932.0999999</v>
      </c>
      <c r="M54" s="240">
        <v>1559970136.26</v>
      </c>
      <c r="N54" s="240">
        <v>1538316845.6199999</v>
      </c>
      <c r="O54" s="241">
        <v>7662690088.0500002</v>
      </c>
      <c r="Q54" s="8"/>
      <c r="R54" s="13">
        <f>(J56/1000)/'Customers - 2.1.2 Market Monito'!H56</f>
        <v>17.076351441316618</v>
      </c>
      <c r="S54" s="13">
        <f>(K56/1000)/'Customers - 2.1.2 Market Monito'!I56</f>
        <v>17.003793981676054</v>
      </c>
      <c r="T54" s="13">
        <f>(L56/1000)/'Customers - 2.1.2 Market Monito'!J56</f>
        <v>16.956635965350657</v>
      </c>
      <c r="U54" s="13">
        <f>(M56/1000)/'Customers - 2.1.2 Market Monito'!K56</f>
        <v>17.236869999013773</v>
      </c>
      <c r="V54" s="13">
        <f>(N56/1000)/'Customers - 2.1.2 Market Monito'!L56</f>
        <v>16.701755944580327</v>
      </c>
    </row>
    <row r="55" spans="1:22" ht="14.25" customHeight="1">
      <c r="A55" s="130" t="s">
        <v>1</v>
      </c>
      <c r="B55" s="131">
        <v>2021</v>
      </c>
      <c r="C55" s="130" t="s">
        <v>337</v>
      </c>
      <c r="D55" s="130" t="s">
        <v>340</v>
      </c>
      <c r="E55" s="131">
        <v>13457272.029999999</v>
      </c>
      <c r="F55" s="131">
        <v>2712998480</v>
      </c>
      <c r="G55" s="131">
        <v>4998510</v>
      </c>
      <c r="I55" s="238" t="s">
        <v>143</v>
      </c>
      <c r="J55" s="239">
        <v>252725977.76999998</v>
      </c>
      <c r="K55" s="240">
        <v>254347082.64000002</v>
      </c>
      <c r="L55" s="240">
        <v>260728373.58000004</v>
      </c>
      <c r="M55" s="240">
        <v>268116945.69</v>
      </c>
      <c r="N55" s="240">
        <v>262374262.20933995</v>
      </c>
      <c r="O55" s="241">
        <v>1298292641.8893399</v>
      </c>
      <c r="Q55" s="8"/>
      <c r="R55" s="13">
        <f>(J57/1000)/'Customers - 2.1.2 Market Monito'!H57</f>
        <v>16.211389399293289</v>
      </c>
      <c r="S55" s="13">
        <f>(K57/1000)/'Customers - 2.1.2 Market Monito'!I57</f>
        <v>15.587592903338578</v>
      </c>
      <c r="T55" s="13">
        <f>(L57/1000)/'Customers - 2.1.2 Market Monito'!J57</f>
        <v>15.768680924755392</v>
      </c>
      <c r="U55" s="13">
        <f>(M57/1000)/'Customers - 2.1.2 Market Monito'!K57</f>
        <v>15.903966832789139</v>
      </c>
      <c r="V55" s="13">
        <f>(N57/1000)/'Customers - 2.1.2 Market Monito'!L57</f>
        <v>15.387758012274121</v>
      </c>
    </row>
    <row r="56" spans="1:22" ht="14.25" customHeight="1">
      <c r="A56" s="126" t="s">
        <v>1</v>
      </c>
      <c r="B56" s="127">
        <v>2021</v>
      </c>
      <c r="C56" s="126" t="s">
        <v>337</v>
      </c>
      <c r="D56" s="126" t="s">
        <v>341</v>
      </c>
      <c r="E56" s="127">
        <v>316667833.38999999</v>
      </c>
      <c r="F56" s="127">
        <v>8147631319</v>
      </c>
      <c r="G56" s="127">
        <v>0</v>
      </c>
      <c r="I56" s="238" t="s">
        <v>144</v>
      </c>
      <c r="J56" s="239">
        <v>1010612631</v>
      </c>
      <c r="K56" s="240">
        <v>1011470685</v>
      </c>
      <c r="L56" s="240">
        <v>1017906857</v>
      </c>
      <c r="M56" s="240">
        <v>1048656697</v>
      </c>
      <c r="N56" s="240">
        <v>1037913921.42</v>
      </c>
      <c r="O56" s="241">
        <v>5126560791.4200001</v>
      </c>
      <c r="Q56" s="8"/>
      <c r="R56" s="13">
        <f>(J58/1000)/'Customers - 2.1.2 Market Monito'!H58</f>
        <v>18.781639196065026</v>
      </c>
      <c r="S56" s="13">
        <f>(K58/1000)/'Customers - 2.1.2 Market Monito'!I58</f>
        <v>18.181156096115668</v>
      </c>
      <c r="T56" s="13">
        <f>(L58/1000)/'Customers - 2.1.2 Market Monito'!J58</f>
        <v>17.844928752694525</v>
      </c>
      <c r="U56" s="13">
        <f>(M58/1000)/'Customers - 2.1.2 Market Monito'!K58</f>
        <v>18.12102361099652</v>
      </c>
      <c r="V56" s="13">
        <f>(N58/1000)/'Customers - 2.1.2 Market Monito'!L58</f>
        <v>17.745029104872106</v>
      </c>
    </row>
    <row r="57" spans="1:22" ht="14.25" customHeight="1">
      <c r="A57" s="130" t="s">
        <v>1</v>
      </c>
      <c r="B57" s="131">
        <v>2021</v>
      </c>
      <c r="C57" s="130" t="s">
        <v>337</v>
      </c>
      <c r="D57" s="130" t="s">
        <v>342</v>
      </c>
      <c r="E57" s="131">
        <v>0</v>
      </c>
      <c r="F57" s="131">
        <v>0</v>
      </c>
      <c r="G57" s="131">
        <v>0</v>
      </c>
      <c r="I57" s="238" t="s">
        <v>145</v>
      </c>
      <c r="J57" s="239">
        <v>183512928</v>
      </c>
      <c r="K57" s="240">
        <v>178353238</v>
      </c>
      <c r="L57" s="240">
        <v>182112496</v>
      </c>
      <c r="M57" s="240">
        <v>185090366</v>
      </c>
      <c r="N57" s="240">
        <v>180529177</v>
      </c>
      <c r="O57" s="241">
        <v>909598205</v>
      </c>
      <c r="Q57" s="8"/>
      <c r="R57" s="13">
        <f>(J59/1000)/'Customers - 2.1.2 Market Monito'!H59</f>
        <v>19.973354328323698</v>
      </c>
      <c r="S57" s="13">
        <f>(K59/1000)/'Customers - 2.1.2 Market Monito'!I59</f>
        <v>19.473603767548905</v>
      </c>
      <c r="T57" s="13">
        <f>(L59/1000)/'Customers - 2.1.2 Market Monito'!J59</f>
        <v>19.223385884509625</v>
      </c>
      <c r="U57" s="13">
        <f>(M59/1000)/'Customers - 2.1.2 Market Monito'!K59</f>
        <v>19.643411040145988</v>
      </c>
      <c r="V57" s="13">
        <f>(N59/1000)/'Customers - 2.1.2 Market Monito'!L59</f>
        <v>19.3905738003184</v>
      </c>
    </row>
    <row r="58" spans="1:22" ht="14.25" customHeight="1">
      <c r="A58" s="126" t="s">
        <v>1</v>
      </c>
      <c r="B58" s="127">
        <v>2022</v>
      </c>
      <c r="C58" s="126" t="s">
        <v>332</v>
      </c>
      <c r="D58" s="126" t="s">
        <v>333</v>
      </c>
      <c r="E58" s="127">
        <v>57662.45</v>
      </c>
      <c r="F58" s="127">
        <v>661318</v>
      </c>
      <c r="G58" s="127">
        <v>1711</v>
      </c>
      <c r="I58" s="238" t="s">
        <v>146</v>
      </c>
      <c r="J58" s="239">
        <v>631945814.02999985</v>
      </c>
      <c r="K58" s="240">
        <v>613632199.39999998</v>
      </c>
      <c r="L58" s="240">
        <v>604318512.21000004</v>
      </c>
      <c r="M58" s="240">
        <v>614991299.30999994</v>
      </c>
      <c r="N58" s="240">
        <v>604235986.05000007</v>
      </c>
      <c r="O58" s="241">
        <v>3069123811</v>
      </c>
      <c r="Q58" s="8"/>
      <c r="R58" s="13">
        <f>(J60/1000)/'Customers - 2.1.2 Market Monito'!H60</f>
        <v>16.957545177664976</v>
      </c>
      <c r="S58" s="13">
        <f>(K60/1000)/'Customers - 2.1.2 Market Monito'!I60</f>
        <v>16.869325309374471</v>
      </c>
      <c r="T58" s="13">
        <f>(L60/1000)/'Customers - 2.1.2 Market Monito'!J60</f>
        <v>16.874777628485052</v>
      </c>
      <c r="U58" s="13">
        <f>(M60/1000)/'Customers - 2.1.2 Market Monito'!K60</f>
        <v>17.252504013377926</v>
      </c>
      <c r="V58" s="13">
        <f>(N60/1000)/'Customers - 2.1.2 Market Monito'!L60</f>
        <v>16.520947976653698</v>
      </c>
    </row>
    <row r="59" spans="1:22" ht="14.25" customHeight="1">
      <c r="A59" s="130" t="s">
        <v>1</v>
      </c>
      <c r="B59" s="131">
        <v>2022</v>
      </c>
      <c r="C59" s="130" t="s">
        <v>332</v>
      </c>
      <c r="D59" s="130" t="s">
        <v>335</v>
      </c>
      <c r="E59" s="131">
        <v>8502555.7100000009</v>
      </c>
      <c r="F59" s="131">
        <v>95722719</v>
      </c>
      <c r="G59" s="131">
        <v>268723</v>
      </c>
      <c r="I59" s="238" t="s">
        <v>147</v>
      </c>
      <c r="J59" s="239">
        <v>86384757.469999999</v>
      </c>
      <c r="K59" s="240">
        <v>84612808.370000005</v>
      </c>
      <c r="L59" s="240">
        <v>83890856</v>
      </c>
      <c r="M59" s="240">
        <v>86116714</v>
      </c>
      <c r="N59" s="240">
        <v>85260353</v>
      </c>
      <c r="O59" s="241">
        <v>426265488.84000003</v>
      </c>
      <c r="Q59" s="8"/>
      <c r="R59" s="13">
        <f>(J61/1000)/'Customers - 2.1.2 Market Monito'!H61</f>
        <v>28.278695154494386</v>
      </c>
      <c r="S59" s="13">
        <f>(K61/1000)/'Customers - 2.1.2 Market Monito'!I61</f>
        <v>27.645029067229846</v>
      </c>
      <c r="T59" s="13">
        <f>(L61/1000)/'Customers - 2.1.2 Market Monito'!J61</f>
        <v>26.935531528925612</v>
      </c>
      <c r="U59" s="13">
        <f>(M61/1000)/'Customers - 2.1.2 Market Monito'!K61</f>
        <v>28.67564244939966</v>
      </c>
      <c r="V59" s="13">
        <f>(N61/1000)/'Customers - 2.1.2 Market Monito'!L61</f>
        <v>27.102881530889338</v>
      </c>
    </row>
    <row r="60" spans="1:22" ht="14.25" customHeight="1">
      <c r="A60" s="126" t="s">
        <v>1</v>
      </c>
      <c r="B60" s="127">
        <v>2022</v>
      </c>
      <c r="C60" s="126" t="s">
        <v>332</v>
      </c>
      <c r="D60" s="126" t="s">
        <v>336</v>
      </c>
      <c r="E60" s="127">
        <v>2079233.54</v>
      </c>
      <c r="F60" s="127">
        <v>45148090</v>
      </c>
      <c r="G60" s="127">
        <v>0</v>
      </c>
      <c r="I60" s="238" t="s">
        <v>148</v>
      </c>
      <c r="J60" s="239">
        <v>100219092</v>
      </c>
      <c r="K60" s="240">
        <v>99512150</v>
      </c>
      <c r="L60" s="240">
        <v>100472426</v>
      </c>
      <c r="M60" s="240">
        <v>103169974</v>
      </c>
      <c r="N60" s="240">
        <v>101901207.12</v>
      </c>
      <c r="O60" s="241">
        <v>505274849.12</v>
      </c>
      <c r="Q60" s="8"/>
      <c r="R60" s="13">
        <f>(J62/1000)/'Customers - 2.1.2 Market Monito'!H62</f>
        <v>17.289529503174606</v>
      </c>
      <c r="S60" s="13">
        <f>(K62/1000)/'Customers - 2.1.2 Market Monito'!I62</f>
        <v>16.597046851653275</v>
      </c>
      <c r="T60" s="13">
        <f>(L62/1000)/'Customers - 2.1.2 Market Monito'!J62</f>
        <v>16.566611291597155</v>
      </c>
      <c r="U60" s="13">
        <f>(M62/1000)/'Customers - 2.1.2 Market Monito'!K62</f>
        <v>17.010217576898825</v>
      </c>
      <c r="V60" s="13">
        <f>(N62/1000)/'Customers - 2.1.2 Market Monito'!L62</f>
        <v>16.468470112310484</v>
      </c>
    </row>
    <row r="61" spans="1:22" ht="14.25" customHeight="1">
      <c r="A61" s="130" t="s">
        <v>1</v>
      </c>
      <c r="B61" s="131">
        <v>2022</v>
      </c>
      <c r="C61" s="130" t="s">
        <v>337</v>
      </c>
      <c r="D61" s="130" t="s">
        <v>338</v>
      </c>
      <c r="E61" s="131">
        <v>85614256.760000005</v>
      </c>
      <c r="F61" s="131">
        <v>2762054085</v>
      </c>
      <c r="G61" s="131">
        <v>0</v>
      </c>
      <c r="I61" s="238" t="s">
        <v>149</v>
      </c>
      <c r="J61" s="239">
        <v>80537723.800000012</v>
      </c>
      <c r="K61" s="240">
        <v>78539527.579999998</v>
      </c>
      <c r="L61" s="240">
        <v>78220783.559999987</v>
      </c>
      <c r="M61" s="240">
        <v>83589497.74000001</v>
      </c>
      <c r="N61" s="240">
        <v>79845088.989999995</v>
      </c>
      <c r="O61" s="241">
        <v>400732621.67000002</v>
      </c>
      <c r="Q61" s="8"/>
      <c r="R61" s="13">
        <f>(J63/1000)/'Customers - 2.1.2 Market Monito'!H63</f>
        <v>24.431864285313505</v>
      </c>
      <c r="S61" s="13">
        <f>(K63/1000)/'Customers - 2.1.2 Market Monito'!I63</f>
        <v>22.056187402513284</v>
      </c>
      <c r="T61" s="13">
        <f>(L63/1000)/'Customers - 2.1.2 Market Monito'!J63</f>
        <v>22.154183578270732</v>
      </c>
      <c r="U61" s="13">
        <f>(M63/1000)/'Customers - 2.1.2 Market Monito'!K63</f>
        <v>22.282279761875689</v>
      </c>
      <c r="V61" s="13">
        <f>(N63/1000)/'Customers - 2.1.2 Market Monito'!L63</f>
        <v>21.397404640095179</v>
      </c>
    </row>
    <row r="62" spans="1:22" ht="14.25" customHeight="1">
      <c r="A62" s="126" t="s">
        <v>1</v>
      </c>
      <c r="B62" s="127">
        <v>2022</v>
      </c>
      <c r="C62" s="126" t="s">
        <v>337</v>
      </c>
      <c r="D62" s="126" t="s">
        <v>339</v>
      </c>
      <c r="E62" s="127">
        <v>172015891.93000001</v>
      </c>
      <c r="F62" s="127">
        <v>13138970081</v>
      </c>
      <c r="G62" s="127">
        <v>34324029</v>
      </c>
      <c r="I62" s="238" t="s">
        <v>298</v>
      </c>
      <c r="J62" s="239">
        <v>980316322.83000004</v>
      </c>
      <c r="K62" s="240">
        <v>944156204.24999988</v>
      </c>
      <c r="L62" s="240">
        <v>943385680</v>
      </c>
      <c r="M62" s="240">
        <v>971079301.03000009</v>
      </c>
      <c r="N62" s="240">
        <v>942852850.86999989</v>
      </c>
      <c r="O62" s="241">
        <v>4781790358.9799995</v>
      </c>
      <c r="Q62" s="8"/>
      <c r="R62" s="13">
        <f>(J64/1000)/'Customers - 2.1.2 Market Monito'!H64</f>
        <v>30.818682231931632</v>
      </c>
      <c r="S62" s="13">
        <f>(K64/1000)/'Customers - 2.1.2 Market Monito'!I64</f>
        <v>29.842310804632074</v>
      </c>
      <c r="T62" s="13">
        <f>(L64/1000)/'Customers - 2.1.2 Market Monito'!J64</f>
        <v>29.350475054215082</v>
      </c>
      <c r="U62" s="13">
        <f>(M64/1000)/'Customers - 2.1.2 Market Monito'!K64</f>
        <v>29.905207818885845</v>
      </c>
      <c r="V62" s="13">
        <f>(N64/1000)/'Customers - 2.1.2 Market Monito'!L64</f>
        <v>29.491117741424251</v>
      </c>
    </row>
    <row r="63" spans="1:22" ht="14.25" customHeight="1">
      <c r="A63" s="130" t="s">
        <v>1</v>
      </c>
      <c r="B63" s="131">
        <v>2022</v>
      </c>
      <c r="C63" s="130" t="s">
        <v>337</v>
      </c>
      <c r="D63" s="130" t="s">
        <v>340</v>
      </c>
      <c r="E63" s="131">
        <v>14246878.640000001</v>
      </c>
      <c r="F63" s="131">
        <v>2764679311</v>
      </c>
      <c r="G63" s="131">
        <v>5004235</v>
      </c>
      <c r="I63" s="238" t="s">
        <v>152</v>
      </c>
      <c r="J63" s="239">
        <v>174174760.48999998</v>
      </c>
      <c r="K63" s="240">
        <v>170251710.56000003</v>
      </c>
      <c r="L63" s="240">
        <v>175771292.50999999</v>
      </c>
      <c r="M63" s="240">
        <v>182469588.97</v>
      </c>
      <c r="N63" s="240">
        <v>179845186</v>
      </c>
      <c r="O63" s="241">
        <v>882512538.52999997</v>
      </c>
      <c r="Q63" s="8"/>
      <c r="R63" s="13">
        <f>(J65/1000)/'Customers - 2.1.2 Market Monito'!H65</f>
        <v>9.5446972791544678</v>
      </c>
      <c r="S63" s="13">
        <f>(K65/1000)/'Customers - 2.1.2 Market Monito'!I65</f>
        <v>9.7964316315493747</v>
      </c>
      <c r="T63" s="13">
        <f>(L65/1000)/'Customers - 2.1.2 Market Monito'!J65</f>
        <v>9.8773500138045272</v>
      </c>
      <c r="U63" s="13">
        <f>(M65/1000)/'Customers - 2.1.2 Market Monito'!K65</f>
        <v>9.81481450581982</v>
      </c>
      <c r="V63" s="13">
        <f>(N65/1000)/'Customers - 2.1.2 Market Monito'!L65</f>
        <v>9.3784831409674485</v>
      </c>
    </row>
    <row r="64" spans="1:22" ht="14.25" customHeight="1">
      <c r="A64" s="126" t="s">
        <v>1</v>
      </c>
      <c r="B64" s="127">
        <v>2022</v>
      </c>
      <c r="C64" s="126" t="s">
        <v>337</v>
      </c>
      <c r="D64" s="126" t="s">
        <v>341</v>
      </c>
      <c r="E64" s="127">
        <v>324202197.07999998</v>
      </c>
      <c r="F64" s="127">
        <v>8173180532</v>
      </c>
      <c r="G64" s="127">
        <v>0</v>
      </c>
      <c r="I64" s="238" t="s">
        <v>5</v>
      </c>
      <c r="J64" s="239">
        <v>23973976182.948544</v>
      </c>
      <c r="K64" s="240">
        <v>23252412363.510002</v>
      </c>
      <c r="L64" s="240">
        <v>23059699684.420002</v>
      </c>
      <c r="M64" s="240">
        <v>23640605074.57</v>
      </c>
      <c r="N64" s="240">
        <v>23378552749.39473</v>
      </c>
      <c r="O64" s="241">
        <v>117305246054.84328</v>
      </c>
      <c r="Q64" s="8"/>
      <c r="R64" s="13">
        <f>(J66/1000)/'Customers - 2.1.2 Market Monito'!H66</f>
        <v>15.661266692021638</v>
      </c>
      <c r="S64" s="13">
        <f>(K66/1000)/'Customers - 2.1.2 Market Monito'!I66</f>
        <v>15.15910476428037</v>
      </c>
      <c r="T64" s="13">
        <f>(L66/1000)/'Customers - 2.1.2 Market Monito'!J66</f>
        <v>14.962552604864578</v>
      </c>
      <c r="U64" s="13">
        <f>(M66/1000)/'Customers - 2.1.2 Market Monito'!K66</f>
        <v>15.047307664684995</v>
      </c>
      <c r="V64" s="13">
        <f>(N66/1000)/'Customers - 2.1.2 Market Monito'!L66</f>
        <v>14.399406360424029</v>
      </c>
    </row>
    <row r="65" spans="1:22" ht="14.25" customHeight="1">
      <c r="A65" s="130" t="s">
        <v>1</v>
      </c>
      <c r="B65" s="131">
        <v>2022</v>
      </c>
      <c r="C65" s="130" t="s">
        <v>337</v>
      </c>
      <c r="D65" s="130" t="s">
        <v>342</v>
      </c>
      <c r="E65" s="131">
        <v>0</v>
      </c>
      <c r="F65" s="131">
        <v>0</v>
      </c>
      <c r="G65" s="131">
        <v>0</v>
      </c>
      <c r="I65" s="238" t="s">
        <v>153</v>
      </c>
      <c r="J65" s="239">
        <v>133654396</v>
      </c>
      <c r="K65" s="240">
        <v>139481593.56999999</v>
      </c>
      <c r="L65" s="240">
        <v>143103047</v>
      </c>
      <c r="M65" s="240">
        <v>145877588</v>
      </c>
      <c r="N65" s="240">
        <v>144634967</v>
      </c>
      <c r="O65" s="241">
        <v>706751591.56999993</v>
      </c>
      <c r="Q65" s="8"/>
      <c r="R65" s="13">
        <f>(J67/1000)/'Customers - 2.1.2 Market Monito'!H67</f>
        <v>25.737422201044382</v>
      </c>
      <c r="S65" s="13">
        <f>(K67/1000)/'Customers - 2.1.2 Market Monito'!I67</f>
        <v>24.444419486913702</v>
      </c>
      <c r="T65" s="13">
        <f>(L67/1000)/'Customers - 2.1.2 Market Monito'!J67</f>
        <v>25.077389084221206</v>
      </c>
      <c r="U65" s="13">
        <f>(M67/1000)/'Customers - 2.1.2 Market Monito'!K67</f>
        <v>25.970294478164316</v>
      </c>
      <c r="V65" s="13">
        <f>(N67/1000)/'Customers - 2.1.2 Market Monito'!L67</f>
        <v>26.621166144237574</v>
      </c>
    </row>
    <row r="66" spans="1:22" ht="14.25" customHeight="1">
      <c r="A66" s="126" t="s">
        <v>1</v>
      </c>
      <c r="B66" s="127">
        <v>2023</v>
      </c>
      <c r="C66" s="126" t="s">
        <v>332</v>
      </c>
      <c r="D66" s="126" t="s">
        <v>333</v>
      </c>
      <c r="E66" s="127">
        <v>58060.44</v>
      </c>
      <c r="F66" s="127">
        <v>674688.46736999997</v>
      </c>
      <c r="G66" s="127">
        <v>1732.2834323</v>
      </c>
      <c r="I66" s="238" t="s">
        <v>154</v>
      </c>
      <c r="J66" s="239">
        <v>370608215</v>
      </c>
      <c r="K66" s="240">
        <v>364637106</v>
      </c>
      <c r="L66" s="240">
        <v>368482783</v>
      </c>
      <c r="M66" s="240">
        <v>377130672</v>
      </c>
      <c r="N66" s="240">
        <v>370827912</v>
      </c>
      <c r="O66" s="241">
        <v>1851686688</v>
      </c>
      <c r="Q66" s="8"/>
      <c r="R66" s="13">
        <f>(J68/1000)/'Customers - 2.1.2 Market Monito'!H68</f>
        <v>18.661456885673427</v>
      </c>
      <c r="S66" s="13">
        <f>(K68/1000)/'Customers - 2.1.2 Market Monito'!I68</f>
        <v>18.250696280215422</v>
      </c>
      <c r="T66" s="13">
        <f>(L68/1000)/'Customers - 2.1.2 Market Monito'!J68</f>
        <v>18.194660551216892</v>
      </c>
      <c r="U66" s="13">
        <f>(M68/1000)/'Customers - 2.1.2 Market Monito'!K68</f>
        <v>18.22063993614147</v>
      </c>
      <c r="V66" s="13">
        <f>(N68/1000)/'Customers - 2.1.2 Market Monito'!L68</f>
        <v>17.756447970832486</v>
      </c>
    </row>
    <row r="67" spans="1:22" ht="14.25" customHeight="1">
      <c r="A67" s="130" t="s">
        <v>1</v>
      </c>
      <c r="B67" s="131">
        <v>2023</v>
      </c>
      <c r="C67" s="130" t="s">
        <v>332</v>
      </c>
      <c r="D67" s="130" t="s">
        <v>335</v>
      </c>
      <c r="E67" s="131">
        <v>8133124.0999999996</v>
      </c>
      <c r="F67" s="131">
        <v>93258527.769999996</v>
      </c>
      <c r="G67" s="131">
        <v>261427.95549270001</v>
      </c>
      <c r="I67" s="238" t="s">
        <v>155</v>
      </c>
      <c r="J67" s="239">
        <v>98574327.029999986</v>
      </c>
      <c r="K67" s="240">
        <v>94331014.799999982</v>
      </c>
      <c r="L67" s="240">
        <v>98855067.769999996</v>
      </c>
      <c r="M67" s="240">
        <v>105257603.51999998</v>
      </c>
      <c r="N67" s="240">
        <v>112953607.95000002</v>
      </c>
      <c r="O67" s="241">
        <v>509971621.06999993</v>
      </c>
      <c r="Q67" s="8"/>
    </row>
    <row r="68" spans="1:22" ht="14.25" customHeight="1">
      <c r="A68" s="126" t="s">
        <v>1</v>
      </c>
      <c r="B68" s="127">
        <v>2023</v>
      </c>
      <c r="C68" s="126" t="s">
        <v>332</v>
      </c>
      <c r="D68" s="126" t="s">
        <v>336</v>
      </c>
      <c r="E68" s="127">
        <v>2217573.4</v>
      </c>
      <c r="F68" s="127">
        <v>44882047.32</v>
      </c>
      <c r="G68" s="127">
        <v>0</v>
      </c>
      <c r="I68" s="238" t="s">
        <v>156</v>
      </c>
      <c r="J68" s="239">
        <v>443657476</v>
      </c>
      <c r="K68" s="240">
        <v>437158928</v>
      </c>
      <c r="L68" s="240">
        <v>440328980</v>
      </c>
      <c r="M68" s="240">
        <v>445112013</v>
      </c>
      <c r="N68" s="240">
        <v>438317918.15999997</v>
      </c>
      <c r="O68" s="241">
        <v>2204575315.1599998</v>
      </c>
      <c r="Q68" s="8"/>
    </row>
    <row r="69" spans="1:22" ht="14.25" customHeight="1">
      <c r="A69" s="130" t="s">
        <v>1</v>
      </c>
      <c r="B69" s="131">
        <v>2023</v>
      </c>
      <c r="C69" s="130" t="s">
        <v>337</v>
      </c>
      <c r="D69" s="130" t="s">
        <v>338</v>
      </c>
      <c r="E69" s="131">
        <v>88429422.290000007</v>
      </c>
      <c r="F69" s="131">
        <v>2733972478.6359701</v>
      </c>
      <c r="G69" s="131">
        <v>0</v>
      </c>
      <c r="I69" s="242" t="s">
        <v>325</v>
      </c>
      <c r="J69" s="244">
        <v>128998218668.82483</v>
      </c>
      <c r="K69" s="245">
        <v>127404529765.21001</v>
      </c>
      <c r="L69" s="245">
        <v>128402542286.7</v>
      </c>
      <c r="M69" s="245">
        <v>130335939993.45003</v>
      </c>
      <c r="N69" s="245">
        <v>129496424296.92203</v>
      </c>
      <c r="O69" s="246">
        <v>644637655011.10681</v>
      </c>
      <c r="Q69" s="8"/>
    </row>
    <row r="70" spans="1:22" ht="14.25" customHeight="1">
      <c r="A70" s="126" t="s">
        <v>1</v>
      </c>
      <c r="B70" s="127">
        <v>2023</v>
      </c>
      <c r="C70" s="126" t="s">
        <v>337</v>
      </c>
      <c r="D70" s="126" t="s">
        <v>339</v>
      </c>
      <c r="E70" s="127">
        <v>172796368.69999999</v>
      </c>
      <c r="F70" s="127">
        <v>13070945162.27</v>
      </c>
      <c r="G70" s="127">
        <v>33874151.754000001</v>
      </c>
      <c r="Q70" s="8"/>
    </row>
    <row r="71" spans="1:22" ht="14.25" customHeight="1">
      <c r="A71" s="130" t="s">
        <v>1</v>
      </c>
      <c r="B71" s="131">
        <v>2023</v>
      </c>
      <c r="C71" s="130" t="s">
        <v>337</v>
      </c>
      <c r="D71" s="130" t="s">
        <v>340</v>
      </c>
      <c r="E71" s="131">
        <v>15393156.16</v>
      </c>
      <c r="F71" s="131">
        <v>2796903791.8699999</v>
      </c>
      <c r="G71" s="131">
        <v>5061844.1782</v>
      </c>
      <c r="Q71" s="8"/>
    </row>
    <row r="72" spans="1:22" ht="14.25" customHeight="1">
      <c r="A72" s="126" t="s">
        <v>1</v>
      </c>
      <c r="B72" s="127">
        <v>2023</v>
      </c>
      <c r="C72" s="126" t="s">
        <v>337</v>
      </c>
      <c r="D72" s="126" t="s">
        <v>341</v>
      </c>
      <c r="E72" s="127">
        <v>341173556.86000001</v>
      </c>
      <c r="F72" s="127">
        <v>7991400707.2179499</v>
      </c>
      <c r="G72" s="127">
        <v>0</v>
      </c>
      <c r="Q72" s="8"/>
    </row>
    <row r="73" spans="1:22" ht="14.25" customHeight="1">
      <c r="A73" s="130" t="s">
        <v>1</v>
      </c>
      <c r="B73" s="131">
        <v>2023</v>
      </c>
      <c r="C73" s="130" t="s">
        <v>337</v>
      </c>
      <c r="D73" s="130" t="s">
        <v>342</v>
      </c>
      <c r="E73" s="131">
        <v>0</v>
      </c>
      <c r="F73" s="131">
        <v>0</v>
      </c>
      <c r="G73" s="131">
        <v>0</v>
      </c>
      <c r="Q73" s="8"/>
    </row>
    <row r="74" spans="1:22" ht="14.25" customHeight="1">
      <c r="A74" s="126" t="s">
        <v>97</v>
      </c>
      <c r="B74" s="127">
        <v>2015</v>
      </c>
      <c r="C74" s="126" t="s">
        <v>332</v>
      </c>
      <c r="D74" s="126" t="s">
        <v>343</v>
      </c>
      <c r="E74" s="127">
        <v>0</v>
      </c>
      <c r="F74" s="127">
        <v>0</v>
      </c>
      <c r="G74" s="127">
        <v>0</v>
      </c>
    </row>
    <row r="75" spans="1:22" ht="14.25" customHeight="1">
      <c r="A75" s="130" t="s">
        <v>97</v>
      </c>
      <c r="B75" s="131">
        <v>2015</v>
      </c>
      <c r="C75" s="130" t="s">
        <v>332</v>
      </c>
      <c r="D75" s="130" t="s">
        <v>333</v>
      </c>
      <c r="E75" s="131">
        <v>0</v>
      </c>
      <c r="F75" s="131">
        <v>0</v>
      </c>
      <c r="G75" s="131">
        <v>0</v>
      </c>
      <c r="I75" s="142"/>
    </row>
    <row r="76" spans="1:22" ht="14.25" customHeight="1">
      <c r="A76" s="126" t="s">
        <v>97</v>
      </c>
      <c r="B76" s="127">
        <v>2015</v>
      </c>
      <c r="C76" s="126" t="s">
        <v>332</v>
      </c>
      <c r="D76" s="126" t="s">
        <v>335</v>
      </c>
      <c r="E76" s="127">
        <v>147133.18</v>
      </c>
      <c r="F76" s="127">
        <v>742696.3</v>
      </c>
      <c r="G76" s="127">
        <v>0</v>
      </c>
    </row>
    <row r="77" spans="1:22" ht="14.25" customHeight="1">
      <c r="A77" s="130" t="s">
        <v>97</v>
      </c>
      <c r="B77" s="131">
        <v>2015</v>
      </c>
      <c r="C77" s="130" t="s">
        <v>332</v>
      </c>
      <c r="D77" s="130" t="s">
        <v>336</v>
      </c>
      <c r="E77" s="131">
        <v>0</v>
      </c>
      <c r="F77" s="131">
        <v>0</v>
      </c>
      <c r="G77" s="131">
        <v>0</v>
      </c>
    </row>
    <row r="78" spans="1:22" ht="14.25" customHeight="1">
      <c r="A78" s="126" t="s">
        <v>97</v>
      </c>
      <c r="B78" s="127">
        <v>2015</v>
      </c>
      <c r="C78" s="126" t="s">
        <v>337</v>
      </c>
      <c r="D78" s="126" t="s">
        <v>338</v>
      </c>
      <c r="E78" s="127">
        <v>0</v>
      </c>
      <c r="F78" s="127">
        <v>0</v>
      </c>
      <c r="G78" s="127">
        <v>0</v>
      </c>
    </row>
    <row r="79" spans="1:22" ht="14.25" customHeight="1">
      <c r="A79" s="130" t="s">
        <v>97</v>
      </c>
      <c r="B79" s="131">
        <v>2015</v>
      </c>
      <c r="C79" s="130" t="s">
        <v>337</v>
      </c>
      <c r="D79" s="130" t="s">
        <v>339</v>
      </c>
      <c r="E79" s="131">
        <v>4012384.08</v>
      </c>
      <c r="F79" s="131">
        <v>86528983.680000007</v>
      </c>
      <c r="G79" s="131">
        <v>208261</v>
      </c>
    </row>
    <row r="80" spans="1:22" ht="14.25" customHeight="1">
      <c r="A80" s="126" t="s">
        <v>97</v>
      </c>
      <c r="B80" s="127">
        <v>2015</v>
      </c>
      <c r="C80" s="126" t="s">
        <v>337</v>
      </c>
      <c r="D80" s="126" t="s">
        <v>340</v>
      </c>
      <c r="E80" s="127">
        <v>0</v>
      </c>
      <c r="F80" s="127">
        <v>0</v>
      </c>
      <c r="G80" s="127">
        <v>0</v>
      </c>
      <c r="I80" s="142"/>
    </row>
    <row r="81" spans="1:9" ht="14.25" customHeight="1">
      <c r="A81" s="130" t="s">
        <v>97</v>
      </c>
      <c r="B81" s="131">
        <v>2015</v>
      </c>
      <c r="C81" s="130" t="s">
        <v>337</v>
      </c>
      <c r="D81" s="130" t="s">
        <v>341</v>
      </c>
      <c r="E81" s="131">
        <v>18511055.420000002</v>
      </c>
      <c r="F81" s="131">
        <v>113874890.45999999</v>
      </c>
      <c r="G81" s="131">
        <v>0</v>
      </c>
      <c r="I81" s="142"/>
    </row>
    <row r="82" spans="1:9" ht="14.25" customHeight="1">
      <c r="A82" s="126" t="s">
        <v>97</v>
      </c>
      <c r="B82" s="127">
        <v>2015</v>
      </c>
      <c r="C82" s="126" t="s">
        <v>337</v>
      </c>
      <c r="D82" s="126" t="s">
        <v>342</v>
      </c>
      <c r="E82" s="127">
        <v>0</v>
      </c>
      <c r="F82" s="127">
        <v>0</v>
      </c>
      <c r="G82" s="127">
        <v>0</v>
      </c>
      <c r="I82" s="142"/>
    </row>
    <row r="83" spans="1:9" ht="14.25" customHeight="1">
      <c r="A83" s="130" t="s">
        <v>97</v>
      </c>
      <c r="B83" s="131">
        <v>2016</v>
      </c>
      <c r="C83" s="130" t="s">
        <v>332</v>
      </c>
      <c r="D83" s="130" t="s">
        <v>343</v>
      </c>
      <c r="E83" s="131">
        <v>0</v>
      </c>
      <c r="F83" s="131">
        <v>0</v>
      </c>
      <c r="G83" s="131">
        <v>0</v>
      </c>
      <c r="I83" s="142"/>
    </row>
    <row r="84" spans="1:9" ht="14.25" customHeight="1">
      <c r="A84" s="126" t="s">
        <v>97</v>
      </c>
      <c r="B84" s="127">
        <v>2016</v>
      </c>
      <c r="C84" s="126" t="s">
        <v>332</v>
      </c>
      <c r="D84" s="126" t="s">
        <v>333</v>
      </c>
      <c r="E84" s="127">
        <v>0</v>
      </c>
      <c r="F84" s="127">
        <v>0</v>
      </c>
      <c r="G84" s="127">
        <v>0</v>
      </c>
      <c r="I84" s="142"/>
    </row>
    <row r="85" spans="1:9" ht="14.25" customHeight="1">
      <c r="A85" s="130" t="s">
        <v>97</v>
      </c>
      <c r="B85" s="131">
        <v>2016</v>
      </c>
      <c r="C85" s="130" t="s">
        <v>332</v>
      </c>
      <c r="D85" s="130" t="s">
        <v>335</v>
      </c>
      <c r="E85" s="131">
        <v>144515.9</v>
      </c>
      <c r="F85" s="131">
        <v>584575.4</v>
      </c>
      <c r="G85" s="131">
        <v>0</v>
      </c>
      <c r="I85" s="142"/>
    </row>
    <row r="86" spans="1:9" ht="14.25" customHeight="1">
      <c r="A86" s="126" t="s">
        <v>97</v>
      </c>
      <c r="B86" s="127">
        <v>2016</v>
      </c>
      <c r="C86" s="126" t="s">
        <v>332</v>
      </c>
      <c r="D86" s="126" t="s">
        <v>336</v>
      </c>
      <c r="E86" s="127">
        <v>0</v>
      </c>
      <c r="F86" s="127">
        <v>0</v>
      </c>
      <c r="G86" s="127">
        <v>0</v>
      </c>
      <c r="I86" s="142"/>
    </row>
    <row r="87" spans="1:9" ht="14.25" customHeight="1">
      <c r="A87" s="130" t="s">
        <v>97</v>
      </c>
      <c r="B87" s="131">
        <v>2016</v>
      </c>
      <c r="C87" s="130" t="s">
        <v>337</v>
      </c>
      <c r="D87" s="130" t="s">
        <v>338</v>
      </c>
      <c r="E87" s="131">
        <v>0</v>
      </c>
      <c r="F87" s="131">
        <v>0</v>
      </c>
      <c r="G87" s="131">
        <v>0</v>
      </c>
      <c r="I87" s="142"/>
    </row>
    <row r="88" spans="1:9" ht="14.25" customHeight="1">
      <c r="A88" s="126" t="s">
        <v>97</v>
      </c>
      <c r="B88" s="127">
        <v>2016</v>
      </c>
      <c r="C88" s="126" t="s">
        <v>337</v>
      </c>
      <c r="D88" s="126" t="s">
        <v>339</v>
      </c>
      <c r="E88" s="127">
        <v>4045308.26</v>
      </c>
      <c r="F88" s="127">
        <v>89578885.780000001</v>
      </c>
      <c r="G88" s="127">
        <v>217368.62</v>
      </c>
      <c r="I88" s="142"/>
    </row>
    <row r="89" spans="1:9" ht="14.25" customHeight="1">
      <c r="A89" s="130" t="s">
        <v>97</v>
      </c>
      <c r="B89" s="131">
        <v>2016</v>
      </c>
      <c r="C89" s="130" t="s">
        <v>337</v>
      </c>
      <c r="D89" s="130" t="s">
        <v>340</v>
      </c>
      <c r="E89" s="131">
        <v>0</v>
      </c>
      <c r="F89" s="131">
        <v>0</v>
      </c>
      <c r="G89" s="131">
        <v>0</v>
      </c>
      <c r="I89" s="142"/>
    </row>
    <row r="90" spans="1:9" ht="14.25" customHeight="1">
      <c r="A90" s="126" t="s">
        <v>97</v>
      </c>
      <c r="B90" s="127">
        <v>2016</v>
      </c>
      <c r="C90" s="126" t="s">
        <v>337</v>
      </c>
      <c r="D90" s="126" t="s">
        <v>341</v>
      </c>
      <c r="E90" s="127">
        <v>18520573.460000001</v>
      </c>
      <c r="F90" s="127">
        <v>107099603.73999999</v>
      </c>
      <c r="G90" s="127">
        <v>0</v>
      </c>
      <c r="I90" s="142"/>
    </row>
    <row r="91" spans="1:9" ht="14.25" customHeight="1">
      <c r="A91" s="130" t="s">
        <v>97</v>
      </c>
      <c r="B91" s="131">
        <v>2016</v>
      </c>
      <c r="C91" s="130" t="s">
        <v>337</v>
      </c>
      <c r="D91" s="130" t="s">
        <v>342</v>
      </c>
      <c r="E91" s="131">
        <v>0</v>
      </c>
      <c r="F91" s="131">
        <v>0</v>
      </c>
      <c r="G91" s="131">
        <v>0</v>
      </c>
      <c r="I91" s="142"/>
    </row>
    <row r="92" spans="1:9" ht="14.25" customHeight="1">
      <c r="A92" s="126" t="s">
        <v>97</v>
      </c>
      <c r="B92" s="127">
        <v>2017</v>
      </c>
      <c r="C92" s="126" t="s">
        <v>332</v>
      </c>
      <c r="D92" s="126" t="s">
        <v>343</v>
      </c>
      <c r="E92" s="127">
        <v>0</v>
      </c>
      <c r="F92" s="127">
        <v>0</v>
      </c>
      <c r="G92" s="127">
        <v>0</v>
      </c>
      <c r="I92" s="142"/>
    </row>
    <row r="93" spans="1:9" ht="14.25" customHeight="1">
      <c r="A93" s="130" t="s">
        <v>97</v>
      </c>
      <c r="B93" s="131">
        <v>2017</v>
      </c>
      <c r="C93" s="130" t="s">
        <v>332</v>
      </c>
      <c r="D93" s="130" t="s">
        <v>333</v>
      </c>
      <c r="E93" s="131">
        <v>0</v>
      </c>
      <c r="F93" s="131">
        <v>0</v>
      </c>
      <c r="G93" s="131">
        <v>0</v>
      </c>
      <c r="I93" s="142"/>
    </row>
    <row r="94" spans="1:9" ht="14.25" customHeight="1">
      <c r="A94" s="126" t="s">
        <v>97</v>
      </c>
      <c r="B94" s="127">
        <v>2017</v>
      </c>
      <c r="C94" s="126" t="s">
        <v>332</v>
      </c>
      <c r="D94" s="126" t="s">
        <v>335</v>
      </c>
      <c r="E94" s="127">
        <v>158081.82</v>
      </c>
      <c r="F94" s="127">
        <v>582536.69999999995</v>
      </c>
      <c r="G94" s="127">
        <v>0</v>
      </c>
      <c r="I94" s="142"/>
    </row>
    <row r="95" spans="1:9" ht="14.25" customHeight="1">
      <c r="A95" s="130" t="s">
        <v>97</v>
      </c>
      <c r="B95" s="131">
        <v>2017</v>
      </c>
      <c r="C95" s="130" t="s">
        <v>332</v>
      </c>
      <c r="D95" s="130" t="s">
        <v>336</v>
      </c>
      <c r="E95" s="131">
        <v>0</v>
      </c>
      <c r="F95" s="131">
        <v>0</v>
      </c>
      <c r="G95" s="131">
        <v>0</v>
      </c>
      <c r="I95" s="142"/>
    </row>
    <row r="96" spans="1:9" ht="14.25" customHeight="1">
      <c r="A96" s="126" t="s">
        <v>97</v>
      </c>
      <c r="B96" s="127">
        <v>2017</v>
      </c>
      <c r="C96" s="126" t="s">
        <v>337</v>
      </c>
      <c r="D96" s="126" t="s">
        <v>338</v>
      </c>
      <c r="E96" s="127">
        <v>0</v>
      </c>
      <c r="F96" s="127">
        <v>0</v>
      </c>
      <c r="G96" s="127">
        <v>0</v>
      </c>
      <c r="I96" s="142"/>
    </row>
    <row r="97" spans="1:9" ht="14.25" customHeight="1">
      <c r="A97" s="130" t="s">
        <v>97</v>
      </c>
      <c r="B97" s="131">
        <v>2017</v>
      </c>
      <c r="C97" s="130" t="s">
        <v>337</v>
      </c>
      <c r="D97" s="130" t="s">
        <v>339</v>
      </c>
      <c r="E97" s="131">
        <v>4000797.1</v>
      </c>
      <c r="F97" s="131">
        <v>94512142.890000001</v>
      </c>
      <c r="G97" s="131">
        <v>210836.14</v>
      </c>
      <c r="I97" s="142"/>
    </row>
    <row r="98" spans="1:9" ht="14.25" customHeight="1">
      <c r="A98" s="126" t="s">
        <v>97</v>
      </c>
      <c r="B98" s="127">
        <v>2017</v>
      </c>
      <c r="C98" s="126" t="s">
        <v>337</v>
      </c>
      <c r="D98" s="126" t="s">
        <v>340</v>
      </c>
      <c r="E98" s="127">
        <v>0</v>
      </c>
      <c r="F98" s="127">
        <v>0</v>
      </c>
      <c r="G98" s="127">
        <v>0</v>
      </c>
      <c r="I98" s="142"/>
    </row>
    <row r="99" spans="1:9" ht="14.25" customHeight="1">
      <c r="A99" s="130" t="s">
        <v>97</v>
      </c>
      <c r="B99" s="131">
        <v>2017</v>
      </c>
      <c r="C99" s="130" t="s">
        <v>337</v>
      </c>
      <c r="D99" s="130" t="s">
        <v>341</v>
      </c>
      <c r="E99" s="131">
        <v>18863147.91</v>
      </c>
      <c r="F99" s="131">
        <v>107969097.83</v>
      </c>
      <c r="G99" s="131">
        <v>0</v>
      </c>
      <c r="I99" s="142"/>
    </row>
    <row r="100" spans="1:9" ht="14.25" customHeight="1">
      <c r="A100" s="126" t="s">
        <v>97</v>
      </c>
      <c r="B100" s="127">
        <v>2017</v>
      </c>
      <c r="C100" s="126" t="s">
        <v>337</v>
      </c>
      <c r="D100" s="126" t="s">
        <v>342</v>
      </c>
      <c r="E100" s="127">
        <v>0</v>
      </c>
      <c r="F100" s="127">
        <v>0</v>
      </c>
      <c r="G100" s="127">
        <v>0</v>
      </c>
      <c r="I100" s="142"/>
    </row>
    <row r="101" spans="1:9" ht="14.25" customHeight="1">
      <c r="A101" s="130" t="s">
        <v>97</v>
      </c>
      <c r="B101" s="131">
        <v>2018</v>
      </c>
      <c r="C101" s="130" t="s">
        <v>332</v>
      </c>
      <c r="D101" s="130" t="s">
        <v>343</v>
      </c>
      <c r="E101" s="131">
        <v>0</v>
      </c>
      <c r="F101" s="131">
        <v>0</v>
      </c>
      <c r="G101" s="131">
        <v>0</v>
      </c>
      <c r="I101" s="142"/>
    </row>
    <row r="102" spans="1:9" ht="14.25" customHeight="1">
      <c r="A102" s="126" t="s">
        <v>97</v>
      </c>
      <c r="B102" s="127">
        <v>2018</v>
      </c>
      <c r="C102" s="126" t="s">
        <v>332</v>
      </c>
      <c r="D102" s="126" t="s">
        <v>333</v>
      </c>
      <c r="E102" s="127">
        <v>0</v>
      </c>
      <c r="F102" s="127">
        <v>0</v>
      </c>
      <c r="G102" s="127">
        <v>0</v>
      </c>
      <c r="I102" s="142"/>
    </row>
    <row r="103" spans="1:9" ht="14.25" customHeight="1">
      <c r="A103" s="130" t="s">
        <v>97</v>
      </c>
      <c r="B103" s="131">
        <v>2018</v>
      </c>
      <c r="C103" s="130" t="s">
        <v>332</v>
      </c>
      <c r="D103" s="130" t="s">
        <v>335</v>
      </c>
      <c r="E103" s="131">
        <v>199447.79</v>
      </c>
      <c r="F103" s="131">
        <v>577097</v>
      </c>
      <c r="G103" s="131">
        <v>0</v>
      </c>
      <c r="I103" s="142"/>
    </row>
    <row r="104" spans="1:9" ht="14.25" customHeight="1">
      <c r="A104" s="126" t="s">
        <v>97</v>
      </c>
      <c r="B104" s="127">
        <v>2018</v>
      </c>
      <c r="C104" s="126" t="s">
        <v>332</v>
      </c>
      <c r="D104" s="126" t="s">
        <v>336</v>
      </c>
      <c r="E104" s="127">
        <v>0</v>
      </c>
      <c r="F104" s="127">
        <v>0</v>
      </c>
      <c r="G104" s="127">
        <v>0</v>
      </c>
      <c r="I104" s="142"/>
    </row>
    <row r="105" spans="1:9" ht="14.25" customHeight="1">
      <c r="A105" s="130" t="s">
        <v>97</v>
      </c>
      <c r="B105" s="131">
        <v>2018</v>
      </c>
      <c r="C105" s="130" t="s">
        <v>337</v>
      </c>
      <c r="D105" s="130" t="s">
        <v>338</v>
      </c>
      <c r="E105" s="131">
        <v>0</v>
      </c>
      <c r="F105" s="131">
        <v>0</v>
      </c>
      <c r="G105" s="131">
        <v>0</v>
      </c>
      <c r="I105" s="142"/>
    </row>
    <row r="106" spans="1:9" ht="14.25" customHeight="1">
      <c r="A106" s="126" t="s">
        <v>97</v>
      </c>
      <c r="B106" s="127">
        <v>2018</v>
      </c>
      <c r="C106" s="126" t="s">
        <v>337</v>
      </c>
      <c r="D106" s="126" t="s">
        <v>339</v>
      </c>
      <c r="E106" s="127">
        <v>4044417.25</v>
      </c>
      <c r="F106" s="127">
        <v>109385574.425209</v>
      </c>
      <c r="G106" s="127">
        <v>234798.13</v>
      </c>
      <c r="I106" s="142"/>
    </row>
    <row r="107" spans="1:9" ht="14.25" customHeight="1">
      <c r="A107" s="130" t="s">
        <v>97</v>
      </c>
      <c r="B107" s="131">
        <v>2018</v>
      </c>
      <c r="C107" s="130" t="s">
        <v>337</v>
      </c>
      <c r="D107" s="130" t="s">
        <v>340</v>
      </c>
      <c r="E107" s="131">
        <v>0</v>
      </c>
      <c r="F107" s="131">
        <v>0</v>
      </c>
      <c r="G107" s="131">
        <v>0</v>
      </c>
      <c r="I107" s="142"/>
    </row>
    <row r="108" spans="1:9" ht="14.25" customHeight="1">
      <c r="A108" s="126" t="s">
        <v>97</v>
      </c>
      <c r="B108" s="127">
        <v>2018</v>
      </c>
      <c r="C108" s="126" t="s">
        <v>337</v>
      </c>
      <c r="D108" s="126" t="s">
        <v>341</v>
      </c>
      <c r="E108" s="127">
        <v>19161629.969999999</v>
      </c>
      <c r="F108" s="127">
        <v>114603103.65000001</v>
      </c>
      <c r="G108" s="127">
        <v>0</v>
      </c>
      <c r="I108" s="142"/>
    </row>
    <row r="109" spans="1:9" ht="14.25" customHeight="1">
      <c r="A109" s="130" t="s">
        <v>97</v>
      </c>
      <c r="B109" s="131">
        <v>2018</v>
      </c>
      <c r="C109" s="130" t="s">
        <v>337</v>
      </c>
      <c r="D109" s="130" t="s">
        <v>342</v>
      </c>
      <c r="E109" s="131">
        <v>0</v>
      </c>
      <c r="F109" s="131">
        <v>0</v>
      </c>
      <c r="G109" s="131">
        <v>0</v>
      </c>
      <c r="I109" s="142"/>
    </row>
    <row r="110" spans="1:9" ht="14.25" customHeight="1">
      <c r="A110" s="126" t="s">
        <v>97</v>
      </c>
      <c r="B110" s="127">
        <v>2019</v>
      </c>
      <c r="C110" s="126" t="s">
        <v>332</v>
      </c>
      <c r="D110" s="126" t="s">
        <v>343</v>
      </c>
      <c r="E110" s="127">
        <v>0</v>
      </c>
      <c r="F110" s="127">
        <v>0</v>
      </c>
      <c r="G110" s="127">
        <v>0</v>
      </c>
      <c r="I110" s="142"/>
    </row>
    <row r="111" spans="1:9" ht="14.25" customHeight="1">
      <c r="A111" s="130" t="s">
        <v>97</v>
      </c>
      <c r="B111" s="131">
        <v>2019</v>
      </c>
      <c r="C111" s="130" t="s">
        <v>332</v>
      </c>
      <c r="D111" s="130" t="s">
        <v>333</v>
      </c>
      <c r="E111" s="131">
        <v>0</v>
      </c>
      <c r="F111" s="131">
        <v>0</v>
      </c>
      <c r="G111" s="131">
        <v>0</v>
      </c>
      <c r="I111" s="142"/>
    </row>
    <row r="112" spans="1:9" ht="14.25" customHeight="1">
      <c r="A112" s="126" t="s">
        <v>97</v>
      </c>
      <c r="B112" s="127">
        <v>2019</v>
      </c>
      <c r="C112" s="126" t="s">
        <v>332</v>
      </c>
      <c r="D112" s="126" t="s">
        <v>335</v>
      </c>
      <c r="E112" s="127">
        <v>330224</v>
      </c>
      <c r="F112" s="127">
        <v>566130</v>
      </c>
      <c r="G112" s="127">
        <v>1574</v>
      </c>
      <c r="I112" s="142"/>
    </row>
    <row r="113" spans="1:9" ht="14.25" customHeight="1">
      <c r="A113" s="130" t="s">
        <v>97</v>
      </c>
      <c r="B113" s="131">
        <v>2019</v>
      </c>
      <c r="C113" s="130" t="s">
        <v>332</v>
      </c>
      <c r="D113" s="130" t="s">
        <v>336</v>
      </c>
      <c r="E113" s="131">
        <v>0</v>
      </c>
      <c r="F113" s="131">
        <v>0</v>
      </c>
      <c r="G113" s="131">
        <v>0</v>
      </c>
      <c r="I113" s="142"/>
    </row>
    <row r="114" spans="1:9" ht="14.25" customHeight="1">
      <c r="A114" s="126" t="s">
        <v>97</v>
      </c>
      <c r="B114" s="127">
        <v>2019</v>
      </c>
      <c r="C114" s="126" t="s">
        <v>337</v>
      </c>
      <c r="D114" s="126" t="s">
        <v>338</v>
      </c>
      <c r="E114" s="127">
        <v>0</v>
      </c>
      <c r="F114" s="127">
        <v>0</v>
      </c>
      <c r="G114" s="127">
        <v>0</v>
      </c>
      <c r="I114" s="142"/>
    </row>
    <row r="115" spans="1:9" ht="14.25" customHeight="1">
      <c r="A115" s="130" t="s">
        <v>97</v>
      </c>
      <c r="B115" s="131">
        <v>2019</v>
      </c>
      <c r="C115" s="130" t="s">
        <v>337</v>
      </c>
      <c r="D115" s="130" t="s">
        <v>339</v>
      </c>
      <c r="E115" s="131">
        <v>4036900</v>
      </c>
      <c r="F115" s="131">
        <v>115631850</v>
      </c>
      <c r="G115" s="131">
        <v>243010</v>
      </c>
      <c r="I115" s="142"/>
    </row>
    <row r="116" spans="1:9" ht="14.25" customHeight="1">
      <c r="A116" s="126" t="s">
        <v>97</v>
      </c>
      <c r="B116" s="127">
        <v>2019</v>
      </c>
      <c r="C116" s="126" t="s">
        <v>337</v>
      </c>
      <c r="D116" s="126" t="s">
        <v>340</v>
      </c>
      <c r="E116" s="127">
        <v>0</v>
      </c>
      <c r="F116" s="127">
        <v>0</v>
      </c>
      <c r="G116" s="127">
        <v>0</v>
      </c>
      <c r="I116" s="142"/>
    </row>
    <row r="117" spans="1:9" ht="14.25" customHeight="1">
      <c r="A117" s="130" t="s">
        <v>97</v>
      </c>
      <c r="B117" s="131">
        <v>2019</v>
      </c>
      <c r="C117" s="130" t="s">
        <v>337</v>
      </c>
      <c r="D117" s="130" t="s">
        <v>341</v>
      </c>
      <c r="E117" s="131">
        <v>19743062</v>
      </c>
      <c r="F117" s="131">
        <v>119602504</v>
      </c>
      <c r="G117" s="131">
        <v>0</v>
      </c>
      <c r="I117" s="142"/>
    </row>
    <row r="118" spans="1:9" ht="14.25" customHeight="1">
      <c r="A118" s="126" t="s">
        <v>97</v>
      </c>
      <c r="B118" s="127">
        <v>2019</v>
      </c>
      <c r="C118" s="126" t="s">
        <v>337</v>
      </c>
      <c r="D118" s="126" t="s">
        <v>342</v>
      </c>
      <c r="E118" s="127">
        <v>0</v>
      </c>
      <c r="F118" s="127">
        <v>0</v>
      </c>
      <c r="G118" s="127">
        <v>0</v>
      </c>
      <c r="I118" s="142"/>
    </row>
    <row r="119" spans="1:9" ht="14.25" customHeight="1">
      <c r="A119" s="130" t="s">
        <v>97</v>
      </c>
      <c r="B119" s="131">
        <v>2020</v>
      </c>
      <c r="C119" s="130" t="s">
        <v>332</v>
      </c>
      <c r="D119" s="130" t="s">
        <v>343</v>
      </c>
      <c r="E119" s="131">
        <v>0</v>
      </c>
      <c r="F119" s="131">
        <v>0</v>
      </c>
      <c r="G119" s="131">
        <v>0</v>
      </c>
      <c r="I119" s="142"/>
    </row>
    <row r="120" spans="1:9" ht="14.25" customHeight="1">
      <c r="A120" s="126" t="s">
        <v>97</v>
      </c>
      <c r="B120" s="127">
        <v>2020</v>
      </c>
      <c r="C120" s="126" t="s">
        <v>332</v>
      </c>
      <c r="D120" s="126" t="s">
        <v>333</v>
      </c>
      <c r="E120" s="127">
        <v>0</v>
      </c>
      <c r="F120" s="127">
        <v>0</v>
      </c>
      <c r="G120" s="127">
        <v>0</v>
      </c>
      <c r="I120" s="142"/>
    </row>
    <row r="121" spans="1:9" ht="14.25" customHeight="1">
      <c r="A121" s="130" t="s">
        <v>97</v>
      </c>
      <c r="B121" s="131">
        <v>2020</v>
      </c>
      <c r="C121" s="130" t="s">
        <v>332</v>
      </c>
      <c r="D121" s="130" t="s">
        <v>335</v>
      </c>
      <c r="E121" s="131">
        <v>205248.97</v>
      </c>
      <c r="F121" s="131">
        <v>592582.1</v>
      </c>
      <c r="G121" s="131">
        <v>1643</v>
      </c>
      <c r="I121" s="142"/>
    </row>
    <row r="122" spans="1:9" ht="14.25" customHeight="1">
      <c r="A122" s="126" t="s">
        <v>97</v>
      </c>
      <c r="B122" s="127">
        <v>2020</v>
      </c>
      <c r="C122" s="126" t="s">
        <v>332</v>
      </c>
      <c r="D122" s="126" t="s">
        <v>336</v>
      </c>
      <c r="E122" s="127">
        <v>0</v>
      </c>
      <c r="F122" s="127">
        <v>0</v>
      </c>
      <c r="G122" s="127">
        <v>0</v>
      </c>
      <c r="I122" s="142"/>
    </row>
    <row r="123" spans="1:9" ht="14.25" customHeight="1">
      <c r="A123" s="130" t="s">
        <v>97</v>
      </c>
      <c r="B123" s="131">
        <v>2020</v>
      </c>
      <c r="C123" s="130" t="s">
        <v>337</v>
      </c>
      <c r="D123" s="130" t="s">
        <v>338</v>
      </c>
      <c r="E123" s="131">
        <v>0</v>
      </c>
      <c r="F123" s="131">
        <v>0</v>
      </c>
      <c r="G123" s="131">
        <v>0</v>
      </c>
      <c r="I123" s="142"/>
    </row>
    <row r="124" spans="1:9" ht="14.25" customHeight="1">
      <c r="A124" s="126" t="s">
        <v>97</v>
      </c>
      <c r="B124" s="127">
        <v>2020</v>
      </c>
      <c r="C124" s="126" t="s">
        <v>337</v>
      </c>
      <c r="D124" s="126" t="s">
        <v>339</v>
      </c>
      <c r="E124" s="127">
        <v>4567353.83</v>
      </c>
      <c r="F124" s="127">
        <v>103396925.31</v>
      </c>
      <c r="G124" s="127">
        <v>232896.94</v>
      </c>
      <c r="I124" s="142"/>
    </row>
    <row r="125" spans="1:9" ht="14.25" customHeight="1">
      <c r="A125" s="130" t="s">
        <v>97</v>
      </c>
      <c r="B125" s="131">
        <v>2020</v>
      </c>
      <c r="C125" s="130" t="s">
        <v>337</v>
      </c>
      <c r="D125" s="130" t="s">
        <v>340</v>
      </c>
      <c r="E125" s="131">
        <v>0</v>
      </c>
      <c r="F125" s="131">
        <v>0</v>
      </c>
      <c r="G125" s="131">
        <v>0</v>
      </c>
      <c r="I125" s="142"/>
    </row>
    <row r="126" spans="1:9" ht="14.25" customHeight="1">
      <c r="A126" s="126" t="s">
        <v>97</v>
      </c>
      <c r="B126" s="127">
        <v>2020</v>
      </c>
      <c r="C126" s="126" t="s">
        <v>337</v>
      </c>
      <c r="D126" s="126" t="s">
        <v>341</v>
      </c>
      <c r="E126" s="127">
        <v>20331843.239999998</v>
      </c>
      <c r="F126" s="127">
        <v>125150712.43000001</v>
      </c>
      <c r="G126" s="127">
        <v>0</v>
      </c>
      <c r="I126" s="142"/>
    </row>
    <row r="127" spans="1:9" ht="14.25" customHeight="1">
      <c r="A127" s="130" t="s">
        <v>97</v>
      </c>
      <c r="B127" s="131">
        <v>2020</v>
      </c>
      <c r="C127" s="130" t="s">
        <v>337</v>
      </c>
      <c r="D127" s="130" t="s">
        <v>342</v>
      </c>
      <c r="E127" s="131">
        <v>0</v>
      </c>
      <c r="F127" s="131">
        <v>0</v>
      </c>
      <c r="G127" s="131">
        <v>0</v>
      </c>
      <c r="I127" s="142"/>
    </row>
    <row r="128" spans="1:9" ht="14.25" customHeight="1">
      <c r="A128" s="126" t="s">
        <v>97</v>
      </c>
      <c r="B128" s="127">
        <v>2021</v>
      </c>
      <c r="C128" s="126" t="s">
        <v>332</v>
      </c>
      <c r="D128" s="126" t="s">
        <v>343</v>
      </c>
      <c r="E128" s="127">
        <v>0</v>
      </c>
      <c r="F128" s="127">
        <v>0</v>
      </c>
      <c r="G128" s="127">
        <v>0</v>
      </c>
      <c r="I128" s="142"/>
    </row>
    <row r="129" spans="1:9" ht="14.25" customHeight="1">
      <c r="A129" s="130" t="s">
        <v>97</v>
      </c>
      <c r="B129" s="131">
        <v>2021</v>
      </c>
      <c r="C129" s="130" t="s">
        <v>332</v>
      </c>
      <c r="D129" s="130" t="s">
        <v>333</v>
      </c>
      <c r="E129" s="131">
        <v>0</v>
      </c>
      <c r="F129" s="131">
        <v>0</v>
      </c>
      <c r="G129" s="131">
        <v>0</v>
      </c>
      <c r="I129" s="142"/>
    </row>
    <row r="130" spans="1:9" ht="14.25" customHeight="1">
      <c r="A130" s="126" t="s">
        <v>97</v>
      </c>
      <c r="B130" s="127">
        <v>2021</v>
      </c>
      <c r="C130" s="126" t="s">
        <v>332</v>
      </c>
      <c r="D130" s="126" t="s">
        <v>335</v>
      </c>
      <c r="E130" s="127">
        <v>196630.07</v>
      </c>
      <c r="F130" s="127">
        <v>594156.1</v>
      </c>
      <c r="G130" s="127">
        <v>1593.23</v>
      </c>
      <c r="I130" s="142"/>
    </row>
    <row r="131" spans="1:9" ht="14.25" customHeight="1">
      <c r="A131" s="130" t="s">
        <v>97</v>
      </c>
      <c r="B131" s="131">
        <v>2021</v>
      </c>
      <c r="C131" s="130" t="s">
        <v>332</v>
      </c>
      <c r="D131" s="130" t="s">
        <v>336</v>
      </c>
      <c r="E131" s="131">
        <v>0</v>
      </c>
      <c r="F131" s="131">
        <v>0</v>
      </c>
      <c r="G131" s="131">
        <v>0</v>
      </c>
      <c r="I131" s="142"/>
    </row>
    <row r="132" spans="1:9" ht="14.25" customHeight="1">
      <c r="A132" s="126" t="s">
        <v>97</v>
      </c>
      <c r="B132" s="127">
        <v>2021</v>
      </c>
      <c r="C132" s="126" t="s">
        <v>337</v>
      </c>
      <c r="D132" s="126" t="s">
        <v>338</v>
      </c>
      <c r="E132" s="127">
        <v>0</v>
      </c>
      <c r="F132" s="127">
        <v>0</v>
      </c>
      <c r="G132" s="127">
        <v>0</v>
      </c>
      <c r="I132" s="142"/>
    </row>
    <row r="133" spans="1:9" ht="14.25" customHeight="1">
      <c r="A133" s="130" t="s">
        <v>97</v>
      </c>
      <c r="B133" s="131">
        <v>2021</v>
      </c>
      <c r="C133" s="130" t="s">
        <v>337</v>
      </c>
      <c r="D133" s="130" t="s">
        <v>339</v>
      </c>
      <c r="E133" s="131">
        <v>4775099.3</v>
      </c>
      <c r="F133" s="131">
        <v>117544957.43000001</v>
      </c>
      <c r="G133" s="131">
        <v>251732.03</v>
      </c>
      <c r="I133" s="142"/>
    </row>
    <row r="134" spans="1:9" ht="14.25" customHeight="1">
      <c r="A134" s="126" t="s">
        <v>97</v>
      </c>
      <c r="B134" s="127">
        <v>2021</v>
      </c>
      <c r="C134" s="126" t="s">
        <v>337</v>
      </c>
      <c r="D134" s="126" t="s">
        <v>340</v>
      </c>
      <c r="E134" s="127">
        <v>0</v>
      </c>
      <c r="F134" s="127">
        <v>0</v>
      </c>
      <c r="G134" s="127">
        <v>0</v>
      </c>
      <c r="I134" s="142"/>
    </row>
    <row r="135" spans="1:9" ht="14.25" customHeight="1">
      <c r="A135" s="130" t="s">
        <v>97</v>
      </c>
      <c r="B135" s="131">
        <v>2021</v>
      </c>
      <c r="C135" s="130" t="s">
        <v>337</v>
      </c>
      <c r="D135" s="130" t="s">
        <v>341</v>
      </c>
      <c r="E135" s="131">
        <v>20633299.18</v>
      </c>
      <c r="F135" s="131">
        <v>126175230.26000001</v>
      </c>
      <c r="G135" s="131">
        <v>0</v>
      </c>
      <c r="I135" s="142"/>
    </row>
    <row r="136" spans="1:9" ht="14.25" customHeight="1">
      <c r="A136" s="126" t="s">
        <v>97</v>
      </c>
      <c r="B136" s="127">
        <v>2021</v>
      </c>
      <c r="C136" s="126" t="s">
        <v>337</v>
      </c>
      <c r="D136" s="126" t="s">
        <v>342</v>
      </c>
      <c r="E136" s="127">
        <v>0</v>
      </c>
      <c r="F136" s="127">
        <v>0</v>
      </c>
      <c r="G136" s="127">
        <v>0</v>
      </c>
      <c r="I136" s="142"/>
    </row>
    <row r="137" spans="1:9" ht="14.25" customHeight="1">
      <c r="A137" s="130" t="s">
        <v>97</v>
      </c>
      <c r="B137" s="131">
        <v>2022</v>
      </c>
      <c r="C137" s="130" t="s">
        <v>332</v>
      </c>
      <c r="D137" s="130" t="s">
        <v>343</v>
      </c>
      <c r="E137" s="131">
        <v>0</v>
      </c>
      <c r="F137" s="131">
        <v>0</v>
      </c>
      <c r="G137" s="131">
        <v>0</v>
      </c>
      <c r="I137" s="142"/>
    </row>
    <row r="138" spans="1:9" ht="14.25" customHeight="1">
      <c r="A138" s="126" t="s">
        <v>97</v>
      </c>
      <c r="B138" s="127">
        <v>2022</v>
      </c>
      <c r="C138" s="126" t="s">
        <v>332</v>
      </c>
      <c r="D138" s="126" t="s">
        <v>333</v>
      </c>
      <c r="E138" s="127">
        <v>0</v>
      </c>
      <c r="F138" s="127">
        <v>0</v>
      </c>
      <c r="G138" s="127">
        <v>0</v>
      </c>
      <c r="I138" s="142"/>
    </row>
    <row r="139" spans="1:9" ht="14.25" customHeight="1">
      <c r="A139" s="130" t="s">
        <v>97</v>
      </c>
      <c r="B139" s="131">
        <v>2022</v>
      </c>
      <c r="C139" s="130" t="s">
        <v>332</v>
      </c>
      <c r="D139" s="130" t="s">
        <v>335</v>
      </c>
      <c r="E139" s="131">
        <v>283138.7</v>
      </c>
      <c r="F139" s="131">
        <v>592974.9</v>
      </c>
      <c r="G139" s="131">
        <v>1705.9</v>
      </c>
      <c r="I139" s="142"/>
    </row>
    <row r="140" spans="1:9" ht="14.25" customHeight="1">
      <c r="A140" s="126" t="s">
        <v>97</v>
      </c>
      <c r="B140" s="127">
        <v>2022</v>
      </c>
      <c r="C140" s="126" t="s">
        <v>332</v>
      </c>
      <c r="D140" s="126" t="s">
        <v>336</v>
      </c>
      <c r="E140" s="127">
        <v>0</v>
      </c>
      <c r="F140" s="127">
        <v>0</v>
      </c>
      <c r="G140" s="127">
        <v>0</v>
      </c>
      <c r="I140" s="142"/>
    </row>
    <row r="141" spans="1:9" ht="14.25" customHeight="1">
      <c r="A141" s="130" t="s">
        <v>97</v>
      </c>
      <c r="B141" s="131">
        <v>2022</v>
      </c>
      <c r="C141" s="130" t="s">
        <v>337</v>
      </c>
      <c r="D141" s="130" t="s">
        <v>338</v>
      </c>
      <c r="E141" s="131">
        <v>1460082.53</v>
      </c>
      <c r="F141" s="131">
        <v>29567137.170000002</v>
      </c>
      <c r="G141" s="131">
        <v>0</v>
      </c>
      <c r="I141" s="142"/>
    </row>
    <row r="142" spans="1:9" ht="14.25" customHeight="1">
      <c r="A142" s="126" t="s">
        <v>97</v>
      </c>
      <c r="B142" s="127">
        <v>2022</v>
      </c>
      <c r="C142" s="126" t="s">
        <v>337</v>
      </c>
      <c r="D142" s="126" t="s">
        <v>339</v>
      </c>
      <c r="E142" s="127">
        <v>4887747.6100000003</v>
      </c>
      <c r="F142" s="127">
        <v>121744705</v>
      </c>
      <c r="G142" s="127">
        <v>260847.52</v>
      </c>
      <c r="I142" s="142"/>
    </row>
    <row r="143" spans="1:9" ht="14.25" customHeight="1">
      <c r="A143" s="130" t="s">
        <v>97</v>
      </c>
      <c r="B143" s="131">
        <v>2022</v>
      </c>
      <c r="C143" s="130" t="s">
        <v>337</v>
      </c>
      <c r="D143" s="130" t="s">
        <v>340</v>
      </c>
      <c r="E143" s="131">
        <v>0</v>
      </c>
      <c r="F143" s="131">
        <v>0</v>
      </c>
      <c r="G143" s="131">
        <v>0</v>
      </c>
      <c r="I143" s="142"/>
    </row>
    <row r="144" spans="1:9" ht="14.25" customHeight="1">
      <c r="A144" s="126" t="s">
        <v>97</v>
      </c>
      <c r="B144" s="127">
        <v>2022</v>
      </c>
      <c r="C144" s="126" t="s">
        <v>337</v>
      </c>
      <c r="D144" s="126" t="s">
        <v>341</v>
      </c>
      <c r="E144" s="127">
        <v>19832578.670000002</v>
      </c>
      <c r="F144" s="127">
        <v>105833062.73</v>
      </c>
      <c r="G144" s="127">
        <v>0</v>
      </c>
      <c r="I144" s="142"/>
    </row>
    <row r="145" spans="1:9" ht="14.25" customHeight="1">
      <c r="A145" s="130" t="s">
        <v>97</v>
      </c>
      <c r="B145" s="131">
        <v>2022</v>
      </c>
      <c r="C145" s="130" t="s">
        <v>337</v>
      </c>
      <c r="D145" s="130" t="s">
        <v>342</v>
      </c>
      <c r="E145" s="131">
        <v>0</v>
      </c>
      <c r="F145" s="131">
        <v>0</v>
      </c>
      <c r="G145" s="131">
        <v>0</v>
      </c>
      <c r="I145" s="142"/>
    </row>
    <row r="146" spans="1:9" ht="14.25" customHeight="1">
      <c r="A146" s="126" t="s">
        <v>97</v>
      </c>
      <c r="B146" s="127">
        <v>2023</v>
      </c>
      <c r="C146" s="126" t="s">
        <v>332</v>
      </c>
      <c r="D146" s="126" t="s">
        <v>343</v>
      </c>
      <c r="E146" s="127">
        <v>0</v>
      </c>
      <c r="F146" s="127">
        <v>0</v>
      </c>
      <c r="G146" s="127">
        <v>0</v>
      </c>
      <c r="I146" s="142"/>
    </row>
    <row r="147" spans="1:9" ht="14.25" customHeight="1">
      <c r="A147" s="130" t="s">
        <v>97</v>
      </c>
      <c r="B147" s="131">
        <v>2023</v>
      </c>
      <c r="C147" s="130" t="s">
        <v>332</v>
      </c>
      <c r="D147" s="130" t="s">
        <v>333</v>
      </c>
      <c r="E147" s="131">
        <v>0</v>
      </c>
      <c r="F147" s="131">
        <v>0</v>
      </c>
      <c r="G147" s="131">
        <v>0</v>
      </c>
      <c r="I147" s="142"/>
    </row>
    <row r="148" spans="1:9" ht="14.25" customHeight="1">
      <c r="A148" s="126" t="s">
        <v>97</v>
      </c>
      <c r="B148" s="127">
        <v>2023</v>
      </c>
      <c r="C148" s="126" t="s">
        <v>332</v>
      </c>
      <c r="D148" s="126" t="s">
        <v>335</v>
      </c>
      <c r="E148" s="127">
        <v>198420.15</v>
      </c>
      <c r="F148" s="127">
        <v>537365.9</v>
      </c>
      <c r="G148" s="127">
        <v>1504.54</v>
      </c>
      <c r="I148" s="142"/>
    </row>
    <row r="149" spans="1:9" ht="14.25" customHeight="1">
      <c r="A149" s="130" t="s">
        <v>97</v>
      </c>
      <c r="B149" s="131">
        <v>2023</v>
      </c>
      <c r="C149" s="130" t="s">
        <v>332</v>
      </c>
      <c r="D149" s="130" t="s">
        <v>336</v>
      </c>
      <c r="E149" s="131">
        <v>0</v>
      </c>
      <c r="F149" s="131">
        <v>0</v>
      </c>
      <c r="G149" s="131">
        <v>0</v>
      </c>
      <c r="I149" s="142"/>
    </row>
    <row r="150" spans="1:9" ht="14.25" customHeight="1">
      <c r="A150" s="126" t="s">
        <v>97</v>
      </c>
      <c r="B150" s="127">
        <v>2023</v>
      </c>
      <c r="C150" s="126" t="s">
        <v>337</v>
      </c>
      <c r="D150" s="126" t="s">
        <v>338</v>
      </c>
      <c r="E150" s="127">
        <v>1474258.68</v>
      </c>
      <c r="F150" s="127">
        <v>28496501.359999999</v>
      </c>
      <c r="G150" s="127">
        <v>0</v>
      </c>
      <c r="I150" s="142"/>
    </row>
    <row r="151" spans="1:9" ht="14.25" customHeight="1">
      <c r="A151" s="130" t="s">
        <v>97</v>
      </c>
      <c r="B151" s="131">
        <v>2023</v>
      </c>
      <c r="C151" s="130" t="s">
        <v>337</v>
      </c>
      <c r="D151" s="130" t="s">
        <v>339</v>
      </c>
      <c r="E151" s="131">
        <v>5146239.3600000003</v>
      </c>
      <c r="F151" s="131">
        <v>128188723.34</v>
      </c>
      <c r="G151" s="131">
        <v>278054.63</v>
      </c>
      <c r="I151" s="142"/>
    </row>
    <row r="152" spans="1:9" ht="14.25" customHeight="1">
      <c r="A152" s="126" t="s">
        <v>97</v>
      </c>
      <c r="B152" s="127">
        <v>2023</v>
      </c>
      <c r="C152" s="126" t="s">
        <v>337</v>
      </c>
      <c r="D152" s="126" t="s">
        <v>340</v>
      </c>
      <c r="E152" s="127">
        <v>0</v>
      </c>
      <c r="F152" s="127">
        <v>0</v>
      </c>
      <c r="G152" s="127">
        <v>0</v>
      </c>
      <c r="I152" s="142"/>
    </row>
    <row r="153" spans="1:9" ht="14.25" customHeight="1">
      <c r="A153" s="130" t="s">
        <v>97</v>
      </c>
      <c r="B153" s="131">
        <v>2023</v>
      </c>
      <c r="C153" s="130" t="s">
        <v>337</v>
      </c>
      <c r="D153" s="130" t="s">
        <v>341</v>
      </c>
      <c r="E153" s="131">
        <v>20405391.640000001</v>
      </c>
      <c r="F153" s="131">
        <v>102519833.56</v>
      </c>
      <c r="G153" s="131">
        <v>0</v>
      </c>
      <c r="I153" s="142"/>
    </row>
    <row r="154" spans="1:9" ht="14.25" customHeight="1">
      <c r="A154" s="126" t="s">
        <v>97</v>
      </c>
      <c r="B154" s="127">
        <v>2023</v>
      </c>
      <c r="C154" s="126" t="s">
        <v>337</v>
      </c>
      <c r="D154" s="126" t="s">
        <v>342</v>
      </c>
      <c r="E154" s="127">
        <v>0</v>
      </c>
      <c r="F154" s="127">
        <v>0</v>
      </c>
      <c r="G154" s="127">
        <v>0</v>
      </c>
      <c r="I154" s="142"/>
    </row>
    <row r="155" spans="1:9" ht="14.25" customHeight="1">
      <c r="A155" s="130" t="s">
        <v>99</v>
      </c>
      <c r="B155" s="131">
        <v>2015</v>
      </c>
      <c r="C155" s="130" t="s">
        <v>332</v>
      </c>
      <c r="D155" s="130" t="s">
        <v>343</v>
      </c>
      <c r="E155" s="131">
        <v>0</v>
      </c>
      <c r="F155" s="131">
        <v>0</v>
      </c>
      <c r="G155" s="131">
        <v>0</v>
      </c>
      <c r="I155" s="142"/>
    </row>
    <row r="156" spans="1:9" ht="14.25" customHeight="1">
      <c r="A156" s="126" t="s">
        <v>99</v>
      </c>
      <c r="B156" s="127">
        <v>2015</v>
      </c>
      <c r="C156" s="126" t="s">
        <v>332</v>
      </c>
      <c r="D156" s="126" t="s">
        <v>333</v>
      </c>
      <c r="E156" s="127">
        <v>0</v>
      </c>
      <c r="F156" s="127">
        <v>0</v>
      </c>
      <c r="G156" s="127">
        <v>0</v>
      </c>
      <c r="I156" s="142"/>
    </row>
    <row r="157" spans="1:9" ht="14.25" customHeight="1">
      <c r="A157" s="130" t="s">
        <v>99</v>
      </c>
      <c r="B157" s="131">
        <v>2015</v>
      </c>
      <c r="C157" s="130" t="s">
        <v>332</v>
      </c>
      <c r="D157" s="130" t="s">
        <v>335</v>
      </c>
      <c r="E157" s="131">
        <v>113149.98</v>
      </c>
      <c r="F157" s="131">
        <v>463596</v>
      </c>
      <c r="G157" s="131">
        <v>1436</v>
      </c>
      <c r="I157" s="142"/>
    </row>
    <row r="158" spans="1:9" ht="14.25" customHeight="1">
      <c r="A158" s="126" t="s">
        <v>99</v>
      </c>
      <c r="B158" s="127">
        <v>2015</v>
      </c>
      <c r="C158" s="126" t="s">
        <v>332</v>
      </c>
      <c r="D158" s="126" t="s">
        <v>336</v>
      </c>
      <c r="E158" s="127">
        <v>0</v>
      </c>
      <c r="F158" s="127">
        <v>0</v>
      </c>
      <c r="G158" s="127">
        <v>0</v>
      </c>
      <c r="I158" s="142"/>
    </row>
    <row r="159" spans="1:9" ht="14.25" customHeight="1">
      <c r="A159" s="130" t="s">
        <v>99</v>
      </c>
      <c r="B159" s="131">
        <v>2015</v>
      </c>
      <c r="C159" s="130" t="s">
        <v>337</v>
      </c>
      <c r="D159" s="130" t="s">
        <v>338</v>
      </c>
      <c r="E159" s="131">
        <v>275148.18</v>
      </c>
      <c r="F159" s="131">
        <v>5110232</v>
      </c>
      <c r="G159" s="131">
        <v>0</v>
      </c>
      <c r="I159" s="142"/>
    </row>
    <row r="160" spans="1:9" ht="14.25" customHeight="1">
      <c r="A160" s="126" t="s">
        <v>99</v>
      </c>
      <c r="B160" s="127">
        <v>2015</v>
      </c>
      <c r="C160" s="126" t="s">
        <v>337</v>
      </c>
      <c r="D160" s="126" t="s">
        <v>339</v>
      </c>
      <c r="E160" s="127">
        <v>227970.34</v>
      </c>
      <c r="F160" s="127">
        <v>17571100</v>
      </c>
      <c r="G160" s="127">
        <v>50899</v>
      </c>
      <c r="I160" s="142"/>
    </row>
    <row r="161" spans="1:9" ht="14.25" customHeight="1">
      <c r="A161" s="130" t="s">
        <v>99</v>
      </c>
      <c r="B161" s="131">
        <v>2015</v>
      </c>
      <c r="C161" s="130" t="s">
        <v>337</v>
      </c>
      <c r="D161" s="130" t="s">
        <v>340</v>
      </c>
      <c r="E161" s="131">
        <v>0</v>
      </c>
      <c r="F161" s="131">
        <v>0</v>
      </c>
      <c r="G161" s="131">
        <v>0</v>
      </c>
      <c r="I161" s="142"/>
    </row>
    <row r="162" spans="1:9" ht="14.25" customHeight="1">
      <c r="A162" s="126" t="s">
        <v>99</v>
      </c>
      <c r="B162" s="127">
        <v>2015</v>
      </c>
      <c r="C162" s="126" t="s">
        <v>337</v>
      </c>
      <c r="D162" s="126" t="s">
        <v>341</v>
      </c>
      <c r="E162" s="127">
        <v>773234.06</v>
      </c>
      <c r="F162" s="127">
        <v>9225364</v>
      </c>
      <c r="G162" s="127">
        <v>0</v>
      </c>
      <c r="I162" s="142"/>
    </row>
    <row r="163" spans="1:9" ht="14.25" customHeight="1">
      <c r="A163" s="130" t="s">
        <v>99</v>
      </c>
      <c r="B163" s="131">
        <v>2015</v>
      </c>
      <c r="C163" s="130" t="s">
        <v>337</v>
      </c>
      <c r="D163" s="130" t="s">
        <v>342</v>
      </c>
      <c r="E163" s="131">
        <v>0</v>
      </c>
      <c r="F163" s="131">
        <v>0</v>
      </c>
      <c r="G163" s="131">
        <v>0</v>
      </c>
      <c r="I163" s="142"/>
    </row>
    <row r="164" spans="1:9" ht="14.25" customHeight="1">
      <c r="A164" s="126" t="s">
        <v>99</v>
      </c>
      <c r="B164" s="127">
        <v>2016</v>
      </c>
      <c r="C164" s="126" t="s">
        <v>332</v>
      </c>
      <c r="D164" s="126" t="s">
        <v>343</v>
      </c>
      <c r="E164" s="127">
        <v>0</v>
      </c>
      <c r="F164" s="127">
        <v>0</v>
      </c>
      <c r="G164" s="127">
        <v>0</v>
      </c>
      <c r="I164" s="142"/>
    </row>
    <row r="165" spans="1:9" ht="14.25" customHeight="1">
      <c r="A165" s="130" t="s">
        <v>99</v>
      </c>
      <c r="B165" s="131">
        <v>2016</v>
      </c>
      <c r="C165" s="130" t="s">
        <v>332</v>
      </c>
      <c r="D165" s="130" t="s">
        <v>333</v>
      </c>
      <c r="E165" s="131">
        <v>0</v>
      </c>
      <c r="F165" s="131">
        <v>0</v>
      </c>
      <c r="G165" s="131">
        <v>0</v>
      </c>
      <c r="I165" s="142"/>
    </row>
    <row r="166" spans="1:9" ht="14.25" customHeight="1">
      <c r="A166" s="126" t="s">
        <v>99</v>
      </c>
      <c r="B166" s="127">
        <v>2016</v>
      </c>
      <c r="C166" s="126" t="s">
        <v>332</v>
      </c>
      <c r="D166" s="126" t="s">
        <v>335</v>
      </c>
      <c r="E166" s="127">
        <v>113226.47</v>
      </c>
      <c r="F166" s="127">
        <v>462429.26</v>
      </c>
      <c r="G166" s="127">
        <v>1432.56</v>
      </c>
      <c r="I166" s="142"/>
    </row>
    <row r="167" spans="1:9" ht="14.25" customHeight="1">
      <c r="A167" s="130" t="s">
        <v>99</v>
      </c>
      <c r="B167" s="131">
        <v>2016</v>
      </c>
      <c r="C167" s="130" t="s">
        <v>332</v>
      </c>
      <c r="D167" s="130" t="s">
        <v>336</v>
      </c>
      <c r="E167" s="131">
        <v>0</v>
      </c>
      <c r="F167" s="131">
        <v>0</v>
      </c>
      <c r="G167" s="131">
        <v>0</v>
      </c>
    </row>
    <row r="168" spans="1:9" ht="14.25" customHeight="1">
      <c r="A168" s="126" t="s">
        <v>99</v>
      </c>
      <c r="B168" s="127">
        <v>2016</v>
      </c>
      <c r="C168" s="126" t="s">
        <v>337</v>
      </c>
      <c r="D168" s="126" t="s">
        <v>338</v>
      </c>
      <c r="E168" s="127">
        <v>258787.95</v>
      </c>
      <c r="F168" s="127">
        <v>4951710.95</v>
      </c>
      <c r="G168" s="127">
        <v>0</v>
      </c>
    </row>
    <row r="169" spans="1:9" ht="14.25" customHeight="1">
      <c r="A169" s="130" t="s">
        <v>99</v>
      </c>
      <c r="B169" s="131">
        <v>2016</v>
      </c>
      <c r="C169" s="130" t="s">
        <v>337</v>
      </c>
      <c r="D169" s="130" t="s">
        <v>339</v>
      </c>
      <c r="E169" s="131">
        <v>225843.15</v>
      </c>
      <c r="F169" s="131">
        <v>21235005</v>
      </c>
      <c r="G169" s="131">
        <v>40941.64</v>
      </c>
    </row>
    <row r="170" spans="1:9" ht="14.25" customHeight="1">
      <c r="A170" s="126" t="s">
        <v>99</v>
      </c>
      <c r="B170" s="127">
        <v>2016</v>
      </c>
      <c r="C170" s="126" t="s">
        <v>337</v>
      </c>
      <c r="D170" s="126" t="s">
        <v>340</v>
      </c>
      <c r="E170" s="127">
        <v>0</v>
      </c>
      <c r="F170" s="127">
        <v>0</v>
      </c>
      <c r="G170" s="127">
        <v>0</v>
      </c>
    </row>
    <row r="171" spans="1:9" ht="14.25" customHeight="1">
      <c r="A171" s="130" t="s">
        <v>99</v>
      </c>
      <c r="B171" s="131">
        <v>2016</v>
      </c>
      <c r="C171" s="130" t="s">
        <v>337</v>
      </c>
      <c r="D171" s="130" t="s">
        <v>341</v>
      </c>
      <c r="E171" s="131">
        <v>712183.3</v>
      </c>
      <c r="F171" s="131">
        <v>8885317.5</v>
      </c>
      <c r="G171" s="131">
        <v>0</v>
      </c>
    </row>
    <row r="172" spans="1:9" ht="14.25" customHeight="1">
      <c r="A172" s="126" t="s">
        <v>99</v>
      </c>
      <c r="B172" s="127">
        <v>2016</v>
      </c>
      <c r="C172" s="126" t="s">
        <v>337</v>
      </c>
      <c r="D172" s="126" t="s">
        <v>342</v>
      </c>
      <c r="E172" s="127">
        <v>0</v>
      </c>
      <c r="F172" s="127">
        <v>0</v>
      </c>
      <c r="G172" s="127">
        <v>0</v>
      </c>
    </row>
    <row r="173" spans="1:9" ht="14.25" customHeight="1">
      <c r="A173" s="130" t="s">
        <v>99</v>
      </c>
      <c r="B173" s="131">
        <v>2017</v>
      </c>
      <c r="C173" s="130" t="s">
        <v>332</v>
      </c>
      <c r="D173" s="130" t="s">
        <v>343</v>
      </c>
      <c r="E173" s="131">
        <v>0</v>
      </c>
      <c r="F173" s="131">
        <v>0</v>
      </c>
      <c r="G173" s="131">
        <v>0</v>
      </c>
    </row>
    <row r="174" spans="1:9" ht="14.25" customHeight="1">
      <c r="A174" s="126" t="s">
        <v>99</v>
      </c>
      <c r="B174" s="127">
        <v>2017</v>
      </c>
      <c r="C174" s="126" t="s">
        <v>332</v>
      </c>
      <c r="D174" s="126" t="s">
        <v>333</v>
      </c>
      <c r="E174" s="127">
        <v>0</v>
      </c>
      <c r="F174" s="127">
        <v>0</v>
      </c>
      <c r="G174" s="127">
        <v>0</v>
      </c>
    </row>
    <row r="175" spans="1:9" ht="14.25" customHeight="1">
      <c r="A175" s="130" t="s">
        <v>99</v>
      </c>
      <c r="B175" s="131">
        <v>2017</v>
      </c>
      <c r="C175" s="130" t="s">
        <v>332</v>
      </c>
      <c r="D175" s="130" t="s">
        <v>335</v>
      </c>
      <c r="E175" s="131">
        <v>119547.92</v>
      </c>
      <c r="F175" s="131">
        <v>454606.61</v>
      </c>
      <c r="G175" s="131">
        <v>1409.64</v>
      </c>
    </row>
    <row r="176" spans="1:9" ht="14.25" customHeight="1">
      <c r="A176" s="126" t="s">
        <v>99</v>
      </c>
      <c r="B176" s="127">
        <v>2017</v>
      </c>
      <c r="C176" s="126" t="s">
        <v>332</v>
      </c>
      <c r="D176" s="126" t="s">
        <v>336</v>
      </c>
      <c r="E176" s="127">
        <v>0</v>
      </c>
      <c r="F176" s="127">
        <v>0</v>
      </c>
      <c r="G176" s="127">
        <v>0</v>
      </c>
    </row>
    <row r="177" spans="1:7" ht="14.25" customHeight="1">
      <c r="A177" s="130" t="s">
        <v>99</v>
      </c>
      <c r="B177" s="131">
        <v>2017</v>
      </c>
      <c r="C177" s="130" t="s">
        <v>337</v>
      </c>
      <c r="D177" s="130" t="s">
        <v>338</v>
      </c>
      <c r="E177" s="131">
        <v>244268.61</v>
      </c>
      <c r="F177" s="131">
        <v>4776480.3099999996</v>
      </c>
      <c r="G177" s="131">
        <v>0</v>
      </c>
    </row>
    <row r="178" spans="1:7" ht="14.25" customHeight="1">
      <c r="A178" s="126" t="s">
        <v>99</v>
      </c>
      <c r="B178" s="127">
        <v>2017</v>
      </c>
      <c r="C178" s="126" t="s">
        <v>337</v>
      </c>
      <c r="D178" s="126" t="s">
        <v>339</v>
      </c>
      <c r="E178" s="127">
        <v>266075.86</v>
      </c>
      <c r="F178" s="127">
        <v>15667365.02</v>
      </c>
      <c r="G178" s="127">
        <v>43447.9</v>
      </c>
    </row>
    <row r="179" spans="1:7" ht="14.25" customHeight="1">
      <c r="A179" s="130" t="s">
        <v>99</v>
      </c>
      <c r="B179" s="131">
        <v>2017</v>
      </c>
      <c r="C179" s="130" t="s">
        <v>337</v>
      </c>
      <c r="D179" s="130" t="s">
        <v>340</v>
      </c>
      <c r="E179" s="131">
        <v>0</v>
      </c>
      <c r="F179" s="131">
        <v>0</v>
      </c>
      <c r="G179" s="131">
        <v>0</v>
      </c>
    </row>
    <row r="180" spans="1:7" ht="14.25" customHeight="1">
      <c r="A180" s="126" t="s">
        <v>99</v>
      </c>
      <c r="B180" s="127">
        <v>2017</v>
      </c>
      <c r="C180" s="126" t="s">
        <v>337</v>
      </c>
      <c r="D180" s="126" t="s">
        <v>341</v>
      </c>
      <c r="E180" s="127">
        <v>754760.43</v>
      </c>
      <c r="F180" s="127">
        <v>8711446.4900000002</v>
      </c>
      <c r="G180" s="127">
        <v>0</v>
      </c>
    </row>
    <row r="181" spans="1:7" ht="14.25" customHeight="1">
      <c r="A181" s="130" t="s">
        <v>99</v>
      </c>
      <c r="B181" s="131">
        <v>2017</v>
      </c>
      <c r="C181" s="130" t="s">
        <v>337</v>
      </c>
      <c r="D181" s="130" t="s">
        <v>342</v>
      </c>
      <c r="E181" s="131">
        <v>0</v>
      </c>
      <c r="F181" s="131">
        <v>0</v>
      </c>
      <c r="G181" s="131">
        <v>0</v>
      </c>
    </row>
    <row r="182" spans="1:7" ht="14.25" customHeight="1">
      <c r="A182" s="126" t="s">
        <v>99</v>
      </c>
      <c r="B182" s="127">
        <v>2018</v>
      </c>
      <c r="C182" s="126" t="s">
        <v>332</v>
      </c>
      <c r="D182" s="126" t="s">
        <v>343</v>
      </c>
      <c r="E182" s="127">
        <v>0</v>
      </c>
      <c r="F182" s="127">
        <v>0</v>
      </c>
      <c r="G182" s="127">
        <v>0</v>
      </c>
    </row>
    <row r="183" spans="1:7" ht="14.25" customHeight="1">
      <c r="A183" s="130" t="s">
        <v>99</v>
      </c>
      <c r="B183" s="131">
        <v>2018</v>
      </c>
      <c r="C183" s="130" t="s">
        <v>332</v>
      </c>
      <c r="D183" s="130" t="s">
        <v>333</v>
      </c>
      <c r="E183" s="131">
        <v>0</v>
      </c>
      <c r="F183" s="131">
        <v>0</v>
      </c>
      <c r="G183" s="131">
        <v>0</v>
      </c>
    </row>
    <row r="184" spans="1:7" ht="14.25" customHeight="1">
      <c r="A184" s="126" t="s">
        <v>99</v>
      </c>
      <c r="B184" s="127">
        <v>2018</v>
      </c>
      <c r="C184" s="126" t="s">
        <v>332</v>
      </c>
      <c r="D184" s="126" t="s">
        <v>335</v>
      </c>
      <c r="E184" s="127">
        <v>122488.93</v>
      </c>
      <c r="F184" s="127">
        <v>419430.6</v>
      </c>
      <c r="G184" s="127">
        <v>1300.56</v>
      </c>
    </row>
    <row r="185" spans="1:7" ht="14.25" customHeight="1">
      <c r="A185" s="130" t="s">
        <v>99</v>
      </c>
      <c r="B185" s="131">
        <v>2018</v>
      </c>
      <c r="C185" s="130" t="s">
        <v>332</v>
      </c>
      <c r="D185" s="130" t="s">
        <v>336</v>
      </c>
      <c r="E185" s="131">
        <v>0</v>
      </c>
      <c r="F185" s="131">
        <v>0</v>
      </c>
      <c r="G185" s="131">
        <v>0</v>
      </c>
    </row>
    <row r="186" spans="1:7" ht="14.25" customHeight="1">
      <c r="A186" s="126" t="s">
        <v>99</v>
      </c>
      <c r="B186" s="127">
        <v>2018</v>
      </c>
      <c r="C186" s="126" t="s">
        <v>337</v>
      </c>
      <c r="D186" s="126" t="s">
        <v>338</v>
      </c>
      <c r="E186" s="127">
        <v>236800.99</v>
      </c>
      <c r="F186" s="127">
        <v>4728871.66</v>
      </c>
      <c r="G186" s="127">
        <v>0</v>
      </c>
    </row>
    <row r="187" spans="1:7" ht="14.25" customHeight="1">
      <c r="A187" s="130" t="s">
        <v>99</v>
      </c>
      <c r="B187" s="131">
        <v>2018</v>
      </c>
      <c r="C187" s="130" t="s">
        <v>337</v>
      </c>
      <c r="D187" s="130" t="s">
        <v>339</v>
      </c>
      <c r="E187" s="131">
        <v>311390.46000000002</v>
      </c>
      <c r="F187" s="131">
        <v>15854586</v>
      </c>
      <c r="G187" s="131">
        <v>55785.63</v>
      </c>
    </row>
    <row r="188" spans="1:7" ht="14.25" customHeight="1">
      <c r="A188" s="126" t="s">
        <v>99</v>
      </c>
      <c r="B188" s="127">
        <v>2018</v>
      </c>
      <c r="C188" s="126" t="s">
        <v>337</v>
      </c>
      <c r="D188" s="126" t="s">
        <v>340</v>
      </c>
      <c r="E188" s="127">
        <v>0</v>
      </c>
      <c r="F188" s="127">
        <v>0</v>
      </c>
      <c r="G188" s="127">
        <v>0</v>
      </c>
    </row>
    <row r="189" spans="1:7" ht="14.25" customHeight="1">
      <c r="A189" s="130" t="s">
        <v>99</v>
      </c>
      <c r="B189" s="131">
        <v>2018</v>
      </c>
      <c r="C189" s="130" t="s">
        <v>337</v>
      </c>
      <c r="D189" s="130" t="s">
        <v>341</v>
      </c>
      <c r="E189" s="131">
        <v>778620.72</v>
      </c>
      <c r="F189" s="131">
        <v>9142615.4600000009</v>
      </c>
      <c r="G189" s="131">
        <v>0</v>
      </c>
    </row>
    <row r="190" spans="1:7" ht="14.25" customHeight="1">
      <c r="A190" s="126" t="s">
        <v>99</v>
      </c>
      <c r="B190" s="127">
        <v>2018</v>
      </c>
      <c r="C190" s="126" t="s">
        <v>337</v>
      </c>
      <c r="D190" s="126" t="s">
        <v>342</v>
      </c>
      <c r="E190" s="127">
        <v>0</v>
      </c>
      <c r="F190" s="127">
        <v>0</v>
      </c>
      <c r="G190" s="127">
        <v>0</v>
      </c>
    </row>
    <row r="191" spans="1:7" ht="14.25" customHeight="1">
      <c r="A191" s="130" t="s">
        <v>99</v>
      </c>
      <c r="B191" s="131">
        <v>2019</v>
      </c>
      <c r="C191" s="130" t="s">
        <v>332</v>
      </c>
      <c r="D191" s="130" t="s">
        <v>343</v>
      </c>
      <c r="E191" s="131">
        <v>0</v>
      </c>
      <c r="F191" s="131">
        <v>0</v>
      </c>
      <c r="G191" s="131">
        <v>0</v>
      </c>
    </row>
    <row r="192" spans="1:7" ht="14.25" customHeight="1">
      <c r="A192" s="126" t="s">
        <v>99</v>
      </c>
      <c r="B192" s="127">
        <v>2019</v>
      </c>
      <c r="C192" s="126" t="s">
        <v>332</v>
      </c>
      <c r="D192" s="126" t="s">
        <v>333</v>
      </c>
      <c r="E192" s="127">
        <v>0</v>
      </c>
      <c r="F192" s="127">
        <v>0</v>
      </c>
      <c r="G192" s="127">
        <v>0</v>
      </c>
    </row>
    <row r="193" spans="1:7" ht="14.25" customHeight="1">
      <c r="A193" s="130" t="s">
        <v>99</v>
      </c>
      <c r="B193" s="131">
        <v>2019</v>
      </c>
      <c r="C193" s="130" t="s">
        <v>332</v>
      </c>
      <c r="D193" s="130" t="s">
        <v>335</v>
      </c>
      <c r="E193" s="131">
        <v>123317.04</v>
      </c>
      <c r="F193" s="131">
        <v>407470</v>
      </c>
      <c r="G193" s="131">
        <v>1263.48</v>
      </c>
    </row>
    <row r="194" spans="1:7" ht="14.25" customHeight="1">
      <c r="A194" s="126" t="s">
        <v>99</v>
      </c>
      <c r="B194" s="127">
        <v>2019</v>
      </c>
      <c r="C194" s="126" t="s">
        <v>332</v>
      </c>
      <c r="D194" s="126" t="s">
        <v>336</v>
      </c>
      <c r="E194" s="127">
        <v>0</v>
      </c>
      <c r="F194" s="127">
        <v>0</v>
      </c>
      <c r="G194" s="127">
        <v>0</v>
      </c>
    </row>
    <row r="195" spans="1:7" ht="14.25" customHeight="1">
      <c r="A195" s="130" t="s">
        <v>99</v>
      </c>
      <c r="B195" s="131">
        <v>2019</v>
      </c>
      <c r="C195" s="130" t="s">
        <v>337</v>
      </c>
      <c r="D195" s="130" t="s">
        <v>338</v>
      </c>
      <c r="E195" s="131">
        <v>238814.01</v>
      </c>
      <c r="F195" s="131">
        <v>4649964.5999999996</v>
      </c>
      <c r="G195" s="131">
        <v>0</v>
      </c>
    </row>
    <row r="196" spans="1:7" ht="14.25" customHeight="1">
      <c r="A196" s="126" t="s">
        <v>99</v>
      </c>
      <c r="B196" s="127">
        <v>2019</v>
      </c>
      <c r="C196" s="126" t="s">
        <v>337</v>
      </c>
      <c r="D196" s="126" t="s">
        <v>339</v>
      </c>
      <c r="E196" s="127">
        <v>282294.40000000002</v>
      </c>
      <c r="F196" s="127">
        <v>15421989.1</v>
      </c>
      <c r="G196" s="127">
        <v>48321.4</v>
      </c>
    </row>
    <row r="197" spans="1:7" ht="14.25" customHeight="1">
      <c r="A197" s="130" t="s">
        <v>99</v>
      </c>
      <c r="B197" s="131">
        <v>2019</v>
      </c>
      <c r="C197" s="130" t="s">
        <v>337</v>
      </c>
      <c r="D197" s="130" t="s">
        <v>340</v>
      </c>
      <c r="E197" s="131">
        <v>0</v>
      </c>
      <c r="F197" s="131">
        <v>0</v>
      </c>
      <c r="G197" s="131">
        <v>0</v>
      </c>
    </row>
    <row r="198" spans="1:7" ht="14.25" customHeight="1">
      <c r="A198" s="126" t="s">
        <v>99</v>
      </c>
      <c r="B198" s="127">
        <v>2019</v>
      </c>
      <c r="C198" s="126" t="s">
        <v>337</v>
      </c>
      <c r="D198" s="126" t="s">
        <v>341</v>
      </c>
      <c r="E198" s="127">
        <v>787730.11</v>
      </c>
      <c r="F198" s="127">
        <v>9094655.9000000004</v>
      </c>
      <c r="G198" s="127">
        <v>0</v>
      </c>
    </row>
    <row r="199" spans="1:7" ht="14.25" customHeight="1">
      <c r="A199" s="130" t="s">
        <v>99</v>
      </c>
      <c r="B199" s="131">
        <v>2019</v>
      </c>
      <c r="C199" s="130" t="s">
        <v>337</v>
      </c>
      <c r="D199" s="130" t="s">
        <v>342</v>
      </c>
      <c r="E199" s="131">
        <v>0</v>
      </c>
      <c r="F199" s="131">
        <v>0</v>
      </c>
      <c r="G199" s="131">
        <v>0</v>
      </c>
    </row>
    <row r="200" spans="1:7" ht="14.25" customHeight="1">
      <c r="A200" s="126" t="s">
        <v>99</v>
      </c>
      <c r="B200" s="127">
        <v>2020</v>
      </c>
      <c r="C200" s="126" t="s">
        <v>332</v>
      </c>
      <c r="D200" s="126" t="s">
        <v>343</v>
      </c>
      <c r="E200" s="127">
        <v>0</v>
      </c>
      <c r="F200" s="127">
        <v>0</v>
      </c>
      <c r="G200" s="127">
        <v>0</v>
      </c>
    </row>
    <row r="201" spans="1:7" ht="14.25" customHeight="1">
      <c r="A201" s="130" t="s">
        <v>99</v>
      </c>
      <c r="B201" s="131">
        <v>2020</v>
      </c>
      <c r="C201" s="130" t="s">
        <v>332</v>
      </c>
      <c r="D201" s="130" t="s">
        <v>333</v>
      </c>
      <c r="E201" s="131">
        <v>0</v>
      </c>
      <c r="F201" s="131">
        <v>0</v>
      </c>
      <c r="G201" s="131">
        <v>0</v>
      </c>
    </row>
    <row r="202" spans="1:7" ht="14.25" customHeight="1">
      <c r="A202" s="126" t="s">
        <v>99</v>
      </c>
      <c r="B202" s="127">
        <v>2020</v>
      </c>
      <c r="C202" s="126" t="s">
        <v>332</v>
      </c>
      <c r="D202" s="126" t="s">
        <v>335</v>
      </c>
      <c r="E202" s="127">
        <v>125105.11</v>
      </c>
      <c r="F202" s="127">
        <v>405749.4</v>
      </c>
      <c r="G202" s="127">
        <v>1253.28</v>
      </c>
    </row>
    <row r="203" spans="1:7" ht="14.25" customHeight="1">
      <c r="A203" s="130" t="s">
        <v>99</v>
      </c>
      <c r="B203" s="131">
        <v>2020</v>
      </c>
      <c r="C203" s="130" t="s">
        <v>332</v>
      </c>
      <c r="D203" s="130" t="s">
        <v>336</v>
      </c>
      <c r="E203" s="131">
        <v>0</v>
      </c>
      <c r="F203" s="131">
        <v>0</v>
      </c>
      <c r="G203" s="131">
        <v>0</v>
      </c>
    </row>
    <row r="204" spans="1:7" ht="14.25" customHeight="1">
      <c r="A204" s="126" t="s">
        <v>99</v>
      </c>
      <c r="B204" s="127">
        <v>2020</v>
      </c>
      <c r="C204" s="126" t="s">
        <v>337</v>
      </c>
      <c r="D204" s="126" t="s">
        <v>338</v>
      </c>
      <c r="E204" s="127">
        <v>240388.78</v>
      </c>
      <c r="F204" s="127">
        <v>4251506.3099999996</v>
      </c>
      <c r="G204" s="127">
        <v>0</v>
      </c>
    </row>
    <row r="205" spans="1:7" ht="14.25" customHeight="1">
      <c r="A205" s="130" t="s">
        <v>99</v>
      </c>
      <c r="B205" s="131">
        <v>2020</v>
      </c>
      <c r="C205" s="130" t="s">
        <v>337</v>
      </c>
      <c r="D205" s="130" t="s">
        <v>339</v>
      </c>
      <c r="E205" s="131">
        <v>293036.64</v>
      </c>
      <c r="F205" s="131">
        <v>16578363.1</v>
      </c>
      <c r="G205" s="131">
        <v>47169.919999999998</v>
      </c>
    </row>
    <row r="206" spans="1:7" ht="14.25" customHeight="1">
      <c r="A206" s="126" t="s">
        <v>99</v>
      </c>
      <c r="B206" s="127">
        <v>2020</v>
      </c>
      <c r="C206" s="126" t="s">
        <v>337</v>
      </c>
      <c r="D206" s="126" t="s">
        <v>340</v>
      </c>
      <c r="E206" s="127">
        <v>0</v>
      </c>
      <c r="F206" s="127">
        <v>0</v>
      </c>
      <c r="G206" s="127">
        <v>0</v>
      </c>
    </row>
    <row r="207" spans="1:7" ht="14.25" customHeight="1">
      <c r="A207" s="130" t="s">
        <v>99</v>
      </c>
      <c r="B207" s="131">
        <v>2020</v>
      </c>
      <c r="C207" s="130" t="s">
        <v>337</v>
      </c>
      <c r="D207" s="130" t="s">
        <v>341</v>
      </c>
      <c r="E207" s="131">
        <v>806169.16</v>
      </c>
      <c r="F207" s="131">
        <v>9262309.0999999996</v>
      </c>
      <c r="G207" s="131">
        <v>0</v>
      </c>
    </row>
    <row r="208" spans="1:7" ht="14.25" customHeight="1">
      <c r="A208" s="126" t="s">
        <v>99</v>
      </c>
      <c r="B208" s="127">
        <v>2020</v>
      </c>
      <c r="C208" s="126" t="s">
        <v>337</v>
      </c>
      <c r="D208" s="126" t="s">
        <v>342</v>
      </c>
      <c r="E208" s="127">
        <v>0</v>
      </c>
      <c r="F208" s="127">
        <v>0</v>
      </c>
      <c r="G208" s="127">
        <v>0</v>
      </c>
    </row>
    <row r="209" spans="1:7" ht="14.25" customHeight="1">
      <c r="A209" s="130" t="s">
        <v>99</v>
      </c>
      <c r="B209" s="131">
        <v>2021</v>
      </c>
      <c r="C209" s="130" t="s">
        <v>332</v>
      </c>
      <c r="D209" s="130" t="s">
        <v>343</v>
      </c>
      <c r="E209" s="131">
        <v>0</v>
      </c>
      <c r="F209" s="131">
        <v>0</v>
      </c>
      <c r="G209" s="131">
        <v>0</v>
      </c>
    </row>
    <row r="210" spans="1:7" ht="14.25" customHeight="1">
      <c r="A210" s="126" t="s">
        <v>99</v>
      </c>
      <c r="B210" s="127">
        <v>2021</v>
      </c>
      <c r="C210" s="126" t="s">
        <v>332</v>
      </c>
      <c r="D210" s="126" t="s">
        <v>333</v>
      </c>
      <c r="E210" s="127">
        <v>0</v>
      </c>
      <c r="F210" s="127">
        <v>0</v>
      </c>
      <c r="G210" s="127">
        <v>0</v>
      </c>
    </row>
    <row r="211" spans="1:7" ht="14.25" customHeight="1">
      <c r="A211" s="130" t="s">
        <v>99</v>
      </c>
      <c r="B211" s="131">
        <v>2021</v>
      </c>
      <c r="C211" s="130" t="s">
        <v>332</v>
      </c>
      <c r="D211" s="130" t="s">
        <v>335</v>
      </c>
      <c r="E211" s="131">
        <v>126988.57</v>
      </c>
      <c r="F211" s="131">
        <v>404182.8</v>
      </c>
      <c r="G211" s="131">
        <v>1253.28</v>
      </c>
    </row>
    <row r="212" spans="1:7" ht="14.25" customHeight="1">
      <c r="A212" s="126" t="s">
        <v>99</v>
      </c>
      <c r="B212" s="127">
        <v>2021</v>
      </c>
      <c r="C212" s="126" t="s">
        <v>332</v>
      </c>
      <c r="D212" s="126" t="s">
        <v>336</v>
      </c>
      <c r="E212" s="127">
        <v>0</v>
      </c>
      <c r="F212" s="127">
        <v>0</v>
      </c>
      <c r="G212" s="127">
        <v>0</v>
      </c>
    </row>
    <row r="213" spans="1:7" ht="14.25" customHeight="1">
      <c r="A213" s="130" t="s">
        <v>99</v>
      </c>
      <c r="B213" s="131">
        <v>2021</v>
      </c>
      <c r="C213" s="130" t="s">
        <v>337</v>
      </c>
      <c r="D213" s="130" t="s">
        <v>338</v>
      </c>
      <c r="E213" s="131">
        <v>245963.35</v>
      </c>
      <c r="F213" s="131">
        <v>4361718.66</v>
      </c>
      <c r="G213" s="131">
        <v>0</v>
      </c>
    </row>
    <row r="214" spans="1:7" ht="14.25" customHeight="1">
      <c r="A214" s="126" t="s">
        <v>99</v>
      </c>
      <c r="B214" s="127">
        <v>2021</v>
      </c>
      <c r="C214" s="126" t="s">
        <v>337</v>
      </c>
      <c r="D214" s="126" t="s">
        <v>339</v>
      </c>
      <c r="E214" s="127">
        <v>296245.13</v>
      </c>
      <c r="F214" s="127">
        <v>17481240.550000001</v>
      </c>
      <c r="G214" s="127">
        <v>49426.26</v>
      </c>
    </row>
    <row r="215" spans="1:7" ht="14.25" customHeight="1">
      <c r="A215" s="130" t="s">
        <v>99</v>
      </c>
      <c r="B215" s="131">
        <v>2021</v>
      </c>
      <c r="C215" s="130" t="s">
        <v>337</v>
      </c>
      <c r="D215" s="130" t="s">
        <v>340</v>
      </c>
      <c r="E215" s="131">
        <v>0</v>
      </c>
      <c r="F215" s="131">
        <v>0</v>
      </c>
      <c r="G215" s="131">
        <v>0</v>
      </c>
    </row>
    <row r="216" spans="1:7" ht="14.25" customHeight="1">
      <c r="A216" s="126" t="s">
        <v>99</v>
      </c>
      <c r="B216" s="127">
        <v>2021</v>
      </c>
      <c r="C216" s="126" t="s">
        <v>337</v>
      </c>
      <c r="D216" s="126" t="s">
        <v>341</v>
      </c>
      <c r="E216" s="127">
        <v>811842.98</v>
      </c>
      <c r="F216" s="127">
        <v>9440222.7799999993</v>
      </c>
      <c r="G216" s="127">
        <v>0</v>
      </c>
    </row>
    <row r="217" spans="1:7" ht="14.25" customHeight="1">
      <c r="A217" s="130" t="s">
        <v>99</v>
      </c>
      <c r="B217" s="131">
        <v>2021</v>
      </c>
      <c r="C217" s="130" t="s">
        <v>337</v>
      </c>
      <c r="D217" s="130" t="s">
        <v>342</v>
      </c>
      <c r="E217" s="131">
        <v>0</v>
      </c>
      <c r="F217" s="131">
        <v>0</v>
      </c>
      <c r="G217" s="131">
        <v>0</v>
      </c>
    </row>
    <row r="218" spans="1:7" ht="14.25" customHeight="1">
      <c r="A218" s="126" t="s">
        <v>99</v>
      </c>
      <c r="B218" s="127">
        <v>2022</v>
      </c>
      <c r="C218" s="126" t="s">
        <v>332</v>
      </c>
      <c r="D218" s="126" t="s">
        <v>343</v>
      </c>
      <c r="E218" s="127">
        <v>0</v>
      </c>
      <c r="F218" s="127">
        <v>0</v>
      </c>
      <c r="G218" s="127">
        <v>0</v>
      </c>
    </row>
    <row r="219" spans="1:7" ht="14.25" customHeight="1">
      <c r="A219" s="130" t="s">
        <v>99</v>
      </c>
      <c r="B219" s="131">
        <v>2022</v>
      </c>
      <c r="C219" s="130" t="s">
        <v>332</v>
      </c>
      <c r="D219" s="130" t="s">
        <v>333</v>
      </c>
      <c r="E219" s="131">
        <v>0</v>
      </c>
      <c r="F219" s="131">
        <v>0</v>
      </c>
      <c r="G219" s="131">
        <v>0</v>
      </c>
    </row>
    <row r="220" spans="1:7" ht="14.25" customHeight="1">
      <c r="A220" s="126" t="s">
        <v>99</v>
      </c>
      <c r="B220" s="127">
        <v>2022</v>
      </c>
      <c r="C220" s="126" t="s">
        <v>332</v>
      </c>
      <c r="D220" s="126" t="s">
        <v>335</v>
      </c>
      <c r="E220" s="127">
        <v>128173.93</v>
      </c>
      <c r="F220" s="127">
        <v>394776.41</v>
      </c>
      <c r="G220" s="127">
        <v>1153.8</v>
      </c>
    </row>
    <row r="221" spans="1:7" ht="14.25" customHeight="1">
      <c r="A221" s="130" t="s">
        <v>99</v>
      </c>
      <c r="B221" s="131">
        <v>2022</v>
      </c>
      <c r="C221" s="130" t="s">
        <v>332</v>
      </c>
      <c r="D221" s="130" t="s">
        <v>336</v>
      </c>
      <c r="E221" s="131">
        <v>0</v>
      </c>
      <c r="F221" s="131">
        <v>0</v>
      </c>
      <c r="G221" s="131">
        <v>0</v>
      </c>
    </row>
    <row r="222" spans="1:7" ht="14.25" customHeight="1">
      <c r="A222" s="126" t="s">
        <v>99</v>
      </c>
      <c r="B222" s="127">
        <v>2022</v>
      </c>
      <c r="C222" s="126" t="s">
        <v>337</v>
      </c>
      <c r="D222" s="126" t="s">
        <v>338</v>
      </c>
      <c r="E222" s="127">
        <v>246694.83</v>
      </c>
      <c r="F222" s="127">
        <v>4638599.13</v>
      </c>
      <c r="G222" s="127">
        <v>0</v>
      </c>
    </row>
    <row r="223" spans="1:7" ht="14.25" customHeight="1">
      <c r="A223" s="130" t="s">
        <v>99</v>
      </c>
      <c r="B223" s="131">
        <v>2022</v>
      </c>
      <c r="C223" s="130" t="s">
        <v>337</v>
      </c>
      <c r="D223" s="130" t="s">
        <v>339</v>
      </c>
      <c r="E223" s="131">
        <v>276275.03999999998</v>
      </c>
      <c r="F223" s="131">
        <v>15578432.449999999</v>
      </c>
      <c r="G223" s="131">
        <v>46588.65</v>
      </c>
    </row>
    <row r="224" spans="1:7" ht="14.25" customHeight="1">
      <c r="A224" s="126" t="s">
        <v>99</v>
      </c>
      <c r="B224" s="127">
        <v>2022</v>
      </c>
      <c r="C224" s="126" t="s">
        <v>337</v>
      </c>
      <c r="D224" s="126" t="s">
        <v>340</v>
      </c>
      <c r="E224" s="127">
        <v>0</v>
      </c>
      <c r="F224" s="127">
        <v>0</v>
      </c>
      <c r="G224" s="127">
        <v>0</v>
      </c>
    </row>
    <row r="225" spans="1:7" ht="14.25" customHeight="1">
      <c r="A225" s="130" t="s">
        <v>99</v>
      </c>
      <c r="B225" s="131">
        <v>2022</v>
      </c>
      <c r="C225" s="130" t="s">
        <v>337</v>
      </c>
      <c r="D225" s="130" t="s">
        <v>341</v>
      </c>
      <c r="E225" s="131">
        <v>817902.5</v>
      </c>
      <c r="F225" s="131">
        <v>9369383.0700000003</v>
      </c>
      <c r="G225" s="131">
        <v>0</v>
      </c>
    </row>
    <row r="226" spans="1:7" ht="14.25" customHeight="1">
      <c r="A226" s="126" t="s">
        <v>99</v>
      </c>
      <c r="B226" s="127">
        <v>2022</v>
      </c>
      <c r="C226" s="126" t="s">
        <v>337</v>
      </c>
      <c r="D226" s="126" t="s">
        <v>342</v>
      </c>
      <c r="E226" s="127">
        <v>0</v>
      </c>
      <c r="F226" s="127">
        <v>0</v>
      </c>
      <c r="G226" s="127">
        <v>0</v>
      </c>
    </row>
    <row r="227" spans="1:7" ht="14.25" customHeight="1">
      <c r="A227" s="130" t="s">
        <v>99</v>
      </c>
      <c r="B227" s="131">
        <v>2023</v>
      </c>
      <c r="C227" s="130" t="s">
        <v>332</v>
      </c>
      <c r="D227" s="130" t="s">
        <v>343</v>
      </c>
      <c r="E227" s="131">
        <v>0</v>
      </c>
      <c r="F227" s="131">
        <v>0</v>
      </c>
      <c r="G227" s="131">
        <v>0</v>
      </c>
    </row>
    <row r="228" spans="1:7" ht="14.25" customHeight="1">
      <c r="A228" s="126" t="s">
        <v>99</v>
      </c>
      <c r="B228" s="127">
        <v>2023</v>
      </c>
      <c r="C228" s="126" t="s">
        <v>332</v>
      </c>
      <c r="D228" s="126" t="s">
        <v>333</v>
      </c>
      <c r="E228" s="127">
        <v>0</v>
      </c>
      <c r="F228" s="127">
        <v>0</v>
      </c>
      <c r="G228" s="127">
        <v>0</v>
      </c>
    </row>
    <row r="229" spans="1:7" ht="14.25" customHeight="1">
      <c r="A229" s="130" t="s">
        <v>99</v>
      </c>
      <c r="B229" s="131">
        <v>2023</v>
      </c>
      <c r="C229" s="130" t="s">
        <v>332</v>
      </c>
      <c r="D229" s="130" t="s">
        <v>335</v>
      </c>
      <c r="E229" s="131">
        <v>132215.59</v>
      </c>
      <c r="F229" s="131">
        <v>397288.71</v>
      </c>
      <c r="G229" s="131">
        <v>1112.52</v>
      </c>
    </row>
    <row r="230" spans="1:7" ht="14.25" customHeight="1">
      <c r="A230" s="126" t="s">
        <v>99</v>
      </c>
      <c r="B230" s="127">
        <v>2023</v>
      </c>
      <c r="C230" s="126" t="s">
        <v>332</v>
      </c>
      <c r="D230" s="126" t="s">
        <v>336</v>
      </c>
      <c r="E230" s="127">
        <v>0</v>
      </c>
      <c r="F230" s="127">
        <v>0</v>
      </c>
      <c r="G230" s="127">
        <v>0</v>
      </c>
    </row>
    <row r="231" spans="1:7" ht="14.25" customHeight="1">
      <c r="A231" s="130" t="s">
        <v>99</v>
      </c>
      <c r="B231" s="131">
        <v>2023</v>
      </c>
      <c r="C231" s="130" t="s">
        <v>337</v>
      </c>
      <c r="D231" s="130" t="s">
        <v>338</v>
      </c>
      <c r="E231" s="131">
        <v>259661.78</v>
      </c>
      <c r="F231" s="131">
        <v>4501424.13</v>
      </c>
      <c r="G231" s="131">
        <v>0</v>
      </c>
    </row>
    <row r="232" spans="1:7" ht="14.25" customHeight="1">
      <c r="A232" s="126" t="s">
        <v>99</v>
      </c>
      <c r="B232" s="127">
        <v>2023</v>
      </c>
      <c r="C232" s="126" t="s">
        <v>337</v>
      </c>
      <c r="D232" s="126" t="s">
        <v>339</v>
      </c>
      <c r="E232" s="127">
        <v>308648.57</v>
      </c>
      <c r="F232" s="127">
        <v>16062198.300000001</v>
      </c>
      <c r="G232" s="127">
        <v>48332.42</v>
      </c>
    </row>
    <row r="233" spans="1:7" ht="14.25" customHeight="1">
      <c r="A233" s="130" t="s">
        <v>99</v>
      </c>
      <c r="B233" s="131">
        <v>2023</v>
      </c>
      <c r="C233" s="130" t="s">
        <v>337</v>
      </c>
      <c r="D233" s="130" t="s">
        <v>340</v>
      </c>
      <c r="E233" s="131">
        <v>0</v>
      </c>
      <c r="F233" s="131">
        <v>0</v>
      </c>
      <c r="G233" s="131">
        <v>0</v>
      </c>
    </row>
    <row r="234" spans="1:7" ht="14.25" customHeight="1">
      <c r="A234" s="126" t="s">
        <v>99</v>
      </c>
      <c r="B234" s="127">
        <v>2023</v>
      </c>
      <c r="C234" s="126" t="s">
        <v>337</v>
      </c>
      <c r="D234" s="126" t="s">
        <v>341</v>
      </c>
      <c r="E234" s="127">
        <v>853864.46</v>
      </c>
      <c r="F234" s="127">
        <v>8825872.7699999996</v>
      </c>
      <c r="G234" s="127">
        <v>0</v>
      </c>
    </row>
    <row r="235" spans="1:7" ht="14.25" customHeight="1">
      <c r="A235" s="130" t="s">
        <v>99</v>
      </c>
      <c r="B235" s="131">
        <v>2023</v>
      </c>
      <c r="C235" s="130" t="s">
        <v>337</v>
      </c>
      <c r="D235" s="130" t="s">
        <v>342</v>
      </c>
      <c r="E235" s="131">
        <v>0</v>
      </c>
      <c r="F235" s="131">
        <v>0</v>
      </c>
      <c r="G235" s="131">
        <v>0</v>
      </c>
    </row>
    <row r="236" spans="1:7" ht="14.25" customHeight="1">
      <c r="A236" s="126" t="s">
        <v>100</v>
      </c>
      <c r="B236" s="127">
        <v>2015</v>
      </c>
      <c r="C236" s="126" t="s">
        <v>332</v>
      </c>
      <c r="D236" s="126" t="s">
        <v>343</v>
      </c>
      <c r="E236" s="127">
        <v>0</v>
      </c>
      <c r="F236" s="127">
        <v>0</v>
      </c>
      <c r="G236" s="127">
        <v>0</v>
      </c>
    </row>
    <row r="237" spans="1:7" ht="14.25" customHeight="1">
      <c r="A237" s="130" t="s">
        <v>100</v>
      </c>
      <c r="B237" s="131">
        <v>2015</v>
      </c>
      <c r="C237" s="130" t="s">
        <v>332</v>
      </c>
      <c r="D237" s="130" t="s">
        <v>333</v>
      </c>
      <c r="E237" s="131">
        <v>54964</v>
      </c>
      <c r="F237" s="131">
        <v>507380</v>
      </c>
      <c r="G237" s="131">
        <v>1253</v>
      </c>
    </row>
    <row r="238" spans="1:7" ht="14.25" customHeight="1">
      <c r="A238" s="126" t="s">
        <v>100</v>
      </c>
      <c r="B238" s="127">
        <v>2015</v>
      </c>
      <c r="C238" s="126" t="s">
        <v>332</v>
      </c>
      <c r="D238" s="126" t="s">
        <v>335</v>
      </c>
      <c r="E238" s="127">
        <v>593905</v>
      </c>
      <c r="F238" s="127">
        <v>6427057</v>
      </c>
      <c r="G238" s="127">
        <v>17287</v>
      </c>
    </row>
    <row r="239" spans="1:7" ht="14.25" customHeight="1">
      <c r="A239" s="130" t="s">
        <v>100</v>
      </c>
      <c r="B239" s="131">
        <v>2015</v>
      </c>
      <c r="C239" s="130" t="s">
        <v>332</v>
      </c>
      <c r="D239" s="130" t="s">
        <v>336</v>
      </c>
      <c r="E239" s="131">
        <v>112504</v>
      </c>
      <c r="F239" s="131">
        <v>2211250</v>
      </c>
      <c r="G239" s="131">
        <v>0</v>
      </c>
    </row>
    <row r="240" spans="1:7" ht="14.25" customHeight="1">
      <c r="A240" s="126" t="s">
        <v>100</v>
      </c>
      <c r="B240" s="127">
        <v>2015</v>
      </c>
      <c r="C240" s="126" t="s">
        <v>337</v>
      </c>
      <c r="D240" s="126" t="s">
        <v>338</v>
      </c>
      <c r="E240" s="127">
        <v>3214720</v>
      </c>
      <c r="F240" s="127">
        <v>104997601.45</v>
      </c>
      <c r="G240" s="127">
        <v>0</v>
      </c>
    </row>
    <row r="241" spans="1:7" ht="14.25" customHeight="1">
      <c r="A241" s="130" t="s">
        <v>100</v>
      </c>
      <c r="B241" s="131">
        <v>2015</v>
      </c>
      <c r="C241" s="130" t="s">
        <v>337</v>
      </c>
      <c r="D241" s="130" t="s">
        <v>339</v>
      </c>
      <c r="E241" s="131">
        <v>4000582</v>
      </c>
      <c r="F241" s="131">
        <v>369528200</v>
      </c>
      <c r="G241" s="131">
        <v>929273</v>
      </c>
    </row>
    <row r="242" spans="1:7" ht="14.25" customHeight="1">
      <c r="A242" s="126" t="s">
        <v>100</v>
      </c>
      <c r="B242" s="127">
        <v>2015</v>
      </c>
      <c r="C242" s="126" t="s">
        <v>337</v>
      </c>
      <c r="D242" s="126" t="s">
        <v>340</v>
      </c>
      <c r="E242" s="127">
        <v>1409460</v>
      </c>
      <c r="F242" s="127">
        <v>258488784</v>
      </c>
      <c r="G242" s="127">
        <v>400651</v>
      </c>
    </row>
    <row r="243" spans="1:7" ht="14.25" customHeight="1">
      <c r="A243" s="130" t="s">
        <v>100</v>
      </c>
      <c r="B243" s="131">
        <v>2015</v>
      </c>
      <c r="C243" s="130" t="s">
        <v>337</v>
      </c>
      <c r="D243" s="130" t="s">
        <v>341</v>
      </c>
      <c r="E243" s="131">
        <v>11546050</v>
      </c>
      <c r="F243" s="131">
        <v>247531809.41</v>
      </c>
      <c r="G243" s="131">
        <v>0</v>
      </c>
    </row>
    <row r="244" spans="1:7" ht="14.25" customHeight="1">
      <c r="A244" s="126" t="s">
        <v>100</v>
      </c>
      <c r="B244" s="127">
        <v>2015</v>
      </c>
      <c r="C244" s="126" t="s">
        <v>337</v>
      </c>
      <c r="D244" s="126" t="s">
        <v>342</v>
      </c>
      <c r="E244" s="127">
        <v>0</v>
      </c>
      <c r="F244" s="127">
        <v>0</v>
      </c>
      <c r="G244" s="127">
        <v>0</v>
      </c>
    </row>
    <row r="245" spans="1:7" ht="14.25" customHeight="1">
      <c r="A245" s="130" t="s">
        <v>100</v>
      </c>
      <c r="B245" s="131">
        <v>2016</v>
      </c>
      <c r="C245" s="130" t="s">
        <v>332</v>
      </c>
      <c r="D245" s="130" t="s">
        <v>343</v>
      </c>
      <c r="E245" s="131">
        <v>0</v>
      </c>
      <c r="F245" s="131">
        <v>0</v>
      </c>
      <c r="G245" s="131">
        <v>0</v>
      </c>
    </row>
    <row r="246" spans="1:7" ht="14.25" customHeight="1">
      <c r="A246" s="126" t="s">
        <v>100</v>
      </c>
      <c r="B246" s="127">
        <v>2016</v>
      </c>
      <c r="C246" s="126" t="s">
        <v>332</v>
      </c>
      <c r="D246" s="126" t="s">
        <v>333</v>
      </c>
      <c r="E246" s="127">
        <v>54928</v>
      </c>
      <c r="F246" s="127">
        <v>497069.4</v>
      </c>
      <c r="G246" s="127">
        <v>1205.54</v>
      </c>
    </row>
    <row r="247" spans="1:7" ht="14.25" customHeight="1">
      <c r="A247" s="130" t="s">
        <v>100</v>
      </c>
      <c r="B247" s="131">
        <v>2016</v>
      </c>
      <c r="C247" s="130" t="s">
        <v>332</v>
      </c>
      <c r="D247" s="130" t="s">
        <v>335</v>
      </c>
      <c r="E247" s="131">
        <v>562940</v>
      </c>
      <c r="F247" s="131">
        <v>5119606</v>
      </c>
      <c r="G247" s="131">
        <v>13686</v>
      </c>
    </row>
    <row r="248" spans="1:7" ht="14.25" customHeight="1">
      <c r="A248" s="126" t="s">
        <v>100</v>
      </c>
      <c r="B248" s="127">
        <v>2016</v>
      </c>
      <c r="C248" s="126" t="s">
        <v>332</v>
      </c>
      <c r="D248" s="126" t="s">
        <v>336</v>
      </c>
      <c r="E248" s="127">
        <v>111582</v>
      </c>
      <c r="F248" s="127">
        <v>2221667</v>
      </c>
      <c r="G248" s="127">
        <v>0</v>
      </c>
    </row>
    <row r="249" spans="1:7" ht="14.25" customHeight="1">
      <c r="A249" s="130" t="s">
        <v>100</v>
      </c>
      <c r="B249" s="131">
        <v>2016</v>
      </c>
      <c r="C249" s="130" t="s">
        <v>337</v>
      </c>
      <c r="D249" s="130" t="s">
        <v>338</v>
      </c>
      <c r="E249" s="131">
        <v>3194181</v>
      </c>
      <c r="F249" s="131">
        <v>103858081.09</v>
      </c>
      <c r="G249" s="131">
        <v>0</v>
      </c>
    </row>
    <row r="250" spans="1:7" ht="14.25" customHeight="1">
      <c r="A250" s="126" t="s">
        <v>100</v>
      </c>
      <c r="B250" s="127">
        <v>2016</v>
      </c>
      <c r="C250" s="126" t="s">
        <v>337</v>
      </c>
      <c r="D250" s="126" t="s">
        <v>339</v>
      </c>
      <c r="E250" s="127">
        <v>3936315</v>
      </c>
      <c r="F250" s="127">
        <v>364480891.05000001</v>
      </c>
      <c r="G250" s="127">
        <v>895886.08</v>
      </c>
    </row>
    <row r="251" spans="1:7" ht="14.25" customHeight="1">
      <c r="A251" s="130" t="s">
        <v>100</v>
      </c>
      <c r="B251" s="131">
        <v>2016</v>
      </c>
      <c r="C251" s="130" t="s">
        <v>337</v>
      </c>
      <c r="D251" s="130" t="s">
        <v>340</v>
      </c>
      <c r="E251" s="131">
        <v>1632486</v>
      </c>
      <c r="F251" s="131">
        <v>281637471</v>
      </c>
      <c r="G251" s="131">
        <v>436453</v>
      </c>
    </row>
    <row r="252" spans="1:7" ht="14.25" customHeight="1">
      <c r="A252" s="126" t="s">
        <v>100</v>
      </c>
      <c r="B252" s="127">
        <v>2016</v>
      </c>
      <c r="C252" s="126" t="s">
        <v>337</v>
      </c>
      <c r="D252" s="126" t="s">
        <v>341</v>
      </c>
      <c r="E252" s="127">
        <v>11984269</v>
      </c>
      <c r="F252" s="127">
        <v>254829614.97</v>
      </c>
      <c r="G252" s="127">
        <v>0</v>
      </c>
    </row>
    <row r="253" spans="1:7" ht="14.25" customHeight="1">
      <c r="A253" s="130" t="s">
        <v>100</v>
      </c>
      <c r="B253" s="131">
        <v>2016</v>
      </c>
      <c r="C253" s="130" t="s">
        <v>337</v>
      </c>
      <c r="D253" s="130" t="s">
        <v>342</v>
      </c>
      <c r="E253" s="131">
        <v>0</v>
      </c>
      <c r="F253" s="131">
        <v>0</v>
      </c>
      <c r="G253" s="131">
        <v>0</v>
      </c>
    </row>
    <row r="254" spans="1:7" ht="14.25" customHeight="1">
      <c r="A254" s="126" t="s">
        <v>100</v>
      </c>
      <c r="B254" s="127">
        <v>2017</v>
      </c>
      <c r="C254" s="126" t="s">
        <v>332</v>
      </c>
      <c r="D254" s="126" t="s">
        <v>343</v>
      </c>
      <c r="E254" s="127">
        <v>0</v>
      </c>
      <c r="F254" s="127">
        <v>0</v>
      </c>
      <c r="G254" s="127">
        <v>0</v>
      </c>
    </row>
    <row r="255" spans="1:7" ht="14.25" customHeight="1">
      <c r="A255" s="130" t="s">
        <v>100</v>
      </c>
      <c r="B255" s="131">
        <v>2017</v>
      </c>
      <c r="C255" s="130" t="s">
        <v>332</v>
      </c>
      <c r="D255" s="130" t="s">
        <v>333</v>
      </c>
      <c r="E255" s="131">
        <v>53929</v>
      </c>
      <c r="F255" s="131">
        <v>476323</v>
      </c>
      <c r="G255" s="131">
        <v>1324</v>
      </c>
    </row>
    <row r="256" spans="1:7" ht="14.25" customHeight="1">
      <c r="A256" s="126" t="s">
        <v>100</v>
      </c>
      <c r="B256" s="127">
        <v>2017</v>
      </c>
      <c r="C256" s="126" t="s">
        <v>332</v>
      </c>
      <c r="D256" s="126" t="s">
        <v>335</v>
      </c>
      <c r="E256" s="127">
        <v>534670</v>
      </c>
      <c r="F256" s="127">
        <v>4352580</v>
      </c>
      <c r="G256" s="127">
        <v>11695</v>
      </c>
    </row>
    <row r="257" spans="1:7" ht="14.25" customHeight="1">
      <c r="A257" s="130" t="s">
        <v>100</v>
      </c>
      <c r="B257" s="131">
        <v>2017</v>
      </c>
      <c r="C257" s="130" t="s">
        <v>332</v>
      </c>
      <c r="D257" s="130" t="s">
        <v>336</v>
      </c>
      <c r="E257" s="131">
        <v>114046</v>
      </c>
      <c r="F257" s="131">
        <v>2156982</v>
      </c>
      <c r="G257" s="131">
        <v>0</v>
      </c>
    </row>
    <row r="258" spans="1:7" ht="14.25" customHeight="1">
      <c r="A258" s="126" t="s">
        <v>100</v>
      </c>
      <c r="B258" s="127">
        <v>2017</v>
      </c>
      <c r="C258" s="126" t="s">
        <v>337</v>
      </c>
      <c r="D258" s="126" t="s">
        <v>338</v>
      </c>
      <c r="E258" s="127">
        <v>3115336</v>
      </c>
      <c r="F258" s="127">
        <v>98894799</v>
      </c>
      <c r="G258" s="127">
        <v>0</v>
      </c>
    </row>
    <row r="259" spans="1:7" ht="14.25" customHeight="1">
      <c r="A259" s="130" t="s">
        <v>100</v>
      </c>
      <c r="B259" s="131">
        <v>2017</v>
      </c>
      <c r="C259" s="130" t="s">
        <v>337</v>
      </c>
      <c r="D259" s="130" t="s">
        <v>339</v>
      </c>
      <c r="E259" s="131">
        <v>3762477</v>
      </c>
      <c r="F259" s="131">
        <v>338591373</v>
      </c>
      <c r="G259" s="131">
        <v>831795</v>
      </c>
    </row>
    <row r="260" spans="1:7" ht="14.25" customHeight="1">
      <c r="A260" s="126" t="s">
        <v>100</v>
      </c>
      <c r="B260" s="127">
        <v>2017</v>
      </c>
      <c r="C260" s="126" t="s">
        <v>337</v>
      </c>
      <c r="D260" s="126" t="s">
        <v>340</v>
      </c>
      <c r="E260" s="127">
        <v>1912623</v>
      </c>
      <c r="F260" s="127">
        <v>289478994</v>
      </c>
      <c r="G260" s="127">
        <v>479867</v>
      </c>
    </row>
    <row r="261" spans="1:7" ht="14.25" customHeight="1">
      <c r="A261" s="130" t="s">
        <v>100</v>
      </c>
      <c r="B261" s="131">
        <v>2017</v>
      </c>
      <c r="C261" s="130" t="s">
        <v>337</v>
      </c>
      <c r="D261" s="130" t="s">
        <v>341</v>
      </c>
      <c r="E261" s="131">
        <v>11771917</v>
      </c>
      <c r="F261" s="131">
        <v>243571743</v>
      </c>
      <c r="G261" s="131">
        <v>0</v>
      </c>
    </row>
    <row r="262" spans="1:7" ht="14.25" customHeight="1">
      <c r="A262" s="126" t="s">
        <v>100</v>
      </c>
      <c r="B262" s="127">
        <v>2017</v>
      </c>
      <c r="C262" s="126" t="s">
        <v>337</v>
      </c>
      <c r="D262" s="126" t="s">
        <v>342</v>
      </c>
      <c r="E262" s="127">
        <v>0</v>
      </c>
      <c r="F262" s="127">
        <v>0</v>
      </c>
      <c r="G262" s="127">
        <v>0</v>
      </c>
    </row>
    <row r="263" spans="1:7" ht="14.25" customHeight="1">
      <c r="A263" s="130" t="s">
        <v>100</v>
      </c>
      <c r="B263" s="131">
        <v>2018</v>
      </c>
      <c r="C263" s="130" t="s">
        <v>332</v>
      </c>
      <c r="D263" s="130" t="s">
        <v>343</v>
      </c>
      <c r="E263" s="131">
        <v>0</v>
      </c>
      <c r="F263" s="131">
        <v>0</v>
      </c>
      <c r="G263" s="131">
        <v>0</v>
      </c>
    </row>
    <row r="264" spans="1:7" ht="14.25" customHeight="1">
      <c r="A264" s="126" t="s">
        <v>100</v>
      </c>
      <c r="B264" s="127">
        <v>2018</v>
      </c>
      <c r="C264" s="126" t="s">
        <v>332</v>
      </c>
      <c r="D264" s="126" t="s">
        <v>333</v>
      </c>
      <c r="E264" s="127">
        <v>55833</v>
      </c>
      <c r="F264" s="127">
        <v>454812</v>
      </c>
      <c r="G264" s="127">
        <v>1303</v>
      </c>
    </row>
    <row r="265" spans="1:7" ht="14.25" customHeight="1">
      <c r="A265" s="130" t="s">
        <v>100</v>
      </c>
      <c r="B265" s="131">
        <v>2018</v>
      </c>
      <c r="C265" s="130" t="s">
        <v>332</v>
      </c>
      <c r="D265" s="130" t="s">
        <v>335</v>
      </c>
      <c r="E265" s="131">
        <v>510793</v>
      </c>
      <c r="F265" s="131">
        <v>3664818</v>
      </c>
      <c r="G265" s="131">
        <v>10173</v>
      </c>
    </row>
    <row r="266" spans="1:7" ht="14.25" customHeight="1">
      <c r="A266" s="126" t="s">
        <v>100</v>
      </c>
      <c r="B266" s="127">
        <v>2018</v>
      </c>
      <c r="C266" s="126" t="s">
        <v>332</v>
      </c>
      <c r="D266" s="126" t="s">
        <v>336</v>
      </c>
      <c r="E266" s="127">
        <v>118622</v>
      </c>
      <c r="F266" s="127">
        <v>2058340</v>
      </c>
      <c r="G266" s="127">
        <v>0</v>
      </c>
    </row>
    <row r="267" spans="1:7" ht="14.25" customHeight="1">
      <c r="A267" s="130" t="s">
        <v>100</v>
      </c>
      <c r="B267" s="131">
        <v>2018</v>
      </c>
      <c r="C267" s="130" t="s">
        <v>337</v>
      </c>
      <c r="D267" s="130" t="s">
        <v>338</v>
      </c>
      <c r="E267" s="131">
        <v>3279282</v>
      </c>
      <c r="F267" s="131">
        <v>102384914</v>
      </c>
      <c r="G267" s="131">
        <v>0</v>
      </c>
    </row>
    <row r="268" spans="1:7" ht="14.25" customHeight="1">
      <c r="A268" s="126" t="s">
        <v>100</v>
      </c>
      <c r="B268" s="127">
        <v>2018</v>
      </c>
      <c r="C268" s="126" t="s">
        <v>337</v>
      </c>
      <c r="D268" s="126" t="s">
        <v>339</v>
      </c>
      <c r="E268" s="127">
        <v>3919570</v>
      </c>
      <c r="F268" s="127">
        <v>336438106</v>
      </c>
      <c r="G268" s="127">
        <v>823282</v>
      </c>
    </row>
    <row r="269" spans="1:7" ht="14.25" customHeight="1">
      <c r="A269" s="130" t="s">
        <v>100</v>
      </c>
      <c r="B269" s="131">
        <v>2018</v>
      </c>
      <c r="C269" s="130" t="s">
        <v>337</v>
      </c>
      <c r="D269" s="130" t="s">
        <v>340</v>
      </c>
      <c r="E269" s="131">
        <v>1917751</v>
      </c>
      <c r="F269" s="131">
        <v>287387432</v>
      </c>
      <c r="G269" s="131">
        <v>486459</v>
      </c>
    </row>
    <row r="270" spans="1:7" ht="14.25" customHeight="1">
      <c r="A270" s="126" t="s">
        <v>100</v>
      </c>
      <c r="B270" s="127">
        <v>2018</v>
      </c>
      <c r="C270" s="126" t="s">
        <v>337</v>
      </c>
      <c r="D270" s="126" t="s">
        <v>341</v>
      </c>
      <c r="E270" s="127">
        <v>12688910</v>
      </c>
      <c r="F270" s="127">
        <v>259047259</v>
      </c>
      <c r="G270" s="127">
        <v>0</v>
      </c>
    </row>
    <row r="271" spans="1:7" ht="14.25" customHeight="1">
      <c r="A271" s="130" t="s">
        <v>100</v>
      </c>
      <c r="B271" s="131">
        <v>2018</v>
      </c>
      <c r="C271" s="130" t="s">
        <v>337</v>
      </c>
      <c r="D271" s="130" t="s">
        <v>342</v>
      </c>
      <c r="E271" s="131">
        <v>0</v>
      </c>
      <c r="F271" s="131">
        <v>0</v>
      </c>
      <c r="G271" s="131">
        <v>0</v>
      </c>
    </row>
    <row r="272" spans="1:7" ht="14.25" customHeight="1">
      <c r="A272" s="126" t="s">
        <v>100</v>
      </c>
      <c r="B272" s="127">
        <v>2019</v>
      </c>
      <c r="C272" s="126" t="s">
        <v>332</v>
      </c>
      <c r="D272" s="126" t="s">
        <v>343</v>
      </c>
      <c r="E272" s="127">
        <v>0</v>
      </c>
      <c r="F272" s="127">
        <v>0</v>
      </c>
      <c r="G272" s="127">
        <v>0</v>
      </c>
    </row>
    <row r="273" spans="1:7" ht="14.25" customHeight="1">
      <c r="A273" s="130" t="s">
        <v>100</v>
      </c>
      <c r="B273" s="131">
        <v>2019</v>
      </c>
      <c r="C273" s="130" t="s">
        <v>332</v>
      </c>
      <c r="D273" s="130" t="s">
        <v>333</v>
      </c>
      <c r="E273" s="131">
        <v>53355</v>
      </c>
      <c r="F273" s="131">
        <v>474594</v>
      </c>
      <c r="G273" s="131">
        <v>1299</v>
      </c>
    </row>
    <row r="274" spans="1:7" ht="14.25" customHeight="1">
      <c r="A274" s="126" t="s">
        <v>100</v>
      </c>
      <c r="B274" s="127">
        <v>2019</v>
      </c>
      <c r="C274" s="126" t="s">
        <v>332</v>
      </c>
      <c r="D274" s="126" t="s">
        <v>335</v>
      </c>
      <c r="E274" s="127">
        <v>496833</v>
      </c>
      <c r="F274" s="127">
        <v>3457006</v>
      </c>
      <c r="G274" s="127">
        <v>9621</v>
      </c>
    </row>
    <row r="275" spans="1:7" ht="14.25" customHeight="1">
      <c r="A275" s="130" t="s">
        <v>100</v>
      </c>
      <c r="B275" s="131">
        <v>2019</v>
      </c>
      <c r="C275" s="130" t="s">
        <v>332</v>
      </c>
      <c r="D275" s="130" t="s">
        <v>336</v>
      </c>
      <c r="E275" s="131">
        <v>115255</v>
      </c>
      <c r="F275" s="131">
        <v>2202857</v>
      </c>
      <c r="G275" s="131">
        <v>0</v>
      </c>
    </row>
    <row r="276" spans="1:7" ht="14.25" customHeight="1">
      <c r="A276" s="126" t="s">
        <v>100</v>
      </c>
      <c r="B276" s="127">
        <v>2019</v>
      </c>
      <c r="C276" s="126" t="s">
        <v>337</v>
      </c>
      <c r="D276" s="126" t="s">
        <v>338</v>
      </c>
      <c r="E276" s="127">
        <v>3180913</v>
      </c>
      <c r="F276" s="127">
        <v>101723566</v>
      </c>
      <c r="G276" s="127">
        <v>0</v>
      </c>
    </row>
    <row r="277" spans="1:7" ht="14.25" customHeight="1">
      <c r="A277" s="130" t="s">
        <v>100</v>
      </c>
      <c r="B277" s="131">
        <v>2019</v>
      </c>
      <c r="C277" s="130" t="s">
        <v>337</v>
      </c>
      <c r="D277" s="130" t="s">
        <v>339</v>
      </c>
      <c r="E277" s="131">
        <v>3668645</v>
      </c>
      <c r="F277" s="131">
        <v>324989625</v>
      </c>
      <c r="G277" s="131">
        <v>794193</v>
      </c>
    </row>
    <row r="278" spans="1:7" ht="14.25" customHeight="1">
      <c r="A278" s="126" t="s">
        <v>100</v>
      </c>
      <c r="B278" s="127">
        <v>2019</v>
      </c>
      <c r="C278" s="126" t="s">
        <v>337</v>
      </c>
      <c r="D278" s="126" t="s">
        <v>340</v>
      </c>
      <c r="E278" s="127">
        <v>1893621</v>
      </c>
      <c r="F278" s="127">
        <v>290955053</v>
      </c>
      <c r="G278" s="127">
        <v>477954</v>
      </c>
    </row>
    <row r="279" spans="1:7" ht="14.25" customHeight="1">
      <c r="A279" s="130" t="s">
        <v>100</v>
      </c>
      <c r="B279" s="131">
        <v>2019</v>
      </c>
      <c r="C279" s="130" t="s">
        <v>337</v>
      </c>
      <c r="D279" s="130" t="s">
        <v>341</v>
      </c>
      <c r="E279" s="131">
        <v>12394725</v>
      </c>
      <c r="F279" s="131">
        <v>251122547</v>
      </c>
      <c r="G279" s="131">
        <v>0</v>
      </c>
    </row>
    <row r="280" spans="1:7" ht="14.25" customHeight="1">
      <c r="A280" s="126" t="s">
        <v>100</v>
      </c>
      <c r="B280" s="127">
        <v>2019</v>
      </c>
      <c r="C280" s="126" t="s">
        <v>337</v>
      </c>
      <c r="D280" s="126" t="s">
        <v>342</v>
      </c>
      <c r="E280" s="127">
        <v>0</v>
      </c>
      <c r="F280" s="127">
        <v>0</v>
      </c>
      <c r="G280" s="127">
        <v>0</v>
      </c>
    </row>
    <row r="281" spans="1:7" ht="14.25" customHeight="1">
      <c r="A281" s="130" t="s">
        <v>100</v>
      </c>
      <c r="B281" s="131">
        <v>2020</v>
      </c>
      <c r="C281" s="130" t="s">
        <v>332</v>
      </c>
      <c r="D281" s="130" t="s">
        <v>343</v>
      </c>
      <c r="E281" s="131">
        <v>0</v>
      </c>
      <c r="F281" s="131">
        <v>0</v>
      </c>
      <c r="G281" s="131">
        <v>0</v>
      </c>
    </row>
    <row r="282" spans="1:7" ht="14.25" customHeight="1">
      <c r="A282" s="126" t="s">
        <v>100</v>
      </c>
      <c r="B282" s="127">
        <v>2020</v>
      </c>
      <c r="C282" s="126" t="s">
        <v>332</v>
      </c>
      <c r="D282" s="126" t="s">
        <v>333</v>
      </c>
      <c r="E282" s="127">
        <v>50246</v>
      </c>
      <c r="F282" s="127">
        <v>439107</v>
      </c>
      <c r="G282" s="127">
        <v>1196</v>
      </c>
    </row>
    <row r="283" spans="1:7" ht="14.25" customHeight="1">
      <c r="A283" s="130" t="s">
        <v>100</v>
      </c>
      <c r="B283" s="131">
        <v>2020</v>
      </c>
      <c r="C283" s="130" t="s">
        <v>332</v>
      </c>
      <c r="D283" s="130" t="s">
        <v>335</v>
      </c>
      <c r="E283" s="131">
        <v>504910</v>
      </c>
      <c r="F283" s="131">
        <v>3449208</v>
      </c>
      <c r="G283" s="131">
        <v>9569</v>
      </c>
    </row>
    <row r="284" spans="1:7" ht="14.25" customHeight="1">
      <c r="A284" s="126" t="s">
        <v>100</v>
      </c>
      <c r="B284" s="127">
        <v>2020</v>
      </c>
      <c r="C284" s="126" t="s">
        <v>332</v>
      </c>
      <c r="D284" s="126" t="s">
        <v>336</v>
      </c>
      <c r="E284" s="127">
        <v>115757</v>
      </c>
      <c r="F284" s="127">
        <v>2209115</v>
      </c>
      <c r="G284" s="127">
        <v>0</v>
      </c>
    </row>
    <row r="285" spans="1:7" ht="14.25" customHeight="1">
      <c r="A285" s="130" t="s">
        <v>100</v>
      </c>
      <c r="B285" s="131">
        <v>2020</v>
      </c>
      <c r="C285" s="130" t="s">
        <v>337</v>
      </c>
      <c r="D285" s="130" t="s">
        <v>338</v>
      </c>
      <c r="E285" s="131">
        <v>3173706</v>
      </c>
      <c r="F285" s="131">
        <v>94820550</v>
      </c>
      <c r="G285" s="131">
        <v>0</v>
      </c>
    </row>
    <row r="286" spans="1:7" ht="14.25" customHeight="1">
      <c r="A286" s="126" t="s">
        <v>100</v>
      </c>
      <c r="B286" s="127">
        <v>2020</v>
      </c>
      <c r="C286" s="126" t="s">
        <v>337</v>
      </c>
      <c r="D286" s="126" t="s">
        <v>339</v>
      </c>
      <c r="E286" s="127">
        <v>3838643</v>
      </c>
      <c r="F286" s="127">
        <v>304457503</v>
      </c>
      <c r="G286" s="127">
        <v>752808</v>
      </c>
    </row>
    <row r="287" spans="1:7" ht="14.25" customHeight="1">
      <c r="A287" s="130" t="s">
        <v>100</v>
      </c>
      <c r="B287" s="131">
        <v>2020</v>
      </c>
      <c r="C287" s="130" t="s">
        <v>337</v>
      </c>
      <c r="D287" s="130" t="s">
        <v>340</v>
      </c>
      <c r="E287" s="131">
        <v>1910629</v>
      </c>
      <c r="F287" s="131">
        <v>281204845</v>
      </c>
      <c r="G287" s="131">
        <v>461493</v>
      </c>
    </row>
    <row r="288" spans="1:7" ht="14.25" customHeight="1">
      <c r="A288" s="126" t="s">
        <v>100</v>
      </c>
      <c r="B288" s="127">
        <v>2020</v>
      </c>
      <c r="C288" s="126" t="s">
        <v>337</v>
      </c>
      <c r="D288" s="126" t="s">
        <v>341</v>
      </c>
      <c r="E288" s="127">
        <v>12831261</v>
      </c>
      <c r="F288" s="127">
        <v>270338602</v>
      </c>
      <c r="G288" s="127">
        <v>0</v>
      </c>
    </row>
    <row r="289" spans="1:7" ht="14.25" customHeight="1">
      <c r="A289" s="130" t="s">
        <v>100</v>
      </c>
      <c r="B289" s="131">
        <v>2020</v>
      </c>
      <c r="C289" s="130" t="s">
        <v>337</v>
      </c>
      <c r="D289" s="130" t="s">
        <v>342</v>
      </c>
      <c r="E289" s="131">
        <v>0</v>
      </c>
      <c r="F289" s="131">
        <v>0</v>
      </c>
      <c r="G289" s="131">
        <v>0</v>
      </c>
    </row>
    <row r="290" spans="1:7" ht="14.25" customHeight="1">
      <c r="A290" s="126" t="s">
        <v>100</v>
      </c>
      <c r="B290" s="127">
        <v>2021</v>
      </c>
      <c r="C290" s="126" t="s">
        <v>332</v>
      </c>
      <c r="D290" s="126" t="s">
        <v>343</v>
      </c>
      <c r="E290" s="127">
        <v>0</v>
      </c>
      <c r="F290" s="127">
        <v>0</v>
      </c>
      <c r="G290" s="127">
        <v>0</v>
      </c>
    </row>
    <row r="291" spans="1:7" ht="14.25" customHeight="1">
      <c r="A291" s="130" t="s">
        <v>100</v>
      </c>
      <c r="B291" s="131">
        <v>2021</v>
      </c>
      <c r="C291" s="130" t="s">
        <v>332</v>
      </c>
      <c r="D291" s="130" t="s">
        <v>333</v>
      </c>
      <c r="E291" s="131">
        <v>51351</v>
      </c>
      <c r="F291" s="131">
        <v>433168</v>
      </c>
      <c r="G291" s="131">
        <v>1187</v>
      </c>
    </row>
    <row r="292" spans="1:7" ht="14.25" customHeight="1">
      <c r="A292" s="126" t="s">
        <v>100</v>
      </c>
      <c r="B292" s="127">
        <v>2021</v>
      </c>
      <c r="C292" s="126" t="s">
        <v>332</v>
      </c>
      <c r="D292" s="126" t="s">
        <v>335</v>
      </c>
      <c r="E292" s="127">
        <v>506835</v>
      </c>
      <c r="F292" s="127">
        <v>3351425</v>
      </c>
      <c r="G292" s="127">
        <v>9338</v>
      </c>
    </row>
    <row r="293" spans="1:7" ht="14.25" customHeight="1">
      <c r="A293" s="130" t="s">
        <v>100</v>
      </c>
      <c r="B293" s="131">
        <v>2021</v>
      </c>
      <c r="C293" s="130" t="s">
        <v>332</v>
      </c>
      <c r="D293" s="130" t="s">
        <v>336</v>
      </c>
      <c r="E293" s="131">
        <v>114925</v>
      </c>
      <c r="F293" s="131">
        <v>2181431</v>
      </c>
      <c r="G293" s="131">
        <v>0</v>
      </c>
    </row>
    <row r="294" spans="1:7" ht="14.25" customHeight="1">
      <c r="A294" s="126" t="s">
        <v>100</v>
      </c>
      <c r="B294" s="127">
        <v>2021</v>
      </c>
      <c r="C294" s="126" t="s">
        <v>337</v>
      </c>
      <c r="D294" s="126" t="s">
        <v>338</v>
      </c>
      <c r="E294" s="127">
        <v>3277817</v>
      </c>
      <c r="F294" s="127">
        <v>98943527</v>
      </c>
      <c r="G294" s="127">
        <v>0</v>
      </c>
    </row>
    <row r="295" spans="1:7" ht="14.25" customHeight="1">
      <c r="A295" s="130" t="s">
        <v>100</v>
      </c>
      <c r="B295" s="131">
        <v>2021</v>
      </c>
      <c r="C295" s="130" t="s">
        <v>337</v>
      </c>
      <c r="D295" s="130" t="s">
        <v>339</v>
      </c>
      <c r="E295" s="131">
        <v>3969398</v>
      </c>
      <c r="F295" s="131">
        <v>311340582</v>
      </c>
      <c r="G295" s="131">
        <v>769235</v>
      </c>
    </row>
    <row r="296" spans="1:7" ht="14.25" customHeight="1">
      <c r="A296" s="126" t="s">
        <v>100</v>
      </c>
      <c r="B296" s="127">
        <v>2021</v>
      </c>
      <c r="C296" s="126" t="s">
        <v>337</v>
      </c>
      <c r="D296" s="126" t="s">
        <v>340</v>
      </c>
      <c r="E296" s="127">
        <v>1955336</v>
      </c>
      <c r="F296" s="127">
        <v>266221943</v>
      </c>
      <c r="G296" s="127">
        <v>471315</v>
      </c>
    </row>
    <row r="297" spans="1:7" ht="14.25" customHeight="1">
      <c r="A297" s="130" t="s">
        <v>100</v>
      </c>
      <c r="B297" s="131">
        <v>2021</v>
      </c>
      <c r="C297" s="130" t="s">
        <v>337</v>
      </c>
      <c r="D297" s="130" t="s">
        <v>341</v>
      </c>
      <c r="E297" s="131">
        <v>12936407</v>
      </c>
      <c r="F297" s="131">
        <v>275475838</v>
      </c>
      <c r="G297" s="131">
        <v>0</v>
      </c>
    </row>
    <row r="298" spans="1:7" ht="14.25" customHeight="1">
      <c r="A298" s="126" t="s">
        <v>100</v>
      </c>
      <c r="B298" s="127">
        <v>2021</v>
      </c>
      <c r="C298" s="126" t="s">
        <v>337</v>
      </c>
      <c r="D298" s="126" t="s">
        <v>342</v>
      </c>
      <c r="E298" s="127">
        <v>0</v>
      </c>
      <c r="F298" s="127">
        <v>0</v>
      </c>
      <c r="G298" s="127">
        <v>0</v>
      </c>
    </row>
    <row r="299" spans="1:7" ht="14.25" customHeight="1">
      <c r="A299" s="130" t="s">
        <v>100</v>
      </c>
      <c r="B299" s="131">
        <v>2022</v>
      </c>
      <c r="C299" s="130" t="s">
        <v>332</v>
      </c>
      <c r="D299" s="130" t="s">
        <v>343</v>
      </c>
      <c r="E299" s="131">
        <v>0</v>
      </c>
      <c r="F299" s="131">
        <v>0</v>
      </c>
      <c r="G299" s="131">
        <v>0</v>
      </c>
    </row>
    <row r="300" spans="1:7" ht="14.25" customHeight="1">
      <c r="A300" s="126" t="s">
        <v>100</v>
      </c>
      <c r="B300" s="127">
        <v>2022</v>
      </c>
      <c r="C300" s="126" t="s">
        <v>332</v>
      </c>
      <c r="D300" s="126" t="s">
        <v>333</v>
      </c>
      <c r="E300" s="127">
        <v>52893</v>
      </c>
      <c r="F300" s="127">
        <v>428801</v>
      </c>
      <c r="G300" s="127">
        <v>1175</v>
      </c>
    </row>
    <row r="301" spans="1:7" ht="14.25" customHeight="1">
      <c r="A301" s="130" t="s">
        <v>100</v>
      </c>
      <c r="B301" s="131">
        <v>2022</v>
      </c>
      <c r="C301" s="130" t="s">
        <v>332</v>
      </c>
      <c r="D301" s="130" t="s">
        <v>335</v>
      </c>
      <c r="E301" s="131">
        <v>509660</v>
      </c>
      <c r="F301" s="131">
        <v>3056551</v>
      </c>
      <c r="G301" s="131">
        <v>7854</v>
      </c>
    </row>
    <row r="302" spans="1:7" ht="14.25" customHeight="1">
      <c r="A302" s="126" t="s">
        <v>100</v>
      </c>
      <c r="B302" s="127">
        <v>2022</v>
      </c>
      <c r="C302" s="126" t="s">
        <v>332</v>
      </c>
      <c r="D302" s="126" t="s">
        <v>336</v>
      </c>
      <c r="E302" s="127">
        <v>117621</v>
      </c>
      <c r="F302" s="127">
        <v>2168626</v>
      </c>
      <c r="G302" s="127">
        <v>0</v>
      </c>
    </row>
    <row r="303" spans="1:7" ht="14.25" customHeight="1">
      <c r="A303" s="130" t="s">
        <v>100</v>
      </c>
      <c r="B303" s="131">
        <v>2022</v>
      </c>
      <c r="C303" s="130" t="s">
        <v>337</v>
      </c>
      <c r="D303" s="130" t="s">
        <v>338</v>
      </c>
      <c r="E303" s="131">
        <v>3487924</v>
      </c>
      <c r="F303" s="131">
        <v>103737562</v>
      </c>
      <c r="G303" s="131">
        <v>0</v>
      </c>
    </row>
    <row r="304" spans="1:7" ht="14.25" customHeight="1">
      <c r="A304" s="126" t="s">
        <v>100</v>
      </c>
      <c r="B304" s="127">
        <v>2022</v>
      </c>
      <c r="C304" s="126" t="s">
        <v>337</v>
      </c>
      <c r="D304" s="126" t="s">
        <v>339</v>
      </c>
      <c r="E304" s="127">
        <v>4168714</v>
      </c>
      <c r="F304" s="127">
        <v>310658091</v>
      </c>
      <c r="G304" s="127">
        <v>773584</v>
      </c>
    </row>
    <row r="305" spans="1:7" ht="14.25" customHeight="1">
      <c r="A305" s="130" t="s">
        <v>100</v>
      </c>
      <c r="B305" s="131">
        <v>2022</v>
      </c>
      <c r="C305" s="130" t="s">
        <v>337</v>
      </c>
      <c r="D305" s="130" t="s">
        <v>340</v>
      </c>
      <c r="E305" s="131">
        <v>2011988</v>
      </c>
      <c r="F305" s="131">
        <v>269705146</v>
      </c>
      <c r="G305" s="131">
        <v>454790</v>
      </c>
    </row>
    <row r="306" spans="1:7" ht="14.25" customHeight="1">
      <c r="A306" s="126" t="s">
        <v>100</v>
      </c>
      <c r="B306" s="127">
        <v>2022</v>
      </c>
      <c r="C306" s="126" t="s">
        <v>337</v>
      </c>
      <c r="D306" s="126" t="s">
        <v>341</v>
      </c>
      <c r="E306" s="127">
        <v>13475953</v>
      </c>
      <c r="F306" s="127">
        <v>274162832</v>
      </c>
      <c r="G306" s="127">
        <v>0</v>
      </c>
    </row>
    <row r="307" spans="1:7" ht="14.25" customHeight="1">
      <c r="A307" s="130" t="s">
        <v>100</v>
      </c>
      <c r="B307" s="131">
        <v>2022</v>
      </c>
      <c r="C307" s="130" t="s">
        <v>337</v>
      </c>
      <c r="D307" s="130" t="s">
        <v>342</v>
      </c>
      <c r="E307" s="131">
        <v>0</v>
      </c>
      <c r="F307" s="131">
        <v>0</v>
      </c>
      <c r="G307" s="131">
        <v>0</v>
      </c>
    </row>
    <row r="308" spans="1:7" ht="14.25" customHeight="1">
      <c r="A308" s="126" t="s">
        <v>100</v>
      </c>
      <c r="B308" s="127">
        <v>2023</v>
      </c>
      <c r="C308" s="126" t="s">
        <v>332</v>
      </c>
      <c r="D308" s="126" t="s">
        <v>343</v>
      </c>
      <c r="E308" s="127">
        <v>0</v>
      </c>
      <c r="F308" s="127">
        <v>0</v>
      </c>
      <c r="G308" s="127">
        <v>0</v>
      </c>
    </row>
    <row r="309" spans="1:7" ht="14.25" customHeight="1">
      <c r="A309" s="130" t="s">
        <v>100</v>
      </c>
      <c r="B309" s="131">
        <v>2023</v>
      </c>
      <c r="C309" s="130" t="s">
        <v>332</v>
      </c>
      <c r="D309" s="130" t="s">
        <v>333</v>
      </c>
      <c r="E309" s="131">
        <v>57037</v>
      </c>
      <c r="F309" s="131">
        <v>419472</v>
      </c>
      <c r="G309" s="131">
        <v>1150</v>
      </c>
    </row>
    <row r="310" spans="1:7" ht="14.25" customHeight="1">
      <c r="A310" s="126" t="s">
        <v>100</v>
      </c>
      <c r="B310" s="127">
        <v>2023</v>
      </c>
      <c r="C310" s="126" t="s">
        <v>332</v>
      </c>
      <c r="D310" s="126" t="s">
        <v>335</v>
      </c>
      <c r="E310" s="127">
        <v>534275</v>
      </c>
      <c r="F310" s="127">
        <v>2988861</v>
      </c>
      <c r="G310" s="127">
        <v>8395</v>
      </c>
    </row>
    <row r="311" spans="1:7" ht="14.25" customHeight="1">
      <c r="A311" s="130" t="s">
        <v>100</v>
      </c>
      <c r="B311" s="131">
        <v>2023</v>
      </c>
      <c r="C311" s="130" t="s">
        <v>332</v>
      </c>
      <c r="D311" s="130" t="s">
        <v>336</v>
      </c>
      <c r="E311" s="131">
        <v>98344</v>
      </c>
      <c r="F311" s="131">
        <v>2179709</v>
      </c>
      <c r="G311" s="131">
        <v>0</v>
      </c>
    </row>
    <row r="312" spans="1:7" ht="14.25" customHeight="1">
      <c r="A312" s="126" t="s">
        <v>100</v>
      </c>
      <c r="B312" s="127">
        <v>2023</v>
      </c>
      <c r="C312" s="126" t="s">
        <v>337</v>
      </c>
      <c r="D312" s="126" t="s">
        <v>338</v>
      </c>
      <c r="E312" s="127">
        <v>3698423</v>
      </c>
      <c r="F312" s="127">
        <v>100715452</v>
      </c>
      <c r="G312" s="127">
        <v>0</v>
      </c>
    </row>
    <row r="313" spans="1:7" ht="14.25" customHeight="1">
      <c r="A313" s="130" t="s">
        <v>100</v>
      </c>
      <c r="B313" s="131">
        <v>2023</v>
      </c>
      <c r="C313" s="130" t="s">
        <v>337</v>
      </c>
      <c r="D313" s="130" t="s">
        <v>339</v>
      </c>
      <c r="E313" s="131">
        <v>4731238</v>
      </c>
      <c r="F313" s="131">
        <v>301507224</v>
      </c>
      <c r="G313" s="131">
        <v>751204</v>
      </c>
    </row>
    <row r="314" spans="1:7" ht="14.25" customHeight="1">
      <c r="A314" s="126" t="s">
        <v>100</v>
      </c>
      <c r="B314" s="127">
        <v>2023</v>
      </c>
      <c r="C314" s="126" t="s">
        <v>337</v>
      </c>
      <c r="D314" s="126" t="s">
        <v>340</v>
      </c>
      <c r="E314" s="127">
        <v>1993436</v>
      </c>
      <c r="F314" s="127">
        <v>275784305</v>
      </c>
      <c r="G314" s="127">
        <v>484204</v>
      </c>
    </row>
    <row r="315" spans="1:7" ht="14.25" customHeight="1">
      <c r="A315" s="130" t="s">
        <v>100</v>
      </c>
      <c r="B315" s="131">
        <v>2023</v>
      </c>
      <c r="C315" s="130" t="s">
        <v>337</v>
      </c>
      <c r="D315" s="130" t="s">
        <v>341</v>
      </c>
      <c r="E315" s="131">
        <v>14427701</v>
      </c>
      <c r="F315" s="131">
        <v>255897910</v>
      </c>
      <c r="G315" s="131">
        <v>0</v>
      </c>
    </row>
    <row r="316" spans="1:7" ht="14.25" customHeight="1">
      <c r="A316" s="126" t="s">
        <v>100</v>
      </c>
      <c r="B316" s="127">
        <v>2023</v>
      </c>
      <c r="C316" s="126" t="s">
        <v>337</v>
      </c>
      <c r="D316" s="126" t="s">
        <v>342</v>
      </c>
      <c r="E316" s="127">
        <v>0</v>
      </c>
      <c r="F316" s="127">
        <v>0</v>
      </c>
      <c r="G316" s="127">
        <v>0</v>
      </c>
    </row>
    <row r="317" spans="1:7" ht="14.25" customHeight="1">
      <c r="A317" s="130" t="s">
        <v>101</v>
      </c>
      <c r="B317" s="131">
        <v>2015</v>
      </c>
      <c r="C317" s="130" t="s">
        <v>332</v>
      </c>
      <c r="D317" s="130" t="s">
        <v>343</v>
      </c>
      <c r="E317" s="131">
        <v>0</v>
      </c>
      <c r="F317" s="131">
        <v>0</v>
      </c>
      <c r="G317" s="131">
        <v>0</v>
      </c>
    </row>
    <row r="318" spans="1:7" ht="14.25" customHeight="1">
      <c r="A318" s="126" t="s">
        <v>101</v>
      </c>
      <c r="B318" s="127">
        <v>2015</v>
      </c>
      <c r="C318" s="126" t="s">
        <v>332</v>
      </c>
      <c r="D318" s="126" t="s">
        <v>333</v>
      </c>
      <c r="E318" s="127">
        <v>0</v>
      </c>
      <c r="F318" s="127">
        <v>0</v>
      </c>
      <c r="G318" s="127">
        <v>0</v>
      </c>
    </row>
    <row r="319" spans="1:7" ht="14.25" customHeight="1">
      <c r="A319" s="130" t="s">
        <v>101</v>
      </c>
      <c r="B319" s="131">
        <v>2015</v>
      </c>
      <c r="C319" s="130" t="s">
        <v>332</v>
      </c>
      <c r="D319" s="130" t="s">
        <v>335</v>
      </c>
      <c r="E319" s="131">
        <v>229170.75</v>
      </c>
      <c r="F319" s="131">
        <v>9918768</v>
      </c>
      <c r="G319" s="131">
        <v>27667</v>
      </c>
    </row>
    <row r="320" spans="1:7" ht="14.25" customHeight="1">
      <c r="A320" s="126" t="s">
        <v>101</v>
      </c>
      <c r="B320" s="127">
        <v>2015</v>
      </c>
      <c r="C320" s="126" t="s">
        <v>332</v>
      </c>
      <c r="D320" s="126" t="s">
        <v>336</v>
      </c>
      <c r="E320" s="127">
        <v>109588.3</v>
      </c>
      <c r="F320" s="127">
        <v>3091043</v>
      </c>
      <c r="G320" s="127">
        <v>0</v>
      </c>
    </row>
    <row r="321" spans="1:7" ht="14.25" customHeight="1">
      <c r="A321" s="130" t="s">
        <v>101</v>
      </c>
      <c r="B321" s="131">
        <v>2015</v>
      </c>
      <c r="C321" s="130" t="s">
        <v>337</v>
      </c>
      <c r="D321" s="130" t="s">
        <v>338</v>
      </c>
      <c r="E321" s="131">
        <v>3881113.64</v>
      </c>
      <c r="F321" s="131">
        <v>168383559</v>
      </c>
      <c r="G321" s="131">
        <v>1615</v>
      </c>
    </row>
    <row r="322" spans="1:7" ht="14.25" customHeight="1">
      <c r="A322" s="126" t="s">
        <v>101</v>
      </c>
      <c r="B322" s="127">
        <v>2015</v>
      </c>
      <c r="C322" s="126" t="s">
        <v>337</v>
      </c>
      <c r="D322" s="126" t="s">
        <v>339</v>
      </c>
      <c r="E322" s="127">
        <v>7098025.5999999996</v>
      </c>
      <c r="F322" s="127">
        <v>901690816</v>
      </c>
      <c r="G322" s="127">
        <v>2390335</v>
      </c>
    </row>
    <row r="323" spans="1:7" ht="14.25" customHeight="1">
      <c r="A323" s="130" t="s">
        <v>101</v>
      </c>
      <c r="B323" s="131">
        <v>2015</v>
      </c>
      <c r="C323" s="130" t="s">
        <v>337</v>
      </c>
      <c r="D323" s="130" t="s">
        <v>340</v>
      </c>
      <c r="E323" s="131">
        <v>0</v>
      </c>
      <c r="F323" s="131">
        <v>0</v>
      </c>
      <c r="G323" s="131">
        <v>0</v>
      </c>
    </row>
    <row r="324" spans="1:7" ht="14.25" customHeight="1">
      <c r="A324" s="126" t="s">
        <v>101</v>
      </c>
      <c r="B324" s="127">
        <v>2015</v>
      </c>
      <c r="C324" s="126" t="s">
        <v>337</v>
      </c>
      <c r="D324" s="126" t="s">
        <v>341</v>
      </c>
      <c r="E324" s="127">
        <v>17515273.34</v>
      </c>
      <c r="F324" s="127">
        <v>529430951</v>
      </c>
      <c r="G324" s="127">
        <v>0</v>
      </c>
    </row>
    <row r="325" spans="1:7" ht="14.25" customHeight="1">
      <c r="A325" s="130" t="s">
        <v>101</v>
      </c>
      <c r="B325" s="131">
        <v>2015</v>
      </c>
      <c r="C325" s="130" t="s">
        <v>337</v>
      </c>
      <c r="D325" s="130" t="s">
        <v>342</v>
      </c>
      <c r="E325" s="131">
        <v>0</v>
      </c>
      <c r="F325" s="131">
        <v>0</v>
      </c>
      <c r="G325" s="131">
        <v>0</v>
      </c>
    </row>
    <row r="326" spans="1:7" ht="14.25" customHeight="1">
      <c r="A326" s="126" t="s">
        <v>101</v>
      </c>
      <c r="B326" s="127">
        <v>2016</v>
      </c>
      <c r="C326" s="126" t="s">
        <v>332</v>
      </c>
      <c r="D326" s="126" t="s">
        <v>343</v>
      </c>
      <c r="E326" s="127">
        <v>0</v>
      </c>
      <c r="F326" s="127">
        <v>0</v>
      </c>
      <c r="G326" s="127">
        <v>0</v>
      </c>
    </row>
    <row r="327" spans="1:7" ht="14.25" customHeight="1">
      <c r="A327" s="130" t="s">
        <v>101</v>
      </c>
      <c r="B327" s="131">
        <v>2016</v>
      </c>
      <c r="C327" s="130" t="s">
        <v>332</v>
      </c>
      <c r="D327" s="130" t="s">
        <v>333</v>
      </c>
      <c r="E327" s="131">
        <v>0</v>
      </c>
      <c r="F327" s="131">
        <v>0</v>
      </c>
      <c r="G327" s="131">
        <v>0</v>
      </c>
    </row>
    <row r="328" spans="1:7" ht="14.25" customHeight="1">
      <c r="A328" s="126" t="s">
        <v>101</v>
      </c>
      <c r="B328" s="127">
        <v>2016</v>
      </c>
      <c r="C328" s="126" t="s">
        <v>332</v>
      </c>
      <c r="D328" s="126" t="s">
        <v>335</v>
      </c>
      <c r="E328" s="127">
        <v>233243.25</v>
      </c>
      <c r="F328" s="127">
        <v>9945983</v>
      </c>
      <c r="G328" s="127">
        <v>27658</v>
      </c>
    </row>
    <row r="329" spans="1:7" ht="14.25" customHeight="1">
      <c r="A329" s="130" t="s">
        <v>101</v>
      </c>
      <c r="B329" s="131">
        <v>2016</v>
      </c>
      <c r="C329" s="130" t="s">
        <v>332</v>
      </c>
      <c r="D329" s="130" t="s">
        <v>336</v>
      </c>
      <c r="E329" s="131">
        <v>111960.35</v>
      </c>
      <c r="F329" s="131">
        <v>3115068</v>
      </c>
      <c r="G329" s="131">
        <v>0</v>
      </c>
    </row>
    <row r="330" spans="1:7" ht="14.25" customHeight="1">
      <c r="A330" s="126" t="s">
        <v>101</v>
      </c>
      <c r="B330" s="127">
        <v>2016</v>
      </c>
      <c r="C330" s="126" t="s">
        <v>337</v>
      </c>
      <c r="D330" s="126" t="s">
        <v>338</v>
      </c>
      <c r="E330" s="127">
        <v>3930050.9</v>
      </c>
      <c r="F330" s="127">
        <v>168159643</v>
      </c>
      <c r="G330" s="127">
        <v>4879</v>
      </c>
    </row>
    <row r="331" spans="1:7" ht="14.25" customHeight="1">
      <c r="A331" s="130" t="s">
        <v>101</v>
      </c>
      <c r="B331" s="131">
        <v>2016</v>
      </c>
      <c r="C331" s="130" t="s">
        <v>337</v>
      </c>
      <c r="D331" s="130" t="s">
        <v>339</v>
      </c>
      <c r="E331" s="131">
        <v>7319540.1500000004</v>
      </c>
      <c r="F331" s="131">
        <v>913512381</v>
      </c>
      <c r="G331" s="131">
        <v>2419150</v>
      </c>
    </row>
    <row r="332" spans="1:7" ht="14.25" customHeight="1">
      <c r="A332" s="126" t="s">
        <v>101</v>
      </c>
      <c r="B332" s="127">
        <v>2016</v>
      </c>
      <c r="C332" s="126" t="s">
        <v>337</v>
      </c>
      <c r="D332" s="126" t="s">
        <v>340</v>
      </c>
      <c r="E332" s="127">
        <v>0</v>
      </c>
      <c r="F332" s="127">
        <v>0</v>
      </c>
      <c r="G332" s="127">
        <v>0</v>
      </c>
    </row>
    <row r="333" spans="1:7" ht="14.25" customHeight="1">
      <c r="A333" s="130" t="s">
        <v>101</v>
      </c>
      <c r="B333" s="131">
        <v>2016</v>
      </c>
      <c r="C333" s="130" t="s">
        <v>337</v>
      </c>
      <c r="D333" s="130" t="s">
        <v>341</v>
      </c>
      <c r="E333" s="131">
        <v>17965125.66</v>
      </c>
      <c r="F333" s="131">
        <v>543441721</v>
      </c>
      <c r="G333" s="131">
        <v>0</v>
      </c>
    </row>
    <row r="334" spans="1:7" ht="14.25" customHeight="1">
      <c r="A334" s="126" t="s">
        <v>101</v>
      </c>
      <c r="B334" s="127">
        <v>2016</v>
      </c>
      <c r="C334" s="126" t="s">
        <v>337</v>
      </c>
      <c r="D334" s="126" t="s">
        <v>342</v>
      </c>
      <c r="E334" s="127">
        <v>0</v>
      </c>
      <c r="F334" s="127">
        <v>0</v>
      </c>
      <c r="G334" s="127">
        <v>0</v>
      </c>
    </row>
    <row r="335" spans="1:7" ht="14.25" customHeight="1">
      <c r="A335" s="130" t="s">
        <v>101</v>
      </c>
      <c r="B335" s="131">
        <v>2017</v>
      </c>
      <c r="C335" s="130" t="s">
        <v>332</v>
      </c>
      <c r="D335" s="130" t="s">
        <v>343</v>
      </c>
      <c r="E335" s="131">
        <v>0</v>
      </c>
      <c r="F335" s="131">
        <v>0</v>
      </c>
      <c r="G335" s="131">
        <v>0</v>
      </c>
    </row>
    <row r="336" spans="1:7" ht="14.25" customHeight="1">
      <c r="A336" s="126" t="s">
        <v>101</v>
      </c>
      <c r="B336" s="127">
        <v>2017</v>
      </c>
      <c r="C336" s="126" t="s">
        <v>332</v>
      </c>
      <c r="D336" s="126" t="s">
        <v>333</v>
      </c>
      <c r="E336" s="127">
        <v>0</v>
      </c>
      <c r="F336" s="127">
        <v>0</v>
      </c>
      <c r="G336" s="127">
        <v>0</v>
      </c>
    </row>
    <row r="337" spans="1:7" ht="14.25" customHeight="1">
      <c r="A337" s="130" t="s">
        <v>101</v>
      </c>
      <c r="B337" s="131">
        <v>2017</v>
      </c>
      <c r="C337" s="130" t="s">
        <v>332</v>
      </c>
      <c r="D337" s="130" t="s">
        <v>335</v>
      </c>
      <c r="E337" s="131">
        <v>235981.91</v>
      </c>
      <c r="F337" s="131">
        <v>9606332</v>
      </c>
      <c r="G337" s="131">
        <v>26971</v>
      </c>
    </row>
    <row r="338" spans="1:7" ht="14.25" customHeight="1">
      <c r="A338" s="126" t="s">
        <v>101</v>
      </c>
      <c r="B338" s="127">
        <v>2017</v>
      </c>
      <c r="C338" s="126" t="s">
        <v>332</v>
      </c>
      <c r="D338" s="126" t="s">
        <v>336</v>
      </c>
      <c r="E338" s="127">
        <v>114311.09</v>
      </c>
      <c r="F338" s="127">
        <v>3130312</v>
      </c>
      <c r="G338" s="127">
        <v>0</v>
      </c>
    </row>
    <row r="339" spans="1:7" ht="14.25" customHeight="1">
      <c r="A339" s="130" t="s">
        <v>101</v>
      </c>
      <c r="B339" s="131">
        <v>2017</v>
      </c>
      <c r="C339" s="130" t="s">
        <v>337</v>
      </c>
      <c r="D339" s="130" t="s">
        <v>338</v>
      </c>
      <c r="E339" s="131">
        <v>4177214.31</v>
      </c>
      <c r="F339" s="131">
        <v>165968773</v>
      </c>
      <c r="G339" s="131">
        <v>0</v>
      </c>
    </row>
    <row r="340" spans="1:7" ht="14.25" customHeight="1">
      <c r="A340" s="126" t="s">
        <v>101</v>
      </c>
      <c r="B340" s="127">
        <v>2017</v>
      </c>
      <c r="C340" s="126" t="s">
        <v>337</v>
      </c>
      <c r="D340" s="126" t="s">
        <v>339</v>
      </c>
      <c r="E340" s="127">
        <v>7307782.0700000003</v>
      </c>
      <c r="F340" s="127">
        <v>878667071</v>
      </c>
      <c r="G340" s="127">
        <v>2376074</v>
      </c>
    </row>
    <row r="341" spans="1:7" ht="14.25" customHeight="1">
      <c r="A341" s="130" t="s">
        <v>101</v>
      </c>
      <c r="B341" s="131">
        <v>2017</v>
      </c>
      <c r="C341" s="130" t="s">
        <v>337</v>
      </c>
      <c r="D341" s="130" t="s">
        <v>340</v>
      </c>
      <c r="E341" s="131">
        <v>0</v>
      </c>
      <c r="F341" s="131">
        <v>0</v>
      </c>
      <c r="G341" s="131">
        <v>0</v>
      </c>
    </row>
    <row r="342" spans="1:7" ht="14.25" customHeight="1">
      <c r="A342" s="126" t="s">
        <v>101</v>
      </c>
      <c r="B342" s="127">
        <v>2017</v>
      </c>
      <c r="C342" s="126" t="s">
        <v>337</v>
      </c>
      <c r="D342" s="126" t="s">
        <v>341</v>
      </c>
      <c r="E342" s="127">
        <v>18278640.649999999</v>
      </c>
      <c r="F342" s="127">
        <v>499660804</v>
      </c>
      <c r="G342" s="127">
        <v>0</v>
      </c>
    </row>
    <row r="343" spans="1:7" ht="14.25" customHeight="1">
      <c r="A343" s="130" t="s">
        <v>101</v>
      </c>
      <c r="B343" s="131">
        <v>2017</v>
      </c>
      <c r="C343" s="130" t="s">
        <v>337</v>
      </c>
      <c r="D343" s="130" t="s">
        <v>342</v>
      </c>
      <c r="E343" s="131">
        <v>0</v>
      </c>
      <c r="F343" s="131">
        <v>0</v>
      </c>
      <c r="G343" s="131">
        <v>0</v>
      </c>
    </row>
    <row r="344" spans="1:7" ht="14.25" customHeight="1">
      <c r="A344" s="126" t="s">
        <v>101</v>
      </c>
      <c r="B344" s="127">
        <v>2018</v>
      </c>
      <c r="C344" s="126" t="s">
        <v>332</v>
      </c>
      <c r="D344" s="126" t="s">
        <v>343</v>
      </c>
      <c r="E344" s="127">
        <v>0</v>
      </c>
      <c r="F344" s="127">
        <v>0</v>
      </c>
      <c r="G344" s="127">
        <v>0</v>
      </c>
    </row>
    <row r="345" spans="1:7" ht="14.25" customHeight="1">
      <c r="A345" s="130" t="s">
        <v>101</v>
      </c>
      <c r="B345" s="131">
        <v>2018</v>
      </c>
      <c r="C345" s="130" t="s">
        <v>332</v>
      </c>
      <c r="D345" s="130" t="s">
        <v>333</v>
      </c>
      <c r="E345" s="131">
        <v>0</v>
      </c>
      <c r="F345" s="131">
        <v>0</v>
      </c>
      <c r="G345" s="131">
        <v>0</v>
      </c>
    </row>
    <row r="346" spans="1:7" ht="14.25" customHeight="1">
      <c r="A346" s="126" t="s">
        <v>101</v>
      </c>
      <c r="B346" s="127">
        <v>2018</v>
      </c>
      <c r="C346" s="126" t="s">
        <v>332</v>
      </c>
      <c r="D346" s="126" t="s">
        <v>335</v>
      </c>
      <c r="E346" s="127">
        <v>250495.06</v>
      </c>
      <c r="F346" s="127">
        <v>6528023</v>
      </c>
      <c r="G346" s="127">
        <v>18201</v>
      </c>
    </row>
    <row r="347" spans="1:7" ht="14.25" customHeight="1">
      <c r="A347" s="130" t="s">
        <v>101</v>
      </c>
      <c r="B347" s="131">
        <v>2018</v>
      </c>
      <c r="C347" s="130" t="s">
        <v>332</v>
      </c>
      <c r="D347" s="130" t="s">
        <v>336</v>
      </c>
      <c r="E347" s="131">
        <v>107140.42</v>
      </c>
      <c r="F347" s="131">
        <v>3138760</v>
      </c>
      <c r="G347" s="131">
        <v>0</v>
      </c>
    </row>
    <row r="348" spans="1:7" ht="14.25" customHeight="1">
      <c r="A348" s="126" t="s">
        <v>101</v>
      </c>
      <c r="B348" s="127">
        <v>2018</v>
      </c>
      <c r="C348" s="126" t="s">
        <v>337</v>
      </c>
      <c r="D348" s="126" t="s">
        <v>338</v>
      </c>
      <c r="E348" s="127">
        <v>4235282.9800000004</v>
      </c>
      <c r="F348" s="127">
        <v>173151275</v>
      </c>
      <c r="G348" s="127">
        <v>0</v>
      </c>
    </row>
    <row r="349" spans="1:7" ht="14.25" customHeight="1">
      <c r="A349" s="130" t="s">
        <v>101</v>
      </c>
      <c r="B349" s="131">
        <v>2018</v>
      </c>
      <c r="C349" s="130" t="s">
        <v>337</v>
      </c>
      <c r="D349" s="130" t="s">
        <v>339</v>
      </c>
      <c r="E349" s="131">
        <v>7528496.5099999998</v>
      </c>
      <c r="F349" s="131">
        <v>878675189</v>
      </c>
      <c r="G349" s="131">
        <v>2378408</v>
      </c>
    </row>
    <row r="350" spans="1:7" ht="14.25" customHeight="1">
      <c r="A350" s="126" t="s">
        <v>101</v>
      </c>
      <c r="B350" s="127">
        <v>2018</v>
      </c>
      <c r="C350" s="126" t="s">
        <v>337</v>
      </c>
      <c r="D350" s="126" t="s">
        <v>340</v>
      </c>
      <c r="E350" s="127">
        <v>0</v>
      </c>
      <c r="F350" s="127">
        <v>0</v>
      </c>
      <c r="G350" s="127">
        <v>0</v>
      </c>
    </row>
    <row r="351" spans="1:7" ht="14.25" customHeight="1">
      <c r="A351" s="130" t="s">
        <v>101</v>
      </c>
      <c r="B351" s="131">
        <v>2018</v>
      </c>
      <c r="C351" s="130" t="s">
        <v>337</v>
      </c>
      <c r="D351" s="130" t="s">
        <v>341</v>
      </c>
      <c r="E351" s="131">
        <v>18859570.48</v>
      </c>
      <c r="F351" s="131">
        <v>535270676</v>
      </c>
      <c r="G351" s="131">
        <v>0</v>
      </c>
    </row>
    <row r="352" spans="1:7" ht="14.25" customHeight="1">
      <c r="A352" s="126" t="s">
        <v>101</v>
      </c>
      <c r="B352" s="127">
        <v>2018</v>
      </c>
      <c r="C352" s="126" t="s">
        <v>337</v>
      </c>
      <c r="D352" s="126" t="s">
        <v>342</v>
      </c>
      <c r="E352" s="127">
        <v>0</v>
      </c>
      <c r="F352" s="127">
        <v>0</v>
      </c>
      <c r="G352" s="127">
        <v>0</v>
      </c>
    </row>
    <row r="353" spans="1:7" ht="14.25" customHeight="1">
      <c r="A353" s="130" t="s">
        <v>101</v>
      </c>
      <c r="B353" s="131">
        <v>2019</v>
      </c>
      <c r="C353" s="130" t="s">
        <v>332</v>
      </c>
      <c r="D353" s="130" t="s">
        <v>343</v>
      </c>
      <c r="E353" s="131">
        <v>0</v>
      </c>
      <c r="F353" s="131">
        <v>0</v>
      </c>
      <c r="G353" s="131">
        <v>0</v>
      </c>
    </row>
    <row r="354" spans="1:7" ht="14.25" customHeight="1">
      <c r="A354" s="126" t="s">
        <v>101</v>
      </c>
      <c r="B354" s="127">
        <v>2019</v>
      </c>
      <c r="C354" s="126" t="s">
        <v>332</v>
      </c>
      <c r="D354" s="126" t="s">
        <v>333</v>
      </c>
      <c r="E354" s="127">
        <v>0</v>
      </c>
      <c r="F354" s="127">
        <v>0</v>
      </c>
      <c r="G354" s="127">
        <v>0</v>
      </c>
    </row>
    <row r="355" spans="1:7" ht="14.25" customHeight="1">
      <c r="A355" s="130" t="s">
        <v>101</v>
      </c>
      <c r="B355" s="131">
        <v>2019</v>
      </c>
      <c r="C355" s="130" t="s">
        <v>332</v>
      </c>
      <c r="D355" s="130" t="s">
        <v>335</v>
      </c>
      <c r="E355" s="131">
        <v>230883.94</v>
      </c>
      <c r="F355" s="131">
        <v>5537653</v>
      </c>
      <c r="G355" s="131">
        <v>15446</v>
      </c>
    </row>
    <row r="356" spans="1:7" ht="14.25" customHeight="1">
      <c r="A356" s="126" t="s">
        <v>101</v>
      </c>
      <c r="B356" s="127">
        <v>2019</v>
      </c>
      <c r="C356" s="126" t="s">
        <v>332</v>
      </c>
      <c r="D356" s="126" t="s">
        <v>336</v>
      </c>
      <c r="E356" s="127">
        <v>116159.43</v>
      </c>
      <c r="F356" s="127">
        <v>3144305</v>
      </c>
      <c r="G356" s="127">
        <v>0</v>
      </c>
    </row>
    <row r="357" spans="1:7" ht="14.25" customHeight="1">
      <c r="A357" s="130" t="s">
        <v>101</v>
      </c>
      <c r="B357" s="131">
        <v>2019</v>
      </c>
      <c r="C357" s="130" t="s">
        <v>337</v>
      </c>
      <c r="D357" s="130" t="s">
        <v>338</v>
      </c>
      <c r="E357" s="131">
        <v>4277731.29</v>
      </c>
      <c r="F357" s="131">
        <v>169313389</v>
      </c>
      <c r="G357" s="131">
        <v>0</v>
      </c>
    </row>
    <row r="358" spans="1:7" ht="14.25" customHeight="1">
      <c r="A358" s="126" t="s">
        <v>101</v>
      </c>
      <c r="B358" s="127">
        <v>2019</v>
      </c>
      <c r="C358" s="126" t="s">
        <v>337</v>
      </c>
      <c r="D358" s="126" t="s">
        <v>339</v>
      </c>
      <c r="E358" s="127">
        <v>7470865.3799999999</v>
      </c>
      <c r="F358" s="127">
        <v>843009648</v>
      </c>
      <c r="G358" s="127">
        <v>2320138</v>
      </c>
    </row>
    <row r="359" spans="1:7" ht="14.25" customHeight="1">
      <c r="A359" s="130" t="s">
        <v>101</v>
      </c>
      <c r="B359" s="131">
        <v>2019</v>
      </c>
      <c r="C359" s="130" t="s">
        <v>337</v>
      </c>
      <c r="D359" s="130" t="s">
        <v>340</v>
      </c>
      <c r="E359" s="131">
        <v>0</v>
      </c>
      <c r="F359" s="131">
        <v>0</v>
      </c>
      <c r="G359" s="131">
        <v>0</v>
      </c>
    </row>
    <row r="360" spans="1:7" ht="14.25" customHeight="1">
      <c r="A360" s="126" t="s">
        <v>101</v>
      </c>
      <c r="B360" s="127">
        <v>2019</v>
      </c>
      <c r="C360" s="126" t="s">
        <v>337</v>
      </c>
      <c r="D360" s="126" t="s">
        <v>341</v>
      </c>
      <c r="E360" s="127">
        <v>19038122.98</v>
      </c>
      <c r="F360" s="127">
        <v>509468913</v>
      </c>
      <c r="G360" s="127">
        <v>0</v>
      </c>
    </row>
    <row r="361" spans="1:7" ht="14.25" customHeight="1">
      <c r="A361" s="130" t="s">
        <v>101</v>
      </c>
      <c r="B361" s="131">
        <v>2019</v>
      </c>
      <c r="C361" s="130" t="s">
        <v>337</v>
      </c>
      <c r="D361" s="130" t="s">
        <v>342</v>
      </c>
      <c r="E361" s="131">
        <v>0</v>
      </c>
      <c r="F361" s="131">
        <v>0</v>
      </c>
      <c r="G361" s="131">
        <v>0</v>
      </c>
    </row>
    <row r="362" spans="1:7" ht="14.25" customHeight="1">
      <c r="A362" s="126" t="s">
        <v>101</v>
      </c>
      <c r="B362" s="127">
        <v>2020</v>
      </c>
      <c r="C362" s="126" t="s">
        <v>332</v>
      </c>
      <c r="D362" s="126" t="s">
        <v>343</v>
      </c>
      <c r="E362" s="127">
        <v>0</v>
      </c>
      <c r="F362" s="127">
        <v>0</v>
      </c>
      <c r="G362" s="127">
        <v>0</v>
      </c>
    </row>
    <row r="363" spans="1:7" ht="14.25" customHeight="1">
      <c r="A363" s="130" t="s">
        <v>101</v>
      </c>
      <c r="B363" s="131">
        <v>2020</v>
      </c>
      <c r="C363" s="130" t="s">
        <v>332</v>
      </c>
      <c r="D363" s="130" t="s">
        <v>333</v>
      </c>
      <c r="E363" s="131">
        <v>0</v>
      </c>
      <c r="F363" s="131">
        <v>0</v>
      </c>
      <c r="G363" s="131">
        <v>0</v>
      </c>
    </row>
    <row r="364" spans="1:7" ht="14.25" customHeight="1">
      <c r="A364" s="126" t="s">
        <v>101</v>
      </c>
      <c r="B364" s="127">
        <v>2020</v>
      </c>
      <c r="C364" s="126" t="s">
        <v>332</v>
      </c>
      <c r="D364" s="126" t="s">
        <v>335</v>
      </c>
      <c r="E364" s="127">
        <v>304955.03999999998</v>
      </c>
      <c r="F364" s="127">
        <v>5409837</v>
      </c>
      <c r="G364" s="127">
        <v>15459</v>
      </c>
    </row>
    <row r="365" spans="1:7" ht="14.25" customHeight="1">
      <c r="A365" s="130" t="s">
        <v>101</v>
      </c>
      <c r="B365" s="131">
        <v>2020</v>
      </c>
      <c r="C365" s="130" t="s">
        <v>332</v>
      </c>
      <c r="D365" s="130" t="s">
        <v>336</v>
      </c>
      <c r="E365" s="131">
        <v>116932.85</v>
      </c>
      <c r="F365" s="131">
        <v>3140725</v>
      </c>
      <c r="G365" s="131">
        <v>0</v>
      </c>
    </row>
    <row r="366" spans="1:7" ht="14.25" customHeight="1">
      <c r="A366" s="126" t="s">
        <v>101</v>
      </c>
      <c r="B366" s="127">
        <v>2020</v>
      </c>
      <c r="C366" s="126" t="s">
        <v>337</v>
      </c>
      <c r="D366" s="126" t="s">
        <v>338</v>
      </c>
      <c r="E366" s="127">
        <v>4110432.74</v>
      </c>
      <c r="F366" s="127">
        <v>153322573</v>
      </c>
      <c r="G366" s="127">
        <v>0</v>
      </c>
    </row>
    <row r="367" spans="1:7" ht="14.25" customHeight="1">
      <c r="A367" s="130" t="s">
        <v>101</v>
      </c>
      <c r="B367" s="131">
        <v>2020</v>
      </c>
      <c r="C367" s="130" t="s">
        <v>337</v>
      </c>
      <c r="D367" s="130" t="s">
        <v>339</v>
      </c>
      <c r="E367" s="131">
        <v>7169684.9299999997</v>
      </c>
      <c r="F367" s="131">
        <v>787632948</v>
      </c>
      <c r="G367" s="131">
        <v>2183217</v>
      </c>
    </row>
    <row r="368" spans="1:7" ht="14.25" customHeight="1">
      <c r="A368" s="126" t="s">
        <v>101</v>
      </c>
      <c r="B368" s="127">
        <v>2020</v>
      </c>
      <c r="C368" s="126" t="s">
        <v>337</v>
      </c>
      <c r="D368" s="126" t="s">
        <v>340</v>
      </c>
      <c r="E368" s="127">
        <v>0</v>
      </c>
      <c r="F368" s="127">
        <v>0</v>
      </c>
      <c r="G368" s="127">
        <v>0</v>
      </c>
    </row>
    <row r="369" spans="1:7" ht="14.25" customHeight="1">
      <c r="A369" s="130" t="s">
        <v>101</v>
      </c>
      <c r="B369" s="131">
        <v>2020</v>
      </c>
      <c r="C369" s="130" t="s">
        <v>337</v>
      </c>
      <c r="D369" s="130" t="s">
        <v>341</v>
      </c>
      <c r="E369" s="131">
        <v>18737555.699999999</v>
      </c>
      <c r="F369" s="131">
        <v>555286630</v>
      </c>
      <c r="G369" s="131">
        <v>0</v>
      </c>
    </row>
    <row r="370" spans="1:7" ht="14.25" customHeight="1">
      <c r="A370" s="126" t="s">
        <v>101</v>
      </c>
      <c r="B370" s="127">
        <v>2020</v>
      </c>
      <c r="C370" s="126" t="s">
        <v>337</v>
      </c>
      <c r="D370" s="126" t="s">
        <v>342</v>
      </c>
      <c r="E370" s="127">
        <v>0</v>
      </c>
      <c r="F370" s="127">
        <v>0</v>
      </c>
      <c r="G370" s="127">
        <v>0</v>
      </c>
    </row>
    <row r="371" spans="1:7" ht="14.25" customHeight="1">
      <c r="A371" s="130" t="s">
        <v>101</v>
      </c>
      <c r="B371" s="131">
        <v>2021</v>
      </c>
      <c r="C371" s="130" t="s">
        <v>332</v>
      </c>
      <c r="D371" s="130" t="s">
        <v>343</v>
      </c>
      <c r="E371" s="131">
        <v>0</v>
      </c>
      <c r="F371" s="131">
        <v>0</v>
      </c>
      <c r="G371" s="131">
        <v>0</v>
      </c>
    </row>
    <row r="372" spans="1:7" ht="14.25" customHeight="1">
      <c r="A372" s="126" t="s">
        <v>101</v>
      </c>
      <c r="B372" s="127">
        <v>2021</v>
      </c>
      <c r="C372" s="126" t="s">
        <v>332</v>
      </c>
      <c r="D372" s="126" t="s">
        <v>333</v>
      </c>
      <c r="E372" s="127">
        <v>0</v>
      </c>
      <c r="F372" s="127">
        <v>0</v>
      </c>
      <c r="G372" s="127">
        <v>0</v>
      </c>
    </row>
    <row r="373" spans="1:7" ht="14.25" customHeight="1">
      <c r="A373" s="130" t="s">
        <v>101</v>
      </c>
      <c r="B373" s="131">
        <v>2021</v>
      </c>
      <c r="C373" s="130" t="s">
        <v>332</v>
      </c>
      <c r="D373" s="130" t="s">
        <v>335</v>
      </c>
      <c r="E373" s="131">
        <v>206188.27</v>
      </c>
      <c r="F373" s="131">
        <v>5543827</v>
      </c>
      <c r="G373" s="131">
        <v>15456</v>
      </c>
    </row>
    <row r="374" spans="1:7" ht="14.25" customHeight="1">
      <c r="A374" s="126" t="s">
        <v>101</v>
      </c>
      <c r="B374" s="127">
        <v>2021</v>
      </c>
      <c r="C374" s="126" t="s">
        <v>332</v>
      </c>
      <c r="D374" s="126" t="s">
        <v>336</v>
      </c>
      <c r="E374" s="127">
        <v>128115.73</v>
      </c>
      <c r="F374" s="127">
        <v>3135180</v>
      </c>
      <c r="G374" s="127">
        <v>0</v>
      </c>
    </row>
    <row r="375" spans="1:7" ht="14.25" customHeight="1">
      <c r="A375" s="130" t="s">
        <v>101</v>
      </c>
      <c r="B375" s="131">
        <v>2021</v>
      </c>
      <c r="C375" s="130" t="s">
        <v>337</v>
      </c>
      <c r="D375" s="130" t="s">
        <v>338</v>
      </c>
      <c r="E375" s="131">
        <v>4382638.04</v>
      </c>
      <c r="F375" s="131">
        <v>156917865</v>
      </c>
      <c r="G375" s="131">
        <v>0</v>
      </c>
    </row>
    <row r="376" spans="1:7" ht="14.25" customHeight="1">
      <c r="A376" s="126" t="s">
        <v>101</v>
      </c>
      <c r="B376" s="127">
        <v>2021</v>
      </c>
      <c r="C376" s="126" t="s">
        <v>337</v>
      </c>
      <c r="D376" s="126" t="s">
        <v>339</v>
      </c>
      <c r="E376" s="127">
        <v>7526354.3099999996</v>
      </c>
      <c r="F376" s="127">
        <v>797368548</v>
      </c>
      <c r="G376" s="127">
        <v>2160312</v>
      </c>
    </row>
    <row r="377" spans="1:7" ht="14.25" customHeight="1">
      <c r="A377" s="130" t="s">
        <v>101</v>
      </c>
      <c r="B377" s="131">
        <v>2021</v>
      </c>
      <c r="C377" s="130" t="s">
        <v>337</v>
      </c>
      <c r="D377" s="130" t="s">
        <v>340</v>
      </c>
      <c r="E377" s="131">
        <v>0</v>
      </c>
      <c r="F377" s="131">
        <v>0</v>
      </c>
      <c r="G377" s="131">
        <v>0</v>
      </c>
    </row>
    <row r="378" spans="1:7" ht="14.25" customHeight="1">
      <c r="A378" s="126" t="s">
        <v>101</v>
      </c>
      <c r="B378" s="127">
        <v>2021</v>
      </c>
      <c r="C378" s="126" t="s">
        <v>337</v>
      </c>
      <c r="D378" s="126" t="s">
        <v>341</v>
      </c>
      <c r="E378" s="127">
        <v>20994987.18</v>
      </c>
      <c r="F378" s="127">
        <v>550878085</v>
      </c>
      <c r="G378" s="127">
        <v>0</v>
      </c>
    </row>
    <row r="379" spans="1:7" ht="14.25" customHeight="1">
      <c r="A379" s="130" t="s">
        <v>101</v>
      </c>
      <c r="B379" s="131">
        <v>2021</v>
      </c>
      <c r="C379" s="130" t="s">
        <v>337</v>
      </c>
      <c r="D379" s="130" t="s">
        <v>342</v>
      </c>
      <c r="E379" s="131">
        <v>0</v>
      </c>
      <c r="F379" s="131">
        <v>0</v>
      </c>
      <c r="G379" s="131">
        <v>0</v>
      </c>
    </row>
    <row r="380" spans="1:7" ht="14.25" customHeight="1">
      <c r="A380" s="126" t="s">
        <v>101</v>
      </c>
      <c r="B380" s="127">
        <v>2022</v>
      </c>
      <c r="C380" s="126" t="s">
        <v>332</v>
      </c>
      <c r="D380" s="126" t="s">
        <v>343</v>
      </c>
      <c r="E380" s="127">
        <v>0</v>
      </c>
      <c r="F380" s="127">
        <v>0</v>
      </c>
      <c r="G380" s="127">
        <v>0</v>
      </c>
    </row>
    <row r="381" spans="1:7" ht="14.25" customHeight="1">
      <c r="A381" s="130" t="s">
        <v>101</v>
      </c>
      <c r="B381" s="131">
        <v>2022</v>
      </c>
      <c r="C381" s="130" t="s">
        <v>332</v>
      </c>
      <c r="D381" s="130" t="s">
        <v>333</v>
      </c>
      <c r="E381" s="131">
        <v>0</v>
      </c>
      <c r="F381" s="131">
        <v>0</v>
      </c>
      <c r="G381" s="131">
        <v>0</v>
      </c>
    </row>
    <row r="382" spans="1:7" ht="14.25" customHeight="1">
      <c r="A382" s="126" t="s">
        <v>101</v>
      </c>
      <c r="B382" s="127">
        <v>2022</v>
      </c>
      <c r="C382" s="126" t="s">
        <v>332</v>
      </c>
      <c r="D382" s="126" t="s">
        <v>335</v>
      </c>
      <c r="E382" s="127">
        <v>182256.65</v>
      </c>
      <c r="F382" s="127">
        <v>5550156</v>
      </c>
      <c r="G382" s="127">
        <v>15475</v>
      </c>
    </row>
    <row r="383" spans="1:7" ht="14.25" customHeight="1">
      <c r="A383" s="130" t="s">
        <v>101</v>
      </c>
      <c r="B383" s="131">
        <v>2022</v>
      </c>
      <c r="C383" s="130" t="s">
        <v>332</v>
      </c>
      <c r="D383" s="130" t="s">
        <v>336</v>
      </c>
      <c r="E383" s="131">
        <v>121768.03</v>
      </c>
      <c r="F383" s="131">
        <v>3146744</v>
      </c>
      <c r="G383" s="131">
        <v>0</v>
      </c>
    </row>
    <row r="384" spans="1:7" ht="14.25" customHeight="1">
      <c r="A384" s="126" t="s">
        <v>101</v>
      </c>
      <c r="B384" s="127">
        <v>2022</v>
      </c>
      <c r="C384" s="126" t="s">
        <v>337</v>
      </c>
      <c r="D384" s="126" t="s">
        <v>338</v>
      </c>
      <c r="E384" s="127">
        <v>4649336.45</v>
      </c>
      <c r="F384" s="127">
        <v>167739016</v>
      </c>
      <c r="G384" s="127">
        <v>0</v>
      </c>
    </row>
    <row r="385" spans="1:7" ht="14.25" customHeight="1">
      <c r="A385" s="130" t="s">
        <v>101</v>
      </c>
      <c r="B385" s="131">
        <v>2022</v>
      </c>
      <c r="C385" s="130" t="s">
        <v>337</v>
      </c>
      <c r="D385" s="130" t="s">
        <v>339</v>
      </c>
      <c r="E385" s="131">
        <v>7780797.3300000001</v>
      </c>
      <c r="F385" s="131">
        <v>812199012</v>
      </c>
      <c r="G385" s="131">
        <v>2180017</v>
      </c>
    </row>
    <row r="386" spans="1:7" ht="14.25" customHeight="1">
      <c r="A386" s="126" t="s">
        <v>101</v>
      </c>
      <c r="B386" s="127">
        <v>2022</v>
      </c>
      <c r="C386" s="126" t="s">
        <v>337</v>
      </c>
      <c r="D386" s="126" t="s">
        <v>340</v>
      </c>
      <c r="E386" s="127">
        <v>0</v>
      </c>
      <c r="F386" s="127">
        <v>0</v>
      </c>
      <c r="G386" s="127">
        <v>0</v>
      </c>
    </row>
    <row r="387" spans="1:7" ht="14.25" customHeight="1">
      <c r="A387" s="130" t="s">
        <v>101</v>
      </c>
      <c r="B387" s="131">
        <v>2022</v>
      </c>
      <c r="C387" s="130" t="s">
        <v>337</v>
      </c>
      <c r="D387" s="130" t="s">
        <v>341</v>
      </c>
      <c r="E387" s="131">
        <v>21648326.43</v>
      </c>
      <c r="F387" s="131">
        <v>543063322</v>
      </c>
      <c r="G387" s="131">
        <v>0</v>
      </c>
    </row>
    <row r="388" spans="1:7" ht="14.25" customHeight="1">
      <c r="A388" s="126" t="s">
        <v>101</v>
      </c>
      <c r="B388" s="127">
        <v>2022</v>
      </c>
      <c r="C388" s="126" t="s">
        <v>337</v>
      </c>
      <c r="D388" s="126" t="s">
        <v>342</v>
      </c>
      <c r="E388" s="127">
        <v>0</v>
      </c>
      <c r="F388" s="127">
        <v>0</v>
      </c>
      <c r="G388" s="127">
        <v>0</v>
      </c>
    </row>
    <row r="389" spans="1:7" ht="14.25" customHeight="1">
      <c r="A389" s="130" t="s">
        <v>101</v>
      </c>
      <c r="B389" s="131">
        <v>2023</v>
      </c>
      <c r="C389" s="130" t="s">
        <v>332</v>
      </c>
      <c r="D389" s="130" t="s">
        <v>343</v>
      </c>
      <c r="E389" s="131">
        <v>0</v>
      </c>
      <c r="F389" s="131">
        <v>0</v>
      </c>
      <c r="G389" s="131">
        <v>0</v>
      </c>
    </row>
    <row r="390" spans="1:7" ht="14.25" customHeight="1">
      <c r="A390" s="126" t="s">
        <v>101</v>
      </c>
      <c r="B390" s="127">
        <v>2023</v>
      </c>
      <c r="C390" s="126" t="s">
        <v>332</v>
      </c>
      <c r="D390" s="126" t="s">
        <v>333</v>
      </c>
      <c r="E390" s="127">
        <v>0</v>
      </c>
      <c r="F390" s="127">
        <v>0</v>
      </c>
      <c r="G390" s="127">
        <v>0</v>
      </c>
    </row>
    <row r="391" spans="1:7" ht="14.25" customHeight="1">
      <c r="A391" s="130" t="s">
        <v>101</v>
      </c>
      <c r="B391" s="131">
        <v>2023</v>
      </c>
      <c r="C391" s="130" t="s">
        <v>332</v>
      </c>
      <c r="D391" s="130" t="s">
        <v>335</v>
      </c>
      <c r="E391" s="131">
        <v>188424.77</v>
      </c>
      <c r="F391" s="131">
        <v>5553781</v>
      </c>
      <c r="G391" s="131">
        <v>15484</v>
      </c>
    </row>
    <row r="392" spans="1:7" ht="14.25" customHeight="1">
      <c r="A392" s="126" t="s">
        <v>101</v>
      </c>
      <c r="B392" s="127">
        <v>2023</v>
      </c>
      <c r="C392" s="126" t="s">
        <v>332</v>
      </c>
      <c r="D392" s="126" t="s">
        <v>336</v>
      </c>
      <c r="E392" s="127">
        <v>122495.63</v>
      </c>
      <c r="F392" s="127">
        <v>3168511</v>
      </c>
      <c r="G392" s="127">
        <v>0</v>
      </c>
    </row>
    <row r="393" spans="1:7" ht="14.25" customHeight="1">
      <c r="A393" s="130" t="s">
        <v>101</v>
      </c>
      <c r="B393" s="131">
        <v>2023</v>
      </c>
      <c r="C393" s="130" t="s">
        <v>337</v>
      </c>
      <c r="D393" s="130" t="s">
        <v>338</v>
      </c>
      <c r="E393" s="131">
        <v>4854053.12</v>
      </c>
      <c r="F393" s="131">
        <v>169521839</v>
      </c>
      <c r="G393" s="131">
        <v>0</v>
      </c>
    </row>
    <row r="394" spans="1:7" ht="14.25" customHeight="1">
      <c r="A394" s="126" t="s">
        <v>101</v>
      </c>
      <c r="B394" s="127">
        <v>2023</v>
      </c>
      <c r="C394" s="126" t="s">
        <v>337</v>
      </c>
      <c r="D394" s="126" t="s">
        <v>339</v>
      </c>
      <c r="E394" s="127">
        <v>7850879.1600000001</v>
      </c>
      <c r="F394" s="127">
        <v>785675948</v>
      </c>
      <c r="G394" s="127">
        <v>2133863</v>
      </c>
    </row>
    <row r="395" spans="1:7" ht="14.25" customHeight="1">
      <c r="A395" s="130" t="s">
        <v>101</v>
      </c>
      <c r="B395" s="131">
        <v>2023</v>
      </c>
      <c r="C395" s="130" t="s">
        <v>337</v>
      </c>
      <c r="D395" s="130" t="s">
        <v>340</v>
      </c>
      <c r="E395" s="131">
        <v>0</v>
      </c>
      <c r="F395" s="131">
        <v>0</v>
      </c>
      <c r="G395" s="131">
        <v>0</v>
      </c>
    </row>
    <row r="396" spans="1:7" ht="14.25" customHeight="1">
      <c r="A396" s="126" t="s">
        <v>101</v>
      </c>
      <c r="B396" s="127">
        <v>2023</v>
      </c>
      <c r="C396" s="126" t="s">
        <v>337</v>
      </c>
      <c r="D396" s="126" t="s">
        <v>341</v>
      </c>
      <c r="E396" s="127">
        <v>22404378.940000001</v>
      </c>
      <c r="F396" s="127">
        <v>520495249</v>
      </c>
      <c r="G396" s="127">
        <v>0</v>
      </c>
    </row>
    <row r="397" spans="1:7" ht="14.25" customHeight="1">
      <c r="A397" s="130" t="s">
        <v>101</v>
      </c>
      <c r="B397" s="131">
        <v>2023</v>
      </c>
      <c r="C397" s="130" t="s">
        <v>337</v>
      </c>
      <c r="D397" s="130" t="s">
        <v>342</v>
      </c>
      <c r="E397" s="131">
        <v>0</v>
      </c>
      <c r="F397" s="131">
        <v>0</v>
      </c>
      <c r="G397" s="131">
        <v>0</v>
      </c>
    </row>
    <row r="398" spans="1:7" ht="14.25" customHeight="1">
      <c r="A398" s="126" t="s">
        <v>102</v>
      </c>
      <c r="B398" s="127">
        <v>2015</v>
      </c>
      <c r="C398" s="126" t="s">
        <v>332</v>
      </c>
      <c r="D398" s="126" t="s">
        <v>343</v>
      </c>
      <c r="E398" s="127">
        <v>0</v>
      </c>
      <c r="F398" s="127">
        <v>0</v>
      </c>
      <c r="G398" s="127">
        <v>0</v>
      </c>
    </row>
    <row r="399" spans="1:7" ht="14.25" customHeight="1">
      <c r="A399" s="130" t="s">
        <v>102</v>
      </c>
      <c r="B399" s="131">
        <v>2015</v>
      </c>
      <c r="C399" s="130" t="s">
        <v>332</v>
      </c>
      <c r="D399" s="130" t="s">
        <v>333</v>
      </c>
      <c r="E399" s="131">
        <v>57479.47</v>
      </c>
      <c r="F399" s="131">
        <v>690656.67</v>
      </c>
      <c r="G399" s="131">
        <v>2268</v>
      </c>
    </row>
    <row r="400" spans="1:7" ht="14.25" customHeight="1">
      <c r="A400" s="126" t="s">
        <v>102</v>
      </c>
      <c r="B400" s="127">
        <v>2015</v>
      </c>
      <c r="C400" s="126" t="s">
        <v>332</v>
      </c>
      <c r="D400" s="126" t="s">
        <v>335</v>
      </c>
      <c r="E400" s="127">
        <v>452385.57</v>
      </c>
      <c r="F400" s="127">
        <v>3697574.93</v>
      </c>
      <c r="G400" s="127">
        <v>11209</v>
      </c>
    </row>
    <row r="401" spans="1:7" ht="14.25" customHeight="1">
      <c r="A401" s="130" t="s">
        <v>102</v>
      </c>
      <c r="B401" s="131">
        <v>2015</v>
      </c>
      <c r="C401" s="130" t="s">
        <v>332</v>
      </c>
      <c r="D401" s="130" t="s">
        <v>336</v>
      </c>
      <c r="E401" s="131">
        <v>78373.990000000005</v>
      </c>
      <c r="F401" s="131">
        <v>1500542.32</v>
      </c>
      <c r="G401" s="131">
        <v>0</v>
      </c>
    </row>
    <row r="402" spans="1:7" ht="14.25" customHeight="1">
      <c r="A402" s="126" t="s">
        <v>102</v>
      </c>
      <c r="B402" s="127">
        <v>2015</v>
      </c>
      <c r="C402" s="126" t="s">
        <v>337</v>
      </c>
      <c r="D402" s="126" t="s">
        <v>338</v>
      </c>
      <c r="E402" s="127">
        <v>2399395.4900000002</v>
      </c>
      <c r="F402" s="127">
        <v>68487698.590000004</v>
      </c>
      <c r="G402" s="127">
        <v>0</v>
      </c>
    </row>
    <row r="403" spans="1:7" ht="14.25" customHeight="1">
      <c r="A403" s="130" t="s">
        <v>102</v>
      </c>
      <c r="B403" s="131">
        <v>2015</v>
      </c>
      <c r="C403" s="130" t="s">
        <v>337</v>
      </c>
      <c r="D403" s="130" t="s">
        <v>339</v>
      </c>
      <c r="E403" s="131">
        <v>4363282.67</v>
      </c>
      <c r="F403" s="131">
        <v>199846713.58000001</v>
      </c>
      <c r="G403" s="131">
        <v>628888</v>
      </c>
    </row>
    <row r="404" spans="1:7" ht="14.25" customHeight="1">
      <c r="A404" s="126" t="s">
        <v>102</v>
      </c>
      <c r="B404" s="127">
        <v>2015</v>
      </c>
      <c r="C404" s="126" t="s">
        <v>337</v>
      </c>
      <c r="D404" s="126" t="s">
        <v>340</v>
      </c>
      <c r="E404" s="127">
        <v>0</v>
      </c>
      <c r="F404" s="127">
        <v>0</v>
      </c>
      <c r="G404" s="127">
        <v>0</v>
      </c>
    </row>
    <row r="405" spans="1:7" ht="14.25" customHeight="1">
      <c r="A405" s="130" t="s">
        <v>102</v>
      </c>
      <c r="B405" s="131">
        <v>2015</v>
      </c>
      <c r="C405" s="130" t="s">
        <v>337</v>
      </c>
      <c r="D405" s="130" t="s">
        <v>341</v>
      </c>
      <c r="E405" s="131">
        <v>10166975.51</v>
      </c>
      <c r="F405" s="131">
        <v>199739669.09</v>
      </c>
      <c r="G405" s="131">
        <v>0</v>
      </c>
    </row>
    <row r="406" spans="1:7" ht="14.25" customHeight="1">
      <c r="A406" s="126" t="s">
        <v>102</v>
      </c>
      <c r="B406" s="127">
        <v>2015</v>
      </c>
      <c r="C406" s="126" t="s">
        <v>337</v>
      </c>
      <c r="D406" s="126" t="s">
        <v>342</v>
      </c>
      <c r="E406" s="127">
        <v>0</v>
      </c>
      <c r="F406" s="127">
        <v>0</v>
      </c>
      <c r="G406" s="127">
        <v>0</v>
      </c>
    </row>
    <row r="407" spans="1:7" ht="14.25" customHeight="1">
      <c r="A407" s="130" t="s">
        <v>102</v>
      </c>
      <c r="B407" s="131">
        <v>2016</v>
      </c>
      <c r="C407" s="130" t="s">
        <v>332</v>
      </c>
      <c r="D407" s="130" t="s">
        <v>343</v>
      </c>
      <c r="E407" s="131">
        <v>0</v>
      </c>
      <c r="F407" s="131">
        <v>0</v>
      </c>
      <c r="G407" s="131">
        <v>0</v>
      </c>
    </row>
    <row r="408" spans="1:7" ht="14.25" customHeight="1">
      <c r="A408" s="126" t="s">
        <v>102</v>
      </c>
      <c r="B408" s="127">
        <v>2016</v>
      </c>
      <c r="C408" s="126" t="s">
        <v>332</v>
      </c>
      <c r="D408" s="126" t="s">
        <v>333</v>
      </c>
      <c r="E408" s="127">
        <v>56917.77</v>
      </c>
      <c r="F408" s="127">
        <v>667141.85</v>
      </c>
      <c r="G408" s="127">
        <v>2172.84</v>
      </c>
    </row>
    <row r="409" spans="1:7" ht="14.25" customHeight="1">
      <c r="A409" s="130" t="s">
        <v>102</v>
      </c>
      <c r="B409" s="131">
        <v>2016</v>
      </c>
      <c r="C409" s="130" t="s">
        <v>332</v>
      </c>
      <c r="D409" s="130" t="s">
        <v>335</v>
      </c>
      <c r="E409" s="131">
        <v>409327.11</v>
      </c>
      <c r="F409" s="131">
        <v>2159285.84</v>
      </c>
      <c r="G409" s="131">
        <v>6413.6</v>
      </c>
    </row>
    <row r="410" spans="1:7" ht="14.25" customHeight="1">
      <c r="A410" s="126" t="s">
        <v>102</v>
      </c>
      <c r="B410" s="127">
        <v>2016</v>
      </c>
      <c r="C410" s="126" t="s">
        <v>332</v>
      </c>
      <c r="D410" s="126" t="s">
        <v>336</v>
      </c>
      <c r="E410" s="127">
        <v>51869.64</v>
      </c>
      <c r="F410" s="127">
        <v>1416419.38</v>
      </c>
      <c r="G410" s="127">
        <v>0</v>
      </c>
    </row>
    <row r="411" spans="1:7" ht="14.25" customHeight="1">
      <c r="A411" s="130" t="s">
        <v>102</v>
      </c>
      <c r="B411" s="131">
        <v>2016</v>
      </c>
      <c r="C411" s="130" t="s">
        <v>337</v>
      </c>
      <c r="D411" s="130" t="s">
        <v>338</v>
      </c>
      <c r="E411" s="131">
        <v>2448265.12</v>
      </c>
      <c r="F411" s="131">
        <v>69095397.390000001</v>
      </c>
      <c r="G411" s="131">
        <v>0</v>
      </c>
    </row>
    <row r="412" spans="1:7" ht="14.25" customHeight="1">
      <c r="A412" s="126" t="s">
        <v>102</v>
      </c>
      <c r="B412" s="127">
        <v>2016</v>
      </c>
      <c r="C412" s="126" t="s">
        <v>337</v>
      </c>
      <c r="D412" s="126" t="s">
        <v>339</v>
      </c>
      <c r="E412" s="127">
        <v>4223542.8600000003</v>
      </c>
      <c r="F412" s="127">
        <v>191444612.94999999</v>
      </c>
      <c r="G412" s="127">
        <v>596412.11</v>
      </c>
    </row>
    <row r="413" spans="1:7" ht="14.25" customHeight="1">
      <c r="A413" s="130" t="s">
        <v>102</v>
      </c>
      <c r="B413" s="131">
        <v>2016</v>
      </c>
      <c r="C413" s="130" t="s">
        <v>337</v>
      </c>
      <c r="D413" s="130" t="s">
        <v>340</v>
      </c>
      <c r="E413" s="131">
        <v>0</v>
      </c>
      <c r="F413" s="131">
        <v>0</v>
      </c>
      <c r="G413" s="131">
        <v>0</v>
      </c>
    </row>
    <row r="414" spans="1:7" ht="14.25" customHeight="1">
      <c r="A414" s="126" t="s">
        <v>102</v>
      </c>
      <c r="B414" s="127">
        <v>2016</v>
      </c>
      <c r="C414" s="126" t="s">
        <v>337</v>
      </c>
      <c r="D414" s="126" t="s">
        <v>341</v>
      </c>
      <c r="E414" s="127">
        <v>10502846.310000001</v>
      </c>
      <c r="F414" s="127">
        <v>202182964.06</v>
      </c>
      <c r="G414" s="127">
        <v>0</v>
      </c>
    </row>
    <row r="415" spans="1:7" ht="14.25" customHeight="1">
      <c r="A415" s="130" t="s">
        <v>102</v>
      </c>
      <c r="B415" s="131">
        <v>2016</v>
      </c>
      <c r="C415" s="130" t="s">
        <v>337</v>
      </c>
      <c r="D415" s="130" t="s">
        <v>342</v>
      </c>
      <c r="E415" s="131">
        <v>0</v>
      </c>
      <c r="F415" s="131">
        <v>0</v>
      </c>
      <c r="G415" s="131">
        <v>0</v>
      </c>
    </row>
    <row r="416" spans="1:7" ht="14.25" customHeight="1">
      <c r="A416" s="126" t="s">
        <v>102</v>
      </c>
      <c r="B416" s="127">
        <v>2017</v>
      </c>
      <c r="C416" s="126" t="s">
        <v>332</v>
      </c>
      <c r="D416" s="126" t="s">
        <v>333</v>
      </c>
      <c r="E416" s="127">
        <v>57516.160000000003</v>
      </c>
      <c r="F416" s="127">
        <v>631149.96</v>
      </c>
      <c r="G416" s="127">
        <v>2037.97</v>
      </c>
    </row>
    <row r="417" spans="1:7" ht="14.25" customHeight="1">
      <c r="A417" s="130" t="s">
        <v>102</v>
      </c>
      <c r="B417" s="131">
        <v>2017</v>
      </c>
      <c r="C417" s="130" t="s">
        <v>332</v>
      </c>
      <c r="D417" s="130" t="s">
        <v>335</v>
      </c>
      <c r="E417" s="131">
        <v>305986.86</v>
      </c>
      <c r="F417" s="131">
        <v>1392668.25</v>
      </c>
      <c r="G417" s="131">
        <v>4209.0200000000004</v>
      </c>
    </row>
    <row r="418" spans="1:7" ht="14.25" customHeight="1">
      <c r="A418" s="126" t="s">
        <v>102</v>
      </c>
      <c r="B418" s="127">
        <v>2017</v>
      </c>
      <c r="C418" s="126" t="s">
        <v>332</v>
      </c>
      <c r="D418" s="126" t="s">
        <v>336</v>
      </c>
      <c r="E418" s="127">
        <v>62889.7</v>
      </c>
      <c r="F418" s="127">
        <v>1308270.23</v>
      </c>
      <c r="G418" s="127">
        <v>0</v>
      </c>
    </row>
    <row r="419" spans="1:7" ht="14.25" customHeight="1">
      <c r="A419" s="130" t="s">
        <v>102</v>
      </c>
      <c r="B419" s="131">
        <v>2017</v>
      </c>
      <c r="C419" s="130" t="s">
        <v>337</v>
      </c>
      <c r="D419" s="130" t="s">
        <v>338</v>
      </c>
      <c r="E419" s="131">
        <v>2693768.79</v>
      </c>
      <c r="F419" s="131">
        <v>66385178.090000004</v>
      </c>
      <c r="G419" s="131">
        <v>0</v>
      </c>
    </row>
    <row r="420" spans="1:7" ht="14.25" customHeight="1">
      <c r="A420" s="126" t="s">
        <v>102</v>
      </c>
      <c r="B420" s="127">
        <v>2017</v>
      </c>
      <c r="C420" s="126" t="s">
        <v>337</v>
      </c>
      <c r="D420" s="126" t="s">
        <v>339</v>
      </c>
      <c r="E420" s="127">
        <v>4541994.9400000004</v>
      </c>
      <c r="F420" s="127">
        <v>185980426.05000001</v>
      </c>
      <c r="G420" s="127">
        <v>588371.80000000005</v>
      </c>
    </row>
    <row r="421" spans="1:7" ht="14.25" customHeight="1">
      <c r="A421" s="130" t="s">
        <v>102</v>
      </c>
      <c r="B421" s="131">
        <v>2017</v>
      </c>
      <c r="C421" s="130" t="s">
        <v>337</v>
      </c>
      <c r="D421" s="130" t="s">
        <v>340</v>
      </c>
      <c r="E421" s="131">
        <v>0</v>
      </c>
      <c r="F421" s="131">
        <v>0</v>
      </c>
      <c r="G421" s="131">
        <v>0</v>
      </c>
    </row>
    <row r="422" spans="1:7" ht="14.25" customHeight="1">
      <c r="A422" s="126" t="s">
        <v>102</v>
      </c>
      <c r="B422" s="127">
        <v>2017</v>
      </c>
      <c r="C422" s="126" t="s">
        <v>337</v>
      </c>
      <c r="D422" s="126" t="s">
        <v>341</v>
      </c>
      <c r="E422" s="127">
        <v>11246292.23</v>
      </c>
      <c r="F422" s="127">
        <v>192333396.59</v>
      </c>
      <c r="G422" s="127">
        <v>0</v>
      </c>
    </row>
    <row r="423" spans="1:7" ht="14.25" customHeight="1">
      <c r="A423" s="130" t="s">
        <v>102</v>
      </c>
      <c r="B423" s="131">
        <v>2017</v>
      </c>
      <c r="C423" s="130" t="s">
        <v>337</v>
      </c>
      <c r="D423" s="130" t="s">
        <v>342</v>
      </c>
      <c r="E423" s="131">
        <v>0</v>
      </c>
      <c r="F423" s="131">
        <v>0</v>
      </c>
      <c r="G423" s="131">
        <v>0</v>
      </c>
    </row>
    <row r="424" spans="1:7" ht="14.25" customHeight="1">
      <c r="A424" s="126" t="s">
        <v>102</v>
      </c>
      <c r="B424" s="127">
        <v>2018</v>
      </c>
      <c r="C424" s="126" t="s">
        <v>332</v>
      </c>
      <c r="D424" s="126" t="s">
        <v>333</v>
      </c>
      <c r="E424" s="127">
        <v>57142.45</v>
      </c>
      <c r="F424" s="127">
        <v>606042.11878442497</v>
      </c>
      <c r="G424" s="127">
        <v>1951.29</v>
      </c>
    </row>
    <row r="425" spans="1:7" ht="14.25" customHeight="1">
      <c r="A425" s="130" t="s">
        <v>102</v>
      </c>
      <c r="B425" s="131">
        <v>2018</v>
      </c>
      <c r="C425" s="130" t="s">
        <v>332</v>
      </c>
      <c r="D425" s="130" t="s">
        <v>335</v>
      </c>
      <c r="E425" s="131">
        <v>347647.56</v>
      </c>
      <c r="F425" s="131">
        <v>1390046.9695156701</v>
      </c>
      <c r="G425" s="131">
        <v>4251.7700000000004</v>
      </c>
    </row>
    <row r="426" spans="1:7" ht="14.25" customHeight="1">
      <c r="A426" s="126" t="s">
        <v>102</v>
      </c>
      <c r="B426" s="127">
        <v>2018</v>
      </c>
      <c r="C426" s="126" t="s">
        <v>332</v>
      </c>
      <c r="D426" s="126" t="s">
        <v>336</v>
      </c>
      <c r="E426" s="127">
        <v>61112.54</v>
      </c>
      <c r="F426" s="127">
        <v>1307306.2</v>
      </c>
      <c r="G426" s="127">
        <v>0</v>
      </c>
    </row>
    <row r="427" spans="1:7" ht="14.25" customHeight="1">
      <c r="A427" s="130" t="s">
        <v>102</v>
      </c>
      <c r="B427" s="131">
        <v>2018</v>
      </c>
      <c r="C427" s="130" t="s">
        <v>337</v>
      </c>
      <c r="D427" s="130" t="s">
        <v>338</v>
      </c>
      <c r="E427" s="131">
        <v>2596458.23</v>
      </c>
      <c r="F427" s="131">
        <v>68552190.569999993</v>
      </c>
      <c r="G427" s="131">
        <v>0</v>
      </c>
    </row>
    <row r="428" spans="1:7" ht="14.25" customHeight="1">
      <c r="A428" s="126" t="s">
        <v>102</v>
      </c>
      <c r="B428" s="127">
        <v>2018</v>
      </c>
      <c r="C428" s="126" t="s">
        <v>337</v>
      </c>
      <c r="D428" s="126" t="s">
        <v>339</v>
      </c>
      <c r="E428" s="127">
        <v>4420724.1500000004</v>
      </c>
      <c r="F428" s="127">
        <v>186317853.54282799</v>
      </c>
      <c r="G428" s="127">
        <v>580250.93999999994</v>
      </c>
    </row>
    <row r="429" spans="1:7" ht="14.25" customHeight="1">
      <c r="A429" s="130" t="s">
        <v>102</v>
      </c>
      <c r="B429" s="131">
        <v>2018</v>
      </c>
      <c r="C429" s="130" t="s">
        <v>337</v>
      </c>
      <c r="D429" s="130" t="s">
        <v>340</v>
      </c>
      <c r="E429" s="131">
        <v>0</v>
      </c>
      <c r="F429" s="131">
        <v>0</v>
      </c>
      <c r="G429" s="131">
        <v>0</v>
      </c>
    </row>
    <row r="430" spans="1:7" ht="14.25" customHeight="1">
      <c r="A430" s="126" t="s">
        <v>102</v>
      </c>
      <c r="B430" s="127">
        <v>2018</v>
      </c>
      <c r="C430" s="126" t="s">
        <v>337</v>
      </c>
      <c r="D430" s="126" t="s">
        <v>341</v>
      </c>
      <c r="E430" s="127">
        <v>11479645.75</v>
      </c>
      <c r="F430" s="127">
        <v>213384791.97720599</v>
      </c>
      <c r="G430" s="127">
        <v>0</v>
      </c>
    </row>
    <row r="431" spans="1:7" ht="14.25" customHeight="1">
      <c r="A431" s="130" t="s">
        <v>102</v>
      </c>
      <c r="B431" s="131">
        <v>2018</v>
      </c>
      <c r="C431" s="130" t="s">
        <v>337</v>
      </c>
      <c r="D431" s="130" t="s">
        <v>342</v>
      </c>
      <c r="E431" s="131">
        <v>0</v>
      </c>
      <c r="F431" s="131">
        <v>0</v>
      </c>
      <c r="G431" s="131">
        <v>0</v>
      </c>
    </row>
    <row r="432" spans="1:7" ht="14.25" customHeight="1">
      <c r="A432" s="126" t="s">
        <v>102</v>
      </c>
      <c r="B432" s="127">
        <v>2019</v>
      </c>
      <c r="C432" s="126" t="s">
        <v>332</v>
      </c>
      <c r="D432" s="126" t="s">
        <v>333</v>
      </c>
      <c r="E432" s="127">
        <v>55602</v>
      </c>
      <c r="F432" s="127">
        <v>565913</v>
      </c>
      <c r="G432" s="127">
        <v>1856</v>
      </c>
    </row>
    <row r="433" spans="1:7" ht="14.25" customHeight="1">
      <c r="A433" s="130" t="s">
        <v>102</v>
      </c>
      <c r="B433" s="131">
        <v>2019</v>
      </c>
      <c r="C433" s="130" t="s">
        <v>332</v>
      </c>
      <c r="D433" s="130" t="s">
        <v>335</v>
      </c>
      <c r="E433" s="131">
        <v>304262</v>
      </c>
      <c r="F433" s="131">
        <v>1401778</v>
      </c>
      <c r="G433" s="131">
        <v>4286</v>
      </c>
    </row>
    <row r="434" spans="1:7" ht="14.25" customHeight="1">
      <c r="A434" s="126" t="s">
        <v>102</v>
      </c>
      <c r="B434" s="127">
        <v>2019</v>
      </c>
      <c r="C434" s="126" t="s">
        <v>332</v>
      </c>
      <c r="D434" s="126" t="s">
        <v>336</v>
      </c>
      <c r="E434" s="127">
        <v>61562</v>
      </c>
      <c r="F434" s="127">
        <v>1299487</v>
      </c>
      <c r="G434" s="127">
        <v>0</v>
      </c>
    </row>
    <row r="435" spans="1:7" ht="14.25" customHeight="1">
      <c r="A435" s="130" t="s">
        <v>102</v>
      </c>
      <c r="B435" s="131">
        <v>2019</v>
      </c>
      <c r="C435" s="130" t="s">
        <v>337</v>
      </c>
      <c r="D435" s="130" t="s">
        <v>338</v>
      </c>
      <c r="E435" s="131">
        <v>2627213</v>
      </c>
      <c r="F435" s="131">
        <v>68296620</v>
      </c>
      <c r="G435" s="131">
        <v>0</v>
      </c>
    </row>
    <row r="436" spans="1:7" ht="14.25" customHeight="1">
      <c r="A436" s="126" t="s">
        <v>102</v>
      </c>
      <c r="B436" s="127">
        <v>2019</v>
      </c>
      <c r="C436" s="126" t="s">
        <v>337</v>
      </c>
      <c r="D436" s="126" t="s">
        <v>339</v>
      </c>
      <c r="E436" s="127">
        <v>4245281</v>
      </c>
      <c r="F436" s="127">
        <v>183204908</v>
      </c>
      <c r="G436" s="127">
        <v>553967</v>
      </c>
    </row>
    <row r="437" spans="1:7" ht="14.25" customHeight="1">
      <c r="A437" s="130" t="s">
        <v>102</v>
      </c>
      <c r="B437" s="131">
        <v>2019</v>
      </c>
      <c r="C437" s="130" t="s">
        <v>337</v>
      </c>
      <c r="D437" s="130" t="s">
        <v>340</v>
      </c>
      <c r="E437" s="131">
        <v>0</v>
      </c>
      <c r="F437" s="131">
        <v>0</v>
      </c>
      <c r="G437" s="131">
        <v>0</v>
      </c>
    </row>
    <row r="438" spans="1:7" ht="14.25" customHeight="1">
      <c r="A438" s="126" t="s">
        <v>102</v>
      </c>
      <c r="B438" s="127">
        <v>2019</v>
      </c>
      <c r="C438" s="126" t="s">
        <v>337</v>
      </c>
      <c r="D438" s="126" t="s">
        <v>341</v>
      </c>
      <c r="E438" s="127">
        <v>11581161</v>
      </c>
      <c r="F438" s="127">
        <v>208333696</v>
      </c>
      <c r="G438" s="127">
        <v>0</v>
      </c>
    </row>
    <row r="439" spans="1:7" ht="14.25" customHeight="1">
      <c r="A439" s="130" t="s">
        <v>102</v>
      </c>
      <c r="B439" s="131">
        <v>2019</v>
      </c>
      <c r="C439" s="130" t="s">
        <v>337</v>
      </c>
      <c r="D439" s="130" t="s">
        <v>342</v>
      </c>
      <c r="E439" s="131">
        <v>0</v>
      </c>
      <c r="F439" s="131">
        <v>0</v>
      </c>
      <c r="G439" s="131">
        <v>0</v>
      </c>
    </row>
    <row r="440" spans="1:7" ht="14.25" customHeight="1">
      <c r="A440" s="126" t="s">
        <v>102</v>
      </c>
      <c r="B440" s="127">
        <v>2020</v>
      </c>
      <c r="C440" s="126" t="s">
        <v>332</v>
      </c>
      <c r="D440" s="126" t="s">
        <v>333</v>
      </c>
      <c r="E440" s="127">
        <v>54050.59</v>
      </c>
      <c r="F440" s="127">
        <v>525914.78</v>
      </c>
      <c r="G440" s="127">
        <v>1722.91</v>
      </c>
    </row>
    <row r="441" spans="1:7" ht="14.25" customHeight="1">
      <c r="A441" s="130" t="s">
        <v>102</v>
      </c>
      <c r="B441" s="131">
        <v>2020</v>
      </c>
      <c r="C441" s="130" t="s">
        <v>332</v>
      </c>
      <c r="D441" s="130" t="s">
        <v>335</v>
      </c>
      <c r="E441" s="131">
        <v>430550.48</v>
      </c>
      <c r="F441" s="131">
        <v>1425844.32</v>
      </c>
      <c r="G441" s="131">
        <v>4348.49</v>
      </c>
    </row>
    <row r="442" spans="1:7" ht="14.25" customHeight="1">
      <c r="A442" s="126" t="s">
        <v>102</v>
      </c>
      <c r="B442" s="127">
        <v>2020</v>
      </c>
      <c r="C442" s="126" t="s">
        <v>332</v>
      </c>
      <c r="D442" s="126" t="s">
        <v>336</v>
      </c>
      <c r="E442" s="127">
        <v>62371.26</v>
      </c>
      <c r="F442" s="127">
        <v>1307649.58</v>
      </c>
      <c r="G442" s="127">
        <v>0</v>
      </c>
    </row>
    <row r="443" spans="1:7" ht="14.25" customHeight="1">
      <c r="A443" s="130" t="s">
        <v>102</v>
      </c>
      <c r="B443" s="131">
        <v>2020</v>
      </c>
      <c r="C443" s="130" t="s">
        <v>337</v>
      </c>
      <c r="D443" s="130" t="s">
        <v>338</v>
      </c>
      <c r="E443" s="131">
        <v>2821686.33</v>
      </c>
      <c r="F443" s="131">
        <v>63219121.670000002</v>
      </c>
      <c r="G443" s="131">
        <v>0</v>
      </c>
    </row>
    <row r="444" spans="1:7" ht="14.25" customHeight="1">
      <c r="A444" s="126" t="s">
        <v>102</v>
      </c>
      <c r="B444" s="127">
        <v>2020</v>
      </c>
      <c r="C444" s="126" t="s">
        <v>337</v>
      </c>
      <c r="D444" s="126" t="s">
        <v>339</v>
      </c>
      <c r="E444" s="127">
        <v>3931912.05</v>
      </c>
      <c r="F444" s="127">
        <v>169630766.96000001</v>
      </c>
      <c r="G444" s="127">
        <v>527483.82999999996</v>
      </c>
    </row>
    <row r="445" spans="1:7" ht="14.25" customHeight="1">
      <c r="A445" s="130" t="s">
        <v>102</v>
      </c>
      <c r="B445" s="131">
        <v>2020</v>
      </c>
      <c r="C445" s="130" t="s">
        <v>337</v>
      </c>
      <c r="D445" s="130" t="s">
        <v>340</v>
      </c>
      <c r="E445" s="131">
        <v>0</v>
      </c>
      <c r="F445" s="131">
        <v>0</v>
      </c>
      <c r="G445" s="131">
        <v>0</v>
      </c>
    </row>
    <row r="446" spans="1:7" ht="14.25" customHeight="1">
      <c r="A446" s="126" t="s">
        <v>102</v>
      </c>
      <c r="B446" s="127">
        <v>2020</v>
      </c>
      <c r="C446" s="126" t="s">
        <v>337</v>
      </c>
      <c r="D446" s="126" t="s">
        <v>341</v>
      </c>
      <c r="E446" s="127">
        <v>12035880.380000001</v>
      </c>
      <c r="F446" s="127">
        <v>220200219.66</v>
      </c>
      <c r="G446" s="127">
        <v>0</v>
      </c>
    </row>
    <row r="447" spans="1:7" ht="14.25" customHeight="1">
      <c r="A447" s="130" t="s">
        <v>102</v>
      </c>
      <c r="B447" s="131">
        <v>2020</v>
      </c>
      <c r="C447" s="130" t="s">
        <v>337</v>
      </c>
      <c r="D447" s="130" t="s">
        <v>342</v>
      </c>
      <c r="E447" s="131">
        <v>0</v>
      </c>
      <c r="F447" s="131">
        <v>0</v>
      </c>
      <c r="G447" s="131">
        <v>0</v>
      </c>
    </row>
    <row r="448" spans="1:7" ht="14.25" customHeight="1">
      <c r="A448" s="126" t="s">
        <v>102</v>
      </c>
      <c r="B448" s="127">
        <v>2021</v>
      </c>
      <c r="C448" s="126" t="s">
        <v>332</v>
      </c>
      <c r="D448" s="126" t="s">
        <v>333</v>
      </c>
      <c r="E448" s="127">
        <v>54124.5</v>
      </c>
      <c r="F448" s="127">
        <v>509735.7</v>
      </c>
      <c r="G448" s="127">
        <v>1675.86</v>
      </c>
    </row>
    <row r="449" spans="1:7" ht="14.25" customHeight="1">
      <c r="A449" s="130" t="s">
        <v>102</v>
      </c>
      <c r="B449" s="131">
        <v>2021</v>
      </c>
      <c r="C449" s="130" t="s">
        <v>332</v>
      </c>
      <c r="D449" s="130" t="s">
        <v>335</v>
      </c>
      <c r="E449" s="131">
        <v>355305.65</v>
      </c>
      <c r="F449" s="131">
        <v>1423813.54</v>
      </c>
      <c r="G449" s="131">
        <v>4352.42</v>
      </c>
    </row>
    <row r="450" spans="1:7" ht="14.25" customHeight="1">
      <c r="A450" s="126" t="s">
        <v>102</v>
      </c>
      <c r="B450" s="127">
        <v>2021</v>
      </c>
      <c r="C450" s="126" t="s">
        <v>332</v>
      </c>
      <c r="D450" s="126" t="s">
        <v>336</v>
      </c>
      <c r="E450" s="127">
        <v>58777.85</v>
      </c>
      <c r="F450" s="127">
        <v>1288662.6200000001</v>
      </c>
      <c r="G450" s="127">
        <v>0</v>
      </c>
    </row>
    <row r="451" spans="1:7" ht="14.25" customHeight="1">
      <c r="A451" s="130" t="s">
        <v>102</v>
      </c>
      <c r="B451" s="131">
        <v>2021</v>
      </c>
      <c r="C451" s="130" t="s">
        <v>337</v>
      </c>
      <c r="D451" s="130" t="s">
        <v>338</v>
      </c>
      <c r="E451" s="131">
        <v>2665868.7200000002</v>
      </c>
      <c r="F451" s="131">
        <v>63093119.950000003</v>
      </c>
      <c r="G451" s="131">
        <v>0</v>
      </c>
    </row>
    <row r="452" spans="1:7" ht="14.25" customHeight="1">
      <c r="A452" s="126" t="s">
        <v>102</v>
      </c>
      <c r="B452" s="127">
        <v>2021</v>
      </c>
      <c r="C452" s="126" t="s">
        <v>337</v>
      </c>
      <c r="D452" s="126" t="s">
        <v>339</v>
      </c>
      <c r="E452" s="127">
        <v>4469243.76</v>
      </c>
      <c r="F452" s="127">
        <v>173812299.56999999</v>
      </c>
      <c r="G452" s="127">
        <v>560531.96</v>
      </c>
    </row>
    <row r="453" spans="1:7" ht="14.25" customHeight="1">
      <c r="A453" s="130" t="s">
        <v>102</v>
      </c>
      <c r="B453" s="131">
        <v>2021</v>
      </c>
      <c r="C453" s="130" t="s">
        <v>337</v>
      </c>
      <c r="D453" s="130" t="s">
        <v>340</v>
      </c>
      <c r="E453" s="131">
        <v>0</v>
      </c>
      <c r="F453" s="131">
        <v>0</v>
      </c>
      <c r="G453" s="131">
        <v>0</v>
      </c>
    </row>
    <row r="454" spans="1:7" ht="14.25" customHeight="1">
      <c r="A454" s="126" t="s">
        <v>102</v>
      </c>
      <c r="B454" s="127">
        <v>2021</v>
      </c>
      <c r="C454" s="126" t="s">
        <v>337</v>
      </c>
      <c r="D454" s="126" t="s">
        <v>341</v>
      </c>
      <c r="E454" s="127">
        <v>12234979.529999999</v>
      </c>
      <c r="F454" s="127">
        <v>223186490.06</v>
      </c>
      <c r="G454" s="127">
        <v>0</v>
      </c>
    </row>
    <row r="455" spans="1:7" ht="14.25" customHeight="1">
      <c r="A455" s="130" t="s">
        <v>102</v>
      </c>
      <c r="B455" s="131">
        <v>2021</v>
      </c>
      <c r="C455" s="130" t="s">
        <v>337</v>
      </c>
      <c r="D455" s="130" t="s">
        <v>342</v>
      </c>
      <c r="E455" s="131">
        <v>0</v>
      </c>
      <c r="F455" s="131">
        <v>0</v>
      </c>
      <c r="G455" s="131">
        <v>0</v>
      </c>
    </row>
    <row r="456" spans="1:7" ht="14.25" customHeight="1">
      <c r="A456" s="126" t="s">
        <v>102</v>
      </c>
      <c r="B456" s="127">
        <v>2022</v>
      </c>
      <c r="C456" s="126" t="s">
        <v>332</v>
      </c>
      <c r="D456" s="126" t="s">
        <v>333</v>
      </c>
      <c r="E456" s="127">
        <v>57194.22</v>
      </c>
      <c r="F456" s="127">
        <v>499744.99</v>
      </c>
      <c r="G456" s="127">
        <v>1636.33</v>
      </c>
    </row>
    <row r="457" spans="1:7" ht="14.25" customHeight="1">
      <c r="A457" s="130" t="s">
        <v>102</v>
      </c>
      <c r="B457" s="131">
        <v>2022</v>
      </c>
      <c r="C457" s="130" t="s">
        <v>332</v>
      </c>
      <c r="D457" s="130" t="s">
        <v>335</v>
      </c>
      <c r="E457" s="131">
        <v>330519.40000000002</v>
      </c>
      <c r="F457" s="131">
        <v>1423716.08</v>
      </c>
      <c r="G457" s="131">
        <v>4352.42</v>
      </c>
    </row>
    <row r="458" spans="1:7" ht="14.25" customHeight="1">
      <c r="A458" s="126" t="s">
        <v>102</v>
      </c>
      <c r="B458" s="127">
        <v>2022</v>
      </c>
      <c r="C458" s="126" t="s">
        <v>332</v>
      </c>
      <c r="D458" s="126" t="s">
        <v>336</v>
      </c>
      <c r="E458" s="127">
        <v>64433.21</v>
      </c>
      <c r="F458" s="127">
        <v>1284000.5900000001</v>
      </c>
      <c r="G458" s="127">
        <v>0</v>
      </c>
    </row>
    <row r="459" spans="1:7" ht="14.25" customHeight="1">
      <c r="A459" s="130" t="s">
        <v>102</v>
      </c>
      <c r="B459" s="131">
        <v>2022</v>
      </c>
      <c r="C459" s="130" t="s">
        <v>337</v>
      </c>
      <c r="D459" s="130" t="s">
        <v>338</v>
      </c>
      <c r="E459" s="131">
        <v>2906341.61</v>
      </c>
      <c r="F459" s="131">
        <v>67968059.879999995</v>
      </c>
      <c r="G459" s="131">
        <v>0</v>
      </c>
    </row>
    <row r="460" spans="1:7" ht="14.25" customHeight="1">
      <c r="A460" s="126" t="s">
        <v>102</v>
      </c>
      <c r="B460" s="127">
        <v>2022</v>
      </c>
      <c r="C460" s="126" t="s">
        <v>337</v>
      </c>
      <c r="D460" s="126" t="s">
        <v>339</v>
      </c>
      <c r="E460" s="127">
        <v>4926479.76</v>
      </c>
      <c r="F460" s="127">
        <v>179949732.97</v>
      </c>
      <c r="G460" s="127">
        <v>570326.93000000005</v>
      </c>
    </row>
    <row r="461" spans="1:7" ht="14.25" customHeight="1">
      <c r="A461" s="130" t="s">
        <v>102</v>
      </c>
      <c r="B461" s="131">
        <v>2022</v>
      </c>
      <c r="C461" s="130" t="s">
        <v>337</v>
      </c>
      <c r="D461" s="130" t="s">
        <v>340</v>
      </c>
      <c r="E461" s="131">
        <v>0</v>
      </c>
      <c r="F461" s="131">
        <v>0</v>
      </c>
      <c r="G461" s="131">
        <v>0</v>
      </c>
    </row>
    <row r="462" spans="1:7" ht="14.25" customHeight="1">
      <c r="A462" s="126" t="s">
        <v>102</v>
      </c>
      <c r="B462" s="127">
        <v>2022</v>
      </c>
      <c r="C462" s="126" t="s">
        <v>337</v>
      </c>
      <c r="D462" s="126" t="s">
        <v>341</v>
      </c>
      <c r="E462" s="127">
        <v>13274404.369999999</v>
      </c>
      <c r="F462" s="127">
        <v>226316453.80000001</v>
      </c>
      <c r="G462" s="127">
        <v>0</v>
      </c>
    </row>
    <row r="463" spans="1:7" ht="14.25" customHeight="1">
      <c r="A463" s="130" t="s">
        <v>102</v>
      </c>
      <c r="B463" s="131">
        <v>2022</v>
      </c>
      <c r="C463" s="130" t="s">
        <v>337</v>
      </c>
      <c r="D463" s="130" t="s">
        <v>342</v>
      </c>
      <c r="E463" s="131">
        <v>0</v>
      </c>
      <c r="F463" s="131">
        <v>0</v>
      </c>
      <c r="G463" s="131">
        <v>0</v>
      </c>
    </row>
    <row r="464" spans="1:7" ht="14.25" customHeight="1">
      <c r="A464" s="126" t="s">
        <v>102</v>
      </c>
      <c r="B464" s="127">
        <v>2023</v>
      </c>
      <c r="C464" s="126" t="s">
        <v>332</v>
      </c>
      <c r="D464" s="126" t="s">
        <v>333</v>
      </c>
      <c r="E464" s="127">
        <v>58649.55</v>
      </c>
      <c r="F464" s="127">
        <v>492156.56</v>
      </c>
      <c r="G464" s="127">
        <v>1599.82</v>
      </c>
    </row>
    <row r="465" spans="1:7" ht="14.25" customHeight="1">
      <c r="A465" s="130" t="s">
        <v>102</v>
      </c>
      <c r="B465" s="131">
        <v>2023</v>
      </c>
      <c r="C465" s="130" t="s">
        <v>332</v>
      </c>
      <c r="D465" s="130" t="s">
        <v>335</v>
      </c>
      <c r="E465" s="131">
        <v>373473.69</v>
      </c>
      <c r="F465" s="131">
        <v>1430413.8</v>
      </c>
      <c r="G465" s="131">
        <v>4370.1400000000003</v>
      </c>
    </row>
    <row r="466" spans="1:7" ht="14.25" customHeight="1">
      <c r="A466" s="126" t="s">
        <v>102</v>
      </c>
      <c r="B466" s="127">
        <v>2023</v>
      </c>
      <c r="C466" s="126" t="s">
        <v>332</v>
      </c>
      <c r="D466" s="126" t="s">
        <v>336</v>
      </c>
      <c r="E466" s="127">
        <v>66016.490000000005</v>
      </c>
      <c r="F466" s="127">
        <v>1285502.0900000001</v>
      </c>
      <c r="G466" s="127">
        <v>0</v>
      </c>
    </row>
    <row r="467" spans="1:7" ht="14.25" customHeight="1">
      <c r="A467" s="130" t="s">
        <v>102</v>
      </c>
      <c r="B467" s="131">
        <v>2023</v>
      </c>
      <c r="C467" s="130" t="s">
        <v>337</v>
      </c>
      <c r="D467" s="130" t="s">
        <v>338</v>
      </c>
      <c r="E467" s="131">
        <v>3037501.17</v>
      </c>
      <c r="F467" s="131">
        <v>66829175.539999999</v>
      </c>
      <c r="G467" s="131">
        <v>0</v>
      </c>
    </row>
    <row r="468" spans="1:7" ht="14.25" customHeight="1">
      <c r="A468" s="126" t="s">
        <v>102</v>
      </c>
      <c r="B468" s="127">
        <v>2023</v>
      </c>
      <c r="C468" s="126" t="s">
        <v>337</v>
      </c>
      <c r="D468" s="126" t="s">
        <v>339</v>
      </c>
      <c r="E468" s="127">
        <v>5036490.87</v>
      </c>
      <c r="F468" s="127">
        <v>181546335.81</v>
      </c>
      <c r="G468" s="127">
        <v>579214.24</v>
      </c>
    </row>
    <row r="469" spans="1:7" ht="14.25" customHeight="1">
      <c r="A469" s="130" t="s">
        <v>102</v>
      </c>
      <c r="B469" s="131">
        <v>2023</v>
      </c>
      <c r="C469" s="130" t="s">
        <v>337</v>
      </c>
      <c r="D469" s="130" t="s">
        <v>340</v>
      </c>
      <c r="E469" s="131">
        <v>0</v>
      </c>
      <c r="F469" s="131">
        <v>0</v>
      </c>
      <c r="G469" s="131">
        <v>0</v>
      </c>
    </row>
    <row r="470" spans="1:7" ht="14.25" customHeight="1">
      <c r="A470" s="126" t="s">
        <v>102</v>
      </c>
      <c r="B470" s="127">
        <v>2023</v>
      </c>
      <c r="C470" s="126" t="s">
        <v>337</v>
      </c>
      <c r="D470" s="126" t="s">
        <v>341</v>
      </c>
      <c r="E470" s="127">
        <v>13874965.130000001</v>
      </c>
      <c r="F470" s="127">
        <v>219776043.25999999</v>
      </c>
      <c r="G470" s="127">
        <v>0</v>
      </c>
    </row>
    <row r="471" spans="1:7" ht="14.25" customHeight="1">
      <c r="A471" s="130" t="s">
        <v>102</v>
      </c>
      <c r="B471" s="131">
        <v>2023</v>
      </c>
      <c r="C471" s="130" t="s">
        <v>337</v>
      </c>
      <c r="D471" s="130" t="s">
        <v>342</v>
      </c>
      <c r="E471" s="131">
        <v>0</v>
      </c>
      <c r="F471" s="131">
        <v>0</v>
      </c>
      <c r="G471" s="131">
        <v>0</v>
      </c>
    </row>
    <row r="472" spans="1:7" ht="14.25" customHeight="1">
      <c r="A472" s="126" t="s">
        <v>103</v>
      </c>
      <c r="B472" s="127">
        <v>2015</v>
      </c>
      <c r="C472" s="126" t="s">
        <v>332</v>
      </c>
      <c r="D472" s="126" t="s">
        <v>343</v>
      </c>
      <c r="E472" s="127">
        <v>0</v>
      </c>
      <c r="F472" s="127">
        <v>0</v>
      </c>
      <c r="G472" s="127">
        <v>0</v>
      </c>
    </row>
    <row r="473" spans="1:7" ht="14.25" customHeight="1">
      <c r="A473" s="130" t="s">
        <v>103</v>
      </c>
      <c r="B473" s="131">
        <v>2015</v>
      </c>
      <c r="C473" s="130" t="s">
        <v>332</v>
      </c>
      <c r="D473" s="130" t="s">
        <v>333</v>
      </c>
      <c r="E473" s="131">
        <v>2910.99</v>
      </c>
      <c r="F473" s="131">
        <v>39270</v>
      </c>
      <c r="G473" s="131">
        <v>109.2</v>
      </c>
    </row>
    <row r="474" spans="1:7" ht="14.25" customHeight="1">
      <c r="A474" s="126" t="s">
        <v>103</v>
      </c>
      <c r="B474" s="127">
        <v>2015</v>
      </c>
      <c r="C474" s="126" t="s">
        <v>332</v>
      </c>
      <c r="D474" s="126" t="s">
        <v>335</v>
      </c>
      <c r="E474" s="127">
        <v>62957.49</v>
      </c>
      <c r="F474" s="127">
        <v>976129</v>
      </c>
      <c r="G474" s="127">
        <v>2727.2</v>
      </c>
    </row>
    <row r="475" spans="1:7" ht="14.25" customHeight="1">
      <c r="A475" s="130" t="s">
        <v>103</v>
      </c>
      <c r="B475" s="131">
        <v>2015</v>
      </c>
      <c r="C475" s="130" t="s">
        <v>332</v>
      </c>
      <c r="D475" s="130" t="s">
        <v>336</v>
      </c>
      <c r="E475" s="131">
        <v>6719.57</v>
      </c>
      <c r="F475" s="131">
        <v>563839</v>
      </c>
      <c r="G475" s="131">
        <v>0</v>
      </c>
    </row>
    <row r="476" spans="1:7" ht="14.25" customHeight="1">
      <c r="A476" s="126" t="s">
        <v>103</v>
      </c>
      <c r="B476" s="127">
        <v>2015</v>
      </c>
      <c r="C476" s="126" t="s">
        <v>337</v>
      </c>
      <c r="D476" s="126" t="s">
        <v>338</v>
      </c>
      <c r="E476" s="127">
        <v>609903.5</v>
      </c>
      <c r="F476" s="127">
        <v>21408682</v>
      </c>
      <c r="G476" s="127">
        <v>0</v>
      </c>
    </row>
    <row r="477" spans="1:7" ht="14.25" customHeight="1">
      <c r="A477" s="130" t="s">
        <v>103</v>
      </c>
      <c r="B477" s="131">
        <v>2015</v>
      </c>
      <c r="C477" s="130" t="s">
        <v>337</v>
      </c>
      <c r="D477" s="130" t="s">
        <v>339</v>
      </c>
      <c r="E477" s="131">
        <v>674146.28</v>
      </c>
      <c r="F477" s="131">
        <v>72940857.650000006</v>
      </c>
      <c r="G477" s="131">
        <v>190408.22</v>
      </c>
    </row>
    <row r="478" spans="1:7" ht="14.25" customHeight="1">
      <c r="A478" s="126" t="s">
        <v>103</v>
      </c>
      <c r="B478" s="127">
        <v>2015</v>
      </c>
      <c r="C478" s="126" t="s">
        <v>337</v>
      </c>
      <c r="D478" s="126" t="s">
        <v>340</v>
      </c>
      <c r="E478" s="127">
        <v>0</v>
      </c>
      <c r="F478" s="127">
        <v>0</v>
      </c>
      <c r="G478" s="127">
        <v>0</v>
      </c>
    </row>
    <row r="479" spans="1:7" ht="14.25" customHeight="1">
      <c r="A479" s="130" t="s">
        <v>103</v>
      </c>
      <c r="B479" s="131">
        <v>2015</v>
      </c>
      <c r="C479" s="130" t="s">
        <v>337</v>
      </c>
      <c r="D479" s="130" t="s">
        <v>341</v>
      </c>
      <c r="E479" s="131">
        <v>1792120.78</v>
      </c>
      <c r="F479" s="131">
        <v>45096927.600000001</v>
      </c>
      <c r="G479" s="131">
        <v>0</v>
      </c>
    </row>
    <row r="480" spans="1:7" ht="14.25" customHeight="1">
      <c r="A480" s="126" t="s">
        <v>103</v>
      </c>
      <c r="B480" s="127">
        <v>2015</v>
      </c>
      <c r="C480" s="126" t="s">
        <v>337</v>
      </c>
      <c r="D480" s="126" t="s">
        <v>342</v>
      </c>
      <c r="E480" s="127">
        <v>0</v>
      </c>
      <c r="F480" s="127">
        <v>0</v>
      </c>
      <c r="G480" s="127">
        <v>0</v>
      </c>
    </row>
    <row r="481" spans="1:7" ht="14.25" customHeight="1">
      <c r="A481" s="130" t="s">
        <v>103</v>
      </c>
      <c r="B481" s="131">
        <v>2016</v>
      </c>
      <c r="C481" s="130" t="s">
        <v>332</v>
      </c>
      <c r="D481" s="130" t="s">
        <v>343</v>
      </c>
      <c r="E481" s="131">
        <v>0</v>
      </c>
      <c r="F481" s="131">
        <v>0</v>
      </c>
      <c r="G481" s="131">
        <v>0</v>
      </c>
    </row>
    <row r="482" spans="1:7" ht="14.25" customHeight="1">
      <c r="A482" s="126" t="s">
        <v>103</v>
      </c>
      <c r="B482" s="127">
        <v>2016</v>
      </c>
      <c r="C482" s="126" t="s">
        <v>332</v>
      </c>
      <c r="D482" s="126" t="s">
        <v>333</v>
      </c>
      <c r="E482" s="127">
        <v>2912.47</v>
      </c>
      <c r="F482" s="127">
        <v>39303</v>
      </c>
      <c r="G482" s="127">
        <v>109.2</v>
      </c>
    </row>
    <row r="483" spans="1:7" ht="14.25" customHeight="1">
      <c r="A483" s="130" t="s">
        <v>103</v>
      </c>
      <c r="B483" s="131">
        <v>2016</v>
      </c>
      <c r="C483" s="130" t="s">
        <v>332</v>
      </c>
      <c r="D483" s="130" t="s">
        <v>335</v>
      </c>
      <c r="E483" s="131">
        <v>51807.9</v>
      </c>
      <c r="F483" s="131">
        <v>566049</v>
      </c>
      <c r="G483" s="131">
        <v>1555.2</v>
      </c>
    </row>
    <row r="484" spans="1:7" ht="14.25" customHeight="1">
      <c r="A484" s="126" t="s">
        <v>103</v>
      </c>
      <c r="B484" s="127">
        <v>2016</v>
      </c>
      <c r="C484" s="126" t="s">
        <v>332</v>
      </c>
      <c r="D484" s="126" t="s">
        <v>336</v>
      </c>
      <c r="E484" s="127">
        <v>6406.53</v>
      </c>
      <c r="F484" s="127">
        <v>562067</v>
      </c>
      <c r="G484" s="127">
        <v>0</v>
      </c>
    </row>
    <row r="485" spans="1:7" ht="14.25" customHeight="1">
      <c r="A485" s="130" t="s">
        <v>103</v>
      </c>
      <c r="B485" s="131">
        <v>2016</v>
      </c>
      <c r="C485" s="130" t="s">
        <v>337</v>
      </c>
      <c r="D485" s="130" t="s">
        <v>338</v>
      </c>
      <c r="E485" s="131">
        <v>664554.65</v>
      </c>
      <c r="F485" s="131">
        <v>23270826</v>
      </c>
      <c r="G485" s="131">
        <v>0</v>
      </c>
    </row>
    <row r="486" spans="1:7" ht="14.25" customHeight="1">
      <c r="A486" s="126" t="s">
        <v>103</v>
      </c>
      <c r="B486" s="127">
        <v>2016</v>
      </c>
      <c r="C486" s="126" t="s">
        <v>337</v>
      </c>
      <c r="D486" s="126" t="s">
        <v>339</v>
      </c>
      <c r="E486" s="127">
        <v>609200.43000000005</v>
      </c>
      <c r="F486" s="127">
        <v>71875959.319999993</v>
      </c>
      <c r="G486" s="127">
        <v>188716.76</v>
      </c>
    </row>
    <row r="487" spans="1:7" ht="14.25" customHeight="1">
      <c r="A487" s="130" t="s">
        <v>103</v>
      </c>
      <c r="B487" s="131">
        <v>2016</v>
      </c>
      <c r="C487" s="130" t="s">
        <v>337</v>
      </c>
      <c r="D487" s="130" t="s">
        <v>340</v>
      </c>
      <c r="E487" s="131">
        <v>0</v>
      </c>
      <c r="F487" s="131">
        <v>0</v>
      </c>
      <c r="G487" s="131">
        <v>0</v>
      </c>
    </row>
    <row r="488" spans="1:7" ht="14.25" customHeight="1">
      <c r="A488" s="126" t="s">
        <v>103</v>
      </c>
      <c r="B488" s="127">
        <v>2016</v>
      </c>
      <c r="C488" s="126" t="s">
        <v>337</v>
      </c>
      <c r="D488" s="126" t="s">
        <v>341</v>
      </c>
      <c r="E488" s="127">
        <v>1790889.97</v>
      </c>
      <c r="F488" s="127">
        <v>44896468</v>
      </c>
      <c r="G488" s="127">
        <v>0</v>
      </c>
    </row>
    <row r="489" spans="1:7" ht="14.25" customHeight="1">
      <c r="A489" s="130" t="s">
        <v>103</v>
      </c>
      <c r="B489" s="131">
        <v>2016</v>
      </c>
      <c r="C489" s="130" t="s">
        <v>337</v>
      </c>
      <c r="D489" s="130" t="s">
        <v>342</v>
      </c>
      <c r="E489" s="131">
        <v>0</v>
      </c>
      <c r="F489" s="131">
        <v>0</v>
      </c>
      <c r="G489" s="131">
        <v>0</v>
      </c>
    </row>
    <row r="490" spans="1:7" ht="14.25" customHeight="1">
      <c r="A490" s="126" t="s">
        <v>103</v>
      </c>
      <c r="B490" s="127">
        <v>2017</v>
      </c>
      <c r="C490" s="126" t="s">
        <v>332</v>
      </c>
      <c r="D490" s="126" t="s">
        <v>343</v>
      </c>
      <c r="E490" s="127">
        <v>0</v>
      </c>
      <c r="F490" s="127">
        <v>0</v>
      </c>
      <c r="G490" s="127">
        <v>0</v>
      </c>
    </row>
    <row r="491" spans="1:7" ht="14.25" customHeight="1">
      <c r="A491" s="130" t="s">
        <v>103</v>
      </c>
      <c r="B491" s="131">
        <v>2017</v>
      </c>
      <c r="C491" s="130" t="s">
        <v>332</v>
      </c>
      <c r="D491" s="130" t="s">
        <v>333</v>
      </c>
      <c r="E491" s="131">
        <v>2763.66</v>
      </c>
      <c r="F491" s="131">
        <v>36468</v>
      </c>
      <c r="G491" s="131">
        <v>101.3</v>
      </c>
    </row>
    <row r="492" spans="1:7" ht="14.25" customHeight="1">
      <c r="A492" s="126" t="s">
        <v>103</v>
      </c>
      <c r="B492" s="127">
        <v>2017</v>
      </c>
      <c r="C492" s="126" t="s">
        <v>332</v>
      </c>
      <c r="D492" s="126" t="s">
        <v>335</v>
      </c>
      <c r="E492" s="127">
        <v>71725.77</v>
      </c>
      <c r="F492" s="127">
        <v>527903</v>
      </c>
      <c r="G492" s="127">
        <v>1454.9</v>
      </c>
    </row>
    <row r="493" spans="1:7" ht="14.25" customHeight="1">
      <c r="A493" s="130" t="s">
        <v>103</v>
      </c>
      <c r="B493" s="131">
        <v>2017</v>
      </c>
      <c r="C493" s="130" t="s">
        <v>332</v>
      </c>
      <c r="D493" s="130" t="s">
        <v>336</v>
      </c>
      <c r="E493" s="131">
        <v>6676.23</v>
      </c>
      <c r="F493" s="131">
        <v>563770</v>
      </c>
      <c r="G493" s="131">
        <v>0</v>
      </c>
    </row>
    <row r="494" spans="1:7" ht="14.25" customHeight="1">
      <c r="A494" s="126" t="s">
        <v>103</v>
      </c>
      <c r="B494" s="127">
        <v>2017</v>
      </c>
      <c r="C494" s="126" t="s">
        <v>337</v>
      </c>
      <c r="D494" s="126" t="s">
        <v>338</v>
      </c>
      <c r="E494" s="127">
        <v>702352.32</v>
      </c>
      <c r="F494" s="127">
        <v>23043700</v>
      </c>
      <c r="G494" s="127">
        <v>0</v>
      </c>
    </row>
    <row r="495" spans="1:7" ht="14.25" customHeight="1">
      <c r="A495" s="130" t="s">
        <v>103</v>
      </c>
      <c r="B495" s="131">
        <v>2017</v>
      </c>
      <c r="C495" s="130" t="s">
        <v>337</v>
      </c>
      <c r="D495" s="130" t="s">
        <v>339</v>
      </c>
      <c r="E495" s="131">
        <v>674954.51</v>
      </c>
      <c r="F495" s="131">
        <v>70216218.700000003</v>
      </c>
      <c r="G495" s="131">
        <v>182484.02</v>
      </c>
    </row>
    <row r="496" spans="1:7" ht="14.25" customHeight="1">
      <c r="A496" s="126" t="s">
        <v>103</v>
      </c>
      <c r="B496" s="127">
        <v>2017</v>
      </c>
      <c r="C496" s="126" t="s">
        <v>337</v>
      </c>
      <c r="D496" s="126" t="s">
        <v>340</v>
      </c>
      <c r="E496" s="127">
        <v>0</v>
      </c>
      <c r="F496" s="127">
        <v>0</v>
      </c>
      <c r="G496" s="127">
        <v>0</v>
      </c>
    </row>
    <row r="497" spans="1:7" ht="14.25" customHeight="1">
      <c r="A497" s="130" t="s">
        <v>103</v>
      </c>
      <c r="B497" s="131">
        <v>2017</v>
      </c>
      <c r="C497" s="130" t="s">
        <v>337</v>
      </c>
      <c r="D497" s="130" t="s">
        <v>341</v>
      </c>
      <c r="E497" s="131">
        <v>1844647.63</v>
      </c>
      <c r="F497" s="131">
        <v>43231908</v>
      </c>
      <c r="G497" s="131">
        <v>0</v>
      </c>
    </row>
    <row r="498" spans="1:7" ht="14.25" customHeight="1">
      <c r="A498" s="126" t="s">
        <v>103</v>
      </c>
      <c r="B498" s="127">
        <v>2017</v>
      </c>
      <c r="C498" s="126" t="s">
        <v>337</v>
      </c>
      <c r="D498" s="126" t="s">
        <v>342</v>
      </c>
      <c r="E498" s="127">
        <v>0</v>
      </c>
      <c r="F498" s="127">
        <v>0</v>
      </c>
      <c r="G498" s="127">
        <v>0</v>
      </c>
    </row>
    <row r="499" spans="1:7" ht="14.25" customHeight="1">
      <c r="A499" s="130" t="s">
        <v>103</v>
      </c>
      <c r="B499" s="131">
        <v>2018</v>
      </c>
      <c r="C499" s="130" t="s">
        <v>332</v>
      </c>
      <c r="D499" s="130" t="s">
        <v>343</v>
      </c>
      <c r="E499" s="131">
        <v>0</v>
      </c>
      <c r="F499" s="131">
        <v>0</v>
      </c>
      <c r="G499" s="131">
        <v>0</v>
      </c>
    </row>
    <row r="500" spans="1:7" ht="14.25" customHeight="1">
      <c r="A500" s="126" t="s">
        <v>103</v>
      </c>
      <c r="B500" s="127">
        <v>2018</v>
      </c>
      <c r="C500" s="126" t="s">
        <v>332</v>
      </c>
      <c r="D500" s="126" t="s">
        <v>333</v>
      </c>
      <c r="E500" s="127">
        <v>3424.65</v>
      </c>
      <c r="F500" s="127">
        <v>36404</v>
      </c>
      <c r="G500" s="127">
        <v>101.12</v>
      </c>
    </row>
    <row r="501" spans="1:7" ht="14.25" customHeight="1">
      <c r="A501" s="130" t="s">
        <v>103</v>
      </c>
      <c r="B501" s="131">
        <v>2018</v>
      </c>
      <c r="C501" s="130" t="s">
        <v>332</v>
      </c>
      <c r="D501" s="130" t="s">
        <v>335</v>
      </c>
      <c r="E501" s="131">
        <v>66515.02</v>
      </c>
      <c r="F501" s="131">
        <v>520134</v>
      </c>
      <c r="G501" s="131">
        <v>1436.34</v>
      </c>
    </row>
    <row r="502" spans="1:7" ht="14.25" customHeight="1">
      <c r="A502" s="126" t="s">
        <v>103</v>
      </c>
      <c r="B502" s="127">
        <v>2018</v>
      </c>
      <c r="C502" s="126" t="s">
        <v>332</v>
      </c>
      <c r="D502" s="126" t="s">
        <v>336</v>
      </c>
      <c r="E502" s="127">
        <v>7835.08</v>
      </c>
      <c r="F502" s="127">
        <v>571748</v>
      </c>
      <c r="G502" s="127">
        <v>0</v>
      </c>
    </row>
    <row r="503" spans="1:7" ht="14.25" customHeight="1">
      <c r="A503" s="130" t="s">
        <v>103</v>
      </c>
      <c r="B503" s="131">
        <v>2018</v>
      </c>
      <c r="C503" s="130" t="s">
        <v>337</v>
      </c>
      <c r="D503" s="130" t="s">
        <v>338</v>
      </c>
      <c r="E503" s="131">
        <v>745494.07</v>
      </c>
      <c r="F503" s="131">
        <v>23320955</v>
      </c>
      <c r="G503" s="131">
        <v>0</v>
      </c>
    </row>
    <row r="504" spans="1:7" ht="14.25" customHeight="1">
      <c r="A504" s="126" t="s">
        <v>103</v>
      </c>
      <c r="B504" s="127">
        <v>2018</v>
      </c>
      <c r="C504" s="126" t="s">
        <v>337</v>
      </c>
      <c r="D504" s="126" t="s">
        <v>339</v>
      </c>
      <c r="E504" s="127">
        <v>788620.63</v>
      </c>
      <c r="F504" s="127">
        <v>72321772.260000005</v>
      </c>
      <c r="G504" s="127">
        <v>187416.14</v>
      </c>
    </row>
    <row r="505" spans="1:7" ht="14.25" customHeight="1">
      <c r="A505" s="130" t="s">
        <v>103</v>
      </c>
      <c r="B505" s="131">
        <v>2018</v>
      </c>
      <c r="C505" s="130" t="s">
        <v>337</v>
      </c>
      <c r="D505" s="130" t="s">
        <v>340</v>
      </c>
      <c r="E505" s="131">
        <v>0</v>
      </c>
      <c r="F505" s="131">
        <v>0</v>
      </c>
      <c r="G505" s="131">
        <v>0</v>
      </c>
    </row>
    <row r="506" spans="1:7" ht="14.25" customHeight="1">
      <c r="A506" s="126" t="s">
        <v>103</v>
      </c>
      <c r="B506" s="127">
        <v>2018</v>
      </c>
      <c r="C506" s="126" t="s">
        <v>337</v>
      </c>
      <c r="D506" s="126" t="s">
        <v>341</v>
      </c>
      <c r="E506" s="127">
        <v>2158726.14</v>
      </c>
      <c r="F506" s="127">
        <v>46552089</v>
      </c>
      <c r="G506" s="127">
        <v>0</v>
      </c>
    </row>
    <row r="507" spans="1:7" ht="14.25" customHeight="1">
      <c r="A507" s="130" t="s">
        <v>103</v>
      </c>
      <c r="B507" s="131">
        <v>2018</v>
      </c>
      <c r="C507" s="130" t="s">
        <v>337</v>
      </c>
      <c r="D507" s="130" t="s">
        <v>342</v>
      </c>
      <c r="E507" s="131">
        <v>0</v>
      </c>
      <c r="F507" s="131">
        <v>0</v>
      </c>
      <c r="G507" s="131">
        <v>0</v>
      </c>
    </row>
    <row r="508" spans="1:7" ht="14.25" customHeight="1">
      <c r="A508" s="126" t="s">
        <v>103</v>
      </c>
      <c r="B508" s="127">
        <v>2019</v>
      </c>
      <c r="C508" s="126" t="s">
        <v>332</v>
      </c>
      <c r="D508" s="126" t="s">
        <v>343</v>
      </c>
      <c r="E508" s="127">
        <v>0</v>
      </c>
      <c r="F508" s="127">
        <v>0</v>
      </c>
      <c r="G508" s="127">
        <v>0</v>
      </c>
    </row>
    <row r="509" spans="1:7" ht="14.25" customHeight="1">
      <c r="A509" s="130" t="s">
        <v>103</v>
      </c>
      <c r="B509" s="131">
        <v>2019</v>
      </c>
      <c r="C509" s="130" t="s">
        <v>332</v>
      </c>
      <c r="D509" s="130" t="s">
        <v>333</v>
      </c>
      <c r="E509" s="131">
        <v>3340.98</v>
      </c>
      <c r="F509" s="131">
        <v>35562.720000000001</v>
      </c>
      <c r="G509" s="131">
        <v>98.79</v>
      </c>
    </row>
    <row r="510" spans="1:7" ht="14.25" customHeight="1">
      <c r="A510" s="126" t="s">
        <v>103</v>
      </c>
      <c r="B510" s="127">
        <v>2019</v>
      </c>
      <c r="C510" s="126" t="s">
        <v>332</v>
      </c>
      <c r="D510" s="126" t="s">
        <v>335</v>
      </c>
      <c r="E510" s="127">
        <v>54966.52</v>
      </c>
      <c r="F510" s="127">
        <v>517703.81</v>
      </c>
      <c r="G510" s="127">
        <v>1428.6</v>
      </c>
    </row>
    <row r="511" spans="1:7" ht="14.25" customHeight="1">
      <c r="A511" s="130" t="s">
        <v>103</v>
      </c>
      <c r="B511" s="131">
        <v>2019</v>
      </c>
      <c r="C511" s="130" t="s">
        <v>332</v>
      </c>
      <c r="D511" s="130" t="s">
        <v>336</v>
      </c>
      <c r="E511" s="131">
        <v>8091.76</v>
      </c>
      <c r="F511" s="131">
        <v>585041</v>
      </c>
      <c r="G511" s="131">
        <v>0</v>
      </c>
    </row>
    <row r="512" spans="1:7" ht="14.25" customHeight="1">
      <c r="A512" s="126" t="s">
        <v>103</v>
      </c>
      <c r="B512" s="127">
        <v>2019</v>
      </c>
      <c r="C512" s="126" t="s">
        <v>337</v>
      </c>
      <c r="D512" s="126" t="s">
        <v>338</v>
      </c>
      <c r="E512" s="127">
        <v>711742.3</v>
      </c>
      <c r="F512" s="127">
        <v>22669052.390000001</v>
      </c>
      <c r="G512" s="127">
        <v>0</v>
      </c>
    </row>
    <row r="513" spans="1:7" ht="14.25" customHeight="1">
      <c r="A513" s="130" t="s">
        <v>103</v>
      </c>
      <c r="B513" s="131">
        <v>2019</v>
      </c>
      <c r="C513" s="130" t="s">
        <v>337</v>
      </c>
      <c r="D513" s="130" t="s">
        <v>339</v>
      </c>
      <c r="E513" s="131">
        <v>797751.25</v>
      </c>
      <c r="F513" s="131">
        <v>70525161.319999993</v>
      </c>
      <c r="G513" s="131">
        <v>186571.45</v>
      </c>
    </row>
    <row r="514" spans="1:7" ht="14.25" customHeight="1">
      <c r="A514" s="126" t="s">
        <v>103</v>
      </c>
      <c r="B514" s="127">
        <v>2019</v>
      </c>
      <c r="C514" s="126" t="s">
        <v>337</v>
      </c>
      <c r="D514" s="126" t="s">
        <v>340</v>
      </c>
      <c r="E514" s="127">
        <v>0</v>
      </c>
      <c r="F514" s="127">
        <v>0</v>
      </c>
      <c r="G514" s="127">
        <v>0</v>
      </c>
    </row>
    <row r="515" spans="1:7" ht="14.25" customHeight="1">
      <c r="A515" s="130" t="s">
        <v>103</v>
      </c>
      <c r="B515" s="131">
        <v>2019</v>
      </c>
      <c r="C515" s="130" t="s">
        <v>337</v>
      </c>
      <c r="D515" s="130" t="s">
        <v>341</v>
      </c>
      <c r="E515" s="131">
        <v>2185778.25</v>
      </c>
      <c r="F515" s="131">
        <v>45878451</v>
      </c>
      <c r="G515" s="131">
        <v>0</v>
      </c>
    </row>
    <row r="516" spans="1:7" ht="14.25" customHeight="1">
      <c r="A516" s="126" t="s">
        <v>103</v>
      </c>
      <c r="B516" s="127">
        <v>2019</v>
      </c>
      <c r="C516" s="126" t="s">
        <v>337</v>
      </c>
      <c r="D516" s="126" t="s">
        <v>342</v>
      </c>
      <c r="E516" s="127">
        <v>0</v>
      </c>
      <c r="F516" s="127">
        <v>0</v>
      </c>
      <c r="G516" s="127">
        <v>0</v>
      </c>
    </row>
    <row r="517" spans="1:7" ht="14.25" customHeight="1">
      <c r="A517" s="130" t="s">
        <v>103</v>
      </c>
      <c r="B517" s="131">
        <v>2020</v>
      </c>
      <c r="C517" s="130" t="s">
        <v>332</v>
      </c>
      <c r="D517" s="130" t="s">
        <v>343</v>
      </c>
      <c r="E517" s="131">
        <v>0</v>
      </c>
      <c r="F517" s="131">
        <v>0</v>
      </c>
      <c r="G517" s="131">
        <v>0</v>
      </c>
    </row>
    <row r="518" spans="1:7" ht="14.25" customHeight="1">
      <c r="A518" s="126" t="s">
        <v>103</v>
      </c>
      <c r="B518" s="127">
        <v>2020</v>
      </c>
      <c r="C518" s="126" t="s">
        <v>332</v>
      </c>
      <c r="D518" s="126" t="s">
        <v>333</v>
      </c>
      <c r="E518" s="127">
        <v>3361.11</v>
      </c>
      <c r="F518" s="127">
        <v>35580.239999999998</v>
      </c>
      <c r="G518" s="127">
        <v>98.83</v>
      </c>
    </row>
    <row r="519" spans="1:7" ht="14.25" customHeight="1">
      <c r="A519" s="130" t="s">
        <v>103</v>
      </c>
      <c r="B519" s="131">
        <v>2020</v>
      </c>
      <c r="C519" s="130" t="s">
        <v>332</v>
      </c>
      <c r="D519" s="130" t="s">
        <v>335</v>
      </c>
      <c r="E519" s="131">
        <v>64208.480000000003</v>
      </c>
      <c r="F519" s="131">
        <v>525998.68999999994</v>
      </c>
      <c r="G519" s="131">
        <v>1445.09</v>
      </c>
    </row>
    <row r="520" spans="1:7" ht="14.25" customHeight="1">
      <c r="A520" s="126" t="s">
        <v>103</v>
      </c>
      <c r="B520" s="127">
        <v>2020</v>
      </c>
      <c r="C520" s="126" t="s">
        <v>332</v>
      </c>
      <c r="D520" s="126" t="s">
        <v>336</v>
      </c>
      <c r="E520" s="127">
        <v>8206.44</v>
      </c>
      <c r="F520" s="127">
        <v>589141</v>
      </c>
      <c r="G520" s="127">
        <v>0</v>
      </c>
    </row>
    <row r="521" spans="1:7" ht="14.25" customHeight="1">
      <c r="A521" s="130" t="s">
        <v>103</v>
      </c>
      <c r="B521" s="131">
        <v>2020</v>
      </c>
      <c r="C521" s="130" t="s">
        <v>337</v>
      </c>
      <c r="D521" s="130" t="s">
        <v>338</v>
      </c>
      <c r="E521" s="131">
        <v>709120.35</v>
      </c>
      <c r="F521" s="131">
        <v>23240081</v>
      </c>
      <c r="G521" s="131">
        <v>0</v>
      </c>
    </row>
    <row r="522" spans="1:7" ht="14.25" customHeight="1">
      <c r="A522" s="126" t="s">
        <v>103</v>
      </c>
      <c r="B522" s="127">
        <v>2020</v>
      </c>
      <c r="C522" s="126" t="s">
        <v>337</v>
      </c>
      <c r="D522" s="126" t="s">
        <v>339</v>
      </c>
      <c r="E522" s="127">
        <v>785411.37</v>
      </c>
      <c r="F522" s="127">
        <v>67738263.709999993</v>
      </c>
      <c r="G522" s="127">
        <v>181723.58</v>
      </c>
    </row>
    <row r="523" spans="1:7" ht="14.25" customHeight="1">
      <c r="A523" s="130" t="s">
        <v>103</v>
      </c>
      <c r="B523" s="131">
        <v>2020</v>
      </c>
      <c r="C523" s="130" t="s">
        <v>337</v>
      </c>
      <c r="D523" s="130" t="s">
        <v>340</v>
      </c>
      <c r="E523" s="131">
        <v>0</v>
      </c>
      <c r="F523" s="131">
        <v>0</v>
      </c>
      <c r="G523" s="131">
        <v>0</v>
      </c>
    </row>
    <row r="524" spans="1:7" ht="14.25" customHeight="1">
      <c r="A524" s="126" t="s">
        <v>103</v>
      </c>
      <c r="B524" s="127">
        <v>2020</v>
      </c>
      <c r="C524" s="126" t="s">
        <v>337</v>
      </c>
      <c r="D524" s="126" t="s">
        <v>341</v>
      </c>
      <c r="E524" s="127">
        <v>2240279.88</v>
      </c>
      <c r="F524" s="127">
        <v>49496752</v>
      </c>
      <c r="G524" s="127">
        <v>0</v>
      </c>
    </row>
    <row r="525" spans="1:7" ht="14.25" customHeight="1">
      <c r="A525" s="130" t="s">
        <v>103</v>
      </c>
      <c r="B525" s="131">
        <v>2020</v>
      </c>
      <c r="C525" s="130" t="s">
        <v>337</v>
      </c>
      <c r="D525" s="130" t="s">
        <v>342</v>
      </c>
      <c r="E525" s="131">
        <v>0</v>
      </c>
      <c r="F525" s="131">
        <v>0</v>
      </c>
      <c r="G525" s="131">
        <v>0</v>
      </c>
    </row>
    <row r="526" spans="1:7" ht="14.25" customHeight="1">
      <c r="A526" s="126" t="s">
        <v>103</v>
      </c>
      <c r="B526" s="127">
        <v>2021</v>
      </c>
      <c r="C526" s="126" t="s">
        <v>332</v>
      </c>
      <c r="D526" s="126" t="s">
        <v>343</v>
      </c>
      <c r="E526" s="127">
        <v>0</v>
      </c>
      <c r="F526" s="127">
        <v>0</v>
      </c>
      <c r="G526" s="127">
        <v>0</v>
      </c>
    </row>
    <row r="527" spans="1:7" ht="14.25" customHeight="1">
      <c r="A527" s="130" t="s">
        <v>103</v>
      </c>
      <c r="B527" s="131">
        <v>2021</v>
      </c>
      <c r="C527" s="130" t="s">
        <v>332</v>
      </c>
      <c r="D527" s="130" t="s">
        <v>333</v>
      </c>
      <c r="E527" s="131">
        <v>3397.31</v>
      </c>
      <c r="F527" s="131">
        <v>35485</v>
      </c>
      <c r="G527" s="131">
        <v>98.57</v>
      </c>
    </row>
    <row r="528" spans="1:7" ht="14.25" customHeight="1">
      <c r="A528" s="126" t="s">
        <v>103</v>
      </c>
      <c r="B528" s="127">
        <v>2021</v>
      </c>
      <c r="C528" s="126" t="s">
        <v>332</v>
      </c>
      <c r="D528" s="126" t="s">
        <v>335</v>
      </c>
      <c r="E528" s="127">
        <v>67549.05</v>
      </c>
      <c r="F528" s="127">
        <v>532298.79</v>
      </c>
      <c r="G528" s="127">
        <v>1466.78</v>
      </c>
    </row>
    <row r="529" spans="1:7" ht="14.25" customHeight="1">
      <c r="A529" s="130" t="s">
        <v>103</v>
      </c>
      <c r="B529" s="131">
        <v>2021</v>
      </c>
      <c r="C529" s="130" t="s">
        <v>332</v>
      </c>
      <c r="D529" s="130" t="s">
        <v>336</v>
      </c>
      <c r="E529" s="131">
        <v>8789.15</v>
      </c>
      <c r="F529" s="131">
        <v>619395</v>
      </c>
      <c r="G529" s="131">
        <v>0</v>
      </c>
    </row>
    <row r="530" spans="1:7" ht="14.25" customHeight="1">
      <c r="A530" s="126" t="s">
        <v>103</v>
      </c>
      <c r="B530" s="127">
        <v>2021</v>
      </c>
      <c r="C530" s="126" t="s">
        <v>337</v>
      </c>
      <c r="D530" s="126" t="s">
        <v>338</v>
      </c>
      <c r="E530" s="127">
        <v>730614.39</v>
      </c>
      <c r="F530" s="127">
        <v>23835442</v>
      </c>
      <c r="G530" s="127">
        <v>0</v>
      </c>
    </row>
    <row r="531" spans="1:7" ht="14.25" customHeight="1">
      <c r="A531" s="130" t="s">
        <v>103</v>
      </c>
      <c r="B531" s="131">
        <v>2021</v>
      </c>
      <c r="C531" s="130" t="s">
        <v>337</v>
      </c>
      <c r="D531" s="130" t="s">
        <v>339</v>
      </c>
      <c r="E531" s="131">
        <v>841346.09</v>
      </c>
      <c r="F531" s="131">
        <v>71319318.299999997</v>
      </c>
      <c r="G531" s="131">
        <v>190018.68</v>
      </c>
    </row>
    <row r="532" spans="1:7" ht="14.25" customHeight="1">
      <c r="A532" s="126" t="s">
        <v>103</v>
      </c>
      <c r="B532" s="127">
        <v>2021</v>
      </c>
      <c r="C532" s="126" t="s">
        <v>337</v>
      </c>
      <c r="D532" s="126" t="s">
        <v>340</v>
      </c>
      <c r="E532" s="127">
        <v>0</v>
      </c>
      <c r="F532" s="127">
        <v>0</v>
      </c>
      <c r="G532" s="127">
        <v>0</v>
      </c>
    </row>
    <row r="533" spans="1:7" ht="14.25" customHeight="1">
      <c r="A533" s="130" t="s">
        <v>103</v>
      </c>
      <c r="B533" s="131">
        <v>2021</v>
      </c>
      <c r="C533" s="130" t="s">
        <v>337</v>
      </c>
      <c r="D533" s="130" t="s">
        <v>341</v>
      </c>
      <c r="E533" s="131">
        <v>2306693.9300000002</v>
      </c>
      <c r="F533" s="131">
        <v>49937424</v>
      </c>
      <c r="G533" s="131">
        <v>0</v>
      </c>
    </row>
    <row r="534" spans="1:7" ht="14.25" customHeight="1">
      <c r="A534" s="126" t="s">
        <v>103</v>
      </c>
      <c r="B534" s="127">
        <v>2021</v>
      </c>
      <c r="C534" s="126" t="s">
        <v>337</v>
      </c>
      <c r="D534" s="126" t="s">
        <v>342</v>
      </c>
      <c r="E534" s="127">
        <v>0</v>
      </c>
      <c r="F534" s="127">
        <v>0</v>
      </c>
      <c r="G534" s="127">
        <v>0</v>
      </c>
    </row>
    <row r="535" spans="1:7" ht="14.25" customHeight="1">
      <c r="A535" s="130" t="s">
        <v>103</v>
      </c>
      <c r="B535" s="131">
        <v>2022</v>
      </c>
      <c r="C535" s="130" t="s">
        <v>332</v>
      </c>
      <c r="D535" s="130" t="s">
        <v>343</v>
      </c>
      <c r="E535" s="131">
        <v>0</v>
      </c>
      <c r="F535" s="131">
        <v>0</v>
      </c>
      <c r="G535" s="131">
        <v>0</v>
      </c>
    </row>
    <row r="536" spans="1:7" ht="14.25" customHeight="1">
      <c r="A536" s="126" t="s">
        <v>103</v>
      </c>
      <c r="B536" s="127">
        <v>2022</v>
      </c>
      <c r="C536" s="126" t="s">
        <v>332</v>
      </c>
      <c r="D536" s="126" t="s">
        <v>333</v>
      </c>
      <c r="E536" s="127">
        <v>3534.79</v>
      </c>
      <c r="F536" s="127">
        <v>35485</v>
      </c>
      <c r="G536" s="127">
        <v>98.57</v>
      </c>
    </row>
    <row r="537" spans="1:7" ht="14.25" customHeight="1">
      <c r="A537" s="130" t="s">
        <v>103</v>
      </c>
      <c r="B537" s="131">
        <v>2022</v>
      </c>
      <c r="C537" s="130" t="s">
        <v>332</v>
      </c>
      <c r="D537" s="130" t="s">
        <v>335</v>
      </c>
      <c r="E537" s="131">
        <v>70729.440000000002</v>
      </c>
      <c r="F537" s="131">
        <v>530325.41</v>
      </c>
      <c r="G537" s="131">
        <v>1466.16</v>
      </c>
    </row>
    <row r="538" spans="1:7" ht="14.25" customHeight="1">
      <c r="A538" s="126" t="s">
        <v>103</v>
      </c>
      <c r="B538" s="127">
        <v>2022</v>
      </c>
      <c r="C538" s="126" t="s">
        <v>332</v>
      </c>
      <c r="D538" s="126" t="s">
        <v>336</v>
      </c>
      <c r="E538" s="127">
        <v>9228.7099999999991</v>
      </c>
      <c r="F538" s="127">
        <v>631477</v>
      </c>
      <c r="G538" s="127">
        <v>0</v>
      </c>
    </row>
    <row r="539" spans="1:7" ht="14.25" customHeight="1">
      <c r="A539" s="130" t="s">
        <v>103</v>
      </c>
      <c r="B539" s="131">
        <v>2022</v>
      </c>
      <c r="C539" s="130" t="s">
        <v>337</v>
      </c>
      <c r="D539" s="130" t="s">
        <v>338</v>
      </c>
      <c r="E539" s="131">
        <v>795541.98</v>
      </c>
      <c r="F539" s="131">
        <v>25258077</v>
      </c>
      <c r="G539" s="131">
        <v>0</v>
      </c>
    </row>
    <row r="540" spans="1:7" ht="14.25" customHeight="1">
      <c r="A540" s="126" t="s">
        <v>103</v>
      </c>
      <c r="B540" s="127">
        <v>2022</v>
      </c>
      <c r="C540" s="126" t="s">
        <v>337</v>
      </c>
      <c r="D540" s="126" t="s">
        <v>339</v>
      </c>
      <c r="E540" s="127">
        <v>903582.59</v>
      </c>
      <c r="F540" s="127">
        <v>70325189.829999998</v>
      </c>
      <c r="G540" s="127">
        <v>195065.57</v>
      </c>
    </row>
    <row r="541" spans="1:7" ht="14.25" customHeight="1">
      <c r="A541" s="130" t="s">
        <v>103</v>
      </c>
      <c r="B541" s="131">
        <v>2022</v>
      </c>
      <c r="C541" s="130" t="s">
        <v>337</v>
      </c>
      <c r="D541" s="130" t="s">
        <v>340</v>
      </c>
      <c r="E541" s="131">
        <v>0</v>
      </c>
      <c r="F541" s="131">
        <v>0</v>
      </c>
      <c r="G541" s="131">
        <v>0</v>
      </c>
    </row>
    <row r="542" spans="1:7" ht="14.25" customHeight="1">
      <c r="A542" s="126" t="s">
        <v>103</v>
      </c>
      <c r="B542" s="127">
        <v>2022</v>
      </c>
      <c r="C542" s="126" t="s">
        <v>337</v>
      </c>
      <c r="D542" s="126" t="s">
        <v>341</v>
      </c>
      <c r="E542" s="127">
        <v>2434034.61</v>
      </c>
      <c r="F542" s="127">
        <v>50179106</v>
      </c>
      <c r="G542" s="127">
        <v>0</v>
      </c>
    </row>
    <row r="543" spans="1:7" ht="14.25" customHeight="1">
      <c r="A543" s="130" t="s">
        <v>103</v>
      </c>
      <c r="B543" s="131">
        <v>2022</v>
      </c>
      <c r="C543" s="130" t="s">
        <v>337</v>
      </c>
      <c r="D543" s="130" t="s">
        <v>342</v>
      </c>
      <c r="E543" s="131">
        <v>0</v>
      </c>
      <c r="F543" s="131">
        <v>0</v>
      </c>
      <c r="G543" s="131">
        <v>0</v>
      </c>
    </row>
    <row r="544" spans="1:7" ht="14.25" customHeight="1">
      <c r="A544" s="126" t="s">
        <v>103</v>
      </c>
      <c r="B544" s="127">
        <v>2023</v>
      </c>
      <c r="C544" s="126" t="s">
        <v>332</v>
      </c>
      <c r="D544" s="126" t="s">
        <v>343</v>
      </c>
      <c r="E544" s="127">
        <v>0</v>
      </c>
      <c r="F544" s="127">
        <v>0</v>
      </c>
      <c r="G544" s="127">
        <v>0</v>
      </c>
    </row>
    <row r="545" spans="1:7" ht="14.25" customHeight="1">
      <c r="A545" s="130" t="s">
        <v>103</v>
      </c>
      <c r="B545" s="131">
        <v>2023</v>
      </c>
      <c r="C545" s="130" t="s">
        <v>332</v>
      </c>
      <c r="D545" s="130" t="s">
        <v>333</v>
      </c>
      <c r="E545" s="131">
        <v>3645.7</v>
      </c>
      <c r="F545" s="131">
        <v>35153</v>
      </c>
      <c r="G545" s="131">
        <v>97.65</v>
      </c>
    </row>
    <row r="546" spans="1:7" ht="14.25" customHeight="1">
      <c r="A546" s="126" t="s">
        <v>103</v>
      </c>
      <c r="B546" s="127">
        <v>2023</v>
      </c>
      <c r="C546" s="126" t="s">
        <v>332</v>
      </c>
      <c r="D546" s="126" t="s">
        <v>335</v>
      </c>
      <c r="E546" s="127">
        <v>66435.199999999997</v>
      </c>
      <c r="F546" s="127">
        <v>534833.89</v>
      </c>
      <c r="G546" s="127">
        <v>1474.39</v>
      </c>
    </row>
    <row r="547" spans="1:7" ht="14.25" customHeight="1">
      <c r="A547" s="130" t="s">
        <v>103</v>
      </c>
      <c r="B547" s="131">
        <v>2023</v>
      </c>
      <c r="C547" s="130" t="s">
        <v>332</v>
      </c>
      <c r="D547" s="130" t="s">
        <v>336</v>
      </c>
      <c r="E547" s="131">
        <v>9706.1299999999992</v>
      </c>
      <c r="F547" s="131">
        <v>644042</v>
      </c>
      <c r="G547" s="131">
        <v>0</v>
      </c>
    </row>
    <row r="548" spans="1:7" ht="14.25" customHeight="1">
      <c r="A548" s="126" t="s">
        <v>103</v>
      </c>
      <c r="B548" s="127">
        <v>2023</v>
      </c>
      <c r="C548" s="126" t="s">
        <v>337</v>
      </c>
      <c r="D548" s="126" t="s">
        <v>338</v>
      </c>
      <c r="E548" s="127">
        <v>818861.33</v>
      </c>
      <c r="F548" s="127">
        <v>25014670</v>
      </c>
      <c r="G548" s="127">
        <v>0</v>
      </c>
    </row>
    <row r="549" spans="1:7" ht="14.25" customHeight="1">
      <c r="A549" s="130" t="s">
        <v>103</v>
      </c>
      <c r="B549" s="131">
        <v>2023</v>
      </c>
      <c r="C549" s="130" t="s">
        <v>337</v>
      </c>
      <c r="D549" s="130" t="s">
        <v>339</v>
      </c>
      <c r="E549" s="131">
        <v>929934.33</v>
      </c>
      <c r="F549" s="131">
        <v>69259412.439999998</v>
      </c>
      <c r="G549" s="131">
        <v>191782.1</v>
      </c>
    </row>
    <row r="550" spans="1:7" ht="14.25" customHeight="1">
      <c r="A550" s="126" t="s">
        <v>103</v>
      </c>
      <c r="B550" s="127">
        <v>2023</v>
      </c>
      <c r="C550" s="126" t="s">
        <v>337</v>
      </c>
      <c r="D550" s="126" t="s">
        <v>340</v>
      </c>
      <c r="E550" s="127">
        <v>0</v>
      </c>
      <c r="F550" s="127">
        <v>0</v>
      </c>
      <c r="G550" s="127">
        <v>0</v>
      </c>
    </row>
    <row r="551" spans="1:7" ht="14.25" customHeight="1">
      <c r="A551" s="130" t="s">
        <v>103</v>
      </c>
      <c r="B551" s="131">
        <v>2023</v>
      </c>
      <c r="C551" s="130" t="s">
        <v>337</v>
      </c>
      <c r="D551" s="130" t="s">
        <v>341</v>
      </c>
      <c r="E551" s="131">
        <v>2533112.38</v>
      </c>
      <c r="F551" s="131">
        <v>49125070</v>
      </c>
      <c r="G551" s="131">
        <v>0</v>
      </c>
    </row>
    <row r="552" spans="1:7" ht="14.25" customHeight="1">
      <c r="A552" s="126" t="s">
        <v>103</v>
      </c>
      <c r="B552" s="127">
        <v>2023</v>
      </c>
      <c r="C552" s="126" t="s">
        <v>337</v>
      </c>
      <c r="D552" s="126" t="s">
        <v>342</v>
      </c>
      <c r="E552" s="127">
        <v>0</v>
      </c>
      <c r="F552" s="127">
        <v>0</v>
      </c>
      <c r="G552" s="127">
        <v>0</v>
      </c>
    </row>
    <row r="553" spans="1:7" ht="14.25" customHeight="1">
      <c r="A553" s="130" t="s">
        <v>104</v>
      </c>
      <c r="B553" s="131">
        <v>2015</v>
      </c>
      <c r="C553" s="130" t="s">
        <v>332</v>
      </c>
      <c r="D553" s="130" t="s">
        <v>343</v>
      </c>
      <c r="E553" s="131">
        <v>0</v>
      </c>
      <c r="F553" s="131">
        <v>0</v>
      </c>
      <c r="G553" s="131">
        <v>0</v>
      </c>
    </row>
    <row r="554" spans="1:7" ht="14.25" customHeight="1">
      <c r="A554" s="126" t="s">
        <v>104</v>
      </c>
      <c r="B554" s="127">
        <v>2015</v>
      </c>
      <c r="C554" s="126" t="s">
        <v>332</v>
      </c>
      <c r="D554" s="126" t="s">
        <v>333</v>
      </c>
      <c r="E554" s="127">
        <v>1861.58</v>
      </c>
      <c r="F554" s="127">
        <v>23735</v>
      </c>
      <c r="G554" s="127">
        <v>59</v>
      </c>
    </row>
    <row r="555" spans="1:7" ht="14.25" customHeight="1">
      <c r="A555" s="130" t="s">
        <v>104</v>
      </c>
      <c r="B555" s="131">
        <v>2015</v>
      </c>
      <c r="C555" s="130" t="s">
        <v>332</v>
      </c>
      <c r="D555" s="130" t="s">
        <v>335</v>
      </c>
      <c r="E555" s="131">
        <v>33358.639999999999</v>
      </c>
      <c r="F555" s="131">
        <v>274259</v>
      </c>
      <c r="G555" s="131">
        <v>768</v>
      </c>
    </row>
    <row r="556" spans="1:7" ht="14.25" customHeight="1">
      <c r="A556" s="126" t="s">
        <v>104</v>
      </c>
      <c r="B556" s="127">
        <v>2015</v>
      </c>
      <c r="C556" s="126" t="s">
        <v>332</v>
      </c>
      <c r="D556" s="126" t="s">
        <v>336</v>
      </c>
      <c r="E556" s="127">
        <v>1307.1400000000001</v>
      </c>
      <c r="F556" s="127">
        <v>2892</v>
      </c>
      <c r="G556" s="127">
        <v>0</v>
      </c>
    </row>
    <row r="557" spans="1:7" ht="14.25" customHeight="1">
      <c r="A557" s="130" t="s">
        <v>104</v>
      </c>
      <c r="B557" s="131">
        <v>2015</v>
      </c>
      <c r="C557" s="130" t="s">
        <v>337</v>
      </c>
      <c r="D557" s="130" t="s">
        <v>338</v>
      </c>
      <c r="E557" s="131">
        <v>158800.67000000001</v>
      </c>
      <c r="F557" s="131">
        <v>4907587</v>
      </c>
      <c r="G557" s="131">
        <v>0</v>
      </c>
    </row>
    <row r="558" spans="1:7" ht="14.25" customHeight="1">
      <c r="A558" s="126" t="s">
        <v>104</v>
      </c>
      <c r="B558" s="127">
        <v>2015</v>
      </c>
      <c r="C558" s="126" t="s">
        <v>337</v>
      </c>
      <c r="D558" s="126" t="s">
        <v>339</v>
      </c>
      <c r="E558" s="127">
        <v>97577.86</v>
      </c>
      <c r="F558" s="127">
        <v>6867603</v>
      </c>
      <c r="G558" s="127">
        <v>18061</v>
      </c>
    </row>
    <row r="559" spans="1:7" ht="14.25" customHeight="1">
      <c r="A559" s="130" t="s">
        <v>104</v>
      </c>
      <c r="B559" s="131">
        <v>2015</v>
      </c>
      <c r="C559" s="130" t="s">
        <v>337</v>
      </c>
      <c r="D559" s="130" t="s">
        <v>340</v>
      </c>
      <c r="E559" s="131">
        <v>0</v>
      </c>
      <c r="F559" s="131">
        <v>0</v>
      </c>
      <c r="G559" s="131">
        <v>0</v>
      </c>
    </row>
    <row r="560" spans="1:7" ht="14.25" customHeight="1">
      <c r="A560" s="126" t="s">
        <v>104</v>
      </c>
      <c r="B560" s="127">
        <v>2015</v>
      </c>
      <c r="C560" s="126" t="s">
        <v>337</v>
      </c>
      <c r="D560" s="126" t="s">
        <v>341</v>
      </c>
      <c r="E560" s="127">
        <v>529765.74</v>
      </c>
      <c r="F560" s="127">
        <v>13727288</v>
      </c>
      <c r="G560" s="127">
        <v>0</v>
      </c>
    </row>
    <row r="561" spans="1:7" ht="14.25" customHeight="1">
      <c r="A561" s="130" t="s">
        <v>104</v>
      </c>
      <c r="B561" s="131">
        <v>2015</v>
      </c>
      <c r="C561" s="130" t="s">
        <v>337</v>
      </c>
      <c r="D561" s="130" t="s">
        <v>342</v>
      </c>
      <c r="E561" s="131">
        <v>0</v>
      </c>
      <c r="F561" s="131">
        <v>0</v>
      </c>
      <c r="G561" s="131">
        <v>0</v>
      </c>
    </row>
    <row r="562" spans="1:7" ht="14.25" customHeight="1">
      <c r="A562" s="126" t="s">
        <v>104</v>
      </c>
      <c r="B562" s="127">
        <v>2016</v>
      </c>
      <c r="C562" s="126" t="s">
        <v>332</v>
      </c>
      <c r="D562" s="126" t="s">
        <v>343</v>
      </c>
      <c r="E562" s="127">
        <v>0</v>
      </c>
      <c r="F562" s="127">
        <v>0</v>
      </c>
      <c r="G562" s="127">
        <v>0</v>
      </c>
    </row>
    <row r="563" spans="1:7" ht="14.25" customHeight="1">
      <c r="A563" s="130" t="s">
        <v>104</v>
      </c>
      <c r="B563" s="131">
        <v>2016</v>
      </c>
      <c r="C563" s="130" t="s">
        <v>332</v>
      </c>
      <c r="D563" s="130" t="s">
        <v>333</v>
      </c>
      <c r="E563" s="131">
        <v>1814.75</v>
      </c>
      <c r="F563" s="131">
        <v>19993</v>
      </c>
      <c r="G563" s="131">
        <v>0</v>
      </c>
    </row>
    <row r="564" spans="1:7" ht="14.25" customHeight="1">
      <c r="A564" s="126" t="s">
        <v>104</v>
      </c>
      <c r="B564" s="127">
        <v>2016</v>
      </c>
      <c r="C564" s="126" t="s">
        <v>332</v>
      </c>
      <c r="D564" s="126" t="s">
        <v>335</v>
      </c>
      <c r="E564" s="127">
        <v>33646.660000000003</v>
      </c>
      <c r="F564" s="127">
        <v>274259</v>
      </c>
      <c r="G564" s="127">
        <v>0</v>
      </c>
    </row>
    <row r="565" spans="1:7" ht="14.25" customHeight="1">
      <c r="A565" s="130" t="s">
        <v>104</v>
      </c>
      <c r="B565" s="131">
        <v>2016</v>
      </c>
      <c r="C565" s="130" t="s">
        <v>332</v>
      </c>
      <c r="D565" s="130" t="s">
        <v>336</v>
      </c>
      <c r="E565" s="131">
        <v>1317.64</v>
      </c>
      <c r="F565" s="131">
        <v>2892</v>
      </c>
      <c r="G565" s="131">
        <v>0</v>
      </c>
    </row>
    <row r="566" spans="1:7" ht="14.25" customHeight="1">
      <c r="A566" s="126" t="s">
        <v>104</v>
      </c>
      <c r="B566" s="127">
        <v>2016</v>
      </c>
      <c r="C566" s="126" t="s">
        <v>337</v>
      </c>
      <c r="D566" s="126" t="s">
        <v>338</v>
      </c>
      <c r="E566" s="127">
        <v>149134.29</v>
      </c>
      <c r="F566" s="127">
        <v>4617295</v>
      </c>
      <c r="G566" s="127">
        <v>0</v>
      </c>
    </row>
    <row r="567" spans="1:7" ht="14.25" customHeight="1">
      <c r="A567" s="130" t="s">
        <v>104</v>
      </c>
      <c r="B567" s="131">
        <v>2016</v>
      </c>
      <c r="C567" s="130" t="s">
        <v>337</v>
      </c>
      <c r="D567" s="130" t="s">
        <v>339</v>
      </c>
      <c r="E567" s="131">
        <v>97683.96</v>
      </c>
      <c r="F567" s="131">
        <v>7048334</v>
      </c>
      <c r="G567" s="131">
        <v>18738.8</v>
      </c>
    </row>
    <row r="568" spans="1:7" ht="14.25" customHeight="1">
      <c r="A568" s="126" t="s">
        <v>104</v>
      </c>
      <c r="B568" s="127">
        <v>2016</v>
      </c>
      <c r="C568" s="126" t="s">
        <v>337</v>
      </c>
      <c r="D568" s="126" t="s">
        <v>340</v>
      </c>
      <c r="E568" s="127">
        <v>0</v>
      </c>
      <c r="F568" s="127">
        <v>0</v>
      </c>
      <c r="G568" s="127">
        <v>0</v>
      </c>
    </row>
    <row r="569" spans="1:7" ht="14.25" customHeight="1">
      <c r="A569" s="130" t="s">
        <v>104</v>
      </c>
      <c r="B569" s="131">
        <v>2016</v>
      </c>
      <c r="C569" s="130" t="s">
        <v>337</v>
      </c>
      <c r="D569" s="130" t="s">
        <v>341</v>
      </c>
      <c r="E569" s="131">
        <v>493866.76</v>
      </c>
      <c r="F569" s="131">
        <v>12612066</v>
      </c>
      <c r="G569" s="131">
        <v>0</v>
      </c>
    </row>
    <row r="570" spans="1:7" ht="14.25" customHeight="1">
      <c r="A570" s="126" t="s">
        <v>104</v>
      </c>
      <c r="B570" s="127">
        <v>2016</v>
      </c>
      <c r="C570" s="126" t="s">
        <v>337</v>
      </c>
      <c r="D570" s="126" t="s">
        <v>342</v>
      </c>
      <c r="E570" s="127">
        <v>0</v>
      </c>
      <c r="F570" s="127">
        <v>0</v>
      </c>
      <c r="G570" s="127">
        <v>0</v>
      </c>
    </row>
    <row r="571" spans="1:7" ht="14.25" customHeight="1">
      <c r="A571" s="130" t="s">
        <v>104</v>
      </c>
      <c r="B571" s="131">
        <v>2017</v>
      </c>
      <c r="C571" s="130" t="s">
        <v>332</v>
      </c>
      <c r="D571" s="130" t="s">
        <v>343</v>
      </c>
      <c r="E571" s="131">
        <v>0</v>
      </c>
      <c r="F571" s="131">
        <v>0</v>
      </c>
      <c r="G571" s="131">
        <v>0</v>
      </c>
    </row>
    <row r="572" spans="1:7" ht="14.25" customHeight="1">
      <c r="A572" s="126" t="s">
        <v>104</v>
      </c>
      <c r="B572" s="127">
        <v>2017</v>
      </c>
      <c r="C572" s="126" t="s">
        <v>332</v>
      </c>
      <c r="D572" s="126" t="s">
        <v>333</v>
      </c>
      <c r="E572" s="127">
        <v>1830.09</v>
      </c>
      <c r="F572" s="127">
        <v>20629</v>
      </c>
      <c r="G572" s="127">
        <v>58.69</v>
      </c>
    </row>
    <row r="573" spans="1:7" ht="14.25" customHeight="1">
      <c r="A573" s="130" t="s">
        <v>104</v>
      </c>
      <c r="B573" s="131">
        <v>2017</v>
      </c>
      <c r="C573" s="130" t="s">
        <v>332</v>
      </c>
      <c r="D573" s="130" t="s">
        <v>335</v>
      </c>
      <c r="E573" s="131">
        <v>33516.22</v>
      </c>
      <c r="F573" s="131">
        <v>274259</v>
      </c>
      <c r="G573" s="131">
        <v>768</v>
      </c>
    </row>
    <row r="574" spans="1:7" ht="14.25" customHeight="1">
      <c r="A574" s="126" t="s">
        <v>104</v>
      </c>
      <c r="B574" s="127">
        <v>2017</v>
      </c>
      <c r="C574" s="126" t="s">
        <v>332</v>
      </c>
      <c r="D574" s="126" t="s">
        <v>336</v>
      </c>
      <c r="E574" s="127">
        <v>1313.28</v>
      </c>
      <c r="F574" s="127">
        <v>2892</v>
      </c>
      <c r="G574" s="127">
        <v>0</v>
      </c>
    </row>
    <row r="575" spans="1:7" ht="14.25" customHeight="1">
      <c r="A575" s="130" t="s">
        <v>104</v>
      </c>
      <c r="B575" s="131">
        <v>2017</v>
      </c>
      <c r="C575" s="130" t="s">
        <v>337</v>
      </c>
      <c r="D575" s="130" t="s">
        <v>338</v>
      </c>
      <c r="E575" s="131">
        <v>148561.31</v>
      </c>
      <c r="F575" s="131">
        <v>4702580</v>
      </c>
      <c r="G575" s="131">
        <v>0</v>
      </c>
    </row>
    <row r="576" spans="1:7" ht="14.25" customHeight="1">
      <c r="A576" s="126" t="s">
        <v>104</v>
      </c>
      <c r="B576" s="127">
        <v>2017</v>
      </c>
      <c r="C576" s="126" t="s">
        <v>337</v>
      </c>
      <c r="D576" s="126" t="s">
        <v>339</v>
      </c>
      <c r="E576" s="127">
        <v>93832.77</v>
      </c>
      <c r="F576" s="127">
        <v>6797046</v>
      </c>
      <c r="G576" s="127">
        <v>17521.599999999999</v>
      </c>
    </row>
    <row r="577" spans="1:7" ht="14.25" customHeight="1">
      <c r="A577" s="130" t="s">
        <v>104</v>
      </c>
      <c r="B577" s="131">
        <v>2017</v>
      </c>
      <c r="C577" s="130" t="s">
        <v>337</v>
      </c>
      <c r="D577" s="130" t="s">
        <v>340</v>
      </c>
      <c r="E577" s="131">
        <v>0</v>
      </c>
      <c r="F577" s="131">
        <v>0</v>
      </c>
      <c r="G577" s="131">
        <v>0</v>
      </c>
    </row>
    <row r="578" spans="1:7" ht="14.25" customHeight="1">
      <c r="A578" s="126" t="s">
        <v>104</v>
      </c>
      <c r="B578" s="127">
        <v>2017</v>
      </c>
      <c r="C578" s="126" t="s">
        <v>337</v>
      </c>
      <c r="D578" s="126" t="s">
        <v>341</v>
      </c>
      <c r="E578" s="127">
        <v>483503.42</v>
      </c>
      <c r="F578" s="127">
        <v>12775802</v>
      </c>
      <c r="G578" s="127">
        <v>0</v>
      </c>
    </row>
    <row r="579" spans="1:7" ht="14.25" customHeight="1">
      <c r="A579" s="130" t="s">
        <v>104</v>
      </c>
      <c r="B579" s="131">
        <v>2017</v>
      </c>
      <c r="C579" s="130" t="s">
        <v>337</v>
      </c>
      <c r="D579" s="130" t="s">
        <v>342</v>
      </c>
      <c r="E579" s="131">
        <v>0</v>
      </c>
      <c r="F579" s="131">
        <v>0</v>
      </c>
      <c r="G579" s="131">
        <v>0</v>
      </c>
    </row>
    <row r="580" spans="1:7" ht="14.25" customHeight="1">
      <c r="A580" s="126" t="s">
        <v>104</v>
      </c>
      <c r="B580" s="127">
        <v>2018</v>
      </c>
      <c r="C580" s="126" t="s">
        <v>332</v>
      </c>
      <c r="D580" s="126" t="s">
        <v>343</v>
      </c>
      <c r="E580" s="127">
        <v>0</v>
      </c>
      <c r="F580" s="127">
        <v>0</v>
      </c>
      <c r="G580" s="127">
        <v>0</v>
      </c>
    </row>
    <row r="581" spans="1:7" ht="14.25" customHeight="1">
      <c r="A581" s="130" t="s">
        <v>104</v>
      </c>
      <c r="B581" s="131">
        <v>2018</v>
      </c>
      <c r="C581" s="130" t="s">
        <v>332</v>
      </c>
      <c r="D581" s="130" t="s">
        <v>333</v>
      </c>
      <c r="E581" s="131">
        <v>1729.46</v>
      </c>
      <c r="F581" s="131">
        <v>20172</v>
      </c>
      <c r="G581" s="131">
        <v>55.47</v>
      </c>
    </row>
    <row r="582" spans="1:7" ht="14.25" customHeight="1">
      <c r="A582" s="126" t="s">
        <v>104</v>
      </c>
      <c r="B582" s="127">
        <v>2018</v>
      </c>
      <c r="C582" s="126" t="s">
        <v>332</v>
      </c>
      <c r="D582" s="126" t="s">
        <v>335</v>
      </c>
      <c r="E582" s="127">
        <v>33516.22</v>
      </c>
      <c r="F582" s="127">
        <v>274259</v>
      </c>
      <c r="G582" s="127">
        <v>768</v>
      </c>
    </row>
    <row r="583" spans="1:7" ht="14.25" customHeight="1">
      <c r="A583" s="130" t="s">
        <v>104</v>
      </c>
      <c r="B583" s="131">
        <v>2018</v>
      </c>
      <c r="C583" s="130" t="s">
        <v>332</v>
      </c>
      <c r="D583" s="130" t="s">
        <v>336</v>
      </c>
      <c r="E583" s="131">
        <v>1313.28</v>
      </c>
      <c r="F583" s="131">
        <v>2892</v>
      </c>
      <c r="G583" s="131">
        <v>0</v>
      </c>
    </row>
    <row r="584" spans="1:7" ht="14.25" customHeight="1">
      <c r="A584" s="126" t="s">
        <v>104</v>
      </c>
      <c r="B584" s="127">
        <v>2018</v>
      </c>
      <c r="C584" s="126" t="s">
        <v>337</v>
      </c>
      <c r="D584" s="126" t="s">
        <v>338</v>
      </c>
      <c r="E584" s="127">
        <v>151518.28</v>
      </c>
      <c r="F584" s="127">
        <v>4873420</v>
      </c>
      <c r="G584" s="127">
        <v>0</v>
      </c>
    </row>
    <row r="585" spans="1:7" ht="14.25" customHeight="1">
      <c r="A585" s="130" t="s">
        <v>104</v>
      </c>
      <c r="B585" s="131">
        <v>2018</v>
      </c>
      <c r="C585" s="130" t="s">
        <v>337</v>
      </c>
      <c r="D585" s="130" t="s">
        <v>339</v>
      </c>
      <c r="E585" s="131">
        <v>87114.82</v>
      </c>
      <c r="F585" s="131">
        <v>5786213</v>
      </c>
      <c r="G585" s="131">
        <v>16332.58</v>
      </c>
    </row>
    <row r="586" spans="1:7" ht="14.25" customHeight="1">
      <c r="A586" s="126" t="s">
        <v>104</v>
      </c>
      <c r="B586" s="127">
        <v>2018</v>
      </c>
      <c r="C586" s="126" t="s">
        <v>337</v>
      </c>
      <c r="D586" s="126" t="s">
        <v>340</v>
      </c>
      <c r="E586" s="127">
        <v>0</v>
      </c>
      <c r="F586" s="127">
        <v>0</v>
      </c>
      <c r="G586" s="127">
        <v>0</v>
      </c>
    </row>
    <row r="587" spans="1:7" ht="14.25" customHeight="1">
      <c r="A587" s="130" t="s">
        <v>104</v>
      </c>
      <c r="B587" s="131">
        <v>2018</v>
      </c>
      <c r="C587" s="130" t="s">
        <v>337</v>
      </c>
      <c r="D587" s="130" t="s">
        <v>341</v>
      </c>
      <c r="E587" s="131">
        <v>493681.76</v>
      </c>
      <c r="F587" s="131">
        <v>13568560</v>
      </c>
      <c r="G587" s="131">
        <v>0</v>
      </c>
    </row>
    <row r="588" spans="1:7" ht="14.25" customHeight="1">
      <c r="A588" s="126" t="s">
        <v>104</v>
      </c>
      <c r="B588" s="127">
        <v>2018</v>
      </c>
      <c r="C588" s="126" t="s">
        <v>337</v>
      </c>
      <c r="D588" s="126" t="s">
        <v>342</v>
      </c>
      <c r="E588" s="127">
        <v>0</v>
      </c>
      <c r="F588" s="127">
        <v>0</v>
      </c>
      <c r="G588" s="127">
        <v>0</v>
      </c>
    </row>
    <row r="589" spans="1:7" ht="14.25" customHeight="1">
      <c r="A589" s="130" t="s">
        <v>104</v>
      </c>
      <c r="B589" s="131">
        <v>2019</v>
      </c>
      <c r="C589" s="130" t="s">
        <v>332</v>
      </c>
      <c r="D589" s="130" t="s">
        <v>343</v>
      </c>
      <c r="E589" s="131">
        <v>0</v>
      </c>
      <c r="F589" s="131">
        <v>0</v>
      </c>
      <c r="G589" s="131">
        <v>0</v>
      </c>
    </row>
    <row r="590" spans="1:7" ht="14.25" customHeight="1">
      <c r="A590" s="126" t="s">
        <v>104</v>
      </c>
      <c r="B590" s="127">
        <v>2019</v>
      </c>
      <c r="C590" s="126" t="s">
        <v>332</v>
      </c>
      <c r="D590" s="126" t="s">
        <v>333</v>
      </c>
      <c r="E590" s="127">
        <v>1917.17</v>
      </c>
      <c r="F590" s="127">
        <v>19707</v>
      </c>
      <c r="G590" s="127">
        <v>54</v>
      </c>
    </row>
    <row r="591" spans="1:7" ht="14.25" customHeight="1">
      <c r="A591" s="130" t="s">
        <v>104</v>
      </c>
      <c r="B591" s="131">
        <v>2019</v>
      </c>
      <c r="C591" s="130" t="s">
        <v>332</v>
      </c>
      <c r="D591" s="130" t="s">
        <v>335</v>
      </c>
      <c r="E591" s="131">
        <v>32488.66</v>
      </c>
      <c r="F591" s="131">
        <v>274259</v>
      </c>
      <c r="G591" s="131">
        <v>768</v>
      </c>
    </row>
    <row r="592" spans="1:7" ht="14.25" customHeight="1">
      <c r="A592" s="126" t="s">
        <v>104</v>
      </c>
      <c r="B592" s="127">
        <v>2019</v>
      </c>
      <c r="C592" s="126" t="s">
        <v>332</v>
      </c>
      <c r="D592" s="126" t="s">
        <v>336</v>
      </c>
      <c r="E592" s="127">
        <v>1212.54</v>
      </c>
      <c r="F592" s="127">
        <v>2892</v>
      </c>
      <c r="G592" s="127">
        <v>0</v>
      </c>
    </row>
    <row r="593" spans="1:7" ht="14.25" customHeight="1">
      <c r="A593" s="130" t="s">
        <v>104</v>
      </c>
      <c r="B593" s="131">
        <v>2019</v>
      </c>
      <c r="C593" s="130" t="s">
        <v>337</v>
      </c>
      <c r="D593" s="130" t="s">
        <v>338</v>
      </c>
      <c r="E593" s="131">
        <v>173816.06</v>
      </c>
      <c r="F593" s="131">
        <v>4959666</v>
      </c>
      <c r="G593" s="131">
        <v>0</v>
      </c>
    </row>
    <row r="594" spans="1:7" ht="14.25" customHeight="1">
      <c r="A594" s="126" t="s">
        <v>104</v>
      </c>
      <c r="B594" s="127">
        <v>2019</v>
      </c>
      <c r="C594" s="126" t="s">
        <v>337</v>
      </c>
      <c r="D594" s="126" t="s">
        <v>339</v>
      </c>
      <c r="E594" s="127">
        <v>97464.57</v>
      </c>
      <c r="F594" s="127">
        <v>5682647</v>
      </c>
      <c r="G594" s="127">
        <v>15750</v>
      </c>
    </row>
    <row r="595" spans="1:7" ht="14.25" customHeight="1">
      <c r="A595" s="130" t="s">
        <v>104</v>
      </c>
      <c r="B595" s="131">
        <v>2019</v>
      </c>
      <c r="C595" s="130" t="s">
        <v>337</v>
      </c>
      <c r="D595" s="130" t="s">
        <v>340</v>
      </c>
      <c r="E595" s="131">
        <v>0</v>
      </c>
      <c r="F595" s="131">
        <v>0</v>
      </c>
      <c r="G595" s="131">
        <v>0</v>
      </c>
    </row>
    <row r="596" spans="1:7" ht="14.25" customHeight="1">
      <c r="A596" s="126" t="s">
        <v>104</v>
      </c>
      <c r="B596" s="127">
        <v>2019</v>
      </c>
      <c r="C596" s="126" t="s">
        <v>337</v>
      </c>
      <c r="D596" s="126" t="s">
        <v>341</v>
      </c>
      <c r="E596" s="127">
        <v>594029.38</v>
      </c>
      <c r="F596" s="127">
        <v>14383418</v>
      </c>
      <c r="G596" s="127">
        <v>0</v>
      </c>
    </row>
    <row r="597" spans="1:7" ht="14.25" customHeight="1">
      <c r="A597" s="130" t="s">
        <v>104</v>
      </c>
      <c r="B597" s="131">
        <v>2019</v>
      </c>
      <c r="C597" s="130" t="s">
        <v>337</v>
      </c>
      <c r="D597" s="130" t="s">
        <v>342</v>
      </c>
      <c r="E597" s="131">
        <v>0</v>
      </c>
      <c r="F597" s="131">
        <v>0</v>
      </c>
      <c r="G597" s="131">
        <v>0</v>
      </c>
    </row>
    <row r="598" spans="1:7" ht="14.25" customHeight="1">
      <c r="A598" s="126" t="s">
        <v>104</v>
      </c>
      <c r="B598" s="127">
        <v>2020</v>
      </c>
      <c r="C598" s="126" t="s">
        <v>332</v>
      </c>
      <c r="D598" s="126" t="s">
        <v>343</v>
      </c>
      <c r="E598" s="127">
        <v>0</v>
      </c>
      <c r="F598" s="127">
        <v>0</v>
      </c>
      <c r="G598" s="127">
        <v>0</v>
      </c>
    </row>
    <row r="599" spans="1:7" ht="14.25" customHeight="1">
      <c r="A599" s="130" t="s">
        <v>104</v>
      </c>
      <c r="B599" s="131">
        <v>2020</v>
      </c>
      <c r="C599" s="130" t="s">
        <v>332</v>
      </c>
      <c r="D599" s="130" t="s">
        <v>333</v>
      </c>
      <c r="E599" s="131">
        <v>2146.27</v>
      </c>
      <c r="F599" s="131">
        <v>19761</v>
      </c>
      <c r="G599" s="131">
        <v>55</v>
      </c>
    </row>
    <row r="600" spans="1:7" ht="14.25" customHeight="1">
      <c r="A600" s="126" t="s">
        <v>104</v>
      </c>
      <c r="B600" s="127">
        <v>2020</v>
      </c>
      <c r="C600" s="126" t="s">
        <v>332</v>
      </c>
      <c r="D600" s="126" t="s">
        <v>335</v>
      </c>
      <c r="E600" s="127">
        <v>24427.19</v>
      </c>
      <c r="F600" s="127">
        <v>261112</v>
      </c>
      <c r="G600" s="127">
        <v>738</v>
      </c>
    </row>
    <row r="601" spans="1:7" ht="14.25" customHeight="1">
      <c r="A601" s="130" t="s">
        <v>104</v>
      </c>
      <c r="B601" s="131">
        <v>2020</v>
      </c>
      <c r="C601" s="130" t="s">
        <v>332</v>
      </c>
      <c r="D601" s="130" t="s">
        <v>336</v>
      </c>
      <c r="E601" s="131">
        <v>994.32</v>
      </c>
      <c r="F601" s="131">
        <v>2892</v>
      </c>
      <c r="G601" s="131">
        <v>0</v>
      </c>
    </row>
    <row r="602" spans="1:7" ht="14.25" customHeight="1">
      <c r="A602" s="126" t="s">
        <v>104</v>
      </c>
      <c r="B602" s="127">
        <v>2020</v>
      </c>
      <c r="C602" s="126" t="s">
        <v>337</v>
      </c>
      <c r="D602" s="126" t="s">
        <v>338</v>
      </c>
      <c r="E602" s="127">
        <v>181994.54</v>
      </c>
      <c r="F602" s="127">
        <v>4420025</v>
      </c>
      <c r="G602" s="127">
        <v>0</v>
      </c>
    </row>
    <row r="603" spans="1:7" ht="14.25" customHeight="1">
      <c r="A603" s="130" t="s">
        <v>104</v>
      </c>
      <c r="B603" s="131">
        <v>2020</v>
      </c>
      <c r="C603" s="130" t="s">
        <v>337</v>
      </c>
      <c r="D603" s="130" t="s">
        <v>339</v>
      </c>
      <c r="E603" s="131">
        <v>100636.28</v>
      </c>
      <c r="F603" s="131">
        <v>4702565</v>
      </c>
      <c r="G603" s="131">
        <v>14202.4</v>
      </c>
    </row>
    <row r="604" spans="1:7" ht="14.25" customHeight="1">
      <c r="A604" s="126" t="s">
        <v>104</v>
      </c>
      <c r="B604" s="127">
        <v>2020</v>
      </c>
      <c r="C604" s="126" t="s">
        <v>337</v>
      </c>
      <c r="D604" s="126" t="s">
        <v>340</v>
      </c>
      <c r="E604" s="127">
        <v>0</v>
      </c>
      <c r="F604" s="127">
        <v>0</v>
      </c>
      <c r="G604" s="127">
        <v>0</v>
      </c>
    </row>
    <row r="605" spans="1:7" ht="14.25" customHeight="1">
      <c r="A605" s="130" t="s">
        <v>104</v>
      </c>
      <c r="B605" s="131">
        <v>2020</v>
      </c>
      <c r="C605" s="130" t="s">
        <v>337</v>
      </c>
      <c r="D605" s="130" t="s">
        <v>341</v>
      </c>
      <c r="E605" s="131">
        <v>667502.19999999995</v>
      </c>
      <c r="F605" s="131">
        <v>14043405</v>
      </c>
      <c r="G605" s="131">
        <v>0</v>
      </c>
    </row>
    <row r="606" spans="1:7" ht="14.25" customHeight="1">
      <c r="A606" s="126" t="s">
        <v>104</v>
      </c>
      <c r="B606" s="127">
        <v>2020</v>
      </c>
      <c r="C606" s="126" t="s">
        <v>337</v>
      </c>
      <c r="D606" s="126" t="s">
        <v>342</v>
      </c>
      <c r="E606" s="127">
        <v>0</v>
      </c>
      <c r="F606" s="127">
        <v>0</v>
      </c>
      <c r="G606" s="127">
        <v>0</v>
      </c>
    </row>
    <row r="607" spans="1:7" ht="14.25" customHeight="1">
      <c r="A607" s="130" t="s">
        <v>104</v>
      </c>
      <c r="B607" s="131">
        <v>2021</v>
      </c>
      <c r="C607" s="130" t="s">
        <v>332</v>
      </c>
      <c r="D607" s="130" t="s">
        <v>343</v>
      </c>
      <c r="E607" s="131">
        <v>0</v>
      </c>
      <c r="F607" s="131">
        <v>0</v>
      </c>
      <c r="G607" s="131">
        <v>0</v>
      </c>
    </row>
    <row r="608" spans="1:7" ht="14.25" customHeight="1">
      <c r="A608" s="126" t="s">
        <v>104</v>
      </c>
      <c r="B608" s="127">
        <v>2021</v>
      </c>
      <c r="C608" s="126" t="s">
        <v>332</v>
      </c>
      <c r="D608" s="126" t="s">
        <v>333</v>
      </c>
      <c r="E608" s="127">
        <v>2165.2800000000002</v>
      </c>
      <c r="F608" s="127">
        <v>19706</v>
      </c>
      <c r="G608" s="127">
        <v>54.68</v>
      </c>
    </row>
    <row r="609" spans="1:7" ht="14.25" customHeight="1">
      <c r="A609" s="130" t="s">
        <v>104</v>
      </c>
      <c r="B609" s="131">
        <v>2021</v>
      </c>
      <c r="C609" s="130" t="s">
        <v>332</v>
      </c>
      <c r="D609" s="130" t="s">
        <v>335</v>
      </c>
      <c r="E609" s="131">
        <v>12293.82</v>
      </c>
      <c r="F609" s="131">
        <v>198386</v>
      </c>
      <c r="G609" s="131">
        <v>562</v>
      </c>
    </row>
    <row r="610" spans="1:7" ht="14.25" customHeight="1">
      <c r="A610" s="126" t="s">
        <v>104</v>
      </c>
      <c r="B610" s="127">
        <v>2021</v>
      </c>
      <c r="C610" s="126" t="s">
        <v>332</v>
      </c>
      <c r="D610" s="126" t="s">
        <v>336</v>
      </c>
      <c r="E610" s="127">
        <v>928.68</v>
      </c>
      <c r="F610" s="127">
        <v>2892</v>
      </c>
      <c r="G610" s="127">
        <v>0</v>
      </c>
    </row>
    <row r="611" spans="1:7" ht="14.25" customHeight="1">
      <c r="A611" s="130" t="s">
        <v>104</v>
      </c>
      <c r="B611" s="131">
        <v>2021</v>
      </c>
      <c r="C611" s="130" t="s">
        <v>337</v>
      </c>
      <c r="D611" s="130" t="s">
        <v>338</v>
      </c>
      <c r="E611" s="131">
        <v>179662.12</v>
      </c>
      <c r="F611" s="131">
        <v>4197425</v>
      </c>
      <c r="G611" s="131">
        <v>0</v>
      </c>
    </row>
    <row r="612" spans="1:7" ht="14.25" customHeight="1">
      <c r="A612" s="126" t="s">
        <v>104</v>
      </c>
      <c r="B612" s="127">
        <v>2021</v>
      </c>
      <c r="C612" s="126" t="s">
        <v>337</v>
      </c>
      <c r="D612" s="126" t="s">
        <v>339</v>
      </c>
      <c r="E612" s="127">
        <v>98350.34</v>
      </c>
      <c r="F612" s="127">
        <v>4690419</v>
      </c>
      <c r="G612" s="127">
        <v>13442.2</v>
      </c>
    </row>
    <row r="613" spans="1:7" ht="14.25" customHeight="1">
      <c r="A613" s="130" t="s">
        <v>104</v>
      </c>
      <c r="B613" s="131">
        <v>2021</v>
      </c>
      <c r="C613" s="130" t="s">
        <v>337</v>
      </c>
      <c r="D613" s="130" t="s">
        <v>340</v>
      </c>
      <c r="E613" s="131">
        <v>0</v>
      </c>
      <c r="F613" s="131">
        <v>0</v>
      </c>
      <c r="G613" s="131">
        <v>0</v>
      </c>
    </row>
    <row r="614" spans="1:7" ht="14.25" customHeight="1">
      <c r="A614" s="126" t="s">
        <v>104</v>
      </c>
      <c r="B614" s="127">
        <v>2021</v>
      </c>
      <c r="C614" s="126" t="s">
        <v>337</v>
      </c>
      <c r="D614" s="126" t="s">
        <v>341</v>
      </c>
      <c r="E614" s="127">
        <v>679688.64</v>
      </c>
      <c r="F614" s="127">
        <v>13608715</v>
      </c>
      <c r="G614" s="127">
        <v>0</v>
      </c>
    </row>
    <row r="615" spans="1:7" ht="14.25" customHeight="1">
      <c r="A615" s="130" t="s">
        <v>104</v>
      </c>
      <c r="B615" s="131">
        <v>2021</v>
      </c>
      <c r="C615" s="130" t="s">
        <v>337</v>
      </c>
      <c r="D615" s="130" t="s">
        <v>342</v>
      </c>
      <c r="E615" s="131">
        <v>0</v>
      </c>
      <c r="F615" s="131">
        <v>0</v>
      </c>
      <c r="G615" s="131">
        <v>0</v>
      </c>
    </row>
    <row r="616" spans="1:7" ht="14.25" customHeight="1">
      <c r="A616" s="126" t="s">
        <v>104</v>
      </c>
      <c r="B616" s="127">
        <v>2022</v>
      </c>
      <c r="C616" s="126" t="s">
        <v>332</v>
      </c>
      <c r="D616" s="126" t="s">
        <v>343</v>
      </c>
      <c r="E616" s="127">
        <v>0</v>
      </c>
      <c r="F616" s="127">
        <v>0</v>
      </c>
      <c r="G616" s="127">
        <v>0</v>
      </c>
    </row>
    <row r="617" spans="1:7" ht="14.25" customHeight="1">
      <c r="A617" s="130" t="s">
        <v>104</v>
      </c>
      <c r="B617" s="131">
        <v>2022</v>
      </c>
      <c r="C617" s="130" t="s">
        <v>332</v>
      </c>
      <c r="D617" s="130" t="s">
        <v>333</v>
      </c>
      <c r="E617" s="131">
        <v>2237</v>
      </c>
      <c r="F617" s="131">
        <v>19205</v>
      </c>
      <c r="G617" s="131">
        <v>60.5</v>
      </c>
    </row>
    <row r="618" spans="1:7" ht="14.25" customHeight="1">
      <c r="A618" s="126" t="s">
        <v>104</v>
      </c>
      <c r="B618" s="127">
        <v>2022</v>
      </c>
      <c r="C618" s="126" t="s">
        <v>332</v>
      </c>
      <c r="D618" s="126" t="s">
        <v>335</v>
      </c>
      <c r="E618" s="127">
        <v>12702</v>
      </c>
      <c r="F618" s="127">
        <v>162841</v>
      </c>
      <c r="G618" s="127">
        <v>456</v>
      </c>
    </row>
    <row r="619" spans="1:7" ht="14.25" customHeight="1">
      <c r="A619" s="130" t="s">
        <v>104</v>
      </c>
      <c r="B619" s="131">
        <v>2022</v>
      </c>
      <c r="C619" s="130" t="s">
        <v>332</v>
      </c>
      <c r="D619" s="130" t="s">
        <v>336</v>
      </c>
      <c r="E619" s="131">
        <v>960</v>
      </c>
      <c r="F619" s="131">
        <v>2892</v>
      </c>
      <c r="G619" s="131">
        <v>0</v>
      </c>
    </row>
    <row r="620" spans="1:7" ht="14.25" customHeight="1">
      <c r="A620" s="126" t="s">
        <v>104</v>
      </c>
      <c r="B620" s="127">
        <v>2022</v>
      </c>
      <c r="C620" s="126" t="s">
        <v>337</v>
      </c>
      <c r="D620" s="126" t="s">
        <v>338</v>
      </c>
      <c r="E620" s="127">
        <v>185627</v>
      </c>
      <c r="F620" s="127">
        <v>4557448</v>
      </c>
      <c r="G620" s="127">
        <v>0</v>
      </c>
    </row>
    <row r="621" spans="1:7" ht="14.25" customHeight="1">
      <c r="A621" s="130" t="s">
        <v>104</v>
      </c>
      <c r="B621" s="131">
        <v>2022</v>
      </c>
      <c r="C621" s="130" t="s">
        <v>337</v>
      </c>
      <c r="D621" s="130" t="s">
        <v>339</v>
      </c>
      <c r="E621" s="131">
        <v>101615</v>
      </c>
      <c r="F621" s="131">
        <v>3911463</v>
      </c>
      <c r="G621" s="131">
        <v>14274.8</v>
      </c>
    </row>
    <row r="622" spans="1:7" ht="14.25" customHeight="1">
      <c r="A622" s="126" t="s">
        <v>104</v>
      </c>
      <c r="B622" s="127">
        <v>2022</v>
      </c>
      <c r="C622" s="126" t="s">
        <v>337</v>
      </c>
      <c r="D622" s="126" t="s">
        <v>340</v>
      </c>
      <c r="E622" s="127">
        <v>0</v>
      </c>
      <c r="F622" s="127">
        <v>0</v>
      </c>
      <c r="G622" s="127">
        <v>0</v>
      </c>
    </row>
    <row r="623" spans="1:7" ht="14.25" customHeight="1">
      <c r="A623" s="130" t="s">
        <v>104</v>
      </c>
      <c r="B623" s="131">
        <v>2022</v>
      </c>
      <c r="C623" s="130" t="s">
        <v>337</v>
      </c>
      <c r="D623" s="130" t="s">
        <v>341</v>
      </c>
      <c r="E623" s="131">
        <v>702254</v>
      </c>
      <c r="F623" s="131">
        <v>14680759</v>
      </c>
      <c r="G623" s="131">
        <v>0</v>
      </c>
    </row>
    <row r="624" spans="1:7" ht="14.25" customHeight="1">
      <c r="A624" s="126" t="s">
        <v>104</v>
      </c>
      <c r="B624" s="127">
        <v>2022</v>
      </c>
      <c r="C624" s="126" t="s">
        <v>337</v>
      </c>
      <c r="D624" s="126" t="s">
        <v>342</v>
      </c>
      <c r="E624" s="127">
        <v>0</v>
      </c>
      <c r="F624" s="127">
        <v>0</v>
      </c>
      <c r="G624" s="127">
        <v>0</v>
      </c>
    </row>
    <row r="625" spans="1:7" ht="14.25" customHeight="1">
      <c r="A625" s="130" t="s">
        <v>104</v>
      </c>
      <c r="B625" s="131">
        <v>2023</v>
      </c>
      <c r="C625" s="130" t="s">
        <v>332</v>
      </c>
      <c r="D625" s="130" t="s">
        <v>343</v>
      </c>
      <c r="E625" s="131">
        <v>0</v>
      </c>
      <c r="F625" s="131">
        <v>0</v>
      </c>
      <c r="G625" s="131">
        <v>0</v>
      </c>
    </row>
    <row r="626" spans="1:7" ht="14.25" customHeight="1">
      <c r="A626" s="126" t="s">
        <v>104</v>
      </c>
      <c r="B626" s="127">
        <v>2023</v>
      </c>
      <c r="C626" s="126" t="s">
        <v>332</v>
      </c>
      <c r="D626" s="126" t="s">
        <v>333</v>
      </c>
      <c r="E626" s="127">
        <v>4079.29</v>
      </c>
      <c r="F626" s="127">
        <v>18786</v>
      </c>
      <c r="G626" s="127">
        <v>63.07</v>
      </c>
    </row>
    <row r="627" spans="1:7" ht="14.25" customHeight="1">
      <c r="A627" s="130" t="s">
        <v>104</v>
      </c>
      <c r="B627" s="131">
        <v>2023</v>
      </c>
      <c r="C627" s="130" t="s">
        <v>332</v>
      </c>
      <c r="D627" s="130" t="s">
        <v>335</v>
      </c>
      <c r="E627" s="131">
        <v>8037.4</v>
      </c>
      <c r="F627" s="131">
        <v>130110</v>
      </c>
      <c r="G627" s="131">
        <v>382</v>
      </c>
    </row>
    <row r="628" spans="1:7" ht="14.25" customHeight="1">
      <c r="A628" s="126" t="s">
        <v>104</v>
      </c>
      <c r="B628" s="127">
        <v>2023</v>
      </c>
      <c r="C628" s="126" t="s">
        <v>332</v>
      </c>
      <c r="D628" s="126" t="s">
        <v>336</v>
      </c>
      <c r="E628" s="127">
        <v>969.16</v>
      </c>
      <c r="F628" s="127">
        <v>2892</v>
      </c>
      <c r="G628" s="127">
        <v>0</v>
      </c>
    </row>
    <row r="629" spans="1:7" ht="14.25" customHeight="1">
      <c r="A629" s="130" t="s">
        <v>104</v>
      </c>
      <c r="B629" s="131">
        <v>2023</v>
      </c>
      <c r="C629" s="130" t="s">
        <v>337</v>
      </c>
      <c r="D629" s="130" t="s">
        <v>338</v>
      </c>
      <c r="E629" s="131">
        <v>191489.59</v>
      </c>
      <c r="F629" s="131">
        <v>4249025</v>
      </c>
      <c r="G629" s="131">
        <v>0</v>
      </c>
    </row>
    <row r="630" spans="1:7" ht="14.25" customHeight="1">
      <c r="A630" s="126" t="s">
        <v>104</v>
      </c>
      <c r="B630" s="127">
        <v>2023</v>
      </c>
      <c r="C630" s="126" t="s">
        <v>337</v>
      </c>
      <c r="D630" s="126" t="s">
        <v>339</v>
      </c>
      <c r="E630" s="127">
        <v>93323.14</v>
      </c>
      <c r="F630" s="127">
        <v>3862821</v>
      </c>
      <c r="G630" s="127">
        <v>2908.4</v>
      </c>
    </row>
    <row r="631" spans="1:7" ht="14.25" customHeight="1">
      <c r="A631" s="130" t="s">
        <v>104</v>
      </c>
      <c r="B631" s="131">
        <v>2023</v>
      </c>
      <c r="C631" s="130" t="s">
        <v>337</v>
      </c>
      <c r="D631" s="130" t="s">
        <v>340</v>
      </c>
      <c r="E631" s="131">
        <v>0</v>
      </c>
      <c r="F631" s="131">
        <v>0</v>
      </c>
      <c r="G631" s="131">
        <v>0</v>
      </c>
    </row>
    <row r="632" spans="1:7" ht="14.25" customHeight="1">
      <c r="A632" s="126" t="s">
        <v>104</v>
      </c>
      <c r="B632" s="127">
        <v>2023</v>
      </c>
      <c r="C632" s="126" t="s">
        <v>337</v>
      </c>
      <c r="D632" s="126" t="s">
        <v>341</v>
      </c>
      <c r="E632" s="127">
        <v>723350.11</v>
      </c>
      <c r="F632" s="127">
        <v>14059391</v>
      </c>
      <c r="G632" s="127">
        <v>0</v>
      </c>
    </row>
    <row r="633" spans="1:7" ht="14.25" customHeight="1">
      <c r="A633" s="130" t="s">
        <v>104</v>
      </c>
      <c r="B633" s="131">
        <v>2023</v>
      </c>
      <c r="C633" s="130" t="s">
        <v>337</v>
      </c>
      <c r="D633" s="130" t="s">
        <v>342</v>
      </c>
      <c r="E633" s="131">
        <v>0</v>
      </c>
      <c r="F633" s="131">
        <v>0</v>
      </c>
      <c r="G633" s="131">
        <v>0</v>
      </c>
    </row>
    <row r="634" spans="1:7" ht="14.25" customHeight="1">
      <c r="A634" s="126" t="s">
        <v>105</v>
      </c>
      <c r="B634" s="127">
        <v>2015</v>
      </c>
      <c r="C634" s="126" t="s">
        <v>332</v>
      </c>
      <c r="D634" s="126" t="s">
        <v>343</v>
      </c>
      <c r="E634" s="127">
        <v>0</v>
      </c>
      <c r="F634" s="127">
        <v>0</v>
      </c>
      <c r="G634" s="127">
        <v>0</v>
      </c>
    </row>
    <row r="635" spans="1:7" ht="14.25" customHeight="1">
      <c r="A635" s="130" t="s">
        <v>105</v>
      </c>
      <c r="B635" s="131">
        <v>2015</v>
      </c>
      <c r="C635" s="130" t="s">
        <v>332</v>
      </c>
      <c r="D635" s="130" t="s">
        <v>333</v>
      </c>
      <c r="E635" s="131">
        <v>0</v>
      </c>
      <c r="F635" s="131">
        <v>0</v>
      </c>
      <c r="G635" s="131">
        <v>0</v>
      </c>
    </row>
    <row r="636" spans="1:7" ht="14.25" customHeight="1">
      <c r="A636" s="126" t="s">
        <v>105</v>
      </c>
      <c r="B636" s="127">
        <v>2015</v>
      </c>
      <c r="C636" s="126" t="s">
        <v>332</v>
      </c>
      <c r="D636" s="126" t="s">
        <v>335</v>
      </c>
      <c r="E636" s="127">
        <v>17991.060000000001</v>
      </c>
      <c r="F636" s="127">
        <v>373174</v>
      </c>
      <c r="G636" s="127">
        <v>1045</v>
      </c>
    </row>
    <row r="637" spans="1:7" ht="14.25" customHeight="1">
      <c r="A637" s="130" t="s">
        <v>105</v>
      </c>
      <c r="B637" s="131">
        <v>2015</v>
      </c>
      <c r="C637" s="130" t="s">
        <v>332</v>
      </c>
      <c r="D637" s="130" t="s">
        <v>336</v>
      </c>
      <c r="E637" s="131">
        <v>4935.24</v>
      </c>
      <c r="F637" s="131">
        <v>94284</v>
      </c>
      <c r="G637" s="131">
        <v>0</v>
      </c>
    </row>
    <row r="638" spans="1:7" ht="14.25" customHeight="1">
      <c r="A638" s="126" t="s">
        <v>105</v>
      </c>
      <c r="B638" s="127">
        <v>2015</v>
      </c>
      <c r="C638" s="126" t="s">
        <v>337</v>
      </c>
      <c r="D638" s="126" t="s">
        <v>338</v>
      </c>
      <c r="E638" s="127">
        <v>99843.36</v>
      </c>
      <c r="F638" s="127">
        <v>4594197</v>
      </c>
      <c r="G638" s="127">
        <v>0</v>
      </c>
    </row>
    <row r="639" spans="1:7" ht="14.25" customHeight="1">
      <c r="A639" s="130" t="s">
        <v>105</v>
      </c>
      <c r="B639" s="131">
        <v>2015</v>
      </c>
      <c r="C639" s="130" t="s">
        <v>337</v>
      </c>
      <c r="D639" s="130" t="s">
        <v>339</v>
      </c>
      <c r="E639" s="131">
        <v>69919.399999999994</v>
      </c>
      <c r="F639" s="131">
        <v>4316369</v>
      </c>
      <c r="G639" s="131">
        <v>12238</v>
      </c>
    </row>
    <row r="640" spans="1:7" ht="14.25" customHeight="1">
      <c r="A640" s="126" t="s">
        <v>105</v>
      </c>
      <c r="B640" s="127">
        <v>2015</v>
      </c>
      <c r="C640" s="126" t="s">
        <v>337</v>
      </c>
      <c r="D640" s="126" t="s">
        <v>340</v>
      </c>
      <c r="E640" s="127">
        <v>0</v>
      </c>
      <c r="F640" s="127">
        <v>0</v>
      </c>
      <c r="G640" s="127">
        <v>0</v>
      </c>
    </row>
    <row r="641" spans="1:7" ht="14.25" customHeight="1">
      <c r="A641" s="130" t="s">
        <v>105</v>
      </c>
      <c r="B641" s="131">
        <v>2015</v>
      </c>
      <c r="C641" s="130" t="s">
        <v>337</v>
      </c>
      <c r="D641" s="130" t="s">
        <v>341</v>
      </c>
      <c r="E641" s="131">
        <v>600826.44999999995</v>
      </c>
      <c r="F641" s="131">
        <v>19377540</v>
      </c>
      <c r="G641" s="131">
        <v>0</v>
      </c>
    </row>
    <row r="642" spans="1:7" ht="14.25" customHeight="1">
      <c r="A642" s="126" t="s">
        <v>105</v>
      </c>
      <c r="B642" s="127">
        <v>2015</v>
      </c>
      <c r="C642" s="126" t="s">
        <v>337</v>
      </c>
      <c r="D642" s="126" t="s">
        <v>342</v>
      </c>
      <c r="E642" s="127">
        <v>0</v>
      </c>
      <c r="F642" s="127">
        <v>0</v>
      </c>
      <c r="G642" s="127">
        <v>0</v>
      </c>
    </row>
    <row r="643" spans="1:7" ht="14.25" customHeight="1">
      <c r="A643" s="130" t="s">
        <v>105</v>
      </c>
      <c r="B643" s="131">
        <v>2016</v>
      </c>
      <c r="C643" s="130" t="s">
        <v>332</v>
      </c>
      <c r="D643" s="130" t="s">
        <v>343</v>
      </c>
      <c r="E643" s="131">
        <v>0</v>
      </c>
      <c r="F643" s="131">
        <v>0</v>
      </c>
      <c r="G643" s="131">
        <v>0</v>
      </c>
    </row>
    <row r="644" spans="1:7" ht="14.25" customHeight="1">
      <c r="A644" s="126" t="s">
        <v>105</v>
      </c>
      <c r="B644" s="127">
        <v>2016</v>
      </c>
      <c r="C644" s="126" t="s">
        <v>332</v>
      </c>
      <c r="D644" s="126" t="s">
        <v>333</v>
      </c>
      <c r="E644" s="127">
        <v>0</v>
      </c>
      <c r="F644" s="127">
        <v>0</v>
      </c>
      <c r="G644" s="127">
        <v>0</v>
      </c>
    </row>
    <row r="645" spans="1:7" ht="14.25" customHeight="1">
      <c r="A645" s="130" t="s">
        <v>105</v>
      </c>
      <c r="B645" s="131">
        <v>2016</v>
      </c>
      <c r="C645" s="130" t="s">
        <v>332</v>
      </c>
      <c r="D645" s="130" t="s">
        <v>335</v>
      </c>
      <c r="E645" s="131">
        <v>18862.02</v>
      </c>
      <c r="F645" s="131">
        <v>321015</v>
      </c>
      <c r="G645" s="131">
        <v>917</v>
      </c>
    </row>
    <row r="646" spans="1:7" ht="14.25" customHeight="1">
      <c r="A646" s="126" t="s">
        <v>105</v>
      </c>
      <c r="B646" s="127">
        <v>2016</v>
      </c>
      <c r="C646" s="126" t="s">
        <v>332</v>
      </c>
      <c r="D646" s="126" t="s">
        <v>336</v>
      </c>
      <c r="E646" s="127">
        <v>4821.32</v>
      </c>
      <c r="F646" s="127">
        <v>93284</v>
      </c>
      <c r="G646" s="127">
        <v>0</v>
      </c>
    </row>
    <row r="647" spans="1:7" ht="14.25" customHeight="1">
      <c r="A647" s="130" t="s">
        <v>105</v>
      </c>
      <c r="B647" s="131">
        <v>2016</v>
      </c>
      <c r="C647" s="130" t="s">
        <v>337</v>
      </c>
      <c r="D647" s="130" t="s">
        <v>338</v>
      </c>
      <c r="E647" s="131">
        <v>100326.85</v>
      </c>
      <c r="F647" s="131">
        <v>4547781</v>
      </c>
      <c r="G647" s="131">
        <v>0</v>
      </c>
    </row>
    <row r="648" spans="1:7" ht="14.25" customHeight="1">
      <c r="A648" s="126" t="s">
        <v>105</v>
      </c>
      <c r="B648" s="127">
        <v>2016</v>
      </c>
      <c r="C648" s="126" t="s">
        <v>337</v>
      </c>
      <c r="D648" s="126" t="s">
        <v>339</v>
      </c>
      <c r="E648" s="127">
        <v>69666.98</v>
      </c>
      <c r="F648" s="127">
        <v>4242389</v>
      </c>
      <c r="G648" s="127">
        <v>12058</v>
      </c>
    </row>
    <row r="649" spans="1:7" ht="14.25" customHeight="1">
      <c r="A649" s="130" t="s">
        <v>105</v>
      </c>
      <c r="B649" s="131">
        <v>2016</v>
      </c>
      <c r="C649" s="130" t="s">
        <v>337</v>
      </c>
      <c r="D649" s="130" t="s">
        <v>340</v>
      </c>
      <c r="E649" s="131">
        <v>0</v>
      </c>
      <c r="F649" s="131">
        <v>0</v>
      </c>
      <c r="G649" s="131">
        <v>0</v>
      </c>
    </row>
    <row r="650" spans="1:7" ht="14.25" customHeight="1">
      <c r="A650" s="126" t="s">
        <v>105</v>
      </c>
      <c r="B650" s="127">
        <v>2016</v>
      </c>
      <c r="C650" s="126" t="s">
        <v>337</v>
      </c>
      <c r="D650" s="126" t="s">
        <v>341</v>
      </c>
      <c r="E650" s="127">
        <v>630447.67000000004</v>
      </c>
      <c r="F650" s="127">
        <v>19268403</v>
      </c>
      <c r="G650" s="127">
        <v>0</v>
      </c>
    </row>
    <row r="651" spans="1:7" ht="14.25" customHeight="1">
      <c r="A651" s="130" t="s">
        <v>105</v>
      </c>
      <c r="B651" s="131">
        <v>2016</v>
      </c>
      <c r="C651" s="130" t="s">
        <v>337</v>
      </c>
      <c r="D651" s="130" t="s">
        <v>342</v>
      </c>
      <c r="E651" s="131">
        <v>0</v>
      </c>
      <c r="F651" s="131">
        <v>0</v>
      </c>
      <c r="G651" s="131">
        <v>0</v>
      </c>
    </row>
    <row r="652" spans="1:7" ht="14.25" customHeight="1">
      <c r="A652" s="126" t="s">
        <v>105</v>
      </c>
      <c r="B652" s="127">
        <v>2017</v>
      </c>
      <c r="C652" s="126" t="s">
        <v>332</v>
      </c>
      <c r="D652" s="126" t="s">
        <v>343</v>
      </c>
      <c r="E652" s="127">
        <v>0</v>
      </c>
      <c r="F652" s="127">
        <v>0</v>
      </c>
      <c r="G652" s="127">
        <v>0</v>
      </c>
    </row>
    <row r="653" spans="1:7" ht="14.25" customHeight="1">
      <c r="A653" s="130" t="s">
        <v>105</v>
      </c>
      <c r="B653" s="131">
        <v>2017</v>
      </c>
      <c r="C653" s="130" t="s">
        <v>332</v>
      </c>
      <c r="D653" s="130" t="s">
        <v>333</v>
      </c>
      <c r="E653" s="131">
        <v>0</v>
      </c>
      <c r="F653" s="131">
        <v>0</v>
      </c>
      <c r="G653" s="131">
        <v>0</v>
      </c>
    </row>
    <row r="654" spans="1:7" ht="14.25" customHeight="1">
      <c r="A654" s="126" t="s">
        <v>105</v>
      </c>
      <c r="B654" s="127">
        <v>2017</v>
      </c>
      <c r="C654" s="126" t="s">
        <v>332</v>
      </c>
      <c r="D654" s="126" t="s">
        <v>335</v>
      </c>
      <c r="E654" s="127">
        <v>17998.560000000001</v>
      </c>
      <c r="F654" s="127">
        <v>206615</v>
      </c>
      <c r="G654" s="127">
        <v>578</v>
      </c>
    </row>
    <row r="655" spans="1:7" ht="14.25" customHeight="1">
      <c r="A655" s="130" t="s">
        <v>105</v>
      </c>
      <c r="B655" s="131">
        <v>2017</v>
      </c>
      <c r="C655" s="130" t="s">
        <v>332</v>
      </c>
      <c r="D655" s="130" t="s">
        <v>336</v>
      </c>
      <c r="E655" s="131">
        <v>4880.04</v>
      </c>
      <c r="F655" s="131">
        <v>93084</v>
      </c>
      <c r="G655" s="131">
        <v>0</v>
      </c>
    </row>
    <row r="656" spans="1:7" ht="14.25" customHeight="1">
      <c r="A656" s="126" t="s">
        <v>105</v>
      </c>
      <c r="B656" s="127">
        <v>2017</v>
      </c>
      <c r="C656" s="126" t="s">
        <v>337</v>
      </c>
      <c r="D656" s="126" t="s">
        <v>338</v>
      </c>
      <c r="E656" s="127">
        <v>103401.16</v>
      </c>
      <c r="F656" s="127">
        <v>4556065</v>
      </c>
      <c r="G656" s="127">
        <v>0</v>
      </c>
    </row>
    <row r="657" spans="1:7" ht="14.25" customHeight="1">
      <c r="A657" s="130" t="s">
        <v>105</v>
      </c>
      <c r="B657" s="131">
        <v>2017</v>
      </c>
      <c r="C657" s="130" t="s">
        <v>337</v>
      </c>
      <c r="D657" s="130" t="s">
        <v>339</v>
      </c>
      <c r="E657" s="131">
        <v>61253.87</v>
      </c>
      <c r="F657" s="131">
        <v>3809003</v>
      </c>
      <c r="G657" s="131">
        <v>10631</v>
      </c>
    </row>
    <row r="658" spans="1:7" ht="14.25" customHeight="1">
      <c r="A658" s="126" t="s">
        <v>105</v>
      </c>
      <c r="B658" s="127">
        <v>2017</v>
      </c>
      <c r="C658" s="126" t="s">
        <v>337</v>
      </c>
      <c r="D658" s="126" t="s">
        <v>340</v>
      </c>
      <c r="E658" s="127">
        <v>0</v>
      </c>
      <c r="F658" s="127">
        <v>0</v>
      </c>
      <c r="G658" s="127">
        <v>0</v>
      </c>
    </row>
    <row r="659" spans="1:7" ht="14.25" customHeight="1">
      <c r="A659" s="130" t="s">
        <v>105</v>
      </c>
      <c r="B659" s="131">
        <v>2017</v>
      </c>
      <c r="C659" s="130" t="s">
        <v>337</v>
      </c>
      <c r="D659" s="130" t="s">
        <v>341</v>
      </c>
      <c r="E659" s="131">
        <v>666434.01</v>
      </c>
      <c r="F659" s="131">
        <v>18934642</v>
      </c>
      <c r="G659" s="131">
        <v>0</v>
      </c>
    </row>
    <row r="660" spans="1:7" ht="14.25" customHeight="1">
      <c r="A660" s="126" t="s">
        <v>105</v>
      </c>
      <c r="B660" s="127">
        <v>2017</v>
      </c>
      <c r="C660" s="126" t="s">
        <v>337</v>
      </c>
      <c r="D660" s="126" t="s">
        <v>342</v>
      </c>
      <c r="E660" s="127">
        <v>0</v>
      </c>
      <c r="F660" s="127">
        <v>0</v>
      </c>
      <c r="G660" s="127">
        <v>0</v>
      </c>
    </row>
    <row r="661" spans="1:7" ht="14.25" customHeight="1">
      <c r="A661" s="130" t="s">
        <v>105</v>
      </c>
      <c r="B661" s="131">
        <v>2018</v>
      </c>
      <c r="C661" s="130" t="s">
        <v>332</v>
      </c>
      <c r="D661" s="130" t="s">
        <v>343</v>
      </c>
      <c r="E661" s="131">
        <v>0</v>
      </c>
      <c r="F661" s="131">
        <v>0</v>
      </c>
      <c r="G661" s="131">
        <v>0</v>
      </c>
    </row>
    <row r="662" spans="1:7" ht="14.25" customHeight="1">
      <c r="A662" s="126" t="s">
        <v>105</v>
      </c>
      <c r="B662" s="127">
        <v>2018</v>
      </c>
      <c r="C662" s="126" t="s">
        <v>332</v>
      </c>
      <c r="D662" s="126" t="s">
        <v>333</v>
      </c>
      <c r="E662" s="127">
        <v>0</v>
      </c>
      <c r="F662" s="127">
        <v>0</v>
      </c>
      <c r="G662" s="127">
        <v>0</v>
      </c>
    </row>
    <row r="663" spans="1:7" ht="14.25" customHeight="1">
      <c r="A663" s="130" t="s">
        <v>105</v>
      </c>
      <c r="B663" s="131">
        <v>2018</v>
      </c>
      <c r="C663" s="130" t="s">
        <v>332</v>
      </c>
      <c r="D663" s="130" t="s">
        <v>335</v>
      </c>
      <c r="E663" s="131">
        <v>23996.52</v>
      </c>
      <c r="F663" s="131">
        <v>208895</v>
      </c>
      <c r="G663" s="131">
        <v>583</v>
      </c>
    </row>
    <row r="664" spans="1:7" ht="14.25" customHeight="1">
      <c r="A664" s="126" t="s">
        <v>105</v>
      </c>
      <c r="B664" s="127">
        <v>2018</v>
      </c>
      <c r="C664" s="126" t="s">
        <v>332</v>
      </c>
      <c r="D664" s="126" t="s">
        <v>336</v>
      </c>
      <c r="E664" s="127">
        <v>5717.16</v>
      </c>
      <c r="F664" s="127">
        <v>93084</v>
      </c>
      <c r="G664" s="127">
        <v>0</v>
      </c>
    </row>
    <row r="665" spans="1:7" ht="14.25" customHeight="1">
      <c r="A665" s="130" t="s">
        <v>105</v>
      </c>
      <c r="B665" s="131">
        <v>2018</v>
      </c>
      <c r="C665" s="130" t="s">
        <v>337</v>
      </c>
      <c r="D665" s="130" t="s">
        <v>338</v>
      </c>
      <c r="E665" s="131">
        <v>122448.86</v>
      </c>
      <c r="F665" s="131">
        <v>4549793</v>
      </c>
      <c r="G665" s="131">
        <v>0</v>
      </c>
    </row>
    <row r="666" spans="1:7" ht="14.25" customHeight="1">
      <c r="A666" s="126" t="s">
        <v>105</v>
      </c>
      <c r="B666" s="127">
        <v>2018</v>
      </c>
      <c r="C666" s="126" t="s">
        <v>337</v>
      </c>
      <c r="D666" s="126" t="s">
        <v>339</v>
      </c>
      <c r="E666" s="127">
        <v>67814.33</v>
      </c>
      <c r="F666" s="127">
        <v>3896559</v>
      </c>
      <c r="G666" s="127">
        <v>10935</v>
      </c>
    </row>
    <row r="667" spans="1:7" ht="14.25" customHeight="1">
      <c r="A667" s="130" t="s">
        <v>105</v>
      </c>
      <c r="B667" s="131">
        <v>2018</v>
      </c>
      <c r="C667" s="130" t="s">
        <v>337</v>
      </c>
      <c r="D667" s="130" t="s">
        <v>340</v>
      </c>
      <c r="E667" s="131">
        <v>0</v>
      </c>
      <c r="F667" s="131">
        <v>0</v>
      </c>
      <c r="G667" s="131">
        <v>0</v>
      </c>
    </row>
    <row r="668" spans="1:7" ht="14.25" customHeight="1">
      <c r="A668" s="126" t="s">
        <v>105</v>
      </c>
      <c r="B668" s="127">
        <v>2018</v>
      </c>
      <c r="C668" s="126" t="s">
        <v>337</v>
      </c>
      <c r="D668" s="126" t="s">
        <v>341</v>
      </c>
      <c r="E668" s="127">
        <v>837178.26</v>
      </c>
      <c r="F668" s="127">
        <v>20597137</v>
      </c>
      <c r="G668" s="127">
        <v>0</v>
      </c>
    </row>
    <row r="669" spans="1:7" ht="14.25" customHeight="1">
      <c r="A669" s="130" t="s">
        <v>105</v>
      </c>
      <c r="B669" s="131">
        <v>2018</v>
      </c>
      <c r="C669" s="130" t="s">
        <v>337</v>
      </c>
      <c r="D669" s="130" t="s">
        <v>342</v>
      </c>
      <c r="E669" s="131">
        <v>0</v>
      </c>
      <c r="F669" s="131">
        <v>0</v>
      </c>
      <c r="G669" s="131">
        <v>0</v>
      </c>
    </row>
    <row r="670" spans="1:7" ht="14.25" customHeight="1">
      <c r="A670" s="126" t="s">
        <v>105</v>
      </c>
      <c r="B670" s="127">
        <v>2019</v>
      </c>
      <c r="C670" s="126" t="s">
        <v>332</v>
      </c>
      <c r="D670" s="126" t="s">
        <v>343</v>
      </c>
      <c r="E670" s="127">
        <v>0</v>
      </c>
      <c r="F670" s="127">
        <v>0</v>
      </c>
      <c r="G670" s="127">
        <v>0</v>
      </c>
    </row>
    <row r="671" spans="1:7" ht="14.25" customHeight="1">
      <c r="A671" s="130" t="s">
        <v>105</v>
      </c>
      <c r="B671" s="131">
        <v>2019</v>
      </c>
      <c r="C671" s="130" t="s">
        <v>332</v>
      </c>
      <c r="D671" s="130" t="s">
        <v>333</v>
      </c>
      <c r="E671" s="131">
        <v>0</v>
      </c>
      <c r="F671" s="131">
        <v>0</v>
      </c>
      <c r="G671" s="131">
        <v>0</v>
      </c>
    </row>
    <row r="672" spans="1:7" ht="14.25" customHeight="1">
      <c r="A672" s="126" t="s">
        <v>105</v>
      </c>
      <c r="B672" s="127">
        <v>2019</v>
      </c>
      <c r="C672" s="126" t="s">
        <v>332</v>
      </c>
      <c r="D672" s="126" t="s">
        <v>335</v>
      </c>
      <c r="E672" s="127">
        <v>27107.49</v>
      </c>
      <c r="F672" s="127">
        <v>210843</v>
      </c>
      <c r="G672" s="127">
        <v>588</v>
      </c>
    </row>
    <row r="673" spans="1:7" ht="14.25" customHeight="1">
      <c r="A673" s="130" t="s">
        <v>105</v>
      </c>
      <c r="B673" s="131">
        <v>2019</v>
      </c>
      <c r="C673" s="130" t="s">
        <v>332</v>
      </c>
      <c r="D673" s="130" t="s">
        <v>336</v>
      </c>
      <c r="E673" s="131">
        <v>5750.64</v>
      </c>
      <c r="F673" s="131">
        <v>93084</v>
      </c>
      <c r="G673" s="131">
        <v>0</v>
      </c>
    </row>
    <row r="674" spans="1:7" ht="14.25" customHeight="1">
      <c r="A674" s="126" t="s">
        <v>105</v>
      </c>
      <c r="B674" s="127">
        <v>2019</v>
      </c>
      <c r="C674" s="126" t="s">
        <v>337</v>
      </c>
      <c r="D674" s="126" t="s">
        <v>338</v>
      </c>
      <c r="E674" s="127">
        <v>138351.84</v>
      </c>
      <c r="F674" s="127">
        <v>4605655</v>
      </c>
      <c r="G674" s="127">
        <v>0</v>
      </c>
    </row>
    <row r="675" spans="1:7" ht="14.25" customHeight="1">
      <c r="A675" s="130" t="s">
        <v>105</v>
      </c>
      <c r="B675" s="131">
        <v>2019</v>
      </c>
      <c r="C675" s="130" t="s">
        <v>337</v>
      </c>
      <c r="D675" s="130" t="s">
        <v>339</v>
      </c>
      <c r="E675" s="131">
        <v>60706.67</v>
      </c>
      <c r="F675" s="131">
        <v>3459712</v>
      </c>
      <c r="G675" s="131">
        <v>10571</v>
      </c>
    </row>
    <row r="676" spans="1:7" ht="14.25" customHeight="1">
      <c r="A676" s="126" t="s">
        <v>105</v>
      </c>
      <c r="B676" s="127">
        <v>2019</v>
      </c>
      <c r="C676" s="126" t="s">
        <v>337</v>
      </c>
      <c r="D676" s="126" t="s">
        <v>340</v>
      </c>
      <c r="E676" s="127">
        <v>0</v>
      </c>
      <c r="F676" s="127">
        <v>0</v>
      </c>
      <c r="G676" s="127">
        <v>0</v>
      </c>
    </row>
    <row r="677" spans="1:7" ht="14.25" customHeight="1">
      <c r="A677" s="130" t="s">
        <v>105</v>
      </c>
      <c r="B677" s="131">
        <v>2019</v>
      </c>
      <c r="C677" s="130" t="s">
        <v>337</v>
      </c>
      <c r="D677" s="130" t="s">
        <v>341</v>
      </c>
      <c r="E677" s="131">
        <v>897213.94</v>
      </c>
      <c r="F677" s="131">
        <v>20253193</v>
      </c>
      <c r="G677" s="131">
        <v>0</v>
      </c>
    </row>
    <row r="678" spans="1:7" ht="14.25" customHeight="1">
      <c r="A678" s="126" t="s">
        <v>105</v>
      </c>
      <c r="B678" s="127">
        <v>2019</v>
      </c>
      <c r="C678" s="126" t="s">
        <v>337</v>
      </c>
      <c r="D678" s="126" t="s">
        <v>342</v>
      </c>
      <c r="E678" s="127">
        <v>0</v>
      </c>
      <c r="F678" s="127">
        <v>0</v>
      </c>
      <c r="G678" s="127">
        <v>0</v>
      </c>
    </row>
    <row r="679" spans="1:7" ht="14.25" customHeight="1">
      <c r="A679" s="130" t="s">
        <v>105</v>
      </c>
      <c r="B679" s="131">
        <v>2020</v>
      </c>
      <c r="C679" s="130" t="s">
        <v>332</v>
      </c>
      <c r="D679" s="130" t="s">
        <v>343</v>
      </c>
      <c r="E679" s="131">
        <v>0</v>
      </c>
      <c r="F679" s="131">
        <v>0</v>
      </c>
      <c r="G679" s="131">
        <v>0</v>
      </c>
    </row>
    <row r="680" spans="1:7" ht="14.25" customHeight="1">
      <c r="A680" s="126" t="s">
        <v>105</v>
      </c>
      <c r="B680" s="127">
        <v>2020</v>
      </c>
      <c r="C680" s="126" t="s">
        <v>332</v>
      </c>
      <c r="D680" s="126" t="s">
        <v>333</v>
      </c>
      <c r="E680" s="127">
        <v>0</v>
      </c>
      <c r="F680" s="127">
        <v>0</v>
      </c>
      <c r="G680" s="127">
        <v>0</v>
      </c>
    </row>
    <row r="681" spans="1:7" ht="14.25" customHeight="1">
      <c r="A681" s="130" t="s">
        <v>105</v>
      </c>
      <c r="B681" s="131">
        <v>2020</v>
      </c>
      <c r="C681" s="130" t="s">
        <v>332</v>
      </c>
      <c r="D681" s="130" t="s">
        <v>335</v>
      </c>
      <c r="E681" s="131">
        <v>28456.560000000001</v>
      </c>
      <c r="F681" s="131">
        <v>212836</v>
      </c>
      <c r="G681" s="131">
        <v>592</v>
      </c>
    </row>
    <row r="682" spans="1:7" ht="14.25" customHeight="1">
      <c r="A682" s="126" t="s">
        <v>105</v>
      </c>
      <c r="B682" s="127">
        <v>2020</v>
      </c>
      <c r="C682" s="126" t="s">
        <v>332</v>
      </c>
      <c r="D682" s="126" t="s">
        <v>336</v>
      </c>
      <c r="E682" s="127">
        <v>5865.96</v>
      </c>
      <c r="F682" s="127">
        <v>93084</v>
      </c>
      <c r="G682" s="127">
        <v>0</v>
      </c>
    </row>
    <row r="683" spans="1:7" ht="14.25" customHeight="1">
      <c r="A683" s="130" t="s">
        <v>105</v>
      </c>
      <c r="B683" s="131">
        <v>2020</v>
      </c>
      <c r="C683" s="130" t="s">
        <v>337</v>
      </c>
      <c r="D683" s="130" t="s">
        <v>338</v>
      </c>
      <c r="E683" s="131">
        <v>121017.84</v>
      </c>
      <c r="F683" s="131">
        <v>4285367</v>
      </c>
      <c r="G683" s="131">
        <v>0</v>
      </c>
    </row>
    <row r="684" spans="1:7" ht="14.25" customHeight="1">
      <c r="A684" s="126" t="s">
        <v>105</v>
      </c>
      <c r="B684" s="127">
        <v>2020</v>
      </c>
      <c r="C684" s="126" t="s">
        <v>337</v>
      </c>
      <c r="D684" s="126" t="s">
        <v>339</v>
      </c>
      <c r="E684" s="127">
        <v>58928.92</v>
      </c>
      <c r="F684" s="127">
        <v>3022445</v>
      </c>
      <c r="G684" s="127">
        <v>9472</v>
      </c>
    </row>
    <row r="685" spans="1:7" ht="14.25" customHeight="1">
      <c r="A685" s="130" t="s">
        <v>105</v>
      </c>
      <c r="B685" s="131">
        <v>2020</v>
      </c>
      <c r="C685" s="130" t="s">
        <v>337</v>
      </c>
      <c r="D685" s="130" t="s">
        <v>340</v>
      </c>
      <c r="E685" s="131">
        <v>0</v>
      </c>
      <c r="F685" s="131">
        <v>0</v>
      </c>
      <c r="G685" s="131">
        <v>0</v>
      </c>
    </row>
    <row r="686" spans="1:7" ht="14.25" customHeight="1">
      <c r="A686" s="126" t="s">
        <v>105</v>
      </c>
      <c r="B686" s="127">
        <v>2020</v>
      </c>
      <c r="C686" s="126" t="s">
        <v>337</v>
      </c>
      <c r="D686" s="126" t="s">
        <v>341</v>
      </c>
      <c r="E686" s="127">
        <v>971068.89</v>
      </c>
      <c r="F686" s="127">
        <v>21302214</v>
      </c>
      <c r="G686" s="127">
        <v>0</v>
      </c>
    </row>
    <row r="687" spans="1:7" ht="14.25" customHeight="1">
      <c r="A687" s="130" t="s">
        <v>105</v>
      </c>
      <c r="B687" s="131">
        <v>2020</v>
      </c>
      <c r="C687" s="130" t="s">
        <v>337</v>
      </c>
      <c r="D687" s="130" t="s">
        <v>342</v>
      </c>
      <c r="E687" s="131">
        <v>0</v>
      </c>
      <c r="F687" s="131">
        <v>0</v>
      </c>
      <c r="G687" s="131">
        <v>0</v>
      </c>
    </row>
    <row r="688" spans="1:7" ht="14.25" customHeight="1">
      <c r="A688" s="126" t="s">
        <v>105</v>
      </c>
      <c r="B688" s="127">
        <v>2021</v>
      </c>
      <c r="C688" s="126" t="s">
        <v>332</v>
      </c>
      <c r="D688" s="126" t="s">
        <v>343</v>
      </c>
      <c r="E688" s="127">
        <v>1561</v>
      </c>
      <c r="F688" s="127">
        <v>0</v>
      </c>
      <c r="G688" s="127">
        <v>0</v>
      </c>
    </row>
    <row r="689" spans="1:7" ht="14.25" customHeight="1">
      <c r="A689" s="130" t="s">
        <v>105</v>
      </c>
      <c r="B689" s="131">
        <v>2021</v>
      </c>
      <c r="C689" s="130" t="s">
        <v>332</v>
      </c>
      <c r="D689" s="130" t="s">
        <v>333</v>
      </c>
      <c r="E689" s="131">
        <v>0</v>
      </c>
      <c r="F689" s="131">
        <v>0</v>
      </c>
      <c r="G689" s="131">
        <v>0</v>
      </c>
    </row>
    <row r="690" spans="1:7" ht="14.25" customHeight="1">
      <c r="A690" s="126" t="s">
        <v>105</v>
      </c>
      <c r="B690" s="127">
        <v>2021</v>
      </c>
      <c r="C690" s="126" t="s">
        <v>332</v>
      </c>
      <c r="D690" s="126" t="s">
        <v>335</v>
      </c>
      <c r="E690" s="127">
        <v>29377.41</v>
      </c>
      <c r="F690" s="127">
        <v>214544</v>
      </c>
      <c r="G690" s="127">
        <v>598</v>
      </c>
    </row>
    <row r="691" spans="1:7" ht="14.25" customHeight="1">
      <c r="A691" s="130" t="s">
        <v>105</v>
      </c>
      <c r="B691" s="131">
        <v>2021</v>
      </c>
      <c r="C691" s="130" t="s">
        <v>332</v>
      </c>
      <c r="D691" s="130" t="s">
        <v>336</v>
      </c>
      <c r="E691" s="131">
        <v>5991.36</v>
      </c>
      <c r="F691" s="131">
        <v>93084</v>
      </c>
      <c r="G691" s="131">
        <v>0</v>
      </c>
    </row>
    <row r="692" spans="1:7" ht="14.25" customHeight="1">
      <c r="A692" s="126" t="s">
        <v>105</v>
      </c>
      <c r="B692" s="127">
        <v>2021</v>
      </c>
      <c r="C692" s="126" t="s">
        <v>337</v>
      </c>
      <c r="D692" s="126" t="s">
        <v>338</v>
      </c>
      <c r="E692" s="127">
        <v>124928.5</v>
      </c>
      <c r="F692" s="127">
        <v>4350730</v>
      </c>
      <c r="G692" s="127">
        <v>0</v>
      </c>
    </row>
    <row r="693" spans="1:7" ht="14.25" customHeight="1">
      <c r="A693" s="130" t="s">
        <v>105</v>
      </c>
      <c r="B693" s="131">
        <v>2021</v>
      </c>
      <c r="C693" s="130" t="s">
        <v>337</v>
      </c>
      <c r="D693" s="130" t="s">
        <v>339</v>
      </c>
      <c r="E693" s="131">
        <v>58688.07</v>
      </c>
      <c r="F693" s="131">
        <v>3959238</v>
      </c>
      <c r="G693" s="131">
        <v>9235</v>
      </c>
    </row>
    <row r="694" spans="1:7" ht="14.25" customHeight="1">
      <c r="A694" s="126" t="s">
        <v>105</v>
      </c>
      <c r="B694" s="127">
        <v>2021</v>
      </c>
      <c r="C694" s="126" t="s">
        <v>337</v>
      </c>
      <c r="D694" s="126" t="s">
        <v>340</v>
      </c>
      <c r="E694" s="127">
        <v>0</v>
      </c>
      <c r="F694" s="127">
        <v>0</v>
      </c>
      <c r="G694" s="127">
        <v>0</v>
      </c>
    </row>
    <row r="695" spans="1:7" ht="14.25" customHeight="1">
      <c r="A695" s="130" t="s">
        <v>105</v>
      </c>
      <c r="B695" s="131">
        <v>2021</v>
      </c>
      <c r="C695" s="130" t="s">
        <v>337</v>
      </c>
      <c r="D695" s="130" t="s">
        <v>341</v>
      </c>
      <c r="E695" s="131">
        <v>1003671.71</v>
      </c>
      <c r="F695" s="131">
        <v>21654999</v>
      </c>
      <c r="G695" s="131">
        <v>0</v>
      </c>
    </row>
    <row r="696" spans="1:7" ht="14.25" customHeight="1">
      <c r="A696" s="126" t="s">
        <v>105</v>
      </c>
      <c r="B696" s="127">
        <v>2021</v>
      </c>
      <c r="C696" s="126" t="s">
        <v>337</v>
      </c>
      <c r="D696" s="126" t="s">
        <v>342</v>
      </c>
      <c r="E696" s="127">
        <v>0</v>
      </c>
      <c r="F696" s="127">
        <v>0</v>
      </c>
      <c r="G696" s="127">
        <v>0</v>
      </c>
    </row>
    <row r="697" spans="1:7" ht="14.25" customHeight="1">
      <c r="A697" s="130" t="s">
        <v>105</v>
      </c>
      <c r="B697" s="131">
        <v>2022</v>
      </c>
      <c r="C697" s="130" t="s">
        <v>332</v>
      </c>
      <c r="D697" s="130" t="s">
        <v>343</v>
      </c>
      <c r="E697" s="131">
        <v>1560.34</v>
      </c>
      <c r="F697" s="131">
        <v>0</v>
      </c>
      <c r="G697" s="131">
        <v>0</v>
      </c>
    </row>
    <row r="698" spans="1:7" ht="14.25" customHeight="1">
      <c r="A698" s="126" t="s">
        <v>105</v>
      </c>
      <c r="B698" s="127">
        <v>2022</v>
      </c>
      <c r="C698" s="126" t="s">
        <v>332</v>
      </c>
      <c r="D698" s="126" t="s">
        <v>333</v>
      </c>
      <c r="E698" s="127">
        <v>0</v>
      </c>
      <c r="F698" s="127">
        <v>0</v>
      </c>
      <c r="G698" s="127">
        <v>0</v>
      </c>
    </row>
    <row r="699" spans="1:7" ht="14.25" customHeight="1">
      <c r="A699" s="130" t="s">
        <v>105</v>
      </c>
      <c r="B699" s="131">
        <v>2022</v>
      </c>
      <c r="C699" s="130" t="s">
        <v>332</v>
      </c>
      <c r="D699" s="130" t="s">
        <v>335</v>
      </c>
      <c r="E699" s="131">
        <v>29569.56</v>
      </c>
      <c r="F699" s="131">
        <v>215021</v>
      </c>
      <c r="G699" s="131">
        <v>602</v>
      </c>
    </row>
    <row r="700" spans="1:7" ht="14.25" customHeight="1">
      <c r="A700" s="126" t="s">
        <v>105</v>
      </c>
      <c r="B700" s="127">
        <v>2022</v>
      </c>
      <c r="C700" s="126" t="s">
        <v>332</v>
      </c>
      <c r="D700" s="126" t="s">
        <v>336</v>
      </c>
      <c r="E700" s="127">
        <v>5991.36</v>
      </c>
      <c r="F700" s="127">
        <v>93084</v>
      </c>
      <c r="G700" s="127">
        <v>0</v>
      </c>
    </row>
    <row r="701" spans="1:7" ht="14.25" customHeight="1">
      <c r="A701" s="130" t="s">
        <v>105</v>
      </c>
      <c r="B701" s="131">
        <v>2022</v>
      </c>
      <c r="C701" s="130" t="s">
        <v>337</v>
      </c>
      <c r="D701" s="130" t="s">
        <v>338</v>
      </c>
      <c r="E701" s="131">
        <v>131483.22</v>
      </c>
      <c r="F701" s="131">
        <v>4628667</v>
      </c>
      <c r="G701" s="131">
        <v>0</v>
      </c>
    </row>
    <row r="702" spans="1:7" ht="14.25" customHeight="1">
      <c r="A702" s="126" t="s">
        <v>105</v>
      </c>
      <c r="B702" s="127">
        <v>2022</v>
      </c>
      <c r="C702" s="126" t="s">
        <v>337</v>
      </c>
      <c r="D702" s="126" t="s">
        <v>339</v>
      </c>
      <c r="E702" s="127">
        <v>63417.04</v>
      </c>
      <c r="F702" s="127">
        <v>3643946</v>
      </c>
      <c r="G702" s="127">
        <v>10244</v>
      </c>
    </row>
    <row r="703" spans="1:7" ht="14.25" customHeight="1">
      <c r="A703" s="130" t="s">
        <v>105</v>
      </c>
      <c r="B703" s="131">
        <v>2022</v>
      </c>
      <c r="C703" s="130" t="s">
        <v>337</v>
      </c>
      <c r="D703" s="130" t="s">
        <v>340</v>
      </c>
      <c r="E703" s="131">
        <v>0</v>
      </c>
      <c r="F703" s="131">
        <v>0</v>
      </c>
      <c r="G703" s="131">
        <v>0</v>
      </c>
    </row>
    <row r="704" spans="1:7" ht="14.25" customHeight="1">
      <c r="A704" s="126" t="s">
        <v>105</v>
      </c>
      <c r="B704" s="127">
        <v>2022</v>
      </c>
      <c r="C704" s="126" t="s">
        <v>337</v>
      </c>
      <c r="D704" s="126" t="s">
        <v>341</v>
      </c>
      <c r="E704" s="127">
        <v>1046972.2</v>
      </c>
      <c r="F704" s="127">
        <v>22114385</v>
      </c>
      <c r="G704" s="127">
        <v>0</v>
      </c>
    </row>
    <row r="705" spans="1:7" ht="14.25" customHeight="1">
      <c r="A705" s="130" t="s">
        <v>105</v>
      </c>
      <c r="B705" s="131">
        <v>2022</v>
      </c>
      <c r="C705" s="130" t="s">
        <v>337</v>
      </c>
      <c r="D705" s="130" t="s">
        <v>342</v>
      </c>
      <c r="E705" s="131">
        <v>0</v>
      </c>
      <c r="F705" s="131">
        <v>0</v>
      </c>
      <c r="G705" s="131">
        <v>0</v>
      </c>
    </row>
    <row r="706" spans="1:7" ht="14.25" customHeight="1">
      <c r="A706" s="126" t="s">
        <v>105</v>
      </c>
      <c r="B706" s="127">
        <v>2023</v>
      </c>
      <c r="C706" s="126" t="s">
        <v>332</v>
      </c>
      <c r="D706" s="126" t="s">
        <v>343</v>
      </c>
      <c r="E706" s="127">
        <v>1560</v>
      </c>
      <c r="F706" s="127">
        <v>0</v>
      </c>
      <c r="G706" s="127">
        <v>0</v>
      </c>
    </row>
    <row r="707" spans="1:7" ht="14.25" customHeight="1">
      <c r="A707" s="130" t="s">
        <v>105</v>
      </c>
      <c r="B707" s="131">
        <v>2023</v>
      </c>
      <c r="C707" s="130" t="s">
        <v>332</v>
      </c>
      <c r="D707" s="130" t="s">
        <v>333</v>
      </c>
      <c r="E707" s="131">
        <v>0</v>
      </c>
      <c r="F707" s="131">
        <v>0</v>
      </c>
      <c r="G707" s="131">
        <v>0</v>
      </c>
    </row>
    <row r="708" spans="1:7" ht="14.25" customHeight="1">
      <c r="A708" s="126" t="s">
        <v>105</v>
      </c>
      <c r="B708" s="127">
        <v>2023</v>
      </c>
      <c r="C708" s="126" t="s">
        <v>332</v>
      </c>
      <c r="D708" s="126" t="s">
        <v>335</v>
      </c>
      <c r="E708" s="127">
        <v>28208.959999999999</v>
      </c>
      <c r="F708" s="127">
        <v>216455</v>
      </c>
      <c r="G708" s="127">
        <v>604</v>
      </c>
    </row>
    <row r="709" spans="1:7" ht="14.25" customHeight="1">
      <c r="A709" s="130" t="s">
        <v>105</v>
      </c>
      <c r="B709" s="131">
        <v>2023</v>
      </c>
      <c r="C709" s="130" t="s">
        <v>332</v>
      </c>
      <c r="D709" s="130" t="s">
        <v>336</v>
      </c>
      <c r="E709" s="131">
        <v>3362.34</v>
      </c>
      <c r="F709" s="131">
        <v>93084</v>
      </c>
      <c r="G709" s="131">
        <v>0</v>
      </c>
    </row>
    <row r="710" spans="1:7" ht="14.25" customHeight="1">
      <c r="A710" s="126" t="s">
        <v>105</v>
      </c>
      <c r="B710" s="127">
        <v>2023</v>
      </c>
      <c r="C710" s="126" t="s">
        <v>337</v>
      </c>
      <c r="D710" s="126" t="s">
        <v>338</v>
      </c>
      <c r="E710" s="127">
        <v>123824.81</v>
      </c>
      <c r="F710" s="127">
        <v>4489806</v>
      </c>
      <c r="G710" s="127">
        <v>0</v>
      </c>
    </row>
    <row r="711" spans="1:7" ht="14.25" customHeight="1">
      <c r="A711" s="130" t="s">
        <v>105</v>
      </c>
      <c r="B711" s="131">
        <v>2023</v>
      </c>
      <c r="C711" s="130" t="s">
        <v>337</v>
      </c>
      <c r="D711" s="130" t="s">
        <v>339</v>
      </c>
      <c r="E711" s="131">
        <v>62703.41</v>
      </c>
      <c r="F711" s="131">
        <v>3497570</v>
      </c>
      <c r="G711" s="131">
        <v>10302</v>
      </c>
    </row>
    <row r="712" spans="1:7" ht="14.25" customHeight="1">
      <c r="A712" s="126" t="s">
        <v>105</v>
      </c>
      <c r="B712" s="127">
        <v>2023</v>
      </c>
      <c r="C712" s="126" t="s">
        <v>337</v>
      </c>
      <c r="D712" s="126" t="s">
        <v>340</v>
      </c>
      <c r="E712" s="127">
        <v>0</v>
      </c>
      <c r="F712" s="127">
        <v>0</v>
      </c>
      <c r="G712" s="127">
        <v>0</v>
      </c>
    </row>
    <row r="713" spans="1:7" ht="14.25" customHeight="1">
      <c r="A713" s="130" t="s">
        <v>105</v>
      </c>
      <c r="B713" s="131">
        <v>2023</v>
      </c>
      <c r="C713" s="130" t="s">
        <v>337</v>
      </c>
      <c r="D713" s="130" t="s">
        <v>341</v>
      </c>
      <c r="E713" s="131">
        <v>1031595.24</v>
      </c>
      <c r="F713" s="131">
        <v>21886300</v>
      </c>
      <c r="G713" s="131">
        <v>0</v>
      </c>
    </row>
    <row r="714" spans="1:7" ht="14.25" customHeight="1">
      <c r="A714" s="126" t="s">
        <v>105</v>
      </c>
      <c r="B714" s="127">
        <v>2023</v>
      </c>
      <c r="C714" s="126" t="s">
        <v>337</v>
      </c>
      <c r="D714" s="126" t="s">
        <v>342</v>
      </c>
      <c r="E714" s="127">
        <v>0</v>
      </c>
      <c r="F714" s="127">
        <v>0</v>
      </c>
      <c r="G714" s="127">
        <v>0</v>
      </c>
    </row>
    <row r="715" spans="1:7" ht="14.25" customHeight="1">
      <c r="A715" s="130" t="s">
        <v>106</v>
      </c>
      <c r="B715" s="131">
        <v>2015</v>
      </c>
      <c r="C715" s="130" t="s">
        <v>332</v>
      </c>
      <c r="D715" s="130" t="s">
        <v>333</v>
      </c>
      <c r="E715" s="131">
        <v>271.64999999999998</v>
      </c>
      <c r="F715" s="131">
        <v>165452</v>
      </c>
      <c r="G715" s="131">
        <v>437</v>
      </c>
    </row>
    <row r="716" spans="1:7" ht="14.25" customHeight="1">
      <c r="A716" s="126" t="s">
        <v>106</v>
      </c>
      <c r="B716" s="127">
        <v>2015</v>
      </c>
      <c r="C716" s="126" t="s">
        <v>332</v>
      </c>
      <c r="D716" s="126" t="s">
        <v>335</v>
      </c>
      <c r="E716" s="127">
        <v>91416</v>
      </c>
      <c r="F716" s="127">
        <v>2263158</v>
      </c>
      <c r="G716" s="127">
        <v>6398</v>
      </c>
    </row>
    <row r="717" spans="1:7" ht="14.25" customHeight="1">
      <c r="A717" s="130" t="s">
        <v>106</v>
      </c>
      <c r="B717" s="131">
        <v>2015</v>
      </c>
      <c r="C717" s="130" t="s">
        <v>332</v>
      </c>
      <c r="D717" s="130" t="s">
        <v>336</v>
      </c>
      <c r="E717" s="131">
        <v>2811.76</v>
      </c>
      <c r="F717" s="131">
        <v>259607</v>
      </c>
      <c r="G717" s="131">
        <v>0</v>
      </c>
    </row>
    <row r="718" spans="1:7" ht="14.25" customHeight="1">
      <c r="A718" s="126" t="s">
        <v>106</v>
      </c>
      <c r="B718" s="127">
        <v>2015</v>
      </c>
      <c r="C718" s="126" t="s">
        <v>337</v>
      </c>
      <c r="D718" s="126" t="s">
        <v>338</v>
      </c>
      <c r="E718" s="127">
        <v>385021</v>
      </c>
      <c r="F718" s="127">
        <v>28622002</v>
      </c>
      <c r="G718" s="127">
        <v>0</v>
      </c>
    </row>
    <row r="719" spans="1:7" ht="14.25" customHeight="1">
      <c r="A719" s="130" t="s">
        <v>106</v>
      </c>
      <c r="B719" s="131">
        <v>2015</v>
      </c>
      <c r="C719" s="130" t="s">
        <v>337</v>
      </c>
      <c r="D719" s="130" t="s">
        <v>339</v>
      </c>
      <c r="E719" s="131">
        <v>434811</v>
      </c>
      <c r="F719" s="131">
        <v>58377148</v>
      </c>
      <c r="G719" s="131">
        <v>195328</v>
      </c>
    </row>
    <row r="720" spans="1:7" ht="14.25" customHeight="1">
      <c r="A720" s="126" t="s">
        <v>106</v>
      </c>
      <c r="B720" s="127">
        <v>2015</v>
      </c>
      <c r="C720" s="126" t="s">
        <v>337</v>
      </c>
      <c r="D720" s="126" t="s">
        <v>340</v>
      </c>
      <c r="E720" s="127">
        <v>0</v>
      </c>
      <c r="F720" s="127">
        <v>0</v>
      </c>
      <c r="G720" s="127">
        <v>0</v>
      </c>
    </row>
    <row r="721" spans="1:7" ht="14.25" customHeight="1">
      <c r="A721" s="130" t="s">
        <v>106</v>
      </c>
      <c r="B721" s="131">
        <v>2015</v>
      </c>
      <c r="C721" s="130" t="s">
        <v>337</v>
      </c>
      <c r="D721" s="130" t="s">
        <v>341</v>
      </c>
      <c r="E721" s="131">
        <v>2248530.17</v>
      </c>
      <c r="F721" s="131">
        <v>90738393</v>
      </c>
      <c r="G721" s="131">
        <v>0</v>
      </c>
    </row>
    <row r="722" spans="1:7" ht="14.25" customHeight="1">
      <c r="A722" s="126" t="s">
        <v>106</v>
      </c>
      <c r="B722" s="127">
        <v>2015</v>
      </c>
      <c r="C722" s="126" t="s">
        <v>337</v>
      </c>
      <c r="D722" s="126" t="s">
        <v>342</v>
      </c>
      <c r="E722" s="127">
        <v>0</v>
      </c>
      <c r="F722" s="127">
        <v>0</v>
      </c>
      <c r="G722" s="127">
        <v>0</v>
      </c>
    </row>
    <row r="723" spans="1:7" ht="14.25" customHeight="1">
      <c r="A723" s="130" t="s">
        <v>106</v>
      </c>
      <c r="B723" s="131">
        <v>2016</v>
      </c>
      <c r="C723" s="130" t="s">
        <v>332</v>
      </c>
      <c r="D723" s="130" t="s">
        <v>333</v>
      </c>
      <c r="E723" s="131">
        <v>265</v>
      </c>
      <c r="F723" s="131">
        <v>153690</v>
      </c>
      <c r="G723" s="131">
        <v>411</v>
      </c>
    </row>
    <row r="724" spans="1:7" ht="14.25" customHeight="1">
      <c r="A724" s="126" t="s">
        <v>106</v>
      </c>
      <c r="B724" s="127">
        <v>2016</v>
      </c>
      <c r="C724" s="126" t="s">
        <v>332</v>
      </c>
      <c r="D724" s="126" t="s">
        <v>335</v>
      </c>
      <c r="E724" s="127">
        <v>94970</v>
      </c>
      <c r="F724" s="127">
        <v>1585584</v>
      </c>
      <c r="G724" s="127">
        <v>4764</v>
      </c>
    </row>
    <row r="725" spans="1:7" ht="14.25" customHeight="1">
      <c r="A725" s="130" t="s">
        <v>106</v>
      </c>
      <c r="B725" s="131">
        <v>2016</v>
      </c>
      <c r="C725" s="130" t="s">
        <v>332</v>
      </c>
      <c r="D725" s="130" t="s">
        <v>336</v>
      </c>
      <c r="E725" s="131">
        <v>2810</v>
      </c>
      <c r="F725" s="131">
        <v>257059</v>
      </c>
      <c r="G725" s="131">
        <v>0</v>
      </c>
    </row>
    <row r="726" spans="1:7" ht="14.25" customHeight="1">
      <c r="A726" s="126" t="s">
        <v>106</v>
      </c>
      <c r="B726" s="127">
        <v>2016</v>
      </c>
      <c r="C726" s="126" t="s">
        <v>337</v>
      </c>
      <c r="D726" s="126" t="s">
        <v>338</v>
      </c>
      <c r="E726" s="127">
        <v>392925</v>
      </c>
      <c r="F726" s="127">
        <v>28315731</v>
      </c>
      <c r="G726" s="127">
        <v>0</v>
      </c>
    </row>
    <row r="727" spans="1:7" ht="14.25" customHeight="1">
      <c r="A727" s="130" t="s">
        <v>106</v>
      </c>
      <c r="B727" s="131">
        <v>2016</v>
      </c>
      <c r="C727" s="130" t="s">
        <v>337</v>
      </c>
      <c r="D727" s="130" t="s">
        <v>339</v>
      </c>
      <c r="E727" s="131">
        <v>464986</v>
      </c>
      <c r="F727" s="131">
        <v>59051959</v>
      </c>
      <c r="G727" s="131">
        <v>188539.6</v>
      </c>
    </row>
    <row r="728" spans="1:7" ht="14.25" customHeight="1">
      <c r="A728" s="126" t="s">
        <v>106</v>
      </c>
      <c r="B728" s="127">
        <v>2016</v>
      </c>
      <c r="C728" s="126" t="s">
        <v>337</v>
      </c>
      <c r="D728" s="126" t="s">
        <v>340</v>
      </c>
      <c r="E728" s="127">
        <v>0</v>
      </c>
      <c r="F728" s="127">
        <v>0</v>
      </c>
      <c r="G728" s="127">
        <v>0</v>
      </c>
    </row>
    <row r="729" spans="1:7" ht="14.25" customHeight="1">
      <c r="A729" s="130" t="s">
        <v>106</v>
      </c>
      <c r="B729" s="131">
        <v>2016</v>
      </c>
      <c r="C729" s="130" t="s">
        <v>337</v>
      </c>
      <c r="D729" s="130" t="s">
        <v>341</v>
      </c>
      <c r="E729" s="131">
        <v>2173572</v>
      </c>
      <c r="F729" s="131">
        <v>91479319</v>
      </c>
      <c r="G729" s="131">
        <v>0</v>
      </c>
    </row>
    <row r="730" spans="1:7" ht="14.25" customHeight="1">
      <c r="A730" s="126" t="s">
        <v>106</v>
      </c>
      <c r="B730" s="127">
        <v>2016</v>
      </c>
      <c r="C730" s="126" t="s">
        <v>337</v>
      </c>
      <c r="D730" s="126" t="s">
        <v>342</v>
      </c>
      <c r="E730" s="127">
        <v>0</v>
      </c>
      <c r="F730" s="127">
        <v>0</v>
      </c>
      <c r="G730" s="127">
        <v>0</v>
      </c>
    </row>
    <row r="731" spans="1:7" ht="14.25" customHeight="1">
      <c r="A731" s="130" t="s">
        <v>106</v>
      </c>
      <c r="B731" s="131">
        <v>2017</v>
      </c>
      <c r="C731" s="130" t="s">
        <v>332</v>
      </c>
      <c r="D731" s="130" t="s">
        <v>333</v>
      </c>
      <c r="E731" s="131">
        <v>211.2</v>
      </c>
      <c r="F731" s="131">
        <v>152795</v>
      </c>
      <c r="G731" s="131">
        <v>406</v>
      </c>
    </row>
    <row r="732" spans="1:7" ht="14.25" customHeight="1">
      <c r="A732" s="126" t="s">
        <v>106</v>
      </c>
      <c r="B732" s="127">
        <v>2017</v>
      </c>
      <c r="C732" s="126" t="s">
        <v>332</v>
      </c>
      <c r="D732" s="126" t="s">
        <v>335</v>
      </c>
      <c r="E732" s="127">
        <v>83334.070000000007</v>
      </c>
      <c r="F732" s="127">
        <v>1361607</v>
      </c>
      <c r="G732" s="127">
        <v>3705</v>
      </c>
    </row>
    <row r="733" spans="1:7" ht="14.25" customHeight="1">
      <c r="A733" s="130" t="s">
        <v>106</v>
      </c>
      <c r="B733" s="131">
        <v>2017</v>
      </c>
      <c r="C733" s="130" t="s">
        <v>332</v>
      </c>
      <c r="D733" s="130" t="s">
        <v>336</v>
      </c>
      <c r="E733" s="131">
        <v>2794</v>
      </c>
      <c r="F733" s="131">
        <v>255469</v>
      </c>
      <c r="G733" s="131">
        <v>0</v>
      </c>
    </row>
    <row r="734" spans="1:7" ht="14.25" customHeight="1">
      <c r="A734" s="126" t="s">
        <v>106</v>
      </c>
      <c r="B734" s="127">
        <v>2017</v>
      </c>
      <c r="C734" s="126" t="s">
        <v>337</v>
      </c>
      <c r="D734" s="126" t="s">
        <v>338</v>
      </c>
      <c r="E734" s="127">
        <v>398344.36</v>
      </c>
      <c r="F734" s="127">
        <v>27228067</v>
      </c>
      <c r="G734" s="127">
        <v>0</v>
      </c>
    </row>
    <row r="735" spans="1:7" ht="14.25" customHeight="1">
      <c r="A735" s="130" t="s">
        <v>106</v>
      </c>
      <c r="B735" s="131">
        <v>2017</v>
      </c>
      <c r="C735" s="130" t="s">
        <v>337</v>
      </c>
      <c r="D735" s="130" t="s">
        <v>339</v>
      </c>
      <c r="E735" s="131">
        <v>466209.68</v>
      </c>
      <c r="F735" s="131">
        <v>47449870</v>
      </c>
      <c r="G735" s="131">
        <v>188530</v>
      </c>
    </row>
    <row r="736" spans="1:7" ht="14.25" customHeight="1">
      <c r="A736" s="126" t="s">
        <v>106</v>
      </c>
      <c r="B736" s="127">
        <v>2017</v>
      </c>
      <c r="C736" s="126" t="s">
        <v>337</v>
      </c>
      <c r="D736" s="126" t="s">
        <v>340</v>
      </c>
      <c r="E736" s="127">
        <v>0</v>
      </c>
      <c r="F736" s="127">
        <v>0</v>
      </c>
      <c r="G736" s="127">
        <v>0</v>
      </c>
    </row>
    <row r="737" spans="1:7" ht="14.25" customHeight="1">
      <c r="A737" s="130" t="s">
        <v>106</v>
      </c>
      <c r="B737" s="131">
        <v>2017</v>
      </c>
      <c r="C737" s="130" t="s">
        <v>337</v>
      </c>
      <c r="D737" s="130" t="s">
        <v>341</v>
      </c>
      <c r="E737" s="131">
        <v>2126749</v>
      </c>
      <c r="F737" s="131">
        <v>86529651</v>
      </c>
      <c r="G737" s="131">
        <v>0</v>
      </c>
    </row>
    <row r="738" spans="1:7" ht="14.25" customHeight="1">
      <c r="A738" s="126" t="s">
        <v>106</v>
      </c>
      <c r="B738" s="127">
        <v>2017</v>
      </c>
      <c r="C738" s="126" t="s">
        <v>337</v>
      </c>
      <c r="D738" s="126" t="s">
        <v>342</v>
      </c>
      <c r="E738" s="127">
        <v>0</v>
      </c>
      <c r="F738" s="127">
        <v>0</v>
      </c>
      <c r="G738" s="127">
        <v>0</v>
      </c>
    </row>
    <row r="739" spans="1:7" ht="14.25" customHeight="1">
      <c r="A739" s="130" t="s">
        <v>106</v>
      </c>
      <c r="B739" s="131">
        <v>2018</v>
      </c>
      <c r="C739" s="130" t="s">
        <v>332</v>
      </c>
      <c r="D739" s="130" t="s">
        <v>333</v>
      </c>
      <c r="E739" s="131">
        <v>184.91</v>
      </c>
      <c r="F739" s="131">
        <v>149558</v>
      </c>
      <c r="G739" s="131">
        <v>388</v>
      </c>
    </row>
    <row r="740" spans="1:7" ht="14.25" customHeight="1">
      <c r="A740" s="126" t="s">
        <v>106</v>
      </c>
      <c r="B740" s="127">
        <v>2018</v>
      </c>
      <c r="C740" s="126" t="s">
        <v>332</v>
      </c>
      <c r="D740" s="126" t="s">
        <v>335</v>
      </c>
      <c r="E740" s="127">
        <v>87852.91</v>
      </c>
      <c r="F740" s="127">
        <v>1349349</v>
      </c>
      <c r="G740" s="127">
        <v>3920</v>
      </c>
    </row>
    <row r="741" spans="1:7" ht="14.25" customHeight="1">
      <c r="A741" s="130" t="s">
        <v>106</v>
      </c>
      <c r="B741" s="131">
        <v>2018</v>
      </c>
      <c r="C741" s="130" t="s">
        <v>332</v>
      </c>
      <c r="D741" s="130" t="s">
        <v>336</v>
      </c>
      <c r="E741" s="131">
        <v>2820</v>
      </c>
      <c r="F741" s="131">
        <v>249143</v>
      </c>
      <c r="G741" s="131">
        <v>0</v>
      </c>
    </row>
    <row r="742" spans="1:7" ht="14.25" customHeight="1">
      <c r="A742" s="126" t="s">
        <v>106</v>
      </c>
      <c r="B742" s="127">
        <v>2018</v>
      </c>
      <c r="C742" s="126" t="s">
        <v>337</v>
      </c>
      <c r="D742" s="126" t="s">
        <v>338</v>
      </c>
      <c r="E742" s="127">
        <v>413063.51</v>
      </c>
      <c r="F742" s="127">
        <v>28692745</v>
      </c>
      <c r="G742" s="127">
        <v>0</v>
      </c>
    </row>
    <row r="743" spans="1:7" ht="14.25" customHeight="1">
      <c r="A743" s="130" t="s">
        <v>106</v>
      </c>
      <c r="B743" s="131">
        <v>2018</v>
      </c>
      <c r="C743" s="130" t="s">
        <v>337</v>
      </c>
      <c r="D743" s="130" t="s">
        <v>339</v>
      </c>
      <c r="E743" s="131">
        <v>558861.39</v>
      </c>
      <c r="F743" s="131">
        <v>59787962</v>
      </c>
      <c r="G743" s="131">
        <v>173784</v>
      </c>
    </row>
    <row r="744" spans="1:7" ht="14.25" customHeight="1">
      <c r="A744" s="126" t="s">
        <v>106</v>
      </c>
      <c r="B744" s="127">
        <v>2018</v>
      </c>
      <c r="C744" s="126" t="s">
        <v>337</v>
      </c>
      <c r="D744" s="126" t="s">
        <v>340</v>
      </c>
      <c r="E744" s="127">
        <v>0</v>
      </c>
      <c r="F744" s="127">
        <v>0</v>
      </c>
      <c r="G744" s="127">
        <v>0</v>
      </c>
    </row>
    <row r="745" spans="1:7" ht="14.25" customHeight="1">
      <c r="A745" s="130" t="s">
        <v>106</v>
      </c>
      <c r="B745" s="131">
        <v>2018</v>
      </c>
      <c r="C745" s="130" t="s">
        <v>337</v>
      </c>
      <c r="D745" s="130" t="s">
        <v>341</v>
      </c>
      <c r="E745" s="131">
        <v>2224845.04</v>
      </c>
      <c r="F745" s="131">
        <v>94517191</v>
      </c>
      <c r="G745" s="131">
        <v>0</v>
      </c>
    </row>
    <row r="746" spans="1:7" ht="14.25" customHeight="1">
      <c r="A746" s="126" t="s">
        <v>106</v>
      </c>
      <c r="B746" s="127">
        <v>2018</v>
      </c>
      <c r="C746" s="126" t="s">
        <v>337</v>
      </c>
      <c r="D746" s="126" t="s">
        <v>342</v>
      </c>
      <c r="E746" s="127">
        <v>0</v>
      </c>
      <c r="F746" s="127">
        <v>0</v>
      </c>
      <c r="G746" s="127">
        <v>0</v>
      </c>
    </row>
    <row r="747" spans="1:7" ht="14.25" customHeight="1">
      <c r="A747" s="130" t="s">
        <v>106</v>
      </c>
      <c r="B747" s="131">
        <v>2019</v>
      </c>
      <c r="C747" s="130" t="s">
        <v>332</v>
      </c>
      <c r="D747" s="130" t="s">
        <v>333</v>
      </c>
      <c r="E747" s="131">
        <v>179.02</v>
      </c>
      <c r="F747" s="131">
        <v>144657</v>
      </c>
      <c r="G747" s="131">
        <v>364</v>
      </c>
    </row>
    <row r="748" spans="1:7" ht="14.25" customHeight="1">
      <c r="A748" s="126" t="s">
        <v>106</v>
      </c>
      <c r="B748" s="127">
        <v>2019</v>
      </c>
      <c r="C748" s="126" t="s">
        <v>332</v>
      </c>
      <c r="D748" s="126" t="s">
        <v>335</v>
      </c>
      <c r="E748" s="127">
        <v>105129.38</v>
      </c>
      <c r="F748" s="127">
        <v>1353784</v>
      </c>
      <c r="G748" s="127">
        <v>3756</v>
      </c>
    </row>
    <row r="749" spans="1:7" ht="14.25" customHeight="1">
      <c r="A749" s="130" t="s">
        <v>106</v>
      </c>
      <c r="B749" s="131">
        <v>2019</v>
      </c>
      <c r="C749" s="130" t="s">
        <v>332</v>
      </c>
      <c r="D749" s="130" t="s">
        <v>336</v>
      </c>
      <c r="E749" s="131">
        <v>2830</v>
      </c>
      <c r="F749" s="131">
        <v>246885</v>
      </c>
      <c r="G749" s="131">
        <v>0</v>
      </c>
    </row>
    <row r="750" spans="1:7" ht="14.25" customHeight="1">
      <c r="A750" s="126" t="s">
        <v>106</v>
      </c>
      <c r="B750" s="127">
        <v>2019</v>
      </c>
      <c r="C750" s="126" t="s">
        <v>337</v>
      </c>
      <c r="D750" s="126" t="s">
        <v>338</v>
      </c>
      <c r="E750" s="127">
        <v>414336.71</v>
      </c>
      <c r="F750" s="127">
        <v>28348056</v>
      </c>
      <c r="G750" s="127">
        <v>0</v>
      </c>
    </row>
    <row r="751" spans="1:7" ht="14.25" customHeight="1">
      <c r="A751" s="130" t="s">
        <v>106</v>
      </c>
      <c r="B751" s="131">
        <v>2019</v>
      </c>
      <c r="C751" s="130" t="s">
        <v>337</v>
      </c>
      <c r="D751" s="130" t="s">
        <v>339</v>
      </c>
      <c r="E751" s="131">
        <v>611997.43999999994</v>
      </c>
      <c r="F751" s="131">
        <v>59632442</v>
      </c>
      <c r="G751" s="131">
        <v>201036</v>
      </c>
    </row>
    <row r="752" spans="1:7" ht="14.25" customHeight="1">
      <c r="A752" s="126" t="s">
        <v>106</v>
      </c>
      <c r="B752" s="127">
        <v>2019</v>
      </c>
      <c r="C752" s="126" t="s">
        <v>337</v>
      </c>
      <c r="D752" s="126" t="s">
        <v>340</v>
      </c>
      <c r="E752" s="127">
        <v>0</v>
      </c>
      <c r="F752" s="127">
        <v>0</v>
      </c>
      <c r="G752" s="127">
        <v>0</v>
      </c>
    </row>
    <row r="753" spans="1:7" ht="14.25" customHeight="1">
      <c r="A753" s="130" t="s">
        <v>106</v>
      </c>
      <c r="B753" s="131">
        <v>2019</v>
      </c>
      <c r="C753" s="130" t="s">
        <v>337</v>
      </c>
      <c r="D753" s="130" t="s">
        <v>341</v>
      </c>
      <c r="E753" s="131">
        <v>2405228.2599999998</v>
      </c>
      <c r="F753" s="131">
        <v>92484569</v>
      </c>
      <c r="G753" s="131">
        <v>0</v>
      </c>
    </row>
    <row r="754" spans="1:7" ht="14.25" customHeight="1">
      <c r="A754" s="126" t="s">
        <v>106</v>
      </c>
      <c r="B754" s="127">
        <v>2019</v>
      </c>
      <c r="C754" s="126" t="s">
        <v>337</v>
      </c>
      <c r="D754" s="126" t="s">
        <v>342</v>
      </c>
      <c r="E754" s="127">
        <v>0</v>
      </c>
      <c r="F754" s="127">
        <v>0</v>
      </c>
      <c r="G754" s="127">
        <v>0</v>
      </c>
    </row>
    <row r="755" spans="1:7" ht="14.25" customHeight="1">
      <c r="A755" s="130" t="s">
        <v>106</v>
      </c>
      <c r="B755" s="131">
        <v>2020</v>
      </c>
      <c r="C755" s="130" t="s">
        <v>332</v>
      </c>
      <c r="D755" s="130" t="s">
        <v>333</v>
      </c>
      <c r="E755" s="131">
        <v>189.25</v>
      </c>
      <c r="F755" s="131">
        <v>141998</v>
      </c>
      <c r="G755" s="131">
        <v>385</v>
      </c>
    </row>
    <row r="756" spans="1:7" ht="14.25" customHeight="1">
      <c r="A756" s="126" t="s">
        <v>106</v>
      </c>
      <c r="B756" s="127">
        <v>2020</v>
      </c>
      <c r="C756" s="126" t="s">
        <v>332</v>
      </c>
      <c r="D756" s="126" t="s">
        <v>335</v>
      </c>
      <c r="E756" s="127">
        <v>113784.55</v>
      </c>
      <c r="F756" s="127">
        <v>1283668</v>
      </c>
      <c r="G756" s="127">
        <v>3927</v>
      </c>
    </row>
    <row r="757" spans="1:7" ht="14.25" customHeight="1">
      <c r="A757" s="130" t="s">
        <v>106</v>
      </c>
      <c r="B757" s="131">
        <v>2020</v>
      </c>
      <c r="C757" s="130" t="s">
        <v>332</v>
      </c>
      <c r="D757" s="130" t="s">
        <v>336</v>
      </c>
      <c r="E757" s="131">
        <v>3081</v>
      </c>
      <c r="F757" s="131">
        <v>246885</v>
      </c>
      <c r="G757" s="131">
        <v>0</v>
      </c>
    </row>
    <row r="758" spans="1:7" ht="14.25" customHeight="1">
      <c r="A758" s="126" t="s">
        <v>106</v>
      </c>
      <c r="B758" s="127">
        <v>2020</v>
      </c>
      <c r="C758" s="126" t="s">
        <v>337</v>
      </c>
      <c r="D758" s="126" t="s">
        <v>338</v>
      </c>
      <c r="E758" s="127">
        <v>443192.62</v>
      </c>
      <c r="F758" s="127">
        <v>26410288</v>
      </c>
      <c r="G758" s="127">
        <v>0</v>
      </c>
    </row>
    <row r="759" spans="1:7" ht="14.25" customHeight="1">
      <c r="A759" s="130" t="s">
        <v>106</v>
      </c>
      <c r="B759" s="131">
        <v>2020</v>
      </c>
      <c r="C759" s="130" t="s">
        <v>337</v>
      </c>
      <c r="D759" s="130" t="s">
        <v>339</v>
      </c>
      <c r="E759" s="131">
        <v>400993.45</v>
      </c>
      <c r="F759" s="131">
        <v>52047649</v>
      </c>
      <c r="G759" s="131">
        <v>126949</v>
      </c>
    </row>
    <row r="760" spans="1:7" ht="14.25" customHeight="1">
      <c r="A760" s="126" t="s">
        <v>106</v>
      </c>
      <c r="B760" s="127">
        <v>2020</v>
      </c>
      <c r="C760" s="126" t="s">
        <v>337</v>
      </c>
      <c r="D760" s="126" t="s">
        <v>340</v>
      </c>
      <c r="E760" s="127">
        <v>0</v>
      </c>
      <c r="F760" s="127">
        <v>0</v>
      </c>
      <c r="G760" s="127">
        <v>0</v>
      </c>
    </row>
    <row r="761" spans="1:7" ht="14.25" customHeight="1">
      <c r="A761" s="130" t="s">
        <v>106</v>
      </c>
      <c r="B761" s="131">
        <v>2020</v>
      </c>
      <c r="C761" s="130" t="s">
        <v>337</v>
      </c>
      <c r="D761" s="130" t="s">
        <v>341</v>
      </c>
      <c r="E761" s="131">
        <v>2422851.06</v>
      </c>
      <c r="F761" s="131">
        <v>98305959</v>
      </c>
      <c r="G761" s="131">
        <v>0</v>
      </c>
    </row>
    <row r="762" spans="1:7" ht="14.25" customHeight="1">
      <c r="A762" s="126" t="s">
        <v>106</v>
      </c>
      <c r="B762" s="127">
        <v>2020</v>
      </c>
      <c r="C762" s="126" t="s">
        <v>337</v>
      </c>
      <c r="D762" s="126" t="s">
        <v>342</v>
      </c>
      <c r="E762" s="127">
        <v>0</v>
      </c>
      <c r="F762" s="127">
        <v>0</v>
      </c>
      <c r="G762" s="127">
        <v>0</v>
      </c>
    </row>
    <row r="763" spans="1:7" ht="14.25" customHeight="1">
      <c r="A763" s="130" t="s">
        <v>106</v>
      </c>
      <c r="B763" s="131">
        <v>2021</v>
      </c>
      <c r="C763" s="130" t="s">
        <v>332</v>
      </c>
      <c r="D763" s="130" t="s">
        <v>335</v>
      </c>
      <c r="E763" s="131">
        <v>44432.98</v>
      </c>
      <c r="F763" s="131">
        <v>1265084</v>
      </c>
      <c r="G763" s="131">
        <v>3399</v>
      </c>
    </row>
    <row r="764" spans="1:7" ht="14.25" customHeight="1">
      <c r="A764" s="126" t="s">
        <v>106</v>
      </c>
      <c r="B764" s="127">
        <v>2021</v>
      </c>
      <c r="C764" s="126" t="s">
        <v>332</v>
      </c>
      <c r="D764" s="126" t="s">
        <v>336</v>
      </c>
      <c r="E764" s="127">
        <v>3149.2</v>
      </c>
      <c r="F764" s="127">
        <v>248173</v>
      </c>
      <c r="G764" s="127">
        <v>0</v>
      </c>
    </row>
    <row r="765" spans="1:7" ht="14.25" customHeight="1">
      <c r="A765" s="130" t="s">
        <v>106</v>
      </c>
      <c r="B765" s="131">
        <v>2021</v>
      </c>
      <c r="C765" s="130" t="s">
        <v>337</v>
      </c>
      <c r="D765" s="130" t="s">
        <v>338</v>
      </c>
      <c r="E765" s="131">
        <v>432140.93</v>
      </c>
      <c r="F765" s="131">
        <v>27377213</v>
      </c>
      <c r="G765" s="131">
        <v>0</v>
      </c>
    </row>
    <row r="766" spans="1:7" ht="14.25" customHeight="1">
      <c r="A766" s="126" t="s">
        <v>106</v>
      </c>
      <c r="B766" s="127">
        <v>2021</v>
      </c>
      <c r="C766" s="126" t="s">
        <v>337</v>
      </c>
      <c r="D766" s="126" t="s">
        <v>339</v>
      </c>
      <c r="E766" s="127">
        <v>494441.5</v>
      </c>
      <c r="F766" s="127">
        <v>56544701</v>
      </c>
      <c r="G766" s="127">
        <v>231007</v>
      </c>
    </row>
    <row r="767" spans="1:7" ht="14.25" customHeight="1">
      <c r="A767" s="130" t="s">
        <v>106</v>
      </c>
      <c r="B767" s="131">
        <v>2021</v>
      </c>
      <c r="C767" s="130" t="s">
        <v>337</v>
      </c>
      <c r="D767" s="130" t="s">
        <v>340</v>
      </c>
      <c r="E767" s="131">
        <v>0</v>
      </c>
      <c r="F767" s="131">
        <v>0</v>
      </c>
      <c r="G767" s="131">
        <v>0</v>
      </c>
    </row>
    <row r="768" spans="1:7" ht="14.25" customHeight="1">
      <c r="A768" s="126" t="s">
        <v>106</v>
      </c>
      <c r="B768" s="127">
        <v>2021</v>
      </c>
      <c r="C768" s="126" t="s">
        <v>337</v>
      </c>
      <c r="D768" s="126" t="s">
        <v>341</v>
      </c>
      <c r="E768" s="127">
        <v>2531427.4300000002</v>
      </c>
      <c r="F768" s="127">
        <v>106359838</v>
      </c>
      <c r="G768" s="127">
        <v>0</v>
      </c>
    </row>
    <row r="769" spans="1:7" ht="14.25" customHeight="1">
      <c r="A769" s="130" t="s">
        <v>106</v>
      </c>
      <c r="B769" s="131">
        <v>2021</v>
      </c>
      <c r="C769" s="130" t="s">
        <v>337</v>
      </c>
      <c r="D769" s="130" t="s">
        <v>342</v>
      </c>
      <c r="E769" s="131">
        <v>0</v>
      </c>
      <c r="F769" s="131">
        <v>0</v>
      </c>
      <c r="G769" s="131">
        <v>0</v>
      </c>
    </row>
    <row r="770" spans="1:7" ht="14.25" customHeight="1">
      <c r="A770" s="126" t="s">
        <v>106</v>
      </c>
      <c r="B770" s="127">
        <v>2022</v>
      </c>
      <c r="C770" s="126" t="s">
        <v>332</v>
      </c>
      <c r="D770" s="126" t="s">
        <v>333</v>
      </c>
      <c r="E770" s="127">
        <v>39266.57</v>
      </c>
      <c r="F770" s="127">
        <v>138479</v>
      </c>
      <c r="G770" s="127">
        <v>360</v>
      </c>
    </row>
    <row r="771" spans="1:7" ht="14.25" customHeight="1">
      <c r="A771" s="130" t="s">
        <v>106</v>
      </c>
      <c r="B771" s="131">
        <v>2022</v>
      </c>
      <c r="C771" s="130" t="s">
        <v>332</v>
      </c>
      <c r="D771" s="130" t="s">
        <v>335</v>
      </c>
      <c r="E771" s="131">
        <v>44903.38</v>
      </c>
      <c r="F771" s="131">
        <v>1271846</v>
      </c>
      <c r="G771" s="131">
        <v>0</v>
      </c>
    </row>
    <row r="772" spans="1:7" ht="14.25" customHeight="1">
      <c r="A772" s="126" t="s">
        <v>106</v>
      </c>
      <c r="B772" s="127">
        <v>2022</v>
      </c>
      <c r="C772" s="126" t="s">
        <v>332</v>
      </c>
      <c r="D772" s="126" t="s">
        <v>336</v>
      </c>
      <c r="E772" s="127">
        <v>2979.04</v>
      </c>
      <c r="F772" s="127">
        <v>248448</v>
      </c>
      <c r="G772" s="127">
        <v>0</v>
      </c>
    </row>
    <row r="773" spans="1:7" ht="14.25" customHeight="1">
      <c r="A773" s="130" t="s">
        <v>106</v>
      </c>
      <c r="B773" s="131">
        <v>2022</v>
      </c>
      <c r="C773" s="130" t="s">
        <v>337</v>
      </c>
      <c r="D773" s="130" t="s">
        <v>338</v>
      </c>
      <c r="E773" s="131">
        <v>474516.52</v>
      </c>
      <c r="F773" s="131">
        <v>29663800</v>
      </c>
      <c r="G773" s="131">
        <v>0</v>
      </c>
    </row>
    <row r="774" spans="1:7" ht="14.25" customHeight="1">
      <c r="A774" s="126" t="s">
        <v>106</v>
      </c>
      <c r="B774" s="127">
        <v>2022</v>
      </c>
      <c r="C774" s="126" t="s">
        <v>337</v>
      </c>
      <c r="D774" s="126" t="s">
        <v>339</v>
      </c>
      <c r="E774" s="127">
        <v>484595.4</v>
      </c>
      <c r="F774" s="127">
        <v>55678001.560000002</v>
      </c>
      <c r="G774" s="127">
        <v>151124.07</v>
      </c>
    </row>
    <row r="775" spans="1:7" ht="14.25" customHeight="1">
      <c r="A775" s="130" t="s">
        <v>106</v>
      </c>
      <c r="B775" s="131">
        <v>2022</v>
      </c>
      <c r="C775" s="130" t="s">
        <v>337</v>
      </c>
      <c r="D775" s="130" t="s">
        <v>340</v>
      </c>
      <c r="E775" s="131">
        <v>0</v>
      </c>
      <c r="F775" s="131">
        <v>0</v>
      </c>
      <c r="G775" s="131">
        <v>0</v>
      </c>
    </row>
    <row r="776" spans="1:7" ht="14.25" customHeight="1">
      <c r="A776" s="126" t="s">
        <v>106</v>
      </c>
      <c r="B776" s="127">
        <v>2022</v>
      </c>
      <c r="C776" s="126" t="s">
        <v>337</v>
      </c>
      <c r="D776" s="126" t="s">
        <v>341</v>
      </c>
      <c r="E776" s="127">
        <v>2512096.9</v>
      </c>
      <c r="F776" s="127">
        <v>105839455</v>
      </c>
      <c r="G776" s="127">
        <v>0</v>
      </c>
    </row>
    <row r="777" spans="1:7" ht="14.25" customHeight="1">
      <c r="A777" s="130" t="s">
        <v>106</v>
      </c>
      <c r="B777" s="131">
        <v>2022</v>
      </c>
      <c r="C777" s="130" t="s">
        <v>337</v>
      </c>
      <c r="D777" s="130" t="s">
        <v>342</v>
      </c>
      <c r="E777" s="131">
        <v>0</v>
      </c>
      <c r="F777" s="131">
        <v>0</v>
      </c>
      <c r="G777" s="131">
        <v>0</v>
      </c>
    </row>
    <row r="778" spans="1:7" ht="14.25" customHeight="1">
      <c r="A778" s="126" t="s">
        <v>106</v>
      </c>
      <c r="B778" s="127">
        <v>2023</v>
      </c>
      <c r="C778" s="126" t="s">
        <v>332</v>
      </c>
      <c r="D778" s="126" t="s">
        <v>333</v>
      </c>
      <c r="E778" s="127">
        <v>38974.230000000003</v>
      </c>
      <c r="F778" s="127">
        <v>137001</v>
      </c>
      <c r="G778" s="127">
        <v>357</v>
      </c>
    </row>
    <row r="779" spans="1:7" ht="14.25" customHeight="1">
      <c r="A779" s="130" t="s">
        <v>106</v>
      </c>
      <c r="B779" s="131">
        <v>2023</v>
      </c>
      <c r="C779" s="130" t="s">
        <v>332</v>
      </c>
      <c r="D779" s="130" t="s">
        <v>335</v>
      </c>
      <c r="E779" s="131">
        <v>45123.44</v>
      </c>
      <c r="F779" s="131">
        <v>1239156</v>
      </c>
      <c r="G779" s="131">
        <v>0</v>
      </c>
    </row>
    <row r="780" spans="1:7" ht="14.25" customHeight="1">
      <c r="A780" s="126" t="s">
        <v>106</v>
      </c>
      <c r="B780" s="127">
        <v>2023</v>
      </c>
      <c r="C780" s="126" t="s">
        <v>332</v>
      </c>
      <c r="D780" s="126" t="s">
        <v>336</v>
      </c>
      <c r="E780" s="127">
        <v>6978.82</v>
      </c>
      <c r="F780" s="127">
        <v>249062</v>
      </c>
      <c r="G780" s="127">
        <v>0</v>
      </c>
    </row>
    <row r="781" spans="1:7" ht="14.25" customHeight="1">
      <c r="A781" s="130" t="s">
        <v>106</v>
      </c>
      <c r="B781" s="131">
        <v>2023</v>
      </c>
      <c r="C781" s="130" t="s">
        <v>337</v>
      </c>
      <c r="D781" s="130" t="s">
        <v>338</v>
      </c>
      <c r="E781" s="131">
        <v>565702.73</v>
      </c>
      <c r="F781" s="131">
        <v>28990299</v>
      </c>
      <c r="G781" s="131">
        <v>137618</v>
      </c>
    </row>
    <row r="782" spans="1:7" ht="14.25" customHeight="1">
      <c r="A782" s="126" t="s">
        <v>106</v>
      </c>
      <c r="B782" s="127">
        <v>2023</v>
      </c>
      <c r="C782" s="126" t="s">
        <v>337</v>
      </c>
      <c r="D782" s="126" t="s">
        <v>339</v>
      </c>
      <c r="E782" s="127">
        <v>511191.65</v>
      </c>
      <c r="F782" s="127">
        <v>53610554.310000002</v>
      </c>
      <c r="G782" s="127">
        <v>9743.59</v>
      </c>
    </row>
    <row r="783" spans="1:7" ht="14.25" customHeight="1">
      <c r="A783" s="130" t="s">
        <v>106</v>
      </c>
      <c r="B783" s="131">
        <v>2023</v>
      </c>
      <c r="C783" s="130" t="s">
        <v>337</v>
      </c>
      <c r="D783" s="130" t="s">
        <v>340</v>
      </c>
      <c r="E783" s="131">
        <v>0</v>
      </c>
      <c r="F783" s="131">
        <v>0</v>
      </c>
      <c r="G783" s="131">
        <v>0</v>
      </c>
    </row>
    <row r="784" spans="1:7" ht="14.25" customHeight="1">
      <c r="A784" s="126" t="s">
        <v>106</v>
      </c>
      <c r="B784" s="127">
        <v>2023</v>
      </c>
      <c r="C784" s="126" t="s">
        <v>337</v>
      </c>
      <c r="D784" s="126" t="s">
        <v>341</v>
      </c>
      <c r="E784" s="127">
        <v>2531772.75</v>
      </c>
      <c r="F784" s="127">
        <v>100982101</v>
      </c>
      <c r="G784" s="127">
        <v>0</v>
      </c>
    </row>
    <row r="785" spans="1:7" ht="14.25" customHeight="1">
      <c r="A785" s="130" t="s">
        <v>106</v>
      </c>
      <c r="B785" s="131">
        <v>2023</v>
      </c>
      <c r="C785" s="130" t="s">
        <v>337</v>
      </c>
      <c r="D785" s="130" t="s">
        <v>342</v>
      </c>
      <c r="E785" s="131">
        <v>0</v>
      </c>
      <c r="F785" s="131">
        <v>0</v>
      </c>
      <c r="G785" s="131">
        <v>0</v>
      </c>
    </row>
    <row r="786" spans="1:7" ht="14.25" customHeight="1">
      <c r="A786" s="126" t="s">
        <v>107</v>
      </c>
      <c r="B786" s="127">
        <v>2015</v>
      </c>
      <c r="C786" s="126" t="s">
        <v>332</v>
      </c>
      <c r="D786" s="126" t="s">
        <v>343</v>
      </c>
      <c r="E786" s="127">
        <v>0</v>
      </c>
      <c r="F786" s="127">
        <v>0</v>
      </c>
      <c r="G786" s="127">
        <v>0</v>
      </c>
    </row>
    <row r="787" spans="1:7" ht="14.25" customHeight="1">
      <c r="A787" s="130" t="s">
        <v>107</v>
      </c>
      <c r="B787" s="131">
        <v>2015</v>
      </c>
      <c r="C787" s="130" t="s">
        <v>332</v>
      </c>
      <c r="D787" s="130" t="s">
        <v>333</v>
      </c>
      <c r="E787" s="131">
        <v>88805.6</v>
      </c>
      <c r="F787" s="131">
        <v>881726.64</v>
      </c>
      <c r="G787" s="131">
        <v>2450.64</v>
      </c>
    </row>
    <row r="788" spans="1:7" ht="14.25" customHeight="1">
      <c r="A788" s="126" t="s">
        <v>107</v>
      </c>
      <c r="B788" s="127">
        <v>2015</v>
      </c>
      <c r="C788" s="126" t="s">
        <v>332</v>
      </c>
      <c r="D788" s="126" t="s">
        <v>335</v>
      </c>
      <c r="E788" s="127">
        <v>1638299.48</v>
      </c>
      <c r="F788" s="127">
        <v>17162407.530000001</v>
      </c>
      <c r="G788" s="127">
        <v>49145.37</v>
      </c>
    </row>
    <row r="789" spans="1:7" ht="14.25" customHeight="1">
      <c r="A789" s="130" t="s">
        <v>107</v>
      </c>
      <c r="B789" s="131">
        <v>2015</v>
      </c>
      <c r="C789" s="130" t="s">
        <v>332</v>
      </c>
      <c r="D789" s="130" t="s">
        <v>336</v>
      </c>
      <c r="E789" s="131">
        <v>106870.95</v>
      </c>
      <c r="F789" s="131">
        <v>2293803</v>
      </c>
      <c r="G789" s="131">
        <v>0</v>
      </c>
    </row>
    <row r="790" spans="1:7" ht="14.25" customHeight="1">
      <c r="A790" s="126" t="s">
        <v>107</v>
      </c>
      <c r="B790" s="127">
        <v>2015</v>
      </c>
      <c r="C790" s="126" t="s">
        <v>337</v>
      </c>
      <c r="D790" s="126" t="s">
        <v>338</v>
      </c>
      <c r="E790" s="127">
        <v>6144115.7999999998</v>
      </c>
      <c r="F790" s="127">
        <v>209121213.93000001</v>
      </c>
      <c r="G790" s="127">
        <v>0</v>
      </c>
    </row>
    <row r="791" spans="1:7" ht="14.25" customHeight="1">
      <c r="A791" s="130" t="s">
        <v>107</v>
      </c>
      <c r="B791" s="131">
        <v>2015</v>
      </c>
      <c r="C791" s="130" t="s">
        <v>337</v>
      </c>
      <c r="D791" s="130" t="s">
        <v>339</v>
      </c>
      <c r="E791" s="131">
        <v>12902346.23</v>
      </c>
      <c r="F791" s="131">
        <v>987569558.55999994</v>
      </c>
      <c r="G791" s="131">
        <v>2541640.02</v>
      </c>
    </row>
    <row r="792" spans="1:7" ht="14.25" customHeight="1">
      <c r="A792" s="126" t="s">
        <v>107</v>
      </c>
      <c r="B792" s="127">
        <v>2015</v>
      </c>
      <c r="C792" s="126" t="s">
        <v>337</v>
      </c>
      <c r="D792" s="126" t="s">
        <v>340</v>
      </c>
      <c r="E792" s="127">
        <v>4474111.3499999996</v>
      </c>
      <c r="F792" s="127">
        <v>589449833.94000006</v>
      </c>
      <c r="G792" s="127">
        <v>1129889.27</v>
      </c>
    </row>
    <row r="793" spans="1:7" ht="14.25" customHeight="1">
      <c r="A793" s="130" t="s">
        <v>107</v>
      </c>
      <c r="B793" s="131">
        <v>2015</v>
      </c>
      <c r="C793" s="130" t="s">
        <v>337</v>
      </c>
      <c r="D793" s="130" t="s">
        <v>341</v>
      </c>
      <c r="E793" s="131">
        <v>23014728.260000002</v>
      </c>
      <c r="F793" s="131">
        <v>598907059.09000003</v>
      </c>
      <c r="G793" s="131">
        <v>0</v>
      </c>
    </row>
    <row r="794" spans="1:7" ht="14.25" customHeight="1">
      <c r="A794" s="126" t="s">
        <v>107</v>
      </c>
      <c r="B794" s="127">
        <v>2015</v>
      </c>
      <c r="C794" s="126" t="s">
        <v>337</v>
      </c>
      <c r="D794" s="126" t="s">
        <v>342</v>
      </c>
      <c r="E794" s="127">
        <v>0</v>
      </c>
      <c r="F794" s="127">
        <v>0</v>
      </c>
      <c r="G794" s="127">
        <v>0</v>
      </c>
    </row>
    <row r="795" spans="1:7" ht="14.25" customHeight="1">
      <c r="A795" s="130" t="s">
        <v>107</v>
      </c>
      <c r="B795" s="131">
        <v>2016</v>
      </c>
      <c r="C795" s="130" t="s">
        <v>332</v>
      </c>
      <c r="D795" s="130" t="s">
        <v>343</v>
      </c>
      <c r="E795" s="131">
        <v>0</v>
      </c>
      <c r="F795" s="131">
        <v>0</v>
      </c>
      <c r="G795" s="131">
        <v>0</v>
      </c>
    </row>
    <row r="796" spans="1:7" ht="14.25" customHeight="1">
      <c r="A796" s="126" t="s">
        <v>107</v>
      </c>
      <c r="B796" s="127">
        <v>2016</v>
      </c>
      <c r="C796" s="126" t="s">
        <v>332</v>
      </c>
      <c r="D796" s="126" t="s">
        <v>333</v>
      </c>
      <c r="E796" s="127">
        <v>86676.67</v>
      </c>
      <c r="F796" s="127">
        <v>851264.4</v>
      </c>
      <c r="G796" s="127">
        <v>2369.6999999999998</v>
      </c>
    </row>
    <row r="797" spans="1:7" ht="14.25" customHeight="1">
      <c r="A797" s="130" t="s">
        <v>107</v>
      </c>
      <c r="B797" s="131">
        <v>2016</v>
      </c>
      <c r="C797" s="130" t="s">
        <v>332</v>
      </c>
      <c r="D797" s="130" t="s">
        <v>335</v>
      </c>
      <c r="E797" s="131">
        <v>1651186.93</v>
      </c>
      <c r="F797" s="131">
        <v>14655212.35</v>
      </c>
      <c r="G797" s="131">
        <v>43202.96</v>
      </c>
    </row>
    <row r="798" spans="1:7" ht="14.25" customHeight="1">
      <c r="A798" s="126" t="s">
        <v>107</v>
      </c>
      <c r="B798" s="127">
        <v>2016</v>
      </c>
      <c r="C798" s="126" t="s">
        <v>332</v>
      </c>
      <c r="D798" s="126" t="s">
        <v>336</v>
      </c>
      <c r="E798" s="127">
        <v>90362.6</v>
      </c>
      <c r="F798" s="127">
        <v>2415557</v>
      </c>
      <c r="G798" s="127">
        <v>0</v>
      </c>
    </row>
    <row r="799" spans="1:7" ht="14.25" customHeight="1">
      <c r="A799" s="130" t="s">
        <v>107</v>
      </c>
      <c r="B799" s="131">
        <v>2016</v>
      </c>
      <c r="C799" s="130" t="s">
        <v>337</v>
      </c>
      <c r="D799" s="130" t="s">
        <v>338</v>
      </c>
      <c r="E799" s="131">
        <v>6348449.7400000002</v>
      </c>
      <c r="F799" s="131">
        <v>206455878.16999999</v>
      </c>
      <c r="G799" s="131">
        <v>0</v>
      </c>
    </row>
    <row r="800" spans="1:7" ht="14.25" customHeight="1">
      <c r="A800" s="126" t="s">
        <v>107</v>
      </c>
      <c r="B800" s="127">
        <v>2016</v>
      </c>
      <c r="C800" s="126" t="s">
        <v>337</v>
      </c>
      <c r="D800" s="126" t="s">
        <v>339</v>
      </c>
      <c r="E800" s="127">
        <v>14271990.880000001</v>
      </c>
      <c r="F800" s="127">
        <v>994817639.63999999</v>
      </c>
      <c r="G800" s="127">
        <v>2567200.2200000002</v>
      </c>
    </row>
    <row r="801" spans="1:7" ht="14.25" customHeight="1">
      <c r="A801" s="130" t="s">
        <v>107</v>
      </c>
      <c r="B801" s="131">
        <v>2016</v>
      </c>
      <c r="C801" s="130" t="s">
        <v>337</v>
      </c>
      <c r="D801" s="130" t="s">
        <v>340</v>
      </c>
      <c r="E801" s="131">
        <v>5058964.2</v>
      </c>
      <c r="F801" s="131">
        <v>626560046.88999999</v>
      </c>
      <c r="G801" s="131">
        <v>1167356.5</v>
      </c>
    </row>
    <row r="802" spans="1:7" ht="14.25" customHeight="1">
      <c r="A802" s="126" t="s">
        <v>107</v>
      </c>
      <c r="B802" s="127">
        <v>2016</v>
      </c>
      <c r="C802" s="126" t="s">
        <v>337</v>
      </c>
      <c r="D802" s="126" t="s">
        <v>341</v>
      </c>
      <c r="E802" s="127">
        <v>24593913.219999999</v>
      </c>
      <c r="F802" s="127">
        <v>613583704.90999997</v>
      </c>
      <c r="G802" s="127">
        <v>0</v>
      </c>
    </row>
    <row r="803" spans="1:7" ht="14.25" customHeight="1">
      <c r="A803" s="130" t="s">
        <v>107</v>
      </c>
      <c r="B803" s="131">
        <v>2016</v>
      </c>
      <c r="C803" s="130" t="s">
        <v>337</v>
      </c>
      <c r="D803" s="130" t="s">
        <v>342</v>
      </c>
      <c r="E803" s="131">
        <v>0</v>
      </c>
      <c r="F803" s="131">
        <v>0</v>
      </c>
      <c r="G803" s="131">
        <v>0</v>
      </c>
    </row>
    <row r="804" spans="1:7" ht="14.25" customHeight="1">
      <c r="A804" s="126" t="s">
        <v>107</v>
      </c>
      <c r="B804" s="127">
        <v>2017</v>
      </c>
      <c r="C804" s="126" t="s">
        <v>332</v>
      </c>
      <c r="D804" s="126" t="s">
        <v>343</v>
      </c>
      <c r="E804" s="127">
        <v>0</v>
      </c>
      <c r="F804" s="127">
        <v>0</v>
      </c>
      <c r="G804" s="127">
        <v>0</v>
      </c>
    </row>
    <row r="805" spans="1:7" ht="14.25" customHeight="1">
      <c r="A805" s="130" t="s">
        <v>107</v>
      </c>
      <c r="B805" s="131">
        <v>2017</v>
      </c>
      <c r="C805" s="130" t="s">
        <v>332</v>
      </c>
      <c r="D805" s="130" t="s">
        <v>333</v>
      </c>
      <c r="E805" s="131">
        <v>79496.98</v>
      </c>
      <c r="F805" s="131">
        <v>797644.4</v>
      </c>
      <c r="G805" s="131">
        <v>2229.64</v>
      </c>
    </row>
    <row r="806" spans="1:7" ht="14.25" customHeight="1">
      <c r="A806" s="126" t="s">
        <v>107</v>
      </c>
      <c r="B806" s="127">
        <v>2017</v>
      </c>
      <c r="C806" s="126" t="s">
        <v>332</v>
      </c>
      <c r="D806" s="126" t="s">
        <v>335</v>
      </c>
      <c r="E806" s="127">
        <v>1715223.4</v>
      </c>
      <c r="F806" s="127">
        <v>6962744.2999999998</v>
      </c>
      <c r="G806" s="127">
        <v>19819.240000000002</v>
      </c>
    </row>
    <row r="807" spans="1:7" ht="14.25" customHeight="1">
      <c r="A807" s="130" t="s">
        <v>107</v>
      </c>
      <c r="B807" s="131">
        <v>2017</v>
      </c>
      <c r="C807" s="130" t="s">
        <v>332</v>
      </c>
      <c r="D807" s="130" t="s">
        <v>336</v>
      </c>
      <c r="E807" s="131">
        <v>97896.09</v>
      </c>
      <c r="F807" s="131">
        <v>2368616.2999999998</v>
      </c>
      <c r="G807" s="131">
        <v>0</v>
      </c>
    </row>
    <row r="808" spans="1:7" ht="14.25" customHeight="1">
      <c r="A808" s="126" t="s">
        <v>107</v>
      </c>
      <c r="B808" s="127">
        <v>2017</v>
      </c>
      <c r="C808" s="126" t="s">
        <v>337</v>
      </c>
      <c r="D808" s="126" t="s">
        <v>338</v>
      </c>
      <c r="E808" s="127">
        <v>5988260.2000000002</v>
      </c>
      <c r="F808" s="127">
        <v>199305813.43000001</v>
      </c>
      <c r="G808" s="127">
        <v>0</v>
      </c>
    </row>
    <row r="809" spans="1:7" ht="14.25" customHeight="1">
      <c r="A809" s="130" t="s">
        <v>107</v>
      </c>
      <c r="B809" s="131">
        <v>2017</v>
      </c>
      <c r="C809" s="130" t="s">
        <v>337</v>
      </c>
      <c r="D809" s="130" t="s">
        <v>339</v>
      </c>
      <c r="E809" s="131">
        <v>13468224.42</v>
      </c>
      <c r="F809" s="131">
        <v>979527080.40999997</v>
      </c>
      <c r="G809" s="131">
        <v>2526207.5299999998</v>
      </c>
    </row>
    <row r="810" spans="1:7" ht="14.25" customHeight="1">
      <c r="A810" s="126" t="s">
        <v>107</v>
      </c>
      <c r="B810" s="127">
        <v>2017</v>
      </c>
      <c r="C810" s="126" t="s">
        <v>337</v>
      </c>
      <c r="D810" s="126" t="s">
        <v>340</v>
      </c>
      <c r="E810" s="127">
        <v>4711964.28</v>
      </c>
      <c r="F810" s="127">
        <v>594937988.20000005</v>
      </c>
      <c r="G810" s="127">
        <v>1114591.2</v>
      </c>
    </row>
    <row r="811" spans="1:7" ht="14.25" customHeight="1">
      <c r="A811" s="130" t="s">
        <v>107</v>
      </c>
      <c r="B811" s="131">
        <v>2017</v>
      </c>
      <c r="C811" s="130" t="s">
        <v>337</v>
      </c>
      <c r="D811" s="130" t="s">
        <v>341</v>
      </c>
      <c r="E811" s="131">
        <v>24582092.52</v>
      </c>
      <c r="F811" s="131">
        <v>583235038</v>
      </c>
      <c r="G811" s="131">
        <v>0</v>
      </c>
    </row>
    <row r="812" spans="1:7" ht="14.25" customHeight="1">
      <c r="A812" s="126" t="s">
        <v>107</v>
      </c>
      <c r="B812" s="127">
        <v>2017</v>
      </c>
      <c r="C812" s="126" t="s">
        <v>337</v>
      </c>
      <c r="D812" s="126" t="s">
        <v>342</v>
      </c>
      <c r="E812" s="127">
        <v>0</v>
      </c>
      <c r="F812" s="127">
        <v>0</v>
      </c>
      <c r="G812" s="127">
        <v>0</v>
      </c>
    </row>
    <row r="813" spans="1:7" ht="14.25" customHeight="1">
      <c r="A813" s="130" t="s">
        <v>107</v>
      </c>
      <c r="B813" s="131">
        <v>2018</v>
      </c>
      <c r="C813" s="130" t="s">
        <v>332</v>
      </c>
      <c r="D813" s="130" t="s">
        <v>343</v>
      </c>
      <c r="E813" s="131">
        <v>0</v>
      </c>
      <c r="F813" s="131">
        <v>0</v>
      </c>
      <c r="G813" s="131">
        <v>0</v>
      </c>
    </row>
    <row r="814" spans="1:7" ht="14.25" customHeight="1">
      <c r="A814" s="126" t="s">
        <v>107</v>
      </c>
      <c r="B814" s="127">
        <v>2018</v>
      </c>
      <c r="C814" s="126" t="s">
        <v>332</v>
      </c>
      <c r="D814" s="126" t="s">
        <v>333</v>
      </c>
      <c r="E814" s="127">
        <v>78840.960000000006</v>
      </c>
      <c r="F814" s="127">
        <v>768231.8</v>
      </c>
      <c r="G814" s="127">
        <v>2141.6999999999998</v>
      </c>
    </row>
    <row r="815" spans="1:7" ht="14.25" customHeight="1">
      <c r="A815" s="130" t="s">
        <v>107</v>
      </c>
      <c r="B815" s="131">
        <v>2018</v>
      </c>
      <c r="C815" s="130" t="s">
        <v>332</v>
      </c>
      <c r="D815" s="130" t="s">
        <v>335</v>
      </c>
      <c r="E815" s="131">
        <v>1792647.26</v>
      </c>
      <c r="F815" s="131">
        <v>6467781</v>
      </c>
      <c r="G815" s="131">
        <v>18707.3</v>
      </c>
    </row>
    <row r="816" spans="1:7" ht="14.25" customHeight="1">
      <c r="A816" s="126" t="s">
        <v>107</v>
      </c>
      <c r="B816" s="127">
        <v>2018</v>
      </c>
      <c r="C816" s="126" t="s">
        <v>332</v>
      </c>
      <c r="D816" s="126" t="s">
        <v>336</v>
      </c>
      <c r="E816" s="127">
        <v>93572.39</v>
      </c>
      <c r="F816" s="127">
        <v>2266364.2999999998</v>
      </c>
      <c r="G816" s="127">
        <v>0</v>
      </c>
    </row>
    <row r="817" spans="1:7" ht="14.25" customHeight="1">
      <c r="A817" s="130" t="s">
        <v>107</v>
      </c>
      <c r="B817" s="131">
        <v>2018</v>
      </c>
      <c r="C817" s="130" t="s">
        <v>337</v>
      </c>
      <c r="D817" s="130" t="s">
        <v>338</v>
      </c>
      <c r="E817" s="131">
        <v>6327411.7699999996</v>
      </c>
      <c r="F817" s="131">
        <v>203075208.40000001</v>
      </c>
      <c r="G817" s="131">
        <v>0</v>
      </c>
    </row>
    <row r="818" spans="1:7" ht="14.25" customHeight="1">
      <c r="A818" s="126" t="s">
        <v>107</v>
      </c>
      <c r="B818" s="127">
        <v>2018</v>
      </c>
      <c r="C818" s="126" t="s">
        <v>337</v>
      </c>
      <c r="D818" s="126" t="s">
        <v>339</v>
      </c>
      <c r="E818" s="127">
        <v>13773283.1</v>
      </c>
      <c r="F818" s="127">
        <v>977823645.60000002</v>
      </c>
      <c r="G818" s="127">
        <v>2513782.1</v>
      </c>
    </row>
    <row r="819" spans="1:7" ht="14.25" customHeight="1">
      <c r="A819" s="130" t="s">
        <v>107</v>
      </c>
      <c r="B819" s="131">
        <v>2018</v>
      </c>
      <c r="C819" s="130" t="s">
        <v>337</v>
      </c>
      <c r="D819" s="130" t="s">
        <v>340</v>
      </c>
      <c r="E819" s="131">
        <v>4988946.8899999997</v>
      </c>
      <c r="F819" s="131">
        <v>611324244.29999995</v>
      </c>
      <c r="G819" s="131">
        <v>1136494.8</v>
      </c>
    </row>
    <row r="820" spans="1:7" ht="14.25" customHeight="1">
      <c r="A820" s="126" t="s">
        <v>107</v>
      </c>
      <c r="B820" s="127">
        <v>2018</v>
      </c>
      <c r="C820" s="126" t="s">
        <v>337</v>
      </c>
      <c r="D820" s="126" t="s">
        <v>341</v>
      </c>
      <c r="E820" s="127">
        <v>25717135.829999998</v>
      </c>
      <c r="F820" s="127">
        <v>636799630.70000005</v>
      </c>
      <c r="G820" s="127">
        <v>0</v>
      </c>
    </row>
    <row r="821" spans="1:7" ht="14.25" customHeight="1">
      <c r="A821" s="130" t="s">
        <v>107</v>
      </c>
      <c r="B821" s="131">
        <v>2018</v>
      </c>
      <c r="C821" s="130" t="s">
        <v>337</v>
      </c>
      <c r="D821" s="130" t="s">
        <v>342</v>
      </c>
      <c r="E821" s="131">
        <v>0</v>
      </c>
      <c r="F821" s="131">
        <v>0</v>
      </c>
      <c r="G821" s="131">
        <v>0</v>
      </c>
    </row>
    <row r="822" spans="1:7" ht="14.25" customHeight="1">
      <c r="A822" s="126" t="s">
        <v>107</v>
      </c>
      <c r="B822" s="127">
        <v>2019</v>
      </c>
      <c r="C822" s="126" t="s">
        <v>332</v>
      </c>
      <c r="D822" s="126" t="s">
        <v>343</v>
      </c>
      <c r="E822" s="127">
        <v>0</v>
      </c>
      <c r="F822" s="127">
        <v>0</v>
      </c>
      <c r="G822" s="127">
        <v>0</v>
      </c>
    </row>
    <row r="823" spans="1:7" ht="14.25" customHeight="1">
      <c r="A823" s="130" t="s">
        <v>107</v>
      </c>
      <c r="B823" s="131">
        <v>2019</v>
      </c>
      <c r="C823" s="130" t="s">
        <v>332</v>
      </c>
      <c r="D823" s="130" t="s">
        <v>333</v>
      </c>
      <c r="E823" s="131">
        <v>75474.990000000005</v>
      </c>
      <c r="F823" s="131">
        <v>737752.62</v>
      </c>
      <c r="G823" s="131">
        <v>2058.83</v>
      </c>
    </row>
    <row r="824" spans="1:7" ht="14.25" customHeight="1">
      <c r="A824" s="126" t="s">
        <v>107</v>
      </c>
      <c r="B824" s="127">
        <v>2019</v>
      </c>
      <c r="C824" s="126" t="s">
        <v>332</v>
      </c>
      <c r="D824" s="126" t="s">
        <v>335</v>
      </c>
      <c r="E824" s="127">
        <v>1750453.22</v>
      </c>
      <c r="F824" s="127">
        <v>6539234.7400000002</v>
      </c>
      <c r="G824" s="127">
        <v>18862.53</v>
      </c>
    </row>
    <row r="825" spans="1:7" ht="14.25" customHeight="1">
      <c r="A825" s="130" t="s">
        <v>107</v>
      </c>
      <c r="B825" s="131">
        <v>2019</v>
      </c>
      <c r="C825" s="130" t="s">
        <v>332</v>
      </c>
      <c r="D825" s="130" t="s">
        <v>336</v>
      </c>
      <c r="E825" s="131">
        <v>92131.1</v>
      </c>
      <c r="F825" s="131">
        <v>2257370.67</v>
      </c>
      <c r="G825" s="131">
        <v>0</v>
      </c>
    </row>
    <row r="826" spans="1:7" ht="14.25" customHeight="1">
      <c r="A826" s="126" t="s">
        <v>107</v>
      </c>
      <c r="B826" s="127">
        <v>2019</v>
      </c>
      <c r="C826" s="126" t="s">
        <v>337</v>
      </c>
      <c r="D826" s="126" t="s">
        <v>338</v>
      </c>
      <c r="E826" s="127">
        <v>5882765.4699999997</v>
      </c>
      <c r="F826" s="127">
        <v>198954289.5</v>
      </c>
      <c r="G826" s="127">
        <v>0</v>
      </c>
    </row>
    <row r="827" spans="1:7" ht="14.25" customHeight="1">
      <c r="A827" s="130" t="s">
        <v>107</v>
      </c>
      <c r="B827" s="131">
        <v>2019</v>
      </c>
      <c r="C827" s="130" t="s">
        <v>337</v>
      </c>
      <c r="D827" s="130" t="s">
        <v>339</v>
      </c>
      <c r="E827" s="131">
        <v>13339230.09</v>
      </c>
      <c r="F827" s="131">
        <v>935353416.75</v>
      </c>
      <c r="G827" s="131">
        <v>2422755.4900000002</v>
      </c>
    </row>
    <row r="828" spans="1:7" ht="14.25" customHeight="1">
      <c r="A828" s="126" t="s">
        <v>107</v>
      </c>
      <c r="B828" s="127">
        <v>2019</v>
      </c>
      <c r="C828" s="126" t="s">
        <v>337</v>
      </c>
      <c r="D828" s="126" t="s">
        <v>340</v>
      </c>
      <c r="E828" s="127">
        <v>4636863.4800000004</v>
      </c>
      <c r="F828" s="127">
        <v>572815511.80999994</v>
      </c>
      <c r="G828" s="127">
        <v>1108869.6000000001</v>
      </c>
    </row>
    <row r="829" spans="1:7" ht="14.25" customHeight="1">
      <c r="A829" s="130" t="s">
        <v>107</v>
      </c>
      <c r="B829" s="131">
        <v>2019</v>
      </c>
      <c r="C829" s="130" t="s">
        <v>337</v>
      </c>
      <c r="D829" s="130" t="s">
        <v>341</v>
      </c>
      <c r="E829" s="131">
        <v>25614610.100000001</v>
      </c>
      <c r="F829" s="131">
        <v>612218752.64999998</v>
      </c>
      <c r="G829" s="131">
        <v>0</v>
      </c>
    </row>
    <row r="830" spans="1:7" ht="14.25" customHeight="1">
      <c r="A830" s="126" t="s">
        <v>107</v>
      </c>
      <c r="B830" s="127">
        <v>2019</v>
      </c>
      <c r="C830" s="126" t="s">
        <v>337</v>
      </c>
      <c r="D830" s="126" t="s">
        <v>342</v>
      </c>
      <c r="E830" s="127">
        <v>0</v>
      </c>
      <c r="F830" s="127">
        <v>0</v>
      </c>
      <c r="G830" s="127">
        <v>0</v>
      </c>
    </row>
    <row r="831" spans="1:7" ht="14.25" customHeight="1">
      <c r="A831" s="130" t="s">
        <v>107</v>
      </c>
      <c r="B831" s="131">
        <v>2020</v>
      </c>
      <c r="C831" s="130" t="s">
        <v>332</v>
      </c>
      <c r="D831" s="130" t="s">
        <v>343</v>
      </c>
      <c r="E831" s="131">
        <v>0</v>
      </c>
      <c r="F831" s="131">
        <v>0</v>
      </c>
      <c r="G831" s="131">
        <v>0</v>
      </c>
    </row>
    <row r="832" spans="1:7" ht="14.25" customHeight="1">
      <c r="A832" s="126" t="s">
        <v>107</v>
      </c>
      <c r="B832" s="127">
        <v>2020</v>
      </c>
      <c r="C832" s="126" t="s">
        <v>332</v>
      </c>
      <c r="D832" s="126" t="s">
        <v>333</v>
      </c>
      <c r="E832" s="127">
        <v>71655.210000000006</v>
      </c>
      <c r="F832" s="127">
        <v>724230.64</v>
      </c>
      <c r="G832" s="127">
        <v>2021.84</v>
      </c>
    </row>
    <row r="833" spans="1:7" ht="14.25" customHeight="1">
      <c r="A833" s="130" t="s">
        <v>107</v>
      </c>
      <c r="B833" s="131">
        <v>2020</v>
      </c>
      <c r="C833" s="130" t="s">
        <v>332</v>
      </c>
      <c r="D833" s="130" t="s">
        <v>335</v>
      </c>
      <c r="E833" s="131">
        <v>1538334.86</v>
      </c>
      <c r="F833" s="131">
        <v>6601615.9199999999</v>
      </c>
      <c r="G833" s="131">
        <v>18973.419999999998</v>
      </c>
    </row>
    <row r="834" spans="1:7" ht="14.25" customHeight="1">
      <c r="A834" s="126" t="s">
        <v>107</v>
      </c>
      <c r="B834" s="127">
        <v>2020</v>
      </c>
      <c r="C834" s="126" t="s">
        <v>332</v>
      </c>
      <c r="D834" s="126" t="s">
        <v>336</v>
      </c>
      <c r="E834" s="127">
        <v>87101.9</v>
      </c>
      <c r="F834" s="127">
        <v>2261697.11</v>
      </c>
      <c r="G834" s="127">
        <v>0</v>
      </c>
    </row>
    <row r="835" spans="1:7" ht="14.25" customHeight="1">
      <c r="A835" s="130" t="s">
        <v>107</v>
      </c>
      <c r="B835" s="131">
        <v>2020</v>
      </c>
      <c r="C835" s="130" t="s">
        <v>337</v>
      </c>
      <c r="D835" s="130" t="s">
        <v>338</v>
      </c>
      <c r="E835" s="131">
        <v>5175808.93</v>
      </c>
      <c r="F835" s="131">
        <v>189556793.63</v>
      </c>
      <c r="G835" s="131">
        <v>0</v>
      </c>
    </row>
    <row r="836" spans="1:7" ht="14.25" customHeight="1">
      <c r="A836" s="126" t="s">
        <v>107</v>
      </c>
      <c r="B836" s="127">
        <v>2020</v>
      </c>
      <c r="C836" s="126" t="s">
        <v>337</v>
      </c>
      <c r="D836" s="126" t="s">
        <v>339</v>
      </c>
      <c r="E836" s="127">
        <v>9072673.0199999996</v>
      </c>
      <c r="F836" s="127">
        <v>856328665.96000004</v>
      </c>
      <c r="G836" s="127">
        <v>2200276.69</v>
      </c>
    </row>
    <row r="837" spans="1:7" ht="14.25" customHeight="1">
      <c r="A837" s="130" t="s">
        <v>107</v>
      </c>
      <c r="B837" s="131">
        <v>2020</v>
      </c>
      <c r="C837" s="130" t="s">
        <v>337</v>
      </c>
      <c r="D837" s="130" t="s">
        <v>340</v>
      </c>
      <c r="E837" s="131">
        <v>3389370.85</v>
      </c>
      <c r="F837" s="131">
        <v>442775889.98000002</v>
      </c>
      <c r="G837" s="131">
        <v>915844.27</v>
      </c>
    </row>
    <row r="838" spans="1:7" ht="14.25" customHeight="1">
      <c r="A838" s="126" t="s">
        <v>107</v>
      </c>
      <c r="B838" s="127">
        <v>2020</v>
      </c>
      <c r="C838" s="126" t="s">
        <v>337</v>
      </c>
      <c r="D838" s="126" t="s">
        <v>341</v>
      </c>
      <c r="E838" s="127">
        <v>24002756.239999998</v>
      </c>
      <c r="F838" s="127">
        <v>655698583.72000003</v>
      </c>
      <c r="G838" s="127">
        <v>0</v>
      </c>
    </row>
    <row r="839" spans="1:7" ht="14.25" customHeight="1">
      <c r="A839" s="130" t="s">
        <v>107</v>
      </c>
      <c r="B839" s="131">
        <v>2020</v>
      </c>
      <c r="C839" s="130" t="s">
        <v>337</v>
      </c>
      <c r="D839" s="130" t="s">
        <v>342</v>
      </c>
      <c r="E839" s="131">
        <v>0</v>
      </c>
      <c r="F839" s="131">
        <v>0</v>
      </c>
      <c r="G839" s="131">
        <v>0</v>
      </c>
    </row>
    <row r="840" spans="1:7" ht="14.25" customHeight="1">
      <c r="A840" s="126" t="s">
        <v>107</v>
      </c>
      <c r="B840" s="127">
        <v>2021</v>
      </c>
      <c r="C840" s="126" t="s">
        <v>332</v>
      </c>
      <c r="D840" s="126" t="s">
        <v>343</v>
      </c>
      <c r="E840" s="127">
        <v>0</v>
      </c>
      <c r="F840" s="127">
        <v>0</v>
      </c>
      <c r="G840" s="127">
        <v>0</v>
      </c>
    </row>
    <row r="841" spans="1:7" ht="14.25" customHeight="1">
      <c r="A841" s="130" t="s">
        <v>107</v>
      </c>
      <c r="B841" s="131">
        <v>2021</v>
      </c>
      <c r="C841" s="130" t="s">
        <v>332</v>
      </c>
      <c r="D841" s="130" t="s">
        <v>333</v>
      </c>
      <c r="E841" s="131">
        <v>76616.75</v>
      </c>
      <c r="F841" s="131">
        <v>716062.69</v>
      </c>
      <c r="G841" s="131">
        <v>1992.57</v>
      </c>
    </row>
    <row r="842" spans="1:7" ht="14.25" customHeight="1">
      <c r="A842" s="126" t="s">
        <v>107</v>
      </c>
      <c r="B842" s="127">
        <v>2021</v>
      </c>
      <c r="C842" s="126" t="s">
        <v>332</v>
      </c>
      <c r="D842" s="126" t="s">
        <v>335</v>
      </c>
      <c r="E842" s="127">
        <v>1585268.94</v>
      </c>
      <c r="F842" s="127">
        <v>6599379.3700000001</v>
      </c>
      <c r="G842" s="127">
        <v>19022.8</v>
      </c>
    </row>
    <row r="843" spans="1:7" ht="14.25" customHeight="1">
      <c r="A843" s="130" t="s">
        <v>107</v>
      </c>
      <c r="B843" s="131">
        <v>2021</v>
      </c>
      <c r="C843" s="130" t="s">
        <v>332</v>
      </c>
      <c r="D843" s="130" t="s">
        <v>336</v>
      </c>
      <c r="E843" s="131">
        <v>103176.67</v>
      </c>
      <c r="F843" s="131">
        <v>2309846.56</v>
      </c>
      <c r="G843" s="131">
        <v>0</v>
      </c>
    </row>
    <row r="844" spans="1:7" ht="14.25" customHeight="1">
      <c r="A844" s="126" t="s">
        <v>107</v>
      </c>
      <c r="B844" s="127">
        <v>2021</v>
      </c>
      <c r="C844" s="126" t="s">
        <v>337</v>
      </c>
      <c r="D844" s="126" t="s">
        <v>338</v>
      </c>
      <c r="E844" s="127">
        <v>5909406.71</v>
      </c>
      <c r="F844" s="127">
        <v>204021730.13</v>
      </c>
      <c r="G844" s="127">
        <v>0</v>
      </c>
    </row>
    <row r="845" spans="1:7" ht="14.25" customHeight="1">
      <c r="A845" s="130" t="s">
        <v>107</v>
      </c>
      <c r="B845" s="131">
        <v>2021</v>
      </c>
      <c r="C845" s="130" t="s">
        <v>337</v>
      </c>
      <c r="D845" s="130" t="s">
        <v>339</v>
      </c>
      <c r="E845" s="131">
        <v>10891531.57</v>
      </c>
      <c r="F845" s="131">
        <v>853340601.59000003</v>
      </c>
      <c r="G845" s="131">
        <v>2174589.58</v>
      </c>
    </row>
    <row r="846" spans="1:7" ht="14.25" customHeight="1">
      <c r="A846" s="126" t="s">
        <v>107</v>
      </c>
      <c r="B846" s="127">
        <v>2021</v>
      </c>
      <c r="C846" s="126" t="s">
        <v>337</v>
      </c>
      <c r="D846" s="126" t="s">
        <v>340</v>
      </c>
      <c r="E846" s="127">
        <v>4042072.29</v>
      </c>
      <c r="F846" s="127">
        <v>354397504.88999999</v>
      </c>
      <c r="G846" s="127">
        <v>798924.17</v>
      </c>
    </row>
    <row r="847" spans="1:7" ht="14.25" customHeight="1">
      <c r="A847" s="130" t="s">
        <v>107</v>
      </c>
      <c r="B847" s="131">
        <v>2021</v>
      </c>
      <c r="C847" s="130" t="s">
        <v>337</v>
      </c>
      <c r="D847" s="130" t="s">
        <v>341</v>
      </c>
      <c r="E847" s="131">
        <v>25772540.280000001</v>
      </c>
      <c r="F847" s="131">
        <v>662851881.64999998</v>
      </c>
      <c r="G847" s="131">
        <v>0</v>
      </c>
    </row>
    <row r="848" spans="1:7" ht="14.25" customHeight="1">
      <c r="A848" s="126" t="s">
        <v>107</v>
      </c>
      <c r="B848" s="127">
        <v>2021</v>
      </c>
      <c r="C848" s="126" t="s">
        <v>337</v>
      </c>
      <c r="D848" s="126" t="s">
        <v>342</v>
      </c>
      <c r="E848" s="127">
        <v>0</v>
      </c>
      <c r="F848" s="127">
        <v>0</v>
      </c>
      <c r="G848" s="127">
        <v>0</v>
      </c>
    </row>
    <row r="849" spans="1:7" ht="14.25" customHeight="1">
      <c r="A849" s="130" t="s">
        <v>107</v>
      </c>
      <c r="B849" s="131">
        <v>2022</v>
      </c>
      <c r="C849" s="130" t="s">
        <v>332</v>
      </c>
      <c r="D849" s="130" t="s">
        <v>343</v>
      </c>
      <c r="E849" s="131">
        <v>0</v>
      </c>
      <c r="F849" s="131">
        <v>0</v>
      </c>
      <c r="G849" s="131">
        <v>0</v>
      </c>
    </row>
    <row r="850" spans="1:7" ht="14.25" customHeight="1">
      <c r="A850" s="126" t="s">
        <v>107</v>
      </c>
      <c r="B850" s="127">
        <v>2022</v>
      </c>
      <c r="C850" s="126" t="s">
        <v>332</v>
      </c>
      <c r="D850" s="126" t="s">
        <v>333</v>
      </c>
      <c r="E850" s="127">
        <v>75280.14</v>
      </c>
      <c r="F850" s="127">
        <v>697684.95</v>
      </c>
      <c r="G850" s="127">
        <v>1942.83</v>
      </c>
    </row>
    <row r="851" spans="1:7" ht="14.25" customHeight="1">
      <c r="A851" s="130" t="s">
        <v>107</v>
      </c>
      <c r="B851" s="131">
        <v>2022</v>
      </c>
      <c r="C851" s="130" t="s">
        <v>332</v>
      </c>
      <c r="D851" s="130" t="s">
        <v>335</v>
      </c>
      <c r="E851" s="131">
        <v>1640291.53</v>
      </c>
      <c r="F851" s="131">
        <v>6605981.9699999997</v>
      </c>
      <c r="G851" s="131">
        <v>19044.580000000002</v>
      </c>
    </row>
    <row r="852" spans="1:7" ht="14.25" customHeight="1">
      <c r="A852" s="126" t="s">
        <v>107</v>
      </c>
      <c r="B852" s="127">
        <v>2022</v>
      </c>
      <c r="C852" s="126" t="s">
        <v>332</v>
      </c>
      <c r="D852" s="126" t="s">
        <v>336</v>
      </c>
      <c r="E852" s="127">
        <v>103080.96000000001</v>
      </c>
      <c r="F852" s="127">
        <v>2311452.4300000002</v>
      </c>
      <c r="G852" s="127">
        <v>0</v>
      </c>
    </row>
    <row r="853" spans="1:7" ht="14.25" customHeight="1">
      <c r="A853" s="130" t="s">
        <v>107</v>
      </c>
      <c r="B853" s="131">
        <v>2022</v>
      </c>
      <c r="C853" s="130" t="s">
        <v>337</v>
      </c>
      <c r="D853" s="130" t="s">
        <v>338</v>
      </c>
      <c r="E853" s="131">
        <v>6975047.1699999999</v>
      </c>
      <c r="F853" s="131">
        <v>250354338.58000001</v>
      </c>
      <c r="G853" s="131">
        <v>0</v>
      </c>
    </row>
    <row r="854" spans="1:7" ht="14.25" customHeight="1">
      <c r="A854" s="126" t="s">
        <v>107</v>
      </c>
      <c r="B854" s="127">
        <v>2022</v>
      </c>
      <c r="C854" s="126" t="s">
        <v>337</v>
      </c>
      <c r="D854" s="126" t="s">
        <v>339</v>
      </c>
      <c r="E854" s="127">
        <v>10657281.800000001</v>
      </c>
      <c r="F854" s="127">
        <v>847738566.41999996</v>
      </c>
      <c r="G854" s="127">
        <v>2107647.92</v>
      </c>
    </row>
    <row r="855" spans="1:7" ht="14.25" customHeight="1">
      <c r="A855" s="130" t="s">
        <v>107</v>
      </c>
      <c r="B855" s="131">
        <v>2022</v>
      </c>
      <c r="C855" s="130" t="s">
        <v>337</v>
      </c>
      <c r="D855" s="130" t="s">
        <v>340</v>
      </c>
      <c r="E855" s="131">
        <v>3976193.37</v>
      </c>
      <c r="F855" s="131">
        <v>362270658.05000001</v>
      </c>
      <c r="G855" s="131">
        <v>791443.6</v>
      </c>
    </row>
    <row r="856" spans="1:7" ht="14.25" customHeight="1">
      <c r="A856" s="126" t="s">
        <v>107</v>
      </c>
      <c r="B856" s="127">
        <v>2022</v>
      </c>
      <c r="C856" s="126" t="s">
        <v>337</v>
      </c>
      <c r="D856" s="126" t="s">
        <v>341</v>
      </c>
      <c r="E856" s="127">
        <v>26635475.559999999</v>
      </c>
      <c r="F856" s="127">
        <v>651504209.01999998</v>
      </c>
      <c r="G856" s="127">
        <v>0</v>
      </c>
    </row>
    <row r="857" spans="1:7" ht="14.25" customHeight="1">
      <c r="A857" s="130" t="s">
        <v>107</v>
      </c>
      <c r="B857" s="131">
        <v>2022</v>
      </c>
      <c r="C857" s="130" t="s">
        <v>337</v>
      </c>
      <c r="D857" s="130" t="s">
        <v>342</v>
      </c>
      <c r="E857" s="131">
        <v>0</v>
      </c>
      <c r="F857" s="131">
        <v>0</v>
      </c>
      <c r="G857" s="131">
        <v>0</v>
      </c>
    </row>
    <row r="858" spans="1:7" ht="14.25" customHeight="1">
      <c r="A858" s="126" t="s">
        <v>107</v>
      </c>
      <c r="B858" s="127">
        <v>2023</v>
      </c>
      <c r="C858" s="126" t="s">
        <v>332</v>
      </c>
      <c r="D858" s="126" t="s">
        <v>343</v>
      </c>
      <c r="E858" s="127">
        <v>0</v>
      </c>
      <c r="F858" s="127">
        <v>0</v>
      </c>
      <c r="G858" s="127">
        <v>0</v>
      </c>
    </row>
    <row r="859" spans="1:7" ht="14.25" customHeight="1">
      <c r="A859" s="130" t="s">
        <v>107</v>
      </c>
      <c r="B859" s="131">
        <v>2023</v>
      </c>
      <c r="C859" s="130" t="s">
        <v>332</v>
      </c>
      <c r="D859" s="130" t="s">
        <v>333</v>
      </c>
      <c r="E859" s="131">
        <v>77203.34</v>
      </c>
      <c r="F859" s="131">
        <v>690257.18</v>
      </c>
      <c r="G859" s="131">
        <v>1919.98</v>
      </c>
    </row>
    <row r="860" spans="1:7" ht="14.25" customHeight="1">
      <c r="A860" s="126" t="s">
        <v>107</v>
      </c>
      <c r="B860" s="127">
        <v>2023</v>
      </c>
      <c r="C860" s="126" t="s">
        <v>332</v>
      </c>
      <c r="D860" s="126" t="s">
        <v>335</v>
      </c>
      <c r="E860" s="127">
        <v>1710453.16</v>
      </c>
      <c r="F860" s="127">
        <v>6620372.25</v>
      </c>
      <c r="G860" s="127">
        <v>19106.150000000001</v>
      </c>
    </row>
    <row r="861" spans="1:7" ht="14.25" customHeight="1">
      <c r="A861" s="130" t="s">
        <v>107</v>
      </c>
      <c r="B861" s="131">
        <v>2023</v>
      </c>
      <c r="C861" s="130" t="s">
        <v>332</v>
      </c>
      <c r="D861" s="130" t="s">
        <v>336</v>
      </c>
      <c r="E861" s="131">
        <v>106694.58</v>
      </c>
      <c r="F861" s="131">
        <v>2311200.16</v>
      </c>
      <c r="G861" s="131">
        <v>0</v>
      </c>
    </row>
    <row r="862" spans="1:7" ht="14.25" customHeight="1">
      <c r="A862" s="126" t="s">
        <v>107</v>
      </c>
      <c r="B862" s="127">
        <v>2023</v>
      </c>
      <c r="C862" s="126" t="s">
        <v>337</v>
      </c>
      <c r="D862" s="126" t="s">
        <v>338</v>
      </c>
      <c r="E862" s="127">
        <v>7256952.5599999996</v>
      </c>
      <c r="F862" s="127">
        <v>251635654.63</v>
      </c>
      <c r="G862" s="127">
        <v>0</v>
      </c>
    </row>
    <row r="863" spans="1:7" ht="14.25" customHeight="1">
      <c r="A863" s="130" t="s">
        <v>107</v>
      </c>
      <c r="B863" s="131">
        <v>2023</v>
      </c>
      <c r="C863" s="130" t="s">
        <v>337</v>
      </c>
      <c r="D863" s="130" t="s">
        <v>339</v>
      </c>
      <c r="E863" s="131">
        <v>10882180.4</v>
      </c>
      <c r="F863" s="131">
        <v>826768161.34000003</v>
      </c>
      <c r="G863" s="131">
        <v>2075751.09</v>
      </c>
    </row>
    <row r="864" spans="1:7" ht="14.25" customHeight="1">
      <c r="A864" s="126" t="s">
        <v>107</v>
      </c>
      <c r="B864" s="127">
        <v>2023</v>
      </c>
      <c r="C864" s="126" t="s">
        <v>337</v>
      </c>
      <c r="D864" s="126" t="s">
        <v>340</v>
      </c>
      <c r="E864" s="127">
        <v>4040584.32</v>
      </c>
      <c r="F864" s="127">
        <v>383867924.47000003</v>
      </c>
      <c r="G864" s="127">
        <v>743048.3</v>
      </c>
    </row>
    <row r="865" spans="1:7" ht="14.25" customHeight="1">
      <c r="A865" s="130" t="s">
        <v>107</v>
      </c>
      <c r="B865" s="131">
        <v>2023</v>
      </c>
      <c r="C865" s="130" t="s">
        <v>337</v>
      </c>
      <c r="D865" s="130" t="s">
        <v>341</v>
      </c>
      <c r="E865" s="131">
        <v>27733230.239999998</v>
      </c>
      <c r="F865" s="131">
        <v>617054533.07000005</v>
      </c>
      <c r="G865" s="131">
        <v>0</v>
      </c>
    </row>
    <row r="866" spans="1:7" ht="14.25" customHeight="1">
      <c r="A866" s="126" t="s">
        <v>107</v>
      </c>
      <c r="B866" s="127">
        <v>2023</v>
      </c>
      <c r="C866" s="126" t="s">
        <v>337</v>
      </c>
      <c r="D866" s="126" t="s">
        <v>342</v>
      </c>
      <c r="E866" s="127">
        <v>0</v>
      </c>
      <c r="F866" s="127">
        <v>0</v>
      </c>
      <c r="G866" s="127">
        <v>0</v>
      </c>
    </row>
    <row r="867" spans="1:7" ht="14.25" customHeight="1">
      <c r="A867" s="130" t="s">
        <v>108</v>
      </c>
      <c r="B867" s="131">
        <v>2015</v>
      </c>
      <c r="C867" s="130" t="s">
        <v>332</v>
      </c>
      <c r="D867" s="130" t="s">
        <v>343</v>
      </c>
      <c r="E867" s="131">
        <v>0</v>
      </c>
      <c r="F867" s="131">
        <v>0</v>
      </c>
      <c r="G867" s="131">
        <v>0</v>
      </c>
    </row>
    <row r="868" spans="1:7" ht="14.25" customHeight="1">
      <c r="A868" s="126" t="s">
        <v>108</v>
      </c>
      <c r="B868" s="127">
        <v>2015</v>
      </c>
      <c r="C868" s="126" t="s">
        <v>332</v>
      </c>
      <c r="D868" s="126" t="s">
        <v>333</v>
      </c>
      <c r="E868" s="127">
        <v>0</v>
      </c>
      <c r="F868" s="127">
        <v>0</v>
      </c>
      <c r="G868" s="127">
        <v>0</v>
      </c>
    </row>
    <row r="869" spans="1:7" ht="14.25" customHeight="1">
      <c r="A869" s="130" t="s">
        <v>108</v>
      </c>
      <c r="B869" s="131">
        <v>2015</v>
      </c>
      <c r="C869" s="130" t="s">
        <v>332</v>
      </c>
      <c r="D869" s="130" t="s">
        <v>335</v>
      </c>
      <c r="E869" s="131">
        <v>221362.6</v>
      </c>
      <c r="F869" s="131">
        <v>2184355.94</v>
      </c>
      <c r="G869" s="131">
        <v>6138</v>
      </c>
    </row>
    <row r="870" spans="1:7" ht="14.25" customHeight="1">
      <c r="A870" s="126" t="s">
        <v>108</v>
      </c>
      <c r="B870" s="127">
        <v>2015</v>
      </c>
      <c r="C870" s="126" t="s">
        <v>332</v>
      </c>
      <c r="D870" s="126" t="s">
        <v>336</v>
      </c>
      <c r="E870" s="127">
        <v>4762.2</v>
      </c>
      <c r="F870" s="127">
        <v>399450.51</v>
      </c>
      <c r="G870" s="127">
        <v>0</v>
      </c>
    </row>
    <row r="871" spans="1:7" ht="14.25" customHeight="1">
      <c r="A871" s="130" t="s">
        <v>108</v>
      </c>
      <c r="B871" s="131">
        <v>2015</v>
      </c>
      <c r="C871" s="130" t="s">
        <v>337</v>
      </c>
      <c r="D871" s="130" t="s">
        <v>338</v>
      </c>
      <c r="E871" s="131">
        <v>1065700.53</v>
      </c>
      <c r="F871" s="131">
        <v>46404404.460000001</v>
      </c>
      <c r="G871" s="131">
        <v>4261</v>
      </c>
    </row>
    <row r="872" spans="1:7" ht="14.25" customHeight="1">
      <c r="A872" s="126" t="s">
        <v>108</v>
      </c>
      <c r="B872" s="127">
        <v>2015</v>
      </c>
      <c r="C872" s="126" t="s">
        <v>337</v>
      </c>
      <c r="D872" s="126" t="s">
        <v>339</v>
      </c>
      <c r="E872" s="127">
        <v>1008777.57</v>
      </c>
      <c r="F872" s="127">
        <v>125497988.91</v>
      </c>
      <c r="G872" s="127">
        <v>302976</v>
      </c>
    </row>
    <row r="873" spans="1:7" ht="14.25" customHeight="1">
      <c r="A873" s="130" t="s">
        <v>108</v>
      </c>
      <c r="B873" s="131">
        <v>2015</v>
      </c>
      <c r="C873" s="130" t="s">
        <v>337</v>
      </c>
      <c r="D873" s="130" t="s">
        <v>340</v>
      </c>
      <c r="E873" s="131">
        <v>0</v>
      </c>
      <c r="F873" s="131">
        <v>0</v>
      </c>
      <c r="G873" s="131">
        <v>0</v>
      </c>
    </row>
    <row r="874" spans="1:7" ht="14.25" customHeight="1">
      <c r="A874" s="126" t="s">
        <v>108</v>
      </c>
      <c r="B874" s="127">
        <v>2015</v>
      </c>
      <c r="C874" s="126" t="s">
        <v>337</v>
      </c>
      <c r="D874" s="126" t="s">
        <v>341</v>
      </c>
      <c r="E874" s="127">
        <v>4242211.05</v>
      </c>
      <c r="F874" s="127">
        <v>121577300.28</v>
      </c>
      <c r="G874" s="127">
        <v>0</v>
      </c>
    </row>
    <row r="875" spans="1:7" ht="14.25" customHeight="1">
      <c r="A875" s="130" t="s">
        <v>108</v>
      </c>
      <c r="B875" s="131">
        <v>2015</v>
      </c>
      <c r="C875" s="130" t="s">
        <v>337</v>
      </c>
      <c r="D875" s="130" t="s">
        <v>342</v>
      </c>
      <c r="E875" s="131">
        <v>0</v>
      </c>
      <c r="F875" s="131">
        <v>0</v>
      </c>
      <c r="G875" s="131">
        <v>0</v>
      </c>
    </row>
    <row r="876" spans="1:7" ht="14.25" customHeight="1">
      <c r="A876" s="126" t="s">
        <v>108</v>
      </c>
      <c r="B876" s="127">
        <v>2016</v>
      </c>
      <c r="C876" s="126" t="s">
        <v>332</v>
      </c>
      <c r="D876" s="126" t="s">
        <v>343</v>
      </c>
      <c r="E876" s="127">
        <v>0</v>
      </c>
      <c r="F876" s="127">
        <v>0</v>
      </c>
      <c r="G876" s="127">
        <v>0</v>
      </c>
    </row>
    <row r="877" spans="1:7" ht="14.25" customHeight="1">
      <c r="A877" s="130" t="s">
        <v>108</v>
      </c>
      <c r="B877" s="131">
        <v>2016</v>
      </c>
      <c r="C877" s="130" t="s">
        <v>332</v>
      </c>
      <c r="D877" s="130" t="s">
        <v>333</v>
      </c>
      <c r="E877" s="131">
        <v>0</v>
      </c>
      <c r="F877" s="131">
        <v>0</v>
      </c>
      <c r="G877" s="131">
        <v>0</v>
      </c>
    </row>
    <row r="878" spans="1:7" ht="14.25" customHeight="1">
      <c r="A878" s="126" t="s">
        <v>108</v>
      </c>
      <c r="B878" s="127">
        <v>2016</v>
      </c>
      <c r="C878" s="126" t="s">
        <v>332</v>
      </c>
      <c r="D878" s="126" t="s">
        <v>335</v>
      </c>
      <c r="E878" s="127">
        <v>231509.02</v>
      </c>
      <c r="F878" s="127">
        <v>2077761.29</v>
      </c>
      <c r="G878" s="127">
        <v>5824.64</v>
      </c>
    </row>
    <row r="879" spans="1:7" ht="14.25" customHeight="1">
      <c r="A879" s="130" t="s">
        <v>108</v>
      </c>
      <c r="B879" s="131">
        <v>2016</v>
      </c>
      <c r="C879" s="130" t="s">
        <v>332</v>
      </c>
      <c r="D879" s="130" t="s">
        <v>336</v>
      </c>
      <c r="E879" s="131">
        <v>4895.03</v>
      </c>
      <c r="F879" s="131">
        <v>398421.02</v>
      </c>
      <c r="G879" s="131">
        <v>0</v>
      </c>
    </row>
    <row r="880" spans="1:7" ht="14.25" customHeight="1">
      <c r="A880" s="126" t="s">
        <v>108</v>
      </c>
      <c r="B880" s="127">
        <v>2016</v>
      </c>
      <c r="C880" s="126" t="s">
        <v>337</v>
      </c>
      <c r="D880" s="126" t="s">
        <v>338</v>
      </c>
      <c r="E880" s="127">
        <v>1083497.25</v>
      </c>
      <c r="F880" s="127">
        <v>45960685.829999998</v>
      </c>
      <c r="G880" s="127">
        <v>3598.54</v>
      </c>
    </row>
    <row r="881" spans="1:7" ht="14.25" customHeight="1">
      <c r="A881" s="130" t="s">
        <v>108</v>
      </c>
      <c r="B881" s="131">
        <v>2016</v>
      </c>
      <c r="C881" s="130" t="s">
        <v>337</v>
      </c>
      <c r="D881" s="130" t="s">
        <v>339</v>
      </c>
      <c r="E881" s="131">
        <v>1057976.99</v>
      </c>
      <c r="F881" s="131">
        <v>132829262.67</v>
      </c>
      <c r="G881" s="131">
        <v>319204.07</v>
      </c>
    </row>
    <row r="882" spans="1:7" ht="14.25" customHeight="1">
      <c r="A882" s="126" t="s">
        <v>108</v>
      </c>
      <c r="B882" s="127">
        <v>2016</v>
      </c>
      <c r="C882" s="126" t="s">
        <v>337</v>
      </c>
      <c r="D882" s="126" t="s">
        <v>340</v>
      </c>
      <c r="E882" s="127">
        <v>0</v>
      </c>
      <c r="F882" s="127">
        <v>0</v>
      </c>
      <c r="G882" s="127">
        <v>0</v>
      </c>
    </row>
    <row r="883" spans="1:7" ht="14.25" customHeight="1">
      <c r="A883" s="130" t="s">
        <v>108</v>
      </c>
      <c r="B883" s="131">
        <v>2016</v>
      </c>
      <c r="C883" s="130" t="s">
        <v>337</v>
      </c>
      <c r="D883" s="130" t="s">
        <v>341</v>
      </c>
      <c r="E883" s="131">
        <v>4352028.5</v>
      </c>
      <c r="F883" s="131">
        <v>117557987.48</v>
      </c>
      <c r="G883" s="131">
        <v>0</v>
      </c>
    </row>
    <row r="884" spans="1:7" ht="14.25" customHeight="1">
      <c r="A884" s="126" t="s">
        <v>108</v>
      </c>
      <c r="B884" s="127">
        <v>2016</v>
      </c>
      <c r="C884" s="126" t="s">
        <v>337</v>
      </c>
      <c r="D884" s="126" t="s">
        <v>342</v>
      </c>
      <c r="E884" s="127">
        <v>0</v>
      </c>
      <c r="F884" s="127">
        <v>0</v>
      </c>
      <c r="G884" s="127">
        <v>0</v>
      </c>
    </row>
    <row r="885" spans="1:7" ht="14.25" customHeight="1">
      <c r="A885" s="130" t="s">
        <v>108</v>
      </c>
      <c r="B885" s="131">
        <v>2017</v>
      </c>
      <c r="C885" s="130" t="s">
        <v>332</v>
      </c>
      <c r="D885" s="130" t="s">
        <v>343</v>
      </c>
      <c r="E885" s="131">
        <v>0</v>
      </c>
      <c r="F885" s="131">
        <v>0</v>
      </c>
      <c r="G885" s="131">
        <v>0</v>
      </c>
    </row>
    <row r="886" spans="1:7" ht="14.25" customHeight="1">
      <c r="A886" s="126" t="s">
        <v>108</v>
      </c>
      <c r="B886" s="127">
        <v>2017</v>
      </c>
      <c r="C886" s="126" t="s">
        <v>332</v>
      </c>
      <c r="D886" s="126" t="s">
        <v>333</v>
      </c>
      <c r="E886" s="127">
        <v>0</v>
      </c>
      <c r="F886" s="127">
        <v>0</v>
      </c>
      <c r="G886" s="127">
        <v>0</v>
      </c>
    </row>
    <row r="887" spans="1:7" ht="14.25" customHeight="1">
      <c r="A887" s="130" t="s">
        <v>108</v>
      </c>
      <c r="B887" s="131">
        <v>2017</v>
      </c>
      <c r="C887" s="130" t="s">
        <v>332</v>
      </c>
      <c r="D887" s="130" t="s">
        <v>335</v>
      </c>
      <c r="E887" s="131">
        <v>164791.67000000001</v>
      </c>
      <c r="F887" s="131">
        <v>1228114.8600000001</v>
      </c>
      <c r="G887" s="131">
        <v>3591.12</v>
      </c>
    </row>
    <row r="888" spans="1:7" ht="14.25" customHeight="1">
      <c r="A888" s="126" t="s">
        <v>108</v>
      </c>
      <c r="B888" s="127">
        <v>2017</v>
      </c>
      <c r="C888" s="126" t="s">
        <v>332</v>
      </c>
      <c r="D888" s="126" t="s">
        <v>336</v>
      </c>
      <c r="E888" s="127">
        <v>4778.74</v>
      </c>
      <c r="F888" s="127">
        <v>400176.68</v>
      </c>
      <c r="G888" s="127">
        <v>0</v>
      </c>
    </row>
    <row r="889" spans="1:7" ht="14.25" customHeight="1">
      <c r="A889" s="130" t="s">
        <v>108</v>
      </c>
      <c r="B889" s="131">
        <v>2017</v>
      </c>
      <c r="C889" s="130" t="s">
        <v>337</v>
      </c>
      <c r="D889" s="130" t="s">
        <v>338</v>
      </c>
      <c r="E889" s="131">
        <v>1209147.3</v>
      </c>
      <c r="F889" s="131">
        <v>45205488.009999998</v>
      </c>
      <c r="G889" s="131">
        <v>3686.64</v>
      </c>
    </row>
    <row r="890" spans="1:7" ht="14.25" customHeight="1">
      <c r="A890" s="126" t="s">
        <v>108</v>
      </c>
      <c r="B890" s="127">
        <v>2017</v>
      </c>
      <c r="C890" s="126" t="s">
        <v>337</v>
      </c>
      <c r="D890" s="126" t="s">
        <v>339</v>
      </c>
      <c r="E890" s="127">
        <v>958505.87</v>
      </c>
      <c r="F890" s="127">
        <v>127833335.15000001</v>
      </c>
      <c r="G890" s="127">
        <v>311321.27</v>
      </c>
    </row>
    <row r="891" spans="1:7" ht="14.25" customHeight="1">
      <c r="A891" s="130" t="s">
        <v>108</v>
      </c>
      <c r="B891" s="131">
        <v>2017</v>
      </c>
      <c r="C891" s="130" t="s">
        <v>337</v>
      </c>
      <c r="D891" s="130" t="s">
        <v>340</v>
      </c>
      <c r="E891" s="131">
        <v>0</v>
      </c>
      <c r="F891" s="131">
        <v>0</v>
      </c>
      <c r="G891" s="131">
        <v>0</v>
      </c>
    </row>
    <row r="892" spans="1:7" ht="14.25" customHeight="1">
      <c r="A892" s="126" t="s">
        <v>108</v>
      </c>
      <c r="B892" s="127">
        <v>2017</v>
      </c>
      <c r="C892" s="126" t="s">
        <v>337</v>
      </c>
      <c r="D892" s="126" t="s">
        <v>341</v>
      </c>
      <c r="E892" s="127">
        <v>4454829.46</v>
      </c>
      <c r="F892" s="127">
        <v>116631538.33</v>
      </c>
      <c r="G892" s="127">
        <v>0</v>
      </c>
    </row>
    <row r="893" spans="1:7" ht="14.25" customHeight="1">
      <c r="A893" s="130" t="s">
        <v>108</v>
      </c>
      <c r="B893" s="131">
        <v>2017</v>
      </c>
      <c r="C893" s="130" t="s">
        <v>337</v>
      </c>
      <c r="D893" s="130" t="s">
        <v>342</v>
      </c>
      <c r="E893" s="131">
        <v>0</v>
      </c>
      <c r="F893" s="131">
        <v>0</v>
      </c>
      <c r="G893" s="131">
        <v>0</v>
      </c>
    </row>
    <row r="894" spans="1:7" ht="14.25" customHeight="1">
      <c r="A894" s="126" t="s">
        <v>108</v>
      </c>
      <c r="B894" s="127">
        <v>2018</v>
      </c>
      <c r="C894" s="126" t="s">
        <v>332</v>
      </c>
      <c r="D894" s="126" t="s">
        <v>343</v>
      </c>
      <c r="E894" s="127">
        <v>0</v>
      </c>
      <c r="F894" s="127">
        <v>0</v>
      </c>
      <c r="G894" s="127">
        <v>0</v>
      </c>
    </row>
    <row r="895" spans="1:7" ht="14.25" customHeight="1">
      <c r="A895" s="130" t="s">
        <v>108</v>
      </c>
      <c r="B895" s="131">
        <v>2018</v>
      </c>
      <c r="C895" s="130" t="s">
        <v>332</v>
      </c>
      <c r="D895" s="130" t="s">
        <v>333</v>
      </c>
      <c r="E895" s="131">
        <v>0</v>
      </c>
      <c r="F895" s="131">
        <v>0</v>
      </c>
      <c r="G895" s="131">
        <v>0</v>
      </c>
    </row>
    <row r="896" spans="1:7" ht="14.25" customHeight="1">
      <c r="A896" s="126" t="s">
        <v>108</v>
      </c>
      <c r="B896" s="127">
        <v>2018</v>
      </c>
      <c r="C896" s="126" t="s">
        <v>332</v>
      </c>
      <c r="D896" s="126" t="s">
        <v>335</v>
      </c>
      <c r="E896" s="127">
        <v>269157.65999999997</v>
      </c>
      <c r="F896" s="127">
        <v>1204367.8700000001</v>
      </c>
      <c r="G896" s="127">
        <v>3386.61</v>
      </c>
    </row>
    <row r="897" spans="1:7" ht="14.25" customHeight="1">
      <c r="A897" s="130" t="s">
        <v>108</v>
      </c>
      <c r="B897" s="131">
        <v>2018</v>
      </c>
      <c r="C897" s="130" t="s">
        <v>332</v>
      </c>
      <c r="D897" s="130" t="s">
        <v>336</v>
      </c>
      <c r="E897" s="131">
        <v>4582.5200000000004</v>
      </c>
      <c r="F897" s="131">
        <v>397050.52</v>
      </c>
      <c r="G897" s="131">
        <v>0</v>
      </c>
    </row>
    <row r="898" spans="1:7" ht="14.25" customHeight="1">
      <c r="A898" s="126" t="s">
        <v>108</v>
      </c>
      <c r="B898" s="127">
        <v>2018</v>
      </c>
      <c r="C898" s="126" t="s">
        <v>337</v>
      </c>
      <c r="D898" s="126" t="s">
        <v>338</v>
      </c>
      <c r="E898" s="127">
        <v>1226097.73</v>
      </c>
      <c r="F898" s="127">
        <v>47152724.920000002</v>
      </c>
      <c r="G898" s="127">
        <v>2503.4</v>
      </c>
    </row>
    <row r="899" spans="1:7" ht="14.25" customHeight="1">
      <c r="A899" s="130" t="s">
        <v>108</v>
      </c>
      <c r="B899" s="131">
        <v>2018</v>
      </c>
      <c r="C899" s="130" t="s">
        <v>337</v>
      </c>
      <c r="D899" s="130" t="s">
        <v>339</v>
      </c>
      <c r="E899" s="131">
        <v>1058693.52</v>
      </c>
      <c r="F899" s="131">
        <v>133500883.41</v>
      </c>
      <c r="G899" s="131">
        <v>317009.98</v>
      </c>
    </row>
    <row r="900" spans="1:7" ht="14.25" customHeight="1">
      <c r="A900" s="126" t="s">
        <v>108</v>
      </c>
      <c r="B900" s="127">
        <v>2018</v>
      </c>
      <c r="C900" s="126" t="s">
        <v>337</v>
      </c>
      <c r="D900" s="126" t="s">
        <v>340</v>
      </c>
      <c r="E900" s="127">
        <v>0</v>
      </c>
      <c r="F900" s="127">
        <v>0</v>
      </c>
      <c r="G900" s="127">
        <v>0</v>
      </c>
    </row>
    <row r="901" spans="1:7" ht="14.25" customHeight="1">
      <c r="A901" s="130" t="s">
        <v>108</v>
      </c>
      <c r="B901" s="131">
        <v>2018</v>
      </c>
      <c r="C901" s="130" t="s">
        <v>337</v>
      </c>
      <c r="D901" s="130" t="s">
        <v>341</v>
      </c>
      <c r="E901" s="131">
        <v>4772517.63</v>
      </c>
      <c r="F901" s="131">
        <v>126982162.70999999</v>
      </c>
      <c r="G901" s="131">
        <v>0</v>
      </c>
    </row>
    <row r="902" spans="1:7" ht="14.25" customHeight="1">
      <c r="A902" s="126" t="s">
        <v>108</v>
      </c>
      <c r="B902" s="127">
        <v>2018</v>
      </c>
      <c r="C902" s="126" t="s">
        <v>337</v>
      </c>
      <c r="D902" s="126" t="s">
        <v>342</v>
      </c>
      <c r="E902" s="127">
        <v>0</v>
      </c>
      <c r="F902" s="127">
        <v>0</v>
      </c>
      <c r="G902" s="127">
        <v>0</v>
      </c>
    </row>
    <row r="903" spans="1:7" ht="14.25" customHeight="1">
      <c r="A903" s="130" t="s">
        <v>108</v>
      </c>
      <c r="B903" s="131">
        <v>2019</v>
      </c>
      <c r="C903" s="130" t="s">
        <v>332</v>
      </c>
      <c r="D903" s="130" t="s">
        <v>343</v>
      </c>
      <c r="E903" s="131">
        <v>0</v>
      </c>
      <c r="F903" s="131">
        <v>0</v>
      </c>
      <c r="G903" s="131">
        <v>0</v>
      </c>
    </row>
    <row r="904" spans="1:7" ht="14.25" customHeight="1">
      <c r="A904" s="126" t="s">
        <v>108</v>
      </c>
      <c r="B904" s="127">
        <v>2019</v>
      </c>
      <c r="C904" s="126" t="s">
        <v>332</v>
      </c>
      <c r="D904" s="126" t="s">
        <v>333</v>
      </c>
      <c r="E904" s="127">
        <v>0</v>
      </c>
      <c r="F904" s="127">
        <v>0</v>
      </c>
      <c r="G904" s="127">
        <v>0</v>
      </c>
    </row>
    <row r="905" spans="1:7" ht="14.25" customHeight="1">
      <c r="A905" s="130" t="s">
        <v>108</v>
      </c>
      <c r="B905" s="131">
        <v>2019</v>
      </c>
      <c r="C905" s="130" t="s">
        <v>332</v>
      </c>
      <c r="D905" s="130" t="s">
        <v>335</v>
      </c>
      <c r="E905" s="131">
        <v>196399.53</v>
      </c>
      <c r="F905" s="131">
        <v>1202769.08</v>
      </c>
      <c r="G905" s="131">
        <v>3378.61</v>
      </c>
    </row>
    <row r="906" spans="1:7" ht="14.25" customHeight="1">
      <c r="A906" s="126" t="s">
        <v>108</v>
      </c>
      <c r="B906" s="127">
        <v>2019</v>
      </c>
      <c r="C906" s="126" t="s">
        <v>332</v>
      </c>
      <c r="D906" s="126" t="s">
        <v>336</v>
      </c>
      <c r="E906" s="127">
        <v>4965.71</v>
      </c>
      <c r="F906" s="127">
        <v>393942.17</v>
      </c>
      <c r="G906" s="127">
        <v>0</v>
      </c>
    </row>
    <row r="907" spans="1:7" ht="14.25" customHeight="1">
      <c r="A907" s="130" t="s">
        <v>108</v>
      </c>
      <c r="B907" s="131">
        <v>2019</v>
      </c>
      <c r="C907" s="130" t="s">
        <v>337</v>
      </c>
      <c r="D907" s="130" t="s">
        <v>338</v>
      </c>
      <c r="E907" s="131">
        <v>1120723.83</v>
      </c>
      <c r="F907" s="131">
        <v>46523087.100000001</v>
      </c>
      <c r="G907" s="131">
        <v>1451.52</v>
      </c>
    </row>
    <row r="908" spans="1:7" ht="14.25" customHeight="1">
      <c r="A908" s="126" t="s">
        <v>108</v>
      </c>
      <c r="B908" s="127">
        <v>2019</v>
      </c>
      <c r="C908" s="126" t="s">
        <v>337</v>
      </c>
      <c r="D908" s="126" t="s">
        <v>339</v>
      </c>
      <c r="E908" s="127">
        <v>1062468.52</v>
      </c>
      <c r="F908" s="127">
        <v>129239782.06999999</v>
      </c>
      <c r="G908" s="127">
        <v>306011.01</v>
      </c>
    </row>
    <row r="909" spans="1:7" ht="14.25" customHeight="1">
      <c r="A909" s="130" t="s">
        <v>108</v>
      </c>
      <c r="B909" s="131">
        <v>2019</v>
      </c>
      <c r="C909" s="130" t="s">
        <v>337</v>
      </c>
      <c r="D909" s="130" t="s">
        <v>340</v>
      </c>
      <c r="E909" s="131">
        <v>0</v>
      </c>
      <c r="F909" s="131">
        <v>0</v>
      </c>
      <c r="G909" s="131">
        <v>0</v>
      </c>
    </row>
    <row r="910" spans="1:7" ht="14.25" customHeight="1">
      <c r="A910" s="126" t="s">
        <v>108</v>
      </c>
      <c r="B910" s="127">
        <v>2019</v>
      </c>
      <c r="C910" s="126" t="s">
        <v>337</v>
      </c>
      <c r="D910" s="126" t="s">
        <v>341</v>
      </c>
      <c r="E910" s="127">
        <v>4848856.3</v>
      </c>
      <c r="F910" s="127">
        <v>125942763.89</v>
      </c>
      <c r="G910" s="127">
        <v>0</v>
      </c>
    </row>
    <row r="911" spans="1:7" ht="14.25" customHeight="1">
      <c r="A911" s="130" t="s">
        <v>108</v>
      </c>
      <c r="B911" s="131">
        <v>2019</v>
      </c>
      <c r="C911" s="130" t="s">
        <v>337</v>
      </c>
      <c r="D911" s="130" t="s">
        <v>342</v>
      </c>
      <c r="E911" s="131">
        <v>0</v>
      </c>
      <c r="F911" s="131">
        <v>0</v>
      </c>
      <c r="G911" s="131">
        <v>0</v>
      </c>
    </row>
    <row r="912" spans="1:7" ht="14.25" customHeight="1">
      <c r="A912" s="126" t="s">
        <v>108</v>
      </c>
      <c r="B912" s="127">
        <v>2020</v>
      </c>
      <c r="C912" s="126" t="s">
        <v>332</v>
      </c>
      <c r="D912" s="126" t="s">
        <v>343</v>
      </c>
      <c r="E912" s="127">
        <v>0</v>
      </c>
      <c r="F912" s="127">
        <v>0</v>
      </c>
      <c r="G912" s="127">
        <v>0</v>
      </c>
    </row>
    <row r="913" spans="1:7" ht="14.25" customHeight="1">
      <c r="A913" s="130" t="s">
        <v>108</v>
      </c>
      <c r="B913" s="131">
        <v>2020</v>
      </c>
      <c r="C913" s="130" t="s">
        <v>332</v>
      </c>
      <c r="D913" s="130" t="s">
        <v>333</v>
      </c>
      <c r="E913" s="131">
        <v>0</v>
      </c>
      <c r="F913" s="131">
        <v>0</v>
      </c>
      <c r="G913" s="131">
        <v>0</v>
      </c>
    </row>
    <row r="914" spans="1:7" ht="14.25" customHeight="1">
      <c r="A914" s="126" t="s">
        <v>108</v>
      </c>
      <c r="B914" s="127">
        <v>2020</v>
      </c>
      <c r="C914" s="126" t="s">
        <v>332</v>
      </c>
      <c r="D914" s="126" t="s">
        <v>335</v>
      </c>
      <c r="E914" s="127">
        <v>245353.82</v>
      </c>
      <c r="F914" s="127">
        <v>1224244.72</v>
      </c>
      <c r="G914" s="127">
        <v>3430.2</v>
      </c>
    </row>
    <row r="915" spans="1:7" ht="14.25" customHeight="1">
      <c r="A915" s="130" t="s">
        <v>108</v>
      </c>
      <c r="B915" s="131">
        <v>2020</v>
      </c>
      <c r="C915" s="130" t="s">
        <v>332</v>
      </c>
      <c r="D915" s="130" t="s">
        <v>336</v>
      </c>
      <c r="E915" s="131">
        <v>5595.89</v>
      </c>
      <c r="F915" s="131">
        <v>396233.27</v>
      </c>
      <c r="G915" s="131">
        <v>0</v>
      </c>
    </row>
    <row r="916" spans="1:7" ht="14.25" customHeight="1">
      <c r="A916" s="126" t="s">
        <v>108</v>
      </c>
      <c r="B916" s="127">
        <v>2020</v>
      </c>
      <c r="C916" s="126" t="s">
        <v>337</v>
      </c>
      <c r="D916" s="126" t="s">
        <v>338</v>
      </c>
      <c r="E916" s="127">
        <v>1051659.78</v>
      </c>
      <c r="F916" s="127">
        <v>42533574.109999999</v>
      </c>
      <c r="G916" s="127">
        <v>0</v>
      </c>
    </row>
    <row r="917" spans="1:7" ht="14.25" customHeight="1">
      <c r="A917" s="130" t="s">
        <v>108</v>
      </c>
      <c r="B917" s="131">
        <v>2020</v>
      </c>
      <c r="C917" s="130" t="s">
        <v>337</v>
      </c>
      <c r="D917" s="130" t="s">
        <v>339</v>
      </c>
      <c r="E917" s="131">
        <v>1086781.04</v>
      </c>
      <c r="F917" s="131">
        <v>118373281.65000001</v>
      </c>
      <c r="G917" s="131">
        <v>288467.51</v>
      </c>
    </row>
    <row r="918" spans="1:7" ht="14.25" customHeight="1">
      <c r="A918" s="126" t="s">
        <v>108</v>
      </c>
      <c r="B918" s="127">
        <v>2020</v>
      </c>
      <c r="C918" s="126" t="s">
        <v>337</v>
      </c>
      <c r="D918" s="126" t="s">
        <v>340</v>
      </c>
      <c r="E918" s="127">
        <v>0</v>
      </c>
      <c r="F918" s="127">
        <v>0</v>
      </c>
      <c r="G918" s="127">
        <v>0</v>
      </c>
    </row>
    <row r="919" spans="1:7" ht="14.25" customHeight="1">
      <c r="A919" s="130" t="s">
        <v>108</v>
      </c>
      <c r="B919" s="131">
        <v>2020</v>
      </c>
      <c r="C919" s="130" t="s">
        <v>337</v>
      </c>
      <c r="D919" s="130" t="s">
        <v>341</v>
      </c>
      <c r="E919" s="131">
        <v>5047863.1900000004</v>
      </c>
      <c r="F919" s="131">
        <v>134777551.84999999</v>
      </c>
      <c r="G919" s="131">
        <v>0</v>
      </c>
    </row>
    <row r="920" spans="1:7" ht="14.25" customHeight="1">
      <c r="A920" s="126" t="s">
        <v>108</v>
      </c>
      <c r="B920" s="127">
        <v>2020</v>
      </c>
      <c r="C920" s="126" t="s">
        <v>337</v>
      </c>
      <c r="D920" s="126" t="s">
        <v>342</v>
      </c>
      <c r="E920" s="127">
        <v>0</v>
      </c>
      <c r="F920" s="127">
        <v>0</v>
      </c>
      <c r="G920" s="127">
        <v>0</v>
      </c>
    </row>
    <row r="921" spans="1:7" ht="14.25" customHeight="1">
      <c r="A921" s="130" t="s">
        <v>108</v>
      </c>
      <c r="B921" s="131">
        <v>2021</v>
      </c>
      <c r="C921" s="130" t="s">
        <v>332</v>
      </c>
      <c r="D921" s="130" t="s">
        <v>343</v>
      </c>
      <c r="E921" s="131">
        <v>0</v>
      </c>
      <c r="F921" s="131">
        <v>0</v>
      </c>
      <c r="G921" s="131">
        <v>0</v>
      </c>
    </row>
    <row r="922" spans="1:7" ht="14.25" customHeight="1">
      <c r="A922" s="126" t="s">
        <v>108</v>
      </c>
      <c r="B922" s="127">
        <v>2021</v>
      </c>
      <c r="C922" s="126" t="s">
        <v>332</v>
      </c>
      <c r="D922" s="126" t="s">
        <v>333</v>
      </c>
      <c r="E922" s="127">
        <v>0</v>
      </c>
      <c r="F922" s="127">
        <v>0</v>
      </c>
      <c r="G922" s="127">
        <v>0</v>
      </c>
    </row>
    <row r="923" spans="1:7" ht="14.25" customHeight="1">
      <c r="A923" s="130" t="s">
        <v>108</v>
      </c>
      <c r="B923" s="131">
        <v>2021</v>
      </c>
      <c r="C923" s="130" t="s">
        <v>332</v>
      </c>
      <c r="D923" s="130" t="s">
        <v>335</v>
      </c>
      <c r="E923" s="131">
        <v>250812.47</v>
      </c>
      <c r="F923" s="131">
        <v>1221028.9099999999</v>
      </c>
      <c r="G923" s="131">
        <v>3430.2</v>
      </c>
    </row>
    <row r="924" spans="1:7" ht="14.25" customHeight="1">
      <c r="A924" s="126" t="s">
        <v>108</v>
      </c>
      <c r="B924" s="127">
        <v>2021</v>
      </c>
      <c r="C924" s="126" t="s">
        <v>332</v>
      </c>
      <c r="D924" s="126" t="s">
        <v>336</v>
      </c>
      <c r="E924" s="127">
        <v>5154.9399999999996</v>
      </c>
      <c r="F924" s="127">
        <v>396233.27</v>
      </c>
      <c r="G924" s="127">
        <v>0</v>
      </c>
    </row>
    <row r="925" spans="1:7" ht="14.25" customHeight="1">
      <c r="A925" s="130" t="s">
        <v>108</v>
      </c>
      <c r="B925" s="131">
        <v>2021</v>
      </c>
      <c r="C925" s="130" t="s">
        <v>337</v>
      </c>
      <c r="D925" s="130" t="s">
        <v>338</v>
      </c>
      <c r="E925" s="131">
        <v>1211210.6200000001</v>
      </c>
      <c r="F925" s="131">
        <v>44546983.109999999</v>
      </c>
      <c r="G925" s="131">
        <v>0</v>
      </c>
    </row>
    <row r="926" spans="1:7" ht="14.25" customHeight="1">
      <c r="A926" s="126" t="s">
        <v>108</v>
      </c>
      <c r="B926" s="127">
        <v>2021</v>
      </c>
      <c r="C926" s="126" t="s">
        <v>337</v>
      </c>
      <c r="D926" s="126" t="s">
        <v>339</v>
      </c>
      <c r="E926" s="127">
        <v>1111191.49</v>
      </c>
      <c r="F926" s="127">
        <v>121576191.79000001</v>
      </c>
      <c r="G926" s="127">
        <v>297255.05</v>
      </c>
    </row>
    <row r="927" spans="1:7" ht="14.25" customHeight="1">
      <c r="A927" s="130" t="s">
        <v>108</v>
      </c>
      <c r="B927" s="131">
        <v>2021</v>
      </c>
      <c r="C927" s="130" t="s">
        <v>337</v>
      </c>
      <c r="D927" s="130" t="s">
        <v>340</v>
      </c>
      <c r="E927" s="131">
        <v>0</v>
      </c>
      <c r="F927" s="131">
        <v>0</v>
      </c>
      <c r="G927" s="131">
        <v>0</v>
      </c>
    </row>
    <row r="928" spans="1:7" ht="14.25" customHeight="1">
      <c r="A928" s="126" t="s">
        <v>108</v>
      </c>
      <c r="B928" s="127">
        <v>2021</v>
      </c>
      <c r="C928" s="126" t="s">
        <v>337</v>
      </c>
      <c r="D928" s="126" t="s">
        <v>341</v>
      </c>
      <c r="E928" s="127">
        <v>5236741.0199999996</v>
      </c>
      <c r="F928" s="127">
        <v>136985040.80000001</v>
      </c>
      <c r="G928" s="127">
        <v>0</v>
      </c>
    </row>
    <row r="929" spans="1:7" ht="14.25" customHeight="1">
      <c r="A929" s="130" t="s">
        <v>108</v>
      </c>
      <c r="B929" s="131">
        <v>2021</v>
      </c>
      <c r="C929" s="130" t="s">
        <v>337</v>
      </c>
      <c r="D929" s="130" t="s">
        <v>342</v>
      </c>
      <c r="E929" s="131">
        <v>0</v>
      </c>
      <c r="F929" s="131">
        <v>0</v>
      </c>
      <c r="G929" s="131">
        <v>0</v>
      </c>
    </row>
    <row r="930" spans="1:7" ht="14.25" customHeight="1">
      <c r="A930" s="126" t="s">
        <v>108</v>
      </c>
      <c r="B930" s="127">
        <v>2022</v>
      </c>
      <c r="C930" s="126" t="s">
        <v>332</v>
      </c>
      <c r="D930" s="126" t="s">
        <v>343</v>
      </c>
      <c r="E930" s="127">
        <v>0</v>
      </c>
      <c r="F930" s="127">
        <v>0</v>
      </c>
      <c r="G930" s="127">
        <v>0</v>
      </c>
    </row>
    <row r="931" spans="1:7" ht="14.25" customHeight="1">
      <c r="A931" s="130" t="s">
        <v>108</v>
      </c>
      <c r="B931" s="131">
        <v>2022</v>
      </c>
      <c r="C931" s="130" t="s">
        <v>332</v>
      </c>
      <c r="D931" s="130" t="s">
        <v>333</v>
      </c>
      <c r="E931" s="131">
        <v>0</v>
      </c>
      <c r="F931" s="131">
        <v>0</v>
      </c>
      <c r="G931" s="131">
        <v>0</v>
      </c>
    </row>
    <row r="932" spans="1:7" ht="14.25" customHeight="1">
      <c r="A932" s="126" t="s">
        <v>108</v>
      </c>
      <c r="B932" s="127">
        <v>2022</v>
      </c>
      <c r="C932" s="126" t="s">
        <v>332</v>
      </c>
      <c r="D932" s="126" t="s">
        <v>335</v>
      </c>
      <c r="E932" s="127">
        <v>291016.19</v>
      </c>
      <c r="F932" s="127">
        <v>1223181.2</v>
      </c>
      <c r="G932" s="127">
        <v>3435.44</v>
      </c>
    </row>
    <row r="933" spans="1:7" ht="14.25" customHeight="1">
      <c r="A933" s="130" t="s">
        <v>108</v>
      </c>
      <c r="B933" s="131">
        <v>2022</v>
      </c>
      <c r="C933" s="130" t="s">
        <v>332</v>
      </c>
      <c r="D933" s="130" t="s">
        <v>336</v>
      </c>
      <c r="E933" s="131">
        <v>5276.69</v>
      </c>
      <c r="F933" s="131">
        <v>395149.49</v>
      </c>
      <c r="G933" s="131">
        <v>0</v>
      </c>
    </row>
    <row r="934" spans="1:7" ht="14.25" customHeight="1">
      <c r="A934" s="126" t="s">
        <v>108</v>
      </c>
      <c r="B934" s="127">
        <v>2022</v>
      </c>
      <c r="C934" s="126" t="s">
        <v>337</v>
      </c>
      <c r="D934" s="126" t="s">
        <v>338</v>
      </c>
      <c r="E934" s="127">
        <v>1287536.8799999999</v>
      </c>
      <c r="F934" s="127">
        <v>46782785.810000002</v>
      </c>
      <c r="G934" s="127">
        <v>0</v>
      </c>
    </row>
    <row r="935" spans="1:7" ht="14.25" customHeight="1">
      <c r="A935" s="130" t="s">
        <v>108</v>
      </c>
      <c r="B935" s="131">
        <v>2022</v>
      </c>
      <c r="C935" s="130" t="s">
        <v>337</v>
      </c>
      <c r="D935" s="130" t="s">
        <v>339</v>
      </c>
      <c r="E935" s="131">
        <v>1185470.68</v>
      </c>
      <c r="F935" s="131">
        <v>126863067.88</v>
      </c>
      <c r="G935" s="131">
        <v>312297.64</v>
      </c>
    </row>
    <row r="936" spans="1:7" ht="14.25" customHeight="1">
      <c r="A936" s="126" t="s">
        <v>108</v>
      </c>
      <c r="B936" s="127">
        <v>2022</v>
      </c>
      <c r="C936" s="126" t="s">
        <v>337</v>
      </c>
      <c r="D936" s="126" t="s">
        <v>340</v>
      </c>
      <c r="E936" s="127">
        <v>0</v>
      </c>
      <c r="F936" s="127">
        <v>0</v>
      </c>
      <c r="G936" s="127">
        <v>0</v>
      </c>
    </row>
    <row r="937" spans="1:7" ht="14.25" customHeight="1">
      <c r="A937" s="130" t="s">
        <v>108</v>
      </c>
      <c r="B937" s="131">
        <v>2022</v>
      </c>
      <c r="C937" s="130" t="s">
        <v>337</v>
      </c>
      <c r="D937" s="130" t="s">
        <v>341</v>
      </c>
      <c r="E937" s="131">
        <v>5420364.1500000004</v>
      </c>
      <c r="F937" s="131">
        <v>138757480.46000001</v>
      </c>
      <c r="G937" s="131">
        <v>0</v>
      </c>
    </row>
    <row r="938" spans="1:7" ht="14.25" customHeight="1">
      <c r="A938" s="126" t="s">
        <v>108</v>
      </c>
      <c r="B938" s="127">
        <v>2022</v>
      </c>
      <c r="C938" s="126" t="s">
        <v>337</v>
      </c>
      <c r="D938" s="126" t="s">
        <v>342</v>
      </c>
      <c r="E938" s="127">
        <v>0</v>
      </c>
      <c r="F938" s="127">
        <v>0</v>
      </c>
      <c r="G938" s="127">
        <v>0</v>
      </c>
    </row>
    <row r="939" spans="1:7" ht="14.25" customHeight="1">
      <c r="A939" s="130" t="s">
        <v>108</v>
      </c>
      <c r="B939" s="131">
        <v>2023</v>
      </c>
      <c r="C939" s="130" t="s">
        <v>332</v>
      </c>
      <c r="D939" s="130" t="s">
        <v>343</v>
      </c>
      <c r="E939" s="131">
        <v>0</v>
      </c>
      <c r="F939" s="131">
        <v>0</v>
      </c>
      <c r="G939" s="131">
        <v>0</v>
      </c>
    </row>
    <row r="940" spans="1:7" ht="14.25" customHeight="1">
      <c r="A940" s="126" t="s">
        <v>108</v>
      </c>
      <c r="B940" s="127">
        <v>2023</v>
      </c>
      <c r="C940" s="126" t="s">
        <v>332</v>
      </c>
      <c r="D940" s="126" t="s">
        <v>333</v>
      </c>
      <c r="E940" s="127">
        <v>0</v>
      </c>
      <c r="F940" s="127">
        <v>0</v>
      </c>
      <c r="G940" s="127">
        <v>0</v>
      </c>
    </row>
    <row r="941" spans="1:7" ht="14.25" customHeight="1">
      <c r="A941" s="130" t="s">
        <v>108</v>
      </c>
      <c r="B941" s="131">
        <v>2023</v>
      </c>
      <c r="C941" s="130" t="s">
        <v>332</v>
      </c>
      <c r="D941" s="130" t="s">
        <v>335</v>
      </c>
      <c r="E941" s="131">
        <v>186921.46</v>
      </c>
      <c r="F941" s="131">
        <v>1226561.53</v>
      </c>
      <c r="G941" s="131">
        <v>3445.79</v>
      </c>
    </row>
    <row r="942" spans="1:7" ht="14.25" customHeight="1">
      <c r="A942" s="126" t="s">
        <v>108</v>
      </c>
      <c r="B942" s="127">
        <v>2023</v>
      </c>
      <c r="C942" s="126" t="s">
        <v>332</v>
      </c>
      <c r="D942" s="126" t="s">
        <v>336</v>
      </c>
      <c r="E942" s="127">
        <v>5834.55</v>
      </c>
      <c r="F942" s="127">
        <v>391898.23</v>
      </c>
      <c r="G942" s="127">
        <v>0</v>
      </c>
    </row>
    <row r="943" spans="1:7" ht="14.25" customHeight="1">
      <c r="A943" s="130" t="s">
        <v>108</v>
      </c>
      <c r="B943" s="131">
        <v>2023</v>
      </c>
      <c r="C943" s="130" t="s">
        <v>337</v>
      </c>
      <c r="D943" s="130" t="s">
        <v>338</v>
      </c>
      <c r="E943" s="131">
        <v>1245455.69</v>
      </c>
      <c r="F943" s="131">
        <v>47135590.710000001</v>
      </c>
      <c r="G943" s="131">
        <v>0</v>
      </c>
    </row>
    <row r="944" spans="1:7" ht="14.25" customHeight="1">
      <c r="A944" s="126" t="s">
        <v>108</v>
      </c>
      <c r="B944" s="127">
        <v>2023</v>
      </c>
      <c r="C944" s="126" t="s">
        <v>337</v>
      </c>
      <c r="D944" s="126" t="s">
        <v>339</v>
      </c>
      <c r="E944" s="127">
        <v>1257279.21</v>
      </c>
      <c r="F944" s="127">
        <v>126143079.28</v>
      </c>
      <c r="G944" s="127">
        <v>319828</v>
      </c>
    </row>
    <row r="945" spans="1:7" ht="14.25" customHeight="1">
      <c r="A945" s="130" t="s">
        <v>108</v>
      </c>
      <c r="B945" s="131">
        <v>2023</v>
      </c>
      <c r="C945" s="130" t="s">
        <v>337</v>
      </c>
      <c r="D945" s="130" t="s">
        <v>340</v>
      </c>
      <c r="E945" s="131">
        <v>0</v>
      </c>
      <c r="F945" s="131">
        <v>0</v>
      </c>
      <c r="G945" s="131">
        <v>0</v>
      </c>
    </row>
    <row r="946" spans="1:7" ht="14.25" customHeight="1">
      <c r="A946" s="126" t="s">
        <v>108</v>
      </c>
      <c r="B946" s="127">
        <v>2023</v>
      </c>
      <c r="C946" s="126" t="s">
        <v>337</v>
      </c>
      <c r="D946" s="126" t="s">
        <v>341</v>
      </c>
      <c r="E946" s="127">
        <v>5647859.6900000004</v>
      </c>
      <c r="F946" s="127">
        <v>133835661.25</v>
      </c>
      <c r="G946" s="127">
        <v>0</v>
      </c>
    </row>
    <row r="947" spans="1:7" ht="14.25" customHeight="1">
      <c r="A947" s="130" t="s">
        <v>108</v>
      </c>
      <c r="B947" s="131">
        <v>2023</v>
      </c>
      <c r="C947" s="130" t="s">
        <v>337</v>
      </c>
      <c r="D947" s="130" t="s">
        <v>342</v>
      </c>
      <c r="E947" s="131">
        <v>0</v>
      </c>
      <c r="F947" s="131">
        <v>0</v>
      </c>
      <c r="G947" s="131">
        <v>0</v>
      </c>
    </row>
    <row r="948" spans="1:7" ht="14.25" customHeight="1">
      <c r="A948" s="126" t="s">
        <v>284</v>
      </c>
      <c r="B948" s="127">
        <v>2015</v>
      </c>
      <c r="C948" s="126" t="s">
        <v>332</v>
      </c>
      <c r="D948" s="126" t="s">
        <v>343</v>
      </c>
      <c r="E948" s="127">
        <v>230552.23</v>
      </c>
      <c r="F948" s="127">
        <v>16862049</v>
      </c>
      <c r="G948" s="127">
        <v>36701</v>
      </c>
    </row>
    <row r="949" spans="1:7" ht="14.25" customHeight="1">
      <c r="A949" s="130" t="s">
        <v>284</v>
      </c>
      <c r="B949" s="131">
        <v>2015</v>
      </c>
      <c r="C949" s="130" t="s">
        <v>332</v>
      </c>
      <c r="D949" s="130" t="s">
        <v>333</v>
      </c>
      <c r="E949" s="131">
        <v>26933.01</v>
      </c>
      <c r="F949" s="131">
        <v>287908.98</v>
      </c>
      <c r="G949" s="131">
        <v>11</v>
      </c>
    </row>
    <row r="950" spans="1:7" ht="14.25" customHeight="1">
      <c r="A950" s="126" t="s">
        <v>284</v>
      </c>
      <c r="B950" s="127">
        <v>2015</v>
      </c>
      <c r="C950" s="126" t="s">
        <v>332</v>
      </c>
      <c r="D950" s="126" t="s">
        <v>335</v>
      </c>
      <c r="E950" s="127">
        <v>550667.05000000005</v>
      </c>
      <c r="F950" s="127">
        <v>3129767.03</v>
      </c>
      <c r="G950" s="127">
        <v>8333</v>
      </c>
    </row>
    <row r="951" spans="1:7" ht="14.25" customHeight="1">
      <c r="A951" s="130" t="s">
        <v>284</v>
      </c>
      <c r="B951" s="131">
        <v>2015</v>
      </c>
      <c r="C951" s="130" t="s">
        <v>332</v>
      </c>
      <c r="D951" s="130" t="s">
        <v>336</v>
      </c>
      <c r="E951" s="131">
        <v>69306.710000000006</v>
      </c>
      <c r="F951" s="131">
        <v>626792</v>
      </c>
      <c r="G951" s="131">
        <v>0</v>
      </c>
    </row>
    <row r="952" spans="1:7" ht="14.25" customHeight="1">
      <c r="A952" s="126" t="s">
        <v>284</v>
      </c>
      <c r="B952" s="127">
        <v>2015</v>
      </c>
      <c r="C952" s="126" t="s">
        <v>337</v>
      </c>
      <c r="D952" s="126" t="s">
        <v>338</v>
      </c>
      <c r="E952" s="127">
        <v>1543107.25</v>
      </c>
      <c r="F952" s="127">
        <v>49127233.060000002</v>
      </c>
      <c r="G952" s="127">
        <v>56840</v>
      </c>
    </row>
    <row r="953" spans="1:7" ht="14.25" customHeight="1">
      <c r="A953" s="130" t="s">
        <v>284</v>
      </c>
      <c r="B953" s="131">
        <v>2015</v>
      </c>
      <c r="C953" s="130" t="s">
        <v>337</v>
      </c>
      <c r="D953" s="130" t="s">
        <v>339</v>
      </c>
      <c r="E953" s="131">
        <v>2018673.76</v>
      </c>
      <c r="F953" s="131">
        <v>230053850.18000001</v>
      </c>
      <c r="G953" s="131">
        <v>497899</v>
      </c>
    </row>
    <row r="954" spans="1:7" ht="14.25" customHeight="1">
      <c r="A954" s="126" t="s">
        <v>284</v>
      </c>
      <c r="B954" s="127">
        <v>2015</v>
      </c>
      <c r="C954" s="126" t="s">
        <v>337</v>
      </c>
      <c r="D954" s="126" t="s">
        <v>341</v>
      </c>
      <c r="E954" s="127">
        <v>6993388.9000000004</v>
      </c>
      <c r="F954" s="127">
        <v>161450939.86000001</v>
      </c>
      <c r="G954" s="127">
        <v>0</v>
      </c>
    </row>
    <row r="955" spans="1:7" ht="14.25" customHeight="1">
      <c r="A955" s="130" t="s">
        <v>284</v>
      </c>
      <c r="B955" s="131">
        <v>2015</v>
      </c>
      <c r="C955" s="130" t="s">
        <v>337</v>
      </c>
      <c r="D955" s="130" t="s">
        <v>342</v>
      </c>
      <c r="E955" s="131">
        <v>0</v>
      </c>
      <c r="F955" s="131">
        <v>0</v>
      </c>
      <c r="G955" s="131">
        <v>0</v>
      </c>
    </row>
    <row r="956" spans="1:7" ht="14.25" customHeight="1">
      <c r="A956" s="126" t="s">
        <v>284</v>
      </c>
      <c r="B956" s="127">
        <v>2016</v>
      </c>
      <c r="C956" s="126" t="s">
        <v>332</v>
      </c>
      <c r="D956" s="126" t="s">
        <v>343</v>
      </c>
      <c r="E956" s="127">
        <v>349721.19</v>
      </c>
      <c r="F956" s="127">
        <v>16022325</v>
      </c>
      <c r="G956" s="127">
        <v>36389</v>
      </c>
    </row>
    <row r="957" spans="1:7" ht="14.25" customHeight="1">
      <c r="A957" s="130" t="s">
        <v>284</v>
      </c>
      <c r="B957" s="131">
        <v>2016</v>
      </c>
      <c r="C957" s="130" t="s">
        <v>332</v>
      </c>
      <c r="D957" s="130" t="s">
        <v>333</v>
      </c>
      <c r="E957" s="131">
        <v>26123.98</v>
      </c>
      <c r="F957" s="131">
        <v>222638.46</v>
      </c>
      <c r="G957" s="131">
        <v>5.9</v>
      </c>
    </row>
    <row r="958" spans="1:7" ht="14.25" customHeight="1">
      <c r="A958" s="126" t="s">
        <v>284</v>
      </c>
      <c r="B958" s="127">
        <v>2016</v>
      </c>
      <c r="C958" s="126" t="s">
        <v>332</v>
      </c>
      <c r="D958" s="126" t="s">
        <v>335</v>
      </c>
      <c r="E958" s="127">
        <v>510855.84</v>
      </c>
      <c r="F958" s="127">
        <v>2341825</v>
      </c>
      <c r="G958" s="127">
        <v>6393.63</v>
      </c>
    </row>
    <row r="959" spans="1:7" ht="14.25" customHeight="1">
      <c r="A959" s="130" t="s">
        <v>284</v>
      </c>
      <c r="B959" s="131">
        <v>2016</v>
      </c>
      <c r="C959" s="130" t="s">
        <v>332</v>
      </c>
      <c r="D959" s="130" t="s">
        <v>336</v>
      </c>
      <c r="E959" s="131">
        <v>68961.77</v>
      </c>
      <c r="F959" s="131">
        <v>597459</v>
      </c>
      <c r="G959" s="131">
        <v>0</v>
      </c>
    </row>
    <row r="960" spans="1:7" ht="14.25" customHeight="1">
      <c r="A960" s="126" t="s">
        <v>284</v>
      </c>
      <c r="B960" s="127">
        <v>2016</v>
      </c>
      <c r="C960" s="126" t="s">
        <v>337</v>
      </c>
      <c r="D960" s="126" t="s">
        <v>338</v>
      </c>
      <c r="E960" s="127">
        <v>1563705.06</v>
      </c>
      <c r="F960" s="127">
        <v>62629571</v>
      </c>
      <c r="G960" s="127">
        <v>0</v>
      </c>
    </row>
    <row r="961" spans="1:7" ht="14.25" customHeight="1">
      <c r="A961" s="130" t="s">
        <v>284</v>
      </c>
      <c r="B961" s="131">
        <v>2016</v>
      </c>
      <c r="C961" s="130" t="s">
        <v>337</v>
      </c>
      <c r="D961" s="130" t="s">
        <v>339</v>
      </c>
      <c r="E961" s="131">
        <v>1716489.85</v>
      </c>
      <c r="F961" s="131">
        <v>205388901</v>
      </c>
      <c r="G961" s="131">
        <v>567346.76</v>
      </c>
    </row>
    <row r="962" spans="1:7" ht="14.25" customHeight="1">
      <c r="A962" s="126" t="s">
        <v>284</v>
      </c>
      <c r="B962" s="127">
        <v>2016</v>
      </c>
      <c r="C962" s="126" t="s">
        <v>337</v>
      </c>
      <c r="D962" s="126" t="s">
        <v>341</v>
      </c>
      <c r="E962" s="127">
        <v>7192117.5899999999</v>
      </c>
      <c r="F962" s="127">
        <v>160345825</v>
      </c>
      <c r="G962" s="127">
        <v>0</v>
      </c>
    </row>
    <row r="963" spans="1:7" ht="14.25" customHeight="1">
      <c r="A963" s="130" t="s">
        <v>284</v>
      </c>
      <c r="B963" s="131">
        <v>2016</v>
      </c>
      <c r="C963" s="130" t="s">
        <v>337</v>
      </c>
      <c r="D963" s="130" t="s">
        <v>342</v>
      </c>
      <c r="E963" s="131">
        <v>0</v>
      </c>
      <c r="F963" s="131">
        <v>0</v>
      </c>
      <c r="G963" s="131">
        <v>0</v>
      </c>
    </row>
    <row r="964" spans="1:7" ht="14.25" customHeight="1">
      <c r="A964" s="126" t="s">
        <v>284</v>
      </c>
      <c r="B964" s="127">
        <v>2017</v>
      </c>
      <c r="C964" s="126" t="s">
        <v>332</v>
      </c>
      <c r="D964" s="126" t="s">
        <v>343</v>
      </c>
      <c r="E964" s="127">
        <v>234987.17</v>
      </c>
      <c r="F964" s="127">
        <v>15763998</v>
      </c>
      <c r="G964" s="127">
        <v>35543.919999999998</v>
      </c>
    </row>
    <row r="965" spans="1:7" ht="14.25" customHeight="1">
      <c r="A965" s="130" t="s">
        <v>284</v>
      </c>
      <c r="B965" s="131">
        <v>2017</v>
      </c>
      <c r="C965" s="130" t="s">
        <v>332</v>
      </c>
      <c r="D965" s="130" t="s">
        <v>333</v>
      </c>
      <c r="E965" s="131">
        <v>26798.38</v>
      </c>
      <c r="F965" s="131">
        <v>219915.65</v>
      </c>
      <c r="G965" s="131">
        <v>5.35</v>
      </c>
    </row>
    <row r="966" spans="1:7" ht="14.25" customHeight="1">
      <c r="A966" s="126" t="s">
        <v>284</v>
      </c>
      <c r="B966" s="127">
        <v>2017</v>
      </c>
      <c r="C966" s="126" t="s">
        <v>332</v>
      </c>
      <c r="D966" s="126" t="s">
        <v>335</v>
      </c>
      <c r="E966" s="127">
        <v>532989.52</v>
      </c>
      <c r="F966" s="127">
        <v>2305977.83</v>
      </c>
      <c r="G966" s="127">
        <v>8855.56</v>
      </c>
    </row>
    <row r="967" spans="1:7" ht="14.25" customHeight="1">
      <c r="A967" s="130" t="s">
        <v>284</v>
      </c>
      <c r="B967" s="131">
        <v>2017</v>
      </c>
      <c r="C967" s="130" t="s">
        <v>332</v>
      </c>
      <c r="D967" s="130" t="s">
        <v>336</v>
      </c>
      <c r="E967" s="131">
        <v>69674.289999999994</v>
      </c>
      <c r="F967" s="131">
        <v>584109</v>
      </c>
      <c r="G967" s="131">
        <v>0</v>
      </c>
    </row>
    <row r="968" spans="1:7" ht="14.25" customHeight="1">
      <c r="A968" s="126" t="s">
        <v>284</v>
      </c>
      <c r="B968" s="127">
        <v>2017</v>
      </c>
      <c r="C968" s="126" t="s">
        <v>337</v>
      </c>
      <c r="D968" s="126" t="s">
        <v>338</v>
      </c>
      <c r="E968" s="127">
        <v>1533135.87</v>
      </c>
      <c r="F968" s="127">
        <v>62194934.18</v>
      </c>
      <c r="G968" s="127">
        <v>25763.26</v>
      </c>
    </row>
    <row r="969" spans="1:7" ht="14.25" customHeight="1">
      <c r="A969" s="130" t="s">
        <v>284</v>
      </c>
      <c r="B969" s="131">
        <v>2017</v>
      </c>
      <c r="C969" s="130" t="s">
        <v>337</v>
      </c>
      <c r="D969" s="130" t="s">
        <v>339</v>
      </c>
      <c r="E969" s="131">
        <v>2233008.5299999998</v>
      </c>
      <c r="F969" s="131">
        <v>219187234.44</v>
      </c>
      <c r="G969" s="131">
        <v>602958.85</v>
      </c>
    </row>
    <row r="970" spans="1:7" ht="14.25" customHeight="1">
      <c r="A970" s="126" t="s">
        <v>284</v>
      </c>
      <c r="B970" s="127">
        <v>2017</v>
      </c>
      <c r="C970" s="126" t="s">
        <v>337</v>
      </c>
      <c r="D970" s="126" t="s">
        <v>341</v>
      </c>
      <c r="E970" s="127">
        <v>7275279.21</v>
      </c>
      <c r="F970" s="127">
        <v>155707479.77000001</v>
      </c>
      <c r="G970" s="127">
        <v>0</v>
      </c>
    </row>
    <row r="971" spans="1:7" ht="14.25" customHeight="1">
      <c r="A971" s="130" t="s">
        <v>284</v>
      </c>
      <c r="B971" s="131">
        <v>2017</v>
      </c>
      <c r="C971" s="130" t="s">
        <v>337</v>
      </c>
      <c r="D971" s="130" t="s">
        <v>342</v>
      </c>
      <c r="E971" s="131">
        <v>0</v>
      </c>
      <c r="F971" s="131">
        <v>0</v>
      </c>
      <c r="G971" s="131">
        <v>0</v>
      </c>
    </row>
    <row r="972" spans="1:7" ht="14.25" customHeight="1">
      <c r="A972" s="126" t="s">
        <v>284</v>
      </c>
      <c r="B972" s="127">
        <v>2018</v>
      </c>
      <c r="C972" s="126" t="s">
        <v>332</v>
      </c>
      <c r="D972" s="126" t="s">
        <v>343</v>
      </c>
      <c r="E972" s="127">
        <v>245605.9</v>
      </c>
      <c r="F972" s="127">
        <v>16912248</v>
      </c>
      <c r="G972" s="127">
        <v>38108</v>
      </c>
    </row>
    <row r="973" spans="1:7" ht="14.25" customHeight="1">
      <c r="A973" s="130" t="s">
        <v>284</v>
      </c>
      <c r="B973" s="131">
        <v>2018</v>
      </c>
      <c r="C973" s="130" t="s">
        <v>332</v>
      </c>
      <c r="D973" s="130" t="s">
        <v>333</v>
      </c>
      <c r="E973" s="131">
        <v>26152.38</v>
      </c>
      <c r="F973" s="131">
        <v>218314.4</v>
      </c>
      <c r="G973" s="131">
        <v>5.35</v>
      </c>
    </row>
    <row r="974" spans="1:7" ht="14.25" customHeight="1">
      <c r="A974" s="126" t="s">
        <v>284</v>
      </c>
      <c r="B974" s="127">
        <v>2018</v>
      </c>
      <c r="C974" s="126" t="s">
        <v>332</v>
      </c>
      <c r="D974" s="126" t="s">
        <v>335</v>
      </c>
      <c r="E974" s="127">
        <v>163161.26999999999</v>
      </c>
      <c r="F974" s="127">
        <v>2245621.52</v>
      </c>
      <c r="G974" s="127">
        <v>6736.73</v>
      </c>
    </row>
    <row r="975" spans="1:7" ht="14.25" customHeight="1">
      <c r="A975" s="130" t="s">
        <v>284</v>
      </c>
      <c r="B975" s="131">
        <v>2018</v>
      </c>
      <c r="C975" s="130" t="s">
        <v>332</v>
      </c>
      <c r="D975" s="130" t="s">
        <v>336</v>
      </c>
      <c r="E975" s="131">
        <v>414628.75</v>
      </c>
      <c r="F975" s="131">
        <v>562655</v>
      </c>
      <c r="G975" s="131">
        <v>0</v>
      </c>
    </row>
    <row r="976" spans="1:7" ht="14.25" customHeight="1">
      <c r="A976" s="126" t="s">
        <v>284</v>
      </c>
      <c r="B976" s="127">
        <v>2018</v>
      </c>
      <c r="C976" s="126" t="s">
        <v>337</v>
      </c>
      <c r="D976" s="126" t="s">
        <v>338</v>
      </c>
      <c r="E976" s="127">
        <v>1582008.51</v>
      </c>
      <c r="F976" s="127">
        <v>64828602.5</v>
      </c>
      <c r="G976" s="127">
        <v>0</v>
      </c>
    </row>
    <row r="977" spans="1:7" ht="14.25" customHeight="1">
      <c r="A977" s="130" t="s">
        <v>284</v>
      </c>
      <c r="B977" s="131">
        <v>2018</v>
      </c>
      <c r="C977" s="130" t="s">
        <v>337</v>
      </c>
      <c r="D977" s="130" t="s">
        <v>339</v>
      </c>
      <c r="E977" s="131">
        <v>2482946.08</v>
      </c>
      <c r="F977" s="131">
        <v>250313984.78999999</v>
      </c>
      <c r="G977" s="131">
        <v>704760.34</v>
      </c>
    </row>
    <row r="978" spans="1:7" ht="14.25" customHeight="1">
      <c r="A978" s="126" t="s">
        <v>284</v>
      </c>
      <c r="B978" s="127">
        <v>2018</v>
      </c>
      <c r="C978" s="126" t="s">
        <v>337</v>
      </c>
      <c r="D978" s="126" t="s">
        <v>341</v>
      </c>
      <c r="E978" s="127">
        <v>7540852.1799999997</v>
      </c>
      <c r="F978" s="127">
        <v>169941844.59</v>
      </c>
      <c r="G978" s="127">
        <v>0</v>
      </c>
    </row>
    <row r="979" spans="1:7" ht="14.25" customHeight="1">
      <c r="A979" s="130" t="s">
        <v>284</v>
      </c>
      <c r="B979" s="131">
        <v>2018</v>
      </c>
      <c r="C979" s="130" t="s">
        <v>337</v>
      </c>
      <c r="D979" s="130" t="s">
        <v>342</v>
      </c>
      <c r="E979" s="131">
        <v>0</v>
      </c>
      <c r="F979" s="131">
        <v>0</v>
      </c>
      <c r="G979" s="131">
        <v>0</v>
      </c>
    </row>
    <row r="980" spans="1:7" ht="14.25" customHeight="1">
      <c r="A980" s="126" t="s">
        <v>284</v>
      </c>
      <c r="B980" s="127">
        <v>2019</v>
      </c>
      <c r="C980" s="126" t="s">
        <v>332</v>
      </c>
      <c r="D980" s="126" t="s">
        <v>343</v>
      </c>
      <c r="E980" s="127">
        <v>167756.68</v>
      </c>
      <c r="F980" s="127">
        <v>17302591.280000001</v>
      </c>
      <c r="G980" s="127">
        <v>37355</v>
      </c>
    </row>
    <row r="981" spans="1:7" ht="14.25" customHeight="1">
      <c r="A981" s="130" t="s">
        <v>284</v>
      </c>
      <c r="B981" s="131">
        <v>2019</v>
      </c>
      <c r="C981" s="130" t="s">
        <v>332</v>
      </c>
      <c r="D981" s="130" t="s">
        <v>333</v>
      </c>
      <c r="E981" s="131">
        <v>59980.03</v>
      </c>
      <c r="F981" s="131">
        <v>217779.46</v>
      </c>
      <c r="G981" s="131">
        <v>0</v>
      </c>
    </row>
    <row r="982" spans="1:7" ht="14.25" customHeight="1">
      <c r="A982" s="126" t="s">
        <v>284</v>
      </c>
      <c r="B982" s="127">
        <v>2019</v>
      </c>
      <c r="C982" s="126" t="s">
        <v>332</v>
      </c>
      <c r="D982" s="126" t="s">
        <v>335</v>
      </c>
      <c r="E982" s="127">
        <v>487045.59</v>
      </c>
      <c r="F982" s="127">
        <v>2170613.66</v>
      </c>
      <c r="G982" s="127">
        <v>5620.46</v>
      </c>
    </row>
    <row r="983" spans="1:7" ht="14.25" customHeight="1">
      <c r="A983" s="130" t="s">
        <v>284</v>
      </c>
      <c r="B983" s="131">
        <v>2019</v>
      </c>
      <c r="C983" s="130" t="s">
        <v>332</v>
      </c>
      <c r="D983" s="130" t="s">
        <v>336</v>
      </c>
      <c r="E983" s="131">
        <v>38421.43</v>
      </c>
      <c r="F983" s="131">
        <v>526701.53</v>
      </c>
      <c r="G983" s="131">
        <v>0</v>
      </c>
    </row>
    <row r="984" spans="1:7" ht="14.25" customHeight="1">
      <c r="A984" s="126" t="s">
        <v>284</v>
      </c>
      <c r="B984" s="127">
        <v>2019</v>
      </c>
      <c r="C984" s="126" t="s">
        <v>337</v>
      </c>
      <c r="D984" s="126" t="s">
        <v>338</v>
      </c>
      <c r="E984" s="127">
        <v>1553050.59</v>
      </c>
      <c r="F984" s="127">
        <v>63692910.030000001</v>
      </c>
      <c r="G984" s="127">
        <v>31</v>
      </c>
    </row>
    <row r="985" spans="1:7" ht="14.25" customHeight="1">
      <c r="A985" s="130" t="s">
        <v>284</v>
      </c>
      <c r="B985" s="131">
        <v>2019</v>
      </c>
      <c r="C985" s="130" t="s">
        <v>337</v>
      </c>
      <c r="D985" s="130" t="s">
        <v>339</v>
      </c>
      <c r="E985" s="131">
        <v>1751585.21</v>
      </c>
      <c r="F985" s="131">
        <v>218698342.36000001</v>
      </c>
      <c r="G985" s="131">
        <v>567528.12</v>
      </c>
    </row>
    <row r="986" spans="1:7" ht="14.25" customHeight="1">
      <c r="A986" s="126" t="s">
        <v>284</v>
      </c>
      <c r="B986" s="127">
        <v>2019</v>
      </c>
      <c r="C986" s="126" t="s">
        <v>337</v>
      </c>
      <c r="D986" s="126" t="s">
        <v>340</v>
      </c>
      <c r="E986" s="127">
        <v>803065.1</v>
      </c>
      <c r="F986" s="127">
        <v>195558801</v>
      </c>
      <c r="G986" s="127">
        <v>396478</v>
      </c>
    </row>
    <row r="987" spans="1:7" ht="14.25" customHeight="1">
      <c r="A987" s="130" t="s">
        <v>284</v>
      </c>
      <c r="B987" s="131">
        <v>2019</v>
      </c>
      <c r="C987" s="130" t="s">
        <v>337</v>
      </c>
      <c r="D987" s="130" t="s">
        <v>341</v>
      </c>
      <c r="E987" s="131">
        <v>8088416.8700000001</v>
      </c>
      <c r="F987" s="131">
        <v>167036481.69</v>
      </c>
      <c r="G987" s="131">
        <v>0</v>
      </c>
    </row>
    <row r="988" spans="1:7" ht="14.25" customHeight="1">
      <c r="A988" s="126" t="s">
        <v>284</v>
      </c>
      <c r="B988" s="127">
        <v>2019</v>
      </c>
      <c r="C988" s="126" t="s">
        <v>337</v>
      </c>
      <c r="D988" s="126" t="s">
        <v>342</v>
      </c>
      <c r="E988" s="127">
        <v>0</v>
      </c>
      <c r="F988" s="127">
        <v>0</v>
      </c>
      <c r="G988" s="127">
        <v>0</v>
      </c>
    </row>
    <row r="989" spans="1:7" ht="14.25" customHeight="1">
      <c r="A989" s="130" t="s">
        <v>284</v>
      </c>
      <c r="B989" s="131">
        <v>2020</v>
      </c>
      <c r="C989" s="130" t="s">
        <v>332</v>
      </c>
      <c r="D989" s="130" t="s">
        <v>343</v>
      </c>
      <c r="E989" s="131">
        <v>117781.23</v>
      </c>
      <c r="F989" s="131">
        <v>16786736</v>
      </c>
      <c r="G989" s="131">
        <v>37381</v>
      </c>
    </row>
    <row r="990" spans="1:7" ht="14.25" customHeight="1">
      <c r="A990" s="126" t="s">
        <v>284</v>
      </c>
      <c r="B990" s="127">
        <v>2020</v>
      </c>
      <c r="C990" s="126" t="s">
        <v>332</v>
      </c>
      <c r="D990" s="126" t="s">
        <v>333</v>
      </c>
      <c r="E990" s="127">
        <v>60564.13</v>
      </c>
      <c r="F990" s="127">
        <v>46843</v>
      </c>
      <c r="G990" s="127">
        <v>0</v>
      </c>
    </row>
    <row r="991" spans="1:7" ht="14.25" customHeight="1">
      <c r="A991" s="130" t="s">
        <v>284</v>
      </c>
      <c r="B991" s="131">
        <v>2020</v>
      </c>
      <c r="C991" s="130" t="s">
        <v>332</v>
      </c>
      <c r="D991" s="130" t="s">
        <v>335</v>
      </c>
      <c r="E991" s="131">
        <v>502958.27</v>
      </c>
      <c r="F991" s="131">
        <v>2210661</v>
      </c>
      <c r="G991" s="131">
        <v>5249</v>
      </c>
    </row>
    <row r="992" spans="1:7" ht="14.25" customHeight="1">
      <c r="A992" s="126" t="s">
        <v>284</v>
      </c>
      <c r="B992" s="127">
        <v>2020</v>
      </c>
      <c r="C992" s="126" t="s">
        <v>332</v>
      </c>
      <c r="D992" s="126" t="s">
        <v>336</v>
      </c>
      <c r="E992" s="127">
        <v>44029</v>
      </c>
      <c r="F992" s="127">
        <v>510965</v>
      </c>
      <c r="G992" s="127">
        <v>0</v>
      </c>
    </row>
    <row r="993" spans="1:7" ht="14.25" customHeight="1">
      <c r="A993" s="130" t="s">
        <v>284</v>
      </c>
      <c r="B993" s="131">
        <v>2020</v>
      </c>
      <c r="C993" s="130" t="s">
        <v>337</v>
      </c>
      <c r="D993" s="130" t="s">
        <v>338</v>
      </c>
      <c r="E993" s="131">
        <v>1545425.13</v>
      </c>
      <c r="F993" s="131">
        <v>61093250</v>
      </c>
      <c r="G993" s="131">
        <v>9043</v>
      </c>
    </row>
    <row r="994" spans="1:7" ht="14.25" customHeight="1">
      <c r="A994" s="126" t="s">
        <v>284</v>
      </c>
      <c r="B994" s="127">
        <v>2020</v>
      </c>
      <c r="C994" s="126" t="s">
        <v>337</v>
      </c>
      <c r="D994" s="126" t="s">
        <v>339</v>
      </c>
      <c r="E994" s="127">
        <v>1778910.64</v>
      </c>
      <c r="F994" s="127">
        <v>201703192</v>
      </c>
      <c r="G994" s="127">
        <v>525536</v>
      </c>
    </row>
    <row r="995" spans="1:7" ht="14.25" customHeight="1">
      <c r="A995" s="130" t="s">
        <v>284</v>
      </c>
      <c r="B995" s="131">
        <v>2020</v>
      </c>
      <c r="C995" s="130" t="s">
        <v>337</v>
      </c>
      <c r="D995" s="130" t="s">
        <v>340</v>
      </c>
      <c r="E995" s="131">
        <v>876589.45</v>
      </c>
      <c r="F995" s="131">
        <v>190399909</v>
      </c>
      <c r="G995" s="131">
        <v>391965</v>
      </c>
    </row>
    <row r="996" spans="1:7" ht="14.25" customHeight="1">
      <c r="A996" s="126" t="s">
        <v>284</v>
      </c>
      <c r="B996" s="127">
        <v>2020</v>
      </c>
      <c r="C996" s="126" t="s">
        <v>337</v>
      </c>
      <c r="D996" s="126" t="s">
        <v>341</v>
      </c>
      <c r="E996" s="127">
        <v>8219058.1500000004</v>
      </c>
      <c r="F996" s="127">
        <v>177598839</v>
      </c>
      <c r="G996" s="127">
        <v>0</v>
      </c>
    </row>
    <row r="997" spans="1:7" ht="14.25" customHeight="1">
      <c r="A997" s="130" t="s">
        <v>284</v>
      </c>
      <c r="B997" s="131">
        <v>2020</v>
      </c>
      <c r="C997" s="130" t="s">
        <v>337</v>
      </c>
      <c r="D997" s="130" t="s">
        <v>342</v>
      </c>
      <c r="E997" s="131">
        <v>0</v>
      </c>
      <c r="F997" s="131">
        <v>0</v>
      </c>
      <c r="G997" s="131">
        <v>0</v>
      </c>
    </row>
    <row r="998" spans="1:7" ht="14.25" customHeight="1">
      <c r="A998" s="126" t="s">
        <v>284</v>
      </c>
      <c r="B998" s="127">
        <v>2021</v>
      </c>
      <c r="C998" s="126" t="s">
        <v>332</v>
      </c>
      <c r="D998" s="126" t="s">
        <v>343</v>
      </c>
      <c r="E998" s="127">
        <v>183170.88</v>
      </c>
      <c r="F998" s="127">
        <v>16786736</v>
      </c>
      <c r="G998" s="127">
        <v>38092</v>
      </c>
    </row>
    <row r="999" spans="1:7" ht="14.25" customHeight="1">
      <c r="A999" s="130" t="s">
        <v>284</v>
      </c>
      <c r="B999" s="131">
        <v>2021</v>
      </c>
      <c r="C999" s="130" t="s">
        <v>332</v>
      </c>
      <c r="D999" s="130" t="s">
        <v>333</v>
      </c>
      <c r="E999" s="131">
        <v>61024.99</v>
      </c>
      <c r="F999" s="131">
        <v>211986</v>
      </c>
      <c r="G999" s="131">
        <v>0</v>
      </c>
    </row>
    <row r="1000" spans="1:7" ht="14.25" customHeight="1">
      <c r="A1000" s="126" t="s">
        <v>284</v>
      </c>
      <c r="B1000" s="127">
        <v>2021</v>
      </c>
      <c r="C1000" s="126" t="s">
        <v>332</v>
      </c>
      <c r="D1000" s="126" t="s">
        <v>335</v>
      </c>
      <c r="E1000" s="127">
        <v>530898.61</v>
      </c>
      <c r="F1000" s="127">
        <v>2210662</v>
      </c>
      <c r="G1000" s="127">
        <v>6137</v>
      </c>
    </row>
    <row r="1001" spans="1:7" ht="14.25" customHeight="1">
      <c r="A1001" s="130" t="s">
        <v>284</v>
      </c>
      <c r="B1001" s="131">
        <v>2021</v>
      </c>
      <c r="C1001" s="130" t="s">
        <v>332</v>
      </c>
      <c r="D1001" s="130" t="s">
        <v>336</v>
      </c>
      <c r="E1001" s="131">
        <v>44098.96</v>
      </c>
      <c r="F1001" s="131">
        <v>510965</v>
      </c>
      <c r="G1001" s="131">
        <v>0</v>
      </c>
    </row>
    <row r="1002" spans="1:7" ht="14.25" customHeight="1">
      <c r="A1002" s="126" t="s">
        <v>284</v>
      </c>
      <c r="B1002" s="127">
        <v>2021</v>
      </c>
      <c r="C1002" s="126" t="s">
        <v>337</v>
      </c>
      <c r="D1002" s="126" t="s">
        <v>338</v>
      </c>
      <c r="E1002" s="127">
        <v>1602278.83</v>
      </c>
      <c r="F1002" s="127">
        <v>60946736</v>
      </c>
      <c r="G1002" s="127">
        <v>0</v>
      </c>
    </row>
    <row r="1003" spans="1:7" ht="14.25" customHeight="1">
      <c r="A1003" s="130" t="s">
        <v>284</v>
      </c>
      <c r="B1003" s="131">
        <v>2021</v>
      </c>
      <c r="C1003" s="130" t="s">
        <v>337</v>
      </c>
      <c r="D1003" s="130" t="s">
        <v>339</v>
      </c>
      <c r="E1003" s="131">
        <v>1697903.01</v>
      </c>
      <c r="F1003" s="131">
        <v>212745306</v>
      </c>
      <c r="G1003" s="131">
        <v>519651</v>
      </c>
    </row>
    <row r="1004" spans="1:7" ht="14.25" customHeight="1">
      <c r="A1004" s="126" t="s">
        <v>284</v>
      </c>
      <c r="B1004" s="127">
        <v>2021</v>
      </c>
      <c r="C1004" s="126" t="s">
        <v>337</v>
      </c>
      <c r="D1004" s="126" t="s">
        <v>340</v>
      </c>
      <c r="E1004" s="127">
        <v>857114.97</v>
      </c>
      <c r="F1004" s="127">
        <v>169250656</v>
      </c>
      <c r="G1004" s="127">
        <v>366355</v>
      </c>
    </row>
    <row r="1005" spans="1:7" ht="14.25" customHeight="1">
      <c r="A1005" s="130" t="s">
        <v>284</v>
      </c>
      <c r="B1005" s="131">
        <v>2021</v>
      </c>
      <c r="C1005" s="130" t="s">
        <v>337</v>
      </c>
      <c r="D1005" s="130" t="s">
        <v>341</v>
      </c>
      <c r="E1005" s="131">
        <v>8362021.5099999998</v>
      </c>
      <c r="F1005" s="131">
        <v>177619037</v>
      </c>
      <c r="G1005" s="131">
        <v>0</v>
      </c>
    </row>
    <row r="1006" spans="1:7" ht="14.25" customHeight="1">
      <c r="A1006" s="126" t="s">
        <v>284</v>
      </c>
      <c r="B1006" s="127">
        <v>2021</v>
      </c>
      <c r="C1006" s="126" t="s">
        <v>337</v>
      </c>
      <c r="D1006" s="126" t="s">
        <v>342</v>
      </c>
      <c r="E1006" s="127">
        <v>0</v>
      </c>
      <c r="F1006" s="127">
        <v>0</v>
      </c>
      <c r="G1006" s="127">
        <v>0</v>
      </c>
    </row>
    <row r="1007" spans="1:7" ht="14.25" customHeight="1">
      <c r="A1007" s="130" t="s">
        <v>284</v>
      </c>
      <c r="B1007" s="131">
        <v>2022</v>
      </c>
      <c r="C1007" s="130" t="s">
        <v>332</v>
      </c>
      <c r="D1007" s="130" t="s">
        <v>343</v>
      </c>
      <c r="E1007" s="131">
        <v>183592.18</v>
      </c>
      <c r="F1007" s="131">
        <v>17962949</v>
      </c>
      <c r="G1007" s="131">
        <v>39090</v>
      </c>
    </row>
    <row r="1008" spans="1:7" ht="14.25" customHeight="1">
      <c r="A1008" s="126" t="s">
        <v>284</v>
      </c>
      <c r="B1008" s="127">
        <v>2022</v>
      </c>
      <c r="C1008" s="126" t="s">
        <v>332</v>
      </c>
      <c r="D1008" s="126" t="s">
        <v>333</v>
      </c>
      <c r="E1008" s="127">
        <v>61174.86</v>
      </c>
      <c r="F1008" s="127">
        <v>204491</v>
      </c>
      <c r="G1008" s="127">
        <v>0</v>
      </c>
    </row>
    <row r="1009" spans="1:7" ht="14.25" customHeight="1">
      <c r="A1009" s="130" t="s">
        <v>284</v>
      </c>
      <c r="B1009" s="131">
        <v>2022</v>
      </c>
      <c r="C1009" s="130" t="s">
        <v>332</v>
      </c>
      <c r="D1009" s="130" t="s">
        <v>335</v>
      </c>
      <c r="E1009" s="131">
        <v>43668.65</v>
      </c>
      <c r="F1009" s="131">
        <v>2440801</v>
      </c>
      <c r="G1009" s="131">
        <v>6379</v>
      </c>
    </row>
    <row r="1010" spans="1:7" ht="14.25" customHeight="1">
      <c r="A1010" s="126" t="s">
        <v>284</v>
      </c>
      <c r="B1010" s="127">
        <v>2022</v>
      </c>
      <c r="C1010" s="126" t="s">
        <v>332</v>
      </c>
      <c r="D1010" s="126" t="s">
        <v>336</v>
      </c>
      <c r="E1010" s="127">
        <v>545781.27</v>
      </c>
      <c r="F1010" s="127">
        <v>486777</v>
      </c>
      <c r="G1010" s="127">
        <v>0</v>
      </c>
    </row>
    <row r="1011" spans="1:7" ht="14.25" customHeight="1">
      <c r="A1011" s="130" t="s">
        <v>284</v>
      </c>
      <c r="B1011" s="131">
        <v>2022</v>
      </c>
      <c r="C1011" s="130" t="s">
        <v>337</v>
      </c>
      <c r="D1011" s="130" t="s">
        <v>338</v>
      </c>
      <c r="E1011" s="131">
        <v>1610106.5</v>
      </c>
      <c r="F1011" s="131">
        <v>66021524</v>
      </c>
      <c r="G1011" s="131">
        <v>0</v>
      </c>
    </row>
    <row r="1012" spans="1:7" ht="14.25" customHeight="1">
      <c r="A1012" s="126" t="s">
        <v>284</v>
      </c>
      <c r="B1012" s="127">
        <v>2022</v>
      </c>
      <c r="C1012" s="126" t="s">
        <v>337</v>
      </c>
      <c r="D1012" s="126" t="s">
        <v>339</v>
      </c>
      <c r="E1012" s="127">
        <v>1819832.47</v>
      </c>
      <c r="F1012" s="127">
        <v>200172556</v>
      </c>
      <c r="G1012" s="127">
        <v>516224</v>
      </c>
    </row>
    <row r="1013" spans="1:7" ht="14.25" customHeight="1">
      <c r="A1013" s="130" t="s">
        <v>284</v>
      </c>
      <c r="B1013" s="131">
        <v>2022</v>
      </c>
      <c r="C1013" s="130" t="s">
        <v>337</v>
      </c>
      <c r="D1013" s="130" t="s">
        <v>340</v>
      </c>
      <c r="E1013" s="131">
        <v>891683.48</v>
      </c>
      <c r="F1013" s="131">
        <v>167079395</v>
      </c>
      <c r="G1013" s="131">
        <v>346376</v>
      </c>
    </row>
    <row r="1014" spans="1:7" ht="14.25" customHeight="1">
      <c r="A1014" s="126" t="s">
        <v>284</v>
      </c>
      <c r="B1014" s="127">
        <v>2022</v>
      </c>
      <c r="C1014" s="126" t="s">
        <v>337</v>
      </c>
      <c r="D1014" s="126" t="s">
        <v>341</v>
      </c>
      <c r="E1014" s="127">
        <v>8434127.5500000007</v>
      </c>
      <c r="F1014" s="127">
        <v>183379736</v>
      </c>
      <c r="G1014" s="127">
        <v>0</v>
      </c>
    </row>
    <row r="1015" spans="1:7" ht="14.25" customHeight="1">
      <c r="A1015" s="130" t="s">
        <v>284</v>
      </c>
      <c r="B1015" s="131">
        <v>2022</v>
      </c>
      <c r="C1015" s="130" t="s">
        <v>337</v>
      </c>
      <c r="D1015" s="130" t="s">
        <v>342</v>
      </c>
      <c r="E1015" s="131">
        <v>0</v>
      </c>
      <c r="F1015" s="131">
        <v>0</v>
      </c>
      <c r="G1015" s="131">
        <v>0</v>
      </c>
    </row>
    <row r="1016" spans="1:7" ht="14.25" customHeight="1">
      <c r="A1016" s="126" t="s">
        <v>284</v>
      </c>
      <c r="B1016" s="127">
        <v>2023</v>
      </c>
      <c r="C1016" s="126" t="s">
        <v>332</v>
      </c>
      <c r="D1016" s="126" t="s">
        <v>343</v>
      </c>
      <c r="E1016" s="127">
        <v>105943.2</v>
      </c>
      <c r="F1016" s="127">
        <v>19160929.329999998</v>
      </c>
      <c r="G1016" s="127">
        <v>41283.919999999998</v>
      </c>
    </row>
    <row r="1017" spans="1:7" ht="14.25" customHeight="1">
      <c r="A1017" s="130" t="s">
        <v>284</v>
      </c>
      <c r="B1017" s="131">
        <v>2023</v>
      </c>
      <c r="C1017" s="130" t="s">
        <v>332</v>
      </c>
      <c r="D1017" s="130" t="s">
        <v>333</v>
      </c>
      <c r="E1017" s="131">
        <v>61819.28</v>
      </c>
      <c r="F1017" s="131">
        <v>203011.31</v>
      </c>
      <c r="G1017" s="131">
        <v>0</v>
      </c>
    </row>
    <row r="1018" spans="1:7" ht="14.25" customHeight="1">
      <c r="A1018" s="126" t="s">
        <v>284</v>
      </c>
      <c r="B1018" s="127">
        <v>2023</v>
      </c>
      <c r="C1018" s="126" t="s">
        <v>332</v>
      </c>
      <c r="D1018" s="126" t="s">
        <v>335</v>
      </c>
      <c r="E1018" s="127">
        <v>567877.56999999995</v>
      </c>
      <c r="F1018" s="127">
        <v>2463752.09</v>
      </c>
      <c r="G1018" s="127">
        <v>6437.64</v>
      </c>
    </row>
    <row r="1019" spans="1:7" ht="14.25" customHeight="1">
      <c r="A1019" s="130" t="s">
        <v>284</v>
      </c>
      <c r="B1019" s="131">
        <v>2023</v>
      </c>
      <c r="C1019" s="130" t="s">
        <v>332</v>
      </c>
      <c r="D1019" s="130" t="s">
        <v>336</v>
      </c>
      <c r="E1019" s="131">
        <v>43776.76</v>
      </c>
      <c r="F1019" s="131">
        <v>471839.21</v>
      </c>
      <c r="G1019" s="131">
        <v>0</v>
      </c>
    </row>
    <row r="1020" spans="1:7" ht="14.25" customHeight="1">
      <c r="A1020" s="126" t="s">
        <v>284</v>
      </c>
      <c r="B1020" s="127">
        <v>2023</v>
      </c>
      <c r="C1020" s="126" t="s">
        <v>337</v>
      </c>
      <c r="D1020" s="126" t="s">
        <v>338</v>
      </c>
      <c r="E1020" s="127">
        <v>1717488.06</v>
      </c>
      <c r="F1020" s="127">
        <v>64944301.619999997</v>
      </c>
      <c r="G1020" s="127">
        <v>0</v>
      </c>
    </row>
    <row r="1021" spans="1:7" ht="14.25" customHeight="1">
      <c r="A1021" s="130" t="s">
        <v>284</v>
      </c>
      <c r="B1021" s="131">
        <v>2023</v>
      </c>
      <c r="C1021" s="130" t="s">
        <v>337</v>
      </c>
      <c r="D1021" s="130" t="s">
        <v>339</v>
      </c>
      <c r="E1021" s="131">
        <v>2033226.94</v>
      </c>
      <c r="F1021" s="131">
        <v>205118463.59</v>
      </c>
      <c r="G1021" s="131">
        <v>522543.37</v>
      </c>
    </row>
    <row r="1022" spans="1:7" ht="14.25" customHeight="1">
      <c r="A1022" s="126" t="s">
        <v>284</v>
      </c>
      <c r="B1022" s="127">
        <v>2023</v>
      </c>
      <c r="C1022" s="126" t="s">
        <v>337</v>
      </c>
      <c r="D1022" s="126" t="s">
        <v>340</v>
      </c>
      <c r="E1022" s="127">
        <v>796540.53</v>
      </c>
      <c r="F1022" s="127">
        <v>155059833.38</v>
      </c>
      <c r="G1022" s="127">
        <v>328365.15999999997</v>
      </c>
    </row>
    <row r="1023" spans="1:7" ht="14.25" customHeight="1">
      <c r="A1023" s="130" t="s">
        <v>284</v>
      </c>
      <c r="B1023" s="131">
        <v>2023</v>
      </c>
      <c r="C1023" s="130" t="s">
        <v>337</v>
      </c>
      <c r="D1023" s="130" t="s">
        <v>341</v>
      </c>
      <c r="E1023" s="131">
        <v>9072371.1899999995</v>
      </c>
      <c r="F1023" s="131">
        <v>178519167.74000001</v>
      </c>
      <c r="G1023" s="131">
        <v>0</v>
      </c>
    </row>
    <row r="1024" spans="1:7" ht="14.25" customHeight="1">
      <c r="A1024" s="126" t="s">
        <v>284</v>
      </c>
      <c r="B1024" s="127">
        <v>2023</v>
      </c>
      <c r="C1024" s="126" t="s">
        <v>337</v>
      </c>
      <c r="D1024" s="126" t="s">
        <v>342</v>
      </c>
      <c r="E1024" s="127">
        <v>0</v>
      </c>
      <c r="F1024" s="127">
        <v>0</v>
      </c>
      <c r="G1024" s="127">
        <v>0</v>
      </c>
    </row>
    <row r="1025" spans="1:7" ht="14.25" customHeight="1">
      <c r="A1025" s="130" t="s">
        <v>2</v>
      </c>
      <c r="B1025" s="131">
        <v>2015</v>
      </c>
      <c r="C1025" s="130" t="s">
        <v>332</v>
      </c>
      <c r="D1025" s="130" t="s">
        <v>343</v>
      </c>
      <c r="E1025" s="131">
        <v>0</v>
      </c>
      <c r="F1025" s="131">
        <v>0</v>
      </c>
      <c r="G1025" s="131">
        <v>0</v>
      </c>
    </row>
    <row r="1026" spans="1:7" ht="14.25" customHeight="1">
      <c r="A1026" s="126" t="s">
        <v>2</v>
      </c>
      <c r="B1026" s="127">
        <v>2015</v>
      </c>
      <c r="C1026" s="126" t="s">
        <v>332</v>
      </c>
      <c r="D1026" s="126" t="s">
        <v>333</v>
      </c>
      <c r="E1026" s="127">
        <v>22146</v>
      </c>
      <c r="F1026" s="127">
        <v>398595</v>
      </c>
      <c r="G1026" s="127">
        <v>1109</v>
      </c>
    </row>
    <row r="1027" spans="1:7" ht="14.25" customHeight="1">
      <c r="A1027" s="130" t="s">
        <v>2</v>
      </c>
      <c r="B1027" s="131">
        <v>2015</v>
      </c>
      <c r="C1027" s="130" t="s">
        <v>332</v>
      </c>
      <c r="D1027" s="130" t="s">
        <v>335</v>
      </c>
      <c r="E1027" s="131">
        <v>863547</v>
      </c>
      <c r="F1027" s="131">
        <v>29601624</v>
      </c>
      <c r="G1027" s="131">
        <v>81794</v>
      </c>
    </row>
    <row r="1028" spans="1:7" ht="14.25" customHeight="1">
      <c r="A1028" s="126" t="s">
        <v>2</v>
      </c>
      <c r="B1028" s="127">
        <v>2015</v>
      </c>
      <c r="C1028" s="126" t="s">
        <v>332</v>
      </c>
      <c r="D1028" s="126" t="s">
        <v>336</v>
      </c>
      <c r="E1028" s="127">
        <v>252446</v>
      </c>
      <c r="F1028" s="127">
        <v>6632446</v>
      </c>
      <c r="G1028" s="127">
        <v>0</v>
      </c>
    </row>
    <row r="1029" spans="1:7" ht="14.25" customHeight="1">
      <c r="A1029" s="130" t="s">
        <v>2</v>
      </c>
      <c r="B1029" s="131">
        <v>2015</v>
      </c>
      <c r="C1029" s="130" t="s">
        <v>337</v>
      </c>
      <c r="D1029" s="130" t="s">
        <v>338</v>
      </c>
      <c r="E1029" s="131">
        <v>9061993</v>
      </c>
      <c r="F1029" s="131">
        <v>380693541</v>
      </c>
      <c r="G1029" s="131">
        <v>0</v>
      </c>
    </row>
    <row r="1030" spans="1:7" ht="14.25" customHeight="1">
      <c r="A1030" s="126" t="s">
        <v>2</v>
      </c>
      <c r="B1030" s="127">
        <v>2015</v>
      </c>
      <c r="C1030" s="126" t="s">
        <v>337</v>
      </c>
      <c r="D1030" s="126" t="s">
        <v>339</v>
      </c>
      <c r="E1030" s="127">
        <v>13533269</v>
      </c>
      <c r="F1030" s="127">
        <v>1500558899</v>
      </c>
      <c r="G1030" s="127">
        <v>3568777</v>
      </c>
    </row>
    <row r="1031" spans="1:7" ht="14.25" customHeight="1">
      <c r="A1031" s="130" t="s">
        <v>2</v>
      </c>
      <c r="B1031" s="131">
        <v>2015</v>
      </c>
      <c r="C1031" s="130" t="s">
        <v>337</v>
      </c>
      <c r="D1031" s="130" t="s">
        <v>340</v>
      </c>
      <c r="E1031" s="131">
        <v>969114</v>
      </c>
      <c r="F1031" s="131">
        <v>173481847</v>
      </c>
      <c r="G1031" s="131">
        <v>299313</v>
      </c>
    </row>
    <row r="1032" spans="1:7" ht="14.25" customHeight="1">
      <c r="A1032" s="126" t="s">
        <v>2</v>
      </c>
      <c r="B1032" s="127">
        <v>2015</v>
      </c>
      <c r="C1032" s="126" t="s">
        <v>337</v>
      </c>
      <c r="D1032" s="126" t="s">
        <v>341</v>
      </c>
      <c r="E1032" s="127">
        <v>47579466</v>
      </c>
      <c r="F1032" s="127">
        <v>1315218147</v>
      </c>
      <c r="G1032" s="127">
        <v>0</v>
      </c>
    </row>
    <row r="1033" spans="1:7" ht="14.25" customHeight="1">
      <c r="A1033" s="130" t="s">
        <v>2</v>
      </c>
      <c r="B1033" s="131">
        <v>2015</v>
      </c>
      <c r="C1033" s="130" t="s">
        <v>337</v>
      </c>
      <c r="D1033" s="130" t="s">
        <v>342</v>
      </c>
      <c r="E1033" s="131">
        <v>0</v>
      </c>
      <c r="F1033" s="131">
        <v>0</v>
      </c>
      <c r="G1033" s="131">
        <v>0</v>
      </c>
    </row>
    <row r="1034" spans="1:7" ht="14.25" customHeight="1">
      <c r="A1034" s="126" t="s">
        <v>2</v>
      </c>
      <c r="B1034" s="127">
        <v>2016</v>
      </c>
      <c r="C1034" s="126" t="s">
        <v>332</v>
      </c>
      <c r="D1034" s="126" t="s">
        <v>343</v>
      </c>
      <c r="E1034" s="127">
        <v>0</v>
      </c>
      <c r="F1034" s="127">
        <v>0</v>
      </c>
      <c r="G1034" s="127">
        <v>0</v>
      </c>
    </row>
    <row r="1035" spans="1:7" ht="14.25" customHeight="1">
      <c r="A1035" s="130" t="s">
        <v>2</v>
      </c>
      <c r="B1035" s="131">
        <v>2016</v>
      </c>
      <c r="C1035" s="130" t="s">
        <v>332</v>
      </c>
      <c r="D1035" s="130" t="s">
        <v>333</v>
      </c>
      <c r="E1035" s="131">
        <v>23025</v>
      </c>
      <c r="F1035" s="131">
        <v>398391</v>
      </c>
      <c r="G1035" s="131">
        <v>1106</v>
      </c>
    </row>
    <row r="1036" spans="1:7" ht="14.25" customHeight="1">
      <c r="A1036" s="126" t="s">
        <v>2</v>
      </c>
      <c r="B1036" s="127">
        <v>2016</v>
      </c>
      <c r="C1036" s="126" t="s">
        <v>332</v>
      </c>
      <c r="D1036" s="126" t="s">
        <v>335</v>
      </c>
      <c r="E1036" s="127">
        <v>860755</v>
      </c>
      <c r="F1036" s="127">
        <v>26743190</v>
      </c>
      <c r="G1036" s="127">
        <v>73715</v>
      </c>
    </row>
    <row r="1037" spans="1:7" ht="14.25" customHeight="1">
      <c r="A1037" s="130" t="s">
        <v>2</v>
      </c>
      <c r="B1037" s="131">
        <v>2016</v>
      </c>
      <c r="C1037" s="130" t="s">
        <v>332</v>
      </c>
      <c r="D1037" s="130" t="s">
        <v>336</v>
      </c>
      <c r="E1037" s="131">
        <v>251785</v>
      </c>
      <c r="F1037" s="131">
        <v>6519441</v>
      </c>
      <c r="G1037" s="131">
        <v>0</v>
      </c>
    </row>
    <row r="1038" spans="1:7" ht="14.25" customHeight="1">
      <c r="A1038" s="126" t="s">
        <v>2</v>
      </c>
      <c r="B1038" s="127">
        <v>2016</v>
      </c>
      <c r="C1038" s="126" t="s">
        <v>337</v>
      </c>
      <c r="D1038" s="126" t="s">
        <v>338</v>
      </c>
      <c r="E1038" s="127">
        <v>9306343</v>
      </c>
      <c r="F1038" s="127">
        <v>383017500</v>
      </c>
      <c r="G1038" s="127">
        <v>0</v>
      </c>
    </row>
    <row r="1039" spans="1:7" ht="14.25" customHeight="1">
      <c r="A1039" s="130" t="s">
        <v>2</v>
      </c>
      <c r="B1039" s="131">
        <v>2016</v>
      </c>
      <c r="C1039" s="130" t="s">
        <v>337</v>
      </c>
      <c r="D1039" s="130" t="s">
        <v>339</v>
      </c>
      <c r="E1039" s="131">
        <v>13995331</v>
      </c>
      <c r="F1039" s="131">
        <v>1514388922</v>
      </c>
      <c r="G1039" s="131">
        <v>3605382</v>
      </c>
    </row>
    <row r="1040" spans="1:7" ht="14.25" customHeight="1">
      <c r="A1040" s="126" t="s">
        <v>2</v>
      </c>
      <c r="B1040" s="127">
        <v>2016</v>
      </c>
      <c r="C1040" s="126" t="s">
        <v>337</v>
      </c>
      <c r="D1040" s="126" t="s">
        <v>340</v>
      </c>
      <c r="E1040" s="127">
        <v>1092125</v>
      </c>
      <c r="F1040" s="127">
        <v>181672556</v>
      </c>
      <c r="G1040" s="127">
        <v>309832</v>
      </c>
    </row>
    <row r="1041" spans="1:7" ht="14.25" customHeight="1">
      <c r="A1041" s="130" t="s">
        <v>2</v>
      </c>
      <c r="B1041" s="131">
        <v>2016</v>
      </c>
      <c r="C1041" s="130" t="s">
        <v>337</v>
      </c>
      <c r="D1041" s="130" t="s">
        <v>341</v>
      </c>
      <c r="E1041" s="131">
        <v>48784495</v>
      </c>
      <c r="F1041" s="131">
        <v>1340425217</v>
      </c>
      <c r="G1041" s="131">
        <v>0</v>
      </c>
    </row>
    <row r="1042" spans="1:7" ht="14.25" customHeight="1">
      <c r="A1042" s="126" t="s">
        <v>2</v>
      </c>
      <c r="B1042" s="127">
        <v>2016</v>
      </c>
      <c r="C1042" s="126" t="s">
        <v>337</v>
      </c>
      <c r="D1042" s="126" t="s">
        <v>342</v>
      </c>
      <c r="E1042" s="127">
        <v>0</v>
      </c>
      <c r="F1042" s="127">
        <v>0</v>
      </c>
      <c r="G1042" s="127">
        <v>0</v>
      </c>
    </row>
    <row r="1043" spans="1:7" ht="14.25" customHeight="1">
      <c r="A1043" s="130" t="s">
        <v>2</v>
      </c>
      <c r="B1043" s="131">
        <v>2017</v>
      </c>
      <c r="C1043" s="130" t="s">
        <v>332</v>
      </c>
      <c r="D1043" s="130" t="s">
        <v>343</v>
      </c>
      <c r="E1043" s="131">
        <v>0</v>
      </c>
      <c r="F1043" s="131">
        <v>0</v>
      </c>
      <c r="G1043" s="131">
        <v>0</v>
      </c>
    </row>
    <row r="1044" spans="1:7" ht="14.25" customHeight="1">
      <c r="A1044" s="126" t="s">
        <v>2</v>
      </c>
      <c r="B1044" s="127">
        <v>2017</v>
      </c>
      <c r="C1044" s="126" t="s">
        <v>332</v>
      </c>
      <c r="D1044" s="126" t="s">
        <v>333</v>
      </c>
      <c r="E1044" s="127">
        <v>22148</v>
      </c>
      <c r="F1044" s="127">
        <v>380813</v>
      </c>
      <c r="G1044" s="127">
        <v>1055</v>
      </c>
    </row>
    <row r="1045" spans="1:7" ht="14.25" customHeight="1">
      <c r="A1045" s="130" t="s">
        <v>2</v>
      </c>
      <c r="B1045" s="131">
        <v>2017</v>
      </c>
      <c r="C1045" s="130" t="s">
        <v>332</v>
      </c>
      <c r="D1045" s="130" t="s">
        <v>335</v>
      </c>
      <c r="E1045" s="131">
        <v>842027</v>
      </c>
      <c r="F1045" s="131">
        <v>24351686</v>
      </c>
      <c r="G1045" s="131">
        <v>67705</v>
      </c>
    </row>
    <row r="1046" spans="1:7" ht="14.25" customHeight="1">
      <c r="A1046" s="126" t="s">
        <v>2</v>
      </c>
      <c r="B1046" s="127">
        <v>2017</v>
      </c>
      <c r="C1046" s="126" t="s">
        <v>332</v>
      </c>
      <c r="D1046" s="126" t="s">
        <v>336</v>
      </c>
      <c r="E1046" s="127">
        <v>251868</v>
      </c>
      <c r="F1046" s="127">
        <v>6450787</v>
      </c>
      <c r="G1046" s="127">
        <v>0</v>
      </c>
    </row>
    <row r="1047" spans="1:7" ht="14.25" customHeight="1">
      <c r="A1047" s="130" t="s">
        <v>2</v>
      </c>
      <c r="B1047" s="131">
        <v>2017</v>
      </c>
      <c r="C1047" s="130" t="s">
        <v>337</v>
      </c>
      <c r="D1047" s="130" t="s">
        <v>338</v>
      </c>
      <c r="E1047" s="131">
        <v>9337486</v>
      </c>
      <c r="F1047" s="131">
        <v>372023018</v>
      </c>
      <c r="G1047" s="131">
        <v>0</v>
      </c>
    </row>
    <row r="1048" spans="1:7" ht="14.25" customHeight="1">
      <c r="A1048" s="126" t="s">
        <v>2</v>
      </c>
      <c r="B1048" s="127">
        <v>2017</v>
      </c>
      <c r="C1048" s="126" t="s">
        <v>337</v>
      </c>
      <c r="D1048" s="126" t="s">
        <v>339</v>
      </c>
      <c r="E1048" s="127">
        <v>14045901</v>
      </c>
      <c r="F1048" s="127">
        <v>1490086668</v>
      </c>
      <c r="G1048" s="127">
        <v>3508172</v>
      </c>
    </row>
    <row r="1049" spans="1:7" ht="14.25" customHeight="1">
      <c r="A1049" s="130" t="s">
        <v>2</v>
      </c>
      <c r="B1049" s="131">
        <v>2017</v>
      </c>
      <c r="C1049" s="130" t="s">
        <v>337</v>
      </c>
      <c r="D1049" s="130" t="s">
        <v>340</v>
      </c>
      <c r="E1049" s="131">
        <v>1102867</v>
      </c>
      <c r="F1049" s="131">
        <v>183958479</v>
      </c>
      <c r="G1049" s="131">
        <v>321747</v>
      </c>
    </row>
    <row r="1050" spans="1:7" ht="14.25" customHeight="1">
      <c r="A1050" s="126" t="s">
        <v>2</v>
      </c>
      <c r="B1050" s="127">
        <v>2017</v>
      </c>
      <c r="C1050" s="126" t="s">
        <v>337</v>
      </c>
      <c r="D1050" s="126" t="s">
        <v>341</v>
      </c>
      <c r="E1050" s="127">
        <v>50022073</v>
      </c>
      <c r="F1050" s="127">
        <v>1254639134</v>
      </c>
      <c r="G1050" s="127">
        <v>0</v>
      </c>
    </row>
    <row r="1051" spans="1:7" ht="14.25" customHeight="1">
      <c r="A1051" s="130" t="s">
        <v>2</v>
      </c>
      <c r="B1051" s="131">
        <v>2017</v>
      </c>
      <c r="C1051" s="130" t="s">
        <v>337</v>
      </c>
      <c r="D1051" s="130" t="s">
        <v>342</v>
      </c>
      <c r="E1051" s="131">
        <v>0</v>
      </c>
      <c r="F1051" s="131">
        <v>0</v>
      </c>
      <c r="G1051" s="131">
        <v>0</v>
      </c>
    </row>
    <row r="1052" spans="1:7" ht="14.25" customHeight="1">
      <c r="A1052" s="126" t="s">
        <v>2</v>
      </c>
      <c r="B1052" s="127">
        <v>2018</v>
      </c>
      <c r="C1052" s="126" t="s">
        <v>332</v>
      </c>
      <c r="D1052" s="126" t="s">
        <v>343</v>
      </c>
      <c r="E1052" s="127">
        <v>0</v>
      </c>
      <c r="F1052" s="127">
        <v>0</v>
      </c>
      <c r="G1052" s="127">
        <v>0</v>
      </c>
    </row>
    <row r="1053" spans="1:7" ht="14.25" customHeight="1">
      <c r="A1053" s="130" t="s">
        <v>2</v>
      </c>
      <c r="B1053" s="131">
        <v>2018</v>
      </c>
      <c r="C1053" s="130" t="s">
        <v>332</v>
      </c>
      <c r="D1053" s="130" t="s">
        <v>333</v>
      </c>
      <c r="E1053" s="131">
        <v>18794</v>
      </c>
      <c r="F1053" s="131">
        <v>288925</v>
      </c>
      <c r="G1053" s="131">
        <v>807</v>
      </c>
    </row>
    <row r="1054" spans="1:7" ht="14.25" customHeight="1">
      <c r="A1054" s="126" t="s">
        <v>2</v>
      </c>
      <c r="B1054" s="127">
        <v>2018</v>
      </c>
      <c r="C1054" s="126" t="s">
        <v>332</v>
      </c>
      <c r="D1054" s="126" t="s">
        <v>335</v>
      </c>
      <c r="E1054" s="127">
        <v>918344</v>
      </c>
      <c r="F1054" s="127">
        <v>19041968</v>
      </c>
      <c r="G1054" s="127">
        <v>52803</v>
      </c>
    </row>
    <row r="1055" spans="1:7" ht="14.25" customHeight="1">
      <c r="A1055" s="130" t="s">
        <v>2</v>
      </c>
      <c r="B1055" s="131">
        <v>2018</v>
      </c>
      <c r="C1055" s="130" t="s">
        <v>332</v>
      </c>
      <c r="D1055" s="130" t="s">
        <v>336</v>
      </c>
      <c r="E1055" s="131">
        <v>257823</v>
      </c>
      <c r="F1055" s="131">
        <v>6492425</v>
      </c>
      <c r="G1055" s="131">
        <v>0</v>
      </c>
    </row>
    <row r="1056" spans="1:7" ht="14.25" customHeight="1">
      <c r="A1056" s="126" t="s">
        <v>2</v>
      </c>
      <c r="B1056" s="127">
        <v>2018</v>
      </c>
      <c r="C1056" s="126" t="s">
        <v>337</v>
      </c>
      <c r="D1056" s="126" t="s">
        <v>338</v>
      </c>
      <c r="E1056" s="127">
        <v>9585082</v>
      </c>
      <c r="F1056" s="127">
        <v>382745395</v>
      </c>
      <c r="G1056" s="127">
        <v>0</v>
      </c>
    </row>
    <row r="1057" spans="1:7" ht="14.25" customHeight="1">
      <c r="A1057" s="130" t="s">
        <v>2</v>
      </c>
      <c r="B1057" s="131">
        <v>2018</v>
      </c>
      <c r="C1057" s="130" t="s">
        <v>337</v>
      </c>
      <c r="D1057" s="130" t="s">
        <v>339</v>
      </c>
      <c r="E1057" s="131">
        <v>14732710</v>
      </c>
      <c r="F1057" s="131">
        <v>1525669859</v>
      </c>
      <c r="G1057" s="131">
        <v>3566817</v>
      </c>
    </row>
    <row r="1058" spans="1:7" ht="14.25" customHeight="1">
      <c r="A1058" s="126" t="s">
        <v>2</v>
      </c>
      <c r="B1058" s="127">
        <v>2018</v>
      </c>
      <c r="C1058" s="126" t="s">
        <v>337</v>
      </c>
      <c r="D1058" s="126" t="s">
        <v>340</v>
      </c>
      <c r="E1058" s="127">
        <v>1302097</v>
      </c>
      <c r="F1058" s="127">
        <v>223509398</v>
      </c>
      <c r="G1058" s="127">
        <v>382630</v>
      </c>
    </row>
    <row r="1059" spans="1:7" ht="14.25" customHeight="1">
      <c r="A1059" s="130" t="s">
        <v>2</v>
      </c>
      <c r="B1059" s="131">
        <v>2018</v>
      </c>
      <c r="C1059" s="130" t="s">
        <v>337</v>
      </c>
      <c r="D1059" s="130" t="s">
        <v>341</v>
      </c>
      <c r="E1059" s="131">
        <v>51892599</v>
      </c>
      <c r="F1059" s="131">
        <v>1354833716</v>
      </c>
      <c r="G1059" s="131">
        <v>0</v>
      </c>
    </row>
    <row r="1060" spans="1:7" ht="14.25" customHeight="1">
      <c r="A1060" s="126" t="s">
        <v>2</v>
      </c>
      <c r="B1060" s="127">
        <v>2018</v>
      </c>
      <c r="C1060" s="126" t="s">
        <v>337</v>
      </c>
      <c r="D1060" s="126" t="s">
        <v>342</v>
      </c>
      <c r="E1060" s="127">
        <v>0</v>
      </c>
      <c r="F1060" s="127">
        <v>0</v>
      </c>
      <c r="G1060" s="127">
        <v>0</v>
      </c>
    </row>
    <row r="1061" spans="1:7" ht="14.25" customHeight="1">
      <c r="A1061" s="130" t="s">
        <v>2</v>
      </c>
      <c r="B1061" s="131">
        <v>2019</v>
      </c>
      <c r="C1061" s="130" t="s">
        <v>332</v>
      </c>
      <c r="D1061" s="130" t="s">
        <v>343</v>
      </c>
      <c r="E1061" s="131">
        <v>0</v>
      </c>
      <c r="F1061" s="131">
        <v>0</v>
      </c>
      <c r="G1061" s="131">
        <v>0</v>
      </c>
    </row>
    <row r="1062" spans="1:7" ht="14.25" customHeight="1">
      <c r="A1062" s="126" t="s">
        <v>2</v>
      </c>
      <c r="B1062" s="127">
        <v>2019</v>
      </c>
      <c r="C1062" s="126" t="s">
        <v>332</v>
      </c>
      <c r="D1062" s="126" t="s">
        <v>333</v>
      </c>
      <c r="E1062" s="127">
        <v>16016</v>
      </c>
      <c r="F1062" s="127">
        <v>256732</v>
      </c>
      <c r="G1062" s="127">
        <v>715</v>
      </c>
    </row>
    <row r="1063" spans="1:7" ht="14.25" customHeight="1">
      <c r="A1063" s="130" t="s">
        <v>2</v>
      </c>
      <c r="B1063" s="131">
        <v>2019</v>
      </c>
      <c r="C1063" s="130" t="s">
        <v>332</v>
      </c>
      <c r="D1063" s="130" t="s">
        <v>335</v>
      </c>
      <c r="E1063" s="131">
        <v>822647</v>
      </c>
      <c r="F1063" s="131">
        <v>16505588</v>
      </c>
      <c r="G1063" s="131">
        <v>45639</v>
      </c>
    </row>
    <row r="1064" spans="1:7" ht="14.25" customHeight="1">
      <c r="A1064" s="126" t="s">
        <v>2</v>
      </c>
      <c r="B1064" s="127">
        <v>2019</v>
      </c>
      <c r="C1064" s="126" t="s">
        <v>332</v>
      </c>
      <c r="D1064" s="126" t="s">
        <v>336</v>
      </c>
      <c r="E1064" s="127">
        <v>251529</v>
      </c>
      <c r="F1064" s="127">
        <v>6471332</v>
      </c>
      <c r="G1064" s="127">
        <v>0</v>
      </c>
    </row>
    <row r="1065" spans="1:7" ht="14.25" customHeight="1">
      <c r="A1065" s="130" t="s">
        <v>2</v>
      </c>
      <c r="B1065" s="131">
        <v>2019</v>
      </c>
      <c r="C1065" s="130" t="s">
        <v>337</v>
      </c>
      <c r="D1065" s="130" t="s">
        <v>338</v>
      </c>
      <c r="E1065" s="131">
        <v>9490526</v>
      </c>
      <c r="F1065" s="131">
        <v>383429432</v>
      </c>
      <c r="G1065" s="131">
        <v>0</v>
      </c>
    </row>
    <row r="1066" spans="1:7" ht="14.25" customHeight="1">
      <c r="A1066" s="126" t="s">
        <v>2</v>
      </c>
      <c r="B1066" s="127">
        <v>2019</v>
      </c>
      <c r="C1066" s="126" t="s">
        <v>337</v>
      </c>
      <c r="D1066" s="126" t="s">
        <v>339</v>
      </c>
      <c r="E1066" s="127">
        <v>13770686</v>
      </c>
      <c r="F1066" s="127">
        <v>1460691155</v>
      </c>
      <c r="G1066" s="127">
        <v>3431140</v>
      </c>
    </row>
    <row r="1067" spans="1:7" ht="14.25" customHeight="1">
      <c r="A1067" s="130" t="s">
        <v>2</v>
      </c>
      <c r="B1067" s="131">
        <v>2019</v>
      </c>
      <c r="C1067" s="130" t="s">
        <v>337</v>
      </c>
      <c r="D1067" s="130" t="s">
        <v>340</v>
      </c>
      <c r="E1067" s="131">
        <v>1505004</v>
      </c>
      <c r="F1067" s="131">
        <v>256791117</v>
      </c>
      <c r="G1067" s="131">
        <v>433414</v>
      </c>
    </row>
    <row r="1068" spans="1:7" ht="14.25" customHeight="1">
      <c r="A1068" s="126" t="s">
        <v>2</v>
      </c>
      <c r="B1068" s="127">
        <v>2019</v>
      </c>
      <c r="C1068" s="126" t="s">
        <v>337</v>
      </c>
      <c r="D1068" s="126" t="s">
        <v>341</v>
      </c>
      <c r="E1068" s="127">
        <v>51270659</v>
      </c>
      <c r="F1068" s="127">
        <v>1319309098</v>
      </c>
      <c r="G1068" s="127">
        <v>0</v>
      </c>
    </row>
    <row r="1069" spans="1:7" ht="14.25" customHeight="1">
      <c r="A1069" s="130" t="s">
        <v>2</v>
      </c>
      <c r="B1069" s="131">
        <v>2019</v>
      </c>
      <c r="C1069" s="130" t="s">
        <v>337</v>
      </c>
      <c r="D1069" s="130" t="s">
        <v>342</v>
      </c>
      <c r="E1069" s="131">
        <v>0</v>
      </c>
      <c r="F1069" s="131">
        <v>0</v>
      </c>
      <c r="G1069" s="131">
        <v>0</v>
      </c>
    </row>
    <row r="1070" spans="1:7" ht="14.25" customHeight="1">
      <c r="A1070" s="126" t="s">
        <v>2</v>
      </c>
      <c r="B1070" s="127">
        <v>2020</v>
      </c>
      <c r="C1070" s="126" t="s">
        <v>332</v>
      </c>
      <c r="D1070" s="126" t="s">
        <v>343</v>
      </c>
      <c r="E1070" s="127">
        <v>0</v>
      </c>
      <c r="F1070" s="127">
        <v>0</v>
      </c>
      <c r="G1070" s="127">
        <v>0</v>
      </c>
    </row>
    <row r="1071" spans="1:7" ht="14.25" customHeight="1">
      <c r="A1071" s="130" t="s">
        <v>2</v>
      </c>
      <c r="B1071" s="131">
        <v>2020</v>
      </c>
      <c r="C1071" s="130" t="s">
        <v>332</v>
      </c>
      <c r="D1071" s="130" t="s">
        <v>333</v>
      </c>
      <c r="E1071" s="131">
        <v>22704</v>
      </c>
      <c r="F1071" s="131">
        <v>256857</v>
      </c>
      <c r="G1071" s="131">
        <v>656</v>
      </c>
    </row>
    <row r="1072" spans="1:7" ht="14.25" customHeight="1">
      <c r="A1072" s="126" t="s">
        <v>2</v>
      </c>
      <c r="B1072" s="127">
        <v>2020</v>
      </c>
      <c r="C1072" s="126" t="s">
        <v>332</v>
      </c>
      <c r="D1072" s="126" t="s">
        <v>335</v>
      </c>
      <c r="E1072" s="127">
        <v>890745</v>
      </c>
      <c r="F1072" s="127">
        <v>14386100</v>
      </c>
      <c r="G1072" s="127">
        <v>40980</v>
      </c>
    </row>
    <row r="1073" spans="1:7" ht="14.25" customHeight="1">
      <c r="A1073" s="130" t="s">
        <v>2</v>
      </c>
      <c r="B1073" s="131">
        <v>2020</v>
      </c>
      <c r="C1073" s="130" t="s">
        <v>332</v>
      </c>
      <c r="D1073" s="130" t="s">
        <v>336</v>
      </c>
      <c r="E1073" s="131">
        <v>216365</v>
      </c>
      <c r="F1073" s="131">
        <v>6393655</v>
      </c>
      <c r="G1073" s="131">
        <v>0</v>
      </c>
    </row>
    <row r="1074" spans="1:7" ht="14.25" customHeight="1">
      <c r="A1074" s="126" t="s">
        <v>2</v>
      </c>
      <c r="B1074" s="127">
        <v>2020</v>
      </c>
      <c r="C1074" s="126" t="s">
        <v>337</v>
      </c>
      <c r="D1074" s="126" t="s">
        <v>338</v>
      </c>
      <c r="E1074" s="127">
        <v>9194089</v>
      </c>
      <c r="F1074" s="127">
        <v>354046061</v>
      </c>
      <c r="G1074" s="127">
        <v>359</v>
      </c>
    </row>
    <row r="1075" spans="1:7" ht="14.25" customHeight="1">
      <c r="A1075" s="130" t="s">
        <v>2</v>
      </c>
      <c r="B1075" s="131">
        <v>2020</v>
      </c>
      <c r="C1075" s="130" t="s">
        <v>337</v>
      </c>
      <c r="D1075" s="130" t="s">
        <v>339</v>
      </c>
      <c r="E1075" s="131">
        <v>13779839</v>
      </c>
      <c r="F1075" s="131">
        <v>1405229459</v>
      </c>
      <c r="G1075" s="131">
        <v>3368089</v>
      </c>
    </row>
    <row r="1076" spans="1:7" ht="14.25" customHeight="1">
      <c r="A1076" s="126" t="s">
        <v>2</v>
      </c>
      <c r="B1076" s="127">
        <v>2020</v>
      </c>
      <c r="C1076" s="126" t="s">
        <v>337</v>
      </c>
      <c r="D1076" s="126" t="s">
        <v>340</v>
      </c>
      <c r="E1076" s="127">
        <v>1626615</v>
      </c>
      <c r="F1076" s="127">
        <v>261353050</v>
      </c>
      <c r="G1076" s="127">
        <v>453257</v>
      </c>
    </row>
    <row r="1077" spans="1:7" ht="14.25" customHeight="1">
      <c r="A1077" s="130" t="s">
        <v>2</v>
      </c>
      <c r="B1077" s="131">
        <v>2020</v>
      </c>
      <c r="C1077" s="130" t="s">
        <v>337</v>
      </c>
      <c r="D1077" s="130" t="s">
        <v>341</v>
      </c>
      <c r="E1077" s="131">
        <v>52914177.990000002</v>
      </c>
      <c r="F1077" s="131">
        <v>1433403471</v>
      </c>
      <c r="G1077" s="131">
        <v>0</v>
      </c>
    </row>
    <row r="1078" spans="1:7" ht="14.25" customHeight="1">
      <c r="A1078" s="126" t="s">
        <v>2</v>
      </c>
      <c r="B1078" s="127">
        <v>2020</v>
      </c>
      <c r="C1078" s="126" t="s">
        <v>337</v>
      </c>
      <c r="D1078" s="126" t="s">
        <v>342</v>
      </c>
      <c r="E1078" s="127">
        <v>0</v>
      </c>
      <c r="F1078" s="127">
        <v>0</v>
      </c>
      <c r="G1078" s="127">
        <v>0</v>
      </c>
    </row>
    <row r="1079" spans="1:7" ht="14.25" customHeight="1">
      <c r="A1079" s="130" t="s">
        <v>2</v>
      </c>
      <c r="B1079" s="131">
        <v>2021</v>
      </c>
      <c r="C1079" s="130" t="s">
        <v>332</v>
      </c>
      <c r="D1079" s="130" t="s">
        <v>343</v>
      </c>
      <c r="E1079" s="131">
        <v>0</v>
      </c>
      <c r="F1079" s="131">
        <v>0</v>
      </c>
      <c r="G1079" s="131">
        <v>0</v>
      </c>
    </row>
    <row r="1080" spans="1:7" ht="14.25" customHeight="1">
      <c r="A1080" s="126" t="s">
        <v>2</v>
      </c>
      <c r="B1080" s="127">
        <v>2021</v>
      </c>
      <c r="C1080" s="126" t="s">
        <v>332</v>
      </c>
      <c r="D1080" s="126" t="s">
        <v>333</v>
      </c>
      <c r="E1080" s="127">
        <v>23140</v>
      </c>
      <c r="F1080" s="127">
        <v>255183</v>
      </c>
      <c r="G1080" s="127">
        <v>703</v>
      </c>
    </row>
    <row r="1081" spans="1:7" ht="14.25" customHeight="1">
      <c r="A1081" s="130" t="s">
        <v>2</v>
      </c>
      <c r="B1081" s="131">
        <v>2021</v>
      </c>
      <c r="C1081" s="130" t="s">
        <v>332</v>
      </c>
      <c r="D1081" s="130" t="s">
        <v>335</v>
      </c>
      <c r="E1081" s="131">
        <v>885726</v>
      </c>
      <c r="F1081" s="131">
        <v>14241249</v>
      </c>
      <c r="G1081" s="131">
        <v>40503</v>
      </c>
    </row>
    <row r="1082" spans="1:7" ht="14.25" customHeight="1">
      <c r="A1082" s="126" t="s">
        <v>2</v>
      </c>
      <c r="B1082" s="127">
        <v>2021</v>
      </c>
      <c r="C1082" s="126" t="s">
        <v>332</v>
      </c>
      <c r="D1082" s="126" t="s">
        <v>336</v>
      </c>
      <c r="E1082" s="127">
        <v>285160</v>
      </c>
      <c r="F1082" s="127">
        <v>6430723</v>
      </c>
      <c r="G1082" s="127">
        <v>0</v>
      </c>
    </row>
    <row r="1083" spans="1:7" ht="14.25" customHeight="1">
      <c r="A1083" s="130" t="s">
        <v>2</v>
      </c>
      <c r="B1083" s="131">
        <v>2021</v>
      </c>
      <c r="C1083" s="130" t="s">
        <v>337</v>
      </c>
      <c r="D1083" s="130" t="s">
        <v>338</v>
      </c>
      <c r="E1083" s="131">
        <v>9470441</v>
      </c>
      <c r="F1083" s="131">
        <v>362142863</v>
      </c>
      <c r="G1083" s="131">
        <v>0</v>
      </c>
    </row>
    <row r="1084" spans="1:7" ht="14.25" customHeight="1">
      <c r="A1084" s="126" t="s">
        <v>2</v>
      </c>
      <c r="B1084" s="127">
        <v>2021</v>
      </c>
      <c r="C1084" s="126" t="s">
        <v>337</v>
      </c>
      <c r="D1084" s="126" t="s">
        <v>339</v>
      </c>
      <c r="E1084" s="127">
        <v>14179388</v>
      </c>
      <c r="F1084" s="127">
        <v>1424791044</v>
      </c>
      <c r="G1084" s="127">
        <v>3400693</v>
      </c>
    </row>
    <row r="1085" spans="1:7" ht="14.25" customHeight="1">
      <c r="A1085" s="130" t="s">
        <v>2</v>
      </c>
      <c r="B1085" s="131">
        <v>2021</v>
      </c>
      <c r="C1085" s="130" t="s">
        <v>337</v>
      </c>
      <c r="D1085" s="130" t="s">
        <v>340</v>
      </c>
      <c r="E1085" s="131">
        <v>1729837</v>
      </c>
      <c r="F1085" s="131">
        <v>271237266</v>
      </c>
      <c r="G1085" s="131">
        <v>481567</v>
      </c>
    </row>
    <row r="1086" spans="1:7" ht="14.25" customHeight="1">
      <c r="A1086" s="126" t="s">
        <v>2</v>
      </c>
      <c r="B1086" s="127">
        <v>2021</v>
      </c>
      <c r="C1086" s="126" t="s">
        <v>337</v>
      </c>
      <c r="D1086" s="126" t="s">
        <v>341</v>
      </c>
      <c r="E1086" s="127">
        <v>54730221</v>
      </c>
      <c r="F1086" s="127">
        <v>1436562014</v>
      </c>
      <c r="G1086" s="127">
        <v>0</v>
      </c>
    </row>
    <row r="1087" spans="1:7" ht="14.25" customHeight="1">
      <c r="A1087" s="130" t="s">
        <v>2</v>
      </c>
      <c r="B1087" s="131">
        <v>2021</v>
      </c>
      <c r="C1087" s="130" t="s">
        <v>337</v>
      </c>
      <c r="D1087" s="130" t="s">
        <v>342</v>
      </c>
      <c r="E1087" s="131">
        <v>0</v>
      </c>
      <c r="F1087" s="131">
        <v>0</v>
      </c>
      <c r="G1087" s="131">
        <v>0</v>
      </c>
    </row>
    <row r="1088" spans="1:7" ht="14.25" customHeight="1">
      <c r="A1088" s="126" t="s">
        <v>2</v>
      </c>
      <c r="B1088" s="127">
        <v>2022</v>
      </c>
      <c r="C1088" s="126" t="s">
        <v>332</v>
      </c>
      <c r="D1088" s="126" t="s">
        <v>343</v>
      </c>
      <c r="E1088" s="127">
        <v>0</v>
      </c>
      <c r="F1088" s="127">
        <v>0</v>
      </c>
      <c r="G1088" s="127">
        <v>0</v>
      </c>
    </row>
    <row r="1089" spans="1:7" ht="14.25" customHeight="1">
      <c r="A1089" s="130" t="s">
        <v>2</v>
      </c>
      <c r="B1089" s="131">
        <v>2022</v>
      </c>
      <c r="C1089" s="130" t="s">
        <v>332</v>
      </c>
      <c r="D1089" s="130" t="s">
        <v>333</v>
      </c>
      <c r="E1089" s="131">
        <v>24317</v>
      </c>
      <c r="F1089" s="131">
        <v>250360</v>
      </c>
      <c r="G1089" s="131">
        <v>696</v>
      </c>
    </row>
    <row r="1090" spans="1:7" ht="14.25" customHeight="1">
      <c r="A1090" s="126" t="s">
        <v>2</v>
      </c>
      <c r="B1090" s="127">
        <v>2022</v>
      </c>
      <c r="C1090" s="126" t="s">
        <v>332</v>
      </c>
      <c r="D1090" s="126" t="s">
        <v>335</v>
      </c>
      <c r="E1090" s="127">
        <v>1008501</v>
      </c>
      <c r="F1090" s="127">
        <v>14557375</v>
      </c>
      <c r="G1090" s="127">
        <v>40591</v>
      </c>
    </row>
    <row r="1091" spans="1:7" ht="14.25" customHeight="1">
      <c r="A1091" s="130" t="s">
        <v>2</v>
      </c>
      <c r="B1091" s="131">
        <v>2022</v>
      </c>
      <c r="C1091" s="130" t="s">
        <v>332</v>
      </c>
      <c r="D1091" s="130" t="s">
        <v>336</v>
      </c>
      <c r="E1091" s="131">
        <v>250218</v>
      </c>
      <c r="F1091" s="131">
        <v>6315193</v>
      </c>
      <c r="G1091" s="131">
        <v>894</v>
      </c>
    </row>
    <row r="1092" spans="1:7" ht="14.25" customHeight="1">
      <c r="A1092" s="126" t="s">
        <v>2</v>
      </c>
      <c r="B1092" s="127">
        <v>2022</v>
      </c>
      <c r="C1092" s="126" t="s">
        <v>337</v>
      </c>
      <c r="D1092" s="126" t="s">
        <v>338</v>
      </c>
      <c r="E1092" s="127">
        <v>10245516</v>
      </c>
      <c r="F1092" s="127">
        <v>385367006</v>
      </c>
      <c r="G1092" s="127">
        <v>0</v>
      </c>
    </row>
    <row r="1093" spans="1:7" ht="14.25" customHeight="1">
      <c r="A1093" s="130" t="s">
        <v>2</v>
      </c>
      <c r="B1093" s="131">
        <v>2022</v>
      </c>
      <c r="C1093" s="130" t="s">
        <v>337</v>
      </c>
      <c r="D1093" s="130" t="s">
        <v>339</v>
      </c>
      <c r="E1093" s="131">
        <v>15085711</v>
      </c>
      <c r="F1093" s="131">
        <v>1454393949</v>
      </c>
      <c r="G1093" s="131">
        <v>3418861</v>
      </c>
    </row>
    <row r="1094" spans="1:7" ht="14.25" customHeight="1">
      <c r="A1094" s="126" t="s">
        <v>2</v>
      </c>
      <c r="B1094" s="127">
        <v>2022</v>
      </c>
      <c r="C1094" s="126" t="s">
        <v>337</v>
      </c>
      <c r="D1094" s="126" t="s">
        <v>340</v>
      </c>
      <c r="E1094" s="127">
        <v>1899279</v>
      </c>
      <c r="F1094" s="127">
        <v>296296133</v>
      </c>
      <c r="G1094" s="127">
        <v>490452</v>
      </c>
    </row>
    <row r="1095" spans="1:7" ht="14.25" customHeight="1">
      <c r="A1095" s="130" t="s">
        <v>2</v>
      </c>
      <c r="B1095" s="131">
        <v>2022</v>
      </c>
      <c r="C1095" s="130" t="s">
        <v>337</v>
      </c>
      <c r="D1095" s="130" t="s">
        <v>341</v>
      </c>
      <c r="E1095" s="131">
        <v>53934918.719999999</v>
      </c>
      <c r="F1095" s="131">
        <v>1421057113</v>
      </c>
      <c r="G1095" s="131">
        <v>0</v>
      </c>
    </row>
    <row r="1096" spans="1:7" ht="14.25" customHeight="1">
      <c r="A1096" s="126" t="s">
        <v>2</v>
      </c>
      <c r="B1096" s="127">
        <v>2022</v>
      </c>
      <c r="C1096" s="126" t="s">
        <v>337</v>
      </c>
      <c r="D1096" s="126" t="s">
        <v>342</v>
      </c>
      <c r="E1096" s="127">
        <v>0</v>
      </c>
      <c r="F1096" s="127">
        <v>0</v>
      </c>
      <c r="G1096" s="127">
        <v>0</v>
      </c>
    </row>
    <row r="1097" spans="1:7" ht="14.25" customHeight="1">
      <c r="A1097" s="130" t="s">
        <v>2</v>
      </c>
      <c r="B1097" s="131">
        <v>2023</v>
      </c>
      <c r="C1097" s="130" t="s">
        <v>332</v>
      </c>
      <c r="D1097" s="130" t="s">
        <v>343</v>
      </c>
      <c r="E1097" s="131">
        <v>0</v>
      </c>
      <c r="F1097" s="131">
        <v>0</v>
      </c>
      <c r="G1097" s="131">
        <v>0</v>
      </c>
    </row>
    <row r="1098" spans="1:7" ht="14.25" customHeight="1">
      <c r="A1098" s="126" t="s">
        <v>2</v>
      </c>
      <c r="B1098" s="127">
        <v>2023</v>
      </c>
      <c r="C1098" s="126" t="s">
        <v>332</v>
      </c>
      <c r="D1098" s="126" t="s">
        <v>333</v>
      </c>
      <c r="E1098" s="127">
        <v>25684</v>
      </c>
      <c r="F1098" s="127">
        <v>250147</v>
      </c>
      <c r="G1098" s="127">
        <v>700</v>
      </c>
    </row>
    <row r="1099" spans="1:7" ht="14.25" customHeight="1">
      <c r="A1099" s="130" t="s">
        <v>2</v>
      </c>
      <c r="B1099" s="131">
        <v>2023</v>
      </c>
      <c r="C1099" s="130" t="s">
        <v>332</v>
      </c>
      <c r="D1099" s="130" t="s">
        <v>335</v>
      </c>
      <c r="E1099" s="131">
        <v>991924</v>
      </c>
      <c r="F1099" s="131">
        <v>14752557</v>
      </c>
      <c r="G1099" s="131">
        <v>41206</v>
      </c>
    </row>
    <row r="1100" spans="1:7" ht="14.25" customHeight="1">
      <c r="A1100" s="126" t="s">
        <v>2</v>
      </c>
      <c r="B1100" s="127">
        <v>2023</v>
      </c>
      <c r="C1100" s="126" t="s">
        <v>332</v>
      </c>
      <c r="D1100" s="126" t="s">
        <v>336</v>
      </c>
      <c r="E1100" s="127">
        <v>284227</v>
      </c>
      <c r="F1100" s="127">
        <v>6648259</v>
      </c>
      <c r="G1100" s="127">
        <v>409</v>
      </c>
    </row>
    <row r="1101" spans="1:7" ht="14.25" customHeight="1">
      <c r="A1101" s="130" t="s">
        <v>2</v>
      </c>
      <c r="B1101" s="131">
        <v>2023</v>
      </c>
      <c r="C1101" s="130" t="s">
        <v>337</v>
      </c>
      <c r="D1101" s="130" t="s">
        <v>338</v>
      </c>
      <c r="E1101" s="131">
        <v>10682470</v>
      </c>
      <c r="F1101" s="131">
        <v>383271245</v>
      </c>
      <c r="G1101" s="131">
        <v>0</v>
      </c>
    </row>
    <row r="1102" spans="1:7" ht="14.25" customHeight="1">
      <c r="A1102" s="126" t="s">
        <v>2</v>
      </c>
      <c r="B1102" s="127">
        <v>2023</v>
      </c>
      <c r="C1102" s="126" t="s">
        <v>337</v>
      </c>
      <c r="D1102" s="126" t="s">
        <v>339</v>
      </c>
      <c r="E1102" s="127">
        <v>15416196</v>
      </c>
      <c r="F1102" s="127">
        <v>1519497963</v>
      </c>
      <c r="G1102" s="127">
        <v>3366038</v>
      </c>
    </row>
    <row r="1103" spans="1:7" ht="14.25" customHeight="1">
      <c r="A1103" s="130" t="s">
        <v>2</v>
      </c>
      <c r="B1103" s="131">
        <v>2023</v>
      </c>
      <c r="C1103" s="130" t="s">
        <v>337</v>
      </c>
      <c r="D1103" s="130" t="s">
        <v>340</v>
      </c>
      <c r="E1103" s="131">
        <v>1998712</v>
      </c>
      <c r="F1103" s="131">
        <v>218307670</v>
      </c>
      <c r="G1103" s="131">
        <v>503626</v>
      </c>
    </row>
    <row r="1104" spans="1:7" ht="14.25" customHeight="1">
      <c r="A1104" s="126" t="s">
        <v>2</v>
      </c>
      <c r="B1104" s="127">
        <v>2023</v>
      </c>
      <c r="C1104" s="126" t="s">
        <v>337</v>
      </c>
      <c r="D1104" s="126" t="s">
        <v>341</v>
      </c>
      <c r="E1104" s="127">
        <v>59859493</v>
      </c>
      <c r="F1104" s="127">
        <v>1415696066</v>
      </c>
      <c r="G1104" s="127">
        <v>0</v>
      </c>
    </row>
    <row r="1105" spans="1:7" ht="14.25" customHeight="1">
      <c r="A1105" s="130" t="s">
        <v>2</v>
      </c>
      <c r="B1105" s="131">
        <v>2023</v>
      </c>
      <c r="C1105" s="130" t="s">
        <v>337</v>
      </c>
      <c r="D1105" s="130" t="s">
        <v>342</v>
      </c>
      <c r="E1105" s="131">
        <v>0</v>
      </c>
      <c r="F1105" s="131">
        <v>0</v>
      </c>
      <c r="G1105" s="131">
        <v>0</v>
      </c>
    </row>
    <row r="1106" spans="1:7" ht="14.25" customHeight="1">
      <c r="A1106" s="126" t="s">
        <v>3</v>
      </c>
      <c r="B1106" s="127">
        <v>2015</v>
      </c>
      <c r="C1106" s="126" t="s">
        <v>332</v>
      </c>
      <c r="D1106" s="126" t="s">
        <v>333</v>
      </c>
      <c r="E1106" s="127">
        <v>0</v>
      </c>
      <c r="F1106" s="127">
        <v>0</v>
      </c>
      <c r="G1106" s="127">
        <v>0</v>
      </c>
    </row>
    <row r="1107" spans="1:7" ht="14.25" customHeight="1">
      <c r="A1107" s="130" t="s">
        <v>3</v>
      </c>
      <c r="B1107" s="131">
        <v>2015</v>
      </c>
      <c r="C1107" s="130" t="s">
        <v>332</v>
      </c>
      <c r="D1107" s="130" t="s">
        <v>335</v>
      </c>
      <c r="E1107" s="131">
        <v>656695.52</v>
      </c>
      <c r="F1107" s="131">
        <v>23811537.137400001</v>
      </c>
      <c r="G1107" s="131">
        <v>66419</v>
      </c>
    </row>
    <row r="1108" spans="1:7" ht="14.25" customHeight="1">
      <c r="A1108" s="126" t="s">
        <v>3</v>
      </c>
      <c r="B1108" s="127">
        <v>2015</v>
      </c>
      <c r="C1108" s="126" t="s">
        <v>332</v>
      </c>
      <c r="D1108" s="126" t="s">
        <v>336</v>
      </c>
      <c r="E1108" s="127">
        <v>279157.55</v>
      </c>
      <c r="F1108" s="127">
        <v>6592272</v>
      </c>
      <c r="G1108" s="127">
        <v>0</v>
      </c>
    </row>
    <row r="1109" spans="1:7" ht="14.25" customHeight="1">
      <c r="A1109" s="130" t="s">
        <v>3</v>
      </c>
      <c r="B1109" s="131">
        <v>2015</v>
      </c>
      <c r="C1109" s="130" t="s">
        <v>337</v>
      </c>
      <c r="D1109" s="130" t="s">
        <v>338</v>
      </c>
      <c r="E1109" s="131">
        <v>10768292.279999999</v>
      </c>
      <c r="F1109" s="131">
        <v>434043564.00929999</v>
      </c>
      <c r="G1109" s="131">
        <v>0</v>
      </c>
    </row>
    <row r="1110" spans="1:7" ht="14.25" customHeight="1">
      <c r="A1110" s="126" t="s">
        <v>3</v>
      </c>
      <c r="B1110" s="127">
        <v>2015</v>
      </c>
      <c r="C1110" s="126" t="s">
        <v>337</v>
      </c>
      <c r="D1110" s="126" t="s">
        <v>339</v>
      </c>
      <c r="E1110" s="127">
        <v>19889737.850000001</v>
      </c>
      <c r="F1110" s="127">
        <v>1525073551.0778</v>
      </c>
      <c r="G1110" s="127">
        <v>3901962</v>
      </c>
    </row>
    <row r="1111" spans="1:7" ht="14.25" customHeight="1">
      <c r="A1111" s="130" t="s">
        <v>3</v>
      </c>
      <c r="B1111" s="131">
        <v>2015</v>
      </c>
      <c r="C1111" s="130" t="s">
        <v>337</v>
      </c>
      <c r="D1111" s="130" t="s">
        <v>341</v>
      </c>
      <c r="E1111" s="131">
        <v>38927169.789999999</v>
      </c>
      <c r="F1111" s="131">
        <v>1040451854.9383</v>
      </c>
      <c r="G1111" s="131">
        <v>0</v>
      </c>
    </row>
    <row r="1112" spans="1:7" ht="14.25" customHeight="1">
      <c r="A1112" s="126" t="s">
        <v>3</v>
      </c>
      <c r="B1112" s="127">
        <v>2015</v>
      </c>
      <c r="C1112" s="126" t="s">
        <v>337</v>
      </c>
      <c r="D1112" s="126" t="s">
        <v>342</v>
      </c>
      <c r="E1112" s="127">
        <v>0</v>
      </c>
      <c r="F1112" s="127">
        <v>0</v>
      </c>
      <c r="G1112" s="127">
        <v>0</v>
      </c>
    </row>
    <row r="1113" spans="1:7" ht="14.25" customHeight="1">
      <c r="A1113" s="130" t="s">
        <v>3</v>
      </c>
      <c r="B1113" s="131">
        <v>2016</v>
      </c>
      <c r="C1113" s="130" t="s">
        <v>332</v>
      </c>
      <c r="D1113" s="130" t="s">
        <v>333</v>
      </c>
      <c r="E1113" s="131">
        <v>0</v>
      </c>
      <c r="F1113" s="131">
        <v>0</v>
      </c>
      <c r="G1113" s="131">
        <v>0</v>
      </c>
    </row>
    <row r="1114" spans="1:7" ht="14.25" customHeight="1">
      <c r="A1114" s="126" t="s">
        <v>3</v>
      </c>
      <c r="B1114" s="127">
        <v>2016</v>
      </c>
      <c r="C1114" s="126" t="s">
        <v>332</v>
      </c>
      <c r="D1114" s="126" t="s">
        <v>335</v>
      </c>
      <c r="E1114" s="127">
        <v>683969.6</v>
      </c>
      <c r="F1114" s="127">
        <v>23899250.581</v>
      </c>
      <c r="G1114" s="127">
        <v>66563.98</v>
      </c>
    </row>
    <row r="1115" spans="1:7" ht="14.25" customHeight="1">
      <c r="A1115" s="130" t="s">
        <v>3</v>
      </c>
      <c r="B1115" s="131">
        <v>2016</v>
      </c>
      <c r="C1115" s="130" t="s">
        <v>332</v>
      </c>
      <c r="D1115" s="130" t="s">
        <v>336</v>
      </c>
      <c r="E1115" s="131">
        <v>238802.93</v>
      </c>
      <c r="F1115" s="131">
        <v>6646953</v>
      </c>
      <c r="G1115" s="131">
        <v>0</v>
      </c>
    </row>
    <row r="1116" spans="1:7" ht="14.25" customHeight="1">
      <c r="A1116" s="126" t="s">
        <v>3</v>
      </c>
      <c r="B1116" s="127">
        <v>2016</v>
      </c>
      <c r="C1116" s="126" t="s">
        <v>337</v>
      </c>
      <c r="D1116" s="126" t="s">
        <v>338</v>
      </c>
      <c r="E1116" s="127">
        <v>10758088.449999999</v>
      </c>
      <c r="F1116" s="127">
        <v>432207785.54149997</v>
      </c>
      <c r="G1116" s="127">
        <v>0</v>
      </c>
    </row>
    <row r="1117" spans="1:7" ht="14.25" customHeight="1">
      <c r="A1117" s="130" t="s">
        <v>3</v>
      </c>
      <c r="B1117" s="131">
        <v>2016</v>
      </c>
      <c r="C1117" s="130" t="s">
        <v>337</v>
      </c>
      <c r="D1117" s="130" t="s">
        <v>339</v>
      </c>
      <c r="E1117" s="131">
        <v>21200880.780000001</v>
      </c>
      <c r="F1117" s="131">
        <v>1534776176.1410999</v>
      </c>
      <c r="G1117" s="131">
        <v>3979471.7094999999</v>
      </c>
    </row>
    <row r="1118" spans="1:7" ht="14.25" customHeight="1">
      <c r="A1118" s="126" t="s">
        <v>3</v>
      </c>
      <c r="B1118" s="127">
        <v>2016</v>
      </c>
      <c r="C1118" s="126" t="s">
        <v>337</v>
      </c>
      <c r="D1118" s="126" t="s">
        <v>341</v>
      </c>
      <c r="E1118" s="127">
        <v>40331612.539999999</v>
      </c>
      <c r="F1118" s="127">
        <v>1055108853.7118</v>
      </c>
      <c r="G1118" s="127">
        <v>0</v>
      </c>
    </row>
    <row r="1119" spans="1:7" ht="14.25" customHeight="1">
      <c r="A1119" s="130" t="s">
        <v>3</v>
      </c>
      <c r="B1119" s="131">
        <v>2016</v>
      </c>
      <c r="C1119" s="130" t="s">
        <v>337</v>
      </c>
      <c r="D1119" s="130" t="s">
        <v>342</v>
      </c>
      <c r="E1119" s="131">
        <v>0</v>
      </c>
      <c r="F1119" s="131">
        <v>0</v>
      </c>
      <c r="G1119" s="131">
        <v>0</v>
      </c>
    </row>
    <row r="1120" spans="1:7" ht="14.25" customHeight="1">
      <c r="A1120" s="126" t="s">
        <v>3</v>
      </c>
      <c r="B1120" s="127">
        <v>2017</v>
      </c>
      <c r="C1120" s="126" t="s">
        <v>332</v>
      </c>
      <c r="D1120" s="126" t="s">
        <v>333</v>
      </c>
      <c r="E1120" s="127">
        <v>0</v>
      </c>
      <c r="F1120" s="127">
        <v>0</v>
      </c>
      <c r="G1120" s="127">
        <v>0</v>
      </c>
    </row>
    <row r="1121" spans="1:7" ht="14.25" customHeight="1">
      <c r="A1121" s="130" t="s">
        <v>3</v>
      </c>
      <c r="B1121" s="131">
        <v>2017</v>
      </c>
      <c r="C1121" s="130" t="s">
        <v>332</v>
      </c>
      <c r="D1121" s="130" t="s">
        <v>335</v>
      </c>
      <c r="E1121" s="131">
        <v>631421.92000000004</v>
      </c>
      <c r="F1121" s="131">
        <v>20397806.068999998</v>
      </c>
      <c r="G1121" s="131">
        <v>57720.72</v>
      </c>
    </row>
    <row r="1122" spans="1:7" ht="14.25" customHeight="1">
      <c r="A1122" s="126" t="s">
        <v>3</v>
      </c>
      <c r="B1122" s="127">
        <v>2017</v>
      </c>
      <c r="C1122" s="126" t="s">
        <v>332</v>
      </c>
      <c r="D1122" s="126" t="s">
        <v>336</v>
      </c>
      <c r="E1122" s="127">
        <v>236301.91</v>
      </c>
      <c r="F1122" s="127">
        <v>6587182</v>
      </c>
      <c r="G1122" s="127">
        <v>0</v>
      </c>
    </row>
    <row r="1123" spans="1:7" ht="14.25" customHeight="1">
      <c r="A1123" s="130" t="s">
        <v>3</v>
      </c>
      <c r="B1123" s="131">
        <v>2017</v>
      </c>
      <c r="C1123" s="130" t="s">
        <v>337</v>
      </c>
      <c r="D1123" s="130" t="s">
        <v>338</v>
      </c>
      <c r="E1123" s="131">
        <v>10853718.24</v>
      </c>
      <c r="F1123" s="131">
        <v>422570452.34630001</v>
      </c>
      <c r="G1123" s="131">
        <v>0</v>
      </c>
    </row>
    <row r="1124" spans="1:7" ht="14.25" customHeight="1">
      <c r="A1124" s="126" t="s">
        <v>3</v>
      </c>
      <c r="B1124" s="127">
        <v>2017</v>
      </c>
      <c r="C1124" s="126" t="s">
        <v>337</v>
      </c>
      <c r="D1124" s="126" t="s">
        <v>339</v>
      </c>
      <c r="E1124" s="127">
        <v>20720600.629999999</v>
      </c>
      <c r="F1124" s="127">
        <v>1489114615.2095001</v>
      </c>
      <c r="G1124" s="127">
        <v>3867937.17</v>
      </c>
    </row>
    <row r="1125" spans="1:7" ht="14.25" customHeight="1">
      <c r="A1125" s="130" t="s">
        <v>3</v>
      </c>
      <c r="B1125" s="131">
        <v>2017</v>
      </c>
      <c r="C1125" s="130" t="s">
        <v>337</v>
      </c>
      <c r="D1125" s="130" t="s">
        <v>341</v>
      </c>
      <c r="E1125" s="131">
        <v>40876795.509999998</v>
      </c>
      <c r="F1125" s="131">
        <v>1018798141.4943</v>
      </c>
      <c r="G1125" s="131">
        <v>0</v>
      </c>
    </row>
    <row r="1126" spans="1:7" ht="14.25" customHeight="1">
      <c r="A1126" s="126" t="s">
        <v>3</v>
      </c>
      <c r="B1126" s="127">
        <v>2017</v>
      </c>
      <c r="C1126" s="126" t="s">
        <v>337</v>
      </c>
      <c r="D1126" s="126" t="s">
        <v>342</v>
      </c>
      <c r="E1126" s="127">
        <v>0</v>
      </c>
      <c r="F1126" s="127">
        <v>0</v>
      </c>
      <c r="G1126" s="127">
        <v>0</v>
      </c>
    </row>
    <row r="1127" spans="1:7" ht="14.25" customHeight="1">
      <c r="A1127" s="130" t="s">
        <v>3</v>
      </c>
      <c r="B1127" s="131">
        <v>2018</v>
      </c>
      <c r="C1127" s="130" t="s">
        <v>332</v>
      </c>
      <c r="D1127" s="130" t="s">
        <v>333</v>
      </c>
      <c r="E1127" s="131">
        <v>0</v>
      </c>
      <c r="F1127" s="131">
        <v>0</v>
      </c>
      <c r="G1127" s="131">
        <v>0</v>
      </c>
    </row>
    <row r="1128" spans="1:7" ht="14.25" customHeight="1">
      <c r="A1128" s="126" t="s">
        <v>3</v>
      </c>
      <c r="B1128" s="127">
        <v>2018</v>
      </c>
      <c r="C1128" s="126" t="s">
        <v>332</v>
      </c>
      <c r="D1128" s="126" t="s">
        <v>335</v>
      </c>
      <c r="E1128" s="127">
        <v>475700.78</v>
      </c>
      <c r="F1128" s="127">
        <v>10965058.322699999</v>
      </c>
      <c r="G1128" s="127">
        <v>30612.94</v>
      </c>
    </row>
    <row r="1129" spans="1:7" ht="14.25" customHeight="1">
      <c r="A1129" s="130" t="s">
        <v>3</v>
      </c>
      <c r="B1129" s="131">
        <v>2018</v>
      </c>
      <c r="C1129" s="130" t="s">
        <v>332</v>
      </c>
      <c r="D1129" s="130" t="s">
        <v>336</v>
      </c>
      <c r="E1129" s="131">
        <v>242062.31</v>
      </c>
      <c r="F1129" s="131">
        <v>6639225</v>
      </c>
      <c r="G1129" s="131">
        <v>0</v>
      </c>
    </row>
    <row r="1130" spans="1:7" ht="14.25" customHeight="1">
      <c r="A1130" s="126" t="s">
        <v>3</v>
      </c>
      <c r="B1130" s="127">
        <v>2018</v>
      </c>
      <c r="C1130" s="126" t="s">
        <v>337</v>
      </c>
      <c r="D1130" s="126" t="s">
        <v>338</v>
      </c>
      <c r="E1130" s="127">
        <v>11263677.73</v>
      </c>
      <c r="F1130" s="127">
        <v>438581620.9127</v>
      </c>
      <c r="G1130" s="127">
        <v>0</v>
      </c>
    </row>
    <row r="1131" spans="1:7" ht="14.25" customHeight="1">
      <c r="A1131" s="130" t="s">
        <v>3</v>
      </c>
      <c r="B1131" s="131">
        <v>2018</v>
      </c>
      <c r="C1131" s="130" t="s">
        <v>337</v>
      </c>
      <c r="D1131" s="130" t="s">
        <v>339</v>
      </c>
      <c r="E1131" s="131">
        <v>21523274.77</v>
      </c>
      <c r="F1131" s="131">
        <v>1554764670.836</v>
      </c>
      <c r="G1131" s="131">
        <v>4023139.06</v>
      </c>
    </row>
    <row r="1132" spans="1:7" ht="14.25" customHeight="1">
      <c r="A1132" s="126" t="s">
        <v>3</v>
      </c>
      <c r="B1132" s="127">
        <v>2018</v>
      </c>
      <c r="C1132" s="126" t="s">
        <v>337</v>
      </c>
      <c r="D1132" s="126" t="s">
        <v>341</v>
      </c>
      <c r="E1132" s="127">
        <v>42558269.189999998</v>
      </c>
      <c r="F1132" s="127">
        <v>1094535393.8304</v>
      </c>
      <c r="G1132" s="127">
        <v>0</v>
      </c>
    </row>
    <row r="1133" spans="1:7" ht="14.25" customHeight="1">
      <c r="A1133" s="130" t="s">
        <v>3</v>
      </c>
      <c r="B1133" s="131">
        <v>2018</v>
      </c>
      <c r="C1133" s="130" t="s">
        <v>337</v>
      </c>
      <c r="D1133" s="130" t="s">
        <v>342</v>
      </c>
      <c r="E1133" s="131">
        <v>0</v>
      </c>
      <c r="F1133" s="131">
        <v>0</v>
      </c>
      <c r="G1133" s="131">
        <v>0</v>
      </c>
    </row>
    <row r="1134" spans="1:7" ht="14.25" customHeight="1">
      <c r="A1134" s="126" t="s">
        <v>3</v>
      </c>
      <c r="B1134" s="127">
        <v>2019</v>
      </c>
      <c r="C1134" s="126" t="s">
        <v>332</v>
      </c>
      <c r="D1134" s="126" t="s">
        <v>333</v>
      </c>
      <c r="E1134" s="127">
        <v>0</v>
      </c>
      <c r="F1134" s="127">
        <v>0</v>
      </c>
      <c r="G1134" s="127">
        <v>0</v>
      </c>
    </row>
    <row r="1135" spans="1:7" ht="14.25" customHeight="1">
      <c r="A1135" s="130" t="s">
        <v>3</v>
      </c>
      <c r="B1135" s="131">
        <v>2019</v>
      </c>
      <c r="C1135" s="130" t="s">
        <v>332</v>
      </c>
      <c r="D1135" s="130" t="s">
        <v>335</v>
      </c>
      <c r="E1135" s="131">
        <v>478640.66</v>
      </c>
      <c r="F1135" s="131">
        <v>10807171.410399999</v>
      </c>
      <c r="G1135" s="131">
        <v>30292.14</v>
      </c>
    </row>
    <row r="1136" spans="1:7" ht="14.25" customHeight="1">
      <c r="A1136" s="126" t="s">
        <v>3</v>
      </c>
      <c r="B1136" s="127">
        <v>2019</v>
      </c>
      <c r="C1136" s="126" t="s">
        <v>332</v>
      </c>
      <c r="D1136" s="126" t="s">
        <v>336</v>
      </c>
      <c r="E1136" s="127">
        <v>243202.59</v>
      </c>
      <c r="F1136" s="127">
        <v>6754395</v>
      </c>
      <c r="G1136" s="127">
        <v>0</v>
      </c>
    </row>
    <row r="1137" spans="1:7" ht="14.25" customHeight="1">
      <c r="A1137" s="130" t="s">
        <v>3</v>
      </c>
      <c r="B1137" s="131">
        <v>2019</v>
      </c>
      <c r="C1137" s="130" t="s">
        <v>337</v>
      </c>
      <c r="D1137" s="130" t="s">
        <v>338</v>
      </c>
      <c r="E1137" s="131">
        <v>11313599.66</v>
      </c>
      <c r="F1137" s="131">
        <v>434208064.13380003</v>
      </c>
      <c r="G1137" s="131">
        <v>0</v>
      </c>
    </row>
    <row r="1138" spans="1:7" ht="14.25" customHeight="1">
      <c r="A1138" s="126" t="s">
        <v>3</v>
      </c>
      <c r="B1138" s="127">
        <v>2019</v>
      </c>
      <c r="C1138" s="126" t="s">
        <v>337</v>
      </c>
      <c r="D1138" s="126" t="s">
        <v>339</v>
      </c>
      <c r="E1138" s="127">
        <v>21248497.140000001</v>
      </c>
      <c r="F1138" s="127">
        <v>1513249041.0854001</v>
      </c>
      <c r="G1138" s="127">
        <v>3913394.97</v>
      </c>
    </row>
    <row r="1139" spans="1:7" ht="14.25" customHeight="1">
      <c r="A1139" s="130" t="s">
        <v>3</v>
      </c>
      <c r="B1139" s="131">
        <v>2019</v>
      </c>
      <c r="C1139" s="130" t="s">
        <v>337</v>
      </c>
      <c r="D1139" s="130" t="s">
        <v>341</v>
      </c>
      <c r="E1139" s="131">
        <v>42939940.740000002</v>
      </c>
      <c r="F1139" s="131">
        <v>1069069659.416</v>
      </c>
      <c r="G1139" s="131">
        <v>0</v>
      </c>
    </row>
    <row r="1140" spans="1:7" ht="14.25" customHeight="1">
      <c r="A1140" s="126" t="s">
        <v>3</v>
      </c>
      <c r="B1140" s="127">
        <v>2019</v>
      </c>
      <c r="C1140" s="126" t="s">
        <v>337</v>
      </c>
      <c r="D1140" s="126" t="s">
        <v>342</v>
      </c>
      <c r="E1140" s="127">
        <v>0</v>
      </c>
      <c r="F1140" s="127">
        <v>0</v>
      </c>
      <c r="G1140" s="127">
        <v>0</v>
      </c>
    </row>
    <row r="1141" spans="1:7" ht="14.25" customHeight="1">
      <c r="A1141" s="130" t="s">
        <v>3</v>
      </c>
      <c r="B1141" s="131">
        <v>2020</v>
      </c>
      <c r="C1141" s="130" t="s">
        <v>332</v>
      </c>
      <c r="D1141" s="130" t="s">
        <v>333</v>
      </c>
      <c r="E1141" s="131">
        <v>0</v>
      </c>
      <c r="F1141" s="131">
        <v>0</v>
      </c>
      <c r="G1141" s="131">
        <v>0</v>
      </c>
    </row>
    <row r="1142" spans="1:7" ht="14.25" customHeight="1">
      <c r="A1142" s="126" t="s">
        <v>3</v>
      </c>
      <c r="B1142" s="127">
        <v>2020</v>
      </c>
      <c r="C1142" s="126" t="s">
        <v>332</v>
      </c>
      <c r="D1142" s="126" t="s">
        <v>335</v>
      </c>
      <c r="E1142" s="127">
        <v>461401.37</v>
      </c>
      <c r="F1142" s="127">
        <v>10769865.130000001</v>
      </c>
      <c r="G1142" s="127">
        <v>29956.799999999999</v>
      </c>
    </row>
    <row r="1143" spans="1:7" ht="14.25" customHeight="1">
      <c r="A1143" s="130" t="s">
        <v>3</v>
      </c>
      <c r="B1143" s="131">
        <v>2020</v>
      </c>
      <c r="C1143" s="130" t="s">
        <v>332</v>
      </c>
      <c r="D1143" s="130" t="s">
        <v>336</v>
      </c>
      <c r="E1143" s="131">
        <v>247352.54</v>
      </c>
      <c r="F1143" s="131">
        <v>6995931</v>
      </c>
      <c r="G1143" s="131">
        <v>0</v>
      </c>
    </row>
    <row r="1144" spans="1:7" ht="14.25" customHeight="1">
      <c r="A1144" s="126" t="s">
        <v>3</v>
      </c>
      <c r="B1144" s="127">
        <v>2020</v>
      </c>
      <c r="C1144" s="126" t="s">
        <v>337</v>
      </c>
      <c r="D1144" s="126" t="s">
        <v>338</v>
      </c>
      <c r="E1144" s="127">
        <v>11089674.039999999</v>
      </c>
      <c r="F1144" s="127">
        <v>409098781.36000001</v>
      </c>
      <c r="G1144" s="127">
        <v>0</v>
      </c>
    </row>
    <row r="1145" spans="1:7" ht="14.25" customHeight="1">
      <c r="A1145" s="130" t="s">
        <v>3</v>
      </c>
      <c r="B1145" s="131">
        <v>2020</v>
      </c>
      <c r="C1145" s="130" t="s">
        <v>337</v>
      </c>
      <c r="D1145" s="130" t="s">
        <v>339</v>
      </c>
      <c r="E1145" s="131">
        <v>20957822.899999999</v>
      </c>
      <c r="F1145" s="131">
        <v>1435091379.8299999</v>
      </c>
      <c r="G1145" s="131">
        <v>3725741</v>
      </c>
    </row>
    <row r="1146" spans="1:7" ht="14.25" customHeight="1">
      <c r="A1146" s="126" t="s">
        <v>3</v>
      </c>
      <c r="B1146" s="127">
        <v>2020</v>
      </c>
      <c r="C1146" s="126" t="s">
        <v>337</v>
      </c>
      <c r="D1146" s="126" t="s">
        <v>341</v>
      </c>
      <c r="E1146" s="127">
        <v>44139867.140000001</v>
      </c>
      <c r="F1146" s="127">
        <v>1147305806.1900001</v>
      </c>
      <c r="G1146" s="127">
        <v>0</v>
      </c>
    </row>
    <row r="1147" spans="1:7" ht="14.25" customHeight="1">
      <c r="A1147" s="130" t="s">
        <v>3</v>
      </c>
      <c r="B1147" s="131">
        <v>2020</v>
      </c>
      <c r="C1147" s="130" t="s">
        <v>337</v>
      </c>
      <c r="D1147" s="130" t="s">
        <v>342</v>
      </c>
      <c r="E1147" s="131">
        <v>0</v>
      </c>
      <c r="F1147" s="131">
        <v>0</v>
      </c>
      <c r="G1147" s="131">
        <v>0</v>
      </c>
    </row>
    <row r="1148" spans="1:7" ht="14.25" customHeight="1">
      <c r="A1148" s="126" t="s">
        <v>3</v>
      </c>
      <c r="B1148" s="127">
        <v>2021</v>
      </c>
      <c r="C1148" s="126" t="s">
        <v>332</v>
      </c>
      <c r="D1148" s="126" t="s">
        <v>333</v>
      </c>
      <c r="E1148" s="127">
        <v>0</v>
      </c>
      <c r="F1148" s="127">
        <v>0</v>
      </c>
      <c r="G1148" s="127">
        <v>0</v>
      </c>
    </row>
    <row r="1149" spans="1:7" ht="14.25" customHeight="1">
      <c r="A1149" s="130" t="s">
        <v>3</v>
      </c>
      <c r="B1149" s="131">
        <v>2021</v>
      </c>
      <c r="C1149" s="130" t="s">
        <v>332</v>
      </c>
      <c r="D1149" s="130" t="s">
        <v>335</v>
      </c>
      <c r="E1149" s="131">
        <v>612033.57999999996</v>
      </c>
      <c r="F1149" s="131">
        <v>10585401.279999999</v>
      </c>
      <c r="G1149" s="131">
        <v>29625.61</v>
      </c>
    </row>
    <row r="1150" spans="1:7" ht="14.25" customHeight="1">
      <c r="A1150" s="126" t="s">
        <v>3</v>
      </c>
      <c r="B1150" s="127">
        <v>2021</v>
      </c>
      <c r="C1150" s="126" t="s">
        <v>332</v>
      </c>
      <c r="D1150" s="126" t="s">
        <v>336</v>
      </c>
      <c r="E1150" s="127">
        <v>258486.37</v>
      </c>
      <c r="F1150" s="127">
        <v>7103999.2000000002</v>
      </c>
      <c r="G1150" s="127">
        <v>0</v>
      </c>
    </row>
    <row r="1151" spans="1:7" ht="14.25" customHeight="1">
      <c r="A1151" s="130" t="s">
        <v>3</v>
      </c>
      <c r="B1151" s="131">
        <v>2021</v>
      </c>
      <c r="C1151" s="130" t="s">
        <v>337</v>
      </c>
      <c r="D1151" s="130" t="s">
        <v>338</v>
      </c>
      <c r="E1151" s="131">
        <v>11752300.73</v>
      </c>
      <c r="F1151" s="131">
        <v>411959307.13</v>
      </c>
      <c r="G1151" s="131">
        <v>0</v>
      </c>
    </row>
    <row r="1152" spans="1:7" ht="14.25" customHeight="1">
      <c r="A1152" s="126" t="s">
        <v>3</v>
      </c>
      <c r="B1152" s="127">
        <v>2021</v>
      </c>
      <c r="C1152" s="126" t="s">
        <v>337</v>
      </c>
      <c r="D1152" s="126" t="s">
        <v>339</v>
      </c>
      <c r="E1152" s="127">
        <v>23397896.719999999</v>
      </c>
      <c r="F1152" s="127">
        <v>1458969737.6500001</v>
      </c>
      <c r="G1152" s="127">
        <v>3806202.11</v>
      </c>
    </row>
    <row r="1153" spans="1:7" ht="14.25" customHeight="1">
      <c r="A1153" s="130" t="s">
        <v>3</v>
      </c>
      <c r="B1153" s="131">
        <v>2021</v>
      </c>
      <c r="C1153" s="130" t="s">
        <v>337</v>
      </c>
      <c r="D1153" s="130" t="s">
        <v>341</v>
      </c>
      <c r="E1153" s="131">
        <v>46171923.719999999</v>
      </c>
      <c r="F1153" s="131">
        <v>1152777828.23</v>
      </c>
      <c r="G1153" s="131">
        <v>0</v>
      </c>
    </row>
    <row r="1154" spans="1:7" ht="14.25" customHeight="1">
      <c r="A1154" s="126" t="s">
        <v>3</v>
      </c>
      <c r="B1154" s="127">
        <v>2021</v>
      </c>
      <c r="C1154" s="126" t="s">
        <v>337</v>
      </c>
      <c r="D1154" s="126" t="s">
        <v>342</v>
      </c>
      <c r="E1154" s="127">
        <v>0</v>
      </c>
      <c r="F1154" s="127">
        <v>0</v>
      </c>
      <c r="G1154" s="127">
        <v>0</v>
      </c>
    </row>
    <row r="1155" spans="1:7" ht="14.25" customHeight="1">
      <c r="A1155" s="130" t="s">
        <v>3</v>
      </c>
      <c r="B1155" s="131">
        <v>2022</v>
      </c>
      <c r="C1155" s="130" t="s">
        <v>332</v>
      </c>
      <c r="D1155" s="130" t="s">
        <v>333</v>
      </c>
      <c r="E1155" s="131">
        <v>0</v>
      </c>
      <c r="F1155" s="131">
        <v>0</v>
      </c>
      <c r="G1155" s="131">
        <v>0</v>
      </c>
    </row>
    <row r="1156" spans="1:7" ht="14.25" customHeight="1">
      <c r="A1156" s="126" t="s">
        <v>3</v>
      </c>
      <c r="B1156" s="127">
        <v>2022</v>
      </c>
      <c r="C1156" s="126" t="s">
        <v>332</v>
      </c>
      <c r="D1156" s="126" t="s">
        <v>335</v>
      </c>
      <c r="E1156" s="127">
        <v>608141.68000000005</v>
      </c>
      <c r="F1156" s="127">
        <v>10693613.77</v>
      </c>
      <c r="G1156" s="127">
        <v>29780.06</v>
      </c>
    </row>
    <row r="1157" spans="1:7" ht="14.25" customHeight="1">
      <c r="A1157" s="130" t="s">
        <v>3</v>
      </c>
      <c r="B1157" s="131">
        <v>2022</v>
      </c>
      <c r="C1157" s="130" t="s">
        <v>332</v>
      </c>
      <c r="D1157" s="130" t="s">
        <v>336</v>
      </c>
      <c r="E1157" s="131">
        <v>144427.94</v>
      </c>
      <c r="F1157" s="131">
        <v>7290510.9299999997</v>
      </c>
      <c r="G1157" s="131">
        <v>0</v>
      </c>
    </row>
    <row r="1158" spans="1:7" ht="14.25" customHeight="1">
      <c r="A1158" s="126" t="s">
        <v>3</v>
      </c>
      <c r="B1158" s="127">
        <v>2022</v>
      </c>
      <c r="C1158" s="126" t="s">
        <v>337</v>
      </c>
      <c r="D1158" s="126" t="s">
        <v>338</v>
      </c>
      <c r="E1158" s="127">
        <v>12769425.51</v>
      </c>
      <c r="F1158" s="127">
        <v>440854998.45999998</v>
      </c>
      <c r="G1158" s="127">
        <v>0</v>
      </c>
    </row>
    <row r="1159" spans="1:7" ht="14.25" customHeight="1">
      <c r="A1159" s="130" t="s">
        <v>3</v>
      </c>
      <c r="B1159" s="131">
        <v>2022</v>
      </c>
      <c r="C1159" s="130" t="s">
        <v>337</v>
      </c>
      <c r="D1159" s="130" t="s">
        <v>339</v>
      </c>
      <c r="E1159" s="131">
        <v>23424067.989999998</v>
      </c>
      <c r="F1159" s="131">
        <v>1505648632.0799999</v>
      </c>
      <c r="G1159" s="131">
        <v>3914167.09</v>
      </c>
    </row>
    <row r="1160" spans="1:7" ht="14.25" customHeight="1">
      <c r="A1160" s="126" t="s">
        <v>3</v>
      </c>
      <c r="B1160" s="127">
        <v>2022</v>
      </c>
      <c r="C1160" s="126" t="s">
        <v>337</v>
      </c>
      <c r="D1160" s="126" t="s">
        <v>341</v>
      </c>
      <c r="E1160" s="127">
        <v>47218086.560000002</v>
      </c>
      <c r="F1160" s="127">
        <v>1154101580.9300001</v>
      </c>
      <c r="G1160" s="127">
        <v>0</v>
      </c>
    </row>
    <row r="1161" spans="1:7" ht="14.25" customHeight="1">
      <c r="A1161" s="130" t="s">
        <v>3</v>
      </c>
      <c r="B1161" s="131">
        <v>2022</v>
      </c>
      <c r="C1161" s="130" t="s">
        <v>337</v>
      </c>
      <c r="D1161" s="130" t="s">
        <v>342</v>
      </c>
      <c r="E1161" s="131">
        <v>0</v>
      </c>
      <c r="F1161" s="131">
        <v>0</v>
      </c>
      <c r="G1161" s="131">
        <v>0</v>
      </c>
    </row>
    <row r="1162" spans="1:7" ht="14.25" customHeight="1">
      <c r="A1162" s="126" t="s">
        <v>3</v>
      </c>
      <c r="B1162" s="127">
        <v>2023</v>
      </c>
      <c r="C1162" s="126" t="s">
        <v>332</v>
      </c>
      <c r="D1162" s="126" t="s">
        <v>333</v>
      </c>
      <c r="E1162" s="127">
        <v>0</v>
      </c>
      <c r="F1162" s="127">
        <v>0</v>
      </c>
      <c r="G1162" s="127">
        <v>0</v>
      </c>
    </row>
    <row r="1163" spans="1:7" ht="14.25" customHeight="1">
      <c r="A1163" s="130" t="s">
        <v>3</v>
      </c>
      <c r="B1163" s="131">
        <v>2023</v>
      </c>
      <c r="C1163" s="130" t="s">
        <v>332</v>
      </c>
      <c r="D1163" s="130" t="s">
        <v>335</v>
      </c>
      <c r="E1163" s="131">
        <v>513123.9</v>
      </c>
      <c r="F1163" s="131">
        <v>10773945.825999999</v>
      </c>
      <c r="G1163" s="131">
        <v>29997.329000000002</v>
      </c>
    </row>
    <row r="1164" spans="1:7" ht="14.25" customHeight="1">
      <c r="A1164" s="126" t="s">
        <v>3</v>
      </c>
      <c r="B1164" s="127">
        <v>2023</v>
      </c>
      <c r="C1164" s="126" t="s">
        <v>332</v>
      </c>
      <c r="D1164" s="126" t="s">
        <v>336</v>
      </c>
      <c r="E1164" s="127">
        <v>282472.49</v>
      </c>
      <c r="F1164" s="127">
        <v>7464087.3499999996</v>
      </c>
      <c r="G1164" s="127">
        <v>0</v>
      </c>
    </row>
    <row r="1165" spans="1:7" ht="14.25" customHeight="1">
      <c r="A1165" s="130" t="s">
        <v>3</v>
      </c>
      <c r="B1165" s="131">
        <v>2023</v>
      </c>
      <c r="C1165" s="130" t="s">
        <v>337</v>
      </c>
      <c r="D1165" s="130" t="s">
        <v>338</v>
      </c>
      <c r="E1165" s="131">
        <v>12801157.84</v>
      </c>
      <c r="F1165" s="131">
        <v>439793526.21253902</v>
      </c>
      <c r="G1165" s="131">
        <v>0</v>
      </c>
    </row>
    <row r="1166" spans="1:7" ht="14.25" customHeight="1">
      <c r="A1166" s="126" t="s">
        <v>3</v>
      </c>
      <c r="B1166" s="127">
        <v>2023</v>
      </c>
      <c r="C1166" s="126" t="s">
        <v>337</v>
      </c>
      <c r="D1166" s="126" t="s">
        <v>339</v>
      </c>
      <c r="E1166" s="127">
        <v>23548505.329999998</v>
      </c>
      <c r="F1166" s="127">
        <v>1491713896.743</v>
      </c>
      <c r="G1166" s="127">
        <v>3922938.5830580001</v>
      </c>
    </row>
    <row r="1167" spans="1:7" ht="14.25" customHeight="1">
      <c r="A1167" s="130" t="s">
        <v>3</v>
      </c>
      <c r="B1167" s="131">
        <v>2023</v>
      </c>
      <c r="C1167" s="130" t="s">
        <v>337</v>
      </c>
      <c r="D1167" s="130" t="s">
        <v>341</v>
      </c>
      <c r="E1167" s="131">
        <v>49338377.979999997</v>
      </c>
      <c r="F1167" s="131">
        <v>1133823000.7058001</v>
      </c>
      <c r="G1167" s="131">
        <v>0</v>
      </c>
    </row>
    <row r="1168" spans="1:7" ht="14.25" customHeight="1">
      <c r="A1168" s="126" t="s">
        <v>3</v>
      </c>
      <c r="B1168" s="127">
        <v>2023</v>
      </c>
      <c r="C1168" s="126" t="s">
        <v>337</v>
      </c>
      <c r="D1168" s="126" t="s">
        <v>342</v>
      </c>
      <c r="E1168" s="127">
        <v>0</v>
      </c>
      <c r="F1168" s="127">
        <v>0</v>
      </c>
      <c r="G1168" s="127">
        <v>0</v>
      </c>
    </row>
    <row r="1169" spans="1:7" ht="14.25" customHeight="1">
      <c r="A1169" s="130" t="s">
        <v>282</v>
      </c>
      <c r="B1169" s="131">
        <v>2015</v>
      </c>
      <c r="C1169" s="130" t="s">
        <v>332</v>
      </c>
      <c r="D1169" s="130" t="s">
        <v>343</v>
      </c>
      <c r="E1169" s="131">
        <v>0</v>
      </c>
      <c r="F1169" s="131">
        <v>0</v>
      </c>
      <c r="G1169" s="131">
        <v>0</v>
      </c>
    </row>
    <row r="1170" spans="1:7" ht="14.25" customHeight="1">
      <c r="A1170" s="126" t="s">
        <v>282</v>
      </c>
      <c r="B1170" s="127">
        <v>2015</v>
      </c>
      <c r="C1170" s="126" t="s">
        <v>332</v>
      </c>
      <c r="D1170" s="126" t="s">
        <v>333</v>
      </c>
      <c r="E1170" s="127">
        <v>33978.239999999998</v>
      </c>
      <c r="F1170" s="127">
        <v>452829.40701999998</v>
      </c>
      <c r="G1170" s="127">
        <v>1257</v>
      </c>
    </row>
    <row r="1171" spans="1:7" ht="14.25" customHeight="1">
      <c r="A1171" s="130" t="s">
        <v>282</v>
      </c>
      <c r="B1171" s="131">
        <v>2015</v>
      </c>
      <c r="C1171" s="130" t="s">
        <v>332</v>
      </c>
      <c r="D1171" s="130" t="s">
        <v>335</v>
      </c>
      <c r="E1171" s="131">
        <v>460316.65</v>
      </c>
      <c r="F1171" s="131">
        <v>10581768.504000001</v>
      </c>
      <c r="G1171" s="131">
        <v>30715</v>
      </c>
    </row>
    <row r="1172" spans="1:7" ht="14.25" customHeight="1">
      <c r="A1172" s="126" t="s">
        <v>282</v>
      </c>
      <c r="B1172" s="127">
        <v>2015</v>
      </c>
      <c r="C1172" s="126" t="s">
        <v>332</v>
      </c>
      <c r="D1172" s="126" t="s">
        <v>336</v>
      </c>
      <c r="E1172" s="127">
        <v>35772.42</v>
      </c>
      <c r="F1172" s="127">
        <v>1247802.96</v>
      </c>
      <c r="G1172" s="127">
        <v>0</v>
      </c>
    </row>
    <row r="1173" spans="1:7" ht="14.25" customHeight="1">
      <c r="A1173" s="130" t="s">
        <v>282</v>
      </c>
      <c r="B1173" s="131">
        <v>2015</v>
      </c>
      <c r="C1173" s="130" t="s">
        <v>337</v>
      </c>
      <c r="D1173" s="130" t="s">
        <v>338</v>
      </c>
      <c r="E1173" s="131">
        <v>4275661.41</v>
      </c>
      <c r="F1173" s="131">
        <v>152523820.27000001</v>
      </c>
      <c r="G1173" s="131">
        <v>0</v>
      </c>
    </row>
    <row r="1174" spans="1:7" ht="14.25" customHeight="1">
      <c r="A1174" s="126" t="s">
        <v>282</v>
      </c>
      <c r="B1174" s="127">
        <v>2015</v>
      </c>
      <c r="C1174" s="126" t="s">
        <v>337</v>
      </c>
      <c r="D1174" s="126" t="s">
        <v>339</v>
      </c>
      <c r="E1174" s="127">
        <v>5750716.3399999999</v>
      </c>
      <c r="F1174" s="127">
        <v>605761528.09000003</v>
      </c>
      <c r="G1174" s="127">
        <v>1567573</v>
      </c>
    </row>
    <row r="1175" spans="1:7" ht="14.25" customHeight="1">
      <c r="A1175" s="130" t="s">
        <v>282</v>
      </c>
      <c r="B1175" s="131">
        <v>2015</v>
      </c>
      <c r="C1175" s="130" t="s">
        <v>337</v>
      </c>
      <c r="D1175" s="130" t="s">
        <v>341</v>
      </c>
      <c r="E1175" s="131">
        <v>15465606.43</v>
      </c>
      <c r="F1175" s="131">
        <v>396832649.45999998</v>
      </c>
      <c r="G1175" s="131">
        <v>0</v>
      </c>
    </row>
    <row r="1176" spans="1:7" ht="14.25" customHeight="1">
      <c r="A1176" s="126" t="s">
        <v>282</v>
      </c>
      <c r="B1176" s="127">
        <v>2015</v>
      </c>
      <c r="C1176" s="126" t="s">
        <v>337</v>
      </c>
      <c r="D1176" s="126" t="s">
        <v>342</v>
      </c>
      <c r="E1176" s="127">
        <v>0</v>
      </c>
      <c r="F1176" s="127">
        <v>0</v>
      </c>
      <c r="G1176" s="127">
        <v>0</v>
      </c>
    </row>
    <row r="1177" spans="1:7" ht="14.25" customHeight="1">
      <c r="A1177" s="130" t="s">
        <v>282</v>
      </c>
      <c r="B1177" s="131">
        <v>2016</v>
      </c>
      <c r="C1177" s="130" t="s">
        <v>332</v>
      </c>
      <c r="D1177" s="130" t="s">
        <v>333</v>
      </c>
      <c r="E1177" s="131">
        <v>33204.800000000003</v>
      </c>
      <c r="F1177" s="131">
        <v>434815.04259999999</v>
      </c>
      <c r="G1177" s="131">
        <v>1210.9022219999999</v>
      </c>
    </row>
    <row r="1178" spans="1:7" ht="14.25" customHeight="1">
      <c r="A1178" s="126" t="s">
        <v>282</v>
      </c>
      <c r="B1178" s="127">
        <v>2016</v>
      </c>
      <c r="C1178" s="126" t="s">
        <v>332</v>
      </c>
      <c r="D1178" s="126" t="s">
        <v>335</v>
      </c>
      <c r="E1178" s="127">
        <v>434118.39</v>
      </c>
      <c r="F1178" s="127">
        <v>8602548.0140000004</v>
      </c>
      <c r="G1178" s="127">
        <v>25105.88</v>
      </c>
    </row>
    <row r="1179" spans="1:7" ht="14.25" customHeight="1">
      <c r="A1179" s="130" t="s">
        <v>282</v>
      </c>
      <c r="B1179" s="131">
        <v>2016</v>
      </c>
      <c r="C1179" s="130" t="s">
        <v>332</v>
      </c>
      <c r="D1179" s="130" t="s">
        <v>336</v>
      </c>
      <c r="E1179" s="131">
        <v>31126.36</v>
      </c>
      <c r="F1179" s="131">
        <v>1254320.977</v>
      </c>
      <c r="G1179" s="131">
        <v>0</v>
      </c>
    </row>
    <row r="1180" spans="1:7" ht="14.25" customHeight="1">
      <c r="A1180" s="126" t="s">
        <v>282</v>
      </c>
      <c r="B1180" s="127">
        <v>2016</v>
      </c>
      <c r="C1180" s="126" t="s">
        <v>337</v>
      </c>
      <c r="D1180" s="126" t="s">
        <v>338</v>
      </c>
      <c r="E1180" s="127">
        <v>3852412.74</v>
      </c>
      <c r="F1180" s="127">
        <v>152498210.58000001</v>
      </c>
      <c r="G1180" s="127">
        <v>0</v>
      </c>
    </row>
    <row r="1181" spans="1:7" ht="14.25" customHeight="1">
      <c r="A1181" s="130" t="s">
        <v>282</v>
      </c>
      <c r="B1181" s="131">
        <v>2016</v>
      </c>
      <c r="C1181" s="130" t="s">
        <v>337</v>
      </c>
      <c r="D1181" s="130" t="s">
        <v>339</v>
      </c>
      <c r="E1181" s="131">
        <v>5357743.54</v>
      </c>
      <c r="F1181" s="131">
        <v>574019993.08500004</v>
      </c>
      <c r="G1181" s="131">
        <v>1480194.29</v>
      </c>
    </row>
    <row r="1182" spans="1:7" ht="14.25" customHeight="1">
      <c r="A1182" s="126" t="s">
        <v>282</v>
      </c>
      <c r="B1182" s="127">
        <v>2016</v>
      </c>
      <c r="C1182" s="126" t="s">
        <v>337</v>
      </c>
      <c r="D1182" s="126" t="s">
        <v>341</v>
      </c>
      <c r="E1182" s="127">
        <v>15432648.34</v>
      </c>
      <c r="F1182" s="127">
        <v>405183154.88999999</v>
      </c>
      <c r="G1182" s="127">
        <v>0</v>
      </c>
    </row>
    <row r="1183" spans="1:7" ht="14.25" customHeight="1">
      <c r="A1183" s="130" t="s">
        <v>282</v>
      </c>
      <c r="B1183" s="131">
        <v>2016</v>
      </c>
      <c r="C1183" s="130" t="s">
        <v>337</v>
      </c>
      <c r="D1183" s="130" t="s">
        <v>342</v>
      </c>
      <c r="E1183" s="131">
        <v>0</v>
      </c>
      <c r="F1183" s="131">
        <v>0</v>
      </c>
      <c r="G1183" s="131">
        <v>0</v>
      </c>
    </row>
    <row r="1184" spans="1:7" ht="14.25" customHeight="1">
      <c r="A1184" s="126" t="s">
        <v>282</v>
      </c>
      <c r="B1184" s="127">
        <v>2017</v>
      </c>
      <c r="C1184" s="126" t="s">
        <v>332</v>
      </c>
      <c r="D1184" s="126" t="s">
        <v>333</v>
      </c>
      <c r="E1184" s="127">
        <v>32415.09</v>
      </c>
      <c r="F1184" s="127">
        <v>423108.9</v>
      </c>
      <c r="G1184" s="127">
        <v>1177.0651499999999</v>
      </c>
    </row>
    <row r="1185" spans="1:7" ht="14.25" customHeight="1">
      <c r="A1185" s="130" t="s">
        <v>282</v>
      </c>
      <c r="B1185" s="131">
        <v>2017</v>
      </c>
      <c r="C1185" s="130" t="s">
        <v>332</v>
      </c>
      <c r="D1185" s="130" t="s">
        <v>335</v>
      </c>
      <c r="E1185" s="131">
        <v>405258.53</v>
      </c>
      <c r="F1185" s="131">
        <v>5848286.7800000003</v>
      </c>
      <c r="G1185" s="131">
        <v>16202.62</v>
      </c>
    </row>
    <row r="1186" spans="1:7" ht="14.25" customHeight="1">
      <c r="A1186" s="126" t="s">
        <v>282</v>
      </c>
      <c r="B1186" s="127">
        <v>2017</v>
      </c>
      <c r="C1186" s="126" t="s">
        <v>332</v>
      </c>
      <c r="D1186" s="126" t="s">
        <v>336</v>
      </c>
      <c r="E1186" s="127">
        <v>31126.36</v>
      </c>
      <c r="F1186" s="127">
        <v>1348220.91</v>
      </c>
      <c r="G1186" s="127">
        <v>0</v>
      </c>
    </row>
    <row r="1187" spans="1:7" ht="14.25" customHeight="1">
      <c r="A1187" s="130" t="s">
        <v>282</v>
      </c>
      <c r="B1187" s="131">
        <v>2017</v>
      </c>
      <c r="C1187" s="130" t="s">
        <v>337</v>
      </c>
      <c r="D1187" s="130" t="s">
        <v>338</v>
      </c>
      <c r="E1187" s="131">
        <v>3682161.11</v>
      </c>
      <c r="F1187" s="131">
        <v>152138066.18000001</v>
      </c>
      <c r="G1187" s="131">
        <v>0</v>
      </c>
    </row>
    <row r="1188" spans="1:7" ht="14.25" customHeight="1">
      <c r="A1188" s="126" t="s">
        <v>282</v>
      </c>
      <c r="B1188" s="127">
        <v>2017</v>
      </c>
      <c r="C1188" s="126" t="s">
        <v>337</v>
      </c>
      <c r="D1188" s="126" t="s">
        <v>339</v>
      </c>
      <c r="E1188" s="127">
        <v>5169348.29</v>
      </c>
      <c r="F1188" s="127">
        <v>553280597.77999997</v>
      </c>
      <c r="G1188" s="127">
        <v>1474569.23</v>
      </c>
    </row>
    <row r="1189" spans="1:7" ht="14.25" customHeight="1">
      <c r="A1189" s="130" t="s">
        <v>282</v>
      </c>
      <c r="B1189" s="131">
        <v>2017</v>
      </c>
      <c r="C1189" s="130" t="s">
        <v>337</v>
      </c>
      <c r="D1189" s="130" t="s">
        <v>341</v>
      </c>
      <c r="E1189" s="131">
        <v>15318948.42</v>
      </c>
      <c r="F1189" s="131">
        <v>387000724.82999998</v>
      </c>
      <c r="G1189" s="131">
        <v>0</v>
      </c>
    </row>
    <row r="1190" spans="1:7" ht="14.25" customHeight="1">
      <c r="A1190" s="126" t="s">
        <v>282</v>
      </c>
      <c r="B1190" s="127">
        <v>2017</v>
      </c>
      <c r="C1190" s="126" t="s">
        <v>337</v>
      </c>
      <c r="D1190" s="126" t="s">
        <v>342</v>
      </c>
      <c r="E1190" s="127">
        <v>0</v>
      </c>
      <c r="F1190" s="127">
        <v>0</v>
      </c>
      <c r="G1190" s="127">
        <v>0</v>
      </c>
    </row>
    <row r="1191" spans="1:7" ht="14.25" customHeight="1">
      <c r="A1191" s="130" t="s">
        <v>282</v>
      </c>
      <c r="B1191" s="131">
        <v>2018</v>
      </c>
      <c r="C1191" s="130" t="s">
        <v>332</v>
      </c>
      <c r="D1191" s="130" t="s">
        <v>333</v>
      </c>
      <c r="E1191" s="131">
        <v>32439.95</v>
      </c>
      <c r="F1191" s="131">
        <v>420539</v>
      </c>
      <c r="G1191" s="131">
        <v>1039</v>
      </c>
    </row>
    <row r="1192" spans="1:7" ht="14.25" customHeight="1">
      <c r="A1192" s="126" t="s">
        <v>282</v>
      </c>
      <c r="B1192" s="127">
        <v>2018</v>
      </c>
      <c r="C1192" s="126" t="s">
        <v>332</v>
      </c>
      <c r="D1192" s="126" t="s">
        <v>335</v>
      </c>
      <c r="E1192" s="127">
        <v>411948.12</v>
      </c>
      <c r="F1192" s="127">
        <v>5551665</v>
      </c>
      <c r="G1192" s="127">
        <v>15561</v>
      </c>
    </row>
    <row r="1193" spans="1:7" ht="14.25" customHeight="1">
      <c r="A1193" s="130" t="s">
        <v>282</v>
      </c>
      <c r="B1193" s="131">
        <v>2018</v>
      </c>
      <c r="C1193" s="130" t="s">
        <v>332</v>
      </c>
      <c r="D1193" s="130" t="s">
        <v>336</v>
      </c>
      <c r="E1193" s="131">
        <v>27690.41</v>
      </c>
      <c r="F1193" s="131">
        <v>1344468</v>
      </c>
      <c r="G1193" s="131">
        <v>0</v>
      </c>
    </row>
    <row r="1194" spans="1:7" ht="14.25" customHeight="1">
      <c r="A1194" s="126" t="s">
        <v>282</v>
      </c>
      <c r="B1194" s="127">
        <v>2018</v>
      </c>
      <c r="C1194" s="126" t="s">
        <v>337</v>
      </c>
      <c r="D1194" s="126" t="s">
        <v>338</v>
      </c>
      <c r="E1194" s="127">
        <v>3847814.46</v>
      </c>
      <c r="F1194" s="127">
        <v>158043644</v>
      </c>
      <c r="G1194" s="127">
        <v>0</v>
      </c>
    </row>
    <row r="1195" spans="1:7" ht="14.25" customHeight="1">
      <c r="A1195" s="130" t="s">
        <v>282</v>
      </c>
      <c r="B1195" s="131">
        <v>2018</v>
      </c>
      <c r="C1195" s="130" t="s">
        <v>337</v>
      </c>
      <c r="D1195" s="130" t="s">
        <v>339</v>
      </c>
      <c r="E1195" s="131">
        <v>5618861.9199999999</v>
      </c>
      <c r="F1195" s="131">
        <v>575545126</v>
      </c>
      <c r="G1195" s="131">
        <v>1516381</v>
      </c>
    </row>
    <row r="1196" spans="1:7" ht="14.25" customHeight="1">
      <c r="A1196" s="126" t="s">
        <v>282</v>
      </c>
      <c r="B1196" s="127">
        <v>2018</v>
      </c>
      <c r="C1196" s="126" t="s">
        <v>337</v>
      </c>
      <c r="D1196" s="126" t="s">
        <v>341</v>
      </c>
      <c r="E1196" s="127">
        <v>15893287.01</v>
      </c>
      <c r="F1196" s="127">
        <v>425242691</v>
      </c>
      <c r="G1196" s="127">
        <v>0</v>
      </c>
    </row>
    <row r="1197" spans="1:7" ht="14.25" customHeight="1">
      <c r="A1197" s="130" t="s">
        <v>282</v>
      </c>
      <c r="B1197" s="131">
        <v>2018</v>
      </c>
      <c r="C1197" s="130" t="s">
        <v>337</v>
      </c>
      <c r="D1197" s="130" t="s">
        <v>342</v>
      </c>
      <c r="E1197" s="131">
        <v>0</v>
      </c>
      <c r="F1197" s="131">
        <v>0</v>
      </c>
      <c r="G1197" s="131">
        <v>0</v>
      </c>
    </row>
    <row r="1198" spans="1:7" ht="14.25" customHeight="1">
      <c r="A1198" s="126" t="s">
        <v>282</v>
      </c>
      <c r="B1198" s="127">
        <v>2019</v>
      </c>
      <c r="C1198" s="126" t="s">
        <v>332</v>
      </c>
      <c r="D1198" s="126" t="s">
        <v>333</v>
      </c>
      <c r="E1198" s="127">
        <v>33073.370000000003</v>
      </c>
      <c r="F1198" s="127">
        <v>423572</v>
      </c>
      <c r="G1198" s="127">
        <v>1062</v>
      </c>
    </row>
    <row r="1199" spans="1:7" ht="14.25" customHeight="1">
      <c r="A1199" s="130" t="s">
        <v>282</v>
      </c>
      <c r="B1199" s="131">
        <v>2019</v>
      </c>
      <c r="C1199" s="130" t="s">
        <v>332</v>
      </c>
      <c r="D1199" s="130" t="s">
        <v>335</v>
      </c>
      <c r="E1199" s="131">
        <v>417962.97</v>
      </c>
      <c r="F1199" s="131">
        <v>5300509</v>
      </c>
      <c r="G1199" s="131">
        <v>15393</v>
      </c>
    </row>
    <row r="1200" spans="1:7" ht="14.25" customHeight="1">
      <c r="A1200" s="126" t="s">
        <v>282</v>
      </c>
      <c r="B1200" s="127">
        <v>2019</v>
      </c>
      <c r="C1200" s="126" t="s">
        <v>332</v>
      </c>
      <c r="D1200" s="126" t="s">
        <v>336</v>
      </c>
      <c r="E1200" s="127">
        <v>28617.3</v>
      </c>
      <c r="F1200" s="127">
        <v>1276935</v>
      </c>
      <c r="G1200" s="127">
        <v>0</v>
      </c>
    </row>
    <row r="1201" spans="1:7" ht="14.25" customHeight="1">
      <c r="A1201" s="130" t="s">
        <v>282</v>
      </c>
      <c r="B1201" s="131">
        <v>2019</v>
      </c>
      <c r="C1201" s="130" t="s">
        <v>337</v>
      </c>
      <c r="D1201" s="130" t="s">
        <v>338</v>
      </c>
      <c r="E1201" s="131">
        <v>3772039.38</v>
      </c>
      <c r="F1201" s="131">
        <v>153655138</v>
      </c>
      <c r="G1201" s="131">
        <v>0</v>
      </c>
    </row>
    <row r="1202" spans="1:7" ht="14.25" customHeight="1">
      <c r="A1202" s="126" t="s">
        <v>282</v>
      </c>
      <c r="B1202" s="127">
        <v>2019</v>
      </c>
      <c r="C1202" s="126" t="s">
        <v>337</v>
      </c>
      <c r="D1202" s="126" t="s">
        <v>339</v>
      </c>
      <c r="E1202" s="127">
        <v>5704413.4299999997</v>
      </c>
      <c r="F1202" s="127">
        <v>572133465</v>
      </c>
      <c r="G1202" s="127">
        <v>1513722</v>
      </c>
    </row>
    <row r="1203" spans="1:7" ht="14.25" customHeight="1">
      <c r="A1203" s="130" t="s">
        <v>282</v>
      </c>
      <c r="B1203" s="131">
        <v>2019</v>
      </c>
      <c r="C1203" s="130" t="s">
        <v>337</v>
      </c>
      <c r="D1203" s="130" t="s">
        <v>341</v>
      </c>
      <c r="E1203" s="131">
        <v>16015566.300000001</v>
      </c>
      <c r="F1203" s="131">
        <v>411936660</v>
      </c>
      <c r="G1203" s="131">
        <v>0</v>
      </c>
    </row>
    <row r="1204" spans="1:7" ht="14.25" customHeight="1">
      <c r="A1204" s="126" t="s">
        <v>282</v>
      </c>
      <c r="B1204" s="127">
        <v>2019</v>
      </c>
      <c r="C1204" s="126" t="s">
        <v>337</v>
      </c>
      <c r="D1204" s="126" t="s">
        <v>342</v>
      </c>
      <c r="E1204" s="127">
        <v>0</v>
      </c>
      <c r="F1204" s="127">
        <v>0</v>
      </c>
      <c r="G1204" s="127">
        <v>0</v>
      </c>
    </row>
    <row r="1205" spans="1:7" ht="14.25" customHeight="1">
      <c r="A1205" s="130" t="s">
        <v>282</v>
      </c>
      <c r="B1205" s="131">
        <v>2020</v>
      </c>
      <c r="C1205" s="130" t="s">
        <v>332</v>
      </c>
      <c r="D1205" s="130" t="s">
        <v>333</v>
      </c>
      <c r="E1205" s="131">
        <v>33467.56</v>
      </c>
      <c r="F1205" s="131">
        <v>461598</v>
      </c>
      <c r="G1205" s="131">
        <v>1023</v>
      </c>
    </row>
    <row r="1206" spans="1:7" ht="14.25" customHeight="1">
      <c r="A1206" s="126" t="s">
        <v>282</v>
      </c>
      <c r="B1206" s="127">
        <v>2020</v>
      </c>
      <c r="C1206" s="126" t="s">
        <v>332</v>
      </c>
      <c r="D1206" s="126" t="s">
        <v>335</v>
      </c>
      <c r="E1206" s="127">
        <v>427057.88</v>
      </c>
      <c r="F1206" s="127">
        <v>5337821</v>
      </c>
      <c r="G1206" s="127">
        <v>15438</v>
      </c>
    </row>
    <row r="1207" spans="1:7" ht="14.25" customHeight="1">
      <c r="A1207" s="130" t="s">
        <v>282</v>
      </c>
      <c r="B1207" s="131">
        <v>2020</v>
      </c>
      <c r="C1207" s="130" t="s">
        <v>332</v>
      </c>
      <c r="D1207" s="130" t="s">
        <v>336</v>
      </c>
      <c r="E1207" s="131">
        <v>28845.47</v>
      </c>
      <c r="F1207" s="131">
        <v>1272419</v>
      </c>
      <c r="G1207" s="131">
        <v>0</v>
      </c>
    </row>
    <row r="1208" spans="1:7" ht="14.25" customHeight="1">
      <c r="A1208" s="126" t="s">
        <v>282</v>
      </c>
      <c r="B1208" s="127">
        <v>2020</v>
      </c>
      <c r="C1208" s="126" t="s">
        <v>337</v>
      </c>
      <c r="D1208" s="126" t="s">
        <v>338</v>
      </c>
      <c r="E1208" s="127">
        <v>3539050.91</v>
      </c>
      <c r="F1208" s="127">
        <v>143543988</v>
      </c>
      <c r="G1208" s="127">
        <v>0</v>
      </c>
    </row>
    <row r="1209" spans="1:7" ht="14.25" customHeight="1">
      <c r="A1209" s="130" t="s">
        <v>282</v>
      </c>
      <c r="B1209" s="131">
        <v>2020</v>
      </c>
      <c r="C1209" s="130" t="s">
        <v>337</v>
      </c>
      <c r="D1209" s="130" t="s">
        <v>339</v>
      </c>
      <c r="E1209" s="131">
        <v>5797578.1299999999</v>
      </c>
      <c r="F1209" s="131">
        <v>543330885</v>
      </c>
      <c r="G1209" s="131">
        <v>1482125</v>
      </c>
    </row>
    <row r="1210" spans="1:7" ht="14.25" customHeight="1">
      <c r="A1210" s="126" t="s">
        <v>282</v>
      </c>
      <c r="B1210" s="127">
        <v>2020</v>
      </c>
      <c r="C1210" s="126" t="s">
        <v>337</v>
      </c>
      <c r="D1210" s="126" t="s">
        <v>341</v>
      </c>
      <c r="E1210" s="127">
        <v>16417011.5</v>
      </c>
      <c r="F1210" s="127">
        <v>439168361</v>
      </c>
      <c r="G1210" s="127">
        <v>0</v>
      </c>
    </row>
    <row r="1211" spans="1:7" ht="14.25" customHeight="1">
      <c r="A1211" s="130" t="s">
        <v>282</v>
      </c>
      <c r="B1211" s="131">
        <v>2020</v>
      </c>
      <c r="C1211" s="130" t="s">
        <v>337</v>
      </c>
      <c r="D1211" s="130" t="s">
        <v>342</v>
      </c>
      <c r="E1211" s="131">
        <v>0</v>
      </c>
      <c r="F1211" s="131">
        <v>0</v>
      </c>
      <c r="G1211" s="131">
        <v>0</v>
      </c>
    </row>
    <row r="1212" spans="1:7" ht="14.25" customHeight="1">
      <c r="A1212" s="126" t="s">
        <v>282</v>
      </c>
      <c r="B1212" s="127">
        <v>2021</v>
      </c>
      <c r="C1212" s="126" t="s">
        <v>332</v>
      </c>
      <c r="D1212" s="126" t="s">
        <v>333</v>
      </c>
      <c r="E1212" s="127">
        <v>440738.76</v>
      </c>
      <c r="F1212" s="127">
        <v>357348</v>
      </c>
      <c r="G1212" s="127">
        <v>860</v>
      </c>
    </row>
    <row r="1213" spans="1:7" ht="14.25" customHeight="1">
      <c r="A1213" s="130" t="s">
        <v>282</v>
      </c>
      <c r="B1213" s="131">
        <v>2021</v>
      </c>
      <c r="C1213" s="130" t="s">
        <v>332</v>
      </c>
      <c r="D1213" s="130" t="s">
        <v>335</v>
      </c>
      <c r="E1213" s="131">
        <v>30600.1</v>
      </c>
      <c r="F1213" s="131">
        <v>5360221</v>
      </c>
      <c r="G1213" s="131">
        <v>15533</v>
      </c>
    </row>
    <row r="1214" spans="1:7" ht="14.25" customHeight="1">
      <c r="A1214" s="126" t="s">
        <v>282</v>
      </c>
      <c r="B1214" s="127">
        <v>2021</v>
      </c>
      <c r="C1214" s="126" t="s">
        <v>332</v>
      </c>
      <c r="D1214" s="126" t="s">
        <v>336</v>
      </c>
      <c r="E1214" s="127">
        <v>28648.84</v>
      </c>
      <c r="F1214" s="127">
        <v>1247052</v>
      </c>
      <c r="G1214" s="127">
        <v>0</v>
      </c>
    </row>
    <row r="1215" spans="1:7" ht="14.25" customHeight="1">
      <c r="A1215" s="130" t="s">
        <v>282</v>
      </c>
      <c r="B1215" s="131">
        <v>2021</v>
      </c>
      <c r="C1215" s="130" t="s">
        <v>337</v>
      </c>
      <c r="D1215" s="130" t="s">
        <v>338</v>
      </c>
      <c r="E1215" s="131">
        <v>4103361</v>
      </c>
      <c r="F1215" s="131">
        <v>153599300</v>
      </c>
      <c r="G1215" s="131">
        <v>0</v>
      </c>
    </row>
    <row r="1216" spans="1:7" ht="14.25" customHeight="1">
      <c r="A1216" s="126" t="s">
        <v>282</v>
      </c>
      <c r="B1216" s="127">
        <v>2021</v>
      </c>
      <c r="C1216" s="126" t="s">
        <v>337</v>
      </c>
      <c r="D1216" s="126" t="s">
        <v>339</v>
      </c>
      <c r="E1216" s="127">
        <v>6139964.5800000001</v>
      </c>
      <c r="F1216" s="127">
        <v>563226111</v>
      </c>
      <c r="G1216" s="127">
        <v>1470717</v>
      </c>
    </row>
    <row r="1217" spans="1:7" ht="14.25" customHeight="1">
      <c r="A1217" s="130" t="s">
        <v>282</v>
      </c>
      <c r="B1217" s="131">
        <v>2021</v>
      </c>
      <c r="C1217" s="130" t="s">
        <v>337</v>
      </c>
      <c r="D1217" s="130" t="s">
        <v>341</v>
      </c>
      <c r="E1217" s="131">
        <v>16830165.010000002</v>
      </c>
      <c r="F1217" s="131">
        <v>447806289</v>
      </c>
      <c r="G1217" s="131">
        <v>0</v>
      </c>
    </row>
    <row r="1218" spans="1:7" ht="14.25" customHeight="1">
      <c r="A1218" s="126" t="s">
        <v>282</v>
      </c>
      <c r="B1218" s="127">
        <v>2021</v>
      </c>
      <c r="C1218" s="126" t="s">
        <v>337</v>
      </c>
      <c r="D1218" s="126" t="s">
        <v>342</v>
      </c>
      <c r="E1218" s="127">
        <v>0</v>
      </c>
      <c r="F1218" s="127">
        <v>0</v>
      </c>
      <c r="G1218" s="127">
        <v>0</v>
      </c>
    </row>
    <row r="1219" spans="1:7" ht="14.25" customHeight="1">
      <c r="A1219" s="130" t="s">
        <v>282</v>
      </c>
      <c r="B1219" s="131">
        <v>2022</v>
      </c>
      <c r="C1219" s="130" t="s">
        <v>332</v>
      </c>
      <c r="D1219" s="130" t="s">
        <v>333</v>
      </c>
      <c r="E1219" s="131">
        <v>31690.38</v>
      </c>
      <c r="F1219" s="131">
        <v>378835</v>
      </c>
      <c r="G1219" s="131">
        <v>912</v>
      </c>
    </row>
    <row r="1220" spans="1:7" ht="14.25" customHeight="1">
      <c r="A1220" s="126" t="s">
        <v>282</v>
      </c>
      <c r="B1220" s="127">
        <v>2022</v>
      </c>
      <c r="C1220" s="126" t="s">
        <v>332</v>
      </c>
      <c r="D1220" s="126" t="s">
        <v>335</v>
      </c>
      <c r="E1220" s="127">
        <v>459048.99</v>
      </c>
      <c r="F1220" s="127">
        <v>5385057</v>
      </c>
      <c r="G1220" s="127">
        <v>15621</v>
      </c>
    </row>
    <row r="1221" spans="1:7" ht="14.25" customHeight="1">
      <c r="A1221" s="130" t="s">
        <v>282</v>
      </c>
      <c r="B1221" s="131">
        <v>2022</v>
      </c>
      <c r="C1221" s="130" t="s">
        <v>332</v>
      </c>
      <c r="D1221" s="130" t="s">
        <v>336</v>
      </c>
      <c r="E1221" s="131">
        <v>29500.81</v>
      </c>
      <c r="F1221" s="131">
        <v>1247677</v>
      </c>
      <c r="G1221" s="131">
        <v>0</v>
      </c>
    </row>
    <row r="1222" spans="1:7" ht="14.25" customHeight="1">
      <c r="A1222" s="126" t="s">
        <v>282</v>
      </c>
      <c r="B1222" s="127">
        <v>2022</v>
      </c>
      <c r="C1222" s="126" t="s">
        <v>337</v>
      </c>
      <c r="D1222" s="126" t="s">
        <v>338</v>
      </c>
      <c r="E1222" s="127">
        <v>4106503.6</v>
      </c>
      <c r="F1222" s="127">
        <v>158958811</v>
      </c>
      <c r="G1222" s="127">
        <v>0</v>
      </c>
    </row>
    <row r="1223" spans="1:7" ht="14.25" customHeight="1">
      <c r="A1223" s="130" t="s">
        <v>282</v>
      </c>
      <c r="B1223" s="131">
        <v>2022</v>
      </c>
      <c r="C1223" s="130" t="s">
        <v>337</v>
      </c>
      <c r="D1223" s="130" t="s">
        <v>339</v>
      </c>
      <c r="E1223" s="131">
        <v>6144705.9900000002</v>
      </c>
      <c r="F1223" s="131">
        <v>554186487</v>
      </c>
      <c r="G1223" s="131">
        <v>1477452</v>
      </c>
    </row>
    <row r="1224" spans="1:7" ht="14.25" customHeight="1">
      <c r="A1224" s="126" t="s">
        <v>282</v>
      </c>
      <c r="B1224" s="127">
        <v>2022</v>
      </c>
      <c r="C1224" s="126" t="s">
        <v>337</v>
      </c>
      <c r="D1224" s="126" t="s">
        <v>340</v>
      </c>
      <c r="E1224" s="127">
        <v>306406.90999999997</v>
      </c>
      <c r="F1224" s="127">
        <v>80714437</v>
      </c>
      <c r="G1224" s="127">
        <v>179124</v>
      </c>
    </row>
    <row r="1225" spans="1:7" ht="14.25" customHeight="1">
      <c r="A1225" s="130" t="s">
        <v>282</v>
      </c>
      <c r="B1225" s="131">
        <v>2022</v>
      </c>
      <c r="C1225" s="130" t="s">
        <v>337</v>
      </c>
      <c r="D1225" s="130" t="s">
        <v>341</v>
      </c>
      <c r="E1225" s="131">
        <v>17849718.379999999</v>
      </c>
      <c r="F1225" s="131">
        <v>447775678</v>
      </c>
      <c r="G1225" s="131">
        <v>0</v>
      </c>
    </row>
    <row r="1226" spans="1:7" ht="14.25" customHeight="1">
      <c r="A1226" s="126" t="s">
        <v>282</v>
      </c>
      <c r="B1226" s="127">
        <v>2022</v>
      </c>
      <c r="C1226" s="126" t="s">
        <v>337</v>
      </c>
      <c r="D1226" s="126" t="s">
        <v>342</v>
      </c>
      <c r="E1226" s="127">
        <v>0</v>
      </c>
      <c r="F1226" s="127">
        <v>0</v>
      </c>
      <c r="G1226" s="127">
        <v>0</v>
      </c>
    </row>
    <row r="1227" spans="1:7" ht="14.25" customHeight="1">
      <c r="A1227" s="130" t="s">
        <v>282</v>
      </c>
      <c r="B1227" s="131">
        <v>2023</v>
      </c>
      <c r="C1227" s="130" t="s">
        <v>332</v>
      </c>
      <c r="D1227" s="130" t="s">
        <v>333</v>
      </c>
      <c r="E1227" s="131">
        <v>32152.04</v>
      </c>
      <c r="F1227" s="131">
        <v>365715</v>
      </c>
      <c r="G1227" s="131">
        <v>876</v>
      </c>
    </row>
    <row r="1228" spans="1:7" ht="14.25" customHeight="1">
      <c r="A1228" s="126" t="s">
        <v>282</v>
      </c>
      <c r="B1228" s="127">
        <v>2023</v>
      </c>
      <c r="C1228" s="126" t="s">
        <v>332</v>
      </c>
      <c r="D1228" s="126" t="s">
        <v>335</v>
      </c>
      <c r="E1228" s="127">
        <v>481665.43</v>
      </c>
      <c r="F1228" s="127">
        <v>5413099</v>
      </c>
      <c r="G1228" s="127">
        <v>15696</v>
      </c>
    </row>
    <row r="1229" spans="1:7" ht="14.25" customHeight="1">
      <c r="A1229" s="130" t="s">
        <v>282</v>
      </c>
      <c r="B1229" s="131">
        <v>2023</v>
      </c>
      <c r="C1229" s="130" t="s">
        <v>332</v>
      </c>
      <c r="D1229" s="130" t="s">
        <v>336</v>
      </c>
      <c r="E1229" s="131">
        <v>30740.02</v>
      </c>
      <c r="F1229" s="131">
        <v>1250514</v>
      </c>
      <c r="G1229" s="131">
        <v>0</v>
      </c>
    </row>
    <row r="1230" spans="1:7" ht="14.25" customHeight="1">
      <c r="A1230" s="126" t="s">
        <v>282</v>
      </c>
      <c r="B1230" s="127">
        <v>2023</v>
      </c>
      <c r="C1230" s="126" t="s">
        <v>337</v>
      </c>
      <c r="D1230" s="126" t="s">
        <v>338</v>
      </c>
      <c r="E1230" s="127">
        <v>4364068.2300000004</v>
      </c>
      <c r="F1230" s="127">
        <v>159307883</v>
      </c>
      <c r="G1230" s="127">
        <v>0</v>
      </c>
    </row>
    <row r="1231" spans="1:7" ht="14.25" customHeight="1">
      <c r="A1231" s="130" t="s">
        <v>282</v>
      </c>
      <c r="B1231" s="131">
        <v>2023</v>
      </c>
      <c r="C1231" s="130" t="s">
        <v>337</v>
      </c>
      <c r="D1231" s="130" t="s">
        <v>339</v>
      </c>
      <c r="E1231" s="131">
        <v>6492331.4100000001</v>
      </c>
      <c r="F1231" s="131">
        <v>523840741</v>
      </c>
      <c r="G1231" s="131">
        <v>1410154</v>
      </c>
    </row>
    <row r="1232" spans="1:7" ht="14.25" customHeight="1">
      <c r="A1232" s="126" t="s">
        <v>282</v>
      </c>
      <c r="B1232" s="127">
        <v>2023</v>
      </c>
      <c r="C1232" s="126" t="s">
        <v>337</v>
      </c>
      <c r="D1232" s="126" t="s">
        <v>340</v>
      </c>
      <c r="E1232" s="127">
        <v>731476.52</v>
      </c>
      <c r="F1232" s="127">
        <v>103677541</v>
      </c>
      <c r="G1232" s="127">
        <v>239895</v>
      </c>
    </row>
    <row r="1233" spans="1:7" ht="14.25" customHeight="1">
      <c r="A1233" s="130" t="s">
        <v>282</v>
      </c>
      <c r="B1233" s="131">
        <v>2023</v>
      </c>
      <c r="C1233" s="130" t="s">
        <v>337</v>
      </c>
      <c r="D1233" s="130" t="s">
        <v>341</v>
      </c>
      <c r="E1233" s="131">
        <v>18542567.579999998</v>
      </c>
      <c r="F1233" s="131">
        <v>429855843</v>
      </c>
      <c r="G1233" s="131">
        <v>0</v>
      </c>
    </row>
    <row r="1234" spans="1:7" ht="14.25" customHeight="1">
      <c r="A1234" s="126" t="s">
        <v>282</v>
      </c>
      <c r="B1234" s="127">
        <v>2023</v>
      </c>
      <c r="C1234" s="126" t="s">
        <v>337</v>
      </c>
      <c r="D1234" s="126" t="s">
        <v>342</v>
      </c>
      <c r="E1234" s="127">
        <v>0</v>
      </c>
      <c r="F1234" s="127">
        <v>0</v>
      </c>
      <c r="G1234" s="127">
        <v>0</v>
      </c>
    </row>
    <row r="1235" spans="1:7" ht="14.25" customHeight="1">
      <c r="A1235" s="130" t="s">
        <v>118</v>
      </c>
      <c r="B1235" s="131">
        <v>2015</v>
      </c>
      <c r="C1235" s="130" t="s">
        <v>332</v>
      </c>
      <c r="D1235" s="130" t="s">
        <v>343</v>
      </c>
      <c r="E1235" s="131">
        <v>0</v>
      </c>
      <c r="F1235" s="131">
        <v>0</v>
      </c>
      <c r="G1235" s="131">
        <v>0</v>
      </c>
    </row>
    <row r="1236" spans="1:7" ht="14.25" customHeight="1">
      <c r="A1236" s="126" t="s">
        <v>118</v>
      </c>
      <c r="B1236" s="127">
        <v>2015</v>
      </c>
      <c r="C1236" s="126" t="s">
        <v>332</v>
      </c>
      <c r="D1236" s="126" t="s">
        <v>333</v>
      </c>
      <c r="E1236" s="127">
        <v>17371.259999999998</v>
      </c>
      <c r="F1236" s="127">
        <v>321764.83</v>
      </c>
      <c r="G1236" s="127">
        <v>896</v>
      </c>
    </row>
    <row r="1237" spans="1:7" ht="14.25" customHeight="1">
      <c r="A1237" s="130" t="s">
        <v>118</v>
      </c>
      <c r="B1237" s="131">
        <v>2015</v>
      </c>
      <c r="C1237" s="130" t="s">
        <v>332</v>
      </c>
      <c r="D1237" s="130" t="s">
        <v>335</v>
      </c>
      <c r="E1237" s="131">
        <v>272331.87</v>
      </c>
      <c r="F1237" s="131">
        <v>6367655.0899999999</v>
      </c>
      <c r="G1237" s="131">
        <v>10936</v>
      </c>
    </row>
    <row r="1238" spans="1:7" ht="14.25" customHeight="1">
      <c r="A1238" s="126" t="s">
        <v>118</v>
      </c>
      <c r="B1238" s="127">
        <v>2015</v>
      </c>
      <c r="C1238" s="126" t="s">
        <v>332</v>
      </c>
      <c r="D1238" s="126" t="s">
        <v>336</v>
      </c>
      <c r="E1238" s="127">
        <v>60377.96</v>
      </c>
      <c r="F1238" s="127">
        <v>1565940.07</v>
      </c>
      <c r="G1238" s="127">
        <v>0</v>
      </c>
    </row>
    <row r="1239" spans="1:7" ht="14.25" customHeight="1">
      <c r="A1239" s="130" t="s">
        <v>118</v>
      </c>
      <c r="B1239" s="131">
        <v>2015</v>
      </c>
      <c r="C1239" s="130" t="s">
        <v>337</v>
      </c>
      <c r="D1239" s="130" t="s">
        <v>338</v>
      </c>
      <c r="E1239" s="131">
        <v>1919833.39</v>
      </c>
      <c r="F1239" s="131">
        <v>65860609.390000001</v>
      </c>
      <c r="G1239" s="131">
        <v>0</v>
      </c>
    </row>
    <row r="1240" spans="1:7" ht="14.25" customHeight="1">
      <c r="A1240" s="126" t="s">
        <v>118</v>
      </c>
      <c r="B1240" s="127">
        <v>2015</v>
      </c>
      <c r="C1240" s="126" t="s">
        <v>337</v>
      </c>
      <c r="D1240" s="126" t="s">
        <v>339</v>
      </c>
      <c r="E1240" s="127">
        <v>1598367.59</v>
      </c>
      <c r="F1240" s="127">
        <v>171092210.77000001</v>
      </c>
      <c r="G1240" s="127">
        <v>505076</v>
      </c>
    </row>
    <row r="1241" spans="1:7" ht="14.25" customHeight="1">
      <c r="A1241" s="130" t="s">
        <v>118</v>
      </c>
      <c r="B1241" s="131">
        <v>2015</v>
      </c>
      <c r="C1241" s="130" t="s">
        <v>337</v>
      </c>
      <c r="D1241" s="130" t="s">
        <v>340</v>
      </c>
      <c r="E1241" s="131">
        <v>0</v>
      </c>
      <c r="F1241" s="131">
        <v>0</v>
      </c>
      <c r="G1241" s="131">
        <v>0</v>
      </c>
    </row>
    <row r="1242" spans="1:7" ht="14.25" customHeight="1">
      <c r="A1242" s="126" t="s">
        <v>118</v>
      </c>
      <c r="B1242" s="127">
        <v>2015</v>
      </c>
      <c r="C1242" s="126" t="s">
        <v>337</v>
      </c>
      <c r="D1242" s="126" t="s">
        <v>341</v>
      </c>
      <c r="E1242" s="127">
        <v>9894481.2699999996</v>
      </c>
      <c r="F1242" s="127">
        <v>246568730.13</v>
      </c>
      <c r="G1242" s="127">
        <v>0</v>
      </c>
    </row>
    <row r="1243" spans="1:7" ht="14.25" customHeight="1">
      <c r="A1243" s="130" t="s">
        <v>118</v>
      </c>
      <c r="B1243" s="131">
        <v>2015</v>
      </c>
      <c r="C1243" s="130" t="s">
        <v>337</v>
      </c>
      <c r="D1243" s="130" t="s">
        <v>342</v>
      </c>
      <c r="E1243" s="131">
        <v>0</v>
      </c>
      <c r="F1243" s="131">
        <v>0</v>
      </c>
      <c r="G1243" s="131">
        <v>0</v>
      </c>
    </row>
    <row r="1244" spans="1:7" ht="14.25" customHeight="1">
      <c r="A1244" s="126" t="s">
        <v>118</v>
      </c>
      <c r="B1244" s="127">
        <v>2016</v>
      </c>
      <c r="C1244" s="126" t="s">
        <v>332</v>
      </c>
      <c r="D1244" s="126" t="s">
        <v>343</v>
      </c>
      <c r="E1244" s="127">
        <v>0</v>
      </c>
      <c r="F1244" s="127">
        <v>0</v>
      </c>
      <c r="G1244" s="127">
        <v>0</v>
      </c>
    </row>
    <row r="1245" spans="1:7" ht="14.25" customHeight="1">
      <c r="A1245" s="130" t="s">
        <v>118</v>
      </c>
      <c r="B1245" s="131">
        <v>2016</v>
      </c>
      <c r="C1245" s="130" t="s">
        <v>332</v>
      </c>
      <c r="D1245" s="130" t="s">
        <v>333</v>
      </c>
      <c r="E1245" s="131">
        <v>17204.48</v>
      </c>
      <c r="F1245" s="131">
        <v>316692.77</v>
      </c>
      <c r="G1245" s="131">
        <v>757.84</v>
      </c>
    </row>
    <row r="1246" spans="1:7" ht="14.25" customHeight="1">
      <c r="A1246" s="126" t="s">
        <v>118</v>
      </c>
      <c r="B1246" s="127">
        <v>2016</v>
      </c>
      <c r="C1246" s="126" t="s">
        <v>332</v>
      </c>
      <c r="D1246" s="126" t="s">
        <v>335</v>
      </c>
      <c r="E1246" s="127">
        <v>232781.66</v>
      </c>
      <c r="F1246" s="127">
        <v>4235100.41</v>
      </c>
      <c r="G1246" s="127">
        <v>22340.31</v>
      </c>
    </row>
    <row r="1247" spans="1:7" ht="14.25" customHeight="1">
      <c r="A1247" s="130" t="s">
        <v>118</v>
      </c>
      <c r="B1247" s="131">
        <v>2016</v>
      </c>
      <c r="C1247" s="130" t="s">
        <v>332</v>
      </c>
      <c r="D1247" s="130" t="s">
        <v>336</v>
      </c>
      <c r="E1247" s="131">
        <v>59476.17</v>
      </c>
      <c r="F1247" s="131">
        <v>1551291.09</v>
      </c>
      <c r="G1247" s="131">
        <v>0</v>
      </c>
    </row>
    <row r="1248" spans="1:7" ht="14.25" customHeight="1">
      <c r="A1248" s="126" t="s">
        <v>118</v>
      </c>
      <c r="B1248" s="127">
        <v>2016</v>
      </c>
      <c r="C1248" s="126" t="s">
        <v>337</v>
      </c>
      <c r="D1248" s="126" t="s">
        <v>338</v>
      </c>
      <c r="E1248" s="127">
        <v>1795691.35</v>
      </c>
      <c r="F1248" s="127">
        <v>67091686.43</v>
      </c>
      <c r="G1248" s="127">
        <v>46563.85</v>
      </c>
    </row>
    <row r="1249" spans="1:7" ht="14.25" customHeight="1">
      <c r="A1249" s="130" t="s">
        <v>118</v>
      </c>
      <c r="B1249" s="131">
        <v>2016</v>
      </c>
      <c r="C1249" s="130" t="s">
        <v>337</v>
      </c>
      <c r="D1249" s="130" t="s">
        <v>339</v>
      </c>
      <c r="E1249" s="131">
        <v>1603629.34</v>
      </c>
      <c r="F1249" s="131">
        <v>181081118.19</v>
      </c>
      <c r="G1249" s="131">
        <v>462172.6</v>
      </c>
    </row>
    <row r="1250" spans="1:7" ht="14.25" customHeight="1">
      <c r="A1250" s="126" t="s">
        <v>118</v>
      </c>
      <c r="B1250" s="127">
        <v>2016</v>
      </c>
      <c r="C1250" s="126" t="s">
        <v>337</v>
      </c>
      <c r="D1250" s="126" t="s">
        <v>340</v>
      </c>
      <c r="E1250" s="127">
        <v>0</v>
      </c>
      <c r="F1250" s="127">
        <v>0</v>
      </c>
      <c r="G1250" s="127">
        <v>0</v>
      </c>
    </row>
    <row r="1251" spans="1:7" ht="14.25" customHeight="1">
      <c r="A1251" s="130" t="s">
        <v>118</v>
      </c>
      <c r="B1251" s="131">
        <v>2016</v>
      </c>
      <c r="C1251" s="130" t="s">
        <v>337</v>
      </c>
      <c r="D1251" s="130" t="s">
        <v>341</v>
      </c>
      <c r="E1251" s="131">
        <v>8394578.5199999996</v>
      </c>
      <c r="F1251" s="131">
        <v>255480799.30000001</v>
      </c>
      <c r="G1251" s="131">
        <v>0</v>
      </c>
    </row>
    <row r="1252" spans="1:7" ht="14.25" customHeight="1">
      <c r="A1252" s="126" t="s">
        <v>118</v>
      </c>
      <c r="B1252" s="127">
        <v>2016</v>
      </c>
      <c r="C1252" s="126" t="s">
        <v>337</v>
      </c>
      <c r="D1252" s="126" t="s">
        <v>342</v>
      </c>
      <c r="E1252" s="127">
        <v>0</v>
      </c>
      <c r="F1252" s="127">
        <v>0</v>
      </c>
      <c r="G1252" s="127">
        <v>0</v>
      </c>
    </row>
    <row r="1253" spans="1:7" ht="14.25" customHeight="1">
      <c r="A1253" s="130" t="s">
        <v>118</v>
      </c>
      <c r="B1253" s="131">
        <v>2017</v>
      </c>
      <c r="C1253" s="130" t="s">
        <v>332</v>
      </c>
      <c r="D1253" s="130" t="s">
        <v>343</v>
      </c>
      <c r="E1253" s="131">
        <v>0</v>
      </c>
      <c r="F1253" s="131">
        <v>0</v>
      </c>
      <c r="G1253" s="131">
        <v>0</v>
      </c>
    </row>
    <row r="1254" spans="1:7" ht="14.25" customHeight="1">
      <c r="A1254" s="126" t="s">
        <v>118</v>
      </c>
      <c r="B1254" s="127">
        <v>2017</v>
      </c>
      <c r="C1254" s="126" t="s">
        <v>332</v>
      </c>
      <c r="D1254" s="126" t="s">
        <v>333</v>
      </c>
      <c r="E1254" s="127">
        <v>16955.75</v>
      </c>
      <c r="F1254" s="127">
        <v>330555.67</v>
      </c>
      <c r="G1254" s="127">
        <v>807.57</v>
      </c>
    </row>
    <row r="1255" spans="1:7" ht="14.25" customHeight="1">
      <c r="A1255" s="130" t="s">
        <v>118</v>
      </c>
      <c r="B1255" s="131">
        <v>2017</v>
      </c>
      <c r="C1255" s="130" t="s">
        <v>332</v>
      </c>
      <c r="D1255" s="130" t="s">
        <v>335</v>
      </c>
      <c r="E1255" s="131">
        <v>189164.63</v>
      </c>
      <c r="F1255" s="131">
        <v>2870929.29</v>
      </c>
      <c r="G1255" s="131">
        <v>8920.58</v>
      </c>
    </row>
    <row r="1256" spans="1:7" ht="14.25" customHeight="1">
      <c r="A1256" s="126" t="s">
        <v>118</v>
      </c>
      <c r="B1256" s="127">
        <v>2017</v>
      </c>
      <c r="C1256" s="126" t="s">
        <v>332</v>
      </c>
      <c r="D1256" s="126" t="s">
        <v>336</v>
      </c>
      <c r="E1256" s="127">
        <v>60499.67</v>
      </c>
      <c r="F1256" s="127">
        <v>1678767.53</v>
      </c>
      <c r="G1256" s="127">
        <v>0</v>
      </c>
    </row>
    <row r="1257" spans="1:7" ht="14.25" customHeight="1">
      <c r="A1257" s="130" t="s">
        <v>118</v>
      </c>
      <c r="B1257" s="131">
        <v>2017</v>
      </c>
      <c r="C1257" s="130" t="s">
        <v>337</v>
      </c>
      <c r="D1257" s="130" t="s">
        <v>338</v>
      </c>
      <c r="E1257" s="131">
        <v>1638891.47</v>
      </c>
      <c r="F1257" s="131">
        <v>64475271.729999997</v>
      </c>
      <c r="G1257" s="131">
        <v>44756.17</v>
      </c>
    </row>
    <row r="1258" spans="1:7" ht="14.25" customHeight="1">
      <c r="A1258" s="126" t="s">
        <v>118</v>
      </c>
      <c r="B1258" s="127">
        <v>2017</v>
      </c>
      <c r="C1258" s="126" t="s">
        <v>337</v>
      </c>
      <c r="D1258" s="126" t="s">
        <v>339</v>
      </c>
      <c r="E1258" s="127">
        <v>1607176.17</v>
      </c>
      <c r="F1258" s="127">
        <v>181133178.75</v>
      </c>
      <c r="G1258" s="127">
        <v>514156.06</v>
      </c>
    </row>
    <row r="1259" spans="1:7" ht="14.25" customHeight="1">
      <c r="A1259" s="130" t="s">
        <v>118</v>
      </c>
      <c r="B1259" s="131">
        <v>2017</v>
      </c>
      <c r="C1259" s="130" t="s">
        <v>337</v>
      </c>
      <c r="D1259" s="130" t="s">
        <v>340</v>
      </c>
      <c r="E1259" s="131">
        <v>0</v>
      </c>
      <c r="F1259" s="131">
        <v>0</v>
      </c>
      <c r="G1259" s="131">
        <v>0</v>
      </c>
    </row>
    <row r="1260" spans="1:7" ht="14.25" customHeight="1">
      <c r="A1260" s="126" t="s">
        <v>118</v>
      </c>
      <c r="B1260" s="127">
        <v>2017</v>
      </c>
      <c r="C1260" s="126" t="s">
        <v>337</v>
      </c>
      <c r="D1260" s="126" t="s">
        <v>341</v>
      </c>
      <c r="E1260" s="127">
        <v>8450326</v>
      </c>
      <c r="F1260" s="127">
        <v>240448047.27000001</v>
      </c>
      <c r="G1260" s="127">
        <v>0</v>
      </c>
    </row>
    <row r="1261" spans="1:7" ht="14.25" customHeight="1">
      <c r="A1261" s="130" t="s">
        <v>118</v>
      </c>
      <c r="B1261" s="131">
        <v>2017</v>
      </c>
      <c r="C1261" s="130" t="s">
        <v>337</v>
      </c>
      <c r="D1261" s="130" t="s">
        <v>342</v>
      </c>
      <c r="E1261" s="131">
        <v>0</v>
      </c>
      <c r="F1261" s="131">
        <v>0</v>
      </c>
      <c r="G1261" s="131">
        <v>0</v>
      </c>
    </row>
    <row r="1262" spans="1:7" ht="14.25" customHeight="1">
      <c r="A1262" s="126" t="s">
        <v>118</v>
      </c>
      <c r="B1262" s="127">
        <v>2018</v>
      </c>
      <c r="C1262" s="126" t="s">
        <v>332</v>
      </c>
      <c r="D1262" s="126" t="s">
        <v>343</v>
      </c>
      <c r="E1262" s="127">
        <v>63334.93</v>
      </c>
      <c r="F1262" s="127">
        <v>8426168.3699999992</v>
      </c>
      <c r="G1262" s="127">
        <v>12103.8</v>
      </c>
    </row>
    <row r="1263" spans="1:7" ht="14.25" customHeight="1">
      <c r="A1263" s="130" t="s">
        <v>118</v>
      </c>
      <c r="B1263" s="131">
        <v>2018</v>
      </c>
      <c r="C1263" s="130" t="s">
        <v>332</v>
      </c>
      <c r="D1263" s="130" t="s">
        <v>333</v>
      </c>
      <c r="E1263" s="131">
        <v>15463.55</v>
      </c>
      <c r="F1263" s="131">
        <v>270036.8</v>
      </c>
      <c r="G1263" s="131">
        <v>774.53</v>
      </c>
    </row>
    <row r="1264" spans="1:7" ht="14.25" customHeight="1">
      <c r="A1264" s="126" t="s">
        <v>118</v>
      </c>
      <c r="B1264" s="127">
        <v>2018</v>
      </c>
      <c r="C1264" s="126" t="s">
        <v>332</v>
      </c>
      <c r="D1264" s="126" t="s">
        <v>335</v>
      </c>
      <c r="E1264" s="127">
        <v>192696.53</v>
      </c>
      <c r="F1264" s="127">
        <v>2897981.26</v>
      </c>
      <c r="G1264" s="127">
        <v>8294.69</v>
      </c>
    </row>
    <row r="1265" spans="1:7" ht="14.25" customHeight="1">
      <c r="A1265" s="130" t="s">
        <v>118</v>
      </c>
      <c r="B1265" s="131">
        <v>2018</v>
      </c>
      <c r="C1265" s="130" t="s">
        <v>332</v>
      </c>
      <c r="D1265" s="130" t="s">
        <v>336</v>
      </c>
      <c r="E1265" s="131">
        <v>58053.72</v>
      </c>
      <c r="F1265" s="131">
        <v>1607702.8</v>
      </c>
      <c r="G1265" s="131">
        <v>0</v>
      </c>
    </row>
    <row r="1266" spans="1:7" ht="14.25" customHeight="1">
      <c r="A1266" s="126" t="s">
        <v>118</v>
      </c>
      <c r="B1266" s="127">
        <v>2018</v>
      </c>
      <c r="C1266" s="126" t="s">
        <v>337</v>
      </c>
      <c r="D1266" s="126" t="s">
        <v>338</v>
      </c>
      <c r="E1266" s="127">
        <v>1768833.7</v>
      </c>
      <c r="F1266" s="127">
        <v>67018257.490000002</v>
      </c>
      <c r="G1266" s="127">
        <v>49567.18</v>
      </c>
    </row>
    <row r="1267" spans="1:7" ht="14.25" customHeight="1">
      <c r="A1267" s="130" t="s">
        <v>118</v>
      </c>
      <c r="B1267" s="131">
        <v>2018</v>
      </c>
      <c r="C1267" s="130" t="s">
        <v>337</v>
      </c>
      <c r="D1267" s="130" t="s">
        <v>339</v>
      </c>
      <c r="E1267" s="131">
        <v>1606071.96</v>
      </c>
      <c r="F1267" s="131">
        <v>178163320.58000001</v>
      </c>
      <c r="G1267" s="131">
        <v>490231.05</v>
      </c>
    </row>
    <row r="1268" spans="1:7" ht="14.25" customHeight="1">
      <c r="A1268" s="126" t="s">
        <v>118</v>
      </c>
      <c r="B1268" s="127">
        <v>2018</v>
      </c>
      <c r="C1268" s="126" t="s">
        <v>337</v>
      </c>
      <c r="D1268" s="126" t="s">
        <v>340</v>
      </c>
      <c r="E1268" s="127">
        <v>0</v>
      </c>
      <c r="F1268" s="127">
        <v>0</v>
      </c>
      <c r="G1268" s="127">
        <v>0</v>
      </c>
    </row>
    <row r="1269" spans="1:7" ht="14.25" customHeight="1">
      <c r="A1269" s="130" t="s">
        <v>118</v>
      </c>
      <c r="B1269" s="131">
        <v>2018</v>
      </c>
      <c r="C1269" s="130" t="s">
        <v>337</v>
      </c>
      <c r="D1269" s="130" t="s">
        <v>341</v>
      </c>
      <c r="E1269" s="131">
        <v>8984283.5099999998</v>
      </c>
      <c r="F1269" s="131">
        <v>260542052.27000001</v>
      </c>
      <c r="G1269" s="131">
        <v>0</v>
      </c>
    </row>
    <row r="1270" spans="1:7" ht="14.25" customHeight="1">
      <c r="A1270" s="126" t="s">
        <v>118</v>
      </c>
      <c r="B1270" s="127">
        <v>2018</v>
      </c>
      <c r="C1270" s="126" t="s">
        <v>337</v>
      </c>
      <c r="D1270" s="126" t="s">
        <v>342</v>
      </c>
      <c r="E1270" s="127">
        <v>0</v>
      </c>
      <c r="F1270" s="127">
        <v>0</v>
      </c>
      <c r="G1270" s="127">
        <v>0</v>
      </c>
    </row>
    <row r="1271" spans="1:7" ht="14.25" customHeight="1">
      <c r="A1271" s="130" t="s">
        <v>118</v>
      </c>
      <c r="B1271" s="131">
        <v>2019</v>
      </c>
      <c r="C1271" s="130" t="s">
        <v>332</v>
      </c>
      <c r="D1271" s="130" t="s">
        <v>343</v>
      </c>
      <c r="E1271" s="131">
        <v>111652.94</v>
      </c>
      <c r="F1271" s="131">
        <v>33018495.350000001</v>
      </c>
      <c r="G1271" s="131">
        <v>92168.23</v>
      </c>
    </row>
    <row r="1272" spans="1:7" ht="14.25" customHeight="1">
      <c r="A1272" s="126" t="s">
        <v>118</v>
      </c>
      <c r="B1272" s="127">
        <v>2019</v>
      </c>
      <c r="C1272" s="126" t="s">
        <v>332</v>
      </c>
      <c r="D1272" s="126" t="s">
        <v>333</v>
      </c>
      <c r="E1272" s="127">
        <v>15650</v>
      </c>
      <c r="F1272" s="127">
        <v>286831.55</v>
      </c>
      <c r="G1272" s="127">
        <v>755.52</v>
      </c>
    </row>
    <row r="1273" spans="1:7" ht="14.25" customHeight="1">
      <c r="A1273" s="130" t="s">
        <v>118</v>
      </c>
      <c r="B1273" s="131">
        <v>2019</v>
      </c>
      <c r="C1273" s="130" t="s">
        <v>332</v>
      </c>
      <c r="D1273" s="130" t="s">
        <v>335</v>
      </c>
      <c r="E1273" s="131">
        <v>185162.9</v>
      </c>
      <c r="F1273" s="131">
        <v>2576355.2000000002</v>
      </c>
      <c r="G1273" s="131">
        <v>7690.1</v>
      </c>
    </row>
    <row r="1274" spans="1:7" ht="14.25" customHeight="1">
      <c r="A1274" s="126" t="s">
        <v>118</v>
      </c>
      <c r="B1274" s="127">
        <v>2019</v>
      </c>
      <c r="C1274" s="126" t="s">
        <v>332</v>
      </c>
      <c r="D1274" s="126" t="s">
        <v>336</v>
      </c>
      <c r="E1274" s="127">
        <v>56365.42</v>
      </c>
      <c r="F1274" s="127">
        <v>1542192.81</v>
      </c>
      <c r="G1274" s="127">
        <v>0</v>
      </c>
    </row>
    <row r="1275" spans="1:7" ht="14.25" customHeight="1">
      <c r="A1275" s="130" t="s">
        <v>118</v>
      </c>
      <c r="B1275" s="131">
        <v>2019</v>
      </c>
      <c r="C1275" s="130" t="s">
        <v>337</v>
      </c>
      <c r="D1275" s="130" t="s">
        <v>338</v>
      </c>
      <c r="E1275" s="131">
        <v>1641599.34</v>
      </c>
      <c r="F1275" s="131">
        <v>65528508.619999997</v>
      </c>
      <c r="G1275" s="131">
        <v>40585.31</v>
      </c>
    </row>
    <row r="1276" spans="1:7" ht="14.25" customHeight="1">
      <c r="A1276" s="126" t="s">
        <v>118</v>
      </c>
      <c r="B1276" s="127">
        <v>2019</v>
      </c>
      <c r="C1276" s="126" t="s">
        <v>337</v>
      </c>
      <c r="D1276" s="126" t="s">
        <v>339</v>
      </c>
      <c r="E1276" s="127">
        <v>1542970.41</v>
      </c>
      <c r="F1276" s="127">
        <v>181081623.38999999</v>
      </c>
      <c r="G1276" s="127">
        <v>498086.19</v>
      </c>
    </row>
    <row r="1277" spans="1:7" ht="14.25" customHeight="1">
      <c r="A1277" s="130" t="s">
        <v>118</v>
      </c>
      <c r="B1277" s="131">
        <v>2019</v>
      </c>
      <c r="C1277" s="130" t="s">
        <v>337</v>
      </c>
      <c r="D1277" s="130" t="s">
        <v>340</v>
      </c>
      <c r="E1277" s="131">
        <v>0</v>
      </c>
      <c r="F1277" s="131">
        <v>0</v>
      </c>
      <c r="G1277" s="131">
        <v>0</v>
      </c>
    </row>
    <row r="1278" spans="1:7" ht="14.25" customHeight="1">
      <c r="A1278" s="126" t="s">
        <v>118</v>
      </c>
      <c r="B1278" s="127">
        <v>2019</v>
      </c>
      <c r="C1278" s="126" t="s">
        <v>337</v>
      </c>
      <c r="D1278" s="126" t="s">
        <v>341</v>
      </c>
      <c r="E1278" s="127">
        <v>8841842.2100000009</v>
      </c>
      <c r="F1278" s="127">
        <v>254037913.53</v>
      </c>
      <c r="G1278" s="127">
        <v>0</v>
      </c>
    </row>
    <row r="1279" spans="1:7" ht="14.25" customHeight="1">
      <c r="A1279" s="130" t="s">
        <v>118</v>
      </c>
      <c r="B1279" s="131">
        <v>2019</v>
      </c>
      <c r="C1279" s="130" t="s">
        <v>337</v>
      </c>
      <c r="D1279" s="130" t="s">
        <v>342</v>
      </c>
      <c r="E1279" s="131">
        <v>0</v>
      </c>
      <c r="F1279" s="131">
        <v>0</v>
      </c>
      <c r="G1279" s="131">
        <v>0</v>
      </c>
    </row>
    <row r="1280" spans="1:7" ht="14.25" customHeight="1">
      <c r="A1280" s="126" t="s">
        <v>118</v>
      </c>
      <c r="B1280" s="127">
        <v>2020</v>
      </c>
      <c r="C1280" s="126" t="s">
        <v>332</v>
      </c>
      <c r="D1280" s="126" t="s">
        <v>343</v>
      </c>
      <c r="E1280" s="127">
        <v>140566.63</v>
      </c>
      <c r="F1280" s="127">
        <v>28434550.989999998</v>
      </c>
      <c r="G1280" s="127">
        <v>89413.4</v>
      </c>
    </row>
    <row r="1281" spans="1:7" ht="14.25" customHeight="1">
      <c r="A1281" s="130" t="s">
        <v>118</v>
      </c>
      <c r="B1281" s="131">
        <v>2020</v>
      </c>
      <c r="C1281" s="130" t="s">
        <v>332</v>
      </c>
      <c r="D1281" s="130" t="s">
        <v>333</v>
      </c>
      <c r="E1281" s="131">
        <v>13783.02</v>
      </c>
      <c r="F1281" s="131">
        <v>280651.58</v>
      </c>
      <c r="G1281" s="131">
        <v>765.89</v>
      </c>
    </row>
    <row r="1282" spans="1:7" ht="14.25" customHeight="1">
      <c r="A1282" s="126" t="s">
        <v>118</v>
      </c>
      <c r="B1282" s="127">
        <v>2020</v>
      </c>
      <c r="C1282" s="126" t="s">
        <v>332</v>
      </c>
      <c r="D1282" s="126" t="s">
        <v>335</v>
      </c>
      <c r="E1282" s="127">
        <v>181776.2</v>
      </c>
      <c r="F1282" s="127">
        <v>2455694.4900000002</v>
      </c>
      <c r="G1282" s="127">
        <v>7408.7</v>
      </c>
    </row>
    <row r="1283" spans="1:7" ht="14.25" customHeight="1">
      <c r="A1283" s="130" t="s">
        <v>118</v>
      </c>
      <c r="B1283" s="131">
        <v>2020</v>
      </c>
      <c r="C1283" s="130" t="s">
        <v>332</v>
      </c>
      <c r="D1283" s="130" t="s">
        <v>336</v>
      </c>
      <c r="E1283" s="131">
        <v>54273.46</v>
      </c>
      <c r="F1283" s="131">
        <v>1388851.12</v>
      </c>
      <c r="G1283" s="131">
        <v>0</v>
      </c>
    </row>
    <row r="1284" spans="1:7" ht="14.25" customHeight="1">
      <c r="A1284" s="126" t="s">
        <v>118</v>
      </c>
      <c r="B1284" s="127">
        <v>2020</v>
      </c>
      <c r="C1284" s="126" t="s">
        <v>337</v>
      </c>
      <c r="D1284" s="126" t="s">
        <v>338</v>
      </c>
      <c r="E1284" s="127">
        <v>1643587.6</v>
      </c>
      <c r="F1284" s="127">
        <v>60940074.770000003</v>
      </c>
      <c r="G1284" s="127">
        <v>35787.51</v>
      </c>
    </row>
    <row r="1285" spans="1:7" ht="14.25" customHeight="1">
      <c r="A1285" s="130" t="s">
        <v>118</v>
      </c>
      <c r="B1285" s="131">
        <v>2020</v>
      </c>
      <c r="C1285" s="130" t="s">
        <v>337</v>
      </c>
      <c r="D1285" s="130" t="s">
        <v>339</v>
      </c>
      <c r="E1285" s="131">
        <v>1677212.56</v>
      </c>
      <c r="F1285" s="131">
        <v>171351395.08000001</v>
      </c>
      <c r="G1285" s="131">
        <v>503311.95</v>
      </c>
    </row>
    <row r="1286" spans="1:7" ht="14.25" customHeight="1">
      <c r="A1286" s="126" t="s">
        <v>118</v>
      </c>
      <c r="B1286" s="127">
        <v>2020</v>
      </c>
      <c r="C1286" s="126" t="s">
        <v>337</v>
      </c>
      <c r="D1286" s="126" t="s">
        <v>340</v>
      </c>
      <c r="E1286" s="127">
        <v>0</v>
      </c>
      <c r="F1286" s="127">
        <v>0</v>
      </c>
      <c r="G1286" s="127">
        <v>0</v>
      </c>
    </row>
    <row r="1287" spans="1:7" ht="14.25" customHeight="1">
      <c r="A1287" s="130" t="s">
        <v>118</v>
      </c>
      <c r="B1287" s="131">
        <v>2020</v>
      </c>
      <c r="C1287" s="130" t="s">
        <v>337</v>
      </c>
      <c r="D1287" s="130" t="s">
        <v>341</v>
      </c>
      <c r="E1287" s="131">
        <v>9265058.5</v>
      </c>
      <c r="F1287" s="131">
        <v>271334675.93000001</v>
      </c>
      <c r="G1287" s="131">
        <v>0</v>
      </c>
    </row>
    <row r="1288" spans="1:7" ht="14.25" customHeight="1">
      <c r="A1288" s="126" t="s">
        <v>118</v>
      </c>
      <c r="B1288" s="127">
        <v>2020</v>
      </c>
      <c r="C1288" s="126" t="s">
        <v>337</v>
      </c>
      <c r="D1288" s="126" t="s">
        <v>342</v>
      </c>
      <c r="E1288" s="127">
        <v>0</v>
      </c>
      <c r="F1288" s="127">
        <v>0</v>
      </c>
      <c r="G1288" s="127">
        <v>0</v>
      </c>
    </row>
    <row r="1289" spans="1:7" ht="14.25" customHeight="1">
      <c r="A1289" s="130" t="s">
        <v>118</v>
      </c>
      <c r="B1289" s="131">
        <v>2021</v>
      </c>
      <c r="C1289" s="130" t="s">
        <v>332</v>
      </c>
      <c r="D1289" s="130" t="s">
        <v>343</v>
      </c>
      <c r="E1289" s="131">
        <v>150971.94</v>
      </c>
      <c r="F1289" s="131">
        <v>28075680.829999998</v>
      </c>
      <c r="G1289" s="131">
        <v>88339</v>
      </c>
    </row>
    <row r="1290" spans="1:7" ht="14.25" customHeight="1">
      <c r="A1290" s="126" t="s">
        <v>118</v>
      </c>
      <c r="B1290" s="127">
        <v>2021</v>
      </c>
      <c r="C1290" s="126" t="s">
        <v>332</v>
      </c>
      <c r="D1290" s="126" t="s">
        <v>333</v>
      </c>
      <c r="E1290" s="127">
        <v>14892.71</v>
      </c>
      <c r="F1290" s="127">
        <v>278848.45</v>
      </c>
      <c r="G1290" s="127">
        <v>761.1</v>
      </c>
    </row>
    <row r="1291" spans="1:7" ht="14.25" customHeight="1">
      <c r="A1291" s="130" t="s">
        <v>118</v>
      </c>
      <c r="B1291" s="131">
        <v>2021</v>
      </c>
      <c r="C1291" s="130" t="s">
        <v>332</v>
      </c>
      <c r="D1291" s="130" t="s">
        <v>335</v>
      </c>
      <c r="E1291" s="131">
        <v>187794.3</v>
      </c>
      <c r="F1291" s="131">
        <v>2445127.42</v>
      </c>
      <c r="G1291" s="131">
        <v>7401.4</v>
      </c>
    </row>
    <row r="1292" spans="1:7" ht="14.25" customHeight="1">
      <c r="A1292" s="126" t="s">
        <v>118</v>
      </c>
      <c r="B1292" s="127">
        <v>2021</v>
      </c>
      <c r="C1292" s="126" t="s">
        <v>332</v>
      </c>
      <c r="D1292" s="126" t="s">
        <v>336</v>
      </c>
      <c r="E1292" s="127">
        <v>54688.95</v>
      </c>
      <c r="F1292" s="127">
        <v>1408704.75</v>
      </c>
      <c r="G1292" s="127">
        <v>0</v>
      </c>
    </row>
    <row r="1293" spans="1:7" ht="14.25" customHeight="1">
      <c r="A1293" s="130" t="s">
        <v>118</v>
      </c>
      <c r="B1293" s="131">
        <v>2021</v>
      </c>
      <c r="C1293" s="130" t="s">
        <v>337</v>
      </c>
      <c r="D1293" s="130" t="s">
        <v>338</v>
      </c>
      <c r="E1293" s="131">
        <v>1705331.52</v>
      </c>
      <c r="F1293" s="131">
        <v>62314973.119999997</v>
      </c>
      <c r="G1293" s="131">
        <v>35069.449999999997</v>
      </c>
    </row>
    <row r="1294" spans="1:7" ht="14.25" customHeight="1">
      <c r="A1294" s="126" t="s">
        <v>118</v>
      </c>
      <c r="B1294" s="127">
        <v>2021</v>
      </c>
      <c r="C1294" s="126" t="s">
        <v>337</v>
      </c>
      <c r="D1294" s="126" t="s">
        <v>339</v>
      </c>
      <c r="E1294" s="127">
        <v>1725221.35</v>
      </c>
      <c r="F1294" s="127">
        <v>177428224.09999999</v>
      </c>
      <c r="G1294" s="127">
        <v>507899.81</v>
      </c>
    </row>
    <row r="1295" spans="1:7" ht="14.25" customHeight="1">
      <c r="A1295" s="130" t="s">
        <v>118</v>
      </c>
      <c r="B1295" s="131">
        <v>2021</v>
      </c>
      <c r="C1295" s="130" t="s">
        <v>337</v>
      </c>
      <c r="D1295" s="130" t="s">
        <v>340</v>
      </c>
      <c r="E1295" s="131">
        <v>0</v>
      </c>
      <c r="F1295" s="131">
        <v>0</v>
      </c>
      <c r="G1295" s="131">
        <v>0</v>
      </c>
    </row>
    <row r="1296" spans="1:7" ht="14.25" customHeight="1">
      <c r="A1296" s="126" t="s">
        <v>118</v>
      </c>
      <c r="B1296" s="127">
        <v>2021</v>
      </c>
      <c r="C1296" s="126" t="s">
        <v>337</v>
      </c>
      <c r="D1296" s="126" t="s">
        <v>341</v>
      </c>
      <c r="E1296" s="127">
        <v>9305801.0099999998</v>
      </c>
      <c r="F1296" s="127">
        <v>277440135.79000002</v>
      </c>
      <c r="G1296" s="127">
        <v>0</v>
      </c>
    </row>
    <row r="1297" spans="1:7" ht="14.25" customHeight="1">
      <c r="A1297" s="130" t="s">
        <v>118</v>
      </c>
      <c r="B1297" s="131">
        <v>2021</v>
      </c>
      <c r="C1297" s="130" t="s">
        <v>337</v>
      </c>
      <c r="D1297" s="130" t="s">
        <v>342</v>
      </c>
      <c r="E1297" s="131">
        <v>0</v>
      </c>
      <c r="F1297" s="131">
        <v>0</v>
      </c>
      <c r="G1297" s="131">
        <v>0</v>
      </c>
    </row>
    <row r="1298" spans="1:7" ht="14.25" customHeight="1">
      <c r="A1298" s="126" t="s">
        <v>118</v>
      </c>
      <c r="B1298" s="127">
        <v>2022</v>
      </c>
      <c r="C1298" s="126" t="s">
        <v>332</v>
      </c>
      <c r="D1298" s="126" t="s">
        <v>343</v>
      </c>
      <c r="E1298" s="127">
        <v>136248.81</v>
      </c>
      <c r="F1298" s="127">
        <v>27551639.09</v>
      </c>
      <c r="G1298" s="127">
        <v>82760.36</v>
      </c>
    </row>
    <row r="1299" spans="1:7" ht="14.25" customHeight="1">
      <c r="A1299" s="130" t="s">
        <v>118</v>
      </c>
      <c r="B1299" s="131">
        <v>2022</v>
      </c>
      <c r="C1299" s="130" t="s">
        <v>332</v>
      </c>
      <c r="D1299" s="130" t="s">
        <v>333</v>
      </c>
      <c r="E1299" s="131">
        <v>14302.82</v>
      </c>
      <c r="F1299" s="131">
        <v>271667.96999999997</v>
      </c>
      <c r="G1299" s="131">
        <v>742.1</v>
      </c>
    </row>
    <row r="1300" spans="1:7" ht="14.25" customHeight="1">
      <c r="A1300" s="126" t="s">
        <v>118</v>
      </c>
      <c r="B1300" s="127">
        <v>2022</v>
      </c>
      <c r="C1300" s="126" t="s">
        <v>332</v>
      </c>
      <c r="D1300" s="126" t="s">
        <v>335</v>
      </c>
      <c r="E1300" s="127">
        <v>188700.5</v>
      </c>
      <c r="F1300" s="127">
        <v>2405992.31</v>
      </c>
      <c r="G1300" s="127">
        <v>7286.44</v>
      </c>
    </row>
    <row r="1301" spans="1:7" ht="14.25" customHeight="1">
      <c r="A1301" s="130" t="s">
        <v>118</v>
      </c>
      <c r="B1301" s="131">
        <v>2022</v>
      </c>
      <c r="C1301" s="130" t="s">
        <v>332</v>
      </c>
      <c r="D1301" s="130" t="s">
        <v>336</v>
      </c>
      <c r="E1301" s="131">
        <v>55996.84</v>
      </c>
      <c r="F1301" s="131">
        <v>1408704.73</v>
      </c>
      <c r="G1301" s="131">
        <v>0</v>
      </c>
    </row>
    <row r="1302" spans="1:7" ht="14.25" customHeight="1">
      <c r="A1302" s="126" t="s">
        <v>118</v>
      </c>
      <c r="B1302" s="127">
        <v>2022</v>
      </c>
      <c r="C1302" s="126" t="s">
        <v>337</v>
      </c>
      <c r="D1302" s="126" t="s">
        <v>338</v>
      </c>
      <c r="E1302" s="127">
        <v>1857858.08</v>
      </c>
      <c r="F1302" s="127">
        <v>67690342.329999998</v>
      </c>
      <c r="G1302" s="127">
        <v>41408.339999999997</v>
      </c>
    </row>
    <row r="1303" spans="1:7" ht="14.25" customHeight="1">
      <c r="A1303" s="130" t="s">
        <v>118</v>
      </c>
      <c r="B1303" s="131">
        <v>2022</v>
      </c>
      <c r="C1303" s="130" t="s">
        <v>337</v>
      </c>
      <c r="D1303" s="130" t="s">
        <v>339</v>
      </c>
      <c r="E1303" s="131">
        <v>1771112.83</v>
      </c>
      <c r="F1303" s="131">
        <v>183800050.37</v>
      </c>
      <c r="G1303" s="131">
        <v>504915.85</v>
      </c>
    </row>
    <row r="1304" spans="1:7" ht="14.25" customHeight="1">
      <c r="A1304" s="126" t="s">
        <v>118</v>
      </c>
      <c r="B1304" s="127">
        <v>2022</v>
      </c>
      <c r="C1304" s="126" t="s">
        <v>337</v>
      </c>
      <c r="D1304" s="126" t="s">
        <v>340</v>
      </c>
      <c r="E1304" s="127">
        <v>0</v>
      </c>
      <c r="F1304" s="127">
        <v>0</v>
      </c>
      <c r="G1304" s="127">
        <v>0</v>
      </c>
    </row>
    <row r="1305" spans="1:7" ht="14.25" customHeight="1">
      <c r="A1305" s="130" t="s">
        <v>118</v>
      </c>
      <c r="B1305" s="131">
        <v>2022</v>
      </c>
      <c r="C1305" s="130" t="s">
        <v>337</v>
      </c>
      <c r="D1305" s="130" t="s">
        <v>341</v>
      </c>
      <c r="E1305" s="131">
        <v>9747413.8200000003</v>
      </c>
      <c r="F1305" s="131">
        <v>272676247.41000003</v>
      </c>
      <c r="G1305" s="131">
        <v>0</v>
      </c>
    </row>
    <row r="1306" spans="1:7" ht="14.25" customHeight="1">
      <c r="A1306" s="126" t="s">
        <v>118</v>
      </c>
      <c r="B1306" s="127">
        <v>2022</v>
      </c>
      <c r="C1306" s="126" t="s">
        <v>337</v>
      </c>
      <c r="D1306" s="126" t="s">
        <v>342</v>
      </c>
      <c r="E1306" s="127">
        <v>0</v>
      </c>
      <c r="F1306" s="127">
        <v>0</v>
      </c>
      <c r="G1306" s="127">
        <v>0</v>
      </c>
    </row>
    <row r="1307" spans="1:7" ht="14.25" customHeight="1">
      <c r="A1307" s="130" t="s">
        <v>118</v>
      </c>
      <c r="B1307" s="131">
        <v>2023</v>
      </c>
      <c r="C1307" s="130" t="s">
        <v>332</v>
      </c>
      <c r="D1307" s="130" t="s">
        <v>343</v>
      </c>
      <c r="E1307" s="131">
        <v>150455.71</v>
      </c>
      <c r="F1307" s="131">
        <v>34284228</v>
      </c>
      <c r="G1307" s="131">
        <v>91292</v>
      </c>
    </row>
    <row r="1308" spans="1:7" ht="14.25" customHeight="1">
      <c r="A1308" s="126" t="s">
        <v>118</v>
      </c>
      <c r="B1308" s="127">
        <v>2023</v>
      </c>
      <c r="C1308" s="126" t="s">
        <v>332</v>
      </c>
      <c r="D1308" s="126" t="s">
        <v>333</v>
      </c>
      <c r="E1308" s="127">
        <v>13048.2</v>
      </c>
      <c r="F1308" s="127">
        <v>270141.78000000003</v>
      </c>
      <c r="G1308" s="127">
        <v>736.95</v>
      </c>
    </row>
    <row r="1309" spans="1:7" ht="14.25" customHeight="1">
      <c r="A1309" s="130" t="s">
        <v>118</v>
      </c>
      <c r="B1309" s="131">
        <v>2023</v>
      </c>
      <c r="C1309" s="130" t="s">
        <v>332</v>
      </c>
      <c r="D1309" s="130" t="s">
        <v>335</v>
      </c>
      <c r="E1309" s="131">
        <v>191118.64</v>
      </c>
      <c r="F1309" s="131">
        <v>2415238.1800000002</v>
      </c>
      <c r="G1309" s="131">
        <v>7310.3</v>
      </c>
    </row>
    <row r="1310" spans="1:7" ht="14.25" customHeight="1">
      <c r="A1310" s="126" t="s">
        <v>118</v>
      </c>
      <c r="B1310" s="127">
        <v>2023</v>
      </c>
      <c r="C1310" s="126" t="s">
        <v>332</v>
      </c>
      <c r="D1310" s="126" t="s">
        <v>336</v>
      </c>
      <c r="E1310" s="127">
        <v>57001.69</v>
      </c>
      <c r="F1310" s="127">
        <v>1408704.74</v>
      </c>
      <c r="G1310" s="127">
        <v>0</v>
      </c>
    </row>
    <row r="1311" spans="1:7" ht="14.25" customHeight="1">
      <c r="A1311" s="130" t="s">
        <v>118</v>
      </c>
      <c r="B1311" s="131">
        <v>2023</v>
      </c>
      <c r="C1311" s="130" t="s">
        <v>337</v>
      </c>
      <c r="D1311" s="130" t="s">
        <v>338</v>
      </c>
      <c r="E1311" s="131">
        <v>1825172.31</v>
      </c>
      <c r="F1311" s="131">
        <v>63358019.289999999</v>
      </c>
      <c r="G1311" s="131">
        <v>43499.23</v>
      </c>
    </row>
    <row r="1312" spans="1:7" ht="14.25" customHeight="1">
      <c r="A1312" s="126" t="s">
        <v>118</v>
      </c>
      <c r="B1312" s="127">
        <v>2023</v>
      </c>
      <c r="C1312" s="126" t="s">
        <v>337</v>
      </c>
      <c r="D1312" s="126" t="s">
        <v>339</v>
      </c>
      <c r="E1312" s="127">
        <v>1917024.48</v>
      </c>
      <c r="F1312" s="127">
        <v>181613161.69</v>
      </c>
      <c r="G1312" s="127">
        <v>537455.88</v>
      </c>
    </row>
    <row r="1313" spans="1:7" ht="14.25" customHeight="1">
      <c r="A1313" s="130" t="s">
        <v>118</v>
      </c>
      <c r="B1313" s="131">
        <v>2023</v>
      </c>
      <c r="C1313" s="130" t="s">
        <v>337</v>
      </c>
      <c r="D1313" s="130" t="s">
        <v>340</v>
      </c>
      <c r="E1313" s="131">
        <v>0</v>
      </c>
      <c r="F1313" s="131">
        <v>0</v>
      </c>
      <c r="G1313" s="131">
        <v>0</v>
      </c>
    </row>
    <row r="1314" spans="1:7" ht="14.25" customHeight="1">
      <c r="A1314" s="126" t="s">
        <v>118</v>
      </c>
      <c r="B1314" s="127">
        <v>2023</v>
      </c>
      <c r="C1314" s="126" t="s">
        <v>337</v>
      </c>
      <c r="D1314" s="126" t="s">
        <v>341</v>
      </c>
      <c r="E1314" s="127">
        <v>10075667.83</v>
      </c>
      <c r="F1314" s="127">
        <v>259063504.94</v>
      </c>
      <c r="G1314" s="127">
        <v>0</v>
      </c>
    </row>
    <row r="1315" spans="1:7" ht="14.25" customHeight="1">
      <c r="A1315" s="130" t="s">
        <v>118</v>
      </c>
      <c r="B1315" s="131">
        <v>2023</v>
      </c>
      <c r="C1315" s="130" t="s">
        <v>337</v>
      </c>
      <c r="D1315" s="130" t="s">
        <v>342</v>
      </c>
      <c r="E1315" s="131">
        <v>0</v>
      </c>
      <c r="F1315" s="131">
        <v>0</v>
      </c>
      <c r="G1315" s="131">
        <v>0</v>
      </c>
    </row>
    <row r="1316" spans="1:7" ht="14.25" customHeight="1">
      <c r="A1316" s="126" t="s">
        <v>119</v>
      </c>
      <c r="B1316" s="127">
        <v>2015</v>
      </c>
      <c r="C1316" s="126" t="s">
        <v>332</v>
      </c>
      <c r="D1316" s="126" t="s">
        <v>343</v>
      </c>
      <c r="E1316" s="127">
        <v>0</v>
      </c>
      <c r="F1316" s="127">
        <v>0</v>
      </c>
      <c r="G1316" s="127">
        <v>0</v>
      </c>
    </row>
    <row r="1317" spans="1:7" ht="14.25" customHeight="1">
      <c r="A1317" s="130" t="s">
        <v>119</v>
      </c>
      <c r="B1317" s="131">
        <v>2015</v>
      </c>
      <c r="C1317" s="130" t="s">
        <v>332</v>
      </c>
      <c r="D1317" s="130" t="s">
        <v>333</v>
      </c>
      <c r="E1317" s="131">
        <v>6443.98</v>
      </c>
      <c r="F1317" s="131">
        <v>130859.43</v>
      </c>
      <c r="G1317" s="131">
        <v>363.5</v>
      </c>
    </row>
    <row r="1318" spans="1:7" ht="14.25" customHeight="1">
      <c r="A1318" s="126" t="s">
        <v>119</v>
      </c>
      <c r="B1318" s="127">
        <v>2015</v>
      </c>
      <c r="C1318" s="126" t="s">
        <v>332</v>
      </c>
      <c r="D1318" s="126" t="s">
        <v>335</v>
      </c>
      <c r="E1318" s="127">
        <v>136839.54999999999</v>
      </c>
      <c r="F1318" s="127">
        <v>4307270.96</v>
      </c>
      <c r="G1318" s="127">
        <v>11102.61</v>
      </c>
    </row>
    <row r="1319" spans="1:7" ht="14.25" customHeight="1">
      <c r="A1319" s="130" t="s">
        <v>119</v>
      </c>
      <c r="B1319" s="131">
        <v>2015</v>
      </c>
      <c r="C1319" s="130" t="s">
        <v>332</v>
      </c>
      <c r="D1319" s="130" t="s">
        <v>336</v>
      </c>
      <c r="E1319" s="131">
        <v>37185.61</v>
      </c>
      <c r="F1319" s="131">
        <v>663213.03</v>
      </c>
      <c r="G1319" s="131">
        <v>0</v>
      </c>
    </row>
    <row r="1320" spans="1:7" ht="14.25" customHeight="1">
      <c r="A1320" s="126" t="s">
        <v>119</v>
      </c>
      <c r="B1320" s="127">
        <v>2015</v>
      </c>
      <c r="C1320" s="126" t="s">
        <v>337</v>
      </c>
      <c r="D1320" s="126" t="s">
        <v>338</v>
      </c>
      <c r="E1320" s="127">
        <v>2038199.29</v>
      </c>
      <c r="F1320" s="127">
        <v>63555664.079999998</v>
      </c>
      <c r="G1320" s="127">
        <v>0</v>
      </c>
    </row>
    <row r="1321" spans="1:7" ht="14.25" customHeight="1">
      <c r="A1321" s="130" t="s">
        <v>119</v>
      </c>
      <c r="B1321" s="131">
        <v>2015</v>
      </c>
      <c r="C1321" s="130" t="s">
        <v>337</v>
      </c>
      <c r="D1321" s="130" t="s">
        <v>339</v>
      </c>
      <c r="E1321" s="131">
        <v>3021868.51</v>
      </c>
      <c r="F1321" s="131">
        <v>373336498.86000001</v>
      </c>
      <c r="G1321" s="131">
        <v>953204</v>
      </c>
    </row>
    <row r="1322" spans="1:7" ht="14.25" customHeight="1">
      <c r="A1322" s="126" t="s">
        <v>119</v>
      </c>
      <c r="B1322" s="127">
        <v>2015</v>
      </c>
      <c r="C1322" s="126" t="s">
        <v>337</v>
      </c>
      <c r="D1322" s="126" t="s">
        <v>341</v>
      </c>
      <c r="E1322" s="127">
        <v>6992951.5999999996</v>
      </c>
      <c r="F1322" s="127">
        <v>138916795.50999999</v>
      </c>
      <c r="G1322" s="127">
        <v>0</v>
      </c>
    </row>
    <row r="1323" spans="1:7" ht="14.25" customHeight="1">
      <c r="A1323" s="130" t="s">
        <v>119</v>
      </c>
      <c r="B1323" s="131">
        <v>2015</v>
      </c>
      <c r="C1323" s="130" t="s">
        <v>337</v>
      </c>
      <c r="D1323" s="130" t="s">
        <v>342</v>
      </c>
      <c r="E1323" s="131">
        <v>0</v>
      </c>
      <c r="F1323" s="131">
        <v>0</v>
      </c>
      <c r="G1323" s="131">
        <v>0</v>
      </c>
    </row>
    <row r="1324" spans="1:7" ht="14.25" customHeight="1">
      <c r="A1324" s="126" t="s">
        <v>119</v>
      </c>
      <c r="B1324" s="127">
        <v>2016</v>
      </c>
      <c r="C1324" s="126" t="s">
        <v>332</v>
      </c>
      <c r="D1324" s="126" t="s">
        <v>343</v>
      </c>
      <c r="E1324" s="127">
        <v>0</v>
      </c>
      <c r="F1324" s="127">
        <v>0</v>
      </c>
      <c r="G1324" s="127">
        <v>0</v>
      </c>
    </row>
    <row r="1325" spans="1:7" ht="14.25" customHeight="1">
      <c r="A1325" s="130" t="s">
        <v>119</v>
      </c>
      <c r="B1325" s="131">
        <v>2016</v>
      </c>
      <c r="C1325" s="130" t="s">
        <v>332</v>
      </c>
      <c r="D1325" s="130" t="s">
        <v>333</v>
      </c>
      <c r="E1325" s="131">
        <v>5966.71</v>
      </c>
      <c r="F1325" s="131">
        <v>132437.74</v>
      </c>
      <c r="G1325" s="131">
        <v>367.99</v>
      </c>
    </row>
    <row r="1326" spans="1:7" ht="14.25" customHeight="1">
      <c r="A1326" s="126" t="s">
        <v>119</v>
      </c>
      <c r="B1326" s="127">
        <v>2016</v>
      </c>
      <c r="C1326" s="126" t="s">
        <v>332</v>
      </c>
      <c r="D1326" s="126" t="s">
        <v>335</v>
      </c>
      <c r="E1326" s="127">
        <v>117454.35</v>
      </c>
      <c r="F1326" s="127">
        <v>2722097.28</v>
      </c>
      <c r="G1326" s="127">
        <v>7005.69</v>
      </c>
    </row>
    <row r="1327" spans="1:7" ht="14.25" customHeight="1">
      <c r="A1327" s="130" t="s">
        <v>119</v>
      </c>
      <c r="B1327" s="131">
        <v>2016</v>
      </c>
      <c r="C1327" s="130" t="s">
        <v>332</v>
      </c>
      <c r="D1327" s="130" t="s">
        <v>336</v>
      </c>
      <c r="E1327" s="131">
        <v>28261.43</v>
      </c>
      <c r="F1327" s="131">
        <v>665566.46</v>
      </c>
      <c r="G1327" s="131">
        <v>0</v>
      </c>
    </row>
    <row r="1328" spans="1:7" ht="14.25" customHeight="1">
      <c r="A1328" s="126" t="s">
        <v>119</v>
      </c>
      <c r="B1328" s="127">
        <v>2016</v>
      </c>
      <c r="C1328" s="126" t="s">
        <v>337</v>
      </c>
      <c r="D1328" s="126" t="s">
        <v>338</v>
      </c>
      <c r="E1328" s="127">
        <v>1806887.03</v>
      </c>
      <c r="F1328" s="127">
        <v>63059837.18</v>
      </c>
      <c r="G1328" s="127">
        <v>0</v>
      </c>
    </row>
    <row r="1329" spans="1:7" ht="14.25" customHeight="1">
      <c r="A1329" s="130" t="s">
        <v>119</v>
      </c>
      <c r="B1329" s="131">
        <v>2016</v>
      </c>
      <c r="C1329" s="130" t="s">
        <v>337</v>
      </c>
      <c r="D1329" s="130" t="s">
        <v>339</v>
      </c>
      <c r="E1329" s="131">
        <v>2596493.29</v>
      </c>
      <c r="F1329" s="131">
        <v>376642562.50999999</v>
      </c>
      <c r="G1329" s="131">
        <v>917614.41</v>
      </c>
    </row>
    <row r="1330" spans="1:7" ht="14.25" customHeight="1">
      <c r="A1330" s="126" t="s">
        <v>119</v>
      </c>
      <c r="B1330" s="127">
        <v>2016</v>
      </c>
      <c r="C1330" s="126" t="s">
        <v>337</v>
      </c>
      <c r="D1330" s="126" t="s">
        <v>341</v>
      </c>
      <c r="E1330" s="127">
        <v>6055766.1500000004</v>
      </c>
      <c r="F1330" s="127">
        <v>139158721.56</v>
      </c>
      <c r="G1330" s="127">
        <v>0</v>
      </c>
    </row>
    <row r="1331" spans="1:7" ht="14.25" customHeight="1">
      <c r="A1331" s="130" t="s">
        <v>119</v>
      </c>
      <c r="B1331" s="131">
        <v>2016</v>
      </c>
      <c r="C1331" s="130" t="s">
        <v>337</v>
      </c>
      <c r="D1331" s="130" t="s">
        <v>342</v>
      </c>
      <c r="E1331" s="131">
        <v>0</v>
      </c>
      <c r="F1331" s="131">
        <v>0</v>
      </c>
      <c r="G1331" s="131">
        <v>0</v>
      </c>
    </row>
    <row r="1332" spans="1:7" ht="14.25" customHeight="1">
      <c r="A1332" s="126" t="s">
        <v>119</v>
      </c>
      <c r="B1332" s="127">
        <v>2017</v>
      </c>
      <c r="C1332" s="126" t="s">
        <v>332</v>
      </c>
      <c r="D1332" s="126" t="s">
        <v>343</v>
      </c>
      <c r="E1332" s="127">
        <v>0</v>
      </c>
      <c r="F1332" s="127">
        <v>0</v>
      </c>
      <c r="G1332" s="127">
        <v>0</v>
      </c>
    </row>
    <row r="1333" spans="1:7" ht="14.25" customHeight="1">
      <c r="A1333" s="130" t="s">
        <v>119</v>
      </c>
      <c r="B1333" s="131">
        <v>2017</v>
      </c>
      <c r="C1333" s="130" t="s">
        <v>332</v>
      </c>
      <c r="D1333" s="130" t="s">
        <v>333</v>
      </c>
      <c r="E1333" s="131">
        <v>5654.63</v>
      </c>
      <c r="F1333" s="131">
        <v>129471.93</v>
      </c>
      <c r="G1333" s="131">
        <v>360</v>
      </c>
    </row>
    <row r="1334" spans="1:7" ht="14.25" customHeight="1">
      <c r="A1334" s="126" t="s">
        <v>119</v>
      </c>
      <c r="B1334" s="127">
        <v>2017</v>
      </c>
      <c r="C1334" s="126" t="s">
        <v>332</v>
      </c>
      <c r="D1334" s="126" t="s">
        <v>335</v>
      </c>
      <c r="E1334" s="127">
        <v>96510.7</v>
      </c>
      <c r="F1334" s="127">
        <v>2622813.08</v>
      </c>
      <c r="G1334" s="127">
        <v>6204.95</v>
      </c>
    </row>
    <row r="1335" spans="1:7" ht="14.25" customHeight="1">
      <c r="A1335" s="130" t="s">
        <v>119</v>
      </c>
      <c r="B1335" s="131">
        <v>2017</v>
      </c>
      <c r="C1335" s="130" t="s">
        <v>332</v>
      </c>
      <c r="D1335" s="130" t="s">
        <v>336</v>
      </c>
      <c r="E1335" s="131">
        <v>18566</v>
      </c>
      <c r="F1335" s="131">
        <v>659309.14</v>
      </c>
      <c r="G1335" s="131">
        <v>0</v>
      </c>
    </row>
    <row r="1336" spans="1:7" ht="14.25" customHeight="1">
      <c r="A1336" s="126" t="s">
        <v>119</v>
      </c>
      <c r="B1336" s="127">
        <v>2017</v>
      </c>
      <c r="C1336" s="126" t="s">
        <v>337</v>
      </c>
      <c r="D1336" s="126" t="s">
        <v>338</v>
      </c>
      <c r="E1336" s="127">
        <v>1858682.55</v>
      </c>
      <c r="F1336" s="127">
        <v>62117168.049999997</v>
      </c>
      <c r="G1336" s="127">
        <v>0</v>
      </c>
    </row>
    <row r="1337" spans="1:7" ht="14.25" customHeight="1">
      <c r="A1337" s="130" t="s">
        <v>119</v>
      </c>
      <c r="B1337" s="131">
        <v>2017</v>
      </c>
      <c r="C1337" s="130" t="s">
        <v>337</v>
      </c>
      <c r="D1337" s="130" t="s">
        <v>339</v>
      </c>
      <c r="E1337" s="131">
        <v>2684211.02</v>
      </c>
      <c r="F1337" s="131">
        <v>368767216.51999998</v>
      </c>
      <c r="G1337" s="131">
        <v>900560.93</v>
      </c>
    </row>
    <row r="1338" spans="1:7" ht="14.25" customHeight="1">
      <c r="A1338" s="126" t="s">
        <v>119</v>
      </c>
      <c r="B1338" s="127">
        <v>2017</v>
      </c>
      <c r="C1338" s="126" t="s">
        <v>337</v>
      </c>
      <c r="D1338" s="126" t="s">
        <v>341</v>
      </c>
      <c r="E1338" s="127">
        <v>6076538.2999999998</v>
      </c>
      <c r="F1338" s="127">
        <v>134065183.8</v>
      </c>
      <c r="G1338" s="127">
        <v>0</v>
      </c>
    </row>
    <row r="1339" spans="1:7" ht="14.25" customHeight="1">
      <c r="A1339" s="130" t="s">
        <v>119</v>
      </c>
      <c r="B1339" s="131">
        <v>2017</v>
      </c>
      <c r="C1339" s="130" t="s">
        <v>337</v>
      </c>
      <c r="D1339" s="130" t="s">
        <v>342</v>
      </c>
      <c r="E1339" s="131">
        <v>0</v>
      </c>
      <c r="F1339" s="131">
        <v>0</v>
      </c>
      <c r="G1339" s="131">
        <v>0</v>
      </c>
    </row>
    <row r="1340" spans="1:7" ht="14.25" customHeight="1">
      <c r="A1340" s="126" t="s">
        <v>119</v>
      </c>
      <c r="B1340" s="127">
        <v>2018</v>
      </c>
      <c r="C1340" s="126" t="s">
        <v>332</v>
      </c>
      <c r="D1340" s="126" t="s">
        <v>343</v>
      </c>
      <c r="E1340" s="127">
        <v>0</v>
      </c>
      <c r="F1340" s="127">
        <v>0</v>
      </c>
      <c r="G1340" s="127">
        <v>0</v>
      </c>
    </row>
    <row r="1341" spans="1:7" ht="14.25" customHeight="1">
      <c r="A1341" s="130" t="s">
        <v>119</v>
      </c>
      <c r="B1341" s="131">
        <v>2018</v>
      </c>
      <c r="C1341" s="130" t="s">
        <v>332</v>
      </c>
      <c r="D1341" s="130" t="s">
        <v>333</v>
      </c>
      <c r="E1341" s="131">
        <v>4977</v>
      </c>
      <c r="F1341" s="131">
        <v>110217</v>
      </c>
      <c r="G1341" s="131">
        <v>306</v>
      </c>
    </row>
    <row r="1342" spans="1:7" ht="14.25" customHeight="1">
      <c r="A1342" s="126" t="s">
        <v>119</v>
      </c>
      <c r="B1342" s="127">
        <v>2018</v>
      </c>
      <c r="C1342" s="126" t="s">
        <v>332</v>
      </c>
      <c r="D1342" s="126" t="s">
        <v>335</v>
      </c>
      <c r="E1342" s="127">
        <v>116429</v>
      </c>
      <c r="F1342" s="127">
        <v>2481816</v>
      </c>
      <c r="G1342" s="127">
        <v>6104</v>
      </c>
    </row>
    <row r="1343" spans="1:7" ht="14.25" customHeight="1">
      <c r="A1343" s="130" t="s">
        <v>119</v>
      </c>
      <c r="B1343" s="131">
        <v>2018</v>
      </c>
      <c r="C1343" s="130" t="s">
        <v>332</v>
      </c>
      <c r="D1343" s="130" t="s">
        <v>336</v>
      </c>
      <c r="E1343" s="131">
        <v>28754</v>
      </c>
      <c r="F1343" s="131">
        <v>643588</v>
      </c>
      <c r="G1343" s="131">
        <v>0</v>
      </c>
    </row>
    <row r="1344" spans="1:7" ht="14.25" customHeight="1">
      <c r="A1344" s="126" t="s">
        <v>119</v>
      </c>
      <c r="B1344" s="127">
        <v>2018</v>
      </c>
      <c r="C1344" s="126" t="s">
        <v>337</v>
      </c>
      <c r="D1344" s="126" t="s">
        <v>338</v>
      </c>
      <c r="E1344" s="127">
        <v>1887722</v>
      </c>
      <c r="F1344" s="127">
        <v>64384300</v>
      </c>
      <c r="G1344" s="127">
        <v>0</v>
      </c>
    </row>
    <row r="1345" spans="1:7" ht="14.25" customHeight="1">
      <c r="A1345" s="130" t="s">
        <v>119</v>
      </c>
      <c r="B1345" s="131">
        <v>2018</v>
      </c>
      <c r="C1345" s="130" t="s">
        <v>337</v>
      </c>
      <c r="D1345" s="130" t="s">
        <v>339</v>
      </c>
      <c r="E1345" s="131">
        <v>2618788</v>
      </c>
      <c r="F1345" s="131">
        <v>371680174</v>
      </c>
      <c r="G1345" s="131">
        <v>918767</v>
      </c>
    </row>
    <row r="1346" spans="1:7" ht="14.25" customHeight="1">
      <c r="A1346" s="126" t="s">
        <v>119</v>
      </c>
      <c r="B1346" s="127">
        <v>2018</v>
      </c>
      <c r="C1346" s="126" t="s">
        <v>337</v>
      </c>
      <c r="D1346" s="126" t="s">
        <v>341</v>
      </c>
      <c r="E1346" s="127">
        <v>6450827</v>
      </c>
      <c r="F1346" s="127">
        <v>146158990</v>
      </c>
      <c r="G1346" s="127">
        <v>0</v>
      </c>
    </row>
    <row r="1347" spans="1:7" ht="14.25" customHeight="1">
      <c r="A1347" s="130" t="s">
        <v>119</v>
      </c>
      <c r="B1347" s="131">
        <v>2018</v>
      </c>
      <c r="C1347" s="130" t="s">
        <v>337</v>
      </c>
      <c r="D1347" s="130" t="s">
        <v>342</v>
      </c>
      <c r="E1347" s="131">
        <v>0</v>
      </c>
      <c r="F1347" s="131">
        <v>0</v>
      </c>
      <c r="G1347" s="131">
        <v>0</v>
      </c>
    </row>
    <row r="1348" spans="1:7" ht="14.25" customHeight="1">
      <c r="A1348" s="126" t="s">
        <v>119</v>
      </c>
      <c r="B1348" s="127">
        <v>2019</v>
      </c>
      <c r="C1348" s="126" t="s">
        <v>332</v>
      </c>
      <c r="D1348" s="126" t="s">
        <v>343</v>
      </c>
      <c r="E1348" s="127">
        <v>0</v>
      </c>
      <c r="F1348" s="127">
        <v>0</v>
      </c>
      <c r="G1348" s="127">
        <v>0</v>
      </c>
    </row>
    <row r="1349" spans="1:7" ht="14.25" customHeight="1">
      <c r="A1349" s="130" t="s">
        <v>119</v>
      </c>
      <c r="B1349" s="131">
        <v>2019</v>
      </c>
      <c r="C1349" s="130" t="s">
        <v>332</v>
      </c>
      <c r="D1349" s="130" t="s">
        <v>333</v>
      </c>
      <c r="E1349" s="131">
        <v>4582</v>
      </c>
      <c r="F1349" s="131">
        <v>97846</v>
      </c>
      <c r="G1349" s="131">
        <v>272</v>
      </c>
    </row>
    <row r="1350" spans="1:7" ht="14.25" customHeight="1">
      <c r="A1350" s="126" t="s">
        <v>119</v>
      </c>
      <c r="B1350" s="127">
        <v>2019</v>
      </c>
      <c r="C1350" s="126" t="s">
        <v>332</v>
      </c>
      <c r="D1350" s="126" t="s">
        <v>335</v>
      </c>
      <c r="E1350" s="127">
        <v>112906</v>
      </c>
      <c r="F1350" s="127">
        <v>2482833</v>
      </c>
      <c r="G1350" s="127">
        <v>6667</v>
      </c>
    </row>
    <row r="1351" spans="1:7" ht="14.25" customHeight="1">
      <c r="A1351" s="130" t="s">
        <v>119</v>
      </c>
      <c r="B1351" s="131">
        <v>2019</v>
      </c>
      <c r="C1351" s="130" t="s">
        <v>332</v>
      </c>
      <c r="D1351" s="130" t="s">
        <v>336</v>
      </c>
      <c r="E1351" s="131">
        <v>28439</v>
      </c>
      <c r="F1351" s="131">
        <v>648488</v>
      </c>
      <c r="G1351" s="131">
        <v>0</v>
      </c>
    </row>
    <row r="1352" spans="1:7" ht="14.25" customHeight="1">
      <c r="A1352" s="126" t="s">
        <v>119</v>
      </c>
      <c r="B1352" s="127">
        <v>2019</v>
      </c>
      <c r="C1352" s="126" t="s">
        <v>337</v>
      </c>
      <c r="D1352" s="126" t="s">
        <v>338</v>
      </c>
      <c r="E1352" s="127">
        <v>1882917</v>
      </c>
      <c r="F1352" s="127">
        <v>62985946</v>
      </c>
      <c r="G1352" s="127">
        <v>0</v>
      </c>
    </row>
    <row r="1353" spans="1:7" ht="14.25" customHeight="1">
      <c r="A1353" s="130" t="s">
        <v>119</v>
      </c>
      <c r="B1353" s="131">
        <v>2019</v>
      </c>
      <c r="C1353" s="130" t="s">
        <v>337</v>
      </c>
      <c r="D1353" s="130" t="s">
        <v>339</v>
      </c>
      <c r="E1353" s="131">
        <v>2748367</v>
      </c>
      <c r="F1353" s="131">
        <v>379872624</v>
      </c>
      <c r="G1353" s="131">
        <v>923922</v>
      </c>
    </row>
    <row r="1354" spans="1:7" ht="14.25" customHeight="1">
      <c r="A1354" s="126" t="s">
        <v>119</v>
      </c>
      <c r="B1354" s="127">
        <v>2019</v>
      </c>
      <c r="C1354" s="126" t="s">
        <v>337</v>
      </c>
      <c r="D1354" s="126" t="s">
        <v>341</v>
      </c>
      <c r="E1354" s="127">
        <v>6385363</v>
      </c>
      <c r="F1354" s="127">
        <v>143256844</v>
      </c>
      <c r="G1354" s="127">
        <v>0</v>
      </c>
    </row>
    <row r="1355" spans="1:7" ht="14.25" customHeight="1">
      <c r="A1355" s="130" t="s">
        <v>119</v>
      </c>
      <c r="B1355" s="131">
        <v>2019</v>
      </c>
      <c r="C1355" s="130" t="s">
        <v>337</v>
      </c>
      <c r="D1355" s="130" t="s">
        <v>342</v>
      </c>
      <c r="E1355" s="131">
        <v>0</v>
      </c>
      <c r="F1355" s="131">
        <v>0</v>
      </c>
      <c r="G1355" s="131">
        <v>0</v>
      </c>
    </row>
    <row r="1356" spans="1:7" ht="14.25" customHeight="1">
      <c r="A1356" s="126" t="s">
        <v>119</v>
      </c>
      <c r="B1356" s="127">
        <v>2020</v>
      </c>
      <c r="C1356" s="126" t="s">
        <v>332</v>
      </c>
      <c r="D1356" s="126" t="s">
        <v>343</v>
      </c>
      <c r="E1356" s="127">
        <v>0</v>
      </c>
      <c r="F1356" s="127">
        <v>0</v>
      </c>
      <c r="G1356" s="127">
        <v>0</v>
      </c>
    </row>
    <row r="1357" spans="1:7" ht="14.25" customHeight="1">
      <c r="A1357" s="130" t="s">
        <v>119</v>
      </c>
      <c r="B1357" s="131">
        <v>2020</v>
      </c>
      <c r="C1357" s="130" t="s">
        <v>332</v>
      </c>
      <c r="D1357" s="130" t="s">
        <v>333</v>
      </c>
      <c r="E1357" s="131">
        <v>4650.92</v>
      </c>
      <c r="F1357" s="131">
        <v>95110.12</v>
      </c>
      <c r="G1357" s="131">
        <v>264.19</v>
      </c>
    </row>
    <row r="1358" spans="1:7" ht="14.25" customHeight="1">
      <c r="A1358" s="126" t="s">
        <v>119</v>
      </c>
      <c r="B1358" s="127">
        <v>2020</v>
      </c>
      <c r="C1358" s="126" t="s">
        <v>332</v>
      </c>
      <c r="D1358" s="126" t="s">
        <v>335</v>
      </c>
      <c r="E1358" s="127">
        <v>111800.19</v>
      </c>
      <c r="F1358" s="127">
        <v>2394908.37</v>
      </c>
      <c r="G1358" s="127">
        <v>6381.3</v>
      </c>
    </row>
    <row r="1359" spans="1:7" ht="14.25" customHeight="1">
      <c r="A1359" s="130" t="s">
        <v>119</v>
      </c>
      <c r="B1359" s="131">
        <v>2020</v>
      </c>
      <c r="C1359" s="130" t="s">
        <v>332</v>
      </c>
      <c r="D1359" s="130" t="s">
        <v>336</v>
      </c>
      <c r="E1359" s="131">
        <v>46181.15</v>
      </c>
      <c r="F1359" s="131">
        <v>671397.98</v>
      </c>
      <c r="G1359" s="131">
        <v>0</v>
      </c>
    </row>
    <row r="1360" spans="1:7" ht="14.25" customHeight="1">
      <c r="A1360" s="126" t="s">
        <v>119</v>
      </c>
      <c r="B1360" s="127">
        <v>2020</v>
      </c>
      <c r="C1360" s="126" t="s">
        <v>337</v>
      </c>
      <c r="D1360" s="126" t="s">
        <v>338</v>
      </c>
      <c r="E1360" s="127">
        <v>1859366.74</v>
      </c>
      <c r="F1360" s="127">
        <v>58159693.82</v>
      </c>
      <c r="G1360" s="127">
        <v>0</v>
      </c>
    </row>
    <row r="1361" spans="1:7" ht="14.25" customHeight="1">
      <c r="A1361" s="130" t="s">
        <v>119</v>
      </c>
      <c r="B1361" s="131">
        <v>2020</v>
      </c>
      <c r="C1361" s="130" t="s">
        <v>337</v>
      </c>
      <c r="D1361" s="130" t="s">
        <v>339</v>
      </c>
      <c r="E1361" s="131">
        <v>2709586.6</v>
      </c>
      <c r="F1361" s="131">
        <v>353633198.94</v>
      </c>
      <c r="G1361" s="131">
        <v>871669.57</v>
      </c>
    </row>
    <row r="1362" spans="1:7" ht="14.25" customHeight="1">
      <c r="A1362" s="126" t="s">
        <v>119</v>
      </c>
      <c r="B1362" s="127">
        <v>2020</v>
      </c>
      <c r="C1362" s="126" t="s">
        <v>337</v>
      </c>
      <c r="D1362" s="126" t="s">
        <v>341</v>
      </c>
      <c r="E1362" s="127">
        <v>6556533.4100000001</v>
      </c>
      <c r="F1362" s="127">
        <v>151219359.99000001</v>
      </c>
      <c r="G1362" s="127">
        <v>0</v>
      </c>
    </row>
    <row r="1363" spans="1:7" ht="14.25" customHeight="1">
      <c r="A1363" s="130" t="s">
        <v>119</v>
      </c>
      <c r="B1363" s="131">
        <v>2020</v>
      </c>
      <c r="C1363" s="130" t="s">
        <v>337</v>
      </c>
      <c r="D1363" s="130" t="s">
        <v>342</v>
      </c>
      <c r="E1363" s="131">
        <v>0</v>
      </c>
      <c r="F1363" s="131">
        <v>0</v>
      </c>
      <c r="G1363" s="131">
        <v>0</v>
      </c>
    </row>
    <row r="1364" spans="1:7" ht="14.25" customHeight="1">
      <c r="A1364" s="126" t="s">
        <v>119</v>
      </c>
      <c r="B1364" s="127">
        <v>2021</v>
      </c>
      <c r="C1364" s="126" t="s">
        <v>332</v>
      </c>
      <c r="D1364" s="126" t="s">
        <v>343</v>
      </c>
      <c r="E1364" s="127">
        <v>0</v>
      </c>
      <c r="F1364" s="127">
        <v>0</v>
      </c>
      <c r="G1364" s="127">
        <v>0</v>
      </c>
    </row>
    <row r="1365" spans="1:7" ht="14.25" customHeight="1">
      <c r="A1365" s="130" t="s">
        <v>119</v>
      </c>
      <c r="B1365" s="131">
        <v>2021</v>
      </c>
      <c r="C1365" s="130" t="s">
        <v>332</v>
      </c>
      <c r="D1365" s="130" t="s">
        <v>333</v>
      </c>
      <c r="E1365" s="131">
        <v>4701.82</v>
      </c>
      <c r="F1365" s="131">
        <v>95778.38</v>
      </c>
      <c r="G1365" s="131">
        <v>266.05</v>
      </c>
    </row>
    <row r="1366" spans="1:7" ht="14.25" customHeight="1">
      <c r="A1366" s="126" t="s">
        <v>119</v>
      </c>
      <c r="B1366" s="127">
        <v>2021</v>
      </c>
      <c r="C1366" s="126" t="s">
        <v>332</v>
      </c>
      <c r="D1366" s="126" t="s">
        <v>335</v>
      </c>
      <c r="E1366" s="127">
        <v>115954.42</v>
      </c>
      <c r="F1366" s="127">
        <v>2328792.4900000002</v>
      </c>
      <c r="G1366" s="127">
        <v>6225.79</v>
      </c>
    </row>
    <row r="1367" spans="1:7" ht="14.25" customHeight="1">
      <c r="A1367" s="130" t="s">
        <v>119</v>
      </c>
      <c r="B1367" s="131">
        <v>2021</v>
      </c>
      <c r="C1367" s="130" t="s">
        <v>332</v>
      </c>
      <c r="D1367" s="130" t="s">
        <v>336</v>
      </c>
      <c r="E1367" s="131">
        <v>49051.38</v>
      </c>
      <c r="F1367" s="131">
        <v>728876.86</v>
      </c>
      <c r="G1367" s="131">
        <v>0</v>
      </c>
    </row>
    <row r="1368" spans="1:7" ht="14.25" customHeight="1">
      <c r="A1368" s="126" t="s">
        <v>119</v>
      </c>
      <c r="B1368" s="127">
        <v>2021</v>
      </c>
      <c r="C1368" s="126" t="s">
        <v>337</v>
      </c>
      <c r="D1368" s="126" t="s">
        <v>338</v>
      </c>
      <c r="E1368" s="127">
        <v>1756368.65</v>
      </c>
      <c r="F1368" s="127">
        <v>57918967.609999999</v>
      </c>
      <c r="G1368" s="127">
        <v>0</v>
      </c>
    </row>
    <row r="1369" spans="1:7" ht="14.25" customHeight="1">
      <c r="A1369" s="130" t="s">
        <v>119</v>
      </c>
      <c r="B1369" s="131">
        <v>2021</v>
      </c>
      <c r="C1369" s="130" t="s">
        <v>337</v>
      </c>
      <c r="D1369" s="130" t="s">
        <v>339</v>
      </c>
      <c r="E1369" s="131">
        <v>2604860.2200000002</v>
      </c>
      <c r="F1369" s="131">
        <v>358419489.64999998</v>
      </c>
      <c r="G1369" s="131">
        <v>883163.99</v>
      </c>
    </row>
    <row r="1370" spans="1:7" ht="14.25" customHeight="1">
      <c r="A1370" s="126" t="s">
        <v>119</v>
      </c>
      <c r="B1370" s="127">
        <v>2021</v>
      </c>
      <c r="C1370" s="126" t="s">
        <v>337</v>
      </c>
      <c r="D1370" s="126" t="s">
        <v>341</v>
      </c>
      <c r="E1370" s="127">
        <v>6728968.2999999998</v>
      </c>
      <c r="F1370" s="127">
        <v>152437379.93000001</v>
      </c>
      <c r="G1370" s="127">
        <v>0</v>
      </c>
    </row>
    <row r="1371" spans="1:7" ht="14.25" customHeight="1">
      <c r="A1371" s="130" t="s">
        <v>119</v>
      </c>
      <c r="B1371" s="131">
        <v>2021</v>
      </c>
      <c r="C1371" s="130" t="s">
        <v>337</v>
      </c>
      <c r="D1371" s="130" t="s">
        <v>342</v>
      </c>
      <c r="E1371" s="131">
        <v>0</v>
      </c>
      <c r="F1371" s="131">
        <v>0</v>
      </c>
      <c r="G1371" s="131">
        <v>0</v>
      </c>
    </row>
    <row r="1372" spans="1:7" ht="14.25" customHeight="1">
      <c r="A1372" s="126" t="s">
        <v>119</v>
      </c>
      <c r="B1372" s="127">
        <v>2022</v>
      </c>
      <c r="C1372" s="126" t="s">
        <v>332</v>
      </c>
      <c r="D1372" s="126" t="s">
        <v>343</v>
      </c>
      <c r="E1372" s="127">
        <v>0</v>
      </c>
      <c r="F1372" s="127">
        <v>0</v>
      </c>
      <c r="G1372" s="127">
        <v>0</v>
      </c>
    </row>
    <row r="1373" spans="1:7" ht="14.25" customHeight="1">
      <c r="A1373" s="130" t="s">
        <v>119</v>
      </c>
      <c r="B1373" s="131">
        <v>2022</v>
      </c>
      <c r="C1373" s="130" t="s">
        <v>332</v>
      </c>
      <c r="D1373" s="130" t="s">
        <v>333</v>
      </c>
      <c r="E1373" s="131">
        <v>5219.2</v>
      </c>
      <c r="F1373" s="131">
        <v>99494.48</v>
      </c>
      <c r="G1373" s="131">
        <v>276.37</v>
      </c>
    </row>
    <row r="1374" spans="1:7" ht="14.25" customHeight="1">
      <c r="A1374" s="126" t="s">
        <v>119</v>
      </c>
      <c r="B1374" s="127">
        <v>2022</v>
      </c>
      <c r="C1374" s="126" t="s">
        <v>332</v>
      </c>
      <c r="D1374" s="126" t="s">
        <v>335</v>
      </c>
      <c r="E1374" s="127">
        <v>117692</v>
      </c>
      <c r="F1374" s="127">
        <v>2546051.4900000002</v>
      </c>
      <c r="G1374" s="127">
        <v>6244.71</v>
      </c>
    </row>
    <row r="1375" spans="1:7" ht="14.25" customHeight="1">
      <c r="A1375" s="130" t="s">
        <v>119</v>
      </c>
      <c r="B1375" s="131">
        <v>2022</v>
      </c>
      <c r="C1375" s="130" t="s">
        <v>332</v>
      </c>
      <c r="D1375" s="130" t="s">
        <v>336</v>
      </c>
      <c r="E1375" s="131">
        <v>53238.6</v>
      </c>
      <c r="F1375" s="131">
        <v>702388.04</v>
      </c>
      <c r="G1375" s="131">
        <v>0</v>
      </c>
    </row>
    <row r="1376" spans="1:7" ht="14.25" customHeight="1">
      <c r="A1376" s="126" t="s">
        <v>119</v>
      </c>
      <c r="B1376" s="127">
        <v>2022</v>
      </c>
      <c r="C1376" s="126" t="s">
        <v>337</v>
      </c>
      <c r="D1376" s="126" t="s">
        <v>338</v>
      </c>
      <c r="E1376" s="127">
        <v>1889133.38</v>
      </c>
      <c r="F1376" s="127">
        <v>61132366.780000001</v>
      </c>
      <c r="G1376" s="127">
        <v>84.23</v>
      </c>
    </row>
    <row r="1377" spans="1:7" ht="14.25" customHeight="1">
      <c r="A1377" s="130" t="s">
        <v>119</v>
      </c>
      <c r="B1377" s="131">
        <v>2022</v>
      </c>
      <c r="C1377" s="130" t="s">
        <v>337</v>
      </c>
      <c r="D1377" s="130" t="s">
        <v>339</v>
      </c>
      <c r="E1377" s="131">
        <v>2706564.77</v>
      </c>
      <c r="F1377" s="131">
        <v>366426609.24000001</v>
      </c>
      <c r="G1377" s="131">
        <v>886183.27</v>
      </c>
    </row>
    <row r="1378" spans="1:7" ht="14.25" customHeight="1">
      <c r="A1378" s="126" t="s">
        <v>119</v>
      </c>
      <c r="B1378" s="127">
        <v>2022</v>
      </c>
      <c r="C1378" s="126" t="s">
        <v>337</v>
      </c>
      <c r="D1378" s="126" t="s">
        <v>341</v>
      </c>
      <c r="E1378" s="127">
        <v>7080570.5</v>
      </c>
      <c r="F1378" s="127">
        <v>153959247.71000001</v>
      </c>
      <c r="G1378" s="127">
        <v>0</v>
      </c>
    </row>
    <row r="1379" spans="1:7" ht="14.25" customHeight="1">
      <c r="A1379" s="130" t="s">
        <v>119</v>
      </c>
      <c r="B1379" s="131">
        <v>2022</v>
      </c>
      <c r="C1379" s="130" t="s">
        <v>337</v>
      </c>
      <c r="D1379" s="130" t="s">
        <v>342</v>
      </c>
      <c r="E1379" s="131">
        <v>0</v>
      </c>
      <c r="F1379" s="131">
        <v>0</v>
      </c>
      <c r="G1379" s="131">
        <v>0</v>
      </c>
    </row>
    <row r="1380" spans="1:7" ht="14.25" customHeight="1">
      <c r="A1380" s="126" t="s">
        <v>119</v>
      </c>
      <c r="B1380" s="127">
        <v>2023</v>
      </c>
      <c r="C1380" s="126" t="s">
        <v>332</v>
      </c>
      <c r="D1380" s="126" t="s">
        <v>343</v>
      </c>
      <c r="E1380" s="127">
        <v>0</v>
      </c>
      <c r="F1380" s="127">
        <v>0</v>
      </c>
      <c r="G1380" s="127">
        <v>0</v>
      </c>
    </row>
    <row r="1381" spans="1:7" ht="14.25" customHeight="1">
      <c r="A1381" s="130" t="s">
        <v>119</v>
      </c>
      <c r="B1381" s="131">
        <v>2023</v>
      </c>
      <c r="C1381" s="130" t="s">
        <v>332</v>
      </c>
      <c r="D1381" s="130" t="s">
        <v>333</v>
      </c>
      <c r="E1381" s="131">
        <v>5465.18</v>
      </c>
      <c r="F1381" s="131">
        <v>100503.81</v>
      </c>
      <c r="G1381" s="131">
        <v>279.18</v>
      </c>
    </row>
    <row r="1382" spans="1:7" ht="14.25" customHeight="1">
      <c r="A1382" s="126" t="s">
        <v>119</v>
      </c>
      <c r="B1382" s="127">
        <v>2023</v>
      </c>
      <c r="C1382" s="126" t="s">
        <v>332</v>
      </c>
      <c r="D1382" s="126" t="s">
        <v>335</v>
      </c>
      <c r="E1382" s="127">
        <v>111882.77</v>
      </c>
      <c r="F1382" s="127">
        <v>2364162.04</v>
      </c>
      <c r="G1382" s="127">
        <v>5749.35</v>
      </c>
    </row>
    <row r="1383" spans="1:7" ht="14.25" customHeight="1">
      <c r="A1383" s="130" t="s">
        <v>119</v>
      </c>
      <c r="B1383" s="131">
        <v>2023</v>
      </c>
      <c r="C1383" s="130" t="s">
        <v>332</v>
      </c>
      <c r="D1383" s="130" t="s">
        <v>336</v>
      </c>
      <c r="E1383" s="131">
        <v>53603.55</v>
      </c>
      <c r="F1383" s="131">
        <v>702928.12</v>
      </c>
      <c r="G1383" s="131">
        <v>0</v>
      </c>
    </row>
    <row r="1384" spans="1:7" ht="14.25" customHeight="1">
      <c r="A1384" s="126" t="s">
        <v>119</v>
      </c>
      <c r="B1384" s="127">
        <v>2023</v>
      </c>
      <c r="C1384" s="126" t="s">
        <v>337</v>
      </c>
      <c r="D1384" s="126" t="s">
        <v>338</v>
      </c>
      <c r="E1384" s="127">
        <v>2202426.39</v>
      </c>
      <c r="F1384" s="127">
        <v>61400428.439999998</v>
      </c>
      <c r="G1384" s="127">
        <v>137.36000000000001</v>
      </c>
    </row>
    <row r="1385" spans="1:7" ht="14.25" customHeight="1">
      <c r="A1385" s="130" t="s">
        <v>119</v>
      </c>
      <c r="B1385" s="131">
        <v>2023</v>
      </c>
      <c r="C1385" s="130" t="s">
        <v>337</v>
      </c>
      <c r="D1385" s="130" t="s">
        <v>339</v>
      </c>
      <c r="E1385" s="131">
        <v>3273289.43</v>
      </c>
      <c r="F1385" s="131">
        <v>360264151.32999998</v>
      </c>
      <c r="G1385" s="131">
        <v>881385.68</v>
      </c>
    </row>
    <row r="1386" spans="1:7" ht="14.25" customHeight="1">
      <c r="A1386" s="126" t="s">
        <v>119</v>
      </c>
      <c r="B1386" s="127">
        <v>2023</v>
      </c>
      <c r="C1386" s="126" t="s">
        <v>337</v>
      </c>
      <c r="D1386" s="126" t="s">
        <v>341</v>
      </c>
      <c r="E1386" s="127">
        <v>7346608.2000000002</v>
      </c>
      <c r="F1386" s="127">
        <v>149185943.40000001</v>
      </c>
      <c r="G1386" s="127">
        <v>0</v>
      </c>
    </row>
    <row r="1387" spans="1:7" ht="14.25" customHeight="1">
      <c r="A1387" s="130" t="s">
        <v>119</v>
      </c>
      <c r="B1387" s="131">
        <v>2023</v>
      </c>
      <c r="C1387" s="130" t="s">
        <v>337</v>
      </c>
      <c r="D1387" s="130" t="s">
        <v>342</v>
      </c>
      <c r="E1387" s="131">
        <v>0</v>
      </c>
      <c r="F1387" s="131">
        <v>0</v>
      </c>
      <c r="G1387" s="131">
        <v>0</v>
      </c>
    </row>
    <row r="1388" spans="1:7" ht="14.25" customHeight="1">
      <c r="A1388" s="126" t="s">
        <v>120</v>
      </c>
      <c r="B1388" s="127">
        <v>2015</v>
      </c>
      <c r="C1388" s="126" t="s">
        <v>332</v>
      </c>
      <c r="D1388" s="126" t="s">
        <v>343</v>
      </c>
      <c r="E1388" s="127">
        <v>0</v>
      </c>
      <c r="F1388" s="127">
        <v>0</v>
      </c>
      <c r="G1388" s="127">
        <v>0</v>
      </c>
    </row>
    <row r="1389" spans="1:7" ht="14.25" customHeight="1">
      <c r="A1389" s="130" t="s">
        <v>120</v>
      </c>
      <c r="B1389" s="131">
        <v>2015</v>
      </c>
      <c r="C1389" s="130" t="s">
        <v>332</v>
      </c>
      <c r="D1389" s="130" t="s">
        <v>333</v>
      </c>
      <c r="E1389" s="131">
        <v>0</v>
      </c>
      <c r="F1389" s="131">
        <v>0</v>
      </c>
      <c r="G1389" s="131">
        <v>0</v>
      </c>
    </row>
    <row r="1390" spans="1:7" ht="14.25" customHeight="1">
      <c r="A1390" s="126" t="s">
        <v>120</v>
      </c>
      <c r="B1390" s="127">
        <v>2015</v>
      </c>
      <c r="C1390" s="126" t="s">
        <v>332</v>
      </c>
      <c r="D1390" s="126" t="s">
        <v>335</v>
      </c>
      <c r="E1390" s="127">
        <v>24820.97</v>
      </c>
      <c r="F1390" s="127">
        <v>418422</v>
      </c>
      <c r="G1390" s="127">
        <v>1159</v>
      </c>
    </row>
    <row r="1391" spans="1:7" ht="14.25" customHeight="1">
      <c r="A1391" s="130" t="s">
        <v>120</v>
      </c>
      <c r="B1391" s="131">
        <v>2015</v>
      </c>
      <c r="C1391" s="130" t="s">
        <v>332</v>
      </c>
      <c r="D1391" s="130" t="s">
        <v>336</v>
      </c>
      <c r="E1391" s="131">
        <v>3292.88</v>
      </c>
      <c r="F1391" s="131">
        <v>62628</v>
      </c>
      <c r="G1391" s="131">
        <v>0</v>
      </c>
    </row>
    <row r="1392" spans="1:7" ht="14.25" customHeight="1">
      <c r="A1392" s="126" t="s">
        <v>120</v>
      </c>
      <c r="B1392" s="127">
        <v>2015</v>
      </c>
      <c r="C1392" s="126" t="s">
        <v>337</v>
      </c>
      <c r="D1392" s="126" t="s">
        <v>338</v>
      </c>
      <c r="E1392" s="127">
        <v>341998.25</v>
      </c>
      <c r="F1392" s="127">
        <v>13308371.289999999</v>
      </c>
      <c r="G1392" s="127">
        <v>0</v>
      </c>
    </row>
    <row r="1393" spans="1:7" ht="14.25" customHeight="1">
      <c r="A1393" s="130" t="s">
        <v>120</v>
      </c>
      <c r="B1393" s="131">
        <v>2015</v>
      </c>
      <c r="C1393" s="130" t="s">
        <v>337</v>
      </c>
      <c r="D1393" s="130" t="s">
        <v>339</v>
      </c>
      <c r="E1393" s="131">
        <v>226131.21</v>
      </c>
      <c r="F1393" s="131">
        <v>23591051</v>
      </c>
      <c r="G1393" s="131">
        <v>56596</v>
      </c>
    </row>
    <row r="1394" spans="1:7" ht="14.25" customHeight="1">
      <c r="A1394" s="126" t="s">
        <v>120</v>
      </c>
      <c r="B1394" s="127">
        <v>2015</v>
      </c>
      <c r="C1394" s="126" t="s">
        <v>337</v>
      </c>
      <c r="D1394" s="126" t="s">
        <v>340</v>
      </c>
      <c r="E1394" s="127">
        <v>0</v>
      </c>
      <c r="F1394" s="127">
        <v>0</v>
      </c>
      <c r="G1394" s="127">
        <v>0</v>
      </c>
    </row>
    <row r="1395" spans="1:7" ht="14.25" customHeight="1">
      <c r="A1395" s="130" t="s">
        <v>120</v>
      </c>
      <c r="B1395" s="131">
        <v>2015</v>
      </c>
      <c r="C1395" s="130" t="s">
        <v>337</v>
      </c>
      <c r="D1395" s="130" t="s">
        <v>341</v>
      </c>
      <c r="E1395" s="131">
        <v>1208841.33</v>
      </c>
      <c r="F1395" s="131">
        <v>36038802.490000002</v>
      </c>
      <c r="G1395" s="131">
        <v>0</v>
      </c>
    </row>
    <row r="1396" spans="1:7" ht="14.25" customHeight="1">
      <c r="A1396" s="126" t="s">
        <v>120</v>
      </c>
      <c r="B1396" s="127">
        <v>2015</v>
      </c>
      <c r="C1396" s="126" t="s">
        <v>337</v>
      </c>
      <c r="D1396" s="126" t="s">
        <v>342</v>
      </c>
      <c r="E1396" s="127">
        <v>0</v>
      </c>
      <c r="F1396" s="127">
        <v>0</v>
      </c>
      <c r="G1396" s="127">
        <v>0</v>
      </c>
    </row>
    <row r="1397" spans="1:7" ht="14.25" customHeight="1">
      <c r="A1397" s="130" t="s">
        <v>120</v>
      </c>
      <c r="B1397" s="131">
        <v>2016</v>
      </c>
      <c r="C1397" s="130" t="s">
        <v>332</v>
      </c>
      <c r="D1397" s="130" t="s">
        <v>343</v>
      </c>
      <c r="E1397" s="131">
        <v>0</v>
      </c>
      <c r="F1397" s="131">
        <v>0</v>
      </c>
      <c r="G1397" s="131">
        <v>0</v>
      </c>
    </row>
    <row r="1398" spans="1:7" ht="14.25" customHeight="1">
      <c r="A1398" s="126" t="s">
        <v>120</v>
      </c>
      <c r="B1398" s="127">
        <v>2016</v>
      </c>
      <c r="C1398" s="126" t="s">
        <v>332</v>
      </c>
      <c r="D1398" s="126" t="s">
        <v>333</v>
      </c>
      <c r="E1398" s="127">
        <v>0</v>
      </c>
      <c r="F1398" s="127">
        <v>0</v>
      </c>
      <c r="G1398" s="127">
        <v>0</v>
      </c>
    </row>
    <row r="1399" spans="1:7" ht="14.25" customHeight="1">
      <c r="A1399" s="130" t="s">
        <v>120</v>
      </c>
      <c r="B1399" s="131">
        <v>2016</v>
      </c>
      <c r="C1399" s="130" t="s">
        <v>332</v>
      </c>
      <c r="D1399" s="130" t="s">
        <v>335</v>
      </c>
      <c r="E1399" s="131">
        <v>38768.11</v>
      </c>
      <c r="F1399" s="131">
        <v>395705</v>
      </c>
      <c r="G1399" s="131">
        <v>1159</v>
      </c>
    </row>
    <row r="1400" spans="1:7" ht="14.25" customHeight="1">
      <c r="A1400" s="126" t="s">
        <v>120</v>
      </c>
      <c r="B1400" s="127">
        <v>2016</v>
      </c>
      <c r="C1400" s="126" t="s">
        <v>332</v>
      </c>
      <c r="D1400" s="126" t="s">
        <v>336</v>
      </c>
      <c r="E1400" s="127">
        <v>3348.28</v>
      </c>
      <c r="F1400" s="127">
        <v>62628</v>
      </c>
      <c r="G1400" s="127">
        <v>0</v>
      </c>
    </row>
    <row r="1401" spans="1:7" ht="14.25" customHeight="1">
      <c r="A1401" s="130" t="s">
        <v>120</v>
      </c>
      <c r="B1401" s="131">
        <v>2016</v>
      </c>
      <c r="C1401" s="130" t="s">
        <v>337</v>
      </c>
      <c r="D1401" s="130" t="s">
        <v>338</v>
      </c>
      <c r="E1401" s="131">
        <v>350724.94</v>
      </c>
      <c r="F1401" s="131">
        <v>13758092.02</v>
      </c>
      <c r="G1401" s="131">
        <v>0</v>
      </c>
    </row>
    <row r="1402" spans="1:7" ht="14.25" customHeight="1">
      <c r="A1402" s="126" t="s">
        <v>120</v>
      </c>
      <c r="B1402" s="127">
        <v>2016</v>
      </c>
      <c r="C1402" s="126" t="s">
        <v>337</v>
      </c>
      <c r="D1402" s="126" t="s">
        <v>339</v>
      </c>
      <c r="E1402" s="127">
        <v>219364.48000000001</v>
      </c>
      <c r="F1402" s="127">
        <v>23072741</v>
      </c>
      <c r="G1402" s="127">
        <v>54705</v>
      </c>
    </row>
    <row r="1403" spans="1:7" ht="14.25" customHeight="1">
      <c r="A1403" s="130" t="s">
        <v>120</v>
      </c>
      <c r="B1403" s="131">
        <v>2016</v>
      </c>
      <c r="C1403" s="130" t="s">
        <v>337</v>
      </c>
      <c r="D1403" s="130" t="s">
        <v>340</v>
      </c>
      <c r="E1403" s="131">
        <v>0</v>
      </c>
      <c r="F1403" s="131">
        <v>0</v>
      </c>
      <c r="G1403" s="131">
        <v>0</v>
      </c>
    </row>
    <row r="1404" spans="1:7" ht="14.25" customHeight="1">
      <c r="A1404" s="126" t="s">
        <v>120</v>
      </c>
      <c r="B1404" s="127">
        <v>2016</v>
      </c>
      <c r="C1404" s="126" t="s">
        <v>337</v>
      </c>
      <c r="D1404" s="126" t="s">
        <v>341</v>
      </c>
      <c r="E1404" s="127">
        <v>1209302.72</v>
      </c>
      <c r="F1404" s="127">
        <v>34444297.310000002</v>
      </c>
      <c r="G1404" s="127">
        <v>0</v>
      </c>
    </row>
    <row r="1405" spans="1:7" ht="14.25" customHeight="1">
      <c r="A1405" s="130" t="s">
        <v>120</v>
      </c>
      <c r="B1405" s="131">
        <v>2016</v>
      </c>
      <c r="C1405" s="130" t="s">
        <v>337</v>
      </c>
      <c r="D1405" s="130" t="s">
        <v>342</v>
      </c>
      <c r="E1405" s="131">
        <v>0</v>
      </c>
      <c r="F1405" s="131">
        <v>0</v>
      </c>
      <c r="G1405" s="131">
        <v>0</v>
      </c>
    </row>
    <row r="1406" spans="1:7" ht="14.25" customHeight="1">
      <c r="A1406" s="126" t="s">
        <v>120</v>
      </c>
      <c r="B1406" s="127">
        <v>2017</v>
      </c>
      <c r="C1406" s="126" t="s">
        <v>332</v>
      </c>
      <c r="D1406" s="126" t="s">
        <v>343</v>
      </c>
      <c r="E1406" s="127">
        <v>0</v>
      </c>
      <c r="F1406" s="127">
        <v>0</v>
      </c>
      <c r="G1406" s="127">
        <v>0</v>
      </c>
    </row>
    <row r="1407" spans="1:7" ht="14.25" customHeight="1">
      <c r="A1407" s="130" t="s">
        <v>120</v>
      </c>
      <c r="B1407" s="131">
        <v>2017</v>
      </c>
      <c r="C1407" s="130" t="s">
        <v>332</v>
      </c>
      <c r="D1407" s="130" t="s">
        <v>333</v>
      </c>
      <c r="E1407" s="131">
        <v>0</v>
      </c>
      <c r="F1407" s="131">
        <v>0</v>
      </c>
      <c r="G1407" s="131">
        <v>0</v>
      </c>
    </row>
    <row r="1408" spans="1:7" ht="14.25" customHeight="1">
      <c r="A1408" s="126" t="s">
        <v>120</v>
      </c>
      <c r="B1408" s="127">
        <v>2017</v>
      </c>
      <c r="C1408" s="126" t="s">
        <v>332</v>
      </c>
      <c r="D1408" s="126" t="s">
        <v>335</v>
      </c>
      <c r="E1408" s="127">
        <v>29114.23</v>
      </c>
      <c r="F1408" s="127">
        <v>432172</v>
      </c>
      <c r="G1408" s="127">
        <v>1159</v>
      </c>
    </row>
    <row r="1409" spans="1:7" ht="14.25" customHeight="1">
      <c r="A1409" s="130" t="s">
        <v>120</v>
      </c>
      <c r="B1409" s="131">
        <v>2017</v>
      </c>
      <c r="C1409" s="130" t="s">
        <v>332</v>
      </c>
      <c r="D1409" s="130" t="s">
        <v>336</v>
      </c>
      <c r="E1409" s="131">
        <v>3394.6</v>
      </c>
      <c r="F1409" s="131">
        <v>62628</v>
      </c>
      <c r="G1409" s="131">
        <v>0</v>
      </c>
    </row>
    <row r="1410" spans="1:7" ht="14.25" customHeight="1">
      <c r="A1410" s="126" t="s">
        <v>120</v>
      </c>
      <c r="B1410" s="127">
        <v>2017</v>
      </c>
      <c r="C1410" s="126" t="s">
        <v>337</v>
      </c>
      <c r="D1410" s="126" t="s">
        <v>338</v>
      </c>
      <c r="E1410" s="127">
        <v>367952.14</v>
      </c>
      <c r="F1410" s="127">
        <v>14276971.789999999</v>
      </c>
      <c r="G1410" s="127">
        <v>0</v>
      </c>
    </row>
    <row r="1411" spans="1:7" ht="14.25" customHeight="1">
      <c r="A1411" s="130" t="s">
        <v>120</v>
      </c>
      <c r="B1411" s="131">
        <v>2017</v>
      </c>
      <c r="C1411" s="130" t="s">
        <v>337</v>
      </c>
      <c r="D1411" s="130" t="s">
        <v>339</v>
      </c>
      <c r="E1411" s="131">
        <v>206027.84</v>
      </c>
      <c r="F1411" s="131">
        <v>22977236</v>
      </c>
      <c r="G1411" s="131">
        <v>48721</v>
      </c>
    </row>
    <row r="1412" spans="1:7" ht="14.25" customHeight="1">
      <c r="A1412" s="126" t="s">
        <v>120</v>
      </c>
      <c r="B1412" s="127">
        <v>2017</v>
      </c>
      <c r="C1412" s="126" t="s">
        <v>337</v>
      </c>
      <c r="D1412" s="126" t="s">
        <v>340</v>
      </c>
      <c r="E1412" s="127">
        <v>0</v>
      </c>
      <c r="F1412" s="127">
        <v>0</v>
      </c>
      <c r="G1412" s="127">
        <v>0</v>
      </c>
    </row>
    <row r="1413" spans="1:7" ht="14.25" customHeight="1">
      <c r="A1413" s="130" t="s">
        <v>120</v>
      </c>
      <c r="B1413" s="131">
        <v>2017</v>
      </c>
      <c r="C1413" s="130" t="s">
        <v>337</v>
      </c>
      <c r="D1413" s="130" t="s">
        <v>341</v>
      </c>
      <c r="E1413" s="131">
        <v>1246680.29</v>
      </c>
      <c r="F1413" s="131">
        <v>34559925.759999998</v>
      </c>
      <c r="G1413" s="131">
        <v>0</v>
      </c>
    </row>
    <row r="1414" spans="1:7" ht="14.25" customHeight="1">
      <c r="A1414" s="126" t="s">
        <v>120</v>
      </c>
      <c r="B1414" s="127">
        <v>2017</v>
      </c>
      <c r="C1414" s="126" t="s">
        <v>337</v>
      </c>
      <c r="D1414" s="126" t="s">
        <v>342</v>
      </c>
      <c r="E1414" s="127">
        <v>0</v>
      </c>
      <c r="F1414" s="127">
        <v>0</v>
      </c>
      <c r="G1414" s="127">
        <v>0</v>
      </c>
    </row>
    <row r="1415" spans="1:7" ht="14.25" customHeight="1">
      <c r="A1415" s="130" t="s">
        <v>120</v>
      </c>
      <c r="B1415" s="131">
        <v>2018</v>
      </c>
      <c r="C1415" s="130" t="s">
        <v>332</v>
      </c>
      <c r="D1415" s="130" t="s">
        <v>343</v>
      </c>
      <c r="E1415" s="131">
        <v>0</v>
      </c>
      <c r="F1415" s="131">
        <v>0</v>
      </c>
      <c r="G1415" s="131">
        <v>0</v>
      </c>
    </row>
    <row r="1416" spans="1:7" ht="14.25" customHeight="1">
      <c r="A1416" s="126" t="s">
        <v>120</v>
      </c>
      <c r="B1416" s="127">
        <v>2018</v>
      </c>
      <c r="C1416" s="126" t="s">
        <v>332</v>
      </c>
      <c r="D1416" s="126" t="s">
        <v>333</v>
      </c>
      <c r="E1416" s="127">
        <v>0</v>
      </c>
      <c r="F1416" s="127">
        <v>0</v>
      </c>
      <c r="G1416" s="127">
        <v>0</v>
      </c>
    </row>
    <row r="1417" spans="1:7" ht="14.25" customHeight="1">
      <c r="A1417" s="130" t="s">
        <v>120</v>
      </c>
      <c r="B1417" s="131">
        <v>2018</v>
      </c>
      <c r="C1417" s="130" t="s">
        <v>332</v>
      </c>
      <c r="D1417" s="130" t="s">
        <v>335</v>
      </c>
      <c r="E1417" s="131">
        <v>29305.33</v>
      </c>
      <c r="F1417" s="131">
        <v>432172</v>
      </c>
      <c r="G1417" s="131">
        <v>1159</v>
      </c>
    </row>
    <row r="1418" spans="1:7" ht="14.25" customHeight="1">
      <c r="A1418" s="126" t="s">
        <v>120</v>
      </c>
      <c r="B1418" s="127">
        <v>2018</v>
      </c>
      <c r="C1418" s="126" t="s">
        <v>332</v>
      </c>
      <c r="D1418" s="126" t="s">
        <v>336</v>
      </c>
      <c r="E1418" s="127">
        <v>3693.64</v>
      </c>
      <c r="F1418" s="127">
        <v>62628</v>
      </c>
      <c r="G1418" s="127">
        <v>0</v>
      </c>
    </row>
    <row r="1419" spans="1:7" ht="14.25" customHeight="1">
      <c r="A1419" s="130" t="s">
        <v>120</v>
      </c>
      <c r="B1419" s="131">
        <v>2018</v>
      </c>
      <c r="C1419" s="130" t="s">
        <v>337</v>
      </c>
      <c r="D1419" s="130" t="s">
        <v>338</v>
      </c>
      <c r="E1419" s="131">
        <v>393883.21</v>
      </c>
      <c r="F1419" s="131">
        <v>15003148.99</v>
      </c>
      <c r="G1419" s="131">
        <v>0</v>
      </c>
    </row>
    <row r="1420" spans="1:7" ht="14.25" customHeight="1">
      <c r="A1420" s="126" t="s">
        <v>120</v>
      </c>
      <c r="B1420" s="127">
        <v>2018</v>
      </c>
      <c r="C1420" s="126" t="s">
        <v>337</v>
      </c>
      <c r="D1420" s="126" t="s">
        <v>339</v>
      </c>
      <c r="E1420" s="127">
        <v>190376.71</v>
      </c>
      <c r="F1420" s="127">
        <v>21717741</v>
      </c>
      <c r="G1420" s="127">
        <v>47888</v>
      </c>
    </row>
    <row r="1421" spans="1:7" ht="14.25" customHeight="1">
      <c r="A1421" s="130" t="s">
        <v>120</v>
      </c>
      <c r="B1421" s="131">
        <v>2018</v>
      </c>
      <c r="C1421" s="130" t="s">
        <v>337</v>
      </c>
      <c r="D1421" s="130" t="s">
        <v>340</v>
      </c>
      <c r="E1421" s="131">
        <v>0</v>
      </c>
      <c r="F1421" s="131">
        <v>0</v>
      </c>
      <c r="G1421" s="131">
        <v>0</v>
      </c>
    </row>
    <row r="1422" spans="1:7" ht="14.25" customHeight="1">
      <c r="A1422" s="126" t="s">
        <v>120</v>
      </c>
      <c r="B1422" s="127">
        <v>2018</v>
      </c>
      <c r="C1422" s="126" t="s">
        <v>337</v>
      </c>
      <c r="D1422" s="126" t="s">
        <v>341</v>
      </c>
      <c r="E1422" s="127">
        <v>1299866.05</v>
      </c>
      <c r="F1422" s="127">
        <v>36591266.170000002</v>
      </c>
      <c r="G1422" s="127">
        <v>0</v>
      </c>
    </row>
    <row r="1423" spans="1:7" ht="14.25" customHeight="1">
      <c r="A1423" s="130" t="s">
        <v>120</v>
      </c>
      <c r="B1423" s="131">
        <v>2018</v>
      </c>
      <c r="C1423" s="130" t="s">
        <v>337</v>
      </c>
      <c r="D1423" s="130" t="s">
        <v>342</v>
      </c>
      <c r="E1423" s="131">
        <v>0</v>
      </c>
      <c r="F1423" s="131">
        <v>0</v>
      </c>
      <c r="G1423" s="131">
        <v>0</v>
      </c>
    </row>
    <row r="1424" spans="1:7" ht="14.25" customHeight="1">
      <c r="A1424" s="126" t="s">
        <v>120</v>
      </c>
      <c r="B1424" s="127">
        <v>2019</v>
      </c>
      <c r="C1424" s="126" t="s">
        <v>332</v>
      </c>
      <c r="D1424" s="126" t="s">
        <v>343</v>
      </c>
      <c r="E1424" s="127">
        <v>0</v>
      </c>
      <c r="F1424" s="127">
        <v>0</v>
      </c>
      <c r="G1424" s="127">
        <v>0</v>
      </c>
    </row>
    <row r="1425" spans="1:7" ht="14.25" customHeight="1">
      <c r="A1425" s="130" t="s">
        <v>120</v>
      </c>
      <c r="B1425" s="131">
        <v>2019</v>
      </c>
      <c r="C1425" s="130" t="s">
        <v>332</v>
      </c>
      <c r="D1425" s="130" t="s">
        <v>333</v>
      </c>
      <c r="E1425" s="131">
        <v>0</v>
      </c>
      <c r="F1425" s="131">
        <v>0</v>
      </c>
      <c r="G1425" s="131">
        <v>0</v>
      </c>
    </row>
    <row r="1426" spans="1:7" ht="14.25" customHeight="1">
      <c r="A1426" s="126" t="s">
        <v>120</v>
      </c>
      <c r="B1426" s="127">
        <v>2019</v>
      </c>
      <c r="C1426" s="126" t="s">
        <v>332</v>
      </c>
      <c r="D1426" s="126" t="s">
        <v>335</v>
      </c>
      <c r="E1426" s="127">
        <v>31677.54</v>
      </c>
      <c r="F1426" s="127">
        <v>432172</v>
      </c>
      <c r="G1426" s="127">
        <v>1159</v>
      </c>
    </row>
    <row r="1427" spans="1:7" ht="14.25" customHeight="1">
      <c r="A1427" s="130" t="s">
        <v>120</v>
      </c>
      <c r="B1427" s="131">
        <v>2019</v>
      </c>
      <c r="C1427" s="130" t="s">
        <v>332</v>
      </c>
      <c r="D1427" s="130" t="s">
        <v>336</v>
      </c>
      <c r="E1427" s="131">
        <v>3422.26</v>
      </c>
      <c r="F1427" s="131">
        <v>62628</v>
      </c>
      <c r="G1427" s="131">
        <v>0</v>
      </c>
    </row>
    <row r="1428" spans="1:7" ht="14.25" customHeight="1">
      <c r="A1428" s="126" t="s">
        <v>120</v>
      </c>
      <c r="B1428" s="127">
        <v>2019</v>
      </c>
      <c r="C1428" s="126" t="s">
        <v>337</v>
      </c>
      <c r="D1428" s="126" t="s">
        <v>338</v>
      </c>
      <c r="E1428" s="127">
        <v>377886.71</v>
      </c>
      <c r="F1428" s="127">
        <v>15052600.640000001</v>
      </c>
      <c r="G1428" s="127">
        <v>0</v>
      </c>
    </row>
    <row r="1429" spans="1:7" ht="14.25" customHeight="1">
      <c r="A1429" s="130" t="s">
        <v>120</v>
      </c>
      <c r="B1429" s="131">
        <v>2019</v>
      </c>
      <c r="C1429" s="130" t="s">
        <v>337</v>
      </c>
      <c r="D1429" s="130" t="s">
        <v>339</v>
      </c>
      <c r="E1429" s="131">
        <v>206163.44</v>
      </c>
      <c r="F1429" s="131">
        <v>21114088</v>
      </c>
      <c r="G1429" s="131">
        <v>48894</v>
      </c>
    </row>
    <row r="1430" spans="1:7" ht="14.25" customHeight="1">
      <c r="A1430" s="126" t="s">
        <v>120</v>
      </c>
      <c r="B1430" s="127">
        <v>2019</v>
      </c>
      <c r="C1430" s="126" t="s">
        <v>337</v>
      </c>
      <c r="D1430" s="126" t="s">
        <v>340</v>
      </c>
      <c r="E1430" s="127">
        <v>0</v>
      </c>
      <c r="F1430" s="127">
        <v>0</v>
      </c>
      <c r="G1430" s="127">
        <v>0</v>
      </c>
    </row>
    <row r="1431" spans="1:7" ht="14.25" customHeight="1">
      <c r="A1431" s="130" t="s">
        <v>120</v>
      </c>
      <c r="B1431" s="131">
        <v>2019</v>
      </c>
      <c r="C1431" s="130" t="s">
        <v>337</v>
      </c>
      <c r="D1431" s="130" t="s">
        <v>341</v>
      </c>
      <c r="E1431" s="131">
        <v>1300172.8899999999</v>
      </c>
      <c r="F1431" s="131">
        <v>36831505.359999999</v>
      </c>
      <c r="G1431" s="131">
        <v>0</v>
      </c>
    </row>
    <row r="1432" spans="1:7" ht="14.25" customHeight="1">
      <c r="A1432" s="126" t="s">
        <v>120</v>
      </c>
      <c r="B1432" s="127">
        <v>2019</v>
      </c>
      <c r="C1432" s="126" t="s">
        <v>337</v>
      </c>
      <c r="D1432" s="126" t="s">
        <v>342</v>
      </c>
      <c r="E1432" s="127">
        <v>0</v>
      </c>
      <c r="F1432" s="127">
        <v>0</v>
      </c>
      <c r="G1432" s="127">
        <v>0</v>
      </c>
    </row>
    <row r="1433" spans="1:7" ht="14.25" customHeight="1">
      <c r="A1433" s="130" t="s">
        <v>120</v>
      </c>
      <c r="B1433" s="131">
        <v>2020</v>
      </c>
      <c r="C1433" s="130" t="s">
        <v>332</v>
      </c>
      <c r="D1433" s="130" t="s">
        <v>343</v>
      </c>
      <c r="E1433" s="131">
        <v>0</v>
      </c>
      <c r="F1433" s="131">
        <v>0</v>
      </c>
      <c r="G1433" s="131">
        <v>0</v>
      </c>
    </row>
    <row r="1434" spans="1:7" ht="14.25" customHeight="1">
      <c r="A1434" s="126" t="s">
        <v>120</v>
      </c>
      <c r="B1434" s="127">
        <v>2020</v>
      </c>
      <c r="C1434" s="126" t="s">
        <v>332</v>
      </c>
      <c r="D1434" s="126" t="s">
        <v>333</v>
      </c>
      <c r="E1434" s="127">
        <v>0</v>
      </c>
      <c r="F1434" s="127">
        <v>0</v>
      </c>
      <c r="G1434" s="127">
        <v>0</v>
      </c>
    </row>
    <row r="1435" spans="1:7" ht="14.25" customHeight="1">
      <c r="A1435" s="130" t="s">
        <v>120</v>
      </c>
      <c r="B1435" s="131">
        <v>2020</v>
      </c>
      <c r="C1435" s="130" t="s">
        <v>332</v>
      </c>
      <c r="D1435" s="130" t="s">
        <v>335</v>
      </c>
      <c r="E1435" s="131">
        <v>22501.5</v>
      </c>
      <c r="F1435" s="131">
        <v>433533</v>
      </c>
      <c r="G1435" s="131">
        <v>1159</v>
      </c>
    </row>
    <row r="1436" spans="1:7" ht="14.25" customHeight="1">
      <c r="A1436" s="126" t="s">
        <v>120</v>
      </c>
      <c r="B1436" s="127">
        <v>2020</v>
      </c>
      <c r="C1436" s="126" t="s">
        <v>332</v>
      </c>
      <c r="D1436" s="126" t="s">
        <v>336</v>
      </c>
      <c r="E1436" s="127">
        <v>3407.98</v>
      </c>
      <c r="F1436" s="127">
        <v>62628</v>
      </c>
      <c r="G1436" s="127">
        <v>0</v>
      </c>
    </row>
    <row r="1437" spans="1:7" ht="14.25" customHeight="1">
      <c r="A1437" s="130" t="s">
        <v>120</v>
      </c>
      <c r="B1437" s="131">
        <v>2020</v>
      </c>
      <c r="C1437" s="130" t="s">
        <v>337</v>
      </c>
      <c r="D1437" s="130" t="s">
        <v>338</v>
      </c>
      <c r="E1437" s="131">
        <v>380583.93</v>
      </c>
      <c r="F1437" s="131">
        <v>14196693.029999999</v>
      </c>
      <c r="G1437" s="131">
        <v>0</v>
      </c>
    </row>
    <row r="1438" spans="1:7" ht="14.25" customHeight="1">
      <c r="A1438" s="126" t="s">
        <v>120</v>
      </c>
      <c r="B1438" s="127">
        <v>2020</v>
      </c>
      <c r="C1438" s="126" t="s">
        <v>337</v>
      </c>
      <c r="D1438" s="126" t="s">
        <v>339</v>
      </c>
      <c r="E1438" s="127">
        <v>192536.6</v>
      </c>
      <c r="F1438" s="127">
        <v>19331777</v>
      </c>
      <c r="G1438" s="127">
        <v>46554</v>
      </c>
    </row>
    <row r="1439" spans="1:7" ht="14.25" customHeight="1">
      <c r="A1439" s="130" t="s">
        <v>120</v>
      </c>
      <c r="B1439" s="131">
        <v>2020</v>
      </c>
      <c r="C1439" s="130" t="s">
        <v>337</v>
      </c>
      <c r="D1439" s="130" t="s">
        <v>340</v>
      </c>
      <c r="E1439" s="131">
        <v>0</v>
      </c>
      <c r="F1439" s="131">
        <v>0</v>
      </c>
      <c r="G1439" s="131">
        <v>0</v>
      </c>
    </row>
    <row r="1440" spans="1:7" ht="14.25" customHeight="1">
      <c r="A1440" s="126" t="s">
        <v>120</v>
      </c>
      <c r="B1440" s="127">
        <v>2020</v>
      </c>
      <c r="C1440" s="126" t="s">
        <v>337</v>
      </c>
      <c r="D1440" s="126" t="s">
        <v>341</v>
      </c>
      <c r="E1440" s="127">
        <v>1293593.3700000001</v>
      </c>
      <c r="F1440" s="127">
        <v>37007290.109999999</v>
      </c>
      <c r="G1440" s="127">
        <v>0</v>
      </c>
    </row>
    <row r="1441" spans="1:7" ht="14.25" customHeight="1">
      <c r="A1441" s="130" t="s">
        <v>120</v>
      </c>
      <c r="B1441" s="131">
        <v>2020</v>
      </c>
      <c r="C1441" s="130" t="s">
        <v>337</v>
      </c>
      <c r="D1441" s="130" t="s">
        <v>342</v>
      </c>
      <c r="E1441" s="131">
        <v>0</v>
      </c>
      <c r="F1441" s="131">
        <v>0</v>
      </c>
      <c r="G1441" s="131">
        <v>0</v>
      </c>
    </row>
    <row r="1442" spans="1:7" ht="14.25" customHeight="1">
      <c r="A1442" s="126" t="s">
        <v>120</v>
      </c>
      <c r="B1442" s="127">
        <v>2021</v>
      </c>
      <c r="C1442" s="126" t="s">
        <v>332</v>
      </c>
      <c r="D1442" s="126" t="s">
        <v>343</v>
      </c>
      <c r="E1442" s="127">
        <v>0</v>
      </c>
      <c r="F1442" s="127">
        <v>0</v>
      </c>
      <c r="G1442" s="127">
        <v>0</v>
      </c>
    </row>
    <row r="1443" spans="1:7" ht="14.25" customHeight="1">
      <c r="A1443" s="130" t="s">
        <v>120</v>
      </c>
      <c r="B1443" s="131">
        <v>2021</v>
      </c>
      <c r="C1443" s="130" t="s">
        <v>332</v>
      </c>
      <c r="D1443" s="130" t="s">
        <v>333</v>
      </c>
      <c r="E1443" s="131">
        <v>0</v>
      </c>
      <c r="F1443" s="131">
        <v>0</v>
      </c>
      <c r="G1443" s="131">
        <v>0</v>
      </c>
    </row>
    <row r="1444" spans="1:7" ht="14.25" customHeight="1">
      <c r="A1444" s="126" t="s">
        <v>120</v>
      </c>
      <c r="B1444" s="127">
        <v>2021</v>
      </c>
      <c r="C1444" s="126" t="s">
        <v>332</v>
      </c>
      <c r="D1444" s="126" t="s">
        <v>335</v>
      </c>
      <c r="E1444" s="127">
        <v>27712.07</v>
      </c>
      <c r="F1444" s="127">
        <v>432172</v>
      </c>
      <c r="G1444" s="127">
        <v>1159</v>
      </c>
    </row>
    <row r="1445" spans="1:7" ht="14.25" customHeight="1">
      <c r="A1445" s="130" t="s">
        <v>120</v>
      </c>
      <c r="B1445" s="131">
        <v>2021</v>
      </c>
      <c r="C1445" s="130" t="s">
        <v>332</v>
      </c>
      <c r="D1445" s="130" t="s">
        <v>336</v>
      </c>
      <c r="E1445" s="131">
        <v>3521.02</v>
      </c>
      <c r="F1445" s="131">
        <v>62628</v>
      </c>
      <c r="G1445" s="131">
        <v>0</v>
      </c>
    </row>
    <row r="1446" spans="1:7" ht="14.25" customHeight="1">
      <c r="A1446" s="126" t="s">
        <v>120</v>
      </c>
      <c r="B1446" s="127">
        <v>2021</v>
      </c>
      <c r="C1446" s="126" t="s">
        <v>337</v>
      </c>
      <c r="D1446" s="126" t="s">
        <v>338</v>
      </c>
      <c r="E1446" s="127">
        <v>382466.44</v>
      </c>
      <c r="F1446" s="127">
        <v>14077193.23</v>
      </c>
      <c r="G1446" s="127">
        <v>0</v>
      </c>
    </row>
    <row r="1447" spans="1:7" ht="14.25" customHeight="1">
      <c r="A1447" s="130" t="s">
        <v>120</v>
      </c>
      <c r="B1447" s="131">
        <v>2021</v>
      </c>
      <c r="C1447" s="130" t="s">
        <v>337</v>
      </c>
      <c r="D1447" s="130" t="s">
        <v>339</v>
      </c>
      <c r="E1447" s="131">
        <v>199592.1</v>
      </c>
      <c r="F1447" s="131">
        <v>19292032</v>
      </c>
      <c r="G1447" s="131">
        <v>41861</v>
      </c>
    </row>
    <row r="1448" spans="1:7" ht="14.25" customHeight="1">
      <c r="A1448" s="126" t="s">
        <v>120</v>
      </c>
      <c r="B1448" s="127">
        <v>2021</v>
      </c>
      <c r="C1448" s="126" t="s">
        <v>337</v>
      </c>
      <c r="D1448" s="126" t="s">
        <v>340</v>
      </c>
      <c r="E1448" s="127">
        <v>0</v>
      </c>
      <c r="F1448" s="127">
        <v>0</v>
      </c>
      <c r="G1448" s="127">
        <v>0</v>
      </c>
    </row>
    <row r="1449" spans="1:7" ht="14.25" customHeight="1">
      <c r="A1449" s="130" t="s">
        <v>120</v>
      </c>
      <c r="B1449" s="131">
        <v>2021</v>
      </c>
      <c r="C1449" s="130" t="s">
        <v>337</v>
      </c>
      <c r="D1449" s="130" t="s">
        <v>341</v>
      </c>
      <c r="E1449" s="131">
        <v>1329654.6299999999</v>
      </c>
      <c r="F1449" s="131">
        <v>36623945.119999997</v>
      </c>
      <c r="G1449" s="131">
        <v>0</v>
      </c>
    </row>
    <row r="1450" spans="1:7" ht="14.25" customHeight="1">
      <c r="A1450" s="126" t="s">
        <v>120</v>
      </c>
      <c r="B1450" s="127">
        <v>2021</v>
      </c>
      <c r="C1450" s="126" t="s">
        <v>337</v>
      </c>
      <c r="D1450" s="126" t="s">
        <v>342</v>
      </c>
      <c r="E1450" s="127">
        <v>0</v>
      </c>
      <c r="F1450" s="127">
        <v>0</v>
      </c>
      <c r="G1450" s="127">
        <v>0</v>
      </c>
    </row>
    <row r="1451" spans="1:7" ht="14.25" customHeight="1">
      <c r="A1451" s="130" t="s">
        <v>120</v>
      </c>
      <c r="B1451" s="131">
        <v>2022</v>
      </c>
      <c r="C1451" s="130" t="s">
        <v>332</v>
      </c>
      <c r="D1451" s="130" t="s">
        <v>343</v>
      </c>
      <c r="E1451" s="131">
        <v>0</v>
      </c>
      <c r="F1451" s="131">
        <v>0</v>
      </c>
      <c r="G1451" s="131">
        <v>0</v>
      </c>
    </row>
    <row r="1452" spans="1:7" ht="14.25" customHeight="1">
      <c r="A1452" s="126" t="s">
        <v>120</v>
      </c>
      <c r="B1452" s="127">
        <v>2022</v>
      </c>
      <c r="C1452" s="126" t="s">
        <v>332</v>
      </c>
      <c r="D1452" s="126" t="s">
        <v>333</v>
      </c>
      <c r="E1452" s="127">
        <v>0</v>
      </c>
      <c r="F1452" s="127">
        <v>0</v>
      </c>
      <c r="G1452" s="127">
        <v>0</v>
      </c>
    </row>
    <row r="1453" spans="1:7" ht="14.25" customHeight="1">
      <c r="A1453" s="130" t="s">
        <v>120</v>
      </c>
      <c r="B1453" s="131">
        <v>2022</v>
      </c>
      <c r="C1453" s="130" t="s">
        <v>332</v>
      </c>
      <c r="D1453" s="130" t="s">
        <v>335</v>
      </c>
      <c r="E1453" s="131">
        <v>28064.53</v>
      </c>
      <c r="F1453" s="131">
        <v>432172</v>
      </c>
      <c r="G1453" s="131">
        <v>1159</v>
      </c>
    </row>
    <row r="1454" spans="1:7" ht="14.25" customHeight="1">
      <c r="A1454" s="126" t="s">
        <v>120</v>
      </c>
      <c r="B1454" s="127">
        <v>2022</v>
      </c>
      <c r="C1454" s="126" t="s">
        <v>332</v>
      </c>
      <c r="D1454" s="126" t="s">
        <v>336</v>
      </c>
      <c r="E1454" s="127">
        <v>3618.88</v>
      </c>
      <c r="F1454" s="127">
        <v>62628</v>
      </c>
      <c r="G1454" s="127">
        <v>0</v>
      </c>
    </row>
    <row r="1455" spans="1:7" ht="14.25" customHeight="1">
      <c r="A1455" s="130" t="s">
        <v>120</v>
      </c>
      <c r="B1455" s="131">
        <v>2022</v>
      </c>
      <c r="C1455" s="130" t="s">
        <v>337</v>
      </c>
      <c r="D1455" s="130" t="s">
        <v>338</v>
      </c>
      <c r="E1455" s="131">
        <v>392863.84</v>
      </c>
      <c r="F1455" s="131">
        <v>14466126.199999999</v>
      </c>
      <c r="G1455" s="131">
        <v>0</v>
      </c>
    </row>
    <row r="1456" spans="1:7" ht="14.25" customHeight="1">
      <c r="A1456" s="126" t="s">
        <v>120</v>
      </c>
      <c r="B1456" s="127">
        <v>2022</v>
      </c>
      <c r="C1456" s="126" t="s">
        <v>337</v>
      </c>
      <c r="D1456" s="126" t="s">
        <v>339</v>
      </c>
      <c r="E1456" s="127">
        <v>233448.2</v>
      </c>
      <c r="F1456" s="127">
        <v>20328776</v>
      </c>
      <c r="G1456" s="127">
        <v>48376</v>
      </c>
    </row>
    <row r="1457" spans="1:7" ht="14.25" customHeight="1">
      <c r="A1457" s="130" t="s">
        <v>120</v>
      </c>
      <c r="B1457" s="131">
        <v>2022</v>
      </c>
      <c r="C1457" s="130" t="s">
        <v>337</v>
      </c>
      <c r="D1457" s="130" t="s">
        <v>340</v>
      </c>
      <c r="E1457" s="131">
        <v>0</v>
      </c>
      <c r="F1457" s="131">
        <v>0</v>
      </c>
      <c r="G1457" s="131">
        <v>0</v>
      </c>
    </row>
    <row r="1458" spans="1:7" ht="14.25" customHeight="1">
      <c r="A1458" s="126" t="s">
        <v>120</v>
      </c>
      <c r="B1458" s="127">
        <v>2022</v>
      </c>
      <c r="C1458" s="126" t="s">
        <v>337</v>
      </c>
      <c r="D1458" s="126" t="s">
        <v>341</v>
      </c>
      <c r="E1458" s="127">
        <v>1342112.98</v>
      </c>
      <c r="F1458" s="127">
        <v>37830098.619999997</v>
      </c>
      <c r="G1458" s="127">
        <v>0</v>
      </c>
    </row>
    <row r="1459" spans="1:7" ht="14.25" customHeight="1">
      <c r="A1459" s="130" t="s">
        <v>120</v>
      </c>
      <c r="B1459" s="131">
        <v>2022</v>
      </c>
      <c r="C1459" s="130" t="s">
        <v>337</v>
      </c>
      <c r="D1459" s="130" t="s">
        <v>342</v>
      </c>
      <c r="E1459" s="131">
        <v>0</v>
      </c>
      <c r="F1459" s="131">
        <v>0</v>
      </c>
      <c r="G1459" s="131">
        <v>0</v>
      </c>
    </row>
    <row r="1460" spans="1:7" ht="14.25" customHeight="1">
      <c r="A1460" s="126" t="s">
        <v>120</v>
      </c>
      <c r="B1460" s="127">
        <v>2023</v>
      </c>
      <c r="C1460" s="126" t="s">
        <v>332</v>
      </c>
      <c r="D1460" s="126" t="s">
        <v>343</v>
      </c>
      <c r="E1460" s="127">
        <v>0</v>
      </c>
      <c r="F1460" s="127">
        <v>0</v>
      </c>
      <c r="G1460" s="127">
        <v>0</v>
      </c>
    </row>
    <row r="1461" spans="1:7" ht="14.25" customHeight="1">
      <c r="A1461" s="130" t="s">
        <v>120</v>
      </c>
      <c r="B1461" s="131">
        <v>2023</v>
      </c>
      <c r="C1461" s="130" t="s">
        <v>332</v>
      </c>
      <c r="D1461" s="130" t="s">
        <v>333</v>
      </c>
      <c r="E1461" s="131">
        <v>0</v>
      </c>
      <c r="F1461" s="131">
        <v>0</v>
      </c>
      <c r="G1461" s="131">
        <v>0</v>
      </c>
    </row>
    <row r="1462" spans="1:7" ht="14.25" customHeight="1">
      <c r="A1462" s="126" t="s">
        <v>120</v>
      </c>
      <c r="B1462" s="127">
        <v>2023</v>
      </c>
      <c r="C1462" s="126" t="s">
        <v>332</v>
      </c>
      <c r="D1462" s="126" t="s">
        <v>335</v>
      </c>
      <c r="E1462" s="127">
        <v>30276.94</v>
      </c>
      <c r="F1462" s="127">
        <v>413487</v>
      </c>
      <c r="G1462" s="127">
        <v>1158</v>
      </c>
    </row>
    <row r="1463" spans="1:7" ht="14.25" customHeight="1">
      <c r="A1463" s="130" t="s">
        <v>120</v>
      </c>
      <c r="B1463" s="131">
        <v>2023</v>
      </c>
      <c r="C1463" s="130" t="s">
        <v>332</v>
      </c>
      <c r="D1463" s="130" t="s">
        <v>336</v>
      </c>
      <c r="E1463" s="131">
        <v>3889.23</v>
      </c>
      <c r="F1463" s="131">
        <v>62628</v>
      </c>
      <c r="G1463" s="131">
        <v>0</v>
      </c>
    </row>
    <row r="1464" spans="1:7" ht="14.25" customHeight="1">
      <c r="A1464" s="126" t="s">
        <v>120</v>
      </c>
      <c r="B1464" s="127">
        <v>2023</v>
      </c>
      <c r="C1464" s="126" t="s">
        <v>337</v>
      </c>
      <c r="D1464" s="126" t="s">
        <v>338</v>
      </c>
      <c r="E1464" s="127">
        <v>420135.5</v>
      </c>
      <c r="F1464" s="127">
        <v>14393066.560000001</v>
      </c>
      <c r="G1464" s="127">
        <v>0</v>
      </c>
    </row>
    <row r="1465" spans="1:7" ht="14.25" customHeight="1">
      <c r="A1465" s="130" t="s">
        <v>120</v>
      </c>
      <c r="B1465" s="131">
        <v>2023</v>
      </c>
      <c r="C1465" s="130" t="s">
        <v>337</v>
      </c>
      <c r="D1465" s="130" t="s">
        <v>339</v>
      </c>
      <c r="E1465" s="131">
        <v>263174.74</v>
      </c>
      <c r="F1465" s="131">
        <v>19672008</v>
      </c>
      <c r="G1465" s="131">
        <v>0</v>
      </c>
    </row>
    <row r="1466" spans="1:7" ht="14.25" customHeight="1">
      <c r="A1466" s="126" t="s">
        <v>120</v>
      </c>
      <c r="B1466" s="127">
        <v>2023</v>
      </c>
      <c r="C1466" s="126" t="s">
        <v>337</v>
      </c>
      <c r="D1466" s="126" t="s">
        <v>340</v>
      </c>
      <c r="E1466" s="127">
        <v>0</v>
      </c>
      <c r="F1466" s="127">
        <v>0</v>
      </c>
      <c r="G1466" s="127">
        <v>0</v>
      </c>
    </row>
    <row r="1467" spans="1:7" ht="14.25" customHeight="1">
      <c r="A1467" s="130" t="s">
        <v>120</v>
      </c>
      <c r="B1467" s="131">
        <v>2023</v>
      </c>
      <c r="C1467" s="130" t="s">
        <v>337</v>
      </c>
      <c r="D1467" s="130" t="s">
        <v>341</v>
      </c>
      <c r="E1467" s="131">
        <v>1445240.5</v>
      </c>
      <c r="F1467" s="131">
        <v>35483047.310000002</v>
      </c>
      <c r="G1467" s="131">
        <v>0</v>
      </c>
    </row>
    <row r="1468" spans="1:7" ht="14.25" customHeight="1">
      <c r="A1468" s="126" t="s">
        <v>120</v>
      </c>
      <c r="B1468" s="127">
        <v>2023</v>
      </c>
      <c r="C1468" s="126" t="s">
        <v>337</v>
      </c>
      <c r="D1468" s="126" t="s">
        <v>342</v>
      </c>
      <c r="E1468" s="127">
        <v>0</v>
      </c>
      <c r="F1468" s="127">
        <v>0</v>
      </c>
      <c r="G1468" s="127">
        <v>0</v>
      </c>
    </row>
    <row r="1469" spans="1:7" ht="14.25" customHeight="1">
      <c r="A1469" s="130" t="s">
        <v>301</v>
      </c>
      <c r="B1469" s="131">
        <v>2015</v>
      </c>
      <c r="C1469" s="130" t="s">
        <v>332</v>
      </c>
      <c r="D1469" s="130" t="s">
        <v>343</v>
      </c>
      <c r="E1469" s="131">
        <v>422018.83</v>
      </c>
      <c r="F1469" s="131">
        <v>81869812</v>
      </c>
      <c r="G1469" s="131">
        <v>279975</v>
      </c>
    </row>
    <row r="1470" spans="1:7" ht="14.25" customHeight="1">
      <c r="A1470" s="126" t="s">
        <v>301</v>
      </c>
      <c r="B1470" s="127">
        <v>2015</v>
      </c>
      <c r="C1470" s="126" t="s">
        <v>332</v>
      </c>
      <c r="D1470" s="126" t="s">
        <v>333</v>
      </c>
      <c r="E1470" s="127">
        <v>75151.929999999993</v>
      </c>
      <c r="F1470" s="127">
        <v>572969.97</v>
      </c>
      <c r="G1470" s="127">
        <v>1733</v>
      </c>
    </row>
    <row r="1471" spans="1:7" ht="14.25" customHeight="1">
      <c r="A1471" s="130" t="s">
        <v>301</v>
      </c>
      <c r="B1471" s="131">
        <v>2015</v>
      </c>
      <c r="C1471" s="130" t="s">
        <v>332</v>
      </c>
      <c r="D1471" s="130" t="s">
        <v>335</v>
      </c>
      <c r="E1471" s="131">
        <v>1215049.08</v>
      </c>
      <c r="F1471" s="131">
        <v>18495759</v>
      </c>
      <c r="G1471" s="131">
        <v>34405</v>
      </c>
    </row>
    <row r="1472" spans="1:7" ht="14.25" customHeight="1">
      <c r="A1472" s="126" t="s">
        <v>301</v>
      </c>
      <c r="B1472" s="127">
        <v>2015</v>
      </c>
      <c r="C1472" s="126" t="s">
        <v>332</v>
      </c>
      <c r="D1472" s="126" t="s">
        <v>336</v>
      </c>
      <c r="E1472" s="127">
        <v>144984.18</v>
      </c>
      <c r="F1472" s="127">
        <v>3942963</v>
      </c>
      <c r="G1472" s="127">
        <v>0</v>
      </c>
    </row>
    <row r="1473" spans="1:7" ht="14.25" customHeight="1">
      <c r="A1473" s="130" t="s">
        <v>301</v>
      </c>
      <c r="B1473" s="131">
        <v>2015</v>
      </c>
      <c r="C1473" s="130" t="s">
        <v>337</v>
      </c>
      <c r="D1473" s="130" t="s">
        <v>338</v>
      </c>
      <c r="E1473" s="131">
        <v>5744450.8499999996</v>
      </c>
      <c r="F1473" s="131">
        <v>300250702.85000002</v>
      </c>
      <c r="G1473" s="131">
        <v>407</v>
      </c>
    </row>
    <row r="1474" spans="1:7" ht="14.25" customHeight="1">
      <c r="A1474" s="126" t="s">
        <v>301</v>
      </c>
      <c r="B1474" s="127">
        <v>2015</v>
      </c>
      <c r="C1474" s="126" t="s">
        <v>337</v>
      </c>
      <c r="D1474" s="126" t="s">
        <v>339</v>
      </c>
      <c r="E1474" s="127">
        <v>14414403.16</v>
      </c>
      <c r="F1474" s="127">
        <v>1349485362.0899999</v>
      </c>
      <c r="G1474" s="127">
        <v>3202268</v>
      </c>
    </row>
    <row r="1475" spans="1:7" ht="14.25" customHeight="1">
      <c r="A1475" s="130" t="s">
        <v>301</v>
      </c>
      <c r="B1475" s="131">
        <v>2015</v>
      </c>
      <c r="C1475" s="130" t="s">
        <v>337</v>
      </c>
      <c r="D1475" s="130" t="s">
        <v>341</v>
      </c>
      <c r="E1475" s="131">
        <v>26062264.870000001</v>
      </c>
      <c r="F1475" s="131">
        <v>768116829.08000004</v>
      </c>
      <c r="G1475" s="131">
        <v>0</v>
      </c>
    </row>
    <row r="1476" spans="1:7" ht="14.25" customHeight="1">
      <c r="A1476" s="126" t="s">
        <v>301</v>
      </c>
      <c r="B1476" s="127">
        <v>2015</v>
      </c>
      <c r="C1476" s="126" t="s">
        <v>337</v>
      </c>
      <c r="D1476" s="126" t="s">
        <v>342</v>
      </c>
      <c r="E1476" s="127">
        <v>0</v>
      </c>
      <c r="F1476" s="127">
        <v>0</v>
      </c>
      <c r="G1476" s="127">
        <v>0</v>
      </c>
    </row>
    <row r="1477" spans="1:7" ht="14.25" customHeight="1">
      <c r="A1477" s="130" t="s">
        <v>301</v>
      </c>
      <c r="B1477" s="131">
        <v>2016</v>
      </c>
      <c r="C1477" s="130" t="s">
        <v>332</v>
      </c>
      <c r="D1477" s="130" t="s">
        <v>343</v>
      </c>
      <c r="E1477" s="131">
        <v>442664.81</v>
      </c>
      <c r="F1477" s="131">
        <v>78271938</v>
      </c>
      <c r="G1477" s="131">
        <v>284821.2</v>
      </c>
    </row>
    <row r="1478" spans="1:7" ht="14.25" customHeight="1">
      <c r="A1478" s="126" t="s">
        <v>301</v>
      </c>
      <c r="B1478" s="127">
        <v>2016</v>
      </c>
      <c r="C1478" s="126" t="s">
        <v>332</v>
      </c>
      <c r="D1478" s="126" t="s">
        <v>333</v>
      </c>
      <c r="E1478" s="127">
        <v>63114.96</v>
      </c>
      <c r="F1478" s="127">
        <v>450388</v>
      </c>
      <c r="G1478" s="127">
        <v>1375.38</v>
      </c>
    </row>
    <row r="1479" spans="1:7" ht="14.25" customHeight="1">
      <c r="A1479" s="130" t="s">
        <v>301</v>
      </c>
      <c r="B1479" s="131">
        <v>2016</v>
      </c>
      <c r="C1479" s="130" t="s">
        <v>332</v>
      </c>
      <c r="D1479" s="130" t="s">
        <v>335</v>
      </c>
      <c r="E1479" s="131">
        <v>1192451.55</v>
      </c>
      <c r="F1479" s="131">
        <v>18545430</v>
      </c>
      <c r="G1479" s="131">
        <v>53744</v>
      </c>
    </row>
    <row r="1480" spans="1:7" ht="14.25" customHeight="1">
      <c r="A1480" s="126" t="s">
        <v>301</v>
      </c>
      <c r="B1480" s="127">
        <v>2016</v>
      </c>
      <c r="C1480" s="126" t="s">
        <v>332</v>
      </c>
      <c r="D1480" s="126" t="s">
        <v>336</v>
      </c>
      <c r="E1480" s="127">
        <v>143219.89000000001</v>
      </c>
      <c r="F1480" s="127">
        <v>3874228</v>
      </c>
      <c r="G1480" s="127">
        <v>0</v>
      </c>
    </row>
    <row r="1481" spans="1:7" ht="14.25" customHeight="1">
      <c r="A1481" s="130" t="s">
        <v>301</v>
      </c>
      <c r="B1481" s="131">
        <v>2016</v>
      </c>
      <c r="C1481" s="130" t="s">
        <v>337</v>
      </c>
      <c r="D1481" s="130" t="s">
        <v>338</v>
      </c>
      <c r="E1481" s="131">
        <v>5642119.2199999997</v>
      </c>
      <c r="F1481" s="131">
        <v>294730074</v>
      </c>
      <c r="G1481" s="131">
        <v>57.64</v>
      </c>
    </row>
    <row r="1482" spans="1:7" ht="14.25" customHeight="1">
      <c r="A1482" s="126" t="s">
        <v>301</v>
      </c>
      <c r="B1482" s="127">
        <v>2016</v>
      </c>
      <c r="C1482" s="126" t="s">
        <v>337</v>
      </c>
      <c r="D1482" s="126" t="s">
        <v>339</v>
      </c>
      <c r="E1482" s="127">
        <v>15151416.42</v>
      </c>
      <c r="F1482" s="127">
        <v>1371306321</v>
      </c>
      <c r="G1482" s="127">
        <v>3674487.28</v>
      </c>
    </row>
    <row r="1483" spans="1:7" ht="14.25" customHeight="1">
      <c r="A1483" s="130" t="s">
        <v>301</v>
      </c>
      <c r="B1483" s="131">
        <v>2016</v>
      </c>
      <c r="C1483" s="130" t="s">
        <v>337</v>
      </c>
      <c r="D1483" s="130" t="s">
        <v>341</v>
      </c>
      <c r="E1483" s="131">
        <v>26140223.129999999</v>
      </c>
      <c r="F1483" s="131">
        <v>769479487</v>
      </c>
      <c r="G1483" s="131">
        <v>0</v>
      </c>
    </row>
    <row r="1484" spans="1:7" ht="14.25" customHeight="1">
      <c r="A1484" s="126" t="s">
        <v>301</v>
      </c>
      <c r="B1484" s="127">
        <v>2016</v>
      </c>
      <c r="C1484" s="126" t="s">
        <v>337</v>
      </c>
      <c r="D1484" s="126" t="s">
        <v>342</v>
      </c>
      <c r="E1484" s="127">
        <v>0</v>
      </c>
      <c r="F1484" s="127">
        <v>0</v>
      </c>
      <c r="G1484" s="127">
        <v>0</v>
      </c>
    </row>
    <row r="1485" spans="1:7" ht="14.25" customHeight="1">
      <c r="A1485" s="130" t="s">
        <v>301</v>
      </c>
      <c r="B1485" s="131">
        <v>2017</v>
      </c>
      <c r="C1485" s="130" t="s">
        <v>332</v>
      </c>
      <c r="D1485" s="130" t="s">
        <v>343</v>
      </c>
      <c r="E1485" s="131">
        <v>418781.61</v>
      </c>
      <c r="F1485" s="131">
        <v>55914408.219999999</v>
      </c>
      <c r="G1485" s="131">
        <v>245543.82</v>
      </c>
    </row>
    <row r="1486" spans="1:7" ht="14.25" customHeight="1">
      <c r="A1486" s="126" t="s">
        <v>301</v>
      </c>
      <c r="B1486" s="127">
        <v>2017</v>
      </c>
      <c r="C1486" s="126" t="s">
        <v>332</v>
      </c>
      <c r="D1486" s="126" t="s">
        <v>333</v>
      </c>
      <c r="E1486" s="127">
        <v>50974.14</v>
      </c>
      <c r="F1486" s="127">
        <v>207449.11</v>
      </c>
      <c r="G1486" s="127">
        <v>569.78</v>
      </c>
    </row>
    <row r="1487" spans="1:7" ht="14.25" customHeight="1">
      <c r="A1487" s="130" t="s">
        <v>301</v>
      </c>
      <c r="B1487" s="131">
        <v>2017</v>
      </c>
      <c r="C1487" s="130" t="s">
        <v>332</v>
      </c>
      <c r="D1487" s="130" t="s">
        <v>335</v>
      </c>
      <c r="E1487" s="131">
        <v>1180669.8700000001</v>
      </c>
      <c r="F1487" s="131">
        <v>15702977.390000001</v>
      </c>
      <c r="G1487" s="131">
        <v>45222.58</v>
      </c>
    </row>
    <row r="1488" spans="1:7" ht="14.25" customHeight="1">
      <c r="A1488" s="126" t="s">
        <v>301</v>
      </c>
      <c r="B1488" s="127">
        <v>2017</v>
      </c>
      <c r="C1488" s="126" t="s">
        <v>332</v>
      </c>
      <c r="D1488" s="126" t="s">
        <v>336</v>
      </c>
      <c r="E1488" s="127">
        <v>143482.01</v>
      </c>
      <c r="F1488" s="127">
        <v>3800261.14</v>
      </c>
      <c r="G1488" s="127">
        <v>0</v>
      </c>
    </row>
    <row r="1489" spans="1:7" ht="14.25" customHeight="1">
      <c r="A1489" s="130" t="s">
        <v>301</v>
      </c>
      <c r="B1489" s="131">
        <v>2017</v>
      </c>
      <c r="C1489" s="130" t="s">
        <v>337</v>
      </c>
      <c r="D1489" s="130" t="s">
        <v>338</v>
      </c>
      <c r="E1489" s="131">
        <v>6141107.3600000003</v>
      </c>
      <c r="F1489" s="131">
        <v>285545791.30000001</v>
      </c>
      <c r="G1489" s="131">
        <v>0</v>
      </c>
    </row>
    <row r="1490" spans="1:7" ht="14.25" customHeight="1">
      <c r="A1490" s="126" t="s">
        <v>301</v>
      </c>
      <c r="B1490" s="127">
        <v>2017</v>
      </c>
      <c r="C1490" s="126" t="s">
        <v>337</v>
      </c>
      <c r="D1490" s="126" t="s">
        <v>339</v>
      </c>
      <c r="E1490" s="127">
        <v>14854449.310000001</v>
      </c>
      <c r="F1490" s="127">
        <v>1349858694.9100001</v>
      </c>
      <c r="G1490" s="127">
        <v>3760452.74</v>
      </c>
    </row>
    <row r="1491" spans="1:7" ht="14.25" customHeight="1">
      <c r="A1491" s="130" t="s">
        <v>301</v>
      </c>
      <c r="B1491" s="131">
        <v>2017</v>
      </c>
      <c r="C1491" s="130" t="s">
        <v>337</v>
      </c>
      <c r="D1491" s="130" t="s">
        <v>341</v>
      </c>
      <c r="E1491" s="131">
        <v>26778810.27</v>
      </c>
      <c r="F1491" s="131">
        <v>727700978.76999998</v>
      </c>
      <c r="G1491" s="131">
        <v>0</v>
      </c>
    </row>
    <row r="1492" spans="1:7" ht="14.25" customHeight="1">
      <c r="A1492" s="126" t="s">
        <v>301</v>
      </c>
      <c r="B1492" s="127">
        <v>2017</v>
      </c>
      <c r="C1492" s="126" t="s">
        <v>337</v>
      </c>
      <c r="D1492" s="126" t="s">
        <v>342</v>
      </c>
      <c r="E1492" s="127">
        <v>0</v>
      </c>
      <c r="F1492" s="127">
        <v>0</v>
      </c>
      <c r="G1492" s="127">
        <v>0</v>
      </c>
    </row>
    <row r="1493" spans="1:7" ht="14.25" customHeight="1">
      <c r="A1493" s="130" t="s">
        <v>301</v>
      </c>
      <c r="B1493" s="131">
        <v>2018</v>
      </c>
      <c r="C1493" s="130" t="s">
        <v>332</v>
      </c>
      <c r="D1493" s="130" t="s">
        <v>343</v>
      </c>
      <c r="E1493" s="131">
        <v>419312</v>
      </c>
      <c r="F1493" s="131">
        <v>115404141</v>
      </c>
      <c r="G1493" s="131">
        <v>239134.59</v>
      </c>
    </row>
    <row r="1494" spans="1:7" ht="14.25" customHeight="1">
      <c r="A1494" s="126" t="s">
        <v>301</v>
      </c>
      <c r="B1494" s="127">
        <v>2018</v>
      </c>
      <c r="C1494" s="126" t="s">
        <v>332</v>
      </c>
      <c r="D1494" s="126" t="s">
        <v>333</v>
      </c>
      <c r="E1494" s="127">
        <v>48503</v>
      </c>
      <c r="F1494" s="127">
        <v>204323.91</v>
      </c>
      <c r="G1494" s="127">
        <v>776.3</v>
      </c>
    </row>
    <row r="1495" spans="1:7" ht="14.25" customHeight="1">
      <c r="A1495" s="130" t="s">
        <v>301</v>
      </c>
      <c r="B1495" s="131">
        <v>2018</v>
      </c>
      <c r="C1495" s="130" t="s">
        <v>332</v>
      </c>
      <c r="D1495" s="130" t="s">
        <v>335</v>
      </c>
      <c r="E1495" s="131">
        <v>1082348</v>
      </c>
      <c r="F1495" s="131">
        <v>13152570.98</v>
      </c>
      <c r="G1495" s="131">
        <v>38718.629999999997</v>
      </c>
    </row>
    <row r="1496" spans="1:7" ht="14.25" customHeight="1">
      <c r="A1496" s="126" t="s">
        <v>301</v>
      </c>
      <c r="B1496" s="127">
        <v>2018</v>
      </c>
      <c r="C1496" s="126" t="s">
        <v>332</v>
      </c>
      <c r="D1496" s="126" t="s">
        <v>336</v>
      </c>
      <c r="E1496" s="127">
        <v>143180</v>
      </c>
      <c r="F1496" s="127">
        <v>3746104.01</v>
      </c>
      <c r="G1496" s="127">
        <v>0</v>
      </c>
    </row>
    <row r="1497" spans="1:7" ht="14.25" customHeight="1">
      <c r="A1497" s="130" t="s">
        <v>301</v>
      </c>
      <c r="B1497" s="131">
        <v>2018</v>
      </c>
      <c r="C1497" s="130" t="s">
        <v>337</v>
      </c>
      <c r="D1497" s="130" t="s">
        <v>338</v>
      </c>
      <c r="E1497" s="131">
        <v>6052456</v>
      </c>
      <c r="F1497" s="131">
        <v>297730384.10000002</v>
      </c>
      <c r="G1497" s="131">
        <v>0</v>
      </c>
    </row>
    <row r="1498" spans="1:7" ht="14.25" customHeight="1">
      <c r="A1498" s="126" t="s">
        <v>301</v>
      </c>
      <c r="B1498" s="127">
        <v>2018</v>
      </c>
      <c r="C1498" s="126" t="s">
        <v>337</v>
      </c>
      <c r="D1498" s="126" t="s">
        <v>339</v>
      </c>
      <c r="E1498" s="127">
        <v>14652011</v>
      </c>
      <c r="F1498" s="127">
        <v>1371235286.45</v>
      </c>
      <c r="G1498" s="127">
        <v>4018472.69</v>
      </c>
    </row>
    <row r="1499" spans="1:7" ht="14.25" customHeight="1">
      <c r="A1499" s="130" t="s">
        <v>301</v>
      </c>
      <c r="B1499" s="131">
        <v>2018</v>
      </c>
      <c r="C1499" s="130" t="s">
        <v>337</v>
      </c>
      <c r="D1499" s="130" t="s">
        <v>341</v>
      </c>
      <c r="E1499" s="131">
        <v>27970352</v>
      </c>
      <c r="F1499" s="131">
        <v>798679925.63999999</v>
      </c>
      <c r="G1499" s="131">
        <v>0</v>
      </c>
    </row>
    <row r="1500" spans="1:7" ht="14.25" customHeight="1">
      <c r="A1500" s="126" t="s">
        <v>301</v>
      </c>
      <c r="B1500" s="127">
        <v>2018</v>
      </c>
      <c r="C1500" s="126" t="s">
        <v>337</v>
      </c>
      <c r="D1500" s="126" t="s">
        <v>342</v>
      </c>
      <c r="E1500" s="127">
        <v>0</v>
      </c>
      <c r="F1500" s="127">
        <v>0</v>
      </c>
      <c r="G1500" s="127">
        <v>0</v>
      </c>
    </row>
    <row r="1501" spans="1:7" ht="14.25" customHeight="1">
      <c r="A1501" s="130" t="s">
        <v>301</v>
      </c>
      <c r="B1501" s="131">
        <v>2019</v>
      </c>
      <c r="C1501" s="130" t="s">
        <v>332</v>
      </c>
      <c r="D1501" s="130" t="s">
        <v>343</v>
      </c>
      <c r="E1501" s="131">
        <v>442637</v>
      </c>
      <c r="F1501" s="131">
        <v>183590315.09</v>
      </c>
      <c r="G1501" s="131">
        <v>415597.05</v>
      </c>
    </row>
    <row r="1502" spans="1:7" ht="14.25" customHeight="1">
      <c r="A1502" s="126" t="s">
        <v>301</v>
      </c>
      <c r="B1502" s="127">
        <v>2019</v>
      </c>
      <c r="C1502" s="126" t="s">
        <v>332</v>
      </c>
      <c r="D1502" s="126" t="s">
        <v>333</v>
      </c>
      <c r="E1502" s="127">
        <v>49600</v>
      </c>
      <c r="F1502" s="127">
        <v>207352.89</v>
      </c>
      <c r="G1502" s="127">
        <v>813.66</v>
      </c>
    </row>
    <row r="1503" spans="1:7" ht="14.25" customHeight="1">
      <c r="A1503" s="130" t="s">
        <v>301</v>
      </c>
      <c r="B1503" s="131">
        <v>2019</v>
      </c>
      <c r="C1503" s="130" t="s">
        <v>332</v>
      </c>
      <c r="D1503" s="130" t="s">
        <v>335</v>
      </c>
      <c r="E1503" s="131">
        <v>871977</v>
      </c>
      <c r="F1503" s="131">
        <v>13050371.33</v>
      </c>
      <c r="G1503" s="131">
        <v>38453.81</v>
      </c>
    </row>
    <row r="1504" spans="1:7" ht="14.25" customHeight="1">
      <c r="A1504" s="126" t="s">
        <v>301</v>
      </c>
      <c r="B1504" s="127">
        <v>2019</v>
      </c>
      <c r="C1504" s="126" t="s">
        <v>332</v>
      </c>
      <c r="D1504" s="126" t="s">
        <v>336</v>
      </c>
      <c r="E1504" s="127">
        <v>143474</v>
      </c>
      <c r="F1504" s="127">
        <v>3778128.27</v>
      </c>
      <c r="G1504" s="127">
        <v>0</v>
      </c>
    </row>
    <row r="1505" spans="1:7" ht="14.25" customHeight="1">
      <c r="A1505" s="130" t="s">
        <v>301</v>
      </c>
      <c r="B1505" s="131">
        <v>2019</v>
      </c>
      <c r="C1505" s="130" t="s">
        <v>337</v>
      </c>
      <c r="D1505" s="130" t="s">
        <v>338</v>
      </c>
      <c r="E1505" s="131">
        <v>6233335</v>
      </c>
      <c r="F1505" s="131">
        <v>298115650.85000002</v>
      </c>
      <c r="G1505" s="131">
        <v>4218</v>
      </c>
    </row>
    <row r="1506" spans="1:7" ht="14.25" customHeight="1">
      <c r="A1506" s="126" t="s">
        <v>301</v>
      </c>
      <c r="B1506" s="127">
        <v>2019</v>
      </c>
      <c r="C1506" s="126" t="s">
        <v>337</v>
      </c>
      <c r="D1506" s="126" t="s">
        <v>339</v>
      </c>
      <c r="E1506" s="127">
        <v>13646069</v>
      </c>
      <c r="F1506" s="127">
        <v>1287665234.26</v>
      </c>
      <c r="G1506" s="127">
        <v>3536122.51</v>
      </c>
    </row>
    <row r="1507" spans="1:7" ht="14.25" customHeight="1">
      <c r="A1507" s="130" t="s">
        <v>301</v>
      </c>
      <c r="B1507" s="131">
        <v>2019</v>
      </c>
      <c r="C1507" s="130" t="s">
        <v>337</v>
      </c>
      <c r="D1507" s="130" t="s">
        <v>341</v>
      </c>
      <c r="E1507" s="131">
        <v>29726148</v>
      </c>
      <c r="F1507" s="131">
        <v>774405164.94000006</v>
      </c>
      <c r="G1507" s="131">
        <v>0</v>
      </c>
    </row>
    <row r="1508" spans="1:7" ht="14.25" customHeight="1">
      <c r="A1508" s="126" t="s">
        <v>301</v>
      </c>
      <c r="B1508" s="127">
        <v>2019</v>
      </c>
      <c r="C1508" s="126" t="s">
        <v>337</v>
      </c>
      <c r="D1508" s="126" t="s">
        <v>342</v>
      </c>
      <c r="E1508" s="127">
        <v>0</v>
      </c>
      <c r="F1508" s="127">
        <v>0</v>
      </c>
      <c r="G1508" s="127">
        <v>0</v>
      </c>
    </row>
    <row r="1509" spans="1:7" ht="14.25" customHeight="1">
      <c r="A1509" s="130" t="s">
        <v>301</v>
      </c>
      <c r="B1509" s="131">
        <v>2020</v>
      </c>
      <c r="C1509" s="130" t="s">
        <v>332</v>
      </c>
      <c r="D1509" s="130" t="s">
        <v>343</v>
      </c>
      <c r="E1509" s="131">
        <v>471672.69</v>
      </c>
      <c r="F1509" s="131">
        <v>191582888.81</v>
      </c>
      <c r="G1509" s="131">
        <v>425101.04</v>
      </c>
    </row>
    <row r="1510" spans="1:7" ht="14.25" customHeight="1">
      <c r="A1510" s="126" t="s">
        <v>301</v>
      </c>
      <c r="B1510" s="127">
        <v>2020</v>
      </c>
      <c r="C1510" s="126" t="s">
        <v>332</v>
      </c>
      <c r="D1510" s="126" t="s">
        <v>333</v>
      </c>
      <c r="E1510" s="127">
        <v>51374</v>
      </c>
      <c r="F1510" s="127">
        <v>199361.69</v>
      </c>
      <c r="G1510" s="127">
        <v>809.93</v>
      </c>
    </row>
    <row r="1511" spans="1:7" ht="14.25" customHeight="1">
      <c r="A1511" s="130" t="s">
        <v>301</v>
      </c>
      <c r="B1511" s="131">
        <v>2020</v>
      </c>
      <c r="C1511" s="130" t="s">
        <v>332</v>
      </c>
      <c r="D1511" s="130" t="s">
        <v>335</v>
      </c>
      <c r="E1511" s="131">
        <v>878839.51</v>
      </c>
      <c r="F1511" s="131">
        <v>12860223.560000001</v>
      </c>
      <c r="G1511" s="131">
        <v>37989.269999999997</v>
      </c>
    </row>
    <row r="1512" spans="1:7" ht="14.25" customHeight="1">
      <c r="A1512" s="126" t="s">
        <v>301</v>
      </c>
      <c r="B1512" s="127">
        <v>2020</v>
      </c>
      <c r="C1512" s="126" t="s">
        <v>332</v>
      </c>
      <c r="D1512" s="126" t="s">
        <v>336</v>
      </c>
      <c r="E1512" s="127">
        <v>148153.01999999999</v>
      </c>
      <c r="F1512" s="127">
        <v>3711012.23</v>
      </c>
      <c r="G1512" s="127">
        <v>0</v>
      </c>
    </row>
    <row r="1513" spans="1:7" ht="14.25" customHeight="1">
      <c r="A1513" s="130" t="s">
        <v>301</v>
      </c>
      <c r="B1513" s="131">
        <v>2020</v>
      </c>
      <c r="C1513" s="130" t="s">
        <v>337</v>
      </c>
      <c r="D1513" s="130" t="s">
        <v>338</v>
      </c>
      <c r="E1513" s="131">
        <v>6142869.21</v>
      </c>
      <c r="F1513" s="131">
        <v>283537207.06</v>
      </c>
      <c r="G1513" s="131">
        <v>4106.1099999999997</v>
      </c>
    </row>
    <row r="1514" spans="1:7" ht="14.25" customHeight="1">
      <c r="A1514" s="126" t="s">
        <v>301</v>
      </c>
      <c r="B1514" s="127">
        <v>2020</v>
      </c>
      <c r="C1514" s="126" t="s">
        <v>337</v>
      </c>
      <c r="D1514" s="126" t="s">
        <v>339</v>
      </c>
      <c r="E1514" s="127">
        <v>13723382.99</v>
      </c>
      <c r="F1514" s="127">
        <v>1216640704.04</v>
      </c>
      <c r="G1514" s="127">
        <v>3426205.39</v>
      </c>
    </row>
    <row r="1515" spans="1:7" ht="14.25" customHeight="1">
      <c r="A1515" s="130" t="s">
        <v>301</v>
      </c>
      <c r="B1515" s="131">
        <v>2020</v>
      </c>
      <c r="C1515" s="130" t="s">
        <v>337</v>
      </c>
      <c r="D1515" s="130" t="s">
        <v>341</v>
      </c>
      <c r="E1515" s="131">
        <v>31183530</v>
      </c>
      <c r="F1515" s="131">
        <v>837080788.26999998</v>
      </c>
      <c r="G1515" s="131">
        <v>0</v>
      </c>
    </row>
    <row r="1516" spans="1:7" ht="14.25" customHeight="1">
      <c r="A1516" s="126" t="s">
        <v>301</v>
      </c>
      <c r="B1516" s="127">
        <v>2020</v>
      </c>
      <c r="C1516" s="126" t="s">
        <v>337</v>
      </c>
      <c r="D1516" s="126" t="s">
        <v>342</v>
      </c>
      <c r="E1516" s="127">
        <v>0</v>
      </c>
      <c r="F1516" s="127">
        <v>0</v>
      </c>
      <c r="G1516" s="127">
        <v>0</v>
      </c>
    </row>
    <row r="1517" spans="1:7" ht="14.25" customHeight="1">
      <c r="A1517" s="130" t="s">
        <v>301</v>
      </c>
      <c r="B1517" s="131">
        <v>2021</v>
      </c>
      <c r="C1517" s="130" t="s">
        <v>332</v>
      </c>
      <c r="D1517" s="130" t="s">
        <v>343</v>
      </c>
      <c r="E1517" s="131">
        <v>533143.97</v>
      </c>
      <c r="F1517" s="131">
        <v>206289393.56999999</v>
      </c>
      <c r="G1517" s="131">
        <v>466617.21</v>
      </c>
    </row>
    <row r="1518" spans="1:7" ht="14.25" customHeight="1">
      <c r="A1518" s="126" t="s">
        <v>301</v>
      </c>
      <c r="B1518" s="127">
        <v>2021</v>
      </c>
      <c r="C1518" s="126" t="s">
        <v>332</v>
      </c>
      <c r="D1518" s="126" t="s">
        <v>333</v>
      </c>
      <c r="E1518" s="127">
        <v>52022.49</v>
      </c>
      <c r="F1518" s="127">
        <v>197318.36</v>
      </c>
      <c r="G1518" s="127">
        <v>838.87</v>
      </c>
    </row>
    <row r="1519" spans="1:7" ht="14.25" customHeight="1">
      <c r="A1519" s="130" t="s">
        <v>301</v>
      </c>
      <c r="B1519" s="131">
        <v>2021</v>
      </c>
      <c r="C1519" s="130" t="s">
        <v>332</v>
      </c>
      <c r="D1519" s="130" t="s">
        <v>335</v>
      </c>
      <c r="E1519" s="131">
        <v>881864.17</v>
      </c>
      <c r="F1519" s="131">
        <v>11458484.310000001</v>
      </c>
      <c r="G1519" s="131">
        <v>33167.980000000003</v>
      </c>
    </row>
    <row r="1520" spans="1:7" ht="14.25" customHeight="1">
      <c r="A1520" s="126" t="s">
        <v>301</v>
      </c>
      <c r="B1520" s="127">
        <v>2021</v>
      </c>
      <c r="C1520" s="126" t="s">
        <v>332</v>
      </c>
      <c r="D1520" s="126" t="s">
        <v>336</v>
      </c>
      <c r="E1520" s="127">
        <v>148860.5</v>
      </c>
      <c r="F1520" s="127">
        <v>3721274.43</v>
      </c>
      <c r="G1520" s="127">
        <v>0</v>
      </c>
    </row>
    <row r="1521" spans="1:7" ht="14.25" customHeight="1">
      <c r="A1521" s="130" t="s">
        <v>301</v>
      </c>
      <c r="B1521" s="131">
        <v>2021</v>
      </c>
      <c r="C1521" s="130" t="s">
        <v>337</v>
      </c>
      <c r="D1521" s="130" t="s">
        <v>338</v>
      </c>
      <c r="E1521" s="131">
        <v>6433988.7000000002</v>
      </c>
      <c r="F1521" s="131">
        <v>289839013.76999998</v>
      </c>
      <c r="G1521" s="131">
        <v>3879.74</v>
      </c>
    </row>
    <row r="1522" spans="1:7" ht="14.25" customHeight="1">
      <c r="A1522" s="126" t="s">
        <v>301</v>
      </c>
      <c r="B1522" s="127">
        <v>2021</v>
      </c>
      <c r="C1522" s="126" t="s">
        <v>337</v>
      </c>
      <c r="D1522" s="126" t="s">
        <v>339</v>
      </c>
      <c r="E1522" s="127">
        <v>14304104.34</v>
      </c>
      <c r="F1522" s="127">
        <v>1258905625.8599999</v>
      </c>
      <c r="G1522" s="127">
        <v>3728890.85</v>
      </c>
    </row>
    <row r="1523" spans="1:7" ht="14.25" customHeight="1">
      <c r="A1523" s="130" t="s">
        <v>301</v>
      </c>
      <c r="B1523" s="131">
        <v>2021</v>
      </c>
      <c r="C1523" s="130" t="s">
        <v>337</v>
      </c>
      <c r="D1523" s="130" t="s">
        <v>341</v>
      </c>
      <c r="E1523" s="131">
        <v>32425433.129999999</v>
      </c>
      <c r="F1523" s="131">
        <v>838541868.14999998</v>
      </c>
      <c r="G1523" s="131">
        <v>0</v>
      </c>
    </row>
    <row r="1524" spans="1:7" ht="14.25" customHeight="1">
      <c r="A1524" s="126" t="s">
        <v>301</v>
      </c>
      <c r="B1524" s="127">
        <v>2021</v>
      </c>
      <c r="C1524" s="126" t="s">
        <v>337</v>
      </c>
      <c r="D1524" s="126" t="s">
        <v>342</v>
      </c>
      <c r="E1524" s="127">
        <v>0</v>
      </c>
      <c r="F1524" s="127">
        <v>0</v>
      </c>
      <c r="G1524" s="127">
        <v>0</v>
      </c>
    </row>
    <row r="1525" spans="1:7" ht="14.25" customHeight="1">
      <c r="A1525" s="130" t="s">
        <v>301</v>
      </c>
      <c r="B1525" s="131">
        <v>2022</v>
      </c>
      <c r="C1525" s="130" t="s">
        <v>332</v>
      </c>
      <c r="D1525" s="130" t="s">
        <v>343</v>
      </c>
      <c r="E1525" s="131">
        <v>497788.96</v>
      </c>
      <c r="F1525" s="131">
        <v>187758517.78</v>
      </c>
      <c r="G1525" s="131">
        <v>411580.27</v>
      </c>
    </row>
    <row r="1526" spans="1:7" ht="14.25" customHeight="1">
      <c r="A1526" s="126" t="s">
        <v>301</v>
      </c>
      <c r="B1526" s="127">
        <v>2022</v>
      </c>
      <c r="C1526" s="126" t="s">
        <v>332</v>
      </c>
      <c r="D1526" s="126" t="s">
        <v>333</v>
      </c>
      <c r="E1526" s="127">
        <v>50547.42</v>
      </c>
      <c r="F1526" s="127">
        <v>193253.61</v>
      </c>
      <c r="G1526" s="127">
        <v>782.86</v>
      </c>
    </row>
    <row r="1527" spans="1:7" ht="14.25" customHeight="1">
      <c r="A1527" s="130" t="s">
        <v>301</v>
      </c>
      <c r="B1527" s="131">
        <v>2022</v>
      </c>
      <c r="C1527" s="130" t="s">
        <v>332</v>
      </c>
      <c r="D1527" s="130" t="s">
        <v>335</v>
      </c>
      <c r="E1527" s="131">
        <v>901414.2</v>
      </c>
      <c r="F1527" s="131">
        <v>10410518.23</v>
      </c>
      <c r="G1527" s="131">
        <v>29882.959999999999</v>
      </c>
    </row>
    <row r="1528" spans="1:7" ht="14.25" customHeight="1">
      <c r="A1528" s="126" t="s">
        <v>301</v>
      </c>
      <c r="B1528" s="127">
        <v>2022</v>
      </c>
      <c r="C1528" s="126" t="s">
        <v>332</v>
      </c>
      <c r="D1528" s="126" t="s">
        <v>336</v>
      </c>
      <c r="E1528" s="127">
        <v>116219.1</v>
      </c>
      <c r="F1528" s="127">
        <v>3711164.09</v>
      </c>
      <c r="G1528" s="127">
        <v>0</v>
      </c>
    </row>
    <row r="1529" spans="1:7" ht="14.25" customHeight="1">
      <c r="A1529" s="130" t="s">
        <v>301</v>
      </c>
      <c r="B1529" s="131">
        <v>2022</v>
      </c>
      <c r="C1529" s="130" t="s">
        <v>337</v>
      </c>
      <c r="D1529" s="130" t="s">
        <v>338</v>
      </c>
      <c r="E1529" s="131">
        <v>7196450.7599999998</v>
      </c>
      <c r="F1529" s="131">
        <v>310985207.13999999</v>
      </c>
      <c r="G1529" s="131">
        <v>7937.69</v>
      </c>
    </row>
    <row r="1530" spans="1:7" ht="14.25" customHeight="1">
      <c r="A1530" s="126" t="s">
        <v>301</v>
      </c>
      <c r="B1530" s="127">
        <v>2022</v>
      </c>
      <c r="C1530" s="126" t="s">
        <v>337</v>
      </c>
      <c r="D1530" s="126" t="s">
        <v>339</v>
      </c>
      <c r="E1530" s="127">
        <v>15226409.08</v>
      </c>
      <c r="F1530" s="127">
        <v>1297527329.8199999</v>
      </c>
      <c r="G1530" s="127">
        <v>3561188.89</v>
      </c>
    </row>
    <row r="1531" spans="1:7" ht="14.25" customHeight="1">
      <c r="A1531" s="130" t="s">
        <v>301</v>
      </c>
      <c r="B1531" s="131">
        <v>2022</v>
      </c>
      <c r="C1531" s="130" t="s">
        <v>337</v>
      </c>
      <c r="D1531" s="130" t="s">
        <v>341</v>
      </c>
      <c r="E1531" s="131">
        <v>34499991.32</v>
      </c>
      <c r="F1531" s="131">
        <v>837717481.54999995</v>
      </c>
      <c r="G1531" s="131">
        <v>0</v>
      </c>
    </row>
    <row r="1532" spans="1:7" ht="14.25" customHeight="1">
      <c r="A1532" s="126" t="s">
        <v>301</v>
      </c>
      <c r="B1532" s="127">
        <v>2022</v>
      </c>
      <c r="C1532" s="126" t="s">
        <v>337</v>
      </c>
      <c r="D1532" s="126" t="s">
        <v>342</v>
      </c>
      <c r="E1532" s="127">
        <v>0</v>
      </c>
      <c r="F1532" s="127">
        <v>0</v>
      </c>
      <c r="G1532" s="127">
        <v>0</v>
      </c>
    </row>
    <row r="1533" spans="1:7" ht="14.25" customHeight="1">
      <c r="A1533" s="130" t="s">
        <v>301</v>
      </c>
      <c r="B1533" s="131">
        <v>2023</v>
      </c>
      <c r="C1533" s="130" t="s">
        <v>332</v>
      </c>
      <c r="D1533" s="130" t="s">
        <v>343</v>
      </c>
      <c r="E1533" s="131">
        <v>428769.02</v>
      </c>
      <c r="F1533" s="131">
        <v>174587379.84999999</v>
      </c>
      <c r="G1533" s="131">
        <v>386073.78</v>
      </c>
    </row>
    <row r="1534" spans="1:7" ht="14.25" customHeight="1">
      <c r="A1534" s="126" t="s">
        <v>301</v>
      </c>
      <c r="B1534" s="127">
        <v>2023</v>
      </c>
      <c r="C1534" s="126" t="s">
        <v>332</v>
      </c>
      <c r="D1534" s="126" t="s">
        <v>333</v>
      </c>
      <c r="E1534" s="127">
        <v>62595.15</v>
      </c>
      <c r="F1534" s="127">
        <v>229823.91</v>
      </c>
      <c r="G1534" s="127">
        <v>676.68</v>
      </c>
    </row>
    <row r="1535" spans="1:7" ht="14.25" customHeight="1">
      <c r="A1535" s="130" t="s">
        <v>301</v>
      </c>
      <c r="B1535" s="131">
        <v>2023</v>
      </c>
      <c r="C1535" s="130" t="s">
        <v>332</v>
      </c>
      <c r="D1535" s="130" t="s">
        <v>335</v>
      </c>
      <c r="E1535" s="131">
        <v>357205.22</v>
      </c>
      <c r="F1535" s="131">
        <v>10008251.26</v>
      </c>
      <c r="G1535" s="131">
        <v>27715.75</v>
      </c>
    </row>
    <row r="1536" spans="1:7" ht="14.25" customHeight="1">
      <c r="A1536" s="126" t="s">
        <v>301</v>
      </c>
      <c r="B1536" s="127">
        <v>2023</v>
      </c>
      <c r="C1536" s="126" t="s">
        <v>332</v>
      </c>
      <c r="D1536" s="126" t="s">
        <v>336</v>
      </c>
      <c r="E1536" s="127">
        <v>121926.53</v>
      </c>
      <c r="F1536" s="127">
        <v>3680698.59</v>
      </c>
      <c r="G1536" s="127">
        <v>0</v>
      </c>
    </row>
    <row r="1537" spans="1:7" ht="14.25" customHeight="1">
      <c r="A1537" s="130" t="s">
        <v>301</v>
      </c>
      <c r="B1537" s="131">
        <v>2023</v>
      </c>
      <c r="C1537" s="130" t="s">
        <v>337</v>
      </c>
      <c r="D1537" s="130" t="s">
        <v>338</v>
      </c>
      <c r="E1537" s="131">
        <v>8260375.9000000004</v>
      </c>
      <c r="F1537" s="131">
        <v>312112313.67000002</v>
      </c>
      <c r="G1537" s="131">
        <v>39554.65</v>
      </c>
    </row>
    <row r="1538" spans="1:7" ht="14.25" customHeight="1">
      <c r="A1538" s="126" t="s">
        <v>301</v>
      </c>
      <c r="B1538" s="127">
        <v>2023</v>
      </c>
      <c r="C1538" s="126" t="s">
        <v>337</v>
      </c>
      <c r="D1538" s="126" t="s">
        <v>339</v>
      </c>
      <c r="E1538" s="127">
        <v>15531320.48</v>
      </c>
      <c r="F1538" s="127">
        <v>1313573139.4200001</v>
      </c>
      <c r="G1538" s="127">
        <v>3514885.72</v>
      </c>
    </row>
    <row r="1539" spans="1:7" ht="14.25" customHeight="1">
      <c r="A1539" s="130" t="s">
        <v>301</v>
      </c>
      <c r="B1539" s="131">
        <v>2023</v>
      </c>
      <c r="C1539" s="130" t="s">
        <v>337</v>
      </c>
      <c r="D1539" s="130" t="s">
        <v>341</v>
      </c>
      <c r="E1539" s="131">
        <v>36298578.689999998</v>
      </c>
      <c r="F1539" s="131">
        <v>822929412.75999999</v>
      </c>
      <c r="G1539" s="131">
        <v>0</v>
      </c>
    </row>
    <row r="1540" spans="1:7" ht="14.25" customHeight="1">
      <c r="A1540" s="126" t="s">
        <v>301</v>
      </c>
      <c r="B1540" s="127">
        <v>2023</v>
      </c>
      <c r="C1540" s="126" t="s">
        <v>337</v>
      </c>
      <c r="D1540" s="126" t="s">
        <v>342</v>
      </c>
      <c r="E1540" s="127">
        <v>0</v>
      </c>
      <c r="F1540" s="127">
        <v>0</v>
      </c>
      <c r="G1540" s="127">
        <v>0</v>
      </c>
    </row>
    <row r="1541" spans="1:7" ht="14.25" customHeight="1">
      <c r="A1541" s="130" t="s">
        <v>123</v>
      </c>
      <c r="B1541" s="131">
        <v>2015</v>
      </c>
      <c r="C1541" s="130" t="s">
        <v>332</v>
      </c>
      <c r="D1541" s="130" t="s">
        <v>343</v>
      </c>
      <c r="E1541" s="131">
        <v>0</v>
      </c>
      <c r="F1541" s="131">
        <v>0</v>
      </c>
      <c r="G1541" s="131">
        <v>0</v>
      </c>
    </row>
    <row r="1542" spans="1:7" ht="14.25" customHeight="1">
      <c r="A1542" s="126" t="s">
        <v>123</v>
      </c>
      <c r="B1542" s="127">
        <v>2015</v>
      </c>
      <c r="C1542" s="126" t="s">
        <v>332</v>
      </c>
      <c r="D1542" s="126" t="s">
        <v>333</v>
      </c>
      <c r="E1542" s="127">
        <v>34127.279999999999</v>
      </c>
      <c r="F1542" s="127">
        <v>429371.09</v>
      </c>
      <c r="G1542" s="127">
        <v>1182</v>
      </c>
    </row>
    <row r="1543" spans="1:7" ht="14.25" customHeight="1">
      <c r="A1543" s="130" t="s">
        <v>123</v>
      </c>
      <c r="B1543" s="131">
        <v>2015</v>
      </c>
      <c r="C1543" s="130" t="s">
        <v>332</v>
      </c>
      <c r="D1543" s="130" t="s">
        <v>335</v>
      </c>
      <c r="E1543" s="131">
        <v>690999.09</v>
      </c>
      <c r="F1543" s="131">
        <v>7541643.8099999996</v>
      </c>
      <c r="G1543" s="131">
        <v>21075</v>
      </c>
    </row>
    <row r="1544" spans="1:7" ht="14.25" customHeight="1">
      <c r="A1544" s="126" t="s">
        <v>123</v>
      </c>
      <c r="B1544" s="127">
        <v>2015</v>
      </c>
      <c r="C1544" s="126" t="s">
        <v>332</v>
      </c>
      <c r="D1544" s="126" t="s">
        <v>336</v>
      </c>
      <c r="E1544" s="127">
        <v>41843.279999999999</v>
      </c>
      <c r="F1544" s="127">
        <v>1276037.3999999999</v>
      </c>
      <c r="G1544" s="127">
        <v>0</v>
      </c>
    </row>
    <row r="1545" spans="1:7" ht="14.25" customHeight="1">
      <c r="A1545" s="130" t="s">
        <v>123</v>
      </c>
      <c r="B1545" s="131">
        <v>2015</v>
      </c>
      <c r="C1545" s="130" t="s">
        <v>337</v>
      </c>
      <c r="D1545" s="130" t="s">
        <v>338</v>
      </c>
      <c r="E1545" s="131">
        <v>3647392.5</v>
      </c>
      <c r="F1545" s="131">
        <v>137728861.19</v>
      </c>
      <c r="G1545" s="131">
        <v>0</v>
      </c>
    </row>
    <row r="1546" spans="1:7" ht="14.25" customHeight="1">
      <c r="A1546" s="126" t="s">
        <v>123</v>
      </c>
      <c r="B1546" s="127">
        <v>2015</v>
      </c>
      <c r="C1546" s="126" t="s">
        <v>337</v>
      </c>
      <c r="D1546" s="126" t="s">
        <v>339</v>
      </c>
      <c r="E1546" s="127">
        <v>4794355.4000000004</v>
      </c>
      <c r="F1546" s="127">
        <v>359288499.37</v>
      </c>
      <c r="G1546" s="127">
        <v>902988</v>
      </c>
    </row>
    <row r="1547" spans="1:7" ht="14.25" customHeight="1">
      <c r="A1547" s="130" t="s">
        <v>123</v>
      </c>
      <c r="B1547" s="131">
        <v>2015</v>
      </c>
      <c r="C1547" s="130" t="s">
        <v>337</v>
      </c>
      <c r="D1547" s="130" t="s">
        <v>340</v>
      </c>
      <c r="E1547" s="131">
        <v>0</v>
      </c>
      <c r="F1547" s="131">
        <v>0</v>
      </c>
      <c r="G1547" s="131">
        <v>0</v>
      </c>
    </row>
    <row r="1548" spans="1:7" ht="14.25" customHeight="1">
      <c r="A1548" s="126" t="s">
        <v>123</v>
      </c>
      <c r="B1548" s="127">
        <v>2015</v>
      </c>
      <c r="C1548" s="126" t="s">
        <v>337</v>
      </c>
      <c r="D1548" s="126" t="s">
        <v>341</v>
      </c>
      <c r="E1548" s="127">
        <v>13107845.26</v>
      </c>
      <c r="F1548" s="127">
        <v>379394019.45999998</v>
      </c>
      <c r="G1548" s="127">
        <v>0</v>
      </c>
    </row>
    <row r="1549" spans="1:7" ht="14.25" customHeight="1">
      <c r="A1549" s="130" t="s">
        <v>123</v>
      </c>
      <c r="B1549" s="131">
        <v>2015</v>
      </c>
      <c r="C1549" s="130" t="s">
        <v>337</v>
      </c>
      <c r="D1549" s="130" t="s">
        <v>342</v>
      </c>
      <c r="E1549" s="131">
        <v>0</v>
      </c>
      <c r="F1549" s="131">
        <v>0</v>
      </c>
      <c r="G1549" s="131">
        <v>0</v>
      </c>
    </row>
    <row r="1550" spans="1:7" ht="14.25" customHeight="1">
      <c r="A1550" s="126" t="s">
        <v>123</v>
      </c>
      <c r="B1550" s="127">
        <v>2016</v>
      </c>
      <c r="C1550" s="126" t="s">
        <v>332</v>
      </c>
      <c r="D1550" s="126" t="s">
        <v>343</v>
      </c>
      <c r="E1550" s="127">
        <v>0</v>
      </c>
      <c r="F1550" s="127">
        <v>0</v>
      </c>
      <c r="G1550" s="127">
        <v>0</v>
      </c>
    </row>
    <row r="1551" spans="1:7" ht="14.25" customHeight="1">
      <c r="A1551" s="130" t="s">
        <v>123</v>
      </c>
      <c r="B1551" s="131">
        <v>2016</v>
      </c>
      <c r="C1551" s="130" t="s">
        <v>332</v>
      </c>
      <c r="D1551" s="130" t="s">
        <v>333</v>
      </c>
      <c r="E1551" s="131">
        <v>31502.07</v>
      </c>
      <c r="F1551" s="131">
        <v>427366.34</v>
      </c>
      <c r="G1551" s="131">
        <v>1077.7</v>
      </c>
    </row>
    <row r="1552" spans="1:7" ht="14.25" customHeight="1">
      <c r="A1552" s="126" t="s">
        <v>123</v>
      </c>
      <c r="B1552" s="127">
        <v>2016</v>
      </c>
      <c r="C1552" s="126" t="s">
        <v>332</v>
      </c>
      <c r="D1552" s="126" t="s">
        <v>335</v>
      </c>
      <c r="E1552" s="127">
        <v>668696</v>
      </c>
      <c r="F1552" s="127">
        <v>7520842.1200000001</v>
      </c>
      <c r="G1552" s="127">
        <v>20946.189999999999</v>
      </c>
    </row>
    <row r="1553" spans="1:7" ht="14.25" customHeight="1">
      <c r="A1553" s="130" t="s">
        <v>123</v>
      </c>
      <c r="B1553" s="131">
        <v>2016</v>
      </c>
      <c r="C1553" s="130" t="s">
        <v>332</v>
      </c>
      <c r="D1553" s="130" t="s">
        <v>336</v>
      </c>
      <c r="E1553" s="131">
        <v>41060.17</v>
      </c>
      <c r="F1553" s="131">
        <v>1218850.98</v>
      </c>
      <c r="G1553" s="131">
        <v>0</v>
      </c>
    </row>
    <row r="1554" spans="1:7" ht="14.25" customHeight="1">
      <c r="A1554" s="126" t="s">
        <v>123</v>
      </c>
      <c r="B1554" s="127">
        <v>2016</v>
      </c>
      <c r="C1554" s="126" t="s">
        <v>337</v>
      </c>
      <c r="D1554" s="126" t="s">
        <v>338</v>
      </c>
      <c r="E1554" s="127">
        <v>3816342.29</v>
      </c>
      <c r="F1554" s="127">
        <v>135269773.41</v>
      </c>
      <c r="G1554" s="127">
        <v>0</v>
      </c>
    </row>
    <row r="1555" spans="1:7" ht="14.25" customHeight="1">
      <c r="A1555" s="130" t="s">
        <v>123</v>
      </c>
      <c r="B1555" s="131">
        <v>2016</v>
      </c>
      <c r="C1555" s="130" t="s">
        <v>337</v>
      </c>
      <c r="D1555" s="130" t="s">
        <v>339</v>
      </c>
      <c r="E1555" s="131">
        <v>4668664.43</v>
      </c>
      <c r="F1555" s="131">
        <v>347751693.08999997</v>
      </c>
      <c r="G1555" s="131">
        <v>886866.2</v>
      </c>
    </row>
    <row r="1556" spans="1:7" ht="14.25" customHeight="1">
      <c r="A1556" s="126" t="s">
        <v>123</v>
      </c>
      <c r="B1556" s="127">
        <v>2016</v>
      </c>
      <c r="C1556" s="126" t="s">
        <v>337</v>
      </c>
      <c r="D1556" s="126" t="s">
        <v>340</v>
      </c>
      <c r="E1556" s="127">
        <v>0</v>
      </c>
      <c r="F1556" s="127">
        <v>0</v>
      </c>
      <c r="G1556" s="127">
        <v>0</v>
      </c>
    </row>
    <row r="1557" spans="1:7" ht="14.25" customHeight="1">
      <c r="A1557" s="130" t="s">
        <v>123</v>
      </c>
      <c r="B1557" s="131">
        <v>2016</v>
      </c>
      <c r="C1557" s="130" t="s">
        <v>337</v>
      </c>
      <c r="D1557" s="130" t="s">
        <v>341</v>
      </c>
      <c r="E1557" s="131">
        <v>13448828.869999999</v>
      </c>
      <c r="F1557" s="131">
        <v>364828775.63999999</v>
      </c>
      <c r="G1557" s="131">
        <v>0</v>
      </c>
    </row>
    <row r="1558" spans="1:7" ht="14.25" customHeight="1">
      <c r="A1558" s="126" t="s">
        <v>123</v>
      </c>
      <c r="B1558" s="127">
        <v>2016</v>
      </c>
      <c r="C1558" s="126" t="s">
        <v>337</v>
      </c>
      <c r="D1558" s="126" t="s">
        <v>342</v>
      </c>
      <c r="E1558" s="127">
        <v>0</v>
      </c>
      <c r="F1558" s="127">
        <v>0</v>
      </c>
      <c r="G1558" s="127">
        <v>0</v>
      </c>
    </row>
    <row r="1559" spans="1:7" ht="14.25" customHeight="1">
      <c r="A1559" s="130" t="s">
        <v>123</v>
      </c>
      <c r="B1559" s="131">
        <v>2017</v>
      </c>
      <c r="C1559" s="130" t="s">
        <v>332</v>
      </c>
      <c r="D1559" s="130" t="s">
        <v>343</v>
      </c>
      <c r="E1559" s="131">
        <v>0</v>
      </c>
      <c r="F1559" s="131">
        <v>0</v>
      </c>
      <c r="G1559" s="131">
        <v>0</v>
      </c>
    </row>
    <row r="1560" spans="1:7" ht="14.25" customHeight="1">
      <c r="A1560" s="126" t="s">
        <v>123</v>
      </c>
      <c r="B1560" s="127">
        <v>2017</v>
      </c>
      <c r="C1560" s="126" t="s">
        <v>332</v>
      </c>
      <c r="D1560" s="126" t="s">
        <v>333</v>
      </c>
      <c r="E1560" s="127">
        <v>33086.46</v>
      </c>
      <c r="F1560" s="127">
        <v>412946.08</v>
      </c>
      <c r="G1560" s="127">
        <v>1137.3399999999999</v>
      </c>
    </row>
    <row r="1561" spans="1:7" ht="14.25" customHeight="1">
      <c r="A1561" s="130" t="s">
        <v>123</v>
      </c>
      <c r="B1561" s="131">
        <v>2017</v>
      </c>
      <c r="C1561" s="130" t="s">
        <v>332</v>
      </c>
      <c r="D1561" s="130" t="s">
        <v>335</v>
      </c>
      <c r="E1561" s="131">
        <v>705096.63</v>
      </c>
      <c r="F1561" s="131">
        <v>7471832.7400000002</v>
      </c>
      <c r="G1561" s="131">
        <v>20884.21</v>
      </c>
    </row>
    <row r="1562" spans="1:7" ht="14.25" customHeight="1">
      <c r="A1562" s="126" t="s">
        <v>123</v>
      </c>
      <c r="B1562" s="127">
        <v>2017</v>
      </c>
      <c r="C1562" s="126" t="s">
        <v>332</v>
      </c>
      <c r="D1562" s="126" t="s">
        <v>336</v>
      </c>
      <c r="E1562" s="127">
        <v>39318.160000000003</v>
      </c>
      <c r="F1562" s="127">
        <v>1179514.8</v>
      </c>
      <c r="G1562" s="127">
        <v>0</v>
      </c>
    </row>
    <row r="1563" spans="1:7" ht="14.25" customHeight="1">
      <c r="A1563" s="130" t="s">
        <v>123</v>
      </c>
      <c r="B1563" s="131">
        <v>2017</v>
      </c>
      <c r="C1563" s="130" t="s">
        <v>337</v>
      </c>
      <c r="D1563" s="130" t="s">
        <v>338</v>
      </c>
      <c r="E1563" s="131">
        <v>3687028.65</v>
      </c>
      <c r="F1563" s="131">
        <v>132255649.59</v>
      </c>
      <c r="G1563" s="131">
        <v>0</v>
      </c>
    </row>
    <row r="1564" spans="1:7" ht="14.25" customHeight="1">
      <c r="A1564" s="126" t="s">
        <v>123</v>
      </c>
      <c r="B1564" s="127">
        <v>2017</v>
      </c>
      <c r="C1564" s="126" t="s">
        <v>337</v>
      </c>
      <c r="D1564" s="126" t="s">
        <v>339</v>
      </c>
      <c r="E1564" s="127">
        <v>4856064.38</v>
      </c>
      <c r="F1564" s="127">
        <v>352142096.67000002</v>
      </c>
      <c r="G1564" s="127">
        <v>875677.68</v>
      </c>
    </row>
    <row r="1565" spans="1:7" ht="14.25" customHeight="1">
      <c r="A1565" s="130" t="s">
        <v>123</v>
      </c>
      <c r="B1565" s="131">
        <v>2017</v>
      </c>
      <c r="C1565" s="130" t="s">
        <v>337</v>
      </c>
      <c r="D1565" s="130" t="s">
        <v>340</v>
      </c>
      <c r="E1565" s="131">
        <v>0</v>
      </c>
      <c r="F1565" s="131">
        <v>0</v>
      </c>
      <c r="G1565" s="131">
        <v>0</v>
      </c>
    </row>
    <row r="1566" spans="1:7" ht="14.25" customHeight="1">
      <c r="A1566" s="126" t="s">
        <v>123</v>
      </c>
      <c r="B1566" s="127">
        <v>2017</v>
      </c>
      <c r="C1566" s="126" t="s">
        <v>337</v>
      </c>
      <c r="D1566" s="126" t="s">
        <v>341</v>
      </c>
      <c r="E1566" s="127">
        <v>13395231.300000001</v>
      </c>
      <c r="F1566" s="127">
        <v>354259332.93000001</v>
      </c>
      <c r="G1566" s="127">
        <v>0</v>
      </c>
    </row>
    <row r="1567" spans="1:7" ht="14.25" customHeight="1">
      <c r="A1567" s="130" t="s">
        <v>123</v>
      </c>
      <c r="B1567" s="131">
        <v>2017</v>
      </c>
      <c r="C1567" s="130" t="s">
        <v>337</v>
      </c>
      <c r="D1567" s="130" t="s">
        <v>342</v>
      </c>
      <c r="E1567" s="131">
        <v>0</v>
      </c>
      <c r="F1567" s="131">
        <v>0</v>
      </c>
      <c r="G1567" s="131">
        <v>0</v>
      </c>
    </row>
    <row r="1568" spans="1:7" ht="14.25" customHeight="1">
      <c r="A1568" s="126" t="s">
        <v>123</v>
      </c>
      <c r="B1568" s="127">
        <v>2018</v>
      </c>
      <c r="C1568" s="126" t="s">
        <v>332</v>
      </c>
      <c r="D1568" s="126" t="s">
        <v>343</v>
      </c>
      <c r="E1568" s="127">
        <v>0</v>
      </c>
      <c r="F1568" s="127">
        <v>0</v>
      </c>
      <c r="G1568" s="127">
        <v>0</v>
      </c>
    </row>
    <row r="1569" spans="1:7" ht="14.25" customHeight="1">
      <c r="A1569" s="130" t="s">
        <v>123</v>
      </c>
      <c r="B1569" s="131">
        <v>2018</v>
      </c>
      <c r="C1569" s="130" t="s">
        <v>332</v>
      </c>
      <c r="D1569" s="130" t="s">
        <v>333</v>
      </c>
      <c r="E1569" s="131">
        <v>33310.04</v>
      </c>
      <c r="F1569" s="131">
        <v>403669.78</v>
      </c>
      <c r="G1569" s="131">
        <v>1111.06</v>
      </c>
    </row>
    <row r="1570" spans="1:7" ht="14.25" customHeight="1">
      <c r="A1570" s="126" t="s">
        <v>123</v>
      </c>
      <c r="B1570" s="127">
        <v>2018</v>
      </c>
      <c r="C1570" s="126" t="s">
        <v>332</v>
      </c>
      <c r="D1570" s="126" t="s">
        <v>335</v>
      </c>
      <c r="E1570" s="127">
        <v>716239.61</v>
      </c>
      <c r="F1570" s="127">
        <v>7471084.9699999997</v>
      </c>
      <c r="G1570" s="127">
        <v>20877.91</v>
      </c>
    </row>
    <row r="1571" spans="1:7" ht="14.25" customHeight="1">
      <c r="A1571" s="130" t="s">
        <v>123</v>
      </c>
      <c r="B1571" s="131">
        <v>2018</v>
      </c>
      <c r="C1571" s="130" t="s">
        <v>332</v>
      </c>
      <c r="D1571" s="130" t="s">
        <v>336</v>
      </c>
      <c r="E1571" s="131">
        <v>38273.43</v>
      </c>
      <c r="F1571" s="131">
        <v>1134622.2</v>
      </c>
      <c r="G1571" s="131">
        <v>0</v>
      </c>
    </row>
    <row r="1572" spans="1:7" ht="14.25" customHeight="1">
      <c r="A1572" s="126" t="s">
        <v>123</v>
      </c>
      <c r="B1572" s="127">
        <v>2018</v>
      </c>
      <c r="C1572" s="126" t="s">
        <v>337</v>
      </c>
      <c r="D1572" s="126" t="s">
        <v>338</v>
      </c>
      <c r="E1572" s="127">
        <v>3730144.82</v>
      </c>
      <c r="F1572" s="127">
        <v>137871408.96000001</v>
      </c>
      <c r="G1572" s="127">
        <v>0</v>
      </c>
    </row>
    <row r="1573" spans="1:7" ht="14.25" customHeight="1">
      <c r="A1573" s="130" t="s">
        <v>123</v>
      </c>
      <c r="B1573" s="131">
        <v>2018</v>
      </c>
      <c r="C1573" s="130" t="s">
        <v>337</v>
      </c>
      <c r="D1573" s="130" t="s">
        <v>339</v>
      </c>
      <c r="E1573" s="131">
        <v>4915775.63</v>
      </c>
      <c r="F1573" s="131">
        <v>360043485.08999997</v>
      </c>
      <c r="G1573" s="131">
        <v>880526.89</v>
      </c>
    </row>
    <row r="1574" spans="1:7" ht="14.25" customHeight="1">
      <c r="A1574" s="126" t="s">
        <v>123</v>
      </c>
      <c r="B1574" s="127">
        <v>2018</v>
      </c>
      <c r="C1574" s="126" t="s">
        <v>337</v>
      </c>
      <c r="D1574" s="126" t="s">
        <v>340</v>
      </c>
      <c r="E1574" s="127">
        <v>0</v>
      </c>
      <c r="F1574" s="127">
        <v>0</v>
      </c>
      <c r="G1574" s="127">
        <v>0</v>
      </c>
    </row>
    <row r="1575" spans="1:7" ht="14.25" customHeight="1">
      <c r="A1575" s="130" t="s">
        <v>123</v>
      </c>
      <c r="B1575" s="131">
        <v>2018</v>
      </c>
      <c r="C1575" s="130" t="s">
        <v>337</v>
      </c>
      <c r="D1575" s="130" t="s">
        <v>341</v>
      </c>
      <c r="E1575" s="131">
        <v>13865619.1</v>
      </c>
      <c r="F1575" s="131">
        <v>375723904.17000002</v>
      </c>
      <c r="G1575" s="131">
        <v>0</v>
      </c>
    </row>
    <row r="1576" spans="1:7" ht="14.25" customHeight="1">
      <c r="A1576" s="126" t="s">
        <v>123</v>
      </c>
      <c r="B1576" s="127">
        <v>2018</v>
      </c>
      <c r="C1576" s="126" t="s">
        <v>337</v>
      </c>
      <c r="D1576" s="126" t="s">
        <v>342</v>
      </c>
      <c r="E1576" s="127">
        <v>0</v>
      </c>
      <c r="F1576" s="127">
        <v>0</v>
      </c>
      <c r="G1576" s="127">
        <v>0</v>
      </c>
    </row>
    <row r="1577" spans="1:7" ht="14.25" customHeight="1">
      <c r="A1577" s="130" t="s">
        <v>123</v>
      </c>
      <c r="B1577" s="131">
        <v>2019</v>
      </c>
      <c r="C1577" s="130" t="s">
        <v>332</v>
      </c>
      <c r="D1577" s="130" t="s">
        <v>343</v>
      </c>
      <c r="E1577" s="131">
        <v>0</v>
      </c>
      <c r="F1577" s="131">
        <v>0</v>
      </c>
      <c r="G1577" s="131">
        <v>0</v>
      </c>
    </row>
    <row r="1578" spans="1:7" ht="14.25" customHeight="1">
      <c r="A1578" s="126" t="s">
        <v>123</v>
      </c>
      <c r="B1578" s="127">
        <v>2019</v>
      </c>
      <c r="C1578" s="126" t="s">
        <v>332</v>
      </c>
      <c r="D1578" s="126" t="s">
        <v>333</v>
      </c>
      <c r="E1578" s="127">
        <v>31231.39</v>
      </c>
      <c r="F1578" s="127">
        <v>372541.78</v>
      </c>
      <c r="G1578" s="127">
        <v>1025.32</v>
      </c>
    </row>
    <row r="1579" spans="1:7" ht="14.25" customHeight="1">
      <c r="A1579" s="130" t="s">
        <v>123</v>
      </c>
      <c r="B1579" s="131">
        <v>2019</v>
      </c>
      <c r="C1579" s="130" t="s">
        <v>332</v>
      </c>
      <c r="D1579" s="130" t="s">
        <v>335</v>
      </c>
      <c r="E1579" s="131">
        <v>727050.56</v>
      </c>
      <c r="F1579" s="131">
        <v>7481251.9100000001</v>
      </c>
      <c r="G1579" s="131">
        <v>20902.349999999999</v>
      </c>
    </row>
    <row r="1580" spans="1:7" ht="14.25" customHeight="1">
      <c r="A1580" s="126" t="s">
        <v>123</v>
      </c>
      <c r="B1580" s="127">
        <v>2019</v>
      </c>
      <c r="C1580" s="126" t="s">
        <v>332</v>
      </c>
      <c r="D1580" s="126" t="s">
        <v>336</v>
      </c>
      <c r="E1580" s="127">
        <v>38550.910000000003</v>
      </c>
      <c r="F1580" s="127">
        <v>1133887</v>
      </c>
      <c r="G1580" s="127">
        <v>0</v>
      </c>
    </row>
    <row r="1581" spans="1:7" ht="14.25" customHeight="1">
      <c r="A1581" s="130" t="s">
        <v>123</v>
      </c>
      <c r="B1581" s="131">
        <v>2019</v>
      </c>
      <c r="C1581" s="130" t="s">
        <v>337</v>
      </c>
      <c r="D1581" s="130" t="s">
        <v>338</v>
      </c>
      <c r="E1581" s="131">
        <v>3979485.13</v>
      </c>
      <c r="F1581" s="131">
        <v>135968289.19</v>
      </c>
      <c r="G1581" s="131">
        <v>0</v>
      </c>
    </row>
    <row r="1582" spans="1:7" ht="14.25" customHeight="1">
      <c r="A1582" s="126" t="s">
        <v>123</v>
      </c>
      <c r="B1582" s="127">
        <v>2019</v>
      </c>
      <c r="C1582" s="126" t="s">
        <v>337</v>
      </c>
      <c r="D1582" s="126" t="s">
        <v>339</v>
      </c>
      <c r="E1582" s="127">
        <v>5002894.8899999997</v>
      </c>
      <c r="F1582" s="127">
        <v>350908706.60000002</v>
      </c>
      <c r="G1582" s="127">
        <v>845615.36</v>
      </c>
    </row>
    <row r="1583" spans="1:7" ht="14.25" customHeight="1">
      <c r="A1583" s="130" t="s">
        <v>123</v>
      </c>
      <c r="B1583" s="131">
        <v>2019</v>
      </c>
      <c r="C1583" s="130" t="s">
        <v>337</v>
      </c>
      <c r="D1583" s="130" t="s">
        <v>340</v>
      </c>
      <c r="E1583" s="131">
        <v>0</v>
      </c>
      <c r="F1583" s="131">
        <v>0</v>
      </c>
      <c r="G1583" s="131">
        <v>0</v>
      </c>
    </row>
    <row r="1584" spans="1:7" ht="14.25" customHeight="1">
      <c r="A1584" s="126" t="s">
        <v>123</v>
      </c>
      <c r="B1584" s="127">
        <v>2019</v>
      </c>
      <c r="C1584" s="126" t="s">
        <v>337</v>
      </c>
      <c r="D1584" s="126" t="s">
        <v>341</v>
      </c>
      <c r="E1584" s="127">
        <v>14136089.66</v>
      </c>
      <c r="F1584" s="127">
        <v>375118358.05000001</v>
      </c>
      <c r="G1584" s="127">
        <v>0</v>
      </c>
    </row>
    <row r="1585" spans="1:7" ht="14.25" customHeight="1">
      <c r="A1585" s="130" t="s">
        <v>123</v>
      </c>
      <c r="B1585" s="131">
        <v>2019</v>
      </c>
      <c r="C1585" s="130" t="s">
        <v>337</v>
      </c>
      <c r="D1585" s="130" t="s">
        <v>342</v>
      </c>
      <c r="E1585" s="131">
        <v>0</v>
      </c>
      <c r="F1585" s="131">
        <v>0</v>
      </c>
      <c r="G1585" s="131">
        <v>0</v>
      </c>
    </row>
    <row r="1586" spans="1:7" ht="14.25" customHeight="1">
      <c r="A1586" s="126" t="s">
        <v>123</v>
      </c>
      <c r="B1586" s="127">
        <v>2020</v>
      </c>
      <c r="C1586" s="126" t="s">
        <v>332</v>
      </c>
      <c r="D1586" s="126" t="s">
        <v>343</v>
      </c>
      <c r="E1586" s="127">
        <v>0</v>
      </c>
      <c r="F1586" s="127">
        <v>0</v>
      </c>
      <c r="G1586" s="127">
        <v>0</v>
      </c>
    </row>
    <row r="1587" spans="1:7" ht="14.25" customHeight="1">
      <c r="A1587" s="130" t="s">
        <v>123</v>
      </c>
      <c r="B1587" s="131">
        <v>2020</v>
      </c>
      <c r="C1587" s="130" t="s">
        <v>332</v>
      </c>
      <c r="D1587" s="130" t="s">
        <v>333</v>
      </c>
      <c r="E1587" s="131">
        <v>34665.07</v>
      </c>
      <c r="F1587" s="131">
        <v>363254.6</v>
      </c>
      <c r="G1587" s="131">
        <v>998.48</v>
      </c>
    </row>
    <row r="1588" spans="1:7" ht="14.25" customHeight="1">
      <c r="A1588" s="126" t="s">
        <v>123</v>
      </c>
      <c r="B1588" s="127">
        <v>2020</v>
      </c>
      <c r="C1588" s="126" t="s">
        <v>332</v>
      </c>
      <c r="D1588" s="126" t="s">
        <v>335</v>
      </c>
      <c r="E1588" s="127">
        <v>720284.21</v>
      </c>
      <c r="F1588" s="127">
        <v>6391575.9500000002</v>
      </c>
      <c r="G1588" s="127">
        <v>18315.38</v>
      </c>
    </row>
    <row r="1589" spans="1:7" ht="14.25" customHeight="1">
      <c r="A1589" s="130" t="s">
        <v>123</v>
      </c>
      <c r="B1589" s="131">
        <v>2020</v>
      </c>
      <c r="C1589" s="130" t="s">
        <v>332</v>
      </c>
      <c r="D1589" s="130" t="s">
        <v>336</v>
      </c>
      <c r="E1589" s="131">
        <v>38002.300000000003</v>
      </c>
      <c r="F1589" s="131">
        <v>1032903</v>
      </c>
      <c r="G1589" s="131">
        <v>0</v>
      </c>
    </row>
    <row r="1590" spans="1:7" ht="14.25" customHeight="1">
      <c r="A1590" s="126" t="s">
        <v>123</v>
      </c>
      <c r="B1590" s="127">
        <v>2020</v>
      </c>
      <c r="C1590" s="126" t="s">
        <v>337</v>
      </c>
      <c r="D1590" s="126" t="s">
        <v>338</v>
      </c>
      <c r="E1590" s="127">
        <v>3815027.12</v>
      </c>
      <c r="F1590" s="127">
        <v>128297208.87</v>
      </c>
      <c r="G1590" s="127">
        <v>0</v>
      </c>
    </row>
    <row r="1591" spans="1:7" ht="14.25" customHeight="1">
      <c r="A1591" s="130" t="s">
        <v>123</v>
      </c>
      <c r="B1591" s="131">
        <v>2020</v>
      </c>
      <c r="C1591" s="130" t="s">
        <v>337</v>
      </c>
      <c r="D1591" s="130" t="s">
        <v>339</v>
      </c>
      <c r="E1591" s="131">
        <v>4542934.7300000004</v>
      </c>
      <c r="F1591" s="131">
        <v>319950237.29000002</v>
      </c>
      <c r="G1591" s="131">
        <v>774313.29</v>
      </c>
    </row>
    <row r="1592" spans="1:7" ht="14.25" customHeight="1">
      <c r="A1592" s="126" t="s">
        <v>123</v>
      </c>
      <c r="B1592" s="127">
        <v>2020</v>
      </c>
      <c r="C1592" s="126" t="s">
        <v>337</v>
      </c>
      <c r="D1592" s="126" t="s">
        <v>340</v>
      </c>
      <c r="E1592" s="127">
        <v>0</v>
      </c>
      <c r="F1592" s="127">
        <v>0</v>
      </c>
      <c r="G1592" s="127">
        <v>0</v>
      </c>
    </row>
    <row r="1593" spans="1:7" ht="14.25" customHeight="1">
      <c r="A1593" s="130" t="s">
        <v>123</v>
      </c>
      <c r="B1593" s="131">
        <v>2020</v>
      </c>
      <c r="C1593" s="130" t="s">
        <v>337</v>
      </c>
      <c r="D1593" s="130" t="s">
        <v>341</v>
      </c>
      <c r="E1593" s="131">
        <v>14773759.699999999</v>
      </c>
      <c r="F1593" s="131">
        <v>381949545.73000002</v>
      </c>
      <c r="G1593" s="131">
        <v>0</v>
      </c>
    </row>
    <row r="1594" spans="1:7" ht="14.25" customHeight="1">
      <c r="A1594" s="126" t="s">
        <v>123</v>
      </c>
      <c r="B1594" s="127">
        <v>2020</v>
      </c>
      <c r="C1594" s="126" t="s">
        <v>337</v>
      </c>
      <c r="D1594" s="126" t="s">
        <v>342</v>
      </c>
      <c r="E1594" s="127">
        <v>0</v>
      </c>
      <c r="F1594" s="127">
        <v>0</v>
      </c>
      <c r="G1594" s="127">
        <v>0</v>
      </c>
    </row>
    <row r="1595" spans="1:7" ht="14.25" customHeight="1">
      <c r="A1595" s="130" t="s">
        <v>123</v>
      </c>
      <c r="B1595" s="131">
        <v>2021</v>
      </c>
      <c r="C1595" s="130" t="s">
        <v>332</v>
      </c>
      <c r="D1595" s="130" t="s">
        <v>343</v>
      </c>
      <c r="E1595" s="131">
        <v>0</v>
      </c>
      <c r="F1595" s="131">
        <v>0</v>
      </c>
      <c r="G1595" s="131">
        <v>0</v>
      </c>
    </row>
    <row r="1596" spans="1:7" ht="14.25" customHeight="1">
      <c r="A1596" s="126" t="s">
        <v>123</v>
      </c>
      <c r="B1596" s="127">
        <v>2021</v>
      </c>
      <c r="C1596" s="126" t="s">
        <v>332</v>
      </c>
      <c r="D1596" s="126" t="s">
        <v>333</v>
      </c>
      <c r="E1596" s="127">
        <v>34065.129999999997</v>
      </c>
      <c r="F1596" s="127">
        <v>360331.91</v>
      </c>
      <c r="G1596" s="127">
        <v>967.29</v>
      </c>
    </row>
    <row r="1597" spans="1:7" ht="14.25" customHeight="1">
      <c r="A1597" s="130" t="s">
        <v>123</v>
      </c>
      <c r="B1597" s="131">
        <v>2021</v>
      </c>
      <c r="C1597" s="130" t="s">
        <v>332</v>
      </c>
      <c r="D1597" s="130" t="s">
        <v>335</v>
      </c>
      <c r="E1597" s="131">
        <v>669390.62</v>
      </c>
      <c r="F1597" s="131">
        <v>3586468.23</v>
      </c>
      <c r="G1597" s="131">
        <v>10103.25</v>
      </c>
    </row>
    <row r="1598" spans="1:7" ht="14.25" customHeight="1">
      <c r="A1598" s="126" t="s">
        <v>123</v>
      </c>
      <c r="B1598" s="127">
        <v>2021</v>
      </c>
      <c r="C1598" s="126" t="s">
        <v>332</v>
      </c>
      <c r="D1598" s="126" t="s">
        <v>336</v>
      </c>
      <c r="E1598" s="127">
        <v>37807.660000000003</v>
      </c>
      <c r="F1598" s="127">
        <v>987840</v>
      </c>
      <c r="G1598" s="127">
        <v>0</v>
      </c>
    </row>
    <row r="1599" spans="1:7" ht="14.25" customHeight="1">
      <c r="A1599" s="130" t="s">
        <v>123</v>
      </c>
      <c r="B1599" s="131">
        <v>2021</v>
      </c>
      <c r="C1599" s="130" t="s">
        <v>337</v>
      </c>
      <c r="D1599" s="130" t="s">
        <v>338</v>
      </c>
      <c r="E1599" s="131">
        <v>3912080.79</v>
      </c>
      <c r="F1599" s="131">
        <v>127942203.64</v>
      </c>
      <c r="G1599" s="131">
        <v>0</v>
      </c>
    </row>
    <row r="1600" spans="1:7" ht="14.25" customHeight="1">
      <c r="A1600" s="126" t="s">
        <v>123</v>
      </c>
      <c r="B1600" s="127">
        <v>2021</v>
      </c>
      <c r="C1600" s="126" t="s">
        <v>337</v>
      </c>
      <c r="D1600" s="126" t="s">
        <v>339</v>
      </c>
      <c r="E1600" s="127">
        <v>4562659.99</v>
      </c>
      <c r="F1600" s="127">
        <v>317054998.02999997</v>
      </c>
      <c r="G1600" s="127">
        <v>776217.71</v>
      </c>
    </row>
    <row r="1601" spans="1:7" ht="14.25" customHeight="1">
      <c r="A1601" s="130" t="s">
        <v>123</v>
      </c>
      <c r="B1601" s="131">
        <v>2021</v>
      </c>
      <c r="C1601" s="130" t="s">
        <v>337</v>
      </c>
      <c r="D1601" s="130" t="s">
        <v>340</v>
      </c>
      <c r="E1601" s="131">
        <v>0</v>
      </c>
      <c r="F1601" s="131">
        <v>0</v>
      </c>
      <c r="G1601" s="131">
        <v>0</v>
      </c>
    </row>
    <row r="1602" spans="1:7" ht="14.25" customHeight="1">
      <c r="A1602" s="126" t="s">
        <v>123</v>
      </c>
      <c r="B1602" s="127">
        <v>2021</v>
      </c>
      <c r="C1602" s="126" t="s">
        <v>337</v>
      </c>
      <c r="D1602" s="126" t="s">
        <v>341</v>
      </c>
      <c r="E1602" s="127">
        <v>15393669.880000001</v>
      </c>
      <c r="F1602" s="127">
        <v>374569366.70999998</v>
      </c>
      <c r="G1602" s="127">
        <v>0</v>
      </c>
    </row>
    <row r="1603" spans="1:7" ht="14.25" customHeight="1">
      <c r="A1603" s="130" t="s">
        <v>123</v>
      </c>
      <c r="B1603" s="131">
        <v>2021</v>
      </c>
      <c r="C1603" s="130" t="s">
        <v>337</v>
      </c>
      <c r="D1603" s="130" t="s">
        <v>342</v>
      </c>
      <c r="E1603" s="131">
        <v>0</v>
      </c>
      <c r="F1603" s="131">
        <v>0</v>
      </c>
      <c r="G1603" s="131">
        <v>0</v>
      </c>
    </row>
    <row r="1604" spans="1:7" ht="14.25" customHeight="1">
      <c r="A1604" s="126" t="s">
        <v>123</v>
      </c>
      <c r="B1604" s="127">
        <v>2022</v>
      </c>
      <c r="C1604" s="126" t="s">
        <v>332</v>
      </c>
      <c r="D1604" s="126" t="s">
        <v>343</v>
      </c>
      <c r="E1604" s="127">
        <v>0</v>
      </c>
      <c r="F1604" s="127">
        <v>0</v>
      </c>
      <c r="G1604" s="127">
        <v>0</v>
      </c>
    </row>
    <row r="1605" spans="1:7" ht="14.25" customHeight="1">
      <c r="A1605" s="130" t="s">
        <v>123</v>
      </c>
      <c r="B1605" s="131">
        <v>2022</v>
      </c>
      <c r="C1605" s="130" t="s">
        <v>332</v>
      </c>
      <c r="D1605" s="130" t="s">
        <v>333</v>
      </c>
      <c r="E1605" s="131">
        <v>37582.089999999997</v>
      </c>
      <c r="F1605" s="131">
        <v>348723.78</v>
      </c>
      <c r="G1605" s="131">
        <v>960.91</v>
      </c>
    </row>
    <row r="1606" spans="1:7" ht="14.25" customHeight="1">
      <c r="A1606" s="126" t="s">
        <v>123</v>
      </c>
      <c r="B1606" s="127">
        <v>2022</v>
      </c>
      <c r="C1606" s="126" t="s">
        <v>332</v>
      </c>
      <c r="D1606" s="126" t="s">
        <v>335</v>
      </c>
      <c r="E1606" s="127">
        <v>624067.97</v>
      </c>
      <c r="F1606" s="127">
        <v>3599100.4</v>
      </c>
      <c r="G1606" s="127">
        <v>10056.86</v>
      </c>
    </row>
    <row r="1607" spans="1:7" ht="14.25" customHeight="1">
      <c r="A1607" s="130" t="s">
        <v>123</v>
      </c>
      <c r="B1607" s="131">
        <v>2022</v>
      </c>
      <c r="C1607" s="130" t="s">
        <v>332</v>
      </c>
      <c r="D1607" s="130" t="s">
        <v>336</v>
      </c>
      <c r="E1607" s="131">
        <v>37735.870000000003</v>
      </c>
      <c r="F1607" s="131">
        <v>947504</v>
      </c>
      <c r="G1607" s="131">
        <v>0</v>
      </c>
    </row>
    <row r="1608" spans="1:7" ht="14.25" customHeight="1">
      <c r="A1608" s="126" t="s">
        <v>123</v>
      </c>
      <c r="B1608" s="127">
        <v>2022</v>
      </c>
      <c r="C1608" s="126" t="s">
        <v>337</v>
      </c>
      <c r="D1608" s="126" t="s">
        <v>338</v>
      </c>
      <c r="E1608" s="127">
        <v>4109884.32</v>
      </c>
      <c r="F1608" s="127">
        <v>133108083.86</v>
      </c>
      <c r="G1608" s="127">
        <v>0</v>
      </c>
    </row>
    <row r="1609" spans="1:7" ht="14.25" customHeight="1">
      <c r="A1609" s="130" t="s">
        <v>123</v>
      </c>
      <c r="B1609" s="131">
        <v>2022</v>
      </c>
      <c r="C1609" s="130" t="s">
        <v>337</v>
      </c>
      <c r="D1609" s="130" t="s">
        <v>339</v>
      </c>
      <c r="E1609" s="131">
        <v>4989819.33</v>
      </c>
      <c r="F1609" s="131">
        <v>331557844.47000003</v>
      </c>
      <c r="G1609" s="131">
        <v>789668.43</v>
      </c>
    </row>
    <row r="1610" spans="1:7" ht="14.25" customHeight="1">
      <c r="A1610" s="126" t="s">
        <v>123</v>
      </c>
      <c r="B1610" s="127">
        <v>2022</v>
      </c>
      <c r="C1610" s="126" t="s">
        <v>337</v>
      </c>
      <c r="D1610" s="126" t="s">
        <v>340</v>
      </c>
      <c r="E1610" s="127">
        <v>0</v>
      </c>
      <c r="F1610" s="127">
        <v>0</v>
      </c>
      <c r="G1610" s="127">
        <v>0</v>
      </c>
    </row>
    <row r="1611" spans="1:7" ht="14.25" customHeight="1">
      <c r="A1611" s="130" t="s">
        <v>123</v>
      </c>
      <c r="B1611" s="131">
        <v>2022</v>
      </c>
      <c r="C1611" s="130" t="s">
        <v>337</v>
      </c>
      <c r="D1611" s="130" t="s">
        <v>341</v>
      </c>
      <c r="E1611" s="131">
        <v>15875759.98</v>
      </c>
      <c r="F1611" s="131">
        <v>380769008.25</v>
      </c>
      <c r="G1611" s="131">
        <v>0</v>
      </c>
    </row>
    <row r="1612" spans="1:7" ht="14.25" customHeight="1">
      <c r="A1612" s="126" t="s">
        <v>123</v>
      </c>
      <c r="B1612" s="127">
        <v>2022</v>
      </c>
      <c r="C1612" s="126" t="s">
        <v>337</v>
      </c>
      <c r="D1612" s="126" t="s">
        <v>342</v>
      </c>
      <c r="E1612" s="127">
        <v>0</v>
      </c>
      <c r="F1612" s="127">
        <v>0</v>
      </c>
      <c r="G1612" s="127">
        <v>0</v>
      </c>
    </row>
    <row r="1613" spans="1:7" ht="14.25" customHeight="1">
      <c r="A1613" s="130" t="s">
        <v>123</v>
      </c>
      <c r="B1613" s="131">
        <v>2023</v>
      </c>
      <c r="C1613" s="130" t="s">
        <v>332</v>
      </c>
      <c r="D1613" s="130" t="s">
        <v>343</v>
      </c>
      <c r="E1613" s="131">
        <v>0</v>
      </c>
      <c r="F1613" s="131">
        <v>0</v>
      </c>
      <c r="G1613" s="131">
        <v>0</v>
      </c>
    </row>
    <row r="1614" spans="1:7" ht="14.25" customHeight="1">
      <c r="A1614" s="126" t="s">
        <v>123</v>
      </c>
      <c r="B1614" s="127">
        <v>2023</v>
      </c>
      <c r="C1614" s="126" t="s">
        <v>332</v>
      </c>
      <c r="D1614" s="126" t="s">
        <v>333</v>
      </c>
      <c r="E1614" s="127">
        <v>37884.400000000001</v>
      </c>
      <c r="F1614" s="127">
        <v>324715.26</v>
      </c>
      <c r="G1614" s="127">
        <v>894.81</v>
      </c>
    </row>
    <row r="1615" spans="1:7" ht="14.25" customHeight="1">
      <c r="A1615" s="130" t="s">
        <v>123</v>
      </c>
      <c r="B1615" s="131">
        <v>2023</v>
      </c>
      <c r="C1615" s="130" t="s">
        <v>332</v>
      </c>
      <c r="D1615" s="130" t="s">
        <v>335</v>
      </c>
      <c r="E1615" s="131">
        <v>581673.72</v>
      </c>
      <c r="F1615" s="131">
        <v>3626510.8</v>
      </c>
      <c r="G1615" s="131">
        <v>10133.209999999999</v>
      </c>
    </row>
    <row r="1616" spans="1:7" ht="14.25" customHeight="1">
      <c r="A1616" s="126" t="s">
        <v>123</v>
      </c>
      <c r="B1616" s="127">
        <v>2023</v>
      </c>
      <c r="C1616" s="126" t="s">
        <v>332</v>
      </c>
      <c r="D1616" s="126" t="s">
        <v>336</v>
      </c>
      <c r="E1616" s="127">
        <v>38368.07</v>
      </c>
      <c r="F1616" s="127">
        <v>921828.41</v>
      </c>
      <c r="G1616" s="127">
        <v>0</v>
      </c>
    </row>
    <row r="1617" spans="1:7" ht="14.25" customHeight="1">
      <c r="A1617" s="130" t="s">
        <v>123</v>
      </c>
      <c r="B1617" s="131">
        <v>2023</v>
      </c>
      <c r="C1617" s="130" t="s">
        <v>337</v>
      </c>
      <c r="D1617" s="130" t="s">
        <v>338</v>
      </c>
      <c r="E1617" s="131">
        <v>4395052.7300000004</v>
      </c>
      <c r="F1617" s="131">
        <v>136676164.40000001</v>
      </c>
      <c r="G1617" s="131">
        <v>0</v>
      </c>
    </row>
    <row r="1618" spans="1:7" ht="14.25" customHeight="1">
      <c r="A1618" s="126" t="s">
        <v>123</v>
      </c>
      <c r="B1618" s="127">
        <v>2023</v>
      </c>
      <c r="C1618" s="126" t="s">
        <v>337</v>
      </c>
      <c r="D1618" s="126" t="s">
        <v>339</v>
      </c>
      <c r="E1618" s="127">
        <v>5085593.3499999996</v>
      </c>
      <c r="F1618" s="127">
        <v>323871927.91000003</v>
      </c>
      <c r="G1618" s="127">
        <v>797777.16</v>
      </c>
    </row>
    <row r="1619" spans="1:7" ht="14.25" customHeight="1">
      <c r="A1619" s="130" t="s">
        <v>123</v>
      </c>
      <c r="B1619" s="131">
        <v>2023</v>
      </c>
      <c r="C1619" s="130" t="s">
        <v>337</v>
      </c>
      <c r="D1619" s="130" t="s">
        <v>340</v>
      </c>
      <c r="E1619" s="131">
        <v>0</v>
      </c>
      <c r="F1619" s="131">
        <v>0</v>
      </c>
      <c r="G1619" s="131">
        <v>0</v>
      </c>
    </row>
    <row r="1620" spans="1:7" ht="14.25" customHeight="1">
      <c r="A1620" s="126" t="s">
        <v>123</v>
      </c>
      <c r="B1620" s="127">
        <v>2023</v>
      </c>
      <c r="C1620" s="126" t="s">
        <v>337</v>
      </c>
      <c r="D1620" s="126" t="s">
        <v>341</v>
      </c>
      <c r="E1620" s="127">
        <v>16506083.76</v>
      </c>
      <c r="F1620" s="127">
        <v>372302364.36000001</v>
      </c>
      <c r="G1620" s="127">
        <v>0</v>
      </c>
    </row>
    <row r="1621" spans="1:7" ht="14.25" customHeight="1">
      <c r="A1621" s="130" t="s">
        <v>123</v>
      </c>
      <c r="B1621" s="131">
        <v>2023</v>
      </c>
      <c r="C1621" s="130" t="s">
        <v>337</v>
      </c>
      <c r="D1621" s="130" t="s">
        <v>342</v>
      </c>
      <c r="E1621" s="131">
        <v>0</v>
      </c>
      <c r="F1621" s="131">
        <v>0</v>
      </c>
      <c r="G1621" s="131">
        <v>0</v>
      </c>
    </row>
    <row r="1622" spans="1:7" ht="14.25" customHeight="1">
      <c r="A1622" s="126" t="s">
        <v>124</v>
      </c>
      <c r="B1622" s="127">
        <v>2015</v>
      </c>
      <c r="C1622" s="126" t="s">
        <v>332</v>
      </c>
      <c r="D1622" s="126" t="s">
        <v>343</v>
      </c>
      <c r="E1622" s="127">
        <v>0</v>
      </c>
      <c r="F1622" s="127">
        <v>0</v>
      </c>
      <c r="G1622" s="127">
        <v>0</v>
      </c>
    </row>
    <row r="1623" spans="1:7" ht="14.25" customHeight="1">
      <c r="A1623" s="130" t="s">
        <v>124</v>
      </c>
      <c r="B1623" s="131">
        <v>2015</v>
      </c>
      <c r="C1623" s="130" t="s">
        <v>332</v>
      </c>
      <c r="D1623" s="130" t="s">
        <v>333</v>
      </c>
      <c r="E1623" s="131">
        <v>0</v>
      </c>
      <c r="F1623" s="131">
        <v>0</v>
      </c>
      <c r="G1623" s="131">
        <v>0</v>
      </c>
    </row>
    <row r="1624" spans="1:7" ht="14.25" customHeight="1">
      <c r="A1624" s="126" t="s">
        <v>124</v>
      </c>
      <c r="B1624" s="127">
        <v>2015</v>
      </c>
      <c r="C1624" s="126" t="s">
        <v>332</v>
      </c>
      <c r="D1624" s="126" t="s">
        <v>335</v>
      </c>
      <c r="E1624" s="127">
        <v>77844.23</v>
      </c>
      <c r="F1624" s="127">
        <v>718341.39</v>
      </c>
      <c r="G1624" s="127">
        <v>1989.88</v>
      </c>
    </row>
    <row r="1625" spans="1:7" ht="14.25" customHeight="1">
      <c r="A1625" s="130" t="s">
        <v>124</v>
      </c>
      <c r="B1625" s="131">
        <v>2015</v>
      </c>
      <c r="C1625" s="130" t="s">
        <v>332</v>
      </c>
      <c r="D1625" s="130" t="s">
        <v>336</v>
      </c>
      <c r="E1625" s="131">
        <v>19893.689999999999</v>
      </c>
      <c r="F1625" s="131">
        <v>365406.04</v>
      </c>
      <c r="G1625" s="131">
        <v>0</v>
      </c>
    </row>
    <row r="1626" spans="1:7" ht="14.25" customHeight="1">
      <c r="A1626" s="126" t="s">
        <v>124</v>
      </c>
      <c r="B1626" s="127">
        <v>2015</v>
      </c>
      <c r="C1626" s="126" t="s">
        <v>337</v>
      </c>
      <c r="D1626" s="126" t="s">
        <v>338</v>
      </c>
      <c r="E1626" s="127">
        <v>506739.74</v>
      </c>
      <c r="F1626" s="127">
        <v>19224957.609999999</v>
      </c>
      <c r="G1626" s="127">
        <v>0</v>
      </c>
    </row>
    <row r="1627" spans="1:7" ht="14.25" customHeight="1">
      <c r="A1627" s="130" t="s">
        <v>124</v>
      </c>
      <c r="B1627" s="131">
        <v>2015</v>
      </c>
      <c r="C1627" s="130" t="s">
        <v>337</v>
      </c>
      <c r="D1627" s="130" t="s">
        <v>339</v>
      </c>
      <c r="E1627" s="131">
        <v>488134.85</v>
      </c>
      <c r="F1627" s="131">
        <v>62576607.270000003</v>
      </c>
      <c r="G1627" s="131">
        <v>177968.44</v>
      </c>
    </row>
    <row r="1628" spans="1:7" ht="14.25" customHeight="1">
      <c r="A1628" s="126" t="s">
        <v>124</v>
      </c>
      <c r="B1628" s="127">
        <v>2015</v>
      </c>
      <c r="C1628" s="126" t="s">
        <v>337</v>
      </c>
      <c r="D1628" s="126" t="s">
        <v>340</v>
      </c>
      <c r="E1628" s="127">
        <v>0</v>
      </c>
      <c r="F1628" s="127">
        <v>0</v>
      </c>
      <c r="G1628" s="127">
        <v>0</v>
      </c>
    </row>
    <row r="1629" spans="1:7" ht="14.25" customHeight="1">
      <c r="A1629" s="130" t="s">
        <v>124</v>
      </c>
      <c r="B1629" s="131">
        <v>2015</v>
      </c>
      <c r="C1629" s="130" t="s">
        <v>337</v>
      </c>
      <c r="D1629" s="130" t="s">
        <v>341</v>
      </c>
      <c r="E1629" s="131">
        <v>3052544.4</v>
      </c>
      <c r="F1629" s="131">
        <v>93153598.810000002</v>
      </c>
      <c r="G1629" s="131">
        <v>0</v>
      </c>
    </row>
    <row r="1630" spans="1:7" ht="14.25" customHeight="1">
      <c r="A1630" s="126" t="s">
        <v>124</v>
      </c>
      <c r="B1630" s="127">
        <v>2015</v>
      </c>
      <c r="C1630" s="126" t="s">
        <v>337</v>
      </c>
      <c r="D1630" s="126" t="s">
        <v>342</v>
      </c>
      <c r="E1630" s="127">
        <v>0</v>
      </c>
      <c r="F1630" s="127">
        <v>0</v>
      </c>
      <c r="G1630" s="127">
        <v>0</v>
      </c>
    </row>
    <row r="1631" spans="1:7" ht="14.25" customHeight="1">
      <c r="A1631" s="130" t="s">
        <v>124</v>
      </c>
      <c r="B1631" s="131">
        <v>2016</v>
      </c>
      <c r="C1631" s="130" t="s">
        <v>332</v>
      </c>
      <c r="D1631" s="130" t="s">
        <v>343</v>
      </c>
      <c r="E1631" s="131">
        <v>132874.26</v>
      </c>
      <c r="F1631" s="131">
        <v>0</v>
      </c>
      <c r="G1631" s="131">
        <v>37002.449999999997</v>
      </c>
    </row>
    <row r="1632" spans="1:7" ht="14.25" customHeight="1">
      <c r="A1632" s="126" t="s">
        <v>124</v>
      </c>
      <c r="B1632" s="127">
        <v>2016</v>
      </c>
      <c r="C1632" s="126" t="s">
        <v>332</v>
      </c>
      <c r="D1632" s="126" t="s">
        <v>333</v>
      </c>
      <c r="E1632" s="127">
        <v>0</v>
      </c>
      <c r="F1632" s="127">
        <v>0</v>
      </c>
      <c r="G1632" s="127">
        <v>0</v>
      </c>
    </row>
    <row r="1633" spans="1:7" ht="14.25" customHeight="1">
      <c r="A1633" s="130" t="s">
        <v>124</v>
      </c>
      <c r="B1633" s="131">
        <v>2016</v>
      </c>
      <c r="C1633" s="130" t="s">
        <v>332</v>
      </c>
      <c r="D1633" s="130" t="s">
        <v>335</v>
      </c>
      <c r="E1633" s="131">
        <v>79549.16</v>
      </c>
      <c r="F1633" s="131">
        <v>719486.7</v>
      </c>
      <c r="G1633" s="131">
        <v>1986.96</v>
      </c>
    </row>
    <row r="1634" spans="1:7" ht="14.25" customHeight="1">
      <c r="A1634" s="126" t="s">
        <v>124</v>
      </c>
      <c r="B1634" s="127">
        <v>2016</v>
      </c>
      <c r="C1634" s="126" t="s">
        <v>332</v>
      </c>
      <c r="D1634" s="126" t="s">
        <v>336</v>
      </c>
      <c r="E1634" s="127">
        <v>22001.46</v>
      </c>
      <c r="F1634" s="127">
        <v>344840.44</v>
      </c>
      <c r="G1634" s="127">
        <v>0</v>
      </c>
    </row>
    <row r="1635" spans="1:7" ht="14.25" customHeight="1">
      <c r="A1635" s="130" t="s">
        <v>124</v>
      </c>
      <c r="B1635" s="131">
        <v>2016</v>
      </c>
      <c r="C1635" s="130" t="s">
        <v>337</v>
      </c>
      <c r="D1635" s="130" t="s">
        <v>338</v>
      </c>
      <c r="E1635" s="131">
        <v>524025.05</v>
      </c>
      <c r="F1635" s="131">
        <v>18979203.07</v>
      </c>
      <c r="G1635" s="131">
        <v>0</v>
      </c>
    </row>
    <row r="1636" spans="1:7" ht="14.25" customHeight="1">
      <c r="A1636" s="126" t="s">
        <v>124</v>
      </c>
      <c r="B1636" s="127">
        <v>2016</v>
      </c>
      <c r="C1636" s="126" t="s">
        <v>337</v>
      </c>
      <c r="D1636" s="126" t="s">
        <v>339</v>
      </c>
      <c r="E1636" s="127">
        <v>614121.69999999995</v>
      </c>
      <c r="F1636" s="127">
        <v>65267801.049999997</v>
      </c>
      <c r="G1636" s="127">
        <v>181813.85</v>
      </c>
    </row>
    <row r="1637" spans="1:7" ht="14.25" customHeight="1">
      <c r="A1637" s="130" t="s">
        <v>124</v>
      </c>
      <c r="B1637" s="131">
        <v>2016</v>
      </c>
      <c r="C1637" s="130" t="s">
        <v>337</v>
      </c>
      <c r="D1637" s="130" t="s">
        <v>340</v>
      </c>
      <c r="E1637" s="131">
        <v>0</v>
      </c>
      <c r="F1637" s="131">
        <v>0</v>
      </c>
      <c r="G1637" s="131">
        <v>0</v>
      </c>
    </row>
    <row r="1638" spans="1:7" ht="14.25" customHeight="1">
      <c r="A1638" s="126" t="s">
        <v>124</v>
      </c>
      <c r="B1638" s="127">
        <v>2016</v>
      </c>
      <c r="C1638" s="126" t="s">
        <v>337</v>
      </c>
      <c r="D1638" s="126" t="s">
        <v>341</v>
      </c>
      <c r="E1638" s="127">
        <v>3197935.1</v>
      </c>
      <c r="F1638" s="127">
        <v>95863366.359999999</v>
      </c>
      <c r="G1638" s="127">
        <v>0</v>
      </c>
    </row>
    <row r="1639" spans="1:7" ht="14.25" customHeight="1">
      <c r="A1639" s="130" t="s">
        <v>124</v>
      </c>
      <c r="B1639" s="131">
        <v>2016</v>
      </c>
      <c r="C1639" s="130" t="s">
        <v>337</v>
      </c>
      <c r="D1639" s="130" t="s">
        <v>342</v>
      </c>
      <c r="E1639" s="131">
        <v>0</v>
      </c>
      <c r="F1639" s="131">
        <v>0</v>
      </c>
      <c r="G1639" s="131">
        <v>0</v>
      </c>
    </row>
    <row r="1640" spans="1:7" ht="14.25" customHeight="1">
      <c r="A1640" s="126" t="s">
        <v>124</v>
      </c>
      <c r="B1640" s="127">
        <v>2017</v>
      </c>
      <c r="C1640" s="126" t="s">
        <v>332</v>
      </c>
      <c r="D1640" s="126" t="s">
        <v>333</v>
      </c>
      <c r="E1640" s="127">
        <v>0</v>
      </c>
      <c r="F1640" s="127">
        <v>0</v>
      </c>
      <c r="G1640" s="127">
        <v>0</v>
      </c>
    </row>
    <row r="1641" spans="1:7" ht="14.25" customHeight="1">
      <c r="A1641" s="130" t="s">
        <v>124</v>
      </c>
      <c r="B1641" s="131">
        <v>2017</v>
      </c>
      <c r="C1641" s="130" t="s">
        <v>332</v>
      </c>
      <c r="D1641" s="130" t="s">
        <v>335</v>
      </c>
      <c r="E1641" s="131">
        <v>84218.31</v>
      </c>
      <c r="F1641" s="131">
        <v>674635.92</v>
      </c>
      <c r="G1641" s="131">
        <v>1999.69</v>
      </c>
    </row>
    <row r="1642" spans="1:7" ht="14.25" customHeight="1">
      <c r="A1642" s="126" t="s">
        <v>124</v>
      </c>
      <c r="B1642" s="127">
        <v>2017</v>
      </c>
      <c r="C1642" s="126" t="s">
        <v>332</v>
      </c>
      <c r="D1642" s="126" t="s">
        <v>336</v>
      </c>
      <c r="E1642" s="127">
        <v>33041.1</v>
      </c>
      <c r="F1642" s="127">
        <v>387045.96</v>
      </c>
      <c r="G1642" s="127">
        <v>0</v>
      </c>
    </row>
    <row r="1643" spans="1:7" ht="14.25" customHeight="1">
      <c r="A1643" s="130" t="s">
        <v>124</v>
      </c>
      <c r="B1643" s="131">
        <v>2017</v>
      </c>
      <c r="C1643" s="130" t="s">
        <v>337</v>
      </c>
      <c r="D1643" s="130" t="s">
        <v>338</v>
      </c>
      <c r="E1643" s="131">
        <v>589369.80000000005</v>
      </c>
      <c r="F1643" s="131">
        <v>18815505.559999999</v>
      </c>
      <c r="G1643" s="131">
        <v>0</v>
      </c>
    </row>
    <row r="1644" spans="1:7" ht="14.25" customHeight="1">
      <c r="A1644" s="126" t="s">
        <v>124</v>
      </c>
      <c r="B1644" s="127">
        <v>2017</v>
      </c>
      <c r="C1644" s="126" t="s">
        <v>337</v>
      </c>
      <c r="D1644" s="126" t="s">
        <v>339</v>
      </c>
      <c r="E1644" s="127">
        <v>803676</v>
      </c>
      <c r="F1644" s="127">
        <v>63769437.990000002</v>
      </c>
      <c r="G1644" s="127">
        <v>179135.9</v>
      </c>
    </row>
    <row r="1645" spans="1:7" ht="14.25" customHeight="1">
      <c r="A1645" s="130" t="s">
        <v>124</v>
      </c>
      <c r="B1645" s="131">
        <v>2017</v>
      </c>
      <c r="C1645" s="130" t="s">
        <v>337</v>
      </c>
      <c r="D1645" s="130" t="s">
        <v>340</v>
      </c>
      <c r="E1645" s="131">
        <v>0</v>
      </c>
      <c r="F1645" s="131">
        <v>0</v>
      </c>
      <c r="G1645" s="131">
        <v>0</v>
      </c>
    </row>
    <row r="1646" spans="1:7" ht="14.25" customHeight="1">
      <c r="A1646" s="126" t="s">
        <v>124</v>
      </c>
      <c r="B1646" s="127">
        <v>2017</v>
      </c>
      <c r="C1646" s="126" t="s">
        <v>337</v>
      </c>
      <c r="D1646" s="126" t="s">
        <v>341</v>
      </c>
      <c r="E1646" s="127">
        <v>3389235.02</v>
      </c>
      <c r="F1646" s="127">
        <v>89264141.430000007</v>
      </c>
      <c r="G1646" s="127">
        <v>0</v>
      </c>
    </row>
    <row r="1647" spans="1:7" ht="14.25" customHeight="1">
      <c r="A1647" s="130" t="s">
        <v>124</v>
      </c>
      <c r="B1647" s="131">
        <v>2017</v>
      </c>
      <c r="C1647" s="130" t="s">
        <v>337</v>
      </c>
      <c r="D1647" s="130" t="s">
        <v>342</v>
      </c>
      <c r="E1647" s="131">
        <v>0</v>
      </c>
      <c r="F1647" s="131">
        <v>0</v>
      </c>
      <c r="G1647" s="131">
        <v>0</v>
      </c>
    </row>
    <row r="1648" spans="1:7" ht="14.25" customHeight="1">
      <c r="A1648" s="126" t="s">
        <v>124</v>
      </c>
      <c r="B1648" s="127">
        <v>2018</v>
      </c>
      <c r="C1648" s="126" t="s">
        <v>332</v>
      </c>
      <c r="D1648" s="126" t="s">
        <v>333</v>
      </c>
      <c r="E1648" s="127">
        <v>0</v>
      </c>
      <c r="F1648" s="127">
        <v>0</v>
      </c>
      <c r="G1648" s="127">
        <v>0</v>
      </c>
    </row>
    <row r="1649" spans="1:7" ht="14.25" customHeight="1">
      <c r="A1649" s="130" t="s">
        <v>124</v>
      </c>
      <c r="B1649" s="131">
        <v>2018</v>
      </c>
      <c r="C1649" s="130" t="s">
        <v>332</v>
      </c>
      <c r="D1649" s="130" t="s">
        <v>335</v>
      </c>
      <c r="E1649" s="131">
        <v>85046.14</v>
      </c>
      <c r="F1649" s="131">
        <v>741374.79</v>
      </c>
      <c r="G1649" s="131">
        <v>2048.3000000000002</v>
      </c>
    </row>
    <row r="1650" spans="1:7" ht="14.25" customHeight="1">
      <c r="A1650" s="126" t="s">
        <v>124</v>
      </c>
      <c r="B1650" s="127">
        <v>2018</v>
      </c>
      <c r="C1650" s="126" t="s">
        <v>332</v>
      </c>
      <c r="D1650" s="126" t="s">
        <v>336</v>
      </c>
      <c r="E1650" s="127">
        <v>37111.839999999997</v>
      </c>
      <c r="F1650" s="127">
        <v>338063.87</v>
      </c>
      <c r="G1650" s="127">
        <v>0</v>
      </c>
    </row>
    <row r="1651" spans="1:7" ht="14.25" customHeight="1">
      <c r="A1651" s="130" t="s">
        <v>124</v>
      </c>
      <c r="B1651" s="131">
        <v>2018</v>
      </c>
      <c r="C1651" s="130" t="s">
        <v>337</v>
      </c>
      <c r="D1651" s="130" t="s">
        <v>338</v>
      </c>
      <c r="E1651" s="131">
        <v>583205.06000000006</v>
      </c>
      <c r="F1651" s="131">
        <v>19261803.789999999</v>
      </c>
      <c r="G1651" s="131">
        <v>0</v>
      </c>
    </row>
    <row r="1652" spans="1:7" ht="14.25" customHeight="1">
      <c r="A1652" s="126" t="s">
        <v>124</v>
      </c>
      <c r="B1652" s="127">
        <v>2018</v>
      </c>
      <c r="C1652" s="126" t="s">
        <v>337</v>
      </c>
      <c r="D1652" s="126" t="s">
        <v>339</v>
      </c>
      <c r="E1652" s="127">
        <v>802793.03</v>
      </c>
      <c r="F1652" s="127">
        <v>66675530.289999999</v>
      </c>
      <c r="G1652" s="127">
        <v>186239.37</v>
      </c>
    </row>
    <row r="1653" spans="1:7" ht="14.25" customHeight="1">
      <c r="A1653" s="130" t="s">
        <v>124</v>
      </c>
      <c r="B1653" s="131">
        <v>2018</v>
      </c>
      <c r="C1653" s="130" t="s">
        <v>337</v>
      </c>
      <c r="D1653" s="130" t="s">
        <v>340</v>
      </c>
      <c r="E1653" s="131">
        <v>0</v>
      </c>
      <c r="F1653" s="131">
        <v>0</v>
      </c>
      <c r="G1653" s="131">
        <v>0</v>
      </c>
    </row>
    <row r="1654" spans="1:7" ht="14.25" customHeight="1">
      <c r="A1654" s="126" t="s">
        <v>124</v>
      </c>
      <c r="B1654" s="127">
        <v>2018</v>
      </c>
      <c r="C1654" s="126" t="s">
        <v>337</v>
      </c>
      <c r="D1654" s="126" t="s">
        <v>341</v>
      </c>
      <c r="E1654" s="127">
        <v>3526004.33</v>
      </c>
      <c r="F1654" s="127">
        <v>96919118.480000004</v>
      </c>
      <c r="G1654" s="127">
        <v>0</v>
      </c>
    </row>
    <row r="1655" spans="1:7" ht="14.25" customHeight="1">
      <c r="A1655" s="130" t="s">
        <v>124</v>
      </c>
      <c r="B1655" s="131">
        <v>2018</v>
      </c>
      <c r="C1655" s="130" t="s">
        <v>337</v>
      </c>
      <c r="D1655" s="130" t="s">
        <v>342</v>
      </c>
      <c r="E1655" s="131">
        <v>0</v>
      </c>
      <c r="F1655" s="131">
        <v>0</v>
      </c>
      <c r="G1655" s="131">
        <v>0</v>
      </c>
    </row>
    <row r="1656" spans="1:7" ht="14.25" customHeight="1">
      <c r="A1656" s="126" t="s">
        <v>124</v>
      </c>
      <c r="B1656" s="127">
        <v>2019</v>
      </c>
      <c r="C1656" s="126" t="s">
        <v>332</v>
      </c>
      <c r="D1656" s="126" t="s">
        <v>333</v>
      </c>
      <c r="E1656" s="127">
        <v>0</v>
      </c>
      <c r="F1656" s="127">
        <v>0</v>
      </c>
      <c r="G1656" s="127">
        <v>0</v>
      </c>
    </row>
    <row r="1657" spans="1:7" ht="14.25" customHeight="1">
      <c r="A1657" s="130" t="s">
        <v>124</v>
      </c>
      <c r="B1657" s="131">
        <v>2019</v>
      </c>
      <c r="C1657" s="130" t="s">
        <v>332</v>
      </c>
      <c r="D1657" s="130" t="s">
        <v>335</v>
      </c>
      <c r="E1657" s="131">
        <v>87536.6</v>
      </c>
      <c r="F1657" s="131">
        <v>742609.8</v>
      </c>
      <c r="G1657" s="131">
        <v>2064.21</v>
      </c>
    </row>
    <row r="1658" spans="1:7" ht="14.25" customHeight="1">
      <c r="A1658" s="126" t="s">
        <v>124</v>
      </c>
      <c r="B1658" s="127">
        <v>2019</v>
      </c>
      <c r="C1658" s="126" t="s">
        <v>332</v>
      </c>
      <c r="D1658" s="126" t="s">
        <v>336</v>
      </c>
      <c r="E1658" s="127">
        <v>37336.18</v>
      </c>
      <c r="F1658" s="127">
        <v>336466.04</v>
      </c>
      <c r="G1658" s="127">
        <v>0</v>
      </c>
    </row>
    <row r="1659" spans="1:7" ht="14.25" customHeight="1">
      <c r="A1659" s="130" t="s">
        <v>124</v>
      </c>
      <c r="B1659" s="131">
        <v>2019</v>
      </c>
      <c r="C1659" s="130" t="s">
        <v>337</v>
      </c>
      <c r="D1659" s="130" t="s">
        <v>338</v>
      </c>
      <c r="E1659" s="131">
        <v>579649.6</v>
      </c>
      <c r="F1659" s="131">
        <v>19809069.690000001</v>
      </c>
      <c r="G1659" s="131">
        <v>0</v>
      </c>
    </row>
    <row r="1660" spans="1:7" ht="14.25" customHeight="1">
      <c r="A1660" s="126" t="s">
        <v>124</v>
      </c>
      <c r="B1660" s="127">
        <v>2019</v>
      </c>
      <c r="C1660" s="126" t="s">
        <v>337</v>
      </c>
      <c r="D1660" s="126" t="s">
        <v>339</v>
      </c>
      <c r="E1660" s="127">
        <v>739121.21</v>
      </c>
      <c r="F1660" s="127">
        <v>65434373.920000002</v>
      </c>
      <c r="G1660" s="127">
        <v>177258.92</v>
      </c>
    </row>
    <row r="1661" spans="1:7" ht="14.25" customHeight="1">
      <c r="A1661" s="130" t="s">
        <v>124</v>
      </c>
      <c r="B1661" s="131">
        <v>2019</v>
      </c>
      <c r="C1661" s="130" t="s">
        <v>337</v>
      </c>
      <c r="D1661" s="130" t="s">
        <v>340</v>
      </c>
      <c r="E1661" s="131">
        <v>0</v>
      </c>
      <c r="F1661" s="131">
        <v>0</v>
      </c>
      <c r="G1661" s="131">
        <v>0</v>
      </c>
    </row>
    <row r="1662" spans="1:7" ht="14.25" customHeight="1">
      <c r="A1662" s="126" t="s">
        <v>124</v>
      </c>
      <c r="B1662" s="127">
        <v>2019</v>
      </c>
      <c r="C1662" s="126" t="s">
        <v>337</v>
      </c>
      <c r="D1662" s="126" t="s">
        <v>341</v>
      </c>
      <c r="E1662" s="127">
        <v>3638370.83</v>
      </c>
      <c r="F1662" s="127">
        <v>94082683.870000005</v>
      </c>
      <c r="G1662" s="127">
        <v>0</v>
      </c>
    </row>
    <row r="1663" spans="1:7" ht="14.25" customHeight="1">
      <c r="A1663" s="130" t="s">
        <v>124</v>
      </c>
      <c r="B1663" s="131">
        <v>2019</v>
      </c>
      <c r="C1663" s="130" t="s">
        <v>337</v>
      </c>
      <c r="D1663" s="130" t="s">
        <v>342</v>
      </c>
      <c r="E1663" s="131">
        <v>0</v>
      </c>
      <c r="F1663" s="131">
        <v>0</v>
      </c>
      <c r="G1663" s="131">
        <v>0</v>
      </c>
    </row>
    <row r="1664" spans="1:7" ht="14.25" customHeight="1">
      <c r="A1664" s="126" t="s">
        <v>124</v>
      </c>
      <c r="B1664" s="127">
        <v>2020</v>
      </c>
      <c r="C1664" s="126" t="s">
        <v>332</v>
      </c>
      <c r="D1664" s="126" t="s">
        <v>333</v>
      </c>
      <c r="E1664" s="127">
        <v>0</v>
      </c>
      <c r="F1664" s="127">
        <v>0</v>
      </c>
      <c r="G1664" s="127">
        <v>0</v>
      </c>
    </row>
    <row r="1665" spans="1:7" ht="14.25" customHeight="1">
      <c r="A1665" s="130" t="s">
        <v>124</v>
      </c>
      <c r="B1665" s="131">
        <v>2020</v>
      </c>
      <c r="C1665" s="130" t="s">
        <v>332</v>
      </c>
      <c r="D1665" s="130" t="s">
        <v>335</v>
      </c>
      <c r="E1665" s="131">
        <v>90487.25</v>
      </c>
      <c r="F1665" s="131">
        <v>740232.6</v>
      </c>
      <c r="G1665" s="131">
        <v>2026.92</v>
      </c>
    </row>
    <row r="1666" spans="1:7" ht="14.25" customHeight="1">
      <c r="A1666" s="126" t="s">
        <v>124</v>
      </c>
      <c r="B1666" s="127">
        <v>2020</v>
      </c>
      <c r="C1666" s="126" t="s">
        <v>332</v>
      </c>
      <c r="D1666" s="126" t="s">
        <v>336</v>
      </c>
      <c r="E1666" s="127">
        <v>37029.33</v>
      </c>
      <c r="F1666" s="127">
        <v>328310.39</v>
      </c>
      <c r="G1666" s="127">
        <v>0</v>
      </c>
    </row>
    <row r="1667" spans="1:7" ht="14.25" customHeight="1">
      <c r="A1667" s="130" t="s">
        <v>124</v>
      </c>
      <c r="B1667" s="131">
        <v>2020</v>
      </c>
      <c r="C1667" s="130" t="s">
        <v>337</v>
      </c>
      <c r="D1667" s="130" t="s">
        <v>338</v>
      </c>
      <c r="E1667" s="131">
        <v>635873.81000000006</v>
      </c>
      <c r="F1667" s="131">
        <v>19150767.579999998</v>
      </c>
      <c r="G1667" s="131">
        <v>0</v>
      </c>
    </row>
    <row r="1668" spans="1:7" ht="14.25" customHeight="1">
      <c r="A1668" s="126" t="s">
        <v>124</v>
      </c>
      <c r="B1668" s="127">
        <v>2020</v>
      </c>
      <c r="C1668" s="126" t="s">
        <v>337</v>
      </c>
      <c r="D1668" s="126" t="s">
        <v>339</v>
      </c>
      <c r="E1668" s="127">
        <v>800150.01</v>
      </c>
      <c r="F1668" s="127">
        <v>65370733.57</v>
      </c>
      <c r="G1668" s="127">
        <v>178624.47</v>
      </c>
    </row>
    <row r="1669" spans="1:7" ht="14.25" customHeight="1">
      <c r="A1669" s="130" t="s">
        <v>124</v>
      </c>
      <c r="B1669" s="131">
        <v>2020</v>
      </c>
      <c r="C1669" s="130" t="s">
        <v>337</v>
      </c>
      <c r="D1669" s="130" t="s">
        <v>340</v>
      </c>
      <c r="E1669" s="131">
        <v>0</v>
      </c>
      <c r="F1669" s="131">
        <v>0</v>
      </c>
      <c r="G1669" s="131">
        <v>0</v>
      </c>
    </row>
    <row r="1670" spans="1:7" ht="14.25" customHeight="1">
      <c r="A1670" s="126" t="s">
        <v>124</v>
      </c>
      <c r="B1670" s="127">
        <v>2020</v>
      </c>
      <c r="C1670" s="126" t="s">
        <v>337</v>
      </c>
      <c r="D1670" s="126" t="s">
        <v>341</v>
      </c>
      <c r="E1670" s="127">
        <v>3771332.6</v>
      </c>
      <c r="F1670" s="127">
        <v>102171421.73</v>
      </c>
      <c r="G1670" s="127">
        <v>0</v>
      </c>
    </row>
    <row r="1671" spans="1:7" ht="14.25" customHeight="1">
      <c r="A1671" s="130" t="s">
        <v>124</v>
      </c>
      <c r="B1671" s="131">
        <v>2020</v>
      </c>
      <c r="C1671" s="130" t="s">
        <v>337</v>
      </c>
      <c r="D1671" s="130" t="s">
        <v>342</v>
      </c>
      <c r="E1671" s="131">
        <v>0</v>
      </c>
      <c r="F1671" s="131">
        <v>0</v>
      </c>
      <c r="G1671" s="131">
        <v>0</v>
      </c>
    </row>
    <row r="1672" spans="1:7" ht="14.25" customHeight="1">
      <c r="A1672" s="126" t="s">
        <v>124</v>
      </c>
      <c r="B1672" s="127">
        <v>2021</v>
      </c>
      <c r="C1672" s="126" t="s">
        <v>332</v>
      </c>
      <c r="D1672" s="126" t="s">
        <v>333</v>
      </c>
      <c r="E1672" s="127">
        <v>0</v>
      </c>
      <c r="F1672" s="127">
        <v>0</v>
      </c>
      <c r="G1672" s="127">
        <v>0</v>
      </c>
    </row>
    <row r="1673" spans="1:7" ht="14.25" customHeight="1">
      <c r="A1673" s="130" t="s">
        <v>124</v>
      </c>
      <c r="B1673" s="131">
        <v>2021</v>
      </c>
      <c r="C1673" s="130" t="s">
        <v>332</v>
      </c>
      <c r="D1673" s="130" t="s">
        <v>335</v>
      </c>
      <c r="E1673" s="131">
        <v>92595.62</v>
      </c>
      <c r="F1673" s="131">
        <v>737789.7</v>
      </c>
      <c r="G1673" s="131">
        <v>2050.6999999999998</v>
      </c>
    </row>
    <row r="1674" spans="1:7" ht="14.25" customHeight="1">
      <c r="A1674" s="126" t="s">
        <v>124</v>
      </c>
      <c r="B1674" s="127">
        <v>2021</v>
      </c>
      <c r="C1674" s="126" t="s">
        <v>332</v>
      </c>
      <c r="D1674" s="126" t="s">
        <v>336</v>
      </c>
      <c r="E1674" s="127">
        <v>37874.97</v>
      </c>
      <c r="F1674" s="127">
        <v>324561.08</v>
      </c>
      <c r="G1674" s="127">
        <v>0</v>
      </c>
    </row>
    <row r="1675" spans="1:7" ht="14.25" customHeight="1">
      <c r="A1675" s="130" t="s">
        <v>124</v>
      </c>
      <c r="B1675" s="131">
        <v>2021</v>
      </c>
      <c r="C1675" s="130" t="s">
        <v>337</v>
      </c>
      <c r="D1675" s="130" t="s">
        <v>338</v>
      </c>
      <c r="E1675" s="131">
        <v>611794.07999999996</v>
      </c>
      <c r="F1675" s="131">
        <v>19588496.359999999</v>
      </c>
      <c r="G1675" s="131">
        <v>0</v>
      </c>
    </row>
    <row r="1676" spans="1:7" ht="14.25" customHeight="1">
      <c r="A1676" s="126" t="s">
        <v>124</v>
      </c>
      <c r="B1676" s="127">
        <v>2021</v>
      </c>
      <c r="C1676" s="126" t="s">
        <v>337</v>
      </c>
      <c r="D1676" s="126" t="s">
        <v>339</v>
      </c>
      <c r="E1676" s="127">
        <v>957063.32</v>
      </c>
      <c r="F1676" s="127">
        <v>76929015.569999993</v>
      </c>
      <c r="G1676" s="127">
        <v>207356.45</v>
      </c>
    </row>
    <row r="1677" spans="1:7" ht="14.25" customHeight="1">
      <c r="A1677" s="130" t="s">
        <v>124</v>
      </c>
      <c r="B1677" s="131">
        <v>2021</v>
      </c>
      <c r="C1677" s="130" t="s">
        <v>337</v>
      </c>
      <c r="D1677" s="130" t="s">
        <v>340</v>
      </c>
      <c r="E1677" s="131">
        <v>0</v>
      </c>
      <c r="F1677" s="131">
        <v>0</v>
      </c>
      <c r="G1677" s="131">
        <v>0</v>
      </c>
    </row>
    <row r="1678" spans="1:7" ht="14.25" customHeight="1">
      <c r="A1678" s="126" t="s">
        <v>124</v>
      </c>
      <c r="B1678" s="127">
        <v>2021</v>
      </c>
      <c r="C1678" s="126" t="s">
        <v>337</v>
      </c>
      <c r="D1678" s="126" t="s">
        <v>341</v>
      </c>
      <c r="E1678" s="127">
        <v>3985273.85</v>
      </c>
      <c r="F1678" s="127">
        <v>102801909.08</v>
      </c>
      <c r="G1678" s="127">
        <v>0</v>
      </c>
    </row>
    <row r="1679" spans="1:7" ht="14.25" customHeight="1">
      <c r="A1679" s="130" t="s">
        <v>124</v>
      </c>
      <c r="B1679" s="131">
        <v>2021</v>
      </c>
      <c r="C1679" s="130" t="s">
        <v>337</v>
      </c>
      <c r="D1679" s="130" t="s">
        <v>342</v>
      </c>
      <c r="E1679" s="131">
        <v>0</v>
      </c>
      <c r="F1679" s="131">
        <v>0</v>
      </c>
      <c r="G1679" s="131">
        <v>0</v>
      </c>
    </row>
    <row r="1680" spans="1:7" ht="14.25" customHeight="1">
      <c r="A1680" s="126" t="s">
        <v>124</v>
      </c>
      <c r="B1680" s="127">
        <v>2022</v>
      </c>
      <c r="C1680" s="126" t="s">
        <v>332</v>
      </c>
      <c r="D1680" s="126" t="s">
        <v>333</v>
      </c>
      <c r="E1680" s="127">
        <v>0</v>
      </c>
      <c r="F1680" s="127">
        <v>0</v>
      </c>
      <c r="G1680" s="127">
        <v>0</v>
      </c>
    </row>
    <row r="1681" spans="1:7" ht="14.25" customHeight="1">
      <c r="A1681" s="130" t="s">
        <v>124</v>
      </c>
      <c r="B1681" s="131">
        <v>2022</v>
      </c>
      <c r="C1681" s="130" t="s">
        <v>332</v>
      </c>
      <c r="D1681" s="130" t="s">
        <v>335</v>
      </c>
      <c r="E1681" s="131">
        <v>94173.63</v>
      </c>
      <c r="F1681" s="131">
        <v>737708</v>
      </c>
      <c r="G1681" s="131">
        <v>2023.66</v>
      </c>
    </row>
    <row r="1682" spans="1:7" ht="14.25" customHeight="1">
      <c r="A1682" s="126" t="s">
        <v>124</v>
      </c>
      <c r="B1682" s="127">
        <v>2022</v>
      </c>
      <c r="C1682" s="126" t="s">
        <v>332</v>
      </c>
      <c r="D1682" s="126" t="s">
        <v>336</v>
      </c>
      <c r="E1682" s="127">
        <v>14508</v>
      </c>
      <c r="F1682" s="127">
        <v>325965.21999999997</v>
      </c>
      <c r="G1682" s="127">
        <v>0</v>
      </c>
    </row>
    <row r="1683" spans="1:7" ht="14.25" customHeight="1">
      <c r="A1683" s="130" t="s">
        <v>124</v>
      </c>
      <c r="B1683" s="131">
        <v>2022</v>
      </c>
      <c r="C1683" s="130" t="s">
        <v>337</v>
      </c>
      <c r="D1683" s="130" t="s">
        <v>338</v>
      </c>
      <c r="E1683" s="131">
        <v>684857.11</v>
      </c>
      <c r="F1683" s="131">
        <v>19735429.27</v>
      </c>
      <c r="G1683" s="131">
        <v>0</v>
      </c>
    </row>
    <row r="1684" spans="1:7" ht="14.25" customHeight="1">
      <c r="A1684" s="126" t="s">
        <v>124</v>
      </c>
      <c r="B1684" s="127">
        <v>2022</v>
      </c>
      <c r="C1684" s="126" t="s">
        <v>337</v>
      </c>
      <c r="D1684" s="126" t="s">
        <v>339</v>
      </c>
      <c r="E1684" s="127">
        <v>982980.22</v>
      </c>
      <c r="F1684" s="127">
        <v>74466647.930000007</v>
      </c>
      <c r="G1684" s="127">
        <v>270737.52</v>
      </c>
    </row>
    <row r="1685" spans="1:7" ht="14.25" customHeight="1">
      <c r="A1685" s="130" t="s">
        <v>124</v>
      </c>
      <c r="B1685" s="131">
        <v>2022</v>
      </c>
      <c r="C1685" s="130" t="s">
        <v>337</v>
      </c>
      <c r="D1685" s="130" t="s">
        <v>340</v>
      </c>
      <c r="E1685" s="131">
        <v>0</v>
      </c>
      <c r="F1685" s="131">
        <v>0</v>
      </c>
      <c r="G1685" s="131">
        <v>0</v>
      </c>
    </row>
    <row r="1686" spans="1:7" ht="14.25" customHeight="1">
      <c r="A1686" s="126" t="s">
        <v>124</v>
      </c>
      <c r="B1686" s="127">
        <v>2022</v>
      </c>
      <c r="C1686" s="126" t="s">
        <v>337</v>
      </c>
      <c r="D1686" s="126" t="s">
        <v>341</v>
      </c>
      <c r="E1686" s="127">
        <v>4008200.19</v>
      </c>
      <c r="F1686" s="127">
        <v>101039754.95</v>
      </c>
      <c r="G1686" s="127">
        <v>0</v>
      </c>
    </row>
    <row r="1687" spans="1:7" ht="14.25" customHeight="1">
      <c r="A1687" s="130" t="s">
        <v>124</v>
      </c>
      <c r="B1687" s="131">
        <v>2022</v>
      </c>
      <c r="C1687" s="130" t="s">
        <v>337</v>
      </c>
      <c r="D1687" s="130" t="s">
        <v>342</v>
      </c>
      <c r="E1687" s="131">
        <v>0</v>
      </c>
      <c r="F1687" s="131">
        <v>0</v>
      </c>
      <c r="G1687" s="131">
        <v>0</v>
      </c>
    </row>
    <row r="1688" spans="1:7" ht="14.25" customHeight="1">
      <c r="A1688" s="126" t="s">
        <v>124</v>
      </c>
      <c r="B1688" s="127">
        <v>2023</v>
      </c>
      <c r="C1688" s="126" t="s">
        <v>332</v>
      </c>
      <c r="D1688" s="126" t="s">
        <v>333</v>
      </c>
      <c r="E1688" s="127">
        <v>0</v>
      </c>
      <c r="F1688" s="127">
        <v>0</v>
      </c>
      <c r="G1688" s="127">
        <v>0</v>
      </c>
    </row>
    <row r="1689" spans="1:7" ht="14.25" customHeight="1">
      <c r="A1689" s="130" t="s">
        <v>124</v>
      </c>
      <c r="B1689" s="131">
        <v>2023</v>
      </c>
      <c r="C1689" s="130" t="s">
        <v>332</v>
      </c>
      <c r="D1689" s="130" t="s">
        <v>335</v>
      </c>
      <c r="E1689" s="131">
        <v>96758.62</v>
      </c>
      <c r="F1689" s="131">
        <v>739280.5</v>
      </c>
      <c r="G1689" s="131">
        <v>2055.6999999999998</v>
      </c>
    </row>
    <row r="1690" spans="1:7" ht="14.25" customHeight="1">
      <c r="A1690" s="126" t="s">
        <v>124</v>
      </c>
      <c r="B1690" s="127">
        <v>2023</v>
      </c>
      <c r="C1690" s="126" t="s">
        <v>332</v>
      </c>
      <c r="D1690" s="126" t="s">
        <v>336</v>
      </c>
      <c r="E1690" s="127">
        <v>14889.53</v>
      </c>
      <c r="F1690" s="127">
        <v>327241.06</v>
      </c>
      <c r="G1690" s="127">
        <v>0</v>
      </c>
    </row>
    <row r="1691" spans="1:7" ht="14.25" customHeight="1">
      <c r="A1691" s="130" t="s">
        <v>124</v>
      </c>
      <c r="B1691" s="131">
        <v>2023</v>
      </c>
      <c r="C1691" s="130" t="s">
        <v>337</v>
      </c>
      <c r="D1691" s="130" t="s">
        <v>338</v>
      </c>
      <c r="E1691" s="131">
        <v>682829.45</v>
      </c>
      <c r="F1691" s="131">
        <v>19148649.489999998</v>
      </c>
      <c r="G1691" s="131">
        <v>0</v>
      </c>
    </row>
    <row r="1692" spans="1:7" ht="14.25" customHeight="1">
      <c r="A1692" s="126" t="s">
        <v>124</v>
      </c>
      <c r="B1692" s="127">
        <v>2023</v>
      </c>
      <c r="C1692" s="126" t="s">
        <v>337</v>
      </c>
      <c r="D1692" s="126" t="s">
        <v>339</v>
      </c>
      <c r="E1692" s="127">
        <v>968737.1</v>
      </c>
      <c r="F1692" s="127">
        <v>68091783.170000002</v>
      </c>
      <c r="G1692" s="127">
        <v>197164.39</v>
      </c>
    </row>
    <row r="1693" spans="1:7" ht="14.25" customHeight="1">
      <c r="A1693" s="130" t="s">
        <v>124</v>
      </c>
      <c r="B1693" s="131">
        <v>2023</v>
      </c>
      <c r="C1693" s="130" t="s">
        <v>337</v>
      </c>
      <c r="D1693" s="130" t="s">
        <v>340</v>
      </c>
      <c r="E1693" s="131">
        <v>0</v>
      </c>
      <c r="F1693" s="131">
        <v>0</v>
      </c>
      <c r="G1693" s="131">
        <v>0</v>
      </c>
    </row>
    <row r="1694" spans="1:7" ht="14.25" customHeight="1">
      <c r="A1694" s="126" t="s">
        <v>124</v>
      </c>
      <c r="B1694" s="127">
        <v>2023</v>
      </c>
      <c r="C1694" s="126" t="s">
        <v>337</v>
      </c>
      <c r="D1694" s="126" t="s">
        <v>341</v>
      </c>
      <c r="E1694" s="127">
        <v>4106962.65</v>
      </c>
      <c r="F1694" s="127">
        <v>95971602.909999996</v>
      </c>
      <c r="G1694" s="127">
        <v>0</v>
      </c>
    </row>
    <row r="1695" spans="1:7" ht="14.25" customHeight="1">
      <c r="A1695" s="130" t="s">
        <v>124</v>
      </c>
      <c r="B1695" s="131">
        <v>2023</v>
      </c>
      <c r="C1695" s="130" t="s">
        <v>337</v>
      </c>
      <c r="D1695" s="130" t="s">
        <v>342</v>
      </c>
      <c r="E1695" s="131">
        <v>0</v>
      </c>
      <c r="F1695" s="131">
        <v>0</v>
      </c>
      <c r="G1695" s="131">
        <v>0</v>
      </c>
    </row>
    <row r="1696" spans="1:7" ht="14.25" customHeight="1">
      <c r="A1696" s="126" t="s">
        <v>125</v>
      </c>
      <c r="B1696" s="127">
        <v>2015</v>
      </c>
      <c r="C1696" s="126" t="s">
        <v>332</v>
      </c>
      <c r="D1696" s="126" t="s">
        <v>343</v>
      </c>
      <c r="E1696" s="127">
        <v>0</v>
      </c>
      <c r="F1696" s="127">
        <v>0</v>
      </c>
      <c r="G1696" s="127">
        <v>0</v>
      </c>
    </row>
    <row r="1697" spans="1:7" ht="14.25" customHeight="1">
      <c r="A1697" s="130" t="s">
        <v>125</v>
      </c>
      <c r="B1697" s="131">
        <v>2015</v>
      </c>
      <c r="C1697" s="130" t="s">
        <v>332</v>
      </c>
      <c r="D1697" s="130" t="s">
        <v>333</v>
      </c>
      <c r="E1697" s="131">
        <v>25265</v>
      </c>
      <c r="F1697" s="131">
        <v>326943</v>
      </c>
      <c r="G1697" s="131">
        <v>750</v>
      </c>
    </row>
    <row r="1698" spans="1:7" ht="14.25" customHeight="1">
      <c r="A1698" s="126" t="s">
        <v>125</v>
      </c>
      <c r="B1698" s="127">
        <v>2015</v>
      </c>
      <c r="C1698" s="126" t="s">
        <v>332</v>
      </c>
      <c r="D1698" s="126" t="s">
        <v>335</v>
      </c>
      <c r="E1698" s="127">
        <v>351898</v>
      </c>
      <c r="F1698" s="127">
        <v>2765164</v>
      </c>
      <c r="G1698" s="127">
        <v>7730</v>
      </c>
    </row>
    <row r="1699" spans="1:7" ht="14.25" customHeight="1">
      <c r="A1699" s="130" t="s">
        <v>125</v>
      </c>
      <c r="B1699" s="131">
        <v>2015</v>
      </c>
      <c r="C1699" s="130" t="s">
        <v>332</v>
      </c>
      <c r="D1699" s="130" t="s">
        <v>336</v>
      </c>
      <c r="E1699" s="131">
        <v>15602</v>
      </c>
      <c r="F1699" s="131">
        <v>905217</v>
      </c>
      <c r="G1699" s="131">
        <v>0</v>
      </c>
    </row>
    <row r="1700" spans="1:7" ht="14.25" customHeight="1">
      <c r="A1700" s="126" t="s">
        <v>125</v>
      </c>
      <c r="B1700" s="127">
        <v>2015</v>
      </c>
      <c r="C1700" s="126" t="s">
        <v>337</v>
      </c>
      <c r="D1700" s="126" t="s">
        <v>338</v>
      </c>
      <c r="E1700" s="127">
        <v>1062063</v>
      </c>
      <c r="F1700" s="127">
        <v>50702250</v>
      </c>
      <c r="G1700" s="127">
        <v>0</v>
      </c>
    </row>
    <row r="1701" spans="1:7" ht="14.25" customHeight="1">
      <c r="A1701" s="130" t="s">
        <v>125</v>
      </c>
      <c r="B1701" s="131">
        <v>2015</v>
      </c>
      <c r="C1701" s="130" t="s">
        <v>337</v>
      </c>
      <c r="D1701" s="130" t="s">
        <v>339</v>
      </c>
      <c r="E1701" s="131">
        <v>2283508</v>
      </c>
      <c r="F1701" s="131">
        <v>252179330</v>
      </c>
      <c r="G1701" s="131">
        <v>684530</v>
      </c>
    </row>
    <row r="1702" spans="1:7" ht="14.25" customHeight="1">
      <c r="A1702" s="126" t="s">
        <v>125</v>
      </c>
      <c r="B1702" s="127">
        <v>2015</v>
      </c>
      <c r="C1702" s="126" t="s">
        <v>337</v>
      </c>
      <c r="D1702" s="126" t="s">
        <v>340</v>
      </c>
      <c r="E1702" s="127">
        <v>0</v>
      </c>
      <c r="F1702" s="127">
        <v>0</v>
      </c>
      <c r="G1702" s="127">
        <v>0</v>
      </c>
    </row>
    <row r="1703" spans="1:7" ht="14.25" customHeight="1">
      <c r="A1703" s="130" t="s">
        <v>125</v>
      </c>
      <c r="B1703" s="131">
        <v>2015</v>
      </c>
      <c r="C1703" s="130" t="s">
        <v>337</v>
      </c>
      <c r="D1703" s="130" t="s">
        <v>341</v>
      </c>
      <c r="E1703" s="131">
        <v>5811065</v>
      </c>
      <c r="F1703" s="131">
        <v>203353342</v>
      </c>
      <c r="G1703" s="131">
        <v>0</v>
      </c>
    </row>
    <row r="1704" spans="1:7" ht="14.25" customHeight="1">
      <c r="A1704" s="126" t="s">
        <v>125</v>
      </c>
      <c r="B1704" s="127">
        <v>2015</v>
      </c>
      <c r="C1704" s="126" t="s">
        <v>337</v>
      </c>
      <c r="D1704" s="126" t="s">
        <v>342</v>
      </c>
      <c r="E1704" s="127">
        <v>0</v>
      </c>
      <c r="F1704" s="127">
        <v>0</v>
      </c>
      <c r="G1704" s="127">
        <v>0</v>
      </c>
    </row>
    <row r="1705" spans="1:7" ht="14.25" customHeight="1">
      <c r="A1705" s="130" t="s">
        <v>125</v>
      </c>
      <c r="B1705" s="131">
        <v>2016</v>
      </c>
      <c r="C1705" s="130" t="s">
        <v>332</v>
      </c>
      <c r="D1705" s="130" t="s">
        <v>343</v>
      </c>
      <c r="E1705" s="131">
        <v>0</v>
      </c>
      <c r="F1705" s="131">
        <v>0</v>
      </c>
      <c r="G1705" s="131">
        <v>0</v>
      </c>
    </row>
    <row r="1706" spans="1:7" ht="14.25" customHeight="1">
      <c r="A1706" s="126" t="s">
        <v>125</v>
      </c>
      <c r="B1706" s="127">
        <v>2016</v>
      </c>
      <c r="C1706" s="126" t="s">
        <v>332</v>
      </c>
      <c r="D1706" s="126" t="s">
        <v>333</v>
      </c>
      <c r="E1706" s="127">
        <v>38176</v>
      </c>
      <c r="F1706" s="127">
        <v>273180</v>
      </c>
      <c r="G1706" s="127">
        <v>739</v>
      </c>
    </row>
    <row r="1707" spans="1:7" ht="14.25" customHeight="1">
      <c r="A1707" s="130" t="s">
        <v>125</v>
      </c>
      <c r="B1707" s="131">
        <v>2016</v>
      </c>
      <c r="C1707" s="130" t="s">
        <v>332</v>
      </c>
      <c r="D1707" s="130" t="s">
        <v>335</v>
      </c>
      <c r="E1707" s="131">
        <v>237078</v>
      </c>
      <c r="F1707" s="131">
        <v>1832979</v>
      </c>
      <c r="G1707" s="131">
        <v>5129</v>
      </c>
    </row>
    <row r="1708" spans="1:7" ht="14.25" customHeight="1">
      <c r="A1708" s="126" t="s">
        <v>125</v>
      </c>
      <c r="B1708" s="127">
        <v>2016</v>
      </c>
      <c r="C1708" s="126" t="s">
        <v>332</v>
      </c>
      <c r="D1708" s="126" t="s">
        <v>336</v>
      </c>
      <c r="E1708" s="127">
        <v>17361</v>
      </c>
      <c r="F1708" s="127">
        <v>924057</v>
      </c>
      <c r="G1708" s="127">
        <v>0</v>
      </c>
    </row>
    <row r="1709" spans="1:7" ht="14.25" customHeight="1">
      <c r="A1709" s="130" t="s">
        <v>125</v>
      </c>
      <c r="B1709" s="131">
        <v>2016</v>
      </c>
      <c r="C1709" s="130" t="s">
        <v>337</v>
      </c>
      <c r="D1709" s="130" t="s">
        <v>338</v>
      </c>
      <c r="E1709" s="131">
        <v>1068922</v>
      </c>
      <c r="F1709" s="131">
        <v>51296823</v>
      </c>
      <c r="G1709" s="131">
        <v>0</v>
      </c>
    </row>
    <row r="1710" spans="1:7" ht="14.25" customHeight="1">
      <c r="A1710" s="126" t="s">
        <v>125</v>
      </c>
      <c r="B1710" s="127">
        <v>2016</v>
      </c>
      <c r="C1710" s="126" t="s">
        <v>337</v>
      </c>
      <c r="D1710" s="126" t="s">
        <v>339</v>
      </c>
      <c r="E1710" s="127">
        <v>2389596</v>
      </c>
      <c r="F1710" s="127">
        <v>244482430</v>
      </c>
      <c r="G1710" s="127">
        <v>664534</v>
      </c>
    </row>
    <row r="1711" spans="1:7" ht="14.25" customHeight="1">
      <c r="A1711" s="130" t="s">
        <v>125</v>
      </c>
      <c r="B1711" s="131">
        <v>2016</v>
      </c>
      <c r="C1711" s="130" t="s">
        <v>337</v>
      </c>
      <c r="D1711" s="130" t="s">
        <v>340</v>
      </c>
      <c r="E1711" s="131">
        <v>0</v>
      </c>
      <c r="F1711" s="131">
        <v>0</v>
      </c>
      <c r="G1711" s="131">
        <v>0</v>
      </c>
    </row>
    <row r="1712" spans="1:7" ht="14.25" customHeight="1">
      <c r="A1712" s="126" t="s">
        <v>125</v>
      </c>
      <c r="B1712" s="127">
        <v>2016</v>
      </c>
      <c r="C1712" s="126" t="s">
        <v>337</v>
      </c>
      <c r="D1712" s="126" t="s">
        <v>341</v>
      </c>
      <c r="E1712" s="127">
        <v>6041377</v>
      </c>
      <c r="F1712" s="127">
        <v>204439774</v>
      </c>
      <c r="G1712" s="127">
        <v>0</v>
      </c>
    </row>
    <row r="1713" spans="1:7" ht="14.25" customHeight="1">
      <c r="A1713" s="130" t="s">
        <v>125</v>
      </c>
      <c r="B1713" s="131">
        <v>2016</v>
      </c>
      <c r="C1713" s="130" t="s">
        <v>337</v>
      </c>
      <c r="D1713" s="130" t="s">
        <v>342</v>
      </c>
      <c r="E1713" s="131">
        <v>0</v>
      </c>
      <c r="F1713" s="131">
        <v>0</v>
      </c>
      <c r="G1713" s="131">
        <v>0</v>
      </c>
    </row>
    <row r="1714" spans="1:7" ht="14.25" customHeight="1">
      <c r="A1714" s="126" t="s">
        <v>125</v>
      </c>
      <c r="B1714" s="127">
        <v>2017</v>
      </c>
      <c r="C1714" s="126" t="s">
        <v>332</v>
      </c>
      <c r="D1714" s="126" t="s">
        <v>343</v>
      </c>
      <c r="E1714" s="127">
        <v>0</v>
      </c>
      <c r="F1714" s="127">
        <v>0</v>
      </c>
      <c r="G1714" s="127">
        <v>0</v>
      </c>
    </row>
    <row r="1715" spans="1:7" ht="14.25" customHeight="1">
      <c r="A1715" s="130" t="s">
        <v>125</v>
      </c>
      <c r="B1715" s="131">
        <v>2017</v>
      </c>
      <c r="C1715" s="130" t="s">
        <v>332</v>
      </c>
      <c r="D1715" s="130" t="s">
        <v>333</v>
      </c>
      <c r="E1715" s="131">
        <v>44318</v>
      </c>
      <c r="F1715" s="131">
        <v>260238</v>
      </c>
      <c r="G1715" s="131">
        <v>704</v>
      </c>
    </row>
    <row r="1716" spans="1:7" ht="14.25" customHeight="1">
      <c r="A1716" s="126" t="s">
        <v>125</v>
      </c>
      <c r="B1716" s="127">
        <v>2017</v>
      </c>
      <c r="C1716" s="126" t="s">
        <v>332</v>
      </c>
      <c r="D1716" s="126" t="s">
        <v>335</v>
      </c>
      <c r="E1716" s="127">
        <v>133505</v>
      </c>
      <c r="F1716" s="127">
        <v>1128400</v>
      </c>
      <c r="G1716" s="127">
        <v>3155</v>
      </c>
    </row>
    <row r="1717" spans="1:7" ht="14.25" customHeight="1">
      <c r="A1717" s="130" t="s">
        <v>125</v>
      </c>
      <c r="B1717" s="131">
        <v>2017</v>
      </c>
      <c r="C1717" s="130" t="s">
        <v>332</v>
      </c>
      <c r="D1717" s="130" t="s">
        <v>336</v>
      </c>
      <c r="E1717" s="131">
        <v>19105</v>
      </c>
      <c r="F1717" s="131">
        <v>934714</v>
      </c>
      <c r="G1717" s="131">
        <v>0</v>
      </c>
    </row>
    <row r="1718" spans="1:7" ht="14.25" customHeight="1">
      <c r="A1718" s="126" t="s">
        <v>125</v>
      </c>
      <c r="B1718" s="127">
        <v>2017</v>
      </c>
      <c r="C1718" s="126" t="s">
        <v>337</v>
      </c>
      <c r="D1718" s="126" t="s">
        <v>338</v>
      </c>
      <c r="E1718" s="127">
        <v>1181592</v>
      </c>
      <c r="F1718" s="127">
        <v>50527239</v>
      </c>
      <c r="G1718" s="127">
        <v>0</v>
      </c>
    </row>
    <row r="1719" spans="1:7" ht="14.25" customHeight="1">
      <c r="A1719" s="130" t="s">
        <v>125</v>
      </c>
      <c r="B1719" s="131">
        <v>2017</v>
      </c>
      <c r="C1719" s="130" t="s">
        <v>337</v>
      </c>
      <c r="D1719" s="130" t="s">
        <v>339</v>
      </c>
      <c r="E1719" s="131">
        <v>2425056</v>
      </c>
      <c r="F1719" s="131">
        <v>234683399</v>
      </c>
      <c r="G1719" s="131">
        <v>656915</v>
      </c>
    </row>
    <row r="1720" spans="1:7" ht="14.25" customHeight="1">
      <c r="A1720" s="126" t="s">
        <v>125</v>
      </c>
      <c r="B1720" s="127">
        <v>2017</v>
      </c>
      <c r="C1720" s="126" t="s">
        <v>337</v>
      </c>
      <c r="D1720" s="126" t="s">
        <v>340</v>
      </c>
      <c r="E1720" s="127">
        <v>0</v>
      </c>
      <c r="F1720" s="127">
        <v>0</v>
      </c>
      <c r="G1720" s="127">
        <v>0</v>
      </c>
    </row>
    <row r="1721" spans="1:7" ht="14.25" customHeight="1">
      <c r="A1721" s="130" t="s">
        <v>125</v>
      </c>
      <c r="B1721" s="131">
        <v>2017</v>
      </c>
      <c r="C1721" s="130" t="s">
        <v>337</v>
      </c>
      <c r="D1721" s="130" t="s">
        <v>341</v>
      </c>
      <c r="E1721" s="131">
        <v>6303528</v>
      </c>
      <c r="F1721" s="131">
        <v>193694443</v>
      </c>
      <c r="G1721" s="131">
        <v>0</v>
      </c>
    </row>
    <row r="1722" spans="1:7" ht="14.25" customHeight="1">
      <c r="A1722" s="126" t="s">
        <v>125</v>
      </c>
      <c r="B1722" s="127">
        <v>2017</v>
      </c>
      <c r="C1722" s="126" t="s">
        <v>337</v>
      </c>
      <c r="D1722" s="126" t="s">
        <v>342</v>
      </c>
      <c r="E1722" s="127">
        <v>0</v>
      </c>
      <c r="F1722" s="127">
        <v>0</v>
      </c>
      <c r="G1722" s="127">
        <v>0</v>
      </c>
    </row>
    <row r="1723" spans="1:7" ht="14.25" customHeight="1">
      <c r="A1723" s="130" t="s">
        <v>125</v>
      </c>
      <c r="B1723" s="131">
        <v>2018</v>
      </c>
      <c r="C1723" s="130" t="s">
        <v>332</v>
      </c>
      <c r="D1723" s="130" t="s">
        <v>343</v>
      </c>
      <c r="E1723" s="131">
        <v>0</v>
      </c>
      <c r="F1723" s="131">
        <v>0</v>
      </c>
      <c r="G1723" s="131">
        <v>0</v>
      </c>
    </row>
    <row r="1724" spans="1:7" ht="14.25" customHeight="1">
      <c r="A1724" s="126" t="s">
        <v>125</v>
      </c>
      <c r="B1724" s="127">
        <v>2018</v>
      </c>
      <c r="C1724" s="126" t="s">
        <v>332</v>
      </c>
      <c r="D1724" s="126" t="s">
        <v>333</v>
      </c>
      <c r="E1724" s="127">
        <v>46344</v>
      </c>
      <c r="F1724" s="127">
        <v>261914</v>
      </c>
      <c r="G1724" s="127">
        <v>696</v>
      </c>
    </row>
    <row r="1725" spans="1:7" ht="14.25" customHeight="1">
      <c r="A1725" s="130" t="s">
        <v>125</v>
      </c>
      <c r="B1725" s="131">
        <v>2018</v>
      </c>
      <c r="C1725" s="130" t="s">
        <v>332</v>
      </c>
      <c r="D1725" s="130" t="s">
        <v>335</v>
      </c>
      <c r="E1725" s="131">
        <v>57704</v>
      </c>
      <c r="F1725" s="131">
        <v>1093732</v>
      </c>
      <c r="G1725" s="131">
        <v>3043</v>
      </c>
    </row>
    <row r="1726" spans="1:7" ht="14.25" customHeight="1">
      <c r="A1726" s="126" t="s">
        <v>125</v>
      </c>
      <c r="B1726" s="127">
        <v>2018</v>
      </c>
      <c r="C1726" s="126" t="s">
        <v>332</v>
      </c>
      <c r="D1726" s="126" t="s">
        <v>336</v>
      </c>
      <c r="E1726" s="127">
        <v>21799</v>
      </c>
      <c r="F1726" s="127">
        <v>953473</v>
      </c>
      <c r="G1726" s="127">
        <v>0</v>
      </c>
    </row>
    <row r="1727" spans="1:7" ht="14.25" customHeight="1">
      <c r="A1727" s="130" t="s">
        <v>125</v>
      </c>
      <c r="B1727" s="131">
        <v>2018</v>
      </c>
      <c r="C1727" s="130" t="s">
        <v>337</v>
      </c>
      <c r="D1727" s="130" t="s">
        <v>338</v>
      </c>
      <c r="E1727" s="131">
        <v>1231747</v>
      </c>
      <c r="F1727" s="131">
        <v>51979120</v>
      </c>
      <c r="G1727" s="131">
        <v>0</v>
      </c>
    </row>
    <row r="1728" spans="1:7" ht="14.25" customHeight="1">
      <c r="A1728" s="126" t="s">
        <v>125</v>
      </c>
      <c r="B1728" s="127">
        <v>2018</v>
      </c>
      <c r="C1728" s="126" t="s">
        <v>337</v>
      </c>
      <c r="D1728" s="126" t="s">
        <v>339</v>
      </c>
      <c r="E1728" s="127">
        <v>2611855</v>
      </c>
      <c r="F1728" s="127">
        <v>236743396</v>
      </c>
      <c r="G1728" s="127">
        <v>659328</v>
      </c>
    </row>
    <row r="1729" spans="1:7" ht="14.25" customHeight="1">
      <c r="A1729" s="130" t="s">
        <v>125</v>
      </c>
      <c r="B1729" s="131">
        <v>2018</v>
      </c>
      <c r="C1729" s="130" t="s">
        <v>337</v>
      </c>
      <c r="D1729" s="130" t="s">
        <v>340</v>
      </c>
      <c r="E1729" s="131">
        <v>0</v>
      </c>
      <c r="F1729" s="131">
        <v>0</v>
      </c>
      <c r="G1729" s="131">
        <v>0</v>
      </c>
    </row>
    <row r="1730" spans="1:7" ht="14.25" customHeight="1">
      <c r="A1730" s="126" t="s">
        <v>125</v>
      </c>
      <c r="B1730" s="127">
        <v>2018</v>
      </c>
      <c r="C1730" s="126" t="s">
        <v>337</v>
      </c>
      <c r="D1730" s="126" t="s">
        <v>341</v>
      </c>
      <c r="E1730" s="127">
        <v>6707211</v>
      </c>
      <c r="F1730" s="127">
        <v>208411376</v>
      </c>
      <c r="G1730" s="127">
        <v>0</v>
      </c>
    </row>
    <row r="1731" spans="1:7" ht="14.25" customHeight="1">
      <c r="A1731" s="130" t="s">
        <v>125</v>
      </c>
      <c r="B1731" s="131">
        <v>2018</v>
      </c>
      <c r="C1731" s="130" t="s">
        <v>337</v>
      </c>
      <c r="D1731" s="130" t="s">
        <v>342</v>
      </c>
      <c r="E1731" s="131">
        <v>0</v>
      </c>
      <c r="F1731" s="131">
        <v>0</v>
      </c>
      <c r="G1731" s="131">
        <v>0</v>
      </c>
    </row>
    <row r="1732" spans="1:7" ht="14.25" customHeight="1">
      <c r="A1732" s="126" t="s">
        <v>125</v>
      </c>
      <c r="B1732" s="127">
        <v>2019</v>
      </c>
      <c r="C1732" s="126" t="s">
        <v>332</v>
      </c>
      <c r="D1732" s="126" t="s">
        <v>343</v>
      </c>
      <c r="E1732" s="127">
        <v>0</v>
      </c>
      <c r="F1732" s="127">
        <v>0</v>
      </c>
      <c r="G1732" s="127">
        <v>0</v>
      </c>
    </row>
    <row r="1733" spans="1:7" ht="14.25" customHeight="1">
      <c r="A1733" s="130" t="s">
        <v>125</v>
      </c>
      <c r="B1733" s="131">
        <v>2019</v>
      </c>
      <c r="C1733" s="130" t="s">
        <v>332</v>
      </c>
      <c r="D1733" s="130" t="s">
        <v>333</v>
      </c>
      <c r="E1733" s="131">
        <v>46398.94</v>
      </c>
      <c r="F1733" s="131">
        <v>251879</v>
      </c>
      <c r="G1733" s="131">
        <v>680</v>
      </c>
    </row>
    <row r="1734" spans="1:7" ht="14.25" customHeight="1">
      <c r="A1734" s="126" t="s">
        <v>125</v>
      </c>
      <c r="B1734" s="127">
        <v>2019</v>
      </c>
      <c r="C1734" s="126" t="s">
        <v>332</v>
      </c>
      <c r="D1734" s="126" t="s">
        <v>335</v>
      </c>
      <c r="E1734" s="127">
        <v>138925.41</v>
      </c>
      <c r="F1734" s="127">
        <v>979604</v>
      </c>
      <c r="G1734" s="127">
        <v>3105</v>
      </c>
    </row>
    <row r="1735" spans="1:7" ht="14.25" customHeight="1">
      <c r="A1735" s="130" t="s">
        <v>125</v>
      </c>
      <c r="B1735" s="131">
        <v>2019</v>
      </c>
      <c r="C1735" s="130" t="s">
        <v>332</v>
      </c>
      <c r="D1735" s="130" t="s">
        <v>336</v>
      </c>
      <c r="E1735" s="131">
        <v>23367.02</v>
      </c>
      <c r="F1735" s="131">
        <v>962029</v>
      </c>
      <c r="G1735" s="131">
        <v>0</v>
      </c>
    </row>
    <row r="1736" spans="1:7" ht="14.25" customHeight="1">
      <c r="A1736" s="126" t="s">
        <v>125</v>
      </c>
      <c r="B1736" s="127">
        <v>2019</v>
      </c>
      <c r="C1736" s="126" t="s">
        <v>337</v>
      </c>
      <c r="D1736" s="126" t="s">
        <v>338</v>
      </c>
      <c r="E1736" s="127">
        <v>1230024.08</v>
      </c>
      <c r="F1736" s="127">
        <v>50654668</v>
      </c>
      <c r="G1736" s="127">
        <v>0</v>
      </c>
    </row>
    <row r="1737" spans="1:7" ht="14.25" customHeight="1">
      <c r="A1737" s="130" t="s">
        <v>125</v>
      </c>
      <c r="B1737" s="131">
        <v>2019</v>
      </c>
      <c r="C1737" s="130" t="s">
        <v>337</v>
      </c>
      <c r="D1737" s="130" t="s">
        <v>339</v>
      </c>
      <c r="E1737" s="131">
        <v>2614407.89</v>
      </c>
      <c r="F1737" s="131">
        <v>239001465</v>
      </c>
      <c r="G1737" s="131">
        <v>637701</v>
      </c>
    </row>
    <row r="1738" spans="1:7" ht="14.25" customHeight="1">
      <c r="A1738" s="126" t="s">
        <v>125</v>
      </c>
      <c r="B1738" s="127">
        <v>2019</v>
      </c>
      <c r="C1738" s="126" t="s">
        <v>337</v>
      </c>
      <c r="D1738" s="126" t="s">
        <v>340</v>
      </c>
      <c r="E1738" s="127">
        <v>0</v>
      </c>
      <c r="F1738" s="127">
        <v>0</v>
      </c>
      <c r="G1738" s="127">
        <v>0</v>
      </c>
    </row>
    <row r="1739" spans="1:7" ht="14.25" customHeight="1">
      <c r="A1739" s="130" t="s">
        <v>125</v>
      </c>
      <c r="B1739" s="131">
        <v>2019</v>
      </c>
      <c r="C1739" s="130" t="s">
        <v>337</v>
      </c>
      <c r="D1739" s="130" t="s">
        <v>341</v>
      </c>
      <c r="E1739" s="131">
        <v>6831673.8300000001</v>
      </c>
      <c r="F1739" s="131">
        <v>202110918</v>
      </c>
      <c r="G1739" s="131">
        <v>0</v>
      </c>
    </row>
    <row r="1740" spans="1:7" ht="14.25" customHeight="1">
      <c r="A1740" s="126" t="s">
        <v>125</v>
      </c>
      <c r="B1740" s="127">
        <v>2019</v>
      </c>
      <c r="C1740" s="126" t="s">
        <v>337</v>
      </c>
      <c r="D1740" s="126" t="s">
        <v>342</v>
      </c>
      <c r="E1740" s="127">
        <v>0</v>
      </c>
      <c r="F1740" s="127">
        <v>0</v>
      </c>
      <c r="G1740" s="127">
        <v>0</v>
      </c>
    </row>
    <row r="1741" spans="1:7" ht="14.25" customHeight="1">
      <c r="A1741" s="130" t="s">
        <v>125</v>
      </c>
      <c r="B1741" s="131">
        <v>2020</v>
      </c>
      <c r="C1741" s="130" t="s">
        <v>332</v>
      </c>
      <c r="D1741" s="130" t="s">
        <v>343</v>
      </c>
      <c r="E1741" s="131">
        <v>0</v>
      </c>
      <c r="F1741" s="131">
        <v>0</v>
      </c>
      <c r="G1741" s="131">
        <v>0</v>
      </c>
    </row>
    <row r="1742" spans="1:7" ht="14.25" customHeight="1">
      <c r="A1742" s="126" t="s">
        <v>125</v>
      </c>
      <c r="B1742" s="127">
        <v>2020</v>
      </c>
      <c r="C1742" s="126" t="s">
        <v>332</v>
      </c>
      <c r="D1742" s="126" t="s">
        <v>333</v>
      </c>
      <c r="E1742" s="127">
        <v>46941.49</v>
      </c>
      <c r="F1742" s="127">
        <v>247135</v>
      </c>
      <c r="G1742" s="127">
        <v>670</v>
      </c>
    </row>
    <row r="1743" spans="1:7" ht="14.25" customHeight="1">
      <c r="A1743" s="130" t="s">
        <v>125</v>
      </c>
      <c r="B1743" s="131">
        <v>2020</v>
      </c>
      <c r="C1743" s="130" t="s">
        <v>332</v>
      </c>
      <c r="D1743" s="130" t="s">
        <v>335</v>
      </c>
      <c r="E1743" s="131">
        <v>174716.66</v>
      </c>
      <c r="F1743" s="131">
        <v>1138183</v>
      </c>
      <c r="G1743" s="131">
        <v>3165</v>
      </c>
    </row>
    <row r="1744" spans="1:7" ht="14.25" customHeight="1">
      <c r="A1744" s="126" t="s">
        <v>125</v>
      </c>
      <c r="B1744" s="127">
        <v>2020</v>
      </c>
      <c r="C1744" s="126" t="s">
        <v>332</v>
      </c>
      <c r="D1744" s="126" t="s">
        <v>336</v>
      </c>
      <c r="E1744" s="127">
        <v>23798.68</v>
      </c>
      <c r="F1744" s="127">
        <v>960745</v>
      </c>
      <c r="G1744" s="127">
        <v>0</v>
      </c>
    </row>
    <row r="1745" spans="1:7" ht="14.25" customHeight="1">
      <c r="A1745" s="130" t="s">
        <v>125</v>
      </c>
      <c r="B1745" s="131">
        <v>2020</v>
      </c>
      <c r="C1745" s="130" t="s">
        <v>337</v>
      </c>
      <c r="D1745" s="130" t="s">
        <v>338</v>
      </c>
      <c r="E1745" s="131">
        <v>1219368.0900000001</v>
      </c>
      <c r="F1745" s="131">
        <v>46459411</v>
      </c>
      <c r="G1745" s="131">
        <v>0</v>
      </c>
    </row>
    <row r="1746" spans="1:7" ht="14.25" customHeight="1">
      <c r="A1746" s="126" t="s">
        <v>125</v>
      </c>
      <c r="B1746" s="127">
        <v>2020</v>
      </c>
      <c r="C1746" s="126" t="s">
        <v>337</v>
      </c>
      <c r="D1746" s="126" t="s">
        <v>339</v>
      </c>
      <c r="E1746" s="127">
        <v>2646041.27</v>
      </c>
      <c r="F1746" s="127">
        <v>236165872</v>
      </c>
      <c r="G1746" s="127">
        <v>627414</v>
      </c>
    </row>
    <row r="1747" spans="1:7" ht="14.25" customHeight="1">
      <c r="A1747" s="130" t="s">
        <v>125</v>
      </c>
      <c r="B1747" s="131">
        <v>2020</v>
      </c>
      <c r="C1747" s="130" t="s">
        <v>337</v>
      </c>
      <c r="D1747" s="130" t="s">
        <v>340</v>
      </c>
      <c r="E1747" s="131">
        <v>0</v>
      </c>
      <c r="F1747" s="131">
        <v>0</v>
      </c>
      <c r="G1747" s="131">
        <v>0</v>
      </c>
    </row>
    <row r="1748" spans="1:7" ht="14.25" customHeight="1">
      <c r="A1748" s="126" t="s">
        <v>125</v>
      </c>
      <c r="B1748" s="127">
        <v>2020</v>
      </c>
      <c r="C1748" s="126" t="s">
        <v>337</v>
      </c>
      <c r="D1748" s="126" t="s">
        <v>341</v>
      </c>
      <c r="E1748" s="127">
        <v>6997659.79</v>
      </c>
      <c r="F1748" s="127">
        <v>218427275</v>
      </c>
      <c r="G1748" s="127">
        <v>0</v>
      </c>
    </row>
    <row r="1749" spans="1:7" ht="14.25" customHeight="1">
      <c r="A1749" s="130" t="s">
        <v>125</v>
      </c>
      <c r="B1749" s="131">
        <v>2020</v>
      </c>
      <c r="C1749" s="130" t="s">
        <v>337</v>
      </c>
      <c r="D1749" s="130" t="s">
        <v>342</v>
      </c>
      <c r="E1749" s="131">
        <v>0</v>
      </c>
      <c r="F1749" s="131">
        <v>0</v>
      </c>
      <c r="G1749" s="131">
        <v>0</v>
      </c>
    </row>
    <row r="1750" spans="1:7" ht="14.25" customHeight="1">
      <c r="A1750" s="126" t="s">
        <v>125</v>
      </c>
      <c r="B1750" s="127">
        <v>2021</v>
      </c>
      <c r="C1750" s="126" t="s">
        <v>332</v>
      </c>
      <c r="D1750" s="126" t="s">
        <v>343</v>
      </c>
      <c r="E1750" s="127">
        <v>0</v>
      </c>
      <c r="F1750" s="127">
        <v>0</v>
      </c>
      <c r="G1750" s="127">
        <v>0</v>
      </c>
    </row>
    <row r="1751" spans="1:7" ht="14.25" customHeight="1">
      <c r="A1751" s="130" t="s">
        <v>125</v>
      </c>
      <c r="B1751" s="131">
        <v>2021</v>
      </c>
      <c r="C1751" s="130" t="s">
        <v>332</v>
      </c>
      <c r="D1751" s="130" t="s">
        <v>333</v>
      </c>
      <c r="E1751" s="131">
        <v>67926.929999999993</v>
      </c>
      <c r="F1751" s="131">
        <v>247256</v>
      </c>
      <c r="G1751" s="131">
        <v>669</v>
      </c>
    </row>
    <row r="1752" spans="1:7" ht="14.25" customHeight="1">
      <c r="A1752" s="126" t="s">
        <v>125</v>
      </c>
      <c r="B1752" s="127">
        <v>2021</v>
      </c>
      <c r="C1752" s="126" t="s">
        <v>332</v>
      </c>
      <c r="D1752" s="126" t="s">
        <v>335</v>
      </c>
      <c r="E1752" s="127">
        <v>188864.02</v>
      </c>
      <c r="F1752" s="127">
        <v>1150098</v>
      </c>
      <c r="G1752" s="127">
        <v>3205</v>
      </c>
    </row>
    <row r="1753" spans="1:7" ht="14.25" customHeight="1">
      <c r="A1753" s="130" t="s">
        <v>125</v>
      </c>
      <c r="B1753" s="131">
        <v>2021</v>
      </c>
      <c r="C1753" s="130" t="s">
        <v>332</v>
      </c>
      <c r="D1753" s="130" t="s">
        <v>336</v>
      </c>
      <c r="E1753" s="131">
        <v>48511.82</v>
      </c>
      <c r="F1753" s="131">
        <v>958895</v>
      </c>
      <c r="G1753" s="131">
        <v>0</v>
      </c>
    </row>
    <row r="1754" spans="1:7" ht="14.25" customHeight="1">
      <c r="A1754" s="126" t="s">
        <v>125</v>
      </c>
      <c r="B1754" s="127">
        <v>2021</v>
      </c>
      <c r="C1754" s="126" t="s">
        <v>337</v>
      </c>
      <c r="D1754" s="126" t="s">
        <v>338</v>
      </c>
      <c r="E1754" s="127">
        <v>1818560.63</v>
      </c>
      <c r="F1754" s="127">
        <v>46919686</v>
      </c>
      <c r="G1754" s="127">
        <v>0</v>
      </c>
    </row>
    <row r="1755" spans="1:7" ht="14.25" customHeight="1">
      <c r="A1755" s="130" t="s">
        <v>125</v>
      </c>
      <c r="B1755" s="131">
        <v>2021</v>
      </c>
      <c r="C1755" s="130" t="s">
        <v>337</v>
      </c>
      <c r="D1755" s="130" t="s">
        <v>339</v>
      </c>
      <c r="E1755" s="131">
        <v>4081006.25</v>
      </c>
      <c r="F1755" s="131">
        <v>233540730</v>
      </c>
      <c r="G1755" s="131">
        <v>596124</v>
      </c>
    </row>
    <row r="1756" spans="1:7" ht="14.25" customHeight="1">
      <c r="A1756" s="126" t="s">
        <v>125</v>
      </c>
      <c r="B1756" s="127">
        <v>2021</v>
      </c>
      <c r="C1756" s="126" t="s">
        <v>337</v>
      </c>
      <c r="D1756" s="126" t="s">
        <v>340</v>
      </c>
      <c r="E1756" s="127">
        <v>0</v>
      </c>
      <c r="F1756" s="127">
        <v>0</v>
      </c>
      <c r="G1756" s="127">
        <v>0</v>
      </c>
    </row>
    <row r="1757" spans="1:7" ht="14.25" customHeight="1">
      <c r="A1757" s="130" t="s">
        <v>125</v>
      </c>
      <c r="B1757" s="131">
        <v>2021</v>
      </c>
      <c r="C1757" s="130" t="s">
        <v>337</v>
      </c>
      <c r="D1757" s="130" t="s">
        <v>341</v>
      </c>
      <c r="E1757" s="131">
        <v>10737957.300000001</v>
      </c>
      <c r="F1757" s="131">
        <v>216597534</v>
      </c>
      <c r="G1757" s="131">
        <v>0</v>
      </c>
    </row>
    <row r="1758" spans="1:7" ht="14.25" customHeight="1">
      <c r="A1758" s="126" t="s">
        <v>125</v>
      </c>
      <c r="B1758" s="127">
        <v>2021</v>
      </c>
      <c r="C1758" s="126" t="s">
        <v>337</v>
      </c>
      <c r="D1758" s="126" t="s">
        <v>342</v>
      </c>
      <c r="E1758" s="127">
        <v>0</v>
      </c>
      <c r="F1758" s="127">
        <v>0</v>
      </c>
      <c r="G1758" s="127">
        <v>0</v>
      </c>
    </row>
    <row r="1759" spans="1:7" ht="14.25" customHeight="1">
      <c r="A1759" s="130" t="s">
        <v>125</v>
      </c>
      <c r="B1759" s="131">
        <v>2022</v>
      </c>
      <c r="C1759" s="130" t="s">
        <v>332</v>
      </c>
      <c r="D1759" s="130" t="s">
        <v>343</v>
      </c>
      <c r="E1759" s="131">
        <v>0</v>
      </c>
      <c r="F1759" s="131">
        <v>0</v>
      </c>
      <c r="G1759" s="131">
        <v>0</v>
      </c>
    </row>
    <row r="1760" spans="1:7" ht="14.25" customHeight="1">
      <c r="A1760" s="126" t="s">
        <v>125</v>
      </c>
      <c r="B1760" s="127">
        <v>2022</v>
      </c>
      <c r="C1760" s="126" t="s">
        <v>332</v>
      </c>
      <c r="D1760" s="126" t="s">
        <v>333</v>
      </c>
      <c r="E1760" s="127">
        <v>56841.760000000002</v>
      </c>
      <c r="F1760" s="127">
        <v>245312</v>
      </c>
      <c r="G1760" s="127">
        <v>663</v>
      </c>
    </row>
    <row r="1761" spans="1:7" ht="14.25" customHeight="1">
      <c r="A1761" s="130" t="s">
        <v>125</v>
      </c>
      <c r="B1761" s="131">
        <v>2022</v>
      </c>
      <c r="C1761" s="130" t="s">
        <v>332</v>
      </c>
      <c r="D1761" s="130" t="s">
        <v>335</v>
      </c>
      <c r="E1761" s="131">
        <v>149010.63</v>
      </c>
      <c r="F1761" s="131">
        <v>1163644</v>
      </c>
      <c r="G1761" s="131">
        <v>3245</v>
      </c>
    </row>
    <row r="1762" spans="1:7" ht="14.25" customHeight="1">
      <c r="A1762" s="126" t="s">
        <v>125</v>
      </c>
      <c r="B1762" s="127">
        <v>2022</v>
      </c>
      <c r="C1762" s="126" t="s">
        <v>332</v>
      </c>
      <c r="D1762" s="126" t="s">
        <v>336</v>
      </c>
      <c r="E1762" s="127">
        <v>49940.18</v>
      </c>
      <c r="F1762" s="127">
        <v>947309</v>
      </c>
      <c r="G1762" s="127">
        <v>0</v>
      </c>
    </row>
    <row r="1763" spans="1:7" ht="14.25" customHeight="1">
      <c r="A1763" s="130" t="s">
        <v>125</v>
      </c>
      <c r="B1763" s="131">
        <v>2022</v>
      </c>
      <c r="C1763" s="130" t="s">
        <v>337</v>
      </c>
      <c r="D1763" s="130" t="s">
        <v>338</v>
      </c>
      <c r="E1763" s="131">
        <v>1651440.88</v>
      </c>
      <c r="F1763" s="131">
        <v>49446848</v>
      </c>
      <c r="G1763" s="131">
        <v>0</v>
      </c>
    </row>
    <row r="1764" spans="1:7" ht="14.25" customHeight="1">
      <c r="A1764" s="126" t="s">
        <v>125</v>
      </c>
      <c r="B1764" s="127">
        <v>2022</v>
      </c>
      <c r="C1764" s="126" t="s">
        <v>337</v>
      </c>
      <c r="D1764" s="126" t="s">
        <v>339</v>
      </c>
      <c r="E1764" s="127">
        <v>3725451.47</v>
      </c>
      <c r="F1764" s="127">
        <v>233730133</v>
      </c>
      <c r="G1764" s="127">
        <v>627298</v>
      </c>
    </row>
    <row r="1765" spans="1:7" ht="14.25" customHeight="1">
      <c r="A1765" s="130" t="s">
        <v>125</v>
      </c>
      <c r="B1765" s="131">
        <v>2022</v>
      </c>
      <c r="C1765" s="130" t="s">
        <v>337</v>
      </c>
      <c r="D1765" s="130" t="s">
        <v>340</v>
      </c>
      <c r="E1765" s="131">
        <v>0</v>
      </c>
      <c r="F1765" s="131">
        <v>0</v>
      </c>
      <c r="G1765" s="131">
        <v>0</v>
      </c>
    </row>
    <row r="1766" spans="1:7" ht="14.25" customHeight="1">
      <c r="A1766" s="126" t="s">
        <v>125</v>
      </c>
      <c r="B1766" s="127">
        <v>2022</v>
      </c>
      <c r="C1766" s="126" t="s">
        <v>337</v>
      </c>
      <c r="D1766" s="126" t="s">
        <v>341</v>
      </c>
      <c r="E1766" s="127">
        <v>9472784.0600000005</v>
      </c>
      <c r="F1766" s="127">
        <v>215342361</v>
      </c>
      <c r="G1766" s="127">
        <v>0</v>
      </c>
    </row>
    <row r="1767" spans="1:7" ht="14.25" customHeight="1">
      <c r="A1767" s="130" t="s">
        <v>125</v>
      </c>
      <c r="B1767" s="131">
        <v>2022</v>
      </c>
      <c r="C1767" s="130" t="s">
        <v>337</v>
      </c>
      <c r="D1767" s="130" t="s">
        <v>342</v>
      </c>
      <c r="E1767" s="131">
        <v>0</v>
      </c>
      <c r="F1767" s="131">
        <v>0</v>
      </c>
      <c r="G1767" s="131">
        <v>0</v>
      </c>
    </row>
    <row r="1768" spans="1:7" ht="14.25" customHeight="1">
      <c r="A1768" s="126" t="s">
        <v>125</v>
      </c>
      <c r="B1768" s="127">
        <v>2023</v>
      </c>
      <c r="C1768" s="126" t="s">
        <v>332</v>
      </c>
      <c r="D1768" s="126" t="s">
        <v>343</v>
      </c>
      <c r="E1768" s="127">
        <v>0</v>
      </c>
      <c r="F1768" s="127">
        <v>0</v>
      </c>
      <c r="G1768" s="127">
        <v>0</v>
      </c>
    </row>
    <row r="1769" spans="1:7" ht="14.25" customHeight="1">
      <c r="A1769" s="130" t="s">
        <v>125</v>
      </c>
      <c r="B1769" s="131">
        <v>2023</v>
      </c>
      <c r="C1769" s="130" t="s">
        <v>332</v>
      </c>
      <c r="D1769" s="130" t="s">
        <v>333</v>
      </c>
      <c r="E1769" s="131">
        <v>59194</v>
      </c>
      <c r="F1769" s="131">
        <v>245218</v>
      </c>
      <c r="G1769" s="131">
        <v>664</v>
      </c>
    </row>
    <row r="1770" spans="1:7" ht="14.25" customHeight="1">
      <c r="A1770" s="126" t="s">
        <v>125</v>
      </c>
      <c r="B1770" s="127">
        <v>2023</v>
      </c>
      <c r="C1770" s="126" t="s">
        <v>332</v>
      </c>
      <c r="D1770" s="126" t="s">
        <v>335</v>
      </c>
      <c r="E1770" s="127">
        <v>152908</v>
      </c>
      <c r="F1770" s="127">
        <v>1169861</v>
      </c>
      <c r="G1770" s="127">
        <v>3263</v>
      </c>
    </row>
    <row r="1771" spans="1:7" ht="14.25" customHeight="1">
      <c r="A1771" s="130" t="s">
        <v>125</v>
      </c>
      <c r="B1771" s="131">
        <v>2023</v>
      </c>
      <c r="C1771" s="130" t="s">
        <v>332</v>
      </c>
      <c r="D1771" s="130" t="s">
        <v>336</v>
      </c>
      <c r="E1771" s="131">
        <v>52524</v>
      </c>
      <c r="F1771" s="131">
        <v>943687</v>
      </c>
      <c r="G1771" s="131">
        <v>0</v>
      </c>
    </row>
    <row r="1772" spans="1:7" ht="14.25" customHeight="1">
      <c r="A1772" s="126" t="s">
        <v>125</v>
      </c>
      <c r="B1772" s="127">
        <v>2023</v>
      </c>
      <c r="C1772" s="126" t="s">
        <v>337</v>
      </c>
      <c r="D1772" s="126" t="s">
        <v>338</v>
      </c>
      <c r="E1772" s="127">
        <v>1708075</v>
      </c>
      <c r="F1772" s="127">
        <v>48699059</v>
      </c>
      <c r="G1772" s="127">
        <v>0</v>
      </c>
    </row>
    <row r="1773" spans="1:7" ht="14.25" customHeight="1">
      <c r="A1773" s="130" t="s">
        <v>125</v>
      </c>
      <c r="B1773" s="131">
        <v>2023</v>
      </c>
      <c r="C1773" s="130" t="s">
        <v>337</v>
      </c>
      <c r="D1773" s="130" t="s">
        <v>339</v>
      </c>
      <c r="E1773" s="131">
        <v>3949831</v>
      </c>
      <c r="F1773" s="131">
        <v>230777984</v>
      </c>
      <c r="G1773" s="131">
        <v>307495</v>
      </c>
    </row>
    <row r="1774" spans="1:7" ht="14.25" customHeight="1">
      <c r="A1774" s="126" t="s">
        <v>125</v>
      </c>
      <c r="B1774" s="127">
        <v>2023</v>
      </c>
      <c r="C1774" s="126" t="s">
        <v>337</v>
      </c>
      <c r="D1774" s="126" t="s">
        <v>340</v>
      </c>
      <c r="E1774" s="127">
        <v>0</v>
      </c>
      <c r="F1774" s="127">
        <v>0</v>
      </c>
      <c r="G1774" s="127">
        <v>0</v>
      </c>
    </row>
    <row r="1775" spans="1:7" ht="14.25" customHeight="1">
      <c r="A1775" s="130" t="s">
        <v>125</v>
      </c>
      <c r="B1775" s="131">
        <v>2023</v>
      </c>
      <c r="C1775" s="130" t="s">
        <v>337</v>
      </c>
      <c r="D1775" s="130" t="s">
        <v>341</v>
      </c>
      <c r="E1775" s="131">
        <v>10124852</v>
      </c>
      <c r="F1775" s="131">
        <v>210780656</v>
      </c>
      <c r="G1775" s="131">
        <v>0</v>
      </c>
    </row>
    <row r="1776" spans="1:7" ht="14.25" customHeight="1">
      <c r="A1776" s="126" t="s">
        <v>125</v>
      </c>
      <c r="B1776" s="127">
        <v>2023</v>
      </c>
      <c r="C1776" s="126" t="s">
        <v>337</v>
      </c>
      <c r="D1776" s="126" t="s">
        <v>342</v>
      </c>
      <c r="E1776" s="127">
        <v>0</v>
      </c>
      <c r="F1776" s="127">
        <v>0</v>
      </c>
      <c r="G1776" s="127">
        <v>0</v>
      </c>
    </row>
    <row r="1777" spans="1:7" ht="14.25" customHeight="1">
      <c r="A1777" s="130" t="s">
        <v>286</v>
      </c>
      <c r="B1777" s="131">
        <v>2015</v>
      </c>
      <c r="C1777" s="130" t="s">
        <v>332</v>
      </c>
      <c r="D1777" s="130" t="s">
        <v>343</v>
      </c>
      <c r="E1777" s="131">
        <v>0</v>
      </c>
      <c r="F1777" s="131">
        <v>0</v>
      </c>
      <c r="G1777" s="131">
        <v>0</v>
      </c>
    </row>
    <row r="1778" spans="1:7" ht="14.25" customHeight="1">
      <c r="A1778" s="126" t="s">
        <v>286</v>
      </c>
      <c r="B1778" s="127">
        <v>2015</v>
      </c>
      <c r="C1778" s="126" t="s">
        <v>332</v>
      </c>
      <c r="D1778" s="126" t="s">
        <v>333</v>
      </c>
      <c r="E1778" s="127">
        <v>1095.18</v>
      </c>
      <c r="F1778" s="127">
        <v>16558</v>
      </c>
      <c r="G1778" s="127">
        <v>47</v>
      </c>
    </row>
    <row r="1779" spans="1:7" ht="14.25" customHeight="1">
      <c r="A1779" s="130" t="s">
        <v>286</v>
      </c>
      <c r="B1779" s="131">
        <v>2015</v>
      </c>
      <c r="C1779" s="130" t="s">
        <v>332</v>
      </c>
      <c r="D1779" s="130" t="s">
        <v>335</v>
      </c>
      <c r="E1779" s="131">
        <v>96603.96</v>
      </c>
      <c r="F1779" s="131">
        <v>1031235</v>
      </c>
      <c r="G1779" s="131">
        <v>3158</v>
      </c>
    </row>
    <row r="1780" spans="1:7" ht="14.25" customHeight="1">
      <c r="A1780" s="126" t="s">
        <v>286</v>
      </c>
      <c r="B1780" s="127">
        <v>2015</v>
      </c>
      <c r="C1780" s="126" t="s">
        <v>332</v>
      </c>
      <c r="D1780" s="126" t="s">
        <v>336</v>
      </c>
      <c r="E1780" s="127">
        <v>0</v>
      </c>
      <c r="F1780" s="127">
        <v>0</v>
      </c>
      <c r="G1780" s="127">
        <v>0</v>
      </c>
    </row>
    <row r="1781" spans="1:7" ht="14.25" customHeight="1">
      <c r="A1781" s="130" t="s">
        <v>286</v>
      </c>
      <c r="B1781" s="131">
        <v>2015</v>
      </c>
      <c r="C1781" s="130" t="s">
        <v>337</v>
      </c>
      <c r="D1781" s="130" t="s">
        <v>338</v>
      </c>
      <c r="E1781" s="131">
        <v>170052.15</v>
      </c>
      <c r="F1781" s="131">
        <v>10713053</v>
      </c>
      <c r="G1781" s="131">
        <v>0</v>
      </c>
    </row>
    <row r="1782" spans="1:7" ht="14.25" customHeight="1">
      <c r="A1782" s="126" t="s">
        <v>286</v>
      </c>
      <c r="B1782" s="127">
        <v>2015</v>
      </c>
      <c r="C1782" s="126" t="s">
        <v>337</v>
      </c>
      <c r="D1782" s="126" t="s">
        <v>339</v>
      </c>
      <c r="E1782" s="127">
        <v>258546.57</v>
      </c>
      <c r="F1782" s="127">
        <v>45646131</v>
      </c>
      <c r="G1782" s="127">
        <v>132059</v>
      </c>
    </row>
    <row r="1783" spans="1:7" ht="14.25" customHeight="1">
      <c r="A1783" s="130" t="s">
        <v>286</v>
      </c>
      <c r="B1783" s="131">
        <v>2015</v>
      </c>
      <c r="C1783" s="130" t="s">
        <v>337</v>
      </c>
      <c r="D1783" s="130" t="s">
        <v>340</v>
      </c>
      <c r="E1783" s="131">
        <v>0</v>
      </c>
      <c r="F1783" s="131">
        <v>0</v>
      </c>
      <c r="G1783" s="131">
        <v>0</v>
      </c>
    </row>
    <row r="1784" spans="1:7" ht="14.25" customHeight="1">
      <c r="A1784" s="126" t="s">
        <v>286</v>
      </c>
      <c r="B1784" s="127">
        <v>2015</v>
      </c>
      <c r="C1784" s="126" t="s">
        <v>337</v>
      </c>
      <c r="D1784" s="126" t="s">
        <v>341</v>
      </c>
      <c r="E1784" s="127">
        <v>628538.18000000005</v>
      </c>
      <c r="F1784" s="127">
        <v>23686374</v>
      </c>
      <c r="G1784" s="127">
        <v>0</v>
      </c>
    </row>
    <row r="1785" spans="1:7" ht="14.25" customHeight="1">
      <c r="A1785" s="130" t="s">
        <v>286</v>
      </c>
      <c r="B1785" s="131">
        <v>2015</v>
      </c>
      <c r="C1785" s="130" t="s">
        <v>337</v>
      </c>
      <c r="D1785" s="130" t="s">
        <v>342</v>
      </c>
      <c r="E1785" s="131">
        <v>0</v>
      </c>
      <c r="F1785" s="131">
        <v>0</v>
      </c>
      <c r="G1785" s="131">
        <v>0</v>
      </c>
    </row>
    <row r="1786" spans="1:7" ht="14.25" customHeight="1">
      <c r="A1786" s="126" t="s">
        <v>286</v>
      </c>
      <c r="B1786" s="127">
        <v>2016</v>
      </c>
      <c r="C1786" s="126" t="s">
        <v>332</v>
      </c>
      <c r="D1786" s="126" t="s">
        <v>343</v>
      </c>
      <c r="E1786" s="127">
        <v>0</v>
      </c>
      <c r="F1786" s="127">
        <v>0</v>
      </c>
      <c r="G1786" s="127">
        <v>0</v>
      </c>
    </row>
    <row r="1787" spans="1:7" ht="14.25" customHeight="1">
      <c r="A1787" s="130" t="s">
        <v>286</v>
      </c>
      <c r="B1787" s="131">
        <v>2016</v>
      </c>
      <c r="C1787" s="130" t="s">
        <v>332</v>
      </c>
      <c r="D1787" s="130" t="s">
        <v>333</v>
      </c>
      <c r="E1787" s="131">
        <v>1383.75</v>
      </c>
      <c r="F1787" s="131">
        <v>12864</v>
      </c>
      <c r="G1787" s="131">
        <v>38</v>
      </c>
    </row>
    <row r="1788" spans="1:7" ht="14.25" customHeight="1">
      <c r="A1788" s="126" t="s">
        <v>286</v>
      </c>
      <c r="B1788" s="127">
        <v>2016</v>
      </c>
      <c r="C1788" s="126" t="s">
        <v>332</v>
      </c>
      <c r="D1788" s="126" t="s">
        <v>335</v>
      </c>
      <c r="E1788" s="127">
        <v>37637.82</v>
      </c>
      <c r="F1788" s="127">
        <v>565469</v>
      </c>
      <c r="G1788" s="127">
        <v>1710</v>
      </c>
    </row>
    <row r="1789" spans="1:7" ht="14.25" customHeight="1">
      <c r="A1789" s="130" t="s">
        <v>286</v>
      </c>
      <c r="B1789" s="131">
        <v>2016</v>
      </c>
      <c r="C1789" s="130" t="s">
        <v>332</v>
      </c>
      <c r="D1789" s="130" t="s">
        <v>336</v>
      </c>
      <c r="E1789" s="131">
        <v>0</v>
      </c>
      <c r="F1789" s="131">
        <v>0</v>
      </c>
      <c r="G1789" s="131">
        <v>0</v>
      </c>
    </row>
    <row r="1790" spans="1:7" ht="14.25" customHeight="1">
      <c r="A1790" s="126" t="s">
        <v>286</v>
      </c>
      <c r="B1790" s="127">
        <v>2016</v>
      </c>
      <c r="C1790" s="126" t="s">
        <v>337</v>
      </c>
      <c r="D1790" s="126" t="s">
        <v>338</v>
      </c>
      <c r="E1790" s="127">
        <v>164489.92000000001</v>
      </c>
      <c r="F1790" s="127">
        <v>10266660</v>
      </c>
      <c r="G1790" s="127">
        <v>0</v>
      </c>
    </row>
    <row r="1791" spans="1:7" ht="14.25" customHeight="1">
      <c r="A1791" s="130" t="s">
        <v>286</v>
      </c>
      <c r="B1791" s="131">
        <v>2016</v>
      </c>
      <c r="C1791" s="130" t="s">
        <v>337</v>
      </c>
      <c r="D1791" s="130" t="s">
        <v>339</v>
      </c>
      <c r="E1791" s="131">
        <v>183121.25</v>
      </c>
      <c r="F1791" s="131">
        <v>46043732</v>
      </c>
      <c r="G1791" s="131">
        <v>126031</v>
      </c>
    </row>
    <row r="1792" spans="1:7" ht="14.25" customHeight="1">
      <c r="A1792" s="126" t="s">
        <v>286</v>
      </c>
      <c r="B1792" s="127">
        <v>2016</v>
      </c>
      <c r="C1792" s="126" t="s">
        <v>337</v>
      </c>
      <c r="D1792" s="126" t="s">
        <v>340</v>
      </c>
      <c r="E1792" s="127">
        <v>0</v>
      </c>
      <c r="F1792" s="127">
        <v>0</v>
      </c>
      <c r="G1792" s="127">
        <v>0</v>
      </c>
    </row>
    <row r="1793" spans="1:7" ht="14.25" customHeight="1">
      <c r="A1793" s="130" t="s">
        <v>286</v>
      </c>
      <c r="B1793" s="131">
        <v>2016</v>
      </c>
      <c r="C1793" s="130" t="s">
        <v>337</v>
      </c>
      <c r="D1793" s="130" t="s">
        <v>341</v>
      </c>
      <c r="E1793" s="131">
        <v>685660.01</v>
      </c>
      <c r="F1793" s="131">
        <v>22545902</v>
      </c>
      <c r="G1793" s="131">
        <v>0</v>
      </c>
    </row>
    <row r="1794" spans="1:7" ht="14.25" customHeight="1">
      <c r="A1794" s="126" t="s">
        <v>286</v>
      </c>
      <c r="B1794" s="127">
        <v>2016</v>
      </c>
      <c r="C1794" s="126" t="s">
        <v>337</v>
      </c>
      <c r="D1794" s="126" t="s">
        <v>342</v>
      </c>
      <c r="E1794" s="127">
        <v>0</v>
      </c>
      <c r="F1794" s="127">
        <v>0</v>
      </c>
      <c r="G1794" s="127">
        <v>0</v>
      </c>
    </row>
    <row r="1795" spans="1:7" ht="14.25" customHeight="1">
      <c r="A1795" s="130" t="s">
        <v>286</v>
      </c>
      <c r="B1795" s="131">
        <v>2017</v>
      </c>
      <c r="C1795" s="130" t="s">
        <v>332</v>
      </c>
      <c r="D1795" s="130" t="s">
        <v>343</v>
      </c>
      <c r="E1795" s="131">
        <v>0</v>
      </c>
      <c r="F1795" s="131">
        <v>0</v>
      </c>
      <c r="G1795" s="131">
        <v>0</v>
      </c>
    </row>
    <row r="1796" spans="1:7" ht="14.25" customHeight="1">
      <c r="A1796" s="126" t="s">
        <v>286</v>
      </c>
      <c r="B1796" s="127">
        <v>2017</v>
      </c>
      <c r="C1796" s="126" t="s">
        <v>332</v>
      </c>
      <c r="D1796" s="126" t="s">
        <v>333</v>
      </c>
      <c r="E1796" s="127">
        <v>1279.44</v>
      </c>
      <c r="F1796" s="127">
        <v>8920</v>
      </c>
      <c r="G1796" s="127">
        <v>25</v>
      </c>
    </row>
    <row r="1797" spans="1:7" ht="14.25" customHeight="1">
      <c r="A1797" s="130" t="s">
        <v>286</v>
      </c>
      <c r="B1797" s="131">
        <v>2017</v>
      </c>
      <c r="C1797" s="130" t="s">
        <v>332</v>
      </c>
      <c r="D1797" s="130" t="s">
        <v>335</v>
      </c>
      <c r="E1797" s="131">
        <v>51743.69</v>
      </c>
      <c r="F1797" s="131">
        <v>448057</v>
      </c>
      <c r="G1797" s="131">
        <v>1242.8499999999999</v>
      </c>
    </row>
    <row r="1798" spans="1:7" ht="14.25" customHeight="1">
      <c r="A1798" s="126" t="s">
        <v>286</v>
      </c>
      <c r="B1798" s="127">
        <v>2017</v>
      </c>
      <c r="C1798" s="126" t="s">
        <v>332</v>
      </c>
      <c r="D1798" s="126" t="s">
        <v>336</v>
      </c>
      <c r="E1798" s="127">
        <v>0</v>
      </c>
      <c r="F1798" s="127">
        <v>0</v>
      </c>
      <c r="G1798" s="127">
        <v>0</v>
      </c>
    </row>
    <row r="1799" spans="1:7" ht="14.25" customHeight="1">
      <c r="A1799" s="130" t="s">
        <v>286</v>
      </c>
      <c r="B1799" s="131">
        <v>2017</v>
      </c>
      <c r="C1799" s="130" t="s">
        <v>337</v>
      </c>
      <c r="D1799" s="130" t="s">
        <v>338</v>
      </c>
      <c r="E1799" s="131">
        <v>179641.60000000001</v>
      </c>
      <c r="F1799" s="131">
        <v>10320404</v>
      </c>
      <c r="G1799" s="131">
        <v>0</v>
      </c>
    </row>
    <row r="1800" spans="1:7" ht="14.25" customHeight="1">
      <c r="A1800" s="126" t="s">
        <v>286</v>
      </c>
      <c r="B1800" s="127">
        <v>2017</v>
      </c>
      <c r="C1800" s="126" t="s">
        <v>337</v>
      </c>
      <c r="D1800" s="126" t="s">
        <v>339</v>
      </c>
      <c r="E1800" s="127">
        <v>201292.14</v>
      </c>
      <c r="F1800" s="127">
        <v>44704845</v>
      </c>
      <c r="G1800" s="127">
        <v>119878.65</v>
      </c>
    </row>
    <row r="1801" spans="1:7" ht="14.25" customHeight="1">
      <c r="A1801" s="130" t="s">
        <v>286</v>
      </c>
      <c r="B1801" s="131">
        <v>2017</v>
      </c>
      <c r="C1801" s="130" t="s">
        <v>337</v>
      </c>
      <c r="D1801" s="130" t="s">
        <v>340</v>
      </c>
      <c r="E1801" s="131">
        <v>0</v>
      </c>
      <c r="F1801" s="131">
        <v>0</v>
      </c>
      <c r="G1801" s="131">
        <v>0</v>
      </c>
    </row>
    <row r="1802" spans="1:7" ht="14.25" customHeight="1">
      <c r="A1802" s="126" t="s">
        <v>286</v>
      </c>
      <c r="B1802" s="127">
        <v>2017</v>
      </c>
      <c r="C1802" s="126" t="s">
        <v>337</v>
      </c>
      <c r="D1802" s="126" t="s">
        <v>341</v>
      </c>
      <c r="E1802" s="127">
        <v>721103.42</v>
      </c>
      <c r="F1802" s="127">
        <v>21777282</v>
      </c>
      <c r="G1802" s="127">
        <v>0</v>
      </c>
    </row>
    <row r="1803" spans="1:7" ht="14.25" customHeight="1">
      <c r="A1803" s="130" t="s">
        <v>286</v>
      </c>
      <c r="B1803" s="131">
        <v>2017</v>
      </c>
      <c r="C1803" s="130" t="s">
        <v>337</v>
      </c>
      <c r="D1803" s="130" t="s">
        <v>342</v>
      </c>
      <c r="E1803" s="131">
        <v>0</v>
      </c>
      <c r="F1803" s="131">
        <v>0</v>
      </c>
      <c r="G1803" s="131">
        <v>0</v>
      </c>
    </row>
    <row r="1804" spans="1:7" ht="14.25" customHeight="1">
      <c r="A1804" s="126" t="s">
        <v>286</v>
      </c>
      <c r="B1804" s="127">
        <v>2018</v>
      </c>
      <c r="C1804" s="126" t="s">
        <v>332</v>
      </c>
      <c r="D1804" s="126" t="s">
        <v>343</v>
      </c>
      <c r="E1804" s="127">
        <v>0</v>
      </c>
      <c r="F1804" s="127">
        <v>0</v>
      </c>
      <c r="G1804" s="127">
        <v>0</v>
      </c>
    </row>
    <row r="1805" spans="1:7" ht="14.25" customHeight="1">
      <c r="A1805" s="130" t="s">
        <v>286</v>
      </c>
      <c r="B1805" s="131">
        <v>2018</v>
      </c>
      <c r="C1805" s="130" t="s">
        <v>332</v>
      </c>
      <c r="D1805" s="130" t="s">
        <v>333</v>
      </c>
      <c r="E1805" s="131">
        <v>1321.84</v>
      </c>
      <c r="F1805" s="131">
        <v>9452.2000000000007</v>
      </c>
      <c r="G1805" s="131">
        <v>33.6</v>
      </c>
    </row>
    <row r="1806" spans="1:7" ht="14.25" customHeight="1">
      <c r="A1806" s="126" t="s">
        <v>286</v>
      </c>
      <c r="B1806" s="127">
        <v>2018</v>
      </c>
      <c r="C1806" s="126" t="s">
        <v>332</v>
      </c>
      <c r="D1806" s="126" t="s">
        <v>335</v>
      </c>
      <c r="E1806" s="127">
        <v>57465.53</v>
      </c>
      <c r="F1806" s="127">
        <v>448820.1</v>
      </c>
      <c r="G1806" s="127">
        <v>1358.6</v>
      </c>
    </row>
    <row r="1807" spans="1:7" ht="14.25" customHeight="1">
      <c r="A1807" s="130" t="s">
        <v>286</v>
      </c>
      <c r="B1807" s="131">
        <v>2018</v>
      </c>
      <c r="C1807" s="130" t="s">
        <v>332</v>
      </c>
      <c r="D1807" s="130" t="s">
        <v>336</v>
      </c>
      <c r="E1807" s="131">
        <v>0</v>
      </c>
      <c r="F1807" s="131">
        <v>0</v>
      </c>
      <c r="G1807" s="131">
        <v>0</v>
      </c>
    </row>
    <row r="1808" spans="1:7" ht="14.25" customHeight="1">
      <c r="A1808" s="126" t="s">
        <v>286</v>
      </c>
      <c r="B1808" s="127">
        <v>2018</v>
      </c>
      <c r="C1808" s="126" t="s">
        <v>337</v>
      </c>
      <c r="D1808" s="126" t="s">
        <v>338</v>
      </c>
      <c r="E1808" s="127">
        <v>190300.4</v>
      </c>
      <c r="F1808" s="127">
        <v>11004125.25</v>
      </c>
      <c r="G1808" s="127">
        <v>0</v>
      </c>
    </row>
    <row r="1809" spans="1:7" ht="14.25" customHeight="1">
      <c r="A1809" s="130" t="s">
        <v>286</v>
      </c>
      <c r="B1809" s="131">
        <v>2018</v>
      </c>
      <c r="C1809" s="130" t="s">
        <v>337</v>
      </c>
      <c r="D1809" s="130" t="s">
        <v>339</v>
      </c>
      <c r="E1809" s="131">
        <v>217587.43</v>
      </c>
      <c r="F1809" s="131">
        <v>44383088.090000004</v>
      </c>
      <c r="G1809" s="131">
        <v>122296.48</v>
      </c>
    </row>
    <row r="1810" spans="1:7" ht="14.25" customHeight="1">
      <c r="A1810" s="126" t="s">
        <v>286</v>
      </c>
      <c r="B1810" s="127">
        <v>2018</v>
      </c>
      <c r="C1810" s="126" t="s">
        <v>337</v>
      </c>
      <c r="D1810" s="126" t="s">
        <v>340</v>
      </c>
      <c r="E1810" s="127">
        <v>0</v>
      </c>
      <c r="F1810" s="127">
        <v>0</v>
      </c>
      <c r="G1810" s="127">
        <v>0</v>
      </c>
    </row>
    <row r="1811" spans="1:7" ht="14.25" customHeight="1">
      <c r="A1811" s="130" t="s">
        <v>286</v>
      </c>
      <c r="B1811" s="131">
        <v>2018</v>
      </c>
      <c r="C1811" s="130" t="s">
        <v>337</v>
      </c>
      <c r="D1811" s="130" t="s">
        <v>341</v>
      </c>
      <c r="E1811" s="131">
        <v>734060.4</v>
      </c>
      <c r="F1811" s="131">
        <v>22434635.27</v>
      </c>
      <c r="G1811" s="131">
        <v>0</v>
      </c>
    </row>
    <row r="1812" spans="1:7" ht="14.25" customHeight="1">
      <c r="A1812" s="126" t="s">
        <v>286</v>
      </c>
      <c r="B1812" s="127">
        <v>2018</v>
      </c>
      <c r="C1812" s="126" t="s">
        <v>337</v>
      </c>
      <c r="D1812" s="126" t="s">
        <v>342</v>
      </c>
      <c r="E1812" s="127">
        <v>0</v>
      </c>
      <c r="F1812" s="127">
        <v>0</v>
      </c>
      <c r="G1812" s="127">
        <v>0</v>
      </c>
    </row>
    <row r="1813" spans="1:7" ht="14.25" customHeight="1">
      <c r="A1813" s="130" t="s">
        <v>286</v>
      </c>
      <c r="B1813" s="131">
        <v>2019</v>
      </c>
      <c r="C1813" s="130" t="s">
        <v>332</v>
      </c>
      <c r="D1813" s="130" t="s">
        <v>343</v>
      </c>
      <c r="E1813" s="131">
        <v>0</v>
      </c>
      <c r="F1813" s="131">
        <v>0</v>
      </c>
      <c r="G1813" s="131">
        <v>0</v>
      </c>
    </row>
    <row r="1814" spans="1:7" ht="14.25" customHeight="1">
      <c r="A1814" s="126" t="s">
        <v>286</v>
      </c>
      <c r="B1814" s="127">
        <v>2019</v>
      </c>
      <c r="C1814" s="126" t="s">
        <v>332</v>
      </c>
      <c r="D1814" s="126" t="s">
        <v>333</v>
      </c>
      <c r="E1814" s="127">
        <v>1335.69</v>
      </c>
      <c r="F1814" s="127">
        <v>9452.16</v>
      </c>
      <c r="G1814" s="127">
        <v>33.6</v>
      </c>
    </row>
    <row r="1815" spans="1:7" ht="14.25" customHeight="1">
      <c r="A1815" s="130" t="s">
        <v>286</v>
      </c>
      <c r="B1815" s="131">
        <v>2019</v>
      </c>
      <c r="C1815" s="130" t="s">
        <v>332</v>
      </c>
      <c r="D1815" s="130" t="s">
        <v>335</v>
      </c>
      <c r="E1815" s="131">
        <v>58068.58</v>
      </c>
      <c r="F1815" s="131">
        <v>448820.1</v>
      </c>
      <c r="G1815" s="131">
        <v>1358.64</v>
      </c>
    </row>
    <row r="1816" spans="1:7" ht="14.25" customHeight="1">
      <c r="A1816" s="126" t="s">
        <v>286</v>
      </c>
      <c r="B1816" s="127">
        <v>2019</v>
      </c>
      <c r="C1816" s="126" t="s">
        <v>332</v>
      </c>
      <c r="D1816" s="126" t="s">
        <v>336</v>
      </c>
      <c r="E1816" s="127">
        <v>0</v>
      </c>
      <c r="F1816" s="127">
        <v>0</v>
      </c>
      <c r="G1816" s="127">
        <v>0</v>
      </c>
    </row>
    <row r="1817" spans="1:7" ht="14.25" customHeight="1">
      <c r="A1817" s="130" t="s">
        <v>286</v>
      </c>
      <c r="B1817" s="131">
        <v>2019</v>
      </c>
      <c r="C1817" s="130" t="s">
        <v>337</v>
      </c>
      <c r="D1817" s="130" t="s">
        <v>338</v>
      </c>
      <c r="E1817" s="131">
        <v>191544.23</v>
      </c>
      <c r="F1817" s="131">
        <v>10694021.18</v>
      </c>
      <c r="G1817" s="131">
        <v>0</v>
      </c>
    </row>
    <row r="1818" spans="1:7" ht="14.25" customHeight="1">
      <c r="A1818" s="126" t="s">
        <v>286</v>
      </c>
      <c r="B1818" s="127">
        <v>2019</v>
      </c>
      <c r="C1818" s="126" t="s">
        <v>337</v>
      </c>
      <c r="D1818" s="126" t="s">
        <v>339</v>
      </c>
      <c r="E1818" s="127">
        <v>224856.94</v>
      </c>
      <c r="F1818" s="127">
        <v>44408913.390000001</v>
      </c>
      <c r="G1818" s="127">
        <v>127438.57</v>
      </c>
    </row>
    <row r="1819" spans="1:7" ht="14.25" customHeight="1">
      <c r="A1819" s="130" t="s">
        <v>286</v>
      </c>
      <c r="B1819" s="131">
        <v>2019</v>
      </c>
      <c r="C1819" s="130" t="s">
        <v>337</v>
      </c>
      <c r="D1819" s="130" t="s">
        <v>340</v>
      </c>
      <c r="E1819" s="131">
        <v>0</v>
      </c>
      <c r="F1819" s="131">
        <v>0</v>
      </c>
      <c r="G1819" s="131">
        <v>0</v>
      </c>
    </row>
    <row r="1820" spans="1:7" ht="14.25" customHeight="1">
      <c r="A1820" s="126" t="s">
        <v>286</v>
      </c>
      <c r="B1820" s="127">
        <v>2019</v>
      </c>
      <c r="C1820" s="126" t="s">
        <v>337</v>
      </c>
      <c r="D1820" s="126" t="s">
        <v>341</v>
      </c>
      <c r="E1820" s="127">
        <v>750644.85</v>
      </c>
      <c r="F1820" s="127">
        <v>22186869.18</v>
      </c>
      <c r="G1820" s="127">
        <v>0</v>
      </c>
    </row>
    <row r="1821" spans="1:7" ht="14.25" customHeight="1">
      <c r="A1821" s="130" t="s">
        <v>286</v>
      </c>
      <c r="B1821" s="131">
        <v>2019</v>
      </c>
      <c r="C1821" s="130" t="s">
        <v>337</v>
      </c>
      <c r="D1821" s="130" t="s">
        <v>342</v>
      </c>
      <c r="E1821" s="131">
        <v>0</v>
      </c>
      <c r="F1821" s="131">
        <v>0</v>
      </c>
      <c r="G1821" s="131">
        <v>0</v>
      </c>
    </row>
    <row r="1822" spans="1:7" ht="14.25" customHeight="1">
      <c r="A1822" s="126" t="s">
        <v>286</v>
      </c>
      <c r="B1822" s="127">
        <v>2020</v>
      </c>
      <c r="C1822" s="126" t="s">
        <v>332</v>
      </c>
      <c r="D1822" s="126" t="s">
        <v>343</v>
      </c>
      <c r="E1822" s="127">
        <v>0</v>
      </c>
      <c r="F1822" s="127">
        <v>0</v>
      </c>
      <c r="G1822" s="127">
        <v>0</v>
      </c>
    </row>
    <row r="1823" spans="1:7" ht="14.25" customHeight="1">
      <c r="A1823" s="130" t="s">
        <v>286</v>
      </c>
      <c r="B1823" s="131">
        <v>2020</v>
      </c>
      <c r="C1823" s="130" t="s">
        <v>332</v>
      </c>
      <c r="D1823" s="130" t="s">
        <v>333</v>
      </c>
      <c r="E1823" s="131">
        <v>1364.04</v>
      </c>
      <c r="F1823" s="131">
        <v>9452.16</v>
      </c>
      <c r="G1823" s="131">
        <v>33.6</v>
      </c>
    </row>
    <row r="1824" spans="1:7" ht="14.25" customHeight="1">
      <c r="A1824" s="126" t="s">
        <v>286</v>
      </c>
      <c r="B1824" s="127">
        <v>2020</v>
      </c>
      <c r="C1824" s="126" t="s">
        <v>332</v>
      </c>
      <c r="D1824" s="126" t="s">
        <v>335</v>
      </c>
      <c r="E1824" s="127">
        <v>59147.28</v>
      </c>
      <c r="F1824" s="127">
        <v>450158.58</v>
      </c>
      <c r="G1824" s="127">
        <v>1358.64</v>
      </c>
    </row>
    <row r="1825" spans="1:7" ht="14.25" customHeight="1">
      <c r="A1825" s="130" t="s">
        <v>286</v>
      </c>
      <c r="B1825" s="131">
        <v>2020</v>
      </c>
      <c r="C1825" s="130" t="s">
        <v>332</v>
      </c>
      <c r="D1825" s="130" t="s">
        <v>336</v>
      </c>
      <c r="E1825" s="131">
        <v>0</v>
      </c>
      <c r="F1825" s="131">
        <v>0</v>
      </c>
      <c r="G1825" s="131">
        <v>0</v>
      </c>
    </row>
    <row r="1826" spans="1:7" ht="14.25" customHeight="1">
      <c r="A1826" s="126" t="s">
        <v>286</v>
      </c>
      <c r="B1826" s="127">
        <v>2020</v>
      </c>
      <c r="C1826" s="126" t="s">
        <v>337</v>
      </c>
      <c r="D1826" s="126" t="s">
        <v>338</v>
      </c>
      <c r="E1826" s="127">
        <v>161631.12</v>
      </c>
      <c r="F1826" s="127">
        <v>9760448.0899999999</v>
      </c>
      <c r="G1826" s="127">
        <v>0</v>
      </c>
    </row>
    <row r="1827" spans="1:7" ht="14.25" customHeight="1">
      <c r="A1827" s="130" t="s">
        <v>286</v>
      </c>
      <c r="B1827" s="131">
        <v>2020</v>
      </c>
      <c r="C1827" s="130" t="s">
        <v>337</v>
      </c>
      <c r="D1827" s="130" t="s">
        <v>339</v>
      </c>
      <c r="E1827" s="131">
        <v>221081.38</v>
      </c>
      <c r="F1827" s="131">
        <v>41909144.619999997</v>
      </c>
      <c r="G1827" s="131">
        <v>124083.19</v>
      </c>
    </row>
    <row r="1828" spans="1:7" ht="14.25" customHeight="1">
      <c r="A1828" s="126" t="s">
        <v>286</v>
      </c>
      <c r="B1828" s="127">
        <v>2020</v>
      </c>
      <c r="C1828" s="126" t="s">
        <v>337</v>
      </c>
      <c r="D1828" s="126" t="s">
        <v>340</v>
      </c>
      <c r="E1828" s="127">
        <v>0</v>
      </c>
      <c r="F1828" s="127">
        <v>0</v>
      </c>
      <c r="G1828" s="127">
        <v>0</v>
      </c>
    </row>
    <row r="1829" spans="1:7" ht="14.25" customHeight="1">
      <c r="A1829" s="130" t="s">
        <v>286</v>
      </c>
      <c r="B1829" s="131">
        <v>2020</v>
      </c>
      <c r="C1829" s="130" t="s">
        <v>337</v>
      </c>
      <c r="D1829" s="130" t="s">
        <v>341</v>
      </c>
      <c r="E1829" s="131">
        <v>662671.17000000004</v>
      </c>
      <c r="F1829" s="131">
        <v>22266337.699999999</v>
      </c>
      <c r="G1829" s="131">
        <v>0</v>
      </c>
    </row>
    <row r="1830" spans="1:7" ht="14.25" customHeight="1">
      <c r="A1830" s="126" t="s">
        <v>286</v>
      </c>
      <c r="B1830" s="127">
        <v>2020</v>
      </c>
      <c r="C1830" s="126" t="s">
        <v>337</v>
      </c>
      <c r="D1830" s="126" t="s">
        <v>342</v>
      </c>
      <c r="E1830" s="127">
        <v>0</v>
      </c>
      <c r="F1830" s="127">
        <v>0</v>
      </c>
      <c r="G1830" s="127">
        <v>0</v>
      </c>
    </row>
    <row r="1831" spans="1:7" ht="14.25" customHeight="1">
      <c r="A1831" s="130" t="s">
        <v>286</v>
      </c>
      <c r="B1831" s="131">
        <v>2021</v>
      </c>
      <c r="C1831" s="130" t="s">
        <v>332</v>
      </c>
      <c r="D1831" s="130" t="s">
        <v>343</v>
      </c>
      <c r="E1831" s="131">
        <v>0</v>
      </c>
      <c r="F1831" s="131">
        <v>0</v>
      </c>
      <c r="G1831" s="131">
        <v>0</v>
      </c>
    </row>
    <row r="1832" spans="1:7" ht="14.25" customHeight="1">
      <c r="A1832" s="126" t="s">
        <v>286</v>
      </c>
      <c r="B1832" s="127">
        <v>2021</v>
      </c>
      <c r="C1832" s="126" t="s">
        <v>332</v>
      </c>
      <c r="D1832" s="126" t="s">
        <v>333</v>
      </c>
      <c r="E1832" s="127">
        <v>1843.54</v>
      </c>
      <c r="F1832" s="127">
        <v>9455</v>
      </c>
      <c r="G1832" s="127">
        <v>34</v>
      </c>
    </row>
    <row r="1833" spans="1:7" ht="14.25" customHeight="1">
      <c r="A1833" s="130" t="s">
        <v>286</v>
      </c>
      <c r="B1833" s="131">
        <v>2021</v>
      </c>
      <c r="C1833" s="130" t="s">
        <v>332</v>
      </c>
      <c r="D1833" s="130" t="s">
        <v>335</v>
      </c>
      <c r="E1833" s="131">
        <v>41970.57</v>
      </c>
      <c r="F1833" s="131">
        <v>449043.38</v>
      </c>
      <c r="G1833" s="131">
        <v>1358.6</v>
      </c>
    </row>
    <row r="1834" spans="1:7" ht="14.25" customHeight="1">
      <c r="A1834" s="126" t="s">
        <v>286</v>
      </c>
      <c r="B1834" s="127">
        <v>2021</v>
      </c>
      <c r="C1834" s="126" t="s">
        <v>332</v>
      </c>
      <c r="D1834" s="126" t="s">
        <v>336</v>
      </c>
      <c r="E1834" s="127">
        <v>0</v>
      </c>
      <c r="F1834" s="127">
        <v>0</v>
      </c>
      <c r="G1834" s="127">
        <v>0</v>
      </c>
    </row>
    <row r="1835" spans="1:7" ht="14.25" customHeight="1">
      <c r="A1835" s="130" t="s">
        <v>286</v>
      </c>
      <c r="B1835" s="131">
        <v>2021</v>
      </c>
      <c r="C1835" s="130" t="s">
        <v>337</v>
      </c>
      <c r="D1835" s="130" t="s">
        <v>338</v>
      </c>
      <c r="E1835" s="131">
        <v>192504.42</v>
      </c>
      <c r="F1835" s="131">
        <v>9785181.3000000007</v>
      </c>
      <c r="G1835" s="131">
        <v>0</v>
      </c>
    </row>
    <row r="1836" spans="1:7" ht="14.25" customHeight="1">
      <c r="A1836" s="126" t="s">
        <v>286</v>
      </c>
      <c r="B1836" s="127">
        <v>2021</v>
      </c>
      <c r="C1836" s="126" t="s">
        <v>337</v>
      </c>
      <c r="D1836" s="126" t="s">
        <v>339</v>
      </c>
      <c r="E1836" s="127">
        <v>254074.3</v>
      </c>
      <c r="F1836" s="127">
        <v>42218616</v>
      </c>
      <c r="G1836" s="127">
        <v>134438.96</v>
      </c>
    </row>
    <row r="1837" spans="1:7" ht="14.25" customHeight="1">
      <c r="A1837" s="130" t="s">
        <v>286</v>
      </c>
      <c r="B1837" s="131">
        <v>2021</v>
      </c>
      <c r="C1837" s="130" t="s">
        <v>337</v>
      </c>
      <c r="D1837" s="130" t="s">
        <v>340</v>
      </c>
      <c r="E1837" s="131">
        <v>0</v>
      </c>
      <c r="F1837" s="131">
        <v>0</v>
      </c>
      <c r="G1837" s="131">
        <v>0</v>
      </c>
    </row>
    <row r="1838" spans="1:7" ht="14.25" customHeight="1">
      <c r="A1838" s="126" t="s">
        <v>286</v>
      </c>
      <c r="B1838" s="127">
        <v>2021</v>
      </c>
      <c r="C1838" s="126" t="s">
        <v>337</v>
      </c>
      <c r="D1838" s="126" t="s">
        <v>341</v>
      </c>
      <c r="E1838" s="127">
        <v>776422.43</v>
      </c>
      <c r="F1838" s="127">
        <v>21585937.620000001</v>
      </c>
      <c r="G1838" s="127">
        <v>0</v>
      </c>
    </row>
    <row r="1839" spans="1:7" ht="14.25" customHeight="1">
      <c r="A1839" s="130" t="s">
        <v>286</v>
      </c>
      <c r="B1839" s="131">
        <v>2021</v>
      </c>
      <c r="C1839" s="130" t="s">
        <v>337</v>
      </c>
      <c r="D1839" s="130" t="s">
        <v>342</v>
      </c>
      <c r="E1839" s="131">
        <v>0</v>
      </c>
      <c r="F1839" s="131">
        <v>0</v>
      </c>
      <c r="G1839" s="131">
        <v>0</v>
      </c>
    </row>
    <row r="1840" spans="1:7" ht="14.25" customHeight="1">
      <c r="A1840" s="126" t="s">
        <v>286</v>
      </c>
      <c r="B1840" s="127">
        <v>2022</v>
      </c>
      <c r="C1840" s="126" t="s">
        <v>332</v>
      </c>
      <c r="D1840" s="126" t="s">
        <v>343</v>
      </c>
      <c r="E1840" s="127">
        <v>0</v>
      </c>
      <c r="F1840" s="127">
        <v>0</v>
      </c>
      <c r="G1840" s="127">
        <v>0</v>
      </c>
    </row>
    <row r="1841" spans="1:7" ht="14.25" customHeight="1">
      <c r="A1841" s="130" t="s">
        <v>286</v>
      </c>
      <c r="B1841" s="131">
        <v>2022</v>
      </c>
      <c r="C1841" s="130" t="s">
        <v>332</v>
      </c>
      <c r="D1841" s="130" t="s">
        <v>333</v>
      </c>
      <c r="E1841" s="131">
        <v>2153.2800000000002</v>
      </c>
      <c r="F1841" s="131">
        <v>9452</v>
      </c>
      <c r="G1841" s="131">
        <v>35</v>
      </c>
    </row>
    <row r="1842" spans="1:7" ht="14.25" customHeight="1">
      <c r="A1842" s="126" t="s">
        <v>286</v>
      </c>
      <c r="B1842" s="127">
        <v>2022</v>
      </c>
      <c r="C1842" s="126" t="s">
        <v>332</v>
      </c>
      <c r="D1842" s="126" t="s">
        <v>335</v>
      </c>
      <c r="E1842" s="127">
        <v>59147.42</v>
      </c>
      <c r="F1842" s="127">
        <v>449269</v>
      </c>
      <c r="G1842" s="127">
        <v>1359</v>
      </c>
    </row>
    <row r="1843" spans="1:7" ht="14.25" customHeight="1">
      <c r="A1843" s="130" t="s">
        <v>286</v>
      </c>
      <c r="B1843" s="131">
        <v>2022</v>
      </c>
      <c r="C1843" s="130" t="s">
        <v>332</v>
      </c>
      <c r="D1843" s="130" t="s">
        <v>336</v>
      </c>
      <c r="E1843" s="131">
        <v>0</v>
      </c>
      <c r="F1843" s="131">
        <v>0</v>
      </c>
      <c r="G1843" s="131">
        <v>0</v>
      </c>
    </row>
    <row r="1844" spans="1:7" ht="14.25" customHeight="1">
      <c r="A1844" s="126" t="s">
        <v>286</v>
      </c>
      <c r="B1844" s="127">
        <v>2022</v>
      </c>
      <c r="C1844" s="126" t="s">
        <v>337</v>
      </c>
      <c r="D1844" s="126" t="s">
        <v>338</v>
      </c>
      <c r="E1844" s="127">
        <v>192827.99</v>
      </c>
      <c r="F1844" s="127">
        <v>10177145</v>
      </c>
      <c r="G1844" s="127">
        <v>0</v>
      </c>
    </row>
    <row r="1845" spans="1:7" ht="14.25" customHeight="1">
      <c r="A1845" s="130" t="s">
        <v>286</v>
      </c>
      <c r="B1845" s="131">
        <v>2022</v>
      </c>
      <c r="C1845" s="130" t="s">
        <v>337</v>
      </c>
      <c r="D1845" s="130" t="s">
        <v>339</v>
      </c>
      <c r="E1845" s="131">
        <v>235718.23</v>
      </c>
      <c r="F1845" s="131">
        <v>43003758</v>
      </c>
      <c r="G1845" s="131">
        <v>129406</v>
      </c>
    </row>
    <row r="1846" spans="1:7" ht="14.25" customHeight="1">
      <c r="A1846" s="126" t="s">
        <v>286</v>
      </c>
      <c r="B1846" s="127">
        <v>2022</v>
      </c>
      <c r="C1846" s="126" t="s">
        <v>337</v>
      </c>
      <c r="D1846" s="126" t="s">
        <v>340</v>
      </c>
      <c r="E1846" s="127">
        <v>0</v>
      </c>
      <c r="F1846" s="127">
        <v>0</v>
      </c>
      <c r="G1846" s="127">
        <v>0</v>
      </c>
    </row>
    <row r="1847" spans="1:7" ht="14.25" customHeight="1">
      <c r="A1847" s="130" t="s">
        <v>286</v>
      </c>
      <c r="B1847" s="131">
        <v>2022</v>
      </c>
      <c r="C1847" s="130" t="s">
        <v>337</v>
      </c>
      <c r="D1847" s="130" t="s">
        <v>341</v>
      </c>
      <c r="E1847" s="131">
        <v>789708.25</v>
      </c>
      <c r="F1847" s="131">
        <v>22131009</v>
      </c>
      <c r="G1847" s="131">
        <v>0</v>
      </c>
    </row>
    <row r="1848" spans="1:7" ht="14.25" customHeight="1">
      <c r="A1848" s="126" t="s">
        <v>286</v>
      </c>
      <c r="B1848" s="127">
        <v>2022</v>
      </c>
      <c r="C1848" s="126" t="s">
        <v>337</v>
      </c>
      <c r="D1848" s="126" t="s">
        <v>342</v>
      </c>
      <c r="E1848" s="127">
        <v>0</v>
      </c>
      <c r="F1848" s="127">
        <v>0</v>
      </c>
      <c r="G1848" s="127">
        <v>0</v>
      </c>
    </row>
    <row r="1849" spans="1:7" ht="14.25" customHeight="1">
      <c r="A1849" s="130" t="s">
        <v>286</v>
      </c>
      <c r="B1849" s="131">
        <v>2023</v>
      </c>
      <c r="C1849" s="130" t="s">
        <v>332</v>
      </c>
      <c r="D1849" s="130" t="s">
        <v>343</v>
      </c>
      <c r="E1849" s="131">
        <v>0</v>
      </c>
      <c r="F1849" s="131">
        <v>0</v>
      </c>
      <c r="G1849" s="131">
        <v>0</v>
      </c>
    </row>
    <row r="1850" spans="1:7" ht="14.25" customHeight="1">
      <c r="A1850" s="126" t="s">
        <v>286</v>
      </c>
      <c r="B1850" s="127">
        <v>2023</v>
      </c>
      <c r="C1850" s="126" t="s">
        <v>332</v>
      </c>
      <c r="D1850" s="126" t="s">
        <v>333</v>
      </c>
      <c r="E1850" s="127">
        <v>2230.12</v>
      </c>
      <c r="F1850" s="127">
        <v>9452</v>
      </c>
      <c r="G1850" s="127">
        <v>35</v>
      </c>
    </row>
    <row r="1851" spans="1:7" ht="14.25" customHeight="1">
      <c r="A1851" s="130" t="s">
        <v>286</v>
      </c>
      <c r="B1851" s="131">
        <v>2023</v>
      </c>
      <c r="C1851" s="130" t="s">
        <v>332</v>
      </c>
      <c r="D1851" s="130" t="s">
        <v>335</v>
      </c>
      <c r="E1851" s="131">
        <v>61300.08</v>
      </c>
      <c r="F1851" s="131">
        <v>449471.13</v>
      </c>
      <c r="G1851" s="131">
        <v>1359.8</v>
      </c>
    </row>
    <row r="1852" spans="1:7" ht="14.25" customHeight="1">
      <c r="A1852" s="126" t="s">
        <v>286</v>
      </c>
      <c r="B1852" s="127">
        <v>2023</v>
      </c>
      <c r="C1852" s="126" t="s">
        <v>332</v>
      </c>
      <c r="D1852" s="126" t="s">
        <v>336</v>
      </c>
      <c r="E1852" s="127">
        <v>0</v>
      </c>
      <c r="F1852" s="127">
        <v>0</v>
      </c>
      <c r="G1852" s="127">
        <v>0</v>
      </c>
    </row>
    <row r="1853" spans="1:7" ht="14.25" customHeight="1">
      <c r="A1853" s="130" t="s">
        <v>286</v>
      </c>
      <c r="B1853" s="131">
        <v>2023</v>
      </c>
      <c r="C1853" s="130" t="s">
        <v>337</v>
      </c>
      <c r="D1853" s="130" t="s">
        <v>338</v>
      </c>
      <c r="E1853" s="131">
        <v>197524.12</v>
      </c>
      <c r="F1853" s="131">
        <v>9981767.3900000006</v>
      </c>
      <c r="G1853" s="131">
        <v>0</v>
      </c>
    </row>
    <row r="1854" spans="1:7" ht="14.25" customHeight="1">
      <c r="A1854" s="126" t="s">
        <v>286</v>
      </c>
      <c r="B1854" s="127">
        <v>2023</v>
      </c>
      <c r="C1854" s="126" t="s">
        <v>337</v>
      </c>
      <c r="D1854" s="126" t="s">
        <v>339</v>
      </c>
      <c r="E1854" s="127">
        <v>223099.4</v>
      </c>
      <c r="F1854" s="127">
        <v>42597814.450000003</v>
      </c>
      <c r="G1854" s="127">
        <v>123463.44</v>
      </c>
    </row>
    <row r="1855" spans="1:7" ht="14.25" customHeight="1">
      <c r="A1855" s="130" t="s">
        <v>286</v>
      </c>
      <c r="B1855" s="131">
        <v>2023</v>
      </c>
      <c r="C1855" s="130" t="s">
        <v>337</v>
      </c>
      <c r="D1855" s="130" t="s">
        <v>340</v>
      </c>
      <c r="E1855" s="131">
        <v>0</v>
      </c>
      <c r="F1855" s="131">
        <v>0</v>
      </c>
      <c r="G1855" s="131">
        <v>0</v>
      </c>
    </row>
    <row r="1856" spans="1:7" ht="14.25" customHeight="1">
      <c r="A1856" s="126" t="s">
        <v>286</v>
      </c>
      <c r="B1856" s="127">
        <v>2023</v>
      </c>
      <c r="C1856" s="126" t="s">
        <v>337</v>
      </c>
      <c r="D1856" s="126" t="s">
        <v>341</v>
      </c>
      <c r="E1856" s="127">
        <v>821033.14</v>
      </c>
      <c r="F1856" s="127">
        <v>21492054</v>
      </c>
      <c r="G1856" s="127">
        <v>0</v>
      </c>
    </row>
    <row r="1857" spans="1:7" ht="14.25" customHeight="1">
      <c r="A1857" s="130" t="s">
        <v>286</v>
      </c>
      <c r="B1857" s="131">
        <v>2023</v>
      </c>
      <c r="C1857" s="130" t="s">
        <v>337</v>
      </c>
      <c r="D1857" s="130" t="s">
        <v>342</v>
      </c>
      <c r="E1857" s="131">
        <v>0</v>
      </c>
      <c r="F1857" s="131">
        <v>0</v>
      </c>
      <c r="G1857" s="131">
        <v>0</v>
      </c>
    </row>
    <row r="1858" spans="1:7" ht="14.25" customHeight="1">
      <c r="A1858" s="126" t="s">
        <v>127</v>
      </c>
      <c r="B1858" s="127">
        <v>2015</v>
      </c>
      <c r="C1858" s="126" t="s">
        <v>332</v>
      </c>
      <c r="D1858" s="126" t="s">
        <v>343</v>
      </c>
      <c r="E1858" s="127">
        <v>0</v>
      </c>
      <c r="F1858" s="127">
        <v>0</v>
      </c>
      <c r="G1858" s="127">
        <v>0</v>
      </c>
    </row>
    <row r="1859" spans="1:7" ht="14.25" customHeight="1">
      <c r="A1859" s="130" t="s">
        <v>127</v>
      </c>
      <c r="B1859" s="131">
        <v>2015</v>
      </c>
      <c r="C1859" s="130" t="s">
        <v>332</v>
      </c>
      <c r="D1859" s="130" t="s">
        <v>333</v>
      </c>
      <c r="E1859" s="131">
        <v>0</v>
      </c>
      <c r="F1859" s="131">
        <v>0</v>
      </c>
      <c r="G1859" s="131">
        <v>0</v>
      </c>
    </row>
    <row r="1860" spans="1:7" ht="14.25" customHeight="1">
      <c r="A1860" s="126" t="s">
        <v>127</v>
      </c>
      <c r="B1860" s="127">
        <v>2015</v>
      </c>
      <c r="C1860" s="126" t="s">
        <v>332</v>
      </c>
      <c r="D1860" s="126" t="s">
        <v>335</v>
      </c>
      <c r="E1860" s="127">
        <v>8341.7199999999993</v>
      </c>
      <c r="F1860" s="127">
        <v>163848</v>
      </c>
      <c r="G1860" s="127">
        <v>424</v>
      </c>
    </row>
    <row r="1861" spans="1:7" ht="14.25" customHeight="1">
      <c r="A1861" s="130" t="s">
        <v>127</v>
      </c>
      <c r="B1861" s="131">
        <v>2015</v>
      </c>
      <c r="C1861" s="130" t="s">
        <v>332</v>
      </c>
      <c r="D1861" s="130" t="s">
        <v>336</v>
      </c>
      <c r="E1861" s="131">
        <v>1467.4</v>
      </c>
      <c r="F1861" s="131">
        <v>18611</v>
      </c>
      <c r="G1861" s="131">
        <v>0</v>
      </c>
    </row>
    <row r="1862" spans="1:7" ht="14.25" customHeight="1">
      <c r="A1862" s="126" t="s">
        <v>127</v>
      </c>
      <c r="B1862" s="127">
        <v>2015</v>
      </c>
      <c r="C1862" s="126" t="s">
        <v>337</v>
      </c>
      <c r="D1862" s="126" t="s">
        <v>338</v>
      </c>
      <c r="E1862" s="127">
        <v>78774.490000000005</v>
      </c>
      <c r="F1862" s="127">
        <v>4666022</v>
      </c>
      <c r="G1862" s="127">
        <v>0</v>
      </c>
    </row>
    <row r="1863" spans="1:7" ht="14.25" customHeight="1">
      <c r="A1863" s="130" t="s">
        <v>127</v>
      </c>
      <c r="B1863" s="131">
        <v>2015</v>
      </c>
      <c r="C1863" s="130" t="s">
        <v>337</v>
      </c>
      <c r="D1863" s="130" t="s">
        <v>339</v>
      </c>
      <c r="E1863" s="131">
        <v>25703.63</v>
      </c>
      <c r="F1863" s="131">
        <v>4607212</v>
      </c>
      <c r="G1863" s="131">
        <v>10652</v>
      </c>
    </row>
    <row r="1864" spans="1:7" ht="14.25" customHeight="1">
      <c r="A1864" s="126" t="s">
        <v>127</v>
      </c>
      <c r="B1864" s="127">
        <v>2015</v>
      </c>
      <c r="C1864" s="126" t="s">
        <v>337</v>
      </c>
      <c r="D1864" s="126" t="s">
        <v>340</v>
      </c>
      <c r="E1864" s="127">
        <v>0</v>
      </c>
      <c r="F1864" s="127">
        <v>0</v>
      </c>
      <c r="G1864" s="127">
        <v>0</v>
      </c>
    </row>
    <row r="1865" spans="1:7" ht="14.25" customHeight="1">
      <c r="A1865" s="130" t="s">
        <v>127</v>
      </c>
      <c r="B1865" s="131">
        <v>2015</v>
      </c>
      <c r="C1865" s="130" t="s">
        <v>337</v>
      </c>
      <c r="D1865" s="130" t="s">
        <v>341</v>
      </c>
      <c r="E1865" s="131">
        <v>414231.63</v>
      </c>
      <c r="F1865" s="131">
        <v>14415698</v>
      </c>
      <c r="G1865" s="131">
        <v>0</v>
      </c>
    </row>
    <row r="1866" spans="1:7" ht="14.25" customHeight="1">
      <c r="A1866" s="126" t="s">
        <v>127</v>
      </c>
      <c r="B1866" s="127">
        <v>2015</v>
      </c>
      <c r="C1866" s="126" t="s">
        <v>337</v>
      </c>
      <c r="D1866" s="126" t="s">
        <v>342</v>
      </c>
      <c r="E1866" s="127">
        <v>0</v>
      </c>
      <c r="F1866" s="127">
        <v>0</v>
      </c>
      <c r="G1866" s="127">
        <v>0</v>
      </c>
    </row>
    <row r="1867" spans="1:7" ht="14.25" customHeight="1">
      <c r="A1867" s="130" t="s">
        <v>127</v>
      </c>
      <c r="B1867" s="131">
        <v>2016</v>
      </c>
      <c r="C1867" s="130" t="s">
        <v>332</v>
      </c>
      <c r="D1867" s="130" t="s">
        <v>343</v>
      </c>
      <c r="E1867" s="131">
        <v>0</v>
      </c>
      <c r="F1867" s="131">
        <v>0</v>
      </c>
      <c r="G1867" s="131">
        <v>0</v>
      </c>
    </row>
    <row r="1868" spans="1:7" ht="14.25" customHeight="1">
      <c r="A1868" s="126" t="s">
        <v>127</v>
      </c>
      <c r="B1868" s="127">
        <v>2016</v>
      </c>
      <c r="C1868" s="126" t="s">
        <v>332</v>
      </c>
      <c r="D1868" s="126" t="s">
        <v>333</v>
      </c>
      <c r="E1868" s="127">
        <v>0</v>
      </c>
      <c r="F1868" s="127">
        <v>0</v>
      </c>
      <c r="G1868" s="127">
        <v>0</v>
      </c>
    </row>
    <row r="1869" spans="1:7" ht="14.25" customHeight="1">
      <c r="A1869" s="130" t="s">
        <v>127</v>
      </c>
      <c r="B1869" s="131">
        <v>2016</v>
      </c>
      <c r="C1869" s="130" t="s">
        <v>332</v>
      </c>
      <c r="D1869" s="130" t="s">
        <v>335</v>
      </c>
      <c r="E1869" s="131">
        <v>8311.34</v>
      </c>
      <c r="F1869" s="131">
        <v>152559</v>
      </c>
      <c r="G1869" s="131">
        <v>424.8</v>
      </c>
    </row>
    <row r="1870" spans="1:7" ht="14.25" customHeight="1">
      <c r="A1870" s="126" t="s">
        <v>127</v>
      </c>
      <c r="B1870" s="127">
        <v>2016</v>
      </c>
      <c r="C1870" s="126" t="s">
        <v>332</v>
      </c>
      <c r="D1870" s="126" t="s">
        <v>336</v>
      </c>
      <c r="E1870" s="127">
        <v>1653.95</v>
      </c>
      <c r="F1870" s="127">
        <v>17280</v>
      </c>
      <c r="G1870" s="127">
        <v>0</v>
      </c>
    </row>
    <row r="1871" spans="1:7" ht="14.25" customHeight="1">
      <c r="A1871" s="130" t="s">
        <v>127</v>
      </c>
      <c r="B1871" s="131">
        <v>2016</v>
      </c>
      <c r="C1871" s="130" t="s">
        <v>337</v>
      </c>
      <c r="D1871" s="130" t="s">
        <v>338</v>
      </c>
      <c r="E1871" s="131">
        <v>76556.13</v>
      </c>
      <c r="F1871" s="131">
        <v>4261434</v>
      </c>
      <c r="G1871" s="131">
        <v>0</v>
      </c>
    </row>
    <row r="1872" spans="1:7" ht="14.25" customHeight="1">
      <c r="A1872" s="126" t="s">
        <v>127</v>
      </c>
      <c r="B1872" s="127">
        <v>2016</v>
      </c>
      <c r="C1872" s="126" t="s">
        <v>337</v>
      </c>
      <c r="D1872" s="126" t="s">
        <v>339</v>
      </c>
      <c r="E1872" s="127">
        <v>30314.12</v>
      </c>
      <c r="F1872" s="127">
        <v>3976846</v>
      </c>
      <c r="G1872" s="127">
        <v>10148</v>
      </c>
    </row>
    <row r="1873" spans="1:7" ht="14.25" customHeight="1">
      <c r="A1873" s="130" t="s">
        <v>127</v>
      </c>
      <c r="B1873" s="131">
        <v>2016</v>
      </c>
      <c r="C1873" s="130" t="s">
        <v>337</v>
      </c>
      <c r="D1873" s="130" t="s">
        <v>340</v>
      </c>
      <c r="E1873" s="131">
        <v>0</v>
      </c>
      <c r="F1873" s="131">
        <v>0</v>
      </c>
      <c r="G1873" s="131">
        <v>0</v>
      </c>
    </row>
    <row r="1874" spans="1:7" ht="14.25" customHeight="1">
      <c r="A1874" s="126" t="s">
        <v>127</v>
      </c>
      <c r="B1874" s="127">
        <v>2016</v>
      </c>
      <c r="C1874" s="126" t="s">
        <v>337</v>
      </c>
      <c r="D1874" s="126" t="s">
        <v>341</v>
      </c>
      <c r="E1874" s="127">
        <v>379350.35</v>
      </c>
      <c r="F1874" s="127">
        <v>12346400</v>
      </c>
      <c r="G1874" s="127">
        <v>0</v>
      </c>
    </row>
    <row r="1875" spans="1:7" ht="14.25" customHeight="1">
      <c r="A1875" s="130" t="s">
        <v>127</v>
      </c>
      <c r="B1875" s="131">
        <v>2016</v>
      </c>
      <c r="C1875" s="130" t="s">
        <v>337</v>
      </c>
      <c r="D1875" s="130" t="s">
        <v>342</v>
      </c>
      <c r="E1875" s="131">
        <v>0</v>
      </c>
      <c r="F1875" s="131">
        <v>0</v>
      </c>
      <c r="G1875" s="131">
        <v>0</v>
      </c>
    </row>
    <row r="1876" spans="1:7" ht="14.25" customHeight="1">
      <c r="A1876" s="126" t="s">
        <v>127</v>
      </c>
      <c r="B1876" s="127">
        <v>2017</v>
      </c>
      <c r="C1876" s="126" t="s">
        <v>332</v>
      </c>
      <c r="D1876" s="126" t="s">
        <v>343</v>
      </c>
      <c r="E1876" s="127">
        <v>0</v>
      </c>
      <c r="F1876" s="127">
        <v>0</v>
      </c>
      <c r="G1876" s="127">
        <v>0</v>
      </c>
    </row>
    <row r="1877" spans="1:7" ht="14.25" customHeight="1">
      <c r="A1877" s="130" t="s">
        <v>127</v>
      </c>
      <c r="B1877" s="131">
        <v>2017</v>
      </c>
      <c r="C1877" s="130" t="s">
        <v>332</v>
      </c>
      <c r="D1877" s="130" t="s">
        <v>333</v>
      </c>
      <c r="E1877" s="131">
        <v>0</v>
      </c>
      <c r="F1877" s="131">
        <v>0</v>
      </c>
      <c r="G1877" s="131">
        <v>0</v>
      </c>
    </row>
    <row r="1878" spans="1:7" ht="14.25" customHeight="1">
      <c r="A1878" s="126" t="s">
        <v>127</v>
      </c>
      <c r="B1878" s="127">
        <v>2017</v>
      </c>
      <c r="C1878" s="126" t="s">
        <v>332</v>
      </c>
      <c r="D1878" s="126" t="s">
        <v>335</v>
      </c>
      <c r="E1878" s="127">
        <v>8607.32</v>
      </c>
      <c r="F1878" s="127">
        <v>163848</v>
      </c>
      <c r="G1878" s="127">
        <v>424.8</v>
      </c>
    </row>
    <row r="1879" spans="1:7" ht="14.25" customHeight="1">
      <c r="A1879" s="130" t="s">
        <v>127</v>
      </c>
      <c r="B1879" s="131">
        <v>2017</v>
      </c>
      <c r="C1879" s="130" t="s">
        <v>332</v>
      </c>
      <c r="D1879" s="130" t="s">
        <v>336</v>
      </c>
      <c r="E1879" s="131">
        <v>1505.88</v>
      </c>
      <c r="F1879" s="131">
        <v>17280</v>
      </c>
      <c r="G1879" s="131">
        <v>0</v>
      </c>
    </row>
    <row r="1880" spans="1:7" ht="14.25" customHeight="1">
      <c r="A1880" s="126" t="s">
        <v>127</v>
      </c>
      <c r="B1880" s="127">
        <v>2017</v>
      </c>
      <c r="C1880" s="126" t="s">
        <v>337</v>
      </c>
      <c r="D1880" s="126" t="s">
        <v>338</v>
      </c>
      <c r="E1880" s="127">
        <v>79819.520000000004</v>
      </c>
      <c r="F1880" s="127">
        <v>3995185</v>
      </c>
      <c r="G1880" s="127">
        <v>0</v>
      </c>
    </row>
    <row r="1881" spans="1:7" ht="14.25" customHeight="1">
      <c r="A1881" s="130" t="s">
        <v>127</v>
      </c>
      <c r="B1881" s="131">
        <v>2017</v>
      </c>
      <c r="C1881" s="130" t="s">
        <v>337</v>
      </c>
      <c r="D1881" s="130" t="s">
        <v>339</v>
      </c>
      <c r="E1881" s="131">
        <v>24227.07</v>
      </c>
      <c r="F1881" s="131">
        <v>4494088</v>
      </c>
      <c r="G1881" s="131">
        <v>10234.23</v>
      </c>
    </row>
    <row r="1882" spans="1:7" ht="14.25" customHeight="1">
      <c r="A1882" s="126" t="s">
        <v>127</v>
      </c>
      <c r="B1882" s="127">
        <v>2017</v>
      </c>
      <c r="C1882" s="126" t="s">
        <v>337</v>
      </c>
      <c r="D1882" s="126" t="s">
        <v>340</v>
      </c>
      <c r="E1882" s="127">
        <v>0</v>
      </c>
      <c r="F1882" s="127">
        <v>0</v>
      </c>
      <c r="G1882" s="127">
        <v>0</v>
      </c>
    </row>
    <row r="1883" spans="1:7" ht="14.25" customHeight="1">
      <c r="A1883" s="130" t="s">
        <v>127</v>
      </c>
      <c r="B1883" s="131">
        <v>2017</v>
      </c>
      <c r="C1883" s="130" t="s">
        <v>337</v>
      </c>
      <c r="D1883" s="130" t="s">
        <v>341</v>
      </c>
      <c r="E1883" s="131">
        <v>395255.28</v>
      </c>
      <c r="F1883" s="131">
        <v>12167563</v>
      </c>
      <c r="G1883" s="131">
        <v>0</v>
      </c>
    </row>
    <row r="1884" spans="1:7" ht="14.25" customHeight="1">
      <c r="A1884" s="126" t="s">
        <v>127</v>
      </c>
      <c r="B1884" s="127">
        <v>2017</v>
      </c>
      <c r="C1884" s="126" t="s">
        <v>337</v>
      </c>
      <c r="D1884" s="126" t="s">
        <v>342</v>
      </c>
      <c r="E1884" s="127">
        <v>0</v>
      </c>
      <c r="F1884" s="127">
        <v>0</v>
      </c>
      <c r="G1884" s="127">
        <v>0</v>
      </c>
    </row>
    <row r="1885" spans="1:7" ht="14.25" customHeight="1">
      <c r="A1885" s="130" t="s">
        <v>127</v>
      </c>
      <c r="B1885" s="131">
        <v>2018</v>
      </c>
      <c r="C1885" s="130" t="s">
        <v>332</v>
      </c>
      <c r="D1885" s="130" t="s">
        <v>343</v>
      </c>
      <c r="E1885" s="131">
        <v>0</v>
      </c>
      <c r="F1885" s="131">
        <v>0</v>
      </c>
      <c r="G1885" s="131">
        <v>0</v>
      </c>
    </row>
    <row r="1886" spans="1:7" ht="14.25" customHeight="1">
      <c r="A1886" s="126" t="s">
        <v>127</v>
      </c>
      <c r="B1886" s="127">
        <v>2018</v>
      </c>
      <c r="C1886" s="126" t="s">
        <v>332</v>
      </c>
      <c r="D1886" s="126" t="s">
        <v>333</v>
      </c>
      <c r="E1886" s="127">
        <v>0</v>
      </c>
      <c r="F1886" s="127">
        <v>0</v>
      </c>
      <c r="G1886" s="127">
        <v>0</v>
      </c>
    </row>
    <row r="1887" spans="1:7" ht="14.25" customHeight="1">
      <c r="A1887" s="130" t="s">
        <v>127</v>
      </c>
      <c r="B1887" s="131">
        <v>2018</v>
      </c>
      <c r="C1887" s="130" t="s">
        <v>332</v>
      </c>
      <c r="D1887" s="130" t="s">
        <v>335</v>
      </c>
      <c r="E1887" s="131">
        <v>8515.68</v>
      </c>
      <c r="F1887" s="131">
        <v>153342</v>
      </c>
      <c r="G1887" s="131">
        <v>424.8</v>
      </c>
    </row>
    <row r="1888" spans="1:7" ht="14.25" customHeight="1">
      <c r="A1888" s="126" t="s">
        <v>127</v>
      </c>
      <c r="B1888" s="127">
        <v>2018</v>
      </c>
      <c r="C1888" s="126" t="s">
        <v>332</v>
      </c>
      <c r="D1888" s="126" t="s">
        <v>336</v>
      </c>
      <c r="E1888" s="127">
        <v>1497.6</v>
      </c>
      <c r="F1888" s="127">
        <v>17280</v>
      </c>
      <c r="G1888" s="127">
        <v>0</v>
      </c>
    </row>
    <row r="1889" spans="1:7" ht="14.25" customHeight="1">
      <c r="A1889" s="130" t="s">
        <v>127</v>
      </c>
      <c r="B1889" s="131">
        <v>2018</v>
      </c>
      <c r="C1889" s="130" t="s">
        <v>337</v>
      </c>
      <c r="D1889" s="130" t="s">
        <v>338</v>
      </c>
      <c r="E1889" s="131">
        <v>77794.070000000007</v>
      </c>
      <c r="F1889" s="131">
        <v>4500407</v>
      </c>
      <c r="G1889" s="131">
        <v>0</v>
      </c>
    </row>
    <row r="1890" spans="1:7" ht="14.25" customHeight="1">
      <c r="A1890" s="126" t="s">
        <v>127</v>
      </c>
      <c r="B1890" s="127">
        <v>2018</v>
      </c>
      <c r="C1890" s="126" t="s">
        <v>337</v>
      </c>
      <c r="D1890" s="126" t="s">
        <v>339</v>
      </c>
      <c r="E1890" s="127">
        <v>27391.52</v>
      </c>
      <c r="F1890" s="127">
        <v>4540276</v>
      </c>
      <c r="G1890" s="127">
        <v>11237.54</v>
      </c>
    </row>
    <row r="1891" spans="1:7" ht="14.25" customHeight="1">
      <c r="A1891" s="130" t="s">
        <v>127</v>
      </c>
      <c r="B1891" s="131">
        <v>2018</v>
      </c>
      <c r="C1891" s="130" t="s">
        <v>337</v>
      </c>
      <c r="D1891" s="130" t="s">
        <v>340</v>
      </c>
      <c r="E1891" s="131">
        <v>0</v>
      </c>
      <c r="F1891" s="131">
        <v>0</v>
      </c>
      <c r="G1891" s="131">
        <v>0</v>
      </c>
    </row>
    <row r="1892" spans="1:7" ht="14.25" customHeight="1">
      <c r="A1892" s="126" t="s">
        <v>127</v>
      </c>
      <c r="B1892" s="127">
        <v>2018</v>
      </c>
      <c r="C1892" s="126" t="s">
        <v>337</v>
      </c>
      <c r="D1892" s="126" t="s">
        <v>341</v>
      </c>
      <c r="E1892" s="127">
        <v>404195.62</v>
      </c>
      <c r="F1892" s="127">
        <v>12958025</v>
      </c>
      <c r="G1892" s="127">
        <v>0</v>
      </c>
    </row>
    <row r="1893" spans="1:7" ht="14.25" customHeight="1">
      <c r="A1893" s="130" t="s">
        <v>127</v>
      </c>
      <c r="B1893" s="131">
        <v>2018</v>
      </c>
      <c r="C1893" s="130" t="s">
        <v>337</v>
      </c>
      <c r="D1893" s="130" t="s">
        <v>342</v>
      </c>
      <c r="E1893" s="131">
        <v>0</v>
      </c>
      <c r="F1893" s="131">
        <v>0</v>
      </c>
      <c r="G1893" s="131">
        <v>0</v>
      </c>
    </row>
    <row r="1894" spans="1:7" ht="14.25" customHeight="1">
      <c r="A1894" s="126" t="s">
        <v>127</v>
      </c>
      <c r="B1894" s="127">
        <v>2019</v>
      </c>
      <c r="C1894" s="126" t="s">
        <v>332</v>
      </c>
      <c r="D1894" s="126" t="s">
        <v>343</v>
      </c>
      <c r="E1894" s="127">
        <v>0</v>
      </c>
      <c r="F1894" s="127">
        <v>0</v>
      </c>
      <c r="G1894" s="127">
        <v>0</v>
      </c>
    </row>
    <row r="1895" spans="1:7" ht="14.25" customHeight="1">
      <c r="A1895" s="130" t="s">
        <v>127</v>
      </c>
      <c r="B1895" s="131">
        <v>2019</v>
      </c>
      <c r="C1895" s="130" t="s">
        <v>332</v>
      </c>
      <c r="D1895" s="130" t="s">
        <v>333</v>
      </c>
      <c r="E1895" s="131">
        <v>0</v>
      </c>
      <c r="F1895" s="131">
        <v>0</v>
      </c>
      <c r="G1895" s="131">
        <v>0</v>
      </c>
    </row>
    <row r="1896" spans="1:7" ht="14.25" customHeight="1">
      <c r="A1896" s="126" t="s">
        <v>127</v>
      </c>
      <c r="B1896" s="127">
        <v>2019</v>
      </c>
      <c r="C1896" s="126" t="s">
        <v>332</v>
      </c>
      <c r="D1896" s="126" t="s">
        <v>335</v>
      </c>
      <c r="E1896" s="127">
        <v>8602.4</v>
      </c>
      <c r="F1896" s="127">
        <v>152106</v>
      </c>
      <c r="G1896" s="127">
        <v>424.8</v>
      </c>
    </row>
    <row r="1897" spans="1:7" ht="14.25" customHeight="1">
      <c r="A1897" s="130" t="s">
        <v>127</v>
      </c>
      <c r="B1897" s="131">
        <v>2019</v>
      </c>
      <c r="C1897" s="130" t="s">
        <v>332</v>
      </c>
      <c r="D1897" s="130" t="s">
        <v>336</v>
      </c>
      <c r="E1897" s="131">
        <v>1511.2</v>
      </c>
      <c r="F1897" s="131">
        <v>17280</v>
      </c>
      <c r="G1897" s="131">
        <v>0</v>
      </c>
    </row>
    <row r="1898" spans="1:7" ht="14.25" customHeight="1">
      <c r="A1898" s="126" t="s">
        <v>127</v>
      </c>
      <c r="B1898" s="127">
        <v>2019</v>
      </c>
      <c r="C1898" s="126" t="s">
        <v>337</v>
      </c>
      <c r="D1898" s="126" t="s">
        <v>338</v>
      </c>
      <c r="E1898" s="127">
        <v>77539.38</v>
      </c>
      <c r="F1898" s="127">
        <v>3995371</v>
      </c>
      <c r="G1898" s="127">
        <v>0</v>
      </c>
    </row>
    <row r="1899" spans="1:7" ht="14.25" customHeight="1">
      <c r="A1899" s="130" t="s">
        <v>127</v>
      </c>
      <c r="B1899" s="131">
        <v>2019</v>
      </c>
      <c r="C1899" s="130" t="s">
        <v>337</v>
      </c>
      <c r="D1899" s="130" t="s">
        <v>339</v>
      </c>
      <c r="E1899" s="131">
        <v>28099.360000000001</v>
      </c>
      <c r="F1899" s="131">
        <v>4084117</v>
      </c>
      <c r="G1899" s="131">
        <v>10285.31</v>
      </c>
    </row>
    <row r="1900" spans="1:7" ht="14.25" customHeight="1">
      <c r="A1900" s="126" t="s">
        <v>127</v>
      </c>
      <c r="B1900" s="127">
        <v>2019</v>
      </c>
      <c r="C1900" s="126" t="s">
        <v>337</v>
      </c>
      <c r="D1900" s="126" t="s">
        <v>340</v>
      </c>
      <c r="E1900" s="127">
        <v>0</v>
      </c>
      <c r="F1900" s="127">
        <v>0</v>
      </c>
      <c r="G1900" s="127">
        <v>0</v>
      </c>
    </row>
    <row r="1901" spans="1:7" ht="14.25" customHeight="1">
      <c r="A1901" s="130" t="s">
        <v>127</v>
      </c>
      <c r="B1901" s="131">
        <v>2019</v>
      </c>
      <c r="C1901" s="130" t="s">
        <v>337</v>
      </c>
      <c r="D1901" s="130" t="s">
        <v>341</v>
      </c>
      <c r="E1901" s="131">
        <v>415310.11</v>
      </c>
      <c r="F1901" s="131">
        <v>12741870</v>
      </c>
      <c r="G1901" s="131">
        <v>0</v>
      </c>
    </row>
    <row r="1902" spans="1:7" ht="14.25" customHeight="1">
      <c r="A1902" s="126" t="s">
        <v>127</v>
      </c>
      <c r="B1902" s="127">
        <v>2019</v>
      </c>
      <c r="C1902" s="126" t="s">
        <v>337</v>
      </c>
      <c r="D1902" s="126" t="s">
        <v>342</v>
      </c>
      <c r="E1902" s="127">
        <v>0</v>
      </c>
      <c r="F1902" s="127">
        <v>0</v>
      </c>
      <c r="G1902" s="127">
        <v>0</v>
      </c>
    </row>
    <row r="1903" spans="1:7" ht="14.25" customHeight="1">
      <c r="A1903" s="130" t="s">
        <v>127</v>
      </c>
      <c r="B1903" s="131">
        <v>2020</v>
      </c>
      <c r="C1903" s="130" t="s">
        <v>332</v>
      </c>
      <c r="D1903" s="130" t="s">
        <v>343</v>
      </c>
      <c r="E1903" s="131">
        <v>0</v>
      </c>
      <c r="F1903" s="131">
        <v>0</v>
      </c>
      <c r="G1903" s="131">
        <v>0</v>
      </c>
    </row>
    <row r="1904" spans="1:7" ht="14.25" customHeight="1">
      <c r="A1904" s="126" t="s">
        <v>127</v>
      </c>
      <c r="B1904" s="127">
        <v>2020</v>
      </c>
      <c r="C1904" s="126" t="s">
        <v>332</v>
      </c>
      <c r="D1904" s="126" t="s">
        <v>333</v>
      </c>
      <c r="E1904" s="127">
        <v>0</v>
      </c>
      <c r="F1904" s="127">
        <v>0</v>
      </c>
      <c r="G1904" s="127">
        <v>0</v>
      </c>
    </row>
    <row r="1905" spans="1:7" ht="14.25" customHeight="1">
      <c r="A1905" s="130" t="s">
        <v>127</v>
      </c>
      <c r="B1905" s="131">
        <v>2020</v>
      </c>
      <c r="C1905" s="130" t="s">
        <v>332</v>
      </c>
      <c r="D1905" s="130" t="s">
        <v>335</v>
      </c>
      <c r="E1905" s="131">
        <v>8714.64</v>
      </c>
      <c r="F1905" s="131">
        <v>152559</v>
      </c>
      <c r="G1905" s="131">
        <v>424.8</v>
      </c>
    </row>
    <row r="1906" spans="1:7" ht="14.25" customHeight="1">
      <c r="A1906" s="126" t="s">
        <v>127</v>
      </c>
      <c r="B1906" s="127">
        <v>2020</v>
      </c>
      <c r="C1906" s="126" t="s">
        <v>332</v>
      </c>
      <c r="D1906" s="126" t="s">
        <v>336</v>
      </c>
      <c r="E1906" s="127">
        <v>1401.42</v>
      </c>
      <c r="F1906" s="127">
        <v>17912</v>
      </c>
      <c r="G1906" s="127">
        <v>0</v>
      </c>
    </row>
    <row r="1907" spans="1:7" ht="14.25" customHeight="1">
      <c r="A1907" s="130" t="s">
        <v>127</v>
      </c>
      <c r="B1907" s="131">
        <v>2020</v>
      </c>
      <c r="C1907" s="130" t="s">
        <v>337</v>
      </c>
      <c r="D1907" s="130" t="s">
        <v>338</v>
      </c>
      <c r="E1907" s="131">
        <v>74348.710000000006</v>
      </c>
      <c r="F1907" s="131">
        <v>3657490</v>
      </c>
      <c r="G1907" s="131">
        <v>0</v>
      </c>
    </row>
    <row r="1908" spans="1:7" ht="14.25" customHeight="1">
      <c r="A1908" s="126" t="s">
        <v>127</v>
      </c>
      <c r="B1908" s="127">
        <v>2020</v>
      </c>
      <c r="C1908" s="126" t="s">
        <v>337</v>
      </c>
      <c r="D1908" s="126" t="s">
        <v>339</v>
      </c>
      <c r="E1908" s="127">
        <v>26796.03</v>
      </c>
      <c r="F1908" s="127">
        <v>3672872</v>
      </c>
      <c r="G1908" s="127">
        <v>9248.5</v>
      </c>
    </row>
    <row r="1909" spans="1:7" ht="14.25" customHeight="1">
      <c r="A1909" s="130" t="s">
        <v>127</v>
      </c>
      <c r="B1909" s="131">
        <v>2020</v>
      </c>
      <c r="C1909" s="130" t="s">
        <v>337</v>
      </c>
      <c r="D1909" s="130" t="s">
        <v>340</v>
      </c>
      <c r="E1909" s="131">
        <v>0</v>
      </c>
      <c r="F1909" s="131">
        <v>0</v>
      </c>
      <c r="G1909" s="131">
        <v>0</v>
      </c>
    </row>
    <row r="1910" spans="1:7" ht="14.25" customHeight="1">
      <c r="A1910" s="126" t="s">
        <v>127</v>
      </c>
      <c r="B1910" s="127">
        <v>2020</v>
      </c>
      <c r="C1910" s="126" t="s">
        <v>337</v>
      </c>
      <c r="D1910" s="126" t="s">
        <v>341</v>
      </c>
      <c r="E1910" s="127">
        <v>423574.84</v>
      </c>
      <c r="F1910" s="127">
        <v>12923176</v>
      </c>
      <c r="G1910" s="127">
        <v>0</v>
      </c>
    </row>
    <row r="1911" spans="1:7" ht="14.25" customHeight="1">
      <c r="A1911" s="130" t="s">
        <v>127</v>
      </c>
      <c r="B1911" s="131">
        <v>2020</v>
      </c>
      <c r="C1911" s="130" t="s">
        <v>337</v>
      </c>
      <c r="D1911" s="130" t="s">
        <v>342</v>
      </c>
      <c r="E1911" s="131">
        <v>0</v>
      </c>
      <c r="F1911" s="131">
        <v>0</v>
      </c>
      <c r="G1911" s="131">
        <v>0</v>
      </c>
    </row>
    <row r="1912" spans="1:7" ht="14.25" customHeight="1">
      <c r="A1912" s="126" t="s">
        <v>127</v>
      </c>
      <c r="B1912" s="127">
        <v>2021</v>
      </c>
      <c r="C1912" s="126" t="s">
        <v>332</v>
      </c>
      <c r="D1912" s="126" t="s">
        <v>343</v>
      </c>
      <c r="E1912" s="127">
        <v>0</v>
      </c>
      <c r="F1912" s="127">
        <v>0</v>
      </c>
      <c r="G1912" s="127">
        <v>0</v>
      </c>
    </row>
    <row r="1913" spans="1:7" ht="14.25" customHeight="1">
      <c r="A1913" s="130" t="s">
        <v>127</v>
      </c>
      <c r="B1913" s="131">
        <v>2021</v>
      </c>
      <c r="C1913" s="130" t="s">
        <v>332</v>
      </c>
      <c r="D1913" s="130" t="s">
        <v>333</v>
      </c>
      <c r="E1913" s="131">
        <v>0</v>
      </c>
      <c r="F1913" s="131">
        <v>0</v>
      </c>
      <c r="G1913" s="131">
        <v>0</v>
      </c>
    </row>
    <row r="1914" spans="1:7" ht="14.25" customHeight="1">
      <c r="A1914" s="126" t="s">
        <v>127</v>
      </c>
      <c r="B1914" s="127">
        <v>2021</v>
      </c>
      <c r="C1914" s="126" t="s">
        <v>332</v>
      </c>
      <c r="D1914" s="126" t="s">
        <v>335</v>
      </c>
      <c r="E1914" s="127">
        <v>9192.16</v>
      </c>
      <c r="F1914" s="127">
        <v>152161</v>
      </c>
      <c r="G1914" s="127">
        <v>424.8</v>
      </c>
    </row>
    <row r="1915" spans="1:7" ht="14.25" customHeight="1">
      <c r="A1915" s="130" t="s">
        <v>127</v>
      </c>
      <c r="B1915" s="131">
        <v>2021</v>
      </c>
      <c r="C1915" s="130" t="s">
        <v>337</v>
      </c>
      <c r="D1915" s="130" t="s">
        <v>338</v>
      </c>
      <c r="E1915" s="131">
        <v>76107.179999999993</v>
      </c>
      <c r="F1915" s="131">
        <v>3643620</v>
      </c>
      <c r="G1915" s="131">
        <v>0</v>
      </c>
    </row>
    <row r="1916" spans="1:7" ht="14.25" customHeight="1">
      <c r="A1916" s="126" t="s">
        <v>127</v>
      </c>
      <c r="B1916" s="127">
        <v>2021</v>
      </c>
      <c r="C1916" s="126" t="s">
        <v>337</v>
      </c>
      <c r="D1916" s="126" t="s">
        <v>339</v>
      </c>
      <c r="E1916" s="127">
        <v>26825.23</v>
      </c>
      <c r="F1916" s="127">
        <v>3541354</v>
      </c>
      <c r="G1916" s="127">
        <v>8923.7999999999993</v>
      </c>
    </row>
    <row r="1917" spans="1:7" ht="14.25" customHeight="1">
      <c r="A1917" s="130" t="s">
        <v>127</v>
      </c>
      <c r="B1917" s="131">
        <v>2021</v>
      </c>
      <c r="C1917" s="130" t="s">
        <v>337</v>
      </c>
      <c r="D1917" s="130" t="s">
        <v>340</v>
      </c>
      <c r="E1917" s="131">
        <v>0</v>
      </c>
      <c r="F1917" s="131">
        <v>0</v>
      </c>
      <c r="G1917" s="131">
        <v>0</v>
      </c>
    </row>
    <row r="1918" spans="1:7" ht="14.25" customHeight="1">
      <c r="A1918" s="126" t="s">
        <v>127</v>
      </c>
      <c r="B1918" s="127">
        <v>2021</v>
      </c>
      <c r="C1918" s="126" t="s">
        <v>337</v>
      </c>
      <c r="D1918" s="126" t="s">
        <v>341</v>
      </c>
      <c r="E1918" s="127">
        <v>439344.31</v>
      </c>
      <c r="F1918" s="127">
        <v>12543831</v>
      </c>
      <c r="G1918" s="127">
        <v>0</v>
      </c>
    </row>
    <row r="1919" spans="1:7" ht="14.25" customHeight="1">
      <c r="A1919" s="130" t="s">
        <v>127</v>
      </c>
      <c r="B1919" s="131">
        <v>2021</v>
      </c>
      <c r="C1919" s="130" t="s">
        <v>337</v>
      </c>
      <c r="D1919" s="130" t="s">
        <v>342</v>
      </c>
      <c r="E1919" s="131">
        <v>0</v>
      </c>
      <c r="F1919" s="131">
        <v>0</v>
      </c>
      <c r="G1919" s="131">
        <v>0</v>
      </c>
    </row>
    <row r="1920" spans="1:7" ht="14.25" customHeight="1">
      <c r="A1920" s="126" t="s">
        <v>127</v>
      </c>
      <c r="B1920" s="127">
        <v>2022</v>
      </c>
      <c r="C1920" s="126" t="s">
        <v>332</v>
      </c>
      <c r="D1920" s="126" t="s">
        <v>343</v>
      </c>
      <c r="E1920" s="127">
        <v>0</v>
      </c>
      <c r="F1920" s="127">
        <v>0</v>
      </c>
      <c r="G1920" s="127">
        <v>0</v>
      </c>
    </row>
    <row r="1921" spans="1:7" ht="14.25" customHeight="1">
      <c r="A1921" s="130" t="s">
        <v>127</v>
      </c>
      <c r="B1921" s="131">
        <v>2022</v>
      </c>
      <c r="C1921" s="130" t="s">
        <v>332</v>
      </c>
      <c r="D1921" s="130" t="s">
        <v>333</v>
      </c>
      <c r="E1921" s="131">
        <v>0</v>
      </c>
      <c r="F1921" s="131">
        <v>0</v>
      </c>
      <c r="G1921" s="131">
        <v>0</v>
      </c>
    </row>
    <row r="1922" spans="1:7" ht="14.25" customHeight="1">
      <c r="A1922" s="126" t="s">
        <v>127</v>
      </c>
      <c r="B1922" s="127">
        <v>2022</v>
      </c>
      <c r="C1922" s="126" t="s">
        <v>332</v>
      </c>
      <c r="D1922" s="126" t="s">
        <v>335</v>
      </c>
      <c r="E1922" s="127">
        <v>11018.97</v>
      </c>
      <c r="F1922" s="127">
        <v>152161</v>
      </c>
      <c r="G1922" s="127">
        <v>424.8</v>
      </c>
    </row>
    <row r="1923" spans="1:7" ht="14.25" customHeight="1">
      <c r="A1923" s="130" t="s">
        <v>127</v>
      </c>
      <c r="B1923" s="131">
        <v>2022</v>
      </c>
      <c r="C1923" s="130" t="s">
        <v>332</v>
      </c>
      <c r="D1923" s="130" t="s">
        <v>336</v>
      </c>
      <c r="E1923" s="131">
        <v>230.18</v>
      </c>
      <c r="F1923" s="131">
        <v>1634</v>
      </c>
      <c r="G1923" s="131">
        <v>0</v>
      </c>
    </row>
    <row r="1924" spans="1:7" ht="14.25" customHeight="1">
      <c r="A1924" s="126" t="s">
        <v>127</v>
      </c>
      <c r="B1924" s="127">
        <v>2022</v>
      </c>
      <c r="C1924" s="126" t="s">
        <v>337</v>
      </c>
      <c r="D1924" s="126" t="s">
        <v>338</v>
      </c>
      <c r="E1924" s="127">
        <v>115644.84</v>
      </c>
      <c r="F1924" s="127">
        <v>3866086</v>
      </c>
      <c r="G1924" s="127">
        <v>0</v>
      </c>
    </row>
    <row r="1925" spans="1:7" ht="14.25" customHeight="1">
      <c r="A1925" s="130" t="s">
        <v>127</v>
      </c>
      <c r="B1925" s="131">
        <v>2022</v>
      </c>
      <c r="C1925" s="130" t="s">
        <v>337</v>
      </c>
      <c r="D1925" s="130" t="s">
        <v>339</v>
      </c>
      <c r="E1925" s="131">
        <v>55403.27</v>
      </c>
      <c r="F1925" s="131">
        <v>3529289</v>
      </c>
      <c r="G1925" s="131">
        <v>8754</v>
      </c>
    </row>
    <row r="1926" spans="1:7" ht="14.25" customHeight="1">
      <c r="A1926" s="126" t="s">
        <v>127</v>
      </c>
      <c r="B1926" s="127">
        <v>2022</v>
      </c>
      <c r="C1926" s="126" t="s">
        <v>337</v>
      </c>
      <c r="D1926" s="126" t="s">
        <v>340</v>
      </c>
      <c r="E1926" s="127">
        <v>0</v>
      </c>
      <c r="F1926" s="127">
        <v>0</v>
      </c>
      <c r="G1926" s="127">
        <v>0</v>
      </c>
    </row>
    <row r="1927" spans="1:7" ht="14.25" customHeight="1">
      <c r="A1927" s="130" t="s">
        <v>127</v>
      </c>
      <c r="B1927" s="131">
        <v>2022</v>
      </c>
      <c r="C1927" s="130" t="s">
        <v>337</v>
      </c>
      <c r="D1927" s="130" t="s">
        <v>341</v>
      </c>
      <c r="E1927" s="131">
        <v>383012.93</v>
      </c>
      <c r="F1927" s="131">
        <v>12586701</v>
      </c>
      <c r="G1927" s="131">
        <v>0</v>
      </c>
    </row>
    <row r="1928" spans="1:7" ht="14.25" customHeight="1">
      <c r="A1928" s="126" t="s">
        <v>127</v>
      </c>
      <c r="B1928" s="127">
        <v>2022</v>
      </c>
      <c r="C1928" s="126" t="s">
        <v>337</v>
      </c>
      <c r="D1928" s="126" t="s">
        <v>342</v>
      </c>
      <c r="E1928" s="127">
        <v>0</v>
      </c>
      <c r="F1928" s="127">
        <v>0</v>
      </c>
      <c r="G1928" s="127">
        <v>0</v>
      </c>
    </row>
    <row r="1929" spans="1:7" ht="14.25" customHeight="1">
      <c r="A1929" s="130" t="s">
        <v>127</v>
      </c>
      <c r="B1929" s="131">
        <v>2023</v>
      </c>
      <c r="C1929" s="130" t="s">
        <v>332</v>
      </c>
      <c r="D1929" s="130" t="s">
        <v>343</v>
      </c>
      <c r="E1929" s="131">
        <v>0</v>
      </c>
      <c r="F1929" s="131">
        <v>0</v>
      </c>
      <c r="G1929" s="131">
        <v>0</v>
      </c>
    </row>
    <row r="1930" spans="1:7" ht="14.25" customHeight="1">
      <c r="A1930" s="126" t="s">
        <v>127</v>
      </c>
      <c r="B1930" s="127">
        <v>2023</v>
      </c>
      <c r="C1930" s="126" t="s">
        <v>332</v>
      </c>
      <c r="D1930" s="126" t="s">
        <v>333</v>
      </c>
      <c r="E1930" s="127">
        <v>0</v>
      </c>
      <c r="F1930" s="127">
        <v>0</v>
      </c>
      <c r="G1930" s="127">
        <v>0</v>
      </c>
    </row>
    <row r="1931" spans="1:7" ht="14.25" customHeight="1">
      <c r="A1931" s="130" t="s">
        <v>127</v>
      </c>
      <c r="B1931" s="131">
        <v>2023</v>
      </c>
      <c r="C1931" s="130" t="s">
        <v>332</v>
      </c>
      <c r="D1931" s="130" t="s">
        <v>335</v>
      </c>
      <c r="E1931" s="131">
        <v>10265.99</v>
      </c>
      <c r="F1931" s="131">
        <v>152161</v>
      </c>
      <c r="G1931" s="131">
        <v>424.8</v>
      </c>
    </row>
    <row r="1932" spans="1:7" ht="14.25" customHeight="1">
      <c r="A1932" s="126" t="s">
        <v>127</v>
      </c>
      <c r="B1932" s="127">
        <v>2023</v>
      </c>
      <c r="C1932" s="126" t="s">
        <v>332</v>
      </c>
      <c r="D1932" s="126" t="s">
        <v>336</v>
      </c>
      <c r="E1932" s="127">
        <v>1760.37</v>
      </c>
      <c r="F1932" s="127">
        <v>16702</v>
      </c>
      <c r="G1932" s="127">
        <v>0</v>
      </c>
    </row>
    <row r="1933" spans="1:7" ht="14.25" customHeight="1">
      <c r="A1933" s="130" t="s">
        <v>127</v>
      </c>
      <c r="B1933" s="131">
        <v>2023</v>
      </c>
      <c r="C1933" s="130" t="s">
        <v>337</v>
      </c>
      <c r="D1933" s="130" t="s">
        <v>338</v>
      </c>
      <c r="E1933" s="131">
        <v>90419.04</v>
      </c>
      <c r="F1933" s="131">
        <v>3578036</v>
      </c>
      <c r="G1933" s="131">
        <v>0</v>
      </c>
    </row>
    <row r="1934" spans="1:7" ht="14.25" customHeight="1">
      <c r="A1934" s="126" t="s">
        <v>127</v>
      </c>
      <c r="B1934" s="127">
        <v>2023</v>
      </c>
      <c r="C1934" s="126" t="s">
        <v>337</v>
      </c>
      <c r="D1934" s="126" t="s">
        <v>339</v>
      </c>
      <c r="E1934" s="127">
        <v>42721.14</v>
      </c>
      <c r="F1934" s="127">
        <v>3322486</v>
      </c>
      <c r="G1934" s="127">
        <v>10419</v>
      </c>
    </row>
    <row r="1935" spans="1:7" ht="14.25" customHeight="1">
      <c r="A1935" s="130" t="s">
        <v>127</v>
      </c>
      <c r="B1935" s="131">
        <v>2023</v>
      </c>
      <c r="C1935" s="130" t="s">
        <v>337</v>
      </c>
      <c r="D1935" s="130" t="s">
        <v>340</v>
      </c>
      <c r="E1935" s="131">
        <v>0</v>
      </c>
      <c r="F1935" s="131">
        <v>0</v>
      </c>
      <c r="G1935" s="131">
        <v>0</v>
      </c>
    </row>
    <row r="1936" spans="1:7" ht="14.25" customHeight="1">
      <c r="A1936" s="126" t="s">
        <v>127</v>
      </c>
      <c r="B1936" s="127">
        <v>2023</v>
      </c>
      <c r="C1936" s="126" t="s">
        <v>337</v>
      </c>
      <c r="D1936" s="126" t="s">
        <v>341</v>
      </c>
      <c r="E1936" s="127">
        <v>443599.96</v>
      </c>
      <c r="F1936" s="127">
        <v>12220991</v>
      </c>
      <c r="G1936" s="127">
        <v>0</v>
      </c>
    </row>
    <row r="1937" spans="1:7" ht="14.25" customHeight="1">
      <c r="A1937" s="130" t="s">
        <v>127</v>
      </c>
      <c r="B1937" s="131">
        <v>2023</v>
      </c>
      <c r="C1937" s="130" t="s">
        <v>337</v>
      </c>
      <c r="D1937" s="130" t="s">
        <v>342</v>
      </c>
      <c r="E1937" s="131">
        <v>0</v>
      </c>
      <c r="F1937" s="131">
        <v>0</v>
      </c>
      <c r="G1937" s="131">
        <v>0</v>
      </c>
    </row>
    <row r="1938" spans="1:7" ht="14.25" customHeight="1">
      <c r="A1938" s="126" t="s">
        <v>128</v>
      </c>
      <c r="B1938" s="127">
        <v>2015</v>
      </c>
      <c r="C1938" s="126" t="s">
        <v>332</v>
      </c>
      <c r="D1938" s="126" t="s">
        <v>343</v>
      </c>
      <c r="E1938" s="127">
        <v>0</v>
      </c>
      <c r="F1938" s="127">
        <v>0</v>
      </c>
      <c r="G1938" s="127">
        <v>0</v>
      </c>
    </row>
    <row r="1939" spans="1:7" ht="14.25" customHeight="1">
      <c r="A1939" s="130" t="s">
        <v>128</v>
      </c>
      <c r="B1939" s="131">
        <v>2015</v>
      </c>
      <c r="C1939" s="130" t="s">
        <v>332</v>
      </c>
      <c r="D1939" s="130" t="s">
        <v>333</v>
      </c>
      <c r="E1939" s="131">
        <v>2292</v>
      </c>
      <c r="F1939" s="131">
        <v>102064</v>
      </c>
      <c r="G1939" s="131">
        <v>298</v>
      </c>
    </row>
    <row r="1940" spans="1:7" ht="14.25" customHeight="1">
      <c r="A1940" s="126" t="s">
        <v>128</v>
      </c>
      <c r="B1940" s="127">
        <v>2015</v>
      </c>
      <c r="C1940" s="126" t="s">
        <v>332</v>
      </c>
      <c r="D1940" s="126" t="s">
        <v>335</v>
      </c>
      <c r="E1940" s="127">
        <v>24680</v>
      </c>
      <c r="F1940" s="127">
        <v>1040149</v>
      </c>
      <c r="G1940" s="127">
        <v>2865</v>
      </c>
    </row>
    <row r="1941" spans="1:7" ht="14.25" customHeight="1">
      <c r="A1941" s="130" t="s">
        <v>128</v>
      </c>
      <c r="B1941" s="131">
        <v>2015</v>
      </c>
      <c r="C1941" s="130" t="s">
        <v>332</v>
      </c>
      <c r="D1941" s="130" t="s">
        <v>336</v>
      </c>
      <c r="E1941" s="131">
        <v>1461</v>
      </c>
      <c r="F1941" s="131">
        <v>281352</v>
      </c>
      <c r="G1941" s="131">
        <v>0</v>
      </c>
    </row>
    <row r="1942" spans="1:7" ht="14.25" customHeight="1">
      <c r="A1942" s="126" t="s">
        <v>128</v>
      </c>
      <c r="B1942" s="127">
        <v>2015</v>
      </c>
      <c r="C1942" s="126" t="s">
        <v>337</v>
      </c>
      <c r="D1942" s="126" t="s">
        <v>338</v>
      </c>
      <c r="E1942" s="127">
        <v>227094</v>
      </c>
      <c r="F1942" s="127">
        <v>19208911</v>
      </c>
      <c r="G1942" s="127">
        <v>0</v>
      </c>
    </row>
    <row r="1943" spans="1:7" ht="14.25" customHeight="1">
      <c r="A1943" s="130" t="s">
        <v>128</v>
      </c>
      <c r="B1943" s="131">
        <v>2015</v>
      </c>
      <c r="C1943" s="130" t="s">
        <v>337</v>
      </c>
      <c r="D1943" s="130" t="s">
        <v>339</v>
      </c>
      <c r="E1943" s="131">
        <v>379507</v>
      </c>
      <c r="F1943" s="131">
        <v>70137954</v>
      </c>
      <c r="G1943" s="131">
        <v>186095</v>
      </c>
    </row>
    <row r="1944" spans="1:7" ht="14.25" customHeight="1">
      <c r="A1944" s="126" t="s">
        <v>128</v>
      </c>
      <c r="B1944" s="127">
        <v>2015</v>
      </c>
      <c r="C1944" s="126" t="s">
        <v>337</v>
      </c>
      <c r="D1944" s="126" t="s">
        <v>340</v>
      </c>
      <c r="E1944" s="127">
        <v>0</v>
      </c>
      <c r="F1944" s="127">
        <v>0</v>
      </c>
      <c r="G1944" s="127">
        <v>0</v>
      </c>
    </row>
    <row r="1945" spans="1:7" ht="14.25" customHeight="1">
      <c r="A1945" s="130" t="s">
        <v>128</v>
      </c>
      <c r="B1945" s="131">
        <v>2015</v>
      </c>
      <c r="C1945" s="130" t="s">
        <v>337</v>
      </c>
      <c r="D1945" s="130" t="s">
        <v>341</v>
      </c>
      <c r="E1945" s="131">
        <v>919327</v>
      </c>
      <c r="F1945" s="131">
        <v>49584777</v>
      </c>
      <c r="G1945" s="131">
        <v>0</v>
      </c>
    </row>
    <row r="1946" spans="1:7" ht="14.25" customHeight="1">
      <c r="A1946" s="126" t="s">
        <v>128</v>
      </c>
      <c r="B1946" s="127">
        <v>2015</v>
      </c>
      <c r="C1946" s="126" t="s">
        <v>337</v>
      </c>
      <c r="D1946" s="126" t="s">
        <v>342</v>
      </c>
      <c r="E1946" s="127">
        <v>0</v>
      </c>
      <c r="F1946" s="127">
        <v>0</v>
      </c>
      <c r="G1946" s="127">
        <v>0</v>
      </c>
    </row>
    <row r="1947" spans="1:7" ht="14.25" customHeight="1">
      <c r="A1947" s="130" t="s">
        <v>128</v>
      </c>
      <c r="B1947" s="131">
        <v>2016</v>
      </c>
      <c r="C1947" s="130" t="s">
        <v>332</v>
      </c>
      <c r="D1947" s="130" t="s">
        <v>343</v>
      </c>
      <c r="E1947" s="131">
        <v>0</v>
      </c>
      <c r="F1947" s="131">
        <v>0</v>
      </c>
      <c r="G1947" s="131">
        <v>0</v>
      </c>
    </row>
    <row r="1948" spans="1:7" ht="14.25" customHeight="1">
      <c r="A1948" s="126" t="s">
        <v>128</v>
      </c>
      <c r="B1948" s="127">
        <v>2016</v>
      </c>
      <c r="C1948" s="126" t="s">
        <v>332</v>
      </c>
      <c r="D1948" s="126" t="s">
        <v>333</v>
      </c>
      <c r="E1948" s="127">
        <v>2181.71</v>
      </c>
      <c r="F1948" s="127">
        <v>88567.52</v>
      </c>
      <c r="G1948" s="127">
        <v>259</v>
      </c>
    </row>
    <row r="1949" spans="1:7" ht="14.25" customHeight="1">
      <c r="A1949" s="130" t="s">
        <v>128</v>
      </c>
      <c r="B1949" s="131">
        <v>2016</v>
      </c>
      <c r="C1949" s="130" t="s">
        <v>332</v>
      </c>
      <c r="D1949" s="130" t="s">
        <v>335</v>
      </c>
      <c r="E1949" s="131">
        <v>18283.259999999998</v>
      </c>
      <c r="F1949" s="131">
        <v>643509</v>
      </c>
      <c r="G1949" s="131">
        <v>1732</v>
      </c>
    </row>
    <row r="1950" spans="1:7" ht="14.25" customHeight="1">
      <c r="A1950" s="126" t="s">
        <v>128</v>
      </c>
      <c r="B1950" s="127">
        <v>2016</v>
      </c>
      <c r="C1950" s="126" t="s">
        <v>332</v>
      </c>
      <c r="D1950" s="126" t="s">
        <v>336</v>
      </c>
      <c r="E1950" s="127">
        <v>1750.32</v>
      </c>
      <c r="F1950" s="127">
        <v>293553</v>
      </c>
      <c r="G1950" s="127">
        <v>0</v>
      </c>
    </row>
    <row r="1951" spans="1:7" ht="14.25" customHeight="1">
      <c r="A1951" s="130" t="s">
        <v>128</v>
      </c>
      <c r="B1951" s="131">
        <v>2016</v>
      </c>
      <c r="C1951" s="130" t="s">
        <v>337</v>
      </c>
      <c r="D1951" s="130" t="s">
        <v>338</v>
      </c>
      <c r="E1951" s="131">
        <v>228261.34</v>
      </c>
      <c r="F1951" s="131">
        <v>18569273.170000002</v>
      </c>
      <c r="G1951" s="131">
        <v>0</v>
      </c>
    </row>
    <row r="1952" spans="1:7" ht="14.25" customHeight="1">
      <c r="A1952" s="126" t="s">
        <v>128</v>
      </c>
      <c r="B1952" s="127">
        <v>2016</v>
      </c>
      <c r="C1952" s="126" t="s">
        <v>337</v>
      </c>
      <c r="D1952" s="126" t="s">
        <v>339</v>
      </c>
      <c r="E1952" s="127">
        <v>398853.3</v>
      </c>
      <c r="F1952" s="127">
        <v>73896610</v>
      </c>
      <c r="G1952" s="127">
        <v>187900</v>
      </c>
    </row>
    <row r="1953" spans="1:7" ht="14.25" customHeight="1">
      <c r="A1953" s="130" t="s">
        <v>128</v>
      </c>
      <c r="B1953" s="131">
        <v>2016</v>
      </c>
      <c r="C1953" s="130" t="s">
        <v>337</v>
      </c>
      <c r="D1953" s="130" t="s">
        <v>340</v>
      </c>
      <c r="E1953" s="131">
        <v>0</v>
      </c>
      <c r="F1953" s="131">
        <v>0</v>
      </c>
      <c r="G1953" s="131">
        <v>0</v>
      </c>
    </row>
    <row r="1954" spans="1:7" ht="14.25" customHeight="1">
      <c r="A1954" s="126" t="s">
        <v>128</v>
      </c>
      <c r="B1954" s="127">
        <v>2016</v>
      </c>
      <c r="C1954" s="126" t="s">
        <v>337</v>
      </c>
      <c r="D1954" s="126" t="s">
        <v>341</v>
      </c>
      <c r="E1954" s="127">
        <v>934066.48</v>
      </c>
      <c r="F1954" s="127">
        <v>48033529.229999997</v>
      </c>
      <c r="G1954" s="127">
        <v>0</v>
      </c>
    </row>
    <row r="1955" spans="1:7" ht="14.25" customHeight="1">
      <c r="A1955" s="130" t="s">
        <v>128</v>
      </c>
      <c r="B1955" s="131">
        <v>2016</v>
      </c>
      <c r="C1955" s="130" t="s">
        <v>337</v>
      </c>
      <c r="D1955" s="130" t="s">
        <v>342</v>
      </c>
      <c r="E1955" s="131">
        <v>0</v>
      </c>
      <c r="F1955" s="131">
        <v>0</v>
      </c>
      <c r="G1955" s="131">
        <v>0</v>
      </c>
    </row>
    <row r="1956" spans="1:7" ht="14.25" customHeight="1">
      <c r="A1956" s="126" t="s">
        <v>128</v>
      </c>
      <c r="B1956" s="127">
        <v>2017</v>
      </c>
      <c r="C1956" s="126" t="s">
        <v>332</v>
      </c>
      <c r="D1956" s="126" t="s">
        <v>343</v>
      </c>
      <c r="E1956" s="127">
        <v>0</v>
      </c>
      <c r="F1956" s="127">
        <v>0</v>
      </c>
      <c r="G1956" s="127">
        <v>0</v>
      </c>
    </row>
    <row r="1957" spans="1:7" ht="14.25" customHeight="1">
      <c r="A1957" s="130" t="s">
        <v>128</v>
      </c>
      <c r="B1957" s="131">
        <v>2017</v>
      </c>
      <c r="C1957" s="130" t="s">
        <v>332</v>
      </c>
      <c r="D1957" s="130" t="s">
        <v>333</v>
      </c>
      <c r="E1957" s="131">
        <v>1636.35</v>
      </c>
      <c r="F1957" s="131">
        <v>68050.48</v>
      </c>
      <c r="G1957" s="131">
        <v>199</v>
      </c>
    </row>
    <row r="1958" spans="1:7" ht="14.25" customHeight="1">
      <c r="A1958" s="126" t="s">
        <v>128</v>
      </c>
      <c r="B1958" s="127">
        <v>2017</v>
      </c>
      <c r="C1958" s="126" t="s">
        <v>332</v>
      </c>
      <c r="D1958" s="126" t="s">
        <v>335</v>
      </c>
      <c r="E1958" s="127">
        <v>16170.99</v>
      </c>
      <c r="F1958" s="127">
        <v>497608</v>
      </c>
      <c r="G1958" s="127">
        <v>1381</v>
      </c>
    </row>
    <row r="1959" spans="1:7" ht="14.25" customHeight="1">
      <c r="A1959" s="130" t="s">
        <v>128</v>
      </c>
      <c r="B1959" s="131">
        <v>2017</v>
      </c>
      <c r="C1959" s="130" t="s">
        <v>332</v>
      </c>
      <c r="D1959" s="130" t="s">
        <v>336</v>
      </c>
      <c r="E1959" s="131">
        <v>1921.92</v>
      </c>
      <c r="F1959" s="131">
        <v>302268</v>
      </c>
      <c r="G1959" s="131">
        <v>0</v>
      </c>
    </row>
    <row r="1960" spans="1:7" ht="14.25" customHeight="1">
      <c r="A1960" s="126" t="s">
        <v>128</v>
      </c>
      <c r="B1960" s="127">
        <v>2017</v>
      </c>
      <c r="C1960" s="126" t="s">
        <v>337</v>
      </c>
      <c r="D1960" s="126" t="s">
        <v>338</v>
      </c>
      <c r="E1960" s="127">
        <v>224215.05</v>
      </c>
      <c r="F1960" s="127">
        <v>17794586</v>
      </c>
      <c r="G1960" s="127">
        <v>0</v>
      </c>
    </row>
    <row r="1961" spans="1:7" ht="14.25" customHeight="1">
      <c r="A1961" s="130" t="s">
        <v>128</v>
      </c>
      <c r="B1961" s="131">
        <v>2017</v>
      </c>
      <c r="C1961" s="130" t="s">
        <v>337</v>
      </c>
      <c r="D1961" s="130" t="s">
        <v>339</v>
      </c>
      <c r="E1961" s="131">
        <v>395542.2</v>
      </c>
      <c r="F1961" s="131">
        <v>73422068</v>
      </c>
      <c r="G1961" s="131">
        <v>187212.39</v>
      </c>
    </row>
    <row r="1962" spans="1:7" ht="14.25" customHeight="1">
      <c r="A1962" s="126" t="s">
        <v>128</v>
      </c>
      <c r="B1962" s="127">
        <v>2017</v>
      </c>
      <c r="C1962" s="126" t="s">
        <v>337</v>
      </c>
      <c r="D1962" s="126" t="s">
        <v>340</v>
      </c>
      <c r="E1962" s="127">
        <v>0</v>
      </c>
      <c r="F1962" s="127">
        <v>0</v>
      </c>
      <c r="G1962" s="127">
        <v>0</v>
      </c>
    </row>
    <row r="1963" spans="1:7" ht="14.25" customHeight="1">
      <c r="A1963" s="130" t="s">
        <v>128</v>
      </c>
      <c r="B1963" s="131">
        <v>2017</v>
      </c>
      <c r="C1963" s="130" t="s">
        <v>337</v>
      </c>
      <c r="D1963" s="130" t="s">
        <v>341</v>
      </c>
      <c r="E1963" s="131">
        <v>942833.93</v>
      </c>
      <c r="F1963" s="131">
        <v>46872504.229999997</v>
      </c>
      <c r="G1963" s="131">
        <v>0</v>
      </c>
    </row>
    <row r="1964" spans="1:7" ht="14.25" customHeight="1">
      <c r="A1964" s="126" t="s">
        <v>128</v>
      </c>
      <c r="B1964" s="127">
        <v>2017</v>
      </c>
      <c r="C1964" s="126" t="s">
        <v>337</v>
      </c>
      <c r="D1964" s="126" t="s">
        <v>342</v>
      </c>
      <c r="E1964" s="127">
        <v>0</v>
      </c>
      <c r="F1964" s="127">
        <v>0</v>
      </c>
      <c r="G1964" s="127">
        <v>0</v>
      </c>
    </row>
    <row r="1965" spans="1:7" ht="14.25" customHeight="1">
      <c r="A1965" s="130" t="s">
        <v>128</v>
      </c>
      <c r="B1965" s="131">
        <v>2018</v>
      </c>
      <c r="C1965" s="130" t="s">
        <v>332</v>
      </c>
      <c r="D1965" s="130" t="s">
        <v>343</v>
      </c>
      <c r="E1965" s="131">
        <v>0</v>
      </c>
      <c r="F1965" s="131">
        <v>0</v>
      </c>
      <c r="G1965" s="131">
        <v>0</v>
      </c>
    </row>
    <row r="1966" spans="1:7" ht="14.25" customHeight="1">
      <c r="A1966" s="126" t="s">
        <v>128</v>
      </c>
      <c r="B1966" s="127">
        <v>2018</v>
      </c>
      <c r="C1966" s="126" t="s">
        <v>332</v>
      </c>
      <c r="D1966" s="126" t="s">
        <v>333</v>
      </c>
      <c r="E1966" s="127">
        <v>1526.7</v>
      </c>
      <c r="F1966" s="127">
        <v>66381.48</v>
      </c>
      <c r="G1966" s="127">
        <v>194</v>
      </c>
    </row>
    <row r="1967" spans="1:7" ht="14.25" customHeight="1">
      <c r="A1967" s="130" t="s">
        <v>128</v>
      </c>
      <c r="B1967" s="131">
        <v>2018</v>
      </c>
      <c r="C1967" s="130" t="s">
        <v>332</v>
      </c>
      <c r="D1967" s="130" t="s">
        <v>335</v>
      </c>
      <c r="E1967" s="131">
        <v>16689.78</v>
      </c>
      <c r="F1967" s="131">
        <v>497725</v>
      </c>
      <c r="G1967" s="131">
        <v>1381</v>
      </c>
    </row>
    <row r="1968" spans="1:7" ht="14.25" customHeight="1">
      <c r="A1968" s="126" t="s">
        <v>128</v>
      </c>
      <c r="B1968" s="127">
        <v>2018</v>
      </c>
      <c r="C1968" s="126" t="s">
        <v>332</v>
      </c>
      <c r="D1968" s="126" t="s">
        <v>336</v>
      </c>
      <c r="E1968" s="127">
        <v>1696.64</v>
      </c>
      <c r="F1968" s="127">
        <v>308696</v>
      </c>
      <c r="G1968" s="127">
        <v>0</v>
      </c>
    </row>
    <row r="1969" spans="1:7" ht="14.25" customHeight="1">
      <c r="A1969" s="130" t="s">
        <v>128</v>
      </c>
      <c r="B1969" s="131">
        <v>2018</v>
      </c>
      <c r="C1969" s="130" t="s">
        <v>337</v>
      </c>
      <c r="D1969" s="130" t="s">
        <v>338</v>
      </c>
      <c r="E1969" s="131">
        <v>221288.29</v>
      </c>
      <c r="F1969" s="131">
        <v>18737391.350000001</v>
      </c>
      <c r="G1969" s="131">
        <v>0</v>
      </c>
    </row>
    <row r="1970" spans="1:7" ht="14.25" customHeight="1">
      <c r="A1970" s="126" t="s">
        <v>128</v>
      </c>
      <c r="B1970" s="127">
        <v>2018</v>
      </c>
      <c r="C1970" s="126" t="s">
        <v>337</v>
      </c>
      <c r="D1970" s="126" t="s">
        <v>339</v>
      </c>
      <c r="E1970" s="127">
        <v>292515.67</v>
      </c>
      <c r="F1970" s="127">
        <v>74695983</v>
      </c>
      <c r="G1970" s="127">
        <v>191488.16</v>
      </c>
    </row>
    <row r="1971" spans="1:7" ht="14.25" customHeight="1">
      <c r="A1971" s="130" t="s">
        <v>128</v>
      </c>
      <c r="B1971" s="131">
        <v>2018</v>
      </c>
      <c r="C1971" s="130" t="s">
        <v>337</v>
      </c>
      <c r="D1971" s="130" t="s">
        <v>340</v>
      </c>
      <c r="E1971" s="131">
        <v>0</v>
      </c>
      <c r="F1971" s="131">
        <v>0</v>
      </c>
      <c r="G1971" s="131">
        <v>0</v>
      </c>
    </row>
    <row r="1972" spans="1:7" ht="14.25" customHeight="1">
      <c r="A1972" s="126" t="s">
        <v>128</v>
      </c>
      <c r="B1972" s="127">
        <v>2018</v>
      </c>
      <c r="C1972" s="126" t="s">
        <v>337</v>
      </c>
      <c r="D1972" s="126" t="s">
        <v>341</v>
      </c>
      <c r="E1972" s="127">
        <v>931790.15</v>
      </c>
      <c r="F1972" s="127">
        <v>49832958.729999997</v>
      </c>
      <c r="G1972" s="127">
        <v>0</v>
      </c>
    </row>
    <row r="1973" spans="1:7" ht="14.25" customHeight="1">
      <c r="A1973" s="130" t="s">
        <v>128</v>
      </c>
      <c r="B1973" s="131">
        <v>2018</v>
      </c>
      <c r="C1973" s="130" t="s">
        <v>337</v>
      </c>
      <c r="D1973" s="130" t="s">
        <v>342</v>
      </c>
      <c r="E1973" s="131">
        <v>0</v>
      </c>
      <c r="F1973" s="131">
        <v>0</v>
      </c>
      <c r="G1973" s="131">
        <v>0</v>
      </c>
    </row>
    <row r="1974" spans="1:7" ht="14.25" customHeight="1">
      <c r="A1974" s="126" t="s">
        <v>128</v>
      </c>
      <c r="B1974" s="127">
        <v>2019</v>
      </c>
      <c r="C1974" s="126" t="s">
        <v>332</v>
      </c>
      <c r="D1974" s="126" t="s">
        <v>343</v>
      </c>
      <c r="E1974" s="127">
        <v>0</v>
      </c>
      <c r="F1974" s="127">
        <v>0</v>
      </c>
      <c r="G1974" s="127">
        <v>0</v>
      </c>
    </row>
    <row r="1975" spans="1:7" ht="14.25" customHeight="1">
      <c r="A1975" s="130" t="s">
        <v>128</v>
      </c>
      <c r="B1975" s="131">
        <v>2019</v>
      </c>
      <c r="C1975" s="130" t="s">
        <v>332</v>
      </c>
      <c r="D1975" s="130" t="s">
        <v>333</v>
      </c>
      <c r="E1975" s="131">
        <v>1414.38</v>
      </c>
      <c r="F1975" s="131">
        <v>54153</v>
      </c>
      <c r="G1975" s="131">
        <v>158</v>
      </c>
    </row>
    <row r="1976" spans="1:7" ht="14.25" customHeight="1">
      <c r="A1976" s="126" t="s">
        <v>128</v>
      </c>
      <c r="B1976" s="127">
        <v>2019</v>
      </c>
      <c r="C1976" s="126" t="s">
        <v>332</v>
      </c>
      <c r="D1976" s="126" t="s">
        <v>335</v>
      </c>
      <c r="E1976" s="127">
        <v>17017.63</v>
      </c>
      <c r="F1976" s="127">
        <v>498209</v>
      </c>
      <c r="G1976" s="127">
        <v>1383</v>
      </c>
    </row>
    <row r="1977" spans="1:7" ht="14.25" customHeight="1">
      <c r="A1977" s="130" t="s">
        <v>128</v>
      </c>
      <c r="B1977" s="131">
        <v>2019</v>
      </c>
      <c r="C1977" s="130" t="s">
        <v>332</v>
      </c>
      <c r="D1977" s="130" t="s">
        <v>336</v>
      </c>
      <c r="E1977" s="131">
        <v>1612.7</v>
      </c>
      <c r="F1977" s="131">
        <v>513610</v>
      </c>
      <c r="G1977" s="131">
        <v>0</v>
      </c>
    </row>
    <row r="1978" spans="1:7" ht="14.25" customHeight="1">
      <c r="A1978" s="126" t="s">
        <v>128</v>
      </c>
      <c r="B1978" s="127">
        <v>2019</v>
      </c>
      <c r="C1978" s="126" t="s">
        <v>337</v>
      </c>
      <c r="D1978" s="126" t="s">
        <v>338</v>
      </c>
      <c r="E1978" s="127">
        <v>218288.68</v>
      </c>
      <c r="F1978" s="127">
        <v>17967957</v>
      </c>
      <c r="G1978" s="127">
        <v>0</v>
      </c>
    </row>
    <row r="1979" spans="1:7" ht="14.25" customHeight="1">
      <c r="A1979" s="130" t="s">
        <v>128</v>
      </c>
      <c r="B1979" s="131">
        <v>2019</v>
      </c>
      <c r="C1979" s="130" t="s">
        <v>337</v>
      </c>
      <c r="D1979" s="130" t="s">
        <v>339</v>
      </c>
      <c r="E1979" s="131">
        <v>303847.67</v>
      </c>
      <c r="F1979" s="131">
        <v>72109765</v>
      </c>
      <c r="G1979" s="131">
        <v>182505</v>
      </c>
    </row>
    <row r="1980" spans="1:7" ht="14.25" customHeight="1">
      <c r="A1980" s="126" t="s">
        <v>128</v>
      </c>
      <c r="B1980" s="127">
        <v>2019</v>
      </c>
      <c r="C1980" s="126" t="s">
        <v>337</v>
      </c>
      <c r="D1980" s="126" t="s">
        <v>340</v>
      </c>
      <c r="E1980" s="127">
        <v>0</v>
      </c>
      <c r="F1980" s="127">
        <v>0</v>
      </c>
      <c r="G1980" s="127">
        <v>0</v>
      </c>
    </row>
    <row r="1981" spans="1:7" ht="14.25" customHeight="1">
      <c r="A1981" s="130" t="s">
        <v>128</v>
      </c>
      <c r="B1981" s="131">
        <v>2019</v>
      </c>
      <c r="C1981" s="130" t="s">
        <v>337</v>
      </c>
      <c r="D1981" s="130" t="s">
        <v>341</v>
      </c>
      <c r="E1981" s="131">
        <v>955970.94</v>
      </c>
      <c r="F1981" s="131">
        <v>50127667</v>
      </c>
      <c r="G1981" s="131">
        <v>0</v>
      </c>
    </row>
    <row r="1982" spans="1:7" ht="14.25" customHeight="1">
      <c r="A1982" s="126" t="s">
        <v>128</v>
      </c>
      <c r="B1982" s="127">
        <v>2019</v>
      </c>
      <c r="C1982" s="126" t="s">
        <v>337</v>
      </c>
      <c r="D1982" s="126" t="s">
        <v>342</v>
      </c>
      <c r="E1982" s="127">
        <v>0</v>
      </c>
      <c r="F1982" s="127">
        <v>0</v>
      </c>
      <c r="G1982" s="127">
        <v>0</v>
      </c>
    </row>
    <row r="1983" spans="1:7" ht="14.25" customHeight="1">
      <c r="A1983" s="130" t="s">
        <v>128</v>
      </c>
      <c r="B1983" s="131">
        <v>2020</v>
      </c>
      <c r="C1983" s="130" t="s">
        <v>332</v>
      </c>
      <c r="D1983" s="130" t="s">
        <v>343</v>
      </c>
      <c r="E1983" s="131">
        <v>0</v>
      </c>
      <c r="F1983" s="131">
        <v>0</v>
      </c>
      <c r="G1983" s="131">
        <v>0</v>
      </c>
    </row>
    <row r="1984" spans="1:7" ht="14.25" customHeight="1">
      <c r="A1984" s="126" t="s">
        <v>128</v>
      </c>
      <c r="B1984" s="127">
        <v>2020</v>
      </c>
      <c r="C1984" s="126" t="s">
        <v>332</v>
      </c>
      <c r="D1984" s="126" t="s">
        <v>333</v>
      </c>
      <c r="E1984" s="127">
        <v>1520.51</v>
      </c>
      <c r="F1984" s="127">
        <v>46592.480000000003</v>
      </c>
      <c r="G1984" s="127">
        <v>136</v>
      </c>
    </row>
    <row r="1985" spans="1:7" ht="14.25" customHeight="1">
      <c r="A1985" s="130" t="s">
        <v>128</v>
      </c>
      <c r="B1985" s="131">
        <v>2020</v>
      </c>
      <c r="C1985" s="130" t="s">
        <v>332</v>
      </c>
      <c r="D1985" s="130" t="s">
        <v>335</v>
      </c>
      <c r="E1985" s="131">
        <v>18153.419999999998</v>
      </c>
      <c r="F1985" s="131">
        <v>503195</v>
      </c>
      <c r="G1985" s="131">
        <v>1391</v>
      </c>
    </row>
    <row r="1986" spans="1:7" ht="14.25" customHeight="1">
      <c r="A1986" s="126" t="s">
        <v>128</v>
      </c>
      <c r="B1986" s="127">
        <v>2020</v>
      </c>
      <c r="C1986" s="126" t="s">
        <v>332</v>
      </c>
      <c r="D1986" s="126" t="s">
        <v>336</v>
      </c>
      <c r="E1986" s="127">
        <v>2920.8</v>
      </c>
      <c r="F1986" s="127">
        <v>332004</v>
      </c>
      <c r="G1986" s="127">
        <v>0</v>
      </c>
    </row>
    <row r="1987" spans="1:7" ht="14.25" customHeight="1">
      <c r="A1987" s="130" t="s">
        <v>128</v>
      </c>
      <c r="B1987" s="131">
        <v>2020</v>
      </c>
      <c r="C1987" s="130" t="s">
        <v>337</v>
      </c>
      <c r="D1987" s="130" t="s">
        <v>338</v>
      </c>
      <c r="E1987" s="131">
        <v>239328.93</v>
      </c>
      <c r="F1987" s="131">
        <v>16501836.550000001</v>
      </c>
      <c r="G1987" s="131">
        <v>0</v>
      </c>
    </row>
    <row r="1988" spans="1:7" ht="14.25" customHeight="1">
      <c r="A1988" s="126" t="s">
        <v>128</v>
      </c>
      <c r="B1988" s="127">
        <v>2020</v>
      </c>
      <c r="C1988" s="126" t="s">
        <v>337</v>
      </c>
      <c r="D1988" s="126" t="s">
        <v>339</v>
      </c>
      <c r="E1988" s="127">
        <v>394561.22</v>
      </c>
      <c r="F1988" s="127">
        <v>69557731</v>
      </c>
      <c r="G1988" s="127">
        <v>176703.03</v>
      </c>
    </row>
    <row r="1989" spans="1:7" ht="14.25" customHeight="1">
      <c r="A1989" s="130" t="s">
        <v>128</v>
      </c>
      <c r="B1989" s="131">
        <v>2020</v>
      </c>
      <c r="C1989" s="130" t="s">
        <v>337</v>
      </c>
      <c r="D1989" s="130" t="s">
        <v>340</v>
      </c>
      <c r="E1989" s="131">
        <v>0</v>
      </c>
      <c r="F1989" s="131">
        <v>0</v>
      </c>
      <c r="G1989" s="131">
        <v>0</v>
      </c>
    </row>
    <row r="1990" spans="1:7" ht="14.25" customHeight="1">
      <c r="A1990" s="126" t="s">
        <v>128</v>
      </c>
      <c r="B1990" s="127">
        <v>2020</v>
      </c>
      <c r="C1990" s="126" t="s">
        <v>337</v>
      </c>
      <c r="D1990" s="126" t="s">
        <v>341</v>
      </c>
      <c r="E1990" s="127">
        <v>1073368.1499999999</v>
      </c>
      <c r="F1990" s="127">
        <v>50133388.159999996</v>
      </c>
      <c r="G1990" s="127">
        <v>0</v>
      </c>
    </row>
    <row r="1991" spans="1:7" ht="14.25" customHeight="1">
      <c r="A1991" s="130" t="s">
        <v>128</v>
      </c>
      <c r="B1991" s="131">
        <v>2020</v>
      </c>
      <c r="C1991" s="130" t="s">
        <v>337</v>
      </c>
      <c r="D1991" s="130" t="s">
        <v>342</v>
      </c>
      <c r="E1991" s="131">
        <v>0</v>
      </c>
      <c r="F1991" s="131">
        <v>0</v>
      </c>
      <c r="G1991" s="131">
        <v>0</v>
      </c>
    </row>
    <row r="1992" spans="1:7" ht="14.25" customHeight="1">
      <c r="A1992" s="126" t="s">
        <v>128</v>
      </c>
      <c r="B1992" s="127">
        <v>2021</v>
      </c>
      <c r="C1992" s="126" t="s">
        <v>332</v>
      </c>
      <c r="D1992" s="126" t="s">
        <v>343</v>
      </c>
      <c r="E1992" s="127">
        <v>0</v>
      </c>
      <c r="F1992" s="127">
        <v>0</v>
      </c>
      <c r="G1992" s="127">
        <v>0</v>
      </c>
    </row>
    <row r="1993" spans="1:7" ht="14.25" customHeight="1">
      <c r="A1993" s="130" t="s">
        <v>128</v>
      </c>
      <c r="B1993" s="131">
        <v>2021</v>
      </c>
      <c r="C1993" s="130" t="s">
        <v>332</v>
      </c>
      <c r="D1993" s="130" t="s">
        <v>333</v>
      </c>
      <c r="E1993" s="131">
        <v>1463.54</v>
      </c>
      <c r="F1993" s="131">
        <v>44262</v>
      </c>
      <c r="G1993" s="131">
        <v>129</v>
      </c>
    </row>
    <row r="1994" spans="1:7" ht="14.25" customHeight="1">
      <c r="A1994" s="126" t="s">
        <v>128</v>
      </c>
      <c r="B1994" s="127">
        <v>2021</v>
      </c>
      <c r="C1994" s="126" t="s">
        <v>332</v>
      </c>
      <c r="D1994" s="126" t="s">
        <v>335</v>
      </c>
      <c r="E1994" s="127">
        <v>18550.080000000002</v>
      </c>
      <c r="F1994" s="127">
        <v>510011</v>
      </c>
      <c r="G1994" s="127">
        <v>1415</v>
      </c>
    </row>
    <row r="1995" spans="1:7" ht="14.25" customHeight="1">
      <c r="A1995" s="130" t="s">
        <v>128</v>
      </c>
      <c r="B1995" s="131">
        <v>2021</v>
      </c>
      <c r="C1995" s="130" t="s">
        <v>332</v>
      </c>
      <c r="D1995" s="130" t="s">
        <v>336</v>
      </c>
      <c r="E1995" s="131">
        <v>2875.28</v>
      </c>
      <c r="F1995" s="131">
        <v>331698</v>
      </c>
      <c r="G1995" s="131">
        <v>0</v>
      </c>
    </row>
    <row r="1996" spans="1:7" ht="14.25" customHeight="1">
      <c r="A1996" s="126" t="s">
        <v>128</v>
      </c>
      <c r="B1996" s="127">
        <v>2021</v>
      </c>
      <c r="C1996" s="126" t="s">
        <v>337</v>
      </c>
      <c r="D1996" s="126" t="s">
        <v>338</v>
      </c>
      <c r="E1996" s="127">
        <v>237379.46</v>
      </c>
      <c r="F1996" s="127">
        <v>16178997</v>
      </c>
      <c r="G1996" s="127">
        <v>0</v>
      </c>
    </row>
    <row r="1997" spans="1:7" ht="14.25" customHeight="1">
      <c r="A1997" s="130" t="s">
        <v>128</v>
      </c>
      <c r="B1997" s="131">
        <v>2021</v>
      </c>
      <c r="C1997" s="130" t="s">
        <v>337</v>
      </c>
      <c r="D1997" s="130" t="s">
        <v>339</v>
      </c>
      <c r="E1997" s="131">
        <v>391534.65</v>
      </c>
      <c r="F1997" s="131">
        <v>71727053.560000002</v>
      </c>
      <c r="G1997" s="131">
        <v>176764.4</v>
      </c>
    </row>
    <row r="1998" spans="1:7" ht="14.25" customHeight="1">
      <c r="A1998" s="126" t="s">
        <v>128</v>
      </c>
      <c r="B1998" s="127">
        <v>2021</v>
      </c>
      <c r="C1998" s="126" t="s">
        <v>337</v>
      </c>
      <c r="D1998" s="126" t="s">
        <v>340</v>
      </c>
      <c r="E1998" s="127">
        <v>0</v>
      </c>
      <c r="F1998" s="127">
        <v>0</v>
      </c>
      <c r="G1998" s="127">
        <v>0</v>
      </c>
    </row>
    <row r="1999" spans="1:7" ht="14.25" customHeight="1">
      <c r="A1999" s="130" t="s">
        <v>128</v>
      </c>
      <c r="B1999" s="131">
        <v>2021</v>
      </c>
      <c r="C1999" s="130" t="s">
        <v>337</v>
      </c>
      <c r="D1999" s="130" t="s">
        <v>341</v>
      </c>
      <c r="E1999" s="131">
        <v>1075165.93</v>
      </c>
      <c r="F1999" s="131">
        <v>49486096</v>
      </c>
      <c r="G1999" s="131">
        <v>0</v>
      </c>
    </row>
    <row r="2000" spans="1:7" ht="14.25" customHeight="1">
      <c r="A2000" s="126" t="s">
        <v>128</v>
      </c>
      <c r="B2000" s="127">
        <v>2021</v>
      </c>
      <c r="C2000" s="126" t="s">
        <v>337</v>
      </c>
      <c r="D2000" s="126" t="s">
        <v>342</v>
      </c>
      <c r="E2000" s="127">
        <v>0</v>
      </c>
      <c r="F2000" s="127">
        <v>0</v>
      </c>
      <c r="G2000" s="127">
        <v>0</v>
      </c>
    </row>
    <row r="2001" spans="1:7" ht="14.25" customHeight="1">
      <c r="A2001" s="130" t="s">
        <v>128</v>
      </c>
      <c r="B2001" s="131">
        <v>2022</v>
      </c>
      <c r="C2001" s="130" t="s">
        <v>332</v>
      </c>
      <c r="D2001" s="130" t="s">
        <v>343</v>
      </c>
      <c r="E2001" s="131">
        <v>0</v>
      </c>
      <c r="F2001" s="131">
        <v>0</v>
      </c>
      <c r="G2001" s="131">
        <v>0</v>
      </c>
    </row>
    <row r="2002" spans="1:7" ht="14.25" customHeight="1">
      <c r="A2002" s="126" t="s">
        <v>128</v>
      </c>
      <c r="B2002" s="127">
        <v>2022</v>
      </c>
      <c r="C2002" s="126" t="s">
        <v>332</v>
      </c>
      <c r="D2002" s="126" t="s">
        <v>333</v>
      </c>
      <c r="E2002" s="127">
        <v>1387.1</v>
      </c>
      <c r="F2002" s="127">
        <v>40204.379999999997</v>
      </c>
      <c r="G2002" s="127">
        <v>117.36</v>
      </c>
    </row>
    <row r="2003" spans="1:7" ht="14.25" customHeight="1">
      <c r="A2003" s="130" t="s">
        <v>128</v>
      </c>
      <c r="B2003" s="131">
        <v>2022</v>
      </c>
      <c r="C2003" s="130" t="s">
        <v>332</v>
      </c>
      <c r="D2003" s="130" t="s">
        <v>335</v>
      </c>
      <c r="E2003" s="131">
        <v>19199.04</v>
      </c>
      <c r="F2003" s="131">
        <v>510654.76</v>
      </c>
      <c r="G2003" s="131">
        <v>1416.84</v>
      </c>
    </row>
    <row r="2004" spans="1:7" ht="14.25" customHeight="1">
      <c r="A2004" s="126" t="s">
        <v>128</v>
      </c>
      <c r="B2004" s="127">
        <v>2022</v>
      </c>
      <c r="C2004" s="126" t="s">
        <v>332</v>
      </c>
      <c r="D2004" s="126" t="s">
        <v>336</v>
      </c>
      <c r="E2004" s="127">
        <v>2894.84</v>
      </c>
      <c r="F2004" s="127">
        <v>331392</v>
      </c>
      <c r="G2004" s="127">
        <v>0</v>
      </c>
    </row>
    <row r="2005" spans="1:7" ht="14.25" customHeight="1">
      <c r="A2005" s="130" t="s">
        <v>128</v>
      </c>
      <c r="B2005" s="131">
        <v>2022</v>
      </c>
      <c r="C2005" s="130" t="s">
        <v>337</v>
      </c>
      <c r="D2005" s="130" t="s">
        <v>338</v>
      </c>
      <c r="E2005" s="131">
        <v>269467.08</v>
      </c>
      <c r="F2005" s="131">
        <v>16677173.41</v>
      </c>
      <c r="G2005" s="131">
        <v>0</v>
      </c>
    </row>
    <row r="2006" spans="1:7" ht="14.25" customHeight="1">
      <c r="A2006" s="126" t="s">
        <v>128</v>
      </c>
      <c r="B2006" s="127">
        <v>2022</v>
      </c>
      <c r="C2006" s="126" t="s">
        <v>337</v>
      </c>
      <c r="D2006" s="126" t="s">
        <v>339</v>
      </c>
      <c r="E2006" s="127">
        <v>392708.11</v>
      </c>
      <c r="F2006" s="127">
        <v>73538247.069999993</v>
      </c>
      <c r="G2006" s="127">
        <v>188972.34</v>
      </c>
    </row>
    <row r="2007" spans="1:7" ht="14.25" customHeight="1">
      <c r="A2007" s="130" t="s">
        <v>128</v>
      </c>
      <c r="B2007" s="131">
        <v>2022</v>
      </c>
      <c r="C2007" s="130" t="s">
        <v>337</v>
      </c>
      <c r="D2007" s="130" t="s">
        <v>340</v>
      </c>
      <c r="E2007" s="131">
        <v>0</v>
      </c>
      <c r="F2007" s="131">
        <v>0</v>
      </c>
      <c r="G2007" s="131">
        <v>0</v>
      </c>
    </row>
    <row r="2008" spans="1:7" ht="14.25" customHeight="1">
      <c r="A2008" s="126" t="s">
        <v>128</v>
      </c>
      <c r="B2008" s="127">
        <v>2022</v>
      </c>
      <c r="C2008" s="126" t="s">
        <v>337</v>
      </c>
      <c r="D2008" s="126" t="s">
        <v>341</v>
      </c>
      <c r="E2008" s="127">
        <v>1132893.23</v>
      </c>
      <c r="F2008" s="127">
        <v>50072802.359999999</v>
      </c>
      <c r="G2008" s="127">
        <v>0</v>
      </c>
    </row>
    <row r="2009" spans="1:7" ht="14.25" customHeight="1">
      <c r="A2009" s="130" t="s">
        <v>128</v>
      </c>
      <c r="B2009" s="131">
        <v>2022</v>
      </c>
      <c r="C2009" s="130" t="s">
        <v>337</v>
      </c>
      <c r="D2009" s="130" t="s">
        <v>342</v>
      </c>
      <c r="E2009" s="131">
        <v>0</v>
      </c>
      <c r="F2009" s="131">
        <v>0</v>
      </c>
      <c r="G2009" s="131">
        <v>0</v>
      </c>
    </row>
    <row r="2010" spans="1:7" ht="14.25" customHeight="1">
      <c r="A2010" s="126" t="s">
        <v>128</v>
      </c>
      <c r="B2010" s="127">
        <v>2023</v>
      </c>
      <c r="C2010" s="126" t="s">
        <v>332</v>
      </c>
      <c r="D2010" s="126" t="s">
        <v>343</v>
      </c>
      <c r="E2010" s="127">
        <v>0</v>
      </c>
      <c r="F2010" s="127">
        <v>0</v>
      </c>
      <c r="G2010" s="127">
        <v>0</v>
      </c>
    </row>
    <row r="2011" spans="1:7" ht="14.25" customHeight="1">
      <c r="A2011" s="130" t="s">
        <v>128</v>
      </c>
      <c r="B2011" s="131">
        <v>2023</v>
      </c>
      <c r="C2011" s="130" t="s">
        <v>332</v>
      </c>
      <c r="D2011" s="130" t="s">
        <v>333</v>
      </c>
      <c r="E2011" s="131">
        <v>1318.56</v>
      </c>
      <c r="F2011" s="131">
        <v>36516.959999999999</v>
      </c>
      <c r="G2011" s="131">
        <v>0</v>
      </c>
    </row>
    <row r="2012" spans="1:7" ht="14.25" customHeight="1">
      <c r="A2012" s="126" t="s">
        <v>128</v>
      </c>
      <c r="B2012" s="127">
        <v>2023</v>
      </c>
      <c r="C2012" s="126" t="s">
        <v>332</v>
      </c>
      <c r="D2012" s="126" t="s">
        <v>335</v>
      </c>
      <c r="E2012" s="127">
        <v>19856.400000000001</v>
      </c>
      <c r="F2012" s="127">
        <v>510659.88</v>
      </c>
      <c r="G2012" s="127">
        <v>2243.33</v>
      </c>
    </row>
    <row r="2013" spans="1:7" ht="14.25" customHeight="1">
      <c r="A2013" s="130" t="s">
        <v>128</v>
      </c>
      <c r="B2013" s="131">
        <v>2023</v>
      </c>
      <c r="C2013" s="130" t="s">
        <v>332</v>
      </c>
      <c r="D2013" s="130" t="s">
        <v>336</v>
      </c>
      <c r="E2013" s="131">
        <v>17531.45</v>
      </c>
      <c r="F2013" s="131">
        <v>331392</v>
      </c>
      <c r="G2013" s="131">
        <v>106.6</v>
      </c>
    </row>
    <row r="2014" spans="1:7" ht="14.25" customHeight="1">
      <c r="A2014" s="126" t="s">
        <v>128</v>
      </c>
      <c r="B2014" s="127">
        <v>2023</v>
      </c>
      <c r="C2014" s="126" t="s">
        <v>337</v>
      </c>
      <c r="D2014" s="126" t="s">
        <v>338</v>
      </c>
      <c r="E2014" s="127">
        <v>252552.01</v>
      </c>
      <c r="F2014" s="127">
        <v>16054838.060000001</v>
      </c>
      <c r="G2014" s="127">
        <v>0</v>
      </c>
    </row>
    <row r="2015" spans="1:7" ht="14.25" customHeight="1">
      <c r="A2015" s="130" t="s">
        <v>128</v>
      </c>
      <c r="B2015" s="131">
        <v>2023</v>
      </c>
      <c r="C2015" s="130" t="s">
        <v>337</v>
      </c>
      <c r="D2015" s="130" t="s">
        <v>339</v>
      </c>
      <c r="E2015" s="131">
        <v>450173.15</v>
      </c>
      <c r="F2015" s="131">
        <v>71957689.819999993</v>
      </c>
      <c r="G2015" s="131">
        <v>187486.23</v>
      </c>
    </row>
    <row r="2016" spans="1:7" ht="14.25" customHeight="1">
      <c r="A2016" s="126" t="s">
        <v>128</v>
      </c>
      <c r="B2016" s="127">
        <v>2023</v>
      </c>
      <c r="C2016" s="126" t="s">
        <v>337</v>
      </c>
      <c r="D2016" s="126" t="s">
        <v>340</v>
      </c>
      <c r="E2016" s="127">
        <v>0</v>
      </c>
      <c r="F2016" s="127">
        <v>0</v>
      </c>
      <c r="G2016" s="127">
        <v>0</v>
      </c>
    </row>
    <row r="2017" spans="1:7" ht="14.25" customHeight="1">
      <c r="A2017" s="130" t="s">
        <v>128</v>
      </c>
      <c r="B2017" s="131">
        <v>2023</v>
      </c>
      <c r="C2017" s="130" t="s">
        <v>337</v>
      </c>
      <c r="D2017" s="130" t="s">
        <v>341</v>
      </c>
      <c r="E2017" s="131">
        <v>1148213.3600000001</v>
      </c>
      <c r="F2017" s="131">
        <v>48687006.350000001</v>
      </c>
      <c r="G2017" s="131">
        <v>0</v>
      </c>
    </row>
    <row r="2018" spans="1:7" ht="14.25" customHeight="1">
      <c r="A2018" s="126" t="s">
        <v>128</v>
      </c>
      <c r="B2018" s="127">
        <v>2023</v>
      </c>
      <c r="C2018" s="126" t="s">
        <v>337</v>
      </c>
      <c r="D2018" s="126" t="s">
        <v>342</v>
      </c>
      <c r="E2018" s="127">
        <v>0</v>
      </c>
      <c r="F2018" s="127">
        <v>0</v>
      </c>
      <c r="G2018" s="127">
        <v>0</v>
      </c>
    </row>
    <row r="2019" spans="1:7" ht="14.25" customHeight="1">
      <c r="A2019" s="130" t="s">
        <v>289</v>
      </c>
      <c r="B2019" s="131">
        <v>2015</v>
      </c>
      <c r="C2019" s="130" t="s">
        <v>332</v>
      </c>
      <c r="D2019" s="130" t="s">
        <v>343</v>
      </c>
      <c r="E2019" s="131">
        <v>11902923.9</v>
      </c>
      <c r="F2019" s="131">
        <v>13353628582.370001</v>
      </c>
      <c r="G2019" s="131">
        <v>28531585.160999998</v>
      </c>
    </row>
    <row r="2020" spans="1:7" ht="14.25" customHeight="1">
      <c r="A2020" s="126" t="s">
        <v>289</v>
      </c>
      <c r="B2020" s="127">
        <v>2015</v>
      </c>
      <c r="C2020" s="126" t="s">
        <v>332</v>
      </c>
      <c r="D2020" s="126" t="s">
        <v>333</v>
      </c>
      <c r="E2020" s="127">
        <v>2536444</v>
      </c>
      <c r="F2020" s="127">
        <v>18216019.309999999</v>
      </c>
      <c r="G2020" s="127">
        <v>2850</v>
      </c>
    </row>
    <row r="2021" spans="1:7" ht="14.25" customHeight="1">
      <c r="A2021" s="130" t="s">
        <v>289</v>
      </c>
      <c r="B2021" s="131">
        <v>2015</v>
      </c>
      <c r="C2021" s="130" t="s">
        <v>332</v>
      </c>
      <c r="D2021" s="130" t="s">
        <v>335</v>
      </c>
      <c r="E2021" s="131">
        <v>11708304.84</v>
      </c>
      <c r="F2021" s="131">
        <v>126435290.79000001</v>
      </c>
      <c r="G2021" s="131">
        <v>36571</v>
      </c>
    </row>
    <row r="2022" spans="1:7" ht="14.25" customHeight="1">
      <c r="A2022" s="126" t="s">
        <v>289</v>
      </c>
      <c r="B2022" s="127">
        <v>2015</v>
      </c>
      <c r="C2022" s="126" t="s">
        <v>332</v>
      </c>
      <c r="D2022" s="126" t="s">
        <v>336</v>
      </c>
      <c r="E2022" s="127">
        <v>3674532.92</v>
      </c>
      <c r="F2022" s="127">
        <v>34212219.024999999</v>
      </c>
      <c r="G2022" s="127">
        <v>0</v>
      </c>
    </row>
    <row r="2023" spans="1:7" ht="14.25" customHeight="1">
      <c r="A2023" s="130" t="s">
        <v>289</v>
      </c>
      <c r="B2023" s="131">
        <v>2015</v>
      </c>
      <c r="C2023" s="130" t="s">
        <v>337</v>
      </c>
      <c r="D2023" s="130" t="s">
        <v>338</v>
      </c>
      <c r="E2023" s="131">
        <v>177688993.62</v>
      </c>
      <c r="F2023" s="131">
        <v>3259534006.8920002</v>
      </c>
      <c r="G2023" s="131">
        <v>0</v>
      </c>
    </row>
    <row r="2024" spans="1:7" ht="14.25" customHeight="1">
      <c r="A2024" s="126" t="s">
        <v>289</v>
      </c>
      <c r="B2024" s="127">
        <v>2015</v>
      </c>
      <c r="C2024" s="126" t="s">
        <v>337</v>
      </c>
      <c r="D2024" s="126" t="s">
        <v>339</v>
      </c>
      <c r="E2024" s="127">
        <v>153840863.78</v>
      </c>
      <c r="F2024" s="127">
        <v>4394946776.1899996</v>
      </c>
      <c r="G2024" s="127">
        <v>11030279.030001</v>
      </c>
    </row>
    <row r="2025" spans="1:7" ht="14.25" customHeight="1">
      <c r="A2025" s="130" t="s">
        <v>289</v>
      </c>
      <c r="B2025" s="131">
        <v>2015</v>
      </c>
      <c r="C2025" s="130" t="s">
        <v>337</v>
      </c>
      <c r="D2025" s="130" t="s">
        <v>341</v>
      </c>
      <c r="E2025" s="131">
        <v>1003563566.41</v>
      </c>
      <c r="F2025" s="131">
        <v>13729428287.167999</v>
      </c>
      <c r="G2025" s="131">
        <v>0</v>
      </c>
    </row>
    <row r="2026" spans="1:7" ht="14.25" customHeight="1">
      <c r="A2026" s="126" t="s">
        <v>289</v>
      </c>
      <c r="B2026" s="127">
        <v>2015</v>
      </c>
      <c r="C2026" s="126" t="s">
        <v>337</v>
      </c>
      <c r="D2026" s="126" t="s">
        <v>342</v>
      </c>
      <c r="E2026" s="127">
        <v>16858549.129999999</v>
      </c>
      <c r="F2026" s="127">
        <v>1903172985.138</v>
      </c>
      <c r="G2026" s="127">
        <v>8944679.0500000007</v>
      </c>
    </row>
    <row r="2027" spans="1:7" ht="14.25" customHeight="1">
      <c r="A2027" s="130" t="s">
        <v>289</v>
      </c>
      <c r="B2027" s="131">
        <v>2016</v>
      </c>
      <c r="C2027" s="130" t="s">
        <v>332</v>
      </c>
      <c r="D2027" s="130" t="s">
        <v>343</v>
      </c>
      <c r="E2027" s="131">
        <v>39685747.159999996</v>
      </c>
      <c r="F2027" s="131">
        <v>12934928686.4</v>
      </c>
      <c r="G2027" s="131">
        <v>41893767.972999997</v>
      </c>
    </row>
    <row r="2028" spans="1:7" ht="14.25" customHeight="1">
      <c r="A2028" s="126" t="s">
        <v>289</v>
      </c>
      <c r="B2028" s="127">
        <v>2016</v>
      </c>
      <c r="C2028" s="126" t="s">
        <v>332</v>
      </c>
      <c r="D2028" s="126" t="s">
        <v>333</v>
      </c>
      <c r="E2028" s="127">
        <v>2563621.4300000002</v>
      </c>
      <c r="F2028" s="127">
        <v>16610392.977453001</v>
      </c>
      <c r="G2028" s="127">
        <v>3182.04</v>
      </c>
    </row>
    <row r="2029" spans="1:7" ht="14.25" customHeight="1">
      <c r="A2029" s="130" t="s">
        <v>289</v>
      </c>
      <c r="B2029" s="131">
        <v>2016</v>
      </c>
      <c r="C2029" s="130" t="s">
        <v>332</v>
      </c>
      <c r="D2029" s="130" t="s">
        <v>335</v>
      </c>
      <c r="E2029" s="131">
        <v>10666429.65</v>
      </c>
      <c r="F2029" s="131">
        <v>109351209.77804001</v>
      </c>
      <c r="G2029" s="131">
        <v>28747</v>
      </c>
    </row>
    <row r="2030" spans="1:7" ht="14.25" customHeight="1">
      <c r="A2030" s="126" t="s">
        <v>289</v>
      </c>
      <c r="B2030" s="127">
        <v>2016</v>
      </c>
      <c r="C2030" s="126" t="s">
        <v>332</v>
      </c>
      <c r="D2030" s="126" t="s">
        <v>336</v>
      </c>
      <c r="E2030" s="127">
        <v>3518672.73</v>
      </c>
      <c r="F2030" s="127">
        <v>32922286.8515996</v>
      </c>
      <c r="G2030" s="127">
        <v>0</v>
      </c>
    </row>
    <row r="2031" spans="1:7" ht="14.25" customHeight="1">
      <c r="A2031" s="130" t="s">
        <v>289</v>
      </c>
      <c r="B2031" s="131">
        <v>2016</v>
      </c>
      <c r="C2031" s="130" t="s">
        <v>337</v>
      </c>
      <c r="D2031" s="130" t="s">
        <v>338</v>
      </c>
      <c r="E2031" s="131">
        <v>182207525.84999999</v>
      </c>
      <c r="F2031" s="131">
        <v>3095119858.9218001</v>
      </c>
      <c r="G2031" s="131">
        <v>0</v>
      </c>
    </row>
    <row r="2032" spans="1:7" ht="14.25" customHeight="1">
      <c r="A2032" s="126" t="s">
        <v>289</v>
      </c>
      <c r="B2032" s="127">
        <v>2016</v>
      </c>
      <c r="C2032" s="126" t="s">
        <v>337</v>
      </c>
      <c r="D2032" s="126" t="s">
        <v>339</v>
      </c>
      <c r="E2032" s="127">
        <v>158314179.55000001</v>
      </c>
      <c r="F2032" s="127">
        <v>4112275956.5812001</v>
      </c>
      <c r="G2032" s="127">
        <v>12283756.3926</v>
      </c>
    </row>
    <row r="2033" spans="1:7" ht="14.25" customHeight="1">
      <c r="A2033" s="130" t="s">
        <v>289</v>
      </c>
      <c r="B2033" s="131">
        <v>2016</v>
      </c>
      <c r="C2033" s="130" t="s">
        <v>337</v>
      </c>
      <c r="D2033" s="130" t="s">
        <v>341</v>
      </c>
      <c r="E2033" s="131">
        <v>986265915.49000001</v>
      </c>
      <c r="F2033" s="131">
        <v>11903409846.0301</v>
      </c>
      <c r="G2033" s="131">
        <v>0</v>
      </c>
    </row>
    <row r="2034" spans="1:7" ht="14.25" customHeight="1">
      <c r="A2034" s="126" t="s">
        <v>289</v>
      </c>
      <c r="B2034" s="127">
        <v>2016</v>
      </c>
      <c r="C2034" s="126" t="s">
        <v>337</v>
      </c>
      <c r="D2034" s="126" t="s">
        <v>342</v>
      </c>
      <c r="E2034" s="127">
        <v>13507704.08</v>
      </c>
      <c r="F2034" s="127">
        <v>3562782530.8109999</v>
      </c>
      <c r="G2034" s="127">
        <v>5965943.0049999999</v>
      </c>
    </row>
    <row r="2035" spans="1:7" ht="14.25" customHeight="1">
      <c r="A2035" s="130" t="s">
        <v>289</v>
      </c>
      <c r="B2035" s="131">
        <v>2017</v>
      </c>
      <c r="C2035" s="130" t="s">
        <v>332</v>
      </c>
      <c r="D2035" s="130" t="s">
        <v>343</v>
      </c>
      <c r="E2035" s="131">
        <v>0.1</v>
      </c>
      <c r="F2035" s="131">
        <v>10368067980.75</v>
      </c>
      <c r="G2035" s="131">
        <v>20669264.48</v>
      </c>
    </row>
    <row r="2036" spans="1:7" ht="14.25" customHeight="1">
      <c r="A2036" s="126" t="s">
        <v>289</v>
      </c>
      <c r="B2036" s="127">
        <v>2017</v>
      </c>
      <c r="C2036" s="126" t="s">
        <v>332</v>
      </c>
      <c r="D2036" s="126" t="s">
        <v>333</v>
      </c>
      <c r="E2036" s="127">
        <v>2401718.7000000002</v>
      </c>
      <c r="F2036" s="127">
        <v>15265336.77</v>
      </c>
      <c r="G2036" s="127">
        <v>3782.7</v>
      </c>
    </row>
    <row r="2037" spans="1:7" ht="14.25" customHeight="1">
      <c r="A2037" s="130" t="s">
        <v>289</v>
      </c>
      <c r="B2037" s="131">
        <v>2017</v>
      </c>
      <c r="C2037" s="130" t="s">
        <v>332</v>
      </c>
      <c r="D2037" s="130" t="s">
        <v>335</v>
      </c>
      <c r="E2037" s="131">
        <v>10112430.550000001</v>
      </c>
      <c r="F2037" s="131">
        <v>115035755.28</v>
      </c>
      <c r="G2037" s="131">
        <v>43186.400000000001</v>
      </c>
    </row>
    <row r="2038" spans="1:7" ht="14.25" customHeight="1">
      <c r="A2038" s="126" t="s">
        <v>289</v>
      </c>
      <c r="B2038" s="127">
        <v>2017</v>
      </c>
      <c r="C2038" s="126" t="s">
        <v>332</v>
      </c>
      <c r="D2038" s="126" t="s">
        <v>336</v>
      </c>
      <c r="E2038" s="127">
        <v>3450628.78</v>
      </c>
      <c r="F2038" s="127">
        <v>33706030.439999998</v>
      </c>
      <c r="G2038" s="127">
        <v>0</v>
      </c>
    </row>
    <row r="2039" spans="1:7" ht="14.25" customHeight="1">
      <c r="A2039" s="130" t="s">
        <v>289</v>
      </c>
      <c r="B2039" s="131">
        <v>2017</v>
      </c>
      <c r="C2039" s="130" t="s">
        <v>337</v>
      </c>
      <c r="D2039" s="130" t="s">
        <v>338</v>
      </c>
      <c r="E2039" s="131">
        <v>181433872.58000001</v>
      </c>
      <c r="F2039" s="131">
        <v>3145526781.5799999</v>
      </c>
      <c r="G2039" s="131">
        <v>0</v>
      </c>
    </row>
    <row r="2040" spans="1:7" ht="14.25" customHeight="1">
      <c r="A2040" s="126" t="s">
        <v>289</v>
      </c>
      <c r="B2040" s="127">
        <v>2017</v>
      </c>
      <c r="C2040" s="126" t="s">
        <v>337</v>
      </c>
      <c r="D2040" s="126" t="s">
        <v>339</v>
      </c>
      <c r="E2040" s="127">
        <v>165934208.38</v>
      </c>
      <c r="F2040" s="127">
        <v>4445142741.3699999</v>
      </c>
      <c r="G2040" s="127">
        <v>13064662.279999999</v>
      </c>
    </row>
    <row r="2041" spans="1:7" ht="14.25" customHeight="1">
      <c r="A2041" s="130" t="s">
        <v>289</v>
      </c>
      <c r="B2041" s="131">
        <v>2017</v>
      </c>
      <c r="C2041" s="130" t="s">
        <v>337</v>
      </c>
      <c r="D2041" s="130" t="s">
        <v>341</v>
      </c>
      <c r="E2041" s="131">
        <v>981227509</v>
      </c>
      <c r="F2041" s="131">
        <v>12211105646.780001</v>
      </c>
      <c r="G2041" s="131">
        <v>0</v>
      </c>
    </row>
    <row r="2042" spans="1:7" ht="14.25" customHeight="1">
      <c r="A2042" s="126" t="s">
        <v>289</v>
      </c>
      <c r="B2042" s="127">
        <v>2017</v>
      </c>
      <c r="C2042" s="126" t="s">
        <v>337</v>
      </c>
      <c r="D2042" s="126" t="s">
        <v>342</v>
      </c>
      <c r="E2042" s="127">
        <v>53290476.990000002</v>
      </c>
      <c r="F2042" s="127">
        <v>4477250354.1400003</v>
      </c>
      <c r="G2042" s="127">
        <v>9195755.6999999993</v>
      </c>
    </row>
    <row r="2043" spans="1:7" ht="14.25" customHeight="1">
      <c r="A2043" s="130" t="s">
        <v>289</v>
      </c>
      <c r="B2043" s="131">
        <v>2018</v>
      </c>
      <c r="C2043" s="130" t="s">
        <v>332</v>
      </c>
      <c r="D2043" s="130" t="s">
        <v>343</v>
      </c>
      <c r="E2043" s="131">
        <v>0.01</v>
      </c>
      <c r="F2043" s="131">
        <v>11169827369.35</v>
      </c>
      <c r="G2043" s="131">
        <v>25482611.370000001</v>
      </c>
    </row>
    <row r="2044" spans="1:7" ht="14.25" customHeight="1">
      <c r="A2044" s="126" t="s">
        <v>289</v>
      </c>
      <c r="B2044" s="127">
        <v>2018</v>
      </c>
      <c r="C2044" s="126" t="s">
        <v>332</v>
      </c>
      <c r="D2044" s="126" t="s">
        <v>333</v>
      </c>
      <c r="E2044" s="127">
        <v>2280548.7599999998</v>
      </c>
      <c r="F2044" s="127">
        <v>14754115.044856001</v>
      </c>
      <c r="G2044" s="127">
        <v>3624.982</v>
      </c>
    </row>
    <row r="2045" spans="1:7" ht="14.25" customHeight="1">
      <c r="A2045" s="130" t="s">
        <v>289</v>
      </c>
      <c r="B2045" s="131">
        <v>2018</v>
      </c>
      <c r="C2045" s="130" t="s">
        <v>332</v>
      </c>
      <c r="D2045" s="130" t="s">
        <v>335</v>
      </c>
      <c r="E2045" s="131">
        <v>9765024.7599999998</v>
      </c>
      <c r="F2045" s="131">
        <v>102984153.19416</v>
      </c>
      <c r="G2045" s="131">
        <v>41387.665999999997</v>
      </c>
    </row>
    <row r="2046" spans="1:7" ht="14.25" customHeight="1">
      <c r="A2046" s="126" t="s">
        <v>289</v>
      </c>
      <c r="B2046" s="127">
        <v>2018</v>
      </c>
      <c r="C2046" s="126" t="s">
        <v>332</v>
      </c>
      <c r="D2046" s="126" t="s">
        <v>336</v>
      </c>
      <c r="E2046" s="127">
        <v>3230415.55</v>
      </c>
      <c r="F2046" s="127">
        <v>32847504.128869999</v>
      </c>
      <c r="G2046" s="127">
        <v>0</v>
      </c>
    </row>
    <row r="2047" spans="1:7" ht="14.25" customHeight="1">
      <c r="A2047" s="130" t="s">
        <v>289</v>
      </c>
      <c r="B2047" s="131">
        <v>2018</v>
      </c>
      <c r="C2047" s="130" t="s">
        <v>337</v>
      </c>
      <c r="D2047" s="130" t="s">
        <v>338</v>
      </c>
      <c r="E2047" s="131">
        <v>186743178.06999999</v>
      </c>
      <c r="F2047" s="131">
        <v>3264245289.8412499</v>
      </c>
      <c r="G2047" s="131">
        <v>0</v>
      </c>
    </row>
    <row r="2048" spans="1:7" ht="14.25" customHeight="1">
      <c r="A2048" s="126" t="s">
        <v>289</v>
      </c>
      <c r="B2048" s="127">
        <v>2018</v>
      </c>
      <c r="C2048" s="126" t="s">
        <v>337</v>
      </c>
      <c r="D2048" s="126" t="s">
        <v>339</v>
      </c>
      <c r="E2048" s="127">
        <v>169476502.56</v>
      </c>
      <c r="F2048" s="127">
        <v>4606061431.8151999</v>
      </c>
      <c r="G2048" s="127">
        <v>13979804.046</v>
      </c>
    </row>
    <row r="2049" spans="1:7" ht="14.25" customHeight="1">
      <c r="A2049" s="130" t="s">
        <v>289</v>
      </c>
      <c r="B2049" s="131">
        <v>2018</v>
      </c>
      <c r="C2049" s="130" t="s">
        <v>337</v>
      </c>
      <c r="D2049" s="130" t="s">
        <v>341</v>
      </c>
      <c r="E2049" s="131">
        <v>1011680828</v>
      </c>
      <c r="F2049" s="131">
        <v>13273733797.475599</v>
      </c>
      <c r="G2049" s="131">
        <v>0</v>
      </c>
    </row>
    <row r="2050" spans="1:7" ht="14.25" customHeight="1">
      <c r="A2050" s="126" t="s">
        <v>289</v>
      </c>
      <c r="B2050" s="127">
        <v>2018</v>
      </c>
      <c r="C2050" s="126" t="s">
        <v>337</v>
      </c>
      <c r="D2050" s="126" t="s">
        <v>342</v>
      </c>
      <c r="E2050" s="127">
        <v>56591715.32</v>
      </c>
      <c r="F2050" s="127">
        <v>4744876701.1280003</v>
      </c>
      <c r="G2050" s="127">
        <v>9871418.8780000005</v>
      </c>
    </row>
    <row r="2051" spans="1:7" ht="14.25" customHeight="1">
      <c r="A2051" s="130" t="s">
        <v>289</v>
      </c>
      <c r="B2051" s="131">
        <v>2019</v>
      </c>
      <c r="C2051" s="130" t="s">
        <v>332</v>
      </c>
      <c r="D2051" s="130" t="s">
        <v>343</v>
      </c>
      <c r="E2051" s="131">
        <v>39434771.619999997</v>
      </c>
      <c r="F2051" s="131">
        <v>10585391999</v>
      </c>
      <c r="G2051" s="131">
        <v>23380033.142999999</v>
      </c>
    </row>
    <row r="2052" spans="1:7" ht="14.25" customHeight="1">
      <c r="A2052" s="126" t="s">
        <v>289</v>
      </c>
      <c r="B2052" s="127">
        <v>2019</v>
      </c>
      <c r="C2052" s="126" t="s">
        <v>332</v>
      </c>
      <c r="D2052" s="126" t="s">
        <v>333</v>
      </c>
      <c r="E2052" s="127">
        <v>2452908.64</v>
      </c>
      <c r="F2052" s="127">
        <v>13693070.5874906</v>
      </c>
      <c r="G2052" s="127">
        <v>3178.9841431999998</v>
      </c>
    </row>
    <row r="2053" spans="1:7" ht="14.25" customHeight="1">
      <c r="A2053" s="130" t="s">
        <v>289</v>
      </c>
      <c r="B2053" s="131">
        <v>2019</v>
      </c>
      <c r="C2053" s="130" t="s">
        <v>332</v>
      </c>
      <c r="D2053" s="130" t="s">
        <v>335</v>
      </c>
      <c r="E2053" s="131">
        <v>10457856.060000001</v>
      </c>
      <c r="F2053" s="131">
        <v>94725596.931546003</v>
      </c>
      <c r="G2053" s="131">
        <v>34366.909894999997</v>
      </c>
    </row>
    <row r="2054" spans="1:7" ht="14.25" customHeight="1">
      <c r="A2054" s="126" t="s">
        <v>289</v>
      </c>
      <c r="B2054" s="127">
        <v>2019</v>
      </c>
      <c r="C2054" s="126" t="s">
        <v>332</v>
      </c>
      <c r="D2054" s="126" t="s">
        <v>336</v>
      </c>
      <c r="E2054" s="127">
        <v>3518855.71</v>
      </c>
      <c r="F2054" s="127">
        <v>34515614.216134898</v>
      </c>
      <c r="G2054" s="127">
        <v>0</v>
      </c>
    </row>
    <row r="2055" spans="1:7" ht="14.25" customHeight="1">
      <c r="A2055" s="130" t="s">
        <v>289</v>
      </c>
      <c r="B2055" s="131">
        <v>2019</v>
      </c>
      <c r="C2055" s="130" t="s">
        <v>337</v>
      </c>
      <c r="D2055" s="130" t="s">
        <v>338</v>
      </c>
      <c r="E2055" s="131">
        <v>208557122.28</v>
      </c>
      <c r="F2055" s="131">
        <v>3251468176.5846</v>
      </c>
      <c r="G2055" s="131">
        <v>0</v>
      </c>
    </row>
    <row r="2056" spans="1:7" ht="14.25" customHeight="1">
      <c r="A2056" s="126" t="s">
        <v>289</v>
      </c>
      <c r="B2056" s="127">
        <v>2019</v>
      </c>
      <c r="C2056" s="126" t="s">
        <v>337</v>
      </c>
      <c r="D2056" s="126" t="s">
        <v>339</v>
      </c>
      <c r="E2056" s="127">
        <v>186500110.63999999</v>
      </c>
      <c r="F2056" s="127">
        <v>4437249773.5824003</v>
      </c>
      <c r="G2056" s="127">
        <v>14206046.489368999</v>
      </c>
    </row>
    <row r="2057" spans="1:7" ht="14.25" customHeight="1">
      <c r="A2057" s="130" t="s">
        <v>289</v>
      </c>
      <c r="B2057" s="131">
        <v>2019</v>
      </c>
      <c r="C2057" s="130" t="s">
        <v>337</v>
      </c>
      <c r="D2057" s="130" t="s">
        <v>341</v>
      </c>
      <c r="E2057" s="131">
        <v>1139800561.45</v>
      </c>
      <c r="F2057" s="131">
        <v>13221302576.606501</v>
      </c>
      <c r="G2057" s="131">
        <v>0</v>
      </c>
    </row>
    <row r="2058" spans="1:7" ht="14.25" customHeight="1">
      <c r="A2058" s="126" t="s">
        <v>289</v>
      </c>
      <c r="B2058" s="127">
        <v>2019</v>
      </c>
      <c r="C2058" s="126" t="s">
        <v>337</v>
      </c>
      <c r="D2058" s="126" t="s">
        <v>342</v>
      </c>
      <c r="E2058" s="127">
        <v>25869710.66</v>
      </c>
      <c r="F2058" s="127">
        <v>5142703256.5319996</v>
      </c>
      <c r="G2058" s="127">
        <v>11945343.389</v>
      </c>
    </row>
    <row r="2059" spans="1:7" ht="14.25" customHeight="1">
      <c r="A2059" s="130" t="s">
        <v>289</v>
      </c>
      <c r="B2059" s="131">
        <v>2020</v>
      </c>
      <c r="C2059" s="130" t="s">
        <v>332</v>
      </c>
      <c r="D2059" s="130" t="s">
        <v>343</v>
      </c>
      <c r="E2059" s="131">
        <v>38965476.119999997</v>
      </c>
      <c r="F2059" s="131">
        <v>10420732879.200001</v>
      </c>
      <c r="G2059" s="131">
        <v>23110228.710000001</v>
      </c>
    </row>
    <row r="2060" spans="1:7" ht="14.25" customHeight="1">
      <c r="A2060" s="126" t="s">
        <v>289</v>
      </c>
      <c r="B2060" s="127">
        <v>2020</v>
      </c>
      <c r="C2060" s="126" t="s">
        <v>332</v>
      </c>
      <c r="D2060" s="126" t="s">
        <v>333</v>
      </c>
      <c r="E2060" s="127">
        <v>2383638.0699999998</v>
      </c>
      <c r="F2060" s="127">
        <v>12868525</v>
      </c>
      <c r="G2060" s="127">
        <v>2545</v>
      </c>
    </row>
    <row r="2061" spans="1:7" ht="14.25" customHeight="1">
      <c r="A2061" s="130" t="s">
        <v>289</v>
      </c>
      <c r="B2061" s="131">
        <v>2020</v>
      </c>
      <c r="C2061" s="130" t="s">
        <v>332</v>
      </c>
      <c r="D2061" s="130" t="s">
        <v>335</v>
      </c>
      <c r="E2061" s="131">
        <v>9813110.0399999991</v>
      </c>
      <c r="F2061" s="131">
        <v>90366242.420000002</v>
      </c>
      <c r="G2061" s="131">
        <v>32005.78</v>
      </c>
    </row>
    <row r="2062" spans="1:7" ht="14.25" customHeight="1">
      <c r="A2062" s="126" t="s">
        <v>289</v>
      </c>
      <c r="B2062" s="127">
        <v>2020</v>
      </c>
      <c r="C2062" s="126" t="s">
        <v>332</v>
      </c>
      <c r="D2062" s="126" t="s">
        <v>336</v>
      </c>
      <c r="E2062" s="127">
        <v>3170512.33</v>
      </c>
      <c r="F2062" s="127">
        <v>35187078.950000003</v>
      </c>
      <c r="G2062" s="127">
        <v>0</v>
      </c>
    </row>
    <row r="2063" spans="1:7" ht="14.25" customHeight="1">
      <c r="A2063" s="130" t="s">
        <v>289</v>
      </c>
      <c r="B2063" s="131">
        <v>2020</v>
      </c>
      <c r="C2063" s="130" t="s">
        <v>337</v>
      </c>
      <c r="D2063" s="130" t="s">
        <v>338</v>
      </c>
      <c r="E2063" s="131">
        <v>202940997.30000001</v>
      </c>
      <c r="F2063" s="131">
        <v>3112455945</v>
      </c>
      <c r="G2063" s="131">
        <v>0</v>
      </c>
    </row>
    <row r="2064" spans="1:7" ht="14.25" customHeight="1">
      <c r="A2064" s="126" t="s">
        <v>289</v>
      </c>
      <c r="B2064" s="127">
        <v>2020</v>
      </c>
      <c r="C2064" s="126" t="s">
        <v>337</v>
      </c>
      <c r="D2064" s="126" t="s">
        <v>339</v>
      </c>
      <c r="E2064" s="127">
        <v>175682178.94</v>
      </c>
      <c r="F2064" s="127">
        <v>4268678115</v>
      </c>
      <c r="G2064" s="127">
        <v>13783584</v>
      </c>
    </row>
    <row r="2065" spans="1:7" ht="14.25" customHeight="1">
      <c r="A2065" s="130" t="s">
        <v>289</v>
      </c>
      <c r="B2065" s="131">
        <v>2020</v>
      </c>
      <c r="C2065" s="130" t="s">
        <v>337</v>
      </c>
      <c r="D2065" s="130" t="s">
        <v>341</v>
      </c>
      <c r="E2065" s="131">
        <v>1135480115.5999999</v>
      </c>
      <c r="F2065" s="131">
        <v>13863361435.57</v>
      </c>
      <c r="G2065" s="131">
        <v>0</v>
      </c>
    </row>
    <row r="2066" spans="1:7" ht="14.25" customHeight="1">
      <c r="A2066" s="126" t="s">
        <v>289</v>
      </c>
      <c r="B2066" s="127">
        <v>2020</v>
      </c>
      <c r="C2066" s="126" t="s">
        <v>337</v>
      </c>
      <c r="D2066" s="126" t="s">
        <v>342</v>
      </c>
      <c r="E2066" s="127">
        <v>25605638.620000001</v>
      </c>
      <c r="F2066" s="127">
        <v>5197588302</v>
      </c>
      <c r="G2066" s="127">
        <v>12316055</v>
      </c>
    </row>
    <row r="2067" spans="1:7" ht="14.25" customHeight="1">
      <c r="A2067" s="130" t="s">
        <v>289</v>
      </c>
      <c r="B2067" s="131">
        <v>2021</v>
      </c>
      <c r="C2067" s="130" t="s">
        <v>332</v>
      </c>
      <c r="D2067" s="130" t="s">
        <v>343</v>
      </c>
      <c r="E2067" s="131">
        <v>41425855.619999997</v>
      </c>
      <c r="F2067" s="131">
        <v>10151816406.33</v>
      </c>
      <c r="G2067" s="131">
        <v>22307399.399999999</v>
      </c>
    </row>
    <row r="2068" spans="1:7" ht="14.25" customHeight="1">
      <c r="A2068" s="126" t="s">
        <v>289</v>
      </c>
      <c r="B2068" s="127">
        <v>2021</v>
      </c>
      <c r="C2068" s="126" t="s">
        <v>332</v>
      </c>
      <c r="D2068" s="126" t="s">
        <v>333</v>
      </c>
      <c r="E2068" s="127">
        <v>2509199.3199999998</v>
      </c>
      <c r="F2068" s="127">
        <v>12209096.130000001</v>
      </c>
      <c r="G2068" s="127">
        <v>2803.81</v>
      </c>
    </row>
    <row r="2069" spans="1:7" ht="14.25" customHeight="1">
      <c r="A2069" s="130" t="s">
        <v>289</v>
      </c>
      <c r="B2069" s="131">
        <v>2021</v>
      </c>
      <c r="C2069" s="130" t="s">
        <v>332</v>
      </c>
      <c r="D2069" s="130" t="s">
        <v>335</v>
      </c>
      <c r="E2069" s="131">
        <v>9201679.5199999996</v>
      </c>
      <c r="F2069" s="131">
        <v>83791086.969999999</v>
      </c>
      <c r="G2069" s="131">
        <v>29710.07</v>
      </c>
    </row>
    <row r="2070" spans="1:7" ht="14.25" customHeight="1">
      <c r="A2070" s="126" t="s">
        <v>289</v>
      </c>
      <c r="B2070" s="127">
        <v>2021</v>
      </c>
      <c r="C2070" s="126" t="s">
        <v>332</v>
      </c>
      <c r="D2070" s="126" t="s">
        <v>336</v>
      </c>
      <c r="E2070" s="127">
        <v>3398336.2</v>
      </c>
      <c r="F2070" s="127">
        <v>34742236.490000002</v>
      </c>
      <c r="G2070" s="127">
        <v>0</v>
      </c>
    </row>
    <row r="2071" spans="1:7" ht="14.25" customHeight="1">
      <c r="A2071" s="130" t="s">
        <v>289</v>
      </c>
      <c r="B2071" s="131">
        <v>2021</v>
      </c>
      <c r="C2071" s="130" t="s">
        <v>337</v>
      </c>
      <c r="D2071" s="130" t="s">
        <v>338</v>
      </c>
      <c r="E2071" s="131">
        <v>213747946.65000001</v>
      </c>
      <c r="F2071" s="131">
        <v>3202651902.5300002</v>
      </c>
      <c r="G2071" s="131">
        <v>0</v>
      </c>
    </row>
    <row r="2072" spans="1:7" ht="14.25" customHeight="1">
      <c r="A2072" s="126" t="s">
        <v>289</v>
      </c>
      <c r="B2072" s="127">
        <v>2021</v>
      </c>
      <c r="C2072" s="126" t="s">
        <v>337</v>
      </c>
      <c r="D2072" s="126" t="s">
        <v>339</v>
      </c>
      <c r="E2072" s="127">
        <v>182298059.91</v>
      </c>
      <c r="F2072" s="127">
        <v>4384172759.5500002</v>
      </c>
      <c r="G2072" s="127">
        <v>12534217.98</v>
      </c>
    </row>
    <row r="2073" spans="1:7" ht="14.25" customHeight="1">
      <c r="A2073" s="130" t="s">
        <v>289</v>
      </c>
      <c r="B2073" s="131">
        <v>2021</v>
      </c>
      <c r="C2073" s="130" t="s">
        <v>337</v>
      </c>
      <c r="D2073" s="130" t="s">
        <v>340</v>
      </c>
      <c r="E2073" s="131">
        <v>0</v>
      </c>
      <c r="F2073" s="131">
        <v>27998820.800000001</v>
      </c>
      <c r="G2073" s="131">
        <v>54469.66</v>
      </c>
    </row>
    <row r="2074" spans="1:7" ht="14.25" customHeight="1">
      <c r="A2074" s="126" t="s">
        <v>289</v>
      </c>
      <c r="B2074" s="127">
        <v>2021</v>
      </c>
      <c r="C2074" s="126" t="s">
        <v>337</v>
      </c>
      <c r="D2074" s="126" t="s">
        <v>341</v>
      </c>
      <c r="E2074" s="127">
        <v>1201493191.3699999</v>
      </c>
      <c r="F2074" s="127">
        <v>14088510304.040001</v>
      </c>
      <c r="G2074" s="127">
        <v>0</v>
      </c>
    </row>
    <row r="2075" spans="1:7" ht="14.25" customHeight="1">
      <c r="A2075" s="130" t="s">
        <v>289</v>
      </c>
      <c r="B2075" s="131">
        <v>2021</v>
      </c>
      <c r="C2075" s="130" t="s">
        <v>337</v>
      </c>
      <c r="D2075" s="130" t="s">
        <v>342</v>
      </c>
      <c r="E2075" s="131">
        <v>32299088.329999998</v>
      </c>
      <c r="F2075" s="131">
        <v>5654252813.5100002</v>
      </c>
      <c r="G2075" s="131">
        <v>14096328.140000001</v>
      </c>
    </row>
    <row r="2076" spans="1:7" ht="14.25" customHeight="1">
      <c r="A2076" s="126" t="s">
        <v>289</v>
      </c>
      <c r="B2076" s="127">
        <v>2022</v>
      </c>
      <c r="C2076" s="126" t="s">
        <v>332</v>
      </c>
      <c r="D2076" s="126" t="s">
        <v>343</v>
      </c>
      <c r="E2076" s="127">
        <v>43871445.909999996</v>
      </c>
      <c r="F2076" s="154">
        <v>9732460707.7999992</v>
      </c>
      <c r="G2076" s="127">
        <v>21939115.379999999</v>
      </c>
    </row>
    <row r="2077" spans="1:7" ht="14.25" customHeight="1">
      <c r="A2077" s="130" t="s">
        <v>289</v>
      </c>
      <c r="B2077" s="131">
        <v>2022</v>
      </c>
      <c r="C2077" s="130" t="s">
        <v>332</v>
      </c>
      <c r="D2077" s="130" t="s">
        <v>333</v>
      </c>
      <c r="E2077" s="131">
        <v>2705070.19</v>
      </c>
      <c r="F2077" s="155">
        <v>11485879.33</v>
      </c>
      <c r="G2077" s="131">
        <v>3017.87</v>
      </c>
    </row>
    <row r="2078" spans="1:7" ht="14.25" customHeight="1">
      <c r="A2078" s="126" t="s">
        <v>289</v>
      </c>
      <c r="B2078" s="127">
        <v>2022</v>
      </c>
      <c r="C2078" s="126" t="s">
        <v>332</v>
      </c>
      <c r="D2078" s="126" t="s">
        <v>335</v>
      </c>
      <c r="E2078" s="127">
        <v>10091804.630000001</v>
      </c>
      <c r="F2078" s="154">
        <v>82629765.319999993</v>
      </c>
      <c r="G2078" s="127">
        <v>28837.62</v>
      </c>
    </row>
    <row r="2079" spans="1:7" ht="14.25" customHeight="1">
      <c r="A2079" s="130" t="s">
        <v>289</v>
      </c>
      <c r="B2079" s="131">
        <v>2022</v>
      </c>
      <c r="C2079" s="130" t="s">
        <v>332</v>
      </c>
      <c r="D2079" s="130" t="s">
        <v>336</v>
      </c>
      <c r="E2079" s="131">
        <v>3652656.09</v>
      </c>
      <c r="F2079" s="155">
        <v>34663946.130000003</v>
      </c>
      <c r="G2079" s="131">
        <v>0</v>
      </c>
    </row>
    <row r="2080" spans="1:7" ht="14.25" customHeight="1">
      <c r="A2080" s="126" t="s">
        <v>289</v>
      </c>
      <c r="B2080" s="127">
        <v>2022</v>
      </c>
      <c r="C2080" s="126" t="s">
        <v>337</v>
      </c>
      <c r="D2080" s="126" t="s">
        <v>338</v>
      </c>
      <c r="E2080" s="127">
        <v>240510974.63</v>
      </c>
      <c r="F2080" s="154">
        <v>3437532327.0500002</v>
      </c>
      <c r="G2080" s="127">
        <v>0</v>
      </c>
    </row>
    <row r="2081" spans="1:7" ht="14.25" customHeight="1">
      <c r="A2081" s="130" t="s">
        <v>289</v>
      </c>
      <c r="B2081" s="131">
        <v>2022</v>
      </c>
      <c r="C2081" s="130" t="s">
        <v>337</v>
      </c>
      <c r="D2081" s="130" t="s">
        <v>339</v>
      </c>
      <c r="E2081" s="131">
        <v>195514499.12</v>
      </c>
      <c r="F2081" s="155">
        <v>4131925259.29</v>
      </c>
      <c r="G2081" s="131">
        <v>11762399.380000001</v>
      </c>
    </row>
    <row r="2082" spans="1:7" ht="14.25" customHeight="1">
      <c r="A2082" s="126" t="s">
        <v>289</v>
      </c>
      <c r="B2082" s="127">
        <v>2022</v>
      </c>
      <c r="C2082" s="126" t="s">
        <v>337</v>
      </c>
      <c r="D2082" s="126" t="s">
        <v>340</v>
      </c>
      <c r="E2082" s="127">
        <v>0</v>
      </c>
      <c r="F2082" s="154">
        <v>0</v>
      </c>
      <c r="G2082" s="127">
        <v>0</v>
      </c>
    </row>
    <row r="2083" spans="1:7" ht="14.25" customHeight="1">
      <c r="A2083" s="130" t="s">
        <v>289</v>
      </c>
      <c r="B2083" s="131">
        <v>2022</v>
      </c>
      <c r="C2083" s="130" t="s">
        <v>337</v>
      </c>
      <c r="D2083" s="130" t="s">
        <v>341</v>
      </c>
      <c r="E2083" s="131">
        <v>1282990082.3099999</v>
      </c>
      <c r="F2083" s="155">
        <v>14299530720.190001</v>
      </c>
      <c r="G2083" s="131">
        <v>0</v>
      </c>
    </row>
    <row r="2084" spans="1:7" ht="14.25" customHeight="1">
      <c r="A2084" s="126" t="s">
        <v>289</v>
      </c>
      <c r="B2084" s="127">
        <v>2022</v>
      </c>
      <c r="C2084" s="126" t="s">
        <v>337</v>
      </c>
      <c r="D2084" s="126" t="s">
        <v>342</v>
      </c>
      <c r="E2084" s="127">
        <v>37290947.270000003</v>
      </c>
      <c r="F2084" s="154">
        <v>5751468568.6899996</v>
      </c>
      <c r="G2084" s="127">
        <v>14926508.59</v>
      </c>
    </row>
    <row r="2085" spans="1:7" ht="14.25" customHeight="1">
      <c r="A2085" s="130" t="s">
        <v>289</v>
      </c>
      <c r="B2085" s="131">
        <v>2023</v>
      </c>
      <c r="C2085" s="130" t="s">
        <v>332</v>
      </c>
      <c r="D2085" s="130" t="s">
        <v>343</v>
      </c>
      <c r="E2085" s="131">
        <v>0</v>
      </c>
      <c r="F2085" s="155">
        <v>0</v>
      </c>
      <c r="G2085" s="131">
        <v>0</v>
      </c>
    </row>
    <row r="2086" spans="1:7" ht="14.25" customHeight="1">
      <c r="A2086" s="126" t="s">
        <v>289</v>
      </c>
      <c r="B2086" s="127">
        <v>2023</v>
      </c>
      <c r="C2086" s="126" t="s">
        <v>332</v>
      </c>
      <c r="D2086" s="126" t="s">
        <v>333</v>
      </c>
      <c r="E2086" s="127">
        <v>2507403.84</v>
      </c>
      <c r="F2086" s="154">
        <v>11082411.922989</v>
      </c>
      <c r="G2086" s="127">
        <v>1192.521</v>
      </c>
    </row>
    <row r="2087" spans="1:7" ht="14.25" customHeight="1">
      <c r="A2087" s="130" t="s">
        <v>289</v>
      </c>
      <c r="B2087" s="131">
        <v>2023</v>
      </c>
      <c r="C2087" s="130" t="s">
        <v>332</v>
      </c>
      <c r="D2087" s="130" t="s">
        <v>335</v>
      </c>
      <c r="E2087" s="131">
        <v>10132676.52</v>
      </c>
      <c r="F2087" s="155">
        <v>83867511.444957003</v>
      </c>
      <c r="G2087" s="131">
        <v>12069.12</v>
      </c>
    </row>
    <row r="2088" spans="1:7" ht="14.25" customHeight="1">
      <c r="A2088" s="126" t="s">
        <v>289</v>
      </c>
      <c r="B2088" s="127">
        <v>2023</v>
      </c>
      <c r="C2088" s="126" t="s">
        <v>332</v>
      </c>
      <c r="D2088" s="126" t="s">
        <v>336</v>
      </c>
      <c r="E2088" s="127">
        <v>3614367.13</v>
      </c>
      <c r="F2088" s="154">
        <v>35815258.390364997</v>
      </c>
      <c r="G2088" s="127">
        <v>0</v>
      </c>
    </row>
    <row r="2089" spans="1:7" ht="14.25" customHeight="1">
      <c r="A2089" s="130" t="s">
        <v>289</v>
      </c>
      <c r="B2089" s="131">
        <v>2023</v>
      </c>
      <c r="C2089" s="130" t="s">
        <v>337</v>
      </c>
      <c r="D2089" s="130" t="s">
        <v>338</v>
      </c>
      <c r="E2089" s="131">
        <v>246134556.5</v>
      </c>
      <c r="F2089" s="155">
        <v>3498317383.45052</v>
      </c>
      <c r="G2089" s="131">
        <v>0</v>
      </c>
    </row>
    <row r="2090" spans="1:7" ht="14.25" customHeight="1">
      <c r="A2090" s="126" t="s">
        <v>289</v>
      </c>
      <c r="B2090" s="127">
        <v>2023</v>
      </c>
      <c r="C2090" s="126" t="s">
        <v>337</v>
      </c>
      <c r="D2090" s="126" t="s">
        <v>339</v>
      </c>
      <c r="E2090" s="127">
        <v>184552787.59999999</v>
      </c>
      <c r="F2090" s="154">
        <v>3953722076.7065001</v>
      </c>
      <c r="G2090" s="127">
        <v>10961556.674000001</v>
      </c>
    </row>
    <row r="2091" spans="1:7" ht="14.25" customHeight="1">
      <c r="A2091" s="130" t="s">
        <v>289</v>
      </c>
      <c r="B2091" s="131">
        <v>2023</v>
      </c>
      <c r="C2091" s="130" t="s">
        <v>337</v>
      </c>
      <c r="D2091" s="130" t="s">
        <v>340</v>
      </c>
      <c r="E2091" s="131">
        <v>0</v>
      </c>
      <c r="F2091" s="155">
        <v>0</v>
      </c>
      <c r="G2091" s="131">
        <v>0</v>
      </c>
    </row>
    <row r="2092" spans="1:7" ht="14.25" customHeight="1">
      <c r="A2092" s="126" t="s">
        <v>289</v>
      </c>
      <c r="B2092" s="127">
        <v>2023</v>
      </c>
      <c r="C2092" s="126" t="s">
        <v>337</v>
      </c>
      <c r="D2092" s="126" t="s">
        <v>341</v>
      </c>
      <c r="E2092" s="127">
        <v>1286999879</v>
      </c>
      <c r="F2092" s="154">
        <v>14148383610.767</v>
      </c>
      <c r="G2092" s="127">
        <v>0</v>
      </c>
    </row>
    <row r="2093" spans="1:7" ht="14.25" customHeight="1">
      <c r="A2093" s="130" t="s">
        <v>289</v>
      </c>
      <c r="B2093" s="131">
        <v>2023</v>
      </c>
      <c r="C2093" s="130" t="s">
        <v>337</v>
      </c>
      <c r="D2093" s="130" t="s">
        <v>342</v>
      </c>
      <c r="E2093" s="131">
        <v>83750946</v>
      </c>
      <c r="F2093" s="155">
        <v>15909851693.867001</v>
      </c>
      <c r="G2093" s="131">
        <v>39286220.053000003</v>
      </c>
    </row>
    <row r="2094" spans="1:7" ht="14.25" customHeight="1">
      <c r="A2094" s="126" t="s">
        <v>18</v>
      </c>
      <c r="B2094" s="127">
        <v>2015</v>
      </c>
      <c r="C2094" s="126" t="s">
        <v>332</v>
      </c>
      <c r="D2094" s="126" t="s">
        <v>343</v>
      </c>
      <c r="E2094" s="127">
        <v>0</v>
      </c>
      <c r="F2094" s="127">
        <v>0</v>
      </c>
      <c r="G2094" s="127">
        <v>0</v>
      </c>
    </row>
    <row r="2095" spans="1:7" ht="14.25" customHeight="1">
      <c r="A2095" s="130" t="s">
        <v>18</v>
      </c>
      <c r="B2095" s="131">
        <v>2015</v>
      </c>
      <c r="C2095" s="130" t="s">
        <v>332</v>
      </c>
      <c r="D2095" s="130" t="s">
        <v>333</v>
      </c>
      <c r="E2095" s="131">
        <v>3035.93</v>
      </c>
      <c r="F2095" s="131">
        <v>48804</v>
      </c>
      <c r="G2095" s="131">
        <v>136</v>
      </c>
    </row>
    <row r="2096" spans="1:7" ht="14.25" customHeight="1">
      <c r="A2096" s="126" t="s">
        <v>18</v>
      </c>
      <c r="B2096" s="127">
        <v>2015</v>
      </c>
      <c r="C2096" s="126" t="s">
        <v>332</v>
      </c>
      <c r="D2096" s="126" t="s">
        <v>335</v>
      </c>
      <c r="E2096" s="127">
        <v>856863.54</v>
      </c>
      <c r="F2096" s="127">
        <v>45151657.979999997</v>
      </c>
      <c r="G2096" s="127">
        <v>125349</v>
      </c>
    </row>
    <row r="2097" spans="1:7" ht="14.25" customHeight="1">
      <c r="A2097" s="130" t="s">
        <v>18</v>
      </c>
      <c r="B2097" s="131">
        <v>2015</v>
      </c>
      <c r="C2097" s="130" t="s">
        <v>332</v>
      </c>
      <c r="D2097" s="130" t="s">
        <v>336</v>
      </c>
      <c r="E2097" s="131">
        <v>521845.15</v>
      </c>
      <c r="F2097" s="131">
        <v>15997714.4</v>
      </c>
      <c r="G2097" s="131">
        <v>0</v>
      </c>
    </row>
    <row r="2098" spans="1:7" ht="14.25" customHeight="1">
      <c r="A2098" s="126" t="s">
        <v>18</v>
      </c>
      <c r="B2098" s="127">
        <v>2015</v>
      </c>
      <c r="C2098" s="126" t="s">
        <v>337</v>
      </c>
      <c r="D2098" s="126" t="s">
        <v>338</v>
      </c>
      <c r="E2098" s="127">
        <v>20147318.539999999</v>
      </c>
      <c r="F2098" s="127">
        <v>723754871</v>
      </c>
      <c r="G2098" s="127">
        <v>0</v>
      </c>
    </row>
    <row r="2099" spans="1:7" ht="14.25" customHeight="1">
      <c r="A2099" s="130" t="s">
        <v>18</v>
      </c>
      <c r="B2099" s="131">
        <v>2015</v>
      </c>
      <c r="C2099" s="130" t="s">
        <v>337</v>
      </c>
      <c r="D2099" s="130" t="s">
        <v>339</v>
      </c>
      <c r="E2099" s="131">
        <v>45261534.609999999</v>
      </c>
      <c r="F2099" s="131">
        <v>3816925056.23</v>
      </c>
      <c r="G2099" s="131">
        <v>9052014</v>
      </c>
    </row>
    <row r="2100" spans="1:7" ht="14.25" customHeight="1">
      <c r="A2100" s="126" t="s">
        <v>18</v>
      </c>
      <c r="B2100" s="127">
        <v>2015</v>
      </c>
      <c r="C2100" s="126" t="s">
        <v>337</v>
      </c>
      <c r="D2100" s="126" t="s">
        <v>340</v>
      </c>
      <c r="E2100" s="127">
        <v>4948418.58</v>
      </c>
      <c r="F2100" s="127">
        <v>564803670.99000001</v>
      </c>
      <c r="G2100" s="127">
        <v>1045761</v>
      </c>
    </row>
    <row r="2101" spans="1:7" ht="14.25" customHeight="1">
      <c r="A2101" s="130" t="s">
        <v>18</v>
      </c>
      <c r="B2101" s="131">
        <v>2015</v>
      </c>
      <c r="C2101" s="130" t="s">
        <v>337</v>
      </c>
      <c r="D2101" s="130" t="s">
        <v>341</v>
      </c>
      <c r="E2101" s="131">
        <v>86662172.620000005</v>
      </c>
      <c r="F2101" s="131">
        <v>2242517758.7399998</v>
      </c>
      <c r="G2101" s="131">
        <v>0</v>
      </c>
    </row>
    <row r="2102" spans="1:7" ht="14.25" customHeight="1">
      <c r="A2102" s="126" t="s">
        <v>18</v>
      </c>
      <c r="B2102" s="127">
        <v>2015</v>
      </c>
      <c r="C2102" s="126" t="s">
        <v>337</v>
      </c>
      <c r="D2102" s="126" t="s">
        <v>342</v>
      </c>
      <c r="E2102" s="127">
        <v>0</v>
      </c>
      <c r="F2102" s="127">
        <v>0</v>
      </c>
      <c r="G2102" s="127">
        <v>0</v>
      </c>
    </row>
    <row r="2103" spans="1:7" ht="14.25" customHeight="1">
      <c r="A2103" s="130" t="s">
        <v>18</v>
      </c>
      <c r="B2103" s="131">
        <v>2016</v>
      </c>
      <c r="C2103" s="130" t="s">
        <v>332</v>
      </c>
      <c r="D2103" s="130" t="s">
        <v>343</v>
      </c>
      <c r="E2103" s="131">
        <v>0</v>
      </c>
      <c r="F2103" s="131">
        <v>0</v>
      </c>
      <c r="G2103" s="131">
        <v>0</v>
      </c>
    </row>
    <row r="2104" spans="1:7" ht="14.25" customHeight="1">
      <c r="A2104" s="126" t="s">
        <v>18</v>
      </c>
      <c r="B2104" s="127">
        <v>2016</v>
      </c>
      <c r="C2104" s="126" t="s">
        <v>332</v>
      </c>
      <c r="D2104" s="126" t="s">
        <v>333</v>
      </c>
      <c r="E2104" s="127">
        <v>3504.99</v>
      </c>
      <c r="F2104" s="127">
        <v>48064</v>
      </c>
      <c r="G2104" s="127">
        <v>134</v>
      </c>
    </row>
    <row r="2105" spans="1:7" ht="14.25" customHeight="1">
      <c r="A2105" s="130" t="s">
        <v>18</v>
      </c>
      <c r="B2105" s="131">
        <v>2016</v>
      </c>
      <c r="C2105" s="130" t="s">
        <v>332</v>
      </c>
      <c r="D2105" s="130" t="s">
        <v>335</v>
      </c>
      <c r="E2105" s="131">
        <v>1211096.07</v>
      </c>
      <c r="F2105" s="131">
        <v>45206289.530000001</v>
      </c>
      <c r="G2105" s="131">
        <v>125463.31</v>
      </c>
    </row>
    <row r="2106" spans="1:7" ht="14.25" customHeight="1">
      <c r="A2106" s="126" t="s">
        <v>18</v>
      </c>
      <c r="B2106" s="127">
        <v>2016</v>
      </c>
      <c r="C2106" s="126" t="s">
        <v>332</v>
      </c>
      <c r="D2106" s="126" t="s">
        <v>336</v>
      </c>
      <c r="E2106" s="127">
        <v>534169.17000000004</v>
      </c>
      <c r="F2106" s="127">
        <v>15659014.859999999</v>
      </c>
      <c r="G2106" s="127">
        <v>0</v>
      </c>
    </row>
    <row r="2107" spans="1:7" ht="14.25" customHeight="1">
      <c r="A2107" s="130" t="s">
        <v>18</v>
      </c>
      <c r="B2107" s="131">
        <v>2016</v>
      </c>
      <c r="C2107" s="130" t="s">
        <v>337</v>
      </c>
      <c r="D2107" s="130" t="s">
        <v>338</v>
      </c>
      <c r="E2107" s="131">
        <v>21249334.629999999</v>
      </c>
      <c r="F2107" s="131">
        <v>733311565.33000004</v>
      </c>
      <c r="G2107" s="131">
        <v>0</v>
      </c>
    </row>
    <row r="2108" spans="1:7" ht="14.25" customHeight="1">
      <c r="A2108" s="126" t="s">
        <v>18</v>
      </c>
      <c r="B2108" s="127">
        <v>2016</v>
      </c>
      <c r="C2108" s="126" t="s">
        <v>337</v>
      </c>
      <c r="D2108" s="126" t="s">
        <v>339</v>
      </c>
      <c r="E2108" s="127">
        <v>45701381.490000002</v>
      </c>
      <c r="F2108" s="127">
        <v>3764484565.6100001</v>
      </c>
      <c r="G2108" s="127">
        <v>8802295.3499999996</v>
      </c>
    </row>
    <row r="2109" spans="1:7" ht="14.25" customHeight="1">
      <c r="A2109" s="130" t="s">
        <v>18</v>
      </c>
      <c r="B2109" s="131">
        <v>2016</v>
      </c>
      <c r="C2109" s="130" t="s">
        <v>337</v>
      </c>
      <c r="D2109" s="130" t="s">
        <v>340</v>
      </c>
      <c r="E2109" s="131">
        <v>5152897.6500000004</v>
      </c>
      <c r="F2109" s="131">
        <v>588872535.70000005</v>
      </c>
      <c r="G2109" s="131">
        <v>1071626</v>
      </c>
    </row>
    <row r="2110" spans="1:7" ht="14.25" customHeight="1">
      <c r="A2110" s="126" t="s">
        <v>18</v>
      </c>
      <c r="B2110" s="127">
        <v>2016</v>
      </c>
      <c r="C2110" s="126" t="s">
        <v>337</v>
      </c>
      <c r="D2110" s="126" t="s">
        <v>341</v>
      </c>
      <c r="E2110" s="127">
        <v>90945756.780000001</v>
      </c>
      <c r="F2110" s="127">
        <v>2260335626.0999999</v>
      </c>
      <c r="G2110" s="127">
        <v>0</v>
      </c>
    </row>
    <row r="2111" spans="1:7" ht="14.25" customHeight="1">
      <c r="A2111" s="130" t="s">
        <v>18</v>
      </c>
      <c r="B2111" s="131">
        <v>2016</v>
      </c>
      <c r="C2111" s="130" t="s">
        <v>337</v>
      </c>
      <c r="D2111" s="130" t="s">
        <v>342</v>
      </c>
      <c r="E2111" s="131">
        <v>0</v>
      </c>
      <c r="F2111" s="131">
        <v>0</v>
      </c>
      <c r="G2111" s="131">
        <v>0</v>
      </c>
    </row>
    <row r="2112" spans="1:7" ht="14.25" customHeight="1">
      <c r="A2112" s="126" t="s">
        <v>18</v>
      </c>
      <c r="B2112" s="127">
        <v>2017</v>
      </c>
      <c r="C2112" s="126" t="s">
        <v>332</v>
      </c>
      <c r="D2112" s="126" t="s">
        <v>343</v>
      </c>
      <c r="E2112" s="127">
        <v>0</v>
      </c>
      <c r="F2112" s="127">
        <v>0</v>
      </c>
      <c r="G2112" s="127">
        <v>0</v>
      </c>
    </row>
    <row r="2113" spans="1:7" ht="14.25" customHeight="1">
      <c r="A2113" s="130" t="s">
        <v>18</v>
      </c>
      <c r="B2113" s="131">
        <v>2017</v>
      </c>
      <c r="C2113" s="130" t="s">
        <v>332</v>
      </c>
      <c r="D2113" s="130" t="s">
        <v>333</v>
      </c>
      <c r="E2113" s="131">
        <v>3911.78</v>
      </c>
      <c r="F2113" s="131">
        <v>51051</v>
      </c>
      <c r="G2113" s="131">
        <v>142</v>
      </c>
    </row>
    <row r="2114" spans="1:7" ht="14.25" customHeight="1">
      <c r="A2114" s="126" t="s">
        <v>18</v>
      </c>
      <c r="B2114" s="127">
        <v>2017</v>
      </c>
      <c r="C2114" s="126" t="s">
        <v>332</v>
      </c>
      <c r="D2114" s="126" t="s">
        <v>335</v>
      </c>
      <c r="E2114" s="127">
        <v>1150869.26</v>
      </c>
      <c r="F2114" s="127">
        <v>38203631</v>
      </c>
      <c r="G2114" s="127">
        <v>106296</v>
      </c>
    </row>
    <row r="2115" spans="1:7" ht="14.25" customHeight="1">
      <c r="A2115" s="130" t="s">
        <v>18</v>
      </c>
      <c r="B2115" s="131">
        <v>2017</v>
      </c>
      <c r="C2115" s="130" t="s">
        <v>332</v>
      </c>
      <c r="D2115" s="130" t="s">
        <v>336</v>
      </c>
      <c r="E2115" s="131">
        <v>529458.79</v>
      </c>
      <c r="F2115" s="131">
        <v>15230364</v>
      </c>
      <c r="G2115" s="131">
        <v>0</v>
      </c>
    </row>
    <row r="2116" spans="1:7" ht="14.25" customHeight="1">
      <c r="A2116" s="126" t="s">
        <v>18</v>
      </c>
      <c r="B2116" s="127">
        <v>2017</v>
      </c>
      <c r="C2116" s="126" t="s">
        <v>337</v>
      </c>
      <c r="D2116" s="126" t="s">
        <v>338</v>
      </c>
      <c r="E2116" s="127">
        <v>21132352.530000001</v>
      </c>
      <c r="F2116" s="127">
        <v>712368649.96000004</v>
      </c>
      <c r="G2116" s="127">
        <v>0</v>
      </c>
    </row>
    <row r="2117" spans="1:7" ht="14.25" customHeight="1">
      <c r="A2117" s="130" t="s">
        <v>18</v>
      </c>
      <c r="B2117" s="131">
        <v>2017</v>
      </c>
      <c r="C2117" s="130" t="s">
        <v>337</v>
      </c>
      <c r="D2117" s="130" t="s">
        <v>339</v>
      </c>
      <c r="E2117" s="131">
        <v>47380734.619999997</v>
      </c>
      <c r="F2117" s="131">
        <v>3660318010</v>
      </c>
      <c r="G2117" s="131">
        <v>8634939</v>
      </c>
    </row>
    <row r="2118" spans="1:7" ht="14.25" customHeight="1">
      <c r="A2118" s="126" t="s">
        <v>18</v>
      </c>
      <c r="B2118" s="127">
        <v>2017</v>
      </c>
      <c r="C2118" s="126" t="s">
        <v>337</v>
      </c>
      <c r="D2118" s="126" t="s">
        <v>340</v>
      </c>
      <c r="E2118" s="127">
        <v>6052658.0800000001</v>
      </c>
      <c r="F2118" s="127">
        <v>606156950</v>
      </c>
      <c r="G2118" s="127">
        <v>1100755</v>
      </c>
    </row>
    <row r="2119" spans="1:7" ht="14.25" customHeight="1">
      <c r="A2119" s="130" t="s">
        <v>18</v>
      </c>
      <c r="B2119" s="131">
        <v>2017</v>
      </c>
      <c r="C2119" s="130" t="s">
        <v>337</v>
      </c>
      <c r="D2119" s="130" t="s">
        <v>341</v>
      </c>
      <c r="E2119" s="131">
        <v>92970029.400000006</v>
      </c>
      <c r="F2119" s="131">
        <v>2188889237.9699998</v>
      </c>
      <c r="G2119" s="131">
        <v>0</v>
      </c>
    </row>
    <row r="2120" spans="1:7" ht="14.25" customHeight="1">
      <c r="A2120" s="126" t="s">
        <v>18</v>
      </c>
      <c r="B2120" s="127">
        <v>2017</v>
      </c>
      <c r="C2120" s="126" t="s">
        <v>337</v>
      </c>
      <c r="D2120" s="126" t="s">
        <v>342</v>
      </c>
      <c r="E2120" s="127">
        <v>0</v>
      </c>
      <c r="F2120" s="127">
        <v>0</v>
      </c>
      <c r="G2120" s="127">
        <v>0</v>
      </c>
    </row>
    <row r="2121" spans="1:7" ht="14.25" customHeight="1">
      <c r="A2121" s="130" t="s">
        <v>18</v>
      </c>
      <c r="B2121" s="131">
        <v>2018</v>
      </c>
      <c r="C2121" s="130" t="s">
        <v>332</v>
      </c>
      <c r="D2121" s="130" t="s">
        <v>343</v>
      </c>
      <c r="E2121" s="131">
        <v>0</v>
      </c>
      <c r="F2121" s="131">
        <v>0</v>
      </c>
      <c r="G2121" s="131">
        <v>0</v>
      </c>
    </row>
    <row r="2122" spans="1:7" ht="14.25" customHeight="1">
      <c r="A2122" s="126" t="s">
        <v>18</v>
      </c>
      <c r="B2122" s="127">
        <v>2018</v>
      </c>
      <c r="C2122" s="126" t="s">
        <v>332</v>
      </c>
      <c r="D2122" s="126" t="s">
        <v>333</v>
      </c>
      <c r="E2122" s="127">
        <v>4106.04</v>
      </c>
      <c r="F2122" s="127">
        <v>48433</v>
      </c>
      <c r="G2122" s="127">
        <v>135</v>
      </c>
    </row>
    <row r="2123" spans="1:7" ht="14.25" customHeight="1">
      <c r="A2123" s="130" t="s">
        <v>18</v>
      </c>
      <c r="B2123" s="131">
        <v>2018</v>
      </c>
      <c r="C2123" s="130" t="s">
        <v>332</v>
      </c>
      <c r="D2123" s="130" t="s">
        <v>335</v>
      </c>
      <c r="E2123" s="131">
        <v>1121288.68</v>
      </c>
      <c r="F2123" s="131">
        <v>31723369</v>
      </c>
      <c r="G2123" s="131">
        <v>81768</v>
      </c>
    </row>
    <row r="2124" spans="1:7" ht="14.25" customHeight="1">
      <c r="A2124" s="126" t="s">
        <v>18</v>
      </c>
      <c r="B2124" s="127">
        <v>2018</v>
      </c>
      <c r="C2124" s="126" t="s">
        <v>332</v>
      </c>
      <c r="D2124" s="126" t="s">
        <v>336</v>
      </c>
      <c r="E2124" s="127">
        <v>376075.31</v>
      </c>
      <c r="F2124" s="127">
        <v>14860742</v>
      </c>
      <c r="G2124" s="127">
        <v>0</v>
      </c>
    </row>
    <row r="2125" spans="1:7" ht="14.25" customHeight="1">
      <c r="A2125" s="130" t="s">
        <v>18</v>
      </c>
      <c r="B2125" s="131">
        <v>2018</v>
      </c>
      <c r="C2125" s="130" t="s">
        <v>337</v>
      </c>
      <c r="D2125" s="130" t="s">
        <v>338</v>
      </c>
      <c r="E2125" s="131">
        <v>22199693.289999999</v>
      </c>
      <c r="F2125" s="131">
        <v>727990865</v>
      </c>
      <c r="G2125" s="131">
        <v>0</v>
      </c>
    </row>
    <row r="2126" spans="1:7" ht="14.25" customHeight="1">
      <c r="A2126" s="126" t="s">
        <v>18</v>
      </c>
      <c r="B2126" s="127">
        <v>2018</v>
      </c>
      <c r="C2126" s="126" t="s">
        <v>337</v>
      </c>
      <c r="D2126" s="126" t="s">
        <v>339</v>
      </c>
      <c r="E2126" s="127">
        <v>48836040.740000002</v>
      </c>
      <c r="F2126" s="127">
        <v>3695133171</v>
      </c>
      <c r="G2126" s="127">
        <v>8752616</v>
      </c>
    </row>
    <row r="2127" spans="1:7" ht="14.25" customHeight="1">
      <c r="A2127" s="130" t="s">
        <v>18</v>
      </c>
      <c r="B2127" s="131">
        <v>2018</v>
      </c>
      <c r="C2127" s="130" t="s">
        <v>337</v>
      </c>
      <c r="D2127" s="130" t="s">
        <v>340</v>
      </c>
      <c r="E2127" s="131">
        <v>6218736.5300000003</v>
      </c>
      <c r="F2127" s="131">
        <v>608577999</v>
      </c>
      <c r="G2127" s="131">
        <v>1106783</v>
      </c>
    </row>
    <row r="2128" spans="1:7" ht="14.25" customHeight="1">
      <c r="A2128" s="126" t="s">
        <v>18</v>
      </c>
      <c r="B2128" s="127">
        <v>2018</v>
      </c>
      <c r="C2128" s="126" t="s">
        <v>337</v>
      </c>
      <c r="D2128" s="126" t="s">
        <v>341</v>
      </c>
      <c r="E2128" s="127">
        <v>99559087.090000004</v>
      </c>
      <c r="F2128" s="127">
        <v>2318157312</v>
      </c>
      <c r="G2128" s="127">
        <v>0</v>
      </c>
    </row>
    <row r="2129" spans="1:7" ht="14.25" customHeight="1">
      <c r="A2129" s="130" t="s">
        <v>18</v>
      </c>
      <c r="B2129" s="131">
        <v>2018</v>
      </c>
      <c r="C2129" s="130" t="s">
        <v>337</v>
      </c>
      <c r="D2129" s="130" t="s">
        <v>342</v>
      </c>
      <c r="E2129" s="131">
        <v>0</v>
      </c>
      <c r="F2129" s="131">
        <v>0</v>
      </c>
      <c r="G2129" s="131">
        <v>0</v>
      </c>
    </row>
    <row r="2130" spans="1:7" ht="14.25" customHeight="1">
      <c r="A2130" s="126" t="s">
        <v>18</v>
      </c>
      <c r="B2130" s="127">
        <v>2019</v>
      </c>
      <c r="C2130" s="126" t="s">
        <v>332</v>
      </c>
      <c r="D2130" s="126" t="s">
        <v>343</v>
      </c>
      <c r="E2130" s="127">
        <v>0</v>
      </c>
      <c r="F2130" s="127">
        <v>0</v>
      </c>
      <c r="G2130" s="127">
        <v>0</v>
      </c>
    </row>
    <row r="2131" spans="1:7" ht="14.25" customHeight="1">
      <c r="A2131" s="130" t="s">
        <v>18</v>
      </c>
      <c r="B2131" s="131">
        <v>2019</v>
      </c>
      <c r="C2131" s="130" t="s">
        <v>332</v>
      </c>
      <c r="D2131" s="130" t="s">
        <v>333</v>
      </c>
      <c r="E2131" s="131">
        <v>4187</v>
      </c>
      <c r="F2131" s="131">
        <v>47813</v>
      </c>
      <c r="G2131" s="131">
        <v>133</v>
      </c>
    </row>
    <row r="2132" spans="1:7" ht="14.25" customHeight="1">
      <c r="A2132" s="126" t="s">
        <v>18</v>
      </c>
      <c r="B2132" s="127">
        <v>2019</v>
      </c>
      <c r="C2132" s="126" t="s">
        <v>332</v>
      </c>
      <c r="D2132" s="126" t="s">
        <v>335</v>
      </c>
      <c r="E2132" s="127">
        <v>1277158</v>
      </c>
      <c r="F2132" s="127">
        <v>26730515</v>
      </c>
      <c r="G2132" s="127">
        <v>80896</v>
      </c>
    </row>
    <row r="2133" spans="1:7" ht="14.25" customHeight="1">
      <c r="A2133" s="130" t="s">
        <v>18</v>
      </c>
      <c r="B2133" s="131">
        <v>2019</v>
      </c>
      <c r="C2133" s="130" t="s">
        <v>332</v>
      </c>
      <c r="D2133" s="130" t="s">
        <v>336</v>
      </c>
      <c r="E2133" s="131">
        <v>557692</v>
      </c>
      <c r="F2133" s="131">
        <v>14549690</v>
      </c>
      <c r="G2133" s="131">
        <v>0</v>
      </c>
    </row>
    <row r="2134" spans="1:7" ht="14.25" customHeight="1">
      <c r="A2134" s="126" t="s">
        <v>18</v>
      </c>
      <c r="B2134" s="127">
        <v>2019</v>
      </c>
      <c r="C2134" s="126" t="s">
        <v>337</v>
      </c>
      <c r="D2134" s="126" t="s">
        <v>338</v>
      </c>
      <c r="E2134" s="127">
        <v>25095042</v>
      </c>
      <c r="F2134" s="127">
        <v>724761279</v>
      </c>
      <c r="G2134" s="127">
        <v>0</v>
      </c>
    </row>
    <row r="2135" spans="1:7" ht="14.25" customHeight="1">
      <c r="A2135" s="130" t="s">
        <v>18</v>
      </c>
      <c r="B2135" s="131">
        <v>2019</v>
      </c>
      <c r="C2135" s="130" t="s">
        <v>337</v>
      </c>
      <c r="D2135" s="130" t="s">
        <v>339</v>
      </c>
      <c r="E2135" s="131">
        <v>49338283</v>
      </c>
      <c r="F2135" s="131">
        <v>3637404540</v>
      </c>
      <c r="G2135" s="131">
        <v>8494761</v>
      </c>
    </row>
    <row r="2136" spans="1:7" ht="14.25" customHeight="1">
      <c r="A2136" s="126" t="s">
        <v>18</v>
      </c>
      <c r="B2136" s="127">
        <v>2019</v>
      </c>
      <c r="C2136" s="126" t="s">
        <v>337</v>
      </c>
      <c r="D2136" s="126" t="s">
        <v>340</v>
      </c>
      <c r="E2136" s="127">
        <v>6737691</v>
      </c>
      <c r="F2136" s="127">
        <v>602082784</v>
      </c>
      <c r="G2136" s="127">
        <v>1064513</v>
      </c>
    </row>
    <row r="2137" spans="1:7" ht="14.25" customHeight="1">
      <c r="A2137" s="130" t="s">
        <v>18</v>
      </c>
      <c r="B2137" s="131">
        <v>2019</v>
      </c>
      <c r="C2137" s="130" t="s">
        <v>337</v>
      </c>
      <c r="D2137" s="130" t="s">
        <v>341</v>
      </c>
      <c r="E2137" s="131">
        <v>104856328</v>
      </c>
      <c r="F2137" s="131">
        <v>2263214648</v>
      </c>
      <c r="G2137" s="131">
        <v>0</v>
      </c>
    </row>
    <row r="2138" spans="1:7" ht="14.25" customHeight="1">
      <c r="A2138" s="126" t="s">
        <v>18</v>
      </c>
      <c r="B2138" s="127">
        <v>2019</v>
      </c>
      <c r="C2138" s="126" t="s">
        <v>337</v>
      </c>
      <c r="D2138" s="126" t="s">
        <v>342</v>
      </c>
      <c r="E2138" s="127">
        <v>0</v>
      </c>
      <c r="F2138" s="127">
        <v>0</v>
      </c>
      <c r="G2138" s="127">
        <v>0</v>
      </c>
    </row>
    <row r="2139" spans="1:7" ht="14.25" customHeight="1">
      <c r="A2139" s="130" t="s">
        <v>18</v>
      </c>
      <c r="B2139" s="131">
        <v>2020</v>
      </c>
      <c r="C2139" s="130" t="s">
        <v>332</v>
      </c>
      <c r="D2139" s="130" t="s">
        <v>343</v>
      </c>
      <c r="E2139" s="131">
        <v>0</v>
      </c>
      <c r="F2139" s="131">
        <v>0</v>
      </c>
      <c r="G2139" s="131">
        <v>0</v>
      </c>
    </row>
    <row r="2140" spans="1:7" ht="14.25" customHeight="1">
      <c r="A2140" s="126" t="s">
        <v>18</v>
      </c>
      <c r="B2140" s="127">
        <v>2020</v>
      </c>
      <c r="C2140" s="126" t="s">
        <v>332</v>
      </c>
      <c r="D2140" s="126" t="s">
        <v>333</v>
      </c>
      <c r="E2140" s="127">
        <v>4022</v>
      </c>
      <c r="F2140" s="127">
        <v>46478</v>
      </c>
      <c r="G2140" s="127">
        <v>129</v>
      </c>
    </row>
    <row r="2141" spans="1:7" ht="14.25" customHeight="1">
      <c r="A2141" s="130" t="s">
        <v>18</v>
      </c>
      <c r="B2141" s="131">
        <v>2020</v>
      </c>
      <c r="C2141" s="130" t="s">
        <v>332</v>
      </c>
      <c r="D2141" s="130" t="s">
        <v>335</v>
      </c>
      <c r="E2141" s="131">
        <v>1271165</v>
      </c>
      <c r="F2141" s="131">
        <v>22495936</v>
      </c>
      <c r="G2141" s="131">
        <v>62925</v>
      </c>
    </row>
    <row r="2142" spans="1:7" ht="14.25" customHeight="1">
      <c r="A2142" s="126" t="s">
        <v>18</v>
      </c>
      <c r="B2142" s="127">
        <v>2020</v>
      </c>
      <c r="C2142" s="126" t="s">
        <v>332</v>
      </c>
      <c r="D2142" s="126" t="s">
        <v>336</v>
      </c>
      <c r="E2142" s="127">
        <v>563278</v>
      </c>
      <c r="F2142" s="127">
        <v>14403224</v>
      </c>
      <c r="G2142" s="127">
        <v>0</v>
      </c>
    </row>
    <row r="2143" spans="1:7" ht="14.25" customHeight="1">
      <c r="A2143" s="130" t="s">
        <v>18</v>
      </c>
      <c r="B2143" s="131">
        <v>2020</v>
      </c>
      <c r="C2143" s="130" t="s">
        <v>337</v>
      </c>
      <c r="D2143" s="130" t="s">
        <v>338</v>
      </c>
      <c r="E2143" s="131">
        <v>23435293</v>
      </c>
      <c r="F2143" s="131">
        <v>667394098</v>
      </c>
      <c r="G2143" s="131">
        <v>0</v>
      </c>
    </row>
    <row r="2144" spans="1:7" ht="14.25" customHeight="1">
      <c r="A2144" s="126" t="s">
        <v>18</v>
      </c>
      <c r="B2144" s="127">
        <v>2020</v>
      </c>
      <c r="C2144" s="126" t="s">
        <v>337</v>
      </c>
      <c r="D2144" s="126" t="s">
        <v>339</v>
      </c>
      <c r="E2144" s="127">
        <v>45950449</v>
      </c>
      <c r="F2144" s="127">
        <v>3347176353</v>
      </c>
      <c r="G2144" s="127">
        <v>7915440</v>
      </c>
    </row>
    <row r="2145" spans="1:7" ht="14.25" customHeight="1">
      <c r="A2145" s="130" t="s">
        <v>18</v>
      </c>
      <c r="B2145" s="131">
        <v>2020</v>
      </c>
      <c r="C2145" s="130" t="s">
        <v>337</v>
      </c>
      <c r="D2145" s="130" t="s">
        <v>340</v>
      </c>
      <c r="E2145" s="131">
        <v>6172689</v>
      </c>
      <c r="F2145" s="131">
        <v>573822415</v>
      </c>
      <c r="G2145" s="131">
        <v>1010828</v>
      </c>
    </row>
    <row r="2146" spans="1:7" ht="14.25" customHeight="1">
      <c r="A2146" s="126" t="s">
        <v>18</v>
      </c>
      <c r="B2146" s="127">
        <v>2020</v>
      </c>
      <c r="C2146" s="126" t="s">
        <v>337</v>
      </c>
      <c r="D2146" s="126" t="s">
        <v>341</v>
      </c>
      <c r="E2146" s="127">
        <v>106419610</v>
      </c>
      <c r="F2146" s="127">
        <v>2441059461</v>
      </c>
      <c r="G2146" s="127">
        <v>0</v>
      </c>
    </row>
    <row r="2147" spans="1:7" ht="14.25" customHeight="1">
      <c r="A2147" s="130" t="s">
        <v>18</v>
      </c>
      <c r="B2147" s="131">
        <v>2020</v>
      </c>
      <c r="C2147" s="130" t="s">
        <v>337</v>
      </c>
      <c r="D2147" s="130" t="s">
        <v>342</v>
      </c>
      <c r="E2147" s="131">
        <v>0</v>
      </c>
      <c r="F2147" s="131">
        <v>0</v>
      </c>
      <c r="G2147" s="131">
        <v>0</v>
      </c>
    </row>
    <row r="2148" spans="1:7" ht="14.25" customHeight="1">
      <c r="A2148" s="126" t="s">
        <v>18</v>
      </c>
      <c r="B2148" s="127">
        <v>2021</v>
      </c>
      <c r="C2148" s="126" t="s">
        <v>332</v>
      </c>
      <c r="D2148" s="126" t="s">
        <v>343</v>
      </c>
      <c r="E2148" s="127">
        <v>0</v>
      </c>
      <c r="F2148" s="127">
        <v>0</v>
      </c>
      <c r="G2148" s="127">
        <v>0</v>
      </c>
    </row>
    <row r="2149" spans="1:7" ht="14.25" customHeight="1">
      <c r="A2149" s="130" t="s">
        <v>18</v>
      </c>
      <c r="B2149" s="131">
        <v>2021</v>
      </c>
      <c r="C2149" s="130" t="s">
        <v>332</v>
      </c>
      <c r="D2149" s="130" t="s">
        <v>333</v>
      </c>
      <c r="E2149" s="131">
        <v>4693.4799999999996</v>
      </c>
      <c r="F2149" s="131">
        <v>44024</v>
      </c>
      <c r="G2149" s="131">
        <v>122</v>
      </c>
    </row>
    <row r="2150" spans="1:7" ht="14.25" customHeight="1">
      <c r="A2150" s="126" t="s">
        <v>18</v>
      </c>
      <c r="B2150" s="127">
        <v>2021</v>
      </c>
      <c r="C2150" s="126" t="s">
        <v>332</v>
      </c>
      <c r="D2150" s="126" t="s">
        <v>335</v>
      </c>
      <c r="E2150" s="127">
        <v>1867081.97</v>
      </c>
      <c r="F2150" s="127">
        <v>22842919</v>
      </c>
      <c r="G2150" s="127">
        <v>63939.56</v>
      </c>
    </row>
    <row r="2151" spans="1:7" ht="14.25" customHeight="1">
      <c r="A2151" s="130" t="s">
        <v>18</v>
      </c>
      <c r="B2151" s="131">
        <v>2021</v>
      </c>
      <c r="C2151" s="130" t="s">
        <v>332</v>
      </c>
      <c r="D2151" s="130" t="s">
        <v>336</v>
      </c>
      <c r="E2151" s="131">
        <v>581324.35</v>
      </c>
      <c r="F2151" s="131">
        <v>14083301</v>
      </c>
      <c r="G2151" s="131">
        <v>0</v>
      </c>
    </row>
    <row r="2152" spans="1:7" ht="14.25" customHeight="1">
      <c r="A2152" s="126" t="s">
        <v>18</v>
      </c>
      <c r="B2152" s="127">
        <v>2021</v>
      </c>
      <c r="C2152" s="126" t="s">
        <v>337</v>
      </c>
      <c r="D2152" s="126" t="s">
        <v>338</v>
      </c>
      <c r="E2152" s="127">
        <v>23019747.27</v>
      </c>
      <c r="F2152" s="127">
        <v>680716896</v>
      </c>
      <c r="G2152" s="127">
        <v>0</v>
      </c>
    </row>
    <row r="2153" spans="1:7" ht="14.25" customHeight="1">
      <c r="A2153" s="130" t="s">
        <v>18</v>
      </c>
      <c r="B2153" s="131">
        <v>2021</v>
      </c>
      <c r="C2153" s="130" t="s">
        <v>337</v>
      </c>
      <c r="D2153" s="130" t="s">
        <v>339</v>
      </c>
      <c r="E2153" s="131">
        <v>50106023.359999999</v>
      </c>
      <c r="F2153" s="131">
        <v>3371084029</v>
      </c>
      <c r="G2153" s="131">
        <v>7979299.3499999996</v>
      </c>
    </row>
    <row r="2154" spans="1:7" ht="14.25" customHeight="1">
      <c r="A2154" s="126" t="s">
        <v>18</v>
      </c>
      <c r="B2154" s="127">
        <v>2021</v>
      </c>
      <c r="C2154" s="126" t="s">
        <v>337</v>
      </c>
      <c r="D2154" s="126" t="s">
        <v>340</v>
      </c>
      <c r="E2154" s="127">
        <v>6196106.9199999999</v>
      </c>
      <c r="F2154" s="127">
        <v>592786785</v>
      </c>
      <c r="G2154" s="127">
        <v>1027713.54</v>
      </c>
    </row>
    <row r="2155" spans="1:7" ht="14.25" customHeight="1">
      <c r="A2155" s="130" t="s">
        <v>18</v>
      </c>
      <c r="B2155" s="131">
        <v>2021</v>
      </c>
      <c r="C2155" s="130" t="s">
        <v>337</v>
      </c>
      <c r="D2155" s="130" t="s">
        <v>341</v>
      </c>
      <c r="E2155" s="131">
        <v>111579913.81</v>
      </c>
      <c r="F2155" s="131">
        <v>2454365235</v>
      </c>
      <c r="G2155" s="131">
        <v>0</v>
      </c>
    </row>
    <row r="2156" spans="1:7" ht="14.25" customHeight="1">
      <c r="A2156" s="126" t="s">
        <v>18</v>
      </c>
      <c r="B2156" s="127">
        <v>2021</v>
      </c>
      <c r="C2156" s="126" t="s">
        <v>337</v>
      </c>
      <c r="D2156" s="126" t="s">
        <v>342</v>
      </c>
      <c r="E2156" s="127">
        <v>0</v>
      </c>
      <c r="F2156" s="127">
        <v>0</v>
      </c>
      <c r="G2156" s="127">
        <v>0</v>
      </c>
    </row>
    <row r="2157" spans="1:7" ht="14.25" customHeight="1">
      <c r="A2157" s="130" t="s">
        <v>18</v>
      </c>
      <c r="B2157" s="131">
        <v>2022</v>
      </c>
      <c r="C2157" s="130" t="s">
        <v>332</v>
      </c>
      <c r="D2157" s="130" t="s">
        <v>343</v>
      </c>
      <c r="E2157" s="131">
        <v>0</v>
      </c>
      <c r="F2157" s="131">
        <v>0</v>
      </c>
      <c r="G2157" s="131">
        <v>0</v>
      </c>
    </row>
    <row r="2158" spans="1:7" ht="14.25" customHeight="1">
      <c r="A2158" s="126" t="s">
        <v>18</v>
      </c>
      <c r="B2158" s="127">
        <v>2022</v>
      </c>
      <c r="C2158" s="126" t="s">
        <v>332</v>
      </c>
      <c r="D2158" s="126" t="s">
        <v>333</v>
      </c>
      <c r="E2158" s="127">
        <v>5617.43</v>
      </c>
      <c r="F2158" s="127">
        <v>44760</v>
      </c>
      <c r="G2158" s="127">
        <v>120</v>
      </c>
    </row>
    <row r="2159" spans="1:7" ht="14.25" customHeight="1">
      <c r="A2159" s="130" t="s">
        <v>18</v>
      </c>
      <c r="B2159" s="131">
        <v>2022</v>
      </c>
      <c r="C2159" s="130" t="s">
        <v>332</v>
      </c>
      <c r="D2159" s="130" t="s">
        <v>335</v>
      </c>
      <c r="E2159" s="131">
        <v>1104959.73</v>
      </c>
      <c r="F2159" s="131">
        <v>22059316</v>
      </c>
      <c r="G2159" s="131">
        <v>61708</v>
      </c>
    </row>
    <row r="2160" spans="1:7" ht="14.25" customHeight="1">
      <c r="A2160" s="126" t="s">
        <v>18</v>
      </c>
      <c r="B2160" s="127">
        <v>2022</v>
      </c>
      <c r="C2160" s="126" t="s">
        <v>332</v>
      </c>
      <c r="D2160" s="126" t="s">
        <v>336</v>
      </c>
      <c r="E2160" s="127">
        <v>637912.68000000005</v>
      </c>
      <c r="F2160" s="127">
        <v>13981077</v>
      </c>
      <c r="G2160" s="127">
        <v>0</v>
      </c>
    </row>
    <row r="2161" spans="1:7" ht="14.25" customHeight="1">
      <c r="A2161" s="130" t="s">
        <v>18</v>
      </c>
      <c r="B2161" s="131">
        <v>2022</v>
      </c>
      <c r="C2161" s="130" t="s">
        <v>337</v>
      </c>
      <c r="D2161" s="130" t="s">
        <v>338</v>
      </c>
      <c r="E2161" s="131">
        <v>25710131.510000002</v>
      </c>
      <c r="F2161" s="131">
        <v>728927141</v>
      </c>
      <c r="G2161" s="131">
        <v>0</v>
      </c>
    </row>
    <row r="2162" spans="1:7" ht="14.25" customHeight="1">
      <c r="A2162" s="126" t="s">
        <v>18</v>
      </c>
      <c r="B2162" s="127">
        <v>2022</v>
      </c>
      <c r="C2162" s="126" t="s">
        <v>337</v>
      </c>
      <c r="D2162" s="126" t="s">
        <v>339</v>
      </c>
      <c r="E2162" s="127">
        <v>53611658.939999998</v>
      </c>
      <c r="F2162" s="127">
        <v>3464642601</v>
      </c>
      <c r="G2162" s="127">
        <v>8061076</v>
      </c>
    </row>
    <row r="2163" spans="1:7" ht="14.25" customHeight="1">
      <c r="A2163" s="130" t="s">
        <v>18</v>
      </c>
      <c r="B2163" s="131">
        <v>2022</v>
      </c>
      <c r="C2163" s="130" t="s">
        <v>337</v>
      </c>
      <c r="D2163" s="130" t="s">
        <v>340</v>
      </c>
      <c r="E2163" s="131">
        <v>6293133.3600000003</v>
      </c>
      <c r="F2163" s="131">
        <v>563510945</v>
      </c>
      <c r="G2163" s="131">
        <v>988207</v>
      </c>
    </row>
    <row r="2164" spans="1:7" ht="14.25" customHeight="1">
      <c r="A2164" s="126" t="s">
        <v>18</v>
      </c>
      <c r="B2164" s="127">
        <v>2022</v>
      </c>
      <c r="C2164" s="126" t="s">
        <v>337</v>
      </c>
      <c r="D2164" s="126" t="s">
        <v>341</v>
      </c>
      <c r="E2164" s="127">
        <v>120677222.09</v>
      </c>
      <c r="F2164" s="127">
        <v>2438179035</v>
      </c>
      <c r="G2164" s="127">
        <v>0</v>
      </c>
    </row>
    <row r="2165" spans="1:7" ht="14.25" customHeight="1">
      <c r="A2165" s="130" t="s">
        <v>18</v>
      </c>
      <c r="B2165" s="131">
        <v>2022</v>
      </c>
      <c r="C2165" s="130" t="s">
        <v>337</v>
      </c>
      <c r="D2165" s="130" t="s">
        <v>342</v>
      </c>
      <c r="E2165" s="131">
        <v>0</v>
      </c>
      <c r="F2165" s="131">
        <v>0</v>
      </c>
      <c r="G2165" s="131">
        <v>0</v>
      </c>
    </row>
    <row r="2166" spans="1:7" ht="14.25" customHeight="1">
      <c r="A2166" s="126" t="s">
        <v>18</v>
      </c>
      <c r="B2166" s="127">
        <v>2023</v>
      </c>
      <c r="C2166" s="126" t="s">
        <v>332</v>
      </c>
      <c r="D2166" s="126" t="s">
        <v>343</v>
      </c>
      <c r="E2166" s="127">
        <v>0</v>
      </c>
      <c r="F2166" s="127">
        <v>0</v>
      </c>
      <c r="G2166" s="127">
        <v>0</v>
      </c>
    </row>
    <row r="2167" spans="1:7" ht="14.25" customHeight="1">
      <c r="A2167" s="130" t="s">
        <v>18</v>
      </c>
      <c r="B2167" s="131">
        <v>2023</v>
      </c>
      <c r="C2167" s="130" t="s">
        <v>332</v>
      </c>
      <c r="D2167" s="130" t="s">
        <v>333</v>
      </c>
      <c r="E2167" s="131">
        <v>6019.09</v>
      </c>
      <c r="F2167" s="131">
        <v>43412</v>
      </c>
      <c r="G2167" s="131">
        <v>120</v>
      </c>
    </row>
    <row r="2168" spans="1:7" ht="14.25" customHeight="1">
      <c r="A2168" s="126" t="s">
        <v>18</v>
      </c>
      <c r="B2168" s="127">
        <v>2023</v>
      </c>
      <c r="C2168" s="126" t="s">
        <v>332</v>
      </c>
      <c r="D2168" s="126" t="s">
        <v>335</v>
      </c>
      <c r="E2168" s="127">
        <v>1211611.28</v>
      </c>
      <c r="F2168" s="127">
        <v>21667004.870000001</v>
      </c>
      <c r="G2168" s="127">
        <v>60526.32</v>
      </c>
    </row>
    <row r="2169" spans="1:7" ht="14.25" customHeight="1">
      <c r="A2169" s="130" t="s">
        <v>18</v>
      </c>
      <c r="B2169" s="131">
        <v>2023</v>
      </c>
      <c r="C2169" s="130" t="s">
        <v>332</v>
      </c>
      <c r="D2169" s="130" t="s">
        <v>336</v>
      </c>
      <c r="E2169" s="131">
        <v>699835.84</v>
      </c>
      <c r="F2169" s="131">
        <v>14064183</v>
      </c>
      <c r="G2169" s="131">
        <v>0</v>
      </c>
    </row>
    <row r="2170" spans="1:7" ht="14.25" customHeight="1">
      <c r="A2170" s="126" t="s">
        <v>18</v>
      </c>
      <c r="B2170" s="127">
        <v>2023</v>
      </c>
      <c r="C2170" s="126" t="s">
        <v>337</v>
      </c>
      <c r="D2170" s="126" t="s">
        <v>338</v>
      </c>
      <c r="E2170" s="127">
        <v>27272696.300000001</v>
      </c>
      <c r="F2170" s="127">
        <v>731844638.66999996</v>
      </c>
      <c r="G2170" s="127">
        <v>0</v>
      </c>
    </row>
    <row r="2171" spans="1:7" ht="14.25" customHeight="1">
      <c r="A2171" s="130" t="s">
        <v>18</v>
      </c>
      <c r="B2171" s="131">
        <v>2023</v>
      </c>
      <c r="C2171" s="130" t="s">
        <v>337</v>
      </c>
      <c r="D2171" s="130" t="s">
        <v>339</v>
      </c>
      <c r="E2171" s="131">
        <v>57747749.609999999</v>
      </c>
      <c r="F2171" s="131">
        <v>3502892151.9499998</v>
      </c>
      <c r="G2171" s="131">
        <v>8256761.1200000001</v>
      </c>
    </row>
    <row r="2172" spans="1:7" ht="14.25" customHeight="1">
      <c r="A2172" s="126" t="s">
        <v>18</v>
      </c>
      <c r="B2172" s="127">
        <v>2023</v>
      </c>
      <c r="C2172" s="126" t="s">
        <v>337</v>
      </c>
      <c r="D2172" s="126" t="s">
        <v>340</v>
      </c>
      <c r="E2172" s="127">
        <v>6657844.2599999998</v>
      </c>
      <c r="F2172" s="127">
        <v>551065668.55999994</v>
      </c>
      <c r="G2172" s="127">
        <v>996340.16</v>
      </c>
    </row>
    <row r="2173" spans="1:7" ht="14.25" customHeight="1">
      <c r="A2173" s="130" t="s">
        <v>18</v>
      </c>
      <c r="B2173" s="131">
        <v>2023</v>
      </c>
      <c r="C2173" s="130" t="s">
        <v>337</v>
      </c>
      <c r="D2173" s="130" t="s">
        <v>341</v>
      </c>
      <c r="E2173" s="131">
        <v>126903090.77</v>
      </c>
      <c r="F2173" s="131">
        <v>2441208251.2199998</v>
      </c>
      <c r="G2173" s="131">
        <v>0</v>
      </c>
    </row>
    <row r="2174" spans="1:7" ht="14.25" customHeight="1">
      <c r="A2174" s="126" t="s">
        <v>18</v>
      </c>
      <c r="B2174" s="127">
        <v>2023</v>
      </c>
      <c r="C2174" s="126" t="s">
        <v>337</v>
      </c>
      <c r="D2174" s="126" t="s">
        <v>342</v>
      </c>
      <c r="E2174" s="127">
        <v>0</v>
      </c>
      <c r="F2174" s="127">
        <v>0</v>
      </c>
      <c r="G2174" s="127">
        <v>0</v>
      </c>
    </row>
    <row r="2175" spans="1:7" ht="14.25" customHeight="1">
      <c r="A2175" s="130" t="s">
        <v>131</v>
      </c>
      <c r="B2175" s="131">
        <v>2015</v>
      </c>
      <c r="C2175" s="130" t="s">
        <v>332</v>
      </c>
      <c r="D2175" s="130" t="s">
        <v>343</v>
      </c>
      <c r="E2175" s="131">
        <v>0</v>
      </c>
      <c r="F2175" s="131">
        <v>0</v>
      </c>
      <c r="G2175" s="131">
        <v>0</v>
      </c>
    </row>
    <row r="2176" spans="1:7" ht="14.25" customHeight="1">
      <c r="A2176" s="126" t="s">
        <v>131</v>
      </c>
      <c r="B2176" s="127">
        <v>2015</v>
      </c>
      <c r="C2176" s="126" t="s">
        <v>332</v>
      </c>
      <c r="D2176" s="126" t="s">
        <v>333</v>
      </c>
      <c r="E2176" s="127">
        <v>39171.08</v>
      </c>
      <c r="F2176" s="127">
        <v>107542.94</v>
      </c>
      <c r="G2176" s="127">
        <v>1188</v>
      </c>
    </row>
    <row r="2177" spans="1:7" ht="14.25" customHeight="1">
      <c r="A2177" s="130" t="s">
        <v>131</v>
      </c>
      <c r="B2177" s="131">
        <v>2015</v>
      </c>
      <c r="C2177" s="130" t="s">
        <v>332</v>
      </c>
      <c r="D2177" s="130" t="s">
        <v>335</v>
      </c>
      <c r="E2177" s="131">
        <v>346859.88</v>
      </c>
      <c r="F2177" s="131">
        <v>1016454.25</v>
      </c>
      <c r="G2177" s="131">
        <v>2886</v>
      </c>
    </row>
    <row r="2178" spans="1:7" ht="14.25" customHeight="1">
      <c r="A2178" s="126" t="s">
        <v>131</v>
      </c>
      <c r="B2178" s="127">
        <v>2015</v>
      </c>
      <c r="C2178" s="126" t="s">
        <v>332</v>
      </c>
      <c r="D2178" s="126" t="s">
        <v>336</v>
      </c>
      <c r="E2178" s="127">
        <v>16740.72</v>
      </c>
      <c r="F2178" s="127">
        <v>463092</v>
      </c>
      <c r="G2178" s="127">
        <v>0</v>
      </c>
    </row>
    <row r="2179" spans="1:7" ht="14.25" customHeight="1">
      <c r="A2179" s="130" t="s">
        <v>131</v>
      </c>
      <c r="B2179" s="131">
        <v>2015</v>
      </c>
      <c r="C2179" s="130" t="s">
        <v>337</v>
      </c>
      <c r="D2179" s="130" t="s">
        <v>338</v>
      </c>
      <c r="E2179" s="131">
        <v>753742.81</v>
      </c>
      <c r="F2179" s="131">
        <v>33730295.020000003</v>
      </c>
      <c r="G2179" s="131">
        <v>0</v>
      </c>
    </row>
    <row r="2180" spans="1:7" ht="14.25" customHeight="1">
      <c r="A2180" s="126" t="s">
        <v>131</v>
      </c>
      <c r="B2180" s="127">
        <v>2015</v>
      </c>
      <c r="C2180" s="126" t="s">
        <v>337</v>
      </c>
      <c r="D2180" s="126" t="s">
        <v>339</v>
      </c>
      <c r="E2180" s="127">
        <v>616408.31999999995</v>
      </c>
      <c r="F2180" s="127">
        <v>54718914.219999999</v>
      </c>
      <c r="G2180" s="127">
        <v>141599</v>
      </c>
    </row>
    <row r="2181" spans="1:7" ht="14.25" customHeight="1">
      <c r="A2181" s="130" t="s">
        <v>131</v>
      </c>
      <c r="B2181" s="131">
        <v>2015</v>
      </c>
      <c r="C2181" s="130" t="s">
        <v>337</v>
      </c>
      <c r="D2181" s="130" t="s">
        <v>340</v>
      </c>
      <c r="E2181" s="131">
        <v>0</v>
      </c>
      <c r="F2181" s="131">
        <v>0</v>
      </c>
      <c r="G2181" s="131">
        <v>0</v>
      </c>
    </row>
    <row r="2182" spans="1:7" ht="14.25" customHeight="1">
      <c r="A2182" s="126" t="s">
        <v>131</v>
      </c>
      <c r="B2182" s="127">
        <v>2015</v>
      </c>
      <c r="C2182" s="126" t="s">
        <v>337</v>
      </c>
      <c r="D2182" s="126" t="s">
        <v>341</v>
      </c>
      <c r="E2182" s="127">
        <v>7013018.9000000004</v>
      </c>
      <c r="F2182" s="127">
        <v>149314119.47999999</v>
      </c>
      <c r="G2182" s="127">
        <v>0</v>
      </c>
    </row>
    <row r="2183" spans="1:7" ht="14.25" customHeight="1">
      <c r="A2183" s="130" t="s">
        <v>131</v>
      </c>
      <c r="B2183" s="131">
        <v>2015</v>
      </c>
      <c r="C2183" s="130" t="s">
        <v>337</v>
      </c>
      <c r="D2183" s="130" t="s">
        <v>342</v>
      </c>
      <c r="E2183" s="131">
        <v>0</v>
      </c>
      <c r="F2183" s="131">
        <v>0</v>
      </c>
      <c r="G2183" s="131">
        <v>0</v>
      </c>
    </row>
    <row r="2184" spans="1:7" ht="14.25" customHeight="1">
      <c r="A2184" s="126" t="s">
        <v>131</v>
      </c>
      <c r="B2184" s="127">
        <v>2016</v>
      </c>
      <c r="C2184" s="126" t="s">
        <v>332</v>
      </c>
      <c r="D2184" s="126" t="s">
        <v>343</v>
      </c>
      <c r="E2184" s="127">
        <v>0</v>
      </c>
      <c r="F2184" s="127">
        <v>0</v>
      </c>
      <c r="G2184" s="127">
        <v>0</v>
      </c>
    </row>
    <row r="2185" spans="1:7" ht="14.25" customHeight="1">
      <c r="A2185" s="130" t="s">
        <v>131</v>
      </c>
      <c r="B2185" s="131">
        <v>2016</v>
      </c>
      <c r="C2185" s="130" t="s">
        <v>332</v>
      </c>
      <c r="D2185" s="130" t="s">
        <v>333</v>
      </c>
      <c r="E2185" s="131">
        <v>41043.56</v>
      </c>
      <c r="F2185" s="131">
        <v>102721.4</v>
      </c>
      <c r="G2185" s="131">
        <v>0</v>
      </c>
    </row>
    <row r="2186" spans="1:7" ht="14.25" customHeight="1">
      <c r="A2186" s="126" t="s">
        <v>131</v>
      </c>
      <c r="B2186" s="127">
        <v>2016</v>
      </c>
      <c r="C2186" s="126" t="s">
        <v>332</v>
      </c>
      <c r="D2186" s="126" t="s">
        <v>335</v>
      </c>
      <c r="E2186" s="127">
        <v>293185.96000000002</v>
      </c>
      <c r="F2186" s="127">
        <v>547492.47</v>
      </c>
      <c r="G2186" s="127">
        <v>2726.37</v>
      </c>
    </row>
    <row r="2187" spans="1:7" ht="14.25" customHeight="1">
      <c r="A2187" s="130" t="s">
        <v>131</v>
      </c>
      <c r="B2187" s="131">
        <v>2016</v>
      </c>
      <c r="C2187" s="130" t="s">
        <v>332</v>
      </c>
      <c r="D2187" s="130" t="s">
        <v>336</v>
      </c>
      <c r="E2187" s="131">
        <v>19585.21</v>
      </c>
      <c r="F2187" s="131">
        <v>461652</v>
      </c>
      <c r="G2187" s="131">
        <v>0</v>
      </c>
    </row>
    <row r="2188" spans="1:7" ht="14.25" customHeight="1">
      <c r="A2188" s="126" t="s">
        <v>131</v>
      </c>
      <c r="B2188" s="127">
        <v>2016</v>
      </c>
      <c r="C2188" s="126" t="s">
        <v>337</v>
      </c>
      <c r="D2188" s="126" t="s">
        <v>338</v>
      </c>
      <c r="E2188" s="127">
        <v>778473.15</v>
      </c>
      <c r="F2188" s="127">
        <v>33474908.77</v>
      </c>
      <c r="G2188" s="127">
        <v>0</v>
      </c>
    </row>
    <row r="2189" spans="1:7" ht="14.25" customHeight="1">
      <c r="A2189" s="130" t="s">
        <v>131</v>
      </c>
      <c r="B2189" s="131">
        <v>2016</v>
      </c>
      <c r="C2189" s="130" t="s">
        <v>337</v>
      </c>
      <c r="D2189" s="130" t="s">
        <v>339</v>
      </c>
      <c r="E2189" s="131">
        <v>681658.82</v>
      </c>
      <c r="F2189" s="131">
        <v>58067105.479999997</v>
      </c>
      <c r="G2189" s="131">
        <v>151217.85</v>
      </c>
    </row>
    <row r="2190" spans="1:7" ht="14.25" customHeight="1">
      <c r="A2190" s="126" t="s">
        <v>131</v>
      </c>
      <c r="B2190" s="127">
        <v>2016</v>
      </c>
      <c r="C2190" s="126" t="s">
        <v>337</v>
      </c>
      <c r="D2190" s="126" t="s">
        <v>340</v>
      </c>
      <c r="E2190" s="127">
        <v>0</v>
      </c>
      <c r="F2190" s="127">
        <v>0</v>
      </c>
      <c r="G2190" s="127">
        <v>0</v>
      </c>
    </row>
    <row r="2191" spans="1:7" ht="14.25" customHeight="1">
      <c r="A2191" s="130" t="s">
        <v>131</v>
      </c>
      <c r="B2191" s="131">
        <v>2016</v>
      </c>
      <c r="C2191" s="130" t="s">
        <v>337</v>
      </c>
      <c r="D2191" s="130" t="s">
        <v>341</v>
      </c>
      <c r="E2191" s="131">
        <v>7415033.6399999997</v>
      </c>
      <c r="F2191" s="131">
        <v>150148942.61000001</v>
      </c>
      <c r="G2191" s="131">
        <v>0</v>
      </c>
    </row>
    <row r="2192" spans="1:7" ht="14.25" customHeight="1">
      <c r="A2192" s="126" t="s">
        <v>131</v>
      </c>
      <c r="B2192" s="127">
        <v>2016</v>
      </c>
      <c r="C2192" s="126" t="s">
        <v>337</v>
      </c>
      <c r="D2192" s="126" t="s">
        <v>342</v>
      </c>
      <c r="E2192" s="127">
        <v>0</v>
      </c>
      <c r="F2192" s="127">
        <v>0</v>
      </c>
      <c r="G2192" s="127">
        <v>0</v>
      </c>
    </row>
    <row r="2193" spans="1:7" ht="14.25" customHeight="1">
      <c r="A2193" s="130" t="s">
        <v>131</v>
      </c>
      <c r="B2193" s="131">
        <v>2017</v>
      </c>
      <c r="C2193" s="130" t="s">
        <v>332</v>
      </c>
      <c r="D2193" s="130" t="s">
        <v>343</v>
      </c>
      <c r="E2193" s="131">
        <v>0</v>
      </c>
      <c r="F2193" s="131">
        <v>0</v>
      </c>
      <c r="G2193" s="131">
        <v>0</v>
      </c>
    </row>
    <row r="2194" spans="1:7" ht="14.25" customHeight="1">
      <c r="A2194" s="126" t="s">
        <v>131</v>
      </c>
      <c r="B2194" s="127">
        <v>2017</v>
      </c>
      <c r="C2194" s="126" t="s">
        <v>332</v>
      </c>
      <c r="D2194" s="126" t="s">
        <v>333</v>
      </c>
      <c r="E2194" s="127">
        <v>39579.11</v>
      </c>
      <c r="F2194" s="127">
        <v>103849.14</v>
      </c>
      <c r="G2194" s="127">
        <v>288.48</v>
      </c>
    </row>
    <row r="2195" spans="1:7" ht="14.25" customHeight="1">
      <c r="A2195" s="130" t="s">
        <v>131</v>
      </c>
      <c r="B2195" s="131">
        <v>2017</v>
      </c>
      <c r="C2195" s="130" t="s">
        <v>332</v>
      </c>
      <c r="D2195" s="130" t="s">
        <v>335</v>
      </c>
      <c r="E2195" s="131">
        <v>302890.02</v>
      </c>
      <c r="F2195" s="131">
        <v>574600.18999999994</v>
      </c>
      <c r="G2195" s="131">
        <v>1754.99</v>
      </c>
    </row>
    <row r="2196" spans="1:7" ht="14.25" customHeight="1">
      <c r="A2196" s="126" t="s">
        <v>131</v>
      </c>
      <c r="B2196" s="127">
        <v>2017</v>
      </c>
      <c r="C2196" s="126" t="s">
        <v>332</v>
      </c>
      <c r="D2196" s="126" t="s">
        <v>336</v>
      </c>
      <c r="E2196" s="127">
        <v>19186.61</v>
      </c>
      <c r="F2196" s="127">
        <v>460196</v>
      </c>
      <c r="G2196" s="127">
        <v>0</v>
      </c>
    </row>
    <row r="2197" spans="1:7" ht="14.25" customHeight="1">
      <c r="A2197" s="130" t="s">
        <v>131</v>
      </c>
      <c r="B2197" s="131">
        <v>2017</v>
      </c>
      <c r="C2197" s="130" t="s">
        <v>337</v>
      </c>
      <c r="D2197" s="130" t="s">
        <v>338</v>
      </c>
      <c r="E2197" s="131">
        <v>762772.19</v>
      </c>
      <c r="F2197" s="131">
        <v>32775442</v>
      </c>
      <c r="G2197" s="131">
        <v>0</v>
      </c>
    </row>
    <row r="2198" spans="1:7" ht="14.25" customHeight="1">
      <c r="A2198" s="126" t="s">
        <v>131</v>
      </c>
      <c r="B2198" s="127">
        <v>2017</v>
      </c>
      <c r="C2198" s="126" t="s">
        <v>337</v>
      </c>
      <c r="D2198" s="126" t="s">
        <v>339</v>
      </c>
      <c r="E2198" s="127">
        <v>737457.65</v>
      </c>
      <c r="F2198" s="127">
        <v>63107664.689999998</v>
      </c>
      <c r="G2198" s="127">
        <v>163230.39999999999</v>
      </c>
    </row>
    <row r="2199" spans="1:7" ht="14.25" customHeight="1">
      <c r="A2199" s="130" t="s">
        <v>131</v>
      </c>
      <c r="B2199" s="131">
        <v>2017</v>
      </c>
      <c r="C2199" s="130" t="s">
        <v>337</v>
      </c>
      <c r="D2199" s="130" t="s">
        <v>340</v>
      </c>
      <c r="E2199" s="131">
        <v>0</v>
      </c>
      <c r="F2199" s="131">
        <v>0</v>
      </c>
      <c r="G2199" s="131">
        <v>0</v>
      </c>
    </row>
    <row r="2200" spans="1:7" ht="14.25" customHeight="1">
      <c r="A2200" s="126" t="s">
        <v>131</v>
      </c>
      <c r="B2200" s="127">
        <v>2017</v>
      </c>
      <c r="C2200" s="126" t="s">
        <v>337</v>
      </c>
      <c r="D2200" s="126" t="s">
        <v>341</v>
      </c>
      <c r="E2200" s="127">
        <v>7367769.7999999998</v>
      </c>
      <c r="F2200" s="127">
        <v>145250460.83000001</v>
      </c>
      <c r="G2200" s="127">
        <v>0</v>
      </c>
    </row>
    <row r="2201" spans="1:7" ht="14.25" customHeight="1">
      <c r="A2201" s="130" t="s">
        <v>131</v>
      </c>
      <c r="B2201" s="131">
        <v>2017</v>
      </c>
      <c r="C2201" s="130" t="s">
        <v>337</v>
      </c>
      <c r="D2201" s="130" t="s">
        <v>342</v>
      </c>
      <c r="E2201" s="131">
        <v>0</v>
      </c>
      <c r="F2201" s="131">
        <v>0</v>
      </c>
      <c r="G2201" s="131">
        <v>0</v>
      </c>
    </row>
    <row r="2202" spans="1:7" ht="14.25" customHeight="1">
      <c r="A2202" s="126" t="s">
        <v>131</v>
      </c>
      <c r="B2202" s="127">
        <v>2018</v>
      </c>
      <c r="C2202" s="126" t="s">
        <v>332</v>
      </c>
      <c r="D2202" s="126" t="s">
        <v>343</v>
      </c>
      <c r="E2202" s="127">
        <v>0</v>
      </c>
      <c r="F2202" s="127">
        <v>0</v>
      </c>
      <c r="G2202" s="127">
        <v>0</v>
      </c>
    </row>
    <row r="2203" spans="1:7" ht="14.25" customHeight="1">
      <c r="A2203" s="130" t="s">
        <v>131</v>
      </c>
      <c r="B2203" s="131">
        <v>2018</v>
      </c>
      <c r="C2203" s="130" t="s">
        <v>332</v>
      </c>
      <c r="D2203" s="130" t="s">
        <v>333</v>
      </c>
      <c r="E2203" s="131">
        <v>43622.02</v>
      </c>
      <c r="F2203" s="131">
        <v>105459.54</v>
      </c>
      <c r="G2203" s="131">
        <v>292.93</v>
      </c>
    </row>
    <row r="2204" spans="1:7" ht="14.25" customHeight="1">
      <c r="A2204" s="126" t="s">
        <v>131</v>
      </c>
      <c r="B2204" s="127">
        <v>2018</v>
      </c>
      <c r="C2204" s="126" t="s">
        <v>332</v>
      </c>
      <c r="D2204" s="126" t="s">
        <v>335</v>
      </c>
      <c r="E2204" s="127">
        <v>220412.85</v>
      </c>
      <c r="F2204" s="127">
        <v>615045.71</v>
      </c>
      <c r="G2204" s="127">
        <v>1867.26</v>
      </c>
    </row>
    <row r="2205" spans="1:7" ht="14.25" customHeight="1">
      <c r="A2205" s="130" t="s">
        <v>131</v>
      </c>
      <c r="B2205" s="131">
        <v>2018</v>
      </c>
      <c r="C2205" s="130" t="s">
        <v>332</v>
      </c>
      <c r="D2205" s="130" t="s">
        <v>336</v>
      </c>
      <c r="E2205" s="131">
        <v>21335.31</v>
      </c>
      <c r="F2205" s="131">
        <v>482914</v>
      </c>
      <c r="G2205" s="131">
        <v>0</v>
      </c>
    </row>
    <row r="2206" spans="1:7" ht="14.25" customHeight="1">
      <c r="A2206" s="126" t="s">
        <v>131</v>
      </c>
      <c r="B2206" s="127">
        <v>2018</v>
      </c>
      <c r="C2206" s="126" t="s">
        <v>337</v>
      </c>
      <c r="D2206" s="126" t="s">
        <v>338</v>
      </c>
      <c r="E2206" s="127">
        <v>892517.14</v>
      </c>
      <c r="F2206" s="127">
        <v>36037382.240000002</v>
      </c>
      <c r="G2206" s="127">
        <v>0</v>
      </c>
    </row>
    <row r="2207" spans="1:7" ht="14.25" customHeight="1">
      <c r="A2207" s="130" t="s">
        <v>131</v>
      </c>
      <c r="B2207" s="131">
        <v>2018</v>
      </c>
      <c r="C2207" s="130" t="s">
        <v>337</v>
      </c>
      <c r="D2207" s="130" t="s">
        <v>339</v>
      </c>
      <c r="E2207" s="131">
        <v>938165.36</v>
      </c>
      <c r="F2207" s="131">
        <v>65404828.979999997</v>
      </c>
      <c r="G2207" s="131">
        <v>168618.78</v>
      </c>
    </row>
    <row r="2208" spans="1:7" ht="14.25" customHeight="1">
      <c r="A2208" s="126" t="s">
        <v>131</v>
      </c>
      <c r="B2208" s="127">
        <v>2018</v>
      </c>
      <c r="C2208" s="126" t="s">
        <v>337</v>
      </c>
      <c r="D2208" s="126" t="s">
        <v>340</v>
      </c>
      <c r="E2208" s="127">
        <v>0</v>
      </c>
      <c r="F2208" s="127">
        <v>0</v>
      </c>
      <c r="G2208" s="127">
        <v>0</v>
      </c>
    </row>
    <row r="2209" spans="1:7" ht="14.25" customHeight="1">
      <c r="A2209" s="130" t="s">
        <v>131</v>
      </c>
      <c r="B2209" s="131">
        <v>2018</v>
      </c>
      <c r="C2209" s="130" t="s">
        <v>337</v>
      </c>
      <c r="D2209" s="130" t="s">
        <v>341</v>
      </c>
      <c r="E2209" s="131">
        <v>8572644.2100000009</v>
      </c>
      <c r="F2209" s="131">
        <v>160853753.41</v>
      </c>
      <c r="G2209" s="131">
        <v>0</v>
      </c>
    </row>
    <row r="2210" spans="1:7" ht="14.25" customHeight="1">
      <c r="A2210" s="126" t="s">
        <v>131</v>
      </c>
      <c r="B2210" s="127">
        <v>2018</v>
      </c>
      <c r="C2210" s="126" t="s">
        <v>337</v>
      </c>
      <c r="D2210" s="126" t="s">
        <v>342</v>
      </c>
      <c r="E2210" s="127">
        <v>0</v>
      </c>
      <c r="F2210" s="127">
        <v>0</v>
      </c>
      <c r="G2210" s="127">
        <v>0</v>
      </c>
    </row>
    <row r="2211" spans="1:7" ht="14.25" customHeight="1">
      <c r="A2211" s="130" t="s">
        <v>131</v>
      </c>
      <c r="B2211" s="131">
        <v>2019</v>
      </c>
      <c r="C2211" s="130" t="s">
        <v>332</v>
      </c>
      <c r="D2211" s="130" t="s">
        <v>343</v>
      </c>
      <c r="E2211" s="131">
        <v>0</v>
      </c>
      <c r="F2211" s="131">
        <v>0</v>
      </c>
      <c r="G2211" s="131">
        <v>0</v>
      </c>
    </row>
    <row r="2212" spans="1:7" ht="14.25" customHeight="1">
      <c r="A2212" s="126" t="s">
        <v>131</v>
      </c>
      <c r="B2212" s="127">
        <v>2019</v>
      </c>
      <c r="C2212" s="126" t="s">
        <v>332</v>
      </c>
      <c r="D2212" s="126" t="s">
        <v>333</v>
      </c>
      <c r="E2212" s="127">
        <v>-44016.3</v>
      </c>
      <c r="F2212" s="127">
        <v>103804.5</v>
      </c>
      <c r="G2212" s="127">
        <v>288.35000000000002</v>
      </c>
    </row>
    <row r="2213" spans="1:7" ht="14.25" customHeight="1">
      <c r="A2213" s="130" t="s">
        <v>131</v>
      </c>
      <c r="B2213" s="131">
        <v>2019</v>
      </c>
      <c r="C2213" s="130" t="s">
        <v>332</v>
      </c>
      <c r="D2213" s="130" t="s">
        <v>335</v>
      </c>
      <c r="E2213" s="131">
        <v>-218123.97</v>
      </c>
      <c r="F2213" s="131">
        <v>653653.25</v>
      </c>
      <c r="G2213" s="131">
        <v>1982.65</v>
      </c>
    </row>
    <row r="2214" spans="1:7" ht="14.25" customHeight="1">
      <c r="A2214" s="126" t="s">
        <v>131</v>
      </c>
      <c r="B2214" s="127">
        <v>2019</v>
      </c>
      <c r="C2214" s="126" t="s">
        <v>332</v>
      </c>
      <c r="D2214" s="126" t="s">
        <v>336</v>
      </c>
      <c r="E2214" s="127">
        <v>-22016.3</v>
      </c>
      <c r="F2214" s="127">
        <v>485587</v>
      </c>
      <c r="G2214" s="127">
        <v>0</v>
      </c>
    </row>
    <row r="2215" spans="1:7" ht="14.25" customHeight="1">
      <c r="A2215" s="130" t="s">
        <v>131</v>
      </c>
      <c r="B2215" s="131">
        <v>2019</v>
      </c>
      <c r="C2215" s="130" t="s">
        <v>337</v>
      </c>
      <c r="D2215" s="130" t="s">
        <v>338</v>
      </c>
      <c r="E2215" s="131">
        <v>-964496.07</v>
      </c>
      <c r="F2215" s="131">
        <v>42480662.969999999</v>
      </c>
      <c r="G2215" s="131">
        <v>0</v>
      </c>
    </row>
    <row r="2216" spans="1:7" ht="14.25" customHeight="1">
      <c r="A2216" s="126" t="s">
        <v>131</v>
      </c>
      <c r="B2216" s="127">
        <v>2019</v>
      </c>
      <c r="C2216" s="126" t="s">
        <v>337</v>
      </c>
      <c r="D2216" s="126" t="s">
        <v>339</v>
      </c>
      <c r="E2216" s="127">
        <v>-941779.83</v>
      </c>
      <c r="F2216" s="127">
        <v>65090124.509999998</v>
      </c>
      <c r="G2216" s="127">
        <v>164137.22</v>
      </c>
    </row>
    <row r="2217" spans="1:7" ht="14.25" customHeight="1">
      <c r="A2217" s="130" t="s">
        <v>131</v>
      </c>
      <c r="B2217" s="131">
        <v>2019</v>
      </c>
      <c r="C2217" s="130" t="s">
        <v>337</v>
      </c>
      <c r="D2217" s="130" t="s">
        <v>340</v>
      </c>
      <c r="E2217" s="131">
        <v>0</v>
      </c>
      <c r="F2217" s="131">
        <v>0</v>
      </c>
      <c r="G2217" s="131">
        <v>0</v>
      </c>
    </row>
    <row r="2218" spans="1:7" ht="14.25" customHeight="1">
      <c r="A2218" s="126" t="s">
        <v>131</v>
      </c>
      <c r="B2218" s="127">
        <v>2019</v>
      </c>
      <c r="C2218" s="126" t="s">
        <v>337</v>
      </c>
      <c r="D2218" s="126" t="s">
        <v>341</v>
      </c>
      <c r="E2218" s="127">
        <v>-9054177.0800000001</v>
      </c>
      <c r="F2218" s="127">
        <v>161284519.66999999</v>
      </c>
      <c r="G2218" s="127">
        <v>0</v>
      </c>
    </row>
    <row r="2219" spans="1:7" ht="14.25" customHeight="1">
      <c r="A2219" s="130" t="s">
        <v>131</v>
      </c>
      <c r="B2219" s="131">
        <v>2019</v>
      </c>
      <c r="C2219" s="130" t="s">
        <v>337</v>
      </c>
      <c r="D2219" s="130" t="s">
        <v>342</v>
      </c>
      <c r="E2219" s="131">
        <v>0</v>
      </c>
      <c r="F2219" s="131">
        <v>0</v>
      </c>
      <c r="G2219" s="131">
        <v>0</v>
      </c>
    </row>
    <row r="2220" spans="1:7" ht="14.25" customHeight="1">
      <c r="A2220" s="126" t="s">
        <v>131</v>
      </c>
      <c r="B2220" s="127">
        <v>2020</v>
      </c>
      <c r="C2220" s="126" t="s">
        <v>332</v>
      </c>
      <c r="D2220" s="126" t="s">
        <v>343</v>
      </c>
      <c r="E2220" s="127">
        <v>0</v>
      </c>
      <c r="F2220" s="127">
        <v>0</v>
      </c>
      <c r="G2220" s="127">
        <v>0</v>
      </c>
    </row>
    <row r="2221" spans="1:7" ht="14.25" customHeight="1">
      <c r="A2221" s="130" t="s">
        <v>131</v>
      </c>
      <c r="B2221" s="131">
        <v>2020</v>
      </c>
      <c r="C2221" s="130" t="s">
        <v>332</v>
      </c>
      <c r="D2221" s="130" t="s">
        <v>333</v>
      </c>
      <c r="E2221" s="131">
        <v>43891.86</v>
      </c>
      <c r="F2221" s="131">
        <v>100969.38</v>
      </c>
      <c r="G2221" s="131">
        <v>280.47000000000003</v>
      </c>
    </row>
    <row r="2222" spans="1:7" ht="14.25" customHeight="1">
      <c r="A2222" s="126" t="s">
        <v>131</v>
      </c>
      <c r="B2222" s="127">
        <v>2020</v>
      </c>
      <c r="C2222" s="126" t="s">
        <v>332</v>
      </c>
      <c r="D2222" s="126" t="s">
        <v>335</v>
      </c>
      <c r="E2222" s="127">
        <v>237576.79</v>
      </c>
      <c r="F2222" s="127">
        <v>686201.6</v>
      </c>
      <c r="G2222" s="127">
        <v>2074.3200000000002</v>
      </c>
    </row>
    <row r="2223" spans="1:7" ht="14.25" customHeight="1">
      <c r="A2223" s="130" t="s">
        <v>131</v>
      </c>
      <c r="B2223" s="131">
        <v>2020</v>
      </c>
      <c r="C2223" s="130" t="s">
        <v>332</v>
      </c>
      <c r="D2223" s="130" t="s">
        <v>336</v>
      </c>
      <c r="E2223" s="131">
        <v>18859.22</v>
      </c>
      <c r="F2223" s="131">
        <v>439968</v>
      </c>
      <c r="G2223" s="131">
        <v>0</v>
      </c>
    </row>
    <row r="2224" spans="1:7" ht="14.25" customHeight="1">
      <c r="A2224" s="126" t="s">
        <v>131</v>
      </c>
      <c r="B2224" s="127">
        <v>2020</v>
      </c>
      <c r="C2224" s="126" t="s">
        <v>337</v>
      </c>
      <c r="D2224" s="126" t="s">
        <v>338</v>
      </c>
      <c r="E2224" s="127">
        <v>997172.52</v>
      </c>
      <c r="F2224" s="127">
        <v>39873537.009999998</v>
      </c>
      <c r="G2224" s="127">
        <v>0</v>
      </c>
    </row>
    <row r="2225" spans="1:7" ht="14.25" customHeight="1">
      <c r="A2225" s="130" t="s">
        <v>131</v>
      </c>
      <c r="B2225" s="131">
        <v>2020</v>
      </c>
      <c r="C2225" s="130" t="s">
        <v>337</v>
      </c>
      <c r="D2225" s="130" t="s">
        <v>339</v>
      </c>
      <c r="E2225" s="131">
        <v>903472.51</v>
      </c>
      <c r="F2225" s="131">
        <v>59834546.960000001</v>
      </c>
      <c r="G2225" s="131">
        <v>153608.63</v>
      </c>
    </row>
    <row r="2226" spans="1:7" ht="14.25" customHeight="1">
      <c r="A2226" s="126" t="s">
        <v>131</v>
      </c>
      <c r="B2226" s="127">
        <v>2020</v>
      </c>
      <c r="C2226" s="126" t="s">
        <v>337</v>
      </c>
      <c r="D2226" s="126" t="s">
        <v>340</v>
      </c>
      <c r="E2226" s="127">
        <v>0</v>
      </c>
      <c r="F2226" s="127">
        <v>0</v>
      </c>
      <c r="G2226" s="127">
        <v>0</v>
      </c>
    </row>
    <row r="2227" spans="1:7" ht="14.25" customHeight="1">
      <c r="A2227" s="130" t="s">
        <v>131</v>
      </c>
      <c r="B2227" s="131">
        <v>2020</v>
      </c>
      <c r="C2227" s="130" t="s">
        <v>337</v>
      </c>
      <c r="D2227" s="130" t="s">
        <v>341</v>
      </c>
      <c r="E2227" s="131">
        <v>9411641.5199999996</v>
      </c>
      <c r="F2227" s="131">
        <v>174957599.52000001</v>
      </c>
      <c r="G2227" s="131">
        <v>0</v>
      </c>
    </row>
    <row r="2228" spans="1:7" ht="14.25" customHeight="1">
      <c r="A2228" s="126" t="s">
        <v>131</v>
      </c>
      <c r="B2228" s="127">
        <v>2020</v>
      </c>
      <c r="C2228" s="126" t="s">
        <v>337</v>
      </c>
      <c r="D2228" s="126" t="s">
        <v>342</v>
      </c>
      <c r="E2228" s="127">
        <v>0</v>
      </c>
      <c r="F2228" s="127">
        <v>0</v>
      </c>
      <c r="G2228" s="127">
        <v>0</v>
      </c>
    </row>
    <row r="2229" spans="1:7" ht="14.25" customHeight="1">
      <c r="A2229" s="130" t="s">
        <v>131</v>
      </c>
      <c r="B2229" s="131">
        <v>2021</v>
      </c>
      <c r="C2229" s="130" t="s">
        <v>332</v>
      </c>
      <c r="D2229" s="130" t="s">
        <v>343</v>
      </c>
      <c r="E2229" s="131">
        <v>0</v>
      </c>
      <c r="F2229" s="131">
        <v>0</v>
      </c>
      <c r="G2229" s="131">
        <v>0</v>
      </c>
    </row>
    <row r="2230" spans="1:7" ht="14.25" customHeight="1">
      <c r="A2230" s="126" t="s">
        <v>131</v>
      </c>
      <c r="B2230" s="127">
        <v>2021</v>
      </c>
      <c r="C2230" s="126" t="s">
        <v>332</v>
      </c>
      <c r="D2230" s="126" t="s">
        <v>333</v>
      </c>
      <c r="E2230" s="127">
        <v>43959.77</v>
      </c>
      <c r="F2230" s="127">
        <v>99205.68</v>
      </c>
      <c r="G2230" s="127">
        <v>275.57</v>
      </c>
    </row>
    <row r="2231" spans="1:7" ht="14.25" customHeight="1">
      <c r="A2231" s="130" t="s">
        <v>131</v>
      </c>
      <c r="B2231" s="131">
        <v>2021</v>
      </c>
      <c r="C2231" s="130" t="s">
        <v>332</v>
      </c>
      <c r="D2231" s="130" t="s">
        <v>335</v>
      </c>
      <c r="E2231" s="131">
        <v>261517.76</v>
      </c>
      <c r="F2231" s="131">
        <v>751137.82</v>
      </c>
      <c r="G2231" s="131">
        <v>2279.91</v>
      </c>
    </row>
    <row r="2232" spans="1:7" ht="14.25" customHeight="1">
      <c r="A2232" s="126" t="s">
        <v>131</v>
      </c>
      <c r="B2232" s="127">
        <v>2021</v>
      </c>
      <c r="C2232" s="126" t="s">
        <v>332</v>
      </c>
      <c r="D2232" s="126" t="s">
        <v>336</v>
      </c>
      <c r="E2232" s="127">
        <v>21025.51</v>
      </c>
      <c r="F2232" s="127">
        <v>439248</v>
      </c>
      <c r="G2232" s="127">
        <v>0</v>
      </c>
    </row>
    <row r="2233" spans="1:7" ht="14.25" customHeight="1">
      <c r="A2233" s="130" t="s">
        <v>131</v>
      </c>
      <c r="B2233" s="131">
        <v>2021</v>
      </c>
      <c r="C2233" s="130" t="s">
        <v>337</v>
      </c>
      <c r="D2233" s="130" t="s">
        <v>338</v>
      </c>
      <c r="E2233" s="131">
        <v>1038448.76</v>
      </c>
      <c r="F2233" s="131">
        <v>40487960.670000002</v>
      </c>
      <c r="G2233" s="131">
        <v>0</v>
      </c>
    </row>
    <row r="2234" spans="1:7" ht="14.25" customHeight="1">
      <c r="A2234" s="126" t="s">
        <v>131</v>
      </c>
      <c r="B2234" s="127">
        <v>2021</v>
      </c>
      <c r="C2234" s="126" t="s">
        <v>337</v>
      </c>
      <c r="D2234" s="126" t="s">
        <v>339</v>
      </c>
      <c r="E2234" s="127">
        <v>914305.17</v>
      </c>
      <c r="F2234" s="127">
        <v>58095870.57</v>
      </c>
      <c r="G2234" s="127">
        <v>157905.39000000001</v>
      </c>
    </row>
    <row r="2235" spans="1:7" ht="14.25" customHeight="1">
      <c r="A2235" s="130" t="s">
        <v>131</v>
      </c>
      <c r="B2235" s="131">
        <v>2021</v>
      </c>
      <c r="C2235" s="130" t="s">
        <v>337</v>
      </c>
      <c r="D2235" s="130" t="s">
        <v>340</v>
      </c>
      <c r="E2235" s="131">
        <v>0</v>
      </c>
      <c r="F2235" s="131">
        <v>0</v>
      </c>
      <c r="G2235" s="131">
        <v>0</v>
      </c>
    </row>
    <row r="2236" spans="1:7" ht="14.25" customHeight="1">
      <c r="A2236" s="126" t="s">
        <v>131</v>
      </c>
      <c r="B2236" s="127">
        <v>2021</v>
      </c>
      <c r="C2236" s="126" t="s">
        <v>337</v>
      </c>
      <c r="D2236" s="126" t="s">
        <v>341</v>
      </c>
      <c r="E2236" s="127">
        <v>9991023.0399999991</v>
      </c>
      <c r="F2236" s="127">
        <v>178499709.19999999</v>
      </c>
      <c r="G2236" s="127">
        <v>0</v>
      </c>
    </row>
    <row r="2237" spans="1:7" ht="14.25" customHeight="1">
      <c r="A2237" s="130" t="s">
        <v>131</v>
      </c>
      <c r="B2237" s="131">
        <v>2021</v>
      </c>
      <c r="C2237" s="130" t="s">
        <v>337</v>
      </c>
      <c r="D2237" s="130" t="s">
        <v>342</v>
      </c>
      <c r="E2237" s="131">
        <v>0</v>
      </c>
      <c r="F2237" s="131">
        <v>0</v>
      </c>
      <c r="G2237" s="131">
        <v>0</v>
      </c>
    </row>
    <row r="2238" spans="1:7" ht="14.25" customHeight="1">
      <c r="A2238" s="126" t="s">
        <v>131</v>
      </c>
      <c r="B2238" s="127">
        <v>2022</v>
      </c>
      <c r="C2238" s="126" t="s">
        <v>332</v>
      </c>
      <c r="D2238" s="126" t="s">
        <v>343</v>
      </c>
      <c r="E2238" s="127">
        <v>0</v>
      </c>
      <c r="F2238" s="127">
        <v>0</v>
      </c>
      <c r="G2238" s="127">
        <v>0</v>
      </c>
    </row>
    <row r="2239" spans="1:7" ht="14.25" customHeight="1">
      <c r="A2239" s="130" t="s">
        <v>131</v>
      </c>
      <c r="B2239" s="131">
        <v>2022</v>
      </c>
      <c r="C2239" s="130" t="s">
        <v>332</v>
      </c>
      <c r="D2239" s="130" t="s">
        <v>333</v>
      </c>
      <c r="E2239" s="131">
        <v>44388.04</v>
      </c>
      <c r="F2239" s="131">
        <v>97587.24</v>
      </c>
      <c r="G2239" s="131">
        <v>271.07</v>
      </c>
    </row>
    <row r="2240" spans="1:7" ht="14.25" customHeight="1">
      <c r="A2240" s="126" t="s">
        <v>131</v>
      </c>
      <c r="B2240" s="127">
        <v>2022</v>
      </c>
      <c r="C2240" s="126" t="s">
        <v>332</v>
      </c>
      <c r="D2240" s="126" t="s">
        <v>335</v>
      </c>
      <c r="E2240" s="127">
        <v>287725.33</v>
      </c>
      <c r="F2240" s="127">
        <v>805781.63</v>
      </c>
      <c r="G2240" s="127">
        <v>2453.62</v>
      </c>
    </row>
    <row r="2241" spans="1:7" ht="14.25" customHeight="1">
      <c r="A2241" s="130" t="s">
        <v>131</v>
      </c>
      <c r="B2241" s="131">
        <v>2022</v>
      </c>
      <c r="C2241" s="130" t="s">
        <v>332</v>
      </c>
      <c r="D2241" s="130" t="s">
        <v>336</v>
      </c>
      <c r="E2241" s="131">
        <v>22064.83</v>
      </c>
      <c r="F2241" s="131">
        <v>447888</v>
      </c>
      <c r="G2241" s="131">
        <v>0</v>
      </c>
    </row>
    <row r="2242" spans="1:7" ht="14.25" customHeight="1">
      <c r="A2242" s="126" t="s">
        <v>131</v>
      </c>
      <c r="B2242" s="127">
        <v>2022</v>
      </c>
      <c r="C2242" s="126" t="s">
        <v>337</v>
      </c>
      <c r="D2242" s="126" t="s">
        <v>338</v>
      </c>
      <c r="E2242" s="127">
        <v>1133562.77</v>
      </c>
      <c r="F2242" s="127">
        <v>43953859.18</v>
      </c>
      <c r="G2242" s="127">
        <v>0</v>
      </c>
    </row>
    <row r="2243" spans="1:7" ht="14.25" customHeight="1">
      <c r="A2243" s="130" t="s">
        <v>131</v>
      </c>
      <c r="B2243" s="131">
        <v>2022</v>
      </c>
      <c r="C2243" s="130" t="s">
        <v>337</v>
      </c>
      <c r="D2243" s="130" t="s">
        <v>339</v>
      </c>
      <c r="E2243" s="131">
        <v>943319.46</v>
      </c>
      <c r="F2243" s="131">
        <v>56383556.810000002</v>
      </c>
      <c r="G2243" s="131">
        <v>157377.51</v>
      </c>
    </row>
    <row r="2244" spans="1:7" ht="14.25" customHeight="1">
      <c r="A2244" s="126" t="s">
        <v>131</v>
      </c>
      <c r="B2244" s="127">
        <v>2022</v>
      </c>
      <c r="C2244" s="126" t="s">
        <v>337</v>
      </c>
      <c r="D2244" s="126" t="s">
        <v>340</v>
      </c>
      <c r="E2244" s="127">
        <v>0</v>
      </c>
      <c r="F2244" s="127">
        <v>0</v>
      </c>
      <c r="G2244" s="127">
        <v>0</v>
      </c>
    </row>
    <row r="2245" spans="1:7" ht="14.25" customHeight="1">
      <c r="A2245" s="130" t="s">
        <v>131</v>
      </c>
      <c r="B2245" s="131">
        <v>2022</v>
      </c>
      <c r="C2245" s="130" t="s">
        <v>337</v>
      </c>
      <c r="D2245" s="130" t="s">
        <v>341</v>
      </c>
      <c r="E2245" s="131">
        <v>10534254.52</v>
      </c>
      <c r="F2245" s="131">
        <v>181843662.81</v>
      </c>
      <c r="G2245" s="131">
        <v>0</v>
      </c>
    </row>
    <row r="2246" spans="1:7" ht="14.25" customHeight="1">
      <c r="A2246" s="126" t="s">
        <v>131</v>
      </c>
      <c r="B2246" s="127">
        <v>2022</v>
      </c>
      <c r="C2246" s="126" t="s">
        <v>337</v>
      </c>
      <c r="D2246" s="126" t="s">
        <v>342</v>
      </c>
      <c r="E2246" s="127">
        <v>0</v>
      </c>
      <c r="F2246" s="127">
        <v>0</v>
      </c>
      <c r="G2246" s="127">
        <v>0</v>
      </c>
    </row>
    <row r="2247" spans="1:7" ht="14.25" customHeight="1">
      <c r="A2247" s="130" t="s">
        <v>131</v>
      </c>
      <c r="B2247" s="131">
        <v>2023</v>
      </c>
      <c r="C2247" s="130" t="s">
        <v>332</v>
      </c>
      <c r="D2247" s="130" t="s">
        <v>343</v>
      </c>
      <c r="E2247" s="131">
        <v>0</v>
      </c>
      <c r="F2247" s="131">
        <v>0</v>
      </c>
      <c r="G2247" s="131">
        <v>0</v>
      </c>
    </row>
    <row r="2248" spans="1:7" ht="14.25" customHeight="1">
      <c r="A2248" s="126" t="s">
        <v>131</v>
      </c>
      <c r="B2248" s="127">
        <v>2023</v>
      </c>
      <c r="C2248" s="126" t="s">
        <v>332</v>
      </c>
      <c r="D2248" s="126" t="s">
        <v>333</v>
      </c>
      <c r="E2248" s="127">
        <v>45915.96</v>
      </c>
      <c r="F2248" s="127">
        <v>97106.34</v>
      </c>
      <c r="G2248" s="127">
        <v>269.74</v>
      </c>
    </row>
    <row r="2249" spans="1:7" ht="14.25" customHeight="1">
      <c r="A2249" s="130" t="s">
        <v>131</v>
      </c>
      <c r="B2249" s="131">
        <v>2023</v>
      </c>
      <c r="C2249" s="130" t="s">
        <v>332</v>
      </c>
      <c r="D2249" s="130" t="s">
        <v>335</v>
      </c>
      <c r="E2249" s="131">
        <v>320793.61</v>
      </c>
      <c r="F2249" s="131">
        <v>867745.69</v>
      </c>
      <c r="G2249" s="131">
        <v>2633.03</v>
      </c>
    </row>
    <row r="2250" spans="1:7" ht="14.25" customHeight="1">
      <c r="A2250" s="126" t="s">
        <v>131</v>
      </c>
      <c r="B2250" s="127">
        <v>2023</v>
      </c>
      <c r="C2250" s="126" t="s">
        <v>332</v>
      </c>
      <c r="D2250" s="126" t="s">
        <v>336</v>
      </c>
      <c r="E2250" s="127">
        <v>23396.04</v>
      </c>
      <c r="F2250" s="127">
        <v>447888</v>
      </c>
      <c r="G2250" s="127">
        <v>0</v>
      </c>
    </row>
    <row r="2251" spans="1:7" ht="14.25" customHeight="1">
      <c r="A2251" s="130" t="s">
        <v>131</v>
      </c>
      <c r="B2251" s="131">
        <v>2023</v>
      </c>
      <c r="C2251" s="130" t="s">
        <v>337</v>
      </c>
      <c r="D2251" s="130" t="s">
        <v>338</v>
      </c>
      <c r="E2251" s="131">
        <v>1188488.6200000001</v>
      </c>
      <c r="F2251" s="131">
        <v>44829085.219999999</v>
      </c>
      <c r="G2251" s="131">
        <v>0</v>
      </c>
    </row>
    <row r="2252" spans="1:7" ht="14.25" customHeight="1">
      <c r="A2252" s="126" t="s">
        <v>131</v>
      </c>
      <c r="B2252" s="127">
        <v>2023</v>
      </c>
      <c r="C2252" s="126" t="s">
        <v>337</v>
      </c>
      <c r="D2252" s="126" t="s">
        <v>339</v>
      </c>
      <c r="E2252" s="127">
        <v>1013589.64</v>
      </c>
      <c r="F2252" s="127">
        <v>55566830.359999999</v>
      </c>
      <c r="G2252" s="127">
        <v>162697.74</v>
      </c>
    </row>
    <row r="2253" spans="1:7" ht="14.25" customHeight="1">
      <c r="A2253" s="130" t="s">
        <v>131</v>
      </c>
      <c r="B2253" s="131">
        <v>2023</v>
      </c>
      <c r="C2253" s="130" t="s">
        <v>337</v>
      </c>
      <c r="D2253" s="130" t="s">
        <v>340</v>
      </c>
      <c r="E2253" s="131">
        <v>0</v>
      </c>
      <c r="F2253" s="131">
        <v>0</v>
      </c>
      <c r="G2253" s="131">
        <v>0</v>
      </c>
    </row>
    <row r="2254" spans="1:7" ht="14.25" customHeight="1">
      <c r="A2254" s="126" t="s">
        <v>131</v>
      </c>
      <c r="B2254" s="127">
        <v>2023</v>
      </c>
      <c r="C2254" s="126" t="s">
        <v>337</v>
      </c>
      <c r="D2254" s="126" t="s">
        <v>341</v>
      </c>
      <c r="E2254" s="127">
        <v>11721624.6</v>
      </c>
      <c r="F2254" s="127">
        <v>184116037.12</v>
      </c>
      <c r="G2254" s="127">
        <v>0</v>
      </c>
    </row>
    <row r="2255" spans="1:7" ht="14.25" customHeight="1">
      <c r="A2255" s="130" t="s">
        <v>131</v>
      </c>
      <c r="B2255" s="131">
        <v>2023</v>
      </c>
      <c r="C2255" s="130" t="s">
        <v>337</v>
      </c>
      <c r="D2255" s="130" t="s">
        <v>342</v>
      </c>
      <c r="E2255" s="131">
        <v>0</v>
      </c>
      <c r="F2255" s="131">
        <v>0</v>
      </c>
      <c r="G2255" s="131">
        <v>0</v>
      </c>
    </row>
    <row r="2256" spans="1:7" ht="14.25" customHeight="1">
      <c r="A2256" s="126" t="s">
        <v>132</v>
      </c>
      <c r="B2256" s="127">
        <v>2015</v>
      </c>
      <c r="C2256" s="126" t="s">
        <v>332</v>
      </c>
      <c r="D2256" s="126" t="s">
        <v>343</v>
      </c>
      <c r="E2256" s="127">
        <v>0</v>
      </c>
      <c r="F2256" s="127">
        <v>0</v>
      </c>
      <c r="G2256" s="127">
        <v>0</v>
      </c>
    </row>
    <row r="2257" spans="1:7" ht="14.25" customHeight="1">
      <c r="A2257" s="130" t="s">
        <v>132</v>
      </c>
      <c r="B2257" s="131">
        <v>2015</v>
      </c>
      <c r="C2257" s="130" t="s">
        <v>332</v>
      </c>
      <c r="D2257" s="130" t="s">
        <v>333</v>
      </c>
      <c r="E2257" s="131">
        <v>0</v>
      </c>
      <c r="F2257" s="131">
        <v>0</v>
      </c>
      <c r="G2257" s="131">
        <v>0</v>
      </c>
    </row>
    <row r="2258" spans="1:7" ht="14.25" customHeight="1">
      <c r="A2258" s="126" t="s">
        <v>132</v>
      </c>
      <c r="B2258" s="127">
        <v>2015</v>
      </c>
      <c r="C2258" s="126" t="s">
        <v>332</v>
      </c>
      <c r="D2258" s="126" t="s">
        <v>335</v>
      </c>
      <c r="E2258" s="127">
        <v>87380.46</v>
      </c>
      <c r="F2258" s="127">
        <v>1626159.85</v>
      </c>
      <c r="G2258" s="127">
        <v>4084</v>
      </c>
    </row>
    <row r="2259" spans="1:7" ht="14.25" customHeight="1">
      <c r="A2259" s="130" t="s">
        <v>132</v>
      </c>
      <c r="B2259" s="131">
        <v>2015</v>
      </c>
      <c r="C2259" s="130" t="s">
        <v>332</v>
      </c>
      <c r="D2259" s="130" t="s">
        <v>336</v>
      </c>
      <c r="E2259" s="131">
        <v>37737.08</v>
      </c>
      <c r="F2259" s="131">
        <v>1185727.1499999999</v>
      </c>
      <c r="G2259" s="131">
        <v>0</v>
      </c>
    </row>
    <row r="2260" spans="1:7" ht="14.25" customHeight="1">
      <c r="A2260" s="126" t="s">
        <v>132</v>
      </c>
      <c r="B2260" s="127">
        <v>2015</v>
      </c>
      <c r="C2260" s="126" t="s">
        <v>337</v>
      </c>
      <c r="D2260" s="126" t="s">
        <v>338</v>
      </c>
      <c r="E2260" s="127">
        <v>1979520.74</v>
      </c>
      <c r="F2260" s="127">
        <v>89066220.120000005</v>
      </c>
      <c r="G2260" s="127">
        <v>0</v>
      </c>
    </row>
    <row r="2261" spans="1:7" ht="14.25" customHeight="1">
      <c r="A2261" s="130" t="s">
        <v>132</v>
      </c>
      <c r="B2261" s="131">
        <v>2015</v>
      </c>
      <c r="C2261" s="130" t="s">
        <v>337</v>
      </c>
      <c r="D2261" s="130" t="s">
        <v>339</v>
      </c>
      <c r="E2261" s="131">
        <v>2253440</v>
      </c>
      <c r="F2261" s="131">
        <v>272226412.72000003</v>
      </c>
      <c r="G2261" s="131">
        <v>727197.15</v>
      </c>
    </row>
    <row r="2262" spans="1:7" ht="14.25" customHeight="1">
      <c r="A2262" s="126" t="s">
        <v>132</v>
      </c>
      <c r="B2262" s="127">
        <v>2015</v>
      </c>
      <c r="C2262" s="126" t="s">
        <v>337</v>
      </c>
      <c r="D2262" s="126" t="s">
        <v>340</v>
      </c>
      <c r="E2262" s="127">
        <v>400571.62</v>
      </c>
      <c r="F2262" s="127">
        <v>151275662.56999999</v>
      </c>
      <c r="G2262" s="127">
        <v>280183.15999999997</v>
      </c>
    </row>
    <row r="2263" spans="1:7" ht="14.25" customHeight="1">
      <c r="A2263" s="130" t="s">
        <v>132</v>
      </c>
      <c r="B2263" s="131">
        <v>2015</v>
      </c>
      <c r="C2263" s="130" t="s">
        <v>337</v>
      </c>
      <c r="D2263" s="130" t="s">
        <v>341</v>
      </c>
      <c r="E2263" s="131">
        <v>7233801.1100000003</v>
      </c>
      <c r="F2263" s="131">
        <v>183596949.81</v>
      </c>
      <c r="G2263" s="131">
        <v>0</v>
      </c>
    </row>
    <row r="2264" spans="1:7" ht="14.25" customHeight="1">
      <c r="A2264" s="126" t="s">
        <v>132</v>
      </c>
      <c r="B2264" s="127">
        <v>2015</v>
      </c>
      <c r="C2264" s="126" t="s">
        <v>337</v>
      </c>
      <c r="D2264" s="126" t="s">
        <v>342</v>
      </c>
      <c r="E2264" s="127">
        <v>0</v>
      </c>
      <c r="F2264" s="127">
        <v>0</v>
      </c>
      <c r="G2264" s="127">
        <v>0</v>
      </c>
    </row>
    <row r="2265" spans="1:7" ht="14.25" customHeight="1">
      <c r="A2265" s="130" t="s">
        <v>132</v>
      </c>
      <c r="B2265" s="131">
        <v>2016</v>
      </c>
      <c r="C2265" s="130" t="s">
        <v>332</v>
      </c>
      <c r="D2265" s="130" t="s">
        <v>343</v>
      </c>
      <c r="E2265" s="131">
        <v>0</v>
      </c>
      <c r="F2265" s="131">
        <v>0</v>
      </c>
      <c r="G2265" s="131">
        <v>0</v>
      </c>
    </row>
    <row r="2266" spans="1:7" ht="14.25" customHeight="1">
      <c r="A2266" s="126" t="s">
        <v>132</v>
      </c>
      <c r="B2266" s="127">
        <v>2016</v>
      </c>
      <c r="C2266" s="126" t="s">
        <v>332</v>
      </c>
      <c r="D2266" s="126" t="s">
        <v>333</v>
      </c>
      <c r="E2266" s="127">
        <v>0</v>
      </c>
      <c r="F2266" s="127">
        <v>0</v>
      </c>
      <c r="G2266" s="127">
        <v>0</v>
      </c>
    </row>
    <row r="2267" spans="1:7" ht="14.25" customHeight="1">
      <c r="A2267" s="130" t="s">
        <v>132</v>
      </c>
      <c r="B2267" s="131">
        <v>2016</v>
      </c>
      <c r="C2267" s="130" t="s">
        <v>332</v>
      </c>
      <c r="D2267" s="130" t="s">
        <v>335</v>
      </c>
      <c r="E2267" s="131">
        <v>77807.289999999994</v>
      </c>
      <c r="F2267" s="131">
        <v>1855541.31</v>
      </c>
      <c r="G2267" s="131">
        <v>5184</v>
      </c>
    </row>
    <row r="2268" spans="1:7" ht="14.25" customHeight="1">
      <c r="A2268" s="126" t="s">
        <v>132</v>
      </c>
      <c r="B2268" s="127">
        <v>2016</v>
      </c>
      <c r="C2268" s="126" t="s">
        <v>332</v>
      </c>
      <c r="D2268" s="126" t="s">
        <v>336</v>
      </c>
      <c r="E2268" s="127">
        <v>26611.66</v>
      </c>
      <c r="F2268" s="127">
        <v>1196379.8</v>
      </c>
      <c r="G2268" s="127">
        <v>0</v>
      </c>
    </row>
    <row r="2269" spans="1:7" ht="14.25" customHeight="1">
      <c r="A2269" s="130" t="s">
        <v>132</v>
      </c>
      <c r="B2269" s="131">
        <v>2016</v>
      </c>
      <c r="C2269" s="130" t="s">
        <v>337</v>
      </c>
      <c r="D2269" s="130" t="s">
        <v>338</v>
      </c>
      <c r="E2269" s="131">
        <v>1954460.74</v>
      </c>
      <c r="F2269" s="131">
        <v>88264842.620000005</v>
      </c>
      <c r="G2269" s="131">
        <v>0</v>
      </c>
    </row>
    <row r="2270" spans="1:7" ht="14.25" customHeight="1">
      <c r="A2270" s="126" t="s">
        <v>132</v>
      </c>
      <c r="B2270" s="127">
        <v>2016</v>
      </c>
      <c r="C2270" s="126" t="s">
        <v>337</v>
      </c>
      <c r="D2270" s="126" t="s">
        <v>339</v>
      </c>
      <c r="E2270" s="127">
        <v>2395956.73</v>
      </c>
      <c r="F2270" s="127">
        <v>267733236.68000001</v>
      </c>
      <c r="G2270" s="127">
        <v>755372.08</v>
      </c>
    </row>
    <row r="2271" spans="1:7" ht="14.25" customHeight="1">
      <c r="A2271" s="130" t="s">
        <v>132</v>
      </c>
      <c r="B2271" s="131">
        <v>2016</v>
      </c>
      <c r="C2271" s="130" t="s">
        <v>337</v>
      </c>
      <c r="D2271" s="130" t="s">
        <v>340</v>
      </c>
      <c r="E2271" s="131">
        <v>487549.59</v>
      </c>
      <c r="F2271" s="131">
        <v>154121672.38999999</v>
      </c>
      <c r="G2271" s="131">
        <v>319825.34000000003</v>
      </c>
    </row>
    <row r="2272" spans="1:7" ht="14.25" customHeight="1">
      <c r="A2272" s="126" t="s">
        <v>132</v>
      </c>
      <c r="B2272" s="127">
        <v>2016</v>
      </c>
      <c r="C2272" s="126" t="s">
        <v>337</v>
      </c>
      <c r="D2272" s="126" t="s">
        <v>341</v>
      </c>
      <c r="E2272" s="127">
        <v>7389244.0599999996</v>
      </c>
      <c r="F2272" s="127">
        <v>181817507.88</v>
      </c>
      <c r="G2272" s="127">
        <v>0</v>
      </c>
    </row>
    <row r="2273" spans="1:7" ht="14.25" customHeight="1">
      <c r="A2273" s="130" t="s">
        <v>132</v>
      </c>
      <c r="B2273" s="131">
        <v>2016</v>
      </c>
      <c r="C2273" s="130" t="s">
        <v>337</v>
      </c>
      <c r="D2273" s="130" t="s">
        <v>342</v>
      </c>
      <c r="E2273" s="131">
        <v>0</v>
      </c>
      <c r="F2273" s="131">
        <v>0</v>
      </c>
      <c r="G2273" s="131">
        <v>0</v>
      </c>
    </row>
    <row r="2274" spans="1:7" ht="14.25" customHeight="1">
      <c r="A2274" s="126" t="s">
        <v>132</v>
      </c>
      <c r="B2274" s="127">
        <v>2017</v>
      </c>
      <c r="C2274" s="126" t="s">
        <v>332</v>
      </c>
      <c r="D2274" s="126" t="s">
        <v>343</v>
      </c>
      <c r="E2274" s="127">
        <v>0</v>
      </c>
      <c r="F2274" s="127">
        <v>0</v>
      </c>
      <c r="G2274" s="127">
        <v>0</v>
      </c>
    </row>
    <row r="2275" spans="1:7" ht="14.25" customHeight="1">
      <c r="A2275" s="130" t="s">
        <v>132</v>
      </c>
      <c r="B2275" s="131">
        <v>2017</v>
      </c>
      <c r="C2275" s="130" t="s">
        <v>332</v>
      </c>
      <c r="D2275" s="130" t="s">
        <v>333</v>
      </c>
      <c r="E2275" s="131">
        <v>0</v>
      </c>
      <c r="F2275" s="131">
        <v>0</v>
      </c>
      <c r="G2275" s="131">
        <v>0</v>
      </c>
    </row>
    <row r="2276" spans="1:7" ht="14.25" customHeight="1">
      <c r="A2276" s="126" t="s">
        <v>132</v>
      </c>
      <c r="B2276" s="127">
        <v>2017</v>
      </c>
      <c r="C2276" s="126" t="s">
        <v>332</v>
      </c>
      <c r="D2276" s="126" t="s">
        <v>335</v>
      </c>
      <c r="E2276" s="127">
        <v>136724.49</v>
      </c>
      <c r="F2276" s="127">
        <v>1981443.19</v>
      </c>
      <c r="G2276" s="127">
        <v>5508</v>
      </c>
    </row>
    <row r="2277" spans="1:7" ht="14.25" customHeight="1">
      <c r="A2277" s="130" t="s">
        <v>132</v>
      </c>
      <c r="B2277" s="131">
        <v>2017</v>
      </c>
      <c r="C2277" s="130" t="s">
        <v>332</v>
      </c>
      <c r="D2277" s="130" t="s">
        <v>336</v>
      </c>
      <c r="E2277" s="131">
        <v>27277</v>
      </c>
      <c r="F2277" s="131">
        <v>1270088.73</v>
      </c>
      <c r="G2277" s="131">
        <v>0</v>
      </c>
    </row>
    <row r="2278" spans="1:7" ht="14.25" customHeight="1">
      <c r="A2278" s="126" t="s">
        <v>132</v>
      </c>
      <c r="B2278" s="127">
        <v>2017</v>
      </c>
      <c r="C2278" s="126" t="s">
        <v>337</v>
      </c>
      <c r="D2278" s="126" t="s">
        <v>338</v>
      </c>
      <c r="E2278" s="127">
        <v>1827672.11</v>
      </c>
      <c r="F2278" s="127">
        <v>87047731.170000002</v>
      </c>
      <c r="G2278" s="127">
        <v>0</v>
      </c>
    </row>
    <row r="2279" spans="1:7" ht="14.25" customHeight="1">
      <c r="A2279" s="130" t="s">
        <v>132</v>
      </c>
      <c r="B2279" s="131">
        <v>2017</v>
      </c>
      <c r="C2279" s="130" t="s">
        <v>337</v>
      </c>
      <c r="D2279" s="130" t="s">
        <v>339</v>
      </c>
      <c r="E2279" s="131">
        <v>2259975.0699999998</v>
      </c>
      <c r="F2279" s="131">
        <v>263290212.52000001</v>
      </c>
      <c r="G2279" s="131">
        <v>649833.6</v>
      </c>
    </row>
    <row r="2280" spans="1:7" ht="14.25" customHeight="1">
      <c r="A2280" s="126" t="s">
        <v>132</v>
      </c>
      <c r="B2280" s="127">
        <v>2017</v>
      </c>
      <c r="C2280" s="126" t="s">
        <v>337</v>
      </c>
      <c r="D2280" s="126" t="s">
        <v>340</v>
      </c>
      <c r="E2280" s="127">
        <v>474747.94</v>
      </c>
      <c r="F2280" s="127">
        <v>158182936.50999999</v>
      </c>
      <c r="G2280" s="127">
        <v>285841.74</v>
      </c>
    </row>
    <row r="2281" spans="1:7" ht="14.25" customHeight="1">
      <c r="A2281" s="130" t="s">
        <v>132</v>
      </c>
      <c r="B2281" s="131">
        <v>2017</v>
      </c>
      <c r="C2281" s="130" t="s">
        <v>337</v>
      </c>
      <c r="D2281" s="130" t="s">
        <v>341</v>
      </c>
      <c r="E2281" s="131">
        <v>6886200.5099999998</v>
      </c>
      <c r="F2281" s="131">
        <v>176056574.78999999</v>
      </c>
      <c r="G2281" s="131">
        <v>0</v>
      </c>
    </row>
    <row r="2282" spans="1:7" ht="14.25" customHeight="1">
      <c r="A2282" s="126" t="s">
        <v>132</v>
      </c>
      <c r="B2282" s="127">
        <v>2017</v>
      </c>
      <c r="C2282" s="126" t="s">
        <v>337</v>
      </c>
      <c r="D2282" s="126" t="s">
        <v>342</v>
      </c>
      <c r="E2282" s="127">
        <v>0</v>
      </c>
      <c r="F2282" s="127">
        <v>0</v>
      </c>
      <c r="G2282" s="127">
        <v>0</v>
      </c>
    </row>
    <row r="2283" spans="1:7" ht="14.25" customHeight="1">
      <c r="A2283" s="130" t="s">
        <v>132</v>
      </c>
      <c r="B2283" s="131">
        <v>2018</v>
      </c>
      <c r="C2283" s="130" t="s">
        <v>332</v>
      </c>
      <c r="D2283" s="130" t="s">
        <v>343</v>
      </c>
      <c r="E2283" s="131">
        <v>0</v>
      </c>
      <c r="F2283" s="131">
        <v>0</v>
      </c>
      <c r="G2283" s="131">
        <v>0</v>
      </c>
    </row>
    <row r="2284" spans="1:7" ht="14.25" customHeight="1">
      <c r="A2284" s="126" t="s">
        <v>132</v>
      </c>
      <c r="B2284" s="127">
        <v>2018</v>
      </c>
      <c r="C2284" s="126" t="s">
        <v>332</v>
      </c>
      <c r="D2284" s="126" t="s">
        <v>333</v>
      </c>
      <c r="E2284" s="127">
        <v>0</v>
      </c>
      <c r="F2284" s="127">
        <v>0</v>
      </c>
      <c r="G2284" s="127">
        <v>0</v>
      </c>
    </row>
    <row r="2285" spans="1:7" ht="14.25" customHeight="1">
      <c r="A2285" s="130" t="s">
        <v>132</v>
      </c>
      <c r="B2285" s="131">
        <v>2018</v>
      </c>
      <c r="C2285" s="130" t="s">
        <v>332</v>
      </c>
      <c r="D2285" s="130" t="s">
        <v>335</v>
      </c>
      <c r="E2285" s="131">
        <v>157382.51999999999</v>
      </c>
      <c r="F2285" s="131">
        <v>1968388.2</v>
      </c>
      <c r="G2285" s="131">
        <v>5508</v>
      </c>
    </row>
    <row r="2286" spans="1:7" ht="14.25" customHeight="1">
      <c r="A2286" s="126" t="s">
        <v>132</v>
      </c>
      <c r="B2286" s="127">
        <v>2018</v>
      </c>
      <c r="C2286" s="126" t="s">
        <v>332</v>
      </c>
      <c r="D2286" s="126" t="s">
        <v>336</v>
      </c>
      <c r="E2286" s="127">
        <v>26934.77</v>
      </c>
      <c r="F2286" s="127">
        <v>1203168.27</v>
      </c>
      <c r="G2286" s="127">
        <v>0</v>
      </c>
    </row>
    <row r="2287" spans="1:7" ht="14.25" customHeight="1">
      <c r="A2287" s="130" t="s">
        <v>132</v>
      </c>
      <c r="B2287" s="131">
        <v>2018</v>
      </c>
      <c r="C2287" s="130" t="s">
        <v>337</v>
      </c>
      <c r="D2287" s="130" t="s">
        <v>338</v>
      </c>
      <c r="E2287" s="131">
        <v>1923768.45</v>
      </c>
      <c r="F2287" s="131">
        <v>89777485.069999993</v>
      </c>
      <c r="G2287" s="131">
        <v>0</v>
      </c>
    </row>
    <row r="2288" spans="1:7" ht="14.25" customHeight="1">
      <c r="A2288" s="126" t="s">
        <v>132</v>
      </c>
      <c r="B2288" s="127">
        <v>2018</v>
      </c>
      <c r="C2288" s="126" t="s">
        <v>337</v>
      </c>
      <c r="D2288" s="126" t="s">
        <v>339</v>
      </c>
      <c r="E2288" s="127">
        <v>2338687.2000000002</v>
      </c>
      <c r="F2288" s="127">
        <v>263729172.44</v>
      </c>
      <c r="G2288" s="127">
        <v>648173.52</v>
      </c>
    </row>
    <row r="2289" spans="1:7" ht="14.25" customHeight="1">
      <c r="A2289" s="130" t="s">
        <v>132</v>
      </c>
      <c r="B2289" s="131">
        <v>2018</v>
      </c>
      <c r="C2289" s="130" t="s">
        <v>337</v>
      </c>
      <c r="D2289" s="130" t="s">
        <v>340</v>
      </c>
      <c r="E2289" s="131">
        <v>511661.35</v>
      </c>
      <c r="F2289" s="131">
        <v>160675543.78</v>
      </c>
      <c r="G2289" s="131">
        <v>305471.38</v>
      </c>
    </row>
    <row r="2290" spans="1:7" ht="14.25" customHeight="1">
      <c r="A2290" s="126" t="s">
        <v>132</v>
      </c>
      <c r="B2290" s="127">
        <v>2018</v>
      </c>
      <c r="C2290" s="126" t="s">
        <v>337</v>
      </c>
      <c r="D2290" s="126" t="s">
        <v>341</v>
      </c>
      <c r="E2290" s="127">
        <v>7244662.25</v>
      </c>
      <c r="F2290" s="127">
        <v>188025744.56</v>
      </c>
      <c r="G2290" s="127">
        <v>0</v>
      </c>
    </row>
    <row r="2291" spans="1:7" ht="14.25" customHeight="1">
      <c r="A2291" s="130" t="s">
        <v>132</v>
      </c>
      <c r="B2291" s="131">
        <v>2018</v>
      </c>
      <c r="C2291" s="130" t="s">
        <v>337</v>
      </c>
      <c r="D2291" s="130" t="s">
        <v>342</v>
      </c>
      <c r="E2291" s="131">
        <v>0</v>
      </c>
      <c r="F2291" s="131">
        <v>0</v>
      </c>
      <c r="G2291" s="131">
        <v>0</v>
      </c>
    </row>
    <row r="2292" spans="1:7" ht="14.25" customHeight="1">
      <c r="A2292" s="126" t="s">
        <v>132</v>
      </c>
      <c r="B2292" s="127">
        <v>2019</v>
      </c>
      <c r="C2292" s="126" t="s">
        <v>332</v>
      </c>
      <c r="D2292" s="126" t="s">
        <v>343</v>
      </c>
      <c r="E2292" s="127">
        <v>0</v>
      </c>
      <c r="F2292" s="127">
        <v>0</v>
      </c>
      <c r="G2292" s="127">
        <v>0</v>
      </c>
    </row>
    <row r="2293" spans="1:7" ht="14.25" customHeight="1">
      <c r="A2293" s="130" t="s">
        <v>132</v>
      </c>
      <c r="B2293" s="131">
        <v>2019</v>
      </c>
      <c r="C2293" s="130" t="s">
        <v>332</v>
      </c>
      <c r="D2293" s="130" t="s">
        <v>333</v>
      </c>
      <c r="E2293" s="131">
        <v>0</v>
      </c>
      <c r="F2293" s="131">
        <v>0</v>
      </c>
      <c r="G2293" s="131">
        <v>0</v>
      </c>
    </row>
    <row r="2294" spans="1:7" ht="14.25" customHeight="1">
      <c r="A2294" s="126" t="s">
        <v>132</v>
      </c>
      <c r="B2294" s="127">
        <v>2019</v>
      </c>
      <c r="C2294" s="126" t="s">
        <v>332</v>
      </c>
      <c r="D2294" s="126" t="s">
        <v>335</v>
      </c>
      <c r="E2294" s="127">
        <v>167376.51</v>
      </c>
      <c r="F2294" s="127">
        <v>2005898.77</v>
      </c>
      <c r="G2294" s="127">
        <v>5612</v>
      </c>
    </row>
    <row r="2295" spans="1:7" ht="14.25" customHeight="1">
      <c r="A2295" s="130" t="s">
        <v>132</v>
      </c>
      <c r="B2295" s="131">
        <v>2019</v>
      </c>
      <c r="C2295" s="130" t="s">
        <v>332</v>
      </c>
      <c r="D2295" s="130" t="s">
        <v>336</v>
      </c>
      <c r="E2295" s="131">
        <v>27870.28</v>
      </c>
      <c r="F2295" s="131">
        <v>1206870.6000000001</v>
      </c>
      <c r="G2295" s="131">
        <v>0</v>
      </c>
    </row>
    <row r="2296" spans="1:7" ht="14.25" customHeight="1">
      <c r="A2296" s="126" t="s">
        <v>132</v>
      </c>
      <c r="B2296" s="127">
        <v>2019</v>
      </c>
      <c r="C2296" s="126" t="s">
        <v>337</v>
      </c>
      <c r="D2296" s="126" t="s">
        <v>338</v>
      </c>
      <c r="E2296" s="127">
        <v>1970221.12</v>
      </c>
      <c r="F2296" s="127">
        <v>88540324.719999999</v>
      </c>
      <c r="G2296" s="127">
        <v>0</v>
      </c>
    </row>
    <row r="2297" spans="1:7" ht="14.25" customHeight="1">
      <c r="A2297" s="130" t="s">
        <v>132</v>
      </c>
      <c r="B2297" s="131">
        <v>2019</v>
      </c>
      <c r="C2297" s="130" t="s">
        <v>337</v>
      </c>
      <c r="D2297" s="130" t="s">
        <v>339</v>
      </c>
      <c r="E2297" s="131">
        <v>2395183.4500000002</v>
      </c>
      <c r="F2297" s="131">
        <v>261455525.58000001</v>
      </c>
      <c r="G2297" s="131">
        <v>632385</v>
      </c>
    </row>
    <row r="2298" spans="1:7" ht="14.25" customHeight="1">
      <c r="A2298" s="126" t="s">
        <v>132</v>
      </c>
      <c r="B2298" s="127">
        <v>2019</v>
      </c>
      <c r="C2298" s="126" t="s">
        <v>337</v>
      </c>
      <c r="D2298" s="126" t="s">
        <v>340</v>
      </c>
      <c r="E2298" s="127">
        <v>525171.76</v>
      </c>
      <c r="F2298" s="127">
        <v>155694433.06</v>
      </c>
      <c r="G2298" s="127">
        <v>282045.48</v>
      </c>
    </row>
    <row r="2299" spans="1:7" ht="14.25" customHeight="1">
      <c r="A2299" s="130" t="s">
        <v>132</v>
      </c>
      <c r="B2299" s="131">
        <v>2019</v>
      </c>
      <c r="C2299" s="130" t="s">
        <v>337</v>
      </c>
      <c r="D2299" s="130" t="s">
        <v>341</v>
      </c>
      <c r="E2299" s="131">
        <v>7532147.8700000001</v>
      </c>
      <c r="F2299" s="131">
        <v>186981943.88</v>
      </c>
      <c r="G2299" s="131">
        <v>0</v>
      </c>
    </row>
    <row r="2300" spans="1:7" ht="14.25" customHeight="1">
      <c r="A2300" s="126" t="s">
        <v>132</v>
      </c>
      <c r="B2300" s="127">
        <v>2019</v>
      </c>
      <c r="C2300" s="126" t="s">
        <v>337</v>
      </c>
      <c r="D2300" s="126" t="s">
        <v>342</v>
      </c>
      <c r="E2300" s="127">
        <v>0</v>
      </c>
      <c r="F2300" s="127">
        <v>0</v>
      </c>
      <c r="G2300" s="127">
        <v>0</v>
      </c>
    </row>
    <row r="2301" spans="1:7" ht="14.25" customHeight="1">
      <c r="A2301" s="130" t="s">
        <v>132</v>
      </c>
      <c r="B2301" s="131">
        <v>2020</v>
      </c>
      <c r="C2301" s="130" t="s">
        <v>332</v>
      </c>
      <c r="D2301" s="130" t="s">
        <v>343</v>
      </c>
      <c r="E2301" s="131">
        <v>0</v>
      </c>
      <c r="F2301" s="131">
        <v>0</v>
      </c>
      <c r="G2301" s="131">
        <v>0</v>
      </c>
    </row>
    <row r="2302" spans="1:7" ht="14.25" customHeight="1">
      <c r="A2302" s="126" t="s">
        <v>132</v>
      </c>
      <c r="B2302" s="127">
        <v>2020</v>
      </c>
      <c r="C2302" s="126" t="s">
        <v>332</v>
      </c>
      <c r="D2302" s="126" t="s">
        <v>333</v>
      </c>
      <c r="E2302" s="127">
        <v>0</v>
      </c>
      <c r="F2302" s="127">
        <v>0</v>
      </c>
      <c r="G2302" s="127">
        <v>0</v>
      </c>
    </row>
    <row r="2303" spans="1:7" ht="14.25" customHeight="1">
      <c r="A2303" s="130" t="s">
        <v>132</v>
      </c>
      <c r="B2303" s="131">
        <v>2020</v>
      </c>
      <c r="C2303" s="130" t="s">
        <v>332</v>
      </c>
      <c r="D2303" s="130" t="s">
        <v>335</v>
      </c>
      <c r="E2303" s="131">
        <v>181681.11</v>
      </c>
      <c r="F2303" s="131">
        <v>2049343.55</v>
      </c>
      <c r="G2303" s="131">
        <v>5664</v>
      </c>
    </row>
    <row r="2304" spans="1:7" ht="14.25" customHeight="1">
      <c r="A2304" s="126" t="s">
        <v>132</v>
      </c>
      <c r="B2304" s="127">
        <v>2020</v>
      </c>
      <c r="C2304" s="126" t="s">
        <v>332</v>
      </c>
      <c r="D2304" s="126" t="s">
        <v>336</v>
      </c>
      <c r="E2304" s="127">
        <v>28436.15</v>
      </c>
      <c r="F2304" s="127">
        <v>1219174.08</v>
      </c>
      <c r="G2304" s="127">
        <v>0</v>
      </c>
    </row>
    <row r="2305" spans="1:7" ht="14.25" customHeight="1">
      <c r="A2305" s="130" t="s">
        <v>132</v>
      </c>
      <c r="B2305" s="131">
        <v>2020</v>
      </c>
      <c r="C2305" s="130" t="s">
        <v>337</v>
      </c>
      <c r="D2305" s="130" t="s">
        <v>338</v>
      </c>
      <c r="E2305" s="131">
        <v>1909449</v>
      </c>
      <c r="F2305" s="131">
        <v>81058180.969999999</v>
      </c>
      <c r="G2305" s="131">
        <v>0</v>
      </c>
    </row>
    <row r="2306" spans="1:7" ht="14.25" customHeight="1">
      <c r="A2306" s="126" t="s">
        <v>132</v>
      </c>
      <c r="B2306" s="127">
        <v>2020</v>
      </c>
      <c r="C2306" s="126" t="s">
        <v>337</v>
      </c>
      <c r="D2306" s="126" t="s">
        <v>339</v>
      </c>
      <c r="E2306" s="127">
        <v>2226783.12</v>
      </c>
      <c r="F2306" s="127">
        <v>238077542.83000001</v>
      </c>
      <c r="G2306" s="127">
        <v>601166.81999999995</v>
      </c>
    </row>
    <row r="2307" spans="1:7" ht="14.25" customHeight="1">
      <c r="A2307" s="130" t="s">
        <v>132</v>
      </c>
      <c r="B2307" s="131">
        <v>2020</v>
      </c>
      <c r="C2307" s="130" t="s">
        <v>337</v>
      </c>
      <c r="D2307" s="130" t="s">
        <v>340</v>
      </c>
      <c r="E2307" s="131">
        <v>478935.87</v>
      </c>
      <c r="F2307" s="131">
        <v>149135512.05000001</v>
      </c>
      <c r="G2307" s="131">
        <v>290075.44</v>
      </c>
    </row>
    <row r="2308" spans="1:7" ht="14.25" customHeight="1">
      <c r="A2308" s="126" t="s">
        <v>132</v>
      </c>
      <c r="B2308" s="127">
        <v>2020</v>
      </c>
      <c r="C2308" s="126" t="s">
        <v>337</v>
      </c>
      <c r="D2308" s="126" t="s">
        <v>341</v>
      </c>
      <c r="E2308" s="127">
        <v>7635510.9400000004</v>
      </c>
      <c r="F2308" s="127">
        <v>188355000.55000001</v>
      </c>
      <c r="G2308" s="127">
        <v>0</v>
      </c>
    </row>
    <row r="2309" spans="1:7" ht="14.25" customHeight="1">
      <c r="A2309" s="130" t="s">
        <v>132</v>
      </c>
      <c r="B2309" s="131">
        <v>2020</v>
      </c>
      <c r="C2309" s="130" t="s">
        <v>337</v>
      </c>
      <c r="D2309" s="130" t="s">
        <v>342</v>
      </c>
      <c r="E2309" s="131">
        <v>0</v>
      </c>
      <c r="F2309" s="131">
        <v>0</v>
      </c>
      <c r="G2309" s="131">
        <v>0</v>
      </c>
    </row>
    <row r="2310" spans="1:7" ht="14.25" customHeight="1">
      <c r="A2310" s="126" t="s">
        <v>132</v>
      </c>
      <c r="B2310" s="127">
        <v>2021</v>
      </c>
      <c r="C2310" s="126" t="s">
        <v>332</v>
      </c>
      <c r="D2310" s="126" t="s">
        <v>343</v>
      </c>
      <c r="E2310" s="127">
        <v>0</v>
      </c>
      <c r="F2310" s="127">
        <v>0</v>
      </c>
      <c r="G2310" s="127">
        <v>0</v>
      </c>
    </row>
    <row r="2311" spans="1:7" ht="14.25" customHeight="1">
      <c r="A2311" s="130" t="s">
        <v>132</v>
      </c>
      <c r="B2311" s="131">
        <v>2021</v>
      </c>
      <c r="C2311" s="130" t="s">
        <v>332</v>
      </c>
      <c r="D2311" s="130" t="s">
        <v>333</v>
      </c>
      <c r="E2311" s="131">
        <v>0</v>
      </c>
      <c r="F2311" s="131">
        <v>0</v>
      </c>
      <c r="G2311" s="131">
        <v>0</v>
      </c>
    </row>
    <row r="2312" spans="1:7" ht="14.25" customHeight="1">
      <c r="A2312" s="126" t="s">
        <v>132</v>
      </c>
      <c r="B2312" s="127">
        <v>2021</v>
      </c>
      <c r="C2312" s="126" t="s">
        <v>332</v>
      </c>
      <c r="D2312" s="126" t="s">
        <v>335</v>
      </c>
      <c r="E2312" s="127">
        <v>161035.07999999999</v>
      </c>
      <c r="F2312" s="127">
        <v>2006494.06</v>
      </c>
      <c r="G2312" s="127">
        <v>5616</v>
      </c>
    </row>
    <row r="2313" spans="1:7" ht="14.25" customHeight="1">
      <c r="A2313" s="130" t="s">
        <v>132</v>
      </c>
      <c r="B2313" s="131">
        <v>2021</v>
      </c>
      <c r="C2313" s="130" t="s">
        <v>332</v>
      </c>
      <c r="D2313" s="130" t="s">
        <v>336</v>
      </c>
      <c r="E2313" s="131">
        <v>28886.6</v>
      </c>
      <c r="F2313" s="131">
        <v>1166866.42</v>
      </c>
      <c r="G2313" s="131">
        <v>0</v>
      </c>
    </row>
    <row r="2314" spans="1:7" ht="14.25" customHeight="1">
      <c r="A2314" s="126" t="s">
        <v>132</v>
      </c>
      <c r="B2314" s="127">
        <v>2021</v>
      </c>
      <c r="C2314" s="126" t="s">
        <v>337</v>
      </c>
      <c r="D2314" s="126" t="s">
        <v>338</v>
      </c>
      <c r="E2314" s="127">
        <v>1958307.72</v>
      </c>
      <c r="F2314" s="127">
        <v>82499886.129999995</v>
      </c>
      <c r="G2314" s="127">
        <v>0</v>
      </c>
    </row>
    <row r="2315" spans="1:7" ht="14.25" customHeight="1">
      <c r="A2315" s="130" t="s">
        <v>132</v>
      </c>
      <c r="B2315" s="131">
        <v>2021</v>
      </c>
      <c r="C2315" s="130" t="s">
        <v>337</v>
      </c>
      <c r="D2315" s="130" t="s">
        <v>339</v>
      </c>
      <c r="E2315" s="131">
        <v>2276533.4700000002</v>
      </c>
      <c r="F2315" s="131">
        <v>237837614.03999999</v>
      </c>
      <c r="G2315" s="131">
        <v>574524.43000000005</v>
      </c>
    </row>
    <row r="2316" spans="1:7" ht="14.25" customHeight="1">
      <c r="A2316" s="126" t="s">
        <v>132</v>
      </c>
      <c r="B2316" s="127">
        <v>2021</v>
      </c>
      <c r="C2316" s="126" t="s">
        <v>337</v>
      </c>
      <c r="D2316" s="126" t="s">
        <v>340</v>
      </c>
      <c r="E2316" s="127">
        <v>499874.92</v>
      </c>
      <c r="F2316" s="127">
        <v>150392390.72999999</v>
      </c>
      <c r="G2316" s="127">
        <v>256662.03</v>
      </c>
    </row>
    <row r="2317" spans="1:7" ht="14.25" customHeight="1">
      <c r="A2317" s="130" t="s">
        <v>132</v>
      </c>
      <c r="B2317" s="131">
        <v>2021</v>
      </c>
      <c r="C2317" s="130" t="s">
        <v>337</v>
      </c>
      <c r="D2317" s="130" t="s">
        <v>341</v>
      </c>
      <c r="E2317" s="131">
        <v>7806671.75</v>
      </c>
      <c r="F2317" s="131">
        <v>187263859.09</v>
      </c>
      <c r="G2317" s="131">
        <v>0</v>
      </c>
    </row>
    <row r="2318" spans="1:7" ht="14.25" customHeight="1">
      <c r="A2318" s="126" t="s">
        <v>132</v>
      </c>
      <c r="B2318" s="127">
        <v>2021</v>
      </c>
      <c r="C2318" s="126" t="s">
        <v>337</v>
      </c>
      <c r="D2318" s="126" t="s">
        <v>342</v>
      </c>
      <c r="E2318" s="127">
        <v>0</v>
      </c>
      <c r="F2318" s="127">
        <v>0</v>
      </c>
      <c r="G2318" s="127">
        <v>0</v>
      </c>
    </row>
    <row r="2319" spans="1:7" ht="14.25" customHeight="1">
      <c r="A2319" s="130" t="s">
        <v>132</v>
      </c>
      <c r="B2319" s="131">
        <v>2022</v>
      </c>
      <c r="C2319" s="130" t="s">
        <v>332</v>
      </c>
      <c r="D2319" s="130" t="s">
        <v>343</v>
      </c>
      <c r="E2319" s="131">
        <v>0</v>
      </c>
      <c r="F2319" s="131">
        <v>0</v>
      </c>
      <c r="G2319" s="131">
        <v>0</v>
      </c>
    </row>
    <row r="2320" spans="1:7" ht="14.25" customHeight="1">
      <c r="A2320" s="126" t="s">
        <v>132</v>
      </c>
      <c r="B2320" s="127">
        <v>2022</v>
      </c>
      <c r="C2320" s="126" t="s">
        <v>332</v>
      </c>
      <c r="D2320" s="126" t="s">
        <v>333</v>
      </c>
      <c r="E2320" s="127">
        <v>0</v>
      </c>
      <c r="F2320" s="127">
        <v>0</v>
      </c>
      <c r="G2320" s="127">
        <v>0</v>
      </c>
    </row>
    <row r="2321" spans="1:7" ht="14.25" customHeight="1">
      <c r="A2321" s="130" t="s">
        <v>132</v>
      </c>
      <c r="B2321" s="131">
        <v>2022</v>
      </c>
      <c r="C2321" s="130" t="s">
        <v>332</v>
      </c>
      <c r="D2321" s="130" t="s">
        <v>335</v>
      </c>
      <c r="E2321" s="131">
        <v>180296.28</v>
      </c>
      <c r="F2321" s="131">
        <v>2006105.87</v>
      </c>
      <c r="G2321" s="131">
        <v>5616</v>
      </c>
    </row>
    <row r="2322" spans="1:7" ht="14.25" customHeight="1">
      <c r="A2322" s="126" t="s">
        <v>132</v>
      </c>
      <c r="B2322" s="127">
        <v>2022</v>
      </c>
      <c r="C2322" s="126" t="s">
        <v>332</v>
      </c>
      <c r="D2322" s="126" t="s">
        <v>336</v>
      </c>
      <c r="E2322" s="127">
        <v>22576.639999999999</v>
      </c>
      <c r="F2322" s="127">
        <v>1250889.8700000001</v>
      </c>
      <c r="G2322" s="127">
        <v>0</v>
      </c>
    </row>
    <row r="2323" spans="1:7" ht="14.25" customHeight="1">
      <c r="A2323" s="130" t="s">
        <v>132</v>
      </c>
      <c r="B2323" s="131">
        <v>2022</v>
      </c>
      <c r="C2323" s="130" t="s">
        <v>337</v>
      </c>
      <c r="D2323" s="130" t="s">
        <v>338</v>
      </c>
      <c r="E2323" s="131">
        <v>2109860.7000000002</v>
      </c>
      <c r="F2323" s="131">
        <v>86029209</v>
      </c>
      <c r="G2323" s="131">
        <v>0</v>
      </c>
    </row>
    <row r="2324" spans="1:7" ht="14.25" customHeight="1">
      <c r="A2324" s="126" t="s">
        <v>132</v>
      </c>
      <c r="B2324" s="127">
        <v>2022</v>
      </c>
      <c r="C2324" s="126" t="s">
        <v>337</v>
      </c>
      <c r="D2324" s="126" t="s">
        <v>339</v>
      </c>
      <c r="E2324" s="127">
        <v>2509322.38</v>
      </c>
      <c r="F2324" s="127">
        <v>248459996.53999999</v>
      </c>
      <c r="G2324" s="127">
        <v>616218.28</v>
      </c>
    </row>
    <row r="2325" spans="1:7" ht="14.25" customHeight="1">
      <c r="A2325" s="130" t="s">
        <v>132</v>
      </c>
      <c r="B2325" s="131">
        <v>2022</v>
      </c>
      <c r="C2325" s="130" t="s">
        <v>337</v>
      </c>
      <c r="D2325" s="130" t="s">
        <v>340</v>
      </c>
      <c r="E2325" s="131">
        <v>556658.59</v>
      </c>
      <c r="F2325" s="131">
        <v>157798152.47</v>
      </c>
      <c r="G2325" s="131">
        <v>289823.51</v>
      </c>
    </row>
    <row r="2326" spans="1:7" ht="14.25" customHeight="1">
      <c r="A2326" s="126" t="s">
        <v>132</v>
      </c>
      <c r="B2326" s="127">
        <v>2022</v>
      </c>
      <c r="C2326" s="126" t="s">
        <v>337</v>
      </c>
      <c r="D2326" s="126" t="s">
        <v>341</v>
      </c>
      <c r="E2326" s="127">
        <v>8252714.8399999999</v>
      </c>
      <c r="F2326" s="127">
        <v>189951802.96000001</v>
      </c>
      <c r="G2326" s="127">
        <v>0</v>
      </c>
    </row>
    <row r="2327" spans="1:7" ht="14.25" customHeight="1">
      <c r="A2327" s="130" t="s">
        <v>132</v>
      </c>
      <c r="B2327" s="131">
        <v>2022</v>
      </c>
      <c r="C2327" s="130" t="s">
        <v>337</v>
      </c>
      <c r="D2327" s="130" t="s">
        <v>342</v>
      </c>
      <c r="E2327" s="131">
        <v>0</v>
      </c>
      <c r="F2327" s="131">
        <v>0</v>
      </c>
      <c r="G2327" s="131">
        <v>0</v>
      </c>
    </row>
    <row r="2328" spans="1:7" ht="14.25" customHeight="1">
      <c r="A2328" s="126" t="s">
        <v>132</v>
      </c>
      <c r="B2328" s="127">
        <v>2023</v>
      </c>
      <c r="C2328" s="126" t="s">
        <v>332</v>
      </c>
      <c r="D2328" s="126" t="s">
        <v>343</v>
      </c>
      <c r="E2328" s="127">
        <v>0</v>
      </c>
      <c r="F2328" s="127">
        <v>0</v>
      </c>
      <c r="G2328" s="127">
        <v>0</v>
      </c>
    </row>
    <row r="2329" spans="1:7" ht="14.25" customHeight="1">
      <c r="A2329" s="130" t="s">
        <v>132</v>
      </c>
      <c r="B2329" s="131">
        <v>2023</v>
      </c>
      <c r="C2329" s="130" t="s">
        <v>332</v>
      </c>
      <c r="D2329" s="130" t="s">
        <v>333</v>
      </c>
      <c r="E2329" s="131">
        <v>0</v>
      </c>
      <c r="F2329" s="131">
        <v>0</v>
      </c>
      <c r="G2329" s="131">
        <v>0</v>
      </c>
    </row>
    <row r="2330" spans="1:7" ht="14.25" customHeight="1">
      <c r="A2330" s="126" t="s">
        <v>132</v>
      </c>
      <c r="B2330" s="127">
        <v>2023</v>
      </c>
      <c r="C2330" s="126" t="s">
        <v>332</v>
      </c>
      <c r="D2330" s="126" t="s">
        <v>335</v>
      </c>
      <c r="E2330" s="127">
        <v>225724.26</v>
      </c>
      <c r="F2330" s="127">
        <v>2009291.86</v>
      </c>
      <c r="G2330" s="127">
        <v>5616</v>
      </c>
    </row>
    <row r="2331" spans="1:7" ht="14.25" customHeight="1">
      <c r="A2331" s="130" t="s">
        <v>132</v>
      </c>
      <c r="B2331" s="131">
        <v>2023</v>
      </c>
      <c r="C2331" s="130" t="s">
        <v>332</v>
      </c>
      <c r="D2331" s="130" t="s">
        <v>336</v>
      </c>
      <c r="E2331" s="131">
        <v>40624.29</v>
      </c>
      <c r="F2331" s="131">
        <v>1211765.3500000001</v>
      </c>
      <c r="G2331" s="131">
        <v>0</v>
      </c>
    </row>
    <row r="2332" spans="1:7" ht="14.25" customHeight="1">
      <c r="A2332" s="126" t="s">
        <v>132</v>
      </c>
      <c r="B2332" s="127">
        <v>2023</v>
      </c>
      <c r="C2332" s="126" t="s">
        <v>337</v>
      </c>
      <c r="D2332" s="126" t="s">
        <v>338</v>
      </c>
      <c r="E2332" s="127">
        <v>2082230.26</v>
      </c>
      <c r="F2332" s="127">
        <v>83347724.200000003</v>
      </c>
      <c r="G2332" s="127">
        <v>0</v>
      </c>
    </row>
    <row r="2333" spans="1:7" ht="14.25" customHeight="1">
      <c r="A2333" s="130" t="s">
        <v>132</v>
      </c>
      <c r="B2333" s="131">
        <v>2023</v>
      </c>
      <c r="C2333" s="130" t="s">
        <v>337</v>
      </c>
      <c r="D2333" s="130" t="s">
        <v>339</v>
      </c>
      <c r="E2333" s="131">
        <v>2665761.9</v>
      </c>
      <c r="F2333" s="131">
        <v>247040604.80000001</v>
      </c>
      <c r="G2333" s="131">
        <v>620414.93000000005</v>
      </c>
    </row>
    <row r="2334" spans="1:7" ht="14.25" customHeight="1">
      <c r="A2334" s="126" t="s">
        <v>132</v>
      </c>
      <c r="B2334" s="127">
        <v>2023</v>
      </c>
      <c r="C2334" s="126" t="s">
        <v>337</v>
      </c>
      <c r="D2334" s="126" t="s">
        <v>340</v>
      </c>
      <c r="E2334" s="127">
        <v>628061.07999999996</v>
      </c>
      <c r="F2334" s="127">
        <v>155807086.59999999</v>
      </c>
      <c r="G2334" s="127">
        <v>303650.3</v>
      </c>
    </row>
    <row r="2335" spans="1:7" ht="14.25" customHeight="1">
      <c r="A2335" s="130" t="s">
        <v>132</v>
      </c>
      <c r="B2335" s="131">
        <v>2023</v>
      </c>
      <c r="C2335" s="130" t="s">
        <v>337</v>
      </c>
      <c r="D2335" s="130" t="s">
        <v>341</v>
      </c>
      <c r="E2335" s="131">
        <v>8631734.0099999998</v>
      </c>
      <c r="F2335" s="131">
        <v>184338148.84</v>
      </c>
      <c r="G2335" s="131">
        <v>0</v>
      </c>
    </row>
    <row r="2336" spans="1:7" ht="14.25" customHeight="1">
      <c r="A2336" s="126" t="s">
        <v>132</v>
      </c>
      <c r="B2336" s="127">
        <v>2023</v>
      </c>
      <c r="C2336" s="126" t="s">
        <v>337</v>
      </c>
      <c r="D2336" s="126" t="s">
        <v>342</v>
      </c>
      <c r="E2336" s="127">
        <v>0</v>
      </c>
      <c r="F2336" s="127">
        <v>0</v>
      </c>
      <c r="G2336" s="127">
        <v>0</v>
      </c>
    </row>
    <row r="2337" spans="1:7" ht="14.25" customHeight="1">
      <c r="A2337" s="130" t="s">
        <v>133</v>
      </c>
      <c r="B2337" s="131">
        <v>2015</v>
      </c>
      <c r="C2337" s="130" t="s">
        <v>332</v>
      </c>
      <c r="D2337" s="130" t="s">
        <v>343</v>
      </c>
      <c r="E2337" s="131">
        <v>0</v>
      </c>
      <c r="F2337" s="131">
        <v>0</v>
      </c>
      <c r="G2337" s="131">
        <v>0</v>
      </c>
    </row>
    <row r="2338" spans="1:7" ht="14.25" customHeight="1">
      <c r="A2338" s="126" t="s">
        <v>133</v>
      </c>
      <c r="B2338" s="127">
        <v>2015</v>
      </c>
      <c r="C2338" s="126" t="s">
        <v>332</v>
      </c>
      <c r="D2338" s="126" t="s">
        <v>333</v>
      </c>
      <c r="E2338" s="127">
        <v>4237.72</v>
      </c>
      <c r="F2338" s="127">
        <v>45075.66</v>
      </c>
      <c r="G2338" s="127">
        <v>124</v>
      </c>
    </row>
    <row r="2339" spans="1:7" ht="14.25" customHeight="1">
      <c r="A2339" s="130" t="s">
        <v>133</v>
      </c>
      <c r="B2339" s="131">
        <v>2015</v>
      </c>
      <c r="C2339" s="130" t="s">
        <v>332</v>
      </c>
      <c r="D2339" s="130" t="s">
        <v>335</v>
      </c>
      <c r="E2339" s="131">
        <v>207440.11</v>
      </c>
      <c r="F2339" s="131">
        <v>1142660.23</v>
      </c>
      <c r="G2339" s="131">
        <v>3090</v>
      </c>
    </row>
    <row r="2340" spans="1:7" ht="14.25" customHeight="1">
      <c r="A2340" s="126" t="s">
        <v>133</v>
      </c>
      <c r="B2340" s="127">
        <v>2015</v>
      </c>
      <c r="C2340" s="126" t="s">
        <v>332</v>
      </c>
      <c r="D2340" s="126" t="s">
        <v>336</v>
      </c>
      <c r="E2340" s="127">
        <v>35623.61</v>
      </c>
      <c r="F2340" s="127">
        <v>602790</v>
      </c>
      <c r="G2340" s="127">
        <v>0</v>
      </c>
    </row>
    <row r="2341" spans="1:7" ht="14.25" customHeight="1">
      <c r="A2341" s="130" t="s">
        <v>133</v>
      </c>
      <c r="B2341" s="131">
        <v>2015</v>
      </c>
      <c r="C2341" s="130" t="s">
        <v>337</v>
      </c>
      <c r="D2341" s="130" t="s">
        <v>338</v>
      </c>
      <c r="E2341" s="131">
        <v>563726.5</v>
      </c>
      <c r="F2341" s="131">
        <v>31699518.52</v>
      </c>
      <c r="G2341" s="131">
        <v>0</v>
      </c>
    </row>
    <row r="2342" spans="1:7" ht="14.25" customHeight="1">
      <c r="A2342" s="126" t="s">
        <v>133</v>
      </c>
      <c r="B2342" s="127">
        <v>2015</v>
      </c>
      <c r="C2342" s="126" t="s">
        <v>337</v>
      </c>
      <c r="D2342" s="126" t="s">
        <v>339</v>
      </c>
      <c r="E2342" s="127">
        <v>1139825.96</v>
      </c>
      <c r="F2342" s="127">
        <v>132886272</v>
      </c>
      <c r="G2342" s="127">
        <v>344641</v>
      </c>
    </row>
    <row r="2343" spans="1:7" ht="14.25" customHeight="1">
      <c r="A2343" s="130" t="s">
        <v>133</v>
      </c>
      <c r="B2343" s="131">
        <v>2015</v>
      </c>
      <c r="C2343" s="130" t="s">
        <v>337</v>
      </c>
      <c r="D2343" s="130" t="s">
        <v>340</v>
      </c>
      <c r="E2343" s="131">
        <v>0</v>
      </c>
      <c r="F2343" s="131">
        <v>0</v>
      </c>
      <c r="G2343" s="131">
        <v>0</v>
      </c>
    </row>
    <row r="2344" spans="1:7" ht="14.25" customHeight="1">
      <c r="A2344" s="126" t="s">
        <v>133</v>
      </c>
      <c r="B2344" s="127">
        <v>2015</v>
      </c>
      <c r="C2344" s="126" t="s">
        <v>337</v>
      </c>
      <c r="D2344" s="126" t="s">
        <v>341</v>
      </c>
      <c r="E2344" s="127">
        <v>2135010.4700000002</v>
      </c>
      <c r="F2344" s="127">
        <v>71964158.640000001</v>
      </c>
      <c r="G2344" s="127">
        <v>0</v>
      </c>
    </row>
    <row r="2345" spans="1:7" ht="14.25" customHeight="1">
      <c r="A2345" s="130" t="s">
        <v>133</v>
      </c>
      <c r="B2345" s="131">
        <v>2015</v>
      </c>
      <c r="C2345" s="130" t="s">
        <v>337</v>
      </c>
      <c r="D2345" s="130" t="s">
        <v>342</v>
      </c>
      <c r="E2345" s="131">
        <v>0</v>
      </c>
      <c r="F2345" s="131">
        <v>0</v>
      </c>
      <c r="G2345" s="131">
        <v>0</v>
      </c>
    </row>
    <row r="2346" spans="1:7" ht="14.25" customHeight="1">
      <c r="A2346" s="126" t="s">
        <v>133</v>
      </c>
      <c r="B2346" s="127">
        <v>2016</v>
      </c>
      <c r="C2346" s="126" t="s">
        <v>332</v>
      </c>
      <c r="D2346" s="126" t="s">
        <v>343</v>
      </c>
      <c r="E2346" s="127">
        <v>0</v>
      </c>
      <c r="F2346" s="127">
        <v>0</v>
      </c>
      <c r="G2346" s="127">
        <v>0</v>
      </c>
    </row>
    <row r="2347" spans="1:7" ht="14.25" customHeight="1">
      <c r="A2347" s="130" t="s">
        <v>133</v>
      </c>
      <c r="B2347" s="131">
        <v>2016</v>
      </c>
      <c r="C2347" s="130" t="s">
        <v>332</v>
      </c>
      <c r="D2347" s="130" t="s">
        <v>333</v>
      </c>
      <c r="E2347" s="131">
        <v>4468.46</v>
      </c>
      <c r="F2347" s="131">
        <v>45672.67</v>
      </c>
      <c r="G2347" s="131">
        <v>126.86</v>
      </c>
    </row>
    <row r="2348" spans="1:7" ht="14.25" customHeight="1">
      <c r="A2348" s="126" t="s">
        <v>133</v>
      </c>
      <c r="B2348" s="127">
        <v>2016</v>
      </c>
      <c r="C2348" s="126" t="s">
        <v>332</v>
      </c>
      <c r="D2348" s="126" t="s">
        <v>335</v>
      </c>
      <c r="E2348" s="127">
        <v>210961.66</v>
      </c>
      <c r="F2348" s="127">
        <v>1080613.28</v>
      </c>
      <c r="G2348" s="127">
        <v>2922.72</v>
      </c>
    </row>
    <row r="2349" spans="1:7" ht="14.25" customHeight="1">
      <c r="A2349" s="130" t="s">
        <v>133</v>
      </c>
      <c r="B2349" s="131">
        <v>2016</v>
      </c>
      <c r="C2349" s="130" t="s">
        <v>332</v>
      </c>
      <c r="D2349" s="130" t="s">
        <v>336</v>
      </c>
      <c r="E2349" s="131">
        <v>37086.1</v>
      </c>
      <c r="F2349" s="131">
        <v>611896</v>
      </c>
      <c r="G2349" s="131">
        <v>0</v>
      </c>
    </row>
    <row r="2350" spans="1:7" ht="14.25" customHeight="1">
      <c r="A2350" s="126" t="s">
        <v>133</v>
      </c>
      <c r="B2350" s="127">
        <v>2016</v>
      </c>
      <c r="C2350" s="126" t="s">
        <v>337</v>
      </c>
      <c r="D2350" s="126" t="s">
        <v>338</v>
      </c>
      <c r="E2350" s="127">
        <v>584313.68999999994</v>
      </c>
      <c r="F2350" s="127">
        <v>31677494.370000001</v>
      </c>
      <c r="G2350" s="127">
        <v>0</v>
      </c>
    </row>
    <row r="2351" spans="1:7" ht="14.25" customHeight="1">
      <c r="A2351" s="130" t="s">
        <v>133</v>
      </c>
      <c r="B2351" s="131">
        <v>2016</v>
      </c>
      <c r="C2351" s="130" t="s">
        <v>337</v>
      </c>
      <c r="D2351" s="130" t="s">
        <v>339</v>
      </c>
      <c r="E2351" s="131">
        <v>1218098.6000000001</v>
      </c>
      <c r="F2351" s="131">
        <v>131522771.08</v>
      </c>
      <c r="G2351" s="131">
        <v>359867.01</v>
      </c>
    </row>
    <row r="2352" spans="1:7" ht="14.25" customHeight="1">
      <c r="A2352" s="126" t="s">
        <v>133</v>
      </c>
      <c r="B2352" s="127">
        <v>2016</v>
      </c>
      <c r="C2352" s="126" t="s">
        <v>337</v>
      </c>
      <c r="D2352" s="126" t="s">
        <v>340</v>
      </c>
      <c r="E2352" s="127">
        <v>0</v>
      </c>
      <c r="F2352" s="127">
        <v>0</v>
      </c>
      <c r="G2352" s="127">
        <v>0</v>
      </c>
    </row>
    <row r="2353" spans="1:7" ht="14.25" customHeight="1">
      <c r="A2353" s="130" t="s">
        <v>133</v>
      </c>
      <c r="B2353" s="131">
        <v>2016</v>
      </c>
      <c r="C2353" s="130" t="s">
        <v>337</v>
      </c>
      <c r="D2353" s="130" t="s">
        <v>341</v>
      </c>
      <c r="E2353" s="131">
        <v>2223077.0099999998</v>
      </c>
      <c r="F2353" s="131">
        <v>72513063.299999997</v>
      </c>
      <c r="G2353" s="131">
        <v>0</v>
      </c>
    </row>
    <row r="2354" spans="1:7" ht="14.25" customHeight="1">
      <c r="A2354" s="126" t="s">
        <v>133</v>
      </c>
      <c r="B2354" s="127">
        <v>2016</v>
      </c>
      <c r="C2354" s="126" t="s">
        <v>337</v>
      </c>
      <c r="D2354" s="126" t="s">
        <v>342</v>
      </c>
      <c r="E2354" s="127">
        <v>0</v>
      </c>
      <c r="F2354" s="127">
        <v>0</v>
      </c>
      <c r="G2354" s="127">
        <v>0</v>
      </c>
    </row>
    <row r="2355" spans="1:7" ht="14.25" customHeight="1">
      <c r="A2355" s="130" t="s">
        <v>133</v>
      </c>
      <c r="B2355" s="131">
        <v>2017</v>
      </c>
      <c r="C2355" s="130" t="s">
        <v>332</v>
      </c>
      <c r="D2355" s="130" t="s">
        <v>343</v>
      </c>
      <c r="E2355" s="131">
        <v>0</v>
      </c>
      <c r="F2355" s="131">
        <v>0</v>
      </c>
      <c r="G2355" s="131">
        <v>0</v>
      </c>
    </row>
    <row r="2356" spans="1:7" ht="14.25" customHeight="1">
      <c r="A2356" s="126" t="s">
        <v>133</v>
      </c>
      <c r="B2356" s="127">
        <v>2017</v>
      </c>
      <c r="C2356" s="126" t="s">
        <v>332</v>
      </c>
      <c r="D2356" s="126" t="s">
        <v>333</v>
      </c>
      <c r="E2356" s="127">
        <v>4276.9799999999996</v>
      </c>
      <c r="F2356" s="127">
        <v>45444.67</v>
      </c>
      <c r="G2356" s="127">
        <v>126.22</v>
      </c>
    </row>
    <row r="2357" spans="1:7" ht="14.25" customHeight="1">
      <c r="A2357" s="130" t="s">
        <v>133</v>
      </c>
      <c r="B2357" s="131">
        <v>2017</v>
      </c>
      <c r="C2357" s="130" t="s">
        <v>332</v>
      </c>
      <c r="D2357" s="130" t="s">
        <v>335</v>
      </c>
      <c r="E2357" s="131">
        <v>178392.46</v>
      </c>
      <c r="F2357" s="131">
        <v>1077264.33</v>
      </c>
      <c r="G2357" s="131">
        <v>2922.71</v>
      </c>
    </row>
    <row r="2358" spans="1:7" ht="14.25" customHeight="1">
      <c r="A2358" s="126" t="s">
        <v>133</v>
      </c>
      <c r="B2358" s="127">
        <v>2017</v>
      </c>
      <c r="C2358" s="126" t="s">
        <v>332</v>
      </c>
      <c r="D2358" s="126" t="s">
        <v>336</v>
      </c>
      <c r="E2358" s="127">
        <v>27158.85</v>
      </c>
      <c r="F2358" s="127">
        <v>610018.04</v>
      </c>
      <c r="G2358" s="127">
        <v>0</v>
      </c>
    </row>
    <row r="2359" spans="1:7" ht="14.25" customHeight="1">
      <c r="A2359" s="130" t="s">
        <v>133</v>
      </c>
      <c r="B2359" s="131">
        <v>2017</v>
      </c>
      <c r="C2359" s="130" t="s">
        <v>337</v>
      </c>
      <c r="D2359" s="130" t="s">
        <v>338</v>
      </c>
      <c r="E2359" s="131">
        <v>597493.84</v>
      </c>
      <c r="F2359" s="131">
        <v>31692564.379999999</v>
      </c>
      <c r="G2359" s="131">
        <v>0</v>
      </c>
    </row>
    <row r="2360" spans="1:7" ht="14.25" customHeight="1">
      <c r="A2360" s="126" t="s">
        <v>133</v>
      </c>
      <c r="B2360" s="127">
        <v>2017</v>
      </c>
      <c r="C2360" s="126" t="s">
        <v>337</v>
      </c>
      <c r="D2360" s="126" t="s">
        <v>339</v>
      </c>
      <c r="E2360" s="127">
        <v>1128797.49</v>
      </c>
      <c r="F2360" s="127">
        <v>131909842.31</v>
      </c>
      <c r="G2360" s="127">
        <v>349881.06</v>
      </c>
    </row>
    <row r="2361" spans="1:7" ht="14.25" customHeight="1">
      <c r="A2361" s="130" t="s">
        <v>133</v>
      </c>
      <c r="B2361" s="131">
        <v>2017</v>
      </c>
      <c r="C2361" s="130" t="s">
        <v>337</v>
      </c>
      <c r="D2361" s="130" t="s">
        <v>340</v>
      </c>
      <c r="E2361" s="131">
        <v>0</v>
      </c>
      <c r="F2361" s="131">
        <v>0</v>
      </c>
      <c r="G2361" s="131">
        <v>0</v>
      </c>
    </row>
    <row r="2362" spans="1:7" ht="14.25" customHeight="1">
      <c r="A2362" s="126" t="s">
        <v>133</v>
      </c>
      <c r="B2362" s="127">
        <v>2017</v>
      </c>
      <c r="C2362" s="126" t="s">
        <v>337</v>
      </c>
      <c r="D2362" s="126" t="s">
        <v>341</v>
      </c>
      <c r="E2362" s="127">
        <v>2276691.15</v>
      </c>
      <c r="F2362" s="127">
        <v>71069926.640000001</v>
      </c>
      <c r="G2362" s="127">
        <v>0</v>
      </c>
    </row>
    <row r="2363" spans="1:7" ht="14.25" customHeight="1">
      <c r="A2363" s="130" t="s">
        <v>133</v>
      </c>
      <c r="B2363" s="131">
        <v>2017</v>
      </c>
      <c r="C2363" s="130" t="s">
        <v>337</v>
      </c>
      <c r="D2363" s="130" t="s">
        <v>342</v>
      </c>
      <c r="E2363" s="131">
        <v>0</v>
      </c>
      <c r="F2363" s="131">
        <v>0</v>
      </c>
      <c r="G2363" s="131">
        <v>0</v>
      </c>
    </row>
    <row r="2364" spans="1:7" ht="14.25" customHeight="1">
      <c r="A2364" s="126" t="s">
        <v>133</v>
      </c>
      <c r="B2364" s="127">
        <v>2018</v>
      </c>
      <c r="C2364" s="126" t="s">
        <v>332</v>
      </c>
      <c r="D2364" s="126" t="s">
        <v>343</v>
      </c>
      <c r="E2364" s="127">
        <v>0</v>
      </c>
      <c r="F2364" s="127">
        <v>0</v>
      </c>
      <c r="G2364" s="127">
        <v>0</v>
      </c>
    </row>
    <row r="2365" spans="1:7" ht="14.25" customHeight="1">
      <c r="A2365" s="130" t="s">
        <v>133</v>
      </c>
      <c r="B2365" s="131">
        <v>2018</v>
      </c>
      <c r="C2365" s="130" t="s">
        <v>332</v>
      </c>
      <c r="D2365" s="130" t="s">
        <v>333</v>
      </c>
      <c r="E2365" s="131">
        <v>4256.01</v>
      </c>
      <c r="F2365" s="131">
        <v>44807.4</v>
      </c>
      <c r="G2365" s="131">
        <v>124.45</v>
      </c>
    </row>
    <row r="2366" spans="1:7" ht="14.25" customHeight="1">
      <c r="A2366" s="126" t="s">
        <v>133</v>
      </c>
      <c r="B2366" s="127">
        <v>2018</v>
      </c>
      <c r="C2366" s="126" t="s">
        <v>332</v>
      </c>
      <c r="D2366" s="126" t="s">
        <v>335</v>
      </c>
      <c r="E2366" s="127">
        <v>126743.08</v>
      </c>
      <c r="F2366" s="127">
        <v>1077264.33</v>
      </c>
      <c r="G2366" s="127">
        <v>2922.66</v>
      </c>
    </row>
    <row r="2367" spans="1:7" ht="14.25" customHeight="1">
      <c r="A2367" s="130" t="s">
        <v>133</v>
      </c>
      <c r="B2367" s="131">
        <v>2018</v>
      </c>
      <c r="C2367" s="130" t="s">
        <v>332</v>
      </c>
      <c r="D2367" s="130" t="s">
        <v>336</v>
      </c>
      <c r="E2367" s="131">
        <v>27886.33</v>
      </c>
      <c r="F2367" s="131">
        <v>616421.42000000004</v>
      </c>
      <c r="G2367" s="131">
        <v>0</v>
      </c>
    </row>
    <row r="2368" spans="1:7" ht="14.25" customHeight="1">
      <c r="A2368" s="126" t="s">
        <v>133</v>
      </c>
      <c r="B2368" s="127">
        <v>2018</v>
      </c>
      <c r="C2368" s="126" t="s">
        <v>337</v>
      </c>
      <c r="D2368" s="126" t="s">
        <v>338</v>
      </c>
      <c r="E2368" s="127">
        <v>615363.52</v>
      </c>
      <c r="F2368" s="127">
        <v>34695537.859999999</v>
      </c>
      <c r="G2368" s="127">
        <v>0</v>
      </c>
    </row>
    <row r="2369" spans="1:7" ht="14.25" customHeight="1">
      <c r="A2369" s="130" t="s">
        <v>133</v>
      </c>
      <c r="B2369" s="131">
        <v>2018</v>
      </c>
      <c r="C2369" s="130" t="s">
        <v>337</v>
      </c>
      <c r="D2369" s="130" t="s">
        <v>339</v>
      </c>
      <c r="E2369" s="131">
        <v>1189179.71</v>
      </c>
      <c r="F2369" s="131">
        <v>137489345.78999999</v>
      </c>
      <c r="G2369" s="131">
        <v>362071.64</v>
      </c>
    </row>
    <row r="2370" spans="1:7" ht="14.25" customHeight="1">
      <c r="A2370" s="126" t="s">
        <v>133</v>
      </c>
      <c r="B2370" s="127">
        <v>2018</v>
      </c>
      <c r="C2370" s="126" t="s">
        <v>337</v>
      </c>
      <c r="D2370" s="126" t="s">
        <v>340</v>
      </c>
      <c r="E2370" s="127">
        <v>0</v>
      </c>
      <c r="F2370" s="127">
        <v>0</v>
      </c>
      <c r="G2370" s="127">
        <v>0</v>
      </c>
    </row>
    <row r="2371" spans="1:7" ht="14.25" customHeight="1">
      <c r="A2371" s="130" t="s">
        <v>133</v>
      </c>
      <c r="B2371" s="131">
        <v>2018</v>
      </c>
      <c r="C2371" s="130" t="s">
        <v>337</v>
      </c>
      <c r="D2371" s="130" t="s">
        <v>341</v>
      </c>
      <c r="E2371" s="131">
        <v>2428111.23</v>
      </c>
      <c r="F2371" s="131">
        <v>75511832.900000006</v>
      </c>
      <c r="G2371" s="131">
        <v>0</v>
      </c>
    </row>
    <row r="2372" spans="1:7" ht="14.25" customHeight="1">
      <c r="A2372" s="126" t="s">
        <v>133</v>
      </c>
      <c r="B2372" s="127">
        <v>2018</v>
      </c>
      <c r="C2372" s="126" t="s">
        <v>337</v>
      </c>
      <c r="D2372" s="126" t="s">
        <v>342</v>
      </c>
      <c r="E2372" s="127">
        <v>0</v>
      </c>
      <c r="F2372" s="127">
        <v>0</v>
      </c>
      <c r="G2372" s="127">
        <v>0</v>
      </c>
    </row>
    <row r="2373" spans="1:7" ht="14.25" customHeight="1">
      <c r="A2373" s="130" t="s">
        <v>133</v>
      </c>
      <c r="B2373" s="131">
        <v>2019</v>
      </c>
      <c r="C2373" s="130" t="s">
        <v>332</v>
      </c>
      <c r="D2373" s="130" t="s">
        <v>343</v>
      </c>
      <c r="E2373" s="131">
        <v>0</v>
      </c>
      <c r="F2373" s="131">
        <v>0</v>
      </c>
      <c r="G2373" s="131">
        <v>0</v>
      </c>
    </row>
    <row r="2374" spans="1:7" ht="14.25" customHeight="1">
      <c r="A2374" s="126" t="s">
        <v>133</v>
      </c>
      <c r="B2374" s="127">
        <v>2019</v>
      </c>
      <c r="C2374" s="126" t="s">
        <v>332</v>
      </c>
      <c r="D2374" s="126" t="s">
        <v>333</v>
      </c>
      <c r="E2374" s="127">
        <v>4257.1400000000003</v>
      </c>
      <c r="F2374" s="127">
        <v>44414.76</v>
      </c>
      <c r="G2374" s="127">
        <v>123.37</v>
      </c>
    </row>
    <row r="2375" spans="1:7" ht="14.25" customHeight="1">
      <c r="A2375" s="130" t="s">
        <v>133</v>
      </c>
      <c r="B2375" s="131">
        <v>2019</v>
      </c>
      <c r="C2375" s="130" t="s">
        <v>332</v>
      </c>
      <c r="D2375" s="130" t="s">
        <v>335</v>
      </c>
      <c r="E2375" s="131">
        <v>67770.720000000001</v>
      </c>
      <c r="F2375" s="131">
        <v>1077264.33</v>
      </c>
      <c r="G2375" s="131">
        <v>2922.72</v>
      </c>
    </row>
    <row r="2376" spans="1:7" ht="14.25" customHeight="1">
      <c r="A2376" s="126" t="s">
        <v>133</v>
      </c>
      <c r="B2376" s="127">
        <v>2019</v>
      </c>
      <c r="C2376" s="126" t="s">
        <v>332</v>
      </c>
      <c r="D2376" s="126" t="s">
        <v>336</v>
      </c>
      <c r="E2376" s="127">
        <v>27939.55</v>
      </c>
      <c r="F2376" s="127">
        <v>613165.21</v>
      </c>
      <c r="G2376" s="127">
        <v>0</v>
      </c>
    </row>
    <row r="2377" spans="1:7" ht="14.25" customHeight="1">
      <c r="A2377" s="130" t="s">
        <v>133</v>
      </c>
      <c r="B2377" s="131">
        <v>2019</v>
      </c>
      <c r="C2377" s="130" t="s">
        <v>337</v>
      </c>
      <c r="D2377" s="130" t="s">
        <v>338</v>
      </c>
      <c r="E2377" s="131">
        <v>617926.9</v>
      </c>
      <c r="F2377" s="131">
        <v>34815930.289999999</v>
      </c>
      <c r="G2377" s="131">
        <v>0</v>
      </c>
    </row>
    <row r="2378" spans="1:7" ht="14.25" customHeight="1">
      <c r="A2378" s="126" t="s">
        <v>133</v>
      </c>
      <c r="B2378" s="127">
        <v>2019</v>
      </c>
      <c r="C2378" s="126" t="s">
        <v>337</v>
      </c>
      <c r="D2378" s="126" t="s">
        <v>339</v>
      </c>
      <c r="E2378" s="127">
        <v>1130171.93</v>
      </c>
      <c r="F2378" s="127">
        <v>135696196.63</v>
      </c>
      <c r="G2378" s="127">
        <v>338984.03</v>
      </c>
    </row>
    <row r="2379" spans="1:7" ht="14.25" customHeight="1">
      <c r="A2379" s="130" t="s">
        <v>133</v>
      </c>
      <c r="B2379" s="131">
        <v>2019</v>
      </c>
      <c r="C2379" s="130" t="s">
        <v>337</v>
      </c>
      <c r="D2379" s="130" t="s">
        <v>340</v>
      </c>
      <c r="E2379" s="131">
        <v>0</v>
      </c>
      <c r="F2379" s="131">
        <v>0</v>
      </c>
      <c r="G2379" s="131">
        <v>0</v>
      </c>
    </row>
    <row r="2380" spans="1:7" ht="14.25" customHeight="1">
      <c r="A2380" s="126" t="s">
        <v>133</v>
      </c>
      <c r="B2380" s="127">
        <v>2019</v>
      </c>
      <c r="C2380" s="126" t="s">
        <v>337</v>
      </c>
      <c r="D2380" s="126" t="s">
        <v>341</v>
      </c>
      <c r="E2380" s="127">
        <v>2519014.2999999998</v>
      </c>
      <c r="F2380" s="127">
        <v>74788046.590000004</v>
      </c>
      <c r="G2380" s="127">
        <v>0</v>
      </c>
    </row>
    <row r="2381" spans="1:7" ht="14.25" customHeight="1">
      <c r="A2381" s="130" t="s">
        <v>133</v>
      </c>
      <c r="B2381" s="131">
        <v>2019</v>
      </c>
      <c r="C2381" s="130" t="s">
        <v>337</v>
      </c>
      <c r="D2381" s="130" t="s">
        <v>342</v>
      </c>
      <c r="E2381" s="131">
        <v>0</v>
      </c>
      <c r="F2381" s="131">
        <v>0</v>
      </c>
      <c r="G2381" s="131">
        <v>0</v>
      </c>
    </row>
    <row r="2382" spans="1:7" ht="14.25" customHeight="1">
      <c r="A2382" s="126" t="s">
        <v>133</v>
      </c>
      <c r="B2382" s="127">
        <v>2020</v>
      </c>
      <c r="C2382" s="126" t="s">
        <v>332</v>
      </c>
      <c r="D2382" s="126" t="s">
        <v>343</v>
      </c>
      <c r="E2382" s="127">
        <v>0</v>
      </c>
      <c r="F2382" s="127">
        <v>0</v>
      </c>
      <c r="G2382" s="127">
        <v>0</v>
      </c>
    </row>
    <row r="2383" spans="1:7" ht="14.25" customHeight="1">
      <c r="A2383" s="130" t="s">
        <v>133</v>
      </c>
      <c r="B2383" s="131">
        <v>2020</v>
      </c>
      <c r="C2383" s="130" t="s">
        <v>332</v>
      </c>
      <c r="D2383" s="130" t="s">
        <v>333</v>
      </c>
      <c r="E2383" s="131">
        <v>4301.8100000000004</v>
      </c>
      <c r="F2383" s="131">
        <v>44633.99</v>
      </c>
      <c r="G2383" s="131">
        <v>123.38</v>
      </c>
    </row>
    <row r="2384" spans="1:7" ht="14.25" customHeight="1">
      <c r="A2384" s="126" t="s">
        <v>133</v>
      </c>
      <c r="B2384" s="127">
        <v>2020</v>
      </c>
      <c r="C2384" s="126" t="s">
        <v>332</v>
      </c>
      <c r="D2384" s="126" t="s">
        <v>335</v>
      </c>
      <c r="E2384" s="127">
        <v>68481.919999999998</v>
      </c>
      <c r="F2384" s="127">
        <v>1080613.28</v>
      </c>
      <c r="G2384" s="127">
        <v>2922.72</v>
      </c>
    </row>
    <row r="2385" spans="1:7" ht="14.25" customHeight="1">
      <c r="A2385" s="130" t="s">
        <v>133</v>
      </c>
      <c r="B2385" s="131">
        <v>2020</v>
      </c>
      <c r="C2385" s="130" t="s">
        <v>332</v>
      </c>
      <c r="D2385" s="130" t="s">
        <v>336</v>
      </c>
      <c r="E2385" s="131">
        <v>28232.75</v>
      </c>
      <c r="F2385" s="131">
        <v>610854.97</v>
      </c>
      <c r="G2385" s="131">
        <v>0</v>
      </c>
    </row>
    <row r="2386" spans="1:7" ht="14.25" customHeight="1">
      <c r="A2386" s="126" t="s">
        <v>133</v>
      </c>
      <c r="B2386" s="127">
        <v>2020</v>
      </c>
      <c r="C2386" s="126" t="s">
        <v>337</v>
      </c>
      <c r="D2386" s="126" t="s">
        <v>338</v>
      </c>
      <c r="E2386" s="127">
        <v>624411.57999999996</v>
      </c>
      <c r="F2386" s="127">
        <v>31531081.32</v>
      </c>
      <c r="G2386" s="127">
        <v>0</v>
      </c>
    </row>
    <row r="2387" spans="1:7" ht="14.25" customHeight="1">
      <c r="A2387" s="130" t="s">
        <v>133</v>
      </c>
      <c r="B2387" s="131">
        <v>2020</v>
      </c>
      <c r="C2387" s="130" t="s">
        <v>337</v>
      </c>
      <c r="D2387" s="130" t="s">
        <v>339</v>
      </c>
      <c r="E2387" s="131">
        <v>1142032.23</v>
      </c>
      <c r="F2387" s="131">
        <v>128354792.87</v>
      </c>
      <c r="G2387" s="131">
        <v>328319.24</v>
      </c>
    </row>
    <row r="2388" spans="1:7" ht="14.25" customHeight="1">
      <c r="A2388" s="126" t="s">
        <v>133</v>
      </c>
      <c r="B2388" s="127">
        <v>2020</v>
      </c>
      <c r="C2388" s="126" t="s">
        <v>337</v>
      </c>
      <c r="D2388" s="126" t="s">
        <v>340</v>
      </c>
      <c r="E2388" s="127">
        <v>0</v>
      </c>
      <c r="F2388" s="127">
        <v>0</v>
      </c>
      <c r="G2388" s="127">
        <v>0</v>
      </c>
    </row>
    <row r="2389" spans="1:7" ht="14.25" customHeight="1">
      <c r="A2389" s="130" t="s">
        <v>133</v>
      </c>
      <c r="B2389" s="131">
        <v>2020</v>
      </c>
      <c r="C2389" s="130" t="s">
        <v>337</v>
      </c>
      <c r="D2389" s="130" t="s">
        <v>341</v>
      </c>
      <c r="E2389" s="131">
        <v>2545449.46</v>
      </c>
      <c r="F2389" s="131">
        <v>78552762.959999993</v>
      </c>
      <c r="G2389" s="131">
        <v>0</v>
      </c>
    </row>
    <row r="2390" spans="1:7" ht="14.25" customHeight="1">
      <c r="A2390" s="126" t="s">
        <v>133</v>
      </c>
      <c r="B2390" s="127">
        <v>2020</v>
      </c>
      <c r="C2390" s="126" t="s">
        <v>337</v>
      </c>
      <c r="D2390" s="126" t="s">
        <v>342</v>
      </c>
      <c r="E2390" s="127">
        <v>0</v>
      </c>
      <c r="F2390" s="127">
        <v>0</v>
      </c>
      <c r="G2390" s="127">
        <v>0</v>
      </c>
    </row>
    <row r="2391" spans="1:7" ht="14.25" customHeight="1">
      <c r="A2391" s="130" t="s">
        <v>133</v>
      </c>
      <c r="B2391" s="131">
        <v>2021</v>
      </c>
      <c r="C2391" s="130" t="s">
        <v>332</v>
      </c>
      <c r="D2391" s="130" t="s">
        <v>343</v>
      </c>
      <c r="E2391" s="131">
        <v>0</v>
      </c>
      <c r="F2391" s="131">
        <v>0</v>
      </c>
      <c r="G2391" s="131">
        <v>0</v>
      </c>
    </row>
    <row r="2392" spans="1:7" ht="14.25" customHeight="1">
      <c r="A2392" s="126" t="s">
        <v>133</v>
      </c>
      <c r="B2392" s="127">
        <v>2021</v>
      </c>
      <c r="C2392" s="126" t="s">
        <v>332</v>
      </c>
      <c r="D2392" s="126" t="s">
        <v>333</v>
      </c>
      <c r="E2392" s="127">
        <v>4027.76</v>
      </c>
      <c r="F2392" s="127">
        <v>43703.35</v>
      </c>
      <c r="G2392" s="127">
        <v>121.4</v>
      </c>
    </row>
    <row r="2393" spans="1:7" ht="14.25" customHeight="1">
      <c r="A2393" s="130" t="s">
        <v>133</v>
      </c>
      <c r="B2393" s="131">
        <v>2021</v>
      </c>
      <c r="C2393" s="130" t="s">
        <v>332</v>
      </c>
      <c r="D2393" s="130" t="s">
        <v>335</v>
      </c>
      <c r="E2393" s="131">
        <v>70114.83</v>
      </c>
      <c r="F2393" s="131">
        <v>1077951.96</v>
      </c>
      <c r="G2393" s="131">
        <v>2923.53</v>
      </c>
    </row>
    <row r="2394" spans="1:7" ht="14.25" customHeight="1">
      <c r="A2394" s="126" t="s">
        <v>133</v>
      </c>
      <c r="B2394" s="127">
        <v>2021</v>
      </c>
      <c r="C2394" s="126" t="s">
        <v>332</v>
      </c>
      <c r="D2394" s="126" t="s">
        <v>336</v>
      </c>
      <c r="E2394" s="127">
        <v>29261</v>
      </c>
      <c r="F2394" s="127">
        <v>619570.36</v>
      </c>
      <c r="G2394" s="127">
        <v>0</v>
      </c>
    </row>
    <row r="2395" spans="1:7" ht="14.25" customHeight="1">
      <c r="A2395" s="130" t="s">
        <v>133</v>
      </c>
      <c r="B2395" s="131">
        <v>2021</v>
      </c>
      <c r="C2395" s="130" t="s">
        <v>337</v>
      </c>
      <c r="D2395" s="130" t="s">
        <v>338</v>
      </c>
      <c r="E2395" s="131">
        <v>646578.22</v>
      </c>
      <c r="F2395" s="131">
        <v>33171006.100000001</v>
      </c>
      <c r="G2395" s="131">
        <v>0</v>
      </c>
    </row>
    <row r="2396" spans="1:7" ht="14.25" customHeight="1">
      <c r="A2396" s="126" t="s">
        <v>133</v>
      </c>
      <c r="B2396" s="127">
        <v>2021</v>
      </c>
      <c r="C2396" s="126" t="s">
        <v>337</v>
      </c>
      <c r="D2396" s="126" t="s">
        <v>339</v>
      </c>
      <c r="E2396" s="127">
        <v>1145404.45</v>
      </c>
      <c r="F2396" s="127">
        <v>128319292.45999999</v>
      </c>
      <c r="G2396" s="127">
        <v>319235.21000000002</v>
      </c>
    </row>
    <row r="2397" spans="1:7" ht="14.25" customHeight="1">
      <c r="A2397" s="130" t="s">
        <v>133</v>
      </c>
      <c r="B2397" s="131">
        <v>2021</v>
      </c>
      <c r="C2397" s="130" t="s">
        <v>337</v>
      </c>
      <c r="D2397" s="130" t="s">
        <v>340</v>
      </c>
      <c r="E2397" s="131">
        <v>0</v>
      </c>
      <c r="F2397" s="131">
        <v>0</v>
      </c>
      <c r="G2397" s="131">
        <v>0</v>
      </c>
    </row>
    <row r="2398" spans="1:7" ht="14.25" customHeight="1">
      <c r="A2398" s="126" t="s">
        <v>133</v>
      </c>
      <c r="B2398" s="127">
        <v>2021</v>
      </c>
      <c r="C2398" s="126" t="s">
        <v>337</v>
      </c>
      <c r="D2398" s="126" t="s">
        <v>341</v>
      </c>
      <c r="E2398" s="127">
        <v>2665929.04</v>
      </c>
      <c r="F2398" s="127">
        <v>78651597.459999993</v>
      </c>
      <c r="G2398" s="127">
        <v>0</v>
      </c>
    </row>
    <row r="2399" spans="1:7" ht="14.25" customHeight="1">
      <c r="A2399" s="130" t="s">
        <v>133</v>
      </c>
      <c r="B2399" s="131">
        <v>2021</v>
      </c>
      <c r="C2399" s="130" t="s">
        <v>337</v>
      </c>
      <c r="D2399" s="130" t="s">
        <v>342</v>
      </c>
      <c r="E2399" s="131">
        <v>0</v>
      </c>
      <c r="F2399" s="131">
        <v>0</v>
      </c>
      <c r="G2399" s="131">
        <v>0</v>
      </c>
    </row>
    <row r="2400" spans="1:7" ht="14.25" customHeight="1">
      <c r="A2400" s="126" t="s">
        <v>133</v>
      </c>
      <c r="B2400" s="127">
        <v>2022</v>
      </c>
      <c r="C2400" s="126" t="s">
        <v>332</v>
      </c>
      <c r="D2400" s="126" t="s">
        <v>343</v>
      </c>
      <c r="E2400" s="127">
        <v>0</v>
      </c>
      <c r="F2400" s="127">
        <v>0</v>
      </c>
      <c r="G2400" s="127">
        <v>0</v>
      </c>
    </row>
    <row r="2401" spans="1:7" ht="14.25" customHeight="1">
      <c r="A2401" s="130" t="s">
        <v>133</v>
      </c>
      <c r="B2401" s="131">
        <v>2022</v>
      </c>
      <c r="C2401" s="130" t="s">
        <v>332</v>
      </c>
      <c r="D2401" s="130" t="s">
        <v>333</v>
      </c>
      <c r="E2401" s="131">
        <v>4899.63</v>
      </c>
      <c r="F2401" s="131">
        <v>43746.95</v>
      </c>
      <c r="G2401" s="131">
        <v>121.51</v>
      </c>
    </row>
    <row r="2402" spans="1:7" ht="14.25" customHeight="1">
      <c r="A2402" s="126" t="s">
        <v>133</v>
      </c>
      <c r="B2402" s="127">
        <v>2022</v>
      </c>
      <c r="C2402" s="126" t="s">
        <v>332</v>
      </c>
      <c r="D2402" s="126" t="s">
        <v>335</v>
      </c>
      <c r="E2402" s="127">
        <v>82987.37</v>
      </c>
      <c r="F2402" s="127">
        <v>1081156.25</v>
      </c>
      <c r="G2402" s="127">
        <v>2932.44</v>
      </c>
    </row>
    <row r="2403" spans="1:7" ht="14.25" customHeight="1">
      <c r="A2403" s="130" t="s">
        <v>133</v>
      </c>
      <c r="B2403" s="131">
        <v>2022</v>
      </c>
      <c r="C2403" s="130" t="s">
        <v>332</v>
      </c>
      <c r="D2403" s="130" t="s">
        <v>336</v>
      </c>
      <c r="E2403" s="131">
        <v>19277.599999999999</v>
      </c>
      <c r="F2403" s="131">
        <v>621059.83999999997</v>
      </c>
      <c r="G2403" s="131">
        <v>0</v>
      </c>
    </row>
    <row r="2404" spans="1:7" ht="14.25" customHeight="1">
      <c r="A2404" s="126" t="s">
        <v>133</v>
      </c>
      <c r="B2404" s="127">
        <v>2022</v>
      </c>
      <c r="C2404" s="126" t="s">
        <v>337</v>
      </c>
      <c r="D2404" s="126" t="s">
        <v>338</v>
      </c>
      <c r="E2404" s="127">
        <v>670916.02</v>
      </c>
      <c r="F2404" s="127">
        <v>34760662.890000001</v>
      </c>
      <c r="G2404" s="127">
        <v>0</v>
      </c>
    </row>
    <row r="2405" spans="1:7" ht="14.25" customHeight="1">
      <c r="A2405" s="130" t="s">
        <v>133</v>
      </c>
      <c r="B2405" s="131">
        <v>2022</v>
      </c>
      <c r="C2405" s="130" t="s">
        <v>337</v>
      </c>
      <c r="D2405" s="130" t="s">
        <v>339</v>
      </c>
      <c r="E2405" s="131">
        <v>1164960.3400000001</v>
      </c>
      <c r="F2405" s="131">
        <v>131312130.22</v>
      </c>
      <c r="G2405" s="131">
        <v>320886.53000000003</v>
      </c>
    </row>
    <row r="2406" spans="1:7" ht="14.25" customHeight="1">
      <c r="A2406" s="126" t="s">
        <v>133</v>
      </c>
      <c r="B2406" s="127">
        <v>2022</v>
      </c>
      <c r="C2406" s="126" t="s">
        <v>337</v>
      </c>
      <c r="D2406" s="126" t="s">
        <v>340</v>
      </c>
      <c r="E2406" s="127">
        <v>0</v>
      </c>
      <c r="F2406" s="127">
        <v>0</v>
      </c>
      <c r="G2406" s="127">
        <v>0</v>
      </c>
    </row>
    <row r="2407" spans="1:7" ht="14.25" customHeight="1">
      <c r="A2407" s="130" t="s">
        <v>133</v>
      </c>
      <c r="B2407" s="131">
        <v>2022</v>
      </c>
      <c r="C2407" s="130" t="s">
        <v>337</v>
      </c>
      <c r="D2407" s="130" t="s">
        <v>341</v>
      </c>
      <c r="E2407" s="131">
        <v>2808116.85</v>
      </c>
      <c r="F2407" s="131">
        <v>78678458.450000003</v>
      </c>
      <c r="G2407" s="131">
        <v>0</v>
      </c>
    </row>
    <row r="2408" spans="1:7" ht="14.25" customHeight="1">
      <c r="A2408" s="126" t="s">
        <v>133</v>
      </c>
      <c r="B2408" s="127">
        <v>2022</v>
      </c>
      <c r="C2408" s="126" t="s">
        <v>337</v>
      </c>
      <c r="D2408" s="126" t="s">
        <v>342</v>
      </c>
      <c r="E2408" s="127">
        <v>0</v>
      </c>
      <c r="F2408" s="127">
        <v>0</v>
      </c>
      <c r="G2408" s="127">
        <v>0</v>
      </c>
    </row>
    <row r="2409" spans="1:7" ht="14.25" customHeight="1">
      <c r="A2409" s="130" t="s">
        <v>133</v>
      </c>
      <c r="B2409" s="131">
        <v>2023</v>
      </c>
      <c r="C2409" s="130" t="s">
        <v>332</v>
      </c>
      <c r="D2409" s="130" t="s">
        <v>343</v>
      </c>
      <c r="E2409" s="131">
        <v>0</v>
      </c>
      <c r="F2409" s="131">
        <v>0</v>
      </c>
      <c r="G2409" s="131">
        <v>0</v>
      </c>
    </row>
    <row r="2410" spans="1:7" ht="14.25" customHeight="1">
      <c r="A2410" s="126" t="s">
        <v>133</v>
      </c>
      <c r="B2410" s="127">
        <v>2023</v>
      </c>
      <c r="C2410" s="126" t="s">
        <v>332</v>
      </c>
      <c r="D2410" s="126" t="s">
        <v>333</v>
      </c>
      <c r="E2410" s="127">
        <v>4994.8100000000004</v>
      </c>
      <c r="F2410" s="127">
        <v>43337.42</v>
      </c>
      <c r="G2410" s="127">
        <v>120.38</v>
      </c>
    </row>
    <row r="2411" spans="1:7" ht="14.25" customHeight="1">
      <c r="A2411" s="130" t="s">
        <v>133</v>
      </c>
      <c r="B2411" s="131">
        <v>2023</v>
      </c>
      <c r="C2411" s="130" t="s">
        <v>332</v>
      </c>
      <c r="D2411" s="130" t="s">
        <v>335</v>
      </c>
      <c r="E2411" s="131">
        <v>85374.8</v>
      </c>
      <c r="F2411" s="131">
        <v>1081156.25</v>
      </c>
      <c r="G2411" s="131">
        <v>2932.44</v>
      </c>
    </row>
    <row r="2412" spans="1:7" ht="14.25" customHeight="1">
      <c r="A2412" s="126" t="s">
        <v>133</v>
      </c>
      <c r="B2412" s="127">
        <v>2023</v>
      </c>
      <c r="C2412" s="126" t="s">
        <v>332</v>
      </c>
      <c r="D2412" s="126" t="s">
        <v>336</v>
      </c>
      <c r="E2412" s="127">
        <v>20287.96</v>
      </c>
      <c r="F2412" s="127">
        <v>621973.32999999996</v>
      </c>
      <c r="G2412" s="127">
        <v>0</v>
      </c>
    </row>
    <row r="2413" spans="1:7" ht="14.25" customHeight="1">
      <c r="A2413" s="130" t="s">
        <v>133</v>
      </c>
      <c r="B2413" s="131">
        <v>2023</v>
      </c>
      <c r="C2413" s="130" t="s">
        <v>337</v>
      </c>
      <c r="D2413" s="130" t="s">
        <v>338</v>
      </c>
      <c r="E2413" s="131">
        <v>684821.89</v>
      </c>
      <c r="F2413" s="131">
        <v>34628972.100000001</v>
      </c>
      <c r="G2413" s="131">
        <v>0</v>
      </c>
    </row>
    <row r="2414" spans="1:7" ht="14.25" customHeight="1">
      <c r="A2414" s="126" t="s">
        <v>133</v>
      </c>
      <c r="B2414" s="127">
        <v>2023</v>
      </c>
      <c r="C2414" s="126" t="s">
        <v>337</v>
      </c>
      <c r="D2414" s="126" t="s">
        <v>339</v>
      </c>
      <c r="E2414" s="127">
        <v>1209426.07</v>
      </c>
      <c r="F2414" s="127">
        <v>121716026.72</v>
      </c>
      <c r="G2414" s="127">
        <v>317683.84999999998</v>
      </c>
    </row>
    <row r="2415" spans="1:7" ht="14.25" customHeight="1">
      <c r="A2415" s="130" t="s">
        <v>133</v>
      </c>
      <c r="B2415" s="131">
        <v>2023</v>
      </c>
      <c r="C2415" s="130" t="s">
        <v>337</v>
      </c>
      <c r="D2415" s="130" t="s">
        <v>340</v>
      </c>
      <c r="E2415" s="131">
        <v>0</v>
      </c>
      <c r="F2415" s="131">
        <v>0</v>
      </c>
      <c r="G2415" s="131">
        <v>0</v>
      </c>
    </row>
    <row r="2416" spans="1:7" ht="14.25" customHeight="1">
      <c r="A2416" s="126" t="s">
        <v>133</v>
      </c>
      <c r="B2416" s="127">
        <v>2023</v>
      </c>
      <c r="C2416" s="126" t="s">
        <v>337</v>
      </c>
      <c r="D2416" s="126" t="s">
        <v>341</v>
      </c>
      <c r="E2416" s="127">
        <v>2940621.91</v>
      </c>
      <c r="F2416" s="127">
        <v>77546268.560000002</v>
      </c>
      <c r="G2416" s="127">
        <v>0</v>
      </c>
    </row>
    <row r="2417" spans="1:7" ht="14.25" customHeight="1">
      <c r="A2417" s="130" t="s">
        <v>133</v>
      </c>
      <c r="B2417" s="131">
        <v>2023</v>
      </c>
      <c r="C2417" s="130" t="s">
        <v>337</v>
      </c>
      <c r="D2417" s="130" t="s">
        <v>342</v>
      </c>
      <c r="E2417" s="131">
        <v>0</v>
      </c>
      <c r="F2417" s="131">
        <v>0</v>
      </c>
      <c r="G2417" s="131">
        <v>0</v>
      </c>
    </row>
    <row r="2418" spans="1:7" ht="14.25" customHeight="1">
      <c r="A2418" s="126" t="s">
        <v>134</v>
      </c>
      <c r="B2418" s="127">
        <v>2015</v>
      </c>
      <c r="C2418" s="126" t="s">
        <v>332</v>
      </c>
      <c r="D2418" s="126" t="s">
        <v>343</v>
      </c>
      <c r="E2418" s="127">
        <v>0</v>
      </c>
      <c r="F2418" s="127">
        <v>0</v>
      </c>
      <c r="G2418" s="127">
        <v>0</v>
      </c>
    </row>
    <row r="2419" spans="1:7" ht="14.25" customHeight="1">
      <c r="A2419" s="130" t="s">
        <v>134</v>
      </c>
      <c r="B2419" s="131">
        <v>2015</v>
      </c>
      <c r="C2419" s="130" t="s">
        <v>332</v>
      </c>
      <c r="D2419" s="130" t="s">
        <v>333</v>
      </c>
      <c r="E2419" s="131">
        <v>6066.41</v>
      </c>
      <c r="F2419" s="131">
        <v>47116.37</v>
      </c>
      <c r="G2419" s="131">
        <v>132</v>
      </c>
    </row>
    <row r="2420" spans="1:7" ht="14.25" customHeight="1">
      <c r="A2420" s="126" t="s">
        <v>134</v>
      </c>
      <c r="B2420" s="127">
        <v>2015</v>
      </c>
      <c r="C2420" s="126" t="s">
        <v>332</v>
      </c>
      <c r="D2420" s="126" t="s">
        <v>335</v>
      </c>
      <c r="E2420" s="127">
        <v>267094.71999999997</v>
      </c>
      <c r="F2420" s="127">
        <v>2082994.72</v>
      </c>
      <c r="G2420" s="127">
        <v>5933</v>
      </c>
    </row>
    <row r="2421" spans="1:7" ht="14.25" customHeight="1">
      <c r="A2421" s="130" t="s">
        <v>134</v>
      </c>
      <c r="B2421" s="131">
        <v>2015</v>
      </c>
      <c r="C2421" s="130" t="s">
        <v>332</v>
      </c>
      <c r="D2421" s="130" t="s">
        <v>336</v>
      </c>
      <c r="E2421" s="131">
        <v>18377.990000000002</v>
      </c>
      <c r="F2421" s="131">
        <v>173555.58</v>
      </c>
      <c r="G2421" s="131">
        <v>0</v>
      </c>
    </row>
    <row r="2422" spans="1:7" ht="14.25" customHeight="1">
      <c r="A2422" s="126" t="s">
        <v>134</v>
      </c>
      <c r="B2422" s="127">
        <v>2015</v>
      </c>
      <c r="C2422" s="126" t="s">
        <v>337</v>
      </c>
      <c r="D2422" s="126" t="s">
        <v>338</v>
      </c>
      <c r="E2422" s="127">
        <v>1728865.87</v>
      </c>
      <c r="F2422" s="127">
        <v>58576548.229999997</v>
      </c>
      <c r="G2422" s="127">
        <v>0</v>
      </c>
    </row>
    <row r="2423" spans="1:7" ht="14.25" customHeight="1">
      <c r="A2423" s="130" t="s">
        <v>134</v>
      </c>
      <c r="B2423" s="131">
        <v>2015</v>
      </c>
      <c r="C2423" s="130" t="s">
        <v>337</v>
      </c>
      <c r="D2423" s="130" t="s">
        <v>339</v>
      </c>
      <c r="E2423" s="131">
        <v>1312690.19</v>
      </c>
      <c r="F2423" s="131">
        <v>119828583.58</v>
      </c>
      <c r="G2423" s="131">
        <v>288082</v>
      </c>
    </row>
    <row r="2424" spans="1:7" ht="14.25" customHeight="1">
      <c r="A2424" s="126" t="s">
        <v>134</v>
      </c>
      <c r="B2424" s="127">
        <v>2015</v>
      </c>
      <c r="C2424" s="126" t="s">
        <v>337</v>
      </c>
      <c r="D2424" s="126" t="s">
        <v>340</v>
      </c>
      <c r="E2424" s="127">
        <v>0</v>
      </c>
      <c r="F2424" s="127">
        <v>0</v>
      </c>
      <c r="G2424" s="127">
        <v>0</v>
      </c>
    </row>
    <row r="2425" spans="1:7" ht="14.25" customHeight="1">
      <c r="A2425" s="130" t="s">
        <v>134</v>
      </c>
      <c r="B2425" s="131">
        <v>2015</v>
      </c>
      <c r="C2425" s="130" t="s">
        <v>337</v>
      </c>
      <c r="D2425" s="130" t="s">
        <v>341</v>
      </c>
      <c r="E2425" s="131">
        <v>4631252.91</v>
      </c>
      <c r="F2425" s="131">
        <v>108309115.38</v>
      </c>
      <c r="G2425" s="131">
        <v>0</v>
      </c>
    </row>
    <row r="2426" spans="1:7" ht="14.25" customHeight="1">
      <c r="A2426" s="126" t="s">
        <v>134</v>
      </c>
      <c r="B2426" s="127">
        <v>2015</v>
      </c>
      <c r="C2426" s="126" t="s">
        <v>337</v>
      </c>
      <c r="D2426" s="126" t="s">
        <v>342</v>
      </c>
      <c r="E2426" s="127">
        <v>0</v>
      </c>
      <c r="F2426" s="127">
        <v>0</v>
      </c>
      <c r="G2426" s="127">
        <v>0</v>
      </c>
    </row>
    <row r="2427" spans="1:7" ht="14.25" customHeight="1">
      <c r="A2427" s="130" t="s">
        <v>134</v>
      </c>
      <c r="B2427" s="131">
        <v>2016</v>
      </c>
      <c r="C2427" s="130" t="s">
        <v>332</v>
      </c>
      <c r="D2427" s="130" t="s">
        <v>343</v>
      </c>
      <c r="E2427" s="131">
        <v>0</v>
      </c>
      <c r="F2427" s="131">
        <v>0</v>
      </c>
      <c r="G2427" s="131">
        <v>0</v>
      </c>
    </row>
    <row r="2428" spans="1:7" ht="14.25" customHeight="1">
      <c r="A2428" s="126" t="s">
        <v>134</v>
      </c>
      <c r="B2428" s="127">
        <v>2016</v>
      </c>
      <c r="C2428" s="126" t="s">
        <v>332</v>
      </c>
      <c r="D2428" s="126" t="s">
        <v>333</v>
      </c>
      <c r="E2428" s="127">
        <v>6780.59</v>
      </c>
      <c r="F2428" s="127">
        <v>48746.1</v>
      </c>
      <c r="G2428" s="127">
        <v>136.88</v>
      </c>
    </row>
    <row r="2429" spans="1:7" ht="14.25" customHeight="1">
      <c r="A2429" s="130" t="s">
        <v>134</v>
      </c>
      <c r="B2429" s="131">
        <v>2016</v>
      </c>
      <c r="C2429" s="130" t="s">
        <v>332</v>
      </c>
      <c r="D2429" s="130" t="s">
        <v>335</v>
      </c>
      <c r="E2429" s="131">
        <v>204295.08</v>
      </c>
      <c r="F2429" s="131">
        <v>1080544.51</v>
      </c>
      <c r="G2429" s="131">
        <v>3068.79</v>
      </c>
    </row>
    <row r="2430" spans="1:7" ht="14.25" customHeight="1">
      <c r="A2430" s="126" t="s">
        <v>134</v>
      </c>
      <c r="B2430" s="127">
        <v>2016</v>
      </c>
      <c r="C2430" s="126" t="s">
        <v>332</v>
      </c>
      <c r="D2430" s="126" t="s">
        <v>336</v>
      </c>
      <c r="E2430" s="127">
        <v>18533.48</v>
      </c>
      <c r="F2430" s="127">
        <v>166068</v>
      </c>
      <c r="G2430" s="127">
        <v>0</v>
      </c>
    </row>
    <row r="2431" spans="1:7" ht="14.25" customHeight="1">
      <c r="A2431" s="130" t="s">
        <v>134</v>
      </c>
      <c r="B2431" s="131">
        <v>2016</v>
      </c>
      <c r="C2431" s="130" t="s">
        <v>337</v>
      </c>
      <c r="D2431" s="130" t="s">
        <v>338</v>
      </c>
      <c r="E2431" s="131">
        <v>1746904.51</v>
      </c>
      <c r="F2431" s="131">
        <v>58168178.130000003</v>
      </c>
      <c r="G2431" s="131">
        <v>0</v>
      </c>
    </row>
    <row r="2432" spans="1:7" ht="14.25" customHeight="1">
      <c r="A2432" s="126" t="s">
        <v>134</v>
      </c>
      <c r="B2432" s="127">
        <v>2016</v>
      </c>
      <c r="C2432" s="126" t="s">
        <v>337</v>
      </c>
      <c r="D2432" s="126" t="s">
        <v>339</v>
      </c>
      <c r="E2432" s="127">
        <v>1306488.6399999999</v>
      </c>
      <c r="F2432" s="127">
        <v>116625513.09999999</v>
      </c>
      <c r="G2432" s="127">
        <v>283797.05</v>
      </c>
    </row>
    <row r="2433" spans="1:7" ht="14.25" customHeight="1">
      <c r="A2433" s="130" t="s">
        <v>134</v>
      </c>
      <c r="B2433" s="131">
        <v>2016</v>
      </c>
      <c r="C2433" s="130" t="s">
        <v>337</v>
      </c>
      <c r="D2433" s="130" t="s">
        <v>340</v>
      </c>
      <c r="E2433" s="131">
        <v>0</v>
      </c>
      <c r="F2433" s="131">
        <v>0</v>
      </c>
      <c r="G2433" s="131">
        <v>0</v>
      </c>
    </row>
    <row r="2434" spans="1:7" ht="14.25" customHeight="1">
      <c r="A2434" s="126" t="s">
        <v>134</v>
      </c>
      <c r="B2434" s="127">
        <v>2016</v>
      </c>
      <c r="C2434" s="126" t="s">
        <v>337</v>
      </c>
      <c r="D2434" s="126" t="s">
        <v>341</v>
      </c>
      <c r="E2434" s="127">
        <v>4703088.33</v>
      </c>
      <c r="F2434" s="127">
        <v>104359022.81999999</v>
      </c>
      <c r="G2434" s="127">
        <v>0</v>
      </c>
    </row>
    <row r="2435" spans="1:7" ht="14.25" customHeight="1">
      <c r="A2435" s="130" t="s">
        <v>134</v>
      </c>
      <c r="B2435" s="131">
        <v>2016</v>
      </c>
      <c r="C2435" s="130" t="s">
        <v>337</v>
      </c>
      <c r="D2435" s="130" t="s">
        <v>342</v>
      </c>
      <c r="E2435" s="131">
        <v>0</v>
      </c>
      <c r="F2435" s="131">
        <v>0</v>
      </c>
      <c r="G2435" s="131">
        <v>0</v>
      </c>
    </row>
    <row r="2436" spans="1:7" ht="14.25" customHeight="1">
      <c r="A2436" s="126" t="s">
        <v>134</v>
      </c>
      <c r="B2436" s="127">
        <v>2017</v>
      </c>
      <c r="C2436" s="126" t="s">
        <v>332</v>
      </c>
      <c r="D2436" s="126" t="s">
        <v>343</v>
      </c>
      <c r="E2436" s="127">
        <v>0</v>
      </c>
      <c r="F2436" s="127">
        <v>0</v>
      </c>
      <c r="G2436" s="127">
        <v>0</v>
      </c>
    </row>
    <row r="2437" spans="1:7" ht="14.25" customHeight="1">
      <c r="A2437" s="130" t="s">
        <v>134</v>
      </c>
      <c r="B2437" s="131">
        <v>2017</v>
      </c>
      <c r="C2437" s="130" t="s">
        <v>332</v>
      </c>
      <c r="D2437" s="130" t="s">
        <v>333</v>
      </c>
      <c r="E2437" s="131">
        <v>6089.83</v>
      </c>
      <c r="F2437" s="131">
        <v>44232.31</v>
      </c>
      <c r="G2437" s="131">
        <v>123.54</v>
      </c>
    </row>
    <row r="2438" spans="1:7" ht="14.25" customHeight="1">
      <c r="A2438" s="126" t="s">
        <v>134</v>
      </c>
      <c r="B2438" s="127">
        <v>2017</v>
      </c>
      <c r="C2438" s="126" t="s">
        <v>332</v>
      </c>
      <c r="D2438" s="126" t="s">
        <v>335</v>
      </c>
      <c r="E2438" s="127">
        <v>217360.31</v>
      </c>
      <c r="F2438" s="127">
        <v>1154454.96</v>
      </c>
      <c r="G2438" s="127">
        <v>3198.13</v>
      </c>
    </row>
    <row r="2439" spans="1:7" ht="14.25" customHeight="1">
      <c r="A2439" s="130" t="s">
        <v>134</v>
      </c>
      <c r="B2439" s="131">
        <v>2017</v>
      </c>
      <c r="C2439" s="130" t="s">
        <v>332</v>
      </c>
      <c r="D2439" s="130" t="s">
        <v>336</v>
      </c>
      <c r="E2439" s="131">
        <v>18878.91</v>
      </c>
      <c r="F2439" s="131">
        <v>166068</v>
      </c>
      <c r="G2439" s="131">
        <v>0</v>
      </c>
    </row>
    <row r="2440" spans="1:7" ht="14.25" customHeight="1">
      <c r="A2440" s="126" t="s">
        <v>134</v>
      </c>
      <c r="B2440" s="127">
        <v>2017</v>
      </c>
      <c r="C2440" s="126" t="s">
        <v>337</v>
      </c>
      <c r="D2440" s="126" t="s">
        <v>338</v>
      </c>
      <c r="E2440" s="127">
        <v>1783085.38</v>
      </c>
      <c r="F2440" s="127">
        <v>57585352.060000002</v>
      </c>
      <c r="G2440" s="127">
        <v>0</v>
      </c>
    </row>
    <row r="2441" spans="1:7" ht="14.25" customHeight="1">
      <c r="A2441" s="130" t="s">
        <v>134</v>
      </c>
      <c r="B2441" s="131">
        <v>2017</v>
      </c>
      <c r="C2441" s="130" t="s">
        <v>337</v>
      </c>
      <c r="D2441" s="130" t="s">
        <v>339</v>
      </c>
      <c r="E2441" s="131">
        <v>1268340.22</v>
      </c>
      <c r="F2441" s="131">
        <v>116753503.70999999</v>
      </c>
      <c r="G2441" s="131">
        <v>279963.82</v>
      </c>
    </row>
    <row r="2442" spans="1:7" ht="14.25" customHeight="1">
      <c r="A2442" s="126" t="s">
        <v>134</v>
      </c>
      <c r="B2442" s="127">
        <v>2017</v>
      </c>
      <c r="C2442" s="126" t="s">
        <v>337</v>
      </c>
      <c r="D2442" s="126" t="s">
        <v>340</v>
      </c>
      <c r="E2442" s="127">
        <v>0</v>
      </c>
      <c r="F2442" s="127">
        <v>0</v>
      </c>
      <c r="G2442" s="127">
        <v>0</v>
      </c>
    </row>
    <row r="2443" spans="1:7" ht="14.25" customHeight="1">
      <c r="A2443" s="130" t="s">
        <v>134</v>
      </c>
      <c r="B2443" s="131">
        <v>2017</v>
      </c>
      <c r="C2443" s="130" t="s">
        <v>337</v>
      </c>
      <c r="D2443" s="130" t="s">
        <v>341</v>
      </c>
      <c r="E2443" s="131">
        <v>4847250.92</v>
      </c>
      <c r="F2443" s="131">
        <v>103129632.59</v>
      </c>
      <c r="G2443" s="131">
        <v>0</v>
      </c>
    </row>
    <row r="2444" spans="1:7" ht="14.25" customHeight="1">
      <c r="A2444" s="126" t="s">
        <v>134</v>
      </c>
      <c r="B2444" s="127">
        <v>2017</v>
      </c>
      <c r="C2444" s="126" t="s">
        <v>337</v>
      </c>
      <c r="D2444" s="126" t="s">
        <v>342</v>
      </c>
      <c r="E2444" s="127">
        <v>0</v>
      </c>
      <c r="F2444" s="127">
        <v>0</v>
      </c>
      <c r="G2444" s="127">
        <v>0</v>
      </c>
    </row>
    <row r="2445" spans="1:7" ht="14.25" customHeight="1">
      <c r="A2445" s="130" t="s">
        <v>134</v>
      </c>
      <c r="B2445" s="131">
        <v>2018</v>
      </c>
      <c r="C2445" s="130" t="s">
        <v>332</v>
      </c>
      <c r="D2445" s="130" t="s">
        <v>343</v>
      </c>
      <c r="E2445" s="131">
        <v>0</v>
      </c>
      <c r="F2445" s="131">
        <v>0</v>
      </c>
      <c r="G2445" s="131">
        <v>0</v>
      </c>
    </row>
    <row r="2446" spans="1:7" ht="14.25" customHeight="1">
      <c r="A2446" s="126" t="s">
        <v>134</v>
      </c>
      <c r="B2446" s="127">
        <v>2018</v>
      </c>
      <c r="C2446" s="126" t="s">
        <v>332</v>
      </c>
      <c r="D2446" s="126" t="s">
        <v>333</v>
      </c>
      <c r="E2446" s="127">
        <v>5780.47</v>
      </c>
      <c r="F2446" s="127">
        <v>40862.980000000003</v>
      </c>
      <c r="G2446" s="127">
        <v>113.6</v>
      </c>
    </row>
    <row r="2447" spans="1:7" ht="14.25" customHeight="1">
      <c r="A2447" s="130" t="s">
        <v>134</v>
      </c>
      <c r="B2447" s="131">
        <v>2018</v>
      </c>
      <c r="C2447" s="130" t="s">
        <v>332</v>
      </c>
      <c r="D2447" s="130" t="s">
        <v>335</v>
      </c>
      <c r="E2447" s="131">
        <v>219487.81</v>
      </c>
      <c r="F2447" s="131">
        <v>1114030.58</v>
      </c>
      <c r="G2447" s="131">
        <v>3088.54</v>
      </c>
    </row>
    <row r="2448" spans="1:7" ht="14.25" customHeight="1">
      <c r="A2448" s="126" t="s">
        <v>134</v>
      </c>
      <c r="B2448" s="127">
        <v>2018</v>
      </c>
      <c r="C2448" s="126" t="s">
        <v>332</v>
      </c>
      <c r="D2448" s="126" t="s">
        <v>336</v>
      </c>
      <c r="E2448" s="127">
        <v>19268.43</v>
      </c>
      <c r="F2448" s="127">
        <v>166686.67000000001</v>
      </c>
      <c r="G2448" s="127">
        <v>0</v>
      </c>
    </row>
    <row r="2449" spans="1:7" ht="14.25" customHeight="1">
      <c r="A2449" s="130" t="s">
        <v>134</v>
      </c>
      <c r="B2449" s="131">
        <v>2018</v>
      </c>
      <c r="C2449" s="130" t="s">
        <v>337</v>
      </c>
      <c r="D2449" s="130" t="s">
        <v>338</v>
      </c>
      <c r="E2449" s="131">
        <v>1841845.16</v>
      </c>
      <c r="F2449" s="131">
        <v>59776504.920000002</v>
      </c>
      <c r="G2449" s="131">
        <v>0</v>
      </c>
    </row>
    <row r="2450" spans="1:7" ht="14.25" customHeight="1">
      <c r="A2450" s="126" t="s">
        <v>134</v>
      </c>
      <c r="B2450" s="127">
        <v>2018</v>
      </c>
      <c r="C2450" s="126" t="s">
        <v>337</v>
      </c>
      <c r="D2450" s="126" t="s">
        <v>339</v>
      </c>
      <c r="E2450" s="127">
        <v>1311892.45</v>
      </c>
      <c r="F2450" s="127">
        <v>118223289.766</v>
      </c>
      <c r="G2450" s="127">
        <v>286070.99</v>
      </c>
    </row>
    <row r="2451" spans="1:7" ht="14.25" customHeight="1">
      <c r="A2451" s="130" t="s">
        <v>134</v>
      </c>
      <c r="B2451" s="131">
        <v>2018</v>
      </c>
      <c r="C2451" s="130" t="s">
        <v>337</v>
      </c>
      <c r="D2451" s="130" t="s">
        <v>340</v>
      </c>
      <c r="E2451" s="131">
        <v>0</v>
      </c>
      <c r="F2451" s="131">
        <v>0</v>
      </c>
      <c r="G2451" s="131">
        <v>0</v>
      </c>
    </row>
    <row r="2452" spans="1:7" ht="14.25" customHeight="1">
      <c r="A2452" s="126" t="s">
        <v>134</v>
      </c>
      <c r="B2452" s="127">
        <v>2018</v>
      </c>
      <c r="C2452" s="126" t="s">
        <v>337</v>
      </c>
      <c r="D2452" s="126" t="s">
        <v>341</v>
      </c>
      <c r="E2452" s="127">
        <v>5084077.2</v>
      </c>
      <c r="F2452" s="127">
        <v>109415500.31</v>
      </c>
      <c r="G2452" s="127">
        <v>0</v>
      </c>
    </row>
    <row r="2453" spans="1:7" ht="14.25" customHeight="1">
      <c r="A2453" s="130" t="s">
        <v>134</v>
      </c>
      <c r="B2453" s="131">
        <v>2018</v>
      </c>
      <c r="C2453" s="130" t="s">
        <v>337</v>
      </c>
      <c r="D2453" s="130" t="s">
        <v>342</v>
      </c>
      <c r="E2453" s="131">
        <v>0</v>
      </c>
      <c r="F2453" s="131">
        <v>0</v>
      </c>
      <c r="G2453" s="131">
        <v>0</v>
      </c>
    </row>
    <row r="2454" spans="1:7" ht="14.25" customHeight="1">
      <c r="A2454" s="126" t="s">
        <v>134</v>
      </c>
      <c r="B2454" s="127">
        <v>2019</v>
      </c>
      <c r="C2454" s="126" t="s">
        <v>332</v>
      </c>
      <c r="D2454" s="126" t="s">
        <v>343</v>
      </c>
      <c r="E2454" s="127">
        <v>0</v>
      </c>
      <c r="F2454" s="127">
        <v>0</v>
      </c>
      <c r="G2454" s="127">
        <v>0</v>
      </c>
    </row>
    <row r="2455" spans="1:7" ht="14.25" customHeight="1">
      <c r="A2455" s="130" t="s">
        <v>134</v>
      </c>
      <c r="B2455" s="131">
        <v>2019</v>
      </c>
      <c r="C2455" s="130" t="s">
        <v>332</v>
      </c>
      <c r="D2455" s="130" t="s">
        <v>333</v>
      </c>
      <c r="E2455" s="131">
        <v>5159.03</v>
      </c>
      <c r="F2455" s="131">
        <v>39111.050000000003</v>
      </c>
      <c r="G2455" s="131">
        <v>109.43</v>
      </c>
    </row>
    <row r="2456" spans="1:7" ht="14.25" customHeight="1">
      <c r="A2456" s="126" t="s">
        <v>134</v>
      </c>
      <c r="B2456" s="127">
        <v>2019</v>
      </c>
      <c r="C2456" s="126" t="s">
        <v>332</v>
      </c>
      <c r="D2456" s="126" t="s">
        <v>335</v>
      </c>
      <c r="E2456" s="127">
        <v>139069.01999999999</v>
      </c>
      <c r="F2456" s="127">
        <v>1110959.93</v>
      </c>
      <c r="G2456" s="127">
        <v>3074.14</v>
      </c>
    </row>
    <row r="2457" spans="1:7" ht="14.25" customHeight="1">
      <c r="A2457" s="130" t="s">
        <v>134</v>
      </c>
      <c r="B2457" s="131">
        <v>2019</v>
      </c>
      <c r="C2457" s="130" t="s">
        <v>332</v>
      </c>
      <c r="D2457" s="130" t="s">
        <v>336</v>
      </c>
      <c r="E2457" s="131">
        <v>14006.14</v>
      </c>
      <c r="F2457" s="131">
        <v>172797.41</v>
      </c>
      <c r="G2457" s="131">
        <v>0</v>
      </c>
    </row>
    <row r="2458" spans="1:7" ht="14.25" customHeight="1">
      <c r="A2458" s="126" t="s">
        <v>134</v>
      </c>
      <c r="B2458" s="127">
        <v>2019</v>
      </c>
      <c r="C2458" s="126" t="s">
        <v>337</v>
      </c>
      <c r="D2458" s="126" t="s">
        <v>338</v>
      </c>
      <c r="E2458" s="127">
        <v>1739614.67</v>
      </c>
      <c r="F2458" s="127">
        <v>59310240.640000001</v>
      </c>
      <c r="G2458" s="127">
        <v>0</v>
      </c>
    </row>
    <row r="2459" spans="1:7" ht="14.25" customHeight="1">
      <c r="A2459" s="130" t="s">
        <v>134</v>
      </c>
      <c r="B2459" s="131">
        <v>2019</v>
      </c>
      <c r="C2459" s="130" t="s">
        <v>337</v>
      </c>
      <c r="D2459" s="130" t="s">
        <v>339</v>
      </c>
      <c r="E2459" s="131">
        <v>1166413.57</v>
      </c>
      <c r="F2459" s="131">
        <v>120095757.28</v>
      </c>
      <c r="G2459" s="131">
        <v>293315.25</v>
      </c>
    </row>
    <row r="2460" spans="1:7" ht="14.25" customHeight="1">
      <c r="A2460" s="126" t="s">
        <v>134</v>
      </c>
      <c r="B2460" s="127">
        <v>2019</v>
      </c>
      <c r="C2460" s="126" t="s">
        <v>337</v>
      </c>
      <c r="D2460" s="126" t="s">
        <v>340</v>
      </c>
      <c r="E2460" s="127">
        <v>0</v>
      </c>
      <c r="F2460" s="127">
        <v>0</v>
      </c>
      <c r="G2460" s="127">
        <v>0</v>
      </c>
    </row>
    <row r="2461" spans="1:7" ht="14.25" customHeight="1">
      <c r="A2461" s="130" t="s">
        <v>134</v>
      </c>
      <c r="B2461" s="131">
        <v>2019</v>
      </c>
      <c r="C2461" s="130" t="s">
        <v>337</v>
      </c>
      <c r="D2461" s="130" t="s">
        <v>341</v>
      </c>
      <c r="E2461" s="131">
        <v>4915479.0999999996</v>
      </c>
      <c r="F2461" s="131">
        <v>110764099.64</v>
      </c>
      <c r="G2461" s="131">
        <v>0</v>
      </c>
    </row>
    <row r="2462" spans="1:7" ht="14.25" customHeight="1">
      <c r="A2462" s="126" t="s">
        <v>134</v>
      </c>
      <c r="B2462" s="127">
        <v>2019</v>
      </c>
      <c r="C2462" s="126" t="s">
        <v>337</v>
      </c>
      <c r="D2462" s="126" t="s">
        <v>342</v>
      </c>
      <c r="E2462" s="127">
        <v>0</v>
      </c>
      <c r="F2462" s="127">
        <v>0</v>
      </c>
      <c r="G2462" s="127">
        <v>0</v>
      </c>
    </row>
    <row r="2463" spans="1:7" ht="14.25" customHeight="1">
      <c r="A2463" s="130" t="s">
        <v>134</v>
      </c>
      <c r="B2463" s="131">
        <v>2020</v>
      </c>
      <c r="C2463" s="130" t="s">
        <v>332</v>
      </c>
      <c r="D2463" s="130" t="s">
        <v>343</v>
      </c>
      <c r="E2463" s="131">
        <v>0</v>
      </c>
      <c r="F2463" s="131">
        <v>0</v>
      </c>
      <c r="G2463" s="131">
        <v>0</v>
      </c>
    </row>
    <row r="2464" spans="1:7" ht="14.25" customHeight="1">
      <c r="A2464" s="126" t="s">
        <v>134</v>
      </c>
      <c r="B2464" s="127">
        <v>2020</v>
      </c>
      <c r="C2464" s="126" t="s">
        <v>332</v>
      </c>
      <c r="D2464" s="126" t="s">
        <v>333</v>
      </c>
      <c r="E2464" s="127">
        <v>4702.7299999999996</v>
      </c>
      <c r="F2464" s="127">
        <v>37291.769999999997</v>
      </c>
      <c r="G2464" s="127">
        <v>103.59</v>
      </c>
    </row>
    <row r="2465" spans="1:7" ht="14.25" customHeight="1">
      <c r="A2465" s="130" t="s">
        <v>134</v>
      </c>
      <c r="B2465" s="131">
        <v>2020</v>
      </c>
      <c r="C2465" s="130" t="s">
        <v>332</v>
      </c>
      <c r="D2465" s="130" t="s">
        <v>335</v>
      </c>
      <c r="E2465" s="131">
        <v>100911.69</v>
      </c>
      <c r="F2465" s="131">
        <v>1087214.92</v>
      </c>
      <c r="G2465" s="131">
        <v>3080.42</v>
      </c>
    </row>
    <row r="2466" spans="1:7" ht="14.25" customHeight="1">
      <c r="A2466" s="126" t="s">
        <v>134</v>
      </c>
      <c r="B2466" s="127">
        <v>2020</v>
      </c>
      <c r="C2466" s="126" t="s">
        <v>332</v>
      </c>
      <c r="D2466" s="126" t="s">
        <v>336</v>
      </c>
      <c r="E2466" s="127">
        <v>11313.39</v>
      </c>
      <c r="F2466" s="127">
        <v>173567.83</v>
      </c>
      <c r="G2466" s="127">
        <v>0</v>
      </c>
    </row>
    <row r="2467" spans="1:7" ht="14.25" customHeight="1">
      <c r="A2467" s="130" t="s">
        <v>134</v>
      </c>
      <c r="B2467" s="131">
        <v>2020</v>
      </c>
      <c r="C2467" s="130" t="s">
        <v>337</v>
      </c>
      <c r="D2467" s="130" t="s">
        <v>338</v>
      </c>
      <c r="E2467" s="131">
        <v>1645213.86</v>
      </c>
      <c r="F2467" s="131">
        <v>54557347.579999998</v>
      </c>
      <c r="G2467" s="131">
        <v>0</v>
      </c>
    </row>
    <row r="2468" spans="1:7" ht="14.25" customHeight="1">
      <c r="A2468" s="126" t="s">
        <v>134</v>
      </c>
      <c r="B2468" s="127">
        <v>2020</v>
      </c>
      <c r="C2468" s="126" t="s">
        <v>337</v>
      </c>
      <c r="D2468" s="126" t="s">
        <v>339</v>
      </c>
      <c r="E2468" s="127">
        <v>1085973.67</v>
      </c>
      <c r="F2468" s="127">
        <v>117856914.77</v>
      </c>
      <c r="G2468" s="127">
        <v>290762.68</v>
      </c>
    </row>
    <row r="2469" spans="1:7" ht="14.25" customHeight="1">
      <c r="A2469" s="130" t="s">
        <v>134</v>
      </c>
      <c r="B2469" s="131">
        <v>2020</v>
      </c>
      <c r="C2469" s="130" t="s">
        <v>337</v>
      </c>
      <c r="D2469" s="130" t="s">
        <v>340</v>
      </c>
      <c r="E2469" s="131">
        <v>0</v>
      </c>
      <c r="F2469" s="131">
        <v>0</v>
      </c>
      <c r="G2469" s="131">
        <v>0</v>
      </c>
    </row>
    <row r="2470" spans="1:7" ht="14.25" customHeight="1">
      <c r="A2470" s="126" t="s">
        <v>134</v>
      </c>
      <c r="B2470" s="127">
        <v>2020</v>
      </c>
      <c r="C2470" s="126" t="s">
        <v>337</v>
      </c>
      <c r="D2470" s="126" t="s">
        <v>341</v>
      </c>
      <c r="E2470" s="127">
        <v>4795261.63</v>
      </c>
      <c r="F2470" s="127">
        <v>112460049.92</v>
      </c>
      <c r="G2470" s="127">
        <v>0</v>
      </c>
    </row>
    <row r="2471" spans="1:7" ht="14.25" customHeight="1">
      <c r="A2471" s="130" t="s">
        <v>134</v>
      </c>
      <c r="B2471" s="131">
        <v>2020</v>
      </c>
      <c r="C2471" s="130" t="s">
        <v>337</v>
      </c>
      <c r="D2471" s="130" t="s">
        <v>342</v>
      </c>
      <c r="E2471" s="131">
        <v>0</v>
      </c>
      <c r="F2471" s="131">
        <v>0</v>
      </c>
      <c r="G2471" s="131">
        <v>0</v>
      </c>
    </row>
    <row r="2472" spans="1:7" ht="14.25" customHeight="1">
      <c r="A2472" s="126" t="s">
        <v>134</v>
      </c>
      <c r="B2472" s="127">
        <v>2021</v>
      </c>
      <c r="C2472" s="126" t="s">
        <v>332</v>
      </c>
      <c r="D2472" s="126" t="s">
        <v>343</v>
      </c>
      <c r="E2472" s="127">
        <v>0</v>
      </c>
      <c r="F2472" s="127">
        <v>0</v>
      </c>
      <c r="G2472" s="127">
        <v>0</v>
      </c>
    </row>
    <row r="2473" spans="1:7" ht="14.25" customHeight="1">
      <c r="A2473" s="130" t="s">
        <v>134</v>
      </c>
      <c r="B2473" s="131">
        <v>2021</v>
      </c>
      <c r="C2473" s="130" t="s">
        <v>332</v>
      </c>
      <c r="D2473" s="130" t="s">
        <v>333</v>
      </c>
      <c r="E2473" s="131">
        <v>4825.6899999999996</v>
      </c>
      <c r="F2473" s="131">
        <v>37050.49</v>
      </c>
      <c r="G2473" s="131">
        <v>102.92</v>
      </c>
    </row>
    <row r="2474" spans="1:7" ht="14.25" customHeight="1">
      <c r="A2474" s="126" t="s">
        <v>134</v>
      </c>
      <c r="B2474" s="127">
        <v>2021</v>
      </c>
      <c r="C2474" s="126" t="s">
        <v>332</v>
      </c>
      <c r="D2474" s="126" t="s">
        <v>335</v>
      </c>
      <c r="E2474" s="127">
        <v>104570.84</v>
      </c>
      <c r="F2474" s="127">
        <v>1058920.32</v>
      </c>
      <c r="G2474" s="127">
        <v>3082.28</v>
      </c>
    </row>
    <row r="2475" spans="1:7" ht="14.25" customHeight="1">
      <c r="A2475" s="130" t="s">
        <v>134</v>
      </c>
      <c r="B2475" s="131">
        <v>2021</v>
      </c>
      <c r="C2475" s="130" t="s">
        <v>332</v>
      </c>
      <c r="D2475" s="130" t="s">
        <v>336</v>
      </c>
      <c r="E2475" s="131">
        <v>13074.88</v>
      </c>
      <c r="F2475" s="131">
        <v>178361.2</v>
      </c>
      <c r="G2475" s="131">
        <v>0</v>
      </c>
    </row>
    <row r="2476" spans="1:7" ht="14.25" customHeight="1">
      <c r="A2476" s="126" t="s">
        <v>134</v>
      </c>
      <c r="B2476" s="127">
        <v>2021</v>
      </c>
      <c r="C2476" s="126" t="s">
        <v>337</v>
      </c>
      <c r="D2476" s="126" t="s">
        <v>338</v>
      </c>
      <c r="E2476" s="127">
        <v>1740316.06</v>
      </c>
      <c r="F2476" s="127">
        <v>56427614.189999998</v>
      </c>
      <c r="G2476" s="127">
        <v>0</v>
      </c>
    </row>
    <row r="2477" spans="1:7" ht="14.25" customHeight="1">
      <c r="A2477" s="130" t="s">
        <v>134</v>
      </c>
      <c r="B2477" s="131">
        <v>2021</v>
      </c>
      <c r="C2477" s="130" t="s">
        <v>337</v>
      </c>
      <c r="D2477" s="130" t="s">
        <v>339</v>
      </c>
      <c r="E2477" s="131">
        <v>1083726.6499999999</v>
      </c>
      <c r="F2477" s="131">
        <v>119632851.93000001</v>
      </c>
      <c r="G2477" s="131">
        <v>285432.01</v>
      </c>
    </row>
    <row r="2478" spans="1:7" ht="14.25" customHeight="1">
      <c r="A2478" s="126" t="s">
        <v>134</v>
      </c>
      <c r="B2478" s="127">
        <v>2021</v>
      </c>
      <c r="C2478" s="126" t="s">
        <v>337</v>
      </c>
      <c r="D2478" s="126" t="s">
        <v>340</v>
      </c>
      <c r="E2478" s="127">
        <v>0</v>
      </c>
      <c r="F2478" s="127">
        <v>0</v>
      </c>
      <c r="G2478" s="127">
        <v>0</v>
      </c>
    </row>
    <row r="2479" spans="1:7" ht="14.25" customHeight="1">
      <c r="A2479" s="130" t="s">
        <v>134</v>
      </c>
      <c r="B2479" s="131">
        <v>2021</v>
      </c>
      <c r="C2479" s="130" t="s">
        <v>337</v>
      </c>
      <c r="D2479" s="130" t="s">
        <v>341</v>
      </c>
      <c r="E2479" s="131">
        <v>5068992.99</v>
      </c>
      <c r="F2479" s="131">
        <v>112950729.79000001</v>
      </c>
      <c r="G2479" s="131">
        <v>0</v>
      </c>
    </row>
    <row r="2480" spans="1:7" ht="14.25" customHeight="1">
      <c r="A2480" s="126" t="s">
        <v>134</v>
      </c>
      <c r="B2480" s="127">
        <v>2021</v>
      </c>
      <c r="C2480" s="126" t="s">
        <v>337</v>
      </c>
      <c r="D2480" s="126" t="s">
        <v>342</v>
      </c>
      <c r="E2480" s="127">
        <v>0</v>
      </c>
      <c r="F2480" s="127">
        <v>0</v>
      </c>
      <c r="G2480" s="127">
        <v>0</v>
      </c>
    </row>
    <row r="2481" spans="1:7" ht="14.25" customHeight="1">
      <c r="A2481" s="130" t="s">
        <v>134</v>
      </c>
      <c r="B2481" s="131">
        <v>2022</v>
      </c>
      <c r="C2481" s="130" t="s">
        <v>332</v>
      </c>
      <c r="D2481" s="130" t="s">
        <v>343</v>
      </c>
      <c r="E2481" s="131">
        <v>0</v>
      </c>
      <c r="F2481" s="131">
        <v>0</v>
      </c>
      <c r="G2481" s="131">
        <v>0</v>
      </c>
    </row>
    <row r="2482" spans="1:7" ht="14.25" customHeight="1">
      <c r="A2482" s="126" t="s">
        <v>134</v>
      </c>
      <c r="B2482" s="127">
        <v>2022</v>
      </c>
      <c r="C2482" s="126" t="s">
        <v>332</v>
      </c>
      <c r="D2482" s="126" t="s">
        <v>333</v>
      </c>
      <c r="E2482" s="127">
        <v>4652.68</v>
      </c>
      <c r="F2482" s="127">
        <v>34937.980000000003</v>
      </c>
      <c r="G2482" s="127">
        <v>97.05</v>
      </c>
    </row>
    <row r="2483" spans="1:7" ht="14.25" customHeight="1">
      <c r="A2483" s="130" t="s">
        <v>134</v>
      </c>
      <c r="B2483" s="131">
        <v>2022</v>
      </c>
      <c r="C2483" s="130" t="s">
        <v>332</v>
      </c>
      <c r="D2483" s="130" t="s">
        <v>335</v>
      </c>
      <c r="E2483" s="131">
        <v>105950.33</v>
      </c>
      <c r="F2483" s="131">
        <v>1058925.28</v>
      </c>
      <c r="G2483" s="131">
        <v>3082.31</v>
      </c>
    </row>
    <row r="2484" spans="1:7" ht="14.25" customHeight="1">
      <c r="A2484" s="126" t="s">
        <v>134</v>
      </c>
      <c r="B2484" s="127">
        <v>2022</v>
      </c>
      <c r="C2484" s="126" t="s">
        <v>332</v>
      </c>
      <c r="D2484" s="126" t="s">
        <v>336</v>
      </c>
      <c r="E2484" s="127">
        <v>13081.62</v>
      </c>
      <c r="F2484" s="127">
        <v>172344.26</v>
      </c>
      <c r="G2484" s="127">
        <v>0</v>
      </c>
    </row>
    <row r="2485" spans="1:7" ht="14.25" customHeight="1">
      <c r="A2485" s="130" t="s">
        <v>134</v>
      </c>
      <c r="B2485" s="131">
        <v>2022</v>
      </c>
      <c r="C2485" s="130" t="s">
        <v>337</v>
      </c>
      <c r="D2485" s="130" t="s">
        <v>338</v>
      </c>
      <c r="E2485" s="131">
        <v>1813764</v>
      </c>
      <c r="F2485" s="131">
        <v>59981517.030000001</v>
      </c>
      <c r="G2485" s="131">
        <v>0</v>
      </c>
    </row>
    <row r="2486" spans="1:7" ht="14.25" customHeight="1">
      <c r="A2486" s="126" t="s">
        <v>134</v>
      </c>
      <c r="B2486" s="127">
        <v>2022</v>
      </c>
      <c r="C2486" s="126" t="s">
        <v>337</v>
      </c>
      <c r="D2486" s="126" t="s">
        <v>339</v>
      </c>
      <c r="E2486" s="127">
        <v>1161706.68</v>
      </c>
      <c r="F2486" s="127">
        <v>125209500.36</v>
      </c>
      <c r="G2486" s="127">
        <v>308240.81</v>
      </c>
    </row>
    <row r="2487" spans="1:7" ht="14.25" customHeight="1">
      <c r="A2487" s="130" t="s">
        <v>134</v>
      </c>
      <c r="B2487" s="131">
        <v>2022</v>
      </c>
      <c r="C2487" s="130" t="s">
        <v>337</v>
      </c>
      <c r="D2487" s="130" t="s">
        <v>340</v>
      </c>
      <c r="E2487" s="131">
        <v>0</v>
      </c>
      <c r="F2487" s="131">
        <v>0</v>
      </c>
      <c r="G2487" s="131">
        <v>0</v>
      </c>
    </row>
    <row r="2488" spans="1:7" ht="14.25" customHeight="1">
      <c r="A2488" s="126" t="s">
        <v>134</v>
      </c>
      <c r="B2488" s="127">
        <v>2022</v>
      </c>
      <c r="C2488" s="126" t="s">
        <v>337</v>
      </c>
      <c r="D2488" s="126" t="s">
        <v>341</v>
      </c>
      <c r="E2488" s="127">
        <v>5187302.37</v>
      </c>
      <c r="F2488" s="127">
        <v>116621619.09</v>
      </c>
      <c r="G2488" s="127">
        <v>0</v>
      </c>
    </row>
    <row r="2489" spans="1:7" ht="14.25" customHeight="1">
      <c r="A2489" s="130" t="s">
        <v>134</v>
      </c>
      <c r="B2489" s="131">
        <v>2022</v>
      </c>
      <c r="C2489" s="130" t="s">
        <v>337</v>
      </c>
      <c r="D2489" s="130" t="s">
        <v>342</v>
      </c>
      <c r="E2489" s="131">
        <v>0</v>
      </c>
      <c r="F2489" s="131">
        <v>0</v>
      </c>
      <c r="G2489" s="131">
        <v>0</v>
      </c>
    </row>
    <row r="2490" spans="1:7" ht="14.25" customHeight="1">
      <c r="A2490" s="126" t="s">
        <v>134</v>
      </c>
      <c r="B2490" s="127">
        <v>2023</v>
      </c>
      <c r="C2490" s="126" t="s">
        <v>332</v>
      </c>
      <c r="D2490" s="126" t="s">
        <v>343</v>
      </c>
      <c r="E2490" s="127">
        <v>0</v>
      </c>
      <c r="F2490" s="127">
        <v>0</v>
      </c>
      <c r="G2490" s="127">
        <v>0</v>
      </c>
    </row>
    <row r="2491" spans="1:7" ht="14.25" customHeight="1">
      <c r="A2491" s="130" t="s">
        <v>134</v>
      </c>
      <c r="B2491" s="131">
        <v>2023</v>
      </c>
      <c r="C2491" s="130" t="s">
        <v>332</v>
      </c>
      <c r="D2491" s="130" t="s">
        <v>333</v>
      </c>
      <c r="E2491" s="131">
        <v>4242.8599999999997</v>
      </c>
      <c r="F2491" s="131">
        <v>31173.119999999999</v>
      </c>
      <c r="G2491" s="131">
        <v>86.59</v>
      </c>
    </row>
    <row r="2492" spans="1:7" ht="14.25" customHeight="1">
      <c r="A2492" s="126" t="s">
        <v>134</v>
      </c>
      <c r="B2492" s="127">
        <v>2023</v>
      </c>
      <c r="C2492" s="126" t="s">
        <v>332</v>
      </c>
      <c r="D2492" s="126" t="s">
        <v>335</v>
      </c>
      <c r="E2492" s="127">
        <v>109356.82</v>
      </c>
      <c r="F2492" s="127">
        <v>1058922.44</v>
      </c>
      <c r="G2492" s="127">
        <v>3082.3</v>
      </c>
    </row>
    <row r="2493" spans="1:7" ht="14.25" customHeight="1">
      <c r="A2493" s="130" t="s">
        <v>134</v>
      </c>
      <c r="B2493" s="131">
        <v>2023</v>
      </c>
      <c r="C2493" s="130" t="s">
        <v>332</v>
      </c>
      <c r="D2493" s="130" t="s">
        <v>336</v>
      </c>
      <c r="E2493" s="131">
        <v>13287.24</v>
      </c>
      <c r="F2493" s="131">
        <v>169784.71</v>
      </c>
      <c r="G2493" s="131">
        <v>0</v>
      </c>
    </row>
    <row r="2494" spans="1:7" ht="14.25" customHeight="1">
      <c r="A2494" s="126" t="s">
        <v>134</v>
      </c>
      <c r="B2494" s="127">
        <v>2023</v>
      </c>
      <c r="C2494" s="126" t="s">
        <v>337</v>
      </c>
      <c r="D2494" s="126" t="s">
        <v>338</v>
      </c>
      <c r="E2494" s="127">
        <v>1870057.97</v>
      </c>
      <c r="F2494" s="127">
        <v>59668770.359999999</v>
      </c>
      <c r="G2494" s="127">
        <v>0</v>
      </c>
    </row>
    <row r="2495" spans="1:7" ht="14.25" customHeight="1">
      <c r="A2495" s="130" t="s">
        <v>134</v>
      </c>
      <c r="B2495" s="131">
        <v>2023</v>
      </c>
      <c r="C2495" s="130" t="s">
        <v>337</v>
      </c>
      <c r="D2495" s="130" t="s">
        <v>339</v>
      </c>
      <c r="E2495" s="131">
        <v>1225514.6399999999</v>
      </c>
      <c r="F2495" s="131">
        <v>122452017.53</v>
      </c>
      <c r="G2495" s="131">
        <v>315533.05</v>
      </c>
    </row>
    <row r="2496" spans="1:7" ht="14.25" customHeight="1">
      <c r="A2496" s="126" t="s">
        <v>134</v>
      </c>
      <c r="B2496" s="127">
        <v>2023</v>
      </c>
      <c r="C2496" s="126" t="s">
        <v>337</v>
      </c>
      <c r="D2496" s="126" t="s">
        <v>340</v>
      </c>
      <c r="E2496" s="127">
        <v>0</v>
      </c>
      <c r="F2496" s="127">
        <v>0</v>
      </c>
      <c r="G2496" s="127">
        <v>0</v>
      </c>
    </row>
    <row r="2497" spans="1:7" ht="14.25" customHeight="1">
      <c r="A2497" s="130" t="s">
        <v>134</v>
      </c>
      <c r="B2497" s="131">
        <v>2023</v>
      </c>
      <c r="C2497" s="130" t="s">
        <v>337</v>
      </c>
      <c r="D2497" s="130" t="s">
        <v>341</v>
      </c>
      <c r="E2497" s="131">
        <v>5437677.0700000003</v>
      </c>
      <c r="F2497" s="131">
        <v>113529466.95999999</v>
      </c>
      <c r="G2497" s="131">
        <v>0</v>
      </c>
    </row>
    <row r="2498" spans="1:7" ht="14.25" customHeight="1">
      <c r="A2498" s="126" t="s">
        <v>134</v>
      </c>
      <c r="B2498" s="127">
        <v>2023</v>
      </c>
      <c r="C2498" s="126" t="s">
        <v>337</v>
      </c>
      <c r="D2498" s="126" t="s">
        <v>342</v>
      </c>
      <c r="E2498" s="127">
        <v>0</v>
      </c>
      <c r="F2498" s="127">
        <v>0</v>
      </c>
      <c r="G2498" s="127">
        <v>0</v>
      </c>
    </row>
    <row r="2499" spans="1:7" ht="14.25" customHeight="1">
      <c r="A2499" s="130" t="s">
        <v>4</v>
      </c>
      <c r="B2499" s="131">
        <v>2015</v>
      </c>
      <c r="C2499" s="130" t="s">
        <v>332</v>
      </c>
      <c r="D2499" s="130" t="s">
        <v>343</v>
      </c>
      <c r="E2499" s="131">
        <v>0</v>
      </c>
      <c r="F2499" s="131">
        <v>0</v>
      </c>
      <c r="G2499" s="131">
        <v>0</v>
      </c>
    </row>
    <row r="2500" spans="1:7" ht="14.25" customHeight="1">
      <c r="A2500" s="126" t="s">
        <v>4</v>
      </c>
      <c r="B2500" s="127">
        <v>2015</v>
      </c>
      <c r="C2500" s="126" t="s">
        <v>332</v>
      </c>
      <c r="D2500" s="126" t="s">
        <v>333</v>
      </c>
      <c r="E2500" s="127">
        <v>47442</v>
      </c>
      <c r="F2500" s="127">
        <v>738970.22</v>
      </c>
      <c r="G2500" s="127">
        <v>2010</v>
      </c>
    </row>
    <row r="2501" spans="1:7" ht="14.25" customHeight="1">
      <c r="A2501" s="130" t="s">
        <v>4</v>
      </c>
      <c r="B2501" s="131">
        <v>2015</v>
      </c>
      <c r="C2501" s="130" t="s">
        <v>332</v>
      </c>
      <c r="D2501" s="130" t="s">
        <v>335</v>
      </c>
      <c r="E2501" s="131">
        <v>1254474</v>
      </c>
      <c r="F2501" s="131">
        <v>24640359</v>
      </c>
      <c r="G2501" s="131">
        <v>69126</v>
      </c>
    </row>
    <row r="2502" spans="1:7" ht="14.25" customHeight="1">
      <c r="A2502" s="126" t="s">
        <v>4</v>
      </c>
      <c r="B2502" s="127">
        <v>2015</v>
      </c>
      <c r="C2502" s="126" t="s">
        <v>332</v>
      </c>
      <c r="D2502" s="126" t="s">
        <v>336</v>
      </c>
      <c r="E2502" s="127">
        <v>133611</v>
      </c>
      <c r="F2502" s="127">
        <v>5522827.8899999997</v>
      </c>
      <c r="G2502" s="127">
        <v>0</v>
      </c>
    </row>
    <row r="2503" spans="1:7" ht="14.25" customHeight="1">
      <c r="A2503" s="130" t="s">
        <v>4</v>
      </c>
      <c r="B2503" s="131">
        <v>2015</v>
      </c>
      <c r="C2503" s="130" t="s">
        <v>337</v>
      </c>
      <c r="D2503" s="130" t="s">
        <v>338</v>
      </c>
      <c r="E2503" s="131">
        <v>9042131</v>
      </c>
      <c r="F2503" s="131">
        <v>399647917.86000001</v>
      </c>
      <c r="G2503" s="131">
        <v>0</v>
      </c>
    </row>
    <row r="2504" spans="1:7" ht="14.25" customHeight="1">
      <c r="A2504" s="126" t="s">
        <v>4</v>
      </c>
      <c r="B2504" s="127">
        <v>2015</v>
      </c>
      <c r="C2504" s="126" t="s">
        <v>337</v>
      </c>
      <c r="D2504" s="126" t="s">
        <v>339</v>
      </c>
      <c r="E2504" s="127">
        <v>12949145</v>
      </c>
      <c r="F2504" s="127">
        <v>1504346629.23</v>
      </c>
      <c r="G2504" s="127">
        <v>3955587</v>
      </c>
    </row>
    <row r="2505" spans="1:7" ht="14.25" customHeight="1">
      <c r="A2505" s="130" t="s">
        <v>4</v>
      </c>
      <c r="B2505" s="131">
        <v>2015</v>
      </c>
      <c r="C2505" s="130" t="s">
        <v>337</v>
      </c>
      <c r="D2505" s="130" t="s">
        <v>340</v>
      </c>
      <c r="E2505" s="131">
        <v>1350081</v>
      </c>
      <c r="F2505" s="131">
        <v>137445055</v>
      </c>
      <c r="G2505" s="131">
        <v>284637</v>
      </c>
    </row>
    <row r="2506" spans="1:7" ht="14.25" customHeight="1">
      <c r="A2506" s="126" t="s">
        <v>4</v>
      </c>
      <c r="B2506" s="127">
        <v>2015</v>
      </c>
      <c r="C2506" s="126" t="s">
        <v>337</v>
      </c>
      <c r="D2506" s="126" t="s">
        <v>341</v>
      </c>
      <c r="E2506" s="127">
        <v>39974345</v>
      </c>
      <c r="F2506" s="127">
        <v>1084665542.4300001</v>
      </c>
      <c r="G2506" s="127">
        <v>0</v>
      </c>
    </row>
    <row r="2507" spans="1:7" ht="14.25" customHeight="1">
      <c r="A2507" s="130" t="s">
        <v>4</v>
      </c>
      <c r="B2507" s="131">
        <v>2015</v>
      </c>
      <c r="C2507" s="130" t="s">
        <v>337</v>
      </c>
      <c r="D2507" s="130" t="s">
        <v>342</v>
      </c>
      <c r="E2507" s="131">
        <v>0</v>
      </c>
      <c r="F2507" s="131">
        <v>0</v>
      </c>
      <c r="G2507" s="131">
        <v>0</v>
      </c>
    </row>
    <row r="2508" spans="1:7" ht="14.25" customHeight="1">
      <c r="A2508" s="126" t="s">
        <v>4</v>
      </c>
      <c r="B2508" s="127">
        <v>2016</v>
      </c>
      <c r="C2508" s="126" t="s">
        <v>332</v>
      </c>
      <c r="D2508" s="126" t="s">
        <v>343</v>
      </c>
      <c r="E2508" s="127">
        <v>0</v>
      </c>
      <c r="F2508" s="127">
        <v>0</v>
      </c>
      <c r="G2508" s="127">
        <v>0</v>
      </c>
    </row>
    <row r="2509" spans="1:7" ht="14.25" customHeight="1">
      <c r="A2509" s="130" t="s">
        <v>4</v>
      </c>
      <c r="B2509" s="131">
        <v>2016</v>
      </c>
      <c r="C2509" s="130" t="s">
        <v>332</v>
      </c>
      <c r="D2509" s="130" t="s">
        <v>333</v>
      </c>
      <c r="E2509" s="131">
        <v>47060.82</v>
      </c>
      <c r="F2509" s="131">
        <v>713687</v>
      </c>
      <c r="G2509" s="131">
        <v>1939.72</v>
      </c>
    </row>
    <row r="2510" spans="1:7" ht="14.25" customHeight="1">
      <c r="A2510" s="126" t="s">
        <v>4</v>
      </c>
      <c r="B2510" s="127">
        <v>2016</v>
      </c>
      <c r="C2510" s="126" t="s">
        <v>332</v>
      </c>
      <c r="D2510" s="126" t="s">
        <v>335</v>
      </c>
      <c r="E2510" s="127">
        <v>1168360.5</v>
      </c>
      <c r="F2510" s="127">
        <v>21678933</v>
      </c>
      <c r="G2510" s="127">
        <v>59983.5</v>
      </c>
    </row>
    <row r="2511" spans="1:7" ht="14.25" customHeight="1">
      <c r="A2511" s="130" t="s">
        <v>4</v>
      </c>
      <c r="B2511" s="131">
        <v>2016</v>
      </c>
      <c r="C2511" s="130" t="s">
        <v>332</v>
      </c>
      <c r="D2511" s="130" t="s">
        <v>336</v>
      </c>
      <c r="E2511" s="131">
        <v>130195.18</v>
      </c>
      <c r="F2511" s="131">
        <v>5610879</v>
      </c>
      <c r="G2511" s="131">
        <v>0</v>
      </c>
    </row>
    <row r="2512" spans="1:7" ht="14.25" customHeight="1">
      <c r="A2512" s="126" t="s">
        <v>4</v>
      </c>
      <c r="B2512" s="127">
        <v>2016</v>
      </c>
      <c r="C2512" s="126" t="s">
        <v>337</v>
      </c>
      <c r="D2512" s="126" t="s">
        <v>338</v>
      </c>
      <c r="E2512" s="127">
        <v>9372617.5199999996</v>
      </c>
      <c r="F2512" s="127">
        <v>393919990</v>
      </c>
      <c r="G2512" s="127">
        <v>0</v>
      </c>
    </row>
    <row r="2513" spans="1:7" ht="14.25" customHeight="1">
      <c r="A2513" s="130" t="s">
        <v>4</v>
      </c>
      <c r="B2513" s="131">
        <v>2016</v>
      </c>
      <c r="C2513" s="130" t="s">
        <v>337</v>
      </c>
      <c r="D2513" s="130" t="s">
        <v>339</v>
      </c>
      <c r="E2513" s="131">
        <v>12737817.52</v>
      </c>
      <c r="F2513" s="131">
        <v>1530680129.9400001</v>
      </c>
      <c r="G2513" s="131">
        <v>4006752.86</v>
      </c>
    </row>
    <row r="2514" spans="1:7" ht="14.25" customHeight="1">
      <c r="A2514" s="126" t="s">
        <v>4</v>
      </c>
      <c r="B2514" s="127">
        <v>2016</v>
      </c>
      <c r="C2514" s="126" t="s">
        <v>337</v>
      </c>
      <c r="D2514" s="126" t="s">
        <v>341</v>
      </c>
      <c r="E2514" s="127">
        <v>40858603.100000001</v>
      </c>
      <c r="F2514" s="127">
        <v>1090996379.24</v>
      </c>
      <c r="G2514" s="127">
        <v>0</v>
      </c>
    </row>
    <row r="2515" spans="1:7" ht="14.25" customHeight="1">
      <c r="A2515" s="130" t="s">
        <v>4</v>
      </c>
      <c r="B2515" s="131">
        <v>2016</v>
      </c>
      <c r="C2515" s="130" t="s">
        <v>337</v>
      </c>
      <c r="D2515" s="130" t="s">
        <v>342</v>
      </c>
      <c r="E2515" s="131">
        <v>0</v>
      </c>
      <c r="F2515" s="131">
        <v>0</v>
      </c>
      <c r="G2515" s="131">
        <v>0</v>
      </c>
    </row>
    <row r="2516" spans="1:7" ht="14.25" customHeight="1">
      <c r="A2516" s="126" t="s">
        <v>4</v>
      </c>
      <c r="B2516" s="127">
        <v>2017</v>
      </c>
      <c r="C2516" s="126" t="s">
        <v>332</v>
      </c>
      <c r="D2516" s="126" t="s">
        <v>343</v>
      </c>
      <c r="E2516" s="127">
        <v>0</v>
      </c>
      <c r="F2516" s="127">
        <v>0</v>
      </c>
      <c r="G2516" s="127">
        <v>0</v>
      </c>
    </row>
    <row r="2517" spans="1:7" ht="14.25" customHeight="1">
      <c r="A2517" s="130" t="s">
        <v>4</v>
      </c>
      <c r="B2517" s="131">
        <v>2017</v>
      </c>
      <c r="C2517" s="130" t="s">
        <v>332</v>
      </c>
      <c r="D2517" s="130" t="s">
        <v>333</v>
      </c>
      <c r="E2517" s="131">
        <v>49867.86</v>
      </c>
      <c r="F2517" s="131">
        <v>592607.69999999995</v>
      </c>
      <c r="G2517" s="131">
        <v>1611.01</v>
      </c>
    </row>
    <row r="2518" spans="1:7" ht="14.25" customHeight="1">
      <c r="A2518" s="126" t="s">
        <v>4</v>
      </c>
      <c r="B2518" s="127">
        <v>2017</v>
      </c>
      <c r="C2518" s="126" t="s">
        <v>332</v>
      </c>
      <c r="D2518" s="126" t="s">
        <v>335</v>
      </c>
      <c r="E2518" s="127">
        <v>1048424.69</v>
      </c>
      <c r="F2518" s="127">
        <v>20022458</v>
      </c>
      <c r="G2518" s="127">
        <v>56255.360000000001</v>
      </c>
    </row>
    <row r="2519" spans="1:7" ht="14.25" customHeight="1">
      <c r="A2519" s="130" t="s">
        <v>4</v>
      </c>
      <c r="B2519" s="131">
        <v>2017</v>
      </c>
      <c r="C2519" s="130" t="s">
        <v>332</v>
      </c>
      <c r="D2519" s="130" t="s">
        <v>336</v>
      </c>
      <c r="E2519" s="131">
        <v>135881.10999999999</v>
      </c>
      <c r="F2519" s="131">
        <v>5549550</v>
      </c>
      <c r="G2519" s="131">
        <v>0</v>
      </c>
    </row>
    <row r="2520" spans="1:7" ht="14.25" customHeight="1">
      <c r="A2520" s="126" t="s">
        <v>4</v>
      </c>
      <c r="B2520" s="127">
        <v>2017</v>
      </c>
      <c r="C2520" s="126" t="s">
        <v>337</v>
      </c>
      <c r="D2520" s="126" t="s">
        <v>338</v>
      </c>
      <c r="E2520" s="127">
        <v>8927718.2400000002</v>
      </c>
      <c r="F2520" s="127">
        <v>384261419.80000001</v>
      </c>
      <c r="G2520" s="127">
        <v>0</v>
      </c>
    </row>
    <row r="2521" spans="1:7" ht="14.25" customHeight="1">
      <c r="A2521" s="130" t="s">
        <v>4</v>
      </c>
      <c r="B2521" s="131">
        <v>2017</v>
      </c>
      <c r="C2521" s="130" t="s">
        <v>337</v>
      </c>
      <c r="D2521" s="130" t="s">
        <v>339</v>
      </c>
      <c r="E2521" s="131">
        <v>13718506.859999999</v>
      </c>
      <c r="F2521" s="131">
        <v>1501711562.9000001</v>
      </c>
      <c r="G2521" s="131">
        <v>3954263.54</v>
      </c>
    </row>
    <row r="2522" spans="1:7" ht="14.25" customHeight="1">
      <c r="A2522" s="126" t="s">
        <v>4</v>
      </c>
      <c r="B2522" s="127">
        <v>2017</v>
      </c>
      <c r="C2522" s="126" t="s">
        <v>337</v>
      </c>
      <c r="D2522" s="126" t="s">
        <v>341</v>
      </c>
      <c r="E2522" s="127">
        <v>41980668.119999997</v>
      </c>
      <c r="F2522" s="127">
        <v>1041232118.7</v>
      </c>
      <c r="G2522" s="127">
        <v>0</v>
      </c>
    </row>
    <row r="2523" spans="1:7" ht="14.25" customHeight="1">
      <c r="A2523" s="130" t="s">
        <v>4</v>
      </c>
      <c r="B2523" s="131">
        <v>2017</v>
      </c>
      <c r="C2523" s="130" t="s">
        <v>337</v>
      </c>
      <c r="D2523" s="130" t="s">
        <v>342</v>
      </c>
      <c r="E2523" s="131">
        <v>0</v>
      </c>
      <c r="F2523" s="131">
        <v>0</v>
      </c>
      <c r="G2523" s="131">
        <v>0</v>
      </c>
    </row>
    <row r="2524" spans="1:7" ht="14.25" customHeight="1">
      <c r="A2524" s="126" t="s">
        <v>4</v>
      </c>
      <c r="B2524" s="127">
        <v>2018</v>
      </c>
      <c r="C2524" s="126" t="s">
        <v>332</v>
      </c>
      <c r="D2524" s="126" t="s">
        <v>343</v>
      </c>
      <c r="E2524" s="127">
        <v>0</v>
      </c>
      <c r="F2524" s="127">
        <v>0</v>
      </c>
      <c r="G2524" s="127">
        <v>0</v>
      </c>
    </row>
    <row r="2525" spans="1:7" ht="14.25" customHeight="1">
      <c r="A2525" s="130" t="s">
        <v>4</v>
      </c>
      <c r="B2525" s="131">
        <v>2018</v>
      </c>
      <c r="C2525" s="130" t="s">
        <v>332</v>
      </c>
      <c r="D2525" s="130" t="s">
        <v>333</v>
      </c>
      <c r="E2525" s="131">
        <v>52950.48</v>
      </c>
      <c r="F2525" s="131">
        <v>550596.4</v>
      </c>
      <c r="G2525" s="131">
        <v>1497.23</v>
      </c>
    </row>
    <row r="2526" spans="1:7" ht="14.25" customHeight="1">
      <c r="A2526" s="126" t="s">
        <v>4</v>
      </c>
      <c r="B2526" s="127">
        <v>2018</v>
      </c>
      <c r="C2526" s="126" t="s">
        <v>332</v>
      </c>
      <c r="D2526" s="126" t="s">
        <v>335</v>
      </c>
      <c r="E2526" s="127">
        <v>964606.1</v>
      </c>
      <c r="F2526" s="127">
        <v>15903208</v>
      </c>
      <c r="G2526" s="127">
        <v>44445.9</v>
      </c>
    </row>
    <row r="2527" spans="1:7" ht="14.25" customHeight="1">
      <c r="A2527" s="130" t="s">
        <v>4</v>
      </c>
      <c r="B2527" s="131">
        <v>2018</v>
      </c>
      <c r="C2527" s="130" t="s">
        <v>332</v>
      </c>
      <c r="D2527" s="130" t="s">
        <v>336</v>
      </c>
      <c r="E2527" s="131">
        <v>153937.22</v>
      </c>
      <c r="F2527" s="131">
        <v>5496547</v>
      </c>
      <c r="G2527" s="131">
        <v>0</v>
      </c>
    </row>
    <row r="2528" spans="1:7" ht="14.25" customHeight="1">
      <c r="A2528" s="126" t="s">
        <v>4</v>
      </c>
      <c r="B2528" s="127">
        <v>2018</v>
      </c>
      <c r="C2528" s="126" t="s">
        <v>337</v>
      </c>
      <c r="D2528" s="126" t="s">
        <v>338</v>
      </c>
      <c r="E2528" s="127">
        <v>9360419.2599999998</v>
      </c>
      <c r="F2528" s="127">
        <v>396936107.69999999</v>
      </c>
      <c r="G2528" s="127">
        <v>0</v>
      </c>
    </row>
    <row r="2529" spans="1:7" ht="14.25" customHeight="1">
      <c r="A2529" s="130" t="s">
        <v>4</v>
      </c>
      <c r="B2529" s="131">
        <v>2018</v>
      </c>
      <c r="C2529" s="130" t="s">
        <v>337</v>
      </c>
      <c r="D2529" s="130" t="s">
        <v>339</v>
      </c>
      <c r="E2529" s="131">
        <v>14297280.18</v>
      </c>
      <c r="F2529" s="131">
        <v>1545879105.4000001</v>
      </c>
      <c r="G2529" s="131">
        <v>4023403.4</v>
      </c>
    </row>
    <row r="2530" spans="1:7" ht="14.25" customHeight="1">
      <c r="A2530" s="126" t="s">
        <v>4</v>
      </c>
      <c r="B2530" s="127">
        <v>2018</v>
      </c>
      <c r="C2530" s="126" t="s">
        <v>337</v>
      </c>
      <c r="D2530" s="126" t="s">
        <v>341</v>
      </c>
      <c r="E2530" s="127">
        <v>43603706.310000002</v>
      </c>
      <c r="F2530" s="127">
        <v>1134273426.7</v>
      </c>
      <c r="G2530" s="127">
        <v>0</v>
      </c>
    </row>
    <row r="2531" spans="1:7" ht="14.25" customHeight="1">
      <c r="A2531" s="130" t="s">
        <v>4</v>
      </c>
      <c r="B2531" s="131">
        <v>2018</v>
      </c>
      <c r="C2531" s="130" t="s">
        <v>337</v>
      </c>
      <c r="D2531" s="130" t="s">
        <v>342</v>
      </c>
      <c r="E2531" s="131">
        <v>0</v>
      </c>
      <c r="F2531" s="131">
        <v>0</v>
      </c>
      <c r="G2531" s="131">
        <v>0</v>
      </c>
    </row>
    <row r="2532" spans="1:7" ht="14.25" customHeight="1">
      <c r="A2532" s="126" t="s">
        <v>4</v>
      </c>
      <c r="B2532" s="127">
        <v>2019</v>
      </c>
      <c r="C2532" s="126" t="s">
        <v>332</v>
      </c>
      <c r="D2532" s="126" t="s">
        <v>343</v>
      </c>
      <c r="E2532" s="127">
        <v>0</v>
      </c>
      <c r="F2532" s="127">
        <v>0</v>
      </c>
      <c r="G2532" s="127">
        <v>0</v>
      </c>
    </row>
    <row r="2533" spans="1:7" ht="14.25" customHeight="1">
      <c r="A2533" s="130" t="s">
        <v>4</v>
      </c>
      <c r="B2533" s="131">
        <v>2019</v>
      </c>
      <c r="C2533" s="130" t="s">
        <v>332</v>
      </c>
      <c r="D2533" s="130" t="s">
        <v>333</v>
      </c>
      <c r="E2533" s="131">
        <v>51326.6</v>
      </c>
      <c r="F2533" s="131">
        <v>541972.80000000005</v>
      </c>
      <c r="G2533" s="131">
        <v>1471.68</v>
      </c>
    </row>
    <row r="2534" spans="1:7" ht="14.25" customHeight="1">
      <c r="A2534" s="126" t="s">
        <v>4</v>
      </c>
      <c r="B2534" s="127">
        <v>2019</v>
      </c>
      <c r="C2534" s="126" t="s">
        <v>332</v>
      </c>
      <c r="D2534" s="126" t="s">
        <v>335</v>
      </c>
      <c r="E2534" s="127">
        <v>977047.34</v>
      </c>
      <c r="F2534" s="127">
        <v>16623912.16</v>
      </c>
      <c r="G2534" s="127">
        <v>46618.69</v>
      </c>
    </row>
    <row r="2535" spans="1:7" ht="14.25" customHeight="1">
      <c r="A2535" s="130" t="s">
        <v>4</v>
      </c>
      <c r="B2535" s="131">
        <v>2019</v>
      </c>
      <c r="C2535" s="130" t="s">
        <v>332</v>
      </c>
      <c r="D2535" s="130" t="s">
        <v>336</v>
      </c>
      <c r="E2535" s="131">
        <v>162456.26</v>
      </c>
      <c r="F2535" s="131">
        <v>5501897.5099999998</v>
      </c>
      <c r="G2535" s="131">
        <v>0</v>
      </c>
    </row>
    <row r="2536" spans="1:7" ht="14.25" customHeight="1">
      <c r="A2536" s="126" t="s">
        <v>4</v>
      </c>
      <c r="B2536" s="127">
        <v>2019</v>
      </c>
      <c r="C2536" s="126" t="s">
        <v>337</v>
      </c>
      <c r="D2536" s="126" t="s">
        <v>338</v>
      </c>
      <c r="E2536" s="127">
        <v>9281934.8599999994</v>
      </c>
      <c r="F2536" s="127">
        <v>395444421.75</v>
      </c>
      <c r="G2536" s="127">
        <v>0</v>
      </c>
    </row>
    <row r="2537" spans="1:7" ht="14.25" customHeight="1">
      <c r="A2537" s="130" t="s">
        <v>4</v>
      </c>
      <c r="B2537" s="131">
        <v>2019</v>
      </c>
      <c r="C2537" s="130" t="s">
        <v>337</v>
      </c>
      <c r="D2537" s="130" t="s">
        <v>339</v>
      </c>
      <c r="E2537" s="131">
        <v>13644603.6</v>
      </c>
      <c r="F2537" s="131">
        <v>1491318395.1500001</v>
      </c>
      <c r="G2537" s="131">
        <v>3896647.7</v>
      </c>
    </row>
    <row r="2538" spans="1:7" ht="14.25" customHeight="1">
      <c r="A2538" s="126" t="s">
        <v>4</v>
      </c>
      <c r="B2538" s="127">
        <v>2019</v>
      </c>
      <c r="C2538" s="126" t="s">
        <v>337</v>
      </c>
      <c r="D2538" s="126" t="s">
        <v>341</v>
      </c>
      <c r="E2538" s="127">
        <v>42826304.329999998</v>
      </c>
      <c r="F2538" s="127">
        <v>1099830560.04</v>
      </c>
      <c r="G2538" s="127">
        <v>0</v>
      </c>
    </row>
    <row r="2539" spans="1:7" ht="14.25" customHeight="1">
      <c r="A2539" s="130" t="s">
        <v>4</v>
      </c>
      <c r="B2539" s="131">
        <v>2019</v>
      </c>
      <c r="C2539" s="130" t="s">
        <v>337</v>
      </c>
      <c r="D2539" s="130" t="s">
        <v>342</v>
      </c>
      <c r="E2539" s="131">
        <v>0</v>
      </c>
      <c r="F2539" s="131">
        <v>0</v>
      </c>
      <c r="G2539" s="131">
        <v>0</v>
      </c>
    </row>
    <row r="2540" spans="1:7" ht="14.25" customHeight="1">
      <c r="A2540" s="126" t="s">
        <v>4</v>
      </c>
      <c r="B2540" s="127">
        <v>2020</v>
      </c>
      <c r="C2540" s="126" t="s">
        <v>332</v>
      </c>
      <c r="D2540" s="126" t="s">
        <v>343</v>
      </c>
      <c r="E2540" s="127">
        <v>0</v>
      </c>
      <c r="F2540" s="127">
        <v>0</v>
      </c>
      <c r="G2540" s="127">
        <v>0</v>
      </c>
    </row>
    <row r="2541" spans="1:7" ht="14.25" customHeight="1">
      <c r="A2541" s="130" t="s">
        <v>4</v>
      </c>
      <c r="B2541" s="131">
        <v>2020</v>
      </c>
      <c r="C2541" s="130" t="s">
        <v>332</v>
      </c>
      <c r="D2541" s="130" t="s">
        <v>333</v>
      </c>
      <c r="E2541" s="131">
        <v>51658.16</v>
      </c>
      <c r="F2541" s="131">
        <v>534360.18999999994</v>
      </c>
      <c r="G2541" s="131">
        <v>1451.52</v>
      </c>
    </row>
    <row r="2542" spans="1:7" ht="14.25" customHeight="1">
      <c r="A2542" s="126" t="s">
        <v>4</v>
      </c>
      <c r="B2542" s="127">
        <v>2020</v>
      </c>
      <c r="C2542" s="126" t="s">
        <v>332</v>
      </c>
      <c r="D2542" s="126" t="s">
        <v>335</v>
      </c>
      <c r="E2542" s="127">
        <v>973528.79</v>
      </c>
      <c r="F2542" s="127">
        <v>16908317.239999998</v>
      </c>
      <c r="G2542" s="127">
        <v>47272.4</v>
      </c>
    </row>
    <row r="2543" spans="1:7" ht="14.25" customHeight="1">
      <c r="A2543" s="130" t="s">
        <v>4</v>
      </c>
      <c r="B2543" s="131">
        <v>2020</v>
      </c>
      <c r="C2543" s="130" t="s">
        <v>332</v>
      </c>
      <c r="D2543" s="130" t="s">
        <v>336</v>
      </c>
      <c r="E2543" s="131">
        <v>158197.14000000001</v>
      </c>
      <c r="F2543" s="131">
        <v>5417919.1600000001</v>
      </c>
      <c r="G2543" s="131">
        <v>0</v>
      </c>
    </row>
    <row r="2544" spans="1:7" ht="14.25" customHeight="1">
      <c r="A2544" s="126" t="s">
        <v>4</v>
      </c>
      <c r="B2544" s="127">
        <v>2020</v>
      </c>
      <c r="C2544" s="126" t="s">
        <v>337</v>
      </c>
      <c r="D2544" s="126" t="s">
        <v>338</v>
      </c>
      <c r="E2544" s="127">
        <v>9665015.3000000007</v>
      </c>
      <c r="F2544" s="127">
        <v>374492024.29000002</v>
      </c>
      <c r="G2544" s="127">
        <v>0</v>
      </c>
    </row>
    <row r="2545" spans="1:7" ht="14.25" customHeight="1">
      <c r="A2545" s="130" t="s">
        <v>4</v>
      </c>
      <c r="B2545" s="131">
        <v>2020</v>
      </c>
      <c r="C2545" s="130" t="s">
        <v>337</v>
      </c>
      <c r="D2545" s="130" t="s">
        <v>339</v>
      </c>
      <c r="E2545" s="131">
        <v>14358345.949999999</v>
      </c>
      <c r="F2545" s="131">
        <v>1408022477.4200001</v>
      </c>
      <c r="G2545" s="131">
        <v>3675013.82</v>
      </c>
    </row>
    <row r="2546" spans="1:7" ht="14.25" customHeight="1">
      <c r="A2546" s="126" t="s">
        <v>4</v>
      </c>
      <c r="B2546" s="127">
        <v>2020</v>
      </c>
      <c r="C2546" s="126" t="s">
        <v>337</v>
      </c>
      <c r="D2546" s="126" t="s">
        <v>341</v>
      </c>
      <c r="E2546" s="127">
        <v>44271919.310000002</v>
      </c>
      <c r="F2546" s="127">
        <v>1174570750.6600001</v>
      </c>
      <c r="G2546" s="127">
        <v>0</v>
      </c>
    </row>
    <row r="2547" spans="1:7" ht="14.25" customHeight="1">
      <c r="A2547" s="130" t="s">
        <v>4</v>
      </c>
      <c r="B2547" s="131">
        <v>2020</v>
      </c>
      <c r="C2547" s="130" t="s">
        <v>337</v>
      </c>
      <c r="D2547" s="130" t="s">
        <v>342</v>
      </c>
      <c r="E2547" s="131">
        <v>0</v>
      </c>
      <c r="F2547" s="131">
        <v>0</v>
      </c>
      <c r="G2547" s="131">
        <v>0</v>
      </c>
    </row>
    <row r="2548" spans="1:7" ht="14.25" customHeight="1">
      <c r="A2548" s="126" t="s">
        <v>4</v>
      </c>
      <c r="B2548" s="127">
        <v>2021</v>
      </c>
      <c r="C2548" s="126" t="s">
        <v>332</v>
      </c>
      <c r="D2548" s="126" t="s">
        <v>343</v>
      </c>
      <c r="E2548" s="127">
        <v>0</v>
      </c>
      <c r="F2548" s="127">
        <v>0</v>
      </c>
      <c r="G2548" s="127">
        <v>0</v>
      </c>
    </row>
    <row r="2549" spans="1:7" ht="14.25" customHeight="1">
      <c r="A2549" s="130" t="s">
        <v>4</v>
      </c>
      <c r="B2549" s="131">
        <v>2021</v>
      </c>
      <c r="C2549" s="130" t="s">
        <v>332</v>
      </c>
      <c r="D2549" s="130" t="s">
        <v>333</v>
      </c>
      <c r="E2549" s="131">
        <v>52066.5</v>
      </c>
      <c r="F2549" s="131">
        <v>527622.99</v>
      </c>
      <c r="G2549" s="131">
        <v>1433.74</v>
      </c>
    </row>
    <row r="2550" spans="1:7" ht="14.25" customHeight="1">
      <c r="A2550" s="126" t="s">
        <v>4</v>
      </c>
      <c r="B2550" s="127">
        <v>2021</v>
      </c>
      <c r="C2550" s="126" t="s">
        <v>332</v>
      </c>
      <c r="D2550" s="126" t="s">
        <v>335</v>
      </c>
      <c r="E2550" s="127">
        <v>1070788.23</v>
      </c>
      <c r="F2550" s="127">
        <v>16882808.73</v>
      </c>
      <c r="G2550" s="127">
        <v>47347.97</v>
      </c>
    </row>
    <row r="2551" spans="1:7" ht="14.25" customHeight="1">
      <c r="A2551" s="130" t="s">
        <v>4</v>
      </c>
      <c r="B2551" s="131">
        <v>2021</v>
      </c>
      <c r="C2551" s="130" t="s">
        <v>332</v>
      </c>
      <c r="D2551" s="130" t="s">
        <v>336</v>
      </c>
      <c r="E2551" s="131">
        <v>159085.38</v>
      </c>
      <c r="F2551" s="131">
        <v>5430915.0999999996</v>
      </c>
      <c r="G2551" s="131">
        <v>0</v>
      </c>
    </row>
    <row r="2552" spans="1:7" ht="14.25" customHeight="1">
      <c r="A2552" s="126" t="s">
        <v>4</v>
      </c>
      <c r="B2552" s="127">
        <v>2021</v>
      </c>
      <c r="C2552" s="126" t="s">
        <v>337</v>
      </c>
      <c r="D2552" s="126" t="s">
        <v>338</v>
      </c>
      <c r="E2552" s="127">
        <v>9852297.4000000004</v>
      </c>
      <c r="F2552" s="127">
        <v>380707662.25999999</v>
      </c>
      <c r="G2552" s="127">
        <v>0</v>
      </c>
    </row>
    <row r="2553" spans="1:7" ht="14.25" customHeight="1">
      <c r="A2553" s="130" t="s">
        <v>4</v>
      </c>
      <c r="B2553" s="131">
        <v>2021</v>
      </c>
      <c r="C2553" s="130" t="s">
        <v>337</v>
      </c>
      <c r="D2553" s="130" t="s">
        <v>339</v>
      </c>
      <c r="E2553" s="131">
        <v>14002441.85</v>
      </c>
      <c r="F2553" s="131">
        <v>1410758031.5999999</v>
      </c>
      <c r="G2553" s="131">
        <v>3890707.18</v>
      </c>
    </row>
    <row r="2554" spans="1:7" ht="14.25" customHeight="1">
      <c r="A2554" s="126" t="s">
        <v>4</v>
      </c>
      <c r="B2554" s="127">
        <v>2021</v>
      </c>
      <c r="C2554" s="126" t="s">
        <v>337</v>
      </c>
      <c r="D2554" s="126" t="s">
        <v>341</v>
      </c>
      <c r="E2554" s="127">
        <v>46222044.990000002</v>
      </c>
      <c r="F2554" s="127">
        <v>1182331247.8499999</v>
      </c>
      <c r="G2554" s="127">
        <v>0</v>
      </c>
    </row>
    <row r="2555" spans="1:7" ht="14.25" customHeight="1">
      <c r="A2555" s="130" t="s">
        <v>4</v>
      </c>
      <c r="B2555" s="131">
        <v>2021</v>
      </c>
      <c r="C2555" s="130" t="s">
        <v>337</v>
      </c>
      <c r="D2555" s="130" t="s">
        <v>342</v>
      </c>
      <c r="E2555" s="131">
        <v>0</v>
      </c>
      <c r="F2555" s="131">
        <v>0</v>
      </c>
      <c r="G2555" s="131">
        <v>0</v>
      </c>
    </row>
    <row r="2556" spans="1:7" ht="14.25" customHeight="1">
      <c r="A2556" s="126" t="s">
        <v>4</v>
      </c>
      <c r="B2556" s="127">
        <v>2022</v>
      </c>
      <c r="C2556" s="126" t="s">
        <v>332</v>
      </c>
      <c r="D2556" s="126" t="s">
        <v>343</v>
      </c>
      <c r="E2556" s="127">
        <v>0</v>
      </c>
      <c r="F2556" s="127">
        <v>0</v>
      </c>
      <c r="G2556" s="127">
        <v>0</v>
      </c>
    </row>
    <row r="2557" spans="1:7" ht="14.25" customHeight="1">
      <c r="A2557" s="130" t="s">
        <v>4</v>
      </c>
      <c r="B2557" s="131">
        <v>2022</v>
      </c>
      <c r="C2557" s="130" t="s">
        <v>332</v>
      </c>
      <c r="D2557" s="130" t="s">
        <v>333</v>
      </c>
      <c r="E2557" s="131">
        <v>56081.2</v>
      </c>
      <c r="F2557" s="131">
        <v>527158.38</v>
      </c>
      <c r="G2557" s="131">
        <v>1476.31</v>
      </c>
    </row>
    <row r="2558" spans="1:7" ht="14.25" customHeight="1">
      <c r="A2558" s="126" t="s">
        <v>4</v>
      </c>
      <c r="B2558" s="127">
        <v>2022</v>
      </c>
      <c r="C2558" s="126" t="s">
        <v>332</v>
      </c>
      <c r="D2558" s="126" t="s">
        <v>335</v>
      </c>
      <c r="E2558" s="127">
        <v>1294329.2</v>
      </c>
      <c r="F2558" s="127">
        <v>17000378.43</v>
      </c>
      <c r="G2558" s="127">
        <v>47683.41</v>
      </c>
    </row>
    <row r="2559" spans="1:7" ht="14.25" customHeight="1">
      <c r="A2559" s="130" t="s">
        <v>4</v>
      </c>
      <c r="B2559" s="131">
        <v>2022</v>
      </c>
      <c r="C2559" s="130" t="s">
        <v>332</v>
      </c>
      <c r="D2559" s="130" t="s">
        <v>336</v>
      </c>
      <c r="E2559" s="131">
        <v>178935.58</v>
      </c>
      <c r="F2559" s="131">
        <v>5441240.0700000003</v>
      </c>
      <c r="G2559" s="131">
        <v>0</v>
      </c>
    </row>
    <row r="2560" spans="1:7" ht="14.25" customHeight="1">
      <c r="A2560" s="126" t="s">
        <v>4</v>
      </c>
      <c r="B2560" s="127">
        <v>2022</v>
      </c>
      <c r="C2560" s="126" t="s">
        <v>337</v>
      </c>
      <c r="D2560" s="126" t="s">
        <v>338</v>
      </c>
      <c r="E2560" s="127">
        <v>10380139.699999999</v>
      </c>
      <c r="F2560" s="127">
        <v>411990624.44</v>
      </c>
      <c r="G2560" s="127">
        <v>0</v>
      </c>
    </row>
    <row r="2561" spans="1:7" ht="14.25" customHeight="1">
      <c r="A2561" s="130" t="s">
        <v>4</v>
      </c>
      <c r="B2561" s="131">
        <v>2022</v>
      </c>
      <c r="C2561" s="130" t="s">
        <v>337</v>
      </c>
      <c r="D2561" s="130" t="s">
        <v>339</v>
      </c>
      <c r="E2561" s="131">
        <v>14238543.32</v>
      </c>
      <c r="F2561" s="131">
        <v>1459098505.8</v>
      </c>
      <c r="G2561" s="131">
        <v>3872074.39</v>
      </c>
    </row>
    <row r="2562" spans="1:7" ht="14.25" customHeight="1">
      <c r="A2562" s="126" t="s">
        <v>4</v>
      </c>
      <c r="B2562" s="127">
        <v>2022</v>
      </c>
      <c r="C2562" s="126" t="s">
        <v>337</v>
      </c>
      <c r="D2562" s="126" t="s">
        <v>341</v>
      </c>
      <c r="E2562" s="127">
        <v>49086805.530000001</v>
      </c>
      <c r="F2562" s="127">
        <v>1182228014.97</v>
      </c>
      <c r="G2562" s="127">
        <v>0</v>
      </c>
    </row>
    <row r="2563" spans="1:7" ht="14.25" customHeight="1">
      <c r="A2563" s="130" t="s">
        <v>4</v>
      </c>
      <c r="B2563" s="131">
        <v>2022</v>
      </c>
      <c r="C2563" s="130" t="s">
        <v>337</v>
      </c>
      <c r="D2563" s="130" t="s">
        <v>342</v>
      </c>
      <c r="E2563" s="131">
        <v>0</v>
      </c>
      <c r="F2563" s="131">
        <v>0</v>
      </c>
      <c r="G2563" s="131">
        <v>0</v>
      </c>
    </row>
    <row r="2564" spans="1:7" ht="14.25" customHeight="1">
      <c r="A2564" s="126" t="s">
        <v>4</v>
      </c>
      <c r="B2564" s="127">
        <v>2023</v>
      </c>
      <c r="C2564" s="126" t="s">
        <v>332</v>
      </c>
      <c r="D2564" s="126" t="s">
        <v>343</v>
      </c>
      <c r="E2564" s="127">
        <v>0</v>
      </c>
      <c r="F2564" s="127">
        <v>0</v>
      </c>
      <c r="G2564" s="127">
        <v>0</v>
      </c>
    </row>
    <row r="2565" spans="1:7" ht="14.25" customHeight="1">
      <c r="A2565" s="130" t="s">
        <v>4</v>
      </c>
      <c r="B2565" s="131">
        <v>2023</v>
      </c>
      <c r="C2565" s="130" t="s">
        <v>332</v>
      </c>
      <c r="D2565" s="130" t="s">
        <v>333</v>
      </c>
      <c r="E2565" s="131">
        <v>57901.78</v>
      </c>
      <c r="F2565" s="131">
        <v>522704.45</v>
      </c>
      <c r="G2565" s="131">
        <v>1417.84</v>
      </c>
    </row>
    <row r="2566" spans="1:7" ht="14.25" customHeight="1">
      <c r="A2566" s="126" t="s">
        <v>4</v>
      </c>
      <c r="B2566" s="127">
        <v>2023</v>
      </c>
      <c r="C2566" s="126" t="s">
        <v>332</v>
      </c>
      <c r="D2566" s="126" t="s">
        <v>335</v>
      </c>
      <c r="E2566" s="127">
        <v>1361682.9</v>
      </c>
      <c r="F2566" s="127">
        <v>17184523.530000001</v>
      </c>
      <c r="G2566" s="127">
        <v>48191.71</v>
      </c>
    </row>
    <row r="2567" spans="1:7" ht="14.25" customHeight="1">
      <c r="A2567" s="130" t="s">
        <v>4</v>
      </c>
      <c r="B2567" s="131">
        <v>2023</v>
      </c>
      <c r="C2567" s="130" t="s">
        <v>332</v>
      </c>
      <c r="D2567" s="130" t="s">
        <v>336</v>
      </c>
      <c r="E2567" s="131">
        <v>191021.68</v>
      </c>
      <c r="F2567" s="131">
        <v>5454632.8300000001</v>
      </c>
      <c r="G2567" s="131">
        <v>0</v>
      </c>
    </row>
    <row r="2568" spans="1:7" ht="14.25" customHeight="1">
      <c r="A2568" s="126" t="s">
        <v>4</v>
      </c>
      <c r="B2568" s="127">
        <v>2023</v>
      </c>
      <c r="C2568" s="126" t="s">
        <v>337</v>
      </c>
      <c r="D2568" s="126" t="s">
        <v>338</v>
      </c>
      <c r="E2568" s="127">
        <v>10653549.449999999</v>
      </c>
      <c r="F2568" s="127">
        <v>400460500.91000003</v>
      </c>
      <c r="G2568" s="127">
        <v>0</v>
      </c>
    </row>
    <row r="2569" spans="1:7" ht="14.25" customHeight="1">
      <c r="A2569" s="130" t="s">
        <v>4</v>
      </c>
      <c r="B2569" s="131">
        <v>2023</v>
      </c>
      <c r="C2569" s="130" t="s">
        <v>337</v>
      </c>
      <c r="D2569" s="130" t="s">
        <v>339</v>
      </c>
      <c r="E2569" s="131">
        <v>14602212.369999999</v>
      </c>
      <c r="F2569" s="131">
        <v>1453629176.8900001</v>
      </c>
      <c r="G2569" s="131">
        <v>3833494.8</v>
      </c>
    </row>
    <row r="2570" spans="1:7" ht="14.25" customHeight="1">
      <c r="A2570" s="126" t="s">
        <v>4</v>
      </c>
      <c r="B2570" s="127">
        <v>2023</v>
      </c>
      <c r="C2570" s="126" t="s">
        <v>337</v>
      </c>
      <c r="D2570" s="126" t="s">
        <v>341</v>
      </c>
      <c r="E2570" s="127">
        <v>51397733.719999999</v>
      </c>
      <c r="F2570" s="127">
        <v>1133940024.1099999</v>
      </c>
      <c r="G2570" s="127">
        <v>0</v>
      </c>
    </row>
    <row r="2571" spans="1:7" ht="14.25" customHeight="1">
      <c r="A2571" s="130" t="s">
        <v>4</v>
      </c>
      <c r="B2571" s="131">
        <v>2023</v>
      </c>
      <c r="C2571" s="130" t="s">
        <v>337</v>
      </c>
      <c r="D2571" s="130" t="s">
        <v>342</v>
      </c>
      <c r="E2571" s="131">
        <v>0</v>
      </c>
      <c r="F2571" s="131">
        <v>0</v>
      </c>
      <c r="G2571" s="131">
        <v>0</v>
      </c>
    </row>
    <row r="2572" spans="1:7" ht="14.25" customHeight="1">
      <c r="A2572" s="126" t="s">
        <v>135</v>
      </c>
      <c r="B2572" s="127">
        <v>2015</v>
      </c>
      <c r="C2572" s="126" t="s">
        <v>332</v>
      </c>
      <c r="D2572" s="126" t="s">
        <v>343</v>
      </c>
      <c r="E2572" s="127">
        <v>0</v>
      </c>
      <c r="F2572" s="127">
        <v>0</v>
      </c>
      <c r="G2572" s="127">
        <v>0</v>
      </c>
    </row>
    <row r="2573" spans="1:7" ht="14.25" customHeight="1">
      <c r="A2573" s="130" t="s">
        <v>135</v>
      </c>
      <c r="B2573" s="131">
        <v>2015</v>
      </c>
      <c r="C2573" s="130" t="s">
        <v>332</v>
      </c>
      <c r="D2573" s="130" t="s">
        <v>333</v>
      </c>
      <c r="E2573" s="131">
        <v>14698.16</v>
      </c>
      <c r="F2573" s="131">
        <v>150941</v>
      </c>
      <c r="G2573" s="131">
        <v>419</v>
      </c>
    </row>
    <row r="2574" spans="1:7" ht="14.25" customHeight="1">
      <c r="A2574" s="126" t="s">
        <v>135</v>
      </c>
      <c r="B2574" s="127">
        <v>2015</v>
      </c>
      <c r="C2574" s="126" t="s">
        <v>332</v>
      </c>
      <c r="D2574" s="126" t="s">
        <v>335</v>
      </c>
      <c r="E2574" s="127">
        <v>265728.65999999997</v>
      </c>
      <c r="F2574" s="127">
        <v>7617578</v>
      </c>
      <c r="G2574" s="127">
        <v>21372</v>
      </c>
    </row>
    <row r="2575" spans="1:7" ht="14.25" customHeight="1">
      <c r="A2575" s="130" t="s">
        <v>135</v>
      </c>
      <c r="B2575" s="131">
        <v>2015</v>
      </c>
      <c r="C2575" s="130" t="s">
        <v>332</v>
      </c>
      <c r="D2575" s="130" t="s">
        <v>336</v>
      </c>
      <c r="E2575" s="131">
        <v>48948</v>
      </c>
      <c r="F2575" s="131">
        <v>1188593</v>
      </c>
      <c r="G2575" s="131">
        <v>0</v>
      </c>
    </row>
    <row r="2576" spans="1:7" ht="14.25" customHeight="1">
      <c r="A2576" s="126" t="s">
        <v>135</v>
      </c>
      <c r="B2576" s="127">
        <v>2015</v>
      </c>
      <c r="C2576" s="126" t="s">
        <v>337</v>
      </c>
      <c r="D2576" s="126" t="s">
        <v>338</v>
      </c>
      <c r="E2576" s="127">
        <v>2059879.74</v>
      </c>
      <c r="F2576" s="127">
        <v>89184096</v>
      </c>
      <c r="G2576" s="127">
        <v>0</v>
      </c>
    </row>
    <row r="2577" spans="1:7" ht="14.25" customHeight="1">
      <c r="A2577" s="130" t="s">
        <v>135</v>
      </c>
      <c r="B2577" s="131">
        <v>2015</v>
      </c>
      <c r="C2577" s="130" t="s">
        <v>337</v>
      </c>
      <c r="D2577" s="130" t="s">
        <v>339</v>
      </c>
      <c r="E2577" s="131">
        <v>2357075.09</v>
      </c>
      <c r="F2577" s="131">
        <v>316443121</v>
      </c>
      <c r="G2577" s="131">
        <v>808263</v>
      </c>
    </row>
    <row r="2578" spans="1:7" ht="14.25" customHeight="1">
      <c r="A2578" s="126" t="s">
        <v>135</v>
      </c>
      <c r="B2578" s="127">
        <v>2015</v>
      </c>
      <c r="C2578" s="126" t="s">
        <v>337</v>
      </c>
      <c r="D2578" s="126" t="s">
        <v>340</v>
      </c>
      <c r="E2578" s="127">
        <v>700048.36</v>
      </c>
      <c r="F2578" s="127">
        <v>135321174</v>
      </c>
      <c r="G2578" s="127">
        <v>253386</v>
      </c>
    </row>
    <row r="2579" spans="1:7" ht="14.25" customHeight="1">
      <c r="A2579" s="130" t="s">
        <v>135</v>
      </c>
      <c r="B2579" s="131">
        <v>2015</v>
      </c>
      <c r="C2579" s="130" t="s">
        <v>337</v>
      </c>
      <c r="D2579" s="130" t="s">
        <v>341</v>
      </c>
      <c r="E2579" s="131">
        <v>10395434.27</v>
      </c>
      <c r="F2579" s="131">
        <v>298391164</v>
      </c>
      <c r="G2579" s="131">
        <v>0</v>
      </c>
    </row>
    <row r="2580" spans="1:7" ht="14.25" customHeight="1">
      <c r="A2580" s="126" t="s">
        <v>135</v>
      </c>
      <c r="B2580" s="127">
        <v>2015</v>
      </c>
      <c r="C2580" s="126" t="s">
        <v>337</v>
      </c>
      <c r="D2580" s="126" t="s">
        <v>342</v>
      </c>
      <c r="E2580" s="127">
        <v>0</v>
      </c>
      <c r="F2580" s="127">
        <v>0</v>
      </c>
      <c r="G2580" s="127">
        <v>0</v>
      </c>
    </row>
    <row r="2581" spans="1:7" ht="14.25" customHeight="1">
      <c r="A2581" s="130" t="s">
        <v>135</v>
      </c>
      <c r="B2581" s="131">
        <v>2016</v>
      </c>
      <c r="C2581" s="130" t="s">
        <v>332</v>
      </c>
      <c r="D2581" s="130" t="s">
        <v>343</v>
      </c>
      <c r="E2581" s="131">
        <v>0</v>
      </c>
      <c r="F2581" s="131">
        <v>0</v>
      </c>
      <c r="G2581" s="131">
        <v>0</v>
      </c>
    </row>
    <row r="2582" spans="1:7" ht="14.25" customHeight="1">
      <c r="A2582" s="126" t="s">
        <v>135</v>
      </c>
      <c r="B2582" s="127">
        <v>2016</v>
      </c>
      <c r="C2582" s="126" t="s">
        <v>332</v>
      </c>
      <c r="D2582" s="126" t="s">
        <v>333</v>
      </c>
      <c r="E2582" s="127">
        <v>17752.82</v>
      </c>
      <c r="F2582" s="127">
        <v>150512</v>
      </c>
      <c r="G2582" s="127">
        <v>418</v>
      </c>
    </row>
    <row r="2583" spans="1:7" ht="14.25" customHeight="1">
      <c r="A2583" s="130" t="s">
        <v>135</v>
      </c>
      <c r="B2583" s="131">
        <v>2016</v>
      </c>
      <c r="C2583" s="130" t="s">
        <v>332</v>
      </c>
      <c r="D2583" s="130" t="s">
        <v>335</v>
      </c>
      <c r="E2583" s="131">
        <v>295157.3</v>
      </c>
      <c r="F2583" s="131">
        <v>7798043</v>
      </c>
      <c r="G2583" s="131">
        <v>21693</v>
      </c>
    </row>
    <row r="2584" spans="1:7" ht="14.25" customHeight="1">
      <c r="A2584" s="126" t="s">
        <v>135</v>
      </c>
      <c r="B2584" s="127">
        <v>2016</v>
      </c>
      <c r="C2584" s="126" t="s">
        <v>332</v>
      </c>
      <c r="D2584" s="126" t="s">
        <v>336</v>
      </c>
      <c r="E2584" s="127">
        <v>38773.47</v>
      </c>
      <c r="F2584" s="127">
        <v>1113107</v>
      </c>
      <c r="G2584" s="127">
        <v>0</v>
      </c>
    </row>
    <row r="2585" spans="1:7" ht="14.25" customHeight="1">
      <c r="A2585" s="130" t="s">
        <v>135</v>
      </c>
      <c r="B2585" s="131">
        <v>2016</v>
      </c>
      <c r="C2585" s="130" t="s">
        <v>337</v>
      </c>
      <c r="D2585" s="130" t="s">
        <v>338</v>
      </c>
      <c r="E2585" s="131">
        <v>2062522.27</v>
      </c>
      <c r="F2585" s="131">
        <v>88447665</v>
      </c>
      <c r="G2585" s="131">
        <v>0</v>
      </c>
    </row>
    <row r="2586" spans="1:7" ht="14.25" customHeight="1">
      <c r="A2586" s="126" t="s">
        <v>135</v>
      </c>
      <c r="B2586" s="127">
        <v>2016</v>
      </c>
      <c r="C2586" s="126" t="s">
        <v>337</v>
      </c>
      <c r="D2586" s="126" t="s">
        <v>339</v>
      </c>
      <c r="E2586" s="127">
        <v>2442671.71</v>
      </c>
      <c r="F2586" s="127">
        <v>329680831</v>
      </c>
      <c r="G2586" s="127">
        <v>831640</v>
      </c>
    </row>
    <row r="2587" spans="1:7" ht="14.25" customHeight="1">
      <c r="A2587" s="130" t="s">
        <v>135</v>
      </c>
      <c r="B2587" s="131">
        <v>2016</v>
      </c>
      <c r="C2587" s="130" t="s">
        <v>337</v>
      </c>
      <c r="D2587" s="130" t="s">
        <v>340</v>
      </c>
      <c r="E2587" s="131">
        <v>592559.89</v>
      </c>
      <c r="F2587" s="131">
        <v>138669504</v>
      </c>
      <c r="G2587" s="131">
        <v>259410</v>
      </c>
    </row>
    <row r="2588" spans="1:7" ht="14.25" customHeight="1">
      <c r="A2588" s="126" t="s">
        <v>135</v>
      </c>
      <c r="B2588" s="127">
        <v>2016</v>
      </c>
      <c r="C2588" s="126" t="s">
        <v>337</v>
      </c>
      <c r="D2588" s="126" t="s">
        <v>341</v>
      </c>
      <c r="E2588" s="127">
        <v>10878467.43</v>
      </c>
      <c r="F2588" s="127">
        <v>309700786</v>
      </c>
      <c r="G2588" s="127">
        <v>0</v>
      </c>
    </row>
    <row r="2589" spans="1:7" ht="14.25" customHeight="1">
      <c r="A2589" s="130" t="s">
        <v>135</v>
      </c>
      <c r="B2589" s="131">
        <v>2016</v>
      </c>
      <c r="C2589" s="130" t="s">
        <v>337</v>
      </c>
      <c r="D2589" s="130" t="s">
        <v>342</v>
      </c>
      <c r="E2589" s="131">
        <v>0</v>
      </c>
      <c r="F2589" s="131">
        <v>0</v>
      </c>
      <c r="G2589" s="131">
        <v>0</v>
      </c>
    </row>
    <row r="2590" spans="1:7" ht="14.25" customHeight="1">
      <c r="A2590" s="126" t="s">
        <v>135</v>
      </c>
      <c r="B2590" s="127">
        <v>2017</v>
      </c>
      <c r="C2590" s="126" t="s">
        <v>332</v>
      </c>
      <c r="D2590" s="126" t="s">
        <v>343</v>
      </c>
      <c r="E2590" s="127">
        <v>0</v>
      </c>
      <c r="F2590" s="127">
        <v>0</v>
      </c>
      <c r="G2590" s="127">
        <v>0</v>
      </c>
    </row>
    <row r="2591" spans="1:7" ht="14.25" customHeight="1">
      <c r="A2591" s="130" t="s">
        <v>135</v>
      </c>
      <c r="B2591" s="131">
        <v>2017</v>
      </c>
      <c r="C2591" s="130" t="s">
        <v>332</v>
      </c>
      <c r="D2591" s="130" t="s">
        <v>333</v>
      </c>
      <c r="E2591" s="131">
        <v>25092.81</v>
      </c>
      <c r="F2591" s="131">
        <v>148354</v>
      </c>
      <c r="G2591" s="131">
        <v>412</v>
      </c>
    </row>
    <row r="2592" spans="1:7" ht="14.25" customHeight="1">
      <c r="A2592" s="126" t="s">
        <v>135</v>
      </c>
      <c r="B2592" s="127">
        <v>2017</v>
      </c>
      <c r="C2592" s="126" t="s">
        <v>332</v>
      </c>
      <c r="D2592" s="126" t="s">
        <v>335</v>
      </c>
      <c r="E2592" s="127">
        <v>334973.96000000002</v>
      </c>
      <c r="F2592" s="127">
        <v>7758775</v>
      </c>
      <c r="G2592" s="127">
        <v>21901</v>
      </c>
    </row>
    <row r="2593" spans="1:7" ht="14.25" customHeight="1">
      <c r="A2593" s="130" t="s">
        <v>135</v>
      </c>
      <c r="B2593" s="131">
        <v>2017</v>
      </c>
      <c r="C2593" s="130" t="s">
        <v>332</v>
      </c>
      <c r="D2593" s="130" t="s">
        <v>336</v>
      </c>
      <c r="E2593" s="131">
        <v>40585.25</v>
      </c>
      <c r="F2593" s="131">
        <v>1094954</v>
      </c>
      <c r="G2593" s="131">
        <v>0</v>
      </c>
    </row>
    <row r="2594" spans="1:7" ht="14.25" customHeight="1">
      <c r="A2594" s="126" t="s">
        <v>135</v>
      </c>
      <c r="B2594" s="127">
        <v>2017</v>
      </c>
      <c r="C2594" s="126" t="s">
        <v>337</v>
      </c>
      <c r="D2594" s="126" t="s">
        <v>338</v>
      </c>
      <c r="E2594" s="127">
        <v>2015660.69</v>
      </c>
      <c r="F2594" s="127">
        <v>82579648</v>
      </c>
      <c r="G2594" s="127">
        <v>0</v>
      </c>
    </row>
    <row r="2595" spans="1:7" ht="14.25" customHeight="1">
      <c r="A2595" s="130" t="s">
        <v>135</v>
      </c>
      <c r="B2595" s="131">
        <v>2017</v>
      </c>
      <c r="C2595" s="130" t="s">
        <v>337</v>
      </c>
      <c r="D2595" s="130" t="s">
        <v>339</v>
      </c>
      <c r="E2595" s="131">
        <v>2686301.22</v>
      </c>
      <c r="F2595" s="131">
        <v>339980267</v>
      </c>
      <c r="G2595" s="131">
        <v>857685</v>
      </c>
    </row>
    <row r="2596" spans="1:7" ht="14.25" customHeight="1">
      <c r="A2596" s="126" t="s">
        <v>135</v>
      </c>
      <c r="B2596" s="127">
        <v>2017</v>
      </c>
      <c r="C2596" s="126" t="s">
        <v>337</v>
      </c>
      <c r="D2596" s="126" t="s">
        <v>340</v>
      </c>
      <c r="E2596" s="127">
        <v>433802.28</v>
      </c>
      <c r="F2596" s="127">
        <v>136201086</v>
      </c>
      <c r="G2596" s="127">
        <v>263695</v>
      </c>
    </row>
    <row r="2597" spans="1:7" ht="14.25" customHeight="1">
      <c r="A2597" s="130" t="s">
        <v>135</v>
      </c>
      <c r="B2597" s="131">
        <v>2017</v>
      </c>
      <c r="C2597" s="130" t="s">
        <v>337</v>
      </c>
      <c r="D2597" s="130" t="s">
        <v>341</v>
      </c>
      <c r="E2597" s="131">
        <v>11078753.640000001</v>
      </c>
      <c r="F2597" s="131">
        <v>294216630</v>
      </c>
      <c r="G2597" s="131">
        <v>0</v>
      </c>
    </row>
    <row r="2598" spans="1:7" ht="14.25" customHeight="1">
      <c r="A2598" s="126" t="s">
        <v>135</v>
      </c>
      <c r="B2598" s="127">
        <v>2017</v>
      </c>
      <c r="C2598" s="126" t="s">
        <v>337</v>
      </c>
      <c r="D2598" s="126" t="s">
        <v>342</v>
      </c>
      <c r="E2598" s="127">
        <v>0</v>
      </c>
      <c r="F2598" s="127">
        <v>0</v>
      </c>
      <c r="G2598" s="127">
        <v>0</v>
      </c>
    </row>
    <row r="2599" spans="1:7" ht="14.25" customHeight="1">
      <c r="A2599" s="130" t="s">
        <v>135</v>
      </c>
      <c r="B2599" s="131">
        <v>2018</v>
      </c>
      <c r="C2599" s="130" t="s">
        <v>332</v>
      </c>
      <c r="D2599" s="130" t="s">
        <v>343</v>
      </c>
      <c r="E2599" s="131">
        <v>0</v>
      </c>
      <c r="F2599" s="131">
        <v>0</v>
      </c>
      <c r="G2599" s="131">
        <v>0</v>
      </c>
    </row>
    <row r="2600" spans="1:7" ht="14.25" customHeight="1">
      <c r="A2600" s="126" t="s">
        <v>135</v>
      </c>
      <c r="B2600" s="127">
        <v>2018</v>
      </c>
      <c r="C2600" s="126" t="s">
        <v>332</v>
      </c>
      <c r="D2600" s="126" t="s">
        <v>333</v>
      </c>
      <c r="E2600" s="127">
        <v>25960</v>
      </c>
      <c r="F2600" s="127">
        <v>145023</v>
      </c>
      <c r="G2600" s="127">
        <v>403</v>
      </c>
    </row>
    <row r="2601" spans="1:7" ht="14.25" customHeight="1">
      <c r="A2601" s="130" t="s">
        <v>135</v>
      </c>
      <c r="B2601" s="131">
        <v>2018</v>
      </c>
      <c r="C2601" s="130" t="s">
        <v>332</v>
      </c>
      <c r="D2601" s="130" t="s">
        <v>335</v>
      </c>
      <c r="E2601" s="131">
        <v>332177</v>
      </c>
      <c r="F2601" s="131">
        <v>7837155</v>
      </c>
      <c r="G2601" s="131">
        <v>21867</v>
      </c>
    </row>
    <row r="2602" spans="1:7" ht="14.25" customHeight="1">
      <c r="A2602" s="126" t="s">
        <v>135</v>
      </c>
      <c r="B2602" s="127">
        <v>2018</v>
      </c>
      <c r="C2602" s="126" t="s">
        <v>332</v>
      </c>
      <c r="D2602" s="126" t="s">
        <v>336</v>
      </c>
      <c r="E2602" s="127">
        <v>40473</v>
      </c>
      <c r="F2602" s="127">
        <v>1093623</v>
      </c>
      <c r="G2602" s="127">
        <v>0</v>
      </c>
    </row>
    <row r="2603" spans="1:7" ht="14.25" customHeight="1">
      <c r="A2603" s="130" t="s">
        <v>135</v>
      </c>
      <c r="B2603" s="131">
        <v>2018</v>
      </c>
      <c r="C2603" s="130" t="s">
        <v>337</v>
      </c>
      <c r="D2603" s="130" t="s">
        <v>338</v>
      </c>
      <c r="E2603" s="131">
        <v>2086995</v>
      </c>
      <c r="F2603" s="131">
        <v>85963482</v>
      </c>
      <c r="G2603" s="131">
        <v>0</v>
      </c>
    </row>
    <row r="2604" spans="1:7" ht="14.25" customHeight="1">
      <c r="A2604" s="126" t="s">
        <v>135</v>
      </c>
      <c r="B2604" s="127">
        <v>2018</v>
      </c>
      <c r="C2604" s="126" t="s">
        <v>337</v>
      </c>
      <c r="D2604" s="126" t="s">
        <v>339</v>
      </c>
      <c r="E2604" s="127">
        <v>2701282</v>
      </c>
      <c r="F2604" s="127">
        <v>356085849</v>
      </c>
      <c r="G2604" s="127">
        <v>888065</v>
      </c>
    </row>
    <row r="2605" spans="1:7" ht="14.25" customHeight="1">
      <c r="A2605" s="130" t="s">
        <v>135</v>
      </c>
      <c r="B2605" s="131">
        <v>2018</v>
      </c>
      <c r="C2605" s="130" t="s">
        <v>337</v>
      </c>
      <c r="D2605" s="130" t="s">
        <v>340</v>
      </c>
      <c r="E2605" s="131">
        <v>493059</v>
      </c>
      <c r="F2605" s="131">
        <v>137135098</v>
      </c>
      <c r="G2605" s="131">
        <v>268937</v>
      </c>
    </row>
    <row r="2606" spans="1:7" ht="14.25" customHeight="1">
      <c r="A2606" s="126" t="s">
        <v>135</v>
      </c>
      <c r="B2606" s="127">
        <v>2018</v>
      </c>
      <c r="C2606" s="126" t="s">
        <v>337</v>
      </c>
      <c r="D2606" s="126" t="s">
        <v>341</v>
      </c>
      <c r="E2606" s="127">
        <v>11971828</v>
      </c>
      <c r="F2606" s="127">
        <v>323715325</v>
      </c>
      <c r="G2606" s="127">
        <v>0</v>
      </c>
    </row>
    <row r="2607" spans="1:7" ht="14.25" customHeight="1">
      <c r="A2607" s="130" t="s">
        <v>135</v>
      </c>
      <c r="B2607" s="131">
        <v>2018</v>
      </c>
      <c r="C2607" s="130" t="s">
        <v>337</v>
      </c>
      <c r="D2607" s="130" t="s">
        <v>342</v>
      </c>
      <c r="E2607" s="131">
        <v>0</v>
      </c>
      <c r="F2607" s="131">
        <v>0</v>
      </c>
      <c r="G2607" s="131">
        <v>0</v>
      </c>
    </row>
    <row r="2608" spans="1:7" ht="14.25" customHeight="1">
      <c r="A2608" s="126" t="s">
        <v>135</v>
      </c>
      <c r="B2608" s="127">
        <v>2019</v>
      </c>
      <c r="C2608" s="126" t="s">
        <v>332</v>
      </c>
      <c r="D2608" s="126" t="s">
        <v>343</v>
      </c>
      <c r="E2608" s="127">
        <v>0</v>
      </c>
      <c r="F2608" s="127">
        <v>0</v>
      </c>
      <c r="G2608" s="127">
        <v>0</v>
      </c>
    </row>
    <row r="2609" spans="1:7" ht="14.25" customHeight="1">
      <c r="A2609" s="130" t="s">
        <v>135</v>
      </c>
      <c r="B2609" s="131">
        <v>2019</v>
      </c>
      <c r="C2609" s="130" t="s">
        <v>332</v>
      </c>
      <c r="D2609" s="130" t="s">
        <v>333</v>
      </c>
      <c r="E2609" s="131">
        <v>32185</v>
      </c>
      <c r="F2609" s="131">
        <v>144799</v>
      </c>
      <c r="G2609" s="131">
        <v>410</v>
      </c>
    </row>
    <row r="2610" spans="1:7" ht="14.25" customHeight="1">
      <c r="A2610" s="126" t="s">
        <v>135</v>
      </c>
      <c r="B2610" s="127">
        <v>2019</v>
      </c>
      <c r="C2610" s="126" t="s">
        <v>332</v>
      </c>
      <c r="D2610" s="126" t="s">
        <v>335</v>
      </c>
      <c r="E2610" s="127">
        <v>302111</v>
      </c>
      <c r="F2610" s="127">
        <v>6707353</v>
      </c>
      <c r="G2610" s="127">
        <v>18723</v>
      </c>
    </row>
    <row r="2611" spans="1:7" ht="14.25" customHeight="1">
      <c r="A2611" s="130" t="s">
        <v>135</v>
      </c>
      <c r="B2611" s="131">
        <v>2019</v>
      </c>
      <c r="C2611" s="130" t="s">
        <v>332</v>
      </c>
      <c r="D2611" s="130" t="s">
        <v>336</v>
      </c>
      <c r="E2611" s="131">
        <v>37102</v>
      </c>
      <c r="F2611" s="131">
        <v>1076380</v>
      </c>
      <c r="G2611" s="131">
        <v>0</v>
      </c>
    </row>
    <row r="2612" spans="1:7" ht="14.25" customHeight="1">
      <c r="A2612" s="126" t="s">
        <v>135</v>
      </c>
      <c r="B2612" s="127">
        <v>2019</v>
      </c>
      <c r="C2612" s="126" t="s">
        <v>337</v>
      </c>
      <c r="D2612" s="126" t="s">
        <v>338</v>
      </c>
      <c r="E2612" s="127">
        <v>2084905</v>
      </c>
      <c r="F2612" s="127">
        <v>84295111</v>
      </c>
      <c r="G2612" s="127">
        <v>0</v>
      </c>
    </row>
    <row r="2613" spans="1:7" ht="14.25" customHeight="1">
      <c r="A2613" s="130" t="s">
        <v>135</v>
      </c>
      <c r="B2613" s="131">
        <v>2019</v>
      </c>
      <c r="C2613" s="130" t="s">
        <v>337</v>
      </c>
      <c r="D2613" s="130" t="s">
        <v>339</v>
      </c>
      <c r="E2613" s="131">
        <v>2737769</v>
      </c>
      <c r="F2613" s="131">
        <v>358859064</v>
      </c>
      <c r="G2613" s="131">
        <v>889288</v>
      </c>
    </row>
    <row r="2614" spans="1:7" ht="14.25" customHeight="1">
      <c r="A2614" s="126" t="s">
        <v>135</v>
      </c>
      <c r="B2614" s="127">
        <v>2019</v>
      </c>
      <c r="C2614" s="126" t="s">
        <v>337</v>
      </c>
      <c r="D2614" s="126" t="s">
        <v>340</v>
      </c>
      <c r="E2614" s="127">
        <v>518613</v>
      </c>
      <c r="F2614" s="127">
        <v>143005781</v>
      </c>
      <c r="G2614" s="127">
        <v>282022</v>
      </c>
    </row>
    <row r="2615" spans="1:7" ht="14.25" customHeight="1">
      <c r="A2615" s="130" t="s">
        <v>135</v>
      </c>
      <c r="B2615" s="131">
        <v>2019</v>
      </c>
      <c r="C2615" s="130" t="s">
        <v>337</v>
      </c>
      <c r="D2615" s="130" t="s">
        <v>341</v>
      </c>
      <c r="E2615" s="131">
        <v>12490788</v>
      </c>
      <c r="F2615" s="131">
        <v>318352600</v>
      </c>
      <c r="G2615" s="131">
        <v>0</v>
      </c>
    </row>
    <row r="2616" spans="1:7" ht="14.25" customHeight="1">
      <c r="A2616" s="126" t="s">
        <v>135</v>
      </c>
      <c r="B2616" s="127">
        <v>2019</v>
      </c>
      <c r="C2616" s="126" t="s">
        <v>337</v>
      </c>
      <c r="D2616" s="126" t="s">
        <v>342</v>
      </c>
      <c r="E2616" s="127">
        <v>0</v>
      </c>
      <c r="F2616" s="127">
        <v>0</v>
      </c>
      <c r="G2616" s="127">
        <v>0</v>
      </c>
    </row>
    <row r="2617" spans="1:7" ht="14.25" customHeight="1">
      <c r="A2617" s="130" t="s">
        <v>135</v>
      </c>
      <c r="B2617" s="131">
        <v>2020</v>
      </c>
      <c r="C2617" s="130" t="s">
        <v>332</v>
      </c>
      <c r="D2617" s="130" t="s">
        <v>343</v>
      </c>
      <c r="E2617" s="131">
        <v>0</v>
      </c>
      <c r="F2617" s="131">
        <v>0</v>
      </c>
      <c r="G2617" s="131">
        <v>0</v>
      </c>
    </row>
    <row r="2618" spans="1:7" ht="14.25" customHeight="1">
      <c r="A2618" s="126" t="s">
        <v>135</v>
      </c>
      <c r="B2618" s="127">
        <v>2020</v>
      </c>
      <c r="C2618" s="126" t="s">
        <v>332</v>
      </c>
      <c r="D2618" s="126" t="s">
        <v>333</v>
      </c>
      <c r="E2618" s="127">
        <v>31023</v>
      </c>
      <c r="F2618" s="127">
        <v>143264</v>
      </c>
      <c r="G2618" s="127">
        <v>398</v>
      </c>
    </row>
    <row r="2619" spans="1:7" ht="14.25" customHeight="1">
      <c r="A2619" s="130" t="s">
        <v>135</v>
      </c>
      <c r="B2619" s="131">
        <v>2020</v>
      </c>
      <c r="C2619" s="130" t="s">
        <v>332</v>
      </c>
      <c r="D2619" s="130" t="s">
        <v>335</v>
      </c>
      <c r="E2619" s="131">
        <v>265535</v>
      </c>
      <c r="F2619" s="131">
        <v>5438441</v>
      </c>
      <c r="G2619" s="131">
        <v>15143</v>
      </c>
    </row>
    <row r="2620" spans="1:7" ht="14.25" customHeight="1">
      <c r="A2620" s="126" t="s">
        <v>135</v>
      </c>
      <c r="B2620" s="127">
        <v>2020</v>
      </c>
      <c r="C2620" s="126" t="s">
        <v>332</v>
      </c>
      <c r="D2620" s="126" t="s">
        <v>336</v>
      </c>
      <c r="E2620" s="127">
        <v>41075</v>
      </c>
      <c r="F2620" s="127">
        <v>1067874</v>
      </c>
      <c r="G2620" s="127">
        <v>0</v>
      </c>
    </row>
    <row r="2621" spans="1:7" ht="14.25" customHeight="1">
      <c r="A2621" s="130" t="s">
        <v>135</v>
      </c>
      <c r="B2621" s="131">
        <v>2020</v>
      </c>
      <c r="C2621" s="130" t="s">
        <v>337</v>
      </c>
      <c r="D2621" s="130" t="s">
        <v>338</v>
      </c>
      <c r="E2621" s="131">
        <v>2044937</v>
      </c>
      <c r="F2621" s="131">
        <v>79948300</v>
      </c>
      <c r="G2621" s="131">
        <v>0</v>
      </c>
    </row>
    <row r="2622" spans="1:7" ht="14.25" customHeight="1">
      <c r="A2622" s="126" t="s">
        <v>135</v>
      </c>
      <c r="B2622" s="127">
        <v>2020</v>
      </c>
      <c r="C2622" s="126" t="s">
        <v>337</v>
      </c>
      <c r="D2622" s="126" t="s">
        <v>339</v>
      </c>
      <c r="E2622" s="127">
        <v>2713946</v>
      </c>
      <c r="F2622" s="127">
        <v>342539898</v>
      </c>
      <c r="G2622" s="127">
        <v>846138</v>
      </c>
    </row>
    <row r="2623" spans="1:7" ht="14.25" customHeight="1">
      <c r="A2623" s="130" t="s">
        <v>135</v>
      </c>
      <c r="B2623" s="131">
        <v>2020</v>
      </c>
      <c r="C2623" s="130" t="s">
        <v>337</v>
      </c>
      <c r="D2623" s="130" t="s">
        <v>340</v>
      </c>
      <c r="E2623" s="131">
        <v>519147</v>
      </c>
      <c r="F2623" s="131">
        <v>129192650</v>
      </c>
      <c r="G2623" s="131">
        <v>268251</v>
      </c>
    </row>
    <row r="2624" spans="1:7" ht="14.25" customHeight="1">
      <c r="A2624" s="126" t="s">
        <v>135</v>
      </c>
      <c r="B2624" s="127">
        <v>2020</v>
      </c>
      <c r="C2624" s="126" t="s">
        <v>337</v>
      </c>
      <c r="D2624" s="126" t="s">
        <v>341</v>
      </c>
      <c r="E2624" s="127">
        <v>12983348</v>
      </c>
      <c r="F2624" s="127">
        <v>355465653</v>
      </c>
      <c r="G2624" s="127">
        <v>0</v>
      </c>
    </row>
    <row r="2625" spans="1:7" ht="14.25" customHeight="1">
      <c r="A2625" s="130" t="s">
        <v>135</v>
      </c>
      <c r="B2625" s="131">
        <v>2020</v>
      </c>
      <c r="C2625" s="130" t="s">
        <v>337</v>
      </c>
      <c r="D2625" s="130" t="s">
        <v>342</v>
      </c>
      <c r="E2625" s="131">
        <v>0</v>
      </c>
      <c r="F2625" s="131">
        <v>0</v>
      </c>
      <c r="G2625" s="131">
        <v>0</v>
      </c>
    </row>
    <row r="2626" spans="1:7" ht="14.25" customHeight="1">
      <c r="A2626" s="126" t="s">
        <v>135</v>
      </c>
      <c r="B2626" s="127">
        <v>2021</v>
      </c>
      <c r="C2626" s="126" t="s">
        <v>332</v>
      </c>
      <c r="D2626" s="126" t="s">
        <v>343</v>
      </c>
      <c r="E2626" s="127">
        <v>0</v>
      </c>
      <c r="F2626" s="127">
        <v>0</v>
      </c>
      <c r="G2626" s="127">
        <v>0</v>
      </c>
    </row>
    <row r="2627" spans="1:7" ht="14.25" customHeight="1">
      <c r="A2627" s="130" t="s">
        <v>135</v>
      </c>
      <c r="B2627" s="131">
        <v>2021</v>
      </c>
      <c r="C2627" s="130" t="s">
        <v>332</v>
      </c>
      <c r="D2627" s="130" t="s">
        <v>333</v>
      </c>
      <c r="E2627" s="131">
        <v>31025</v>
      </c>
      <c r="F2627" s="131">
        <v>142340</v>
      </c>
      <c r="G2627" s="131">
        <v>395</v>
      </c>
    </row>
    <row r="2628" spans="1:7" ht="14.25" customHeight="1">
      <c r="A2628" s="126" t="s">
        <v>135</v>
      </c>
      <c r="B2628" s="127">
        <v>2021</v>
      </c>
      <c r="C2628" s="126" t="s">
        <v>332</v>
      </c>
      <c r="D2628" s="126" t="s">
        <v>335</v>
      </c>
      <c r="E2628" s="127">
        <v>372720</v>
      </c>
      <c r="F2628" s="127">
        <v>5029763</v>
      </c>
      <c r="G2628" s="127">
        <v>14019</v>
      </c>
    </row>
    <row r="2629" spans="1:7" ht="14.25" customHeight="1">
      <c r="A2629" s="130" t="s">
        <v>135</v>
      </c>
      <c r="B2629" s="131">
        <v>2021</v>
      </c>
      <c r="C2629" s="130" t="s">
        <v>332</v>
      </c>
      <c r="D2629" s="130" t="s">
        <v>336</v>
      </c>
      <c r="E2629" s="131">
        <v>41580</v>
      </c>
      <c r="F2629" s="131">
        <v>1036286</v>
      </c>
      <c r="G2629" s="131">
        <v>0</v>
      </c>
    </row>
    <row r="2630" spans="1:7" ht="14.25" customHeight="1">
      <c r="A2630" s="126" t="s">
        <v>135</v>
      </c>
      <c r="B2630" s="127">
        <v>2021</v>
      </c>
      <c r="C2630" s="126" t="s">
        <v>337</v>
      </c>
      <c r="D2630" s="126" t="s">
        <v>338</v>
      </c>
      <c r="E2630" s="127">
        <v>2638484</v>
      </c>
      <c r="F2630" s="127">
        <v>85351867</v>
      </c>
      <c r="G2630" s="127">
        <v>0</v>
      </c>
    </row>
    <row r="2631" spans="1:7" ht="14.25" customHeight="1">
      <c r="A2631" s="130" t="s">
        <v>135</v>
      </c>
      <c r="B2631" s="131">
        <v>2021</v>
      </c>
      <c r="C2631" s="130" t="s">
        <v>337</v>
      </c>
      <c r="D2631" s="130" t="s">
        <v>339</v>
      </c>
      <c r="E2631" s="131">
        <v>3082742</v>
      </c>
      <c r="F2631" s="131">
        <v>350335971</v>
      </c>
      <c r="G2631" s="131">
        <v>843730</v>
      </c>
    </row>
    <row r="2632" spans="1:7" ht="14.25" customHeight="1">
      <c r="A2632" s="126" t="s">
        <v>135</v>
      </c>
      <c r="B2632" s="127">
        <v>2021</v>
      </c>
      <c r="C2632" s="126" t="s">
        <v>337</v>
      </c>
      <c r="D2632" s="126" t="s">
        <v>340</v>
      </c>
      <c r="E2632" s="127">
        <v>607939</v>
      </c>
      <c r="F2632" s="127">
        <v>137745508</v>
      </c>
      <c r="G2632" s="127">
        <v>279213</v>
      </c>
    </row>
    <row r="2633" spans="1:7" ht="14.25" customHeight="1">
      <c r="A2633" s="130" t="s">
        <v>135</v>
      </c>
      <c r="B2633" s="131">
        <v>2021</v>
      </c>
      <c r="C2633" s="130" t="s">
        <v>337</v>
      </c>
      <c r="D2633" s="130" t="s">
        <v>341</v>
      </c>
      <c r="E2633" s="131">
        <v>13304377</v>
      </c>
      <c r="F2633" s="131">
        <v>359601303</v>
      </c>
      <c r="G2633" s="131">
        <v>0</v>
      </c>
    </row>
    <row r="2634" spans="1:7" ht="14.25" customHeight="1">
      <c r="A2634" s="126" t="s">
        <v>135</v>
      </c>
      <c r="B2634" s="127">
        <v>2021</v>
      </c>
      <c r="C2634" s="126" t="s">
        <v>337</v>
      </c>
      <c r="D2634" s="126" t="s">
        <v>342</v>
      </c>
      <c r="E2634" s="127">
        <v>0</v>
      </c>
      <c r="F2634" s="127">
        <v>0</v>
      </c>
      <c r="G2634" s="127">
        <v>0</v>
      </c>
    </row>
    <row r="2635" spans="1:7" ht="14.25" customHeight="1">
      <c r="A2635" s="130" t="s">
        <v>135</v>
      </c>
      <c r="B2635" s="131">
        <v>2022</v>
      </c>
      <c r="C2635" s="130" t="s">
        <v>332</v>
      </c>
      <c r="D2635" s="130" t="s">
        <v>343</v>
      </c>
      <c r="E2635" s="131">
        <v>0</v>
      </c>
      <c r="F2635" s="131">
        <v>0</v>
      </c>
      <c r="G2635" s="131">
        <v>0</v>
      </c>
    </row>
    <row r="2636" spans="1:7" ht="14.25" customHeight="1">
      <c r="A2636" s="126" t="s">
        <v>135</v>
      </c>
      <c r="B2636" s="127">
        <v>2022</v>
      </c>
      <c r="C2636" s="126" t="s">
        <v>332</v>
      </c>
      <c r="D2636" s="126" t="s">
        <v>333</v>
      </c>
      <c r="E2636" s="127">
        <v>33471</v>
      </c>
      <c r="F2636" s="127">
        <v>143332</v>
      </c>
      <c r="G2636" s="127">
        <v>410</v>
      </c>
    </row>
    <row r="2637" spans="1:7" ht="14.25" customHeight="1">
      <c r="A2637" s="130" t="s">
        <v>135</v>
      </c>
      <c r="B2637" s="131">
        <v>2022</v>
      </c>
      <c r="C2637" s="130" t="s">
        <v>332</v>
      </c>
      <c r="D2637" s="130" t="s">
        <v>335</v>
      </c>
      <c r="E2637" s="131">
        <v>309421</v>
      </c>
      <c r="F2637" s="131">
        <v>5078088</v>
      </c>
      <c r="G2637" s="131">
        <v>14167</v>
      </c>
    </row>
    <row r="2638" spans="1:7" ht="14.25" customHeight="1">
      <c r="A2638" s="126" t="s">
        <v>135</v>
      </c>
      <c r="B2638" s="127">
        <v>2022</v>
      </c>
      <c r="C2638" s="126" t="s">
        <v>332</v>
      </c>
      <c r="D2638" s="126" t="s">
        <v>336</v>
      </c>
      <c r="E2638" s="127">
        <v>40361</v>
      </c>
      <c r="F2638" s="127">
        <v>1005704</v>
      </c>
      <c r="G2638" s="127">
        <v>0</v>
      </c>
    </row>
    <row r="2639" spans="1:7" ht="14.25" customHeight="1">
      <c r="A2639" s="130" t="s">
        <v>135</v>
      </c>
      <c r="B2639" s="131">
        <v>2022</v>
      </c>
      <c r="C2639" s="130" t="s">
        <v>337</v>
      </c>
      <c r="D2639" s="130" t="s">
        <v>338</v>
      </c>
      <c r="E2639" s="131">
        <v>2550390</v>
      </c>
      <c r="F2639" s="131">
        <v>92037989</v>
      </c>
      <c r="G2639" s="131">
        <v>0</v>
      </c>
    </row>
    <row r="2640" spans="1:7" ht="14.25" customHeight="1">
      <c r="A2640" s="126" t="s">
        <v>135</v>
      </c>
      <c r="B2640" s="127">
        <v>2022</v>
      </c>
      <c r="C2640" s="126" t="s">
        <v>337</v>
      </c>
      <c r="D2640" s="126" t="s">
        <v>339</v>
      </c>
      <c r="E2640" s="127">
        <v>2954337</v>
      </c>
      <c r="F2640" s="127">
        <v>364054865</v>
      </c>
      <c r="G2640" s="127">
        <v>881329</v>
      </c>
    </row>
    <row r="2641" spans="1:7" ht="14.25" customHeight="1">
      <c r="A2641" s="130" t="s">
        <v>135</v>
      </c>
      <c r="B2641" s="131">
        <v>2022</v>
      </c>
      <c r="C2641" s="130" t="s">
        <v>337</v>
      </c>
      <c r="D2641" s="130" t="s">
        <v>340</v>
      </c>
      <c r="E2641" s="131">
        <v>574584</v>
      </c>
      <c r="F2641" s="131">
        <v>133076909</v>
      </c>
      <c r="G2641" s="131">
        <v>283485</v>
      </c>
    </row>
    <row r="2642" spans="1:7" ht="14.25" customHeight="1">
      <c r="A2642" s="126" t="s">
        <v>135</v>
      </c>
      <c r="B2642" s="127">
        <v>2022</v>
      </c>
      <c r="C2642" s="126" t="s">
        <v>337</v>
      </c>
      <c r="D2642" s="126" t="s">
        <v>341</v>
      </c>
      <c r="E2642" s="127">
        <v>13580475</v>
      </c>
      <c r="F2642" s="127">
        <v>362243801</v>
      </c>
      <c r="G2642" s="127">
        <v>0</v>
      </c>
    </row>
    <row r="2643" spans="1:7" ht="14.25" customHeight="1">
      <c r="A2643" s="130" t="s">
        <v>135</v>
      </c>
      <c r="B2643" s="131">
        <v>2022</v>
      </c>
      <c r="C2643" s="130" t="s">
        <v>337</v>
      </c>
      <c r="D2643" s="130" t="s">
        <v>342</v>
      </c>
      <c r="E2643" s="131">
        <v>0</v>
      </c>
      <c r="F2643" s="131">
        <v>0</v>
      </c>
      <c r="G2643" s="131">
        <v>0</v>
      </c>
    </row>
    <row r="2644" spans="1:7" ht="14.25" customHeight="1">
      <c r="A2644" s="126" t="s">
        <v>135</v>
      </c>
      <c r="B2644" s="127">
        <v>2023</v>
      </c>
      <c r="C2644" s="126" t="s">
        <v>332</v>
      </c>
      <c r="D2644" s="126" t="s">
        <v>343</v>
      </c>
      <c r="E2644" s="127">
        <v>0</v>
      </c>
      <c r="F2644" s="127">
        <v>0</v>
      </c>
      <c r="G2644" s="127">
        <v>0</v>
      </c>
    </row>
    <row r="2645" spans="1:7" ht="14.25" customHeight="1">
      <c r="A2645" s="130" t="s">
        <v>135</v>
      </c>
      <c r="B2645" s="131">
        <v>2023</v>
      </c>
      <c r="C2645" s="130" t="s">
        <v>332</v>
      </c>
      <c r="D2645" s="130" t="s">
        <v>333</v>
      </c>
      <c r="E2645" s="131">
        <v>37208.120000000003</v>
      </c>
      <c r="F2645" s="131">
        <v>141340</v>
      </c>
      <c r="G2645" s="131">
        <v>393</v>
      </c>
    </row>
    <row r="2646" spans="1:7" ht="14.25" customHeight="1">
      <c r="A2646" s="126" t="s">
        <v>135</v>
      </c>
      <c r="B2646" s="127">
        <v>2023</v>
      </c>
      <c r="C2646" s="126" t="s">
        <v>332</v>
      </c>
      <c r="D2646" s="126" t="s">
        <v>335</v>
      </c>
      <c r="E2646" s="127">
        <v>271307.84999999998</v>
      </c>
      <c r="F2646" s="127">
        <v>4910178</v>
      </c>
      <c r="G2646" s="127">
        <v>14820</v>
      </c>
    </row>
    <row r="2647" spans="1:7" ht="14.25" customHeight="1">
      <c r="A2647" s="130" t="s">
        <v>135</v>
      </c>
      <c r="B2647" s="131">
        <v>2023</v>
      </c>
      <c r="C2647" s="130" t="s">
        <v>332</v>
      </c>
      <c r="D2647" s="130" t="s">
        <v>336</v>
      </c>
      <c r="E2647" s="131">
        <v>49397.86</v>
      </c>
      <c r="F2647" s="131">
        <v>995275</v>
      </c>
      <c r="G2647" s="131">
        <v>0</v>
      </c>
    </row>
    <row r="2648" spans="1:7" ht="14.25" customHeight="1">
      <c r="A2648" s="126" t="s">
        <v>135</v>
      </c>
      <c r="B2648" s="127">
        <v>2023</v>
      </c>
      <c r="C2648" s="126" t="s">
        <v>337</v>
      </c>
      <c r="D2648" s="126" t="s">
        <v>338</v>
      </c>
      <c r="E2648" s="127">
        <v>2707715.8</v>
      </c>
      <c r="F2648" s="127">
        <v>91824612</v>
      </c>
      <c r="G2648" s="127">
        <v>0</v>
      </c>
    </row>
    <row r="2649" spans="1:7" ht="14.25" customHeight="1">
      <c r="A2649" s="130" t="s">
        <v>135</v>
      </c>
      <c r="B2649" s="131">
        <v>2023</v>
      </c>
      <c r="C2649" s="130" t="s">
        <v>337</v>
      </c>
      <c r="D2649" s="130" t="s">
        <v>339</v>
      </c>
      <c r="E2649" s="131">
        <v>3321729.05</v>
      </c>
      <c r="F2649" s="131">
        <v>358913470</v>
      </c>
      <c r="G2649" s="131">
        <v>957477</v>
      </c>
    </row>
    <row r="2650" spans="1:7" ht="14.25" customHeight="1">
      <c r="A2650" s="126" t="s">
        <v>135</v>
      </c>
      <c r="B2650" s="127">
        <v>2023</v>
      </c>
      <c r="C2650" s="126" t="s">
        <v>337</v>
      </c>
      <c r="D2650" s="126" t="s">
        <v>340</v>
      </c>
      <c r="E2650" s="127">
        <v>631391.31000000006</v>
      </c>
      <c r="F2650" s="127">
        <v>134254127</v>
      </c>
      <c r="G2650" s="127">
        <v>309714</v>
      </c>
    </row>
    <row r="2651" spans="1:7" ht="14.25" customHeight="1">
      <c r="A2651" s="130" t="s">
        <v>135</v>
      </c>
      <c r="B2651" s="131">
        <v>2023</v>
      </c>
      <c r="C2651" s="130" t="s">
        <v>337</v>
      </c>
      <c r="D2651" s="130" t="s">
        <v>341</v>
      </c>
      <c r="E2651" s="131">
        <v>15761852.25</v>
      </c>
      <c r="F2651" s="131">
        <v>357626292</v>
      </c>
      <c r="G2651" s="131">
        <v>0</v>
      </c>
    </row>
    <row r="2652" spans="1:7" ht="14.25" customHeight="1">
      <c r="A2652" s="126" t="s">
        <v>135</v>
      </c>
      <c r="B2652" s="127">
        <v>2023</v>
      </c>
      <c r="C2652" s="126" t="s">
        <v>337</v>
      </c>
      <c r="D2652" s="126" t="s">
        <v>342</v>
      </c>
      <c r="E2652" s="127">
        <v>0</v>
      </c>
      <c r="F2652" s="127">
        <v>0</v>
      </c>
      <c r="G2652" s="127">
        <v>0</v>
      </c>
    </row>
    <row r="2653" spans="1:7" ht="14.25" customHeight="1">
      <c r="A2653" s="130" t="s">
        <v>293</v>
      </c>
      <c r="B2653" s="131">
        <v>2015</v>
      </c>
      <c r="C2653" s="130" t="s">
        <v>332</v>
      </c>
      <c r="D2653" s="130" t="s">
        <v>343</v>
      </c>
      <c r="E2653" s="131">
        <v>0</v>
      </c>
      <c r="F2653" s="131">
        <v>0</v>
      </c>
      <c r="G2653" s="131">
        <v>0</v>
      </c>
    </row>
    <row r="2654" spans="1:7" ht="14.25" customHeight="1">
      <c r="A2654" s="126" t="s">
        <v>293</v>
      </c>
      <c r="B2654" s="127">
        <v>2015</v>
      </c>
      <c r="C2654" s="126" t="s">
        <v>332</v>
      </c>
      <c r="D2654" s="126" t="s">
        <v>333</v>
      </c>
      <c r="E2654" s="127">
        <v>24309.63</v>
      </c>
      <c r="F2654" s="127">
        <v>286012</v>
      </c>
      <c r="G2654" s="127">
        <v>820</v>
      </c>
    </row>
    <row r="2655" spans="1:7" ht="14.25" customHeight="1">
      <c r="A2655" s="130" t="s">
        <v>293</v>
      </c>
      <c r="B2655" s="131">
        <v>2015</v>
      </c>
      <c r="C2655" s="130" t="s">
        <v>332</v>
      </c>
      <c r="D2655" s="130" t="s">
        <v>335</v>
      </c>
      <c r="E2655" s="131">
        <v>578647.69999999995</v>
      </c>
      <c r="F2655" s="131">
        <v>4151766</v>
      </c>
      <c r="G2655" s="131">
        <v>16277.72</v>
      </c>
    </row>
    <row r="2656" spans="1:7" ht="14.25" customHeight="1">
      <c r="A2656" s="126" t="s">
        <v>293</v>
      </c>
      <c r="B2656" s="127">
        <v>2015</v>
      </c>
      <c r="C2656" s="126" t="s">
        <v>332</v>
      </c>
      <c r="D2656" s="126" t="s">
        <v>336</v>
      </c>
      <c r="E2656" s="127">
        <v>33250.92</v>
      </c>
      <c r="F2656" s="127">
        <v>711650.96</v>
      </c>
      <c r="G2656" s="127">
        <v>0</v>
      </c>
    </row>
    <row r="2657" spans="1:7" ht="14.25" customHeight="1">
      <c r="A2657" s="130" t="s">
        <v>293</v>
      </c>
      <c r="B2657" s="131">
        <v>2015</v>
      </c>
      <c r="C2657" s="130" t="s">
        <v>337</v>
      </c>
      <c r="D2657" s="130" t="s">
        <v>338</v>
      </c>
      <c r="E2657" s="131">
        <v>3449410.3</v>
      </c>
      <c r="F2657" s="131">
        <v>116113172</v>
      </c>
      <c r="G2657" s="131">
        <v>0</v>
      </c>
    </row>
    <row r="2658" spans="1:7" ht="14.25" customHeight="1">
      <c r="A2658" s="126" t="s">
        <v>293</v>
      </c>
      <c r="B2658" s="127">
        <v>2015</v>
      </c>
      <c r="C2658" s="126" t="s">
        <v>337</v>
      </c>
      <c r="D2658" s="126" t="s">
        <v>339</v>
      </c>
      <c r="E2658" s="127">
        <v>4346041.92</v>
      </c>
      <c r="F2658" s="127">
        <v>393874816.00999999</v>
      </c>
      <c r="G2658" s="127">
        <v>992097.8</v>
      </c>
    </row>
    <row r="2659" spans="1:7" ht="14.25" customHeight="1">
      <c r="A2659" s="130" t="s">
        <v>293</v>
      </c>
      <c r="B2659" s="131">
        <v>2015</v>
      </c>
      <c r="C2659" s="130" t="s">
        <v>337</v>
      </c>
      <c r="D2659" s="130" t="s">
        <v>340</v>
      </c>
      <c r="E2659" s="131">
        <v>0</v>
      </c>
      <c r="F2659" s="131">
        <v>0</v>
      </c>
      <c r="G2659" s="131">
        <v>0</v>
      </c>
    </row>
    <row r="2660" spans="1:7" ht="14.25" customHeight="1">
      <c r="A2660" s="126" t="s">
        <v>293</v>
      </c>
      <c r="B2660" s="127">
        <v>2015</v>
      </c>
      <c r="C2660" s="126" t="s">
        <v>337</v>
      </c>
      <c r="D2660" s="126" t="s">
        <v>341</v>
      </c>
      <c r="E2660" s="127">
        <v>11845244.98</v>
      </c>
      <c r="F2660" s="127">
        <v>325391766</v>
      </c>
      <c r="G2660" s="127">
        <v>0</v>
      </c>
    </row>
    <row r="2661" spans="1:7" ht="14.25" customHeight="1">
      <c r="A2661" s="130" t="s">
        <v>293</v>
      </c>
      <c r="B2661" s="131">
        <v>2015</v>
      </c>
      <c r="C2661" s="130" t="s">
        <v>337</v>
      </c>
      <c r="D2661" s="130" t="s">
        <v>342</v>
      </c>
      <c r="E2661" s="131">
        <v>0</v>
      </c>
      <c r="F2661" s="131">
        <v>0</v>
      </c>
      <c r="G2661" s="131">
        <v>0</v>
      </c>
    </row>
    <row r="2662" spans="1:7" ht="14.25" customHeight="1">
      <c r="A2662" s="126" t="s">
        <v>293</v>
      </c>
      <c r="B2662" s="127">
        <v>2016</v>
      </c>
      <c r="C2662" s="126" t="s">
        <v>332</v>
      </c>
      <c r="D2662" s="126" t="s">
        <v>343</v>
      </c>
      <c r="E2662" s="127">
        <v>0</v>
      </c>
      <c r="F2662" s="127">
        <v>0</v>
      </c>
      <c r="G2662" s="127">
        <v>0</v>
      </c>
    </row>
    <row r="2663" spans="1:7" ht="14.25" customHeight="1">
      <c r="A2663" s="130" t="s">
        <v>293</v>
      </c>
      <c r="B2663" s="131">
        <v>2016</v>
      </c>
      <c r="C2663" s="130" t="s">
        <v>332</v>
      </c>
      <c r="D2663" s="130" t="s">
        <v>333</v>
      </c>
      <c r="E2663" s="131">
        <v>24718.29</v>
      </c>
      <c r="F2663" s="131">
        <v>287405</v>
      </c>
      <c r="G2663" s="131">
        <v>798</v>
      </c>
    </row>
    <row r="2664" spans="1:7" ht="14.25" customHeight="1">
      <c r="A2664" s="126" t="s">
        <v>293</v>
      </c>
      <c r="B2664" s="127">
        <v>2016</v>
      </c>
      <c r="C2664" s="126" t="s">
        <v>332</v>
      </c>
      <c r="D2664" s="126" t="s">
        <v>335</v>
      </c>
      <c r="E2664" s="127">
        <v>554622.87</v>
      </c>
      <c r="F2664" s="127">
        <v>3224977.02</v>
      </c>
      <c r="G2664" s="127">
        <v>8800.2800000000007</v>
      </c>
    </row>
    <row r="2665" spans="1:7" ht="14.25" customHeight="1">
      <c r="A2665" s="130" t="s">
        <v>293</v>
      </c>
      <c r="B2665" s="131">
        <v>2016</v>
      </c>
      <c r="C2665" s="130" t="s">
        <v>332</v>
      </c>
      <c r="D2665" s="130" t="s">
        <v>336</v>
      </c>
      <c r="E2665" s="131">
        <v>21845.69</v>
      </c>
      <c r="F2665" s="131">
        <v>669403.74</v>
      </c>
      <c r="G2665" s="131">
        <v>0</v>
      </c>
    </row>
    <row r="2666" spans="1:7" ht="14.25" customHeight="1">
      <c r="A2666" s="126" t="s">
        <v>293</v>
      </c>
      <c r="B2666" s="127">
        <v>2016</v>
      </c>
      <c r="C2666" s="126" t="s">
        <v>337</v>
      </c>
      <c r="D2666" s="126" t="s">
        <v>338</v>
      </c>
      <c r="E2666" s="127">
        <v>3528213.66</v>
      </c>
      <c r="F2666" s="127">
        <v>110698455.04000001</v>
      </c>
      <c r="G2666" s="127">
        <v>0</v>
      </c>
    </row>
    <row r="2667" spans="1:7" ht="14.25" customHeight="1">
      <c r="A2667" s="130" t="s">
        <v>293</v>
      </c>
      <c r="B2667" s="131">
        <v>2016</v>
      </c>
      <c r="C2667" s="130" t="s">
        <v>337</v>
      </c>
      <c r="D2667" s="130" t="s">
        <v>339</v>
      </c>
      <c r="E2667" s="131">
        <v>4413768.05</v>
      </c>
      <c r="F2667" s="131">
        <v>392698593.41000003</v>
      </c>
      <c r="G2667" s="131">
        <v>1006741.56</v>
      </c>
    </row>
    <row r="2668" spans="1:7" ht="14.25" customHeight="1">
      <c r="A2668" s="126" t="s">
        <v>293</v>
      </c>
      <c r="B2668" s="127">
        <v>2016</v>
      </c>
      <c r="C2668" s="126" t="s">
        <v>337</v>
      </c>
      <c r="D2668" s="126" t="s">
        <v>340</v>
      </c>
      <c r="E2668" s="127">
        <v>0</v>
      </c>
      <c r="F2668" s="127">
        <v>0</v>
      </c>
      <c r="G2668" s="127">
        <v>0</v>
      </c>
    </row>
    <row r="2669" spans="1:7" ht="14.25" customHeight="1">
      <c r="A2669" s="130" t="s">
        <v>293</v>
      </c>
      <c r="B2669" s="131">
        <v>2016</v>
      </c>
      <c r="C2669" s="130" t="s">
        <v>337</v>
      </c>
      <c r="D2669" s="130" t="s">
        <v>341</v>
      </c>
      <c r="E2669" s="131">
        <v>12197284.779999999</v>
      </c>
      <c r="F2669" s="131">
        <v>315812814.25</v>
      </c>
      <c r="G2669" s="131">
        <v>0</v>
      </c>
    </row>
    <row r="2670" spans="1:7" ht="14.25" customHeight="1">
      <c r="A2670" s="126" t="s">
        <v>293</v>
      </c>
      <c r="B2670" s="127">
        <v>2016</v>
      </c>
      <c r="C2670" s="126" t="s">
        <v>337</v>
      </c>
      <c r="D2670" s="126" t="s">
        <v>342</v>
      </c>
      <c r="E2670" s="127">
        <v>0</v>
      </c>
      <c r="F2670" s="127">
        <v>0</v>
      </c>
      <c r="G2670" s="127">
        <v>0</v>
      </c>
    </row>
    <row r="2671" spans="1:7" ht="14.25" customHeight="1">
      <c r="A2671" s="130" t="s">
        <v>293</v>
      </c>
      <c r="B2671" s="131">
        <v>2017</v>
      </c>
      <c r="C2671" s="130" t="s">
        <v>332</v>
      </c>
      <c r="D2671" s="130" t="s">
        <v>343</v>
      </c>
      <c r="E2671" s="131">
        <v>0</v>
      </c>
      <c r="F2671" s="131">
        <v>0</v>
      </c>
      <c r="G2671" s="131">
        <v>0</v>
      </c>
    </row>
    <row r="2672" spans="1:7" ht="14.25" customHeight="1">
      <c r="A2672" s="126" t="s">
        <v>293</v>
      </c>
      <c r="B2672" s="127">
        <v>2017</v>
      </c>
      <c r="C2672" s="126" t="s">
        <v>332</v>
      </c>
      <c r="D2672" s="126" t="s">
        <v>333</v>
      </c>
      <c r="E2672" s="127">
        <v>15702</v>
      </c>
      <c r="F2672" s="127">
        <v>278160</v>
      </c>
      <c r="G2672" s="127">
        <v>773</v>
      </c>
    </row>
    <row r="2673" spans="1:7" ht="14.25" customHeight="1">
      <c r="A2673" s="130" t="s">
        <v>293</v>
      </c>
      <c r="B2673" s="131">
        <v>2017</v>
      </c>
      <c r="C2673" s="130" t="s">
        <v>332</v>
      </c>
      <c r="D2673" s="130" t="s">
        <v>335</v>
      </c>
      <c r="E2673" s="131">
        <v>578852.93000000005</v>
      </c>
      <c r="F2673" s="131">
        <v>3144029</v>
      </c>
      <c r="G2673" s="131">
        <v>8475.9599999999991</v>
      </c>
    </row>
    <row r="2674" spans="1:7" ht="14.25" customHeight="1">
      <c r="A2674" s="126" t="s">
        <v>293</v>
      </c>
      <c r="B2674" s="127">
        <v>2017</v>
      </c>
      <c r="C2674" s="126" t="s">
        <v>332</v>
      </c>
      <c r="D2674" s="126" t="s">
        <v>336</v>
      </c>
      <c r="E2674" s="127">
        <v>10231.08</v>
      </c>
      <c r="F2674" s="127">
        <v>661600</v>
      </c>
      <c r="G2674" s="127">
        <v>0</v>
      </c>
    </row>
    <row r="2675" spans="1:7" ht="14.25" customHeight="1">
      <c r="A2675" s="130" t="s">
        <v>293</v>
      </c>
      <c r="B2675" s="131">
        <v>2017</v>
      </c>
      <c r="C2675" s="130" t="s">
        <v>337</v>
      </c>
      <c r="D2675" s="130" t="s">
        <v>338</v>
      </c>
      <c r="E2675" s="131">
        <v>3201397.08</v>
      </c>
      <c r="F2675" s="131">
        <v>111368443</v>
      </c>
      <c r="G2675" s="131">
        <v>0</v>
      </c>
    </row>
    <row r="2676" spans="1:7" ht="14.25" customHeight="1">
      <c r="A2676" s="126" t="s">
        <v>293</v>
      </c>
      <c r="B2676" s="127">
        <v>2017</v>
      </c>
      <c r="C2676" s="126" t="s">
        <v>337</v>
      </c>
      <c r="D2676" s="126" t="s">
        <v>339</v>
      </c>
      <c r="E2676" s="127">
        <v>3729752.5</v>
      </c>
      <c r="F2676" s="127">
        <v>386532251.70999998</v>
      </c>
      <c r="G2676" s="127">
        <v>1027681.88</v>
      </c>
    </row>
    <row r="2677" spans="1:7" ht="14.25" customHeight="1">
      <c r="A2677" s="130" t="s">
        <v>293</v>
      </c>
      <c r="B2677" s="131">
        <v>2017</v>
      </c>
      <c r="C2677" s="130" t="s">
        <v>337</v>
      </c>
      <c r="D2677" s="130" t="s">
        <v>340</v>
      </c>
      <c r="E2677" s="131">
        <v>0</v>
      </c>
      <c r="F2677" s="131">
        <v>0</v>
      </c>
      <c r="G2677" s="131">
        <v>0</v>
      </c>
    </row>
    <row r="2678" spans="1:7" ht="14.25" customHeight="1">
      <c r="A2678" s="126" t="s">
        <v>293</v>
      </c>
      <c r="B2678" s="127">
        <v>2017</v>
      </c>
      <c r="C2678" s="126" t="s">
        <v>337</v>
      </c>
      <c r="D2678" s="126" t="s">
        <v>341</v>
      </c>
      <c r="E2678" s="127">
        <v>11372334</v>
      </c>
      <c r="F2678" s="127">
        <v>307167511</v>
      </c>
      <c r="G2678" s="127">
        <v>0</v>
      </c>
    </row>
    <row r="2679" spans="1:7" ht="14.25" customHeight="1">
      <c r="A2679" s="130" t="s">
        <v>293</v>
      </c>
      <c r="B2679" s="131">
        <v>2017</v>
      </c>
      <c r="C2679" s="130" t="s">
        <v>337</v>
      </c>
      <c r="D2679" s="130" t="s">
        <v>342</v>
      </c>
      <c r="E2679" s="131">
        <v>0</v>
      </c>
      <c r="F2679" s="131">
        <v>0</v>
      </c>
      <c r="G2679" s="131">
        <v>0</v>
      </c>
    </row>
    <row r="2680" spans="1:7" ht="14.25" customHeight="1">
      <c r="A2680" s="126" t="s">
        <v>293</v>
      </c>
      <c r="B2680" s="127">
        <v>2018</v>
      </c>
      <c r="C2680" s="126" t="s">
        <v>332</v>
      </c>
      <c r="D2680" s="126" t="s">
        <v>343</v>
      </c>
      <c r="E2680" s="127">
        <v>0</v>
      </c>
      <c r="F2680" s="127">
        <v>0</v>
      </c>
      <c r="G2680" s="127">
        <v>0</v>
      </c>
    </row>
    <row r="2681" spans="1:7" ht="14.25" customHeight="1">
      <c r="A2681" s="130" t="s">
        <v>293</v>
      </c>
      <c r="B2681" s="131">
        <v>2018</v>
      </c>
      <c r="C2681" s="130" t="s">
        <v>332</v>
      </c>
      <c r="D2681" s="130" t="s">
        <v>333</v>
      </c>
      <c r="E2681" s="131">
        <v>14603.52</v>
      </c>
      <c r="F2681" s="131">
        <v>275116</v>
      </c>
      <c r="G2681" s="131">
        <v>764</v>
      </c>
    </row>
    <row r="2682" spans="1:7" ht="14.25" customHeight="1">
      <c r="A2682" s="126" t="s">
        <v>293</v>
      </c>
      <c r="B2682" s="127">
        <v>2018</v>
      </c>
      <c r="C2682" s="126" t="s">
        <v>332</v>
      </c>
      <c r="D2682" s="126" t="s">
        <v>335</v>
      </c>
      <c r="E2682" s="127">
        <v>669199.1</v>
      </c>
      <c r="F2682" s="127">
        <v>3085054</v>
      </c>
      <c r="G2682" s="127">
        <v>8308</v>
      </c>
    </row>
    <row r="2683" spans="1:7" ht="14.25" customHeight="1">
      <c r="A2683" s="130" t="s">
        <v>293</v>
      </c>
      <c r="B2683" s="131">
        <v>2018</v>
      </c>
      <c r="C2683" s="130" t="s">
        <v>332</v>
      </c>
      <c r="D2683" s="130" t="s">
        <v>336</v>
      </c>
      <c r="E2683" s="131">
        <v>7598.32</v>
      </c>
      <c r="F2683" s="131">
        <v>947046</v>
      </c>
      <c r="G2683" s="131">
        <v>0</v>
      </c>
    </row>
    <row r="2684" spans="1:7" ht="14.25" customHeight="1">
      <c r="A2684" s="126" t="s">
        <v>293</v>
      </c>
      <c r="B2684" s="127">
        <v>2018</v>
      </c>
      <c r="C2684" s="126" t="s">
        <v>337</v>
      </c>
      <c r="D2684" s="126" t="s">
        <v>338</v>
      </c>
      <c r="E2684" s="127">
        <v>3939720.99</v>
      </c>
      <c r="F2684" s="127">
        <v>115923228</v>
      </c>
      <c r="G2684" s="127">
        <v>0</v>
      </c>
    </row>
    <row r="2685" spans="1:7" ht="14.25" customHeight="1">
      <c r="A2685" s="130" t="s">
        <v>293</v>
      </c>
      <c r="B2685" s="131">
        <v>2018</v>
      </c>
      <c r="C2685" s="130" t="s">
        <v>337</v>
      </c>
      <c r="D2685" s="130" t="s">
        <v>339</v>
      </c>
      <c r="E2685" s="131">
        <v>4865038.8499999996</v>
      </c>
      <c r="F2685" s="131">
        <v>392443679</v>
      </c>
      <c r="G2685" s="131">
        <v>904334</v>
      </c>
    </row>
    <row r="2686" spans="1:7" ht="14.25" customHeight="1">
      <c r="A2686" s="126" t="s">
        <v>293</v>
      </c>
      <c r="B2686" s="127">
        <v>2018</v>
      </c>
      <c r="C2686" s="126" t="s">
        <v>337</v>
      </c>
      <c r="D2686" s="126" t="s">
        <v>340</v>
      </c>
      <c r="E2686" s="127">
        <v>0</v>
      </c>
      <c r="F2686" s="127">
        <v>0</v>
      </c>
      <c r="G2686" s="127">
        <v>0</v>
      </c>
    </row>
    <row r="2687" spans="1:7" ht="14.25" customHeight="1">
      <c r="A2687" s="130" t="s">
        <v>293</v>
      </c>
      <c r="B2687" s="131">
        <v>2018</v>
      </c>
      <c r="C2687" s="130" t="s">
        <v>337</v>
      </c>
      <c r="D2687" s="130" t="s">
        <v>341</v>
      </c>
      <c r="E2687" s="131">
        <v>11968474.300000001</v>
      </c>
      <c r="F2687" s="131">
        <v>332824319</v>
      </c>
      <c r="G2687" s="131">
        <v>0</v>
      </c>
    </row>
    <row r="2688" spans="1:7" ht="14.25" customHeight="1">
      <c r="A2688" s="126" t="s">
        <v>293</v>
      </c>
      <c r="B2688" s="127">
        <v>2018</v>
      </c>
      <c r="C2688" s="126" t="s">
        <v>337</v>
      </c>
      <c r="D2688" s="126" t="s">
        <v>342</v>
      </c>
      <c r="E2688" s="127">
        <v>0</v>
      </c>
      <c r="F2688" s="127">
        <v>0</v>
      </c>
      <c r="G2688" s="127">
        <v>0</v>
      </c>
    </row>
    <row r="2689" spans="1:7" ht="14.25" customHeight="1">
      <c r="A2689" s="130" t="s">
        <v>293</v>
      </c>
      <c r="B2689" s="131">
        <v>2019</v>
      </c>
      <c r="C2689" s="130" t="s">
        <v>332</v>
      </c>
      <c r="D2689" s="130" t="s">
        <v>343</v>
      </c>
      <c r="E2689" s="131">
        <v>0</v>
      </c>
      <c r="F2689" s="131">
        <v>0</v>
      </c>
      <c r="G2689" s="131">
        <v>0</v>
      </c>
    </row>
    <row r="2690" spans="1:7" ht="14.25" customHeight="1">
      <c r="A2690" s="126" t="s">
        <v>293</v>
      </c>
      <c r="B2690" s="127">
        <v>2019</v>
      </c>
      <c r="C2690" s="126" t="s">
        <v>332</v>
      </c>
      <c r="D2690" s="126" t="s">
        <v>333</v>
      </c>
      <c r="E2690" s="127">
        <v>16741.55</v>
      </c>
      <c r="F2690" s="127">
        <v>269394</v>
      </c>
      <c r="G2690" s="127">
        <v>777</v>
      </c>
    </row>
    <row r="2691" spans="1:7" ht="14.25" customHeight="1">
      <c r="A2691" s="130" t="s">
        <v>293</v>
      </c>
      <c r="B2691" s="131">
        <v>2019</v>
      </c>
      <c r="C2691" s="130" t="s">
        <v>332</v>
      </c>
      <c r="D2691" s="130" t="s">
        <v>335</v>
      </c>
      <c r="E2691" s="131">
        <v>615858.94999999995</v>
      </c>
      <c r="F2691" s="131">
        <v>3074190</v>
      </c>
      <c r="G2691" s="131">
        <v>8507</v>
      </c>
    </row>
    <row r="2692" spans="1:7" ht="14.25" customHeight="1">
      <c r="A2692" s="126" t="s">
        <v>293</v>
      </c>
      <c r="B2692" s="127">
        <v>2019</v>
      </c>
      <c r="C2692" s="126" t="s">
        <v>332</v>
      </c>
      <c r="D2692" s="126" t="s">
        <v>336</v>
      </c>
      <c r="E2692" s="127">
        <v>6807.45</v>
      </c>
      <c r="F2692" s="127">
        <v>942615</v>
      </c>
      <c r="G2692" s="127">
        <v>0</v>
      </c>
    </row>
    <row r="2693" spans="1:7" ht="14.25" customHeight="1">
      <c r="A2693" s="130" t="s">
        <v>293</v>
      </c>
      <c r="B2693" s="131">
        <v>2019</v>
      </c>
      <c r="C2693" s="130" t="s">
        <v>337</v>
      </c>
      <c r="D2693" s="130" t="s">
        <v>338</v>
      </c>
      <c r="E2693" s="131">
        <v>3556975.85</v>
      </c>
      <c r="F2693" s="131">
        <v>111142850</v>
      </c>
      <c r="G2693" s="131">
        <v>0</v>
      </c>
    </row>
    <row r="2694" spans="1:7" ht="14.25" customHeight="1">
      <c r="A2694" s="126" t="s">
        <v>293</v>
      </c>
      <c r="B2694" s="127">
        <v>2019</v>
      </c>
      <c r="C2694" s="126" t="s">
        <v>337</v>
      </c>
      <c r="D2694" s="126" t="s">
        <v>339</v>
      </c>
      <c r="E2694" s="127">
        <v>4211227.5599999996</v>
      </c>
      <c r="F2694" s="127">
        <v>389079641</v>
      </c>
      <c r="G2694" s="127">
        <v>1003706</v>
      </c>
    </row>
    <row r="2695" spans="1:7" ht="14.25" customHeight="1">
      <c r="A2695" s="130" t="s">
        <v>293</v>
      </c>
      <c r="B2695" s="131">
        <v>2019</v>
      </c>
      <c r="C2695" s="130" t="s">
        <v>337</v>
      </c>
      <c r="D2695" s="130" t="s">
        <v>340</v>
      </c>
      <c r="E2695" s="131">
        <v>0</v>
      </c>
      <c r="F2695" s="131">
        <v>0</v>
      </c>
      <c r="G2695" s="131">
        <v>0</v>
      </c>
    </row>
    <row r="2696" spans="1:7" ht="14.25" customHeight="1">
      <c r="A2696" s="126" t="s">
        <v>293</v>
      </c>
      <c r="B2696" s="127">
        <v>2019</v>
      </c>
      <c r="C2696" s="126" t="s">
        <v>337</v>
      </c>
      <c r="D2696" s="126" t="s">
        <v>341</v>
      </c>
      <c r="E2696" s="127">
        <v>12840625.220000001</v>
      </c>
      <c r="F2696" s="127">
        <v>320084397</v>
      </c>
      <c r="G2696" s="127">
        <v>0</v>
      </c>
    </row>
    <row r="2697" spans="1:7" ht="14.25" customHeight="1">
      <c r="A2697" s="130" t="s">
        <v>293</v>
      </c>
      <c r="B2697" s="131">
        <v>2019</v>
      </c>
      <c r="C2697" s="130" t="s">
        <v>337</v>
      </c>
      <c r="D2697" s="130" t="s">
        <v>342</v>
      </c>
      <c r="E2697" s="131">
        <v>0</v>
      </c>
      <c r="F2697" s="131">
        <v>0</v>
      </c>
      <c r="G2697" s="131">
        <v>0</v>
      </c>
    </row>
    <row r="2698" spans="1:7" ht="14.25" customHeight="1">
      <c r="A2698" s="126" t="s">
        <v>293</v>
      </c>
      <c r="B2698" s="127">
        <v>2020</v>
      </c>
      <c r="C2698" s="126" t="s">
        <v>332</v>
      </c>
      <c r="D2698" s="126" t="s">
        <v>343</v>
      </c>
      <c r="E2698" s="127">
        <v>0</v>
      </c>
      <c r="F2698" s="127">
        <v>0</v>
      </c>
      <c r="G2698" s="127">
        <v>0</v>
      </c>
    </row>
    <row r="2699" spans="1:7" ht="14.25" customHeight="1">
      <c r="A2699" s="130" t="s">
        <v>293</v>
      </c>
      <c r="B2699" s="131">
        <v>2020</v>
      </c>
      <c r="C2699" s="130" t="s">
        <v>332</v>
      </c>
      <c r="D2699" s="130" t="s">
        <v>333</v>
      </c>
      <c r="E2699" s="131">
        <v>15294.93</v>
      </c>
      <c r="F2699" s="131">
        <v>65605.08</v>
      </c>
      <c r="G2699" s="131">
        <v>182.24</v>
      </c>
    </row>
    <row r="2700" spans="1:7" ht="14.25" customHeight="1">
      <c r="A2700" s="126" t="s">
        <v>293</v>
      </c>
      <c r="B2700" s="127">
        <v>2020</v>
      </c>
      <c r="C2700" s="126" t="s">
        <v>332</v>
      </c>
      <c r="D2700" s="126" t="s">
        <v>335</v>
      </c>
      <c r="E2700" s="127">
        <v>420710.73</v>
      </c>
      <c r="F2700" s="127">
        <v>2973754.35</v>
      </c>
      <c r="G2700" s="127">
        <v>1417.56</v>
      </c>
    </row>
    <row r="2701" spans="1:7" ht="14.25" customHeight="1">
      <c r="A2701" s="130" t="s">
        <v>293</v>
      </c>
      <c r="B2701" s="131">
        <v>2020</v>
      </c>
      <c r="C2701" s="130" t="s">
        <v>332</v>
      </c>
      <c r="D2701" s="130" t="s">
        <v>336</v>
      </c>
      <c r="E2701" s="131">
        <v>6627.69</v>
      </c>
      <c r="F2701" s="131">
        <v>949033.76</v>
      </c>
      <c r="G2701" s="131">
        <v>0</v>
      </c>
    </row>
    <row r="2702" spans="1:7" ht="14.25" customHeight="1">
      <c r="A2702" s="126" t="s">
        <v>293</v>
      </c>
      <c r="B2702" s="127">
        <v>2020</v>
      </c>
      <c r="C2702" s="126" t="s">
        <v>337</v>
      </c>
      <c r="D2702" s="126" t="s">
        <v>338</v>
      </c>
      <c r="E2702" s="127">
        <v>3601193.45</v>
      </c>
      <c r="F2702" s="127">
        <v>102705955</v>
      </c>
      <c r="G2702" s="127">
        <v>54771.33</v>
      </c>
    </row>
    <row r="2703" spans="1:7" ht="14.25" customHeight="1">
      <c r="A2703" s="130" t="s">
        <v>293</v>
      </c>
      <c r="B2703" s="131">
        <v>2020</v>
      </c>
      <c r="C2703" s="130" t="s">
        <v>337</v>
      </c>
      <c r="D2703" s="130" t="s">
        <v>339</v>
      </c>
      <c r="E2703" s="131">
        <v>4231520.22</v>
      </c>
      <c r="F2703" s="131">
        <v>367369467.77999997</v>
      </c>
      <c r="G2703" s="131">
        <v>914029.19</v>
      </c>
    </row>
    <row r="2704" spans="1:7" ht="14.25" customHeight="1">
      <c r="A2704" s="126" t="s">
        <v>293</v>
      </c>
      <c r="B2704" s="127">
        <v>2020</v>
      </c>
      <c r="C2704" s="126" t="s">
        <v>337</v>
      </c>
      <c r="D2704" s="126" t="s">
        <v>340</v>
      </c>
      <c r="E2704" s="127">
        <v>0</v>
      </c>
      <c r="F2704" s="127">
        <v>0</v>
      </c>
      <c r="G2704" s="127">
        <v>0</v>
      </c>
    </row>
    <row r="2705" spans="1:7" ht="14.25" customHeight="1">
      <c r="A2705" s="130" t="s">
        <v>293</v>
      </c>
      <c r="B2705" s="131">
        <v>2020</v>
      </c>
      <c r="C2705" s="130" t="s">
        <v>337</v>
      </c>
      <c r="D2705" s="130" t="s">
        <v>341</v>
      </c>
      <c r="E2705" s="131">
        <v>12514913.67</v>
      </c>
      <c r="F2705" s="131">
        <v>346294223</v>
      </c>
      <c r="G2705" s="131">
        <v>0</v>
      </c>
    </row>
    <row r="2706" spans="1:7" ht="14.25" customHeight="1">
      <c r="A2706" s="126" t="s">
        <v>293</v>
      </c>
      <c r="B2706" s="127">
        <v>2020</v>
      </c>
      <c r="C2706" s="126" t="s">
        <v>337</v>
      </c>
      <c r="D2706" s="126" t="s">
        <v>342</v>
      </c>
      <c r="E2706" s="127">
        <v>0</v>
      </c>
      <c r="F2706" s="127">
        <v>0</v>
      </c>
      <c r="G2706" s="127">
        <v>0</v>
      </c>
    </row>
    <row r="2707" spans="1:7" ht="14.25" customHeight="1">
      <c r="A2707" s="130" t="s">
        <v>293</v>
      </c>
      <c r="B2707" s="131">
        <v>2021</v>
      </c>
      <c r="C2707" s="130" t="s">
        <v>332</v>
      </c>
      <c r="D2707" s="130" t="s">
        <v>343</v>
      </c>
      <c r="E2707" s="131">
        <v>0</v>
      </c>
      <c r="F2707" s="131">
        <v>0</v>
      </c>
      <c r="G2707" s="131">
        <v>0</v>
      </c>
    </row>
    <row r="2708" spans="1:7" ht="14.25" customHeight="1">
      <c r="A2708" s="126" t="s">
        <v>293</v>
      </c>
      <c r="B2708" s="127">
        <v>2021</v>
      </c>
      <c r="C2708" s="126" t="s">
        <v>332</v>
      </c>
      <c r="D2708" s="126" t="s">
        <v>333</v>
      </c>
      <c r="E2708" s="127">
        <v>-9511.07</v>
      </c>
      <c r="F2708" s="127">
        <v>151891</v>
      </c>
      <c r="G2708" s="127">
        <v>254</v>
      </c>
    </row>
    <row r="2709" spans="1:7" ht="14.25" customHeight="1">
      <c r="A2709" s="130" t="s">
        <v>293</v>
      </c>
      <c r="B2709" s="131">
        <v>2021</v>
      </c>
      <c r="C2709" s="130" t="s">
        <v>332</v>
      </c>
      <c r="D2709" s="130" t="s">
        <v>335</v>
      </c>
      <c r="E2709" s="131">
        <v>-249048.52</v>
      </c>
      <c r="F2709" s="131">
        <v>2940304</v>
      </c>
      <c r="G2709" s="131">
        <v>8904</v>
      </c>
    </row>
    <row r="2710" spans="1:7" ht="14.25" customHeight="1">
      <c r="A2710" s="126" t="s">
        <v>293</v>
      </c>
      <c r="B2710" s="127">
        <v>2021</v>
      </c>
      <c r="C2710" s="126" t="s">
        <v>332</v>
      </c>
      <c r="D2710" s="126" t="s">
        <v>336</v>
      </c>
      <c r="E2710" s="127">
        <v>-347405.98</v>
      </c>
      <c r="F2710" s="127">
        <v>664037</v>
      </c>
      <c r="G2710" s="127">
        <v>0</v>
      </c>
    </row>
    <row r="2711" spans="1:7" ht="14.25" customHeight="1">
      <c r="A2711" s="130" t="s">
        <v>293</v>
      </c>
      <c r="B2711" s="131">
        <v>2021</v>
      </c>
      <c r="C2711" s="130" t="s">
        <v>337</v>
      </c>
      <c r="D2711" s="130" t="s">
        <v>338</v>
      </c>
      <c r="E2711" s="131">
        <v>-3186677.01</v>
      </c>
      <c r="F2711" s="131">
        <v>102481873</v>
      </c>
      <c r="G2711" s="131">
        <v>47529</v>
      </c>
    </row>
    <row r="2712" spans="1:7" ht="14.25" customHeight="1">
      <c r="A2712" s="126" t="s">
        <v>293</v>
      </c>
      <c r="B2712" s="127">
        <v>2021</v>
      </c>
      <c r="C2712" s="126" t="s">
        <v>337</v>
      </c>
      <c r="D2712" s="126" t="s">
        <v>339</v>
      </c>
      <c r="E2712" s="127">
        <v>-5113703.83</v>
      </c>
      <c r="F2712" s="127">
        <v>370926050</v>
      </c>
      <c r="G2712" s="127">
        <v>1055868</v>
      </c>
    </row>
    <row r="2713" spans="1:7" ht="14.25" customHeight="1">
      <c r="A2713" s="130" t="s">
        <v>293</v>
      </c>
      <c r="B2713" s="131">
        <v>2021</v>
      </c>
      <c r="C2713" s="130" t="s">
        <v>337</v>
      </c>
      <c r="D2713" s="130" t="s">
        <v>340</v>
      </c>
      <c r="E2713" s="131">
        <v>0</v>
      </c>
      <c r="F2713" s="131">
        <v>0</v>
      </c>
      <c r="G2713" s="131">
        <v>0</v>
      </c>
    </row>
    <row r="2714" spans="1:7" ht="14.25" customHeight="1">
      <c r="A2714" s="126" t="s">
        <v>293</v>
      </c>
      <c r="B2714" s="127">
        <v>2021</v>
      </c>
      <c r="C2714" s="126" t="s">
        <v>337</v>
      </c>
      <c r="D2714" s="126" t="s">
        <v>341</v>
      </c>
      <c r="E2714" s="127">
        <v>-14276991.02</v>
      </c>
      <c r="F2714" s="127">
        <v>341755892</v>
      </c>
      <c r="G2714" s="127">
        <v>12</v>
      </c>
    </row>
    <row r="2715" spans="1:7" ht="14.25" customHeight="1">
      <c r="A2715" s="130" t="s">
        <v>293</v>
      </c>
      <c r="B2715" s="131">
        <v>2021</v>
      </c>
      <c r="C2715" s="130" t="s">
        <v>337</v>
      </c>
      <c r="D2715" s="130" t="s">
        <v>342</v>
      </c>
      <c r="E2715" s="131">
        <v>0</v>
      </c>
      <c r="F2715" s="131">
        <v>0</v>
      </c>
      <c r="G2715" s="131">
        <v>0</v>
      </c>
    </row>
    <row r="2716" spans="1:7" ht="14.25" customHeight="1">
      <c r="A2716" s="126" t="s">
        <v>293</v>
      </c>
      <c r="B2716" s="127">
        <v>2022</v>
      </c>
      <c r="C2716" s="126" t="s">
        <v>332</v>
      </c>
      <c r="D2716" s="126" t="s">
        <v>343</v>
      </c>
      <c r="E2716" s="127">
        <v>0</v>
      </c>
      <c r="F2716" s="127">
        <v>0</v>
      </c>
      <c r="G2716" s="127">
        <v>0</v>
      </c>
    </row>
    <row r="2717" spans="1:7" ht="14.25" customHeight="1">
      <c r="A2717" s="130" t="s">
        <v>293</v>
      </c>
      <c r="B2717" s="131">
        <v>2022</v>
      </c>
      <c r="C2717" s="130" t="s">
        <v>332</v>
      </c>
      <c r="D2717" s="130" t="s">
        <v>333</v>
      </c>
      <c r="E2717" s="131">
        <v>15101.8</v>
      </c>
      <c r="F2717" s="131">
        <v>157151</v>
      </c>
      <c r="G2717" s="131">
        <v>0</v>
      </c>
    </row>
    <row r="2718" spans="1:7" ht="14.25" customHeight="1">
      <c r="A2718" s="126" t="s">
        <v>293</v>
      </c>
      <c r="B2718" s="127">
        <v>2022</v>
      </c>
      <c r="C2718" s="126" t="s">
        <v>332</v>
      </c>
      <c r="D2718" s="126" t="s">
        <v>335</v>
      </c>
      <c r="E2718" s="127">
        <v>243357.33</v>
      </c>
      <c r="F2718" s="127">
        <v>3017644</v>
      </c>
      <c r="G2718" s="127">
        <v>8357</v>
      </c>
    </row>
    <row r="2719" spans="1:7" ht="14.25" customHeight="1">
      <c r="A2719" s="130" t="s">
        <v>293</v>
      </c>
      <c r="B2719" s="131">
        <v>2022</v>
      </c>
      <c r="C2719" s="130" t="s">
        <v>332</v>
      </c>
      <c r="D2719" s="130" t="s">
        <v>336</v>
      </c>
      <c r="E2719" s="131">
        <v>457221.3</v>
      </c>
      <c r="F2719" s="131">
        <v>674235</v>
      </c>
      <c r="G2719" s="131">
        <v>0</v>
      </c>
    </row>
    <row r="2720" spans="1:7" ht="14.25" customHeight="1">
      <c r="A2720" s="126" t="s">
        <v>293</v>
      </c>
      <c r="B2720" s="127">
        <v>2022</v>
      </c>
      <c r="C2720" s="126" t="s">
        <v>337</v>
      </c>
      <c r="D2720" s="126" t="s">
        <v>338</v>
      </c>
      <c r="E2720" s="127">
        <v>3381479.54</v>
      </c>
      <c r="F2720" s="127">
        <v>114271521</v>
      </c>
      <c r="G2720" s="127">
        <v>30146</v>
      </c>
    </row>
    <row r="2721" spans="1:7" ht="14.25" customHeight="1">
      <c r="A2721" s="130" t="s">
        <v>293</v>
      </c>
      <c r="B2721" s="131">
        <v>2022</v>
      </c>
      <c r="C2721" s="130" t="s">
        <v>337</v>
      </c>
      <c r="D2721" s="130" t="s">
        <v>339</v>
      </c>
      <c r="E2721" s="131">
        <v>4835248.4800000004</v>
      </c>
      <c r="F2721" s="131">
        <v>379387980</v>
      </c>
      <c r="G2721" s="131">
        <v>960757</v>
      </c>
    </row>
    <row r="2722" spans="1:7" ht="14.25" customHeight="1">
      <c r="A2722" s="126" t="s">
        <v>293</v>
      </c>
      <c r="B2722" s="127">
        <v>2022</v>
      </c>
      <c r="C2722" s="126" t="s">
        <v>337</v>
      </c>
      <c r="D2722" s="126" t="s">
        <v>340</v>
      </c>
      <c r="E2722" s="127">
        <v>0</v>
      </c>
      <c r="F2722" s="127">
        <v>0</v>
      </c>
      <c r="G2722" s="127">
        <v>0</v>
      </c>
    </row>
    <row r="2723" spans="1:7" ht="14.25" customHeight="1">
      <c r="A2723" s="130" t="s">
        <v>293</v>
      </c>
      <c r="B2723" s="131">
        <v>2022</v>
      </c>
      <c r="C2723" s="130" t="s">
        <v>337</v>
      </c>
      <c r="D2723" s="130" t="s">
        <v>341</v>
      </c>
      <c r="E2723" s="131">
        <v>14925073.32</v>
      </c>
      <c r="F2723" s="131">
        <v>337710225</v>
      </c>
      <c r="G2723" s="131">
        <v>0</v>
      </c>
    </row>
    <row r="2724" spans="1:7" ht="14.25" customHeight="1">
      <c r="A2724" s="126" t="s">
        <v>293</v>
      </c>
      <c r="B2724" s="127">
        <v>2022</v>
      </c>
      <c r="C2724" s="126" t="s">
        <v>337</v>
      </c>
      <c r="D2724" s="126" t="s">
        <v>342</v>
      </c>
      <c r="E2724" s="127">
        <v>0</v>
      </c>
      <c r="F2724" s="127">
        <v>0</v>
      </c>
      <c r="G2724" s="127">
        <v>0</v>
      </c>
    </row>
    <row r="2725" spans="1:7" ht="14.25" customHeight="1">
      <c r="A2725" s="130" t="s">
        <v>293</v>
      </c>
      <c r="B2725" s="131">
        <v>2023</v>
      </c>
      <c r="C2725" s="130" t="s">
        <v>332</v>
      </c>
      <c r="D2725" s="130" t="s">
        <v>343</v>
      </c>
      <c r="E2725" s="131">
        <v>0</v>
      </c>
      <c r="F2725" s="131">
        <v>0</v>
      </c>
      <c r="G2725" s="131">
        <v>0</v>
      </c>
    </row>
    <row r="2726" spans="1:7" ht="14.25" customHeight="1">
      <c r="A2726" s="126" t="s">
        <v>293</v>
      </c>
      <c r="B2726" s="127">
        <v>2023</v>
      </c>
      <c r="C2726" s="126" t="s">
        <v>332</v>
      </c>
      <c r="D2726" s="126" t="s">
        <v>333</v>
      </c>
      <c r="E2726" s="127">
        <v>24544.47</v>
      </c>
      <c r="F2726" s="127">
        <v>157448.28</v>
      </c>
      <c r="G2726" s="127">
        <v>0</v>
      </c>
    </row>
    <row r="2727" spans="1:7" ht="14.25" customHeight="1">
      <c r="A2727" s="130" t="s">
        <v>293</v>
      </c>
      <c r="B2727" s="131">
        <v>2023</v>
      </c>
      <c r="C2727" s="130" t="s">
        <v>332</v>
      </c>
      <c r="D2727" s="130" t="s">
        <v>335</v>
      </c>
      <c r="E2727" s="131">
        <v>221713.1</v>
      </c>
      <c r="F2727" s="131">
        <v>3035646.21</v>
      </c>
      <c r="G2727" s="131">
        <v>8435.0400000000009</v>
      </c>
    </row>
    <row r="2728" spans="1:7" ht="14.25" customHeight="1">
      <c r="A2728" s="126" t="s">
        <v>293</v>
      </c>
      <c r="B2728" s="127">
        <v>2023</v>
      </c>
      <c r="C2728" s="126" t="s">
        <v>332</v>
      </c>
      <c r="D2728" s="126" t="s">
        <v>336</v>
      </c>
      <c r="E2728" s="127">
        <v>12803.64</v>
      </c>
      <c r="F2728" s="127">
        <v>686254</v>
      </c>
      <c r="G2728" s="127">
        <v>0</v>
      </c>
    </row>
    <row r="2729" spans="1:7" ht="14.25" customHeight="1">
      <c r="A2729" s="130" t="s">
        <v>293</v>
      </c>
      <c r="B2729" s="131">
        <v>2023</v>
      </c>
      <c r="C2729" s="130" t="s">
        <v>337</v>
      </c>
      <c r="D2729" s="130" t="s">
        <v>338</v>
      </c>
      <c r="E2729" s="131">
        <v>4262943.9400000004</v>
      </c>
      <c r="F2729" s="131">
        <v>118150880.28</v>
      </c>
      <c r="G2729" s="131">
        <v>0</v>
      </c>
    </row>
    <row r="2730" spans="1:7" ht="14.25" customHeight="1">
      <c r="A2730" s="126" t="s">
        <v>293</v>
      </c>
      <c r="B2730" s="127">
        <v>2023</v>
      </c>
      <c r="C2730" s="126" t="s">
        <v>337</v>
      </c>
      <c r="D2730" s="126" t="s">
        <v>339</v>
      </c>
      <c r="E2730" s="127">
        <v>5175750.8</v>
      </c>
      <c r="F2730" s="127">
        <v>367036456.19</v>
      </c>
      <c r="G2730" s="127">
        <v>929028.89</v>
      </c>
    </row>
    <row r="2731" spans="1:7" ht="14.25" customHeight="1">
      <c r="A2731" s="130" t="s">
        <v>293</v>
      </c>
      <c r="B2731" s="131">
        <v>2023</v>
      </c>
      <c r="C2731" s="130" t="s">
        <v>337</v>
      </c>
      <c r="D2731" s="130" t="s">
        <v>340</v>
      </c>
      <c r="E2731" s="131">
        <v>0</v>
      </c>
      <c r="F2731" s="131">
        <v>0</v>
      </c>
      <c r="G2731" s="131">
        <v>0</v>
      </c>
    </row>
    <row r="2732" spans="1:7" ht="14.25" customHeight="1">
      <c r="A2732" s="126" t="s">
        <v>293</v>
      </c>
      <c r="B2732" s="127">
        <v>2023</v>
      </c>
      <c r="C2732" s="126" t="s">
        <v>337</v>
      </c>
      <c r="D2732" s="126" t="s">
        <v>341</v>
      </c>
      <c r="E2732" s="127">
        <v>15329348.08</v>
      </c>
      <c r="F2732" s="127">
        <v>329153914.38</v>
      </c>
      <c r="G2732" s="127">
        <v>0</v>
      </c>
    </row>
    <row r="2733" spans="1:7" ht="14.25" customHeight="1">
      <c r="A2733" s="130" t="s">
        <v>293</v>
      </c>
      <c r="B2733" s="131">
        <v>2023</v>
      </c>
      <c r="C2733" s="130" t="s">
        <v>337</v>
      </c>
      <c r="D2733" s="130" t="s">
        <v>342</v>
      </c>
      <c r="E2733" s="131">
        <v>0</v>
      </c>
      <c r="F2733" s="131">
        <v>0</v>
      </c>
      <c r="G2733" s="131">
        <v>0</v>
      </c>
    </row>
    <row r="2734" spans="1:7" ht="14.25" customHeight="1">
      <c r="A2734" s="126" t="s">
        <v>138</v>
      </c>
      <c r="B2734" s="127">
        <v>2015</v>
      </c>
      <c r="C2734" s="126" t="s">
        <v>332</v>
      </c>
      <c r="D2734" s="126" t="s">
        <v>343</v>
      </c>
      <c r="E2734" s="127">
        <v>0</v>
      </c>
      <c r="F2734" s="127">
        <v>0</v>
      </c>
      <c r="G2734" s="127">
        <v>0</v>
      </c>
    </row>
    <row r="2735" spans="1:7" ht="14.25" customHeight="1">
      <c r="A2735" s="130" t="s">
        <v>138</v>
      </c>
      <c r="B2735" s="131">
        <v>2015</v>
      </c>
      <c r="C2735" s="130" t="s">
        <v>332</v>
      </c>
      <c r="D2735" s="130" t="s">
        <v>333</v>
      </c>
      <c r="E2735" s="131">
        <v>72684.81</v>
      </c>
      <c r="F2735" s="131">
        <v>255688</v>
      </c>
      <c r="G2735" s="131">
        <v>672</v>
      </c>
    </row>
    <row r="2736" spans="1:7" ht="14.25" customHeight="1">
      <c r="A2736" s="126" t="s">
        <v>138</v>
      </c>
      <c r="B2736" s="127">
        <v>2015</v>
      </c>
      <c r="C2736" s="126" t="s">
        <v>332</v>
      </c>
      <c r="D2736" s="126" t="s">
        <v>335</v>
      </c>
      <c r="E2736" s="127">
        <v>274105.90000000002</v>
      </c>
      <c r="F2736" s="127">
        <v>7092580</v>
      </c>
      <c r="G2736" s="127">
        <v>20270</v>
      </c>
    </row>
    <row r="2737" spans="1:7" ht="14.25" customHeight="1">
      <c r="A2737" s="130" t="s">
        <v>138</v>
      </c>
      <c r="B2737" s="131">
        <v>2015</v>
      </c>
      <c r="C2737" s="130" t="s">
        <v>332</v>
      </c>
      <c r="D2737" s="130" t="s">
        <v>336</v>
      </c>
      <c r="E2737" s="131">
        <v>105567.08</v>
      </c>
      <c r="F2737" s="131">
        <v>1583365</v>
      </c>
      <c r="G2737" s="131">
        <v>0</v>
      </c>
    </row>
    <row r="2738" spans="1:7" ht="14.25" customHeight="1">
      <c r="A2738" s="126" t="s">
        <v>138</v>
      </c>
      <c r="B2738" s="127">
        <v>2015</v>
      </c>
      <c r="C2738" s="126" t="s">
        <v>337</v>
      </c>
      <c r="D2738" s="126" t="s">
        <v>338</v>
      </c>
      <c r="E2738" s="127">
        <v>3967625.83</v>
      </c>
      <c r="F2738" s="127">
        <v>125782373</v>
      </c>
      <c r="G2738" s="127">
        <v>0</v>
      </c>
    </row>
    <row r="2739" spans="1:7" ht="14.25" customHeight="1">
      <c r="A2739" s="130" t="s">
        <v>138</v>
      </c>
      <c r="B2739" s="131">
        <v>2015</v>
      </c>
      <c r="C2739" s="130" t="s">
        <v>337</v>
      </c>
      <c r="D2739" s="130" t="s">
        <v>339</v>
      </c>
      <c r="E2739" s="131">
        <v>7228162.25</v>
      </c>
      <c r="F2739" s="131">
        <v>644165900</v>
      </c>
      <c r="G2739" s="131">
        <v>1640396</v>
      </c>
    </row>
    <row r="2740" spans="1:7" ht="14.25" customHeight="1">
      <c r="A2740" s="126" t="s">
        <v>138</v>
      </c>
      <c r="B2740" s="127">
        <v>2015</v>
      </c>
      <c r="C2740" s="126" t="s">
        <v>337</v>
      </c>
      <c r="D2740" s="126" t="s">
        <v>340</v>
      </c>
      <c r="E2740" s="127">
        <v>0</v>
      </c>
      <c r="F2740" s="127">
        <v>0</v>
      </c>
      <c r="G2740" s="127">
        <v>0</v>
      </c>
    </row>
    <row r="2741" spans="1:7" ht="14.25" customHeight="1">
      <c r="A2741" s="130" t="s">
        <v>138</v>
      </c>
      <c r="B2741" s="131">
        <v>2015</v>
      </c>
      <c r="C2741" s="130" t="s">
        <v>337</v>
      </c>
      <c r="D2741" s="130" t="s">
        <v>341</v>
      </c>
      <c r="E2741" s="131">
        <v>17632793.690000001</v>
      </c>
      <c r="F2741" s="131">
        <v>424304413</v>
      </c>
      <c r="G2741" s="131">
        <v>0</v>
      </c>
    </row>
    <row r="2742" spans="1:7" ht="14.25" customHeight="1">
      <c r="A2742" s="126" t="s">
        <v>138</v>
      </c>
      <c r="B2742" s="127">
        <v>2015</v>
      </c>
      <c r="C2742" s="126" t="s">
        <v>337</v>
      </c>
      <c r="D2742" s="126" t="s">
        <v>342</v>
      </c>
      <c r="E2742" s="127">
        <v>0</v>
      </c>
      <c r="F2742" s="127">
        <v>0</v>
      </c>
      <c r="G2742" s="127">
        <v>0</v>
      </c>
    </row>
    <row r="2743" spans="1:7" ht="14.25" customHeight="1">
      <c r="A2743" s="130" t="s">
        <v>138</v>
      </c>
      <c r="B2743" s="131">
        <v>2016</v>
      </c>
      <c r="C2743" s="130" t="s">
        <v>332</v>
      </c>
      <c r="D2743" s="130" t="s">
        <v>343</v>
      </c>
      <c r="E2743" s="131">
        <v>0</v>
      </c>
      <c r="F2743" s="131">
        <v>0</v>
      </c>
      <c r="G2743" s="131">
        <v>0</v>
      </c>
    </row>
    <row r="2744" spans="1:7" ht="14.25" customHeight="1">
      <c r="A2744" s="126" t="s">
        <v>138</v>
      </c>
      <c r="B2744" s="127">
        <v>2016</v>
      </c>
      <c r="C2744" s="126" t="s">
        <v>332</v>
      </c>
      <c r="D2744" s="126" t="s">
        <v>333</v>
      </c>
      <c r="E2744" s="127">
        <v>13030.99</v>
      </c>
      <c r="F2744" s="127">
        <v>214632</v>
      </c>
      <c r="G2744" s="127">
        <v>642.57000000000005</v>
      </c>
    </row>
    <row r="2745" spans="1:7" ht="14.25" customHeight="1">
      <c r="A2745" s="130" t="s">
        <v>138</v>
      </c>
      <c r="B2745" s="131">
        <v>2016</v>
      </c>
      <c r="C2745" s="130" t="s">
        <v>332</v>
      </c>
      <c r="D2745" s="130" t="s">
        <v>335</v>
      </c>
      <c r="E2745" s="131">
        <v>316915.65000000002</v>
      </c>
      <c r="F2745" s="131">
        <v>5019428</v>
      </c>
      <c r="G2745" s="131">
        <v>13925</v>
      </c>
    </row>
    <row r="2746" spans="1:7" ht="14.25" customHeight="1">
      <c r="A2746" s="126" t="s">
        <v>138</v>
      </c>
      <c r="B2746" s="127">
        <v>2016</v>
      </c>
      <c r="C2746" s="126" t="s">
        <v>332</v>
      </c>
      <c r="D2746" s="126" t="s">
        <v>336</v>
      </c>
      <c r="E2746" s="127">
        <v>112852.54</v>
      </c>
      <c r="F2746" s="127">
        <v>1544838</v>
      </c>
      <c r="G2746" s="127">
        <v>0</v>
      </c>
    </row>
    <row r="2747" spans="1:7" ht="14.25" customHeight="1">
      <c r="A2747" s="130" t="s">
        <v>138</v>
      </c>
      <c r="B2747" s="131">
        <v>2016</v>
      </c>
      <c r="C2747" s="130" t="s">
        <v>337</v>
      </c>
      <c r="D2747" s="130" t="s">
        <v>338</v>
      </c>
      <c r="E2747" s="131">
        <v>3791809.97</v>
      </c>
      <c r="F2747" s="131">
        <v>129793775</v>
      </c>
      <c r="G2747" s="131">
        <v>0</v>
      </c>
    </row>
    <row r="2748" spans="1:7" ht="14.25" customHeight="1">
      <c r="A2748" s="126" t="s">
        <v>138</v>
      </c>
      <c r="B2748" s="127">
        <v>2016</v>
      </c>
      <c r="C2748" s="126" t="s">
        <v>337</v>
      </c>
      <c r="D2748" s="126" t="s">
        <v>339</v>
      </c>
      <c r="E2748" s="127">
        <v>5837487.9199999999</v>
      </c>
      <c r="F2748" s="127">
        <v>641153142</v>
      </c>
      <c r="G2748" s="127">
        <v>1612467.25</v>
      </c>
    </row>
    <row r="2749" spans="1:7" ht="14.25" customHeight="1">
      <c r="A2749" s="130" t="s">
        <v>138</v>
      </c>
      <c r="B2749" s="131">
        <v>2016</v>
      </c>
      <c r="C2749" s="130" t="s">
        <v>337</v>
      </c>
      <c r="D2749" s="130" t="s">
        <v>340</v>
      </c>
      <c r="E2749" s="131">
        <v>0</v>
      </c>
      <c r="F2749" s="131">
        <v>0</v>
      </c>
      <c r="G2749" s="131">
        <v>0</v>
      </c>
    </row>
    <row r="2750" spans="1:7" ht="14.25" customHeight="1">
      <c r="A2750" s="126" t="s">
        <v>138</v>
      </c>
      <c r="B2750" s="127">
        <v>2016</v>
      </c>
      <c r="C2750" s="126" t="s">
        <v>337</v>
      </c>
      <c r="D2750" s="126" t="s">
        <v>341</v>
      </c>
      <c r="E2750" s="127">
        <v>18312455.93</v>
      </c>
      <c r="F2750" s="127">
        <v>438510555</v>
      </c>
      <c r="G2750" s="127">
        <v>0</v>
      </c>
    </row>
    <row r="2751" spans="1:7" ht="14.25" customHeight="1">
      <c r="A2751" s="130" t="s">
        <v>138</v>
      </c>
      <c r="B2751" s="131">
        <v>2016</v>
      </c>
      <c r="C2751" s="130" t="s">
        <v>337</v>
      </c>
      <c r="D2751" s="130" t="s">
        <v>342</v>
      </c>
      <c r="E2751" s="131">
        <v>0</v>
      </c>
      <c r="F2751" s="131">
        <v>0</v>
      </c>
      <c r="G2751" s="131">
        <v>0</v>
      </c>
    </row>
    <row r="2752" spans="1:7" ht="14.25" customHeight="1">
      <c r="A2752" s="126" t="s">
        <v>138</v>
      </c>
      <c r="B2752" s="127">
        <v>2017</v>
      </c>
      <c r="C2752" s="126" t="s">
        <v>332</v>
      </c>
      <c r="D2752" s="126" t="s">
        <v>343</v>
      </c>
      <c r="E2752" s="127">
        <v>0</v>
      </c>
      <c r="F2752" s="127">
        <v>0</v>
      </c>
      <c r="G2752" s="127">
        <v>0</v>
      </c>
    </row>
    <row r="2753" spans="1:7" ht="14.25" customHeight="1">
      <c r="A2753" s="130" t="s">
        <v>138</v>
      </c>
      <c r="B2753" s="131">
        <v>2017</v>
      </c>
      <c r="C2753" s="130" t="s">
        <v>332</v>
      </c>
      <c r="D2753" s="130" t="s">
        <v>333</v>
      </c>
      <c r="E2753" s="131">
        <v>80978.75</v>
      </c>
      <c r="F2753" s="131">
        <v>210487.91</v>
      </c>
      <c r="G2753" s="131">
        <v>645.54999999999995</v>
      </c>
    </row>
    <row r="2754" spans="1:7" ht="14.25" customHeight="1">
      <c r="A2754" s="126" t="s">
        <v>138</v>
      </c>
      <c r="B2754" s="127">
        <v>2017</v>
      </c>
      <c r="C2754" s="126" t="s">
        <v>332</v>
      </c>
      <c r="D2754" s="126" t="s">
        <v>335</v>
      </c>
      <c r="E2754" s="127">
        <v>254779.38</v>
      </c>
      <c r="F2754" s="127">
        <v>4481099</v>
      </c>
      <c r="G2754" s="127">
        <v>12517</v>
      </c>
    </row>
    <row r="2755" spans="1:7" ht="14.25" customHeight="1">
      <c r="A2755" s="130" t="s">
        <v>138</v>
      </c>
      <c r="B2755" s="131">
        <v>2017</v>
      </c>
      <c r="C2755" s="130" t="s">
        <v>332</v>
      </c>
      <c r="D2755" s="130" t="s">
        <v>336</v>
      </c>
      <c r="E2755" s="131">
        <v>109914.95</v>
      </c>
      <c r="F2755" s="131">
        <v>1535116</v>
      </c>
      <c r="G2755" s="131">
        <v>0</v>
      </c>
    </row>
    <row r="2756" spans="1:7" ht="14.25" customHeight="1">
      <c r="A2756" s="126" t="s">
        <v>138</v>
      </c>
      <c r="B2756" s="127">
        <v>2017</v>
      </c>
      <c r="C2756" s="126" t="s">
        <v>337</v>
      </c>
      <c r="D2756" s="126" t="s">
        <v>338</v>
      </c>
      <c r="E2756" s="127">
        <v>3868954.76</v>
      </c>
      <c r="F2756" s="127">
        <v>126405562.45999999</v>
      </c>
      <c r="G2756" s="127">
        <v>0</v>
      </c>
    </row>
    <row r="2757" spans="1:7" ht="14.25" customHeight="1">
      <c r="A2757" s="130" t="s">
        <v>138</v>
      </c>
      <c r="B2757" s="131">
        <v>2017</v>
      </c>
      <c r="C2757" s="130" t="s">
        <v>337</v>
      </c>
      <c r="D2757" s="130" t="s">
        <v>339</v>
      </c>
      <c r="E2757" s="131">
        <v>5978182.2199999997</v>
      </c>
      <c r="F2757" s="131">
        <v>625671011.84000003</v>
      </c>
      <c r="G2757" s="131">
        <v>1600330.51</v>
      </c>
    </row>
    <row r="2758" spans="1:7" ht="14.25" customHeight="1">
      <c r="A2758" s="126" t="s">
        <v>138</v>
      </c>
      <c r="B2758" s="127">
        <v>2017</v>
      </c>
      <c r="C2758" s="126" t="s">
        <v>337</v>
      </c>
      <c r="D2758" s="126" t="s">
        <v>340</v>
      </c>
      <c r="E2758" s="127">
        <v>0</v>
      </c>
      <c r="F2758" s="127">
        <v>0</v>
      </c>
      <c r="G2758" s="127">
        <v>0</v>
      </c>
    </row>
    <row r="2759" spans="1:7" ht="14.25" customHeight="1">
      <c r="A2759" s="130" t="s">
        <v>138</v>
      </c>
      <c r="B2759" s="131">
        <v>2017</v>
      </c>
      <c r="C2759" s="130" t="s">
        <v>337</v>
      </c>
      <c r="D2759" s="130" t="s">
        <v>341</v>
      </c>
      <c r="E2759" s="131">
        <v>18892613.789999999</v>
      </c>
      <c r="F2759" s="131">
        <v>409490463.02999997</v>
      </c>
      <c r="G2759" s="131">
        <v>0</v>
      </c>
    </row>
    <row r="2760" spans="1:7" ht="14.25" customHeight="1">
      <c r="A2760" s="126" t="s">
        <v>138</v>
      </c>
      <c r="B2760" s="127">
        <v>2017</v>
      </c>
      <c r="C2760" s="126" t="s">
        <v>337</v>
      </c>
      <c r="D2760" s="126" t="s">
        <v>342</v>
      </c>
      <c r="E2760" s="127">
        <v>0</v>
      </c>
      <c r="F2760" s="127">
        <v>0</v>
      </c>
      <c r="G2760" s="127">
        <v>0</v>
      </c>
    </row>
    <row r="2761" spans="1:7" ht="14.25" customHeight="1">
      <c r="A2761" s="130" t="s">
        <v>138</v>
      </c>
      <c r="B2761" s="131">
        <v>2018</v>
      </c>
      <c r="C2761" s="130" t="s">
        <v>332</v>
      </c>
      <c r="D2761" s="130" t="s">
        <v>343</v>
      </c>
      <c r="E2761" s="131">
        <v>0</v>
      </c>
      <c r="F2761" s="131">
        <v>0</v>
      </c>
      <c r="G2761" s="131">
        <v>0</v>
      </c>
    </row>
    <row r="2762" spans="1:7" ht="14.25" customHeight="1">
      <c r="A2762" s="126" t="s">
        <v>138</v>
      </c>
      <c r="B2762" s="127">
        <v>2018</v>
      </c>
      <c r="C2762" s="126" t="s">
        <v>332</v>
      </c>
      <c r="D2762" s="126" t="s">
        <v>333</v>
      </c>
      <c r="E2762" s="127">
        <v>79422.62</v>
      </c>
      <c r="F2762" s="127">
        <v>220524</v>
      </c>
      <c r="G2762" s="127">
        <v>650</v>
      </c>
    </row>
    <row r="2763" spans="1:7" ht="14.25" customHeight="1">
      <c r="A2763" s="130" t="s">
        <v>138</v>
      </c>
      <c r="B2763" s="131">
        <v>2018</v>
      </c>
      <c r="C2763" s="130" t="s">
        <v>332</v>
      </c>
      <c r="D2763" s="130" t="s">
        <v>335</v>
      </c>
      <c r="E2763" s="131">
        <v>257711.54</v>
      </c>
      <c r="F2763" s="131">
        <v>4494762</v>
      </c>
      <c r="G2763" s="131">
        <v>12519</v>
      </c>
    </row>
    <row r="2764" spans="1:7" ht="14.25" customHeight="1">
      <c r="A2764" s="126" t="s">
        <v>138</v>
      </c>
      <c r="B2764" s="127">
        <v>2018</v>
      </c>
      <c r="C2764" s="126" t="s">
        <v>332</v>
      </c>
      <c r="D2764" s="126" t="s">
        <v>336</v>
      </c>
      <c r="E2764" s="127">
        <v>107203.06</v>
      </c>
      <c r="F2764" s="127">
        <v>1530550</v>
      </c>
      <c r="G2764" s="127">
        <v>0</v>
      </c>
    </row>
    <row r="2765" spans="1:7" ht="14.25" customHeight="1">
      <c r="A2765" s="130" t="s">
        <v>138</v>
      </c>
      <c r="B2765" s="131">
        <v>2018</v>
      </c>
      <c r="C2765" s="130" t="s">
        <v>337</v>
      </c>
      <c r="D2765" s="130" t="s">
        <v>338</v>
      </c>
      <c r="E2765" s="131">
        <v>3914186.96</v>
      </c>
      <c r="F2765" s="131">
        <v>130540168</v>
      </c>
      <c r="G2765" s="131">
        <v>0</v>
      </c>
    </row>
    <row r="2766" spans="1:7" ht="14.25" customHeight="1">
      <c r="A2766" s="126" t="s">
        <v>138</v>
      </c>
      <c r="B2766" s="127">
        <v>2018</v>
      </c>
      <c r="C2766" s="126" t="s">
        <v>337</v>
      </c>
      <c r="D2766" s="126" t="s">
        <v>339</v>
      </c>
      <c r="E2766" s="127">
        <v>6165999.1299999999</v>
      </c>
      <c r="F2766" s="127">
        <v>636993888</v>
      </c>
      <c r="G2766" s="127">
        <v>1618428</v>
      </c>
    </row>
    <row r="2767" spans="1:7" ht="14.25" customHeight="1">
      <c r="A2767" s="130" t="s">
        <v>138</v>
      </c>
      <c r="B2767" s="131">
        <v>2018</v>
      </c>
      <c r="C2767" s="130" t="s">
        <v>337</v>
      </c>
      <c r="D2767" s="130" t="s">
        <v>340</v>
      </c>
      <c r="E2767" s="131">
        <v>0</v>
      </c>
      <c r="F2767" s="131">
        <v>0</v>
      </c>
      <c r="G2767" s="131">
        <v>0</v>
      </c>
    </row>
    <row r="2768" spans="1:7" ht="14.25" customHeight="1">
      <c r="A2768" s="126" t="s">
        <v>138</v>
      </c>
      <c r="B2768" s="127">
        <v>2018</v>
      </c>
      <c r="C2768" s="126" t="s">
        <v>337</v>
      </c>
      <c r="D2768" s="126" t="s">
        <v>341</v>
      </c>
      <c r="E2768" s="127">
        <v>19555578.440000001</v>
      </c>
      <c r="F2768" s="127">
        <v>449942760</v>
      </c>
      <c r="G2768" s="127">
        <v>0</v>
      </c>
    </row>
    <row r="2769" spans="1:7" ht="14.25" customHeight="1">
      <c r="A2769" s="130" t="s">
        <v>138</v>
      </c>
      <c r="B2769" s="131">
        <v>2018</v>
      </c>
      <c r="C2769" s="130" t="s">
        <v>337</v>
      </c>
      <c r="D2769" s="130" t="s">
        <v>342</v>
      </c>
      <c r="E2769" s="131">
        <v>0</v>
      </c>
      <c r="F2769" s="131">
        <v>0</v>
      </c>
      <c r="G2769" s="131">
        <v>0</v>
      </c>
    </row>
    <row r="2770" spans="1:7" ht="14.25" customHeight="1">
      <c r="A2770" s="126" t="s">
        <v>138</v>
      </c>
      <c r="B2770" s="127">
        <v>2019</v>
      </c>
      <c r="C2770" s="126" t="s">
        <v>332</v>
      </c>
      <c r="D2770" s="126" t="s">
        <v>343</v>
      </c>
      <c r="E2770" s="127">
        <v>0</v>
      </c>
      <c r="F2770" s="127">
        <v>0</v>
      </c>
      <c r="G2770" s="127">
        <v>0</v>
      </c>
    </row>
    <row r="2771" spans="1:7" ht="14.25" customHeight="1">
      <c r="A2771" s="130" t="s">
        <v>138</v>
      </c>
      <c r="B2771" s="131">
        <v>2019</v>
      </c>
      <c r="C2771" s="130" t="s">
        <v>332</v>
      </c>
      <c r="D2771" s="130" t="s">
        <v>333</v>
      </c>
      <c r="E2771" s="131">
        <v>84570.33</v>
      </c>
      <c r="F2771" s="131">
        <v>218186</v>
      </c>
      <c r="G2771" s="131">
        <v>923</v>
      </c>
    </row>
    <row r="2772" spans="1:7" ht="14.25" customHeight="1">
      <c r="A2772" s="126" t="s">
        <v>138</v>
      </c>
      <c r="B2772" s="127">
        <v>2019</v>
      </c>
      <c r="C2772" s="126" t="s">
        <v>332</v>
      </c>
      <c r="D2772" s="126" t="s">
        <v>335</v>
      </c>
      <c r="E2772" s="127">
        <v>109226.24000000001</v>
      </c>
      <c r="F2772" s="127">
        <v>4379324</v>
      </c>
      <c r="G2772" s="127">
        <v>12447</v>
      </c>
    </row>
    <row r="2773" spans="1:7" ht="14.25" customHeight="1">
      <c r="A2773" s="130" t="s">
        <v>138</v>
      </c>
      <c r="B2773" s="131">
        <v>2019</v>
      </c>
      <c r="C2773" s="130" t="s">
        <v>332</v>
      </c>
      <c r="D2773" s="130" t="s">
        <v>336</v>
      </c>
      <c r="E2773" s="131">
        <v>259439.58</v>
      </c>
      <c r="F2773" s="131">
        <v>1560915</v>
      </c>
      <c r="G2773" s="131">
        <v>0</v>
      </c>
    </row>
    <row r="2774" spans="1:7" ht="14.25" customHeight="1">
      <c r="A2774" s="126" t="s">
        <v>138</v>
      </c>
      <c r="B2774" s="127">
        <v>2019</v>
      </c>
      <c r="C2774" s="126" t="s">
        <v>337</v>
      </c>
      <c r="D2774" s="126" t="s">
        <v>338</v>
      </c>
      <c r="E2774" s="127">
        <v>3917773.9</v>
      </c>
      <c r="F2774" s="127">
        <v>126745089</v>
      </c>
      <c r="G2774" s="127">
        <v>0</v>
      </c>
    </row>
    <row r="2775" spans="1:7" ht="14.25" customHeight="1">
      <c r="A2775" s="130" t="s">
        <v>138</v>
      </c>
      <c r="B2775" s="131">
        <v>2019</v>
      </c>
      <c r="C2775" s="130" t="s">
        <v>337</v>
      </c>
      <c r="D2775" s="130" t="s">
        <v>339</v>
      </c>
      <c r="E2775" s="131">
        <v>6320654.1699999999</v>
      </c>
      <c r="F2775" s="131">
        <v>642357416</v>
      </c>
      <c r="G2775" s="131">
        <v>1639987</v>
      </c>
    </row>
    <row r="2776" spans="1:7" ht="14.25" customHeight="1">
      <c r="A2776" s="126" t="s">
        <v>138</v>
      </c>
      <c r="B2776" s="127">
        <v>2019</v>
      </c>
      <c r="C2776" s="126" t="s">
        <v>337</v>
      </c>
      <c r="D2776" s="126" t="s">
        <v>340</v>
      </c>
      <c r="E2776" s="127">
        <v>0</v>
      </c>
      <c r="F2776" s="127">
        <v>0</v>
      </c>
      <c r="G2776" s="127">
        <v>0</v>
      </c>
    </row>
    <row r="2777" spans="1:7" ht="14.25" customHeight="1">
      <c r="A2777" s="130" t="s">
        <v>138</v>
      </c>
      <c r="B2777" s="131">
        <v>2019</v>
      </c>
      <c r="C2777" s="130" t="s">
        <v>337</v>
      </c>
      <c r="D2777" s="130" t="s">
        <v>341</v>
      </c>
      <c r="E2777" s="131">
        <v>19823368.710000001</v>
      </c>
      <c r="F2777" s="131">
        <v>434759152</v>
      </c>
      <c r="G2777" s="131">
        <v>0</v>
      </c>
    </row>
    <row r="2778" spans="1:7" ht="14.25" customHeight="1">
      <c r="A2778" s="126" t="s">
        <v>138</v>
      </c>
      <c r="B2778" s="127">
        <v>2019</v>
      </c>
      <c r="C2778" s="126" t="s">
        <v>337</v>
      </c>
      <c r="D2778" s="126" t="s">
        <v>342</v>
      </c>
      <c r="E2778" s="127">
        <v>0</v>
      </c>
      <c r="F2778" s="127">
        <v>0</v>
      </c>
      <c r="G2778" s="127">
        <v>0</v>
      </c>
    </row>
    <row r="2779" spans="1:7" ht="14.25" customHeight="1">
      <c r="A2779" s="130" t="s">
        <v>138</v>
      </c>
      <c r="B2779" s="131">
        <v>2020</v>
      </c>
      <c r="C2779" s="130" t="s">
        <v>332</v>
      </c>
      <c r="D2779" s="130" t="s">
        <v>343</v>
      </c>
      <c r="E2779" s="131">
        <v>0</v>
      </c>
      <c r="F2779" s="131">
        <v>0</v>
      </c>
      <c r="G2779" s="131">
        <v>0</v>
      </c>
    </row>
    <row r="2780" spans="1:7" ht="14.25" customHeight="1">
      <c r="A2780" s="126" t="s">
        <v>138</v>
      </c>
      <c r="B2780" s="127">
        <v>2020</v>
      </c>
      <c r="C2780" s="126" t="s">
        <v>332</v>
      </c>
      <c r="D2780" s="126" t="s">
        <v>333</v>
      </c>
      <c r="E2780" s="127">
        <v>75634.100000000006</v>
      </c>
      <c r="F2780" s="127">
        <v>216493</v>
      </c>
      <c r="G2780" s="127">
        <v>620</v>
      </c>
    </row>
    <row r="2781" spans="1:7" ht="14.25" customHeight="1">
      <c r="A2781" s="130" t="s">
        <v>138</v>
      </c>
      <c r="B2781" s="131">
        <v>2020</v>
      </c>
      <c r="C2781" s="130" t="s">
        <v>332</v>
      </c>
      <c r="D2781" s="130" t="s">
        <v>335</v>
      </c>
      <c r="E2781" s="131">
        <v>362512.13</v>
      </c>
      <c r="F2781" s="131">
        <v>4511017</v>
      </c>
      <c r="G2781" s="131">
        <v>12463</v>
      </c>
    </row>
    <row r="2782" spans="1:7" ht="14.25" customHeight="1">
      <c r="A2782" s="126" t="s">
        <v>138</v>
      </c>
      <c r="B2782" s="127">
        <v>2020</v>
      </c>
      <c r="C2782" s="126" t="s">
        <v>332</v>
      </c>
      <c r="D2782" s="126" t="s">
        <v>336</v>
      </c>
      <c r="E2782" s="127">
        <v>109472.88</v>
      </c>
      <c r="F2782" s="127">
        <v>1516177</v>
      </c>
      <c r="G2782" s="127">
        <v>0</v>
      </c>
    </row>
    <row r="2783" spans="1:7" ht="14.25" customHeight="1">
      <c r="A2783" s="130" t="s">
        <v>138</v>
      </c>
      <c r="B2783" s="131">
        <v>2020</v>
      </c>
      <c r="C2783" s="130" t="s">
        <v>337</v>
      </c>
      <c r="D2783" s="130" t="s">
        <v>338</v>
      </c>
      <c r="E2783" s="131">
        <v>3858533.48</v>
      </c>
      <c r="F2783" s="131">
        <v>115387443</v>
      </c>
      <c r="G2783" s="131">
        <v>0</v>
      </c>
    </row>
    <row r="2784" spans="1:7" ht="14.25" customHeight="1">
      <c r="A2784" s="126" t="s">
        <v>138</v>
      </c>
      <c r="B2784" s="127">
        <v>2020</v>
      </c>
      <c r="C2784" s="126" t="s">
        <v>337</v>
      </c>
      <c r="D2784" s="126" t="s">
        <v>339</v>
      </c>
      <c r="E2784" s="127">
        <v>6077244.1100000003</v>
      </c>
      <c r="F2784" s="127">
        <v>554851365</v>
      </c>
      <c r="G2784" s="127">
        <v>1446082</v>
      </c>
    </row>
    <row r="2785" spans="1:7" ht="14.25" customHeight="1">
      <c r="A2785" s="130" t="s">
        <v>138</v>
      </c>
      <c r="B2785" s="131">
        <v>2020</v>
      </c>
      <c r="C2785" s="130" t="s">
        <v>337</v>
      </c>
      <c r="D2785" s="130" t="s">
        <v>340</v>
      </c>
      <c r="E2785" s="131">
        <v>0</v>
      </c>
      <c r="F2785" s="131">
        <v>0</v>
      </c>
      <c r="G2785" s="131">
        <v>0</v>
      </c>
    </row>
    <row r="2786" spans="1:7" ht="14.25" customHeight="1">
      <c r="A2786" s="126" t="s">
        <v>138</v>
      </c>
      <c r="B2786" s="127">
        <v>2020</v>
      </c>
      <c r="C2786" s="126" t="s">
        <v>337</v>
      </c>
      <c r="D2786" s="126" t="s">
        <v>341</v>
      </c>
      <c r="E2786" s="127">
        <v>20974309.539999999</v>
      </c>
      <c r="F2786" s="127">
        <v>472485022</v>
      </c>
      <c r="G2786" s="127">
        <v>0</v>
      </c>
    </row>
    <row r="2787" spans="1:7" ht="14.25" customHeight="1">
      <c r="A2787" s="130" t="s">
        <v>138</v>
      </c>
      <c r="B2787" s="131">
        <v>2020</v>
      </c>
      <c r="C2787" s="130" t="s">
        <v>337</v>
      </c>
      <c r="D2787" s="130" t="s">
        <v>342</v>
      </c>
      <c r="E2787" s="131">
        <v>0</v>
      </c>
      <c r="F2787" s="131">
        <v>0</v>
      </c>
      <c r="G2787" s="131">
        <v>0</v>
      </c>
    </row>
    <row r="2788" spans="1:7" ht="14.25" customHeight="1">
      <c r="A2788" s="126" t="s">
        <v>138</v>
      </c>
      <c r="B2788" s="127">
        <v>2021</v>
      </c>
      <c r="C2788" s="126" t="s">
        <v>332</v>
      </c>
      <c r="D2788" s="126" t="s">
        <v>343</v>
      </c>
      <c r="E2788" s="127">
        <v>29068.639999999999</v>
      </c>
      <c r="F2788" s="127">
        <v>6483805</v>
      </c>
      <c r="G2788" s="127">
        <v>8006</v>
      </c>
    </row>
    <row r="2789" spans="1:7" ht="14.25" customHeight="1">
      <c r="A2789" s="130" t="s">
        <v>138</v>
      </c>
      <c r="B2789" s="131">
        <v>2021</v>
      </c>
      <c r="C2789" s="130" t="s">
        <v>332</v>
      </c>
      <c r="D2789" s="130" t="s">
        <v>333</v>
      </c>
      <c r="E2789" s="131">
        <v>80220.41</v>
      </c>
      <c r="F2789" s="131">
        <v>212921</v>
      </c>
      <c r="G2789" s="131">
        <v>615</v>
      </c>
    </row>
    <row r="2790" spans="1:7" ht="14.25" customHeight="1">
      <c r="A2790" s="126" t="s">
        <v>138</v>
      </c>
      <c r="B2790" s="127">
        <v>2021</v>
      </c>
      <c r="C2790" s="126" t="s">
        <v>332</v>
      </c>
      <c r="D2790" s="126" t="s">
        <v>335</v>
      </c>
      <c r="E2790" s="127">
        <v>240859.73</v>
      </c>
      <c r="F2790" s="127">
        <v>4430642</v>
      </c>
      <c r="G2790" s="127">
        <v>12327</v>
      </c>
    </row>
    <row r="2791" spans="1:7" ht="14.25" customHeight="1">
      <c r="A2791" s="130" t="s">
        <v>138</v>
      </c>
      <c r="B2791" s="131">
        <v>2021</v>
      </c>
      <c r="C2791" s="130" t="s">
        <v>332</v>
      </c>
      <c r="D2791" s="130" t="s">
        <v>336</v>
      </c>
      <c r="E2791" s="131">
        <v>111645.02</v>
      </c>
      <c r="F2791" s="131">
        <v>1584895</v>
      </c>
      <c r="G2791" s="131">
        <v>0</v>
      </c>
    </row>
    <row r="2792" spans="1:7" ht="14.25" customHeight="1">
      <c r="A2792" s="126" t="s">
        <v>138</v>
      </c>
      <c r="B2792" s="127">
        <v>2021</v>
      </c>
      <c r="C2792" s="126" t="s">
        <v>337</v>
      </c>
      <c r="D2792" s="126" t="s">
        <v>338</v>
      </c>
      <c r="E2792" s="127">
        <v>4192706.6</v>
      </c>
      <c r="F2792" s="127">
        <v>123914381</v>
      </c>
      <c r="G2792" s="127">
        <v>0</v>
      </c>
    </row>
    <row r="2793" spans="1:7" ht="14.25" customHeight="1">
      <c r="A2793" s="130" t="s">
        <v>138</v>
      </c>
      <c r="B2793" s="131">
        <v>2021</v>
      </c>
      <c r="C2793" s="130" t="s">
        <v>337</v>
      </c>
      <c r="D2793" s="130" t="s">
        <v>339</v>
      </c>
      <c r="E2793" s="131">
        <v>6230231.9800000004</v>
      </c>
      <c r="F2793" s="131">
        <v>561831504</v>
      </c>
      <c r="G2793" s="131">
        <v>1474331</v>
      </c>
    </row>
    <row r="2794" spans="1:7" ht="14.25" customHeight="1">
      <c r="A2794" s="126" t="s">
        <v>138</v>
      </c>
      <c r="B2794" s="127">
        <v>2021</v>
      </c>
      <c r="C2794" s="126" t="s">
        <v>337</v>
      </c>
      <c r="D2794" s="126" t="s">
        <v>340</v>
      </c>
      <c r="E2794" s="127">
        <v>0</v>
      </c>
      <c r="F2794" s="127">
        <v>0</v>
      </c>
      <c r="G2794" s="127">
        <v>0</v>
      </c>
    </row>
    <row r="2795" spans="1:7" ht="14.25" customHeight="1">
      <c r="A2795" s="130" t="s">
        <v>138</v>
      </c>
      <c r="B2795" s="131">
        <v>2021</v>
      </c>
      <c r="C2795" s="130" t="s">
        <v>337</v>
      </c>
      <c r="D2795" s="130" t="s">
        <v>341</v>
      </c>
      <c r="E2795" s="131">
        <v>22046814.620000001</v>
      </c>
      <c r="F2795" s="131">
        <v>476357088</v>
      </c>
      <c r="G2795" s="131">
        <v>0</v>
      </c>
    </row>
    <row r="2796" spans="1:7" ht="14.25" customHeight="1">
      <c r="A2796" s="126" t="s">
        <v>138</v>
      </c>
      <c r="B2796" s="127">
        <v>2021</v>
      </c>
      <c r="C2796" s="126" t="s">
        <v>337</v>
      </c>
      <c r="D2796" s="126" t="s">
        <v>342</v>
      </c>
      <c r="E2796" s="127">
        <v>0</v>
      </c>
      <c r="F2796" s="127">
        <v>0</v>
      </c>
      <c r="G2796" s="127">
        <v>0</v>
      </c>
    </row>
    <row r="2797" spans="1:7" ht="14.25" customHeight="1">
      <c r="A2797" s="130" t="s">
        <v>138</v>
      </c>
      <c r="B2797" s="131">
        <v>2022</v>
      </c>
      <c r="C2797" s="130" t="s">
        <v>332</v>
      </c>
      <c r="D2797" s="130" t="s">
        <v>343</v>
      </c>
      <c r="E2797" s="131">
        <v>28824.18</v>
      </c>
      <c r="F2797" s="131">
        <v>6190824</v>
      </c>
      <c r="G2797" s="131">
        <v>7617.31</v>
      </c>
    </row>
    <row r="2798" spans="1:7" ht="14.25" customHeight="1">
      <c r="A2798" s="126" t="s">
        <v>138</v>
      </c>
      <c r="B2798" s="127">
        <v>2022</v>
      </c>
      <c r="C2798" s="126" t="s">
        <v>332</v>
      </c>
      <c r="D2798" s="126" t="s">
        <v>333</v>
      </c>
      <c r="E2798" s="127">
        <v>81012.37</v>
      </c>
      <c r="F2798" s="127">
        <v>214808</v>
      </c>
      <c r="G2798" s="127">
        <v>610.37</v>
      </c>
    </row>
    <row r="2799" spans="1:7" ht="14.25" customHeight="1">
      <c r="A2799" s="130" t="s">
        <v>138</v>
      </c>
      <c r="B2799" s="131">
        <v>2022</v>
      </c>
      <c r="C2799" s="130" t="s">
        <v>332</v>
      </c>
      <c r="D2799" s="130" t="s">
        <v>335</v>
      </c>
      <c r="E2799" s="131">
        <v>248093.06</v>
      </c>
      <c r="F2799" s="131">
        <v>4456669</v>
      </c>
      <c r="G2799" s="131">
        <v>12345.86</v>
      </c>
    </row>
    <row r="2800" spans="1:7" ht="14.25" customHeight="1">
      <c r="A2800" s="126" t="s">
        <v>138</v>
      </c>
      <c r="B2800" s="127">
        <v>2022</v>
      </c>
      <c r="C2800" s="126" t="s">
        <v>332</v>
      </c>
      <c r="D2800" s="126" t="s">
        <v>336</v>
      </c>
      <c r="E2800" s="127">
        <v>113331.72</v>
      </c>
      <c r="F2800" s="127">
        <v>1519469</v>
      </c>
      <c r="G2800" s="127">
        <v>0</v>
      </c>
    </row>
    <row r="2801" spans="1:7" ht="14.25" customHeight="1">
      <c r="A2801" s="130" t="s">
        <v>138</v>
      </c>
      <c r="B2801" s="131">
        <v>2022</v>
      </c>
      <c r="C2801" s="130" t="s">
        <v>337</v>
      </c>
      <c r="D2801" s="130" t="s">
        <v>338</v>
      </c>
      <c r="E2801" s="131">
        <v>4718810.32</v>
      </c>
      <c r="F2801" s="131">
        <v>143020860</v>
      </c>
      <c r="G2801" s="131">
        <v>0</v>
      </c>
    </row>
    <row r="2802" spans="1:7" ht="14.25" customHeight="1">
      <c r="A2802" s="126" t="s">
        <v>138</v>
      </c>
      <c r="B2802" s="127">
        <v>2022</v>
      </c>
      <c r="C2802" s="126" t="s">
        <v>337</v>
      </c>
      <c r="D2802" s="126" t="s">
        <v>339</v>
      </c>
      <c r="E2802" s="127">
        <v>6622591.6100000003</v>
      </c>
      <c r="F2802" s="127">
        <v>608851569</v>
      </c>
      <c r="G2802" s="127">
        <v>1586110.33</v>
      </c>
    </row>
    <row r="2803" spans="1:7" ht="14.25" customHeight="1">
      <c r="A2803" s="130" t="s">
        <v>138</v>
      </c>
      <c r="B2803" s="131">
        <v>2022</v>
      </c>
      <c r="C2803" s="130" t="s">
        <v>337</v>
      </c>
      <c r="D2803" s="130" t="s">
        <v>340</v>
      </c>
      <c r="E2803" s="131">
        <v>0</v>
      </c>
      <c r="F2803" s="131">
        <v>0</v>
      </c>
      <c r="G2803" s="131">
        <v>0</v>
      </c>
    </row>
    <row r="2804" spans="1:7" ht="14.25" customHeight="1">
      <c r="A2804" s="126" t="s">
        <v>138</v>
      </c>
      <c r="B2804" s="127">
        <v>2022</v>
      </c>
      <c r="C2804" s="126" t="s">
        <v>337</v>
      </c>
      <c r="D2804" s="126" t="s">
        <v>341</v>
      </c>
      <c r="E2804" s="127">
        <v>22993647.239999998</v>
      </c>
      <c r="F2804" s="127">
        <v>476726466</v>
      </c>
      <c r="G2804" s="127">
        <v>0</v>
      </c>
    </row>
    <row r="2805" spans="1:7" ht="14.25" customHeight="1">
      <c r="A2805" s="130" t="s">
        <v>138</v>
      </c>
      <c r="B2805" s="131">
        <v>2022</v>
      </c>
      <c r="C2805" s="130" t="s">
        <v>337</v>
      </c>
      <c r="D2805" s="130" t="s">
        <v>342</v>
      </c>
      <c r="E2805" s="131">
        <v>0</v>
      </c>
      <c r="F2805" s="131">
        <v>0</v>
      </c>
      <c r="G2805" s="131">
        <v>0</v>
      </c>
    </row>
    <row r="2806" spans="1:7" ht="14.25" customHeight="1">
      <c r="A2806" s="126" t="s">
        <v>138</v>
      </c>
      <c r="B2806" s="127">
        <v>2023</v>
      </c>
      <c r="C2806" s="126" t="s">
        <v>332</v>
      </c>
      <c r="D2806" s="126" t="s">
        <v>343</v>
      </c>
      <c r="E2806" s="127">
        <v>28539.01</v>
      </c>
      <c r="F2806" s="127">
        <v>5801465</v>
      </c>
      <c r="G2806" s="127">
        <v>7191</v>
      </c>
    </row>
    <row r="2807" spans="1:7" ht="14.25" customHeight="1">
      <c r="A2807" s="130" t="s">
        <v>138</v>
      </c>
      <c r="B2807" s="131">
        <v>2023</v>
      </c>
      <c r="C2807" s="130" t="s">
        <v>332</v>
      </c>
      <c r="D2807" s="130" t="s">
        <v>333</v>
      </c>
      <c r="E2807" s="131">
        <v>77612.23</v>
      </c>
      <c r="F2807" s="131">
        <v>203476.4</v>
      </c>
      <c r="G2807" s="131">
        <v>31.03</v>
      </c>
    </row>
    <row r="2808" spans="1:7" ht="14.25" customHeight="1">
      <c r="A2808" s="126" t="s">
        <v>138</v>
      </c>
      <c r="B2808" s="127">
        <v>2023</v>
      </c>
      <c r="C2808" s="126" t="s">
        <v>332</v>
      </c>
      <c r="D2808" s="126" t="s">
        <v>335</v>
      </c>
      <c r="E2808" s="127">
        <v>257261.03</v>
      </c>
      <c r="F2808" s="127">
        <v>4396781</v>
      </c>
      <c r="G2808" s="127">
        <v>12279</v>
      </c>
    </row>
    <row r="2809" spans="1:7" ht="14.25" customHeight="1">
      <c r="A2809" s="130" t="s">
        <v>138</v>
      </c>
      <c r="B2809" s="131">
        <v>2023</v>
      </c>
      <c r="C2809" s="130" t="s">
        <v>332</v>
      </c>
      <c r="D2809" s="130" t="s">
        <v>336</v>
      </c>
      <c r="E2809" s="131">
        <v>122220.59</v>
      </c>
      <c r="F2809" s="131">
        <v>1528545</v>
      </c>
      <c r="G2809" s="131">
        <v>0</v>
      </c>
    </row>
    <row r="2810" spans="1:7" ht="14.25" customHeight="1">
      <c r="A2810" s="126" t="s">
        <v>138</v>
      </c>
      <c r="B2810" s="127">
        <v>2023</v>
      </c>
      <c r="C2810" s="126" t="s">
        <v>337</v>
      </c>
      <c r="D2810" s="126" t="s">
        <v>338</v>
      </c>
      <c r="E2810" s="127">
        <v>4735633.29</v>
      </c>
      <c r="F2810" s="127">
        <v>133016697.39</v>
      </c>
      <c r="G2810" s="127">
        <v>0</v>
      </c>
    </row>
    <row r="2811" spans="1:7" ht="14.25" customHeight="1">
      <c r="A2811" s="130" t="s">
        <v>138</v>
      </c>
      <c r="B2811" s="131">
        <v>2023</v>
      </c>
      <c r="C2811" s="130" t="s">
        <v>337</v>
      </c>
      <c r="D2811" s="130" t="s">
        <v>339</v>
      </c>
      <c r="E2811" s="131">
        <v>7282313.9299999997</v>
      </c>
      <c r="F2811" s="131">
        <v>642053075.28999996</v>
      </c>
      <c r="G2811" s="131">
        <v>1675692.95</v>
      </c>
    </row>
    <row r="2812" spans="1:7" ht="14.25" customHeight="1">
      <c r="A2812" s="126" t="s">
        <v>138</v>
      </c>
      <c r="B2812" s="127">
        <v>2023</v>
      </c>
      <c r="C2812" s="126" t="s">
        <v>337</v>
      </c>
      <c r="D2812" s="126" t="s">
        <v>340</v>
      </c>
      <c r="E2812" s="127">
        <v>0</v>
      </c>
      <c r="F2812" s="127">
        <v>0</v>
      </c>
      <c r="G2812" s="127">
        <v>0</v>
      </c>
    </row>
    <row r="2813" spans="1:7" ht="14.25" customHeight="1">
      <c r="A2813" s="130" t="s">
        <v>138</v>
      </c>
      <c r="B2813" s="131">
        <v>2023</v>
      </c>
      <c r="C2813" s="130" t="s">
        <v>337</v>
      </c>
      <c r="D2813" s="130" t="s">
        <v>341</v>
      </c>
      <c r="E2813" s="131">
        <v>24083721.170000002</v>
      </c>
      <c r="F2813" s="131">
        <v>459771462.74000001</v>
      </c>
      <c r="G2813" s="131">
        <v>0</v>
      </c>
    </row>
    <row r="2814" spans="1:7" ht="14.25" customHeight="1">
      <c r="A2814" s="126" t="s">
        <v>138</v>
      </c>
      <c r="B2814" s="127">
        <v>2023</v>
      </c>
      <c r="C2814" s="126" t="s">
        <v>337</v>
      </c>
      <c r="D2814" s="126" t="s">
        <v>342</v>
      </c>
      <c r="E2814" s="127">
        <v>0</v>
      </c>
      <c r="F2814" s="127">
        <v>0</v>
      </c>
      <c r="G2814" s="127">
        <v>0</v>
      </c>
    </row>
    <row r="2815" spans="1:7" ht="14.25" customHeight="1">
      <c r="A2815" s="130" t="s">
        <v>139</v>
      </c>
      <c r="B2815" s="131">
        <v>2015</v>
      </c>
      <c r="C2815" s="130" t="s">
        <v>332</v>
      </c>
      <c r="D2815" s="130" t="s">
        <v>343</v>
      </c>
      <c r="E2815" s="131">
        <v>0</v>
      </c>
      <c r="F2815" s="131">
        <v>0</v>
      </c>
      <c r="G2815" s="131">
        <v>0</v>
      </c>
    </row>
    <row r="2816" spans="1:7" ht="14.25" customHeight="1">
      <c r="A2816" s="126" t="s">
        <v>139</v>
      </c>
      <c r="B2816" s="127">
        <v>2015</v>
      </c>
      <c r="C2816" s="126" t="s">
        <v>332</v>
      </c>
      <c r="D2816" s="126" t="s">
        <v>333</v>
      </c>
      <c r="E2816" s="127">
        <v>0</v>
      </c>
      <c r="F2816" s="127">
        <v>0</v>
      </c>
      <c r="G2816" s="127">
        <v>0</v>
      </c>
    </row>
    <row r="2817" spans="1:7" ht="14.25" customHeight="1">
      <c r="A2817" s="130" t="s">
        <v>139</v>
      </c>
      <c r="B2817" s="131">
        <v>2015</v>
      </c>
      <c r="C2817" s="130" t="s">
        <v>332</v>
      </c>
      <c r="D2817" s="130" t="s">
        <v>335</v>
      </c>
      <c r="E2817" s="131">
        <v>267284.40000000002</v>
      </c>
      <c r="F2817" s="131">
        <v>979420.94</v>
      </c>
      <c r="G2817" s="131">
        <v>2807</v>
      </c>
    </row>
    <row r="2818" spans="1:7" ht="14.25" customHeight="1">
      <c r="A2818" s="126" t="s">
        <v>139</v>
      </c>
      <c r="B2818" s="127">
        <v>2015</v>
      </c>
      <c r="C2818" s="126" t="s">
        <v>332</v>
      </c>
      <c r="D2818" s="126" t="s">
        <v>336</v>
      </c>
      <c r="E2818" s="127">
        <v>5394.71</v>
      </c>
      <c r="F2818" s="127">
        <v>245993.54</v>
      </c>
      <c r="G2818" s="127">
        <v>0</v>
      </c>
    </row>
    <row r="2819" spans="1:7" ht="14.25" customHeight="1">
      <c r="A2819" s="130" t="s">
        <v>139</v>
      </c>
      <c r="B2819" s="131">
        <v>2015</v>
      </c>
      <c r="C2819" s="130" t="s">
        <v>337</v>
      </c>
      <c r="D2819" s="130" t="s">
        <v>338</v>
      </c>
      <c r="E2819" s="131">
        <v>1084578.42</v>
      </c>
      <c r="F2819" s="131">
        <v>41712512.460000001</v>
      </c>
      <c r="G2819" s="131">
        <v>0</v>
      </c>
    </row>
    <row r="2820" spans="1:7" ht="14.25" customHeight="1">
      <c r="A2820" s="126" t="s">
        <v>139</v>
      </c>
      <c r="B2820" s="127">
        <v>2015</v>
      </c>
      <c r="C2820" s="126" t="s">
        <v>337</v>
      </c>
      <c r="D2820" s="126" t="s">
        <v>339</v>
      </c>
      <c r="E2820" s="127">
        <v>818758.47</v>
      </c>
      <c r="F2820" s="127">
        <v>83783450.810000002</v>
      </c>
      <c r="G2820" s="127">
        <v>210621</v>
      </c>
    </row>
    <row r="2821" spans="1:7" ht="14.25" customHeight="1">
      <c r="A2821" s="130" t="s">
        <v>139</v>
      </c>
      <c r="B2821" s="131">
        <v>2015</v>
      </c>
      <c r="C2821" s="130" t="s">
        <v>337</v>
      </c>
      <c r="D2821" s="130" t="s">
        <v>340</v>
      </c>
      <c r="E2821" s="131">
        <v>0</v>
      </c>
      <c r="F2821" s="131">
        <v>0</v>
      </c>
      <c r="G2821" s="131">
        <v>0</v>
      </c>
    </row>
    <row r="2822" spans="1:7" ht="14.25" customHeight="1">
      <c r="A2822" s="126" t="s">
        <v>139</v>
      </c>
      <c r="B2822" s="127">
        <v>2015</v>
      </c>
      <c r="C2822" s="126" t="s">
        <v>337</v>
      </c>
      <c r="D2822" s="126" t="s">
        <v>341</v>
      </c>
      <c r="E2822" s="127">
        <v>2483877</v>
      </c>
      <c r="F2822" s="127">
        <v>70322391.010000005</v>
      </c>
      <c r="G2822" s="127">
        <v>0</v>
      </c>
    </row>
    <row r="2823" spans="1:7" ht="14.25" customHeight="1">
      <c r="A2823" s="130" t="s">
        <v>139</v>
      </c>
      <c r="B2823" s="131">
        <v>2015</v>
      </c>
      <c r="C2823" s="130" t="s">
        <v>337</v>
      </c>
      <c r="D2823" s="130" t="s">
        <v>342</v>
      </c>
      <c r="E2823" s="131">
        <v>0</v>
      </c>
      <c r="F2823" s="131">
        <v>0</v>
      </c>
      <c r="G2823" s="131">
        <v>0</v>
      </c>
    </row>
    <row r="2824" spans="1:7" ht="14.25" customHeight="1">
      <c r="A2824" s="126" t="s">
        <v>139</v>
      </c>
      <c r="B2824" s="127">
        <v>2016</v>
      </c>
      <c r="C2824" s="126" t="s">
        <v>332</v>
      </c>
      <c r="D2824" s="126" t="s">
        <v>343</v>
      </c>
      <c r="E2824" s="127">
        <v>0</v>
      </c>
      <c r="F2824" s="127">
        <v>0</v>
      </c>
      <c r="G2824" s="127">
        <v>0</v>
      </c>
    </row>
    <row r="2825" spans="1:7" ht="14.25" customHeight="1">
      <c r="A2825" s="130" t="s">
        <v>139</v>
      </c>
      <c r="B2825" s="131">
        <v>2016</v>
      </c>
      <c r="C2825" s="130" t="s">
        <v>332</v>
      </c>
      <c r="D2825" s="130" t="s">
        <v>333</v>
      </c>
      <c r="E2825" s="131">
        <v>0</v>
      </c>
      <c r="F2825" s="131">
        <v>0</v>
      </c>
      <c r="G2825" s="131">
        <v>0</v>
      </c>
    </row>
    <row r="2826" spans="1:7" ht="14.25" customHeight="1">
      <c r="A2826" s="126" t="s">
        <v>139</v>
      </c>
      <c r="B2826" s="127">
        <v>2016</v>
      </c>
      <c r="C2826" s="126" t="s">
        <v>332</v>
      </c>
      <c r="D2826" s="126" t="s">
        <v>335</v>
      </c>
      <c r="E2826" s="127">
        <v>260761.06</v>
      </c>
      <c r="F2826" s="127">
        <v>850569.66</v>
      </c>
      <c r="G2826" s="127">
        <v>2397.9</v>
      </c>
    </row>
    <row r="2827" spans="1:7" ht="14.25" customHeight="1">
      <c r="A2827" s="130" t="s">
        <v>139</v>
      </c>
      <c r="B2827" s="131">
        <v>2016</v>
      </c>
      <c r="C2827" s="130" t="s">
        <v>332</v>
      </c>
      <c r="D2827" s="130" t="s">
        <v>336</v>
      </c>
      <c r="E2827" s="131">
        <v>2134.0700000000002</v>
      </c>
      <c r="F2827" s="131">
        <v>178577.7</v>
      </c>
      <c r="G2827" s="131">
        <v>0</v>
      </c>
    </row>
    <row r="2828" spans="1:7" ht="14.25" customHeight="1">
      <c r="A2828" s="126" t="s">
        <v>139</v>
      </c>
      <c r="B2828" s="127">
        <v>2016</v>
      </c>
      <c r="C2828" s="126" t="s">
        <v>337</v>
      </c>
      <c r="D2828" s="126" t="s">
        <v>338</v>
      </c>
      <c r="E2828" s="127">
        <v>1114648.02</v>
      </c>
      <c r="F2828" s="127">
        <v>42806409.159999996</v>
      </c>
      <c r="G2828" s="127">
        <v>0</v>
      </c>
    </row>
    <row r="2829" spans="1:7" ht="14.25" customHeight="1">
      <c r="A2829" s="130" t="s">
        <v>139</v>
      </c>
      <c r="B2829" s="131">
        <v>2016</v>
      </c>
      <c r="C2829" s="130" t="s">
        <v>337</v>
      </c>
      <c r="D2829" s="130" t="s">
        <v>339</v>
      </c>
      <c r="E2829" s="131">
        <v>835661.87</v>
      </c>
      <c r="F2829" s="131">
        <v>83544375.670000002</v>
      </c>
      <c r="G2829" s="131">
        <v>212809.8</v>
      </c>
    </row>
    <row r="2830" spans="1:7" ht="14.25" customHeight="1">
      <c r="A2830" s="126" t="s">
        <v>139</v>
      </c>
      <c r="B2830" s="127">
        <v>2016</v>
      </c>
      <c r="C2830" s="126" t="s">
        <v>337</v>
      </c>
      <c r="D2830" s="126" t="s">
        <v>340</v>
      </c>
      <c r="E2830" s="127">
        <v>0</v>
      </c>
      <c r="F2830" s="127">
        <v>0</v>
      </c>
      <c r="G2830" s="127">
        <v>0</v>
      </c>
    </row>
    <row r="2831" spans="1:7" ht="14.25" customHeight="1">
      <c r="A2831" s="130" t="s">
        <v>139</v>
      </c>
      <c r="B2831" s="131">
        <v>2016</v>
      </c>
      <c r="C2831" s="130" t="s">
        <v>337</v>
      </c>
      <c r="D2831" s="130" t="s">
        <v>341</v>
      </c>
      <c r="E2831" s="131">
        <v>2597708.89</v>
      </c>
      <c r="F2831" s="131">
        <v>72859328.829999998</v>
      </c>
      <c r="G2831" s="131">
        <v>0</v>
      </c>
    </row>
    <row r="2832" spans="1:7" ht="14.25" customHeight="1">
      <c r="A2832" s="126" t="s">
        <v>139</v>
      </c>
      <c r="B2832" s="127">
        <v>2016</v>
      </c>
      <c r="C2832" s="126" t="s">
        <v>337</v>
      </c>
      <c r="D2832" s="126" t="s">
        <v>342</v>
      </c>
      <c r="E2832" s="127">
        <v>0</v>
      </c>
      <c r="F2832" s="127">
        <v>0</v>
      </c>
      <c r="G2832" s="127">
        <v>0</v>
      </c>
    </row>
    <row r="2833" spans="1:7" ht="14.25" customHeight="1">
      <c r="A2833" s="130" t="s">
        <v>139</v>
      </c>
      <c r="B2833" s="131">
        <v>2017</v>
      </c>
      <c r="C2833" s="130" t="s">
        <v>332</v>
      </c>
      <c r="D2833" s="130" t="s">
        <v>343</v>
      </c>
      <c r="E2833" s="131">
        <v>0</v>
      </c>
      <c r="F2833" s="131">
        <v>0</v>
      </c>
      <c r="G2833" s="131">
        <v>0</v>
      </c>
    </row>
    <row r="2834" spans="1:7" ht="14.25" customHeight="1">
      <c r="A2834" s="126" t="s">
        <v>139</v>
      </c>
      <c r="B2834" s="127">
        <v>2017</v>
      </c>
      <c r="C2834" s="126" t="s">
        <v>332</v>
      </c>
      <c r="D2834" s="126" t="s">
        <v>333</v>
      </c>
      <c r="E2834" s="127">
        <v>0</v>
      </c>
      <c r="F2834" s="127">
        <v>0</v>
      </c>
      <c r="G2834" s="127">
        <v>0</v>
      </c>
    </row>
    <row r="2835" spans="1:7" ht="14.25" customHeight="1">
      <c r="A2835" s="130" t="s">
        <v>139</v>
      </c>
      <c r="B2835" s="131">
        <v>2017</v>
      </c>
      <c r="C2835" s="130" t="s">
        <v>332</v>
      </c>
      <c r="D2835" s="130" t="s">
        <v>335</v>
      </c>
      <c r="E2835" s="131">
        <v>271284.06</v>
      </c>
      <c r="F2835" s="131">
        <v>858843.55</v>
      </c>
      <c r="G2835" s="131">
        <v>2400.4</v>
      </c>
    </row>
    <row r="2836" spans="1:7" ht="14.25" customHeight="1">
      <c r="A2836" s="126" t="s">
        <v>139</v>
      </c>
      <c r="B2836" s="127">
        <v>2017</v>
      </c>
      <c r="C2836" s="126" t="s">
        <v>332</v>
      </c>
      <c r="D2836" s="126" t="s">
        <v>336</v>
      </c>
      <c r="E2836" s="127">
        <v>7674.38</v>
      </c>
      <c r="F2836" s="127">
        <v>250759.37</v>
      </c>
      <c r="G2836" s="127">
        <v>0</v>
      </c>
    </row>
    <row r="2837" spans="1:7" ht="14.25" customHeight="1">
      <c r="A2837" s="130" t="s">
        <v>139</v>
      </c>
      <c r="B2837" s="131">
        <v>2017</v>
      </c>
      <c r="C2837" s="130" t="s">
        <v>337</v>
      </c>
      <c r="D2837" s="130" t="s">
        <v>338</v>
      </c>
      <c r="E2837" s="131">
        <v>1097529.3</v>
      </c>
      <c r="F2837" s="131">
        <v>40733064.149999999</v>
      </c>
      <c r="G2837" s="131">
        <v>0</v>
      </c>
    </row>
    <row r="2838" spans="1:7" ht="14.25" customHeight="1">
      <c r="A2838" s="126" t="s">
        <v>139</v>
      </c>
      <c r="B2838" s="127">
        <v>2017</v>
      </c>
      <c r="C2838" s="126" t="s">
        <v>337</v>
      </c>
      <c r="D2838" s="126" t="s">
        <v>339</v>
      </c>
      <c r="E2838" s="127">
        <v>876153.75</v>
      </c>
      <c r="F2838" s="127">
        <v>84099297</v>
      </c>
      <c r="G2838" s="127">
        <v>212601.82</v>
      </c>
    </row>
    <row r="2839" spans="1:7" ht="14.25" customHeight="1">
      <c r="A2839" s="130" t="s">
        <v>139</v>
      </c>
      <c r="B2839" s="131">
        <v>2017</v>
      </c>
      <c r="C2839" s="130" t="s">
        <v>337</v>
      </c>
      <c r="D2839" s="130" t="s">
        <v>340</v>
      </c>
      <c r="E2839" s="131">
        <v>0</v>
      </c>
      <c r="F2839" s="131">
        <v>0</v>
      </c>
      <c r="G2839" s="131">
        <v>0</v>
      </c>
    </row>
    <row r="2840" spans="1:7" ht="14.25" customHeight="1">
      <c r="A2840" s="126" t="s">
        <v>139</v>
      </c>
      <c r="B2840" s="127">
        <v>2017</v>
      </c>
      <c r="C2840" s="126" t="s">
        <v>337</v>
      </c>
      <c r="D2840" s="126" t="s">
        <v>341</v>
      </c>
      <c r="E2840" s="127">
        <v>2731715.18</v>
      </c>
      <c r="F2840" s="127">
        <v>71017298.549999997</v>
      </c>
      <c r="G2840" s="127">
        <v>0</v>
      </c>
    </row>
    <row r="2841" spans="1:7" ht="14.25" customHeight="1">
      <c r="A2841" s="130" t="s">
        <v>139</v>
      </c>
      <c r="B2841" s="131">
        <v>2017</v>
      </c>
      <c r="C2841" s="130" t="s">
        <v>337</v>
      </c>
      <c r="D2841" s="130" t="s">
        <v>342</v>
      </c>
      <c r="E2841" s="131">
        <v>0</v>
      </c>
      <c r="F2841" s="131">
        <v>0</v>
      </c>
      <c r="G2841" s="131">
        <v>0</v>
      </c>
    </row>
    <row r="2842" spans="1:7" ht="14.25" customHeight="1">
      <c r="A2842" s="126" t="s">
        <v>139</v>
      </c>
      <c r="B2842" s="127">
        <v>2018</v>
      </c>
      <c r="C2842" s="126" t="s">
        <v>332</v>
      </c>
      <c r="D2842" s="126" t="s">
        <v>343</v>
      </c>
      <c r="E2842" s="127">
        <v>0</v>
      </c>
      <c r="F2842" s="127">
        <v>0</v>
      </c>
      <c r="G2842" s="127">
        <v>0</v>
      </c>
    </row>
    <row r="2843" spans="1:7" ht="14.25" customHeight="1">
      <c r="A2843" s="130" t="s">
        <v>139</v>
      </c>
      <c r="B2843" s="131">
        <v>2018</v>
      </c>
      <c r="C2843" s="130" t="s">
        <v>332</v>
      </c>
      <c r="D2843" s="130" t="s">
        <v>333</v>
      </c>
      <c r="E2843" s="131">
        <v>0</v>
      </c>
      <c r="F2843" s="131">
        <v>0</v>
      </c>
      <c r="G2843" s="131">
        <v>0</v>
      </c>
    </row>
    <row r="2844" spans="1:7" ht="14.25" customHeight="1">
      <c r="A2844" s="126" t="s">
        <v>139</v>
      </c>
      <c r="B2844" s="127">
        <v>2018</v>
      </c>
      <c r="C2844" s="126" t="s">
        <v>332</v>
      </c>
      <c r="D2844" s="126" t="s">
        <v>335</v>
      </c>
      <c r="E2844" s="127">
        <v>273882.71999999997</v>
      </c>
      <c r="F2844" s="127">
        <v>856925.37</v>
      </c>
      <c r="G2844" s="127">
        <v>2388.8000000000002</v>
      </c>
    </row>
    <row r="2845" spans="1:7" ht="14.25" customHeight="1">
      <c r="A2845" s="130" t="s">
        <v>139</v>
      </c>
      <c r="B2845" s="131">
        <v>2018</v>
      </c>
      <c r="C2845" s="130" t="s">
        <v>332</v>
      </c>
      <c r="D2845" s="130" t="s">
        <v>336</v>
      </c>
      <c r="E2845" s="131">
        <v>8627.6200000000008</v>
      </c>
      <c r="F2845" s="131">
        <v>264992.59000000003</v>
      </c>
      <c r="G2845" s="131">
        <v>0</v>
      </c>
    </row>
    <row r="2846" spans="1:7" ht="14.25" customHeight="1">
      <c r="A2846" s="126" t="s">
        <v>139</v>
      </c>
      <c r="B2846" s="127">
        <v>2018</v>
      </c>
      <c r="C2846" s="126" t="s">
        <v>337</v>
      </c>
      <c r="D2846" s="126" t="s">
        <v>338</v>
      </c>
      <c r="E2846" s="127">
        <v>1129405.67</v>
      </c>
      <c r="F2846" s="127">
        <v>42619952.450000003</v>
      </c>
      <c r="G2846" s="127">
        <v>0</v>
      </c>
    </row>
    <row r="2847" spans="1:7" ht="14.25" customHeight="1">
      <c r="A2847" s="130" t="s">
        <v>139</v>
      </c>
      <c r="B2847" s="131">
        <v>2018</v>
      </c>
      <c r="C2847" s="130" t="s">
        <v>337</v>
      </c>
      <c r="D2847" s="130" t="s">
        <v>339</v>
      </c>
      <c r="E2847" s="131">
        <v>947026.72</v>
      </c>
      <c r="F2847" s="131">
        <v>96791821.079999998</v>
      </c>
      <c r="G2847" s="131">
        <v>243710.8</v>
      </c>
    </row>
    <row r="2848" spans="1:7" ht="14.25" customHeight="1">
      <c r="A2848" s="126" t="s">
        <v>139</v>
      </c>
      <c r="B2848" s="127">
        <v>2018</v>
      </c>
      <c r="C2848" s="126" t="s">
        <v>337</v>
      </c>
      <c r="D2848" s="126" t="s">
        <v>340</v>
      </c>
      <c r="E2848" s="127">
        <v>0</v>
      </c>
      <c r="F2848" s="127">
        <v>0</v>
      </c>
      <c r="G2848" s="127">
        <v>0</v>
      </c>
    </row>
    <row r="2849" spans="1:7" ht="14.25" customHeight="1">
      <c r="A2849" s="130" t="s">
        <v>139</v>
      </c>
      <c r="B2849" s="131">
        <v>2018</v>
      </c>
      <c r="C2849" s="130" t="s">
        <v>337</v>
      </c>
      <c r="D2849" s="130" t="s">
        <v>341</v>
      </c>
      <c r="E2849" s="131">
        <v>2790242.43</v>
      </c>
      <c r="F2849" s="131">
        <v>76998170.200000003</v>
      </c>
      <c r="G2849" s="131">
        <v>0</v>
      </c>
    </row>
    <row r="2850" spans="1:7" ht="14.25" customHeight="1">
      <c r="A2850" s="126" t="s">
        <v>139</v>
      </c>
      <c r="B2850" s="127">
        <v>2018</v>
      </c>
      <c r="C2850" s="126" t="s">
        <v>337</v>
      </c>
      <c r="D2850" s="126" t="s">
        <v>342</v>
      </c>
      <c r="E2850" s="127">
        <v>0</v>
      </c>
      <c r="F2850" s="127">
        <v>0</v>
      </c>
      <c r="G2850" s="127">
        <v>0</v>
      </c>
    </row>
    <row r="2851" spans="1:7" ht="14.25" customHeight="1">
      <c r="A2851" s="130" t="s">
        <v>139</v>
      </c>
      <c r="B2851" s="131">
        <v>2019</v>
      </c>
      <c r="C2851" s="130" t="s">
        <v>332</v>
      </c>
      <c r="D2851" s="130" t="s">
        <v>343</v>
      </c>
      <c r="E2851" s="131">
        <v>0</v>
      </c>
      <c r="F2851" s="131">
        <v>0</v>
      </c>
      <c r="G2851" s="131">
        <v>0</v>
      </c>
    </row>
    <row r="2852" spans="1:7" ht="14.25" customHeight="1">
      <c r="A2852" s="126" t="s">
        <v>139</v>
      </c>
      <c r="B2852" s="127">
        <v>2019</v>
      </c>
      <c r="C2852" s="126" t="s">
        <v>332</v>
      </c>
      <c r="D2852" s="126" t="s">
        <v>333</v>
      </c>
      <c r="E2852" s="127">
        <v>0</v>
      </c>
      <c r="F2852" s="127">
        <v>0</v>
      </c>
      <c r="G2852" s="127">
        <v>0</v>
      </c>
    </row>
    <row r="2853" spans="1:7" ht="14.25" customHeight="1">
      <c r="A2853" s="130" t="s">
        <v>139</v>
      </c>
      <c r="B2853" s="131">
        <v>2019</v>
      </c>
      <c r="C2853" s="130" t="s">
        <v>332</v>
      </c>
      <c r="D2853" s="130" t="s">
        <v>335</v>
      </c>
      <c r="E2853" s="131">
        <v>292682.13</v>
      </c>
      <c r="F2853" s="131">
        <v>854489.36</v>
      </c>
      <c r="G2853" s="131">
        <v>2390</v>
      </c>
    </row>
    <row r="2854" spans="1:7" ht="14.25" customHeight="1">
      <c r="A2854" s="126" t="s">
        <v>139</v>
      </c>
      <c r="B2854" s="127">
        <v>2019</v>
      </c>
      <c r="C2854" s="126" t="s">
        <v>332</v>
      </c>
      <c r="D2854" s="126" t="s">
        <v>336</v>
      </c>
      <c r="E2854" s="127">
        <v>8417.6</v>
      </c>
      <c r="F2854" s="127">
        <v>254507.89</v>
      </c>
      <c r="G2854" s="127">
        <v>0</v>
      </c>
    </row>
    <row r="2855" spans="1:7" ht="14.25" customHeight="1">
      <c r="A2855" s="130" t="s">
        <v>139</v>
      </c>
      <c r="B2855" s="131">
        <v>2019</v>
      </c>
      <c r="C2855" s="130" t="s">
        <v>337</v>
      </c>
      <c r="D2855" s="130" t="s">
        <v>338</v>
      </c>
      <c r="E2855" s="131">
        <v>1174117.1599999999</v>
      </c>
      <c r="F2855" s="131">
        <v>42102477.240000002</v>
      </c>
      <c r="G2855" s="131">
        <v>0</v>
      </c>
    </row>
    <row r="2856" spans="1:7" ht="14.25" customHeight="1">
      <c r="A2856" s="126" t="s">
        <v>139</v>
      </c>
      <c r="B2856" s="127">
        <v>2019</v>
      </c>
      <c r="C2856" s="126" t="s">
        <v>337</v>
      </c>
      <c r="D2856" s="126" t="s">
        <v>339</v>
      </c>
      <c r="E2856" s="127">
        <v>1019470.52</v>
      </c>
      <c r="F2856" s="127">
        <v>93826101.209999993</v>
      </c>
      <c r="G2856" s="127">
        <v>244870.7</v>
      </c>
    </row>
    <row r="2857" spans="1:7" ht="14.25" customHeight="1">
      <c r="A2857" s="130" t="s">
        <v>139</v>
      </c>
      <c r="B2857" s="131">
        <v>2019</v>
      </c>
      <c r="C2857" s="130" t="s">
        <v>337</v>
      </c>
      <c r="D2857" s="130" t="s">
        <v>341</v>
      </c>
      <c r="E2857" s="131">
        <v>2819516.14</v>
      </c>
      <c r="F2857" s="131">
        <v>75007657.650000006</v>
      </c>
      <c r="G2857" s="131">
        <v>0</v>
      </c>
    </row>
    <row r="2858" spans="1:7" ht="14.25" customHeight="1">
      <c r="A2858" s="126" t="s">
        <v>139</v>
      </c>
      <c r="B2858" s="127">
        <v>2019</v>
      </c>
      <c r="C2858" s="126" t="s">
        <v>337</v>
      </c>
      <c r="D2858" s="126" t="s">
        <v>342</v>
      </c>
      <c r="E2858" s="127">
        <v>0</v>
      </c>
      <c r="F2858" s="127">
        <v>0</v>
      </c>
      <c r="G2858" s="127">
        <v>0</v>
      </c>
    </row>
    <row r="2859" spans="1:7" ht="14.25" customHeight="1">
      <c r="A2859" s="130" t="s">
        <v>139</v>
      </c>
      <c r="B2859" s="131">
        <v>2020</v>
      </c>
      <c r="C2859" s="130" t="s">
        <v>332</v>
      </c>
      <c r="D2859" s="130" t="s">
        <v>343</v>
      </c>
      <c r="E2859" s="131">
        <v>0</v>
      </c>
      <c r="F2859" s="131">
        <v>0</v>
      </c>
      <c r="G2859" s="131">
        <v>0</v>
      </c>
    </row>
    <row r="2860" spans="1:7" ht="14.25" customHeight="1">
      <c r="A2860" s="126" t="s">
        <v>139</v>
      </c>
      <c r="B2860" s="127">
        <v>2020</v>
      </c>
      <c r="C2860" s="126" t="s">
        <v>332</v>
      </c>
      <c r="D2860" s="126" t="s">
        <v>333</v>
      </c>
      <c r="E2860" s="127">
        <v>0</v>
      </c>
      <c r="F2860" s="127">
        <v>0</v>
      </c>
      <c r="G2860" s="127">
        <v>0</v>
      </c>
    </row>
    <row r="2861" spans="1:7" ht="14.25" customHeight="1">
      <c r="A2861" s="130" t="s">
        <v>139</v>
      </c>
      <c r="B2861" s="131">
        <v>2020</v>
      </c>
      <c r="C2861" s="130" t="s">
        <v>332</v>
      </c>
      <c r="D2861" s="130" t="s">
        <v>335</v>
      </c>
      <c r="E2861" s="131">
        <v>-205146.06</v>
      </c>
      <c r="F2861" s="131">
        <v>840174.86</v>
      </c>
      <c r="G2861" s="131">
        <v>2338.8000000000002</v>
      </c>
    </row>
    <row r="2862" spans="1:7" ht="14.25" customHeight="1">
      <c r="A2862" s="126" t="s">
        <v>139</v>
      </c>
      <c r="B2862" s="127">
        <v>2020</v>
      </c>
      <c r="C2862" s="126" t="s">
        <v>332</v>
      </c>
      <c r="D2862" s="126" t="s">
        <v>336</v>
      </c>
      <c r="E2862" s="127">
        <v>-8872.32</v>
      </c>
      <c r="F2862" s="127">
        <v>247075.17</v>
      </c>
      <c r="G2862" s="127">
        <v>0</v>
      </c>
    </row>
    <row r="2863" spans="1:7" ht="14.25" customHeight="1">
      <c r="A2863" s="130" t="s">
        <v>139</v>
      </c>
      <c r="B2863" s="131">
        <v>2020</v>
      </c>
      <c r="C2863" s="130" t="s">
        <v>337</v>
      </c>
      <c r="D2863" s="130" t="s">
        <v>338</v>
      </c>
      <c r="E2863" s="131">
        <v>-1327943.19</v>
      </c>
      <c r="F2863" s="131">
        <v>39949019.420000002</v>
      </c>
      <c r="G2863" s="131">
        <v>0</v>
      </c>
    </row>
    <row r="2864" spans="1:7" ht="14.25" customHeight="1">
      <c r="A2864" s="126" t="s">
        <v>139</v>
      </c>
      <c r="B2864" s="127">
        <v>2020</v>
      </c>
      <c r="C2864" s="126" t="s">
        <v>337</v>
      </c>
      <c r="D2864" s="126" t="s">
        <v>339</v>
      </c>
      <c r="E2864" s="127">
        <v>-1190897.53</v>
      </c>
      <c r="F2864" s="127">
        <v>75490205.790000007</v>
      </c>
      <c r="G2864" s="127">
        <v>192701</v>
      </c>
    </row>
    <row r="2865" spans="1:7" ht="14.25" customHeight="1">
      <c r="A2865" s="130" t="s">
        <v>139</v>
      </c>
      <c r="B2865" s="131">
        <v>2020</v>
      </c>
      <c r="C2865" s="130" t="s">
        <v>337</v>
      </c>
      <c r="D2865" s="130" t="s">
        <v>341</v>
      </c>
      <c r="E2865" s="131">
        <v>-3008120.71</v>
      </c>
      <c r="F2865" s="131">
        <v>79757806.959999993</v>
      </c>
      <c r="G2865" s="131">
        <v>0</v>
      </c>
    </row>
    <row r="2866" spans="1:7" ht="14.25" customHeight="1">
      <c r="A2866" s="126" t="s">
        <v>139</v>
      </c>
      <c r="B2866" s="127">
        <v>2020</v>
      </c>
      <c r="C2866" s="126" t="s">
        <v>337</v>
      </c>
      <c r="D2866" s="126" t="s">
        <v>342</v>
      </c>
      <c r="E2866" s="127">
        <v>0</v>
      </c>
      <c r="F2866" s="127">
        <v>0</v>
      </c>
      <c r="G2866" s="127">
        <v>0</v>
      </c>
    </row>
    <row r="2867" spans="1:7" ht="14.25" customHeight="1">
      <c r="A2867" s="130" t="s">
        <v>139</v>
      </c>
      <c r="B2867" s="131">
        <v>2021</v>
      </c>
      <c r="C2867" s="130" t="s">
        <v>332</v>
      </c>
      <c r="D2867" s="130" t="s">
        <v>343</v>
      </c>
      <c r="E2867" s="131">
        <v>0</v>
      </c>
      <c r="F2867" s="131">
        <v>0</v>
      </c>
      <c r="G2867" s="131">
        <v>0</v>
      </c>
    </row>
    <row r="2868" spans="1:7" ht="14.25" customHeight="1">
      <c r="A2868" s="126" t="s">
        <v>139</v>
      </c>
      <c r="B2868" s="127">
        <v>2021</v>
      </c>
      <c r="C2868" s="126" t="s">
        <v>332</v>
      </c>
      <c r="D2868" s="126" t="s">
        <v>333</v>
      </c>
      <c r="E2868" s="127">
        <v>0</v>
      </c>
      <c r="F2868" s="127">
        <v>0</v>
      </c>
      <c r="G2868" s="127">
        <v>0</v>
      </c>
    </row>
    <row r="2869" spans="1:7" ht="14.25" customHeight="1">
      <c r="A2869" s="130" t="s">
        <v>139</v>
      </c>
      <c r="B2869" s="131">
        <v>2021</v>
      </c>
      <c r="C2869" s="130" t="s">
        <v>332</v>
      </c>
      <c r="D2869" s="130" t="s">
        <v>335</v>
      </c>
      <c r="E2869" s="131">
        <v>-245986.99</v>
      </c>
      <c r="F2869" s="131">
        <v>561900.85</v>
      </c>
      <c r="G2869" s="131">
        <v>1568.3</v>
      </c>
    </row>
    <row r="2870" spans="1:7" ht="14.25" customHeight="1">
      <c r="A2870" s="126" t="s">
        <v>139</v>
      </c>
      <c r="B2870" s="127">
        <v>2021</v>
      </c>
      <c r="C2870" s="126" t="s">
        <v>332</v>
      </c>
      <c r="D2870" s="126" t="s">
        <v>336</v>
      </c>
      <c r="E2870" s="127">
        <v>-8868.9500000000007</v>
      </c>
      <c r="F2870" s="127">
        <v>262765.23</v>
      </c>
      <c r="G2870" s="127">
        <v>0</v>
      </c>
    </row>
    <row r="2871" spans="1:7" ht="14.25" customHeight="1">
      <c r="A2871" s="130" t="s">
        <v>139</v>
      </c>
      <c r="B2871" s="131">
        <v>2021</v>
      </c>
      <c r="C2871" s="130" t="s">
        <v>337</v>
      </c>
      <c r="D2871" s="130" t="s">
        <v>338</v>
      </c>
      <c r="E2871" s="131">
        <v>-1240764.3999999999</v>
      </c>
      <c r="F2871" s="131">
        <v>42026390.289999999</v>
      </c>
      <c r="G2871" s="131">
        <v>0</v>
      </c>
    </row>
    <row r="2872" spans="1:7" ht="14.25" customHeight="1">
      <c r="A2872" s="126" t="s">
        <v>139</v>
      </c>
      <c r="B2872" s="127">
        <v>2021</v>
      </c>
      <c r="C2872" s="126" t="s">
        <v>337</v>
      </c>
      <c r="D2872" s="126" t="s">
        <v>339</v>
      </c>
      <c r="E2872" s="127">
        <v>-959083.16</v>
      </c>
      <c r="F2872" s="127">
        <v>76922414.790000007</v>
      </c>
      <c r="G2872" s="127">
        <v>195348.2</v>
      </c>
    </row>
    <row r="2873" spans="1:7" ht="14.25" customHeight="1">
      <c r="A2873" s="130" t="s">
        <v>139</v>
      </c>
      <c r="B2873" s="131">
        <v>2021</v>
      </c>
      <c r="C2873" s="130" t="s">
        <v>337</v>
      </c>
      <c r="D2873" s="130" t="s">
        <v>341</v>
      </c>
      <c r="E2873" s="131">
        <v>-2912737.26</v>
      </c>
      <c r="F2873" s="131">
        <v>78544394.469999999</v>
      </c>
      <c r="G2873" s="131">
        <v>0</v>
      </c>
    </row>
    <row r="2874" spans="1:7" ht="14.25" customHeight="1">
      <c r="A2874" s="126" t="s">
        <v>139</v>
      </c>
      <c r="B2874" s="127">
        <v>2021</v>
      </c>
      <c r="C2874" s="126" t="s">
        <v>337</v>
      </c>
      <c r="D2874" s="126" t="s">
        <v>342</v>
      </c>
      <c r="E2874" s="127">
        <v>0</v>
      </c>
      <c r="F2874" s="127">
        <v>0</v>
      </c>
      <c r="G2874" s="127">
        <v>0</v>
      </c>
    </row>
    <row r="2875" spans="1:7" ht="14.25" customHeight="1">
      <c r="A2875" s="130" t="s">
        <v>139</v>
      </c>
      <c r="B2875" s="131">
        <v>2022</v>
      </c>
      <c r="C2875" s="130" t="s">
        <v>332</v>
      </c>
      <c r="D2875" s="130" t="s">
        <v>343</v>
      </c>
      <c r="E2875" s="131">
        <v>0</v>
      </c>
      <c r="F2875" s="131">
        <v>0</v>
      </c>
      <c r="G2875" s="131">
        <v>0</v>
      </c>
    </row>
    <row r="2876" spans="1:7" ht="14.25" customHeight="1">
      <c r="A2876" s="126" t="s">
        <v>139</v>
      </c>
      <c r="B2876" s="127">
        <v>2022</v>
      </c>
      <c r="C2876" s="126" t="s">
        <v>332</v>
      </c>
      <c r="D2876" s="126" t="s">
        <v>333</v>
      </c>
      <c r="E2876" s="127">
        <v>0</v>
      </c>
      <c r="F2876" s="127">
        <v>0</v>
      </c>
      <c r="G2876" s="127">
        <v>0</v>
      </c>
    </row>
    <row r="2877" spans="1:7" ht="14.25" customHeight="1">
      <c r="A2877" s="130" t="s">
        <v>139</v>
      </c>
      <c r="B2877" s="131">
        <v>2022</v>
      </c>
      <c r="C2877" s="130" t="s">
        <v>332</v>
      </c>
      <c r="D2877" s="130" t="s">
        <v>335</v>
      </c>
      <c r="E2877" s="131">
        <v>208765.99</v>
      </c>
      <c r="F2877" s="131">
        <v>563345.13</v>
      </c>
      <c r="G2877" s="131">
        <v>1572</v>
      </c>
    </row>
    <row r="2878" spans="1:7" ht="14.25" customHeight="1">
      <c r="A2878" s="126" t="s">
        <v>139</v>
      </c>
      <c r="B2878" s="127">
        <v>2022</v>
      </c>
      <c r="C2878" s="126" t="s">
        <v>332</v>
      </c>
      <c r="D2878" s="126" t="s">
        <v>336</v>
      </c>
      <c r="E2878" s="127">
        <v>16257.6</v>
      </c>
      <c r="F2878" s="127">
        <v>315376.28000000003</v>
      </c>
      <c r="G2878" s="127">
        <v>0</v>
      </c>
    </row>
    <row r="2879" spans="1:7" ht="14.25" customHeight="1">
      <c r="A2879" s="130" t="s">
        <v>139</v>
      </c>
      <c r="B2879" s="131">
        <v>2022</v>
      </c>
      <c r="C2879" s="130" t="s">
        <v>337</v>
      </c>
      <c r="D2879" s="130" t="s">
        <v>338</v>
      </c>
      <c r="E2879" s="131">
        <v>1253385.45</v>
      </c>
      <c r="F2879" s="131">
        <v>44408170.609999999</v>
      </c>
      <c r="G2879" s="131">
        <v>0</v>
      </c>
    </row>
    <row r="2880" spans="1:7" ht="14.25" customHeight="1">
      <c r="A2880" s="126" t="s">
        <v>139</v>
      </c>
      <c r="B2880" s="127">
        <v>2022</v>
      </c>
      <c r="C2880" s="126" t="s">
        <v>337</v>
      </c>
      <c r="D2880" s="126" t="s">
        <v>339</v>
      </c>
      <c r="E2880" s="127">
        <v>1046202.5</v>
      </c>
      <c r="F2880" s="127">
        <v>86314881.209999993</v>
      </c>
      <c r="G2880" s="127">
        <v>234059.5</v>
      </c>
    </row>
    <row r="2881" spans="1:7" ht="14.25" customHeight="1">
      <c r="A2881" s="130" t="s">
        <v>139</v>
      </c>
      <c r="B2881" s="131">
        <v>2022</v>
      </c>
      <c r="C2881" s="130" t="s">
        <v>337</v>
      </c>
      <c r="D2881" s="130" t="s">
        <v>340</v>
      </c>
      <c r="E2881" s="131">
        <v>39639.050000000003</v>
      </c>
      <c r="F2881" s="131">
        <v>1250860.8</v>
      </c>
      <c r="G2881" s="131">
        <v>8525.4</v>
      </c>
    </row>
    <row r="2882" spans="1:7" ht="14.25" customHeight="1">
      <c r="A2882" s="126" t="s">
        <v>139</v>
      </c>
      <c r="B2882" s="127">
        <v>2022</v>
      </c>
      <c r="C2882" s="126" t="s">
        <v>337</v>
      </c>
      <c r="D2882" s="126" t="s">
        <v>341</v>
      </c>
      <c r="E2882" s="127">
        <v>3003484.64</v>
      </c>
      <c r="F2882" s="127">
        <v>78058328.329999998</v>
      </c>
      <c r="G2882" s="127">
        <v>0</v>
      </c>
    </row>
    <row r="2883" spans="1:7" ht="14.25" customHeight="1">
      <c r="A2883" s="130" t="s">
        <v>139</v>
      </c>
      <c r="B2883" s="131">
        <v>2022</v>
      </c>
      <c r="C2883" s="130" t="s">
        <v>337</v>
      </c>
      <c r="D2883" s="130" t="s">
        <v>342</v>
      </c>
      <c r="E2883" s="131">
        <v>0</v>
      </c>
      <c r="F2883" s="131">
        <v>0</v>
      </c>
      <c r="G2883" s="131">
        <v>0</v>
      </c>
    </row>
    <row r="2884" spans="1:7" ht="14.25" customHeight="1">
      <c r="A2884" s="126" t="s">
        <v>139</v>
      </c>
      <c r="B2884" s="127">
        <v>2023</v>
      </c>
      <c r="C2884" s="126" t="s">
        <v>332</v>
      </c>
      <c r="D2884" s="126" t="s">
        <v>343</v>
      </c>
      <c r="E2884" s="127">
        <v>0</v>
      </c>
      <c r="F2884" s="127">
        <v>0</v>
      </c>
      <c r="G2884" s="127">
        <v>0</v>
      </c>
    </row>
    <row r="2885" spans="1:7" ht="14.25" customHeight="1">
      <c r="A2885" s="130" t="s">
        <v>139</v>
      </c>
      <c r="B2885" s="131">
        <v>2023</v>
      </c>
      <c r="C2885" s="130" t="s">
        <v>332</v>
      </c>
      <c r="D2885" s="130" t="s">
        <v>333</v>
      </c>
      <c r="E2885" s="131">
        <v>0</v>
      </c>
      <c r="F2885" s="131">
        <v>0</v>
      </c>
      <c r="G2885" s="131">
        <v>0</v>
      </c>
    </row>
    <row r="2886" spans="1:7" ht="14.25" customHeight="1">
      <c r="A2886" s="126" t="s">
        <v>139</v>
      </c>
      <c r="B2886" s="127">
        <v>2023</v>
      </c>
      <c r="C2886" s="126" t="s">
        <v>332</v>
      </c>
      <c r="D2886" s="126" t="s">
        <v>335</v>
      </c>
      <c r="E2886" s="127">
        <v>221250.52</v>
      </c>
      <c r="F2886" s="127">
        <v>572725.68000000005</v>
      </c>
      <c r="G2886" s="127">
        <v>1597.9</v>
      </c>
    </row>
    <row r="2887" spans="1:7" ht="14.25" customHeight="1">
      <c r="A2887" s="130" t="s">
        <v>139</v>
      </c>
      <c r="B2887" s="131">
        <v>2023</v>
      </c>
      <c r="C2887" s="130" t="s">
        <v>332</v>
      </c>
      <c r="D2887" s="130" t="s">
        <v>336</v>
      </c>
      <c r="E2887" s="131">
        <v>20022.98</v>
      </c>
      <c r="F2887" s="131">
        <v>341850.14</v>
      </c>
      <c r="G2887" s="131">
        <v>0</v>
      </c>
    </row>
    <row r="2888" spans="1:7" ht="14.25" customHeight="1">
      <c r="A2888" s="126" t="s">
        <v>139</v>
      </c>
      <c r="B2888" s="127">
        <v>2023</v>
      </c>
      <c r="C2888" s="126" t="s">
        <v>337</v>
      </c>
      <c r="D2888" s="126" t="s">
        <v>338</v>
      </c>
      <c r="E2888" s="127">
        <v>1328655.03</v>
      </c>
      <c r="F2888" s="127">
        <v>44452363.490000002</v>
      </c>
      <c r="G2888" s="127">
        <v>0</v>
      </c>
    </row>
    <row r="2889" spans="1:7" ht="14.25" customHeight="1">
      <c r="A2889" s="130" t="s">
        <v>139</v>
      </c>
      <c r="B2889" s="131">
        <v>2023</v>
      </c>
      <c r="C2889" s="130" t="s">
        <v>337</v>
      </c>
      <c r="D2889" s="130" t="s">
        <v>339</v>
      </c>
      <c r="E2889" s="131">
        <v>1072551.03</v>
      </c>
      <c r="F2889" s="131">
        <v>87200974.310000002</v>
      </c>
      <c r="G2889" s="131">
        <v>231212.9</v>
      </c>
    </row>
    <row r="2890" spans="1:7" ht="14.25" customHeight="1">
      <c r="A2890" s="126" t="s">
        <v>139</v>
      </c>
      <c r="B2890" s="127">
        <v>2023</v>
      </c>
      <c r="C2890" s="126" t="s">
        <v>337</v>
      </c>
      <c r="D2890" s="126" t="s">
        <v>341</v>
      </c>
      <c r="E2890" s="127">
        <v>3178366.45</v>
      </c>
      <c r="F2890" s="127">
        <v>75197150.980000004</v>
      </c>
      <c r="G2890" s="127">
        <v>0</v>
      </c>
    </row>
    <row r="2891" spans="1:7" ht="14.25" customHeight="1">
      <c r="A2891" s="130" t="s">
        <v>139</v>
      </c>
      <c r="B2891" s="131">
        <v>2023</v>
      </c>
      <c r="C2891" s="130" t="s">
        <v>337</v>
      </c>
      <c r="D2891" s="130" t="s">
        <v>342</v>
      </c>
      <c r="E2891" s="131">
        <v>0</v>
      </c>
      <c r="F2891" s="131">
        <v>0</v>
      </c>
      <c r="G2891" s="131">
        <v>0</v>
      </c>
    </row>
    <row r="2892" spans="1:7" ht="14.25" customHeight="1">
      <c r="A2892" s="126" t="s">
        <v>140</v>
      </c>
      <c r="B2892" s="127">
        <v>2015</v>
      </c>
      <c r="C2892" s="126" t="s">
        <v>332</v>
      </c>
      <c r="D2892" s="126" t="s">
        <v>343</v>
      </c>
      <c r="E2892" s="127">
        <v>0</v>
      </c>
      <c r="F2892" s="127">
        <v>0</v>
      </c>
      <c r="G2892" s="127">
        <v>0</v>
      </c>
    </row>
    <row r="2893" spans="1:7" ht="14.25" customHeight="1">
      <c r="A2893" s="130" t="s">
        <v>140</v>
      </c>
      <c r="B2893" s="131">
        <v>2015</v>
      </c>
      <c r="C2893" s="130" t="s">
        <v>332</v>
      </c>
      <c r="D2893" s="130" t="s">
        <v>333</v>
      </c>
      <c r="E2893" s="131">
        <v>40255.129999999997</v>
      </c>
      <c r="F2893" s="131">
        <v>398549.04</v>
      </c>
      <c r="G2893" s="131">
        <v>1034</v>
      </c>
    </row>
    <row r="2894" spans="1:7" ht="14.25" customHeight="1">
      <c r="A2894" s="126" t="s">
        <v>140</v>
      </c>
      <c r="B2894" s="127">
        <v>2015</v>
      </c>
      <c r="C2894" s="126" t="s">
        <v>332</v>
      </c>
      <c r="D2894" s="126" t="s">
        <v>335</v>
      </c>
      <c r="E2894" s="127">
        <v>511281.2</v>
      </c>
      <c r="F2894" s="127">
        <v>2407120.73</v>
      </c>
      <c r="G2894" s="127">
        <v>5690</v>
      </c>
    </row>
    <row r="2895" spans="1:7" ht="14.25" customHeight="1">
      <c r="A2895" s="130" t="s">
        <v>140</v>
      </c>
      <c r="B2895" s="131">
        <v>2015</v>
      </c>
      <c r="C2895" s="130" t="s">
        <v>332</v>
      </c>
      <c r="D2895" s="130" t="s">
        <v>336</v>
      </c>
      <c r="E2895" s="131">
        <v>6709.39</v>
      </c>
      <c r="F2895" s="131">
        <v>166570</v>
      </c>
      <c r="G2895" s="131">
        <v>0</v>
      </c>
    </row>
    <row r="2896" spans="1:7" ht="14.25" customHeight="1">
      <c r="A2896" s="126" t="s">
        <v>140</v>
      </c>
      <c r="B2896" s="127">
        <v>2015</v>
      </c>
      <c r="C2896" s="126" t="s">
        <v>337</v>
      </c>
      <c r="D2896" s="126" t="s">
        <v>338</v>
      </c>
      <c r="E2896" s="127">
        <v>2603835.7599999998</v>
      </c>
      <c r="F2896" s="127">
        <v>93962009.950000003</v>
      </c>
      <c r="G2896" s="127">
        <v>0</v>
      </c>
    </row>
    <row r="2897" spans="1:7" ht="14.25" customHeight="1">
      <c r="A2897" s="130" t="s">
        <v>140</v>
      </c>
      <c r="B2897" s="131">
        <v>2015</v>
      </c>
      <c r="C2897" s="130" t="s">
        <v>337</v>
      </c>
      <c r="D2897" s="130" t="s">
        <v>339</v>
      </c>
      <c r="E2897" s="131">
        <v>2299238.35</v>
      </c>
      <c r="F2897" s="131">
        <v>250647167.21000001</v>
      </c>
      <c r="G2897" s="131">
        <v>618576.18999999994</v>
      </c>
    </row>
    <row r="2898" spans="1:7" ht="14.25" customHeight="1">
      <c r="A2898" s="126" t="s">
        <v>140</v>
      </c>
      <c r="B2898" s="127">
        <v>2015</v>
      </c>
      <c r="C2898" s="126" t="s">
        <v>337</v>
      </c>
      <c r="D2898" s="126" t="s">
        <v>340</v>
      </c>
      <c r="E2898" s="127">
        <v>0</v>
      </c>
      <c r="F2898" s="127">
        <v>0</v>
      </c>
      <c r="G2898" s="127">
        <v>0</v>
      </c>
    </row>
    <row r="2899" spans="1:7" ht="14.25" customHeight="1">
      <c r="A2899" s="130" t="s">
        <v>140</v>
      </c>
      <c r="B2899" s="131">
        <v>2015</v>
      </c>
      <c r="C2899" s="130" t="s">
        <v>337</v>
      </c>
      <c r="D2899" s="130" t="s">
        <v>341</v>
      </c>
      <c r="E2899" s="131">
        <v>7855682.2199999997</v>
      </c>
      <c r="F2899" s="131">
        <v>227694090</v>
      </c>
      <c r="G2899" s="131">
        <v>0</v>
      </c>
    </row>
    <row r="2900" spans="1:7" ht="14.25" customHeight="1">
      <c r="A2900" s="126" t="s">
        <v>140</v>
      </c>
      <c r="B2900" s="127">
        <v>2015</v>
      </c>
      <c r="C2900" s="126" t="s">
        <v>337</v>
      </c>
      <c r="D2900" s="126" t="s">
        <v>342</v>
      </c>
      <c r="E2900" s="127">
        <v>0</v>
      </c>
      <c r="F2900" s="127">
        <v>0</v>
      </c>
      <c r="G2900" s="127">
        <v>0</v>
      </c>
    </row>
    <row r="2901" spans="1:7" ht="14.25" customHeight="1">
      <c r="A2901" s="130" t="s">
        <v>140</v>
      </c>
      <c r="B2901" s="131">
        <v>2016</v>
      </c>
      <c r="C2901" s="130" t="s">
        <v>332</v>
      </c>
      <c r="D2901" s="130" t="s">
        <v>343</v>
      </c>
      <c r="E2901" s="131">
        <v>0</v>
      </c>
      <c r="F2901" s="131">
        <v>0</v>
      </c>
      <c r="G2901" s="131">
        <v>0</v>
      </c>
    </row>
    <row r="2902" spans="1:7" ht="14.25" customHeight="1">
      <c r="A2902" s="126" t="s">
        <v>140</v>
      </c>
      <c r="B2902" s="127">
        <v>2016</v>
      </c>
      <c r="C2902" s="126" t="s">
        <v>332</v>
      </c>
      <c r="D2902" s="126" t="s">
        <v>333</v>
      </c>
      <c r="E2902" s="127">
        <v>34500.06</v>
      </c>
      <c r="F2902" s="127">
        <v>180857.4</v>
      </c>
      <c r="G2902" s="127">
        <v>407</v>
      </c>
    </row>
    <row r="2903" spans="1:7" ht="14.25" customHeight="1">
      <c r="A2903" s="130" t="s">
        <v>140</v>
      </c>
      <c r="B2903" s="131">
        <v>2016</v>
      </c>
      <c r="C2903" s="130" t="s">
        <v>332</v>
      </c>
      <c r="D2903" s="130" t="s">
        <v>335</v>
      </c>
      <c r="E2903" s="131">
        <v>509776.75</v>
      </c>
      <c r="F2903" s="131">
        <v>2384786.7999999998</v>
      </c>
      <c r="G2903" s="131">
        <v>5690</v>
      </c>
    </row>
    <row r="2904" spans="1:7" ht="14.25" customHeight="1">
      <c r="A2904" s="126" t="s">
        <v>140</v>
      </c>
      <c r="B2904" s="127">
        <v>2016</v>
      </c>
      <c r="C2904" s="126" t="s">
        <v>332</v>
      </c>
      <c r="D2904" s="126" t="s">
        <v>336</v>
      </c>
      <c r="E2904" s="127">
        <v>6604.38</v>
      </c>
      <c r="F2904" s="127">
        <v>166570</v>
      </c>
      <c r="G2904" s="127">
        <v>0</v>
      </c>
    </row>
    <row r="2905" spans="1:7" ht="14.25" customHeight="1">
      <c r="A2905" s="130" t="s">
        <v>140</v>
      </c>
      <c r="B2905" s="131">
        <v>2016</v>
      </c>
      <c r="C2905" s="130" t="s">
        <v>337</v>
      </c>
      <c r="D2905" s="130" t="s">
        <v>338</v>
      </c>
      <c r="E2905" s="131">
        <v>2518093.75</v>
      </c>
      <c r="F2905" s="131">
        <v>90765506.640000001</v>
      </c>
      <c r="G2905" s="131">
        <v>0</v>
      </c>
    </row>
    <row r="2906" spans="1:7" ht="14.25" customHeight="1">
      <c r="A2906" s="126" t="s">
        <v>140</v>
      </c>
      <c r="B2906" s="127">
        <v>2016</v>
      </c>
      <c r="C2906" s="126" t="s">
        <v>337</v>
      </c>
      <c r="D2906" s="126" t="s">
        <v>339</v>
      </c>
      <c r="E2906" s="127">
        <v>2348093.0499999998</v>
      </c>
      <c r="F2906" s="127">
        <v>234064005.41</v>
      </c>
      <c r="G2906" s="127">
        <v>606261.36</v>
      </c>
    </row>
    <row r="2907" spans="1:7" ht="14.25" customHeight="1">
      <c r="A2907" s="130" t="s">
        <v>140</v>
      </c>
      <c r="B2907" s="131">
        <v>2016</v>
      </c>
      <c r="C2907" s="130" t="s">
        <v>337</v>
      </c>
      <c r="D2907" s="130" t="s">
        <v>340</v>
      </c>
      <c r="E2907" s="131">
        <v>0</v>
      </c>
      <c r="F2907" s="131">
        <v>0</v>
      </c>
      <c r="G2907" s="131">
        <v>0</v>
      </c>
    </row>
    <row r="2908" spans="1:7" ht="14.25" customHeight="1">
      <c r="A2908" s="126" t="s">
        <v>140</v>
      </c>
      <c r="B2908" s="127">
        <v>2016</v>
      </c>
      <c r="C2908" s="126" t="s">
        <v>337</v>
      </c>
      <c r="D2908" s="126" t="s">
        <v>341</v>
      </c>
      <c r="E2908" s="127">
        <v>7816327.7699999996</v>
      </c>
      <c r="F2908" s="127">
        <v>217672077.94999999</v>
      </c>
      <c r="G2908" s="127">
        <v>0</v>
      </c>
    </row>
    <row r="2909" spans="1:7" ht="14.25" customHeight="1">
      <c r="A2909" s="130" t="s">
        <v>140</v>
      </c>
      <c r="B2909" s="131">
        <v>2016</v>
      </c>
      <c r="C2909" s="130" t="s">
        <v>337</v>
      </c>
      <c r="D2909" s="130" t="s">
        <v>342</v>
      </c>
      <c r="E2909" s="131">
        <v>0</v>
      </c>
      <c r="F2909" s="131">
        <v>0</v>
      </c>
      <c r="G2909" s="131">
        <v>0</v>
      </c>
    </row>
    <row r="2910" spans="1:7" ht="14.25" customHeight="1">
      <c r="A2910" s="126" t="s">
        <v>140</v>
      </c>
      <c r="B2910" s="127">
        <v>2017</v>
      </c>
      <c r="C2910" s="126" t="s">
        <v>332</v>
      </c>
      <c r="D2910" s="126" t="s">
        <v>343</v>
      </c>
      <c r="E2910" s="127">
        <v>0</v>
      </c>
      <c r="F2910" s="127">
        <v>0</v>
      </c>
      <c r="G2910" s="127">
        <v>0</v>
      </c>
    </row>
    <row r="2911" spans="1:7" ht="14.25" customHeight="1">
      <c r="A2911" s="130" t="s">
        <v>140</v>
      </c>
      <c r="B2911" s="131">
        <v>2017</v>
      </c>
      <c r="C2911" s="130" t="s">
        <v>332</v>
      </c>
      <c r="D2911" s="130" t="s">
        <v>333</v>
      </c>
      <c r="E2911" s="131">
        <v>33130.71</v>
      </c>
      <c r="F2911" s="131">
        <v>153311.16</v>
      </c>
      <c r="G2911" s="131">
        <v>329.74</v>
      </c>
    </row>
    <row r="2912" spans="1:7" ht="14.25" customHeight="1">
      <c r="A2912" s="126" t="s">
        <v>140</v>
      </c>
      <c r="B2912" s="127">
        <v>2017</v>
      </c>
      <c r="C2912" s="126" t="s">
        <v>332</v>
      </c>
      <c r="D2912" s="126" t="s">
        <v>335</v>
      </c>
      <c r="E2912" s="127">
        <v>516691.11</v>
      </c>
      <c r="F2912" s="127">
        <v>2377405.52</v>
      </c>
      <c r="G2912" s="127">
        <v>5690.28</v>
      </c>
    </row>
    <row r="2913" spans="1:7" ht="14.25" customHeight="1">
      <c r="A2913" s="130" t="s">
        <v>140</v>
      </c>
      <c r="B2913" s="131">
        <v>2017</v>
      </c>
      <c r="C2913" s="130" t="s">
        <v>332</v>
      </c>
      <c r="D2913" s="130" t="s">
        <v>336</v>
      </c>
      <c r="E2913" s="131">
        <v>6616.2</v>
      </c>
      <c r="F2913" s="131">
        <v>166569.59</v>
      </c>
      <c r="G2913" s="131">
        <v>0</v>
      </c>
    </row>
    <row r="2914" spans="1:7" ht="14.25" customHeight="1">
      <c r="A2914" s="126" t="s">
        <v>140</v>
      </c>
      <c r="B2914" s="127">
        <v>2017</v>
      </c>
      <c r="C2914" s="126" t="s">
        <v>337</v>
      </c>
      <c r="D2914" s="126" t="s">
        <v>338</v>
      </c>
      <c r="E2914" s="127">
        <v>2536674.5099999998</v>
      </c>
      <c r="F2914" s="127">
        <v>88689920.900000006</v>
      </c>
      <c r="G2914" s="127">
        <v>0</v>
      </c>
    </row>
    <row r="2915" spans="1:7" ht="14.25" customHeight="1">
      <c r="A2915" s="130" t="s">
        <v>140</v>
      </c>
      <c r="B2915" s="131">
        <v>2017</v>
      </c>
      <c r="C2915" s="130" t="s">
        <v>337</v>
      </c>
      <c r="D2915" s="130" t="s">
        <v>339</v>
      </c>
      <c r="E2915" s="131">
        <v>2474693.58</v>
      </c>
      <c r="F2915" s="131">
        <v>232459832.22</v>
      </c>
      <c r="G2915" s="131">
        <v>598907.75</v>
      </c>
    </row>
    <row r="2916" spans="1:7" ht="14.25" customHeight="1">
      <c r="A2916" s="126" t="s">
        <v>140</v>
      </c>
      <c r="B2916" s="127">
        <v>2017</v>
      </c>
      <c r="C2916" s="126" t="s">
        <v>337</v>
      </c>
      <c r="D2916" s="126" t="s">
        <v>340</v>
      </c>
      <c r="E2916" s="127">
        <v>0</v>
      </c>
      <c r="F2916" s="127">
        <v>0</v>
      </c>
      <c r="G2916" s="127">
        <v>0</v>
      </c>
    </row>
    <row r="2917" spans="1:7" ht="14.25" customHeight="1">
      <c r="A2917" s="130" t="s">
        <v>140</v>
      </c>
      <c r="B2917" s="131">
        <v>2017</v>
      </c>
      <c r="C2917" s="130" t="s">
        <v>337</v>
      </c>
      <c r="D2917" s="130" t="s">
        <v>341</v>
      </c>
      <c r="E2917" s="131">
        <v>7970455.9500000002</v>
      </c>
      <c r="F2917" s="131">
        <v>213423452.91999999</v>
      </c>
      <c r="G2917" s="131">
        <v>0</v>
      </c>
    </row>
    <row r="2918" spans="1:7" ht="14.25" customHeight="1">
      <c r="A2918" s="126" t="s">
        <v>140</v>
      </c>
      <c r="B2918" s="127">
        <v>2017</v>
      </c>
      <c r="C2918" s="126" t="s">
        <v>337</v>
      </c>
      <c r="D2918" s="126" t="s">
        <v>342</v>
      </c>
      <c r="E2918" s="127">
        <v>0</v>
      </c>
      <c r="F2918" s="127">
        <v>0</v>
      </c>
      <c r="G2918" s="127">
        <v>0</v>
      </c>
    </row>
    <row r="2919" spans="1:7" ht="14.25" customHeight="1">
      <c r="A2919" s="130" t="s">
        <v>140</v>
      </c>
      <c r="B2919" s="131">
        <v>2018</v>
      </c>
      <c r="C2919" s="130" t="s">
        <v>332</v>
      </c>
      <c r="D2919" s="130" t="s">
        <v>343</v>
      </c>
      <c r="E2919" s="131">
        <v>0</v>
      </c>
      <c r="F2919" s="131">
        <v>0</v>
      </c>
      <c r="G2919" s="131">
        <v>0</v>
      </c>
    </row>
    <row r="2920" spans="1:7" ht="14.25" customHeight="1">
      <c r="A2920" s="126" t="s">
        <v>140</v>
      </c>
      <c r="B2920" s="127">
        <v>2018</v>
      </c>
      <c r="C2920" s="126" t="s">
        <v>332</v>
      </c>
      <c r="D2920" s="126" t="s">
        <v>333</v>
      </c>
      <c r="E2920" s="127">
        <v>32525.07</v>
      </c>
      <c r="F2920" s="127">
        <v>148938.53</v>
      </c>
      <c r="G2920" s="127">
        <v>316.63</v>
      </c>
    </row>
    <row r="2921" spans="1:7" ht="14.25" customHeight="1">
      <c r="A2921" s="130" t="s">
        <v>140</v>
      </c>
      <c r="B2921" s="131">
        <v>2018</v>
      </c>
      <c r="C2921" s="130" t="s">
        <v>332</v>
      </c>
      <c r="D2921" s="130" t="s">
        <v>335</v>
      </c>
      <c r="E2921" s="131">
        <v>521162.84</v>
      </c>
      <c r="F2921" s="131">
        <v>2372631.98</v>
      </c>
      <c r="G2921" s="131">
        <v>5690.28</v>
      </c>
    </row>
    <row r="2922" spans="1:7" ht="14.25" customHeight="1">
      <c r="A2922" s="126" t="s">
        <v>140</v>
      </c>
      <c r="B2922" s="127">
        <v>2018</v>
      </c>
      <c r="C2922" s="126" t="s">
        <v>332</v>
      </c>
      <c r="D2922" s="126" t="s">
        <v>336</v>
      </c>
      <c r="E2922" s="127">
        <v>6609.77</v>
      </c>
      <c r="F2922" s="127">
        <v>165708.62</v>
      </c>
      <c r="G2922" s="127">
        <v>0</v>
      </c>
    </row>
    <row r="2923" spans="1:7" ht="14.25" customHeight="1">
      <c r="A2923" s="130" t="s">
        <v>140</v>
      </c>
      <c r="B2923" s="131">
        <v>2018</v>
      </c>
      <c r="C2923" s="130" t="s">
        <v>337</v>
      </c>
      <c r="D2923" s="130" t="s">
        <v>338</v>
      </c>
      <c r="E2923" s="131">
        <v>2631063.7999999998</v>
      </c>
      <c r="F2923" s="131">
        <v>92035171.760000005</v>
      </c>
      <c r="G2923" s="131">
        <v>0</v>
      </c>
    </row>
    <row r="2924" spans="1:7" ht="14.25" customHeight="1">
      <c r="A2924" s="126" t="s">
        <v>140</v>
      </c>
      <c r="B2924" s="127">
        <v>2018</v>
      </c>
      <c r="C2924" s="126" t="s">
        <v>337</v>
      </c>
      <c r="D2924" s="126" t="s">
        <v>339</v>
      </c>
      <c r="E2924" s="127">
        <v>2480064.38</v>
      </c>
      <c r="F2924" s="127">
        <v>231534271.96000001</v>
      </c>
      <c r="G2924" s="127">
        <v>585757.5</v>
      </c>
    </row>
    <row r="2925" spans="1:7" ht="14.25" customHeight="1">
      <c r="A2925" s="130" t="s">
        <v>140</v>
      </c>
      <c r="B2925" s="131">
        <v>2018</v>
      </c>
      <c r="C2925" s="130" t="s">
        <v>337</v>
      </c>
      <c r="D2925" s="130" t="s">
        <v>340</v>
      </c>
      <c r="E2925" s="131">
        <v>0</v>
      </c>
      <c r="F2925" s="131">
        <v>0</v>
      </c>
      <c r="G2925" s="131">
        <v>0</v>
      </c>
    </row>
    <row r="2926" spans="1:7" ht="14.25" customHeight="1">
      <c r="A2926" s="126" t="s">
        <v>140</v>
      </c>
      <c r="B2926" s="127">
        <v>2018</v>
      </c>
      <c r="C2926" s="126" t="s">
        <v>337</v>
      </c>
      <c r="D2926" s="126" t="s">
        <v>341</v>
      </c>
      <c r="E2926" s="127">
        <v>8284628.0300000003</v>
      </c>
      <c r="F2926" s="127">
        <v>227838088.31</v>
      </c>
      <c r="G2926" s="127">
        <v>0</v>
      </c>
    </row>
    <row r="2927" spans="1:7" ht="14.25" customHeight="1">
      <c r="A2927" s="130" t="s">
        <v>140</v>
      </c>
      <c r="B2927" s="131">
        <v>2018</v>
      </c>
      <c r="C2927" s="130" t="s">
        <v>337</v>
      </c>
      <c r="D2927" s="130" t="s">
        <v>342</v>
      </c>
      <c r="E2927" s="131">
        <v>0</v>
      </c>
      <c r="F2927" s="131">
        <v>0</v>
      </c>
      <c r="G2927" s="131">
        <v>0</v>
      </c>
    </row>
    <row r="2928" spans="1:7" ht="14.25" customHeight="1">
      <c r="A2928" s="126" t="s">
        <v>140</v>
      </c>
      <c r="B2928" s="127">
        <v>2019</v>
      </c>
      <c r="C2928" s="126" t="s">
        <v>332</v>
      </c>
      <c r="D2928" s="126" t="s">
        <v>343</v>
      </c>
      <c r="E2928" s="127">
        <v>0</v>
      </c>
      <c r="F2928" s="127">
        <v>0</v>
      </c>
      <c r="G2928" s="127">
        <v>0</v>
      </c>
    </row>
    <row r="2929" spans="1:7" ht="14.25" customHeight="1">
      <c r="A2929" s="130" t="s">
        <v>140</v>
      </c>
      <c r="B2929" s="131">
        <v>2019</v>
      </c>
      <c r="C2929" s="130" t="s">
        <v>332</v>
      </c>
      <c r="D2929" s="130" t="s">
        <v>333</v>
      </c>
      <c r="E2929" s="131">
        <v>31917.88</v>
      </c>
      <c r="F2929" s="131">
        <v>146655.69</v>
      </c>
      <c r="G2929" s="131">
        <v>310.33999999999997</v>
      </c>
    </row>
    <row r="2930" spans="1:7" ht="14.25" customHeight="1">
      <c r="A2930" s="126" t="s">
        <v>140</v>
      </c>
      <c r="B2930" s="127">
        <v>2019</v>
      </c>
      <c r="C2930" s="126" t="s">
        <v>332</v>
      </c>
      <c r="D2930" s="126" t="s">
        <v>335</v>
      </c>
      <c r="E2930" s="127">
        <v>519953.24</v>
      </c>
      <c r="F2930" s="127">
        <v>2377405.52</v>
      </c>
      <c r="G2930" s="127">
        <v>5690.28</v>
      </c>
    </row>
    <row r="2931" spans="1:7" ht="14.25" customHeight="1">
      <c r="A2931" s="130" t="s">
        <v>140</v>
      </c>
      <c r="B2931" s="131">
        <v>2019</v>
      </c>
      <c r="C2931" s="130" t="s">
        <v>332</v>
      </c>
      <c r="D2931" s="130" t="s">
        <v>336</v>
      </c>
      <c r="E2931" s="131">
        <v>6589.75</v>
      </c>
      <c r="F2931" s="131">
        <v>163125.70000000001</v>
      </c>
      <c r="G2931" s="131">
        <v>0</v>
      </c>
    </row>
    <row r="2932" spans="1:7" ht="14.25" customHeight="1">
      <c r="A2932" s="126" t="s">
        <v>140</v>
      </c>
      <c r="B2932" s="127">
        <v>2019</v>
      </c>
      <c r="C2932" s="126" t="s">
        <v>337</v>
      </c>
      <c r="D2932" s="126" t="s">
        <v>338</v>
      </c>
      <c r="E2932" s="127">
        <v>2589664.36</v>
      </c>
      <c r="F2932" s="127">
        <v>90677034.590000004</v>
      </c>
      <c r="G2932" s="127">
        <v>0</v>
      </c>
    </row>
    <row r="2933" spans="1:7" ht="14.25" customHeight="1">
      <c r="A2933" s="130" t="s">
        <v>140</v>
      </c>
      <c r="B2933" s="131">
        <v>2019</v>
      </c>
      <c r="C2933" s="130" t="s">
        <v>337</v>
      </c>
      <c r="D2933" s="130" t="s">
        <v>339</v>
      </c>
      <c r="E2933" s="131">
        <v>2502820.4900000002</v>
      </c>
      <c r="F2933" s="131">
        <v>230255824.75</v>
      </c>
      <c r="G2933" s="131">
        <v>589907.52</v>
      </c>
    </row>
    <row r="2934" spans="1:7" ht="14.25" customHeight="1">
      <c r="A2934" s="126" t="s">
        <v>140</v>
      </c>
      <c r="B2934" s="127">
        <v>2019</v>
      </c>
      <c r="C2934" s="126" t="s">
        <v>337</v>
      </c>
      <c r="D2934" s="126" t="s">
        <v>340</v>
      </c>
      <c r="E2934" s="127">
        <v>0</v>
      </c>
      <c r="F2934" s="127">
        <v>0</v>
      </c>
      <c r="G2934" s="127">
        <v>0</v>
      </c>
    </row>
    <row r="2935" spans="1:7" ht="14.25" customHeight="1">
      <c r="A2935" s="130" t="s">
        <v>140</v>
      </c>
      <c r="B2935" s="131">
        <v>2019</v>
      </c>
      <c r="C2935" s="130" t="s">
        <v>337</v>
      </c>
      <c r="D2935" s="130" t="s">
        <v>341</v>
      </c>
      <c r="E2935" s="131">
        <v>8269532.5899999999</v>
      </c>
      <c r="F2935" s="131">
        <v>229624580.83000001</v>
      </c>
      <c r="G2935" s="131">
        <v>0</v>
      </c>
    </row>
    <row r="2936" spans="1:7" ht="14.25" customHeight="1">
      <c r="A2936" s="126" t="s">
        <v>140</v>
      </c>
      <c r="B2936" s="127">
        <v>2019</v>
      </c>
      <c r="C2936" s="126" t="s">
        <v>337</v>
      </c>
      <c r="D2936" s="126" t="s">
        <v>342</v>
      </c>
      <c r="E2936" s="127">
        <v>0</v>
      </c>
      <c r="F2936" s="127">
        <v>0</v>
      </c>
      <c r="G2936" s="127">
        <v>0</v>
      </c>
    </row>
    <row r="2937" spans="1:7" ht="14.25" customHeight="1">
      <c r="A2937" s="130" t="s">
        <v>140</v>
      </c>
      <c r="B2937" s="131">
        <v>2020</v>
      </c>
      <c r="C2937" s="130" t="s">
        <v>332</v>
      </c>
      <c r="D2937" s="130" t="s">
        <v>343</v>
      </c>
      <c r="E2937" s="131">
        <v>0</v>
      </c>
      <c r="F2937" s="131">
        <v>0</v>
      </c>
      <c r="G2937" s="131">
        <v>0</v>
      </c>
    </row>
    <row r="2938" spans="1:7" ht="14.25" customHeight="1">
      <c r="A2938" s="126" t="s">
        <v>140</v>
      </c>
      <c r="B2938" s="127">
        <v>2020</v>
      </c>
      <c r="C2938" s="126" t="s">
        <v>332</v>
      </c>
      <c r="D2938" s="126" t="s">
        <v>333</v>
      </c>
      <c r="E2938" s="127">
        <v>32202.58</v>
      </c>
      <c r="F2938" s="127">
        <v>144712.25</v>
      </c>
      <c r="G2938" s="127">
        <v>374.49</v>
      </c>
    </row>
    <row r="2939" spans="1:7" ht="14.25" customHeight="1">
      <c r="A2939" s="130" t="s">
        <v>140</v>
      </c>
      <c r="B2939" s="131">
        <v>2020</v>
      </c>
      <c r="C2939" s="130" t="s">
        <v>332</v>
      </c>
      <c r="D2939" s="130" t="s">
        <v>335</v>
      </c>
      <c r="E2939" s="131">
        <v>524237.96</v>
      </c>
      <c r="F2939" s="131">
        <v>2346913.7799999998</v>
      </c>
      <c r="G2939" s="131">
        <v>6659.08</v>
      </c>
    </row>
    <row r="2940" spans="1:7" ht="14.25" customHeight="1">
      <c r="A2940" s="126" t="s">
        <v>140</v>
      </c>
      <c r="B2940" s="127">
        <v>2020</v>
      </c>
      <c r="C2940" s="126" t="s">
        <v>332</v>
      </c>
      <c r="D2940" s="126" t="s">
        <v>336</v>
      </c>
      <c r="E2940" s="127">
        <v>6539.05</v>
      </c>
      <c r="F2940" s="127">
        <v>163125.68</v>
      </c>
      <c r="G2940" s="127">
        <v>0</v>
      </c>
    </row>
    <row r="2941" spans="1:7" ht="14.25" customHeight="1">
      <c r="A2941" s="130" t="s">
        <v>140</v>
      </c>
      <c r="B2941" s="131">
        <v>2020</v>
      </c>
      <c r="C2941" s="130" t="s">
        <v>337</v>
      </c>
      <c r="D2941" s="130" t="s">
        <v>338</v>
      </c>
      <c r="E2941" s="131">
        <v>2502961.9700000002</v>
      </c>
      <c r="F2941" s="131">
        <v>84260608.069999993</v>
      </c>
      <c r="G2941" s="131">
        <v>0</v>
      </c>
    </row>
    <row r="2942" spans="1:7" ht="14.25" customHeight="1">
      <c r="A2942" s="126" t="s">
        <v>140</v>
      </c>
      <c r="B2942" s="127">
        <v>2020</v>
      </c>
      <c r="C2942" s="126" t="s">
        <v>337</v>
      </c>
      <c r="D2942" s="126" t="s">
        <v>339</v>
      </c>
      <c r="E2942" s="127">
        <v>2513543.2999999998</v>
      </c>
      <c r="F2942" s="127">
        <v>213620766.16</v>
      </c>
      <c r="G2942" s="127">
        <v>554272.21</v>
      </c>
    </row>
    <row r="2943" spans="1:7" ht="14.25" customHeight="1">
      <c r="A2943" s="130" t="s">
        <v>140</v>
      </c>
      <c r="B2943" s="131">
        <v>2020</v>
      </c>
      <c r="C2943" s="130" t="s">
        <v>337</v>
      </c>
      <c r="D2943" s="130" t="s">
        <v>340</v>
      </c>
      <c r="E2943" s="131">
        <v>0</v>
      </c>
      <c r="F2943" s="131">
        <v>0</v>
      </c>
      <c r="G2943" s="131">
        <v>0</v>
      </c>
    </row>
    <row r="2944" spans="1:7" ht="14.25" customHeight="1">
      <c r="A2944" s="126" t="s">
        <v>140</v>
      </c>
      <c r="B2944" s="127">
        <v>2020</v>
      </c>
      <c r="C2944" s="126" t="s">
        <v>337</v>
      </c>
      <c r="D2944" s="126" t="s">
        <v>341</v>
      </c>
      <c r="E2944" s="127">
        <v>8349271.3799999999</v>
      </c>
      <c r="F2944" s="127">
        <v>232251499.46000001</v>
      </c>
      <c r="G2944" s="127">
        <v>0</v>
      </c>
    </row>
    <row r="2945" spans="1:7" ht="14.25" customHeight="1">
      <c r="A2945" s="130" t="s">
        <v>140</v>
      </c>
      <c r="B2945" s="131">
        <v>2020</v>
      </c>
      <c r="C2945" s="130" t="s">
        <v>337</v>
      </c>
      <c r="D2945" s="130" t="s">
        <v>342</v>
      </c>
      <c r="E2945" s="131">
        <v>0</v>
      </c>
      <c r="F2945" s="131">
        <v>0</v>
      </c>
      <c r="G2945" s="131">
        <v>0</v>
      </c>
    </row>
    <row r="2946" spans="1:7" ht="14.25" customHeight="1">
      <c r="A2946" s="126" t="s">
        <v>140</v>
      </c>
      <c r="B2946" s="127">
        <v>2021</v>
      </c>
      <c r="C2946" s="126" t="s">
        <v>332</v>
      </c>
      <c r="D2946" s="126" t="s">
        <v>343</v>
      </c>
      <c r="E2946" s="127">
        <v>0</v>
      </c>
      <c r="F2946" s="127">
        <v>0</v>
      </c>
      <c r="G2946" s="127">
        <v>0</v>
      </c>
    </row>
    <row r="2947" spans="1:7" ht="14.25" customHeight="1">
      <c r="A2947" s="130" t="s">
        <v>140</v>
      </c>
      <c r="B2947" s="131">
        <v>2021</v>
      </c>
      <c r="C2947" s="130" t="s">
        <v>332</v>
      </c>
      <c r="D2947" s="130" t="s">
        <v>333</v>
      </c>
      <c r="E2947" s="131">
        <v>33920.67</v>
      </c>
      <c r="F2947" s="131">
        <v>142175.59</v>
      </c>
      <c r="G2947" s="131">
        <v>368.03</v>
      </c>
    </row>
    <row r="2948" spans="1:7" ht="14.25" customHeight="1">
      <c r="A2948" s="126" t="s">
        <v>140</v>
      </c>
      <c r="B2948" s="127">
        <v>2021</v>
      </c>
      <c r="C2948" s="126" t="s">
        <v>332</v>
      </c>
      <c r="D2948" s="126" t="s">
        <v>335</v>
      </c>
      <c r="E2948" s="127">
        <v>407208.17</v>
      </c>
      <c r="F2948" s="127">
        <v>2257688.92</v>
      </c>
      <c r="G2948" s="127">
        <v>6433.88</v>
      </c>
    </row>
    <row r="2949" spans="1:7" ht="14.25" customHeight="1">
      <c r="A2949" s="130" t="s">
        <v>140</v>
      </c>
      <c r="B2949" s="131">
        <v>2021</v>
      </c>
      <c r="C2949" s="130" t="s">
        <v>332</v>
      </c>
      <c r="D2949" s="130" t="s">
        <v>336</v>
      </c>
      <c r="E2949" s="131">
        <v>9375.76</v>
      </c>
      <c r="F2949" s="131">
        <v>162667.76</v>
      </c>
      <c r="G2949" s="131">
        <v>0</v>
      </c>
    </row>
    <row r="2950" spans="1:7" ht="14.25" customHeight="1">
      <c r="A2950" s="126" t="s">
        <v>140</v>
      </c>
      <c r="B2950" s="127">
        <v>2021</v>
      </c>
      <c r="C2950" s="126" t="s">
        <v>337</v>
      </c>
      <c r="D2950" s="126" t="s">
        <v>338</v>
      </c>
      <c r="E2950" s="127">
        <v>2879836.23</v>
      </c>
      <c r="F2950" s="127">
        <v>83489470.370000005</v>
      </c>
      <c r="G2950" s="127">
        <v>0</v>
      </c>
    </row>
    <row r="2951" spans="1:7" ht="14.25" customHeight="1">
      <c r="A2951" s="130" t="s">
        <v>140</v>
      </c>
      <c r="B2951" s="131">
        <v>2021</v>
      </c>
      <c r="C2951" s="130" t="s">
        <v>337</v>
      </c>
      <c r="D2951" s="130" t="s">
        <v>339</v>
      </c>
      <c r="E2951" s="131">
        <v>2728977.62</v>
      </c>
      <c r="F2951" s="131">
        <v>214201727.44999999</v>
      </c>
      <c r="G2951" s="131">
        <v>556089.38</v>
      </c>
    </row>
    <row r="2952" spans="1:7" ht="14.25" customHeight="1">
      <c r="A2952" s="126" t="s">
        <v>140</v>
      </c>
      <c r="B2952" s="127">
        <v>2021</v>
      </c>
      <c r="C2952" s="126" t="s">
        <v>337</v>
      </c>
      <c r="D2952" s="126" t="s">
        <v>340</v>
      </c>
      <c r="E2952" s="127">
        <v>109176.25</v>
      </c>
      <c r="F2952" s="127">
        <v>0</v>
      </c>
      <c r="G2952" s="127">
        <v>0</v>
      </c>
    </row>
    <row r="2953" spans="1:7" ht="14.25" customHeight="1">
      <c r="A2953" s="130" t="s">
        <v>140</v>
      </c>
      <c r="B2953" s="131">
        <v>2021</v>
      </c>
      <c r="C2953" s="130" t="s">
        <v>337</v>
      </c>
      <c r="D2953" s="130" t="s">
        <v>341</v>
      </c>
      <c r="E2953" s="131">
        <v>10205001.33</v>
      </c>
      <c r="F2953" s="131">
        <v>229733250.22</v>
      </c>
      <c r="G2953" s="131">
        <v>0</v>
      </c>
    </row>
    <row r="2954" spans="1:7" ht="14.25" customHeight="1">
      <c r="A2954" s="126" t="s">
        <v>140</v>
      </c>
      <c r="B2954" s="127">
        <v>2021</v>
      </c>
      <c r="C2954" s="126" t="s">
        <v>337</v>
      </c>
      <c r="D2954" s="126" t="s">
        <v>342</v>
      </c>
      <c r="E2954" s="127">
        <v>0</v>
      </c>
      <c r="F2954" s="127">
        <v>0</v>
      </c>
      <c r="G2954" s="127">
        <v>0</v>
      </c>
    </row>
    <row r="2955" spans="1:7" ht="14.25" customHeight="1">
      <c r="A2955" s="130" t="s">
        <v>140</v>
      </c>
      <c r="B2955" s="131">
        <v>2022</v>
      </c>
      <c r="C2955" s="130" t="s">
        <v>332</v>
      </c>
      <c r="D2955" s="130" t="s">
        <v>343</v>
      </c>
      <c r="E2955" s="131">
        <v>0</v>
      </c>
      <c r="F2955" s="131">
        <v>0</v>
      </c>
      <c r="G2955" s="131">
        <v>0</v>
      </c>
    </row>
    <row r="2956" spans="1:7" ht="14.25" customHeight="1">
      <c r="A2956" s="126" t="s">
        <v>140</v>
      </c>
      <c r="B2956" s="127">
        <v>2022</v>
      </c>
      <c r="C2956" s="126" t="s">
        <v>332</v>
      </c>
      <c r="D2956" s="126" t="s">
        <v>333</v>
      </c>
      <c r="E2956" s="127">
        <v>36455.69</v>
      </c>
      <c r="F2956" s="127">
        <v>148753.92000000001</v>
      </c>
      <c r="G2956" s="127">
        <v>382.22</v>
      </c>
    </row>
    <row r="2957" spans="1:7" ht="14.25" customHeight="1">
      <c r="A2957" s="130" t="s">
        <v>140</v>
      </c>
      <c r="B2957" s="131">
        <v>2022</v>
      </c>
      <c r="C2957" s="130" t="s">
        <v>332</v>
      </c>
      <c r="D2957" s="130" t="s">
        <v>335</v>
      </c>
      <c r="E2957" s="131">
        <v>50556</v>
      </c>
      <c r="F2957" s="131">
        <v>2270523.59</v>
      </c>
      <c r="G2957" s="131">
        <v>6418.61</v>
      </c>
    </row>
    <row r="2958" spans="1:7" ht="14.25" customHeight="1">
      <c r="A2958" s="126" t="s">
        <v>140</v>
      </c>
      <c r="B2958" s="127">
        <v>2022</v>
      </c>
      <c r="C2958" s="126" t="s">
        <v>332</v>
      </c>
      <c r="D2958" s="126" t="s">
        <v>336</v>
      </c>
      <c r="E2958" s="127">
        <v>7720.9</v>
      </c>
      <c r="F2958" s="127">
        <v>169344.13</v>
      </c>
      <c r="G2958" s="127">
        <v>0</v>
      </c>
    </row>
    <row r="2959" spans="1:7" ht="14.25" customHeight="1">
      <c r="A2959" s="130" t="s">
        <v>140</v>
      </c>
      <c r="B2959" s="131">
        <v>2022</v>
      </c>
      <c r="C2959" s="130" t="s">
        <v>337</v>
      </c>
      <c r="D2959" s="130" t="s">
        <v>338</v>
      </c>
      <c r="E2959" s="131">
        <v>2981451.11</v>
      </c>
      <c r="F2959" s="131">
        <v>88195455.680000007</v>
      </c>
      <c r="G2959" s="131">
        <v>0</v>
      </c>
    </row>
    <row r="2960" spans="1:7" ht="14.25" customHeight="1">
      <c r="A2960" s="126" t="s">
        <v>140</v>
      </c>
      <c r="B2960" s="127">
        <v>2022</v>
      </c>
      <c r="C2960" s="126" t="s">
        <v>337</v>
      </c>
      <c r="D2960" s="126" t="s">
        <v>339</v>
      </c>
      <c r="E2960" s="127">
        <v>2984675.4</v>
      </c>
      <c r="F2960" s="127">
        <v>223546498</v>
      </c>
      <c r="G2960" s="127">
        <v>586660.71</v>
      </c>
    </row>
    <row r="2961" spans="1:7" ht="14.25" customHeight="1">
      <c r="A2961" s="130" t="s">
        <v>140</v>
      </c>
      <c r="B2961" s="131">
        <v>2022</v>
      </c>
      <c r="C2961" s="130" t="s">
        <v>337</v>
      </c>
      <c r="D2961" s="130" t="s">
        <v>340</v>
      </c>
      <c r="E2961" s="131">
        <v>0</v>
      </c>
      <c r="F2961" s="131">
        <v>0</v>
      </c>
      <c r="G2961" s="131">
        <v>0</v>
      </c>
    </row>
    <row r="2962" spans="1:7" ht="14.25" customHeight="1">
      <c r="A2962" s="126" t="s">
        <v>140</v>
      </c>
      <c r="B2962" s="127">
        <v>2022</v>
      </c>
      <c r="C2962" s="126" t="s">
        <v>337</v>
      </c>
      <c r="D2962" s="126" t="s">
        <v>341</v>
      </c>
      <c r="E2962" s="127">
        <v>10246040.310000001</v>
      </c>
      <c r="F2962" s="127">
        <v>236229999.31</v>
      </c>
      <c r="G2962" s="127">
        <v>0</v>
      </c>
    </row>
    <row r="2963" spans="1:7" ht="14.25" customHeight="1">
      <c r="A2963" s="130" t="s">
        <v>140</v>
      </c>
      <c r="B2963" s="131">
        <v>2022</v>
      </c>
      <c r="C2963" s="130" t="s">
        <v>337</v>
      </c>
      <c r="D2963" s="130" t="s">
        <v>342</v>
      </c>
      <c r="E2963" s="131">
        <v>0</v>
      </c>
      <c r="F2963" s="131">
        <v>0</v>
      </c>
      <c r="G2963" s="131">
        <v>0</v>
      </c>
    </row>
    <row r="2964" spans="1:7" ht="14.25" customHeight="1">
      <c r="A2964" s="126" t="s">
        <v>140</v>
      </c>
      <c r="B2964" s="127">
        <v>2023</v>
      </c>
      <c r="C2964" s="126" t="s">
        <v>332</v>
      </c>
      <c r="D2964" s="126" t="s">
        <v>343</v>
      </c>
      <c r="E2964" s="127">
        <v>0</v>
      </c>
      <c r="F2964" s="127">
        <v>0</v>
      </c>
      <c r="G2964" s="127">
        <v>0</v>
      </c>
    </row>
    <row r="2965" spans="1:7" ht="14.25" customHeight="1">
      <c r="A2965" s="130" t="s">
        <v>140</v>
      </c>
      <c r="B2965" s="131">
        <v>2023</v>
      </c>
      <c r="C2965" s="130" t="s">
        <v>332</v>
      </c>
      <c r="D2965" s="130" t="s">
        <v>333</v>
      </c>
      <c r="E2965" s="131">
        <v>36354.44</v>
      </c>
      <c r="F2965" s="131">
        <v>146242</v>
      </c>
      <c r="G2965" s="131">
        <v>375.62</v>
      </c>
    </row>
    <row r="2966" spans="1:7" ht="14.25" customHeight="1">
      <c r="A2966" s="126" t="s">
        <v>140</v>
      </c>
      <c r="B2966" s="127">
        <v>2023</v>
      </c>
      <c r="C2966" s="126" t="s">
        <v>332</v>
      </c>
      <c r="D2966" s="126" t="s">
        <v>335</v>
      </c>
      <c r="E2966" s="127">
        <v>166568.04</v>
      </c>
      <c r="F2966" s="127">
        <v>2261828.5699999998</v>
      </c>
      <c r="G2966" s="127">
        <v>6350.16</v>
      </c>
    </row>
    <row r="2967" spans="1:7" ht="14.25" customHeight="1">
      <c r="A2967" s="130" t="s">
        <v>140</v>
      </c>
      <c r="B2967" s="131">
        <v>2023</v>
      </c>
      <c r="C2967" s="130" t="s">
        <v>332</v>
      </c>
      <c r="D2967" s="130" t="s">
        <v>336</v>
      </c>
      <c r="E2967" s="131">
        <v>7549.25</v>
      </c>
      <c r="F2967" s="131">
        <v>156272.07</v>
      </c>
      <c r="G2967" s="131">
        <v>0</v>
      </c>
    </row>
    <row r="2968" spans="1:7" ht="14.25" customHeight="1">
      <c r="A2968" s="126" t="s">
        <v>140</v>
      </c>
      <c r="B2968" s="127">
        <v>2023</v>
      </c>
      <c r="C2968" s="126" t="s">
        <v>337</v>
      </c>
      <c r="D2968" s="126" t="s">
        <v>338</v>
      </c>
      <c r="E2968" s="127">
        <v>2995507.52</v>
      </c>
      <c r="F2968" s="127">
        <v>87437205.569999993</v>
      </c>
      <c r="G2968" s="127">
        <v>0</v>
      </c>
    </row>
    <row r="2969" spans="1:7" ht="14.25" customHeight="1">
      <c r="A2969" s="130" t="s">
        <v>140</v>
      </c>
      <c r="B2969" s="131">
        <v>2023</v>
      </c>
      <c r="C2969" s="130" t="s">
        <v>337</v>
      </c>
      <c r="D2969" s="130" t="s">
        <v>339</v>
      </c>
      <c r="E2969" s="131">
        <v>2984799.61</v>
      </c>
      <c r="F2969" s="131">
        <v>217716381.81999999</v>
      </c>
      <c r="G2969" s="131">
        <v>578774.28</v>
      </c>
    </row>
    <row r="2970" spans="1:7" ht="14.25" customHeight="1">
      <c r="A2970" s="126" t="s">
        <v>140</v>
      </c>
      <c r="B2970" s="127">
        <v>2023</v>
      </c>
      <c r="C2970" s="126" t="s">
        <v>337</v>
      </c>
      <c r="D2970" s="126" t="s">
        <v>340</v>
      </c>
      <c r="E2970" s="127">
        <v>0</v>
      </c>
      <c r="F2970" s="127">
        <v>0</v>
      </c>
      <c r="G2970" s="127">
        <v>0</v>
      </c>
    </row>
    <row r="2971" spans="1:7" ht="14.25" customHeight="1">
      <c r="A2971" s="130" t="s">
        <v>140</v>
      </c>
      <c r="B2971" s="131">
        <v>2023</v>
      </c>
      <c r="C2971" s="130" t="s">
        <v>337</v>
      </c>
      <c r="D2971" s="130" t="s">
        <v>341</v>
      </c>
      <c r="E2971" s="131">
        <v>10315331.390000001</v>
      </c>
      <c r="F2971" s="131">
        <v>230293558.25</v>
      </c>
      <c r="G2971" s="131">
        <v>0</v>
      </c>
    </row>
    <row r="2972" spans="1:7" ht="14.25" customHeight="1">
      <c r="A2972" s="126" t="s">
        <v>140</v>
      </c>
      <c r="B2972" s="127">
        <v>2023</v>
      </c>
      <c r="C2972" s="126" t="s">
        <v>337</v>
      </c>
      <c r="D2972" s="126" t="s">
        <v>342</v>
      </c>
      <c r="E2972" s="127">
        <v>0</v>
      </c>
      <c r="F2972" s="127">
        <v>0</v>
      </c>
      <c r="G2972" s="127">
        <v>0</v>
      </c>
    </row>
    <row r="2973" spans="1:7" ht="14.25" customHeight="1">
      <c r="A2973" s="130" t="s">
        <v>141</v>
      </c>
      <c r="B2973" s="131">
        <v>2015</v>
      </c>
      <c r="C2973" s="130" t="s">
        <v>332</v>
      </c>
      <c r="D2973" s="130" t="s">
        <v>343</v>
      </c>
      <c r="E2973" s="131">
        <v>0</v>
      </c>
      <c r="F2973" s="131">
        <v>0</v>
      </c>
      <c r="G2973" s="131">
        <v>0</v>
      </c>
    </row>
    <row r="2974" spans="1:7" ht="14.25" customHeight="1">
      <c r="A2974" s="126" t="s">
        <v>141</v>
      </c>
      <c r="B2974" s="127">
        <v>2015</v>
      </c>
      <c r="C2974" s="126" t="s">
        <v>332</v>
      </c>
      <c r="D2974" s="126" t="s">
        <v>333</v>
      </c>
      <c r="E2974" s="127">
        <v>0</v>
      </c>
      <c r="F2974" s="127">
        <v>0</v>
      </c>
      <c r="G2974" s="127">
        <v>0</v>
      </c>
    </row>
    <row r="2975" spans="1:7" ht="14.25" customHeight="1">
      <c r="A2975" s="130" t="s">
        <v>141</v>
      </c>
      <c r="B2975" s="131">
        <v>2015</v>
      </c>
      <c r="C2975" s="130" t="s">
        <v>332</v>
      </c>
      <c r="D2975" s="130" t="s">
        <v>335</v>
      </c>
      <c r="E2975" s="131">
        <v>149706</v>
      </c>
      <c r="F2975" s="131">
        <v>664378</v>
      </c>
      <c r="G2975" s="131">
        <v>1980</v>
      </c>
    </row>
    <row r="2976" spans="1:7" ht="14.25" customHeight="1">
      <c r="A2976" s="126" t="s">
        <v>141</v>
      </c>
      <c r="B2976" s="127">
        <v>2015</v>
      </c>
      <c r="C2976" s="126" t="s">
        <v>332</v>
      </c>
      <c r="D2976" s="126" t="s">
        <v>336</v>
      </c>
      <c r="E2976" s="127">
        <v>6536</v>
      </c>
      <c r="F2976" s="127">
        <v>164178</v>
      </c>
      <c r="G2976" s="127">
        <v>0</v>
      </c>
    </row>
    <row r="2977" spans="1:7" ht="14.25" customHeight="1">
      <c r="A2977" s="130" t="s">
        <v>141</v>
      </c>
      <c r="B2977" s="131">
        <v>2015</v>
      </c>
      <c r="C2977" s="130" t="s">
        <v>337</v>
      </c>
      <c r="D2977" s="130" t="s">
        <v>338</v>
      </c>
      <c r="E2977" s="131">
        <v>552009</v>
      </c>
      <c r="F2977" s="131">
        <v>19810828</v>
      </c>
      <c r="G2977" s="131">
        <v>0</v>
      </c>
    </row>
    <row r="2978" spans="1:7" ht="14.25" customHeight="1">
      <c r="A2978" s="126" t="s">
        <v>141</v>
      </c>
      <c r="B2978" s="127">
        <v>2015</v>
      </c>
      <c r="C2978" s="126" t="s">
        <v>337</v>
      </c>
      <c r="D2978" s="126" t="s">
        <v>339</v>
      </c>
      <c r="E2978" s="127">
        <v>306169</v>
      </c>
      <c r="F2978" s="127">
        <v>59448871</v>
      </c>
      <c r="G2978" s="127">
        <v>175839</v>
      </c>
    </row>
    <row r="2979" spans="1:7" ht="14.25" customHeight="1">
      <c r="A2979" s="130" t="s">
        <v>141</v>
      </c>
      <c r="B2979" s="131">
        <v>2015</v>
      </c>
      <c r="C2979" s="130" t="s">
        <v>337</v>
      </c>
      <c r="D2979" s="130" t="s">
        <v>340</v>
      </c>
      <c r="E2979" s="131">
        <v>0</v>
      </c>
      <c r="F2979" s="131">
        <v>0</v>
      </c>
      <c r="G2979" s="131">
        <v>0</v>
      </c>
    </row>
    <row r="2980" spans="1:7" ht="14.25" customHeight="1">
      <c r="A2980" s="126" t="s">
        <v>141</v>
      </c>
      <c r="B2980" s="127">
        <v>2015</v>
      </c>
      <c r="C2980" s="126" t="s">
        <v>337</v>
      </c>
      <c r="D2980" s="126" t="s">
        <v>341</v>
      </c>
      <c r="E2980" s="127">
        <v>1966696</v>
      </c>
      <c r="F2980" s="127">
        <v>41684696</v>
      </c>
      <c r="G2980" s="127">
        <v>0</v>
      </c>
    </row>
    <row r="2981" spans="1:7" ht="14.25" customHeight="1">
      <c r="A2981" s="130" t="s">
        <v>141</v>
      </c>
      <c r="B2981" s="131">
        <v>2015</v>
      </c>
      <c r="C2981" s="130" t="s">
        <v>337</v>
      </c>
      <c r="D2981" s="130" t="s">
        <v>342</v>
      </c>
      <c r="E2981" s="131">
        <v>0</v>
      </c>
      <c r="F2981" s="131">
        <v>0</v>
      </c>
      <c r="G2981" s="131">
        <v>0</v>
      </c>
    </row>
    <row r="2982" spans="1:7" ht="14.25" customHeight="1">
      <c r="A2982" s="126" t="s">
        <v>141</v>
      </c>
      <c r="B2982" s="127">
        <v>2016</v>
      </c>
      <c r="C2982" s="126" t="s">
        <v>332</v>
      </c>
      <c r="D2982" s="126" t="s">
        <v>343</v>
      </c>
      <c r="E2982" s="127">
        <v>0</v>
      </c>
      <c r="F2982" s="127">
        <v>0</v>
      </c>
      <c r="G2982" s="127">
        <v>0</v>
      </c>
    </row>
    <row r="2983" spans="1:7" ht="14.25" customHeight="1">
      <c r="A2983" s="130" t="s">
        <v>141</v>
      </c>
      <c r="B2983" s="131">
        <v>2016</v>
      </c>
      <c r="C2983" s="130" t="s">
        <v>332</v>
      </c>
      <c r="D2983" s="130" t="s">
        <v>333</v>
      </c>
      <c r="E2983" s="131">
        <v>0</v>
      </c>
      <c r="F2983" s="131">
        <v>0</v>
      </c>
      <c r="G2983" s="131">
        <v>0</v>
      </c>
    </row>
    <row r="2984" spans="1:7" ht="14.25" customHeight="1">
      <c r="A2984" s="126" t="s">
        <v>141</v>
      </c>
      <c r="B2984" s="127">
        <v>2016</v>
      </c>
      <c r="C2984" s="126" t="s">
        <v>332</v>
      </c>
      <c r="D2984" s="126" t="s">
        <v>335</v>
      </c>
      <c r="E2984" s="127">
        <v>141487</v>
      </c>
      <c r="F2984" s="127">
        <v>607008</v>
      </c>
      <c r="G2984" s="127">
        <v>1503.4</v>
      </c>
    </row>
    <row r="2985" spans="1:7" ht="14.25" customHeight="1">
      <c r="A2985" s="130" t="s">
        <v>141</v>
      </c>
      <c r="B2985" s="131">
        <v>2016</v>
      </c>
      <c r="C2985" s="130" t="s">
        <v>332</v>
      </c>
      <c r="D2985" s="130" t="s">
        <v>336</v>
      </c>
      <c r="E2985" s="131">
        <v>6653</v>
      </c>
      <c r="F2985" s="131">
        <v>164178</v>
      </c>
      <c r="G2985" s="131">
        <v>0</v>
      </c>
    </row>
    <row r="2986" spans="1:7" ht="14.25" customHeight="1">
      <c r="A2986" s="126" t="s">
        <v>141</v>
      </c>
      <c r="B2986" s="127">
        <v>2016</v>
      </c>
      <c r="C2986" s="126" t="s">
        <v>337</v>
      </c>
      <c r="D2986" s="126" t="s">
        <v>338</v>
      </c>
      <c r="E2986" s="127">
        <v>538234</v>
      </c>
      <c r="F2986" s="127">
        <v>18349612</v>
      </c>
      <c r="G2986" s="127">
        <v>0</v>
      </c>
    </row>
    <row r="2987" spans="1:7" ht="14.25" customHeight="1">
      <c r="A2987" s="130" t="s">
        <v>141</v>
      </c>
      <c r="B2987" s="131">
        <v>2016</v>
      </c>
      <c r="C2987" s="130" t="s">
        <v>337</v>
      </c>
      <c r="D2987" s="130" t="s">
        <v>339</v>
      </c>
      <c r="E2987" s="131">
        <v>318399</v>
      </c>
      <c r="F2987" s="131">
        <v>60749110</v>
      </c>
      <c r="G2987" s="131">
        <v>171062</v>
      </c>
    </row>
    <row r="2988" spans="1:7" ht="14.25" customHeight="1">
      <c r="A2988" s="126" t="s">
        <v>141</v>
      </c>
      <c r="B2988" s="127">
        <v>2016</v>
      </c>
      <c r="C2988" s="126" t="s">
        <v>337</v>
      </c>
      <c r="D2988" s="126" t="s">
        <v>340</v>
      </c>
      <c r="E2988" s="127">
        <v>0</v>
      </c>
      <c r="F2988" s="127">
        <v>0</v>
      </c>
      <c r="G2988" s="127">
        <v>0</v>
      </c>
    </row>
    <row r="2989" spans="1:7" ht="14.25" customHeight="1">
      <c r="A2989" s="130" t="s">
        <v>141</v>
      </c>
      <c r="B2989" s="131">
        <v>2016</v>
      </c>
      <c r="C2989" s="130" t="s">
        <v>337</v>
      </c>
      <c r="D2989" s="130" t="s">
        <v>341</v>
      </c>
      <c r="E2989" s="131">
        <v>1978828</v>
      </c>
      <c r="F2989" s="131">
        <v>38772515</v>
      </c>
      <c r="G2989" s="131">
        <v>0</v>
      </c>
    </row>
    <row r="2990" spans="1:7" ht="14.25" customHeight="1">
      <c r="A2990" s="126" t="s">
        <v>141</v>
      </c>
      <c r="B2990" s="127">
        <v>2016</v>
      </c>
      <c r="C2990" s="126" t="s">
        <v>337</v>
      </c>
      <c r="D2990" s="126" t="s">
        <v>342</v>
      </c>
      <c r="E2990" s="127">
        <v>0</v>
      </c>
      <c r="F2990" s="127">
        <v>0</v>
      </c>
      <c r="G2990" s="127">
        <v>0</v>
      </c>
    </row>
    <row r="2991" spans="1:7" ht="14.25" customHeight="1">
      <c r="A2991" s="130" t="s">
        <v>141</v>
      </c>
      <c r="B2991" s="131">
        <v>2017</v>
      </c>
      <c r="C2991" s="130" t="s">
        <v>332</v>
      </c>
      <c r="D2991" s="130" t="s">
        <v>343</v>
      </c>
      <c r="E2991" s="131">
        <v>0</v>
      </c>
      <c r="F2991" s="131">
        <v>0</v>
      </c>
      <c r="G2991" s="131">
        <v>0</v>
      </c>
    </row>
    <row r="2992" spans="1:7" ht="14.25" customHeight="1">
      <c r="A2992" s="126" t="s">
        <v>141</v>
      </c>
      <c r="B2992" s="127">
        <v>2017</v>
      </c>
      <c r="C2992" s="126" t="s">
        <v>332</v>
      </c>
      <c r="D2992" s="126" t="s">
        <v>333</v>
      </c>
      <c r="E2992" s="127">
        <v>0</v>
      </c>
      <c r="F2992" s="127">
        <v>0</v>
      </c>
      <c r="G2992" s="127">
        <v>0</v>
      </c>
    </row>
    <row r="2993" spans="1:7" ht="14.25" customHeight="1">
      <c r="A2993" s="130" t="s">
        <v>141</v>
      </c>
      <c r="B2993" s="131">
        <v>2017</v>
      </c>
      <c r="C2993" s="130" t="s">
        <v>332</v>
      </c>
      <c r="D2993" s="130" t="s">
        <v>335</v>
      </c>
      <c r="E2993" s="131">
        <v>157422</v>
      </c>
      <c r="F2993" s="131">
        <v>513973</v>
      </c>
      <c r="G2993" s="131">
        <v>1392.21</v>
      </c>
    </row>
    <row r="2994" spans="1:7" ht="14.25" customHeight="1">
      <c r="A2994" s="126" t="s">
        <v>141</v>
      </c>
      <c r="B2994" s="127">
        <v>2017</v>
      </c>
      <c r="C2994" s="126" t="s">
        <v>332</v>
      </c>
      <c r="D2994" s="126" t="s">
        <v>336</v>
      </c>
      <c r="E2994" s="127">
        <v>7048</v>
      </c>
      <c r="F2994" s="127">
        <v>164178</v>
      </c>
      <c r="G2994" s="127">
        <v>0</v>
      </c>
    </row>
    <row r="2995" spans="1:7" ht="14.25" customHeight="1">
      <c r="A2995" s="130" t="s">
        <v>141</v>
      </c>
      <c r="B2995" s="131">
        <v>2017</v>
      </c>
      <c r="C2995" s="130" t="s">
        <v>337</v>
      </c>
      <c r="D2995" s="130" t="s">
        <v>338</v>
      </c>
      <c r="E2995" s="131">
        <v>611561</v>
      </c>
      <c r="F2995" s="131">
        <v>17723916</v>
      </c>
      <c r="G2995" s="131">
        <v>0</v>
      </c>
    </row>
    <row r="2996" spans="1:7" ht="14.25" customHeight="1">
      <c r="A2996" s="126" t="s">
        <v>141</v>
      </c>
      <c r="B2996" s="127">
        <v>2017</v>
      </c>
      <c r="C2996" s="126" t="s">
        <v>337</v>
      </c>
      <c r="D2996" s="126" t="s">
        <v>339</v>
      </c>
      <c r="E2996" s="127">
        <v>289377</v>
      </c>
      <c r="F2996" s="127">
        <v>60018404</v>
      </c>
      <c r="G2996" s="127">
        <v>172719</v>
      </c>
    </row>
    <row r="2997" spans="1:7" ht="14.25" customHeight="1">
      <c r="A2997" s="130" t="s">
        <v>141</v>
      </c>
      <c r="B2997" s="131">
        <v>2017</v>
      </c>
      <c r="C2997" s="130" t="s">
        <v>337</v>
      </c>
      <c r="D2997" s="130" t="s">
        <v>340</v>
      </c>
      <c r="E2997" s="131">
        <v>0</v>
      </c>
      <c r="F2997" s="131">
        <v>0</v>
      </c>
      <c r="G2997" s="131">
        <v>0</v>
      </c>
    </row>
    <row r="2998" spans="1:7" ht="14.25" customHeight="1">
      <c r="A2998" s="126" t="s">
        <v>141</v>
      </c>
      <c r="B2998" s="127">
        <v>2017</v>
      </c>
      <c r="C2998" s="126" t="s">
        <v>337</v>
      </c>
      <c r="D2998" s="126" t="s">
        <v>341</v>
      </c>
      <c r="E2998" s="127">
        <v>2146785</v>
      </c>
      <c r="F2998" s="127">
        <v>37520309</v>
      </c>
      <c r="G2998" s="127">
        <v>0</v>
      </c>
    </row>
    <row r="2999" spans="1:7" ht="14.25" customHeight="1">
      <c r="A2999" s="130" t="s">
        <v>141</v>
      </c>
      <c r="B2999" s="131">
        <v>2017</v>
      </c>
      <c r="C2999" s="130" t="s">
        <v>337</v>
      </c>
      <c r="D2999" s="130" t="s">
        <v>342</v>
      </c>
      <c r="E2999" s="131">
        <v>0</v>
      </c>
      <c r="F2999" s="131">
        <v>0</v>
      </c>
      <c r="G2999" s="131">
        <v>0</v>
      </c>
    </row>
    <row r="3000" spans="1:7" ht="14.25" customHeight="1">
      <c r="A3000" s="126" t="s">
        <v>141</v>
      </c>
      <c r="B3000" s="127">
        <v>2018</v>
      </c>
      <c r="C3000" s="126" t="s">
        <v>332</v>
      </c>
      <c r="D3000" s="126" t="s">
        <v>343</v>
      </c>
      <c r="E3000" s="127">
        <v>0</v>
      </c>
      <c r="F3000" s="127">
        <v>0</v>
      </c>
      <c r="G3000" s="127">
        <v>0</v>
      </c>
    </row>
    <row r="3001" spans="1:7" ht="14.25" customHeight="1">
      <c r="A3001" s="130" t="s">
        <v>141</v>
      </c>
      <c r="B3001" s="131">
        <v>2018</v>
      </c>
      <c r="C3001" s="130" t="s">
        <v>332</v>
      </c>
      <c r="D3001" s="130" t="s">
        <v>333</v>
      </c>
      <c r="E3001" s="131">
        <v>0</v>
      </c>
      <c r="F3001" s="131">
        <v>0</v>
      </c>
      <c r="G3001" s="131">
        <v>0</v>
      </c>
    </row>
    <row r="3002" spans="1:7" ht="14.25" customHeight="1">
      <c r="A3002" s="126" t="s">
        <v>141</v>
      </c>
      <c r="B3002" s="127">
        <v>2018</v>
      </c>
      <c r="C3002" s="126" t="s">
        <v>332</v>
      </c>
      <c r="D3002" s="126" t="s">
        <v>335</v>
      </c>
      <c r="E3002" s="127">
        <v>167461</v>
      </c>
      <c r="F3002" s="127">
        <v>517432</v>
      </c>
      <c r="G3002" s="127">
        <v>1421</v>
      </c>
    </row>
    <row r="3003" spans="1:7" ht="14.25" customHeight="1">
      <c r="A3003" s="130" t="s">
        <v>141</v>
      </c>
      <c r="B3003" s="131">
        <v>2018</v>
      </c>
      <c r="C3003" s="130" t="s">
        <v>332</v>
      </c>
      <c r="D3003" s="130" t="s">
        <v>336</v>
      </c>
      <c r="E3003" s="131">
        <v>7388</v>
      </c>
      <c r="F3003" s="131">
        <v>164178</v>
      </c>
      <c r="G3003" s="131">
        <v>0</v>
      </c>
    </row>
    <row r="3004" spans="1:7" ht="14.25" customHeight="1">
      <c r="A3004" s="126" t="s">
        <v>141</v>
      </c>
      <c r="B3004" s="127">
        <v>2018</v>
      </c>
      <c r="C3004" s="126" t="s">
        <v>337</v>
      </c>
      <c r="D3004" s="126" t="s">
        <v>338</v>
      </c>
      <c r="E3004" s="127">
        <v>599974</v>
      </c>
      <c r="F3004" s="127">
        <v>17940823</v>
      </c>
      <c r="G3004" s="127">
        <v>0</v>
      </c>
    </row>
    <row r="3005" spans="1:7" ht="14.25" customHeight="1">
      <c r="A3005" s="130" t="s">
        <v>141</v>
      </c>
      <c r="B3005" s="131">
        <v>2018</v>
      </c>
      <c r="C3005" s="130" t="s">
        <v>337</v>
      </c>
      <c r="D3005" s="130" t="s">
        <v>339</v>
      </c>
      <c r="E3005" s="131">
        <v>309412</v>
      </c>
      <c r="F3005" s="131">
        <v>59526842</v>
      </c>
      <c r="G3005" s="131">
        <v>184741</v>
      </c>
    </row>
    <row r="3006" spans="1:7" ht="14.25" customHeight="1">
      <c r="A3006" s="126" t="s">
        <v>141</v>
      </c>
      <c r="B3006" s="127">
        <v>2018</v>
      </c>
      <c r="C3006" s="126" t="s">
        <v>337</v>
      </c>
      <c r="D3006" s="126" t="s">
        <v>340</v>
      </c>
      <c r="E3006" s="127">
        <v>0</v>
      </c>
      <c r="F3006" s="127">
        <v>0</v>
      </c>
      <c r="G3006" s="127">
        <v>0</v>
      </c>
    </row>
    <row r="3007" spans="1:7" ht="14.25" customHeight="1">
      <c r="A3007" s="130" t="s">
        <v>141</v>
      </c>
      <c r="B3007" s="131">
        <v>2018</v>
      </c>
      <c r="C3007" s="130" t="s">
        <v>337</v>
      </c>
      <c r="D3007" s="130" t="s">
        <v>341</v>
      </c>
      <c r="E3007" s="131">
        <v>2281158</v>
      </c>
      <c r="F3007" s="131">
        <v>38878731</v>
      </c>
      <c r="G3007" s="131">
        <v>0</v>
      </c>
    </row>
    <row r="3008" spans="1:7" ht="14.25" customHeight="1">
      <c r="A3008" s="126" t="s">
        <v>141</v>
      </c>
      <c r="B3008" s="127">
        <v>2018</v>
      </c>
      <c r="C3008" s="126" t="s">
        <v>337</v>
      </c>
      <c r="D3008" s="126" t="s">
        <v>342</v>
      </c>
      <c r="E3008" s="127">
        <v>0</v>
      </c>
      <c r="F3008" s="127">
        <v>0</v>
      </c>
      <c r="G3008" s="127">
        <v>0</v>
      </c>
    </row>
    <row r="3009" spans="1:7" ht="14.25" customHeight="1">
      <c r="A3009" s="130" t="s">
        <v>141</v>
      </c>
      <c r="B3009" s="131">
        <v>2019</v>
      </c>
      <c r="C3009" s="130" t="s">
        <v>332</v>
      </c>
      <c r="D3009" s="130" t="s">
        <v>343</v>
      </c>
      <c r="E3009" s="131">
        <v>0</v>
      </c>
      <c r="F3009" s="131">
        <v>0</v>
      </c>
      <c r="G3009" s="131">
        <v>0</v>
      </c>
    </row>
    <row r="3010" spans="1:7" ht="14.25" customHeight="1">
      <c r="A3010" s="126" t="s">
        <v>141</v>
      </c>
      <c r="B3010" s="127">
        <v>2019</v>
      </c>
      <c r="C3010" s="126" t="s">
        <v>332</v>
      </c>
      <c r="D3010" s="126" t="s">
        <v>333</v>
      </c>
      <c r="E3010" s="127">
        <v>0</v>
      </c>
      <c r="F3010" s="127">
        <v>0</v>
      </c>
      <c r="G3010" s="127">
        <v>0</v>
      </c>
    </row>
    <row r="3011" spans="1:7" ht="14.25" customHeight="1">
      <c r="A3011" s="130" t="s">
        <v>141</v>
      </c>
      <c r="B3011" s="131">
        <v>2019</v>
      </c>
      <c r="C3011" s="130" t="s">
        <v>332</v>
      </c>
      <c r="D3011" s="130" t="s">
        <v>335</v>
      </c>
      <c r="E3011" s="131">
        <v>174131</v>
      </c>
      <c r="F3011" s="131">
        <v>524449</v>
      </c>
      <c r="G3011" s="131">
        <v>1463</v>
      </c>
    </row>
    <row r="3012" spans="1:7" ht="14.25" customHeight="1">
      <c r="A3012" s="126" t="s">
        <v>141</v>
      </c>
      <c r="B3012" s="127">
        <v>2019</v>
      </c>
      <c r="C3012" s="126" t="s">
        <v>332</v>
      </c>
      <c r="D3012" s="126" t="s">
        <v>336</v>
      </c>
      <c r="E3012" s="127">
        <v>7515</v>
      </c>
      <c r="F3012" s="127">
        <v>164178</v>
      </c>
      <c r="G3012" s="127">
        <v>0</v>
      </c>
    </row>
    <row r="3013" spans="1:7" ht="14.25" customHeight="1">
      <c r="A3013" s="130" t="s">
        <v>141</v>
      </c>
      <c r="B3013" s="131">
        <v>2019</v>
      </c>
      <c r="C3013" s="130" t="s">
        <v>337</v>
      </c>
      <c r="D3013" s="130" t="s">
        <v>338</v>
      </c>
      <c r="E3013" s="131">
        <v>607194</v>
      </c>
      <c r="F3013" s="131">
        <v>17709286</v>
      </c>
      <c r="G3013" s="131">
        <v>0</v>
      </c>
    </row>
    <row r="3014" spans="1:7" ht="14.25" customHeight="1">
      <c r="A3014" s="126" t="s">
        <v>141</v>
      </c>
      <c r="B3014" s="127">
        <v>2019</v>
      </c>
      <c r="C3014" s="126" t="s">
        <v>337</v>
      </c>
      <c r="D3014" s="126" t="s">
        <v>339</v>
      </c>
      <c r="E3014" s="127">
        <v>304270</v>
      </c>
      <c r="F3014" s="127">
        <v>60254777</v>
      </c>
      <c r="G3014" s="127">
        <v>171055</v>
      </c>
    </row>
    <row r="3015" spans="1:7" ht="14.25" customHeight="1">
      <c r="A3015" s="130" t="s">
        <v>141</v>
      </c>
      <c r="B3015" s="131">
        <v>2019</v>
      </c>
      <c r="C3015" s="130" t="s">
        <v>337</v>
      </c>
      <c r="D3015" s="130" t="s">
        <v>340</v>
      </c>
      <c r="E3015" s="131">
        <v>0</v>
      </c>
      <c r="F3015" s="131">
        <v>0</v>
      </c>
      <c r="G3015" s="131">
        <v>0</v>
      </c>
    </row>
    <row r="3016" spans="1:7" ht="14.25" customHeight="1">
      <c r="A3016" s="126" t="s">
        <v>141</v>
      </c>
      <c r="B3016" s="127">
        <v>2019</v>
      </c>
      <c r="C3016" s="126" t="s">
        <v>337</v>
      </c>
      <c r="D3016" s="126" t="s">
        <v>341</v>
      </c>
      <c r="E3016" s="127">
        <v>2332140</v>
      </c>
      <c r="F3016" s="127">
        <v>38802690</v>
      </c>
      <c r="G3016" s="127">
        <v>0</v>
      </c>
    </row>
    <row r="3017" spans="1:7" ht="14.25" customHeight="1">
      <c r="A3017" s="130" t="s">
        <v>141</v>
      </c>
      <c r="B3017" s="131">
        <v>2019</v>
      </c>
      <c r="C3017" s="130" t="s">
        <v>337</v>
      </c>
      <c r="D3017" s="130" t="s">
        <v>342</v>
      </c>
      <c r="E3017" s="131">
        <v>0</v>
      </c>
      <c r="F3017" s="131">
        <v>0</v>
      </c>
      <c r="G3017" s="131">
        <v>0</v>
      </c>
    </row>
    <row r="3018" spans="1:7" ht="14.25" customHeight="1">
      <c r="A3018" s="126" t="s">
        <v>141</v>
      </c>
      <c r="B3018" s="127">
        <v>2020</v>
      </c>
      <c r="C3018" s="126" t="s">
        <v>332</v>
      </c>
      <c r="D3018" s="126" t="s">
        <v>343</v>
      </c>
      <c r="E3018" s="127">
        <v>0</v>
      </c>
      <c r="F3018" s="127">
        <v>0</v>
      </c>
      <c r="G3018" s="127">
        <v>0</v>
      </c>
    </row>
    <row r="3019" spans="1:7" ht="14.25" customHeight="1">
      <c r="A3019" s="130" t="s">
        <v>141</v>
      </c>
      <c r="B3019" s="131">
        <v>2020</v>
      </c>
      <c r="C3019" s="130" t="s">
        <v>332</v>
      </c>
      <c r="D3019" s="130" t="s">
        <v>333</v>
      </c>
      <c r="E3019" s="131">
        <v>0</v>
      </c>
      <c r="F3019" s="131">
        <v>0</v>
      </c>
      <c r="G3019" s="131">
        <v>0</v>
      </c>
    </row>
    <row r="3020" spans="1:7" ht="14.25" customHeight="1">
      <c r="A3020" s="126" t="s">
        <v>141</v>
      </c>
      <c r="B3020" s="127">
        <v>2020</v>
      </c>
      <c r="C3020" s="126" t="s">
        <v>332</v>
      </c>
      <c r="D3020" s="126" t="s">
        <v>335</v>
      </c>
      <c r="E3020" s="127">
        <v>15550.18</v>
      </c>
      <c r="F3020" s="127">
        <v>526417</v>
      </c>
      <c r="G3020" s="127">
        <v>1500</v>
      </c>
    </row>
    <row r="3021" spans="1:7" ht="14.25" customHeight="1">
      <c r="A3021" s="130" t="s">
        <v>141</v>
      </c>
      <c r="B3021" s="131">
        <v>2020</v>
      </c>
      <c r="C3021" s="130" t="s">
        <v>332</v>
      </c>
      <c r="D3021" s="130" t="s">
        <v>336</v>
      </c>
      <c r="E3021" s="131">
        <v>7644.29</v>
      </c>
      <c r="F3021" s="131">
        <v>164178</v>
      </c>
      <c r="G3021" s="131">
        <v>0</v>
      </c>
    </row>
    <row r="3022" spans="1:7" ht="14.25" customHeight="1">
      <c r="A3022" s="126" t="s">
        <v>141</v>
      </c>
      <c r="B3022" s="127">
        <v>2020</v>
      </c>
      <c r="C3022" s="126" t="s">
        <v>337</v>
      </c>
      <c r="D3022" s="126" t="s">
        <v>338</v>
      </c>
      <c r="E3022" s="127">
        <v>590426.62</v>
      </c>
      <c r="F3022" s="127">
        <v>16586733</v>
      </c>
      <c r="G3022" s="127">
        <v>0</v>
      </c>
    </row>
    <row r="3023" spans="1:7" ht="14.25" customHeight="1">
      <c r="A3023" s="130" t="s">
        <v>141</v>
      </c>
      <c r="B3023" s="131">
        <v>2020</v>
      </c>
      <c r="C3023" s="130" t="s">
        <v>337</v>
      </c>
      <c r="D3023" s="130" t="s">
        <v>339</v>
      </c>
      <c r="E3023" s="131">
        <v>306596.09999999998</v>
      </c>
      <c r="F3023" s="131">
        <v>57599230</v>
      </c>
      <c r="G3023" s="131">
        <v>161087</v>
      </c>
    </row>
    <row r="3024" spans="1:7" ht="14.25" customHeight="1">
      <c r="A3024" s="126" t="s">
        <v>141</v>
      </c>
      <c r="B3024" s="127">
        <v>2020</v>
      </c>
      <c r="C3024" s="126" t="s">
        <v>337</v>
      </c>
      <c r="D3024" s="126" t="s">
        <v>340</v>
      </c>
      <c r="E3024" s="127">
        <v>0</v>
      </c>
      <c r="F3024" s="127">
        <v>0</v>
      </c>
      <c r="G3024" s="127">
        <v>0</v>
      </c>
    </row>
    <row r="3025" spans="1:7" ht="14.25" customHeight="1">
      <c r="A3025" s="130" t="s">
        <v>141</v>
      </c>
      <c r="B3025" s="131">
        <v>2020</v>
      </c>
      <c r="C3025" s="130" t="s">
        <v>337</v>
      </c>
      <c r="D3025" s="130" t="s">
        <v>341</v>
      </c>
      <c r="E3025" s="131">
        <v>2358841.91</v>
      </c>
      <c r="F3025" s="131">
        <v>40126981</v>
      </c>
      <c r="G3025" s="131">
        <v>0</v>
      </c>
    </row>
    <row r="3026" spans="1:7" ht="14.25" customHeight="1">
      <c r="A3026" s="126" t="s">
        <v>141</v>
      </c>
      <c r="B3026" s="127">
        <v>2020</v>
      </c>
      <c r="C3026" s="126" t="s">
        <v>337</v>
      </c>
      <c r="D3026" s="126" t="s">
        <v>342</v>
      </c>
      <c r="E3026" s="127">
        <v>0</v>
      </c>
      <c r="F3026" s="127">
        <v>0</v>
      </c>
      <c r="G3026" s="127">
        <v>0</v>
      </c>
    </row>
    <row r="3027" spans="1:7" ht="14.25" customHeight="1">
      <c r="A3027" s="130" t="s">
        <v>141</v>
      </c>
      <c r="B3027" s="131">
        <v>2021</v>
      </c>
      <c r="C3027" s="130" t="s">
        <v>332</v>
      </c>
      <c r="D3027" s="130" t="s">
        <v>343</v>
      </c>
      <c r="E3027" s="131">
        <v>0</v>
      </c>
      <c r="F3027" s="131">
        <v>0</v>
      </c>
      <c r="G3027" s="131">
        <v>0</v>
      </c>
    </row>
    <row r="3028" spans="1:7" ht="14.25" customHeight="1">
      <c r="A3028" s="126" t="s">
        <v>141</v>
      </c>
      <c r="B3028" s="127">
        <v>2021</v>
      </c>
      <c r="C3028" s="126" t="s">
        <v>332</v>
      </c>
      <c r="D3028" s="126" t="s">
        <v>333</v>
      </c>
      <c r="E3028" s="127">
        <v>0</v>
      </c>
      <c r="F3028" s="127">
        <v>0</v>
      </c>
      <c r="G3028" s="127">
        <v>0</v>
      </c>
    </row>
    <row r="3029" spans="1:7" ht="14.25" customHeight="1">
      <c r="A3029" s="130" t="s">
        <v>141</v>
      </c>
      <c r="B3029" s="131">
        <v>2021</v>
      </c>
      <c r="C3029" s="130" t="s">
        <v>332</v>
      </c>
      <c r="D3029" s="130" t="s">
        <v>335</v>
      </c>
      <c r="E3029" s="131">
        <v>14997.41</v>
      </c>
      <c r="F3029" s="131">
        <v>531088</v>
      </c>
      <c r="G3029" s="131">
        <v>1532</v>
      </c>
    </row>
    <row r="3030" spans="1:7" ht="14.25" customHeight="1">
      <c r="A3030" s="126" t="s">
        <v>141</v>
      </c>
      <c r="B3030" s="127">
        <v>2021</v>
      </c>
      <c r="C3030" s="126" t="s">
        <v>332</v>
      </c>
      <c r="D3030" s="126" t="s">
        <v>336</v>
      </c>
      <c r="E3030" s="127">
        <v>7833.23</v>
      </c>
      <c r="F3030" s="127">
        <v>164159</v>
      </c>
      <c r="G3030" s="127">
        <v>0</v>
      </c>
    </row>
    <row r="3031" spans="1:7" ht="14.25" customHeight="1">
      <c r="A3031" s="130" t="s">
        <v>141</v>
      </c>
      <c r="B3031" s="131">
        <v>2021</v>
      </c>
      <c r="C3031" s="130" t="s">
        <v>337</v>
      </c>
      <c r="D3031" s="130" t="s">
        <v>338</v>
      </c>
      <c r="E3031" s="131">
        <v>609954.36</v>
      </c>
      <c r="F3031" s="131">
        <v>17080206</v>
      </c>
      <c r="G3031" s="131">
        <v>0</v>
      </c>
    </row>
    <row r="3032" spans="1:7" ht="14.25" customHeight="1">
      <c r="A3032" s="126" t="s">
        <v>141</v>
      </c>
      <c r="B3032" s="127">
        <v>2021</v>
      </c>
      <c r="C3032" s="126" t="s">
        <v>337</v>
      </c>
      <c r="D3032" s="126" t="s">
        <v>339</v>
      </c>
      <c r="E3032" s="127">
        <v>307936.71000000002</v>
      </c>
      <c r="F3032" s="127">
        <v>57309861</v>
      </c>
      <c r="G3032" s="127">
        <v>156227</v>
      </c>
    </row>
    <row r="3033" spans="1:7" ht="14.25" customHeight="1">
      <c r="A3033" s="130" t="s">
        <v>141</v>
      </c>
      <c r="B3033" s="131">
        <v>2021</v>
      </c>
      <c r="C3033" s="130" t="s">
        <v>337</v>
      </c>
      <c r="D3033" s="130" t="s">
        <v>340</v>
      </c>
      <c r="E3033" s="131">
        <v>0</v>
      </c>
      <c r="F3033" s="131">
        <v>0</v>
      </c>
      <c r="G3033" s="131">
        <v>0</v>
      </c>
    </row>
    <row r="3034" spans="1:7" ht="14.25" customHeight="1">
      <c r="A3034" s="126" t="s">
        <v>141</v>
      </c>
      <c r="B3034" s="127">
        <v>2021</v>
      </c>
      <c r="C3034" s="126" t="s">
        <v>337</v>
      </c>
      <c r="D3034" s="126" t="s">
        <v>341</v>
      </c>
      <c r="E3034" s="127">
        <v>2407740.56</v>
      </c>
      <c r="F3034" s="127">
        <v>39104541</v>
      </c>
      <c r="G3034" s="127">
        <v>0</v>
      </c>
    </row>
    <row r="3035" spans="1:7" ht="14.25" customHeight="1">
      <c r="A3035" s="130" t="s">
        <v>141</v>
      </c>
      <c r="B3035" s="131">
        <v>2021</v>
      </c>
      <c r="C3035" s="130" t="s">
        <v>337</v>
      </c>
      <c r="D3035" s="130" t="s">
        <v>342</v>
      </c>
      <c r="E3035" s="131">
        <v>0</v>
      </c>
      <c r="F3035" s="131">
        <v>0</v>
      </c>
      <c r="G3035" s="131">
        <v>0</v>
      </c>
    </row>
    <row r="3036" spans="1:7" ht="14.25" customHeight="1">
      <c r="A3036" s="126" t="s">
        <v>141</v>
      </c>
      <c r="B3036" s="127">
        <v>2022</v>
      </c>
      <c r="C3036" s="126" t="s">
        <v>332</v>
      </c>
      <c r="D3036" s="126" t="s">
        <v>343</v>
      </c>
      <c r="E3036" s="127">
        <v>0</v>
      </c>
      <c r="F3036" s="127">
        <v>0</v>
      </c>
      <c r="G3036" s="127">
        <v>0</v>
      </c>
    </row>
    <row r="3037" spans="1:7" ht="14.25" customHeight="1">
      <c r="A3037" s="130" t="s">
        <v>141</v>
      </c>
      <c r="B3037" s="131">
        <v>2022</v>
      </c>
      <c r="C3037" s="130" t="s">
        <v>332</v>
      </c>
      <c r="D3037" s="130" t="s">
        <v>333</v>
      </c>
      <c r="E3037" s="131">
        <v>0</v>
      </c>
      <c r="F3037" s="131">
        <v>0</v>
      </c>
      <c r="G3037" s="131">
        <v>0</v>
      </c>
    </row>
    <row r="3038" spans="1:7" ht="14.25" customHeight="1">
      <c r="A3038" s="126" t="s">
        <v>141</v>
      </c>
      <c r="B3038" s="127">
        <v>2022</v>
      </c>
      <c r="C3038" s="126" t="s">
        <v>332</v>
      </c>
      <c r="D3038" s="126" t="s">
        <v>335</v>
      </c>
      <c r="E3038" s="127">
        <v>15380.27</v>
      </c>
      <c r="F3038" s="127">
        <v>492972</v>
      </c>
      <c r="G3038" s="127">
        <v>1517</v>
      </c>
    </row>
    <row r="3039" spans="1:7" ht="14.25" customHeight="1">
      <c r="A3039" s="130" t="s">
        <v>141</v>
      </c>
      <c r="B3039" s="131">
        <v>2022</v>
      </c>
      <c r="C3039" s="130" t="s">
        <v>332</v>
      </c>
      <c r="D3039" s="130" t="s">
        <v>336</v>
      </c>
      <c r="E3039" s="131">
        <v>7792.14</v>
      </c>
      <c r="F3039" s="131">
        <v>163953</v>
      </c>
      <c r="G3039" s="131">
        <v>0</v>
      </c>
    </row>
    <row r="3040" spans="1:7" ht="14.25" customHeight="1">
      <c r="A3040" s="126" t="s">
        <v>141</v>
      </c>
      <c r="B3040" s="127">
        <v>2022</v>
      </c>
      <c r="C3040" s="126" t="s">
        <v>337</v>
      </c>
      <c r="D3040" s="126" t="s">
        <v>338</v>
      </c>
      <c r="E3040" s="127">
        <v>640766.79</v>
      </c>
      <c r="F3040" s="127">
        <v>17769474</v>
      </c>
      <c r="G3040" s="127">
        <v>0</v>
      </c>
    </row>
    <row r="3041" spans="1:7" ht="14.25" customHeight="1">
      <c r="A3041" s="130" t="s">
        <v>141</v>
      </c>
      <c r="B3041" s="131">
        <v>2022</v>
      </c>
      <c r="C3041" s="130" t="s">
        <v>337</v>
      </c>
      <c r="D3041" s="130" t="s">
        <v>339</v>
      </c>
      <c r="E3041" s="131">
        <v>309396.71000000002</v>
      </c>
      <c r="F3041" s="131">
        <v>56933855</v>
      </c>
      <c r="G3041" s="131">
        <v>155849</v>
      </c>
    </row>
    <row r="3042" spans="1:7" ht="14.25" customHeight="1">
      <c r="A3042" s="126" t="s">
        <v>141</v>
      </c>
      <c r="B3042" s="127">
        <v>2022</v>
      </c>
      <c r="C3042" s="126" t="s">
        <v>337</v>
      </c>
      <c r="D3042" s="126" t="s">
        <v>340</v>
      </c>
      <c r="E3042" s="127">
        <v>0</v>
      </c>
      <c r="F3042" s="127">
        <v>0</v>
      </c>
      <c r="G3042" s="127">
        <v>0</v>
      </c>
    </row>
    <row r="3043" spans="1:7" ht="14.25" customHeight="1">
      <c r="A3043" s="130" t="s">
        <v>141</v>
      </c>
      <c r="B3043" s="131">
        <v>2022</v>
      </c>
      <c r="C3043" s="130" t="s">
        <v>337</v>
      </c>
      <c r="D3043" s="130" t="s">
        <v>341</v>
      </c>
      <c r="E3043" s="131">
        <v>2461394.73</v>
      </c>
      <c r="F3043" s="131">
        <v>39671263</v>
      </c>
      <c r="G3043" s="131">
        <v>0</v>
      </c>
    </row>
    <row r="3044" spans="1:7" ht="14.25" customHeight="1">
      <c r="A3044" s="126" t="s">
        <v>141</v>
      </c>
      <c r="B3044" s="127">
        <v>2022</v>
      </c>
      <c r="C3044" s="126" t="s">
        <v>337</v>
      </c>
      <c r="D3044" s="126" t="s">
        <v>342</v>
      </c>
      <c r="E3044" s="127">
        <v>0</v>
      </c>
      <c r="F3044" s="127">
        <v>0</v>
      </c>
      <c r="G3044" s="127">
        <v>0</v>
      </c>
    </row>
    <row r="3045" spans="1:7" ht="14.25" customHeight="1">
      <c r="A3045" s="130" t="s">
        <v>141</v>
      </c>
      <c r="B3045" s="131">
        <v>2023</v>
      </c>
      <c r="C3045" s="130" t="s">
        <v>332</v>
      </c>
      <c r="D3045" s="130" t="s">
        <v>343</v>
      </c>
      <c r="E3045" s="131">
        <v>0</v>
      </c>
      <c r="F3045" s="131">
        <v>0</v>
      </c>
      <c r="G3045" s="131">
        <v>0</v>
      </c>
    </row>
    <row r="3046" spans="1:7" ht="14.25" customHeight="1">
      <c r="A3046" s="126" t="s">
        <v>141</v>
      </c>
      <c r="B3046" s="127">
        <v>2023</v>
      </c>
      <c r="C3046" s="126" t="s">
        <v>332</v>
      </c>
      <c r="D3046" s="126" t="s">
        <v>333</v>
      </c>
      <c r="E3046" s="127">
        <v>0</v>
      </c>
      <c r="F3046" s="127">
        <v>0</v>
      </c>
      <c r="G3046" s="127">
        <v>0</v>
      </c>
    </row>
    <row r="3047" spans="1:7" ht="14.25" customHeight="1">
      <c r="A3047" s="130" t="s">
        <v>141</v>
      </c>
      <c r="B3047" s="131">
        <v>2023</v>
      </c>
      <c r="C3047" s="130" t="s">
        <v>332</v>
      </c>
      <c r="D3047" s="130" t="s">
        <v>335</v>
      </c>
      <c r="E3047" s="131">
        <v>15071.2</v>
      </c>
      <c r="F3047" s="131">
        <v>491060.41</v>
      </c>
      <c r="G3047" s="131">
        <v>1424.76</v>
      </c>
    </row>
    <row r="3048" spans="1:7" ht="14.25" customHeight="1">
      <c r="A3048" s="126" t="s">
        <v>141</v>
      </c>
      <c r="B3048" s="127">
        <v>2023</v>
      </c>
      <c r="C3048" s="126" t="s">
        <v>332</v>
      </c>
      <c r="D3048" s="126" t="s">
        <v>336</v>
      </c>
      <c r="E3048" s="127">
        <v>8112.77</v>
      </c>
      <c r="F3048" s="127">
        <v>163953.62</v>
      </c>
      <c r="G3048" s="127">
        <v>0</v>
      </c>
    </row>
    <row r="3049" spans="1:7" ht="14.25" customHeight="1">
      <c r="A3049" s="130" t="s">
        <v>141</v>
      </c>
      <c r="B3049" s="131">
        <v>2023</v>
      </c>
      <c r="C3049" s="130" t="s">
        <v>337</v>
      </c>
      <c r="D3049" s="130" t="s">
        <v>338</v>
      </c>
      <c r="E3049" s="131">
        <v>659095.41</v>
      </c>
      <c r="F3049" s="131">
        <v>17511886.109999999</v>
      </c>
      <c r="G3049" s="131">
        <v>0</v>
      </c>
    </row>
    <row r="3050" spans="1:7" ht="14.25" customHeight="1">
      <c r="A3050" s="126" t="s">
        <v>141</v>
      </c>
      <c r="B3050" s="127">
        <v>2023</v>
      </c>
      <c r="C3050" s="126" t="s">
        <v>337</v>
      </c>
      <c r="D3050" s="126" t="s">
        <v>339</v>
      </c>
      <c r="E3050" s="127">
        <v>322008.24</v>
      </c>
      <c r="F3050" s="127">
        <v>56007213.420000002</v>
      </c>
      <c r="G3050" s="127">
        <v>151259.85999999999</v>
      </c>
    </row>
    <row r="3051" spans="1:7" ht="14.25" customHeight="1">
      <c r="A3051" s="130" t="s">
        <v>141</v>
      </c>
      <c r="B3051" s="131">
        <v>2023</v>
      </c>
      <c r="C3051" s="130" t="s">
        <v>337</v>
      </c>
      <c r="D3051" s="130" t="s">
        <v>340</v>
      </c>
      <c r="E3051" s="131">
        <v>0</v>
      </c>
      <c r="F3051" s="131">
        <v>0</v>
      </c>
      <c r="G3051" s="131">
        <v>0</v>
      </c>
    </row>
    <row r="3052" spans="1:7" ht="14.25" customHeight="1">
      <c r="A3052" s="126" t="s">
        <v>141</v>
      </c>
      <c r="B3052" s="127">
        <v>2023</v>
      </c>
      <c r="C3052" s="126" t="s">
        <v>337</v>
      </c>
      <c r="D3052" s="126" t="s">
        <v>341</v>
      </c>
      <c r="E3052" s="127">
        <v>2565989.2999999998</v>
      </c>
      <c r="F3052" s="127">
        <v>39128268.189999998</v>
      </c>
      <c r="G3052" s="127">
        <v>0</v>
      </c>
    </row>
    <row r="3053" spans="1:7" ht="14.25" customHeight="1">
      <c r="A3053" s="130" t="s">
        <v>141</v>
      </c>
      <c r="B3053" s="131">
        <v>2023</v>
      </c>
      <c r="C3053" s="130" t="s">
        <v>337</v>
      </c>
      <c r="D3053" s="130" t="s">
        <v>342</v>
      </c>
      <c r="E3053" s="131">
        <v>0</v>
      </c>
      <c r="F3053" s="131">
        <v>0</v>
      </c>
      <c r="G3053" s="131">
        <v>0</v>
      </c>
    </row>
    <row r="3054" spans="1:7" ht="14.25" customHeight="1">
      <c r="A3054" s="126" t="s">
        <v>142</v>
      </c>
      <c r="B3054" s="127">
        <v>2015</v>
      </c>
      <c r="C3054" s="126" t="s">
        <v>332</v>
      </c>
      <c r="D3054" s="126" t="s">
        <v>333</v>
      </c>
      <c r="E3054" s="127">
        <v>17753.04</v>
      </c>
      <c r="F3054" s="127">
        <v>110962</v>
      </c>
      <c r="G3054" s="127">
        <v>308.23</v>
      </c>
    </row>
    <row r="3055" spans="1:7" ht="14.25" customHeight="1">
      <c r="A3055" s="130" t="s">
        <v>142</v>
      </c>
      <c r="B3055" s="131">
        <v>2015</v>
      </c>
      <c r="C3055" s="130" t="s">
        <v>332</v>
      </c>
      <c r="D3055" s="130" t="s">
        <v>335</v>
      </c>
      <c r="E3055" s="131">
        <v>1296752.04</v>
      </c>
      <c r="F3055" s="131">
        <v>12360408</v>
      </c>
      <c r="G3055" s="131">
        <v>34765.14</v>
      </c>
    </row>
    <row r="3056" spans="1:7" ht="14.25" customHeight="1">
      <c r="A3056" s="126" t="s">
        <v>142</v>
      </c>
      <c r="B3056" s="127">
        <v>2015</v>
      </c>
      <c r="C3056" s="126" t="s">
        <v>332</v>
      </c>
      <c r="D3056" s="126" t="s">
        <v>336</v>
      </c>
      <c r="E3056" s="127">
        <v>124517.95</v>
      </c>
      <c r="F3056" s="127">
        <v>4032623</v>
      </c>
      <c r="G3056" s="127">
        <v>0</v>
      </c>
    </row>
    <row r="3057" spans="1:7" ht="14.25" customHeight="1">
      <c r="A3057" s="130" t="s">
        <v>142</v>
      </c>
      <c r="B3057" s="131">
        <v>2015</v>
      </c>
      <c r="C3057" s="130" t="s">
        <v>337</v>
      </c>
      <c r="D3057" s="130" t="s">
        <v>338</v>
      </c>
      <c r="E3057" s="131">
        <v>4772645.96</v>
      </c>
      <c r="F3057" s="131">
        <v>165498610.69</v>
      </c>
      <c r="G3057" s="131">
        <v>0</v>
      </c>
    </row>
    <row r="3058" spans="1:7" ht="14.25" customHeight="1">
      <c r="A3058" s="126" t="s">
        <v>142</v>
      </c>
      <c r="B3058" s="127">
        <v>2015</v>
      </c>
      <c r="C3058" s="126" t="s">
        <v>337</v>
      </c>
      <c r="D3058" s="126" t="s">
        <v>339</v>
      </c>
      <c r="E3058" s="127">
        <v>10852488</v>
      </c>
      <c r="F3058" s="127">
        <v>768419986.72000003</v>
      </c>
      <c r="G3058" s="127">
        <v>2045327.31</v>
      </c>
    </row>
    <row r="3059" spans="1:7" ht="14.25" customHeight="1">
      <c r="A3059" s="130" t="s">
        <v>142</v>
      </c>
      <c r="B3059" s="131">
        <v>2015</v>
      </c>
      <c r="C3059" s="130" t="s">
        <v>337</v>
      </c>
      <c r="D3059" s="130" t="s">
        <v>340</v>
      </c>
      <c r="E3059" s="131">
        <v>0</v>
      </c>
      <c r="F3059" s="131">
        <v>0</v>
      </c>
      <c r="G3059" s="131">
        <v>0</v>
      </c>
    </row>
    <row r="3060" spans="1:7" ht="14.25" customHeight="1">
      <c r="A3060" s="126" t="s">
        <v>142</v>
      </c>
      <c r="B3060" s="127">
        <v>2015</v>
      </c>
      <c r="C3060" s="126" t="s">
        <v>337</v>
      </c>
      <c r="D3060" s="126" t="s">
        <v>341</v>
      </c>
      <c r="E3060" s="127">
        <v>19956477.489999998</v>
      </c>
      <c r="F3060" s="127">
        <v>573029901.88</v>
      </c>
      <c r="G3060" s="127">
        <v>0</v>
      </c>
    </row>
    <row r="3061" spans="1:7" ht="14.25" customHeight="1">
      <c r="A3061" s="130" t="s">
        <v>142</v>
      </c>
      <c r="B3061" s="131">
        <v>2015</v>
      </c>
      <c r="C3061" s="130" t="s">
        <v>337</v>
      </c>
      <c r="D3061" s="130" t="s">
        <v>342</v>
      </c>
      <c r="E3061" s="131">
        <v>0</v>
      </c>
      <c r="F3061" s="131">
        <v>0</v>
      </c>
      <c r="G3061" s="131">
        <v>0</v>
      </c>
    </row>
    <row r="3062" spans="1:7" ht="14.25" customHeight="1">
      <c r="A3062" s="126" t="s">
        <v>142</v>
      </c>
      <c r="B3062" s="127">
        <v>2016</v>
      </c>
      <c r="C3062" s="126" t="s">
        <v>332</v>
      </c>
      <c r="D3062" s="126" t="s">
        <v>333</v>
      </c>
      <c r="E3062" s="127">
        <v>1240517.57</v>
      </c>
      <c r="F3062" s="127">
        <v>112333</v>
      </c>
      <c r="G3062" s="127">
        <v>312.04000000000002</v>
      </c>
    </row>
    <row r="3063" spans="1:7" ht="14.25" customHeight="1">
      <c r="A3063" s="130" t="s">
        <v>142</v>
      </c>
      <c r="B3063" s="131">
        <v>2016</v>
      </c>
      <c r="C3063" s="130" t="s">
        <v>332</v>
      </c>
      <c r="D3063" s="130" t="s">
        <v>335</v>
      </c>
      <c r="E3063" s="131">
        <v>18407.169999999998</v>
      </c>
      <c r="F3063" s="131">
        <v>11441632</v>
      </c>
      <c r="G3063" s="131">
        <v>31888</v>
      </c>
    </row>
    <row r="3064" spans="1:7" ht="14.25" customHeight="1">
      <c r="A3064" s="126" t="s">
        <v>142</v>
      </c>
      <c r="B3064" s="127">
        <v>2016</v>
      </c>
      <c r="C3064" s="126" t="s">
        <v>332</v>
      </c>
      <c r="D3064" s="126" t="s">
        <v>336</v>
      </c>
      <c r="E3064" s="127">
        <v>128014.33</v>
      </c>
      <c r="F3064" s="127">
        <v>4283631.46</v>
      </c>
      <c r="G3064" s="127">
        <v>0</v>
      </c>
    </row>
    <row r="3065" spans="1:7" ht="14.25" customHeight="1">
      <c r="A3065" s="130" t="s">
        <v>142</v>
      </c>
      <c r="B3065" s="131">
        <v>2016</v>
      </c>
      <c r="C3065" s="130" t="s">
        <v>337</v>
      </c>
      <c r="D3065" s="130" t="s">
        <v>338</v>
      </c>
      <c r="E3065" s="131">
        <v>5213440.22</v>
      </c>
      <c r="F3065" s="131">
        <v>167865347.47999999</v>
      </c>
      <c r="G3065" s="131">
        <v>0</v>
      </c>
    </row>
    <row r="3066" spans="1:7" ht="14.25" customHeight="1">
      <c r="A3066" s="126" t="s">
        <v>142</v>
      </c>
      <c r="B3066" s="127">
        <v>2016</v>
      </c>
      <c r="C3066" s="126" t="s">
        <v>337</v>
      </c>
      <c r="D3066" s="126" t="s">
        <v>339</v>
      </c>
      <c r="E3066" s="127">
        <v>11214005.35</v>
      </c>
      <c r="F3066" s="127">
        <v>790077961.44000006</v>
      </c>
      <c r="G3066" s="127">
        <v>2100464.9700000002</v>
      </c>
    </row>
    <row r="3067" spans="1:7" ht="14.25" customHeight="1">
      <c r="A3067" s="130" t="s">
        <v>142</v>
      </c>
      <c r="B3067" s="131">
        <v>2016</v>
      </c>
      <c r="C3067" s="130" t="s">
        <v>337</v>
      </c>
      <c r="D3067" s="130" t="s">
        <v>340</v>
      </c>
      <c r="E3067" s="131">
        <v>0</v>
      </c>
      <c r="F3067" s="131">
        <v>0</v>
      </c>
      <c r="G3067" s="131">
        <v>0</v>
      </c>
    </row>
    <row r="3068" spans="1:7" ht="14.25" customHeight="1">
      <c r="A3068" s="126" t="s">
        <v>142</v>
      </c>
      <c r="B3068" s="127">
        <v>2016</v>
      </c>
      <c r="C3068" s="126" t="s">
        <v>337</v>
      </c>
      <c r="D3068" s="126" t="s">
        <v>341</v>
      </c>
      <c r="E3068" s="127">
        <v>22050626.739999998</v>
      </c>
      <c r="F3068" s="127">
        <v>589977047.80999994</v>
      </c>
      <c r="G3068" s="127">
        <v>0</v>
      </c>
    </row>
    <row r="3069" spans="1:7" ht="14.25" customHeight="1">
      <c r="A3069" s="130" t="s">
        <v>142</v>
      </c>
      <c r="B3069" s="131">
        <v>2016</v>
      </c>
      <c r="C3069" s="130" t="s">
        <v>337</v>
      </c>
      <c r="D3069" s="130" t="s">
        <v>342</v>
      </c>
      <c r="E3069" s="131">
        <v>0</v>
      </c>
      <c r="F3069" s="131">
        <v>0</v>
      </c>
      <c r="G3069" s="131">
        <v>0</v>
      </c>
    </row>
    <row r="3070" spans="1:7" ht="14.25" customHeight="1">
      <c r="A3070" s="126" t="s">
        <v>142</v>
      </c>
      <c r="B3070" s="127">
        <v>2017</v>
      </c>
      <c r="C3070" s="126" t="s">
        <v>332</v>
      </c>
      <c r="D3070" s="126" t="s">
        <v>333</v>
      </c>
      <c r="E3070" s="127">
        <v>1030703.349</v>
      </c>
      <c r="F3070" s="127">
        <v>99928</v>
      </c>
      <c r="G3070" s="127">
        <v>277.58</v>
      </c>
    </row>
    <row r="3071" spans="1:7" ht="14.25" customHeight="1">
      <c r="A3071" s="130" t="s">
        <v>142</v>
      </c>
      <c r="B3071" s="131">
        <v>2017</v>
      </c>
      <c r="C3071" s="130" t="s">
        <v>332</v>
      </c>
      <c r="D3071" s="130" t="s">
        <v>335</v>
      </c>
      <c r="E3071" s="131">
        <v>18242.766589999999</v>
      </c>
      <c r="F3071" s="131">
        <v>7797676</v>
      </c>
      <c r="G3071" s="131">
        <v>22046.6</v>
      </c>
    </row>
    <row r="3072" spans="1:7" ht="14.25" customHeight="1">
      <c r="A3072" s="126" t="s">
        <v>142</v>
      </c>
      <c r="B3072" s="127">
        <v>2017</v>
      </c>
      <c r="C3072" s="126" t="s">
        <v>332</v>
      </c>
      <c r="D3072" s="126" t="s">
        <v>336</v>
      </c>
      <c r="E3072" s="127">
        <v>130418.8665</v>
      </c>
      <c r="F3072" s="127">
        <v>4316530.32</v>
      </c>
      <c r="G3072" s="127">
        <v>0</v>
      </c>
    </row>
    <row r="3073" spans="1:7" ht="14.25" customHeight="1">
      <c r="A3073" s="130" t="s">
        <v>142</v>
      </c>
      <c r="B3073" s="131">
        <v>2017</v>
      </c>
      <c r="C3073" s="130" t="s">
        <v>337</v>
      </c>
      <c r="D3073" s="130" t="s">
        <v>338</v>
      </c>
      <c r="E3073" s="131">
        <v>5092825.8470000001</v>
      </c>
      <c r="F3073" s="131">
        <v>164696340.00999999</v>
      </c>
      <c r="G3073" s="131">
        <v>0</v>
      </c>
    </row>
    <row r="3074" spans="1:7" ht="14.25" customHeight="1">
      <c r="A3074" s="126" t="s">
        <v>142</v>
      </c>
      <c r="B3074" s="127">
        <v>2017</v>
      </c>
      <c r="C3074" s="126" t="s">
        <v>337</v>
      </c>
      <c r="D3074" s="126" t="s">
        <v>339</v>
      </c>
      <c r="E3074" s="127">
        <v>10813896.51</v>
      </c>
      <c r="F3074" s="127">
        <v>782557562.39999998</v>
      </c>
      <c r="G3074" s="127">
        <v>1978738.13</v>
      </c>
    </row>
    <row r="3075" spans="1:7" ht="14.25" customHeight="1">
      <c r="A3075" s="130" t="s">
        <v>142</v>
      </c>
      <c r="B3075" s="131">
        <v>2017</v>
      </c>
      <c r="C3075" s="130" t="s">
        <v>337</v>
      </c>
      <c r="D3075" s="130" t="s">
        <v>340</v>
      </c>
      <c r="E3075" s="131">
        <v>0</v>
      </c>
      <c r="F3075" s="131">
        <v>0</v>
      </c>
      <c r="G3075" s="131">
        <v>0</v>
      </c>
    </row>
    <row r="3076" spans="1:7" ht="14.25" customHeight="1">
      <c r="A3076" s="126" t="s">
        <v>142</v>
      </c>
      <c r="B3076" s="127">
        <v>2017</v>
      </c>
      <c r="C3076" s="126" t="s">
        <v>337</v>
      </c>
      <c r="D3076" s="126" t="s">
        <v>341</v>
      </c>
      <c r="E3076" s="127">
        <v>21426764.140000001</v>
      </c>
      <c r="F3076" s="127">
        <v>548059104.58000004</v>
      </c>
      <c r="G3076" s="127">
        <v>0</v>
      </c>
    </row>
    <row r="3077" spans="1:7" ht="14.25" customHeight="1">
      <c r="A3077" s="130" t="s">
        <v>142</v>
      </c>
      <c r="B3077" s="131">
        <v>2017</v>
      </c>
      <c r="C3077" s="130" t="s">
        <v>337</v>
      </c>
      <c r="D3077" s="130" t="s">
        <v>342</v>
      </c>
      <c r="E3077" s="131">
        <v>0</v>
      </c>
      <c r="F3077" s="131">
        <v>0</v>
      </c>
      <c r="G3077" s="131">
        <v>0</v>
      </c>
    </row>
    <row r="3078" spans="1:7" ht="14.25" customHeight="1">
      <c r="A3078" s="126" t="s">
        <v>142</v>
      </c>
      <c r="B3078" s="127">
        <v>2018</v>
      </c>
      <c r="C3078" s="126" t="s">
        <v>332</v>
      </c>
      <c r="D3078" s="126" t="s">
        <v>333</v>
      </c>
      <c r="E3078" s="127">
        <v>18119.209750000002</v>
      </c>
      <c r="F3078" s="127">
        <v>97107.72</v>
      </c>
      <c r="G3078" s="127">
        <v>269.74</v>
      </c>
    </row>
    <row r="3079" spans="1:7" ht="14.25" customHeight="1">
      <c r="A3079" s="130" t="s">
        <v>142</v>
      </c>
      <c r="B3079" s="131">
        <v>2018</v>
      </c>
      <c r="C3079" s="130" t="s">
        <v>332</v>
      </c>
      <c r="D3079" s="130" t="s">
        <v>335</v>
      </c>
      <c r="E3079" s="131">
        <v>920649.58530000004</v>
      </c>
      <c r="F3079" s="131">
        <v>5561834.2400000002</v>
      </c>
      <c r="G3079" s="131">
        <v>17274.28</v>
      </c>
    </row>
    <row r="3080" spans="1:7" ht="14.25" customHeight="1">
      <c r="A3080" s="126" t="s">
        <v>142</v>
      </c>
      <c r="B3080" s="127">
        <v>2018</v>
      </c>
      <c r="C3080" s="126" t="s">
        <v>332</v>
      </c>
      <c r="D3080" s="126" t="s">
        <v>336</v>
      </c>
      <c r="E3080" s="127">
        <v>133675.81219999999</v>
      </c>
      <c r="F3080" s="127">
        <v>4343401</v>
      </c>
      <c r="G3080" s="127">
        <v>0</v>
      </c>
    </row>
    <row r="3081" spans="1:7" ht="14.25" customHeight="1">
      <c r="A3081" s="130" t="s">
        <v>142</v>
      </c>
      <c r="B3081" s="131">
        <v>2018</v>
      </c>
      <c r="C3081" s="130" t="s">
        <v>337</v>
      </c>
      <c r="D3081" s="130" t="s">
        <v>338</v>
      </c>
      <c r="E3081" s="131">
        <v>5332143.3650000002</v>
      </c>
      <c r="F3081" s="131">
        <v>173870024.37</v>
      </c>
      <c r="G3081" s="131">
        <v>0</v>
      </c>
    </row>
    <row r="3082" spans="1:7" ht="14.25" customHeight="1">
      <c r="A3082" s="126" t="s">
        <v>142</v>
      </c>
      <c r="B3082" s="127">
        <v>2018</v>
      </c>
      <c r="C3082" s="126" t="s">
        <v>337</v>
      </c>
      <c r="D3082" s="126" t="s">
        <v>339</v>
      </c>
      <c r="E3082" s="127">
        <v>11208695.33</v>
      </c>
      <c r="F3082" s="127">
        <v>792474314.39999998</v>
      </c>
      <c r="G3082" s="127">
        <v>2036019.2</v>
      </c>
    </row>
    <row r="3083" spans="1:7" ht="14.25" customHeight="1">
      <c r="A3083" s="130" t="s">
        <v>142</v>
      </c>
      <c r="B3083" s="131">
        <v>2018</v>
      </c>
      <c r="C3083" s="130" t="s">
        <v>337</v>
      </c>
      <c r="D3083" s="130" t="s">
        <v>340</v>
      </c>
      <c r="E3083" s="131">
        <v>0</v>
      </c>
      <c r="F3083" s="131">
        <v>0</v>
      </c>
      <c r="G3083" s="131">
        <v>0</v>
      </c>
    </row>
    <row r="3084" spans="1:7" ht="14.25" customHeight="1">
      <c r="A3084" s="126" t="s">
        <v>142</v>
      </c>
      <c r="B3084" s="127">
        <v>2018</v>
      </c>
      <c r="C3084" s="126" t="s">
        <v>337</v>
      </c>
      <c r="D3084" s="126" t="s">
        <v>341</v>
      </c>
      <c r="E3084" s="127">
        <v>22902277.149999999</v>
      </c>
      <c r="F3084" s="127">
        <v>591698674.23000002</v>
      </c>
      <c r="G3084" s="127">
        <v>0</v>
      </c>
    </row>
    <row r="3085" spans="1:7" ht="14.25" customHeight="1">
      <c r="A3085" s="130" t="s">
        <v>142</v>
      </c>
      <c r="B3085" s="131">
        <v>2018</v>
      </c>
      <c r="C3085" s="130" t="s">
        <v>337</v>
      </c>
      <c r="D3085" s="130" t="s">
        <v>342</v>
      </c>
      <c r="E3085" s="131">
        <v>0</v>
      </c>
      <c r="F3085" s="131">
        <v>0</v>
      </c>
      <c r="G3085" s="131">
        <v>0</v>
      </c>
    </row>
    <row r="3086" spans="1:7" ht="14.25" customHeight="1">
      <c r="A3086" s="126" t="s">
        <v>142</v>
      </c>
      <c r="B3086" s="127">
        <v>2019</v>
      </c>
      <c r="C3086" s="126" t="s">
        <v>332</v>
      </c>
      <c r="D3086" s="126" t="s">
        <v>333</v>
      </c>
      <c r="E3086" s="127">
        <v>18332.610390000002</v>
      </c>
      <c r="F3086" s="127">
        <v>97109.72</v>
      </c>
      <c r="G3086" s="127">
        <v>269.75</v>
      </c>
    </row>
    <row r="3087" spans="1:7" ht="14.25" customHeight="1">
      <c r="A3087" s="130" t="s">
        <v>142</v>
      </c>
      <c r="B3087" s="131">
        <v>2019</v>
      </c>
      <c r="C3087" s="130" t="s">
        <v>332</v>
      </c>
      <c r="D3087" s="130" t="s">
        <v>335</v>
      </c>
      <c r="E3087" s="131">
        <v>941534.06</v>
      </c>
      <c r="F3087" s="131">
        <v>5673479.0899999999</v>
      </c>
      <c r="G3087" s="131">
        <v>15893.96</v>
      </c>
    </row>
    <row r="3088" spans="1:7" ht="14.25" customHeight="1">
      <c r="A3088" s="126" t="s">
        <v>142</v>
      </c>
      <c r="B3088" s="127">
        <v>2019</v>
      </c>
      <c r="C3088" s="126" t="s">
        <v>332</v>
      </c>
      <c r="D3088" s="126" t="s">
        <v>336</v>
      </c>
      <c r="E3088" s="127">
        <v>135147.44579999999</v>
      </c>
      <c r="F3088" s="127">
        <v>4458137.6399999997</v>
      </c>
      <c r="G3088" s="127">
        <v>0</v>
      </c>
    </row>
    <row r="3089" spans="1:7" ht="14.25" customHeight="1">
      <c r="A3089" s="130" t="s">
        <v>142</v>
      </c>
      <c r="B3089" s="131">
        <v>2019</v>
      </c>
      <c r="C3089" s="130" t="s">
        <v>337</v>
      </c>
      <c r="D3089" s="130" t="s">
        <v>338</v>
      </c>
      <c r="E3089" s="131">
        <v>5485625.4239999996</v>
      </c>
      <c r="F3089" s="131">
        <v>175932753.33000001</v>
      </c>
      <c r="G3089" s="131">
        <v>0</v>
      </c>
    </row>
    <row r="3090" spans="1:7" ht="14.25" customHeight="1">
      <c r="A3090" s="126" t="s">
        <v>142</v>
      </c>
      <c r="B3090" s="127">
        <v>2019</v>
      </c>
      <c r="C3090" s="126" t="s">
        <v>337</v>
      </c>
      <c r="D3090" s="126" t="s">
        <v>339</v>
      </c>
      <c r="E3090" s="127">
        <v>10796645.57</v>
      </c>
      <c r="F3090" s="127">
        <v>763032198.50999999</v>
      </c>
      <c r="G3090" s="127">
        <v>1938733.43</v>
      </c>
    </row>
    <row r="3091" spans="1:7" ht="14.25" customHeight="1">
      <c r="A3091" s="130" t="s">
        <v>142</v>
      </c>
      <c r="B3091" s="131">
        <v>2019</v>
      </c>
      <c r="C3091" s="130" t="s">
        <v>337</v>
      </c>
      <c r="D3091" s="130" t="s">
        <v>340</v>
      </c>
      <c r="E3091" s="131">
        <v>0</v>
      </c>
      <c r="F3091" s="131">
        <v>0</v>
      </c>
      <c r="G3091" s="131">
        <v>0</v>
      </c>
    </row>
    <row r="3092" spans="1:7" ht="14.25" customHeight="1">
      <c r="A3092" s="126" t="s">
        <v>142</v>
      </c>
      <c r="B3092" s="127">
        <v>2019</v>
      </c>
      <c r="C3092" s="126" t="s">
        <v>337</v>
      </c>
      <c r="D3092" s="126" t="s">
        <v>341</v>
      </c>
      <c r="E3092" s="127">
        <v>23873917.16</v>
      </c>
      <c r="F3092" s="127">
        <v>567759053.13</v>
      </c>
      <c r="G3092" s="127">
        <v>0</v>
      </c>
    </row>
    <row r="3093" spans="1:7" ht="14.25" customHeight="1">
      <c r="A3093" s="130" t="s">
        <v>142</v>
      </c>
      <c r="B3093" s="131">
        <v>2019</v>
      </c>
      <c r="C3093" s="130" t="s">
        <v>337</v>
      </c>
      <c r="D3093" s="130" t="s">
        <v>342</v>
      </c>
      <c r="E3093" s="131">
        <v>0</v>
      </c>
      <c r="F3093" s="131">
        <v>0</v>
      </c>
      <c r="G3093" s="131">
        <v>0</v>
      </c>
    </row>
    <row r="3094" spans="1:7" ht="14.25" customHeight="1">
      <c r="A3094" s="126" t="s">
        <v>142</v>
      </c>
      <c r="B3094" s="127">
        <v>2020</v>
      </c>
      <c r="C3094" s="126" t="s">
        <v>332</v>
      </c>
      <c r="D3094" s="126" t="s">
        <v>333</v>
      </c>
      <c r="E3094" s="127">
        <v>18548.09</v>
      </c>
      <c r="F3094" s="127">
        <v>96770.15</v>
      </c>
      <c r="G3094" s="127">
        <v>268.81</v>
      </c>
    </row>
    <row r="3095" spans="1:7" ht="14.25" customHeight="1">
      <c r="A3095" s="130" t="s">
        <v>142</v>
      </c>
      <c r="B3095" s="131">
        <v>2020</v>
      </c>
      <c r="C3095" s="130" t="s">
        <v>332</v>
      </c>
      <c r="D3095" s="130" t="s">
        <v>335</v>
      </c>
      <c r="E3095" s="131">
        <v>988199.35</v>
      </c>
      <c r="F3095" s="131">
        <v>5734230.1900000004</v>
      </c>
      <c r="G3095" s="131">
        <v>16281.24</v>
      </c>
    </row>
    <row r="3096" spans="1:7" ht="14.25" customHeight="1">
      <c r="A3096" s="126" t="s">
        <v>142</v>
      </c>
      <c r="B3096" s="127">
        <v>2020</v>
      </c>
      <c r="C3096" s="126" t="s">
        <v>332</v>
      </c>
      <c r="D3096" s="126" t="s">
        <v>336</v>
      </c>
      <c r="E3096" s="127">
        <v>144974.85999999999</v>
      </c>
      <c r="F3096" s="127">
        <v>4872035.88</v>
      </c>
      <c r="G3096" s="127">
        <v>0</v>
      </c>
    </row>
    <row r="3097" spans="1:7" ht="14.25" customHeight="1">
      <c r="A3097" s="130" t="s">
        <v>142</v>
      </c>
      <c r="B3097" s="131">
        <v>2020</v>
      </c>
      <c r="C3097" s="130" t="s">
        <v>337</v>
      </c>
      <c r="D3097" s="130" t="s">
        <v>338</v>
      </c>
      <c r="E3097" s="131">
        <v>5489139.8399999999</v>
      </c>
      <c r="F3097" s="131">
        <v>166372541.00999999</v>
      </c>
      <c r="G3097" s="131">
        <v>0</v>
      </c>
    </row>
    <row r="3098" spans="1:7" ht="14.25" customHeight="1">
      <c r="A3098" s="126" t="s">
        <v>142</v>
      </c>
      <c r="B3098" s="127">
        <v>2020</v>
      </c>
      <c r="C3098" s="126" t="s">
        <v>337</v>
      </c>
      <c r="D3098" s="126" t="s">
        <v>339</v>
      </c>
      <c r="E3098" s="127">
        <v>10363503.16</v>
      </c>
      <c r="F3098" s="127">
        <v>713167450.15999997</v>
      </c>
      <c r="G3098" s="127">
        <v>1812548.49</v>
      </c>
    </row>
    <row r="3099" spans="1:7" ht="14.25" customHeight="1">
      <c r="A3099" s="130" t="s">
        <v>142</v>
      </c>
      <c r="B3099" s="131">
        <v>2020</v>
      </c>
      <c r="C3099" s="130" t="s">
        <v>337</v>
      </c>
      <c r="D3099" s="130" t="s">
        <v>340</v>
      </c>
      <c r="E3099" s="131">
        <v>0</v>
      </c>
      <c r="F3099" s="131">
        <v>0</v>
      </c>
      <c r="G3099" s="131">
        <v>0</v>
      </c>
    </row>
    <row r="3100" spans="1:7" ht="14.25" customHeight="1">
      <c r="A3100" s="126" t="s">
        <v>142</v>
      </c>
      <c r="B3100" s="127">
        <v>2020</v>
      </c>
      <c r="C3100" s="126" t="s">
        <v>337</v>
      </c>
      <c r="D3100" s="126" t="s">
        <v>341</v>
      </c>
      <c r="E3100" s="127">
        <v>24682349.879999999</v>
      </c>
      <c r="F3100" s="127">
        <v>629720415.25999999</v>
      </c>
      <c r="G3100" s="127">
        <v>0</v>
      </c>
    </row>
    <row r="3101" spans="1:7" ht="14.25" customHeight="1">
      <c r="A3101" s="130" t="s">
        <v>142</v>
      </c>
      <c r="B3101" s="131">
        <v>2020</v>
      </c>
      <c r="C3101" s="130" t="s">
        <v>337</v>
      </c>
      <c r="D3101" s="130" t="s">
        <v>342</v>
      </c>
      <c r="E3101" s="131">
        <v>0</v>
      </c>
      <c r="F3101" s="131">
        <v>0</v>
      </c>
      <c r="G3101" s="131">
        <v>0</v>
      </c>
    </row>
    <row r="3102" spans="1:7" ht="14.25" customHeight="1">
      <c r="A3102" s="126" t="s">
        <v>142</v>
      </c>
      <c r="B3102" s="127">
        <v>2021</v>
      </c>
      <c r="C3102" s="126" t="s">
        <v>332</v>
      </c>
      <c r="D3102" s="126" t="s">
        <v>333</v>
      </c>
      <c r="E3102" s="127">
        <v>19689.03</v>
      </c>
      <c r="F3102" s="127">
        <v>97016.74</v>
      </c>
      <c r="G3102" s="127">
        <v>269.49</v>
      </c>
    </row>
    <row r="3103" spans="1:7" ht="14.25" customHeight="1">
      <c r="A3103" s="130" t="s">
        <v>142</v>
      </c>
      <c r="B3103" s="131">
        <v>2021</v>
      </c>
      <c r="C3103" s="130" t="s">
        <v>332</v>
      </c>
      <c r="D3103" s="130" t="s">
        <v>335</v>
      </c>
      <c r="E3103" s="131">
        <v>995577.15</v>
      </c>
      <c r="F3103" s="131">
        <v>5737668.0800000001</v>
      </c>
      <c r="G3103" s="131">
        <v>16271.59</v>
      </c>
    </row>
    <row r="3104" spans="1:7" ht="14.25" customHeight="1">
      <c r="A3104" s="126" t="s">
        <v>142</v>
      </c>
      <c r="B3104" s="127">
        <v>2021</v>
      </c>
      <c r="C3104" s="126" t="s">
        <v>332</v>
      </c>
      <c r="D3104" s="126" t="s">
        <v>336</v>
      </c>
      <c r="E3104" s="127">
        <v>149769.64000000001</v>
      </c>
      <c r="F3104" s="127">
        <v>5094204.09</v>
      </c>
      <c r="G3104" s="127">
        <v>0</v>
      </c>
    </row>
    <row r="3105" spans="1:7" ht="14.25" customHeight="1">
      <c r="A3105" s="130" t="s">
        <v>142</v>
      </c>
      <c r="B3105" s="131">
        <v>2021</v>
      </c>
      <c r="C3105" s="130" t="s">
        <v>337</v>
      </c>
      <c r="D3105" s="130" t="s">
        <v>338</v>
      </c>
      <c r="E3105" s="131">
        <v>5573051</v>
      </c>
      <c r="F3105" s="131">
        <v>170861098.41999999</v>
      </c>
      <c r="G3105" s="131">
        <v>0</v>
      </c>
    </row>
    <row r="3106" spans="1:7" ht="14.25" customHeight="1">
      <c r="A3106" s="126" t="s">
        <v>142</v>
      </c>
      <c r="B3106" s="127">
        <v>2021</v>
      </c>
      <c r="C3106" s="126" t="s">
        <v>337</v>
      </c>
      <c r="D3106" s="126" t="s">
        <v>339</v>
      </c>
      <c r="E3106" s="127">
        <v>10551401.869999999</v>
      </c>
      <c r="F3106" s="127">
        <v>716062547.37</v>
      </c>
      <c r="G3106" s="127">
        <v>1844477.93</v>
      </c>
    </row>
    <row r="3107" spans="1:7" ht="14.25" customHeight="1">
      <c r="A3107" s="130" t="s">
        <v>142</v>
      </c>
      <c r="B3107" s="131">
        <v>2021</v>
      </c>
      <c r="C3107" s="130" t="s">
        <v>337</v>
      </c>
      <c r="D3107" s="130" t="s">
        <v>340</v>
      </c>
      <c r="E3107" s="131">
        <v>0</v>
      </c>
      <c r="F3107" s="131">
        <v>0</v>
      </c>
      <c r="G3107" s="131">
        <v>0</v>
      </c>
    </row>
    <row r="3108" spans="1:7" ht="14.25" customHeight="1">
      <c r="A3108" s="126" t="s">
        <v>142</v>
      </c>
      <c r="B3108" s="127">
        <v>2021</v>
      </c>
      <c r="C3108" s="126" t="s">
        <v>337</v>
      </c>
      <c r="D3108" s="126" t="s">
        <v>341</v>
      </c>
      <c r="E3108" s="127">
        <v>24936412.800000001</v>
      </c>
      <c r="F3108" s="127">
        <v>629634397.39999998</v>
      </c>
      <c r="G3108" s="127">
        <v>0</v>
      </c>
    </row>
    <row r="3109" spans="1:7" ht="14.25" customHeight="1">
      <c r="A3109" s="130" t="s">
        <v>142</v>
      </c>
      <c r="B3109" s="131">
        <v>2021</v>
      </c>
      <c r="C3109" s="130" t="s">
        <v>337</v>
      </c>
      <c r="D3109" s="130" t="s">
        <v>342</v>
      </c>
      <c r="E3109" s="131">
        <v>0</v>
      </c>
      <c r="F3109" s="131">
        <v>0</v>
      </c>
      <c r="G3109" s="131">
        <v>0</v>
      </c>
    </row>
    <row r="3110" spans="1:7" ht="14.25" customHeight="1">
      <c r="A3110" s="126" t="s">
        <v>142</v>
      </c>
      <c r="B3110" s="127">
        <v>2022</v>
      </c>
      <c r="C3110" s="126" t="s">
        <v>332</v>
      </c>
      <c r="D3110" s="126" t="s">
        <v>333</v>
      </c>
      <c r="E3110" s="127">
        <v>18336.91</v>
      </c>
      <c r="F3110" s="127">
        <v>95874.49</v>
      </c>
      <c r="G3110" s="127">
        <v>266.32</v>
      </c>
    </row>
    <row r="3111" spans="1:7" ht="14.25" customHeight="1">
      <c r="A3111" s="130" t="s">
        <v>142</v>
      </c>
      <c r="B3111" s="131">
        <v>2022</v>
      </c>
      <c r="C3111" s="130" t="s">
        <v>332</v>
      </c>
      <c r="D3111" s="130" t="s">
        <v>335</v>
      </c>
      <c r="E3111" s="131">
        <v>997215.46</v>
      </c>
      <c r="F3111" s="131">
        <v>5759185.9800000004</v>
      </c>
      <c r="G3111" s="131">
        <v>16079.68</v>
      </c>
    </row>
    <row r="3112" spans="1:7" ht="14.25" customHeight="1">
      <c r="A3112" s="126" t="s">
        <v>142</v>
      </c>
      <c r="B3112" s="127">
        <v>2022</v>
      </c>
      <c r="C3112" s="126" t="s">
        <v>332</v>
      </c>
      <c r="D3112" s="126" t="s">
        <v>336</v>
      </c>
      <c r="E3112" s="127">
        <v>151481.54</v>
      </c>
      <c r="F3112" s="127">
        <v>5217732.5</v>
      </c>
      <c r="G3112" s="127">
        <v>0</v>
      </c>
    </row>
    <row r="3113" spans="1:7" ht="14.25" customHeight="1">
      <c r="A3113" s="130" t="s">
        <v>142</v>
      </c>
      <c r="B3113" s="131">
        <v>2022</v>
      </c>
      <c r="C3113" s="130" t="s">
        <v>337</v>
      </c>
      <c r="D3113" s="130" t="s">
        <v>338</v>
      </c>
      <c r="E3113" s="131">
        <v>5933882.4800000004</v>
      </c>
      <c r="F3113" s="131">
        <v>185711216.55000001</v>
      </c>
      <c r="G3113" s="131">
        <v>0</v>
      </c>
    </row>
    <row r="3114" spans="1:7" ht="14.25" customHeight="1">
      <c r="A3114" s="126" t="s">
        <v>142</v>
      </c>
      <c r="B3114" s="127">
        <v>2022</v>
      </c>
      <c r="C3114" s="126" t="s">
        <v>337</v>
      </c>
      <c r="D3114" s="126" t="s">
        <v>339</v>
      </c>
      <c r="E3114" s="127">
        <v>10800412.380000001</v>
      </c>
      <c r="F3114" s="127">
        <v>739276905.26999998</v>
      </c>
      <c r="G3114" s="127">
        <v>1922405.34</v>
      </c>
    </row>
    <row r="3115" spans="1:7" ht="14.25" customHeight="1">
      <c r="A3115" s="130" t="s">
        <v>142</v>
      </c>
      <c r="B3115" s="131">
        <v>2022</v>
      </c>
      <c r="C3115" s="130" t="s">
        <v>337</v>
      </c>
      <c r="D3115" s="130" t="s">
        <v>340</v>
      </c>
      <c r="E3115" s="131">
        <v>0</v>
      </c>
      <c r="F3115" s="131">
        <v>0</v>
      </c>
      <c r="G3115" s="131">
        <v>0</v>
      </c>
    </row>
    <row r="3116" spans="1:7" ht="14.25" customHeight="1">
      <c r="A3116" s="126" t="s">
        <v>142</v>
      </c>
      <c r="B3116" s="127">
        <v>2022</v>
      </c>
      <c r="C3116" s="126" t="s">
        <v>337</v>
      </c>
      <c r="D3116" s="126" t="s">
        <v>341</v>
      </c>
      <c r="E3116" s="127">
        <v>25230129.579999998</v>
      </c>
      <c r="F3116" s="127">
        <v>623909221.47000003</v>
      </c>
      <c r="G3116" s="127">
        <v>0</v>
      </c>
    </row>
    <row r="3117" spans="1:7" ht="14.25" customHeight="1">
      <c r="A3117" s="130" t="s">
        <v>142</v>
      </c>
      <c r="B3117" s="131">
        <v>2022</v>
      </c>
      <c r="C3117" s="130" t="s">
        <v>337</v>
      </c>
      <c r="D3117" s="130" t="s">
        <v>342</v>
      </c>
      <c r="E3117" s="131">
        <v>0</v>
      </c>
      <c r="F3117" s="131">
        <v>0</v>
      </c>
      <c r="G3117" s="131">
        <v>0</v>
      </c>
    </row>
    <row r="3118" spans="1:7" ht="14.25" customHeight="1">
      <c r="A3118" s="126" t="s">
        <v>142</v>
      </c>
      <c r="B3118" s="127">
        <v>2023</v>
      </c>
      <c r="C3118" s="126" t="s">
        <v>332</v>
      </c>
      <c r="D3118" s="126" t="s">
        <v>333</v>
      </c>
      <c r="E3118" s="127">
        <v>18266.009999999998</v>
      </c>
      <c r="F3118" s="127">
        <v>91001.11</v>
      </c>
      <c r="G3118" s="127">
        <v>252.78</v>
      </c>
    </row>
    <row r="3119" spans="1:7" ht="14.25" customHeight="1">
      <c r="A3119" s="130" t="s">
        <v>142</v>
      </c>
      <c r="B3119" s="131">
        <v>2023</v>
      </c>
      <c r="C3119" s="130" t="s">
        <v>332</v>
      </c>
      <c r="D3119" s="130" t="s">
        <v>335</v>
      </c>
      <c r="E3119" s="131">
        <v>1075902.31</v>
      </c>
      <c r="F3119" s="131">
        <v>5792720.25</v>
      </c>
      <c r="G3119" s="131">
        <v>16167.16</v>
      </c>
    </row>
    <row r="3120" spans="1:7" ht="14.25" customHeight="1">
      <c r="A3120" s="126" t="s">
        <v>142</v>
      </c>
      <c r="B3120" s="127">
        <v>2023</v>
      </c>
      <c r="C3120" s="126" t="s">
        <v>332</v>
      </c>
      <c r="D3120" s="126" t="s">
        <v>336</v>
      </c>
      <c r="E3120" s="127">
        <v>162519.84</v>
      </c>
      <c r="F3120" s="127">
        <v>5244738.03</v>
      </c>
      <c r="G3120" s="127">
        <v>0</v>
      </c>
    </row>
    <row r="3121" spans="1:7" ht="14.25" customHeight="1">
      <c r="A3121" s="130" t="s">
        <v>142</v>
      </c>
      <c r="B3121" s="131">
        <v>2023</v>
      </c>
      <c r="C3121" s="130" t="s">
        <v>337</v>
      </c>
      <c r="D3121" s="130" t="s">
        <v>338</v>
      </c>
      <c r="E3121" s="131">
        <v>6530989.4299999997</v>
      </c>
      <c r="F3121" s="131">
        <v>188022102.47999999</v>
      </c>
      <c r="G3121" s="131">
        <v>0</v>
      </c>
    </row>
    <row r="3122" spans="1:7" ht="14.25" customHeight="1">
      <c r="A3122" s="126" t="s">
        <v>142</v>
      </c>
      <c r="B3122" s="127">
        <v>2023</v>
      </c>
      <c r="C3122" s="126" t="s">
        <v>337</v>
      </c>
      <c r="D3122" s="126" t="s">
        <v>339</v>
      </c>
      <c r="E3122" s="127">
        <v>11512929.439999999</v>
      </c>
      <c r="F3122" s="127">
        <v>730579491.67999995</v>
      </c>
      <c r="G3122" s="127">
        <v>1903392.19</v>
      </c>
    </row>
    <row r="3123" spans="1:7" ht="14.25" customHeight="1">
      <c r="A3123" s="130" t="s">
        <v>142</v>
      </c>
      <c r="B3123" s="131">
        <v>2023</v>
      </c>
      <c r="C3123" s="130" t="s">
        <v>337</v>
      </c>
      <c r="D3123" s="130" t="s">
        <v>340</v>
      </c>
      <c r="E3123" s="131">
        <v>0</v>
      </c>
      <c r="F3123" s="131">
        <v>0</v>
      </c>
      <c r="G3123" s="131">
        <v>0</v>
      </c>
    </row>
    <row r="3124" spans="1:7" ht="14.25" customHeight="1">
      <c r="A3124" s="126" t="s">
        <v>142</v>
      </c>
      <c r="B3124" s="127">
        <v>2023</v>
      </c>
      <c r="C3124" s="126" t="s">
        <v>337</v>
      </c>
      <c r="D3124" s="126" t="s">
        <v>341</v>
      </c>
      <c r="E3124" s="127">
        <v>26529339.760000002</v>
      </c>
      <c r="F3124" s="127">
        <v>608586792.07000005</v>
      </c>
      <c r="G3124" s="127">
        <v>0</v>
      </c>
    </row>
    <row r="3125" spans="1:7" ht="14.25" customHeight="1">
      <c r="A3125" s="130" t="s">
        <v>142</v>
      </c>
      <c r="B3125" s="131">
        <v>2023</v>
      </c>
      <c r="C3125" s="130" t="s">
        <v>337</v>
      </c>
      <c r="D3125" s="130" t="s">
        <v>342</v>
      </c>
      <c r="E3125" s="131">
        <v>0</v>
      </c>
      <c r="F3125" s="131">
        <v>0</v>
      </c>
      <c r="G3125" s="131">
        <v>0</v>
      </c>
    </row>
    <row r="3126" spans="1:7" ht="14.25" customHeight="1">
      <c r="A3126" s="126" t="s">
        <v>143</v>
      </c>
      <c r="B3126" s="127">
        <v>2015</v>
      </c>
      <c r="C3126" s="126" t="s">
        <v>332</v>
      </c>
      <c r="D3126" s="126" t="s">
        <v>343</v>
      </c>
      <c r="E3126" s="127">
        <v>0</v>
      </c>
      <c r="F3126" s="127">
        <v>0</v>
      </c>
      <c r="G3126" s="127">
        <v>0</v>
      </c>
    </row>
    <row r="3127" spans="1:7" ht="14.25" customHeight="1">
      <c r="A3127" s="130" t="s">
        <v>143</v>
      </c>
      <c r="B3127" s="131">
        <v>2015</v>
      </c>
      <c r="C3127" s="130" t="s">
        <v>332</v>
      </c>
      <c r="D3127" s="130" t="s">
        <v>333</v>
      </c>
      <c r="E3127" s="131">
        <v>7339.61</v>
      </c>
      <c r="F3127" s="131">
        <v>104030</v>
      </c>
      <c r="G3127" s="131">
        <v>286.49</v>
      </c>
    </row>
    <row r="3128" spans="1:7" ht="14.25" customHeight="1">
      <c r="A3128" s="126" t="s">
        <v>143</v>
      </c>
      <c r="B3128" s="127">
        <v>2015</v>
      </c>
      <c r="C3128" s="126" t="s">
        <v>332</v>
      </c>
      <c r="D3128" s="126" t="s">
        <v>335</v>
      </c>
      <c r="E3128" s="127">
        <v>91112.81</v>
      </c>
      <c r="F3128" s="127">
        <v>1629825.78</v>
      </c>
      <c r="G3128" s="127">
        <v>4599.07</v>
      </c>
    </row>
    <row r="3129" spans="1:7" ht="14.25" customHeight="1">
      <c r="A3129" s="130" t="s">
        <v>143</v>
      </c>
      <c r="B3129" s="131">
        <v>2015</v>
      </c>
      <c r="C3129" s="130" t="s">
        <v>332</v>
      </c>
      <c r="D3129" s="130" t="s">
        <v>336</v>
      </c>
      <c r="E3129" s="131">
        <v>10400.85</v>
      </c>
      <c r="F3129" s="131">
        <v>382513.8</v>
      </c>
      <c r="G3129" s="131">
        <v>0</v>
      </c>
    </row>
    <row r="3130" spans="1:7" ht="14.25" customHeight="1">
      <c r="A3130" s="126" t="s">
        <v>143</v>
      </c>
      <c r="B3130" s="127">
        <v>2015</v>
      </c>
      <c r="C3130" s="126" t="s">
        <v>337</v>
      </c>
      <c r="D3130" s="126" t="s">
        <v>338</v>
      </c>
      <c r="E3130" s="127">
        <v>751286.81</v>
      </c>
      <c r="F3130" s="127">
        <v>34168176.869999997</v>
      </c>
      <c r="G3130" s="127">
        <v>0</v>
      </c>
    </row>
    <row r="3131" spans="1:7" ht="14.25" customHeight="1">
      <c r="A3131" s="130" t="s">
        <v>143</v>
      </c>
      <c r="B3131" s="131">
        <v>2015</v>
      </c>
      <c r="C3131" s="130" t="s">
        <v>337</v>
      </c>
      <c r="D3131" s="130" t="s">
        <v>339</v>
      </c>
      <c r="E3131" s="131">
        <v>826561.11</v>
      </c>
      <c r="F3131" s="131">
        <v>124247013.29000001</v>
      </c>
      <c r="G3131" s="131">
        <v>294635.71000000002</v>
      </c>
    </row>
    <row r="3132" spans="1:7" ht="14.25" customHeight="1">
      <c r="A3132" s="126" t="s">
        <v>143</v>
      </c>
      <c r="B3132" s="127">
        <v>2015</v>
      </c>
      <c r="C3132" s="126" t="s">
        <v>337</v>
      </c>
      <c r="D3132" s="126" t="s">
        <v>340</v>
      </c>
      <c r="E3132" s="127">
        <v>0</v>
      </c>
      <c r="F3132" s="127">
        <v>0</v>
      </c>
      <c r="G3132" s="127">
        <v>0</v>
      </c>
    </row>
    <row r="3133" spans="1:7" ht="14.25" customHeight="1">
      <c r="A3133" s="130" t="s">
        <v>143</v>
      </c>
      <c r="B3133" s="131">
        <v>2015</v>
      </c>
      <c r="C3133" s="130" t="s">
        <v>337</v>
      </c>
      <c r="D3133" s="130" t="s">
        <v>341</v>
      </c>
      <c r="E3133" s="131">
        <v>3090921.61</v>
      </c>
      <c r="F3133" s="131">
        <v>85926418.689999998</v>
      </c>
      <c r="G3133" s="131">
        <v>0</v>
      </c>
    </row>
    <row r="3134" spans="1:7" ht="14.25" customHeight="1">
      <c r="A3134" s="126" t="s">
        <v>143</v>
      </c>
      <c r="B3134" s="127">
        <v>2015</v>
      </c>
      <c r="C3134" s="126" t="s">
        <v>337</v>
      </c>
      <c r="D3134" s="126" t="s">
        <v>342</v>
      </c>
      <c r="E3134" s="127">
        <v>0</v>
      </c>
      <c r="F3134" s="127">
        <v>0</v>
      </c>
      <c r="G3134" s="127">
        <v>0</v>
      </c>
    </row>
    <row r="3135" spans="1:7" ht="14.25" customHeight="1">
      <c r="A3135" s="130" t="s">
        <v>143</v>
      </c>
      <c r="B3135" s="131">
        <v>2016</v>
      </c>
      <c r="C3135" s="130" t="s">
        <v>332</v>
      </c>
      <c r="D3135" s="130" t="s">
        <v>343</v>
      </c>
      <c r="E3135" s="131">
        <v>0</v>
      </c>
      <c r="F3135" s="131">
        <v>0</v>
      </c>
      <c r="G3135" s="131">
        <v>0</v>
      </c>
    </row>
    <row r="3136" spans="1:7" ht="14.25" customHeight="1">
      <c r="A3136" s="126" t="s">
        <v>143</v>
      </c>
      <c r="B3136" s="127">
        <v>2016</v>
      </c>
      <c r="C3136" s="126" t="s">
        <v>332</v>
      </c>
      <c r="D3136" s="126" t="s">
        <v>333</v>
      </c>
      <c r="E3136" s="127">
        <v>8481.7099999999991</v>
      </c>
      <c r="F3136" s="127">
        <v>105564.93</v>
      </c>
      <c r="G3136" s="127">
        <v>289.3</v>
      </c>
    </row>
    <row r="3137" spans="1:7" ht="14.25" customHeight="1">
      <c r="A3137" s="130" t="s">
        <v>143</v>
      </c>
      <c r="B3137" s="131">
        <v>2016</v>
      </c>
      <c r="C3137" s="130" t="s">
        <v>332</v>
      </c>
      <c r="D3137" s="130" t="s">
        <v>335</v>
      </c>
      <c r="E3137" s="131">
        <v>53288.22</v>
      </c>
      <c r="F3137" s="131">
        <v>890659.1</v>
      </c>
      <c r="G3137" s="131">
        <v>2461.87</v>
      </c>
    </row>
    <row r="3138" spans="1:7" ht="14.25" customHeight="1">
      <c r="A3138" s="126" t="s">
        <v>143</v>
      </c>
      <c r="B3138" s="127">
        <v>2016</v>
      </c>
      <c r="C3138" s="126" t="s">
        <v>332</v>
      </c>
      <c r="D3138" s="126" t="s">
        <v>336</v>
      </c>
      <c r="E3138" s="127">
        <v>10938.7</v>
      </c>
      <c r="F3138" s="127">
        <v>401383.12</v>
      </c>
      <c r="G3138" s="127">
        <v>0</v>
      </c>
    </row>
    <row r="3139" spans="1:7" ht="14.25" customHeight="1">
      <c r="A3139" s="130" t="s">
        <v>143</v>
      </c>
      <c r="B3139" s="131">
        <v>2016</v>
      </c>
      <c r="C3139" s="130" t="s">
        <v>337</v>
      </c>
      <c r="D3139" s="130" t="s">
        <v>338</v>
      </c>
      <c r="E3139" s="131">
        <v>765543.04</v>
      </c>
      <c r="F3139" s="131">
        <v>34455638.030000001</v>
      </c>
      <c r="G3139" s="131">
        <v>0</v>
      </c>
    </row>
    <row r="3140" spans="1:7" ht="14.25" customHeight="1">
      <c r="A3140" s="126" t="s">
        <v>143</v>
      </c>
      <c r="B3140" s="127">
        <v>2016</v>
      </c>
      <c r="C3140" s="126" t="s">
        <v>337</v>
      </c>
      <c r="D3140" s="126" t="s">
        <v>339</v>
      </c>
      <c r="E3140" s="127">
        <v>888196.32</v>
      </c>
      <c r="F3140" s="127">
        <v>126472988.41</v>
      </c>
      <c r="G3140" s="127">
        <v>312764.03999999998</v>
      </c>
    </row>
    <row r="3141" spans="1:7" ht="14.25" customHeight="1">
      <c r="A3141" s="130" t="s">
        <v>143</v>
      </c>
      <c r="B3141" s="131">
        <v>2016</v>
      </c>
      <c r="C3141" s="130" t="s">
        <v>337</v>
      </c>
      <c r="D3141" s="130" t="s">
        <v>340</v>
      </c>
      <c r="E3141" s="131">
        <v>0</v>
      </c>
      <c r="F3141" s="131">
        <v>0</v>
      </c>
      <c r="G3141" s="131">
        <v>0</v>
      </c>
    </row>
    <row r="3142" spans="1:7" ht="14.25" customHeight="1">
      <c r="A3142" s="126" t="s">
        <v>143</v>
      </c>
      <c r="B3142" s="127">
        <v>2016</v>
      </c>
      <c r="C3142" s="126" t="s">
        <v>337</v>
      </c>
      <c r="D3142" s="126" t="s">
        <v>341</v>
      </c>
      <c r="E3142" s="127">
        <v>3200973.12</v>
      </c>
      <c r="F3142" s="127">
        <v>86214190.379999995</v>
      </c>
      <c r="G3142" s="127">
        <v>0</v>
      </c>
    </row>
    <row r="3143" spans="1:7" ht="14.25" customHeight="1">
      <c r="A3143" s="130" t="s">
        <v>143</v>
      </c>
      <c r="B3143" s="131">
        <v>2016</v>
      </c>
      <c r="C3143" s="130" t="s">
        <v>337</v>
      </c>
      <c r="D3143" s="130" t="s">
        <v>342</v>
      </c>
      <c r="E3143" s="131">
        <v>0</v>
      </c>
      <c r="F3143" s="131">
        <v>0</v>
      </c>
      <c r="G3143" s="131">
        <v>0</v>
      </c>
    </row>
    <row r="3144" spans="1:7" ht="14.25" customHeight="1">
      <c r="A3144" s="126" t="s">
        <v>143</v>
      </c>
      <c r="B3144" s="127">
        <v>2017</v>
      </c>
      <c r="C3144" s="126" t="s">
        <v>332</v>
      </c>
      <c r="D3144" s="126" t="s">
        <v>343</v>
      </c>
      <c r="E3144" s="127">
        <v>0</v>
      </c>
      <c r="F3144" s="127">
        <v>0</v>
      </c>
      <c r="G3144" s="127">
        <v>0</v>
      </c>
    </row>
    <row r="3145" spans="1:7" ht="14.25" customHeight="1">
      <c r="A3145" s="130" t="s">
        <v>143</v>
      </c>
      <c r="B3145" s="131">
        <v>2017</v>
      </c>
      <c r="C3145" s="130" t="s">
        <v>332</v>
      </c>
      <c r="D3145" s="130" t="s">
        <v>333</v>
      </c>
      <c r="E3145" s="131">
        <v>8096.01</v>
      </c>
      <c r="F3145" s="131">
        <v>103381.19</v>
      </c>
      <c r="G3145" s="131">
        <v>290.64</v>
      </c>
    </row>
    <row r="3146" spans="1:7" ht="14.25" customHeight="1">
      <c r="A3146" s="126" t="s">
        <v>143</v>
      </c>
      <c r="B3146" s="127">
        <v>2017</v>
      </c>
      <c r="C3146" s="126" t="s">
        <v>332</v>
      </c>
      <c r="D3146" s="126" t="s">
        <v>335</v>
      </c>
      <c r="E3146" s="127">
        <v>71689.679999999993</v>
      </c>
      <c r="F3146" s="127">
        <v>863294.62</v>
      </c>
      <c r="G3146" s="127">
        <v>2419.15</v>
      </c>
    </row>
    <row r="3147" spans="1:7" ht="14.25" customHeight="1">
      <c r="A3147" s="130" t="s">
        <v>143</v>
      </c>
      <c r="B3147" s="131">
        <v>2017</v>
      </c>
      <c r="C3147" s="130" t="s">
        <v>332</v>
      </c>
      <c r="D3147" s="130" t="s">
        <v>336</v>
      </c>
      <c r="E3147" s="131">
        <v>10928.34</v>
      </c>
      <c r="F3147" s="131">
        <v>380609.59</v>
      </c>
      <c r="G3147" s="131">
        <v>0</v>
      </c>
    </row>
    <row r="3148" spans="1:7" ht="14.25" customHeight="1">
      <c r="A3148" s="126" t="s">
        <v>143</v>
      </c>
      <c r="B3148" s="127">
        <v>2017</v>
      </c>
      <c r="C3148" s="126" t="s">
        <v>337</v>
      </c>
      <c r="D3148" s="126" t="s">
        <v>338</v>
      </c>
      <c r="E3148" s="127">
        <v>919217.9</v>
      </c>
      <c r="F3148" s="127">
        <v>34387085.619999997</v>
      </c>
      <c r="G3148" s="127">
        <v>0</v>
      </c>
    </row>
    <row r="3149" spans="1:7" ht="14.25" customHeight="1">
      <c r="A3149" s="130" t="s">
        <v>143</v>
      </c>
      <c r="B3149" s="131">
        <v>2017</v>
      </c>
      <c r="C3149" s="130" t="s">
        <v>337</v>
      </c>
      <c r="D3149" s="130" t="s">
        <v>339</v>
      </c>
      <c r="E3149" s="131">
        <v>870180.13</v>
      </c>
      <c r="F3149" s="131">
        <v>125001047.73</v>
      </c>
      <c r="G3149" s="131">
        <v>305078.84000000003</v>
      </c>
    </row>
    <row r="3150" spans="1:7" ht="14.25" customHeight="1">
      <c r="A3150" s="126" t="s">
        <v>143</v>
      </c>
      <c r="B3150" s="127">
        <v>2017</v>
      </c>
      <c r="C3150" s="126" t="s">
        <v>337</v>
      </c>
      <c r="D3150" s="126" t="s">
        <v>340</v>
      </c>
      <c r="E3150" s="127">
        <v>0</v>
      </c>
      <c r="F3150" s="127">
        <v>0</v>
      </c>
      <c r="G3150" s="127">
        <v>0</v>
      </c>
    </row>
    <row r="3151" spans="1:7" ht="14.25" customHeight="1">
      <c r="A3151" s="130" t="s">
        <v>143</v>
      </c>
      <c r="B3151" s="131">
        <v>2017</v>
      </c>
      <c r="C3151" s="130" t="s">
        <v>337</v>
      </c>
      <c r="D3151" s="130" t="s">
        <v>341</v>
      </c>
      <c r="E3151" s="131">
        <v>3352629.04</v>
      </c>
      <c r="F3151" s="131">
        <v>83878663.269999996</v>
      </c>
      <c r="G3151" s="131">
        <v>0</v>
      </c>
    </row>
    <row r="3152" spans="1:7" ht="14.25" customHeight="1">
      <c r="A3152" s="126" t="s">
        <v>143</v>
      </c>
      <c r="B3152" s="127">
        <v>2017</v>
      </c>
      <c r="C3152" s="126" t="s">
        <v>337</v>
      </c>
      <c r="D3152" s="126" t="s">
        <v>342</v>
      </c>
      <c r="E3152" s="127">
        <v>0</v>
      </c>
      <c r="F3152" s="127">
        <v>0</v>
      </c>
      <c r="G3152" s="127">
        <v>0</v>
      </c>
    </row>
    <row r="3153" spans="1:7" ht="14.25" customHeight="1">
      <c r="A3153" s="130" t="s">
        <v>143</v>
      </c>
      <c r="B3153" s="131">
        <v>2018</v>
      </c>
      <c r="C3153" s="130" t="s">
        <v>332</v>
      </c>
      <c r="D3153" s="130" t="s">
        <v>343</v>
      </c>
      <c r="E3153" s="131">
        <v>0</v>
      </c>
      <c r="F3153" s="131">
        <v>0</v>
      </c>
      <c r="G3153" s="131">
        <v>0</v>
      </c>
    </row>
    <row r="3154" spans="1:7" ht="14.25" customHeight="1">
      <c r="A3154" s="126" t="s">
        <v>143</v>
      </c>
      <c r="B3154" s="127">
        <v>2018</v>
      </c>
      <c r="C3154" s="126" t="s">
        <v>332</v>
      </c>
      <c r="D3154" s="126" t="s">
        <v>333</v>
      </c>
      <c r="E3154" s="127">
        <v>8362.2000000000007</v>
      </c>
      <c r="F3154" s="127">
        <v>102424.28</v>
      </c>
      <c r="G3154" s="127">
        <v>283.10000000000002</v>
      </c>
    </row>
    <row r="3155" spans="1:7" ht="14.25" customHeight="1">
      <c r="A3155" s="130" t="s">
        <v>143</v>
      </c>
      <c r="B3155" s="131">
        <v>2018</v>
      </c>
      <c r="C3155" s="130" t="s">
        <v>332</v>
      </c>
      <c r="D3155" s="130" t="s">
        <v>335</v>
      </c>
      <c r="E3155" s="131">
        <v>73088.38</v>
      </c>
      <c r="F3155" s="131">
        <v>870905.39</v>
      </c>
      <c r="G3155" s="131">
        <v>2427.11</v>
      </c>
    </row>
    <row r="3156" spans="1:7" ht="14.25" customHeight="1">
      <c r="A3156" s="126" t="s">
        <v>143</v>
      </c>
      <c r="B3156" s="127">
        <v>2018</v>
      </c>
      <c r="C3156" s="126" t="s">
        <v>332</v>
      </c>
      <c r="D3156" s="126" t="s">
        <v>336</v>
      </c>
      <c r="E3156" s="127">
        <v>40429.54</v>
      </c>
      <c r="F3156" s="127">
        <v>375339.19</v>
      </c>
      <c r="G3156" s="127">
        <v>0</v>
      </c>
    </row>
    <row r="3157" spans="1:7" ht="14.25" customHeight="1">
      <c r="A3157" s="130" t="s">
        <v>143</v>
      </c>
      <c r="B3157" s="131">
        <v>2018</v>
      </c>
      <c r="C3157" s="130" t="s">
        <v>337</v>
      </c>
      <c r="D3157" s="130" t="s">
        <v>338</v>
      </c>
      <c r="E3157" s="131">
        <v>782959.68</v>
      </c>
      <c r="F3157" s="131">
        <v>35759952.600000001</v>
      </c>
      <c r="G3157" s="131">
        <v>0</v>
      </c>
    </row>
    <row r="3158" spans="1:7" ht="14.25" customHeight="1">
      <c r="A3158" s="126" t="s">
        <v>143</v>
      </c>
      <c r="B3158" s="127">
        <v>2018</v>
      </c>
      <c r="C3158" s="126" t="s">
        <v>337</v>
      </c>
      <c r="D3158" s="126" t="s">
        <v>339</v>
      </c>
      <c r="E3158" s="127">
        <v>857751.6</v>
      </c>
      <c r="F3158" s="127">
        <v>127930297.34999999</v>
      </c>
      <c r="G3158" s="127">
        <v>303639.93</v>
      </c>
    </row>
    <row r="3159" spans="1:7" ht="14.25" customHeight="1">
      <c r="A3159" s="130" t="s">
        <v>143</v>
      </c>
      <c r="B3159" s="131">
        <v>2018</v>
      </c>
      <c r="C3159" s="130" t="s">
        <v>337</v>
      </c>
      <c r="D3159" s="130" t="s">
        <v>340</v>
      </c>
      <c r="E3159" s="131">
        <v>0</v>
      </c>
      <c r="F3159" s="131">
        <v>0</v>
      </c>
      <c r="G3159" s="131">
        <v>0</v>
      </c>
    </row>
    <row r="3160" spans="1:7" ht="14.25" customHeight="1">
      <c r="A3160" s="126" t="s">
        <v>143</v>
      </c>
      <c r="B3160" s="127">
        <v>2018</v>
      </c>
      <c r="C3160" s="126" t="s">
        <v>337</v>
      </c>
      <c r="D3160" s="126" t="s">
        <v>341</v>
      </c>
      <c r="E3160" s="127">
        <v>3602176.91</v>
      </c>
      <c r="F3160" s="127">
        <v>91709432.680000007</v>
      </c>
      <c r="G3160" s="127">
        <v>0</v>
      </c>
    </row>
    <row r="3161" spans="1:7" ht="14.25" customHeight="1">
      <c r="A3161" s="130" t="s">
        <v>143</v>
      </c>
      <c r="B3161" s="131">
        <v>2018</v>
      </c>
      <c r="C3161" s="130" t="s">
        <v>337</v>
      </c>
      <c r="D3161" s="130" t="s">
        <v>342</v>
      </c>
      <c r="E3161" s="131">
        <v>0</v>
      </c>
      <c r="F3161" s="131">
        <v>0</v>
      </c>
      <c r="G3161" s="131">
        <v>0</v>
      </c>
    </row>
    <row r="3162" spans="1:7" ht="14.25" customHeight="1">
      <c r="A3162" s="126" t="s">
        <v>143</v>
      </c>
      <c r="B3162" s="127">
        <v>2019</v>
      </c>
      <c r="C3162" s="126" t="s">
        <v>332</v>
      </c>
      <c r="D3162" s="126" t="s">
        <v>343</v>
      </c>
      <c r="E3162" s="127">
        <v>0</v>
      </c>
      <c r="F3162" s="127">
        <v>0</v>
      </c>
      <c r="G3162" s="127">
        <v>0</v>
      </c>
    </row>
    <row r="3163" spans="1:7" ht="14.25" customHeight="1">
      <c r="A3163" s="130" t="s">
        <v>143</v>
      </c>
      <c r="B3163" s="131">
        <v>2019</v>
      </c>
      <c r="C3163" s="130" t="s">
        <v>332</v>
      </c>
      <c r="D3163" s="130" t="s">
        <v>333</v>
      </c>
      <c r="E3163" s="131">
        <v>8480.33</v>
      </c>
      <c r="F3163" s="131">
        <v>102754.57</v>
      </c>
      <c r="G3163" s="131">
        <v>283.8</v>
      </c>
    </row>
    <row r="3164" spans="1:7" ht="14.25" customHeight="1">
      <c r="A3164" s="126" t="s">
        <v>143</v>
      </c>
      <c r="B3164" s="127">
        <v>2019</v>
      </c>
      <c r="C3164" s="126" t="s">
        <v>332</v>
      </c>
      <c r="D3164" s="126" t="s">
        <v>335</v>
      </c>
      <c r="E3164" s="127">
        <v>74655.649999999994</v>
      </c>
      <c r="F3164" s="127">
        <v>883464.17</v>
      </c>
      <c r="G3164" s="127">
        <v>2459.64</v>
      </c>
    </row>
    <row r="3165" spans="1:7" ht="14.25" customHeight="1">
      <c r="A3165" s="130" t="s">
        <v>143</v>
      </c>
      <c r="B3165" s="131">
        <v>2019</v>
      </c>
      <c r="C3165" s="130" t="s">
        <v>332</v>
      </c>
      <c r="D3165" s="130" t="s">
        <v>336</v>
      </c>
      <c r="E3165" s="131">
        <v>10787.22</v>
      </c>
      <c r="F3165" s="131">
        <v>375339.19</v>
      </c>
      <c r="G3165" s="131">
        <v>0</v>
      </c>
    </row>
    <row r="3166" spans="1:7" ht="14.25" customHeight="1">
      <c r="A3166" s="126" t="s">
        <v>143</v>
      </c>
      <c r="B3166" s="127">
        <v>2019</v>
      </c>
      <c r="C3166" s="126" t="s">
        <v>337</v>
      </c>
      <c r="D3166" s="126" t="s">
        <v>338</v>
      </c>
      <c r="E3166" s="127">
        <v>822922.01</v>
      </c>
      <c r="F3166" s="127">
        <v>34942744.75</v>
      </c>
      <c r="G3166" s="127">
        <v>0</v>
      </c>
    </row>
    <row r="3167" spans="1:7" ht="14.25" customHeight="1">
      <c r="A3167" s="130" t="s">
        <v>143</v>
      </c>
      <c r="B3167" s="131">
        <v>2019</v>
      </c>
      <c r="C3167" s="130" t="s">
        <v>337</v>
      </c>
      <c r="D3167" s="130" t="s">
        <v>339</v>
      </c>
      <c r="E3167" s="131">
        <v>868498.71</v>
      </c>
      <c r="F3167" s="131">
        <v>127241231.83</v>
      </c>
      <c r="G3167" s="131">
        <v>298865.19</v>
      </c>
    </row>
    <row r="3168" spans="1:7" ht="14.25" customHeight="1">
      <c r="A3168" s="126" t="s">
        <v>143</v>
      </c>
      <c r="B3168" s="127">
        <v>2019</v>
      </c>
      <c r="C3168" s="126" t="s">
        <v>337</v>
      </c>
      <c r="D3168" s="126" t="s">
        <v>340</v>
      </c>
      <c r="E3168" s="127">
        <v>0</v>
      </c>
      <c r="F3168" s="127">
        <v>0</v>
      </c>
      <c r="G3168" s="127">
        <v>0</v>
      </c>
    </row>
    <row r="3169" spans="1:7" ht="14.25" customHeight="1">
      <c r="A3169" s="130" t="s">
        <v>143</v>
      </c>
      <c r="B3169" s="131">
        <v>2019</v>
      </c>
      <c r="C3169" s="130" t="s">
        <v>337</v>
      </c>
      <c r="D3169" s="130" t="s">
        <v>341</v>
      </c>
      <c r="E3169" s="131">
        <v>3631124.75</v>
      </c>
      <c r="F3169" s="131">
        <v>89180443.260000005</v>
      </c>
      <c r="G3169" s="131">
        <v>0</v>
      </c>
    </row>
    <row r="3170" spans="1:7" ht="14.25" customHeight="1">
      <c r="A3170" s="126" t="s">
        <v>143</v>
      </c>
      <c r="B3170" s="127">
        <v>2019</v>
      </c>
      <c r="C3170" s="126" t="s">
        <v>337</v>
      </c>
      <c r="D3170" s="126" t="s">
        <v>342</v>
      </c>
      <c r="E3170" s="127">
        <v>0</v>
      </c>
      <c r="F3170" s="127">
        <v>0</v>
      </c>
      <c r="G3170" s="127">
        <v>0</v>
      </c>
    </row>
    <row r="3171" spans="1:7" ht="14.25" customHeight="1">
      <c r="A3171" s="130" t="s">
        <v>143</v>
      </c>
      <c r="B3171" s="131">
        <v>2020</v>
      </c>
      <c r="C3171" s="130" t="s">
        <v>332</v>
      </c>
      <c r="D3171" s="130" t="s">
        <v>343</v>
      </c>
      <c r="E3171" s="131">
        <v>0</v>
      </c>
      <c r="F3171" s="131">
        <v>0</v>
      </c>
      <c r="G3171" s="131">
        <v>0</v>
      </c>
    </row>
    <row r="3172" spans="1:7" ht="14.25" customHeight="1">
      <c r="A3172" s="126" t="s">
        <v>143</v>
      </c>
      <c r="B3172" s="127">
        <v>2020</v>
      </c>
      <c r="C3172" s="126" t="s">
        <v>332</v>
      </c>
      <c r="D3172" s="126" t="s">
        <v>333</v>
      </c>
      <c r="E3172" s="127">
        <v>9298.15</v>
      </c>
      <c r="F3172" s="127">
        <v>102755.52</v>
      </c>
      <c r="G3172" s="127">
        <v>282.2</v>
      </c>
    </row>
    <row r="3173" spans="1:7" ht="14.25" customHeight="1">
      <c r="A3173" s="130" t="s">
        <v>143</v>
      </c>
      <c r="B3173" s="131">
        <v>2020</v>
      </c>
      <c r="C3173" s="130" t="s">
        <v>332</v>
      </c>
      <c r="D3173" s="130" t="s">
        <v>335</v>
      </c>
      <c r="E3173" s="131">
        <v>87468.11</v>
      </c>
      <c r="F3173" s="131">
        <v>881690.65</v>
      </c>
      <c r="G3173" s="131">
        <v>2445.92</v>
      </c>
    </row>
    <row r="3174" spans="1:7" ht="14.25" customHeight="1">
      <c r="A3174" s="126" t="s">
        <v>143</v>
      </c>
      <c r="B3174" s="127">
        <v>2020</v>
      </c>
      <c r="C3174" s="126" t="s">
        <v>332</v>
      </c>
      <c r="D3174" s="126" t="s">
        <v>336</v>
      </c>
      <c r="E3174" s="127">
        <v>11076.3</v>
      </c>
      <c r="F3174" s="127">
        <v>375339.19</v>
      </c>
      <c r="G3174" s="127">
        <v>0</v>
      </c>
    </row>
    <row r="3175" spans="1:7" ht="14.25" customHeight="1">
      <c r="A3175" s="130" t="s">
        <v>143</v>
      </c>
      <c r="B3175" s="131">
        <v>2020</v>
      </c>
      <c r="C3175" s="130" t="s">
        <v>337</v>
      </c>
      <c r="D3175" s="130" t="s">
        <v>338</v>
      </c>
      <c r="E3175" s="131">
        <v>847950.42</v>
      </c>
      <c r="F3175" s="131">
        <v>33629605.899999999</v>
      </c>
      <c r="G3175" s="131">
        <v>0</v>
      </c>
    </row>
    <row r="3176" spans="1:7" ht="14.25" customHeight="1">
      <c r="A3176" s="126" t="s">
        <v>143</v>
      </c>
      <c r="B3176" s="127">
        <v>2020</v>
      </c>
      <c r="C3176" s="126" t="s">
        <v>337</v>
      </c>
      <c r="D3176" s="126" t="s">
        <v>339</v>
      </c>
      <c r="E3176" s="127">
        <v>836472.4</v>
      </c>
      <c r="F3176" s="127">
        <v>123770623.06</v>
      </c>
      <c r="G3176" s="127">
        <v>284382.90000000002</v>
      </c>
    </row>
    <row r="3177" spans="1:7" ht="14.25" customHeight="1">
      <c r="A3177" s="130" t="s">
        <v>143</v>
      </c>
      <c r="B3177" s="131">
        <v>2020</v>
      </c>
      <c r="C3177" s="130" t="s">
        <v>337</v>
      </c>
      <c r="D3177" s="130" t="s">
        <v>340</v>
      </c>
      <c r="E3177" s="131">
        <v>0</v>
      </c>
      <c r="F3177" s="131">
        <v>0</v>
      </c>
      <c r="G3177" s="131">
        <v>0</v>
      </c>
    </row>
    <row r="3178" spans="1:7" ht="14.25" customHeight="1">
      <c r="A3178" s="126" t="s">
        <v>143</v>
      </c>
      <c r="B3178" s="127">
        <v>2020</v>
      </c>
      <c r="C3178" s="126" t="s">
        <v>337</v>
      </c>
      <c r="D3178" s="126" t="s">
        <v>341</v>
      </c>
      <c r="E3178" s="127">
        <v>3757300.06</v>
      </c>
      <c r="F3178" s="127">
        <v>95587068.319999993</v>
      </c>
      <c r="G3178" s="127">
        <v>0</v>
      </c>
    </row>
    <row r="3179" spans="1:7" ht="14.25" customHeight="1">
      <c r="A3179" s="130" t="s">
        <v>143</v>
      </c>
      <c r="B3179" s="131">
        <v>2020</v>
      </c>
      <c r="C3179" s="130" t="s">
        <v>337</v>
      </c>
      <c r="D3179" s="130" t="s">
        <v>342</v>
      </c>
      <c r="E3179" s="131">
        <v>0</v>
      </c>
      <c r="F3179" s="131">
        <v>0</v>
      </c>
      <c r="G3179" s="131">
        <v>0</v>
      </c>
    </row>
    <row r="3180" spans="1:7" ht="14.25" customHeight="1">
      <c r="A3180" s="126" t="s">
        <v>143</v>
      </c>
      <c r="B3180" s="127">
        <v>2021</v>
      </c>
      <c r="C3180" s="126" t="s">
        <v>332</v>
      </c>
      <c r="D3180" s="126" t="s">
        <v>343</v>
      </c>
      <c r="E3180" s="127">
        <v>0</v>
      </c>
      <c r="F3180" s="127">
        <v>0</v>
      </c>
      <c r="G3180" s="127">
        <v>0</v>
      </c>
    </row>
    <row r="3181" spans="1:7" ht="14.25" customHeight="1">
      <c r="A3181" s="130" t="s">
        <v>143</v>
      </c>
      <c r="B3181" s="131">
        <v>2021</v>
      </c>
      <c r="C3181" s="130" t="s">
        <v>332</v>
      </c>
      <c r="D3181" s="130" t="s">
        <v>333</v>
      </c>
      <c r="E3181" s="131">
        <v>10498.77</v>
      </c>
      <c r="F3181" s="131">
        <v>102474.81</v>
      </c>
      <c r="G3181" s="131">
        <v>282</v>
      </c>
    </row>
    <row r="3182" spans="1:7" ht="14.25" customHeight="1">
      <c r="A3182" s="126" t="s">
        <v>143</v>
      </c>
      <c r="B3182" s="127">
        <v>2021</v>
      </c>
      <c r="C3182" s="126" t="s">
        <v>332</v>
      </c>
      <c r="D3182" s="126" t="s">
        <v>335</v>
      </c>
      <c r="E3182" s="127">
        <v>78819.539999999994</v>
      </c>
      <c r="F3182" s="127">
        <v>870117.83</v>
      </c>
      <c r="G3182" s="127">
        <v>2420.35</v>
      </c>
    </row>
    <row r="3183" spans="1:7" ht="14.25" customHeight="1">
      <c r="A3183" s="130" t="s">
        <v>143</v>
      </c>
      <c r="B3183" s="131">
        <v>2021</v>
      </c>
      <c r="C3183" s="130" t="s">
        <v>332</v>
      </c>
      <c r="D3183" s="130" t="s">
        <v>336</v>
      </c>
      <c r="E3183" s="131">
        <v>11351.28</v>
      </c>
      <c r="F3183" s="131">
        <v>375339.19</v>
      </c>
      <c r="G3183" s="131">
        <v>0</v>
      </c>
    </row>
    <row r="3184" spans="1:7" ht="14.25" customHeight="1">
      <c r="A3184" s="126" t="s">
        <v>143</v>
      </c>
      <c r="B3184" s="127">
        <v>2021</v>
      </c>
      <c r="C3184" s="126" t="s">
        <v>337</v>
      </c>
      <c r="D3184" s="126" t="s">
        <v>338</v>
      </c>
      <c r="E3184" s="127">
        <v>855812.39</v>
      </c>
      <c r="F3184" s="127">
        <v>33533529.27</v>
      </c>
      <c r="G3184" s="127">
        <v>0</v>
      </c>
    </row>
    <row r="3185" spans="1:7" ht="14.25" customHeight="1">
      <c r="A3185" s="130" t="s">
        <v>143</v>
      </c>
      <c r="B3185" s="131">
        <v>2021</v>
      </c>
      <c r="C3185" s="130" t="s">
        <v>337</v>
      </c>
      <c r="D3185" s="130" t="s">
        <v>339</v>
      </c>
      <c r="E3185" s="131">
        <v>904441.93</v>
      </c>
      <c r="F3185" s="131">
        <v>130759586.92</v>
      </c>
      <c r="G3185" s="131">
        <v>301675.62</v>
      </c>
    </row>
    <row r="3186" spans="1:7" ht="14.25" customHeight="1">
      <c r="A3186" s="126" t="s">
        <v>143</v>
      </c>
      <c r="B3186" s="127">
        <v>2021</v>
      </c>
      <c r="C3186" s="126" t="s">
        <v>337</v>
      </c>
      <c r="D3186" s="126" t="s">
        <v>340</v>
      </c>
      <c r="E3186" s="127">
        <v>0</v>
      </c>
      <c r="F3186" s="127">
        <v>0</v>
      </c>
      <c r="G3186" s="127">
        <v>0</v>
      </c>
    </row>
    <row r="3187" spans="1:7" ht="14.25" customHeight="1">
      <c r="A3187" s="130" t="s">
        <v>143</v>
      </c>
      <c r="B3187" s="131">
        <v>2021</v>
      </c>
      <c r="C3187" s="130" t="s">
        <v>337</v>
      </c>
      <c r="D3187" s="130" t="s">
        <v>341</v>
      </c>
      <c r="E3187" s="131">
        <v>3875725.69</v>
      </c>
      <c r="F3187" s="131">
        <v>95087325.560000002</v>
      </c>
      <c r="G3187" s="131">
        <v>0</v>
      </c>
    </row>
    <row r="3188" spans="1:7" ht="14.25" customHeight="1">
      <c r="A3188" s="126" t="s">
        <v>143</v>
      </c>
      <c r="B3188" s="127">
        <v>2021</v>
      </c>
      <c r="C3188" s="126" t="s">
        <v>337</v>
      </c>
      <c r="D3188" s="126" t="s">
        <v>342</v>
      </c>
      <c r="E3188" s="127">
        <v>0</v>
      </c>
      <c r="F3188" s="127">
        <v>0</v>
      </c>
      <c r="G3188" s="127">
        <v>0</v>
      </c>
    </row>
    <row r="3189" spans="1:7" ht="14.25" customHeight="1">
      <c r="A3189" s="130" t="s">
        <v>143</v>
      </c>
      <c r="B3189" s="131">
        <v>2022</v>
      </c>
      <c r="C3189" s="130" t="s">
        <v>332</v>
      </c>
      <c r="D3189" s="130" t="s">
        <v>343</v>
      </c>
      <c r="E3189" s="131">
        <v>0</v>
      </c>
      <c r="F3189" s="131">
        <v>0</v>
      </c>
      <c r="G3189" s="131">
        <v>0</v>
      </c>
    </row>
    <row r="3190" spans="1:7" ht="14.25" customHeight="1">
      <c r="A3190" s="126" t="s">
        <v>143</v>
      </c>
      <c r="B3190" s="127">
        <v>2022</v>
      </c>
      <c r="C3190" s="126" t="s">
        <v>332</v>
      </c>
      <c r="D3190" s="126" t="s">
        <v>333</v>
      </c>
      <c r="E3190" s="127">
        <v>10377.6</v>
      </c>
      <c r="F3190" s="127">
        <v>99742.97</v>
      </c>
      <c r="G3190" s="127">
        <v>278.2</v>
      </c>
    </row>
    <row r="3191" spans="1:7" ht="14.25" customHeight="1">
      <c r="A3191" s="130" t="s">
        <v>143</v>
      </c>
      <c r="B3191" s="131">
        <v>2022</v>
      </c>
      <c r="C3191" s="130" t="s">
        <v>332</v>
      </c>
      <c r="D3191" s="130" t="s">
        <v>335</v>
      </c>
      <c r="E3191" s="131">
        <v>87012.11</v>
      </c>
      <c r="F3191" s="131">
        <v>875006.28</v>
      </c>
      <c r="G3191" s="131">
        <v>2434.08</v>
      </c>
    </row>
    <row r="3192" spans="1:7" ht="14.25" customHeight="1">
      <c r="A3192" s="126" t="s">
        <v>143</v>
      </c>
      <c r="B3192" s="127">
        <v>2022</v>
      </c>
      <c r="C3192" s="126" t="s">
        <v>332</v>
      </c>
      <c r="D3192" s="126" t="s">
        <v>336</v>
      </c>
      <c r="E3192" s="127">
        <v>10912.18</v>
      </c>
      <c r="F3192" s="127">
        <v>375339.19</v>
      </c>
      <c r="G3192" s="127">
        <v>0</v>
      </c>
    </row>
    <row r="3193" spans="1:7" ht="14.25" customHeight="1">
      <c r="A3193" s="130" t="s">
        <v>143</v>
      </c>
      <c r="B3193" s="131">
        <v>2022</v>
      </c>
      <c r="C3193" s="130" t="s">
        <v>337</v>
      </c>
      <c r="D3193" s="130" t="s">
        <v>338</v>
      </c>
      <c r="E3193" s="131">
        <v>871759.84</v>
      </c>
      <c r="F3193" s="131">
        <v>35235863.460000001</v>
      </c>
      <c r="G3193" s="131">
        <v>0</v>
      </c>
    </row>
    <row r="3194" spans="1:7" ht="14.25" customHeight="1">
      <c r="A3194" s="126" t="s">
        <v>143</v>
      </c>
      <c r="B3194" s="127">
        <v>2022</v>
      </c>
      <c r="C3194" s="126" t="s">
        <v>337</v>
      </c>
      <c r="D3194" s="126" t="s">
        <v>339</v>
      </c>
      <c r="E3194" s="127">
        <v>959831.8</v>
      </c>
      <c r="F3194" s="127">
        <v>136159366.06999999</v>
      </c>
      <c r="G3194" s="127">
        <v>317681.46000000002</v>
      </c>
    </row>
    <row r="3195" spans="1:7" ht="14.25" customHeight="1">
      <c r="A3195" s="130" t="s">
        <v>143</v>
      </c>
      <c r="B3195" s="131">
        <v>2022</v>
      </c>
      <c r="C3195" s="130" t="s">
        <v>337</v>
      </c>
      <c r="D3195" s="130" t="s">
        <v>340</v>
      </c>
      <c r="E3195" s="131">
        <v>0</v>
      </c>
      <c r="F3195" s="131">
        <v>0</v>
      </c>
      <c r="G3195" s="131">
        <v>0</v>
      </c>
    </row>
    <row r="3196" spans="1:7" ht="14.25" customHeight="1">
      <c r="A3196" s="126" t="s">
        <v>143</v>
      </c>
      <c r="B3196" s="127">
        <v>2022</v>
      </c>
      <c r="C3196" s="126" t="s">
        <v>337</v>
      </c>
      <c r="D3196" s="126" t="s">
        <v>341</v>
      </c>
      <c r="E3196" s="127">
        <v>3666504.14</v>
      </c>
      <c r="F3196" s="127">
        <v>95371627.719999999</v>
      </c>
      <c r="G3196" s="127">
        <v>0</v>
      </c>
    </row>
    <row r="3197" spans="1:7" ht="14.25" customHeight="1">
      <c r="A3197" s="130" t="s">
        <v>143</v>
      </c>
      <c r="B3197" s="131">
        <v>2022</v>
      </c>
      <c r="C3197" s="130" t="s">
        <v>337</v>
      </c>
      <c r="D3197" s="130" t="s">
        <v>342</v>
      </c>
      <c r="E3197" s="131">
        <v>0</v>
      </c>
      <c r="F3197" s="131">
        <v>0</v>
      </c>
      <c r="G3197" s="131">
        <v>0</v>
      </c>
    </row>
    <row r="3198" spans="1:7" ht="14.25" customHeight="1">
      <c r="A3198" s="126" t="s">
        <v>143</v>
      </c>
      <c r="B3198" s="127">
        <v>2023</v>
      </c>
      <c r="C3198" s="126" t="s">
        <v>332</v>
      </c>
      <c r="D3198" s="126" t="s">
        <v>343</v>
      </c>
      <c r="E3198" s="127">
        <v>0</v>
      </c>
      <c r="F3198" s="127">
        <v>0</v>
      </c>
      <c r="G3198" s="127">
        <v>0</v>
      </c>
    </row>
    <row r="3199" spans="1:7" ht="14.25" customHeight="1">
      <c r="A3199" s="130" t="s">
        <v>143</v>
      </c>
      <c r="B3199" s="131">
        <v>2023</v>
      </c>
      <c r="C3199" s="130" t="s">
        <v>332</v>
      </c>
      <c r="D3199" s="130" t="s">
        <v>333</v>
      </c>
      <c r="E3199" s="131">
        <v>10737.77</v>
      </c>
      <c r="F3199" s="131">
        <v>99127.487840000002</v>
      </c>
      <c r="G3199" s="131">
        <v>276</v>
      </c>
    </row>
    <row r="3200" spans="1:7" ht="14.25" customHeight="1">
      <c r="A3200" s="126" t="s">
        <v>143</v>
      </c>
      <c r="B3200" s="127">
        <v>2023</v>
      </c>
      <c r="C3200" s="126" t="s">
        <v>332</v>
      </c>
      <c r="D3200" s="126" t="s">
        <v>335</v>
      </c>
      <c r="E3200" s="127">
        <v>103761.81</v>
      </c>
      <c r="F3200" s="127">
        <v>862317.79410000006</v>
      </c>
      <c r="G3200" s="127">
        <v>2397.7800000000002</v>
      </c>
    </row>
    <row r="3201" spans="1:7" ht="14.25" customHeight="1">
      <c r="A3201" s="130" t="s">
        <v>143</v>
      </c>
      <c r="B3201" s="131">
        <v>2023</v>
      </c>
      <c r="C3201" s="130" t="s">
        <v>332</v>
      </c>
      <c r="D3201" s="130" t="s">
        <v>336</v>
      </c>
      <c r="E3201" s="131">
        <v>11447.24</v>
      </c>
      <c r="F3201" s="131">
        <v>370015.18939999997</v>
      </c>
      <c r="G3201" s="131">
        <v>0</v>
      </c>
    </row>
    <row r="3202" spans="1:7" ht="14.25" customHeight="1">
      <c r="A3202" s="126" t="s">
        <v>143</v>
      </c>
      <c r="B3202" s="127">
        <v>2023</v>
      </c>
      <c r="C3202" s="126" t="s">
        <v>337</v>
      </c>
      <c r="D3202" s="126" t="s">
        <v>338</v>
      </c>
      <c r="E3202" s="127">
        <v>946857.59</v>
      </c>
      <c r="F3202" s="127">
        <v>34740920.950000003</v>
      </c>
      <c r="G3202" s="127">
        <v>0</v>
      </c>
    </row>
    <row r="3203" spans="1:7" ht="14.25" customHeight="1">
      <c r="A3203" s="130" t="s">
        <v>143</v>
      </c>
      <c r="B3203" s="131">
        <v>2023</v>
      </c>
      <c r="C3203" s="130" t="s">
        <v>337</v>
      </c>
      <c r="D3203" s="130" t="s">
        <v>339</v>
      </c>
      <c r="E3203" s="131">
        <v>1042812.5</v>
      </c>
      <c r="F3203" s="131">
        <v>133289335.598</v>
      </c>
      <c r="G3203" s="131">
        <v>324741.46999999997</v>
      </c>
    </row>
    <row r="3204" spans="1:7" ht="14.25" customHeight="1">
      <c r="A3204" s="126" t="s">
        <v>143</v>
      </c>
      <c r="B3204" s="127">
        <v>2023</v>
      </c>
      <c r="C3204" s="126" t="s">
        <v>337</v>
      </c>
      <c r="D3204" s="126" t="s">
        <v>340</v>
      </c>
      <c r="E3204" s="127">
        <v>0</v>
      </c>
      <c r="F3204" s="127">
        <v>0</v>
      </c>
      <c r="G3204" s="127">
        <v>0</v>
      </c>
    </row>
    <row r="3205" spans="1:7" ht="14.25" customHeight="1">
      <c r="A3205" s="130" t="s">
        <v>143</v>
      </c>
      <c r="B3205" s="131">
        <v>2023</v>
      </c>
      <c r="C3205" s="130" t="s">
        <v>337</v>
      </c>
      <c r="D3205" s="130" t="s">
        <v>341</v>
      </c>
      <c r="E3205" s="131">
        <v>4026272.3</v>
      </c>
      <c r="F3205" s="131">
        <v>93012545.189999998</v>
      </c>
      <c r="G3205" s="131">
        <v>0</v>
      </c>
    </row>
    <row r="3206" spans="1:7" ht="14.25" customHeight="1">
      <c r="A3206" s="126" t="s">
        <v>143</v>
      </c>
      <c r="B3206" s="127">
        <v>2023</v>
      </c>
      <c r="C3206" s="126" t="s">
        <v>337</v>
      </c>
      <c r="D3206" s="126" t="s">
        <v>342</v>
      </c>
      <c r="E3206" s="127">
        <v>0</v>
      </c>
      <c r="F3206" s="127">
        <v>0</v>
      </c>
      <c r="G3206" s="127">
        <v>0</v>
      </c>
    </row>
    <row r="3207" spans="1:7" ht="14.25" customHeight="1">
      <c r="A3207" s="130" t="s">
        <v>144</v>
      </c>
      <c r="B3207" s="131">
        <v>2015</v>
      </c>
      <c r="C3207" s="130" t="s">
        <v>332</v>
      </c>
      <c r="D3207" s="130" t="s">
        <v>343</v>
      </c>
      <c r="E3207" s="131">
        <v>0</v>
      </c>
      <c r="F3207" s="131">
        <v>0</v>
      </c>
      <c r="G3207" s="131">
        <v>0</v>
      </c>
    </row>
    <row r="3208" spans="1:7" ht="14.25" customHeight="1">
      <c r="A3208" s="126" t="s">
        <v>144</v>
      </c>
      <c r="B3208" s="127">
        <v>2015</v>
      </c>
      <c r="C3208" s="126" t="s">
        <v>332</v>
      </c>
      <c r="D3208" s="126" t="s">
        <v>333</v>
      </c>
      <c r="E3208" s="127">
        <v>43</v>
      </c>
      <c r="F3208" s="127">
        <v>569</v>
      </c>
      <c r="G3208" s="127">
        <v>0</v>
      </c>
    </row>
    <row r="3209" spans="1:7" ht="14.25" customHeight="1">
      <c r="A3209" s="130" t="s">
        <v>144</v>
      </c>
      <c r="B3209" s="131">
        <v>2015</v>
      </c>
      <c r="C3209" s="130" t="s">
        <v>332</v>
      </c>
      <c r="D3209" s="130" t="s">
        <v>335</v>
      </c>
      <c r="E3209" s="131">
        <v>687551</v>
      </c>
      <c r="F3209" s="131">
        <v>9200437</v>
      </c>
      <c r="G3209" s="131">
        <v>30337</v>
      </c>
    </row>
    <row r="3210" spans="1:7" ht="14.25" customHeight="1">
      <c r="A3210" s="126" t="s">
        <v>144</v>
      </c>
      <c r="B3210" s="127">
        <v>2015</v>
      </c>
      <c r="C3210" s="126" t="s">
        <v>332</v>
      </c>
      <c r="D3210" s="126" t="s">
        <v>336</v>
      </c>
      <c r="E3210" s="127">
        <v>48318</v>
      </c>
      <c r="F3210" s="127">
        <v>2511931</v>
      </c>
      <c r="G3210" s="127">
        <v>0</v>
      </c>
    </row>
    <row r="3211" spans="1:7" ht="14.25" customHeight="1">
      <c r="A3211" s="130" t="s">
        <v>144</v>
      </c>
      <c r="B3211" s="131">
        <v>2015</v>
      </c>
      <c r="C3211" s="130" t="s">
        <v>337</v>
      </c>
      <c r="D3211" s="130" t="s">
        <v>338</v>
      </c>
      <c r="E3211" s="131">
        <v>2757530</v>
      </c>
      <c r="F3211" s="131">
        <v>132718220</v>
      </c>
      <c r="G3211" s="131">
        <v>0</v>
      </c>
    </row>
    <row r="3212" spans="1:7" ht="14.25" customHeight="1">
      <c r="A3212" s="126" t="s">
        <v>144</v>
      </c>
      <c r="B3212" s="127">
        <v>2015</v>
      </c>
      <c r="C3212" s="126" t="s">
        <v>337</v>
      </c>
      <c r="D3212" s="126" t="s">
        <v>339</v>
      </c>
      <c r="E3212" s="127">
        <v>4104415</v>
      </c>
      <c r="F3212" s="127">
        <v>412510155</v>
      </c>
      <c r="G3212" s="127">
        <v>1011693</v>
      </c>
    </row>
    <row r="3213" spans="1:7" ht="14.25" customHeight="1">
      <c r="A3213" s="130" t="s">
        <v>144</v>
      </c>
      <c r="B3213" s="131">
        <v>2015</v>
      </c>
      <c r="C3213" s="130" t="s">
        <v>337</v>
      </c>
      <c r="D3213" s="130" t="s">
        <v>341</v>
      </c>
      <c r="E3213" s="131">
        <v>11464889</v>
      </c>
      <c r="F3213" s="131">
        <v>479266201</v>
      </c>
      <c r="G3213" s="131">
        <v>0</v>
      </c>
    </row>
    <row r="3214" spans="1:7" ht="14.25" customHeight="1">
      <c r="A3214" s="126" t="s">
        <v>144</v>
      </c>
      <c r="B3214" s="127">
        <v>2015</v>
      </c>
      <c r="C3214" s="126" t="s">
        <v>337</v>
      </c>
      <c r="D3214" s="126" t="s">
        <v>342</v>
      </c>
      <c r="E3214" s="127">
        <v>0</v>
      </c>
      <c r="F3214" s="127">
        <v>0</v>
      </c>
      <c r="G3214" s="127">
        <v>0</v>
      </c>
    </row>
    <row r="3215" spans="1:7" ht="14.25" customHeight="1">
      <c r="A3215" s="130" t="s">
        <v>144</v>
      </c>
      <c r="B3215" s="131">
        <v>2016</v>
      </c>
      <c r="C3215" s="130" t="s">
        <v>332</v>
      </c>
      <c r="D3215" s="130" t="s">
        <v>343</v>
      </c>
      <c r="E3215" s="131">
        <v>0</v>
      </c>
      <c r="F3215" s="131">
        <v>0</v>
      </c>
      <c r="G3215" s="131">
        <v>0</v>
      </c>
    </row>
    <row r="3216" spans="1:7" ht="14.25" customHeight="1">
      <c r="A3216" s="126" t="s">
        <v>144</v>
      </c>
      <c r="B3216" s="127">
        <v>2016</v>
      </c>
      <c r="C3216" s="126" t="s">
        <v>332</v>
      </c>
      <c r="D3216" s="126" t="s">
        <v>333</v>
      </c>
      <c r="E3216" s="127">
        <v>2900</v>
      </c>
      <c r="F3216" s="127">
        <v>571</v>
      </c>
      <c r="G3216" s="127">
        <v>0</v>
      </c>
    </row>
    <row r="3217" spans="1:7" ht="14.25" customHeight="1">
      <c r="A3217" s="130" t="s">
        <v>144</v>
      </c>
      <c r="B3217" s="131">
        <v>2016</v>
      </c>
      <c r="C3217" s="130" t="s">
        <v>332</v>
      </c>
      <c r="D3217" s="130" t="s">
        <v>335</v>
      </c>
      <c r="E3217" s="131">
        <v>682707</v>
      </c>
      <c r="F3217" s="131">
        <v>9395991</v>
      </c>
      <c r="G3217" s="131">
        <v>26566</v>
      </c>
    </row>
    <row r="3218" spans="1:7" ht="14.25" customHeight="1">
      <c r="A3218" s="126" t="s">
        <v>144</v>
      </c>
      <c r="B3218" s="127">
        <v>2016</v>
      </c>
      <c r="C3218" s="126" t="s">
        <v>332</v>
      </c>
      <c r="D3218" s="126" t="s">
        <v>336</v>
      </c>
      <c r="E3218" s="127">
        <v>59603</v>
      </c>
      <c r="F3218" s="127">
        <v>2500346</v>
      </c>
      <c r="G3218" s="127">
        <v>0</v>
      </c>
    </row>
    <row r="3219" spans="1:7" ht="14.25" customHeight="1">
      <c r="A3219" s="130" t="s">
        <v>144</v>
      </c>
      <c r="B3219" s="131">
        <v>2016</v>
      </c>
      <c r="C3219" s="130" t="s">
        <v>337</v>
      </c>
      <c r="D3219" s="130" t="s">
        <v>338</v>
      </c>
      <c r="E3219" s="131">
        <v>2858102</v>
      </c>
      <c r="F3219" s="131">
        <v>130269141</v>
      </c>
      <c r="G3219" s="131">
        <v>0</v>
      </c>
    </row>
    <row r="3220" spans="1:7" ht="14.25" customHeight="1">
      <c r="A3220" s="126" t="s">
        <v>144</v>
      </c>
      <c r="B3220" s="127">
        <v>2016</v>
      </c>
      <c r="C3220" s="126" t="s">
        <v>337</v>
      </c>
      <c r="D3220" s="126" t="s">
        <v>339</v>
      </c>
      <c r="E3220" s="127">
        <v>4609294</v>
      </c>
      <c r="F3220" s="127">
        <v>420615364.10000002</v>
      </c>
      <c r="G3220" s="127">
        <v>1044541.5</v>
      </c>
    </row>
    <row r="3221" spans="1:7" ht="14.25" customHeight="1">
      <c r="A3221" s="130" t="s">
        <v>144</v>
      </c>
      <c r="B3221" s="131">
        <v>2016</v>
      </c>
      <c r="C3221" s="130" t="s">
        <v>337</v>
      </c>
      <c r="D3221" s="130" t="s">
        <v>341</v>
      </c>
      <c r="E3221" s="131">
        <v>13910954</v>
      </c>
      <c r="F3221" s="131">
        <v>477527824</v>
      </c>
      <c r="G3221" s="131">
        <v>0</v>
      </c>
    </row>
    <row r="3222" spans="1:7" ht="14.25" customHeight="1">
      <c r="A3222" s="126" t="s">
        <v>144</v>
      </c>
      <c r="B3222" s="127">
        <v>2016</v>
      </c>
      <c r="C3222" s="126" t="s">
        <v>337</v>
      </c>
      <c r="D3222" s="126" t="s">
        <v>342</v>
      </c>
      <c r="E3222" s="127">
        <v>0</v>
      </c>
      <c r="F3222" s="127">
        <v>0</v>
      </c>
      <c r="G3222" s="127">
        <v>0</v>
      </c>
    </row>
    <row r="3223" spans="1:7" ht="14.25" customHeight="1">
      <c r="A3223" s="130" t="s">
        <v>144</v>
      </c>
      <c r="B3223" s="131">
        <v>2017</v>
      </c>
      <c r="C3223" s="130" t="s">
        <v>332</v>
      </c>
      <c r="D3223" s="130" t="s">
        <v>343</v>
      </c>
      <c r="E3223" s="131">
        <v>0</v>
      </c>
      <c r="F3223" s="131">
        <v>0</v>
      </c>
      <c r="G3223" s="131">
        <v>0</v>
      </c>
    </row>
    <row r="3224" spans="1:7" ht="14.25" customHeight="1">
      <c r="A3224" s="126" t="s">
        <v>144</v>
      </c>
      <c r="B3224" s="127">
        <v>2017</v>
      </c>
      <c r="C3224" s="126" t="s">
        <v>332</v>
      </c>
      <c r="D3224" s="126" t="s">
        <v>333</v>
      </c>
      <c r="E3224" s="127">
        <v>2110</v>
      </c>
      <c r="F3224" s="127">
        <v>31630</v>
      </c>
      <c r="G3224" s="127">
        <v>0</v>
      </c>
    </row>
    <row r="3225" spans="1:7" ht="14.25" customHeight="1">
      <c r="A3225" s="130" t="s">
        <v>144</v>
      </c>
      <c r="B3225" s="131">
        <v>2017</v>
      </c>
      <c r="C3225" s="130" t="s">
        <v>332</v>
      </c>
      <c r="D3225" s="130" t="s">
        <v>335</v>
      </c>
      <c r="E3225" s="131">
        <v>713136</v>
      </c>
      <c r="F3225" s="131">
        <v>4988074</v>
      </c>
      <c r="G3225" s="131">
        <v>34320</v>
      </c>
    </row>
    <row r="3226" spans="1:7" ht="14.25" customHeight="1">
      <c r="A3226" s="126" t="s">
        <v>144</v>
      </c>
      <c r="B3226" s="127">
        <v>2017</v>
      </c>
      <c r="C3226" s="126" t="s">
        <v>332</v>
      </c>
      <c r="D3226" s="126" t="s">
        <v>336</v>
      </c>
      <c r="E3226" s="127">
        <v>53765</v>
      </c>
      <c r="F3226" s="127">
        <v>2509183</v>
      </c>
      <c r="G3226" s="127">
        <v>0</v>
      </c>
    </row>
    <row r="3227" spans="1:7" ht="14.25" customHeight="1">
      <c r="A3227" s="130" t="s">
        <v>144</v>
      </c>
      <c r="B3227" s="131">
        <v>2017</v>
      </c>
      <c r="C3227" s="130" t="s">
        <v>337</v>
      </c>
      <c r="D3227" s="130" t="s">
        <v>338</v>
      </c>
      <c r="E3227" s="131">
        <v>2823027</v>
      </c>
      <c r="F3227" s="131">
        <v>126952266</v>
      </c>
      <c r="G3227" s="131">
        <v>0</v>
      </c>
    </row>
    <row r="3228" spans="1:7" ht="14.25" customHeight="1">
      <c r="A3228" s="126" t="s">
        <v>144</v>
      </c>
      <c r="B3228" s="127">
        <v>2017</v>
      </c>
      <c r="C3228" s="126" t="s">
        <v>337</v>
      </c>
      <c r="D3228" s="126" t="s">
        <v>339</v>
      </c>
      <c r="E3228" s="127">
        <v>4547558</v>
      </c>
      <c r="F3228" s="127">
        <v>412154056</v>
      </c>
      <c r="G3228" s="127">
        <v>1052568</v>
      </c>
    </row>
    <row r="3229" spans="1:7" ht="14.25" customHeight="1">
      <c r="A3229" s="130" t="s">
        <v>144</v>
      </c>
      <c r="B3229" s="131">
        <v>2017</v>
      </c>
      <c r="C3229" s="130" t="s">
        <v>337</v>
      </c>
      <c r="D3229" s="130" t="s">
        <v>341</v>
      </c>
      <c r="E3229" s="131">
        <v>14152615</v>
      </c>
      <c r="F3229" s="131">
        <v>452123373</v>
      </c>
      <c r="G3229" s="131">
        <v>0</v>
      </c>
    </row>
    <row r="3230" spans="1:7" ht="14.25" customHeight="1">
      <c r="A3230" s="126" t="s">
        <v>144</v>
      </c>
      <c r="B3230" s="127">
        <v>2017</v>
      </c>
      <c r="C3230" s="126" t="s">
        <v>337</v>
      </c>
      <c r="D3230" s="126" t="s">
        <v>342</v>
      </c>
      <c r="E3230" s="127">
        <v>0</v>
      </c>
      <c r="F3230" s="127">
        <v>0</v>
      </c>
      <c r="G3230" s="127">
        <v>0</v>
      </c>
    </row>
    <row r="3231" spans="1:7" ht="14.25" customHeight="1">
      <c r="A3231" s="130" t="s">
        <v>144</v>
      </c>
      <c r="B3231" s="131">
        <v>2018</v>
      </c>
      <c r="C3231" s="130" t="s">
        <v>332</v>
      </c>
      <c r="D3231" s="130" t="s">
        <v>343</v>
      </c>
      <c r="E3231" s="131">
        <v>0</v>
      </c>
      <c r="F3231" s="131">
        <v>0</v>
      </c>
      <c r="G3231" s="131">
        <v>0</v>
      </c>
    </row>
    <row r="3232" spans="1:7" ht="14.25" customHeight="1">
      <c r="A3232" s="126" t="s">
        <v>144</v>
      </c>
      <c r="B3232" s="127">
        <v>2018</v>
      </c>
      <c r="C3232" s="126" t="s">
        <v>332</v>
      </c>
      <c r="D3232" s="126" t="s">
        <v>333</v>
      </c>
      <c r="E3232" s="127">
        <v>2104</v>
      </c>
      <c r="F3232" s="127">
        <v>30312</v>
      </c>
      <c r="G3232" s="127">
        <v>85</v>
      </c>
    </row>
    <row r="3233" spans="1:7" ht="14.25" customHeight="1">
      <c r="A3233" s="130" t="s">
        <v>144</v>
      </c>
      <c r="B3233" s="131">
        <v>2018</v>
      </c>
      <c r="C3233" s="130" t="s">
        <v>332</v>
      </c>
      <c r="D3233" s="130" t="s">
        <v>335</v>
      </c>
      <c r="E3233" s="131">
        <v>707715</v>
      </c>
      <c r="F3233" s="131">
        <v>4221567</v>
      </c>
      <c r="G3233" s="131">
        <v>12001</v>
      </c>
    </row>
    <row r="3234" spans="1:7" ht="14.25" customHeight="1">
      <c r="A3234" s="126" t="s">
        <v>144</v>
      </c>
      <c r="B3234" s="127">
        <v>2018</v>
      </c>
      <c r="C3234" s="126" t="s">
        <v>332</v>
      </c>
      <c r="D3234" s="126" t="s">
        <v>336</v>
      </c>
      <c r="E3234" s="127">
        <v>71710</v>
      </c>
      <c r="F3234" s="127">
        <v>2522383</v>
      </c>
      <c r="G3234" s="127">
        <v>0</v>
      </c>
    </row>
    <row r="3235" spans="1:7" ht="14.25" customHeight="1">
      <c r="A3235" s="130" t="s">
        <v>144</v>
      </c>
      <c r="B3235" s="131">
        <v>2018</v>
      </c>
      <c r="C3235" s="130" t="s">
        <v>337</v>
      </c>
      <c r="D3235" s="130" t="s">
        <v>338</v>
      </c>
      <c r="E3235" s="131">
        <v>3014338</v>
      </c>
      <c r="F3235" s="131">
        <v>132513707</v>
      </c>
      <c r="G3235" s="131">
        <v>0</v>
      </c>
    </row>
    <row r="3236" spans="1:7" ht="14.25" customHeight="1">
      <c r="A3236" s="126" t="s">
        <v>144</v>
      </c>
      <c r="B3236" s="127">
        <v>2018</v>
      </c>
      <c r="C3236" s="126" t="s">
        <v>337</v>
      </c>
      <c r="D3236" s="126" t="s">
        <v>339</v>
      </c>
      <c r="E3236" s="127">
        <v>4855925</v>
      </c>
      <c r="F3236" s="127">
        <v>417838694</v>
      </c>
      <c r="G3236" s="127">
        <v>1149887</v>
      </c>
    </row>
    <row r="3237" spans="1:7" ht="14.25" customHeight="1">
      <c r="A3237" s="130" t="s">
        <v>144</v>
      </c>
      <c r="B3237" s="131">
        <v>2018</v>
      </c>
      <c r="C3237" s="130" t="s">
        <v>337</v>
      </c>
      <c r="D3237" s="130" t="s">
        <v>341</v>
      </c>
      <c r="E3237" s="131">
        <v>15215676</v>
      </c>
      <c r="F3237" s="131">
        <v>495801068</v>
      </c>
      <c r="G3237" s="131">
        <v>0</v>
      </c>
    </row>
    <row r="3238" spans="1:7" ht="14.25" customHeight="1">
      <c r="A3238" s="126" t="s">
        <v>144</v>
      </c>
      <c r="B3238" s="127">
        <v>2018</v>
      </c>
      <c r="C3238" s="126" t="s">
        <v>337</v>
      </c>
      <c r="D3238" s="126" t="s">
        <v>342</v>
      </c>
      <c r="E3238" s="127">
        <v>0</v>
      </c>
      <c r="F3238" s="127">
        <v>0</v>
      </c>
      <c r="G3238" s="127">
        <v>0</v>
      </c>
    </row>
    <row r="3239" spans="1:7" ht="14.25" customHeight="1">
      <c r="A3239" s="130" t="s">
        <v>144</v>
      </c>
      <c r="B3239" s="131">
        <v>2019</v>
      </c>
      <c r="C3239" s="130" t="s">
        <v>332</v>
      </c>
      <c r="D3239" s="130" t="s">
        <v>343</v>
      </c>
      <c r="E3239" s="131">
        <v>0</v>
      </c>
      <c r="F3239" s="131">
        <v>0</v>
      </c>
      <c r="G3239" s="131">
        <v>0</v>
      </c>
    </row>
    <row r="3240" spans="1:7" ht="14.25" customHeight="1">
      <c r="A3240" s="126" t="s">
        <v>144</v>
      </c>
      <c r="B3240" s="127">
        <v>2019</v>
      </c>
      <c r="C3240" s="126" t="s">
        <v>332</v>
      </c>
      <c r="D3240" s="126" t="s">
        <v>333</v>
      </c>
      <c r="E3240" s="127">
        <v>1593</v>
      </c>
      <c r="F3240" s="127">
        <v>25690</v>
      </c>
      <c r="G3240" s="127">
        <v>85</v>
      </c>
    </row>
    <row r="3241" spans="1:7" ht="14.25" customHeight="1">
      <c r="A3241" s="130" t="s">
        <v>144</v>
      </c>
      <c r="B3241" s="131">
        <v>2019</v>
      </c>
      <c r="C3241" s="130" t="s">
        <v>332</v>
      </c>
      <c r="D3241" s="130" t="s">
        <v>335</v>
      </c>
      <c r="E3241" s="131">
        <v>734622</v>
      </c>
      <c r="F3241" s="131">
        <v>4294352</v>
      </c>
      <c r="G3241" s="131">
        <v>11884</v>
      </c>
    </row>
    <row r="3242" spans="1:7" ht="14.25" customHeight="1">
      <c r="A3242" s="126" t="s">
        <v>144</v>
      </c>
      <c r="B3242" s="127">
        <v>2019</v>
      </c>
      <c r="C3242" s="126" t="s">
        <v>332</v>
      </c>
      <c r="D3242" s="126" t="s">
        <v>336</v>
      </c>
      <c r="E3242" s="127">
        <v>77988</v>
      </c>
      <c r="F3242" s="127">
        <v>2396499</v>
      </c>
      <c r="G3242" s="127">
        <v>0</v>
      </c>
    </row>
    <row r="3243" spans="1:7" ht="14.25" customHeight="1">
      <c r="A3243" s="130" t="s">
        <v>144</v>
      </c>
      <c r="B3243" s="131">
        <v>2019</v>
      </c>
      <c r="C3243" s="130" t="s">
        <v>337</v>
      </c>
      <c r="D3243" s="130" t="s">
        <v>338</v>
      </c>
      <c r="E3243" s="131">
        <v>3049445</v>
      </c>
      <c r="F3243" s="131">
        <v>115614839</v>
      </c>
      <c r="G3243" s="131">
        <v>0</v>
      </c>
    </row>
    <row r="3244" spans="1:7" ht="14.25" customHeight="1">
      <c r="A3244" s="126" t="s">
        <v>144</v>
      </c>
      <c r="B3244" s="127">
        <v>2019</v>
      </c>
      <c r="C3244" s="126" t="s">
        <v>337</v>
      </c>
      <c r="D3244" s="126" t="s">
        <v>339</v>
      </c>
      <c r="E3244" s="127">
        <v>4864126</v>
      </c>
      <c r="F3244" s="127">
        <v>405750093</v>
      </c>
      <c r="G3244" s="127">
        <v>1006227</v>
      </c>
    </row>
    <row r="3245" spans="1:7" ht="14.25" customHeight="1">
      <c r="A3245" s="130" t="s">
        <v>144</v>
      </c>
      <c r="B3245" s="131">
        <v>2019</v>
      </c>
      <c r="C3245" s="130" t="s">
        <v>337</v>
      </c>
      <c r="D3245" s="130" t="s">
        <v>341</v>
      </c>
      <c r="E3245" s="131">
        <v>16200563</v>
      </c>
      <c r="F3245" s="131">
        <v>482531158</v>
      </c>
      <c r="G3245" s="131">
        <v>0</v>
      </c>
    </row>
    <row r="3246" spans="1:7" ht="14.25" customHeight="1">
      <c r="A3246" s="126" t="s">
        <v>144</v>
      </c>
      <c r="B3246" s="127">
        <v>2019</v>
      </c>
      <c r="C3246" s="126" t="s">
        <v>337</v>
      </c>
      <c r="D3246" s="126" t="s">
        <v>342</v>
      </c>
      <c r="E3246" s="127">
        <v>0</v>
      </c>
      <c r="F3246" s="127">
        <v>0</v>
      </c>
      <c r="G3246" s="127">
        <v>0</v>
      </c>
    </row>
    <row r="3247" spans="1:7" ht="14.25" customHeight="1">
      <c r="A3247" s="130" t="s">
        <v>144</v>
      </c>
      <c r="B3247" s="131">
        <v>2020</v>
      </c>
      <c r="C3247" s="130" t="s">
        <v>332</v>
      </c>
      <c r="D3247" s="130" t="s">
        <v>343</v>
      </c>
      <c r="E3247" s="131">
        <v>0</v>
      </c>
      <c r="F3247" s="131">
        <v>0</v>
      </c>
      <c r="G3247" s="131">
        <v>0</v>
      </c>
    </row>
    <row r="3248" spans="1:7" ht="14.25" customHeight="1">
      <c r="A3248" s="126" t="s">
        <v>144</v>
      </c>
      <c r="B3248" s="127">
        <v>2020</v>
      </c>
      <c r="C3248" s="126" t="s">
        <v>332</v>
      </c>
      <c r="D3248" s="126" t="s">
        <v>333</v>
      </c>
      <c r="E3248" s="127">
        <v>2275.4499999999998</v>
      </c>
      <c r="F3248" s="127">
        <v>25016</v>
      </c>
      <c r="G3248" s="127">
        <v>83</v>
      </c>
    </row>
    <row r="3249" spans="1:7" ht="14.25" customHeight="1">
      <c r="A3249" s="130" t="s">
        <v>144</v>
      </c>
      <c r="B3249" s="131">
        <v>2020</v>
      </c>
      <c r="C3249" s="130" t="s">
        <v>332</v>
      </c>
      <c r="D3249" s="130" t="s">
        <v>335</v>
      </c>
      <c r="E3249" s="131">
        <v>1000251.19</v>
      </c>
      <c r="F3249" s="131">
        <v>4357194</v>
      </c>
      <c r="G3249" s="131">
        <v>18325</v>
      </c>
    </row>
    <row r="3250" spans="1:7" ht="14.25" customHeight="1">
      <c r="A3250" s="126" t="s">
        <v>144</v>
      </c>
      <c r="B3250" s="127">
        <v>2020</v>
      </c>
      <c r="C3250" s="126" t="s">
        <v>332</v>
      </c>
      <c r="D3250" s="126" t="s">
        <v>336</v>
      </c>
      <c r="E3250" s="127">
        <v>78986.100000000006</v>
      </c>
      <c r="F3250" s="127">
        <v>2563018</v>
      </c>
      <c r="G3250" s="127">
        <v>0</v>
      </c>
    </row>
    <row r="3251" spans="1:7" ht="14.25" customHeight="1">
      <c r="A3251" s="130" t="s">
        <v>144</v>
      </c>
      <c r="B3251" s="131">
        <v>2020</v>
      </c>
      <c r="C3251" s="130" t="s">
        <v>337</v>
      </c>
      <c r="D3251" s="130" t="s">
        <v>338</v>
      </c>
      <c r="E3251" s="131">
        <v>2860864.85</v>
      </c>
      <c r="F3251" s="131">
        <v>113329725</v>
      </c>
      <c r="G3251" s="131">
        <v>0</v>
      </c>
    </row>
    <row r="3252" spans="1:7" ht="14.25" customHeight="1">
      <c r="A3252" s="126" t="s">
        <v>144</v>
      </c>
      <c r="B3252" s="127">
        <v>2020</v>
      </c>
      <c r="C3252" s="126" t="s">
        <v>337</v>
      </c>
      <c r="D3252" s="126" t="s">
        <v>339</v>
      </c>
      <c r="E3252" s="127">
        <v>4596934.3099999996</v>
      </c>
      <c r="F3252" s="127">
        <v>375387717</v>
      </c>
      <c r="G3252" s="127">
        <v>947515</v>
      </c>
    </row>
    <row r="3253" spans="1:7" ht="14.25" customHeight="1">
      <c r="A3253" s="130" t="s">
        <v>144</v>
      </c>
      <c r="B3253" s="131">
        <v>2020</v>
      </c>
      <c r="C3253" s="130" t="s">
        <v>337</v>
      </c>
      <c r="D3253" s="130" t="s">
        <v>341</v>
      </c>
      <c r="E3253" s="131">
        <v>16537543.26</v>
      </c>
      <c r="F3253" s="131">
        <v>515808015</v>
      </c>
      <c r="G3253" s="131">
        <v>0</v>
      </c>
    </row>
    <row r="3254" spans="1:7" ht="14.25" customHeight="1">
      <c r="A3254" s="126" t="s">
        <v>144</v>
      </c>
      <c r="B3254" s="127">
        <v>2020</v>
      </c>
      <c r="C3254" s="126" t="s">
        <v>337</v>
      </c>
      <c r="D3254" s="126" t="s">
        <v>342</v>
      </c>
      <c r="E3254" s="127">
        <v>0</v>
      </c>
      <c r="F3254" s="127">
        <v>0</v>
      </c>
      <c r="G3254" s="127">
        <v>0</v>
      </c>
    </row>
    <row r="3255" spans="1:7" ht="14.25" customHeight="1">
      <c r="A3255" s="130" t="s">
        <v>144</v>
      </c>
      <c r="B3255" s="131">
        <v>2021</v>
      </c>
      <c r="C3255" s="130" t="s">
        <v>332</v>
      </c>
      <c r="D3255" s="130" t="s">
        <v>343</v>
      </c>
      <c r="E3255" s="131">
        <v>0</v>
      </c>
      <c r="F3255" s="131">
        <v>0</v>
      </c>
      <c r="G3255" s="131">
        <v>0</v>
      </c>
    </row>
    <row r="3256" spans="1:7" ht="14.25" customHeight="1">
      <c r="A3256" s="126" t="s">
        <v>144</v>
      </c>
      <c r="B3256" s="127">
        <v>2021</v>
      </c>
      <c r="C3256" s="126" t="s">
        <v>332</v>
      </c>
      <c r="D3256" s="126" t="s">
        <v>333</v>
      </c>
      <c r="E3256" s="127">
        <v>2215.2399999999998</v>
      </c>
      <c r="F3256" s="127">
        <v>24360</v>
      </c>
      <c r="G3256" s="127">
        <v>81</v>
      </c>
    </row>
    <row r="3257" spans="1:7" ht="14.25" customHeight="1">
      <c r="A3257" s="130" t="s">
        <v>144</v>
      </c>
      <c r="B3257" s="131">
        <v>2021</v>
      </c>
      <c r="C3257" s="130" t="s">
        <v>332</v>
      </c>
      <c r="D3257" s="130" t="s">
        <v>335</v>
      </c>
      <c r="E3257" s="131">
        <v>532204</v>
      </c>
      <c r="F3257" s="131">
        <v>4352367</v>
      </c>
      <c r="G3257" s="131">
        <v>22551</v>
      </c>
    </row>
    <row r="3258" spans="1:7" ht="14.25" customHeight="1">
      <c r="A3258" s="126" t="s">
        <v>144</v>
      </c>
      <c r="B3258" s="127">
        <v>2021</v>
      </c>
      <c r="C3258" s="126" t="s">
        <v>332</v>
      </c>
      <c r="D3258" s="126" t="s">
        <v>336</v>
      </c>
      <c r="E3258" s="127">
        <v>90092</v>
      </c>
      <c r="F3258" s="127">
        <v>2621342</v>
      </c>
      <c r="G3258" s="127">
        <v>0</v>
      </c>
    </row>
    <row r="3259" spans="1:7" ht="14.25" customHeight="1">
      <c r="A3259" s="130" t="s">
        <v>144</v>
      </c>
      <c r="B3259" s="131">
        <v>2021</v>
      </c>
      <c r="C3259" s="130" t="s">
        <v>337</v>
      </c>
      <c r="D3259" s="130" t="s">
        <v>338</v>
      </c>
      <c r="E3259" s="131">
        <v>2984714</v>
      </c>
      <c r="F3259" s="131">
        <v>117469095</v>
      </c>
      <c r="G3259" s="131">
        <v>0</v>
      </c>
    </row>
    <row r="3260" spans="1:7" ht="14.25" customHeight="1">
      <c r="A3260" s="126" t="s">
        <v>144</v>
      </c>
      <c r="B3260" s="127">
        <v>2021</v>
      </c>
      <c r="C3260" s="126" t="s">
        <v>337</v>
      </c>
      <c r="D3260" s="126" t="s">
        <v>339</v>
      </c>
      <c r="E3260" s="127">
        <v>4943282</v>
      </c>
      <c r="F3260" s="127">
        <v>380730702</v>
      </c>
      <c r="G3260" s="127">
        <v>958809</v>
      </c>
    </row>
    <row r="3261" spans="1:7" ht="14.25" customHeight="1">
      <c r="A3261" s="130" t="s">
        <v>144</v>
      </c>
      <c r="B3261" s="131">
        <v>2021</v>
      </c>
      <c r="C3261" s="130" t="s">
        <v>337</v>
      </c>
      <c r="D3261" s="130" t="s">
        <v>341</v>
      </c>
      <c r="E3261" s="131">
        <v>16710456</v>
      </c>
      <c r="F3261" s="131">
        <v>512708991</v>
      </c>
      <c r="G3261" s="131">
        <v>0</v>
      </c>
    </row>
    <row r="3262" spans="1:7" ht="14.25" customHeight="1">
      <c r="A3262" s="126" t="s">
        <v>144</v>
      </c>
      <c r="B3262" s="127">
        <v>2021</v>
      </c>
      <c r="C3262" s="126" t="s">
        <v>337</v>
      </c>
      <c r="D3262" s="126" t="s">
        <v>342</v>
      </c>
      <c r="E3262" s="127">
        <v>0</v>
      </c>
      <c r="F3262" s="127">
        <v>0</v>
      </c>
      <c r="G3262" s="127">
        <v>0</v>
      </c>
    </row>
    <row r="3263" spans="1:7" ht="14.25" customHeight="1">
      <c r="A3263" s="130" t="s">
        <v>144</v>
      </c>
      <c r="B3263" s="131">
        <v>2022</v>
      </c>
      <c r="C3263" s="130" t="s">
        <v>332</v>
      </c>
      <c r="D3263" s="130" t="s">
        <v>343</v>
      </c>
      <c r="E3263" s="131">
        <v>0</v>
      </c>
      <c r="F3263" s="131">
        <v>0</v>
      </c>
      <c r="G3263" s="131">
        <v>0</v>
      </c>
    </row>
    <row r="3264" spans="1:7" ht="14.25" customHeight="1">
      <c r="A3264" s="126" t="s">
        <v>144</v>
      </c>
      <c r="B3264" s="127">
        <v>2022</v>
      </c>
      <c r="C3264" s="126" t="s">
        <v>332</v>
      </c>
      <c r="D3264" s="126" t="s">
        <v>333</v>
      </c>
      <c r="E3264" s="127">
        <v>2170.84</v>
      </c>
      <c r="F3264" s="127">
        <v>23756</v>
      </c>
      <c r="G3264" s="127">
        <v>79</v>
      </c>
    </row>
    <row r="3265" spans="1:7" ht="14.25" customHeight="1">
      <c r="A3265" s="130" t="s">
        <v>144</v>
      </c>
      <c r="B3265" s="131">
        <v>2022</v>
      </c>
      <c r="C3265" s="130" t="s">
        <v>332</v>
      </c>
      <c r="D3265" s="130" t="s">
        <v>335</v>
      </c>
      <c r="E3265" s="131">
        <v>532591.01</v>
      </c>
      <c r="F3265" s="131">
        <v>4432743</v>
      </c>
      <c r="G3265" s="131">
        <v>22781</v>
      </c>
    </row>
    <row r="3266" spans="1:7" ht="14.25" customHeight="1">
      <c r="A3266" s="126" t="s">
        <v>144</v>
      </c>
      <c r="B3266" s="127">
        <v>2022</v>
      </c>
      <c r="C3266" s="126" t="s">
        <v>332</v>
      </c>
      <c r="D3266" s="126" t="s">
        <v>336</v>
      </c>
      <c r="E3266" s="127">
        <v>95027.85</v>
      </c>
      <c r="F3266" s="127">
        <v>2759481</v>
      </c>
      <c r="G3266" s="127">
        <v>0</v>
      </c>
    </row>
    <row r="3267" spans="1:7" ht="14.25" customHeight="1">
      <c r="A3267" s="130" t="s">
        <v>144</v>
      </c>
      <c r="B3267" s="131">
        <v>2022</v>
      </c>
      <c r="C3267" s="130" t="s">
        <v>337</v>
      </c>
      <c r="D3267" s="130" t="s">
        <v>338</v>
      </c>
      <c r="E3267" s="131">
        <v>3231953.23</v>
      </c>
      <c r="F3267" s="131">
        <v>124305034</v>
      </c>
      <c r="G3267" s="131">
        <v>0</v>
      </c>
    </row>
    <row r="3268" spans="1:7" ht="14.25" customHeight="1">
      <c r="A3268" s="126" t="s">
        <v>144</v>
      </c>
      <c r="B3268" s="127">
        <v>2022</v>
      </c>
      <c r="C3268" s="126" t="s">
        <v>337</v>
      </c>
      <c r="D3268" s="126" t="s">
        <v>339</v>
      </c>
      <c r="E3268" s="127">
        <v>5459369.6299999999</v>
      </c>
      <c r="F3268" s="127">
        <v>409501181</v>
      </c>
      <c r="G3268" s="127">
        <v>1033072</v>
      </c>
    </row>
    <row r="3269" spans="1:7" ht="14.25" customHeight="1">
      <c r="A3269" s="130" t="s">
        <v>144</v>
      </c>
      <c r="B3269" s="131">
        <v>2022</v>
      </c>
      <c r="C3269" s="130" t="s">
        <v>337</v>
      </c>
      <c r="D3269" s="130" t="s">
        <v>341</v>
      </c>
      <c r="E3269" s="131">
        <v>17476904.989999998</v>
      </c>
      <c r="F3269" s="131">
        <v>507634502</v>
      </c>
      <c r="G3269" s="131">
        <v>0</v>
      </c>
    </row>
    <row r="3270" spans="1:7" ht="14.25" customHeight="1">
      <c r="A3270" s="126" t="s">
        <v>144</v>
      </c>
      <c r="B3270" s="127">
        <v>2022</v>
      </c>
      <c r="C3270" s="126" t="s">
        <v>337</v>
      </c>
      <c r="D3270" s="126" t="s">
        <v>342</v>
      </c>
      <c r="E3270" s="127">
        <v>0</v>
      </c>
      <c r="F3270" s="127">
        <v>0</v>
      </c>
      <c r="G3270" s="127">
        <v>0</v>
      </c>
    </row>
    <row r="3271" spans="1:7" ht="14.25" customHeight="1">
      <c r="A3271" s="130" t="s">
        <v>144</v>
      </c>
      <c r="B3271" s="131">
        <v>2023</v>
      </c>
      <c r="C3271" s="130" t="s">
        <v>332</v>
      </c>
      <c r="D3271" s="130" t="s">
        <v>343</v>
      </c>
      <c r="E3271" s="131">
        <v>0</v>
      </c>
      <c r="F3271" s="131">
        <v>0</v>
      </c>
      <c r="G3271" s="131">
        <v>0</v>
      </c>
    </row>
    <row r="3272" spans="1:7" ht="14.25" customHeight="1">
      <c r="A3272" s="126" t="s">
        <v>144</v>
      </c>
      <c r="B3272" s="127">
        <v>2023</v>
      </c>
      <c r="C3272" s="126" t="s">
        <v>332</v>
      </c>
      <c r="D3272" s="126" t="s">
        <v>333</v>
      </c>
      <c r="E3272" s="127">
        <v>2106.77</v>
      </c>
      <c r="F3272" s="127">
        <v>23167</v>
      </c>
      <c r="G3272" s="127">
        <v>77</v>
      </c>
    </row>
    <row r="3273" spans="1:7" ht="14.25" customHeight="1">
      <c r="A3273" s="130" t="s">
        <v>144</v>
      </c>
      <c r="B3273" s="131">
        <v>2023</v>
      </c>
      <c r="C3273" s="130" t="s">
        <v>332</v>
      </c>
      <c r="D3273" s="130" t="s">
        <v>335</v>
      </c>
      <c r="E3273" s="131">
        <v>567678.74</v>
      </c>
      <c r="F3273" s="131">
        <v>4495190.04</v>
      </c>
      <c r="G3273" s="131">
        <v>12683.44</v>
      </c>
    </row>
    <row r="3274" spans="1:7" ht="14.25" customHeight="1">
      <c r="A3274" s="126" t="s">
        <v>144</v>
      </c>
      <c r="B3274" s="127">
        <v>2023</v>
      </c>
      <c r="C3274" s="126" t="s">
        <v>332</v>
      </c>
      <c r="D3274" s="126" t="s">
        <v>336</v>
      </c>
      <c r="E3274" s="127">
        <v>102497.93</v>
      </c>
      <c r="F3274" s="127">
        <v>2820591.8</v>
      </c>
      <c r="G3274" s="127">
        <v>0</v>
      </c>
    </row>
    <row r="3275" spans="1:7" ht="14.25" customHeight="1">
      <c r="A3275" s="130" t="s">
        <v>144</v>
      </c>
      <c r="B3275" s="131">
        <v>2023</v>
      </c>
      <c r="C3275" s="130" t="s">
        <v>337</v>
      </c>
      <c r="D3275" s="130" t="s">
        <v>338</v>
      </c>
      <c r="E3275" s="131">
        <v>3436190.88</v>
      </c>
      <c r="F3275" s="131">
        <v>126694932.13</v>
      </c>
      <c r="G3275" s="131">
        <v>0</v>
      </c>
    </row>
    <row r="3276" spans="1:7" ht="14.25" customHeight="1">
      <c r="A3276" s="126" t="s">
        <v>144</v>
      </c>
      <c r="B3276" s="127">
        <v>2023</v>
      </c>
      <c r="C3276" s="126" t="s">
        <v>337</v>
      </c>
      <c r="D3276" s="126" t="s">
        <v>339</v>
      </c>
      <c r="E3276" s="127">
        <v>5736759.5800000001</v>
      </c>
      <c r="F3276" s="127">
        <v>399693192.60000002</v>
      </c>
      <c r="G3276" s="127">
        <v>1038702.81</v>
      </c>
    </row>
    <row r="3277" spans="1:7" ht="14.25" customHeight="1">
      <c r="A3277" s="130" t="s">
        <v>144</v>
      </c>
      <c r="B3277" s="131">
        <v>2023</v>
      </c>
      <c r="C3277" s="130" t="s">
        <v>337</v>
      </c>
      <c r="D3277" s="130" t="s">
        <v>341</v>
      </c>
      <c r="E3277" s="131">
        <v>18746919.109999999</v>
      </c>
      <c r="F3277" s="131">
        <v>504186847.85000002</v>
      </c>
      <c r="G3277" s="131">
        <v>0</v>
      </c>
    </row>
    <row r="3278" spans="1:7" ht="14.25" customHeight="1">
      <c r="A3278" s="126" t="s">
        <v>144</v>
      </c>
      <c r="B3278" s="127">
        <v>2023</v>
      </c>
      <c r="C3278" s="126" t="s">
        <v>337</v>
      </c>
      <c r="D3278" s="126" t="s">
        <v>342</v>
      </c>
      <c r="E3278" s="127">
        <v>0</v>
      </c>
      <c r="F3278" s="127">
        <v>0</v>
      </c>
      <c r="G3278" s="127">
        <v>0</v>
      </c>
    </row>
    <row r="3279" spans="1:7" ht="14.25" customHeight="1">
      <c r="A3279" s="130" t="s">
        <v>145</v>
      </c>
      <c r="B3279" s="131">
        <v>2015</v>
      </c>
      <c r="C3279" s="130" t="s">
        <v>332</v>
      </c>
      <c r="D3279" s="130" t="s">
        <v>343</v>
      </c>
      <c r="E3279" s="131">
        <v>0</v>
      </c>
      <c r="F3279" s="131">
        <v>0</v>
      </c>
      <c r="G3279" s="131">
        <v>0</v>
      </c>
    </row>
    <row r="3280" spans="1:7" ht="14.25" customHeight="1">
      <c r="A3280" s="126" t="s">
        <v>145</v>
      </c>
      <c r="B3280" s="127">
        <v>2015</v>
      </c>
      <c r="C3280" s="126" t="s">
        <v>332</v>
      </c>
      <c r="D3280" s="126" t="s">
        <v>333</v>
      </c>
      <c r="E3280" s="127">
        <v>11550.84</v>
      </c>
      <c r="F3280" s="127">
        <v>240165</v>
      </c>
      <c r="G3280" s="127">
        <v>52</v>
      </c>
    </row>
    <row r="3281" spans="1:7" ht="14.25" customHeight="1">
      <c r="A3281" s="130" t="s">
        <v>145</v>
      </c>
      <c r="B3281" s="131">
        <v>2015</v>
      </c>
      <c r="C3281" s="130" t="s">
        <v>332</v>
      </c>
      <c r="D3281" s="130" t="s">
        <v>335</v>
      </c>
      <c r="E3281" s="131">
        <v>161142</v>
      </c>
      <c r="F3281" s="131">
        <v>2204458</v>
      </c>
      <c r="G3281" s="131">
        <v>7086</v>
      </c>
    </row>
    <row r="3282" spans="1:7" ht="14.25" customHeight="1">
      <c r="A3282" s="126" t="s">
        <v>145</v>
      </c>
      <c r="B3282" s="127">
        <v>2015</v>
      </c>
      <c r="C3282" s="126" t="s">
        <v>332</v>
      </c>
      <c r="D3282" s="126" t="s">
        <v>336</v>
      </c>
      <c r="E3282" s="127">
        <v>2446.61</v>
      </c>
      <c r="F3282" s="127">
        <v>5674891</v>
      </c>
      <c r="G3282" s="127">
        <v>0</v>
      </c>
    </row>
    <row r="3283" spans="1:7" ht="14.25" customHeight="1">
      <c r="A3283" s="130" t="s">
        <v>145</v>
      </c>
      <c r="B3283" s="131">
        <v>2015</v>
      </c>
      <c r="C3283" s="130" t="s">
        <v>337</v>
      </c>
      <c r="D3283" s="130" t="s">
        <v>338</v>
      </c>
      <c r="E3283" s="131">
        <v>679467.74</v>
      </c>
      <c r="F3283" s="131">
        <v>30536533</v>
      </c>
      <c r="G3283" s="131">
        <v>0</v>
      </c>
    </row>
    <row r="3284" spans="1:7" ht="14.25" customHeight="1">
      <c r="A3284" s="126" t="s">
        <v>145</v>
      </c>
      <c r="B3284" s="127">
        <v>2015</v>
      </c>
      <c r="C3284" s="126" t="s">
        <v>337</v>
      </c>
      <c r="D3284" s="126" t="s">
        <v>339</v>
      </c>
      <c r="E3284" s="127">
        <v>821655.02</v>
      </c>
      <c r="F3284" s="127">
        <v>68528024</v>
      </c>
      <c r="G3284" s="127">
        <v>212614</v>
      </c>
    </row>
    <row r="3285" spans="1:7" ht="14.25" customHeight="1">
      <c r="A3285" s="130" t="s">
        <v>145</v>
      </c>
      <c r="B3285" s="131">
        <v>2015</v>
      </c>
      <c r="C3285" s="130" t="s">
        <v>337</v>
      </c>
      <c r="D3285" s="130" t="s">
        <v>340</v>
      </c>
      <c r="E3285" s="131">
        <v>0</v>
      </c>
      <c r="F3285" s="131">
        <v>0</v>
      </c>
      <c r="G3285" s="131">
        <v>0</v>
      </c>
    </row>
    <row r="3286" spans="1:7" ht="14.25" customHeight="1">
      <c r="A3286" s="126" t="s">
        <v>145</v>
      </c>
      <c r="B3286" s="127">
        <v>2015</v>
      </c>
      <c r="C3286" s="126" t="s">
        <v>337</v>
      </c>
      <c r="D3286" s="126" t="s">
        <v>341</v>
      </c>
      <c r="E3286" s="127">
        <v>2511227.92</v>
      </c>
      <c r="F3286" s="127">
        <v>77615395</v>
      </c>
      <c r="G3286" s="127">
        <v>0</v>
      </c>
    </row>
    <row r="3287" spans="1:7" ht="14.25" customHeight="1">
      <c r="A3287" s="130" t="s">
        <v>145</v>
      </c>
      <c r="B3287" s="131">
        <v>2015</v>
      </c>
      <c r="C3287" s="130" t="s">
        <v>337</v>
      </c>
      <c r="D3287" s="130" t="s">
        <v>342</v>
      </c>
      <c r="E3287" s="131">
        <v>0</v>
      </c>
      <c r="F3287" s="131">
        <v>0</v>
      </c>
      <c r="G3287" s="131">
        <v>0</v>
      </c>
    </row>
    <row r="3288" spans="1:7" ht="14.25" customHeight="1">
      <c r="A3288" s="126" t="s">
        <v>145</v>
      </c>
      <c r="B3288" s="127">
        <v>2016</v>
      </c>
      <c r="C3288" s="126" t="s">
        <v>332</v>
      </c>
      <c r="D3288" s="126" t="s">
        <v>343</v>
      </c>
      <c r="E3288" s="127">
        <v>0</v>
      </c>
      <c r="F3288" s="127">
        <v>0</v>
      </c>
      <c r="G3288" s="127">
        <v>0</v>
      </c>
    </row>
    <row r="3289" spans="1:7" ht="14.25" customHeight="1">
      <c r="A3289" s="130" t="s">
        <v>145</v>
      </c>
      <c r="B3289" s="131">
        <v>2016</v>
      </c>
      <c r="C3289" s="130" t="s">
        <v>332</v>
      </c>
      <c r="D3289" s="130" t="s">
        <v>333</v>
      </c>
      <c r="E3289" s="131">
        <v>11521.33</v>
      </c>
      <c r="F3289" s="131">
        <v>217806</v>
      </c>
      <c r="G3289" s="131">
        <v>628.6</v>
      </c>
    </row>
    <row r="3290" spans="1:7" ht="14.25" customHeight="1">
      <c r="A3290" s="126" t="s">
        <v>145</v>
      </c>
      <c r="B3290" s="127">
        <v>2016</v>
      </c>
      <c r="C3290" s="126" t="s">
        <v>332</v>
      </c>
      <c r="D3290" s="126" t="s">
        <v>335</v>
      </c>
      <c r="E3290" s="127">
        <v>122988.14</v>
      </c>
      <c r="F3290" s="127">
        <v>1307703</v>
      </c>
      <c r="G3290" s="127">
        <v>3918.45</v>
      </c>
    </row>
    <row r="3291" spans="1:7" ht="14.25" customHeight="1">
      <c r="A3291" s="130" t="s">
        <v>145</v>
      </c>
      <c r="B3291" s="131">
        <v>2016</v>
      </c>
      <c r="C3291" s="130" t="s">
        <v>332</v>
      </c>
      <c r="D3291" s="130" t="s">
        <v>336</v>
      </c>
      <c r="E3291" s="131">
        <v>3480.13</v>
      </c>
      <c r="F3291" s="131">
        <v>594265</v>
      </c>
      <c r="G3291" s="131">
        <v>0</v>
      </c>
    </row>
    <row r="3292" spans="1:7" ht="14.25" customHeight="1">
      <c r="A3292" s="126" t="s">
        <v>145</v>
      </c>
      <c r="B3292" s="127">
        <v>2016</v>
      </c>
      <c r="C3292" s="126" t="s">
        <v>337</v>
      </c>
      <c r="D3292" s="126" t="s">
        <v>338</v>
      </c>
      <c r="E3292" s="127">
        <v>794802.19</v>
      </c>
      <c r="F3292" s="127">
        <v>29514061</v>
      </c>
      <c r="G3292" s="127">
        <v>0</v>
      </c>
    </row>
    <row r="3293" spans="1:7" ht="14.25" customHeight="1">
      <c r="A3293" s="130" t="s">
        <v>145</v>
      </c>
      <c r="B3293" s="131">
        <v>2016</v>
      </c>
      <c r="C3293" s="130" t="s">
        <v>337</v>
      </c>
      <c r="D3293" s="130" t="s">
        <v>339</v>
      </c>
      <c r="E3293" s="131">
        <v>904233.43</v>
      </c>
      <c r="F3293" s="131">
        <v>75048053</v>
      </c>
      <c r="G3293" s="131">
        <v>223174.44</v>
      </c>
    </row>
    <row r="3294" spans="1:7" ht="14.25" customHeight="1">
      <c r="A3294" s="126" t="s">
        <v>145</v>
      </c>
      <c r="B3294" s="127">
        <v>2016</v>
      </c>
      <c r="C3294" s="126" t="s">
        <v>337</v>
      </c>
      <c r="D3294" s="126" t="s">
        <v>340</v>
      </c>
      <c r="E3294" s="127">
        <v>0</v>
      </c>
      <c r="F3294" s="127">
        <v>0</v>
      </c>
      <c r="G3294" s="127">
        <v>0</v>
      </c>
    </row>
    <row r="3295" spans="1:7" ht="14.25" customHeight="1">
      <c r="A3295" s="130" t="s">
        <v>145</v>
      </c>
      <c r="B3295" s="131">
        <v>2016</v>
      </c>
      <c r="C3295" s="130" t="s">
        <v>337</v>
      </c>
      <c r="D3295" s="130" t="s">
        <v>341</v>
      </c>
      <c r="E3295" s="131">
        <v>3106428.17</v>
      </c>
      <c r="F3295" s="131">
        <v>76635115</v>
      </c>
      <c r="G3295" s="131">
        <v>0</v>
      </c>
    </row>
    <row r="3296" spans="1:7" ht="14.25" customHeight="1">
      <c r="A3296" s="126" t="s">
        <v>145</v>
      </c>
      <c r="B3296" s="127">
        <v>2016</v>
      </c>
      <c r="C3296" s="126" t="s">
        <v>337</v>
      </c>
      <c r="D3296" s="126" t="s">
        <v>342</v>
      </c>
      <c r="E3296" s="127">
        <v>0</v>
      </c>
      <c r="F3296" s="127">
        <v>0</v>
      </c>
      <c r="G3296" s="127">
        <v>0</v>
      </c>
    </row>
    <row r="3297" spans="1:7" ht="14.25" customHeight="1">
      <c r="A3297" s="130" t="s">
        <v>145</v>
      </c>
      <c r="B3297" s="131">
        <v>2017</v>
      </c>
      <c r="C3297" s="130" t="s">
        <v>332</v>
      </c>
      <c r="D3297" s="130" t="s">
        <v>343</v>
      </c>
      <c r="E3297" s="131">
        <v>0</v>
      </c>
      <c r="F3297" s="131">
        <v>0</v>
      </c>
      <c r="G3297" s="131">
        <v>0</v>
      </c>
    </row>
    <row r="3298" spans="1:7" ht="14.25" customHeight="1">
      <c r="A3298" s="126" t="s">
        <v>145</v>
      </c>
      <c r="B3298" s="127">
        <v>2017</v>
      </c>
      <c r="C3298" s="126" t="s">
        <v>332</v>
      </c>
      <c r="D3298" s="126" t="s">
        <v>333</v>
      </c>
      <c r="E3298" s="127">
        <v>11256.65</v>
      </c>
      <c r="F3298" s="127">
        <v>203681</v>
      </c>
      <c r="G3298" s="127">
        <v>545.78</v>
      </c>
    </row>
    <row r="3299" spans="1:7" ht="14.25" customHeight="1">
      <c r="A3299" s="130" t="s">
        <v>145</v>
      </c>
      <c r="B3299" s="131">
        <v>2017</v>
      </c>
      <c r="C3299" s="130" t="s">
        <v>332</v>
      </c>
      <c r="D3299" s="130" t="s">
        <v>335</v>
      </c>
      <c r="E3299" s="131">
        <v>126941.52</v>
      </c>
      <c r="F3299" s="131">
        <v>1297582</v>
      </c>
      <c r="G3299" s="131">
        <v>3608.5</v>
      </c>
    </row>
    <row r="3300" spans="1:7" ht="14.25" customHeight="1">
      <c r="A3300" s="126" t="s">
        <v>145</v>
      </c>
      <c r="B3300" s="127">
        <v>2017</v>
      </c>
      <c r="C3300" s="126" t="s">
        <v>332</v>
      </c>
      <c r="D3300" s="126" t="s">
        <v>336</v>
      </c>
      <c r="E3300" s="127">
        <v>4432.62</v>
      </c>
      <c r="F3300" s="127">
        <v>611519</v>
      </c>
      <c r="G3300" s="127">
        <v>0</v>
      </c>
    </row>
    <row r="3301" spans="1:7" ht="14.25" customHeight="1">
      <c r="A3301" s="130" t="s">
        <v>145</v>
      </c>
      <c r="B3301" s="131">
        <v>2017</v>
      </c>
      <c r="C3301" s="130" t="s">
        <v>337</v>
      </c>
      <c r="D3301" s="130" t="s">
        <v>338</v>
      </c>
      <c r="E3301" s="131">
        <v>738265.28</v>
      </c>
      <c r="F3301" s="131">
        <v>28872533</v>
      </c>
      <c r="G3301" s="131">
        <v>0</v>
      </c>
    </row>
    <row r="3302" spans="1:7" ht="14.25" customHeight="1">
      <c r="A3302" s="126" t="s">
        <v>145</v>
      </c>
      <c r="B3302" s="127">
        <v>2017</v>
      </c>
      <c r="C3302" s="126" t="s">
        <v>337</v>
      </c>
      <c r="D3302" s="126" t="s">
        <v>339</v>
      </c>
      <c r="E3302" s="127">
        <v>865621.44</v>
      </c>
      <c r="F3302" s="127">
        <v>70829349</v>
      </c>
      <c r="G3302" s="127">
        <v>218668.9</v>
      </c>
    </row>
    <row r="3303" spans="1:7" ht="14.25" customHeight="1">
      <c r="A3303" s="130" t="s">
        <v>145</v>
      </c>
      <c r="B3303" s="131">
        <v>2017</v>
      </c>
      <c r="C3303" s="130" t="s">
        <v>337</v>
      </c>
      <c r="D3303" s="130" t="s">
        <v>340</v>
      </c>
      <c r="E3303" s="131">
        <v>0</v>
      </c>
      <c r="F3303" s="131">
        <v>0</v>
      </c>
      <c r="G3303" s="131">
        <v>0</v>
      </c>
    </row>
    <row r="3304" spans="1:7" ht="14.25" customHeight="1">
      <c r="A3304" s="126" t="s">
        <v>145</v>
      </c>
      <c r="B3304" s="127">
        <v>2017</v>
      </c>
      <c r="C3304" s="126" t="s">
        <v>337</v>
      </c>
      <c r="D3304" s="126" t="s">
        <v>341</v>
      </c>
      <c r="E3304" s="127">
        <v>2876655.32</v>
      </c>
      <c r="F3304" s="127">
        <v>76119517.019999996</v>
      </c>
      <c r="G3304" s="127">
        <v>0</v>
      </c>
    </row>
    <row r="3305" spans="1:7" ht="14.25" customHeight="1">
      <c r="A3305" s="130" t="s">
        <v>145</v>
      </c>
      <c r="B3305" s="131">
        <v>2017</v>
      </c>
      <c r="C3305" s="130" t="s">
        <v>337</v>
      </c>
      <c r="D3305" s="130" t="s">
        <v>342</v>
      </c>
      <c r="E3305" s="131">
        <v>0</v>
      </c>
      <c r="F3305" s="131">
        <v>0</v>
      </c>
      <c r="G3305" s="131">
        <v>0</v>
      </c>
    </row>
    <row r="3306" spans="1:7" ht="14.25" customHeight="1">
      <c r="A3306" s="126" t="s">
        <v>145</v>
      </c>
      <c r="B3306" s="127">
        <v>2018</v>
      </c>
      <c r="C3306" s="126" t="s">
        <v>332</v>
      </c>
      <c r="D3306" s="126" t="s">
        <v>343</v>
      </c>
      <c r="E3306" s="127">
        <v>0</v>
      </c>
      <c r="F3306" s="127">
        <v>0</v>
      </c>
      <c r="G3306" s="127">
        <v>0</v>
      </c>
    </row>
    <row r="3307" spans="1:7" ht="14.25" customHeight="1">
      <c r="A3307" s="130" t="s">
        <v>145</v>
      </c>
      <c r="B3307" s="131">
        <v>2018</v>
      </c>
      <c r="C3307" s="130" t="s">
        <v>332</v>
      </c>
      <c r="D3307" s="130" t="s">
        <v>333</v>
      </c>
      <c r="E3307" s="131">
        <v>11313.54</v>
      </c>
      <c r="F3307" s="131">
        <v>203849</v>
      </c>
      <c r="G3307" s="131">
        <v>529</v>
      </c>
    </row>
    <row r="3308" spans="1:7" ht="14.25" customHeight="1">
      <c r="A3308" s="126" t="s">
        <v>145</v>
      </c>
      <c r="B3308" s="127">
        <v>2018</v>
      </c>
      <c r="C3308" s="126" t="s">
        <v>332</v>
      </c>
      <c r="D3308" s="126" t="s">
        <v>335</v>
      </c>
      <c r="E3308" s="127">
        <v>122540.98</v>
      </c>
      <c r="F3308" s="127">
        <v>1110658</v>
      </c>
      <c r="G3308" s="127">
        <v>3152</v>
      </c>
    </row>
    <row r="3309" spans="1:7" ht="14.25" customHeight="1">
      <c r="A3309" s="130" t="s">
        <v>145</v>
      </c>
      <c r="B3309" s="131">
        <v>2018</v>
      </c>
      <c r="C3309" s="130" t="s">
        <v>332</v>
      </c>
      <c r="D3309" s="130" t="s">
        <v>336</v>
      </c>
      <c r="E3309" s="131">
        <v>4468.74</v>
      </c>
      <c r="F3309" s="131">
        <v>605298</v>
      </c>
      <c r="G3309" s="131">
        <v>0</v>
      </c>
    </row>
    <row r="3310" spans="1:7" ht="14.25" customHeight="1">
      <c r="A3310" s="126" t="s">
        <v>145</v>
      </c>
      <c r="B3310" s="127">
        <v>2018</v>
      </c>
      <c r="C3310" s="126" t="s">
        <v>337</v>
      </c>
      <c r="D3310" s="126" t="s">
        <v>338</v>
      </c>
      <c r="E3310" s="127">
        <v>765882.9</v>
      </c>
      <c r="F3310" s="127">
        <v>30060062</v>
      </c>
      <c r="G3310" s="127">
        <v>0</v>
      </c>
    </row>
    <row r="3311" spans="1:7" ht="14.25" customHeight="1">
      <c r="A3311" s="130" t="s">
        <v>145</v>
      </c>
      <c r="B3311" s="131">
        <v>2018</v>
      </c>
      <c r="C3311" s="130" t="s">
        <v>337</v>
      </c>
      <c r="D3311" s="130" t="s">
        <v>339</v>
      </c>
      <c r="E3311" s="131">
        <v>985529.13</v>
      </c>
      <c r="F3311" s="131">
        <v>71502339</v>
      </c>
      <c r="G3311" s="131">
        <v>229114</v>
      </c>
    </row>
    <row r="3312" spans="1:7" ht="14.25" customHeight="1">
      <c r="A3312" s="126" t="s">
        <v>145</v>
      </c>
      <c r="B3312" s="127">
        <v>2018</v>
      </c>
      <c r="C3312" s="126" t="s">
        <v>337</v>
      </c>
      <c r="D3312" s="126" t="s">
        <v>340</v>
      </c>
      <c r="E3312" s="127">
        <v>0</v>
      </c>
      <c r="F3312" s="127">
        <v>0</v>
      </c>
      <c r="G3312" s="127">
        <v>0</v>
      </c>
    </row>
    <row r="3313" spans="1:7" ht="14.25" customHeight="1">
      <c r="A3313" s="130" t="s">
        <v>145</v>
      </c>
      <c r="B3313" s="131">
        <v>2018</v>
      </c>
      <c r="C3313" s="130" t="s">
        <v>337</v>
      </c>
      <c r="D3313" s="130" t="s">
        <v>341</v>
      </c>
      <c r="E3313" s="131">
        <v>3015270.13</v>
      </c>
      <c r="F3313" s="131">
        <v>81716499</v>
      </c>
      <c r="G3313" s="131">
        <v>0</v>
      </c>
    </row>
    <row r="3314" spans="1:7" ht="14.25" customHeight="1">
      <c r="A3314" s="126" t="s">
        <v>145</v>
      </c>
      <c r="B3314" s="127">
        <v>2018</v>
      </c>
      <c r="C3314" s="126" t="s">
        <v>337</v>
      </c>
      <c r="D3314" s="126" t="s">
        <v>342</v>
      </c>
      <c r="E3314" s="127">
        <v>0</v>
      </c>
      <c r="F3314" s="127">
        <v>0</v>
      </c>
      <c r="G3314" s="127">
        <v>0</v>
      </c>
    </row>
    <row r="3315" spans="1:7" ht="14.25" customHeight="1">
      <c r="A3315" s="130" t="s">
        <v>145</v>
      </c>
      <c r="B3315" s="131">
        <v>2019</v>
      </c>
      <c r="C3315" s="130" t="s">
        <v>332</v>
      </c>
      <c r="D3315" s="130" t="s">
        <v>343</v>
      </c>
      <c r="E3315" s="131">
        <v>0</v>
      </c>
      <c r="F3315" s="131">
        <v>0</v>
      </c>
      <c r="G3315" s="131">
        <v>0</v>
      </c>
    </row>
    <row r="3316" spans="1:7" ht="14.25" customHeight="1">
      <c r="A3316" s="126" t="s">
        <v>145</v>
      </c>
      <c r="B3316" s="127">
        <v>2019</v>
      </c>
      <c r="C3316" s="126" t="s">
        <v>332</v>
      </c>
      <c r="D3316" s="126" t="s">
        <v>333</v>
      </c>
      <c r="E3316" s="127">
        <v>11450.86</v>
      </c>
      <c r="F3316" s="127">
        <v>202529</v>
      </c>
      <c r="G3316" s="127">
        <v>517</v>
      </c>
    </row>
    <row r="3317" spans="1:7" ht="14.25" customHeight="1">
      <c r="A3317" s="130" t="s">
        <v>145</v>
      </c>
      <c r="B3317" s="131">
        <v>2019</v>
      </c>
      <c r="C3317" s="130" t="s">
        <v>332</v>
      </c>
      <c r="D3317" s="130" t="s">
        <v>335</v>
      </c>
      <c r="E3317" s="131">
        <v>120955.98</v>
      </c>
      <c r="F3317" s="131">
        <v>1007908</v>
      </c>
      <c r="G3317" s="131">
        <v>2923</v>
      </c>
    </row>
    <row r="3318" spans="1:7" ht="14.25" customHeight="1">
      <c r="A3318" s="126" t="s">
        <v>145</v>
      </c>
      <c r="B3318" s="127">
        <v>2019</v>
      </c>
      <c r="C3318" s="126" t="s">
        <v>332</v>
      </c>
      <c r="D3318" s="126" t="s">
        <v>336</v>
      </c>
      <c r="E3318" s="127">
        <v>5694.74</v>
      </c>
      <c r="F3318" s="127">
        <v>586438</v>
      </c>
      <c r="G3318" s="127">
        <v>0</v>
      </c>
    </row>
    <row r="3319" spans="1:7" ht="14.25" customHeight="1">
      <c r="A3319" s="130" t="s">
        <v>145</v>
      </c>
      <c r="B3319" s="131">
        <v>2019</v>
      </c>
      <c r="C3319" s="130" t="s">
        <v>337</v>
      </c>
      <c r="D3319" s="130" t="s">
        <v>338</v>
      </c>
      <c r="E3319" s="131">
        <v>763517.56</v>
      </c>
      <c r="F3319" s="131">
        <v>29422595</v>
      </c>
      <c r="G3319" s="131">
        <v>0</v>
      </c>
    </row>
    <row r="3320" spans="1:7" ht="14.25" customHeight="1">
      <c r="A3320" s="126" t="s">
        <v>145</v>
      </c>
      <c r="B3320" s="127">
        <v>2019</v>
      </c>
      <c r="C3320" s="126" t="s">
        <v>337</v>
      </c>
      <c r="D3320" s="126" t="s">
        <v>339</v>
      </c>
      <c r="E3320" s="127">
        <v>953746.62</v>
      </c>
      <c r="F3320" s="127">
        <v>70116063</v>
      </c>
      <c r="G3320" s="127">
        <v>230501.29</v>
      </c>
    </row>
    <row r="3321" spans="1:7" ht="14.25" customHeight="1">
      <c r="A3321" s="130" t="s">
        <v>145</v>
      </c>
      <c r="B3321" s="131">
        <v>2019</v>
      </c>
      <c r="C3321" s="130" t="s">
        <v>337</v>
      </c>
      <c r="D3321" s="130" t="s">
        <v>340</v>
      </c>
      <c r="E3321" s="131">
        <v>0</v>
      </c>
      <c r="F3321" s="131">
        <v>0</v>
      </c>
      <c r="G3321" s="131">
        <v>0</v>
      </c>
    </row>
    <row r="3322" spans="1:7" ht="14.25" customHeight="1">
      <c r="A3322" s="126" t="s">
        <v>145</v>
      </c>
      <c r="B3322" s="127">
        <v>2019</v>
      </c>
      <c r="C3322" s="126" t="s">
        <v>337</v>
      </c>
      <c r="D3322" s="126" t="s">
        <v>341</v>
      </c>
      <c r="E3322" s="127">
        <v>3051849.29</v>
      </c>
      <c r="F3322" s="127">
        <v>82177395</v>
      </c>
      <c r="G3322" s="127">
        <v>0</v>
      </c>
    </row>
    <row r="3323" spans="1:7" ht="14.25" customHeight="1">
      <c r="A3323" s="130" t="s">
        <v>145</v>
      </c>
      <c r="B3323" s="131">
        <v>2019</v>
      </c>
      <c r="C3323" s="130" t="s">
        <v>337</v>
      </c>
      <c r="D3323" s="130" t="s">
        <v>342</v>
      </c>
      <c r="E3323" s="131">
        <v>0</v>
      </c>
      <c r="F3323" s="131">
        <v>0</v>
      </c>
      <c r="G3323" s="131">
        <v>0</v>
      </c>
    </row>
    <row r="3324" spans="1:7" ht="14.25" customHeight="1">
      <c r="A3324" s="126" t="s">
        <v>145</v>
      </c>
      <c r="B3324" s="127">
        <v>2020</v>
      </c>
      <c r="C3324" s="126" t="s">
        <v>332</v>
      </c>
      <c r="D3324" s="126" t="s">
        <v>343</v>
      </c>
      <c r="E3324" s="127">
        <v>0</v>
      </c>
      <c r="F3324" s="127">
        <v>0</v>
      </c>
      <c r="G3324" s="127">
        <v>0</v>
      </c>
    </row>
    <row r="3325" spans="1:7" ht="14.25" customHeight="1">
      <c r="A3325" s="130" t="s">
        <v>145</v>
      </c>
      <c r="B3325" s="131">
        <v>2020</v>
      </c>
      <c r="C3325" s="130" t="s">
        <v>332</v>
      </c>
      <c r="D3325" s="130" t="s">
        <v>333</v>
      </c>
      <c r="E3325" s="131">
        <v>11363.62</v>
      </c>
      <c r="F3325" s="131">
        <v>199124</v>
      </c>
      <c r="G3325" s="131">
        <v>517.98</v>
      </c>
    </row>
    <row r="3326" spans="1:7" ht="14.25" customHeight="1">
      <c r="A3326" s="126" t="s">
        <v>145</v>
      </c>
      <c r="B3326" s="127">
        <v>2020</v>
      </c>
      <c r="C3326" s="126" t="s">
        <v>332</v>
      </c>
      <c r="D3326" s="126" t="s">
        <v>335</v>
      </c>
      <c r="E3326" s="127">
        <v>123640.12</v>
      </c>
      <c r="F3326" s="127">
        <v>1015667</v>
      </c>
      <c r="G3326" s="127">
        <v>2826</v>
      </c>
    </row>
    <row r="3327" spans="1:7" ht="14.25" customHeight="1">
      <c r="A3327" s="130" t="s">
        <v>145</v>
      </c>
      <c r="B3327" s="131">
        <v>2020</v>
      </c>
      <c r="C3327" s="130" t="s">
        <v>332</v>
      </c>
      <c r="D3327" s="130" t="s">
        <v>336</v>
      </c>
      <c r="E3327" s="131">
        <v>6134.75</v>
      </c>
      <c r="F3327" s="131">
        <v>602100</v>
      </c>
      <c r="G3327" s="131">
        <v>0</v>
      </c>
    </row>
    <row r="3328" spans="1:7" ht="14.25" customHeight="1">
      <c r="A3328" s="126" t="s">
        <v>145</v>
      </c>
      <c r="B3328" s="127">
        <v>2020</v>
      </c>
      <c r="C3328" s="126" t="s">
        <v>337</v>
      </c>
      <c r="D3328" s="126" t="s">
        <v>338</v>
      </c>
      <c r="E3328" s="127">
        <v>713768.94</v>
      </c>
      <c r="F3328" s="127">
        <v>26233400</v>
      </c>
      <c r="G3328" s="127">
        <v>0</v>
      </c>
    </row>
    <row r="3329" spans="1:7" ht="14.25" customHeight="1">
      <c r="A3329" s="130" t="s">
        <v>145</v>
      </c>
      <c r="B3329" s="131">
        <v>2020</v>
      </c>
      <c r="C3329" s="130" t="s">
        <v>337</v>
      </c>
      <c r="D3329" s="130" t="s">
        <v>339</v>
      </c>
      <c r="E3329" s="131">
        <v>935506.79</v>
      </c>
      <c r="F3329" s="131">
        <v>65161090</v>
      </c>
      <c r="G3329" s="131">
        <v>216593.1</v>
      </c>
    </row>
    <row r="3330" spans="1:7" ht="14.25" customHeight="1">
      <c r="A3330" s="126" t="s">
        <v>145</v>
      </c>
      <c r="B3330" s="127">
        <v>2020</v>
      </c>
      <c r="C3330" s="126" t="s">
        <v>337</v>
      </c>
      <c r="D3330" s="126" t="s">
        <v>340</v>
      </c>
      <c r="E3330" s="127">
        <v>0</v>
      </c>
      <c r="F3330" s="127">
        <v>0</v>
      </c>
      <c r="G3330" s="127">
        <v>0</v>
      </c>
    </row>
    <row r="3331" spans="1:7" ht="14.25" customHeight="1">
      <c r="A3331" s="130" t="s">
        <v>145</v>
      </c>
      <c r="B3331" s="131">
        <v>2020</v>
      </c>
      <c r="C3331" s="130" t="s">
        <v>337</v>
      </c>
      <c r="D3331" s="130" t="s">
        <v>341</v>
      </c>
      <c r="E3331" s="131">
        <v>2988683.83</v>
      </c>
      <c r="F3331" s="131">
        <v>85141857</v>
      </c>
      <c r="G3331" s="131">
        <v>0</v>
      </c>
    </row>
    <row r="3332" spans="1:7" ht="14.25" customHeight="1">
      <c r="A3332" s="126" t="s">
        <v>145</v>
      </c>
      <c r="B3332" s="127">
        <v>2020</v>
      </c>
      <c r="C3332" s="126" t="s">
        <v>337</v>
      </c>
      <c r="D3332" s="126" t="s">
        <v>342</v>
      </c>
      <c r="E3332" s="127">
        <v>0</v>
      </c>
      <c r="F3332" s="127">
        <v>0</v>
      </c>
      <c r="G3332" s="127">
        <v>0</v>
      </c>
    </row>
    <row r="3333" spans="1:7" ht="14.25" customHeight="1">
      <c r="A3333" s="130" t="s">
        <v>145</v>
      </c>
      <c r="B3333" s="131">
        <v>2021</v>
      </c>
      <c r="C3333" s="130" t="s">
        <v>332</v>
      </c>
      <c r="D3333" s="130" t="s">
        <v>343</v>
      </c>
      <c r="E3333" s="131">
        <v>0</v>
      </c>
      <c r="F3333" s="131">
        <v>0</v>
      </c>
      <c r="G3333" s="131">
        <v>0</v>
      </c>
    </row>
    <row r="3334" spans="1:7" ht="14.25" customHeight="1">
      <c r="A3334" s="126" t="s">
        <v>145</v>
      </c>
      <c r="B3334" s="127">
        <v>2021</v>
      </c>
      <c r="C3334" s="126" t="s">
        <v>332</v>
      </c>
      <c r="D3334" s="126" t="s">
        <v>333</v>
      </c>
      <c r="E3334" s="127">
        <v>11388.1</v>
      </c>
      <c r="F3334" s="127">
        <v>189809</v>
      </c>
      <c r="G3334" s="127">
        <v>511.5</v>
      </c>
    </row>
    <row r="3335" spans="1:7" ht="14.25" customHeight="1">
      <c r="A3335" s="130" t="s">
        <v>145</v>
      </c>
      <c r="B3335" s="131">
        <v>2021</v>
      </c>
      <c r="C3335" s="130" t="s">
        <v>332</v>
      </c>
      <c r="D3335" s="130" t="s">
        <v>335</v>
      </c>
      <c r="E3335" s="131">
        <v>125974.96</v>
      </c>
      <c r="F3335" s="131">
        <v>1012636</v>
      </c>
      <c r="G3335" s="131">
        <v>2822.7</v>
      </c>
    </row>
    <row r="3336" spans="1:7" ht="14.25" customHeight="1">
      <c r="A3336" s="126" t="s">
        <v>145</v>
      </c>
      <c r="B3336" s="127">
        <v>2021</v>
      </c>
      <c r="C3336" s="126" t="s">
        <v>332</v>
      </c>
      <c r="D3336" s="126" t="s">
        <v>336</v>
      </c>
      <c r="E3336" s="127">
        <v>6411.15</v>
      </c>
      <c r="F3336" s="127">
        <v>613644</v>
      </c>
      <c r="G3336" s="127">
        <v>0</v>
      </c>
    </row>
    <row r="3337" spans="1:7" ht="14.25" customHeight="1">
      <c r="A3337" s="130" t="s">
        <v>145</v>
      </c>
      <c r="B3337" s="131">
        <v>2021</v>
      </c>
      <c r="C3337" s="130" t="s">
        <v>337</v>
      </c>
      <c r="D3337" s="130" t="s">
        <v>338</v>
      </c>
      <c r="E3337" s="131">
        <v>723006.85</v>
      </c>
      <c r="F3337" s="131">
        <v>27003039</v>
      </c>
      <c r="G3337" s="131">
        <v>0</v>
      </c>
    </row>
    <row r="3338" spans="1:7" ht="14.25" customHeight="1">
      <c r="A3338" s="126" t="s">
        <v>145</v>
      </c>
      <c r="B3338" s="127">
        <v>2021</v>
      </c>
      <c r="C3338" s="126" t="s">
        <v>337</v>
      </c>
      <c r="D3338" s="126" t="s">
        <v>339</v>
      </c>
      <c r="E3338" s="127">
        <v>892595.08</v>
      </c>
      <c r="F3338" s="127">
        <v>67960294</v>
      </c>
      <c r="G3338" s="127">
        <v>188052.4</v>
      </c>
    </row>
    <row r="3339" spans="1:7" ht="14.25" customHeight="1">
      <c r="A3339" s="130" t="s">
        <v>145</v>
      </c>
      <c r="B3339" s="131">
        <v>2021</v>
      </c>
      <c r="C3339" s="130" t="s">
        <v>337</v>
      </c>
      <c r="D3339" s="130" t="s">
        <v>340</v>
      </c>
      <c r="E3339" s="131">
        <v>0</v>
      </c>
      <c r="F3339" s="131">
        <v>0</v>
      </c>
      <c r="G3339" s="131">
        <v>0</v>
      </c>
    </row>
    <row r="3340" spans="1:7" ht="14.25" customHeight="1">
      <c r="A3340" s="126" t="s">
        <v>145</v>
      </c>
      <c r="B3340" s="127">
        <v>2021</v>
      </c>
      <c r="C3340" s="126" t="s">
        <v>337</v>
      </c>
      <c r="D3340" s="126" t="s">
        <v>341</v>
      </c>
      <c r="E3340" s="127">
        <v>2960034.75</v>
      </c>
      <c r="F3340" s="127">
        <v>85333074</v>
      </c>
      <c r="G3340" s="127">
        <v>0</v>
      </c>
    </row>
    <row r="3341" spans="1:7" ht="14.25" customHeight="1">
      <c r="A3341" s="130" t="s">
        <v>145</v>
      </c>
      <c r="B3341" s="131">
        <v>2021</v>
      </c>
      <c r="C3341" s="130" t="s">
        <v>337</v>
      </c>
      <c r="D3341" s="130" t="s">
        <v>342</v>
      </c>
      <c r="E3341" s="131">
        <v>0</v>
      </c>
      <c r="F3341" s="131">
        <v>0</v>
      </c>
      <c r="G3341" s="131">
        <v>0</v>
      </c>
    </row>
    <row r="3342" spans="1:7" ht="14.25" customHeight="1">
      <c r="A3342" s="126" t="s">
        <v>145</v>
      </c>
      <c r="B3342" s="127">
        <v>2022</v>
      </c>
      <c r="C3342" s="126" t="s">
        <v>332</v>
      </c>
      <c r="D3342" s="126" t="s">
        <v>343</v>
      </c>
      <c r="E3342" s="127">
        <v>0</v>
      </c>
      <c r="F3342" s="127">
        <v>0</v>
      </c>
      <c r="G3342" s="127">
        <v>0</v>
      </c>
    </row>
    <row r="3343" spans="1:7" ht="14.25" customHeight="1">
      <c r="A3343" s="130" t="s">
        <v>145</v>
      </c>
      <c r="B3343" s="131">
        <v>2022</v>
      </c>
      <c r="C3343" s="130" t="s">
        <v>332</v>
      </c>
      <c r="D3343" s="130" t="s">
        <v>333</v>
      </c>
      <c r="E3343" s="131">
        <v>13234.7</v>
      </c>
      <c r="F3343" s="131">
        <v>190718</v>
      </c>
      <c r="G3343" s="131">
        <v>528.29999999999995</v>
      </c>
    </row>
    <row r="3344" spans="1:7" ht="14.25" customHeight="1">
      <c r="A3344" s="126" t="s">
        <v>145</v>
      </c>
      <c r="B3344" s="127">
        <v>2022</v>
      </c>
      <c r="C3344" s="126" t="s">
        <v>332</v>
      </c>
      <c r="D3344" s="126" t="s">
        <v>335</v>
      </c>
      <c r="E3344" s="127">
        <v>128166.92</v>
      </c>
      <c r="F3344" s="127">
        <v>1202092</v>
      </c>
      <c r="G3344" s="127">
        <v>2822.2</v>
      </c>
    </row>
    <row r="3345" spans="1:7" ht="14.25" customHeight="1">
      <c r="A3345" s="130" t="s">
        <v>145</v>
      </c>
      <c r="B3345" s="131">
        <v>2022</v>
      </c>
      <c r="C3345" s="130" t="s">
        <v>332</v>
      </c>
      <c r="D3345" s="130" t="s">
        <v>336</v>
      </c>
      <c r="E3345" s="131">
        <v>11682.03</v>
      </c>
      <c r="F3345" s="131">
        <v>588782</v>
      </c>
      <c r="G3345" s="131">
        <v>0</v>
      </c>
    </row>
    <row r="3346" spans="1:7" ht="14.25" customHeight="1">
      <c r="A3346" s="126" t="s">
        <v>145</v>
      </c>
      <c r="B3346" s="127">
        <v>2022</v>
      </c>
      <c r="C3346" s="126" t="s">
        <v>337</v>
      </c>
      <c r="D3346" s="126" t="s">
        <v>338</v>
      </c>
      <c r="E3346" s="127">
        <v>761257.42</v>
      </c>
      <c r="F3346" s="127">
        <v>28785366</v>
      </c>
      <c r="G3346" s="127">
        <v>0</v>
      </c>
    </row>
    <row r="3347" spans="1:7" ht="14.25" customHeight="1">
      <c r="A3347" s="130" t="s">
        <v>145</v>
      </c>
      <c r="B3347" s="131">
        <v>2022</v>
      </c>
      <c r="C3347" s="130" t="s">
        <v>337</v>
      </c>
      <c r="D3347" s="130" t="s">
        <v>339</v>
      </c>
      <c r="E3347" s="131">
        <v>825544.55</v>
      </c>
      <c r="F3347" s="131">
        <v>68211369</v>
      </c>
      <c r="G3347" s="131">
        <v>204528</v>
      </c>
    </row>
    <row r="3348" spans="1:7" ht="14.25" customHeight="1">
      <c r="A3348" s="126" t="s">
        <v>145</v>
      </c>
      <c r="B3348" s="127">
        <v>2022</v>
      </c>
      <c r="C3348" s="126" t="s">
        <v>337</v>
      </c>
      <c r="D3348" s="126" t="s">
        <v>340</v>
      </c>
      <c r="E3348" s="127">
        <v>0</v>
      </c>
      <c r="F3348" s="127">
        <v>0</v>
      </c>
      <c r="G3348" s="127">
        <v>0</v>
      </c>
    </row>
    <row r="3349" spans="1:7" ht="14.25" customHeight="1">
      <c r="A3349" s="130" t="s">
        <v>145</v>
      </c>
      <c r="B3349" s="131">
        <v>2022</v>
      </c>
      <c r="C3349" s="130" t="s">
        <v>337</v>
      </c>
      <c r="D3349" s="130" t="s">
        <v>341</v>
      </c>
      <c r="E3349" s="131">
        <v>3488804.09</v>
      </c>
      <c r="F3349" s="131">
        <v>86112039</v>
      </c>
      <c r="G3349" s="131">
        <v>0</v>
      </c>
    </row>
    <row r="3350" spans="1:7" ht="14.25" customHeight="1">
      <c r="A3350" s="126" t="s">
        <v>145</v>
      </c>
      <c r="B3350" s="127">
        <v>2022</v>
      </c>
      <c r="C3350" s="126" t="s">
        <v>337</v>
      </c>
      <c r="D3350" s="126" t="s">
        <v>342</v>
      </c>
      <c r="E3350" s="127">
        <v>0</v>
      </c>
      <c r="F3350" s="127">
        <v>0</v>
      </c>
      <c r="G3350" s="127">
        <v>0</v>
      </c>
    </row>
    <row r="3351" spans="1:7" ht="14.25" customHeight="1">
      <c r="A3351" s="130" t="s">
        <v>145</v>
      </c>
      <c r="B3351" s="131">
        <v>2023</v>
      </c>
      <c r="C3351" s="130" t="s">
        <v>332</v>
      </c>
      <c r="D3351" s="130" t="s">
        <v>343</v>
      </c>
      <c r="E3351" s="131">
        <v>0</v>
      </c>
      <c r="F3351" s="131">
        <v>0</v>
      </c>
      <c r="G3351" s="131">
        <v>0</v>
      </c>
    </row>
    <row r="3352" spans="1:7" ht="14.25" customHeight="1">
      <c r="A3352" s="126" t="s">
        <v>145</v>
      </c>
      <c r="B3352" s="127">
        <v>2023</v>
      </c>
      <c r="C3352" s="126" t="s">
        <v>332</v>
      </c>
      <c r="D3352" s="126" t="s">
        <v>333</v>
      </c>
      <c r="E3352" s="127">
        <v>13616.02</v>
      </c>
      <c r="F3352" s="127">
        <v>175555</v>
      </c>
      <c r="G3352" s="127">
        <v>479</v>
      </c>
    </row>
    <row r="3353" spans="1:7" ht="14.25" customHeight="1">
      <c r="A3353" s="130" t="s">
        <v>145</v>
      </c>
      <c r="B3353" s="131">
        <v>2023</v>
      </c>
      <c r="C3353" s="130" t="s">
        <v>332</v>
      </c>
      <c r="D3353" s="130" t="s">
        <v>335</v>
      </c>
      <c r="E3353" s="131">
        <v>130819.51</v>
      </c>
      <c r="F3353" s="131">
        <v>998543</v>
      </c>
      <c r="G3353" s="131">
        <v>2784.3</v>
      </c>
    </row>
    <row r="3354" spans="1:7" ht="14.25" customHeight="1">
      <c r="A3354" s="126" t="s">
        <v>145</v>
      </c>
      <c r="B3354" s="127">
        <v>2023</v>
      </c>
      <c r="C3354" s="126" t="s">
        <v>332</v>
      </c>
      <c r="D3354" s="126" t="s">
        <v>336</v>
      </c>
      <c r="E3354" s="127">
        <v>14631.66</v>
      </c>
      <c r="F3354" s="127">
        <v>589689</v>
      </c>
      <c r="G3354" s="127">
        <v>0</v>
      </c>
    </row>
    <row r="3355" spans="1:7" ht="14.25" customHeight="1">
      <c r="A3355" s="130" t="s">
        <v>145</v>
      </c>
      <c r="B3355" s="131">
        <v>2023</v>
      </c>
      <c r="C3355" s="130" t="s">
        <v>337</v>
      </c>
      <c r="D3355" s="130" t="s">
        <v>338</v>
      </c>
      <c r="E3355" s="131">
        <v>785674.67</v>
      </c>
      <c r="F3355" s="131">
        <v>29063129</v>
      </c>
      <c r="G3355" s="131">
        <v>0</v>
      </c>
    </row>
    <row r="3356" spans="1:7" ht="14.25" customHeight="1">
      <c r="A3356" s="126" t="s">
        <v>145</v>
      </c>
      <c r="B3356" s="127">
        <v>2023</v>
      </c>
      <c r="C3356" s="126" t="s">
        <v>337</v>
      </c>
      <c r="D3356" s="126" t="s">
        <v>339</v>
      </c>
      <c r="E3356" s="127">
        <v>915205.69</v>
      </c>
      <c r="F3356" s="127">
        <v>64679344</v>
      </c>
      <c r="G3356" s="127">
        <v>205270.34</v>
      </c>
    </row>
    <row r="3357" spans="1:7" ht="14.25" customHeight="1">
      <c r="A3357" s="130" t="s">
        <v>145</v>
      </c>
      <c r="B3357" s="131">
        <v>2023</v>
      </c>
      <c r="C3357" s="130" t="s">
        <v>337</v>
      </c>
      <c r="D3357" s="130" t="s">
        <v>340</v>
      </c>
      <c r="E3357" s="131">
        <v>0</v>
      </c>
      <c r="F3357" s="131">
        <v>0</v>
      </c>
      <c r="G3357" s="131">
        <v>0</v>
      </c>
    </row>
    <row r="3358" spans="1:7" ht="14.25" customHeight="1">
      <c r="A3358" s="126" t="s">
        <v>145</v>
      </c>
      <c r="B3358" s="127">
        <v>2023</v>
      </c>
      <c r="C3358" s="126" t="s">
        <v>337</v>
      </c>
      <c r="D3358" s="126" t="s">
        <v>341</v>
      </c>
      <c r="E3358" s="127">
        <v>3227569.08</v>
      </c>
      <c r="F3358" s="127">
        <v>85022917</v>
      </c>
      <c r="G3358" s="127">
        <v>0</v>
      </c>
    </row>
    <row r="3359" spans="1:7" ht="14.25" customHeight="1">
      <c r="A3359" s="130" t="s">
        <v>145</v>
      </c>
      <c r="B3359" s="131">
        <v>2023</v>
      </c>
      <c r="C3359" s="130" t="s">
        <v>337</v>
      </c>
      <c r="D3359" s="130" t="s">
        <v>342</v>
      </c>
      <c r="E3359" s="131">
        <v>0</v>
      </c>
      <c r="F3359" s="131">
        <v>0</v>
      </c>
      <c r="G3359" s="131">
        <v>0</v>
      </c>
    </row>
    <row r="3360" spans="1:7" ht="14.25" customHeight="1">
      <c r="A3360" s="126" t="s">
        <v>146</v>
      </c>
      <c r="B3360" s="127">
        <v>2015</v>
      </c>
      <c r="C3360" s="126" t="s">
        <v>332</v>
      </c>
      <c r="D3360" s="126" t="s">
        <v>343</v>
      </c>
      <c r="E3360" s="127">
        <v>0</v>
      </c>
      <c r="F3360" s="127">
        <v>0</v>
      </c>
      <c r="G3360" s="127">
        <v>0</v>
      </c>
    </row>
    <row r="3361" spans="1:7" ht="14.25" customHeight="1">
      <c r="A3361" s="130" t="s">
        <v>146</v>
      </c>
      <c r="B3361" s="131">
        <v>2015</v>
      </c>
      <c r="C3361" s="130" t="s">
        <v>332</v>
      </c>
      <c r="D3361" s="130" t="s">
        <v>333</v>
      </c>
      <c r="E3361" s="131">
        <v>28967.18</v>
      </c>
      <c r="F3361" s="131">
        <v>235238.37</v>
      </c>
      <c r="G3361" s="131">
        <v>752</v>
      </c>
    </row>
    <row r="3362" spans="1:7" ht="14.25" customHeight="1">
      <c r="A3362" s="126" t="s">
        <v>146</v>
      </c>
      <c r="B3362" s="127">
        <v>2015</v>
      </c>
      <c r="C3362" s="126" t="s">
        <v>332</v>
      </c>
      <c r="D3362" s="126" t="s">
        <v>335</v>
      </c>
      <c r="E3362" s="127">
        <v>727781.03</v>
      </c>
      <c r="F3362" s="127">
        <v>7295612.3899999997</v>
      </c>
      <c r="G3362" s="127">
        <v>21794</v>
      </c>
    </row>
    <row r="3363" spans="1:7" ht="14.25" customHeight="1">
      <c r="A3363" s="130" t="s">
        <v>146</v>
      </c>
      <c r="B3363" s="131">
        <v>2015</v>
      </c>
      <c r="C3363" s="130" t="s">
        <v>332</v>
      </c>
      <c r="D3363" s="130" t="s">
        <v>336</v>
      </c>
      <c r="E3363" s="131">
        <v>30918.73</v>
      </c>
      <c r="F3363" s="131">
        <v>912708.9</v>
      </c>
      <c r="G3363" s="131">
        <v>0</v>
      </c>
    </row>
    <row r="3364" spans="1:7" ht="14.25" customHeight="1">
      <c r="A3364" s="126" t="s">
        <v>146</v>
      </c>
      <c r="B3364" s="127">
        <v>2015</v>
      </c>
      <c r="C3364" s="126" t="s">
        <v>337</v>
      </c>
      <c r="D3364" s="126" t="s">
        <v>338</v>
      </c>
      <c r="E3364" s="127">
        <v>2640563.7400000002</v>
      </c>
      <c r="F3364" s="127">
        <v>95701161.849999994</v>
      </c>
      <c r="G3364" s="127">
        <v>134784</v>
      </c>
    </row>
    <row r="3365" spans="1:7" ht="14.25" customHeight="1">
      <c r="A3365" s="130" t="s">
        <v>146</v>
      </c>
      <c r="B3365" s="131">
        <v>2015</v>
      </c>
      <c r="C3365" s="130" t="s">
        <v>337</v>
      </c>
      <c r="D3365" s="130" t="s">
        <v>339</v>
      </c>
      <c r="E3365" s="131">
        <v>4015916.79</v>
      </c>
      <c r="F3365" s="131">
        <v>254784565.31</v>
      </c>
      <c r="G3365" s="131">
        <v>711311</v>
      </c>
    </row>
    <row r="3366" spans="1:7" ht="14.25" customHeight="1">
      <c r="A3366" s="126" t="s">
        <v>146</v>
      </c>
      <c r="B3366" s="127">
        <v>2015</v>
      </c>
      <c r="C3366" s="126" t="s">
        <v>337</v>
      </c>
      <c r="D3366" s="126" t="s">
        <v>340</v>
      </c>
      <c r="E3366" s="127">
        <v>0</v>
      </c>
      <c r="F3366" s="127">
        <v>0</v>
      </c>
      <c r="G3366" s="127">
        <v>0</v>
      </c>
    </row>
    <row r="3367" spans="1:7" ht="14.25" customHeight="1">
      <c r="A3367" s="130" t="s">
        <v>146</v>
      </c>
      <c r="B3367" s="131">
        <v>2015</v>
      </c>
      <c r="C3367" s="130" t="s">
        <v>337</v>
      </c>
      <c r="D3367" s="130" t="s">
        <v>341</v>
      </c>
      <c r="E3367" s="131">
        <v>8968697.0199999996</v>
      </c>
      <c r="F3367" s="131">
        <v>310458239.88999999</v>
      </c>
      <c r="G3367" s="131">
        <v>0</v>
      </c>
    </row>
    <row r="3368" spans="1:7" ht="14.25" customHeight="1">
      <c r="A3368" s="126" t="s">
        <v>146</v>
      </c>
      <c r="B3368" s="127">
        <v>2015</v>
      </c>
      <c r="C3368" s="126" t="s">
        <v>337</v>
      </c>
      <c r="D3368" s="126" t="s">
        <v>342</v>
      </c>
      <c r="E3368" s="127">
        <v>0</v>
      </c>
      <c r="F3368" s="127">
        <v>0</v>
      </c>
      <c r="G3368" s="127">
        <v>0</v>
      </c>
    </row>
    <row r="3369" spans="1:7" ht="14.25" customHeight="1">
      <c r="A3369" s="130" t="s">
        <v>146</v>
      </c>
      <c r="B3369" s="131">
        <v>2016</v>
      </c>
      <c r="C3369" s="130" t="s">
        <v>332</v>
      </c>
      <c r="D3369" s="130" t="s">
        <v>343</v>
      </c>
      <c r="E3369" s="131">
        <v>0</v>
      </c>
      <c r="F3369" s="131">
        <v>0</v>
      </c>
      <c r="G3369" s="131">
        <v>0</v>
      </c>
    </row>
    <row r="3370" spans="1:7" ht="14.25" customHeight="1">
      <c r="A3370" s="126" t="s">
        <v>146</v>
      </c>
      <c r="B3370" s="127">
        <v>2016</v>
      </c>
      <c r="C3370" s="126" t="s">
        <v>332</v>
      </c>
      <c r="D3370" s="126" t="s">
        <v>333</v>
      </c>
      <c r="E3370" s="127">
        <v>29440.080000000002</v>
      </c>
      <c r="F3370" s="127">
        <v>227055.83</v>
      </c>
      <c r="G3370" s="127">
        <v>630.04</v>
      </c>
    </row>
    <row r="3371" spans="1:7" ht="14.25" customHeight="1">
      <c r="A3371" s="130" t="s">
        <v>146</v>
      </c>
      <c r="B3371" s="131">
        <v>2016</v>
      </c>
      <c r="C3371" s="130" t="s">
        <v>332</v>
      </c>
      <c r="D3371" s="130" t="s">
        <v>335</v>
      </c>
      <c r="E3371" s="131">
        <v>577770.6</v>
      </c>
      <c r="F3371" s="131">
        <v>4869277.1100000003</v>
      </c>
      <c r="G3371" s="131">
        <v>14262.36</v>
      </c>
    </row>
    <row r="3372" spans="1:7" ht="14.25" customHeight="1">
      <c r="A3372" s="126" t="s">
        <v>146</v>
      </c>
      <c r="B3372" s="127">
        <v>2016</v>
      </c>
      <c r="C3372" s="126" t="s">
        <v>332</v>
      </c>
      <c r="D3372" s="126" t="s">
        <v>336</v>
      </c>
      <c r="E3372" s="127">
        <v>30762.16</v>
      </c>
      <c r="F3372" s="127">
        <v>1489410.17</v>
      </c>
      <c r="G3372" s="127">
        <v>0</v>
      </c>
    </row>
    <row r="3373" spans="1:7" ht="14.25" customHeight="1">
      <c r="A3373" s="130" t="s">
        <v>146</v>
      </c>
      <c r="B3373" s="131">
        <v>2016</v>
      </c>
      <c r="C3373" s="130" t="s">
        <v>337</v>
      </c>
      <c r="D3373" s="130" t="s">
        <v>338</v>
      </c>
      <c r="E3373" s="131">
        <v>2537820.9300000002</v>
      </c>
      <c r="F3373" s="131">
        <v>92174996.030000001</v>
      </c>
      <c r="G3373" s="131">
        <v>0</v>
      </c>
    </row>
    <row r="3374" spans="1:7" ht="14.25" customHeight="1">
      <c r="A3374" s="126" t="s">
        <v>146</v>
      </c>
      <c r="B3374" s="127">
        <v>2016</v>
      </c>
      <c r="C3374" s="126" t="s">
        <v>337</v>
      </c>
      <c r="D3374" s="126" t="s">
        <v>339</v>
      </c>
      <c r="E3374" s="127">
        <v>3820742.27</v>
      </c>
      <c r="F3374" s="127">
        <v>249955178.02000001</v>
      </c>
      <c r="G3374" s="127">
        <v>622066.34</v>
      </c>
    </row>
    <row r="3375" spans="1:7" ht="14.25" customHeight="1">
      <c r="A3375" s="130" t="s">
        <v>146</v>
      </c>
      <c r="B3375" s="131">
        <v>2016</v>
      </c>
      <c r="C3375" s="130" t="s">
        <v>337</v>
      </c>
      <c r="D3375" s="130" t="s">
        <v>340</v>
      </c>
      <c r="E3375" s="131">
        <v>0</v>
      </c>
      <c r="F3375" s="131">
        <v>0</v>
      </c>
      <c r="G3375" s="131">
        <v>0</v>
      </c>
    </row>
    <row r="3376" spans="1:7" ht="14.25" customHeight="1">
      <c r="A3376" s="126" t="s">
        <v>146</v>
      </c>
      <c r="B3376" s="127">
        <v>2016</v>
      </c>
      <c r="C3376" s="126" t="s">
        <v>337</v>
      </c>
      <c r="D3376" s="126" t="s">
        <v>341</v>
      </c>
      <c r="E3376" s="127">
        <v>8618243.7699999996</v>
      </c>
      <c r="F3376" s="127">
        <v>288746486.38</v>
      </c>
      <c r="G3376" s="127">
        <v>0</v>
      </c>
    </row>
    <row r="3377" spans="1:7" ht="14.25" customHeight="1">
      <c r="A3377" s="130" t="s">
        <v>146</v>
      </c>
      <c r="B3377" s="131">
        <v>2016</v>
      </c>
      <c r="C3377" s="130" t="s">
        <v>337</v>
      </c>
      <c r="D3377" s="130" t="s">
        <v>342</v>
      </c>
      <c r="E3377" s="131">
        <v>0</v>
      </c>
      <c r="F3377" s="131">
        <v>0</v>
      </c>
      <c r="G3377" s="131">
        <v>0</v>
      </c>
    </row>
    <row r="3378" spans="1:7" ht="14.25" customHeight="1">
      <c r="A3378" s="126" t="s">
        <v>146</v>
      </c>
      <c r="B3378" s="127">
        <v>2017</v>
      </c>
      <c r="C3378" s="126" t="s">
        <v>332</v>
      </c>
      <c r="D3378" s="126" t="s">
        <v>343</v>
      </c>
      <c r="E3378" s="127">
        <v>0</v>
      </c>
      <c r="F3378" s="127">
        <v>0</v>
      </c>
      <c r="G3378" s="127">
        <v>0</v>
      </c>
    </row>
    <row r="3379" spans="1:7" ht="14.25" customHeight="1">
      <c r="A3379" s="130" t="s">
        <v>146</v>
      </c>
      <c r="B3379" s="131">
        <v>2017</v>
      </c>
      <c r="C3379" s="130" t="s">
        <v>332</v>
      </c>
      <c r="D3379" s="130" t="s">
        <v>333</v>
      </c>
      <c r="E3379" s="131">
        <v>29795.58</v>
      </c>
      <c r="F3379" s="131">
        <v>213661.18</v>
      </c>
      <c r="G3379" s="131">
        <v>619.23</v>
      </c>
    </row>
    <row r="3380" spans="1:7" ht="14.25" customHeight="1">
      <c r="A3380" s="126" t="s">
        <v>146</v>
      </c>
      <c r="B3380" s="127">
        <v>2017</v>
      </c>
      <c r="C3380" s="126" t="s">
        <v>332</v>
      </c>
      <c r="D3380" s="126" t="s">
        <v>335</v>
      </c>
      <c r="E3380" s="127">
        <v>456676</v>
      </c>
      <c r="F3380" s="127">
        <v>2398221.3199999998</v>
      </c>
      <c r="G3380" s="127">
        <v>7030.14</v>
      </c>
    </row>
    <row r="3381" spans="1:7" ht="14.25" customHeight="1">
      <c r="A3381" s="130" t="s">
        <v>146</v>
      </c>
      <c r="B3381" s="131">
        <v>2017</v>
      </c>
      <c r="C3381" s="130" t="s">
        <v>332</v>
      </c>
      <c r="D3381" s="130" t="s">
        <v>336</v>
      </c>
      <c r="E3381" s="131">
        <v>31815.09</v>
      </c>
      <c r="F3381" s="131">
        <v>907712.87</v>
      </c>
      <c r="G3381" s="131">
        <v>0</v>
      </c>
    </row>
    <row r="3382" spans="1:7" ht="14.25" customHeight="1">
      <c r="A3382" s="126" t="s">
        <v>146</v>
      </c>
      <c r="B3382" s="127">
        <v>2017</v>
      </c>
      <c r="C3382" s="126" t="s">
        <v>337</v>
      </c>
      <c r="D3382" s="126" t="s">
        <v>338</v>
      </c>
      <c r="E3382" s="127">
        <v>2685304.73</v>
      </c>
      <c r="F3382" s="127">
        <v>91035995.219999999</v>
      </c>
      <c r="G3382" s="127">
        <v>0</v>
      </c>
    </row>
    <row r="3383" spans="1:7" ht="14.25" customHeight="1">
      <c r="A3383" s="130" t="s">
        <v>146</v>
      </c>
      <c r="B3383" s="131">
        <v>2017</v>
      </c>
      <c r="C3383" s="130" t="s">
        <v>337</v>
      </c>
      <c r="D3383" s="130" t="s">
        <v>339</v>
      </c>
      <c r="E3383" s="131">
        <v>3836106.59</v>
      </c>
      <c r="F3383" s="131">
        <v>245166375.81</v>
      </c>
      <c r="G3383" s="131">
        <v>610764.07999999996</v>
      </c>
    </row>
    <row r="3384" spans="1:7" ht="14.25" customHeight="1">
      <c r="A3384" s="126" t="s">
        <v>146</v>
      </c>
      <c r="B3384" s="127">
        <v>2017</v>
      </c>
      <c r="C3384" s="126" t="s">
        <v>337</v>
      </c>
      <c r="D3384" s="126" t="s">
        <v>340</v>
      </c>
      <c r="E3384" s="127">
        <v>0</v>
      </c>
      <c r="F3384" s="127">
        <v>0</v>
      </c>
      <c r="G3384" s="127">
        <v>0</v>
      </c>
    </row>
    <row r="3385" spans="1:7" ht="14.25" customHeight="1">
      <c r="A3385" s="130" t="s">
        <v>146</v>
      </c>
      <c r="B3385" s="131">
        <v>2017</v>
      </c>
      <c r="C3385" s="130" t="s">
        <v>337</v>
      </c>
      <c r="D3385" s="130" t="s">
        <v>341</v>
      </c>
      <c r="E3385" s="131">
        <v>9399840.5899999999</v>
      </c>
      <c r="F3385" s="131">
        <v>282820546.93000001</v>
      </c>
      <c r="G3385" s="131">
        <v>0</v>
      </c>
    </row>
    <row r="3386" spans="1:7" ht="14.25" customHeight="1">
      <c r="A3386" s="126" t="s">
        <v>146</v>
      </c>
      <c r="B3386" s="127">
        <v>2017</v>
      </c>
      <c r="C3386" s="126" t="s">
        <v>337</v>
      </c>
      <c r="D3386" s="126" t="s">
        <v>342</v>
      </c>
      <c r="E3386" s="127">
        <v>0</v>
      </c>
      <c r="F3386" s="127">
        <v>0</v>
      </c>
      <c r="G3386" s="127">
        <v>0</v>
      </c>
    </row>
    <row r="3387" spans="1:7" ht="14.25" customHeight="1">
      <c r="A3387" s="130" t="s">
        <v>146</v>
      </c>
      <c r="B3387" s="131">
        <v>2018</v>
      </c>
      <c r="C3387" s="130" t="s">
        <v>332</v>
      </c>
      <c r="D3387" s="130" t="s">
        <v>343</v>
      </c>
      <c r="E3387" s="131">
        <v>0</v>
      </c>
      <c r="F3387" s="131">
        <v>0</v>
      </c>
      <c r="G3387" s="131">
        <v>0</v>
      </c>
    </row>
    <row r="3388" spans="1:7" ht="14.25" customHeight="1">
      <c r="A3388" s="126" t="s">
        <v>146</v>
      </c>
      <c r="B3388" s="127">
        <v>2018</v>
      </c>
      <c r="C3388" s="126" t="s">
        <v>332</v>
      </c>
      <c r="D3388" s="126" t="s">
        <v>333</v>
      </c>
      <c r="E3388" s="127">
        <v>76497.56</v>
      </c>
      <c r="F3388" s="127">
        <v>209110.61</v>
      </c>
      <c r="G3388" s="127">
        <v>611.82000000000005</v>
      </c>
    </row>
    <row r="3389" spans="1:7" ht="14.25" customHeight="1">
      <c r="A3389" s="130" t="s">
        <v>146</v>
      </c>
      <c r="B3389" s="131">
        <v>2018</v>
      </c>
      <c r="C3389" s="130" t="s">
        <v>332</v>
      </c>
      <c r="D3389" s="130" t="s">
        <v>335</v>
      </c>
      <c r="E3389" s="131">
        <v>395492.27</v>
      </c>
      <c r="F3389" s="131">
        <v>2398220.96</v>
      </c>
      <c r="G3389" s="131">
        <v>7030.14</v>
      </c>
    </row>
    <row r="3390" spans="1:7" ht="14.25" customHeight="1">
      <c r="A3390" s="126" t="s">
        <v>146</v>
      </c>
      <c r="B3390" s="127">
        <v>2018</v>
      </c>
      <c r="C3390" s="126" t="s">
        <v>332</v>
      </c>
      <c r="D3390" s="126" t="s">
        <v>336</v>
      </c>
      <c r="E3390" s="127">
        <v>29910.2</v>
      </c>
      <c r="F3390" s="127">
        <v>895216.96</v>
      </c>
      <c r="G3390" s="127">
        <v>0</v>
      </c>
    </row>
    <row r="3391" spans="1:7" ht="14.25" customHeight="1">
      <c r="A3391" s="130" t="s">
        <v>146</v>
      </c>
      <c r="B3391" s="131">
        <v>2018</v>
      </c>
      <c r="C3391" s="130" t="s">
        <v>337</v>
      </c>
      <c r="D3391" s="130" t="s">
        <v>338</v>
      </c>
      <c r="E3391" s="131">
        <v>3119001.26</v>
      </c>
      <c r="F3391" s="131">
        <v>92759999.25</v>
      </c>
      <c r="G3391" s="131">
        <v>0</v>
      </c>
    </row>
    <row r="3392" spans="1:7" ht="14.25" customHeight="1">
      <c r="A3392" s="126" t="s">
        <v>146</v>
      </c>
      <c r="B3392" s="127">
        <v>2018</v>
      </c>
      <c r="C3392" s="126" t="s">
        <v>337</v>
      </c>
      <c r="D3392" s="126" t="s">
        <v>339</v>
      </c>
      <c r="E3392" s="127">
        <v>4149200.29</v>
      </c>
      <c r="F3392" s="127">
        <v>241817728.50999999</v>
      </c>
      <c r="G3392" s="127">
        <v>604548.71</v>
      </c>
    </row>
    <row r="3393" spans="1:7" ht="14.25" customHeight="1">
      <c r="A3393" s="130" t="s">
        <v>146</v>
      </c>
      <c r="B3393" s="131">
        <v>2018</v>
      </c>
      <c r="C3393" s="130" t="s">
        <v>337</v>
      </c>
      <c r="D3393" s="130" t="s">
        <v>340</v>
      </c>
      <c r="E3393" s="131">
        <v>0</v>
      </c>
      <c r="F3393" s="131">
        <v>0</v>
      </c>
      <c r="G3393" s="131">
        <v>0</v>
      </c>
    </row>
    <row r="3394" spans="1:7" ht="14.25" customHeight="1">
      <c r="A3394" s="126" t="s">
        <v>146</v>
      </c>
      <c r="B3394" s="127">
        <v>2018</v>
      </c>
      <c r="C3394" s="126" t="s">
        <v>337</v>
      </c>
      <c r="D3394" s="126" t="s">
        <v>341</v>
      </c>
      <c r="E3394" s="127">
        <v>9313945.5299999993</v>
      </c>
      <c r="F3394" s="127">
        <v>295617650.5</v>
      </c>
      <c r="G3394" s="127">
        <v>0</v>
      </c>
    </row>
    <row r="3395" spans="1:7" ht="14.25" customHeight="1">
      <c r="A3395" s="130" t="s">
        <v>146</v>
      </c>
      <c r="B3395" s="131">
        <v>2018</v>
      </c>
      <c r="C3395" s="130" t="s">
        <v>337</v>
      </c>
      <c r="D3395" s="130" t="s">
        <v>342</v>
      </c>
      <c r="E3395" s="131">
        <v>0</v>
      </c>
      <c r="F3395" s="131">
        <v>0</v>
      </c>
      <c r="G3395" s="131">
        <v>0</v>
      </c>
    </row>
    <row r="3396" spans="1:7" ht="14.25" customHeight="1">
      <c r="A3396" s="126" t="s">
        <v>146</v>
      </c>
      <c r="B3396" s="127">
        <v>2019</v>
      </c>
      <c r="C3396" s="126" t="s">
        <v>332</v>
      </c>
      <c r="D3396" s="126" t="s">
        <v>343</v>
      </c>
      <c r="E3396" s="127">
        <v>0</v>
      </c>
      <c r="F3396" s="127">
        <v>0</v>
      </c>
      <c r="G3396" s="127">
        <v>0</v>
      </c>
    </row>
    <row r="3397" spans="1:7" ht="14.25" customHeight="1">
      <c r="A3397" s="130" t="s">
        <v>146</v>
      </c>
      <c r="B3397" s="131">
        <v>2019</v>
      </c>
      <c r="C3397" s="130" t="s">
        <v>332</v>
      </c>
      <c r="D3397" s="130" t="s">
        <v>333</v>
      </c>
      <c r="E3397" s="131">
        <v>33693.629999999997</v>
      </c>
      <c r="F3397" s="131">
        <v>206826.03</v>
      </c>
      <c r="G3397" s="131">
        <v>605.16</v>
      </c>
    </row>
    <row r="3398" spans="1:7" ht="14.25" customHeight="1">
      <c r="A3398" s="126" t="s">
        <v>146</v>
      </c>
      <c r="B3398" s="127">
        <v>2019</v>
      </c>
      <c r="C3398" s="126" t="s">
        <v>332</v>
      </c>
      <c r="D3398" s="126" t="s">
        <v>335</v>
      </c>
      <c r="E3398" s="127">
        <v>303432.58</v>
      </c>
      <c r="F3398" s="127">
        <v>2410545.9300000002</v>
      </c>
      <c r="G3398" s="127">
        <v>7055.84</v>
      </c>
    </row>
    <row r="3399" spans="1:7" ht="14.25" customHeight="1">
      <c r="A3399" s="130" t="s">
        <v>146</v>
      </c>
      <c r="B3399" s="131">
        <v>2019</v>
      </c>
      <c r="C3399" s="130" t="s">
        <v>332</v>
      </c>
      <c r="D3399" s="130" t="s">
        <v>336</v>
      </c>
      <c r="E3399" s="131">
        <v>35221.31</v>
      </c>
      <c r="F3399" s="131">
        <v>866480.04</v>
      </c>
      <c r="G3399" s="131">
        <v>0</v>
      </c>
    </row>
    <row r="3400" spans="1:7" ht="14.25" customHeight="1">
      <c r="A3400" s="126" t="s">
        <v>146</v>
      </c>
      <c r="B3400" s="127">
        <v>2019</v>
      </c>
      <c r="C3400" s="126" t="s">
        <v>337</v>
      </c>
      <c r="D3400" s="126" t="s">
        <v>338</v>
      </c>
      <c r="E3400" s="127">
        <v>3118156.44</v>
      </c>
      <c r="F3400" s="127">
        <v>91718380.409999996</v>
      </c>
      <c r="G3400" s="127">
        <v>0</v>
      </c>
    </row>
    <row r="3401" spans="1:7" ht="14.25" customHeight="1">
      <c r="A3401" s="130" t="s">
        <v>146</v>
      </c>
      <c r="B3401" s="131">
        <v>2019</v>
      </c>
      <c r="C3401" s="130" t="s">
        <v>337</v>
      </c>
      <c r="D3401" s="130" t="s">
        <v>339</v>
      </c>
      <c r="E3401" s="131">
        <v>4411624.0999999996</v>
      </c>
      <c r="F3401" s="131">
        <v>240708315.94</v>
      </c>
      <c r="G3401" s="131">
        <v>594559.68999999994</v>
      </c>
    </row>
    <row r="3402" spans="1:7" ht="14.25" customHeight="1">
      <c r="A3402" s="126" t="s">
        <v>146</v>
      </c>
      <c r="B3402" s="127">
        <v>2019</v>
      </c>
      <c r="C3402" s="126" t="s">
        <v>337</v>
      </c>
      <c r="D3402" s="126" t="s">
        <v>340</v>
      </c>
      <c r="E3402" s="127">
        <v>0</v>
      </c>
      <c r="F3402" s="127">
        <v>0</v>
      </c>
      <c r="G3402" s="127">
        <v>0</v>
      </c>
    </row>
    <row r="3403" spans="1:7" ht="14.25" customHeight="1">
      <c r="A3403" s="130" t="s">
        <v>146</v>
      </c>
      <c r="B3403" s="131">
        <v>2019</v>
      </c>
      <c r="C3403" s="130" t="s">
        <v>337</v>
      </c>
      <c r="D3403" s="130" t="s">
        <v>341</v>
      </c>
      <c r="E3403" s="131">
        <v>11296365.01</v>
      </c>
      <c r="F3403" s="131">
        <v>296035265.68000001</v>
      </c>
      <c r="G3403" s="131">
        <v>0</v>
      </c>
    </row>
    <row r="3404" spans="1:7" ht="14.25" customHeight="1">
      <c r="A3404" s="126" t="s">
        <v>146</v>
      </c>
      <c r="B3404" s="127">
        <v>2019</v>
      </c>
      <c r="C3404" s="126" t="s">
        <v>337</v>
      </c>
      <c r="D3404" s="126" t="s">
        <v>342</v>
      </c>
      <c r="E3404" s="127">
        <v>0</v>
      </c>
      <c r="F3404" s="127">
        <v>0</v>
      </c>
      <c r="G3404" s="127">
        <v>0</v>
      </c>
    </row>
    <row r="3405" spans="1:7" ht="14.25" customHeight="1">
      <c r="A3405" s="130" t="s">
        <v>146</v>
      </c>
      <c r="B3405" s="131">
        <v>2020</v>
      </c>
      <c r="C3405" s="130" t="s">
        <v>332</v>
      </c>
      <c r="D3405" s="130" t="s">
        <v>343</v>
      </c>
      <c r="E3405" s="131">
        <v>0</v>
      </c>
      <c r="F3405" s="131">
        <v>0</v>
      </c>
      <c r="G3405" s="131">
        <v>0</v>
      </c>
    </row>
    <row r="3406" spans="1:7" ht="14.25" customHeight="1">
      <c r="A3406" s="126" t="s">
        <v>146</v>
      </c>
      <c r="B3406" s="127">
        <v>2020</v>
      </c>
      <c r="C3406" s="126" t="s">
        <v>332</v>
      </c>
      <c r="D3406" s="126" t="s">
        <v>333</v>
      </c>
      <c r="E3406" s="127">
        <v>35616.089999999997</v>
      </c>
      <c r="F3406" s="127">
        <v>204139.6</v>
      </c>
      <c r="G3406" s="127">
        <v>597.52</v>
      </c>
    </row>
    <row r="3407" spans="1:7" ht="14.25" customHeight="1">
      <c r="A3407" s="130" t="s">
        <v>146</v>
      </c>
      <c r="B3407" s="131">
        <v>2020</v>
      </c>
      <c r="C3407" s="130" t="s">
        <v>332</v>
      </c>
      <c r="D3407" s="130" t="s">
        <v>335</v>
      </c>
      <c r="E3407" s="131">
        <v>202422.6</v>
      </c>
      <c r="F3407" s="131">
        <v>2468996.65</v>
      </c>
      <c r="G3407" s="131">
        <v>7201.8</v>
      </c>
    </row>
    <row r="3408" spans="1:7" ht="14.25" customHeight="1">
      <c r="A3408" s="126" t="s">
        <v>146</v>
      </c>
      <c r="B3408" s="127">
        <v>2020</v>
      </c>
      <c r="C3408" s="126" t="s">
        <v>332</v>
      </c>
      <c r="D3408" s="126" t="s">
        <v>336</v>
      </c>
      <c r="E3408" s="127">
        <v>37665.370000000003</v>
      </c>
      <c r="F3408" s="127">
        <v>870821.18</v>
      </c>
      <c r="G3408" s="127">
        <v>0</v>
      </c>
    </row>
    <row r="3409" spans="1:7" ht="14.25" customHeight="1">
      <c r="A3409" s="130" t="s">
        <v>146</v>
      </c>
      <c r="B3409" s="131">
        <v>2020</v>
      </c>
      <c r="C3409" s="130" t="s">
        <v>337</v>
      </c>
      <c r="D3409" s="130" t="s">
        <v>338</v>
      </c>
      <c r="E3409" s="131">
        <v>2999198.67</v>
      </c>
      <c r="F3409" s="131">
        <v>84774527.650000006</v>
      </c>
      <c r="G3409" s="131">
        <v>0</v>
      </c>
    </row>
    <row r="3410" spans="1:7" ht="14.25" customHeight="1">
      <c r="A3410" s="126" t="s">
        <v>146</v>
      </c>
      <c r="B3410" s="127">
        <v>2020</v>
      </c>
      <c r="C3410" s="126" t="s">
        <v>337</v>
      </c>
      <c r="D3410" s="126" t="s">
        <v>339</v>
      </c>
      <c r="E3410" s="127">
        <v>4259730.9800000004</v>
      </c>
      <c r="F3410" s="127">
        <v>227128751.34999999</v>
      </c>
      <c r="G3410" s="127">
        <v>546907.62</v>
      </c>
    </row>
    <row r="3411" spans="1:7" ht="14.25" customHeight="1">
      <c r="A3411" s="130" t="s">
        <v>146</v>
      </c>
      <c r="B3411" s="131">
        <v>2020</v>
      </c>
      <c r="C3411" s="130" t="s">
        <v>337</v>
      </c>
      <c r="D3411" s="130" t="s">
        <v>340</v>
      </c>
      <c r="E3411" s="131">
        <v>0</v>
      </c>
      <c r="F3411" s="131">
        <v>0</v>
      </c>
      <c r="G3411" s="131">
        <v>0</v>
      </c>
    </row>
    <row r="3412" spans="1:7" ht="14.25" customHeight="1">
      <c r="A3412" s="126" t="s">
        <v>146</v>
      </c>
      <c r="B3412" s="127">
        <v>2020</v>
      </c>
      <c r="C3412" s="126" t="s">
        <v>337</v>
      </c>
      <c r="D3412" s="126" t="s">
        <v>341</v>
      </c>
      <c r="E3412" s="127">
        <v>11497603.310000001</v>
      </c>
      <c r="F3412" s="127">
        <v>298184962.97000003</v>
      </c>
      <c r="G3412" s="127">
        <v>0</v>
      </c>
    </row>
    <row r="3413" spans="1:7" ht="14.25" customHeight="1">
      <c r="A3413" s="130" t="s">
        <v>146</v>
      </c>
      <c r="B3413" s="131">
        <v>2020</v>
      </c>
      <c r="C3413" s="130" t="s">
        <v>337</v>
      </c>
      <c r="D3413" s="130" t="s">
        <v>342</v>
      </c>
      <c r="E3413" s="131">
        <v>0</v>
      </c>
      <c r="F3413" s="131">
        <v>0</v>
      </c>
      <c r="G3413" s="131">
        <v>0</v>
      </c>
    </row>
    <row r="3414" spans="1:7" ht="14.25" customHeight="1">
      <c r="A3414" s="126" t="s">
        <v>146</v>
      </c>
      <c r="B3414" s="127">
        <v>2021</v>
      </c>
      <c r="C3414" s="126" t="s">
        <v>332</v>
      </c>
      <c r="D3414" s="126" t="s">
        <v>343</v>
      </c>
      <c r="E3414" s="127">
        <v>0</v>
      </c>
      <c r="F3414" s="127">
        <v>0</v>
      </c>
      <c r="G3414" s="127">
        <v>0</v>
      </c>
    </row>
    <row r="3415" spans="1:7" ht="14.25" customHeight="1">
      <c r="A3415" s="130" t="s">
        <v>146</v>
      </c>
      <c r="B3415" s="131">
        <v>2021</v>
      </c>
      <c r="C3415" s="130" t="s">
        <v>332</v>
      </c>
      <c r="D3415" s="130" t="s">
        <v>333</v>
      </c>
      <c r="E3415" s="131">
        <v>36274.44</v>
      </c>
      <c r="F3415" s="131">
        <v>203610.79</v>
      </c>
      <c r="G3415" s="131">
        <v>596.41</v>
      </c>
    </row>
    <row r="3416" spans="1:7" ht="14.25" customHeight="1">
      <c r="A3416" s="126" t="s">
        <v>146</v>
      </c>
      <c r="B3416" s="127">
        <v>2021</v>
      </c>
      <c r="C3416" s="126" t="s">
        <v>332</v>
      </c>
      <c r="D3416" s="126" t="s">
        <v>335</v>
      </c>
      <c r="E3416" s="127">
        <v>206925.04</v>
      </c>
      <c r="F3416" s="127">
        <v>2459994.48</v>
      </c>
      <c r="G3416" s="127">
        <v>7201.8</v>
      </c>
    </row>
    <row r="3417" spans="1:7" ht="14.25" customHeight="1">
      <c r="A3417" s="130" t="s">
        <v>146</v>
      </c>
      <c r="B3417" s="131">
        <v>2021</v>
      </c>
      <c r="C3417" s="130" t="s">
        <v>332</v>
      </c>
      <c r="D3417" s="130" t="s">
        <v>336</v>
      </c>
      <c r="E3417" s="131">
        <v>38751.199999999997</v>
      </c>
      <c r="F3417" s="131">
        <v>877917.99</v>
      </c>
      <c r="G3417" s="131">
        <v>0</v>
      </c>
    </row>
    <row r="3418" spans="1:7" ht="14.25" customHeight="1">
      <c r="A3418" s="126" t="s">
        <v>146</v>
      </c>
      <c r="B3418" s="127">
        <v>2021</v>
      </c>
      <c r="C3418" s="126" t="s">
        <v>337</v>
      </c>
      <c r="D3418" s="126" t="s">
        <v>338</v>
      </c>
      <c r="E3418" s="127">
        <v>3144595.15</v>
      </c>
      <c r="F3418" s="127">
        <v>88569433.439999998</v>
      </c>
      <c r="G3418" s="127">
        <v>0</v>
      </c>
    </row>
    <row r="3419" spans="1:7" ht="14.25" customHeight="1">
      <c r="A3419" s="130" t="s">
        <v>146</v>
      </c>
      <c r="B3419" s="131">
        <v>2021</v>
      </c>
      <c r="C3419" s="130" t="s">
        <v>337</v>
      </c>
      <c r="D3419" s="130" t="s">
        <v>339</v>
      </c>
      <c r="E3419" s="131">
        <v>4267431.13</v>
      </c>
      <c r="F3419" s="131">
        <v>219715371.13</v>
      </c>
      <c r="G3419" s="131">
        <v>536707.06999999995</v>
      </c>
    </row>
    <row r="3420" spans="1:7" ht="14.25" customHeight="1">
      <c r="A3420" s="126" t="s">
        <v>146</v>
      </c>
      <c r="B3420" s="127">
        <v>2021</v>
      </c>
      <c r="C3420" s="126" t="s">
        <v>337</v>
      </c>
      <c r="D3420" s="126" t="s">
        <v>340</v>
      </c>
      <c r="E3420" s="127">
        <v>0</v>
      </c>
      <c r="F3420" s="127">
        <v>0</v>
      </c>
      <c r="G3420" s="127">
        <v>0</v>
      </c>
    </row>
    <row r="3421" spans="1:7" ht="14.25" customHeight="1">
      <c r="A3421" s="130" t="s">
        <v>146</v>
      </c>
      <c r="B3421" s="131">
        <v>2021</v>
      </c>
      <c r="C3421" s="130" t="s">
        <v>337</v>
      </c>
      <c r="D3421" s="130" t="s">
        <v>341</v>
      </c>
      <c r="E3421" s="131">
        <v>11513828.18</v>
      </c>
      <c r="F3421" s="131">
        <v>292492184.38</v>
      </c>
      <c r="G3421" s="131">
        <v>0</v>
      </c>
    </row>
    <row r="3422" spans="1:7" ht="14.25" customHeight="1">
      <c r="A3422" s="126" t="s">
        <v>146</v>
      </c>
      <c r="B3422" s="127">
        <v>2021</v>
      </c>
      <c r="C3422" s="126" t="s">
        <v>337</v>
      </c>
      <c r="D3422" s="126" t="s">
        <v>342</v>
      </c>
      <c r="E3422" s="127">
        <v>0</v>
      </c>
      <c r="F3422" s="127">
        <v>0</v>
      </c>
      <c r="G3422" s="127">
        <v>0</v>
      </c>
    </row>
    <row r="3423" spans="1:7" ht="14.25" customHeight="1">
      <c r="A3423" s="130" t="s">
        <v>146</v>
      </c>
      <c r="B3423" s="131">
        <v>2022</v>
      </c>
      <c r="C3423" s="130" t="s">
        <v>332</v>
      </c>
      <c r="D3423" s="130" t="s">
        <v>343</v>
      </c>
      <c r="E3423" s="131">
        <v>0</v>
      </c>
      <c r="F3423" s="131">
        <v>0</v>
      </c>
      <c r="G3423" s="131">
        <v>0</v>
      </c>
    </row>
    <row r="3424" spans="1:7" ht="14.25" customHeight="1">
      <c r="A3424" s="126" t="s">
        <v>146</v>
      </c>
      <c r="B3424" s="127">
        <v>2022</v>
      </c>
      <c r="C3424" s="126" t="s">
        <v>332</v>
      </c>
      <c r="D3424" s="126" t="s">
        <v>333</v>
      </c>
      <c r="E3424" s="127">
        <v>37648.800000000003</v>
      </c>
      <c r="F3424" s="127">
        <v>204041.27</v>
      </c>
      <c r="G3424" s="127">
        <v>597.38</v>
      </c>
    </row>
    <row r="3425" spans="1:7" ht="14.25" customHeight="1">
      <c r="A3425" s="130" t="s">
        <v>146</v>
      </c>
      <c r="B3425" s="131">
        <v>2022</v>
      </c>
      <c r="C3425" s="130" t="s">
        <v>332</v>
      </c>
      <c r="D3425" s="130" t="s">
        <v>335</v>
      </c>
      <c r="E3425" s="131">
        <v>215925.02</v>
      </c>
      <c r="F3425" s="131">
        <v>2415770.29</v>
      </c>
      <c r="G3425" s="131">
        <v>7072.31</v>
      </c>
    </row>
    <row r="3426" spans="1:7" ht="14.25" customHeight="1">
      <c r="A3426" s="126" t="s">
        <v>146</v>
      </c>
      <c r="B3426" s="127">
        <v>2022</v>
      </c>
      <c r="C3426" s="126" t="s">
        <v>332</v>
      </c>
      <c r="D3426" s="126" t="s">
        <v>336</v>
      </c>
      <c r="E3426" s="127">
        <v>40990.230000000003</v>
      </c>
      <c r="F3426" s="127">
        <v>893512.34</v>
      </c>
      <c r="G3426" s="127">
        <v>0</v>
      </c>
    </row>
    <row r="3427" spans="1:7" ht="14.25" customHeight="1">
      <c r="A3427" s="130" t="s">
        <v>146</v>
      </c>
      <c r="B3427" s="131">
        <v>2022</v>
      </c>
      <c r="C3427" s="130" t="s">
        <v>337</v>
      </c>
      <c r="D3427" s="130" t="s">
        <v>338</v>
      </c>
      <c r="E3427" s="131">
        <v>3444152.12</v>
      </c>
      <c r="F3427" s="131">
        <v>95912080.700000003</v>
      </c>
      <c r="G3427" s="131">
        <v>0</v>
      </c>
    </row>
    <row r="3428" spans="1:7" ht="14.25" customHeight="1">
      <c r="A3428" s="126" t="s">
        <v>146</v>
      </c>
      <c r="B3428" s="127">
        <v>2022</v>
      </c>
      <c r="C3428" s="126" t="s">
        <v>337</v>
      </c>
      <c r="D3428" s="126" t="s">
        <v>339</v>
      </c>
      <c r="E3428" s="127">
        <v>4376730.72</v>
      </c>
      <c r="F3428" s="127">
        <v>220509341.06</v>
      </c>
      <c r="G3428" s="127">
        <v>537611.87</v>
      </c>
    </row>
    <row r="3429" spans="1:7" ht="14.25" customHeight="1">
      <c r="A3429" s="130" t="s">
        <v>146</v>
      </c>
      <c r="B3429" s="131">
        <v>2022</v>
      </c>
      <c r="C3429" s="130" t="s">
        <v>337</v>
      </c>
      <c r="D3429" s="130" t="s">
        <v>340</v>
      </c>
      <c r="E3429" s="131">
        <v>0</v>
      </c>
      <c r="F3429" s="131">
        <v>0</v>
      </c>
      <c r="G3429" s="131">
        <v>0</v>
      </c>
    </row>
    <row r="3430" spans="1:7" ht="14.25" customHeight="1">
      <c r="A3430" s="126" t="s">
        <v>146</v>
      </c>
      <c r="B3430" s="127">
        <v>2022</v>
      </c>
      <c r="C3430" s="126" t="s">
        <v>337</v>
      </c>
      <c r="D3430" s="126" t="s">
        <v>341</v>
      </c>
      <c r="E3430" s="127">
        <v>12113517.59</v>
      </c>
      <c r="F3430" s="127">
        <v>295056553.64999998</v>
      </c>
      <c r="G3430" s="127">
        <v>0</v>
      </c>
    </row>
    <row r="3431" spans="1:7" ht="14.25" customHeight="1">
      <c r="A3431" s="130" t="s">
        <v>146</v>
      </c>
      <c r="B3431" s="131">
        <v>2022</v>
      </c>
      <c r="C3431" s="130" t="s">
        <v>337</v>
      </c>
      <c r="D3431" s="130" t="s">
        <v>342</v>
      </c>
      <c r="E3431" s="131">
        <v>0</v>
      </c>
      <c r="F3431" s="131">
        <v>0</v>
      </c>
      <c r="G3431" s="131">
        <v>0</v>
      </c>
    </row>
    <row r="3432" spans="1:7" ht="14.25" customHeight="1">
      <c r="A3432" s="126" t="s">
        <v>146</v>
      </c>
      <c r="B3432" s="127">
        <v>2023</v>
      </c>
      <c r="C3432" s="126" t="s">
        <v>332</v>
      </c>
      <c r="D3432" s="126" t="s">
        <v>343</v>
      </c>
      <c r="E3432" s="127">
        <v>0</v>
      </c>
      <c r="F3432" s="127">
        <v>0</v>
      </c>
      <c r="G3432" s="127">
        <v>0</v>
      </c>
    </row>
    <row r="3433" spans="1:7" ht="14.25" customHeight="1">
      <c r="A3433" s="130" t="s">
        <v>146</v>
      </c>
      <c r="B3433" s="131">
        <v>2023</v>
      </c>
      <c r="C3433" s="130" t="s">
        <v>332</v>
      </c>
      <c r="D3433" s="130" t="s">
        <v>333</v>
      </c>
      <c r="E3433" s="131">
        <v>43789.34</v>
      </c>
      <c r="F3433" s="131">
        <v>203979.29</v>
      </c>
      <c r="G3433" s="131">
        <v>597.07000000000005</v>
      </c>
    </row>
    <row r="3434" spans="1:7" ht="14.25" customHeight="1">
      <c r="A3434" s="126" t="s">
        <v>146</v>
      </c>
      <c r="B3434" s="127">
        <v>2023</v>
      </c>
      <c r="C3434" s="126" t="s">
        <v>332</v>
      </c>
      <c r="D3434" s="126" t="s">
        <v>335</v>
      </c>
      <c r="E3434" s="127">
        <v>250364.81</v>
      </c>
      <c r="F3434" s="127">
        <v>2521301.71</v>
      </c>
      <c r="G3434" s="127">
        <v>7060.32</v>
      </c>
    </row>
    <row r="3435" spans="1:7" ht="14.25" customHeight="1">
      <c r="A3435" s="130" t="s">
        <v>146</v>
      </c>
      <c r="B3435" s="131">
        <v>2023</v>
      </c>
      <c r="C3435" s="130" t="s">
        <v>332</v>
      </c>
      <c r="D3435" s="130" t="s">
        <v>336</v>
      </c>
      <c r="E3435" s="131">
        <v>48049.27</v>
      </c>
      <c r="F3435" s="131">
        <v>905184.5</v>
      </c>
      <c r="G3435" s="131">
        <v>0</v>
      </c>
    </row>
    <row r="3436" spans="1:7" ht="14.25" customHeight="1">
      <c r="A3436" s="126" t="s">
        <v>146</v>
      </c>
      <c r="B3436" s="127">
        <v>2023</v>
      </c>
      <c r="C3436" s="126" t="s">
        <v>337</v>
      </c>
      <c r="D3436" s="126" t="s">
        <v>338</v>
      </c>
      <c r="E3436" s="127">
        <v>4274767.49</v>
      </c>
      <c r="F3436" s="127">
        <v>96765833.719999999</v>
      </c>
      <c r="G3436" s="127">
        <v>0</v>
      </c>
    </row>
    <row r="3437" spans="1:7" ht="14.25" customHeight="1">
      <c r="A3437" s="130" t="s">
        <v>146</v>
      </c>
      <c r="B3437" s="131">
        <v>2023</v>
      </c>
      <c r="C3437" s="130" t="s">
        <v>337</v>
      </c>
      <c r="D3437" s="130" t="s">
        <v>339</v>
      </c>
      <c r="E3437" s="131">
        <v>5054537.32</v>
      </c>
      <c r="F3437" s="131">
        <v>216705027.08000001</v>
      </c>
      <c r="G3437" s="131">
        <v>531177.15</v>
      </c>
    </row>
    <row r="3438" spans="1:7" ht="14.25" customHeight="1">
      <c r="A3438" s="126" t="s">
        <v>146</v>
      </c>
      <c r="B3438" s="127">
        <v>2023</v>
      </c>
      <c r="C3438" s="126" t="s">
        <v>337</v>
      </c>
      <c r="D3438" s="126" t="s">
        <v>340</v>
      </c>
      <c r="E3438" s="127">
        <v>0</v>
      </c>
      <c r="F3438" s="127">
        <v>0</v>
      </c>
      <c r="G3438" s="127">
        <v>0</v>
      </c>
    </row>
    <row r="3439" spans="1:7" ht="14.25" customHeight="1">
      <c r="A3439" s="130" t="s">
        <v>146</v>
      </c>
      <c r="B3439" s="131">
        <v>2023</v>
      </c>
      <c r="C3439" s="130" t="s">
        <v>337</v>
      </c>
      <c r="D3439" s="130" t="s">
        <v>341</v>
      </c>
      <c r="E3439" s="131">
        <v>14390741.15</v>
      </c>
      <c r="F3439" s="131">
        <v>287134659.75</v>
      </c>
      <c r="G3439" s="131">
        <v>0</v>
      </c>
    </row>
    <row r="3440" spans="1:7" ht="14.25" customHeight="1">
      <c r="A3440" s="126" t="s">
        <v>146</v>
      </c>
      <c r="B3440" s="127">
        <v>2023</v>
      </c>
      <c r="C3440" s="126" t="s">
        <v>337</v>
      </c>
      <c r="D3440" s="126" t="s">
        <v>342</v>
      </c>
      <c r="E3440" s="127">
        <v>0</v>
      </c>
      <c r="F3440" s="127">
        <v>0</v>
      </c>
      <c r="G3440" s="127">
        <v>0</v>
      </c>
    </row>
    <row r="3441" spans="1:7" ht="14.25" customHeight="1">
      <c r="A3441" s="130" t="s">
        <v>147</v>
      </c>
      <c r="B3441" s="131">
        <v>2015</v>
      </c>
      <c r="C3441" s="130" t="s">
        <v>332</v>
      </c>
      <c r="D3441" s="130" t="s">
        <v>343</v>
      </c>
      <c r="E3441" s="131">
        <v>0</v>
      </c>
      <c r="F3441" s="131">
        <v>0</v>
      </c>
      <c r="G3441" s="131">
        <v>0</v>
      </c>
    </row>
    <row r="3442" spans="1:7" ht="14.25" customHeight="1">
      <c r="A3442" s="126" t="s">
        <v>147</v>
      </c>
      <c r="B3442" s="127">
        <v>2015</v>
      </c>
      <c r="C3442" s="126" t="s">
        <v>332</v>
      </c>
      <c r="D3442" s="126" t="s">
        <v>333</v>
      </c>
      <c r="E3442" s="127">
        <v>0</v>
      </c>
      <c r="F3442" s="127">
        <v>0</v>
      </c>
      <c r="G3442" s="127">
        <v>0</v>
      </c>
    </row>
    <row r="3443" spans="1:7" ht="14.25" customHeight="1">
      <c r="A3443" s="130" t="s">
        <v>147</v>
      </c>
      <c r="B3443" s="131">
        <v>2015</v>
      </c>
      <c r="C3443" s="130" t="s">
        <v>332</v>
      </c>
      <c r="D3443" s="130" t="s">
        <v>335</v>
      </c>
      <c r="E3443" s="131">
        <v>64418</v>
      </c>
      <c r="F3443" s="131">
        <v>1123681</v>
      </c>
      <c r="G3443" s="131">
        <v>3165</v>
      </c>
    </row>
    <row r="3444" spans="1:7" ht="14.25" customHeight="1">
      <c r="A3444" s="126" t="s">
        <v>147</v>
      </c>
      <c r="B3444" s="127">
        <v>2015</v>
      </c>
      <c r="C3444" s="126" t="s">
        <v>332</v>
      </c>
      <c r="D3444" s="126" t="s">
        <v>336</v>
      </c>
      <c r="E3444" s="127">
        <v>18729.349999999999</v>
      </c>
      <c r="F3444" s="127">
        <v>155364</v>
      </c>
      <c r="G3444" s="127">
        <v>0</v>
      </c>
    </row>
    <row r="3445" spans="1:7" ht="14.25" customHeight="1">
      <c r="A3445" s="130" t="s">
        <v>147</v>
      </c>
      <c r="B3445" s="131">
        <v>2015</v>
      </c>
      <c r="C3445" s="130" t="s">
        <v>337</v>
      </c>
      <c r="D3445" s="130" t="s">
        <v>338</v>
      </c>
      <c r="E3445" s="131">
        <v>307567.28999999998</v>
      </c>
      <c r="F3445" s="131">
        <v>10843312</v>
      </c>
      <c r="G3445" s="131">
        <v>0</v>
      </c>
    </row>
    <row r="3446" spans="1:7" ht="14.25" customHeight="1">
      <c r="A3446" s="126" t="s">
        <v>147</v>
      </c>
      <c r="B3446" s="127">
        <v>2015</v>
      </c>
      <c r="C3446" s="126" t="s">
        <v>337</v>
      </c>
      <c r="D3446" s="126" t="s">
        <v>339</v>
      </c>
      <c r="E3446" s="127">
        <v>393621.62</v>
      </c>
      <c r="F3446" s="127">
        <v>45095566</v>
      </c>
      <c r="G3446" s="127">
        <v>113922</v>
      </c>
    </row>
    <row r="3447" spans="1:7" ht="14.25" customHeight="1">
      <c r="A3447" s="130" t="s">
        <v>147</v>
      </c>
      <c r="B3447" s="131">
        <v>2015</v>
      </c>
      <c r="C3447" s="130" t="s">
        <v>337</v>
      </c>
      <c r="D3447" s="130" t="s">
        <v>340</v>
      </c>
      <c r="E3447" s="131">
        <v>0</v>
      </c>
      <c r="F3447" s="131">
        <v>0</v>
      </c>
      <c r="G3447" s="131">
        <v>0</v>
      </c>
    </row>
    <row r="3448" spans="1:7" ht="14.25" customHeight="1">
      <c r="A3448" s="126" t="s">
        <v>147</v>
      </c>
      <c r="B3448" s="127">
        <v>2015</v>
      </c>
      <c r="C3448" s="126" t="s">
        <v>337</v>
      </c>
      <c r="D3448" s="126" t="s">
        <v>341</v>
      </c>
      <c r="E3448" s="127">
        <v>1055913.55</v>
      </c>
      <c r="F3448" s="127">
        <v>29589161</v>
      </c>
      <c r="G3448" s="127">
        <v>0</v>
      </c>
    </row>
    <row r="3449" spans="1:7" ht="14.25" customHeight="1">
      <c r="A3449" s="130" t="s">
        <v>147</v>
      </c>
      <c r="B3449" s="131">
        <v>2015</v>
      </c>
      <c r="C3449" s="130" t="s">
        <v>337</v>
      </c>
      <c r="D3449" s="130" t="s">
        <v>342</v>
      </c>
      <c r="E3449" s="131">
        <v>0</v>
      </c>
      <c r="F3449" s="131">
        <v>0</v>
      </c>
      <c r="G3449" s="131">
        <v>0</v>
      </c>
    </row>
    <row r="3450" spans="1:7" ht="14.25" customHeight="1">
      <c r="A3450" s="126" t="s">
        <v>147</v>
      </c>
      <c r="B3450" s="127">
        <v>2016</v>
      </c>
      <c r="C3450" s="126" t="s">
        <v>332</v>
      </c>
      <c r="D3450" s="126" t="s">
        <v>343</v>
      </c>
      <c r="E3450" s="127">
        <v>0</v>
      </c>
      <c r="F3450" s="127">
        <v>0</v>
      </c>
      <c r="G3450" s="127">
        <v>0</v>
      </c>
    </row>
    <row r="3451" spans="1:7" ht="14.25" customHeight="1">
      <c r="A3451" s="130" t="s">
        <v>147</v>
      </c>
      <c r="B3451" s="131">
        <v>2016</v>
      </c>
      <c r="C3451" s="130" t="s">
        <v>332</v>
      </c>
      <c r="D3451" s="130" t="s">
        <v>333</v>
      </c>
      <c r="E3451" s="131">
        <v>0</v>
      </c>
      <c r="F3451" s="131">
        <v>0</v>
      </c>
      <c r="G3451" s="131">
        <v>0</v>
      </c>
    </row>
    <row r="3452" spans="1:7" ht="14.25" customHeight="1">
      <c r="A3452" s="126" t="s">
        <v>147</v>
      </c>
      <c r="B3452" s="127">
        <v>2016</v>
      </c>
      <c r="C3452" s="126" t="s">
        <v>332</v>
      </c>
      <c r="D3452" s="126" t="s">
        <v>335</v>
      </c>
      <c r="E3452" s="127">
        <v>64718.879999999997</v>
      </c>
      <c r="F3452" s="127">
        <v>1127383</v>
      </c>
      <c r="G3452" s="127">
        <v>3137</v>
      </c>
    </row>
    <row r="3453" spans="1:7" ht="14.25" customHeight="1">
      <c r="A3453" s="130" t="s">
        <v>147</v>
      </c>
      <c r="B3453" s="131">
        <v>2016</v>
      </c>
      <c r="C3453" s="130" t="s">
        <v>332</v>
      </c>
      <c r="D3453" s="130" t="s">
        <v>336</v>
      </c>
      <c r="E3453" s="131">
        <v>19014.400000000001</v>
      </c>
      <c r="F3453" s="131">
        <v>157514</v>
      </c>
      <c r="G3453" s="131">
        <v>0</v>
      </c>
    </row>
    <row r="3454" spans="1:7" ht="14.25" customHeight="1">
      <c r="A3454" s="126" t="s">
        <v>147</v>
      </c>
      <c r="B3454" s="127">
        <v>2016</v>
      </c>
      <c r="C3454" s="126" t="s">
        <v>337</v>
      </c>
      <c r="D3454" s="126" t="s">
        <v>338</v>
      </c>
      <c r="E3454" s="127">
        <v>335317.55</v>
      </c>
      <c r="F3454" s="127">
        <v>10820876</v>
      </c>
      <c r="G3454" s="127">
        <v>0</v>
      </c>
    </row>
    <row r="3455" spans="1:7" ht="14.25" customHeight="1">
      <c r="A3455" s="130" t="s">
        <v>147</v>
      </c>
      <c r="B3455" s="131">
        <v>2016</v>
      </c>
      <c r="C3455" s="130" t="s">
        <v>337</v>
      </c>
      <c r="D3455" s="130" t="s">
        <v>339</v>
      </c>
      <c r="E3455" s="131">
        <v>408149.66</v>
      </c>
      <c r="F3455" s="131">
        <v>44950585</v>
      </c>
      <c r="G3455" s="131">
        <v>116348</v>
      </c>
    </row>
    <row r="3456" spans="1:7" ht="14.25" customHeight="1">
      <c r="A3456" s="126" t="s">
        <v>147</v>
      </c>
      <c r="B3456" s="127">
        <v>2016</v>
      </c>
      <c r="C3456" s="126" t="s">
        <v>337</v>
      </c>
      <c r="D3456" s="126" t="s">
        <v>340</v>
      </c>
      <c r="E3456" s="127">
        <v>0</v>
      </c>
      <c r="F3456" s="127">
        <v>0</v>
      </c>
      <c r="G3456" s="127">
        <v>0</v>
      </c>
    </row>
    <row r="3457" spans="1:7" ht="14.25" customHeight="1">
      <c r="A3457" s="130" t="s">
        <v>147</v>
      </c>
      <c r="B3457" s="131">
        <v>2016</v>
      </c>
      <c r="C3457" s="130" t="s">
        <v>337</v>
      </c>
      <c r="D3457" s="130" t="s">
        <v>341</v>
      </c>
      <c r="E3457" s="131">
        <v>1075052.82</v>
      </c>
      <c r="F3457" s="131">
        <v>28890618</v>
      </c>
      <c r="G3457" s="131">
        <v>0</v>
      </c>
    </row>
    <row r="3458" spans="1:7" ht="14.25" customHeight="1">
      <c r="A3458" s="126" t="s">
        <v>147</v>
      </c>
      <c r="B3458" s="127">
        <v>2016</v>
      </c>
      <c r="C3458" s="126" t="s">
        <v>337</v>
      </c>
      <c r="D3458" s="126" t="s">
        <v>342</v>
      </c>
      <c r="E3458" s="127">
        <v>0</v>
      </c>
      <c r="F3458" s="127">
        <v>0</v>
      </c>
      <c r="G3458" s="127">
        <v>0</v>
      </c>
    </row>
    <row r="3459" spans="1:7" ht="14.25" customHeight="1">
      <c r="A3459" s="130" t="s">
        <v>147</v>
      </c>
      <c r="B3459" s="131">
        <v>2017</v>
      </c>
      <c r="C3459" s="130" t="s">
        <v>332</v>
      </c>
      <c r="D3459" s="130" t="s">
        <v>343</v>
      </c>
      <c r="E3459" s="131">
        <v>0</v>
      </c>
      <c r="F3459" s="131">
        <v>0</v>
      </c>
      <c r="G3459" s="131">
        <v>0</v>
      </c>
    </row>
    <row r="3460" spans="1:7" ht="14.25" customHeight="1">
      <c r="A3460" s="126" t="s">
        <v>147</v>
      </c>
      <c r="B3460" s="127">
        <v>2017</v>
      </c>
      <c r="C3460" s="126" t="s">
        <v>332</v>
      </c>
      <c r="D3460" s="126" t="s">
        <v>333</v>
      </c>
      <c r="E3460" s="127">
        <v>0</v>
      </c>
      <c r="F3460" s="127">
        <v>0</v>
      </c>
      <c r="G3460" s="127">
        <v>0</v>
      </c>
    </row>
    <row r="3461" spans="1:7" ht="14.25" customHeight="1">
      <c r="A3461" s="130" t="s">
        <v>147</v>
      </c>
      <c r="B3461" s="131">
        <v>2017</v>
      </c>
      <c r="C3461" s="130" t="s">
        <v>332</v>
      </c>
      <c r="D3461" s="130" t="s">
        <v>335</v>
      </c>
      <c r="E3461" s="131">
        <v>56228.5</v>
      </c>
      <c r="F3461" s="131">
        <v>1123681</v>
      </c>
      <c r="G3461" s="131">
        <v>3117</v>
      </c>
    </row>
    <row r="3462" spans="1:7" ht="14.25" customHeight="1">
      <c r="A3462" s="126" t="s">
        <v>147</v>
      </c>
      <c r="B3462" s="127">
        <v>2017</v>
      </c>
      <c r="C3462" s="126" t="s">
        <v>332</v>
      </c>
      <c r="D3462" s="126" t="s">
        <v>336</v>
      </c>
      <c r="E3462" s="127">
        <v>16394.990000000002</v>
      </c>
      <c r="F3462" s="127">
        <v>161875</v>
      </c>
      <c r="G3462" s="127">
        <v>0</v>
      </c>
    </row>
    <row r="3463" spans="1:7" ht="14.25" customHeight="1">
      <c r="A3463" s="130" t="s">
        <v>147</v>
      </c>
      <c r="B3463" s="131">
        <v>2017</v>
      </c>
      <c r="C3463" s="130" t="s">
        <v>337</v>
      </c>
      <c r="D3463" s="130" t="s">
        <v>338</v>
      </c>
      <c r="E3463" s="131">
        <v>362752.71</v>
      </c>
      <c r="F3463" s="131">
        <v>10907791</v>
      </c>
      <c r="G3463" s="131">
        <v>0</v>
      </c>
    </row>
    <row r="3464" spans="1:7" ht="14.25" customHeight="1">
      <c r="A3464" s="126" t="s">
        <v>147</v>
      </c>
      <c r="B3464" s="127">
        <v>2017</v>
      </c>
      <c r="C3464" s="126" t="s">
        <v>337</v>
      </c>
      <c r="D3464" s="126" t="s">
        <v>339</v>
      </c>
      <c r="E3464" s="127">
        <v>414993.68</v>
      </c>
      <c r="F3464" s="127">
        <v>44820170</v>
      </c>
      <c r="G3464" s="127">
        <v>114292.85</v>
      </c>
    </row>
    <row r="3465" spans="1:7" ht="14.25" customHeight="1">
      <c r="A3465" s="130" t="s">
        <v>147</v>
      </c>
      <c r="B3465" s="131">
        <v>2017</v>
      </c>
      <c r="C3465" s="130" t="s">
        <v>337</v>
      </c>
      <c r="D3465" s="130" t="s">
        <v>340</v>
      </c>
      <c r="E3465" s="131">
        <v>0</v>
      </c>
      <c r="F3465" s="131">
        <v>0</v>
      </c>
      <c r="G3465" s="131">
        <v>0</v>
      </c>
    </row>
    <row r="3466" spans="1:7" ht="14.25" customHeight="1">
      <c r="A3466" s="126" t="s">
        <v>147</v>
      </c>
      <c r="B3466" s="127">
        <v>2017</v>
      </c>
      <c r="C3466" s="126" t="s">
        <v>337</v>
      </c>
      <c r="D3466" s="126" t="s">
        <v>341</v>
      </c>
      <c r="E3466" s="127">
        <v>1339052.29</v>
      </c>
      <c r="F3466" s="127">
        <v>28151208</v>
      </c>
      <c r="G3466" s="127">
        <v>0</v>
      </c>
    </row>
    <row r="3467" spans="1:7" ht="14.25" customHeight="1">
      <c r="A3467" s="130" t="s">
        <v>147</v>
      </c>
      <c r="B3467" s="131">
        <v>2017</v>
      </c>
      <c r="C3467" s="130" t="s">
        <v>337</v>
      </c>
      <c r="D3467" s="130" t="s">
        <v>342</v>
      </c>
      <c r="E3467" s="131">
        <v>0</v>
      </c>
      <c r="F3467" s="131">
        <v>0</v>
      </c>
      <c r="G3467" s="131">
        <v>0</v>
      </c>
    </row>
    <row r="3468" spans="1:7" ht="14.25" customHeight="1">
      <c r="A3468" s="126" t="s">
        <v>147</v>
      </c>
      <c r="B3468" s="127">
        <v>2018</v>
      </c>
      <c r="C3468" s="126" t="s">
        <v>332</v>
      </c>
      <c r="D3468" s="126" t="s">
        <v>343</v>
      </c>
      <c r="E3468" s="127">
        <v>0</v>
      </c>
      <c r="F3468" s="127">
        <v>0</v>
      </c>
      <c r="G3468" s="127">
        <v>0</v>
      </c>
    </row>
    <row r="3469" spans="1:7" ht="14.25" customHeight="1">
      <c r="A3469" s="130" t="s">
        <v>147</v>
      </c>
      <c r="B3469" s="131">
        <v>2018</v>
      </c>
      <c r="C3469" s="130" t="s">
        <v>332</v>
      </c>
      <c r="D3469" s="130" t="s">
        <v>333</v>
      </c>
      <c r="E3469" s="131">
        <v>0</v>
      </c>
      <c r="F3469" s="131">
        <v>0</v>
      </c>
      <c r="G3469" s="131">
        <v>0</v>
      </c>
    </row>
    <row r="3470" spans="1:7" ht="14.25" customHeight="1">
      <c r="A3470" s="126" t="s">
        <v>147</v>
      </c>
      <c r="B3470" s="127">
        <v>2018</v>
      </c>
      <c r="C3470" s="126" t="s">
        <v>332</v>
      </c>
      <c r="D3470" s="126" t="s">
        <v>335</v>
      </c>
      <c r="E3470" s="127">
        <v>40528.04</v>
      </c>
      <c r="F3470" s="127">
        <v>1095474</v>
      </c>
      <c r="G3470" s="127">
        <v>3039</v>
      </c>
    </row>
    <row r="3471" spans="1:7" ht="14.25" customHeight="1">
      <c r="A3471" s="130" t="s">
        <v>147</v>
      </c>
      <c r="B3471" s="131">
        <v>2018</v>
      </c>
      <c r="C3471" s="130" t="s">
        <v>332</v>
      </c>
      <c r="D3471" s="130" t="s">
        <v>336</v>
      </c>
      <c r="E3471" s="131">
        <v>12650.25</v>
      </c>
      <c r="F3471" s="131">
        <v>174874</v>
      </c>
      <c r="G3471" s="131">
        <v>0</v>
      </c>
    </row>
    <row r="3472" spans="1:7" ht="14.25" customHeight="1">
      <c r="A3472" s="126" t="s">
        <v>147</v>
      </c>
      <c r="B3472" s="127">
        <v>2018</v>
      </c>
      <c r="C3472" s="126" t="s">
        <v>337</v>
      </c>
      <c r="D3472" s="126" t="s">
        <v>338</v>
      </c>
      <c r="E3472" s="127">
        <v>348096.82</v>
      </c>
      <c r="F3472" s="127">
        <v>11124464</v>
      </c>
      <c r="G3472" s="127">
        <v>0</v>
      </c>
    </row>
    <row r="3473" spans="1:7" ht="14.25" customHeight="1">
      <c r="A3473" s="130" t="s">
        <v>147</v>
      </c>
      <c r="B3473" s="131">
        <v>2018</v>
      </c>
      <c r="C3473" s="130" t="s">
        <v>337</v>
      </c>
      <c r="D3473" s="130" t="s">
        <v>339</v>
      </c>
      <c r="E3473" s="131">
        <v>410654.45</v>
      </c>
      <c r="F3473" s="131">
        <v>44536403</v>
      </c>
      <c r="G3473" s="131">
        <v>107393.22</v>
      </c>
    </row>
    <row r="3474" spans="1:7" ht="14.25" customHeight="1">
      <c r="A3474" s="126" t="s">
        <v>147</v>
      </c>
      <c r="B3474" s="127">
        <v>2018</v>
      </c>
      <c r="C3474" s="126" t="s">
        <v>337</v>
      </c>
      <c r="D3474" s="126" t="s">
        <v>340</v>
      </c>
      <c r="E3474" s="127">
        <v>0</v>
      </c>
      <c r="F3474" s="127">
        <v>0</v>
      </c>
      <c r="G3474" s="127">
        <v>0</v>
      </c>
    </row>
    <row r="3475" spans="1:7" ht="14.25" customHeight="1">
      <c r="A3475" s="130" t="s">
        <v>147</v>
      </c>
      <c r="B3475" s="131">
        <v>2018</v>
      </c>
      <c r="C3475" s="130" t="s">
        <v>337</v>
      </c>
      <c r="D3475" s="130" t="s">
        <v>341</v>
      </c>
      <c r="E3475" s="131">
        <v>1196606.58</v>
      </c>
      <c r="F3475" s="131">
        <v>29861489</v>
      </c>
      <c r="G3475" s="131">
        <v>0</v>
      </c>
    </row>
    <row r="3476" spans="1:7" ht="14.25" customHeight="1">
      <c r="A3476" s="126" t="s">
        <v>147</v>
      </c>
      <c r="B3476" s="127">
        <v>2018</v>
      </c>
      <c r="C3476" s="126" t="s">
        <v>337</v>
      </c>
      <c r="D3476" s="126" t="s">
        <v>342</v>
      </c>
      <c r="E3476" s="127">
        <v>0</v>
      </c>
      <c r="F3476" s="127">
        <v>0</v>
      </c>
      <c r="G3476" s="127">
        <v>0</v>
      </c>
    </row>
    <row r="3477" spans="1:7" ht="14.25" customHeight="1">
      <c r="A3477" s="130" t="s">
        <v>147</v>
      </c>
      <c r="B3477" s="131">
        <v>2019</v>
      </c>
      <c r="C3477" s="130" t="s">
        <v>332</v>
      </c>
      <c r="D3477" s="130" t="s">
        <v>343</v>
      </c>
      <c r="E3477" s="131">
        <v>0</v>
      </c>
      <c r="F3477" s="131">
        <v>0</v>
      </c>
      <c r="G3477" s="131">
        <v>0</v>
      </c>
    </row>
    <row r="3478" spans="1:7" ht="14.25" customHeight="1">
      <c r="A3478" s="126" t="s">
        <v>147</v>
      </c>
      <c r="B3478" s="127">
        <v>2019</v>
      </c>
      <c r="C3478" s="126" t="s">
        <v>332</v>
      </c>
      <c r="D3478" s="126" t="s">
        <v>333</v>
      </c>
      <c r="E3478" s="127">
        <v>0</v>
      </c>
      <c r="F3478" s="127">
        <v>0</v>
      </c>
      <c r="G3478" s="127">
        <v>0</v>
      </c>
    </row>
    <row r="3479" spans="1:7" ht="14.25" customHeight="1">
      <c r="A3479" s="130" t="s">
        <v>147</v>
      </c>
      <c r="B3479" s="131">
        <v>2019</v>
      </c>
      <c r="C3479" s="130" t="s">
        <v>332</v>
      </c>
      <c r="D3479" s="130" t="s">
        <v>335</v>
      </c>
      <c r="E3479" s="131">
        <v>40510.449999999997</v>
      </c>
      <c r="F3479" s="131">
        <v>1095439</v>
      </c>
      <c r="G3479" s="131">
        <v>3039</v>
      </c>
    </row>
    <row r="3480" spans="1:7" ht="14.25" customHeight="1">
      <c r="A3480" s="126" t="s">
        <v>147</v>
      </c>
      <c r="B3480" s="127">
        <v>2019</v>
      </c>
      <c r="C3480" s="126" t="s">
        <v>332</v>
      </c>
      <c r="D3480" s="126" t="s">
        <v>336</v>
      </c>
      <c r="E3480" s="127">
        <v>9469.4599999999991</v>
      </c>
      <c r="F3480" s="127">
        <v>176820</v>
      </c>
      <c r="G3480" s="127">
        <v>0</v>
      </c>
    </row>
    <row r="3481" spans="1:7" ht="14.25" customHeight="1">
      <c r="A3481" s="130" t="s">
        <v>147</v>
      </c>
      <c r="B3481" s="131">
        <v>2019</v>
      </c>
      <c r="C3481" s="130" t="s">
        <v>337</v>
      </c>
      <c r="D3481" s="130" t="s">
        <v>338</v>
      </c>
      <c r="E3481" s="131">
        <v>357721.9</v>
      </c>
      <c r="F3481" s="131">
        <v>11527811.470000001</v>
      </c>
      <c r="G3481" s="131">
        <v>0</v>
      </c>
    </row>
    <row r="3482" spans="1:7" ht="14.25" customHeight="1">
      <c r="A3482" s="126" t="s">
        <v>147</v>
      </c>
      <c r="B3482" s="127">
        <v>2019</v>
      </c>
      <c r="C3482" s="126" t="s">
        <v>337</v>
      </c>
      <c r="D3482" s="126" t="s">
        <v>339</v>
      </c>
      <c r="E3482" s="127">
        <v>377557</v>
      </c>
      <c r="F3482" s="127">
        <v>43765859</v>
      </c>
      <c r="G3482" s="127">
        <v>96469.79</v>
      </c>
    </row>
    <row r="3483" spans="1:7" ht="14.25" customHeight="1">
      <c r="A3483" s="130" t="s">
        <v>147</v>
      </c>
      <c r="B3483" s="131">
        <v>2019</v>
      </c>
      <c r="C3483" s="130" t="s">
        <v>337</v>
      </c>
      <c r="D3483" s="130" t="s">
        <v>340</v>
      </c>
      <c r="E3483" s="131">
        <v>0</v>
      </c>
      <c r="F3483" s="131">
        <v>0</v>
      </c>
      <c r="G3483" s="131">
        <v>0</v>
      </c>
    </row>
    <row r="3484" spans="1:7" ht="14.25" customHeight="1">
      <c r="A3484" s="126" t="s">
        <v>147</v>
      </c>
      <c r="B3484" s="127">
        <v>2019</v>
      </c>
      <c r="C3484" s="126" t="s">
        <v>337</v>
      </c>
      <c r="D3484" s="126" t="s">
        <v>341</v>
      </c>
      <c r="E3484" s="127">
        <v>1231095.44</v>
      </c>
      <c r="F3484" s="127">
        <v>29818828</v>
      </c>
      <c r="G3484" s="127">
        <v>0</v>
      </c>
    </row>
    <row r="3485" spans="1:7" ht="14.25" customHeight="1">
      <c r="A3485" s="130" t="s">
        <v>147</v>
      </c>
      <c r="B3485" s="131">
        <v>2019</v>
      </c>
      <c r="C3485" s="130" t="s">
        <v>337</v>
      </c>
      <c r="D3485" s="130" t="s">
        <v>342</v>
      </c>
      <c r="E3485" s="131">
        <v>0</v>
      </c>
      <c r="F3485" s="131">
        <v>0</v>
      </c>
      <c r="G3485" s="131">
        <v>0</v>
      </c>
    </row>
    <row r="3486" spans="1:7" ht="14.25" customHeight="1">
      <c r="A3486" s="126" t="s">
        <v>147</v>
      </c>
      <c r="B3486" s="127">
        <v>2020</v>
      </c>
      <c r="C3486" s="126" t="s">
        <v>332</v>
      </c>
      <c r="D3486" s="126" t="s">
        <v>343</v>
      </c>
      <c r="E3486" s="127">
        <v>0</v>
      </c>
      <c r="F3486" s="127">
        <v>0</v>
      </c>
      <c r="G3486" s="127">
        <v>0</v>
      </c>
    </row>
    <row r="3487" spans="1:7" ht="14.25" customHeight="1">
      <c r="A3487" s="130" t="s">
        <v>147</v>
      </c>
      <c r="B3487" s="131">
        <v>2020</v>
      </c>
      <c r="C3487" s="130" t="s">
        <v>332</v>
      </c>
      <c r="D3487" s="130" t="s">
        <v>333</v>
      </c>
      <c r="E3487" s="131">
        <v>0</v>
      </c>
      <c r="F3487" s="131">
        <v>0</v>
      </c>
      <c r="G3487" s="131">
        <v>0</v>
      </c>
    </row>
    <row r="3488" spans="1:7" ht="14.25" customHeight="1">
      <c r="A3488" s="126" t="s">
        <v>147</v>
      </c>
      <c r="B3488" s="127">
        <v>2020</v>
      </c>
      <c r="C3488" s="126" t="s">
        <v>332</v>
      </c>
      <c r="D3488" s="126" t="s">
        <v>335</v>
      </c>
      <c r="E3488" s="127">
        <v>41490.85</v>
      </c>
      <c r="F3488" s="127">
        <v>1073512</v>
      </c>
      <c r="G3488" s="127">
        <v>2981</v>
      </c>
    </row>
    <row r="3489" spans="1:7" ht="14.25" customHeight="1">
      <c r="A3489" s="130" t="s">
        <v>147</v>
      </c>
      <c r="B3489" s="131">
        <v>2020</v>
      </c>
      <c r="C3489" s="130" t="s">
        <v>332</v>
      </c>
      <c r="D3489" s="130" t="s">
        <v>336</v>
      </c>
      <c r="E3489" s="131">
        <v>9686.81</v>
      </c>
      <c r="F3489" s="131">
        <v>224089</v>
      </c>
      <c r="G3489" s="131">
        <v>0</v>
      </c>
    </row>
    <row r="3490" spans="1:7" ht="14.25" customHeight="1">
      <c r="A3490" s="126" t="s">
        <v>147</v>
      </c>
      <c r="B3490" s="127">
        <v>2020</v>
      </c>
      <c r="C3490" s="126" t="s">
        <v>337</v>
      </c>
      <c r="D3490" s="126" t="s">
        <v>338</v>
      </c>
      <c r="E3490" s="127">
        <v>376762.49</v>
      </c>
      <c r="F3490" s="127">
        <v>12195584.369999999</v>
      </c>
      <c r="G3490" s="127">
        <v>0</v>
      </c>
    </row>
    <row r="3491" spans="1:7" ht="14.25" customHeight="1">
      <c r="A3491" s="130" t="s">
        <v>147</v>
      </c>
      <c r="B3491" s="131">
        <v>2020</v>
      </c>
      <c r="C3491" s="130" t="s">
        <v>337</v>
      </c>
      <c r="D3491" s="130" t="s">
        <v>339</v>
      </c>
      <c r="E3491" s="131">
        <v>339404.43</v>
      </c>
      <c r="F3491" s="131">
        <v>40141946</v>
      </c>
      <c r="G3491" s="131">
        <v>91748.72</v>
      </c>
    </row>
    <row r="3492" spans="1:7" ht="14.25" customHeight="1">
      <c r="A3492" s="126" t="s">
        <v>147</v>
      </c>
      <c r="B3492" s="127">
        <v>2020</v>
      </c>
      <c r="C3492" s="126" t="s">
        <v>337</v>
      </c>
      <c r="D3492" s="126" t="s">
        <v>340</v>
      </c>
      <c r="E3492" s="127">
        <v>0</v>
      </c>
      <c r="F3492" s="127">
        <v>0</v>
      </c>
      <c r="G3492" s="127">
        <v>0</v>
      </c>
    </row>
    <row r="3493" spans="1:7" ht="14.25" customHeight="1">
      <c r="A3493" s="130" t="s">
        <v>147</v>
      </c>
      <c r="B3493" s="131">
        <v>2020</v>
      </c>
      <c r="C3493" s="130" t="s">
        <v>337</v>
      </c>
      <c r="D3493" s="130" t="s">
        <v>341</v>
      </c>
      <c r="E3493" s="131">
        <v>1219212.8999999999</v>
      </c>
      <c r="F3493" s="131">
        <v>30977677</v>
      </c>
      <c r="G3493" s="131">
        <v>0</v>
      </c>
    </row>
    <row r="3494" spans="1:7" ht="14.25" customHeight="1">
      <c r="A3494" s="126" t="s">
        <v>147</v>
      </c>
      <c r="B3494" s="127">
        <v>2020</v>
      </c>
      <c r="C3494" s="126" t="s">
        <v>337</v>
      </c>
      <c r="D3494" s="126" t="s">
        <v>342</v>
      </c>
      <c r="E3494" s="127">
        <v>0</v>
      </c>
      <c r="F3494" s="127">
        <v>0</v>
      </c>
      <c r="G3494" s="127">
        <v>0</v>
      </c>
    </row>
    <row r="3495" spans="1:7" ht="14.25" customHeight="1">
      <c r="A3495" s="130" t="s">
        <v>147</v>
      </c>
      <c r="B3495" s="131">
        <v>2021</v>
      </c>
      <c r="C3495" s="130" t="s">
        <v>332</v>
      </c>
      <c r="D3495" s="130" t="s">
        <v>343</v>
      </c>
      <c r="E3495" s="131">
        <v>0</v>
      </c>
      <c r="F3495" s="131">
        <v>0</v>
      </c>
      <c r="G3495" s="131">
        <v>0</v>
      </c>
    </row>
    <row r="3496" spans="1:7" ht="14.25" customHeight="1">
      <c r="A3496" s="126" t="s">
        <v>147</v>
      </c>
      <c r="B3496" s="127">
        <v>2021</v>
      </c>
      <c r="C3496" s="126" t="s">
        <v>332</v>
      </c>
      <c r="D3496" s="126" t="s">
        <v>333</v>
      </c>
      <c r="E3496" s="127">
        <v>0</v>
      </c>
      <c r="F3496" s="127">
        <v>0</v>
      </c>
      <c r="G3496" s="127">
        <v>0</v>
      </c>
    </row>
    <row r="3497" spans="1:7" ht="14.25" customHeight="1">
      <c r="A3497" s="130" t="s">
        <v>147</v>
      </c>
      <c r="B3497" s="131">
        <v>2021</v>
      </c>
      <c r="C3497" s="130" t="s">
        <v>332</v>
      </c>
      <c r="D3497" s="130" t="s">
        <v>335</v>
      </c>
      <c r="E3497" s="131">
        <v>34998.89</v>
      </c>
      <c r="F3497" s="131">
        <v>332567</v>
      </c>
      <c r="G3497" s="131">
        <v>951</v>
      </c>
    </row>
    <row r="3498" spans="1:7" ht="14.25" customHeight="1">
      <c r="A3498" s="126" t="s">
        <v>147</v>
      </c>
      <c r="B3498" s="127">
        <v>2021</v>
      </c>
      <c r="C3498" s="126" t="s">
        <v>332</v>
      </c>
      <c r="D3498" s="126" t="s">
        <v>336</v>
      </c>
      <c r="E3498" s="127">
        <v>10204.25</v>
      </c>
      <c r="F3498" s="127">
        <v>269519</v>
      </c>
      <c r="G3498" s="127">
        <v>0</v>
      </c>
    </row>
    <row r="3499" spans="1:7" ht="14.25" customHeight="1">
      <c r="A3499" s="130" t="s">
        <v>147</v>
      </c>
      <c r="B3499" s="131">
        <v>2021</v>
      </c>
      <c r="C3499" s="130" t="s">
        <v>337</v>
      </c>
      <c r="D3499" s="130" t="s">
        <v>338</v>
      </c>
      <c r="E3499" s="131">
        <v>369435.73</v>
      </c>
      <c r="F3499" s="131">
        <v>11040455</v>
      </c>
      <c r="G3499" s="131">
        <v>0</v>
      </c>
    </row>
    <row r="3500" spans="1:7" ht="14.25" customHeight="1">
      <c r="A3500" s="126" t="s">
        <v>147</v>
      </c>
      <c r="B3500" s="127">
        <v>2021</v>
      </c>
      <c r="C3500" s="126" t="s">
        <v>337</v>
      </c>
      <c r="D3500" s="126" t="s">
        <v>339</v>
      </c>
      <c r="E3500" s="127">
        <v>366270.08</v>
      </c>
      <c r="F3500" s="127">
        <v>41367498</v>
      </c>
      <c r="G3500" s="127">
        <v>100013</v>
      </c>
    </row>
    <row r="3501" spans="1:7" ht="14.25" customHeight="1">
      <c r="A3501" s="130" t="s">
        <v>147</v>
      </c>
      <c r="B3501" s="131">
        <v>2021</v>
      </c>
      <c r="C3501" s="130" t="s">
        <v>337</v>
      </c>
      <c r="D3501" s="130" t="s">
        <v>340</v>
      </c>
      <c r="E3501" s="131">
        <v>0</v>
      </c>
      <c r="F3501" s="131">
        <v>0</v>
      </c>
      <c r="G3501" s="131">
        <v>0</v>
      </c>
    </row>
    <row r="3502" spans="1:7" ht="14.25" customHeight="1">
      <c r="A3502" s="126" t="s">
        <v>147</v>
      </c>
      <c r="B3502" s="127">
        <v>2021</v>
      </c>
      <c r="C3502" s="126" t="s">
        <v>337</v>
      </c>
      <c r="D3502" s="126" t="s">
        <v>341</v>
      </c>
      <c r="E3502" s="127">
        <v>1212566.48</v>
      </c>
      <c r="F3502" s="127">
        <v>30880817</v>
      </c>
      <c r="G3502" s="127">
        <v>0</v>
      </c>
    </row>
    <row r="3503" spans="1:7" ht="14.25" customHeight="1">
      <c r="A3503" s="130" t="s">
        <v>147</v>
      </c>
      <c r="B3503" s="131">
        <v>2021</v>
      </c>
      <c r="C3503" s="130" t="s">
        <v>337</v>
      </c>
      <c r="D3503" s="130" t="s">
        <v>342</v>
      </c>
      <c r="E3503" s="131">
        <v>0</v>
      </c>
      <c r="F3503" s="131">
        <v>0</v>
      </c>
      <c r="G3503" s="131">
        <v>0</v>
      </c>
    </row>
    <row r="3504" spans="1:7" ht="14.25" customHeight="1">
      <c r="A3504" s="126" t="s">
        <v>147</v>
      </c>
      <c r="B3504" s="127">
        <v>2022</v>
      </c>
      <c r="C3504" s="126" t="s">
        <v>332</v>
      </c>
      <c r="D3504" s="126" t="s">
        <v>343</v>
      </c>
      <c r="E3504" s="127">
        <v>0</v>
      </c>
      <c r="F3504" s="127">
        <v>0</v>
      </c>
      <c r="G3504" s="127">
        <v>0</v>
      </c>
    </row>
    <row r="3505" spans="1:7" ht="14.25" customHeight="1">
      <c r="A3505" s="130" t="s">
        <v>147</v>
      </c>
      <c r="B3505" s="131">
        <v>2022</v>
      </c>
      <c r="C3505" s="130" t="s">
        <v>332</v>
      </c>
      <c r="D3505" s="130" t="s">
        <v>333</v>
      </c>
      <c r="E3505" s="131">
        <v>0</v>
      </c>
      <c r="F3505" s="131">
        <v>0</v>
      </c>
      <c r="G3505" s="131">
        <v>0</v>
      </c>
    </row>
    <row r="3506" spans="1:7" ht="14.25" customHeight="1">
      <c r="A3506" s="126" t="s">
        <v>147</v>
      </c>
      <c r="B3506" s="127">
        <v>2022</v>
      </c>
      <c r="C3506" s="126" t="s">
        <v>332</v>
      </c>
      <c r="D3506" s="126" t="s">
        <v>335</v>
      </c>
      <c r="E3506" s="127">
        <v>34458.15</v>
      </c>
      <c r="F3506" s="127">
        <v>388077</v>
      </c>
      <c r="G3506" s="127">
        <v>1076</v>
      </c>
    </row>
    <row r="3507" spans="1:7" ht="14.25" customHeight="1">
      <c r="A3507" s="130" t="s">
        <v>147</v>
      </c>
      <c r="B3507" s="131">
        <v>2022</v>
      </c>
      <c r="C3507" s="130" t="s">
        <v>332</v>
      </c>
      <c r="D3507" s="130" t="s">
        <v>336</v>
      </c>
      <c r="E3507" s="131">
        <v>10375.26</v>
      </c>
      <c r="F3507" s="131">
        <v>264701</v>
      </c>
      <c r="G3507" s="131">
        <v>0</v>
      </c>
    </row>
    <row r="3508" spans="1:7" ht="14.25" customHeight="1">
      <c r="A3508" s="126" t="s">
        <v>147</v>
      </c>
      <c r="B3508" s="127">
        <v>2022</v>
      </c>
      <c r="C3508" s="126" t="s">
        <v>337</v>
      </c>
      <c r="D3508" s="126" t="s">
        <v>338</v>
      </c>
      <c r="E3508" s="127">
        <v>374457.95</v>
      </c>
      <c r="F3508" s="127">
        <v>11513618</v>
      </c>
      <c r="G3508" s="127">
        <v>0</v>
      </c>
    </row>
    <row r="3509" spans="1:7" ht="14.25" customHeight="1">
      <c r="A3509" s="130" t="s">
        <v>147</v>
      </c>
      <c r="B3509" s="131">
        <v>2022</v>
      </c>
      <c r="C3509" s="130" t="s">
        <v>337</v>
      </c>
      <c r="D3509" s="130" t="s">
        <v>339</v>
      </c>
      <c r="E3509" s="131">
        <v>450890.07</v>
      </c>
      <c r="F3509" s="131">
        <v>42952843</v>
      </c>
      <c r="G3509" s="131">
        <v>102091.89</v>
      </c>
    </row>
    <row r="3510" spans="1:7" ht="14.25" customHeight="1">
      <c r="A3510" s="126" t="s">
        <v>147</v>
      </c>
      <c r="B3510" s="127">
        <v>2022</v>
      </c>
      <c r="C3510" s="126" t="s">
        <v>337</v>
      </c>
      <c r="D3510" s="126" t="s">
        <v>340</v>
      </c>
      <c r="E3510" s="127">
        <v>0</v>
      </c>
      <c r="F3510" s="127">
        <v>0</v>
      </c>
      <c r="G3510" s="127">
        <v>0</v>
      </c>
    </row>
    <row r="3511" spans="1:7" ht="14.25" customHeight="1">
      <c r="A3511" s="130" t="s">
        <v>147</v>
      </c>
      <c r="B3511" s="131">
        <v>2022</v>
      </c>
      <c r="C3511" s="130" t="s">
        <v>337</v>
      </c>
      <c r="D3511" s="130" t="s">
        <v>341</v>
      </c>
      <c r="E3511" s="131">
        <v>1247555.42</v>
      </c>
      <c r="F3511" s="131">
        <v>30997475</v>
      </c>
      <c r="G3511" s="131">
        <v>0</v>
      </c>
    </row>
    <row r="3512" spans="1:7" ht="14.25" customHeight="1">
      <c r="A3512" s="126" t="s">
        <v>147</v>
      </c>
      <c r="B3512" s="127">
        <v>2022</v>
      </c>
      <c r="C3512" s="126" t="s">
        <v>337</v>
      </c>
      <c r="D3512" s="126" t="s">
        <v>342</v>
      </c>
      <c r="E3512" s="127">
        <v>0</v>
      </c>
      <c r="F3512" s="127">
        <v>0</v>
      </c>
      <c r="G3512" s="127">
        <v>0</v>
      </c>
    </row>
    <row r="3513" spans="1:7" ht="14.25" customHeight="1">
      <c r="A3513" s="130" t="s">
        <v>147</v>
      </c>
      <c r="B3513" s="131">
        <v>2023</v>
      </c>
      <c r="C3513" s="130" t="s">
        <v>332</v>
      </c>
      <c r="D3513" s="130" t="s">
        <v>343</v>
      </c>
      <c r="E3513" s="131">
        <v>0</v>
      </c>
      <c r="F3513" s="131">
        <v>0</v>
      </c>
      <c r="G3513" s="131">
        <v>0</v>
      </c>
    </row>
    <row r="3514" spans="1:7" ht="14.25" customHeight="1">
      <c r="A3514" s="126" t="s">
        <v>147</v>
      </c>
      <c r="B3514" s="127">
        <v>2023</v>
      </c>
      <c r="C3514" s="126" t="s">
        <v>332</v>
      </c>
      <c r="D3514" s="126" t="s">
        <v>333</v>
      </c>
      <c r="E3514" s="127">
        <v>0</v>
      </c>
      <c r="F3514" s="127">
        <v>0</v>
      </c>
      <c r="G3514" s="127">
        <v>0</v>
      </c>
    </row>
    <row r="3515" spans="1:7" ht="14.25" customHeight="1">
      <c r="A3515" s="130" t="s">
        <v>147</v>
      </c>
      <c r="B3515" s="131">
        <v>2023</v>
      </c>
      <c r="C3515" s="130" t="s">
        <v>332</v>
      </c>
      <c r="D3515" s="130" t="s">
        <v>335</v>
      </c>
      <c r="E3515" s="131">
        <v>36105.19</v>
      </c>
      <c r="F3515" s="131">
        <v>388066</v>
      </c>
      <c r="G3515" s="131">
        <v>1076</v>
      </c>
    </row>
    <row r="3516" spans="1:7" ht="14.25" customHeight="1">
      <c r="A3516" s="126" t="s">
        <v>147</v>
      </c>
      <c r="B3516" s="127">
        <v>2023</v>
      </c>
      <c r="C3516" s="126" t="s">
        <v>332</v>
      </c>
      <c r="D3516" s="126" t="s">
        <v>336</v>
      </c>
      <c r="E3516" s="127">
        <v>10787.05</v>
      </c>
      <c r="F3516" s="127">
        <v>271530</v>
      </c>
      <c r="G3516" s="127">
        <v>0</v>
      </c>
    </row>
    <row r="3517" spans="1:7" ht="14.25" customHeight="1">
      <c r="A3517" s="130" t="s">
        <v>147</v>
      </c>
      <c r="B3517" s="131">
        <v>2023</v>
      </c>
      <c r="C3517" s="130" t="s">
        <v>337</v>
      </c>
      <c r="D3517" s="130" t="s">
        <v>338</v>
      </c>
      <c r="E3517" s="131">
        <v>383704.61</v>
      </c>
      <c r="F3517" s="131">
        <v>11275409</v>
      </c>
      <c r="G3517" s="131">
        <v>0</v>
      </c>
    </row>
    <row r="3518" spans="1:7" ht="14.25" customHeight="1">
      <c r="A3518" s="126" t="s">
        <v>147</v>
      </c>
      <c r="B3518" s="127">
        <v>2023</v>
      </c>
      <c r="C3518" s="126" t="s">
        <v>337</v>
      </c>
      <c r="D3518" s="126" t="s">
        <v>339</v>
      </c>
      <c r="E3518" s="127">
        <v>443515.91</v>
      </c>
      <c r="F3518" s="127">
        <v>42819732</v>
      </c>
      <c r="G3518" s="127">
        <v>103595.66</v>
      </c>
    </row>
    <row r="3519" spans="1:7" ht="14.25" customHeight="1">
      <c r="A3519" s="130" t="s">
        <v>147</v>
      </c>
      <c r="B3519" s="131">
        <v>2023</v>
      </c>
      <c r="C3519" s="130" t="s">
        <v>337</v>
      </c>
      <c r="D3519" s="130" t="s">
        <v>340</v>
      </c>
      <c r="E3519" s="131">
        <v>0</v>
      </c>
      <c r="F3519" s="131">
        <v>0</v>
      </c>
      <c r="G3519" s="131">
        <v>0</v>
      </c>
    </row>
    <row r="3520" spans="1:7" ht="14.25" customHeight="1">
      <c r="A3520" s="126" t="s">
        <v>147</v>
      </c>
      <c r="B3520" s="127">
        <v>2023</v>
      </c>
      <c r="C3520" s="126" t="s">
        <v>337</v>
      </c>
      <c r="D3520" s="126" t="s">
        <v>341</v>
      </c>
      <c r="E3520" s="127">
        <v>1294944.55</v>
      </c>
      <c r="F3520" s="127">
        <v>30505616</v>
      </c>
      <c r="G3520" s="127">
        <v>0</v>
      </c>
    </row>
    <row r="3521" spans="1:7" ht="14.25" customHeight="1">
      <c r="A3521" s="130" t="s">
        <v>147</v>
      </c>
      <c r="B3521" s="131">
        <v>2023</v>
      </c>
      <c r="C3521" s="130" t="s">
        <v>337</v>
      </c>
      <c r="D3521" s="130" t="s">
        <v>342</v>
      </c>
      <c r="E3521" s="131">
        <v>0</v>
      </c>
      <c r="F3521" s="131">
        <v>0</v>
      </c>
      <c r="G3521" s="131">
        <v>0</v>
      </c>
    </row>
    <row r="3522" spans="1:7" ht="14.25" customHeight="1">
      <c r="A3522" s="126" t="s">
        <v>148</v>
      </c>
      <c r="B3522" s="127">
        <v>2015</v>
      </c>
      <c r="C3522" s="126" t="s">
        <v>332</v>
      </c>
      <c r="D3522" s="126" t="s">
        <v>343</v>
      </c>
      <c r="E3522" s="127">
        <v>0</v>
      </c>
      <c r="F3522" s="127">
        <v>0</v>
      </c>
      <c r="G3522" s="127">
        <v>0</v>
      </c>
    </row>
    <row r="3523" spans="1:7" ht="14.25" customHeight="1">
      <c r="A3523" s="130" t="s">
        <v>148</v>
      </c>
      <c r="B3523" s="131">
        <v>2015</v>
      </c>
      <c r="C3523" s="130" t="s">
        <v>332</v>
      </c>
      <c r="D3523" s="130" t="s">
        <v>333</v>
      </c>
      <c r="E3523" s="131">
        <v>6581</v>
      </c>
      <c r="F3523" s="131">
        <v>109502</v>
      </c>
      <c r="G3523" s="131">
        <v>302</v>
      </c>
    </row>
    <row r="3524" spans="1:7" ht="14.25" customHeight="1">
      <c r="A3524" s="126" t="s">
        <v>148</v>
      </c>
      <c r="B3524" s="127">
        <v>2015</v>
      </c>
      <c r="C3524" s="126" t="s">
        <v>332</v>
      </c>
      <c r="D3524" s="126" t="s">
        <v>335</v>
      </c>
      <c r="E3524" s="127">
        <v>107656</v>
      </c>
      <c r="F3524" s="127">
        <v>1052678</v>
      </c>
      <c r="G3524" s="127">
        <v>2861</v>
      </c>
    </row>
    <row r="3525" spans="1:7" ht="14.25" customHeight="1">
      <c r="A3525" s="130" t="s">
        <v>148</v>
      </c>
      <c r="B3525" s="131">
        <v>2015</v>
      </c>
      <c r="C3525" s="130" t="s">
        <v>332</v>
      </c>
      <c r="D3525" s="130" t="s">
        <v>336</v>
      </c>
      <c r="E3525" s="131">
        <v>12577</v>
      </c>
      <c r="F3525" s="131">
        <v>543571</v>
      </c>
      <c r="G3525" s="131">
        <v>0</v>
      </c>
    </row>
    <row r="3526" spans="1:7" ht="14.25" customHeight="1">
      <c r="A3526" s="126" t="s">
        <v>148</v>
      </c>
      <c r="B3526" s="127">
        <v>2015</v>
      </c>
      <c r="C3526" s="126" t="s">
        <v>337</v>
      </c>
      <c r="D3526" s="126" t="s">
        <v>338</v>
      </c>
      <c r="E3526" s="127">
        <v>482664</v>
      </c>
      <c r="F3526" s="127">
        <v>20653133</v>
      </c>
      <c r="G3526" s="127">
        <v>0</v>
      </c>
    </row>
    <row r="3527" spans="1:7" ht="14.25" customHeight="1">
      <c r="A3527" s="130" t="s">
        <v>148</v>
      </c>
      <c r="B3527" s="131">
        <v>2015</v>
      </c>
      <c r="C3527" s="130" t="s">
        <v>337</v>
      </c>
      <c r="D3527" s="130" t="s">
        <v>339</v>
      </c>
      <c r="E3527" s="131">
        <v>448662</v>
      </c>
      <c r="F3527" s="131">
        <v>40918077</v>
      </c>
      <c r="G3527" s="131">
        <v>125734</v>
      </c>
    </row>
    <row r="3528" spans="1:7" ht="14.25" customHeight="1">
      <c r="A3528" s="126" t="s">
        <v>148</v>
      </c>
      <c r="B3528" s="127">
        <v>2015</v>
      </c>
      <c r="C3528" s="126" t="s">
        <v>337</v>
      </c>
      <c r="D3528" s="126" t="s">
        <v>340</v>
      </c>
      <c r="E3528" s="127">
        <v>0</v>
      </c>
      <c r="F3528" s="127">
        <v>0</v>
      </c>
      <c r="G3528" s="127">
        <v>0</v>
      </c>
    </row>
    <row r="3529" spans="1:7" ht="14.25" customHeight="1">
      <c r="A3529" s="130" t="s">
        <v>148</v>
      </c>
      <c r="B3529" s="131">
        <v>2015</v>
      </c>
      <c r="C3529" s="130" t="s">
        <v>337</v>
      </c>
      <c r="D3529" s="130" t="s">
        <v>341</v>
      </c>
      <c r="E3529" s="131">
        <v>1418451</v>
      </c>
      <c r="F3529" s="131">
        <v>40938311</v>
      </c>
      <c r="G3529" s="131">
        <v>0</v>
      </c>
    </row>
    <row r="3530" spans="1:7" ht="14.25" customHeight="1">
      <c r="A3530" s="126" t="s">
        <v>148</v>
      </c>
      <c r="B3530" s="127">
        <v>2015</v>
      </c>
      <c r="C3530" s="126" t="s">
        <v>337</v>
      </c>
      <c r="D3530" s="126" t="s">
        <v>342</v>
      </c>
      <c r="E3530" s="127">
        <v>0</v>
      </c>
      <c r="F3530" s="127">
        <v>0</v>
      </c>
      <c r="G3530" s="127">
        <v>0</v>
      </c>
    </row>
    <row r="3531" spans="1:7" ht="14.25" customHeight="1">
      <c r="A3531" s="130" t="s">
        <v>148</v>
      </c>
      <c r="B3531" s="131">
        <v>2016</v>
      </c>
      <c r="C3531" s="130" t="s">
        <v>332</v>
      </c>
      <c r="D3531" s="130" t="s">
        <v>343</v>
      </c>
      <c r="E3531" s="131">
        <v>0</v>
      </c>
      <c r="F3531" s="131">
        <v>0</v>
      </c>
      <c r="G3531" s="131">
        <v>0</v>
      </c>
    </row>
    <row r="3532" spans="1:7" ht="14.25" customHeight="1">
      <c r="A3532" s="126" t="s">
        <v>148</v>
      </c>
      <c r="B3532" s="127">
        <v>2016</v>
      </c>
      <c r="C3532" s="126" t="s">
        <v>332</v>
      </c>
      <c r="D3532" s="126" t="s">
        <v>333</v>
      </c>
      <c r="E3532" s="127">
        <v>6474.36</v>
      </c>
      <c r="F3532" s="127">
        <v>106791</v>
      </c>
      <c r="G3532" s="127">
        <v>301.66000000000003</v>
      </c>
    </row>
    <row r="3533" spans="1:7" ht="14.25" customHeight="1">
      <c r="A3533" s="130" t="s">
        <v>148</v>
      </c>
      <c r="B3533" s="131">
        <v>2016</v>
      </c>
      <c r="C3533" s="130" t="s">
        <v>332</v>
      </c>
      <c r="D3533" s="130" t="s">
        <v>335</v>
      </c>
      <c r="E3533" s="131">
        <v>98402.84</v>
      </c>
      <c r="F3533" s="131">
        <v>773158</v>
      </c>
      <c r="G3533" s="131">
        <v>2070.6</v>
      </c>
    </row>
    <row r="3534" spans="1:7" ht="14.25" customHeight="1">
      <c r="A3534" s="126" t="s">
        <v>148</v>
      </c>
      <c r="B3534" s="127">
        <v>2016</v>
      </c>
      <c r="C3534" s="126" t="s">
        <v>332</v>
      </c>
      <c r="D3534" s="126" t="s">
        <v>336</v>
      </c>
      <c r="E3534" s="127">
        <v>12978.57</v>
      </c>
      <c r="F3534" s="127">
        <v>546384</v>
      </c>
      <c r="G3534" s="127">
        <v>0</v>
      </c>
    </row>
    <row r="3535" spans="1:7" ht="14.25" customHeight="1">
      <c r="A3535" s="130" t="s">
        <v>148</v>
      </c>
      <c r="B3535" s="131">
        <v>2016</v>
      </c>
      <c r="C3535" s="130" t="s">
        <v>337</v>
      </c>
      <c r="D3535" s="130" t="s">
        <v>338</v>
      </c>
      <c r="E3535" s="131">
        <v>466732.03</v>
      </c>
      <c r="F3535" s="131">
        <v>20348623</v>
      </c>
      <c r="G3535" s="131">
        <v>0</v>
      </c>
    </row>
    <row r="3536" spans="1:7" ht="14.25" customHeight="1">
      <c r="A3536" s="126" t="s">
        <v>148</v>
      </c>
      <c r="B3536" s="127">
        <v>2016</v>
      </c>
      <c r="C3536" s="126" t="s">
        <v>337</v>
      </c>
      <c r="D3536" s="126" t="s">
        <v>339</v>
      </c>
      <c r="E3536" s="127">
        <v>419957.24</v>
      </c>
      <c r="F3536" s="127">
        <v>39456019</v>
      </c>
      <c r="G3536" s="127">
        <v>115477.16</v>
      </c>
    </row>
    <row r="3537" spans="1:7" ht="14.25" customHeight="1">
      <c r="A3537" s="130" t="s">
        <v>148</v>
      </c>
      <c r="B3537" s="131">
        <v>2016</v>
      </c>
      <c r="C3537" s="130" t="s">
        <v>337</v>
      </c>
      <c r="D3537" s="130" t="s">
        <v>340</v>
      </c>
      <c r="E3537" s="131">
        <v>0</v>
      </c>
      <c r="F3537" s="131">
        <v>0</v>
      </c>
      <c r="G3537" s="131">
        <v>0</v>
      </c>
    </row>
    <row r="3538" spans="1:7" ht="14.25" customHeight="1">
      <c r="A3538" s="126" t="s">
        <v>148</v>
      </c>
      <c r="B3538" s="127">
        <v>2016</v>
      </c>
      <c r="C3538" s="126" t="s">
        <v>337</v>
      </c>
      <c r="D3538" s="126" t="s">
        <v>341</v>
      </c>
      <c r="E3538" s="127">
        <v>1412657.63</v>
      </c>
      <c r="F3538" s="127">
        <v>40480043</v>
      </c>
      <c r="G3538" s="127">
        <v>0</v>
      </c>
    </row>
    <row r="3539" spans="1:7" ht="14.25" customHeight="1">
      <c r="A3539" s="130" t="s">
        <v>148</v>
      </c>
      <c r="B3539" s="131">
        <v>2016</v>
      </c>
      <c r="C3539" s="130" t="s">
        <v>337</v>
      </c>
      <c r="D3539" s="130" t="s">
        <v>342</v>
      </c>
      <c r="E3539" s="131">
        <v>0</v>
      </c>
      <c r="F3539" s="131">
        <v>0</v>
      </c>
      <c r="G3539" s="131">
        <v>0</v>
      </c>
    </row>
    <row r="3540" spans="1:7" ht="14.25" customHeight="1">
      <c r="A3540" s="126" t="s">
        <v>148</v>
      </c>
      <c r="B3540" s="127">
        <v>2017</v>
      </c>
      <c r="C3540" s="126" t="s">
        <v>332</v>
      </c>
      <c r="D3540" s="126" t="s">
        <v>343</v>
      </c>
      <c r="E3540" s="127">
        <v>0</v>
      </c>
      <c r="F3540" s="127">
        <v>0</v>
      </c>
      <c r="G3540" s="127">
        <v>0</v>
      </c>
    </row>
    <row r="3541" spans="1:7" ht="14.25" customHeight="1">
      <c r="A3541" s="130" t="s">
        <v>148</v>
      </c>
      <c r="B3541" s="131">
        <v>2017</v>
      </c>
      <c r="C3541" s="130" t="s">
        <v>332</v>
      </c>
      <c r="D3541" s="130" t="s">
        <v>333</v>
      </c>
      <c r="E3541" s="131">
        <v>7063.6</v>
      </c>
      <c r="F3541" s="131">
        <v>99906</v>
      </c>
      <c r="G3541" s="131">
        <v>298.11</v>
      </c>
    </row>
    <row r="3542" spans="1:7" ht="14.25" customHeight="1">
      <c r="A3542" s="126" t="s">
        <v>148</v>
      </c>
      <c r="B3542" s="127">
        <v>2017</v>
      </c>
      <c r="C3542" s="126" t="s">
        <v>332</v>
      </c>
      <c r="D3542" s="126" t="s">
        <v>335</v>
      </c>
      <c r="E3542" s="127">
        <v>127247.22</v>
      </c>
      <c r="F3542" s="127">
        <v>716670</v>
      </c>
      <c r="G3542" s="127">
        <v>1944.62</v>
      </c>
    </row>
    <row r="3543" spans="1:7" ht="14.25" customHeight="1">
      <c r="A3543" s="130" t="s">
        <v>148</v>
      </c>
      <c r="B3543" s="131">
        <v>2017</v>
      </c>
      <c r="C3543" s="130" t="s">
        <v>332</v>
      </c>
      <c r="D3543" s="130" t="s">
        <v>336</v>
      </c>
      <c r="E3543" s="131">
        <v>13086.92</v>
      </c>
      <c r="F3543" s="131">
        <v>539097</v>
      </c>
      <c r="G3543" s="131">
        <v>0</v>
      </c>
    </row>
    <row r="3544" spans="1:7" ht="14.25" customHeight="1">
      <c r="A3544" s="126" t="s">
        <v>148</v>
      </c>
      <c r="B3544" s="127">
        <v>2017</v>
      </c>
      <c r="C3544" s="126" t="s">
        <v>337</v>
      </c>
      <c r="D3544" s="126" t="s">
        <v>338</v>
      </c>
      <c r="E3544" s="127">
        <v>495354.92</v>
      </c>
      <c r="F3544" s="127">
        <v>19816423</v>
      </c>
      <c r="G3544" s="127">
        <v>0</v>
      </c>
    </row>
    <row r="3545" spans="1:7" ht="14.25" customHeight="1">
      <c r="A3545" s="130" t="s">
        <v>148</v>
      </c>
      <c r="B3545" s="131">
        <v>2017</v>
      </c>
      <c r="C3545" s="130" t="s">
        <v>337</v>
      </c>
      <c r="D3545" s="130" t="s">
        <v>339</v>
      </c>
      <c r="E3545" s="131">
        <v>425839.14</v>
      </c>
      <c r="F3545" s="131">
        <v>38286678</v>
      </c>
      <c r="G3545" s="131">
        <v>111704.2</v>
      </c>
    </row>
    <row r="3546" spans="1:7" ht="14.25" customHeight="1">
      <c r="A3546" s="126" t="s">
        <v>148</v>
      </c>
      <c r="B3546" s="127">
        <v>2017</v>
      </c>
      <c r="C3546" s="126" t="s">
        <v>337</v>
      </c>
      <c r="D3546" s="126" t="s">
        <v>340</v>
      </c>
      <c r="E3546" s="127">
        <v>0</v>
      </c>
      <c r="F3546" s="127">
        <v>0</v>
      </c>
      <c r="G3546" s="127">
        <v>0</v>
      </c>
    </row>
    <row r="3547" spans="1:7" ht="14.25" customHeight="1">
      <c r="A3547" s="130" t="s">
        <v>148</v>
      </c>
      <c r="B3547" s="131">
        <v>2017</v>
      </c>
      <c r="C3547" s="130" t="s">
        <v>337</v>
      </c>
      <c r="D3547" s="130" t="s">
        <v>341</v>
      </c>
      <c r="E3547" s="131">
        <v>1500817.69</v>
      </c>
      <c r="F3547" s="131">
        <v>39379535</v>
      </c>
      <c r="G3547" s="131">
        <v>0</v>
      </c>
    </row>
    <row r="3548" spans="1:7" ht="14.25" customHeight="1">
      <c r="A3548" s="126" t="s">
        <v>148</v>
      </c>
      <c r="B3548" s="127">
        <v>2017</v>
      </c>
      <c r="C3548" s="126" t="s">
        <v>337</v>
      </c>
      <c r="D3548" s="126" t="s">
        <v>342</v>
      </c>
      <c r="E3548" s="127">
        <v>0</v>
      </c>
      <c r="F3548" s="127">
        <v>0</v>
      </c>
      <c r="G3548" s="127">
        <v>0</v>
      </c>
    </row>
    <row r="3549" spans="1:7" ht="14.25" customHeight="1">
      <c r="A3549" s="130" t="s">
        <v>148</v>
      </c>
      <c r="B3549" s="131">
        <v>2018</v>
      </c>
      <c r="C3549" s="130" t="s">
        <v>332</v>
      </c>
      <c r="D3549" s="130" t="s">
        <v>343</v>
      </c>
      <c r="E3549" s="131">
        <v>0</v>
      </c>
      <c r="F3549" s="131">
        <v>0</v>
      </c>
      <c r="G3549" s="131">
        <v>0</v>
      </c>
    </row>
    <row r="3550" spans="1:7" ht="14.25" customHeight="1">
      <c r="A3550" s="126" t="s">
        <v>148</v>
      </c>
      <c r="B3550" s="127">
        <v>2018</v>
      </c>
      <c r="C3550" s="126" t="s">
        <v>332</v>
      </c>
      <c r="D3550" s="126" t="s">
        <v>333</v>
      </c>
      <c r="E3550" s="127">
        <v>7499</v>
      </c>
      <c r="F3550" s="127">
        <v>97401</v>
      </c>
      <c r="G3550" s="127">
        <v>292.3</v>
      </c>
    </row>
    <row r="3551" spans="1:7" ht="14.25" customHeight="1">
      <c r="A3551" s="130" t="s">
        <v>148</v>
      </c>
      <c r="B3551" s="131">
        <v>2018</v>
      </c>
      <c r="C3551" s="130" t="s">
        <v>332</v>
      </c>
      <c r="D3551" s="130" t="s">
        <v>335</v>
      </c>
      <c r="E3551" s="131">
        <v>101590</v>
      </c>
      <c r="F3551" s="131">
        <v>714489</v>
      </c>
      <c r="G3551" s="131">
        <v>1938.78</v>
      </c>
    </row>
    <row r="3552" spans="1:7" ht="14.25" customHeight="1">
      <c r="A3552" s="126" t="s">
        <v>148</v>
      </c>
      <c r="B3552" s="127">
        <v>2018</v>
      </c>
      <c r="C3552" s="126" t="s">
        <v>332</v>
      </c>
      <c r="D3552" s="126" t="s">
        <v>336</v>
      </c>
      <c r="E3552" s="127">
        <v>13921</v>
      </c>
      <c r="F3552" s="127">
        <v>541637</v>
      </c>
      <c r="G3552" s="127">
        <v>0</v>
      </c>
    </row>
    <row r="3553" spans="1:7" ht="14.25" customHeight="1">
      <c r="A3553" s="130" t="s">
        <v>148</v>
      </c>
      <c r="B3553" s="131">
        <v>2018</v>
      </c>
      <c r="C3553" s="130" t="s">
        <v>337</v>
      </c>
      <c r="D3553" s="130" t="s">
        <v>338</v>
      </c>
      <c r="E3553" s="131">
        <v>503343</v>
      </c>
      <c r="F3553" s="131">
        <v>20252449</v>
      </c>
      <c r="G3553" s="131">
        <v>0</v>
      </c>
    </row>
    <row r="3554" spans="1:7" ht="14.25" customHeight="1">
      <c r="A3554" s="126" t="s">
        <v>148</v>
      </c>
      <c r="B3554" s="127">
        <v>2018</v>
      </c>
      <c r="C3554" s="126" t="s">
        <v>337</v>
      </c>
      <c r="D3554" s="126" t="s">
        <v>339</v>
      </c>
      <c r="E3554" s="127">
        <v>456243</v>
      </c>
      <c r="F3554" s="127">
        <v>37703866</v>
      </c>
      <c r="G3554" s="127">
        <v>112493.07</v>
      </c>
    </row>
    <row r="3555" spans="1:7" ht="14.25" customHeight="1">
      <c r="A3555" s="130" t="s">
        <v>148</v>
      </c>
      <c r="B3555" s="131">
        <v>2018</v>
      </c>
      <c r="C3555" s="130" t="s">
        <v>337</v>
      </c>
      <c r="D3555" s="130" t="s">
        <v>340</v>
      </c>
      <c r="E3555" s="131">
        <v>0</v>
      </c>
      <c r="F3555" s="131">
        <v>0</v>
      </c>
      <c r="G3555" s="131">
        <v>0</v>
      </c>
    </row>
    <row r="3556" spans="1:7" ht="14.25" customHeight="1">
      <c r="A3556" s="126" t="s">
        <v>148</v>
      </c>
      <c r="B3556" s="127">
        <v>2018</v>
      </c>
      <c r="C3556" s="126" t="s">
        <v>337</v>
      </c>
      <c r="D3556" s="126" t="s">
        <v>341</v>
      </c>
      <c r="E3556" s="127">
        <v>1609148</v>
      </c>
      <c r="F3556" s="127">
        <v>42538789</v>
      </c>
      <c r="G3556" s="127">
        <v>0</v>
      </c>
    </row>
    <row r="3557" spans="1:7" ht="14.25" customHeight="1">
      <c r="A3557" s="130" t="s">
        <v>148</v>
      </c>
      <c r="B3557" s="131">
        <v>2018</v>
      </c>
      <c r="C3557" s="130" t="s">
        <v>337</v>
      </c>
      <c r="D3557" s="130" t="s">
        <v>342</v>
      </c>
      <c r="E3557" s="131">
        <v>0</v>
      </c>
      <c r="F3557" s="131">
        <v>0</v>
      </c>
      <c r="G3557" s="131">
        <v>0</v>
      </c>
    </row>
    <row r="3558" spans="1:7" ht="14.25" customHeight="1">
      <c r="A3558" s="126" t="s">
        <v>148</v>
      </c>
      <c r="B3558" s="127">
        <v>2019</v>
      </c>
      <c r="C3558" s="126" t="s">
        <v>332</v>
      </c>
      <c r="D3558" s="126" t="s">
        <v>343</v>
      </c>
      <c r="E3558" s="127">
        <v>0</v>
      </c>
      <c r="F3558" s="127">
        <v>0</v>
      </c>
      <c r="G3558" s="127">
        <v>0</v>
      </c>
    </row>
    <row r="3559" spans="1:7" ht="14.25" customHeight="1">
      <c r="A3559" s="130" t="s">
        <v>148</v>
      </c>
      <c r="B3559" s="131">
        <v>2019</v>
      </c>
      <c r="C3559" s="130" t="s">
        <v>332</v>
      </c>
      <c r="D3559" s="130" t="s">
        <v>333</v>
      </c>
      <c r="E3559" s="131">
        <v>7970</v>
      </c>
      <c r="F3559" s="131">
        <v>98084</v>
      </c>
      <c r="G3559" s="131">
        <v>273.06</v>
      </c>
    </row>
    <row r="3560" spans="1:7" ht="14.25" customHeight="1">
      <c r="A3560" s="126" t="s">
        <v>148</v>
      </c>
      <c r="B3560" s="127">
        <v>2019</v>
      </c>
      <c r="C3560" s="126" t="s">
        <v>332</v>
      </c>
      <c r="D3560" s="126" t="s">
        <v>335</v>
      </c>
      <c r="E3560" s="127">
        <v>97216</v>
      </c>
      <c r="F3560" s="127">
        <v>691963</v>
      </c>
      <c r="G3560" s="127">
        <v>1886.9</v>
      </c>
    </row>
    <row r="3561" spans="1:7" ht="14.25" customHeight="1">
      <c r="A3561" s="130" t="s">
        <v>148</v>
      </c>
      <c r="B3561" s="131">
        <v>2019</v>
      </c>
      <c r="C3561" s="130" t="s">
        <v>332</v>
      </c>
      <c r="D3561" s="130" t="s">
        <v>336</v>
      </c>
      <c r="E3561" s="131">
        <v>14140</v>
      </c>
      <c r="F3561" s="131">
        <v>542146</v>
      </c>
      <c r="G3561" s="131">
        <v>0</v>
      </c>
    </row>
    <row r="3562" spans="1:7" ht="14.25" customHeight="1">
      <c r="A3562" s="126" t="s">
        <v>148</v>
      </c>
      <c r="B3562" s="127">
        <v>2019</v>
      </c>
      <c r="C3562" s="126" t="s">
        <v>337</v>
      </c>
      <c r="D3562" s="126" t="s">
        <v>338</v>
      </c>
      <c r="E3562" s="127">
        <v>531693</v>
      </c>
      <c r="F3562" s="127">
        <v>19700297</v>
      </c>
      <c r="G3562" s="127">
        <v>0</v>
      </c>
    </row>
    <row r="3563" spans="1:7" ht="14.25" customHeight="1">
      <c r="A3563" s="130" t="s">
        <v>148</v>
      </c>
      <c r="B3563" s="131">
        <v>2019</v>
      </c>
      <c r="C3563" s="130" t="s">
        <v>337</v>
      </c>
      <c r="D3563" s="130" t="s">
        <v>339</v>
      </c>
      <c r="E3563" s="131">
        <v>460313</v>
      </c>
      <c r="F3563" s="131">
        <v>37004001</v>
      </c>
      <c r="G3563" s="131">
        <v>109763.6</v>
      </c>
    </row>
    <row r="3564" spans="1:7" ht="14.25" customHeight="1">
      <c r="A3564" s="126" t="s">
        <v>148</v>
      </c>
      <c r="B3564" s="127">
        <v>2019</v>
      </c>
      <c r="C3564" s="126" t="s">
        <v>337</v>
      </c>
      <c r="D3564" s="126" t="s">
        <v>340</v>
      </c>
      <c r="E3564" s="127">
        <v>0</v>
      </c>
      <c r="F3564" s="127">
        <v>0</v>
      </c>
      <c r="G3564" s="127">
        <v>0</v>
      </c>
    </row>
    <row r="3565" spans="1:7" ht="14.25" customHeight="1">
      <c r="A3565" s="130" t="s">
        <v>148</v>
      </c>
      <c r="B3565" s="131">
        <v>2019</v>
      </c>
      <c r="C3565" s="130" t="s">
        <v>337</v>
      </c>
      <c r="D3565" s="130" t="s">
        <v>341</v>
      </c>
      <c r="E3565" s="131">
        <v>1623209</v>
      </c>
      <c r="F3565" s="131">
        <v>42182601</v>
      </c>
      <c r="G3565" s="131">
        <v>0</v>
      </c>
    </row>
    <row r="3566" spans="1:7" ht="14.25" customHeight="1">
      <c r="A3566" s="126" t="s">
        <v>148</v>
      </c>
      <c r="B3566" s="127">
        <v>2019</v>
      </c>
      <c r="C3566" s="126" t="s">
        <v>337</v>
      </c>
      <c r="D3566" s="126" t="s">
        <v>342</v>
      </c>
      <c r="E3566" s="127">
        <v>0</v>
      </c>
      <c r="F3566" s="127">
        <v>0</v>
      </c>
      <c r="G3566" s="127">
        <v>0</v>
      </c>
    </row>
    <row r="3567" spans="1:7" ht="14.25" customHeight="1">
      <c r="A3567" s="130" t="s">
        <v>148</v>
      </c>
      <c r="B3567" s="131">
        <v>2020</v>
      </c>
      <c r="C3567" s="130" t="s">
        <v>332</v>
      </c>
      <c r="D3567" s="130" t="s">
        <v>343</v>
      </c>
      <c r="E3567" s="131">
        <v>0</v>
      </c>
      <c r="F3567" s="131">
        <v>0</v>
      </c>
      <c r="G3567" s="131">
        <v>0</v>
      </c>
    </row>
    <row r="3568" spans="1:7" ht="14.25" customHeight="1">
      <c r="A3568" s="126" t="s">
        <v>148</v>
      </c>
      <c r="B3568" s="127">
        <v>2020</v>
      </c>
      <c r="C3568" s="126" t="s">
        <v>332</v>
      </c>
      <c r="D3568" s="126" t="s">
        <v>333</v>
      </c>
      <c r="E3568" s="127">
        <v>7969</v>
      </c>
      <c r="F3568" s="127">
        <v>96660</v>
      </c>
      <c r="G3568" s="127">
        <v>268.45999999999998</v>
      </c>
    </row>
    <row r="3569" spans="1:7" ht="14.25" customHeight="1">
      <c r="A3569" s="130" t="s">
        <v>148</v>
      </c>
      <c r="B3569" s="131">
        <v>2020</v>
      </c>
      <c r="C3569" s="130" t="s">
        <v>332</v>
      </c>
      <c r="D3569" s="130" t="s">
        <v>335</v>
      </c>
      <c r="E3569" s="131">
        <v>99153</v>
      </c>
      <c r="F3569" s="131">
        <v>644755</v>
      </c>
      <c r="G3569" s="131">
        <v>1744.72</v>
      </c>
    </row>
    <row r="3570" spans="1:7" ht="14.25" customHeight="1">
      <c r="A3570" s="126" t="s">
        <v>148</v>
      </c>
      <c r="B3570" s="127">
        <v>2020</v>
      </c>
      <c r="C3570" s="126" t="s">
        <v>332</v>
      </c>
      <c r="D3570" s="126" t="s">
        <v>336</v>
      </c>
      <c r="E3570" s="127">
        <v>13949</v>
      </c>
      <c r="F3570" s="127">
        <v>535316</v>
      </c>
      <c r="G3570" s="127">
        <v>0</v>
      </c>
    </row>
    <row r="3571" spans="1:7" ht="14.25" customHeight="1">
      <c r="A3571" s="130" t="s">
        <v>148</v>
      </c>
      <c r="B3571" s="131">
        <v>2020</v>
      </c>
      <c r="C3571" s="130" t="s">
        <v>337</v>
      </c>
      <c r="D3571" s="130" t="s">
        <v>338</v>
      </c>
      <c r="E3571" s="131">
        <v>506733</v>
      </c>
      <c r="F3571" s="131">
        <v>18533558</v>
      </c>
      <c r="G3571" s="131">
        <v>0</v>
      </c>
    </row>
    <row r="3572" spans="1:7" ht="14.25" customHeight="1">
      <c r="A3572" s="126" t="s">
        <v>148</v>
      </c>
      <c r="B3572" s="127">
        <v>2020</v>
      </c>
      <c r="C3572" s="126" t="s">
        <v>337</v>
      </c>
      <c r="D3572" s="126" t="s">
        <v>339</v>
      </c>
      <c r="E3572" s="127">
        <v>454448</v>
      </c>
      <c r="F3572" s="127">
        <v>36107964</v>
      </c>
      <c r="G3572" s="127">
        <v>109146.85</v>
      </c>
    </row>
    <row r="3573" spans="1:7" ht="14.25" customHeight="1">
      <c r="A3573" s="130" t="s">
        <v>148</v>
      </c>
      <c r="B3573" s="131">
        <v>2020</v>
      </c>
      <c r="C3573" s="130" t="s">
        <v>337</v>
      </c>
      <c r="D3573" s="130" t="s">
        <v>340</v>
      </c>
      <c r="E3573" s="131">
        <v>0</v>
      </c>
      <c r="F3573" s="131">
        <v>0</v>
      </c>
      <c r="G3573" s="131">
        <v>0</v>
      </c>
    </row>
    <row r="3574" spans="1:7" ht="14.25" customHeight="1">
      <c r="A3574" s="126" t="s">
        <v>148</v>
      </c>
      <c r="B3574" s="127">
        <v>2020</v>
      </c>
      <c r="C3574" s="126" t="s">
        <v>337</v>
      </c>
      <c r="D3574" s="126" t="s">
        <v>341</v>
      </c>
      <c r="E3574" s="127">
        <v>1634619.47</v>
      </c>
      <c r="F3574" s="127">
        <v>43593897</v>
      </c>
      <c r="G3574" s="127">
        <v>0</v>
      </c>
    </row>
    <row r="3575" spans="1:7" ht="14.25" customHeight="1">
      <c r="A3575" s="130" t="s">
        <v>148</v>
      </c>
      <c r="B3575" s="131">
        <v>2020</v>
      </c>
      <c r="C3575" s="130" t="s">
        <v>337</v>
      </c>
      <c r="D3575" s="130" t="s">
        <v>342</v>
      </c>
      <c r="E3575" s="131">
        <v>0</v>
      </c>
      <c r="F3575" s="131">
        <v>0</v>
      </c>
      <c r="G3575" s="131">
        <v>0</v>
      </c>
    </row>
    <row r="3576" spans="1:7" ht="14.25" customHeight="1">
      <c r="A3576" s="126" t="s">
        <v>148</v>
      </c>
      <c r="B3576" s="127">
        <v>2021</v>
      </c>
      <c r="C3576" s="126" t="s">
        <v>332</v>
      </c>
      <c r="D3576" s="126" t="s">
        <v>343</v>
      </c>
      <c r="E3576" s="127">
        <v>0</v>
      </c>
      <c r="F3576" s="127">
        <v>0</v>
      </c>
      <c r="G3576" s="127">
        <v>0</v>
      </c>
    </row>
    <row r="3577" spans="1:7" ht="14.25" customHeight="1">
      <c r="A3577" s="130" t="s">
        <v>148</v>
      </c>
      <c r="B3577" s="131">
        <v>2021</v>
      </c>
      <c r="C3577" s="130" t="s">
        <v>332</v>
      </c>
      <c r="D3577" s="130" t="s">
        <v>333</v>
      </c>
      <c r="E3577" s="131">
        <v>7561.67</v>
      </c>
      <c r="F3577" s="131">
        <v>88607</v>
      </c>
      <c r="G3577" s="131">
        <v>246.42</v>
      </c>
    </row>
    <row r="3578" spans="1:7" ht="14.25" customHeight="1">
      <c r="A3578" s="126" t="s">
        <v>148</v>
      </c>
      <c r="B3578" s="127">
        <v>2021</v>
      </c>
      <c r="C3578" s="126" t="s">
        <v>332</v>
      </c>
      <c r="D3578" s="126" t="s">
        <v>335</v>
      </c>
      <c r="E3578" s="127">
        <v>101052.85</v>
      </c>
      <c r="F3578" s="127">
        <v>643596</v>
      </c>
      <c r="G3578" s="127">
        <v>1744.72</v>
      </c>
    </row>
    <row r="3579" spans="1:7" ht="14.25" customHeight="1">
      <c r="A3579" s="130" t="s">
        <v>148</v>
      </c>
      <c r="B3579" s="131">
        <v>2021</v>
      </c>
      <c r="C3579" s="130" t="s">
        <v>332</v>
      </c>
      <c r="D3579" s="130" t="s">
        <v>336</v>
      </c>
      <c r="E3579" s="131">
        <v>15053.56</v>
      </c>
      <c r="F3579" s="131">
        <v>555040</v>
      </c>
      <c r="G3579" s="131">
        <v>0</v>
      </c>
    </row>
    <row r="3580" spans="1:7" ht="14.25" customHeight="1">
      <c r="A3580" s="126" t="s">
        <v>148</v>
      </c>
      <c r="B3580" s="127">
        <v>2021</v>
      </c>
      <c r="C3580" s="126" t="s">
        <v>337</v>
      </c>
      <c r="D3580" s="126" t="s">
        <v>338</v>
      </c>
      <c r="E3580" s="127">
        <v>504652.97</v>
      </c>
      <c r="F3580" s="127">
        <v>17739759</v>
      </c>
      <c r="G3580" s="127">
        <v>0</v>
      </c>
    </row>
    <row r="3581" spans="1:7" ht="14.25" customHeight="1">
      <c r="A3581" s="130" t="s">
        <v>148</v>
      </c>
      <c r="B3581" s="131">
        <v>2021</v>
      </c>
      <c r="C3581" s="130" t="s">
        <v>337</v>
      </c>
      <c r="D3581" s="130" t="s">
        <v>339</v>
      </c>
      <c r="E3581" s="131">
        <v>464700.84</v>
      </c>
      <c r="F3581" s="131">
        <v>37832568</v>
      </c>
      <c r="G3581" s="131">
        <v>110834.04</v>
      </c>
    </row>
    <row r="3582" spans="1:7" ht="14.25" customHeight="1">
      <c r="A3582" s="126" t="s">
        <v>148</v>
      </c>
      <c r="B3582" s="127">
        <v>2021</v>
      </c>
      <c r="C3582" s="126" t="s">
        <v>337</v>
      </c>
      <c r="D3582" s="126" t="s">
        <v>340</v>
      </c>
      <c r="E3582" s="127">
        <v>0</v>
      </c>
      <c r="F3582" s="127">
        <v>0</v>
      </c>
      <c r="G3582" s="127">
        <v>0</v>
      </c>
    </row>
    <row r="3583" spans="1:7" ht="14.25" customHeight="1">
      <c r="A3583" s="130" t="s">
        <v>148</v>
      </c>
      <c r="B3583" s="131">
        <v>2021</v>
      </c>
      <c r="C3583" s="130" t="s">
        <v>337</v>
      </c>
      <c r="D3583" s="130" t="s">
        <v>341</v>
      </c>
      <c r="E3583" s="131">
        <v>1659070.2</v>
      </c>
      <c r="F3583" s="131">
        <v>43612856</v>
      </c>
      <c r="G3583" s="131">
        <v>0</v>
      </c>
    </row>
    <row r="3584" spans="1:7" ht="14.25" customHeight="1">
      <c r="A3584" s="126" t="s">
        <v>148</v>
      </c>
      <c r="B3584" s="127">
        <v>2021</v>
      </c>
      <c r="C3584" s="126" t="s">
        <v>337</v>
      </c>
      <c r="D3584" s="126" t="s">
        <v>342</v>
      </c>
      <c r="E3584" s="127">
        <v>0</v>
      </c>
      <c r="F3584" s="127">
        <v>0</v>
      </c>
      <c r="G3584" s="127">
        <v>0</v>
      </c>
    </row>
    <row r="3585" spans="1:7" ht="14.25" customHeight="1">
      <c r="A3585" s="130" t="s">
        <v>148</v>
      </c>
      <c r="B3585" s="131">
        <v>2022</v>
      </c>
      <c r="C3585" s="130" t="s">
        <v>332</v>
      </c>
      <c r="D3585" s="130" t="s">
        <v>343</v>
      </c>
      <c r="E3585" s="131">
        <v>0</v>
      </c>
      <c r="F3585" s="131">
        <v>0</v>
      </c>
      <c r="G3585" s="131">
        <v>0</v>
      </c>
    </row>
    <row r="3586" spans="1:7" ht="14.25" customHeight="1">
      <c r="A3586" s="126" t="s">
        <v>148</v>
      </c>
      <c r="B3586" s="127">
        <v>2022</v>
      </c>
      <c r="C3586" s="126" t="s">
        <v>332</v>
      </c>
      <c r="D3586" s="126" t="s">
        <v>333</v>
      </c>
      <c r="E3586" s="127">
        <v>8641.57</v>
      </c>
      <c r="F3586" s="127">
        <v>87708</v>
      </c>
      <c r="G3586" s="127">
        <v>243.63</v>
      </c>
    </row>
    <row r="3587" spans="1:7" ht="14.25" customHeight="1">
      <c r="A3587" s="130" t="s">
        <v>148</v>
      </c>
      <c r="B3587" s="131">
        <v>2022</v>
      </c>
      <c r="C3587" s="130" t="s">
        <v>332</v>
      </c>
      <c r="D3587" s="130" t="s">
        <v>335</v>
      </c>
      <c r="E3587" s="131">
        <v>107643.9</v>
      </c>
      <c r="F3587" s="131">
        <v>642286</v>
      </c>
      <c r="G3587" s="131">
        <v>1745.61</v>
      </c>
    </row>
    <row r="3588" spans="1:7" ht="14.25" customHeight="1">
      <c r="A3588" s="126" t="s">
        <v>148</v>
      </c>
      <c r="B3588" s="127">
        <v>2022</v>
      </c>
      <c r="C3588" s="126" t="s">
        <v>332</v>
      </c>
      <c r="D3588" s="126" t="s">
        <v>336</v>
      </c>
      <c r="E3588" s="127">
        <v>64686.89</v>
      </c>
      <c r="F3588" s="127">
        <v>536802</v>
      </c>
      <c r="G3588" s="127">
        <v>0</v>
      </c>
    </row>
    <row r="3589" spans="1:7" ht="14.25" customHeight="1">
      <c r="A3589" s="130" t="s">
        <v>148</v>
      </c>
      <c r="B3589" s="131">
        <v>2022</v>
      </c>
      <c r="C3589" s="130" t="s">
        <v>337</v>
      </c>
      <c r="D3589" s="130" t="s">
        <v>338</v>
      </c>
      <c r="E3589" s="131">
        <v>550784.85</v>
      </c>
      <c r="F3589" s="131">
        <v>18473040</v>
      </c>
      <c r="G3589" s="131">
        <v>0</v>
      </c>
    </row>
    <row r="3590" spans="1:7" ht="14.25" customHeight="1">
      <c r="A3590" s="126" t="s">
        <v>148</v>
      </c>
      <c r="B3590" s="127">
        <v>2022</v>
      </c>
      <c r="C3590" s="126" t="s">
        <v>337</v>
      </c>
      <c r="D3590" s="126" t="s">
        <v>339</v>
      </c>
      <c r="E3590" s="127">
        <v>469469.21</v>
      </c>
      <c r="F3590" s="127">
        <v>39835131</v>
      </c>
      <c r="G3590" s="127">
        <v>116631.4</v>
      </c>
    </row>
    <row r="3591" spans="1:7" ht="14.25" customHeight="1">
      <c r="A3591" s="130" t="s">
        <v>148</v>
      </c>
      <c r="B3591" s="131">
        <v>2022</v>
      </c>
      <c r="C3591" s="130" t="s">
        <v>337</v>
      </c>
      <c r="D3591" s="130" t="s">
        <v>340</v>
      </c>
      <c r="E3591" s="131">
        <v>0</v>
      </c>
      <c r="F3591" s="131">
        <v>0</v>
      </c>
      <c r="G3591" s="131">
        <v>0</v>
      </c>
    </row>
    <row r="3592" spans="1:7" ht="14.25" customHeight="1">
      <c r="A3592" s="126" t="s">
        <v>148</v>
      </c>
      <c r="B3592" s="127">
        <v>2022</v>
      </c>
      <c r="C3592" s="126" t="s">
        <v>337</v>
      </c>
      <c r="D3592" s="126" t="s">
        <v>341</v>
      </c>
      <c r="E3592" s="127">
        <v>1840831.41</v>
      </c>
      <c r="F3592" s="127">
        <v>43595007</v>
      </c>
      <c r="G3592" s="127">
        <v>0</v>
      </c>
    </row>
    <row r="3593" spans="1:7" ht="14.25" customHeight="1">
      <c r="A3593" s="130" t="s">
        <v>148</v>
      </c>
      <c r="B3593" s="131">
        <v>2022</v>
      </c>
      <c r="C3593" s="130" t="s">
        <v>337</v>
      </c>
      <c r="D3593" s="130" t="s">
        <v>342</v>
      </c>
      <c r="E3593" s="131">
        <v>0</v>
      </c>
      <c r="F3593" s="131">
        <v>0</v>
      </c>
      <c r="G3593" s="131">
        <v>0</v>
      </c>
    </row>
    <row r="3594" spans="1:7" ht="14.25" customHeight="1">
      <c r="A3594" s="126" t="s">
        <v>148</v>
      </c>
      <c r="B3594" s="127">
        <v>2023</v>
      </c>
      <c r="C3594" s="126" t="s">
        <v>332</v>
      </c>
      <c r="D3594" s="126" t="s">
        <v>343</v>
      </c>
      <c r="E3594" s="127">
        <v>0</v>
      </c>
      <c r="F3594" s="127">
        <v>0</v>
      </c>
      <c r="G3594" s="127">
        <v>0</v>
      </c>
    </row>
    <row r="3595" spans="1:7" ht="14.25" customHeight="1">
      <c r="A3595" s="130" t="s">
        <v>148</v>
      </c>
      <c r="B3595" s="131">
        <v>2023</v>
      </c>
      <c r="C3595" s="130" t="s">
        <v>332</v>
      </c>
      <c r="D3595" s="130" t="s">
        <v>333</v>
      </c>
      <c r="E3595" s="131">
        <v>9876.2199999999993</v>
      </c>
      <c r="F3595" s="131">
        <v>86986.17</v>
      </c>
      <c r="G3595" s="131">
        <v>241.68</v>
      </c>
    </row>
    <row r="3596" spans="1:7" ht="14.25" customHeight="1">
      <c r="A3596" s="126" t="s">
        <v>148</v>
      </c>
      <c r="B3596" s="127">
        <v>2023</v>
      </c>
      <c r="C3596" s="126" t="s">
        <v>332</v>
      </c>
      <c r="D3596" s="126" t="s">
        <v>335</v>
      </c>
      <c r="E3596" s="127">
        <v>115345.95</v>
      </c>
      <c r="F3596" s="127">
        <v>643596.16</v>
      </c>
      <c r="G3596" s="127">
        <v>1745.6</v>
      </c>
    </row>
    <row r="3597" spans="1:7" ht="14.25" customHeight="1">
      <c r="A3597" s="130" t="s">
        <v>148</v>
      </c>
      <c r="B3597" s="131">
        <v>2023</v>
      </c>
      <c r="C3597" s="130" t="s">
        <v>332</v>
      </c>
      <c r="D3597" s="130" t="s">
        <v>336</v>
      </c>
      <c r="E3597" s="131">
        <v>17811.59</v>
      </c>
      <c r="F3597" s="131">
        <v>560607.9</v>
      </c>
      <c r="G3597" s="131">
        <v>0</v>
      </c>
    </row>
    <row r="3598" spans="1:7" ht="14.25" customHeight="1">
      <c r="A3598" s="126" t="s">
        <v>148</v>
      </c>
      <c r="B3598" s="127">
        <v>2023</v>
      </c>
      <c r="C3598" s="126" t="s">
        <v>337</v>
      </c>
      <c r="D3598" s="126" t="s">
        <v>338</v>
      </c>
      <c r="E3598" s="127">
        <v>612609.1</v>
      </c>
      <c r="F3598" s="127">
        <v>19641736.670000002</v>
      </c>
      <c r="G3598" s="127">
        <v>0</v>
      </c>
    </row>
    <row r="3599" spans="1:7" ht="14.25" customHeight="1">
      <c r="A3599" s="130" t="s">
        <v>148</v>
      </c>
      <c r="B3599" s="131">
        <v>2023</v>
      </c>
      <c r="C3599" s="130" t="s">
        <v>337</v>
      </c>
      <c r="D3599" s="130" t="s">
        <v>339</v>
      </c>
      <c r="E3599" s="131">
        <v>543429.65</v>
      </c>
      <c r="F3599" s="131">
        <v>38053032.32</v>
      </c>
      <c r="G3599" s="131">
        <v>112858.1</v>
      </c>
    </row>
    <row r="3600" spans="1:7" ht="14.25" customHeight="1">
      <c r="A3600" s="126" t="s">
        <v>148</v>
      </c>
      <c r="B3600" s="127">
        <v>2023</v>
      </c>
      <c r="C3600" s="126" t="s">
        <v>337</v>
      </c>
      <c r="D3600" s="126" t="s">
        <v>340</v>
      </c>
      <c r="E3600" s="127">
        <v>0</v>
      </c>
      <c r="F3600" s="127">
        <v>0</v>
      </c>
      <c r="G3600" s="127">
        <v>0</v>
      </c>
    </row>
    <row r="3601" spans="1:7" ht="14.25" customHeight="1">
      <c r="A3601" s="130" t="s">
        <v>148</v>
      </c>
      <c r="B3601" s="131">
        <v>2023</v>
      </c>
      <c r="C3601" s="130" t="s">
        <v>337</v>
      </c>
      <c r="D3601" s="130" t="s">
        <v>341</v>
      </c>
      <c r="E3601" s="131">
        <v>2003635.14</v>
      </c>
      <c r="F3601" s="131">
        <v>42915247.899999999</v>
      </c>
      <c r="G3601" s="131">
        <v>0</v>
      </c>
    </row>
    <row r="3602" spans="1:7" ht="14.25" customHeight="1">
      <c r="A3602" s="126" t="s">
        <v>148</v>
      </c>
      <c r="B3602" s="127">
        <v>2023</v>
      </c>
      <c r="C3602" s="126" t="s">
        <v>337</v>
      </c>
      <c r="D3602" s="126" t="s">
        <v>342</v>
      </c>
      <c r="E3602" s="127">
        <v>0</v>
      </c>
      <c r="F3602" s="127">
        <v>0</v>
      </c>
      <c r="G3602" s="127">
        <v>0</v>
      </c>
    </row>
    <row r="3603" spans="1:7" ht="14.25" customHeight="1">
      <c r="A3603" s="130" t="s">
        <v>149</v>
      </c>
      <c r="B3603" s="131">
        <v>2015</v>
      </c>
      <c r="C3603" s="130" t="s">
        <v>332</v>
      </c>
      <c r="D3603" s="130" t="s">
        <v>343</v>
      </c>
      <c r="E3603" s="131">
        <v>0</v>
      </c>
      <c r="F3603" s="131">
        <v>0</v>
      </c>
      <c r="G3603" s="131">
        <v>0</v>
      </c>
    </row>
    <row r="3604" spans="1:7" ht="14.25" customHeight="1">
      <c r="A3604" s="126" t="s">
        <v>149</v>
      </c>
      <c r="B3604" s="127">
        <v>2015</v>
      </c>
      <c r="C3604" s="126" t="s">
        <v>332</v>
      </c>
      <c r="D3604" s="126" t="s">
        <v>333</v>
      </c>
      <c r="E3604" s="127">
        <v>0</v>
      </c>
      <c r="F3604" s="127">
        <v>0</v>
      </c>
      <c r="G3604" s="127">
        <v>0</v>
      </c>
    </row>
    <row r="3605" spans="1:7" ht="14.25" customHeight="1">
      <c r="A3605" s="130" t="s">
        <v>149</v>
      </c>
      <c r="B3605" s="131">
        <v>2015</v>
      </c>
      <c r="C3605" s="130" t="s">
        <v>332</v>
      </c>
      <c r="D3605" s="130" t="s">
        <v>335</v>
      </c>
      <c r="E3605" s="131">
        <v>96200.6</v>
      </c>
      <c r="F3605" s="131">
        <v>348984.65</v>
      </c>
      <c r="G3605" s="131">
        <v>1015</v>
      </c>
    </row>
    <row r="3606" spans="1:7" ht="14.25" customHeight="1">
      <c r="A3606" s="126" t="s">
        <v>149</v>
      </c>
      <c r="B3606" s="127">
        <v>2015</v>
      </c>
      <c r="C3606" s="126" t="s">
        <v>337</v>
      </c>
      <c r="D3606" s="126" t="s">
        <v>338</v>
      </c>
      <c r="E3606" s="127">
        <v>296930.86</v>
      </c>
      <c r="F3606" s="127">
        <v>12591616.869999999</v>
      </c>
      <c r="G3606" s="127">
        <v>0</v>
      </c>
    </row>
    <row r="3607" spans="1:7" ht="14.25" customHeight="1">
      <c r="A3607" s="130" t="s">
        <v>149</v>
      </c>
      <c r="B3607" s="131">
        <v>2015</v>
      </c>
      <c r="C3607" s="130" t="s">
        <v>337</v>
      </c>
      <c r="D3607" s="130" t="s">
        <v>339</v>
      </c>
      <c r="E3607" s="131">
        <v>338560.79</v>
      </c>
      <c r="F3607" s="131">
        <v>32657494.52</v>
      </c>
      <c r="G3607" s="131">
        <v>90482</v>
      </c>
    </row>
    <row r="3608" spans="1:7" ht="14.25" customHeight="1">
      <c r="A3608" s="126" t="s">
        <v>149</v>
      </c>
      <c r="B3608" s="127">
        <v>2015</v>
      </c>
      <c r="C3608" s="126" t="s">
        <v>337</v>
      </c>
      <c r="D3608" s="126" t="s">
        <v>340</v>
      </c>
      <c r="E3608" s="127">
        <v>0</v>
      </c>
      <c r="F3608" s="127">
        <v>0</v>
      </c>
      <c r="G3608" s="127">
        <v>0</v>
      </c>
    </row>
    <row r="3609" spans="1:7" ht="14.25" customHeight="1">
      <c r="A3609" s="130" t="s">
        <v>149</v>
      </c>
      <c r="B3609" s="131">
        <v>2015</v>
      </c>
      <c r="C3609" s="130" t="s">
        <v>337</v>
      </c>
      <c r="D3609" s="130" t="s">
        <v>341</v>
      </c>
      <c r="E3609" s="131">
        <v>1138938.28</v>
      </c>
      <c r="F3609" s="131">
        <v>33774408.049999997</v>
      </c>
      <c r="G3609" s="131">
        <v>0</v>
      </c>
    </row>
    <row r="3610" spans="1:7" ht="14.25" customHeight="1">
      <c r="A3610" s="126" t="s">
        <v>149</v>
      </c>
      <c r="B3610" s="127">
        <v>2015</v>
      </c>
      <c r="C3610" s="126" t="s">
        <v>337</v>
      </c>
      <c r="D3610" s="126" t="s">
        <v>342</v>
      </c>
      <c r="E3610" s="127">
        <v>0</v>
      </c>
      <c r="F3610" s="127">
        <v>0</v>
      </c>
      <c r="G3610" s="127">
        <v>0</v>
      </c>
    </row>
    <row r="3611" spans="1:7" ht="14.25" customHeight="1">
      <c r="A3611" s="130" t="s">
        <v>149</v>
      </c>
      <c r="B3611" s="131">
        <v>2016</v>
      </c>
      <c r="C3611" s="130" t="s">
        <v>332</v>
      </c>
      <c r="D3611" s="130" t="s">
        <v>343</v>
      </c>
      <c r="E3611" s="131">
        <v>0</v>
      </c>
      <c r="F3611" s="131">
        <v>0</v>
      </c>
      <c r="G3611" s="131">
        <v>0</v>
      </c>
    </row>
    <row r="3612" spans="1:7" ht="14.25" customHeight="1">
      <c r="A3612" s="126" t="s">
        <v>149</v>
      </c>
      <c r="B3612" s="127">
        <v>2016</v>
      </c>
      <c r="C3612" s="126" t="s">
        <v>332</v>
      </c>
      <c r="D3612" s="126" t="s">
        <v>333</v>
      </c>
      <c r="E3612" s="127">
        <v>0</v>
      </c>
      <c r="F3612" s="127">
        <v>0</v>
      </c>
      <c r="G3612" s="127">
        <v>0</v>
      </c>
    </row>
    <row r="3613" spans="1:7" ht="14.25" customHeight="1">
      <c r="A3613" s="130" t="s">
        <v>149</v>
      </c>
      <c r="B3613" s="131">
        <v>2016</v>
      </c>
      <c r="C3613" s="130" t="s">
        <v>332</v>
      </c>
      <c r="D3613" s="130" t="s">
        <v>335</v>
      </c>
      <c r="E3613" s="131">
        <v>90824.42</v>
      </c>
      <c r="F3613" s="131">
        <v>150558.32</v>
      </c>
      <c r="G3613" s="131">
        <v>420.48</v>
      </c>
    </row>
    <row r="3614" spans="1:7" ht="14.25" customHeight="1">
      <c r="A3614" s="126" t="s">
        <v>149</v>
      </c>
      <c r="B3614" s="127">
        <v>2016</v>
      </c>
      <c r="C3614" s="126" t="s">
        <v>332</v>
      </c>
      <c r="D3614" s="126" t="s">
        <v>336</v>
      </c>
      <c r="E3614" s="127">
        <v>0</v>
      </c>
      <c r="F3614" s="127">
        <v>0</v>
      </c>
      <c r="G3614" s="127">
        <v>0</v>
      </c>
    </row>
    <row r="3615" spans="1:7" ht="14.25" customHeight="1">
      <c r="A3615" s="130" t="s">
        <v>149</v>
      </c>
      <c r="B3615" s="131">
        <v>2016</v>
      </c>
      <c r="C3615" s="130" t="s">
        <v>337</v>
      </c>
      <c r="D3615" s="130" t="s">
        <v>338</v>
      </c>
      <c r="E3615" s="131">
        <v>297449.55</v>
      </c>
      <c r="F3615" s="131">
        <v>11845215.689999999</v>
      </c>
      <c r="G3615" s="131">
        <v>0</v>
      </c>
    </row>
    <row r="3616" spans="1:7" ht="14.25" customHeight="1">
      <c r="A3616" s="126" t="s">
        <v>149</v>
      </c>
      <c r="B3616" s="127">
        <v>2016</v>
      </c>
      <c r="C3616" s="126" t="s">
        <v>337</v>
      </c>
      <c r="D3616" s="126" t="s">
        <v>339</v>
      </c>
      <c r="E3616" s="127">
        <v>311729.96000000002</v>
      </c>
      <c r="F3616" s="127">
        <v>26402620.899999999</v>
      </c>
      <c r="G3616" s="127">
        <v>67669.17</v>
      </c>
    </row>
    <row r="3617" spans="1:7" ht="14.25" customHeight="1">
      <c r="A3617" s="130" t="s">
        <v>149</v>
      </c>
      <c r="B3617" s="131">
        <v>2016</v>
      </c>
      <c r="C3617" s="130" t="s">
        <v>337</v>
      </c>
      <c r="D3617" s="130" t="s">
        <v>340</v>
      </c>
      <c r="E3617" s="131">
        <v>0</v>
      </c>
      <c r="F3617" s="131">
        <v>0</v>
      </c>
      <c r="G3617" s="131">
        <v>0</v>
      </c>
    </row>
    <row r="3618" spans="1:7" ht="14.25" customHeight="1">
      <c r="A3618" s="126" t="s">
        <v>149</v>
      </c>
      <c r="B3618" s="127">
        <v>2016</v>
      </c>
      <c r="C3618" s="126" t="s">
        <v>337</v>
      </c>
      <c r="D3618" s="126" t="s">
        <v>341</v>
      </c>
      <c r="E3618" s="127">
        <v>1156020.53</v>
      </c>
      <c r="F3618" s="127">
        <v>32665846.780000001</v>
      </c>
      <c r="G3618" s="127">
        <v>0</v>
      </c>
    </row>
    <row r="3619" spans="1:7" ht="14.25" customHeight="1">
      <c r="A3619" s="130" t="s">
        <v>149</v>
      </c>
      <c r="B3619" s="131">
        <v>2016</v>
      </c>
      <c r="C3619" s="130" t="s">
        <v>337</v>
      </c>
      <c r="D3619" s="130" t="s">
        <v>342</v>
      </c>
      <c r="E3619" s="131">
        <v>0</v>
      </c>
      <c r="F3619" s="131">
        <v>0</v>
      </c>
      <c r="G3619" s="131">
        <v>0</v>
      </c>
    </row>
    <row r="3620" spans="1:7" ht="14.25" customHeight="1">
      <c r="A3620" s="126" t="s">
        <v>149</v>
      </c>
      <c r="B3620" s="127">
        <v>2017</v>
      </c>
      <c r="C3620" s="126" t="s">
        <v>332</v>
      </c>
      <c r="D3620" s="126" t="s">
        <v>343</v>
      </c>
      <c r="E3620" s="127">
        <v>0</v>
      </c>
      <c r="F3620" s="127">
        <v>0</v>
      </c>
      <c r="G3620" s="127">
        <v>0</v>
      </c>
    </row>
    <row r="3621" spans="1:7" ht="14.25" customHeight="1">
      <c r="A3621" s="130" t="s">
        <v>149</v>
      </c>
      <c r="B3621" s="131">
        <v>2017</v>
      </c>
      <c r="C3621" s="130" t="s">
        <v>332</v>
      </c>
      <c r="D3621" s="130" t="s">
        <v>333</v>
      </c>
      <c r="E3621" s="131">
        <v>0</v>
      </c>
      <c r="F3621" s="131">
        <v>0</v>
      </c>
      <c r="G3621" s="131">
        <v>0</v>
      </c>
    </row>
    <row r="3622" spans="1:7" ht="14.25" customHeight="1">
      <c r="A3622" s="126" t="s">
        <v>149</v>
      </c>
      <c r="B3622" s="127">
        <v>2017</v>
      </c>
      <c r="C3622" s="126" t="s">
        <v>332</v>
      </c>
      <c r="D3622" s="126" t="s">
        <v>335</v>
      </c>
      <c r="E3622" s="127">
        <v>79375.16</v>
      </c>
      <c r="F3622" s="127">
        <v>162087.88</v>
      </c>
      <c r="G3622" s="127">
        <v>422.05</v>
      </c>
    </row>
    <row r="3623" spans="1:7" ht="14.25" customHeight="1">
      <c r="A3623" s="130" t="s">
        <v>149</v>
      </c>
      <c r="B3623" s="131">
        <v>2017</v>
      </c>
      <c r="C3623" s="130" t="s">
        <v>332</v>
      </c>
      <c r="D3623" s="130" t="s">
        <v>336</v>
      </c>
      <c r="E3623" s="131">
        <v>0</v>
      </c>
      <c r="F3623" s="131">
        <v>0</v>
      </c>
      <c r="G3623" s="131">
        <v>0</v>
      </c>
    </row>
    <row r="3624" spans="1:7" ht="14.25" customHeight="1">
      <c r="A3624" s="126" t="s">
        <v>149</v>
      </c>
      <c r="B3624" s="127">
        <v>2017</v>
      </c>
      <c r="C3624" s="126" t="s">
        <v>337</v>
      </c>
      <c r="D3624" s="126" t="s">
        <v>338</v>
      </c>
      <c r="E3624" s="127">
        <v>317118.58</v>
      </c>
      <c r="F3624" s="127">
        <v>12711260.15</v>
      </c>
      <c r="G3624" s="127">
        <v>0</v>
      </c>
    </row>
    <row r="3625" spans="1:7" ht="14.25" customHeight="1">
      <c r="A3625" s="130" t="s">
        <v>149</v>
      </c>
      <c r="B3625" s="131">
        <v>2017</v>
      </c>
      <c r="C3625" s="130" t="s">
        <v>337</v>
      </c>
      <c r="D3625" s="130" t="s">
        <v>339</v>
      </c>
      <c r="E3625" s="131">
        <v>310936.37</v>
      </c>
      <c r="F3625" s="131">
        <v>27248515.66</v>
      </c>
      <c r="G3625" s="131">
        <v>62369.01</v>
      </c>
    </row>
    <row r="3626" spans="1:7" ht="14.25" customHeight="1">
      <c r="A3626" s="126" t="s">
        <v>149</v>
      </c>
      <c r="B3626" s="127">
        <v>2017</v>
      </c>
      <c r="C3626" s="126" t="s">
        <v>337</v>
      </c>
      <c r="D3626" s="126" t="s">
        <v>340</v>
      </c>
      <c r="E3626" s="127">
        <v>0</v>
      </c>
      <c r="F3626" s="127">
        <v>0</v>
      </c>
      <c r="G3626" s="127">
        <v>0</v>
      </c>
    </row>
    <row r="3627" spans="1:7" ht="14.25" customHeight="1">
      <c r="A3627" s="130" t="s">
        <v>149</v>
      </c>
      <c r="B3627" s="131">
        <v>2017</v>
      </c>
      <c r="C3627" s="130" t="s">
        <v>337</v>
      </c>
      <c r="D3627" s="130" t="s">
        <v>341</v>
      </c>
      <c r="E3627" s="131">
        <v>1213656.67</v>
      </c>
      <c r="F3627" s="131">
        <v>33911196.289999999</v>
      </c>
      <c r="G3627" s="131">
        <v>0</v>
      </c>
    </row>
    <row r="3628" spans="1:7" ht="14.25" customHeight="1">
      <c r="A3628" s="126" t="s">
        <v>149</v>
      </c>
      <c r="B3628" s="127">
        <v>2017</v>
      </c>
      <c r="C3628" s="126" t="s">
        <v>337</v>
      </c>
      <c r="D3628" s="126" t="s">
        <v>342</v>
      </c>
      <c r="E3628" s="127">
        <v>0</v>
      </c>
      <c r="F3628" s="127">
        <v>0</v>
      </c>
      <c r="G3628" s="127">
        <v>0</v>
      </c>
    </row>
    <row r="3629" spans="1:7" ht="14.25" customHeight="1">
      <c r="A3629" s="130" t="s">
        <v>149</v>
      </c>
      <c r="B3629" s="131">
        <v>2018</v>
      </c>
      <c r="C3629" s="130" t="s">
        <v>332</v>
      </c>
      <c r="D3629" s="130" t="s">
        <v>343</v>
      </c>
      <c r="E3629" s="131">
        <v>0</v>
      </c>
      <c r="F3629" s="131">
        <v>0</v>
      </c>
      <c r="G3629" s="131">
        <v>0</v>
      </c>
    </row>
    <row r="3630" spans="1:7" ht="14.25" customHeight="1">
      <c r="A3630" s="126" t="s">
        <v>149</v>
      </c>
      <c r="B3630" s="127">
        <v>2018</v>
      </c>
      <c r="C3630" s="126" t="s">
        <v>332</v>
      </c>
      <c r="D3630" s="126" t="s">
        <v>333</v>
      </c>
      <c r="E3630" s="127">
        <v>0</v>
      </c>
      <c r="F3630" s="127">
        <v>0</v>
      </c>
      <c r="G3630" s="127">
        <v>0</v>
      </c>
    </row>
    <row r="3631" spans="1:7" ht="14.25" customHeight="1">
      <c r="A3631" s="130" t="s">
        <v>149</v>
      </c>
      <c r="B3631" s="131">
        <v>2018</v>
      </c>
      <c r="C3631" s="130" t="s">
        <v>332</v>
      </c>
      <c r="D3631" s="130" t="s">
        <v>335</v>
      </c>
      <c r="E3631" s="131">
        <v>59002.77</v>
      </c>
      <c r="F3631" s="131">
        <v>151984</v>
      </c>
      <c r="G3631" s="131">
        <v>425.76</v>
      </c>
    </row>
    <row r="3632" spans="1:7" ht="14.25" customHeight="1">
      <c r="A3632" s="126" t="s">
        <v>149</v>
      </c>
      <c r="B3632" s="127">
        <v>2018</v>
      </c>
      <c r="C3632" s="126" t="s">
        <v>332</v>
      </c>
      <c r="D3632" s="126" t="s">
        <v>336</v>
      </c>
      <c r="E3632" s="127">
        <v>0</v>
      </c>
      <c r="F3632" s="127">
        <v>0</v>
      </c>
      <c r="G3632" s="127">
        <v>0</v>
      </c>
    </row>
    <row r="3633" spans="1:7" ht="14.25" customHeight="1">
      <c r="A3633" s="130" t="s">
        <v>149</v>
      </c>
      <c r="B3633" s="131">
        <v>2018</v>
      </c>
      <c r="C3633" s="130" t="s">
        <v>337</v>
      </c>
      <c r="D3633" s="130" t="s">
        <v>338</v>
      </c>
      <c r="E3633" s="131">
        <v>337881.95</v>
      </c>
      <c r="F3633" s="131">
        <v>13629278.630000001</v>
      </c>
      <c r="G3633" s="131">
        <v>0</v>
      </c>
    </row>
    <row r="3634" spans="1:7" ht="14.25" customHeight="1">
      <c r="A3634" s="126" t="s">
        <v>149</v>
      </c>
      <c r="B3634" s="127">
        <v>2018</v>
      </c>
      <c r="C3634" s="126" t="s">
        <v>337</v>
      </c>
      <c r="D3634" s="126" t="s">
        <v>339</v>
      </c>
      <c r="E3634" s="127">
        <v>312446.75</v>
      </c>
      <c r="F3634" s="127">
        <v>27776815.440000001</v>
      </c>
      <c r="G3634" s="127">
        <v>63928.57</v>
      </c>
    </row>
    <row r="3635" spans="1:7" ht="14.25" customHeight="1">
      <c r="A3635" s="130" t="s">
        <v>149</v>
      </c>
      <c r="B3635" s="131">
        <v>2018</v>
      </c>
      <c r="C3635" s="130" t="s">
        <v>337</v>
      </c>
      <c r="D3635" s="130" t="s">
        <v>340</v>
      </c>
      <c r="E3635" s="131">
        <v>0</v>
      </c>
      <c r="F3635" s="131">
        <v>0</v>
      </c>
      <c r="G3635" s="131">
        <v>0</v>
      </c>
    </row>
    <row r="3636" spans="1:7" ht="14.25" customHeight="1">
      <c r="A3636" s="126" t="s">
        <v>149</v>
      </c>
      <c r="B3636" s="127">
        <v>2018</v>
      </c>
      <c r="C3636" s="126" t="s">
        <v>337</v>
      </c>
      <c r="D3636" s="126" t="s">
        <v>341</v>
      </c>
      <c r="E3636" s="127">
        <v>1285518.24</v>
      </c>
      <c r="F3636" s="127">
        <v>37012070.82</v>
      </c>
      <c r="G3636" s="127">
        <v>0</v>
      </c>
    </row>
    <row r="3637" spans="1:7" ht="14.25" customHeight="1">
      <c r="A3637" s="130" t="s">
        <v>149</v>
      </c>
      <c r="B3637" s="131">
        <v>2018</v>
      </c>
      <c r="C3637" s="130" t="s">
        <v>337</v>
      </c>
      <c r="D3637" s="130" t="s">
        <v>342</v>
      </c>
      <c r="E3637" s="131">
        <v>0</v>
      </c>
      <c r="F3637" s="131">
        <v>0</v>
      </c>
      <c r="G3637" s="131">
        <v>0</v>
      </c>
    </row>
    <row r="3638" spans="1:7" ht="14.25" customHeight="1">
      <c r="A3638" s="126" t="s">
        <v>149</v>
      </c>
      <c r="B3638" s="127">
        <v>2019</v>
      </c>
      <c r="C3638" s="126" t="s">
        <v>332</v>
      </c>
      <c r="D3638" s="126" t="s">
        <v>343</v>
      </c>
      <c r="E3638" s="127">
        <v>0</v>
      </c>
      <c r="F3638" s="127">
        <v>0</v>
      </c>
      <c r="G3638" s="127">
        <v>0</v>
      </c>
    </row>
    <row r="3639" spans="1:7" ht="14.25" customHeight="1">
      <c r="A3639" s="130" t="s">
        <v>149</v>
      </c>
      <c r="B3639" s="131">
        <v>2019</v>
      </c>
      <c r="C3639" s="130" t="s">
        <v>332</v>
      </c>
      <c r="D3639" s="130" t="s">
        <v>333</v>
      </c>
      <c r="E3639" s="131">
        <v>0</v>
      </c>
      <c r="F3639" s="131">
        <v>0</v>
      </c>
      <c r="G3639" s="131">
        <v>0</v>
      </c>
    </row>
    <row r="3640" spans="1:7" ht="14.25" customHeight="1">
      <c r="A3640" s="126" t="s">
        <v>149</v>
      </c>
      <c r="B3640" s="127">
        <v>2019</v>
      </c>
      <c r="C3640" s="126" t="s">
        <v>332</v>
      </c>
      <c r="D3640" s="126" t="s">
        <v>335</v>
      </c>
      <c r="E3640" s="127">
        <v>17371.849999999999</v>
      </c>
      <c r="F3640" s="127">
        <v>152702.29</v>
      </c>
      <c r="G3640" s="127">
        <v>428.18</v>
      </c>
    </row>
    <row r="3641" spans="1:7" ht="14.25" customHeight="1">
      <c r="A3641" s="130" t="s">
        <v>149</v>
      </c>
      <c r="B3641" s="131">
        <v>2019</v>
      </c>
      <c r="C3641" s="130" t="s">
        <v>332</v>
      </c>
      <c r="D3641" s="130" t="s">
        <v>336</v>
      </c>
      <c r="E3641" s="131">
        <v>0</v>
      </c>
      <c r="F3641" s="131">
        <v>0</v>
      </c>
      <c r="G3641" s="131">
        <v>0</v>
      </c>
    </row>
    <row r="3642" spans="1:7" ht="14.25" customHeight="1">
      <c r="A3642" s="126" t="s">
        <v>149</v>
      </c>
      <c r="B3642" s="127">
        <v>2019</v>
      </c>
      <c r="C3642" s="126" t="s">
        <v>337</v>
      </c>
      <c r="D3642" s="126" t="s">
        <v>338</v>
      </c>
      <c r="E3642" s="127">
        <v>372203.53</v>
      </c>
      <c r="F3642" s="127">
        <v>13922618.27</v>
      </c>
      <c r="G3642" s="127">
        <v>0</v>
      </c>
    </row>
    <row r="3643" spans="1:7" ht="14.25" customHeight="1">
      <c r="A3643" s="130" t="s">
        <v>149</v>
      </c>
      <c r="B3643" s="131">
        <v>2019</v>
      </c>
      <c r="C3643" s="130" t="s">
        <v>337</v>
      </c>
      <c r="D3643" s="130" t="s">
        <v>339</v>
      </c>
      <c r="E3643" s="131">
        <v>305570.23</v>
      </c>
      <c r="F3643" s="131">
        <v>28585056.719999999</v>
      </c>
      <c r="G3643" s="131">
        <v>65560.34</v>
      </c>
    </row>
    <row r="3644" spans="1:7" ht="14.25" customHeight="1">
      <c r="A3644" s="126" t="s">
        <v>149</v>
      </c>
      <c r="B3644" s="127">
        <v>2019</v>
      </c>
      <c r="C3644" s="126" t="s">
        <v>337</v>
      </c>
      <c r="D3644" s="126" t="s">
        <v>340</v>
      </c>
      <c r="E3644" s="127">
        <v>0</v>
      </c>
      <c r="F3644" s="127">
        <v>0</v>
      </c>
      <c r="G3644" s="127">
        <v>0</v>
      </c>
    </row>
    <row r="3645" spans="1:7" ht="14.25" customHeight="1">
      <c r="A3645" s="130" t="s">
        <v>149</v>
      </c>
      <c r="B3645" s="131">
        <v>2019</v>
      </c>
      <c r="C3645" s="130" t="s">
        <v>337</v>
      </c>
      <c r="D3645" s="130" t="s">
        <v>341</v>
      </c>
      <c r="E3645" s="131">
        <v>1416254.58</v>
      </c>
      <c r="F3645" s="131">
        <v>37877346.520000003</v>
      </c>
      <c r="G3645" s="131">
        <v>0</v>
      </c>
    </row>
    <row r="3646" spans="1:7" ht="14.25" customHeight="1">
      <c r="A3646" s="126" t="s">
        <v>149</v>
      </c>
      <c r="B3646" s="127">
        <v>2019</v>
      </c>
      <c r="C3646" s="126" t="s">
        <v>337</v>
      </c>
      <c r="D3646" s="126" t="s">
        <v>342</v>
      </c>
      <c r="E3646" s="127">
        <v>0</v>
      </c>
      <c r="F3646" s="127">
        <v>0</v>
      </c>
      <c r="G3646" s="127">
        <v>0</v>
      </c>
    </row>
    <row r="3647" spans="1:7" ht="14.25" customHeight="1">
      <c r="A3647" s="130" t="s">
        <v>149</v>
      </c>
      <c r="B3647" s="131">
        <v>2020</v>
      </c>
      <c r="C3647" s="130" t="s">
        <v>332</v>
      </c>
      <c r="D3647" s="130" t="s">
        <v>343</v>
      </c>
      <c r="E3647" s="131">
        <v>0</v>
      </c>
      <c r="F3647" s="131">
        <v>0</v>
      </c>
      <c r="G3647" s="131">
        <v>0</v>
      </c>
    </row>
    <row r="3648" spans="1:7" ht="14.25" customHeight="1">
      <c r="A3648" s="126" t="s">
        <v>149</v>
      </c>
      <c r="B3648" s="127">
        <v>2020</v>
      </c>
      <c r="C3648" s="126" t="s">
        <v>332</v>
      </c>
      <c r="D3648" s="126" t="s">
        <v>333</v>
      </c>
      <c r="E3648" s="127">
        <v>0</v>
      </c>
      <c r="F3648" s="127">
        <v>0</v>
      </c>
      <c r="G3648" s="127">
        <v>0</v>
      </c>
    </row>
    <row r="3649" spans="1:7" ht="14.25" customHeight="1">
      <c r="A3649" s="130" t="s">
        <v>149</v>
      </c>
      <c r="B3649" s="131">
        <v>2020</v>
      </c>
      <c r="C3649" s="130" t="s">
        <v>332</v>
      </c>
      <c r="D3649" s="130" t="s">
        <v>335</v>
      </c>
      <c r="E3649" s="131">
        <v>33116.720000000001</v>
      </c>
      <c r="F3649" s="131">
        <v>149996.60999999999</v>
      </c>
      <c r="G3649" s="131">
        <v>418.8</v>
      </c>
    </row>
    <row r="3650" spans="1:7" ht="14.25" customHeight="1">
      <c r="A3650" s="126" t="s">
        <v>149</v>
      </c>
      <c r="B3650" s="127">
        <v>2020</v>
      </c>
      <c r="C3650" s="126" t="s">
        <v>332</v>
      </c>
      <c r="D3650" s="126" t="s">
        <v>336</v>
      </c>
      <c r="E3650" s="127">
        <v>0</v>
      </c>
      <c r="F3650" s="127">
        <v>0</v>
      </c>
      <c r="G3650" s="127">
        <v>0</v>
      </c>
    </row>
    <row r="3651" spans="1:7" ht="14.25" customHeight="1">
      <c r="A3651" s="130" t="s">
        <v>149</v>
      </c>
      <c r="B3651" s="131">
        <v>2020</v>
      </c>
      <c r="C3651" s="130" t="s">
        <v>337</v>
      </c>
      <c r="D3651" s="130" t="s">
        <v>338</v>
      </c>
      <c r="E3651" s="131">
        <v>361564.38</v>
      </c>
      <c r="F3651" s="131">
        <v>13151570.66</v>
      </c>
      <c r="G3651" s="131">
        <v>0</v>
      </c>
    </row>
    <row r="3652" spans="1:7" ht="14.25" customHeight="1">
      <c r="A3652" s="126" t="s">
        <v>149</v>
      </c>
      <c r="B3652" s="127">
        <v>2020</v>
      </c>
      <c r="C3652" s="126" t="s">
        <v>337</v>
      </c>
      <c r="D3652" s="126" t="s">
        <v>339</v>
      </c>
      <c r="E3652" s="127">
        <v>312836.01</v>
      </c>
      <c r="F3652" s="127">
        <v>27170310.030000001</v>
      </c>
      <c r="G3652" s="127">
        <v>67291.58</v>
      </c>
    </row>
    <row r="3653" spans="1:7" ht="14.25" customHeight="1">
      <c r="A3653" s="130" t="s">
        <v>149</v>
      </c>
      <c r="B3653" s="131">
        <v>2020</v>
      </c>
      <c r="C3653" s="130" t="s">
        <v>337</v>
      </c>
      <c r="D3653" s="130" t="s">
        <v>340</v>
      </c>
      <c r="E3653" s="131">
        <v>0</v>
      </c>
      <c r="F3653" s="131">
        <v>0</v>
      </c>
      <c r="G3653" s="131">
        <v>0</v>
      </c>
    </row>
    <row r="3654" spans="1:7" ht="14.25" customHeight="1">
      <c r="A3654" s="126" t="s">
        <v>149</v>
      </c>
      <c r="B3654" s="127">
        <v>2020</v>
      </c>
      <c r="C3654" s="126" t="s">
        <v>337</v>
      </c>
      <c r="D3654" s="126" t="s">
        <v>341</v>
      </c>
      <c r="E3654" s="127">
        <v>1411099.27</v>
      </c>
      <c r="F3654" s="127">
        <v>38067650.280000001</v>
      </c>
      <c r="G3654" s="127">
        <v>0</v>
      </c>
    </row>
    <row r="3655" spans="1:7" ht="14.25" customHeight="1">
      <c r="A3655" s="130" t="s">
        <v>149</v>
      </c>
      <c r="B3655" s="131">
        <v>2020</v>
      </c>
      <c r="C3655" s="130" t="s">
        <v>337</v>
      </c>
      <c r="D3655" s="130" t="s">
        <v>342</v>
      </c>
      <c r="E3655" s="131">
        <v>0</v>
      </c>
      <c r="F3655" s="131">
        <v>0</v>
      </c>
      <c r="G3655" s="131">
        <v>0</v>
      </c>
    </row>
    <row r="3656" spans="1:7" ht="14.25" customHeight="1">
      <c r="A3656" s="126" t="s">
        <v>149</v>
      </c>
      <c r="B3656" s="127">
        <v>2021</v>
      </c>
      <c r="C3656" s="126" t="s">
        <v>332</v>
      </c>
      <c r="D3656" s="126" t="s">
        <v>343</v>
      </c>
      <c r="E3656" s="127">
        <v>0</v>
      </c>
      <c r="F3656" s="127">
        <v>0</v>
      </c>
      <c r="G3656" s="127">
        <v>0</v>
      </c>
    </row>
    <row r="3657" spans="1:7" ht="14.25" customHeight="1">
      <c r="A3657" s="130" t="s">
        <v>149</v>
      </c>
      <c r="B3657" s="131">
        <v>2021</v>
      </c>
      <c r="C3657" s="130" t="s">
        <v>332</v>
      </c>
      <c r="D3657" s="130" t="s">
        <v>333</v>
      </c>
      <c r="E3657" s="131">
        <v>0</v>
      </c>
      <c r="F3657" s="131">
        <v>0</v>
      </c>
      <c r="G3657" s="131">
        <v>0</v>
      </c>
    </row>
    <row r="3658" spans="1:7" ht="14.25" customHeight="1">
      <c r="A3658" s="126" t="s">
        <v>149</v>
      </c>
      <c r="B3658" s="127">
        <v>2021</v>
      </c>
      <c r="C3658" s="126" t="s">
        <v>332</v>
      </c>
      <c r="D3658" s="126" t="s">
        <v>335</v>
      </c>
      <c r="E3658" s="127">
        <v>31123.43</v>
      </c>
      <c r="F3658" s="127">
        <v>149538.96</v>
      </c>
      <c r="G3658" s="127">
        <v>419.02</v>
      </c>
    </row>
    <row r="3659" spans="1:7" ht="14.25" customHeight="1">
      <c r="A3659" s="130" t="s">
        <v>149</v>
      </c>
      <c r="B3659" s="131">
        <v>2021</v>
      </c>
      <c r="C3659" s="130" t="s">
        <v>332</v>
      </c>
      <c r="D3659" s="130" t="s">
        <v>336</v>
      </c>
      <c r="E3659" s="131">
        <v>0</v>
      </c>
      <c r="F3659" s="131">
        <v>0</v>
      </c>
      <c r="G3659" s="131">
        <v>0</v>
      </c>
    </row>
    <row r="3660" spans="1:7" ht="14.25" customHeight="1">
      <c r="A3660" s="126" t="s">
        <v>149</v>
      </c>
      <c r="B3660" s="127">
        <v>2021</v>
      </c>
      <c r="C3660" s="126" t="s">
        <v>337</v>
      </c>
      <c r="D3660" s="126" t="s">
        <v>338</v>
      </c>
      <c r="E3660" s="127">
        <v>368871.64</v>
      </c>
      <c r="F3660" s="127">
        <v>13359348.58</v>
      </c>
      <c r="G3660" s="127">
        <v>0</v>
      </c>
    </row>
    <row r="3661" spans="1:7" ht="14.25" customHeight="1">
      <c r="A3661" s="130" t="s">
        <v>149</v>
      </c>
      <c r="B3661" s="131">
        <v>2021</v>
      </c>
      <c r="C3661" s="130" t="s">
        <v>337</v>
      </c>
      <c r="D3661" s="130" t="s">
        <v>339</v>
      </c>
      <c r="E3661" s="131">
        <v>325618.2</v>
      </c>
      <c r="F3661" s="131">
        <v>27406327.859999999</v>
      </c>
      <c r="G3661" s="131">
        <v>67224.649999999994</v>
      </c>
    </row>
    <row r="3662" spans="1:7" ht="14.25" customHeight="1">
      <c r="A3662" s="126" t="s">
        <v>149</v>
      </c>
      <c r="B3662" s="127">
        <v>2021</v>
      </c>
      <c r="C3662" s="126" t="s">
        <v>337</v>
      </c>
      <c r="D3662" s="126" t="s">
        <v>340</v>
      </c>
      <c r="E3662" s="127">
        <v>0</v>
      </c>
      <c r="F3662" s="127">
        <v>0</v>
      </c>
      <c r="G3662" s="127">
        <v>0</v>
      </c>
    </row>
    <row r="3663" spans="1:7" ht="14.25" customHeight="1">
      <c r="A3663" s="130" t="s">
        <v>149</v>
      </c>
      <c r="B3663" s="131">
        <v>2021</v>
      </c>
      <c r="C3663" s="130" t="s">
        <v>337</v>
      </c>
      <c r="D3663" s="130" t="s">
        <v>341</v>
      </c>
      <c r="E3663" s="131">
        <v>1439177.44</v>
      </c>
      <c r="F3663" s="131">
        <v>37305568.159999996</v>
      </c>
      <c r="G3663" s="131">
        <v>0</v>
      </c>
    </row>
    <row r="3664" spans="1:7" ht="14.25" customHeight="1">
      <c r="A3664" s="126" t="s">
        <v>149</v>
      </c>
      <c r="B3664" s="127">
        <v>2021</v>
      </c>
      <c r="C3664" s="126" t="s">
        <v>337</v>
      </c>
      <c r="D3664" s="126" t="s">
        <v>342</v>
      </c>
      <c r="E3664" s="127">
        <v>0</v>
      </c>
      <c r="F3664" s="127">
        <v>0</v>
      </c>
      <c r="G3664" s="127">
        <v>0</v>
      </c>
    </row>
    <row r="3665" spans="1:7" ht="14.25" customHeight="1">
      <c r="A3665" s="130" t="s">
        <v>149</v>
      </c>
      <c r="B3665" s="131">
        <v>2022</v>
      </c>
      <c r="C3665" s="130" t="s">
        <v>332</v>
      </c>
      <c r="D3665" s="130" t="s">
        <v>343</v>
      </c>
      <c r="E3665" s="131">
        <v>0</v>
      </c>
      <c r="F3665" s="131">
        <v>0</v>
      </c>
      <c r="G3665" s="131">
        <v>0</v>
      </c>
    </row>
    <row r="3666" spans="1:7" ht="14.25" customHeight="1">
      <c r="A3666" s="126" t="s">
        <v>149</v>
      </c>
      <c r="B3666" s="127">
        <v>2022</v>
      </c>
      <c r="C3666" s="126" t="s">
        <v>332</v>
      </c>
      <c r="D3666" s="126" t="s">
        <v>333</v>
      </c>
      <c r="E3666" s="127">
        <v>0</v>
      </c>
      <c r="F3666" s="127">
        <v>0</v>
      </c>
      <c r="G3666" s="127">
        <v>0</v>
      </c>
    </row>
    <row r="3667" spans="1:7" ht="14.25" customHeight="1">
      <c r="A3667" s="130" t="s">
        <v>149</v>
      </c>
      <c r="B3667" s="131">
        <v>2022</v>
      </c>
      <c r="C3667" s="130" t="s">
        <v>332</v>
      </c>
      <c r="D3667" s="130" t="s">
        <v>335</v>
      </c>
      <c r="E3667" s="131">
        <v>32212.76</v>
      </c>
      <c r="F3667" s="131">
        <v>151051.81</v>
      </c>
      <c r="G3667" s="131">
        <v>423.19</v>
      </c>
    </row>
    <row r="3668" spans="1:7" ht="14.25" customHeight="1">
      <c r="A3668" s="126" t="s">
        <v>149</v>
      </c>
      <c r="B3668" s="127">
        <v>2022</v>
      </c>
      <c r="C3668" s="126" t="s">
        <v>332</v>
      </c>
      <c r="D3668" s="126" t="s">
        <v>336</v>
      </c>
      <c r="E3668" s="127">
        <v>0</v>
      </c>
      <c r="F3668" s="127">
        <v>0</v>
      </c>
      <c r="G3668" s="127">
        <v>0</v>
      </c>
    </row>
    <row r="3669" spans="1:7" ht="14.25" customHeight="1">
      <c r="A3669" s="130" t="s">
        <v>149</v>
      </c>
      <c r="B3669" s="131">
        <v>2022</v>
      </c>
      <c r="C3669" s="130" t="s">
        <v>337</v>
      </c>
      <c r="D3669" s="130" t="s">
        <v>338</v>
      </c>
      <c r="E3669" s="131">
        <v>407544.1</v>
      </c>
      <c r="F3669" s="131">
        <v>15332678.51</v>
      </c>
      <c r="G3669" s="131">
        <v>0</v>
      </c>
    </row>
    <row r="3670" spans="1:7" ht="14.25" customHeight="1">
      <c r="A3670" s="126" t="s">
        <v>149</v>
      </c>
      <c r="B3670" s="127">
        <v>2022</v>
      </c>
      <c r="C3670" s="126" t="s">
        <v>337</v>
      </c>
      <c r="D3670" s="126" t="s">
        <v>339</v>
      </c>
      <c r="E3670" s="127">
        <v>296921.75</v>
      </c>
      <c r="F3670" s="127">
        <v>26741633.18</v>
      </c>
      <c r="G3670" s="127">
        <v>65763.070000000007</v>
      </c>
    </row>
    <row r="3671" spans="1:7" ht="14.25" customHeight="1">
      <c r="A3671" s="130" t="s">
        <v>149</v>
      </c>
      <c r="B3671" s="131">
        <v>2022</v>
      </c>
      <c r="C3671" s="130" t="s">
        <v>337</v>
      </c>
      <c r="D3671" s="130" t="s">
        <v>340</v>
      </c>
      <c r="E3671" s="131">
        <v>0</v>
      </c>
      <c r="F3671" s="131">
        <v>0</v>
      </c>
      <c r="G3671" s="131">
        <v>0</v>
      </c>
    </row>
    <row r="3672" spans="1:7" ht="14.25" customHeight="1">
      <c r="A3672" s="126" t="s">
        <v>149</v>
      </c>
      <c r="B3672" s="127">
        <v>2022</v>
      </c>
      <c r="C3672" s="126" t="s">
        <v>337</v>
      </c>
      <c r="D3672" s="126" t="s">
        <v>341</v>
      </c>
      <c r="E3672" s="127">
        <v>1482924.43</v>
      </c>
      <c r="F3672" s="127">
        <v>41364134.240000002</v>
      </c>
      <c r="G3672" s="127">
        <v>0</v>
      </c>
    </row>
    <row r="3673" spans="1:7" ht="14.25" customHeight="1">
      <c r="A3673" s="130" t="s">
        <v>149</v>
      </c>
      <c r="B3673" s="131">
        <v>2022</v>
      </c>
      <c r="C3673" s="130" t="s">
        <v>337</v>
      </c>
      <c r="D3673" s="130" t="s">
        <v>342</v>
      </c>
      <c r="E3673" s="131">
        <v>0</v>
      </c>
      <c r="F3673" s="131">
        <v>0</v>
      </c>
      <c r="G3673" s="131">
        <v>0</v>
      </c>
    </row>
    <row r="3674" spans="1:7" ht="14.25" customHeight="1">
      <c r="A3674" s="126" t="s">
        <v>149</v>
      </c>
      <c r="B3674" s="127">
        <v>2023</v>
      </c>
      <c r="C3674" s="126" t="s">
        <v>332</v>
      </c>
      <c r="D3674" s="126" t="s">
        <v>343</v>
      </c>
      <c r="E3674" s="127">
        <v>0</v>
      </c>
      <c r="F3674" s="127">
        <v>0</v>
      </c>
      <c r="G3674" s="127">
        <v>0</v>
      </c>
    </row>
    <row r="3675" spans="1:7" ht="14.25" customHeight="1">
      <c r="A3675" s="130" t="s">
        <v>149</v>
      </c>
      <c r="B3675" s="131">
        <v>2023</v>
      </c>
      <c r="C3675" s="130" t="s">
        <v>332</v>
      </c>
      <c r="D3675" s="130" t="s">
        <v>333</v>
      </c>
      <c r="E3675" s="131">
        <v>0</v>
      </c>
      <c r="F3675" s="131">
        <v>0</v>
      </c>
      <c r="G3675" s="131">
        <v>0</v>
      </c>
    </row>
    <row r="3676" spans="1:7" ht="14.25" customHeight="1">
      <c r="A3676" s="126" t="s">
        <v>149</v>
      </c>
      <c r="B3676" s="127">
        <v>2023</v>
      </c>
      <c r="C3676" s="126" t="s">
        <v>332</v>
      </c>
      <c r="D3676" s="126" t="s">
        <v>335</v>
      </c>
      <c r="E3676" s="127">
        <v>33460.879999999997</v>
      </c>
      <c r="F3676" s="127">
        <v>151343.76999999999</v>
      </c>
      <c r="G3676" s="127">
        <v>424.06</v>
      </c>
    </row>
    <row r="3677" spans="1:7" ht="14.25" customHeight="1">
      <c r="A3677" s="130" t="s">
        <v>149</v>
      </c>
      <c r="B3677" s="131">
        <v>2023</v>
      </c>
      <c r="C3677" s="130" t="s">
        <v>332</v>
      </c>
      <c r="D3677" s="130" t="s">
        <v>336</v>
      </c>
      <c r="E3677" s="131">
        <v>0</v>
      </c>
      <c r="F3677" s="131">
        <v>0</v>
      </c>
      <c r="G3677" s="131">
        <v>0</v>
      </c>
    </row>
    <row r="3678" spans="1:7" ht="14.25" customHeight="1">
      <c r="A3678" s="126" t="s">
        <v>149</v>
      </c>
      <c r="B3678" s="127">
        <v>2023</v>
      </c>
      <c r="C3678" s="126" t="s">
        <v>337</v>
      </c>
      <c r="D3678" s="126" t="s">
        <v>338</v>
      </c>
      <c r="E3678" s="127">
        <v>424646.88</v>
      </c>
      <c r="F3678" s="127">
        <v>15347541.32</v>
      </c>
      <c r="G3678" s="127">
        <v>0</v>
      </c>
    </row>
    <row r="3679" spans="1:7" ht="14.25" customHeight="1">
      <c r="A3679" s="130" t="s">
        <v>149</v>
      </c>
      <c r="B3679" s="131">
        <v>2023</v>
      </c>
      <c r="C3679" s="130" t="s">
        <v>337</v>
      </c>
      <c r="D3679" s="130" t="s">
        <v>339</v>
      </c>
      <c r="E3679" s="131">
        <v>302248.49</v>
      </c>
      <c r="F3679" s="131">
        <v>25347264.030000001</v>
      </c>
      <c r="G3679" s="131">
        <v>61057.02</v>
      </c>
    </row>
    <row r="3680" spans="1:7" ht="14.25" customHeight="1">
      <c r="A3680" s="126" t="s">
        <v>149</v>
      </c>
      <c r="B3680" s="127">
        <v>2023</v>
      </c>
      <c r="C3680" s="126" t="s">
        <v>337</v>
      </c>
      <c r="D3680" s="126" t="s">
        <v>340</v>
      </c>
      <c r="E3680" s="127">
        <v>0</v>
      </c>
      <c r="F3680" s="127">
        <v>0</v>
      </c>
      <c r="G3680" s="127">
        <v>0</v>
      </c>
    </row>
    <row r="3681" spans="1:7" ht="14.25" customHeight="1">
      <c r="A3681" s="130" t="s">
        <v>149</v>
      </c>
      <c r="B3681" s="131">
        <v>2023</v>
      </c>
      <c r="C3681" s="130" t="s">
        <v>337</v>
      </c>
      <c r="D3681" s="130" t="s">
        <v>341</v>
      </c>
      <c r="E3681" s="131">
        <v>1546148.07</v>
      </c>
      <c r="F3681" s="131">
        <v>38998939.869999997</v>
      </c>
      <c r="G3681" s="131">
        <v>0</v>
      </c>
    </row>
    <row r="3682" spans="1:7" ht="14.25" customHeight="1">
      <c r="A3682" s="126" t="s">
        <v>149</v>
      </c>
      <c r="B3682" s="127">
        <v>2023</v>
      </c>
      <c r="C3682" s="126" t="s">
        <v>337</v>
      </c>
      <c r="D3682" s="126" t="s">
        <v>342</v>
      </c>
      <c r="E3682" s="127">
        <v>0</v>
      </c>
      <c r="F3682" s="127">
        <v>0</v>
      </c>
      <c r="G3682" s="127">
        <v>0</v>
      </c>
    </row>
    <row r="3683" spans="1:7" ht="14.25" customHeight="1">
      <c r="A3683" s="130" t="s">
        <v>298</v>
      </c>
      <c r="B3683" s="131">
        <v>2015</v>
      </c>
      <c r="C3683" s="130" t="s">
        <v>332</v>
      </c>
      <c r="D3683" s="130" t="s">
        <v>343</v>
      </c>
      <c r="E3683" s="131">
        <v>0</v>
      </c>
      <c r="F3683" s="131">
        <v>0</v>
      </c>
      <c r="G3683" s="131">
        <v>0</v>
      </c>
    </row>
    <row r="3684" spans="1:7" ht="14.25" customHeight="1">
      <c r="A3684" s="126" t="s">
        <v>298</v>
      </c>
      <c r="B3684" s="127">
        <v>2015</v>
      </c>
      <c r="C3684" s="126" t="s">
        <v>332</v>
      </c>
      <c r="D3684" s="126" t="s">
        <v>333</v>
      </c>
      <c r="E3684" s="127">
        <v>14833.01</v>
      </c>
      <c r="F3684" s="127">
        <v>112347</v>
      </c>
      <c r="G3684" s="127">
        <v>308</v>
      </c>
    </row>
    <row r="3685" spans="1:7" ht="14.25" customHeight="1">
      <c r="A3685" s="130" t="s">
        <v>298</v>
      </c>
      <c r="B3685" s="131">
        <v>2015</v>
      </c>
      <c r="C3685" s="130" t="s">
        <v>332</v>
      </c>
      <c r="D3685" s="130" t="s">
        <v>335</v>
      </c>
      <c r="E3685" s="131">
        <v>414643.96</v>
      </c>
      <c r="F3685" s="131">
        <v>11130781</v>
      </c>
      <c r="G3685" s="131">
        <v>32081</v>
      </c>
    </row>
    <row r="3686" spans="1:7" ht="14.25" customHeight="1">
      <c r="A3686" s="126" t="s">
        <v>298</v>
      </c>
      <c r="B3686" s="127">
        <v>2015</v>
      </c>
      <c r="C3686" s="126" t="s">
        <v>332</v>
      </c>
      <c r="D3686" s="126" t="s">
        <v>336</v>
      </c>
      <c r="E3686" s="127">
        <v>65634.47</v>
      </c>
      <c r="F3686" s="127">
        <v>2379065</v>
      </c>
      <c r="G3686" s="127">
        <v>0</v>
      </c>
    </row>
    <row r="3687" spans="1:7" ht="14.25" customHeight="1">
      <c r="A3687" s="130" t="s">
        <v>298</v>
      </c>
      <c r="B3687" s="131">
        <v>2015</v>
      </c>
      <c r="C3687" s="130" t="s">
        <v>337</v>
      </c>
      <c r="D3687" s="130" t="s">
        <v>338</v>
      </c>
      <c r="E3687" s="131">
        <v>3840221.45</v>
      </c>
      <c r="F3687" s="131">
        <v>160005743</v>
      </c>
      <c r="G3687" s="131">
        <v>0</v>
      </c>
    </row>
    <row r="3688" spans="1:7" ht="14.25" customHeight="1">
      <c r="A3688" s="126" t="s">
        <v>298</v>
      </c>
      <c r="B3688" s="127">
        <v>2015</v>
      </c>
      <c r="C3688" s="126" t="s">
        <v>337</v>
      </c>
      <c r="D3688" s="126" t="s">
        <v>339</v>
      </c>
      <c r="E3688" s="127">
        <v>4985729.17</v>
      </c>
      <c r="F3688" s="127">
        <v>502382871</v>
      </c>
      <c r="G3688" s="127">
        <v>1326646</v>
      </c>
    </row>
    <row r="3689" spans="1:7" ht="14.25" customHeight="1">
      <c r="A3689" s="130" t="s">
        <v>298</v>
      </c>
      <c r="B3689" s="131">
        <v>2015</v>
      </c>
      <c r="C3689" s="130" t="s">
        <v>337</v>
      </c>
      <c r="D3689" s="130" t="s">
        <v>340</v>
      </c>
      <c r="E3689" s="131">
        <v>0</v>
      </c>
      <c r="F3689" s="131">
        <v>0</v>
      </c>
      <c r="G3689" s="131">
        <v>0</v>
      </c>
    </row>
    <row r="3690" spans="1:7" ht="14.25" customHeight="1">
      <c r="A3690" s="126" t="s">
        <v>298</v>
      </c>
      <c r="B3690" s="127">
        <v>2015</v>
      </c>
      <c r="C3690" s="126" t="s">
        <v>337</v>
      </c>
      <c r="D3690" s="126" t="s">
        <v>341</v>
      </c>
      <c r="E3690" s="127">
        <v>12901936.77</v>
      </c>
      <c r="F3690" s="127">
        <v>362134455.95999998</v>
      </c>
      <c r="G3690" s="127">
        <v>0</v>
      </c>
    </row>
    <row r="3691" spans="1:7" ht="14.25" customHeight="1">
      <c r="A3691" s="130" t="s">
        <v>298</v>
      </c>
      <c r="B3691" s="131">
        <v>2015</v>
      </c>
      <c r="C3691" s="130" t="s">
        <v>337</v>
      </c>
      <c r="D3691" s="130" t="s">
        <v>342</v>
      </c>
      <c r="E3691" s="131">
        <v>0</v>
      </c>
      <c r="F3691" s="131">
        <v>0</v>
      </c>
      <c r="G3691" s="131">
        <v>0</v>
      </c>
    </row>
    <row r="3692" spans="1:7" ht="14.25" customHeight="1">
      <c r="A3692" s="126" t="s">
        <v>298</v>
      </c>
      <c r="B3692" s="127">
        <v>2016</v>
      </c>
      <c r="C3692" s="126" t="s">
        <v>332</v>
      </c>
      <c r="D3692" s="126" t="s">
        <v>343</v>
      </c>
      <c r="E3692" s="127">
        <v>0</v>
      </c>
      <c r="F3692" s="127">
        <v>0</v>
      </c>
      <c r="G3692" s="127">
        <v>0</v>
      </c>
    </row>
    <row r="3693" spans="1:7" ht="14.25" customHeight="1">
      <c r="A3693" s="130" t="s">
        <v>298</v>
      </c>
      <c r="B3693" s="131">
        <v>2016</v>
      </c>
      <c r="C3693" s="130" t="s">
        <v>332</v>
      </c>
      <c r="D3693" s="130" t="s">
        <v>333</v>
      </c>
      <c r="E3693" s="131">
        <v>14127.13</v>
      </c>
      <c r="F3693" s="131">
        <v>112347</v>
      </c>
      <c r="G3693" s="131">
        <v>308</v>
      </c>
    </row>
    <row r="3694" spans="1:7" ht="14.25" customHeight="1">
      <c r="A3694" s="126" t="s">
        <v>298</v>
      </c>
      <c r="B3694" s="127">
        <v>2016</v>
      </c>
      <c r="C3694" s="126" t="s">
        <v>332</v>
      </c>
      <c r="D3694" s="126" t="s">
        <v>335</v>
      </c>
      <c r="E3694" s="127">
        <v>384783.75</v>
      </c>
      <c r="F3694" s="127">
        <v>8801836</v>
      </c>
      <c r="G3694" s="127">
        <v>22899</v>
      </c>
    </row>
    <row r="3695" spans="1:7" ht="14.25" customHeight="1">
      <c r="A3695" s="130" t="s">
        <v>298</v>
      </c>
      <c r="B3695" s="131">
        <v>2016</v>
      </c>
      <c r="C3695" s="130" t="s">
        <v>332</v>
      </c>
      <c r="D3695" s="130" t="s">
        <v>336</v>
      </c>
      <c r="E3695" s="131">
        <v>65042.43</v>
      </c>
      <c r="F3695" s="131">
        <v>2354331</v>
      </c>
      <c r="G3695" s="131">
        <v>0</v>
      </c>
    </row>
    <row r="3696" spans="1:7" ht="14.25" customHeight="1">
      <c r="A3696" s="126" t="s">
        <v>298</v>
      </c>
      <c r="B3696" s="127">
        <v>2016</v>
      </c>
      <c r="C3696" s="126" t="s">
        <v>337</v>
      </c>
      <c r="D3696" s="126" t="s">
        <v>338</v>
      </c>
      <c r="E3696" s="127">
        <v>3932968.6</v>
      </c>
      <c r="F3696" s="127">
        <v>156626268</v>
      </c>
      <c r="G3696" s="127">
        <v>4107</v>
      </c>
    </row>
    <row r="3697" spans="1:7" ht="14.25" customHeight="1">
      <c r="A3697" s="130" t="s">
        <v>298</v>
      </c>
      <c r="B3697" s="131">
        <v>2016</v>
      </c>
      <c r="C3697" s="130" t="s">
        <v>337</v>
      </c>
      <c r="D3697" s="130" t="s">
        <v>339</v>
      </c>
      <c r="E3697" s="131">
        <v>4924937.01</v>
      </c>
      <c r="F3697" s="131">
        <v>470731939</v>
      </c>
      <c r="G3697" s="131">
        <v>1287006</v>
      </c>
    </row>
    <row r="3698" spans="1:7" ht="14.25" customHeight="1">
      <c r="A3698" s="126" t="s">
        <v>298</v>
      </c>
      <c r="B3698" s="127">
        <v>2016</v>
      </c>
      <c r="C3698" s="126" t="s">
        <v>337</v>
      </c>
      <c r="D3698" s="126" t="s">
        <v>340</v>
      </c>
      <c r="E3698" s="127">
        <v>0</v>
      </c>
      <c r="F3698" s="127">
        <v>0</v>
      </c>
      <c r="G3698" s="127">
        <v>0</v>
      </c>
    </row>
    <row r="3699" spans="1:7" ht="14.25" customHeight="1">
      <c r="A3699" s="130" t="s">
        <v>298</v>
      </c>
      <c r="B3699" s="131">
        <v>2016</v>
      </c>
      <c r="C3699" s="130" t="s">
        <v>337</v>
      </c>
      <c r="D3699" s="130" t="s">
        <v>341</v>
      </c>
      <c r="E3699" s="131">
        <v>13197886.59</v>
      </c>
      <c r="F3699" s="131">
        <v>350213738</v>
      </c>
      <c r="G3699" s="131">
        <v>0</v>
      </c>
    </row>
    <row r="3700" spans="1:7" ht="14.25" customHeight="1">
      <c r="A3700" s="126" t="s">
        <v>298</v>
      </c>
      <c r="B3700" s="127">
        <v>2016</v>
      </c>
      <c r="C3700" s="126" t="s">
        <v>337</v>
      </c>
      <c r="D3700" s="126" t="s">
        <v>342</v>
      </c>
      <c r="E3700" s="127">
        <v>0</v>
      </c>
      <c r="F3700" s="127">
        <v>0</v>
      </c>
      <c r="G3700" s="127">
        <v>0</v>
      </c>
    </row>
    <row r="3701" spans="1:7" ht="14.25" customHeight="1">
      <c r="A3701" s="130" t="s">
        <v>298</v>
      </c>
      <c r="B3701" s="131">
        <v>2017</v>
      </c>
      <c r="C3701" s="130" t="s">
        <v>332</v>
      </c>
      <c r="D3701" s="130" t="s">
        <v>343</v>
      </c>
      <c r="E3701" s="131">
        <v>0</v>
      </c>
      <c r="F3701" s="131">
        <v>0</v>
      </c>
      <c r="G3701" s="131">
        <v>0</v>
      </c>
    </row>
    <row r="3702" spans="1:7" ht="14.25" customHeight="1">
      <c r="A3702" s="126" t="s">
        <v>298</v>
      </c>
      <c r="B3702" s="127">
        <v>2017</v>
      </c>
      <c r="C3702" s="126" t="s">
        <v>332</v>
      </c>
      <c r="D3702" s="126" t="s">
        <v>333</v>
      </c>
      <c r="E3702" s="127">
        <v>13421.2</v>
      </c>
      <c r="F3702" s="127">
        <v>112347</v>
      </c>
      <c r="G3702" s="127">
        <v>335</v>
      </c>
    </row>
    <row r="3703" spans="1:7" ht="14.25" customHeight="1">
      <c r="A3703" s="130" t="s">
        <v>298</v>
      </c>
      <c r="B3703" s="131">
        <v>2017</v>
      </c>
      <c r="C3703" s="130" t="s">
        <v>332</v>
      </c>
      <c r="D3703" s="130" t="s">
        <v>335</v>
      </c>
      <c r="E3703" s="131">
        <v>367286.58</v>
      </c>
      <c r="F3703" s="131">
        <v>7790881</v>
      </c>
      <c r="G3703" s="131">
        <v>22051.97</v>
      </c>
    </row>
    <row r="3704" spans="1:7" ht="14.25" customHeight="1">
      <c r="A3704" s="126" t="s">
        <v>298</v>
      </c>
      <c r="B3704" s="127">
        <v>2017</v>
      </c>
      <c r="C3704" s="126" t="s">
        <v>332</v>
      </c>
      <c r="D3704" s="126" t="s">
        <v>336</v>
      </c>
      <c r="E3704" s="127">
        <v>65283.1</v>
      </c>
      <c r="F3704" s="127">
        <v>2265329</v>
      </c>
      <c r="G3704" s="127">
        <v>0</v>
      </c>
    </row>
    <row r="3705" spans="1:7" ht="14.25" customHeight="1">
      <c r="A3705" s="130" t="s">
        <v>298</v>
      </c>
      <c r="B3705" s="131">
        <v>2017</v>
      </c>
      <c r="C3705" s="130" t="s">
        <v>337</v>
      </c>
      <c r="D3705" s="130" t="s">
        <v>338</v>
      </c>
      <c r="E3705" s="131">
        <v>4109376.06</v>
      </c>
      <c r="F3705" s="131">
        <v>160508932</v>
      </c>
      <c r="G3705" s="131">
        <v>0</v>
      </c>
    </row>
    <row r="3706" spans="1:7" ht="14.25" customHeight="1">
      <c r="A3706" s="126" t="s">
        <v>298</v>
      </c>
      <c r="B3706" s="127">
        <v>2017</v>
      </c>
      <c r="C3706" s="126" t="s">
        <v>337</v>
      </c>
      <c r="D3706" s="126" t="s">
        <v>339</v>
      </c>
      <c r="E3706" s="127">
        <v>5025928.9000000004</v>
      </c>
      <c r="F3706" s="127">
        <v>458508795</v>
      </c>
      <c r="G3706" s="127">
        <v>1270212.96</v>
      </c>
    </row>
    <row r="3707" spans="1:7" ht="14.25" customHeight="1">
      <c r="A3707" s="130" t="s">
        <v>298</v>
      </c>
      <c r="B3707" s="131">
        <v>2017</v>
      </c>
      <c r="C3707" s="130" t="s">
        <v>337</v>
      </c>
      <c r="D3707" s="130" t="s">
        <v>340</v>
      </c>
      <c r="E3707" s="131">
        <v>0</v>
      </c>
      <c r="F3707" s="131">
        <v>0</v>
      </c>
      <c r="G3707" s="131">
        <v>0</v>
      </c>
    </row>
    <row r="3708" spans="1:7" ht="14.25" customHeight="1">
      <c r="A3708" s="126" t="s">
        <v>298</v>
      </c>
      <c r="B3708" s="127">
        <v>2017</v>
      </c>
      <c r="C3708" s="126" t="s">
        <v>337</v>
      </c>
      <c r="D3708" s="126" t="s">
        <v>341</v>
      </c>
      <c r="E3708" s="127">
        <v>13774453.65</v>
      </c>
      <c r="F3708" s="127">
        <v>352998216</v>
      </c>
      <c r="G3708" s="127">
        <v>0</v>
      </c>
    </row>
    <row r="3709" spans="1:7" ht="14.25" customHeight="1">
      <c r="A3709" s="130" t="s">
        <v>298</v>
      </c>
      <c r="B3709" s="131">
        <v>2017</v>
      </c>
      <c r="C3709" s="130" t="s">
        <v>337</v>
      </c>
      <c r="D3709" s="130" t="s">
        <v>342</v>
      </c>
      <c r="E3709" s="131">
        <v>0</v>
      </c>
      <c r="F3709" s="131">
        <v>0</v>
      </c>
      <c r="G3709" s="131">
        <v>0</v>
      </c>
    </row>
    <row r="3710" spans="1:7" ht="14.25" customHeight="1">
      <c r="A3710" s="126" t="s">
        <v>298</v>
      </c>
      <c r="B3710" s="127">
        <v>2018</v>
      </c>
      <c r="C3710" s="126" t="s">
        <v>332</v>
      </c>
      <c r="D3710" s="126" t="s">
        <v>343</v>
      </c>
      <c r="E3710" s="127">
        <v>0</v>
      </c>
      <c r="F3710" s="127">
        <v>0</v>
      </c>
      <c r="G3710" s="127">
        <v>0</v>
      </c>
    </row>
    <row r="3711" spans="1:7" ht="14.25" customHeight="1">
      <c r="A3711" s="130" t="s">
        <v>298</v>
      </c>
      <c r="B3711" s="131">
        <v>2018</v>
      </c>
      <c r="C3711" s="130" t="s">
        <v>332</v>
      </c>
      <c r="D3711" s="130" t="s">
        <v>333</v>
      </c>
      <c r="E3711" s="131">
        <v>13546.23</v>
      </c>
      <c r="F3711" s="131">
        <v>112347</v>
      </c>
      <c r="G3711" s="131">
        <v>335</v>
      </c>
    </row>
    <row r="3712" spans="1:7" ht="14.25" customHeight="1">
      <c r="A3712" s="126" t="s">
        <v>298</v>
      </c>
      <c r="B3712" s="127">
        <v>2018</v>
      </c>
      <c r="C3712" s="126" t="s">
        <v>332</v>
      </c>
      <c r="D3712" s="126" t="s">
        <v>335</v>
      </c>
      <c r="E3712" s="127">
        <v>348617.3</v>
      </c>
      <c r="F3712" s="127">
        <v>7508135</v>
      </c>
      <c r="G3712" s="127">
        <v>21191</v>
      </c>
    </row>
    <row r="3713" spans="1:7" ht="14.25" customHeight="1">
      <c r="A3713" s="130" t="s">
        <v>298</v>
      </c>
      <c r="B3713" s="131">
        <v>2018</v>
      </c>
      <c r="C3713" s="130" t="s">
        <v>332</v>
      </c>
      <c r="D3713" s="130" t="s">
        <v>336</v>
      </c>
      <c r="E3713" s="131">
        <v>72021.66</v>
      </c>
      <c r="F3713" s="131">
        <v>2202157</v>
      </c>
      <c r="G3713" s="131">
        <v>0</v>
      </c>
    </row>
    <row r="3714" spans="1:7" ht="14.25" customHeight="1">
      <c r="A3714" s="126" t="s">
        <v>298</v>
      </c>
      <c r="B3714" s="127">
        <v>2018</v>
      </c>
      <c r="C3714" s="126" t="s">
        <v>337</v>
      </c>
      <c r="D3714" s="126" t="s">
        <v>338</v>
      </c>
      <c r="E3714" s="127">
        <v>4493573.6100000003</v>
      </c>
      <c r="F3714" s="127">
        <v>159823006</v>
      </c>
      <c r="G3714" s="127">
        <v>0</v>
      </c>
    </row>
    <row r="3715" spans="1:7" ht="14.25" customHeight="1">
      <c r="A3715" s="130" t="s">
        <v>298</v>
      </c>
      <c r="B3715" s="131">
        <v>2018</v>
      </c>
      <c r="C3715" s="130" t="s">
        <v>337</v>
      </c>
      <c r="D3715" s="130" t="s">
        <v>339</v>
      </c>
      <c r="E3715" s="131">
        <v>5525497.6799999997</v>
      </c>
      <c r="F3715" s="131">
        <v>464277779</v>
      </c>
      <c r="G3715" s="131">
        <v>1263489</v>
      </c>
    </row>
    <row r="3716" spans="1:7" ht="14.25" customHeight="1">
      <c r="A3716" s="126" t="s">
        <v>298</v>
      </c>
      <c r="B3716" s="127">
        <v>2018</v>
      </c>
      <c r="C3716" s="126" t="s">
        <v>337</v>
      </c>
      <c r="D3716" s="126" t="s">
        <v>340</v>
      </c>
      <c r="E3716" s="127">
        <v>0</v>
      </c>
      <c r="F3716" s="127">
        <v>0</v>
      </c>
      <c r="G3716" s="127">
        <v>0</v>
      </c>
    </row>
    <row r="3717" spans="1:7" ht="14.25" customHeight="1">
      <c r="A3717" s="130" t="s">
        <v>298</v>
      </c>
      <c r="B3717" s="131">
        <v>2018</v>
      </c>
      <c r="C3717" s="130" t="s">
        <v>337</v>
      </c>
      <c r="D3717" s="130" t="s">
        <v>341</v>
      </c>
      <c r="E3717" s="131">
        <v>15247206.779999999</v>
      </c>
      <c r="F3717" s="131">
        <v>361260813</v>
      </c>
      <c r="G3717" s="131">
        <v>0</v>
      </c>
    </row>
    <row r="3718" spans="1:7" ht="14.25" customHeight="1">
      <c r="A3718" s="126" t="s">
        <v>298</v>
      </c>
      <c r="B3718" s="127">
        <v>2018</v>
      </c>
      <c r="C3718" s="126" t="s">
        <v>337</v>
      </c>
      <c r="D3718" s="126" t="s">
        <v>342</v>
      </c>
      <c r="E3718" s="127">
        <v>0</v>
      </c>
      <c r="F3718" s="127">
        <v>0</v>
      </c>
      <c r="G3718" s="127">
        <v>0</v>
      </c>
    </row>
    <row r="3719" spans="1:7" ht="14.25" customHeight="1">
      <c r="A3719" s="130" t="s">
        <v>298</v>
      </c>
      <c r="B3719" s="131">
        <v>2019</v>
      </c>
      <c r="C3719" s="130" t="s">
        <v>332</v>
      </c>
      <c r="D3719" s="130" t="s">
        <v>343</v>
      </c>
      <c r="E3719" s="131">
        <v>0</v>
      </c>
      <c r="F3719" s="131">
        <v>0</v>
      </c>
      <c r="G3719" s="131">
        <v>0</v>
      </c>
    </row>
    <row r="3720" spans="1:7" ht="14.25" customHeight="1">
      <c r="A3720" s="126" t="s">
        <v>298</v>
      </c>
      <c r="B3720" s="127">
        <v>2019</v>
      </c>
      <c r="C3720" s="126" t="s">
        <v>332</v>
      </c>
      <c r="D3720" s="126" t="s">
        <v>333</v>
      </c>
      <c r="E3720" s="127">
        <v>14412.56</v>
      </c>
      <c r="F3720" s="127">
        <v>112347</v>
      </c>
      <c r="G3720" s="127">
        <v>335</v>
      </c>
    </row>
    <row r="3721" spans="1:7" ht="14.25" customHeight="1">
      <c r="A3721" s="130" t="s">
        <v>298</v>
      </c>
      <c r="B3721" s="131">
        <v>2019</v>
      </c>
      <c r="C3721" s="130" t="s">
        <v>332</v>
      </c>
      <c r="D3721" s="130" t="s">
        <v>335</v>
      </c>
      <c r="E3721" s="131">
        <v>289167.45</v>
      </c>
      <c r="F3721" s="131">
        <v>7004348.6500000004</v>
      </c>
      <c r="G3721" s="131">
        <v>19919.28</v>
      </c>
    </row>
    <row r="3722" spans="1:7" ht="14.25" customHeight="1">
      <c r="A3722" s="126" t="s">
        <v>298</v>
      </c>
      <c r="B3722" s="127">
        <v>2019</v>
      </c>
      <c r="C3722" s="126" t="s">
        <v>332</v>
      </c>
      <c r="D3722" s="126" t="s">
        <v>336</v>
      </c>
      <c r="E3722" s="127">
        <v>71913</v>
      </c>
      <c r="F3722" s="127">
        <v>2167106.5699999998</v>
      </c>
      <c r="G3722" s="127">
        <v>0</v>
      </c>
    </row>
    <row r="3723" spans="1:7" ht="14.25" customHeight="1">
      <c r="A3723" s="130" t="s">
        <v>298</v>
      </c>
      <c r="B3723" s="131">
        <v>2019</v>
      </c>
      <c r="C3723" s="130" t="s">
        <v>337</v>
      </c>
      <c r="D3723" s="130" t="s">
        <v>338</v>
      </c>
      <c r="E3723" s="131">
        <v>4730941</v>
      </c>
      <c r="F3723" s="131">
        <v>159451991.84999999</v>
      </c>
      <c r="G3723" s="131">
        <v>0</v>
      </c>
    </row>
    <row r="3724" spans="1:7" ht="14.25" customHeight="1">
      <c r="A3724" s="126" t="s">
        <v>298</v>
      </c>
      <c r="B3724" s="127">
        <v>2019</v>
      </c>
      <c r="C3724" s="126" t="s">
        <v>337</v>
      </c>
      <c r="D3724" s="126" t="s">
        <v>339</v>
      </c>
      <c r="E3724" s="127">
        <v>5200895.08</v>
      </c>
      <c r="F3724" s="127">
        <v>450402941.29000002</v>
      </c>
      <c r="G3724" s="127">
        <v>1219299.0900000001</v>
      </c>
    </row>
    <row r="3725" spans="1:7" ht="14.25" customHeight="1">
      <c r="A3725" s="130" t="s">
        <v>298</v>
      </c>
      <c r="B3725" s="131">
        <v>2019</v>
      </c>
      <c r="C3725" s="130" t="s">
        <v>337</v>
      </c>
      <c r="D3725" s="130" t="s">
        <v>340</v>
      </c>
      <c r="E3725" s="131">
        <v>0</v>
      </c>
      <c r="F3725" s="131">
        <v>0</v>
      </c>
      <c r="G3725" s="131">
        <v>0</v>
      </c>
    </row>
    <row r="3726" spans="1:7" ht="14.25" customHeight="1">
      <c r="A3726" s="126" t="s">
        <v>298</v>
      </c>
      <c r="B3726" s="127">
        <v>2019</v>
      </c>
      <c r="C3726" s="126" t="s">
        <v>337</v>
      </c>
      <c r="D3726" s="126" t="s">
        <v>341</v>
      </c>
      <c r="E3726" s="127">
        <v>15707583.9</v>
      </c>
      <c r="F3726" s="127">
        <v>361177587.47000003</v>
      </c>
      <c r="G3726" s="127">
        <v>0</v>
      </c>
    </row>
    <row r="3727" spans="1:7" ht="14.25" customHeight="1">
      <c r="A3727" s="130" t="s">
        <v>298</v>
      </c>
      <c r="B3727" s="131">
        <v>2019</v>
      </c>
      <c r="C3727" s="130" t="s">
        <v>337</v>
      </c>
      <c r="D3727" s="130" t="s">
        <v>342</v>
      </c>
      <c r="E3727" s="131">
        <v>0</v>
      </c>
      <c r="F3727" s="131">
        <v>0</v>
      </c>
      <c r="G3727" s="131">
        <v>0</v>
      </c>
    </row>
    <row r="3728" spans="1:7" ht="14.25" customHeight="1">
      <c r="A3728" s="126" t="s">
        <v>298</v>
      </c>
      <c r="B3728" s="127">
        <v>2020</v>
      </c>
      <c r="C3728" s="126" t="s">
        <v>332</v>
      </c>
      <c r="D3728" s="126" t="s">
        <v>343</v>
      </c>
      <c r="E3728" s="127">
        <v>0</v>
      </c>
      <c r="F3728" s="127">
        <v>0</v>
      </c>
      <c r="G3728" s="127">
        <v>0</v>
      </c>
    </row>
    <row r="3729" spans="1:7" ht="14.25" customHeight="1">
      <c r="A3729" s="130" t="s">
        <v>298</v>
      </c>
      <c r="B3729" s="131">
        <v>2020</v>
      </c>
      <c r="C3729" s="130" t="s">
        <v>332</v>
      </c>
      <c r="D3729" s="130" t="s">
        <v>333</v>
      </c>
      <c r="E3729" s="131">
        <v>13659</v>
      </c>
      <c r="F3729" s="131">
        <v>112347</v>
      </c>
      <c r="G3729" s="131">
        <v>335</v>
      </c>
    </row>
    <row r="3730" spans="1:7" ht="14.25" customHeight="1">
      <c r="A3730" s="126" t="s">
        <v>298</v>
      </c>
      <c r="B3730" s="127">
        <v>2020</v>
      </c>
      <c r="C3730" s="126" t="s">
        <v>332</v>
      </c>
      <c r="D3730" s="126" t="s">
        <v>335</v>
      </c>
      <c r="E3730" s="127">
        <v>341226</v>
      </c>
      <c r="F3730" s="127">
        <v>6701301.3700000001</v>
      </c>
      <c r="G3730" s="127">
        <v>19029.72</v>
      </c>
    </row>
    <row r="3731" spans="1:7" ht="14.25" customHeight="1">
      <c r="A3731" s="130" t="s">
        <v>298</v>
      </c>
      <c r="B3731" s="131">
        <v>2020</v>
      </c>
      <c r="C3731" s="130" t="s">
        <v>332</v>
      </c>
      <c r="D3731" s="130" t="s">
        <v>336</v>
      </c>
      <c r="E3731" s="131">
        <v>71913</v>
      </c>
      <c r="F3731" s="131">
        <v>2153003.4900000002</v>
      </c>
      <c r="G3731" s="131">
        <v>0</v>
      </c>
    </row>
    <row r="3732" spans="1:7" ht="14.25" customHeight="1">
      <c r="A3732" s="126" t="s">
        <v>298</v>
      </c>
      <c r="B3732" s="127">
        <v>2020</v>
      </c>
      <c r="C3732" s="126" t="s">
        <v>337</v>
      </c>
      <c r="D3732" s="126" t="s">
        <v>338</v>
      </c>
      <c r="E3732" s="127">
        <v>4306328</v>
      </c>
      <c r="F3732" s="127">
        <v>145604865.30000001</v>
      </c>
      <c r="G3732" s="127">
        <v>0</v>
      </c>
    </row>
    <row r="3733" spans="1:7" ht="14.25" customHeight="1">
      <c r="A3733" s="130" t="s">
        <v>298</v>
      </c>
      <c r="B3733" s="131">
        <v>2020</v>
      </c>
      <c r="C3733" s="130" t="s">
        <v>337</v>
      </c>
      <c r="D3733" s="130" t="s">
        <v>339</v>
      </c>
      <c r="E3733" s="131">
        <v>5312967</v>
      </c>
      <c r="F3733" s="131">
        <v>420050409.83999997</v>
      </c>
      <c r="G3733" s="131">
        <v>1147172.43</v>
      </c>
    </row>
    <row r="3734" spans="1:7" ht="14.25" customHeight="1">
      <c r="A3734" s="126" t="s">
        <v>298</v>
      </c>
      <c r="B3734" s="127">
        <v>2020</v>
      </c>
      <c r="C3734" s="126" t="s">
        <v>337</v>
      </c>
      <c r="D3734" s="126" t="s">
        <v>340</v>
      </c>
      <c r="E3734" s="127">
        <v>0</v>
      </c>
      <c r="F3734" s="127">
        <v>0</v>
      </c>
      <c r="G3734" s="127">
        <v>0</v>
      </c>
    </row>
    <row r="3735" spans="1:7" ht="14.25" customHeight="1">
      <c r="A3735" s="130" t="s">
        <v>298</v>
      </c>
      <c r="B3735" s="131">
        <v>2020</v>
      </c>
      <c r="C3735" s="130" t="s">
        <v>337</v>
      </c>
      <c r="D3735" s="130" t="s">
        <v>341</v>
      </c>
      <c r="E3735" s="131">
        <v>15757297</v>
      </c>
      <c r="F3735" s="131">
        <v>369534277.25</v>
      </c>
      <c r="G3735" s="131">
        <v>0</v>
      </c>
    </row>
    <row r="3736" spans="1:7" ht="14.25" customHeight="1">
      <c r="A3736" s="126" t="s">
        <v>298</v>
      </c>
      <c r="B3736" s="127">
        <v>2020</v>
      </c>
      <c r="C3736" s="126" t="s">
        <v>337</v>
      </c>
      <c r="D3736" s="126" t="s">
        <v>342</v>
      </c>
      <c r="E3736" s="127">
        <v>0</v>
      </c>
      <c r="F3736" s="127">
        <v>0</v>
      </c>
      <c r="G3736" s="127">
        <v>0</v>
      </c>
    </row>
    <row r="3737" spans="1:7" ht="14.25" customHeight="1">
      <c r="A3737" s="130" t="s">
        <v>298</v>
      </c>
      <c r="B3737" s="131">
        <v>2021</v>
      </c>
      <c r="C3737" s="130" t="s">
        <v>332</v>
      </c>
      <c r="D3737" s="130" t="s">
        <v>343</v>
      </c>
      <c r="E3737" s="131">
        <v>0</v>
      </c>
      <c r="F3737" s="131">
        <v>0</v>
      </c>
      <c r="G3737" s="131">
        <v>0</v>
      </c>
    </row>
    <row r="3738" spans="1:7" ht="14.25" customHeight="1">
      <c r="A3738" s="126" t="s">
        <v>298</v>
      </c>
      <c r="B3738" s="127">
        <v>2021</v>
      </c>
      <c r="C3738" s="126" t="s">
        <v>332</v>
      </c>
      <c r="D3738" s="126" t="s">
        <v>333</v>
      </c>
      <c r="E3738" s="127">
        <v>13354.15</v>
      </c>
      <c r="F3738" s="127">
        <v>112347</v>
      </c>
      <c r="G3738" s="127">
        <v>335</v>
      </c>
    </row>
    <row r="3739" spans="1:7" ht="14.25" customHeight="1">
      <c r="A3739" s="130" t="s">
        <v>298</v>
      </c>
      <c r="B3739" s="131">
        <v>2021</v>
      </c>
      <c r="C3739" s="130" t="s">
        <v>332</v>
      </c>
      <c r="D3739" s="130" t="s">
        <v>335</v>
      </c>
      <c r="E3739" s="131">
        <v>317970.65999999997</v>
      </c>
      <c r="F3739" s="131">
        <v>5696293</v>
      </c>
      <c r="G3739" s="131">
        <v>16160</v>
      </c>
    </row>
    <row r="3740" spans="1:7" ht="14.25" customHeight="1">
      <c r="A3740" s="126" t="s">
        <v>298</v>
      </c>
      <c r="B3740" s="127">
        <v>2021</v>
      </c>
      <c r="C3740" s="126" t="s">
        <v>332</v>
      </c>
      <c r="D3740" s="126" t="s">
        <v>336</v>
      </c>
      <c r="E3740" s="127">
        <v>73192</v>
      </c>
      <c r="F3740" s="127">
        <v>2140259</v>
      </c>
      <c r="G3740" s="127">
        <v>0</v>
      </c>
    </row>
    <row r="3741" spans="1:7" ht="14.25" customHeight="1">
      <c r="A3741" s="130" t="s">
        <v>298</v>
      </c>
      <c r="B3741" s="131">
        <v>2021</v>
      </c>
      <c r="C3741" s="130" t="s">
        <v>337</v>
      </c>
      <c r="D3741" s="130" t="s">
        <v>338</v>
      </c>
      <c r="E3741" s="131">
        <v>4479116.07</v>
      </c>
      <c r="F3741" s="131">
        <v>150298040</v>
      </c>
      <c r="G3741" s="131">
        <v>0</v>
      </c>
    </row>
    <row r="3742" spans="1:7" ht="14.25" customHeight="1">
      <c r="A3742" s="126" t="s">
        <v>298</v>
      </c>
      <c r="B3742" s="127">
        <v>2021</v>
      </c>
      <c r="C3742" s="126" t="s">
        <v>337</v>
      </c>
      <c r="D3742" s="126" t="s">
        <v>339</v>
      </c>
      <c r="E3742" s="127">
        <v>5288146.5999999996</v>
      </c>
      <c r="F3742" s="127">
        <v>410683490</v>
      </c>
      <c r="G3742" s="127">
        <v>1127298</v>
      </c>
    </row>
    <row r="3743" spans="1:7" ht="14.25" customHeight="1">
      <c r="A3743" s="130" t="s">
        <v>298</v>
      </c>
      <c r="B3743" s="131">
        <v>2021</v>
      </c>
      <c r="C3743" s="130" t="s">
        <v>337</v>
      </c>
      <c r="D3743" s="130" t="s">
        <v>340</v>
      </c>
      <c r="E3743" s="131">
        <v>0</v>
      </c>
      <c r="F3743" s="131">
        <v>0</v>
      </c>
      <c r="G3743" s="131">
        <v>0</v>
      </c>
    </row>
    <row r="3744" spans="1:7" ht="14.25" customHeight="1">
      <c r="A3744" s="126" t="s">
        <v>298</v>
      </c>
      <c r="B3744" s="127">
        <v>2021</v>
      </c>
      <c r="C3744" s="126" t="s">
        <v>337</v>
      </c>
      <c r="D3744" s="126" t="s">
        <v>341</v>
      </c>
      <c r="E3744" s="127">
        <v>15737597.960000001</v>
      </c>
      <c r="F3744" s="127">
        <v>374455251</v>
      </c>
      <c r="G3744" s="127">
        <v>0</v>
      </c>
    </row>
    <row r="3745" spans="1:7" ht="14.25" customHeight="1">
      <c r="A3745" s="130" t="s">
        <v>298</v>
      </c>
      <c r="B3745" s="131">
        <v>2021</v>
      </c>
      <c r="C3745" s="130" t="s">
        <v>337</v>
      </c>
      <c r="D3745" s="130" t="s">
        <v>342</v>
      </c>
      <c r="E3745" s="131">
        <v>0</v>
      </c>
      <c r="F3745" s="131">
        <v>0</v>
      </c>
      <c r="G3745" s="131">
        <v>0</v>
      </c>
    </row>
    <row r="3746" spans="1:7" ht="14.25" customHeight="1">
      <c r="A3746" s="126" t="s">
        <v>298</v>
      </c>
      <c r="B3746" s="127">
        <v>2022</v>
      </c>
      <c r="C3746" s="126" t="s">
        <v>332</v>
      </c>
      <c r="D3746" s="126" t="s">
        <v>343</v>
      </c>
      <c r="E3746" s="127">
        <v>0</v>
      </c>
      <c r="F3746" s="127">
        <v>0</v>
      </c>
      <c r="G3746" s="127">
        <v>0</v>
      </c>
    </row>
    <row r="3747" spans="1:7" ht="14.25" customHeight="1">
      <c r="A3747" s="130" t="s">
        <v>298</v>
      </c>
      <c r="B3747" s="131">
        <v>2022</v>
      </c>
      <c r="C3747" s="130" t="s">
        <v>332</v>
      </c>
      <c r="D3747" s="130" t="s">
        <v>333</v>
      </c>
      <c r="E3747" s="131">
        <v>13333.57</v>
      </c>
      <c r="F3747" s="131">
        <v>112347</v>
      </c>
      <c r="G3747" s="131">
        <v>335</v>
      </c>
    </row>
    <row r="3748" spans="1:7" ht="14.25" customHeight="1">
      <c r="A3748" s="126" t="s">
        <v>298</v>
      </c>
      <c r="B3748" s="127">
        <v>2022</v>
      </c>
      <c r="C3748" s="126" t="s">
        <v>332</v>
      </c>
      <c r="D3748" s="126" t="s">
        <v>335</v>
      </c>
      <c r="E3748" s="127">
        <v>372258.9</v>
      </c>
      <c r="F3748" s="127">
        <v>5585859.3499999996</v>
      </c>
      <c r="G3748" s="127">
        <v>15923</v>
      </c>
    </row>
    <row r="3749" spans="1:7" ht="14.25" customHeight="1">
      <c r="A3749" s="130" t="s">
        <v>298</v>
      </c>
      <c r="B3749" s="131">
        <v>2022</v>
      </c>
      <c r="C3749" s="130" t="s">
        <v>332</v>
      </c>
      <c r="D3749" s="130" t="s">
        <v>336</v>
      </c>
      <c r="E3749" s="131">
        <v>74040</v>
      </c>
      <c r="F3749" s="131">
        <v>2116617.66</v>
      </c>
      <c r="G3749" s="131">
        <v>0</v>
      </c>
    </row>
    <row r="3750" spans="1:7" ht="14.25" customHeight="1">
      <c r="A3750" s="126" t="s">
        <v>298</v>
      </c>
      <c r="B3750" s="127">
        <v>2022</v>
      </c>
      <c r="C3750" s="126" t="s">
        <v>337</v>
      </c>
      <c r="D3750" s="126" t="s">
        <v>338</v>
      </c>
      <c r="E3750" s="127">
        <v>5484062.7000000002</v>
      </c>
      <c r="F3750" s="127">
        <v>160765208.08000001</v>
      </c>
      <c r="G3750" s="127">
        <v>0</v>
      </c>
    </row>
    <row r="3751" spans="1:7" ht="14.25" customHeight="1">
      <c r="A3751" s="130" t="s">
        <v>298</v>
      </c>
      <c r="B3751" s="131">
        <v>2022</v>
      </c>
      <c r="C3751" s="130" t="s">
        <v>337</v>
      </c>
      <c r="D3751" s="130" t="s">
        <v>339</v>
      </c>
      <c r="E3751" s="131">
        <v>5081263.13</v>
      </c>
      <c r="F3751" s="131">
        <v>423369880.37</v>
      </c>
      <c r="G3751" s="131">
        <v>1142582.03</v>
      </c>
    </row>
    <row r="3752" spans="1:7" ht="14.25" customHeight="1">
      <c r="A3752" s="126" t="s">
        <v>298</v>
      </c>
      <c r="B3752" s="127">
        <v>2022</v>
      </c>
      <c r="C3752" s="126" t="s">
        <v>337</v>
      </c>
      <c r="D3752" s="126" t="s">
        <v>340</v>
      </c>
      <c r="E3752" s="127">
        <v>0</v>
      </c>
      <c r="F3752" s="127">
        <v>0</v>
      </c>
      <c r="G3752" s="127">
        <v>0</v>
      </c>
    </row>
    <row r="3753" spans="1:7" ht="14.25" customHeight="1">
      <c r="A3753" s="130" t="s">
        <v>298</v>
      </c>
      <c r="B3753" s="131">
        <v>2022</v>
      </c>
      <c r="C3753" s="130" t="s">
        <v>337</v>
      </c>
      <c r="D3753" s="130" t="s">
        <v>341</v>
      </c>
      <c r="E3753" s="131">
        <v>16402794.199999999</v>
      </c>
      <c r="F3753" s="131">
        <v>379129388.56999999</v>
      </c>
      <c r="G3753" s="131">
        <v>0</v>
      </c>
    </row>
    <row r="3754" spans="1:7" ht="14.25" customHeight="1">
      <c r="A3754" s="126" t="s">
        <v>298</v>
      </c>
      <c r="B3754" s="127">
        <v>2022</v>
      </c>
      <c r="C3754" s="126" t="s">
        <v>337</v>
      </c>
      <c r="D3754" s="126" t="s">
        <v>342</v>
      </c>
      <c r="E3754" s="127">
        <v>0</v>
      </c>
      <c r="F3754" s="127">
        <v>0</v>
      </c>
      <c r="G3754" s="127">
        <v>0</v>
      </c>
    </row>
    <row r="3755" spans="1:7" ht="14.25" customHeight="1">
      <c r="A3755" s="130" t="s">
        <v>298</v>
      </c>
      <c r="B3755" s="131">
        <v>2023</v>
      </c>
      <c r="C3755" s="130" t="s">
        <v>332</v>
      </c>
      <c r="D3755" s="130" t="s">
        <v>343</v>
      </c>
      <c r="E3755" s="131">
        <v>0</v>
      </c>
      <c r="F3755" s="131">
        <v>0</v>
      </c>
      <c r="G3755" s="131">
        <v>0</v>
      </c>
    </row>
    <row r="3756" spans="1:7" ht="14.25" customHeight="1">
      <c r="A3756" s="126" t="s">
        <v>298</v>
      </c>
      <c r="B3756" s="127">
        <v>2023</v>
      </c>
      <c r="C3756" s="126" t="s">
        <v>332</v>
      </c>
      <c r="D3756" s="126" t="s">
        <v>333</v>
      </c>
      <c r="E3756" s="127">
        <v>13583.92</v>
      </c>
      <c r="F3756" s="127">
        <v>50681</v>
      </c>
      <c r="G3756" s="127">
        <v>139</v>
      </c>
    </row>
    <row r="3757" spans="1:7" ht="14.25" customHeight="1">
      <c r="A3757" s="130" t="s">
        <v>298</v>
      </c>
      <c r="B3757" s="131">
        <v>2023</v>
      </c>
      <c r="C3757" s="130" t="s">
        <v>332</v>
      </c>
      <c r="D3757" s="130" t="s">
        <v>335</v>
      </c>
      <c r="E3757" s="131">
        <v>339516.54</v>
      </c>
      <c r="F3757" s="131">
        <v>5611840.4199999999</v>
      </c>
      <c r="G3757" s="131">
        <v>15715</v>
      </c>
    </row>
    <row r="3758" spans="1:7" ht="14.25" customHeight="1">
      <c r="A3758" s="126" t="s">
        <v>298</v>
      </c>
      <c r="B3758" s="127">
        <v>2023</v>
      </c>
      <c r="C3758" s="126" t="s">
        <v>332</v>
      </c>
      <c r="D3758" s="126" t="s">
        <v>336</v>
      </c>
      <c r="E3758" s="127">
        <v>76121</v>
      </c>
      <c r="F3758" s="127">
        <v>2108788.38</v>
      </c>
      <c r="G3758" s="127">
        <v>0</v>
      </c>
    </row>
    <row r="3759" spans="1:7" ht="14.25" customHeight="1">
      <c r="A3759" s="130" t="s">
        <v>298</v>
      </c>
      <c r="B3759" s="131">
        <v>2023</v>
      </c>
      <c r="C3759" s="130" t="s">
        <v>337</v>
      </c>
      <c r="D3759" s="130" t="s">
        <v>338</v>
      </c>
      <c r="E3759" s="131">
        <v>5075071.8899999997</v>
      </c>
      <c r="F3759" s="131">
        <v>157581446.30000001</v>
      </c>
      <c r="G3759" s="131">
        <v>0</v>
      </c>
    </row>
    <row r="3760" spans="1:7" ht="14.25" customHeight="1">
      <c r="A3760" s="126" t="s">
        <v>298</v>
      </c>
      <c r="B3760" s="127">
        <v>2023</v>
      </c>
      <c r="C3760" s="126" t="s">
        <v>337</v>
      </c>
      <c r="D3760" s="126" t="s">
        <v>339</v>
      </c>
      <c r="E3760" s="127">
        <v>5515246.0599999996</v>
      </c>
      <c r="F3760" s="127">
        <v>418767928.41000003</v>
      </c>
      <c r="G3760" s="127">
        <v>1127465.3500000001</v>
      </c>
    </row>
    <row r="3761" spans="1:7" ht="14.25" customHeight="1">
      <c r="A3761" s="130" t="s">
        <v>298</v>
      </c>
      <c r="B3761" s="131">
        <v>2023</v>
      </c>
      <c r="C3761" s="130" t="s">
        <v>337</v>
      </c>
      <c r="D3761" s="130" t="s">
        <v>340</v>
      </c>
      <c r="E3761" s="131">
        <v>0</v>
      </c>
      <c r="F3761" s="131">
        <v>0</v>
      </c>
      <c r="G3761" s="131">
        <v>0</v>
      </c>
    </row>
    <row r="3762" spans="1:7" ht="14.25" customHeight="1">
      <c r="A3762" s="126" t="s">
        <v>298</v>
      </c>
      <c r="B3762" s="127">
        <v>2023</v>
      </c>
      <c r="C3762" s="126" t="s">
        <v>337</v>
      </c>
      <c r="D3762" s="126" t="s">
        <v>341</v>
      </c>
      <c r="E3762" s="127">
        <v>16859952.489999998</v>
      </c>
      <c r="F3762" s="127">
        <v>358732166.36000001</v>
      </c>
      <c r="G3762" s="127">
        <v>0</v>
      </c>
    </row>
    <row r="3763" spans="1:7" ht="14.25" customHeight="1">
      <c r="A3763" s="130" t="s">
        <v>298</v>
      </c>
      <c r="B3763" s="131">
        <v>2023</v>
      </c>
      <c r="C3763" s="130" t="s">
        <v>337</v>
      </c>
      <c r="D3763" s="130" t="s">
        <v>342</v>
      </c>
      <c r="E3763" s="131">
        <v>0</v>
      </c>
      <c r="F3763" s="131">
        <v>0</v>
      </c>
      <c r="G3763" s="131">
        <v>0</v>
      </c>
    </row>
    <row r="3764" spans="1:7" ht="14.25" customHeight="1">
      <c r="A3764" s="126" t="s">
        <v>152</v>
      </c>
      <c r="B3764" s="127">
        <v>2015</v>
      </c>
      <c r="C3764" s="126" t="s">
        <v>332</v>
      </c>
      <c r="D3764" s="126" t="s">
        <v>343</v>
      </c>
      <c r="E3764" s="127">
        <v>0</v>
      </c>
      <c r="F3764" s="127">
        <v>0</v>
      </c>
      <c r="G3764" s="127">
        <v>0</v>
      </c>
    </row>
    <row r="3765" spans="1:7" ht="14.25" customHeight="1">
      <c r="A3765" s="130" t="s">
        <v>152</v>
      </c>
      <c r="B3765" s="131">
        <v>2015</v>
      </c>
      <c r="C3765" s="130" t="s">
        <v>332</v>
      </c>
      <c r="D3765" s="130" t="s">
        <v>333</v>
      </c>
      <c r="E3765" s="131">
        <v>10213.879999999999</v>
      </c>
      <c r="F3765" s="131">
        <v>115007.03999999999</v>
      </c>
      <c r="G3765" s="131">
        <v>310</v>
      </c>
    </row>
    <row r="3766" spans="1:7" ht="14.25" customHeight="1">
      <c r="A3766" s="126" t="s">
        <v>152</v>
      </c>
      <c r="B3766" s="127">
        <v>2015</v>
      </c>
      <c r="C3766" s="126" t="s">
        <v>332</v>
      </c>
      <c r="D3766" s="126" t="s">
        <v>335</v>
      </c>
      <c r="E3766" s="127">
        <v>49145.77</v>
      </c>
      <c r="F3766" s="127">
        <v>1437433.9</v>
      </c>
      <c r="G3766" s="127">
        <v>3831.24</v>
      </c>
    </row>
    <row r="3767" spans="1:7" ht="14.25" customHeight="1">
      <c r="A3767" s="130" t="s">
        <v>152</v>
      </c>
      <c r="B3767" s="131">
        <v>2015</v>
      </c>
      <c r="C3767" s="130" t="s">
        <v>332</v>
      </c>
      <c r="D3767" s="130" t="s">
        <v>336</v>
      </c>
      <c r="E3767" s="131">
        <v>9483.0300000000007</v>
      </c>
      <c r="F3767" s="131">
        <v>387408.22</v>
      </c>
      <c r="G3767" s="131">
        <v>0</v>
      </c>
    </row>
    <row r="3768" spans="1:7" ht="14.25" customHeight="1">
      <c r="A3768" s="126" t="s">
        <v>152</v>
      </c>
      <c r="B3768" s="127">
        <v>2015</v>
      </c>
      <c r="C3768" s="126" t="s">
        <v>337</v>
      </c>
      <c r="D3768" s="126" t="s">
        <v>338</v>
      </c>
      <c r="E3768" s="127">
        <v>567625.18999999994</v>
      </c>
      <c r="F3768" s="127">
        <v>21979007.879999999</v>
      </c>
      <c r="G3768" s="127">
        <v>0</v>
      </c>
    </row>
    <row r="3769" spans="1:7" ht="14.25" customHeight="1">
      <c r="A3769" s="130" t="s">
        <v>152</v>
      </c>
      <c r="B3769" s="131">
        <v>2015</v>
      </c>
      <c r="C3769" s="130" t="s">
        <v>337</v>
      </c>
      <c r="D3769" s="130" t="s">
        <v>339</v>
      </c>
      <c r="E3769" s="131">
        <v>591289.88</v>
      </c>
      <c r="F3769" s="131">
        <v>122346547.65000001</v>
      </c>
      <c r="G3769" s="131">
        <v>308119.2</v>
      </c>
    </row>
    <row r="3770" spans="1:7" ht="14.25" customHeight="1">
      <c r="A3770" s="126" t="s">
        <v>152</v>
      </c>
      <c r="B3770" s="127">
        <v>2015</v>
      </c>
      <c r="C3770" s="126" t="s">
        <v>337</v>
      </c>
      <c r="D3770" s="126" t="s">
        <v>340</v>
      </c>
      <c r="E3770" s="127">
        <v>0</v>
      </c>
      <c r="F3770" s="127">
        <v>0</v>
      </c>
      <c r="G3770" s="127">
        <v>0</v>
      </c>
    </row>
    <row r="3771" spans="1:7" ht="14.25" customHeight="1">
      <c r="A3771" s="130" t="s">
        <v>152</v>
      </c>
      <c r="B3771" s="131">
        <v>2015</v>
      </c>
      <c r="C3771" s="130" t="s">
        <v>337</v>
      </c>
      <c r="D3771" s="130" t="s">
        <v>341</v>
      </c>
      <c r="E3771" s="131">
        <v>2142991.11</v>
      </c>
      <c r="F3771" s="131">
        <v>49342184.840000004</v>
      </c>
      <c r="G3771" s="131">
        <v>0</v>
      </c>
    </row>
    <row r="3772" spans="1:7" ht="14.25" customHeight="1">
      <c r="A3772" s="126" t="s">
        <v>152</v>
      </c>
      <c r="B3772" s="127">
        <v>2015</v>
      </c>
      <c r="C3772" s="126" t="s">
        <v>337</v>
      </c>
      <c r="D3772" s="126" t="s">
        <v>342</v>
      </c>
      <c r="E3772" s="127">
        <v>0</v>
      </c>
      <c r="F3772" s="127">
        <v>0</v>
      </c>
      <c r="G3772" s="127">
        <v>0</v>
      </c>
    </row>
    <row r="3773" spans="1:7" ht="14.25" customHeight="1">
      <c r="A3773" s="130" t="s">
        <v>152</v>
      </c>
      <c r="B3773" s="131">
        <v>2016</v>
      </c>
      <c r="C3773" s="130" t="s">
        <v>332</v>
      </c>
      <c r="D3773" s="130" t="s">
        <v>343</v>
      </c>
      <c r="E3773" s="131">
        <v>0</v>
      </c>
      <c r="F3773" s="131">
        <v>0</v>
      </c>
      <c r="G3773" s="131">
        <v>0</v>
      </c>
    </row>
    <row r="3774" spans="1:7" ht="14.25" customHeight="1">
      <c r="A3774" s="126" t="s">
        <v>152</v>
      </c>
      <c r="B3774" s="127">
        <v>2016</v>
      </c>
      <c r="C3774" s="126" t="s">
        <v>332</v>
      </c>
      <c r="D3774" s="126" t="s">
        <v>333</v>
      </c>
      <c r="E3774" s="127">
        <v>9703.43</v>
      </c>
      <c r="F3774" s="127">
        <v>39886</v>
      </c>
      <c r="G3774" s="127">
        <v>109</v>
      </c>
    </row>
    <row r="3775" spans="1:7" ht="14.25" customHeight="1">
      <c r="A3775" s="130" t="s">
        <v>152</v>
      </c>
      <c r="B3775" s="131">
        <v>2016</v>
      </c>
      <c r="C3775" s="130" t="s">
        <v>332</v>
      </c>
      <c r="D3775" s="130" t="s">
        <v>335</v>
      </c>
      <c r="E3775" s="131">
        <v>53280.73</v>
      </c>
      <c r="F3775" s="131">
        <v>1427575</v>
      </c>
      <c r="G3775" s="131">
        <v>3831.2</v>
      </c>
    </row>
    <row r="3776" spans="1:7" ht="14.25" customHeight="1">
      <c r="A3776" s="126" t="s">
        <v>152</v>
      </c>
      <c r="B3776" s="127">
        <v>2016</v>
      </c>
      <c r="C3776" s="126" t="s">
        <v>332</v>
      </c>
      <c r="D3776" s="126" t="s">
        <v>336</v>
      </c>
      <c r="E3776" s="127">
        <v>10255.34</v>
      </c>
      <c r="F3776" s="127">
        <v>383453</v>
      </c>
      <c r="G3776" s="127">
        <v>0</v>
      </c>
    </row>
    <row r="3777" spans="1:7" ht="14.25" customHeight="1">
      <c r="A3777" s="130" t="s">
        <v>152</v>
      </c>
      <c r="B3777" s="131">
        <v>2016</v>
      </c>
      <c r="C3777" s="130" t="s">
        <v>337</v>
      </c>
      <c r="D3777" s="130" t="s">
        <v>338</v>
      </c>
      <c r="E3777" s="131">
        <v>575388.32999999996</v>
      </c>
      <c r="F3777" s="131">
        <v>21213828</v>
      </c>
      <c r="G3777" s="131">
        <v>0</v>
      </c>
    </row>
    <row r="3778" spans="1:7" ht="14.25" customHeight="1">
      <c r="A3778" s="126" t="s">
        <v>152</v>
      </c>
      <c r="B3778" s="127">
        <v>2016</v>
      </c>
      <c r="C3778" s="126" t="s">
        <v>337</v>
      </c>
      <c r="D3778" s="126" t="s">
        <v>339</v>
      </c>
      <c r="E3778" s="127">
        <v>759902.78</v>
      </c>
      <c r="F3778" s="127">
        <v>135030017</v>
      </c>
      <c r="G3778" s="127">
        <v>336621</v>
      </c>
    </row>
    <row r="3779" spans="1:7" ht="14.25" customHeight="1">
      <c r="A3779" s="130" t="s">
        <v>152</v>
      </c>
      <c r="B3779" s="131">
        <v>2016</v>
      </c>
      <c r="C3779" s="130" t="s">
        <v>337</v>
      </c>
      <c r="D3779" s="130" t="s">
        <v>340</v>
      </c>
      <c r="E3779" s="131">
        <v>0</v>
      </c>
      <c r="F3779" s="131">
        <v>0</v>
      </c>
      <c r="G3779" s="131">
        <v>0</v>
      </c>
    </row>
    <row r="3780" spans="1:7" ht="14.25" customHeight="1">
      <c r="A3780" s="126" t="s">
        <v>152</v>
      </c>
      <c r="B3780" s="127">
        <v>2016</v>
      </c>
      <c r="C3780" s="126" t="s">
        <v>337</v>
      </c>
      <c r="D3780" s="126" t="s">
        <v>341</v>
      </c>
      <c r="E3780" s="127">
        <v>2086550.43</v>
      </c>
      <c r="F3780" s="127">
        <v>50190739</v>
      </c>
      <c r="G3780" s="127">
        <v>0</v>
      </c>
    </row>
    <row r="3781" spans="1:7" ht="14.25" customHeight="1">
      <c r="A3781" s="130" t="s">
        <v>152</v>
      </c>
      <c r="B3781" s="131">
        <v>2016</v>
      </c>
      <c r="C3781" s="130" t="s">
        <v>337</v>
      </c>
      <c r="D3781" s="130" t="s">
        <v>342</v>
      </c>
      <c r="E3781" s="131">
        <v>0</v>
      </c>
      <c r="F3781" s="131">
        <v>0</v>
      </c>
      <c r="G3781" s="131">
        <v>0</v>
      </c>
    </row>
    <row r="3782" spans="1:7" ht="14.25" customHeight="1">
      <c r="A3782" s="126" t="s">
        <v>152</v>
      </c>
      <c r="B3782" s="127">
        <v>2017</v>
      </c>
      <c r="C3782" s="126" t="s">
        <v>332</v>
      </c>
      <c r="D3782" s="126" t="s">
        <v>343</v>
      </c>
      <c r="E3782" s="127">
        <v>0</v>
      </c>
      <c r="F3782" s="127">
        <v>0</v>
      </c>
      <c r="G3782" s="127">
        <v>0</v>
      </c>
    </row>
    <row r="3783" spans="1:7" ht="14.25" customHeight="1">
      <c r="A3783" s="130" t="s">
        <v>152</v>
      </c>
      <c r="B3783" s="131">
        <v>2017</v>
      </c>
      <c r="C3783" s="130" t="s">
        <v>332</v>
      </c>
      <c r="D3783" s="130" t="s">
        <v>333</v>
      </c>
      <c r="E3783" s="131">
        <v>9829.11</v>
      </c>
      <c r="F3783" s="131">
        <v>37133.040000000001</v>
      </c>
      <c r="G3783" s="131">
        <v>6.96</v>
      </c>
    </row>
    <row r="3784" spans="1:7" ht="14.25" customHeight="1">
      <c r="A3784" s="126" t="s">
        <v>152</v>
      </c>
      <c r="B3784" s="127">
        <v>2017</v>
      </c>
      <c r="C3784" s="126" t="s">
        <v>332</v>
      </c>
      <c r="D3784" s="126" t="s">
        <v>335</v>
      </c>
      <c r="E3784" s="127">
        <v>53917.77</v>
      </c>
      <c r="F3784" s="127">
        <v>1421206.68</v>
      </c>
      <c r="G3784" s="127">
        <v>3703.54</v>
      </c>
    </row>
    <row r="3785" spans="1:7" ht="14.25" customHeight="1">
      <c r="A3785" s="130" t="s">
        <v>152</v>
      </c>
      <c r="B3785" s="131">
        <v>2017</v>
      </c>
      <c r="C3785" s="130" t="s">
        <v>332</v>
      </c>
      <c r="D3785" s="130" t="s">
        <v>336</v>
      </c>
      <c r="E3785" s="131">
        <v>9947.2999999999993</v>
      </c>
      <c r="F3785" s="131">
        <v>356100.91</v>
      </c>
      <c r="G3785" s="131">
        <v>0</v>
      </c>
    </row>
    <row r="3786" spans="1:7" ht="14.25" customHeight="1">
      <c r="A3786" s="126" t="s">
        <v>152</v>
      </c>
      <c r="B3786" s="127">
        <v>2017</v>
      </c>
      <c r="C3786" s="126" t="s">
        <v>337</v>
      </c>
      <c r="D3786" s="126" t="s">
        <v>338</v>
      </c>
      <c r="E3786" s="127">
        <v>590614.68999999994</v>
      </c>
      <c r="F3786" s="127">
        <v>20051896.489999998</v>
      </c>
      <c r="G3786" s="127">
        <v>0</v>
      </c>
    </row>
    <row r="3787" spans="1:7" ht="14.25" customHeight="1">
      <c r="A3787" s="130" t="s">
        <v>152</v>
      </c>
      <c r="B3787" s="131">
        <v>2017</v>
      </c>
      <c r="C3787" s="130" t="s">
        <v>337</v>
      </c>
      <c r="D3787" s="130" t="s">
        <v>339</v>
      </c>
      <c r="E3787" s="131">
        <v>754707.63</v>
      </c>
      <c r="F3787" s="131">
        <v>111559407.8</v>
      </c>
      <c r="G3787" s="131">
        <v>300160.42</v>
      </c>
    </row>
    <row r="3788" spans="1:7" ht="14.25" customHeight="1">
      <c r="A3788" s="126" t="s">
        <v>152</v>
      </c>
      <c r="B3788" s="127">
        <v>2017</v>
      </c>
      <c r="C3788" s="126" t="s">
        <v>337</v>
      </c>
      <c r="D3788" s="126" t="s">
        <v>340</v>
      </c>
      <c r="E3788" s="127">
        <v>0</v>
      </c>
      <c r="F3788" s="127">
        <v>0</v>
      </c>
      <c r="G3788" s="127">
        <v>0</v>
      </c>
    </row>
    <row r="3789" spans="1:7" ht="14.25" customHeight="1">
      <c r="A3789" s="130" t="s">
        <v>152</v>
      </c>
      <c r="B3789" s="131">
        <v>2017</v>
      </c>
      <c r="C3789" s="130" t="s">
        <v>337</v>
      </c>
      <c r="D3789" s="130" t="s">
        <v>341</v>
      </c>
      <c r="E3789" s="131">
        <v>2084861.34</v>
      </c>
      <c r="F3789" s="131">
        <v>48492049.574000001</v>
      </c>
      <c r="G3789" s="131">
        <v>0</v>
      </c>
    </row>
    <row r="3790" spans="1:7" ht="14.25" customHeight="1">
      <c r="A3790" s="126" t="s">
        <v>152</v>
      </c>
      <c r="B3790" s="127">
        <v>2017</v>
      </c>
      <c r="C3790" s="126" t="s">
        <v>337</v>
      </c>
      <c r="D3790" s="126" t="s">
        <v>342</v>
      </c>
      <c r="E3790" s="127">
        <v>0</v>
      </c>
      <c r="F3790" s="127">
        <v>0</v>
      </c>
      <c r="G3790" s="127">
        <v>0</v>
      </c>
    </row>
    <row r="3791" spans="1:7" ht="14.25" customHeight="1">
      <c r="A3791" s="130" t="s">
        <v>152</v>
      </c>
      <c r="B3791" s="131">
        <v>2018</v>
      </c>
      <c r="C3791" s="130" t="s">
        <v>332</v>
      </c>
      <c r="D3791" s="130" t="s">
        <v>343</v>
      </c>
      <c r="E3791" s="131">
        <v>0</v>
      </c>
      <c r="F3791" s="131">
        <v>0</v>
      </c>
      <c r="G3791" s="131">
        <v>0</v>
      </c>
    </row>
    <row r="3792" spans="1:7" ht="14.25" customHeight="1">
      <c r="A3792" s="126" t="s">
        <v>152</v>
      </c>
      <c r="B3792" s="127">
        <v>2018</v>
      </c>
      <c r="C3792" s="126" t="s">
        <v>332</v>
      </c>
      <c r="D3792" s="126" t="s">
        <v>333</v>
      </c>
      <c r="E3792" s="127">
        <v>8836.42</v>
      </c>
      <c r="F3792" s="127">
        <v>40375.980000000003</v>
      </c>
      <c r="G3792" s="127">
        <v>6.96</v>
      </c>
    </row>
    <row r="3793" spans="1:7" ht="14.25" customHeight="1">
      <c r="A3793" s="130" t="s">
        <v>152</v>
      </c>
      <c r="B3793" s="131">
        <v>2018</v>
      </c>
      <c r="C3793" s="130" t="s">
        <v>332</v>
      </c>
      <c r="D3793" s="130" t="s">
        <v>335</v>
      </c>
      <c r="E3793" s="131">
        <v>47644.01</v>
      </c>
      <c r="F3793" s="131">
        <v>1189534.6599999999</v>
      </c>
      <c r="G3793" s="131">
        <v>3093.44</v>
      </c>
    </row>
    <row r="3794" spans="1:7" ht="14.25" customHeight="1">
      <c r="A3794" s="126" t="s">
        <v>152</v>
      </c>
      <c r="B3794" s="127">
        <v>2018</v>
      </c>
      <c r="C3794" s="126" t="s">
        <v>332</v>
      </c>
      <c r="D3794" s="126" t="s">
        <v>336</v>
      </c>
      <c r="E3794" s="127">
        <v>9423.7800000000007</v>
      </c>
      <c r="F3794" s="127">
        <v>335664.27</v>
      </c>
      <c r="G3794" s="127">
        <v>0</v>
      </c>
    </row>
    <row r="3795" spans="1:7" ht="14.25" customHeight="1">
      <c r="A3795" s="130" t="s">
        <v>152</v>
      </c>
      <c r="B3795" s="131">
        <v>2018</v>
      </c>
      <c r="C3795" s="130" t="s">
        <v>337</v>
      </c>
      <c r="D3795" s="130" t="s">
        <v>338</v>
      </c>
      <c r="E3795" s="131">
        <v>605985.85</v>
      </c>
      <c r="F3795" s="131">
        <v>20889378.739999998</v>
      </c>
      <c r="G3795" s="131">
        <v>0</v>
      </c>
    </row>
    <row r="3796" spans="1:7" ht="14.25" customHeight="1">
      <c r="A3796" s="126" t="s">
        <v>152</v>
      </c>
      <c r="B3796" s="127">
        <v>2018</v>
      </c>
      <c r="C3796" s="126" t="s">
        <v>337</v>
      </c>
      <c r="D3796" s="126" t="s">
        <v>339</v>
      </c>
      <c r="E3796" s="127">
        <v>789308.18</v>
      </c>
      <c r="F3796" s="127">
        <v>107783020.91</v>
      </c>
      <c r="G3796" s="127">
        <v>300553.37</v>
      </c>
    </row>
    <row r="3797" spans="1:7" ht="14.25" customHeight="1">
      <c r="A3797" s="130" t="s">
        <v>152</v>
      </c>
      <c r="B3797" s="131">
        <v>2018</v>
      </c>
      <c r="C3797" s="130" t="s">
        <v>337</v>
      </c>
      <c r="D3797" s="130" t="s">
        <v>340</v>
      </c>
      <c r="E3797" s="131">
        <v>0</v>
      </c>
      <c r="F3797" s="131">
        <v>0</v>
      </c>
      <c r="G3797" s="131">
        <v>0</v>
      </c>
    </row>
    <row r="3798" spans="1:7" ht="14.25" customHeight="1">
      <c r="A3798" s="126" t="s">
        <v>152</v>
      </c>
      <c r="B3798" s="127">
        <v>2018</v>
      </c>
      <c r="C3798" s="126" t="s">
        <v>337</v>
      </c>
      <c r="D3798" s="126" t="s">
        <v>341</v>
      </c>
      <c r="E3798" s="127">
        <v>2171325.04</v>
      </c>
      <c r="F3798" s="127">
        <v>53072928.619999997</v>
      </c>
      <c r="G3798" s="127">
        <v>0</v>
      </c>
    </row>
    <row r="3799" spans="1:7" ht="14.25" customHeight="1">
      <c r="A3799" s="130" t="s">
        <v>152</v>
      </c>
      <c r="B3799" s="131">
        <v>2018</v>
      </c>
      <c r="C3799" s="130" t="s">
        <v>337</v>
      </c>
      <c r="D3799" s="130" t="s">
        <v>342</v>
      </c>
      <c r="E3799" s="131">
        <v>0</v>
      </c>
      <c r="F3799" s="131">
        <v>0</v>
      </c>
      <c r="G3799" s="131">
        <v>0</v>
      </c>
    </row>
    <row r="3800" spans="1:7" ht="14.25" customHeight="1">
      <c r="A3800" s="126" t="s">
        <v>152</v>
      </c>
      <c r="B3800" s="127">
        <v>2019</v>
      </c>
      <c r="C3800" s="126" t="s">
        <v>332</v>
      </c>
      <c r="D3800" s="126" t="s">
        <v>343</v>
      </c>
      <c r="E3800" s="127">
        <v>0</v>
      </c>
      <c r="F3800" s="127">
        <v>0</v>
      </c>
      <c r="G3800" s="127">
        <v>0</v>
      </c>
    </row>
    <row r="3801" spans="1:7" ht="14.25" customHeight="1">
      <c r="A3801" s="130" t="s">
        <v>152</v>
      </c>
      <c r="B3801" s="131">
        <v>2019</v>
      </c>
      <c r="C3801" s="130" t="s">
        <v>332</v>
      </c>
      <c r="D3801" s="130" t="s">
        <v>333</v>
      </c>
      <c r="E3801" s="131">
        <v>8340.27</v>
      </c>
      <c r="F3801" s="131">
        <v>22242.73</v>
      </c>
      <c r="G3801" s="131">
        <v>4</v>
      </c>
    </row>
    <row r="3802" spans="1:7" ht="14.25" customHeight="1">
      <c r="A3802" s="126" t="s">
        <v>152</v>
      </c>
      <c r="B3802" s="127">
        <v>2019</v>
      </c>
      <c r="C3802" s="126" t="s">
        <v>332</v>
      </c>
      <c r="D3802" s="126" t="s">
        <v>335</v>
      </c>
      <c r="E3802" s="127">
        <v>31878.720000000001</v>
      </c>
      <c r="F3802" s="127">
        <v>543378.37</v>
      </c>
      <c r="G3802" s="127">
        <v>1491.57</v>
      </c>
    </row>
    <row r="3803" spans="1:7" ht="14.25" customHeight="1">
      <c r="A3803" s="130" t="s">
        <v>152</v>
      </c>
      <c r="B3803" s="131">
        <v>2019</v>
      </c>
      <c r="C3803" s="130" t="s">
        <v>332</v>
      </c>
      <c r="D3803" s="130" t="s">
        <v>336</v>
      </c>
      <c r="E3803" s="131">
        <v>8874.51</v>
      </c>
      <c r="F3803" s="131">
        <v>338997.56</v>
      </c>
      <c r="G3803" s="131">
        <v>0</v>
      </c>
    </row>
    <row r="3804" spans="1:7" ht="14.25" customHeight="1">
      <c r="A3804" s="126" t="s">
        <v>152</v>
      </c>
      <c r="B3804" s="127">
        <v>2019</v>
      </c>
      <c r="C3804" s="126" t="s">
        <v>337</v>
      </c>
      <c r="D3804" s="126" t="s">
        <v>338</v>
      </c>
      <c r="E3804" s="127">
        <v>556373.39</v>
      </c>
      <c r="F3804" s="127">
        <v>20922569.010000002</v>
      </c>
      <c r="G3804" s="127">
        <v>0</v>
      </c>
    </row>
    <row r="3805" spans="1:7" ht="14.25" customHeight="1">
      <c r="A3805" s="130" t="s">
        <v>152</v>
      </c>
      <c r="B3805" s="131">
        <v>2019</v>
      </c>
      <c r="C3805" s="130" t="s">
        <v>337</v>
      </c>
      <c r="D3805" s="130" t="s">
        <v>339</v>
      </c>
      <c r="E3805" s="131">
        <v>695316.03</v>
      </c>
      <c r="F3805" s="131">
        <v>100632725.45</v>
      </c>
      <c r="G3805" s="131">
        <v>275102.28000000003</v>
      </c>
    </row>
    <row r="3806" spans="1:7" ht="14.25" customHeight="1">
      <c r="A3806" s="126" t="s">
        <v>152</v>
      </c>
      <c r="B3806" s="127">
        <v>2019</v>
      </c>
      <c r="C3806" s="126" t="s">
        <v>337</v>
      </c>
      <c r="D3806" s="126" t="s">
        <v>340</v>
      </c>
      <c r="E3806" s="127">
        <v>0</v>
      </c>
      <c r="F3806" s="127">
        <v>0</v>
      </c>
      <c r="G3806" s="127">
        <v>0</v>
      </c>
    </row>
    <row r="3807" spans="1:7" ht="14.25" customHeight="1">
      <c r="A3807" s="130" t="s">
        <v>152</v>
      </c>
      <c r="B3807" s="131">
        <v>2019</v>
      </c>
      <c r="C3807" s="130" t="s">
        <v>337</v>
      </c>
      <c r="D3807" s="130" t="s">
        <v>341</v>
      </c>
      <c r="E3807" s="131">
        <v>2392224.98</v>
      </c>
      <c r="F3807" s="131">
        <v>51714847.369999997</v>
      </c>
      <c r="G3807" s="131">
        <v>0</v>
      </c>
    </row>
    <row r="3808" spans="1:7" ht="14.25" customHeight="1">
      <c r="A3808" s="126" t="s">
        <v>152</v>
      </c>
      <c r="B3808" s="127">
        <v>2019</v>
      </c>
      <c r="C3808" s="126" t="s">
        <v>337</v>
      </c>
      <c r="D3808" s="126" t="s">
        <v>342</v>
      </c>
      <c r="E3808" s="127">
        <v>0</v>
      </c>
      <c r="F3808" s="127">
        <v>0</v>
      </c>
      <c r="G3808" s="127">
        <v>0</v>
      </c>
    </row>
    <row r="3809" spans="1:7" ht="14.25" customHeight="1">
      <c r="A3809" s="130" t="s">
        <v>152</v>
      </c>
      <c r="B3809" s="131">
        <v>2020</v>
      </c>
      <c r="C3809" s="130" t="s">
        <v>332</v>
      </c>
      <c r="D3809" s="130" t="s">
        <v>343</v>
      </c>
      <c r="E3809" s="131">
        <v>0</v>
      </c>
      <c r="F3809" s="131">
        <v>0</v>
      </c>
      <c r="G3809" s="131">
        <v>0</v>
      </c>
    </row>
    <row r="3810" spans="1:7" ht="14.25" customHeight="1">
      <c r="A3810" s="126" t="s">
        <v>152</v>
      </c>
      <c r="B3810" s="127">
        <v>2020</v>
      </c>
      <c r="C3810" s="126" t="s">
        <v>332</v>
      </c>
      <c r="D3810" s="126" t="s">
        <v>333</v>
      </c>
      <c r="E3810" s="127">
        <v>7112.31</v>
      </c>
      <c r="F3810" s="127">
        <v>23079.27</v>
      </c>
      <c r="G3810" s="127">
        <v>0</v>
      </c>
    </row>
    <row r="3811" spans="1:7" ht="14.25" customHeight="1">
      <c r="A3811" s="130" t="s">
        <v>152</v>
      </c>
      <c r="B3811" s="131">
        <v>2020</v>
      </c>
      <c r="C3811" s="130" t="s">
        <v>332</v>
      </c>
      <c r="D3811" s="130" t="s">
        <v>335</v>
      </c>
      <c r="E3811" s="131">
        <v>34260.980000000003</v>
      </c>
      <c r="F3811" s="131">
        <v>545207.31000000006</v>
      </c>
      <c r="G3811" s="131">
        <v>88.5</v>
      </c>
    </row>
    <row r="3812" spans="1:7" ht="14.25" customHeight="1">
      <c r="A3812" s="126" t="s">
        <v>152</v>
      </c>
      <c r="B3812" s="127">
        <v>2020</v>
      </c>
      <c r="C3812" s="126" t="s">
        <v>332</v>
      </c>
      <c r="D3812" s="126" t="s">
        <v>336</v>
      </c>
      <c r="E3812" s="127">
        <v>9607.73</v>
      </c>
      <c r="F3812" s="127">
        <v>350685.95</v>
      </c>
      <c r="G3812" s="127">
        <v>0</v>
      </c>
    </row>
    <row r="3813" spans="1:7" ht="14.25" customHeight="1">
      <c r="A3813" s="130" t="s">
        <v>152</v>
      </c>
      <c r="B3813" s="131">
        <v>2020</v>
      </c>
      <c r="C3813" s="130" t="s">
        <v>337</v>
      </c>
      <c r="D3813" s="130" t="s">
        <v>338</v>
      </c>
      <c r="E3813" s="131">
        <v>608953.44999999995</v>
      </c>
      <c r="F3813" s="131">
        <v>20753841.239999998</v>
      </c>
      <c r="G3813" s="131">
        <v>10073.51</v>
      </c>
    </row>
    <row r="3814" spans="1:7" ht="14.25" customHeight="1">
      <c r="A3814" s="126" t="s">
        <v>152</v>
      </c>
      <c r="B3814" s="127">
        <v>2020</v>
      </c>
      <c r="C3814" s="126" t="s">
        <v>337</v>
      </c>
      <c r="D3814" s="126" t="s">
        <v>339</v>
      </c>
      <c r="E3814" s="127">
        <v>686755.52</v>
      </c>
      <c r="F3814" s="127">
        <v>92437258.790000007</v>
      </c>
      <c r="G3814" s="127">
        <v>253920.48</v>
      </c>
    </row>
    <row r="3815" spans="1:7" ht="14.25" customHeight="1">
      <c r="A3815" s="130" t="s">
        <v>152</v>
      </c>
      <c r="B3815" s="131">
        <v>2020</v>
      </c>
      <c r="C3815" s="130" t="s">
        <v>337</v>
      </c>
      <c r="D3815" s="130" t="s">
        <v>340</v>
      </c>
      <c r="E3815" s="131">
        <v>0</v>
      </c>
      <c r="F3815" s="131">
        <v>0</v>
      </c>
      <c r="G3815" s="131">
        <v>0</v>
      </c>
    </row>
    <row r="3816" spans="1:7" ht="14.25" customHeight="1">
      <c r="A3816" s="126" t="s">
        <v>152</v>
      </c>
      <c r="B3816" s="127">
        <v>2020</v>
      </c>
      <c r="C3816" s="126" t="s">
        <v>337</v>
      </c>
      <c r="D3816" s="126" t="s">
        <v>341</v>
      </c>
      <c r="E3816" s="127">
        <v>2391557.37</v>
      </c>
      <c r="F3816" s="127">
        <v>56141638</v>
      </c>
      <c r="G3816" s="127">
        <v>0</v>
      </c>
    </row>
    <row r="3817" spans="1:7" ht="14.25" customHeight="1">
      <c r="A3817" s="130" t="s">
        <v>152</v>
      </c>
      <c r="B3817" s="131">
        <v>2020</v>
      </c>
      <c r="C3817" s="130" t="s">
        <v>337</v>
      </c>
      <c r="D3817" s="130" t="s">
        <v>342</v>
      </c>
      <c r="E3817" s="131">
        <v>0</v>
      </c>
      <c r="F3817" s="131">
        <v>0</v>
      </c>
      <c r="G3817" s="131">
        <v>0</v>
      </c>
    </row>
    <row r="3818" spans="1:7" ht="14.25" customHeight="1">
      <c r="A3818" s="126" t="s">
        <v>152</v>
      </c>
      <c r="B3818" s="127">
        <v>2021</v>
      </c>
      <c r="C3818" s="126" t="s">
        <v>332</v>
      </c>
      <c r="D3818" s="126" t="s">
        <v>343</v>
      </c>
      <c r="E3818" s="127">
        <v>0</v>
      </c>
      <c r="F3818" s="127">
        <v>0</v>
      </c>
      <c r="G3818" s="127">
        <v>0</v>
      </c>
    </row>
    <row r="3819" spans="1:7" ht="14.25" customHeight="1">
      <c r="A3819" s="130" t="s">
        <v>152</v>
      </c>
      <c r="B3819" s="131">
        <v>2021</v>
      </c>
      <c r="C3819" s="130" t="s">
        <v>332</v>
      </c>
      <c r="D3819" s="130" t="s">
        <v>333</v>
      </c>
      <c r="E3819" s="131">
        <v>8228.43</v>
      </c>
      <c r="F3819" s="131">
        <v>21857.53</v>
      </c>
      <c r="G3819" s="131">
        <v>0</v>
      </c>
    </row>
    <row r="3820" spans="1:7" ht="14.25" customHeight="1">
      <c r="A3820" s="126" t="s">
        <v>152</v>
      </c>
      <c r="B3820" s="127">
        <v>2021</v>
      </c>
      <c r="C3820" s="126" t="s">
        <v>332</v>
      </c>
      <c r="D3820" s="126" t="s">
        <v>335</v>
      </c>
      <c r="E3820" s="127">
        <v>36814.81</v>
      </c>
      <c r="F3820" s="127">
        <v>630185.12</v>
      </c>
      <c r="G3820" s="127">
        <v>1646.56</v>
      </c>
    </row>
    <row r="3821" spans="1:7" ht="14.25" customHeight="1">
      <c r="A3821" s="130" t="s">
        <v>152</v>
      </c>
      <c r="B3821" s="131">
        <v>2021</v>
      </c>
      <c r="C3821" s="130" t="s">
        <v>332</v>
      </c>
      <c r="D3821" s="130" t="s">
        <v>336</v>
      </c>
      <c r="E3821" s="131">
        <v>9796.14</v>
      </c>
      <c r="F3821" s="131">
        <v>350685.95</v>
      </c>
      <c r="G3821" s="131">
        <v>0</v>
      </c>
    </row>
    <row r="3822" spans="1:7" ht="14.25" customHeight="1">
      <c r="A3822" s="126" t="s">
        <v>152</v>
      </c>
      <c r="B3822" s="127">
        <v>2021</v>
      </c>
      <c r="C3822" s="126" t="s">
        <v>337</v>
      </c>
      <c r="D3822" s="126" t="s">
        <v>338</v>
      </c>
      <c r="E3822" s="127">
        <v>649775.25</v>
      </c>
      <c r="F3822" s="127">
        <v>21460358.940000001</v>
      </c>
      <c r="G3822" s="127">
        <v>8568.7900000000009</v>
      </c>
    </row>
    <row r="3823" spans="1:7" ht="14.25" customHeight="1">
      <c r="A3823" s="130" t="s">
        <v>152</v>
      </c>
      <c r="B3823" s="131">
        <v>2021</v>
      </c>
      <c r="C3823" s="130" t="s">
        <v>337</v>
      </c>
      <c r="D3823" s="130" t="s">
        <v>339</v>
      </c>
      <c r="E3823" s="131">
        <v>423527.82</v>
      </c>
      <c r="F3823" s="131">
        <v>94743238.640000001</v>
      </c>
      <c r="G3823" s="131">
        <v>266683.78000000003</v>
      </c>
    </row>
    <row r="3824" spans="1:7" ht="14.25" customHeight="1">
      <c r="A3824" s="126" t="s">
        <v>152</v>
      </c>
      <c r="B3824" s="127">
        <v>2021</v>
      </c>
      <c r="C3824" s="126" t="s">
        <v>337</v>
      </c>
      <c r="D3824" s="126" t="s">
        <v>340</v>
      </c>
      <c r="E3824" s="127">
        <v>184369.51</v>
      </c>
      <c r="F3824" s="127">
        <v>0</v>
      </c>
      <c r="G3824" s="127">
        <v>0</v>
      </c>
    </row>
    <row r="3825" spans="1:7" ht="14.25" customHeight="1">
      <c r="A3825" s="130" t="s">
        <v>152</v>
      </c>
      <c r="B3825" s="131">
        <v>2021</v>
      </c>
      <c r="C3825" s="130" t="s">
        <v>337</v>
      </c>
      <c r="D3825" s="130" t="s">
        <v>341</v>
      </c>
      <c r="E3825" s="131">
        <v>2474802.2599999998</v>
      </c>
      <c r="F3825" s="131">
        <v>58564966.329999998</v>
      </c>
      <c r="G3825" s="131">
        <v>0</v>
      </c>
    </row>
    <row r="3826" spans="1:7" ht="14.25" customHeight="1">
      <c r="A3826" s="126" t="s">
        <v>152</v>
      </c>
      <c r="B3826" s="127">
        <v>2021</v>
      </c>
      <c r="C3826" s="126" t="s">
        <v>337</v>
      </c>
      <c r="D3826" s="126" t="s">
        <v>342</v>
      </c>
      <c r="E3826" s="127">
        <v>116875.51</v>
      </c>
      <c r="F3826" s="127">
        <v>0</v>
      </c>
      <c r="G3826" s="127">
        <v>0</v>
      </c>
    </row>
    <row r="3827" spans="1:7" ht="14.25" customHeight="1">
      <c r="A3827" s="130" t="s">
        <v>152</v>
      </c>
      <c r="B3827" s="131">
        <v>2022</v>
      </c>
      <c r="C3827" s="130" t="s">
        <v>332</v>
      </c>
      <c r="D3827" s="130" t="s">
        <v>343</v>
      </c>
      <c r="E3827" s="131">
        <v>0</v>
      </c>
      <c r="F3827" s="131">
        <v>0</v>
      </c>
      <c r="G3827" s="131">
        <v>0</v>
      </c>
    </row>
    <row r="3828" spans="1:7" ht="14.25" customHeight="1">
      <c r="A3828" s="126" t="s">
        <v>152</v>
      </c>
      <c r="B3828" s="127">
        <v>2022</v>
      </c>
      <c r="C3828" s="126" t="s">
        <v>332</v>
      </c>
      <c r="D3828" s="126" t="s">
        <v>333</v>
      </c>
      <c r="E3828" s="127">
        <v>8148.76</v>
      </c>
      <c r="F3828" s="127">
        <v>22794.67</v>
      </c>
      <c r="G3828" s="127">
        <v>0</v>
      </c>
    </row>
    <row r="3829" spans="1:7" ht="14.25" customHeight="1">
      <c r="A3829" s="130" t="s">
        <v>152</v>
      </c>
      <c r="B3829" s="131">
        <v>2022</v>
      </c>
      <c r="C3829" s="130" t="s">
        <v>332</v>
      </c>
      <c r="D3829" s="130" t="s">
        <v>335</v>
      </c>
      <c r="E3829" s="131">
        <v>37559.29</v>
      </c>
      <c r="F3829" s="131">
        <v>640256.06999999995</v>
      </c>
      <c r="G3829" s="131">
        <v>1667.52</v>
      </c>
    </row>
    <row r="3830" spans="1:7" ht="14.25" customHeight="1">
      <c r="A3830" s="126" t="s">
        <v>152</v>
      </c>
      <c r="B3830" s="127">
        <v>2022</v>
      </c>
      <c r="C3830" s="126" t="s">
        <v>332</v>
      </c>
      <c r="D3830" s="126" t="s">
        <v>336</v>
      </c>
      <c r="E3830" s="127">
        <v>8760.9500000000007</v>
      </c>
      <c r="F3830" s="127">
        <v>349415.15</v>
      </c>
      <c r="G3830" s="127">
        <v>0</v>
      </c>
    </row>
    <row r="3831" spans="1:7" ht="14.25" customHeight="1">
      <c r="A3831" s="130" t="s">
        <v>152</v>
      </c>
      <c r="B3831" s="131">
        <v>2022</v>
      </c>
      <c r="C3831" s="130" t="s">
        <v>337</v>
      </c>
      <c r="D3831" s="130" t="s">
        <v>338</v>
      </c>
      <c r="E3831" s="131">
        <v>663209.32999999996</v>
      </c>
      <c r="F3831" s="131">
        <v>23410535.219999999</v>
      </c>
      <c r="G3831" s="131">
        <v>11075.26</v>
      </c>
    </row>
    <row r="3832" spans="1:7" ht="14.25" customHeight="1">
      <c r="A3832" s="126" t="s">
        <v>152</v>
      </c>
      <c r="B3832" s="127">
        <v>2022</v>
      </c>
      <c r="C3832" s="126" t="s">
        <v>337</v>
      </c>
      <c r="D3832" s="126" t="s">
        <v>339</v>
      </c>
      <c r="E3832" s="127">
        <v>702696.19</v>
      </c>
      <c r="F3832" s="127">
        <v>97292573.189999998</v>
      </c>
      <c r="G3832" s="127">
        <v>269234.56</v>
      </c>
    </row>
    <row r="3833" spans="1:7" ht="14.25" customHeight="1">
      <c r="A3833" s="130" t="s">
        <v>152</v>
      </c>
      <c r="B3833" s="131">
        <v>2022</v>
      </c>
      <c r="C3833" s="130" t="s">
        <v>337</v>
      </c>
      <c r="D3833" s="130" t="s">
        <v>340</v>
      </c>
      <c r="E3833" s="131">
        <v>0</v>
      </c>
      <c r="F3833" s="131">
        <v>0</v>
      </c>
      <c r="G3833" s="131">
        <v>0</v>
      </c>
    </row>
    <row r="3834" spans="1:7" ht="14.25" customHeight="1">
      <c r="A3834" s="126" t="s">
        <v>152</v>
      </c>
      <c r="B3834" s="127">
        <v>2022</v>
      </c>
      <c r="C3834" s="126" t="s">
        <v>337</v>
      </c>
      <c r="D3834" s="126" t="s">
        <v>341</v>
      </c>
      <c r="E3834" s="127">
        <v>2556833.2599999998</v>
      </c>
      <c r="F3834" s="127">
        <v>60754014.670000002</v>
      </c>
      <c r="G3834" s="127">
        <v>0</v>
      </c>
    </row>
    <row r="3835" spans="1:7" ht="14.25" customHeight="1">
      <c r="A3835" s="130" t="s">
        <v>152</v>
      </c>
      <c r="B3835" s="131">
        <v>2022</v>
      </c>
      <c r="C3835" s="130" t="s">
        <v>337</v>
      </c>
      <c r="D3835" s="130" t="s">
        <v>342</v>
      </c>
      <c r="E3835" s="131">
        <v>0</v>
      </c>
      <c r="F3835" s="131">
        <v>0</v>
      </c>
      <c r="G3835" s="131">
        <v>0</v>
      </c>
    </row>
    <row r="3836" spans="1:7" ht="14.25" customHeight="1">
      <c r="A3836" s="126" t="s">
        <v>152</v>
      </c>
      <c r="B3836" s="127">
        <v>2023</v>
      </c>
      <c r="C3836" s="126" t="s">
        <v>332</v>
      </c>
      <c r="D3836" s="126" t="s">
        <v>343</v>
      </c>
      <c r="E3836" s="127">
        <v>0</v>
      </c>
      <c r="F3836" s="127">
        <v>0</v>
      </c>
      <c r="G3836" s="127">
        <v>0</v>
      </c>
    </row>
    <row r="3837" spans="1:7" ht="14.25" customHeight="1">
      <c r="A3837" s="130" t="s">
        <v>152</v>
      </c>
      <c r="B3837" s="131">
        <v>2023</v>
      </c>
      <c r="C3837" s="130" t="s">
        <v>332</v>
      </c>
      <c r="D3837" s="130" t="s">
        <v>333</v>
      </c>
      <c r="E3837" s="131">
        <v>8534.1299999999992</v>
      </c>
      <c r="F3837" s="131">
        <v>24631</v>
      </c>
      <c r="G3837" s="131">
        <v>0</v>
      </c>
    </row>
    <row r="3838" spans="1:7" ht="14.25" customHeight="1">
      <c r="A3838" s="126" t="s">
        <v>152</v>
      </c>
      <c r="B3838" s="127">
        <v>2023</v>
      </c>
      <c r="C3838" s="126" t="s">
        <v>332</v>
      </c>
      <c r="D3838" s="126" t="s">
        <v>335</v>
      </c>
      <c r="E3838" s="127">
        <v>37857.4</v>
      </c>
      <c r="F3838" s="127">
        <v>644748</v>
      </c>
      <c r="G3838" s="127">
        <v>1677</v>
      </c>
    </row>
    <row r="3839" spans="1:7" ht="14.25" customHeight="1">
      <c r="A3839" s="130" t="s">
        <v>152</v>
      </c>
      <c r="B3839" s="131">
        <v>2023</v>
      </c>
      <c r="C3839" s="130" t="s">
        <v>332</v>
      </c>
      <c r="D3839" s="130" t="s">
        <v>336</v>
      </c>
      <c r="E3839" s="131">
        <v>11250.03</v>
      </c>
      <c r="F3839" s="131">
        <v>333947</v>
      </c>
      <c r="G3839" s="131">
        <v>0</v>
      </c>
    </row>
    <row r="3840" spans="1:7" ht="14.25" customHeight="1">
      <c r="A3840" s="126" t="s">
        <v>152</v>
      </c>
      <c r="B3840" s="127">
        <v>2023</v>
      </c>
      <c r="C3840" s="126" t="s">
        <v>337</v>
      </c>
      <c r="D3840" s="126" t="s">
        <v>338</v>
      </c>
      <c r="E3840" s="127">
        <v>697674.92</v>
      </c>
      <c r="F3840" s="127">
        <v>23287931</v>
      </c>
      <c r="G3840" s="127">
        <v>12016</v>
      </c>
    </row>
    <row r="3841" spans="1:7" ht="14.25" customHeight="1">
      <c r="A3841" s="130" t="s">
        <v>152</v>
      </c>
      <c r="B3841" s="131">
        <v>2023</v>
      </c>
      <c r="C3841" s="130" t="s">
        <v>337</v>
      </c>
      <c r="D3841" s="130" t="s">
        <v>339</v>
      </c>
      <c r="E3841" s="131">
        <v>755698.32</v>
      </c>
      <c r="F3841" s="131">
        <v>95680543</v>
      </c>
      <c r="G3841" s="131">
        <v>261230</v>
      </c>
    </row>
    <row r="3842" spans="1:7" ht="14.25" customHeight="1">
      <c r="A3842" s="126" t="s">
        <v>152</v>
      </c>
      <c r="B3842" s="127">
        <v>2023</v>
      </c>
      <c r="C3842" s="126" t="s">
        <v>337</v>
      </c>
      <c r="D3842" s="126" t="s">
        <v>340</v>
      </c>
      <c r="E3842" s="127">
        <v>0</v>
      </c>
      <c r="F3842" s="127">
        <v>0</v>
      </c>
      <c r="G3842" s="127">
        <v>0</v>
      </c>
    </row>
    <row r="3843" spans="1:7" ht="14.25" customHeight="1">
      <c r="A3843" s="130" t="s">
        <v>152</v>
      </c>
      <c r="B3843" s="131">
        <v>2023</v>
      </c>
      <c r="C3843" s="130" t="s">
        <v>337</v>
      </c>
      <c r="D3843" s="130" t="s">
        <v>341</v>
      </c>
      <c r="E3843" s="131">
        <v>2784929.24</v>
      </c>
      <c r="F3843" s="131">
        <v>59873386</v>
      </c>
      <c r="G3843" s="131">
        <v>0</v>
      </c>
    </row>
    <row r="3844" spans="1:7" ht="14.25" customHeight="1">
      <c r="A3844" s="126" t="s">
        <v>152</v>
      </c>
      <c r="B3844" s="127">
        <v>2023</v>
      </c>
      <c r="C3844" s="126" t="s">
        <v>337</v>
      </c>
      <c r="D3844" s="126" t="s">
        <v>342</v>
      </c>
      <c r="E3844" s="127">
        <v>0</v>
      </c>
      <c r="F3844" s="127">
        <v>0</v>
      </c>
      <c r="G3844" s="127">
        <v>0</v>
      </c>
    </row>
    <row r="3845" spans="1:7" ht="14.25" customHeight="1">
      <c r="A3845" s="130" t="s">
        <v>5</v>
      </c>
      <c r="B3845" s="131">
        <v>2015</v>
      </c>
      <c r="C3845" s="130" t="s">
        <v>332</v>
      </c>
      <c r="D3845" s="130" t="s">
        <v>343</v>
      </c>
      <c r="E3845" s="131">
        <v>0</v>
      </c>
      <c r="F3845" s="131">
        <v>0</v>
      </c>
      <c r="G3845" s="131">
        <v>0</v>
      </c>
    </row>
    <row r="3846" spans="1:7" ht="14.25" customHeight="1">
      <c r="A3846" s="126" t="s">
        <v>5</v>
      </c>
      <c r="B3846" s="127">
        <v>2015</v>
      </c>
      <c r="C3846" s="126" t="s">
        <v>332</v>
      </c>
      <c r="D3846" s="126" t="s">
        <v>333</v>
      </c>
      <c r="E3846" s="127">
        <v>0</v>
      </c>
      <c r="F3846" s="127">
        <v>0</v>
      </c>
      <c r="G3846" s="127">
        <v>0</v>
      </c>
    </row>
    <row r="3847" spans="1:7" ht="14.25" customHeight="1">
      <c r="A3847" s="130" t="s">
        <v>5</v>
      </c>
      <c r="B3847" s="131">
        <v>2015</v>
      </c>
      <c r="C3847" s="130" t="s">
        <v>332</v>
      </c>
      <c r="D3847" s="130" t="s">
        <v>335</v>
      </c>
      <c r="E3847" s="131">
        <v>12292238.390000001</v>
      </c>
      <c r="F3847" s="131">
        <v>113322246.16084599</v>
      </c>
      <c r="G3847" s="131">
        <v>328541</v>
      </c>
    </row>
    <row r="3848" spans="1:7" ht="14.25" customHeight="1">
      <c r="A3848" s="126" t="s">
        <v>5</v>
      </c>
      <c r="B3848" s="127">
        <v>2015</v>
      </c>
      <c r="C3848" s="126" t="s">
        <v>332</v>
      </c>
      <c r="D3848" s="126" t="s">
        <v>336</v>
      </c>
      <c r="E3848" s="127">
        <v>2646772.62</v>
      </c>
      <c r="F3848" s="127">
        <v>40708648.881013297</v>
      </c>
      <c r="G3848" s="127">
        <v>0</v>
      </c>
    </row>
    <row r="3849" spans="1:7" ht="14.25" customHeight="1">
      <c r="A3849" s="130" t="s">
        <v>5</v>
      </c>
      <c r="B3849" s="131">
        <v>2015</v>
      </c>
      <c r="C3849" s="130" t="s">
        <v>337</v>
      </c>
      <c r="D3849" s="130" t="s">
        <v>338</v>
      </c>
      <c r="E3849" s="131">
        <v>86713434.170000002</v>
      </c>
      <c r="F3849" s="131">
        <v>2356743506.46246</v>
      </c>
      <c r="G3849" s="131">
        <v>0</v>
      </c>
    </row>
    <row r="3850" spans="1:7" ht="14.25" customHeight="1">
      <c r="A3850" s="126" t="s">
        <v>5</v>
      </c>
      <c r="B3850" s="127">
        <v>2015</v>
      </c>
      <c r="C3850" s="126" t="s">
        <v>337</v>
      </c>
      <c r="D3850" s="126" t="s">
        <v>339</v>
      </c>
      <c r="E3850" s="127">
        <v>224791153.18000001</v>
      </c>
      <c r="F3850" s="127">
        <v>14686467997.0676</v>
      </c>
      <c r="G3850" s="127">
        <v>35831365</v>
      </c>
    </row>
    <row r="3851" spans="1:7" ht="14.25" customHeight="1">
      <c r="A3851" s="130" t="s">
        <v>5</v>
      </c>
      <c r="B3851" s="131">
        <v>2015</v>
      </c>
      <c r="C3851" s="130" t="s">
        <v>337</v>
      </c>
      <c r="D3851" s="130" t="s">
        <v>340</v>
      </c>
      <c r="E3851" s="131">
        <v>26101913.760000002</v>
      </c>
      <c r="F3851" s="131">
        <v>2385589274.84514</v>
      </c>
      <c r="G3851" s="131">
        <v>5032232</v>
      </c>
    </row>
    <row r="3852" spans="1:7" ht="14.25" customHeight="1">
      <c r="A3852" s="126" t="s">
        <v>5</v>
      </c>
      <c r="B3852" s="127">
        <v>2015</v>
      </c>
      <c r="C3852" s="126" t="s">
        <v>337</v>
      </c>
      <c r="D3852" s="126" t="s">
        <v>341</v>
      </c>
      <c r="E3852" s="127">
        <v>259809025.97999999</v>
      </c>
      <c r="F3852" s="127">
        <v>5028787640.0618</v>
      </c>
      <c r="G3852" s="127">
        <v>0</v>
      </c>
    </row>
    <row r="3853" spans="1:7" ht="14.25" customHeight="1">
      <c r="A3853" s="130" t="s">
        <v>5</v>
      </c>
      <c r="B3853" s="131">
        <v>2015</v>
      </c>
      <c r="C3853" s="130" t="s">
        <v>337</v>
      </c>
      <c r="D3853" s="130" t="s">
        <v>342</v>
      </c>
      <c r="E3853" s="131">
        <v>0</v>
      </c>
      <c r="F3853" s="131">
        <v>0</v>
      </c>
      <c r="G3853" s="131">
        <v>0</v>
      </c>
    </row>
    <row r="3854" spans="1:7" ht="14.25" customHeight="1">
      <c r="A3854" s="126" t="s">
        <v>5</v>
      </c>
      <c r="B3854" s="127">
        <v>2016</v>
      </c>
      <c r="C3854" s="126" t="s">
        <v>332</v>
      </c>
      <c r="D3854" s="126" t="s">
        <v>343</v>
      </c>
      <c r="E3854" s="127">
        <v>0</v>
      </c>
      <c r="F3854" s="127">
        <v>0</v>
      </c>
      <c r="G3854" s="127">
        <v>0</v>
      </c>
    </row>
    <row r="3855" spans="1:7" ht="14.25" customHeight="1">
      <c r="A3855" s="130" t="s">
        <v>5</v>
      </c>
      <c r="B3855" s="131">
        <v>2016</v>
      </c>
      <c r="C3855" s="130" t="s">
        <v>332</v>
      </c>
      <c r="D3855" s="130" t="s">
        <v>333</v>
      </c>
      <c r="E3855" s="131">
        <v>0</v>
      </c>
      <c r="F3855" s="131">
        <v>0</v>
      </c>
      <c r="G3855" s="131">
        <v>0</v>
      </c>
    </row>
    <row r="3856" spans="1:7" ht="14.25" customHeight="1">
      <c r="A3856" s="126" t="s">
        <v>5</v>
      </c>
      <c r="B3856" s="127">
        <v>2016</v>
      </c>
      <c r="C3856" s="126" t="s">
        <v>332</v>
      </c>
      <c r="D3856" s="126" t="s">
        <v>335</v>
      </c>
      <c r="E3856" s="127">
        <v>13379061</v>
      </c>
      <c r="F3856" s="127">
        <v>115072635.451739</v>
      </c>
      <c r="G3856" s="127">
        <v>330503</v>
      </c>
    </row>
    <row r="3857" spans="1:7" ht="14.25" customHeight="1">
      <c r="A3857" s="130" t="s">
        <v>5</v>
      </c>
      <c r="B3857" s="131">
        <v>2016</v>
      </c>
      <c r="C3857" s="130" t="s">
        <v>332</v>
      </c>
      <c r="D3857" s="130" t="s">
        <v>336</v>
      </c>
      <c r="E3857" s="131">
        <v>3202346</v>
      </c>
      <c r="F3857" s="131">
        <v>41271781.1682643</v>
      </c>
      <c r="G3857" s="131">
        <v>0</v>
      </c>
    </row>
    <row r="3858" spans="1:7" ht="14.25" customHeight="1">
      <c r="A3858" s="126" t="s">
        <v>5</v>
      </c>
      <c r="B3858" s="127">
        <v>2016</v>
      </c>
      <c r="C3858" s="126" t="s">
        <v>337</v>
      </c>
      <c r="D3858" s="126" t="s">
        <v>338</v>
      </c>
      <c r="E3858" s="127">
        <v>104447353</v>
      </c>
      <c r="F3858" s="127">
        <v>2355601174.79036</v>
      </c>
      <c r="G3858" s="127">
        <v>0</v>
      </c>
    </row>
    <row r="3859" spans="1:7" ht="14.25" customHeight="1">
      <c r="A3859" s="130" t="s">
        <v>5</v>
      </c>
      <c r="B3859" s="131">
        <v>2016</v>
      </c>
      <c r="C3859" s="130" t="s">
        <v>337</v>
      </c>
      <c r="D3859" s="130" t="s">
        <v>339</v>
      </c>
      <c r="E3859" s="131">
        <v>254528578</v>
      </c>
      <c r="F3859" s="131">
        <v>14775329269.1796</v>
      </c>
      <c r="G3859" s="131">
        <v>34987387.515488699</v>
      </c>
    </row>
    <row r="3860" spans="1:7" ht="14.25" customHeight="1">
      <c r="A3860" s="126" t="s">
        <v>5</v>
      </c>
      <c r="B3860" s="127">
        <v>2016</v>
      </c>
      <c r="C3860" s="126" t="s">
        <v>337</v>
      </c>
      <c r="D3860" s="126" t="s">
        <v>340</v>
      </c>
      <c r="E3860" s="127">
        <v>30896516</v>
      </c>
      <c r="F3860" s="127">
        <v>2459550241.4314098</v>
      </c>
      <c r="G3860" s="127">
        <v>5187679.4537403397</v>
      </c>
    </row>
    <row r="3861" spans="1:7" ht="14.25" customHeight="1">
      <c r="A3861" s="130" t="s">
        <v>5</v>
      </c>
      <c r="B3861" s="131">
        <v>2016</v>
      </c>
      <c r="C3861" s="130" t="s">
        <v>337</v>
      </c>
      <c r="D3861" s="130" t="s">
        <v>341</v>
      </c>
      <c r="E3861" s="131">
        <v>290080095</v>
      </c>
      <c r="F3861" s="131">
        <v>5120156928.8315802</v>
      </c>
      <c r="G3861" s="131">
        <v>0</v>
      </c>
    </row>
    <row r="3862" spans="1:7" ht="14.25" customHeight="1">
      <c r="A3862" s="126" t="s">
        <v>5</v>
      </c>
      <c r="B3862" s="127">
        <v>2016</v>
      </c>
      <c r="C3862" s="126" t="s">
        <v>337</v>
      </c>
      <c r="D3862" s="126" t="s">
        <v>342</v>
      </c>
      <c r="E3862" s="127">
        <v>0</v>
      </c>
      <c r="F3862" s="127">
        <v>0</v>
      </c>
      <c r="G3862" s="127">
        <v>0</v>
      </c>
    </row>
    <row r="3863" spans="1:7" ht="14.25" customHeight="1">
      <c r="A3863" s="130" t="s">
        <v>5</v>
      </c>
      <c r="B3863" s="131">
        <v>2017</v>
      </c>
      <c r="C3863" s="130" t="s">
        <v>332</v>
      </c>
      <c r="D3863" s="130" t="s">
        <v>343</v>
      </c>
      <c r="E3863" s="131">
        <v>0</v>
      </c>
      <c r="F3863" s="131">
        <v>0</v>
      </c>
      <c r="G3863" s="131">
        <v>0</v>
      </c>
    </row>
    <row r="3864" spans="1:7" ht="14.25" customHeight="1">
      <c r="A3864" s="126" t="s">
        <v>5</v>
      </c>
      <c r="B3864" s="127">
        <v>2017</v>
      </c>
      <c r="C3864" s="126" t="s">
        <v>332</v>
      </c>
      <c r="D3864" s="126" t="s">
        <v>333</v>
      </c>
      <c r="E3864" s="127">
        <v>0</v>
      </c>
      <c r="F3864" s="127">
        <v>0</v>
      </c>
      <c r="G3864" s="127">
        <v>0</v>
      </c>
    </row>
    <row r="3865" spans="1:7" ht="14.25" customHeight="1">
      <c r="A3865" s="130" t="s">
        <v>5</v>
      </c>
      <c r="B3865" s="131">
        <v>2017</v>
      </c>
      <c r="C3865" s="130" t="s">
        <v>332</v>
      </c>
      <c r="D3865" s="130" t="s">
        <v>335</v>
      </c>
      <c r="E3865" s="131">
        <v>12896652.1639164</v>
      </c>
      <c r="F3865" s="131">
        <v>114345639</v>
      </c>
      <c r="G3865" s="131">
        <v>329945</v>
      </c>
    </row>
    <row r="3866" spans="1:7" ht="14.25" customHeight="1">
      <c r="A3866" s="126" t="s">
        <v>5</v>
      </c>
      <c r="B3866" s="127">
        <v>2017</v>
      </c>
      <c r="C3866" s="126" t="s">
        <v>332</v>
      </c>
      <c r="D3866" s="126" t="s">
        <v>336</v>
      </c>
      <c r="E3866" s="127">
        <v>3530169.4395260001</v>
      </c>
      <c r="F3866" s="127">
        <v>41057050.502442598</v>
      </c>
      <c r="G3866" s="127">
        <v>0</v>
      </c>
    </row>
    <row r="3867" spans="1:7" ht="14.25" customHeight="1">
      <c r="A3867" s="130" t="s">
        <v>5</v>
      </c>
      <c r="B3867" s="131">
        <v>2017</v>
      </c>
      <c r="C3867" s="130" t="s">
        <v>337</v>
      </c>
      <c r="D3867" s="130" t="s">
        <v>338</v>
      </c>
      <c r="E3867" s="131">
        <v>98046791.060988799</v>
      </c>
      <c r="F3867" s="131">
        <v>2303434007.0071301</v>
      </c>
      <c r="G3867" s="131">
        <v>0</v>
      </c>
    </row>
    <row r="3868" spans="1:7" ht="14.25" customHeight="1">
      <c r="A3868" s="126" t="s">
        <v>5</v>
      </c>
      <c r="B3868" s="127">
        <v>2017</v>
      </c>
      <c r="C3868" s="126" t="s">
        <v>337</v>
      </c>
      <c r="D3868" s="126" t="s">
        <v>339</v>
      </c>
      <c r="E3868" s="127">
        <v>236282085.44186199</v>
      </c>
      <c r="F3868" s="127">
        <v>14283961766.533701</v>
      </c>
      <c r="G3868" s="127">
        <v>34694862.997879803</v>
      </c>
    </row>
    <row r="3869" spans="1:7" ht="14.25" customHeight="1">
      <c r="A3869" s="130" t="s">
        <v>5</v>
      </c>
      <c r="B3869" s="131">
        <v>2017</v>
      </c>
      <c r="C3869" s="130" t="s">
        <v>337</v>
      </c>
      <c r="D3869" s="130" t="s">
        <v>340</v>
      </c>
      <c r="E3869" s="131">
        <v>30900133.3414905</v>
      </c>
      <c r="F3869" s="131">
        <v>2424774249</v>
      </c>
      <c r="G3869" s="131">
        <v>5070896.2318000002</v>
      </c>
    </row>
    <row r="3870" spans="1:7" ht="14.25" customHeight="1">
      <c r="A3870" s="126" t="s">
        <v>5</v>
      </c>
      <c r="B3870" s="127">
        <v>2017</v>
      </c>
      <c r="C3870" s="126" t="s">
        <v>337</v>
      </c>
      <c r="D3870" s="126" t="s">
        <v>341</v>
      </c>
      <c r="E3870" s="127">
        <v>297501842.96221602</v>
      </c>
      <c r="F3870" s="127">
        <v>4754068887.3967199</v>
      </c>
      <c r="G3870" s="127">
        <v>0</v>
      </c>
    </row>
    <row r="3871" spans="1:7" ht="14.25" customHeight="1">
      <c r="A3871" s="130" t="s">
        <v>5</v>
      </c>
      <c r="B3871" s="131">
        <v>2017</v>
      </c>
      <c r="C3871" s="130" t="s">
        <v>337</v>
      </c>
      <c r="D3871" s="130" t="s">
        <v>342</v>
      </c>
      <c r="E3871" s="131">
        <v>0</v>
      </c>
      <c r="F3871" s="131">
        <v>0</v>
      </c>
      <c r="G3871" s="131">
        <v>0</v>
      </c>
    </row>
    <row r="3872" spans="1:7" ht="14.25" customHeight="1">
      <c r="A3872" s="126" t="s">
        <v>5</v>
      </c>
      <c r="B3872" s="127">
        <v>2018</v>
      </c>
      <c r="C3872" s="126" t="s">
        <v>332</v>
      </c>
      <c r="D3872" s="126" t="s">
        <v>343</v>
      </c>
      <c r="E3872" s="127">
        <v>0</v>
      </c>
      <c r="F3872" s="127">
        <v>0</v>
      </c>
      <c r="G3872" s="127">
        <v>0</v>
      </c>
    </row>
    <row r="3873" spans="1:7" ht="14.25" customHeight="1">
      <c r="A3873" s="130" t="s">
        <v>5</v>
      </c>
      <c r="B3873" s="131">
        <v>2018</v>
      </c>
      <c r="C3873" s="130" t="s">
        <v>332</v>
      </c>
      <c r="D3873" s="130" t="s">
        <v>333</v>
      </c>
      <c r="E3873" s="131">
        <v>0</v>
      </c>
      <c r="F3873" s="131">
        <v>0</v>
      </c>
      <c r="G3873" s="131">
        <v>0</v>
      </c>
    </row>
    <row r="3874" spans="1:7" ht="14.25" customHeight="1">
      <c r="A3874" s="126" t="s">
        <v>5</v>
      </c>
      <c r="B3874" s="127">
        <v>2018</v>
      </c>
      <c r="C3874" s="126" t="s">
        <v>332</v>
      </c>
      <c r="D3874" s="126" t="s">
        <v>335</v>
      </c>
      <c r="E3874" s="127">
        <v>13565264.9</v>
      </c>
      <c r="F3874" s="127">
        <v>114210063.29000001</v>
      </c>
      <c r="G3874" s="127">
        <v>329107.84999999998</v>
      </c>
    </row>
    <row r="3875" spans="1:7" ht="14.25" customHeight="1">
      <c r="A3875" s="130" t="s">
        <v>5</v>
      </c>
      <c r="B3875" s="131">
        <v>2018</v>
      </c>
      <c r="C3875" s="130" t="s">
        <v>332</v>
      </c>
      <c r="D3875" s="130" t="s">
        <v>336</v>
      </c>
      <c r="E3875" s="131">
        <v>3556465.16</v>
      </c>
      <c r="F3875" s="131">
        <v>39114592.210000001</v>
      </c>
      <c r="G3875" s="131">
        <v>0</v>
      </c>
    </row>
    <row r="3876" spans="1:7" ht="14.25" customHeight="1">
      <c r="A3876" s="126" t="s">
        <v>5</v>
      </c>
      <c r="B3876" s="127">
        <v>2018</v>
      </c>
      <c r="C3876" s="126" t="s">
        <v>337</v>
      </c>
      <c r="D3876" s="126" t="s">
        <v>338</v>
      </c>
      <c r="E3876" s="127">
        <v>101328333.98</v>
      </c>
      <c r="F3876" s="127">
        <v>2407126240.9400001</v>
      </c>
      <c r="G3876" s="127">
        <v>0</v>
      </c>
    </row>
    <row r="3877" spans="1:7" ht="14.25" customHeight="1">
      <c r="A3877" s="130" t="s">
        <v>5</v>
      </c>
      <c r="B3877" s="131">
        <v>2018</v>
      </c>
      <c r="C3877" s="130" t="s">
        <v>337</v>
      </c>
      <c r="D3877" s="130" t="s">
        <v>339</v>
      </c>
      <c r="E3877" s="131">
        <v>256600717.63999999</v>
      </c>
      <c r="F3877" s="131">
        <v>14687460794.120001</v>
      </c>
      <c r="G3877" s="131">
        <v>36026684.759999998</v>
      </c>
    </row>
    <row r="3878" spans="1:7" ht="14.25" customHeight="1">
      <c r="A3878" s="126" t="s">
        <v>5</v>
      </c>
      <c r="B3878" s="127">
        <v>2018</v>
      </c>
      <c r="C3878" s="126" t="s">
        <v>337</v>
      </c>
      <c r="D3878" s="126" t="s">
        <v>340</v>
      </c>
      <c r="E3878" s="127">
        <v>30053561.25</v>
      </c>
      <c r="F3878" s="127">
        <v>2323562559.6700001</v>
      </c>
      <c r="G3878" s="127">
        <v>4884772.78</v>
      </c>
    </row>
    <row r="3879" spans="1:7" ht="14.25" customHeight="1">
      <c r="A3879" s="130" t="s">
        <v>5</v>
      </c>
      <c r="B3879" s="131">
        <v>2018</v>
      </c>
      <c r="C3879" s="130" t="s">
        <v>337</v>
      </c>
      <c r="D3879" s="130" t="s">
        <v>341</v>
      </c>
      <c r="E3879" s="131">
        <v>324081397.35000002</v>
      </c>
      <c r="F3879" s="131">
        <v>5221594844.4099998</v>
      </c>
      <c r="G3879" s="131">
        <v>0</v>
      </c>
    </row>
    <row r="3880" spans="1:7" ht="14.25" customHeight="1">
      <c r="A3880" s="126" t="s">
        <v>5</v>
      </c>
      <c r="B3880" s="127">
        <v>2018</v>
      </c>
      <c r="C3880" s="126" t="s">
        <v>337</v>
      </c>
      <c r="D3880" s="126" t="s">
        <v>342</v>
      </c>
      <c r="E3880" s="127">
        <v>0</v>
      </c>
      <c r="F3880" s="127">
        <v>0</v>
      </c>
      <c r="G3880" s="127">
        <v>0</v>
      </c>
    </row>
    <row r="3881" spans="1:7" ht="14.25" customHeight="1">
      <c r="A3881" s="130" t="s">
        <v>5</v>
      </c>
      <c r="B3881" s="131">
        <v>2019</v>
      </c>
      <c r="C3881" s="130" t="s">
        <v>332</v>
      </c>
      <c r="D3881" s="130" t="s">
        <v>343</v>
      </c>
      <c r="E3881" s="131">
        <v>0</v>
      </c>
      <c r="F3881" s="131">
        <v>0</v>
      </c>
      <c r="G3881" s="131">
        <v>0</v>
      </c>
    </row>
    <row r="3882" spans="1:7" ht="14.25" customHeight="1">
      <c r="A3882" s="126" t="s">
        <v>5</v>
      </c>
      <c r="B3882" s="127">
        <v>2019</v>
      </c>
      <c r="C3882" s="126" t="s">
        <v>332</v>
      </c>
      <c r="D3882" s="126" t="s">
        <v>333</v>
      </c>
      <c r="E3882" s="127">
        <v>0</v>
      </c>
      <c r="F3882" s="127">
        <v>0</v>
      </c>
      <c r="G3882" s="127">
        <v>0</v>
      </c>
    </row>
    <row r="3883" spans="1:7" ht="14.25" customHeight="1">
      <c r="A3883" s="130" t="s">
        <v>5</v>
      </c>
      <c r="B3883" s="131">
        <v>2019</v>
      </c>
      <c r="C3883" s="130" t="s">
        <v>332</v>
      </c>
      <c r="D3883" s="130" t="s">
        <v>335</v>
      </c>
      <c r="E3883" s="131">
        <v>15532963.5</v>
      </c>
      <c r="F3883" s="131">
        <v>114740978.14470001</v>
      </c>
      <c r="G3883" s="131">
        <v>330083.79353999998</v>
      </c>
    </row>
    <row r="3884" spans="1:7" ht="14.25" customHeight="1">
      <c r="A3884" s="126" t="s">
        <v>5</v>
      </c>
      <c r="B3884" s="127">
        <v>2019</v>
      </c>
      <c r="C3884" s="126" t="s">
        <v>332</v>
      </c>
      <c r="D3884" s="126" t="s">
        <v>336</v>
      </c>
      <c r="E3884" s="127">
        <v>3865658.16</v>
      </c>
      <c r="F3884" s="127">
        <v>40347092.686172098</v>
      </c>
      <c r="G3884" s="127">
        <v>0</v>
      </c>
    </row>
    <row r="3885" spans="1:7" ht="14.25" customHeight="1">
      <c r="A3885" s="130" t="s">
        <v>5</v>
      </c>
      <c r="B3885" s="131">
        <v>2019</v>
      </c>
      <c r="C3885" s="130" t="s">
        <v>337</v>
      </c>
      <c r="D3885" s="130" t="s">
        <v>338</v>
      </c>
      <c r="E3885" s="131">
        <v>111097282.06</v>
      </c>
      <c r="F3885" s="131">
        <v>2358432333.8425698</v>
      </c>
      <c r="G3885" s="131">
        <v>0</v>
      </c>
    </row>
    <row r="3886" spans="1:7" ht="14.25" customHeight="1">
      <c r="A3886" s="126" t="s">
        <v>5</v>
      </c>
      <c r="B3886" s="127">
        <v>2019</v>
      </c>
      <c r="C3886" s="126" t="s">
        <v>337</v>
      </c>
      <c r="D3886" s="126" t="s">
        <v>339</v>
      </c>
      <c r="E3886" s="127">
        <v>287458837</v>
      </c>
      <c r="F3886" s="127">
        <v>14324307641.6581</v>
      </c>
      <c r="G3886" s="127">
        <v>34741231.4872628</v>
      </c>
    </row>
    <row r="3887" spans="1:7" ht="14.25" customHeight="1">
      <c r="A3887" s="130" t="s">
        <v>5</v>
      </c>
      <c r="B3887" s="131">
        <v>2019</v>
      </c>
      <c r="C3887" s="130" t="s">
        <v>337</v>
      </c>
      <c r="D3887" s="130" t="s">
        <v>340</v>
      </c>
      <c r="E3887" s="131">
        <v>32880554.91</v>
      </c>
      <c r="F3887" s="131">
        <v>2156432881.3716998</v>
      </c>
      <c r="G3887" s="131">
        <v>4568968.4115994498</v>
      </c>
    </row>
    <row r="3888" spans="1:7" ht="14.25" customHeight="1">
      <c r="A3888" s="126" t="s">
        <v>5</v>
      </c>
      <c r="B3888" s="127">
        <v>2019</v>
      </c>
      <c r="C3888" s="126" t="s">
        <v>337</v>
      </c>
      <c r="D3888" s="126" t="s">
        <v>341</v>
      </c>
      <c r="E3888" s="127">
        <v>289381073.91000003</v>
      </c>
      <c r="F3888" s="127">
        <v>4979715255.2453003</v>
      </c>
      <c r="G3888" s="127">
        <v>0</v>
      </c>
    </row>
    <row r="3889" spans="1:7" ht="14.25" customHeight="1">
      <c r="A3889" s="130" t="s">
        <v>5</v>
      </c>
      <c r="B3889" s="131">
        <v>2019</v>
      </c>
      <c r="C3889" s="130" t="s">
        <v>337</v>
      </c>
      <c r="D3889" s="130" t="s">
        <v>342</v>
      </c>
      <c r="E3889" s="131">
        <v>0</v>
      </c>
      <c r="F3889" s="131">
        <v>0</v>
      </c>
      <c r="G3889" s="131">
        <v>0</v>
      </c>
    </row>
    <row r="3890" spans="1:7" ht="14.25" customHeight="1">
      <c r="A3890" s="126" t="s">
        <v>5</v>
      </c>
      <c r="B3890" s="127">
        <v>2020</v>
      </c>
      <c r="C3890" s="126" t="s">
        <v>332</v>
      </c>
      <c r="D3890" s="126" t="s">
        <v>343</v>
      </c>
      <c r="E3890" s="127">
        <v>0</v>
      </c>
      <c r="F3890" s="127">
        <v>0</v>
      </c>
      <c r="G3890" s="127">
        <v>0</v>
      </c>
    </row>
    <row r="3891" spans="1:7" ht="14.25" customHeight="1">
      <c r="A3891" s="130" t="s">
        <v>5</v>
      </c>
      <c r="B3891" s="131">
        <v>2020</v>
      </c>
      <c r="C3891" s="130" t="s">
        <v>332</v>
      </c>
      <c r="D3891" s="130" t="s">
        <v>333</v>
      </c>
      <c r="E3891" s="131">
        <v>0</v>
      </c>
      <c r="F3891" s="131">
        <v>0</v>
      </c>
      <c r="G3891" s="131">
        <v>0</v>
      </c>
    </row>
    <row r="3892" spans="1:7" ht="14.25" customHeight="1">
      <c r="A3892" s="126" t="s">
        <v>5</v>
      </c>
      <c r="B3892" s="127">
        <v>2020</v>
      </c>
      <c r="C3892" s="126" t="s">
        <v>332</v>
      </c>
      <c r="D3892" s="126" t="s">
        <v>335</v>
      </c>
      <c r="E3892" s="127">
        <v>14835355.6</v>
      </c>
      <c r="F3892" s="127">
        <v>114931041.33</v>
      </c>
      <c r="G3892" s="127">
        <v>330988.15000000002</v>
      </c>
    </row>
    <row r="3893" spans="1:7" ht="14.25" customHeight="1">
      <c r="A3893" s="130" t="s">
        <v>5</v>
      </c>
      <c r="B3893" s="131">
        <v>2020</v>
      </c>
      <c r="C3893" s="130" t="s">
        <v>332</v>
      </c>
      <c r="D3893" s="130" t="s">
        <v>336</v>
      </c>
      <c r="E3893" s="131">
        <v>3322645.65</v>
      </c>
      <c r="F3893" s="131">
        <v>40118735.039999999</v>
      </c>
      <c r="G3893" s="131">
        <v>0</v>
      </c>
    </row>
    <row r="3894" spans="1:7" ht="14.25" customHeight="1">
      <c r="A3894" s="126" t="s">
        <v>5</v>
      </c>
      <c r="B3894" s="127">
        <v>2020</v>
      </c>
      <c r="C3894" s="126" t="s">
        <v>337</v>
      </c>
      <c r="D3894" s="126" t="s">
        <v>338</v>
      </c>
      <c r="E3894" s="127">
        <v>106887548.52</v>
      </c>
      <c r="F3894" s="127">
        <v>2176682229.2800002</v>
      </c>
      <c r="G3894" s="127">
        <v>0</v>
      </c>
    </row>
    <row r="3895" spans="1:7" ht="14.25" customHeight="1">
      <c r="A3895" s="130" t="s">
        <v>5</v>
      </c>
      <c r="B3895" s="131">
        <v>2020</v>
      </c>
      <c r="C3895" s="130" t="s">
        <v>337</v>
      </c>
      <c r="D3895" s="130" t="s">
        <v>339</v>
      </c>
      <c r="E3895" s="131">
        <v>240831570.22</v>
      </c>
      <c r="F3895" s="131">
        <v>13513987653.66</v>
      </c>
      <c r="G3895" s="131">
        <v>32767980.329999998</v>
      </c>
    </row>
    <row r="3896" spans="1:7" ht="14.25" customHeight="1">
      <c r="A3896" s="126" t="s">
        <v>5</v>
      </c>
      <c r="B3896" s="127">
        <v>2020</v>
      </c>
      <c r="C3896" s="126" t="s">
        <v>337</v>
      </c>
      <c r="D3896" s="126" t="s">
        <v>340</v>
      </c>
      <c r="E3896" s="127">
        <v>14645979.26</v>
      </c>
      <c r="F3896" s="127">
        <v>2048748735.3199999</v>
      </c>
      <c r="G3896" s="127">
        <v>4240467.2300000004</v>
      </c>
    </row>
    <row r="3897" spans="1:7" ht="14.25" customHeight="1">
      <c r="A3897" s="130" t="s">
        <v>5</v>
      </c>
      <c r="B3897" s="131">
        <v>2020</v>
      </c>
      <c r="C3897" s="130" t="s">
        <v>337</v>
      </c>
      <c r="D3897" s="130" t="s">
        <v>341</v>
      </c>
      <c r="E3897" s="131">
        <v>331216430.55000001</v>
      </c>
      <c r="F3897" s="131">
        <v>5357943968.8800001</v>
      </c>
      <c r="G3897" s="131">
        <v>0</v>
      </c>
    </row>
    <row r="3898" spans="1:7" ht="14.25" customHeight="1">
      <c r="A3898" s="126" t="s">
        <v>5</v>
      </c>
      <c r="B3898" s="127">
        <v>2020</v>
      </c>
      <c r="C3898" s="126" t="s">
        <v>337</v>
      </c>
      <c r="D3898" s="126" t="s">
        <v>342</v>
      </c>
      <c r="E3898" s="127">
        <v>0</v>
      </c>
      <c r="F3898" s="127">
        <v>0</v>
      </c>
      <c r="G3898" s="127">
        <v>0</v>
      </c>
    </row>
    <row r="3899" spans="1:7" ht="14.25" customHeight="1">
      <c r="A3899" s="130" t="s">
        <v>5</v>
      </c>
      <c r="B3899" s="131">
        <v>2021</v>
      </c>
      <c r="C3899" s="130" t="s">
        <v>332</v>
      </c>
      <c r="D3899" s="130" t="s">
        <v>343</v>
      </c>
      <c r="E3899" s="131">
        <v>0</v>
      </c>
      <c r="F3899" s="131">
        <v>0</v>
      </c>
      <c r="G3899" s="131">
        <v>0</v>
      </c>
    </row>
    <row r="3900" spans="1:7" ht="14.25" customHeight="1">
      <c r="A3900" s="126" t="s">
        <v>5</v>
      </c>
      <c r="B3900" s="127">
        <v>2021</v>
      </c>
      <c r="C3900" s="126" t="s">
        <v>332</v>
      </c>
      <c r="D3900" s="126" t="s">
        <v>333</v>
      </c>
      <c r="E3900" s="127">
        <v>0</v>
      </c>
      <c r="F3900" s="127">
        <v>0</v>
      </c>
      <c r="G3900" s="127">
        <v>0</v>
      </c>
    </row>
    <row r="3901" spans="1:7" ht="14.25" customHeight="1">
      <c r="A3901" s="130" t="s">
        <v>5</v>
      </c>
      <c r="B3901" s="131">
        <v>2021</v>
      </c>
      <c r="C3901" s="130" t="s">
        <v>332</v>
      </c>
      <c r="D3901" s="130" t="s">
        <v>335</v>
      </c>
      <c r="E3901" s="131">
        <v>15157789.74</v>
      </c>
      <c r="F3901" s="131">
        <v>113577732.78</v>
      </c>
      <c r="G3901" s="131">
        <v>330083.78999999998</v>
      </c>
    </row>
    <row r="3902" spans="1:7" ht="14.25" customHeight="1">
      <c r="A3902" s="126" t="s">
        <v>5</v>
      </c>
      <c r="B3902" s="127">
        <v>2021</v>
      </c>
      <c r="C3902" s="126" t="s">
        <v>332</v>
      </c>
      <c r="D3902" s="126" t="s">
        <v>336</v>
      </c>
      <c r="E3902" s="127">
        <v>3424691.84</v>
      </c>
      <c r="F3902" s="127">
        <v>41388662.789999999</v>
      </c>
      <c r="G3902" s="127">
        <v>0</v>
      </c>
    </row>
    <row r="3903" spans="1:7" ht="14.25" customHeight="1">
      <c r="A3903" s="130" t="s">
        <v>5</v>
      </c>
      <c r="B3903" s="131">
        <v>2021</v>
      </c>
      <c r="C3903" s="130" t="s">
        <v>337</v>
      </c>
      <c r="D3903" s="130" t="s">
        <v>338</v>
      </c>
      <c r="E3903" s="131">
        <v>113881195.47</v>
      </c>
      <c r="F3903" s="131">
        <v>2267834981.3800001</v>
      </c>
      <c r="G3903" s="131">
        <v>0</v>
      </c>
    </row>
    <row r="3904" spans="1:7" ht="14.25" customHeight="1">
      <c r="A3904" s="126" t="s">
        <v>5</v>
      </c>
      <c r="B3904" s="127">
        <v>2021</v>
      </c>
      <c r="C3904" s="126" t="s">
        <v>337</v>
      </c>
      <c r="D3904" s="126" t="s">
        <v>339</v>
      </c>
      <c r="E3904" s="127">
        <v>256632616.58000001</v>
      </c>
      <c r="F3904" s="127">
        <v>13458667155.26</v>
      </c>
      <c r="G3904" s="127">
        <v>32227633.800000001</v>
      </c>
    </row>
    <row r="3905" spans="1:7" ht="14.25" customHeight="1">
      <c r="A3905" s="130" t="s">
        <v>5</v>
      </c>
      <c r="B3905" s="131">
        <v>2021</v>
      </c>
      <c r="C3905" s="130" t="s">
        <v>337</v>
      </c>
      <c r="D3905" s="130" t="s">
        <v>340</v>
      </c>
      <c r="E3905" s="131">
        <v>31977519.739999998</v>
      </c>
      <c r="F3905" s="131">
        <v>1906653283.23</v>
      </c>
      <c r="G3905" s="131">
        <v>4169277.57</v>
      </c>
    </row>
    <row r="3906" spans="1:7" ht="14.25" customHeight="1">
      <c r="A3906" s="126" t="s">
        <v>5</v>
      </c>
      <c r="B3906" s="127">
        <v>2021</v>
      </c>
      <c r="C3906" s="126" t="s">
        <v>337</v>
      </c>
      <c r="D3906" s="126" t="s">
        <v>341</v>
      </c>
      <c r="E3906" s="127">
        <v>323700237.23000002</v>
      </c>
      <c r="F3906" s="127">
        <v>5271577868.9799995</v>
      </c>
      <c r="G3906" s="127">
        <v>0</v>
      </c>
    </row>
    <row r="3907" spans="1:7" ht="14.25" customHeight="1">
      <c r="A3907" s="130" t="s">
        <v>5</v>
      </c>
      <c r="B3907" s="131">
        <v>2021</v>
      </c>
      <c r="C3907" s="130" t="s">
        <v>337</v>
      </c>
      <c r="D3907" s="130" t="s">
        <v>342</v>
      </c>
      <c r="E3907" s="131">
        <v>0</v>
      </c>
      <c r="F3907" s="131">
        <v>0</v>
      </c>
      <c r="G3907" s="131">
        <v>0</v>
      </c>
    </row>
    <row r="3908" spans="1:7" ht="14.25" customHeight="1">
      <c r="A3908" s="126" t="s">
        <v>5</v>
      </c>
      <c r="B3908" s="127">
        <v>2022</v>
      </c>
      <c r="C3908" s="126" t="s">
        <v>332</v>
      </c>
      <c r="D3908" s="126" t="s">
        <v>343</v>
      </c>
      <c r="E3908" s="127">
        <v>0</v>
      </c>
      <c r="F3908" s="127">
        <v>0</v>
      </c>
      <c r="G3908" s="127">
        <v>0</v>
      </c>
    </row>
    <row r="3909" spans="1:7" ht="14.25" customHeight="1">
      <c r="A3909" s="130" t="s">
        <v>5</v>
      </c>
      <c r="B3909" s="131">
        <v>2022</v>
      </c>
      <c r="C3909" s="130" t="s">
        <v>332</v>
      </c>
      <c r="D3909" s="130" t="s">
        <v>333</v>
      </c>
      <c r="E3909" s="131">
        <v>0</v>
      </c>
      <c r="F3909" s="131">
        <v>0</v>
      </c>
      <c r="G3909" s="131">
        <v>0</v>
      </c>
    </row>
    <row r="3910" spans="1:7" ht="14.25" customHeight="1">
      <c r="A3910" s="126" t="s">
        <v>5</v>
      </c>
      <c r="B3910" s="127">
        <v>2022</v>
      </c>
      <c r="C3910" s="126" t="s">
        <v>332</v>
      </c>
      <c r="D3910" s="126" t="s">
        <v>335</v>
      </c>
      <c r="E3910" s="127">
        <v>16117731.85</v>
      </c>
      <c r="F3910" s="127">
        <v>118290955.11</v>
      </c>
      <c r="G3910" s="127">
        <v>340205.63</v>
      </c>
    </row>
    <row r="3911" spans="1:7" ht="14.25" customHeight="1">
      <c r="A3911" s="130" t="s">
        <v>5</v>
      </c>
      <c r="B3911" s="131">
        <v>2022</v>
      </c>
      <c r="C3911" s="130" t="s">
        <v>332</v>
      </c>
      <c r="D3911" s="130" t="s">
        <v>336</v>
      </c>
      <c r="E3911" s="131">
        <v>3619967.75</v>
      </c>
      <c r="F3911" s="131">
        <v>41791002.350000001</v>
      </c>
      <c r="G3911" s="131">
        <v>0</v>
      </c>
    </row>
    <row r="3912" spans="1:7" ht="14.25" customHeight="1">
      <c r="A3912" s="126" t="s">
        <v>5</v>
      </c>
      <c r="B3912" s="127">
        <v>2022</v>
      </c>
      <c r="C3912" s="126" t="s">
        <v>337</v>
      </c>
      <c r="D3912" s="126" t="s">
        <v>338</v>
      </c>
      <c r="E3912" s="127">
        <v>124150081.8</v>
      </c>
      <c r="F3912" s="127">
        <v>2394972870.8600001</v>
      </c>
      <c r="G3912" s="127">
        <v>0</v>
      </c>
    </row>
    <row r="3913" spans="1:7" ht="14.25" customHeight="1">
      <c r="A3913" s="130" t="s">
        <v>5</v>
      </c>
      <c r="B3913" s="131">
        <v>2022</v>
      </c>
      <c r="C3913" s="130" t="s">
        <v>337</v>
      </c>
      <c r="D3913" s="130" t="s">
        <v>339</v>
      </c>
      <c r="E3913" s="131">
        <v>261694052.22</v>
      </c>
      <c r="F3913" s="131">
        <v>13899279846.219999</v>
      </c>
      <c r="G3913" s="131">
        <v>33475648.109999999</v>
      </c>
    </row>
    <row r="3914" spans="1:7" ht="14.25" customHeight="1">
      <c r="A3914" s="126" t="s">
        <v>5</v>
      </c>
      <c r="B3914" s="127">
        <v>2022</v>
      </c>
      <c r="C3914" s="126" t="s">
        <v>337</v>
      </c>
      <c r="D3914" s="126" t="s">
        <v>340</v>
      </c>
      <c r="E3914" s="127">
        <v>16905547.359999999</v>
      </c>
      <c r="F3914" s="127">
        <v>1946768752.1300001</v>
      </c>
      <c r="G3914" s="127">
        <v>4162548.34</v>
      </c>
    </row>
    <row r="3915" spans="1:7" ht="14.25" customHeight="1">
      <c r="A3915" s="130" t="s">
        <v>5</v>
      </c>
      <c r="B3915" s="131">
        <v>2022</v>
      </c>
      <c r="C3915" s="130" t="s">
        <v>337</v>
      </c>
      <c r="D3915" s="130" t="s">
        <v>341</v>
      </c>
      <c r="E3915" s="131">
        <v>361092897.52999997</v>
      </c>
      <c r="F3915" s="131">
        <v>5239501647.8999996</v>
      </c>
      <c r="G3915" s="131">
        <v>0</v>
      </c>
    </row>
    <row r="3916" spans="1:7" ht="14.25" customHeight="1">
      <c r="A3916" s="126" t="s">
        <v>5</v>
      </c>
      <c r="B3916" s="127">
        <v>2022</v>
      </c>
      <c r="C3916" s="126" t="s">
        <v>337</v>
      </c>
      <c r="D3916" s="126" t="s">
        <v>342</v>
      </c>
      <c r="E3916" s="127">
        <v>0</v>
      </c>
      <c r="F3916" s="127">
        <v>0</v>
      </c>
      <c r="G3916" s="127">
        <v>0</v>
      </c>
    </row>
    <row r="3917" spans="1:7" ht="14.25" customHeight="1">
      <c r="A3917" s="130" t="s">
        <v>5</v>
      </c>
      <c r="B3917" s="131">
        <v>2023</v>
      </c>
      <c r="C3917" s="130" t="s">
        <v>332</v>
      </c>
      <c r="D3917" s="130" t="s">
        <v>343</v>
      </c>
      <c r="E3917" s="131">
        <v>0</v>
      </c>
      <c r="F3917" s="131">
        <v>0</v>
      </c>
      <c r="G3917" s="131">
        <v>0</v>
      </c>
    </row>
    <row r="3918" spans="1:7" ht="14.25" customHeight="1">
      <c r="A3918" s="126" t="s">
        <v>5</v>
      </c>
      <c r="B3918" s="127">
        <v>2023</v>
      </c>
      <c r="C3918" s="126" t="s">
        <v>332</v>
      </c>
      <c r="D3918" s="126" t="s">
        <v>333</v>
      </c>
      <c r="E3918" s="127">
        <v>0</v>
      </c>
      <c r="F3918" s="127">
        <v>0</v>
      </c>
      <c r="G3918" s="127">
        <v>0</v>
      </c>
    </row>
    <row r="3919" spans="1:7" ht="14.25" customHeight="1">
      <c r="A3919" s="130" t="s">
        <v>5</v>
      </c>
      <c r="B3919" s="131">
        <v>2023</v>
      </c>
      <c r="C3919" s="130" t="s">
        <v>332</v>
      </c>
      <c r="D3919" s="130" t="s">
        <v>335</v>
      </c>
      <c r="E3919" s="131">
        <v>17445118.440000001</v>
      </c>
      <c r="F3919" s="131">
        <v>121930100.7</v>
      </c>
      <c r="G3919" s="131">
        <v>353598.52970000001</v>
      </c>
    </row>
    <row r="3920" spans="1:7" ht="14.25" customHeight="1">
      <c r="A3920" s="126" t="s">
        <v>5</v>
      </c>
      <c r="B3920" s="127">
        <v>2023</v>
      </c>
      <c r="C3920" s="126" t="s">
        <v>332</v>
      </c>
      <c r="D3920" s="126" t="s">
        <v>336</v>
      </c>
      <c r="E3920" s="127">
        <v>3769132.9989999998</v>
      </c>
      <c r="F3920" s="127">
        <v>41672619.299999997</v>
      </c>
      <c r="G3920" s="127">
        <v>0</v>
      </c>
    </row>
    <row r="3921" spans="1:7" ht="14.25" customHeight="1">
      <c r="A3921" s="130" t="s">
        <v>5</v>
      </c>
      <c r="B3921" s="131">
        <v>2023</v>
      </c>
      <c r="C3921" s="130" t="s">
        <v>337</v>
      </c>
      <c r="D3921" s="130" t="s">
        <v>338</v>
      </c>
      <c r="E3921" s="131">
        <v>127350850</v>
      </c>
      <c r="F3921" s="131">
        <v>2338689985.8638601</v>
      </c>
      <c r="G3921" s="131">
        <v>0</v>
      </c>
    </row>
    <row r="3922" spans="1:7" ht="14.25" customHeight="1">
      <c r="A3922" s="126" t="s">
        <v>5</v>
      </c>
      <c r="B3922" s="127">
        <v>2023</v>
      </c>
      <c r="C3922" s="126" t="s">
        <v>337</v>
      </c>
      <c r="D3922" s="126" t="s">
        <v>339</v>
      </c>
      <c r="E3922" s="127">
        <v>289880436.19999999</v>
      </c>
      <c r="F3922" s="127">
        <v>13844289186.85</v>
      </c>
      <c r="G3922" s="127">
        <v>33674023.663827002</v>
      </c>
    </row>
    <row r="3923" spans="1:7" ht="14.25" customHeight="1">
      <c r="A3923" s="130" t="s">
        <v>5</v>
      </c>
      <c r="B3923" s="131">
        <v>2023</v>
      </c>
      <c r="C3923" s="130" t="s">
        <v>337</v>
      </c>
      <c r="D3923" s="130" t="s">
        <v>340</v>
      </c>
      <c r="E3923" s="131">
        <v>35024028.810000002</v>
      </c>
      <c r="F3923" s="131">
        <v>1923238328.3800001</v>
      </c>
      <c r="G3923" s="131">
        <v>4038360.2607999998</v>
      </c>
    </row>
    <row r="3924" spans="1:7" ht="14.25" customHeight="1">
      <c r="A3924" s="126" t="s">
        <v>5</v>
      </c>
      <c r="B3924" s="127">
        <v>2023</v>
      </c>
      <c r="C3924" s="126" t="s">
        <v>337</v>
      </c>
      <c r="D3924" s="126" t="s">
        <v>341</v>
      </c>
      <c r="E3924" s="127">
        <v>368062866.5</v>
      </c>
      <c r="F3924" s="127">
        <v>5108732528.3008699</v>
      </c>
      <c r="G3924" s="127">
        <v>0</v>
      </c>
    </row>
    <row r="3925" spans="1:7" ht="14.25" customHeight="1">
      <c r="A3925" s="130" t="s">
        <v>5</v>
      </c>
      <c r="B3925" s="131">
        <v>2023</v>
      </c>
      <c r="C3925" s="130" t="s">
        <v>337</v>
      </c>
      <c r="D3925" s="130" t="s">
        <v>342</v>
      </c>
      <c r="E3925" s="131">
        <v>0</v>
      </c>
      <c r="F3925" s="131">
        <v>0</v>
      </c>
      <c r="G3925" s="131">
        <v>0</v>
      </c>
    </row>
    <row r="3926" spans="1:7" ht="14.25" customHeight="1">
      <c r="A3926" s="126" t="s">
        <v>153</v>
      </c>
      <c r="B3926" s="127">
        <v>2015</v>
      </c>
      <c r="C3926" s="126" t="s">
        <v>332</v>
      </c>
      <c r="D3926" s="126" t="s">
        <v>343</v>
      </c>
      <c r="E3926" s="127">
        <v>0</v>
      </c>
      <c r="F3926" s="127">
        <v>0</v>
      </c>
      <c r="G3926" s="127">
        <v>0</v>
      </c>
    </row>
    <row r="3927" spans="1:7" ht="14.25" customHeight="1">
      <c r="A3927" s="130" t="s">
        <v>153</v>
      </c>
      <c r="B3927" s="131">
        <v>2015</v>
      </c>
      <c r="C3927" s="130" t="s">
        <v>332</v>
      </c>
      <c r="D3927" s="130" t="s">
        <v>333</v>
      </c>
      <c r="E3927" s="131">
        <v>0</v>
      </c>
      <c r="F3927" s="131">
        <v>0</v>
      </c>
      <c r="G3927" s="131">
        <v>0</v>
      </c>
    </row>
    <row r="3928" spans="1:7" ht="14.25" customHeight="1">
      <c r="A3928" s="126" t="s">
        <v>153</v>
      </c>
      <c r="B3928" s="127">
        <v>2015</v>
      </c>
      <c r="C3928" s="126" t="s">
        <v>332</v>
      </c>
      <c r="D3928" s="126" t="s">
        <v>335</v>
      </c>
      <c r="E3928" s="127">
        <v>54677.2</v>
      </c>
      <c r="F3928" s="127">
        <v>1811343</v>
      </c>
      <c r="G3928" s="127">
        <v>5382</v>
      </c>
    </row>
    <row r="3929" spans="1:7" ht="14.25" customHeight="1">
      <c r="A3929" s="130" t="s">
        <v>153</v>
      </c>
      <c r="B3929" s="131">
        <v>2015</v>
      </c>
      <c r="C3929" s="130" t="s">
        <v>332</v>
      </c>
      <c r="D3929" s="130" t="s">
        <v>336</v>
      </c>
      <c r="E3929" s="131">
        <v>3937.29</v>
      </c>
      <c r="F3929" s="131">
        <v>258733</v>
      </c>
      <c r="G3929" s="131">
        <v>0</v>
      </c>
    </row>
    <row r="3930" spans="1:7" ht="14.25" customHeight="1">
      <c r="A3930" s="126" t="s">
        <v>153</v>
      </c>
      <c r="B3930" s="127">
        <v>2015</v>
      </c>
      <c r="C3930" s="126" t="s">
        <v>337</v>
      </c>
      <c r="D3930" s="126" t="s">
        <v>338</v>
      </c>
      <c r="E3930" s="127">
        <v>352184.33</v>
      </c>
      <c r="F3930" s="127">
        <v>16302853</v>
      </c>
      <c r="G3930" s="127">
        <v>0</v>
      </c>
    </row>
    <row r="3931" spans="1:7" ht="14.25" customHeight="1">
      <c r="A3931" s="130" t="s">
        <v>153</v>
      </c>
      <c r="B3931" s="131">
        <v>2015</v>
      </c>
      <c r="C3931" s="130" t="s">
        <v>337</v>
      </c>
      <c r="D3931" s="130" t="s">
        <v>339</v>
      </c>
      <c r="E3931" s="131">
        <v>240623.67</v>
      </c>
      <c r="F3931" s="131">
        <v>17621053</v>
      </c>
      <c r="G3931" s="131">
        <v>52028</v>
      </c>
    </row>
    <row r="3932" spans="1:7" ht="14.25" customHeight="1">
      <c r="A3932" s="126" t="s">
        <v>153</v>
      </c>
      <c r="B3932" s="127">
        <v>2015</v>
      </c>
      <c r="C3932" s="126" t="s">
        <v>337</v>
      </c>
      <c r="D3932" s="126" t="s">
        <v>340</v>
      </c>
      <c r="E3932" s="127">
        <v>0</v>
      </c>
      <c r="F3932" s="127">
        <v>0</v>
      </c>
      <c r="G3932" s="127">
        <v>0</v>
      </c>
    </row>
    <row r="3933" spans="1:7" ht="14.25" customHeight="1">
      <c r="A3933" s="130" t="s">
        <v>153</v>
      </c>
      <c r="B3933" s="131">
        <v>2015</v>
      </c>
      <c r="C3933" s="130" t="s">
        <v>337</v>
      </c>
      <c r="D3933" s="130" t="s">
        <v>341</v>
      </c>
      <c r="E3933" s="131">
        <v>2996827.67</v>
      </c>
      <c r="F3933" s="131">
        <v>88213194</v>
      </c>
      <c r="G3933" s="131">
        <v>0</v>
      </c>
    </row>
    <row r="3934" spans="1:7" ht="14.25" customHeight="1">
      <c r="A3934" s="126" t="s">
        <v>153</v>
      </c>
      <c r="B3934" s="127">
        <v>2015</v>
      </c>
      <c r="C3934" s="126" t="s">
        <v>337</v>
      </c>
      <c r="D3934" s="126" t="s">
        <v>342</v>
      </c>
      <c r="E3934" s="127">
        <v>0</v>
      </c>
      <c r="F3934" s="127">
        <v>0</v>
      </c>
      <c r="G3934" s="127">
        <v>0</v>
      </c>
    </row>
    <row r="3935" spans="1:7" ht="14.25" customHeight="1">
      <c r="A3935" s="130" t="s">
        <v>153</v>
      </c>
      <c r="B3935" s="131">
        <v>2016</v>
      </c>
      <c r="C3935" s="130" t="s">
        <v>332</v>
      </c>
      <c r="D3935" s="130" t="s">
        <v>343</v>
      </c>
      <c r="E3935" s="131">
        <v>0</v>
      </c>
      <c r="F3935" s="131">
        <v>0</v>
      </c>
      <c r="G3935" s="131">
        <v>0</v>
      </c>
    </row>
    <row r="3936" spans="1:7" ht="14.25" customHeight="1">
      <c r="A3936" s="126" t="s">
        <v>153</v>
      </c>
      <c r="B3936" s="127">
        <v>2016</v>
      </c>
      <c r="C3936" s="126" t="s">
        <v>332</v>
      </c>
      <c r="D3936" s="126" t="s">
        <v>333</v>
      </c>
      <c r="E3936" s="127">
        <v>0</v>
      </c>
      <c r="F3936" s="127">
        <v>0</v>
      </c>
      <c r="G3936" s="127">
        <v>0</v>
      </c>
    </row>
    <row r="3937" spans="1:7" ht="14.25" customHeight="1">
      <c r="A3937" s="130" t="s">
        <v>153</v>
      </c>
      <c r="B3937" s="131">
        <v>2016</v>
      </c>
      <c r="C3937" s="130" t="s">
        <v>332</v>
      </c>
      <c r="D3937" s="130" t="s">
        <v>335</v>
      </c>
      <c r="E3937" s="131">
        <v>57980.92</v>
      </c>
      <c r="F3937" s="131">
        <v>932624</v>
      </c>
      <c r="G3937" s="131">
        <v>2846.7</v>
      </c>
    </row>
    <row r="3938" spans="1:7" ht="14.25" customHeight="1">
      <c r="A3938" s="126" t="s">
        <v>153</v>
      </c>
      <c r="B3938" s="127">
        <v>2016</v>
      </c>
      <c r="C3938" s="126" t="s">
        <v>332</v>
      </c>
      <c r="D3938" s="126" t="s">
        <v>336</v>
      </c>
      <c r="E3938" s="127">
        <v>3262.99</v>
      </c>
      <c r="F3938" s="127">
        <v>183647</v>
      </c>
      <c r="G3938" s="127">
        <v>0</v>
      </c>
    </row>
    <row r="3939" spans="1:7" ht="14.25" customHeight="1">
      <c r="A3939" s="130" t="s">
        <v>153</v>
      </c>
      <c r="B3939" s="131">
        <v>2016</v>
      </c>
      <c r="C3939" s="130" t="s">
        <v>337</v>
      </c>
      <c r="D3939" s="130" t="s">
        <v>338</v>
      </c>
      <c r="E3939" s="131">
        <v>390939.2</v>
      </c>
      <c r="F3939" s="131">
        <v>17228609</v>
      </c>
      <c r="G3939" s="131">
        <v>0</v>
      </c>
    </row>
    <row r="3940" spans="1:7" ht="14.25" customHeight="1">
      <c r="A3940" s="126" t="s">
        <v>153</v>
      </c>
      <c r="B3940" s="127">
        <v>2016</v>
      </c>
      <c r="C3940" s="126" t="s">
        <v>337</v>
      </c>
      <c r="D3940" s="126" t="s">
        <v>339</v>
      </c>
      <c r="E3940" s="127">
        <v>252679.26</v>
      </c>
      <c r="F3940" s="127">
        <v>19913562</v>
      </c>
      <c r="G3940" s="127">
        <v>57039.29</v>
      </c>
    </row>
    <row r="3941" spans="1:7" ht="14.25" customHeight="1">
      <c r="A3941" s="130" t="s">
        <v>153</v>
      </c>
      <c r="B3941" s="131">
        <v>2016</v>
      </c>
      <c r="C3941" s="130" t="s">
        <v>337</v>
      </c>
      <c r="D3941" s="130" t="s">
        <v>340</v>
      </c>
      <c r="E3941" s="131">
        <v>0</v>
      </c>
      <c r="F3941" s="131">
        <v>0</v>
      </c>
      <c r="G3941" s="131">
        <v>0</v>
      </c>
    </row>
    <row r="3942" spans="1:7" ht="14.25" customHeight="1">
      <c r="A3942" s="126" t="s">
        <v>153</v>
      </c>
      <c r="B3942" s="127">
        <v>2016</v>
      </c>
      <c r="C3942" s="126" t="s">
        <v>337</v>
      </c>
      <c r="D3942" s="126" t="s">
        <v>341</v>
      </c>
      <c r="E3942" s="127">
        <v>3243252.13</v>
      </c>
      <c r="F3942" s="127">
        <v>89621851</v>
      </c>
      <c r="G3942" s="127">
        <v>0</v>
      </c>
    </row>
    <row r="3943" spans="1:7" ht="14.25" customHeight="1">
      <c r="A3943" s="130" t="s">
        <v>153</v>
      </c>
      <c r="B3943" s="131">
        <v>2016</v>
      </c>
      <c r="C3943" s="130" t="s">
        <v>337</v>
      </c>
      <c r="D3943" s="130" t="s">
        <v>342</v>
      </c>
      <c r="E3943" s="131">
        <v>0</v>
      </c>
      <c r="F3943" s="131">
        <v>0</v>
      </c>
      <c r="G3943" s="131">
        <v>0</v>
      </c>
    </row>
    <row r="3944" spans="1:7" ht="14.25" customHeight="1">
      <c r="A3944" s="126" t="s">
        <v>153</v>
      </c>
      <c r="B3944" s="127">
        <v>2017</v>
      </c>
      <c r="C3944" s="126" t="s">
        <v>332</v>
      </c>
      <c r="D3944" s="126" t="s">
        <v>343</v>
      </c>
      <c r="E3944" s="127">
        <v>0</v>
      </c>
      <c r="F3944" s="127">
        <v>0</v>
      </c>
      <c r="G3944" s="127">
        <v>0</v>
      </c>
    </row>
    <row r="3945" spans="1:7" ht="14.25" customHeight="1">
      <c r="A3945" s="130" t="s">
        <v>153</v>
      </c>
      <c r="B3945" s="131">
        <v>2017</v>
      </c>
      <c r="C3945" s="130" t="s">
        <v>332</v>
      </c>
      <c r="D3945" s="130" t="s">
        <v>333</v>
      </c>
      <c r="E3945" s="131">
        <v>0</v>
      </c>
      <c r="F3945" s="131">
        <v>0</v>
      </c>
      <c r="G3945" s="131">
        <v>0</v>
      </c>
    </row>
    <row r="3946" spans="1:7" ht="14.25" customHeight="1">
      <c r="A3946" s="126" t="s">
        <v>153</v>
      </c>
      <c r="B3946" s="127">
        <v>2017</v>
      </c>
      <c r="C3946" s="126" t="s">
        <v>332</v>
      </c>
      <c r="D3946" s="126" t="s">
        <v>335</v>
      </c>
      <c r="E3946" s="127">
        <v>60671.9</v>
      </c>
      <c r="F3946" s="127">
        <v>758728</v>
      </c>
      <c r="G3946" s="127">
        <v>2244</v>
      </c>
    </row>
    <row r="3947" spans="1:7" ht="14.25" customHeight="1">
      <c r="A3947" s="130" t="s">
        <v>153</v>
      </c>
      <c r="B3947" s="131">
        <v>2017</v>
      </c>
      <c r="C3947" s="130" t="s">
        <v>332</v>
      </c>
      <c r="D3947" s="130" t="s">
        <v>336</v>
      </c>
      <c r="E3947" s="131">
        <v>2991.56</v>
      </c>
      <c r="F3947" s="131">
        <v>148721</v>
      </c>
      <c r="G3947" s="131">
        <v>0</v>
      </c>
    </row>
    <row r="3948" spans="1:7" ht="14.25" customHeight="1">
      <c r="A3948" s="126" t="s">
        <v>153</v>
      </c>
      <c r="B3948" s="127">
        <v>2017</v>
      </c>
      <c r="C3948" s="126" t="s">
        <v>337</v>
      </c>
      <c r="D3948" s="126" t="s">
        <v>338</v>
      </c>
      <c r="E3948" s="127">
        <v>408115.09</v>
      </c>
      <c r="F3948" s="127">
        <v>17031695.940000001</v>
      </c>
      <c r="G3948" s="127">
        <v>0</v>
      </c>
    </row>
    <row r="3949" spans="1:7" ht="14.25" customHeight="1">
      <c r="A3949" s="130" t="s">
        <v>153</v>
      </c>
      <c r="B3949" s="131">
        <v>2017</v>
      </c>
      <c r="C3949" s="130" t="s">
        <v>337</v>
      </c>
      <c r="D3949" s="130" t="s">
        <v>339</v>
      </c>
      <c r="E3949" s="131">
        <v>254567.81</v>
      </c>
      <c r="F3949" s="131">
        <v>18861070.899999999</v>
      </c>
      <c r="G3949" s="131">
        <v>54997.279999999999</v>
      </c>
    </row>
    <row r="3950" spans="1:7" ht="14.25" customHeight="1">
      <c r="A3950" s="126" t="s">
        <v>153</v>
      </c>
      <c r="B3950" s="127">
        <v>2017</v>
      </c>
      <c r="C3950" s="126" t="s">
        <v>337</v>
      </c>
      <c r="D3950" s="126" t="s">
        <v>340</v>
      </c>
      <c r="E3950" s="127">
        <v>0</v>
      </c>
      <c r="F3950" s="127">
        <v>0</v>
      </c>
      <c r="G3950" s="127">
        <v>0</v>
      </c>
    </row>
    <row r="3951" spans="1:7" ht="14.25" customHeight="1">
      <c r="A3951" s="130" t="s">
        <v>153</v>
      </c>
      <c r="B3951" s="131">
        <v>2017</v>
      </c>
      <c r="C3951" s="130" t="s">
        <v>337</v>
      </c>
      <c r="D3951" s="130" t="s">
        <v>341</v>
      </c>
      <c r="E3951" s="131">
        <v>3387773.32</v>
      </c>
      <c r="F3951" s="131">
        <v>87878522.780000001</v>
      </c>
      <c r="G3951" s="131">
        <v>0</v>
      </c>
    </row>
    <row r="3952" spans="1:7" ht="14.25" customHeight="1">
      <c r="A3952" s="126" t="s">
        <v>153</v>
      </c>
      <c r="B3952" s="127">
        <v>2017</v>
      </c>
      <c r="C3952" s="126" t="s">
        <v>337</v>
      </c>
      <c r="D3952" s="126" t="s">
        <v>342</v>
      </c>
      <c r="E3952" s="127">
        <v>0</v>
      </c>
      <c r="F3952" s="127">
        <v>0</v>
      </c>
      <c r="G3952" s="127">
        <v>0</v>
      </c>
    </row>
    <row r="3953" spans="1:7" ht="14.25" customHeight="1">
      <c r="A3953" s="130" t="s">
        <v>153</v>
      </c>
      <c r="B3953" s="131">
        <v>2018</v>
      </c>
      <c r="C3953" s="130" t="s">
        <v>332</v>
      </c>
      <c r="D3953" s="130" t="s">
        <v>343</v>
      </c>
      <c r="E3953" s="131">
        <v>0</v>
      </c>
      <c r="F3953" s="131">
        <v>0</v>
      </c>
      <c r="G3953" s="131">
        <v>0</v>
      </c>
    </row>
    <row r="3954" spans="1:7" ht="14.25" customHeight="1">
      <c r="A3954" s="126" t="s">
        <v>153</v>
      </c>
      <c r="B3954" s="127">
        <v>2018</v>
      </c>
      <c r="C3954" s="126" t="s">
        <v>332</v>
      </c>
      <c r="D3954" s="126" t="s">
        <v>333</v>
      </c>
      <c r="E3954" s="127">
        <v>0</v>
      </c>
      <c r="F3954" s="127">
        <v>0</v>
      </c>
      <c r="G3954" s="127">
        <v>0</v>
      </c>
    </row>
    <row r="3955" spans="1:7" ht="14.25" customHeight="1">
      <c r="A3955" s="130" t="s">
        <v>153</v>
      </c>
      <c r="B3955" s="131">
        <v>2018</v>
      </c>
      <c r="C3955" s="130" t="s">
        <v>332</v>
      </c>
      <c r="D3955" s="130" t="s">
        <v>335</v>
      </c>
      <c r="E3955" s="131">
        <v>61757.56</v>
      </c>
      <c r="F3955" s="131">
        <v>761759</v>
      </c>
      <c r="G3955" s="131">
        <v>2251.9</v>
      </c>
    </row>
    <row r="3956" spans="1:7" ht="14.25" customHeight="1">
      <c r="A3956" s="126" t="s">
        <v>153</v>
      </c>
      <c r="B3956" s="127">
        <v>2018</v>
      </c>
      <c r="C3956" s="126" t="s">
        <v>332</v>
      </c>
      <c r="D3956" s="126" t="s">
        <v>336</v>
      </c>
      <c r="E3956" s="127">
        <v>3189.94</v>
      </c>
      <c r="F3956" s="127">
        <v>153906</v>
      </c>
      <c r="G3956" s="127">
        <v>0</v>
      </c>
    </row>
    <row r="3957" spans="1:7" ht="14.25" customHeight="1">
      <c r="A3957" s="130" t="s">
        <v>153</v>
      </c>
      <c r="B3957" s="131">
        <v>2018</v>
      </c>
      <c r="C3957" s="130" t="s">
        <v>337</v>
      </c>
      <c r="D3957" s="130" t="s">
        <v>338</v>
      </c>
      <c r="E3957" s="131">
        <v>421869.39</v>
      </c>
      <c r="F3957" s="131">
        <v>17666223</v>
      </c>
      <c r="G3957" s="131">
        <v>0</v>
      </c>
    </row>
    <row r="3958" spans="1:7" ht="14.25" customHeight="1">
      <c r="A3958" s="126" t="s">
        <v>153</v>
      </c>
      <c r="B3958" s="127">
        <v>2018</v>
      </c>
      <c r="C3958" s="126" t="s">
        <v>337</v>
      </c>
      <c r="D3958" s="126" t="s">
        <v>339</v>
      </c>
      <c r="E3958" s="127">
        <v>266772.5</v>
      </c>
      <c r="F3958" s="127">
        <v>19749651</v>
      </c>
      <c r="G3958" s="127">
        <v>51277.21</v>
      </c>
    </row>
    <row r="3959" spans="1:7" ht="14.25" customHeight="1">
      <c r="A3959" s="130" t="s">
        <v>153</v>
      </c>
      <c r="B3959" s="131">
        <v>2018</v>
      </c>
      <c r="C3959" s="130" t="s">
        <v>337</v>
      </c>
      <c r="D3959" s="130" t="s">
        <v>340</v>
      </c>
      <c r="E3959" s="131">
        <v>0</v>
      </c>
      <c r="F3959" s="131">
        <v>0</v>
      </c>
      <c r="G3959" s="131">
        <v>0</v>
      </c>
    </row>
    <row r="3960" spans="1:7" ht="14.25" customHeight="1">
      <c r="A3960" s="126" t="s">
        <v>153</v>
      </c>
      <c r="B3960" s="127">
        <v>2018</v>
      </c>
      <c r="C3960" s="126" t="s">
        <v>337</v>
      </c>
      <c r="D3960" s="126" t="s">
        <v>341</v>
      </c>
      <c r="E3960" s="127">
        <v>3545329.83</v>
      </c>
      <c r="F3960" s="127">
        <v>95897147</v>
      </c>
      <c r="G3960" s="127">
        <v>0</v>
      </c>
    </row>
    <row r="3961" spans="1:7" ht="14.25" customHeight="1">
      <c r="A3961" s="130" t="s">
        <v>153</v>
      </c>
      <c r="B3961" s="131">
        <v>2018</v>
      </c>
      <c r="C3961" s="130" t="s">
        <v>337</v>
      </c>
      <c r="D3961" s="130" t="s">
        <v>342</v>
      </c>
      <c r="E3961" s="131">
        <v>0</v>
      </c>
      <c r="F3961" s="131">
        <v>0</v>
      </c>
      <c r="G3961" s="131">
        <v>0</v>
      </c>
    </row>
    <row r="3962" spans="1:7" ht="14.25" customHeight="1">
      <c r="A3962" s="126" t="s">
        <v>153</v>
      </c>
      <c r="B3962" s="127">
        <v>2019</v>
      </c>
      <c r="C3962" s="126" t="s">
        <v>332</v>
      </c>
      <c r="D3962" s="126" t="s">
        <v>343</v>
      </c>
      <c r="E3962" s="127">
        <v>0</v>
      </c>
      <c r="F3962" s="127">
        <v>0</v>
      </c>
      <c r="G3962" s="127">
        <v>0</v>
      </c>
    </row>
    <row r="3963" spans="1:7" ht="14.25" customHeight="1">
      <c r="A3963" s="130" t="s">
        <v>153</v>
      </c>
      <c r="B3963" s="131">
        <v>2019</v>
      </c>
      <c r="C3963" s="130" t="s">
        <v>332</v>
      </c>
      <c r="D3963" s="130" t="s">
        <v>333</v>
      </c>
      <c r="E3963" s="131">
        <v>0</v>
      </c>
      <c r="F3963" s="131">
        <v>0</v>
      </c>
      <c r="G3963" s="131">
        <v>0</v>
      </c>
    </row>
    <row r="3964" spans="1:7" ht="14.25" customHeight="1">
      <c r="A3964" s="126" t="s">
        <v>153</v>
      </c>
      <c r="B3964" s="127">
        <v>2019</v>
      </c>
      <c r="C3964" s="126" t="s">
        <v>332</v>
      </c>
      <c r="D3964" s="126" t="s">
        <v>335</v>
      </c>
      <c r="E3964" s="127">
        <v>63211.74</v>
      </c>
      <c r="F3964" s="127">
        <v>773922</v>
      </c>
      <c r="G3964" s="127">
        <v>2286.9</v>
      </c>
    </row>
    <row r="3965" spans="1:7" ht="14.25" customHeight="1">
      <c r="A3965" s="130" t="s">
        <v>153</v>
      </c>
      <c r="B3965" s="131">
        <v>2019</v>
      </c>
      <c r="C3965" s="130" t="s">
        <v>332</v>
      </c>
      <c r="D3965" s="130" t="s">
        <v>336</v>
      </c>
      <c r="E3965" s="131">
        <v>3250.93</v>
      </c>
      <c r="F3965" s="131">
        <v>154158</v>
      </c>
      <c r="G3965" s="131">
        <v>0</v>
      </c>
    </row>
    <row r="3966" spans="1:7" ht="14.25" customHeight="1">
      <c r="A3966" s="126" t="s">
        <v>153</v>
      </c>
      <c r="B3966" s="127">
        <v>2019</v>
      </c>
      <c r="C3966" s="126" t="s">
        <v>337</v>
      </c>
      <c r="D3966" s="126" t="s">
        <v>338</v>
      </c>
      <c r="E3966" s="127">
        <v>427245.53</v>
      </c>
      <c r="F3966" s="127">
        <v>17600016</v>
      </c>
      <c r="G3966" s="127">
        <v>0</v>
      </c>
    </row>
    <row r="3967" spans="1:7" ht="14.25" customHeight="1">
      <c r="A3967" s="130" t="s">
        <v>153</v>
      </c>
      <c r="B3967" s="131">
        <v>2019</v>
      </c>
      <c r="C3967" s="130" t="s">
        <v>337</v>
      </c>
      <c r="D3967" s="130" t="s">
        <v>339</v>
      </c>
      <c r="E3967" s="131">
        <v>259499.35</v>
      </c>
      <c r="F3967" s="131">
        <v>20079351</v>
      </c>
      <c r="G3967" s="131">
        <v>48917.48</v>
      </c>
    </row>
    <row r="3968" spans="1:7" ht="14.25" customHeight="1">
      <c r="A3968" s="126" t="s">
        <v>153</v>
      </c>
      <c r="B3968" s="127">
        <v>2019</v>
      </c>
      <c r="C3968" s="126" t="s">
        <v>337</v>
      </c>
      <c r="D3968" s="126" t="s">
        <v>340</v>
      </c>
      <c r="E3968" s="127">
        <v>0</v>
      </c>
      <c r="F3968" s="127">
        <v>0</v>
      </c>
      <c r="G3968" s="127">
        <v>0</v>
      </c>
    </row>
    <row r="3969" spans="1:7" ht="14.25" customHeight="1">
      <c r="A3969" s="130" t="s">
        <v>153</v>
      </c>
      <c r="B3969" s="131">
        <v>2019</v>
      </c>
      <c r="C3969" s="130" t="s">
        <v>337</v>
      </c>
      <c r="D3969" s="130" t="s">
        <v>341</v>
      </c>
      <c r="E3969" s="131">
        <v>3623034.47</v>
      </c>
      <c r="F3969" s="131">
        <v>95046949</v>
      </c>
      <c r="G3969" s="131">
        <v>0</v>
      </c>
    </row>
    <row r="3970" spans="1:7" ht="14.25" customHeight="1">
      <c r="A3970" s="126" t="s">
        <v>153</v>
      </c>
      <c r="B3970" s="127">
        <v>2019</v>
      </c>
      <c r="C3970" s="126" t="s">
        <v>337</v>
      </c>
      <c r="D3970" s="126" t="s">
        <v>342</v>
      </c>
      <c r="E3970" s="127">
        <v>0</v>
      </c>
      <c r="F3970" s="127">
        <v>0</v>
      </c>
      <c r="G3970" s="127">
        <v>0</v>
      </c>
    </row>
    <row r="3971" spans="1:7" ht="14.25" customHeight="1">
      <c r="A3971" s="130" t="s">
        <v>153</v>
      </c>
      <c r="B3971" s="131">
        <v>2020</v>
      </c>
      <c r="C3971" s="130" t="s">
        <v>332</v>
      </c>
      <c r="D3971" s="130" t="s">
        <v>343</v>
      </c>
      <c r="E3971" s="131">
        <v>0</v>
      </c>
      <c r="F3971" s="131">
        <v>0</v>
      </c>
      <c r="G3971" s="131">
        <v>0</v>
      </c>
    </row>
    <row r="3972" spans="1:7" ht="14.25" customHeight="1">
      <c r="A3972" s="126" t="s">
        <v>153</v>
      </c>
      <c r="B3972" s="127">
        <v>2020</v>
      </c>
      <c r="C3972" s="126" t="s">
        <v>332</v>
      </c>
      <c r="D3972" s="126" t="s">
        <v>333</v>
      </c>
      <c r="E3972" s="127">
        <v>0</v>
      </c>
      <c r="F3972" s="127">
        <v>0</v>
      </c>
      <c r="G3972" s="127">
        <v>0</v>
      </c>
    </row>
    <row r="3973" spans="1:7" ht="14.25" customHeight="1">
      <c r="A3973" s="130" t="s">
        <v>153</v>
      </c>
      <c r="B3973" s="131">
        <v>2020</v>
      </c>
      <c r="C3973" s="130" t="s">
        <v>332</v>
      </c>
      <c r="D3973" s="130" t="s">
        <v>335</v>
      </c>
      <c r="E3973" s="131">
        <v>65393.18</v>
      </c>
      <c r="F3973" s="131">
        <v>803024</v>
      </c>
      <c r="G3973" s="131">
        <v>2328</v>
      </c>
    </row>
    <row r="3974" spans="1:7" ht="14.25" customHeight="1">
      <c r="A3974" s="126" t="s">
        <v>153</v>
      </c>
      <c r="B3974" s="127">
        <v>2020</v>
      </c>
      <c r="C3974" s="126" t="s">
        <v>332</v>
      </c>
      <c r="D3974" s="126" t="s">
        <v>336</v>
      </c>
      <c r="E3974" s="127">
        <v>3307.1</v>
      </c>
      <c r="F3974" s="127">
        <v>153122</v>
      </c>
      <c r="G3974" s="127">
        <v>0</v>
      </c>
    </row>
    <row r="3975" spans="1:7" ht="14.25" customHeight="1">
      <c r="A3975" s="130" t="s">
        <v>153</v>
      </c>
      <c r="B3975" s="131">
        <v>2020</v>
      </c>
      <c r="C3975" s="130" t="s">
        <v>337</v>
      </c>
      <c r="D3975" s="130" t="s">
        <v>338</v>
      </c>
      <c r="E3975" s="131">
        <v>424048.8</v>
      </c>
      <c r="F3975" s="131">
        <v>16820699</v>
      </c>
      <c r="G3975" s="131">
        <v>0</v>
      </c>
    </row>
    <row r="3976" spans="1:7" ht="14.25" customHeight="1">
      <c r="A3976" s="126" t="s">
        <v>153</v>
      </c>
      <c r="B3976" s="127">
        <v>2020</v>
      </c>
      <c r="C3976" s="126" t="s">
        <v>337</v>
      </c>
      <c r="D3976" s="126" t="s">
        <v>339</v>
      </c>
      <c r="E3976" s="127">
        <v>259096.66</v>
      </c>
      <c r="F3976" s="127">
        <v>19136830.57</v>
      </c>
      <c r="G3976" s="127">
        <v>48053.54</v>
      </c>
    </row>
    <row r="3977" spans="1:7" ht="14.25" customHeight="1">
      <c r="A3977" s="130" t="s">
        <v>153</v>
      </c>
      <c r="B3977" s="131">
        <v>2020</v>
      </c>
      <c r="C3977" s="130" t="s">
        <v>337</v>
      </c>
      <c r="D3977" s="130" t="s">
        <v>340</v>
      </c>
      <c r="E3977" s="131">
        <v>0</v>
      </c>
      <c r="F3977" s="131">
        <v>0</v>
      </c>
      <c r="G3977" s="131">
        <v>0</v>
      </c>
    </row>
    <row r="3978" spans="1:7" ht="14.25" customHeight="1">
      <c r="A3978" s="126" t="s">
        <v>153</v>
      </c>
      <c r="B3978" s="127">
        <v>2020</v>
      </c>
      <c r="C3978" s="126" t="s">
        <v>337</v>
      </c>
      <c r="D3978" s="126" t="s">
        <v>341</v>
      </c>
      <c r="E3978" s="127">
        <v>3760694.64</v>
      </c>
      <c r="F3978" s="127">
        <v>102567918</v>
      </c>
      <c r="G3978" s="127">
        <v>0</v>
      </c>
    </row>
    <row r="3979" spans="1:7" ht="14.25" customHeight="1">
      <c r="A3979" s="130" t="s">
        <v>153</v>
      </c>
      <c r="B3979" s="131">
        <v>2020</v>
      </c>
      <c r="C3979" s="130" t="s">
        <v>337</v>
      </c>
      <c r="D3979" s="130" t="s">
        <v>342</v>
      </c>
      <c r="E3979" s="131">
        <v>0</v>
      </c>
      <c r="F3979" s="131">
        <v>0</v>
      </c>
      <c r="G3979" s="131">
        <v>0</v>
      </c>
    </row>
    <row r="3980" spans="1:7" ht="14.25" customHeight="1">
      <c r="A3980" s="126" t="s">
        <v>153</v>
      </c>
      <c r="B3980" s="127">
        <v>2021</v>
      </c>
      <c r="C3980" s="126" t="s">
        <v>332</v>
      </c>
      <c r="D3980" s="126" t="s">
        <v>343</v>
      </c>
      <c r="E3980" s="127">
        <v>0</v>
      </c>
      <c r="F3980" s="127">
        <v>0</v>
      </c>
      <c r="G3980" s="127">
        <v>0</v>
      </c>
    </row>
    <row r="3981" spans="1:7" ht="14.25" customHeight="1">
      <c r="A3981" s="130" t="s">
        <v>153</v>
      </c>
      <c r="B3981" s="131">
        <v>2021</v>
      </c>
      <c r="C3981" s="130" t="s">
        <v>332</v>
      </c>
      <c r="D3981" s="130" t="s">
        <v>333</v>
      </c>
      <c r="E3981" s="131">
        <v>0</v>
      </c>
      <c r="F3981" s="131">
        <v>0</v>
      </c>
      <c r="G3981" s="131">
        <v>0</v>
      </c>
    </row>
    <row r="3982" spans="1:7" ht="14.25" customHeight="1">
      <c r="A3982" s="126" t="s">
        <v>153</v>
      </c>
      <c r="B3982" s="127">
        <v>2021</v>
      </c>
      <c r="C3982" s="126" t="s">
        <v>332</v>
      </c>
      <c r="D3982" s="126" t="s">
        <v>335</v>
      </c>
      <c r="E3982" s="127">
        <v>67479.009999999995</v>
      </c>
      <c r="F3982" s="127">
        <v>791018</v>
      </c>
      <c r="G3982" s="127">
        <v>2337.6</v>
      </c>
    </row>
    <row r="3983" spans="1:7" ht="14.25" customHeight="1">
      <c r="A3983" s="130" t="s">
        <v>153</v>
      </c>
      <c r="B3983" s="131">
        <v>2021</v>
      </c>
      <c r="C3983" s="130" t="s">
        <v>332</v>
      </c>
      <c r="D3983" s="130" t="s">
        <v>336</v>
      </c>
      <c r="E3983" s="131">
        <v>3411.55</v>
      </c>
      <c r="F3983" s="131">
        <v>155365</v>
      </c>
      <c r="G3983" s="131">
        <v>0</v>
      </c>
    </row>
    <row r="3984" spans="1:7" ht="14.25" customHeight="1">
      <c r="A3984" s="126" t="s">
        <v>153</v>
      </c>
      <c r="B3984" s="127">
        <v>2021</v>
      </c>
      <c r="C3984" s="126" t="s">
        <v>337</v>
      </c>
      <c r="D3984" s="126" t="s">
        <v>338</v>
      </c>
      <c r="E3984" s="127">
        <v>442873.08</v>
      </c>
      <c r="F3984" s="127">
        <v>17504591</v>
      </c>
      <c r="G3984" s="127">
        <v>0</v>
      </c>
    </row>
    <row r="3985" spans="1:7" ht="14.25" customHeight="1">
      <c r="A3985" s="130" t="s">
        <v>153</v>
      </c>
      <c r="B3985" s="131">
        <v>2021</v>
      </c>
      <c r="C3985" s="130" t="s">
        <v>337</v>
      </c>
      <c r="D3985" s="130" t="s">
        <v>339</v>
      </c>
      <c r="E3985" s="131">
        <v>268425.39</v>
      </c>
      <c r="F3985" s="131">
        <v>19806084</v>
      </c>
      <c r="G3985" s="131">
        <v>39987.800000000003</v>
      </c>
    </row>
    <row r="3986" spans="1:7" ht="14.25" customHeight="1">
      <c r="A3986" s="126" t="s">
        <v>153</v>
      </c>
      <c r="B3986" s="127">
        <v>2021</v>
      </c>
      <c r="C3986" s="126" t="s">
        <v>337</v>
      </c>
      <c r="D3986" s="126" t="s">
        <v>340</v>
      </c>
      <c r="E3986" s="127">
        <v>0</v>
      </c>
      <c r="F3986" s="127">
        <v>0</v>
      </c>
      <c r="G3986" s="127">
        <v>0</v>
      </c>
    </row>
    <row r="3987" spans="1:7" ht="14.25" customHeight="1">
      <c r="A3987" s="130" t="s">
        <v>153</v>
      </c>
      <c r="B3987" s="131">
        <v>2021</v>
      </c>
      <c r="C3987" s="130" t="s">
        <v>337</v>
      </c>
      <c r="D3987" s="130" t="s">
        <v>341</v>
      </c>
      <c r="E3987" s="131">
        <v>3903499.88</v>
      </c>
      <c r="F3987" s="131">
        <v>104845989</v>
      </c>
      <c r="G3987" s="131">
        <v>0</v>
      </c>
    </row>
    <row r="3988" spans="1:7" ht="14.25" customHeight="1">
      <c r="A3988" s="126" t="s">
        <v>153</v>
      </c>
      <c r="B3988" s="127">
        <v>2021</v>
      </c>
      <c r="C3988" s="126" t="s">
        <v>337</v>
      </c>
      <c r="D3988" s="126" t="s">
        <v>342</v>
      </c>
      <c r="E3988" s="127">
        <v>0</v>
      </c>
      <c r="F3988" s="127">
        <v>0</v>
      </c>
      <c r="G3988" s="127">
        <v>0</v>
      </c>
    </row>
    <row r="3989" spans="1:7" ht="14.25" customHeight="1">
      <c r="A3989" s="130" t="s">
        <v>153</v>
      </c>
      <c r="B3989" s="131">
        <v>2022</v>
      </c>
      <c r="C3989" s="130" t="s">
        <v>332</v>
      </c>
      <c r="D3989" s="130" t="s">
        <v>343</v>
      </c>
      <c r="E3989" s="131">
        <v>0</v>
      </c>
      <c r="F3989" s="131">
        <v>0</v>
      </c>
      <c r="G3989" s="131">
        <v>0</v>
      </c>
    </row>
    <row r="3990" spans="1:7" ht="14.25" customHeight="1">
      <c r="A3990" s="126" t="s">
        <v>153</v>
      </c>
      <c r="B3990" s="127">
        <v>2022</v>
      </c>
      <c r="C3990" s="126" t="s">
        <v>332</v>
      </c>
      <c r="D3990" s="126" t="s">
        <v>333</v>
      </c>
      <c r="E3990" s="127">
        <v>0</v>
      </c>
      <c r="F3990" s="127">
        <v>0</v>
      </c>
      <c r="G3990" s="127">
        <v>0</v>
      </c>
    </row>
    <row r="3991" spans="1:7" ht="14.25" customHeight="1">
      <c r="A3991" s="130" t="s">
        <v>153</v>
      </c>
      <c r="B3991" s="131">
        <v>2022</v>
      </c>
      <c r="C3991" s="130" t="s">
        <v>332</v>
      </c>
      <c r="D3991" s="130" t="s">
        <v>335</v>
      </c>
      <c r="E3991" s="131">
        <v>70024.36</v>
      </c>
      <c r="F3991" s="131">
        <v>802430</v>
      </c>
      <c r="G3991" s="131">
        <v>2371.1999999999998</v>
      </c>
    </row>
    <row r="3992" spans="1:7" ht="14.25" customHeight="1">
      <c r="A3992" s="126" t="s">
        <v>153</v>
      </c>
      <c r="B3992" s="127">
        <v>2022</v>
      </c>
      <c r="C3992" s="126" t="s">
        <v>332</v>
      </c>
      <c r="D3992" s="126" t="s">
        <v>336</v>
      </c>
      <c r="E3992" s="127">
        <v>4088.95</v>
      </c>
      <c r="F3992" s="127">
        <v>184559</v>
      </c>
      <c r="G3992" s="127">
        <v>0</v>
      </c>
    </row>
    <row r="3993" spans="1:7" ht="14.25" customHeight="1">
      <c r="A3993" s="130" t="s">
        <v>153</v>
      </c>
      <c r="B3993" s="131">
        <v>2022</v>
      </c>
      <c r="C3993" s="130" t="s">
        <v>337</v>
      </c>
      <c r="D3993" s="130" t="s">
        <v>338</v>
      </c>
      <c r="E3993" s="131">
        <v>474444.01</v>
      </c>
      <c r="F3993" s="131">
        <v>18818565</v>
      </c>
      <c r="G3993" s="131">
        <v>0</v>
      </c>
    </row>
    <row r="3994" spans="1:7" ht="14.25" customHeight="1">
      <c r="A3994" s="126" t="s">
        <v>153</v>
      </c>
      <c r="B3994" s="127">
        <v>2022</v>
      </c>
      <c r="C3994" s="126" t="s">
        <v>337</v>
      </c>
      <c r="D3994" s="126" t="s">
        <v>339</v>
      </c>
      <c r="E3994" s="127">
        <v>289077.23</v>
      </c>
      <c r="F3994" s="127">
        <v>20859349</v>
      </c>
      <c r="G3994" s="127">
        <v>50678.400000000001</v>
      </c>
    </row>
    <row r="3995" spans="1:7" ht="14.25" customHeight="1">
      <c r="A3995" s="130" t="s">
        <v>153</v>
      </c>
      <c r="B3995" s="131">
        <v>2022</v>
      </c>
      <c r="C3995" s="130" t="s">
        <v>337</v>
      </c>
      <c r="D3995" s="130" t="s">
        <v>340</v>
      </c>
      <c r="E3995" s="131">
        <v>0</v>
      </c>
      <c r="F3995" s="131">
        <v>0</v>
      </c>
      <c r="G3995" s="131">
        <v>0</v>
      </c>
    </row>
    <row r="3996" spans="1:7" ht="14.25" customHeight="1">
      <c r="A3996" s="126" t="s">
        <v>153</v>
      </c>
      <c r="B3996" s="127">
        <v>2022</v>
      </c>
      <c r="C3996" s="126" t="s">
        <v>337</v>
      </c>
      <c r="D3996" s="126" t="s">
        <v>341</v>
      </c>
      <c r="E3996" s="127">
        <v>4053010.49</v>
      </c>
      <c r="F3996" s="127">
        <v>105212685</v>
      </c>
      <c r="G3996" s="127">
        <v>0</v>
      </c>
    </row>
    <row r="3997" spans="1:7" ht="14.25" customHeight="1">
      <c r="A3997" s="130" t="s">
        <v>153</v>
      </c>
      <c r="B3997" s="131">
        <v>2022</v>
      </c>
      <c r="C3997" s="130" t="s">
        <v>337</v>
      </c>
      <c r="D3997" s="130" t="s">
        <v>342</v>
      </c>
      <c r="E3997" s="131">
        <v>0</v>
      </c>
      <c r="F3997" s="131">
        <v>0</v>
      </c>
      <c r="G3997" s="131">
        <v>0</v>
      </c>
    </row>
    <row r="3998" spans="1:7" ht="14.25" customHeight="1">
      <c r="A3998" s="126" t="s">
        <v>153</v>
      </c>
      <c r="B3998" s="127">
        <v>2023</v>
      </c>
      <c r="C3998" s="126" t="s">
        <v>332</v>
      </c>
      <c r="D3998" s="126" t="s">
        <v>343</v>
      </c>
      <c r="E3998" s="127">
        <v>0</v>
      </c>
      <c r="F3998" s="127">
        <v>0</v>
      </c>
      <c r="G3998" s="127">
        <v>0</v>
      </c>
    </row>
    <row r="3999" spans="1:7" ht="14.25" customHeight="1">
      <c r="A3999" s="130" t="s">
        <v>153</v>
      </c>
      <c r="B3999" s="131">
        <v>2023</v>
      </c>
      <c r="C3999" s="130" t="s">
        <v>332</v>
      </c>
      <c r="D3999" s="130" t="s">
        <v>333</v>
      </c>
      <c r="E3999" s="131">
        <v>0</v>
      </c>
      <c r="F3999" s="131">
        <v>0</v>
      </c>
      <c r="G3999" s="131">
        <v>0</v>
      </c>
    </row>
    <row r="4000" spans="1:7" ht="14.25" customHeight="1">
      <c r="A4000" s="126" t="s">
        <v>153</v>
      </c>
      <c r="B4000" s="127">
        <v>2023</v>
      </c>
      <c r="C4000" s="126" t="s">
        <v>332</v>
      </c>
      <c r="D4000" s="126" t="s">
        <v>335</v>
      </c>
      <c r="E4000" s="127">
        <v>72339.98</v>
      </c>
      <c r="F4000" s="127">
        <v>802769</v>
      </c>
      <c r="G4000" s="127">
        <v>2371.69</v>
      </c>
    </row>
    <row r="4001" spans="1:7" ht="14.25" customHeight="1">
      <c r="A4001" s="130" t="s">
        <v>153</v>
      </c>
      <c r="B4001" s="131">
        <v>2023</v>
      </c>
      <c r="C4001" s="130" t="s">
        <v>332</v>
      </c>
      <c r="D4001" s="130" t="s">
        <v>336</v>
      </c>
      <c r="E4001" s="131">
        <v>5119.72</v>
      </c>
      <c r="F4001" s="131">
        <v>216043</v>
      </c>
      <c r="G4001" s="131">
        <v>0</v>
      </c>
    </row>
    <row r="4002" spans="1:7" ht="14.25" customHeight="1">
      <c r="A4002" s="126" t="s">
        <v>153</v>
      </c>
      <c r="B4002" s="127">
        <v>2023</v>
      </c>
      <c r="C4002" s="126" t="s">
        <v>337</v>
      </c>
      <c r="D4002" s="126" t="s">
        <v>338</v>
      </c>
      <c r="E4002" s="127">
        <v>494865.26</v>
      </c>
      <c r="F4002" s="127">
        <v>18664315</v>
      </c>
      <c r="G4002" s="127">
        <v>0</v>
      </c>
    </row>
    <row r="4003" spans="1:7" ht="14.25" customHeight="1">
      <c r="A4003" s="130" t="s">
        <v>153</v>
      </c>
      <c r="B4003" s="131">
        <v>2023</v>
      </c>
      <c r="C4003" s="130" t="s">
        <v>337</v>
      </c>
      <c r="D4003" s="130" t="s">
        <v>339</v>
      </c>
      <c r="E4003" s="131">
        <v>316616.27</v>
      </c>
      <c r="F4003" s="131">
        <v>22115013</v>
      </c>
      <c r="G4003" s="131">
        <v>53233.25</v>
      </c>
    </row>
    <row r="4004" spans="1:7" ht="14.25" customHeight="1">
      <c r="A4004" s="126" t="s">
        <v>153</v>
      </c>
      <c r="B4004" s="127">
        <v>2023</v>
      </c>
      <c r="C4004" s="126" t="s">
        <v>337</v>
      </c>
      <c r="D4004" s="126" t="s">
        <v>340</v>
      </c>
      <c r="E4004" s="127">
        <v>0</v>
      </c>
      <c r="F4004" s="127">
        <v>0</v>
      </c>
      <c r="G4004" s="127">
        <v>0</v>
      </c>
    </row>
    <row r="4005" spans="1:7" ht="14.25" customHeight="1">
      <c r="A4005" s="130" t="s">
        <v>153</v>
      </c>
      <c r="B4005" s="131">
        <v>2023</v>
      </c>
      <c r="C4005" s="130" t="s">
        <v>337</v>
      </c>
      <c r="D4005" s="130" t="s">
        <v>341</v>
      </c>
      <c r="E4005" s="131">
        <v>4308698.51</v>
      </c>
      <c r="F4005" s="131">
        <v>102836827</v>
      </c>
      <c r="G4005" s="131">
        <v>0</v>
      </c>
    </row>
    <row r="4006" spans="1:7" ht="14.25" customHeight="1">
      <c r="A4006" s="126" t="s">
        <v>153</v>
      </c>
      <c r="B4006" s="127">
        <v>2023</v>
      </c>
      <c r="C4006" s="126" t="s">
        <v>337</v>
      </c>
      <c r="D4006" s="126" t="s">
        <v>342</v>
      </c>
      <c r="E4006" s="127">
        <v>0</v>
      </c>
      <c r="F4006" s="127">
        <v>0</v>
      </c>
      <c r="G4006" s="127">
        <v>0</v>
      </c>
    </row>
    <row r="4007" spans="1:7" ht="14.25" customHeight="1">
      <c r="A4007" s="130" t="s">
        <v>154</v>
      </c>
      <c r="B4007" s="131">
        <v>2015</v>
      </c>
      <c r="C4007" s="130" t="s">
        <v>332</v>
      </c>
      <c r="D4007" s="130" t="s">
        <v>343</v>
      </c>
      <c r="E4007" s="131">
        <v>0</v>
      </c>
      <c r="F4007" s="131">
        <v>0</v>
      </c>
      <c r="G4007" s="131">
        <v>0</v>
      </c>
    </row>
    <row r="4008" spans="1:7" ht="14.25" customHeight="1">
      <c r="A4008" s="126" t="s">
        <v>154</v>
      </c>
      <c r="B4008" s="127">
        <v>2015</v>
      </c>
      <c r="C4008" s="126" t="s">
        <v>332</v>
      </c>
      <c r="D4008" s="126" t="s">
        <v>333</v>
      </c>
      <c r="E4008" s="127">
        <v>27922</v>
      </c>
      <c r="F4008" s="127">
        <v>753964</v>
      </c>
      <c r="G4008" s="127">
        <v>2077</v>
      </c>
    </row>
    <row r="4009" spans="1:7" ht="14.25" customHeight="1">
      <c r="A4009" s="130" t="s">
        <v>154</v>
      </c>
      <c r="B4009" s="131">
        <v>2015</v>
      </c>
      <c r="C4009" s="130" t="s">
        <v>332</v>
      </c>
      <c r="D4009" s="130" t="s">
        <v>335</v>
      </c>
      <c r="E4009" s="131">
        <v>208452</v>
      </c>
      <c r="F4009" s="131">
        <v>2284687</v>
      </c>
      <c r="G4009" s="131">
        <v>6476</v>
      </c>
    </row>
    <row r="4010" spans="1:7" ht="14.25" customHeight="1">
      <c r="A4010" s="126" t="s">
        <v>154</v>
      </c>
      <c r="B4010" s="127">
        <v>2015</v>
      </c>
      <c r="C4010" s="126" t="s">
        <v>332</v>
      </c>
      <c r="D4010" s="126" t="s">
        <v>336</v>
      </c>
      <c r="E4010" s="127">
        <v>43074</v>
      </c>
      <c r="F4010" s="127">
        <v>970041</v>
      </c>
      <c r="G4010" s="127">
        <v>0</v>
      </c>
    </row>
    <row r="4011" spans="1:7" ht="14.25" customHeight="1">
      <c r="A4011" s="130" t="s">
        <v>154</v>
      </c>
      <c r="B4011" s="131">
        <v>2015</v>
      </c>
      <c r="C4011" s="130" t="s">
        <v>337</v>
      </c>
      <c r="D4011" s="130" t="s">
        <v>338</v>
      </c>
      <c r="E4011" s="131">
        <v>1054960</v>
      </c>
      <c r="F4011" s="131">
        <v>54312604</v>
      </c>
      <c r="G4011" s="131">
        <v>0</v>
      </c>
    </row>
    <row r="4012" spans="1:7" ht="14.25" customHeight="1">
      <c r="A4012" s="126" t="s">
        <v>154</v>
      </c>
      <c r="B4012" s="127">
        <v>2015</v>
      </c>
      <c r="C4012" s="126" t="s">
        <v>337</v>
      </c>
      <c r="D4012" s="126" t="s">
        <v>339</v>
      </c>
      <c r="E4012" s="127">
        <v>1379104</v>
      </c>
      <c r="F4012" s="127">
        <v>139796962</v>
      </c>
      <c r="G4012" s="127">
        <v>402768</v>
      </c>
    </row>
    <row r="4013" spans="1:7" ht="14.25" customHeight="1">
      <c r="A4013" s="130" t="s">
        <v>154</v>
      </c>
      <c r="B4013" s="131">
        <v>2015</v>
      </c>
      <c r="C4013" s="130" t="s">
        <v>337</v>
      </c>
      <c r="D4013" s="130" t="s">
        <v>340</v>
      </c>
      <c r="E4013" s="131">
        <v>0</v>
      </c>
      <c r="F4013" s="131">
        <v>0</v>
      </c>
      <c r="G4013" s="131">
        <v>0</v>
      </c>
    </row>
    <row r="4014" spans="1:7" ht="14.25" customHeight="1">
      <c r="A4014" s="126" t="s">
        <v>154</v>
      </c>
      <c r="B4014" s="127">
        <v>2015</v>
      </c>
      <c r="C4014" s="126" t="s">
        <v>337</v>
      </c>
      <c r="D4014" s="126" t="s">
        <v>341</v>
      </c>
      <c r="E4014" s="127">
        <v>6086711</v>
      </c>
      <c r="F4014" s="127">
        <v>157973719</v>
      </c>
      <c r="G4014" s="127">
        <v>0</v>
      </c>
    </row>
    <row r="4015" spans="1:7" ht="14.25" customHeight="1">
      <c r="A4015" s="130" t="s">
        <v>154</v>
      </c>
      <c r="B4015" s="131">
        <v>2015</v>
      </c>
      <c r="C4015" s="130" t="s">
        <v>337</v>
      </c>
      <c r="D4015" s="130" t="s">
        <v>342</v>
      </c>
      <c r="E4015" s="131">
        <v>0</v>
      </c>
      <c r="F4015" s="131">
        <v>0</v>
      </c>
      <c r="G4015" s="131">
        <v>0</v>
      </c>
    </row>
    <row r="4016" spans="1:7" ht="14.25" customHeight="1">
      <c r="A4016" s="126" t="s">
        <v>154</v>
      </c>
      <c r="B4016" s="127">
        <v>2016</v>
      </c>
      <c r="C4016" s="126" t="s">
        <v>332</v>
      </c>
      <c r="D4016" s="126" t="s">
        <v>343</v>
      </c>
      <c r="E4016" s="127">
        <v>0</v>
      </c>
      <c r="F4016" s="127">
        <v>0</v>
      </c>
      <c r="G4016" s="127">
        <v>0</v>
      </c>
    </row>
    <row r="4017" spans="1:7" ht="14.25" customHeight="1">
      <c r="A4017" s="130" t="s">
        <v>154</v>
      </c>
      <c r="B4017" s="131">
        <v>2016</v>
      </c>
      <c r="C4017" s="130" t="s">
        <v>332</v>
      </c>
      <c r="D4017" s="130" t="s">
        <v>333</v>
      </c>
      <c r="E4017" s="131">
        <v>28727.8</v>
      </c>
      <c r="F4017" s="131">
        <v>749348</v>
      </c>
      <c r="G4017" s="131">
        <v>2062</v>
      </c>
    </row>
    <row r="4018" spans="1:7" ht="14.25" customHeight="1">
      <c r="A4018" s="126" t="s">
        <v>154</v>
      </c>
      <c r="B4018" s="127">
        <v>2016</v>
      </c>
      <c r="C4018" s="126" t="s">
        <v>332</v>
      </c>
      <c r="D4018" s="126" t="s">
        <v>335</v>
      </c>
      <c r="E4018" s="127">
        <v>198572.15</v>
      </c>
      <c r="F4018" s="127">
        <v>1575426</v>
      </c>
      <c r="G4018" s="127">
        <v>4561</v>
      </c>
    </row>
    <row r="4019" spans="1:7" ht="14.25" customHeight="1">
      <c r="A4019" s="130" t="s">
        <v>154</v>
      </c>
      <c r="B4019" s="131">
        <v>2016</v>
      </c>
      <c r="C4019" s="130" t="s">
        <v>332</v>
      </c>
      <c r="D4019" s="130" t="s">
        <v>336</v>
      </c>
      <c r="E4019" s="131">
        <v>45303.89</v>
      </c>
      <c r="F4019" s="131">
        <v>976708</v>
      </c>
      <c r="G4019" s="131">
        <v>0</v>
      </c>
    </row>
    <row r="4020" spans="1:7" ht="14.25" customHeight="1">
      <c r="A4020" s="126" t="s">
        <v>154</v>
      </c>
      <c r="B4020" s="127">
        <v>2016</v>
      </c>
      <c r="C4020" s="126" t="s">
        <v>337</v>
      </c>
      <c r="D4020" s="126" t="s">
        <v>338</v>
      </c>
      <c r="E4020" s="127">
        <v>932977.14</v>
      </c>
      <c r="F4020" s="127">
        <v>53545593</v>
      </c>
      <c r="G4020" s="127">
        <v>0</v>
      </c>
    </row>
    <row r="4021" spans="1:7" ht="14.25" customHeight="1">
      <c r="A4021" s="130" t="s">
        <v>154</v>
      </c>
      <c r="B4021" s="131">
        <v>2016</v>
      </c>
      <c r="C4021" s="130" t="s">
        <v>337</v>
      </c>
      <c r="D4021" s="130" t="s">
        <v>339</v>
      </c>
      <c r="E4021" s="131">
        <v>1509636.77</v>
      </c>
      <c r="F4021" s="131">
        <v>143431671</v>
      </c>
      <c r="G4021" s="131">
        <v>402254</v>
      </c>
    </row>
    <row r="4022" spans="1:7" ht="14.25" customHeight="1">
      <c r="A4022" s="126" t="s">
        <v>154</v>
      </c>
      <c r="B4022" s="127">
        <v>2016</v>
      </c>
      <c r="C4022" s="126" t="s">
        <v>337</v>
      </c>
      <c r="D4022" s="126" t="s">
        <v>340</v>
      </c>
      <c r="E4022" s="127">
        <v>0</v>
      </c>
      <c r="F4022" s="127">
        <v>0</v>
      </c>
      <c r="G4022" s="127">
        <v>0</v>
      </c>
    </row>
    <row r="4023" spans="1:7" ht="14.25" customHeight="1">
      <c r="A4023" s="130" t="s">
        <v>154</v>
      </c>
      <c r="B4023" s="131">
        <v>2016</v>
      </c>
      <c r="C4023" s="130" t="s">
        <v>337</v>
      </c>
      <c r="D4023" s="130" t="s">
        <v>341</v>
      </c>
      <c r="E4023" s="131">
        <v>6364943.4299999997</v>
      </c>
      <c r="F4023" s="131">
        <v>163109690</v>
      </c>
      <c r="G4023" s="131">
        <v>0</v>
      </c>
    </row>
    <row r="4024" spans="1:7" ht="14.25" customHeight="1">
      <c r="A4024" s="126" t="s">
        <v>154</v>
      </c>
      <c r="B4024" s="127">
        <v>2016</v>
      </c>
      <c r="C4024" s="126" t="s">
        <v>337</v>
      </c>
      <c r="D4024" s="126" t="s">
        <v>342</v>
      </c>
      <c r="E4024" s="127">
        <v>0</v>
      </c>
      <c r="F4024" s="127">
        <v>0</v>
      </c>
      <c r="G4024" s="127">
        <v>0</v>
      </c>
    </row>
    <row r="4025" spans="1:7" ht="14.25" customHeight="1">
      <c r="A4025" s="130" t="s">
        <v>154</v>
      </c>
      <c r="B4025" s="131">
        <v>2017</v>
      </c>
      <c r="C4025" s="130" t="s">
        <v>332</v>
      </c>
      <c r="D4025" s="130" t="s">
        <v>343</v>
      </c>
      <c r="E4025" s="131">
        <v>0</v>
      </c>
      <c r="F4025" s="131">
        <v>0</v>
      </c>
      <c r="G4025" s="131">
        <v>0</v>
      </c>
    </row>
    <row r="4026" spans="1:7" ht="14.25" customHeight="1">
      <c r="A4026" s="126" t="s">
        <v>154</v>
      </c>
      <c r="B4026" s="127">
        <v>2017</v>
      </c>
      <c r="C4026" s="126" t="s">
        <v>332</v>
      </c>
      <c r="D4026" s="126" t="s">
        <v>333</v>
      </c>
      <c r="E4026" s="127">
        <v>35458</v>
      </c>
      <c r="F4026" s="127">
        <v>729133</v>
      </c>
      <c r="G4026" s="127">
        <v>2012</v>
      </c>
    </row>
    <row r="4027" spans="1:7" ht="14.25" customHeight="1">
      <c r="A4027" s="130" t="s">
        <v>154</v>
      </c>
      <c r="B4027" s="131">
        <v>2017</v>
      </c>
      <c r="C4027" s="130" t="s">
        <v>332</v>
      </c>
      <c r="D4027" s="130" t="s">
        <v>335</v>
      </c>
      <c r="E4027" s="131">
        <v>103619</v>
      </c>
      <c r="F4027" s="131">
        <v>1393112</v>
      </c>
      <c r="G4027" s="131">
        <v>3890</v>
      </c>
    </row>
    <row r="4028" spans="1:7" ht="14.25" customHeight="1">
      <c r="A4028" s="126" t="s">
        <v>154</v>
      </c>
      <c r="B4028" s="127">
        <v>2017</v>
      </c>
      <c r="C4028" s="126" t="s">
        <v>332</v>
      </c>
      <c r="D4028" s="126" t="s">
        <v>336</v>
      </c>
      <c r="E4028" s="127">
        <v>40771</v>
      </c>
      <c r="F4028" s="127">
        <v>958727</v>
      </c>
      <c r="G4028" s="127">
        <v>0</v>
      </c>
    </row>
    <row r="4029" spans="1:7" ht="14.25" customHeight="1">
      <c r="A4029" s="130" t="s">
        <v>154</v>
      </c>
      <c r="B4029" s="131">
        <v>2017</v>
      </c>
      <c r="C4029" s="130" t="s">
        <v>337</v>
      </c>
      <c r="D4029" s="130" t="s">
        <v>338</v>
      </c>
      <c r="E4029" s="131">
        <v>1133719</v>
      </c>
      <c r="F4029" s="131">
        <v>52319962</v>
      </c>
      <c r="G4029" s="131">
        <v>0</v>
      </c>
    </row>
    <row r="4030" spans="1:7" ht="14.25" customHeight="1">
      <c r="A4030" s="126" t="s">
        <v>154</v>
      </c>
      <c r="B4030" s="127">
        <v>2017</v>
      </c>
      <c r="C4030" s="126" t="s">
        <v>337</v>
      </c>
      <c r="D4030" s="126" t="s">
        <v>339</v>
      </c>
      <c r="E4030" s="127">
        <v>1709255</v>
      </c>
      <c r="F4030" s="127">
        <v>144490127</v>
      </c>
      <c r="G4030" s="127">
        <v>397736</v>
      </c>
    </row>
    <row r="4031" spans="1:7" ht="14.25" customHeight="1">
      <c r="A4031" s="130" t="s">
        <v>154</v>
      </c>
      <c r="B4031" s="131">
        <v>2017</v>
      </c>
      <c r="C4031" s="130" t="s">
        <v>337</v>
      </c>
      <c r="D4031" s="130" t="s">
        <v>340</v>
      </c>
      <c r="E4031" s="131">
        <v>0</v>
      </c>
      <c r="F4031" s="131">
        <v>0</v>
      </c>
      <c r="G4031" s="131">
        <v>0</v>
      </c>
    </row>
    <row r="4032" spans="1:7" ht="14.25" customHeight="1">
      <c r="A4032" s="126" t="s">
        <v>154</v>
      </c>
      <c r="B4032" s="127">
        <v>2017</v>
      </c>
      <c r="C4032" s="126" t="s">
        <v>337</v>
      </c>
      <c r="D4032" s="126" t="s">
        <v>341</v>
      </c>
      <c r="E4032" s="127">
        <v>6619626</v>
      </c>
      <c r="F4032" s="127">
        <v>153825741</v>
      </c>
      <c r="G4032" s="127">
        <v>0</v>
      </c>
    </row>
    <row r="4033" spans="1:7" ht="14.25" customHeight="1">
      <c r="A4033" s="130" t="s">
        <v>154</v>
      </c>
      <c r="B4033" s="131">
        <v>2017</v>
      </c>
      <c r="C4033" s="130" t="s">
        <v>337</v>
      </c>
      <c r="D4033" s="130" t="s">
        <v>342</v>
      </c>
      <c r="E4033" s="131">
        <v>0</v>
      </c>
      <c r="F4033" s="131">
        <v>0</v>
      </c>
      <c r="G4033" s="131">
        <v>0</v>
      </c>
    </row>
    <row r="4034" spans="1:7" ht="14.25" customHeight="1">
      <c r="A4034" s="126" t="s">
        <v>154</v>
      </c>
      <c r="B4034" s="127">
        <v>2018</v>
      </c>
      <c r="C4034" s="126" t="s">
        <v>332</v>
      </c>
      <c r="D4034" s="126" t="s">
        <v>343</v>
      </c>
      <c r="E4034" s="127">
        <v>0</v>
      </c>
      <c r="F4034" s="127">
        <v>0</v>
      </c>
      <c r="G4034" s="127">
        <v>0</v>
      </c>
    </row>
    <row r="4035" spans="1:7" ht="14.25" customHeight="1">
      <c r="A4035" s="130" t="s">
        <v>154</v>
      </c>
      <c r="B4035" s="131">
        <v>2018</v>
      </c>
      <c r="C4035" s="130" t="s">
        <v>332</v>
      </c>
      <c r="D4035" s="130" t="s">
        <v>333</v>
      </c>
      <c r="E4035" s="131">
        <v>37525.300000000003</v>
      </c>
      <c r="F4035" s="131">
        <v>675874</v>
      </c>
      <c r="G4035" s="131">
        <v>1898</v>
      </c>
    </row>
    <row r="4036" spans="1:7" ht="14.25" customHeight="1">
      <c r="A4036" s="126" t="s">
        <v>154</v>
      </c>
      <c r="B4036" s="127">
        <v>2018</v>
      </c>
      <c r="C4036" s="126" t="s">
        <v>332</v>
      </c>
      <c r="D4036" s="126" t="s">
        <v>335</v>
      </c>
      <c r="E4036" s="127">
        <v>59569.62</v>
      </c>
      <c r="F4036" s="127">
        <v>1403956</v>
      </c>
      <c r="G4036" s="127">
        <v>3915</v>
      </c>
    </row>
    <row r="4037" spans="1:7" ht="14.25" customHeight="1">
      <c r="A4037" s="130" t="s">
        <v>154</v>
      </c>
      <c r="B4037" s="131">
        <v>2018</v>
      </c>
      <c r="C4037" s="130" t="s">
        <v>332</v>
      </c>
      <c r="D4037" s="130" t="s">
        <v>336</v>
      </c>
      <c r="E4037" s="131">
        <v>39018.050000000003</v>
      </c>
      <c r="F4037" s="131">
        <v>956107</v>
      </c>
      <c r="G4037" s="131">
        <v>0</v>
      </c>
    </row>
    <row r="4038" spans="1:7" ht="14.25" customHeight="1">
      <c r="A4038" s="126" t="s">
        <v>154</v>
      </c>
      <c r="B4038" s="127">
        <v>2018</v>
      </c>
      <c r="C4038" s="126" t="s">
        <v>337</v>
      </c>
      <c r="D4038" s="126" t="s">
        <v>338</v>
      </c>
      <c r="E4038" s="127">
        <v>1159548.8799999999</v>
      </c>
      <c r="F4038" s="127">
        <v>52983337</v>
      </c>
      <c r="G4038" s="127">
        <v>0</v>
      </c>
    </row>
    <row r="4039" spans="1:7" ht="14.25" customHeight="1">
      <c r="A4039" s="130" t="s">
        <v>154</v>
      </c>
      <c r="B4039" s="131">
        <v>2018</v>
      </c>
      <c r="C4039" s="130" t="s">
        <v>337</v>
      </c>
      <c r="D4039" s="130" t="s">
        <v>339</v>
      </c>
      <c r="E4039" s="131">
        <v>1718195.84</v>
      </c>
      <c r="F4039" s="131">
        <v>152610121</v>
      </c>
      <c r="G4039" s="131">
        <v>413412</v>
      </c>
    </row>
    <row r="4040" spans="1:7" ht="14.25" customHeight="1">
      <c r="A4040" s="126" t="s">
        <v>154</v>
      </c>
      <c r="B4040" s="127">
        <v>2018</v>
      </c>
      <c r="C4040" s="126" t="s">
        <v>337</v>
      </c>
      <c r="D4040" s="126" t="s">
        <v>340</v>
      </c>
      <c r="E4040" s="127">
        <v>0</v>
      </c>
      <c r="F4040" s="127">
        <v>0</v>
      </c>
      <c r="G4040" s="127">
        <v>0</v>
      </c>
    </row>
    <row r="4041" spans="1:7" ht="14.25" customHeight="1">
      <c r="A4041" s="130" t="s">
        <v>154</v>
      </c>
      <c r="B4041" s="131">
        <v>2018</v>
      </c>
      <c r="C4041" s="130" t="s">
        <v>337</v>
      </c>
      <c r="D4041" s="130" t="s">
        <v>341</v>
      </c>
      <c r="E4041" s="131">
        <v>7002589.8099999996</v>
      </c>
      <c r="F4041" s="131">
        <v>170461439</v>
      </c>
      <c r="G4041" s="131">
        <v>0</v>
      </c>
    </row>
    <row r="4042" spans="1:7" ht="14.25" customHeight="1">
      <c r="A4042" s="126" t="s">
        <v>154</v>
      </c>
      <c r="B4042" s="127">
        <v>2018</v>
      </c>
      <c r="C4042" s="126" t="s">
        <v>337</v>
      </c>
      <c r="D4042" s="126" t="s">
        <v>342</v>
      </c>
      <c r="E4042" s="127">
        <v>0</v>
      </c>
      <c r="F4042" s="127">
        <v>0</v>
      </c>
      <c r="G4042" s="127">
        <v>0</v>
      </c>
    </row>
    <row r="4043" spans="1:7" ht="14.25" customHeight="1">
      <c r="A4043" s="130" t="s">
        <v>154</v>
      </c>
      <c r="B4043" s="131">
        <v>2019</v>
      </c>
      <c r="C4043" s="130" t="s">
        <v>332</v>
      </c>
      <c r="D4043" s="130" t="s">
        <v>343</v>
      </c>
      <c r="E4043" s="131">
        <v>0</v>
      </c>
      <c r="F4043" s="131">
        <v>0</v>
      </c>
      <c r="G4043" s="131">
        <v>0</v>
      </c>
    </row>
    <row r="4044" spans="1:7" ht="14.25" customHeight="1">
      <c r="A4044" s="126" t="s">
        <v>154</v>
      </c>
      <c r="B4044" s="127">
        <v>2019</v>
      </c>
      <c r="C4044" s="126" t="s">
        <v>332</v>
      </c>
      <c r="D4044" s="126" t="s">
        <v>333</v>
      </c>
      <c r="E4044" s="127">
        <v>33323.78</v>
      </c>
      <c r="F4044" s="127">
        <v>583837</v>
      </c>
      <c r="G4044" s="127">
        <v>1605</v>
      </c>
    </row>
    <row r="4045" spans="1:7" ht="14.25" customHeight="1">
      <c r="A4045" s="130" t="s">
        <v>154</v>
      </c>
      <c r="B4045" s="131">
        <v>2019</v>
      </c>
      <c r="C4045" s="130" t="s">
        <v>332</v>
      </c>
      <c r="D4045" s="130" t="s">
        <v>335</v>
      </c>
      <c r="E4045" s="131">
        <v>61916.46</v>
      </c>
      <c r="F4045" s="131">
        <v>1406314</v>
      </c>
      <c r="G4045" s="131">
        <v>3924</v>
      </c>
    </row>
    <row r="4046" spans="1:7" ht="14.25" customHeight="1">
      <c r="A4046" s="126" t="s">
        <v>154</v>
      </c>
      <c r="B4046" s="127">
        <v>2019</v>
      </c>
      <c r="C4046" s="126" t="s">
        <v>332</v>
      </c>
      <c r="D4046" s="126" t="s">
        <v>336</v>
      </c>
      <c r="E4046" s="127">
        <v>39741.97</v>
      </c>
      <c r="F4046" s="127">
        <v>952930</v>
      </c>
      <c r="G4046" s="127">
        <v>0</v>
      </c>
    </row>
    <row r="4047" spans="1:7" ht="14.25" customHeight="1">
      <c r="A4047" s="130" t="s">
        <v>154</v>
      </c>
      <c r="B4047" s="131">
        <v>2019</v>
      </c>
      <c r="C4047" s="130" t="s">
        <v>337</v>
      </c>
      <c r="D4047" s="130" t="s">
        <v>338</v>
      </c>
      <c r="E4047" s="131">
        <v>1143863.82</v>
      </c>
      <c r="F4047" s="131">
        <v>50506434</v>
      </c>
      <c r="G4047" s="131">
        <v>0</v>
      </c>
    </row>
    <row r="4048" spans="1:7" ht="14.25" customHeight="1">
      <c r="A4048" s="126" t="s">
        <v>154</v>
      </c>
      <c r="B4048" s="127">
        <v>2019</v>
      </c>
      <c r="C4048" s="126" t="s">
        <v>337</v>
      </c>
      <c r="D4048" s="126" t="s">
        <v>339</v>
      </c>
      <c r="E4048" s="127">
        <v>1697564.33</v>
      </c>
      <c r="F4048" s="127">
        <v>151352404</v>
      </c>
      <c r="G4048" s="127">
        <v>415535</v>
      </c>
    </row>
    <row r="4049" spans="1:7" ht="14.25" customHeight="1">
      <c r="A4049" s="130" t="s">
        <v>154</v>
      </c>
      <c r="B4049" s="131">
        <v>2019</v>
      </c>
      <c r="C4049" s="130" t="s">
        <v>337</v>
      </c>
      <c r="D4049" s="130" t="s">
        <v>340</v>
      </c>
      <c r="E4049" s="131">
        <v>0</v>
      </c>
      <c r="F4049" s="131">
        <v>0</v>
      </c>
      <c r="G4049" s="131">
        <v>0</v>
      </c>
    </row>
    <row r="4050" spans="1:7" ht="14.25" customHeight="1">
      <c r="A4050" s="126" t="s">
        <v>154</v>
      </c>
      <c r="B4050" s="127">
        <v>2019</v>
      </c>
      <c r="C4050" s="126" t="s">
        <v>337</v>
      </c>
      <c r="D4050" s="126" t="s">
        <v>341</v>
      </c>
      <c r="E4050" s="127">
        <v>7159469.25</v>
      </c>
      <c r="F4050" s="127">
        <v>165806296</v>
      </c>
      <c r="G4050" s="127">
        <v>0</v>
      </c>
    </row>
    <row r="4051" spans="1:7" ht="14.25" customHeight="1">
      <c r="A4051" s="130" t="s">
        <v>154</v>
      </c>
      <c r="B4051" s="131">
        <v>2019</v>
      </c>
      <c r="C4051" s="130" t="s">
        <v>337</v>
      </c>
      <c r="D4051" s="130" t="s">
        <v>342</v>
      </c>
      <c r="E4051" s="131">
        <v>0</v>
      </c>
      <c r="F4051" s="131">
        <v>0</v>
      </c>
      <c r="G4051" s="131">
        <v>0</v>
      </c>
    </row>
    <row r="4052" spans="1:7" ht="14.25" customHeight="1">
      <c r="A4052" s="126" t="s">
        <v>154</v>
      </c>
      <c r="B4052" s="127">
        <v>2020</v>
      </c>
      <c r="C4052" s="126" t="s">
        <v>332</v>
      </c>
      <c r="D4052" s="126" t="s">
        <v>343</v>
      </c>
      <c r="E4052" s="127">
        <v>0</v>
      </c>
      <c r="F4052" s="127">
        <v>0</v>
      </c>
      <c r="G4052" s="127">
        <v>0</v>
      </c>
    </row>
    <row r="4053" spans="1:7" ht="14.25" customHeight="1">
      <c r="A4053" s="130" t="s">
        <v>154</v>
      </c>
      <c r="B4053" s="131">
        <v>2020</v>
      </c>
      <c r="C4053" s="130" t="s">
        <v>332</v>
      </c>
      <c r="D4053" s="130" t="s">
        <v>333</v>
      </c>
      <c r="E4053" s="131">
        <v>32355.83</v>
      </c>
      <c r="F4053" s="131">
        <v>535935</v>
      </c>
      <c r="G4053" s="131">
        <v>1474</v>
      </c>
    </row>
    <row r="4054" spans="1:7" ht="14.25" customHeight="1">
      <c r="A4054" s="126" t="s">
        <v>154</v>
      </c>
      <c r="B4054" s="127">
        <v>2020</v>
      </c>
      <c r="C4054" s="126" t="s">
        <v>332</v>
      </c>
      <c r="D4054" s="126" t="s">
        <v>335</v>
      </c>
      <c r="E4054" s="127">
        <v>63037.17</v>
      </c>
      <c r="F4054" s="127">
        <v>1423808</v>
      </c>
      <c r="G4054" s="127">
        <v>3960</v>
      </c>
    </row>
    <row r="4055" spans="1:7" ht="14.25" customHeight="1">
      <c r="A4055" s="130" t="s">
        <v>154</v>
      </c>
      <c r="B4055" s="131">
        <v>2020</v>
      </c>
      <c r="C4055" s="130" t="s">
        <v>332</v>
      </c>
      <c r="D4055" s="130" t="s">
        <v>336</v>
      </c>
      <c r="E4055" s="131">
        <v>39294.82</v>
      </c>
      <c r="F4055" s="131">
        <v>940979</v>
      </c>
      <c r="G4055" s="131">
        <v>0</v>
      </c>
    </row>
    <row r="4056" spans="1:7" ht="14.25" customHeight="1">
      <c r="A4056" s="126" t="s">
        <v>154</v>
      </c>
      <c r="B4056" s="127">
        <v>2020</v>
      </c>
      <c r="C4056" s="126" t="s">
        <v>337</v>
      </c>
      <c r="D4056" s="126" t="s">
        <v>338</v>
      </c>
      <c r="E4056" s="127">
        <v>1119575.98</v>
      </c>
      <c r="F4056" s="127">
        <v>48537506</v>
      </c>
      <c r="G4056" s="127">
        <v>0</v>
      </c>
    </row>
    <row r="4057" spans="1:7" ht="14.25" customHeight="1">
      <c r="A4057" s="130" t="s">
        <v>154</v>
      </c>
      <c r="B4057" s="131">
        <v>2020</v>
      </c>
      <c r="C4057" s="130" t="s">
        <v>337</v>
      </c>
      <c r="D4057" s="130" t="s">
        <v>339</v>
      </c>
      <c r="E4057" s="131">
        <v>1597803.13</v>
      </c>
      <c r="F4057" s="131">
        <v>133284408</v>
      </c>
      <c r="G4057" s="131">
        <v>381721</v>
      </c>
    </row>
    <row r="4058" spans="1:7" ht="14.25" customHeight="1">
      <c r="A4058" s="126" t="s">
        <v>154</v>
      </c>
      <c r="B4058" s="127">
        <v>2020</v>
      </c>
      <c r="C4058" s="126" t="s">
        <v>337</v>
      </c>
      <c r="D4058" s="126" t="s">
        <v>340</v>
      </c>
      <c r="E4058" s="127">
        <v>0</v>
      </c>
      <c r="F4058" s="127">
        <v>0</v>
      </c>
      <c r="G4058" s="127">
        <v>0</v>
      </c>
    </row>
    <row r="4059" spans="1:7" ht="14.25" customHeight="1">
      <c r="A4059" s="130" t="s">
        <v>154</v>
      </c>
      <c r="B4059" s="131">
        <v>2020</v>
      </c>
      <c r="C4059" s="130" t="s">
        <v>337</v>
      </c>
      <c r="D4059" s="130" t="s">
        <v>341</v>
      </c>
      <c r="E4059" s="131">
        <v>7264713.7999999998</v>
      </c>
      <c r="F4059" s="131">
        <v>179914470</v>
      </c>
      <c r="G4059" s="131">
        <v>0</v>
      </c>
    </row>
    <row r="4060" spans="1:7" ht="14.25" customHeight="1">
      <c r="A4060" s="126" t="s">
        <v>154</v>
      </c>
      <c r="B4060" s="127">
        <v>2020</v>
      </c>
      <c r="C4060" s="126" t="s">
        <v>337</v>
      </c>
      <c r="D4060" s="126" t="s">
        <v>342</v>
      </c>
      <c r="E4060" s="127">
        <v>0</v>
      </c>
      <c r="F4060" s="127">
        <v>0</v>
      </c>
      <c r="G4060" s="127">
        <v>0</v>
      </c>
    </row>
    <row r="4061" spans="1:7" ht="14.25" customHeight="1">
      <c r="A4061" s="130" t="s">
        <v>154</v>
      </c>
      <c r="B4061" s="131">
        <v>2021</v>
      </c>
      <c r="C4061" s="130" t="s">
        <v>332</v>
      </c>
      <c r="D4061" s="130" t="s">
        <v>343</v>
      </c>
      <c r="E4061" s="131">
        <v>0</v>
      </c>
      <c r="F4061" s="131">
        <v>0</v>
      </c>
      <c r="G4061" s="131">
        <v>0</v>
      </c>
    </row>
    <row r="4062" spans="1:7" ht="14.25" customHeight="1">
      <c r="A4062" s="126" t="s">
        <v>154</v>
      </c>
      <c r="B4062" s="127">
        <v>2021</v>
      </c>
      <c r="C4062" s="126" t="s">
        <v>332</v>
      </c>
      <c r="D4062" s="126" t="s">
        <v>333</v>
      </c>
      <c r="E4062" s="127">
        <v>30280.17</v>
      </c>
      <c r="F4062" s="127">
        <v>481895</v>
      </c>
      <c r="G4062" s="127">
        <v>1328</v>
      </c>
    </row>
    <row r="4063" spans="1:7" ht="14.25" customHeight="1">
      <c r="A4063" s="130" t="s">
        <v>154</v>
      </c>
      <c r="B4063" s="131">
        <v>2021</v>
      </c>
      <c r="C4063" s="130" t="s">
        <v>332</v>
      </c>
      <c r="D4063" s="130" t="s">
        <v>335</v>
      </c>
      <c r="E4063" s="131">
        <v>63704.71</v>
      </c>
      <c r="F4063" s="131">
        <v>1410628</v>
      </c>
      <c r="G4063" s="131">
        <v>3934</v>
      </c>
    </row>
    <row r="4064" spans="1:7" ht="14.25" customHeight="1">
      <c r="A4064" s="126" t="s">
        <v>154</v>
      </c>
      <c r="B4064" s="127">
        <v>2021</v>
      </c>
      <c r="C4064" s="126" t="s">
        <v>332</v>
      </c>
      <c r="D4064" s="126" t="s">
        <v>336</v>
      </c>
      <c r="E4064" s="127">
        <v>39809.57</v>
      </c>
      <c r="F4064" s="127">
        <v>919365</v>
      </c>
      <c r="G4064" s="127">
        <v>0</v>
      </c>
    </row>
    <row r="4065" spans="1:7" ht="14.25" customHeight="1">
      <c r="A4065" s="130" t="s">
        <v>154</v>
      </c>
      <c r="B4065" s="131">
        <v>2021</v>
      </c>
      <c r="C4065" s="130" t="s">
        <v>337</v>
      </c>
      <c r="D4065" s="130" t="s">
        <v>338</v>
      </c>
      <c r="E4065" s="131">
        <v>1222886.3700000001</v>
      </c>
      <c r="F4065" s="131">
        <v>54230050</v>
      </c>
      <c r="G4065" s="131">
        <v>0</v>
      </c>
    </row>
    <row r="4066" spans="1:7" ht="14.25" customHeight="1">
      <c r="A4066" s="126" t="s">
        <v>154</v>
      </c>
      <c r="B4066" s="127">
        <v>2021</v>
      </c>
      <c r="C4066" s="126" t="s">
        <v>337</v>
      </c>
      <c r="D4066" s="126" t="s">
        <v>339</v>
      </c>
      <c r="E4066" s="127">
        <v>1484103.1</v>
      </c>
      <c r="F4066" s="127">
        <v>128548463</v>
      </c>
      <c r="G4066" s="127">
        <v>349224</v>
      </c>
    </row>
    <row r="4067" spans="1:7" ht="14.25" customHeight="1">
      <c r="A4067" s="130" t="s">
        <v>154</v>
      </c>
      <c r="B4067" s="131">
        <v>2021</v>
      </c>
      <c r="C4067" s="130" t="s">
        <v>337</v>
      </c>
      <c r="D4067" s="130" t="s">
        <v>340</v>
      </c>
      <c r="E4067" s="131">
        <v>0</v>
      </c>
      <c r="F4067" s="131">
        <v>0</v>
      </c>
      <c r="G4067" s="131">
        <v>0</v>
      </c>
    </row>
    <row r="4068" spans="1:7" ht="14.25" customHeight="1">
      <c r="A4068" s="126" t="s">
        <v>154</v>
      </c>
      <c r="B4068" s="127">
        <v>2021</v>
      </c>
      <c r="C4068" s="126" t="s">
        <v>337</v>
      </c>
      <c r="D4068" s="126" t="s">
        <v>341</v>
      </c>
      <c r="E4068" s="127">
        <v>7658082.8700000001</v>
      </c>
      <c r="F4068" s="127">
        <v>182892382</v>
      </c>
      <c r="G4068" s="127">
        <v>0</v>
      </c>
    </row>
    <row r="4069" spans="1:7" ht="14.25" customHeight="1">
      <c r="A4069" s="130" t="s">
        <v>154</v>
      </c>
      <c r="B4069" s="131">
        <v>2021</v>
      </c>
      <c r="C4069" s="130" t="s">
        <v>337</v>
      </c>
      <c r="D4069" s="130" t="s">
        <v>342</v>
      </c>
      <c r="E4069" s="131">
        <v>0</v>
      </c>
      <c r="F4069" s="131">
        <v>0</v>
      </c>
      <c r="G4069" s="131">
        <v>0</v>
      </c>
    </row>
    <row r="4070" spans="1:7" ht="14.25" customHeight="1">
      <c r="A4070" s="126" t="s">
        <v>154</v>
      </c>
      <c r="B4070" s="127">
        <v>2022</v>
      </c>
      <c r="C4070" s="126" t="s">
        <v>332</v>
      </c>
      <c r="D4070" s="126" t="s">
        <v>343</v>
      </c>
      <c r="E4070" s="127">
        <v>0</v>
      </c>
      <c r="F4070" s="127">
        <v>0</v>
      </c>
      <c r="G4070" s="127">
        <v>0</v>
      </c>
    </row>
    <row r="4071" spans="1:7" ht="14.25" customHeight="1">
      <c r="A4071" s="130" t="s">
        <v>154</v>
      </c>
      <c r="B4071" s="131">
        <v>2022</v>
      </c>
      <c r="C4071" s="130" t="s">
        <v>332</v>
      </c>
      <c r="D4071" s="130" t="s">
        <v>333</v>
      </c>
      <c r="E4071" s="131">
        <v>27082.37</v>
      </c>
      <c r="F4071" s="131">
        <v>422907</v>
      </c>
      <c r="G4071" s="131">
        <v>1162</v>
      </c>
    </row>
    <row r="4072" spans="1:7" ht="14.25" customHeight="1">
      <c r="A4072" s="126" t="s">
        <v>154</v>
      </c>
      <c r="B4072" s="127">
        <v>2022</v>
      </c>
      <c r="C4072" s="126" t="s">
        <v>332</v>
      </c>
      <c r="D4072" s="126" t="s">
        <v>335</v>
      </c>
      <c r="E4072" s="127">
        <v>66672.17</v>
      </c>
      <c r="F4072" s="127">
        <v>1418460</v>
      </c>
      <c r="G4072" s="127">
        <v>3955</v>
      </c>
    </row>
    <row r="4073" spans="1:7" ht="14.25" customHeight="1">
      <c r="A4073" s="130" t="s">
        <v>154</v>
      </c>
      <c r="B4073" s="131">
        <v>2022</v>
      </c>
      <c r="C4073" s="130" t="s">
        <v>332</v>
      </c>
      <c r="D4073" s="130" t="s">
        <v>336</v>
      </c>
      <c r="E4073" s="131">
        <v>40072.71</v>
      </c>
      <c r="F4073" s="131">
        <v>895494</v>
      </c>
      <c r="G4073" s="131">
        <v>0</v>
      </c>
    </row>
    <row r="4074" spans="1:7" ht="14.25" customHeight="1">
      <c r="A4074" s="126" t="s">
        <v>154</v>
      </c>
      <c r="B4074" s="127">
        <v>2022</v>
      </c>
      <c r="C4074" s="126" t="s">
        <v>337</v>
      </c>
      <c r="D4074" s="126" t="s">
        <v>338</v>
      </c>
      <c r="E4074" s="127">
        <v>1273537.23</v>
      </c>
      <c r="F4074" s="127">
        <v>55719443</v>
      </c>
      <c r="G4074" s="127">
        <v>0</v>
      </c>
    </row>
    <row r="4075" spans="1:7" ht="14.25" customHeight="1">
      <c r="A4075" s="130" t="s">
        <v>154</v>
      </c>
      <c r="B4075" s="131">
        <v>2022</v>
      </c>
      <c r="C4075" s="130" t="s">
        <v>337</v>
      </c>
      <c r="D4075" s="130" t="s">
        <v>339</v>
      </c>
      <c r="E4075" s="131">
        <v>1557674.1</v>
      </c>
      <c r="F4075" s="131">
        <v>136029472</v>
      </c>
      <c r="G4075" s="131">
        <v>357213.6</v>
      </c>
    </row>
    <row r="4076" spans="1:7" ht="14.25" customHeight="1">
      <c r="A4076" s="126" t="s">
        <v>154</v>
      </c>
      <c r="B4076" s="127">
        <v>2022</v>
      </c>
      <c r="C4076" s="126" t="s">
        <v>337</v>
      </c>
      <c r="D4076" s="126" t="s">
        <v>340</v>
      </c>
      <c r="E4076" s="127">
        <v>0</v>
      </c>
      <c r="F4076" s="127">
        <v>0</v>
      </c>
      <c r="G4076" s="127">
        <v>0</v>
      </c>
    </row>
    <row r="4077" spans="1:7" ht="14.25" customHeight="1">
      <c r="A4077" s="130" t="s">
        <v>154</v>
      </c>
      <c r="B4077" s="131">
        <v>2022</v>
      </c>
      <c r="C4077" s="130" t="s">
        <v>337</v>
      </c>
      <c r="D4077" s="130" t="s">
        <v>341</v>
      </c>
      <c r="E4077" s="131">
        <v>7997028.9299999997</v>
      </c>
      <c r="F4077" s="131">
        <v>182644896</v>
      </c>
      <c r="G4077" s="131">
        <v>0</v>
      </c>
    </row>
    <row r="4078" spans="1:7" ht="14.25" customHeight="1">
      <c r="A4078" s="126" t="s">
        <v>154</v>
      </c>
      <c r="B4078" s="127">
        <v>2022</v>
      </c>
      <c r="C4078" s="126" t="s">
        <v>337</v>
      </c>
      <c r="D4078" s="126" t="s">
        <v>342</v>
      </c>
      <c r="E4078" s="127">
        <v>0</v>
      </c>
      <c r="F4078" s="127">
        <v>0</v>
      </c>
      <c r="G4078" s="127">
        <v>0</v>
      </c>
    </row>
    <row r="4079" spans="1:7" ht="14.25" customHeight="1">
      <c r="A4079" s="130" t="s">
        <v>154</v>
      </c>
      <c r="B4079" s="131">
        <v>2023</v>
      </c>
      <c r="C4079" s="130" t="s">
        <v>332</v>
      </c>
      <c r="D4079" s="130" t="s">
        <v>343</v>
      </c>
      <c r="E4079" s="131">
        <v>0</v>
      </c>
      <c r="F4079" s="131">
        <v>0</v>
      </c>
      <c r="G4079" s="131">
        <v>0</v>
      </c>
    </row>
    <row r="4080" spans="1:7" ht="14.25" customHeight="1">
      <c r="A4080" s="126" t="s">
        <v>154</v>
      </c>
      <c r="B4080" s="127">
        <v>2023</v>
      </c>
      <c r="C4080" s="126" t="s">
        <v>332</v>
      </c>
      <c r="D4080" s="126" t="s">
        <v>333</v>
      </c>
      <c r="E4080" s="127">
        <v>28360.55</v>
      </c>
      <c r="F4080" s="127">
        <v>419671</v>
      </c>
      <c r="G4080" s="127">
        <v>1153</v>
      </c>
    </row>
    <row r="4081" spans="1:7" ht="14.25" customHeight="1">
      <c r="A4081" s="130" t="s">
        <v>154</v>
      </c>
      <c r="B4081" s="131">
        <v>2023</v>
      </c>
      <c r="C4081" s="130" t="s">
        <v>332</v>
      </c>
      <c r="D4081" s="130" t="s">
        <v>335</v>
      </c>
      <c r="E4081" s="131">
        <v>35544.71</v>
      </c>
      <c r="F4081" s="131">
        <v>1453176</v>
      </c>
      <c r="G4081" s="131">
        <v>4057</v>
      </c>
    </row>
    <row r="4082" spans="1:7" ht="14.25" customHeight="1">
      <c r="A4082" s="126" t="s">
        <v>154</v>
      </c>
      <c r="B4082" s="127">
        <v>2023</v>
      </c>
      <c r="C4082" s="126" t="s">
        <v>332</v>
      </c>
      <c r="D4082" s="126" t="s">
        <v>336</v>
      </c>
      <c r="E4082" s="127">
        <v>34635.24</v>
      </c>
      <c r="F4082" s="127">
        <v>851915</v>
      </c>
      <c r="G4082" s="127">
        <v>0</v>
      </c>
    </row>
    <row r="4083" spans="1:7" ht="14.25" customHeight="1">
      <c r="A4083" s="130" t="s">
        <v>154</v>
      </c>
      <c r="B4083" s="131">
        <v>2023</v>
      </c>
      <c r="C4083" s="130" t="s">
        <v>337</v>
      </c>
      <c r="D4083" s="130" t="s">
        <v>338</v>
      </c>
      <c r="E4083" s="131">
        <v>1347990.91</v>
      </c>
      <c r="F4083" s="131">
        <v>54279425</v>
      </c>
      <c r="G4083" s="131">
        <v>0</v>
      </c>
    </row>
    <row r="4084" spans="1:7" ht="14.25" customHeight="1">
      <c r="A4084" s="126" t="s">
        <v>154</v>
      </c>
      <c r="B4084" s="127">
        <v>2023</v>
      </c>
      <c r="C4084" s="126" t="s">
        <v>337</v>
      </c>
      <c r="D4084" s="126" t="s">
        <v>339</v>
      </c>
      <c r="E4084" s="127">
        <v>1701420.64</v>
      </c>
      <c r="F4084" s="127">
        <v>136432089</v>
      </c>
      <c r="G4084" s="127">
        <v>353805</v>
      </c>
    </row>
    <row r="4085" spans="1:7" ht="14.25" customHeight="1">
      <c r="A4085" s="130" t="s">
        <v>154</v>
      </c>
      <c r="B4085" s="131">
        <v>2023</v>
      </c>
      <c r="C4085" s="130" t="s">
        <v>337</v>
      </c>
      <c r="D4085" s="130" t="s">
        <v>340</v>
      </c>
      <c r="E4085" s="131">
        <v>0</v>
      </c>
      <c r="F4085" s="131">
        <v>0</v>
      </c>
      <c r="G4085" s="131">
        <v>0</v>
      </c>
    </row>
    <row r="4086" spans="1:7" ht="14.25" customHeight="1">
      <c r="A4086" s="126" t="s">
        <v>154</v>
      </c>
      <c r="B4086" s="127">
        <v>2023</v>
      </c>
      <c r="C4086" s="126" t="s">
        <v>337</v>
      </c>
      <c r="D4086" s="126" t="s">
        <v>341</v>
      </c>
      <c r="E4086" s="127">
        <v>8540820.4800000004</v>
      </c>
      <c r="F4086" s="127">
        <v>177391636</v>
      </c>
      <c r="G4086" s="127">
        <v>0</v>
      </c>
    </row>
    <row r="4087" spans="1:7" ht="14.25" customHeight="1">
      <c r="A4087" s="130" t="s">
        <v>154</v>
      </c>
      <c r="B4087" s="131">
        <v>2023</v>
      </c>
      <c r="C4087" s="130" t="s">
        <v>337</v>
      </c>
      <c r="D4087" s="130" t="s">
        <v>342</v>
      </c>
      <c r="E4087" s="131">
        <v>0</v>
      </c>
      <c r="F4087" s="131">
        <v>0</v>
      </c>
      <c r="G4087" s="131">
        <v>0</v>
      </c>
    </row>
    <row r="4088" spans="1:7" ht="14.25" customHeight="1">
      <c r="A4088" s="126" t="s">
        <v>155</v>
      </c>
      <c r="B4088" s="127">
        <v>2015</v>
      </c>
      <c r="C4088" s="126" t="s">
        <v>332</v>
      </c>
      <c r="D4088" s="126" t="s">
        <v>343</v>
      </c>
      <c r="E4088" s="127">
        <v>0</v>
      </c>
      <c r="F4088" s="127">
        <v>0</v>
      </c>
      <c r="G4088" s="127">
        <v>0</v>
      </c>
    </row>
    <row r="4089" spans="1:7" ht="14.25" customHeight="1">
      <c r="A4089" s="130" t="s">
        <v>155</v>
      </c>
      <c r="B4089" s="131">
        <v>2015</v>
      </c>
      <c r="C4089" s="130" t="s">
        <v>332</v>
      </c>
      <c r="D4089" s="130" t="s">
        <v>333</v>
      </c>
      <c r="E4089" s="131">
        <v>3069.98</v>
      </c>
      <c r="F4089" s="131">
        <v>24839</v>
      </c>
      <c r="G4089" s="131">
        <v>0</v>
      </c>
    </row>
    <row r="4090" spans="1:7" ht="14.25" customHeight="1">
      <c r="A4090" s="126" t="s">
        <v>155</v>
      </c>
      <c r="B4090" s="127">
        <v>2015</v>
      </c>
      <c r="C4090" s="126" t="s">
        <v>332</v>
      </c>
      <c r="D4090" s="126" t="s">
        <v>335</v>
      </c>
      <c r="E4090" s="127">
        <v>95260.59</v>
      </c>
      <c r="F4090" s="127">
        <v>720792</v>
      </c>
      <c r="G4090" s="127">
        <v>1984</v>
      </c>
    </row>
    <row r="4091" spans="1:7" ht="14.25" customHeight="1">
      <c r="A4091" s="130" t="s">
        <v>155</v>
      </c>
      <c r="B4091" s="131">
        <v>2015</v>
      </c>
      <c r="C4091" s="130" t="s">
        <v>337</v>
      </c>
      <c r="D4091" s="130" t="s">
        <v>338</v>
      </c>
      <c r="E4091" s="131">
        <v>429811.28</v>
      </c>
      <c r="F4091" s="131">
        <v>12033954</v>
      </c>
      <c r="G4091" s="131">
        <v>0</v>
      </c>
    </row>
    <row r="4092" spans="1:7" ht="14.25" customHeight="1">
      <c r="A4092" s="126" t="s">
        <v>155</v>
      </c>
      <c r="B4092" s="127">
        <v>2015</v>
      </c>
      <c r="C4092" s="126" t="s">
        <v>337</v>
      </c>
      <c r="D4092" s="126" t="s">
        <v>339</v>
      </c>
      <c r="E4092" s="127">
        <v>637974.78</v>
      </c>
      <c r="F4092" s="127">
        <v>67611795</v>
      </c>
      <c r="G4092" s="127">
        <v>150127</v>
      </c>
    </row>
    <row r="4093" spans="1:7" ht="14.25" customHeight="1">
      <c r="A4093" s="130" t="s">
        <v>155</v>
      </c>
      <c r="B4093" s="131">
        <v>2015</v>
      </c>
      <c r="C4093" s="130" t="s">
        <v>337</v>
      </c>
      <c r="D4093" s="130" t="s">
        <v>340</v>
      </c>
      <c r="E4093" s="131">
        <v>0</v>
      </c>
      <c r="F4093" s="131">
        <v>0</v>
      </c>
      <c r="G4093" s="131">
        <v>0</v>
      </c>
    </row>
    <row r="4094" spans="1:7" ht="14.25" customHeight="1">
      <c r="A4094" s="126" t="s">
        <v>155</v>
      </c>
      <c r="B4094" s="127">
        <v>2015</v>
      </c>
      <c r="C4094" s="126" t="s">
        <v>337</v>
      </c>
      <c r="D4094" s="126" t="s">
        <v>341</v>
      </c>
      <c r="E4094" s="127">
        <v>1186443.3400000001</v>
      </c>
      <c r="F4094" s="127">
        <v>24960131</v>
      </c>
      <c r="G4094" s="127">
        <v>0</v>
      </c>
    </row>
    <row r="4095" spans="1:7" ht="14.25" customHeight="1">
      <c r="A4095" s="130" t="s">
        <v>155</v>
      </c>
      <c r="B4095" s="131">
        <v>2015</v>
      </c>
      <c r="C4095" s="130" t="s">
        <v>337</v>
      </c>
      <c r="D4095" s="130" t="s">
        <v>342</v>
      </c>
      <c r="E4095" s="131">
        <v>0</v>
      </c>
      <c r="F4095" s="131">
        <v>0</v>
      </c>
      <c r="G4095" s="131">
        <v>0</v>
      </c>
    </row>
    <row r="4096" spans="1:7" ht="14.25" customHeight="1">
      <c r="A4096" s="126" t="s">
        <v>155</v>
      </c>
      <c r="B4096" s="127">
        <v>2016</v>
      </c>
      <c r="C4096" s="126" t="s">
        <v>332</v>
      </c>
      <c r="D4096" s="126" t="s">
        <v>343</v>
      </c>
      <c r="E4096" s="127">
        <v>0</v>
      </c>
      <c r="F4096" s="127">
        <v>0</v>
      </c>
      <c r="G4096" s="127">
        <v>0</v>
      </c>
    </row>
    <row r="4097" spans="1:7" ht="14.25" customHeight="1">
      <c r="A4097" s="130" t="s">
        <v>155</v>
      </c>
      <c r="B4097" s="131">
        <v>2016</v>
      </c>
      <c r="C4097" s="130" t="s">
        <v>332</v>
      </c>
      <c r="D4097" s="130" t="s">
        <v>333</v>
      </c>
      <c r="E4097" s="131">
        <v>3379.02</v>
      </c>
      <c r="F4097" s="131">
        <v>22056</v>
      </c>
      <c r="G4097" s="131">
        <v>61.3</v>
      </c>
    </row>
    <row r="4098" spans="1:7" ht="14.25" customHeight="1">
      <c r="A4098" s="126" t="s">
        <v>155</v>
      </c>
      <c r="B4098" s="127">
        <v>2016</v>
      </c>
      <c r="C4098" s="126" t="s">
        <v>332</v>
      </c>
      <c r="D4098" s="126" t="s">
        <v>335</v>
      </c>
      <c r="E4098" s="127">
        <v>48367.87</v>
      </c>
      <c r="F4098" s="127">
        <v>723427</v>
      </c>
      <c r="G4098" s="127">
        <v>1984</v>
      </c>
    </row>
    <row r="4099" spans="1:7" ht="14.25" customHeight="1">
      <c r="A4099" s="130" t="s">
        <v>155</v>
      </c>
      <c r="B4099" s="131">
        <v>2016</v>
      </c>
      <c r="C4099" s="130" t="s">
        <v>337</v>
      </c>
      <c r="D4099" s="130" t="s">
        <v>338</v>
      </c>
      <c r="E4099" s="131">
        <v>444908.51</v>
      </c>
      <c r="F4099" s="131">
        <v>11967606</v>
      </c>
      <c r="G4099" s="131">
        <v>0</v>
      </c>
    </row>
    <row r="4100" spans="1:7" ht="14.25" customHeight="1">
      <c r="A4100" s="126" t="s">
        <v>155</v>
      </c>
      <c r="B4100" s="127">
        <v>2016</v>
      </c>
      <c r="C4100" s="126" t="s">
        <v>337</v>
      </c>
      <c r="D4100" s="126" t="s">
        <v>339</v>
      </c>
      <c r="E4100" s="127">
        <v>676773.06</v>
      </c>
      <c r="F4100" s="127">
        <v>65390259</v>
      </c>
      <c r="G4100" s="127">
        <v>152255</v>
      </c>
    </row>
    <row r="4101" spans="1:7" ht="14.25" customHeight="1">
      <c r="A4101" s="130" t="s">
        <v>155</v>
      </c>
      <c r="B4101" s="131">
        <v>2016</v>
      </c>
      <c r="C4101" s="130" t="s">
        <v>337</v>
      </c>
      <c r="D4101" s="130" t="s">
        <v>340</v>
      </c>
      <c r="E4101" s="131">
        <v>0</v>
      </c>
      <c r="F4101" s="131">
        <v>0</v>
      </c>
      <c r="G4101" s="131">
        <v>0</v>
      </c>
    </row>
    <row r="4102" spans="1:7" ht="14.25" customHeight="1">
      <c r="A4102" s="126" t="s">
        <v>155</v>
      </c>
      <c r="B4102" s="127">
        <v>2016</v>
      </c>
      <c r="C4102" s="126" t="s">
        <v>337</v>
      </c>
      <c r="D4102" s="126" t="s">
        <v>341</v>
      </c>
      <c r="E4102" s="127">
        <v>1278073.04</v>
      </c>
      <c r="F4102" s="127">
        <v>24523576</v>
      </c>
      <c r="G4102" s="127">
        <v>0</v>
      </c>
    </row>
    <row r="4103" spans="1:7" ht="14.25" customHeight="1">
      <c r="A4103" s="130" t="s">
        <v>155</v>
      </c>
      <c r="B4103" s="131">
        <v>2016</v>
      </c>
      <c r="C4103" s="130" t="s">
        <v>337</v>
      </c>
      <c r="D4103" s="130" t="s">
        <v>342</v>
      </c>
      <c r="E4103" s="131">
        <v>0</v>
      </c>
      <c r="F4103" s="131">
        <v>0</v>
      </c>
      <c r="G4103" s="131">
        <v>0</v>
      </c>
    </row>
    <row r="4104" spans="1:7" ht="14.25" customHeight="1">
      <c r="A4104" s="126" t="s">
        <v>155</v>
      </c>
      <c r="B4104" s="127">
        <v>2017</v>
      </c>
      <c r="C4104" s="126" t="s">
        <v>332</v>
      </c>
      <c r="D4104" s="126" t="s">
        <v>343</v>
      </c>
      <c r="E4104" s="127">
        <v>0</v>
      </c>
      <c r="F4104" s="127">
        <v>0</v>
      </c>
      <c r="G4104" s="127">
        <v>0</v>
      </c>
    </row>
    <row r="4105" spans="1:7" ht="14.25" customHeight="1">
      <c r="A4105" s="130" t="s">
        <v>155</v>
      </c>
      <c r="B4105" s="131">
        <v>2017</v>
      </c>
      <c r="C4105" s="130" t="s">
        <v>332</v>
      </c>
      <c r="D4105" s="130" t="s">
        <v>333</v>
      </c>
      <c r="E4105" s="131">
        <v>3615.73</v>
      </c>
      <c r="F4105" s="131">
        <v>19674</v>
      </c>
      <c r="G4105" s="131">
        <v>55</v>
      </c>
    </row>
    <row r="4106" spans="1:7" ht="14.25" customHeight="1">
      <c r="A4106" s="126" t="s">
        <v>155</v>
      </c>
      <c r="B4106" s="127">
        <v>2017</v>
      </c>
      <c r="C4106" s="126" t="s">
        <v>332</v>
      </c>
      <c r="D4106" s="126" t="s">
        <v>335</v>
      </c>
      <c r="E4106" s="127">
        <v>23631.09</v>
      </c>
      <c r="F4106" s="127">
        <v>697359</v>
      </c>
      <c r="G4106" s="127">
        <v>1920</v>
      </c>
    </row>
    <row r="4107" spans="1:7" ht="14.25" customHeight="1">
      <c r="A4107" s="130" t="s">
        <v>155</v>
      </c>
      <c r="B4107" s="131">
        <v>2017</v>
      </c>
      <c r="C4107" s="130" t="s">
        <v>337</v>
      </c>
      <c r="D4107" s="130" t="s">
        <v>338</v>
      </c>
      <c r="E4107" s="131">
        <v>445996.46</v>
      </c>
      <c r="F4107" s="131">
        <v>11410391</v>
      </c>
      <c r="G4107" s="131">
        <v>0</v>
      </c>
    </row>
    <row r="4108" spans="1:7" ht="14.25" customHeight="1">
      <c r="A4108" s="126" t="s">
        <v>155</v>
      </c>
      <c r="B4108" s="127">
        <v>2017</v>
      </c>
      <c r="C4108" s="126" t="s">
        <v>337</v>
      </c>
      <c r="D4108" s="126" t="s">
        <v>339</v>
      </c>
      <c r="E4108" s="127">
        <v>691776.8</v>
      </c>
      <c r="F4108" s="127">
        <v>64780140</v>
      </c>
      <c r="G4108" s="127">
        <v>151997</v>
      </c>
    </row>
    <row r="4109" spans="1:7" ht="14.25" customHeight="1">
      <c r="A4109" s="130" t="s">
        <v>155</v>
      </c>
      <c r="B4109" s="131">
        <v>2017</v>
      </c>
      <c r="C4109" s="130" t="s">
        <v>337</v>
      </c>
      <c r="D4109" s="130" t="s">
        <v>340</v>
      </c>
      <c r="E4109" s="131">
        <v>0</v>
      </c>
      <c r="F4109" s="131">
        <v>0</v>
      </c>
      <c r="G4109" s="131">
        <v>0</v>
      </c>
    </row>
    <row r="4110" spans="1:7" ht="14.25" customHeight="1">
      <c r="A4110" s="126" t="s">
        <v>155</v>
      </c>
      <c r="B4110" s="127">
        <v>2017</v>
      </c>
      <c r="C4110" s="126" t="s">
        <v>337</v>
      </c>
      <c r="D4110" s="126" t="s">
        <v>341</v>
      </c>
      <c r="E4110" s="127">
        <v>1334275.81</v>
      </c>
      <c r="F4110" s="127">
        <v>23863110</v>
      </c>
      <c r="G4110" s="127">
        <v>0</v>
      </c>
    </row>
    <row r="4111" spans="1:7" ht="14.25" customHeight="1">
      <c r="A4111" s="130" t="s">
        <v>155</v>
      </c>
      <c r="B4111" s="131">
        <v>2017</v>
      </c>
      <c r="C4111" s="130" t="s">
        <v>337</v>
      </c>
      <c r="D4111" s="130" t="s">
        <v>342</v>
      </c>
      <c r="E4111" s="131">
        <v>0</v>
      </c>
      <c r="F4111" s="131">
        <v>0</v>
      </c>
      <c r="G4111" s="131">
        <v>0</v>
      </c>
    </row>
    <row r="4112" spans="1:7" ht="14.25" customHeight="1">
      <c r="A4112" s="126" t="s">
        <v>155</v>
      </c>
      <c r="B4112" s="127">
        <v>2018</v>
      </c>
      <c r="C4112" s="126" t="s">
        <v>332</v>
      </c>
      <c r="D4112" s="126" t="s">
        <v>343</v>
      </c>
      <c r="E4112" s="127">
        <v>0</v>
      </c>
      <c r="F4112" s="127">
        <v>0</v>
      </c>
      <c r="G4112" s="127">
        <v>0</v>
      </c>
    </row>
    <row r="4113" spans="1:7" ht="14.25" customHeight="1">
      <c r="A4113" s="130" t="s">
        <v>155</v>
      </c>
      <c r="B4113" s="131">
        <v>2018</v>
      </c>
      <c r="C4113" s="130" t="s">
        <v>332</v>
      </c>
      <c r="D4113" s="130" t="s">
        <v>333</v>
      </c>
      <c r="E4113" s="131">
        <v>3644.99</v>
      </c>
      <c r="F4113" s="131">
        <v>19673.09</v>
      </c>
      <c r="G4113" s="131">
        <v>55.05</v>
      </c>
    </row>
    <row r="4114" spans="1:7" ht="14.25" customHeight="1">
      <c r="A4114" s="126" t="s">
        <v>155</v>
      </c>
      <c r="B4114" s="127">
        <v>2018</v>
      </c>
      <c r="C4114" s="126" t="s">
        <v>332</v>
      </c>
      <c r="D4114" s="126" t="s">
        <v>335</v>
      </c>
      <c r="E4114" s="127">
        <v>23741.97</v>
      </c>
      <c r="F4114" s="127">
        <v>691015.45</v>
      </c>
      <c r="G4114" s="127">
        <v>1901.83</v>
      </c>
    </row>
    <row r="4115" spans="1:7" ht="14.25" customHeight="1">
      <c r="A4115" s="130" t="s">
        <v>155</v>
      </c>
      <c r="B4115" s="131">
        <v>2018</v>
      </c>
      <c r="C4115" s="130" t="s">
        <v>332</v>
      </c>
      <c r="D4115" s="130" t="s">
        <v>336</v>
      </c>
      <c r="E4115" s="131">
        <v>917.58</v>
      </c>
      <c r="F4115" s="131">
        <v>6801.02</v>
      </c>
      <c r="G4115" s="131">
        <v>0</v>
      </c>
    </row>
    <row r="4116" spans="1:7" ht="14.25" customHeight="1">
      <c r="A4116" s="126" t="s">
        <v>155</v>
      </c>
      <c r="B4116" s="127">
        <v>2018</v>
      </c>
      <c r="C4116" s="126" t="s">
        <v>337</v>
      </c>
      <c r="D4116" s="126" t="s">
        <v>338</v>
      </c>
      <c r="E4116" s="127">
        <v>453860.76</v>
      </c>
      <c r="F4116" s="127">
        <v>11564095.09</v>
      </c>
      <c r="G4116" s="127">
        <v>0</v>
      </c>
    </row>
    <row r="4117" spans="1:7" ht="14.25" customHeight="1">
      <c r="A4117" s="130" t="s">
        <v>155</v>
      </c>
      <c r="B4117" s="131">
        <v>2018</v>
      </c>
      <c r="C4117" s="130" t="s">
        <v>337</v>
      </c>
      <c r="D4117" s="130" t="s">
        <v>339</v>
      </c>
      <c r="E4117" s="131">
        <v>685640.86</v>
      </c>
      <c r="F4117" s="131">
        <v>62224146.259999998</v>
      </c>
      <c r="G4117" s="131">
        <v>149961.79</v>
      </c>
    </row>
    <row r="4118" spans="1:7" ht="14.25" customHeight="1">
      <c r="A4118" s="126" t="s">
        <v>155</v>
      </c>
      <c r="B4118" s="127">
        <v>2018</v>
      </c>
      <c r="C4118" s="126" t="s">
        <v>337</v>
      </c>
      <c r="D4118" s="126" t="s">
        <v>340</v>
      </c>
      <c r="E4118" s="127">
        <v>0</v>
      </c>
      <c r="F4118" s="127">
        <v>0</v>
      </c>
      <c r="G4118" s="127">
        <v>0</v>
      </c>
    </row>
    <row r="4119" spans="1:7" ht="14.25" customHeight="1">
      <c r="A4119" s="130" t="s">
        <v>155</v>
      </c>
      <c r="B4119" s="131">
        <v>2018</v>
      </c>
      <c r="C4119" s="130" t="s">
        <v>337</v>
      </c>
      <c r="D4119" s="130" t="s">
        <v>341</v>
      </c>
      <c r="E4119" s="131">
        <v>1395547.5</v>
      </c>
      <c r="F4119" s="131">
        <v>25359188.27</v>
      </c>
      <c r="G4119" s="131">
        <v>0</v>
      </c>
    </row>
    <row r="4120" spans="1:7" ht="14.25" customHeight="1">
      <c r="A4120" s="126" t="s">
        <v>155</v>
      </c>
      <c r="B4120" s="127">
        <v>2018</v>
      </c>
      <c r="C4120" s="126" t="s">
        <v>337</v>
      </c>
      <c r="D4120" s="126" t="s">
        <v>342</v>
      </c>
      <c r="E4120" s="127">
        <v>0</v>
      </c>
      <c r="F4120" s="127">
        <v>0</v>
      </c>
      <c r="G4120" s="127">
        <v>0</v>
      </c>
    </row>
    <row r="4121" spans="1:7" ht="14.25" customHeight="1">
      <c r="A4121" s="130" t="s">
        <v>155</v>
      </c>
      <c r="B4121" s="131">
        <v>2019</v>
      </c>
      <c r="C4121" s="130" t="s">
        <v>332</v>
      </c>
      <c r="D4121" s="130" t="s">
        <v>343</v>
      </c>
      <c r="E4121" s="131">
        <v>0</v>
      </c>
      <c r="F4121" s="131">
        <v>0</v>
      </c>
      <c r="G4121" s="131">
        <v>0</v>
      </c>
    </row>
    <row r="4122" spans="1:7" ht="14.25" customHeight="1">
      <c r="A4122" s="126" t="s">
        <v>155</v>
      </c>
      <c r="B4122" s="127">
        <v>2019</v>
      </c>
      <c r="C4122" s="126" t="s">
        <v>332</v>
      </c>
      <c r="D4122" s="126" t="s">
        <v>333</v>
      </c>
      <c r="E4122" s="127">
        <v>3693.76</v>
      </c>
      <c r="F4122" s="127">
        <v>19673.099999999999</v>
      </c>
      <c r="G4122" s="127">
        <v>54.65</v>
      </c>
    </row>
    <row r="4123" spans="1:7" ht="14.25" customHeight="1">
      <c r="A4123" s="130" t="s">
        <v>155</v>
      </c>
      <c r="B4123" s="131">
        <v>2019</v>
      </c>
      <c r="C4123" s="130" t="s">
        <v>332</v>
      </c>
      <c r="D4123" s="130" t="s">
        <v>335</v>
      </c>
      <c r="E4123" s="131">
        <v>23925.67</v>
      </c>
      <c r="F4123" s="131">
        <v>650270.35</v>
      </c>
      <c r="G4123" s="131">
        <v>1809.91</v>
      </c>
    </row>
    <row r="4124" spans="1:7" ht="14.25" customHeight="1">
      <c r="A4124" s="126" t="s">
        <v>155</v>
      </c>
      <c r="B4124" s="127">
        <v>2019</v>
      </c>
      <c r="C4124" s="126" t="s">
        <v>332</v>
      </c>
      <c r="D4124" s="126" t="s">
        <v>336</v>
      </c>
      <c r="E4124" s="127">
        <v>929.17</v>
      </c>
      <c r="F4124" s="127">
        <v>6288.03</v>
      </c>
      <c r="G4124" s="127">
        <v>0</v>
      </c>
    </row>
    <row r="4125" spans="1:7" ht="14.25" customHeight="1">
      <c r="A4125" s="130" t="s">
        <v>155</v>
      </c>
      <c r="B4125" s="131">
        <v>2019</v>
      </c>
      <c r="C4125" s="130" t="s">
        <v>337</v>
      </c>
      <c r="D4125" s="130" t="s">
        <v>338</v>
      </c>
      <c r="E4125" s="131">
        <v>450899.74</v>
      </c>
      <c r="F4125" s="131">
        <v>11138171.83</v>
      </c>
      <c r="G4125" s="131">
        <v>0</v>
      </c>
    </row>
    <row r="4126" spans="1:7" ht="14.25" customHeight="1">
      <c r="A4126" s="126" t="s">
        <v>155</v>
      </c>
      <c r="B4126" s="127">
        <v>2019</v>
      </c>
      <c r="C4126" s="126" t="s">
        <v>337</v>
      </c>
      <c r="D4126" s="126" t="s">
        <v>339</v>
      </c>
      <c r="E4126" s="127">
        <v>699750.25</v>
      </c>
      <c r="F4126" s="127">
        <v>61506027.549999997</v>
      </c>
      <c r="G4126" s="127">
        <v>147915.29999999999</v>
      </c>
    </row>
    <row r="4127" spans="1:7" ht="14.25" customHeight="1">
      <c r="A4127" s="130" t="s">
        <v>155</v>
      </c>
      <c r="B4127" s="131">
        <v>2019</v>
      </c>
      <c r="C4127" s="130" t="s">
        <v>337</v>
      </c>
      <c r="D4127" s="130" t="s">
        <v>340</v>
      </c>
      <c r="E4127" s="131">
        <v>0</v>
      </c>
      <c r="F4127" s="131">
        <v>0</v>
      </c>
      <c r="G4127" s="131">
        <v>0</v>
      </c>
    </row>
    <row r="4128" spans="1:7" ht="14.25" customHeight="1">
      <c r="A4128" s="126" t="s">
        <v>155</v>
      </c>
      <c r="B4128" s="127">
        <v>2019</v>
      </c>
      <c r="C4128" s="126" t="s">
        <v>337</v>
      </c>
      <c r="D4128" s="126" t="s">
        <v>341</v>
      </c>
      <c r="E4128" s="127">
        <v>1431751.25</v>
      </c>
      <c r="F4128" s="127">
        <v>25253896.170000002</v>
      </c>
      <c r="G4128" s="127">
        <v>0</v>
      </c>
    </row>
    <row r="4129" spans="1:7" ht="14.25" customHeight="1">
      <c r="A4129" s="130" t="s">
        <v>155</v>
      </c>
      <c r="B4129" s="131">
        <v>2019</v>
      </c>
      <c r="C4129" s="130" t="s">
        <v>337</v>
      </c>
      <c r="D4129" s="130" t="s">
        <v>342</v>
      </c>
      <c r="E4129" s="131">
        <v>0</v>
      </c>
      <c r="F4129" s="131">
        <v>0</v>
      </c>
      <c r="G4129" s="131">
        <v>0</v>
      </c>
    </row>
    <row r="4130" spans="1:7" ht="14.25" customHeight="1">
      <c r="A4130" s="126" t="s">
        <v>155</v>
      </c>
      <c r="B4130" s="127">
        <v>2020</v>
      </c>
      <c r="C4130" s="126" t="s">
        <v>332</v>
      </c>
      <c r="D4130" s="126" t="s">
        <v>343</v>
      </c>
      <c r="E4130" s="127">
        <v>0</v>
      </c>
      <c r="F4130" s="127">
        <v>0</v>
      </c>
      <c r="G4130" s="127">
        <v>0</v>
      </c>
    </row>
    <row r="4131" spans="1:7" ht="14.25" customHeight="1">
      <c r="A4131" s="130" t="s">
        <v>155</v>
      </c>
      <c r="B4131" s="131">
        <v>2020</v>
      </c>
      <c r="C4131" s="130" t="s">
        <v>332</v>
      </c>
      <c r="D4131" s="130" t="s">
        <v>333</v>
      </c>
      <c r="E4131" s="131">
        <v>3644.18</v>
      </c>
      <c r="F4131" s="131">
        <v>19032.57</v>
      </c>
      <c r="G4131" s="131">
        <v>52.87</v>
      </c>
    </row>
    <row r="4132" spans="1:7" ht="14.25" customHeight="1">
      <c r="A4132" s="126" t="s">
        <v>155</v>
      </c>
      <c r="B4132" s="127">
        <v>2020</v>
      </c>
      <c r="C4132" s="126" t="s">
        <v>332</v>
      </c>
      <c r="D4132" s="126" t="s">
        <v>335</v>
      </c>
      <c r="E4132" s="127">
        <v>22384.39</v>
      </c>
      <c r="F4132" s="127">
        <v>230452.83</v>
      </c>
      <c r="G4132" s="127">
        <v>632.12</v>
      </c>
    </row>
    <row r="4133" spans="1:7" ht="14.25" customHeight="1">
      <c r="A4133" s="130" t="s">
        <v>155</v>
      </c>
      <c r="B4133" s="131">
        <v>2020</v>
      </c>
      <c r="C4133" s="130" t="s">
        <v>337</v>
      </c>
      <c r="D4133" s="130" t="s">
        <v>338</v>
      </c>
      <c r="E4133" s="131">
        <v>439995.78</v>
      </c>
      <c r="F4133" s="131">
        <v>10399992.689999999</v>
      </c>
      <c r="G4133" s="131">
        <v>0</v>
      </c>
    </row>
    <row r="4134" spans="1:7" ht="14.25" customHeight="1">
      <c r="A4134" s="126" t="s">
        <v>155</v>
      </c>
      <c r="B4134" s="127">
        <v>2020</v>
      </c>
      <c r="C4134" s="126" t="s">
        <v>337</v>
      </c>
      <c r="D4134" s="126" t="s">
        <v>339</v>
      </c>
      <c r="E4134" s="127">
        <v>262375.39</v>
      </c>
      <c r="F4134" s="127">
        <v>56943640.729999997</v>
      </c>
      <c r="G4134" s="127">
        <v>142646.24</v>
      </c>
    </row>
    <row r="4135" spans="1:7" ht="14.25" customHeight="1">
      <c r="A4135" s="130" t="s">
        <v>155</v>
      </c>
      <c r="B4135" s="131">
        <v>2020</v>
      </c>
      <c r="C4135" s="130" t="s">
        <v>337</v>
      </c>
      <c r="D4135" s="130" t="s">
        <v>340</v>
      </c>
      <c r="E4135" s="131">
        <v>431989.48</v>
      </c>
      <c r="F4135" s="131">
        <v>0</v>
      </c>
      <c r="G4135" s="131">
        <v>0</v>
      </c>
    </row>
    <row r="4136" spans="1:7" ht="14.25" customHeight="1">
      <c r="A4136" s="126" t="s">
        <v>155</v>
      </c>
      <c r="B4136" s="127">
        <v>2020</v>
      </c>
      <c r="C4136" s="126" t="s">
        <v>337</v>
      </c>
      <c r="D4136" s="126" t="s">
        <v>341</v>
      </c>
      <c r="E4136" s="127">
        <v>1453090.02</v>
      </c>
      <c r="F4136" s="127">
        <v>26737895.98</v>
      </c>
      <c r="G4136" s="127">
        <v>0</v>
      </c>
    </row>
    <row r="4137" spans="1:7" ht="14.25" customHeight="1">
      <c r="A4137" s="130" t="s">
        <v>155</v>
      </c>
      <c r="B4137" s="131">
        <v>2020</v>
      </c>
      <c r="C4137" s="130" t="s">
        <v>337</v>
      </c>
      <c r="D4137" s="130" t="s">
        <v>342</v>
      </c>
      <c r="E4137" s="131">
        <v>0</v>
      </c>
      <c r="F4137" s="131">
        <v>0</v>
      </c>
      <c r="G4137" s="131">
        <v>0</v>
      </c>
    </row>
    <row r="4138" spans="1:7" ht="14.25" customHeight="1">
      <c r="A4138" s="126" t="s">
        <v>155</v>
      </c>
      <c r="B4138" s="127">
        <v>2021</v>
      </c>
      <c r="C4138" s="126" t="s">
        <v>332</v>
      </c>
      <c r="D4138" s="126" t="s">
        <v>343</v>
      </c>
      <c r="E4138" s="127">
        <v>0</v>
      </c>
      <c r="F4138" s="127">
        <v>0</v>
      </c>
      <c r="G4138" s="127">
        <v>0</v>
      </c>
    </row>
    <row r="4139" spans="1:7" ht="14.25" customHeight="1">
      <c r="A4139" s="130" t="s">
        <v>155</v>
      </c>
      <c r="B4139" s="131">
        <v>2021</v>
      </c>
      <c r="C4139" s="130" t="s">
        <v>332</v>
      </c>
      <c r="D4139" s="130" t="s">
        <v>333</v>
      </c>
      <c r="E4139" s="131">
        <v>3817.38</v>
      </c>
      <c r="F4139" s="131">
        <v>18021.240000000002</v>
      </c>
      <c r="G4139" s="131">
        <v>53.06</v>
      </c>
    </row>
    <row r="4140" spans="1:7" ht="14.25" customHeight="1">
      <c r="A4140" s="126" t="s">
        <v>155</v>
      </c>
      <c r="B4140" s="127">
        <v>2021</v>
      </c>
      <c r="C4140" s="126" t="s">
        <v>332</v>
      </c>
      <c r="D4140" s="126" t="s">
        <v>335</v>
      </c>
      <c r="E4140" s="127">
        <v>36482.949999999997</v>
      </c>
      <c r="F4140" s="127">
        <v>216411.08</v>
      </c>
      <c r="G4140" s="127">
        <v>596.42999999999995</v>
      </c>
    </row>
    <row r="4141" spans="1:7" ht="14.25" customHeight="1">
      <c r="A4141" s="130" t="s">
        <v>155</v>
      </c>
      <c r="B4141" s="131">
        <v>2021</v>
      </c>
      <c r="C4141" s="130" t="s">
        <v>337</v>
      </c>
      <c r="D4141" s="130" t="s">
        <v>338</v>
      </c>
      <c r="E4141" s="131">
        <v>483951.88</v>
      </c>
      <c r="F4141" s="131">
        <v>10488028.67</v>
      </c>
      <c r="G4141" s="131">
        <v>0</v>
      </c>
    </row>
    <row r="4142" spans="1:7" ht="14.25" customHeight="1">
      <c r="A4142" s="126" t="s">
        <v>155</v>
      </c>
      <c r="B4142" s="127">
        <v>2021</v>
      </c>
      <c r="C4142" s="126" t="s">
        <v>337</v>
      </c>
      <c r="D4142" s="126" t="s">
        <v>339</v>
      </c>
      <c r="E4142" s="127">
        <v>859717.11</v>
      </c>
      <c r="F4142" s="127">
        <v>61031160.600000001</v>
      </c>
      <c r="G4142" s="127">
        <v>159472.01</v>
      </c>
    </row>
    <row r="4143" spans="1:7" ht="14.25" customHeight="1">
      <c r="A4143" s="130" t="s">
        <v>155</v>
      </c>
      <c r="B4143" s="131">
        <v>2021</v>
      </c>
      <c r="C4143" s="130" t="s">
        <v>337</v>
      </c>
      <c r="D4143" s="130" t="s">
        <v>340</v>
      </c>
      <c r="E4143" s="131">
        <v>0</v>
      </c>
      <c r="F4143" s="131">
        <v>0</v>
      </c>
      <c r="G4143" s="131">
        <v>0</v>
      </c>
    </row>
    <row r="4144" spans="1:7" ht="14.25" customHeight="1">
      <c r="A4144" s="126" t="s">
        <v>155</v>
      </c>
      <c r="B4144" s="127">
        <v>2021</v>
      </c>
      <c r="C4144" s="126" t="s">
        <v>337</v>
      </c>
      <c r="D4144" s="126" t="s">
        <v>341</v>
      </c>
      <c r="E4144" s="127">
        <v>1644359.02</v>
      </c>
      <c r="F4144" s="127">
        <v>27101446.18</v>
      </c>
      <c r="G4144" s="127">
        <v>0</v>
      </c>
    </row>
    <row r="4145" spans="1:7" ht="14.25" customHeight="1">
      <c r="A4145" s="130" t="s">
        <v>155</v>
      </c>
      <c r="B4145" s="131">
        <v>2021</v>
      </c>
      <c r="C4145" s="130" t="s">
        <v>337</v>
      </c>
      <c r="D4145" s="130" t="s">
        <v>342</v>
      </c>
      <c r="E4145" s="131">
        <v>0</v>
      </c>
      <c r="F4145" s="131">
        <v>0</v>
      </c>
      <c r="G4145" s="131">
        <v>0</v>
      </c>
    </row>
    <row r="4146" spans="1:7" ht="14.25" customHeight="1">
      <c r="A4146" s="126" t="s">
        <v>155</v>
      </c>
      <c r="B4146" s="127">
        <v>2022</v>
      </c>
      <c r="C4146" s="126" t="s">
        <v>332</v>
      </c>
      <c r="D4146" s="126" t="s">
        <v>343</v>
      </c>
      <c r="E4146" s="127">
        <v>0</v>
      </c>
      <c r="F4146" s="127">
        <v>0</v>
      </c>
      <c r="G4146" s="127">
        <v>0</v>
      </c>
    </row>
    <row r="4147" spans="1:7" ht="14.25" customHeight="1">
      <c r="A4147" s="130" t="s">
        <v>155</v>
      </c>
      <c r="B4147" s="131">
        <v>2022</v>
      </c>
      <c r="C4147" s="130" t="s">
        <v>332</v>
      </c>
      <c r="D4147" s="130" t="s">
        <v>333</v>
      </c>
      <c r="E4147" s="131">
        <v>3699.44</v>
      </c>
      <c r="F4147" s="131">
        <v>16673.91</v>
      </c>
      <c r="G4147" s="131">
        <v>46.32</v>
      </c>
    </row>
    <row r="4148" spans="1:7" ht="14.25" customHeight="1">
      <c r="A4148" s="126" t="s">
        <v>155</v>
      </c>
      <c r="B4148" s="127">
        <v>2022</v>
      </c>
      <c r="C4148" s="126" t="s">
        <v>332</v>
      </c>
      <c r="D4148" s="126" t="s">
        <v>335</v>
      </c>
      <c r="E4148" s="127">
        <v>45347.08</v>
      </c>
      <c r="F4148" s="127">
        <v>210280.19</v>
      </c>
      <c r="G4148" s="127">
        <v>577.4</v>
      </c>
    </row>
    <row r="4149" spans="1:7" ht="14.25" customHeight="1">
      <c r="A4149" s="130" t="s">
        <v>155</v>
      </c>
      <c r="B4149" s="131">
        <v>2022</v>
      </c>
      <c r="C4149" s="130" t="s">
        <v>337</v>
      </c>
      <c r="D4149" s="130" t="s">
        <v>338</v>
      </c>
      <c r="E4149" s="131">
        <v>502217.18</v>
      </c>
      <c r="F4149" s="131">
        <v>10762824.289999999</v>
      </c>
      <c r="G4149" s="131">
        <v>0</v>
      </c>
    </row>
    <row r="4150" spans="1:7" ht="14.25" customHeight="1">
      <c r="A4150" s="126" t="s">
        <v>155</v>
      </c>
      <c r="B4150" s="127">
        <v>2022</v>
      </c>
      <c r="C4150" s="126" t="s">
        <v>337</v>
      </c>
      <c r="D4150" s="126" t="s">
        <v>339</v>
      </c>
      <c r="E4150" s="127">
        <v>949352.72</v>
      </c>
      <c r="F4150" s="127">
        <v>66520189.960000001</v>
      </c>
      <c r="G4150" s="127">
        <v>174145.2</v>
      </c>
    </row>
    <row r="4151" spans="1:7" ht="14.25" customHeight="1">
      <c r="A4151" s="130" t="s">
        <v>155</v>
      </c>
      <c r="B4151" s="131">
        <v>2022</v>
      </c>
      <c r="C4151" s="130" t="s">
        <v>337</v>
      </c>
      <c r="D4151" s="130" t="s">
        <v>340</v>
      </c>
      <c r="E4151" s="131">
        <v>0</v>
      </c>
      <c r="F4151" s="131">
        <v>0</v>
      </c>
      <c r="G4151" s="131">
        <v>0</v>
      </c>
    </row>
    <row r="4152" spans="1:7" ht="14.25" customHeight="1">
      <c r="A4152" s="126" t="s">
        <v>155</v>
      </c>
      <c r="B4152" s="127">
        <v>2022</v>
      </c>
      <c r="C4152" s="126" t="s">
        <v>337</v>
      </c>
      <c r="D4152" s="126" t="s">
        <v>341</v>
      </c>
      <c r="E4152" s="127">
        <v>1745039.37</v>
      </c>
      <c r="F4152" s="127">
        <v>27747635.170000002</v>
      </c>
      <c r="G4152" s="127">
        <v>0</v>
      </c>
    </row>
    <row r="4153" spans="1:7" ht="14.25" customHeight="1">
      <c r="A4153" s="130" t="s">
        <v>155</v>
      </c>
      <c r="B4153" s="131">
        <v>2022</v>
      </c>
      <c r="C4153" s="130" t="s">
        <v>337</v>
      </c>
      <c r="D4153" s="130" t="s">
        <v>342</v>
      </c>
      <c r="E4153" s="131">
        <v>0</v>
      </c>
      <c r="F4153" s="131">
        <v>0</v>
      </c>
      <c r="G4153" s="131">
        <v>0</v>
      </c>
    </row>
    <row r="4154" spans="1:7" ht="14.25" customHeight="1">
      <c r="A4154" s="126" t="s">
        <v>155</v>
      </c>
      <c r="B4154" s="127">
        <v>2023</v>
      </c>
      <c r="C4154" s="126" t="s">
        <v>332</v>
      </c>
      <c r="D4154" s="126" t="s">
        <v>343</v>
      </c>
      <c r="E4154" s="127">
        <v>0</v>
      </c>
      <c r="F4154" s="127">
        <v>0</v>
      </c>
      <c r="G4154" s="127">
        <v>0</v>
      </c>
    </row>
    <row r="4155" spans="1:7" ht="14.25" customHeight="1">
      <c r="A4155" s="130" t="s">
        <v>155</v>
      </c>
      <c r="B4155" s="131">
        <v>2023</v>
      </c>
      <c r="C4155" s="130" t="s">
        <v>332</v>
      </c>
      <c r="D4155" s="130" t="s">
        <v>333</v>
      </c>
      <c r="E4155" s="131">
        <v>3195.87</v>
      </c>
      <c r="F4155" s="131">
        <v>13856.04</v>
      </c>
      <c r="G4155" s="131">
        <v>38.49</v>
      </c>
    </row>
    <row r="4156" spans="1:7" ht="14.25" customHeight="1">
      <c r="A4156" s="126" t="s">
        <v>155</v>
      </c>
      <c r="B4156" s="127">
        <v>2023</v>
      </c>
      <c r="C4156" s="126" t="s">
        <v>332</v>
      </c>
      <c r="D4156" s="126" t="s">
        <v>335</v>
      </c>
      <c r="E4156" s="127">
        <v>48716.160000000003</v>
      </c>
      <c r="F4156" s="127">
        <v>224616.7</v>
      </c>
      <c r="G4156" s="127">
        <v>618.6</v>
      </c>
    </row>
    <row r="4157" spans="1:7" ht="14.25" customHeight="1">
      <c r="A4157" s="130" t="s">
        <v>155</v>
      </c>
      <c r="B4157" s="131">
        <v>2023</v>
      </c>
      <c r="C4157" s="130" t="s">
        <v>332</v>
      </c>
      <c r="D4157" s="130" t="s">
        <v>336</v>
      </c>
      <c r="E4157" s="131">
        <v>937.05</v>
      </c>
      <c r="F4157" s="131">
        <v>8865</v>
      </c>
      <c r="G4157" s="131">
        <v>0</v>
      </c>
    </row>
    <row r="4158" spans="1:7" ht="14.25" customHeight="1">
      <c r="A4158" s="126" t="s">
        <v>155</v>
      </c>
      <c r="B4158" s="127">
        <v>2023</v>
      </c>
      <c r="C4158" s="126" t="s">
        <v>337</v>
      </c>
      <c r="D4158" s="126" t="s">
        <v>338</v>
      </c>
      <c r="E4158" s="127">
        <v>227007.87</v>
      </c>
      <c r="F4158" s="127">
        <v>10741400.779999999</v>
      </c>
      <c r="G4158" s="127">
        <v>0</v>
      </c>
    </row>
    <row r="4159" spans="1:7" ht="14.25" customHeight="1">
      <c r="A4159" s="130" t="s">
        <v>155</v>
      </c>
      <c r="B4159" s="131">
        <v>2023</v>
      </c>
      <c r="C4159" s="130" t="s">
        <v>337</v>
      </c>
      <c r="D4159" s="130" t="s">
        <v>339</v>
      </c>
      <c r="E4159" s="131">
        <v>1319212.1299999999</v>
      </c>
      <c r="F4159" s="131">
        <v>74568825.530000001</v>
      </c>
      <c r="G4159" s="131">
        <v>184510</v>
      </c>
    </row>
    <row r="4160" spans="1:7" ht="14.25" customHeight="1">
      <c r="A4160" s="126" t="s">
        <v>155</v>
      </c>
      <c r="B4160" s="127">
        <v>2023</v>
      </c>
      <c r="C4160" s="126" t="s">
        <v>337</v>
      </c>
      <c r="D4160" s="126" t="s">
        <v>340</v>
      </c>
      <c r="E4160" s="127">
        <v>0</v>
      </c>
      <c r="F4160" s="127">
        <v>0</v>
      </c>
      <c r="G4160" s="127">
        <v>0</v>
      </c>
    </row>
    <row r="4161" spans="1:7" ht="14.25" customHeight="1">
      <c r="A4161" s="130" t="s">
        <v>155</v>
      </c>
      <c r="B4161" s="131">
        <v>2023</v>
      </c>
      <c r="C4161" s="130" t="s">
        <v>337</v>
      </c>
      <c r="D4161" s="130" t="s">
        <v>341</v>
      </c>
      <c r="E4161" s="131">
        <v>1849063.1</v>
      </c>
      <c r="F4161" s="131">
        <v>27396043.899999999</v>
      </c>
      <c r="G4161" s="131">
        <v>0</v>
      </c>
    </row>
    <row r="4162" spans="1:7" ht="14.25" customHeight="1">
      <c r="A4162" s="126" t="s">
        <v>155</v>
      </c>
      <c r="B4162" s="127">
        <v>2023</v>
      </c>
      <c r="C4162" s="126" t="s">
        <v>337</v>
      </c>
      <c r="D4162" s="126" t="s">
        <v>342</v>
      </c>
      <c r="E4162" s="127">
        <v>0</v>
      </c>
      <c r="F4162" s="127">
        <v>0</v>
      </c>
      <c r="G4162" s="127">
        <v>0</v>
      </c>
    </row>
    <row r="4163" spans="1:7" ht="14.25" customHeight="1">
      <c r="A4163" s="130" t="s">
        <v>156</v>
      </c>
      <c r="B4163" s="131">
        <v>2015</v>
      </c>
      <c r="C4163" s="130" t="s">
        <v>332</v>
      </c>
      <c r="D4163" s="130" t="s">
        <v>343</v>
      </c>
      <c r="E4163" s="131">
        <v>0</v>
      </c>
      <c r="F4163" s="131">
        <v>0</v>
      </c>
      <c r="G4163" s="131">
        <v>0</v>
      </c>
    </row>
    <row r="4164" spans="1:7" ht="14.25" customHeight="1">
      <c r="A4164" s="126" t="s">
        <v>156</v>
      </c>
      <c r="B4164" s="127">
        <v>2015</v>
      </c>
      <c r="C4164" s="126" t="s">
        <v>332</v>
      </c>
      <c r="D4164" s="126" t="s">
        <v>333</v>
      </c>
      <c r="E4164" s="127">
        <v>1007</v>
      </c>
      <c r="F4164" s="127">
        <v>11496</v>
      </c>
      <c r="G4164" s="127">
        <v>16</v>
      </c>
    </row>
    <row r="4165" spans="1:7" ht="14.25" customHeight="1">
      <c r="A4165" s="130" t="s">
        <v>156</v>
      </c>
      <c r="B4165" s="131">
        <v>2015</v>
      </c>
      <c r="C4165" s="130" t="s">
        <v>332</v>
      </c>
      <c r="D4165" s="130" t="s">
        <v>335</v>
      </c>
      <c r="E4165" s="131">
        <v>469495</v>
      </c>
      <c r="F4165" s="131">
        <v>3138531</v>
      </c>
      <c r="G4165" s="131">
        <v>8652</v>
      </c>
    </row>
    <row r="4166" spans="1:7" ht="14.25" customHeight="1">
      <c r="A4166" s="126" t="s">
        <v>156</v>
      </c>
      <c r="B4166" s="127">
        <v>2015</v>
      </c>
      <c r="C4166" s="126" t="s">
        <v>332</v>
      </c>
      <c r="D4166" s="126" t="s">
        <v>336</v>
      </c>
      <c r="E4166" s="127">
        <v>10823</v>
      </c>
      <c r="F4166" s="127">
        <v>287775</v>
      </c>
      <c r="G4166" s="127">
        <v>0</v>
      </c>
    </row>
    <row r="4167" spans="1:7" ht="14.25" customHeight="1">
      <c r="A4167" s="130" t="s">
        <v>156</v>
      </c>
      <c r="B4167" s="131">
        <v>2015</v>
      </c>
      <c r="C4167" s="130" t="s">
        <v>337</v>
      </c>
      <c r="D4167" s="130" t="s">
        <v>338</v>
      </c>
      <c r="E4167" s="131">
        <v>1442271</v>
      </c>
      <c r="F4167" s="131">
        <v>65575776</v>
      </c>
      <c r="G4167" s="131">
        <v>0</v>
      </c>
    </row>
    <row r="4168" spans="1:7" ht="14.25" customHeight="1">
      <c r="A4168" s="126" t="s">
        <v>156</v>
      </c>
      <c r="B4168" s="127">
        <v>2015</v>
      </c>
      <c r="C4168" s="126" t="s">
        <v>337</v>
      </c>
      <c r="D4168" s="126" t="s">
        <v>339</v>
      </c>
      <c r="E4168" s="127">
        <v>1546107</v>
      </c>
      <c r="F4168" s="127">
        <v>176163146</v>
      </c>
      <c r="G4168" s="127">
        <v>487528</v>
      </c>
    </row>
    <row r="4169" spans="1:7" ht="14.25" customHeight="1">
      <c r="A4169" s="130" t="s">
        <v>156</v>
      </c>
      <c r="B4169" s="131">
        <v>2015</v>
      </c>
      <c r="C4169" s="130" t="s">
        <v>337</v>
      </c>
      <c r="D4169" s="130" t="s">
        <v>340</v>
      </c>
      <c r="E4169" s="131">
        <v>0</v>
      </c>
      <c r="F4169" s="131">
        <v>0</v>
      </c>
      <c r="G4169" s="131">
        <v>0</v>
      </c>
    </row>
    <row r="4170" spans="1:7" ht="14.25" customHeight="1">
      <c r="A4170" s="126" t="s">
        <v>156</v>
      </c>
      <c r="B4170" s="127">
        <v>2015</v>
      </c>
      <c r="C4170" s="126" t="s">
        <v>337</v>
      </c>
      <c r="D4170" s="126" t="s">
        <v>341</v>
      </c>
      <c r="E4170" s="127">
        <v>5975351</v>
      </c>
      <c r="F4170" s="127">
        <v>185320983</v>
      </c>
      <c r="G4170" s="127">
        <v>0</v>
      </c>
    </row>
    <row r="4171" spans="1:7" ht="14.25" customHeight="1">
      <c r="A4171" s="130" t="s">
        <v>156</v>
      </c>
      <c r="B4171" s="131">
        <v>2015</v>
      </c>
      <c r="C4171" s="130" t="s">
        <v>337</v>
      </c>
      <c r="D4171" s="130" t="s">
        <v>342</v>
      </c>
      <c r="E4171" s="131">
        <v>0</v>
      </c>
      <c r="F4171" s="131">
        <v>0</v>
      </c>
      <c r="G4171" s="131">
        <v>0</v>
      </c>
    </row>
    <row r="4172" spans="1:7" ht="14.25" customHeight="1">
      <c r="A4172" s="126" t="s">
        <v>156</v>
      </c>
      <c r="B4172" s="127">
        <v>2016</v>
      </c>
      <c r="C4172" s="126" t="s">
        <v>332</v>
      </c>
      <c r="D4172" s="126" t="s">
        <v>343</v>
      </c>
      <c r="E4172" s="127">
        <v>0</v>
      </c>
      <c r="F4172" s="127">
        <v>0</v>
      </c>
      <c r="G4172" s="127">
        <v>0</v>
      </c>
    </row>
    <row r="4173" spans="1:7" ht="14.25" customHeight="1">
      <c r="A4173" s="130" t="s">
        <v>156</v>
      </c>
      <c r="B4173" s="131">
        <v>2016</v>
      </c>
      <c r="C4173" s="130" t="s">
        <v>332</v>
      </c>
      <c r="D4173" s="130" t="s">
        <v>333</v>
      </c>
      <c r="E4173" s="131">
        <v>1526.09</v>
      </c>
      <c r="F4173" s="131">
        <v>6019.49</v>
      </c>
      <c r="G4173" s="131">
        <v>16.88</v>
      </c>
    </row>
    <row r="4174" spans="1:7" ht="14.25" customHeight="1">
      <c r="A4174" s="126" t="s">
        <v>156</v>
      </c>
      <c r="B4174" s="127">
        <v>2016</v>
      </c>
      <c r="C4174" s="126" t="s">
        <v>332</v>
      </c>
      <c r="D4174" s="126" t="s">
        <v>335</v>
      </c>
      <c r="E4174" s="127">
        <v>463044.57</v>
      </c>
      <c r="F4174" s="127">
        <v>2697790.3</v>
      </c>
      <c r="G4174" s="127">
        <v>7739.43</v>
      </c>
    </row>
    <row r="4175" spans="1:7" ht="14.25" customHeight="1">
      <c r="A4175" s="130" t="s">
        <v>156</v>
      </c>
      <c r="B4175" s="131">
        <v>2016</v>
      </c>
      <c r="C4175" s="130" t="s">
        <v>332</v>
      </c>
      <c r="D4175" s="130" t="s">
        <v>336</v>
      </c>
      <c r="E4175" s="131">
        <v>9695.02</v>
      </c>
      <c r="F4175" s="131">
        <v>277131.86</v>
      </c>
      <c r="G4175" s="131">
        <v>0</v>
      </c>
    </row>
    <row r="4176" spans="1:7" ht="14.25" customHeight="1">
      <c r="A4176" s="126" t="s">
        <v>156</v>
      </c>
      <c r="B4176" s="127">
        <v>2016</v>
      </c>
      <c r="C4176" s="126" t="s">
        <v>337</v>
      </c>
      <c r="D4176" s="126" t="s">
        <v>338</v>
      </c>
      <c r="E4176" s="127">
        <v>1472544</v>
      </c>
      <c r="F4176" s="127">
        <v>65361599.75</v>
      </c>
      <c r="G4176" s="127">
        <v>0</v>
      </c>
    </row>
    <row r="4177" spans="1:7" ht="14.25" customHeight="1">
      <c r="A4177" s="130" t="s">
        <v>156</v>
      </c>
      <c r="B4177" s="131">
        <v>2016</v>
      </c>
      <c r="C4177" s="130" t="s">
        <v>337</v>
      </c>
      <c r="D4177" s="130" t="s">
        <v>339</v>
      </c>
      <c r="E4177" s="131">
        <v>1477528.04</v>
      </c>
      <c r="F4177" s="131">
        <v>178404938.88</v>
      </c>
      <c r="G4177" s="131">
        <v>466202.92499999999</v>
      </c>
    </row>
    <row r="4178" spans="1:7" ht="14.25" customHeight="1">
      <c r="A4178" s="126" t="s">
        <v>156</v>
      </c>
      <c r="B4178" s="127">
        <v>2016</v>
      </c>
      <c r="C4178" s="126" t="s">
        <v>337</v>
      </c>
      <c r="D4178" s="126" t="s">
        <v>340</v>
      </c>
      <c r="E4178" s="127">
        <v>0</v>
      </c>
      <c r="F4178" s="127">
        <v>0</v>
      </c>
      <c r="G4178" s="127">
        <v>0</v>
      </c>
    </row>
    <row r="4179" spans="1:7" ht="14.25" customHeight="1">
      <c r="A4179" s="130" t="s">
        <v>156</v>
      </c>
      <c r="B4179" s="131">
        <v>2016</v>
      </c>
      <c r="C4179" s="130" t="s">
        <v>337</v>
      </c>
      <c r="D4179" s="130" t="s">
        <v>341</v>
      </c>
      <c r="E4179" s="131">
        <v>6104574</v>
      </c>
      <c r="F4179" s="131">
        <v>179123216.25</v>
      </c>
      <c r="G4179" s="131">
        <v>0</v>
      </c>
    </row>
    <row r="4180" spans="1:7" ht="14.25" customHeight="1">
      <c r="A4180" s="126" t="s">
        <v>156</v>
      </c>
      <c r="B4180" s="127">
        <v>2016</v>
      </c>
      <c r="C4180" s="126" t="s">
        <v>337</v>
      </c>
      <c r="D4180" s="126" t="s">
        <v>342</v>
      </c>
      <c r="E4180" s="127">
        <v>0</v>
      </c>
      <c r="F4180" s="127">
        <v>0</v>
      </c>
      <c r="G4180" s="127">
        <v>0</v>
      </c>
    </row>
    <row r="4181" spans="1:7" ht="14.25" customHeight="1">
      <c r="A4181" s="130" t="s">
        <v>156</v>
      </c>
      <c r="B4181" s="131">
        <v>2017</v>
      </c>
      <c r="C4181" s="130" t="s">
        <v>332</v>
      </c>
      <c r="D4181" s="130" t="s">
        <v>343</v>
      </c>
      <c r="E4181" s="131">
        <v>0</v>
      </c>
      <c r="F4181" s="131">
        <v>0</v>
      </c>
      <c r="G4181" s="131">
        <v>0</v>
      </c>
    </row>
    <row r="4182" spans="1:7" ht="14.25" customHeight="1">
      <c r="A4182" s="126" t="s">
        <v>156</v>
      </c>
      <c r="B4182" s="127">
        <v>2017</v>
      </c>
      <c r="C4182" s="126" t="s">
        <v>332</v>
      </c>
      <c r="D4182" s="126" t="s">
        <v>333</v>
      </c>
      <c r="E4182" s="127">
        <v>502.57</v>
      </c>
      <c r="F4182" s="127">
        <v>7857.36</v>
      </c>
      <c r="G4182" s="127">
        <v>16.46</v>
      </c>
    </row>
    <row r="4183" spans="1:7" ht="14.25" customHeight="1">
      <c r="A4183" s="130" t="s">
        <v>156</v>
      </c>
      <c r="B4183" s="131">
        <v>2017</v>
      </c>
      <c r="C4183" s="130" t="s">
        <v>332</v>
      </c>
      <c r="D4183" s="130" t="s">
        <v>335</v>
      </c>
      <c r="E4183" s="131">
        <v>470684.31</v>
      </c>
      <c r="F4183" s="131">
        <v>2766984.5</v>
      </c>
      <c r="G4183" s="131">
        <v>7435.78</v>
      </c>
    </row>
    <row r="4184" spans="1:7" ht="14.25" customHeight="1">
      <c r="A4184" s="126" t="s">
        <v>156</v>
      </c>
      <c r="B4184" s="127">
        <v>2017</v>
      </c>
      <c r="C4184" s="126" t="s">
        <v>332</v>
      </c>
      <c r="D4184" s="126" t="s">
        <v>336</v>
      </c>
      <c r="E4184" s="127">
        <v>9171.57</v>
      </c>
      <c r="F4184" s="127">
        <v>261752.77</v>
      </c>
      <c r="G4184" s="127">
        <v>0</v>
      </c>
    </row>
    <row r="4185" spans="1:7" ht="14.25" customHeight="1">
      <c r="A4185" s="130" t="s">
        <v>156</v>
      </c>
      <c r="B4185" s="131">
        <v>2017</v>
      </c>
      <c r="C4185" s="130" t="s">
        <v>337</v>
      </c>
      <c r="D4185" s="130" t="s">
        <v>338</v>
      </c>
      <c r="E4185" s="131">
        <v>1526650.32</v>
      </c>
      <c r="F4185" s="131">
        <v>67751218.980000004</v>
      </c>
      <c r="G4185" s="131">
        <v>0</v>
      </c>
    </row>
    <row r="4186" spans="1:7" ht="14.25" customHeight="1">
      <c r="A4186" s="126" t="s">
        <v>156</v>
      </c>
      <c r="B4186" s="127">
        <v>2017</v>
      </c>
      <c r="C4186" s="126" t="s">
        <v>337</v>
      </c>
      <c r="D4186" s="126" t="s">
        <v>339</v>
      </c>
      <c r="E4186" s="127">
        <v>1327622.46</v>
      </c>
      <c r="F4186" s="127">
        <v>172094364.59999999</v>
      </c>
      <c r="G4186" s="127">
        <v>443934.65</v>
      </c>
    </row>
    <row r="4187" spans="1:7" ht="14.25" customHeight="1">
      <c r="A4187" s="130" t="s">
        <v>156</v>
      </c>
      <c r="B4187" s="131">
        <v>2017</v>
      </c>
      <c r="C4187" s="130" t="s">
        <v>337</v>
      </c>
      <c r="D4187" s="130" t="s">
        <v>340</v>
      </c>
      <c r="E4187" s="131">
        <v>0</v>
      </c>
      <c r="F4187" s="131">
        <v>0</v>
      </c>
      <c r="G4187" s="131">
        <v>0</v>
      </c>
    </row>
    <row r="4188" spans="1:7" ht="14.25" customHeight="1">
      <c r="A4188" s="126" t="s">
        <v>156</v>
      </c>
      <c r="B4188" s="127">
        <v>2017</v>
      </c>
      <c r="C4188" s="126" t="s">
        <v>337</v>
      </c>
      <c r="D4188" s="126" t="s">
        <v>341</v>
      </c>
      <c r="E4188" s="127">
        <v>6260956.9400000004</v>
      </c>
      <c r="F4188" s="127">
        <v>175230053.21000001</v>
      </c>
      <c r="G4188" s="127">
        <v>0</v>
      </c>
    </row>
    <row r="4189" spans="1:7" ht="14.25" customHeight="1">
      <c r="A4189" s="130" t="s">
        <v>156</v>
      </c>
      <c r="B4189" s="131">
        <v>2017</v>
      </c>
      <c r="C4189" s="130" t="s">
        <v>337</v>
      </c>
      <c r="D4189" s="130" t="s">
        <v>342</v>
      </c>
      <c r="E4189" s="131">
        <v>0</v>
      </c>
      <c r="F4189" s="131">
        <v>0</v>
      </c>
      <c r="G4189" s="131">
        <v>0</v>
      </c>
    </row>
    <row r="4190" spans="1:7" ht="14.25" customHeight="1">
      <c r="A4190" s="126" t="s">
        <v>156</v>
      </c>
      <c r="B4190" s="127">
        <v>2018</v>
      </c>
      <c r="C4190" s="126" t="s">
        <v>332</v>
      </c>
      <c r="D4190" s="126" t="s">
        <v>343</v>
      </c>
      <c r="E4190" s="127">
        <v>0</v>
      </c>
      <c r="F4190" s="127">
        <v>0</v>
      </c>
      <c r="G4190" s="127">
        <v>0</v>
      </c>
    </row>
    <row r="4191" spans="1:7" ht="14.25" customHeight="1">
      <c r="A4191" s="130" t="s">
        <v>156</v>
      </c>
      <c r="B4191" s="131">
        <v>2018</v>
      </c>
      <c r="C4191" s="130" t="s">
        <v>332</v>
      </c>
      <c r="D4191" s="130" t="s">
        <v>333</v>
      </c>
      <c r="E4191" s="131">
        <v>2066.7800000000002</v>
      </c>
      <c r="F4191" s="131">
        <v>16599.759999999998</v>
      </c>
      <c r="G4191" s="131">
        <v>33.04</v>
      </c>
    </row>
    <row r="4192" spans="1:7" ht="14.25" customHeight="1">
      <c r="A4192" s="126" t="s">
        <v>156</v>
      </c>
      <c r="B4192" s="127">
        <v>2018</v>
      </c>
      <c r="C4192" s="126" t="s">
        <v>332</v>
      </c>
      <c r="D4192" s="126" t="s">
        <v>335</v>
      </c>
      <c r="E4192" s="127">
        <v>453405.39</v>
      </c>
      <c r="F4192" s="127">
        <v>2480513.1</v>
      </c>
      <c r="G4192" s="127">
        <v>6670.74</v>
      </c>
    </row>
    <row r="4193" spans="1:7" ht="14.25" customHeight="1">
      <c r="A4193" s="130" t="s">
        <v>156</v>
      </c>
      <c r="B4193" s="131">
        <v>2018</v>
      </c>
      <c r="C4193" s="130" t="s">
        <v>332</v>
      </c>
      <c r="D4193" s="130" t="s">
        <v>336</v>
      </c>
      <c r="E4193" s="131">
        <v>8513.49</v>
      </c>
      <c r="F4193" s="131">
        <v>241032.26</v>
      </c>
      <c r="G4193" s="131">
        <v>0</v>
      </c>
    </row>
    <row r="4194" spans="1:7" ht="14.25" customHeight="1">
      <c r="A4194" s="126" t="s">
        <v>156</v>
      </c>
      <c r="B4194" s="127">
        <v>2018</v>
      </c>
      <c r="C4194" s="126" t="s">
        <v>337</v>
      </c>
      <c r="D4194" s="126" t="s">
        <v>338</v>
      </c>
      <c r="E4194" s="127">
        <v>1670974.89</v>
      </c>
      <c r="F4194" s="127">
        <v>71822559.430000007</v>
      </c>
      <c r="G4194" s="127">
        <v>0</v>
      </c>
    </row>
    <row r="4195" spans="1:7" ht="14.25" customHeight="1">
      <c r="A4195" s="130" t="s">
        <v>156</v>
      </c>
      <c r="B4195" s="131">
        <v>2018</v>
      </c>
      <c r="C4195" s="130" t="s">
        <v>337</v>
      </c>
      <c r="D4195" s="130" t="s">
        <v>339</v>
      </c>
      <c r="E4195" s="131">
        <v>1693014.31</v>
      </c>
      <c r="F4195" s="131">
        <v>178565970.93000001</v>
      </c>
      <c r="G4195" s="131">
        <v>461763.16</v>
      </c>
    </row>
    <row r="4196" spans="1:7" ht="14.25" customHeight="1">
      <c r="A4196" s="126" t="s">
        <v>156</v>
      </c>
      <c r="B4196" s="127">
        <v>2018</v>
      </c>
      <c r="C4196" s="126" t="s">
        <v>337</v>
      </c>
      <c r="D4196" s="126" t="s">
        <v>340</v>
      </c>
      <c r="E4196" s="127">
        <v>0</v>
      </c>
      <c r="F4196" s="127">
        <v>0</v>
      </c>
      <c r="G4196" s="127">
        <v>0</v>
      </c>
    </row>
    <row r="4197" spans="1:7" ht="14.25" customHeight="1">
      <c r="A4197" s="130" t="s">
        <v>156</v>
      </c>
      <c r="B4197" s="131">
        <v>2018</v>
      </c>
      <c r="C4197" s="130" t="s">
        <v>337</v>
      </c>
      <c r="D4197" s="130" t="s">
        <v>341</v>
      </c>
      <c r="E4197" s="131">
        <v>6775706.5899999999</v>
      </c>
      <c r="F4197" s="131">
        <v>189038321.90000001</v>
      </c>
      <c r="G4197" s="131">
        <v>0</v>
      </c>
    </row>
    <row r="4198" spans="1:7" ht="14.25" customHeight="1">
      <c r="A4198" s="126" t="s">
        <v>156</v>
      </c>
      <c r="B4198" s="127">
        <v>2018</v>
      </c>
      <c r="C4198" s="126" t="s">
        <v>337</v>
      </c>
      <c r="D4198" s="126" t="s">
        <v>342</v>
      </c>
      <c r="E4198" s="127">
        <v>0</v>
      </c>
      <c r="F4198" s="127">
        <v>0</v>
      </c>
      <c r="G4198" s="127">
        <v>0</v>
      </c>
    </row>
    <row r="4199" spans="1:7" ht="14.25" customHeight="1">
      <c r="A4199" s="130" t="s">
        <v>156</v>
      </c>
      <c r="B4199" s="131">
        <v>2019</v>
      </c>
      <c r="C4199" s="130" t="s">
        <v>332</v>
      </c>
      <c r="D4199" s="130" t="s">
        <v>343</v>
      </c>
      <c r="E4199" s="131">
        <v>0</v>
      </c>
      <c r="F4199" s="131">
        <v>0</v>
      </c>
      <c r="G4199" s="131">
        <v>0</v>
      </c>
    </row>
    <row r="4200" spans="1:7" ht="14.25" customHeight="1">
      <c r="A4200" s="126" t="s">
        <v>156</v>
      </c>
      <c r="B4200" s="127">
        <v>2019</v>
      </c>
      <c r="C4200" s="126" t="s">
        <v>332</v>
      </c>
      <c r="D4200" s="126" t="s">
        <v>333</v>
      </c>
      <c r="E4200" s="127">
        <v>2410.11</v>
      </c>
      <c r="F4200" s="127">
        <v>18126</v>
      </c>
      <c r="G4200" s="127">
        <v>33</v>
      </c>
    </row>
    <row r="4201" spans="1:7" ht="14.25" customHeight="1">
      <c r="A4201" s="130" t="s">
        <v>156</v>
      </c>
      <c r="B4201" s="131">
        <v>2019</v>
      </c>
      <c r="C4201" s="130" t="s">
        <v>332</v>
      </c>
      <c r="D4201" s="130" t="s">
        <v>335</v>
      </c>
      <c r="E4201" s="131">
        <v>465671.89</v>
      </c>
      <c r="F4201" s="131">
        <v>2298862</v>
      </c>
      <c r="G4201" s="131">
        <v>6235</v>
      </c>
    </row>
    <row r="4202" spans="1:7" ht="14.25" customHeight="1">
      <c r="A4202" s="126" t="s">
        <v>156</v>
      </c>
      <c r="B4202" s="127">
        <v>2019</v>
      </c>
      <c r="C4202" s="126" t="s">
        <v>332</v>
      </c>
      <c r="D4202" s="126" t="s">
        <v>336</v>
      </c>
      <c r="E4202" s="127">
        <v>7298.85</v>
      </c>
      <c r="F4202" s="127">
        <v>222617</v>
      </c>
      <c r="G4202" s="127">
        <v>0</v>
      </c>
    </row>
    <row r="4203" spans="1:7" ht="14.25" customHeight="1">
      <c r="A4203" s="130" t="s">
        <v>156</v>
      </c>
      <c r="B4203" s="131">
        <v>2019</v>
      </c>
      <c r="C4203" s="130" t="s">
        <v>337</v>
      </c>
      <c r="D4203" s="130" t="s">
        <v>338</v>
      </c>
      <c r="E4203" s="131">
        <v>1741406.65</v>
      </c>
      <c r="F4203" s="131">
        <v>72750960</v>
      </c>
      <c r="G4203" s="131">
        <v>0</v>
      </c>
    </row>
    <row r="4204" spans="1:7" ht="14.25" customHeight="1">
      <c r="A4204" s="126" t="s">
        <v>156</v>
      </c>
      <c r="B4204" s="127">
        <v>2019</v>
      </c>
      <c r="C4204" s="126" t="s">
        <v>337</v>
      </c>
      <c r="D4204" s="126" t="s">
        <v>339</v>
      </c>
      <c r="E4204" s="127">
        <v>1541984.42</v>
      </c>
      <c r="F4204" s="127">
        <v>179642752</v>
      </c>
      <c r="G4204" s="127">
        <v>444479</v>
      </c>
    </row>
    <row r="4205" spans="1:7" ht="14.25" customHeight="1">
      <c r="A4205" s="130" t="s">
        <v>156</v>
      </c>
      <c r="B4205" s="131">
        <v>2019</v>
      </c>
      <c r="C4205" s="130" t="s">
        <v>337</v>
      </c>
      <c r="D4205" s="130" t="s">
        <v>340</v>
      </c>
      <c r="E4205" s="131">
        <v>0</v>
      </c>
      <c r="F4205" s="131">
        <v>0</v>
      </c>
      <c r="G4205" s="131">
        <v>0</v>
      </c>
    </row>
    <row r="4206" spans="1:7" ht="14.25" customHeight="1">
      <c r="A4206" s="126" t="s">
        <v>156</v>
      </c>
      <c r="B4206" s="127">
        <v>2019</v>
      </c>
      <c r="C4206" s="126" t="s">
        <v>337</v>
      </c>
      <c r="D4206" s="126" t="s">
        <v>341</v>
      </c>
      <c r="E4206" s="127">
        <v>6948791.0599999996</v>
      </c>
      <c r="F4206" s="127">
        <v>188724159</v>
      </c>
      <c r="G4206" s="127">
        <v>0</v>
      </c>
    </row>
    <row r="4207" spans="1:7" ht="14.25" customHeight="1">
      <c r="A4207" s="130" t="s">
        <v>156</v>
      </c>
      <c r="B4207" s="131">
        <v>2019</v>
      </c>
      <c r="C4207" s="130" t="s">
        <v>337</v>
      </c>
      <c r="D4207" s="130" t="s">
        <v>342</v>
      </c>
      <c r="E4207" s="131">
        <v>0</v>
      </c>
      <c r="F4207" s="131">
        <v>0</v>
      </c>
      <c r="G4207" s="131">
        <v>0</v>
      </c>
    </row>
    <row r="4208" spans="1:7" ht="14.25" customHeight="1">
      <c r="A4208" s="126" t="s">
        <v>156</v>
      </c>
      <c r="B4208" s="127">
        <v>2020</v>
      </c>
      <c r="C4208" s="126" t="s">
        <v>332</v>
      </c>
      <c r="D4208" s="126" t="s">
        <v>343</v>
      </c>
      <c r="E4208" s="127">
        <v>0</v>
      </c>
      <c r="F4208" s="127">
        <v>0</v>
      </c>
      <c r="G4208" s="127">
        <v>0</v>
      </c>
    </row>
    <row r="4209" spans="1:7" ht="14.25" customHeight="1">
      <c r="A4209" s="130" t="s">
        <v>156</v>
      </c>
      <c r="B4209" s="131">
        <v>2020</v>
      </c>
      <c r="C4209" s="130" t="s">
        <v>332</v>
      </c>
      <c r="D4209" s="130" t="s">
        <v>333</v>
      </c>
      <c r="E4209" s="131">
        <v>2324.66</v>
      </c>
      <c r="F4209" s="131">
        <v>18762</v>
      </c>
      <c r="G4209" s="131">
        <v>48</v>
      </c>
    </row>
    <row r="4210" spans="1:7" ht="14.25" customHeight="1">
      <c r="A4210" s="126" t="s">
        <v>156</v>
      </c>
      <c r="B4210" s="127">
        <v>2020</v>
      </c>
      <c r="C4210" s="126" t="s">
        <v>332</v>
      </c>
      <c r="D4210" s="126" t="s">
        <v>335</v>
      </c>
      <c r="E4210" s="127">
        <v>478622.77</v>
      </c>
      <c r="F4210" s="127">
        <v>2321450</v>
      </c>
      <c r="G4210" s="127">
        <v>6235</v>
      </c>
    </row>
    <row r="4211" spans="1:7" ht="14.25" customHeight="1">
      <c r="A4211" s="130" t="s">
        <v>156</v>
      </c>
      <c r="B4211" s="131">
        <v>2020</v>
      </c>
      <c r="C4211" s="130" t="s">
        <v>332</v>
      </c>
      <c r="D4211" s="130" t="s">
        <v>336</v>
      </c>
      <c r="E4211" s="131">
        <v>7480.88</v>
      </c>
      <c r="F4211" s="131">
        <v>223044</v>
      </c>
      <c r="G4211" s="131">
        <v>0</v>
      </c>
    </row>
    <row r="4212" spans="1:7" ht="14.25" customHeight="1">
      <c r="A4212" s="126" t="s">
        <v>156</v>
      </c>
      <c r="B4212" s="127">
        <v>2020</v>
      </c>
      <c r="C4212" s="126" t="s">
        <v>337</v>
      </c>
      <c r="D4212" s="126" t="s">
        <v>338</v>
      </c>
      <c r="E4212" s="127">
        <v>1733325.06</v>
      </c>
      <c r="F4212" s="127">
        <v>68092748</v>
      </c>
      <c r="G4212" s="127">
        <v>0</v>
      </c>
    </row>
    <row r="4213" spans="1:7" ht="14.25" customHeight="1">
      <c r="A4213" s="130" t="s">
        <v>156</v>
      </c>
      <c r="B4213" s="131">
        <v>2020</v>
      </c>
      <c r="C4213" s="130" t="s">
        <v>337</v>
      </c>
      <c r="D4213" s="130" t="s">
        <v>339</v>
      </c>
      <c r="E4213" s="131">
        <v>1506780.01</v>
      </c>
      <c r="F4213" s="131">
        <v>171472845</v>
      </c>
      <c r="G4213" s="131">
        <v>426591</v>
      </c>
    </row>
    <row r="4214" spans="1:7" ht="14.25" customHeight="1">
      <c r="A4214" s="126" t="s">
        <v>156</v>
      </c>
      <c r="B4214" s="127">
        <v>2020</v>
      </c>
      <c r="C4214" s="126" t="s">
        <v>337</v>
      </c>
      <c r="D4214" s="126" t="s">
        <v>340</v>
      </c>
      <c r="E4214" s="127">
        <v>0</v>
      </c>
      <c r="F4214" s="127">
        <v>0</v>
      </c>
      <c r="G4214" s="127">
        <v>0</v>
      </c>
    </row>
    <row r="4215" spans="1:7" ht="14.25" customHeight="1">
      <c r="A4215" s="130" t="s">
        <v>156</v>
      </c>
      <c r="B4215" s="131">
        <v>2020</v>
      </c>
      <c r="C4215" s="130" t="s">
        <v>337</v>
      </c>
      <c r="D4215" s="130" t="s">
        <v>341</v>
      </c>
      <c r="E4215" s="131">
        <v>7201465.9900000002</v>
      </c>
      <c r="F4215" s="131">
        <v>195030079</v>
      </c>
      <c r="G4215" s="131">
        <v>0</v>
      </c>
    </row>
    <row r="4216" spans="1:7" ht="14.25" customHeight="1">
      <c r="A4216" s="126" t="s">
        <v>156</v>
      </c>
      <c r="B4216" s="127">
        <v>2020</v>
      </c>
      <c r="C4216" s="126" t="s">
        <v>337</v>
      </c>
      <c r="D4216" s="126" t="s">
        <v>342</v>
      </c>
      <c r="E4216" s="127">
        <v>0</v>
      </c>
      <c r="F4216" s="127">
        <v>0</v>
      </c>
      <c r="G4216" s="127">
        <v>0</v>
      </c>
    </row>
    <row r="4217" spans="1:7" ht="14.25" customHeight="1">
      <c r="A4217" s="130" t="s">
        <v>156</v>
      </c>
      <c r="B4217" s="131">
        <v>2021</v>
      </c>
      <c r="C4217" s="130" t="s">
        <v>332</v>
      </c>
      <c r="D4217" s="130" t="s">
        <v>343</v>
      </c>
      <c r="E4217" s="131">
        <v>0</v>
      </c>
      <c r="F4217" s="131">
        <v>0</v>
      </c>
      <c r="G4217" s="131">
        <v>0</v>
      </c>
    </row>
    <row r="4218" spans="1:7" ht="14.25" customHeight="1">
      <c r="A4218" s="126" t="s">
        <v>156</v>
      </c>
      <c r="B4218" s="127">
        <v>2021</v>
      </c>
      <c r="C4218" s="126" t="s">
        <v>332</v>
      </c>
      <c r="D4218" s="126" t="s">
        <v>333</v>
      </c>
      <c r="E4218" s="127">
        <v>1275.6300000000001</v>
      </c>
      <c r="F4218" s="127">
        <v>7576</v>
      </c>
      <c r="G4218" s="127">
        <v>21</v>
      </c>
    </row>
    <row r="4219" spans="1:7" ht="14.25" customHeight="1">
      <c r="A4219" s="130" t="s">
        <v>156</v>
      </c>
      <c r="B4219" s="131">
        <v>2021</v>
      </c>
      <c r="C4219" s="130" t="s">
        <v>332</v>
      </c>
      <c r="D4219" s="130" t="s">
        <v>335</v>
      </c>
      <c r="E4219" s="131">
        <v>482780.31</v>
      </c>
      <c r="F4219" s="131">
        <v>2315541</v>
      </c>
      <c r="G4219" s="131">
        <v>6232</v>
      </c>
    </row>
    <row r="4220" spans="1:7" ht="14.25" customHeight="1">
      <c r="A4220" s="126" t="s">
        <v>156</v>
      </c>
      <c r="B4220" s="127">
        <v>2021</v>
      </c>
      <c r="C4220" s="126" t="s">
        <v>332</v>
      </c>
      <c r="D4220" s="126" t="s">
        <v>336</v>
      </c>
      <c r="E4220" s="127">
        <v>7546.66</v>
      </c>
      <c r="F4220" s="127">
        <v>222383</v>
      </c>
      <c r="G4220" s="127">
        <v>0</v>
      </c>
    </row>
    <row r="4221" spans="1:7" ht="14.25" customHeight="1">
      <c r="A4221" s="130" t="s">
        <v>156</v>
      </c>
      <c r="B4221" s="131">
        <v>2021</v>
      </c>
      <c r="C4221" s="130" t="s">
        <v>337</v>
      </c>
      <c r="D4221" s="130" t="s">
        <v>338</v>
      </c>
      <c r="E4221" s="131">
        <v>1628013.65</v>
      </c>
      <c r="F4221" s="131">
        <v>69561352</v>
      </c>
      <c r="G4221" s="131">
        <v>0</v>
      </c>
    </row>
    <row r="4222" spans="1:7" ht="14.25" customHeight="1">
      <c r="A4222" s="126" t="s">
        <v>156</v>
      </c>
      <c r="B4222" s="127">
        <v>2021</v>
      </c>
      <c r="C4222" s="126" t="s">
        <v>337</v>
      </c>
      <c r="D4222" s="126" t="s">
        <v>339</v>
      </c>
      <c r="E4222" s="127">
        <v>1465305.39</v>
      </c>
      <c r="F4222" s="127">
        <v>172409864</v>
      </c>
      <c r="G4222" s="127">
        <v>429415</v>
      </c>
    </row>
    <row r="4223" spans="1:7" ht="14.25" customHeight="1">
      <c r="A4223" s="130" t="s">
        <v>156</v>
      </c>
      <c r="B4223" s="131">
        <v>2021</v>
      </c>
      <c r="C4223" s="130" t="s">
        <v>337</v>
      </c>
      <c r="D4223" s="130" t="s">
        <v>340</v>
      </c>
      <c r="E4223" s="131">
        <v>0</v>
      </c>
      <c r="F4223" s="131">
        <v>0</v>
      </c>
      <c r="G4223" s="131">
        <v>0</v>
      </c>
    </row>
    <row r="4224" spans="1:7" ht="14.25" customHeight="1">
      <c r="A4224" s="126" t="s">
        <v>156</v>
      </c>
      <c r="B4224" s="127">
        <v>2021</v>
      </c>
      <c r="C4224" s="126" t="s">
        <v>337</v>
      </c>
      <c r="D4224" s="126" t="s">
        <v>341</v>
      </c>
      <c r="E4224" s="127">
        <v>7527023.0999999996</v>
      </c>
      <c r="F4224" s="127">
        <v>195812264</v>
      </c>
      <c r="G4224" s="127">
        <v>0</v>
      </c>
    </row>
    <row r="4225" spans="1:7" ht="14.25" customHeight="1">
      <c r="A4225" s="130" t="s">
        <v>156</v>
      </c>
      <c r="B4225" s="131">
        <v>2021</v>
      </c>
      <c r="C4225" s="130" t="s">
        <v>337</v>
      </c>
      <c r="D4225" s="130" t="s">
        <v>342</v>
      </c>
      <c r="E4225" s="131">
        <v>0</v>
      </c>
      <c r="F4225" s="131">
        <v>0</v>
      </c>
      <c r="G4225" s="131">
        <v>0</v>
      </c>
    </row>
    <row r="4226" spans="1:7" ht="14.25" customHeight="1">
      <c r="A4226" s="126" t="s">
        <v>156</v>
      </c>
      <c r="B4226" s="127">
        <v>2022</v>
      </c>
      <c r="C4226" s="126" t="s">
        <v>332</v>
      </c>
      <c r="D4226" s="126" t="s">
        <v>343</v>
      </c>
      <c r="E4226" s="127">
        <v>0</v>
      </c>
      <c r="F4226" s="127">
        <v>0</v>
      </c>
      <c r="G4226" s="127">
        <v>0</v>
      </c>
    </row>
    <row r="4227" spans="1:7" ht="14.25" customHeight="1">
      <c r="A4227" s="130" t="s">
        <v>156</v>
      </c>
      <c r="B4227" s="131">
        <v>2022</v>
      </c>
      <c r="C4227" s="130" t="s">
        <v>332</v>
      </c>
      <c r="D4227" s="130" t="s">
        <v>333</v>
      </c>
      <c r="E4227" s="131">
        <v>4259.92</v>
      </c>
      <c r="F4227" s="131">
        <v>7576</v>
      </c>
      <c r="G4227" s="131">
        <v>20</v>
      </c>
    </row>
    <row r="4228" spans="1:7" ht="14.25" customHeight="1">
      <c r="A4228" s="126" t="s">
        <v>156</v>
      </c>
      <c r="B4228" s="127">
        <v>2022</v>
      </c>
      <c r="C4228" s="126" t="s">
        <v>332</v>
      </c>
      <c r="D4228" s="126" t="s">
        <v>335</v>
      </c>
      <c r="E4228" s="127">
        <v>497358.59</v>
      </c>
      <c r="F4228" s="127">
        <v>2315418</v>
      </c>
      <c r="G4228" s="127">
        <v>6232</v>
      </c>
    </row>
    <row r="4229" spans="1:7" ht="14.25" customHeight="1">
      <c r="A4229" s="130" t="s">
        <v>156</v>
      </c>
      <c r="B4229" s="131">
        <v>2022</v>
      </c>
      <c r="C4229" s="130" t="s">
        <v>332</v>
      </c>
      <c r="D4229" s="130" t="s">
        <v>336</v>
      </c>
      <c r="E4229" s="131">
        <v>7721.98</v>
      </c>
      <c r="F4229" s="131">
        <v>222219</v>
      </c>
      <c r="G4229" s="131">
        <v>0</v>
      </c>
    </row>
    <row r="4230" spans="1:7" ht="14.25" customHeight="1">
      <c r="A4230" s="126" t="s">
        <v>156</v>
      </c>
      <c r="B4230" s="127">
        <v>2022</v>
      </c>
      <c r="C4230" s="126" t="s">
        <v>337</v>
      </c>
      <c r="D4230" s="126" t="s">
        <v>338</v>
      </c>
      <c r="E4230" s="127">
        <v>1903780.25</v>
      </c>
      <c r="F4230" s="127">
        <v>73619513</v>
      </c>
      <c r="G4230" s="127">
        <v>0</v>
      </c>
    </row>
    <row r="4231" spans="1:7" ht="14.25" customHeight="1">
      <c r="A4231" s="130" t="s">
        <v>156</v>
      </c>
      <c r="B4231" s="131">
        <v>2022</v>
      </c>
      <c r="C4231" s="130" t="s">
        <v>337</v>
      </c>
      <c r="D4231" s="130" t="s">
        <v>339</v>
      </c>
      <c r="E4231" s="131">
        <v>1492232.36</v>
      </c>
      <c r="F4231" s="131">
        <v>170442714</v>
      </c>
      <c r="G4231" s="131">
        <v>429062</v>
      </c>
    </row>
    <row r="4232" spans="1:7" ht="14.25" customHeight="1">
      <c r="A4232" s="126" t="s">
        <v>156</v>
      </c>
      <c r="B4232" s="127">
        <v>2022</v>
      </c>
      <c r="C4232" s="126" t="s">
        <v>337</v>
      </c>
      <c r="D4232" s="126" t="s">
        <v>340</v>
      </c>
      <c r="E4232" s="127">
        <v>0</v>
      </c>
      <c r="F4232" s="127">
        <v>0</v>
      </c>
      <c r="G4232" s="127">
        <v>0</v>
      </c>
    </row>
    <row r="4233" spans="1:7" ht="14.25" customHeight="1">
      <c r="A4233" s="130" t="s">
        <v>156</v>
      </c>
      <c r="B4233" s="131">
        <v>2022</v>
      </c>
      <c r="C4233" s="130" t="s">
        <v>337</v>
      </c>
      <c r="D4233" s="130" t="s">
        <v>341</v>
      </c>
      <c r="E4233" s="131">
        <v>7815717.4299999997</v>
      </c>
      <c r="F4233" s="131">
        <v>198504573</v>
      </c>
      <c r="G4233" s="131">
        <v>0</v>
      </c>
    </row>
    <row r="4234" spans="1:7" ht="14.25" customHeight="1">
      <c r="A4234" s="126" t="s">
        <v>156</v>
      </c>
      <c r="B4234" s="127">
        <v>2022</v>
      </c>
      <c r="C4234" s="126" t="s">
        <v>337</v>
      </c>
      <c r="D4234" s="126" t="s">
        <v>342</v>
      </c>
      <c r="E4234" s="127">
        <v>0</v>
      </c>
      <c r="F4234" s="127">
        <v>0</v>
      </c>
      <c r="G4234" s="127">
        <v>0</v>
      </c>
    </row>
    <row r="4235" spans="1:7" ht="14.25" customHeight="1">
      <c r="A4235" s="130" t="s">
        <v>156</v>
      </c>
      <c r="B4235" s="131">
        <v>2023</v>
      </c>
      <c r="C4235" s="130" t="s">
        <v>332</v>
      </c>
      <c r="D4235" s="130" t="s">
        <v>343</v>
      </c>
      <c r="E4235" s="131">
        <v>0</v>
      </c>
      <c r="F4235" s="131">
        <v>0</v>
      </c>
      <c r="G4235" s="131">
        <v>0</v>
      </c>
    </row>
    <row r="4236" spans="1:7" ht="14.25" customHeight="1">
      <c r="A4236" s="126" t="s">
        <v>156</v>
      </c>
      <c r="B4236" s="127">
        <v>2023</v>
      </c>
      <c r="C4236" s="126" t="s">
        <v>332</v>
      </c>
      <c r="D4236" s="126" t="s">
        <v>333</v>
      </c>
      <c r="E4236" s="127">
        <v>2651.43</v>
      </c>
      <c r="F4236" s="127">
        <v>19870.39</v>
      </c>
      <c r="G4236" s="127">
        <v>50.17</v>
      </c>
    </row>
    <row r="4237" spans="1:7" ht="14.25" customHeight="1">
      <c r="A4237" s="130" t="s">
        <v>156</v>
      </c>
      <c r="B4237" s="131">
        <v>2023</v>
      </c>
      <c r="C4237" s="130" t="s">
        <v>332</v>
      </c>
      <c r="D4237" s="130" t="s">
        <v>335</v>
      </c>
      <c r="E4237" s="131">
        <v>508987.21</v>
      </c>
      <c r="F4237" s="131">
        <v>2315475.2999999998</v>
      </c>
      <c r="G4237" s="131">
        <v>5641.96</v>
      </c>
    </row>
    <row r="4238" spans="1:7" ht="14.25" customHeight="1">
      <c r="A4238" s="126" t="s">
        <v>156</v>
      </c>
      <c r="B4238" s="127">
        <v>2023</v>
      </c>
      <c r="C4238" s="126" t="s">
        <v>332</v>
      </c>
      <c r="D4238" s="126" t="s">
        <v>336</v>
      </c>
      <c r="E4238" s="127">
        <v>7990.14</v>
      </c>
      <c r="F4238" s="127">
        <v>222218.77</v>
      </c>
      <c r="G4238" s="127">
        <v>0</v>
      </c>
    </row>
    <row r="4239" spans="1:7" ht="14.25" customHeight="1">
      <c r="A4239" s="130" t="s">
        <v>156</v>
      </c>
      <c r="B4239" s="131">
        <v>2023</v>
      </c>
      <c r="C4239" s="130" t="s">
        <v>337</v>
      </c>
      <c r="D4239" s="130" t="s">
        <v>338</v>
      </c>
      <c r="E4239" s="131">
        <v>1945406.48</v>
      </c>
      <c r="F4239" s="131">
        <v>71447671.019999996</v>
      </c>
      <c r="G4239" s="131">
        <v>0</v>
      </c>
    </row>
    <row r="4240" spans="1:7" ht="14.25" customHeight="1">
      <c r="A4240" s="126" t="s">
        <v>156</v>
      </c>
      <c r="B4240" s="127">
        <v>2023</v>
      </c>
      <c r="C4240" s="126" t="s">
        <v>337</v>
      </c>
      <c r="D4240" s="126" t="s">
        <v>339</v>
      </c>
      <c r="E4240" s="127">
        <v>1613994.32</v>
      </c>
      <c r="F4240" s="127">
        <v>173748380.37</v>
      </c>
      <c r="G4240" s="127">
        <v>442706.03</v>
      </c>
    </row>
    <row r="4241" spans="1:7" ht="14.25" customHeight="1">
      <c r="A4241" s="130" t="s">
        <v>156</v>
      </c>
      <c r="B4241" s="131">
        <v>2023</v>
      </c>
      <c r="C4241" s="130" t="s">
        <v>337</v>
      </c>
      <c r="D4241" s="130" t="s">
        <v>340</v>
      </c>
      <c r="E4241" s="131">
        <v>0</v>
      </c>
      <c r="F4241" s="131">
        <v>0</v>
      </c>
      <c r="G4241" s="131">
        <v>0</v>
      </c>
    </row>
    <row r="4242" spans="1:7" ht="14.25" customHeight="1">
      <c r="A4242" s="126" t="s">
        <v>156</v>
      </c>
      <c r="B4242" s="127">
        <v>2023</v>
      </c>
      <c r="C4242" s="126" t="s">
        <v>337</v>
      </c>
      <c r="D4242" s="126" t="s">
        <v>341</v>
      </c>
      <c r="E4242" s="127">
        <v>8141821.1500000004</v>
      </c>
      <c r="F4242" s="127">
        <v>190564302.31</v>
      </c>
      <c r="G4242" s="127">
        <v>0</v>
      </c>
    </row>
    <row r="4243" spans="1:7" ht="14.25" customHeight="1">
      <c r="A4243" s="130" t="s">
        <v>156</v>
      </c>
      <c r="B4243" s="131">
        <v>2023</v>
      </c>
      <c r="C4243" s="130" t="s">
        <v>337</v>
      </c>
      <c r="D4243" s="130" t="s">
        <v>342</v>
      </c>
      <c r="E4243" s="131">
        <v>0</v>
      </c>
      <c r="F4243" s="131">
        <v>0</v>
      </c>
      <c r="G4243" s="131">
        <v>0</v>
      </c>
    </row>
  </sheetData>
  <autoFilter ref="A1:G4243" xr:uid="{00000000-0009-0000-0000-00000A000000}"/>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2957"/>
  <sheetViews>
    <sheetView workbookViewId="0">
      <selection activeCell="V18" sqref="V18"/>
    </sheetView>
  </sheetViews>
  <sheetFormatPr defaultColWidth="14.44140625" defaultRowHeight="15.75" customHeight="1"/>
  <cols>
    <col min="1" max="1" width="40.6640625" customWidth="1"/>
    <col min="2" max="2" width="7.33203125" customWidth="1"/>
    <col min="3" max="3" width="36.88671875" customWidth="1"/>
    <col min="4" max="4" width="27.109375" customWidth="1"/>
    <col min="5" max="5" width="33.6640625" customWidth="1"/>
    <col min="6" max="6" width="8.6640625" customWidth="1"/>
    <col min="7" max="7" width="35.109375" customWidth="1"/>
    <col min="8" max="12" width="8.6640625" customWidth="1"/>
    <col min="13" max="13" width="10.109375" customWidth="1"/>
    <col min="14" max="15" width="8.6640625" customWidth="1"/>
    <col min="16" max="16" width="19.6640625" customWidth="1"/>
    <col min="17" max="20" width="10" customWidth="1"/>
    <col min="21" max="21" width="11.44140625" customWidth="1"/>
    <col min="22" max="22" width="10" customWidth="1"/>
    <col min="23" max="26" width="8.6640625" customWidth="1"/>
  </cols>
  <sheetData>
    <row r="1" spans="1:22" ht="15.75" customHeight="1">
      <c r="A1" s="156" t="s">
        <v>7</v>
      </c>
      <c r="B1" s="156" t="s">
        <v>303</v>
      </c>
      <c r="C1" s="156" t="s">
        <v>344</v>
      </c>
      <c r="D1" s="156" t="s">
        <v>327</v>
      </c>
      <c r="E1" s="156" t="s">
        <v>345</v>
      </c>
      <c r="G1" s="101" t="s">
        <v>346</v>
      </c>
      <c r="H1" s="28"/>
      <c r="I1" s="28"/>
    </row>
    <row r="2" spans="1:22" ht="14.4">
      <c r="A2" s="157" t="s">
        <v>1</v>
      </c>
      <c r="B2" s="158">
        <v>2015</v>
      </c>
      <c r="C2" s="157" t="s">
        <v>343</v>
      </c>
      <c r="D2" s="157" t="s">
        <v>332</v>
      </c>
      <c r="E2" s="158">
        <v>1</v>
      </c>
      <c r="G2" s="9" t="s">
        <v>347</v>
      </c>
      <c r="H2" s="9" t="s">
        <v>303</v>
      </c>
      <c r="I2" s="9"/>
      <c r="J2" s="9"/>
      <c r="K2" s="9"/>
      <c r="L2" s="9"/>
      <c r="M2" s="9"/>
    </row>
    <row r="3" spans="1:22" ht="14.4">
      <c r="A3" s="157" t="s">
        <v>1</v>
      </c>
      <c r="B3" s="158">
        <v>2015</v>
      </c>
      <c r="C3" s="157" t="s">
        <v>338</v>
      </c>
      <c r="D3" s="157" t="s">
        <v>337</v>
      </c>
      <c r="E3" s="158">
        <v>82389</v>
      </c>
      <c r="G3" s="9" t="s">
        <v>7</v>
      </c>
      <c r="H3" s="9">
        <v>2019</v>
      </c>
      <c r="I3" s="9">
        <v>2020</v>
      </c>
      <c r="J3" s="9">
        <v>2021</v>
      </c>
      <c r="K3" s="9">
        <v>2022</v>
      </c>
      <c r="L3" s="9">
        <v>2023</v>
      </c>
      <c r="M3" s="9" t="s">
        <v>325</v>
      </c>
      <c r="P3" s="54"/>
      <c r="Q3" s="159"/>
      <c r="R3" s="159"/>
      <c r="S3" s="159"/>
      <c r="T3" s="159"/>
      <c r="U3" s="159"/>
      <c r="V3" s="159"/>
    </row>
    <row r="4" spans="1:22" ht="14.4">
      <c r="A4" s="157" t="s">
        <v>1</v>
      </c>
      <c r="B4" s="158">
        <v>2015</v>
      </c>
      <c r="C4" s="157" t="s">
        <v>339</v>
      </c>
      <c r="D4" s="157" t="s">
        <v>337</v>
      </c>
      <c r="E4" s="158">
        <v>13633</v>
      </c>
      <c r="G4" s="7" t="s">
        <v>1</v>
      </c>
      <c r="H4" s="9">
        <v>1054614</v>
      </c>
      <c r="I4" s="9">
        <v>1062041</v>
      </c>
      <c r="J4" s="9">
        <v>1069684</v>
      </c>
      <c r="K4" s="9">
        <v>1076538</v>
      </c>
      <c r="L4" s="9">
        <v>1082647</v>
      </c>
      <c r="M4" s="9">
        <v>5345524</v>
      </c>
      <c r="P4" s="133"/>
      <c r="Q4" s="160"/>
      <c r="R4" s="160"/>
      <c r="S4" s="160"/>
      <c r="T4" s="160"/>
      <c r="U4" s="160"/>
    </row>
    <row r="5" spans="1:22" ht="14.4">
      <c r="A5" s="157" t="s">
        <v>1</v>
      </c>
      <c r="B5" s="158">
        <v>2015</v>
      </c>
      <c r="C5" s="157" t="s">
        <v>340</v>
      </c>
      <c r="D5" s="157" t="s">
        <v>337</v>
      </c>
      <c r="E5" s="158">
        <v>33</v>
      </c>
      <c r="G5" s="7" t="s">
        <v>2</v>
      </c>
      <c r="H5" s="9">
        <v>167653</v>
      </c>
      <c r="I5" s="9">
        <v>169489</v>
      </c>
      <c r="J5" s="9">
        <v>171564</v>
      </c>
      <c r="K5" s="9">
        <v>174153</v>
      </c>
      <c r="L5" s="9">
        <v>176725</v>
      </c>
      <c r="M5" s="9">
        <v>859584</v>
      </c>
      <c r="P5" s="149"/>
      <c r="Q5" s="136">
        <v>2019</v>
      </c>
      <c r="R5" s="136">
        <v>2020</v>
      </c>
      <c r="S5" s="136">
        <v>2021</v>
      </c>
      <c r="T5" s="136">
        <v>2022</v>
      </c>
      <c r="U5" s="136">
        <v>2023</v>
      </c>
      <c r="V5" s="136" t="s">
        <v>15</v>
      </c>
    </row>
    <row r="6" spans="1:22" ht="14.4">
      <c r="A6" s="157" t="s">
        <v>1</v>
      </c>
      <c r="B6" s="158">
        <v>2015</v>
      </c>
      <c r="C6" s="157" t="s">
        <v>341</v>
      </c>
      <c r="D6" s="157" t="s">
        <v>337</v>
      </c>
      <c r="E6" s="158">
        <v>916063</v>
      </c>
      <c r="G6" s="7" t="s">
        <v>3</v>
      </c>
      <c r="H6" s="9">
        <v>155552</v>
      </c>
      <c r="I6" s="9">
        <v>157466</v>
      </c>
      <c r="J6" s="9">
        <v>158801</v>
      </c>
      <c r="K6" s="9">
        <v>160489</v>
      </c>
      <c r="L6" s="9">
        <v>162023</v>
      </c>
      <c r="M6" s="9">
        <v>794331</v>
      </c>
      <c r="P6" s="18" t="s">
        <v>16</v>
      </c>
      <c r="Q6" s="19">
        <f t="shared" ref="Q6:U6" si="0">AVERAGE(H13:H66)</f>
        <v>98603.018867924533</v>
      </c>
      <c r="R6" s="19">
        <f t="shared" si="0"/>
        <v>99530.075471698117</v>
      </c>
      <c r="S6" s="19">
        <f t="shared" si="0"/>
        <v>100473.05660377358</v>
      </c>
      <c r="T6" s="19">
        <f t="shared" si="0"/>
        <v>101438.45283018867</v>
      </c>
      <c r="U6" s="19">
        <f t="shared" si="0"/>
        <v>102398.98113207547</v>
      </c>
      <c r="V6" s="19">
        <f t="shared" ref="V6" si="1">AVERAGE(Q6:U6)</f>
        <v>100488.71698113208</v>
      </c>
    </row>
    <row r="7" spans="1:22" ht="14.4">
      <c r="A7" s="157" t="s">
        <v>1</v>
      </c>
      <c r="B7" s="158">
        <v>2015</v>
      </c>
      <c r="C7" s="157" t="s">
        <v>333</v>
      </c>
      <c r="D7" s="157" t="s">
        <v>332</v>
      </c>
      <c r="E7" s="158">
        <v>624</v>
      </c>
      <c r="G7" s="7" t="s">
        <v>4</v>
      </c>
      <c r="H7" s="9">
        <v>160597</v>
      </c>
      <c r="I7" s="9">
        <v>162139</v>
      </c>
      <c r="J7" s="9">
        <v>164137</v>
      </c>
      <c r="K7" s="9">
        <v>166044</v>
      </c>
      <c r="L7" s="9">
        <v>167081</v>
      </c>
      <c r="M7" s="9">
        <v>819998</v>
      </c>
      <c r="P7" s="18" t="s">
        <v>18</v>
      </c>
      <c r="Q7" s="19">
        <f>H42</f>
        <v>339771</v>
      </c>
      <c r="R7" s="19">
        <f t="shared" ref="R7:U7" si="2">I42</f>
        <v>346347</v>
      </c>
      <c r="S7" s="19">
        <f t="shared" si="2"/>
        <v>353315</v>
      </c>
      <c r="T7" s="19">
        <f t="shared" si="2"/>
        <v>358901</v>
      </c>
      <c r="U7" s="19">
        <f t="shared" si="2"/>
        <v>364334</v>
      </c>
      <c r="V7" s="19">
        <f>AVERAGE(Q7:U7)</f>
        <v>352533.6</v>
      </c>
    </row>
    <row r="8" spans="1:22" ht="14.4">
      <c r="A8" s="157" t="s">
        <v>1</v>
      </c>
      <c r="B8" s="158">
        <v>2015</v>
      </c>
      <c r="C8" s="157" t="s">
        <v>335</v>
      </c>
      <c r="D8" s="157" t="s">
        <v>332</v>
      </c>
      <c r="E8" s="158">
        <v>223403</v>
      </c>
      <c r="G8" s="7" t="s">
        <v>5</v>
      </c>
      <c r="H8" s="9">
        <v>777904</v>
      </c>
      <c r="I8" s="9">
        <v>779176</v>
      </c>
      <c r="J8" s="9">
        <v>785667</v>
      </c>
      <c r="K8" s="9">
        <v>790518</v>
      </c>
      <c r="L8" s="9">
        <v>792732</v>
      </c>
      <c r="M8" s="9">
        <v>3925997</v>
      </c>
    </row>
    <row r="9" spans="1:22" ht="14.4">
      <c r="A9" s="157" t="s">
        <v>1</v>
      </c>
      <c r="B9" s="158">
        <v>2015</v>
      </c>
      <c r="C9" s="157" t="s">
        <v>336</v>
      </c>
      <c r="D9" s="157" t="s">
        <v>332</v>
      </c>
      <c r="E9" s="158">
        <v>11040</v>
      </c>
      <c r="G9" s="9" t="s">
        <v>325</v>
      </c>
      <c r="H9" s="9">
        <v>2316320</v>
      </c>
      <c r="I9" s="9">
        <v>2330311</v>
      </c>
      <c r="J9" s="9">
        <v>2349853</v>
      </c>
      <c r="K9" s="9">
        <v>2367742</v>
      </c>
      <c r="L9" s="9">
        <v>2381208</v>
      </c>
      <c r="M9" s="9">
        <v>11745434</v>
      </c>
    </row>
    <row r="10" spans="1:22" ht="14.4">
      <c r="A10" s="157" t="s">
        <v>1</v>
      </c>
      <c r="B10" s="158">
        <v>2016</v>
      </c>
      <c r="C10" s="157" t="s">
        <v>343</v>
      </c>
      <c r="D10" s="157" t="s">
        <v>332</v>
      </c>
      <c r="E10" s="158">
        <v>1</v>
      </c>
    </row>
    <row r="11" spans="1:22" ht="14.4">
      <c r="A11" s="157" t="s">
        <v>1</v>
      </c>
      <c r="B11" s="158">
        <v>2016</v>
      </c>
      <c r="C11" s="157" t="s">
        <v>338</v>
      </c>
      <c r="D11" s="157" t="s">
        <v>337</v>
      </c>
      <c r="E11" s="158">
        <v>83218</v>
      </c>
      <c r="G11" s="251" t="s">
        <v>344</v>
      </c>
      <c r="H11" s="253" t="s">
        <v>2596</v>
      </c>
    </row>
    <row r="12" spans="1:22" ht="14.4">
      <c r="A12" s="157" t="s">
        <v>1</v>
      </c>
      <c r="B12" s="158">
        <v>2016</v>
      </c>
      <c r="C12" s="157" t="s">
        <v>339</v>
      </c>
      <c r="D12" s="157" t="s">
        <v>337</v>
      </c>
      <c r="E12" s="158">
        <v>15093</v>
      </c>
    </row>
    <row r="13" spans="1:22" ht="14.4">
      <c r="A13" s="157" t="s">
        <v>1</v>
      </c>
      <c r="B13" s="158">
        <v>2016</v>
      </c>
      <c r="C13" s="157" t="s">
        <v>340</v>
      </c>
      <c r="D13" s="157" t="s">
        <v>337</v>
      </c>
      <c r="E13" s="158">
        <v>34</v>
      </c>
      <c r="G13" s="226" t="s">
        <v>347</v>
      </c>
      <c r="H13" s="226" t="s">
        <v>303</v>
      </c>
      <c r="I13" s="225"/>
      <c r="J13" s="225"/>
      <c r="K13" s="225"/>
      <c r="L13" s="225"/>
      <c r="M13" s="228"/>
    </row>
    <row r="14" spans="1:22" ht="14.4">
      <c r="A14" s="157" t="s">
        <v>1</v>
      </c>
      <c r="B14" s="158">
        <v>2016</v>
      </c>
      <c r="C14" s="157" t="s">
        <v>341</v>
      </c>
      <c r="D14" s="157" t="s">
        <v>337</v>
      </c>
      <c r="E14" s="158">
        <v>928046</v>
      </c>
      <c r="G14" s="226" t="s">
        <v>7</v>
      </c>
      <c r="H14" s="224">
        <v>2019</v>
      </c>
      <c r="I14" s="232">
        <v>2020</v>
      </c>
      <c r="J14" s="232">
        <v>2021</v>
      </c>
      <c r="K14" s="232">
        <v>2022</v>
      </c>
      <c r="L14" s="232">
        <v>2023</v>
      </c>
      <c r="M14" s="231" t="s">
        <v>325</v>
      </c>
    </row>
    <row r="15" spans="1:22" ht="14.4">
      <c r="A15" s="157" t="s">
        <v>1</v>
      </c>
      <c r="B15" s="158">
        <v>2016</v>
      </c>
      <c r="C15" s="157" t="s">
        <v>333</v>
      </c>
      <c r="D15" s="157" t="s">
        <v>332</v>
      </c>
      <c r="E15" s="158">
        <v>608</v>
      </c>
      <c r="G15" s="234" t="s">
        <v>1</v>
      </c>
      <c r="H15" s="235">
        <v>1054614</v>
      </c>
      <c r="I15" s="236">
        <v>1062041</v>
      </c>
      <c r="J15" s="236">
        <v>1069684</v>
      </c>
      <c r="K15" s="236">
        <v>1076538</v>
      </c>
      <c r="L15" s="236">
        <v>1082647</v>
      </c>
      <c r="M15" s="237">
        <v>5345524</v>
      </c>
    </row>
    <row r="16" spans="1:22" ht="14.4">
      <c r="A16" s="157" t="s">
        <v>1</v>
      </c>
      <c r="B16" s="158">
        <v>2016</v>
      </c>
      <c r="C16" s="157" t="s">
        <v>335</v>
      </c>
      <c r="D16" s="157" t="s">
        <v>332</v>
      </c>
      <c r="E16" s="158">
        <v>226052</v>
      </c>
      <c r="G16" s="238" t="s">
        <v>97</v>
      </c>
      <c r="H16" s="239">
        <v>11732</v>
      </c>
      <c r="I16" s="240">
        <v>12124</v>
      </c>
      <c r="J16" s="240">
        <v>12227</v>
      </c>
      <c r="K16" s="240">
        <v>12332</v>
      </c>
      <c r="L16" s="240">
        <v>12428</v>
      </c>
      <c r="M16" s="241">
        <v>60843</v>
      </c>
    </row>
    <row r="17" spans="1:13" ht="14.4">
      <c r="A17" s="157" t="s">
        <v>1</v>
      </c>
      <c r="B17" s="158">
        <v>2016</v>
      </c>
      <c r="C17" s="157" t="s">
        <v>336</v>
      </c>
      <c r="D17" s="157" t="s">
        <v>332</v>
      </c>
      <c r="E17" s="158">
        <v>11108</v>
      </c>
      <c r="G17" s="238" t="s">
        <v>99</v>
      </c>
      <c r="H17" s="239">
        <v>1629</v>
      </c>
      <c r="I17" s="240">
        <v>1627</v>
      </c>
      <c r="J17" s="240">
        <v>1619</v>
      </c>
      <c r="K17" s="240">
        <v>1619</v>
      </c>
      <c r="L17" s="240">
        <v>1618</v>
      </c>
      <c r="M17" s="241">
        <v>8112</v>
      </c>
    </row>
    <row r="18" spans="1:13" ht="14.4">
      <c r="A18" s="157" t="s">
        <v>1</v>
      </c>
      <c r="B18" s="158">
        <v>2017</v>
      </c>
      <c r="C18" s="157" t="s">
        <v>343</v>
      </c>
      <c r="D18" s="157" t="s">
        <v>332</v>
      </c>
      <c r="E18" s="158">
        <v>1</v>
      </c>
      <c r="G18" s="238" t="s">
        <v>100</v>
      </c>
      <c r="H18" s="239">
        <v>36743</v>
      </c>
      <c r="I18" s="240">
        <v>36916</v>
      </c>
      <c r="J18" s="240">
        <v>37016</v>
      </c>
      <c r="K18" s="240">
        <v>37321</v>
      </c>
      <c r="L18" s="240">
        <v>37555</v>
      </c>
      <c r="M18" s="241">
        <v>185551</v>
      </c>
    </row>
    <row r="19" spans="1:13" ht="14.4">
      <c r="A19" s="157" t="s">
        <v>1</v>
      </c>
      <c r="B19" s="158">
        <v>2017</v>
      </c>
      <c r="C19" s="157" t="s">
        <v>338</v>
      </c>
      <c r="D19" s="157" t="s">
        <v>337</v>
      </c>
      <c r="E19" s="158">
        <v>83247</v>
      </c>
      <c r="G19" s="238" t="s">
        <v>101</v>
      </c>
      <c r="H19" s="239">
        <v>68205</v>
      </c>
      <c r="I19" s="240">
        <v>68568</v>
      </c>
      <c r="J19" s="240">
        <v>68742</v>
      </c>
      <c r="K19" s="240">
        <v>68879</v>
      </c>
      <c r="L19" s="240">
        <v>69171</v>
      </c>
      <c r="M19" s="241">
        <v>343565</v>
      </c>
    </row>
    <row r="20" spans="1:13" ht="14.4">
      <c r="A20" s="157" t="s">
        <v>1</v>
      </c>
      <c r="B20" s="158">
        <v>2017</v>
      </c>
      <c r="C20" s="157" t="s">
        <v>339</v>
      </c>
      <c r="D20" s="157" t="s">
        <v>337</v>
      </c>
      <c r="E20" s="158">
        <v>13597</v>
      </c>
      <c r="G20" s="238" t="s">
        <v>102</v>
      </c>
      <c r="H20" s="239">
        <v>29456</v>
      </c>
      <c r="I20" s="240">
        <v>29719</v>
      </c>
      <c r="J20" s="240">
        <v>30042</v>
      </c>
      <c r="K20" s="240">
        <v>30434</v>
      </c>
      <c r="L20" s="240">
        <v>30706</v>
      </c>
      <c r="M20" s="241">
        <v>150357</v>
      </c>
    </row>
    <row r="21" spans="1:13" ht="14.4">
      <c r="A21" s="157" t="s">
        <v>1</v>
      </c>
      <c r="B21" s="158">
        <v>2017</v>
      </c>
      <c r="C21" s="157" t="s">
        <v>340</v>
      </c>
      <c r="D21" s="157" t="s">
        <v>337</v>
      </c>
      <c r="E21" s="158">
        <v>33</v>
      </c>
      <c r="G21" s="238" t="s">
        <v>103</v>
      </c>
      <c r="H21" s="239">
        <v>7156</v>
      </c>
      <c r="I21" s="240">
        <v>7283</v>
      </c>
      <c r="J21" s="240">
        <v>7385</v>
      </c>
      <c r="K21" s="240">
        <v>7459</v>
      </c>
      <c r="L21" s="240">
        <v>7500</v>
      </c>
      <c r="M21" s="241">
        <v>36783</v>
      </c>
    </row>
    <row r="22" spans="1:13" ht="14.4">
      <c r="A22" s="157" t="s">
        <v>1</v>
      </c>
      <c r="B22" s="158">
        <v>2017</v>
      </c>
      <c r="C22" s="157" t="s">
        <v>341</v>
      </c>
      <c r="D22" s="157" t="s">
        <v>337</v>
      </c>
      <c r="E22" s="158">
        <v>940384</v>
      </c>
      <c r="G22" s="238" t="s">
        <v>104</v>
      </c>
      <c r="H22" s="239">
        <v>1222</v>
      </c>
      <c r="I22" s="240">
        <v>1223</v>
      </c>
      <c r="J22" s="240">
        <v>1224</v>
      </c>
      <c r="K22" s="240">
        <v>1224</v>
      </c>
      <c r="L22" s="240">
        <v>1225</v>
      </c>
      <c r="M22" s="241">
        <v>6118</v>
      </c>
    </row>
    <row r="23" spans="1:13" ht="14.4">
      <c r="A23" s="157" t="s">
        <v>1</v>
      </c>
      <c r="B23" s="158">
        <v>2017</v>
      </c>
      <c r="C23" s="157" t="s">
        <v>333</v>
      </c>
      <c r="D23" s="157" t="s">
        <v>332</v>
      </c>
      <c r="E23" s="158">
        <v>553</v>
      </c>
      <c r="G23" s="238" t="s">
        <v>105</v>
      </c>
      <c r="H23" s="239">
        <v>2366</v>
      </c>
      <c r="I23" s="240">
        <v>2409</v>
      </c>
      <c r="J23" s="240">
        <v>2445</v>
      </c>
      <c r="K23" s="240">
        <v>2575</v>
      </c>
      <c r="L23" s="240">
        <v>2618</v>
      </c>
      <c r="M23" s="241">
        <v>12413</v>
      </c>
    </row>
    <row r="24" spans="1:13" ht="14.4">
      <c r="A24" s="157" t="s">
        <v>1</v>
      </c>
      <c r="B24" s="158">
        <v>2017</v>
      </c>
      <c r="C24" s="157" t="s">
        <v>335</v>
      </c>
      <c r="D24" s="157" t="s">
        <v>332</v>
      </c>
      <c r="E24" s="158">
        <v>227634</v>
      </c>
      <c r="G24" s="238" t="s">
        <v>106</v>
      </c>
      <c r="H24" s="239">
        <v>12479</v>
      </c>
      <c r="I24" s="240">
        <v>12612</v>
      </c>
      <c r="J24" s="240">
        <v>12225</v>
      </c>
      <c r="K24" s="240">
        <v>12429</v>
      </c>
      <c r="L24" s="240">
        <v>12679</v>
      </c>
      <c r="M24" s="241">
        <v>62424</v>
      </c>
    </row>
    <row r="25" spans="1:13" ht="14.4">
      <c r="A25" s="157" t="s">
        <v>1</v>
      </c>
      <c r="B25" s="158">
        <v>2017</v>
      </c>
      <c r="C25" s="157" t="s">
        <v>336</v>
      </c>
      <c r="D25" s="157" t="s">
        <v>332</v>
      </c>
      <c r="E25" s="158">
        <v>11156</v>
      </c>
      <c r="G25" s="238" t="s">
        <v>2</v>
      </c>
      <c r="H25" s="239">
        <v>167653</v>
      </c>
      <c r="I25" s="240">
        <v>169489</v>
      </c>
      <c r="J25" s="240">
        <v>171564</v>
      </c>
      <c r="K25" s="240">
        <v>174153</v>
      </c>
      <c r="L25" s="240">
        <v>176725</v>
      </c>
      <c r="M25" s="241">
        <v>859584</v>
      </c>
    </row>
    <row r="26" spans="1:13" ht="14.4">
      <c r="A26" s="157" t="s">
        <v>1</v>
      </c>
      <c r="B26" s="158">
        <v>2018</v>
      </c>
      <c r="C26" s="157" t="s">
        <v>343</v>
      </c>
      <c r="D26" s="157" t="s">
        <v>332</v>
      </c>
      <c r="E26" s="158">
        <v>1</v>
      </c>
      <c r="G26" s="238" t="s">
        <v>3</v>
      </c>
      <c r="H26" s="239">
        <v>155552</v>
      </c>
      <c r="I26" s="240">
        <v>157466</v>
      </c>
      <c r="J26" s="240">
        <v>158801</v>
      </c>
      <c r="K26" s="240">
        <v>160489</v>
      </c>
      <c r="L26" s="240">
        <v>162023</v>
      </c>
      <c r="M26" s="241">
        <v>794331</v>
      </c>
    </row>
    <row r="27" spans="1:13" ht="14.4">
      <c r="A27" s="157" t="s">
        <v>1</v>
      </c>
      <c r="B27" s="158">
        <v>2018</v>
      </c>
      <c r="C27" s="157" t="s">
        <v>338</v>
      </c>
      <c r="D27" s="157" t="s">
        <v>337</v>
      </c>
      <c r="E27" s="158">
        <v>83718</v>
      </c>
      <c r="G27" s="238" t="s">
        <v>282</v>
      </c>
      <c r="H27" s="239">
        <v>59811</v>
      </c>
      <c r="I27" s="240">
        <v>60588</v>
      </c>
      <c r="J27" s="240">
        <v>61508</v>
      </c>
      <c r="K27" s="240">
        <v>62443</v>
      </c>
      <c r="L27" s="240">
        <v>62913</v>
      </c>
      <c r="M27" s="241">
        <v>307263</v>
      </c>
    </row>
    <row r="28" spans="1:13" ht="14.4">
      <c r="A28" s="157" t="s">
        <v>1</v>
      </c>
      <c r="B28" s="158">
        <v>2018</v>
      </c>
      <c r="C28" s="157" t="s">
        <v>339</v>
      </c>
      <c r="D28" s="157" t="s">
        <v>337</v>
      </c>
      <c r="E28" s="158">
        <v>13794</v>
      </c>
      <c r="G28" s="238" t="s">
        <v>107</v>
      </c>
      <c r="H28" s="239">
        <v>89561</v>
      </c>
      <c r="I28" s="240">
        <v>90104</v>
      </c>
      <c r="J28" s="240">
        <v>90556</v>
      </c>
      <c r="K28" s="240">
        <v>91128</v>
      </c>
      <c r="L28" s="240">
        <v>91478</v>
      </c>
      <c r="M28" s="241">
        <v>452827</v>
      </c>
    </row>
    <row r="29" spans="1:13" ht="14.4">
      <c r="A29" s="157" t="s">
        <v>1</v>
      </c>
      <c r="B29" s="158">
        <v>2018</v>
      </c>
      <c r="C29" s="157" t="s">
        <v>340</v>
      </c>
      <c r="D29" s="157" t="s">
        <v>337</v>
      </c>
      <c r="E29" s="158">
        <v>32</v>
      </c>
      <c r="G29" s="238" t="s">
        <v>108</v>
      </c>
      <c r="H29" s="239">
        <v>17916</v>
      </c>
      <c r="I29" s="240">
        <v>18203</v>
      </c>
      <c r="J29" s="240">
        <v>18485</v>
      </c>
      <c r="K29" s="240">
        <v>18701</v>
      </c>
      <c r="L29" s="240">
        <v>18999</v>
      </c>
      <c r="M29" s="241">
        <v>92304</v>
      </c>
    </row>
    <row r="30" spans="1:13" ht="14.4">
      <c r="A30" s="157" t="s">
        <v>1</v>
      </c>
      <c r="B30" s="158">
        <v>2018</v>
      </c>
      <c r="C30" s="157" t="s">
        <v>341</v>
      </c>
      <c r="D30" s="157" t="s">
        <v>337</v>
      </c>
      <c r="E30" s="158">
        <v>949231</v>
      </c>
      <c r="G30" s="238" t="s">
        <v>284</v>
      </c>
      <c r="H30" s="239">
        <v>23384</v>
      </c>
      <c r="I30" s="240">
        <v>23551</v>
      </c>
      <c r="J30" s="240">
        <v>23980</v>
      </c>
      <c r="K30" s="240">
        <v>24390</v>
      </c>
      <c r="L30" s="240">
        <v>24575</v>
      </c>
      <c r="M30" s="241">
        <v>119880</v>
      </c>
    </row>
    <row r="31" spans="1:13" ht="14.4">
      <c r="A31" s="157" t="s">
        <v>1</v>
      </c>
      <c r="B31" s="158">
        <v>2018</v>
      </c>
      <c r="C31" s="157" t="s">
        <v>333</v>
      </c>
      <c r="D31" s="157" t="s">
        <v>332</v>
      </c>
      <c r="E31" s="158">
        <v>545</v>
      </c>
      <c r="G31" s="238" t="s">
        <v>118</v>
      </c>
      <c r="H31" s="239">
        <v>30397</v>
      </c>
      <c r="I31" s="240">
        <v>30665</v>
      </c>
      <c r="J31" s="240">
        <v>30908</v>
      </c>
      <c r="K31" s="240">
        <v>31139</v>
      </c>
      <c r="L31" s="240">
        <v>31351</v>
      </c>
      <c r="M31" s="241">
        <v>154460</v>
      </c>
    </row>
    <row r="32" spans="1:13" ht="14.4">
      <c r="A32" s="157" t="s">
        <v>1</v>
      </c>
      <c r="B32" s="158">
        <v>2018</v>
      </c>
      <c r="C32" s="157" t="s">
        <v>335</v>
      </c>
      <c r="D32" s="157" t="s">
        <v>332</v>
      </c>
      <c r="E32" s="158">
        <v>228924</v>
      </c>
      <c r="G32" s="238" t="s">
        <v>119</v>
      </c>
      <c r="H32" s="239">
        <v>21381</v>
      </c>
      <c r="I32" s="240">
        <v>21653</v>
      </c>
      <c r="J32" s="240">
        <v>21907</v>
      </c>
      <c r="K32" s="240">
        <v>22210</v>
      </c>
      <c r="L32" s="240">
        <v>22347</v>
      </c>
      <c r="M32" s="241">
        <v>109498</v>
      </c>
    </row>
    <row r="33" spans="1:13" ht="14.4">
      <c r="A33" s="157" t="s">
        <v>1</v>
      </c>
      <c r="B33" s="158">
        <v>2018</v>
      </c>
      <c r="C33" s="157" t="s">
        <v>336</v>
      </c>
      <c r="D33" s="157" t="s">
        <v>332</v>
      </c>
      <c r="E33" s="158">
        <v>11277</v>
      </c>
      <c r="G33" s="238" t="s">
        <v>120</v>
      </c>
      <c r="H33" s="239">
        <v>3773</v>
      </c>
      <c r="I33" s="240">
        <v>3761</v>
      </c>
      <c r="J33" s="240">
        <v>3739</v>
      </c>
      <c r="K33" s="240">
        <v>3744</v>
      </c>
      <c r="L33" s="240">
        <v>3753</v>
      </c>
      <c r="M33" s="241">
        <v>18770</v>
      </c>
    </row>
    <row r="34" spans="1:13" ht="14.4">
      <c r="A34" s="157" t="s">
        <v>1</v>
      </c>
      <c r="B34" s="158">
        <v>2019</v>
      </c>
      <c r="C34" s="157" t="s">
        <v>343</v>
      </c>
      <c r="D34" s="157" t="s">
        <v>332</v>
      </c>
      <c r="E34" s="158">
        <v>1</v>
      </c>
      <c r="G34" s="238" t="s">
        <v>301</v>
      </c>
      <c r="H34" s="239">
        <v>106654</v>
      </c>
      <c r="I34" s="240">
        <v>107974</v>
      </c>
      <c r="J34" s="240">
        <v>109267</v>
      </c>
      <c r="K34" s="240">
        <v>111053</v>
      </c>
      <c r="L34" s="240">
        <v>113084</v>
      </c>
      <c r="M34" s="241">
        <v>548032</v>
      </c>
    </row>
    <row r="35" spans="1:13" ht="14.4">
      <c r="A35" s="157" t="s">
        <v>1</v>
      </c>
      <c r="B35" s="158">
        <v>2019</v>
      </c>
      <c r="C35" s="157" t="s">
        <v>338</v>
      </c>
      <c r="D35" s="157" t="s">
        <v>337</v>
      </c>
      <c r="E35" s="158">
        <v>84405</v>
      </c>
      <c r="G35" s="238" t="s">
        <v>123</v>
      </c>
      <c r="H35" s="239">
        <v>47725</v>
      </c>
      <c r="I35" s="240">
        <v>47865</v>
      </c>
      <c r="J35" s="240">
        <v>47865</v>
      </c>
      <c r="K35" s="240">
        <v>47962</v>
      </c>
      <c r="L35" s="240">
        <v>48124</v>
      </c>
      <c r="M35" s="241">
        <v>239541</v>
      </c>
    </row>
    <row r="36" spans="1:13" ht="14.4">
      <c r="A36" s="157" t="s">
        <v>1</v>
      </c>
      <c r="B36" s="158">
        <v>2019</v>
      </c>
      <c r="C36" s="157" t="s">
        <v>339</v>
      </c>
      <c r="D36" s="157" t="s">
        <v>337</v>
      </c>
      <c r="E36" s="158">
        <v>13910</v>
      </c>
      <c r="G36" s="238" t="s">
        <v>124</v>
      </c>
      <c r="H36" s="239">
        <v>11632</v>
      </c>
      <c r="I36" s="240">
        <v>11685</v>
      </c>
      <c r="J36" s="240">
        <v>11870</v>
      </c>
      <c r="K36" s="240">
        <v>11871</v>
      </c>
      <c r="L36" s="240">
        <v>11938</v>
      </c>
      <c r="M36" s="241">
        <v>58996</v>
      </c>
    </row>
    <row r="37" spans="1:13" ht="14.4">
      <c r="A37" s="157" t="s">
        <v>1</v>
      </c>
      <c r="B37" s="158">
        <v>2019</v>
      </c>
      <c r="C37" s="157" t="s">
        <v>340</v>
      </c>
      <c r="D37" s="157" t="s">
        <v>337</v>
      </c>
      <c r="E37" s="158">
        <v>33</v>
      </c>
      <c r="G37" s="238" t="s">
        <v>125</v>
      </c>
      <c r="H37" s="239">
        <v>22528</v>
      </c>
      <c r="I37" s="240">
        <v>22564</v>
      </c>
      <c r="J37" s="240">
        <v>22738</v>
      </c>
      <c r="K37" s="240">
        <v>22908</v>
      </c>
      <c r="L37" s="240">
        <v>23055</v>
      </c>
      <c r="M37" s="241">
        <v>113793</v>
      </c>
    </row>
    <row r="38" spans="1:13" ht="14.4">
      <c r="A38" s="157" t="s">
        <v>1</v>
      </c>
      <c r="B38" s="158">
        <v>2019</v>
      </c>
      <c r="C38" s="157" t="s">
        <v>341</v>
      </c>
      <c r="D38" s="157" t="s">
        <v>337</v>
      </c>
      <c r="E38" s="158">
        <v>956265</v>
      </c>
      <c r="G38" s="238" t="s">
        <v>286</v>
      </c>
      <c r="H38" s="239">
        <v>2700</v>
      </c>
      <c r="I38" s="240">
        <v>2659</v>
      </c>
      <c r="J38" s="240">
        <v>2715</v>
      </c>
      <c r="K38" s="240">
        <v>2720</v>
      </c>
      <c r="L38" s="240">
        <v>2678</v>
      </c>
      <c r="M38" s="241">
        <v>13472</v>
      </c>
    </row>
    <row r="39" spans="1:13" ht="14.4">
      <c r="A39" s="157" t="s">
        <v>1</v>
      </c>
      <c r="B39" s="158">
        <v>2019</v>
      </c>
      <c r="C39" s="157" t="s">
        <v>333</v>
      </c>
      <c r="D39" s="157" t="s">
        <v>332</v>
      </c>
      <c r="E39" s="158">
        <v>505</v>
      </c>
      <c r="G39" s="238" t="s">
        <v>127</v>
      </c>
      <c r="H39" s="239">
        <v>1244</v>
      </c>
      <c r="I39" s="240">
        <v>1273</v>
      </c>
      <c r="J39" s="240">
        <v>1263</v>
      </c>
      <c r="K39" s="240">
        <v>1268</v>
      </c>
      <c r="L39" s="240">
        <v>1278</v>
      </c>
      <c r="M39" s="241">
        <v>6326</v>
      </c>
    </row>
    <row r="40" spans="1:13" ht="14.4">
      <c r="A40" s="157" t="s">
        <v>1</v>
      </c>
      <c r="B40" s="158">
        <v>2019</v>
      </c>
      <c r="C40" s="157" t="s">
        <v>335</v>
      </c>
      <c r="D40" s="157" t="s">
        <v>332</v>
      </c>
      <c r="E40" s="158">
        <v>230685</v>
      </c>
      <c r="G40" s="238" t="s">
        <v>128</v>
      </c>
      <c r="H40" s="239">
        <v>5549</v>
      </c>
      <c r="I40" s="240">
        <v>5474</v>
      </c>
      <c r="J40" s="240">
        <v>5576</v>
      </c>
      <c r="K40" s="240">
        <v>5627</v>
      </c>
      <c r="L40" s="240">
        <v>5640</v>
      </c>
      <c r="M40" s="241">
        <v>27866</v>
      </c>
    </row>
    <row r="41" spans="1:13" ht="14.4">
      <c r="A41" s="157" t="s">
        <v>1</v>
      </c>
      <c r="B41" s="158">
        <v>2019</v>
      </c>
      <c r="C41" s="157" t="s">
        <v>336</v>
      </c>
      <c r="D41" s="157" t="s">
        <v>332</v>
      </c>
      <c r="E41" s="158">
        <v>11276</v>
      </c>
      <c r="G41" s="238" t="s">
        <v>289</v>
      </c>
      <c r="H41" s="239">
        <v>1393991</v>
      </c>
      <c r="I41" s="240">
        <v>1411503</v>
      </c>
      <c r="J41" s="240">
        <v>1423741</v>
      </c>
      <c r="K41" s="240">
        <v>1439729</v>
      </c>
      <c r="L41" s="240">
        <v>1456924</v>
      </c>
      <c r="M41" s="241">
        <v>7125888</v>
      </c>
    </row>
    <row r="42" spans="1:13" ht="14.4">
      <c r="A42" s="157" t="s">
        <v>1</v>
      </c>
      <c r="B42" s="158">
        <v>2020</v>
      </c>
      <c r="C42" s="157" t="s">
        <v>343</v>
      </c>
      <c r="D42" s="157" t="s">
        <v>332</v>
      </c>
      <c r="E42" s="158">
        <v>1</v>
      </c>
      <c r="G42" s="238" t="s">
        <v>18</v>
      </c>
      <c r="H42" s="239">
        <v>339771</v>
      </c>
      <c r="I42" s="240">
        <v>346347</v>
      </c>
      <c r="J42" s="240">
        <v>353315</v>
      </c>
      <c r="K42" s="240">
        <v>358901</v>
      </c>
      <c r="L42" s="240">
        <v>364334</v>
      </c>
      <c r="M42" s="241">
        <v>1762668</v>
      </c>
    </row>
    <row r="43" spans="1:13" ht="14.4">
      <c r="A43" s="157" t="s">
        <v>1</v>
      </c>
      <c r="B43" s="158">
        <v>2020</v>
      </c>
      <c r="C43" s="157" t="s">
        <v>338</v>
      </c>
      <c r="D43" s="157" t="s">
        <v>337</v>
      </c>
      <c r="E43" s="158">
        <v>85262</v>
      </c>
      <c r="G43" s="238" t="s">
        <v>131</v>
      </c>
      <c r="H43" s="239">
        <v>18632</v>
      </c>
      <c r="I43" s="240">
        <v>19281</v>
      </c>
      <c r="J43" s="240">
        <v>19703</v>
      </c>
      <c r="K43" s="240">
        <v>20513</v>
      </c>
      <c r="L43" s="240">
        <v>22336</v>
      </c>
      <c r="M43" s="241">
        <v>100465</v>
      </c>
    </row>
    <row r="44" spans="1:13" ht="14.4">
      <c r="A44" s="157" t="s">
        <v>1</v>
      </c>
      <c r="B44" s="158">
        <v>2020</v>
      </c>
      <c r="C44" s="157" t="s">
        <v>339</v>
      </c>
      <c r="D44" s="157" t="s">
        <v>337</v>
      </c>
      <c r="E44" s="158">
        <v>13762</v>
      </c>
      <c r="G44" s="238" t="s">
        <v>132</v>
      </c>
      <c r="H44" s="239">
        <v>27778</v>
      </c>
      <c r="I44" s="240">
        <v>27718</v>
      </c>
      <c r="J44" s="240">
        <v>27994</v>
      </c>
      <c r="K44" s="240">
        <v>27992</v>
      </c>
      <c r="L44" s="240">
        <v>28175</v>
      </c>
      <c r="M44" s="241">
        <v>139657</v>
      </c>
    </row>
    <row r="45" spans="1:13" ht="14.4">
      <c r="A45" s="157" t="s">
        <v>1</v>
      </c>
      <c r="B45" s="158">
        <v>2020</v>
      </c>
      <c r="C45" s="157" t="s">
        <v>340</v>
      </c>
      <c r="D45" s="157" t="s">
        <v>337</v>
      </c>
      <c r="E45" s="158">
        <v>31</v>
      </c>
      <c r="G45" s="238" t="s">
        <v>133</v>
      </c>
      <c r="H45" s="239">
        <v>10546</v>
      </c>
      <c r="I45" s="240">
        <v>10639</v>
      </c>
      <c r="J45" s="240">
        <v>10756</v>
      </c>
      <c r="K45" s="240">
        <v>10835</v>
      </c>
      <c r="L45" s="240">
        <v>11081</v>
      </c>
      <c r="M45" s="241">
        <v>53857</v>
      </c>
    </row>
    <row r="46" spans="1:13" ht="14.4">
      <c r="A46" s="157" t="s">
        <v>1</v>
      </c>
      <c r="B46" s="158">
        <v>2020</v>
      </c>
      <c r="C46" s="157" t="s">
        <v>341</v>
      </c>
      <c r="D46" s="157" t="s">
        <v>337</v>
      </c>
      <c r="E46" s="158">
        <v>962985</v>
      </c>
      <c r="G46" s="238" t="s">
        <v>134</v>
      </c>
      <c r="H46" s="239">
        <v>13762</v>
      </c>
      <c r="I46" s="240">
        <v>13936</v>
      </c>
      <c r="J46" s="240">
        <v>14180</v>
      </c>
      <c r="K46" s="240">
        <v>14351</v>
      </c>
      <c r="L46" s="240">
        <v>14594</v>
      </c>
      <c r="M46" s="241">
        <v>70823</v>
      </c>
    </row>
    <row r="47" spans="1:13" ht="14.4">
      <c r="A47" s="157" t="s">
        <v>1</v>
      </c>
      <c r="B47" s="158">
        <v>2020</v>
      </c>
      <c r="C47" s="157" t="s">
        <v>333</v>
      </c>
      <c r="D47" s="157" t="s">
        <v>332</v>
      </c>
      <c r="E47" s="158">
        <v>489</v>
      </c>
      <c r="G47" s="238" t="s">
        <v>4</v>
      </c>
      <c r="H47" s="239">
        <v>160597</v>
      </c>
      <c r="I47" s="240">
        <v>162139</v>
      </c>
      <c r="J47" s="240">
        <v>164137</v>
      </c>
      <c r="K47" s="240">
        <v>166044</v>
      </c>
      <c r="L47" s="240">
        <v>167081</v>
      </c>
      <c r="M47" s="241">
        <v>819998</v>
      </c>
    </row>
    <row r="48" spans="1:13" ht="14.4">
      <c r="A48" s="157" t="s">
        <v>1</v>
      </c>
      <c r="B48" s="158">
        <v>2020</v>
      </c>
      <c r="C48" s="157" t="s">
        <v>335</v>
      </c>
      <c r="D48" s="157" t="s">
        <v>332</v>
      </c>
      <c r="E48" s="158">
        <v>231795</v>
      </c>
      <c r="G48" s="238" t="s">
        <v>135</v>
      </c>
      <c r="H48" s="239">
        <v>40388</v>
      </c>
      <c r="I48" s="240">
        <v>41221</v>
      </c>
      <c r="J48" s="240">
        <v>42082</v>
      </c>
      <c r="K48" s="240">
        <v>42634</v>
      </c>
      <c r="L48" s="240">
        <v>43285</v>
      </c>
      <c r="M48" s="241">
        <v>209610</v>
      </c>
    </row>
    <row r="49" spans="1:13" ht="14.4">
      <c r="A49" s="157" t="s">
        <v>1</v>
      </c>
      <c r="B49" s="158">
        <v>2020</v>
      </c>
      <c r="C49" s="157" t="s">
        <v>336</v>
      </c>
      <c r="D49" s="157" t="s">
        <v>332</v>
      </c>
      <c r="E49" s="158">
        <v>11160</v>
      </c>
      <c r="G49" s="238" t="s">
        <v>293</v>
      </c>
      <c r="H49" s="239">
        <v>43931</v>
      </c>
      <c r="I49" s="240">
        <v>44187</v>
      </c>
      <c r="J49" s="240">
        <v>44519</v>
      </c>
      <c r="K49" s="240">
        <v>44795</v>
      </c>
      <c r="L49" s="240">
        <v>45794</v>
      </c>
      <c r="M49" s="241">
        <v>223226</v>
      </c>
    </row>
    <row r="50" spans="1:13" ht="14.4">
      <c r="A50" s="157" t="s">
        <v>1</v>
      </c>
      <c r="B50" s="158">
        <v>2021</v>
      </c>
      <c r="C50" s="157" t="s">
        <v>343</v>
      </c>
      <c r="D50" s="157" t="s">
        <v>332</v>
      </c>
      <c r="E50" s="158">
        <v>1</v>
      </c>
      <c r="G50" s="238" t="s">
        <v>138</v>
      </c>
      <c r="H50" s="239">
        <v>56067</v>
      </c>
      <c r="I50" s="240">
        <v>56973</v>
      </c>
      <c r="J50" s="240">
        <v>57769</v>
      </c>
      <c r="K50" s="240">
        <v>58226</v>
      </c>
      <c r="L50" s="240">
        <v>59012</v>
      </c>
      <c r="M50" s="241">
        <v>288047</v>
      </c>
    </row>
    <row r="51" spans="1:13" ht="14.4">
      <c r="A51" s="157" t="s">
        <v>1</v>
      </c>
      <c r="B51" s="158">
        <v>2021</v>
      </c>
      <c r="C51" s="157" t="s">
        <v>338</v>
      </c>
      <c r="D51" s="157" t="s">
        <v>337</v>
      </c>
      <c r="E51" s="158">
        <v>85845</v>
      </c>
      <c r="G51" s="238" t="s">
        <v>139</v>
      </c>
      <c r="H51" s="239">
        <v>9557</v>
      </c>
      <c r="I51" s="240">
        <v>9631</v>
      </c>
      <c r="J51" s="240">
        <v>9730</v>
      </c>
      <c r="K51" s="240">
        <v>9816</v>
      </c>
      <c r="L51" s="240">
        <v>10048</v>
      </c>
      <c r="M51" s="241">
        <v>48782</v>
      </c>
    </row>
    <row r="52" spans="1:13" ht="14.4">
      <c r="A52" s="157" t="s">
        <v>1</v>
      </c>
      <c r="B52" s="158">
        <v>2021</v>
      </c>
      <c r="C52" s="157" t="s">
        <v>339</v>
      </c>
      <c r="D52" s="157" t="s">
        <v>337</v>
      </c>
      <c r="E52" s="158">
        <v>13711</v>
      </c>
      <c r="G52" s="238" t="s">
        <v>140</v>
      </c>
      <c r="H52" s="239">
        <v>27464</v>
      </c>
      <c r="I52" s="240">
        <v>27538</v>
      </c>
      <c r="J52" s="240">
        <v>27628</v>
      </c>
      <c r="K52" s="240">
        <v>27678</v>
      </c>
      <c r="L52" s="240">
        <v>27739</v>
      </c>
      <c r="M52" s="241">
        <v>138047</v>
      </c>
    </row>
    <row r="53" spans="1:13" ht="14.4">
      <c r="A53" s="157" t="s">
        <v>1</v>
      </c>
      <c r="B53" s="158">
        <v>2021</v>
      </c>
      <c r="C53" s="157" t="s">
        <v>340</v>
      </c>
      <c r="D53" s="157" t="s">
        <v>337</v>
      </c>
      <c r="E53" s="158">
        <v>29</v>
      </c>
      <c r="G53" s="238" t="s">
        <v>141</v>
      </c>
      <c r="H53" s="239">
        <v>5977</v>
      </c>
      <c r="I53" s="240">
        <v>5929</v>
      </c>
      <c r="J53" s="240">
        <v>5934</v>
      </c>
      <c r="K53" s="240">
        <v>5941</v>
      </c>
      <c r="L53" s="240">
        <v>5961</v>
      </c>
      <c r="M53" s="241">
        <v>29742</v>
      </c>
    </row>
    <row r="54" spans="1:13" ht="14.4">
      <c r="A54" s="157" t="s">
        <v>1</v>
      </c>
      <c r="B54" s="158">
        <v>2021</v>
      </c>
      <c r="C54" s="157" t="s">
        <v>341</v>
      </c>
      <c r="D54" s="157" t="s">
        <v>337</v>
      </c>
      <c r="E54" s="158">
        <v>970098</v>
      </c>
      <c r="G54" s="238" t="s">
        <v>142</v>
      </c>
      <c r="H54" s="239">
        <v>73134</v>
      </c>
      <c r="I54" s="240">
        <v>74002</v>
      </c>
      <c r="J54" s="240">
        <v>75110</v>
      </c>
      <c r="K54" s="240">
        <v>75885</v>
      </c>
      <c r="L54" s="240">
        <v>76679</v>
      </c>
      <c r="M54" s="241">
        <v>374810</v>
      </c>
    </row>
    <row r="55" spans="1:13" ht="14.4">
      <c r="A55" s="157" t="s">
        <v>1</v>
      </c>
      <c r="B55" s="158">
        <v>2021</v>
      </c>
      <c r="C55" s="157" t="s">
        <v>333</v>
      </c>
      <c r="D55" s="157" t="s">
        <v>332</v>
      </c>
      <c r="E55" s="158">
        <v>470</v>
      </c>
      <c r="G55" s="238" t="s">
        <v>143</v>
      </c>
      <c r="H55" s="239">
        <v>12652</v>
      </c>
      <c r="I55" s="240">
        <v>12697</v>
      </c>
      <c r="J55" s="240">
        <v>12775</v>
      </c>
      <c r="K55" s="240">
        <v>12846</v>
      </c>
      <c r="L55" s="240">
        <v>12970</v>
      </c>
      <c r="M55" s="241">
        <v>63940</v>
      </c>
    </row>
    <row r="56" spans="1:13" ht="14.4">
      <c r="A56" s="157" t="s">
        <v>1</v>
      </c>
      <c r="B56" s="158">
        <v>2021</v>
      </c>
      <c r="C56" s="157" t="s">
        <v>335</v>
      </c>
      <c r="D56" s="157" t="s">
        <v>332</v>
      </c>
      <c r="E56" s="158">
        <v>232430</v>
      </c>
      <c r="G56" s="238" t="s">
        <v>144</v>
      </c>
      <c r="H56" s="239">
        <v>59182</v>
      </c>
      <c r="I56" s="240">
        <v>59485</v>
      </c>
      <c r="J56" s="240">
        <v>60030</v>
      </c>
      <c r="K56" s="240">
        <v>60838</v>
      </c>
      <c r="L56" s="240">
        <v>62144</v>
      </c>
      <c r="M56" s="241">
        <v>301679</v>
      </c>
    </row>
    <row r="57" spans="1:13" ht="14.4">
      <c r="A57" s="157" t="s">
        <v>1</v>
      </c>
      <c r="B57" s="158">
        <v>2021</v>
      </c>
      <c r="C57" s="157" t="s">
        <v>336</v>
      </c>
      <c r="D57" s="157" t="s">
        <v>332</v>
      </c>
      <c r="E57" s="158">
        <v>11251</v>
      </c>
      <c r="G57" s="238" t="s">
        <v>145</v>
      </c>
      <c r="H57" s="239">
        <v>11320</v>
      </c>
      <c r="I57" s="240">
        <v>11442</v>
      </c>
      <c r="J57" s="240">
        <v>11549</v>
      </c>
      <c r="K57" s="240">
        <v>11638</v>
      </c>
      <c r="L57" s="240">
        <v>11732</v>
      </c>
      <c r="M57" s="241">
        <v>57681</v>
      </c>
    </row>
    <row r="58" spans="1:13" ht="14.4">
      <c r="A58" s="157" t="s">
        <v>1</v>
      </c>
      <c r="B58" s="158">
        <v>2022</v>
      </c>
      <c r="C58" s="157" t="s">
        <v>343</v>
      </c>
      <c r="D58" s="157" t="s">
        <v>332</v>
      </c>
      <c r="E58" s="158">
        <v>1</v>
      </c>
      <c r="G58" s="238" t="s">
        <v>146</v>
      </c>
      <c r="H58" s="239">
        <v>33647</v>
      </c>
      <c r="I58" s="240">
        <v>33751</v>
      </c>
      <c r="J58" s="240">
        <v>33865</v>
      </c>
      <c r="K58" s="240">
        <v>33938</v>
      </c>
      <c r="L58" s="240">
        <v>34051</v>
      </c>
      <c r="M58" s="241">
        <v>169252</v>
      </c>
    </row>
    <row r="59" spans="1:13" ht="14.4">
      <c r="A59" s="157" t="s">
        <v>1</v>
      </c>
      <c r="B59" s="158">
        <v>2022</v>
      </c>
      <c r="C59" s="157" t="s">
        <v>338</v>
      </c>
      <c r="D59" s="157" t="s">
        <v>337</v>
      </c>
      <c r="E59" s="158">
        <v>87149</v>
      </c>
      <c r="G59" s="238" t="s">
        <v>147</v>
      </c>
      <c r="H59" s="239">
        <v>4325</v>
      </c>
      <c r="I59" s="240">
        <v>4345</v>
      </c>
      <c r="J59" s="240">
        <v>4364</v>
      </c>
      <c r="K59" s="240">
        <v>4384</v>
      </c>
      <c r="L59" s="240">
        <v>4397</v>
      </c>
      <c r="M59" s="241">
        <v>21815</v>
      </c>
    </row>
    <row r="60" spans="1:13" ht="14.4">
      <c r="A60" s="157" t="s">
        <v>1</v>
      </c>
      <c r="B60" s="158">
        <v>2022</v>
      </c>
      <c r="C60" s="157" t="s">
        <v>339</v>
      </c>
      <c r="D60" s="157" t="s">
        <v>337</v>
      </c>
      <c r="E60" s="158">
        <v>12952</v>
      </c>
      <c r="G60" s="238" t="s">
        <v>148</v>
      </c>
      <c r="H60" s="239">
        <v>5910</v>
      </c>
      <c r="I60" s="240">
        <v>5899</v>
      </c>
      <c r="J60" s="240">
        <v>5954</v>
      </c>
      <c r="K60" s="240">
        <v>5980</v>
      </c>
      <c r="L60" s="240">
        <v>6168</v>
      </c>
      <c r="M60" s="241">
        <v>29911</v>
      </c>
    </row>
    <row r="61" spans="1:13" ht="14.4">
      <c r="A61" s="157" t="s">
        <v>1</v>
      </c>
      <c r="B61" s="158">
        <v>2022</v>
      </c>
      <c r="C61" s="157" t="s">
        <v>340</v>
      </c>
      <c r="D61" s="157" t="s">
        <v>337</v>
      </c>
      <c r="E61" s="158">
        <v>30</v>
      </c>
      <c r="G61" s="238" t="s">
        <v>149</v>
      </c>
      <c r="H61" s="239">
        <v>2848</v>
      </c>
      <c r="I61" s="240">
        <v>2841</v>
      </c>
      <c r="J61" s="240">
        <v>2904</v>
      </c>
      <c r="K61" s="240">
        <v>2915</v>
      </c>
      <c r="L61" s="240">
        <v>2946</v>
      </c>
      <c r="M61" s="241">
        <v>14454</v>
      </c>
    </row>
    <row r="62" spans="1:13" ht="14.4">
      <c r="A62" s="157" t="s">
        <v>1</v>
      </c>
      <c r="B62" s="158">
        <v>2022</v>
      </c>
      <c r="C62" s="157" t="s">
        <v>341</v>
      </c>
      <c r="D62" s="157" t="s">
        <v>337</v>
      </c>
      <c r="E62" s="158">
        <v>976406</v>
      </c>
      <c r="G62" s="238" t="s">
        <v>298</v>
      </c>
      <c r="H62" s="239">
        <v>56700</v>
      </c>
      <c r="I62" s="240">
        <v>56887</v>
      </c>
      <c r="J62" s="240">
        <v>56945</v>
      </c>
      <c r="K62" s="240">
        <v>57088</v>
      </c>
      <c r="L62" s="240">
        <v>57252</v>
      </c>
      <c r="M62" s="241">
        <v>284872</v>
      </c>
    </row>
    <row r="63" spans="1:13" ht="14.4">
      <c r="A63" s="157" t="s">
        <v>1</v>
      </c>
      <c r="B63" s="158">
        <v>2022</v>
      </c>
      <c r="C63" s="157" t="s">
        <v>333</v>
      </c>
      <c r="D63" s="157" t="s">
        <v>332</v>
      </c>
      <c r="E63" s="158">
        <v>462</v>
      </c>
      <c r="G63" s="238" t="s">
        <v>152</v>
      </c>
      <c r="H63" s="239">
        <v>7129</v>
      </c>
      <c r="I63" s="240">
        <v>7719</v>
      </c>
      <c r="J63" s="240">
        <v>7934</v>
      </c>
      <c r="K63" s="240">
        <v>8189</v>
      </c>
      <c r="L63" s="240">
        <v>8405</v>
      </c>
      <c r="M63" s="241">
        <v>39376</v>
      </c>
    </row>
    <row r="64" spans="1:13" ht="14.4">
      <c r="A64" s="157" t="s">
        <v>1</v>
      </c>
      <c r="B64" s="158">
        <v>2022</v>
      </c>
      <c r="C64" s="157" t="s">
        <v>335</v>
      </c>
      <c r="D64" s="157" t="s">
        <v>332</v>
      </c>
      <c r="E64" s="158">
        <v>235451</v>
      </c>
      <c r="G64" s="238" t="s">
        <v>5</v>
      </c>
      <c r="H64" s="239">
        <v>777904</v>
      </c>
      <c r="I64" s="240">
        <v>779176</v>
      </c>
      <c r="J64" s="240">
        <v>785667</v>
      </c>
      <c r="K64" s="240">
        <v>790518</v>
      </c>
      <c r="L64" s="240">
        <v>792732</v>
      </c>
      <c r="M64" s="241">
        <v>3925997</v>
      </c>
    </row>
    <row r="65" spans="1:13" ht="14.4">
      <c r="A65" s="157" t="s">
        <v>1</v>
      </c>
      <c r="B65" s="158">
        <v>2022</v>
      </c>
      <c r="C65" s="157" t="s">
        <v>336</v>
      </c>
      <c r="D65" s="157" t="s">
        <v>332</v>
      </c>
      <c r="E65" s="158">
        <v>11255</v>
      </c>
      <c r="G65" s="238" t="s">
        <v>153</v>
      </c>
      <c r="H65" s="239">
        <v>14003</v>
      </c>
      <c r="I65" s="240">
        <v>14238</v>
      </c>
      <c r="J65" s="240">
        <v>14488</v>
      </c>
      <c r="K65" s="240">
        <v>14863</v>
      </c>
      <c r="L65" s="240">
        <v>15422</v>
      </c>
      <c r="M65" s="241">
        <v>73014</v>
      </c>
    </row>
    <row r="66" spans="1:13" ht="14.4">
      <c r="A66" s="157" t="s">
        <v>1</v>
      </c>
      <c r="B66" s="158">
        <v>2023</v>
      </c>
      <c r="C66" s="157" t="s">
        <v>343</v>
      </c>
      <c r="D66" s="157" t="s">
        <v>332</v>
      </c>
      <c r="E66" s="158">
        <v>1</v>
      </c>
      <c r="G66" s="238" t="s">
        <v>154</v>
      </c>
      <c r="H66" s="239">
        <v>23664</v>
      </c>
      <c r="I66" s="240">
        <v>24054</v>
      </c>
      <c r="J66" s="240">
        <v>24627</v>
      </c>
      <c r="K66" s="240">
        <v>25063</v>
      </c>
      <c r="L66" s="240">
        <v>25753</v>
      </c>
      <c r="M66" s="241">
        <v>123161</v>
      </c>
    </row>
    <row r="67" spans="1:13" ht="14.4">
      <c r="A67" s="157" t="s">
        <v>1</v>
      </c>
      <c r="B67" s="158">
        <v>2023</v>
      </c>
      <c r="C67" s="157" t="s">
        <v>338</v>
      </c>
      <c r="D67" s="157" t="s">
        <v>337</v>
      </c>
      <c r="E67" s="158">
        <v>87802</v>
      </c>
      <c r="G67" s="238" t="s">
        <v>155</v>
      </c>
      <c r="H67" s="239">
        <v>3830</v>
      </c>
      <c r="I67" s="240">
        <v>3859</v>
      </c>
      <c r="J67" s="240">
        <v>3942</v>
      </c>
      <c r="K67" s="240">
        <v>4053</v>
      </c>
      <c r="L67" s="240">
        <v>4243</v>
      </c>
      <c r="M67" s="241">
        <v>19927</v>
      </c>
    </row>
    <row r="68" spans="1:13" ht="14.4">
      <c r="A68" s="157" t="s">
        <v>1</v>
      </c>
      <c r="B68" s="158">
        <v>2023</v>
      </c>
      <c r="C68" s="157" t="s">
        <v>339</v>
      </c>
      <c r="D68" s="157" t="s">
        <v>337</v>
      </c>
      <c r="E68" s="158">
        <v>12607</v>
      </c>
      <c r="G68" s="238" t="s">
        <v>156</v>
      </c>
      <c r="H68" s="239">
        <v>23774</v>
      </c>
      <c r="I68" s="240">
        <v>23953</v>
      </c>
      <c r="J68" s="240">
        <v>24201</v>
      </c>
      <c r="K68" s="240">
        <v>24429</v>
      </c>
      <c r="L68" s="240">
        <v>24685</v>
      </c>
      <c r="M68" s="241">
        <v>121042</v>
      </c>
    </row>
    <row r="69" spans="1:13" ht="14.4">
      <c r="A69" s="157" t="s">
        <v>1</v>
      </c>
      <c r="B69" s="158">
        <v>2023</v>
      </c>
      <c r="C69" s="157" t="s">
        <v>340</v>
      </c>
      <c r="D69" s="157" t="s">
        <v>337</v>
      </c>
      <c r="E69" s="158">
        <v>33</v>
      </c>
      <c r="G69" s="242" t="s">
        <v>325</v>
      </c>
      <c r="H69" s="244">
        <v>5251545</v>
      </c>
      <c r="I69" s="245">
        <v>5300886</v>
      </c>
      <c r="J69" s="245">
        <v>5351194</v>
      </c>
      <c r="K69" s="245">
        <v>5402698</v>
      </c>
      <c r="L69" s="245">
        <v>5454051</v>
      </c>
      <c r="M69" s="246">
        <v>26760374</v>
      </c>
    </row>
    <row r="70" spans="1:13" ht="14.4">
      <c r="A70" s="157" t="s">
        <v>1</v>
      </c>
      <c r="B70" s="158">
        <v>2023</v>
      </c>
      <c r="C70" s="157" t="s">
        <v>341</v>
      </c>
      <c r="D70" s="157" t="s">
        <v>337</v>
      </c>
      <c r="E70" s="158">
        <v>982204</v>
      </c>
    </row>
    <row r="71" spans="1:13" ht="14.4">
      <c r="A71" s="157" t="s">
        <v>1</v>
      </c>
      <c r="B71" s="158">
        <v>2023</v>
      </c>
      <c r="C71" s="157" t="s">
        <v>333</v>
      </c>
      <c r="D71" s="157" t="s">
        <v>332</v>
      </c>
      <c r="E71" s="158">
        <v>442</v>
      </c>
    </row>
    <row r="72" spans="1:13" ht="14.4">
      <c r="A72" s="157" t="s">
        <v>1</v>
      </c>
      <c r="B72" s="158">
        <v>2023</v>
      </c>
      <c r="C72" s="157" t="s">
        <v>335</v>
      </c>
      <c r="D72" s="157" t="s">
        <v>332</v>
      </c>
      <c r="E72" s="158">
        <v>236505</v>
      </c>
    </row>
    <row r="73" spans="1:13" ht="14.4">
      <c r="A73" s="157" t="s">
        <v>1</v>
      </c>
      <c r="B73" s="158">
        <v>2023</v>
      </c>
      <c r="C73" s="157" t="s">
        <v>336</v>
      </c>
      <c r="D73" s="157" t="s">
        <v>332</v>
      </c>
      <c r="E73" s="158">
        <v>11352</v>
      </c>
    </row>
    <row r="74" spans="1:13" ht="14.4">
      <c r="A74" s="157" t="s">
        <v>97</v>
      </c>
      <c r="B74" s="158">
        <v>2015</v>
      </c>
      <c r="C74" s="157" t="s">
        <v>339</v>
      </c>
      <c r="D74" s="157" t="s">
        <v>337</v>
      </c>
      <c r="E74" s="158">
        <v>43</v>
      </c>
    </row>
    <row r="75" spans="1:13" ht="14.4">
      <c r="A75" s="157" t="s">
        <v>97</v>
      </c>
      <c r="B75" s="158">
        <v>2015</v>
      </c>
      <c r="C75" s="157" t="s">
        <v>341</v>
      </c>
      <c r="D75" s="157" t="s">
        <v>337</v>
      </c>
      <c r="E75" s="158">
        <v>11635</v>
      </c>
    </row>
    <row r="76" spans="1:13" ht="14.4">
      <c r="A76" s="157" t="s">
        <v>97</v>
      </c>
      <c r="B76" s="158">
        <v>2015</v>
      </c>
      <c r="C76" s="157" t="s">
        <v>335</v>
      </c>
      <c r="D76" s="157" t="s">
        <v>332</v>
      </c>
      <c r="E76" s="158">
        <v>1063</v>
      </c>
    </row>
    <row r="77" spans="1:13" ht="14.4">
      <c r="A77" s="157" t="s">
        <v>97</v>
      </c>
      <c r="B77" s="158">
        <v>2016</v>
      </c>
      <c r="C77" s="157" t="s">
        <v>339</v>
      </c>
      <c r="D77" s="157" t="s">
        <v>337</v>
      </c>
      <c r="E77" s="158">
        <v>42</v>
      </c>
    </row>
    <row r="78" spans="1:13" ht="14.4">
      <c r="A78" s="157" t="s">
        <v>97</v>
      </c>
      <c r="B78" s="158">
        <v>2016</v>
      </c>
      <c r="C78" s="157" t="s">
        <v>341</v>
      </c>
      <c r="D78" s="157" t="s">
        <v>337</v>
      </c>
      <c r="E78" s="158">
        <v>11665</v>
      </c>
    </row>
    <row r="79" spans="1:13" ht="14.4">
      <c r="A79" s="157" t="s">
        <v>97</v>
      </c>
      <c r="B79" s="158">
        <v>2016</v>
      </c>
      <c r="C79" s="157" t="s">
        <v>335</v>
      </c>
      <c r="D79" s="157" t="s">
        <v>332</v>
      </c>
      <c r="E79" s="158">
        <v>1070</v>
      </c>
    </row>
    <row r="80" spans="1:13" ht="14.4">
      <c r="A80" s="157" t="s">
        <v>97</v>
      </c>
      <c r="B80" s="158">
        <v>2017</v>
      </c>
      <c r="C80" s="157" t="s">
        <v>339</v>
      </c>
      <c r="D80" s="157" t="s">
        <v>337</v>
      </c>
      <c r="E80" s="158">
        <v>39</v>
      </c>
    </row>
    <row r="81" spans="1:5" ht="14.4">
      <c r="A81" s="157" t="s">
        <v>97</v>
      </c>
      <c r="B81" s="158">
        <v>2017</v>
      </c>
      <c r="C81" s="157" t="s">
        <v>341</v>
      </c>
      <c r="D81" s="157" t="s">
        <v>337</v>
      </c>
      <c r="E81" s="158">
        <v>11685</v>
      </c>
    </row>
    <row r="82" spans="1:5" ht="14.4">
      <c r="A82" s="157" t="s">
        <v>97</v>
      </c>
      <c r="B82" s="158">
        <v>2017</v>
      </c>
      <c r="C82" s="157" t="s">
        <v>335</v>
      </c>
      <c r="D82" s="157" t="s">
        <v>332</v>
      </c>
      <c r="E82" s="158">
        <v>1070</v>
      </c>
    </row>
    <row r="83" spans="1:5" ht="14.4">
      <c r="A83" s="157" t="s">
        <v>97</v>
      </c>
      <c r="B83" s="158">
        <v>2018</v>
      </c>
      <c r="C83" s="157" t="s">
        <v>339</v>
      </c>
      <c r="D83" s="157" t="s">
        <v>337</v>
      </c>
      <c r="E83" s="158">
        <v>39</v>
      </c>
    </row>
    <row r="84" spans="1:5" ht="14.4">
      <c r="A84" s="157" t="s">
        <v>97</v>
      </c>
      <c r="B84" s="158">
        <v>2018</v>
      </c>
      <c r="C84" s="157" t="s">
        <v>341</v>
      </c>
      <c r="D84" s="157" t="s">
        <v>337</v>
      </c>
      <c r="E84" s="158">
        <v>11682</v>
      </c>
    </row>
    <row r="85" spans="1:5" ht="14.4">
      <c r="A85" s="157" t="s">
        <v>97</v>
      </c>
      <c r="B85" s="158">
        <v>2018</v>
      </c>
      <c r="C85" s="157" t="s">
        <v>335</v>
      </c>
      <c r="D85" s="157" t="s">
        <v>332</v>
      </c>
      <c r="E85" s="158">
        <v>1075</v>
      </c>
    </row>
    <row r="86" spans="1:5" ht="14.4">
      <c r="A86" s="157" t="s">
        <v>97</v>
      </c>
      <c r="B86" s="158">
        <v>2019</v>
      </c>
      <c r="C86" s="157" t="s">
        <v>339</v>
      </c>
      <c r="D86" s="157" t="s">
        <v>337</v>
      </c>
      <c r="E86" s="158">
        <v>40</v>
      </c>
    </row>
    <row r="87" spans="1:5" ht="14.4">
      <c r="A87" s="157" t="s">
        <v>97</v>
      </c>
      <c r="B87" s="158">
        <v>2019</v>
      </c>
      <c r="C87" s="157" t="s">
        <v>341</v>
      </c>
      <c r="D87" s="157" t="s">
        <v>337</v>
      </c>
      <c r="E87" s="158">
        <v>11692</v>
      </c>
    </row>
    <row r="88" spans="1:5" ht="14.4">
      <c r="A88" s="157" t="s">
        <v>97</v>
      </c>
      <c r="B88" s="158">
        <v>2019</v>
      </c>
      <c r="C88" s="157" t="s">
        <v>335</v>
      </c>
      <c r="D88" s="157" t="s">
        <v>332</v>
      </c>
      <c r="E88" s="158">
        <v>1074</v>
      </c>
    </row>
    <row r="89" spans="1:5" ht="14.4">
      <c r="A89" s="157" t="s">
        <v>97</v>
      </c>
      <c r="B89" s="158">
        <v>2020</v>
      </c>
      <c r="C89" s="157" t="s">
        <v>339</v>
      </c>
      <c r="D89" s="157" t="s">
        <v>337</v>
      </c>
      <c r="E89" s="158">
        <v>41</v>
      </c>
    </row>
    <row r="90" spans="1:5" ht="14.4">
      <c r="A90" s="157" t="s">
        <v>97</v>
      </c>
      <c r="B90" s="158">
        <v>2020</v>
      </c>
      <c r="C90" s="157" t="s">
        <v>341</v>
      </c>
      <c r="D90" s="157" t="s">
        <v>337</v>
      </c>
      <c r="E90" s="158">
        <v>12083</v>
      </c>
    </row>
    <row r="91" spans="1:5" ht="14.4">
      <c r="A91" s="157" t="s">
        <v>97</v>
      </c>
      <c r="B91" s="158">
        <v>2020</v>
      </c>
      <c r="C91" s="157" t="s">
        <v>335</v>
      </c>
      <c r="D91" s="157" t="s">
        <v>332</v>
      </c>
      <c r="E91" s="158">
        <v>1136</v>
      </c>
    </row>
    <row r="92" spans="1:5" ht="14.4">
      <c r="A92" s="157" t="s">
        <v>97</v>
      </c>
      <c r="B92" s="158">
        <v>2021</v>
      </c>
      <c r="C92" s="157" t="s">
        <v>339</v>
      </c>
      <c r="D92" s="157" t="s">
        <v>337</v>
      </c>
      <c r="E92" s="158">
        <v>44</v>
      </c>
    </row>
    <row r="93" spans="1:5" ht="14.4">
      <c r="A93" s="157" t="s">
        <v>97</v>
      </c>
      <c r="B93" s="158">
        <v>2021</v>
      </c>
      <c r="C93" s="157" t="s">
        <v>341</v>
      </c>
      <c r="D93" s="157" t="s">
        <v>337</v>
      </c>
      <c r="E93" s="158">
        <v>12183</v>
      </c>
    </row>
    <row r="94" spans="1:5" ht="14.4">
      <c r="A94" s="157" t="s">
        <v>97</v>
      </c>
      <c r="B94" s="158">
        <v>2021</v>
      </c>
      <c r="C94" s="157" t="s">
        <v>335</v>
      </c>
      <c r="D94" s="157" t="s">
        <v>332</v>
      </c>
      <c r="E94" s="158">
        <v>1146</v>
      </c>
    </row>
    <row r="95" spans="1:5" ht="14.4">
      <c r="A95" s="157" t="s">
        <v>97</v>
      </c>
      <c r="B95" s="158">
        <v>2022</v>
      </c>
      <c r="C95" s="157" t="s">
        <v>338</v>
      </c>
      <c r="D95" s="157" t="s">
        <v>337</v>
      </c>
      <c r="E95" s="158">
        <v>1049</v>
      </c>
    </row>
    <row r="96" spans="1:5" ht="14.4">
      <c r="A96" s="157" t="s">
        <v>97</v>
      </c>
      <c r="B96" s="158">
        <v>2022</v>
      </c>
      <c r="C96" s="157" t="s">
        <v>339</v>
      </c>
      <c r="D96" s="157" t="s">
        <v>337</v>
      </c>
      <c r="E96" s="158">
        <v>47</v>
      </c>
    </row>
    <row r="97" spans="1:5" ht="14.4">
      <c r="A97" s="157" t="s">
        <v>97</v>
      </c>
      <c r="B97" s="158">
        <v>2022</v>
      </c>
      <c r="C97" s="157" t="s">
        <v>341</v>
      </c>
      <c r="D97" s="157" t="s">
        <v>337</v>
      </c>
      <c r="E97" s="158">
        <v>11236</v>
      </c>
    </row>
    <row r="98" spans="1:5" ht="14.4">
      <c r="A98" s="157" t="s">
        <v>97</v>
      </c>
      <c r="B98" s="158">
        <v>2022</v>
      </c>
      <c r="C98" s="157" t="s">
        <v>335</v>
      </c>
      <c r="D98" s="157" t="s">
        <v>332</v>
      </c>
      <c r="E98" s="158">
        <v>1146</v>
      </c>
    </row>
    <row r="99" spans="1:5" ht="14.4">
      <c r="A99" s="157" t="s">
        <v>97</v>
      </c>
      <c r="B99" s="158">
        <v>2023</v>
      </c>
      <c r="C99" s="157" t="s">
        <v>338</v>
      </c>
      <c r="D99" s="157" t="s">
        <v>337</v>
      </c>
      <c r="E99" s="158">
        <v>1061</v>
      </c>
    </row>
    <row r="100" spans="1:5" ht="14.4">
      <c r="A100" s="157" t="s">
        <v>97</v>
      </c>
      <c r="B100" s="158">
        <v>2023</v>
      </c>
      <c r="C100" s="157" t="s">
        <v>339</v>
      </c>
      <c r="D100" s="157" t="s">
        <v>337</v>
      </c>
      <c r="E100" s="158">
        <v>47</v>
      </c>
    </row>
    <row r="101" spans="1:5" ht="14.4">
      <c r="A101" s="157" t="s">
        <v>97</v>
      </c>
      <c r="B101" s="158">
        <v>2023</v>
      </c>
      <c r="C101" s="157" t="s">
        <v>341</v>
      </c>
      <c r="D101" s="157" t="s">
        <v>337</v>
      </c>
      <c r="E101" s="158">
        <v>11320</v>
      </c>
    </row>
    <row r="102" spans="1:5" ht="14.4">
      <c r="A102" s="157" t="s">
        <v>97</v>
      </c>
      <c r="B102" s="158">
        <v>2023</v>
      </c>
      <c r="C102" s="157" t="s">
        <v>335</v>
      </c>
      <c r="D102" s="157" t="s">
        <v>332</v>
      </c>
      <c r="E102" s="158">
        <v>1117</v>
      </c>
    </row>
    <row r="103" spans="1:5" ht="14.4">
      <c r="A103" s="157" t="s">
        <v>99</v>
      </c>
      <c r="B103" s="158">
        <v>2015</v>
      </c>
      <c r="C103" s="157" t="s">
        <v>338</v>
      </c>
      <c r="D103" s="157" t="s">
        <v>337</v>
      </c>
      <c r="E103" s="158">
        <v>233</v>
      </c>
    </row>
    <row r="104" spans="1:5" ht="14.4">
      <c r="A104" s="157" t="s">
        <v>99</v>
      </c>
      <c r="B104" s="158">
        <v>2015</v>
      </c>
      <c r="C104" s="157" t="s">
        <v>339</v>
      </c>
      <c r="D104" s="157" t="s">
        <v>337</v>
      </c>
      <c r="E104" s="158">
        <v>18</v>
      </c>
    </row>
    <row r="105" spans="1:5" ht="14.4">
      <c r="A105" s="157" t="s">
        <v>99</v>
      </c>
      <c r="B105" s="158">
        <v>2015</v>
      </c>
      <c r="C105" s="157" t="s">
        <v>341</v>
      </c>
      <c r="D105" s="157" t="s">
        <v>337</v>
      </c>
      <c r="E105" s="158">
        <v>1402</v>
      </c>
    </row>
    <row r="106" spans="1:5" ht="14.4">
      <c r="A106" s="157" t="s">
        <v>99</v>
      </c>
      <c r="B106" s="158">
        <v>2015</v>
      </c>
      <c r="C106" s="157" t="s">
        <v>335</v>
      </c>
      <c r="D106" s="157" t="s">
        <v>332</v>
      </c>
      <c r="E106" s="158">
        <v>625</v>
      </c>
    </row>
    <row r="107" spans="1:5" ht="14.4">
      <c r="A107" s="157" t="s">
        <v>99</v>
      </c>
      <c r="B107" s="158">
        <v>2016</v>
      </c>
      <c r="C107" s="157" t="s">
        <v>338</v>
      </c>
      <c r="D107" s="157" t="s">
        <v>337</v>
      </c>
      <c r="E107" s="158">
        <v>229</v>
      </c>
    </row>
    <row r="108" spans="1:5" ht="14.4">
      <c r="A108" s="157" t="s">
        <v>99</v>
      </c>
      <c r="B108" s="158">
        <v>2016</v>
      </c>
      <c r="C108" s="157" t="s">
        <v>339</v>
      </c>
      <c r="D108" s="157" t="s">
        <v>337</v>
      </c>
      <c r="E108" s="158">
        <v>18</v>
      </c>
    </row>
    <row r="109" spans="1:5" ht="14.4">
      <c r="A109" s="157" t="s">
        <v>99</v>
      </c>
      <c r="B109" s="158">
        <v>2016</v>
      </c>
      <c r="C109" s="157" t="s">
        <v>341</v>
      </c>
      <c r="D109" s="157" t="s">
        <v>337</v>
      </c>
      <c r="E109" s="158">
        <v>1392</v>
      </c>
    </row>
    <row r="110" spans="1:5" ht="14.4">
      <c r="A110" s="157" t="s">
        <v>99</v>
      </c>
      <c r="B110" s="158">
        <v>2016</v>
      </c>
      <c r="C110" s="157" t="s">
        <v>335</v>
      </c>
      <c r="D110" s="157" t="s">
        <v>332</v>
      </c>
      <c r="E110" s="158">
        <v>626</v>
      </c>
    </row>
    <row r="111" spans="1:5" ht="14.4">
      <c r="A111" s="157" t="s">
        <v>99</v>
      </c>
      <c r="B111" s="158">
        <v>2017</v>
      </c>
      <c r="C111" s="157" t="s">
        <v>338</v>
      </c>
      <c r="D111" s="157" t="s">
        <v>337</v>
      </c>
      <c r="E111" s="158">
        <v>232</v>
      </c>
    </row>
    <row r="112" spans="1:5" ht="14.4">
      <c r="A112" s="157" t="s">
        <v>99</v>
      </c>
      <c r="B112" s="158">
        <v>2017</v>
      </c>
      <c r="C112" s="157" t="s">
        <v>339</v>
      </c>
      <c r="D112" s="157" t="s">
        <v>337</v>
      </c>
      <c r="E112" s="158">
        <v>17</v>
      </c>
    </row>
    <row r="113" spans="1:5" ht="14.4">
      <c r="A113" s="157" t="s">
        <v>99</v>
      </c>
      <c r="B113" s="158">
        <v>2017</v>
      </c>
      <c r="C113" s="157" t="s">
        <v>341</v>
      </c>
      <c r="D113" s="157" t="s">
        <v>337</v>
      </c>
      <c r="E113" s="158">
        <v>1388</v>
      </c>
    </row>
    <row r="114" spans="1:5" ht="14.4">
      <c r="A114" s="157" t="s">
        <v>99</v>
      </c>
      <c r="B114" s="158">
        <v>2017</v>
      </c>
      <c r="C114" s="157" t="s">
        <v>335</v>
      </c>
      <c r="D114" s="157" t="s">
        <v>332</v>
      </c>
      <c r="E114" s="158">
        <v>626</v>
      </c>
    </row>
    <row r="115" spans="1:5" ht="14.4">
      <c r="A115" s="157" t="s">
        <v>99</v>
      </c>
      <c r="B115" s="158">
        <v>2018</v>
      </c>
      <c r="C115" s="157" t="s">
        <v>338</v>
      </c>
      <c r="D115" s="157" t="s">
        <v>337</v>
      </c>
      <c r="E115" s="158">
        <v>233</v>
      </c>
    </row>
    <row r="116" spans="1:5" ht="14.4">
      <c r="A116" s="157" t="s">
        <v>99</v>
      </c>
      <c r="B116" s="158">
        <v>2018</v>
      </c>
      <c r="C116" s="157" t="s">
        <v>339</v>
      </c>
      <c r="D116" s="157" t="s">
        <v>337</v>
      </c>
      <c r="E116" s="158">
        <v>17</v>
      </c>
    </row>
    <row r="117" spans="1:5" ht="14.4">
      <c r="A117" s="157" t="s">
        <v>99</v>
      </c>
      <c r="B117" s="158">
        <v>2018</v>
      </c>
      <c r="C117" s="157" t="s">
        <v>341</v>
      </c>
      <c r="D117" s="157" t="s">
        <v>337</v>
      </c>
      <c r="E117" s="158">
        <v>1386</v>
      </c>
    </row>
    <row r="118" spans="1:5" ht="14.4">
      <c r="A118" s="157" t="s">
        <v>99</v>
      </c>
      <c r="B118" s="158">
        <v>2018</v>
      </c>
      <c r="C118" s="157" t="s">
        <v>335</v>
      </c>
      <c r="D118" s="157" t="s">
        <v>332</v>
      </c>
      <c r="E118" s="158">
        <v>626</v>
      </c>
    </row>
    <row r="119" spans="1:5" ht="14.4">
      <c r="A119" s="157" t="s">
        <v>99</v>
      </c>
      <c r="B119" s="158">
        <v>2019</v>
      </c>
      <c r="C119" s="157" t="s">
        <v>338</v>
      </c>
      <c r="D119" s="157" t="s">
        <v>337</v>
      </c>
      <c r="E119" s="158">
        <v>230</v>
      </c>
    </row>
    <row r="120" spans="1:5" ht="14.4">
      <c r="A120" s="157" t="s">
        <v>99</v>
      </c>
      <c r="B120" s="158">
        <v>2019</v>
      </c>
      <c r="C120" s="157" t="s">
        <v>339</v>
      </c>
      <c r="D120" s="157" t="s">
        <v>337</v>
      </c>
      <c r="E120" s="158">
        <v>16</v>
      </c>
    </row>
    <row r="121" spans="1:5" ht="14.4">
      <c r="A121" s="157" t="s">
        <v>99</v>
      </c>
      <c r="B121" s="158">
        <v>2019</v>
      </c>
      <c r="C121" s="157" t="s">
        <v>341</v>
      </c>
      <c r="D121" s="157" t="s">
        <v>337</v>
      </c>
      <c r="E121" s="158">
        <v>1383</v>
      </c>
    </row>
    <row r="122" spans="1:5" ht="14.4">
      <c r="A122" s="157" t="s">
        <v>99</v>
      </c>
      <c r="B122" s="158">
        <v>2019</v>
      </c>
      <c r="C122" s="157" t="s">
        <v>335</v>
      </c>
      <c r="D122" s="157" t="s">
        <v>332</v>
      </c>
      <c r="E122" s="158">
        <v>626</v>
      </c>
    </row>
    <row r="123" spans="1:5" ht="14.4">
      <c r="A123" s="157" t="s">
        <v>99</v>
      </c>
      <c r="B123" s="158">
        <v>2020</v>
      </c>
      <c r="C123" s="157" t="s">
        <v>338</v>
      </c>
      <c r="D123" s="157" t="s">
        <v>337</v>
      </c>
      <c r="E123" s="158">
        <v>230</v>
      </c>
    </row>
    <row r="124" spans="1:5" ht="14.4">
      <c r="A124" s="157" t="s">
        <v>99</v>
      </c>
      <c r="B124" s="158">
        <v>2020</v>
      </c>
      <c r="C124" s="157" t="s">
        <v>339</v>
      </c>
      <c r="D124" s="157" t="s">
        <v>337</v>
      </c>
      <c r="E124" s="158">
        <v>16</v>
      </c>
    </row>
    <row r="125" spans="1:5" ht="14.4">
      <c r="A125" s="157" t="s">
        <v>99</v>
      </c>
      <c r="B125" s="158">
        <v>2020</v>
      </c>
      <c r="C125" s="157" t="s">
        <v>341</v>
      </c>
      <c r="D125" s="157" t="s">
        <v>337</v>
      </c>
      <c r="E125" s="158">
        <v>1381</v>
      </c>
    </row>
    <row r="126" spans="1:5" ht="14.4">
      <c r="A126" s="157" t="s">
        <v>99</v>
      </c>
      <c r="B126" s="158">
        <v>2020</v>
      </c>
      <c r="C126" s="157" t="s">
        <v>335</v>
      </c>
      <c r="D126" s="157" t="s">
        <v>332</v>
      </c>
      <c r="E126" s="158">
        <v>626</v>
      </c>
    </row>
    <row r="127" spans="1:5" ht="14.4">
      <c r="A127" s="157" t="s">
        <v>99</v>
      </c>
      <c r="B127" s="158">
        <v>2021</v>
      </c>
      <c r="C127" s="157" t="s">
        <v>338</v>
      </c>
      <c r="D127" s="157" t="s">
        <v>337</v>
      </c>
      <c r="E127" s="158">
        <v>229</v>
      </c>
    </row>
    <row r="128" spans="1:5" ht="14.4">
      <c r="A128" s="157" t="s">
        <v>99</v>
      </c>
      <c r="B128" s="158">
        <v>2021</v>
      </c>
      <c r="C128" s="157" t="s">
        <v>339</v>
      </c>
      <c r="D128" s="157" t="s">
        <v>337</v>
      </c>
      <c r="E128" s="158">
        <v>16</v>
      </c>
    </row>
    <row r="129" spans="1:5" ht="14.4">
      <c r="A129" s="157" t="s">
        <v>99</v>
      </c>
      <c r="B129" s="158">
        <v>2021</v>
      </c>
      <c r="C129" s="157" t="s">
        <v>341</v>
      </c>
      <c r="D129" s="157" t="s">
        <v>337</v>
      </c>
      <c r="E129" s="158">
        <v>1374</v>
      </c>
    </row>
    <row r="130" spans="1:5" ht="14.4">
      <c r="A130" s="157" t="s">
        <v>99</v>
      </c>
      <c r="B130" s="158">
        <v>2021</v>
      </c>
      <c r="C130" s="157" t="s">
        <v>335</v>
      </c>
      <c r="D130" s="157" t="s">
        <v>332</v>
      </c>
      <c r="E130" s="158">
        <v>626</v>
      </c>
    </row>
    <row r="131" spans="1:5" ht="14.4">
      <c r="A131" s="157" t="s">
        <v>99</v>
      </c>
      <c r="B131" s="158">
        <v>2022</v>
      </c>
      <c r="C131" s="157" t="s">
        <v>338</v>
      </c>
      <c r="D131" s="157" t="s">
        <v>337</v>
      </c>
      <c r="E131" s="158">
        <v>229</v>
      </c>
    </row>
    <row r="132" spans="1:5" ht="14.4">
      <c r="A132" s="157" t="s">
        <v>99</v>
      </c>
      <c r="B132" s="158">
        <v>2022</v>
      </c>
      <c r="C132" s="157" t="s">
        <v>339</v>
      </c>
      <c r="D132" s="157" t="s">
        <v>337</v>
      </c>
      <c r="E132" s="158">
        <v>16</v>
      </c>
    </row>
    <row r="133" spans="1:5" ht="14.4">
      <c r="A133" s="157" t="s">
        <v>99</v>
      </c>
      <c r="B133" s="158">
        <v>2022</v>
      </c>
      <c r="C133" s="157" t="s">
        <v>341</v>
      </c>
      <c r="D133" s="157" t="s">
        <v>337</v>
      </c>
      <c r="E133" s="158">
        <v>1374</v>
      </c>
    </row>
    <row r="134" spans="1:5" ht="14.4">
      <c r="A134" s="157" t="s">
        <v>99</v>
      </c>
      <c r="B134" s="158">
        <v>2022</v>
      </c>
      <c r="C134" s="157" t="s">
        <v>335</v>
      </c>
      <c r="D134" s="157" t="s">
        <v>332</v>
      </c>
      <c r="E134" s="158">
        <v>622</v>
      </c>
    </row>
    <row r="135" spans="1:5" ht="14.4">
      <c r="A135" s="157" t="s">
        <v>99</v>
      </c>
      <c r="B135" s="158">
        <v>2023</v>
      </c>
      <c r="C135" s="157" t="s">
        <v>338</v>
      </c>
      <c r="D135" s="157" t="s">
        <v>337</v>
      </c>
      <c r="E135" s="158">
        <v>230</v>
      </c>
    </row>
    <row r="136" spans="1:5" ht="14.4">
      <c r="A136" s="157" t="s">
        <v>99</v>
      </c>
      <c r="B136" s="158">
        <v>2023</v>
      </c>
      <c r="C136" s="157" t="s">
        <v>339</v>
      </c>
      <c r="D136" s="157" t="s">
        <v>337</v>
      </c>
      <c r="E136" s="158">
        <v>16</v>
      </c>
    </row>
    <row r="137" spans="1:5" ht="14.4">
      <c r="A137" s="157" t="s">
        <v>99</v>
      </c>
      <c r="B137" s="158">
        <v>2023</v>
      </c>
      <c r="C137" s="157" t="s">
        <v>341</v>
      </c>
      <c r="D137" s="157" t="s">
        <v>337</v>
      </c>
      <c r="E137" s="158">
        <v>1372</v>
      </c>
    </row>
    <row r="138" spans="1:5" ht="14.4">
      <c r="A138" s="157" t="s">
        <v>99</v>
      </c>
      <c r="B138" s="158">
        <v>2023</v>
      </c>
      <c r="C138" s="157" t="s">
        <v>335</v>
      </c>
      <c r="D138" s="157" t="s">
        <v>332</v>
      </c>
      <c r="E138" s="158">
        <v>622</v>
      </c>
    </row>
    <row r="139" spans="1:5" ht="14.4">
      <c r="A139" s="157" t="s">
        <v>100</v>
      </c>
      <c r="B139" s="158">
        <v>2015</v>
      </c>
      <c r="C139" s="157" t="s">
        <v>338</v>
      </c>
      <c r="D139" s="157" t="s">
        <v>337</v>
      </c>
      <c r="E139" s="158">
        <v>3495</v>
      </c>
    </row>
    <row r="140" spans="1:5" ht="14.4">
      <c r="A140" s="157" t="s">
        <v>100</v>
      </c>
      <c r="B140" s="158">
        <v>2015</v>
      </c>
      <c r="C140" s="157" t="s">
        <v>339</v>
      </c>
      <c r="D140" s="157" t="s">
        <v>337</v>
      </c>
      <c r="E140" s="158">
        <v>384</v>
      </c>
    </row>
    <row r="141" spans="1:5" ht="14.4">
      <c r="A141" s="157" t="s">
        <v>100</v>
      </c>
      <c r="B141" s="158">
        <v>2015</v>
      </c>
      <c r="C141" s="157" t="s">
        <v>340</v>
      </c>
      <c r="D141" s="157" t="s">
        <v>337</v>
      </c>
      <c r="E141" s="158">
        <v>3</v>
      </c>
    </row>
    <row r="142" spans="1:5" ht="14.4">
      <c r="A142" s="157" t="s">
        <v>100</v>
      </c>
      <c r="B142" s="158">
        <v>2015</v>
      </c>
      <c r="C142" s="157" t="s">
        <v>341</v>
      </c>
      <c r="D142" s="157" t="s">
        <v>337</v>
      </c>
      <c r="E142" s="158">
        <v>32326</v>
      </c>
    </row>
    <row r="143" spans="1:5" ht="14.4">
      <c r="A143" s="157" t="s">
        <v>100</v>
      </c>
      <c r="B143" s="158">
        <v>2015</v>
      </c>
      <c r="C143" s="157" t="s">
        <v>333</v>
      </c>
      <c r="D143" s="157" t="s">
        <v>332</v>
      </c>
      <c r="E143" s="158">
        <v>411</v>
      </c>
    </row>
    <row r="144" spans="1:5" ht="14.4">
      <c r="A144" s="157" t="s">
        <v>100</v>
      </c>
      <c r="B144" s="158">
        <v>2015</v>
      </c>
      <c r="C144" s="157" t="s">
        <v>335</v>
      </c>
      <c r="D144" s="157" t="s">
        <v>332</v>
      </c>
      <c r="E144" s="158">
        <v>10011</v>
      </c>
    </row>
    <row r="145" spans="1:5" ht="14.4">
      <c r="A145" s="157" t="s">
        <v>100</v>
      </c>
      <c r="B145" s="158">
        <v>2015</v>
      </c>
      <c r="C145" s="157" t="s">
        <v>336</v>
      </c>
      <c r="D145" s="157" t="s">
        <v>332</v>
      </c>
      <c r="E145" s="158">
        <v>262</v>
      </c>
    </row>
    <row r="146" spans="1:5" ht="14.4">
      <c r="A146" s="157" t="s">
        <v>100</v>
      </c>
      <c r="B146" s="158">
        <v>2016</v>
      </c>
      <c r="C146" s="157" t="s">
        <v>338</v>
      </c>
      <c r="D146" s="157" t="s">
        <v>337</v>
      </c>
      <c r="E146" s="158">
        <v>3472</v>
      </c>
    </row>
    <row r="147" spans="1:5" ht="14.4">
      <c r="A147" s="157" t="s">
        <v>100</v>
      </c>
      <c r="B147" s="158">
        <v>2016</v>
      </c>
      <c r="C147" s="157" t="s">
        <v>339</v>
      </c>
      <c r="D147" s="157" t="s">
        <v>337</v>
      </c>
      <c r="E147" s="158">
        <v>388</v>
      </c>
    </row>
    <row r="148" spans="1:5" ht="14.4">
      <c r="A148" s="157" t="s">
        <v>100</v>
      </c>
      <c r="B148" s="158">
        <v>2016</v>
      </c>
      <c r="C148" s="157" t="s">
        <v>340</v>
      </c>
      <c r="D148" s="157" t="s">
        <v>337</v>
      </c>
      <c r="E148" s="158">
        <v>4</v>
      </c>
    </row>
    <row r="149" spans="1:5" ht="14.4">
      <c r="A149" s="157" t="s">
        <v>100</v>
      </c>
      <c r="B149" s="158">
        <v>2016</v>
      </c>
      <c r="C149" s="157" t="s">
        <v>341</v>
      </c>
      <c r="D149" s="157" t="s">
        <v>337</v>
      </c>
      <c r="E149" s="158">
        <v>32491</v>
      </c>
    </row>
    <row r="150" spans="1:5" ht="14.4">
      <c r="A150" s="157" t="s">
        <v>100</v>
      </c>
      <c r="B150" s="158">
        <v>2016</v>
      </c>
      <c r="C150" s="157" t="s">
        <v>333</v>
      </c>
      <c r="D150" s="157" t="s">
        <v>332</v>
      </c>
      <c r="E150" s="158">
        <v>400</v>
      </c>
    </row>
    <row r="151" spans="1:5" ht="14.4">
      <c r="A151" s="157" t="s">
        <v>100</v>
      </c>
      <c r="B151" s="158">
        <v>2016</v>
      </c>
      <c r="C151" s="157" t="s">
        <v>335</v>
      </c>
      <c r="D151" s="157" t="s">
        <v>332</v>
      </c>
      <c r="E151" s="158">
        <v>10019</v>
      </c>
    </row>
    <row r="152" spans="1:5" ht="14.4">
      <c r="A152" s="157" t="s">
        <v>100</v>
      </c>
      <c r="B152" s="158">
        <v>2016</v>
      </c>
      <c r="C152" s="157" t="s">
        <v>336</v>
      </c>
      <c r="D152" s="157" t="s">
        <v>332</v>
      </c>
      <c r="E152" s="158">
        <v>259</v>
      </c>
    </row>
    <row r="153" spans="1:5" ht="14.4">
      <c r="A153" s="157" t="s">
        <v>100</v>
      </c>
      <c r="B153" s="158">
        <v>2017</v>
      </c>
      <c r="C153" s="157" t="s">
        <v>338</v>
      </c>
      <c r="D153" s="157" t="s">
        <v>337</v>
      </c>
      <c r="E153" s="158">
        <v>3480</v>
      </c>
    </row>
    <row r="154" spans="1:5" ht="14.4">
      <c r="A154" s="157" t="s">
        <v>100</v>
      </c>
      <c r="B154" s="158">
        <v>2017</v>
      </c>
      <c r="C154" s="157" t="s">
        <v>339</v>
      </c>
      <c r="D154" s="157" t="s">
        <v>337</v>
      </c>
      <c r="E154" s="158">
        <v>398</v>
      </c>
    </row>
    <row r="155" spans="1:5" ht="14.4">
      <c r="A155" s="157" t="s">
        <v>100</v>
      </c>
      <c r="B155" s="158">
        <v>2017</v>
      </c>
      <c r="C155" s="157" t="s">
        <v>340</v>
      </c>
      <c r="D155" s="157" t="s">
        <v>337</v>
      </c>
      <c r="E155" s="158">
        <v>4</v>
      </c>
    </row>
    <row r="156" spans="1:5" ht="14.4">
      <c r="A156" s="157" t="s">
        <v>100</v>
      </c>
      <c r="B156" s="158">
        <v>2017</v>
      </c>
      <c r="C156" s="157" t="s">
        <v>341</v>
      </c>
      <c r="D156" s="157" t="s">
        <v>337</v>
      </c>
      <c r="E156" s="158">
        <v>32703</v>
      </c>
    </row>
    <row r="157" spans="1:5" ht="14.4">
      <c r="A157" s="157" t="s">
        <v>100</v>
      </c>
      <c r="B157" s="158">
        <v>2017</v>
      </c>
      <c r="C157" s="157" t="s">
        <v>333</v>
      </c>
      <c r="D157" s="157" t="s">
        <v>332</v>
      </c>
      <c r="E157" s="158">
        <v>386</v>
      </c>
    </row>
    <row r="158" spans="1:5" ht="14.4">
      <c r="A158" s="157" t="s">
        <v>100</v>
      </c>
      <c r="B158" s="158">
        <v>2017</v>
      </c>
      <c r="C158" s="157" t="s">
        <v>335</v>
      </c>
      <c r="D158" s="157" t="s">
        <v>332</v>
      </c>
      <c r="E158" s="158">
        <v>10033</v>
      </c>
    </row>
    <row r="159" spans="1:5" ht="14.4">
      <c r="A159" s="157" t="s">
        <v>100</v>
      </c>
      <c r="B159" s="158">
        <v>2017</v>
      </c>
      <c r="C159" s="157" t="s">
        <v>336</v>
      </c>
      <c r="D159" s="157" t="s">
        <v>332</v>
      </c>
      <c r="E159" s="158">
        <v>257</v>
      </c>
    </row>
    <row r="160" spans="1:5" ht="14.4">
      <c r="A160" s="157" t="s">
        <v>100</v>
      </c>
      <c r="B160" s="158">
        <v>2018</v>
      </c>
      <c r="C160" s="157" t="s">
        <v>338</v>
      </c>
      <c r="D160" s="157" t="s">
        <v>337</v>
      </c>
      <c r="E160" s="158">
        <v>3471</v>
      </c>
    </row>
    <row r="161" spans="1:5" ht="14.4">
      <c r="A161" s="157" t="s">
        <v>100</v>
      </c>
      <c r="B161" s="158">
        <v>2018</v>
      </c>
      <c r="C161" s="157" t="s">
        <v>339</v>
      </c>
      <c r="D161" s="157" t="s">
        <v>337</v>
      </c>
      <c r="E161" s="158">
        <v>398</v>
      </c>
    </row>
    <row r="162" spans="1:5" ht="14.4">
      <c r="A162" s="157" t="s">
        <v>100</v>
      </c>
      <c r="B162" s="158">
        <v>2018</v>
      </c>
      <c r="C162" s="157" t="s">
        <v>340</v>
      </c>
      <c r="D162" s="157" t="s">
        <v>337</v>
      </c>
      <c r="E162" s="158">
        <v>4</v>
      </c>
    </row>
    <row r="163" spans="1:5" ht="14.4">
      <c r="A163" s="157" t="s">
        <v>100</v>
      </c>
      <c r="B163" s="158">
        <v>2018</v>
      </c>
      <c r="C163" s="157" t="s">
        <v>341</v>
      </c>
      <c r="D163" s="157" t="s">
        <v>337</v>
      </c>
      <c r="E163" s="158">
        <v>32818</v>
      </c>
    </row>
    <row r="164" spans="1:5" ht="14.4">
      <c r="A164" s="157" t="s">
        <v>100</v>
      </c>
      <c r="B164" s="158">
        <v>2018</v>
      </c>
      <c r="C164" s="157" t="s">
        <v>333</v>
      </c>
      <c r="D164" s="157" t="s">
        <v>332</v>
      </c>
      <c r="E164" s="158">
        <v>383</v>
      </c>
    </row>
    <row r="165" spans="1:5" ht="14.4">
      <c r="A165" s="157" t="s">
        <v>100</v>
      </c>
      <c r="B165" s="158">
        <v>2018</v>
      </c>
      <c r="C165" s="157" t="s">
        <v>335</v>
      </c>
      <c r="D165" s="157" t="s">
        <v>332</v>
      </c>
      <c r="E165" s="158">
        <v>10095</v>
      </c>
    </row>
    <row r="166" spans="1:5" ht="14.4">
      <c r="A166" s="157" t="s">
        <v>100</v>
      </c>
      <c r="B166" s="158">
        <v>2018</v>
      </c>
      <c r="C166" s="157" t="s">
        <v>336</v>
      </c>
      <c r="D166" s="157" t="s">
        <v>332</v>
      </c>
      <c r="E166" s="158">
        <v>256</v>
      </c>
    </row>
    <row r="167" spans="1:5" ht="14.4">
      <c r="A167" s="157" t="s">
        <v>100</v>
      </c>
      <c r="B167" s="158">
        <v>2019</v>
      </c>
      <c r="C167" s="157" t="s">
        <v>338</v>
      </c>
      <c r="D167" s="157" t="s">
        <v>337</v>
      </c>
      <c r="E167" s="158">
        <v>3483</v>
      </c>
    </row>
    <row r="168" spans="1:5" ht="14.4">
      <c r="A168" s="157" t="s">
        <v>100</v>
      </c>
      <c r="B168" s="158">
        <v>2019</v>
      </c>
      <c r="C168" s="157" t="s">
        <v>339</v>
      </c>
      <c r="D168" s="157" t="s">
        <v>337</v>
      </c>
      <c r="E168" s="158">
        <v>378</v>
      </c>
    </row>
    <row r="169" spans="1:5" ht="14.4">
      <c r="A169" s="157" t="s">
        <v>100</v>
      </c>
      <c r="B169" s="158">
        <v>2019</v>
      </c>
      <c r="C169" s="157" t="s">
        <v>340</v>
      </c>
      <c r="D169" s="157" t="s">
        <v>337</v>
      </c>
      <c r="E169" s="158">
        <v>4</v>
      </c>
    </row>
    <row r="170" spans="1:5" ht="14.4">
      <c r="A170" s="157" t="s">
        <v>100</v>
      </c>
      <c r="B170" s="158">
        <v>2019</v>
      </c>
      <c r="C170" s="157" t="s">
        <v>341</v>
      </c>
      <c r="D170" s="157" t="s">
        <v>337</v>
      </c>
      <c r="E170" s="158">
        <v>32878</v>
      </c>
    </row>
    <row r="171" spans="1:5" ht="14.4">
      <c r="A171" s="157" t="s">
        <v>100</v>
      </c>
      <c r="B171" s="158">
        <v>2019</v>
      </c>
      <c r="C171" s="157" t="s">
        <v>333</v>
      </c>
      <c r="D171" s="157" t="s">
        <v>332</v>
      </c>
      <c r="E171" s="158">
        <v>403</v>
      </c>
    </row>
    <row r="172" spans="1:5" ht="14.4">
      <c r="A172" s="157" t="s">
        <v>100</v>
      </c>
      <c r="B172" s="158">
        <v>2019</v>
      </c>
      <c r="C172" s="157" t="s">
        <v>335</v>
      </c>
      <c r="D172" s="157" t="s">
        <v>332</v>
      </c>
      <c r="E172" s="158">
        <v>10108</v>
      </c>
    </row>
    <row r="173" spans="1:5" ht="14.4">
      <c r="A173" s="157" t="s">
        <v>100</v>
      </c>
      <c r="B173" s="158">
        <v>2019</v>
      </c>
      <c r="C173" s="157" t="s">
        <v>336</v>
      </c>
      <c r="D173" s="157" t="s">
        <v>332</v>
      </c>
      <c r="E173" s="158">
        <v>254</v>
      </c>
    </row>
    <row r="174" spans="1:5" ht="14.4">
      <c r="A174" s="157" t="s">
        <v>100</v>
      </c>
      <c r="B174" s="158">
        <v>2020</v>
      </c>
      <c r="C174" s="157" t="s">
        <v>338</v>
      </c>
      <c r="D174" s="157" t="s">
        <v>337</v>
      </c>
      <c r="E174" s="158">
        <v>3491</v>
      </c>
    </row>
    <row r="175" spans="1:5" ht="14.4">
      <c r="A175" s="157" t="s">
        <v>100</v>
      </c>
      <c r="B175" s="158">
        <v>2020</v>
      </c>
      <c r="C175" s="157" t="s">
        <v>339</v>
      </c>
      <c r="D175" s="157" t="s">
        <v>337</v>
      </c>
      <c r="E175" s="158">
        <v>377</v>
      </c>
    </row>
    <row r="176" spans="1:5" ht="14.4">
      <c r="A176" s="157" t="s">
        <v>100</v>
      </c>
      <c r="B176" s="158">
        <v>2020</v>
      </c>
      <c r="C176" s="157" t="s">
        <v>340</v>
      </c>
      <c r="D176" s="157" t="s">
        <v>337</v>
      </c>
      <c r="E176" s="158">
        <v>4</v>
      </c>
    </row>
    <row r="177" spans="1:5" ht="14.4">
      <c r="A177" s="157" t="s">
        <v>100</v>
      </c>
      <c r="B177" s="158">
        <v>2020</v>
      </c>
      <c r="C177" s="157" t="s">
        <v>341</v>
      </c>
      <c r="D177" s="157" t="s">
        <v>337</v>
      </c>
      <c r="E177" s="158">
        <v>33044</v>
      </c>
    </row>
    <row r="178" spans="1:5" ht="14.4">
      <c r="A178" s="157" t="s">
        <v>100</v>
      </c>
      <c r="B178" s="158">
        <v>2020</v>
      </c>
      <c r="C178" s="157" t="s">
        <v>333</v>
      </c>
      <c r="D178" s="157" t="s">
        <v>332</v>
      </c>
      <c r="E178" s="158">
        <v>367</v>
      </c>
    </row>
    <row r="179" spans="1:5" ht="14.4">
      <c r="A179" s="157" t="s">
        <v>100</v>
      </c>
      <c r="B179" s="158">
        <v>2020</v>
      </c>
      <c r="C179" s="157" t="s">
        <v>335</v>
      </c>
      <c r="D179" s="157" t="s">
        <v>332</v>
      </c>
      <c r="E179" s="158">
        <v>10145</v>
      </c>
    </row>
    <row r="180" spans="1:5" ht="14.4">
      <c r="A180" s="157" t="s">
        <v>100</v>
      </c>
      <c r="B180" s="158">
        <v>2020</v>
      </c>
      <c r="C180" s="157" t="s">
        <v>336</v>
      </c>
      <c r="D180" s="157" t="s">
        <v>332</v>
      </c>
      <c r="E180" s="158">
        <v>253</v>
      </c>
    </row>
    <row r="181" spans="1:5" ht="14.4">
      <c r="A181" s="157" t="s">
        <v>100</v>
      </c>
      <c r="B181" s="158">
        <v>2021</v>
      </c>
      <c r="C181" s="157" t="s">
        <v>338</v>
      </c>
      <c r="D181" s="157" t="s">
        <v>337</v>
      </c>
      <c r="E181" s="158">
        <v>3451</v>
      </c>
    </row>
    <row r="182" spans="1:5" ht="14.4">
      <c r="A182" s="157" t="s">
        <v>100</v>
      </c>
      <c r="B182" s="158">
        <v>2021</v>
      </c>
      <c r="C182" s="157" t="s">
        <v>339</v>
      </c>
      <c r="D182" s="157" t="s">
        <v>337</v>
      </c>
      <c r="E182" s="158">
        <v>385</v>
      </c>
    </row>
    <row r="183" spans="1:5" ht="14.4">
      <c r="A183" s="157" t="s">
        <v>100</v>
      </c>
      <c r="B183" s="158">
        <v>2021</v>
      </c>
      <c r="C183" s="157" t="s">
        <v>340</v>
      </c>
      <c r="D183" s="157" t="s">
        <v>337</v>
      </c>
      <c r="E183" s="158">
        <v>4</v>
      </c>
    </row>
    <row r="184" spans="1:5" ht="14.4">
      <c r="A184" s="157" t="s">
        <v>100</v>
      </c>
      <c r="B184" s="158">
        <v>2021</v>
      </c>
      <c r="C184" s="157" t="s">
        <v>341</v>
      </c>
      <c r="D184" s="157" t="s">
        <v>337</v>
      </c>
      <c r="E184" s="158">
        <v>33176</v>
      </c>
    </row>
    <row r="185" spans="1:5" ht="14.4">
      <c r="A185" s="157" t="s">
        <v>100</v>
      </c>
      <c r="B185" s="158">
        <v>2021</v>
      </c>
      <c r="C185" s="157" t="s">
        <v>333</v>
      </c>
      <c r="D185" s="157" t="s">
        <v>332</v>
      </c>
      <c r="E185" s="158">
        <v>366</v>
      </c>
    </row>
    <row r="186" spans="1:5" ht="14.4">
      <c r="A186" s="157" t="s">
        <v>100</v>
      </c>
      <c r="B186" s="158">
        <v>2021</v>
      </c>
      <c r="C186" s="157" t="s">
        <v>335</v>
      </c>
      <c r="D186" s="157" t="s">
        <v>332</v>
      </c>
      <c r="E186" s="158">
        <v>10173</v>
      </c>
    </row>
    <row r="187" spans="1:5" ht="14.4">
      <c r="A187" s="157" t="s">
        <v>100</v>
      </c>
      <c r="B187" s="158">
        <v>2021</v>
      </c>
      <c r="C187" s="157" t="s">
        <v>336</v>
      </c>
      <c r="D187" s="157" t="s">
        <v>332</v>
      </c>
      <c r="E187" s="158">
        <v>239</v>
      </c>
    </row>
    <row r="188" spans="1:5" ht="14.4">
      <c r="A188" s="157" t="s">
        <v>100</v>
      </c>
      <c r="B188" s="158">
        <v>2022</v>
      </c>
      <c r="C188" s="157" t="s">
        <v>338</v>
      </c>
      <c r="D188" s="157" t="s">
        <v>337</v>
      </c>
      <c r="E188" s="158">
        <v>3512</v>
      </c>
    </row>
    <row r="189" spans="1:5" ht="14.4">
      <c r="A189" s="157" t="s">
        <v>100</v>
      </c>
      <c r="B189" s="158">
        <v>2022</v>
      </c>
      <c r="C189" s="157" t="s">
        <v>339</v>
      </c>
      <c r="D189" s="157" t="s">
        <v>337</v>
      </c>
      <c r="E189" s="158">
        <v>385</v>
      </c>
    </row>
    <row r="190" spans="1:5" ht="14.4">
      <c r="A190" s="157" t="s">
        <v>100</v>
      </c>
      <c r="B190" s="158">
        <v>2022</v>
      </c>
      <c r="C190" s="157" t="s">
        <v>340</v>
      </c>
      <c r="D190" s="157" t="s">
        <v>337</v>
      </c>
      <c r="E190" s="158">
        <v>4</v>
      </c>
    </row>
    <row r="191" spans="1:5" ht="14.4">
      <c r="A191" s="157" t="s">
        <v>100</v>
      </c>
      <c r="B191" s="158">
        <v>2022</v>
      </c>
      <c r="C191" s="157" t="s">
        <v>341</v>
      </c>
      <c r="D191" s="157" t="s">
        <v>337</v>
      </c>
      <c r="E191" s="158">
        <v>33420</v>
      </c>
    </row>
    <row r="192" spans="1:5" ht="14.4">
      <c r="A192" s="157" t="s">
        <v>100</v>
      </c>
      <c r="B192" s="158">
        <v>2022</v>
      </c>
      <c r="C192" s="157" t="s">
        <v>333</v>
      </c>
      <c r="D192" s="157" t="s">
        <v>332</v>
      </c>
      <c r="E192" s="158">
        <v>363</v>
      </c>
    </row>
    <row r="193" spans="1:5" ht="14.4">
      <c r="A193" s="157" t="s">
        <v>100</v>
      </c>
      <c r="B193" s="158">
        <v>2022</v>
      </c>
      <c r="C193" s="157" t="s">
        <v>335</v>
      </c>
      <c r="D193" s="157" t="s">
        <v>332</v>
      </c>
      <c r="E193" s="158">
        <v>10201</v>
      </c>
    </row>
    <row r="194" spans="1:5" ht="14.4">
      <c r="A194" s="157" t="s">
        <v>100</v>
      </c>
      <c r="B194" s="158">
        <v>2022</v>
      </c>
      <c r="C194" s="157" t="s">
        <v>336</v>
      </c>
      <c r="D194" s="157" t="s">
        <v>332</v>
      </c>
      <c r="E194" s="158">
        <v>235</v>
      </c>
    </row>
    <row r="195" spans="1:5" ht="14.4">
      <c r="A195" s="157" t="s">
        <v>100</v>
      </c>
      <c r="B195" s="158">
        <v>2023</v>
      </c>
      <c r="C195" s="157" t="s">
        <v>338</v>
      </c>
      <c r="D195" s="157" t="s">
        <v>337</v>
      </c>
      <c r="E195" s="158">
        <v>3524</v>
      </c>
    </row>
    <row r="196" spans="1:5" ht="14.4">
      <c r="A196" s="157" t="s">
        <v>100</v>
      </c>
      <c r="B196" s="158">
        <v>2023</v>
      </c>
      <c r="C196" s="157" t="s">
        <v>339</v>
      </c>
      <c r="D196" s="157" t="s">
        <v>337</v>
      </c>
      <c r="E196" s="158">
        <v>488</v>
      </c>
    </row>
    <row r="197" spans="1:5" ht="14.4">
      <c r="A197" s="157" t="s">
        <v>100</v>
      </c>
      <c r="B197" s="158">
        <v>2023</v>
      </c>
      <c r="C197" s="157" t="s">
        <v>340</v>
      </c>
      <c r="D197" s="157" t="s">
        <v>337</v>
      </c>
      <c r="E197" s="158">
        <v>4</v>
      </c>
    </row>
    <row r="198" spans="1:5" ht="14.4">
      <c r="A198" s="157" t="s">
        <v>100</v>
      </c>
      <c r="B198" s="158">
        <v>2023</v>
      </c>
      <c r="C198" s="157" t="s">
        <v>341</v>
      </c>
      <c r="D198" s="157" t="s">
        <v>337</v>
      </c>
      <c r="E198" s="158">
        <v>33539</v>
      </c>
    </row>
    <row r="199" spans="1:5" ht="14.4">
      <c r="A199" s="157" t="s">
        <v>100</v>
      </c>
      <c r="B199" s="158">
        <v>2023</v>
      </c>
      <c r="C199" s="157" t="s">
        <v>333</v>
      </c>
      <c r="D199" s="157" t="s">
        <v>332</v>
      </c>
      <c r="E199" s="158">
        <v>138</v>
      </c>
    </row>
    <row r="200" spans="1:5" ht="14.4">
      <c r="A200" s="157" t="s">
        <v>100</v>
      </c>
      <c r="B200" s="158">
        <v>2023</v>
      </c>
      <c r="C200" s="157" t="s">
        <v>335</v>
      </c>
      <c r="D200" s="157" t="s">
        <v>332</v>
      </c>
      <c r="E200" s="158">
        <v>10256</v>
      </c>
    </row>
    <row r="201" spans="1:5" ht="14.4">
      <c r="A201" s="157" t="s">
        <v>100</v>
      </c>
      <c r="B201" s="158">
        <v>2023</v>
      </c>
      <c r="C201" s="157" t="s">
        <v>336</v>
      </c>
      <c r="D201" s="157" t="s">
        <v>332</v>
      </c>
      <c r="E201" s="158">
        <v>239</v>
      </c>
    </row>
    <row r="202" spans="1:5" ht="14.4">
      <c r="A202" s="157" t="s">
        <v>101</v>
      </c>
      <c r="B202" s="158">
        <v>2015</v>
      </c>
      <c r="C202" s="157" t="s">
        <v>338</v>
      </c>
      <c r="D202" s="157" t="s">
        <v>337</v>
      </c>
      <c r="E202" s="158">
        <v>5259</v>
      </c>
    </row>
    <row r="203" spans="1:5" ht="14.4">
      <c r="A203" s="157" t="s">
        <v>101</v>
      </c>
      <c r="B203" s="158">
        <v>2015</v>
      </c>
      <c r="C203" s="157" t="s">
        <v>339</v>
      </c>
      <c r="D203" s="157" t="s">
        <v>337</v>
      </c>
      <c r="E203" s="158">
        <v>1031</v>
      </c>
    </row>
    <row r="204" spans="1:5" ht="14.4">
      <c r="A204" s="157" t="s">
        <v>101</v>
      </c>
      <c r="B204" s="158">
        <v>2015</v>
      </c>
      <c r="C204" s="157" t="s">
        <v>341</v>
      </c>
      <c r="D204" s="157" t="s">
        <v>337</v>
      </c>
      <c r="E204" s="158">
        <v>60366</v>
      </c>
    </row>
    <row r="205" spans="1:5" ht="14.4">
      <c r="A205" s="157" t="s">
        <v>101</v>
      </c>
      <c r="B205" s="158">
        <v>2015</v>
      </c>
      <c r="C205" s="157" t="s">
        <v>335</v>
      </c>
      <c r="D205" s="157" t="s">
        <v>332</v>
      </c>
      <c r="E205" s="158">
        <v>15225</v>
      </c>
    </row>
    <row r="206" spans="1:5" ht="14.4">
      <c r="A206" s="157" t="s">
        <v>101</v>
      </c>
      <c r="B206" s="158">
        <v>2015</v>
      </c>
      <c r="C206" s="157" t="s">
        <v>336</v>
      </c>
      <c r="D206" s="157" t="s">
        <v>332</v>
      </c>
      <c r="E206" s="158">
        <v>574</v>
      </c>
    </row>
    <row r="207" spans="1:5" ht="14.4">
      <c r="A207" s="157" t="s">
        <v>101</v>
      </c>
      <c r="B207" s="158">
        <v>2016</v>
      </c>
      <c r="C207" s="157" t="s">
        <v>338</v>
      </c>
      <c r="D207" s="157" t="s">
        <v>337</v>
      </c>
      <c r="E207" s="158">
        <v>5323</v>
      </c>
    </row>
    <row r="208" spans="1:5" ht="14.4">
      <c r="A208" s="157" t="s">
        <v>101</v>
      </c>
      <c r="B208" s="158">
        <v>2016</v>
      </c>
      <c r="C208" s="157" t="s">
        <v>339</v>
      </c>
      <c r="D208" s="157" t="s">
        <v>337</v>
      </c>
      <c r="E208" s="158">
        <v>1033</v>
      </c>
    </row>
    <row r="209" spans="1:5" ht="14.4">
      <c r="A209" s="157" t="s">
        <v>101</v>
      </c>
      <c r="B209" s="158">
        <v>2016</v>
      </c>
      <c r="C209" s="157" t="s">
        <v>341</v>
      </c>
      <c r="D209" s="157" t="s">
        <v>337</v>
      </c>
      <c r="E209" s="158">
        <v>60468</v>
      </c>
    </row>
    <row r="210" spans="1:5" ht="14.4">
      <c r="A210" s="157" t="s">
        <v>101</v>
      </c>
      <c r="B210" s="158">
        <v>2016</v>
      </c>
      <c r="C210" s="157" t="s">
        <v>335</v>
      </c>
      <c r="D210" s="157" t="s">
        <v>332</v>
      </c>
      <c r="E210" s="158">
        <v>15253</v>
      </c>
    </row>
    <row r="211" spans="1:5" ht="14.4">
      <c r="A211" s="157" t="s">
        <v>101</v>
      </c>
      <c r="B211" s="158">
        <v>2016</v>
      </c>
      <c r="C211" s="157" t="s">
        <v>336</v>
      </c>
      <c r="D211" s="157" t="s">
        <v>332</v>
      </c>
      <c r="E211" s="158">
        <v>575</v>
      </c>
    </row>
    <row r="212" spans="1:5" ht="14.4">
      <c r="A212" s="157" t="s">
        <v>101</v>
      </c>
      <c r="B212" s="158">
        <v>2017</v>
      </c>
      <c r="C212" s="157" t="s">
        <v>338</v>
      </c>
      <c r="D212" s="157" t="s">
        <v>337</v>
      </c>
      <c r="E212" s="158">
        <v>5523</v>
      </c>
    </row>
    <row r="213" spans="1:5" ht="14.4">
      <c r="A213" s="157" t="s">
        <v>101</v>
      </c>
      <c r="B213" s="158">
        <v>2017</v>
      </c>
      <c r="C213" s="157" t="s">
        <v>339</v>
      </c>
      <c r="D213" s="157" t="s">
        <v>337</v>
      </c>
      <c r="E213" s="158">
        <v>1006</v>
      </c>
    </row>
    <row r="214" spans="1:5" ht="14.4">
      <c r="A214" s="157" t="s">
        <v>101</v>
      </c>
      <c r="B214" s="158">
        <v>2017</v>
      </c>
      <c r="C214" s="157" t="s">
        <v>341</v>
      </c>
      <c r="D214" s="157" t="s">
        <v>337</v>
      </c>
      <c r="E214" s="158">
        <v>60593</v>
      </c>
    </row>
    <row r="215" spans="1:5" ht="14.4">
      <c r="A215" s="157" t="s">
        <v>101</v>
      </c>
      <c r="B215" s="158">
        <v>2017</v>
      </c>
      <c r="C215" s="157" t="s">
        <v>335</v>
      </c>
      <c r="D215" s="157" t="s">
        <v>332</v>
      </c>
      <c r="E215" s="158">
        <v>15386</v>
      </c>
    </row>
    <row r="216" spans="1:5" ht="14.4">
      <c r="A216" s="157" t="s">
        <v>101</v>
      </c>
      <c r="B216" s="158">
        <v>2017</v>
      </c>
      <c r="C216" s="157" t="s">
        <v>336</v>
      </c>
      <c r="D216" s="157" t="s">
        <v>332</v>
      </c>
      <c r="E216" s="158">
        <v>582</v>
      </c>
    </row>
    <row r="217" spans="1:5" ht="14.4">
      <c r="A217" s="157" t="s">
        <v>101</v>
      </c>
      <c r="B217" s="158">
        <v>2018</v>
      </c>
      <c r="C217" s="157" t="s">
        <v>338</v>
      </c>
      <c r="D217" s="157" t="s">
        <v>337</v>
      </c>
      <c r="E217" s="158">
        <v>5703</v>
      </c>
    </row>
    <row r="218" spans="1:5" ht="14.4">
      <c r="A218" s="157" t="s">
        <v>101</v>
      </c>
      <c r="B218" s="158">
        <v>2018</v>
      </c>
      <c r="C218" s="157" t="s">
        <v>339</v>
      </c>
      <c r="D218" s="157" t="s">
        <v>337</v>
      </c>
      <c r="E218" s="158">
        <v>985</v>
      </c>
    </row>
    <row r="219" spans="1:5" ht="14.4">
      <c r="A219" s="157" t="s">
        <v>101</v>
      </c>
      <c r="B219" s="158">
        <v>2018</v>
      </c>
      <c r="C219" s="157" t="s">
        <v>341</v>
      </c>
      <c r="D219" s="157" t="s">
        <v>337</v>
      </c>
      <c r="E219" s="158">
        <v>61252</v>
      </c>
    </row>
    <row r="220" spans="1:5" ht="14.4">
      <c r="A220" s="157" t="s">
        <v>101</v>
      </c>
      <c r="B220" s="158">
        <v>2018</v>
      </c>
      <c r="C220" s="157" t="s">
        <v>335</v>
      </c>
      <c r="D220" s="157" t="s">
        <v>332</v>
      </c>
      <c r="E220" s="158">
        <v>17184</v>
      </c>
    </row>
    <row r="221" spans="1:5" ht="14.4">
      <c r="A221" s="157" t="s">
        <v>101</v>
      </c>
      <c r="B221" s="158">
        <v>2018</v>
      </c>
      <c r="C221" s="157" t="s">
        <v>336</v>
      </c>
      <c r="D221" s="157" t="s">
        <v>332</v>
      </c>
      <c r="E221" s="158">
        <v>579</v>
      </c>
    </row>
    <row r="222" spans="1:5" ht="14.4">
      <c r="A222" s="157" t="s">
        <v>101</v>
      </c>
      <c r="B222" s="158">
        <v>2019</v>
      </c>
      <c r="C222" s="157" t="s">
        <v>338</v>
      </c>
      <c r="D222" s="157" t="s">
        <v>337</v>
      </c>
      <c r="E222" s="158">
        <v>5681</v>
      </c>
    </row>
    <row r="223" spans="1:5" ht="14.4">
      <c r="A223" s="157" t="s">
        <v>101</v>
      </c>
      <c r="B223" s="158">
        <v>2019</v>
      </c>
      <c r="C223" s="157" t="s">
        <v>339</v>
      </c>
      <c r="D223" s="157" t="s">
        <v>337</v>
      </c>
      <c r="E223" s="158">
        <v>1022</v>
      </c>
    </row>
    <row r="224" spans="1:5" ht="14.4">
      <c r="A224" s="157" t="s">
        <v>101</v>
      </c>
      <c r="B224" s="158">
        <v>2019</v>
      </c>
      <c r="C224" s="157" t="s">
        <v>341</v>
      </c>
      <c r="D224" s="157" t="s">
        <v>337</v>
      </c>
      <c r="E224" s="158">
        <v>61502</v>
      </c>
    </row>
    <row r="225" spans="1:5" ht="14.4">
      <c r="A225" s="157" t="s">
        <v>101</v>
      </c>
      <c r="B225" s="158">
        <v>2019</v>
      </c>
      <c r="C225" s="157" t="s">
        <v>335</v>
      </c>
      <c r="D225" s="157" t="s">
        <v>332</v>
      </c>
      <c r="E225" s="158">
        <v>17184</v>
      </c>
    </row>
    <row r="226" spans="1:5" ht="14.4">
      <c r="A226" s="157" t="s">
        <v>101</v>
      </c>
      <c r="B226" s="158">
        <v>2019</v>
      </c>
      <c r="C226" s="157" t="s">
        <v>336</v>
      </c>
      <c r="D226" s="157" t="s">
        <v>332</v>
      </c>
      <c r="E226" s="158">
        <v>579</v>
      </c>
    </row>
    <row r="227" spans="1:5" ht="14.4">
      <c r="A227" s="157" t="s">
        <v>101</v>
      </c>
      <c r="B227" s="158">
        <v>2020</v>
      </c>
      <c r="C227" s="157" t="s">
        <v>338</v>
      </c>
      <c r="D227" s="157" t="s">
        <v>337</v>
      </c>
      <c r="E227" s="158">
        <v>5776</v>
      </c>
    </row>
    <row r="228" spans="1:5" ht="14.4">
      <c r="A228" s="157" t="s">
        <v>101</v>
      </c>
      <c r="B228" s="158">
        <v>2020</v>
      </c>
      <c r="C228" s="157" t="s">
        <v>339</v>
      </c>
      <c r="D228" s="157" t="s">
        <v>337</v>
      </c>
      <c r="E228" s="158">
        <v>989</v>
      </c>
    </row>
    <row r="229" spans="1:5" ht="14.4">
      <c r="A229" s="157" t="s">
        <v>101</v>
      </c>
      <c r="B229" s="158">
        <v>2020</v>
      </c>
      <c r="C229" s="157" t="s">
        <v>341</v>
      </c>
      <c r="D229" s="157" t="s">
        <v>337</v>
      </c>
      <c r="E229" s="158">
        <v>61803</v>
      </c>
    </row>
    <row r="230" spans="1:5" ht="14.4">
      <c r="A230" s="157" t="s">
        <v>101</v>
      </c>
      <c r="B230" s="158">
        <v>2020</v>
      </c>
      <c r="C230" s="157" t="s">
        <v>335</v>
      </c>
      <c r="D230" s="157" t="s">
        <v>332</v>
      </c>
      <c r="E230" s="158">
        <v>17186</v>
      </c>
    </row>
    <row r="231" spans="1:5" ht="14.4">
      <c r="A231" s="157" t="s">
        <v>101</v>
      </c>
      <c r="B231" s="158">
        <v>2020</v>
      </c>
      <c r="C231" s="157" t="s">
        <v>336</v>
      </c>
      <c r="D231" s="157" t="s">
        <v>332</v>
      </c>
      <c r="E231" s="158">
        <v>575</v>
      </c>
    </row>
    <row r="232" spans="1:5" ht="14.4">
      <c r="A232" s="157" t="s">
        <v>101</v>
      </c>
      <c r="B232" s="158">
        <v>2021</v>
      </c>
      <c r="C232" s="157" t="s">
        <v>338</v>
      </c>
      <c r="D232" s="157" t="s">
        <v>337</v>
      </c>
      <c r="E232" s="158">
        <v>5842</v>
      </c>
    </row>
    <row r="233" spans="1:5" ht="14.4">
      <c r="A233" s="157" t="s">
        <v>101</v>
      </c>
      <c r="B233" s="158">
        <v>2021</v>
      </c>
      <c r="C233" s="157" t="s">
        <v>339</v>
      </c>
      <c r="D233" s="157" t="s">
        <v>337</v>
      </c>
      <c r="E233" s="158">
        <v>985</v>
      </c>
    </row>
    <row r="234" spans="1:5" ht="14.4">
      <c r="A234" s="157" t="s">
        <v>101</v>
      </c>
      <c r="B234" s="158">
        <v>2021</v>
      </c>
      <c r="C234" s="157" t="s">
        <v>341</v>
      </c>
      <c r="D234" s="157" t="s">
        <v>337</v>
      </c>
      <c r="E234" s="158">
        <v>61915</v>
      </c>
    </row>
    <row r="235" spans="1:5" ht="14.4">
      <c r="A235" s="157" t="s">
        <v>101</v>
      </c>
      <c r="B235" s="158">
        <v>2021</v>
      </c>
      <c r="C235" s="157" t="s">
        <v>335</v>
      </c>
      <c r="D235" s="157" t="s">
        <v>332</v>
      </c>
      <c r="E235" s="158">
        <v>17201</v>
      </c>
    </row>
    <row r="236" spans="1:5" ht="14.4">
      <c r="A236" s="157" t="s">
        <v>101</v>
      </c>
      <c r="B236" s="158">
        <v>2021</v>
      </c>
      <c r="C236" s="157" t="s">
        <v>336</v>
      </c>
      <c r="D236" s="157" t="s">
        <v>332</v>
      </c>
      <c r="E236" s="158">
        <v>572</v>
      </c>
    </row>
    <row r="237" spans="1:5" ht="14.4">
      <c r="A237" s="157" t="s">
        <v>101</v>
      </c>
      <c r="B237" s="158">
        <v>2022</v>
      </c>
      <c r="C237" s="157" t="s">
        <v>338</v>
      </c>
      <c r="D237" s="157" t="s">
        <v>337</v>
      </c>
      <c r="E237" s="158">
        <v>5909</v>
      </c>
    </row>
    <row r="238" spans="1:5" ht="14.4">
      <c r="A238" s="157" t="s">
        <v>101</v>
      </c>
      <c r="B238" s="158">
        <v>2022</v>
      </c>
      <c r="C238" s="157" t="s">
        <v>339</v>
      </c>
      <c r="D238" s="157" t="s">
        <v>337</v>
      </c>
      <c r="E238" s="158">
        <v>943</v>
      </c>
    </row>
    <row r="239" spans="1:5" ht="14.4">
      <c r="A239" s="157" t="s">
        <v>101</v>
      </c>
      <c r="B239" s="158">
        <v>2022</v>
      </c>
      <c r="C239" s="157" t="s">
        <v>341</v>
      </c>
      <c r="D239" s="157" t="s">
        <v>337</v>
      </c>
      <c r="E239" s="158">
        <v>62027</v>
      </c>
    </row>
    <row r="240" spans="1:5" ht="14.4">
      <c r="A240" s="157" t="s">
        <v>101</v>
      </c>
      <c r="B240" s="158">
        <v>2022</v>
      </c>
      <c r="C240" s="157" t="s">
        <v>335</v>
      </c>
      <c r="D240" s="157" t="s">
        <v>332</v>
      </c>
      <c r="E240" s="158">
        <v>17201</v>
      </c>
    </row>
    <row r="241" spans="1:5" ht="14.4">
      <c r="A241" s="157" t="s">
        <v>101</v>
      </c>
      <c r="B241" s="158">
        <v>2022</v>
      </c>
      <c r="C241" s="157" t="s">
        <v>336</v>
      </c>
      <c r="D241" s="157" t="s">
        <v>332</v>
      </c>
      <c r="E241" s="158">
        <v>577</v>
      </c>
    </row>
    <row r="242" spans="1:5" ht="14.4">
      <c r="A242" s="157" t="s">
        <v>101</v>
      </c>
      <c r="B242" s="158">
        <v>2023</v>
      </c>
      <c r="C242" s="157" t="s">
        <v>338</v>
      </c>
      <c r="D242" s="157" t="s">
        <v>337</v>
      </c>
      <c r="E242" s="158">
        <v>5903</v>
      </c>
    </row>
    <row r="243" spans="1:5" ht="14.4">
      <c r="A243" s="157" t="s">
        <v>101</v>
      </c>
      <c r="B243" s="158">
        <v>2023</v>
      </c>
      <c r="C243" s="157" t="s">
        <v>339</v>
      </c>
      <c r="D243" s="157" t="s">
        <v>337</v>
      </c>
      <c r="E243" s="158">
        <v>971</v>
      </c>
    </row>
    <row r="244" spans="1:5" ht="14.4">
      <c r="A244" s="157" t="s">
        <v>101</v>
      </c>
      <c r="B244" s="158">
        <v>2023</v>
      </c>
      <c r="C244" s="157" t="s">
        <v>341</v>
      </c>
      <c r="D244" s="157" t="s">
        <v>337</v>
      </c>
      <c r="E244" s="158">
        <v>62297</v>
      </c>
    </row>
    <row r="245" spans="1:5" ht="14.4">
      <c r="A245" s="157" t="s">
        <v>101</v>
      </c>
      <c r="B245" s="158">
        <v>2023</v>
      </c>
      <c r="C245" s="157" t="s">
        <v>335</v>
      </c>
      <c r="D245" s="157" t="s">
        <v>332</v>
      </c>
      <c r="E245" s="158">
        <v>17249</v>
      </c>
    </row>
    <row r="246" spans="1:5" ht="14.4">
      <c r="A246" s="157" t="s">
        <v>101</v>
      </c>
      <c r="B246" s="158">
        <v>2023</v>
      </c>
      <c r="C246" s="157" t="s">
        <v>336</v>
      </c>
      <c r="D246" s="157" t="s">
        <v>332</v>
      </c>
      <c r="E246" s="158">
        <v>576</v>
      </c>
    </row>
    <row r="247" spans="1:5" ht="14.4">
      <c r="A247" s="157" t="s">
        <v>102</v>
      </c>
      <c r="B247" s="158">
        <v>2015</v>
      </c>
      <c r="C247" s="157" t="s">
        <v>338</v>
      </c>
      <c r="D247" s="157" t="s">
        <v>337</v>
      </c>
      <c r="E247" s="158">
        <v>2496</v>
      </c>
    </row>
    <row r="248" spans="1:5" ht="14.4">
      <c r="A248" s="157" t="s">
        <v>102</v>
      </c>
      <c r="B248" s="158">
        <v>2015</v>
      </c>
      <c r="C248" s="157" t="s">
        <v>339</v>
      </c>
      <c r="D248" s="157" t="s">
        <v>337</v>
      </c>
      <c r="E248" s="158">
        <v>218</v>
      </c>
    </row>
    <row r="249" spans="1:5" ht="14.4">
      <c r="A249" s="157" t="s">
        <v>102</v>
      </c>
      <c r="B249" s="158">
        <v>2015</v>
      </c>
      <c r="C249" s="157" t="s">
        <v>341</v>
      </c>
      <c r="D249" s="157" t="s">
        <v>337</v>
      </c>
      <c r="E249" s="158">
        <v>25999</v>
      </c>
    </row>
    <row r="250" spans="1:5" ht="14.4">
      <c r="A250" s="157" t="s">
        <v>102</v>
      </c>
      <c r="B250" s="158">
        <v>2015</v>
      </c>
      <c r="C250" s="157" t="s">
        <v>333</v>
      </c>
      <c r="D250" s="157" t="s">
        <v>332</v>
      </c>
      <c r="E250" s="158">
        <v>752</v>
      </c>
    </row>
    <row r="251" spans="1:5" ht="14.4">
      <c r="A251" s="157" t="s">
        <v>102</v>
      </c>
      <c r="B251" s="158">
        <v>2015</v>
      </c>
      <c r="C251" s="157" t="s">
        <v>335</v>
      </c>
      <c r="D251" s="157" t="s">
        <v>332</v>
      </c>
      <c r="E251" s="158">
        <v>5737</v>
      </c>
    </row>
    <row r="252" spans="1:5" ht="14.4">
      <c r="A252" s="157" t="s">
        <v>102</v>
      </c>
      <c r="B252" s="158">
        <v>2015</v>
      </c>
      <c r="C252" s="157" t="s">
        <v>336</v>
      </c>
      <c r="D252" s="157" t="s">
        <v>332</v>
      </c>
      <c r="E252" s="158">
        <v>36</v>
      </c>
    </row>
    <row r="253" spans="1:5" ht="14.4">
      <c r="A253" s="157" t="s">
        <v>102</v>
      </c>
      <c r="B253" s="158">
        <v>2016</v>
      </c>
      <c r="C253" s="157" t="s">
        <v>338</v>
      </c>
      <c r="D253" s="157" t="s">
        <v>337</v>
      </c>
      <c r="E253" s="158">
        <v>2512</v>
      </c>
    </row>
    <row r="254" spans="1:5" ht="14.4">
      <c r="A254" s="157" t="s">
        <v>102</v>
      </c>
      <c r="B254" s="158">
        <v>2016</v>
      </c>
      <c r="C254" s="157" t="s">
        <v>339</v>
      </c>
      <c r="D254" s="157" t="s">
        <v>337</v>
      </c>
      <c r="E254" s="158">
        <v>204</v>
      </c>
    </row>
    <row r="255" spans="1:5" ht="14.4">
      <c r="A255" s="157" t="s">
        <v>102</v>
      </c>
      <c r="B255" s="158">
        <v>2016</v>
      </c>
      <c r="C255" s="157" t="s">
        <v>341</v>
      </c>
      <c r="D255" s="157" t="s">
        <v>337</v>
      </c>
      <c r="E255" s="158">
        <v>26092</v>
      </c>
    </row>
    <row r="256" spans="1:5" ht="14.4">
      <c r="A256" s="157" t="s">
        <v>102</v>
      </c>
      <c r="B256" s="158">
        <v>2016</v>
      </c>
      <c r="C256" s="157" t="s">
        <v>333</v>
      </c>
      <c r="D256" s="157" t="s">
        <v>332</v>
      </c>
      <c r="E256" s="158">
        <v>711</v>
      </c>
    </row>
    <row r="257" spans="1:5" ht="14.4">
      <c r="A257" s="157" t="s">
        <v>102</v>
      </c>
      <c r="B257" s="158">
        <v>2016</v>
      </c>
      <c r="C257" s="157" t="s">
        <v>335</v>
      </c>
      <c r="D257" s="157" t="s">
        <v>332</v>
      </c>
      <c r="E257" s="158">
        <v>5723</v>
      </c>
    </row>
    <row r="258" spans="1:5" ht="14.4">
      <c r="A258" s="157" t="s">
        <v>102</v>
      </c>
      <c r="B258" s="158">
        <v>2016</v>
      </c>
      <c r="C258" s="157" t="s">
        <v>336</v>
      </c>
      <c r="D258" s="157" t="s">
        <v>332</v>
      </c>
      <c r="E258" s="158">
        <v>47</v>
      </c>
    </row>
    <row r="259" spans="1:5" ht="14.4">
      <c r="A259" s="157" t="s">
        <v>102</v>
      </c>
      <c r="B259" s="158">
        <v>2017</v>
      </c>
      <c r="C259" s="157" t="s">
        <v>343</v>
      </c>
      <c r="D259" s="157" t="s">
        <v>332</v>
      </c>
      <c r="E259" s="158">
        <v>1</v>
      </c>
    </row>
    <row r="260" spans="1:5" ht="14.4">
      <c r="A260" s="157" t="s">
        <v>102</v>
      </c>
      <c r="B260" s="158">
        <v>2017</v>
      </c>
      <c r="C260" s="157" t="s">
        <v>338</v>
      </c>
      <c r="D260" s="157" t="s">
        <v>337</v>
      </c>
      <c r="E260" s="158">
        <v>2488</v>
      </c>
    </row>
    <row r="261" spans="1:5" ht="14.4">
      <c r="A261" s="157" t="s">
        <v>102</v>
      </c>
      <c r="B261" s="158">
        <v>2017</v>
      </c>
      <c r="C261" s="157" t="s">
        <v>339</v>
      </c>
      <c r="D261" s="157" t="s">
        <v>337</v>
      </c>
      <c r="E261" s="158">
        <v>197</v>
      </c>
    </row>
    <row r="262" spans="1:5" ht="14.4">
      <c r="A262" s="157" t="s">
        <v>102</v>
      </c>
      <c r="B262" s="158">
        <v>2017</v>
      </c>
      <c r="C262" s="157" t="s">
        <v>341</v>
      </c>
      <c r="D262" s="157" t="s">
        <v>337</v>
      </c>
      <c r="E262" s="158">
        <v>26371</v>
      </c>
    </row>
    <row r="263" spans="1:5" ht="14.4">
      <c r="A263" s="157" t="s">
        <v>102</v>
      </c>
      <c r="B263" s="158">
        <v>2017</v>
      </c>
      <c r="C263" s="157" t="s">
        <v>333</v>
      </c>
      <c r="D263" s="157" t="s">
        <v>332</v>
      </c>
      <c r="E263" s="158">
        <v>662</v>
      </c>
    </row>
    <row r="264" spans="1:5" ht="14.4">
      <c r="A264" s="157" t="s">
        <v>102</v>
      </c>
      <c r="B264" s="158">
        <v>2017</v>
      </c>
      <c r="C264" s="157" t="s">
        <v>335</v>
      </c>
      <c r="D264" s="157" t="s">
        <v>332</v>
      </c>
      <c r="E264" s="158">
        <v>5758</v>
      </c>
    </row>
    <row r="265" spans="1:5" ht="14.4">
      <c r="A265" s="157" t="s">
        <v>102</v>
      </c>
      <c r="B265" s="158">
        <v>2017</v>
      </c>
      <c r="C265" s="157" t="s">
        <v>336</v>
      </c>
      <c r="D265" s="157" t="s">
        <v>332</v>
      </c>
      <c r="E265" s="158">
        <v>50</v>
      </c>
    </row>
    <row r="266" spans="1:5" ht="14.4">
      <c r="A266" s="157" t="s">
        <v>102</v>
      </c>
      <c r="B266" s="158">
        <v>2018</v>
      </c>
      <c r="C266" s="157" t="s">
        <v>343</v>
      </c>
      <c r="D266" s="157" t="s">
        <v>332</v>
      </c>
      <c r="E266" s="158">
        <v>1</v>
      </c>
    </row>
    <row r="267" spans="1:5" ht="14.4">
      <c r="A267" s="157" t="s">
        <v>102</v>
      </c>
      <c r="B267" s="158">
        <v>2018</v>
      </c>
      <c r="C267" s="157" t="s">
        <v>338</v>
      </c>
      <c r="D267" s="157" t="s">
        <v>337</v>
      </c>
      <c r="E267" s="158">
        <v>2492</v>
      </c>
    </row>
    <row r="268" spans="1:5" ht="14.4">
      <c r="A268" s="157" t="s">
        <v>102</v>
      </c>
      <c r="B268" s="158">
        <v>2018</v>
      </c>
      <c r="C268" s="157" t="s">
        <v>339</v>
      </c>
      <c r="D268" s="157" t="s">
        <v>337</v>
      </c>
      <c r="E268" s="158">
        <v>203</v>
      </c>
    </row>
    <row r="269" spans="1:5" ht="14.4">
      <c r="A269" s="157" t="s">
        <v>102</v>
      </c>
      <c r="B269" s="158">
        <v>2018</v>
      </c>
      <c r="C269" s="157" t="s">
        <v>341</v>
      </c>
      <c r="D269" s="157" t="s">
        <v>337</v>
      </c>
      <c r="E269" s="158">
        <v>26550</v>
      </c>
    </row>
    <row r="270" spans="1:5" ht="14.4">
      <c r="A270" s="157" t="s">
        <v>102</v>
      </c>
      <c r="B270" s="158">
        <v>2018</v>
      </c>
      <c r="C270" s="157" t="s">
        <v>333</v>
      </c>
      <c r="D270" s="157" t="s">
        <v>332</v>
      </c>
      <c r="E270" s="158">
        <v>696</v>
      </c>
    </row>
    <row r="271" spans="1:5" ht="14.4">
      <c r="A271" s="157" t="s">
        <v>102</v>
      </c>
      <c r="B271" s="158">
        <v>2018</v>
      </c>
      <c r="C271" s="157" t="s">
        <v>335</v>
      </c>
      <c r="D271" s="157" t="s">
        <v>332</v>
      </c>
      <c r="E271" s="158">
        <v>5815</v>
      </c>
    </row>
    <row r="272" spans="1:5" ht="14.4">
      <c r="A272" s="157" t="s">
        <v>102</v>
      </c>
      <c r="B272" s="158">
        <v>2018</v>
      </c>
      <c r="C272" s="157" t="s">
        <v>336</v>
      </c>
      <c r="D272" s="157" t="s">
        <v>332</v>
      </c>
      <c r="E272" s="158">
        <v>48</v>
      </c>
    </row>
    <row r="273" spans="1:5" ht="14.4">
      <c r="A273" s="157" t="s">
        <v>102</v>
      </c>
      <c r="B273" s="158">
        <v>2019</v>
      </c>
      <c r="C273" s="157" t="s">
        <v>343</v>
      </c>
      <c r="D273" s="157" t="s">
        <v>332</v>
      </c>
      <c r="E273" s="158">
        <v>1</v>
      </c>
    </row>
    <row r="274" spans="1:5" ht="14.4">
      <c r="A274" s="157" t="s">
        <v>102</v>
      </c>
      <c r="B274" s="158">
        <v>2019</v>
      </c>
      <c r="C274" s="157" t="s">
        <v>338</v>
      </c>
      <c r="D274" s="157" t="s">
        <v>337</v>
      </c>
      <c r="E274" s="158">
        <v>2494</v>
      </c>
    </row>
    <row r="275" spans="1:5" ht="14.4">
      <c r="A275" s="157" t="s">
        <v>102</v>
      </c>
      <c r="B275" s="158">
        <v>2019</v>
      </c>
      <c r="C275" s="157" t="s">
        <v>339</v>
      </c>
      <c r="D275" s="157" t="s">
        <v>337</v>
      </c>
      <c r="E275" s="158">
        <v>188</v>
      </c>
    </row>
    <row r="276" spans="1:5" ht="14.4">
      <c r="A276" s="157" t="s">
        <v>102</v>
      </c>
      <c r="B276" s="158">
        <v>2019</v>
      </c>
      <c r="C276" s="157" t="s">
        <v>341</v>
      </c>
      <c r="D276" s="157" t="s">
        <v>337</v>
      </c>
      <c r="E276" s="158">
        <v>26773</v>
      </c>
    </row>
    <row r="277" spans="1:5" ht="14.4">
      <c r="A277" s="157" t="s">
        <v>102</v>
      </c>
      <c r="B277" s="158">
        <v>2019</v>
      </c>
      <c r="C277" s="157" t="s">
        <v>333</v>
      </c>
      <c r="D277" s="157" t="s">
        <v>332</v>
      </c>
      <c r="E277" s="158">
        <v>646</v>
      </c>
    </row>
    <row r="278" spans="1:5" ht="14.4">
      <c r="A278" s="157" t="s">
        <v>102</v>
      </c>
      <c r="B278" s="158">
        <v>2019</v>
      </c>
      <c r="C278" s="157" t="s">
        <v>335</v>
      </c>
      <c r="D278" s="157" t="s">
        <v>332</v>
      </c>
      <c r="E278" s="158">
        <v>5949</v>
      </c>
    </row>
    <row r="279" spans="1:5" ht="14.4">
      <c r="A279" s="157" t="s">
        <v>102</v>
      </c>
      <c r="B279" s="158">
        <v>2019</v>
      </c>
      <c r="C279" s="157" t="s">
        <v>336</v>
      </c>
      <c r="D279" s="157" t="s">
        <v>332</v>
      </c>
      <c r="E279" s="158">
        <v>46</v>
      </c>
    </row>
    <row r="280" spans="1:5" ht="14.4">
      <c r="A280" s="157" t="s">
        <v>102</v>
      </c>
      <c r="B280" s="158">
        <v>2020</v>
      </c>
      <c r="C280" s="157" t="s">
        <v>343</v>
      </c>
      <c r="D280" s="157" t="s">
        <v>332</v>
      </c>
      <c r="E280" s="158">
        <v>1</v>
      </c>
    </row>
    <row r="281" spans="1:5" ht="14.4">
      <c r="A281" s="157" t="s">
        <v>102</v>
      </c>
      <c r="B281" s="158">
        <v>2020</v>
      </c>
      <c r="C281" s="157" t="s">
        <v>338</v>
      </c>
      <c r="D281" s="157" t="s">
        <v>337</v>
      </c>
      <c r="E281" s="158">
        <v>2486</v>
      </c>
    </row>
    <row r="282" spans="1:5" ht="14.4">
      <c r="A282" s="157" t="s">
        <v>102</v>
      </c>
      <c r="B282" s="158">
        <v>2020</v>
      </c>
      <c r="C282" s="157" t="s">
        <v>339</v>
      </c>
      <c r="D282" s="157" t="s">
        <v>337</v>
      </c>
      <c r="E282" s="158">
        <v>196</v>
      </c>
    </row>
    <row r="283" spans="1:5" ht="14.4">
      <c r="A283" s="157" t="s">
        <v>102</v>
      </c>
      <c r="B283" s="158">
        <v>2020</v>
      </c>
      <c r="C283" s="157" t="s">
        <v>341</v>
      </c>
      <c r="D283" s="157" t="s">
        <v>337</v>
      </c>
      <c r="E283" s="158">
        <v>27036</v>
      </c>
    </row>
    <row r="284" spans="1:5" ht="14.4">
      <c r="A284" s="157" t="s">
        <v>102</v>
      </c>
      <c r="B284" s="158">
        <v>2020</v>
      </c>
      <c r="C284" s="157" t="s">
        <v>333</v>
      </c>
      <c r="D284" s="157" t="s">
        <v>332</v>
      </c>
      <c r="E284" s="158">
        <v>638</v>
      </c>
    </row>
    <row r="285" spans="1:5" ht="14.4">
      <c r="A285" s="157" t="s">
        <v>102</v>
      </c>
      <c r="B285" s="158">
        <v>2020</v>
      </c>
      <c r="C285" s="157" t="s">
        <v>335</v>
      </c>
      <c r="D285" s="157" t="s">
        <v>332</v>
      </c>
      <c r="E285" s="158">
        <v>6007</v>
      </c>
    </row>
    <row r="286" spans="1:5" ht="14.4">
      <c r="A286" s="157" t="s">
        <v>102</v>
      </c>
      <c r="B286" s="158">
        <v>2020</v>
      </c>
      <c r="C286" s="157" t="s">
        <v>336</v>
      </c>
      <c r="D286" s="157" t="s">
        <v>332</v>
      </c>
      <c r="E286" s="158">
        <v>46</v>
      </c>
    </row>
    <row r="287" spans="1:5" ht="14.4">
      <c r="A287" s="157" t="s">
        <v>102</v>
      </c>
      <c r="B287" s="158">
        <v>2021</v>
      </c>
      <c r="C287" s="157" t="s">
        <v>343</v>
      </c>
      <c r="D287" s="157" t="s">
        <v>332</v>
      </c>
      <c r="E287" s="158">
        <v>1</v>
      </c>
    </row>
    <row r="288" spans="1:5" ht="14.4">
      <c r="A288" s="157" t="s">
        <v>102</v>
      </c>
      <c r="B288" s="158">
        <v>2021</v>
      </c>
      <c r="C288" s="157" t="s">
        <v>338</v>
      </c>
      <c r="D288" s="157" t="s">
        <v>337</v>
      </c>
      <c r="E288" s="158">
        <v>2505</v>
      </c>
    </row>
    <row r="289" spans="1:5" ht="14.4">
      <c r="A289" s="157" t="s">
        <v>102</v>
      </c>
      <c r="B289" s="158">
        <v>2021</v>
      </c>
      <c r="C289" s="157" t="s">
        <v>339</v>
      </c>
      <c r="D289" s="157" t="s">
        <v>337</v>
      </c>
      <c r="E289" s="158">
        <v>201</v>
      </c>
    </row>
    <row r="290" spans="1:5" ht="14.4">
      <c r="A290" s="157" t="s">
        <v>102</v>
      </c>
      <c r="B290" s="158">
        <v>2021</v>
      </c>
      <c r="C290" s="157" t="s">
        <v>341</v>
      </c>
      <c r="D290" s="157" t="s">
        <v>337</v>
      </c>
      <c r="E290" s="158">
        <v>27335</v>
      </c>
    </row>
    <row r="291" spans="1:5" ht="14.4">
      <c r="A291" s="157" t="s">
        <v>102</v>
      </c>
      <c r="B291" s="158">
        <v>2021</v>
      </c>
      <c r="C291" s="157" t="s">
        <v>333</v>
      </c>
      <c r="D291" s="157" t="s">
        <v>332</v>
      </c>
      <c r="E291" s="158">
        <v>499</v>
      </c>
    </row>
    <row r="292" spans="1:5" ht="14.4">
      <c r="A292" s="157" t="s">
        <v>102</v>
      </c>
      <c r="B292" s="158">
        <v>2021</v>
      </c>
      <c r="C292" s="157" t="s">
        <v>335</v>
      </c>
      <c r="D292" s="157" t="s">
        <v>332</v>
      </c>
      <c r="E292" s="158">
        <v>6010</v>
      </c>
    </row>
    <row r="293" spans="1:5" ht="14.4">
      <c r="A293" s="157" t="s">
        <v>102</v>
      </c>
      <c r="B293" s="158">
        <v>2021</v>
      </c>
      <c r="C293" s="157" t="s">
        <v>336</v>
      </c>
      <c r="D293" s="157" t="s">
        <v>332</v>
      </c>
      <c r="E293" s="158">
        <v>43</v>
      </c>
    </row>
    <row r="294" spans="1:5" ht="14.4">
      <c r="A294" s="157" t="s">
        <v>102</v>
      </c>
      <c r="B294" s="158">
        <v>2022</v>
      </c>
      <c r="C294" s="157" t="s">
        <v>343</v>
      </c>
      <c r="D294" s="157" t="s">
        <v>332</v>
      </c>
      <c r="E294" s="158">
        <v>1</v>
      </c>
    </row>
    <row r="295" spans="1:5" ht="14.4">
      <c r="A295" s="157" t="s">
        <v>102</v>
      </c>
      <c r="B295" s="158">
        <v>2022</v>
      </c>
      <c r="C295" s="157" t="s">
        <v>338</v>
      </c>
      <c r="D295" s="157" t="s">
        <v>337</v>
      </c>
      <c r="E295" s="158">
        <v>2530</v>
      </c>
    </row>
    <row r="296" spans="1:5" ht="14.4">
      <c r="A296" s="157" t="s">
        <v>102</v>
      </c>
      <c r="B296" s="158">
        <v>2022</v>
      </c>
      <c r="C296" s="157" t="s">
        <v>339</v>
      </c>
      <c r="D296" s="157" t="s">
        <v>337</v>
      </c>
      <c r="E296" s="158">
        <v>200</v>
      </c>
    </row>
    <row r="297" spans="1:5" ht="14.4">
      <c r="A297" s="157" t="s">
        <v>102</v>
      </c>
      <c r="B297" s="158">
        <v>2022</v>
      </c>
      <c r="C297" s="157" t="s">
        <v>341</v>
      </c>
      <c r="D297" s="157" t="s">
        <v>337</v>
      </c>
      <c r="E297" s="158">
        <v>27703</v>
      </c>
    </row>
    <row r="298" spans="1:5" ht="14.4">
      <c r="A298" s="157" t="s">
        <v>102</v>
      </c>
      <c r="B298" s="158">
        <v>2022</v>
      </c>
      <c r="C298" s="157" t="s">
        <v>333</v>
      </c>
      <c r="D298" s="157" t="s">
        <v>332</v>
      </c>
      <c r="E298" s="158">
        <v>633</v>
      </c>
    </row>
    <row r="299" spans="1:5" ht="14.4">
      <c r="A299" s="157" t="s">
        <v>102</v>
      </c>
      <c r="B299" s="158">
        <v>2022</v>
      </c>
      <c r="C299" s="157" t="s">
        <v>335</v>
      </c>
      <c r="D299" s="157" t="s">
        <v>332</v>
      </c>
      <c r="E299" s="158">
        <v>6017</v>
      </c>
    </row>
    <row r="300" spans="1:5" ht="14.4">
      <c r="A300" s="157" t="s">
        <v>102</v>
      </c>
      <c r="B300" s="158">
        <v>2022</v>
      </c>
      <c r="C300" s="157" t="s">
        <v>336</v>
      </c>
      <c r="D300" s="157" t="s">
        <v>332</v>
      </c>
      <c r="E300" s="158">
        <v>42</v>
      </c>
    </row>
    <row r="301" spans="1:5" ht="14.4">
      <c r="A301" s="157" t="s">
        <v>102</v>
      </c>
      <c r="B301" s="158">
        <v>2023</v>
      </c>
      <c r="C301" s="157" t="s">
        <v>343</v>
      </c>
      <c r="D301" s="157" t="s">
        <v>332</v>
      </c>
      <c r="E301" s="158">
        <v>1</v>
      </c>
    </row>
    <row r="302" spans="1:5" ht="14.4">
      <c r="A302" s="157" t="s">
        <v>102</v>
      </c>
      <c r="B302" s="158">
        <v>2023</v>
      </c>
      <c r="C302" s="157" t="s">
        <v>338</v>
      </c>
      <c r="D302" s="157" t="s">
        <v>337</v>
      </c>
      <c r="E302" s="158">
        <v>2530</v>
      </c>
    </row>
    <row r="303" spans="1:5" ht="14.4">
      <c r="A303" s="157" t="s">
        <v>102</v>
      </c>
      <c r="B303" s="158">
        <v>2023</v>
      </c>
      <c r="C303" s="157" t="s">
        <v>339</v>
      </c>
      <c r="D303" s="157" t="s">
        <v>337</v>
      </c>
      <c r="E303" s="158">
        <v>200</v>
      </c>
    </row>
    <row r="304" spans="1:5" ht="14.4">
      <c r="A304" s="157" t="s">
        <v>102</v>
      </c>
      <c r="B304" s="158">
        <v>2023</v>
      </c>
      <c r="C304" s="157" t="s">
        <v>341</v>
      </c>
      <c r="D304" s="157" t="s">
        <v>337</v>
      </c>
      <c r="E304" s="158">
        <v>27975</v>
      </c>
    </row>
    <row r="305" spans="1:5" ht="14.4">
      <c r="A305" s="157" t="s">
        <v>102</v>
      </c>
      <c r="B305" s="158">
        <v>2023</v>
      </c>
      <c r="C305" s="157" t="s">
        <v>333</v>
      </c>
      <c r="D305" s="157" t="s">
        <v>332</v>
      </c>
      <c r="E305" s="158">
        <v>620</v>
      </c>
    </row>
    <row r="306" spans="1:5" ht="14.4">
      <c r="A306" s="157" t="s">
        <v>102</v>
      </c>
      <c r="B306" s="158">
        <v>2023</v>
      </c>
      <c r="C306" s="157" t="s">
        <v>335</v>
      </c>
      <c r="D306" s="157" t="s">
        <v>332</v>
      </c>
      <c r="E306" s="158">
        <v>6093</v>
      </c>
    </row>
    <row r="307" spans="1:5" ht="14.4">
      <c r="A307" s="157" t="s">
        <v>102</v>
      </c>
      <c r="B307" s="158">
        <v>2023</v>
      </c>
      <c r="C307" s="157" t="s">
        <v>336</v>
      </c>
      <c r="D307" s="157" t="s">
        <v>332</v>
      </c>
      <c r="E307" s="158">
        <v>42</v>
      </c>
    </row>
    <row r="308" spans="1:5" ht="14.4">
      <c r="A308" s="157" t="s">
        <v>103</v>
      </c>
      <c r="B308" s="158">
        <v>2015</v>
      </c>
      <c r="C308" s="157" t="s">
        <v>338</v>
      </c>
      <c r="D308" s="157" t="s">
        <v>337</v>
      </c>
      <c r="E308" s="158">
        <v>742</v>
      </c>
    </row>
    <row r="309" spans="1:5" ht="14.4">
      <c r="A309" s="157" t="s">
        <v>103</v>
      </c>
      <c r="B309" s="158">
        <v>2015</v>
      </c>
      <c r="C309" s="157" t="s">
        <v>339</v>
      </c>
      <c r="D309" s="157" t="s">
        <v>337</v>
      </c>
      <c r="E309" s="158">
        <v>48</v>
      </c>
    </row>
    <row r="310" spans="1:5" ht="14.4">
      <c r="A310" s="157" t="s">
        <v>103</v>
      </c>
      <c r="B310" s="158">
        <v>2015</v>
      </c>
      <c r="C310" s="157" t="s">
        <v>341</v>
      </c>
      <c r="D310" s="157" t="s">
        <v>337</v>
      </c>
      <c r="E310" s="158">
        <v>5967</v>
      </c>
    </row>
    <row r="311" spans="1:5" ht="14.4">
      <c r="A311" s="157" t="s">
        <v>103</v>
      </c>
      <c r="B311" s="158">
        <v>2015</v>
      </c>
      <c r="C311" s="157" t="s">
        <v>333</v>
      </c>
      <c r="D311" s="157" t="s">
        <v>332</v>
      </c>
      <c r="E311" s="158">
        <v>31</v>
      </c>
    </row>
    <row r="312" spans="1:5" ht="14.4">
      <c r="A312" s="157" t="s">
        <v>103</v>
      </c>
      <c r="B312" s="158">
        <v>2015</v>
      </c>
      <c r="C312" s="157" t="s">
        <v>335</v>
      </c>
      <c r="D312" s="157" t="s">
        <v>332</v>
      </c>
      <c r="E312" s="158">
        <v>1705</v>
      </c>
    </row>
    <row r="313" spans="1:5" ht="14.4">
      <c r="A313" s="157" t="s">
        <v>103</v>
      </c>
      <c r="B313" s="158">
        <v>2015</v>
      </c>
      <c r="C313" s="157" t="s">
        <v>336</v>
      </c>
      <c r="D313" s="157" t="s">
        <v>332</v>
      </c>
      <c r="E313" s="158">
        <v>13</v>
      </c>
    </row>
    <row r="314" spans="1:5" ht="14.4">
      <c r="A314" s="157" t="s">
        <v>103</v>
      </c>
      <c r="B314" s="158">
        <v>2016</v>
      </c>
      <c r="C314" s="157" t="s">
        <v>338</v>
      </c>
      <c r="D314" s="157" t="s">
        <v>337</v>
      </c>
      <c r="E314" s="158">
        <v>743</v>
      </c>
    </row>
    <row r="315" spans="1:5" ht="14.4">
      <c r="A315" s="157" t="s">
        <v>103</v>
      </c>
      <c r="B315" s="158">
        <v>2016</v>
      </c>
      <c r="C315" s="157" t="s">
        <v>339</v>
      </c>
      <c r="D315" s="157" t="s">
        <v>337</v>
      </c>
      <c r="E315" s="158">
        <v>49</v>
      </c>
    </row>
    <row r="316" spans="1:5" ht="14.4">
      <c r="A316" s="157" t="s">
        <v>103</v>
      </c>
      <c r="B316" s="158">
        <v>2016</v>
      </c>
      <c r="C316" s="157" t="s">
        <v>341</v>
      </c>
      <c r="D316" s="157" t="s">
        <v>337</v>
      </c>
      <c r="E316" s="158">
        <v>6006</v>
      </c>
    </row>
    <row r="317" spans="1:5" ht="14.4">
      <c r="A317" s="157" t="s">
        <v>103</v>
      </c>
      <c r="B317" s="158">
        <v>2016</v>
      </c>
      <c r="C317" s="157" t="s">
        <v>333</v>
      </c>
      <c r="D317" s="157" t="s">
        <v>332</v>
      </c>
      <c r="E317" s="158">
        <v>27</v>
      </c>
    </row>
    <row r="318" spans="1:5" ht="14.4">
      <c r="A318" s="157" t="s">
        <v>103</v>
      </c>
      <c r="B318" s="158">
        <v>2016</v>
      </c>
      <c r="C318" s="157" t="s">
        <v>335</v>
      </c>
      <c r="D318" s="157" t="s">
        <v>332</v>
      </c>
      <c r="E318" s="158">
        <v>1704</v>
      </c>
    </row>
    <row r="319" spans="1:5" ht="14.4">
      <c r="A319" s="157" t="s">
        <v>103</v>
      </c>
      <c r="B319" s="158">
        <v>2016</v>
      </c>
      <c r="C319" s="157" t="s">
        <v>336</v>
      </c>
      <c r="D319" s="157" t="s">
        <v>332</v>
      </c>
      <c r="E319" s="158">
        <v>13</v>
      </c>
    </row>
    <row r="320" spans="1:5" ht="14.4">
      <c r="A320" s="157" t="s">
        <v>103</v>
      </c>
      <c r="B320" s="158">
        <v>2017</v>
      </c>
      <c r="C320" s="157" t="s">
        <v>338</v>
      </c>
      <c r="D320" s="157" t="s">
        <v>337</v>
      </c>
      <c r="E320" s="158">
        <v>747</v>
      </c>
    </row>
    <row r="321" spans="1:5" ht="14.4">
      <c r="A321" s="157" t="s">
        <v>103</v>
      </c>
      <c r="B321" s="158">
        <v>2017</v>
      </c>
      <c r="C321" s="157" t="s">
        <v>339</v>
      </c>
      <c r="D321" s="157" t="s">
        <v>337</v>
      </c>
      <c r="E321" s="158">
        <v>54</v>
      </c>
    </row>
    <row r="322" spans="1:5" ht="14.4">
      <c r="A322" s="157" t="s">
        <v>103</v>
      </c>
      <c r="B322" s="158">
        <v>2017</v>
      </c>
      <c r="C322" s="157" t="s">
        <v>341</v>
      </c>
      <c r="D322" s="157" t="s">
        <v>337</v>
      </c>
      <c r="E322" s="158">
        <v>6115</v>
      </c>
    </row>
    <row r="323" spans="1:5" ht="14.4">
      <c r="A323" s="157" t="s">
        <v>103</v>
      </c>
      <c r="B323" s="158">
        <v>2017</v>
      </c>
      <c r="C323" s="157" t="s">
        <v>333</v>
      </c>
      <c r="D323" s="157" t="s">
        <v>332</v>
      </c>
      <c r="E323" s="158">
        <v>27</v>
      </c>
    </row>
    <row r="324" spans="1:5" ht="14.4">
      <c r="A324" s="157" t="s">
        <v>103</v>
      </c>
      <c r="B324" s="158">
        <v>2017</v>
      </c>
      <c r="C324" s="157" t="s">
        <v>335</v>
      </c>
      <c r="D324" s="157" t="s">
        <v>332</v>
      </c>
      <c r="E324" s="158">
        <v>1750</v>
      </c>
    </row>
    <row r="325" spans="1:5" ht="14.4">
      <c r="A325" s="157" t="s">
        <v>103</v>
      </c>
      <c r="B325" s="158">
        <v>2017</v>
      </c>
      <c r="C325" s="157" t="s">
        <v>336</v>
      </c>
      <c r="D325" s="157" t="s">
        <v>332</v>
      </c>
      <c r="E325" s="158">
        <v>13</v>
      </c>
    </row>
    <row r="326" spans="1:5" ht="14.4">
      <c r="A326" s="157" t="s">
        <v>103</v>
      </c>
      <c r="B326" s="158">
        <v>2018</v>
      </c>
      <c r="C326" s="157" t="s">
        <v>338</v>
      </c>
      <c r="D326" s="157" t="s">
        <v>337</v>
      </c>
      <c r="E326" s="158">
        <v>755</v>
      </c>
    </row>
    <row r="327" spans="1:5" ht="14.4">
      <c r="A327" s="157" t="s">
        <v>103</v>
      </c>
      <c r="B327" s="158">
        <v>2018</v>
      </c>
      <c r="C327" s="157" t="s">
        <v>339</v>
      </c>
      <c r="D327" s="157" t="s">
        <v>337</v>
      </c>
      <c r="E327" s="158">
        <v>54</v>
      </c>
    </row>
    <row r="328" spans="1:5" ht="14.4">
      <c r="A328" s="157" t="s">
        <v>103</v>
      </c>
      <c r="B328" s="158">
        <v>2018</v>
      </c>
      <c r="C328" s="157" t="s">
        <v>341</v>
      </c>
      <c r="D328" s="157" t="s">
        <v>337</v>
      </c>
      <c r="E328" s="158">
        <v>6213</v>
      </c>
    </row>
    <row r="329" spans="1:5" ht="14.4">
      <c r="A329" s="157" t="s">
        <v>103</v>
      </c>
      <c r="B329" s="158">
        <v>2018</v>
      </c>
      <c r="C329" s="157" t="s">
        <v>333</v>
      </c>
      <c r="D329" s="157" t="s">
        <v>332</v>
      </c>
      <c r="E329" s="158">
        <v>27</v>
      </c>
    </row>
    <row r="330" spans="1:5" ht="14.4">
      <c r="A330" s="157" t="s">
        <v>103</v>
      </c>
      <c r="B330" s="158">
        <v>2018</v>
      </c>
      <c r="C330" s="157" t="s">
        <v>335</v>
      </c>
      <c r="D330" s="157" t="s">
        <v>332</v>
      </c>
      <c r="E330" s="158">
        <v>1796</v>
      </c>
    </row>
    <row r="331" spans="1:5" ht="14.4">
      <c r="A331" s="157" t="s">
        <v>103</v>
      </c>
      <c r="B331" s="158">
        <v>2018</v>
      </c>
      <c r="C331" s="157" t="s">
        <v>336</v>
      </c>
      <c r="D331" s="157" t="s">
        <v>332</v>
      </c>
      <c r="E331" s="158">
        <v>13</v>
      </c>
    </row>
    <row r="332" spans="1:5" ht="14.4">
      <c r="A332" s="157" t="s">
        <v>103</v>
      </c>
      <c r="B332" s="158">
        <v>2019</v>
      </c>
      <c r="C332" s="157" t="s">
        <v>338</v>
      </c>
      <c r="D332" s="157" t="s">
        <v>337</v>
      </c>
      <c r="E332" s="158">
        <v>782</v>
      </c>
    </row>
    <row r="333" spans="1:5" ht="14.4">
      <c r="A333" s="157" t="s">
        <v>103</v>
      </c>
      <c r="B333" s="158">
        <v>2019</v>
      </c>
      <c r="C333" s="157" t="s">
        <v>339</v>
      </c>
      <c r="D333" s="157" t="s">
        <v>337</v>
      </c>
      <c r="E333" s="158">
        <v>50</v>
      </c>
    </row>
    <row r="334" spans="1:5" ht="14.4">
      <c r="A334" s="157" t="s">
        <v>103</v>
      </c>
      <c r="B334" s="158">
        <v>2019</v>
      </c>
      <c r="C334" s="157" t="s">
        <v>341</v>
      </c>
      <c r="D334" s="157" t="s">
        <v>337</v>
      </c>
      <c r="E334" s="158">
        <v>6324</v>
      </c>
    </row>
    <row r="335" spans="1:5" ht="14.4">
      <c r="A335" s="157" t="s">
        <v>103</v>
      </c>
      <c r="B335" s="158">
        <v>2019</v>
      </c>
      <c r="C335" s="157" t="s">
        <v>333</v>
      </c>
      <c r="D335" s="157" t="s">
        <v>332</v>
      </c>
      <c r="E335" s="158">
        <v>26</v>
      </c>
    </row>
    <row r="336" spans="1:5" ht="14.4">
      <c r="A336" s="157" t="s">
        <v>103</v>
      </c>
      <c r="B336" s="158">
        <v>2019</v>
      </c>
      <c r="C336" s="157" t="s">
        <v>335</v>
      </c>
      <c r="D336" s="157" t="s">
        <v>332</v>
      </c>
      <c r="E336" s="158">
        <v>1813</v>
      </c>
    </row>
    <row r="337" spans="1:5" ht="14.4">
      <c r="A337" s="157" t="s">
        <v>103</v>
      </c>
      <c r="B337" s="158">
        <v>2019</v>
      </c>
      <c r="C337" s="157" t="s">
        <v>336</v>
      </c>
      <c r="D337" s="157" t="s">
        <v>332</v>
      </c>
      <c r="E337" s="158">
        <v>13</v>
      </c>
    </row>
    <row r="338" spans="1:5" ht="14.4">
      <c r="A338" s="157" t="s">
        <v>103</v>
      </c>
      <c r="B338" s="158">
        <v>2020</v>
      </c>
      <c r="C338" s="157" t="s">
        <v>338</v>
      </c>
      <c r="D338" s="157" t="s">
        <v>337</v>
      </c>
      <c r="E338" s="158">
        <v>777</v>
      </c>
    </row>
    <row r="339" spans="1:5" ht="14.4">
      <c r="A339" s="157" t="s">
        <v>103</v>
      </c>
      <c r="B339" s="158">
        <v>2020</v>
      </c>
      <c r="C339" s="157" t="s">
        <v>339</v>
      </c>
      <c r="D339" s="157" t="s">
        <v>337</v>
      </c>
      <c r="E339" s="158">
        <v>59</v>
      </c>
    </row>
    <row r="340" spans="1:5" ht="14.4">
      <c r="A340" s="157" t="s">
        <v>103</v>
      </c>
      <c r="B340" s="158">
        <v>2020</v>
      </c>
      <c r="C340" s="157" t="s">
        <v>341</v>
      </c>
      <c r="D340" s="157" t="s">
        <v>337</v>
      </c>
      <c r="E340" s="158">
        <v>6447</v>
      </c>
    </row>
    <row r="341" spans="1:5" ht="14.4">
      <c r="A341" s="157" t="s">
        <v>103</v>
      </c>
      <c r="B341" s="158">
        <v>2020</v>
      </c>
      <c r="C341" s="157" t="s">
        <v>333</v>
      </c>
      <c r="D341" s="157" t="s">
        <v>332</v>
      </c>
      <c r="E341" s="158">
        <v>26</v>
      </c>
    </row>
    <row r="342" spans="1:5" ht="14.4">
      <c r="A342" s="157" t="s">
        <v>103</v>
      </c>
      <c r="B342" s="158">
        <v>2020</v>
      </c>
      <c r="C342" s="157" t="s">
        <v>335</v>
      </c>
      <c r="D342" s="157" t="s">
        <v>332</v>
      </c>
      <c r="E342" s="158">
        <v>1848</v>
      </c>
    </row>
    <row r="343" spans="1:5" ht="14.4">
      <c r="A343" s="157" t="s">
        <v>103</v>
      </c>
      <c r="B343" s="158">
        <v>2020</v>
      </c>
      <c r="C343" s="157" t="s">
        <v>336</v>
      </c>
      <c r="D343" s="157" t="s">
        <v>332</v>
      </c>
      <c r="E343" s="158">
        <v>14</v>
      </c>
    </row>
    <row r="344" spans="1:5" ht="14.4">
      <c r="A344" s="157" t="s">
        <v>103</v>
      </c>
      <c r="B344" s="158">
        <v>2021</v>
      </c>
      <c r="C344" s="157" t="s">
        <v>338</v>
      </c>
      <c r="D344" s="157" t="s">
        <v>337</v>
      </c>
      <c r="E344" s="158">
        <v>784</v>
      </c>
    </row>
    <row r="345" spans="1:5" ht="14.4">
      <c r="A345" s="157" t="s">
        <v>103</v>
      </c>
      <c r="B345" s="158">
        <v>2021</v>
      </c>
      <c r="C345" s="157" t="s">
        <v>339</v>
      </c>
      <c r="D345" s="157" t="s">
        <v>337</v>
      </c>
      <c r="E345" s="158">
        <v>59</v>
      </c>
    </row>
    <row r="346" spans="1:5" ht="14.4">
      <c r="A346" s="157" t="s">
        <v>103</v>
      </c>
      <c r="B346" s="158">
        <v>2021</v>
      </c>
      <c r="C346" s="157" t="s">
        <v>341</v>
      </c>
      <c r="D346" s="157" t="s">
        <v>337</v>
      </c>
      <c r="E346" s="158">
        <v>6542</v>
      </c>
    </row>
    <row r="347" spans="1:5" ht="14.4">
      <c r="A347" s="157" t="s">
        <v>103</v>
      </c>
      <c r="B347" s="158">
        <v>2021</v>
      </c>
      <c r="C347" s="157" t="s">
        <v>333</v>
      </c>
      <c r="D347" s="157" t="s">
        <v>332</v>
      </c>
      <c r="E347" s="158">
        <v>26</v>
      </c>
    </row>
    <row r="348" spans="1:5" ht="14.4">
      <c r="A348" s="157" t="s">
        <v>103</v>
      </c>
      <c r="B348" s="158">
        <v>2021</v>
      </c>
      <c r="C348" s="157" t="s">
        <v>335</v>
      </c>
      <c r="D348" s="157" t="s">
        <v>332</v>
      </c>
      <c r="E348" s="158">
        <v>1845</v>
      </c>
    </row>
    <row r="349" spans="1:5" ht="14.4">
      <c r="A349" s="157" t="s">
        <v>103</v>
      </c>
      <c r="B349" s="158">
        <v>2021</v>
      </c>
      <c r="C349" s="157" t="s">
        <v>336</v>
      </c>
      <c r="D349" s="157" t="s">
        <v>332</v>
      </c>
      <c r="E349" s="158">
        <v>14</v>
      </c>
    </row>
    <row r="350" spans="1:5" ht="14.4">
      <c r="A350" s="157" t="s">
        <v>103</v>
      </c>
      <c r="B350" s="158">
        <v>2022</v>
      </c>
      <c r="C350" s="157" t="s">
        <v>338</v>
      </c>
      <c r="D350" s="157" t="s">
        <v>337</v>
      </c>
      <c r="E350" s="158">
        <v>786</v>
      </c>
    </row>
    <row r="351" spans="1:5" ht="14.4">
      <c r="A351" s="157" t="s">
        <v>103</v>
      </c>
      <c r="B351" s="158">
        <v>2022</v>
      </c>
      <c r="C351" s="157" t="s">
        <v>339</v>
      </c>
      <c r="D351" s="157" t="s">
        <v>337</v>
      </c>
      <c r="E351" s="158">
        <v>61</v>
      </c>
    </row>
    <row r="352" spans="1:5" ht="14.4">
      <c r="A352" s="157" t="s">
        <v>103</v>
      </c>
      <c r="B352" s="158">
        <v>2022</v>
      </c>
      <c r="C352" s="157" t="s">
        <v>341</v>
      </c>
      <c r="D352" s="157" t="s">
        <v>337</v>
      </c>
      <c r="E352" s="158">
        <v>6612</v>
      </c>
    </row>
    <row r="353" spans="1:5" ht="14.4">
      <c r="A353" s="157" t="s">
        <v>103</v>
      </c>
      <c r="B353" s="158">
        <v>2022</v>
      </c>
      <c r="C353" s="157" t="s">
        <v>333</v>
      </c>
      <c r="D353" s="157" t="s">
        <v>332</v>
      </c>
      <c r="E353" s="158">
        <v>26</v>
      </c>
    </row>
    <row r="354" spans="1:5" ht="14.4">
      <c r="A354" s="157" t="s">
        <v>103</v>
      </c>
      <c r="B354" s="158">
        <v>2022</v>
      </c>
      <c r="C354" s="157" t="s">
        <v>335</v>
      </c>
      <c r="D354" s="157" t="s">
        <v>332</v>
      </c>
      <c r="E354" s="158">
        <v>1845</v>
      </c>
    </row>
    <row r="355" spans="1:5" ht="14.4">
      <c r="A355" s="157" t="s">
        <v>103</v>
      </c>
      <c r="B355" s="158">
        <v>2022</v>
      </c>
      <c r="C355" s="157" t="s">
        <v>336</v>
      </c>
      <c r="D355" s="157" t="s">
        <v>332</v>
      </c>
      <c r="E355" s="158">
        <v>14</v>
      </c>
    </row>
    <row r="356" spans="1:5" ht="14.4">
      <c r="A356" s="157" t="s">
        <v>103</v>
      </c>
      <c r="B356" s="158">
        <v>2023</v>
      </c>
      <c r="C356" s="157" t="s">
        <v>338</v>
      </c>
      <c r="D356" s="157" t="s">
        <v>337</v>
      </c>
      <c r="E356" s="158">
        <v>795</v>
      </c>
    </row>
    <row r="357" spans="1:5" ht="14.4">
      <c r="A357" s="157" t="s">
        <v>103</v>
      </c>
      <c r="B357" s="158">
        <v>2023</v>
      </c>
      <c r="C357" s="157" t="s">
        <v>339</v>
      </c>
      <c r="D357" s="157" t="s">
        <v>337</v>
      </c>
      <c r="E357" s="158">
        <v>63</v>
      </c>
    </row>
    <row r="358" spans="1:5" ht="14.4">
      <c r="A358" s="157" t="s">
        <v>103</v>
      </c>
      <c r="B358" s="158">
        <v>2023</v>
      </c>
      <c r="C358" s="157" t="s">
        <v>341</v>
      </c>
      <c r="D358" s="157" t="s">
        <v>337</v>
      </c>
      <c r="E358" s="158">
        <v>6642</v>
      </c>
    </row>
    <row r="359" spans="1:5" ht="14.4">
      <c r="A359" s="157" t="s">
        <v>103</v>
      </c>
      <c r="B359" s="158">
        <v>2023</v>
      </c>
      <c r="C359" s="157" t="s">
        <v>333</v>
      </c>
      <c r="D359" s="157" t="s">
        <v>332</v>
      </c>
      <c r="E359" s="158">
        <v>26</v>
      </c>
    </row>
    <row r="360" spans="1:5" ht="14.4">
      <c r="A360" s="157" t="s">
        <v>103</v>
      </c>
      <c r="B360" s="158">
        <v>2023</v>
      </c>
      <c r="C360" s="157" t="s">
        <v>335</v>
      </c>
      <c r="D360" s="157" t="s">
        <v>332</v>
      </c>
      <c r="E360" s="158">
        <v>1861</v>
      </c>
    </row>
    <row r="361" spans="1:5" ht="14.4">
      <c r="A361" s="157" t="s">
        <v>103</v>
      </c>
      <c r="B361" s="158">
        <v>2023</v>
      </c>
      <c r="C361" s="157" t="s">
        <v>336</v>
      </c>
      <c r="D361" s="157" t="s">
        <v>332</v>
      </c>
      <c r="E361" s="158">
        <v>14</v>
      </c>
    </row>
    <row r="362" spans="1:5" ht="14.4">
      <c r="A362" s="157" t="s">
        <v>104</v>
      </c>
      <c r="B362" s="158">
        <v>2015</v>
      </c>
      <c r="C362" s="157" t="s">
        <v>338</v>
      </c>
      <c r="D362" s="157" t="s">
        <v>337</v>
      </c>
      <c r="E362" s="158">
        <v>157</v>
      </c>
    </row>
    <row r="363" spans="1:5" ht="14.4">
      <c r="A363" s="157" t="s">
        <v>104</v>
      </c>
      <c r="B363" s="158">
        <v>2015</v>
      </c>
      <c r="C363" s="157" t="s">
        <v>339</v>
      </c>
      <c r="D363" s="157" t="s">
        <v>337</v>
      </c>
      <c r="E363" s="158">
        <v>13</v>
      </c>
    </row>
    <row r="364" spans="1:5" ht="14.4">
      <c r="A364" s="157" t="s">
        <v>104</v>
      </c>
      <c r="B364" s="158">
        <v>2015</v>
      </c>
      <c r="C364" s="157" t="s">
        <v>341</v>
      </c>
      <c r="D364" s="157" t="s">
        <v>337</v>
      </c>
      <c r="E364" s="158">
        <v>1059</v>
      </c>
    </row>
    <row r="365" spans="1:5" ht="14.4">
      <c r="A365" s="157" t="s">
        <v>104</v>
      </c>
      <c r="B365" s="158">
        <v>2015</v>
      </c>
      <c r="C365" s="157" t="s">
        <v>333</v>
      </c>
      <c r="D365" s="157" t="s">
        <v>332</v>
      </c>
      <c r="E365" s="158">
        <v>23</v>
      </c>
    </row>
    <row r="366" spans="1:5" ht="14.4">
      <c r="A366" s="157" t="s">
        <v>104</v>
      </c>
      <c r="B366" s="158">
        <v>2015</v>
      </c>
      <c r="C366" s="157" t="s">
        <v>335</v>
      </c>
      <c r="D366" s="157" t="s">
        <v>332</v>
      </c>
      <c r="E366" s="158">
        <v>328</v>
      </c>
    </row>
    <row r="367" spans="1:5" ht="14.4">
      <c r="A367" s="157" t="s">
        <v>104</v>
      </c>
      <c r="B367" s="158">
        <v>2015</v>
      </c>
      <c r="C367" s="157" t="s">
        <v>336</v>
      </c>
      <c r="D367" s="157" t="s">
        <v>332</v>
      </c>
      <c r="E367" s="158">
        <v>4</v>
      </c>
    </row>
    <row r="368" spans="1:5" ht="14.4">
      <c r="A368" s="157" t="s">
        <v>104</v>
      </c>
      <c r="B368" s="158">
        <v>2016</v>
      </c>
      <c r="C368" s="157" t="s">
        <v>338</v>
      </c>
      <c r="D368" s="157" t="s">
        <v>337</v>
      </c>
      <c r="E368" s="158">
        <v>162</v>
      </c>
    </row>
    <row r="369" spans="1:5" ht="14.4">
      <c r="A369" s="157" t="s">
        <v>104</v>
      </c>
      <c r="B369" s="158">
        <v>2016</v>
      </c>
      <c r="C369" s="157" t="s">
        <v>339</v>
      </c>
      <c r="D369" s="157" t="s">
        <v>337</v>
      </c>
      <c r="E369" s="158">
        <v>13</v>
      </c>
    </row>
    <row r="370" spans="1:5" ht="14.4">
      <c r="A370" s="157" t="s">
        <v>104</v>
      </c>
      <c r="B370" s="158">
        <v>2016</v>
      </c>
      <c r="C370" s="157" t="s">
        <v>341</v>
      </c>
      <c r="D370" s="157" t="s">
        <v>337</v>
      </c>
      <c r="E370" s="158">
        <v>1072</v>
      </c>
    </row>
    <row r="371" spans="1:5" ht="14.4">
      <c r="A371" s="157" t="s">
        <v>104</v>
      </c>
      <c r="B371" s="158">
        <v>2016</v>
      </c>
      <c r="C371" s="157" t="s">
        <v>333</v>
      </c>
      <c r="D371" s="157" t="s">
        <v>332</v>
      </c>
      <c r="E371" s="158">
        <v>23</v>
      </c>
    </row>
    <row r="372" spans="1:5" ht="14.4">
      <c r="A372" s="157" t="s">
        <v>104</v>
      </c>
      <c r="B372" s="158">
        <v>2016</v>
      </c>
      <c r="C372" s="157" t="s">
        <v>335</v>
      </c>
      <c r="D372" s="157" t="s">
        <v>332</v>
      </c>
      <c r="E372" s="158">
        <v>328</v>
      </c>
    </row>
    <row r="373" spans="1:5" ht="14.4">
      <c r="A373" s="157" t="s">
        <v>104</v>
      </c>
      <c r="B373" s="158">
        <v>2016</v>
      </c>
      <c r="C373" s="157" t="s">
        <v>336</v>
      </c>
      <c r="D373" s="157" t="s">
        <v>332</v>
      </c>
      <c r="E373" s="158">
        <v>4</v>
      </c>
    </row>
    <row r="374" spans="1:5" ht="14.4">
      <c r="A374" s="157" t="s">
        <v>104</v>
      </c>
      <c r="B374" s="158">
        <v>2017</v>
      </c>
      <c r="C374" s="157" t="s">
        <v>338</v>
      </c>
      <c r="D374" s="157" t="s">
        <v>337</v>
      </c>
      <c r="E374" s="158">
        <v>160</v>
      </c>
    </row>
    <row r="375" spans="1:5" ht="14.4">
      <c r="A375" s="157" t="s">
        <v>104</v>
      </c>
      <c r="B375" s="158">
        <v>2017</v>
      </c>
      <c r="C375" s="157" t="s">
        <v>339</v>
      </c>
      <c r="D375" s="157" t="s">
        <v>337</v>
      </c>
      <c r="E375" s="158">
        <v>12</v>
      </c>
    </row>
    <row r="376" spans="1:5" ht="14.4">
      <c r="A376" s="157" t="s">
        <v>104</v>
      </c>
      <c r="B376" s="158">
        <v>2017</v>
      </c>
      <c r="C376" s="157" t="s">
        <v>341</v>
      </c>
      <c r="D376" s="157" t="s">
        <v>337</v>
      </c>
      <c r="E376" s="158">
        <v>1065</v>
      </c>
    </row>
    <row r="377" spans="1:5" ht="14.4">
      <c r="A377" s="157" t="s">
        <v>104</v>
      </c>
      <c r="B377" s="158">
        <v>2017</v>
      </c>
      <c r="C377" s="157" t="s">
        <v>333</v>
      </c>
      <c r="D377" s="157" t="s">
        <v>332</v>
      </c>
      <c r="E377" s="158">
        <v>23</v>
      </c>
    </row>
    <row r="378" spans="1:5" ht="14.4">
      <c r="A378" s="157" t="s">
        <v>104</v>
      </c>
      <c r="B378" s="158">
        <v>2017</v>
      </c>
      <c r="C378" s="157" t="s">
        <v>335</v>
      </c>
      <c r="D378" s="157" t="s">
        <v>332</v>
      </c>
      <c r="E378" s="158">
        <v>328</v>
      </c>
    </row>
    <row r="379" spans="1:5" ht="14.4">
      <c r="A379" s="157" t="s">
        <v>104</v>
      </c>
      <c r="B379" s="158">
        <v>2017</v>
      </c>
      <c r="C379" s="157" t="s">
        <v>336</v>
      </c>
      <c r="D379" s="157" t="s">
        <v>332</v>
      </c>
      <c r="E379" s="158">
        <v>4</v>
      </c>
    </row>
    <row r="380" spans="1:5" ht="14.4">
      <c r="A380" s="157" t="s">
        <v>104</v>
      </c>
      <c r="B380" s="158">
        <v>2018</v>
      </c>
      <c r="C380" s="157" t="s">
        <v>338</v>
      </c>
      <c r="D380" s="157" t="s">
        <v>337</v>
      </c>
      <c r="E380" s="158">
        <v>149</v>
      </c>
    </row>
    <row r="381" spans="1:5" ht="14.4">
      <c r="A381" s="157" t="s">
        <v>104</v>
      </c>
      <c r="B381" s="158">
        <v>2018</v>
      </c>
      <c r="C381" s="157" t="s">
        <v>339</v>
      </c>
      <c r="D381" s="157" t="s">
        <v>337</v>
      </c>
      <c r="E381" s="158">
        <v>12</v>
      </c>
    </row>
    <row r="382" spans="1:5" ht="14.4">
      <c r="A382" s="157" t="s">
        <v>104</v>
      </c>
      <c r="B382" s="158">
        <v>2018</v>
      </c>
      <c r="C382" s="157" t="s">
        <v>341</v>
      </c>
      <c r="D382" s="157" t="s">
        <v>337</v>
      </c>
      <c r="E382" s="158">
        <v>1047</v>
      </c>
    </row>
    <row r="383" spans="1:5" ht="14.4">
      <c r="A383" s="157" t="s">
        <v>104</v>
      </c>
      <c r="B383" s="158">
        <v>2018</v>
      </c>
      <c r="C383" s="157" t="s">
        <v>333</v>
      </c>
      <c r="D383" s="157" t="s">
        <v>332</v>
      </c>
      <c r="E383" s="158">
        <v>22</v>
      </c>
    </row>
    <row r="384" spans="1:5" ht="14.4">
      <c r="A384" s="157" t="s">
        <v>104</v>
      </c>
      <c r="B384" s="158">
        <v>2018</v>
      </c>
      <c r="C384" s="157" t="s">
        <v>335</v>
      </c>
      <c r="D384" s="157" t="s">
        <v>332</v>
      </c>
      <c r="E384" s="158">
        <v>328</v>
      </c>
    </row>
    <row r="385" spans="1:5" ht="14.4">
      <c r="A385" s="157" t="s">
        <v>104</v>
      </c>
      <c r="B385" s="158">
        <v>2018</v>
      </c>
      <c r="C385" s="157" t="s">
        <v>336</v>
      </c>
      <c r="D385" s="157" t="s">
        <v>332</v>
      </c>
      <c r="E385" s="158">
        <v>4</v>
      </c>
    </row>
    <row r="386" spans="1:5" ht="14.4">
      <c r="A386" s="157" t="s">
        <v>104</v>
      </c>
      <c r="B386" s="158">
        <v>2019</v>
      </c>
      <c r="C386" s="157" t="s">
        <v>338</v>
      </c>
      <c r="D386" s="157" t="s">
        <v>337</v>
      </c>
      <c r="E386" s="158">
        <v>150</v>
      </c>
    </row>
    <row r="387" spans="1:5" ht="14.4">
      <c r="A387" s="157" t="s">
        <v>104</v>
      </c>
      <c r="B387" s="158">
        <v>2019</v>
      </c>
      <c r="C387" s="157" t="s">
        <v>339</v>
      </c>
      <c r="D387" s="157" t="s">
        <v>337</v>
      </c>
      <c r="E387" s="158">
        <v>12</v>
      </c>
    </row>
    <row r="388" spans="1:5" ht="14.4">
      <c r="A388" s="157" t="s">
        <v>104</v>
      </c>
      <c r="B388" s="158">
        <v>2019</v>
      </c>
      <c r="C388" s="157" t="s">
        <v>341</v>
      </c>
      <c r="D388" s="157" t="s">
        <v>337</v>
      </c>
      <c r="E388" s="158">
        <v>1060</v>
      </c>
    </row>
    <row r="389" spans="1:5" ht="14.4">
      <c r="A389" s="157" t="s">
        <v>104</v>
      </c>
      <c r="B389" s="158">
        <v>2019</v>
      </c>
      <c r="C389" s="157" t="s">
        <v>333</v>
      </c>
      <c r="D389" s="157" t="s">
        <v>332</v>
      </c>
      <c r="E389" s="158">
        <v>22</v>
      </c>
    </row>
    <row r="390" spans="1:5" ht="14.4">
      <c r="A390" s="157" t="s">
        <v>104</v>
      </c>
      <c r="B390" s="158">
        <v>2019</v>
      </c>
      <c r="C390" s="157" t="s">
        <v>335</v>
      </c>
      <c r="D390" s="157" t="s">
        <v>332</v>
      </c>
      <c r="E390" s="158">
        <v>328</v>
      </c>
    </row>
    <row r="391" spans="1:5" ht="14.4">
      <c r="A391" s="157" t="s">
        <v>104</v>
      </c>
      <c r="B391" s="158">
        <v>2019</v>
      </c>
      <c r="C391" s="157" t="s">
        <v>336</v>
      </c>
      <c r="D391" s="157" t="s">
        <v>332</v>
      </c>
      <c r="E391" s="158">
        <v>4</v>
      </c>
    </row>
    <row r="392" spans="1:5" ht="14.4">
      <c r="A392" s="157" t="s">
        <v>104</v>
      </c>
      <c r="B392" s="158">
        <v>2020</v>
      </c>
      <c r="C392" s="157" t="s">
        <v>338</v>
      </c>
      <c r="D392" s="157" t="s">
        <v>337</v>
      </c>
      <c r="E392" s="158">
        <v>149</v>
      </c>
    </row>
    <row r="393" spans="1:5" ht="14.4">
      <c r="A393" s="157" t="s">
        <v>104</v>
      </c>
      <c r="B393" s="158">
        <v>2020</v>
      </c>
      <c r="C393" s="157" t="s">
        <v>339</v>
      </c>
      <c r="D393" s="157" t="s">
        <v>337</v>
      </c>
      <c r="E393" s="158">
        <v>12</v>
      </c>
    </row>
    <row r="394" spans="1:5" ht="14.4">
      <c r="A394" s="157" t="s">
        <v>104</v>
      </c>
      <c r="B394" s="158">
        <v>2020</v>
      </c>
      <c r="C394" s="157" t="s">
        <v>341</v>
      </c>
      <c r="D394" s="157" t="s">
        <v>337</v>
      </c>
      <c r="E394" s="158">
        <v>1062</v>
      </c>
    </row>
    <row r="395" spans="1:5" ht="14.4">
      <c r="A395" s="157" t="s">
        <v>104</v>
      </c>
      <c r="B395" s="158">
        <v>2020</v>
      </c>
      <c r="C395" s="157" t="s">
        <v>333</v>
      </c>
      <c r="D395" s="157" t="s">
        <v>332</v>
      </c>
      <c r="E395" s="158">
        <v>22</v>
      </c>
    </row>
    <row r="396" spans="1:5" ht="14.4">
      <c r="A396" s="157" t="s">
        <v>104</v>
      </c>
      <c r="B396" s="158">
        <v>2020</v>
      </c>
      <c r="C396" s="157" t="s">
        <v>335</v>
      </c>
      <c r="D396" s="157" t="s">
        <v>332</v>
      </c>
      <c r="E396" s="158">
        <v>328</v>
      </c>
    </row>
    <row r="397" spans="1:5" ht="14.4">
      <c r="A397" s="157" t="s">
        <v>104</v>
      </c>
      <c r="B397" s="158">
        <v>2020</v>
      </c>
      <c r="C397" s="157" t="s">
        <v>336</v>
      </c>
      <c r="D397" s="157" t="s">
        <v>332</v>
      </c>
      <c r="E397" s="158">
        <v>4</v>
      </c>
    </row>
    <row r="398" spans="1:5" ht="14.4">
      <c r="A398" s="157" t="s">
        <v>104</v>
      </c>
      <c r="B398" s="158">
        <v>2021</v>
      </c>
      <c r="C398" s="157" t="s">
        <v>338</v>
      </c>
      <c r="D398" s="157" t="s">
        <v>337</v>
      </c>
      <c r="E398" s="158">
        <v>151</v>
      </c>
    </row>
    <row r="399" spans="1:5" ht="14.4">
      <c r="A399" s="157" t="s">
        <v>104</v>
      </c>
      <c r="B399" s="158">
        <v>2021</v>
      </c>
      <c r="C399" s="157" t="s">
        <v>339</v>
      </c>
      <c r="D399" s="157" t="s">
        <v>337</v>
      </c>
      <c r="E399" s="158">
        <v>12</v>
      </c>
    </row>
    <row r="400" spans="1:5" ht="14.4">
      <c r="A400" s="157" t="s">
        <v>104</v>
      </c>
      <c r="B400" s="158">
        <v>2021</v>
      </c>
      <c r="C400" s="157" t="s">
        <v>341</v>
      </c>
      <c r="D400" s="157" t="s">
        <v>337</v>
      </c>
      <c r="E400" s="158">
        <v>1061</v>
      </c>
    </row>
    <row r="401" spans="1:5" ht="14.4">
      <c r="A401" s="157" t="s">
        <v>104</v>
      </c>
      <c r="B401" s="158">
        <v>2021</v>
      </c>
      <c r="C401" s="157" t="s">
        <v>333</v>
      </c>
      <c r="D401" s="157" t="s">
        <v>332</v>
      </c>
      <c r="E401" s="158">
        <v>22</v>
      </c>
    </row>
    <row r="402" spans="1:5" ht="14.4">
      <c r="A402" s="157" t="s">
        <v>104</v>
      </c>
      <c r="B402" s="158">
        <v>2021</v>
      </c>
      <c r="C402" s="157" t="s">
        <v>335</v>
      </c>
      <c r="D402" s="157" t="s">
        <v>332</v>
      </c>
      <c r="E402" s="158">
        <v>324</v>
      </c>
    </row>
    <row r="403" spans="1:5" ht="14.4">
      <c r="A403" s="157" t="s">
        <v>104</v>
      </c>
      <c r="B403" s="158">
        <v>2021</v>
      </c>
      <c r="C403" s="157" t="s">
        <v>336</v>
      </c>
      <c r="D403" s="157" t="s">
        <v>332</v>
      </c>
      <c r="E403" s="158">
        <v>4</v>
      </c>
    </row>
    <row r="404" spans="1:5" ht="14.4">
      <c r="A404" s="157" t="s">
        <v>104</v>
      </c>
      <c r="B404" s="158">
        <v>2022</v>
      </c>
      <c r="C404" s="157" t="s">
        <v>338</v>
      </c>
      <c r="D404" s="157" t="s">
        <v>337</v>
      </c>
      <c r="E404" s="158">
        <v>151</v>
      </c>
    </row>
    <row r="405" spans="1:5" ht="14.4">
      <c r="A405" s="157" t="s">
        <v>104</v>
      </c>
      <c r="B405" s="158">
        <v>2022</v>
      </c>
      <c r="C405" s="157" t="s">
        <v>339</v>
      </c>
      <c r="D405" s="157" t="s">
        <v>337</v>
      </c>
      <c r="E405" s="158">
        <v>12</v>
      </c>
    </row>
    <row r="406" spans="1:5" ht="14.4">
      <c r="A406" s="157" t="s">
        <v>104</v>
      </c>
      <c r="B406" s="158">
        <v>2022</v>
      </c>
      <c r="C406" s="157" t="s">
        <v>341</v>
      </c>
      <c r="D406" s="157" t="s">
        <v>337</v>
      </c>
      <c r="E406" s="158">
        <v>1061</v>
      </c>
    </row>
    <row r="407" spans="1:5" ht="14.4">
      <c r="A407" s="157" t="s">
        <v>104</v>
      </c>
      <c r="B407" s="158">
        <v>2022</v>
      </c>
      <c r="C407" s="157" t="s">
        <v>333</v>
      </c>
      <c r="D407" s="157" t="s">
        <v>332</v>
      </c>
      <c r="E407" s="158">
        <v>23</v>
      </c>
    </row>
    <row r="408" spans="1:5" ht="14.4">
      <c r="A408" s="157" t="s">
        <v>104</v>
      </c>
      <c r="B408" s="158">
        <v>2022</v>
      </c>
      <c r="C408" s="157" t="s">
        <v>335</v>
      </c>
      <c r="D408" s="157" t="s">
        <v>332</v>
      </c>
      <c r="E408" s="158">
        <v>324</v>
      </c>
    </row>
    <row r="409" spans="1:5" ht="14.4">
      <c r="A409" s="157" t="s">
        <v>104</v>
      </c>
      <c r="B409" s="158">
        <v>2022</v>
      </c>
      <c r="C409" s="157" t="s">
        <v>336</v>
      </c>
      <c r="D409" s="157" t="s">
        <v>332</v>
      </c>
      <c r="E409" s="158">
        <v>4</v>
      </c>
    </row>
    <row r="410" spans="1:5" ht="14.4">
      <c r="A410" s="157" t="s">
        <v>104</v>
      </c>
      <c r="B410" s="158">
        <v>2023</v>
      </c>
      <c r="C410" s="157" t="s">
        <v>338</v>
      </c>
      <c r="D410" s="157" t="s">
        <v>337</v>
      </c>
      <c r="E410" s="158">
        <v>153</v>
      </c>
    </row>
    <row r="411" spans="1:5" ht="14.4">
      <c r="A411" s="157" t="s">
        <v>104</v>
      </c>
      <c r="B411" s="158">
        <v>2023</v>
      </c>
      <c r="C411" s="157" t="s">
        <v>339</v>
      </c>
      <c r="D411" s="157" t="s">
        <v>337</v>
      </c>
      <c r="E411" s="158">
        <v>12</v>
      </c>
    </row>
    <row r="412" spans="1:5" ht="14.4">
      <c r="A412" s="157" t="s">
        <v>104</v>
      </c>
      <c r="B412" s="158">
        <v>2023</v>
      </c>
      <c r="C412" s="157" t="s">
        <v>341</v>
      </c>
      <c r="D412" s="157" t="s">
        <v>337</v>
      </c>
      <c r="E412" s="158">
        <v>1060</v>
      </c>
    </row>
    <row r="413" spans="1:5" ht="14.4">
      <c r="A413" s="157" t="s">
        <v>104</v>
      </c>
      <c r="B413" s="158">
        <v>2023</v>
      </c>
      <c r="C413" s="157" t="s">
        <v>333</v>
      </c>
      <c r="D413" s="157" t="s">
        <v>332</v>
      </c>
      <c r="E413" s="158">
        <v>22</v>
      </c>
    </row>
    <row r="414" spans="1:5" ht="14.4">
      <c r="A414" s="157" t="s">
        <v>104</v>
      </c>
      <c r="B414" s="158">
        <v>2023</v>
      </c>
      <c r="C414" s="157" t="s">
        <v>335</v>
      </c>
      <c r="D414" s="157" t="s">
        <v>332</v>
      </c>
      <c r="E414" s="158">
        <v>324</v>
      </c>
    </row>
    <row r="415" spans="1:5" ht="14.4">
      <c r="A415" s="157" t="s">
        <v>104</v>
      </c>
      <c r="B415" s="158">
        <v>2023</v>
      </c>
      <c r="C415" s="157" t="s">
        <v>336</v>
      </c>
      <c r="D415" s="157" t="s">
        <v>332</v>
      </c>
      <c r="E415" s="158">
        <v>4</v>
      </c>
    </row>
    <row r="416" spans="1:5" ht="14.4">
      <c r="A416" s="157" t="s">
        <v>105</v>
      </c>
      <c r="B416" s="158">
        <v>2015</v>
      </c>
      <c r="C416" s="157" t="s">
        <v>338</v>
      </c>
      <c r="D416" s="157" t="s">
        <v>337</v>
      </c>
      <c r="E416" s="158">
        <v>164</v>
      </c>
    </row>
    <row r="417" spans="1:5" ht="14.4">
      <c r="A417" s="157" t="s">
        <v>105</v>
      </c>
      <c r="B417" s="158">
        <v>2015</v>
      </c>
      <c r="C417" s="157" t="s">
        <v>339</v>
      </c>
      <c r="D417" s="157" t="s">
        <v>337</v>
      </c>
      <c r="E417" s="158">
        <v>11</v>
      </c>
    </row>
    <row r="418" spans="1:5" ht="14.4">
      <c r="A418" s="157" t="s">
        <v>105</v>
      </c>
      <c r="B418" s="158">
        <v>2015</v>
      </c>
      <c r="C418" s="157" t="s">
        <v>341</v>
      </c>
      <c r="D418" s="157" t="s">
        <v>337</v>
      </c>
      <c r="E418" s="158">
        <v>1884</v>
      </c>
    </row>
    <row r="419" spans="1:5" ht="14.4">
      <c r="A419" s="157" t="s">
        <v>105</v>
      </c>
      <c r="B419" s="158">
        <v>2015</v>
      </c>
      <c r="C419" s="157" t="s">
        <v>335</v>
      </c>
      <c r="D419" s="157" t="s">
        <v>332</v>
      </c>
      <c r="E419" s="158">
        <v>451</v>
      </c>
    </row>
    <row r="420" spans="1:5" ht="14.4">
      <c r="A420" s="157" t="s">
        <v>105</v>
      </c>
      <c r="B420" s="158">
        <v>2015</v>
      </c>
      <c r="C420" s="157" t="s">
        <v>336</v>
      </c>
      <c r="D420" s="157" t="s">
        <v>332</v>
      </c>
      <c r="E420" s="158">
        <v>18</v>
      </c>
    </row>
    <row r="421" spans="1:5" ht="14.4">
      <c r="A421" s="157" t="s">
        <v>105</v>
      </c>
      <c r="B421" s="158">
        <v>2016</v>
      </c>
      <c r="C421" s="157" t="s">
        <v>338</v>
      </c>
      <c r="D421" s="157" t="s">
        <v>337</v>
      </c>
      <c r="E421" s="158">
        <v>161</v>
      </c>
    </row>
    <row r="422" spans="1:5" ht="14.4">
      <c r="A422" s="157" t="s">
        <v>105</v>
      </c>
      <c r="B422" s="158">
        <v>2016</v>
      </c>
      <c r="C422" s="157" t="s">
        <v>339</v>
      </c>
      <c r="D422" s="157" t="s">
        <v>337</v>
      </c>
      <c r="E422" s="158">
        <v>11</v>
      </c>
    </row>
    <row r="423" spans="1:5" ht="14.4">
      <c r="A423" s="157" t="s">
        <v>105</v>
      </c>
      <c r="B423" s="158">
        <v>2016</v>
      </c>
      <c r="C423" s="157" t="s">
        <v>341</v>
      </c>
      <c r="D423" s="157" t="s">
        <v>337</v>
      </c>
      <c r="E423" s="158">
        <v>1965</v>
      </c>
    </row>
    <row r="424" spans="1:5" ht="14.4">
      <c r="A424" s="157" t="s">
        <v>105</v>
      </c>
      <c r="B424" s="158">
        <v>2016</v>
      </c>
      <c r="C424" s="157" t="s">
        <v>335</v>
      </c>
      <c r="D424" s="157" t="s">
        <v>332</v>
      </c>
      <c r="E424" s="158">
        <v>558</v>
      </c>
    </row>
    <row r="425" spans="1:5" ht="14.4">
      <c r="A425" s="157" t="s">
        <v>105</v>
      </c>
      <c r="B425" s="158">
        <v>2016</v>
      </c>
      <c r="C425" s="157" t="s">
        <v>336</v>
      </c>
      <c r="D425" s="157" t="s">
        <v>332</v>
      </c>
      <c r="E425" s="158">
        <v>17</v>
      </c>
    </row>
    <row r="426" spans="1:5" ht="14.4">
      <c r="A426" s="157" t="s">
        <v>105</v>
      </c>
      <c r="B426" s="158">
        <v>2017</v>
      </c>
      <c r="C426" s="157" t="s">
        <v>338</v>
      </c>
      <c r="D426" s="157" t="s">
        <v>337</v>
      </c>
      <c r="E426" s="158">
        <v>165</v>
      </c>
    </row>
    <row r="427" spans="1:5" ht="14.4">
      <c r="A427" s="157" t="s">
        <v>105</v>
      </c>
      <c r="B427" s="158">
        <v>2017</v>
      </c>
      <c r="C427" s="157" t="s">
        <v>339</v>
      </c>
      <c r="D427" s="157" t="s">
        <v>337</v>
      </c>
      <c r="E427" s="158">
        <v>9</v>
      </c>
    </row>
    <row r="428" spans="1:5" ht="14.4">
      <c r="A428" s="157" t="s">
        <v>105</v>
      </c>
      <c r="B428" s="158">
        <v>2017</v>
      </c>
      <c r="C428" s="157" t="s">
        <v>341</v>
      </c>
      <c r="D428" s="157" t="s">
        <v>337</v>
      </c>
      <c r="E428" s="158">
        <v>2068</v>
      </c>
    </row>
    <row r="429" spans="1:5" ht="14.4">
      <c r="A429" s="157" t="s">
        <v>105</v>
      </c>
      <c r="B429" s="158">
        <v>2017</v>
      </c>
      <c r="C429" s="157" t="s">
        <v>335</v>
      </c>
      <c r="D429" s="157" t="s">
        <v>332</v>
      </c>
      <c r="E429" s="158">
        <v>556</v>
      </c>
    </row>
    <row r="430" spans="1:5" ht="14.4">
      <c r="A430" s="157" t="s">
        <v>105</v>
      </c>
      <c r="B430" s="158">
        <v>2017</v>
      </c>
      <c r="C430" s="157" t="s">
        <v>336</v>
      </c>
      <c r="D430" s="157" t="s">
        <v>332</v>
      </c>
      <c r="E430" s="158">
        <v>17</v>
      </c>
    </row>
    <row r="431" spans="1:5" ht="14.4">
      <c r="A431" s="157" t="s">
        <v>105</v>
      </c>
      <c r="B431" s="158">
        <v>2018</v>
      </c>
      <c r="C431" s="157" t="s">
        <v>338</v>
      </c>
      <c r="D431" s="157" t="s">
        <v>337</v>
      </c>
      <c r="E431" s="158">
        <v>165</v>
      </c>
    </row>
    <row r="432" spans="1:5" ht="14.4">
      <c r="A432" s="157" t="s">
        <v>105</v>
      </c>
      <c r="B432" s="158">
        <v>2018</v>
      </c>
      <c r="C432" s="157" t="s">
        <v>339</v>
      </c>
      <c r="D432" s="157" t="s">
        <v>337</v>
      </c>
      <c r="E432" s="158">
        <v>9</v>
      </c>
    </row>
    <row r="433" spans="1:5" ht="14.4">
      <c r="A433" s="157" t="s">
        <v>105</v>
      </c>
      <c r="B433" s="158">
        <v>2018</v>
      </c>
      <c r="C433" s="157" t="s">
        <v>341</v>
      </c>
      <c r="D433" s="157" t="s">
        <v>337</v>
      </c>
      <c r="E433" s="158">
        <v>2131</v>
      </c>
    </row>
    <row r="434" spans="1:5" ht="14.4">
      <c r="A434" s="157" t="s">
        <v>105</v>
      </c>
      <c r="B434" s="158">
        <v>2018</v>
      </c>
      <c r="C434" s="157" t="s">
        <v>335</v>
      </c>
      <c r="D434" s="157" t="s">
        <v>332</v>
      </c>
      <c r="E434" s="158">
        <v>558</v>
      </c>
    </row>
    <row r="435" spans="1:5" ht="14.4">
      <c r="A435" s="157" t="s">
        <v>105</v>
      </c>
      <c r="B435" s="158">
        <v>2018</v>
      </c>
      <c r="C435" s="157" t="s">
        <v>336</v>
      </c>
      <c r="D435" s="157" t="s">
        <v>332</v>
      </c>
      <c r="E435" s="158">
        <v>17</v>
      </c>
    </row>
    <row r="436" spans="1:5" ht="14.4">
      <c r="A436" s="157" t="s">
        <v>105</v>
      </c>
      <c r="B436" s="158">
        <v>2019</v>
      </c>
      <c r="C436" s="157" t="s">
        <v>338</v>
      </c>
      <c r="D436" s="157" t="s">
        <v>337</v>
      </c>
      <c r="E436" s="158">
        <v>174</v>
      </c>
    </row>
    <row r="437" spans="1:5" ht="14.4">
      <c r="A437" s="157" t="s">
        <v>105</v>
      </c>
      <c r="B437" s="158">
        <v>2019</v>
      </c>
      <c r="C437" s="157" t="s">
        <v>339</v>
      </c>
      <c r="D437" s="157" t="s">
        <v>337</v>
      </c>
      <c r="E437" s="158">
        <v>10</v>
      </c>
    </row>
    <row r="438" spans="1:5" ht="14.4">
      <c r="A438" s="157" t="s">
        <v>105</v>
      </c>
      <c r="B438" s="158">
        <v>2019</v>
      </c>
      <c r="C438" s="157" t="s">
        <v>341</v>
      </c>
      <c r="D438" s="157" t="s">
        <v>337</v>
      </c>
      <c r="E438" s="158">
        <v>2182</v>
      </c>
    </row>
    <row r="439" spans="1:5" ht="14.4">
      <c r="A439" s="157" t="s">
        <v>105</v>
      </c>
      <c r="B439" s="158">
        <v>2019</v>
      </c>
      <c r="C439" s="157" t="s">
        <v>335</v>
      </c>
      <c r="D439" s="157" t="s">
        <v>332</v>
      </c>
      <c r="E439" s="158">
        <v>576</v>
      </c>
    </row>
    <row r="440" spans="1:5" ht="14.4">
      <c r="A440" s="157" t="s">
        <v>105</v>
      </c>
      <c r="B440" s="158">
        <v>2019</v>
      </c>
      <c r="C440" s="157" t="s">
        <v>336</v>
      </c>
      <c r="D440" s="157" t="s">
        <v>332</v>
      </c>
      <c r="E440" s="158">
        <v>17</v>
      </c>
    </row>
    <row r="441" spans="1:5" ht="14.4">
      <c r="A441" s="157" t="s">
        <v>105</v>
      </c>
      <c r="B441" s="158">
        <v>2020</v>
      </c>
      <c r="C441" s="157" t="s">
        <v>338</v>
      </c>
      <c r="D441" s="157" t="s">
        <v>337</v>
      </c>
      <c r="E441" s="158">
        <v>175</v>
      </c>
    </row>
    <row r="442" spans="1:5" ht="14.4">
      <c r="A442" s="157" t="s">
        <v>105</v>
      </c>
      <c r="B442" s="158">
        <v>2020</v>
      </c>
      <c r="C442" s="157" t="s">
        <v>339</v>
      </c>
      <c r="D442" s="157" t="s">
        <v>337</v>
      </c>
      <c r="E442" s="158">
        <v>10</v>
      </c>
    </row>
    <row r="443" spans="1:5" ht="14.4">
      <c r="A443" s="157" t="s">
        <v>105</v>
      </c>
      <c r="B443" s="158">
        <v>2020</v>
      </c>
      <c r="C443" s="157" t="s">
        <v>341</v>
      </c>
      <c r="D443" s="157" t="s">
        <v>337</v>
      </c>
      <c r="E443" s="158">
        <v>2224</v>
      </c>
    </row>
    <row r="444" spans="1:5" ht="14.4">
      <c r="A444" s="157" t="s">
        <v>105</v>
      </c>
      <c r="B444" s="158">
        <v>2020</v>
      </c>
      <c r="C444" s="157" t="s">
        <v>335</v>
      </c>
      <c r="D444" s="157" t="s">
        <v>332</v>
      </c>
      <c r="E444" s="158">
        <v>582</v>
      </c>
    </row>
    <row r="445" spans="1:5" ht="14.4">
      <c r="A445" s="157" t="s">
        <v>105</v>
      </c>
      <c r="B445" s="158">
        <v>2020</v>
      </c>
      <c r="C445" s="157" t="s">
        <v>336</v>
      </c>
      <c r="D445" s="157" t="s">
        <v>332</v>
      </c>
      <c r="E445" s="158">
        <v>17</v>
      </c>
    </row>
    <row r="446" spans="1:5" ht="14.4">
      <c r="A446" s="157" t="s">
        <v>105</v>
      </c>
      <c r="B446" s="158">
        <v>2021</v>
      </c>
      <c r="C446" s="157" t="s">
        <v>338</v>
      </c>
      <c r="D446" s="157" t="s">
        <v>337</v>
      </c>
      <c r="E446" s="158">
        <v>163</v>
      </c>
    </row>
    <row r="447" spans="1:5" ht="14.4">
      <c r="A447" s="157" t="s">
        <v>105</v>
      </c>
      <c r="B447" s="158">
        <v>2021</v>
      </c>
      <c r="C447" s="157" t="s">
        <v>339</v>
      </c>
      <c r="D447" s="157" t="s">
        <v>337</v>
      </c>
      <c r="E447" s="158">
        <v>9</v>
      </c>
    </row>
    <row r="448" spans="1:5" ht="14.4">
      <c r="A448" s="157" t="s">
        <v>105</v>
      </c>
      <c r="B448" s="158">
        <v>2021</v>
      </c>
      <c r="C448" s="157" t="s">
        <v>341</v>
      </c>
      <c r="D448" s="157" t="s">
        <v>337</v>
      </c>
      <c r="E448" s="158">
        <v>2273</v>
      </c>
    </row>
    <row r="449" spans="1:5" ht="14.4">
      <c r="A449" s="157" t="s">
        <v>105</v>
      </c>
      <c r="B449" s="158">
        <v>2021</v>
      </c>
      <c r="C449" s="157" t="s">
        <v>335</v>
      </c>
      <c r="D449" s="157" t="s">
        <v>332</v>
      </c>
      <c r="E449" s="158">
        <v>589</v>
      </c>
    </row>
    <row r="450" spans="1:5" ht="14.4">
      <c r="A450" s="157" t="s">
        <v>105</v>
      </c>
      <c r="B450" s="158">
        <v>2021</v>
      </c>
      <c r="C450" s="157" t="s">
        <v>336</v>
      </c>
      <c r="D450" s="157" t="s">
        <v>332</v>
      </c>
      <c r="E450" s="158">
        <v>17</v>
      </c>
    </row>
    <row r="451" spans="1:5" ht="14.4">
      <c r="A451" s="157" t="s">
        <v>105</v>
      </c>
      <c r="B451" s="158">
        <v>2022</v>
      </c>
      <c r="C451" s="157" t="s">
        <v>338</v>
      </c>
      <c r="D451" s="157" t="s">
        <v>337</v>
      </c>
      <c r="E451" s="158">
        <v>171</v>
      </c>
    </row>
    <row r="452" spans="1:5" ht="14.4">
      <c r="A452" s="157" t="s">
        <v>105</v>
      </c>
      <c r="B452" s="158">
        <v>2022</v>
      </c>
      <c r="C452" s="157" t="s">
        <v>339</v>
      </c>
      <c r="D452" s="157" t="s">
        <v>337</v>
      </c>
      <c r="E452" s="158">
        <v>9</v>
      </c>
    </row>
    <row r="453" spans="1:5" ht="14.4">
      <c r="A453" s="157" t="s">
        <v>105</v>
      </c>
      <c r="B453" s="158">
        <v>2022</v>
      </c>
      <c r="C453" s="157" t="s">
        <v>341</v>
      </c>
      <c r="D453" s="157" t="s">
        <v>337</v>
      </c>
      <c r="E453" s="158">
        <v>2395</v>
      </c>
    </row>
    <row r="454" spans="1:5" ht="14.4">
      <c r="A454" s="157" t="s">
        <v>105</v>
      </c>
      <c r="B454" s="158">
        <v>2022</v>
      </c>
      <c r="C454" s="157" t="s">
        <v>335</v>
      </c>
      <c r="D454" s="157" t="s">
        <v>332</v>
      </c>
      <c r="E454" s="158">
        <v>589</v>
      </c>
    </row>
    <row r="455" spans="1:5" ht="14.4">
      <c r="A455" s="157" t="s">
        <v>105</v>
      </c>
      <c r="B455" s="158">
        <v>2022</v>
      </c>
      <c r="C455" s="157" t="s">
        <v>336</v>
      </c>
      <c r="D455" s="157" t="s">
        <v>332</v>
      </c>
      <c r="E455" s="158">
        <v>17</v>
      </c>
    </row>
    <row r="456" spans="1:5" ht="14.4">
      <c r="A456" s="157" t="s">
        <v>105</v>
      </c>
      <c r="B456" s="158">
        <v>2023</v>
      </c>
      <c r="C456" s="157" t="s">
        <v>338</v>
      </c>
      <c r="D456" s="157" t="s">
        <v>337</v>
      </c>
      <c r="E456" s="158">
        <v>172</v>
      </c>
    </row>
    <row r="457" spans="1:5" ht="14.4">
      <c r="A457" s="157" t="s">
        <v>105</v>
      </c>
      <c r="B457" s="158">
        <v>2023</v>
      </c>
      <c r="C457" s="157" t="s">
        <v>339</v>
      </c>
      <c r="D457" s="157" t="s">
        <v>337</v>
      </c>
      <c r="E457" s="158">
        <v>9</v>
      </c>
    </row>
    <row r="458" spans="1:5" ht="14.4">
      <c r="A458" s="157" t="s">
        <v>105</v>
      </c>
      <c r="B458" s="158">
        <v>2023</v>
      </c>
      <c r="C458" s="157" t="s">
        <v>341</v>
      </c>
      <c r="D458" s="157" t="s">
        <v>337</v>
      </c>
      <c r="E458" s="158">
        <v>2437</v>
      </c>
    </row>
    <row r="459" spans="1:5" ht="14.4">
      <c r="A459" s="157" t="s">
        <v>105</v>
      </c>
      <c r="B459" s="158">
        <v>2023</v>
      </c>
      <c r="C459" s="157" t="s">
        <v>335</v>
      </c>
      <c r="D459" s="157" t="s">
        <v>332</v>
      </c>
      <c r="E459" s="158">
        <v>599</v>
      </c>
    </row>
    <row r="460" spans="1:5" ht="14.4">
      <c r="A460" s="157" t="s">
        <v>105</v>
      </c>
      <c r="B460" s="158">
        <v>2023</v>
      </c>
      <c r="C460" s="157" t="s">
        <v>336</v>
      </c>
      <c r="D460" s="157" t="s">
        <v>332</v>
      </c>
      <c r="E460" s="158">
        <v>17</v>
      </c>
    </row>
    <row r="461" spans="1:5" ht="14.4">
      <c r="A461" s="157" t="s">
        <v>106</v>
      </c>
      <c r="B461" s="158">
        <v>2015</v>
      </c>
      <c r="C461" s="157" t="s">
        <v>343</v>
      </c>
      <c r="D461" s="157" t="s">
        <v>332</v>
      </c>
      <c r="E461" s="158">
        <v>1</v>
      </c>
    </row>
    <row r="462" spans="1:5" ht="14.4">
      <c r="A462" s="157" t="s">
        <v>106</v>
      </c>
      <c r="B462" s="158">
        <v>2015</v>
      </c>
      <c r="C462" s="157" t="s">
        <v>338</v>
      </c>
      <c r="D462" s="157" t="s">
        <v>337</v>
      </c>
      <c r="E462" s="158">
        <v>1360</v>
      </c>
    </row>
    <row r="463" spans="1:5" ht="14.4">
      <c r="A463" s="157" t="s">
        <v>106</v>
      </c>
      <c r="B463" s="158">
        <v>2015</v>
      </c>
      <c r="C463" s="157" t="s">
        <v>339</v>
      </c>
      <c r="D463" s="157" t="s">
        <v>337</v>
      </c>
      <c r="E463" s="158">
        <v>102</v>
      </c>
    </row>
    <row r="464" spans="1:5" ht="14.4">
      <c r="A464" s="157" t="s">
        <v>106</v>
      </c>
      <c r="B464" s="158">
        <v>2015</v>
      </c>
      <c r="C464" s="157" t="s">
        <v>341</v>
      </c>
      <c r="D464" s="157" t="s">
        <v>337</v>
      </c>
      <c r="E464" s="158">
        <v>10242</v>
      </c>
    </row>
    <row r="465" spans="1:5" ht="14.4">
      <c r="A465" s="157" t="s">
        <v>106</v>
      </c>
      <c r="B465" s="158">
        <v>2015</v>
      </c>
      <c r="C465" s="157" t="s">
        <v>333</v>
      </c>
      <c r="D465" s="157" t="s">
        <v>332</v>
      </c>
      <c r="E465" s="158">
        <v>18</v>
      </c>
    </row>
    <row r="466" spans="1:5" ht="14.4">
      <c r="A466" s="157" t="s">
        <v>106</v>
      </c>
      <c r="B466" s="158">
        <v>2015</v>
      </c>
      <c r="C466" s="157" t="s">
        <v>335</v>
      </c>
      <c r="D466" s="157" t="s">
        <v>332</v>
      </c>
      <c r="E466" s="158">
        <v>3007</v>
      </c>
    </row>
    <row r="467" spans="1:5" ht="14.4">
      <c r="A467" s="157" t="s">
        <v>106</v>
      </c>
      <c r="B467" s="158">
        <v>2015</v>
      </c>
      <c r="C467" s="157" t="s">
        <v>336</v>
      </c>
      <c r="D467" s="157" t="s">
        <v>332</v>
      </c>
      <c r="E467" s="158">
        <v>30</v>
      </c>
    </row>
    <row r="468" spans="1:5" ht="14.4">
      <c r="A468" s="157" t="s">
        <v>106</v>
      </c>
      <c r="B468" s="158">
        <v>2016</v>
      </c>
      <c r="C468" s="157" t="s">
        <v>343</v>
      </c>
      <c r="D468" s="157" t="s">
        <v>332</v>
      </c>
      <c r="E468" s="158">
        <v>1</v>
      </c>
    </row>
    <row r="469" spans="1:5" ht="14.4">
      <c r="A469" s="157" t="s">
        <v>106</v>
      </c>
      <c r="B469" s="158">
        <v>2016</v>
      </c>
      <c r="C469" s="157" t="s">
        <v>338</v>
      </c>
      <c r="D469" s="157" t="s">
        <v>337</v>
      </c>
      <c r="E469" s="158">
        <v>1381</v>
      </c>
    </row>
    <row r="470" spans="1:5" ht="14.4">
      <c r="A470" s="157" t="s">
        <v>106</v>
      </c>
      <c r="B470" s="158">
        <v>2016</v>
      </c>
      <c r="C470" s="157" t="s">
        <v>339</v>
      </c>
      <c r="D470" s="157" t="s">
        <v>337</v>
      </c>
      <c r="E470" s="158">
        <v>101</v>
      </c>
    </row>
    <row r="471" spans="1:5" ht="14.4">
      <c r="A471" s="157" t="s">
        <v>106</v>
      </c>
      <c r="B471" s="158">
        <v>2016</v>
      </c>
      <c r="C471" s="157" t="s">
        <v>341</v>
      </c>
      <c r="D471" s="157" t="s">
        <v>337</v>
      </c>
      <c r="E471" s="158">
        <v>10312</v>
      </c>
    </row>
    <row r="472" spans="1:5" ht="14.4">
      <c r="A472" s="157" t="s">
        <v>106</v>
      </c>
      <c r="B472" s="158">
        <v>2016</v>
      </c>
      <c r="C472" s="157" t="s">
        <v>333</v>
      </c>
      <c r="D472" s="157" t="s">
        <v>332</v>
      </c>
      <c r="E472" s="158">
        <v>15</v>
      </c>
    </row>
    <row r="473" spans="1:5" ht="14.4">
      <c r="A473" s="157" t="s">
        <v>106</v>
      </c>
      <c r="B473" s="158">
        <v>2016</v>
      </c>
      <c r="C473" s="157" t="s">
        <v>335</v>
      </c>
      <c r="D473" s="157" t="s">
        <v>332</v>
      </c>
      <c r="E473" s="158">
        <v>2932</v>
      </c>
    </row>
    <row r="474" spans="1:5" ht="14.4">
      <c r="A474" s="157" t="s">
        <v>106</v>
      </c>
      <c r="B474" s="158">
        <v>2016</v>
      </c>
      <c r="C474" s="157" t="s">
        <v>336</v>
      </c>
      <c r="D474" s="157" t="s">
        <v>332</v>
      </c>
      <c r="E474" s="158">
        <v>30</v>
      </c>
    </row>
    <row r="475" spans="1:5" ht="14.4">
      <c r="A475" s="157" t="s">
        <v>106</v>
      </c>
      <c r="B475" s="158">
        <v>2017</v>
      </c>
      <c r="C475" s="157" t="s">
        <v>343</v>
      </c>
      <c r="D475" s="157" t="s">
        <v>332</v>
      </c>
      <c r="E475" s="158">
        <v>1</v>
      </c>
    </row>
    <row r="476" spans="1:5" ht="14.4">
      <c r="A476" s="157" t="s">
        <v>106</v>
      </c>
      <c r="B476" s="158">
        <v>2017</v>
      </c>
      <c r="C476" s="157" t="s">
        <v>338</v>
      </c>
      <c r="D476" s="157" t="s">
        <v>337</v>
      </c>
      <c r="E476" s="158">
        <v>1418</v>
      </c>
    </row>
    <row r="477" spans="1:5" ht="14.4">
      <c r="A477" s="157" t="s">
        <v>106</v>
      </c>
      <c r="B477" s="158">
        <v>2017</v>
      </c>
      <c r="C477" s="157" t="s">
        <v>339</v>
      </c>
      <c r="D477" s="157" t="s">
        <v>337</v>
      </c>
      <c r="E477" s="158">
        <v>126</v>
      </c>
    </row>
    <row r="478" spans="1:5" ht="14.4">
      <c r="A478" s="157" t="s">
        <v>106</v>
      </c>
      <c r="B478" s="158">
        <v>2017</v>
      </c>
      <c r="C478" s="157" t="s">
        <v>341</v>
      </c>
      <c r="D478" s="157" t="s">
        <v>337</v>
      </c>
      <c r="E478" s="158">
        <v>10437</v>
      </c>
    </row>
    <row r="479" spans="1:5" ht="14.4">
      <c r="A479" s="157" t="s">
        <v>106</v>
      </c>
      <c r="B479" s="158">
        <v>2017</v>
      </c>
      <c r="C479" s="157" t="s">
        <v>333</v>
      </c>
      <c r="D479" s="157" t="s">
        <v>332</v>
      </c>
      <c r="E479" s="158">
        <v>17</v>
      </c>
    </row>
    <row r="480" spans="1:5" ht="14.4">
      <c r="A480" s="157" t="s">
        <v>106</v>
      </c>
      <c r="B480" s="158">
        <v>2017</v>
      </c>
      <c r="C480" s="157" t="s">
        <v>335</v>
      </c>
      <c r="D480" s="157" t="s">
        <v>332</v>
      </c>
      <c r="E480" s="158">
        <v>2932</v>
      </c>
    </row>
    <row r="481" spans="1:5" ht="14.4">
      <c r="A481" s="157" t="s">
        <v>106</v>
      </c>
      <c r="B481" s="158">
        <v>2017</v>
      </c>
      <c r="C481" s="157" t="s">
        <v>336</v>
      </c>
      <c r="D481" s="157" t="s">
        <v>332</v>
      </c>
      <c r="E481" s="158">
        <v>31</v>
      </c>
    </row>
    <row r="482" spans="1:5" ht="14.4">
      <c r="A482" s="157" t="s">
        <v>106</v>
      </c>
      <c r="B482" s="158">
        <v>2018</v>
      </c>
      <c r="C482" s="157" t="s">
        <v>343</v>
      </c>
      <c r="D482" s="157" t="s">
        <v>332</v>
      </c>
      <c r="E482" s="158">
        <v>1</v>
      </c>
    </row>
    <row r="483" spans="1:5" ht="14.4">
      <c r="A483" s="157" t="s">
        <v>106</v>
      </c>
      <c r="B483" s="158">
        <v>2018</v>
      </c>
      <c r="C483" s="157" t="s">
        <v>338</v>
      </c>
      <c r="D483" s="157" t="s">
        <v>337</v>
      </c>
      <c r="E483" s="158">
        <v>1406</v>
      </c>
    </row>
    <row r="484" spans="1:5" ht="14.4">
      <c r="A484" s="157" t="s">
        <v>106</v>
      </c>
      <c r="B484" s="158">
        <v>2018</v>
      </c>
      <c r="C484" s="157" t="s">
        <v>339</v>
      </c>
      <c r="D484" s="157" t="s">
        <v>337</v>
      </c>
      <c r="E484" s="158">
        <v>95</v>
      </c>
    </row>
    <row r="485" spans="1:5" ht="14.4">
      <c r="A485" s="157" t="s">
        <v>106</v>
      </c>
      <c r="B485" s="158">
        <v>2018</v>
      </c>
      <c r="C485" s="157" t="s">
        <v>341</v>
      </c>
      <c r="D485" s="157" t="s">
        <v>337</v>
      </c>
      <c r="E485" s="158">
        <v>10882</v>
      </c>
    </row>
    <row r="486" spans="1:5" ht="14.4">
      <c r="A486" s="157" t="s">
        <v>106</v>
      </c>
      <c r="B486" s="158">
        <v>2018</v>
      </c>
      <c r="C486" s="157" t="s">
        <v>333</v>
      </c>
      <c r="D486" s="157" t="s">
        <v>332</v>
      </c>
      <c r="E486" s="158">
        <v>17</v>
      </c>
    </row>
    <row r="487" spans="1:5" ht="14.4">
      <c r="A487" s="157" t="s">
        <v>106</v>
      </c>
      <c r="B487" s="158">
        <v>2018</v>
      </c>
      <c r="C487" s="157" t="s">
        <v>335</v>
      </c>
      <c r="D487" s="157" t="s">
        <v>332</v>
      </c>
      <c r="E487" s="158">
        <v>2978</v>
      </c>
    </row>
    <row r="488" spans="1:5" ht="14.4">
      <c r="A488" s="157" t="s">
        <v>106</v>
      </c>
      <c r="B488" s="158">
        <v>2018</v>
      </c>
      <c r="C488" s="157" t="s">
        <v>336</v>
      </c>
      <c r="D488" s="157" t="s">
        <v>332</v>
      </c>
      <c r="E488" s="158">
        <v>32</v>
      </c>
    </row>
    <row r="489" spans="1:5" ht="14.4">
      <c r="A489" s="157" t="s">
        <v>106</v>
      </c>
      <c r="B489" s="158">
        <v>2019</v>
      </c>
      <c r="C489" s="157" t="s">
        <v>343</v>
      </c>
      <c r="D489" s="157" t="s">
        <v>332</v>
      </c>
      <c r="E489" s="158">
        <v>1</v>
      </c>
    </row>
    <row r="490" spans="1:5" ht="14.4">
      <c r="A490" s="157" t="s">
        <v>106</v>
      </c>
      <c r="B490" s="158">
        <v>2019</v>
      </c>
      <c r="C490" s="157" t="s">
        <v>338</v>
      </c>
      <c r="D490" s="157" t="s">
        <v>337</v>
      </c>
      <c r="E490" s="158">
        <v>1418</v>
      </c>
    </row>
    <row r="491" spans="1:5" ht="14.4">
      <c r="A491" s="157" t="s">
        <v>106</v>
      </c>
      <c r="B491" s="158">
        <v>2019</v>
      </c>
      <c r="C491" s="157" t="s">
        <v>339</v>
      </c>
      <c r="D491" s="157" t="s">
        <v>337</v>
      </c>
      <c r="E491" s="158">
        <v>97</v>
      </c>
    </row>
    <row r="492" spans="1:5" ht="14.4">
      <c r="A492" s="157" t="s">
        <v>106</v>
      </c>
      <c r="B492" s="158">
        <v>2019</v>
      </c>
      <c r="C492" s="157" t="s">
        <v>341</v>
      </c>
      <c r="D492" s="157" t="s">
        <v>337</v>
      </c>
      <c r="E492" s="158">
        <v>10963</v>
      </c>
    </row>
    <row r="493" spans="1:5" ht="14.4">
      <c r="A493" s="157" t="s">
        <v>106</v>
      </c>
      <c r="B493" s="158">
        <v>2019</v>
      </c>
      <c r="C493" s="157" t="s">
        <v>333</v>
      </c>
      <c r="D493" s="157" t="s">
        <v>332</v>
      </c>
      <c r="E493" s="158">
        <v>17</v>
      </c>
    </row>
    <row r="494" spans="1:5" ht="14.4">
      <c r="A494" s="157" t="s">
        <v>106</v>
      </c>
      <c r="B494" s="158">
        <v>2019</v>
      </c>
      <c r="C494" s="157" t="s">
        <v>335</v>
      </c>
      <c r="D494" s="157" t="s">
        <v>332</v>
      </c>
      <c r="E494" s="158">
        <v>3006</v>
      </c>
    </row>
    <row r="495" spans="1:5" ht="14.4">
      <c r="A495" s="157" t="s">
        <v>106</v>
      </c>
      <c r="B495" s="158">
        <v>2019</v>
      </c>
      <c r="C495" s="157" t="s">
        <v>336</v>
      </c>
      <c r="D495" s="157" t="s">
        <v>332</v>
      </c>
      <c r="E495" s="158">
        <v>32</v>
      </c>
    </row>
    <row r="496" spans="1:5" ht="14.4">
      <c r="A496" s="157" t="s">
        <v>106</v>
      </c>
      <c r="B496" s="158">
        <v>2020</v>
      </c>
      <c r="C496" s="157" t="s">
        <v>343</v>
      </c>
      <c r="D496" s="157" t="s">
        <v>332</v>
      </c>
      <c r="E496" s="158">
        <v>1</v>
      </c>
    </row>
    <row r="497" spans="1:5" ht="14.4">
      <c r="A497" s="157" t="s">
        <v>106</v>
      </c>
      <c r="B497" s="158">
        <v>2020</v>
      </c>
      <c r="C497" s="157" t="s">
        <v>338</v>
      </c>
      <c r="D497" s="157" t="s">
        <v>337</v>
      </c>
      <c r="E497" s="158">
        <v>1436</v>
      </c>
    </row>
    <row r="498" spans="1:5" ht="14.4">
      <c r="A498" s="157" t="s">
        <v>106</v>
      </c>
      <c r="B498" s="158">
        <v>2020</v>
      </c>
      <c r="C498" s="157" t="s">
        <v>339</v>
      </c>
      <c r="D498" s="157" t="s">
        <v>337</v>
      </c>
      <c r="E498" s="158">
        <v>99</v>
      </c>
    </row>
    <row r="499" spans="1:5" ht="14.4">
      <c r="A499" s="157" t="s">
        <v>106</v>
      </c>
      <c r="B499" s="158">
        <v>2020</v>
      </c>
      <c r="C499" s="157" t="s">
        <v>341</v>
      </c>
      <c r="D499" s="157" t="s">
        <v>337</v>
      </c>
      <c r="E499" s="158">
        <v>11076</v>
      </c>
    </row>
    <row r="500" spans="1:5" ht="14.4">
      <c r="A500" s="157" t="s">
        <v>106</v>
      </c>
      <c r="B500" s="158">
        <v>2020</v>
      </c>
      <c r="C500" s="157" t="s">
        <v>333</v>
      </c>
      <c r="D500" s="157" t="s">
        <v>332</v>
      </c>
      <c r="E500" s="158">
        <v>17</v>
      </c>
    </row>
    <row r="501" spans="1:5" ht="14.4">
      <c r="A501" s="157" t="s">
        <v>106</v>
      </c>
      <c r="B501" s="158">
        <v>2020</v>
      </c>
      <c r="C501" s="157" t="s">
        <v>335</v>
      </c>
      <c r="D501" s="157" t="s">
        <v>332</v>
      </c>
      <c r="E501" s="158">
        <v>3080</v>
      </c>
    </row>
    <row r="502" spans="1:5" ht="14.4">
      <c r="A502" s="157" t="s">
        <v>106</v>
      </c>
      <c r="B502" s="158">
        <v>2020</v>
      </c>
      <c r="C502" s="157" t="s">
        <v>336</v>
      </c>
      <c r="D502" s="157" t="s">
        <v>332</v>
      </c>
      <c r="E502" s="158">
        <v>32</v>
      </c>
    </row>
    <row r="503" spans="1:5" ht="14.4">
      <c r="A503" s="157" t="s">
        <v>106</v>
      </c>
      <c r="B503" s="158">
        <v>2021</v>
      </c>
      <c r="C503" s="157" t="s">
        <v>343</v>
      </c>
      <c r="D503" s="157" t="s">
        <v>332</v>
      </c>
      <c r="E503" s="158">
        <v>1</v>
      </c>
    </row>
    <row r="504" spans="1:5" ht="14.4">
      <c r="A504" s="157" t="s">
        <v>106</v>
      </c>
      <c r="B504" s="158">
        <v>2021</v>
      </c>
      <c r="C504" s="157" t="s">
        <v>338</v>
      </c>
      <c r="D504" s="157" t="s">
        <v>337</v>
      </c>
      <c r="E504" s="158">
        <v>1158</v>
      </c>
    </row>
    <row r="505" spans="1:5" ht="14.4">
      <c r="A505" s="157" t="s">
        <v>106</v>
      </c>
      <c r="B505" s="158">
        <v>2021</v>
      </c>
      <c r="C505" s="157" t="s">
        <v>339</v>
      </c>
      <c r="D505" s="157" t="s">
        <v>337</v>
      </c>
      <c r="E505" s="158">
        <v>103</v>
      </c>
    </row>
    <row r="506" spans="1:5" ht="14.4">
      <c r="A506" s="157" t="s">
        <v>106</v>
      </c>
      <c r="B506" s="158">
        <v>2021</v>
      </c>
      <c r="C506" s="157" t="s">
        <v>341</v>
      </c>
      <c r="D506" s="157" t="s">
        <v>337</v>
      </c>
      <c r="E506" s="158">
        <v>10963</v>
      </c>
    </row>
    <row r="507" spans="1:5" ht="14.4">
      <c r="A507" s="157" t="s">
        <v>106</v>
      </c>
      <c r="B507" s="158">
        <v>2021</v>
      </c>
      <c r="C507" s="157" t="s">
        <v>335</v>
      </c>
      <c r="D507" s="157" t="s">
        <v>332</v>
      </c>
      <c r="E507" s="158">
        <v>3103</v>
      </c>
    </row>
    <row r="508" spans="1:5" ht="14.4">
      <c r="A508" s="157" t="s">
        <v>106</v>
      </c>
      <c r="B508" s="158">
        <v>2021</v>
      </c>
      <c r="C508" s="157" t="s">
        <v>336</v>
      </c>
      <c r="D508" s="157" t="s">
        <v>332</v>
      </c>
      <c r="E508" s="158">
        <v>31</v>
      </c>
    </row>
    <row r="509" spans="1:5" ht="14.4">
      <c r="A509" s="157" t="s">
        <v>106</v>
      </c>
      <c r="B509" s="158">
        <v>2022</v>
      </c>
      <c r="C509" s="157" t="s">
        <v>343</v>
      </c>
      <c r="D509" s="157" t="s">
        <v>332</v>
      </c>
      <c r="E509" s="158">
        <v>1</v>
      </c>
    </row>
    <row r="510" spans="1:5" ht="14.4">
      <c r="A510" s="157" t="s">
        <v>106</v>
      </c>
      <c r="B510" s="158">
        <v>2022</v>
      </c>
      <c r="C510" s="157" t="s">
        <v>338</v>
      </c>
      <c r="D510" s="157" t="s">
        <v>337</v>
      </c>
      <c r="E510" s="158">
        <v>1179</v>
      </c>
    </row>
    <row r="511" spans="1:5" ht="14.4">
      <c r="A511" s="157" t="s">
        <v>106</v>
      </c>
      <c r="B511" s="158">
        <v>2022</v>
      </c>
      <c r="C511" s="157" t="s">
        <v>339</v>
      </c>
      <c r="D511" s="157" t="s">
        <v>337</v>
      </c>
      <c r="E511" s="158">
        <v>93</v>
      </c>
    </row>
    <row r="512" spans="1:5" ht="14.4">
      <c r="A512" s="157" t="s">
        <v>106</v>
      </c>
      <c r="B512" s="158">
        <v>2022</v>
      </c>
      <c r="C512" s="157" t="s">
        <v>341</v>
      </c>
      <c r="D512" s="157" t="s">
        <v>337</v>
      </c>
      <c r="E512" s="158">
        <v>11156</v>
      </c>
    </row>
    <row r="513" spans="1:5" ht="14.4">
      <c r="A513" s="157" t="s">
        <v>106</v>
      </c>
      <c r="B513" s="158">
        <v>2022</v>
      </c>
      <c r="C513" s="157" t="s">
        <v>333</v>
      </c>
      <c r="D513" s="157" t="s">
        <v>332</v>
      </c>
      <c r="E513" s="158">
        <v>0</v>
      </c>
    </row>
    <row r="514" spans="1:5" ht="14.4">
      <c r="A514" s="157" t="s">
        <v>106</v>
      </c>
      <c r="B514" s="158">
        <v>2022</v>
      </c>
      <c r="C514" s="157" t="s">
        <v>335</v>
      </c>
      <c r="D514" s="157" t="s">
        <v>332</v>
      </c>
      <c r="E514" s="158">
        <v>3163</v>
      </c>
    </row>
    <row r="515" spans="1:5" ht="14.4">
      <c r="A515" s="157" t="s">
        <v>106</v>
      </c>
      <c r="B515" s="158">
        <v>2022</v>
      </c>
      <c r="C515" s="157" t="s">
        <v>336</v>
      </c>
      <c r="D515" s="157" t="s">
        <v>332</v>
      </c>
      <c r="E515" s="158">
        <v>31</v>
      </c>
    </row>
    <row r="516" spans="1:5" ht="14.4">
      <c r="A516" s="157" t="s">
        <v>106</v>
      </c>
      <c r="B516" s="158">
        <v>2023</v>
      </c>
      <c r="C516" s="157" t="s">
        <v>343</v>
      </c>
      <c r="D516" s="157" t="s">
        <v>332</v>
      </c>
      <c r="E516" s="158">
        <v>1</v>
      </c>
    </row>
    <row r="517" spans="1:5" ht="14.4">
      <c r="A517" s="157" t="s">
        <v>106</v>
      </c>
      <c r="B517" s="158">
        <v>2023</v>
      </c>
      <c r="C517" s="157" t="s">
        <v>338</v>
      </c>
      <c r="D517" s="157" t="s">
        <v>337</v>
      </c>
      <c r="E517" s="158">
        <v>1337</v>
      </c>
    </row>
    <row r="518" spans="1:5" ht="14.4">
      <c r="A518" s="157" t="s">
        <v>106</v>
      </c>
      <c r="B518" s="158">
        <v>2023</v>
      </c>
      <c r="C518" s="157" t="s">
        <v>339</v>
      </c>
      <c r="D518" s="157" t="s">
        <v>337</v>
      </c>
      <c r="E518" s="158">
        <v>70</v>
      </c>
    </row>
    <row r="519" spans="1:5" ht="14.4">
      <c r="A519" s="157" t="s">
        <v>106</v>
      </c>
      <c r="B519" s="158">
        <v>2023</v>
      </c>
      <c r="C519" s="157" t="s">
        <v>341</v>
      </c>
      <c r="D519" s="157" t="s">
        <v>337</v>
      </c>
      <c r="E519" s="158">
        <v>11271</v>
      </c>
    </row>
    <row r="520" spans="1:5" ht="14.4">
      <c r="A520" s="157" t="s">
        <v>106</v>
      </c>
      <c r="B520" s="158">
        <v>2023</v>
      </c>
      <c r="C520" s="157" t="s">
        <v>333</v>
      </c>
      <c r="D520" s="157" t="s">
        <v>332</v>
      </c>
      <c r="E520" s="158">
        <v>5</v>
      </c>
    </row>
    <row r="521" spans="1:5" ht="14.4">
      <c r="A521" s="157" t="s">
        <v>106</v>
      </c>
      <c r="B521" s="158">
        <v>2023</v>
      </c>
      <c r="C521" s="157" t="s">
        <v>335</v>
      </c>
      <c r="D521" s="157" t="s">
        <v>332</v>
      </c>
      <c r="E521" s="158">
        <v>3161</v>
      </c>
    </row>
    <row r="522" spans="1:5" ht="14.4">
      <c r="A522" s="157" t="s">
        <v>106</v>
      </c>
      <c r="B522" s="158">
        <v>2023</v>
      </c>
      <c r="C522" s="157" t="s">
        <v>336</v>
      </c>
      <c r="D522" s="157" t="s">
        <v>332</v>
      </c>
      <c r="E522" s="158">
        <v>29</v>
      </c>
    </row>
    <row r="523" spans="1:5" ht="14.4">
      <c r="A523" s="157" t="s">
        <v>2</v>
      </c>
      <c r="B523" s="158">
        <v>2015</v>
      </c>
      <c r="C523" s="157" t="s">
        <v>338</v>
      </c>
      <c r="D523" s="157" t="s">
        <v>337</v>
      </c>
      <c r="E523" s="158">
        <v>11088</v>
      </c>
    </row>
    <row r="524" spans="1:5" ht="14.4">
      <c r="A524" s="157" t="s">
        <v>2</v>
      </c>
      <c r="B524" s="158">
        <v>2015</v>
      </c>
      <c r="C524" s="157" t="s">
        <v>339</v>
      </c>
      <c r="D524" s="157" t="s">
        <v>337</v>
      </c>
      <c r="E524" s="158">
        <v>1435</v>
      </c>
    </row>
    <row r="525" spans="1:5" ht="14.4">
      <c r="A525" s="157" t="s">
        <v>2</v>
      </c>
      <c r="B525" s="158">
        <v>2015</v>
      </c>
      <c r="C525" s="157" t="s">
        <v>340</v>
      </c>
      <c r="D525" s="157" t="s">
        <v>337</v>
      </c>
      <c r="E525" s="158">
        <v>3</v>
      </c>
    </row>
    <row r="526" spans="1:5" ht="14.4">
      <c r="A526" s="157" t="s">
        <v>2</v>
      </c>
      <c r="B526" s="158">
        <v>2015</v>
      </c>
      <c r="C526" s="157" t="s">
        <v>341</v>
      </c>
      <c r="D526" s="157" t="s">
        <v>337</v>
      </c>
      <c r="E526" s="158">
        <v>147753</v>
      </c>
    </row>
    <row r="527" spans="1:5" ht="14.4">
      <c r="A527" s="157" t="s">
        <v>2</v>
      </c>
      <c r="B527" s="158">
        <v>2015</v>
      </c>
      <c r="C527" s="157" t="s">
        <v>333</v>
      </c>
      <c r="D527" s="157" t="s">
        <v>332</v>
      </c>
      <c r="E527" s="158">
        <v>478</v>
      </c>
    </row>
    <row r="528" spans="1:5" ht="14.4">
      <c r="A528" s="157" t="s">
        <v>2</v>
      </c>
      <c r="B528" s="158">
        <v>2015</v>
      </c>
      <c r="C528" s="157" t="s">
        <v>335</v>
      </c>
      <c r="D528" s="157" t="s">
        <v>332</v>
      </c>
      <c r="E528" s="158">
        <v>41763</v>
      </c>
    </row>
    <row r="529" spans="1:5" ht="14.4">
      <c r="A529" s="157" t="s">
        <v>2</v>
      </c>
      <c r="B529" s="158">
        <v>2015</v>
      </c>
      <c r="C529" s="157" t="s">
        <v>336</v>
      </c>
      <c r="D529" s="157" t="s">
        <v>332</v>
      </c>
      <c r="E529" s="158">
        <v>1221</v>
      </c>
    </row>
    <row r="530" spans="1:5" ht="14.4">
      <c r="A530" s="157" t="s">
        <v>2</v>
      </c>
      <c r="B530" s="158">
        <v>2016</v>
      </c>
      <c r="C530" s="157" t="s">
        <v>338</v>
      </c>
      <c r="D530" s="157" t="s">
        <v>337</v>
      </c>
      <c r="E530" s="158">
        <v>11211</v>
      </c>
    </row>
    <row r="531" spans="1:5" ht="14.4">
      <c r="A531" s="157" t="s">
        <v>2</v>
      </c>
      <c r="B531" s="158">
        <v>2016</v>
      </c>
      <c r="C531" s="157" t="s">
        <v>339</v>
      </c>
      <c r="D531" s="157" t="s">
        <v>337</v>
      </c>
      <c r="E531" s="158">
        <v>1426</v>
      </c>
    </row>
    <row r="532" spans="1:5" ht="14.4">
      <c r="A532" s="157" t="s">
        <v>2</v>
      </c>
      <c r="B532" s="158">
        <v>2016</v>
      </c>
      <c r="C532" s="157" t="s">
        <v>340</v>
      </c>
      <c r="D532" s="157" t="s">
        <v>337</v>
      </c>
      <c r="E532" s="158">
        <v>3</v>
      </c>
    </row>
    <row r="533" spans="1:5" ht="14.4">
      <c r="A533" s="157" t="s">
        <v>2</v>
      </c>
      <c r="B533" s="158">
        <v>2016</v>
      </c>
      <c r="C533" s="157" t="s">
        <v>341</v>
      </c>
      <c r="D533" s="157" t="s">
        <v>337</v>
      </c>
      <c r="E533" s="158">
        <v>149071</v>
      </c>
    </row>
    <row r="534" spans="1:5" ht="14.4">
      <c r="A534" s="157" t="s">
        <v>2</v>
      </c>
      <c r="B534" s="158">
        <v>2016</v>
      </c>
      <c r="C534" s="157" t="s">
        <v>333</v>
      </c>
      <c r="D534" s="157" t="s">
        <v>332</v>
      </c>
      <c r="E534" s="158">
        <v>478</v>
      </c>
    </row>
    <row r="535" spans="1:5" ht="14.4">
      <c r="A535" s="157" t="s">
        <v>2</v>
      </c>
      <c r="B535" s="158">
        <v>2016</v>
      </c>
      <c r="C535" s="157" t="s">
        <v>335</v>
      </c>
      <c r="D535" s="157" t="s">
        <v>332</v>
      </c>
      <c r="E535" s="158">
        <v>41994</v>
      </c>
    </row>
    <row r="536" spans="1:5" ht="14.4">
      <c r="A536" s="157" t="s">
        <v>2</v>
      </c>
      <c r="B536" s="158">
        <v>2016</v>
      </c>
      <c r="C536" s="157" t="s">
        <v>336</v>
      </c>
      <c r="D536" s="157" t="s">
        <v>332</v>
      </c>
      <c r="E536" s="158">
        <v>1200</v>
      </c>
    </row>
    <row r="537" spans="1:5" ht="14.4">
      <c r="A537" s="157" t="s">
        <v>2</v>
      </c>
      <c r="B537" s="158">
        <v>2017</v>
      </c>
      <c r="C537" s="157" t="s">
        <v>338</v>
      </c>
      <c r="D537" s="157" t="s">
        <v>337</v>
      </c>
      <c r="E537" s="158">
        <v>11274</v>
      </c>
    </row>
    <row r="538" spans="1:5" ht="14.4">
      <c r="A538" s="157" t="s">
        <v>2</v>
      </c>
      <c r="B538" s="158">
        <v>2017</v>
      </c>
      <c r="C538" s="157" t="s">
        <v>339</v>
      </c>
      <c r="D538" s="157" t="s">
        <v>337</v>
      </c>
      <c r="E538" s="158">
        <v>1458</v>
      </c>
    </row>
    <row r="539" spans="1:5" ht="14.4">
      <c r="A539" s="157" t="s">
        <v>2</v>
      </c>
      <c r="B539" s="158">
        <v>2017</v>
      </c>
      <c r="C539" s="157" t="s">
        <v>340</v>
      </c>
      <c r="D539" s="157" t="s">
        <v>337</v>
      </c>
      <c r="E539" s="158">
        <v>3</v>
      </c>
    </row>
    <row r="540" spans="1:5" ht="14.4">
      <c r="A540" s="157" t="s">
        <v>2</v>
      </c>
      <c r="B540" s="158">
        <v>2017</v>
      </c>
      <c r="C540" s="157" t="s">
        <v>341</v>
      </c>
      <c r="D540" s="157" t="s">
        <v>337</v>
      </c>
      <c r="E540" s="158">
        <v>150220</v>
      </c>
    </row>
    <row r="541" spans="1:5" ht="14.4">
      <c r="A541" s="157" t="s">
        <v>2</v>
      </c>
      <c r="B541" s="158">
        <v>2017</v>
      </c>
      <c r="C541" s="157" t="s">
        <v>333</v>
      </c>
      <c r="D541" s="157" t="s">
        <v>332</v>
      </c>
      <c r="E541" s="158">
        <v>477</v>
      </c>
    </row>
    <row r="542" spans="1:5" ht="14.4">
      <c r="A542" s="157" t="s">
        <v>2</v>
      </c>
      <c r="B542" s="158">
        <v>2017</v>
      </c>
      <c r="C542" s="157" t="s">
        <v>335</v>
      </c>
      <c r="D542" s="157" t="s">
        <v>332</v>
      </c>
      <c r="E542" s="158">
        <v>42564</v>
      </c>
    </row>
    <row r="543" spans="1:5" ht="14.4">
      <c r="A543" s="157" t="s">
        <v>2</v>
      </c>
      <c r="B543" s="158">
        <v>2017</v>
      </c>
      <c r="C543" s="157" t="s">
        <v>336</v>
      </c>
      <c r="D543" s="157" t="s">
        <v>332</v>
      </c>
      <c r="E543" s="158">
        <v>1193</v>
      </c>
    </row>
    <row r="544" spans="1:5" ht="14.4">
      <c r="A544" s="157" t="s">
        <v>2</v>
      </c>
      <c r="B544" s="158">
        <v>2018</v>
      </c>
      <c r="C544" s="157" t="s">
        <v>338</v>
      </c>
      <c r="D544" s="157" t="s">
        <v>337</v>
      </c>
      <c r="E544" s="158">
        <v>11389</v>
      </c>
    </row>
    <row r="545" spans="1:5" ht="14.4">
      <c r="A545" s="157" t="s">
        <v>2</v>
      </c>
      <c r="B545" s="158">
        <v>2018</v>
      </c>
      <c r="C545" s="157" t="s">
        <v>339</v>
      </c>
      <c r="D545" s="157" t="s">
        <v>337</v>
      </c>
      <c r="E545" s="158">
        <v>1425</v>
      </c>
    </row>
    <row r="546" spans="1:5" ht="14.4">
      <c r="A546" s="157" t="s">
        <v>2</v>
      </c>
      <c r="B546" s="158">
        <v>2018</v>
      </c>
      <c r="C546" s="157" t="s">
        <v>340</v>
      </c>
      <c r="D546" s="157" t="s">
        <v>337</v>
      </c>
      <c r="E546" s="158">
        <v>4</v>
      </c>
    </row>
    <row r="547" spans="1:5" ht="14.4">
      <c r="A547" s="157" t="s">
        <v>2</v>
      </c>
      <c r="B547" s="158">
        <v>2018</v>
      </c>
      <c r="C547" s="157" t="s">
        <v>341</v>
      </c>
      <c r="D547" s="157" t="s">
        <v>337</v>
      </c>
      <c r="E547" s="158">
        <v>151914</v>
      </c>
    </row>
    <row r="548" spans="1:5" ht="14.4">
      <c r="A548" s="157" t="s">
        <v>2</v>
      </c>
      <c r="B548" s="158">
        <v>2018</v>
      </c>
      <c r="C548" s="157" t="s">
        <v>333</v>
      </c>
      <c r="D548" s="157" t="s">
        <v>332</v>
      </c>
      <c r="E548" s="158">
        <v>476</v>
      </c>
    </row>
    <row r="549" spans="1:5" ht="14.4">
      <c r="A549" s="157" t="s">
        <v>2</v>
      </c>
      <c r="B549" s="158">
        <v>2018</v>
      </c>
      <c r="C549" s="157" t="s">
        <v>335</v>
      </c>
      <c r="D549" s="157" t="s">
        <v>332</v>
      </c>
      <c r="E549" s="158">
        <v>43279</v>
      </c>
    </row>
    <row r="550" spans="1:5" ht="14.4">
      <c r="A550" s="157" t="s">
        <v>2</v>
      </c>
      <c r="B550" s="158">
        <v>2018</v>
      </c>
      <c r="C550" s="157" t="s">
        <v>336</v>
      </c>
      <c r="D550" s="157" t="s">
        <v>332</v>
      </c>
      <c r="E550" s="158">
        <v>1196</v>
      </c>
    </row>
    <row r="551" spans="1:5" ht="14.4">
      <c r="A551" s="157" t="s">
        <v>2</v>
      </c>
      <c r="B551" s="158">
        <v>2019</v>
      </c>
      <c r="C551" s="157" t="s">
        <v>338</v>
      </c>
      <c r="D551" s="157" t="s">
        <v>337</v>
      </c>
      <c r="E551" s="158">
        <v>11535</v>
      </c>
    </row>
    <row r="552" spans="1:5" ht="14.4">
      <c r="A552" s="157" t="s">
        <v>2</v>
      </c>
      <c r="B552" s="158">
        <v>2019</v>
      </c>
      <c r="C552" s="157" t="s">
        <v>339</v>
      </c>
      <c r="D552" s="157" t="s">
        <v>337</v>
      </c>
      <c r="E552" s="158">
        <v>1403</v>
      </c>
    </row>
    <row r="553" spans="1:5" ht="14.4">
      <c r="A553" s="157" t="s">
        <v>2</v>
      </c>
      <c r="B553" s="158">
        <v>2019</v>
      </c>
      <c r="C553" s="157" t="s">
        <v>340</v>
      </c>
      <c r="D553" s="157" t="s">
        <v>337</v>
      </c>
      <c r="E553" s="158">
        <v>4</v>
      </c>
    </row>
    <row r="554" spans="1:5" ht="14.4">
      <c r="A554" s="157" t="s">
        <v>2</v>
      </c>
      <c r="B554" s="158">
        <v>2019</v>
      </c>
      <c r="C554" s="157" t="s">
        <v>341</v>
      </c>
      <c r="D554" s="157" t="s">
        <v>337</v>
      </c>
      <c r="E554" s="158">
        <v>154711</v>
      </c>
    </row>
    <row r="555" spans="1:5" ht="14.4">
      <c r="A555" s="157" t="s">
        <v>2</v>
      </c>
      <c r="B555" s="158">
        <v>2019</v>
      </c>
      <c r="C555" s="157" t="s">
        <v>333</v>
      </c>
      <c r="D555" s="157" t="s">
        <v>332</v>
      </c>
      <c r="E555" s="158">
        <v>297</v>
      </c>
    </row>
    <row r="556" spans="1:5" ht="14.4">
      <c r="A556" s="157" t="s">
        <v>2</v>
      </c>
      <c r="B556" s="158">
        <v>2019</v>
      </c>
      <c r="C556" s="157" t="s">
        <v>335</v>
      </c>
      <c r="D556" s="157" t="s">
        <v>332</v>
      </c>
      <c r="E556" s="158">
        <v>43782</v>
      </c>
    </row>
    <row r="557" spans="1:5" ht="14.4">
      <c r="A557" s="157" t="s">
        <v>2</v>
      </c>
      <c r="B557" s="158">
        <v>2019</v>
      </c>
      <c r="C557" s="157" t="s">
        <v>336</v>
      </c>
      <c r="D557" s="157" t="s">
        <v>332</v>
      </c>
      <c r="E557" s="158">
        <v>1191</v>
      </c>
    </row>
    <row r="558" spans="1:5" ht="14.4">
      <c r="A558" s="157" t="s">
        <v>2</v>
      </c>
      <c r="B558" s="158">
        <v>2020</v>
      </c>
      <c r="C558" s="157" t="s">
        <v>338</v>
      </c>
      <c r="D558" s="157" t="s">
        <v>337</v>
      </c>
      <c r="E558" s="158">
        <v>11585</v>
      </c>
    </row>
    <row r="559" spans="1:5" ht="14.4">
      <c r="A559" s="157" t="s">
        <v>2</v>
      </c>
      <c r="B559" s="158">
        <v>2020</v>
      </c>
      <c r="C559" s="157" t="s">
        <v>339</v>
      </c>
      <c r="D559" s="157" t="s">
        <v>337</v>
      </c>
      <c r="E559" s="158">
        <v>1437</v>
      </c>
    </row>
    <row r="560" spans="1:5" ht="14.4">
      <c r="A560" s="157" t="s">
        <v>2</v>
      </c>
      <c r="B560" s="158">
        <v>2020</v>
      </c>
      <c r="C560" s="157" t="s">
        <v>340</v>
      </c>
      <c r="D560" s="157" t="s">
        <v>337</v>
      </c>
      <c r="E560" s="158">
        <v>4</v>
      </c>
    </row>
    <row r="561" spans="1:5" ht="14.4">
      <c r="A561" s="157" t="s">
        <v>2</v>
      </c>
      <c r="B561" s="158">
        <v>2020</v>
      </c>
      <c r="C561" s="157" t="s">
        <v>341</v>
      </c>
      <c r="D561" s="157" t="s">
        <v>337</v>
      </c>
      <c r="E561" s="158">
        <v>156463</v>
      </c>
    </row>
    <row r="562" spans="1:5" ht="14.4">
      <c r="A562" s="157" t="s">
        <v>2</v>
      </c>
      <c r="B562" s="158">
        <v>2020</v>
      </c>
      <c r="C562" s="157" t="s">
        <v>333</v>
      </c>
      <c r="D562" s="157" t="s">
        <v>332</v>
      </c>
      <c r="E562" s="158">
        <v>288</v>
      </c>
    </row>
    <row r="563" spans="1:5" ht="14.4">
      <c r="A563" s="157" t="s">
        <v>2</v>
      </c>
      <c r="B563" s="158">
        <v>2020</v>
      </c>
      <c r="C563" s="157" t="s">
        <v>335</v>
      </c>
      <c r="D563" s="157" t="s">
        <v>332</v>
      </c>
      <c r="E563" s="158">
        <v>44411</v>
      </c>
    </row>
    <row r="564" spans="1:5" ht="14.4">
      <c r="A564" s="157" t="s">
        <v>2</v>
      </c>
      <c r="B564" s="158">
        <v>2020</v>
      </c>
      <c r="C564" s="157" t="s">
        <v>336</v>
      </c>
      <c r="D564" s="157" t="s">
        <v>332</v>
      </c>
      <c r="E564" s="158">
        <v>1191</v>
      </c>
    </row>
    <row r="565" spans="1:5" ht="14.4">
      <c r="A565" s="157" t="s">
        <v>2</v>
      </c>
      <c r="B565" s="158">
        <v>2021</v>
      </c>
      <c r="C565" s="157" t="s">
        <v>338</v>
      </c>
      <c r="D565" s="157" t="s">
        <v>337</v>
      </c>
      <c r="E565" s="158">
        <v>11689</v>
      </c>
    </row>
    <row r="566" spans="1:5" ht="14.4">
      <c r="A566" s="157" t="s">
        <v>2</v>
      </c>
      <c r="B566" s="158">
        <v>2021</v>
      </c>
      <c r="C566" s="157" t="s">
        <v>339</v>
      </c>
      <c r="D566" s="157" t="s">
        <v>337</v>
      </c>
      <c r="E566" s="158">
        <v>1464</v>
      </c>
    </row>
    <row r="567" spans="1:5" ht="14.4">
      <c r="A567" s="157" t="s">
        <v>2</v>
      </c>
      <c r="B567" s="158">
        <v>2021</v>
      </c>
      <c r="C567" s="157" t="s">
        <v>340</v>
      </c>
      <c r="D567" s="157" t="s">
        <v>337</v>
      </c>
      <c r="E567" s="158">
        <v>4</v>
      </c>
    </row>
    <row r="568" spans="1:5" ht="14.4">
      <c r="A568" s="157" t="s">
        <v>2</v>
      </c>
      <c r="B568" s="158">
        <v>2021</v>
      </c>
      <c r="C568" s="157" t="s">
        <v>341</v>
      </c>
      <c r="D568" s="157" t="s">
        <v>337</v>
      </c>
      <c r="E568" s="158">
        <v>158407</v>
      </c>
    </row>
    <row r="569" spans="1:5" ht="14.4">
      <c r="A569" s="157" t="s">
        <v>2</v>
      </c>
      <c r="B569" s="158">
        <v>2021</v>
      </c>
      <c r="C569" s="157" t="s">
        <v>333</v>
      </c>
      <c r="D569" s="157" t="s">
        <v>332</v>
      </c>
      <c r="E569" s="158">
        <v>294</v>
      </c>
    </row>
    <row r="570" spans="1:5" ht="14.4">
      <c r="A570" s="157" t="s">
        <v>2</v>
      </c>
      <c r="B570" s="158">
        <v>2021</v>
      </c>
      <c r="C570" s="157" t="s">
        <v>335</v>
      </c>
      <c r="D570" s="157" t="s">
        <v>332</v>
      </c>
      <c r="E570" s="158">
        <v>44950</v>
      </c>
    </row>
    <row r="571" spans="1:5" ht="14.4">
      <c r="A571" s="157" t="s">
        <v>2</v>
      </c>
      <c r="B571" s="158">
        <v>2021</v>
      </c>
      <c r="C571" s="157" t="s">
        <v>336</v>
      </c>
      <c r="D571" s="157" t="s">
        <v>332</v>
      </c>
      <c r="E571" s="158">
        <v>1195</v>
      </c>
    </row>
    <row r="572" spans="1:5" ht="14.4">
      <c r="A572" s="157" t="s">
        <v>2</v>
      </c>
      <c r="B572" s="158">
        <v>2022</v>
      </c>
      <c r="C572" s="157" t="s">
        <v>338</v>
      </c>
      <c r="D572" s="157" t="s">
        <v>337</v>
      </c>
      <c r="E572" s="158">
        <v>11888</v>
      </c>
    </row>
    <row r="573" spans="1:5" ht="14.4">
      <c r="A573" s="157" t="s">
        <v>2</v>
      </c>
      <c r="B573" s="158">
        <v>2022</v>
      </c>
      <c r="C573" s="157" t="s">
        <v>339</v>
      </c>
      <c r="D573" s="157" t="s">
        <v>337</v>
      </c>
      <c r="E573" s="158">
        <v>1405</v>
      </c>
    </row>
    <row r="574" spans="1:5" ht="14.4">
      <c r="A574" s="157" t="s">
        <v>2</v>
      </c>
      <c r="B574" s="158">
        <v>2022</v>
      </c>
      <c r="C574" s="157" t="s">
        <v>340</v>
      </c>
      <c r="D574" s="157" t="s">
        <v>337</v>
      </c>
      <c r="E574" s="158">
        <v>4</v>
      </c>
    </row>
    <row r="575" spans="1:5" ht="14.4">
      <c r="A575" s="157" t="s">
        <v>2</v>
      </c>
      <c r="B575" s="158">
        <v>2022</v>
      </c>
      <c r="C575" s="157" t="s">
        <v>341</v>
      </c>
      <c r="D575" s="157" t="s">
        <v>337</v>
      </c>
      <c r="E575" s="158">
        <v>160856</v>
      </c>
    </row>
    <row r="576" spans="1:5" ht="14.4">
      <c r="A576" s="157" t="s">
        <v>2</v>
      </c>
      <c r="B576" s="158">
        <v>2022</v>
      </c>
      <c r="C576" s="157" t="s">
        <v>333</v>
      </c>
      <c r="D576" s="157" t="s">
        <v>332</v>
      </c>
      <c r="E576" s="158">
        <v>291</v>
      </c>
    </row>
    <row r="577" spans="1:5" ht="14.4">
      <c r="A577" s="157" t="s">
        <v>2</v>
      </c>
      <c r="B577" s="158">
        <v>2022</v>
      </c>
      <c r="C577" s="157" t="s">
        <v>335</v>
      </c>
      <c r="D577" s="157" t="s">
        <v>332</v>
      </c>
      <c r="E577" s="158">
        <v>45297</v>
      </c>
    </row>
    <row r="578" spans="1:5" ht="14.4">
      <c r="A578" s="157" t="s">
        <v>2</v>
      </c>
      <c r="B578" s="158">
        <v>2022</v>
      </c>
      <c r="C578" s="157" t="s">
        <v>336</v>
      </c>
      <c r="D578" s="157" t="s">
        <v>332</v>
      </c>
      <c r="E578" s="158">
        <v>1193</v>
      </c>
    </row>
    <row r="579" spans="1:5" ht="14.4">
      <c r="A579" s="157" t="s">
        <v>2</v>
      </c>
      <c r="B579" s="158">
        <v>2023</v>
      </c>
      <c r="C579" s="157" t="s">
        <v>338</v>
      </c>
      <c r="D579" s="157" t="s">
        <v>337</v>
      </c>
      <c r="E579" s="158">
        <v>11952</v>
      </c>
    </row>
    <row r="580" spans="1:5" ht="14.4">
      <c r="A580" s="157" t="s">
        <v>2</v>
      </c>
      <c r="B580" s="158">
        <v>2023</v>
      </c>
      <c r="C580" s="157" t="s">
        <v>339</v>
      </c>
      <c r="D580" s="157" t="s">
        <v>337</v>
      </c>
      <c r="E580" s="158">
        <v>1436</v>
      </c>
    </row>
    <row r="581" spans="1:5" ht="14.4">
      <c r="A581" s="157" t="s">
        <v>2</v>
      </c>
      <c r="B581" s="158">
        <v>2023</v>
      </c>
      <c r="C581" s="157" t="s">
        <v>340</v>
      </c>
      <c r="D581" s="157" t="s">
        <v>337</v>
      </c>
      <c r="E581" s="158">
        <v>5</v>
      </c>
    </row>
    <row r="582" spans="1:5" ht="14.4">
      <c r="A582" s="157" t="s">
        <v>2</v>
      </c>
      <c r="B582" s="158">
        <v>2023</v>
      </c>
      <c r="C582" s="157" t="s">
        <v>341</v>
      </c>
      <c r="D582" s="157" t="s">
        <v>337</v>
      </c>
      <c r="E582" s="158">
        <v>163332</v>
      </c>
    </row>
    <row r="583" spans="1:5" ht="14.4">
      <c r="A583" s="157" t="s">
        <v>2</v>
      </c>
      <c r="B583" s="158">
        <v>2023</v>
      </c>
      <c r="C583" s="157" t="s">
        <v>333</v>
      </c>
      <c r="D583" s="157" t="s">
        <v>332</v>
      </c>
      <c r="E583" s="158">
        <v>287</v>
      </c>
    </row>
    <row r="584" spans="1:5" ht="14.4">
      <c r="A584" s="157" t="s">
        <v>2</v>
      </c>
      <c r="B584" s="158">
        <v>2023</v>
      </c>
      <c r="C584" s="157" t="s">
        <v>335</v>
      </c>
      <c r="D584" s="157" t="s">
        <v>332</v>
      </c>
      <c r="E584" s="158">
        <v>46017</v>
      </c>
    </row>
    <row r="585" spans="1:5" ht="14.4">
      <c r="A585" s="157" t="s">
        <v>2</v>
      </c>
      <c r="B585" s="158">
        <v>2023</v>
      </c>
      <c r="C585" s="157" t="s">
        <v>336</v>
      </c>
      <c r="D585" s="157" t="s">
        <v>332</v>
      </c>
      <c r="E585" s="158">
        <v>1203</v>
      </c>
    </row>
    <row r="586" spans="1:5" ht="14.4">
      <c r="A586" s="157" t="s">
        <v>3</v>
      </c>
      <c r="B586" s="158">
        <v>2015</v>
      </c>
      <c r="C586" s="157" t="s">
        <v>343</v>
      </c>
      <c r="D586" s="157" t="s">
        <v>332</v>
      </c>
      <c r="E586" s="158">
        <v>2</v>
      </c>
    </row>
    <row r="587" spans="1:5" ht="14.4">
      <c r="A587" s="157" t="s">
        <v>3</v>
      </c>
      <c r="B587" s="158">
        <v>2015</v>
      </c>
      <c r="C587" s="157" t="s">
        <v>338</v>
      </c>
      <c r="D587" s="157" t="s">
        <v>337</v>
      </c>
      <c r="E587" s="158">
        <v>13437</v>
      </c>
    </row>
    <row r="588" spans="1:5" ht="14.4">
      <c r="A588" s="157" t="s">
        <v>3</v>
      </c>
      <c r="B588" s="158">
        <v>2015</v>
      </c>
      <c r="C588" s="157" t="s">
        <v>339</v>
      </c>
      <c r="D588" s="157" t="s">
        <v>337</v>
      </c>
      <c r="E588" s="158">
        <v>1645</v>
      </c>
    </row>
    <row r="589" spans="1:5" ht="14.4">
      <c r="A589" s="157" t="s">
        <v>3</v>
      </c>
      <c r="B589" s="158">
        <v>2015</v>
      </c>
      <c r="C589" s="157" t="s">
        <v>340</v>
      </c>
      <c r="D589" s="157" t="s">
        <v>337</v>
      </c>
      <c r="E589" s="158">
        <v>2</v>
      </c>
    </row>
    <row r="590" spans="1:5" ht="14.4">
      <c r="A590" s="157" t="s">
        <v>3</v>
      </c>
      <c r="B590" s="158">
        <v>2015</v>
      </c>
      <c r="C590" s="157" t="s">
        <v>341</v>
      </c>
      <c r="D590" s="157" t="s">
        <v>337</v>
      </c>
      <c r="E590" s="158">
        <v>132736</v>
      </c>
    </row>
    <row r="591" spans="1:5" ht="14.4">
      <c r="A591" s="157" t="s">
        <v>3</v>
      </c>
      <c r="B591" s="158">
        <v>2015</v>
      </c>
      <c r="C591" s="157" t="s">
        <v>335</v>
      </c>
      <c r="D591" s="157" t="s">
        <v>332</v>
      </c>
      <c r="E591" s="158">
        <v>37707</v>
      </c>
    </row>
    <row r="592" spans="1:5" ht="14.4">
      <c r="A592" s="157" t="s">
        <v>3</v>
      </c>
      <c r="B592" s="158">
        <v>2015</v>
      </c>
      <c r="C592" s="157" t="s">
        <v>336</v>
      </c>
      <c r="D592" s="157" t="s">
        <v>332</v>
      </c>
      <c r="E592" s="158">
        <v>1421</v>
      </c>
    </row>
    <row r="593" spans="1:5" ht="14.4">
      <c r="A593" s="157" t="s">
        <v>3</v>
      </c>
      <c r="B593" s="158">
        <v>2016</v>
      </c>
      <c r="C593" s="157" t="s">
        <v>343</v>
      </c>
      <c r="D593" s="157" t="s">
        <v>332</v>
      </c>
      <c r="E593" s="158">
        <v>2</v>
      </c>
    </row>
    <row r="594" spans="1:5" ht="14.4">
      <c r="A594" s="157" t="s">
        <v>3</v>
      </c>
      <c r="B594" s="158">
        <v>2016</v>
      </c>
      <c r="C594" s="157" t="s">
        <v>338</v>
      </c>
      <c r="D594" s="157" t="s">
        <v>337</v>
      </c>
      <c r="E594" s="158">
        <v>13605</v>
      </c>
    </row>
    <row r="595" spans="1:5" ht="14.4">
      <c r="A595" s="157" t="s">
        <v>3</v>
      </c>
      <c r="B595" s="158">
        <v>2016</v>
      </c>
      <c r="C595" s="157" t="s">
        <v>339</v>
      </c>
      <c r="D595" s="157" t="s">
        <v>337</v>
      </c>
      <c r="E595" s="158">
        <v>1666</v>
      </c>
    </row>
    <row r="596" spans="1:5" ht="14.4">
      <c r="A596" s="157" t="s">
        <v>3</v>
      </c>
      <c r="B596" s="158">
        <v>2016</v>
      </c>
      <c r="C596" s="157" t="s">
        <v>340</v>
      </c>
      <c r="D596" s="157" t="s">
        <v>337</v>
      </c>
      <c r="E596" s="158">
        <v>2</v>
      </c>
    </row>
    <row r="597" spans="1:5" ht="14.4">
      <c r="A597" s="157" t="s">
        <v>3</v>
      </c>
      <c r="B597" s="158">
        <v>2016</v>
      </c>
      <c r="C597" s="157" t="s">
        <v>341</v>
      </c>
      <c r="D597" s="157" t="s">
        <v>337</v>
      </c>
      <c r="E597" s="158">
        <v>135015</v>
      </c>
    </row>
    <row r="598" spans="1:5" ht="14.4">
      <c r="A598" s="157" t="s">
        <v>3</v>
      </c>
      <c r="B598" s="158">
        <v>2016</v>
      </c>
      <c r="C598" s="157" t="s">
        <v>335</v>
      </c>
      <c r="D598" s="157" t="s">
        <v>332</v>
      </c>
      <c r="E598" s="158">
        <v>38143</v>
      </c>
    </row>
    <row r="599" spans="1:5" ht="14.4">
      <c r="A599" s="157" t="s">
        <v>3</v>
      </c>
      <c r="B599" s="158">
        <v>2016</v>
      </c>
      <c r="C599" s="157" t="s">
        <v>336</v>
      </c>
      <c r="D599" s="157" t="s">
        <v>332</v>
      </c>
      <c r="E599" s="158">
        <v>1427</v>
      </c>
    </row>
    <row r="600" spans="1:5" ht="14.4">
      <c r="A600" s="157" t="s">
        <v>3</v>
      </c>
      <c r="B600" s="158">
        <v>2017</v>
      </c>
      <c r="C600" s="157" t="s">
        <v>343</v>
      </c>
      <c r="D600" s="157" t="s">
        <v>332</v>
      </c>
      <c r="E600" s="158">
        <v>2</v>
      </c>
    </row>
    <row r="601" spans="1:5" ht="14.4">
      <c r="A601" s="157" t="s">
        <v>3</v>
      </c>
      <c r="B601" s="158">
        <v>2017</v>
      </c>
      <c r="C601" s="157" t="s">
        <v>338</v>
      </c>
      <c r="D601" s="157" t="s">
        <v>337</v>
      </c>
      <c r="E601" s="158">
        <v>13799</v>
      </c>
    </row>
    <row r="602" spans="1:5" ht="14.4">
      <c r="A602" s="157" t="s">
        <v>3</v>
      </c>
      <c r="B602" s="158">
        <v>2017</v>
      </c>
      <c r="C602" s="157" t="s">
        <v>339</v>
      </c>
      <c r="D602" s="157" t="s">
        <v>337</v>
      </c>
      <c r="E602" s="158">
        <v>1688</v>
      </c>
    </row>
    <row r="603" spans="1:5" ht="14.4">
      <c r="A603" s="157" t="s">
        <v>3</v>
      </c>
      <c r="B603" s="158">
        <v>2017</v>
      </c>
      <c r="C603" s="157" t="s">
        <v>340</v>
      </c>
      <c r="D603" s="157" t="s">
        <v>337</v>
      </c>
      <c r="E603" s="158">
        <v>2</v>
      </c>
    </row>
    <row r="604" spans="1:5" ht="14.4">
      <c r="A604" s="157" t="s">
        <v>3</v>
      </c>
      <c r="B604" s="158">
        <v>2017</v>
      </c>
      <c r="C604" s="157" t="s">
        <v>341</v>
      </c>
      <c r="D604" s="157" t="s">
        <v>337</v>
      </c>
      <c r="E604" s="158">
        <v>137309</v>
      </c>
    </row>
    <row r="605" spans="1:5" ht="14.4">
      <c r="A605" s="157" t="s">
        <v>3</v>
      </c>
      <c r="B605" s="158">
        <v>2017</v>
      </c>
      <c r="C605" s="157" t="s">
        <v>335</v>
      </c>
      <c r="D605" s="157" t="s">
        <v>332</v>
      </c>
      <c r="E605" s="158">
        <v>39921</v>
      </c>
    </row>
    <row r="606" spans="1:5" ht="14.4">
      <c r="A606" s="157" t="s">
        <v>3</v>
      </c>
      <c r="B606" s="158">
        <v>2017</v>
      </c>
      <c r="C606" s="157" t="s">
        <v>336</v>
      </c>
      <c r="D606" s="157" t="s">
        <v>332</v>
      </c>
      <c r="E606" s="158">
        <v>1455</v>
      </c>
    </row>
    <row r="607" spans="1:5" ht="14.4">
      <c r="A607" s="157" t="s">
        <v>3</v>
      </c>
      <c r="B607" s="158">
        <v>2018</v>
      </c>
      <c r="C607" s="157" t="s">
        <v>343</v>
      </c>
      <c r="D607" s="157" t="s">
        <v>332</v>
      </c>
      <c r="E607" s="158">
        <v>2</v>
      </c>
    </row>
    <row r="608" spans="1:5" ht="14.4">
      <c r="A608" s="157" t="s">
        <v>3</v>
      </c>
      <c r="B608" s="158">
        <v>2018</v>
      </c>
      <c r="C608" s="157" t="s">
        <v>338</v>
      </c>
      <c r="D608" s="157" t="s">
        <v>337</v>
      </c>
      <c r="E608" s="158">
        <v>13872</v>
      </c>
    </row>
    <row r="609" spans="1:5" ht="14.4">
      <c r="A609" s="157" t="s">
        <v>3</v>
      </c>
      <c r="B609" s="158">
        <v>2018</v>
      </c>
      <c r="C609" s="157" t="s">
        <v>339</v>
      </c>
      <c r="D609" s="157" t="s">
        <v>337</v>
      </c>
      <c r="E609" s="158">
        <v>1713</v>
      </c>
    </row>
    <row r="610" spans="1:5" ht="14.4">
      <c r="A610" s="157" t="s">
        <v>3</v>
      </c>
      <c r="B610" s="158">
        <v>2018</v>
      </c>
      <c r="C610" s="157" t="s">
        <v>340</v>
      </c>
      <c r="D610" s="157" t="s">
        <v>337</v>
      </c>
      <c r="E610" s="158">
        <v>2</v>
      </c>
    </row>
    <row r="611" spans="1:5" ht="14.4">
      <c r="A611" s="157" t="s">
        <v>3</v>
      </c>
      <c r="B611" s="158">
        <v>2018</v>
      </c>
      <c r="C611" s="157" t="s">
        <v>341</v>
      </c>
      <c r="D611" s="157" t="s">
        <v>337</v>
      </c>
      <c r="E611" s="158">
        <v>138711</v>
      </c>
    </row>
    <row r="612" spans="1:5" ht="14.4">
      <c r="A612" s="157" t="s">
        <v>3</v>
      </c>
      <c r="B612" s="158">
        <v>2018</v>
      </c>
      <c r="C612" s="157" t="s">
        <v>335</v>
      </c>
      <c r="D612" s="157" t="s">
        <v>332</v>
      </c>
      <c r="E612" s="158">
        <v>39662</v>
      </c>
    </row>
    <row r="613" spans="1:5" ht="14.4">
      <c r="A613" s="157" t="s">
        <v>3</v>
      </c>
      <c r="B613" s="158">
        <v>2018</v>
      </c>
      <c r="C613" s="157" t="s">
        <v>336</v>
      </c>
      <c r="D613" s="157" t="s">
        <v>332</v>
      </c>
      <c r="E613" s="158">
        <v>1456</v>
      </c>
    </row>
    <row r="614" spans="1:5" ht="14.4">
      <c r="A614" s="157" t="s">
        <v>3</v>
      </c>
      <c r="B614" s="158">
        <v>2019</v>
      </c>
      <c r="C614" s="157" t="s">
        <v>343</v>
      </c>
      <c r="D614" s="157" t="s">
        <v>332</v>
      </c>
      <c r="E614" s="158">
        <v>2</v>
      </c>
    </row>
    <row r="615" spans="1:5" ht="14.4">
      <c r="A615" s="157" t="s">
        <v>3</v>
      </c>
      <c r="B615" s="158">
        <v>2019</v>
      </c>
      <c r="C615" s="157" t="s">
        <v>338</v>
      </c>
      <c r="D615" s="157" t="s">
        <v>337</v>
      </c>
      <c r="E615" s="158">
        <v>14006</v>
      </c>
    </row>
    <row r="616" spans="1:5" ht="14.4">
      <c r="A616" s="157" t="s">
        <v>3</v>
      </c>
      <c r="B616" s="158">
        <v>2019</v>
      </c>
      <c r="C616" s="157" t="s">
        <v>339</v>
      </c>
      <c r="D616" s="157" t="s">
        <v>337</v>
      </c>
      <c r="E616" s="158">
        <v>1696</v>
      </c>
    </row>
    <row r="617" spans="1:5" ht="14.4">
      <c r="A617" s="157" t="s">
        <v>3</v>
      </c>
      <c r="B617" s="158">
        <v>2019</v>
      </c>
      <c r="C617" s="157" t="s">
        <v>340</v>
      </c>
      <c r="D617" s="157" t="s">
        <v>337</v>
      </c>
      <c r="E617" s="158">
        <v>2</v>
      </c>
    </row>
    <row r="618" spans="1:5" ht="14.4">
      <c r="A618" s="157" t="s">
        <v>3</v>
      </c>
      <c r="B618" s="158">
        <v>2019</v>
      </c>
      <c r="C618" s="157" t="s">
        <v>341</v>
      </c>
      <c r="D618" s="157" t="s">
        <v>337</v>
      </c>
      <c r="E618" s="158">
        <v>139846</v>
      </c>
    </row>
    <row r="619" spans="1:5" ht="14.4">
      <c r="A619" s="157" t="s">
        <v>3</v>
      </c>
      <c r="B619" s="158">
        <v>2019</v>
      </c>
      <c r="C619" s="157" t="s">
        <v>335</v>
      </c>
      <c r="D619" s="157" t="s">
        <v>332</v>
      </c>
      <c r="E619" s="158">
        <v>40041</v>
      </c>
    </row>
    <row r="620" spans="1:5" ht="14.4">
      <c r="A620" s="157" t="s">
        <v>3</v>
      </c>
      <c r="B620" s="158">
        <v>2019</v>
      </c>
      <c r="C620" s="157" t="s">
        <v>336</v>
      </c>
      <c r="D620" s="157" t="s">
        <v>332</v>
      </c>
      <c r="E620" s="158">
        <v>1447</v>
      </c>
    </row>
    <row r="621" spans="1:5" ht="14.4">
      <c r="A621" s="157" t="s">
        <v>3</v>
      </c>
      <c r="B621" s="158">
        <v>2020</v>
      </c>
      <c r="C621" s="157" t="s">
        <v>343</v>
      </c>
      <c r="D621" s="157" t="s">
        <v>332</v>
      </c>
      <c r="E621" s="158">
        <v>2</v>
      </c>
    </row>
    <row r="622" spans="1:5" ht="14.4">
      <c r="A622" s="157" t="s">
        <v>3</v>
      </c>
      <c r="B622" s="158">
        <v>2020</v>
      </c>
      <c r="C622" s="157" t="s">
        <v>338</v>
      </c>
      <c r="D622" s="157" t="s">
        <v>337</v>
      </c>
      <c r="E622" s="158">
        <v>13997</v>
      </c>
    </row>
    <row r="623" spans="1:5" ht="14.4">
      <c r="A623" s="157" t="s">
        <v>3</v>
      </c>
      <c r="B623" s="158">
        <v>2020</v>
      </c>
      <c r="C623" s="157" t="s">
        <v>339</v>
      </c>
      <c r="D623" s="157" t="s">
        <v>337</v>
      </c>
      <c r="E623" s="158">
        <v>1718</v>
      </c>
    </row>
    <row r="624" spans="1:5" ht="14.4">
      <c r="A624" s="157" t="s">
        <v>3</v>
      </c>
      <c r="B624" s="158">
        <v>2020</v>
      </c>
      <c r="C624" s="157" t="s">
        <v>340</v>
      </c>
      <c r="D624" s="157" t="s">
        <v>337</v>
      </c>
      <c r="E624" s="158">
        <v>2</v>
      </c>
    </row>
    <row r="625" spans="1:5" ht="14.4">
      <c r="A625" s="157" t="s">
        <v>3</v>
      </c>
      <c r="B625" s="158">
        <v>2020</v>
      </c>
      <c r="C625" s="157" t="s">
        <v>341</v>
      </c>
      <c r="D625" s="157" t="s">
        <v>337</v>
      </c>
      <c r="E625" s="158">
        <v>141747</v>
      </c>
    </row>
    <row r="626" spans="1:5" ht="14.4">
      <c r="A626" s="157" t="s">
        <v>3</v>
      </c>
      <c r="B626" s="158">
        <v>2020</v>
      </c>
      <c r="C626" s="157" t="s">
        <v>335</v>
      </c>
      <c r="D626" s="157" t="s">
        <v>332</v>
      </c>
      <c r="E626" s="158">
        <v>40222</v>
      </c>
    </row>
    <row r="627" spans="1:5" ht="14.4">
      <c r="A627" s="157" t="s">
        <v>3</v>
      </c>
      <c r="B627" s="158">
        <v>2020</v>
      </c>
      <c r="C627" s="157" t="s">
        <v>336</v>
      </c>
      <c r="D627" s="157" t="s">
        <v>332</v>
      </c>
      <c r="E627" s="158">
        <v>1450</v>
      </c>
    </row>
    <row r="628" spans="1:5" ht="14.4">
      <c r="A628" s="157" t="s">
        <v>3</v>
      </c>
      <c r="B628" s="158">
        <v>2021</v>
      </c>
      <c r="C628" s="157" t="s">
        <v>343</v>
      </c>
      <c r="D628" s="157" t="s">
        <v>332</v>
      </c>
      <c r="E628" s="158">
        <v>2</v>
      </c>
    </row>
    <row r="629" spans="1:5" ht="14.4">
      <c r="A629" s="157" t="s">
        <v>3</v>
      </c>
      <c r="B629" s="158">
        <v>2021</v>
      </c>
      <c r="C629" s="157" t="s">
        <v>338</v>
      </c>
      <c r="D629" s="157" t="s">
        <v>337</v>
      </c>
      <c r="E629" s="158">
        <v>14060</v>
      </c>
    </row>
    <row r="630" spans="1:5" ht="14.4">
      <c r="A630" s="157" t="s">
        <v>3</v>
      </c>
      <c r="B630" s="158">
        <v>2021</v>
      </c>
      <c r="C630" s="157" t="s">
        <v>339</v>
      </c>
      <c r="D630" s="157" t="s">
        <v>337</v>
      </c>
      <c r="E630" s="158">
        <v>1679</v>
      </c>
    </row>
    <row r="631" spans="1:5" ht="14.4">
      <c r="A631" s="157" t="s">
        <v>3</v>
      </c>
      <c r="B631" s="158">
        <v>2021</v>
      </c>
      <c r="C631" s="157" t="s">
        <v>340</v>
      </c>
      <c r="D631" s="157" t="s">
        <v>337</v>
      </c>
      <c r="E631" s="158">
        <v>2</v>
      </c>
    </row>
    <row r="632" spans="1:5" ht="14.4">
      <c r="A632" s="157" t="s">
        <v>3</v>
      </c>
      <c r="B632" s="158">
        <v>2021</v>
      </c>
      <c r="C632" s="157" t="s">
        <v>341</v>
      </c>
      <c r="D632" s="157" t="s">
        <v>337</v>
      </c>
      <c r="E632" s="158">
        <v>143058</v>
      </c>
    </row>
    <row r="633" spans="1:5" ht="14.4">
      <c r="A633" s="157" t="s">
        <v>3</v>
      </c>
      <c r="B633" s="158">
        <v>2021</v>
      </c>
      <c r="C633" s="157" t="s">
        <v>335</v>
      </c>
      <c r="D633" s="157" t="s">
        <v>332</v>
      </c>
      <c r="E633" s="158">
        <v>40710</v>
      </c>
    </row>
    <row r="634" spans="1:5" ht="14.4">
      <c r="A634" s="157" t="s">
        <v>3</v>
      </c>
      <c r="B634" s="158">
        <v>2021</v>
      </c>
      <c r="C634" s="157" t="s">
        <v>336</v>
      </c>
      <c r="D634" s="157" t="s">
        <v>332</v>
      </c>
      <c r="E634" s="158">
        <v>1460</v>
      </c>
    </row>
    <row r="635" spans="1:5" ht="14.4">
      <c r="A635" s="157" t="s">
        <v>3</v>
      </c>
      <c r="B635" s="158">
        <v>2022</v>
      </c>
      <c r="C635" s="157" t="s">
        <v>343</v>
      </c>
      <c r="D635" s="157" t="s">
        <v>332</v>
      </c>
      <c r="E635" s="158">
        <v>2</v>
      </c>
    </row>
    <row r="636" spans="1:5" ht="14.4">
      <c r="A636" s="157" t="s">
        <v>3</v>
      </c>
      <c r="B636" s="158">
        <v>2022</v>
      </c>
      <c r="C636" s="157" t="s">
        <v>338</v>
      </c>
      <c r="D636" s="157" t="s">
        <v>337</v>
      </c>
      <c r="E636" s="158">
        <v>14213</v>
      </c>
    </row>
    <row r="637" spans="1:5" ht="14.4">
      <c r="A637" s="157" t="s">
        <v>3</v>
      </c>
      <c r="B637" s="158">
        <v>2022</v>
      </c>
      <c r="C637" s="157" t="s">
        <v>339</v>
      </c>
      <c r="D637" s="157" t="s">
        <v>337</v>
      </c>
      <c r="E637" s="158">
        <v>1648</v>
      </c>
    </row>
    <row r="638" spans="1:5" ht="14.4">
      <c r="A638" s="157" t="s">
        <v>3</v>
      </c>
      <c r="B638" s="158">
        <v>2022</v>
      </c>
      <c r="C638" s="157" t="s">
        <v>340</v>
      </c>
      <c r="D638" s="157" t="s">
        <v>337</v>
      </c>
      <c r="E638" s="158">
        <v>2</v>
      </c>
    </row>
    <row r="639" spans="1:5" ht="14.4">
      <c r="A639" s="157" t="s">
        <v>3</v>
      </c>
      <c r="B639" s="158">
        <v>2022</v>
      </c>
      <c r="C639" s="157" t="s">
        <v>341</v>
      </c>
      <c r="D639" s="157" t="s">
        <v>337</v>
      </c>
      <c r="E639" s="158">
        <v>144624</v>
      </c>
    </row>
    <row r="640" spans="1:5" ht="14.4">
      <c r="A640" s="157" t="s">
        <v>3</v>
      </c>
      <c r="B640" s="158">
        <v>2022</v>
      </c>
      <c r="C640" s="157" t="s">
        <v>335</v>
      </c>
      <c r="D640" s="157" t="s">
        <v>332</v>
      </c>
      <c r="E640" s="158">
        <v>41166</v>
      </c>
    </row>
    <row r="641" spans="1:5" ht="14.4">
      <c r="A641" s="157" t="s">
        <v>3</v>
      </c>
      <c r="B641" s="158">
        <v>2022</v>
      </c>
      <c r="C641" s="157" t="s">
        <v>336</v>
      </c>
      <c r="D641" s="157" t="s">
        <v>332</v>
      </c>
      <c r="E641" s="158">
        <v>1456</v>
      </c>
    </row>
    <row r="642" spans="1:5" ht="14.4">
      <c r="A642" s="157" t="s">
        <v>3</v>
      </c>
      <c r="B642" s="158">
        <v>2023</v>
      </c>
      <c r="C642" s="157" t="s">
        <v>343</v>
      </c>
      <c r="D642" s="157" t="s">
        <v>332</v>
      </c>
      <c r="E642" s="158">
        <v>2</v>
      </c>
    </row>
    <row r="643" spans="1:5" ht="14.4">
      <c r="A643" s="157" t="s">
        <v>3</v>
      </c>
      <c r="B643" s="158">
        <v>2023</v>
      </c>
      <c r="C643" s="157" t="s">
        <v>338</v>
      </c>
      <c r="D643" s="157" t="s">
        <v>337</v>
      </c>
      <c r="E643" s="158">
        <v>14339</v>
      </c>
    </row>
    <row r="644" spans="1:5" ht="14.4">
      <c r="A644" s="157" t="s">
        <v>3</v>
      </c>
      <c r="B644" s="158">
        <v>2023</v>
      </c>
      <c r="C644" s="157" t="s">
        <v>339</v>
      </c>
      <c r="D644" s="157" t="s">
        <v>337</v>
      </c>
      <c r="E644" s="158">
        <v>1659</v>
      </c>
    </row>
    <row r="645" spans="1:5" ht="14.4">
      <c r="A645" s="157" t="s">
        <v>3</v>
      </c>
      <c r="B645" s="158">
        <v>2023</v>
      </c>
      <c r="C645" s="157" t="s">
        <v>341</v>
      </c>
      <c r="D645" s="157" t="s">
        <v>337</v>
      </c>
      <c r="E645" s="158">
        <v>146023</v>
      </c>
    </row>
    <row r="646" spans="1:5" ht="14.4">
      <c r="A646" s="157" t="s">
        <v>3</v>
      </c>
      <c r="B646" s="158">
        <v>2023</v>
      </c>
      <c r="C646" s="157" t="s">
        <v>335</v>
      </c>
      <c r="D646" s="157" t="s">
        <v>332</v>
      </c>
      <c r="E646" s="158">
        <v>41578</v>
      </c>
    </row>
    <row r="647" spans="1:5" ht="14.4">
      <c r="A647" s="157" t="s">
        <v>3</v>
      </c>
      <c r="B647" s="158">
        <v>2023</v>
      </c>
      <c r="C647" s="157" t="s">
        <v>336</v>
      </c>
      <c r="D647" s="157" t="s">
        <v>332</v>
      </c>
      <c r="E647" s="158">
        <v>1481</v>
      </c>
    </row>
    <row r="648" spans="1:5" ht="14.4">
      <c r="A648" s="157" t="s">
        <v>282</v>
      </c>
      <c r="B648" s="158">
        <v>2015</v>
      </c>
      <c r="C648" s="157" t="s">
        <v>338</v>
      </c>
      <c r="D648" s="157" t="s">
        <v>337</v>
      </c>
      <c r="E648" s="158">
        <v>5646</v>
      </c>
    </row>
    <row r="649" spans="1:5" ht="14.4">
      <c r="A649" s="157" t="s">
        <v>282</v>
      </c>
      <c r="B649" s="158">
        <v>2015</v>
      </c>
      <c r="C649" s="157" t="s">
        <v>339</v>
      </c>
      <c r="D649" s="157" t="s">
        <v>337</v>
      </c>
      <c r="E649" s="158">
        <v>590</v>
      </c>
    </row>
    <row r="650" spans="1:5" ht="14.4">
      <c r="A650" s="157" t="s">
        <v>282</v>
      </c>
      <c r="B650" s="158">
        <v>2015</v>
      </c>
      <c r="C650" s="157" t="s">
        <v>341</v>
      </c>
      <c r="D650" s="157" t="s">
        <v>337</v>
      </c>
      <c r="E650" s="158">
        <v>51494</v>
      </c>
    </row>
    <row r="651" spans="1:5" ht="14.4">
      <c r="A651" s="157" t="s">
        <v>282</v>
      </c>
      <c r="B651" s="158">
        <v>2015</v>
      </c>
      <c r="C651" s="157" t="s">
        <v>333</v>
      </c>
      <c r="D651" s="157" t="s">
        <v>332</v>
      </c>
      <c r="E651" s="158">
        <v>398</v>
      </c>
    </row>
    <row r="652" spans="1:5" ht="14.4">
      <c r="A652" s="157" t="s">
        <v>282</v>
      </c>
      <c r="B652" s="158">
        <v>2015</v>
      </c>
      <c r="C652" s="157" t="s">
        <v>335</v>
      </c>
      <c r="D652" s="157" t="s">
        <v>332</v>
      </c>
      <c r="E652" s="158">
        <v>17956</v>
      </c>
    </row>
    <row r="653" spans="1:5" ht="14.4">
      <c r="A653" s="157" t="s">
        <v>282</v>
      </c>
      <c r="B653" s="158">
        <v>2015</v>
      </c>
      <c r="C653" s="157" t="s">
        <v>336</v>
      </c>
      <c r="D653" s="157" t="s">
        <v>332</v>
      </c>
      <c r="E653" s="158">
        <v>251</v>
      </c>
    </row>
    <row r="654" spans="1:5" ht="14.4">
      <c r="A654" s="157" t="s">
        <v>282</v>
      </c>
      <c r="B654" s="158">
        <v>2016</v>
      </c>
      <c r="C654" s="157" t="s">
        <v>343</v>
      </c>
      <c r="D654" s="157" t="s">
        <v>332</v>
      </c>
      <c r="E654" s="158">
        <v>1</v>
      </c>
    </row>
    <row r="655" spans="1:5" ht="14.4">
      <c r="A655" s="157" t="s">
        <v>282</v>
      </c>
      <c r="B655" s="158">
        <v>2016</v>
      </c>
      <c r="C655" s="157" t="s">
        <v>338</v>
      </c>
      <c r="D655" s="157" t="s">
        <v>337</v>
      </c>
      <c r="E655" s="158">
        <v>5629</v>
      </c>
    </row>
    <row r="656" spans="1:5" ht="14.4">
      <c r="A656" s="157" t="s">
        <v>282</v>
      </c>
      <c r="B656" s="158">
        <v>2016</v>
      </c>
      <c r="C656" s="157" t="s">
        <v>339</v>
      </c>
      <c r="D656" s="157" t="s">
        <v>337</v>
      </c>
      <c r="E656" s="158">
        <v>581</v>
      </c>
    </row>
    <row r="657" spans="1:5" ht="14.4">
      <c r="A657" s="157" t="s">
        <v>282</v>
      </c>
      <c r="B657" s="158">
        <v>2016</v>
      </c>
      <c r="C657" s="157" t="s">
        <v>340</v>
      </c>
      <c r="D657" s="157" t="s">
        <v>337</v>
      </c>
      <c r="E657" s="158">
        <v>2</v>
      </c>
    </row>
    <row r="658" spans="1:5" ht="14.4">
      <c r="A658" s="157" t="s">
        <v>282</v>
      </c>
      <c r="B658" s="158">
        <v>2016</v>
      </c>
      <c r="C658" s="157" t="s">
        <v>341</v>
      </c>
      <c r="D658" s="157" t="s">
        <v>337</v>
      </c>
      <c r="E658" s="158">
        <v>51867</v>
      </c>
    </row>
    <row r="659" spans="1:5" ht="14.4">
      <c r="A659" s="157" t="s">
        <v>282</v>
      </c>
      <c r="B659" s="158">
        <v>2016</v>
      </c>
      <c r="C659" s="157" t="s">
        <v>333</v>
      </c>
      <c r="D659" s="157" t="s">
        <v>332</v>
      </c>
      <c r="E659" s="158">
        <v>385</v>
      </c>
    </row>
    <row r="660" spans="1:5" ht="14.4">
      <c r="A660" s="157" t="s">
        <v>282</v>
      </c>
      <c r="B660" s="158">
        <v>2016</v>
      </c>
      <c r="C660" s="157" t="s">
        <v>335</v>
      </c>
      <c r="D660" s="157" t="s">
        <v>332</v>
      </c>
      <c r="E660" s="158">
        <v>17890</v>
      </c>
    </row>
    <row r="661" spans="1:5" ht="14.4">
      <c r="A661" s="157" t="s">
        <v>282</v>
      </c>
      <c r="B661" s="158">
        <v>2016</v>
      </c>
      <c r="C661" s="157" t="s">
        <v>336</v>
      </c>
      <c r="D661" s="157" t="s">
        <v>332</v>
      </c>
      <c r="E661" s="158">
        <v>264</v>
      </c>
    </row>
    <row r="662" spans="1:5" ht="14.4">
      <c r="A662" s="157" t="s">
        <v>282</v>
      </c>
      <c r="B662" s="158">
        <v>2017</v>
      </c>
      <c r="C662" s="157" t="s">
        <v>343</v>
      </c>
      <c r="D662" s="157" t="s">
        <v>332</v>
      </c>
      <c r="E662" s="158">
        <v>1</v>
      </c>
    </row>
    <row r="663" spans="1:5" ht="14.4">
      <c r="A663" s="157" t="s">
        <v>282</v>
      </c>
      <c r="B663" s="158">
        <v>2017</v>
      </c>
      <c r="C663" s="157" t="s">
        <v>338</v>
      </c>
      <c r="D663" s="157" t="s">
        <v>337</v>
      </c>
      <c r="E663" s="158">
        <v>5680</v>
      </c>
    </row>
    <row r="664" spans="1:5" ht="14.4">
      <c r="A664" s="157" t="s">
        <v>282</v>
      </c>
      <c r="B664" s="158">
        <v>2017</v>
      </c>
      <c r="C664" s="157" t="s">
        <v>339</v>
      </c>
      <c r="D664" s="157" t="s">
        <v>337</v>
      </c>
      <c r="E664" s="158">
        <v>548</v>
      </c>
    </row>
    <row r="665" spans="1:5" ht="14.4">
      <c r="A665" s="157" t="s">
        <v>282</v>
      </c>
      <c r="B665" s="158">
        <v>2017</v>
      </c>
      <c r="C665" s="157" t="s">
        <v>340</v>
      </c>
      <c r="D665" s="157" t="s">
        <v>337</v>
      </c>
      <c r="E665" s="158">
        <v>2</v>
      </c>
    </row>
    <row r="666" spans="1:5" ht="14.4">
      <c r="A666" s="157" t="s">
        <v>282</v>
      </c>
      <c r="B666" s="158">
        <v>2017</v>
      </c>
      <c r="C666" s="157" t="s">
        <v>341</v>
      </c>
      <c r="D666" s="157" t="s">
        <v>337</v>
      </c>
      <c r="E666" s="158">
        <v>52431</v>
      </c>
    </row>
    <row r="667" spans="1:5" ht="14.4">
      <c r="A667" s="157" t="s">
        <v>282</v>
      </c>
      <c r="B667" s="158">
        <v>2017</v>
      </c>
      <c r="C667" s="157" t="s">
        <v>333</v>
      </c>
      <c r="D667" s="157" t="s">
        <v>332</v>
      </c>
      <c r="E667" s="158">
        <v>383</v>
      </c>
    </row>
    <row r="668" spans="1:5" ht="14.4">
      <c r="A668" s="157" t="s">
        <v>282</v>
      </c>
      <c r="B668" s="158">
        <v>2017</v>
      </c>
      <c r="C668" s="157" t="s">
        <v>335</v>
      </c>
      <c r="D668" s="157" t="s">
        <v>332</v>
      </c>
      <c r="E668" s="158">
        <v>18003</v>
      </c>
    </row>
    <row r="669" spans="1:5" ht="14.4">
      <c r="A669" s="157" t="s">
        <v>282</v>
      </c>
      <c r="B669" s="158">
        <v>2017</v>
      </c>
      <c r="C669" s="157" t="s">
        <v>336</v>
      </c>
      <c r="D669" s="157" t="s">
        <v>332</v>
      </c>
      <c r="E669" s="158">
        <v>228</v>
      </c>
    </row>
    <row r="670" spans="1:5" ht="14.4">
      <c r="A670" s="157" t="s">
        <v>282</v>
      </c>
      <c r="B670" s="158">
        <v>2018</v>
      </c>
      <c r="C670" s="157" t="s">
        <v>343</v>
      </c>
      <c r="D670" s="157" t="s">
        <v>332</v>
      </c>
      <c r="E670" s="158">
        <v>1</v>
      </c>
    </row>
    <row r="671" spans="1:5" ht="14.4">
      <c r="A671" s="157" t="s">
        <v>282</v>
      </c>
      <c r="B671" s="158">
        <v>2018</v>
      </c>
      <c r="C671" s="157" t="s">
        <v>338</v>
      </c>
      <c r="D671" s="157" t="s">
        <v>337</v>
      </c>
      <c r="E671" s="158">
        <v>5692</v>
      </c>
    </row>
    <row r="672" spans="1:5" ht="14.4">
      <c r="A672" s="157" t="s">
        <v>282</v>
      </c>
      <c r="B672" s="158">
        <v>2018</v>
      </c>
      <c r="C672" s="157" t="s">
        <v>339</v>
      </c>
      <c r="D672" s="157" t="s">
        <v>337</v>
      </c>
      <c r="E672" s="158">
        <v>552</v>
      </c>
    </row>
    <row r="673" spans="1:5" ht="14.4">
      <c r="A673" s="157" t="s">
        <v>282</v>
      </c>
      <c r="B673" s="158">
        <v>2018</v>
      </c>
      <c r="C673" s="157" t="s">
        <v>340</v>
      </c>
      <c r="D673" s="157" t="s">
        <v>337</v>
      </c>
      <c r="E673" s="158">
        <v>2</v>
      </c>
    </row>
    <row r="674" spans="1:5" ht="14.4">
      <c r="A674" s="157" t="s">
        <v>282</v>
      </c>
      <c r="B674" s="158">
        <v>2018</v>
      </c>
      <c r="C674" s="157" t="s">
        <v>341</v>
      </c>
      <c r="D674" s="157" t="s">
        <v>337</v>
      </c>
      <c r="E674" s="158">
        <v>52940</v>
      </c>
    </row>
    <row r="675" spans="1:5" ht="14.4">
      <c r="A675" s="157" t="s">
        <v>282</v>
      </c>
      <c r="B675" s="158">
        <v>2018</v>
      </c>
      <c r="C675" s="157" t="s">
        <v>333</v>
      </c>
      <c r="D675" s="157" t="s">
        <v>332</v>
      </c>
      <c r="E675" s="158">
        <v>380</v>
      </c>
    </row>
    <row r="676" spans="1:5" ht="14.4">
      <c r="A676" s="157" t="s">
        <v>282</v>
      </c>
      <c r="B676" s="158">
        <v>2018</v>
      </c>
      <c r="C676" s="157" t="s">
        <v>335</v>
      </c>
      <c r="D676" s="157" t="s">
        <v>332</v>
      </c>
      <c r="E676" s="158">
        <v>18065</v>
      </c>
    </row>
    <row r="677" spans="1:5" ht="14.4">
      <c r="A677" s="157" t="s">
        <v>282</v>
      </c>
      <c r="B677" s="158">
        <v>2018</v>
      </c>
      <c r="C677" s="157" t="s">
        <v>336</v>
      </c>
      <c r="D677" s="157" t="s">
        <v>332</v>
      </c>
      <c r="E677" s="158">
        <v>228</v>
      </c>
    </row>
    <row r="678" spans="1:5" ht="14.4">
      <c r="A678" s="157" t="s">
        <v>282</v>
      </c>
      <c r="B678" s="158">
        <v>2019</v>
      </c>
      <c r="C678" s="157" t="s">
        <v>343</v>
      </c>
      <c r="D678" s="157" t="s">
        <v>332</v>
      </c>
      <c r="E678" s="158">
        <v>1</v>
      </c>
    </row>
    <row r="679" spans="1:5" ht="14.4">
      <c r="A679" s="157" t="s">
        <v>282</v>
      </c>
      <c r="B679" s="158">
        <v>2019</v>
      </c>
      <c r="C679" s="157" t="s">
        <v>338</v>
      </c>
      <c r="D679" s="157" t="s">
        <v>337</v>
      </c>
      <c r="E679" s="158">
        <v>5695</v>
      </c>
    </row>
    <row r="680" spans="1:5" ht="14.4">
      <c r="A680" s="157" t="s">
        <v>282</v>
      </c>
      <c r="B680" s="158">
        <v>2019</v>
      </c>
      <c r="C680" s="157" t="s">
        <v>339</v>
      </c>
      <c r="D680" s="157" t="s">
        <v>337</v>
      </c>
      <c r="E680" s="158">
        <v>563</v>
      </c>
    </row>
    <row r="681" spans="1:5" ht="14.4">
      <c r="A681" s="157" t="s">
        <v>282</v>
      </c>
      <c r="B681" s="158">
        <v>2019</v>
      </c>
      <c r="C681" s="157" t="s">
        <v>340</v>
      </c>
      <c r="D681" s="157" t="s">
        <v>337</v>
      </c>
      <c r="E681" s="158">
        <v>2</v>
      </c>
    </row>
    <row r="682" spans="1:5" ht="14.4">
      <c r="A682" s="157" t="s">
        <v>282</v>
      </c>
      <c r="B682" s="158">
        <v>2019</v>
      </c>
      <c r="C682" s="157" t="s">
        <v>341</v>
      </c>
      <c r="D682" s="157" t="s">
        <v>337</v>
      </c>
      <c r="E682" s="158">
        <v>53550</v>
      </c>
    </row>
    <row r="683" spans="1:5" ht="14.4">
      <c r="A683" s="157" t="s">
        <v>282</v>
      </c>
      <c r="B683" s="158">
        <v>2019</v>
      </c>
      <c r="C683" s="157" t="s">
        <v>333</v>
      </c>
      <c r="D683" s="157" t="s">
        <v>332</v>
      </c>
      <c r="E683" s="158">
        <v>406</v>
      </c>
    </row>
    <row r="684" spans="1:5" ht="14.4">
      <c r="A684" s="157" t="s">
        <v>282</v>
      </c>
      <c r="B684" s="158">
        <v>2019</v>
      </c>
      <c r="C684" s="157" t="s">
        <v>335</v>
      </c>
      <c r="D684" s="157" t="s">
        <v>332</v>
      </c>
      <c r="E684" s="158">
        <v>18084</v>
      </c>
    </row>
    <row r="685" spans="1:5" ht="14.4">
      <c r="A685" s="157" t="s">
        <v>282</v>
      </c>
      <c r="B685" s="158">
        <v>2019</v>
      </c>
      <c r="C685" s="157" t="s">
        <v>336</v>
      </c>
      <c r="D685" s="157" t="s">
        <v>332</v>
      </c>
      <c r="E685" s="158">
        <v>228</v>
      </c>
    </row>
    <row r="686" spans="1:5" ht="14.4">
      <c r="A686" s="157" t="s">
        <v>282</v>
      </c>
      <c r="B686" s="158">
        <v>2020</v>
      </c>
      <c r="C686" s="157" t="s">
        <v>343</v>
      </c>
      <c r="D686" s="157" t="s">
        <v>332</v>
      </c>
      <c r="E686" s="158">
        <v>1</v>
      </c>
    </row>
    <row r="687" spans="1:5" ht="14.4">
      <c r="A687" s="157" t="s">
        <v>282</v>
      </c>
      <c r="B687" s="158">
        <v>2020</v>
      </c>
      <c r="C687" s="157" t="s">
        <v>338</v>
      </c>
      <c r="D687" s="157" t="s">
        <v>337</v>
      </c>
      <c r="E687" s="158">
        <v>5712</v>
      </c>
    </row>
    <row r="688" spans="1:5" ht="14.4">
      <c r="A688" s="157" t="s">
        <v>282</v>
      </c>
      <c r="B688" s="158">
        <v>2020</v>
      </c>
      <c r="C688" s="157" t="s">
        <v>339</v>
      </c>
      <c r="D688" s="157" t="s">
        <v>337</v>
      </c>
      <c r="E688" s="158">
        <v>558</v>
      </c>
    </row>
    <row r="689" spans="1:5" ht="14.4">
      <c r="A689" s="157" t="s">
        <v>282</v>
      </c>
      <c r="B689" s="158">
        <v>2020</v>
      </c>
      <c r="C689" s="157" t="s">
        <v>340</v>
      </c>
      <c r="D689" s="157" t="s">
        <v>337</v>
      </c>
      <c r="E689" s="158">
        <v>2</v>
      </c>
    </row>
    <row r="690" spans="1:5" ht="14.4">
      <c r="A690" s="157" t="s">
        <v>282</v>
      </c>
      <c r="B690" s="158">
        <v>2020</v>
      </c>
      <c r="C690" s="157" t="s">
        <v>341</v>
      </c>
      <c r="D690" s="157" t="s">
        <v>337</v>
      </c>
      <c r="E690" s="158">
        <v>54315</v>
      </c>
    </row>
    <row r="691" spans="1:5" ht="14.4">
      <c r="A691" s="157" t="s">
        <v>282</v>
      </c>
      <c r="B691" s="158">
        <v>2020</v>
      </c>
      <c r="C691" s="157" t="s">
        <v>333</v>
      </c>
      <c r="D691" s="157" t="s">
        <v>332</v>
      </c>
      <c r="E691" s="158">
        <v>346</v>
      </c>
    </row>
    <row r="692" spans="1:5" ht="14.4">
      <c r="A692" s="157" t="s">
        <v>282</v>
      </c>
      <c r="B692" s="158">
        <v>2020</v>
      </c>
      <c r="C692" s="157" t="s">
        <v>335</v>
      </c>
      <c r="D692" s="157" t="s">
        <v>332</v>
      </c>
      <c r="E692" s="158">
        <v>18192</v>
      </c>
    </row>
    <row r="693" spans="1:5" ht="14.4">
      <c r="A693" s="157" t="s">
        <v>282</v>
      </c>
      <c r="B693" s="158">
        <v>2020</v>
      </c>
      <c r="C693" s="157" t="s">
        <v>336</v>
      </c>
      <c r="D693" s="157" t="s">
        <v>332</v>
      </c>
      <c r="E693" s="158">
        <v>224</v>
      </c>
    </row>
    <row r="694" spans="1:5" ht="14.4">
      <c r="A694" s="157" t="s">
        <v>282</v>
      </c>
      <c r="B694" s="158">
        <v>2021</v>
      </c>
      <c r="C694" s="157" t="s">
        <v>343</v>
      </c>
      <c r="D694" s="157" t="s">
        <v>332</v>
      </c>
      <c r="E694" s="158">
        <v>1</v>
      </c>
    </row>
    <row r="695" spans="1:5" ht="14.4">
      <c r="A695" s="157" t="s">
        <v>282</v>
      </c>
      <c r="B695" s="158">
        <v>2021</v>
      </c>
      <c r="C695" s="157" t="s">
        <v>338</v>
      </c>
      <c r="D695" s="157" t="s">
        <v>337</v>
      </c>
      <c r="E695" s="158">
        <v>5752</v>
      </c>
    </row>
    <row r="696" spans="1:5" ht="14.4">
      <c r="A696" s="157" t="s">
        <v>282</v>
      </c>
      <c r="B696" s="158">
        <v>2021</v>
      </c>
      <c r="C696" s="157" t="s">
        <v>339</v>
      </c>
      <c r="D696" s="157" t="s">
        <v>337</v>
      </c>
      <c r="E696" s="158">
        <v>527</v>
      </c>
    </row>
    <row r="697" spans="1:5" ht="14.4">
      <c r="A697" s="157" t="s">
        <v>282</v>
      </c>
      <c r="B697" s="158">
        <v>2021</v>
      </c>
      <c r="C697" s="157" t="s">
        <v>340</v>
      </c>
      <c r="D697" s="157" t="s">
        <v>337</v>
      </c>
      <c r="E697" s="158">
        <v>2</v>
      </c>
    </row>
    <row r="698" spans="1:5" ht="14.4">
      <c r="A698" s="157" t="s">
        <v>282</v>
      </c>
      <c r="B698" s="158">
        <v>2021</v>
      </c>
      <c r="C698" s="157" t="s">
        <v>341</v>
      </c>
      <c r="D698" s="157" t="s">
        <v>337</v>
      </c>
      <c r="E698" s="158">
        <v>55226</v>
      </c>
    </row>
    <row r="699" spans="1:5" ht="14.4">
      <c r="A699" s="157" t="s">
        <v>282</v>
      </c>
      <c r="B699" s="158">
        <v>2021</v>
      </c>
      <c r="C699" s="157" t="s">
        <v>333</v>
      </c>
      <c r="D699" s="157" t="s">
        <v>332</v>
      </c>
      <c r="E699" s="158">
        <v>337</v>
      </c>
    </row>
    <row r="700" spans="1:5" ht="14.4">
      <c r="A700" s="157" t="s">
        <v>282</v>
      </c>
      <c r="B700" s="158">
        <v>2021</v>
      </c>
      <c r="C700" s="157" t="s">
        <v>335</v>
      </c>
      <c r="D700" s="157" t="s">
        <v>332</v>
      </c>
      <c r="E700" s="158">
        <v>18477</v>
      </c>
    </row>
    <row r="701" spans="1:5" ht="14.4">
      <c r="A701" s="157" t="s">
        <v>282</v>
      </c>
      <c r="B701" s="158">
        <v>2021</v>
      </c>
      <c r="C701" s="157" t="s">
        <v>336</v>
      </c>
      <c r="D701" s="157" t="s">
        <v>332</v>
      </c>
      <c r="E701" s="158">
        <v>224</v>
      </c>
    </row>
    <row r="702" spans="1:5" ht="14.4">
      <c r="A702" s="157" t="s">
        <v>282</v>
      </c>
      <c r="B702" s="158">
        <v>2022</v>
      </c>
      <c r="C702" s="157" t="s">
        <v>343</v>
      </c>
      <c r="D702" s="157" t="s">
        <v>332</v>
      </c>
      <c r="E702" s="158">
        <v>1</v>
      </c>
    </row>
    <row r="703" spans="1:5" ht="14.4">
      <c r="A703" s="157" t="s">
        <v>282</v>
      </c>
      <c r="B703" s="158">
        <v>2022</v>
      </c>
      <c r="C703" s="157" t="s">
        <v>338</v>
      </c>
      <c r="D703" s="157" t="s">
        <v>337</v>
      </c>
      <c r="E703" s="158">
        <v>5845</v>
      </c>
    </row>
    <row r="704" spans="1:5" ht="14.4">
      <c r="A704" s="157" t="s">
        <v>282</v>
      </c>
      <c r="B704" s="158">
        <v>2022</v>
      </c>
      <c r="C704" s="157" t="s">
        <v>339</v>
      </c>
      <c r="D704" s="157" t="s">
        <v>337</v>
      </c>
      <c r="E704" s="158">
        <v>515</v>
      </c>
    </row>
    <row r="705" spans="1:5" ht="14.4">
      <c r="A705" s="157" t="s">
        <v>282</v>
      </c>
      <c r="B705" s="158">
        <v>2022</v>
      </c>
      <c r="C705" s="157" t="s">
        <v>340</v>
      </c>
      <c r="D705" s="157" t="s">
        <v>337</v>
      </c>
      <c r="E705" s="158">
        <v>4</v>
      </c>
    </row>
    <row r="706" spans="1:5" ht="14.4">
      <c r="A706" s="157" t="s">
        <v>282</v>
      </c>
      <c r="B706" s="158">
        <v>2022</v>
      </c>
      <c r="C706" s="157" t="s">
        <v>341</v>
      </c>
      <c r="D706" s="157" t="s">
        <v>337</v>
      </c>
      <c r="E706" s="158">
        <v>56078</v>
      </c>
    </row>
    <row r="707" spans="1:5" ht="14.4">
      <c r="A707" s="157" t="s">
        <v>282</v>
      </c>
      <c r="B707" s="158">
        <v>2022</v>
      </c>
      <c r="C707" s="157" t="s">
        <v>333</v>
      </c>
      <c r="D707" s="157" t="s">
        <v>332</v>
      </c>
      <c r="E707" s="158">
        <v>309</v>
      </c>
    </row>
    <row r="708" spans="1:5" ht="14.4">
      <c r="A708" s="157" t="s">
        <v>282</v>
      </c>
      <c r="B708" s="158">
        <v>2022</v>
      </c>
      <c r="C708" s="157" t="s">
        <v>335</v>
      </c>
      <c r="D708" s="157" t="s">
        <v>332</v>
      </c>
      <c r="E708" s="158">
        <v>18692</v>
      </c>
    </row>
    <row r="709" spans="1:5" ht="14.4">
      <c r="A709" s="157" t="s">
        <v>282</v>
      </c>
      <c r="B709" s="158">
        <v>2022</v>
      </c>
      <c r="C709" s="157" t="s">
        <v>336</v>
      </c>
      <c r="D709" s="157" t="s">
        <v>332</v>
      </c>
      <c r="E709" s="158">
        <v>224</v>
      </c>
    </row>
    <row r="710" spans="1:5" ht="14.4">
      <c r="A710" s="157" t="s">
        <v>282</v>
      </c>
      <c r="B710" s="158">
        <v>2023</v>
      </c>
      <c r="C710" s="157" t="s">
        <v>343</v>
      </c>
      <c r="D710" s="157" t="s">
        <v>332</v>
      </c>
      <c r="E710" s="158">
        <v>1</v>
      </c>
    </row>
    <row r="711" spans="1:5" ht="14.4">
      <c r="A711" s="157" t="s">
        <v>282</v>
      </c>
      <c r="B711" s="158">
        <v>2023</v>
      </c>
      <c r="C711" s="157" t="s">
        <v>338</v>
      </c>
      <c r="D711" s="157" t="s">
        <v>337</v>
      </c>
      <c r="E711" s="158">
        <v>5875</v>
      </c>
    </row>
    <row r="712" spans="1:5" ht="14.4">
      <c r="A712" s="157" t="s">
        <v>282</v>
      </c>
      <c r="B712" s="158">
        <v>2023</v>
      </c>
      <c r="C712" s="157" t="s">
        <v>339</v>
      </c>
      <c r="D712" s="157" t="s">
        <v>337</v>
      </c>
      <c r="E712" s="158">
        <v>507</v>
      </c>
    </row>
    <row r="713" spans="1:5" ht="14.4">
      <c r="A713" s="157" t="s">
        <v>282</v>
      </c>
      <c r="B713" s="158">
        <v>2023</v>
      </c>
      <c r="C713" s="157" t="s">
        <v>340</v>
      </c>
      <c r="D713" s="157" t="s">
        <v>337</v>
      </c>
      <c r="E713" s="158">
        <v>4</v>
      </c>
    </row>
    <row r="714" spans="1:5" ht="14.4">
      <c r="A714" s="157" t="s">
        <v>282</v>
      </c>
      <c r="B714" s="158">
        <v>2023</v>
      </c>
      <c r="C714" s="157" t="s">
        <v>341</v>
      </c>
      <c r="D714" s="157" t="s">
        <v>337</v>
      </c>
      <c r="E714" s="158">
        <v>56526</v>
      </c>
    </row>
    <row r="715" spans="1:5" ht="14.4">
      <c r="A715" s="157" t="s">
        <v>282</v>
      </c>
      <c r="B715" s="158">
        <v>2023</v>
      </c>
      <c r="C715" s="157" t="s">
        <v>333</v>
      </c>
      <c r="D715" s="157" t="s">
        <v>332</v>
      </c>
      <c r="E715" s="158">
        <v>307</v>
      </c>
    </row>
    <row r="716" spans="1:5" ht="14.4">
      <c r="A716" s="157" t="s">
        <v>282</v>
      </c>
      <c r="B716" s="158">
        <v>2023</v>
      </c>
      <c r="C716" s="157" t="s">
        <v>335</v>
      </c>
      <c r="D716" s="157" t="s">
        <v>332</v>
      </c>
      <c r="E716" s="158">
        <v>18894</v>
      </c>
    </row>
    <row r="717" spans="1:5" ht="14.4">
      <c r="A717" s="157" t="s">
        <v>282</v>
      </c>
      <c r="B717" s="158">
        <v>2023</v>
      </c>
      <c r="C717" s="157" t="s">
        <v>336</v>
      </c>
      <c r="D717" s="157" t="s">
        <v>332</v>
      </c>
      <c r="E717" s="158">
        <v>224</v>
      </c>
    </row>
    <row r="718" spans="1:5" ht="14.4">
      <c r="A718" s="157" t="s">
        <v>107</v>
      </c>
      <c r="B718" s="158">
        <v>2015</v>
      </c>
      <c r="C718" s="157" t="s">
        <v>338</v>
      </c>
      <c r="D718" s="157" t="s">
        <v>337</v>
      </c>
      <c r="E718" s="158">
        <v>7442</v>
      </c>
    </row>
    <row r="719" spans="1:5" ht="14.4">
      <c r="A719" s="157" t="s">
        <v>107</v>
      </c>
      <c r="B719" s="158">
        <v>2015</v>
      </c>
      <c r="C719" s="157" t="s">
        <v>339</v>
      </c>
      <c r="D719" s="157" t="s">
        <v>337</v>
      </c>
      <c r="E719" s="158">
        <v>1241</v>
      </c>
    </row>
    <row r="720" spans="1:5" ht="14.4">
      <c r="A720" s="157" t="s">
        <v>107</v>
      </c>
      <c r="B720" s="158">
        <v>2015</v>
      </c>
      <c r="C720" s="157" t="s">
        <v>340</v>
      </c>
      <c r="D720" s="157" t="s">
        <v>337</v>
      </c>
      <c r="E720" s="158">
        <v>9</v>
      </c>
    </row>
    <row r="721" spans="1:5" ht="14.4">
      <c r="A721" s="157" t="s">
        <v>107</v>
      </c>
      <c r="B721" s="158">
        <v>2015</v>
      </c>
      <c r="C721" s="157" t="s">
        <v>341</v>
      </c>
      <c r="D721" s="157" t="s">
        <v>337</v>
      </c>
      <c r="E721" s="158">
        <v>78520</v>
      </c>
    </row>
    <row r="722" spans="1:5" ht="14.4">
      <c r="A722" s="157" t="s">
        <v>107</v>
      </c>
      <c r="B722" s="158">
        <v>2015</v>
      </c>
      <c r="C722" s="157" t="s">
        <v>333</v>
      </c>
      <c r="D722" s="157" t="s">
        <v>332</v>
      </c>
      <c r="E722" s="158">
        <v>611</v>
      </c>
    </row>
    <row r="723" spans="1:5" ht="14.4">
      <c r="A723" s="157" t="s">
        <v>107</v>
      </c>
      <c r="B723" s="158">
        <v>2015</v>
      </c>
      <c r="C723" s="157" t="s">
        <v>335</v>
      </c>
      <c r="D723" s="157" t="s">
        <v>332</v>
      </c>
      <c r="E723" s="158">
        <v>23467</v>
      </c>
    </row>
    <row r="724" spans="1:5" ht="14.4">
      <c r="A724" s="157" t="s">
        <v>107</v>
      </c>
      <c r="B724" s="158">
        <v>2015</v>
      </c>
      <c r="C724" s="157" t="s">
        <v>336</v>
      </c>
      <c r="D724" s="157" t="s">
        <v>332</v>
      </c>
      <c r="E724" s="158">
        <v>780</v>
      </c>
    </row>
    <row r="725" spans="1:5" ht="14.4">
      <c r="A725" s="157" t="s">
        <v>107</v>
      </c>
      <c r="B725" s="158">
        <v>2016</v>
      </c>
      <c r="C725" s="157" t="s">
        <v>338</v>
      </c>
      <c r="D725" s="157" t="s">
        <v>337</v>
      </c>
      <c r="E725" s="158">
        <v>7590</v>
      </c>
    </row>
    <row r="726" spans="1:5" ht="14.4">
      <c r="A726" s="157" t="s">
        <v>107</v>
      </c>
      <c r="B726" s="158">
        <v>2016</v>
      </c>
      <c r="C726" s="157" t="s">
        <v>339</v>
      </c>
      <c r="D726" s="157" t="s">
        <v>337</v>
      </c>
      <c r="E726" s="158">
        <v>1254</v>
      </c>
    </row>
    <row r="727" spans="1:5" ht="14.4">
      <c r="A727" s="157" t="s">
        <v>107</v>
      </c>
      <c r="B727" s="158">
        <v>2016</v>
      </c>
      <c r="C727" s="157" t="s">
        <v>340</v>
      </c>
      <c r="D727" s="157" t="s">
        <v>337</v>
      </c>
      <c r="E727" s="158">
        <v>9</v>
      </c>
    </row>
    <row r="728" spans="1:5" ht="14.4">
      <c r="A728" s="157" t="s">
        <v>107</v>
      </c>
      <c r="B728" s="158">
        <v>2016</v>
      </c>
      <c r="C728" s="157" t="s">
        <v>341</v>
      </c>
      <c r="D728" s="157" t="s">
        <v>337</v>
      </c>
      <c r="E728" s="158">
        <v>79048</v>
      </c>
    </row>
    <row r="729" spans="1:5" ht="14.4">
      <c r="A729" s="157" t="s">
        <v>107</v>
      </c>
      <c r="B729" s="158">
        <v>2016</v>
      </c>
      <c r="C729" s="157" t="s">
        <v>333</v>
      </c>
      <c r="D729" s="157" t="s">
        <v>332</v>
      </c>
      <c r="E729" s="158">
        <v>592</v>
      </c>
    </row>
    <row r="730" spans="1:5" ht="14.4">
      <c r="A730" s="157" t="s">
        <v>107</v>
      </c>
      <c r="B730" s="158">
        <v>2016</v>
      </c>
      <c r="C730" s="157" t="s">
        <v>335</v>
      </c>
      <c r="D730" s="157" t="s">
        <v>332</v>
      </c>
      <c r="E730" s="158">
        <v>23585</v>
      </c>
    </row>
    <row r="731" spans="1:5" ht="14.4">
      <c r="A731" s="157" t="s">
        <v>107</v>
      </c>
      <c r="B731" s="158">
        <v>2016</v>
      </c>
      <c r="C731" s="157" t="s">
        <v>336</v>
      </c>
      <c r="D731" s="157" t="s">
        <v>332</v>
      </c>
      <c r="E731" s="158">
        <v>782</v>
      </c>
    </row>
    <row r="732" spans="1:5" ht="14.4">
      <c r="A732" s="157" t="s">
        <v>107</v>
      </c>
      <c r="B732" s="158">
        <v>2017</v>
      </c>
      <c r="C732" s="157" t="s">
        <v>338</v>
      </c>
      <c r="D732" s="157" t="s">
        <v>337</v>
      </c>
      <c r="E732" s="158">
        <v>7679</v>
      </c>
    </row>
    <row r="733" spans="1:5" ht="14.4">
      <c r="A733" s="157" t="s">
        <v>107</v>
      </c>
      <c r="B733" s="158">
        <v>2017</v>
      </c>
      <c r="C733" s="157" t="s">
        <v>339</v>
      </c>
      <c r="D733" s="157" t="s">
        <v>337</v>
      </c>
      <c r="E733" s="158">
        <v>1256</v>
      </c>
    </row>
    <row r="734" spans="1:5" ht="14.4">
      <c r="A734" s="157" t="s">
        <v>107</v>
      </c>
      <c r="B734" s="158">
        <v>2017</v>
      </c>
      <c r="C734" s="157" t="s">
        <v>340</v>
      </c>
      <c r="D734" s="157" t="s">
        <v>337</v>
      </c>
      <c r="E734" s="158">
        <v>9</v>
      </c>
    </row>
    <row r="735" spans="1:5" ht="14.4">
      <c r="A735" s="157" t="s">
        <v>107</v>
      </c>
      <c r="B735" s="158">
        <v>2017</v>
      </c>
      <c r="C735" s="157" t="s">
        <v>341</v>
      </c>
      <c r="D735" s="157" t="s">
        <v>337</v>
      </c>
      <c r="E735" s="158">
        <v>79478</v>
      </c>
    </row>
    <row r="736" spans="1:5" ht="14.4">
      <c r="A736" s="157" t="s">
        <v>107</v>
      </c>
      <c r="B736" s="158">
        <v>2017</v>
      </c>
      <c r="C736" s="157" t="s">
        <v>333</v>
      </c>
      <c r="D736" s="157" t="s">
        <v>332</v>
      </c>
      <c r="E736" s="158">
        <v>541</v>
      </c>
    </row>
    <row r="737" spans="1:5" ht="14.4">
      <c r="A737" s="157" t="s">
        <v>107</v>
      </c>
      <c r="B737" s="158">
        <v>2017</v>
      </c>
      <c r="C737" s="157" t="s">
        <v>335</v>
      </c>
      <c r="D737" s="157" t="s">
        <v>332</v>
      </c>
      <c r="E737" s="158">
        <v>24136</v>
      </c>
    </row>
    <row r="738" spans="1:5" ht="14.4">
      <c r="A738" s="157" t="s">
        <v>107</v>
      </c>
      <c r="B738" s="158">
        <v>2017</v>
      </c>
      <c r="C738" s="157" t="s">
        <v>336</v>
      </c>
      <c r="D738" s="157" t="s">
        <v>332</v>
      </c>
      <c r="E738" s="158">
        <v>730</v>
      </c>
    </row>
    <row r="739" spans="1:5" ht="14.4">
      <c r="A739" s="157" t="s">
        <v>107</v>
      </c>
      <c r="B739" s="158">
        <v>2018</v>
      </c>
      <c r="C739" s="157" t="s">
        <v>338</v>
      </c>
      <c r="D739" s="157" t="s">
        <v>337</v>
      </c>
      <c r="E739" s="158">
        <v>7823</v>
      </c>
    </row>
    <row r="740" spans="1:5" ht="14.4">
      <c r="A740" s="157" t="s">
        <v>107</v>
      </c>
      <c r="B740" s="158">
        <v>2018</v>
      </c>
      <c r="C740" s="157" t="s">
        <v>339</v>
      </c>
      <c r="D740" s="157" t="s">
        <v>337</v>
      </c>
      <c r="E740" s="158">
        <v>1263</v>
      </c>
    </row>
    <row r="741" spans="1:5" ht="14.4">
      <c r="A741" s="157" t="s">
        <v>107</v>
      </c>
      <c r="B741" s="158">
        <v>2018</v>
      </c>
      <c r="C741" s="157" t="s">
        <v>340</v>
      </c>
      <c r="D741" s="157" t="s">
        <v>337</v>
      </c>
      <c r="E741" s="158">
        <v>9</v>
      </c>
    </row>
    <row r="742" spans="1:5" ht="14.4">
      <c r="A742" s="157" t="s">
        <v>107</v>
      </c>
      <c r="B742" s="158">
        <v>2018</v>
      </c>
      <c r="C742" s="157" t="s">
        <v>341</v>
      </c>
      <c r="D742" s="157" t="s">
        <v>337</v>
      </c>
      <c r="E742" s="158">
        <v>79883</v>
      </c>
    </row>
    <row r="743" spans="1:5" ht="14.4">
      <c r="A743" s="157" t="s">
        <v>107</v>
      </c>
      <c r="B743" s="158">
        <v>2018</v>
      </c>
      <c r="C743" s="157" t="s">
        <v>333</v>
      </c>
      <c r="D743" s="157" t="s">
        <v>332</v>
      </c>
      <c r="E743" s="158">
        <v>525</v>
      </c>
    </row>
    <row r="744" spans="1:5" ht="14.4">
      <c r="A744" s="157" t="s">
        <v>107</v>
      </c>
      <c r="B744" s="158">
        <v>2018</v>
      </c>
      <c r="C744" s="157" t="s">
        <v>335</v>
      </c>
      <c r="D744" s="157" t="s">
        <v>332</v>
      </c>
      <c r="E744" s="158">
        <v>24362</v>
      </c>
    </row>
    <row r="745" spans="1:5" ht="14.4">
      <c r="A745" s="157" t="s">
        <v>107</v>
      </c>
      <c r="B745" s="158">
        <v>2018</v>
      </c>
      <c r="C745" s="157" t="s">
        <v>336</v>
      </c>
      <c r="D745" s="157" t="s">
        <v>332</v>
      </c>
      <c r="E745" s="158">
        <v>725</v>
      </c>
    </row>
    <row r="746" spans="1:5" ht="14.4">
      <c r="A746" s="157" t="s">
        <v>107</v>
      </c>
      <c r="B746" s="158">
        <v>2019</v>
      </c>
      <c r="C746" s="157" t="s">
        <v>338</v>
      </c>
      <c r="D746" s="157" t="s">
        <v>337</v>
      </c>
      <c r="E746" s="158">
        <v>7893</v>
      </c>
    </row>
    <row r="747" spans="1:5" ht="14.4">
      <c r="A747" s="157" t="s">
        <v>107</v>
      </c>
      <c r="B747" s="158">
        <v>2019</v>
      </c>
      <c r="C747" s="157" t="s">
        <v>339</v>
      </c>
      <c r="D747" s="157" t="s">
        <v>337</v>
      </c>
      <c r="E747" s="158">
        <v>1203</v>
      </c>
    </row>
    <row r="748" spans="1:5" ht="14.4">
      <c r="A748" s="157" t="s">
        <v>107</v>
      </c>
      <c r="B748" s="158">
        <v>2019</v>
      </c>
      <c r="C748" s="157" t="s">
        <v>340</v>
      </c>
      <c r="D748" s="157" t="s">
        <v>337</v>
      </c>
      <c r="E748" s="158">
        <v>9</v>
      </c>
    </row>
    <row r="749" spans="1:5" ht="14.4">
      <c r="A749" s="157" t="s">
        <v>107</v>
      </c>
      <c r="B749" s="158">
        <v>2019</v>
      </c>
      <c r="C749" s="157" t="s">
        <v>341</v>
      </c>
      <c r="D749" s="157" t="s">
        <v>337</v>
      </c>
      <c r="E749" s="158">
        <v>80456</v>
      </c>
    </row>
    <row r="750" spans="1:5" ht="14.4">
      <c r="A750" s="157" t="s">
        <v>107</v>
      </c>
      <c r="B750" s="158">
        <v>2019</v>
      </c>
      <c r="C750" s="157" t="s">
        <v>333</v>
      </c>
      <c r="D750" s="157" t="s">
        <v>332</v>
      </c>
      <c r="E750" s="158">
        <v>512</v>
      </c>
    </row>
    <row r="751" spans="1:5" ht="14.4">
      <c r="A751" s="157" t="s">
        <v>107</v>
      </c>
      <c r="B751" s="158">
        <v>2019</v>
      </c>
      <c r="C751" s="157" t="s">
        <v>335</v>
      </c>
      <c r="D751" s="157" t="s">
        <v>332</v>
      </c>
      <c r="E751" s="158">
        <v>24489</v>
      </c>
    </row>
    <row r="752" spans="1:5" ht="14.4">
      <c r="A752" s="157" t="s">
        <v>107</v>
      </c>
      <c r="B752" s="158">
        <v>2019</v>
      </c>
      <c r="C752" s="157" t="s">
        <v>336</v>
      </c>
      <c r="D752" s="157" t="s">
        <v>332</v>
      </c>
      <c r="E752" s="158">
        <v>715</v>
      </c>
    </row>
    <row r="753" spans="1:5" ht="14.4">
      <c r="A753" s="157" t="s">
        <v>107</v>
      </c>
      <c r="B753" s="158">
        <v>2020</v>
      </c>
      <c r="C753" s="157" t="s">
        <v>338</v>
      </c>
      <c r="D753" s="157" t="s">
        <v>337</v>
      </c>
      <c r="E753" s="158">
        <v>8074</v>
      </c>
    </row>
    <row r="754" spans="1:5" ht="14.4">
      <c r="A754" s="157" t="s">
        <v>107</v>
      </c>
      <c r="B754" s="158">
        <v>2020</v>
      </c>
      <c r="C754" s="157" t="s">
        <v>339</v>
      </c>
      <c r="D754" s="157" t="s">
        <v>337</v>
      </c>
      <c r="E754" s="158">
        <v>1070</v>
      </c>
    </row>
    <row r="755" spans="1:5" ht="14.4">
      <c r="A755" s="157" t="s">
        <v>107</v>
      </c>
      <c r="B755" s="158">
        <v>2020</v>
      </c>
      <c r="C755" s="157" t="s">
        <v>340</v>
      </c>
      <c r="D755" s="157" t="s">
        <v>337</v>
      </c>
      <c r="E755" s="158">
        <v>8</v>
      </c>
    </row>
    <row r="756" spans="1:5" ht="14.4">
      <c r="A756" s="157" t="s">
        <v>107</v>
      </c>
      <c r="B756" s="158">
        <v>2020</v>
      </c>
      <c r="C756" s="157" t="s">
        <v>341</v>
      </c>
      <c r="D756" s="157" t="s">
        <v>337</v>
      </c>
      <c r="E756" s="158">
        <v>80952</v>
      </c>
    </row>
    <row r="757" spans="1:5" ht="14.4">
      <c r="A757" s="157" t="s">
        <v>107</v>
      </c>
      <c r="B757" s="158">
        <v>2020</v>
      </c>
      <c r="C757" s="157" t="s">
        <v>333</v>
      </c>
      <c r="D757" s="157" t="s">
        <v>332</v>
      </c>
      <c r="E757" s="158">
        <v>500</v>
      </c>
    </row>
    <row r="758" spans="1:5" ht="14.4">
      <c r="A758" s="157" t="s">
        <v>107</v>
      </c>
      <c r="B758" s="158">
        <v>2020</v>
      </c>
      <c r="C758" s="157" t="s">
        <v>335</v>
      </c>
      <c r="D758" s="157" t="s">
        <v>332</v>
      </c>
      <c r="E758" s="158">
        <v>24605</v>
      </c>
    </row>
    <row r="759" spans="1:5" ht="14.4">
      <c r="A759" s="157" t="s">
        <v>107</v>
      </c>
      <c r="B759" s="158">
        <v>2020</v>
      </c>
      <c r="C759" s="157" t="s">
        <v>336</v>
      </c>
      <c r="D759" s="157" t="s">
        <v>332</v>
      </c>
      <c r="E759" s="158">
        <v>717</v>
      </c>
    </row>
    <row r="760" spans="1:5" ht="14.4">
      <c r="A760" s="157" t="s">
        <v>107</v>
      </c>
      <c r="B760" s="158">
        <v>2021</v>
      </c>
      <c r="C760" s="157" t="s">
        <v>338</v>
      </c>
      <c r="D760" s="157" t="s">
        <v>337</v>
      </c>
      <c r="E760" s="158">
        <v>8148</v>
      </c>
    </row>
    <row r="761" spans="1:5" ht="14.4">
      <c r="A761" s="157" t="s">
        <v>107</v>
      </c>
      <c r="B761" s="158">
        <v>2021</v>
      </c>
      <c r="C761" s="157" t="s">
        <v>339</v>
      </c>
      <c r="D761" s="157" t="s">
        <v>337</v>
      </c>
      <c r="E761" s="158">
        <v>1058</v>
      </c>
    </row>
    <row r="762" spans="1:5" ht="14.4">
      <c r="A762" s="157" t="s">
        <v>107</v>
      </c>
      <c r="B762" s="158">
        <v>2021</v>
      </c>
      <c r="C762" s="157" t="s">
        <v>340</v>
      </c>
      <c r="D762" s="157" t="s">
        <v>337</v>
      </c>
      <c r="E762" s="158">
        <v>8</v>
      </c>
    </row>
    <row r="763" spans="1:5" ht="14.4">
      <c r="A763" s="157" t="s">
        <v>107</v>
      </c>
      <c r="B763" s="158">
        <v>2021</v>
      </c>
      <c r="C763" s="157" t="s">
        <v>341</v>
      </c>
      <c r="D763" s="157" t="s">
        <v>337</v>
      </c>
      <c r="E763" s="158">
        <v>81342</v>
      </c>
    </row>
    <row r="764" spans="1:5" ht="14.4">
      <c r="A764" s="157" t="s">
        <v>107</v>
      </c>
      <c r="B764" s="158">
        <v>2021</v>
      </c>
      <c r="C764" s="157" t="s">
        <v>333</v>
      </c>
      <c r="D764" s="157" t="s">
        <v>332</v>
      </c>
      <c r="E764" s="158">
        <v>488</v>
      </c>
    </row>
    <row r="765" spans="1:5" ht="14.4">
      <c r="A765" s="157" t="s">
        <v>107</v>
      </c>
      <c r="B765" s="158">
        <v>2021</v>
      </c>
      <c r="C765" s="157" t="s">
        <v>335</v>
      </c>
      <c r="D765" s="157" t="s">
        <v>332</v>
      </c>
      <c r="E765" s="158">
        <v>24668</v>
      </c>
    </row>
    <row r="766" spans="1:5" ht="14.4">
      <c r="A766" s="157" t="s">
        <v>107</v>
      </c>
      <c r="B766" s="158">
        <v>2021</v>
      </c>
      <c r="C766" s="157" t="s">
        <v>336</v>
      </c>
      <c r="D766" s="157" t="s">
        <v>332</v>
      </c>
      <c r="E766" s="158">
        <v>748</v>
      </c>
    </row>
    <row r="767" spans="1:5" ht="14.4">
      <c r="A767" s="157" t="s">
        <v>107</v>
      </c>
      <c r="B767" s="158">
        <v>2022</v>
      </c>
      <c r="C767" s="157" t="s">
        <v>338</v>
      </c>
      <c r="D767" s="157" t="s">
        <v>337</v>
      </c>
      <c r="E767" s="158">
        <v>8392</v>
      </c>
    </row>
    <row r="768" spans="1:5" ht="14.4">
      <c r="A768" s="157" t="s">
        <v>107</v>
      </c>
      <c r="B768" s="158">
        <v>2022</v>
      </c>
      <c r="C768" s="157" t="s">
        <v>339</v>
      </c>
      <c r="D768" s="157" t="s">
        <v>337</v>
      </c>
      <c r="E768" s="158">
        <v>855</v>
      </c>
    </row>
    <row r="769" spans="1:5" ht="14.4">
      <c r="A769" s="157" t="s">
        <v>107</v>
      </c>
      <c r="B769" s="158">
        <v>2022</v>
      </c>
      <c r="C769" s="157" t="s">
        <v>340</v>
      </c>
      <c r="D769" s="157" t="s">
        <v>337</v>
      </c>
      <c r="E769" s="158">
        <v>8</v>
      </c>
    </row>
    <row r="770" spans="1:5" ht="14.4">
      <c r="A770" s="157" t="s">
        <v>107</v>
      </c>
      <c r="B770" s="158">
        <v>2022</v>
      </c>
      <c r="C770" s="157" t="s">
        <v>341</v>
      </c>
      <c r="D770" s="157" t="s">
        <v>337</v>
      </c>
      <c r="E770" s="158">
        <v>81873</v>
      </c>
    </row>
    <row r="771" spans="1:5" ht="14.4">
      <c r="A771" s="157" t="s">
        <v>107</v>
      </c>
      <c r="B771" s="158">
        <v>2022</v>
      </c>
      <c r="C771" s="157" t="s">
        <v>333</v>
      </c>
      <c r="D771" s="157" t="s">
        <v>332</v>
      </c>
      <c r="E771" s="158">
        <v>481</v>
      </c>
    </row>
    <row r="772" spans="1:5" ht="14.4">
      <c r="A772" s="157" t="s">
        <v>107</v>
      </c>
      <c r="B772" s="158">
        <v>2022</v>
      </c>
      <c r="C772" s="157" t="s">
        <v>335</v>
      </c>
      <c r="D772" s="157" t="s">
        <v>332</v>
      </c>
      <c r="E772" s="158">
        <v>24819</v>
      </c>
    </row>
    <row r="773" spans="1:5" ht="14.4">
      <c r="A773" s="157" t="s">
        <v>107</v>
      </c>
      <c r="B773" s="158">
        <v>2022</v>
      </c>
      <c r="C773" s="157" t="s">
        <v>336</v>
      </c>
      <c r="D773" s="157" t="s">
        <v>332</v>
      </c>
      <c r="E773" s="158">
        <v>746</v>
      </c>
    </row>
    <row r="774" spans="1:5" ht="14.4">
      <c r="A774" s="157" t="s">
        <v>107</v>
      </c>
      <c r="B774" s="158">
        <v>2023</v>
      </c>
      <c r="C774" s="157" t="s">
        <v>338</v>
      </c>
      <c r="D774" s="157" t="s">
        <v>337</v>
      </c>
      <c r="E774" s="158">
        <v>8427</v>
      </c>
    </row>
    <row r="775" spans="1:5" ht="14.4">
      <c r="A775" s="157" t="s">
        <v>107</v>
      </c>
      <c r="B775" s="158">
        <v>2023</v>
      </c>
      <c r="C775" s="157" t="s">
        <v>339</v>
      </c>
      <c r="D775" s="157" t="s">
        <v>337</v>
      </c>
      <c r="E775" s="158">
        <v>836</v>
      </c>
    </row>
    <row r="776" spans="1:5" ht="14.4">
      <c r="A776" s="157" t="s">
        <v>107</v>
      </c>
      <c r="B776" s="158">
        <v>2023</v>
      </c>
      <c r="C776" s="157" t="s">
        <v>340</v>
      </c>
      <c r="D776" s="157" t="s">
        <v>337</v>
      </c>
      <c r="E776" s="158">
        <v>7</v>
      </c>
    </row>
    <row r="777" spans="1:5" ht="14.4">
      <c r="A777" s="157" t="s">
        <v>107</v>
      </c>
      <c r="B777" s="158">
        <v>2023</v>
      </c>
      <c r="C777" s="157" t="s">
        <v>341</v>
      </c>
      <c r="D777" s="157" t="s">
        <v>337</v>
      </c>
      <c r="E777" s="158">
        <v>82208</v>
      </c>
    </row>
    <row r="778" spans="1:5" ht="14.4">
      <c r="A778" s="157" t="s">
        <v>107</v>
      </c>
      <c r="B778" s="158">
        <v>2023</v>
      </c>
      <c r="C778" s="157" t="s">
        <v>333</v>
      </c>
      <c r="D778" s="157" t="s">
        <v>332</v>
      </c>
      <c r="E778" s="158">
        <v>476</v>
      </c>
    </row>
    <row r="779" spans="1:5" ht="14.4">
      <c r="A779" s="157" t="s">
        <v>107</v>
      </c>
      <c r="B779" s="158">
        <v>2023</v>
      </c>
      <c r="C779" s="157" t="s">
        <v>335</v>
      </c>
      <c r="D779" s="157" t="s">
        <v>332</v>
      </c>
      <c r="E779" s="158">
        <v>24975</v>
      </c>
    </row>
    <row r="780" spans="1:5" ht="14.4">
      <c r="A780" s="157" t="s">
        <v>107</v>
      </c>
      <c r="B780" s="158">
        <v>2023</v>
      </c>
      <c r="C780" s="157" t="s">
        <v>336</v>
      </c>
      <c r="D780" s="157" t="s">
        <v>332</v>
      </c>
      <c r="E780" s="158">
        <v>745</v>
      </c>
    </row>
    <row r="781" spans="1:5" ht="14.4">
      <c r="A781" s="157" t="s">
        <v>108</v>
      </c>
      <c r="B781" s="158">
        <v>2015</v>
      </c>
      <c r="C781" s="157" t="s">
        <v>338</v>
      </c>
      <c r="D781" s="157" t="s">
        <v>337</v>
      </c>
      <c r="E781" s="158">
        <v>1742</v>
      </c>
    </row>
    <row r="782" spans="1:5" ht="14.4">
      <c r="A782" s="157" t="s">
        <v>108</v>
      </c>
      <c r="B782" s="158">
        <v>2015</v>
      </c>
      <c r="C782" s="157" t="s">
        <v>339</v>
      </c>
      <c r="D782" s="157" t="s">
        <v>337</v>
      </c>
      <c r="E782" s="158">
        <v>126</v>
      </c>
    </row>
    <row r="783" spans="1:5" ht="14.4">
      <c r="A783" s="157" t="s">
        <v>108</v>
      </c>
      <c r="B783" s="158">
        <v>2015</v>
      </c>
      <c r="C783" s="157" t="s">
        <v>341</v>
      </c>
      <c r="D783" s="157" t="s">
        <v>337</v>
      </c>
      <c r="E783" s="158">
        <v>14715</v>
      </c>
    </row>
    <row r="784" spans="1:5" ht="14.4">
      <c r="A784" s="157" t="s">
        <v>108</v>
      </c>
      <c r="B784" s="158">
        <v>2015</v>
      </c>
      <c r="C784" s="157" t="s">
        <v>335</v>
      </c>
      <c r="D784" s="157" t="s">
        <v>332</v>
      </c>
      <c r="E784" s="158">
        <v>3018</v>
      </c>
    </row>
    <row r="785" spans="1:5" ht="14.4">
      <c r="A785" s="157" t="s">
        <v>108</v>
      </c>
      <c r="B785" s="158">
        <v>2015</v>
      </c>
      <c r="C785" s="157" t="s">
        <v>336</v>
      </c>
      <c r="D785" s="157" t="s">
        <v>332</v>
      </c>
      <c r="E785" s="158">
        <v>30</v>
      </c>
    </row>
    <row r="786" spans="1:5" ht="14.4">
      <c r="A786" s="157" t="s">
        <v>108</v>
      </c>
      <c r="B786" s="158">
        <v>2016</v>
      </c>
      <c r="C786" s="157" t="s">
        <v>338</v>
      </c>
      <c r="D786" s="157" t="s">
        <v>337</v>
      </c>
      <c r="E786" s="158">
        <v>1753</v>
      </c>
    </row>
    <row r="787" spans="1:5" ht="14.4">
      <c r="A787" s="157" t="s">
        <v>108</v>
      </c>
      <c r="B787" s="158">
        <v>2016</v>
      </c>
      <c r="C787" s="157" t="s">
        <v>339</v>
      </c>
      <c r="D787" s="157" t="s">
        <v>337</v>
      </c>
      <c r="E787" s="158">
        <v>127</v>
      </c>
    </row>
    <row r="788" spans="1:5" ht="14.4">
      <c r="A788" s="157" t="s">
        <v>108</v>
      </c>
      <c r="B788" s="158">
        <v>2016</v>
      </c>
      <c r="C788" s="157" t="s">
        <v>341</v>
      </c>
      <c r="D788" s="157" t="s">
        <v>337</v>
      </c>
      <c r="E788" s="158">
        <v>14984</v>
      </c>
    </row>
    <row r="789" spans="1:5" ht="14.4">
      <c r="A789" s="157" t="s">
        <v>108</v>
      </c>
      <c r="B789" s="158">
        <v>2016</v>
      </c>
      <c r="C789" s="157" t="s">
        <v>335</v>
      </c>
      <c r="D789" s="157" t="s">
        <v>332</v>
      </c>
      <c r="E789" s="158">
        <v>3069</v>
      </c>
    </row>
    <row r="790" spans="1:5" ht="14.4">
      <c r="A790" s="157" t="s">
        <v>108</v>
      </c>
      <c r="B790" s="158">
        <v>2016</v>
      </c>
      <c r="C790" s="157" t="s">
        <v>336</v>
      </c>
      <c r="D790" s="157" t="s">
        <v>332</v>
      </c>
      <c r="E790" s="158">
        <v>30</v>
      </c>
    </row>
    <row r="791" spans="1:5" ht="14.4">
      <c r="A791" s="157" t="s">
        <v>108</v>
      </c>
      <c r="B791" s="158">
        <v>2017</v>
      </c>
      <c r="C791" s="157" t="s">
        <v>338</v>
      </c>
      <c r="D791" s="157" t="s">
        <v>337</v>
      </c>
      <c r="E791" s="158">
        <v>1751</v>
      </c>
    </row>
    <row r="792" spans="1:5" ht="14.4">
      <c r="A792" s="157" t="s">
        <v>108</v>
      </c>
      <c r="B792" s="158">
        <v>2017</v>
      </c>
      <c r="C792" s="157" t="s">
        <v>339</v>
      </c>
      <c r="D792" s="157" t="s">
        <v>337</v>
      </c>
      <c r="E792" s="158">
        <v>139</v>
      </c>
    </row>
    <row r="793" spans="1:5" ht="14.4">
      <c r="A793" s="157" t="s">
        <v>108</v>
      </c>
      <c r="B793" s="158">
        <v>2017</v>
      </c>
      <c r="C793" s="157" t="s">
        <v>341</v>
      </c>
      <c r="D793" s="157" t="s">
        <v>337</v>
      </c>
      <c r="E793" s="158">
        <v>15282</v>
      </c>
    </row>
    <row r="794" spans="1:5" ht="14.4">
      <c r="A794" s="157" t="s">
        <v>108</v>
      </c>
      <c r="B794" s="158">
        <v>2017</v>
      </c>
      <c r="C794" s="157" t="s">
        <v>335</v>
      </c>
      <c r="D794" s="157" t="s">
        <v>332</v>
      </c>
      <c r="E794" s="158">
        <v>3069</v>
      </c>
    </row>
    <row r="795" spans="1:5" ht="14.4">
      <c r="A795" s="157" t="s">
        <v>108</v>
      </c>
      <c r="B795" s="158">
        <v>2017</v>
      </c>
      <c r="C795" s="157" t="s">
        <v>336</v>
      </c>
      <c r="D795" s="157" t="s">
        <v>332</v>
      </c>
      <c r="E795" s="158">
        <v>30</v>
      </c>
    </row>
    <row r="796" spans="1:5" ht="14.4">
      <c r="A796" s="157" t="s">
        <v>108</v>
      </c>
      <c r="B796" s="158">
        <v>2018</v>
      </c>
      <c r="C796" s="157" t="s">
        <v>338</v>
      </c>
      <c r="D796" s="157" t="s">
        <v>337</v>
      </c>
      <c r="E796" s="158">
        <v>1768</v>
      </c>
    </row>
    <row r="797" spans="1:5" ht="14.4">
      <c r="A797" s="157" t="s">
        <v>108</v>
      </c>
      <c r="B797" s="158">
        <v>2018</v>
      </c>
      <c r="C797" s="157" t="s">
        <v>339</v>
      </c>
      <c r="D797" s="157" t="s">
        <v>337</v>
      </c>
      <c r="E797" s="158">
        <v>128</v>
      </c>
    </row>
    <row r="798" spans="1:5" ht="14.4">
      <c r="A798" s="157" t="s">
        <v>108</v>
      </c>
      <c r="B798" s="158">
        <v>2018</v>
      </c>
      <c r="C798" s="157" t="s">
        <v>341</v>
      </c>
      <c r="D798" s="157" t="s">
        <v>337</v>
      </c>
      <c r="E798" s="158">
        <v>15512</v>
      </c>
    </row>
    <row r="799" spans="1:5" ht="14.4">
      <c r="A799" s="157" t="s">
        <v>108</v>
      </c>
      <c r="B799" s="158">
        <v>2018</v>
      </c>
      <c r="C799" s="157" t="s">
        <v>335</v>
      </c>
      <c r="D799" s="157" t="s">
        <v>332</v>
      </c>
      <c r="E799" s="158">
        <v>3136</v>
      </c>
    </row>
    <row r="800" spans="1:5" ht="14.4">
      <c r="A800" s="157" t="s">
        <v>108</v>
      </c>
      <c r="B800" s="158">
        <v>2018</v>
      </c>
      <c r="C800" s="157" t="s">
        <v>336</v>
      </c>
      <c r="D800" s="157" t="s">
        <v>332</v>
      </c>
      <c r="E800" s="158">
        <v>30</v>
      </c>
    </row>
    <row r="801" spans="1:5" ht="14.4">
      <c r="A801" s="157" t="s">
        <v>108</v>
      </c>
      <c r="B801" s="158">
        <v>2019</v>
      </c>
      <c r="C801" s="157" t="s">
        <v>338</v>
      </c>
      <c r="D801" s="157" t="s">
        <v>337</v>
      </c>
      <c r="E801" s="158">
        <v>1774</v>
      </c>
    </row>
    <row r="802" spans="1:5" ht="14.4">
      <c r="A802" s="157" t="s">
        <v>108</v>
      </c>
      <c r="B802" s="158">
        <v>2019</v>
      </c>
      <c r="C802" s="157" t="s">
        <v>339</v>
      </c>
      <c r="D802" s="157" t="s">
        <v>337</v>
      </c>
      <c r="E802" s="158">
        <v>129</v>
      </c>
    </row>
    <row r="803" spans="1:5" ht="14.4">
      <c r="A803" s="157" t="s">
        <v>108</v>
      </c>
      <c r="B803" s="158">
        <v>2019</v>
      </c>
      <c r="C803" s="157" t="s">
        <v>341</v>
      </c>
      <c r="D803" s="157" t="s">
        <v>337</v>
      </c>
      <c r="E803" s="158">
        <v>16013</v>
      </c>
    </row>
    <row r="804" spans="1:5" ht="14.4">
      <c r="A804" s="157" t="s">
        <v>108</v>
      </c>
      <c r="B804" s="158">
        <v>2019</v>
      </c>
      <c r="C804" s="157" t="s">
        <v>335</v>
      </c>
      <c r="D804" s="157" t="s">
        <v>332</v>
      </c>
      <c r="E804" s="158">
        <v>3261</v>
      </c>
    </row>
    <row r="805" spans="1:5" ht="14.4">
      <c r="A805" s="157" t="s">
        <v>108</v>
      </c>
      <c r="B805" s="158">
        <v>2019</v>
      </c>
      <c r="C805" s="157" t="s">
        <v>336</v>
      </c>
      <c r="D805" s="157" t="s">
        <v>332</v>
      </c>
      <c r="E805" s="158">
        <v>30</v>
      </c>
    </row>
    <row r="806" spans="1:5" ht="14.4">
      <c r="A806" s="157" t="s">
        <v>108</v>
      </c>
      <c r="B806" s="158">
        <v>2020</v>
      </c>
      <c r="C806" s="157" t="s">
        <v>338</v>
      </c>
      <c r="D806" s="157" t="s">
        <v>337</v>
      </c>
      <c r="E806" s="158">
        <v>1793</v>
      </c>
    </row>
    <row r="807" spans="1:5" ht="14.4">
      <c r="A807" s="157" t="s">
        <v>108</v>
      </c>
      <c r="B807" s="158">
        <v>2020</v>
      </c>
      <c r="C807" s="157" t="s">
        <v>339</v>
      </c>
      <c r="D807" s="157" t="s">
        <v>337</v>
      </c>
      <c r="E807" s="158">
        <v>126</v>
      </c>
    </row>
    <row r="808" spans="1:5" ht="14.4">
      <c r="A808" s="157" t="s">
        <v>108</v>
      </c>
      <c r="B808" s="158">
        <v>2020</v>
      </c>
      <c r="C808" s="157" t="s">
        <v>341</v>
      </c>
      <c r="D808" s="157" t="s">
        <v>337</v>
      </c>
      <c r="E808" s="158">
        <v>16284</v>
      </c>
    </row>
    <row r="809" spans="1:5" ht="14.4">
      <c r="A809" s="157" t="s">
        <v>108</v>
      </c>
      <c r="B809" s="158">
        <v>2020</v>
      </c>
      <c r="C809" s="157" t="s">
        <v>335</v>
      </c>
      <c r="D809" s="157" t="s">
        <v>332</v>
      </c>
      <c r="E809" s="158">
        <v>3261</v>
      </c>
    </row>
    <row r="810" spans="1:5" ht="14.4">
      <c r="A810" s="157" t="s">
        <v>108</v>
      </c>
      <c r="B810" s="158">
        <v>2020</v>
      </c>
      <c r="C810" s="157" t="s">
        <v>336</v>
      </c>
      <c r="D810" s="157" t="s">
        <v>332</v>
      </c>
      <c r="E810" s="158">
        <v>30</v>
      </c>
    </row>
    <row r="811" spans="1:5" ht="14.4">
      <c r="A811" s="157" t="s">
        <v>108</v>
      </c>
      <c r="B811" s="158">
        <v>2021</v>
      </c>
      <c r="C811" s="157" t="s">
        <v>338</v>
      </c>
      <c r="D811" s="157" t="s">
        <v>337</v>
      </c>
      <c r="E811" s="158">
        <v>1821</v>
      </c>
    </row>
    <row r="812" spans="1:5" ht="14.4">
      <c r="A812" s="157" t="s">
        <v>108</v>
      </c>
      <c r="B812" s="158">
        <v>2021</v>
      </c>
      <c r="C812" s="157" t="s">
        <v>339</v>
      </c>
      <c r="D812" s="157" t="s">
        <v>337</v>
      </c>
      <c r="E812" s="158">
        <v>124</v>
      </c>
    </row>
    <row r="813" spans="1:5" ht="14.4">
      <c r="A813" s="157" t="s">
        <v>108</v>
      </c>
      <c r="B813" s="158">
        <v>2021</v>
      </c>
      <c r="C813" s="157" t="s">
        <v>341</v>
      </c>
      <c r="D813" s="157" t="s">
        <v>337</v>
      </c>
      <c r="E813" s="158">
        <v>16540</v>
      </c>
    </row>
    <row r="814" spans="1:5" ht="14.4">
      <c r="A814" s="157" t="s">
        <v>108</v>
      </c>
      <c r="B814" s="158">
        <v>2021</v>
      </c>
      <c r="C814" s="157" t="s">
        <v>335</v>
      </c>
      <c r="D814" s="157" t="s">
        <v>332</v>
      </c>
      <c r="E814" s="158">
        <v>3261</v>
      </c>
    </row>
    <row r="815" spans="1:5" ht="14.4">
      <c r="A815" s="157" t="s">
        <v>108</v>
      </c>
      <c r="B815" s="158">
        <v>2021</v>
      </c>
      <c r="C815" s="157" t="s">
        <v>336</v>
      </c>
      <c r="D815" s="157" t="s">
        <v>332</v>
      </c>
      <c r="E815" s="158">
        <v>30</v>
      </c>
    </row>
    <row r="816" spans="1:5" ht="14.4">
      <c r="A816" s="157" t="s">
        <v>108</v>
      </c>
      <c r="B816" s="158">
        <v>2022</v>
      </c>
      <c r="C816" s="157" t="s">
        <v>338</v>
      </c>
      <c r="D816" s="157" t="s">
        <v>337</v>
      </c>
      <c r="E816" s="158">
        <v>1836</v>
      </c>
    </row>
    <row r="817" spans="1:5" ht="14.4">
      <c r="A817" s="157" t="s">
        <v>108</v>
      </c>
      <c r="B817" s="158">
        <v>2022</v>
      </c>
      <c r="C817" s="157" t="s">
        <v>339</v>
      </c>
      <c r="D817" s="157" t="s">
        <v>337</v>
      </c>
      <c r="E817" s="158">
        <v>129</v>
      </c>
    </row>
    <row r="818" spans="1:5" ht="14.4">
      <c r="A818" s="157" t="s">
        <v>108</v>
      </c>
      <c r="B818" s="158">
        <v>2022</v>
      </c>
      <c r="C818" s="157" t="s">
        <v>341</v>
      </c>
      <c r="D818" s="157" t="s">
        <v>337</v>
      </c>
      <c r="E818" s="158">
        <v>16736</v>
      </c>
    </row>
    <row r="819" spans="1:5" ht="14.4">
      <c r="A819" s="157" t="s">
        <v>108</v>
      </c>
      <c r="B819" s="158">
        <v>2022</v>
      </c>
      <c r="C819" s="157" t="s">
        <v>335</v>
      </c>
      <c r="D819" s="157" t="s">
        <v>332</v>
      </c>
      <c r="E819" s="158">
        <v>3270</v>
      </c>
    </row>
    <row r="820" spans="1:5" ht="14.4">
      <c r="A820" s="157" t="s">
        <v>108</v>
      </c>
      <c r="B820" s="158">
        <v>2022</v>
      </c>
      <c r="C820" s="157" t="s">
        <v>336</v>
      </c>
      <c r="D820" s="157" t="s">
        <v>332</v>
      </c>
      <c r="E820" s="158">
        <v>30</v>
      </c>
    </row>
    <row r="821" spans="1:5" ht="14.4">
      <c r="A821" s="157" t="s">
        <v>108</v>
      </c>
      <c r="B821" s="158">
        <v>2023</v>
      </c>
      <c r="C821" s="157" t="s">
        <v>338</v>
      </c>
      <c r="D821" s="157" t="s">
        <v>337</v>
      </c>
      <c r="E821" s="158">
        <v>1846</v>
      </c>
    </row>
    <row r="822" spans="1:5" ht="14.4">
      <c r="A822" s="157" t="s">
        <v>108</v>
      </c>
      <c r="B822" s="158">
        <v>2023</v>
      </c>
      <c r="C822" s="157" t="s">
        <v>339</v>
      </c>
      <c r="D822" s="157" t="s">
        <v>337</v>
      </c>
      <c r="E822" s="158">
        <v>132</v>
      </c>
    </row>
    <row r="823" spans="1:5" ht="14.4">
      <c r="A823" s="157" t="s">
        <v>108</v>
      </c>
      <c r="B823" s="158">
        <v>2023</v>
      </c>
      <c r="C823" s="157" t="s">
        <v>341</v>
      </c>
      <c r="D823" s="157" t="s">
        <v>337</v>
      </c>
      <c r="E823" s="158">
        <v>17021</v>
      </c>
    </row>
    <row r="824" spans="1:5" ht="14.4">
      <c r="A824" s="157" t="s">
        <v>108</v>
      </c>
      <c r="B824" s="158">
        <v>2023</v>
      </c>
      <c r="C824" s="157" t="s">
        <v>335</v>
      </c>
      <c r="D824" s="157" t="s">
        <v>332</v>
      </c>
      <c r="E824" s="158">
        <v>3289</v>
      </c>
    </row>
    <row r="825" spans="1:5" ht="14.4">
      <c r="A825" s="157" t="s">
        <v>108</v>
      </c>
      <c r="B825" s="158">
        <v>2023</v>
      </c>
      <c r="C825" s="157" t="s">
        <v>336</v>
      </c>
      <c r="D825" s="157" t="s">
        <v>332</v>
      </c>
      <c r="E825" s="158">
        <v>30</v>
      </c>
    </row>
    <row r="826" spans="1:5" ht="14.4">
      <c r="A826" s="157" t="s">
        <v>284</v>
      </c>
      <c r="B826" s="158">
        <v>2015</v>
      </c>
      <c r="C826" s="157" t="s">
        <v>343</v>
      </c>
      <c r="D826" s="157" t="s">
        <v>332</v>
      </c>
      <c r="E826" s="158">
        <v>4</v>
      </c>
    </row>
    <row r="827" spans="1:5" ht="14.4">
      <c r="A827" s="157" t="s">
        <v>284</v>
      </c>
      <c r="B827" s="158">
        <v>2015</v>
      </c>
      <c r="C827" s="157" t="s">
        <v>338</v>
      </c>
      <c r="D827" s="157" t="s">
        <v>337</v>
      </c>
      <c r="E827" s="158">
        <v>2266</v>
      </c>
    </row>
    <row r="828" spans="1:5" ht="14.4">
      <c r="A828" s="157" t="s">
        <v>284</v>
      </c>
      <c r="B828" s="158">
        <v>2015</v>
      </c>
      <c r="C828" s="157" t="s">
        <v>339</v>
      </c>
      <c r="D828" s="157" t="s">
        <v>337</v>
      </c>
      <c r="E828" s="158">
        <v>206</v>
      </c>
    </row>
    <row r="829" spans="1:5" ht="14.4">
      <c r="A829" s="157" t="s">
        <v>284</v>
      </c>
      <c r="B829" s="158">
        <v>2015</v>
      </c>
      <c r="C829" s="157" t="s">
        <v>340</v>
      </c>
      <c r="D829" s="157" t="s">
        <v>337</v>
      </c>
      <c r="E829" s="158">
        <v>2</v>
      </c>
    </row>
    <row r="830" spans="1:5" ht="14.4">
      <c r="A830" s="157" t="s">
        <v>284</v>
      </c>
      <c r="B830" s="158">
        <v>2015</v>
      </c>
      <c r="C830" s="157" t="s">
        <v>341</v>
      </c>
      <c r="D830" s="157" t="s">
        <v>337</v>
      </c>
      <c r="E830" s="158">
        <v>19772</v>
      </c>
    </row>
    <row r="831" spans="1:5" ht="14.4">
      <c r="A831" s="157" t="s">
        <v>284</v>
      </c>
      <c r="B831" s="158">
        <v>2015</v>
      </c>
      <c r="C831" s="157" t="s">
        <v>333</v>
      </c>
      <c r="D831" s="157" t="s">
        <v>332</v>
      </c>
      <c r="E831" s="158">
        <v>299</v>
      </c>
    </row>
    <row r="832" spans="1:5" ht="14.4">
      <c r="A832" s="157" t="s">
        <v>284</v>
      </c>
      <c r="B832" s="158">
        <v>2015</v>
      </c>
      <c r="C832" s="157" t="s">
        <v>335</v>
      </c>
      <c r="D832" s="157" t="s">
        <v>332</v>
      </c>
      <c r="E832" s="158">
        <v>7232</v>
      </c>
    </row>
    <row r="833" spans="1:5" ht="14.4">
      <c r="A833" s="157" t="s">
        <v>284</v>
      </c>
      <c r="B833" s="158">
        <v>2015</v>
      </c>
      <c r="C833" s="157" t="s">
        <v>336</v>
      </c>
      <c r="D833" s="157" t="s">
        <v>332</v>
      </c>
      <c r="E833" s="158">
        <v>114</v>
      </c>
    </row>
    <row r="834" spans="1:5" ht="14.4">
      <c r="A834" s="157" t="s">
        <v>284</v>
      </c>
      <c r="B834" s="158">
        <v>2016</v>
      </c>
      <c r="C834" s="157" t="s">
        <v>343</v>
      </c>
      <c r="D834" s="157" t="s">
        <v>332</v>
      </c>
      <c r="E834" s="158">
        <v>4</v>
      </c>
    </row>
    <row r="835" spans="1:5" ht="14.4">
      <c r="A835" s="157" t="s">
        <v>284</v>
      </c>
      <c r="B835" s="158">
        <v>2016</v>
      </c>
      <c r="C835" s="157" t="s">
        <v>338</v>
      </c>
      <c r="D835" s="157" t="s">
        <v>337</v>
      </c>
      <c r="E835" s="158">
        <v>2280</v>
      </c>
    </row>
    <row r="836" spans="1:5" ht="14.4">
      <c r="A836" s="157" t="s">
        <v>284</v>
      </c>
      <c r="B836" s="158">
        <v>2016</v>
      </c>
      <c r="C836" s="157" t="s">
        <v>339</v>
      </c>
      <c r="D836" s="157" t="s">
        <v>337</v>
      </c>
      <c r="E836" s="158">
        <v>208</v>
      </c>
    </row>
    <row r="837" spans="1:5" ht="14.4">
      <c r="A837" s="157" t="s">
        <v>284</v>
      </c>
      <c r="B837" s="158">
        <v>2016</v>
      </c>
      <c r="C837" s="157" t="s">
        <v>340</v>
      </c>
      <c r="D837" s="157" t="s">
        <v>337</v>
      </c>
      <c r="E837" s="158">
        <v>2</v>
      </c>
    </row>
    <row r="838" spans="1:5" ht="14.4">
      <c r="A838" s="157" t="s">
        <v>284</v>
      </c>
      <c r="B838" s="158">
        <v>2016</v>
      </c>
      <c r="C838" s="157" t="s">
        <v>341</v>
      </c>
      <c r="D838" s="157" t="s">
        <v>337</v>
      </c>
      <c r="E838" s="158">
        <v>19976</v>
      </c>
    </row>
    <row r="839" spans="1:5" ht="14.4">
      <c r="A839" s="157" t="s">
        <v>284</v>
      </c>
      <c r="B839" s="158">
        <v>2016</v>
      </c>
      <c r="C839" s="157" t="s">
        <v>333</v>
      </c>
      <c r="D839" s="157" t="s">
        <v>332</v>
      </c>
      <c r="E839" s="158">
        <v>288</v>
      </c>
    </row>
    <row r="840" spans="1:5" ht="14.4">
      <c r="A840" s="157" t="s">
        <v>284</v>
      </c>
      <c r="B840" s="158">
        <v>2016</v>
      </c>
      <c r="C840" s="157" t="s">
        <v>335</v>
      </c>
      <c r="D840" s="157" t="s">
        <v>332</v>
      </c>
      <c r="E840" s="158">
        <v>7326</v>
      </c>
    </row>
    <row r="841" spans="1:5" ht="14.4">
      <c r="A841" s="157" t="s">
        <v>284</v>
      </c>
      <c r="B841" s="158">
        <v>2016</v>
      </c>
      <c r="C841" s="157" t="s">
        <v>336</v>
      </c>
      <c r="D841" s="157" t="s">
        <v>332</v>
      </c>
      <c r="E841" s="158">
        <v>112</v>
      </c>
    </row>
    <row r="842" spans="1:5" ht="14.4">
      <c r="A842" s="157" t="s">
        <v>284</v>
      </c>
      <c r="B842" s="158">
        <v>2017</v>
      </c>
      <c r="C842" s="157" t="s">
        <v>343</v>
      </c>
      <c r="D842" s="157" t="s">
        <v>332</v>
      </c>
      <c r="E842" s="158">
        <v>4</v>
      </c>
    </row>
    <row r="843" spans="1:5" ht="14.4">
      <c r="A843" s="157" t="s">
        <v>284</v>
      </c>
      <c r="B843" s="158">
        <v>2017</v>
      </c>
      <c r="C843" s="157" t="s">
        <v>338</v>
      </c>
      <c r="D843" s="157" t="s">
        <v>337</v>
      </c>
      <c r="E843" s="158">
        <v>2310</v>
      </c>
    </row>
    <row r="844" spans="1:5" ht="14.4">
      <c r="A844" s="157" t="s">
        <v>284</v>
      </c>
      <c r="B844" s="158">
        <v>2017</v>
      </c>
      <c r="C844" s="157" t="s">
        <v>339</v>
      </c>
      <c r="D844" s="157" t="s">
        <v>337</v>
      </c>
      <c r="E844" s="158">
        <v>205</v>
      </c>
    </row>
    <row r="845" spans="1:5" ht="14.4">
      <c r="A845" s="157" t="s">
        <v>284</v>
      </c>
      <c r="B845" s="158">
        <v>2017</v>
      </c>
      <c r="C845" s="157" t="s">
        <v>340</v>
      </c>
      <c r="D845" s="157" t="s">
        <v>337</v>
      </c>
      <c r="E845" s="158">
        <v>2</v>
      </c>
    </row>
    <row r="846" spans="1:5" ht="14.4">
      <c r="A846" s="157" t="s">
        <v>284</v>
      </c>
      <c r="B846" s="158">
        <v>2017</v>
      </c>
      <c r="C846" s="157" t="s">
        <v>341</v>
      </c>
      <c r="D846" s="157" t="s">
        <v>337</v>
      </c>
      <c r="E846" s="158">
        <v>20308</v>
      </c>
    </row>
    <row r="847" spans="1:5" ht="14.4">
      <c r="A847" s="157" t="s">
        <v>284</v>
      </c>
      <c r="B847" s="158">
        <v>2017</v>
      </c>
      <c r="C847" s="157" t="s">
        <v>333</v>
      </c>
      <c r="D847" s="157" t="s">
        <v>332</v>
      </c>
      <c r="E847" s="158">
        <v>283</v>
      </c>
    </row>
    <row r="848" spans="1:5" ht="14.4">
      <c r="A848" s="157" t="s">
        <v>284</v>
      </c>
      <c r="B848" s="158">
        <v>2017</v>
      </c>
      <c r="C848" s="157" t="s">
        <v>335</v>
      </c>
      <c r="D848" s="157" t="s">
        <v>332</v>
      </c>
      <c r="E848" s="158">
        <v>7418</v>
      </c>
    </row>
    <row r="849" spans="1:5" ht="14.4">
      <c r="A849" s="157" t="s">
        <v>284</v>
      </c>
      <c r="B849" s="158">
        <v>2017</v>
      </c>
      <c r="C849" s="157" t="s">
        <v>336</v>
      </c>
      <c r="D849" s="157" t="s">
        <v>332</v>
      </c>
      <c r="E849" s="158">
        <v>111</v>
      </c>
    </row>
    <row r="850" spans="1:5" ht="14.4">
      <c r="A850" s="157" t="s">
        <v>284</v>
      </c>
      <c r="B850" s="158">
        <v>2018</v>
      </c>
      <c r="C850" s="157" t="s">
        <v>343</v>
      </c>
      <c r="D850" s="157" t="s">
        <v>332</v>
      </c>
      <c r="E850" s="158">
        <v>4</v>
      </c>
    </row>
    <row r="851" spans="1:5" ht="14.4">
      <c r="A851" s="157" t="s">
        <v>284</v>
      </c>
      <c r="B851" s="158">
        <v>2018</v>
      </c>
      <c r="C851" s="157" t="s">
        <v>338</v>
      </c>
      <c r="D851" s="157" t="s">
        <v>337</v>
      </c>
      <c r="E851" s="158">
        <v>2298</v>
      </c>
    </row>
    <row r="852" spans="1:5" ht="14.4">
      <c r="A852" s="157" t="s">
        <v>284</v>
      </c>
      <c r="B852" s="158">
        <v>2018</v>
      </c>
      <c r="C852" s="157" t="s">
        <v>339</v>
      </c>
      <c r="D852" s="157" t="s">
        <v>337</v>
      </c>
      <c r="E852" s="158">
        <v>211</v>
      </c>
    </row>
    <row r="853" spans="1:5" ht="14.4">
      <c r="A853" s="157" t="s">
        <v>284</v>
      </c>
      <c r="B853" s="158">
        <v>2018</v>
      </c>
      <c r="C853" s="157" t="s">
        <v>340</v>
      </c>
      <c r="D853" s="157" t="s">
        <v>337</v>
      </c>
      <c r="E853" s="158">
        <v>2</v>
      </c>
    </row>
    <row r="854" spans="1:5" ht="14.4">
      <c r="A854" s="157" t="s">
        <v>284</v>
      </c>
      <c r="B854" s="158">
        <v>2018</v>
      </c>
      <c r="C854" s="157" t="s">
        <v>341</v>
      </c>
      <c r="D854" s="157" t="s">
        <v>337</v>
      </c>
      <c r="E854" s="158">
        <v>20596</v>
      </c>
    </row>
    <row r="855" spans="1:5" ht="14.4">
      <c r="A855" s="157" t="s">
        <v>284</v>
      </c>
      <c r="B855" s="158">
        <v>2018</v>
      </c>
      <c r="C855" s="157" t="s">
        <v>333</v>
      </c>
      <c r="D855" s="157" t="s">
        <v>332</v>
      </c>
      <c r="E855" s="158">
        <v>283</v>
      </c>
    </row>
    <row r="856" spans="1:5" ht="14.4">
      <c r="A856" s="157" t="s">
        <v>284</v>
      </c>
      <c r="B856" s="158">
        <v>2018</v>
      </c>
      <c r="C856" s="157" t="s">
        <v>335</v>
      </c>
      <c r="D856" s="157" t="s">
        <v>332</v>
      </c>
      <c r="E856" s="158">
        <v>7418</v>
      </c>
    </row>
    <row r="857" spans="1:5" ht="14.4">
      <c r="A857" s="157" t="s">
        <v>284</v>
      </c>
      <c r="B857" s="158">
        <v>2018</v>
      </c>
      <c r="C857" s="157" t="s">
        <v>336</v>
      </c>
      <c r="D857" s="157" t="s">
        <v>332</v>
      </c>
      <c r="E857" s="158">
        <v>106</v>
      </c>
    </row>
    <row r="858" spans="1:5" ht="14.4">
      <c r="A858" s="157" t="s">
        <v>284</v>
      </c>
      <c r="B858" s="158">
        <v>2019</v>
      </c>
      <c r="C858" s="157" t="s">
        <v>343</v>
      </c>
      <c r="D858" s="157" t="s">
        <v>332</v>
      </c>
      <c r="E858" s="158">
        <v>4</v>
      </c>
    </row>
    <row r="859" spans="1:5" ht="14.4">
      <c r="A859" s="157" t="s">
        <v>284</v>
      </c>
      <c r="B859" s="158">
        <v>2019</v>
      </c>
      <c r="C859" s="157" t="s">
        <v>338</v>
      </c>
      <c r="D859" s="157" t="s">
        <v>337</v>
      </c>
      <c r="E859" s="158">
        <v>2326</v>
      </c>
    </row>
    <row r="860" spans="1:5" ht="14.4">
      <c r="A860" s="157" t="s">
        <v>284</v>
      </c>
      <c r="B860" s="158">
        <v>2019</v>
      </c>
      <c r="C860" s="157" t="s">
        <v>339</v>
      </c>
      <c r="D860" s="157" t="s">
        <v>337</v>
      </c>
      <c r="E860" s="158">
        <v>203</v>
      </c>
    </row>
    <row r="861" spans="1:5" ht="14.4">
      <c r="A861" s="157" t="s">
        <v>284</v>
      </c>
      <c r="B861" s="158">
        <v>2019</v>
      </c>
      <c r="C861" s="157" t="s">
        <v>340</v>
      </c>
      <c r="D861" s="157" t="s">
        <v>337</v>
      </c>
      <c r="E861" s="158">
        <v>3</v>
      </c>
    </row>
    <row r="862" spans="1:5" ht="14.4">
      <c r="A862" s="157" t="s">
        <v>284</v>
      </c>
      <c r="B862" s="158">
        <v>2019</v>
      </c>
      <c r="C862" s="157" t="s">
        <v>341</v>
      </c>
      <c r="D862" s="157" t="s">
        <v>337</v>
      </c>
      <c r="E862" s="158">
        <v>20848</v>
      </c>
    </row>
    <row r="863" spans="1:5" ht="14.4">
      <c r="A863" s="157" t="s">
        <v>284</v>
      </c>
      <c r="B863" s="158">
        <v>2019</v>
      </c>
      <c r="C863" s="157" t="s">
        <v>333</v>
      </c>
      <c r="D863" s="157" t="s">
        <v>332</v>
      </c>
      <c r="E863" s="158">
        <v>361</v>
      </c>
    </row>
    <row r="864" spans="1:5" ht="14.4">
      <c r="A864" s="157" t="s">
        <v>284</v>
      </c>
      <c r="B864" s="158">
        <v>2019</v>
      </c>
      <c r="C864" s="157" t="s">
        <v>335</v>
      </c>
      <c r="D864" s="157" t="s">
        <v>332</v>
      </c>
      <c r="E864" s="158">
        <v>7513</v>
      </c>
    </row>
    <row r="865" spans="1:5" ht="14.4">
      <c r="A865" s="157" t="s">
        <v>284</v>
      </c>
      <c r="B865" s="158">
        <v>2019</v>
      </c>
      <c r="C865" s="157" t="s">
        <v>336</v>
      </c>
      <c r="D865" s="157" t="s">
        <v>332</v>
      </c>
      <c r="E865" s="158">
        <v>104</v>
      </c>
    </row>
    <row r="866" spans="1:5" ht="14.4">
      <c r="A866" s="157" t="s">
        <v>284</v>
      </c>
      <c r="B866" s="158">
        <v>2020</v>
      </c>
      <c r="C866" s="157" t="s">
        <v>343</v>
      </c>
      <c r="D866" s="157" t="s">
        <v>332</v>
      </c>
      <c r="E866" s="158">
        <v>4</v>
      </c>
    </row>
    <row r="867" spans="1:5" ht="14.4">
      <c r="A867" s="157" t="s">
        <v>284</v>
      </c>
      <c r="B867" s="158">
        <v>2020</v>
      </c>
      <c r="C867" s="157" t="s">
        <v>338</v>
      </c>
      <c r="D867" s="157" t="s">
        <v>337</v>
      </c>
      <c r="E867" s="158">
        <v>2353</v>
      </c>
    </row>
    <row r="868" spans="1:5" ht="14.4">
      <c r="A868" s="157" t="s">
        <v>284</v>
      </c>
      <c r="B868" s="158">
        <v>2020</v>
      </c>
      <c r="C868" s="157" t="s">
        <v>339</v>
      </c>
      <c r="D868" s="157" t="s">
        <v>337</v>
      </c>
      <c r="E868" s="158">
        <v>173</v>
      </c>
    </row>
    <row r="869" spans="1:5" ht="14.4">
      <c r="A869" s="157" t="s">
        <v>284</v>
      </c>
      <c r="B869" s="158">
        <v>2020</v>
      </c>
      <c r="C869" s="157" t="s">
        <v>340</v>
      </c>
      <c r="D869" s="157" t="s">
        <v>337</v>
      </c>
      <c r="E869" s="158">
        <v>3</v>
      </c>
    </row>
    <row r="870" spans="1:5" ht="14.4">
      <c r="A870" s="157" t="s">
        <v>284</v>
      </c>
      <c r="B870" s="158">
        <v>2020</v>
      </c>
      <c r="C870" s="157" t="s">
        <v>341</v>
      </c>
      <c r="D870" s="157" t="s">
        <v>337</v>
      </c>
      <c r="E870" s="158">
        <v>21018</v>
      </c>
    </row>
    <row r="871" spans="1:5" ht="14.4">
      <c r="A871" s="157" t="s">
        <v>284</v>
      </c>
      <c r="B871" s="158">
        <v>2020</v>
      </c>
      <c r="C871" s="157" t="s">
        <v>333</v>
      </c>
      <c r="D871" s="157" t="s">
        <v>332</v>
      </c>
      <c r="E871" s="158">
        <v>361</v>
      </c>
    </row>
    <row r="872" spans="1:5" ht="14.4">
      <c r="A872" s="157" t="s">
        <v>284</v>
      </c>
      <c r="B872" s="158">
        <v>2020</v>
      </c>
      <c r="C872" s="157" t="s">
        <v>335</v>
      </c>
      <c r="D872" s="157" t="s">
        <v>332</v>
      </c>
      <c r="E872" s="158">
        <v>7634</v>
      </c>
    </row>
    <row r="873" spans="1:5" ht="14.4">
      <c r="A873" s="157" t="s">
        <v>284</v>
      </c>
      <c r="B873" s="158">
        <v>2020</v>
      </c>
      <c r="C873" s="157" t="s">
        <v>336</v>
      </c>
      <c r="D873" s="157" t="s">
        <v>332</v>
      </c>
      <c r="E873" s="158">
        <v>103</v>
      </c>
    </row>
    <row r="874" spans="1:5" ht="14.4">
      <c r="A874" s="157" t="s">
        <v>284</v>
      </c>
      <c r="B874" s="158">
        <v>2021</v>
      </c>
      <c r="C874" s="157" t="s">
        <v>343</v>
      </c>
      <c r="D874" s="157" t="s">
        <v>332</v>
      </c>
      <c r="E874" s="158">
        <v>4</v>
      </c>
    </row>
    <row r="875" spans="1:5" ht="14.4">
      <c r="A875" s="157" t="s">
        <v>284</v>
      </c>
      <c r="B875" s="158">
        <v>2021</v>
      </c>
      <c r="C875" s="157" t="s">
        <v>338</v>
      </c>
      <c r="D875" s="157" t="s">
        <v>337</v>
      </c>
      <c r="E875" s="158">
        <v>2363</v>
      </c>
    </row>
    <row r="876" spans="1:5" ht="14.4">
      <c r="A876" s="157" t="s">
        <v>284</v>
      </c>
      <c r="B876" s="158">
        <v>2021</v>
      </c>
      <c r="C876" s="157" t="s">
        <v>339</v>
      </c>
      <c r="D876" s="157" t="s">
        <v>337</v>
      </c>
      <c r="E876" s="158">
        <v>181</v>
      </c>
    </row>
    <row r="877" spans="1:5" ht="14.4">
      <c r="A877" s="157" t="s">
        <v>284</v>
      </c>
      <c r="B877" s="158">
        <v>2021</v>
      </c>
      <c r="C877" s="157" t="s">
        <v>340</v>
      </c>
      <c r="D877" s="157" t="s">
        <v>337</v>
      </c>
      <c r="E877" s="158">
        <v>3</v>
      </c>
    </row>
    <row r="878" spans="1:5" ht="14.4">
      <c r="A878" s="157" t="s">
        <v>284</v>
      </c>
      <c r="B878" s="158">
        <v>2021</v>
      </c>
      <c r="C878" s="157" t="s">
        <v>341</v>
      </c>
      <c r="D878" s="157" t="s">
        <v>337</v>
      </c>
      <c r="E878" s="158">
        <v>21429</v>
      </c>
    </row>
    <row r="879" spans="1:5" ht="14.4">
      <c r="A879" s="157" t="s">
        <v>284</v>
      </c>
      <c r="B879" s="158">
        <v>2021</v>
      </c>
      <c r="C879" s="157" t="s">
        <v>333</v>
      </c>
      <c r="D879" s="157" t="s">
        <v>332</v>
      </c>
      <c r="E879" s="158">
        <v>360</v>
      </c>
    </row>
    <row r="880" spans="1:5" ht="14.4">
      <c r="A880" s="157" t="s">
        <v>284</v>
      </c>
      <c r="B880" s="158">
        <v>2021</v>
      </c>
      <c r="C880" s="157" t="s">
        <v>335</v>
      </c>
      <c r="D880" s="157" t="s">
        <v>332</v>
      </c>
      <c r="E880" s="158">
        <v>7879</v>
      </c>
    </row>
    <row r="881" spans="1:5" ht="14.4">
      <c r="A881" s="157" t="s">
        <v>284</v>
      </c>
      <c r="B881" s="158">
        <v>2021</v>
      </c>
      <c r="C881" s="157" t="s">
        <v>336</v>
      </c>
      <c r="D881" s="157" t="s">
        <v>332</v>
      </c>
      <c r="E881" s="158">
        <v>102</v>
      </c>
    </row>
    <row r="882" spans="1:5" ht="14.4">
      <c r="A882" s="157" t="s">
        <v>284</v>
      </c>
      <c r="B882" s="158">
        <v>2022</v>
      </c>
      <c r="C882" s="157" t="s">
        <v>343</v>
      </c>
      <c r="D882" s="157" t="s">
        <v>332</v>
      </c>
      <c r="E882" s="158">
        <v>4</v>
      </c>
    </row>
    <row r="883" spans="1:5" ht="14.4">
      <c r="A883" s="157" t="s">
        <v>284</v>
      </c>
      <c r="B883" s="158">
        <v>2022</v>
      </c>
      <c r="C883" s="157" t="s">
        <v>338</v>
      </c>
      <c r="D883" s="157" t="s">
        <v>337</v>
      </c>
      <c r="E883" s="158">
        <v>2382</v>
      </c>
    </row>
    <row r="884" spans="1:5" ht="14.4">
      <c r="A884" s="157" t="s">
        <v>284</v>
      </c>
      <c r="B884" s="158">
        <v>2022</v>
      </c>
      <c r="C884" s="157" t="s">
        <v>339</v>
      </c>
      <c r="D884" s="157" t="s">
        <v>337</v>
      </c>
      <c r="E884" s="158">
        <v>177</v>
      </c>
    </row>
    <row r="885" spans="1:5" ht="14.4">
      <c r="A885" s="157" t="s">
        <v>284</v>
      </c>
      <c r="B885" s="158">
        <v>2022</v>
      </c>
      <c r="C885" s="157" t="s">
        <v>340</v>
      </c>
      <c r="D885" s="157" t="s">
        <v>337</v>
      </c>
      <c r="E885" s="158">
        <v>3</v>
      </c>
    </row>
    <row r="886" spans="1:5" ht="14.4">
      <c r="A886" s="157" t="s">
        <v>284</v>
      </c>
      <c r="B886" s="158">
        <v>2022</v>
      </c>
      <c r="C886" s="157" t="s">
        <v>341</v>
      </c>
      <c r="D886" s="157" t="s">
        <v>337</v>
      </c>
      <c r="E886" s="158">
        <v>21824</v>
      </c>
    </row>
    <row r="887" spans="1:5" ht="14.4">
      <c r="A887" s="157" t="s">
        <v>284</v>
      </c>
      <c r="B887" s="158">
        <v>2022</v>
      </c>
      <c r="C887" s="157" t="s">
        <v>333</v>
      </c>
      <c r="D887" s="157" t="s">
        <v>332</v>
      </c>
      <c r="E887" s="158">
        <v>375</v>
      </c>
    </row>
    <row r="888" spans="1:5" ht="14.4">
      <c r="A888" s="157" t="s">
        <v>284</v>
      </c>
      <c r="B888" s="158">
        <v>2022</v>
      </c>
      <c r="C888" s="157" t="s">
        <v>335</v>
      </c>
      <c r="D888" s="157" t="s">
        <v>332</v>
      </c>
      <c r="E888" s="158">
        <v>7867</v>
      </c>
    </row>
    <row r="889" spans="1:5" ht="14.4">
      <c r="A889" s="157" t="s">
        <v>284</v>
      </c>
      <c r="B889" s="158">
        <v>2022</v>
      </c>
      <c r="C889" s="157" t="s">
        <v>336</v>
      </c>
      <c r="D889" s="157" t="s">
        <v>332</v>
      </c>
      <c r="E889" s="158">
        <v>95</v>
      </c>
    </row>
    <row r="890" spans="1:5" ht="14.4">
      <c r="A890" s="157" t="s">
        <v>284</v>
      </c>
      <c r="B890" s="158">
        <v>2023</v>
      </c>
      <c r="C890" s="157" t="s">
        <v>343</v>
      </c>
      <c r="D890" s="157" t="s">
        <v>332</v>
      </c>
      <c r="E890" s="158">
        <v>4</v>
      </c>
    </row>
    <row r="891" spans="1:5" ht="14.4">
      <c r="A891" s="157" t="s">
        <v>284</v>
      </c>
      <c r="B891" s="158">
        <v>2023</v>
      </c>
      <c r="C891" s="157" t="s">
        <v>338</v>
      </c>
      <c r="D891" s="157" t="s">
        <v>337</v>
      </c>
      <c r="E891" s="158">
        <v>2394</v>
      </c>
    </row>
    <row r="892" spans="1:5" ht="14.4">
      <c r="A892" s="157" t="s">
        <v>284</v>
      </c>
      <c r="B892" s="158">
        <v>2023</v>
      </c>
      <c r="C892" s="157" t="s">
        <v>339</v>
      </c>
      <c r="D892" s="157" t="s">
        <v>337</v>
      </c>
      <c r="E892" s="158">
        <v>179</v>
      </c>
    </row>
    <row r="893" spans="1:5" ht="14.4">
      <c r="A893" s="157" t="s">
        <v>284</v>
      </c>
      <c r="B893" s="158">
        <v>2023</v>
      </c>
      <c r="C893" s="157" t="s">
        <v>340</v>
      </c>
      <c r="D893" s="157" t="s">
        <v>337</v>
      </c>
      <c r="E893" s="158">
        <v>3</v>
      </c>
    </row>
    <row r="894" spans="1:5" ht="14.4">
      <c r="A894" s="157" t="s">
        <v>284</v>
      </c>
      <c r="B894" s="158">
        <v>2023</v>
      </c>
      <c r="C894" s="157" t="s">
        <v>341</v>
      </c>
      <c r="D894" s="157" t="s">
        <v>337</v>
      </c>
      <c r="E894" s="158">
        <v>21995</v>
      </c>
    </row>
    <row r="895" spans="1:5" ht="14.4">
      <c r="A895" s="157" t="s">
        <v>284</v>
      </c>
      <c r="B895" s="158">
        <v>2023</v>
      </c>
      <c r="C895" s="157" t="s">
        <v>333</v>
      </c>
      <c r="D895" s="157" t="s">
        <v>332</v>
      </c>
      <c r="E895" s="158">
        <v>382</v>
      </c>
    </row>
    <row r="896" spans="1:5" ht="14.4">
      <c r="A896" s="157" t="s">
        <v>284</v>
      </c>
      <c r="B896" s="158">
        <v>2023</v>
      </c>
      <c r="C896" s="157" t="s">
        <v>335</v>
      </c>
      <c r="D896" s="157" t="s">
        <v>332</v>
      </c>
      <c r="E896" s="158">
        <v>7893</v>
      </c>
    </row>
    <row r="897" spans="1:5" ht="14.4">
      <c r="A897" s="157" t="s">
        <v>284</v>
      </c>
      <c r="B897" s="158">
        <v>2023</v>
      </c>
      <c r="C897" s="157" t="s">
        <v>336</v>
      </c>
      <c r="D897" s="157" t="s">
        <v>332</v>
      </c>
      <c r="E897" s="158">
        <v>94</v>
      </c>
    </row>
    <row r="898" spans="1:5" ht="14.4">
      <c r="A898" s="157" t="s">
        <v>118</v>
      </c>
      <c r="B898" s="158">
        <v>2015</v>
      </c>
      <c r="C898" s="157" t="s">
        <v>338</v>
      </c>
      <c r="D898" s="157" t="s">
        <v>337</v>
      </c>
      <c r="E898" s="158">
        <v>1926</v>
      </c>
    </row>
    <row r="899" spans="1:5" ht="14.4">
      <c r="A899" s="157" t="s">
        <v>118</v>
      </c>
      <c r="B899" s="158">
        <v>2015</v>
      </c>
      <c r="C899" s="157" t="s">
        <v>339</v>
      </c>
      <c r="D899" s="157" t="s">
        <v>337</v>
      </c>
      <c r="E899" s="158">
        <v>253</v>
      </c>
    </row>
    <row r="900" spans="1:5" ht="14.4">
      <c r="A900" s="157" t="s">
        <v>118</v>
      </c>
      <c r="B900" s="158">
        <v>2015</v>
      </c>
      <c r="C900" s="157" t="s">
        <v>341</v>
      </c>
      <c r="D900" s="157" t="s">
        <v>337</v>
      </c>
      <c r="E900" s="158">
        <v>26713</v>
      </c>
    </row>
    <row r="901" spans="1:5" ht="14.4">
      <c r="A901" s="157" t="s">
        <v>118</v>
      </c>
      <c r="B901" s="158">
        <v>2015</v>
      </c>
      <c r="C901" s="157" t="s">
        <v>333</v>
      </c>
      <c r="D901" s="157" t="s">
        <v>332</v>
      </c>
      <c r="E901" s="158">
        <v>276</v>
      </c>
    </row>
    <row r="902" spans="1:5" ht="14.4">
      <c r="A902" s="157" t="s">
        <v>118</v>
      </c>
      <c r="B902" s="158">
        <v>2015</v>
      </c>
      <c r="C902" s="157" t="s">
        <v>335</v>
      </c>
      <c r="D902" s="157" t="s">
        <v>332</v>
      </c>
      <c r="E902" s="158">
        <v>2700</v>
      </c>
    </row>
    <row r="903" spans="1:5" ht="14.4">
      <c r="A903" s="157" t="s">
        <v>118</v>
      </c>
      <c r="B903" s="158">
        <v>2015</v>
      </c>
      <c r="C903" s="157" t="s">
        <v>336</v>
      </c>
      <c r="D903" s="157" t="s">
        <v>332</v>
      </c>
      <c r="E903" s="158">
        <v>134</v>
      </c>
    </row>
    <row r="904" spans="1:5" ht="14.4">
      <c r="A904" s="157" t="s">
        <v>118</v>
      </c>
      <c r="B904" s="158">
        <v>2016</v>
      </c>
      <c r="C904" s="157" t="s">
        <v>338</v>
      </c>
      <c r="D904" s="157" t="s">
        <v>337</v>
      </c>
      <c r="E904" s="158">
        <v>1944</v>
      </c>
    </row>
    <row r="905" spans="1:5" ht="14.4">
      <c r="A905" s="157" t="s">
        <v>118</v>
      </c>
      <c r="B905" s="158">
        <v>2016</v>
      </c>
      <c r="C905" s="157" t="s">
        <v>339</v>
      </c>
      <c r="D905" s="157" t="s">
        <v>337</v>
      </c>
      <c r="E905" s="158">
        <v>252</v>
      </c>
    </row>
    <row r="906" spans="1:5" ht="14.4">
      <c r="A906" s="157" t="s">
        <v>118</v>
      </c>
      <c r="B906" s="158">
        <v>2016</v>
      </c>
      <c r="C906" s="157" t="s">
        <v>341</v>
      </c>
      <c r="D906" s="157" t="s">
        <v>337</v>
      </c>
      <c r="E906" s="158">
        <v>27131</v>
      </c>
    </row>
    <row r="907" spans="1:5" ht="14.4">
      <c r="A907" s="157" t="s">
        <v>118</v>
      </c>
      <c r="B907" s="158">
        <v>2016</v>
      </c>
      <c r="C907" s="157" t="s">
        <v>333</v>
      </c>
      <c r="D907" s="157" t="s">
        <v>332</v>
      </c>
      <c r="E907" s="158">
        <v>264</v>
      </c>
    </row>
    <row r="908" spans="1:5" ht="14.4">
      <c r="A908" s="157" t="s">
        <v>118</v>
      </c>
      <c r="B908" s="158">
        <v>2016</v>
      </c>
      <c r="C908" s="157" t="s">
        <v>335</v>
      </c>
      <c r="D908" s="157" t="s">
        <v>332</v>
      </c>
      <c r="E908" s="158">
        <v>2742</v>
      </c>
    </row>
    <row r="909" spans="1:5" ht="14.4">
      <c r="A909" s="157" t="s">
        <v>118</v>
      </c>
      <c r="B909" s="158">
        <v>2016</v>
      </c>
      <c r="C909" s="157" t="s">
        <v>336</v>
      </c>
      <c r="D909" s="157" t="s">
        <v>332</v>
      </c>
      <c r="E909" s="158">
        <v>132</v>
      </c>
    </row>
    <row r="910" spans="1:5" ht="14.4">
      <c r="A910" s="157" t="s">
        <v>118</v>
      </c>
      <c r="B910" s="158">
        <v>2017</v>
      </c>
      <c r="C910" s="157" t="s">
        <v>338</v>
      </c>
      <c r="D910" s="157" t="s">
        <v>337</v>
      </c>
      <c r="E910" s="158">
        <v>1978</v>
      </c>
    </row>
    <row r="911" spans="1:5" ht="14.4">
      <c r="A911" s="157" t="s">
        <v>118</v>
      </c>
      <c r="B911" s="158">
        <v>2017</v>
      </c>
      <c r="C911" s="157" t="s">
        <v>339</v>
      </c>
      <c r="D911" s="157" t="s">
        <v>337</v>
      </c>
      <c r="E911" s="158">
        <v>255</v>
      </c>
    </row>
    <row r="912" spans="1:5" ht="14.4">
      <c r="A912" s="157" t="s">
        <v>118</v>
      </c>
      <c r="B912" s="158">
        <v>2017</v>
      </c>
      <c r="C912" s="157" t="s">
        <v>341</v>
      </c>
      <c r="D912" s="157" t="s">
        <v>337</v>
      </c>
      <c r="E912" s="158">
        <v>27523</v>
      </c>
    </row>
    <row r="913" spans="1:5" ht="14.4">
      <c r="A913" s="157" t="s">
        <v>118</v>
      </c>
      <c r="B913" s="158">
        <v>2017</v>
      </c>
      <c r="C913" s="157" t="s">
        <v>333</v>
      </c>
      <c r="D913" s="157" t="s">
        <v>332</v>
      </c>
      <c r="E913" s="158">
        <v>246</v>
      </c>
    </row>
    <row r="914" spans="1:5" ht="14.4">
      <c r="A914" s="157" t="s">
        <v>118</v>
      </c>
      <c r="B914" s="158">
        <v>2017</v>
      </c>
      <c r="C914" s="157" t="s">
        <v>335</v>
      </c>
      <c r="D914" s="157" t="s">
        <v>332</v>
      </c>
      <c r="E914" s="158">
        <v>2759</v>
      </c>
    </row>
    <row r="915" spans="1:5" ht="14.4">
      <c r="A915" s="157" t="s">
        <v>118</v>
      </c>
      <c r="B915" s="158">
        <v>2017</v>
      </c>
      <c r="C915" s="157" t="s">
        <v>336</v>
      </c>
      <c r="D915" s="157" t="s">
        <v>332</v>
      </c>
      <c r="E915" s="158">
        <v>132</v>
      </c>
    </row>
    <row r="916" spans="1:5" ht="14.4">
      <c r="A916" s="157" t="s">
        <v>118</v>
      </c>
      <c r="B916" s="158">
        <v>2018</v>
      </c>
      <c r="C916" s="157" t="s">
        <v>343</v>
      </c>
      <c r="D916" s="157" t="s">
        <v>332</v>
      </c>
      <c r="E916" s="158">
        <v>4</v>
      </c>
    </row>
    <row r="917" spans="1:5" ht="14.4">
      <c r="A917" s="157" t="s">
        <v>118</v>
      </c>
      <c r="B917" s="158">
        <v>2018</v>
      </c>
      <c r="C917" s="157" t="s">
        <v>338</v>
      </c>
      <c r="D917" s="157" t="s">
        <v>337</v>
      </c>
      <c r="E917" s="158">
        <v>1994</v>
      </c>
    </row>
    <row r="918" spans="1:5" ht="14.4">
      <c r="A918" s="157" t="s">
        <v>118</v>
      </c>
      <c r="B918" s="158">
        <v>2018</v>
      </c>
      <c r="C918" s="157" t="s">
        <v>339</v>
      </c>
      <c r="D918" s="157" t="s">
        <v>337</v>
      </c>
      <c r="E918" s="158">
        <v>262</v>
      </c>
    </row>
    <row r="919" spans="1:5" ht="14.4">
      <c r="A919" s="157" t="s">
        <v>118</v>
      </c>
      <c r="B919" s="158">
        <v>2018</v>
      </c>
      <c r="C919" s="157" t="s">
        <v>341</v>
      </c>
      <c r="D919" s="157" t="s">
        <v>337</v>
      </c>
      <c r="E919" s="158">
        <v>27756</v>
      </c>
    </row>
    <row r="920" spans="1:5" ht="14.4">
      <c r="A920" s="157" t="s">
        <v>118</v>
      </c>
      <c r="B920" s="158">
        <v>2018</v>
      </c>
      <c r="C920" s="157" t="s">
        <v>333</v>
      </c>
      <c r="D920" s="157" t="s">
        <v>332</v>
      </c>
      <c r="E920" s="158">
        <v>240</v>
      </c>
    </row>
    <row r="921" spans="1:5" ht="14.4">
      <c r="A921" s="157" t="s">
        <v>118</v>
      </c>
      <c r="B921" s="158">
        <v>2018</v>
      </c>
      <c r="C921" s="157" t="s">
        <v>335</v>
      </c>
      <c r="D921" s="157" t="s">
        <v>332</v>
      </c>
      <c r="E921" s="158">
        <v>2765</v>
      </c>
    </row>
    <row r="922" spans="1:5" ht="14.4">
      <c r="A922" s="157" t="s">
        <v>118</v>
      </c>
      <c r="B922" s="158">
        <v>2018</v>
      </c>
      <c r="C922" s="157" t="s">
        <v>336</v>
      </c>
      <c r="D922" s="157" t="s">
        <v>332</v>
      </c>
      <c r="E922" s="158">
        <v>130</v>
      </c>
    </row>
    <row r="923" spans="1:5" ht="14.4">
      <c r="A923" s="157" t="s">
        <v>118</v>
      </c>
      <c r="B923" s="158">
        <v>2019</v>
      </c>
      <c r="C923" s="157" t="s">
        <v>343</v>
      </c>
      <c r="D923" s="157" t="s">
        <v>332</v>
      </c>
      <c r="E923" s="158">
        <v>4</v>
      </c>
    </row>
    <row r="924" spans="1:5" ht="14.4">
      <c r="A924" s="157" t="s">
        <v>118</v>
      </c>
      <c r="B924" s="158">
        <v>2019</v>
      </c>
      <c r="C924" s="157" t="s">
        <v>338</v>
      </c>
      <c r="D924" s="157" t="s">
        <v>337</v>
      </c>
      <c r="E924" s="158">
        <v>1997</v>
      </c>
    </row>
    <row r="925" spans="1:5" ht="14.4">
      <c r="A925" s="157" t="s">
        <v>118</v>
      </c>
      <c r="B925" s="158">
        <v>2019</v>
      </c>
      <c r="C925" s="157" t="s">
        <v>339</v>
      </c>
      <c r="D925" s="157" t="s">
        <v>337</v>
      </c>
      <c r="E925" s="158">
        <v>262</v>
      </c>
    </row>
    <row r="926" spans="1:5" ht="14.4">
      <c r="A926" s="157" t="s">
        <v>118</v>
      </c>
      <c r="B926" s="158">
        <v>2019</v>
      </c>
      <c r="C926" s="157" t="s">
        <v>341</v>
      </c>
      <c r="D926" s="157" t="s">
        <v>337</v>
      </c>
      <c r="E926" s="158">
        <v>28134</v>
      </c>
    </row>
    <row r="927" spans="1:5" ht="14.4">
      <c r="A927" s="157" t="s">
        <v>118</v>
      </c>
      <c r="B927" s="158">
        <v>2019</v>
      </c>
      <c r="C927" s="157" t="s">
        <v>333</v>
      </c>
      <c r="D927" s="157" t="s">
        <v>332</v>
      </c>
      <c r="E927" s="158">
        <v>230</v>
      </c>
    </row>
    <row r="928" spans="1:5" ht="14.4">
      <c r="A928" s="157" t="s">
        <v>118</v>
      </c>
      <c r="B928" s="158">
        <v>2019</v>
      </c>
      <c r="C928" s="157" t="s">
        <v>335</v>
      </c>
      <c r="D928" s="157" t="s">
        <v>332</v>
      </c>
      <c r="E928" s="158">
        <v>2767</v>
      </c>
    </row>
    <row r="929" spans="1:5" ht="14.4">
      <c r="A929" s="157" t="s">
        <v>118</v>
      </c>
      <c r="B929" s="158">
        <v>2019</v>
      </c>
      <c r="C929" s="157" t="s">
        <v>336</v>
      </c>
      <c r="D929" s="157" t="s">
        <v>332</v>
      </c>
      <c r="E929" s="158">
        <v>129</v>
      </c>
    </row>
    <row r="930" spans="1:5" ht="14.4">
      <c r="A930" s="157" t="s">
        <v>118</v>
      </c>
      <c r="B930" s="158">
        <v>2020</v>
      </c>
      <c r="C930" s="157" t="s">
        <v>343</v>
      </c>
      <c r="D930" s="157" t="s">
        <v>332</v>
      </c>
      <c r="E930" s="158">
        <v>4</v>
      </c>
    </row>
    <row r="931" spans="1:5" ht="14.4">
      <c r="A931" s="157" t="s">
        <v>118</v>
      </c>
      <c r="B931" s="158">
        <v>2020</v>
      </c>
      <c r="C931" s="157" t="s">
        <v>338</v>
      </c>
      <c r="D931" s="157" t="s">
        <v>337</v>
      </c>
      <c r="E931" s="158">
        <v>2029</v>
      </c>
    </row>
    <row r="932" spans="1:5" ht="14.4">
      <c r="A932" s="157" t="s">
        <v>118</v>
      </c>
      <c r="B932" s="158">
        <v>2020</v>
      </c>
      <c r="C932" s="157" t="s">
        <v>339</v>
      </c>
      <c r="D932" s="157" t="s">
        <v>337</v>
      </c>
      <c r="E932" s="158">
        <v>256</v>
      </c>
    </row>
    <row r="933" spans="1:5" ht="14.4">
      <c r="A933" s="157" t="s">
        <v>118</v>
      </c>
      <c r="B933" s="158">
        <v>2020</v>
      </c>
      <c r="C933" s="157" t="s">
        <v>341</v>
      </c>
      <c r="D933" s="157" t="s">
        <v>337</v>
      </c>
      <c r="E933" s="158">
        <v>28376</v>
      </c>
    </row>
    <row r="934" spans="1:5" ht="14.4">
      <c r="A934" s="157" t="s">
        <v>118</v>
      </c>
      <c r="B934" s="158">
        <v>2020</v>
      </c>
      <c r="C934" s="157" t="s">
        <v>333</v>
      </c>
      <c r="D934" s="157" t="s">
        <v>332</v>
      </c>
      <c r="E934" s="158">
        <v>228</v>
      </c>
    </row>
    <row r="935" spans="1:5" ht="14.4">
      <c r="A935" s="157" t="s">
        <v>118</v>
      </c>
      <c r="B935" s="158">
        <v>2020</v>
      </c>
      <c r="C935" s="157" t="s">
        <v>335</v>
      </c>
      <c r="D935" s="157" t="s">
        <v>332</v>
      </c>
      <c r="E935" s="158">
        <v>2783</v>
      </c>
    </row>
    <row r="936" spans="1:5" ht="14.4">
      <c r="A936" s="157" t="s">
        <v>118</v>
      </c>
      <c r="B936" s="158">
        <v>2020</v>
      </c>
      <c r="C936" s="157" t="s">
        <v>336</v>
      </c>
      <c r="D936" s="157" t="s">
        <v>332</v>
      </c>
      <c r="E936" s="158">
        <v>125</v>
      </c>
    </row>
    <row r="937" spans="1:5" ht="14.4">
      <c r="A937" s="157" t="s">
        <v>118</v>
      </c>
      <c r="B937" s="158">
        <v>2021</v>
      </c>
      <c r="C937" s="157" t="s">
        <v>343</v>
      </c>
      <c r="D937" s="157" t="s">
        <v>332</v>
      </c>
      <c r="E937" s="158">
        <v>4</v>
      </c>
    </row>
    <row r="938" spans="1:5" ht="14.4">
      <c r="A938" s="157" t="s">
        <v>118</v>
      </c>
      <c r="B938" s="158">
        <v>2021</v>
      </c>
      <c r="C938" s="157" t="s">
        <v>338</v>
      </c>
      <c r="D938" s="157" t="s">
        <v>337</v>
      </c>
      <c r="E938" s="158">
        <v>2065</v>
      </c>
    </row>
    <row r="939" spans="1:5" ht="14.4">
      <c r="A939" s="157" t="s">
        <v>118</v>
      </c>
      <c r="B939" s="158">
        <v>2021</v>
      </c>
      <c r="C939" s="157" t="s">
        <v>339</v>
      </c>
      <c r="D939" s="157" t="s">
        <v>337</v>
      </c>
      <c r="E939" s="158">
        <v>202</v>
      </c>
    </row>
    <row r="940" spans="1:5" ht="14.4">
      <c r="A940" s="157" t="s">
        <v>118</v>
      </c>
      <c r="B940" s="158">
        <v>2021</v>
      </c>
      <c r="C940" s="157" t="s">
        <v>341</v>
      </c>
      <c r="D940" s="157" t="s">
        <v>337</v>
      </c>
      <c r="E940" s="158">
        <v>28637</v>
      </c>
    </row>
    <row r="941" spans="1:5" ht="14.4">
      <c r="A941" s="157" t="s">
        <v>118</v>
      </c>
      <c r="B941" s="158">
        <v>2021</v>
      </c>
      <c r="C941" s="157" t="s">
        <v>333</v>
      </c>
      <c r="D941" s="157" t="s">
        <v>332</v>
      </c>
      <c r="E941" s="158">
        <v>228</v>
      </c>
    </row>
    <row r="942" spans="1:5" ht="14.4">
      <c r="A942" s="157" t="s">
        <v>118</v>
      </c>
      <c r="B942" s="158">
        <v>2021</v>
      </c>
      <c r="C942" s="157" t="s">
        <v>335</v>
      </c>
      <c r="D942" s="157" t="s">
        <v>332</v>
      </c>
      <c r="E942" s="158">
        <v>2789</v>
      </c>
    </row>
    <row r="943" spans="1:5" ht="14.4">
      <c r="A943" s="157" t="s">
        <v>118</v>
      </c>
      <c r="B943" s="158">
        <v>2021</v>
      </c>
      <c r="C943" s="157" t="s">
        <v>336</v>
      </c>
      <c r="D943" s="157" t="s">
        <v>332</v>
      </c>
      <c r="E943" s="158">
        <v>125</v>
      </c>
    </row>
    <row r="944" spans="1:5" ht="14.4">
      <c r="A944" s="157" t="s">
        <v>118</v>
      </c>
      <c r="B944" s="158">
        <v>2022</v>
      </c>
      <c r="C944" s="157" t="s">
        <v>343</v>
      </c>
      <c r="D944" s="157" t="s">
        <v>332</v>
      </c>
      <c r="E944" s="158">
        <v>4</v>
      </c>
    </row>
    <row r="945" spans="1:5" ht="14.4">
      <c r="A945" s="157" t="s">
        <v>118</v>
      </c>
      <c r="B945" s="158">
        <v>2022</v>
      </c>
      <c r="C945" s="157" t="s">
        <v>338</v>
      </c>
      <c r="D945" s="157" t="s">
        <v>337</v>
      </c>
      <c r="E945" s="158">
        <v>2064</v>
      </c>
    </row>
    <row r="946" spans="1:5" ht="14.4">
      <c r="A946" s="157" t="s">
        <v>118</v>
      </c>
      <c r="B946" s="158">
        <v>2022</v>
      </c>
      <c r="C946" s="157" t="s">
        <v>339</v>
      </c>
      <c r="D946" s="157" t="s">
        <v>337</v>
      </c>
      <c r="E946" s="158">
        <v>224</v>
      </c>
    </row>
    <row r="947" spans="1:5" ht="14.4">
      <c r="A947" s="157" t="s">
        <v>118</v>
      </c>
      <c r="B947" s="158">
        <v>2022</v>
      </c>
      <c r="C947" s="157" t="s">
        <v>341</v>
      </c>
      <c r="D947" s="157" t="s">
        <v>337</v>
      </c>
      <c r="E947" s="158">
        <v>28847</v>
      </c>
    </row>
    <row r="948" spans="1:5" ht="14.4">
      <c r="A948" s="157" t="s">
        <v>118</v>
      </c>
      <c r="B948" s="158">
        <v>2022</v>
      </c>
      <c r="C948" s="157" t="s">
        <v>333</v>
      </c>
      <c r="D948" s="157" t="s">
        <v>332</v>
      </c>
      <c r="E948" s="158">
        <v>223</v>
      </c>
    </row>
    <row r="949" spans="1:5" ht="14.4">
      <c r="A949" s="157" t="s">
        <v>118</v>
      </c>
      <c r="B949" s="158">
        <v>2022</v>
      </c>
      <c r="C949" s="157" t="s">
        <v>335</v>
      </c>
      <c r="D949" s="157" t="s">
        <v>332</v>
      </c>
      <c r="E949" s="158">
        <v>2799</v>
      </c>
    </row>
    <row r="950" spans="1:5" ht="14.4">
      <c r="A950" s="157" t="s">
        <v>118</v>
      </c>
      <c r="B950" s="158">
        <v>2022</v>
      </c>
      <c r="C950" s="157" t="s">
        <v>336</v>
      </c>
      <c r="D950" s="157" t="s">
        <v>332</v>
      </c>
      <c r="E950" s="158">
        <v>125</v>
      </c>
    </row>
    <row r="951" spans="1:5" ht="14.4">
      <c r="A951" s="157" t="s">
        <v>118</v>
      </c>
      <c r="B951" s="158">
        <v>2023</v>
      </c>
      <c r="C951" s="157" t="s">
        <v>343</v>
      </c>
      <c r="D951" s="157" t="s">
        <v>332</v>
      </c>
      <c r="E951" s="158">
        <v>4</v>
      </c>
    </row>
    <row r="952" spans="1:5" ht="14.4">
      <c r="A952" s="157" t="s">
        <v>118</v>
      </c>
      <c r="B952" s="158">
        <v>2023</v>
      </c>
      <c r="C952" s="157" t="s">
        <v>338</v>
      </c>
      <c r="D952" s="157" t="s">
        <v>337</v>
      </c>
      <c r="E952" s="158">
        <v>2083</v>
      </c>
    </row>
    <row r="953" spans="1:5" ht="14.4">
      <c r="A953" s="157" t="s">
        <v>118</v>
      </c>
      <c r="B953" s="158">
        <v>2023</v>
      </c>
      <c r="C953" s="157" t="s">
        <v>339</v>
      </c>
      <c r="D953" s="157" t="s">
        <v>337</v>
      </c>
      <c r="E953" s="158">
        <v>236</v>
      </c>
    </row>
    <row r="954" spans="1:5" ht="14.4">
      <c r="A954" s="157" t="s">
        <v>118</v>
      </c>
      <c r="B954" s="158">
        <v>2023</v>
      </c>
      <c r="C954" s="157" t="s">
        <v>341</v>
      </c>
      <c r="D954" s="157" t="s">
        <v>337</v>
      </c>
      <c r="E954" s="158">
        <v>29028</v>
      </c>
    </row>
    <row r="955" spans="1:5" ht="14.4">
      <c r="A955" s="157" t="s">
        <v>118</v>
      </c>
      <c r="B955" s="158">
        <v>2023</v>
      </c>
      <c r="C955" s="157" t="s">
        <v>333</v>
      </c>
      <c r="D955" s="157" t="s">
        <v>332</v>
      </c>
      <c r="E955" s="158">
        <v>221</v>
      </c>
    </row>
    <row r="956" spans="1:5" ht="14.4">
      <c r="A956" s="157" t="s">
        <v>118</v>
      </c>
      <c r="B956" s="158">
        <v>2023</v>
      </c>
      <c r="C956" s="157" t="s">
        <v>335</v>
      </c>
      <c r="D956" s="157" t="s">
        <v>332</v>
      </c>
      <c r="E956" s="158">
        <v>2827</v>
      </c>
    </row>
    <row r="957" spans="1:5" ht="14.4">
      <c r="A957" s="157" t="s">
        <v>118</v>
      </c>
      <c r="B957" s="158">
        <v>2023</v>
      </c>
      <c r="C957" s="157" t="s">
        <v>336</v>
      </c>
      <c r="D957" s="157" t="s">
        <v>332</v>
      </c>
      <c r="E957" s="158">
        <v>125</v>
      </c>
    </row>
    <row r="958" spans="1:5" ht="14.4">
      <c r="A958" s="157" t="s">
        <v>119</v>
      </c>
      <c r="B958" s="158">
        <v>2015</v>
      </c>
      <c r="C958" s="157" t="s">
        <v>338</v>
      </c>
      <c r="D958" s="157" t="s">
        <v>337</v>
      </c>
      <c r="E958" s="158">
        <v>2061</v>
      </c>
    </row>
    <row r="959" spans="1:5" ht="14.4">
      <c r="A959" s="157" t="s">
        <v>119</v>
      </c>
      <c r="B959" s="158">
        <v>2015</v>
      </c>
      <c r="C959" s="157" t="s">
        <v>339</v>
      </c>
      <c r="D959" s="157" t="s">
        <v>337</v>
      </c>
      <c r="E959" s="158">
        <v>215</v>
      </c>
    </row>
    <row r="960" spans="1:5" ht="14.4">
      <c r="A960" s="157" t="s">
        <v>119</v>
      </c>
      <c r="B960" s="158">
        <v>2015</v>
      </c>
      <c r="C960" s="157" t="s">
        <v>341</v>
      </c>
      <c r="D960" s="157" t="s">
        <v>337</v>
      </c>
      <c r="E960" s="158">
        <v>18279</v>
      </c>
    </row>
    <row r="961" spans="1:5" ht="14.4">
      <c r="A961" s="157" t="s">
        <v>119</v>
      </c>
      <c r="B961" s="158">
        <v>2015</v>
      </c>
      <c r="C961" s="157" t="s">
        <v>333</v>
      </c>
      <c r="D961" s="157" t="s">
        <v>332</v>
      </c>
      <c r="E961" s="158">
        <v>44</v>
      </c>
    </row>
    <row r="962" spans="1:5" ht="14.4">
      <c r="A962" s="157" t="s">
        <v>119</v>
      </c>
      <c r="B962" s="158">
        <v>2015</v>
      </c>
      <c r="C962" s="157" t="s">
        <v>335</v>
      </c>
      <c r="D962" s="157" t="s">
        <v>332</v>
      </c>
      <c r="E962" s="158">
        <v>6530</v>
      </c>
    </row>
    <row r="963" spans="1:5" ht="14.4">
      <c r="A963" s="157" t="s">
        <v>119</v>
      </c>
      <c r="B963" s="158">
        <v>2015</v>
      </c>
      <c r="C963" s="157" t="s">
        <v>336</v>
      </c>
      <c r="D963" s="157" t="s">
        <v>332</v>
      </c>
      <c r="E963" s="158">
        <v>227</v>
      </c>
    </row>
    <row r="964" spans="1:5" ht="14.4">
      <c r="A964" s="157" t="s">
        <v>119</v>
      </c>
      <c r="B964" s="158">
        <v>2016</v>
      </c>
      <c r="C964" s="157" t="s">
        <v>338</v>
      </c>
      <c r="D964" s="157" t="s">
        <v>337</v>
      </c>
      <c r="E964" s="158">
        <v>2072</v>
      </c>
    </row>
    <row r="965" spans="1:5" ht="14.4">
      <c r="A965" s="157" t="s">
        <v>119</v>
      </c>
      <c r="B965" s="158">
        <v>2016</v>
      </c>
      <c r="C965" s="157" t="s">
        <v>339</v>
      </c>
      <c r="D965" s="157" t="s">
        <v>337</v>
      </c>
      <c r="E965" s="158">
        <v>218</v>
      </c>
    </row>
    <row r="966" spans="1:5" ht="14.4">
      <c r="A966" s="157" t="s">
        <v>119</v>
      </c>
      <c r="B966" s="158">
        <v>2016</v>
      </c>
      <c r="C966" s="157" t="s">
        <v>341</v>
      </c>
      <c r="D966" s="157" t="s">
        <v>337</v>
      </c>
      <c r="E966" s="158">
        <v>18534</v>
      </c>
    </row>
    <row r="967" spans="1:5" ht="14.4">
      <c r="A967" s="157" t="s">
        <v>119</v>
      </c>
      <c r="B967" s="158">
        <v>2016</v>
      </c>
      <c r="C967" s="157" t="s">
        <v>333</v>
      </c>
      <c r="D967" s="157" t="s">
        <v>332</v>
      </c>
      <c r="E967" s="158">
        <v>43</v>
      </c>
    </row>
    <row r="968" spans="1:5" ht="14.4">
      <c r="A968" s="157" t="s">
        <v>119</v>
      </c>
      <c r="B968" s="158">
        <v>2016</v>
      </c>
      <c r="C968" s="157" t="s">
        <v>335</v>
      </c>
      <c r="D968" s="157" t="s">
        <v>332</v>
      </c>
      <c r="E968" s="158">
        <v>6599</v>
      </c>
    </row>
    <row r="969" spans="1:5" ht="14.4">
      <c r="A969" s="157" t="s">
        <v>119</v>
      </c>
      <c r="B969" s="158">
        <v>2016</v>
      </c>
      <c r="C969" s="157" t="s">
        <v>336</v>
      </c>
      <c r="D969" s="157" t="s">
        <v>332</v>
      </c>
      <c r="E969" s="158">
        <v>228</v>
      </c>
    </row>
    <row r="970" spans="1:5" ht="14.4">
      <c r="A970" s="157" t="s">
        <v>119</v>
      </c>
      <c r="B970" s="158">
        <v>2017</v>
      </c>
      <c r="C970" s="157" t="s">
        <v>338</v>
      </c>
      <c r="D970" s="157" t="s">
        <v>337</v>
      </c>
      <c r="E970" s="158">
        <v>2088</v>
      </c>
    </row>
    <row r="971" spans="1:5" ht="14.4">
      <c r="A971" s="157" t="s">
        <v>119</v>
      </c>
      <c r="B971" s="158">
        <v>2017</v>
      </c>
      <c r="C971" s="157" t="s">
        <v>339</v>
      </c>
      <c r="D971" s="157" t="s">
        <v>337</v>
      </c>
      <c r="E971" s="158">
        <v>220</v>
      </c>
    </row>
    <row r="972" spans="1:5" ht="14.4">
      <c r="A972" s="157" t="s">
        <v>119</v>
      </c>
      <c r="B972" s="158">
        <v>2017</v>
      </c>
      <c r="C972" s="157" t="s">
        <v>341</v>
      </c>
      <c r="D972" s="157" t="s">
        <v>337</v>
      </c>
      <c r="E972" s="158">
        <v>18799</v>
      </c>
    </row>
    <row r="973" spans="1:5" ht="14.4">
      <c r="A973" s="157" t="s">
        <v>119</v>
      </c>
      <c r="B973" s="158">
        <v>2017</v>
      </c>
      <c r="C973" s="157" t="s">
        <v>333</v>
      </c>
      <c r="D973" s="157" t="s">
        <v>332</v>
      </c>
      <c r="E973" s="158">
        <v>42</v>
      </c>
    </row>
    <row r="974" spans="1:5" ht="14.4">
      <c r="A974" s="157" t="s">
        <v>119</v>
      </c>
      <c r="B974" s="158">
        <v>2017</v>
      </c>
      <c r="C974" s="157" t="s">
        <v>335</v>
      </c>
      <c r="D974" s="157" t="s">
        <v>332</v>
      </c>
      <c r="E974" s="158">
        <v>6567</v>
      </c>
    </row>
    <row r="975" spans="1:5" ht="14.4">
      <c r="A975" s="157" t="s">
        <v>119</v>
      </c>
      <c r="B975" s="158">
        <v>2017</v>
      </c>
      <c r="C975" s="157" t="s">
        <v>336</v>
      </c>
      <c r="D975" s="157" t="s">
        <v>332</v>
      </c>
      <c r="E975" s="158">
        <v>231</v>
      </c>
    </row>
    <row r="976" spans="1:5" ht="14.4">
      <c r="A976" s="157" t="s">
        <v>119</v>
      </c>
      <c r="B976" s="158">
        <v>2018</v>
      </c>
      <c r="C976" s="157" t="s">
        <v>338</v>
      </c>
      <c r="D976" s="157" t="s">
        <v>337</v>
      </c>
      <c r="E976" s="158">
        <v>2090</v>
      </c>
    </row>
    <row r="977" spans="1:5" ht="14.4">
      <c r="A977" s="157" t="s">
        <v>119</v>
      </c>
      <c r="B977" s="158">
        <v>2018</v>
      </c>
      <c r="C977" s="157" t="s">
        <v>339</v>
      </c>
      <c r="D977" s="157" t="s">
        <v>337</v>
      </c>
      <c r="E977" s="158">
        <v>215</v>
      </c>
    </row>
    <row r="978" spans="1:5" ht="14.4">
      <c r="A978" s="157" t="s">
        <v>119</v>
      </c>
      <c r="B978" s="158">
        <v>2018</v>
      </c>
      <c r="C978" s="157" t="s">
        <v>341</v>
      </c>
      <c r="D978" s="157" t="s">
        <v>337</v>
      </c>
      <c r="E978" s="158">
        <v>19063</v>
      </c>
    </row>
    <row r="979" spans="1:5" ht="14.4">
      <c r="A979" s="157" t="s">
        <v>119</v>
      </c>
      <c r="B979" s="158">
        <v>2018</v>
      </c>
      <c r="C979" s="157" t="s">
        <v>333</v>
      </c>
      <c r="D979" s="157" t="s">
        <v>332</v>
      </c>
      <c r="E979" s="158">
        <v>40</v>
      </c>
    </row>
    <row r="980" spans="1:5" ht="14.4">
      <c r="A980" s="157" t="s">
        <v>119</v>
      </c>
      <c r="B980" s="158">
        <v>2018</v>
      </c>
      <c r="C980" s="157" t="s">
        <v>335</v>
      </c>
      <c r="D980" s="157" t="s">
        <v>332</v>
      </c>
      <c r="E980" s="158">
        <v>6589</v>
      </c>
    </row>
    <row r="981" spans="1:5" ht="14.4">
      <c r="A981" s="157" t="s">
        <v>119</v>
      </c>
      <c r="B981" s="158">
        <v>2018</v>
      </c>
      <c r="C981" s="157" t="s">
        <v>336</v>
      </c>
      <c r="D981" s="157" t="s">
        <v>332</v>
      </c>
      <c r="E981" s="158">
        <v>228</v>
      </c>
    </row>
    <row r="982" spans="1:5" ht="14.4">
      <c r="A982" s="157" t="s">
        <v>119</v>
      </c>
      <c r="B982" s="158">
        <v>2019</v>
      </c>
      <c r="C982" s="157" t="s">
        <v>338</v>
      </c>
      <c r="D982" s="157" t="s">
        <v>337</v>
      </c>
      <c r="E982" s="158">
        <v>2075</v>
      </c>
    </row>
    <row r="983" spans="1:5" ht="14.4">
      <c r="A983" s="157" t="s">
        <v>119</v>
      </c>
      <c r="B983" s="158">
        <v>2019</v>
      </c>
      <c r="C983" s="157" t="s">
        <v>339</v>
      </c>
      <c r="D983" s="157" t="s">
        <v>337</v>
      </c>
      <c r="E983" s="158">
        <v>224</v>
      </c>
    </row>
    <row r="984" spans="1:5" ht="14.4">
      <c r="A984" s="157" t="s">
        <v>119</v>
      </c>
      <c r="B984" s="158">
        <v>2019</v>
      </c>
      <c r="C984" s="157" t="s">
        <v>341</v>
      </c>
      <c r="D984" s="157" t="s">
        <v>337</v>
      </c>
      <c r="E984" s="158">
        <v>19082</v>
      </c>
    </row>
    <row r="985" spans="1:5" ht="14.4">
      <c r="A985" s="157" t="s">
        <v>119</v>
      </c>
      <c r="B985" s="158">
        <v>2019</v>
      </c>
      <c r="C985" s="157" t="s">
        <v>333</v>
      </c>
      <c r="D985" s="157" t="s">
        <v>332</v>
      </c>
      <c r="E985" s="158">
        <v>36</v>
      </c>
    </row>
    <row r="986" spans="1:5" ht="14.4">
      <c r="A986" s="157" t="s">
        <v>119</v>
      </c>
      <c r="B986" s="158">
        <v>2019</v>
      </c>
      <c r="C986" s="157" t="s">
        <v>335</v>
      </c>
      <c r="D986" s="157" t="s">
        <v>332</v>
      </c>
      <c r="E986" s="158">
        <v>6536</v>
      </c>
    </row>
    <row r="987" spans="1:5" ht="14.4">
      <c r="A987" s="157" t="s">
        <v>119</v>
      </c>
      <c r="B987" s="158">
        <v>2019</v>
      </c>
      <c r="C987" s="157" t="s">
        <v>336</v>
      </c>
      <c r="D987" s="157" t="s">
        <v>332</v>
      </c>
      <c r="E987" s="158">
        <v>229</v>
      </c>
    </row>
    <row r="988" spans="1:5" ht="14.4">
      <c r="A988" s="157" t="s">
        <v>119</v>
      </c>
      <c r="B988" s="158">
        <v>2020</v>
      </c>
      <c r="C988" s="157" t="s">
        <v>338</v>
      </c>
      <c r="D988" s="157" t="s">
        <v>337</v>
      </c>
      <c r="E988" s="158">
        <v>2092</v>
      </c>
    </row>
    <row r="989" spans="1:5" ht="14.4">
      <c r="A989" s="157" t="s">
        <v>119</v>
      </c>
      <c r="B989" s="158">
        <v>2020</v>
      </c>
      <c r="C989" s="157" t="s">
        <v>339</v>
      </c>
      <c r="D989" s="157" t="s">
        <v>337</v>
      </c>
      <c r="E989" s="158">
        <v>218</v>
      </c>
    </row>
    <row r="990" spans="1:5" ht="14.4">
      <c r="A990" s="157" t="s">
        <v>119</v>
      </c>
      <c r="B990" s="158">
        <v>2020</v>
      </c>
      <c r="C990" s="157" t="s">
        <v>341</v>
      </c>
      <c r="D990" s="157" t="s">
        <v>337</v>
      </c>
      <c r="E990" s="158">
        <v>19343</v>
      </c>
    </row>
    <row r="991" spans="1:5" ht="14.4">
      <c r="A991" s="157" t="s">
        <v>119</v>
      </c>
      <c r="B991" s="158">
        <v>2020</v>
      </c>
      <c r="C991" s="157" t="s">
        <v>333</v>
      </c>
      <c r="D991" s="157" t="s">
        <v>332</v>
      </c>
      <c r="E991" s="158">
        <v>37</v>
      </c>
    </row>
    <row r="992" spans="1:5" ht="14.4">
      <c r="A992" s="157" t="s">
        <v>119</v>
      </c>
      <c r="B992" s="158">
        <v>2020</v>
      </c>
      <c r="C992" s="157" t="s">
        <v>335</v>
      </c>
      <c r="D992" s="157" t="s">
        <v>332</v>
      </c>
      <c r="E992" s="158">
        <v>6431</v>
      </c>
    </row>
    <row r="993" spans="1:5" ht="14.4">
      <c r="A993" s="157" t="s">
        <v>119</v>
      </c>
      <c r="B993" s="158">
        <v>2020</v>
      </c>
      <c r="C993" s="157" t="s">
        <v>336</v>
      </c>
      <c r="D993" s="157" t="s">
        <v>332</v>
      </c>
      <c r="E993" s="158">
        <v>229</v>
      </c>
    </row>
    <row r="994" spans="1:5" ht="14.4">
      <c r="A994" s="157" t="s">
        <v>119</v>
      </c>
      <c r="B994" s="158">
        <v>2021</v>
      </c>
      <c r="C994" s="157" t="s">
        <v>338</v>
      </c>
      <c r="D994" s="157" t="s">
        <v>337</v>
      </c>
      <c r="E994" s="158">
        <v>2097</v>
      </c>
    </row>
    <row r="995" spans="1:5" ht="14.4">
      <c r="A995" s="157" t="s">
        <v>119</v>
      </c>
      <c r="B995" s="158">
        <v>2021</v>
      </c>
      <c r="C995" s="157" t="s">
        <v>339</v>
      </c>
      <c r="D995" s="157" t="s">
        <v>337</v>
      </c>
      <c r="E995" s="158">
        <v>212</v>
      </c>
    </row>
    <row r="996" spans="1:5" ht="14.4">
      <c r="A996" s="157" t="s">
        <v>119</v>
      </c>
      <c r="B996" s="158">
        <v>2021</v>
      </c>
      <c r="C996" s="157" t="s">
        <v>341</v>
      </c>
      <c r="D996" s="157" t="s">
        <v>337</v>
      </c>
      <c r="E996" s="158">
        <v>19598</v>
      </c>
    </row>
    <row r="997" spans="1:5" ht="14.4">
      <c r="A997" s="157" t="s">
        <v>119</v>
      </c>
      <c r="B997" s="158">
        <v>2021</v>
      </c>
      <c r="C997" s="157" t="s">
        <v>333</v>
      </c>
      <c r="D997" s="157" t="s">
        <v>332</v>
      </c>
      <c r="E997" s="158">
        <v>35</v>
      </c>
    </row>
    <row r="998" spans="1:5" ht="14.4">
      <c r="A998" s="157" t="s">
        <v>119</v>
      </c>
      <c r="B998" s="158">
        <v>2021</v>
      </c>
      <c r="C998" s="157" t="s">
        <v>335</v>
      </c>
      <c r="D998" s="157" t="s">
        <v>332</v>
      </c>
      <c r="E998" s="158">
        <v>6355</v>
      </c>
    </row>
    <row r="999" spans="1:5" ht="14.4">
      <c r="A999" s="157" t="s">
        <v>119</v>
      </c>
      <c r="B999" s="158">
        <v>2021</v>
      </c>
      <c r="C999" s="157" t="s">
        <v>336</v>
      </c>
      <c r="D999" s="157" t="s">
        <v>332</v>
      </c>
      <c r="E999" s="158">
        <v>430</v>
      </c>
    </row>
    <row r="1000" spans="1:5" ht="14.4">
      <c r="A1000" s="157" t="s">
        <v>119</v>
      </c>
      <c r="B1000" s="158">
        <v>2022</v>
      </c>
      <c r="C1000" s="157" t="s">
        <v>338</v>
      </c>
      <c r="D1000" s="157" t="s">
        <v>337</v>
      </c>
      <c r="E1000" s="158">
        <v>2115</v>
      </c>
    </row>
    <row r="1001" spans="1:5" ht="14.4">
      <c r="A1001" s="157" t="s">
        <v>119</v>
      </c>
      <c r="B1001" s="158">
        <v>2022</v>
      </c>
      <c r="C1001" s="157" t="s">
        <v>339</v>
      </c>
      <c r="D1001" s="157" t="s">
        <v>337</v>
      </c>
      <c r="E1001" s="158">
        <v>206</v>
      </c>
    </row>
    <row r="1002" spans="1:5" ht="14.4">
      <c r="A1002" s="157" t="s">
        <v>119</v>
      </c>
      <c r="B1002" s="158">
        <v>2022</v>
      </c>
      <c r="C1002" s="157" t="s">
        <v>341</v>
      </c>
      <c r="D1002" s="157" t="s">
        <v>337</v>
      </c>
      <c r="E1002" s="158">
        <v>19889</v>
      </c>
    </row>
    <row r="1003" spans="1:5" ht="14.4">
      <c r="A1003" s="157" t="s">
        <v>119</v>
      </c>
      <c r="B1003" s="158">
        <v>2022</v>
      </c>
      <c r="C1003" s="157" t="s">
        <v>333</v>
      </c>
      <c r="D1003" s="157" t="s">
        <v>332</v>
      </c>
      <c r="E1003" s="158">
        <v>36</v>
      </c>
    </row>
    <row r="1004" spans="1:5" ht="14.4">
      <c r="A1004" s="157" t="s">
        <v>119</v>
      </c>
      <c r="B1004" s="158">
        <v>2022</v>
      </c>
      <c r="C1004" s="157" t="s">
        <v>335</v>
      </c>
      <c r="D1004" s="157" t="s">
        <v>332</v>
      </c>
      <c r="E1004" s="158">
        <v>6393</v>
      </c>
    </row>
    <row r="1005" spans="1:5" ht="14.4">
      <c r="A1005" s="157" t="s">
        <v>119</v>
      </c>
      <c r="B1005" s="158">
        <v>2022</v>
      </c>
      <c r="C1005" s="157" t="s">
        <v>336</v>
      </c>
      <c r="D1005" s="157" t="s">
        <v>332</v>
      </c>
      <c r="E1005" s="158">
        <v>435</v>
      </c>
    </row>
    <row r="1006" spans="1:5" ht="14.4">
      <c r="A1006" s="157" t="s">
        <v>119</v>
      </c>
      <c r="B1006" s="158">
        <v>2023</v>
      </c>
      <c r="C1006" s="157" t="s">
        <v>338</v>
      </c>
      <c r="D1006" s="157" t="s">
        <v>337</v>
      </c>
      <c r="E1006" s="158">
        <v>2121</v>
      </c>
    </row>
    <row r="1007" spans="1:5" ht="14.4">
      <c r="A1007" s="157" t="s">
        <v>119</v>
      </c>
      <c r="B1007" s="158">
        <v>2023</v>
      </c>
      <c r="C1007" s="157" t="s">
        <v>339</v>
      </c>
      <c r="D1007" s="157" t="s">
        <v>337</v>
      </c>
      <c r="E1007" s="158">
        <v>203</v>
      </c>
    </row>
    <row r="1008" spans="1:5" ht="14.4">
      <c r="A1008" s="157" t="s">
        <v>119</v>
      </c>
      <c r="B1008" s="158">
        <v>2023</v>
      </c>
      <c r="C1008" s="157" t="s">
        <v>341</v>
      </c>
      <c r="D1008" s="157" t="s">
        <v>337</v>
      </c>
      <c r="E1008" s="158">
        <v>20023</v>
      </c>
    </row>
    <row r="1009" spans="1:5" ht="14.4">
      <c r="A1009" s="157" t="s">
        <v>119</v>
      </c>
      <c r="B1009" s="158">
        <v>2023</v>
      </c>
      <c r="C1009" s="157" t="s">
        <v>333</v>
      </c>
      <c r="D1009" s="157" t="s">
        <v>332</v>
      </c>
      <c r="E1009" s="158">
        <v>35</v>
      </c>
    </row>
    <row r="1010" spans="1:5" ht="14.4">
      <c r="A1010" s="157" t="s">
        <v>119</v>
      </c>
      <c r="B1010" s="158">
        <v>2023</v>
      </c>
      <c r="C1010" s="157" t="s">
        <v>335</v>
      </c>
      <c r="D1010" s="157" t="s">
        <v>332</v>
      </c>
      <c r="E1010" s="158">
        <v>6405</v>
      </c>
    </row>
    <row r="1011" spans="1:5" ht="14.4">
      <c r="A1011" s="157" t="s">
        <v>119</v>
      </c>
      <c r="B1011" s="158">
        <v>2023</v>
      </c>
      <c r="C1011" s="157" t="s">
        <v>336</v>
      </c>
      <c r="D1011" s="157" t="s">
        <v>332</v>
      </c>
      <c r="E1011" s="158">
        <v>433</v>
      </c>
    </row>
    <row r="1012" spans="1:5" ht="14.4">
      <c r="A1012" s="157" t="s">
        <v>120</v>
      </c>
      <c r="B1012" s="158">
        <v>2015</v>
      </c>
      <c r="C1012" s="157" t="s">
        <v>338</v>
      </c>
      <c r="D1012" s="157" t="s">
        <v>337</v>
      </c>
      <c r="E1012" s="158">
        <v>418</v>
      </c>
    </row>
    <row r="1013" spans="1:5" ht="14.4">
      <c r="A1013" s="157" t="s">
        <v>120</v>
      </c>
      <c r="B1013" s="158">
        <v>2015</v>
      </c>
      <c r="C1013" s="157" t="s">
        <v>339</v>
      </c>
      <c r="D1013" s="157" t="s">
        <v>337</v>
      </c>
      <c r="E1013" s="158">
        <v>47</v>
      </c>
    </row>
    <row r="1014" spans="1:5" ht="14.4">
      <c r="A1014" s="157" t="s">
        <v>120</v>
      </c>
      <c r="B1014" s="158">
        <v>2015</v>
      </c>
      <c r="C1014" s="157" t="s">
        <v>341</v>
      </c>
      <c r="D1014" s="157" t="s">
        <v>337</v>
      </c>
      <c r="E1014" s="158">
        <v>3264</v>
      </c>
    </row>
    <row r="1015" spans="1:5" ht="14.4">
      <c r="A1015" s="157" t="s">
        <v>120</v>
      </c>
      <c r="B1015" s="158">
        <v>2015</v>
      </c>
      <c r="C1015" s="157" t="s">
        <v>335</v>
      </c>
      <c r="D1015" s="157" t="s">
        <v>332</v>
      </c>
      <c r="E1015" s="158">
        <v>1103</v>
      </c>
    </row>
    <row r="1016" spans="1:5" ht="14.4">
      <c r="A1016" s="157" t="s">
        <v>120</v>
      </c>
      <c r="B1016" s="158">
        <v>2015</v>
      </c>
      <c r="C1016" s="157" t="s">
        <v>336</v>
      </c>
      <c r="D1016" s="157" t="s">
        <v>332</v>
      </c>
      <c r="E1016" s="158">
        <v>6</v>
      </c>
    </row>
    <row r="1017" spans="1:5" ht="14.4">
      <c r="A1017" s="157" t="s">
        <v>120</v>
      </c>
      <c r="B1017" s="158">
        <v>2016</v>
      </c>
      <c r="C1017" s="157" t="s">
        <v>338</v>
      </c>
      <c r="D1017" s="157" t="s">
        <v>337</v>
      </c>
      <c r="E1017" s="158">
        <v>430</v>
      </c>
    </row>
    <row r="1018" spans="1:5" ht="14.4">
      <c r="A1018" s="157" t="s">
        <v>120</v>
      </c>
      <c r="B1018" s="158">
        <v>2016</v>
      </c>
      <c r="C1018" s="157" t="s">
        <v>339</v>
      </c>
      <c r="D1018" s="157" t="s">
        <v>337</v>
      </c>
      <c r="E1018" s="158">
        <v>47</v>
      </c>
    </row>
    <row r="1019" spans="1:5" ht="14.4">
      <c r="A1019" s="157" t="s">
        <v>120</v>
      </c>
      <c r="B1019" s="158">
        <v>2016</v>
      </c>
      <c r="C1019" s="157" t="s">
        <v>341</v>
      </c>
      <c r="D1019" s="157" t="s">
        <v>337</v>
      </c>
      <c r="E1019" s="158">
        <v>3269</v>
      </c>
    </row>
    <row r="1020" spans="1:5" ht="14.4">
      <c r="A1020" s="157" t="s">
        <v>120</v>
      </c>
      <c r="B1020" s="158">
        <v>2016</v>
      </c>
      <c r="C1020" s="157" t="s">
        <v>335</v>
      </c>
      <c r="D1020" s="157" t="s">
        <v>332</v>
      </c>
      <c r="E1020" s="158">
        <v>1103</v>
      </c>
    </row>
    <row r="1021" spans="1:5" ht="14.4">
      <c r="A1021" s="157" t="s">
        <v>120</v>
      </c>
      <c r="B1021" s="158">
        <v>2016</v>
      </c>
      <c r="C1021" s="157" t="s">
        <v>336</v>
      </c>
      <c r="D1021" s="157" t="s">
        <v>332</v>
      </c>
      <c r="E1021" s="158">
        <v>7</v>
      </c>
    </row>
    <row r="1022" spans="1:5" ht="14.4">
      <c r="A1022" s="157" t="s">
        <v>120</v>
      </c>
      <c r="B1022" s="158">
        <v>2017</v>
      </c>
      <c r="C1022" s="157" t="s">
        <v>338</v>
      </c>
      <c r="D1022" s="157" t="s">
        <v>337</v>
      </c>
      <c r="E1022" s="158">
        <v>431</v>
      </c>
    </row>
    <row r="1023" spans="1:5" ht="14.4">
      <c r="A1023" s="157" t="s">
        <v>120</v>
      </c>
      <c r="B1023" s="158">
        <v>2017</v>
      </c>
      <c r="C1023" s="157" t="s">
        <v>339</v>
      </c>
      <c r="D1023" s="157" t="s">
        <v>337</v>
      </c>
      <c r="E1023" s="158">
        <v>42</v>
      </c>
    </row>
    <row r="1024" spans="1:5" ht="14.4">
      <c r="A1024" s="157" t="s">
        <v>120</v>
      </c>
      <c r="B1024" s="158">
        <v>2017</v>
      </c>
      <c r="C1024" s="157" t="s">
        <v>341</v>
      </c>
      <c r="D1024" s="157" t="s">
        <v>337</v>
      </c>
      <c r="E1024" s="158">
        <v>3275</v>
      </c>
    </row>
    <row r="1025" spans="1:5" ht="14.4">
      <c r="A1025" s="157" t="s">
        <v>120</v>
      </c>
      <c r="B1025" s="158">
        <v>2017</v>
      </c>
      <c r="C1025" s="157" t="s">
        <v>335</v>
      </c>
      <c r="D1025" s="157" t="s">
        <v>332</v>
      </c>
      <c r="E1025" s="158">
        <v>1103</v>
      </c>
    </row>
    <row r="1026" spans="1:5" ht="14.4">
      <c r="A1026" s="157" t="s">
        <v>120</v>
      </c>
      <c r="B1026" s="158">
        <v>2017</v>
      </c>
      <c r="C1026" s="157" t="s">
        <v>336</v>
      </c>
      <c r="D1026" s="157" t="s">
        <v>332</v>
      </c>
      <c r="E1026" s="158">
        <v>6</v>
      </c>
    </row>
    <row r="1027" spans="1:5" ht="14.4">
      <c r="A1027" s="157" t="s">
        <v>120</v>
      </c>
      <c r="B1027" s="158">
        <v>2018</v>
      </c>
      <c r="C1027" s="157" t="s">
        <v>338</v>
      </c>
      <c r="D1027" s="157" t="s">
        <v>337</v>
      </c>
      <c r="E1027" s="158">
        <v>422</v>
      </c>
    </row>
    <row r="1028" spans="1:5" ht="14.4">
      <c r="A1028" s="157" t="s">
        <v>120</v>
      </c>
      <c r="B1028" s="158">
        <v>2018</v>
      </c>
      <c r="C1028" s="157" t="s">
        <v>339</v>
      </c>
      <c r="D1028" s="157" t="s">
        <v>337</v>
      </c>
      <c r="E1028" s="158">
        <v>39</v>
      </c>
    </row>
    <row r="1029" spans="1:5" ht="14.4">
      <c r="A1029" s="157" t="s">
        <v>120</v>
      </c>
      <c r="B1029" s="158">
        <v>2018</v>
      </c>
      <c r="C1029" s="157" t="s">
        <v>341</v>
      </c>
      <c r="D1029" s="157" t="s">
        <v>337</v>
      </c>
      <c r="E1029" s="158">
        <v>3284</v>
      </c>
    </row>
    <row r="1030" spans="1:5" ht="14.4">
      <c r="A1030" s="157" t="s">
        <v>120</v>
      </c>
      <c r="B1030" s="158">
        <v>2018</v>
      </c>
      <c r="C1030" s="157" t="s">
        <v>335</v>
      </c>
      <c r="D1030" s="157" t="s">
        <v>332</v>
      </c>
      <c r="E1030" s="158">
        <v>1103</v>
      </c>
    </row>
    <row r="1031" spans="1:5" ht="14.4">
      <c r="A1031" s="157" t="s">
        <v>120</v>
      </c>
      <c r="B1031" s="158">
        <v>2018</v>
      </c>
      <c r="C1031" s="157" t="s">
        <v>336</v>
      </c>
      <c r="D1031" s="157" t="s">
        <v>332</v>
      </c>
      <c r="E1031" s="158">
        <v>6</v>
      </c>
    </row>
    <row r="1032" spans="1:5" ht="14.4">
      <c r="A1032" s="157" t="s">
        <v>120</v>
      </c>
      <c r="B1032" s="158">
        <v>2019</v>
      </c>
      <c r="C1032" s="157" t="s">
        <v>338</v>
      </c>
      <c r="D1032" s="157" t="s">
        <v>337</v>
      </c>
      <c r="E1032" s="158">
        <v>428</v>
      </c>
    </row>
    <row r="1033" spans="1:5" ht="14.4">
      <c r="A1033" s="157" t="s">
        <v>120</v>
      </c>
      <c r="B1033" s="158">
        <v>2019</v>
      </c>
      <c r="C1033" s="157" t="s">
        <v>339</v>
      </c>
      <c r="D1033" s="157" t="s">
        <v>337</v>
      </c>
      <c r="E1033" s="158">
        <v>39</v>
      </c>
    </row>
    <row r="1034" spans="1:5" ht="14.4">
      <c r="A1034" s="157" t="s">
        <v>120</v>
      </c>
      <c r="B1034" s="158">
        <v>2019</v>
      </c>
      <c r="C1034" s="157" t="s">
        <v>341</v>
      </c>
      <c r="D1034" s="157" t="s">
        <v>337</v>
      </c>
      <c r="E1034" s="158">
        <v>3306</v>
      </c>
    </row>
    <row r="1035" spans="1:5" ht="14.4">
      <c r="A1035" s="157" t="s">
        <v>120</v>
      </c>
      <c r="B1035" s="158">
        <v>2019</v>
      </c>
      <c r="C1035" s="157" t="s">
        <v>335</v>
      </c>
      <c r="D1035" s="157" t="s">
        <v>332</v>
      </c>
      <c r="E1035" s="158">
        <v>1103</v>
      </c>
    </row>
    <row r="1036" spans="1:5" ht="14.4">
      <c r="A1036" s="157" t="s">
        <v>120</v>
      </c>
      <c r="B1036" s="158">
        <v>2019</v>
      </c>
      <c r="C1036" s="157" t="s">
        <v>336</v>
      </c>
      <c r="D1036" s="157" t="s">
        <v>332</v>
      </c>
      <c r="E1036" s="158">
        <v>6</v>
      </c>
    </row>
    <row r="1037" spans="1:5" ht="14.4">
      <c r="A1037" s="157" t="s">
        <v>120</v>
      </c>
      <c r="B1037" s="158">
        <v>2020</v>
      </c>
      <c r="C1037" s="157" t="s">
        <v>338</v>
      </c>
      <c r="D1037" s="157" t="s">
        <v>337</v>
      </c>
      <c r="E1037" s="158">
        <v>424</v>
      </c>
    </row>
    <row r="1038" spans="1:5" ht="14.4">
      <c r="A1038" s="157" t="s">
        <v>120</v>
      </c>
      <c r="B1038" s="158">
        <v>2020</v>
      </c>
      <c r="C1038" s="157" t="s">
        <v>339</v>
      </c>
      <c r="D1038" s="157" t="s">
        <v>337</v>
      </c>
      <c r="E1038" s="158">
        <v>39</v>
      </c>
    </row>
    <row r="1039" spans="1:5" ht="14.4">
      <c r="A1039" s="157" t="s">
        <v>120</v>
      </c>
      <c r="B1039" s="158">
        <v>2020</v>
      </c>
      <c r="C1039" s="157" t="s">
        <v>341</v>
      </c>
      <c r="D1039" s="157" t="s">
        <v>337</v>
      </c>
      <c r="E1039" s="158">
        <v>3298</v>
      </c>
    </row>
    <row r="1040" spans="1:5" ht="14.4">
      <c r="A1040" s="157" t="s">
        <v>120</v>
      </c>
      <c r="B1040" s="158">
        <v>2020</v>
      </c>
      <c r="C1040" s="157" t="s">
        <v>335</v>
      </c>
      <c r="D1040" s="157" t="s">
        <v>332</v>
      </c>
      <c r="E1040" s="158">
        <v>1103</v>
      </c>
    </row>
    <row r="1041" spans="1:5" ht="14.4">
      <c r="A1041" s="157" t="s">
        <v>120</v>
      </c>
      <c r="B1041" s="158">
        <v>2020</v>
      </c>
      <c r="C1041" s="157" t="s">
        <v>336</v>
      </c>
      <c r="D1041" s="157" t="s">
        <v>332</v>
      </c>
      <c r="E1041" s="158">
        <v>6</v>
      </c>
    </row>
    <row r="1042" spans="1:5" ht="14.4">
      <c r="A1042" s="157" t="s">
        <v>120</v>
      </c>
      <c r="B1042" s="158">
        <v>2021</v>
      </c>
      <c r="C1042" s="157" t="s">
        <v>338</v>
      </c>
      <c r="D1042" s="157" t="s">
        <v>337</v>
      </c>
      <c r="E1042" s="158">
        <v>414</v>
      </c>
    </row>
    <row r="1043" spans="1:5" ht="14.4">
      <c r="A1043" s="157" t="s">
        <v>120</v>
      </c>
      <c r="B1043" s="158">
        <v>2021</v>
      </c>
      <c r="C1043" s="157" t="s">
        <v>339</v>
      </c>
      <c r="D1043" s="157" t="s">
        <v>337</v>
      </c>
      <c r="E1043" s="158">
        <v>38</v>
      </c>
    </row>
    <row r="1044" spans="1:5" ht="14.4">
      <c r="A1044" s="157" t="s">
        <v>120</v>
      </c>
      <c r="B1044" s="158">
        <v>2021</v>
      </c>
      <c r="C1044" s="157" t="s">
        <v>341</v>
      </c>
      <c r="D1044" s="157" t="s">
        <v>337</v>
      </c>
      <c r="E1044" s="158">
        <v>3287</v>
      </c>
    </row>
    <row r="1045" spans="1:5" ht="14.4">
      <c r="A1045" s="157" t="s">
        <v>120</v>
      </c>
      <c r="B1045" s="158">
        <v>2021</v>
      </c>
      <c r="C1045" s="157" t="s">
        <v>335</v>
      </c>
      <c r="D1045" s="157" t="s">
        <v>332</v>
      </c>
      <c r="E1045" s="158">
        <v>1106</v>
      </c>
    </row>
    <row r="1046" spans="1:5" ht="14.4">
      <c r="A1046" s="157" t="s">
        <v>120</v>
      </c>
      <c r="B1046" s="158">
        <v>2021</v>
      </c>
      <c r="C1046" s="157" t="s">
        <v>336</v>
      </c>
      <c r="D1046" s="157" t="s">
        <v>332</v>
      </c>
      <c r="E1046" s="158">
        <v>6</v>
      </c>
    </row>
    <row r="1047" spans="1:5" ht="14.4">
      <c r="A1047" s="157" t="s">
        <v>120</v>
      </c>
      <c r="B1047" s="158">
        <v>2022</v>
      </c>
      <c r="C1047" s="157" t="s">
        <v>338</v>
      </c>
      <c r="D1047" s="157" t="s">
        <v>337</v>
      </c>
      <c r="E1047" s="158">
        <v>415</v>
      </c>
    </row>
    <row r="1048" spans="1:5" ht="14.4">
      <c r="A1048" s="157" t="s">
        <v>120</v>
      </c>
      <c r="B1048" s="158">
        <v>2022</v>
      </c>
      <c r="C1048" s="157" t="s">
        <v>339</v>
      </c>
      <c r="D1048" s="157" t="s">
        <v>337</v>
      </c>
      <c r="E1048" s="158">
        <v>37</v>
      </c>
    </row>
    <row r="1049" spans="1:5" ht="14.4">
      <c r="A1049" s="157" t="s">
        <v>120</v>
      </c>
      <c r="B1049" s="158">
        <v>2022</v>
      </c>
      <c r="C1049" s="157" t="s">
        <v>341</v>
      </c>
      <c r="D1049" s="157" t="s">
        <v>337</v>
      </c>
      <c r="E1049" s="158">
        <v>3292</v>
      </c>
    </row>
    <row r="1050" spans="1:5" ht="14.4">
      <c r="A1050" s="157" t="s">
        <v>120</v>
      </c>
      <c r="B1050" s="158">
        <v>2022</v>
      </c>
      <c r="C1050" s="157" t="s">
        <v>335</v>
      </c>
      <c r="D1050" s="157" t="s">
        <v>332</v>
      </c>
      <c r="E1050" s="158">
        <v>1106</v>
      </c>
    </row>
    <row r="1051" spans="1:5" ht="14.4">
      <c r="A1051" s="157" t="s">
        <v>120</v>
      </c>
      <c r="B1051" s="158">
        <v>2022</v>
      </c>
      <c r="C1051" s="157" t="s">
        <v>336</v>
      </c>
      <c r="D1051" s="157" t="s">
        <v>332</v>
      </c>
      <c r="E1051" s="158">
        <v>6</v>
      </c>
    </row>
    <row r="1052" spans="1:5" ht="14.4">
      <c r="A1052" s="157" t="s">
        <v>120</v>
      </c>
      <c r="B1052" s="158">
        <v>2023</v>
      </c>
      <c r="C1052" s="157" t="s">
        <v>338</v>
      </c>
      <c r="D1052" s="157" t="s">
        <v>337</v>
      </c>
      <c r="E1052" s="158">
        <v>423</v>
      </c>
    </row>
    <row r="1053" spans="1:5" ht="14.4">
      <c r="A1053" s="157" t="s">
        <v>120</v>
      </c>
      <c r="B1053" s="158">
        <v>2023</v>
      </c>
      <c r="C1053" s="157" t="s">
        <v>339</v>
      </c>
      <c r="D1053" s="157" t="s">
        <v>337</v>
      </c>
      <c r="E1053" s="158">
        <v>37</v>
      </c>
    </row>
    <row r="1054" spans="1:5" ht="14.4">
      <c r="A1054" s="157" t="s">
        <v>120</v>
      </c>
      <c r="B1054" s="158">
        <v>2023</v>
      </c>
      <c r="C1054" s="157" t="s">
        <v>341</v>
      </c>
      <c r="D1054" s="157" t="s">
        <v>337</v>
      </c>
      <c r="E1054" s="158">
        <v>3293</v>
      </c>
    </row>
    <row r="1055" spans="1:5" ht="14.4">
      <c r="A1055" s="157" t="s">
        <v>120</v>
      </c>
      <c r="B1055" s="158">
        <v>2023</v>
      </c>
      <c r="C1055" s="157" t="s">
        <v>335</v>
      </c>
      <c r="D1055" s="157" t="s">
        <v>332</v>
      </c>
      <c r="E1055" s="158">
        <v>1098</v>
      </c>
    </row>
    <row r="1056" spans="1:5" ht="14.4">
      <c r="A1056" s="157" t="s">
        <v>120</v>
      </c>
      <c r="B1056" s="158">
        <v>2023</v>
      </c>
      <c r="C1056" s="157" t="s">
        <v>336</v>
      </c>
      <c r="D1056" s="157" t="s">
        <v>332</v>
      </c>
      <c r="E1056" s="158">
        <v>6</v>
      </c>
    </row>
    <row r="1057" spans="1:5" ht="14.4">
      <c r="A1057" s="157" t="s">
        <v>301</v>
      </c>
      <c r="B1057" s="158">
        <v>2015</v>
      </c>
      <c r="C1057" s="157" t="s">
        <v>343</v>
      </c>
      <c r="D1057" s="157" t="s">
        <v>332</v>
      </c>
      <c r="E1057" s="158">
        <v>3</v>
      </c>
    </row>
    <row r="1058" spans="1:5" ht="14.4">
      <c r="A1058" s="157" t="s">
        <v>301</v>
      </c>
      <c r="B1058" s="158">
        <v>2015</v>
      </c>
      <c r="C1058" s="157" t="s">
        <v>338</v>
      </c>
      <c r="D1058" s="157" t="s">
        <v>337</v>
      </c>
      <c r="E1058" s="158">
        <v>8977</v>
      </c>
    </row>
    <row r="1059" spans="1:5" ht="14.4">
      <c r="A1059" s="157" t="s">
        <v>301</v>
      </c>
      <c r="B1059" s="158">
        <v>2015</v>
      </c>
      <c r="C1059" s="157" t="s">
        <v>339</v>
      </c>
      <c r="D1059" s="157" t="s">
        <v>337</v>
      </c>
      <c r="E1059" s="158">
        <v>1288</v>
      </c>
    </row>
    <row r="1060" spans="1:5" ht="14.4">
      <c r="A1060" s="157" t="s">
        <v>301</v>
      </c>
      <c r="B1060" s="158">
        <v>2015</v>
      </c>
      <c r="C1060" s="157" t="s">
        <v>340</v>
      </c>
      <c r="D1060" s="157" t="s">
        <v>337</v>
      </c>
      <c r="E1060" s="158">
        <v>2</v>
      </c>
    </row>
    <row r="1061" spans="1:5" ht="14.4">
      <c r="A1061" s="157" t="s">
        <v>301</v>
      </c>
      <c r="B1061" s="158">
        <v>2015</v>
      </c>
      <c r="C1061" s="157" t="s">
        <v>341</v>
      </c>
      <c r="D1061" s="157" t="s">
        <v>337</v>
      </c>
      <c r="E1061" s="158">
        <v>92024</v>
      </c>
    </row>
    <row r="1062" spans="1:5" ht="14.4">
      <c r="A1062" s="157" t="s">
        <v>301</v>
      </c>
      <c r="B1062" s="158">
        <v>2015</v>
      </c>
      <c r="C1062" s="157" t="s">
        <v>333</v>
      </c>
      <c r="D1062" s="157" t="s">
        <v>332</v>
      </c>
      <c r="E1062" s="158">
        <v>785</v>
      </c>
    </row>
    <row r="1063" spans="1:5" ht="14.4">
      <c r="A1063" s="157" t="s">
        <v>301</v>
      </c>
      <c r="B1063" s="158">
        <v>2015</v>
      </c>
      <c r="C1063" s="157" t="s">
        <v>335</v>
      </c>
      <c r="D1063" s="157" t="s">
        <v>332</v>
      </c>
      <c r="E1063" s="158">
        <v>25758</v>
      </c>
    </row>
    <row r="1064" spans="1:5" ht="14.4">
      <c r="A1064" s="157" t="s">
        <v>301</v>
      </c>
      <c r="B1064" s="158">
        <v>2015</v>
      </c>
      <c r="C1064" s="157" t="s">
        <v>336</v>
      </c>
      <c r="D1064" s="157" t="s">
        <v>332</v>
      </c>
      <c r="E1064" s="158">
        <v>947</v>
      </c>
    </row>
    <row r="1065" spans="1:5" ht="14.4">
      <c r="A1065" s="157" t="s">
        <v>301</v>
      </c>
      <c r="B1065" s="158">
        <v>2016</v>
      </c>
      <c r="C1065" s="157" t="s">
        <v>343</v>
      </c>
      <c r="D1065" s="157" t="s">
        <v>332</v>
      </c>
      <c r="E1065" s="158">
        <v>3</v>
      </c>
    </row>
    <row r="1066" spans="1:5" ht="14.4">
      <c r="A1066" s="157" t="s">
        <v>301</v>
      </c>
      <c r="B1066" s="158">
        <v>2016</v>
      </c>
      <c r="C1066" s="157" t="s">
        <v>338</v>
      </c>
      <c r="D1066" s="157" t="s">
        <v>337</v>
      </c>
      <c r="E1066" s="158">
        <v>9090</v>
      </c>
    </row>
    <row r="1067" spans="1:5" ht="14.4">
      <c r="A1067" s="157" t="s">
        <v>301</v>
      </c>
      <c r="B1067" s="158">
        <v>2016</v>
      </c>
      <c r="C1067" s="157" t="s">
        <v>339</v>
      </c>
      <c r="D1067" s="157" t="s">
        <v>337</v>
      </c>
      <c r="E1067" s="158">
        <v>1292</v>
      </c>
    </row>
    <row r="1068" spans="1:5" ht="14.4">
      <c r="A1068" s="157" t="s">
        <v>301</v>
      </c>
      <c r="B1068" s="158">
        <v>2016</v>
      </c>
      <c r="C1068" s="157" t="s">
        <v>340</v>
      </c>
      <c r="D1068" s="157" t="s">
        <v>337</v>
      </c>
      <c r="E1068" s="158">
        <v>2</v>
      </c>
    </row>
    <row r="1069" spans="1:5" ht="14.4">
      <c r="A1069" s="157" t="s">
        <v>301</v>
      </c>
      <c r="B1069" s="158">
        <v>2016</v>
      </c>
      <c r="C1069" s="157" t="s">
        <v>341</v>
      </c>
      <c r="D1069" s="157" t="s">
        <v>337</v>
      </c>
      <c r="E1069" s="158">
        <v>93144</v>
      </c>
    </row>
    <row r="1070" spans="1:5" ht="14.4">
      <c r="A1070" s="157" t="s">
        <v>301</v>
      </c>
      <c r="B1070" s="158">
        <v>2016</v>
      </c>
      <c r="C1070" s="157" t="s">
        <v>333</v>
      </c>
      <c r="D1070" s="157" t="s">
        <v>332</v>
      </c>
      <c r="E1070" s="158">
        <v>701</v>
      </c>
    </row>
    <row r="1071" spans="1:5" ht="14.4">
      <c r="A1071" s="157" t="s">
        <v>301</v>
      </c>
      <c r="B1071" s="158">
        <v>2016</v>
      </c>
      <c r="C1071" s="157" t="s">
        <v>335</v>
      </c>
      <c r="D1071" s="157" t="s">
        <v>332</v>
      </c>
      <c r="E1071" s="158">
        <v>26150</v>
      </c>
    </row>
    <row r="1072" spans="1:5" ht="14.4">
      <c r="A1072" s="157" t="s">
        <v>301</v>
      </c>
      <c r="B1072" s="158">
        <v>2016</v>
      </c>
      <c r="C1072" s="157" t="s">
        <v>336</v>
      </c>
      <c r="D1072" s="157" t="s">
        <v>332</v>
      </c>
      <c r="E1072" s="158">
        <v>931</v>
      </c>
    </row>
    <row r="1073" spans="1:5" ht="14.4">
      <c r="A1073" s="157" t="s">
        <v>301</v>
      </c>
      <c r="B1073" s="158">
        <v>2017</v>
      </c>
      <c r="C1073" s="157" t="s">
        <v>343</v>
      </c>
      <c r="D1073" s="157" t="s">
        <v>332</v>
      </c>
      <c r="E1073" s="158">
        <v>3</v>
      </c>
    </row>
    <row r="1074" spans="1:5" ht="14.4">
      <c r="A1074" s="157" t="s">
        <v>301</v>
      </c>
      <c r="B1074" s="158">
        <v>2017</v>
      </c>
      <c r="C1074" s="157" t="s">
        <v>338</v>
      </c>
      <c r="D1074" s="157" t="s">
        <v>337</v>
      </c>
      <c r="E1074" s="158">
        <v>9135</v>
      </c>
    </row>
    <row r="1075" spans="1:5" ht="14.4">
      <c r="A1075" s="157" t="s">
        <v>301</v>
      </c>
      <c r="B1075" s="158">
        <v>2017</v>
      </c>
      <c r="C1075" s="157" t="s">
        <v>339</v>
      </c>
      <c r="D1075" s="157" t="s">
        <v>337</v>
      </c>
      <c r="E1075" s="158">
        <v>1287</v>
      </c>
    </row>
    <row r="1076" spans="1:5" ht="14.4">
      <c r="A1076" s="157" t="s">
        <v>301</v>
      </c>
      <c r="B1076" s="158">
        <v>2017</v>
      </c>
      <c r="C1076" s="157" t="s">
        <v>340</v>
      </c>
      <c r="D1076" s="157" t="s">
        <v>337</v>
      </c>
      <c r="E1076" s="158">
        <v>2</v>
      </c>
    </row>
    <row r="1077" spans="1:5" ht="14.4">
      <c r="A1077" s="157" t="s">
        <v>301</v>
      </c>
      <c r="B1077" s="158">
        <v>2017</v>
      </c>
      <c r="C1077" s="157" t="s">
        <v>341</v>
      </c>
      <c r="D1077" s="157" t="s">
        <v>337</v>
      </c>
      <c r="E1077" s="158">
        <v>93922</v>
      </c>
    </row>
    <row r="1078" spans="1:5" ht="14.4">
      <c r="A1078" s="157" t="s">
        <v>301</v>
      </c>
      <c r="B1078" s="158">
        <v>2017</v>
      </c>
      <c r="C1078" s="157" t="s">
        <v>333</v>
      </c>
      <c r="D1078" s="157" t="s">
        <v>332</v>
      </c>
      <c r="E1078" s="158">
        <v>668</v>
      </c>
    </row>
    <row r="1079" spans="1:5" ht="14.4">
      <c r="A1079" s="157" t="s">
        <v>301</v>
      </c>
      <c r="B1079" s="158">
        <v>2017</v>
      </c>
      <c r="C1079" s="157" t="s">
        <v>335</v>
      </c>
      <c r="D1079" s="157" t="s">
        <v>332</v>
      </c>
      <c r="E1079" s="158">
        <v>21898</v>
      </c>
    </row>
    <row r="1080" spans="1:5" ht="14.4">
      <c r="A1080" s="157" t="s">
        <v>301</v>
      </c>
      <c r="B1080" s="158">
        <v>2017</v>
      </c>
      <c r="C1080" s="157" t="s">
        <v>336</v>
      </c>
      <c r="D1080" s="157" t="s">
        <v>332</v>
      </c>
      <c r="E1080" s="158">
        <v>922</v>
      </c>
    </row>
    <row r="1081" spans="1:5" ht="14.4">
      <c r="A1081" s="157" t="s">
        <v>301</v>
      </c>
      <c r="B1081" s="158">
        <v>2018</v>
      </c>
      <c r="C1081" s="157" t="s">
        <v>343</v>
      </c>
      <c r="D1081" s="157" t="s">
        <v>332</v>
      </c>
      <c r="E1081" s="158">
        <v>3</v>
      </c>
    </row>
    <row r="1082" spans="1:5" ht="14.4">
      <c r="A1082" s="157" t="s">
        <v>301</v>
      </c>
      <c r="B1082" s="158">
        <v>2018</v>
      </c>
      <c r="C1082" s="157" t="s">
        <v>338</v>
      </c>
      <c r="D1082" s="157" t="s">
        <v>337</v>
      </c>
      <c r="E1082" s="158">
        <v>9230</v>
      </c>
    </row>
    <row r="1083" spans="1:5" ht="14.4">
      <c r="A1083" s="157" t="s">
        <v>301</v>
      </c>
      <c r="B1083" s="158">
        <v>2018</v>
      </c>
      <c r="C1083" s="157" t="s">
        <v>339</v>
      </c>
      <c r="D1083" s="157" t="s">
        <v>337</v>
      </c>
      <c r="E1083" s="158">
        <v>1266</v>
      </c>
    </row>
    <row r="1084" spans="1:5" ht="14.4">
      <c r="A1084" s="157" t="s">
        <v>301</v>
      </c>
      <c r="B1084" s="158">
        <v>2018</v>
      </c>
      <c r="C1084" s="157" t="s">
        <v>340</v>
      </c>
      <c r="D1084" s="157" t="s">
        <v>337</v>
      </c>
      <c r="E1084" s="158">
        <v>2</v>
      </c>
    </row>
    <row r="1085" spans="1:5" ht="14.4">
      <c r="A1085" s="157" t="s">
        <v>301</v>
      </c>
      <c r="B1085" s="158">
        <v>2018</v>
      </c>
      <c r="C1085" s="157" t="s">
        <v>341</v>
      </c>
      <c r="D1085" s="157" t="s">
        <v>337</v>
      </c>
      <c r="E1085" s="158">
        <v>94808</v>
      </c>
    </row>
    <row r="1086" spans="1:5" ht="14.4">
      <c r="A1086" s="157" t="s">
        <v>301</v>
      </c>
      <c r="B1086" s="158">
        <v>2018</v>
      </c>
      <c r="C1086" s="157" t="s">
        <v>333</v>
      </c>
      <c r="D1086" s="157" t="s">
        <v>332</v>
      </c>
      <c r="E1086" s="158">
        <v>668</v>
      </c>
    </row>
    <row r="1087" spans="1:5" ht="14.4">
      <c r="A1087" s="157" t="s">
        <v>301</v>
      </c>
      <c r="B1087" s="158">
        <v>2018</v>
      </c>
      <c r="C1087" s="157" t="s">
        <v>335</v>
      </c>
      <c r="D1087" s="157" t="s">
        <v>332</v>
      </c>
      <c r="E1087" s="158">
        <v>22090</v>
      </c>
    </row>
    <row r="1088" spans="1:5" ht="14.4">
      <c r="A1088" s="157" t="s">
        <v>301</v>
      </c>
      <c r="B1088" s="158">
        <v>2018</v>
      </c>
      <c r="C1088" s="157" t="s">
        <v>336</v>
      </c>
      <c r="D1088" s="157" t="s">
        <v>332</v>
      </c>
      <c r="E1088" s="158">
        <v>893</v>
      </c>
    </row>
    <row r="1089" spans="1:5" ht="14.4">
      <c r="A1089" s="157" t="s">
        <v>301</v>
      </c>
      <c r="B1089" s="158">
        <v>2019</v>
      </c>
      <c r="C1089" s="157" t="s">
        <v>343</v>
      </c>
      <c r="D1089" s="157" t="s">
        <v>332</v>
      </c>
      <c r="E1089" s="158">
        <v>9</v>
      </c>
    </row>
    <row r="1090" spans="1:5" ht="14.4">
      <c r="A1090" s="157" t="s">
        <v>301</v>
      </c>
      <c r="B1090" s="158">
        <v>2019</v>
      </c>
      <c r="C1090" s="157" t="s">
        <v>338</v>
      </c>
      <c r="D1090" s="157" t="s">
        <v>337</v>
      </c>
      <c r="E1090" s="158">
        <v>9291</v>
      </c>
    </row>
    <row r="1091" spans="1:5" ht="14.4">
      <c r="A1091" s="157" t="s">
        <v>301</v>
      </c>
      <c r="B1091" s="158">
        <v>2019</v>
      </c>
      <c r="C1091" s="157" t="s">
        <v>339</v>
      </c>
      <c r="D1091" s="157" t="s">
        <v>337</v>
      </c>
      <c r="E1091" s="158">
        <v>1276</v>
      </c>
    </row>
    <row r="1092" spans="1:5" ht="14.4">
      <c r="A1092" s="157" t="s">
        <v>301</v>
      </c>
      <c r="B1092" s="158">
        <v>2019</v>
      </c>
      <c r="C1092" s="157" t="s">
        <v>340</v>
      </c>
      <c r="D1092" s="157" t="s">
        <v>337</v>
      </c>
      <c r="E1092" s="158">
        <v>2</v>
      </c>
    </row>
    <row r="1093" spans="1:5" ht="14.4">
      <c r="A1093" s="157" t="s">
        <v>301</v>
      </c>
      <c r="B1093" s="158">
        <v>2019</v>
      </c>
      <c r="C1093" s="157" t="s">
        <v>341</v>
      </c>
      <c r="D1093" s="157" t="s">
        <v>337</v>
      </c>
      <c r="E1093" s="158">
        <v>96076</v>
      </c>
    </row>
    <row r="1094" spans="1:5" ht="14.4">
      <c r="A1094" s="157" t="s">
        <v>301</v>
      </c>
      <c r="B1094" s="158">
        <v>2019</v>
      </c>
      <c r="C1094" s="157" t="s">
        <v>333</v>
      </c>
      <c r="D1094" s="157" t="s">
        <v>332</v>
      </c>
      <c r="E1094" s="158">
        <v>662</v>
      </c>
    </row>
    <row r="1095" spans="1:5" ht="14.4">
      <c r="A1095" s="157" t="s">
        <v>301</v>
      </c>
      <c r="B1095" s="158">
        <v>2019</v>
      </c>
      <c r="C1095" s="157" t="s">
        <v>335</v>
      </c>
      <c r="D1095" s="157" t="s">
        <v>332</v>
      </c>
      <c r="E1095" s="158">
        <v>22193</v>
      </c>
    </row>
    <row r="1096" spans="1:5" ht="14.4">
      <c r="A1096" s="157" t="s">
        <v>301</v>
      </c>
      <c r="B1096" s="158">
        <v>2019</v>
      </c>
      <c r="C1096" s="157" t="s">
        <v>336</v>
      </c>
      <c r="D1096" s="157" t="s">
        <v>332</v>
      </c>
      <c r="E1096" s="158">
        <v>891</v>
      </c>
    </row>
    <row r="1097" spans="1:5" ht="14.4">
      <c r="A1097" s="157" t="s">
        <v>301</v>
      </c>
      <c r="B1097" s="158">
        <v>2020</v>
      </c>
      <c r="C1097" s="157" t="s">
        <v>343</v>
      </c>
      <c r="D1097" s="157" t="s">
        <v>332</v>
      </c>
      <c r="E1097" s="158">
        <v>9</v>
      </c>
    </row>
    <row r="1098" spans="1:5" ht="14.4">
      <c r="A1098" s="157" t="s">
        <v>301</v>
      </c>
      <c r="B1098" s="158">
        <v>2020</v>
      </c>
      <c r="C1098" s="157" t="s">
        <v>338</v>
      </c>
      <c r="D1098" s="157" t="s">
        <v>337</v>
      </c>
      <c r="E1098" s="158">
        <v>9365</v>
      </c>
    </row>
    <row r="1099" spans="1:5" ht="14.4">
      <c r="A1099" s="157" t="s">
        <v>301</v>
      </c>
      <c r="B1099" s="158">
        <v>2020</v>
      </c>
      <c r="C1099" s="157" t="s">
        <v>339</v>
      </c>
      <c r="D1099" s="157" t="s">
        <v>337</v>
      </c>
      <c r="E1099" s="158">
        <v>1269</v>
      </c>
    </row>
    <row r="1100" spans="1:5" ht="14.4">
      <c r="A1100" s="157" t="s">
        <v>301</v>
      </c>
      <c r="B1100" s="158">
        <v>2020</v>
      </c>
      <c r="C1100" s="157" t="s">
        <v>340</v>
      </c>
      <c r="D1100" s="157" t="s">
        <v>337</v>
      </c>
      <c r="E1100" s="158">
        <v>2</v>
      </c>
    </row>
    <row r="1101" spans="1:5" ht="14.4">
      <c r="A1101" s="157" t="s">
        <v>301</v>
      </c>
      <c r="B1101" s="158">
        <v>2020</v>
      </c>
      <c r="C1101" s="157" t="s">
        <v>341</v>
      </c>
      <c r="D1101" s="157" t="s">
        <v>337</v>
      </c>
      <c r="E1101" s="158">
        <v>97329</v>
      </c>
    </row>
    <row r="1102" spans="1:5" ht="14.4">
      <c r="A1102" s="157" t="s">
        <v>301</v>
      </c>
      <c r="B1102" s="158">
        <v>2020</v>
      </c>
      <c r="C1102" s="157" t="s">
        <v>333</v>
      </c>
      <c r="D1102" s="157" t="s">
        <v>332</v>
      </c>
      <c r="E1102" s="158">
        <v>609</v>
      </c>
    </row>
    <row r="1103" spans="1:5" ht="14.4">
      <c r="A1103" s="157" t="s">
        <v>301</v>
      </c>
      <c r="B1103" s="158">
        <v>2020</v>
      </c>
      <c r="C1103" s="157" t="s">
        <v>335</v>
      </c>
      <c r="D1103" s="157" t="s">
        <v>332</v>
      </c>
      <c r="E1103" s="158">
        <v>22239</v>
      </c>
    </row>
    <row r="1104" spans="1:5" ht="14.4">
      <c r="A1104" s="157" t="s">
        <v>301</v>
      </c>
      <c r="B1104" s="158">
        <v>2020</v>
      </c>
      <c r="C1104" s="157" t="s">
        <v>336</v>
      </c>
      <c r="D1104" s="157" t="s">
        <v>332</v>
      </c>
      <c r="E1104" s="158">
        <v>877</v>
      </c>
    </row>
    <row r="1105" spans="1:5" ht="14.4">
      <c r="A1105" s="157" t="s">
        <v>301</v>
      </c>
      <c r="B1105" s="158">
        <v>2021</v>
      </c>
      <c r="C1105" s="157" t="s">
        <v>343</v>
      </c>
      <c r="D1105" s="157" t="s">
        <v>332</v>
      </c>
      <c r="E1105" s="158">
        <v>9</v>
      </c>
    </row>
    <row r="1106" spans="1:5" ht="14.4">
      <c r="A1106" s="157" t="s">
        <v>301</v>
      </c>
      <c r="B1106" s="158">
        <v>2021</v>
      </c>
      <c r="C1106" s="157" t="s">
        <v>338</v>
      </c>
      <c r="D1106" s="157" t="s">
        <v>337</v>
      </c>
      <c r="E1106" s="158">
        <v>9469</v>
      </c>
    </row>
    <row r="1107" spans="1:5" ht="14.4">
      <c r="A1107" s="157" t="s">
        <v>301</v>
      </c>
      <c r="B1107" s="158">
        <v>2021</v>
      </c>
      <c r="C1107" s="157" t="s">
        <v>339</v>
      </c>
      <c r="D1107" s="157" t="s">
        <v>337</v>
      </c>
      <c r="E1107" s="158">
        <v>1255</v>
      </c>
    </row>
    <row r="1108" spans="1:5" ht="14.4">
      <c r="A1108" s="157" t="s">
        <v>301</v>
      </c>
      <c r="B1108" s="158">
        <v>2021</v>
      </c>
      <c r="C1108" s="157" t="s">
        <v>340</v>
      </c>
      <c r="D1108" s="157" t="s">
        <v>337</v>
      </c>
      <c r="E1108" s="158">
        <v>2</v>
      </c>
    </row>
    <row r="1109" spans="1:5" ht="14.4">
      <c r="A1109" s="157" t="s">
        <v>301</v>
      </c>
      <c r="B1109" s="158">
        <v>2021</v>
      </c>
      <c r="C1109" s="157" t="s">
        <v>341</v>
      </c>
      <c r="D1109" s="157" t="s">
        <v>337</v>
      </c>
      <c r="E1109" s="158">
        <v>98532</v>
      </c>
    </row>
    <row r="1110" spans="1:5" ht="14.4">
      <c r="A1110" s="157" t="s">
        <v>301</v>
      </c>
      <c r="B1110" s="158">
        <v>2021</v>
      </c>
      <c r="C1110" s="157" t="s">
        <v>333</v>
      </c>
      <c r="D1110" s="157" t="s">
        <v>332</v>
      </c>
      <c r="E1110" s="158">
        <v>600</v>
      </c>
    </row>
    <row r="1111" spans="1:5" ht="14.4">
      <c r="A1111" s="157" t="s">
        <v>301</v>
      </c>
      <c r="B1111" s="158">
        <v>2021</v>
      </c>
      <c r="C1111" s="157" t="s">
        <v>335</v>
      </c>
      <c r="D1111" s="157" t="s">
        <v>332</v>
      </c>
      <c r="E1111" s="158">
        <v>22238</v>
      </c>
    </row>
    <row r="1112" spans="1:5" ht="14.4">
      <c r="A1112" s="157" t="s">
        <v>301</v>
      </c>
      <c r="B1112" s="158">
        <v>2021</v>
      </c>
      <c r="C1112" s="157" t="s">
        <v>336</v>
      </c>
      <c r="D1112" s="157" t="s">
        <v>332</v>
      </c>
      <c r="E1112" s="158">
        <v>875</v>
      </c>
    </row>
    <row r="1113" spans="1:5" ht="14.4">
      <c r="A1113" s="157" t="s">
        <v>301</v>
      </c>
      <c r="B1113" s="158">
        <v>2022</v>
      </c>
      <c r="C1113" s="157" t="s">
        <v>343</v>
      </c>
      <c r="D1113" s="157" t="s">
        <v>332</v>
      </c>
      <c r="E1113" s="158">
        <v>9</v>
      </c>
    </row>
    <row r="1114" spans="1:5" ht="14.4">
      <c r="A1114" s="157" t="s">
        <v>301</v>
      </c>
      <c r="B1114" s="158">
        <v>2022</v>
      </c>
      <c r="C1114" s="157" t="s">
        <v>338</v>
      </c>
      <c r="D1114" s="157" t="s">
        <v>337</v>
      </c>
      <c r="E1114" s="158">
        <v>9612</v>
      </c>
    </row>
    <row r="1115" spans="1:5" ht="14.4">
      <c r="A1115" s="157" t="s">
        <v>301</v>
      </c>
      <c r="B1115" s="158">
        <v>2022</v>
      </c>
      <c r="C1115" s="157" t="s">
        <v>339</v>
      </c>
      <c r="D1115" s="157" t="s">
        <v>337</v>
      </c>
      <c r="E1115" s="158">
        <v>1178</v>
      </c>
    </row>
    <row r="1116" spans="1:5" ht="14.4">
      <c r="A1116" s="157" t="s">
        <v>301</v>
      </c>
      <c r="B1116" s="158">
        <v>2022</v>
      </c>
      <c r="C1116" s="157" t="s">
        <v>340</v>
      </c>
      <c r="D1116" s="157" t="s">
        <v>337</v>
      </c>
      <c r="E1116" s="158">
        <v>2</v>
      </c>
    </row>
    <row r="1117" spans="1:5" ht="14.4">
      <c r="A1117" s="157" t="s">
        <v>301</v>
      </c>
      <c r="B1117" s="158">
        <v>2022</v>
      </c>
      <c r="C1117" s="157" t="s">
        <v>341</v>
      </c>
      <c r="D1117" s="157" t="s">
        <v>337</v>
      </c>
      <c r="E1117" s="158">
        <v>100252</v>
      </c>
    </row>
    <row r="1118" spans="1:5" ht="14.4">
      <c r="A1118" s="157" t="s">
        <v>301</v>
      </c>
      <c r="B1118" s="158">
        <v>2022</v>
      </c>
      <c r="C1118" s="157" t="s">
        <v>333</v>
      </c>
      <c r="D1118" s="157" t="s">
        <v>332</v>
      </c>
      <c r="E1118" s="158">
        <v>578</v>
      </c>
    </row>
    <row r="1119" spans="1:5" ht="14.4">
      <c r="A1119" s="157" t="s">
        <v>301</v>
      </c>
      <c r="B1119" s="158">
        <v>2022</v>
      </c>
      <c r="C1119" s="157" t="s">
        <v>335</v>
      </c>
      <c r="D1119" s="157" t="s">
        <v>332</v>
      </c>
      <c r="E1119" s="158">
        <v>22572</v>
      </c>
    </row>
    <row r="1120" spans="1:5" ht="14.4">
      <c r="A1120" s="157" t="s">
        <v>301</v>
      </c>
      <c r="B1120" s="158">
        <v>2022</v>
      </c>
      <c r="C1120" s="157" t="s">
        <v>336</v>
      </c>
      <c r="D1120" s="157" t="s">
        <v>332</v>
      </c>
      <c r="E1120" s="158">
        <v>872</v>
      </c>
    </row>
    <row r="1121" spans="1:5" ht="14.4">
      <c r="A1121" s="157" t="s">
        <v>301</v>
      </c>
      <c r="B1121" s="158">
        <v>2023</v>
      </c>
      <c r="C1121" s="157" t="s">
        <v>343</v>
      </c>
      <c r="D1121" s="157" t="s">
        <v>332</v>
      </c>
      <c r="E1121" s="158">
        <v>9</v>
      </c>
    </row>
    <row r="1122" spans="1:5" ht="14.4">
      <c r="A1122" s="157" t="s">
        <v>301</v>
      </c>
      <c r="B1122" s="158">
        <v>2023</v>
      </c>
      <c r="C1122" s="157" t="s">
        <v>338</v>
      </c>
      <c r="D1122" s="157" t="s">
        <v>337</v>
      </c>
      <c r="E1122" s="158">
        <v>9801</v>
      </c>
    </row>
    <row r="1123" spans="1:5" ht="14.4">
      <c r="A1123" s="157" t="s">
        <v>301</v>
      </c>
      <c r="B1123" s="158">
        <v>2023</v>
      </c>
      <c r="C1123" s="157" t="s">
        <v>339</v>
      </c>
      <c r="D1123" s="157" t="s">
        <v>337</v>
      </c>
      <c r="E1123" s="158">
        <v>1180</v>
      </c>
    </row>
    <row r="1124" spans="1:5" ht="14.4">
      <c r="A1124" s="157" t="s">
        <v>301</v>
      </c>
      <c r="B1124" s="158">
        <v>2023</v>
      </c>
      <c r="C1124" s="157" t="s">
        <v>340</v>
      </c>
      <c r="D1124" s="157" t="s">
        <v>337</v>
      </c>
      <c r="E1124" s="158">
        <v>2</v>
      </c>
    </row>
    <row r="1125" spans="1:5" ht="14.4">
      <c r="A1125" s="157" t="s">
        <v>301</v>
      </c>
      <c r="B1125" s="158">
        <v>2023</v>
      </c>
      <c r="C1125" s="157" t="s">
        <v>341</v>
      </c>
      <c r="D1125" s="157" t="s">
        <v>337</v>
      </c>
      <c r="E1125" s="158">
        <v>102092</v>
      </c>
    </row>
    <row r="1126" spans="1:5" ht="14.4">
      <c r="A1126" s="157" t="s">
        <v>301</v>
      </c>
      <c r="B1126" s="158">
        <v>2023</v>
      </c>
      <c r="C1126" s="157" t="s">
        <v>333</v>
      </c>
      <c r="D1126" s="157" t="s">
        <v>332</v>
      </c>
      <c r="E1126" s="158">
        <v>570</v>
      </c>
    </row>
    <row r="1127" spans="1:5" ht="14.4">
      <c r="A1127" s="157" t="s">
        <v>301</v>
      </c>
      <c r="B1127" s="158">
        <v>2023</v>
      </c>
      <c r="C1127" s="157" t="s">
        <v>335</v>
      </c>
      <c r="D1127" s="157" t="s">
        <v>332</v>
      </c>
      <c r="E1127" s="158">
        <v>22972</v>
      </c>
    </row>
    <row r="1128" spans="1:5" ht="14.4">
      <c r="A1128" s="157" t="s">
        <v>301</v>
      </c>
      <c r="B1128" s="158">
        <v>2023</v>
      </c>
      <c r="C1128" s="157" t="s">
        <v>336</v>
      </c>
      <c r="D1128" s="157" t="s">
        <v>332</v>
      </c>
      <c r="E1128" s="158">
        <v>864</v>
      </c>
    </row>
    <row r="1129" spans="1:5" ht="14.4">
      <c r="A1129" s="157" t="s">
        <v>123</v>
      </c>
      <c r="B1129" s="158">
        <v>2015</v>
      </c>
      <c r="C1129" s="157" t="s">
        <v>338</v>
      </c>
      <c r="D1129" s="157" t="s">
        <v>337</v>
      </c>
      <c r="E1129" s="158">
        <v>4032</v>
      </c>
    </row>
    <row r="1130" spans="1:5" ht="14.4">
      <c r="A1130" s="157" t="s">
        <v>123</v>
      </c>
      <c r="B1130" s="158">
        <v>2015</v>
      </c>
      <c r="C1130" s="157" t="s">
        <v>339</v>
      </c>
      <c r="D1130" s="157" t="s">
        <v>337</v>
      </c>
      <c r="E1130" s="158">
        <v>520</v>
      </c>
    </row>
    <row r="1131" spans="1:5" ht="14.4">
      <c r="A1131" s="157" t="s">
        <v>123</v>
      </c>
      <c r="B1131" s="158">
        <v>2015</v>
      </c>
      <c r="C1131" s="157" t="s">
        <v>341</v>
      </c>
      <c r="D1131" s="157" t="s">
        <v>337</v>
      </c>
      <c r="E1131" s="158">
        <v>42746</v>
      </c>
    </row>
    <row r="1132" spans="1:5" ht="14.4">
      <c r="A1132" s="157" t="s">
        <v>123</v>
      </c>
      <c r="B1132" s="158">
        <v>2015</v>
      </c>
      <c r="C1132" s="157" t="s">
        <v>333</v>
      </c>
      <c r="D1132" s="157" t="s">
        <v>332</v>
      </c>
      <c r="E1132" s="158">
        <v>398</v>
      </c>
    </row>
    <row r="1133" spans="1:5" ht="14.4">
      <c r="A1133" s="157" t="s">
        <v>123</v>
      </c>
      <c r="B1133" s="158">
        <v>2015</v>
      </c>
      <c r="C1133" s="157" t="s">
        <v>335</v>
      </c>
      <c r="D1133" s="157" t="s">
        <v>332</v>
      </c>
      <c r="E1133" s="158">
        <v>9746</v>
      </c>
    </row>
    <row r="1134" spans="1:5" ht="14.4">
      <c r="A1134" s="157" t="s">
        <v>123</v>
      </c>
      <c r="B1134" s="158">
        <v>2015</v>
      </c>
      <c r="C1134" s="157" t="s">
        <v>336</v>
      </c>
      <c r="D1134" s="157" t="s">
        <v>332</v>
      </c>
      <c r="E1134" s="158">
        <v>317</v>
      </c>
    </row>
    <row r="1135" spans="1:5" ht="14.4">
      <c r="A1135" s="157" t="s">
        <v>123</v>
      </c>
      <c r="B1135" s="158">
        <v>2016</v>
      </c>
      <c r="C1135" s="157" t="s">
        <v>338</v>
      </c>
      <c r="D1135" s="157" t="s">
        <v>337</v>
      </c>
      <c r="E1135" s="158">
        <v>4047</v>
      </c>
    </row>
    <row r="1136" spans="1:5" ht="14.4">
      <c r="A1136" s="157" t="s">
        <v>123</v>
      </c>
      <c r="B1136" s="158">
        <v>2016</v>
      </c>
      <c r="C1136" s="157" t="s">
        <v>339</v>
      </c>
      <c r="D1136" s="157" t="s">
        <v>337</v>
      </c>
      <c r="E1136" s="158">
        <v>515</v>
      </c>
    </row>
    <row r="1137" spans="1:5" ht="14.4">
      <c r="A1137" s="157" t="s">
        <v>123</v>
      </c>
      <c r="B1137" s="158">
        <v>2016</v>
      </c>
      <c r="C1137" s="157" t="s">
        <v>341</v>
      </c>
      <c r="D1137" s="157" t="s">
        <v>337</v>
      </c>
      <c r="E1137" s="158">
        <v>42800</v>
      </c>
    </row>
    <row r="1138" spans="1:5" ht="14.4">
      <c r="A1138" s="157" t="s">
        <v>123</v>
      </c>
      <c r="B1138" s="158">
        <v>2016</v>
      </c>
      <c r="C1138" s="157" t="s">
        <v>333</v>
      </c>
      <c r="D1138" s="157" t="s">
        <v>332</v>
      </c>
      <c r="E1138" s="158">
        <v>391</v>
      </c>
    </row>
    <row r="1139" spans="1:5" ht="14.4">
      <c r="A1139" s="157" t="s">
        <v>123</v>
      </c>
      <c r="B1139" s="158">
        <v>2016</v>
      </c>
      <c r="C1139" s="157" t="s">
        <v>335</v>
      </c>
      <c r="D1139" s="157" t="s">
        <v>332</v>
      </c>
      <c r="E1139" s="158">
        <v>9757</v>
      </c>
    </row>
    <row r="1140" spans="1:5" ht="14.4">
      <c r="A1140" s="157" t="s">
        <v>123</v>
      </c>
      <c r="B1140" s="158">
        <v>2016</v>
      </c>
      <c r="C1140" s="157" t="s">
        <v>336</v>
      </c>
      <c r="D1140" s="157" t="s">
        <v>332</v>
      </c>
      <c r="E1140" s="158">
        <v>310</v>
      </c>
    </row>
    <row r="1141" spans="1:5" ht="14.4">
      <c r="A1141" s="157" t="s">
        <v>123</v>
      </c>
      <c r="B1141" s="158">
        <v>2017</v>
      </c>
      <c r="C1141" s="157" t="s">
        <v>338</v>
      </c>
      <c r="D1141" s="157" t="s">
        <v>337</v>
      </c>
      <c r="E1141" s="158">
        <v>4100</v>
      </c>
    </row>
    <row r="1142" spans="1:5" ht="14.4">
      <c r="A1142" s="157" t="s">
        <v>123</v>
      </c>
      <c r="B1142" s="158">
        <v>2017</v>
      </c>
      <c r="C1142" s="157" t="s">
        <v>339</v>
      </c>
      <c r="D1142" s="157" t="s">
        <v>337</v>
      </c>
      <c r="E1142" s="158">
        <v>500</v>
      </c>
    </row>
    <row r="1143" spans="1:5" ht="14.4">
      <c r="A1143" s="157" t="s">
        <v>123</v>
      </c>
      <c r="B1143" s="158">
        <v>2017</v>
      </c>
      <c r="C1143" s="157" t="s">
        <v>341</v>
      </c>
      <c r="D1143" s="157" t="s">
        <v>337</v>
      </c>
      <c r="E1143" s="158">
        <v>42827</v>
      </c>
    </row>
    <row r="1144" spans="1:5" ht="14.4">
      <c r="A1144" s="157" t="s">
        <v>123</v>
      </c>
      <c r="B1144" s="158">
        <v>2017</v>
      </c>
      <c r="C1144" s="157" t="s">
        <v>333</v>
      </c>
      <c r="D1144" s="157" t="s">
        <v>332</v>
      </c>
      <c r="E1144" s="158">
        <v>382</v>
      </c>
    </row>
    <row r="1145" spans="1:5" ht="14.4">
      <c r="A1145" s="157" t="s">
        <v>123</v>
      </c>
      <c r="B1145" s="158">
        <v>2017</v>
      </c>
      <c r="C1145" s="157" t="s">
        <v>335</v>
      </c>
      <c r="D1145" s="157" t="s">
        <v>332</v>
      </c>
      <c r="E1145" s="158">
        <v>9794</v>
      </c>
    </row>
    <row r="1146" spans="1:5" ht="14.4">
      <c r="A1146" s="157" t="s">
        <v>123</v>
      </c>
      <c r="B1146" s="158">
        <v>2017</v>
      </c>
      <c r="C1146" s="157" t="s">
        <v>336</v>
      </c>
      <c r="D1146" s="157" t="s">
        <v>332</v>
      </c>
      <c r="E1146" s="158">
        <v>298</v>
      </c>
    </row>
    <row r="1147" spans="1:5" ht="14.4">
      <c r="A1147" s="157" t="s">
        <v>123</v>
      </c>
      <c r="B1147" s="158">
        <v>2018</v>
      </c>
      <c r="C1147" s="157" t="s">
        <v>338</v>
      </c>
      <c r="D1147" s="157" t="s">
        <v>337</v>
      </c>
      <c r="E1147" s="158">
        <v>4146</v>
      </c>
    </row>
    <row r="1148" spans="1:5" ht="14.4">
      <c r="A1148" s="157" t="s">
        <v>123</v>
      </c>
      <c r="B1148" s="158">
        <v>2018</v>
      </c>
      <c r="C1148" s="157" t="s">
        <v>339</v>
      </c>
      <c r="D1148" s="157" t="s">
        <v>337</v>
      </c>
      <c r="E1148" s="158">
        <v>498</v>
      </c>
    </row>
    <row r="1149" spans="1:5" ht="14.4">
      <c r="A1149" s="157" t="s">
        <v>123</v>
      </c>
      <c r="B1149" s="158">
        <v>2018</v>
      </c>
      <c r="C1149" s="157" t="s">
        <v>341</v>
      </c>
      <c r="D1149" s="157" t="s">
        <v>337</v>
      </c>
      <c r="E1149" s="158">
        <v>42982</v>
      </c>
    </row>
    <row r="1150" spans="1:5" ht="14.4">
      <c r="A1150" s="157" t="s">
        <v>123</v>
      </c>
      <c r="B1150" s="158">
        <v>2018</v>
      </c>
      <c r="C1150" s="157" t="s">
        <v>333</v>
      </c>
      <c r="D1150" s="157" t="s">
        <v>332</v>
      </c>
      <c r="E1150" s="158">
        <v>371</v>
      </c>
    </row>
    <row r="1151" spans="1:5" ht="14.4">
      <c r="A1151" s="157" t="s">
        <v>123</v>
      </c>
      <c r="B1151" s="158">
        <v>2018</v>
      </c>
      <c r="C1151" s="157" t="s">
        <v>335</v>
      </c>
      <c r="D1151" s="157" t="s">
        <v>332</v>
      </c>
      <c r="E1151" s="158">
        <v>9886</v>
      </c>
    </row>
    <row r="1152" spans="1:5" ht="14.4">
      <c r="A1152" s="157" t="s">
        <v>123</v>
      </c>
      <c r="B1152" s="158">
        <v>2018</v>
      </c>
      <c r="C1152" s="157" t="s">
        <v>336</v>
      </c>
      <c r="D1152" s="157" t="s">
        <v>332</v>
      </c>
      <c r="E1152" s="158">
        <v>292</v>
      </c>
    </row>
    <row r="1153" spans="1:5" ht="14.4">
      <c r="A1153" s="157" t="s">
        <v>123</v>
      </c>
      <c r="B1153" s="158">
        <v>2019</v>
      </c>
      <c r="C1153" s="157" t="s">
        <v>338</v>
      </c>
      <c r="D1153" s="157" t="s">
        <v>337</v>
      </c>
      <c r="E1153" s="158">
        <v>4173</v>
      </c>
    </row>
    <row r="1154" spans="1:5" ht="14.4">
      <c r="A1154" s="157" t="s">
        <v>123</v>
      </c>
      <c r="B1154" s="158">
        <v>2019</v>
      </c>
      <c r="C1154" s="157" t="s">
        <v>339</v>
      </c>
      <c r="D1154" s="157" t="s">
        <v>337</v>
      </c>
      <c r="E1154" s="158">
        <v>503</v>
      </c>
    </row>
    <row r="1155" spans="1:5" ht="14.4">
      <c r="A1155" s="157" t="s">
        <v>123</v>
      </c>
      <c r="B1155" s="158">
        <v>2019</v>
      </c>
      <c r="C1155" s="157" t="s">
        <v>341</v>
      </c>
      <c r="D1155" s="157" t="s">
        <v>337</v>
      </c>
      <c r="E1155" s="158">
        <v>43049</v>
      </c>
    </row>
    <row r="1156" spans="1:5" ht="14.4">
      <c r="A1156" s="157" t="s">
        <v>123</v>
      </c>
      <c r="B1156" s="158">
        <v>2019</v>
      </c>
      <c r="C1156" s="157" t="s">
        <v>333</v>
      </c>
      <c r="D1156" s="157" t="s">
        <v>332</v>
      </c>
      <c r="E1156" s="158">
        <v>356</v>
      </c>
    </row>
    <row r="1157" spans="1:5" ht="14.4">
      <c r="A1157" s="157" t="s">
        <v>123</v>
      </c>
      <c r="B1157" s="158">
        <v>2019</v>
      </c>
      <c r="C1157" s="157" t="s">
        <v>335</v>
      </c>
      <c r="D1157" s="157" t="s">
        <v>332</v>
      </c>
      <c r="E1157" s="158">
        <v>9962</v>
      </c>
    </row>
    <row r="1158" spans="1:5" ht="14.4">
      <c r="A1158" s="157" t="s">
        <v>123</v>
      </c>
      <c r="B1158" s="158">
        <v>2019</v>
      </c>
      <c r="C1158" s="157" t="s">
        <v>336</v>
      </c>
      <c r="D1158" s="157" t="s">
        <v>332</v>
      </c>
      <c r="E1158" s="158">
        <v>293</v>
      </c>
    </row>
    <row r="1159" spans="1:5" ht="14.4">
      <c r="A1159" s="157" t="s">
        <v>123</v>
      </c>
      <c r="B1159" s="158">
        <v>2020</v>
      </c>
      <c r="C1159" s="157" t="s">
        <v>338</v>
      </c>
      <c r="D1159" s="157" t="s">
        <v>337</v>
      </c>
      <c r="E1159" s="158">
        <v>4252</v>
      </c>
    </row>
    <row r="1160" spans="1:5" ht="14.4">
      <c r="A1160" s="157" t="s">
        <v>123</v>
      </c>
      <c r="B1160" s="158">
        <v>2020</v>
      </c>
      <c r="C1160" s="157" t="s">
        <v>339</v>
      </c>
      <c r="D1160" s="157" t="s">
        <v>337</v>
      </c>
      <c r="E1160" s="158">
        <v>471</v>
      </c>
    </row>
    <row r="1161" spans="1:5" ht="14.4">
      <c r="A1161" s="157" t="s">
        <v>123</v>
      </c>
      <c r="B1161" s="158">
        <v>2020</v>
      </c>
      <c r="C1161" s="157" t="s">
        <v>341</v>
      </c>
      <c r="D1161" s="157" t="s">
        <v>337</v>
      </c>
      <c r="E1161" s="158">
        <v>43142</v>
      </c>
    </row>
    <row r="1162" spans="1:5" ht="14.4">
      <c r="A1162" s="157" t="s">
        <v>123</v>
      </c>
      <c r="B1162" s="158">
        <v>2020</v>
      </c>
      <c r="C1162" s="157" t="s">
        <v>333</v>
      </c>
      <c r="D1162" s="157" t="s">
        <v>332</v>
      </c>
      <c r="E1162" s="158">
        <v>353</v>
      </c>
    </row>
    <row r="1163" spans="1:5" ht="14.4">
      <c r="A1163" s="157" t="s">
        <v>123</v>
      </c>
      <c r="B1163" s="158">
        <v>2020</v>
      </c>
      <c r="C1163" s="157" t="s">
        <v>335</v>
      </c>
      <c r="D1163" s="157" t="s">
        <v>332</v>
      </c>
      <c r="E1163" s="158">
        <v>10053</v>
      </c>
    </row>
    <row r="1164" spans="1:5" ht="14.4">
      <c r="A1164" s="157" t="s">
        <v>123</v>
      </c>
      <c r="B1164" s="158">
        <v>2020</v>
      </c>
      <c r="C1164" s="157" t="s">
        <v>336</v>
      </c>
      <c r="D1164" s="157" t="s">
        <v>332</v>
      </c>
      <c r="E1164" s="158">
        <v>274</v>
      </c>
    </row>
    <row r="1165" spans="1:5" ht="14.4">
      <c r="A1165" s="157" t="s">
        <v>123</v>
      </c>
      <c r="B1165" s="158">
        <v>2021</v>
      </c>
      <c r="C1165" s="157" t="s">
        <v>338</v>
      </c>
      <c r="D1165" s="157" t="s">
        <v>337</v>
      </c>
      <c r="E1165" s="158">
        <v>4278</v>
      </c>
    </row>
    <row r="1166" spans="1:5" ht="14.4">
      <c r="A1166" s="157" t="s">
        <v>123</v>
      </c>
      <c r="B1166" s="158">
        <v>2021</v>
      </c>
      <c r="C1166" s="157" t="s">
        <v>339</v>
      </c>
      <c r="D1166" s="157" t="s">
        <v>337</v>
      </c>
      <c r="E1166" s="158">
        <v>484</v>
      </c>
    </row>
    <row r="1167" spans="1:5" ht="14.4">
      <c r="A1167" s="157" t="s">
        <v>123</v>
      </c>
      <c r="B1167" s="158">
        <v>2021</v>
      </c>
      <c r="C1167" s="157" t="s">
        <v>341</v>
      </c>
      <c r="D1167" s="157" t="s">
        <v>337</v>
      </c>
      <c r="E1167" s="158">
        <v>43103</v>
      </c>
    </row>
    <row r="1168" spans="1:5" ht="14.4">
      <c r="A1168" s="157" t="s">
        <v>123</v>
      </c>
      <c r="B1168" s="158">
        <v>2021</v>
      </c>
      <c r="C1168" s="157" t="s">
        <v>333</v>
      </c>
      <c r="D1168" s="157" t="s">
        <v>332</v>
      </c>
      <c r="E1168" s="158">
        <v>352</v>
      </c>
    </row>
    <row r="1169" spans="1:5" ht="14.4">
      <c r="A1169" s="157" t="s">
        <v>123</v>
      </c>
      <c r="B1169" s="158">
        <v>2021</v>
      </c>
      <c r="C1169" s="157" t="s">
        <v>335</v>
      </c>
      <c r="D1169" s="157" t="s">
        <v>332</v>
      </c>
      <c r="E1169" s="158">
        <v>10099</v>
      </c>
    </row>
    <row r="1170" spans="1:5" ht="14.4">
      <c r="A1170" s="157" t="s">
        <v>123</v>
      </c>
      <c r="B1170" s="158">
        <v>2021</v>
      </c>
      <c r="C1170" s="157" t="s">
        <v>336</v>
      </c>
      <c r="D1170" s="157" t="s">
        <v>332</v>
      </c>
      <c r="E1170" s="158">
        <v>258</v>
      </c>
    </row>
    <row r="1171" spans="1:5" ht="14.4">
      <c r="A1171" s="157" t="s">
        <v>123</v>
      </c>
      <c r="B1171" s="158">
        <v>2022</v>
      </c>
      <c r="C1171" s="157" t="s">
        <v>338</v>
      </c>
      <c r="D1171" s="157" t="s">
        <v>337</v>
      </c>
      <c r="E1171" s="158">
        <v>4280</v>
      </c>
    </row>
    <row r="1172" spans="1:5" ht="14.4">
      <c r="A1172" s="157" t="s">
        <v>123</v>
      </c>
      <c r="B1172" s="158">
        <v>2022</v>
      </c>
      <c r="C1172" s="157" t="s">
        <v>339</v>
      </c>
      <c r="D1172" s="157" t="s">
        <v>337</v>
      </c>
      <c r="E1172" s="158">
        <v>486</v>
      </c>
    </row>
    <row r="1173" spans="1:5" ht="14.4">
      <c r="A1173" s="157" t="s">
        <v>123</v>
      </c>
      <c r="B1173" s="158">
        <v>2022</v>
      </c>
      <c r="C1173" s="157" t="s">
        <v>341</v>
      </c>
      <c r="D1173" s="157" t="s">
        <v>337</v>
      </c>
      <c r="E1173" s="158">
        <v>43196</v>
      </c>
    </row>
    <row r="1174" spans="1:5" ht="14.4">
      <c r="A1174" s="157" t="s">
        <v>123</v>
      </c>
      <c r="B1174" s="158">
        <v>2022</v>
      </c>
      <c r="C1174" s="157" t="s">
        <v>333</v>
      </c>
      <c r="D1174" s="157" t="s">
        <v>332</v>
      </c>
      <c r="E1174" s="158">
        <v>349</v>
      </c>
    </row>
    <row r="1175" spans="1:5" ht="14.4">
      <c r="A1175" s="157" t="s">
        <v>123</v>
      </c>
      <c r="B1175" s="158">
        <v>2022</v>
      </c>
      <c r="C1175" s="157" t="s">
        <v>335</v>
      </c>
      <c r="D1175" s="157" t="s">
        <v>332</v>
      </c>
      <c r="E1175" s="158">
        <v>10167</v>
      </c>
    </row>
    <row r="1176" spans="1:5" ht="14.4">
      <c r="A1176" s="157" t="s">
        <v>123</v>
      </c>
      <c r="B1176" s="158">
        <v>2022</v>
      </c>
      <c r="C1176" s="157" t="s">
        <v>336</v>
      </c>
      <c r="D1176" s="157" t="s">
        <v>332</v>
      </c>
      <c r="E1176" s="158">
        <v>261</v>
      </c>
    </row>
    <row r="1177" spans="1:5" ht="14.4">
      <c r="A1177" s="157" t="s">
        <v>123</v>
      </c>
      <c r="B1177" s="158">
        <v>2023</v>
      </c>
      <c r="C1177" s="157" t="s">
        <v>338</v>
      </c>
      <c r="D1177" s="157" t="s">
        <v>337</v>
      </c>
      <c r="E1177" s="158">
        <v>4343</v>
      </c>
    </row>
    <row r="1178" spans="1:5" ht="14.4">
      <c r="A1178" s="157" t="s">
        <v>123</v>
      </c>
      <c r="B1178" s="158">
        <v>2023</v>
      </c>
      <c r="C1178" s="157" t="s">
        <v>339</v>
      </c>
      <c r="D1178" s="157" t="s">
        <v>337</v>
      </c>
      <c r="E1178" s="158">
        <v>435</v>
      </c>
    </row>
    <row r="1179" spans="1:5" ht="14.4">
      <c r="A1179" s="157" t="s">
        <v>123</v>
      </c>
      <c r="B1179" s="158">
        <v>2023</v>
      </c>
      <c r="C1179" s="157" t="s">
        <v>341</v>
      </c>
      <c r="D1179" s="157" t="s">
        <v>337</v>
      </c>
      <c r="E1179" s="158">
        <v>43346</v>
      </c>
    </row>
    <row r="1180" spans="1:5" ht="14.4">
      <c r="A1180" s="157" t="s">
        <v>123</v>
      </c>
      <c r="B1180" s="158">
        <v>2023</v>
      </c>
      <c r="C1180" s="157" t="s">
        <v>333</v>
      </c>
      <c r="D1180" s="157" t="s">
        <v>332</v>
      </c>
      <c r="E1180" s="158">
        <v>348</v>
      </c>
    </row>
    <row r="1181" spans="1:5" ht="14.4">
      <c r="A1181" s="157" t="s">
        <v>123</v>
      </c>
      <c r="B1181" s="158">
        <v>2023</v>
      </c>
      <c r="C1181" s="157" t="s">
        <v>335</v>
      </c>
      <c r="D1181" s="157" t="s">
        <v>332</v>
      </c>
      <c r="E1181" s="158">
        <v>10241</v>
      </c>
    </row>
    <row r="1182" spans="1:5" ht="14.4">
      <c r="A1182" s="157" t="s">
        <v>123</v>
      </c>
      <c r="B1182" s="158">
        <v>2023</v>
      </c>
      <c r="C1182" s="157" t="s">
        <v>336</v>
      </c>
      <c r="D1182" s="157" t="s">
        <v>332</v>
      </c>
      <c r="E1182" s="158">
        <v>257</v>
      </c>
    </row>
    <row r="1183" spans="1:5" ht="14.4">
      <c r="A1183" s="157" t="s">
        <v>124</v>
      </c>
      <c r="B1183" s="158">
        <v>2015</v>
      </c>
      <c r="C1183" s="157" t="s">
        <v>338</v>
      </c>
      <c r="D1183" s="157" t="s">
        <v>337</v>
      </c>
      <c r="E1183" s="158">
        <v>767</v>
      </c>
    </row>
    <row r="1184" spans="1:5" ht="14.4">
      <c r="A1184" s="157" t="s">
        <v>124</v>
      </c>
      <c r="B1184" s="158">
        <v>2015</v>
      </c>
      <c r="C1184" s="157" t="s">
        <v>339</v>
      </c>
      <c r="D1184" s="157" t="s">
        <v>337</v>
      </c>
      <c r="E1184" s="158">
        <v>111</v>
      </c>
    </row>
    <row r="1185" spans="1:5" ht="14.4">
      <c r="A1185" s="157" t="s">
        <v>124</v>
      </c>
      <c r="B1185" s="158">
        <v>2015</v>
      </c>
      <c r="C1185" s="157" t="s">
        <v>341</v>
      </c>
      <c r="D1185" s="157" t="s">
        <v>337</v>
      </c>
      <c r="E1185" s="158">
        <v>10267</v>
      </c>
    </row>
    <row r="1186" spans="1:5" ht="14.4">
      <c r="A1186" s="157" t="s">
        <v>124</v>
      </c>
      <c r="B1186" s="158">
        <v>2015</v>
      </c>
      <c r="C1186" s="157" t="s">
        <v>335</v>
      </c>
      <c r="D1186" s="157" t="s">
        <v>332</v>
      </c>
      <c r="E1186" s="158">
        <v>2631</v>
      </c>
    </row>
    <row r="1187" spans="1:5" ht="14.4">
      <c r="A1187" s="157" t="s">
        <v>124</v>
      </c>
      <c r="B1187" s="158">
        <v>2015</v>
      </c>
      <c r="C1187" s="157" t="s">
        <v>336</v>
      </c>
      <c r="D1187" s="157" t="s">
        <v>332</v>
      </c>
      <c r="E1187" s="158">
        <v>70</v>
      </c>
    </row>
    <row r="1188" spans="1:5" ht="14.4">
      <c r="A1188" s="157" t="s">
        <v>124</v>
      </c>
      <c r="B1188" s="158">
        <v>2016</v>
      </c>
      <c r="C1188" s="157" t="s">
        <v>343</v>
      </c>
      <c r="D1188" s="157" t="s">
        <v>332</v>
      </c>
      <c r="E1188" s="158">
        <v>0</v>
      </c>
    </row>
    <row r="1189" spans="1:5" ht="14.4">
      <c r="A1189" s="157" t="s">
        <v>124</v>
      </c>
      <c r="B1189" s="158">
        <v>2016</v>
      </c>
      <c r="C1189" s="157" t="s">
        <v>338</v>
      </c>
      <c r="D1189" s="157" t="s">
        <v>337</v>
      </c>
      <c r="E1189" s="158">
        <v>773</v>
      </c>
    </row>
    <row r="1190" spans="1:5" ht="14.4">
      <c r="A1190" s="157" t="s">
        <v>124</v>
      </c>
      <c r="B1190" s="158">
        <v>2016</v>
      </c>
      <c r="C1190" s="157" t="s">
        <v>339</v>
      </c>
      <c r="D1190" s="157" t="s">
        <v>337</v>
      </c>
      <c r="E1190" s="158">
        <v>111</v>
      </c>
    </row>
    <row r="1191" spans="1:5" ht="14.4">
      <c r="A1191" s="157" t="s">
        <v>124</v>
      </c>
      <c r="B1191" s="158">
        <v>2016</v>
      </c>
      <c r="C1191" s="157" t="s">
        <v>341</v>
      </c>
      <c r="D1191" s="157" t="s">
        <v>337</v>
      </c>
      <c r="E1191" s="158">
        <v>10285</v>
      </c>
    </row>
    <row r="1192" spans="1:5" ht="14.4">
      <c r="A1192" s="157" t="s">
        <v>124</v>
      </c>
      <c r="B1192" s="158">
        <v>2016</v>
      </c>
      <c r="C1192" s="157" t="s">
        <v>335</v>
      </c>
      <c r="D1192" s="157" t="s">
        <v>332</v>
      </c>
      <c r="E1192" s="158">
        <v>2631</v>
      </c>
    </row>
    <row r="1193" spans="1:5" ht="14.4">
      <c r="A1193" s="157" t="s">
        <v>124</v>
      </c>
      <c r="B1193" s="158">
        <v>2016</v>
      </c>
      <c r="C1193" s="157" t="s">
        <v>336</v>
      </c>
      <c r="D1193" s="157" t="s">
        <v>332</v>
      </c>
      <c r="E1193" s="158">
        <v>68</v>
      </c>
    </row>
    <row r="1194" spans="1:5" ht="14.4">
      <c r="A1194" s="157" t="s">
        <v>124</v>
      </c>
      <c r="B1194" s="158">
        <v>2017</v>
      </c>
      <c r="C1194" s="157" t="s">
        <v>343</v>
      </c>
      <c r="D1194" s="157" t="s">
        <v>332</v>
      </c>
      <c r="E1194" s="158">
        <v>1</v>
      </c>
    </row>
    <row r="1195" spans="1:5" ht="14.4">
      <c r="A1195" s="157" t="s">
        <v>124</v>
      </c>
      <c r="B1195" s="158">
        <v>2017</v>
      </c>
      <c r="C1195" s="157" t="s">
        <v>338</v>
      </c>
      <c r="D1195" s="157" t="s">
        <v>337</v>
      </c>
      <c r="E1195" s="158">
        <v>775</v>
      </c>
    </row>
    <row r="1196" spans="1:5" ht="14.4">
      <c r="A1196" s="157" t="s">
        <v>124</v>
      </c>
      <c r="B1196" s="158">
        <v>2017</v>
      </c>
      <c r="C1196" s="157" t="s">
        <v>339</v>
      </c>
      <c r="D1196" s="157" t="s">
        <v>337</v>
      </c>
      <c r="E1196" s="158">
        <v>116</v>
      </c>
    </row>
    <row r="1197" spans="1:5" ht="14.4">
      <c r="A1197" s="157" t="s">
        <v>124</v>
      </c>
      <c r="B1197" s="158">
        <v>2017</v>
      </c>
      <c r="C1197" s="157" t="s">
        <v>341</v>
      </c>
      <c r="D1197" s="157" t="s">
        <v>337</v>
      </c>
      <c r="E1197" s="158">
        <v>10462</v>
      </c>
    </row>
    <row r="1198" spans="1:5" ht="14.4">
      <c r="A1198" s="157" t="s">
        <v>124</v>
      </c>
      <c r="B1198" s="158">
        <v>2017</v>
      </c>
      <c r="C1198" s="157" t="s">
        <v>335</v>
      </c>
      <c r="D1198" s="157" t="s">
        <v>332</v>
      </c>
      <c r="E1198" s="158">
        <v>2665</v>
      </c>
    </row>
    <row r="1199" spans="1:5" ht="14.4">
      <c r="A1199" s="157" t="s">
        <v>124</v>
      </c>
      <c r="B1199" s="158">
        <v>2017</v>
      </c>
      <c r="C1199" s="157" t="s">
        <v>336</v>
      </c>
      <c r="D1199" s="157" t="s">
        <v>332</v>
      </c>
      <c r="E1199" s="158">
        <v>67</v>
      </c>
    </row>
    <row r="1200" spans="1:5" ht="14.4">
      <c r="A1200" s="157" t="s">
        <v>124</v>
      </c>
      <c r="B1200" s="158">
        <v>2018</v>
      </c>
      <c r="C1200" s="157" t="s">
        <v>343</v>
      </c>
      <c r="D1200" s="157" t="s">
        <v>332</v>
      </c>
      <c r="E1200" s="158">
        <v>1</v>
      </c>
    </row>
    <row r="1201" spans="1:5" ht="14.4">
      <c r="A1201" s="157" t="s">
        <v>124</v>
      </c>
      <c r="B1201" s="158">
        <v>2018</v>
      </c>
      <c r="C1201" s="157" t="s">
        <v>338</v>
      </c>
      <c r="D1201" s="157" t="s">
        <v>337</v>
      </c>
      <c r="E1201" s="158">
        <v>779</v>
      </c>
    </row>
    <row r="1202" spans="1:5" ht="14.4">
      <c r="A1202" s="157" t="s">
        <v>124</v>
      </c>
      <c r="B1202" s="158">
        <v>2018</v>
      </c>
      <c r="C1202" s="157" t="s">
        <v>339</v>
      </c>
      <c r="D1202" s="157" t="s">
        <v>337</v>
      </c>
      <c r="E1202" s="158">
        <v>120</v>
      </c>
    </row>
    <row r="1203" spans="1:5" ht="14.4">
      <c r="A1203" s="157" t="s">
        <v>124</v>
      </c>
      <c r="B1203" s="158">
        <v>2018</v>
      </c>
      <c r="C1203" s="157" t="s">
        <v>341</v>
      </c>
      <c r="D1203" s="157" t="s">
        <v>337</v>
      </c>
      <c r="E1203" s="158">
        <v>10652</v>
      </c>
    </row>
    <row r="1204" spans="1:5" ht="14.4">
      <c r="A1204" s="157" t="s">
        <v>124</v>
      </c>
      <c r="B1204" s="158">
        <v>2018</v>
      </c>
      <c r="C1204" s="157" t="s">
        <v>335</v>
      </c>
      <c r="D1204" s="157" t="s">
        <v>332</v>
      </c>
      <c r="E1204" s="158">
        <v>2665</v>
      </c>
    </row>
    <row r="1205" spans="1:5" ht="14.4">
      <c r="A1205" s="157" t="s">
        <v>124</v>
      </c>
      <c r="B1205" s="158">
        <v>2018</v>
      </c>
      <c r="C1205" s="157" t="s">
        <v>336</v>
      </c>
      <c r="D1205" s="157" t="s">
        <v>332</v>
      </c>
      <c r="E1205" s="158">
        <v>66</v>
      </c>
    </row>
    <row r="1206" spans="1:5" ht="14.4">
      <c r="A1206" s="157" t="s">
        <v>124</v>
      </c>
      <c r="B1206" s="158">
        <v>2019</v>
      </c>
      <c r="C1206" s="157" t="s">
        <v>343</v>
      </c>
      <c r="D1206" s="157" t="s">
        <v>332</v>
      </c>
      <c r="E1206" s="158">
        <v>1</v>
      </c>
    </row>
    <row r="1207" spans="1:5" ht="14.4">
      <c r="A1207" s="157" t="s">
        <v>124</v>
      </c>
      <c r="B1207" s="158">
        <v>2019</v>
      </c>
      <c r="C1207" s="157" t="s">
        <v>338</v>
      </c>
      <c r="D1207" s="157" t="s">
        <v>337</v>
      </c>
      <c r="E1207" s="158">
        <v>799</v>
      </c>
    </row>
    <row r="1208" spans="1:5" ht="14.4">
      <c r="A1208" s="157" t="s">
        <v>124</v>
      </c>
      <c r="B1208" s="158">
        <v>2019</v>
      </c>
      <c r="C1208" s="157" t="s">
        <v>339</v>
      </c>
      <c r="D1208" s="157" t="s">
        <v>337</v>
      </c>
      <c r="E1208" s="158">
        <v>106</v>
      </c>
    </row>
    <row r="1209" spans="1:5" ht="14.4">
      <c r="A1209" s="157" t="s">
        <v>124</v>
      </c>
      <c r="B1209" s="158">
        <v>2019</v>
      </c>
      <c r="C1209" s="157" t="s">
        <v>341</v>
      </c>
      <c r="D1209" s="157" t="s">
        <v>337</v>
      </c>
      <c r="E1209" s="158">
        <v>10726</v>
      </c>
    </row>
    <row r="1210" spans="1:5" ht="14.4">
      <c r="A1210" s="157" t="s">
        <v>124</v>
      </c>
      <c r="B1210" s="158">
        <v>2019</v>
      </c>
      <c r="C1210" s="157" t="s">
        <v>335</v>
      </c>
      <c r="D1210" s="157" t="s">
        <v>332</v>
      </c>
      <c r="E1210" s="158">
        <v>2705</v>
      </c>
    </row>
    <row r="1211" spans="1:5" ht="14.4">
      <c r="A1211" s="157" t="s">
        <v>124</v>
      </c>
      <c r="B1211" s="158">
        <v>2019</v>
      </c>
      <c r="C1211" s="157" t="s">
        <v>336</v>
      </c>
      <c r="D1211" s="157" t="s">
        <v>332</v>
      </c>
      <c r="E1211" s="158">
        <v>65</v>
      </c>
    </row>
    <row r="1212" spans="1:5" ht="14.4">
      <c r="A1212" s="157" t="s">
        <v>124</v>
      </c>
      <c r="B1212" s="158">
        <v>2020</v>
      </c>
      <c r="C1212" s="157" t="s">
        <v>343</v>
      </c>
      <c r="D1212" s="157" t="s">
        <v>332</v>
      </c>
      <c r="E1212" s="158">
        <v>1</v>
      </c>
    </row>
    <row r="1213" spans="1:5" ht="14.4">
      <c r="A1213" s="157" t="s">
        <v>124</v>
      </c>
      <c r="B1213" s="158">
        <v>2020</v>
      </c>
      <c r="C1213" s="157" t="s">
        <v>338</v>
      </c>
      <c r="D1213" s="157" t="s">
        <v>337</v>
      </c>
      <c r="E1213" s="158">
        <v>797</v>
      </c>
    </row>
    <row r="1214" spans="1:5" ht="14.4">
      <c r="A1214" s="157" t="s">
        <v>124</v>
      </c>
      <c r="B1214" s="158">
        <v>2020</v>
      </c>
      <c r="C1214" s="157" t="s">
        <v>339</v>
      </c>
      <c r="D1214" s="157" t="s">
        <v>337</v>
      </c>
      <c r="E1214" s="158">
        <v>110</v>
      </c>
    </row>
    <row r="1215" spans="1:5" ht="14.4">
      <c r="A1215" s="157" t="s">
        <v>124</v>
      </c>
      <c r="B1215" s="158">
        <v>2020</v>
      </c>
      <c r="C1215" s="157" t="s">
        <v>341</v>
      </c>
      <c r="D1215" s="157" t="s">
        <v>337</v>
      </c>
      <c r="E1215" s="158">
        <v>10777</v>
      </c>
    </row>
    <row r="1216" spans="1:5" ht="14.4">
      <c r="A1216" s="157" t="s">
        <v>124</v>
      </c>
      <c r="B1216" s="158">
        <v>2020</v>
      </c>
      <c r="C1216" s="157" t="s">
        <v>335</v>
      </c>
      <c r="D1216" s="157" t="s">
        <v>332</v>
      </c>
      <c r="E1216" s="158">
        <v>2680</v>
      </c>
    </row>
    <row r="1217" spans="1:5" ht="14.4">
      <c r="A1217" s="157" t="s">
        <v>124</v>
      </c>
      <c r="B1217" s="158">
        <v>2020</v>
      </c>
      <c r="C1217" s="157" t="s">
        <v>336</v>
      </c>
      <c r="D1217" s="157" t="s">
        <v>332</v>
      </c>
      <c r="E1217" s="158">
        <v>62</v>
      </c>
    </row>
    <row r="1218" spans="1:5" ht="14.4">
      <c r="A1218" s="157" t="s">
        <v>124</v>
      </c>
      <c r="B1218" s="158">
        <v>2021</v>
      </c>
      <c r="C1218" s="157" t="s">
        <v>343</v>
      </c>
      <c r="D1218" s="157" t="s">
        <v>332</v>
      </c>
      <c r="E1218" s="158">
        <v>1</v>
      </c>
    </row>
    <row r="1219" spans="1:5" ht="14.4">
      <c r="A1219" s="157" t="s">
        <v>124</v>
      </c>
      <c r="B1219" s="158">
        <v>2021</v>
      </c>
      <c r="C1219" s="157" t="s">
        <v>338</v>
      </c>
      <c r="D1219" s="157" t="s">
        <v>337</v>
      </c>
      <c r="E1219" s="158">
        <v>797</v>
      </c>
    </row>
    <row r="1220" spans="1:5" ht="14.4">
      <c r="A1220" s="157" t="s">
        <v>124</v>
      </c>
      <c r="B1220" s="158">
        <v>2021</v>
      </c>
      <c r="C1220" s="157" t="s">
        <v>339</v>
      </c>
      <c r="D1220" s="157" t="s">
        <v>337</v>
      </c>
      <c r="E1220" s="158">
        <v>112</v>
      </c>
    </row>
    <row r="1221" spans="1:5" ht="14.4">
      <c r="A1221" s="157" t="s">
        <v>124</v>
      </c>
      <c r="B1221" s="158">
        <v>2021</v>
      </c>
      <c r="C1221" s="157" t="s">
        <v>341</v>
      </c>
      <c r="D1221" s="157" t="s">
        <v>337</v>
      </c>
      <c r="E1221" s="158">
        <v>10960</v>
      </c>
    </row>
    <row r="1222" spans="1:5" ht="14.4">
      <c r="A1222" s="157" t="s">
        <v>124</v>
      </c>
      <c r="B1222" s="158">
        <v>2021</v>
      </c>
      <c r="C1222" s="157" t="s">
        <v>335</v>
      </c>
      <c r="D1222" s="157" t="s">
        <v>332</v>
      </c>
      <c r="E1222" s="158">
        <v>2680</v>
      </c>
    </row>
    <row r="1223" spans="1:5" ht="14.4">
      <c r="A1223" s="157" t="s">
        <v>124</v>
      </c>
      <c r="B1223" s="158">
        <v>2021</v>
      </c>
      <c r="C1223" s="157" t="s">
        <v>336</v>
      </c>
      <c r="D1223" s="157" t="s">
        <v>332</v>
      </c>
      <c r="E1223" s="158">
        <v>62</v>
      </c>
    </row>
    <row r="1224" spans="1:5" ht="14.4">
      <c r="A1224" s="157" t="s">
        <v>124</v>
      </c>
      <c r="B1224" s="158">
        <v>2022</v>
      </c>
      <c r="C1224" s="157" t="s">
        <v>343</v>
      </c>
      <c r="D1224" s="157" t="s">
        <v>332</v>
      </c>
      <c r="E1224" s="158">
        <v>1</v>
      </c>
    </row>
    <row r="1225" spans="1:5" ht="14.4">
      <c r="A1225" s="157" t="s">
        <v>124</v>
      </c>
      <c r="B1225" s="158">
        <v>2022</v>
      </c>
      <c r="C1225" s="157" t="s">
        <v>338</v>
      </c>
      <c r="D1225" s="157" t="s">
        <v>337</v>
      </c>
      <c r="E1225" s="158">
        <v>795</v>
      </c>
    </row>
    <row r="1226" spans="1:5" ht="14.4">
      <c r="A1226" s="157" t="s">
        <v>124</v>
      </c>
      <c r="B1226" s="158">
        <v>2022</v>
      </c>
      <c r="C1226" s="157" t="s">
        <v>339</v>
      </c>
      <c r="D1226" s="157" t="s">
        <v>337</v>
      </c>
      <c r="E1226" s="158">
        <v>112</v>
      </c>
    </row>
    <row r="1227" spans="1:5" ht="14.4">
      <c r="A1227" s="157" t="s">
        <v>124</v>
      </c>
      <c r="B1227" s="158">
        <v>2022</v>
      </c>
      <c r="C1227" s="157" t="s">
        <v>341</v>
      </c>
      <c r="D1227" s="157" t="s">
        <v>337</v>
      </c>
      <c r="E1227" s="158">
        <v>10963</v>
      </c>
    </row>
    <row r="1228" spans="1:5" ht="14.4">
      <c r="A1228" s="157" t="s">
        <v>124</v>
      </c>
      <c r="B1228" s="158">
        <v>2022</v>
      </c>
      <c r="C1228" s="157" t="s">
        <v>335</v>
      </c>
      <c r="D1228" s="157" t="s">
        <v>332</v>
      </c>
      <c r="E1228" s="158">
        <v>2680</v>
      </c>
    </row>
    <row r="1229" spans="1:5" ht="14.4">
      <c r="A1229" s="157" t="s">
        <v>124</v>
      </c>
      <c r="B1229" s="158">
        <v>2022</v>
      </c>
      <c r="C1229" s="157" t="s">
        <v>336</v>
      </c>
      <c r="D1229" s="157" t="s">
        <v>332</v>
      </c>
      <c r="E1229" s="158">
        <v>63</v>
      </c>
    </row>
    <row r="1230" spans="1:5" ht="14.4">
      <c r="A1230" s="157" t="s">
        <v>124</v>
      </c>
      <c r="B1230" s="158">
        <v>2023</v>
      </c>
      <c r="C1230" s="157" t="s">
        <v>343</v>
      </c>
      <c r="D1230" s="157" t="s">
        <v>332</v>
      </c>
      <c r="E1230" s="158">
        <v>1</v>
      </c>
    </row>
    <row r="1231" spans="1:5" ht="14.4">
      <c r="A1231" s="157" t="s">
        <v>124</v>
      </c>
      <c r="B1231" s="158">
        <v>2023</v>
      </c>
      <c r="C1231" s="157" t="s">
        <v>338</v>
      </c>
      <c r="D1231" s="157" t="s">
        <v>337</v>
      </c>
      <c r="E1231" s="158">
        <v>801</v>
      </c>
    </row>
    <row r="1232" spans="1:5" ht="14.4">
      <c r="A1232" s="157" t="s">
        <v>124</v>
      </c>
      <c r="B1232" s="158">
        <v>2023</v>
      </c>
      <c r="C1232" s="157" t="s">
        <v>339</v>
      </c>
      <c r="D1232" s="157" t="s">
        <v>337</v>
      </c>
      <c r="E1232" s="158">
        <v>114</v>
      </c>
    </row>
    <row r="1233" spans="1:5" ht="14.4">
      <c r="A1233" s="157" t="s">
        <v>124</v>
      </c>
      <c r="B1233" s="158">
        <v>2023</v>
      </c>
      <c r="C1233" s="157" t="s">
        <v>341</v>
      </c>
      <c r="D1233" s="157" t="s">
        <v>337</v>
      </c>
      <c r="E1233" s="158">
        <v>11022</v>
      </c>
    </row>
    <row r="1234" spans="1:5" ht="14.4">
      <c r="A1234" s="157" t="s">
        <v>124</v>
      </c>
      <c r="B1234" s="158">
        <v>2023</v>
      </c>
      <c r="C1234" s="157" t="s">
        <v>335</v>
      </c>
      <c r="D1234" s="157" t="s">
        <v>332</v>
      </c>
      <c r="E1234" s="158">
        <v>2700</v>
      </c>
    </row>
    <row r="1235" spans="1:5" ht="14.4">
      <c r="A1235" s="157" t="s">
        <v>124</v>
      </c>
      <c r="B1235" s="158">
        <v>2023</v>
      </c>
      <c r="C1235" s="157" t="s">
        <v>336</v>
      </c>
      <c r="D1235" s="157" t="s">
        <v>332</v>
      </c>
      <c r="E1235" s="158">
        <v>62</v>
      </c>
    </row>
    <row r="1236" spans="1:5" ht="14.4">
      <c r="A1236" s="157" t="s">
        <v>125</v>
      </c>
      <c r="B1236" s="158">
        <v>2015</v>
      </c>
      <c r="C1236" s="157" t="s">
        <v>343</v>
      </c>
      <c r="D1236" s="157" t="s">
        <v>332</v>
      </c>
      <c r="E1236" s="158">
        <v>0</v>
      </c>
    </row>
    <row r="1237" spans="1:5" ht="14.4">
      <c r="A1237" s="157" t="s">
        <v>125</v>
      </c>
      <c r="B1237" s="158">
        <v>2015</v>
      </c>
      <c r="C1237" s="157" t="s">
        <v>338</v>
      </c>
      <c r="D1237" s="157" t="s">
        <v>337</v>
      </c>
      <c r="E1237" s="158">
        <v>1920</v>
      </c>
    </row>
    <row r="1238" spans="1:5" ht="14.4">
      <c r="A1238" s="157" t="s">
        <v>125</v>
      </c>
      <c r="B1238" s="158">
        <v>2015</v>
      </c>
      <c r="C1238" s="157" t="s">
        <v>339</v>
      </c>
      <c r="D1238" s="157" t="s">
        <v>337</v>
      </c>
      <c r="E1238" s="158">
        <v>208</v>
      </c>
    </row>
    <row r="1239" spans="1:5" ht="14.4">
      <c r="A1239" s="157" t="s">
        <v>125</v>
      </c>
      <c r="B1239" s="158">
        <v>2015</v>
      </c>
      <c r="C1239" s="157" t="s">
        <v>341</v>
      </c>
      <c r="D1239" s="157" t="s">
        <v>337</v>
      </c>
      <c r="E1239" s="158">
        <v>19801</v>
      </c>
    </row>
    <row r="1240" spans="1:5" ht="14.4">
      <c r="A1240" s="157" t="s">
        <v>125</v>
      </c>
      <c r="B1240" s="158">
        <v>2015</v>
      </c>
      <c r="C1240" s="157" t="s">
        <v>333</v>
      </c>
      <c r="D1240" s="157" t="s">
        <v>332</v>
      </c>
      <c r="E1240" s="158">
        <v>172</v>
      </c>
    </row>
    <row r="1241" spans="1:5" ht="14.4">
      <c r="A1241" s="157" t="s">
        <v>125</v>
      </c>
      <c r="B1241" s="158">
        <v>2015</v>
      </c>
      <c r="C1241" s="157" t="s">
        <v>335</v>
      </c>
      <c r="D1241" s="157" t="s">
        <v>332</v>
      </c>
      <c r="E1241" s="158">
        <v>4595</v>
      </c>
    </row>
    <row r="1242" spans="1:5" ht="14.4">
      <c r="A1242" s="157" t="s">
        <v>125</v>
      </c>
      <c r="B1242" s="158">
        <v>2015</v>
      </c>
      <c r="C1242" s="157" t="s">
        <v>336</v>
      </c>
      <c r="D1242" s="157" t="s">
        <v>332</v>
      </c>
      <c r="E1242" s="158">
        <v>144</v>
      </c>
    </row>
    <row r="1243" spans="1:5" ht="14.4">
      <c r="A1243" s="157" t="s">
        <v>125</v>
      </c>
      <c r="B1243" s="158">
        <v>2016</v>
      </c>
      <c r="C1243" s="157" t="s">
        <v>338</v>
      </c>
      <c r="D1243" s="157" t="s">
        <v>337</v>
      </c>
      <c r="E1243" s="158">
        <v>1844</v>
      </c>
    </row>
    <row r="1244" spans="1:5" ht="14.4">
      <c r="A1244" s="157" t="s">
        <v>125</v>
      </c>
      <c r="B1244" s="158">
        <v>2016</v>
      </c>
      <c r="C1244" s="157" t="s">
        <v>339</v>
      </c>
      <c r="D1244" s="157" t="s">
        <v>337</v>
      </c>
      <c r="E1244" s="158">
        <v>211</v>
      </c>
    </row>
    <row r="1245" spans="1:5" ht="14.4">
      <c r="A1245" s="157" t="s">
        <v>125</v>
      </c>
      <c r="B1245" s="158">
        <v>2016</v>
      </c>
      <c r="C1245" s="157" t="s">
        <v>341</v>
      </c>
      <c r="D1245" s="157" t="s">
        <v>337</v>
      </c>
      <c r="E1245" s="158">
        <v>20057</v>
      </c>
    </row>
    <row r="1246" spans="1:5" ht="14.4">
      <c r="A1246" s="157" t="s">
        <v>125</v>
      </c>
      <c r="B1246" s="158">
        <v>2016</v>
      </c>
      <c r="C1246" s="157" t="s">
        <v>333</v>
      </c>
      <c r="D1246" s="157" t="s">
        <v>332</v>
      </c>
      <c r="E1246" s="158">
        <v>170</v>
      </c>
    </row>
    <row r="1247" spans="1:5" ht="14.4">
      <c r="A1247" s="157" t="s">
        <v>125</v>
      </c>
      <c r="B1247" s="158">
        <v>2016</v>
      </c>
      <c r="C1247" s="157" t="s">
        <v>335</v>
      </c>
      <c r="D1247" s="157" t="s">
        <v>332</v>
      </c>
      <c r="E1247" s="158">
        <v>4680</v>
      </c>
    </row>
    <row r="1248" spans="1:5" ht="14.4">
      <c r="A1248" s="157" t="s">
        <v>125</v>
      </c>
      <c r="B1248" s="158">
        <v>2016</v>
      </c>
      <c r="C1248" s="157" t="s">
        <v>336</v>
      </c>
      <c r="D1248" s="157" t="s">
        <v>332</v>
      </c>
      <c r="E1248" s="158">
        <v>148</v>
      </c>
    </row>
    <row r="1249" spans="1:5" ht="14.4">
      <c r="A1249" s="157" t="s">
        <v>125</v>
      </c>
      <c r="B1249" s="158">
        <v>2017</v>
      </c>
      <c r="C1249" s="157" t="s">
        <v>338</v>
      </c>
      <c r="D1249" s="157" t="s">
        <v>337</v>
      </c>
      <c r="E1249" s="158">
        <v>1810</v>
      </c>
    </row>
    <row r="1250" spans="1:5" ht="14.4">
      <c r="A1250" s="157" t="s">
        <v>125</v>
      </c>
      <c r="B1250" s="158">
        <v>2017</v>
      </c>
      <c r="C1250" s="157" t="s">
        <v>339</v>
      </c>
      <c r="D1250" s="157" t="s">
        <v>337</v>
      </c>
      <c r="E1250" s="158">
        <v>197</v>
      </c>
    </row>
    <row r="1251" spans="1:5" ht="14.4">
      <c r="A1251" s="157" t="s">
        <v>125</v>
      </c>
      <c r="B1251" s="158">
        <v>2017</v>
      </c>
      <c r="C1251" s="157" t="s">
        <v>341</v>
      </c>
      <c r="D1251" s="157" t="s">
        <v>337</v>
      </c>
      <c r="E1251" s="158">
        <v>20188</v>
      </c>
    </row>
    <row r="1252" spans="1:5" ht="14.4">
      <c r="A1252" s="157" t="s">
        <v>125</v>
      </c>
      <c r="B1252" s="158">
        <v>2017</v>
      </c>
      <c r="C1252" s="157" t="s">
        <v>333</v>
      </c>
      <c r="D1252" s="157" t="s">
        <v>332</v>
      </c>
      <c r="E1252" s="158">
        <v>173</v>
      </c>
    </row>
    <row r="1253" spans="1:5" ht="14.4">
      <c r="A1253" s="157" t="s">
        <v>125</v>
      </c>
      <c r="B1253" s="158">
        <v>2017</v>
      </c>
      <c r="C1253" s="157" t="s">
        <v>335</v>
      </c>
      <c r="D1253" s="157" t="s">
        <v>332</v>
      </c>
      <c r="E1253" s="158">
        <v>4674</v>
      </c>
    </row>
    <row r="1254" spans="1:5" ht="14.4">
      <c r="A1254" s="157" t="s">
        <v>125</v>
      </c>
      <c r="B1254" s="158">
        <v>2017</v>
      </c>
      <c r="C1254" s="157" t="s">
        <v>336</v>
      </c>
      <c r="D1254" s="157" t="s">
        <v>332</v>
      </c>
      <c r="E1254" s="158">
        <v>152</v>
      </c>
    </row>
    <row r="1255" spans="1:5" ht="14.4">
      <c r="A1255" s="157" t="s">
        <v>125</v>
      </c>
      <c r="B1255" s="158">
        <v>2018</v>
      </c>
      <c r="C1255" s="157" t="s">
        <v>338</v>
      </c>
      <c r="D1255" s="157" t="s">
        <v>337</v>
      </c>
      <c r="E1255" s="158">
        <v>1895</v>
      </c>
    </row>
    <row r="1256" spans="1:5" ht="14.4">
      <c r="A1256" s="157" t="s">
        <v>125</v>
      </c>
      <c r="B1256" s="158">
        <v>2018</v>
      </c>
      <c r="C1256" s="157" t="s">
        <v>339</v>
      </c>
      <c r="D1256" s="157" t="s">
        <v>337</v>
      </c>
      <c r="E1256" s="158">
        <v>215</v>
      </c>
    </row>
    <row r="1257" spans="1:5" ht="14.4">
      <c r="A1257" s="157" t="s">
        <v>125</v>
      </c>
      <c r="B1257" s="158">
        <v>2018</v>
      </c>
      <c r="C1257" s="157" t="s">
        <v>341</v>
      </c>
      <c r="D1257" s="157" t="s">
        <v>337</v>
      </c>
      <c r="E1257" s="158">
        <v>20332</v>
      </c>
    </row>
    <row r="1258" spans="1:5" ht="14.4">
      <c r="A1258" s="157" t="s">
        <v>125</v>
      </c>
      <c r="B1258" s="158">
        <v>2018</v>
      </c>
      <c r="C1258" s="157" t="s">
        <v>333</v>
      </c>
      <c r="D1258" s="157" t="s">
        <v>332</v>
      </c>
      <c r="E1258" s="158">
        <v>175</v>
      </c>
    </row>
    <row r="1259" spans="1:5" ht="14.4">
      <c r="A1259" s="157" t="s">
        <v>125</v>
      </c>
      <c r="B1259" s="158">
        <v>2018</v>
      </c>
      <c r="C1259" s="157" t="s">
        <v>335</v>
      </c>
      <c r="D1259" s="157" t="s">
        <v>332</v>
      </c>
      <c r="E1259" s="158">
        <v>4778</v>
      </c>
    </row>
    <row r="1260" spans="1:5" ht="14.4">
      <c r="A1260" s="157" t="s">
        <v>125</v>
      </c>
      <c r="B1260" s="158">
        <v>2018</v>
      </c>
      <c r="C1260" s="157" t="s">
        <v>336</v>
      </c>
      <c r="D1260" s="157" t="s">
        <v>332</v>
      </c>
      <c r="E1260" s="158">
        <v>185</v>
      </c>
    </row>
    <row r="1261" spans="1:5" ht="14.4">
      <c r="A1261" s="157" t="s">
        <v>125</v>
      </c>
      <c r="B1261" s="158">
        <v>2019</v>
      </c>
      <c r="C1261" s="157" t="s">
        <v>338</v>
      </c>
      <c r="D1261" s="157" t="s">
        <v>337</v>
      </c>
      <c r="E1261" s="158">
        <v>1824</v>
      </c>
    </row>
    <row r="1262" spans="1:5" ht="14.4">
      <c r="A1262" s="157" t="s">
        <v>125</v>
      </c>
      <c r="B1262" s="158">
        <v>2019</v>
      </c>
      <c r="C1262" s="157" t="s">
        <v>339</v>
      </c>
      <c r="D1262" s="157" t="s">
        <v>337</v>
      </c>
      <c r="E1262" s="158">
        <v>228</v>
      </c>
    </row>
    <row r="1263" spans="1:5" ht="14.4">
      <c r="A1263" s="157" t="s">
        <v>125</v>
      </c>
      <c r="B1263" s="158">
        <v>2019</v>
      </c>
      <c r="C1263" s="157" t="s">
        <v>341</v>
      </c>
      <c r="D1263" s="157" t="s">
        <v>337</v>
      </c>
      <c r="E1263" s="158">
        <v>20476</v>
      </c>
    </row>
    <row r="1264" spans="1:5" ht="14.4">
      <c r="A1264" s="157" t="s">
        <v>125</v>
      </c>
      <c r="B1264" s="158">
        <v>2019</v>
      </c>
      <c r="C1264" s="157" t="s">
        <v>333</v>
      </c>
      <c r="D1264" s="157" t="s">
        <v>332</v>
      </c>
      <c r="E1264" s="158">
        <v>175</v>
      </c>
    </row>
    <row r="1265" spans="1:5" ht="14.4">
      <c r="A1265" s="157" t="s">
        <v>125</v>
      </c>
      <c r="B1265" s="158">
        <v>2019</v>
      </c>
      <c r="C1265" s="157" t="s">
        <v>335</v>
      </c>
      <c r="D1265" s="157" t="s">
        <v>332</v>
      </c>
      <c r="E1265" s="158">
        <v>4833</v>
      </c>
    </row>
    <row r="1266" spans="1:5" ht="14.4">
      <c r="A1266" s="157" t="s">
        <v>125</v>
      </c>
      <c r="B1266" s="158">
        <v>2019</v>
      </c>
      <c r="C1266" s="157" t="s">
        <v>336</v>
      </c>
      <c r="D1266" s="157" t="s">
        <v>332</v>
      </c>
      <c r="E1266" s="158">
        <v>183</v>
      </c>
    </row>
    <row r="1267" spans="1:5" ht="14.4">
      <c r="A1267" s="157" t="s">
        <v>125</v>
      </c>
      <c r="B1267" s="158">
        <v>2020</v>
      </c>
      <c r="C1267" s="157" t="s">
        <v>338</v>
      </c>
      <c r="D1267" s="157" t="s">
        <v>337</v>
      </c>
      <c r="E1267" s="158">
        <v>1809</v>
      </c>
    </row>
    <row r="1268" spans="1:5" ht="14.4">
      <c r="A1268" s="157" t="s">
        <v>125</v>
      </c>
      <c r="B1268" s="158">
        <v>2020</v>
      </c>
      <c r="C1268" s="157" t="s">
        <v>339</v>
      </c>
      <c r="D1268" s="157" t="s">
        <v>337</v>
      </c>
      <c r="E1268" s="158">
        <v>243</v>
      </c>
    </row>
    <row r="1269" spans="1:5" ht="14.4">
      <c r="A1269" s="157" t="s">
        <v>125</v>
      </c>
      <c r="B1269" s="158">
        <v>2020</v>
      </c>
      <c r="C1269" s="157" t="s">
        <v>341</v>
      </c>
      <c r="D1269" s="157" t="s">
        <v>337</v>
      </c>
      <c r="E1269" s="158">
        <v>20512</v>
      </c>
    </row>
    <row r="1270" spans="1:5" ht="14.4">
      <c r="A1270" s="157" t="s">
        <v>125</v>
      </c>
      <c r="B1270" s="158">
        <v>2020</v>
      </c>
      <c r="C1270" s="157" t="s">
        <v>333</v>
      </c>
      <c r="D1270" s="157" t="s">
        <v>332</v>
      </c>
      <c r="E1270" s="158">
        <v>174</v>
      </c>
    </row>
    <row r="1271" spans="1:5" ht="14.4">
      <c r="A1271" s="157" t="s">
        <v>125</v>
      </c>
      <c r="B1271" s="158">
        <v>2020</v>
      </c>
      <c r="C1271" s="157" t="s">
        <v>335</v>
      </c>
      <c r="D1271" s="157" t="s">
        <v>332</v>
      </c>
      <c r="E1271" s="158">
        <v>4846</v>
      </c>
    </row>
    <row r="1272" spans="1:5" ht="14.4">
      <c r="A1272" s="157" t="s">
        <v>125</v>
      </c>
      <c r="B1272" s="158">
        <v>2020</v>
      </c>
      <c r="C1272" s="157" t="s">
        <v>336</v>
      </c>
      <c r="D1272" s="157" t="s">
        <v>332</v>
      </c>
      <c r="E1272" s="158">
        <v>183</v>
      </c>
    </row>
    <row r="1273" spans="1:5" ht="14.4">
      <c r="A1273" s="157" t="s">
        <v>125</v>
      </c>
      <c r="B1273" s="158">
        <v>2021</v>
      </c>
      <c r="C1273" s="157" t="s">
        <v>338</v>
      </c>
      <c r="D1273" s="157" t="s">
        <v>337</v>
      </c>
      <c r="E1273" s="158">
        <v>1831</v>
      </c>
    </row>
    <row r="1274" spans="1:5" ht="14.4">
      <c r="A1274" s="157" t="s">
        <v>125</v>
      </c>
      <c r="B1274" s="158">
        <v>2021</v>
      </c>
      <c r="C1274" s="157" t="s">
        <v>339</v>
      </c>
      <c r="D1274" s="157" t="s">
        <v>337</v>
      </c>
      <c r="E1274" s="158">
        <v>269</v>
      </c>
    </row>
    <row r="1275" spans="1:5" ht="14.4">
      <c r="A1275" s="157" t="s">
        <v>125</v>
      </c>
      <c r="B1275" s="158">
        <v>2021</v>
      </c>
      <c r="C1275" s="157" t="s">
        <v>341</v>
      </c>
      <c r="D1275" s="157" t="s">
        <v>337</v>
      </c>
      <c r="E1275" s="158">
        <v>20638</v>
      </c>
    </row>
    <row r="1276" spans="1:5" ht="14.4">
      <c r="A1276" s="157" t="s">
        <v>125</v>
      </c>
      <c r="B1276" s="158">
        <v>2021</v>
      </c>
      <c r="C1276" s="157" t="s">
        <v>333</v>
      </c>
      <c r="D1276" s="157" t="s">
        <v>332</v>
      </c>
      <c r="E1276" s="158">
        <v>174</v>
      </c>
    </row>
    <row r="1277" spans="1:5" ht="14.4">
      <c r="A1277" s="157" t="s">
        <v>125</v>
      </c>
      <c r="B1277" s="158">
        <v>2021</v>
      </c>
      <c r="C1277" s="157" t="s">
        <v>335</v>
      </c>
      <c r="D1277" s="157" t="s">
        <v>332</v>
      </c>
      <c r="E1277" s="158">
        <v>4950</v>
      </c>
    </row>
    <row r="1278" spans="1:5" ht="14.4">
      <c r="A1278" s="157" t="s">
        <v>125</v>
      </c>
      <c r="B1278" s="158">
        <v>2021</v>
      </c>
      <c r="C1278" s="157" t="s">
        <v>336</v>
      </c>
      <c r="D1278" s="157" t="s">
        <v>332</v>
      </c>
      <c r="E1278" s="158">
        <v>181</v>
      </c>
    </row>
    <row r="1279" spans="1:5" ht="14.4">
      <c r="A1279" s="157" t="s">
        <v>125</v>
      </c>
      <c r="B1279" s="158">
        <v>2022</v>
      </c>
      <c r="C1279" s="157" t="s">
        <v>338</v>
      </c>
      <c r="D1279" s="157" t="s">
        <v>337</v>
      </c>
      <c r="E1279" s="158">
        <v>1848</v>
      </c>
    </row>
    <row r="1280" spans="1:5" ht="14.4">
      <c r="A1280" s="157" t="s">
        <v>125</v>
      </c>
      <c r="B1280" s="158">
        <v>2022</v>
      </c>
      <c r="C1280" s="157" t="s">
        <v>339</v>
      </c>
      <c r="D1280" s="157" t="s">
        <v>337</v>
      </c>
      <c r="E1280" s="158">
        <v>273</v>
      </c>
    </row>
    <row r="1281" spans="1:5" ht="14.4">
      <c r="A1281" s="157" t="s">
        <v>125</v>
      </c>
      <c r="B1281" s="158">
        <v>2022</v>
      </c>
      <c r="C1281" s="157" t="s">
        <v>341</v>
      </c>
      <c r="D1281" s="157" t="s">
        <v>337</v>
      </c>
      <c r="E1281" s="158">
        <v>20787</v>
      </c>
    </row>
    <row r="1282" spans="1:5" ht="14.4">
      <c r="A1282" s="157" t="s">
        <v>125</v>
      </c>
      <c r="B1282" s="158">
        <v>2022</v>
      </c>
      <c r="C1282" s="157" t="s">
        <v>333</v>
      </c>
      <c r="D1282" s="157" t="s">
        <v>332</v>
      </c>
      <c r="E1282" s="158">
        <v>171</v>
      </c>
    </row>
    <row r="1283" spans="1:5" ht="14.4">
      <c r="A1283" s="157" t="s">
        <v>125</v>
      </c>
      <c r="B1283" s="158">
        <v>2022</v>
      </c>
      <c r="C1283" s="157" t="s">
        <v>335</v>
      </c>
      <c r="D1283" s="157" t="s">
        <v>332</v>
      </c>
      <c r="E1283" s="158">
        <v>4950</v>
      </c>
    </row>
    <row r="1284" spans="1:5" ht="14.4">
      <c r="A1284" s="157" t="s">
        <v>125</v>
      </c>
      <c r="B1284" s="158">
        <v>2022</v>
      </c>
      <c r="C1284" s="157" t="s">
        <v>336</v>
      </c>
      <c r="D1284" s="157" t="s">
        <v>332</v>
      </c>
      <c r="E1284" s="158">
        <v>179</v>
      </c>
    </row>
    <row r="1285" spans="1:5" ht="14.4">
      <c r="A1285" s="157" t="s">
        <v>125</v>
      </c>
      <c r="B1285" s="158">
        <v>2023</v>
      </c>
      <c r="C1285" s="157" t="s">
        <v>338</v>
      </c>
      <c r="D1285" s="157" t="s">
        <v>337</v>
      </c>
      <c r="E1285" s="158">
        <v>1825</v>
      </c>
    </row>
    <row r="1286" spans="1:5" ht="14.4">
      <c r="A1286" s="157" t="s">
        <v>125</v>
      </c>
      <c r="B1286" s="158">
        <v>2023</v>
      </c>
      <c r="C1286" s="157" t="s">
        <v>339</v>
      </c>
      <c r="D1286" s="157" t="s">
        <v>337</v>
      </c>
      <c r="E1286" s="158">
        <v>281</v>
      </c>
    </row>
    <row r="1287" spans="1:5" ht="14.4">
      <c r="A1287" s="157" t="s">
        <v>125</v>
      </c>
      <c r="B1287" s="158">
        <v>2023</v>
      </c>
      <c r="C1287" s="157" t="s">
        <v>341</v>
      </c>
      <c r="D1287" s="157" t="s">
        <v>337</v>
      </c>
      <c r="E1287" s="158">
        <v>20949</v>
      </c>
    </row>
    <row r="1288" spans="1:5" ht="14.4">
      <c r="A1288" s="157" t="s">
        <v>125</v>
      </c>
      <c r="B1288" s="158">
        <v>2023</v>
      </c>
      <c r="C1288" s="157" t="s">
        <v>333</v>
      </c>
      <c r="D1288" s="157" t="s">
        <v>332</v>
      </c>
      <c r="E1288" s="158">
        <v>169</v>
      </c>
    </row>
    <row r="1289" spans="1:5" ht="14.4">
      <c r="A1289" s="157" t="s">
        <v>125</v>
      </c>
      <c r="B1289" s="158">
        <v>2023</v>
      </c>
      <c r="C1289" s="157" t="s">
        <v>335</v>
      </c>
      <c r="D1289" s="157" t="s">
        <v>332</v>
      </c>
      <c r="E1289" s="158">
        <v>4981</v>
      </c>
    </row>
    <row r="1290" spans="1:5" ht="14.4">
      <c r="A1290" s="157" t="s">
        <v>125</v>
      </c>
      <c r="B1290" s="158">
        <v>2023</v>
      </c>
      <c r="C1290" s="157" t="s">
        <v>336</v>
      </c>
      <c r="D1290" s="157" t="s">
        <v>332</v>
      </c>
      <c r="E1290" s="158">
        <v>184</v>
      </c>
    </row>
    <row r="1291" spans="1:5" ht="14.4">
      <c r="A1291" s="157" t="s">
        <v>286</v>
      </c>
      <c r="B1291" s="158">
        <v>2015</v>
      </c>
      <c r="C1291" s="157" t="s">
        <v>338</v>
      </c>
      <c r="D1291" s="157" t="s">
        <v>337</v>
      </c>
      <c r="E1291" s="158">
        <v>399</v>
      </c>
    </row>
    <row r="1292" spans="1:5" ht="14.4">
      <c r="A1292" s="157" t="s">
        <v>286</v>
      </c>
      <c r="B1292" s="158">
        <v>2015</v>
      </c>
      <c r="C1292" s="157" t="s">
        <v>339</v>
      </c>
      <c r="D1292" s="157" t="s">
        <v>337</v>
      </c>
      <c r="E1292" s="158">
        <v>45</v>
      </c>
    </row>
    <row r="1293" spans="1:5" ht="14.4">
      <c r="A1293" s="157" t="s">
        <v>286</v>
      </c>
      <c r="B1293" s="158">
        <v>2015</v>
      </c>
      <c r="C1293" s="157" t="s">
        <v>341</v>
      </c>
      <c r="D1293" s="157" t="s">
        <v>337</v>
      </c>
      <c r="E1293" s="158">
        <v>2259</v>
      </c>
    </row>
    <row r="1294" spans="1:5" ht="14.4">
      <c r="A1294" s="157" t="s">
        <v>286</v>
      </c>
      <c r="B1294" s="158">
        <v>2015</v>
      </c>
      <c r="C1294" s="157" t="s">
        <v>333</v>
      </c>
      <c r="D1294" s="157" t="s">
        <v>332</v>
      </c>
      <c r="E1294" s="158">
        <v>11</v>
      </c>
    </row>
    <row r="1295" spans="1:5" ht="14.4">
      <c r="A1295" s="157" t="s">
        <v>286</v>
      </c>
      <c r="B1295" s="158">
        <v>2015</v>
      </c>
      <c r="C1295" s="157" t="s">
        <v>335</v>
      </c>
      <c r="D1295" s="157" t="s">
        <v>332</v>
      </c>
      <c r="E1295" s="158">
        <v>958</v>
      </c>
    </row>
    <row r="1296" spans="1:5" ht="14.4">
      <c r="A1296" s="157" t="s">
        <v>286</v>
      </c>
      <c r="B1296" s="158">
        <v>2016</v>
      </c>
      <c r="C1296" s="157" t="s">
        <v>338</v>
      </c>
      <c r="D1296" s="157" t="s">
        <v>337</v>
      </c>
      <c r="E1296" s="158">
        <v>402</v>
      </c>
    </row>
    <row r="1297" spans="1:5" ht="14.4">
      <c r="A1297" s="157" t="s">
        <v>286</v>
      </c>
      <c r="B1297" s="158">
        <v>2016</v>
      </c>
      <c r="C1297" s="157" t="s">
        <v>339</v>
      </c>
      <c r="D1297" s="157" t="s">
        <v>337</v>
      </c>
      <c r="E1297" s="158">
        <v>45</v>
      </c>
    </row>
    <row r="1298" spans="1:5" ht="14.4">
      <c r="A1298" s="157" t="s">
        <v>286</v>
      </c>
      <c r="B1298" s="158">
        <v>2016</v>
      </c>
      <c r="C1298" s="157" t="s">
        <v>341</v>
      </c>
      <c r="D1298" s="157" t="s">
        <v>337</v>
      </c>
      <c r="E1298" s="158">
        <v>2257</v>
      </c>
    </row>
    <row r="1299" spans="1:5" ht="14.4">
      <c r="A1299" s="157" t="s">
        <v>286</v>
      </c>
      <c r="B1299" s="158">
        <v>2016</v>
      </c>
      <c r="C1299" s="157" t="s">
        <v>333</v>
      </c>
      <c r="D1299" s="157" t="s">
        <v>332</v>
      </c>
      <c r="E1299" s="158">
        <v>9</v>
      </c>
    </row>
    <row r="1300" spans="1:5" ht="14.4">
      <c r="A1300" s="157" t="s">
        <v>286</v>
      </c>
      <c r="B1300" s="158">
        <v>2016</v>
      </c>
      <c r="C1300" s="157" t="s">
        <v>335</v>
      </c>
      <c r="D1300" s="157" t="s">
        <v>332</v>
      </c>
      <c r="E1300" s="158">
        <v>961</v>
      </c>
    </row>
    <row r="1301" spans="1:5" ht="14.4">
      <c r="A1301" s="157" t="s">
        <v>286</v>
      </c>
      <c r="B1301" s="158">
        <v>2017</v>
      </c>
      <c r="C1301" s="157" t="s">
        <v>338</v>
      </c>
      <c r="D1301" s="157" t="s">
        <v>337</v>
      </c>
      <c r="E1301" s="158">
        <v>404</v>
      </c>
    </row>
    <row r="1302" spans="1:5" ht="14.4">
      <c r="A1302" s="157" t="s">
        <v>286</v>
      </c>
      <c r="B1302" s="158">
        <v>2017</v>
      </c>
      <c r="C1302" s="157" t="s">
        <v>339</v>
      </c>
      <c r="D1302" s="157" t="s">
        <v>337</v>
      </c>
      <c r="E1302" s="158">
        <v>38</v>
      </c>
    </row>
    <row r="1303" spans="1:5" ht="14.4">
      <c r="A1303" s="157" t="s">
        <v>286</v>
      </c>
      <c r="B1303" s="158">
        <v>2017</v>
      </c>
      <c r="C1303" s="157" t="s">
        <v>341</v>
      </c>
      <c r="D1303" s="157" t="s">
        <v>337</v>
      </c>
      <c r="E1303" s="158">
        <v>2255</v>
      </c>
    </row>
    <row r="1304" spans="1:5" ht="14.4">
      <c r="A1304" s="157" t="s">
        <v>286</v>
      </c>
      <c r="B1304" s="158">
        <v>2017</v>
      </c>
      <c r="C1304" s="157" t="s">
        <v>333</v>
      </c>
      <c r="D1304" s="157" t="s">
        <v>332</v>
      </c>
      <c r="E1304" s="158">
        <v>12</v>
      </c>
    </row>
    <row r="1305" spans="1:5" ht="14.4">
      <c r="A1305" s="157" t="s">
        <v>286</v>
      </c>
      <c r="B1305" s="158">
        <v>2017</v>
      </c>
      <c r="C1305" s="157" t="s">
        <v>335</v>
      </c>
      <c r="D1305" s="157" t="s">
        <v>332</v>
      </c>
      <c r="E1305" s="158">
        <v>962</v>
      </c>
    </row>
    <row r="1306" spans="1:5" ht="14.4">
      <c r="A1306" s="157" t="s">
        <v>286</v>
      </c>
      <c r="B1306" s="158">
        <v>2018</v>
      </c>
      <c r="C1306" s="157" t="s">
        <v>338</v>
      </c>
      <c r="D1306" s="157" t="s">
        <v>337</v>
      </c>
      <c r="E1306" s="158">
        <v>407</v>
      </c>
    </row>
    <row r="1307" spans="1:5" ht="14.4">
      <c r="A1307" s="157" t="s">
        <v>286</v>
      </c>
      <c r="B1307" s="158">
        <v>2018</v>
      </c>
      <c r="C1307" s="157" t="s">
        <v>339</v>
      </c>
      <c r="D1307" s="157" t="s">
        <v>337</v>
      </c>
      <c r="E1307" s="158">
        <v>38</v>
      </c>
    </row>
    <row r="1308" spans="1:5" ht="14.4">
      <c r="A1308" s="157" t="s">
        <v>286</v>
      </c>
      <c r="B1308" s="158">
        <v>2018</v>
      </c>
      <c r="C1308" s="157" t="s">
        <v>341</v>
      </c>
      <c r="D1308" s="157" t="s">
        <v>337</v>
      </c>
      <c r="E1308" s="158">
        <v>2252</v>
      </c>
    </row>
    <row r="1309" spans="1:5" ht="14.4">
      <c r="A1309" s="157" t="s">
        <v>286</v>
      </c>
      <c r="B1309" s="158">
        <v>2018</v>
      </c>
      <c r="C1309" s="157" t="s">
        <v>333</v>
      </c>
      <c r="D1309" s="157" t="s">
        <v>332</v>
      </c>
      <c r="E1309" s="158">
        <v>13</v>
      </c>
    </row>
    <row r="1310" spans="1:5" ht="14.4">
      <c r="A1310" s="157" t="s">
        <v>286</v>
      </c>
      <c r="B1310" s="158">
        <v>2018</v>
      </c>
      <c r="C1310" s="157" t="s">
        <v>335</v>
      </c>
      <c r="D1310" s="157" t="s">
        <v>332</v>
      </c>
      <c r="E1310" s="158">
        <v>962</v>
      </c>
    </row>
    <row r="1311" spans="1:5" ht="14.4">
      <c r="A1311" s="157" t="s">
        <v>286</v>
      </c>
      <c r="B1311" s="158">
        <v>2019</v>
      </c>
      <c r="C1311" s="157" t="s">
        <v>338</v>
      </c>
      <c r="D1311" s="157" t="s">
        <v>337</v>
      </c>
      <c r="E1311" s="158">
        <v>408</v>
      </c>
    </row>
    <row r="1312" spans="1:5" ht="14.4">
      <c r="A1312" s="157" t="s">
        <v>286</v>
      </c>
      <c r="B1312" s="158">
        <v>2019</v>
      </c>
      <c r="C1312" s="157" t="s">
        <v>339</v>
      </c>
      <c r="D1312" s="157" t="s">
        <v>337</v>
      </c>
      <c r="E1312" s="158">
        <v>39</v>
      </c>
    </row>
    <row r="1313" spans="1:5" ht="14.4">
      <c r="A1313" s="157" t="s">
        <v>286</v>
      </c>
      <c r="B1313" s="158">
        <v>2019</v>
      </c>
      <c r="C1313" s="157" t="s">
        <v>341</v>
      </c>
      <c r="D1313" s="157" t="s">
        <v>337</v>
      </c>
      <c r="E1313" s="158">
        <v>2253</v>
      </c>
    </row>
    <row r="1314" spans="1:5" ht="14.4">
      <c r="A1314" s="157" t="s">
        <v>286</v>
      </c>
      <c r="B1314" s="158">
        <v>2019</v>
      </c>
      <c r="C1314" s="157" t="s">
        <v>333</v>
      </c>
      <c r="D1314" s="157" t="s">
        <v>332</v>
      </c>
      <c r="E1314" s="158">
        <v>13</v>
      </c>
    </row>
    <row r="1315" spans="1:5" ht="14.4">
      <c r="A1315" s="157" t="s">
        <v>286</v>
      </c>
      <c r="B1315" s="158">
        <v>2019</v>
      </c>
      <c r="C1315" s="157" t="s">
        <v>335</v>
      </c>
      <c r="D1315" s="157" t="s">
        <v>332</v>
      </c>
      <c r="E1315" s="158">
        <v>962</v>
      </c>
    </row>
    <row r="1316" spans="1:5" ht="14.4">
      <c r="A1316" s="157" t="s">
        <v>286</v>
      </c>
      <c r="B1316" s="158">
        <v>2020</v>
      </c>
      <c r="C1316" s="157" t="s">
        <v>338</v>
      </c>
      <c r="D1316" s="157" t="s">
        <v>337</v>
      </c>
      <c r="E1316" s="158">
        <v>408</v>
      </c>
    </row>
    <row r="1317" spans="1:5" ht="14.4">
      <c r="A1317" s="157" t="s">
        <v>286</v>
      </c>
      <c r="B1317" s="158">
        <v>2020</v>
      </c>
      <c r="C1317" s="157" t="s">
        <v>339</v>
      </c>
      <c r="D1317" s="157" t="s">
        <v>337</v>
      </c>
      <c r="E1317" s="158">
        <v>35</v>
      </c>
    </row>
    <row r="1318" spans="1:5" ht="14.4">
      <c r="A1318" s="157" t="s">
        <v>286</v>
      </c>
      <c r="B1318" s="158">
        <v>2020</v>
      </c>
      <c r="C1318" s="157" t="s">
        <v>341</v>
      </c>
      <c r="D1318" s="157" t="s">
        <v>337</v>
      </c>
      <c r="E1318" s="158">
        <v>2216</v>
      </c>
    </row>
    <row r="1319" spans="1:5" ht="14.4">
      <c r="A1319" s="157" t="s">
        <v>286</v>
      </c>
      <c r="B1319" s="158">
        <v>2020</v>
      </c>
      <c r="C1319" s="157" t="s">
        <v>333</v>
      </c>
      <c r="D1319" s="157" t="s">
        <v>332</v>
      </c>
      <c r="E1319" s="158">
        <v>12</v>
      </c>
    </row>
    <row r="1320" spans="1:5" ht="14.4">
      <c r="A1320" s="157" t="s">
        <v>286</v>
      </c>
      <c r="B1320" s="158">
        <v>2020</v>
      </c>
      <c r="C1320" s="157" t="s">
        <v>335</v>
      </c>
      <c r="D1320" s="157" t="s">
        <v>332</v>
      </c>
      <c r="E1320" s="158">
        <v>962</v>
      </c>
    </row>
    <row r="1321" spans="1:5" ht="14.4">
      <c r="A1321" s="157" t="s">
        <v>286</v>
      </c>
      <c r="B1321" s="158">
        <v>2021</v>
      </c>
      <c r="C1321" s="157" t="s">
        <v>338</v>
      </c>
      <c r="D1321" s="157" t="s">
        <v>337</v>
      </c>
      <c r="E1321" s="158">
        <v>418</v>
      </c>
    </row>
    <row r="1322" spans="1:5" ht="14.4">
      <c r="A1322" s="157" t="s">
        <v>286</v>
      </c>
      <c r="B1322" s="158">
        <v>2021</v>
      </c>
      <c r="C1322" s="157" t="s">
        <v>339</v>
      </c>
      <c r="D1322" s="157" t="s">
        <v>337</v>
      </c>
      <c r="E1322" s="158">
        <v>38</v>
      </c>
    </row>
    <row r="1323" spans="1:5" ht="14.4">
      <c r="A1323" s="157" t="s">
        <v>286</v>
      </c>
      <c r="B1323" s="158">
        <v>2021</v>
      </c>
      <c r="C1323" s="157" t="s">
        <v>341</v>
      </c>
      <c r="D1323" s="157" t="s">
        <v>337</v>
      </c>
      <c r="E1323" s="158">
        <v>2259</v>
      </c>
    </row>
    <row r="1324" spans="1:5" ht="14.4">
      <c r="A1324" s="157" t="s">
        <v>286</v>
      </c>
      <c r="B1324" s="158">
        <v>2021</v>
      </c>
      <c r="C1324" s="157" t="s">
        <v>333</v>
      </c>
      <c r="D1324" s="157" t="s">
        <v>332</v>
      </c>
      <c r="E1324" s="158">
        <v>12</v>
      </c>
    </row>
    <row r="1325" spans="1:5" ht="14.4">
      <c r="A1325" s="157" t="s">
        <v>286</v>
      </c>
      <c r="B1325" s="158">
        <v>2021</v>
      </c>
      <c r="C1325" s="157" t="s">
        <v>335</v>
      </c>
      <c r="D1325" s="157" t="s">
        <v>332</v>
      </c>
      <c r="E1325" s="158">
        <v>953</v>
      </c>
    </row>
    <row r="1326" spans="1:5" ht="14.4">
      <c r="A1326" s="157" t="s">
        <v>286</v>
      </c>
      <c r="B1326" s="158">
        <v>2022</v>
      </c>
      <c r="C1326" s="157" t="s">
        <v>338</v>
      </c>
      <c r="D1326" s="157" t="s">
        <v>337</v>
      </c>
      <c r="E1326" s="158">
        <v>423</v>
      </c>
    </row>
    <row r="1327" spans="1:5" ht="14.4">
      <c r="A1327" s="157" t="s">
        <v>286</v>
      </c>
      <c r="B1327" s="158">
        <v>2022</v>
      </c>
      <c r="C1327" s="157" t="s">
        <v>339</v>
      </c>
      <c r="D1327" s="157" t="s">
        <v>337</v>
      </c>
      <c r="E1327" s="158">
        <v>37</v>
      </c>
    </row>
    <row r="1328" spans="1:5" ht="14.4">
      <c r="A1328" s="157" t="s">
        <v>286</v>
      </c>
      <c r="B1328" s="158">
        <v>2022</v>
      </c>
      <c r="C1328" s="157" t="s">
        <v>341</v>
      </c>
      <c r="D1328" s="157" t="s">
        <v>337</v>
      </c>
      <c r="E1328" s="158">
        <v>2260</v>
      </c>
    </row>
    <row r="1329" spans="1:5" ht="14.4">
      <c r="A1329" s="157" t="s">
        <v>286</v>
      </c>
      <c r="B1329" s="158">
        <v>2022</v>
      </c>
      <c r="C1329" s="157" t="s">
        <v>333</v>
      </c>
      <c r="D1329" s="157" t="s">
        <v>332</v>
      </c>
      <c r="E1329" s="158">
        <v>12</v>
      </c>
    </row>
    <row r="1330" spans="1:5" ht="14.4">
      <c r="A1330" s="157" t="s">
        <v>286</v>
      </c>
      <c r="B1330" s="158">
        <v>2022</v>
      </c>
      <c r="C1330" s="157" t="s">
        <v>335</v>
      </c>
      <c r="D1330" s="157" t="s">
        <v>332</v>
      </c>
      <c r="E1330" s="158">
        <v>954</v>
      </c>
    </row>
    <row r="1331" spans="1:5" ht="14.4">
      <c r="A1331" s="157" t="s">
        <v>286</v>
      </c>
      <c r="B1331" s="158">
        <v>2023</v>
      </c>
      <c r="C1331" s="157" t="s">
        <v>338</v>
      </c>
      <c r="D1331" s="157" t="s">
        <v>337</v>
      </c>
      <c r="E1331" s="158">
        <v>409</v>
      </c>
    </row>
    <row r="1332" spans="1:5" ht="14.4">
      <c r="A1332" s="157" t="s">
        <v>286</v>
      </c>
      <c r="B1332" s="158">
        <v>2023</v>
      </c>
      <c r="C1332" s="157" t="s">
        <v>339</v>
      </c>
      <c r="D1332" s="157" t="s">
        <v>337</v>
      </c>
      <c r="E1332" s="158">
        <v>35</v>
      </c>
    </row>
    <row r="1333" spans="1:5" ht="14.4">
      <c r="A1333" s="157" t="s">
        <v>286</v>
      </c>
      <c r="B1333" s="158">
        <v>2023</v>
      </c>
      <c r="C1333" s="157" t="s">
        <v>341</v>
      </c>
      <c r="D1333" s="157" t="s">
        <v>337</v>
      </c>
      <c r="E1333" s="158">
        <v>2234</v>
      </c>
    </row>
    <row r="1334" spans="1:5" ht="14.4">
      <c r="A1334" s="157" t="s">
        <v>286</v>
      </c>
      <c r="B1334" s="158">
        <v>2023</v>
      </c>
      <c r="C1334" s="157" t="s">
        <v>333</v>
      </c>
      <c r="D1334" s="157" t="s">
        <v>332</v>
      </c>
      <c r="E1334" s="158">
        <v>9</v>
      </c>
    </row>
    <row r="1335" spans="1:5" ht="14.4">
      <c r="A1335" s="157" t="s">
        <v>286</v>
      </c>
      <c r="B1335" s="158">
        <v>2023</v>
      </c>
      <c r="C1335" s="157" t="s">
        <v>335</v>
      </c>
      <c r="D1335" s="157" t="s">
        <v>332</v>
      </c>
      <c r="E1335" s="158">
        <v>966</v>
      </c>
    </row>
    <row r="1336" spans="1:5" ht="14.4">
      <c r="A1336" s="157" t="s">
        <v>127</v>
      </c>
      <c r="B1336" s="158">
        <v>2015</v>
      </c>
      <c r="C1336" s="157" t="s">
        <v>338</v>
      </c>
      <c r="D1336" s="157" t="s">
        <v>337</v>
      </c>
      <c r="E1336" s="158">
        <v>143</v>
      </c>
    </row>
    <row r="1337" spans="1:5" ht="14.4">
      <c r="A1337" s="157" t="s">
        <v>127</v>
      </c>
      <c r="B1337" s="158">
        <v>2015</v>
      </c>
      <c r="C1337" s="157" t="s">
        <v>339</v>
      </c>
      <c r="D1337" s="157" t="s">
        <v>337</v>
      </c>
      <c r="E1337" s="158">
        <v>11</v>
      </c>
    </row>
    <row r="1338" spans="1:5" ht="14.4">
      <c r="A1338" s="157" t="s">
        <v>127</v>
      </c>
      <c r="B1338" s="158">
        <v>2015</v>
      </c>
      <c r="C1338" s="157" t="s">
        <v>341</v>
      </c>
      <c r="D1338" s="157" t="s">
        <v>337</v>
      </c>
      <c r="E1338" s="158">
        <v>1071</v>
      </c>
    </row>
    <row r="1339" spans="1:5" ht="14.4">
      <c r="A1339" s="157" t="s">
        <v>127</v>
      </c>
      <c r="B1339" s="158">
        <v>2015</v>
      </c>
      <c r="C1339" s="157" t="s">
        <v>335</v>
      </c>
      <c r="D1339" s="157" t="s">
        <v>332</v>
      </c>
      <c r="E1339" s="158">
        <v>370</v>
      </c>
    </row>
    <row r="1340" spans="1:5" ht="14.4">
      <c r="A1340" s="157" t="s">
        <v>127</v>
      </c>
      <c r="B1340" s="158">
        <v>2015</v>
      </c>
      <c r="C1340" s="157" t="s">
        <v>336</v>
      </c>
      <c r="D1340" s="157" t="s">
        <v>332</v>
      </c>
      <c r="E1340" s="158">
        <v>4</v>
      </c>
    </row>
    <row r="1341" spans="1:5" ht="14.4">
      <c r="A1341" s="157" t="s">
        <v>127</v>
      </c>
      <c r="B1341" s="158">
        <v>2016</v>
      </c>
      <c r="C1341" s="157" t="s">
        <v>338</v>
      </c>
      <c r="D1341" s="157" t="s">
        <v>337</v>
      </c>
      <c r="E1341" s="158">
        <v>152</v>
      </c>
    </row>
    <row r="1342" spans="1:5" ht="14.4">
      <c r="A1342" s="157" t="s">
        <v>127</v>
      </c>
      <c r="B1342" s="158">
        <v>2016</v>
      </c>
      <c r="C1342" s="157" t="s">
        <v>339</v>
      </c>
      <c r="D1342" s="157" t="s">
        <v>337</v>
      </c>
      <c r="E1342" s="158">
        <v>12</v>
      </c>
    </row>
    <row r="1343" spans="1:5" ht="14.4">
      <c r="A1343" s="157" t="s">
        <v>127</v>
      </c>
      <c r="B1343" s="158">
        <v>2016</v>
      </c>
      <c r="C1343" s="157" t="s">
        <v>341</v>
      </c>
      <c r="D1343" s="157" t="s">
        <v>337</v>
      </c>
      <c r="E1343" s="158">
        <v>1163</v>
      </c>
    </row>
    <row r="1344" spans="1:5" ht="14.4">
      <c r="A1344" s="157" t="s">
        <v>127</v>
      </c>
      <c r="B1344" s="158">
        <v>2016</v>
      </c>
      <c r="C1344" s="157" t="s">
        <v>335</v>
      </c>
      <c r="D1344" s="157" t="s">
        <v>332</v>
      </c>
      <c r="E1344" s="158">
        <v>370</v>
      </c>
    </row>
    <row r="1345" spans="1:5" ht="14.4">
      <c r="A1345" s="157" t="s">
        <v>127</v>
      </c>
      <c r="B1345" s="158">
        <v>2016</v>
      </c>
      <c r="C1345" s="157" t="s">
        <v>336</v>
      </c>
      <c r="D1345" s="157" t="s">
        <v>332</v>
      </c>
      <c r="E1345" s="158">
        <v>4</v>
      </c>
    </row>
    <row r="1346" spans="1:5" ht="14.4">
      <c r="A1346" s="157" t="s">
        <v>127</v>
      </c>
      <c r="B1346" s="158">
        <v>2017</v>
      </c>
      <c r="C1346" s="157" t="s">
        <v>338</v>
      </c>
      <c r="D1346" s="157" t="s">
        <v>337</v>
      </c>
      <c r="E1346" s="158">
        <v>145</v>
      </c>
    </row>
    <row r="1347" spans="1:5" ht="14.4">
      <c r="A1347" s="157" t="s">
        <v>127</v>
      </c>
      <c r="B1347" s="158">
        <v>2017</v>
      </c>
      <c r="C1347" s="157" t="s">
        <v>339</v>
      </c>
      <c r="D1347" s="157" t="s">
        <v>337</v>
      </c>
      <c r="E1347" s="158">
        <v>12</v>
      </c>
    </row>
    <row r="1348" spans="1:5" ht="14.4">
      <c r="A1348" s="157" t="s">
        <v>127</v>
      </c>
      <c r="B1348" s="158">
        <v>2017</v>
      </c>
      <c r="C1348" s="157" t="s">
        <v>341</v>
      </c>
      <c r="D1348" s="157" t="s">
        <v>337</v>
      </c>
      <c r="E1348" s="158">
        <v>1097</v>
      </c>
    </row>
    <row r="1349" spans="1:5" ht="14.4">
      <c r="A1349" s="157" t="s">
        <v>127</v>
      </c>
      <c r="B1349" s="158">
        <v>2017</v>
      </c>
      <c r="C1349" s="157" t="s">
        <v>335</v>
      </c>
      <c r="D1349" s="157" t="s">
        <v>332</v>
      </c>
      <c r="E1349" s="158">
        <v>370</v>
      </c>
    </row>
    <row r="1350" spans="1:5" ht="14.4">
      <c r="A1350" s="157" t="s">
        <v>127</v>
      </c>
      <c r="B1350" s="158">
        <v>2017</v>
      </c>
      <c r="C1350" s="157" t="s">
        <v>336</v>
      </c>
      <c r="D1350" s="157" t="s">
        <v>332</v>
      </c>
      <c r="E1350" s="158">
        <v>4</v>
      </c>
    </row>
    <row r="1351" spans="1:5" ht="14.4">
      <c r="A1351" s="157" t="s">
        <v>127</v>
      </c>
      <c r="B1351" s="158">
        <v>2018</v>
      </c>
      <c r="C1351" s="157" t="s">
        <v>338</v>
      </c>
      <c r="D1351" s="157" t="s">
        <v>337</v>
      </c>
      <c r="E1351" s="158">
        <v>144</v>
      </c>
    </row>
    <row r="1352" spans="1:5" ht="14.4">
      <c r="A1352" s="157" t="s">
        <v>127</v>
      </c>
      <c r="B1352" s="158">
        <v>2018</v>
      </c>
      <c r="C1352" s="157" t="s">
        <v>339</v>
      </c>
      <c r="D1352" s="157" t="s">
        <v>337</v>
      </c>
      <c r="E1352" s="158">
        <v>13</v>
      </c>
    </row>
    <row r="1353" spans="1:5" ht="14.4">
      <c r="A1353" s="157" t="s">
        <v>127</v>
      </c>
      <c r="B1353" s="158">
        <v>2018</v>
      </c>
      <c r="C1353" s="157" t="s">
        <v>341</v>
      </c>
      <c r="D1353" s="157" t="s">
        <v>337</v>
      </c>
      <c r="E1353" s="158">
        <v>1105</v>
      </c>
    </row>
    <row r="1354" spans="1:5" ht="14.4">
      <c r="A1354" s="157" t="s">
        <v>127</v>
      </c>
      <c r="B1354" s="158">
        <v>2018</v>
      </c>
      <c r="C1354" s="157" t="s">
        <v>335</v>
      </c>
      <c r="D1354" s="157" t="s">
        <v>332</v>
      </c>
      <c r="E1354" s="158">
        <v>370</v>
      </c>
    </row>
    <row r="1355" spans="1:5" ht="14.4">
      <c r="A1355" s="157" t="s">
        <v>127</v>
      </c>
      <c r="B1355" s="158">
        <v>2018</v>
      </c>
      <c r="C1355" s="157" t="s">
        <v>336</v>
      </c>
      <c r="D1355" s="157" t="s">
        <v>332</v>
      </c>
      <c r="E1355" s="158">
        <v>4</v>
      </c>
    </row>
    <row r="1356" spans="1:5" ht="14.4">
      <c r="A1356" s="157" t="s">
        <v>127</v>
      </c>
      <c r="B1356" s="158">
        <v>2019</v>
      </c>
      <c r="C1356" s="157" t="s">
        <v>338</v>
      </c>
      <c r="D1356" s="157" t="s">
        <v>337</v>
      </c>
      <c r="E1356" s="158">
        <v>139</v>
      </c>
    </row>
    <row r="1357" spans="1:5" ht="14.4">
      <c r="A1357" s="157" t="s">
        <v>127</v>
      </c>
      <c r="B1357" s="158">
        <v>2019</v>
      </c>
      <c r="C1357" s="157" t="s">
        <v>339</v>
      </c>
      <c r="D1357" s="157" t="s">
        <v>337</v>
      </c>
      <c r="E1357" s="158">
        <v>13</v>
      </c>
    </row>
    <row r="1358" spans="1:5" ht="14.4">
      <c r="A1358" s="157" t="s">
        <v>127</v>
      </c>
      <c r="B1358" s="158">
        <v>2019</v>
      </c>
      <c r="C1358" s="157" t="s">
        <v>341</v>
      </c>
      <c r="D1358" s="157" t="s">
        <v>337</v>
      </c>
      <c r="E1358" s="158">
        <v>1092</v>
      </c>
    </row>
    <row r="1359" spans="1:5" ht="14.4">
      <c r="A1359" s="157" t="s">
        <v>127</v>
      </c>
      <c r="B1359" s="158">
        <v>2019</v>
      </c>
      <c r="C1359" s="157" t="s">
        <v>335</v>
      </c>
      <c r="D1359" s="157" t="s">
        <v>332</v>
      </c>
      <c r="E1359" s="158">
        <v>370</v>
      </c>
    </row>
    <row r="1360" spans="1:5" ht="14.4">
      <c r="A1360" s="157" t="s">
        <v>127</v>
      </c>
      <c r="B1360" s="158">
        <v>2019</v>
      </c>
      <c r="C1360" s="157" t="s">
        <v>336</v>
      </c>
      <c r="D1360" s="157" t="s">
        <v>332</v>
      </c>
      <c r="E1360" s="158">
        <v>4</v>
      </c>
    </row>
    <row r="1361" spans="1:5" ht="14.4">
      <c r="A1361" s="157" t="s">
        <v>127</v>
      </c>
      <c r="B1361" s="158">
        <v>2020</v>
      </c>
      <c r="C1361" s="157" t="s">
        <v>338</v>
      </c>
      <c r="D1361" s="157" t="s">
        <v>337</v>
      </c>
      <c r="E1361" s="158">
        <v>142</v>
      </c>
    </row>
    <row r="1362" spans="1:5" ht="14.4">
      <c r="A1362" s="157" t="s">
        <v>127</v>
      </c>
      <c r="B1362" s="158">
        <v>2020</v>
      </c>
      <c r="C1362" s="157" t="s">
        <v>339</v>
      </c>
      <c r="D1362" s="157" t="s">
        <v>337</v>
      </c>
      <c r="E1362" s="158">
        <v>14</v>
      </c>
    </row>
    <row r="1363" spans="1:5" ht="14.4">
      <c r="A1363" s="157" t="s">
        <v>127</v>
      </c>
      <c r="B1363" s="158">
        <v>2020</v>
      </c>
      <c r="C1363" s="157" t="s">
        <v>341</v>
      </c>
      <c r="D1363" s="157" t="s">
        <v>337</v>
      </c>
      <c r="E1363" s="158">
        <v>1117</v>
      </c>
    </row>
    <row r="1364" spans="1:5" ht="14.4">
      <c r="A1364" s="157" t="s">
        <v>127</v>
      </c>
      <c r="B1364" s="158">
        <v>2020</v>
      </c>
      <c r="C1364" s="157" t="s">
        <v>335</v>
      </c>
      <c r="D1364" s="157" t="s">
        <v>332</v>
      </c>
      <c r="E1364" s="158">
        <v>370</v>
      </c>
    </row>
    <row r="1365" spans="1:5" ht="14.4">
      <c r="A1365" s="157" t="s">
        <v>127</v>
      </c>
      <c r="B1365" s="158">
        <v>2020</v>
      </c>
      <c r="C1365" s="157" t="s">
        <v>336</v>
      </c>
      <c r="D1365" s="157" t="s">
        <v>332</v>
      </c>
      <c r="E1365" s="158">
        <v>5</v>
      </c>
    </row>
    <row r="1366" spans="1:5" ht="14.4">
      <c r="A1366" s="157" t="s">
        <v>127</v>
      </c>
      <c r="B1366" s="158">
        <v>2021</v>
      </c>
      <c r="C1366" s="157" t="s">
        <v>338</v>
      </c>
      <c r="D1366" s="157" t="s">
        <v>337</v>
      </c>
      <c r="E1366" s="158">
        <v>137</v>
      </c>
    </row>
    <row r="1367" spans="1:5" ht="14.4">
      <c r="A1367" s="157" t="s">
        <v>127</v>
      </c>
      <c r="B1367" s="158">
        <v>2021</v>
      </c>
      <c r="C1367" s="157" t="s">
        <v>339</v>
      </c>
      <c r="D1367" s="157" t="s">
        <v>337</v>
      </c>
      <c r="E1367" s="158">
        <v>13</v>
      </c>
    </row>
    <row r="1368" spans="1:5" ht="14.4">
      <c r="A1368" s="157" t="s">
        <v>127</v>
      </c>
      <c r="B1368" s="158">
        <v>2021</v>
      </c>
      <c r="C1368" s="157" t="s">
        <v>341</v>
      </c>
      <c r="D1368" s="157" t="s">
        <v>337</v>
      </c>
      <c r="E1368" s="158">
        <v>1113</v>
      </c>
    </row>
    <row r="1369" spans="1:5" ht="14.4">
      <c r="A1369" s="157" t="s">
        <v>127</v>
      </c>
      <c r="B1369" s="158">
        <v>2021</v>
      </c>
      <c r="C1369" s="157" t="s">
        <v>335</v>
      </c>
      <c r="D1369" s="157" t="s">
        <v>332</v>
      </c>
      <c r="E1369" s="158">
        <v>370</v>
      </c>
    </row>
    <row r="1370" spans="1:5" ht="14.4">
      <c r="A1370" s="157" t="s">
        <v>127</v>
      </c>
      <c r="B1370" s="158">
        <v>2021</v>
      </c>
      <c r="C1370" s="157" t="s">
        <v>336</v>
      </c>
      <c r="D1370" s="157" t="s">
        <v>332</v>
      </c>
      <c r="E1370" s="158">
        <v>2</v>
      </c>
    </row>
    <row r="1371" spans="1:5" ht="14.4">
      <c r="A1371" s="157" t="s">
        <v>127</v>
      </c>
      <c r="B1371" s="158">
        <v>2022</v>
      </c>
      <c r="C1371" s="157" t="s">
        <v>338</v>
      </c>
      <c r="D1371" s="157" t="s">
        <v>337</v>
      </c>
      <c r="E1371" s="158">
        <v>136</v>
      </c>
    </row>
    <row r="1372" spans="1:5" ht="14.4">
      <c r="A1372" s="157" t="s">
        <v>127</v>
      </c>
      <c r="B1372" s="158">
        <v>2022</v>
      </c>
      <c r="C1372" s="157" t="s">
        <v>339</v>
      </c>
      <c r="D1372" s="157" t="s">
        <v>337</v>
      </c>
      <c r="E1372" s="158">
        <v>12</v>
      </c>
    </row>
    <row r="1373" spans="1:5" ht="14.4">
      <c r="A1373" s="157" t="s">
        <v>127</v>
      </c>
      <c r="B1373" s="158">
        <v>2022</v>
      </c>
      <c r="C1373" s="157" t="s">
        <v>341</v>
      </c>
      <c r="D1373" s="157" t="s">
        <v>337</v>
      </c>
      <c r="E1373" s="158">
        <v>1120</v>
      </c>
    </row>
    <row r="1374" spans="1:5" ht="14.4">
      <c r="A1374" s="157" t="s">
        <v>127</v>
      </c>
      <c r="B1374" s="158">
        <v>2022</v>
      </c>
      <c r="C1374" s="157" t="s">
        <v>335</v>
      </c>
      <c r="D1374" s="157" t="s">
        <v>332</v>
      </c>
      <c r="E1374" s="158">
        <v>370</v>
      </c>
    </row>
    <row r="1375" spans="1:5" ht="14.4">
      <c r="A1375" s="157" t="s">
        <v>127</v>
      </c>
      <c r="B1375" s="158">
        <v>2022</v>
      </c>
      <c r="C1375" s="157" t="s">
        <v>336</v>
      </c>
      <c r="D1375" s="157" t="s">
        <v>332</v>
      </c>
      <c r="E1375" s="158">
        <v>3</v>
      </c>
    </row>
    <row r="1376" spans="1:5" ht="14.4">
      <c r="A1376" s="157" t="s">
        <v>127</v>
      </c>
      <c r="B1376" s="158">
        <v>2023</v>
      </c>
      <c r="C1376" s="157" t="s">
        <v>338</v>
      </c>
      <c r="D1376" s="157" t="s">
        <v>337</v>
      </c>
      <c r="E1376" s="158">
        <v>133</v>
      </c>
    </row>
    <row r="1377" spans="1:5" ht="14.4">
      <c r="A1377" s="157" t="s">
        <v>127</v>
      </c>
      <c r="B1377" s="158">
        <v>2023</v>
      </c>
      <c r="C1377" s="157" t="s">
        <v>339</v>
      </c>
      <c r="D1377" s="157" t="s">
        <v>337</v>
      </c>
      <c r="E1377" s="158">
        <v>12</v>
      </c>
    </row>
    <row r="1378" spans="1:5" ht="14.4">
      <c r="A1378" s="157" t="s">
        <v>127</v>
      </c>
      <c r="B1378" s="158">
        <v>2023</v>
      </c>
      <c r="C1378" s="157" t="s">
        <v>341</v>
      </c>
      <c r="D1378" s="157" t="s">
        <v>337</v>
      </c>
      <c r="E1378" s="158">
        <v>1133</v>
      </c>
    </row>
    <row r="1379" spans="1:5" ht="14.4">
      <c r="A1379" s="157" t="s">
        <v>127</v>
      </c>
      <c r="B1379" s="158">
        <v>2023</v>
      </c>
      <c r="C1379" s="157" t="s">
        <v>335</v>
      </c>
      <c r="D1379" s="157" t="s">
        <v>332</v>
      </c>
      <c r="E1379" s="158">
        <v>370</v>
      </c>
    </row>
    <row r="1380" spans="1:5" ht="14.4">
      <c r="A1380" s="157" t="s">
        <v>127</v>
      </c>
      <c r="B1380" s="158">
        <v>2023</v>
      </c>
      <c r="C1380" s="157" t="s">
        <v>336</v>
      </c>
      <c r="D1380" s="157" t="s">
        <v>332</v>
      </c>
      <c r="E1380" s="158">
        <v>22</v>
      </c>
    </row>
    <row r="1381" spans="1:5" ht="14.4">
      <c r="A1381" s="157" t="s">
        <v>128</v>
      </c>
      <c r="B1381" s="158">
        <v>2015</v>
      </c>
      <c r="C1381" s="157" t="s">
        <v>338</v>
      </c>
      <c r="D1381" s="157" t="s">
        <v>337</v>
      </c>
      <c r="E1381" s="158">
        <v>609</v>
      </c>
    </row>
    <row r="1382" spans="1:5" ht="14.4">
      <c r="A1382" s="157" t="s">
        <v>128</v>
      </c>
      <c r="B1382" s="158">
        <v>2015</v>
      </c>
      <c r="C1382" s="157" t="s">
        <v>339</v>
      </c>
      <c r="D1382" s="157" t="s">
        <v>337</v>
      </c>
      <c r="E1382" s="158">
        <v>86</v>
      </c>
    </row>
    <row r="1383" spans="1:5" ht="14.4">
      <c r="A1383" s="157" t="s">
        <v>128</v>
      </c>
      <c r="B1383" s="158">
        <v>2015</v>
      </c>
      <c r="C1383" s="157" t="s">
        <v>341</v>
      </c>
      <c r="D1383" s="157" t="s">
        <v>337</v>
      </c>
      <c r="E1383" s="158">
        <v>4815</v>
      </c>
    </row>
    <row r="1384" spans="1:5" ht="14.4">
      <c r="A1384" s="157" t="s">
        <v>128</v>
      </c>
      <c r="B1384" s="158">
        <v>2015</v>
      </c>
      <c r="C1384" s="157" t="s">
        <v>333</v>
      </c>
      <c r="D1384" s="157" t="s">
        <v>332</v>
      </c>
      <c r="E1384" s="158">
        <v>71</v>
      </c>
    </row>
    <row r="1385" spans="1:5" ht="14.4">
      <c r="A1385" s="157" t="s">
        <v>128</v>
      </c>
      <c r="B1385" s="158">
        <v>2015</v>
      </c>
      <c r="C1385" s="157" t="s">
        <v>335</v>
      </c>
      <c r="D1385" s="157" t="s">
        <v>332</v>
      </c>
      <c r="E1385" s="158">
        <v>1227</v>
      </c>
    </row>
    <row r="1386" spans="1:5" ht="14.4">
      <c r="A1386" s="157" t="s">
        <v>128</v>
      </c>
      <c r="B1386" s="158">
        <v>2015</v>
      </c>
      <c r="C1386" s="157" t="s">
        <v>336</v>
      </c>
      <c r="D1386" s="157" t="s">
        <v>332</v>
      </c>
      <c r="E1386" s="158">
        <v>5</v>
      </c>
    </row>
    <row r="1387" spans="1:5" ht="14.4">
      <c r="A1387" s="157" t="s">
        <v>128</v>
      </c>
      <c r="B1387" s="158">
        <v>2016</v>
      </c>
      <c r="C1387" s="157" t="s">
        <v>338</v>
      </c>
      <c r="D1387" s="157" t="s">
        <v>337</v>
      </c>
      <c r="E1387" s="158">
        <v>610</v>
      </c>
    </row>
    <row r="1388" spans="1:5" ht="14.4">
      <c r="A1388" s="157" t="s">
        <v>128</v>
      </c>
      <c r="B1388" s="158">
        <v>2016</v>
      </c>
      <c r="C1388" s="157" t="s">
        <v>339</v>
      </c>
      <c r="D1388" s="157" t="s">
        <v>337</v>
      </c>
      <c r="E1388" s="158">
        <v>87</v>
      </c>
    </row>
    <row r="1389" spans="1:5" ht="14.4">
      <c r="A1389" s="157" t="s">
        <v>128</v>
      </c>
      <c r="B1389" s="158">
        <v>2016</v>
      </c>
      <c r="C1389" s="157" t="s">
        <v>341</v>
      </c>
      <c r="D1389" s="157" t="s">
        <v>337</v>
      </c>
      <c r="E1389" s="158">
        <v>4834</v>
      </c>
    </row>
    <row r="1390" spans="1:5" ht="14.4">
      <c r="A1390" s="157" t="s">
        <v>128</v>
      </c>
      <c r="B1390" s="158">
        <v>2016</v>
      </c>
      <c r="C1390" s="157" t="s">
        <v>333</v>
      </c>
      <c r="D1390" s="157" t="s">
        <v>332</v>
      </c>
      <c r="E1390" s="158">
        <v>46</v>
      </c>
    </row>
    <row r="1391" spans="1:5" ht="14.4">
      <c r="A1391" s="157" t="s">
        <v>128</v>
      </c>
      <c r="B1391" s="158">
        <v>2016</v>
      </c>
      <c r="C1391" s="157" t="s">
        <v>335</v>
      </c>
      <c r="D1391" s="157" t="s">
        <v>332</v>
      </c>
      <c r="E1391" s="158">
        <v>1197</v>
      </c>
    </row>
    <row r="1392" spans="1:5" ht="14.4">
      <c r="A1392" s="157" t="s">
        <v>128</v>
      </c>
      <c r="B1392" s="158">
        <v>2016</v>
      </c>
      <c r="C1392" s="157" t="s">
        <v>336</v>
      </c>
      <c r="D1392" s="157" t="s">
        <v>332</v>
      </c>
      <c r="E1392" s="158">
        <v>9</v>
      </c>
    </row>
    <row r="1393" spans="1:5" ht="14.4">
      <c r="A1393" s="157" t="s">
        <v>128</v>
      </c>
      <c r="B1393" s="158">
        <v>2017</v>
      </c>
      <c r="C1393" s="157" t="s">
        <v>338</v>
      </c>
      <c r="D1393" s="157" t="s">
        <v>337</v>
      </c>
      <c r="E1393" s="158">
        <v>615</v>
      </c>
    </row>
    <row r="1394" spans="1:5" ht="14.4">
      <c r="A1394" s="157" t="s">
        <v>128</v>
      </c>
      <c r="B1394" s="158">
        <v>2017</v>
      </c>
      <c r="C1394" s="157" t="s">
        <v>339</v>
      </c>
      <c r="D1394" s="157" t="s">
        <v>337</v>
      </c>
      <c r="E1394" s="158">
        <v>82</v>
      </c>
    </row>
    <row r="1395" spans="1:5" ht="14.4">
      <c r="A1395" s="157" t="s">
        <v>128</v>
      </c>
      <c r="B1395" s="158">
        <v>2017</v>
      </c>
      <c r="C1395" s="157" t="s">
        <v>341</v>
      </c>
      <c r="D1395" s="157" t="s">
        <v>337</v>
      </c>
      <c r="E1395" s="158">
        <v>4837</v>
      </c>
    </row>
    <row r="1396" spans="1:5" ht="14.4">
      <c r="A1396" s="157" t="s">
        <v>128</v>
      </c>
      <c r="B1396" s="158">
        <v>2017</v>
      </c>
      <c r="C1396" s="157" t="s">
        <v>333</v>
      </c>
      <c r="D1396" s="157" t="s">
        <v>332</v>
      </c>
      <c r="E1396" s="158">
        <v>44</v>
      </c>
    </row>
    <row r="1397" spans="1:5" ht="14.4">
      <c r="A1397" s="157" t="s">
        <v>128</v>
      </c>
      <c r="B1397" s="158">
        <v>2017</v>
      </c>
      <c r="C1397" s="157" t="s">
        <v>335</v>
      </c>
      <c r="D1397" s="157" t="s">
        <v>332</v>
      </c>
      <c r="E1397" s="158">
        <v>1197</v>
      </c>
    </row>
    <row r="1398" spans="1:5" ht="14.4">
      <c r="A1398" s="157" t="s">
        <v>128</v>
      </c>
      <c r="B1398" s="158">
        <v>2017</v>
      </c>
      <c r="C1398" s="157" t="s">
        <v>336</v>
      </c>
      <c r="D1398" s="157" t="s">
        <v>332</v>
      </c>
      <c r="E1398" s="158">
        <v>9</v>
      </c>
    </row>
    <row r="1399" spans="1:5" ht="14.4">
      <c r="A1399" s="157" t="s">
        <v>128</v>
      </c>
      <c r="B1399" s="158">
        <v>2018</v>
      </c>
      <c r="C1399" s="157" t="s">
        <v>338</v>
      </c>
      <c r="D1399" s="157" t="s">
        <v>337</v>
      </c>
      <c r="E1399" s="158">
        <v>613</v>
      </c>
    </row>
    <row r="1400" spans="1:5" ht="14.4">
      <c r="A1400" s="157" t="s">
        <v>128</v>
      </c>
      <c r="B1400" s="158">
        <v>2018</v>
      </c>
      <c r="C1400" s="157" t="s">
        <v>339</v>
      </c>
      <c r="D1400" s="157" t="s">
        <v>337</v>
      </c>
      <c r="E1400" s="158">
        <v>84</v>
      </c>
    </row>
    <row r="1401" spans="1:5" ht="14.4">
      <c r="A1401" s="157" t="s">
        <v>128</v>
      </c>
      <c r="B1401" s="158">
        <v>2018</v>
      </c>
      <c r="C1401" s="157" t="s">
        <v>341</v>
      </c>
      <c r="D1401" s="157" t="s">
        <v>337</v>
      </c>
      <c r="E1401" s="158">
        <v>4850</v>
      </c>
    </row>
    <row r="1402" spans="1:5" ht="14.4">
      <c r="A1402" s="157" t="s">
        <v>128</v>
      </c>
      <c r="B1402" s="158">
        <v>2018</v>
      </c>
      <c r="C1402" s="157" t="s">
        <v>333</v>
      </c>
      <c r="D1402" s="157" t="s">
        <v>332</v>
      </c>
      <c r="E1402" s="158">
        <v>44</v>
      </c>
    </row>
    <row r="1403" spans="1:5" ht="14.4">
      <c r="A1403" s="157" t="s">
        <v>128</v>
      </c>
      <c r="B1403" s="158">
        <v>2018</v>
      </c>
      <c r="C1403" s="157" t="s">
        <v>335</v>
      </c>
      <c r="D1403" s="157" t="s">
        <v>332</v>
      </c>
      <c r="E1403" s="158">
        <v>1207</v>
      </c>
    </row>
    <row r="1404" spans="1:5" ht="14.4">
      <c r="A1404" s="157" t="s">
        <v>128</v>
      </c>
      <c r="B1404" s="158">
        <v>2018</v>
      </c>
      <c r="C1404" s="157" t="s">
        <v>336</v>
      </c>
      <c r="D1404" s="157" t="s">
        <v>332</v>
      </c>
      <c r="E1404" s="158">
        <v>12</v>
      </c>
    </row>
    <row r="1405" spans="1:5" ht="14.4">
      <c r="A1405" s="157" t="s">
        <v>128</v>
      </c>
      <c r="B1405" s="158">
        <v>2019</v>
      </c>
      <c r="C1405" s="157" t="s">
        <v>338</v>
      </c>
      <c r="D1405" s="157" t="s">
        <v>337</v>
      </c>
      <c r="E1405" s="158">
        <v>611</v>
      </c>
    </row>
    <row r="1406" spans="1:5" ht="14.4">
      <c r="A1406" s="157" t="s">
        <v>128</v>
      </c>
      <c r="B1406" s="158">
        <v>2019</v>
      </c>
      <c r="C1406" s="157" t="s">
        <v>339</v>
      </c>
      <c r="D1406" s="157" t="s">
        <v>337</v>
      </c>
      <c r="E1406" s="158">
        <v>82</v>
      </c>
    </row>
    <row r="1407" spans="1:5" ht="14.4">
      <c r="A1407" s="157" t="s">
        <v>128</v>
      </c>
      <c r="B1407" s="158">
        <v>2019</v>
      </c>
      <c r="C1407" s="157" t="s">
        <v>341</v>
      </c>
      <c r="D1407" s="157" t="s">
        <v>337</v>
      </c>
      <c r="E1407" s="158">
        <v>4856</v>
      </c>
    </row>
    <row r="1408" spans="1:5" ht="14.4">
      <c r="A1408" s="157" t="s">
        <v>128</v>
      </c>
      <c r="B1408" s="158">
        <v>2019</v>
      </c>
      <c r="C1408" s="157" t="s">
        <v>333</v>
      </c>
      <c r="D1408" s="157" t="s">
        <v>332</v>
      </c>
      <c r="E1408" s="158">
        <v>44</v>
      </c>
    </row>
    <row r="1409" spans="1:5" ht="14.4">
      <c r="A1409" s="157" t="s">
        <v>128</v>
      </c>
      <c r="B1409" s="158">
        <v>2019</v>
      </c>
      <c r="C1409" s="157" t="s">
        <v>335</v>
      </c>
      <c r="D1409" s="157" t="s">
        <v>332</v>
      </c>
      <c r="E1409" s="158">
        <v>1210</v>
      </c>
    </row>
    <row r="1410" spans="1:5" ht="14.4">
      <c r="A1410" s="157" t="s">
        <v>128</v>
      </c>
      <c r="B1410" s="158">
        <v>2019</v>
      </c>
      <c r="C1410" s="157" t="s">
        <v>336</v>
      </c>
      <c r="D1410" s="157" t="s">
        <v>332</v>
      </c>
      <c r="E1410" s="158">
        <v>11</v>
      </c>
    </row>
    <row r="1411" spans="1:5" ht="14.4">
      <c r="A1411" s="157" t="s">
        <v>128</v>
      </c>
      <c r="B1411" s="158">
        <v>2020</v>
      </c>
      <c r="C1411" s="157" t="s">
        <v>338</v>
      </c>
      <c r="D1411" s="157" t="s">
        <v>337</v>
      </c>
      <c r="E1411" s="158">
        <v>593</v>
      </c>
    </row>
    <row r="1412" spans="1:5" ht="14.4">
      <c r="A1412" s="157" t="s">
        <v>128</v>
      </c>
      <c r="B1412" s="158">
        <v>2020</v>
      </c>
      <c r="C1412" s="157" t="s">
        <v>339</v>
      </c>
      <c r="D1412" s="157" t="s">
        <v>337</v>
      </c>
      <c r="E1412" s="158">
        <v>75</v>
      </c>
    </row>
    <row r="1413" spans="1:5" ht="14.4">
      <c r="A1413" s="157" t="s">
        <v>128</v>
      </c>
      <c r="B1413" s="158">
        <v>2020</v>
      </c>
      <c r="C1413" s="157" t="s">
        <v>341</v>
      </c>
      <c r="D1413" s="157" t="s">
        <v>337</v>
      </c>
      <c r="E1413" s="158">
        <v>4806</v>
      </c>
    </row>
    <row r="1414" spans="1:5" ht="14.4">
      <c r="A1414" s="157" t="s">
        <v>128</v>
      </c>
      <c r="B1414" s="158">
        <v>2020</v>
      </c>
      <c r="C1414" s="157" t="s">
        <v>333</v>
      </c>
      <c r="D1414" s="157" t="s">
        <v>332</v>
      </c>
      <c r="E1414" s="158">
        <v>43</v>
      </c>
    </row>
    <row r="1415" spans="1:5" ht="14.4">
      <c r="A1415" s="157" t="s">
        <v>128</v>
      </c>
      <c r="B1415" s="158">
        <v>2020</v>
      </c>
      <c r="C1415" s="157" t="s">
        <v>335</v>
      </c>
      <c r="D1415" s="157" t="s">
        <v>332</v>
      </c>
      <c r="E1415" s="158">
        <v>1251</v>
      </c>
    </row>
    <row r="1416" spans="1:5" ht="14.4">
      <c r="A1416" s="157" t="s">
        <v>128</v>
      </c>
      <c r="B1416" s="158">
        <v>2020</v>
      </c>
      <c r="C1416" s="157" t="s">
        <v>336</v>
      </c>
      <c r="D1416" s="157" t="s">
        <v>332</v>
      </c>
      <c r="E1416" s="158">
        <v>16</v>
      </c>
    </row>
    <row r="1417" spans="1:5" ht="14.4">
      <c r="A1417" s="157" t="s">
        <v>128</v>
      </c>
      <c r="B1417" s="158">
        <v>2021</v>
      </c>
      <c r="C1417" s="157" t="s">
        <v>338</v>
      </c>
      <c r="D1417" s="157" t="s">
        <v>337</v>
      </c>
      <c r="E1417" s="158">
        <v>615</v>
      </c>
    </row>
    <row r="1418" spans="1:5" ht="14.4">
      <c r="A1418" s="157" t="s">
        <v>128</v>
      </c>
      <c r="B1418" s="158">
        <v>2021</v>
      </c>
      <c r="C1418" s="157" t="s">
        <v>339</v>
      </c>
      <c r="D1418" s="157" t="s">
        <v>337</v>
      </c>
      <c r="E1418" s="158">
        <v>83</v>
      </c>
    </row>
    <row r="1419" spans="1:5" ht="14.4">
      <c r="A1419" s="157" t="s">
        <v>128</v>
      </c>
      <c r="B1419" s="158">
        <v>2021</v>
      </c>
      <c r="C1419" s="157" t="s">
        <v>341</v>
      </c>
      <c r="D1419" s="157" t="s">
        <v>337</v>
      </c>
      <c r="E1419" s="158">
        <v>4878</v>
      </c>
    </row>
    <row r="1420" spans="1:5" ht="14.4">
      <c r="A1420" s="157" t="s">
        <v>128</v>
      </c>
      <c r="B1420" s="158">
        <v>2021</v>
      </c>
      <c r="C1420" s="157" t="s">
        <v>333</v>
      </c>
      <c r="D1420" s="157" t="s">
        <v>332</v>
      </c>
      <c r="E1420" s="158">
        <v>45</v>
      </c>
    </row>
    <row r="1421" spans="1:5" ht="14.4">
      <c r="A1421" s="157" t="s">
        <v>128</v>
      </c>
      <c r="B1421" s="158">
        <v>2021</v>
      </c>
      <c r="C1421" s="157" t="s">
        <v>335</v>
      </c>
      <c r="D1421" s="157" t="s">
        <v>332</v>
      </c>
      <c r="E1421" s="158">
        <v>1256</v>
      </c>
    </row>
    <row r="1422" spans="1:5" ht="14.4">
      <c r="A1422" s="157" t="s">
        <v>128</v>
      </c>
      <c r="B1422" s="158">
        <v>2021</v>
      </c>
      <c r="C1422" s="157" t="s">
        <v>336</v>
      </c>
      <c r="D1422" s="157" t="s">
        <v>332</v>
      </c>
      <c r="E1422" s="158">
        <v>15</v>
      </c>
    </row>
    <row r="1423" spans="1:5" ht="14.4">
      <c r="A1423" s="157" t="s">
        <v>128</v>
      </c>
      <c r="B1423" s="158">
        <v>2022</v>
      </c>
      <c r="C1423" s="157" t="s">
        <v>338</v>
      </c>
      <c r="D1423" s="157" t="s">
        <v>337</v>
      </c>
      <c r="E1423" s="158">
        <v>615</v>
      </c>
    </row>
    <row r="1424" spans="1:5" ht="14.4">
      <c r="A1424" s="157" t="s">
        <v>128</v>
      </c>
      <c r="B1424" s="158">
        <v>2022</v>
      </c>
      <c r="C1424" s="157" t="s">
        <v>339</v>
      </c>
      <c r="D1424" s="157" t="s">
        <v>337</v>
      </c>
      <c r="E1424" s="158">
        <v>85</v>
      </c>
    </row>
    <row r="1425" spans="1:5" ht="14.4">
      <c r="A1425" s="157" t="s">
        <v>128</v>
      </c>
      <c r="B1425" s="158">
        <v>2022</v>
      </c>
      <c r="C1425" s="157" t="s">
        <v>341</v>
      </c>
      <c r="D1425" s="157" t="s">
        <v>337</v>
      </c>
      <c r="E1425" s="158">
        <v>4927</v>
      </c>
    </row>
    <row r="1426" spans="1:5" ht="14.4">
      <c r="A1426" s="157" t="s">
        <v>128</v>
      </c>
      <c r="B1426" s="158">
        <v>2022</v>
      </c>
      <c r="C1426" s="157" t="s">
        <v>333</v>
      </c>
      <c r="D1426" s="157" t="s">
        <v>332</v>
      </c>
      <c r="E1426" s="158">
        <v>45</v>
      </c>
    </row>
    <row r="1427" spans="1:5" ht="14.4">
      <c r="A1427" s="157" t="s">
        <v>128</v>
      </c>
      <c r="B1427" s="158">
        <v>2022</v>
      </c>
      <c r="C1427" s="157" t="s">
        <v>335</v>
      </c>
      <c r="D1427" s="157" t="s">
        <v>332</v>
      </c>
      <c r="E1427" s="158">
        <v>1256</v>
      </c>
    </row>
    <row r="1428" spans="1:5" ht="14.4">
      <c r="A1428" s="157" t="s">
        <v>128</v>
      </c>
      <c r="B1428" s="158">
        <v>2022</v>
      </c>
      <c r="C1428" s="157" t="s">
        <v>336</v>
      </c>
      <c r="D1428" s="157" t="s">
        <v>332</v>
      </c>
      <c r="E1428" s="158">
        <v>15</v>
      </c>
    </row>
    <row r="1429" spans="1:5" ht="14.4">
      <c r="A1429" s="157" t="s">
        <v>128</v>
      </c>
      <c r="B1429" s="158">
        <v>2023</v>
      </c>
      <c r="C1429" s="157" t="s">
        <v>338</v>
      </c>
      <c r="D1429" s="157" t="s">
        <v>337</v>
      </c>
      <c r="E1429" s="158">
        <v>610</v>
      </c>
    </row>
    <row r="1430" spans="1:5" ht="14.4">
      <c r="A1430" s="157" t="s">
        <v>128</v>
      </c>
      <c r="B1430" s="158">
        <v>2023</v>
      </c>
      <c r="C1430" s="157" t="s">
        <v>339</v>
      </c>
      <c r="D1430" s="157" t="s">
        <v>337</v>
      </c>
      <c r="E1430" s="158">
        <v>88</v>
      </c>
    </row>
    <row r="1431" spans="1:5" ht="14.4">
      <c r="A1431" s="157" t="s">
        <v>128</v>
      </c>
      <c r="B1431" s="158">
        <v>2023</v>
      </c>
      <c r="C1431" s="157" t="s">
        <v>341</v>
      </c>
      <c r="D1431" s="157" t="s">
        <v>337</v>
      </c>
      <c r="E1431" s="158">
        <v>4942</v>
      </c>
    </row>
    <row r="1432" spans="1:5" ht="14.4">
      <c r="A1432" s="157" t="s">
        <v>128</v>
      </c>
      <c r="B1432" s="158">
        <v>2023</v>
      </c>
      <c r="C1432" s="157" t="s">
        <v>333</v>
      </c>
      <c r="D1432" s="157" t="s">
        <v>332</v>
      </c>
      <c r="E1432" s="158">
        <v>45</v>
      </c>
    </row>
    <row r="1433" spans="1:5" ht="14.4">
      <c r="A1433" s="157" t="s">
        <v>128</v>
      </c>
      <c r="B1433" s="158">
        <v>2023</v>
      </c>
      <c r="C1433" s="157" t="s">
        <v>335</v>
      </c>
      <c r="D1433" s="157" t="s">
        <v>332</v>
      </c>
      <c r="E1433" s="158">
        <v>1256</v>
      </c>
    </row>
    <row r="1434" spans="1:5" ht="14.4">
      <c r="A1434" s="157" t="s">
        <v>128</v>
      </c>
      <c r="B1434" s="158">
        <v>2023</v>
      </c>
      <c r="C1434" s="157" t="s">
        <v>336</v>
      </c>
      <c r="D1434" s="157" t="s">
        <v>332</v>
      </c>
      <c r="E1434" s="158">
        <v>15</v>
      </c>
    </row>
    <row r="1435" spans="1:5" ht="14.4">
      <c r="A1435" s="157" t="s">
        <v>289</v>
      </c>
      <c r="B1435" s="158">
        <v>2015</v>
      </c>
      <c r="C1435" s="157" t="s">
        <v>343</v>
      </c>
      <c r="D1435" s="157" t="s">
        <v>332</v>
      </c>
      <c r="E1435" s="158">
        <v>8</v>
      </c>
    </row>
    <row r="1436" spans="1:5" ht="14.4">
      <c r="A1436" s="157" t="s">
        <v>289</v>
      </c>
      <c r="B1436" s="158">
        <v>2015</v>
      </c>
      <c r="C1436" s="157" t="s">
        <v>338</v>
      </c>
      <c r="D1436" s="157" t="s">
        <v>337</v>
      </c>
      <c r="E1436" s="158">
        <v>115742</v>
      </c>
    </row>
    <row r="1437" spans="1:5" ht="14.4">
      <c r="A1437" s="157" t="s">
        <v>289</v>
      </c>
      <c r="B1437" s="158">
        <v>2015</v>
      </c>
      <c r="C1437" s="157" t="s">
        <v>339</v>
      </c>
      <c r="D1437" s="157" t="s">
        <v>337</v>
      </c>
      <c r="E1437" s="158">
        <v>8789</v>
      </c>
    </row>
    <row r="1438" spans="1:5" ht="14.4">
      <c r="A1438" s="157" t="s">
        <v>289</v>
      </c>
      <c r="B1438" s="158">
        <v>2015</v>
      </c>
      <c r="C1438" s="157" t="s">
        <v>340</v>
      </c>
      <c r="D1438" s="157" t="s">
        <v>337</v>
      </c>
      <c r="E1438" s="158">
        <v>2</v>
      </c>
    </row>
    <row r="1439" spans="1:5" ht="14.4">
      <c r="A1439" s="157" t="s">
        <v>289</v>
      </c>
      <c r="B1439" s="158">
        <v>2015</v>
      </c>
      <c r="C1439" s="157" t="s">
        <v>341</v>
      </c>
      <c r="D1439" s="157" t="s">
        <v>337</v>
      </c>
      <c r="E1439" s="158">
        <v>1219132</v>
      </c>
    </row>
    <row r="1440" spans="1:5" ht="14.4">
      <c r="A1440" s="157" t="s">
        <v>289</v>
      </c>
      <c r="B1440" s="158">
        <v>2015</v>
      </c>
      <c r="C1440" s="157" t="s">
        <v>333</v>
      </c>
      <c r="D1440" s="157" t="s">
        <v>332</v>
      </c>
      <c r="E1440" s="158">
        <v>26212</v>
      </c>
    </row>
    <row r="1441" spans="1:5" ht="14.4">
      <c r="A1441" s="157" t="s">
        <v>289</v>
      </c>
      <c r="B1441" s="158">
        <v>2015</v>
      </c>
      <c r="C1441" s="157" t="s">
        <v>335</v>
      </c>
      <c r="D1441" s="157" t="s">
        <v>332</v>
      </c>
      <c r="E1441" s="158">
        <v>25062</v>
      </c>
    </row>
    <row r="1442" spans="1:5" ht="14.4">
      <c r="A1442" s="157" t="s">
        <v>289</v>
      </c>
      <c r="B1442" s="158">
        <v>2015</v>
      </c>
      <c r="C1442" s="157" t="s">
        <v>342</v>
      </c>
      <c r="D1442" s="157" t="s">
        <v>337</v>
      </c>
      <c r="E1442" s="158">
        <v>544</v>
      </c>
    </row>
    <row r="1443" spans="1:5" ht="14.4">
      <c r="A1443" s="157" t="s">
        <v>289</v>
      </c>
      <c r="B1443" s="158">
        <v>2015</v>
      </c>
      <c r="C1443" s="157" t="s">
        <v>336</v>
      </c>
      <c r="D1443" s="157" t="s">
        <v>332</v>
      </c>
      <c r="E1443" s="158">
        <v>6295</v>
      </c>
    </row>
    <row r="1444" spans="1:5" ht="14.4">
      <c r="A1444" s="157" t="s">
        <v>289</v>
      </c>
      <c r="B1444" s="158">
        <v>2016</v>
      </c>
      <c r="C1444" s="157" t="s">
        <v>343</v>
      </c>
      <c r="D1444" s="157" t="s">
        <v>332</v>
      </c>
      <c r="E1444" s="158">
        <v>362</v>
      </c>
    </row>
    <row r="1445" spans="1:5" ht="14.4">
      <c r="A1445" s="157" t="s">
        <v>289</v>
      </c>
      <c r="B1445" s="158">
        <v>2016</v>
      </c>
      <c r="C1445" s="157" t="s">
        <v>338</v>
      </c>
      <c r="D1445" s="157" t="s">
        <v>337</v>
      </c>
      <c r="E1445" s="158">
        <v>116499</v>
      </c>
    </row>
    <row r="1446" spans="1:5" ht="14.4">
      <c r="A1446" s="157" t="s">
        <v>289</v>
      </c>
      <c r="B1446" s="158">
        <v>2016</v>
      </c>
      <c r="C1446" s="157" t="s">
        <v>339</v>
      </c>
      <c r="D1446" s="157" t="s">
        <v>337</v>
      </c>
      <c r="E1446" s="158">
        <v>9094</v>
      </c>
    </row>
    <row r="1447" spans="1:5" ht="14.4">
      <c r="A1447" s="157" t="s">
        <v>289</v>
      </c>
      <c r="B1447" s="158">
        <v>2016</v>
      </c>
      <c r="C1447" s="157" t="s">
        <v>340</v>
      </c>
      <c r="D1447" s="157" t="s">
        <v>337</v>
      </c>
      <c r="E1447" s="158">
        <v>2</v>
      </c>
    </row>
    <row r="1448" spans="1:5" ht="14.4">
      <c r="A1448" s="157" t="s">
        <v>289</v>
      </c>
      <c r="B1448" s="158">
        <v>2016</v>
      </c>
      <c r="C1448" s="157" t="s">
        <v>341</v>
      </c>
      <c r="D1448" s="157" t="s">
        <v>337</v>
      </c>
      <c r="E1448" s="158">
        <v>1231514</v>
      </c>
    </row>
    <row r="1449" spans="1:5" ht="14.4">
      <c r="A1449" s="157" t="s">
        <v>289</v>
      </c>
      <c r="B1449" s="158">
        <v>2016</v>
      </c>
      <c r="C1449" s="157" t="s">
        <v>333</v>
      </c>
      <c r="D1449" s="157" t="s">
        <v>332</v>
      </c>
      <c r="E1449" s="158">
        <v>24539</v>
      </c>
    </row>
    <row r="1450" spans="1:5" ht="14.4">
      <c r="A1450" s="157" t="s">
        <v>289</v>
      </c>
      <c r="B1450" s="158">
        <v>2016</v>
      </c>
      <c r="C1450" s="157" t="s">
        <v>335</v>
      </c>
      <c r="D1450" s="157" t="s">
        <v>332</v>
      </c>
      <c r="E1450" s="158">
        <v>18275</v>
      </c>
    </row>
    <row r="1451" spans="1:5" ht="14.4">
      <c r="A1451" s="157" t="s">
        <v>289</v>
      </c>
      <c r="B1451" s="158">
        <v>2016</v>
      </c>
      <c r="C1451" s="157" t="s">
        <v>342</v>
      </c>
      <c r="D1451" s="157" t="s">
        <v>337</v>
      </c>
      <c r="E1451" s="158">
        <v>579</v>
      </c>
    </row>
    <row r="1452" spans="1:5" ht="14.4">
      <c r="A1452" s="157" t="s">
        <v>289</v>
      </c>
      <c r="B1452" s="158">
        <v>2016</v>
      </c>
      <c r="C1452" s="157" t="s">
        <v>336</v>
      </c>
      <c r="D1452" s="157" t="s">
        <v>332</v>
      </c>
      <c r="E1452" s="158">
        <v>6154</v>
      </c>
    </row>
    <row r="1453" spans="1:5" ht="14.4">
      <c r="A1453" s="157" t="s">
        <v>289</v>
      </c>
      <c r="B1453" s="158">
        <v>2017</v>
      </c>
      <c r="C1453" s="157" t="s">
        <v>343</v>
      </c>
      <c r="D1453" s="157" t="s">
        <v>332</v>
      </c>
      <c r="E1453" s="158">
        <v>360</v>
      </c>
    </row>
    <row r="1454" spans="1:5" ht="14.4">
      <c r="A1454" s="157" t="s">
        <v>289</v>
      </c>
      <c r="B1454" s="158">
        <v>2017</v>
      </c>
      <c r="C1454" s="157" t="s">
        <v>338</v>
      </c>
      <c r="D1454" s="157" t="s">
        <v>337</v>
      </c>
      <c r="E1454" s="158">
        <v>116170</v>
      </c>
    </row>
    <row r="1455" spans="1:5" ht="14.4">
      <c r="A1455" s="157" t="s">
        <v>289</v>
      </c>
      <c r="B1455" s="158">
        <v>2017</v>
      </c>
      <c r="C1455" s="157" t="s">
        <v>339</v>
      </c>
      <c r="D1455" s="157" t="s">
        <v>337</v>
      </c>
      <c r="E1455" s="158">
        <v>9269</v>
      </c>
    </row>
    <row r="1456" spans="1:5" ht="14.4">
      <c r="A1456" s="157" t="s">
        <v>289</v>
      </c>
      <c r="B1456" s="158">
        <v>2017</v>
      </c>
      <c r="C1456" s="157" t="s">
        <v>340</v>
      </c>
      <c r="D1456" s="157" t="s">
        <v>337</v>
      </c>
      <c r="E1456" s="158">
        <v>2</v>
      </c>
    </row>
    <row r="1457" spans="1:5" ht="14.4">
      <c r="A1457" s="157" t="s">
        <v>289</v>
      </c>
      <c r="B1457" s="158">
        <v>2017</v>
      </c>
      <c r="C1457" s="157" t="s">
        <v>341</v>
      </c>
      <c r="D1457" s="157" t="s">
        <v>337</v>
      </c>
      <c r="E1457" s="158">
        <v>1245279</v>
      </c>
    </row>
    <row r="1458" spans="1:5" ht="14.4">
      <c r="A1458" s="157" t="s">
        <v>289</v>
      </c>
      <c r="B1458" s="158">
        <v>2017</v>
      </c>
      <c r="C1458" s="157" t="s">
        <v>333</v>
      </c>
      <c r="D1458" s="157" t="s">
        <v>332</v>
      </c>
      <c r="E1458" s="158">
        <v>22932</v>
      </c>
    </row>
    <row r="1459" spans="1:5" ht="14.4">
      <c r="A1459" s="157" t="s">
        <v>289</v>
      </c>
      <c r="B1459" s="158">
        <v>2017</v>
      </c>
      <c r="C1459" s="157" t="s">
        <v>335</v>
      </c>
      <c r="D1459" s="157" t="s">
        <v>332</v>
      </c>
      <c r="E1459" s="158">
        <v>18158</v>
      </c>
    </row>
    <row r="1460" spans="1:5" ht="14.4">
      <c r="A1460" s="157" t="s">
        <v>289</v>
      </c>
      <c r="B1460" s="158">
        <v>2017</v>
      </c>
      <c r="C1460" s="157" t="s">
        <v>342</v>
      </c>
      <c r="D1460" s="157" t="s">
        <v>337</v>
      </c>
      <c r="E1460" s="158">
        <v>557</v>
      </c>
    </row>
    <row r="1461" spans="1:5" ht="14.4">
      <c r="A1461" s="157" t="s">
        <v>289</v>
      </c>
      <c r="B1461" s="158">
        <v>2017</v>
      </c>
      <c r="C1461" s="157" t="s">
        <v>336</v>
      </c>
      <c r="D1461" s="157" t="s">
        <v>332</v>
      </c>
      <c r="E1461" s="158">
        <v>6153</v>
      </c>
    </row>
    <row r="1462" spans="1:5" ht="14.4">
      <c r="A1462" s="157" t="s">
        <v>289</v>
      </c>
      <c r="B1462" s="158">
        <v>2018</v>
      </c>
      <c r="C1462" s="157" t="s">
        <v>343</v>
      </c>
      <c r="D1462" s="157" t="s">
        <v>332</v>
      </c>
      <c r="E1462" s="158">
        <v>360</v>
      </c>
    </row>
    <row r="1463" spans="1:5" ht="14.4">
      <c r="A1463" s="157" t="s">
        <v>289</v>
      </c>
      <c r="B1463" s="158">
        <v>2018</v>
      </c>
      <c r="C1463" s="157" t="s">
        <v>338</v>
      </c>
      <c r="D1463" s="157" t="s">
        <v>337</v>
      </c>
      <c r="E1463" s="158">
        <v>116425</v>
      </c>
    </row>
    <row r="1464" spans="1:5" ht="14.4">
      <c r="A1464" s="157" t="s">
        <v>289</v>
      </c>
      <c r="B1464" s="158">
        <v>2018</v>
      </c>
      <c r="C1464" s="157" t="s">
        <v>339</v>
      </c>
      <c r="D1464" s="157" t="s">
        <v>337</v>
      </c>
      <c r="E1464" s="158">
        <v>9492</v>
      </c>
    </row>
    <row r="1465" spans="1:5" ht="14.4">
      <c r="A1465" s="157" t="s">
        <v>289</v>
      </c>
      <c r="B1465" s="158">
        <v>2018</v>
      </c>
      <c r="C1465" s="157" t="s">
        <v>340</v>
      </c>
      <c r="D1465" s="157" t="s">
        <v>337</v>
      </c>
      <c r="E1465" s="158">
        <v>2</v>
      </c>
    </row>
    <row r="1466" spans="1:5" ht="14.4">
      <c r="A1466" s="157" t="s">
        <v>289</v>
      </c>
      <c r="B1466" s="158">
        <v>2018</v>
      </c>
      <c r="C1466" s="157" t="s">
        <v>341</v>
      </c>
      <c r="D1466" s="157" t="s">
        <v>337</v>
      </c>
      <c r="E1466" s="158">
        <v>1258331</v>
      </c>
    </row>
    <row r="1467" spans="1:5" ht="14.4">
      <c r="A1467" s="157" t="s">
        <v>289</v>
      </c>
      <c r="B1467" s="158">
        <v>2018</v>
      </c>
      <c r="C1467" s="157" t="s">
        <v>333</v>
      </c>
      <c r="D1467" s="157" t="s">
        <v>332</v>
      </c>
      <c r="E1467" s="158">
        <v>22577</v>
      </c>
    </row>
    <row r="1468" spans="1:5" ht="14.4">
      <c r="A1468" s="157" t="s">
        <v>289</v>
      </c>
      <c r="B1468" s="158">
        <v>2018</v>
      </c>
      <c r="C1468" s="157" t="s">
        <v>335</v>
      </c>
      <c r="D1468" s="157" t="s">
        <v>332</v>
      </c>
      <c r="E1468" s="158">
        <v>18372</v>
      </c>
    </row>
    <row r="1469" spans="1:5" ht="14.4">
      <c r="A1469" s="157" t="s">
        <v>289</v>
      </c>
      <c r="B1469" s="158">
        <v>2018</v>
      </c>
      <c r="C1469" s="157" t="s">
        <v>342</v>
      </c>
      <c r="D1469" s="157" t="s">
        <v>337</v>
      </c>
      <c r="E1469" s="158">
        <v>581</v>
      </c>
    </row>
    <row r="1470" spans="1:5" ht="14.4">
      <c r="A1470" s="157" t="s">
        <v>289</v>
      </c>
      <c r="B1470" s="158">
        <v>2018</v>
      </c>
      <c r="C1470" s="157" t="s">
        <v>336</v>
      </c>
      <c r="D1470" s="157" t="s">
        <v>332</v>
      </c>
      <c r="E1470" s="158">
        <v>6148</v>
      </c>
    </row>
    <row r="1471" spans="1:5" ht="14.4">
      <c r="A1471" s="157" t="s">
        <v>289</v>
      </c>
      <c r="B1471" s="158">
        <v>2019</v>
      </c>
      <c r="C1471" s="157" t="s">
        <v>343</v>
      </c>
      <c r="D1471" s="157" t="s">
        <v>332</v>
      </c>
      <c r="E1471" s="158">
        <v>359</v>
      </c>
    </row>
    <row r="1472" spans="1:5" ht="14.4">
      <c r="A1472" s="157" t="s">
        <v>289</v>
      </c>
      <c r="B1472" s="158">
        <v>2019</v>
      </c>
      <c r="C1472" s="157" t="s">
        <v>338</v>
      </c>
      <c r="D1472" s="157" t="s">
        <v>337</v>
      </c>
      <c r="E1472" s="158">
        <v>116667</v>
      </c>
    </row>
    <row r="1473" spans="1:5" ht="14.4">
      <c r="A1473" s="157" t="s">
        <v>289</v>
      </c>
      <c r="B1473" s="158">
        <v>2019</v>
      </c>
      <c r="C1473" s="157" t="s">
        <v>339</v>
      </c>
      <c r="D1473" s="157" t="s">
        <v>337</v>
      </c>
      <c r="E1473" s="158">
        <v>8057</v>
      </c>
    </row>
    <row r="1474" spans="1:5" ht="14.4">
      <c r="A1474" s="157" t="s">
        <v>289</v>
      </c>
      <c r="B1474" s="158">
        <v>2019</v>
      </c>
      <c r="C1474" s="157" t="s">
        <v>340</v>
      </c>
      <c r="D1474" s="157" t="s">
        <v>337</v>
      </c>
      <c r="E1474" s="158">
        <v>2</v>
      </c>
    </row>
    <row r="1475" spans="1:5" ht="14.4">
      <c r="A1475" s="157" t="s">
        <v>289</v>
      </c>
      <c r="B1475" s="158">
        <v>2019</v>
      </c>
      <c r="C1475" s="157" t="s">
        <v>341</v>
      </c>
      <c r="D1475" s="157" t="s">
        <v>337</v>
      </c>
      <c r="E1475" s="158">
        <v>1268906</v>
      </c>
    </row>
    <row r="1476" spans="1:5" ht="14.4">
      <c r="A1476" s="157" t="s">
        <v>289</v>
      </c>
      <c r="B1476" s="158">
        <v>2019</v>
      </c>
      <c r="C1476" s="157" t="s">
        <v>333</v>
      </c>
      <c r="D1476" s="157" t="s">
        <v>332</v>
      </c>
      <c r="E1476" s="158">
        <v>21771</v>
      </c>
    </row>
    <row r="1477" spans="1:5" ht="14.4">
      <c r="A1477" s="157" t="s">
        <v>289</v>
      </c>
      <c r="B1477" s="158">
        <v>2019</v>
      </c>
      <c r="C1477" s="157" t="s">
        <v>335</v>
      </c>
      <c r="D1477" s="157" t="s">
        <v>332</v>
      </c>
      <c r="E1477" s="158">
        <v>18244</v>
      </c>
    </row>
    <row r="1478" spans="1:5" ht="14.4">
      <c r="A1478" s="157" t="s">
        <v>289</v>
      </c>
      <c r="B1478" s="158">
        <v>2019</v>
      </c>
      <c r="C1478" s="157" t="s">
        <v>342</v>
      </c>
      <c r="D1478" s="157" t="s">
        <v>337</v>
      </c>
      <c r="E1478" s="158">
        <v>602</v>
      </c>
    </row>
    <row r="1479" spans="1:5" ht="14.4">
      <c r="A1479" s="157" t="s">
        <v>289</v>
      </c>
      <c r="B1479" s="158">
        <v>2019</v>
      </c>
      <c r="C1479" s="157" t="s">
        <v>336</v>
      </c>
      <c r="D1479" s="157" t="s">
        <v>332</v>
      </c>
      <c r="E1479" s="158">
        <v>6169</v>
      </c>
    </row>
    <row r="1480" spans="1:5" ht="14.4">
      <c r="A1480" s="157" t="s">
        <v>289</v>
      </c>
      <c r="B1480" s="158">
        <v>2020</v>
      </c>
      <c r="C1480" s="157" t="s">
        <v>343</v>
      </c>
      <c r="D1480" s="157" t="s">
        <v>332</v>
      </c>
      <c r="E1480" s="158">
        <v>357</v>
      </c>
    </row>
    <row r="1481" spans="1:5" ht="14.4">
      <c r="A1481" s="157" t="s">
        <v>289</v>
      </c>
      <c r="B1481" s="158">
        <v>2020</v>
      </c>
      <c r="C1481" s="157" t="s">
        <v>338</v>
      </c>
      <c r="D1481" s="157" t="s">
        <v>337</v>
      </c>
      <c r="E1481" s="158">
        <v>117473</v>
      </c>
    </row>
    <row r="1482" spans="1:5" ht="14.4">
      <c r="A1482" s="157" t="s">
        <v>289</v>
      </c>
      <c r="B1482" s="158">
        <v>2020</v>
      </c>
      <c r="C1482" s="157" t="s">
        <v>339</v>
      </c>
      <c r="D1482" s="157" t="s">
        <v>337</v>
      </c>
      <c r="E1482" s="158">
        <v>8288</v>
      </c>
    </row>
    <row r="1483" spans="1:5" ht="14.4">
      <c r="A1483" s="157" t="s">
        <v>289</v>
      </c>
      <c r="B1483" s="158">
        <v>2020</v>
      </c>
      <c r="C1483" s="157" t="s">
        <v>340</v>
      </c>
      <c r="D1483" s="157" t="s">
        <v>337</v>
      </c>
      <c r="E1483" s="158">
        <v>2</v>
      </c>
    </row>
    <row r="1484" spans="1:5" ht="14.4">
      <c r="A1484" s="157" t="s">
        <v>289</v>
      </c>
      <c r="B1484" s="158">
        <v>2020</v>
      </c>
      <c r="C1484" s="157" t="s">
        <v>341</v>
      </c>
      <c r="D1484" s="157" t="s">
        <v>337</v>
      </c>
      <c r="E1484" s="158">
        <v>1285383</v>
      </c>
    </row>
    <row r="1485" spans="1:5" ht="14.4">
      <c r="A1485" s="157" t="s">
        <v>289</v>
      </c>
      <c r="B1485" s="158">
        <v>2020</v>
      </c>
      <c r="C1485" s="157" t="s">
        <v>333</v>
      </c>
      <c r="D1485" s="157" t="s">
        <v>332</v>
      </c>
      <c r="E1485" s="158">
        <v>21167</v>
      </c>
    </row>
    <row r="1486" spans="1:5" ht="14.4">
      <c r="A1486" s="157" t="s">
        <v>289</v>
      </c>
      <c r="B1486" s="158">
        <v>2020</v>
      </c>
      <c r="C1486" s="157" t="s">
        <v>335</v>
      </c>
      <c r="D1486" s="157" t="s">
        <v>332</v>
      </c>
      <c r="E1486" s="158">
        <v>18149</v>
      </c>
    </row>
    <row r="1487" spans="1:5" ht="14.4">
      <c r="A1487" s="157" t="s">
        <v>289</v>
      </c>
      <c r="B1487" s="158">
        <v>2020</v>
      </c>
      <c r="C1487" s="157" t="s">
        <v>342</v>
      </c>
      <c r="D1487" s="157" t="s">
        <v>337</v>
      </c>
      <c r="E1487" s="158">
        <v>637</v>
      </c>
    </row>
    <row r="1488" spans="1:5" ht="14.4">
      <c r="A1488" s="157" t="s">
        <v>289</v>
      </c>
      <c r="B1488" s="158">
        <v>2020</v>
      </c>
      <c r="C1488" s="157" t="s">
        <v>336</v>
      </c>
      <c r="D1488" s="157" t="s">
        <v>332</v>
      </c>
      <c r="E1488" s="158">
        <v>6177</v>
      </c>
    </row>
    <row r="1489" spans="1:5" ht="14.4">
      <c r="A1489" s="157" t="s">
        <v>289</v>
      </c>
      <c r="B1489" s="158">
        <v>2021</v>
      </c>
      <c r="C1489" s="157" t="s">
        <v>343</v>
      </c>
      <c r="D1489" s="157" t="s">
        <v>332</v>
      </c>
      <c r="E1489" s="158">
        <v>341</v>
      </c>
    </row>
    <row r="1490" spans="1:5" ht="14.4">
      <c r="A1490" s="157" t="s">
        <v>289</v>
      </c>
      <c r="B1490" s="158">
        <v>2021</v>
      </c>
      <c r="C1490" s="157" t="s">
        <v>338</v>
      </c>
      <c r="D1490" s="157" t="s">
        <v>337</v>
      </c>
      <c r="E1490" s="158">
        <v>117831</v>
      </c>
    </row>
    <row r="1491" spans="1:5" ht="14.4">
      <c r="A1491" s="157" t="s">
        <v>289</v>
      </c>
      <c r="B1491" s="158">
        <v>2021</v>
      </c>
      <c r="C1491" s="157" t="s">
        <v>339</v>
      </c>
      <c r="D1491" s="157" t="s">
        <v>337</v>
      </c>
      <c r="E1491" s="158">
        <v>8460</v>
      </c>
    </row>
    <row r="1492" spans="1:5" ht="14.4">
      <c r="A1492" s="157" t="s">
        <v>289</v>
      </c>
      <c r="B1492" s="158">
        <v>2021</v>
      </c>
      <c r="C1492" s="157" t="s">
        <v>340</v>
      </c>
      <c r="D1492" s="157" t="s">
        <v>337</v>
      </c>
      <c r="E1492" s="158">
        <v>0</v>
      </c>
    </row>
    <row r="1493" spans="1:5" ht="14.4">
      <c r="A1493" s="157" t="s">
        <v>289</v>
      </c>
      <c r="B1493" s="158">
        <v>2021</v>
      </c>
      <c r="C1493" s="157" t="s">
        <v>341</v>
      </c>
      <c r="D1493" s="157" t="s">
        <v>337</v>
      </c>
      <c r="E1493" s="158">
        <v>1297109</v>
      </c>
    </row>
    <row r="1494" spans="1:5" ht="14.4">
      <c r="A1494" s="157" t="s">
        <v>289</v>
      </c>
      <c r="B1494" s="158">
        <v>2021</v>
      </c>
      <c r="C1494" s="157" t="s">
        <v>333</v>
      </c>
      <c r="D1494" s="157" t="s">
        <v>332</v>
      </c>
      <c r="E1494" s="158">
        <v>20472</v>
      </c>
    </row>
    <row r="1495" spans="1:5" ht="14.4">
      <c r="A1495" s="157" t="s">
        <v>289</v>
      </c>
      <c r="B1495" s="158">
        <v>2021</v>
      </c>
      <c r="C1495" s="157" t="s">
        <v>335</v>
      </c>
      <c r="D1495" s="157" t="s">
        <v>332</v>
      </c>
      <c r="E1495" s="158">
        <v>5622</v>
      </c>
    </row>
    <row r="1496" spans="1:5" ht="14.4">
      <c r="A1496" s="157" t="s">
        <v>289</v>
      </c>
      <c r="B1496" s="158">
        <v>2021</v>
      </c>
      <c r="C1496" s="157" t="s">
        <v>342</v>
      </c>
      <c r="D1496" s="157" t="s">
        <v>337</v>
      </c>
      <c r="E1496" s="158">
        <v>670</v>
      </c>
    </row>
    <row r="1497" spans="1:5" ht="14.4">
      <c r="A1497" s="157" t="s">
        <v>289</v>
      </c>
      <c r="B1497" s="158">
        <v>2021</v>
      </c>
      <c r="C1497" s="157" t="s">
        <v>336</v>
      </c>
      <c r="D1497" s="157" t="s">
        <v>332</v>
      </c>
      <c r="E1497" s="158">
        <v>5713</v>
      </c>
    </row>
    <row r="1498" spans="1:5" ht="14.4">
      <c r="A1498" s="157" t="s">
        <v>289</v>
      </c>
      <c r="B1498" s="158">
        <v>2022</v>
      </c>
      <c r="C1498" s="157" t="s">
        <v>343</v>
      </c>
      <c r="D1498" s="157" t="s">
        <v>332</v>
      </c>
      <c r="E1498" s="158">
        <v>345</v>
      </c>
    </row>
    <row r="1499" spans="1:5" ht="14.4">
      <c r="A1499" s="157" t="s">
        <v>289</v>
      </c>
      <c r="B1499" s="158">
        <v>2022</v>
      </c>
      <c r="C1499" s="157" t="s">
        <v>338</v>
      </c>
      <c r="D1499" s="157" t="s">
        <v>337</v>
      </c>
      <c r="E1499" s="158">
        <v>119711</v>
      </c>
    </row>
    <row r="1500" spans="1:5" ht="14.4">
      <c r="A1500" s="157" t="s">
        <v>289</v>
      </c>
      <c r="B1500" s="158">
        <v>2022</v>
      </c>
      <c r="C1500" s="157" t="s">
        <v>339</v>
      </c>
      <c r="D1500" s="157" t="s">
        <v>337</v>
      </c>
      <c r="E1500" s="158">
        <v>7420</v>
      </c>
    </row>
    <row r="1501" spans="1:5" ht="14.4">
      <c r="A1501" s="157" t="s">
        <v>289</v>
      </c>
      <c r="B1501" s="158">
        <v>2022</v>
      </c>
      <c r="C1501" s="157" t="s">
        <v>340</v>
      </c>
      <c r="D1501" s="157" t="s">
        <v>337</v>
      </c>
      <c r="E1501" s="158">
        <v>0</v>
      </c>
    </row>
    <row r="1502" spans="1:5" ht="14.4">
      <c r="A1502" s="157" t="s">
        <v>289</v>
      </c>
      <c r="B1502" s="158">
        <v>2022</v>
      </c>
      <c r="C1502" s="157" t="s">
        <v>341</v>
      </c>
      <c r="D1502" s="157" t="s">
        <v>337</v>
      </c>
      <c r="E1502" s="158">
        <v>1312253</v>
      </c>
    </row>
    <row r="1503" spans="1:5" ht="14.4">
      <c r="A1503" s="157" t="s">
        <v>289</v>
      </c>
      <c r="B1503" s="158">
        <v>2022</v>
      </c>
      <c r="C1503" s="157" t="s">
        <v>333</v>
      </c>
      <c r="D1503" s="157" t="s">
        <v>332</v>
      </c>
      <c r="E1503" s="158">
        <v>20009</v>
      </c>
    </row>
    <row r="1504" spans="1:5" ht="14.4">
      <c r="A1504" s="157" t="s">
        <v>289</v>
      </c>
      <c r="B1504" s="158">
        <v>2022</v>
      </c>
      <c r="C1504" s="157" t="s">
        <v>335</v>
      </c>
      <c r="D1504" s="157" t="s">
        <v>332</v>
      </c>
      <c r="E1504" s="158">
        <v>5915</v>
      </c>
    </row>
    <row r="1505" spans="1:5" ht="14.4">
      <c r="A1505" s="157" t="s">
        <v>289</v>
      </c>
      <c r="B1505" s="158">
        <v>2022</v>
      </c>
      <c r="C1505" s="157" t="s">
        <v>342</v>
      </c>
      <c r="D1505" s="157" t="s">
        <v>337</v>
      </c>
      <c r="E1505" s="158">
        <v>701</v>
      </c>
    </row>
    <row r="1506" spans="1:5" ht="14.4">
      <c r="A1506" s="157" t="s">
        <v>289</v>
      </c>
      <c r="B1506" s="158">
        <v>2022</v>
      </c>
      <c r="C1506" s="157" t="s">
        <v>336</v>
      </c>
      <c r="D1506" s="157" t="s">
        <v>332</v>
      </c>
      <c r="E1506" s="158">
        <v>5759</v>
      </c>
    </row>
    <row r="1507" spans="1:5" ht="14.4">
      <c r="A1507" s="157" t="s">
        <v>289</v>
      </c>
      <c r="B1507" s="158">
        <v>2023</v>
      </c>
      <c r="C1507" s="157" t="s">
        <v>343</v>
      </c>
      <c r="D1507" s="157" t="s">
        <v>332</v>
      </c>
      <c r="E1507" s="158">
        <v>0</v>
      </c>
    </row>
    <row r="1508" spans="1:5" ht="14.4">
      <c r="A1508" s="157" t="s">
        <v>289</v>
      </c>
      <c r="B1508" s="158">
        <v>2023</v>
      </c>
      <c r="C1508" s="157" t="s">
        <v>338</v>
      </c>
      <c r="D1508" s="157" t="s">
        <v>337</v>
      </c>
      <c r="E1508" s="158">
        <v>121174</v>
      </c>
    </row>
    <row r="1509" spans="1:5" ht="14.4">
      <c r="A1509" s="157" t="s">
        <v>289</v>
      </c>
      <c r="B1509" s="158">
        <v>2023</v>
      </c>
      <c r="C1509" s="157" t="s">
        <v>339</v>
      </c>
      <c r="D1509" s="157" t="s">
        <v>337</v>
      </c>
      <c r="E1509" s="158">
        <v>7028</v>
      </c>
    </row>
    <row r="1510" spans="1:5" ht="14.4">
      <c r="A1510" s="157" t="s">
        <v>289</v>
      </c>
      <c r="B1510" s="158">
        <v>2023</v>
      </c>
      <c r="C1510" s="157" t="s">
        <v>340</v>
      </c>
      <c r="D1510" s="157" t="s">
        <v>337</v>
      </c>
      <c r="E1510" s="158">
        <v>0</v>
      </c>
    </row>
    <row r="1511" spans="1:5" ht="14.4">
      <c r="A1511" s="157" t="s">
        <v>289</v>
      </c>
      <c r="B1511" s="158">
        <v>2023</v>
      </c>
      <c r="C1511" s="157" t="s">
        <v>341</v>
      </c>
      <c r="D1511" s="157" t="s">
        <v>337</v>
      </c>
      <c r="E1511" s="158">
        <v>1328722</v>
      </c>
    </row>
    <row r="1512" spans="1:5" ht="14.4">
      <c r="A1512" s="157" t="s">
        <v>289</v>
      </c>
      <c r="B1512" s="158">
        <v>2023</v>
      </c>
      <c r="C1512" s="157" t="s">
        <v>333</v>
      </c>
      <c r="D1512" s="157" t="s">
        <v>332</v>
      </c>
      <c r="E1512" s="158">
        <v>19616</v>
      </c>
    </row>
    <row r="1513" spans="1:5" ht="14.4">
      <c r="A1513" s="157" t="s">
        <v>289</v>
      </c>
      <c r="B1513" s="158">
        <v>2023</v>
      </c>
      <c r="C1513" s="157" t="s">
        <v>335</v>
      </c>
      <c r="D1513" s="157" t="s">
        <v>332</v>
      </c>
      <c r="E1513" s="158">
        <v>6256</v>
      </c>
    </row>
    <row r="1514" spans="1:5" ht="14.4">
      <c r="A1514" s="157" t="s">
        <v>289</v>
      </c>
      <c r="B1514" s="158">
        <v>2023</v>
      </c>
      <c r="C1514" s="157" t="s">
        <v>342</v>
      </c>
      <c r="D1514" s="157" t="s">
        <v>337</v>
      </c>
      <c r="E1514" s="158">
        <v>1138</v>
      </c>
    </row>
    <row r="1515" spans="1:5" ht="14.4">
      <c r="A1515" s="157" t="s">
        <v>289</v>
      </c>
      <c r="B1515" s="158">
        <v>2023</v>
      </c>
      <c r="C1515" s="157" t="s">
        <v>336</v>
      </c>
      <c r="D1515" s="157" t="s">
        <v>332</v>
      </c>
      <c r="E1515" s="158">
        <v>5814</v>
      </c>
    </row>
    <row r="1516" spans="1:5" ht="14.4">
      <c r="A1516" s="157" t="s">
        <v>18</v>
      </c>
      <c r="B1516" s="158">
        <v>2015</v>
      </c>
      <c r="C1516" s="157" t="s">
        <v>338</v>
      </c>
      <c r="D1516" s="157" t="s">
        <v>337</v>
      </c>
      <c r="E1516" s="158">
        <v>24563</v>
      </c>
    </row>
    <row r="1517" spans="1:5" ht="14.4">
      <c r="A1517" s="157" t="s">
        <v>18</v>
      </c>
      <c r="B1517" s="158">
        <v>2015</v>
      </c>
      <c r="C1517" s="157" t="s">
        <v>339</v>
      </c>
      <c r="D1517" s="157" t="s">
        <v>337</v>
      </c>
      <c r="E1517" s="158">
        <v>3310</v>
      </c>
    </row>
    <row r="1518" spans="1:5" ht="14.4">
      <c r="A1518" s="157" t="s">
        <v>18</v>
      </c>
      <c r="B1518" s="158">
        <v>2015</v>
      </c>
      <c r="C1518" s="157" t="s">
        <v>340</v>
      </c>
      <c r="D1518" s="157" t="s">
        <v>337</v>
      </c>
      <c r="E1518" s="158">
        <v>10</v>
      </c>
    </row>
    <row r="1519" spans="1:5" ht="14.4">
      <c r="A1519" s="157" t="s">
        <v>18</v>
      </c>
      <c r="B1519" s="158">
        <v>2015</v>
      </c>
      <c r="C1519" s="157" t="s">
        <v>341</v>
      </c>
      <c r="D1519" s="157" t="s">
        <v>337</v>
      </c>
      <c r="E1519" s="158">
        <v>296036</v>
      </c>
    </row>
    <row r="1520" spans="1:5" ht="14.4">
      <c r="A1520" s="157" t="s">
        <v>18</v>
      </c>
      <c r="B1520" s="158">
        <v>2015</v>
      </c>
      <c r="C1520" s="157" t="s">
        <v>333</v>
      </c>
      <c r="D1520" s="157" t="s">
        <v>332</v>
      </c>
      <c r="E1520" s="158">
        <v>55</v>
      </c>
    </row>
    <row r="1521" spans="1:5" ht="14.4">
      <c r="A1521" s="157" t="s">
        <v>18</v>
      </c>
      <c r="B1521" s="158">
        <v>2015</v>
      </c>
      <c r="C1521" s="157" t="s">
        <v>335</v>
      </c>
      <c r="D1521" s="157" t="s">
        <v>332</v>
      </c>
      <c r="E1521" s="158">
        <v>58377</v>
      </c>
    </row>
    <row r="1522" spans="1:5" ht="14.4">
      <c r="A1522" s="157" t="s">
        <v>18</v>
      </c>
      <c r="B1522" s="158">
        <v>2015</v>
      </c>
      <c r="C1522" s="157" t="s">
        <v>336</v>
      </c>
      <c r="D1522" s="157" t="s">
        <v>332</v>
      </c>
      <c r="E1522" s="158">
        <v>3400</v>
      </c>
    </row>
    <row r="1523" spans="1:5" ht="14.4">
      <c r="A1523" s="157" t="s">
        <v>18</v>
      </c>
      <c r="B1523" s="158">
        <v>2016</v>
      </c>
      <c r="C1523" s="157" t="s">
        <v>338</v>
      </c>
      <c r="D1523" s="157" t="s">
        <v>337</v>
      </c>
      <c r="E1523" s="158">
        <v>24689</v>
      </c>
    </row>
    <row r="1524" spans="1:5" ht="14.4">
      <c r="A1524" s="157" t="s">
        <v>18</v>
      </c>
      <c r="B1524" s="158">
        <v>2016</v>
      </c>
      <c r="C1524" s="157" t="s">
        <v>339</v>
      </c>
      <c r="D1524" s="157" t="s">
        <v>337</v>
      </c>
      <c r="E1524" s="158">
        <v>3271</v>
      </c>
    </row>
    <row r="1525" spans="1:5" ht="14.4">
      <c r="A1525" s="157" t="s">
        <v>18</v>
      </c>
      <c r="B1525" s="158">
        <v>2016</v>
      </c>
      <c r="C1525" s="157" t="s">
        <v>340</v>
      </c>
      <c r="D1525" s="157" t="s">
        <v>337</v>
      </c>
      <c r="E1525" s="158">
        <v>11</v>
      </c>
    </row>
    <row r="1526" spans="1:5" ht="14.4">
      <c r="A1526" s="157" t="s">
        <v>18</v>
      </c>
      <c r="B1526" s="158">
        <v>2016</v>
      </c>
      <c r="C1526" s="157" t="s">
        <v>341</v>
      </c>
      <c r="D1526" s="157" t="s">
        <v>337</v>
      </c>
      <c r="E1526" s="158">
        <v>299909</v>
      </c>
    </row>
    <row r="1527" spans="1:5" ht="14.4">
      <c r="A1527" s="157" t="s">
        <v>18</v>
      </c>
      <c r="B1527" s="158">
        <v>2016</v>
      </c>
      <c r="C1527" s="157" t="s">
        <v>333</v>
      </c>
      <c r="D1527" s="157" t="s">
        <v>332</v>
      </c>
      <c r="E1527" s="158">
        <v>62</v>
      </c>
    </row>
    <row r="1528" spans="1:5" ht="14.4">
      <c r="A1528" s="157" t="s">
        <v>18</v>
      </c>
      <c r="B1528" s="158">
        <v>2016</v>
      </c>
      <c r="C1528" s="157" t="s">
        <v>335</v>
      </c>
      <c r="D1528" s="157" t="s">
        <v>332</v>
      </c>
      <c r="E1528" s="158">
        <v>58706</v>
      </c>
    </row>
    <row r="1529" spans="1:5" ht="14.4">
      <c r="A1529" s="157" t="s">
        <v>18</v>
      </c>
      <c r="B1529" s="158">
        <v>2016</v>
      </c>
      <c r="C1529" s="157" t="s">
        <v>336</v>
      </c>
      <c r="D1529" s="157" t="s">
        <v>332</v>
      </c>
      <c r="E1529" s="158">
        <v>3424</v>
      </c>
    </row>
    <row r="1530" spans="1:5" ht="14.4">
      <c r="A1530" s="157" t="s">
        <v>18</v>
      </c>
      <c r="B1530" s="158">
        <v>2017</v>
      </c>
      <c r="C1530" s="157" t="s">
        <v>338</v>
      </c>
      <c r="D1530" s="157" t="s">
        <v>337</v>
      </c>
      <c r="E1530" s="158">
        <v>24888</v>
      </c>
    </row>
    <row r="1531" spans="1:5" ht="14.4">
      <c r="A1531" s="157" t="s">
        <v>18</v>
      </c>
      <c r="B1531" s="158">
        <v>2017</v>
      </c>
      <c r="C1531" s="157" t="s">
        <v>339</v>
      </c>
      <c r="D1531" s="157" t="s">
        <v>337</v>
      </c>
      <c r="E1531" s="158">
        <v>3305</v>
      </c>
    </row>
    <row r="1532" spans="1:5" ht="14.4">
      <c r="A1532" s="157" t="s">
        <v>18</v>
      </c>
      <c r="B1532" s="158">
        <v>2017</v>
      </c>
      <c r="C1532" s="157" t="s">
        <v>340</v>
      </c>
      <c r="D1532" s="157" t="s">
        <v>337</v>
      </c>
      <c r="E1532" s="158">
        <v>13</v>
      </c>
    </row>
    <row r="1533" spans="1:5" ht="14.4">
      <c r="A1533" s="157" t="s">
        <v>18</v>
      </c>
      <c r="B1533" s="158">
        <v>2017</v>
      </c>
      <c r="C1533" s="157" t="s">
        <v>341</v>
      </c>
      <c r="D1533" s="157" t="s">
        <v>337</v>
      </c>
      <c r="E1533" s="158">
        <v>303571</v>
      </c>
    </row>
    <row r="1534" spans="1:5" ht="14.4">
      <c r="A1534" s="157" t="s">
        <v>18</v>
      </c>
      <c r="B1534" s="158">
        <v>2017</v>
      </c>
      <c r="C1534" s="157" t="s">
        <v>333</v>
      </c>
      <c r="D1534" s="157" t="s">
        <v>332</v>
      </c>
      <c r="E1534" s="158">
        <v>58</v>
      </c>
    </row>
    <row r="1535" spans="1:5" ht="14.4">
      <c r="A1535" s="157" t="s">
        <v>18</v>
      </c>
      <c r="B1535" s="158">
        <v>2017</v>
      </c>
      <c r="C1535" s="157" t="s">
        <v>335</v>
      </c>
      <c r="D1535" s="157" t="s">
        <v>332</v>
      </c>
      <c r="E1535" s="158">
        <v>58760</v>
      </c>
    </row>
    <row r="1536" spans="1:5" ht="14.4">
      <c r="A1536" s="157" t="s">
        <v>18</v>
      </c>
      <c r="B1536" s="158">
        <v>2017</v>
      </c>
      <c r="C1536" s="157" t="s">
        <v>336</v>
      </c>
      <c r="D1536" s="157" t="s">
        <v>332</v>
      </c>
      <c r="E1536" s="158">
        <v>3433</v>
      </c>
    </row>
    <row r="1537" spans="1:5" ht="14.4">
      <c r="A1537" s="157" t="s">
        <v>18</v>
      </c>
      <c r="B1537" s="158">
        <v>2018</v>
      </c>
      <c r="C1537" s="157" t="s">
        <v>338</v>
      </c>
      <c r="D1537" s="157" t="s">
        <v>337</v>
      </c>
      <c r="E1537" s="158">
        <v>24996</v>
      </c>
    </row>
    <row r="1538" spans="1:5" ht="14.4">
      <c r="A1538" s="157" t="s">
        <v>18</v>
      </c>
      <c r="B1538" s="158">
        <v>2018</v>
      </c>
      <c r="C1538" s="157" t="s">
        <v>339</v>
      </c>
      <c r="D1538" s="157" t="s">
        <v>337</v>
      </c>
      <c r="E1538" s="158">
        <v>3260</v>
      </c>
    </row>
    <row r="1539" spans="1:5" ht="14.4">
      <c r="A1539" s="157" t="s">
        <v>18</v>
      </c>
      <c r="B1539" s="158">
        <v>2018</v>
      </c>
      <c r="C1539" s="157" t="s">
        <v>340</v>
      </c>
      <c r="D1539" s="157" t="s">
        <v>337</v>
      </c>
      <c r="E1539" s="158">
        <v>11</v>
      </c>
    </row>
    <row r="1540" spans="1:5" ht="14.4">
      <c r="A1540" s="157" t="s">
        <v>18</v>
      </c>
      <c r="B1540" s="158">
        <v>2018</v>
      </c>
      <c r="C1540" s="157" t="s">
        <v>341</v>
      </c>
      <c r="D1540" s="157" t="s">
        <v>337</v>
      </c>
      <c r="E1540" s="158">
        <v>307053</v>
      </c>
    </row>
    <row r="1541" spans="1:5" ht="14.4">
      <c r="A1541" s="157" t="s">
        <v>18</v>
      </c>
      <c r="B1541" s="158">
        <v>2018</v>
      </c>
      <c r="C1541" s="157" t="s">
        <v>333</v>
      </c>
      <c r="D1541" s="157" t="s">
        <v>332</v>
      </c>
      <c r="E1541" s="158">
        <v>57</v>
      </c>
    </row>
    <row r="1542" spans="1:5" ht="14.4">
      <c r="A1542" s="157" t="s">
        <v>18</v>
      </c>
      <c r="B1542" s="158">
        <v>2018</v>
      </c>
      <c r="C1542" s="157" t="s">
        <v>335</v>
      </c>
      <c r="D1542" s="157" t="s">
        <v>332</v>
      </c>
      <c r="E1542" s="158">
        <v>59740</v>
      </c>
    </row>
    <row r="1543" spans="1:5" ht="14.4">
      <c r="A1543" s="157" t="s">
        <v>18</v>
      </c>
      <c r="B1543" s="158">
        <v>2018</v>
      </c>
      <c r="C1543" s="157" t="s">
        <v>336</v>
      </c>
      <c r="D1543" s="157" t="s">
        <v>332</v>
      </c>
      <c r="E1543" s="158">
        <v>3440</v>
      </c>
    </row>
    <row r="1544" spans="1:5" ht="14.4">
      <c r="A1544" s="157" t="s">
        <v>18</v>
      </c>
      <c r="B1544" s="158">
        <v>2019</v>
      </c>
      <c r="C1544" s="157" t="s">
        <v>338</v>
      </c>
      <c r="D1544" s="157" t="s">
        <v>337</v>
      </c>
      <c r="E1544" s="158">
        <v>25080</v>
      </c>
    </row>
    <row r="1545" spans="1:5" ht="14.4">
      <c r="A1545" s="157" t="s">
        <v>18</v>
      </c>
      <c r="B1545" s="158">
        <v>2019</v>
      </c>
      <c r="C1545" s="157" t="s">
        <v>339</v>
      </c>
      <c r="D1545" s="157" t="s">
        <v>337</v>
      </c>
      <c r="E1545" s="158">
        <v>3216</v>
      </c>
    </row>
    <row r="1546" spans="1:5" ht="14.4">
      <c r="A1546" s="157" t="s">
        <v>18</v>
      </c>
      <c r="B1546" s="158">
        <v>2019</v>
      </c>
      <c r="C1546" s="157" t="s">
        <v>340</v>
      </c>
      <c r="D1546" s="157" t="s">
        <v>337</v>
      </c>
      <c r="E1546" s="158">
        <v>11</v>
      </c>
    </row>
    <row r="1547" spans="1:5" ht="14.4">
      <c r="A1547" s="157" t="s">
        <v>18</v>
      </c>
      <c r="B1547" s="158">
        <v>2019</v>
      </c>
      <c r="C1547" s="157" t="s">
        <v>341</v>
      </c>
      <c r="D1547" s="157" t="s">
        <v>337</v>
      </c>
      <c r="E1547" s="158">
        <v>311464</v>
      </c>
    </row>
    <row r="1548" spans="1:5" ht="14.4">
      <c r="A1548" s="157" t="s">
        <v>18</v>
      </c>
      <c r="B1548" s="158">
        <v>2019</v>
      </c>
      <c r="C1548" s="157" t="s">
        <v>333</v>
      </c>
      <c r="D1548" s="157" t="s">
        <v>332</v>
      </c>
      <c r="E1548" s="158">
        <v>57</v>
      </c>
    </row>
    <row r="1549" spans="1:5" ht="14.4">
      <c r="A1549" s="157" t="s">
        <v>18</v>
      </c>
      <c r="B1549" s="158">
        <v>2019</v>
      </c>
      <c r="C1549" s="157" t="s">
        <v>335</v>
      </c>
      <c r="D1549" s="157" t="s">
        <v>332</v>
      </c>
      <c r="E1549" s="158">
        <v>61073</v>
      </c>
    </row>
    <row r="1550" spans="1:5" ht="14.4">
      <c r="A1550" s="157" t="s">
        <v>18</v>
      </c>
      <c r="B1550" s="158">
        <v>2019</v>
      </c>
      <c r="C1550" s="157" t="s">
        <v>336</v>
      </c>
      <c r="D1550" s="157" t="s">
        <v>332</v>
      </c>
      <c r="E1550" s="158">
        <v>3321</v>
      </c>
    </row>
    <row r="1551" spans="1:5" ht="14.4">
      <c r="A1551" s="157" t="s">
        <v>18</v>
      </c>
      <c r="B1551" s="158">
        <v>2020</v>
      </c>
      <c r="C1551" s="157" t="s">
        <v>338</v>
      </c>
      <c r="D1551" s="157" t="s">
        <v>337</v>
      </c>
      <c r="E1551" s="158">
        <v>25162</v>
      </c>
    </row>
    <row r="1552" spans="1:5" ht="14.4">
      <c r="A1552" s="157" t="s">
        <v>18</v>
      </c>
      <c r="B1552" s="158">
        <v>2020</v>
      </c>
      <c r="C1552" s="157" t="s">
        <v>339</v>
      </c>
      <c r="D1552" s="157" t="s">
        <v>337</v>
      </c>
      <c r="E1552" s="158">
        <v>3256</v>
      </c>
    </row>
    <row r="1553" spans="1:5" ht="14.4">
      <c r="A1553" s="157" t="s">
        <v>18</v>
      </c>
      <c r="B1553" s="158">
        <v>2020</v>
      </c>
      <c r="C1553" s="157" t="s">
        <v>340</v>
      </c>
      <c r="D1553" s="157" t="s">
        <v>337</v>
      </c>
      <c r="E1553" s="158">
        <v>11</v>
      </c>
    </row>
    <row r="1554" spans="1:5" ht="14.4">
      <c r="A1554" s="157" t="s">
        <v>18</v>
      </c>
      <c r="B1554" s="158">
        <v>2020</v>
      </c>
      <c r="C1554" s="157" t="s">
        <v>341</v>
      </c>
      <c r="D1554" s="157" t="s">
        <v>337</v>
      </c>
      <c r="E1554" s="158">
        <v>317918</v>
      </c>
    </row>
    <row r="1555" spans="1:5" ht="14.4">
      <c r="A1555" s="157" t="s">
        <v>18</v>
      </c>
      <c r="B1555" s="158">
        <v>2020</v>
      </c>
      <c r="C1555" s="157" t="s">
        <v>333</v>
      </c>
      <c r="D1555" s="157" t="s">
        <v>332</v>
      </c>
      <c r="E1555" s="158">
        <v>57</v>
      </c>
    </row>
    <row r="1556" spans="1:5" ht="14.4">
      <c r="A1556" s="157" t="s">
        <v>18</v>
      </c>
      <c r="B1556" s="158">
        <v>2020</v>
      </c>
      <c r="C1556" s="157" t="s">
        <v>335</v>
      </c>
      <c r="D1556" s="157" t="s">
        <v>332</v>
      </c>
      <c r="E1556" s="158">
        <v>59740</v>
      </c>
    </row>
    <row r="1557" spans="1:5" ht="14.4">
      <c r="A1557" s="157" t="s">
        <v>18</v>
      </c>
      <c r="B1557" s="158">
        <v>2020</v>
      </c>
      <c r="C1557" s="157" t="s">
        <v>336</v>
      </c>
      <c r="D1557" s="157" t="s">
        <v>332</v>
      </c>
      <c r="E1557" s="158">
        <v>3424</v>
      </c>
    </row>
    <row r="1558" spans="1:5" ht="14.4">
      <c r="A1558" s="157" t="s">
        <v>18</v>
      </c>
      <c r="B1558" s="158">
        <v>2021</v>
      </c>
      <c r="C1558" s="157" t="s">
        <v>338</v>
      </c>
      <c r="D1558" s="157" t="s">
        <v>337</v>
      </c>
      <c r="E1558" s="158">
        <v>25479</v>
      </c>
    </row>
    <row r="1559" spans="1:5" ht="14.4">
      <c r="A1559" s="157" t="s">
        <v>18</v>
      </c>
      <c r="B1559" s="158">
        <v>2021</v>
      </c>
      <c r="C1559" s="157" t="s">
        <v>339</v>
      </c>
      <c r="D1559" s="157" t="s">
        <v>337</v>
      </c>
      <c r="E1559" s="158">
        <v>3098</v>
      </c>
    </row>
    <row r="1560" spans="1:5" ht="14.4">
      <c r="A1560" s="157" t="s">
        <v>18</v>
      </c>
      <c r="B1560" s="158">
        <v>2021</v>
      </c>
      <c r="C1560" s="157" t="s">
        <v>340</v>
      </c>
      <c r="D1560" s="157" t="s">
        <v>337</v>
      </c>
      <c r="E1560" s="158">
        <v>10</v>
      </c>
    </row>
    <row r="1561" spans="1:5" ht="14.4">
      <c r="A1561" s="157" t="s">
        <v>18</v>
      </c>
      <c r="B1561" s="158">
        <v>2021</v>
      </c>
      <c r="C1561" s="157" t="s">
        <v>341</v>
      </c>
      <c r="D1561" s="157" t="s">
        <v>337</v>
      </c>
      <c r="E1561" s="158">
        <v>324728</v>
      </c>
    </row>
    <row r="1562" spans="1:5" ht="14.4">
      <c r="A1562" s="157" t="s">
        <v>18</v>
      </c>
      <c r="B1562" s="158">
        <v>2021</v>
      </c>
      <c r="C1562" s="157" t="s">
        <v>333</v>
      </c>
      <c r="D1562" s="157" t="s">
        <v>332</v>
      </c>
      <c r="E1562" s="158">
        <v>53</v>
      </c>
    </row>
    <row r="1563" spans="1:5" ht="14.4">
      <c r="A1563" s="157" t="s">
        <v>18</v>
      </c>
      <c r="B1563" s="158">
        <v>2021</v>
      </c>
      <c r="C1563" s="157" t="s">
        <v>335</v>
      </c>
      <c r="D1563" s="157" t="s">
        <v>332</v>
      </c>
      <c r="E1563" s="158">
        <v>63032</v>
      </c>
    </row>
    <row r="1564" spans="1:5" ht="14.4">
      <c r="A1564" s="157" t="s">
        <v>18</v>
      </c>
      <c r="B1564" s="158">
        <v>2021</v>
      </c>
      <c r="C1564" s="157" t="s">
        <v>336</v>
      </c>
      <c r="D1564" s="157" t="s">
        <v>332</v>
      </c>
      <c r="E1564" s="158">
        <v>3673</v>
      </c>
    </row>
    <row r="1565" spans="1:5" ht="14.4">
      <c r="A1565" s="157" t="s">
        <v>18</v>
      </c>
      <c r="B1565" s="158">
        <v>2022</v>
      </c>
      <c r="C1565" s="157" t="s">
        <v>338</v>
      </c>
      <c r="D1565" s="157" t="s">
        <v>337</v>
      </c>
      <c r="E1565" s="158">
        <v>25520</v>
      </c>
    </row>
    <row r="1566" spans="1:5" ht="14.4">
      <c r="A1566" s="157" t="s">
        <v>18</v>
      </c>
      <c r="B1566" s="158">
        <v>2022</v>
      </c>
      <c r="C1566" s="157" t="s">
        <v>339</v>
      </c>
      <c r="D1566" s="157" t="s">
        <v>337</v>
      </c>
      <c r="E1566" s="158">
        <v>3107</v>
      </c>
    </row>
    <row r="1567" spans="1:5" ht="14.4">
      <c r="A1567" s="157" t="s">
        <v>18</v>
      </c>
      <c r="B1567" s="158">
        <v>2022</v>
      </c>
      <c r="C1567" s="157" t="s">
        <v>340</v>
      </c>
      <c r="D1567" s="157" t="s">
        <v>337</v>
      </c>
      <c r="E1567" s="158">
        <v>10</v>
      </c>
    </row>
    <row r="1568" spans="1:5" ht="14.4">
      <c r="A1568" s="157" t="s">
        <v>18</v>
      </c>
      <c r="B1568" s="158">
        <v>2022</v>
      </c>
      <c r="C1568" s="157" t="s">
        <v>341</v>
      </c>
      <c r="D1568" s="157" t="s">
        <v>337</v>
      </c>
      <c r="E1568" s="158">
        <v>330264</v>
      </c>
    </row>
    <row r="1569" spans="1:5" ht="14.4">
      <c r="A1569" s="157" t="s">
        <v>18</v>
      </c>
      <c r="B1569" s="158">
        <v>2022</v>
      </c>
      <c r="C1569" s="157" t="s">
        <v>333</v>
      </c>
      <c r="D1569" s="157" t="s">
        <v>332</v>
      </c>
      <c r="E1569" s="158">
        <v>52</v>
      </c>
    </row>
    <row r="1570" spans="1:5" ht="14.4">
      <c r="A1570" s="157" t="s">
        <v>18</v>
      </c>
      <c r="B1570" s="158">
        <v>2022</v>
      </c>
      <c r="C1570" s="157" t="s">
        <v>335</v>
      </c>
      <c r="D1570" s="157" t="s">
        <v>332</v>
      </c>
      <c r="E1570" s="158">
        <v>63895</v>
      </c>
    </row>
    <row r="1571" spans="1:5" ht="14.4">
      <c r="A1571" s="157" t="s">
        <v>18</v>
      </c>
      <c r="B1571" s="158">
        <v>2022</v>
      </c>
      <c r="C1571" s="157" t="s">
        <v>336</v>
      </c>
      <c r="D1571" s="157" t="s">
        <v>332</v>
      </c>
      <c r="E1571" s="158">
        <v>3750</v>
      </c>
    </row>
    <row r="1572" spans="1:5" ht="14.4">
      <c r="A1572" s="157" t="s">
        <v>18</v>
      </c>
      <c r="B1572" s="158">
        <v>2023</v>
      </c>
      <c r="C1572" s="157" t="s">
        <v>338</v>
      </c>
      <c r="D1572" s="157" t="s">
        <v>337</v>
      </c>
      <c r="E1572" s="158">
        <v>25700</v>
      </c>
    </row>
    <row r="1573" spans="1:5" ht="14.4">
      <c r="A1573" s="157" t="s">
        <v>18</v>
      </c>
      <c r="B1573" s="158">
        <v>2023</v>
      </c>
      <c r="C1573" s="157" t="s">
        <v>339</v>
      </c>
      <c r="D1573" s="157" t="s">
        <v>337</v>
      </c>
      <c r="E1573" s="158">
        <v>3076</v>
      </c>
    </row>
    <row r="1574" spans="1:5" ht="14.4">
      <c r="A1574" s="157" t="s">
        <v>18</v>
      </c>
      <c r="B1574" s="158">
        <v>2023</v>
      </c>
      <c r="C1574" s="157" t="s">
        <v>340</v>
      </c>
      <c r="D1574" s="157" t="s">
        <v>337</v>
      </c>
      <c r="E1574" s="158">
        <v>10</v>
      </c>
    </row>
    <row r="1575" spans="1:5" ht="14.4">
      <c r="A1575" s="157" t="s">
        <v>18</v>
      </c>
      <c r="B1575" s="158">
        <v>2023</v>
      </c>
      <c r="C1575" s="157" t="s">
        <v>341</v>
      </c>
      <c r="D1575" s="157" t="s">
        <v>337</v>
      </c>
      <c r="E1575" s="158">
        <v>335548</v>
      </c>
    </row>
    <row r="1576" spans="1:5" ht="14.4">
      <c r="A1576" s="157" t="s">
        <v>18</v>
      </c>
      <c r="B1576" s="158">
        <v>2023</v>
      </c>
      <c r="C1576" s="157" t="s">
        <v>333</v>
      </c>
      <c r="D1576" s="157" t="s">
        <v>332</v>
      </c>
      <c r="E1576" s="158">
        <v>50</v>
      </c>
    </row>
    <row r="1577" spans="1:5" ht="14.4">
      <c r="A1577" s="157" t="s">
        <v>18</v>
      </c>
      <c r="B1577" s="158">
        <v>2023</v>
      </c>
      <c r="C1577" s="157" t="s">
        <v>335</v>
      </c>
      <c r="D1577" s="157" t="s">
        <v>332</v>
      </c>
      <c r="E1577" s="158">
        <v>64147</v>
      </c>
    </row>
    <row r="1578" spans="1:5" ht="14.4">
      <c r="A1578" s="157" t="s">
        <v>18</v>
      </c>
      <c r="B1578" s="158">
        <v>2023</v>
      </c>
      <c r="C1578" s="157" t="s">
        <v>336</v>
      </c>
      <c r="D1578" s="157" t="s">
        <v>332</v>
      </c>
      <c r="E1578" s="158">
        <v>3949</v>
      </c>
    </row>
    <row r="1579" spans="1:5" ht="14.4">
      <c r="A1579" s="157" t="s">
        <v>131</v>
      </c>
      <c r="B1579" s="158">
        <v>2015</v>
      </c>
      <c r="C1579" s="157" t="s">
        <v>338</v>
      </c>
      <c r="D1579" s="157" t="s">
        <v>337</v>
      </c>
      <c r="E1579" s="158">
        <v>1010</v>
      </c>
    </row>
    <row r="1580" spans="1:5" ht="14.4">
      <c r="A1580" s="157" t="s">
        <v>131</v>
      </c>
      <c r="B1580" s="158">
        <v>2015</v>
      </c>
      <c r="C1580" s="157" t="s">
        <v>339</v>
      </c>
      <c r="D1580" s="157" t="s">
        <v>337</v>
      </c>
      <c r="E1580" s="158">
        <v>74</v>
      </c>
    </row>
    <row r="1581" spans="1:5" ht="14.4">
      <c r="A1581" s="157" t="s">
        <v>131</v>
      </c>
      <c r="B1581" s="158">
        <v>2015</v>
      </c>
      <c r="C1581" s="157" t="s">
        <v>341</v>
      </c>
      <c r="D1581" s="157" t="s">
        <v>337</v>
      </c>
      <c r="E1581" s="158">
        <v>15073</v>
      </c>
    </row>
    <row r="1582" spans="1:5" ht="14.4">
      <c r="A1582" s="157" t="s">
        <v>131</v>
      </c>
      <c r="B1582" s="158">
        <v>2015</v>
      </c>
      <c r="C1582" s="157" t="s">
        <v>333</v>
      </c>
      <c r="D1582" s="157" t="s">
        <v>332</v>
      </c>
      <c r="E1582" s="158">
        <v>166</v>
      </c>
    </row>
    <row r="1583" spans="1:5" ht="14.4">
      <c r="A1583" s="157" t="s">
        <v>131</v>
      </c>
      <c r="B1583" s="158">
        <v>2015</v>
      </c>
      <c r="C1583" s="157" t="s">
        <v>335</v>
      </c>
      <c r="D1583" s="157" t="s">
        <v>332</v>
      </c>
      <c r="E1583" s="158">
        <v>2820</v>
      </c>
    </row>
    <row r="1584" spans="1:5" ht="14.4">
      <c r="A1584" s="157" t="s">
        <v>131</v>
      </c>
      <c r="B1584" s="158">
        <v>2015</v>
      </c>
      <c r="C1584" s="157" t="s">
        <v>336</v>
      </c>
      <c r="D1584" s="157" t="s">
        <v>332</v>
      </c>
      <c r="E1584" s="158">
        <v>73</v>
      </c>
    </row>
    <row r="1585" spans="1:5" ht="14.4">
      <c r="A1585" s="157" t="s">
        <v>131</v>
      </c>
      <c r="B1585" s="158">
        <v>2016</v>
      </c>
      <c r="C1585" s="157" t="s">
        <v>338</v>
      </c>
      <c r="D1585" s="157" t="s">
        <v>337</v>
      </c>
      <c r="E1585" s="158">
        <v>1022</v>
      </c>
    </row>
    <row r="1586" spans="1:5" ht="14.4">
      <c r="A1586" s="157" t="s">
        <v>131</v>
      </c>
      <c r="B1586" s="158">
        <v>2016</v>
      </c>
      <c r="C1586" s="157" t="s">
        <v>339</v>
      </c>
      <c r="D1586" s="157" t="s">
        <v>337</v>
      </c>
      <c r="E1586" s="158">
        <v>77</v>
      </c>
    </row>
    <row r="1587" spans="1:5" ht="14.4">
      <c r="A1587" s="157" t="s">
        <v>131</v>
      </c>
      <c r="B1587" s="158">
        <v>2016</v>
      </c>
      <c r="C1587" s="157" t="s">
        <v>341</v>
      </c>
      <c r="D1587" s="157" t="s">
        <v>337</v>
      </c>
      <c r="E1587" s="158">
        <v>15344</v>
      </c>
    </row>
    <row r="1588" spans="1:5" ht="14.4">
      <c r="A1588" s="157" t="s">
        <v>131</v>
      </c>
      <c r="B1588" s="158">
        <v>2016</v>
      </c>
      <c r="C1588" s="157" t="s">
        <v>333</v>
      </c>
      <c r="D1588" s="157" t="s">
        <v>332</v>
      </c>
      <c r="E1588" s="158">
        <v>165</v>
      </c>
    </row>
    <row r="1589" spans="1:5" ht="14.4">
      <c r="A1589" s="157" t="s">
        <v>131</v>
      </c>
      <c r="B1589" s="158">
        <v>2016</v>
      </c>
      <c r="C1589" s="157" t="s">
        <v>335</v>
      </c>
      <c r="D1589" s="157" t="s">
        <v>332</v>
      </c>
      <c r="E1589" s="158">
        <v>2884</v>
      </c>
    </row>
    <row r="1590" spans="1:5" ht="14.4">
      <c r="A1590" s="157" t="s">
        <v>131</v>
      </c>
      <c r="B1590" s="158">
        <v>2016</v>
      </c>
      <c r="C1590" s="157" t="s">
        <v>336</v>
      </c>
      <c r="D1590" s="157" t="s">
        <v>332</v>
      </c>
      <c r="E1590" s="158">
        <v>73</v>
      </c>
    </row>
    <row r="1591" spans="1:5" ht="14.4">
      <c r="A1591" s="157" t="s">
        <v>131</v>
      </c>
      <c r="B1591" s="158">
        <v>2017</v>
      </c>
      <c r="C1591" s="157" t="s">
        <v>338</v>
      </c>
      <c r="D1591" s="157" t="s">
        <v>337</v>
      </c>
      <c r="E1591" s="158">
        <v>1034</v>
      </c>
    </row>
    <row r="1592" spans="1:5" ht="14.4">
      <c r="A1592" s="157" t="s">
        <v>131</v>
      </c>
      <c r="B1592" s="158">
        <v>2017</v>
      </c>
      <c r="C1592" s="157" t="s">
        <v>339</v>
      </c>
      <c r="D1592" s="157" t="s">
        <v>337</v>
      </c>
      <c r="E1592" s="158">
        <v>91</v>
      </c>
    </row>
    <row r="1593" spans="1:5" ht="14.4">
      <c r="A1593" s="157" t="s">
        <v>131</v>
      </c>
      <c r="B1593" s="158">
        <v>2017</v>
      </c>
      <c r="C1593" s="157" t="s">
        <v>341</v>
      </c>
      <c r="D1593" s="157" t="s">
        <v>337</v>
      </c>
      <c r="E1593" s="158">
        <v>16103</v>
      </c>
    </row>
    <row r="1594" spans="1:5" ht="14.4">
      <c r="A1594" s="157" t="s">
        <v>131</v>
      </c>
      <c r="B1594" s="158">
        <v>2017</v>
      </c>
      <c r="C1594" s="157" t="s">
        <v>333</v>
      </c>
      <c r="D1594" s="157" t="s">
        <v>332</v>
      </c>
      <c r="E1594" s="158">
        <v>158</v>
      </c>
    </row>
    <row r="1595" spans="1:5" ht="14.4">
      <c r="A1595" s="157" t="s">
        <v>131</v>
      </c>
      <c r="B1595" s="158">
        <v>2017</v>
      </c>
      <c r="C1595" s="157" t="s">
        <v>335</v>
      </c>
      <c r="D1595" s="157" t="s">
        <v>332</v>
      </c>
      <c r="E1595" s="158">
        <v>3044</v>
      </c>
    </row>
    <row r="1596" spans="1:5" ht="14.4">
      <c r="A1596" s="157" t="s">
        <v>131</v>
      </c>
      <c r="B1596" s="158">
        <v>2017</v>
      </c>
      <c r="C1596" s="157" t="s">
        <v>336</v>
      </c>
      <c r="D1596" s="157" t="s">
        <v>332</v>
      </c>
      <c r="E1596" s="158">
        <v>71</v>
      </c>
    </row>
    <row r="1597" spans="1:5" ht="14.4">
      <c r="A1597" s="157" t="s">
        <v>131</v>
      </c>
      <c r="B1597" s="158">
        <v>2018</v>
      </c>
      <c r="C1597" s="157" t="s">
        <v>338</v>
      </c>
      <c r="D1597" s="157" t="s">
        <v>337</v>
      </c>
      <c r="E1597" s="158">
        <v>1107</v>
      </c>
    </row>
    <row r="1598" spans="1:5" ht="14.4">
      <c r="A1598" s="157" t="s">
        <v>131</v>
      </c>
      <c r="B1598" s="158">
        <v>2018</v>
      </c>
      <c r="C1598" s="157" t="s">
        <v>339</v>
      </c>
      <c r="D1598" s="157" t="s">
        <v>337</v>
      </c>
      <c r="E1598" s="158">
        <v>90</v>
      </c>
    </row>
    <row r="1599" spans="1:5" ht="14.4">
      <c r="A1599" s="157" t="s">
        <v>131</v>
      </c>
      <c r="B1599" s="158">
        <v>2018</v>
      </c>
      <c r="C1599" s="157" t="s">
        <v>341</v>
      </c>
      <c r="D1599" s="157" t="s">
        <v>337</v>
      </c>
      <c r="E1599" s="158">
        <v>16966</v>
      </c>
    </row>
    <row r="1600" spans="1:5" ht="14.4">
      <c r="A1600" s="157" t="s">
        <v>131</v>
      </c>
      <c r="B1600" s="158">
        <v>2018</v>
      </c>
      <c r="C1600" s="157" t="s">
        <v>333</v>
      </c>
      <c r="D1600" s="157" t="s">
        <v>332</v>
      </c>
      <c r="E1600" s="158">
        <v>162</v>
      </c>
    </row>
    <row r="1601" spans="1:5" ht="14.4">
      <c r="A1601" s="157" t="s">
        <v>131</v>
      </c>
      <c r="B1601" s="158">
        <v>2018</v>
      </c>
      <c r="C1601" s="157" t="s">
        <v>335</v>
      </c>
      <c r="D1601" s="157" t="s">
        <v>332</v>
      </c>
      <c r="E1601" s="158">
        <v>3189</v>
      </c>
    </row>
    <row r="1602" spans="1:5" ht="14.4">
      <c r="A1602" s="157" t="s">
        <v>131</v>
      </c>
      <c r="B1602" s="158">
        <v>2018</v>
      </c>
      <c r="C1602" s="157" t="s">
        <v>336</v>
      </c>
      <c r="D1602" s="157" t="s">
        <v>332</v>
      </c>
      <c r="E1602" s="158">
        <v>69</v>
      </c>
    </row>
    <row r="1603" spans="1:5" ht="14.4">
      <c r="A1603" s="157" t="s">
        <v>131</v>
      </c>
      <c r="B1603" s="158">
        <v>2019</v>
      </c>
      <c r="C1603" s="157" t="s">
        <v>338</v>
      </c>
      <c r="D1603" s="157" t="s">
        <v>337</v>
      </c>
      <c r="E1603" s="158">
        <v>1140</v>
      </c>
    </row>
    <row r="1604" spans="1:5" ht="14.4">
      <c r="A1604" s="157" t="s">
        <v>131</v>
      </c>
      <c r="B1604" s="158">
        <v>2019</v>
      </c>
      <c r="C1604" s="157" t="s">
        <v>339</v>
      </c>
      <c r="D1604" s="157" t="s">
        <v>337</v>
      </c>
      <c r="E1604" s="158">
        <v>83</v>
      </c>
    </row>
    <row r="1605" spans="1:5" ht="14.4">
      <c r="A1605" s="157" t="s">
        <v>131</v>
      </c>
      <c r="B1605" s="158">
        <v>2019</v>
      </c>
      <c r="C1605" s="157" t="s">
        <v>341</v>
      </c>
      <c r="D1605" s="157" t="s">
        <v>337</v>
      </c>
      <c r="E1605" s="158">
        <v>17409</v>
      </c>
    </row>
    <row r="1606" spans="1:5" ht="14.4">
      <c r="A1606" s="157" t="s">
        <v>131</v>
      </c>
      <c r="B1606" s="158">
        <v>2019</v>
      </c>
      <c r="C1606" s="157" t="s">
        <v>333</v>
      </c>
      <c r="D1606" s="157" t="s">
        <v>332</v>
      </c>
      <c r="E1606" s="158">
        <v>158</v>
      </c>
    </row>
    <row r="1607" spans="1:5" ht="14.4">
      <c r="A1607" s="157" t="s">
        <v>131</v>
      </c>
      <c r="B1607" s="158">
        <v>2019</v>
      </c>
      <c r="C1607" s="157" t="s">
        <v>335</v>
      </c>
      <c r="D1607" s="157" t="s">
        <v>332</v>
      </c>
      <c r="E1607" s="158">
        <v>3320</v>
      </c>
    </row>
    <row r="1608" spans="1:5" ht="14.4">
      <c r="A1608" s="157" t="s">
        <v>131</v>
      </c>
      <c r="B1608" s="158">
        <v>2019</v>
      </c>
      <c r="C1608" s="157" t="s">
        <v>336</v>
      </c>
      <c r="D1608" s="157" t="s">
        <v>332</v>
      </c>
      <c r="E1608" s="158">
        <v>74</v>
      </c>
    </row>
    <row r="1609" spans="1:5" ht="14.4">
      <c r="A1609" s="157" t="s">
        <v>131</v>
      </c>
      <c r="B1609" s="158">
        <v>2020</v>
      </c>
      <c r="C1609" s="157" t="s">
        <v>338</v>
      </c>
      <c r="D1609" s="157" t="s">
        <v>337</v>
      </c>
      <c r="E1609" s="158">
        <v>1165</v>
      </c>
    </row>
    <row r="1610" spans="1:5" ht="14.4">
      <c r="A1610" s="157" t="s">
        <v>131</v>
      </c>
      <c r="B1610" s="158">
        <v>2020</v>
      </c>
      <c r="C1610" s="157" t="s">
        <v>339</v>
      </c>
      <c r="D1610" s="157" t="s">
        <v>337</v>
      </c>
      <c r="E1610" s="158">
        <v>79</v>
      </c>
    </row>
    <row r="1611" spans="1:5" ht="14.4">
      <c r="A1611" s="157" t="s">
        <v>131</v>
      </c>
      <c r="B1611" s="158">
        <v>2020</v>
      </c>
      <c r="C1611" s="157" t="s">
        <v>341</v>
      </c>
      <c r="D1611" s="157" t="s">
        <v>337</v>
      </c>
      <c r="E1611" s="158">
        <v>18037</v>
      </c>
    </row>
    <row r="1612" spans="1:5" ht="14.4">
      <c r="A1612" s="157" t="s">
        <v>131</v>
      </c>
      <c r="B1612" s="158">
        <v>2020</v>
      </c>
      <c r="C1612" s="157" t="s">
        <v>333</v>
      </c>
      <c r="D1612" s="157" t="s">
        <v>332</v>
      </c>
      <c r="E1612" s="158">
        <v>153</v>
      </c>
    </row>
    <row r="1613" spans="1:5" ht="14.4">
      <c r="A1613" s="157" t="s">
        <v>131</v>
      </c>
      <c r="B1613" s="158">
        <v>2020</v>
      </c>
      <c r="C1613" s="157" t="s">
        <v>335</v>
      </c>
      <c r="D1613" s="157" t="s">
        <v>332</v>
      </c>
      <c r="E1613" s="158">
        <v>3588</v>
      </c>
    </row>
    <row r="1614" spans="1:5" ht="14.4">
      <c r="A1614" s="157" t="s">
        <v>131</v>
      </c>
      <c r="B1614" s="158">
        <v>2020</v>
      </c>
      <c r="C1614" s="157" t="s">
        <v>336</v>
      </c>
      <c r="D1614" s="157" t="s">
        <v>332</v>
      </c>
      <c r="E1614" s="158">
        <v>71</v>
      </c>
    </row>
    <row r="1615" spans="1:5" ht="14.4">
      <c r="A1615" s="157" t="s">
        <v>131</v>
      </c>
      <c r="B1615" s="158">
        <v>2021</v>
      </c>
      <c r="C1615" s="157" t="s">
        <v>338</v>
      </c>
      <c r="D1615" s="157" t="s">
        <v>337</v>
      </c>
      <c r="E1615" s="158">
        <v>1210</v>
      </c>
    </row>
    <row r="1616" spans="1:5" ht="14.4">
      <c r="A1616" s="157" t="s">
        <v>131</v>
      </c>
      <c r="B1616" s="158">
        <v>2021</v>
      </c>
      <c r="C1616" s="157" t="s">
        <v>339</v>
      </c>
      <c r="D1616" s="157" t="s">
        <v>337</v>
      </c>
      <c r="E1616" s="158">
        <v>78</v>
      </c>
    </row>
    <row r="1617" spans="1:5" ht="14.4">
      <c r="A1617" s="157" t="s">
        <v>131</v>
      </c>
      <c r="B1617" s="158">
        <v>2021</v>
      </c>
      <c r="C1617" s="157" t="s">
        <v>341</v>
      </c>
      <c r="D1617" s="157" t="s">
        <v>337</v>
      </c>
      <c r="E1617" s="158">
        <v>18415</v>
      </c>
    </row>
    <row r="1618" spans="1:5" ht="14.4">
      <c r="A1618" s="157" t="s">
        <v>131</v>
      </c>
      <c r="B1618" s="158">
        <v>2021</v>
      </c>
      <c r="C1618" s="157" t="s">
        <v>333</v>
      </c>
      <c r="D1618" s="157" t="s">
        <v>332</v>
      </c>
      <c r="E1618" s="158">
        <v>151</v>
      </c>
    </row>
    <row r="1619" spans="1:5" ht="14.4">
      <c r="A1619" s="157" t="s">
        <v>131</v>
      </c>
      <c r="B1619" s="158">
        <v>2021</v>
      </c>
      <c r="C1619" s="157" t="s">
        <v>335</v>
      </c>
      <c r="D1619" s="157" t="s">
        <v>332</v>
      </c>
      <c r="E1619" s="158">
        <v>3852</v>
      </c>
    </row>
    <row r="1620" spans="1:5" ht="14.4">
      <c r="A1620" s="157" t="s">
        <v>131</v>
      </c>
      <c r="B1620" s="158">
        <v>2021</v>
      </c>
      <c r="C1620" s="157" t="s">
        <v>336</v>
      </c>
      <c r="D1620" s="157" t="s">
        <v>332</v>
      </c>
      <c r="E1620" s="158">
        <v>71</v>
      </c>
    </row>
    <row r="1621" spans="1:5" ht="14.4">
      <c r="A1621" s="157" t="s">
        <v>131</v>
      </c>
      <c r="B1621" s="158">
        <v>2022</v>
      </c>
      <c r="C1621" s="157" t="s">
        <v>338</v>
      </c>
      <c r="D1621" s="157" t="s">
        <v>337</v>
      </c>
      <c r="E1621" s="158">
        <v>1263</v>
      </c>
    </row>
    <row r="1622" spans="1:5" ht="14.4">
      <c r="A1622" s="157" t="s">
        <v>131</v>
      </c>
      <c r="B1622" s="158">
        <v>2022</v>
      </c>
      <c r="C1622" s="157" t="s">
        <v>339</v>
      </c>
      <c r="D1622" s="157" t="s">
        <v>337</v>
      </c>
      <c r="E1622" s="158">
        <v>80</v>
      </c>
    </row>
    <row r="1623" spans="1:5" ht="14.4">
      <c r="A1623" s="157" t="s">
        <v>131</v>
      </c>
      <c r="B1623" s="158">
        <v>2022</v>
      </c>
      <c r="C1623" s="157" t="s">
        <v>341</v>
      </c>
      <c r="D1623" s="157" t="s">
        <v>337</v>
      </c>
      <c r="E1623" s="158">
        <v>19170</v>
      </c>
    </row>
    <row r="1624" spans="1:5" ht="14.4">
      <c r="A1624" s="157" t="s">
        <v>131</v>
      </c>
      <c r="B1624" s="158">
        <v>2022</v>
      </c>
      <c r="C1624" s="157" t="s">
        <v>333</v>
      </c>
      <c r="D1624" s="157" t="s">
        <v>332</v>
      </c>
      <c r="E1624" s="158">
        <v>151</v>
      </c>
    </row>
    <row r="1625" spans="1:5" ht="14.4">
      <c r="A1625" s="157" t="s">
        <v>131</v>
      </c>
      <c r="B1625" s="158">
        <v>2022</v>
      </c>
      <c r="C1625" s="157" t="s">
        <v>335</v>
      </c>
      <c r="D1625" s="157" t="s">
        <v>332</v>
      </c>
      <c r="E1625" s="158">
        <v>4189</v>
      </c>
    </row>
    <row r="1626" spans="1:5" ht="14.4">
      <c r="A1626" s="157" t="s">
        <v>131</v>
      </c>
      <c r="B1626" s="158">
        <v>2022</v>
      </c>
      <c r="C1626" s="157" t="s">
        <v>336</v>
      </c>
      <c r="D1626" s="157" t="s">
        <v>332</v>
      </c>
      <c r="E1626" s="158">
        <v>78</v>
      </c>
    </row>
    <row r="1627" spans="1:5" ht="14.4">
      <c r="A1627" s="157" t="s">
        <v>131</v>
      </c>
      <c r="B1627" s="158">
        <v>2023</v>
      </c>
      <c r="C1627" s="157" t="s">
        <v>338</v>
      </c>
      <c r="D1627" s="157" t="s">
        <v>337</v>
      </c>
      <c r="E1627" s="158">
        <v>1273</v>
      </c>
    </row>
    <row r="1628" spans="1:5" ht="14.4">
      <c r="A1628" s="157" t="s">
        <v>131</v>
      </c>
      <c r="B1628" s="158">
        <v>2023</v>
      </c>
      <c r="C1628" s="157" t="s">
        <v>339</v>
      </c>
      <c r="D1628" s="157" t="s">
        <v>337</v>
      </c>
      <c r="E1628" s="158">
        <v>86</v>
      </c>
    </row>
    <row r="1629" spans="1:5" ht="14.4">
      <c r="A1629" s="157" t="s">
        <v>131</v>
      </c>
      <c r="B1629" s="158">
        <v>2023</v>
      </c>
      <c r="C1629" s="157" t="s">
        <v>341</v>
      </c>
      <c r="D1629" s="157" t="s">
        <v>337</v>
      </c>
      <c r="E1629" s="158">
        <v>20977</v>
      </c>
    </row>
    <row r="1630" spans="1:5" ht="14.4">
      <c r="A1630" s="157" t="s">
        <v>131</v>
      </c>
      <c r="B1630" s="158">
        <v>2023</v>
      </c>
      <c r="C1630" s="157" t="s">
        <v>333</v>
      </c>
      <c r="D1630" s="157" t="s">
        <v>332</v>
      </c>
      <c r="E1630" s="158">
        <v>188</v>
      </c>
    </row>
    <row r="1631" spans="1:5" ht="14.4">
      <c r="A1631" s="157" t="s">
        <v>131</v>
      </c>
      <c r="B1631" s="158">
        <v>2023</v>
      </c>
      <c r="C1631" s="157" t="s">
        <v>335</v>
      </c>
      <c r="D1631" s="157" t="s">
        <v>332</v>
      </c>
      <c r="E1631" s="158">
        <v>4463</v>
      </c>
    </row>
    <row r="1632" spans="1:5" ht="14.4">
      <c r="A1632" s="157" t="s">
        <v>131</v>
      </c>
      <c r="B1632" s="158">
        <v>2023</v>
      </c>
      <c r="C1632" s="157" t="s">
        <v>336</v>
      </c>
      <c r="D1632" s="157" t="s">
        <v>332</v>
      </c>
      <c r="E1632" s="158">
        <v>72</v>
      </c>
    </row>
    <row r="1633" spans="1:5" ht="14.4">
      <c r="A1633" s="157" t="s">
        <v>132</v>
      </c>
      <c r="B1633" s="158">
        <v>2015</v>
      </c>
      <c r="C1633" s="157" t="s">
        <v>338</v>
      </c>
      <c r="D1633" s="157" t="s">
        <v>337</v>
      </c>
      <c r="E1633" s="158">
        <v>2969</v>
      </c>
    </row>
    <row r="1634" spans="1:5" ht="14.4">
      <c r="A1634" s="157" t="s">
        <v>132</v>
      </c>
      <c r="B1634" s="158">
        <v>2015</v>
      </c>
      <c r="C1634" s="157" t="s">
        <v>339</v>
      </c>
      <c r="D1634" s="157" t="s">
        <v>337</v>
      </c>
      <c r="E1634" s="158">
        <v>324</v>
      </c>
    </row>
    <row r="1635" spans="1:5" ht="14.4">
      <c r="A1635" s="157" t="s">
        <v>132</v>
      </c>
      <c r="B1635" s="158">
        <v>2015</v>
      </c>
      <c r="C1635" s="157" t="s">
        <v>340</v>
      </c>
      <c r="D1635" s="157" t="s">
        <v>337</v>
      </c>
      <c r="E1635" s="158">
        <v>3</v>
      </c>
    </row>
    <row r="1636" spans="1:5" ht="14.4">
      <c r="A1636" s="157" t="s">
        <v>132</v>
      </c>
      <c r="B1636" s="158">
        <v>2015</v>
      </c>
      <c r="C1636" s="157" t="s">
        <v>341</v>
      </c>
      <c r="D1636" s="157" t="s">
        <v>337</v>
      </c>
      <c r="E1636" s="158">
        <v>24171</v>
      </c>
    </row>
    <row r="1637" spans="1:5" ht="14.4">
      <c r="A1637" s="157" t="s">
        <v>132</v>
      </c>
      <c r="B1637" s="158">
        <v>2015</v>
      </c>
      <c r="C1637" s="157" t="s">
        <v>335</v>
      </c>
      <c r="D1637" s="157" t="s">
        <v>332</v>
      </c>
      <c r="E1637" s="158">
        <v>5383</v>
      </c>
    </row>
    <row r="1638" spans="1:5" ht="14.4">
      <c r="A1638" s="157" t="s">
        <v>132</v>
      </c>
      <c r="B1638" s="158">
        <v>2015</v>
      </c>
      <c r="C1638" s="157" t="s">
        <v>336</v>
      </c>
      <c r="D1638" s="157" t="s">
        <v>332</v>
      </c>
      <c r="E1638" s="158">
        <v>145</v>
      </c>
    </row>
    <row r="1639" spans="1:5" ht="14.4">
      <c r="A1639" s="157" t="s">
        <v>132</v>
      </c>
      <c r="B1639" s="158">
        <v>2016</v>
      </c>
      <c r="C1639" s="157" t="s">
        <v>338</v>
      </c>
      <c r="D1639" s="157" t="s">
        <v>337</v>
      </c>
      <c r="E1639" s="158">
        <v>2956</v>
      </c>
    </row>
    <row r="1640" spans="1:5" ht="14.4">
      <c r="A1640" s="157" t="s">
        <v>132</v>
      </c>
      <c r="B1640" s="158">
        <v>2016</v>
      </c>
      <c r="C1640" s="157" t="s">
        <v>339</v>
      </c>
      <c r="D1640" s="157" t="s">
        <v>337</v>
      </c>
      <c r="E1640" s="158">
        <v>324</v>
      </c>
    </row>
    <row r="1641" spans="1:5" ht="14.4">
      <c r="A1641" s="157" t="s">
        <v>132</v>
      </c>
      <c r="B1641" s="158">
        <v>2016</v>
      </c>
      <c r="C1641" s="157" t="s">
        <v>340</v>
      </c>
      <c r="D1641" s="157" t="s">
        <v>337</v>
      </c>
      <c r="E1641" s="158">
        <v>3</v>
      </c>
    </row>
    <row r="1642" spans="1:5" ht="14.4">
      <c r="A1642" s="157" t="s">
        <v>132</v>
      </c>
      <c r="B1642" s="158">
        <v>2016</v>
      </c>
      <c r="C1642" s="157" t="s">
        <v>341</v>
      </c>
      <c r="D1642" s="157" t="s">
        <v>337</v>
      </c>
      <c r="E1642" s="158">
        <v>24258</v>
      </c>
    </row>
    <row r="1643" spans="1:5" ht="14.4">
      <c r="A1643" s="157" t="s">
        <v>132</v>
      </c>
      <c r="B1643" s="158">
        <v>2016</v>
      </c>
      <c r="C1643" s="157" t="s">
        <v>335</v>
      </c>
      <c r="D1643" s="157" t="s">
        <v>332</v>
      </c>
      <c r="E1643" s="158">
        <v>5577</v>
      </c>
    </row>
    <row r="1644" spans="1:5" ht="14.4">
      <c r="A1644" s="157" t="s">
        <v>132</v>
      </c>
      <c r="B1644" s="158">
        <v>2016</v>
      </c>
      <c r="C1644" s="157" t="s">
        <v>336</v>
      </c>
      <c r="D1644" s="157" t="s">
        <v>332</v>
      </c>
      <c r="E1644" s="158">
        <v>143</v>
      </c>
    </row>
    <row r="1645" spans="1:5" ht="14.4">
      <c r="A1645" s="157" t="s">
        <v>132</v>
      </c>
      <c r="B1645" s="158">
        <v>2017</v>
      </c>
      <c r="C1645" s="157" t="s">
        <v>338</v>
      </c>
      <c r="D1645" s="157" t="s">
        <v>337</v>
      </c>
      <c r="E1645" s="158">
        <v>2941</v>
      </c>
    </row>
    <row r="1646" spans="1:5" ht="14.4">
      <c r="A1646" s="157" t="s">
        <v>132</v>
      </c>
      <c r="B1646" s="158">
        <v>2017</v>
      </c>
      <c r="C1646" s="157" t="s">
        <v>339</v>
      </c>
      <c r="D1646" s="157" t="s">
        <v>337</v>
      </c>
      <c r="E1646" s="158">
        <v>322</v>
      </c>
    </row>
    <row r="1647" spans="1:5" ht="14.4">
      <c r="A1647" s="157" t="s">
        <v>132</v>
      </c>
      <c r="B1647" s="158">
        <v>2017</v>
      </c>
      <c r="C1647" s="157" t="s">
        <v>340</v>
      </c>
      <c r="D1647" s="157" t="s">
        <v>337</v>
      </c>
      <c r="E1647" s="158">
        <v>3</v>
      </c>
    </row>
    <row r="1648" spans="1:5" ht="14.4">
      <c r="A1648" s="157" t="s">
        <v>132</v>
      </c>
      <c r="B1648" s="158">
        <v>2017</v>
      </c>
      <c r="C1648" s="157" t="s">
        <v>341</v>
      </c>
      <c r="D1648" s="157" t="s">
        <v>337</v>
      </c>
      <c r="E1648" s="158">
        <v>24316</v>
      </c>
    </row>
    <row r="1649" spans="1:5" ht="14.4">
      <c r="A1649" s="157" t="s">
        <v>132</v>
      </c>
      <c r="B1649" s="158">
        <v>2017</v>
      </c>
      <c r="C1649" s="157" t="s">
        <v>335</v>
      </c>
      <c r="D1649" s="157" t="s">
        <v>332</v>
      </c>
      <c r="E1649" s="158">
        <v>5514</v>
      </c>
    </row>
    <row r="1650" spans="1:5" ht="14.4">
      <c r="A1650" s="157" t="s">
        <v>132</v>
      </c>
      <c r="B1650" s="158">
        <v>2017</v>
      </c>
      <c r="C1650" s="157" t="s">
        <v>336</v>
      </c>
      <c r="D1650" s="157" t="s">
        <v>332</v>
      </c>
      <c r="E1650" s="158">
        <v>161</v>
      </c>
    </row>
    <row r="1651" spans="1:5" ht="14.4">
      <c r="A1651" s="157" t="s">
        <v>132</v>
      </c>
      <c r="B1651" s="158">
        <v>2018</v>
      </c>
      <c r="C1651" s="157" t="s">
        <v>338</v>
      </c>
      <c r="D1651" s="157" t="s">
        <v>337</v>
      </c>
      <c r="E1651" s="158">
        <v>2922</v>
      </c>
    </row>
    <row r="1652" spans="1:5" ht="14.4">
      <c r="A1652" s="157" t="s">
        <v>132</v>
      </c>
      <c r="B1652" s="158">
        <v>2018</v>
      </c>
      <c r="C1652" s="157" t="s">
        <v>339</v>
      </c>
      <c r="D1652" s="157" t="s">
        <v>337</v>
      </c>
      <c r="E1652" s="158">
        <v>325</v>
      </c>
    </row>
    <row r="1653" spans="1:5" ht="14.4">
      <c r="A1653" s="157" t="s">
        <v>132</v>
      </c>
      <c r="B1653" s="158">
        <v>2018</v>
      </c>
      <c r="C1653" s="157" t="s">
        <v>340</v>
      </c>
      <c r="D1653" s="157" t="s">
        <v>337</v>
      </c>
      <c r="E1653" s="158">
        <v>3</v>
      </c>
    </row>
    <row r="1654" spans="1:5" ht="14.4">
      <c r="A1654" s="157" t="s">
        <v>132</v>
      </c>
      <c r="B1654" s="158">
        <v>2018</v>
      </c>
      <c r="C1654" s="157" t="s">
        <v>341</v>
      </c>
      <c r="D1654" s="157" t="s">
        <v>337</v>
      </c>
      <c r="E1654" s="158">
        <v>24408</v>
      </c>
    </row>
    <row r="1655" spans="1:5" ht="14.4">
      <c r="A1655" s="157" t="s">
        <v>132</v>
      </c>
      <c r="B1655" s="158">
        <v>2018</v>
      </c>
      <c r="C1655" s="157" t="s">
        <v>335</v>
      </c>
      <c r="D1655" s="157" t="s">
        <v>332</v>
      </c>
      <c r="E1655" s="158">
        <v>5514</v>
      </c>
    </row>
    <row r="1656" spans="1:5" ht="14.4">
      <c r="A1656" s="157" t="s">
        <v>132</v>
      </c>
      <c r="B1656" s="158">
        <v>2018</v>
      </c>
      <c r="C1656" s="157" t="s">
        <v>336</v>
      </c>
      <c r="D1656" s="157" t="s">
        <v>332</v>
      </c>
      <c r="E1656" s="158">
        <v>165</v>
      </c>
    </row>
    <row r="1657" spans="1:5" ht="14.4">
      <c r="A1657" s="157" t="s">
        <v>132</v>
      </c>
      <c r="B1657" s="158">
        <v>2019</v>
      </c>
      <c r="C1657" s="157" t="s">
        <v>338</v>
      </c>
      <c r="D1657" s="157" t="s">
        <v>337</v>
      </c>
      <c r="E1657" s="158">
        <v>2927</v>
      </c>
    </row>
    <row r="1658" spans="1:5" ht="14.4">
      <c r="A1658" s="157" t="s">
        <v>132</v>
      </c>
      <c r="B1658" s="158">
        <v>2019</v>
      </c>
      <c r="C1658" s="157" t="s">
        <v>339</v>
      </c>
      <c r="D1658" s="157" t="s">
        <v>337</v>
      </c>
      <c r="E1658" s="158">
        <v>320</v>
      </c>
    </row>
    <row r="1659" spans="1:5" ht="14.4">
      <c r="A1659" s="157" t="s">
        <v>132</v>
      </c>
      <c r="B1659" s="158">
        <v>2019</v>
      </c>
      <c r="C1659" s="157" t="s">
        <v>340</v>
      </c>
      <c r="D1659" s="157" t="s">
        <v>337</v>
      </c>
      <c r="E1659" s="158">
        <v>3</v>
      </c>
    </row>
    <row r="1660" spans="1:5" ht="14.4">
      <c r="A1660" s="157" t="s">
        <v>132</v>
      </c>
      <c r="B1660" s="158">
        <v>2019</v>
      </c>
      <c r="C1660" s="157" t="s">
        <v>341</v>
      </c>
      <c r="D1660" s="157" t="s">
        <v>337</v>
      </c>
      <c r="E1660" s="158">
        <v>24528</v>
      </c>
    </row>
    <row r="1661" spans="1:5" ht="14.4">
      <c r="A1661" s="157" t="s">
        <v>132</v>
      </c>
      <c r="B1661" s="158">
        <v>2019</v>
      </c>
      <c r="C1661" s="157" t="s">
        <v>335</v>
      </c>
      <c r="D1661" s="157" t="s">
        <v>332</v>
      </c>
      <c r="E1661" s="158">
        <v>5717</v>
      </c>
    </row>
    <row r="1662" spans="1:5" ht="14.4">
      <c r="A1662" s="157" t="s">
        <v>132</v>
      </c>
      <c r="B1662" s="158">
        <v>2019</v>
      </c>
      <c r="C1662" s="157" t="s">
        <v>336</v>
      </c>
      <c r="D1662" s="157" t="s">
        <v>332</v>
      </c>
      <c r="E1662" s="158">
        <v>166</v>
      </c>
    </row>
    <row r="1663" spans="1:5" ht="14.4">
      <c r="A1663" s="157" t="s">
        <v>132</v>
      </c>
      <c r="B1663" s="158">
        <v>2020</v>
      </c>
      <c r="C1663" s="157" t="s">
        <v>338</v>
      </c>
      <c r="D1663" s="157" t="s">
        <v>337</v>
      </c>
      <c r="E1663" s="158">
        <v>2931</v>
      </c>
    </row>
    <row r="1664" spans="1:5" ht="14.4">
      <c r="A1664" s="157" t="s">
        <v>132</v>
      </c>
      <c r="B1664" s="158">
        <v>2020</v>
      </c>
      <c r="C1664" s="157" t="s">
        <v>339</v>
      </c>
      <c r="D1664" s="157" t="s">
        <v>337</v>
      </c>
      <c r="E1664" s="158">
        <v>308</v>
      </c>
    </row>
    <row r="1665" spans="1:5" ht="14.4">
      <c r="A1665" s="157" t="s">
        <v>132</v>
      </c>
      <c r="B1665" s="158">
        <v>2020</v>
      </c>
      <c r="C1665" s="157" t="s">
        <v>340</v>
      </c>
      <c r="D1665" s="157" t="s">
        <v>337</v>
      </c>
      <c r="E1665" s="158">
        <v>3</v>
      </c>
    </row>
    <row r="1666" spans="1:5" ht="14.4">
      <c r="A1666" s="157" t="s">
        <v>132</v>
      </c>
      <c r="B1666" s="158">
        <v>2020</v>
      </c>
      <c r="C1666" s="157" t="s">
        <v>341</v>
      </c>
      <c r="D1666" s="157" t="s">
        <v>337</v>
      </c>
      <c r="E1666" s="158">
        <v>24476</v>
      </c>
    </row>
    <row r="1667" spans="1:5" ht="14.4">
      <c r="A1667" s="157" t="s">
        <v>132</v>
      </c>
      <c r="B1667" s="158">
        <v>2020</v>
      </c>
      <c r="C1667" s="157" t="s">
        <v>335</v>
      </c>
      <c r="D1667" s="157" t="s">
        <v>332</v>
      </c>
      <c r="E1667" s="158">
        <v>5717</v>
      </c>
    </row>
    <row r="1668" spans="1:5" ht="14.4">
      <c r="A1668" s="157" t="s">
        <v>132</v>
      </c>
      <c r="B1668" s="158">
        <v>2020</v>
      </c>
      <c r="C1668" s="157" t="s">
        <v>336</v>
      </c>
      <c r="D1668" s="157" t="s">
        <v>332</v>
      </c>
      <c r="E1668" s="158">
        <v>169</v>
      </c>
    </row>
    <row r="1669" spans="1:5" ht="14.4">
      <c r="A1669" s="157" t="s">
        <v>132</v>
      </c>
      <c r="B1669" s="158">
        <v>2021</v>
      </c>
      <c r="C1669" s="157" t="s">
        <v>338</v>
      </c>
      <c r="D1669" s="157" t="s">
        <v>337</v>
      </c>
      <c r="E1669" s="158">
        <v>2948</v>
      </c>
    </row>
    <row r="1670" spans="1:5" ht="14.4">
      <c r="A1670" s="157" t="s">
        <v>132</v>
      </c>
      <c r="B1670" s="158">
        <v>2021</v>
      </c>
      <c r="C1670" s="157" t="s">
        <v>339</v>
      </c>
      <c r="D1670" s="157" t="s">
        <v>337</v>
      </c>
      <c r="E1670" s="158">
        <v>312</v>
      </c>
    </row>
    <row r="1671" spans="1:5" ht="14.4">
      <c r="A1671" s="157" t="s">
        <v>132</v>
      </c>
      <c r="B1671" s="158">
        <v>2021</v>
      </c>
      <c r="C1671" s="157" t="s">
        <v>340</v>
      </c>
      <c r="D1671" s="157" t="s">
        <v>337</v>
      </c>
      <c r="E1671" s="158">
        <v>3</v>
      </c>
    </row>
    <row r="1672" spans="1:5" ht="14.4">
      <c r="A1672" s="157" t="s">
        <v>132</v>
      </c>
      <c r="B1672" s="158">
        <v>2021</v>
      </c>
      <c r="C1672" s="157" t="s">
        <v>341</v>
      </c>
      <c r="D1672" s="157" t="s">
        <v>337</v>
      </c>
      <c r="E1672" s="158">
        <v>24731</v>
      </c>
    </row>
    <row r="1673" spans="1:5" ht="14.4">
      <c r="A1673" s="157" t="s">
        <v>132</v>
      </c>
      <c r="B1673" s="158">
        <v>2021</v>
      </c>
      <c r="C1673" s="157" t="s">
        <v>335</v>
      </c>
      <c r="D1673" s="157" t="s">
        <v>332</v>
      </c>
      <c r="E1673" s="158">
        <v>5685</v>
      </c>
    </row>
    <row r="1674" spans="1:5" ht="14.4">
      <c r="A1674" s="157" t="s">
        <v>132</v>
      </c>
      <c r="B1674" s="158">
        <v>2021</v>
      </c>
      <c r="C1674" s="157" t="s">
        <v>336</v>
      </c>
      <c r="D1674" s="157" t="s">
        <v>332</v>
      </c>
      <c r="E1674" s="158">
        <v>169</v>
      </c>
    </row>
    <row r="1675" spans="1:5" ht="14.4">
      <c r="A1675" s="157" t="s">
        <v>132</v>
      </c>
      <c r="B1675" s="158">
        <v>2022</v>
      </c>
      <c r="C1675" s="157" t="s">
        <v>338</v>
      </c>
      <c r="D1675" s="157" t="s">
        <v>337</v>
      </c>
      <c r="E1675" s="158">
        <v>2934</v>
      </c>
    </row>
    <row r="1676" spans="1:5" ht="14.4">
      <c r="A1676" s="157" t="s">
        <v>132</v>
      </c>
      <c r="B1676" s="158">
        <v>2022</v>
      </c>
      <c r="C1676" s="157" t="s">
        <v>339</v>
      </c>
      <c r="D1676" s="157" t="s">
        <v>337</v>
      </c>
      <c r="E1676" s="158">
        <v>324</v>
      </c>
    </row>
    <row r="1677" spans="1:5" ht="14.4">
      <c r="A1677" s="157" t="s">
        <v>132</v>
      </c>
      <c r="B1677" s="158">
        <v>2022</v>
      </c>
      <c r="C1677" s="157" t="s">
        <v>340</v>
      </c>
      <c r="D1677" s="157" t="s">
        <v>337</v>
      </c>
      <c r="E1677" s="158">
        <v>3</v>
      </c>
    </row>
    <row r="1678" spans="1:5" ht="14.4">
      <c r="A1678" s="157" t="s">
        <v>132</v>
      </c>
      <c r="B1678" s="158">
        <v>2022</v>
      </c>
      <c r="C1678" s="157" t="s">
        <v>341</v>
      </c>
      <c r="D1678" s="157" t="s">
        <v>337</v>
      </c>
      <c r="E1678" s="158">
        <v>24731</v>
      </c>
    </row>
    <row r="1679" spans="1:5" ht="14.4">
      <c r="A1679" s="157" t="s">
        <v>132</v>
      </c>
      <c r="B1679" s="158">
        <v>2022</v>
      </c>
      <c r="C1679" s="157" t="s">
        <v>335</v>
      </c>
      <c r="D1679" s="157" t="s">
        <v>332</v>
      </c>
      <c r="E1679" s="158">
        <v>5685</v>
      </c>
    </row>
    <row r="1680" spans="1:5" ht="14.4">
      <c r="A1680" s="157" t="s">
        <v>132</v>
      </c>
      <c r="B1680" s="158">
        <v>2022</v>
      </c>
      <c r="C1680" s="157" t="s">
        <v>336</v>
      </c>
      <c r="D1680" s="157" t="s">
        <v>332</v>
      </c>
      <c r="E1680" s="158">
        <v>169</v>
      </c>
    </row>
    <row r="1681" spans="1:5" ht="14.4">
      <c r="A1681" s="157" t="s">
        <v>132</v>
      </c>
      <c r="B1681" s="158">
        <v>2023</v>
      </c>
      <c r="C1681" s="157" t="s">
        <v>338</v>
      </c>
      <c r="D1681" s="157" t="s">
        <v>337</v>
      </c>
      <c r="E1681" s="158">
        <v>2942</v>
      </c>
    </row>
    <row r="1682" spans="1:5" ht="14.4">
      <c r="A1682" s="157" t="s">
        <v>132</v>
      </c>
      <c r="B1682" s="158">
        <v>2023</v>
      </c>
      <c r="C1682" s="157" t="s">
        <v>339</v>
      </c>
      <c r="D1682" s="157" t="s">
        <v>337</v>
      </c>
      <c r="E1682" s="158">
        <v>323</v>
      </c>
    </row>
    <row r="1683" spans="1:5" ht="14.4">
      <c r="A1683" s="157" t="s">
        <v>132</v>
      </c>
      <c r="B1683" s="158">
        <v>2023</v>
      </c>
      <c r="C1683" s="157" t="s">
        <v>340</v>
      </c>
      <c r="D1683" s="157" t="s">
        <v>337</v>
      </c>
      <c r="E1683" s="158">
        <v>3</v>
      </c>
    </row>
    <row r="1684" spans="1:5" ht="14.4">
      <c r="A1684" s="157" t="s">
        <v>132</v>
      </c>
      <c r="B1684" s="158">
        <v>2023</v>
      </c>
      <c r="C1684" s="157" t="s">
        <v>341</v>
      </c>
      <c r="D1684" s="157" t="s">
        <v>337</v>
      </c>
      <c r="E1684" s="158">
        <v>24907</v>
      </c>
    </row>
    <row r="1685" spans="1:5" ht="14.4">
      <c r="A1685" s="157" t="s">
        <v>132</v>
      </c>
      <c r="B1685" s="158">
        <v>2023</v>
      </c>
      <c r="C1685" s="157" t="s">
        <v>335</v>
      </c>
      <c r="D1685" s="157" t="s">
        <v>332</v>
      </c>
      <c r="E1685" s="158">
        <v>5699</v>
      </c>
    </row>
    <row r="1686" spans="1:5" ht="14.4">
      <c r="A1686" s="157" t="s">
        <v>132</v>
      </c>
      <c r="B1686" s="158">
        <v>2023</v>
      </c>
      <c r="C1686" s="157" t="s">
        <v>336</v>
      </c>
      <c r="D1686" s="157" t="s">
        <v>332</v>
      </c>
      <c r="E1686" s="158">
        <v>169</v>
      </c>
    </row>
    <row r="1687" spans="1:5" ht="14.4">
      <c r="A1687" s="157" t="s">
        <v>133</v>
      </c>
      <c r="B1687" s="158">
        <v>2015</v>
      </c>
      <c r="C1687" s="157" t="s">
        <v>338</v>
      </c>
      <c r="D1687" s="157" t="s">
        <v>337</v>
      </c>
      <c r="E1687" s="158">
        <v>1082</v>
      </c>
    </row>
    <row r="1688" spans="1:5" ht="14.4">
      <c r="A1688" s="157" t="s">
        <v>133</v>
      </c>
      <c r="B1688" s="158">
        <v>2015</v>
      </c>
      <c r="C1688" s="157" t="s">
        <v>339</v>
      </c>
      <c r="D1688" s="157" t="s">
        <v>337</v>
      </c>
      <c r="E1688" s="158">
        <v>126</v>
      </c>
    </row>
    <row r="1689" spans="1:5" ht="14.4">
      <c r="A1689" s="157" t="s">
        <v>133</v>
      </c>
      <c r="B1689" s="158">
        <v>2015</v>
      </c>
      <c r="C1689" s="157" t="s">
        <v>341</v>
      </c>
      <c r="D1689" s="157" t="s">
        <v>337</v>
      </c>
      <c r="E1689" s="158">
        <v>8917</v>
      </c>
    </row>
    <row r="1690" spans="1:5" ht="14.4">
      <c r="A1690" s="157" t="s">
        <v>133</v>
      </c>
      <c r="B1690" s="158">
        <v>2015</v>
      </c>
      <c r="C1690" s="157" t="s">
        <v>333</v>
      </c>
      <c r="D1690" s="157" t="s">
        <v>332</v>
      </c>
      <c r="E1690" s="158">
        <v>48</v>
      </c>
    </row>
    <row r="1691" spans="1:5" ht="14.4">
      <c r="A1691" s="157" t="s">
        <v>133</v>
      </c>
      <c r="B1691" s="158">
        <v>2015</v>
      </c>
      <c r="C1691" s="157" t="s">
        <v>335</v>
      </c>
      <c r="D1691" s="157" t="s">
        <v>332</v>
      </c>
      <c r="E1691" s="158">
        <v>2725</v>
      </c>
    </row>
    <row r="1692" spans="1:5" ht="14.4">
      <c r="A1692" s="157" t="s">
        <v>133</v>
      </c>
      <c r="B1692" s="158">
        <v>2015</v>
      </c>
      <c r="C1692" s="157" t="s">
        <v>336</v>
      </c>
      <c r="D1692" s="157" t="s">
        <v>332</v>
      </c>
      <c r="E1692" s="158">
        <v>86</v>
      </c>
    </row>
    <row r="1693" spans="1:5" ht="14.4">
      <c r="A1693" s="157" t="s">
        <v>133</v>
      </c>
      <c r="B1693" s="158">
        <v>2016</v>
      </c>
      <c r="C1693" s="157" t="s">
        <v>338</v>
      </c>
      <c r="D1693" s="157" t="s">
        <v>337</v>
      </c>
      <c r="E1693" s="158">
        <v>1085</v>
      </c>
    </row>
    <row r="1694" spans="1:5" ht="14.4">
      <c r="A1694" s="157" t="s">
        <v>133</v>
      </c>
      <c r="B1694" s="158">
        <v>2016</v>
      </c>
      <c r="C1694" s="157" t="s">
        <v>339</v>
      </c>
      <c r="D1694" s="157" t="s">
        <v>337</v>
      </c>
      <c r="E1694" s="158">
        <v>128</v>
      </c>
    </row>
    <row r="1695" spans="1:5" ht="14.4">
      <c r="A1695" s="157" t="s">
        <v>133</v>
      </c>
      <c r="B1695" s="158">
        <v>2016</v>
      </c>
      <c r="C1695" s="157" t="s">
        <v>341</v>
      </c>
      <c r="D1695" s="157" t="s">
        <v>337</v>
      </c>
      <c r="E1695" s="158">
        <v>9001</v>
      </c>
    </row>
    <row r="1696" spans="1:5" ht="14.4">
      <c r="A1696" s="157" t="s">
        <v>133</v>
      </c>
      <c r="B1696" s="158">
        <v>2016</v>
      </c>
      <c r="C1696" s="157" t="s">
        <v>333</v>
      </c>
      <c r="D1696" s="157" t="s">
        <v>332</v>
      </c>
      <c r="E1696" s="158">
        <v>48</v>
      </c>
    </row>
    <row r="1697" spans="1:5" ht="14.4">
      <c r="A1697" s="157" t="s">
        <v>133</v>
      </c>
      <c r="B1697" s="158">
        <v>2016</v>
      </c>
      <c r="C1697" s="157" t="s">
        <v>335</v>
      </c>
      <c r="D1697" s="157" t="s">
        <v>332</v>
      </c>
      <c r="E1697" s="158">
        <v>2929</v>
      </c>
    </row>
    <row r="1698" spans="1:5" ht="14.4">
      <c r="A1698" s="157" t="s">
        <v>133</v>
      </c>
      <c r="B1698" s="158">
        <v>2016</v>
      </c>
      <c r="C1698" s="157" t="s">
        <v>336</v>
      </c>
      <c r="D1698" s="157" t="s">
        <v>332</v>
      </c>
      <c r="E1698" s="158">
        <v>84</v>
      </c>
    </row>
    <row r="1699" spans="1:5" ht="14.4">
      <c r="A1699" s="157" t="s">
        <v>133</v>
      </c>
      <c r="B1699" s="158">
        <v>2017</v>
      </c>
      <c r="C1699" s="157" t="s">
        <v>338</v>
      </c>
      <c r="D1699" s="157" t="s">
        <v>337</v>
      </c>
      <c r="E1699" s="158">
        <v>1116</v>
      </c>
    </row>
    <row r="1700" spans="1:5" ht="14.4">
      <c r="A1700" s="157" t="s">
        <v>133</v>
      </c>
      <c r="B1700" s="158">
        <v>2017</v>
      </c>
      <c r="C1700" s="157" t="s">
        <v>339</v>
      </c>
      <c r="D1700" s="157" t="s">
        <v>337</v>
      </c>
      <c r="E1700" s="158">
        <v>116</v>
      </c>
    </row>
    <row r="1701" spans="1:5" ht="14.4">
      <c r="A1701" s="157" t="s">
        <v>133</v>
      </c>
      <c r="B1701" s="158">
        <v>2017</v>
      </c>
      <c r="C1701" s="157" t="s">
        <v>341</v>
      </c>
      <c r="D1701" s="157" t="s">
        <v>337</v>
      </c>
      <c r="E1701" s="158">
        <v>9117</v>
      </c>
    </row>
    <row r="1702" spans="1:5" ht="14.4">
      <c r="A1702" s="157" t="s">
        <v>133</v>
      </c>
      <c r="B1702" s="158">
        <v>2017</v>
      </c>
      <c r="C1702" s="157" t="s">
        <v>333</v>
      </c>
      <c r="D1702" s="157" t="s">
        <v>332</v>
      </c>
      <c r="E1702" s="158">
        <v>48</v>
      </c>
    </row>
    <row r="1703" spans="1:5" ht="14.4">
      <c r="A1703" s="157" t="s">
        <v>133</v>
      </c>
      <c r="B1703" s="158">
        <v>2017</v>
      </c>
      <c r="C1703" s="157" t="s">
        <v>335</v>
      </c>
      <c r="D1703" s="157" t="s">
        <v>332</v>
      </c>
      <c r="E1703" s="158">
        <v>3182</v>
      </c>
    </row>
    <row r="1704" spans="1:5" ht="14.4">
      <c r="A1704" s="157" t="s">
        <v>133</v>
      </c>
      <c r="B1704" s="158">
        <v>2017</v>
      </c>
      <c r="C1704" s="157" t="s">
        <v>336</v>
      </c>
      <c r="D1704" s="157" t="s">
        <v>332</v>
      </c>
      <c r="E1704" s="158">
        <v>84</v>
      </c>
    </row>
    <row r="1705" spans="1:5" ht="14.4">
      <c r="A1705" s="157" t="s">
        <v>133</v>
      </c>
      <c r="B1705" s="158">
        <v>2018</v>
      </c>
      <c r="C1705" s="157" t="s">
        <v>338</v>
      </c>
      <c r="D1705" s="157" t="s">
        <v>337</v>
      </c>
      <c r="E1705" s="158">
        <v>1123</v>
      </c>
    </row>
    <row r="1706" spans="1:5" ht="14.4">
      <c r="A1706" s="157" t="s">
        <v>133</v>
      </c>
      <c r="B1706" s="158">
        <v>2018</v>
      </c>
      <c r="C1706" s="157" t="s">
        <v>339</v>
      </c>
      <c r="D1706" s="157" t="s">
        <v>337</v>
      </c>
      <c r="E1706" s="158">
        <v>114</v>
      </c>
    </row>
    <row r="1707" spans="1:5" ht="14.4">
      <c r="A1707" s="157" t="s">
        <v>133</v>
      </c>
      <c r="B1707" s="158">
        <v>2018</v>
      </c>
      <c r="C1707" s="157" t="s">
        <v>341</v>
      </c>
      <c r="D1707" s="157" t="s">
        <v>337</v>
      </c>
      <c r="E1707" s="158">
        <v>9213</v>
      </c>
    </row>
    <row r="1708" spans="1:5" ht="14.4">
      <c r="A1708" s="157" t="s">
        <v>133</v>
      </c>
      <c r="B1708" s="158">
        <v>2018</v>
      </c>
      <c r="C1708" s="157" t="s">
        <v>333</v>
      </c>
      <c r="D1708" s="157" t="s">
        <v>332</v>
      </c>
      <c r="E1708" s="158">
        <v>49</v>
      </c>
    </row>
    <row r="1709" spans="1:5" ht="14.4">
      <c r="A1709" s="157" t="s">
        <v>133</v>
      </c>
      <c r="B1709" s="158">
        <v>2018</v>
      </c>
      <c r="C1709" s="157" t="s">
        <v>335</v>
      </c>
      <c r="D1709" s="157" t="s">
        <v>332</v>
      </c>
      <c r="E1709" s="158">
        <v>3082</v>
      </c>
    </row>
    <row r="1710" spans="1:5" ht="14.4">
      <c r="A1710" s="157" t="s">
        <v>133</v>
      </c>
      <c r="B1710" s="158">
        <v>2018</v>
      </c>
      <c r="C1710" s="157" t="s">
        <v>336</v>
      </c>
      <c r="D1710" s="157" t="s">
        <v>332</v>
      </c>
      <c r="E1710" s="158">
        <v>84</v>
      </c>
    </row>
    <row r="1711" spans="1:5" ht="14.4">
      <c r="A1711" s="157" t="s">
        <v>133</v>
      </c>
      <c r="B1711" s="158">
        <v>2019</v>
      </c>
      <c r="C1711" s="157" t="s">
        <v>338</v>
      </c>
      <c r="D1711" s="157" t="s">
        <v>337</v>
      </c>
      <c r="E1711" s="158">
        <v>1136</v>
      </c>
    </row>
    <row r="1712" spans="1:5" ht="14.4">
      <c r="A1712" s="157" t="s">
        <v>133</v>
      </c>
      <c r="B1712" s="158">
        <v>2019</v>
      </c>
      <c r="C1712" s="157" t="s">
        <v>339</v>
      </c>
      <c r="D1712" s="157" t="s">
        <v>337</v>
      </c>
      <c r="E1712" s="158">
        <v>110</v>
      </c>
    </row>
    <row r="1713" spans="1:5" ht="14.4">
      <c r="A1713" s="157" t="s">
        <v>133</v>
      </c>
      <c r="B1713" s="158">
        <v>2019</v>
      </c>
      <c r="C1713" s="157" t="s">
        <v>341</v>
      </c>
      <c r="D1713" s="157" t="s">
        <v>337</v>
      </c>
      <c r="E1713" s="158">
        <v>9300</v>
      </c>
    </row>
    <row r="1714" spans="1:5" ht="14.4">
      <c r="A1714" s="157" t="s">
        <v>133</v>
      </c>
      <c r="B1714" s="158">
        <v>2019</v>
      </c>
      <c r="C1714" s="157" t="s">
        <v>333</v>
      </c>
      <c r="D1714" s="157" t="s">
        <v>332</v>
      </c>
      <c r="E1714" s="158">
        <v>46</v>
      </c>
    </row>
    <row r="1715" spans="1:5" ht="14.4">
      <c r="A1715" s="157" t="s">
        <v>133</v>
      </c>
      <c r="B1715" s="158">
        <v>2019</v>
      </c>
      <c r="C1715" s="157" t="s">
        <v>335</v>
      </c>
      <c r="D1715" s="157" t="s">
        <v>332</v>
      </c>
      <c r="E1715" s="158">
        <v>3082</v>
      </c>
    </row>
    <row r="1716" spans="1:5" ht="14.4">
      <c r="A1716" s="157" t="s">
        <v>133</v>
      </c>
      <c r="B1716" s="158">
        <v>2019</v>
      </c>
      <c r="C1716" s="157" t="s">
        <v>336</v>
      </c>
      <c r="D1716" s="157" t="s">
        <v>332</v>
      </c>
      <c r="E1716" s="158">
        <v>82</v>
      </c>
    </row>
    <row r="1717" spans="1:5" ht="14.4">
      <c r="A1717" s="157" t="s">
        <v>133</v>
      </c>
      <c r="B1717" s="158">
        <v>2020</v>
      </c>
      <c r="C1717" s="157" t="s">
        <v>338</v>
      </c>
      <c r="D1717" s="157" t="s">
        <v>337</v>
      </c>
      <c r="E1717" s="158">
        <v>1113</v>
      </c>
    </row>
    <row r="1718" spans="1:5" ht="14.4">
      <c r="A1718" s="157" t="s">
        <v>133</v>
      </c>
      <c r="B1718" s="158">
        <v>2020</v>
      </c>
      <c r="C1718" s="157" t="s">
        <v>339</v>
      </c>
      <c r="D1718" s="157" t="s">
        <v>337</v>
      </c>
      <c r="E1718" s="158">
        <v>102</v>
      </c>
    </row>
    <row r="1719" spans="1:5" ht="14.4">
      <c r="A1719" s="157" t="s">
        <v>133</v>
      </c>
      <c r="B1719" s="158">
        <v>2020</v>
      </c>
      <c r="C1719" s="157" t="s">
        <v>341</v>
      </c>
      <c r="D1719" s="157" t="s">
        <v>337</v>
      </c>
      <c r="E1719" s="158">
        <v>9424</v>
      </c>
    </row>
    <row r="1720" spans="1:5" ht="14.4">
      <c r="A1720" s="157" t="s">
        <v>133</v>
      </c>
      <c r="B1720" s="158">
        <v>2020</v>
      </c>
      <c r="C1720" s="157" t="s">
        <v>333</v>
      </c>
      <c r="D1720" s="157" t="s">
        <v>332</v>
      </c>
      <c r="E1720" s="158">
        <v>67</v>
      </c>
    </row>
    <row r="1721" spans="1:5" ht="14.4">
      <c r="A1721" s="157" t="s">
        <v>133</v>
      </c>
      <c r="B1721" s="158">
        <v>2020</v>
      </c>
      <c r="C1721" s="157" t="s">
        <v>335</v>
      </c>
      <c r="D1721" s="157" t="s">
        <v>332</v>
      </c>
      <c r="E1721" s="158">
        <v>3082</v>
      </c>
    </row>
    <row r="1722" spans="1:5" ht="14.4">
      <c r="A1722" s="157" t="s">
        <v>133</v>
      </c>
      <c r="B1722" s="158">
        <v>2020</v>
      </c>
      <c r="C1722" s="157" t="s">
        <v>336</v>
      </c>
      <c r="D1722" s="157" t="s">
        <v>332</v>
      </c>
      <c r="E1722" s="158">
        <v>80</v>
      </c>
    </row>
    <row r="1723" spans="1:5" ht="14.4">
      <c r="A1723" s="157" t="s">
        <v>133</v>
      </c>
      <c r="B1723" s="158">
        <v>2021</v>
      </c>
      <c r="C1723" s="157" t="s">
        <v>338</v>
      </c>
      <c r="D1723" s="157" t="s">
        <v>337</v>
      </c>
      <c r="E1723" s="158">
        <v>1128</v>
      </c>
    </row>
    <row r="1724" spans="1:5" ht="14.4">
      <c r="A1724" s="157" t="s">
        <v>133</v>
      </c>
      <c r="B1724" s="158">
        <v>2021</v>
      </c>
      <c r="C1724" s="157" t="s">
        <v>339</v>
      </c>
      <c r="D1724" s="157" t="s">
        <v>337</v>
      </c>
      <c r="E1724" s="158">
        <v>104</v>
      </c>
    </row>
    <row r="1725" spans="1:5" ht="14.4">
      <c r="A1725" s="157" t="s">
        <v>133</v>
      </c>
      <c r="B1725" s="158">
        <v>2021</v>
      </c>
      <c r="C1725" s="157" t="s">
        <v>341</v>
      </c>
      <c r="D1725" s="157" t="s">
        <v>337</v>
      </c>
      <c r="E1725" s="158">
        <v>9524</v>
      </c>
    </row>
    <row r="1726" spans="1:5" ht="14.4">
      <c r="A1726" s="157" t="s">
        <v>133</v>
      </c>
      <c r="B1726" s="158">
        <v>2021</v>
      </c>
      <c r="C1726" s="157" t="s">
        <v>333</v>
      </c>
      <c r="D1726" s="157" t="s">
        <v>332</v>
      </c>
      <c r="E1726" s="158">
        <v>51</v>
      </c>
    </row>
    <row r="1727" spans="1:5" ht="14.4">
      <c r="A1727" s="157" t="s">
        <v>133</v>
      </c>
      <c r="B1727" s="158">
        <v>2021</v>
      </c>
      <c r="C1727" s="157" t="s">
        <v>335</v>
      </c>
      <c r="D1727" s="157" t="s">
        <v>332</v>
      </c>
      <c r="E1727" s="158">
        <v>3082</v>
      </c>
    </row>
    <row r="1728" spans="1:5" ht="14.4">
      <c r="A1728" s="157" t="s">
        <v>133</v>
      </c>
      <c r="B1728" s="158">
        <v>2021</v>
      </c>
      <c r="C1728" s="157" t="s">
        <v>336</v>
      </c>
      <c r="D1728" s="157" t="s">
        <v>332</v>
      </c>
      <c r="E1728" s="158">
        <v>82</v>
      </c>
    </row>
    <row r="1729" spans="1:5" ht="14.4">
      <c r="A1729" s="157" t="s">
        <v>133</v>
      </c>
      <c r="B1729" s="158">
        <v>2022</v>
      </c>
      <c r="C1729" s="157" t="s">
        <v>338</v>
      </c>
      <c r="D1729" s="157" t="s">
        <v>337</v>
      </c>
      <c r="E1729" s="158">
        <v>1134</v>
      </c>
    </row>
    <row r="1730" spans="1:5" ht="14.4">
      <c r="A1730" s="157" t="s">
        <v>133</v>
      </c>
      <c r="B1730" s="158">
        <v>2022</v>
      </c>
      <c r="C1730" s="157" t="s">
        <v>339</v>
      </c>
      <c r="D1730" s="157" t="s">
        <v>337</v>
      </c>
      <c r="E1730" s="158">
        <v>100</v>
      </c>
    </row>
    <row r="1731" spans="1:5" ht="14.4">
      <c r="A1731" s="157" t="s">
        <v>133</v>
      </c>
      <c r="B1731" s="158">
        <v>2022</v>
      </c>
      <c r="C1731" s="157" t="s">
        <v>341</v>
      </c>
      <c r="D1731" s="157" t="s">
        <v>337</v>
      </c>
      <c r="E1731" s="158">
        <v>9601</v>
      </c>
    </row>
    <row r="1732" spans="1:5" ht="14.4">
      <c r="A1732" s="157" t="s">
        <v>133</v>
      </c>
      <c r="B1732" s="158">
        <v>2022</v>
      </c>
      <c r="C1732" s="157" t="s">
        <v>333</v>
      </c>
      <c r="D1732" s="157" t="s">
        <v>332</v>
      </c>
      <c r="E1732" s="158">
        <v>51</v>
      </c>
    </row>
    <row r="1733" spans="1:5" ht="14.4">
      <c r="A1733" s="157" t="s">
        <v>133</v>
      </c>
      <c r="B1733" s="158">
        <v>2022</v>
      </c>
      <c r="C1733" s="157" t="s">
        <v>335</v>
      </c>
      <c r="D1733" s="157" t="s">
        <v>332</v>
      </c>
      <c r="E1733" s="158">
        <v>3082</v>
      </c>
    </row>
    <row r="1734" spans="1:5" ht="14.4">
      <c r="A1734" s="157" t="s">
        <v>133</v>
      </c>
      <c r="B1734" s="158">
        <v>2022</v>
      </c>
      <c r="C1734" s="157" t="s">
        <v>336</v>
      </c>
      <c r="D1734" s="157" t="s">
        <v>332</v>
      </c>
      <c r="E1734" s="158">
        <v>86</v>
      </c>
    </row>
    <row r="1735" spans="1:5" ht="14.4">
      <c r="A1735" s="157" t="s">
        <v>133</v>
      </c>
      <c r="B1735" s="158">
        <v>2023</v>
      </c>
      <c r="C1735" s="157" t="s">
        <v>338</v>
      </c>
      <c r="D1735" s="157" t="s">
        <v>337</v>
      </c>
      <c r="E1735" s="158">
        <v>1156</v>
      </c>
    </row>
    <row r="1736" spans="1:5" ht="14.4">
      <c r="A1736" s="157" t="s">
        <v>133</v>
      </c>
      <c r="B1736" s="158">
        <v>2023</v>
      </c>
      <c r="C1736" s="157" t="s">
        <v>339</v>
      </c>
      <c r="D1736" s="157" t="s">
        <v>337</v>
      </c>
      <c r="E1736" s="158">
        <v>100</v>
      </c>
    </row>
    <row r="1737" spans="1:5" ht="14.4">
      <c r="A1737" s="157" t="s">
        <v>133</v>
      </c>
      <c r="B1737" s="158">
        <v>2023</v>
      </c>
      <c r="C1737" s="157" t="s">
        <v>341</v>
      </c>
      <c r="D1737" s="157" t="s">
        <v>337</v>
      </c>
      <c r="E1737" s="158">
        <v>9825</v>
      </c>
    </row>
    <row r="1738" spans="1:5" ht="14.4">
      <c r="A1738" s="157" t="s">
        <v>133</v>
      </c>
      <c r="B1738" s="158">
        <v>2023</v>
      </c>
      <c r="C1738" s="157" t="s">
        <v>333</v>
      </c>
      <c r="D1738" s="157" t="s">
        <v>332</v>
      </c>
      <c r="E1738" s="158">
        <v>51</v>
      </c>
    </row>
    <row r="1739" spans="1:5" ht="14.4">
      <c r="A1739" s="157" t="s">
        <v>133</v>
      </c>
      <c r="B1739" s="158">
        <v>2023</v>
      </c>
      <c r="C1739" s="157" t="s">
        <v>335</v>
      </c>
      <c r="D1739" s="157" t="s">
        <v>332</v>
      </c>
      <c r="E1739" s="158">
        <v>3082</v>
      </c>
    </row>
    <row r="1740" spans="1:5" ht="14.4">
      <c r="A1740" s="157" t="s">
        <v>133</v>
      </c>
      <c r="B1740" s="158">
        <v>2023</v>
      </c>
      <c r="C1740" s="157" t="s">
        <v>336</v>
      </c>
      <c r="D1740" s="157" t="s">
        <v>332</v>
      </c>
      <c r="E1740" s="158">
        <v>91</v>
      </c>
    </row>
    <row r="1741" spans="1:5" ht="14.4">
      <c r="A1741" s="157" t="s">
        <v>134</v>
      </c>
      <c r="B1741" s="158">
        <v>2015</v>
      </c>
      <c r="C1741" s="157" t="s">
        <v>338</v>
      </c>
      <c r="D1741" s="157" t="s">
        <v>337</v>
      </c>
      <c r="E1741" s="158">
        <v>2138</v>
      </c>
    </row>
    <row r="1742" spans="1:5" ht="14.4">
      <c r="A1742" s="157" t="s">
        <v>134</v>
      </c>
      <c r="B1742" s="158">
        <v>2015</v>
      </c>
      <c r="C1742" s="157" t="s">
        <v>339</v>
      </c>
      <c r="D1742" s="157" t="s">
        <v>337</v>
      </c>
      <c r="E1742" s="158">
        <v>150</v>
      </c>
    </row>
    <row r="1743" spans="1:5" ht="14.4">
      <c r="A1743" s="157" t="s">
        <v>134</v>
      </c>
      <c r="B1743" s="158">
        <v>2015</v>
      </c>
      <c r="C1743" s="157" t="s">
        <v>341</v>
      </c>
      <c r="D1743" s="157" t="s">
        <v>337</v>
      </c>
      <c r="E1743" s="158">
        <v>11057</v>
      </c>
    </row>
    <row r="1744" spans="1:5" ht="14.4">
      <c r="A1744" s="157" t="s">
        <v>134</v>
      </c>
      <c r="B1744" s="158">
        <v>2015</v>
      </c>
      <c r="C1744" s="157" t="s">
        <v>333</v>
      </c>
      <c r="D1744" s="157" t="s">
        <v>332</v>
      </c>
      <c r="E1744" s="158">
        <v>53</v>
      </c>
    </row>
    <row r="1745" spans="1:5" ht="14.4">
      <c r="A1745" s="157" t="s">
        <v>134</v>
      </c>
      <c r="B1745" s="158">
        <v>2015</v>
      </c>
      <c r="C1745" s="157" t="s">
        <v>335</v>
      </c>
      <c r="D1745" s="157" t="s">
        <v>332</v>
      </c>
      <c r="E1745" s="158">
        <v>2660</v>
      </c>
    </row>
    <row r="1746" spans="1:5" ht="14.4">
      <c r="A1746" s="157" t="s">
        <v>134</v>
      </c>
      <c r="B1746" s="158">
        <v>2015</v>
      </c>
      <c r="C1746" s="157" t="s">
        <v>336</v>
      </c>
      <c r="D1746" s="157" t="s">
        <v>332</v>
      </c>
      <c r="E1746" s="158">
        <v>51</v>
      </c>
    </row>
    <row r="1747" spans="1:5" ht="14.4">
      <c r="A1747" s="157" t="s">
        <v>134</v>
      </c>
      <c r="B1747" s="158">
        <v>2016</v>
      </c>
      <c r="C1747" s="157" t="s">
        <v>338</v>
      </c>
      <c r="D1747" s="157" t="s">
        <v>337</v>
      </c>
      <c r="E1747" s="158">
        <v>2138</v>
      </c>
    </row>
    <row r="1748" spans="1:5" ht="14.4">
      <c r="A1748" s="157" t="s">
        <v>134</v>
      </c>
      <c r="B1748" s="158">
        <v>2016</v>
      </c>
      <c r="C1748" s="157" t="s">
        <v>339</v>
      </c>
      <c r="D1748" s="157" t="s">
        <v>337</v>
      </c>
      <c r="E1748" s="158">
        <v>149</v>
      </c>
    </row>
    <row r="1749" spans="1:5" ht="14.4">
      <c r="A1749" s="157" t="s">
        <v>134</v>
      </c>
      <c r="B1749" s="158">
        <v>2016</v>
      </c>
      <c r="C1749" s="157" t="s">
        <v>341</v>
      </c>
      <c r="D1749" s="157" t="s">
        <v>337</v>
      </c>
      <c r="E1749" s="158">
        <v>11119</v>
      </c>
    </row>
    <row r="1750" spans="1:5" ht="14.4">
      <c r="A1750" s="157" t="s">
        <v>134</v>
      </c>
      <c r="B1750" s="158">
        <v>2016</v>
      </c>
      <c r="C1750" s="157" t="s">
        <v>333</v>
      </c>
      <c r="D1750" s="157" t="s">
        <v>332</v>
      </c>
      <c r="E1750" s="158">
        <v>49</v>
      </c>
    </row>
    <row r="1751" spans="1:5" ht="14.4">
      <c r="A1751" s="157" t="s">
        <v>134</v>
      </c>
      <c r="B1751" s="158">
        <v>2016</v>
      </c>
      <c r="C1751" s="157" t="s">
        <v>335</v>
      </c>
      <c r="D1751" s="157" t="s">
        <v>332</v>
      </c>
      <c r="E1751" s="158">
        <v>2851</v>
      </c>
    </row>
    <row r="1752" spans="1:5" ht="14.4">
      <c r="A1752" s="157" t="s">
        <v>134</v>
      </c>
      <c r="B1752" s="158">
        <v>2016</v>
      </c>
      <c r="C1752" s="157" t="s">
        <v>336</v>
      </c>
      <c r="D1752" s="157" t="s">
        <v>332</v>
      </c>
      <c r="E1752" s="158">
        <v>51</v>
      </c>
    </row>
    <row r="1753" spans="1:5" ht="14.4">
      <c r="A1753" s="157" t="s">
        <v>134</v>
      </c>
      <c r="B1753" s="158">
        <v>2017</v>
      </c>
      <c r="C1753" s="157" t="s">
        <v>338</v>
      </c>
      <c r="D1753" s="157" t="s">
        <v>337</v>
      </c>
      <c r="E1753" s="158">
        <v>2146</v>
      </c>
    </row>
    <row r="1754" spans="1:5" ht="14.4">
      <c r="A1754" s="157" t="s">
        <v>134</v>
      </c>
      <c r="B1754" s="158">
        <v>2017</v>
      </c>
      <c r="C1754" s="157" t="s">
        <v>339</v>
      </c>
      <c r="D1754" s="157" t="s">
        <v>337</v>
      </c>
      <c r="E1754" s="158">
        <v>137</v>
      </c>
    </row>
    <row r="1755" spans="1:5" ht="14.4">
      <c r="A1755" s="157" t="s">
        <v>134</v>
      </c>
      <c r="B1755" s="158">
        <v>2017</v>
      </c>
      <c r="C1755" s="157" t="s">
        <v>341</v>
      </c>
      <c r="D1755" s="157" t="s">
        <v>337</v>
      </c>
      <c r="E1755" s="158">
        <v>11208</v>
      </c>
    </row>
    <row r="1756" spans="1:5" ht="14.4">
      <c r="A1756" s="157" t="s">
        <v>134</v>
      </c>
      <c r="B1756" s="158">
        <v>2017</v>
      </c>
      <c r="C1756" s="157" t="s">
        <v>333</v>
      </c>
      <c r="D1756" s="157" t="s">
        <v>332</v>
      </c>
      <c r="E1756" s="158">
        <v>47</v>
      </c>
    </row>
    <row r="1757" spans="1:5" ht="14.4">
      <c r="A1757" s="157" t="s">
        <v>134</v>
      </c>
      <c r="B1757" s="158">
        <v>2017</v>
      </c>
      <c r="C1757" s="157" t="s">
        <v>335</v>
      </c>
      <c r="D1757" s="157" t="s">
        <v>332</v>
      </c>
      <c r="E1757" s="158">
        <v>2849</v>
      </c>
    </row>
    <row r="1758" spans="1:5" ht="14.4">
      <c r="A1758" s="157" t="s">
        <v>134</v>
      </c>
      <c r="B1758" s="158">
        <v>2017</v>
      </c>
      <c r="C1758" s="157" t="s">
        <v>336</v>
      </c>
      <c r="D1758" s="157" t="s">
        <v>332</v>
      </c>
      <c r="E1758" s="158">
        <v>51</v>
      </c>
    </row>
    <row r="1759" spans="1:5" ht="14.4">
      <c r="A1759" s="157" t="s">
        <v>134</v>
      </c>
      <c r="B1759" s="158">
        <v>2018</v>
      </c>
      <c r="C1759" s="157" t="s">
        <v>338</v>
      </c>
      <c r="D1759" s="157" t="s">
        <v>337</v>
      </c>
      <c r="E1759" s="158">
        <v>2159</v>
      </c>
    </row>
    <row r="1760" spans="1:5" ht="14.4">
      <c r="A1760" s="157" t="s">
        <v>134</v>
      </c>
      <c r="B1760" s="158">
        <v>2018</v>
      </c>
      <c r="C1760" s="157" t="s">
        <v>339</v>
      </c>
      <c r="D1760" s="157" t="s">
        <v>337</v>
      </c>
      <c r="E1760" s="158">
        <v>138</v>
      </c>
    </row>
    <row r="1761" spans="1:5" ht="14.4">
      <c r="A1761" s="157" t="s">
        <v>134</v>
      </c>
      <c r="B1761" s="158">
        <v>2018</v>
      </c>
      <c r="C1761" s="157" t="s">
        <v>341</v>
      </c>
      <c r="D1761" s="157" t="s">
        <v>337</v>
      </c>
      <c r="E1761" s="158">
        <v>11347</v>
      </c>
    </row>
    <row r="1762" spans="1:5" ht="14.4">
      <c r="A1762" s="157" t="s">
        <v>134</v>
      </c>
      <c r="B1762" s="158">
        <v>2018</v>
      </c>
      <c r="C1762" s="157" t="s">
        <v>333</v>
      </c>
      <c r="D1762" s="157" t="s">
        <v>332</v>
      </c>
      <c r="E1762" s="158">
        <v>48</v>
      </c>
    </row>
    <row r="1763" spans="1:5" ht="14.4">
      <c r="A1763" s="157" t="s">
        <v>134</v>
      </c>
      <c r="B1763" s="158">
        <v>2018</v>
      </c>
      <c r="C1763" s="157" t="s">
        <v>335</v>
      </c>
      <c r="D1763" s="157" t="s">
        <v>332</v>
      </c>
      <c r="E1763" s="158">
        <v>2849</v>
      </c>
    </row>
    <row r="1764" spans="1:5" ht="14.4">
      <c r="A1764" s="157" t="s">
        <v>134</v>
      </c>
      <c r="B1764" s="158">
        <v>2018</v>
      </c>
      <c r="C1764" s="157" t="s">
        <v>336</v>
      </c>
      <c r="D1764" s="157" t="s">
        <v>332</v>
      </c>
      <c r="E1764" s="158">
        <v>51</v>
      </c>
    </row>
    <row r="1765" spans="1:5" ht="14.4">
      <c r="A1765" s="157" t="s">
        <v>134</v>
      </c>
      <c r="B1765" s="158">
        <v>2019</v>
      </c>
      <c r="C1765" s="157" t="s">
        <v>338</v>
      </c>
      <c r="D1765" s="157" t="s">
        <v>337</v>
      </c>
      <c r="E1765" s="158">
        <v>2148</v>
      </c>
    </row>
    <row r="1766" spans="1:5" ht="14.4">
      <c r="A1766" s="157" t="s">
        <v>134</v>
      </c>
      <c r="B1766" s="158">
        <v>2019</v>
      </c>
      <c r="C1766" s="157" t="s">
        <v>339</v>
      </c>
      <c r="D1766" s="157" t="s">
        <v>337</v>
      </c>
      <c r="E1766" s="158">
        <v>136</v>
      </c>
    </row>
    <row r="1767" spans="1:5" ht="14.4">
      <c r="A1767" s="157" t="s">
        <v>134</v>
      </c>
      <c r="B1767" s="158">
        <v>2019</v>
      </c>
      <c r="C1767" s="157" t="s">
        <v>341</v>
      </c>
      <c r="D1767" s="157" t="s">
        <v>337</v>
      </c>
      <c r="E1767" s="158">
        <v>11478</v>
      </c>
    </row>
    <row r="1768" spans="1:5" ht="14.4">
      <c r="A1768" s="157" t="s">
        <v>134</v>
      </c>
      <c r="B1768" s="158">
        <v>2019</v>
      </c>
      <c r="C1768" s="157" t="s">
        <v>333</v>
      </c>
      <c r="D1768" s="157" t="s">
        <v>332</v>
      </c>
      <c r="E1768" s="158">
        <v>40</v>
      </c>
    </row>
    <row r="1769" spans="1:5" ht="14.4">
      <c r="A1769" s="157" t="s">
        <v>134</v>
      </c>
      <c r="B1769" s="158">
        <v>2019</v>
      </c>
      <c r="C1769" s="157" t="s">
        <v>335</v>
      </c>
      <c r="D1769" s="157" t="s">
        <v>332</v>
      </c>
      <c r="E1769" s="158">
        <v>2851</v>
      </c>
    </row>
    <row r="1770" spans="1:5" ht="14.4">
      <c r="A1770" s="157" t="s">
        <v>134</v>
      </c>
      <c r="B1770" s="158">
        <v>2019</v>
      </c>
      <c r="C1770" s="157" t="s">
        <v>336</v>
      </c>
      <c r="D1770" s="157" t="s">
        <v>332</v>
      </c>
      <c r="E1770" s="158">
        <v>54</v>
      </c>
    </row>
    <row r="1771" spans="1:5" ht="14.4">
      <c r="A1771" s="157" t="s">
        <v>134</v>
      </c>
      <c r="B1771" s="158">
        <v>2020</v>
      </c>
      <c r="C1771" s="157" t="s">
        <v>338</v>
      </c>
      <c r="D1771" s="157" t="s">
        <v>337</v>
      </c>
      <c r="E1771" s="158">
        <v>2176</v>
      </c>
    </row>
    <row r="1772" spans="1:5" ht="14.4">
      <c r="A1772" s="157" t="s">
        <v>134</v>
      </c>
      <c r="B1772" s="158">
        <v>2020</v>
      </c>
      <c r="C1772" s="157" t="s">
        <v>339</v>
      </c>
      <c r="D1772" s="157" t="s">
        <v>337</v>
      </c>
      <c r="E1772" s="158">
        <v>136</v>
      </c>
    </row>
    <row r="1773" spans="1:5" ht="14.4">
      <c r="A1773" s="157" t="s">
        <v>134</v>
      </c>
      <c r="B1773" s="158">
        <v>2020</v>
      </c>
      <c r="C1773" s="157" t="s">
        <v>341</v>
      </c>
      <c r="D1773" s="157" t="s">
        <v>337</v>
      </c>
      <c r="E1773" s="158">
        <v>11624</v>
      </c>
    </row>
    <row r="1774" spans="1:5" ht="14.4">
      <c r="A1774" s="157" t="s">
        <v>134</v>
      </c>
      <c r="B1774" s="158">
        <v>2020</v>
      </c>
      <c r="C1774" s="157" t="s">
        <v>333</v>
      </c>
      <c r="D1774" s="157" t="s">
        <v>332</v>
      </c>
      <c r="E1774" s="158">
        <v>40</v>
      </c>
    </row>
    <row r="1775" spans="1:5" ht="14.4">
      <c r="A1775" s="157" t="s">
        <v>134</v>
      </c>
      <c r="B1775" s="158">
        <v>2020</v>
      </c>
      <c r="C1775" s="157" t="s">
        <v>335</v>
      </c>
      <c r="D1775" s="157" t="s">
        <v>332</v>
      </c>
      <c r="E1775" s="158">
        <v>2851</v>
      </c>
    </row>
    <row r="1776" spans="1:5" ht="14.4">
      <c r="A1776" s="157" t="s">
        <v>134</v>
      </c>
      <c r="B1776" s="158">
        <v>2020</v>
      </c>
      <c r="C1776" s="157" t="s">
        <v>336</v>
      </c>
      <c r="D1776" s="157" t="s">
        <v>332</v>
      </c>
      <c r="E1776" s="158">
        <v>62</v>
      </c>
    </row>
    <row r="1777" spans="1:5" ht="14.4">
      <c r="A1777" s="157" t="s">
        <v>134</v>
      </c>
      <c r="B1777" s="158">
        <v>2021</v>
      </c>
      <c r="C1777" s="157" t="s">
        <v>338</v>
      </c>
      <c r="D1777" s="157" t="s">
        <v>337</v>
      </c>
      <c r="E1777" s="158">
        <v>2204</v>
      </c>
    </row>
    <row r="1778" spans="1:5" ht="14.4">
      <c r="A1778" s="157" t="s">
        <v>134</v>
      </c>
      <c r="B1778" s="158">
        <v>2021</v>
      </c>
      <c r="C1778" s="157" t="s">
        <v>339</v>
      </c>
      <c r="D1778" s="157" t="s">
        <v>337</v>
      </c>
      <c r="E1778" s="158">
        <v>129</v>
      </c>
    </row>
    <row r="1779" spans="1:5" ht="14.4">
      <c r="A1779" s="157" t="s">
        <v>134</v>
      </c>
      <c r="B1779" s="158">
        <v>2021</v>
      </c>
      <c r="C1779" s="157" t="s">
        <v>341</v>
      </c>
      <c r="D1779" s="157" t="s">
        <v>337</v>
      </c>
      <c r="E1779" s="158">
        <v>11847</v>
      </c>
    </row>
    <row r="1780" spans="1:5" ht="14.4">
      <c r="A1780" s="157" t="s">
        <v>134</v>
      </c>
      <c r="B1780" s="158">
        <v>2021</v>
      </c>
      <c r="C1780" s="157" t="s">
        <v>333</v>
      </c>
      <c r="D1780" s="157" t="s">
        <v>332</v>
      </c>
      <c r="E1780" s="158">
        <v>39</v>
      </c>
    </row>
    <row r="1781" spans="1:5" ht="14.4">
      <c r="A1781" s="157" t="s">
        <v>134</v>
      </c>
      <c r="B1781" s="158">
        <v>2021</v>
      </c>
      <c r="C1781" s="157" t="s">
        <v>335</v>
      </c>
      <c r="D1781" s="157" t="s">
        <v>332</v>
      </c>
      <c r="E1781" s="158">
        <v>2851</v>
      </c>
    </row>
    <row r="1782" spans="1:5" ht="14.4">
      <c r="A1782" s="157" t="s">
        <v>134</v>
      </c>
      <c r="B1782" s="158">
        <v>2021</v>
      </c>
      <c r="C1782" s="157" t="s">
        <v>336</v>
      </c>
      <c r="D1782" s="157" t="s">
        <v>332</v>
      </c>
      <c r="E1782" s="158">
        <v>65</v>
      </c>
    </row>
    <row r="1783" spans="1:5" ht="14.4">
      <c r="A1783" s="157" t="s">
        <v>134</v>
      </c>
      <c r="B1783" s="158">
        <v>2022</v>
      </c>
      <c r="C1783" s="157" t="s">
        <v>338</v>
      </c>
      <c r="D1783" s="157" t="s">
        <v>337</v>
      </c>
      <c r="E1783" s="158">
        <v>2204</v>
      </c>
    </row>
    <row r="1784" spans="1:5" ht="14.4">
      <c r="A1784" s="157" t="s">
        <v>134</v>
      </c>
      <c r="B1784" s="158">
        <v>2022</v>
      </c>
      <c r="C1784" s="157" t="s">
        <v>339</v>
      </c>
      <c r="D1784" s="157" t="s">
        <v>337</v>
      </c>
      <c r="E1784" s="158">
        <v>130</v>
      </c>
    </row>
    <row r="1785" spans="1:5" ht="14.4">
      <c r="A1785" s="157" t="s">
        <v>134</v>
      </c>
      <c r="B1785" s="158">
        <v>2022</v>
      </c>
      <c r="C1785" s="157" t="s">
        <v>341</v>
      </c>
      <c r="D1785" s="157" t="s">
        <v>337</v>
      </c>
      <c r="E1785" s="158">
        <v>12017</v>
      </c>
    </row>
    <row r="1786" spans="1:5" ht="14.4">
      <c r="A1786" s="157" t="s">
        <v>134</v>
      </c>
      <c r="B1786" s="158">
        <v>2022</v>
      </c>
      <c r="C1786" s="157" t="s">
        <v>333</v>
      </c>
      <c r="D1786" s="157" t="s">
        <v>332</v>
      </c>
      <c r="E1786" s="158">
        <v>37</v>
      </c>
    </row>
    <row r="1787" spans="1:5" ht="14.4">
      <c r="A1787" s="157" t="s">
        <v>134</v>
      </c>
      <c r="B1787" s="158">
        <v>2022</v>
      </c>
      <c r="C1787" s="157" t="s">
        <v>335</v>
      </c>
      <c r="D1787" s="157" t="s">
        <v>332</v>
      </c>
      <c r="E1787" s="158">
        <v>2851</v>
      </c>
    </row>
    <row r="1788" spans="1:5" ht="14.4">
      <c r="A1788" s="157" t="s">
        <v>134</v>
      </c>
      <c r="B1788" s="158">
        <v>2022</v>
      </c>
      <c r="C1788" s="157" t="s">
        <v>336</v>
      </c>
      <c r="D1788" s="157" t="s">
        <v>332</v>
      </c>
      <c r="E1788" s="158">
        <v>64</v>
      </c>
    </row>
    <row r="1789" spans="1:5" ht="14.4">
      <c r="A1789" s="157" t="s">
        <v>134</v>
      </c>
      <c r="B1789" s="158">
        <v>2023</v>
      </c>
      <c r="C1789" s="157" t="s">
        <v>338</v>
      </c>
      <c r="D1789" s="157" t="s">
        <v>337</v>
      </c>
      <c r="E1789" s="158">
        <v>2215</v>
      </c>
    </row>
    <row r="1790" spans="1:5" ht="14.4">
      <c r="A1790" s="157" t="s">
        <v>134</v>
      </c>
      <c r="B1790" s="158">
        <v>2023</v>
      </c>
      <c r="C1790" s="157" t="s">
        <v>339</v>
      </c>
      <c r="D1790" s="157" t="s">
        <v>337</v>
      </c>
      <c r="E1790" s="158">
        <v>131</v>
      </c>
    </row>
    <row r="1791" spans="1:5" ht="14.4">
      <c r="A1791" s="157" t="s">
        <v>134</v>
      </c>
      <c r="B1791" s="158">
        <v>2023</v>
      </c>
      <c r="C1791" s="157" t="s">
        <v>341</v>
      </c>
      <c r="D1791" s="157" t="s">
        <v>337</v>
      </c>
      <c r="E1791" s="158">
        <v>12248</v>
      </c>
    </row>
    <row r="1792" spans="1:5" ht="14.4">
      <c r="A1792" s="157" t="s">
        <v>134</v>
      </c>
      <c r="B1792" s="158">
        <v>2023</v>
      </c>
      <c r="C1792" s="157" t="s">
        <v>333</v>
      </c>
      <c r="D1792" s="157" t="s">
        <v>332</v>
      </c>
      <c r="E1792" s="158">
        <v>33</v>
      </c>
    </row>
    <row r="1793" spans="1:5" ht="14.4">
      <c r="A1793" s="157" t="s">
        <v>134</v>
      </c>
      <c r="B1793" s="158">
        <v>2023</v>
      </c>
      <c r="C1793" s="157" t="s">
        <v>335</v>
      </c>
      <c r="D1793" s="157" t="s">
        <v>332</v>
      </c>
      <c r="E1793" s="158">
        <v>2851</v>
      </c>
    </row>
    <row r="1794" spans="1:5" ht="14.4">
      <c r="A1794" s="157" t="s">
        <v>134</v>
      </c>
      <c r="B1794" s="158">
        <v>2023</v>
      </c>
      <c r="C1794" s="157" t="s">
        <v>336</v>
      </c>
      <c r="D1794" s="157" t="s">
        <v>332</v>
      </c>
      <c r="E1794" s="158">
        <v>63</v>
      </c>
    </row>
    <row r="1795" spans="1:5" ht="14.4">
      <c r="A1795" s="157" t="s">
        <v>4</v>
      </c>
      <c r="B1795" s="158">
        <v>2015</v>
      </c>
      <c r="C1795" s="157" t="s">
        <v>338</v>
      </c>
      <c r="D1795" s="157" t="s">
        <v>337</v>
      </c>
      <c r="E1795" s="158">
        <v>12485</v>
      </c>
    </row>
    <row r="1796" spans="1:5" ht="14.4">
      <c r="A1796" s="157" t="s">
        <v>4</v>
      </c>
      <c r="B1796" s="158">
        <v>2015</v>
      </c>
      <c r="C1796" s="157" t="s">
        <v>339</v>
      </c>
      <c r="D1796" s="157" t="s">
        <v>337</v>
      </c>
      <c r="E1796" s="158">
        <v>1598</v>
      </c>
    </row>
    <row r="1797" spans="1:5" ht="14.4">
      <c r="A1797" s="157" t="s">
        <v>4</v>
      </c>
      <c r="B1797" s="158">
        <v>2015</v>
      </c>
      <c r="C1797" s="157" t="s">
        <v>340</v>
      </c>
      <c r="D1797" s="157" t="s">
        <v>337</v>
      </c>
      <c r="E1797" s="158">
        <v>3</v>
      </c>
    </row>
    <row r="1798" spans="1:5" ht="14.4">
      <c r="A1798" s="157" t="s">
        <v>4</v>
      </c>
      <c r="B1798" s="158">
        <v>2015</v>
      </c>
      <c r="C1798" s="157" t="s">
        <v>341</v>
      </c>
      <c r="D1798" s="157" t="s">
        <v>337</v>
      </c>
      <c r="E1798" s="158">
        <v>139861</v>
      </c>
    </row>
    <row r="1799" spans="1:5" ht="14.4">
      <c r="A1799" s="157" t="s">
        <v>4</v>
      </c>
      <c r="B1799" s="158">
        <v>2015</v>
      </c>
      <c r="C1799" s="157" t="s">
        <v>333</v>
      </c>
      <c r="D1799" s="157" t="s">
        <v>332</v>
      </c>
      <c r="E1799" s="158">
        <v>627</v>
      </c>
    </row>
    <row r="1800" spans="1:5" ht="14.4">
      <c r="A1800" s="157" t="s">
        <v>4</v>
      </c>
      <c r="B1800" s="158">
        <v>2015</v>
      </c>
      <c r="C1800" s="157" t="s">
        <v>335</v>
      </c>
      <c r="D1800" s="157" t="s">
        <v>332</v>
      </c>
      <c r="E1800" s="158">
        <v>35359</v>
      </c>
    </row>
    <row r="1801" spans="1:5" ht="14.4">
      <c r="A1801" s="157" t="s">
        <v>4</v>
      </c>
      <c r="B1801" s="158">
        <v>2015</v>
      </c>
      <c r="C1801" s="157" t="s">
        <v>336</v>
      </c>
      <c r="D1801" s="157" t="s">
        <v>332</v>
      </c>
      <c r="E1801" s="158">
        <v>1522</v>
      </c>
    </row>
    <row r="1802" spans="1:5" ht="14.4">
      <c r="A1802" s="157" t="s">
        <v>4</v>
      </c>
      <c r="B1802" s="158">
        <v>2016</v>
      </c>
      <c r="C1802" s="157" t="s">
        <v>338</v>
      </c>
      <c r="D1802" s="157" t="s">
        <v>337</v>
      </c>
      <c r="E1802" s="158">
        <v>12556</v>
      </c>
    </row>
    <row r="1803" spans="1:5" ht="14.4">
      <c r="A1803" s="157" t="s">
        <v>4</v>
      </c>
      <c r="B1803" s="158">
        <v>2016</v>
      </c>
      <c r="C1803" s="157" t="s">
        <v>339</v>
      </c>
      <c r="D1803" s="157" t="s">
        <v>337</v>
      </c>
      <c r="E1803" s="158">
        <v>1616</v>
      </c>
    </row>
    <row r="1804" spans="1:5" ht="14.4">
      <c r="A1804" s="157" t="s">
        <v>4</v>
      </c>
      <c r="B1804" s="158">
        <v>2016</v>
      </c>
      <c r="C1804" s="157" t="s">
        <v>341</v>
      </c>
      <c r="D1804" s="157" t="s">
        <v>337</v>
      </c>
      <c r="E1804" s="158">
        <v>141323</v>
      </c>
    </row>
    <row r="1805" spans="1:5" ht="14.4">
      <c r="A1805" s="157" t="s">
        <v>4</v>
      </c>
      <c r="B1805" s="158">
        <v>2016</v>
      </c>
      <c r="C1805" s="157" t="s">
        <v>333</v>
      </c>
      <c r="D1805" s="157" t="s">
        <v>332</v>
      </c>
      <c r="E1805" s="158">
        <v>603</v>
      </c>
    </row>
    <row r="1806" spans="1:5" ht="14.4">
      <c r="A1806" s="157" t="s">
        <v>4</v>
      </c>
      <c r="B1806" s="158">
        <v>2016</v>
      </c>
      <c r="C1806" s="157" t="s">
        <v>335</v>
      </c>
      <c r="D1806" s="157" t="s">
        <v>332</v>
      </c>
      <c r="E1806" s="158">
        <v>35882</v>
      </c>
    </row>
    <row r="1807" spans="1:5" ht="14.4">
      <c r="A1807" s="157" t="s">
        <v>4</v>
      </c>
      <c r="B1807" s="158">
        <v>2016</v>
      </c>
      <c r="C1807" s="157" t="s">
        <v>336</v>
      </c>
      <c r="D1807" s="157" t="s">
        <v>332</v>
      </c>
      <c r="E1807" s="158">
        <v>1513</v>
      </c>
    </row>
    <row r="1808" spans="1:5" ht="14.4">
      <c r="A1808" s="157" t="s">
        <v>4</v>
      </c>
      <c r="B1808" s="158">
        <v>2017</v>
      </c>
      <c r="C1808" s="157" t="s">
        <v>338</v>
      </c>
      <c r="D1808" s="157" t="s">
        <v>337</v>
      </c>
      <c r="E1808" s="158">
        <v>12543</v>
      </c>
    </row>
    <row r="1809" spans="1:5" ht="14.4">
      <c r="A1809" s="157" t="s">
        <v>4</v>
      </c>
      <c r="B1809" s="158">
        <v>2017</v>
      </c>
      <c r="C1809" s="157" t="s">
        <v>339</v>
      </c>
      <c r="D1809" s="157" t="s">
        <v>337</v>
      </c>
      <c r="E1809" s="158">
        <v>1626</v>
      </c>
    </row>
    <row r="1810" spans="1:5" ht="14.4">
      <c r="A1810" s="157" t="s">
        <v>4</v>
      </c>
      <c r="B1810" s="158">
        <v>2017</v>
      </c>
      <c r="C1810" s="157" t="s">
        <v>341</v>
      </c>
      <c r="D1810" s="157" t="s">
        <v>337</v>
      </c>
      <c r="E1810" s="158">
        <v>143018</v>
      </c>
    </row>
    <row r="1811" spans="1:5" ht="14.4">
      <c r="A1811" s="157" t="s">
        <v>4</v>
      </c>
      <c r="B1811" s="158">
        <v>2017</v>
      </c>
      <c r="C1811" s="157" t="s">
        <v>333</v>
      </c>
      <c r="D1811" s="157" t="s">
        <v>332</v>
      </c>
      <c r="E1811" s="158">
        <v>535</v>
      </c>
    </row>
    <row r="1812" spans="1:5" ht="14.4">
      <c r="A1812" s="157" t="s">
        <v>4</v>
      </c>
      <c r="B1812" s="158">
        <v>2017</v>
      </c>
      <c r="C1812" s="157" t="s">
        <v>335</v>
      </c>
      <c r="D1812" s="157" t="s">
        <v>332</v>
      </c>
      <c r="E1812" s="158">
        <v>36498</v>
      </c>
    </row>
    <row r="1813" spans="1:5" ht="14.4">
      <c r="A1813" s="157" t="s">
        <v>4</v>
      </c>
      <c r="B1813" s="158">
        <v>2017</v>
      </c>
      <c r="C1813" s="157" t="s">
        <v>336</v>
      </c>
      <c r="D1813" s="157" t="s">
        <v>332</v>
      </c>
      <c r="E1813" s="158">
        <v>1530</v>
      </c>
    </row>
    <row r="1814" spans="1:5" ht="14.4">
      <c r="A1814" s="157" t="s">
        <v>4</v>
      </c>
      <c r="B1814" s="158">
        <v>2018</v>
      </c>
      <c r="C1814" s="157" t="s">
        <v>338</v>
      </c>
      <c r="D1814" s="157" t="s">
        <v>337</v>
      </c>
      <c r="E1814" s="158">
        <v>12676</v>
      </c>
    </row>
    <row r="1815" spans="1:5" ht="14.4">
      <c r="A1815" s="157" t="s">
        <v>4</v>
      </c>
      <c r="B1815" s="158">
        <v>2018</v>
      </c>
      <c r="C1815" s="157" t="s">
        <v>339</v>
      </c>
      <c r="D1815" s="157" t="s">
        <v>337</v>
      </c>
      <c r="E1815" s="158">
        <v>1631</v>
      </c>
    </row>
    <row r="1816" spans="1:5" ht="14.4">
      <c r="A1816" s="157" t="s">
        <v>4</v>
      </c>
      <c r="B1816" s="158">
        <v>2018</v>
      </c>
      <c r="C1816" s="157" t="s">
        <v>341</v>
      </c>
      <c r="D1816" s="157" t="s">
        <v>337</v>
      </c>
      <c r="E1816" s="158">
        <v>144731</v>
      </c>
    </row>
    <row r="1817" spans="1:5" ht="14.4">
      <c r="A1817" s="157" t="s">
        <v>4</v>
      </c>
      <c r="B1817" s="158">
        <v>2018</v>
      </c>
      <c r="C1817" s="157" t="s">
        <v>333</v>
      </c>
      <c r="D1817" s="157" t="s">
        <v>332</v>
      </c>
      <c r="E1817" s="158">
        <v>529</v>
      </c>
    </row>
    <row r="1818" spans="1:5" ht="14.4">
      <c r="A1818" s="157" t="s">
        <v>4</v>
      </c>
      <c r="B1818" s="158">
        <v>2018</v>
      </c>
      <c r="C1818" s="157" t="s">
        <v>335</v>
      </c>
      <c r="D1818" s="157" t="s">
        <v>332</v>
      </c>
      <c r="E1818" s="158">
        <v>36780</v>
      </c>
    </row>
    <row r="1819" spans="1:5" ht="14.4">
      <c r="A1819" s="157" t="s">
        <v>4</v>
      </c>
      <c r="B1819" s="158">
        <v>2018</v>
      </c>
      <c r="C1819" s="157" t="s">
        <v>336</v>
      </c>
      <c r="D1819" s="157" t="s">
        <v>332</v>
      </c>
      <c r="E1819" s="158">
        <v>1524</v>
      </c>
    </row>
    <row r="1820" spans="1:5" ht="14.4">
      <c r="A1820" s="157" t="s">
        <v>4</v>
      </c>
      <c r="B1820" s="158">
        <v>2019</v>
      </c>
      <c r="C1820" s="157" t="s">
        <v>338</v>
      </c>
      <c r="D1820" s="157" t="s">
        <v>337</v>
      </c>
      <c r="E1820" s="158">
        <v>12800</v>
      </c>
    </row>
    <row r="1821" spans="1:5" ht="14.4">
      <c r="A1821" s="157" t="s">
        <v>4</v>
      </c>
      <c r="B1821" s="158">
        <v>2019</v>
      </c>
      <c r="C1821" s="157" t="s">
        <v>339</v>
      </c>
      <c r="D1821" s="157" t="s">
        <v>337</v>
      </c>
      <c r="E1821" s="158">
        <v>1589</v>
      </c>
    </row>
    <row r="1822" spans="1:5" ht="14.4">
      <c r="A1822" s="157" t="s">
        <v>4</v>
      </c>
      <c r="B1822" s="158">
        <v>2019</v>
      </c>
      <c r="C1822" s="157" t="s">
        <v>341</v>
      </c>
      <c r="D1822" s="157" t="s">
        <v>337</v>
      </c>
      <c r="E1822" s="158">
        <v>146208</v>
      </c>
    </row>
    <row r="1823" spans="1:5" ht="14.4">
      <c r="A1823" s="157" t="s">
        <v>4</v>
      </c>
      <c r="B1823" s="158">
        <v>2019</v>
      </c>
      <c r="C1823" s="157" t="s">
        <v>333</v>
      </c>
      <c r="D1823" s="157" t="s">
        <v>332</v>
      </c>
      <c r="E1823" s="158">
        <v>516</v>
      </c>
    </row>
    <row r="1824" spans="1:5" ht="14.4">
      <c r="A1824" s="157" t="s">
        <v>4</v>
      </c>
      <c r="B1824" s="158">
        <v>2019</v>
      </c>
      <c r="C1824" s="157" t="s">
        <v>335</v>
      </c>
      <c r="D1824" s="157" t="s">
        <v>332</v>
      </c>
      <c r="E1824" s="158">
        <v>37461</v>
      </c>
    </row>
    <row r="1825" spans="1:5" ht="14.4">
      <c r="A1825" s="157" t="s">
        <v>4</v>
      </c>
      <c r="B1825" s="158">
        <v>2019</v>
      </c>
      <c r="C1825" s="157" t="s">
        <v>336</v>
      </c>
      <c r="D1825" s="157" t="s">
        <v>332</v>
      </c>
      <c r="E1825" s="158">
        <v>1551</v>
      </c>
    </row>
    <row r="1826" spans="1:5" ht="14.4">
      <c r="A1826" s="157" t="s">
        <v>4</v>
      </c>
      <c r="B1826" s="158">
        <v>2020</v>
      </c>
      <c r="C1826" s="157" t="s">
        <v>338</v>
      </c>
      <c r="D1826" s="157" t="s">
        <v>337</v>
      </c>
      <c r="E1826" s="158">
        <v>12925</v>
      </c>
    </row>
    <row r="1827" spans="1:5" ht="14.4">
      <c r="A1827" s="157" t="s">
        <v>4</v>
      </c>
      <c r="B1827" s="158">
        <v>2020</v>
      </c>
      <c r="C1827" s="157" t="s">
        <v>339</v>
      </c>
      <c r="D1827" s="157" t="s">
        <v>337</v>
      </c>
      <c r="E1827" s="158">
        <v>1548</v>
      </c>
    </row>
    <row r="1828" spans="1:5" ht="14.4">
      <c r="A1828" s="157" t="s">
        <v>4</v>
      </c>
      <c r="B1828" s="158">
        <v>2020</v>
      </c>
      <c r="C1828" s="157" t="s">
        <v>341</v>
      </c>
      <c r="D1828" s="157" t="s">
        <v>337</v>
      </c>
      <c r="E1828" s="158">
        <v>147666</v>
      </c>
    </row>
    <row r="1829" spans="1:5" ht="14.4">
      <c r="A1829" s="157" t="s">
        <v>4</v>
      </c>
      <c r="B1829" s="158">
        <v>2020</v>
      </c>
      <c r="C1829" s="157" t="s">
        <v>333</v>
      </c>
      <c r="D1829" s="157" t="s">
        <v>332</v>
      </c>
      <c r="E1829" s="158">
        <v>515</v>
      </c>
    </row>
    <row r="1830" spans="1:5" ht="14.4">
      <c r="A1830" s="157" t="s">
        <v>4</v>
      </c>
      <c r="B1830" s="158">
        <v>2020</v>
      </c>
      <c r="C1830" s="157" t="s">
        <v>335</v>
      </c>
      <c r="D1830" s="157" t="s">
        <v>332</v>
      </c>
      <c r="E1830" s="158">
        <v>37973</v>
      </c>
    </row>
    <row r="1831" spans="1:5" ht="14.4">
      <c r="A1831" s="157" t="s">
        <v>4</v>
      </c>
      <c r="B1831" s="158">
        <v>2020</v>
      </c>
      <c r="C1831" s="157" t="s">
        <v>336</v>
      </c>
      <c r="D1831" s="157" t="s">
        <v>332</v>
      </c>
      <c r="E1831" s="158">
        <v>1539</v>
      </c>
    </row>
    <row r="1832" spans="1:5" ht="14.4">
      <c r="A1832" s="157" t="s">
        <v>4</v>
      </c>
      <c r="B1832" s="158">
        <v>2021</v>
      </c>
      <c r="C1832" s="157" t="s">
        <v>338</v>
      </c>
      <c r="D1832" s="157" t="s">
        <v>337</v>
      </c>
      <c r="E1832" s="158">
        <v>13031</v>
      </c>
    </row>
    <row r="1833" spans="1:5" ht="14.4">
      <c r="A1833" s="157" t="s">
        <v>4</v>
      </c>
      <c r="B1833" s="158">
        <v>2021</v>
      </c>
      <c r="C1833" s="157" t="s">
        <v>339</v>
      </c>
      <c r="D1833" s="157" t="s">
        <v>337</v>
      </c>
      <c r="E1833" s="158">
        <v>1528</v>
      </c>
    </row>
    <row r="1834" spans="1:5" ht="14.4">
      <c r="A1834" s="157" t="s">
        <v>4</v>
      </c>
      <c r="B1834" s="158">
        <v>2021</v>
      </c>
      <c r="C1834" s="157" t="s">
        <v>341</v>
      </c>
      <c r="D1834" s="157" t="s">
        <v>337</v>
      </c>
      <c r="E1834" s="158">
        <v>149578</v>
      </c>
    </row>
    <row r="1835" spans="1:5" ht="14.4">
      <c r="A1835" s="157" t="s">
        <v>4</v>
      </c>
      <c r="B1835" s="158">
        <v>2021</v>
      </c>
      <c r="C1835" s="157" t="s">
        <v>333</v>
      </c>
      <c r="D1835" s="157" t="s">
        <v>332</v>
      </c>
      <c r="E1835" s="158">
        <v>508</v>
      </c>
    </row>
    <row r="1836" spans="1:5" ht="14.4">
      <c r="A1836" s="157" t="s">
        <v>4</v>
      </c>
      <c r="B1836" s="158">
        <v>2021</v>
      </c>
      <c r="C1836" s="157" t="s">
        <v>335</v>
      </c>
      <c r="D1836" s="157" t="s">
        <v>332</v>
      </c>
      <c r="E1836" s="158">
        <v>38932</v>
      </c>
    </row>
    <row r="1837" spans="1:5" ht="14.4">
      <c r="A1837" s="157" t="s">
        <v>4</v>
      </c>
      <c r="B1837" s="158">
        <v>2021</v>
      </c>
      <c r="C1837" s="157" t="s">
        <v>336</v>
      </c>
      <c r="D1837" s="157" t="s">
        <v>332</v>
      </c>
      <c r="E1837" s="158">
        <v>1543</v>
      </c>
    </row>
    <row r="1838" spans="1:5" ht="14.4">
      <c r="A1838" s="157" t="s">
        <v>4</v>
      </c>
      <c r="B1838" s="158">
        <v>2022</v>
      </c>
      <c r="C1838" s="157" t="s">
        <v>338</v>
      </c>
      <c r="D1838" s="157" t="s">
        <v>337</v>
      </c>
      <c r="E1838" s="158">
        <v>13187</v>
      </c>
    </row>
    <row r="1839" spans="1:5" ht="14.4">
      <c r="A1839" s="157" t="s">
        <v>4</v>
      </c>
      <c r="B1839" s="158">
        <v>2022</v>
      </c>
      <c r="C1839" s="157" t="s">
        <v>339</v>
      </c>
      <c r="D1839" s="157" t="s">
        <v>337</v>
      </c>
      <c r="E1839" s="158">
        <v>1490</v>
      </c>
    </row>
    <row r="1840" spans="1:5" ht="14.4">
      <c r="A1840" s="157" t="s">
        <v>4</v>
      </c>
      <c r="B1840" s="158">
        <v>2022</v>
      </c>
      <c r="C1840" s="157" t="s">
        <v>340</v>
      </c>
      <c r="D1840" s="157" t="s">
        <v>337</v>
      </c>
      <c r="E1840" s="158">
        <v>2</v>
      </c>
    </row>
    <row r="1841" spans="1:5" ht="14.4">
      <c r="A1841" s="157" t="s">
        <v>4</v>
      </c>
      <c r="B1841" s="158">
        <v>2022</v>
      </c>
      <c r="C1841" s="157" t="s">
        <v>341</v>
      </c>
      <c r="D1841" s="157" t="s">
        <v>337</v>
      </c>
      <c r="E1841" s="158">
        <v>151365</v>
      </c>
    </row>
    <row r="1842" spans="1:5" ht="14.4">
      <c r="A1842" s="157" t="s">
        <v>4</v>
      </c>
      <c r="B1842" s="158">
        <v>2022</v>
      </c>
      <c r="C1842" s="157" t="s">
        <v>333</v>
      </c>
      <c r="D1842" s="157" t="s">
        <v>332</v>
      </c>
      <c r="E1842" s="158">
        <v>505</v>
      </c>
    </row>
    <row r="1843" spans="1:5" ht="14.4">
      <c r="A1843" s="157" t="s">
        <v>4</v>
      </c>
      <c r="B1843" s="158">
        <v>2022</v>
      </c>
      <c r="C1843" s="157" t="s">
        <v>335</v>
      </c>
      <c r="D1843" s="157" t="s">
        <v>332</v>
      </c>
      <c r="E1843" s="158">
        <v>39447</v>
      </c>
    </row>
    <row r="1844" spans="1:5" ht="14.4">
      <c r="A1844" s="157" t="s">
        <v>4</v>
      </c>
      <c r="B1844" s="158">
        <v>2022</v>
      </c>
      <c r="C1844" s="157" t="s">
        <v>336</v>
      </c>
      <c r="D1844" s="157" t="s">
        <v>332</v>
      </c>
      <c r="E1844" s="158">
        <v>1564</v>
      </c>
    </row>
    <row r="1845" spans="1:5" ht="14.4">
      <c r="A1845" s="157" t="s">
        <v>4</v>
      </c>
      <c r="B1845" s="158">
        <v>2023</v>
      </c>
      <c r="C1845" s="157" t="s">
        <v>338</v>
      </c>
      <c r="D1845" s="157" t="s">
        <v>337</v>
      </c>
      <c r="E1845" s="158">
        <v>13261</v>
      </c>
    </row>
    <row r="1846" spans="1:5" ht="14.4">
      <c r="A1846" s="157" t="s">
        <v>4</v>
      </c>
      <c r="B1846" s="158">
        <v>2023</v>
      </c>
      <c r="C1846" s="157" t="s">
        <v>339</v>
      </c>
      <c r="D1846" s="157" t="s">
        <v>337</v>
      </c>
      <c r="E1846" s="158">
        <v>1474</v>
      </c>
    </row>
    <row r="1847" spans="1:5" ht="14.4">
      <c r="A1847" s="157" t="s">
        <v>4</v>
      </c>
      <c r="B1847" s="158">
        <v>2023</v>
      </c>
      <c r="C1847" s="157" t="s">
        <v>340</v>
      </c>
      <c r="D1847" s="157" t="s">
        <v>337</v>
      </c>
      <c r="E1847" s="158">
        <v>2</v>
      </c>
    </row>
    <row r="1848" spans="1:5" ht="14.4">
      <c r="A1848" s="157" t="s">
        <v>4</v>
      </c>
      <c r="B1848" s="158">
        <v>2023</v>
      </c>
      <c r="C1848" s="157" t="s">
        <v>341</v>
      </c>
      <c r="D1848" s="157" t="s">
        <v>337</v>
      </c>
      <c r="E1848" s="158">
        <v>152344</v>
      </c>
    </row>
    <row r="1849" spans="1:5" ht="14.4">
      <c r="A1849" s="157" t="s">
        <v>4</v>
      </c>
      <c r="B1849" s="158">
        <v>2023</v>
      </c>
      <c r="C1849" s="157" t="s">
        <v>333</v>
      </c>
      <c r="D1849" s="157" t="s">
        <v>332</v>
      </c>
      <c r="E1849" s="158">
        <v>497</v>
      </c>
    </row>
    <row r="1850" spans="1:5" ht="14.4">
      <c r="A1850" s="157" t="s">
        <v>4</v>
      </c>
      <c r="B1850" s="158">
        <v>2023</v>
      </c>
      <c r="C1850" s="157" t="s">
        <v>335</v>
      </c>
      <c r="D1850" s="157" t="s">
        <v>332</v>
      </c>
      <c r="E1850" s="158">
        <v>40014</v>
      </c>
    </row>
    <row r="1851" spans="1:5" ht="14.4">
      <c r="A1851" s="157" t="s">
        <v>4</v>
      </c>
      <c r="B1851" s="158">
        <v>2023</v>
      </c>
      <c r="C1851" s="157" t="s">
        <v>336</v>
      </c>
      <c r="D1851" s="157" t="s">
        <v>332</v>
      </c>
      <c r="E1851" s="158">
        <v>1563</v>
      </c>
    </row>
    <row r="1852" spans="1:5" ht="14.4">
      <c r="A1852" s="157" t="s">
        <v>135</v>
      </c>
      <c r="B1852" s="158">
        <v>2015</v>
      </c>
      <c r="C1852" s="157" t="s">
        <v>338</v>
      </c>
      <c r="D1852" s="157" t="s">
        <v>337</v>
      </c>
      <c r="E1852" s="158">
        <v>2570</v>
      </c>
    </row>
    <row r="1853" spans="1:5" ht="14.4">
      <c r="A1853" s="157" t="s">
        <v>135</v>
      </c>
      <c r="B1853" s="158">
        <v>2015</v>
      </c>
      <c r="C1853" s="157" t="s">
        <v>339</v>
      </c>
      <c r="D1853" s="157" t="s">
        <v>337</v>
      </c>
      <c r="E1853" s="158">
        <v>300</v>
      </c>
    </row>
    <row r="1854" spans="1:5" ht="14.4">
      <c r="A1854" s="157" t="s">
        <v>135</v>
      </c>
      <c r="B1854" s="158">
        <v>2015</v>
      </c>
      <c r="C1854" s="157" t="s">
        <v>340</v>
      </c>
      <c r="D1854" s="157" t="s">
        <v>337</v>
      </c>
      <c r="E1854" s="158">
        <v>3</v>
      </c>
    </row>
    <row r="1855" spans="1:5" ht="14.4">
      <c r="A1855" s="157" t="s">
        <v>135</v>
      </c>
      <c r="B1855" s="158">
        <v>2015</v>
      </c>
      <c r="C1855" s="157" t="s">
        <v>341</v>
      </c>
      <c r="D1855" s="157" t="s">
        <v>337</v>
      </c>
      <c r="E1855" s="158">
        <v>32992</v>
      </c>
    </row>
    <row r="1856" spans="1:5" ht="14.4">
      <c r="A1856" s="157" t="s">
        <v>135</v>
      </c>
      <c r="B1856" s="158">
        <v>2015</v>
      </c>
      <c r="C1856" s="157" t="s">
        <v>333</v>
      </c>
      <c r="D1856" s="157" t="s">
        <v>332</v>
      </c>
      <c r="E1856" s="158">
        <v>247</v>
      </c>
    </row>
    <row r="1857" spans="1:5" ht="14.4">
      <c r="A1857" s="157" t="s">
        <v>135</v>
      </c>
      <c r="B1857" s="158">
        <v>2015</v>
      </c>
      <c r="C1857" s="157" t="s">
        <v>335</v>
      </c>
      <c r="D1857" s="157" t="s">
        <v>332</v>
      </c>
      <c r="E1857" s="158">
        <v>3156</v>
      </c>
    </row>
    <row r="1858" spans="1:5" ht="14.4">
      <c r="A1858" s="157" t="s">
        <v>135</v>
      </c>
      <c r="B1858" s="158">
        <v>2015</v>
      </c>
      <c r="C1858" s="157" t="s">
        <v>336</v>
      </c>
      <c r="D1858" s="157" t="s">
        <v>332</v>
      </c>
      <c r="E1858" s="158">
        <v>179</v>
      </c>
    </row>
    <row r="1859" spans="1:5" ht="14.4">
      <c r="A1859" s="157" t="s">
        <v>135</v>
      </c>
      <c r="B1859" s="158">
        <v>2016</v>
      </c>
      <c r="C1859" s="157" t="s">
        <v>338</v>
      </c>
      <c r="D1859" s="157" t="s">
        <v>337</v>
      </c>
      <c r="E1859" s="158">
        <v>2629</v>
      </c>
    </row>
    <row r="1860" spans="1:5" ht="14.4">
      <c r="A1860" s="157" t="s">
        <v>135</v>
      </c>
      <c r="B1860" s="158">
        <v>2016</v>
      </c>
      <c r="C1860" s="157" t="s">
        <v>339</v>
      </c>
      <c r="D1860" s="157" t="s">
        <v>337</v>
      </c>
      <c r="E1860" s="158">
        <v>319</v>
      </c>
    </row>
    <row r="1861" spans="1:5" ht="14.4">
      <c r="A1861" s="157" t="s">
        <v>135</v>
      </c>
      <c r="B1861" s="158">
        <v>2016</v>
      </c>
      <c r="C1861" s="157" t="s">
        <v>340</v>
      </c>
      <c r="D1861" s="157" t="s">
        <v>337</v>
      </c>
      <c r="E1861" s="158">
        <v>3</v>
      </c>
    </row>
    <row r="1862" spans="1:5" ht="14.4">
      <c r="A1862" s="157" t="s">
        <v>135</v>
      </c>
      <c r="B1862" s="158">
        <v>2016</v>
      </c>
      <c r="C1862" s="157" t="s">
        <v>341</v>
      </c>
      <c r="D1862" s="157" t="s">
        <v>337</v>
      </c>
      <c r="E1862" s="158">
        <v>33867</v>
      </c>
    </row>
    <row r="1863" spans="1:5" ht="14.4">
      <c r="A1863" s="157" t="s">
        <v>135</v>
      </c>
      <c r="B1863" s="158">
        <v>2016</v>
      </c>
      <c r="C1863" s="157" t="s">
        <v>333</v>
      </c>
      <c r="D1863" s="157" t="s">
        <v>332</v>
      </c>
      <c r="E1863" s="158">
        <v>247</v>
      </c>
    </row>
    <row r="1864" spans="1:5" ht="14.4">
      <c r="A1864" s="157" t="s">
        <v>135</v>
      </c>
      <c r="B1864" s="158">
        <v>2016</v>
      </c>
      <c r="C1864" s="157" t="s">
        <v>335</v>
      </c>
      <c r="D1864" s="157" t="s">
        <v>332</v>
      </c>
      <c r="E1864" s="158">
        <v>3172</v>
      </c>
    </row>
    <row r="1865" spans="1:5" ht="14.4">
      <c r="A1865" s="157" t="s">
        <v>135</v>
      </c>
      <c r="B1865" s="158">
        <v>2016</v>
      </c>
      <c r="C1865" s="157" t="s">
        <v>336</v>
      </c>
      <c r="D1865" s="157" t="s">
        <v>332</v>
      </c>
      <c r="E1865" s="158">
        <v>177</v>
      </c>
    </row>
    <row r="1866" spans="1:5" ht="14.4">
      <c r="A1866" s="157" t="s">
        <v>135</v>
      </c>
      <c r="B1866" s="158">
        <v>2017</v>
      </c>
      <c r="C1866" s="157" t="s">
        <v>338</v>
      </c>
      <c r="D1866" s="157" t="s">
        <v>337</v>
      </c>
      <c r="E1866" s="158">
        <v>2668</v>
      </c>
    </row>
    <row r="1867" spans="1:5" ht="14.4">
      <c r="A1867" s="157" t="s">
        <v>135</v>
      </c>
      <c r="B1867" s="158">
        <v>2017</v>
      </c>
      <c r="C1867" s="157" t="s">
        <v>339</v>
      </c>
      <c r="D1867" s="157" t="s">
        <v>337</v>
      </c>
      <c r="E1867" s="158">
        <v>346</v>
      </c>
    </row>
    <row r="1868" spans="1:5" ht="14.4">
      <c r="A1868" s="157" t="s">
        <v>135</v>
      </c>
      <c r="B1868" s="158">
        <v>2017</v>
      </c>
      <c r="C1868" s="157" t="s">
        <v>340</v>
      </c>
      <c r="D1868" s="157" t="s">
        <v>337</v>
      </c>
      <c r="E1868" s="158">
        <v>3</v>
      </c>
    </row>
    <row r="1869" spans="1:5" ht="14.4">
      <c r="A1869" s="157" t="s">
        <v>135</v>
      </c>
      <c r="B1869" s="158">
        <v>2017</v>
      </c>
      <c r="C1869" s="157" t="s">
        <v>341</v>
      </c>
      <c r="D1869" s="157" t="s">
        <v>337</v>
      </c>
      <c r="E1869" s="158">
        <v>34878</v>
      </c>
    </row>
    <row r="1870" spans="1:5" ht="14.4">
      <c r="A1870" s="157" t="s">
        <v>135</v>
      </c>
      <c r="B1870" s="158">
        <v>2017</v>
      </c>
      <c r="C1870" s="157" t="s">
        <v>333</v>
      </c>
      <c r="D1870" s="157" t="s">
        <v>332</v>
      </c>
      <c r="E1870" s="158">
        <v>242</v>
      </c>
    </row>
    <row r="1871" spans="1:5" ht="14.4">
      <c r="A1871" s="157" t="s">
        <v>135</v>
      </c>
      <c r="B1871" s="158">
        <v>2017</v>
      </c>
      <c r="C1871" s="157" t="s">
        <v>335</v>
      </c>
      <c r="D1871" s="157" t="s">
        <v>332</v>
      </c>
      <c r="E1871" s="158">
        <v>3246</v>
      </c>
    </row>
    <row r="1872" spans="1:5" ht="14.4">
      <c r="A1872" s="157" t="s">
        <v>135</v>
      </c>
      <c r="B1872" s="158">
        <v>2017</v>
      </c>
      <c r="C1872" s="157" t="s">
        <v>336</v>
      </c>
      <c r="D1872" s="157" t="s">
        <v>332</v>
      </c>
      <c r="E1872" s="158">
        <v>182</v>
      </c>
    </row>
    <row r="1873" spans="1:5" ht="14.4">
      <c r="A1873" s="157" t="s">
        <v>135</v>
      </c>
      <c r="B1873" s="158">
        <v>2018</v>
      </c>
      <c r="C1873" s="157" t="s">
        <v>338</v>
      </c>
      <c r="D1873" s="157" t="s">
        <v>337</v>
      </c>
      <c r="E1873" s="158">
        <v>2702</v>
      </c>
    </row>
    <row r="1874" spans="1:5" ht="14.4">
      <c r="A1874" s="157" t="s">
        <v>135</v>
      </c>
      <c r="B1874" s="158">
        <v>2018</v>
      </c>
      <c r="C1874" s="157" t="s">
        <v>339</v>
      </c>
      <c r="D1874" s="157" t="s">
        <v>337</v>
      </c>
      <c r="E1874" s="158">
        <v>344</v>
      </c>
    </row>
    <row r="1875" spans="1:5" ht="14.4">
      <c r="A1875" s="157" t="s">
        <v>135</v>
      </c>
      <c r="B1875" s="158">
        <v>2018</v>
      </c>
      <c r="C1875" s="157" t="s">
        <v>340</v>
      </c>
      <c r="D1875" s="157" t="s">
        <v>337</v>
      </c>
      <c r="E1875" s="158">
        <v>3</v>
      </c>
    </row>
    <row r="1876" spans="1:5" ht="14.4">
      <c r="A1876" s="157" t="s">
        <v>135</v>
      </c>
      <c r="B1876" s="158">
        <v>2018</v>
      </c>
      <c r="C1876" s="157" t="s">
        <v>341</v>
      </c>
      <c r="D1876" s="157" t="s">
        <v>337</v>
      </c>
      <c r="E1876" s="158">
        <v>36530</v>
      </c>
    </row>
    <row r="1877" spans="1:5" ht="14.4">
      <c r="A1877" s="157" t="s">
        <v>135</v>
      </c>
      <c r="B1877" s="158">
        <v>2018</v>
      </c>
      <c r="C1877" s="157" t="s">
        <v>333</v>
      </c>
      <c r="D1877" s="157" t="s">
        <v>332</v>
      </c>
      <c r="E1877" s="158">
        <v>252</v>
      </c>
    </row>
    <row r="1878" spans="1:5" ht="14.4">
      <c r="A1878" s="157" t="s">
        <v>135</v>
      </c>
      <c r="B1878" s="158">
        <v>2018</v>
      </c>
      <c r="C1878" s="157" t="s">
        <v>335</v>
      </c>
      <c r="D1878" s="157" t="s">
        <v>332</v>
      </c>
      <c r="E1878" s="158">
        <v>3276</v>
      </c>
    </row>
    <row r="1879" spans="1:5" ht="14.4">
      <c r="A1879" s="157" t="s">
        <v>135</v>
      </c>
      <c r="B1879" s="158">
        <v>2018</v>
      </c>
      <c r="C1879" s="157" t="s">
        <v>336</v>
      </c>
      <c r="D1879" s="157" t="s">
        <v>332</v>
      </c>
      <c r="E1879" s="158">
        <v>182</v>
      </c>
    </row>
    <row r="1880" spans="1:5" ht="14.4">
      <c r="A1880" s="157" t="s">
        <v>135</v>
      </c>
      <c r="B1880" s="158">
        <v>2019</v>
      </c>
      <c r="C1880" s="157" t="s">
        <v>338</v>
      </c>
      <c r="D1880" s="157" t="s">
        <v>337</v>
      </c>
      <c r="E1880" s="158">
        <v>2697</v>
      </c>
    </row>
    <row r="1881" spans="1:5" ht="14.4">
      <c r="A1881" s="157" t="s">
        <v>135</v>
      </c>
      <c r="B1881" s="158">
        <v>2019</v>
      </c>
      <c r="C1881" s="157" t="s">
        <v>339</v>
      </c>
      <c r="D1881" s="157" t="s">
        <v>337</v>
      </c>
      <c r="E1881" s="158">
        <v>367</v>
      </c>
    </row>
    <row r="1882" spans="1:5" ht="14.4">
      <c r="A1882" s="157" t="s">
        <v>135</v>
      </c>
      <c r="B1882" s="158">
        <v>2019</v>
      </c>
      <c r="C1882" s="157" t="s">
        <v>340</v>
      </c>
      <c r="D1882" s="157" t="s">
        <v>337</v>
      </c>
      <c r="E1882" s="158">
        <v>3</v>
      </c>
    </row>
    <row r="1883" spans="1:5" ht="14.4">
      <c r="A1883" s="157" t="s">
        <v>135</v>
      </c>
      <c r="B1883" s="158">
        <v>2019</v>
      </c>
      <c r="C1883" s="157" t="s">
        <v>341</v>
      </c>
      <c r="D1883" s="157" t="s">
        <v>337</v>
      </c>
      <c r="E1883" s="158">
        <v>37321</v>
      </c>
    </row>
    <row r="1884" spans="1:5" ht="14.4">
      <c r="A1884" s="157" t="s">
        <v>135</v>
      </c>
      <c r="B1884" s="158">
        <v>2019</v>
      </c>
      <c r="C1884" s="157" t="s">
        <v>333</v>
      </c>
      <c r="D1884" s="157" t="s">
        <v>332</v>
      </c>
      <c r="E1884" s="158">
        <v>251</v>
      </c>
    </row>
    <row r="1885" spans="1:5" ht="14.4">
      <c r="A1885" s="157" t="s">
        <v>135</v>
      </c>
      <c r="B1885" s="158">
        <v>2019</v>
      </c>
      <c r="C1885" s="157" t="s">
        <v>335</v>
      </c>
      <c r="D1885" s="157" t="s">
        <v>332</v>
      </c>
      <c r="E1885" s="158">
        <v>3282</v>
      </c>
    </row>
    <row r="1886" spans="1:5" ht="14.4">
      <c r="A1886" s="157" t="s">
        <v>135</v>
      </c>
      <c r="B1886" s="158">
        <v>2019</v>
      </c>
      <c r="C1886" s="157" t="s">
        <v>336</v>
      </c>
      <c r="D1886" s="157" t="s">
        <v>332</v>
      </c>
      <c r="E1886" s="158">
        <v>179</v>
      </c>
    </row>
    <row r="1887" spans="1:5" ht="14.4">
      <c r="A1887" s="157" t="s">
        <v>135</v>
      </c>
      <c r="B1887" s="158">
        <v>2020</v>
      </c>
      <c r="C1887" s="157" t="s">
        <v>338</v>
      </c>
      <c r="D1887" s="157" t="s">
        <v>337</v>
      </c>
      <c r="E1887" s="158">
        <v>2781</v>
      </c>
    </row>
    <row r="1888" spans="1:5" ht="14.4">
      <c r="A1888" s="157" t="s">
        <v>135</v>
      </c>
      <c r="B1888" s="158">
        <v>2020</v>
      </c>
      <c r="C1888" s="157" t="s">
        <v>339</v>
      </c>
      <c r="D1888" s="157" t="s">
        <v>337</v>
      </c>
      <c r="E1888" s="158">
        <v>374</v>
      </c>
    </row>
    <row r="1889" spans="1:5" ht="14.4">
      <c r="A1889" s="157" t="s">
        <v>135</v>
      </c>
      <c r="B1889" s="158">
        <v>2020</v>
      </c>
      <c r="C1889" s="157" t="s">
        <v>340</v>
      </c>
      <c r="D1889" s="157" t="s">
        <v>337</v>
      </c>
      <c r="E1889" s="158">
        <v>3</v>
      </c>
    </row>
    <row r="1890" spans="1:5" ht="14.4">
      <c r="A1890" s="157" t="s">
        <v>135</v>
      </c>
      <c r="B1890" s="158">
        <v>2020</v>
      </c>
      <c r="C1890" s="157" t="s">
        <v>341</v>
      </c>
      <c r="D1890" s="157" t="s">
        <v>337</v>
      </c>
      <c r="E1890" s="158">
        <v>38063</v>
      </c>
    </row>
    <row r="1891" spans="1:5" ht="14.4">
      <c r="A1891" s="157" t="s">
        <v>135</v>
      </c>
      <c r="B1891" s="158">
        <v>2020</v>
      </c>
      <c r="C1891" s="157" t="s">
        <v>333</v>
      </c>
      <c r="D1891" s="157" t="s">
        <v>332</v>
      </c>
      <c r="E1891" s="158">
        <v>250</v>
      </c>
    </row>
    <row r="1892" spans="1:5" ht="14.4">
      <c r="A1892" s="157" t="s">
        <v>135</v>
      </c>
      <c r="B1892" s="158">
        <v>2020</v>
      </c>
      <c r="C1892" s="157" t="s">
        <v>335</v>
      </c>
      <c r="D1892" s="157" t="s">
        <v>332</v>
      </c>
      <c r="E1892" s="158">
        <v>2936</v>
      </c>
    </row>
    <row r="1893" spans="1:5" ht="14.4">
      <c r="A1893" s="157" t="s">
        <v>135</v>
      </c>
      <c r="B1893" s="158">
        <v>2020</v>
      </c>
      <c r="C1893" s="157" t="s">
        <v>336</v>
      </c>
      <c r="D1893" s="157" t="s">
        <v>332</v>
      </c>
      <c r="E1893" s="158">
        <v>178</v>
      </c>
    </row>
    <row r="1894" spans="1:5" ht="14.4">
      <c r="A1894" s="157" t="s">
        <v>135</v>
      </c>
      <c r="B1894" s="158">
        <v>2021</v>
      </c>
      <c r="C1894" s="157" t="s">
        <v>338</v>
      </c>
      <c r="D1894" s="157" t="s">
        <v>337</v>
      </c>
      <c r="E1894" s="158">
        <v>2916</v>
      </c>
    </row>
    <row r="1895" spans="1:5" ht="14.4">
      <c r="A1895" s="157" t="s">
        <v>135</v>
      </c>
      <c r="B1895" s="158">
        <v>2021</v>
      </c>
      <c r="C1895" s="157" t="s">
        <v>339</v>
      </c>
      <c r="D1895" s="157" t="s">
        <v>337</v>
      </c>
      <c r="E1895" s="158">
        <v>340</v>
      </c>
    </row>
    <row r="1896" spans="1:5" ht="14.4">
      <c r="A1896" s="157" t="s">
        <v>135</v>
      </c>
      <c r="B1896" s="158">
        <v>2021</v>
      </c>
      <c r="C1896" s="157" t="s">
        <v>340</v>
      </c>
      <c r="D1896" s="157" t="s">
        <v>337</v>
      </c>
      <c r="E1896" s="158">
        <v>3</v>
      </c>
    </row>
    <row r="1897" spans="1:5" ht="14.4">
      <c r="A1897" s="157" t="s">
        <v>135</v>
      </c>
      <c r="B1897" s="158">
        <v>2021</v>
      </c>
      <c r="C1897" s="157" t="s">
        <v>341</v>
      </c>
      <c r="D1897" s="157" t="s">
        <v>337</v>
      </c>
      <c r="E1897" s="158">
        <v>38823</v>
      </c>
    </row>
    <row r="1898" spans="1:5" ht="14.4">
      <c r="A1898" s="157" t="s">
        <v>135</v>
      </c>
      <c r="B1898" s="158">
        <v>2021</v>
      </c>
      <c r="C1898" s="157" t="s">
        <v>333</v>
      </c>
      <c r="D1898" s="157" t="s">
        <v>332</v>
      </c>
      <c r="E1898" s="158">
        <v>231</v>
      </c>
    </row>
    <row r="1899" spans="1:5" ht="14.4">
      <c r="A1899" s="157" t="s">
        <v>135</v>
      </c>
      <c r="B1899" s="158">
        <v>2021</v>
      </c>
      <c r="C1899" s="157" t="s">
        <v>335</v>
      </c>
      <c r="D1899" s="157" t="s">
        <v>332</v>
      </c>
      <c r="E1899" s="158">
        <v>2887</v>
      </c>
    </row>
    <row r="1900" spans="1:5" ht="14.4">
      <c r="A1900" s="157" t="s">
        <v>135</v>
      </c>
      <c r="B1900" s="158">
        <v>2021</v>
      </c>
      <c r="C1900" s="157" t="s">
        <v>336</v>
      </c>
      <c r="D1900" s="157" t="s">
        <v>332</v>
      </c>
      <c r="E1900" s="158">
        <v>226</v>
      </c>
    </row>
    <row r="1901" spans="1:5" ht="14.4">
      <c r="A1901" s="157" t="s">
        <v>135</v>
      </c>
      <c r="B1901" s="158">
        <v>2022</v>
      </c>
      <c r="C1901" s="157" t="s">
        <v>338</v>
      </c>
      <c r="D1901" s="157" t="s">
        <v>337</v>
      </c>
      <c r="E1901" s="158">
        <v>2941</v>
      </c>
    </row>
    <row r="1902" spans="1:5" ht="14.4">
      <c r="A1902" s="157" t="s">
        <v>135</v>
      </c>
      <c r="B1902" s="158">
        <v>2022</v>
      </c>
      <c r="C1902" s="157" t="s">
        <v>339</v>
      </c>
      <c r="D1902" s="157" t="s">
        <v>337</v>
      </c>
      <c r="E1902" s="158">
        <v>337</v>
      </c>
    </row>
    <row r="1903" spans="1:5" ht="14.4">
      <c r="A1903" s="157" t="s">
        <v>135</v>
      </c>
      <c r="B1903" s="158">
        <v>2022</v>
      </c>
      <c r="C1903" s="157" t="s">
        <v>340</v>
      </c>
      <c r="D1903" s="157" t="s">
        <v>337</v>
      </c>
      <c r="E1903" s="158">
        <v>3</v>
      </c>
    </row>
    <row r="1904" spans="1:5" ht="14.4">
      <c r="A1904" s="157" t="s">
        <v>135</v>
      </c>
      <c r="B1904" s="158">
        <v>2022</v>
      </c>
      <c r="C1904" s="157" t="s">
        <v>341</v>
      </c>
      <c r="D1904" s="157" t="s">
        <v>337</v>
      </c>
      <c r="E1904" s="158">
        <v>39353</v>
      </c>
    </row>
    <row r="1905" spans="1:5" ht="14.4">
      <c r="A1905" s="157" t="s">
        <v>135</v>
      </c>
      <c r="B1905" s="158">
        <v>2022</v>
      </c>
      <c r="C1905" s="157" t="s">
        <v>333</v>
      </c>
      <c r="D1905" s="157" t="s">
        <v>332</v>
      </c>
      <c r="E1905" s="158">
        <v>232</v>
      </c>
    </row>
    <row r="1906" spans="1:5" ht="14.4">
      <c r="A1906" s="157" t="s">
        <v>135</v>
      </c>
      <c r="B1906" s="158">
        <v>2022</v>
      </c>
      <c r="C1906" s="157" t="s">
        <v>335</v>
      </c>
      <c r="D1906" s="157" t="s">
        <v>332</v>
      </c>
      <c r="E1906" s="158">
        <v>2896</v>
      </c>
    </row>
    <row r="1907" spans="1:5" ht="14.4">
      <c r="A1907" s="157" t="s">
        <v>135</v>
      </c>
      <c r="B1907" s="158">
        <v>2022</v>
      </c>
      <c r="C1907" s="157" t="s">
        <v>336</v>
      </c>
      <c r="D1907" s="157" t="s">
        <v>332</v>
      </c>
      <c r="E1907" s="158">
        <v>191</v>
      </c>
    </row>
    <row r="1908" spans="1:5" ht="14.4">
      <c r="A1908" s="157" t="s">
        <v>135</v>
      </c>
      <c r="B1908" s="158">
        <v>2023</v>
      </c>
      <c r="C1908" s="157" t="s">
        <v>338</v>
      </c>
      <c r="D1908" s="157" t="s">
        <v>337</v>
      </c>
      <c r="E1908" s="158">
        <v>3006</v>
      </c>
    </row>
    <row r="1909" spans="1:5" ht="14.4">
      <c r="A1909" s="157" t="s">
        <v>135</v>
      </c>
      <c r="B1909" s="158">
        <v>2023</v>
      </c>
      <c r="C1909" s="157" t="s">
        <v>339</v>
      </c>
      <c r="D1909" s="157" t="s">
        <v>337</v>
      </c>
      <c r="E1909" s="158">
        <v>358</v>
      </c>
    </row>
    <row r="1910" spans="1:5" ht="14.4">
      <c r="A1910" s="157" t="s">
        <v>135</v>
      </c>
      <c r="B1910" s="158">
        <v>2023</v>
      </c>
      <c r="C1910" s="157" t="s">
        <v>340</v>
      </c>
      <c r="D1910" s="157" t="s">
        <v>337</v>
      </c>
      <c r="E1910" s="158">
        <v>3</v>
      </c>
    </row>
    <row r="1911" spans="1:5" ht="14.4">
      <c r="A1911" s="157" t="s">
        <v>135</v>
      </c>
      <c r="B1911" s="158">
        <v>2023</v>
      </c>
      <c r="C1911" s="157" t="s">
        <v>341</v>
      </c>
      <c r="D1911" s="157" t="s">
        <v>337</v>
      </c>
      <c r="E1911" s="158">
        <v>39918</v>
      </c>
    </row>
    <row r="1912" spans="1:5" ht="14.4">
      <c r="A1912" s="157" t="s">
        <v>135</v>
      </c>
      <c r="B1912" s="158">
        <v>2023</v>
      </c>
      <c r="C1912" s="157" t="s">
        <v>333</v>
      </c>
      <c r="D1912" s="157" t="s">
        <v>332</v>
      </c>
      <c r="E1912" s="158">
        <v>228</v>
      </c>
    </row>
    <row r="1913" spans="1:5" ht="14.4">
      <c r="A1913" s="157" t="s">
        <v>135</v>
      </c>
      <c r="B1913" s="158">
        <v>2023</v>
      </c>
      <c r="C1913" s="157" t="s">
        <v>335</v>
      </c>
      <c r="D1913" s="157" t="s">
        <v>332</v>
      </c>
      <c r="E1913" s="158">
        <v>2460</v>
      </c>
    </row>
    <row r="1914" spans="1:5" ht="14.4">
      <c r="A1914" s="157" t="s">
        <v>135</v>
      </c>
      <c r="B1914" s="158">
        <v>2023</v>
      </c>
      <c r="C1914" s="157" t="s">
        <v>336</v>
      </c>
      <c r="D1914" s="157" t="s">
        <v>332</v>
      </c>
      <c r="E1914" s="158">
        <v>214</v>
      </c>
    </row>
    <row r="1915" spans="1:5" ht="14.4">
      <c r="A1915" s="157" t="s">
        <v>293</v>
      </c>
      <c r="B1915" s="158">
        <v>2015</v>
      </c>
      <c r="C1915" s="157" t="s">
        <v>338</v>
      </c>
      <c r="D1915" s="157" t="s">
        <v>337</v>
      </c>
      <c r="E1915" s="158">
        <v>3960</v>
      </c>
    </row>
    <row r="1916" spans="1:5" ht="14.4">
      <c r="A1916" s="157" t="s">
        <v>293</v>
      </c>
      <c r="B1916" s="158">
        <v>2015</v>
      </c>
      <c r="C1916" s="157" t="s">
        <v>339</v>
      </c>
      <c r="D1916" s="157" t="s">
        <v>337</v>
      </c>
      <c r="E1916" s="158">
        <v>475</v>
      </c>
    </row>
    <row r="1917" spans="1:5" ht="14.4">
      <c r="A1917" s="157" t="s">
        <v>293</v>
      </c>
      <c r="B1917" s="158">
        <v>2015</v>
      </c>
      <c r="C1917" s="157" t="s">
        <v>341</v>
      </c>
      <c r="D1917" s="157" t="s">
        <v>337</v>
      </c>
      <c r="E1917" s="158">
        <v>37832</v>
      </c>
    </row>
    <row r="1918" spans="1:5" ht="14.4">
      <c r="A1918" s="157" t="s">
        <v>293</v>
      </c>
      <c r="B1918" s="158">
        <v>2015</v>
      </c>
      <c r="C1918" s="157" t="s">
        <v>333</v>
      </c>
      <c r="D1918" s="157" t="s">
        <v>332</v>
      </c>
      <c r="E1918" s="158">
        <v>427</v>
      </c>
    </row>
    <row r="1919" spans="1:5" ht="14.4">
      <c r="A1919" s="157" t="s">
        <v>293</v>
      </c>
      <c r="B1919" s="158">
        <v>2015</v>
      </c>
      <c r="C1919" s="157" t="s">
        <v>335</v>
      </c>
      <c r="D1919" s="157" t="s">
        <v>332</v>
      </c>
      <c r="E1919" s="158">
        <v>10706</v>
      </c>
    </row>
    <row r="1920" spans="1:5" ht="14.4">
      <c r="A1920" s="157" t="s">
        <v>293</v>
      </c>
      <c r="B1920" s="158">
        <v>2015</v>
      </c>
      <c r="C1920" s="157" t="s">
        <v>336</v>
      </c>
      <c r="D1920" s="157" t="s">
        <v>332</v>
      </c>
      <c r="E1920" s="158">
        <v>64</v>
      </c>
    </row>
    <row r="1921" spans="1:5" ht="14.4">
      <c r="A1921" s="157" t="s">
        <v>293</v>
      </c>
      <c r="B1921" s="158">
        <v>2016</v>
      </c>
      <c r="C1921" s="157" t="s">
        <v>338</v>
      </c>
      <c r="D1921" s="157" t="s">
        <v>337</v>
      </c>
      <c r="E1921" s="158">
        <v>3922</v>
      </c>
    </row>
    <row r="1922" spans="1:5" ht="14.4">
      <c r="A1922" s="157" t="s">
        <v>293</v>
      </c>
      <c r="B1922" s="158">
        <v>2016</v>
      </c>
      <c r="C1922" s="157" t="s">
        <v>339</v>
      </c>
      <c r="D1922" s="157" t="s">
        <v>337</v>
      </c>
      <c r="E1922" s="158">
        <v>482</v>
      </c>
    </row>
    <row r="1923" spans="1:5" ht="14.4">
      <c r="A1923" s="157" t="s">
        <v>293</v>
      </c>
      <c r="B1923" s="158">
        <v>2016</v>
      </c>
      <c r="C1923" s="157" t="s">
        <v>341</v>
      </c>
      <c r="D1923" s="157" t="s">
        <v>337</v>
      </c>
      <c r="E1923" s="158">
        <v>38292</v>
      </c>
    </row>
    <row r="1924" spans="1:5" ht="14.4">
      <c r="A1924" s="157" t="s">
        <v>293</v>
      </c>
      <c r="B1924" s="158">
        <v>2016</v>
      </c>
      <c r="C1924" s="157" t="s">
        <v>333</v>
      </c>
      <c r="D1924" s="157" t="s">
        <v>332</v>
      </c>
      <c r="E1924" s="158">
        <v>427</v>
      </c>
    </row>
    <row r="1925" spans="1:5" ht="14.4">
      <c r="A1925" s="157" t="s">
        <v>293</v>
      </c>
      <c r="B1925" s="158">
        <v>2016</v>
      </c>
      <c r="C1925" s="157" t="s">
        <v>335</v>
      </c>
      <c r="D1925" s="157" t="s">
        <v>332</v>
      </c>
      <c r="E1925" s="158">
        <v>10825</v>
      </c>
    </row>
    <row r="1926" spans="1:5" ht="14.4">
      <c r="A1926" s="157" t="s">
        <v>293</v>
      </c>
      <c r="B1926" s="158">
        <v>2016</v>
      </c>
      <c r="C1926" s="157" t="s">
        <v>336</v>
      </c>
      <c r="D1926" s="157" t="s">
        <v>332</v>
      </c>
      <c r="E1926" s="158">
        <v>62</v>
      </c>
    </row>
    <row r="1927" spans="1:5" ht="14.4">
      <c r="A1927" s="157" t="s">
        <v>293</v>
      </c>
      <c r="B1927" s="158">
        <v>2017</v>
      </c>
      <c r="C1927" s="157" t="s">
        <v>338</v>
      </c>
      <c r="D1927" s="157" t="s">
        <v>337</v>
      </c>
      <c r="E1927" s="158">
        <v>3924</v>
      </c>
    </row>
    <row r="1928" spans="1:5" ht="14.4">
      <c r="A1928" s="157" t="s">
        <v>293</v>
      </c>
      <c r="B1928" s="158">
        <v>2017</v>
      </c>
      <c r="C1928" s="157" t="s">
        <v>339</v>
      </c>
      <c r="D1928" s="157" t="s">
        <v>337</v>
      </c>
      <c r="E1928" s="158">
        <v>478</v>
      </c>
    </row>
    <row r="1929" spans="1:5" ht="14.4">
      <c r="A1929" s="157" t="s">
        <v>293</v>
      </c>
      <c r="B1929" s="158">
        <v>2017</v>
      </c>
      <c r="C1929" s="157" t="s">
        <v>341</v>
      </c>
      <c r="D1929" s="157" t="s">
        <v>337</v>
      </c>
      <c r="E1929" s="158">
        <v>38577</v>
      </c>
    </row>
    <row r="1930" spans="1:5" ht="14.4">
      <c r="A1930" s="157" t="s">
        <v>293</v>
      </c>
      <c r="B1930" s="158">
        <v>2017</v>
      </c>
      <c r="C1930" s="157" t="s">
        <v>333</v>
      </c>
      <c r="D1930" s="157" t="s">
        <v>332</v>
      </c>
      <c r="E1930" s="158">
        <v>428</v>
      </c>
    </row>
    <row r="1931" spans="1:5" ht="14.4">
      <c r="A1931" s="157" t="s">
        <v>293</v>
      </c>
      <c r="B1931" s="158">
        <v>2017</v>
      </c>
      <c r="C1931" s="157" t="s">
        <v>335</v>
      </c>
      <c r="D1931" s="157" t="s">
        <v>332</v>
      </c>
      <c r="E1931" s="158">
        <v>10802</v>
      </c>
    </row>
    <row r="1932" spans="1:5" ht="14.4">
      <c r="A1932" s="157" t="s">
        <v>293</v>
      </c>
      <c r="B1932" s="158">
        <v>2017</v>
      </c>
      <c r="C1932" s="157" t="s">
        <v>336</v>
      </c>
      <c r="D1932" s="157" t="s">
        <v>332</v>
      </c>
      <c r="E1932" s="158">
        <v>57</v>
      </c>
    </row>
    <row r="1933" spans="1:5" ht="14.4">
      <c r="A1933" s="157" t="s">
        <v>293</v>
      </c>
      <c r="B1933" s="158">
        <v>2018</v>
      </c>
      <c r="C1933" s="157" t="s">
        <v>338</v>
      </c>
      <c r="D1933" s="157" t="s">
        <v>337</v>
      </c>
      <c r="E1933" s="158">
        <v>3957</v>
      </c>
    </row>
    <row r="1934" spans="1:5" ht="14.4">
      <c r="A1934" s="157" t="s">
        <v>293</v>
      </c>
      <c r="B1934" s="158">
        <v>2018</v>
      </c>
      <c r="C1934" s="157" t="s">
        <v>339</v>
      </c>
      <c r="D1934" s="157" t="s">
        <v>337</v>
      </c>
      <c r="E1934" s="158">
        <v>492</v>
      </c>
    </row>
    <row r="1935" spans="1:5" ht="14.4">
      <c r="A1935" s="157" t="s">
        <v>293</v>
      </c>
      <c r="B1935" s="158">
        <v>2018</v>
      </c>
      <c r="C1935" s="157" t="s">
        <v>341</v>
      </c>
      <c r="D1935" s="157" t="s">
        <v>337</v>
      </c>
      <c r="E1935" s="158">
        <v>39075</v>
      </c>
    </row>
    <row r="1936" spans="1:5" ht="14.4">
      <c r="A1936" s="157" t="s">
        <v>293</v>
      </c>
      <c r="B1936" s="158">
        <v>2018</v>
      </c>
      <c r="C1936" s="157" t="s">
        <v>333</v>
      </c>
      <c r="D1936" s="157" t="s">
        <v>332</v>
      </c>
      <c r="E1936" s="158">
        <v>386</v>
      </c>
    </row>
    <row r="1937" spans="1:5" ht="14.4">
      <c r="A1937" s="157" t="s">
        <v>293</v>
      </c>
      <c r="B1937" s="158">
        <v>2018</v>
      </c>
      <c r="C1937" s="157" t="s">
        <v>335</v>
      </c>
      <c r="D1937" s="157" t="s">
        <v>332</v>
      </c>
      <c r="E1937" s="158">
        <v>10937</v>
      </c>
    </row>
    <row r="1938" spans="1:5" ht="14.4">
      <c r="A1938" s="157" t="s">
        <v>293</v>
      </c>
      <c r="B1938" s="158">
        <v>2018</v>
      </c>
      <c r="C1938" s="157" t="s">
        <v>336</v>
      </c>
      <c r="D1938" s="157" t="s">
        <v>332</v>
      </c>
      <c r="E1938" s="158">
        <v>57</v>
      </c>
    </row>
    <row r="1939" spans="1:5" ht="14.4">
      <c r="A1939" s="157" t="s">
        <v>293</v>
      </c>
      <c r="B1939" s="158">
        <v>2019</v>
      </c>
      <c r="C1939" s="157" t="s">
        <v>338</v>
      </c>
      <c r="D1939" s="157" t="s">
        <v>337</v>
      </c>
      <c r="E1939" s="158">
        <v>3970</v>
      </c>
    </row>
    <row r="1940" spans="1:5" ht="14.4">
      <c r="A1940" s="157" t="s">
        <v>293</v>
      </c>
      <c r="B1940" s="158">
        <v>2019</v>
      </c>
      <c r="C1940" s="157" t="s">
        <v>339</v>
      </c>
      <c r="D1940" s="157" t="s">
        <v>337</v>
      </c>
      <c r="E1940" s="158">
        <v>488</v>
      </c>
    </row>
    <row r="1941" spans="1:5" ht="14.4">
      <c r="A1941" s="157" t="s">
        <v>293</v>
      </c>
      <c r="B1941" s="158">
        <v>2019</v>
      </c>
      <c r="C1941" s="157" t="s">
        <v>341</v>
      </c>
      <c r="D1941" s="157" t="s">
        <v>337</v>
      </c>
      <c r="E1941" s="158">
        <v>39473</v>
      </c>
    </row>
    <row r="1942" spans="1:5" ht="14.4">
      <c r="A1942" s="157" t="s">
        <v>293</v>
      </c>
      <c r="B1942" s="158">
        <v>2019</v>
      </c>
      <c r="C1942" s="157" t="s">
        <v>333</v>
      </c>
      <c r="D1942" s="157" t="s">
        <v>332</v>
      </c>
      <c r="E1942" s="158">
        <v>376</v>
      </c>
    </row>
    <row r="1943" spans="1:5" ht="14.4">
      <c r="A1943" s="157" t="s">
        <v>293</v>
      </c>
      <c r="B1943" s="158">
        <v>2019</v>
      </c>
      <c r="C1943" s="157" t="s">
        <v>335</v>
      </c>
      <c r="D1943" s="157" t="s">
        <v>332</v>
      </c>
      <c r="E1943" s="158">
        <v>10958</v>
      </c>
    </row>
    <row r="1944" spans="1:5" ht="14.4">
      <c r="A1944" s="157" t="s">
        <v>293</v>
      </c>
      <c r="B1944" s="158">
        <v>2019</v>
      </c>
      <c r="C1944" s="157" t="s">
        <v>336</v>
      </c>
      <c r="D1944" s="157" t="s">
        <v>332</v>
      </c>
      <c r="E1944" s="158">
        <v>56</v>
      </c>
    </row>
    <row r="1945" spans="1:5" ht="14.4">
      <c r="A1945" s="157" t="s">
        <v>293</v>
      </c>
      <c r="B1945" s="158">
        <v>2020</v>
      </c>
      <c r="C1945" s="157" t="s">
        <v>338</v>
      </c>
      <c r="D1945" s="157" t="s">
        <v>337</v>
      </c>
      <c r="E1945" s="158">
        <v>4022</v>
      </c>
    </row>
    <row r="1946" spans="1:5" ht="14.4">
      <c r="A1946" s="157" t="s">
        <v>293</v>
      </c>
      <c r="B1946" s="158">
        <v>2020</v>
      </c>
      <c r="C1946" s="157" t="s">
        <v>339</v>
      </c>
      <c r="D1946" s="157" t="s">
        <v>337</v>
      </c>
      <c r="E1946" s="158">
        <v>487</v>
      </c>
    </row>
    <row r="1947" spans="1:5" ht="14.4">
      <c r="A1947" s="157" t="s">
        <v>293</v>
      </c>
      <c r="B1947" s="158">
        <v>2020</v>
      </c>
      <c r="C1947" s="157" t="s">
        <v>341</v>
      </c>
      <c r="D1947" s="157" t="s">
        <v>337</v>
      </c>
      <c r="E1947" s="158">
        <v>39678</v>
      </c>
    </row>
    <row r="1948" spans="1:5" ht="14.4">
      <c r="A1948" s="157" t="s">
        <v>293</v>
      </c>
      <c r="B1948" s="158">
        <v>2020</v>
      </c>
      <c r="C1948" s="157" t="s">
        <v>333</v>
      </c>
      <c r="D1948" s="157" t="s">
        <v>332</v>
      </c>
      <c r="E1948" s="158">
        <v>367</v>
      </c>
    </row>
    <row r="1949" spans="1:5" ht="14.4">
      <c r="A1949" s="157" t="s">
        <v>293</v>
      </c>
      <c r="B1949" s="158">
        <v>2020</v>
      </c>
      <c r="C1949" s="157" t="s">
        <v>335</v>
      </c>
      <c r="D1949" s="157" t="s">
        <v>332</v>
      </c>
      <c r="E1949" s="158">
        <v>11033</v>
      </c>
    </row>
    <row r="1950" spans="1:5" ht="14.4">
      <c r="A1950" s="157" t="s">
        <v>293</v>
      </c>
      <c r="B1950" s="158">
        <v>2020</v>
      </c>
      <c r="C1950" s="157" t="s">
        <v>336</v>
      </c>
      <c r="D1950" s="157" t="s">
        <v>332</v>
      </c>
      <c r="E1950" s="158">
        <v>56</v>
      </c>
    </row>
    <row r="1951" spans="1:5" ht="14.4">
      <c r="A1951" s="157" t="s">
        <v>293</v>
      </c>
      <c r="B1951" s="158">
        <v>2021</v>
      </c>
      <c r="C1951" s="157" t="s">
        <v>338</v>
      </c>
      <c r="D1951" s="157" t="s">
        <v>337</v>
      </c>
      <c r="E1951" s="158">
        <v>4077</v>
      </c>
    </row>
    <row r="1952" spans="1:5" ht="14.4">
      <c r="A1952" s="157" t="s">
        <v>293</v>
      </c>
      <c r="B1952" s="158">
        <v>2021</v>
      </c>
      <c r="C1952" s="157" t="s">
        <v>339</v>
      </c>
      <c r="D1952" s="157" t="s">
        <v>337</v>
      </c>
      <c r="E1952" s="158">
        <v>481</v>
      </c>
    </row>
    <row r="1953" spans="1:5" ht="14.4">
      <c r="A1953" s="157" t="s">
        <v>293</v>
      </c>
      <c r="B1953" s="158">
        <v>2021</v>
      </c>
      <c r="C1953" s="157" t="s">
        <v>341</v>
      </c>
      <c r="D1953" s="157" t="s">
        <v>337</v>
      </c>
      <c r="E1953" s="158">
        <v>39961</v>
      </c>
    </row>
    <row r="1954" spans="1:5" ht="14.4">
      <c r="A1954" s="157" t="s">
        <v>293</v>
      </c>
      <c r="B1954" s="158">
        <v>2021</v>
      </c>
      <c r="C1954" s="157" t="s">
        <v>333</v>
      </c>
      <c r="D1954" s="157" t="s">
        <v>332</v>
      </c>
      <c r="E1954" s="158">
        <v>241</v>
      </c>
    </row>
    <row r="1955" spans="1:5" ht="14.4">
      <c r="A1955" s="157" t="s">
        <v>293</v>
      </c>
      <c r="B1955" s="158">
        <v>2021</v>
      </c>
      <c r="C1955" s="157" t="s">
        <v>335</v>
      </c>
      <c r="D1955" s="157" t="s">
        <v>332</v>
      </c>
      <c r="E1955" s="158">
        <v>11037</v>
      </c>
    </row>
    <row r="1956" spans="1:5" ht="14.4">
      <c r="A1956" s="157" t="s">
        <v>293</v>
      </c>
      <c r="B1956" s="158">
        <v>2021</v>
      </c>
      <c r="C1956" s="157" t="s">
        <v>336</v>
      </c>
      <c r="D1956" s="157" t="s">
        <v>332</v>
      </c>
      <c r="E1956" s="158">
        <v>56</v>
      </c>
    </row>
    <row r="1957" spans="1:5" ht="14.4">
      <c r="A1957" s="157" t="s">
        <v>293</v>
      </c>
      <c r="B1957" s="158">
        <v>2022</v>
      </c>
      <c r="C1957" s="157" t="s">
        <v>338</v>
      </c>
      <c r="D1957" s="157" t="s">
        <v>337</v>
      </c>
      <c r="E1957" s="158">
        <v>4119</v>
      </c>
    </row>
    <row r="1958" spans="1:5" ht="14.4">
      <c r="A1958" s="157" t="s">
        <v>293</v>
      </c>
      <c r="B1958" s="158">
        <v>2022</v>
      </c>
      <c r="C1958" s="157" t="s">
        <v>339</v>
      </c>
      <c r="D1958" s="157" t="s">
        <v>337</v>
      </c>
      <c r="E1958" s="158">
        <v>429</v>
      </c>
    </row>
    <row r="1959" spans="1:5" ht="14.4">
      <c r="A1959" s="157" t="s">
        <v>293</v>
      </c>
      <c r="B1959" s="158">
        <v>2022</v>
      </c>
      <c r="C1959" s="157" t="s">
        <v>341</v>
      </c>
      <c r="D1959" s="157" t="s">
        <v>337</v>
      </c>
      <c r="E1959" s="158">
        <v>40247</v>
      </c>
    </row>
    <row r="1960" spans="1:5" ht="14.4">
      <c r="A1960" s="157" t="s">
        <v>293</v>
      </c>
      <c r="B1960" s="158">
        <v>2022</v>
      </c>
      <c r="C1960" s="157" t="s">
        <v>333</v>
      </c>
      <c r="D1960" s="157" t="s">
        <v>332</v>
      </c>
      <c r="E1960" s="158">
        <v>241</v>
      </c>
    </row>
    <row r="1961" spans="1:5" ht="14.4">
      <c r="A1961" s="157" t="s">
        <v>293</v>
      </c>
      <c r="B1961" s="158">
        <v>2022</v>
      </c>
      <c r="C1961" s="157" t="s">
        <v>335</v>
      </c>
      <c r="D1961" s="157" t="s">
        <v>332</v>
      </c>
      <c r="E1961" s="158">
        <v>11037</v>
      </c>
    </row>
    <row r="1962" spans="1:5" ht="14.4">
      <c r="A1962" s="157" t="s">
        <v>293</v>
      </c>
      <c r="B1962" s="158">
        <v>2022</v>
      </c>
      <c r="C1962" s="157" t="s">
        <v>336</v>
      </c>
      <c r="D1962" s="157" t="s">
        <v>332</v>
      </c>
      <c r="E1962" s="158">
        <v>62</v>
      </c>
    </row>
    <row r="1963" spans="1:5" ht="14.4">
      <c r="A1963" s="157" t="s">
        <v>293</v>
      </c>
      <c r="B1963" s="158">
        <v>2023</v>
      </c>
      <c r="C1963" s="157" t="s">
        <v>338</v>
      </c>
      <c r="D1963" s="157" t="s">
        <v>337</v>
      </c>
      <c r="E1963" s="158">
        <v>4492</v>
      </c>
    </row>
    <row r="1964" spans="1:5" ht="14.4">
      <c r="A1964" s="157" t="s">
        <v>293</v>
      </c>
      <c r="B1964" s="158">
        <v>2023</v>
      </c>
      <c r="C1964" s="157" t="s">
        <v>339</v>
      </c>
      <c r="D1964" s="157" t="s">
        <v>337</v>
      </c>
      <c r="E1964" s="158">
        <v>456</v>
      </c>
    </row>
    <row r="1965" spans="1:5" ht="14.4">
      <c r="A1965" s="157" t="s">
        <v>293</v>
      </c>
      <c r="B1965" s="158">
        <v>2023</v>
      </c>
      <c r="C1965" s="157" t="s">
        <v>341</v>
      </c>
      <c r="D1965" s="157" t="s">
        <v>337</v>
      </c>
      <c r="E1965" s="158">
        <v>40846</v>
      </c>
    </row>
    <row r="1966" spans="1:5" ht="14.4">
      <c r="A1966" s="157" t="s">
        <v>293</v>
      </c>
      <c r="B1966" s="158">
        <v>2023</v>
      </c>
      <c r="C1966" s="157" t="s">
        <v>333</v>
      </c>
      <c r="D1966" s="157" t="s">
        <v>332</v>
      </c>
      <c r="E1966" s="158">
        <v>241</v>
      </c>
    </row>
    <row r="1967" spans="1:5" ht="14.4">
      <c r="A1967" s="157" t="s">
        <v>293</v>
      </c>
      <c r="B1967" s="158">
        <v>2023</v>
      </c>
      <c r="C1967" s="157" t="s">
        <v>335</v>
      </c>
      <c r="D1967" s="157" t="s">
        <v>332</v>
      </c>
      <c r="E1967" s="158">
        <v>11037</v>
      </c>
    </row>
    <row r="1968" spans="1:5" ht="14.4">
      <c r="A1968" s="157" t="s">
        <v>293</v>
      </c>
      <c r="B1968" s="158">
        <v>2023</v>
      </c>
      <c r="C1968" s="157" t="s">
        <v>336</v>
      </c>
      <c r="D1968" s="157" t="s">
        <v>332</v>
      </c>
      <c r="E1968" s="158">
        <v>65</v>
      </c>
    </row>
    <row r="1969" spans="1:5" ht="14.4">
      <c r="A1969" s="157" t="s">
        <v>138</v>
      </c>
      <c r="B1969" s="158">
        <v>2015</v>
      </c>
      <c r="C1969" s="157" t="s">
        <v>338</v>
      </c>
      <c r="D1969" s="157" t="s">
        <v>337</v>
      </c>
      <c r="E1969" s="158">
        <v>4471</v>
      </c>
    </row>
    <row r="1970" spans="1:5" ht="14.4">
      <c r="A1970" s="157" t="s">
        <v>138</v>
      </c>
      <c r="B1970" s="158">
        <v>2015</v>
      </c>
      <c r="C1970" s="157" t="s">
        <v>339</v>
      </c>
      <c r="D1970" s="157" t="s">
        <v>337</v>
      </c>
      <c r="E1970" s="158">
        <v>781</v>
      </c>
    </row>
    <row r="1971" spans="1:5" ht="14.4">
      <c r="A1971" s="157" t="s">
        <v>138</v>
      </c>
      <c r="B1971" s="158">
        <v>2015</v>
      </c>
      <c r="C1971" s="157" t="s">
        <v>341</v>
      </c>
      <c r="D1971" s="157" t="s">
        <v>337</v>
      </c>
      <c r="E1971" s="158">
        <v>47518</v>
      </c>
    </row>
    <row r="1972" spans="1:5" ht="14.4">
      <c r="A1972" s="157" t="s">
        <v>138</v>
      </c>
      <c r="B1972" s="158">
        <v>2015</v>
      </c>
      <c r="C1972" s="157" t="s">
        <v>333</v>
      </c>
      <c r="D1972" s="157" t="s">
        <v>332</v>
      </c>
      <c r="E1972" s="158">
        <v>331</v>
      </c>
    </row>
    <row r="1973" spans="1:5" ht="14.4">
      <c r="A1973" s="157" t="s">
        <v>138</v>
      </c>
      <c r="B1973" s="158">
        <v>2015</v>
      </c>
      <c r="C1973" s="157" t="s">
        <v>335</v>
      </c>
      <c r="D1973" s="157" t="s">
        <v>332</v>
      </c>
      <c r="E1973" s="158">
        <v>12918</v>
      </c>
    </row>
    <row r="1974" spans="1:5" ht="14.4">
      <c r="A1974" s="157" t="s">
        <v>138</v>
      </c>
      <c r="B1974" s="158">
        <v>2015</v>
      </c>
      <c r="C1974" s="157" t="s">
        <v>336</v>
      </c>
      <c r="D1974" s="157" t="s">
        <v>332</v>
      </c>
      <c r="E1974" s="158">
        <v>355</v>
      </c>
    </row>
    <row r="1975" spans="1:5" ht="14.4">
      <c r="A1975" s="157" t="s">
        <v>138</v>
      </c>
      <c r="B1975" s="158">
        <v>2016</v>
      </c>
      <c r="C1975" s="157" t="s">
        <v>338</v>
      </c>
      <c r="D1975" s="157" t="s">
        <v>337</v>
      </c>
      <c r="E1975" s="158">
        <v>4457</v>
      </c>
    </row>
    <row r="1976" spans="1:5" ht="14.4">
      <c r="A1976" s="157" t="s">
        <v>138</v>
      </c>
      <c r="B1976" s="158">
        <v>2016</v>
      </c>
      <c r="C1976" s="157" t="s">
        <v>339</v>
      </c>
      <c r="D1976" s="157" t="s">
        <v>337</v>
      </c>
      <c r="E1976" s="158">
        <v>760</v>
      </c>
    </row>
    <row r="1977" spans="1:5" ht="14.4">
      <c r="A1977" s="157" t="s">
        <v>138</v>
      </c>
      <c r="B1977" s="158">
        <v>2016</v>
      </c>
      <c r="C1977" s="157" t="s">
        <v>341</v>
      </c>
      <c r="D1977" s="157" t="s">
        <v>337</v>
      </c>
      <c r="E1977" s="158">
        <v>48400</v>
      </c>
    </row>
    <row r="1978" spans="1:5" ht="14.4">
      <c r="A1978" s="157" t="s">
        <v>138</v>
      </c>
      <c r="B1978" s="158">
        <v>2016</v>
      </c>
      <c r="C1978" s="157" t="s">
        <v>333</v>
      </c>
      <c r="D1978" s="157" t="s">
        <v>332</v>
      </c>
      <c r="E1978" s="158">
        <v>333</v>
      </c>
    </row>
    <row r="1979" spans="1:5" ht="14.4">
      <c r="A1979" s="157" t="s">
        <v>138</v>
      </c>
      <c r="B1979" s="158">
        <v>2016</v>
      </c>
      <c r="C1979" s="157" t="s">
        <v>335</v>
      </c>
      <c r="D1979" s="157" t="s">
        <v>332</v>
      </c>
      <c r="E1979" s="158">
        <v>13229</v>
      </c>
    </row>
    <row r="1980" spans="1:5" ht="14.4">
      <c r="A1980" s="157" t="s">
        <v>138</v>
      </c>
      <c r="B1980" s="158">
        <v>2016</v>
      </c>
      <c r="C1980" s="157" t="s">
        <v>336</v>
      </c>
      <c r="D1980" s="157" t="s">
        <v>332</v>
      </c>
      <c r="E1980" s="158">
        <v>343</v>
      </c>
    </row>
    <row r="1981" spans="1:5" ht="14.4">
      <c r="A1981" s="157" t="s">
        <v>138</v>
      </c>
      <c r="B1981" s="158">
        <v>2017</v>
      </c>
      <c r="C1981" s="157" t="s">
        <v>338</v>
      </c>
      <c r="D1981" s="157" t="s">
        <v>337</v>
      </c>
      <c r="E1981" s="158">
        <v>4505</v>
      </c>
    </row>
    <row r="1982" spans="1:5" ht="14.4">
      <c r="A1982" s="157" t="s">
        <v>138</v>
      </c>
      <c r="B1982" s="158">
        <v>2017</v>
      </c>
      <c r="C1982" s="157" t="s">
        <v>339</v>
      </c>
      <c r="D1982" s="157" t="s">
        <v>337</v>
      </c>
      <c r="E1982" s="158">
        <v>808</v>
      </c>
    </row>
    <row r="1983" spans="1:5" ht="14.4">
      <c r="A1983" s="157" t="s">
        <v>138</v>
      </c>
      <c r="B1983" s="158">
        <v>2017</v>
      </c>
      <c r="C1983" s="157" t="s">
        <v>341</v>
      </c>
      <c r="D1983" s="157" t="s">
        <v>337</v>
      </c>
      <c r="E1983" s="158">
        <v>49606</v>
      </c>
    </row>
    <row r="1984" spans="1:5" ht="14.4">
      <c r="A1984" s="157" t="s">
        <v>138</v>
      </c>
      <c r="B1984" s="158">
        <v>2017</v>
      </c>
      <c r="C1984" s="157" t="s">
        <v>333</v>
      </c>
      <c r="D1984" s="157" t="s">
        <v>332</v>
      </c>
      <c r="E1984" s="158">
        <v>332</v>
      </c>
    </row>
    <row r="1985" spans="1:5" ht="14.4">
      <c r="A1985" s="157" t="s">
        <v>138</v>
      </c>
      <c r="B1985" s="158">
        <v>2017</v>
      </c>
      <c r="C1985" s="157" t="s">
        <v>335</v>
      </c>
      <c r="D1985" s="157" t="s">
        <v>332</v>
      </c>
      <c r="E1985" s="158">
        <v>13436</v>
      </c>
    </row>
    <row r="1986" spans="1:5" ht="14.4">
      <c r="A1986" s="157" t="s">
        <v>138</v>
      </c>
      <c r="B1986" s="158">
        <v>2017</v>
      </c>
      <c r="C1986" s="157" t="s">
        <v>336</v>
      </c>
      <c r="D1986" s="157" t="s">
        <v>332</v>
      </c>
      <c r="E1986" s="158">
        <v>366</v>
      </c>
    </row>
    <row r="1987" spans="1:5" ht="14.4">
      <c r="A1987" s="157" t="s">
        <v>138</v>
      </c>
      <c r="B1987" s="158">
        <v>2018</v>
      </c>
      <c r="C1987" s="157" t="s">
        <v>338</v>
      </c>
      <c r="D1987" s="157" t="s">
        <v>337</v>
      </c>
      <c r="E1987" s="158">
        <v>4479</v>
      </c>
    </row>
    <row r="1988" spans="1:5" ht="14.4">
      <c r="A1988" s="157" t="s">
        <v>138</v>
      </c>
      <c r="B1988" s="158">
        <v>2018</v>
      </c>
      <c r="C1988" s="157" t="s">
        <v>339</v>
      </c>
      <c r="D1988" s="157" t="s">
        <v>337</v>
      </c>
      <c r="E1988" s="158">
        <v>790</v>
      </c>
    </row>
    <row r="1989" spans="1:5" ht="14.4">
      <c r="A1989" s="157" t="s">
        <v>138</v>
      </c>
      <c r="B1989" s="158">
        <v>2018</v>
      </c>
      <c r="C1989" s="157" t="s">
        <v>341</v>
      </c>
      <c r="D1989" s="157" t="s">
        <v>337</v>
      </c>
      <c r="E1989" s="158">
        <v>50324</v>
      </c>
    </row>
    <row r="1990" spans="1:5" ht="14.4">
      <c r="A1990" s="157" t="s">
        <v>138</v>
      </c>
      <c r="B1990" s="158">
        <v>2018</v>
      </c>
      <c r="C1990" s="157" t="s">
        <v>333</v>
      </c>
      <c r="D1990" s="157" t="s">
        <v>332</v>
      </c>
      <c r="E1990" s="158">
        <v>309</v>
      </c>
    </row>
    <row r="1991" spans="1:5" ht="14.4">
      <c r="A1991" s="157" t="s">
        <v>138</v>
      </c>
      <c r="B1991" s="158">
        <v>2018</v>
      </c>
      <c r="C1991" s="157" t="s">
        <v>335</v>
      </c>
      <c r="D1991" s="157" t="s">
        <v>332</v>
      </c>
      <c r="E1991" s="158">
        <v>13290</v>
      </c>
    </row>
    <row r="1992" spans="1:5" ht="14.4">
      <c r="A1992" s="157" t="s">
        <v>138</v>
      </c>
      <c r="B1992" s="158">
        <v>2018</v>
      </c>
      <c r="C1992" s="157" t="s">
        <v>336</v>
      </c>
      <c r="D1992" s="157" t="s">
        <v>332</v>
      </c>
      <c r="E1992" s="158">
        <v>334</v>
      </c>
    </row>
    <row r="1993" spans="1:5" ht="14.4">
      <c r="A1993" s="157" t="s">
        <v>138</v>
      </c>
      <c r="B1993" s="158">
        <v>2019</v>
      </c>
      <c r="C1993" s="157" t="s">
        <v>338</v>
      </c>
      <c r="D1993" s="157" t="s">
        <v>337</v>
      </c>
      <c r="E1993" s="158">
        <v>4475</v>
      </c>
    </row>
    <row r="1994" spans="1:5" ht="14.4">
      <c r="A1994" s="157" t="s">
        <v>138</v>
      </c>
      <c r="B1994" s="158">
        <v>2019</v>
      </c>
      <c r="C1994" s="157" t="s">
        <v>339</v>
      </c>
      <c r="D1994" s="157" t="s">
        <v>337</v>
      </c>
      <c r="E1994" s="158">
        <v>800</v>
      </c>
    </row>
    <row r="1995" spans="1:5" ht="14.4">
      <c r="A1995" s="157" t="s">
        <v>138</v>
      </c>
      <c r="B1995" s="158">
        <v>2019</v>
      </c>
      <c r="C1995" s="157" t="s">
        <v>341</v>
      </c>
      <c r="D1995" s="157" t="s">
        <v>337</v>
      </c>
      <c r="E1995" s="158">
        <v>50792</v>
      </c>
    </row>
    <row r="1996" spans="1:5" ht="14.4">
      <c r="A1996" s="157" t="s">
        <v>138</v>
      </c>
      <c r="B1996" s="158">
        <v>2019</v>
      </c>
      <c r="C1996" s="157" t="s">
        <v>333</v>
      </c>
      <c r="D1996" s="157" t="s">
        <v>332</v>
      </c>
      <c r="E1996" s="158">
        <v>296</v>
      </c>
    </row>
    <row r="1997" spans="1:5" ht="14.4">
      <c r="A1997" s="157" t="s">
        <v>138</v>
      </c>
      <c r="B1997" s="158">
        <v>2019</v>
      </c>
      <c r="C1997" s="157" t="s">
        <v>335</v>
      </c>
      <c r="D1997" s="157" t="s">
        <v>332</v>
      </c>
      <c r="E1997" s="158">
        <v>13360</v>
      </c>
    </row>
    <row r="1998" spans="1:5" ht="14.4">
      <c r="A1998" s="157" t="s">
        <v>138</v>
      </c>
      <c r="B1998" s="158">
        <v>2019</v>
      </c>
      <c r="C1998" s="157" t="s">
        <v>336</v>
      </c>
      <c r="D1998" s="157" t="s">
        <v>332</v>
      </c>
      <c r="E1998" s="158">
        <v>335</v>
      </c>
    </row>
    <row r="1999" spans="1:5" ht="14.4">
      <c r="A1999" s="157" t="s">
        <v>138</v>
      </c>
      <c r="B1999" s="158">
        <v>2020</v>
      </c>
      <c r="C1999" s="157" t="s">
        <v>338</v>
      </c>
      <c r="D1999" s="157" t="s">
        <v>337</v>
      </c>
      <c r="E1999" s="158">
        <v>4545</v>
      </c>
    </row>
    <row r="2000" spans="1:5" ht="14.4">
      <c r="A2000" s="157" t="s">
        <v>138</v>
      </c>
      <c r="B2000" s="158">
        <v>2020</v>
      </c>
      <c r="C2000" s="157" t="s">
        <v>339</v>
      </c>
      <c r="D2000" s="157" t="s">
        <v>337</v>
      </c>
      <c r="E2000" s="158">
        <v>807</v>
      </c>
    </row>
    <row r="2001" spans="1:5" ht="14.4">
      <c r="A2001" s="157" t="s">
        <v>138</v>
      </c>
      <c r="B2001" s="158">
        <v>2020</v>
      </c>
      <c r="C2001" s="157" t="s">
        <v>341</v>
      </c>
      <c r="D2001" s="157" t="s">
        <v>337</v>
      </c>
      <c r="E2001" s="158">
        <v>51621</v>
      </c>
    </row>
    <row r="2002" spans="1:5" ht="14.4">
      <c r="A2002" s="157" t="s">
        <v>138</v>
      </c>
      <c r="B2002" s="158">
        <v>2020</v>
      </c>
      <c r="C2002" s="157" t="s">
        <v>333</v>
      </c>
      <c r="D2002" s="157" t="s">
        <v>332</v>
      </c>
      <c r="E2002" s="158">
        <v>277</v>
      </c>
    </row>
    <row r="2003" spans="1:5" ht="14.4">
      <c r="A2003" s="157" t="s">
        <v>138</v>
      </c>
      <c r="B2003" s="158">
        <v>2020</v>
      </c>
      <c r="C2003" s="157" t="s">
        <v>335</v>
      </c>
      <c r="D2003" s="157" t="s">
        <v>332</v>
      </c>
      <c r="E2003" s="158">
        <v>13382</v>
      </c>
    </row>
    <row r="2004" spans="1:5" ht="14.4">
      <c r="A2004" s="157" t="s">
        <v>138</v>
      </c>
      <c r="B2004" s="158">
        <v>2020</v>
      </c>
      <c r="C2004" s="157" t="s">
        <v>336</v>
      </c>
      <c r="D2004" s="157" t="s">
        <v>332</v>
      </c>
      <c r="E2004" s="158">
        <v>329</v>
      </c>
    </row>
    <row r="2005" spans="1:5" ht="14.4">
      <c r="A2005" s="157" t="s">
        <v>138</v>
      </c>
      <c r="B2005" s="158">
        <v>2021</v>
      </c>
      <c r="C2005" s="157" t="s">
        <v>343</v>
      </c>
      <c r="D2005" s="157" t="s">
        <v>332</v>
      </c>
      <c r="E2005" s="158">
        <v>4</v>
      </c>
    </row>
    <row r="2006" spans="1:5" ht="14.4">
      <c r="A2006" s="157" t="s">
        <v>138</v>
      </c>
      <c r="B2006" s="158">
        <v>2021</v>
      </c>
      <c r="C2006" s="157" t="s">
        <v>338</v>
      </c>
      <c r="D2006" s="157" t="s">
        <v>337</v>
      </c>
      <c r="E2006" s="158">
        <v>4660</v>
      </c>
    </row>
    <row r="2007" spans="1:5" ht="14.4">
      <c r="A2007" s="157" t="s">
        <v>138</v>
      </c>
      <c r="B2007" s="158">
        <v>2021</v>
      </c>
      <c r="C2007" s="157" t="s">
        <v>339</v>
      </c>
      <c r="D2007" s="157" t="s">
        <v>337</v>
      </c>
      <c r="E2007" s="158">
        <v>758</v>
      </c>
    </row>
    <row r="2008" spans="1:5" ht="14.4">
      <c r="A2008" s="157" t="s">
        <v>138</v>
      </c>
      <c r="B2008" s="158">
        <v>2021</v>
      </c>
      <c r="C2008" s="157" t="s">
        <v>341</v>
      </c>
      <c r="D2008" s="157" t="s">
        <v>337</v>
      </c>
      <c r="E2008" s="158">
        <v>52347</v>
      </c>
    </row>
    <row r="2009" spans="1:5" ht="14.4">
      <c r="A2009" s="157" t="s">
        <v>138</v>
      </c>
      <c r="B2009" s="158">
        <v>2021</v>
      </c>
      <c r="C2009" s="157" t="s">
        <v>333</v>
      </c>
      <c r="D2009" s="157" t="s">
        <v>332</v>
      </c>
      <c r="E2009" s="158">
        <v>288</v>
      </c>
    </row>
    <row r="2010" spans="1:5" ht="14.4">
      <c r="A2010" s="157" t="s">
        <v>138</v>
      </c>
      <c r="B2010" s="158">
        <v>2021</v>
      </c>
      <c r="C2010" s="157" t="s">
        <v>335</v>
      </c>
      <c r="D2010" s="157" t="s">
        <v>332</v>
      </c>
      <c r="E2010" s="158">
        <v>13372</v>
      </c>
    </row>
    <row r="2011" spans="1:5" ht="14.4">
      <c r="A2011" s="157" t="s">
        <v>138</v>
      </c>
      <c r="B2011" s="158">
        <v>2021</v>
      </c>
      <c r="C2011" s="157" t="s">
        <v>336</v>
      </c>
      <c r="D2011" s="157" t="s">
        <v>332</v>
      </c>
      <c r="E2011" s="158">
        <v>365</v>
      </c>
    </row>
    <row r="2012" spans="1:5" ht="14.4">
      <c r="A2012" s="157" t="s">
        <v>138</v>
      </c>
      <c r="B2012" s="158">
        <v>2022</v>
      </c>
      <c r="C2012" s="157" t="s">
        <v>343</v>
      </c>
      <c r="D2012" s="157" t="s">
        <v>332</v>
      </c>
      <c r="E2012" s="158">
        <v>4</v>
      </c>
    </row>
    <row r="2013" spans="1:5" ht="14.4">
      <c r="A2013" s="157" t="s">
        <v>138</v>
      </c>
      <c r="B2013" s="158">
        <v>2022</v>
      </c>
      <c r="C2013" s="157" t="s">
        <v>338</v>
      </c>
      <c r="D2013" s="157" t="s">
        <v>337</v>
      </c>
      <c r="E2013" s="158">
        <v>4731</v>
      </c>
    </row>
    <row r="2014" spans="1:5" ht="14.4">
      <c r="A2014" s="157" t="s">
        <v>138</v>
      </c>
      <c r="B2014" s="158">
        <v>2022</v>
      </c>
      <c r="C2014" s="157" t="s">
        <v>339</v>
      </c>
      <c r="D2014" s="157" t="s">
        <v>337</v>
      </c>
      <c r="E2014" s="158">
        <v>708</v>
      </c>
    </row>
    <row r="2015" spans="1:5" ht="14.4">
      <c r="A2015" s="157" t="s">
        <v>138</v>
      </c>
      <c r="B2015" s="158">
        <v>2022</v>
      </c>
      <c r="C2015" s="157" t="s">
        <v>341</v>
      </c>
      <c r="D2015" s="157" t="s">
        <v>337</v>
      </c>
      <c r="E2015" s="158">
        <v>52783</v>
      </c>
    </row>
    <row r="2016" spans="1:5" ht="14.4">
      <c r="A2016" s="157" t="s">
        <v>138</v>
      </c>
      <c r="B2016" s="158">
        <v>2022</v>
      </c>
      <c r="C2016" s="157" t="s">
        <v>333</v>
      </c>
      <c r="D2016" s="157" t="s">
        <v>332</v>
      </c>
      <c r="E2016" s="158">
        <v>280</v>
      </c>
    </row>
    <row r="2017" spans="1:5" ht="14.4">
      <c r="A2017" s="157" t="s">
        <v>138</v>
      </c>
      <c r="B2017" s="158">
        <v>2022</v>
      </c>
      <c r="C2017" s="157" t="s">
        <v>335</v>
      </c>
      <c r="D2017" s="157" t="s">
        <v>332</v>
      </c>
      <c r="E2017" s="158">
        <v>13457</v>
      </c>
    </row>
    <row r="2018" spans="1:5" ht="14.4">
      <c r="A2018" s="157" t="s">
        <v>138</v>
      </c>
      <c r="B2018" s="158">
        <v>2022</v>
      </c>
      <c r="C2018" s="157" t="s">
        <v>336</v>
      </c>
      <c r="D2018" s="157" t="s">
        <v>332</v>
      </c>
      <c r="E2018" s="158">
        <v>367</v>
      </c>
    </row>
    <row r="2019" spans="1:5" ht="14.4">
      <c r="A2019" s="157" t="s">
        <v>138</v>
      </c>
      <c r="B2019" s="158">
        <v>2023</v>
      </c>
      <c r="C2019" s="157" t="s">
        <v>343</v>
      </c>
      <c r="D2019" s="157" t="s">
        <v>332</v>
      </c>
      <c r="E2019" s="158">
        <v>4</v>
      </c>
    </row>
    <row r="2020" spans="1:5" ht="14.4">
      <c r="A2020" s="157" t="s">
        <v>138</v>
      </c>
      <c r="B2020" s="158">
        <v>2023</v>
      </c>
      <c r="C2020" s="157" t="s">
        <v>338</v>
      </c>
      <c r="D2020" s="157" t="s">
        <v>337</v>
      </c>
      <c r="E2020" s="158">
        <v>4778</v>
      </c>
    </row>
    <row r="2021" spans="1:5" ht="14.4">
      <c r="A2021" s="157" t="s">
        <v>138</v>
      </c>
      <c r="B2021" s="158">
        <v>2023</v>
      </c>
      <c r="C2021" s="157" t="s">
        <v>339</v>
      </c>
      <c r="D2021" s="157" t="s">
        <v>337</v>
      </c>
      <c r="E2021" s="158">
        <v>747</v>
      </c>
    </row>
    <row r="2022" spans="1:5" ht="14.4">
      <c r="A2022" s="157" t="s">
        <v>138</v>
      </c>
      <c r="B2022" s="158">
        <v>2023</v>
      </c>
      <c r="C2022" s="157" t="s">
        <v>341</v>
      </c>
      <c r="D2022" s="157" t="s">
        <v>337</v>
      </c>
      <c r="E2022" s="158">
        <v>53483</v>
      </c>
    </row>
    <row r="2023" spans="1:5" ht="14.4">
      <c r="A2023" s="157" t="s">
        <v>138</v>
      </c>
      <c r="B2023" s="158">
        <v>2023</v>
      </c>
      <c r="C2023" s="157" t="s">
        <v>333</v>
      </c>
      <c r="D2023" s="157" t="s">
        <v>332</v>
      </c>
      <c r="E2023" s="158">
        <v>248</v>
      </c>
    </row>
    <row r="2024" spans="1:5" ht="14.4">
      <c r="A2024" s="157" t="s">
        <v>138</v>
      </c>
      <c r="B2024" s="158">
        <v>2023</v>
      </c>
      <c r="C2024" s="157" t="s">
        <v>335</v>
      </c>
      <c r="D2024" s="157" t="s">
        <v>332</v>
      </c>
      <c r="E2024" s="158">
        <v>13490</v>
      </c>
    </row>
    <row r="2025" spans="1:5" ht="14.4">
      <c r="A2025" s="157" t="s">
        <v>138</v>
      </c>
      <c r="B2025" s="158">
        <v>2023</v>
      </c>
      <c r="C2025" s="157" t="s">
        <v>336</v>
      </c>
      <c r="D2025" s="157" t="s">
        <v>332</v>
      </c>
      <c r="E2025" s="158">
        <v>481</v>
      </c>
    </row>
    <row r="2026" spans="1:5" ht="14.4">
      <c r="A2026" s="157" t="s">
        <v>139</v>
      </c>
      <c r="B2026" s="158">
        <v>2015</v>
      </c>
      <c r="C2026" s="157" t="s">
        <v>338</v>
      </c>
      <c r="D2026" s="157" t="s">
        <v>337</v>
      </c>
      <c r="E2026" s="158">
        <v>1336</v>
      </c>
    </row>
    <row r="2027" spans="1:5" ht="14.4">
      <c r="A2027" s="157" t="s">
        <v>139</v>
      </c>
      <c r="B2027" s="158">
        <v>2015</v>
      </c>
      <c r="C2027" s="157" t="s">
        <v>339</v>
      </c>
      <c r="D2027" s="157" t="s">
        <v>337</v>
      </c>
      <c r="E2027" s="158">
        <v>121</v>
      </c>
    </row>
    <row r="2028" spans="1:5" ht="14.4">
      <c r="A2028" s="157" t="s">
        <v>139</v>
      </c>
      <c r="B2028" s="158">
        <v>2015</v>
      </c>
      <c r="C2028" s="157" t="s">
        <v>341</v>
      </c>
      <c r="D2028" s="157" t="s">
        <v>337</v>
      </c>
      <c r="E2028" s="158">
        <v>7551</v>
      </c>
    </row>
    <row r="2029" spans="1:5" ht="14.4">
      <c r="A2029" s="157" t="s">
        <v>139</v>
      </c>
      <c r="B2029" s="158">
        <v>2015</v>
      </c>
      <c r="C2029" s="157" t="s">
        <v>335</v>
      </c>
      <c r="D2029" s="157" t="s">
        <v>332</v>
      </c>
      <c r="E2029" s="158">
        <v>2098</v>
      </c>
    </row>
    <row r="2030" spans="1:5" ht="14.4">
      <c r="A2030" s="157" t="s">
        <v>139</v>
      </c>
      <c r="B2030" s="158">
        <v>2015</v>
      </c>
      <c r="C2030" s="157" t="s">
        <v>336</v>
      </c>
      <c r="D2030" s="157" t="s">
        <v>332</v>
      </c>
      <c r="E2030" s="158">
        <v>19</v>
      </c>
    </row>
    <row r="2031" spans="1:5" ht="14.4">
      <c r="A2031" s="157" t="s">
        <v>139</v>
      </c>
      <c r="B2031" s="158">
        <v>2016</v>
      </c>
      <c r="C2031" s="157" t="s">
        <v>338</v>
      </c>
      <c r="D2031" s="157" t="s">
        <v>337</v>
      </c>
      <c r="E2031" s="158">
        <v>1333</v>
      </c>
    </row>
    <row r="2032" spans="1:5" ht="14.4">
      <c r="A2032" s="157" t="s">
        <v>139</v>
      </c>
      <c r="B2032" s="158">
        <v>2016</v>
      </c>
      <c r="C2032" s="157" t="s">
        <v>339</v>
      </c>
      <c r="D2032" s="157" t="s">
        <v>337</v>
      </c>
      <c r="E2032" s="158">
        <v>129</v>
      </c>
    </row>
    <row r="2033" spans="1:5" ht="14.4">
      <c r="A2033" s="157" t="s">
        <v>139</v>
      </c>
      <c r="B2033" s="158">
        <v>2016</v>
      </c>
      <c r="C2033" s="157" t="s">
        <v>341</v>
      </c>
      <c r="D2033" s="157" t="s">
        <v>337</v>
      </c>
      <c r="E2033" s="158">
        <v>7772</v>
      </c>
    </row>
    <row r="2034" spans="1:5" ht="14.4">
      <c r="A2034" s="157" t="s">
        <v>139</v>
      </c>
      <c r="B2034" s="158">
        <v>2016</v>
      </c>
      <c r="C2034" s="157" t="s">
        <v>335</v>
      </c>
      <c r="D2034" s="157" t="s">
        <v>332</v>
      </c>
      <c r="E2034" s="158">
        <v>2126</v>
      </c>
    </row>
    <row r="2035" spans="1:5" ht="14.4">
      <c r="A2035" s="157" t="s">
        <v>139</v>
      </c>
      <c r="B2035" s="158">
        <v>2016</v>
      </c>
      <c r="C2035" s="157" t="s">
        <v>336</v>
      </c>
      <c r="D2035" s="157" t="s">
        <v>332</v>
      </c>
      <c r="E2035" s="158">
        <v>16</v>
      </c>
    </row>
    <row r="2036" spans="1:5" ht="14.4">
      <c r="A2036" s="157" t="s">
        <v>139</v>
      </c>
      <c r="B2036" s="158">
        <v>2017</v>
      </c>
      <c r="C2036" s="157" t="s">
        <v>338</v>
      </c>
      <c r="D2036" s="157" t="s">
        <v>337</v>
      </c>
      <c r="E2036" s="158">
        <v>1337</v>
      </c>
    </row>
    <row r="2037" spans="1:5" ht="14.4">
      <c r="A2037" s="157" t="s">
        <v>139</v>
      </c>
      <c r="B2037" s="158">
        <v>2017</v>
      </c>
      <c r="C2037" s="157" t="s">
        <v>339</v>
      </c>
      <c r="D2037" s="157" t="s">
        <v>337</v>
      </c>
      <c r="E2037" s="158">
        <v>127</v>
      </c>
    </row>
    <row r="2038" spans="1:5" ht="14.4">
      <c r="A2038" s="157" t="s">
        <v>139</v>
      </c>
      <c r="B2038" s="158">
        <v>2017</v>
      </c>
      <c r="C2038" s="157" t="s">
        <v>341</v>
      </c>
      <c r="D2038" s="157" t="s">
        <v>337</v>
      </c>
      <c r="E2038" s="158">
        <v>7913</v>
      </c>
    </row>
    <row r="2039" spans="1:5" ht="14.4">
      <c r="A2039" s="157" t="s">
        <v>139</v>
      </c>
      <c r="B2039" s="158">
        <v>2017</v>
      </c>
      <c r="C2039" s="157" t="s">
        <v>335</v>
      </c>
      <c r="D2039" s="157" t="s">
        <v>332</v>
      </c>
      <c r="E2039" s="158">
        <v>2116</v>
      </c>
    </row>
    <row r="2040" spans="1:5" ht="14.4">
      <c r="A2040" s="157" t="s">
        <v>139</v>
      </c>
      <c r="B2040" s="158">
        <v>2017</v>
      </c>
      <c r="C2040" s="157" t="s">
        <v>336</v>
      </c>
      <c r="D2040" s="157" t="s">
        <v>332</v>
      </c>
      <c r="E2040" s="158">
        <v>28</v>
      </c>
    </row>
    <row r="2041" spans="1:5" ht="14.4">
      <c r="A2041" s="157" t="s">
        <v>139</v>
      </c>
      <c r="B2041" s="158">
        <v>2018</v>
      </c>
      <c r="C2041" s="157" t="s">
        <v>338</v>
      </c>
      <c r="D2041" s="157" t="s">
        <v>337</v>
      </c>
      <c r="E2041" s="158">
        <v>1353</v>
      </c>
    </row>
    <row r="2042" spans="1:5" ht="14.4">
      <c r="A2042" s="157" t="s">
        <v>139</v>
      </c>
      <c r="B2042" s="158">
        <v>2018</v>
      </c>
      <c r="C2042" s="157" t="s">
        <v>339</v>
      </c>
      <c r="D2042" s="157" t="s">
        <v>337</v>
      </c>
      <c r="E2042" s="158">
        <v>127</v>
      </c>
    </row>
    <row r="2043" spans="1:5" ht="14.4">
      <c r="A2043" s="157" t="s">
        <v>139</v>
      </c>
      <c r="B2043" s="158">
        <v>2018</v>
      </c>
      <c r="C2043" s="157" t="s">
        <v>341</v>
      </c>
      <c r="D2043" s="157" t="s">
        <v>337</v>
      </c>
      <c r="E2043" s="158">
        <v>7981</v>
      </c>
    </row>
    <row r="2044" spans="1:5" ht="14.4">
      <c r="A2044" s="157" t="s">
        <v>139</v>
      </c>
      <c r="B2044" s="158">
        <v>2018</v>
      </c>
      <c r="C2044" s="157" t="s">
        <v>335</v>
      </c>
      <c r="D2044" s="157" t="s">
        <v>332</v>
      </c>
      <c r="E2044" s="158">
        <v>2158</v>
      </c>
    </row>
    <row r="2045" spans="1:5" ht="14.4">
      <c r="A2045" s="157" t="s">
        <v>139</v>
      </c>
      <c r="B2045" s="158">
        <v>2018</v>
      </c>
      <c r="C2045" s="157" t="s">
        <v>336</v>
      </c>
      <c r="D2045" s="157" t="s">
        <v>332</v>
      </c>
      <c r="E2045" s="158">
        <v>29</v>
      </c>
    </row>
    <row r="2046" spans="1:5" ht="14.4">
      <c r="A2046" s="157" t="s">
        <v>139</v>
      </c>
      <c r="B2046" s="158">
        <v>2019</v>
      </c>
      <c r="C2046" s="157" t="s">
        <v>338</v>
      </c>
      <c r="D2046" s="157" t="s">
        <v>337</v>
      </c>
      <c r="E2046" s="158">
        <v>1371</v>
      </c>
    </row>
    <row r="2047" spans="1:5" ht="14.4">
      <c r="A2047" s="157" t="s">
        <v>139</v>
      </c>
      <c r="B2047" s="158">
        <v>2019</v>
      </c>
      <c r="C2047" s="157" t="s">
        <v>339</v>
      </c>
      <c r="D2047" s="157" t="s">
        <v>337</v>
      </c>
      <c r="E2047" s="158">
        <v>126</v>
      </c>
    </row>
    <row r="2048" spans="1:5" ht="14.4">
      <c r="A2048" s="157" t="s">
        <v>139</v>
      </c>
      <c r="B2048" s="158">
        <v>2019</v>
      </c>
      <c r="C2048" s="157" t="s">
        <v>341</v>
      </c>
      <c r="D2048" s="157" t="s">
        <v>337</v>
      </c>
      <c r="E2048" s="158">
        <v>8060</v>
      </c>
    </row>
    <row r="2049" spans="1:5" ht="14.4">
      <c r="A2049" s="157" t="s">
        <v>139</v>
      </c>
      <c r="B2049" s="158">
        <v>2019</v>
      </c>
      <c r="C2049" s="157" t="s">
        <v>335</v>
      </c>
      <c r="D2049" s="157" t="s">
        <v>332</v>
      </c>
      <c r="E2049" s="158">
        <v>2148</v>
      </c>
    </row>
    <row r="2050" spans="1:5" ht="14.4">
      <c r="A2050" s="157" t="s">
        <v>139</v>
      </c>
      <c r="B2050" s="158">
        <v>2019</v>
      </c>
      <c r="C2050" s="157" t="s">
        <v>336</v>
      </c>
      <c r="D2050" s="157" t="s">
        <v>332</v>
      </c>
      <c r="E2050" s="158">
        <v>30</v>
      </c>
    </row>
    <row r="2051" spans="1:5" ht="14.4">
      <c r="A2051" s="157" t="s">
        <v>139</v>
      </c>
      <c r="B2051" s="158">
        <v>2020</v>
      </c>
      <c r="C2051" s="157" t="s">
        <v>338</v>
      </c>
      <c r="D2051" s="157" t="s">
        <v>337</v>
      </c>
      <c r="E2051" s="158">
        <v>1393</v>
      </c>
    </row>
    <row r="2052" spans="1:5" ht="14.4">
      <c r="A2052" s="157" t="s">
        <v>139</v>
      </c>
      <c r="B2052" s="158">
        <v>2020</v>
      </c>
      <c r="C2052" s="157" t="s">
        <v>339</v>
      </c>
      <c r="D2052" s="157" t="s">
        <v>337</v>
      </c>
      <c r="E2052" s="158">
        <v>123</v>
      </c>
    </row>
    <row r="2053" spans="1:5" ht="14.4">
      <c r="A2053" s="157" t="s">
        <v>139</v>
      </c>
      <c r="B2053" s="158">
        <v>2020</v>
      </c>
      <c r="C2053" s="157" t="s">
        <v>341</v>
      </c>
      <c r="D2053" s="157" t="s">
        <v>337</v>
      </c>
      <c r="E2053" s="158">
        <v>8115</v>
      </c>
    </row>
    <row r="2054" spans="1:5" ht="14.4">
      <c r="A2054" s="157" t="s">
        <v>139</v>
      </c>
      <c r="B2054" s="158">
        <v>2020</v>
      </c>
      <c r="C2054" s="157" t="s">
        <v>335</v>
      </c>
      <c r="D2054" s="157" t="s">
        <v>332</v>
      </c>
      <c r="E2054" s="158">
        <v>2148</v>
      </c>
    </row>
    <row r="2055" spans="1:5" ht="14.4">
      <c r="A2055" s="157" t="s">
        <v>139</v>
      </c>
      <c r="B2055" s="158">
        <v>2020</v>
      </c>
      <c r="C2055" s="157" t="s">
        <v>336</v>
      </c>
      <c r="D2055" s="157" t="s">
        <v>332</v>
      </c>
      <c r="E2055" s="158">
        <v>31</v>
      </c>
    </row>
    <row r="2056" spans="1:5" ht="14.4">
      <c r="A2056" s="157" t="s">
        <v>139</v>
      </c>
      <c r="B2056" s="158">
        <v>2021</v>
      </c>
      <c r="C2056" s="157" t="s">
        <v>338</v>
      </c>
      <c r="D2056" s="157" t="s">
        <v>337</v>
      </c>
      <c r="E2056" s="158">
        <v>1478</v>
      </c>
    </row>
    <row r="2057" spans="1:5" ht="14.4">
      <c r="A2057" s="157" t="s">
        <v>139</v>
      </c>
      <c r="B2057" s="158">
        <v>2021</v>
      </c>
      <c r="C2057" s="157" t="s">
        <v>339</v>
      </c>
      <c r="D2057" s="157" t="s">
        <v>337</v>
      </c>
      <c r="E2057" s="158">
        <v>125</v>
      </c>
    </row>
    <row r="2058" spans="1:5" ht="14.4">
      <c r="A2058" s="157" t="s">
        <v>139</v>
      </c>
      <c r="B2058" s="158">
        <v>2021</v>
      </c>
      <c r="C2058" s="157" t="s">
        <v>341</v>
      </c>
      <c r="D2058" s="157" t="s">
        <v>337</v>
      </c>
      <c r="E2058" s="158">
        <v>8127</v>
      </c>
    </row>
    <row r="2059" spans="1:5" ht="14.4">
      <c r="A2059" s="157" t="s">
        <v>139</v>
      </c>
      <c r="B2059" s="158">
        <v>2021</v>
      </c>
      <c r="C2059" s="157" t="s">
        <v>335</v>
      </c>
      <c r="D2059" s="157" t="s">
        <v>332</v>
      </c>
      <c r="E2059" s="158">
        <v>2254</v>
      </c>
    </row>
    <row r="2060" spans="1:5" ht="14.4">
      <c r="A2060" s="157" t="s">
        <v>139</v>
      </c>
      <c r="B2060" s="158">
        <v>2021</v>
      </c>
      <c r="C2060" s="157" t="s">
        <v>336</v>
      </c>
      <c r="D2060" s="157" t="s">
        <v>332</v>
      </c>
      <c r="E2060" s="158">
        <v>45</v>
      </c>
    </row>
    <row r="2061" spans="1:5" ht="14.4">
      <c r="A2061" s="157" t="s">
        <v>139</v>
      </c>
      <c r="B2061" s="158">
        <v>2022</v>
      </c>
      <c r="C2061" s="157" t="s">
        <v>338</v>
      </c>
      <c r="D2061" s="157" t="s">
        <v>337</v>
      </c>
      <c r="E2061" s="158">
        <v>1466</v>
      </c>
    </row>
    <row r="2062" spans="1:5" ht="14.4">
      <c r="A2062" s="157" t="s">
        <v>139</v>
      </c>
      <c r="B2062" s="158">
        <v>2022</v>
      </c>
      <c r="C2062" s="157" t="s">
        <v>339</v>
      </c>
      <c r="D2062" s="157" t="s">
        <v>337</v>
      </c>
      <c r="E2062" s="158">
        <v>130</v>
      </c>
    </row>
    <row r="2063" spans="1:5" ht="14.4">
      <c r="A2063" s="157" t="s">
        <v>139</v>
      </c>
      <c r="B2063" s="158">
        <v>2022</v>
      </c>
      <c r="C2063" s="157" t="s">
        <v>340</v>
      </c>
      <c r="D2063" s="157" t="s">
        <v>337</v>
      </c>
      <c r="E2063" s="158">
        <v>0</v>
      </c>
    </row>
    <row r="2064" spans="1:5" ht="14.4">
      <c r="A2064" s="157" t="s">
        <v>139</v>
      </c>
      <c r="B2064" s="158">
        <v>2022</v>
      </c>
      <c r="C2064" s="157" t="s">
        <v>341</v>
      </c>
      <c r="D2064" s="157" t="s">
        <v>337</v>
      </c>
      <c r="E2064" s="158">
        <v>8220</v>
      </c>
    </row>
    <row r="2065" spans="1:5" ht="14.4">
      <c r="A2065" s="157" t="s">
        <v>139</v>
      </c>
      <c r="B2065" s="158">
        <v>2022</v>
      </c>
      <c r="C2065" s="157" t="s">
        <v>335</v>
      </c>
      <c r="D2065" s="157" t="s">
        <v>332</v>
      </c>
      <c r="E2065" s="158">
        <v>2254</v>
      </c>
    </row>
    <row r="2066" spans="1:5" ht="14.4">
      <c r="A2066" s="157" t="s">
        <v>139</v>
      </c>
      <c r="B2066" s="158">
        <v>2022</v>
      </c>
      <c r="C2066" s="157" t="s">
        <v>336</v>
      </c>
      <c r="D2066" s="157" t="s">
        <v>332</v>
      </c>
      <c r="E2066" s="158">
        <v>67</v>
      </c>
    </row>
    <row r="2067" spans="1:5" ht="14.4">
      <c r="A2067" s="157" t="s">
        <v>139</v>
      </c>
      <c r="B2067" s="158">
        <v>2023</v>
      </c>
      <c r="C2067" s="157" t="s">
        <v>338</v>
      </c>
      <c r="D2067" s="157" t="s">
        <v>337</v>
      </c>
      <c r="E2067" s="158">
        <v>1485</v>
      </c>
    </row>
    <row r="2068" spans="1:5" ht="14.4">
      <c r="A2068" s="157" t="s">
        <v>139</v>
      </c>
      <c r="B2068" s="158">
        <v>2023</v>
      </c>
      <c r="C2068" s="157" t="s">
        <v>339</v>
      </c>
      <c r="D2068" s="157" t="s">
        <v>337</v>
      </c>
      <c r="E2068" s="158">
        <v>130</v>
      </c>
    </row>
    <row r="2069" spans="1:5" ht="14.4">
      <c r="A2069" s="157" t="s">
        <v>139</v>
      </c>
      <c r="B2069" s="158">
        <v>2023</v>
      </c>
      <c r="C2069" s="157" t="s">
        <v>341</v>
      </c>
      <c r="D2069" s="157" t="s">
        <v>337</v>
      </c>
      <c r="E2069" s="158">
        <v>8433</v>
      </c>
    </row>
    <row r="2070" spans="1:5" ht="14.4">
      <c r="A2070" s="157" t="s">
        <v>139</v>
      </c>
      <c r="B2070" s="158">
        <v>2023</v>
      </c>
      <c r="C2070" s="157" t="s">
        <v>335</v>
      </c>
      <c r="D2070" s="157" t="s">
        <v>332</v>
      </c>
      <c r="E2070" s="158">
        <v>2305</v>
      </c>
    </row>
    <row r="2071" spans="1:5" ht="14.4">
      <c r="A2071" s="157" t="s">
        <v>139</v>
      </c>
      <c r="B2071" s="158">
        <v>2023</v>
      </c>
      <c r="C2071" s="157" t="s">
        <v>336</v>
      </c>
      <c r="D2071" s="157" t="s">
        <v>332</v>
      </c>
      <c r="E2071" s="158">
        <v>67</v>
      </c>
    </row>
    <row r="2072" spans="1:5" ht="14.4">
      <c r="A2072" s="157" t="s">
        <v>140</v>
      </c>
      <c r="B2072" s="158">
        <v>2015</v>
      </c>
      <c r="C2072" s="157" t="s">
        <v>343</v>
      </c>
      <c r="D2072" s="157" t="s">
        <v>332</v>
      </c>
      <c r="E2072" s="158">
        <v>0</v>
      </c>
    </row>
    <row r="2073" spans="1:5" ht="14.4">
      <c r="A2073" s="157" t="s">
        <v>140</v>
      </c>
      <c r="B2073" s="158">
        <v>2015</v>
      </c>
      <c r="C2073" s="157" t="s">
        <v>338</v>
      </c>
      <c r="D2073" s="157" t="s">
        <v>337</v>
      </c>
      <c r="E2073" s="158">
        <v>3054</v>
      </c>
    </row>
    <row r="2074" spans="1:5" ht="14.4">
      <c r="A2074" s="157" t="s">
        <v>140</v>
      </c>
      <c r="B2074" s="158">
        <v>2015</v>
      </c>
      <c r="C2074" s="157" t="s">
        <v>339</v>
      </c>
      <c r="D2074" s="157" t="s">
        <v>337</v>
      </c>
      <c r="E2074" s="158">
        <v>284</v>
      </c>
    </row>
    <row r="2075" spans="1:5" ht="14.4">
      <c r="A2075" s="157" t="s">
        <v>140</v>
      </c>
      <c r="B2075" s="158">
        <v>2015</v>
      </c>
      <c r="C2075" s="157" t="s">
        <v>341</v>
      </c>
      <c r="D2075" s="157" t="s">
        <v>337</v>
      </c>
      <c r="E2075" s="158">
        <v>23947</v>
      </c>
    </row>
    <row r="2076" spans="1:5" ht="14.4">
      <c r="A2076" s="157" t="s">
        <v>140</v>
      </c>
      <c r="B2076" s="158">
        <v>2015</v>
      </c>
      <c r="C2076" s="157" t="s">
        <v>333</v>
      </c>
      <c r="D2076" s="157" t="s">
        <v>332</v>
      </c>
      <c r="E2076" s="158">
        <v>449</v>
      </c>
    </row>
    <row r="2077" spans="1:5" ht="14.4">
      <c r="A2077" s="157" t="s">
        <v>140</v>
      </c>
      <c r="B2077" s="158">
        <v>2015</v>
      </c>
      <c r="C2077" s="157" t="s">
        <v>335</v>
      </c>
      <c r="D2077" s="157" t="s">
        <v>332</v>
      </c>
      <c r="E2077" s="158">
        <v>6488</v>
      </c>
    </row>
    <row r="2078" spans="1:5" ht="14.4">
      <c r="A2078" s="157" t="s">
        <v>140</v>
      </c>
      <c r="B2078" s="158">
        <v>2015</v>
      </c>
      <c r="C2078" s="157" t="s">
        <v>336</v>
      </c>
      <c r="D2078" s="157" t="s">
        <v>332</v>
      </c>
      <c r="E2078" s="158">
        <v>31</v>
      </c>
    </row>
    <row r="2079" spans="1:5" ht="14.4">
      <c r="A2079" s="157" t="s">
        <v>140</v>
      </c>
      <c r="B2079" s="158">
        <v>2016</v>
      </c>
      <c r="C2079" s="157" t="s">
        <v>338</v>
      </c>
      <c r="D2079" s="157" t="s">
        <v>337</v>
      </c>
      <c r="E2079" s="158">
        <v>3051</v>
      </c>
    </row>
    <row r="2080" spans="1:5" ht="14.4">
      <c r="A2080" s="157" t="s">
        <v>140</v>
      </c>
      <c r="B2080" s="158">
        <v>2016</v>
      </c>
      <c r="C2080" s="157" t="s">
        <v>339</v>
      </c>
      <c r="D2080" s="157" t="s">
        <v>337</v>
      </c>
      <c r="E2080" s="158">
        <v>289</v>
      </c>
    </row>
    <row r="2081" spans="1:5" ht="14.4">
      <c r="A2081" s="157" t="s">
        <v>140</v>
      </c>
      <c r="B2081" s="158">
        <v>2016</v>
      </c>
      <c r="C2081" s="157" t="s">
        <v>341</v>
      </c>
      <c r="D2081" s="157" t="s">
        <v>337</v>
      </c>
      <c r="E2081" s="158">
        <v>24013</v>
      </c>
    </row>
    <row r="2082" spans="1:5" ht="14.4">
      <c r="A2082" s="157" t="s">
        <v>140</v>
      </c>
      <c r="B2082" s="158">
        <v>2016</v>
      </c>
      <c r="C2082" s="157" t="s">
        <v>333</v>
      </c>
      <c r="D2082" s="157" t="s">
        <v>332</v>
      </c>
      <c r="E2082" s="158">
        <v>470</v>
      </c>
    </row>
    <row r="2083" spans="1:5" ht="14.4">
      <c r="A2083" s="157" t="s">
        <v>140</v>
      </c>
      <c r="B2083" s="158">
        <v>2016</v>
      </c>
      <c r="C2083" s="157" t="s">
        <v>335</v>
      </c>
      <c r="D2083" s="157" t="s">
        <v>332</v>
      </c>
      <c r="E2083" s="158">
        <v>6489</v>
      </c>
    </row>
    <row r="2084" spans="1:5" ht="14.4">
      <c r="A2084" s="157" t="s">
        <v>140</v>
      </c>
      <c r="B2084" s="158">
        <v>2016</v>
      </c>
      <c r="C2084" s="157" t="s">
        <v>336</v>
      </c>
      <c r="D2084" s="157" t="s">
        <v>332</v>
      </c>
      <c r="E2084" s="158">
        <v>31</v>
      </c>
    </row>
    <row r="2085" spans="1:5" ht="14.4">
      <c r="A2085" s="157" t="s">
        <v>140</v>
      </c>
      <c r="B2085" s="158">
        <v>2017</v>
      </c>
      <c r="C2085" s="157" t="s">
        <v>338</v>
      </c>
      <c r="D2085" s="157" t="s">
        <v>337</v>
      </c>
      <c r="E2085" s="158">
        <v>3037</v>
      </c>
    </row>
    <row r="2086" spans="1:5" ht="14.4">
      <c r="A2086" s="157" t="s">
        <v>140</v>
      </c>
      <c r="B2086" s="158">
        <v>2017</v>
      </c>
      <c r="C2086" s="157" t="s">
        <v>339</v>
      </c>
      <c r="D2086" s="157" t="s">
        <v>337</v>
      </c>
      <c r="E2086" s="158">
        <v>291</v>
      </c>
    </row>
    <row r="2087" spans="1:5" ht="14.4">
      <c r="A2087" s="157" t="s">
        <v>140</v>
      </c>
      <c r="B2087" s="158">
        <v>2017</v>
      </c>
      <c r="C2087" s="157" t="s">
        <v>341</v>
      </c>
      <c r="D2087" s="157" t="s">
        <v>337</v>
      </c>
      <c r="E2087" s="158">
        <v>24077</v>
      </c>
    </row>
    <row r="2088" spans="1:5" ht="14.4">
      <c r="A2088" s="157" t="s">
        <v>140</v>
      </c>
      <c r="B2088" s="158">
        <v>2017</v>
      </c>
      <c r="C2088" s="157" t="s">
        <v>333</v>
      </c>
      <c r="D2088" s="157" t="s">
        <v>332</v>
      </c>
      <c r="E2088" s="158">
        <v>462</v>
      </c>
    </row>
    <row r="2089" spans="1:5" ht="14.4">
      <c r="A2089" s="157" t="s">
        <v>140</v>
      </c>
      <c r="B2089" s="158">
        <v>2017</v>
      </c>
      <c r="C2089" s="157" t="s">
        <v>335</v>
      </c>
      <c r="D2089" s="157" t="s">
        <v>332</v>
      </c>
      <c r="E2089" s="158">
        <v>6489</v>
      </c>
    </row>
    <row r="2090" spans="1:5" ht="14.4">
      <c r="A2090" s="157" t="s">
        <v>140</v>
      </c>
      <c r="B2090" s="158">
        <v>2017</v>
      </c>
      <c r="C2090" s="157" t="s">
        <v>336</v>
      </c>
      <c r="D2090" s="157" t="s">
        <v>332</v>
      </c>
      <c r="E2090" s="158">
        <v>31</v>
      </c>
    </row>
    <row r="2091" spans="1:5" ht="14.4">
      <c r="A2091" s="157" t="s">
        <v>140</v>
      </c>
      <c r="B2091" s="158">
        <v>2018</v>
      </c>
      <c r="C2091" s="157" t="s">
        <v>338</v>
      </c>
      <c r="D2091" s="157" t="s">
        <v>337</v>
      </c>
      <c r="E2091" s="158">
        <v>3047</v>
      </c>
    </row>
    <row r="2092" spans="1:5" ht="14.4">
      <c r="A2092" s="157" t="s">
        <v>140</v>
      </c>
      <c r="B2092" s="158">
        <v>2018</v>
      </c>
      <c r="C2092" s="157" t="s">
        <v>339</v>
      </c>
      <c r="D2092" s="157" t="s">
        <v>337</v>
      </c>
      <c r="E2092" s="158">
        <v>285</v>
      </c>
    </row>
    <row r="2093" spans="1:5" ht="14.4">
      <c r="A2093" s="157" t="s">
        <v>140</v>
      </c>
      <c r="B2093" s="158">
        <v>2018</v>
      </c>
      <c r="C2093" s="157" t="s">
        <v>341</v>
      </c>
      <c r="D2093" s="157" t="s">
        <v>337</v>
      </c>
      <c r="E2093" s="158">
        <v>24143</v>
      </c>
    </row>
    <row r="2094" spans="1:5" ht="14.4">
      <c r="A2094" s="157" t="s">
        <v>140</v>
      </c>
      <c r="B2094" s="158">
        <v>2018</v>
      </c>
      <c r="C2094" s="157" t="s">
        <v>333</v>
      </c>
      <c r="D2094" s="157" t="s">
        <v>332</v>
      </c>
      <c r="E2094" s="158">
        <v>464</v>
      </c>
    </row>
    <row r="2095" spans="1:5" ht="14.4">
      <c r="A2095" s="157" t="s">
        <v>140</v>
      </c>
      <c r="B2095" s="158">
        <v>2018</v>
      </c>
      <c r="C2095" s="157" t="s">
        <v>335</v>
      </c>
      <c r="D2095" s="157" t="s">
        <v>332</v>
      </c>
      <c r="E2095" s="158">
        <v>6486</v>
      </c>
    </row>
    <row r="2096" spans="1:5" ht="14.4">
      <c r="A2096" s="157" t="s">
        <v>140</v>
      </c>
      <c r="B2096" s="158">
        <v>2018</v>
      </c>
      <c r="C2096" s="157" t="s">
        <v>336</v>
      </c>
      <c r="D2096" s="157" t="s">
        <v>332</v>
      </c>
      <c r="E2096" s="158">
        <v>30</v>
      </c>
    </row>
    <row r="2097" spans="1:5" ht="14.4">
      <c r="A2097" s="157" t="s">
        <v>140</v>
      </c>
      <c r="B2097" s="158">
        <v>2019</v>
      </c>
      <c r="C2097" s="157" t="s">
        <v>338</v>
      </c>
      <c r="D2097" s="157" t="s">
        <v>337</v>
      </c>
      <c r="E2097" s="158">
        <v>3038</v>
      </c>
    </row>
    <row r="2098" spans="1:5" ht="14.4">
      <c r="A2098" s="157" t="s">
        <v>140</v>
      </c>
      <c r="B2098" s="158">
        <v>2019</v>
      </c>
      <c r="C2098" s="157" t="s">
        <v>339</v>
      </c>
      <c r="D2098" s="157" t="s">
        <v>337</v>
      </c>
      <c r="E2098" s="158">
        <v>293</v>
      </c>
    </row>
    <row r="2099" spans="1:5" ht="14.4">
      <c r="A2099" s="157" t="s">
        <v>140</v>
      </c>
      <c r="B2099" s="158">
        <v>2019</v>
      </c>
      <c r="C2099" s="157" t="s">
        <v>341</v>
      </c>
      <c r="D2099" s="157" t="s">
        <v>337</v>
      </c>
      <c r="E2099" s="158">
        <v>24133</v>
      </c>
    </row>
    <row r="2100" spans="1:5" ht="14.4">
      <c r="A2100" s="157" t="s">
        <v>140</v>
      </c>
      <c r="B2100" s="158">
        <v>2019</v>
      </c>
      <c r="C2100" s="157" t="s">
        <v>333</v>
      </c>
      <c r="D2100" s="157" t="s">
        <v>332</v>
      </c>
      <c r="E2100" s="158">
        <v>450</v>
      </c>
    </row>
    <row r="2101" spans="1:5" ht="14.4">
      <c r="A2101" s="157" t="s">
        <v>140</v>
      </c>
      <c r="B2101" s="158">
        <v>2019</v>
      </c>
      <c r="C2101" s="157" t="s">
        <v>335</v>
      </c>
      <c r="D2101" s="157" t="s">
        <v>332</v>
      </c>
      <c r="E2101" s="158">
        <v>6486</v>
      </c>
    </row>
    <row r="2102" spans="1:5" ht="14.4">
      <c r="A2102" s="157" t="s">
        <v>140</v>
      </c>
      <c r="B2102" s="158">
        <v>2019</v>
      </c>
      <c r="C2102" s="157" t="s">
        <v>336</v>
      </c>
      <c r="D2102" s="157" t="s">
        <v>332</v>
      </c>
      <c r="E2102" s="158">
        <v>30</v>
      </c>
    </row>
    <row r="2103" spans="1:5" ht="14.4">
      <c r="A2103" s="157" t="s">
        <v>140</v>
      </c>
      <c r="B2103" s="158">
        <v>2020</v>
      </c>
      <c r="C2103" s="157" t="s">
        <v>338</v>
      </c>
      <c r="D2103" s="157" t="s">
        <v>337</v>
      </c>
      <c r="E2103" s="158">
        <v>3041</v>
      </c>
    </row>
    <row r="2104" spans="1:5" ht="14.4">
      <c r="A2104" s="157" t="s">
        <v>140</v>
      </c>
      <c r="B2104" s="158">
        <v>2020</v>
      </c>
      <c r="C2104" s="157" t="s">
        <v>339</v>
      </c>
      <c r="D2104" s="157" t="s">
        <v>337</v>
      </c>
      <c r="E2104" s="158">
        <v>294</v>
      </c>
    </row>
    <row r="2105" spans="1:5" ht="14.4">
      <c r="A2105" s="157" t="s">
        <v>140</v>
      </c>
      <c r="B2105" s="158">
        <v>2020</v>
      </c>
      <c r="C2105" s="157" t="s">
        <v>341</v>
      </c>
      <c r="D2105" s="157" t="s">
        <v>337</v>
      </c>
      <c r="E2105" s="158">
        <v>24203</v>
      </c>
    </row>
    <row r="2106" spans="1:5" ht="14.4">
      <c r="A2106" s="157" t="s">
        <v>140</v>
      </c>
      <c r="B2106" s="158">
        <v>2020</v>
      </c>
      <c r="C2106" s="157" t="s">
        <v>333</v>
      </c>
      <c r="D2106" s="157" t="s">
        <v>332</v>
      </c>
      <c r="E2106" s="158">
        <v>435</v>
      </c>
    </row>
    <row r="2107" spans="1:5" ht="14.4">
      <c r="A2107" s="157" t="s">
        <v>140</v>
      </c>
      <c r="B2107" s="158">
        <v>2020</v>
      </c>
      <c r="C2107" s="157" t="s">
        <v>335</v>
      </c>
      <c r="D2107" s="157" t="s">
        <v>332</v>
      </c>
      <c r="E2107" s="158">
        <v>6496</v>
      </c>
    </row>
    <row r="2108" spans="1:5" ht="14.4">
      <c r="A2108" s="157" t="s">
        <v>140</v>
      </c>
      <c r="B2108" s="158">
        <v>2020</v>
      </c>
      <c r="C2108" s="157" t="s">
        <v>336</v>
      </c>
      <c r="D2108" s="157" t="s">
        <v>332</v>
      </c>
      <c r="E2108" s="158">
        <v>30</v>
      </c>
    </row>
    <row r="2109" spans="1:5" ht="14.4">
      <c r="A2109" s="157" t="s">
        <v>140</v>
      </c>
      <c r="B2109" s="158">
        <v>2021</v>
      </c>
      <c r="C2109" s="157" t="s">
        <v>338</v>
      </c>
      <c r="D2109" s="157" t="s">
        <v>337</v>
      </c>
      <c r="E2109" s="158">
        <v>3041</v>
      </c>
    </row>
    <row r="2110" spans="1:5" ht="14.4">
      <c r="A2110" s="157" t="s">
        <v>140</v>
      </c>
      <c r="B2110" s="158">
        <v>2021</v>
      </c>
      <c r="C2110" s="157" t="s">
        <v>339</v>
      </c>
      <c r="D2110" s="157" t="s">
        <v>337</v>
      </c>
      <c r="E2110" s="158">
        <v>296</v>
      </c>
    </row>
    <row r="2111" spans="1:5" ht="14.4">
      <c r="A2111" s="157" t="s">
        <v>140</v>
      </c>
      <c r="B2111" s="158">
        <v>2021</v>
      </c>
      <c r="C2111" s="157" t="s">
        <v>341</v>
      </c>
      <c r="D2111" s="157" t="s">
        <v>337</v>
      </c>
      <c r="E2111" s="158">
        <v>24291</v>
      </c>
    </row>
    <row r="2112" spans="1:5" ht="14.4">
      <c r="A2112" s="157" t="s">
        <v>140</v>
      </c>
      <c r="B2112" s="158">
        <v>2021</v>
      </c>
      <c r="C2112" s="157" t="s">
        <v>333</v>
      </c>
      <c r="D2112" s="157" t="s">
        <v>332</v>
      </c>
      <c r="E2112" s="158">
        <v>444</v>
      </c>
    </row>
    <row r="2113" spans="1:5" ht="14.4">
      <c r="A2113" s="157" t="s">
        <v>140</v>
      </c>
      <c r="B2113" s="158">
        <v>2021</v>
      </c>
      <c r="C2113" s="157" t="s">
        <v>335</v>
      </c>
      <c r="D2113" s="157" t="s">
        <v>332</v>
      </c>
      <c r="E2113" s="158">
        <v>6247</v>
      </c>
    </row>
    <row r="2114" spans="1:5" ht="14.4">
      <c r="A2114" s="157" t="s">
        <v>140</v>
      </c>
      <c r="B2114" s="158">
        <v>2021</v>
      </c>
      <c r="C2114" s="157" t="s">
        <v>336</v>
      </c>
      <c r="D2114" s="157" t="s">
        <v>332</v>
      </c>
      <c r="E2114" s="158">
        <v>30</v>
      </c>
    </row>
    <row r="2115" spans="1:5" ht="14.4">
      <c r="A2115" s="157" t="s">
        <v>140</v>
      </c>
      <c r="B2115" s="158">
        <v>2022</v>
      </c>
      <c r="C2115" s="157" t="s">
        <v>338</v>
      </c>
      <c r="D2115" s="157" t="s">
        <v>337</v>
      </c>
      <c r="E2115" s="158">
        <v>3018</v>
      </c>
    </row>
    <row r="2116" spans="1:5" ht="14.4">
      <c r="A2116" s="157" t="s">
        <v>140</v>
      </c>
      <c r="B2116" s="158">
        <v>2022</v>
      </c>
      <c r="C2116" s="157" t="s">
        <v>339</v>
      </c>
      <c r="D2116" s="157" t="s">
        <v>337</v>
      </c>
      <c r="E2116" s="158">
        <v>294</v>
      </c>
    </row>
    <row r="2117" spans="1:5" ht="14.4">
      <c r="A2117" s="157" t="s">
        <v>140</v>
      </c>
      <c r="B2117" s="158">
        <v>2022</v>
      </c>
      <c r="C2117" s="157" t="s">
        <v>341</v>
      </c>
      <c r="D2117" s="157" t="s">
        <v>337</v>
      </c>
      <c r="E2117" s="158">
        <v>24366</v>
      </c>
    </row>
    <row r="2118" spans="1:5" ht="14.4">
      <c r="A2118" s="157" t="s">
        <v>140</v>
      </c>
      <c r="B2118" s="158">
        <v>2022</v>
      </c>
      <c r="C2118" s="157" t="s">
        <v>333</v>
      </c>
      <c r="D2118" s="157" t="s">
        <v>332</v>
      </c>
      <c r="E2118" s="158">
        <v>422</v>
      </c>
    </row>
    <row r="2119" spans="1:5" ht="14.4">
      <c r="A2119" s="157" t="s">
        <v>140</v>
      </c>
      <c r="B2119" s="158">
        <v>2022</v>
      </c>
      <c r="C2119" s="157" t="s">
        <v>335</v>
      </c>
      <c r="D2119" s="157" t="s">
        <v>332</v>
      </c>
      <c r="E2119" s="158">
        <v>5745</v>
      </c>
    </row>
    <row r="2120" spans="1:5" ht="14.4">
      <c r="A2120" s="157" t="s">
        <v>140</v>
      </c>
      <c r="B2120" s="158">
        <v>2022</v>
      </c>
      <c r="C2120" s="157" t="s">
        <v>336</v>
      </c>
      <c r="D2120" s="157" t="s">
        <v>332</v>
      </c>
      <c r="E2120" s="158">
        <v>29</v>
      </c>
    </row>
    <row r="2121" spans="1:5" ht="14.4">
      <c r="A2121" s="157" t="s">
        <v>140</v>
      </c>
      <c r="B2121" s="158">
        <v>2023</v>
      </c>
      <c r="C2121" s="157" t="s">
        <v>338</v>
      </c>
      <c r="D2121" s="157" t="s">
        <v>337</v>
      </c>
      <c r="E2121" s="158">
        <v>3003</v>
      </c>
    </row>
    <row r="2122" spans="1:5" ht="14.4">
      <c r="A2122" s="157" t="s">
        <v>140</v>
      </c>
      <c r="B2122" s="158">
        <v>2023</v>
      </c>
      <c r="C2122" s="157" t="s">
        <v>339</v>
      </c>
      <c r="D2122" s="157" t="s">
        <v>337</v>
      </c>
      <c r="E2122" s="158">
        <v>294</v>
      </c>
    </row>
    <row r="2123" spans="1:5" ht="14.4">
      <c r="A2123" s="157" t="s">
        <v>140</v>
      </c>
      <c r="B2123" s="158">
        <v>2023</v>
      </c>
      <c r="C2123" s="157" t="s">
        <v>341</v>
      </c>
      <c r="D2123" s="157" t="s">
        <v>337</v>
      </c>
      <c r="E2123" s="158">
        <v>24442</v>
      </c>
    </row>
    <row r="2124" spans="1:5" ht="14.4">
      <c r="A2124" s="157" t="s">
        <v>140</v>
      </c>
      <c r="B2124" s="158">
        <v>2023</v>
      </c>
      <c r="C2124" s="157" t="s">
        <v>333</v>
      </c>
      <c r="D2124" s="157" t="s">
        <v>332</v>
      </c>
      <c r="E2124" s="158">
        <v>436</v>
      </c>
    </row>
    <row r="2125" spans="1:5" ht="14.4">
      <c r="A2125" s="157" t="s">
        <v>140</v>
      </c>
      <c r="B2125" s="158">
        <v>2023</v>
      </c>
      <c r="C2125" s="157" t="s">
        <v>335</v>
      </c>
      <c r="D2125" s="157" t="s">
        <v>332</v>
      </c>
      <c r="E2125" s="158">
        <v>6247</v>
      </c>
    </row>
    <row r="2126" spans="1:5" ht="14.4">
      <c r="A2126" s="157" t="s">
        <v>140</v>
      </c>
      <c r="B2126" s="158">
        <v>2023</v>
      </c>
      <c r="C2126" s="157" t="s">
        <v>336</v>
      </c>
      <c r="D2126" s="157" t="s">
        <v>332</v>
      </c>
      <c r="E2126" s="158">
        <v>28</v>
      </c>
    </row>
    <row r="2127" spans="1:5" ht="14.4">
      <c r="A2127" s="157" t="s">
        <v>141</v>
      </c>
      <c r="B2127" s="158">
        <v>2015</v>
      </c>
      <c r="C2127" s="157" t="s">
        <v>338</v>
      </c>
      <c r="D2127" s="157" t="s">
        <v>337</v>
      </c>
      <c r="E2127" s="158">
        <v>785</v>
      </c>
    </row>
    <row r="2128" spans="1:5" ht="14.4">
      <c r="A2128" s="157" t="s">
        <v>141</v>
      </c>
      <c r="B2128" s="158">
        <v>2015</v>
      </c>
      <c r="C2128" s="157" t="s">
        <v>339</v>
      </c>
      <c r="D2128" s="157" t="s">
        <v>337</v>
      </c>
      <c r="E2128" s="158">
        <v>71</v>
      </c>
    </row>
    <row r="2129" spans="1:5" ht="14.4">
      <c r="A2129" s="157" t="s">
        <v>141</v>
      </c>
      <c r="B2129" s="158">
        <v>2015</v>
      </c>
      <c r="C2129" s="157" t="s">
        <v>341</v>
      </c>
      <c r="D2129" s="157" t="s">
        <v>337</v>
      </c>
      <c r="E2129" s="158">
        <v>5219</v>
      </c>
    </row>
    <row r="2130" spans="1:5" ht="14.4">
      <c r="A2130" s="157" t="s">
        <v>141</v>
      </c>
      <c r="B2130" s="158">
        <v>2015</v>
      </c>
      <c r="C2130" s="157" t="s">
        <v>335</v>
      </c>
      <c r="D2130" s="157" t="s">
        <v>332</v>
      </c>
      <c r="E2130" s="158">
        <v>1650</v>
      </c>
    </row>
    <row r="2131" spans="1:5" ht="14.4">
      <c r="A2131" s="157" t="s">
        <v>141</v>
      </c>
      <c r="B2131" s="158">
        <v>2015</v>
      </c>
      <c r="C2131" s="157" t="s">
        <v>336</v>
      </c>
      <c r="D2131" s="157" t="s">
        <v>332</v>
      </c>
      <c r="E2131" s="158">
        <v>23</v>
      </c>
    </row>
    <row r="2132" spans="1:5" ht="14.4">
      <c r="A2132" s="157" t="s">
        <v>141</v>
      </c>
      <c r="B2132" s="158">
        <v>2016</v>
      </c>
      <c r="C2132" s="157" t="s">
        <v>338</v>
      </c>
      <c r="D2132" s="157" t="s">
        <v>337</v>
      </c>
      <c r="E2132" s="158">
        <v>739</v>
      </c>
    </row>
    <row r="2133" spans="1:5" ht="14.4">
      <c r="A2133" s="157" t="s">
        <v>141</v>
      </c>
      <c r="B2133" s="158">
        <v>2016</v>
      </c>
      <c r="C2133" s="157" t="s">
        <v>339</v>
      </c>
      <c r="D2133" s="157" t="s">
        <v>337</v>
      </c>
      <c r="E2133" s="158">
        <v>60</v>
      </c>
    </row>
    <row r="2134" spans="1:5" ht="14.4">
      <c r="A2134" s="157" t="s">
        <v>141</v>
      </c>
      <c r="B2134" s="158">
        <v>2016</v>
      </c>
      <c r="C2134" s="157" t="s">
        <v>341</v>
      </c>
      <c r="D2134" s="157" t="s">
        <v>337</v>
      </c>
      <c r="E2134" s="158">
        <v>5208</v>
      </c>
    </row>
    <row r="2135" spans="1:5" ht="14.4">
      <c r="A2135" s="157" t="s">
        <v>141</v>
      </c>
      <c r="B2135" s="158">
        <v>2016</v>
      </c>
      <c r="C2135" s="157" t="s">
        <v>335</v>
      </c>
      <c r="D2135" s="157" t="s">
        <v>332</v>
      </c>
      <c r="E2135" s="158">
        <v>1650</v>
      </c>
    </row>
    <row r="2136" spans="1:5" ht="14.4">
      <c r="A2136" s="157" t="s">
        <v>141</v>
      </c>
      <c r="B2136" s="158">
        <v>2016</v>
      </c>
      <c r="C2136" s="157" t="s">
        <v>336</v>
      </c>
      <c r="D2136" s="157" t="s">
        <v>332</v>
      </c>
      <c r="E2136" s="158">
        <v>23</v>
      </c>
    </row>
    <row r="2137" spans="1:5" ht="14.4">
      <c r="A2137" s="157" t="s">
        <v>141</v>
      </c>
      <c r="B2137" s="158">
        <v>2017</v>
      </c>
      <c r="C2137" s="157" t="s">
        <v>338</v>
      </c>
      <c r="D2137" s="157" t="s">
        <v>337</v>
      </c>
      <c r="E2137" s="158">
        <v>733</v>
      </c>
    </row>
    <row r="2138" spans="1:5" ht="14.4">
      <c r="A2138" s="157" t="s">
        <v>141</v>
      </c>
      <c r="B2138" s="158">
        <v>2017</v>
      </c>
      <c r="C2138" s="157" t="s">
        <v>339</v>
      </c>
      <c r="D2138" s="157" t="s">
        <v>337</v>
      </c>
      <c r="E2138" s="158">
        <v>53</v>
      </c>
    </row>
    <row r="2139" spans="1:5" ht="14.4">
      <c r="A2139" s="157" t="s">
        <v>141</v>
      </c>
      <c r="B2139" s="158">
        <v>2017</v>
      </c>
      <c r="C2139" s="157" t="s">
        <v>341</v>
      </c>
      <c r="D2139" s="157" t="s">
        <v>337</v>
      </c>
      <c r="E2139" s="158">
        <v>5194</v>
      </c>
    </row>
    <row r="2140" spans="1:5" ht="14.4">
      <c r="A2140" s="157" t="s">
        <v>141</v>
      </c>
      <c r="B2140" s="158">
        <v>2017</v>
      </c>
      <c r="C2140" s="157" t="s">
        <v>335</v>
      </c>
      <c r="D2140" s="157" t="s">
        <v>332</v>
      </c>
      <c r="E2140" s="158">
        <v>1650</v>
      </c>
    </row>
    <row r="2141" spans="1:5" ht="14.4">
      <c r="A2141" s="157" t="s">
        <v>141</v>
      </c>
      <c r="B2141" s="158">
        <v>2017</v>
      </c>
      <c r="C2141" s="157" t="s">
        <v>336</v>
      </c>
      <c r="D2141" s="157" t="s">
        <v>332</v>
      </c>
      <c r="E2141" s="158">
        <v>23</v>
      </c>
    </row>
    <row r="2142" spans="1:5" ht="14.4">
      <c r="A2142" s="157" t="s">
        <v>141</v>
      </c>
      <c r="B2142" s="158">
        <v>2018</v>
      </c>
      <c r="C2142" s="157" t="s">
        <v>338</v>
      </c>
      <c r="D2142" s="157" t="s">
        <v>337</v>
      </c>
      <c r="E2142" s="158">
        <v>724</v>
      </c>
    </row>
    <row r="2143" spans="1:5" ht="14.4">
      <c r="A2143" s="157" t="s">
        <v>141</v>
      </c>
      <c r="B2143" s="158">
        <v>2018</v>
      </c>
      <c r="C2143" s="157" t="s">
        <v>339</v>
      </c>
      <c r="D2143" s="157" t="s">
        <v>337</v>
      </c>
      <c r="E2143" s="158">
        <v>68</v>
      </c>
    </row>
    <row r="2144" spans="1:5" ht="14.4">
      <c r="A2144" s="157" t="s">
        <v>141</v>
      </c>
      <c r="B2144" s="158">
        <v>2018</v>
      </c>
      <c r="C2144" s="157" t="s">
        <v>341</v>
      </c>
      <c r="D2144" s="157" t="s">
        <v>337</v>
      </c>
      <c r="E2144" s="158">
        <v>5127</v>
      </c>
    </row>
    <row r="2145" spans="1:5" ht="14.4">
      <c r="A2145" s="157" t="s">
        <v>141</v>
      </c>
      <c r="B2145" s="158">
        <v>2018</v>
      </c>
      <c r="C2145" s="157" t="s">
        <v>335</v>
      </c>
      <c r="D2145" s="157" t="s">
        <v>332</v>
      </c>
      <c r="E2145" s="158">
        <v>1710</v>
      </c>
    </row>
    <row r="2146" spans="1:5" ht="14.4">
      <c r="A2146" s="157" t="s">
        <v>141</v>
      </c>
      <c r="B2146" s="158">
        <v>2018</v>
      </c>
      <c r="C2146" s="157" t="s">
        <v>336</v>
      </c>
      <c r="D2146" s="157" t="s">
        <v>332</v>
      </c>
      <c r="E2146" s="158">
        <v>23</v>
      </c>
    </row>
    <row r="2147" spans="1:5" ht="14.4">
      <c r="A2147" s="157" t="s">
        <v>141</v>
      </c>
      <c r="B2147" s="158">
        <v>2019</v>
      </c>
      <c r="C2147" s="157" t="s">
        <v>338</v>
      </c>
      <c r="D2147" s="157" t="s">
        <v>337</v>
      </c>
      <c r="E2147" s="158">
        <v>742</v>
      </c>
    </row>
    <row r="2148" spans="1:5" ht="14.4">
      <c r="A2148" s="157" t="s">
        <v>141</v>
      </c>
      <c r="B2148" s="158">
        <v>2019</v>
      </c>
      <c r="C2148" s="157" t="s">
        <v>339</v>
      </c>
      <c r="D2148" s="157" t="s">
        <v>337</v>
      </c>
      <c r="E2148" s="158">
        <v>70</v>
      </c>
    </row>
    <row r="2149" spans="1:5" ht="14.4">
      <c r="A2149" s="157" t="s">
        <v>141</v>
      </c>
      <c r="B2149" s="158">
        <v>2019</v>
      </c>
      <c r="C2149" s="157" t="s">
        <v>341</v>
      </c>
      <c r="D2149" s="157" t="s">
        <v>337</v>
      </c>
      <c r="E2149" s="158">
        <v>5165</v>
      </c>
    </row>
    <row r="2150" spans="1:5" ht="14.4">
      <c r="A2150" s="157" t="s">
        <v>141</v>
      </c>
      <c r="B2150" s="158">
        <v>2019</v>
      </c>
      <c r="C2150" s="157" t="s">
        <v>335</v>
      </c>
      <c r="D2150" s="157" t="s">
        <v>332</v>
      </c>
      <c r="E2150" s="158">
        <v>1710</v>
      </c>
    </row>
    <row r="2151" spans="1:5" ht="14.4">
      <c r="A2151" s="157" t="s">
        <v>141</v>
      </c>
      <c r="B2151" s="158">
        <v>2019</v>
      </c>
      <c r="C2151" s="157" t="s">
        <v>336</v>
      </c>
      <c r="D2151" s="157" t="s">
        <v>332</v>
      </c>
      <c r="E2151" s="158">
        <v>23</v>
      </c>
    </row>
    <row r="2152" spans="1:5" ht="14.4">
      <c r="A2152" s="157" t="s">
        <v>141</v>
      </c>
      <c r="B2152" s="158">
        <v>2020</v>
      </c>
      <c r="C2152" s="157" t="s">
        <v>338</v>
      </c>
      <c r="D2152" s="157" t="s">
        <v>337</v>
      </c>
      <c r="E2152" s="158">
        <v>706</v>
      </c>
    </row>
    <row r="2153" spans="1:5" ht="14.4">
      <c r="A2153" s="157" t="s">
        <v>141</v>
      </c>
      <c r="B2153" s="158">
        <v>2020</v>
      </c>
      <c r="C2153" s="157" t="s">
        <v>339</v>
      </c>
      <c r="D2153" s="157" t="s">
        <v>337</v>
      </c>
      <c r="E2153" s="158">
        <v>73</v>
      </c>
    </row>
    <row r="2154" spans="1:5" ht="14.4">
      <c r="A2154" s="157" t="s">
        <v>141</v>
      </c>
      <c r="B2154" s="158">
        <v>2020</v>
      </c>
      <c r="C2154" s="157" t="s">
        <v>341</v>
      </c>
      <c r="D2154" s="157" t="s">
        <v>337</v>
      </c>
      <c r="E2154" s="158">
        <v>5150</v>
      </c>
    </row>
    <row r="2155" spans="1:5" ht="14.4">
      <c r="A2155" s="157" t="s">
        <v>141</v>
      </c>
      <c r="B2155" s="158">
        <v>2020</v>
      </c>
      <c r="C2155" s="157" t="s">
        <v>335</v>
      </c>
      <c r="D2155" s="157" t="s">
        <v>332</v>
      </c>
      <c r="E2155" s="158">
        <v>1710</v>
      </c>
    </row>
    <row r="2156" spans="1:5" ht="14.4">
      <c r="A2156" s="157" t="s">
        <v>141</v>
      </c>
      <c r="B2156" s="158">
        <v>2020</v>
      </c>
      <c r="C2156" s="157" t="s">
        <v>336</v>
      </c>
      <c r="D2156" s="157" t="s">
        <v>332</v>
      </c>
      <c r="E2156" s="158">
        <v>23</v>
      </c>
    </row>
    <row r="2157" spans="1:5" ht="14.4">
      <c r="A2157" s="157" t="s">
        <v>141</v>
      </c>
      <c r="B2157" s="158">
        <v>2021</v>
      </c>
      <c r="C2157" s="157" t="s">
        <v>338</v>
      </c>
      <c r="D2157" s="157" t="s">
        <v>337</v>
      </c>
      <c r="E2157" s="158">
        <v>709</v>
      </c>
    </row>
    <row r="2158" spans="1:5" ht="14.4">
      <c r="A2158" s="157" t="s">
        <v>141</v>
      </c>
      <c r="B2158" s="158">
        <v>2021</v>
      </c>
      <c r="C2158" s="157" t="s">
        <v>339</v>
      </c>
      <c r="D2158" s="157" t="s">
        <v>337</v>
      </c>
      <c r="E2158" s="158">
        <v>67</v>
      </c>
    </row>
    <row r="2159" spans="1:5" ht="14.4">
      <c r="A2159" s="157" t="s">
        <v>141</v>
      </c>
      <c r="B2159" s="158">
        <v>2021</v>
      </c>
      <c r="C2159" s="157" t="s">
        <v>341</v>
      </c>
      <c r="D2159" s="157" t="s">
        <v>337</v>
      </c>
      <c r="E2159" s="158">
        <v>5158</v>
      </c>
    </row>
    <row r="2160" spans="1:5" ht="14.4">
      <c r="A2160" s="157" t="s">
        <v>141</v>
      </c>
      <c r="B2160" s="158">
        <v>2021</v>
      </c>
      <c r="C2160" s="157" t="s">
        <v>335</v>
      </c>
      <c r="D2160" s="157" t="s">
        <v>332</v>
      </c>
      <c r="E2160" s="158">
        <v>1710</v>
      </c>
    </row>
    <row r="2161" spans="1:5" ht="14.4">
      <c r="A2161" s="157" t="s">
        <v>141</v>
      </c>
      <c r="B2161" s="158">
        <v>2021</v>
      </c>
      <c r="C2161" s="157" t="s">
        <v>336</v>
      </c>
      <c r="D2161" s="157" t="s">
        <v>332</v>
      </c>
      <c r="E2161" s="158">
        <v>23</v>
      </c>
    </row>
    <row r="2162" spans="1:5" ht="14.4">
      <c r="A2162" s="157" t="s">
        <v>141</v>
      </c>
      <c r="B2162" s="158">
        <v>2022</v>
      </c>
      <c r="C2162" s="157" t="s">
        <v>338</v>
      </c>
      <c r="D2162" s="157" t="s">
        <v>337</v>
      </c>
      <c r="E2162" s="158">
        <v>715</v>
      </c>
    </row>
    <row r="2163" spans="1:5" ht="14.4">
      <c r="A2163" s="157" t="s">
        <v>141</v>
      </c>
      <c r="B2163" s="158">
        <v>2022</v>
      </c>
      <c r="C2163" s="157" t="s">
        <v>339</v>
      </c>
      <c r="D2163" s="157" t="s">
        <v>337</v>
      </c>
      <c r="E2163" s="158">
        <v>67</v>
      </c>
    </row>
    <row r="2164" spans="1:5" ht="14.4">
      <c r="A2164" s="157" t="s">
        <v>141</v>
      </c>
      <c r="B2164" s="158">
        <v>2022</v>
      </c>
      <c r="C2164" s="157" t="s">
        <v>341</v>
      </c>
      <c r="D2164" s="157" t="s">
        <v>337</v>
      </c>
      <c r="E2164" s="158">
        <v>5159</v>
      </c>
    </row>
    <row r="2165" spans="1:5" ht="14.4">
      <c r="A2165" s="157" t="s">
        <v>141</v>
      </c>
      <c r="B2165" s="158">
        <v>2022</v>
      </c>
      <c r="C2165" s="157" t="s">
        <v>335</v>
      </c>
      <c r="D2165" s="157" t="s">
        <v>332</v>
      </c>
      <c r="E2165" s="158">
        <v>1710</v>
      </c>
    </row>
    <row r="2166" spans="1:5" ht="14.4">
      <c r="A2166" s="157" t="s">
        <v>141</v>
      </c>
      <c r="B2166" s="158">
        <v>2022</v>
      </c>
      <c r="C2166" s="157" t="s">
        <v>336</v>
      </c>
      <c r="D2166" s="157" t="s">
        <v>332</v>
      </c>
      <c r="E2166" s="158">
        <v>22</v>
      </c>
    </row>
    <row r="2167" spans="1:5" ht="14.4">
      <c r="A2167" s="157" t="s">
        <v>141</v>
      </c>
      <c r="B2167" s="158">
        <v>2023</v>
      </c>
      <c r="C2167" s="157" t="s">
        <v>338</v>
      </c>
      <c r="D2167" s="157" t="s">
        <v>337</v>
      </c>
      <c r="E2167" s="158">
        <v>710</v>
      </c>
    </row>
    <row r="2168" spans="1:5" ht="14.4">
      <c r="A2168" s="157" t="s">
        <v>141</v>
      </c>
      <c r="B2168" s="158">
        <v>2023</v>
      </c>
      <c r="C2168" s="157" t="s">
        <v>339</v>
      </c>
      <c r="D2168" s="157" t="s">
        <v>337</v>
      </c>
      <c r="E2168" s="158">
        <v>70</v>
      </c>
    </row>
    <row r="2169" spans="1:5" ht="14.4">
      <c r="A2169" s="157" t="s">
        <v>141</v>
      </c>
      <c r="B2169" s="158">
        <v>2023</v>
      </c>
      <c r="C2169" s="157" t="s">
        <v>341</v>
      </c>
      <c r="D2169" s="157" t="s">
        <v>337</v>
      </c>
      <c r="E2169" s="158">
        <v>5181</v>
      </c>
    </row>
    <row r="2170" spans="1:5" ht="14.4">
      <c r="A2170" s="157" t="s">
        <v>141</v>
      </c>
      <c r="B2170" s="158">
        <v>2023</v>
      </c>
      <c r="C2170" s="157" t="s">
        <v>335</v>
      </c>
      <c r="D2170" s="157" t="s">
        <v>332</v>
      </c>
      <c r="E2170" s="158">
        <v>1710</v>
      </c>
    </row>
    <row r="2171" spans="1:5" ht="14.4">
      <c r="A2171" s="157" t="s">
        <v>141</v>
      </c>
      <c r="B2171" s="158">
        <v>2023</v>
      </c>
      <c r="C2171" s="157" t="s">
        <v>336</v>
      </c>
      <c r="D2171" s="157" t="s">
        <v>332</v>
      </c>
      <c r="E2171" s="158">
        <v>22</v>
      </c>
    </row>
    <row r="2172" spans="1:5" ht="14.4">
      <c r="A2172" s="157" t="s">
        <v>142</v>
      </c>
      <c r="B2172" s="158">
        <v>2015</v>
      </c>
      <c r="C2172" s="157" t="s">
        <v>343</v>
      </c>
      <c r="D2172" s="157" t="s">
        <v>332</v>
      </c>
      <c r="E2172" s="158">
        <v>1</v>
      </c>
    </row>
    <row r="2173" spans="1:5" ht="14.4">
      <c r="A2173" s="157" t="s">
        <v>142</v>
      </c>
      <c r="B2173" s="158">
        <v>2015</v>
      </c>
      <c r="C2173" s="157" t="s">
        <v>338</v>
      </c>
      <c r="D2173" s="157" t="s">
        <v>337</v>
      </c>
      <c r="E2173" s="158">
        <v>5197</v>
      </c>
    </row>
    <row r="2174" spans="1:5" ht="14.4">
      <c r="A2174" s="157" t="s">
        <v>142</v>
      </c>
      <c r="B2174" s="158">
        <v>2015</v>
      </c>
      <c r="C2174" s="157" t="s">
        <v>339</v>
      </c>
      <c r="D2174" s="157" t="s">
        <v>337</v>
      </c>
      <c r="E2174" s="158">
        <v>959</v>
      </c>
    </row>
    <row r="2175" spans="1:5" ht="14.4">
      <c r="A2175" s="157" t="s">
        <v>142</v>
      </c>
      <c r="B2175" s="158">
        <v>2015</v>
      </c>
      <c r="C2175" s="157" t="s">
        <v>341</v>
      </c>
      <c r="D2175" s="157" t="s">
        <v>337</v>
      </c>
      <c r="E2175" s="158">
        <v>61231</v>
      </c>
    </row>
    <row r="2176" spans="1:5" ht="14.4">
      <c r="A2176" s="157" t="s">
        <v>142</v>
      </c>
      <c r="B2176" s="158">
        <v>2015</v>
      </c>
      <c r="C2176" s="157" t="s">
        <v>333</v>
      </c>
      <c r="D2176" s="157" t="s">
        <v>332</v>
      </c>
      <c r="E2176" s="158">
        <v>164</v>
      </c>
    </row>
    <row r="2177" spans="1:5" ht="14.4">
      <c r="A2177" s="157" t="s">
        <v>142</v>
      </c>
      <c r="B2177" s="158">
        <v>2015</v>
      </c>
      <c r="C2177" s="157" t="s">
        <v>335</v>
      </c>
      <c r="D2177" s="157" t="s">
        <v>332</v>
      </c>
      <c r="E2177" s="158">
        <v>11202</v>
      </c>
    </row>
    <row r="2178" spans="1:5" ht="14.4">
      <c r="A2178" s="157" t="s">
        <v>142</v>
      </c>
      <c r="B2178" s="158">
        <v>2015</v>
      </c>
      <c r="C2178" s="157" t="s">
        <v>336</v>
      </c>
      <c r="D2178" s="157" t="s">
        <v>332</v>
      </c>
      <c r="E2178" s="158">
        <v>714</v>
      </c>
    </row>
    <row r="2179" spans="1:5" ht="14.4">
      <c r="A2179" s="157" t="s">
        <v>142</v>
      </c>
      <c r="B2179" s="158">
        <v>2016</v>
      </c>
      <c r="C2179" s="157" t="s">
        <v>343</v>
      </c>
      <c r="D2179" s="157" t="s">
        <v>332</v>
      </c>
      <c r="E2179" s="158">
        <v>1</v>
      </c>
    </row>
    <row r="2180" spans="1:5" ht="14.4">
      <c r="A2180" s="157" t="s">
        <v>142</v>
      </c>
      <c r="B2180" s="158">
        <v>2016</v>
      </c>
      <c r="C2180" s="157" t="s">
        <v>338</v>
      </c>
      <c r="D2180" s="157" t="s">
        <v>337</v>
      </c>
      <c r="E2180" s="158">
        <v>5371</v>
      </c>
    </row>
    <row r="2181" spans="1:5" ht="14.4">
      <c r="A2181" s="157" t="s">
        <v>142</v>
      </c>
      <c r="B2181" s="158">
        <v>2016</v>
      </c>
      <c r="C2181" s="157" t="s">
        <v>339</v>
      </c>
      <c r="D2181" s="157" t="s">
        <v>337</v>
      </c>
      <c r="E2181" s="158">
        <v>938</v>
      </c>
    </row>
    <row r="2182" spans="1:5" ht="14.4">
      <c r="A2182" s="157" t="s">
        <v>142</v>
      </c>
      <c r="B2182" s="158">
        <v>2016</v>
      </c>
      <c r="C2182" s="157" t="s">
        <v>341</v>
      </c>
      <c r="D2182" s="157" t="s">
        <v>337</v>
      </c>
      <c r="E2182" s="158">
        <v>62501</v>
      </c>
    </row>
    <row r="2183" spans="1:5" ht="14.4">
      <c r="A2183" s="157" t="s">
        <v>142</v>
      </c>
      <c r="B2183" s="158">
        <v>2016</v>
      </c>
      <c r="C2183" s="157" t="s">
        <v>333</v>
      </c>
      <c r="D2183" s="157" t="s">
        <v>332</v>
      </c>
      <c r="E2183" s="158">
        <v>163</v>
      </c>
    </row>
    <row r="2184" spans="1:5" ht="14.4">
      <c r="A2184" s="157" t="s">
        <v>142</v>
      </c>
      <c r="B2184" s="158">
        <v>2016</v>
      </c>
      <c r="C2184" s="157" t="s">
        <v>335</v>
      </c>
      <c r="D2184" s="157" t="s">
        <v>332</v>
      </c>
      <c r="E2184" s="158">
        <v>11693</v>
      </c>
    </row>
    <row r="2185" spans="1:5" ht="14.4">
      <c r="A2185" s="157" t="s">
        <v>142</v>
      </c>
      <c r="B2185" s="158">
        <v>2016</v>
      </c>
      <c r="C2185" s="157" t="s">
        <v>336</v>
      </c>
      <c r="D2185" s="157" t="s">
        <v>332</v>
      </c>
      <c r="E2185" s="158">
        <v>721</v>
      </c>
    </row>
    <row r="2186" spans="1:5" ht="14.4">
      <c r="A2186" s="157" t="s">
        <v>142</v>
      </c>
      <c r="B2186" s="158">
        <v>2017</v>
      </c>
      <c r="C2186" s="157" t="s">
        <v>343</v>
      </c>
      <c r="D2186" s="157" t="s">
        <v>332</v>
      </c>
      <c r="E2186" s="158">
        <v>1</v>
      </c>
    </row>
    <row r="2187" spans="1:5" ht="14.4">
      <c r="A2187" s="157" t="s">
        <v>142</v>
      </c>
      <c r="B2187" s="158">
        <v>2017</v>
      </c>
      <c r="C2187" s="157" t="s">
        <v>338</v>
      </c>
      <c r="D2187" s="157" t="s">
        <v>337</v>
      </c>
      <c r="E2187" s="158">
        <v>5512</v>
      </c>
    </row>
    <row r="2188" spans="1:5" ht="14.4">
      <c r="A2188" s="157" t="s">
        <v>142</v>
      </c>
      <c r="B2188" s="158">
        <v>2017</v>
      </c>
      <c r="C2188" s="157" t="s">
        <v>339</v>
      </c>
      <c r="D2188" s="157" t="s">
        <v>337</v>
      </c>
      <c r="E2188" s="158">
        <v>906</v>
      </c>
    </row>
    <row r="2189" spans="1:5" ht="14.4">
      <c r="A2189" s="157" t="s">
        <v>142</v>
      </c>
      <c r="B2189" s="158">
        <v>2017</v>
      </c>
      <c r="C2189" s="157" t="s">
        <v>341</v>
      </c>
      <c r="D2189" s="157" t="s">
        <v>337</v>
      </c>
      <c r="E2189" s="158">
        <v>64073</v>
      </c>
    </row>
    <row r="2190" spans="1:5" ht="14.4">
      <c r="A2190" s="157" t="s">
        <v>142</v>
      </c>
      <c r="B2190" s="158">
        <v>2017</v>
      </c>
      <c r="C2190" s="157" t="s">
        <v>333</v>
      </c>
      <c r="D2190" s="157" t="s">
        <v>332</v>
      </c>
      <c r="E2190" s="158">
        <v>163</v>
      </c>
    </row>
    <row r="2191" spans="1:5" ht="14.4">
      <c r="A2191" s="157" t="s">
        <v>142</v>
      </c>
      <c r="B2191" s="158">
        <v>2017</v>
      </c>
      <c r="C2191" s="157" t="s">
        <v>335</v>
      </c>
      <c r="D2191" s="157" t="s">
        <v>332</v>
      </c>
      <c r="E2191" s="158">
        <v>11693</v>
      </c>
    </row>
    <row r="2192" spans="1:5" ht="14.4">
      <c r="A2192" s="157" t="s">
        <v>142</v>
      </c>
      <c r="B2192" s="158">
        <v>2017</v>
      </c>
      <c r="C2192" s="157" t="s">
        <v>336</v>
      </c>
      <c r="D2192" s="157" t="s">
        <v>332</v>
      </c>
      <c r="E2192" s="158">
        <v>721</v>
      </c>
    </row>
    <row r="2193" spans="1:5" ht="14.4">
      <c r="A2193" s="157" t="s">
        <v>142</v>
      </c>
      <c r="B2193" s="158">
        <v>2018</v>
      </c>
      <c r="C2193" s="157" t="s">
        <v>343</v>
      </c>
      <c r="D2193" s="157" t="s">
        <v>332</v>
      </c>
      <c r="E2193" s="158">
        <v>1</v>
      </c>
    </row>
    <row r="2194" spans="1:5" ht="14.4">
      <c r="A2194" s="157" t="s">
        <v>142</v>
      </c>
      <c r="B2194" s="158">
        <v>2018</v>
      </c>
      <c r="C2194" s="157" t="s">
        <v>338</v>
      </c>
      <c r="D2194" s="157" t="s">
        <v>337</v>
      </c>
      <c r="E2194" s="158">
        <v>5543</v>
      </c>
    </row>
    <row r="2195" spans="1:5" ht="14.4">
      <c r="A2195" s="157" t="s">
        <v>142</v>
      </c>
      <c r="B2195" s="158">
        <v>2018</v>
      </c>
      <c r="C2195" s="157" t="s">
        <v>339</v>
      </c>
      <c r="D2195" s="157" t="s">
        <v>337</v>
      </c>
      <c r="E2195" s="158">
        <v>875</v>
      </c>
    </row>
    <row r="2196" spans="1:5" ht="14.4">
      <c r="A2196" s="157" t="s">
        <v>142</v>
      </c>
      <c r="B2196" s="158">
        <v>2018</v>
      </c>
      <c r="C2196" s="157" t="s">
        <v>341</v>
      </c>
      <c r="D2196" s="157" t="s">
        <v>337</v>
      </c>
      <c r="E2196" s="158">
        <v>65690</v>
      </c>
    </row>
    <row r="2197" spans="1:5" ht="14.4">
      <c r="A2197" s="157" t="s">
        <v>142</v>
      </c>
      <c r="B2197" s="158">
        <v>2018</v>
      </c>
      <c r="C2197" s="157" t="s">
        <v>333</v>
      </c>
      <c r="D2197" s="157" t="s">
        <v>332</v>
      </c>
      <c r="E2197" s="158">
        <v>163</v>
      </c>
    </row>
    <row r="2198" spans="1:5" ht="14.4">
      <c r="A2198" s="157" t="s">
        <v>142</v>
      </c>
      <c r="B2198" s="158">
        <v>2018</v>
      </c>
      <c r="C2198" s="157" t="s">
        <v>335</v>
      </c>
      <c r="D2198" s="157" t="s">
        <v>332</v>
      </c>
      <c r="E2198" s="158">
        <v>11693</v>
      </c>
    </row>
    <row r="2199" spans="1:5" ht="14.4">
      <c r="A2199" s="157" t="s">
        <v>142</v>
      </c>
      <c r="B2199" s="158">
        <v>2018</v>
      </c>
      <c r="C2199" s="157" t="s">
        <v>336</v>
      </c>
      <c r="D2199" s="157" t="s">
        <v>332</v>
      </c>
      <c r="E2199" s="158">
        <v>721</v>
      </c>
    </row>
    <row r="2200" spans="1:5" ht="14.4">
      <c r="A2200" s="157" t="s">
        <v>142</v>
      </c>
      <c r="B2200" s="158">
        <v>2019</v>
      </c>
      <c r="C2200" s="157" t="s">
        <v>343</v>
      </c>
      <c r="D2200" s="157" t="s">
        <v>332</v>
      </c>
      <c r="E2200" s="158">
        <v>1</v>
      </c>
    </row>
    <row r="2201" spans="1:5" ht="14.4">
      <c r="A2201" s="157" t="s">
        <v>142</v>
      </c>
      <c r="B2201" s="158">
        <v>2019</v>
      </c>
      <c r="C2201" s="157" t="s">
        <v>338</v>
      </c>
      <c r="D2201" s="157" t="s">
        <v>337</v>
      </c>
      <c r="E2201" s="158">
        <v>5753</v>
      </c>
    </row>
    <row r="2202" spans="1:5" ht="14.4">
      <c r="A2202" s="157" t="s">
        <v>142</v>
      </c>
      <c r="B2202" s="158">
        <v>2019</v>
      </c>
      <c r="C2202" s="157" t="s">
        <v>339</v>
      </c>
      <c r="D2202" s="157" t="s">
        <v>337</v>
      </c>
      <c r="E2202" s="158">
        <v>859</v>
      </c>
    </row>
    <row r="2203" spans="1:5" ht="14.4">
      <c r="A2203" s="157" t="s">
        <v>142</v>
      </c>
      <c r="B2203" s="158">
        <v>2019</v>
      </c>
      <c r="C2203" s="157" t="s">
        <v>341</v>
      </c>
      <c r="D2203" s="157" t="s">
        <v>337</v>
      </c>
      <c r="E2203" s="158">
        <v>66521</v>
      </c>
    </row>
    <row r="2204" spans="1:5" ht="14.4">
      <c r="A2204" s="157" t="s">
        <v>142</v>
      </c>
      <c r="B2204" s="158">
        <v>2019</v>
      </c>
      <c r="C2204" s="157" t="s">
        <v>333</v>
      </c>
      <c r="D2204" s="157" t="s">
        <v>332</v>
      </c>
      <c r="E2204" s="158">
        <v>162</v>
      </c>
    </row>
    <row r="2205" spans="1:5" ht="14.4">
      <c r="A2205" s="157" t="s">
        <v>142</v>
      </c>
      <c r="B2205" s="158">
        <v>2019</v>
      </c>
      <c r="C2205" s="157" t="s">
        <v>335</v>
      </c>
      <c r="D2205" s="157" t="s">
        <v>332</v>
      </c>
      <c r="E2205" s="158">
        <v>12196</v>
      </c>
    </row>
    <row r="2206" spans="1:5" ht="14.4">
      <c r="A2206" s="157" t="s">
        <v>142</v>
      </c>
      <c r="B2206" s="158">
        <v>2019</v>
      </c>
      <c r="C2206" s="157" t="s">
        <v>336</v>
      </c>
      <c r="D2206" s="157" t="s">
        <v>332</v>
      </c>
      <c r="E2206" s="158">
        <v>733</v>
      </c>
    </row>
    <row r="2207" spans="1:5" ht="14.4">
      <c r="A2207" s="157" t="s">
        <v>142</v>
      </c>
      <c r="B2207" s="158">
        <v>2020</v>
      </c>
      <c r="C2207" s="157" t="s">
        <v>343</v>
      </c>
      <c r="D2207" s="157" t="s">
        <v>332</v>
      </c>
      <c r="E2207" s="158">
        <v>1</v>
      </c>
    </row>
    <row r="2208" spans="1:5" ht="14.4">
      <c r="A2208" s="157" t="s">
        <v>142</v>
      </c>
      <c r="B2208" s="158">
        <v>2020</v>
      </c>
      <c r="C2208" s="157" t="s">
        <v>338</v>
      </c>
      <c r="D2208" s="157" t="s">
        <v>337</v>
      </c>
      <c r="E2208" s="158">
        <v>5871</v>
      </c>
    </row>
    <row r="2209" spans="1:5" ht="14.4">
      <c r="A2209" s="157" t="s">
        <v>142</v>
      </c>
      <c r="B2209" s="158">
        <v>2020</v>
      </c>
      <c r="C2209" s="157" t="s">
        <v>339</v>
      </c>
      <c r="D2209" s="157" t="s">
        <v>337</v>
      </c>
      <c r="E2209" s="158">
        <v>835</v>
      </c>
    </row>
    <row r="2210" spans="1:5" ht="14.4">
      <c r="A2210" s="157" t="s">
        <v>142</v>
      </c>
      <c r="B2210" s="158">
        <v>2020</v>
      </c>
      <c r="C2210" s="157" t="s">
        <v>341</v>
      </c>
      <c r="D2210" s="157" t="s">
        <v>337</v>
      </c>
      <c r="E2210" s="158">
        <v>67295</v>
      </c>
    </row>
    <row r="2211" spans="1:5" ht="14.4">
      <c r="A2211" s="157" t="s">
        <v>142</v>
      </c>
      <c r="B2211" s="158">
        <v>2020</v>
      </c>
      <c r="C2211" s="157" t="s">
        <v>333</v>
      </c>
      <c r="D2211" s="157" t="s">
        <v>332</v>
      </c>
      <c r="E2211" s="158">
        <v>159</v>
      </c>
    </row>
    <row r="2212" spans="1:5" ht="14.4">
      <c r="A2212" s="157" t="s">
        <v>142</v>
      </c>
      <c r="B2212" s="158">
        <v>2020</v>
      </c>
      <c r="C2212" s="157" t="s">
        <v>335</v>
      </c>
      <c r="D2212" s="157" t="s">
        <v>332</v>
      </c>
      <c r="E2212" s="158">
        <v>12436</v>
      </c>
    </row>
    <row r="2213" spans="1:5" ht="14.4">
      <c r="A2213" s="157" t="s">
        <v>142</v>
      </c>
      <c r="B2213" s="158">
        <v>2020</v>
      </c>
      <c r="C2213" s="157" t="s">
        <v>336</v>
      </c>
      <c r="D2213" s="157" t="s">
        <v>332</v>
      </c>
      <c r="E2213" s="158">
        <v>751</v>
      </c>
    </row>
    <row r="2214" spans="1:5" ht="14.4">
      <c r="A2214" s="157" t="s">
        <v>142</v>
      </c>
      <c r="B2214" s="158">
        <v>2021</v>
      </c>
      <c r="C2214" s="157" t="s">
        <v>343</v>
      </c>
      <c r="D2214" s="157" t="s">
        <v>332</v>
      </c>
      <c r="E2214" s="158">
        <v>1</v>
      </c>
    </row>
    <row r="2215" spans="1:5" ht="14.4">
      <c r="A2215" s="157" t="s">
        <v>142</v>
      </c>
      <c r="B2215" s="158">
        <v>2021</v>
      </c>
      <c r="C2215" s="157" t="s">
        <v>338</v>
      </c>
      <c r="D2215" s="157" t="s">
        <v>337</v>
      </c>
      <c r="E2215" s="158">
        <v>6017</v>
      </c>
    </row>
    <row r="2216" spans="1:5" ht="14.4">
      <c r="A2216" s="157" t="s">
        <v>142</v>
      </c>
      <c r="B2216" s="158">
        <v>2021</v>
      </c>
      <c r="C2216" s="157" t="s">
        <v>339</v>
      </c>
      <c r="D2216" s="157" t="s">
        <v>337</v>
      </c>
      <c r="E2216" s="158">
        <v>809</v>
      </c>
    </row>
    <row r="2217" spans="1:5" ht="14.4">
      <c r="A2217" s="157" t="s">
        <v>142</v>
      </c>
      <c r="B2217" s="158">
        <v>2021</v>
      </c>
      <c r="C2217" s="157" t="s">
        <v>341</v>
      </c>
      <c r="D2217" s="157" t="s">
        <v>337</v>
      </c>
      <c r="E2217" s="158">
        <v>68283</v>
      </c>
    </row>
    <row r="2218" spans="1:5" ht="14.4">
      <c r="A2218" s="157" t="s">
        <v>142</v>
      </c>
      <c r="B2218" s="158">
        <v>2021</v>
      </c>
      <c r="C2218" s="157" t="s">
        <v>333</v>
      </c>
      <c r="D2218" s="157" t="s">
        <v>332</v>
      </c>
      <c r="E2218" s="158">
        <v>159</v>
      </c>
    </row>
    <row r="2219" spans="1:5" ht="14.4">
      <c r="A2219" s="157" t="s">
        <v>142</v>
      </c>
      <c r="B2219" s="158">
        <v>2021</v>
      </c>
      <c r="C2219" s="157" t="s">
        <v>335</v>
      </c>
      <c r="D2219" s="157" t="s">
        <v>332</v>
      </c>
      <c r="E2219" s="158">
        <v>12573</v>
      </c>
    </row>
    <row r="2220" spans="1:5" ht="14.4">
      <c r="A2220" s="157" t="s">
        <v>142</v>
      </c>
      <c r="B2220" s="158">
        <v>2021</v>
      </c>
      <c r="C2220" s="157" t="s">
        <v>336</v>
      </c>
      <c r="D2220" s="157" t="s">
        <v>332</v>
      </c>
      <c r="E2220" s="158">
        <v>766</v>
      </c>
    </row>
    <row r="2221" spans="1:5" ht="14.4">
      <c r="A2221" s="157" t="s">
        <v>142</v>
      </c>
      <c r="B2221" s="158">
        <v>2022</v>
      </c>
      <c r="C2221" s="157" t="s">
        <v>343</v>
      </c>
      <c r="D2221" s="157" t="s">
        <v>332</v>
      </c>
      <c r="E2221" s="158">
        <v>1</v>
      </c>
    </row>
    <row r="2222" spans="1:5" ht="14.4">
      <c r="A2222" s="157" t="s">
        <v>142</v>
      </c>
      <c r="B2222" s="158">
        <v>2022</v>
      </c>
      <c r="C2222" s="157" t="s">
        <v>338</v>
      </c>
      <c r="D2222" s="157" t="s">
        <v>337</v>
      </c>
      <c r="E2222" s="158">
        <v>6169</v>
      </c>
    </row>
    <row r="2223" spans="1:5" ht="14.4">
      <c r="A2223" s="157" t="s">
        <v>142</v>
      </c>
      <c r="B2223" s="158">
        <v>2022</v>
      </c>
      <c r="C2223" s="157" t="s">
        <v>339</v>
      </c>
      <c r="D2223" s="157" t="s">
        <v>337</v>
      </c>
      <c r="E2223" s="158">
        <v>802</v>
      </c>
    </row>
    <row r="2224" spans="1:5" ht="14.4">
      <c r="A2224" s="157" t="s">
        <v>142</v>
      </c>
      <c r="B2224" s="158">
        <v>2022</v>
      </c>
      <c r="C2224" s="157" t="s">
        <v>341</v>
      </c>
      <c r="D2224" s="157" t="s">
        <v>337</v>
      </c>
      <c r="E2224" s="158">
        <v>68913</v>
      </c>
    </row>
    <row r="2225" spans="1:5" ht="14.4">
      <c r="A2225" s="157" t="s">
        <v>142</v>
      </c>
      <c r="B2225" s="158">
        <v>2022</v>
      </c>
      <c r="C2225" s="157" t="s">
        <v>333</v>
      </c>
      <c r="D2225" s="157" t="s">
        <v>332</v>
      </c>
      <c r="E2225" s="158">
        <v>159</v>
      </c>
    </row>
    <row r="2226" spans="1:5" ht="14.4">
      <c r="A2226" s="157" t="s">
        <v>142</v>
      </c>
      <c r="B2226" s="158">
        <v>2022</v>
      </c>
      <c r="C2226" s="157" t="s">
        <v>335</v>
      </c>
      <c r="D2226" s="157" t="s">
        <v>332</v>
      </c>
      <c r="E2226" s="158">
        <v>12602</v>
      </c>
    </row>
    <row r="2227" spans="1:5" ht="14.4">
      <c r="A2227" s="157" t="s">
        <v>142</v>
      </c>
      <c r="B2227" s="158">
        <v>2022</v>
      </c>
      <c r="C2227" s="157" t="s">
        <v>336</v>
      </c>
      <c r="D2227" s="157" t="s">
        <v>332</v>
      </c>
      <c r="E2227" s="158">
        <v>775</v>
      </c>
    </row>
    <row r="2228" spans="1:5" ht="14.4">
      <c r="A2228" s="157" t="s">
        <v>142</v>
      </c>
      <c r="B2228" s="158">
        <v>2023</v>
      </c>
      <c r="C2228" s="157" t="s">
        <v>343</v>
      </c>
      <c r="D2228" s="157" t="s">
        <v>332</v>
      </c>
      <c r="E2228" s="158">
        <v>1</v>
      </c>
    </row>
    <row r="2229" spans="1:5" ht="14.4">
      <c r="A2229" s="157" t="s">
        <v>142</v>
      </c>
      <c r="B2229" s="158">
        <v>2023</v>
      </c>
      <c r="C2229" s="157" t="s">
        <v>338</v>
      </c>
      <c r="D2229" s="157" t="s">
        <v>337</v>
      </c>
      <c r="E2229" s="158">
        <v>6242</v>
      </c>
    </row>
    <row r="2230" spans="1:5" ht="14.4">
      <c r="A2230" s="157" t="s">
        <v>142</v>
      </c>
      <c r="B2230" s="158">
        <v>2023</v>
      </c>
      <c r="C2230" s="157" t="s">
        <v>339</v>
      </c>
      <c r="D2230" s="157" t="s">
        <v>337</v>
      </c>
      <c r="E2230" s="158">
        <v>823</v>
      </c>
    </row>
    <row r="2231" spans="1:5" ht="14.4">
      <c r="A2231" s="157" t="s">
        <v>142</v>
      </c>
      <c r="B2231" s="158">
        <v>2023</v>
      </c>
      <c r="C2231" s="157" t="s">
        <v>341</v>
      </c>
      <c r="D2231" s="157" t="s">
        <v>337</v>
      </c>
      <c r="E2231" s="158">
        <v>69613</v>
      </c>
    </row>
    <row r="2232" spans="1:5" ht="14.4">
      <c r="A2232" s="157" t="s">
        <v>142</v>
      </c>
      <c r="B2232" s="158">
        <v>2023</v>
      </c>
      <c r="C2232" s="157" t="s">
        <v>333</v>
      </c>
      <c r="D2232" s="157" t="s">
        <v>332</v>
      </c>
      <c r="E2232" s="158">
        <v>141</v>
      </c>
    </row>
    <row r="2233" spans="1:5" ht="14.4">
      <c r="A2233" s="157" t="s">
        <v>142</v>
      </c>
      <c r="B2233" s="158">
        <v>2023</v>
      </c>
      <c r="C2233" s="157" t="s">
        <v>335</v>
      </c>
      <c r="D2233" s="157" t="s">
        <v>332</v>
      </c>
      <c r="E2233" s="158">
        <v>12710</v>
      </c>
    </row>
    <row r="2234" spans="1:5" ht="14.4">
      <c r="A2234" s="157" t="s">
        <v>142</v>
      </c>
      <c r="B2234" s="158">
        <v>2023</v>
      </c>
      <c r="C2234" s="157" t="s">
        <v>336</v>
      </c>
      <c r="D2234" s="157" t="s">
        <v>332</v>
      </c>
      <c r="E2234" s="158">
        <v>775</v>
      </c>
    </row>
    <row r="2235" spans="1:5" ht="14.4">
      <c r="A2235" s="157" t="s">
        <v>143</v>
      </c>
      <c r="B2235" s="158">
        <v>2015</v>
      </c>
      <c r="C2235" s="157" t="s">
        <v>338</v>
      </c>
      <c r="D2235" s="157" t="s">
        <v>337</v>
      </c>
      <c r="E2235" s="158">
        <v>1132</v>
      </c>
    </row>
    <row r="2236" spans="1:5" ht="14.4">
      <c r="A2236" s="157" t="s">
        <v>143</v>
      </c>
      <c r="B2236" s="158">
        <v>2015</v>
      </c>
      <c r="C2236" s="157" t="s">
        <v>339</v>
      </c>
      <c r="D2236" s="157" t="s">
        <v>337</v>
      </c>
      <c r="E2236" s="158">
        <v>138</v>
      </c>
    </row>
    <row r="2237" spans="1:5" ht="14.4">
      <c r="A2237" s="157" t="s">
        <v>143</v>
      </c>
      <c r="B2237" s="158">
        <v>2015</v>
      </c>
      <c r="C2237" s="157" t="s">
        <v>341</v>
      </c>
      <c r="D2237" s="157" t="s">
        <v>337</v>
      </c>
      <c r="E2237" s="158">
        <v>10570</v>
      </c>
    </row>
    <row r="2238" spans="1:5" ht="14.4">
      <c r="A2238" s="157" t="s">
        <v>143</v>
      </c>
      <c r="B2238" s="158">
        <v>2015</v>
      </c>
      <c r="C2238" s="157" t="s">
        <v>333</v>
      </c>
      <c r="D2238" s="157" t="s">
        <v>332</v>
      </c>
      <c r="E2238" s="158">
        <v>151</v>
      </c>
    </row>
    <row r="2239" spans="1:5" ht="14.4">
      <c r="A2239" s="157" t="s">
        <v>143</v>
      </c>
      <c r="B2239" s="158">
        <v>2015</v>
      </c>
      <c r="C2239" s="157" t="s">
        <v>335</v>
      </c>
      <c r="D2239" s="157" t="s">
        <v>332</v>
      </c>
      <c r="E2239" s="158">
        <v>2851</v>
      </c>
    </row>
    <row r="2240" spans="1:5" ht="14.4">
      <c r="A2240" s="157" t="s">
        <v>143</v>
      </c>
      <c r="B2240" s="158">
        <v>2015</v>
      </c>
      <c r="C2240" s="157" t="s">
        <v>336</v>
      </c>
      <c r="D2240" s="157" t="s">
        <v>332</v>
      </c>
      <c r="E2240" s="158">
        <v>96</v>
      </c>
    </row>
    <row r="2241" spans="1:5" ht="14.4">
      <c r="A2241" s="157" t="s">
        <v>143</v>
      </c>
      <c r="B2241" s="158">
        <v>2016</v>
      </c>
      <c r="C2241" s="157" t="s">
        <v>338</v>
      </c>
      <c r="D2241" s="157" t="s">
        <v>337</v>
      </c>
      <c r="E2241" s="158">
        <v>1129</v>
      </c>
    </row>
    <row r="2242" spans="1:5" ht="14.4">
      <c r="A2242" s="157" t="s">
        <v>143</v>
      </c>
      <c r="B2242" s="158">
        <v>2016</v>
      </c>
      <c r="C2242" s="157" t="s">
        <v>339</v>
      </c>
      <c r="D2242" s="157" t="s">
        <v>337</v>
      </c>
      <c r="E2242" s="158">
        <v>141</v>
      </c>
    </row>
    <row r="2243" spans="1:5" ht="14.4">
      <c r="A2243" s="157" t="s">
        <v>143</v>
      </c>
      <c r="B2243" s="158">
        <v>2016</v>
      </c>
      <c r="C2243" s="157" t="s">
        <v>341</v>
      </c>
      <c r="D2243" s="157" t="s">
        <v>337</v>
      </c>
      <c r="E2243" s="158">
        <v>10730</v>
      </c>
    </row>
    <row r="2244" spans="1:5" ht="14.4">
      <c r="A2244" s="157" t="s">
        <v>143</v>
      </c>
      <c r="B2244" s="158">
        <v>2016</v>
      </c>
      <c r="C2244" s="157" t="s">
        <v>333</v>
      </c>
      <c r="D2244" s="157" t="s">
        <v>332</v>
      </c>
      <c r="E2244" s="158">
        <v>152</v>
      </c>
    </row>
    <row r="2245" spans="1:5" ht="14.4">
      <c r="A2245" s="157" t="s">
        <v>143</v>
      </c>
      <c r="B2245" s="158">
        <v>2016</v>
      </c>
      <c r="C2245" s="157" t="s">
        <v>335</v>
      </c>
      <c r="D2245" s="157" t="s">
        <v>332</v>
      </c>
      <c r="E2245" s="158">
        <v>2845</v>
      </c>
    </row>
    <row r="2246" spans="1:5" ht="14.4">
      <c r="A2246" s="157" t="s">
        <v>143</v>
      </c>
      <c r="B2246" s="158">
        <v>2016</v>
      </c>
      <c r="C2246" s="157" t="s">
        <v>336</v>
      </c>
      <c r="D2246" s="157" t="s">
        <v>332</v>
      </c>
      <c r="E2246" s="158">
        <v>97</v>
      </c>
    </row>
    <row r="2247" spans="1:5" ht="14.4">
      <c r="A2247" s="157" t="s">
        <v>143</v>
      </c>
      <c r="B2247" s="158">
        <v>2017</v>
      </c>
      <c r="C2247" s="157" t="s">
        <v>338</v>
      </c>
      <c r="D2247" s="157" t="s">
        <v>337</v>
      </c>
      <c r="E2247" s="158">
        <v>1149</v>
      </c>
    </row>
    <row r="2248" spans="1:5" ht="14.4">
      <c r="A2248" s="157" t="s">
        <v>143</v>
      </c>
      <c r="B2248" s="158">
        <v>2017</v>
      </c>
      <c r="C2248" s="157" t="s">
        <v>339</v>
      </c>
      <c r="D2248" s="157" t="s">
        <v>337</v>
      </c>
      <c r="E2248" s="158">
        <v>132</v>
      </c>
    </row>
    <row r="2249" spans="1:5" ht="14.4">
      <c r="A2249" s="157" t="s">
        <v>143</v>
      </c>
      <c r="B2249" s="158">
        <v>2017</v>
      </c>
      <c r="C2249" s="157" t="s">
        <v>341</v>
      </c>
      <c r="D2249" s="157" t="s">
        <v>337</v>
      </c>
      <c r="E2249" s="158">
        <v>11084</v>
      </c>
    </row>
    <row r="2250" spans="1:5" ht="14.4">
      <c r="A2250" s="157" t="s">
        <v>143</v>
      </c>
      <c r="B2250" s="158">
        <v>2017</v>
      </c>
      <c r="C2250" s="157" t="s">
        <v>333</v>
      </c>
      <c r="D2250" s="157" t="s">
        <v>332</v>
      </c>
      <c r="E2250" s="158">
        <v>151</v>
      </c>
    </row>
    <row r="2251" spans="1:5" ht="14.4">
      <c r="A2251" s="157" t="s">
        <v>143</v>
      </c>
      <c r="B2251" s="158">
        <v>2017</v>
      </c>
      <c r="C2251" s="157" t="s">
        <v>335</v>
      </c>
      <c r="D2251" s="157" t="s">
        <v>332</v>
      </c>
      <c r="E2251" s="158">
        <v>2890</v>
      </c>
    </row>
    <row r="2252" spans="1:5" ht="14.4">
      <c r="A2252" s="157" t="s">
        <v>143</v>
      </c>
      <c r="B2252" s="158">
        <v>2017</v>
      </c>
      <c r="C2252" s="157" t="s">
        <v>336</v>
      </c>
      <c r="D2252" s="157" t="s">
        <v>332</v>
      </c>
      <c r="E2252" s="158">
        <v>97</v>
      </c>
    </row>
    <row r="2253" spans="1:5" ht="14.4">
      <c r="A2253" s="157" t="s">
        <v>143</v>
      </c>
      <c r="B2253" s="158">
        <v>2018</v>
      </c>
      <c r="C2253" s="157" t="s">
        <v>338</v>
      </c>
      <c r="D2253" s="157" t="s">
        <v>337</v>
      </c>
      <c r="E2253" s="158">
        <v>1164</v>
      </c>
    </row>
    <row r="2254" spans="1:5" ht="14.4">
      <c r="A2254" s="157" t="s">
        <v>143</v>
      </c>
      <c r="B2254" s="158">
        <v>2018</v>
      </c>
      <c r="C2254" s="157" t="s">
        <v>339</v>
      </c>
      <c r="D2254" s="157" t="s">
        <v>337</v>
      </c>
      <c r="E2254" s="158">
        <v>134</v>
      </c>
    </row>
    <row r="2255" spans="1:5" ht="14.4">
      <c r="A2255" s="157" t="s">
        <v>143</v>
      </c>
      <c r="B2255" s="158">
        <v>2018</v>
      </c>
      <c r="C2255" s="157" t="s">
        <v>341</v>
      </c>
      <c r="D2255" s="157" t="s">
        <v>337</v>
      </c>
      <c r="E2255" s="158">
        <v>11285</v>
      </c>
    </row>
    <row r="2256" spans="1:5" ht="14.4">
      <c r="A2256" s="157" t="s">
        <v>143</v>
      </c>
      <c r="B2256" s="158">
        <v>2018</v>
      </c>
      <c r="C2256" s="157" t="s">
        <v>333</v>
      </c>
      <c r="D2256" s="157" t="s">
        <v>332</v>
      </c>
      <c r="E2256" s="158">
        <v>155</v>
      </c>
    </row>
    <row r="2257" spans="1:5" ht="14.4">
      <c r="A2257" s="157" t="s">
        <v>143</v>
      </c>
      <c r="B2257" s="158">
        <v>2018</v>
      </c>
      <c r="C2257" s="157" t="s">
        <v>335</v>
      </c>
      <c r="D2257" s="157" t="s">
        <v>332</v>
      </c>
      <c r="E2257" s="158">
        <v>2939</v>
      </c>
    </row>
    <row r="2258" spans="1:5" ht="14.4">
      <c r="A2258" s="157" t="s">
        <v>143</v>
      </c>
      <c r="B2258" s="158">
        <v>2018</v>
      </c>
      <c r="C2258" s="157" t="s">
        <v>336</v>
      </c>
      <c r="D2258" s="157" t="s">
        <v>332</v>
      </c>
      <c r="E2258" s="158">
        <v>97</v>
      </c>
    </row>
    <row r="2259" spans="1:5" ht="14.4">
      <c r="A2259" s="157" t="s">
        <v>143</v>
      </c>
      <c r="B2259" s="158">
        <v>2019</v>
      </c>
      <c r="C2259" s="157" t="s">
        <v>338</v>
      </c>
      <c r="D2259" s="157" t="s">
        <v>337</v>
      </c>
      <c r="E2259" s="158">
        <v>1160</v>
      </c>
    </row>
    <row r="2260" spans="1:5" ht="14.4">
      <c r="A2260" s="157" t="s">
        <v>143</v>
      </c>
      <c r="B2260" s="158">
        <v>2019</v>
      </c>
      <c r="C2260" s="157" t="s">
        <v>339</v>
      </c>
      <c r="D2260" s="157" t="s">
        <v>337</v>
      </c>
      <c r="E2260" s="158">
        <v>132</v>
      </c>
    </row>
    <row r="2261" spans="1:5" ht="14.4">
      <c r="A2261" s="157" t="s">
        <v>143</v>
      </c>
      <c r="B2261" s="158">
        <v>2019</v>
      </c>
      <c r="C2261" s="157" t="s">
        <v>341</v>
      </c>
      <c r="D2261" s="157" t="s">
        <v>337</v>
      </c>
      <c r="E2261" s="158">
        <v>11360</v>
      </c>
    </row>
    <row r="2262" spans="1:5" ht="14.4">
      <c r="A2262" s="157" t="s">
        <v>143</v>
      </c>
      <c r="B2262" s="158">
        <v>2019</v>
      </c>
      <c r="C2262" s="157" t="s">
        <v>333</v>
      </c>
      <c r="D2262" s="157" t="s">
        <v>332</v>
      </c>
      <c r="E2262" s="158">
        <v>157</v>
      </c>
    </row>
    <row r="2263" spans="1:5" ht="14.4">
      <c r="A2263" s="157" t="s">
        <v>143</v>
      </c>
      <c r="B2263" s="158">
        <v>2019</v>
      </c>
      <c r="C2263" s="157" t="s">
        <v>335</v>
      </c>
      <c r="D2263" s="157" t="s">
        <v>332</v>
      </c>
      <c r="E2263" s="158">
        <v>2939</v>
      </c>
    </row>
    <row r="2264" spans="1:5" ht="14.4">
      <c r="A2264" s="157" t="s">
        <v>143</v>
      </c>
      <c r="B2264" s="158">
        <v>2019</v>
      </c>
      <c r="C2264" s="157" t="s">
        <v>336</v>
      </c>
      <c r="D2264" s="157" t="s">
        <v>332</v>
      </c>
      <c r="E2264" s="158">
        <v>97</v>
      </c>
    </row>
    <row r="2265" spans="1:5" ht="14.4">
      <c r="A2265" s="157" t="s">
        <v>143</v>
      </c>
      <c r="B2265" s="158">
        <v>2020</v>
      </c>
      <c r="C2265" s="157" t="s">
        <v>338</v>
      </c>
      <c r="D2265" s="157" t="s">
        <v>337</v>
      </c>
      <c r="E2265" s="158">
        <v>1164</v>
      </c>
    </row>
    <row r="2266" spans="1:5" ht="14.4">
      <c r="A2266" s="157" t="s">
        <v>143</v>
      </c>
      <c r="B2266" s="158">
        <v>2020</v>
      </c>
      <c r="C2266" s="157" t="s">
        <v>339</v>
      </c>
      <c r="D2266" s="157" t="s">
        <v>337</v>
      </c>
      <c r="E2266" s="158">
        <v>124</v>
      </c>
    </row>
    <row r="2267" spans="1:5" ht="14.4">
      <c r="A2267" s="157" t="s">
        <v>143</v>
      </c>
      <c r="B2267" s="158">
        <v>2020</v>
      </c>
      <c r="C2267" s="157" t="s">
        <v>341</v>
      </c>
      <c r="D2267" s="157" t="s">
        <v>337</v>
      </c>
      <c r="E2267" s="158">
        <v>11409</v>
      </c>
    </row>
    <row r="2268" spans="1:5" ht="14.4">
      <c r="A2268" s="157" t="s">
        <v>143</v>
      </c>
      <c r="B2268" s="158">
        <v>2020</v>
      </c>
      <c r="C2268" s="157" t="s">
        <v>333</v>
      </c>
      <c r="D2268" s="157" t="s">
        <v>332</v>
      </c>
      <c r="E2268" s="158">
        <v>158</v>
      </c>
    </row>
    <row r="2269" spans="1:5" ht="14.4">
      <c r="A2269" s="157" t="s">
        <v>143</v>
      </c>
      <c r="B2269" s="158">
        <v>2020</v>
      </c>
      <c r="C2269" s="157" t="s">
        <v>335</v>
      </c>
      <c r="D2269" s="157" t="s">
        <v>332</v>
      </c>
      <c r="E2269" s="158">
        <v>2962</v>
      </c>
    </row>
    <row r="2270" spans="1:5" ht="14.4">
      <c r="A2270" s="157" t="s">
        <v>143</v>
      </c>
      <c r="B2270" s="158">
        <v>2020</v>
      </c>
      <c r="C2270" s="157" t="s">
        <v>336</v>
      </c>
      <c r="D2270" s="157" t="s">
        <v>332</v>
      </c>
      <c r="E2270" s="158">
        <v>31</v>
      </c>
    </row>
    <row r="2271" spans="1:5" ht="14.4">
      <c r="A2271" s="157" t="s">
        <v>143</v>
      </c>
      <c r="B2271" s="158">
        <v>2021</v>
      </c>
      <c r="C2271" s="157" t="s">
        <v>338</v>
      </c>
      <c r="D2271" s="157" t="s">
        <v>337</v>
      </c>
      <c r="E2271" s="158">
        <v>1168</v>
      </c>
    </row>
    <row r="2272" spans="1:5" ht="14.4">
      <c r="A2272" s="157" t="s">
        <v>143</v>
      </c>
      <c r="B2272" s="158">
        <v>2021</v>
      </c>
      <c r="C2272" s="157" t="s">
        <v>339</v>
      </c>
      <c r="D2272" s="157" t="s">
        <v>337</v>
      </c>
      <c r="E2272" s="158">
        <v>124</v>
      </c>
    </row>
    <row r="2273" spans="1:5" ht="14.4">
      <c r="A2273" s="157" t="s">
        <v>143</v>
      </c>
      <c r="B2273" s="158">
        <v>2021</v>
      </c>
      <c r="C2273" s="157" t="s">
        <v>341</v>
      </c>
      <c r="D2273" s="157" t="s">
        <v>337</v>
      </c>
      <c r="E2273" s="158">
        <v>11483</v>
      </c>
    </row>
    <row r="2274" spans="1:5" ht="14.4">
      <c r="A2274" s="157" t="s">
        <v>143</v>
      </c>
      <c r="B2274" s="158">
        <v>2021</v>
      </c>
      <c r="C2274" s="157" t="s">
        <v>333</v>
      </c>
      <c r="D2274" s="157" t="s">
        <v>332</v>
      </c>
      <c r="E2274" s="158">
        <v>158</v>
      </c>
    </row>
    <row r="2275" spans="1:5" ht="14.4">
      <c r="A2275" s="157" t="s">
        <v>143</v>
      </c>
      <c r="B2275" s="158">
        <v>2021</v>
      </c>
      <c r="C2275" s="157" t="s">
        <v>335</v>
      </c>
      <c r="D2275" s="157" t="s">
        <v>332</v>
      </c>
      <c r="E2275" s="158">
        <v>2982</v>
      </c>
    </row>
    <row r="2276" spans="1:5" ht="14.4">
      <c r="A2276" s="157" t="s">
        <v>143</v>
      </c>
      <c r="B2276" s="158">
        <v>2021</v>
      </c>
      <c r="C2276" s="157" t="s">
        <v>336</v>
      </c>
      <c r="D2276" s="157" t="s">
        <v>332</v>
      </c>
      <c r="E2276" s="158">
        <v>31</v>
      </c>
    </row>
    <row r="2277" spans="1:5" ht="14.4">
      <c r="A2277" s="157" t="s">
        <v>143</v>
      </c>
      <c r="B2277" s="158">
        <v>2022</v>
      </c>
      <c r="C2277" s="157" t="s">
        <v>338</v>
      </c>
      <c r="D2277" s="157" t="s">
        <v>337</v>
      </c>
      <c r="E2277" s="158">
        <v>1161</v>
      </c>
    </row>
    <row r="2278" spans="1:5" ht="14.4">
      <c r="A2278" s="157" t="s">
        <v>143</v>
      </c>
      <c r="B2278" s="158">
        <v>2022</v>
      </c>
      <c r="C2278" s="157" t="s">
        <v>339</v>
      </c>
      <c r="D2278" s="157" t="s">
        <v>337</v>
      </c>
      <c r="E2278" s="158">
        <v>125</v>
      </c>
    </row>
    <row r="2279" spans="1:5" ht="14.4">
      <c r="A2279" s="157" t="s">
        <v>143</v>
      </c>
      <c r="B2279" s="158">
        <v>2022</v>
      </c>
      <c r="C2279" s="157" t="s">
        <v>341</v>
      </c>
      <c r="D2279" s="157" t="s">
        <v>337</v>
      </c>
      <c r="E2279" s="158">
        <v>11560</v>
      </c>
    </row>
    <row r="2280" spans="1:5" ht="14.4">
      <c r="A2280" s="157" t="s">
        <v>143</v>
      </c>
      <c r="B2280" s="158">
        <v>2022</v>
      </c>
      <c r="C2280" s="157" t="s">
        <v>333</v>
      </c>
      <c r="D2280" s="157" t="s">
        <v>332</v>
      </c>
      <c r="E2280" s="158">
        <v>157</v>
      </c>
    </row>
    <row r="2281" spans="1:5" ht="14.4">
      <c r="A2281" s="157" t="s">
        <v>143</v>
      </c>
      <c r="B2281" s="158">
        <v>2022</v>
      </c>
      <c r="C2281" s="157" t="s">
        <v>335</v>
      </c>
      <c r="D2281" s="157" t="s">
        <v>332</v>
      </c>
      <c r="E2281" s="158">
        <v>2985</v>
      </c>
    </row>
    <row r="2282" spans="1:5" ht="14.4">
      <c r="A2282" s="157" t="s">
        <v>143</v>
      </c>
      <c r="B2282" s="158">
        <v>2022</v>
      </c>
      <c r="C2282" s="157" t="s">
        <v>336</v>
      </c>
      <c r="D2282" s="157" t="s">
        <v>332</v>
      </c>
      <c r="E2282" s="158">
        <v>98</v>
      </c>
    </row>
    <row r="2283" spans="1:5" ht="14.4">
      <c r="A2283" s="157" t="s">
        <v>143</v>
      </c>
      <c r="B2283" s="158">
        <v>2023</v>
      </c>
      <c r="C2283" s="157" t="s">
        <v>338</v>
      </c>
      <c r="D2283" s="157" t="s">
        <v>337</v>
      </c>
      <c r="E2283" s="158">
        <v>1175</v>
      </c>
    </row>
    <row r="2284" spans="1:5" ht="14.4">
      <c r="A2284" s="157" t="s">
        <v>143</v>
      </c>
      <c r="B2284" s="158">
        <v>2023</v>
      </c>
      <c r="C2284" s="157" t="s">
        <v>339</v>
      </c>
      <c r="D2284" s="157" t="s">
        <v>337</v>
      </c>
      <c r="E2284" s="158">
        <v>127</v>
      </c>
    </row>
    <row r="2285" spans="1:5" ht="14.4">
      <c r="A2285" s="157" t="s">
        <v>143</v>
      </c>
      <c r="B2285" s="158">
        <v>2023</v>
      </c>
      <c r="C2285" s="157" t="s">
        <v>341</v>
      </c>
      <c r="D2285" s="157" t="s">
        <v>337</v>
      </c>
      <c r="E2285" s="158">
        <v>11668</v>
      </c>
    </row>
    <row r="2286" spans="1:5" ht="14.4">
      <c r="A2286" s="157" t="s">
        <v>143</v>
      </c>
      <c r="B2286" s="158">
        <v>2023</v>
      </c>
      <c r="C2286" s="157" t="s">
        <v>333</v>
      </c>
      <c r="D2286" s="157" t="s">
        <v>332</v>
      </c>
      <c r="E2286" s="158">
        <v>157</v>
      </c>
    </row>
    <row r="2287" spans="1:5" ht="14.4">
      <c r="A2287" s="157" t="s">
        <v>143</v>
      </c>
      <c r="B2287" s="158">
        <v>2023</v>
      </c>
      <c r="C2287" s="157" t="s">
        <v>335</v>
      </c>
      <c r="D2287" s="157" t="s">
        <v>332</v>
      </c>
      <c r="E2287" s="158">
        <v>2952</v>
      </c>
    </row>
    <row r="2288" spans="1:5" ht="14.4">
      <c r="A2288" s="157" t="s">
        <v>143</v>
      </c>
      <c r="B2288" s="158">
        <v>2023</v>
      </c>
      <c r="C2288" s="157" t="s">
        <v>336</v>
      </c>
      <c r="D2288" s="157" t="s">
        <v>332</v>
      </c>
      <c r="E2288" s="158">
        <v>95</v>
      </c>
    </row>
    <row r="2289" spans="1:5" ht="14.4">
      <c r="A2289" s="157" t="s">
        <v>144</v>
      </c>
      <c r="B2289" s="158">
        <v>2015</v>
      </c>
      <c r="C2289" s="157" t="s">
        <v>338</v>
      </c>
      <c r="D2289" s="157" t="s">
        <v>337</v>
      </c>
      <c r="E2289" s="158">
        <v>3964</v>
      </c>
    </row>
    <row r="2290" spans="1:5" ht="14.4">
      <c r="A2290" s="157" t="s">
        <v>144</v>
      </c>
      <c r="B2290" s="158">
        <v>2015</v>
      </c>
      <c r="C2290" s="157" t="s">
        <v>339</v>
      </c>
      <c r="D2290" s="157" t="s">
        <v>337</v>
      </c>
      <c r="E2290" s="158">
        <v>517</v>
      </c>
    </row>
    <row r="2291" spans="1:5" ht="14.4">
      <c r="A2291" s="157" t="s">
        <v>144</v>
      </c>
      <c r="B2291" s="158">
        <v>2015</v>
      </c>
      <c r="C2291" s="157" t="s">
        <v>341</v>
      </c>
      <c r="D2291" s="157" t="s">
        <v>337</v>
      </c>
      <c r="E2291" s="158">
        <v>51467</v>
      </c>
    </row>
    <row r="2292" spans="1:5" ht="14.4">
      <c r="A2292" s="157" t="s">
        <v>144</v>
      </c>
      <c r="B2292" s="158">
        <v>2015</v>
      </c>
      <c r="C2292" s="157" t="s">
        <v>333</v>
      </c>
      <c r="D2292" s="157" t="s">
        <v>332</v>
      </c>
      <c r="E2292" s="158">
        <v>31</v>
      </c>
    </row>
    <row r="2293" spans="1:5" ht="14.4">
      <c r="A2293" s="157" t="s">
        <v>144</v>
      </c>
      <c r="B2293" s="158">
        <v>2015</v>
      </c>
      <c r="C2293" s="157" t="s">
        <v>335</v>
      </c>
      <c r="D2293" s="157" t="s">
        <v>332</v>
      </c>
      <c r="E2293" s="158">
        <v>12884</v>
      </c>
    </row>
    <row r="2294" spans="1:5" ht="14.4">
      <c r="A2294" s="157" t="s">
        <v>144</v>
      </c>
      <c r="B2294" s="158">
        <v>2015</v>
      </c>
      <c r="C2294" s="157" t="s">
        <v>336</v>
      </c>
      <c r="D2294" s="157" t="s">
        <v>332</v>
      </c>
      <c r="E2294" s="158">
        <v>248</v>
      </c>
    </row>
    <row r="2295" spans="1:5" ht="14.4">
      <c r="A2295" s="157" t="s">
        <v>144</v>
      </c>
      <c r="B2295" s="158">
        <v>2016</v>
      </c>
      <c r="C2295" s="157" t="s">
        <v>338</v>
      </c>
      <c r="D2295" s="157" t="s">
        <v>337</v>
      </c>
      <c r="E2295" s="158">
        <v>4006</v>
      </c>
    </row>
    <row r="2296" spans="1:5" ht="14.4">
      <c r="A2296" s="157" t="s">
        <v>144</v>
      </c>
      <c r="B2296" s="158">
        <v>2016</v>
      </c>
      <c r="C2296" s="157" t="s">
        <v>339</v>
      </c>
      <c r="D2296" s="157" t="s">
        <v>337</v>
      </c>
      <c r="E2296" s="158">
        <v>531</v>
      </c>
    </row>
    <row r="2297" spans="1:5" ht="14.4">
      <c r="A2297" s="157" t="s">
        <v>144</v>
      </c>
      <c r="B2297" s="158">
        <v>2016</v>
      </c>
      <c r="C2297" s="157" t="s">
        <v>341</v>
      </c>
      <c r="D2297" s="157" t="s">
        <v>337</v>
      </c>
      <c r="E2297" s="158">
        <v>52273</v>
      </c>
    </row>
    <row r="2298" spans="1:5" ht="14.4">
      <c r="A2298" s="157" t="s">
        <v>144</v>
      </c>
      <c r="B2298" s="158">
        <v>2016</v>
      </c>
      <c r="C2298" s="157" t="s">
        <v>333</v>
      </c>
      <c r="D2298" s="157" t="s">
        <v>332</v>
      </c>
      <c r="E2298" s="158">
        <v>30</v>
      </c>
    </row>
    <row r="2299" spans="1:5" ht="14.4">
      <c r="A2299" s="157" t="s">
        <v>144</v>
      </c>
      <c r="B2299" s="158">
        <v>2016</v>
      </c>
      <c r="C2299" s="157" t="s">
        <v>335</v>
      </c>
      <c r="D2299" s="157" t="s">
        <v>332</v>
      </c>
      <c r="E2299" s="158">
        <v>13031</v>
      </c>
    </row>
    <row r="2300" spans="1:5" ht="14.4">
      <c r="A2300" s="157" t="s">
        <v>144</v>
      </c>
      <c r="B2300" s="158">
        <v>2016</v>
      </c>
      <c r="C2300" s="157" t="s">
        <v>336</v>
      </c>
      <c r="D2300" s="157" t="s">
        <v>332</v>
      </c>
      <c r="E2300" s="158">
        <v>248</v>
      </c>
    </row>
    <row r="2301" spans="1:5" ht="14.4">
      <c r="A2301" s="157" t="s">
        <v>144</v>
      </c>
      <c r="B2301" s="158">
        <v>2017</v>
      </c>
      <c r="C2301" s="157" t="s">
        <v>338</v>
      </c>
      <c r="D2301" s="157" t="s">
        <v>337</v>
      </c>
      <c r="E2301" s="158">
        <v>4058</v>
      </c>
    </row>
    <row r="2302" spans="1:5" ht="14.4">
      <c r="A2302" s="157" t="s">
        <v>144</v>
      </c>
      <c r="B2302" s="158">
        <v>2017</v>
      </c>
      <c r="C2302" s="157" t="s">
        <v>339</v>
      </c>
      <c r="D2302" s="157" t="s">
        <v>337</v>
      </c>
      <c r="E2302" s="158">
        <v>532</v>
      </c>
    </row>
    <row r="2303" spans="1:5" ht="14.4">
      <c r="A2303" s="157" t="s">
        <v>144</v>
      </c>
      <c r="B2303" s="158">
        <v>2017</v>
      </c>
      <c r="C2303" s="157" t="s">
        <v>341</v>
      </c>
      <c r="D2303" s="157" t="s">
        <v>337</v>
      </c>
      <c r="E2303" s="158">
        <v>52993</v>
      </c>
    </row>
    <row r="2304" spans="1:5" ht="14.4">
      <c r="A2304" s="157" t="s">
        <v>144</v>
      </c>
      <c r="B2304" s="158">
        <v>2017</v>
      </c>
      <c r="C2304" s="157" t="s">
        <v>333</v>
      </c>
      <c r="D2304" s="157" t="s">
        <v>332</v>
      </c>
      <c r="E2304" s="158">
        <v>31</v>
      </c>
    </row>
    <row r="2305" spans="1:5" ht="14.4">
      <c r="A2305" s="157" t="s">
        <v>144</v>
      </c>
      <c r="B2305" s="158">
        <v>2017</v>
      </c>
      <c r="C2305" s="157" t="s">
        <v>335</v>
      </c>
      <c r="D2305" s="157" t="s">
        <v>332</v>
      </c>
      <c r="E2305" s="158">
        <v>13605</v>
      </c>
    </row>
    <row r="2306" spans="1:5" ht="14.4">
      <c r="A2306" s="157" t="s">
        <v>144</v>
      </c>
      <c r="B2306" s="158">
        <v>2017</v>
      </c>
      <c r="C2306" s="157" t="s">
        <v>336</v>
      </c>
      <c r="D2306" s="157" t="s">
        <v>332</v>
      </c>
      <c r="E2306" s="158">
        <v>248</v>
      </c>
    </row>
    <row r="2307" spans="1:5" ht="14.4">
      <c r="A2307" s="157" t="s">
        <v>144</v>
      </c>
      <c r="B2307" s="158">
        <v>2018</v>
      </c>
      <c r="C2307" s="157" t="s">
        <v>338</v>
      </c>
      <c r="D2307" s="157" t="s">
        <v>337</v>
      </c>
      <c r="E2307" s="158">
        <v>4031</v>
      </c>
    </row>
    <row r="2308" spans="1:5" ht="14.4">
      <c r="A2308" s="157" t="s">
        <v>144</v>
      </c>
      <c r="B2308" s="158">
        <v>2018</v>
      </c>
      <c r="C2308" s="157" t="s">
        <v>339</v>
      </c>
      <c r="D2308" s="157" t="s">
        <v>337</v>
      </c>
      <c r="E2308" s="158">
        <v>535</v>
      </c>
    </row>
    <row r="2309" spans="1:5" ht="14.4">
      <c r="A2309" s="157" t="s">
        <v>144</v>
      </c>
      <c r="B2309" s="158">
        <v>2018</v>
      </c>
      <c r="C2309" s="157" t="s">
        <v>341</v>
      </c>
      <c r="D2309" s="157" t="s">
        <v>337</v>
      </c>
      <c r="E2309" s="158">
        <v>54178</v>
      </c>
    </row>
    <row r="2310" spans="1:5" ht="14.4">
      <c r="A2310" s="157" t="s">
        <v>144</v>
      </c>
      <c r="B2310" s="158">
        <v>2018</v>
      </c>
      <c r="C2310" s="157" t="s">
        <v>333</v>
      </c>
      <c r="D2310" s="157" t="s">
        <v>332</v>
      </c>
      <c r="E2310" s="158">
        <v>31</v>
      </c>
    </row>
    <row r="2311" spans="1:5" ht="14.4">
      <c r="A2311" s="157" t="s">
        <v>144</v>
      </c>
      <c r="B2311" s="158">
        <v>2018</v>
      </c>
      <c r="C2311" s="157" t="s">
        <v>335</v>
      </c>
      <c r="D2311" s="157" t="s">
        <v>332</v>
      </c>
      <c r="E2311" s="158">
        <v>13895</v>
      </c>
    </row>
    <row r="2312" spans="1:5" ht="14.4">
      <c r="A2312" s="157" t="s">
        <v>144</v>
      </c>
      <c r="B2312" s="158">
        <v>2018</v>
      </c>
      <c r="C2312" s="157" t="s">
        <v>336</v>
      </c>
      <c r="D2312" s="157" t="s">
        <v>332</v>
      </c>
      <c r="E2312" s="158">
        <v>249</v>
      </c>
    </row>
    <row r="2313" spans="1:5" ht="14.4">
      <c r="A2313" s="157" t="s">
        <v>144</v>
      </c>
      <c r="B2313" s="158">
        <v>2019</v>
      </c>
      <c r="C2313" s="157" t="s">
        <v>338</v>
      </c>
      <c r="D2313" s="157" t="s">
        <v>337</v>
      </c>
      <c r="E2313" s="158">
        <v>4047</v>
      </c>
    </row>
    <row r="2314" spans="1:5" ht="14.4">
      <c r="A2314" s="157" t="s">
        <v>144</v>
      </c>
      <c r="B2314" s="158">
        <v>2019</v>
      </c>
      <c r="C2314" s="157" t="s">
        <v>339</v>
      </c>
      <c r="D2314" s="157" t="s">
        <v>337</v>
      </c>
      <c r="E2314" s="158">
        <v>547</v>
      </c>
    </row>
    <row r="2315" spans="1:5" ht="14.4">
      <c r="A2315" s="157" t="s">
        <v>144</v>
      </c>
      <c r="B2315" s="158">
        <v>2019</v>
      </c>
      <c r="C2315" s="157" t="s">
        <v>341</v>
      </c>
      <c r="D2315" s="157" t="s">
        <v>337</v>
      </c>
      <c r="E2315" s="158">
        <v>54588</v>
      </c>
    </row>
    <row r="2316" spans="1:5" ht="14.4">
      <c r="A2316" s="157" t="s">
        <v>144</v>
      </c>
      <c r="B2316" s="158">
        <v>2019</v>
      </c>
      <c r="C2316" s="157" t="s">
        <v>333</v>
      </c>
      <c r="D2316" s="157" t="s">
        <v>332</v>
      </c>
      <c r="E2316" s="158">
        <v>19</v>
      </c>
    </row>
    <row r="2317" spans="1:5" ht="14.4">
      <c r="A2317" s="157" t="s">
        <v>144</v>
      </c>
      <c r="B2317" s="158">
        <v>2019</v>
      </c>
      <c r="C2317" s="157" t="s">
        <v>335</v>
      </c>
      <c r="D2317" s="157" t="s">
        <v>332</v>
      </c>
      <c r="E2317" s="158">
        <v>13973</v>
      </c>
    </row>
    <row r="2318" spans="1:5" ht="14.4">
      <c r="A2318" s="157" t="s">
        <v>144</v>
      </c>
      <c r="B2318" s="158">
        <v>2019</v>
      </c>
      <c r="C2318" s="157" t="s">
        <v>336</v>
      </c>
      <c r="D2318" s="157" t="s">
        <v>332</v>
      </c>
      <c r="E2318" s="158">
        <v>248</v>
      </c>
    </row>
    <row r="2319" spans="1:5" ht="14.4">
      <c r="A2319" s="157" t="s">
        <v>144</v>
      </c>
      <c r="B2319" s="158">
        <v>2020</v>
      </c>
      <c r="C2319" s="157" t="s">
        <v>338</v>
      </c>
      <c r="D2319" s="157" t="s">
        <v>337</v>
      </c>
      <c r="E2319" s="158">
        <v>4083</v>
      </c>
    </row>
    <row r="2320" spans="1:5" ht="14.4">
      <c r="A2320" s="157" t="s">
        <v>144</v>
      </c>
      <c r="B2320" s="158">
        <v>2020</v>
      </c>
      <c r="C2320" s="157" t="s">
        <v>339</v>
      </c>
      <c r="D2320" s="157" t="s">
        <v>337</v>
      </c>
      <c r="E2320" s="158">
        <v>552</v>
      </c>
    </row>
    <row r="2321" spans="1:5" ht="14.4">
      <c r="A2321" s="157" t="s">
        <v>144</v>
      </c>
      <c r="B2321" s="158">
        <v>2020</v>
      </c>
      <c r="C2321" s="157" t="s">
        <v>341</v>
      </c>
      <c r="D2321" s="157" t="s">
        <v>337</v>
      </c>
      <c r="E2321" s="158">
        <v>54850</v>
      </c>
    </row>
    <row r="2322" spans="1:5" ht="14.4">
      <c r="A2322" s="157" t="s">
        <v>144</v>
      </c>
      <c r="B2322" s="158">
        <v>2020</v>
      </c>
      <c r="C2322" s="157" t="s">
        <v>333</v>
      </c>
      <c r="D2322" s="157" t="s">
        <v>332</v>
      </c>
      <c r="E2322" s="158">
        <v>19</v>
      </c>
    </row>
    <row r="2323" spans="1:5" ht="14.4">
      <c r="A2323" s="157" t="s">
        <v>144</v>
      </c>
      <c r="B2323" s="158">
        <v>2020</v>
      </c>
      <c r="C2323" s="157" t="s">
        <v>335</v>
      </c>
      <c r="D2323" s="157" t="s">
        <v>332</v>
      </c>
      <c r="E2323" s="158">
        <v>13995</v>
      </c>
    </row>
    <row r="2324" spans="1:5" ht="14.4">
      <c r="A2324" s="157" t="s">
        <v>144</v>
      </c>
      <c r="B2324" s="158">
        <v>2020</v>
      </c>
      <c r="C2324" s="157" t="s">
        <v>336</v>
      </c>
      <c r="D2324" s="157" t="s">
        <v>332</v>
      </c>
      <c r="E2324" s="158">
        <v>253</v>
      </c>
    </row>
    <row r="2325" spans="1:5" ht="14.4">
      <c r="A2325" s="157" t="s">
        <v>144</v>
      </c>
      <c r="B2325" s="158">
        <v>2021</v>
      </c>
      <c r="C2325" s="157" t="s">
        <v>338</v>
      </c>
      <c r="D2325" s="157" t="s">
        <v>337</v>
      </c>
      <c r="E2325" s="158">
        <v>4115</v>
      </c>
    </row>
    <row r="2326" spans="1:5" ht="14.4">
      <c r="A2326" s="157" t="s">
        <v>144</v>
      </c>
      <c r="B2326" s="158">
        <v>2021</v>
      </c>
      <c r="C2326" s="157" t="s">
        <v>339</v>
      </c>
      <c r="D2326" s="157" t="s">
        <v>337</v>
      </c>
      <c r="E2326" s="158">
        <v>564</v>
      </c>
    </row>
    <row r="2327" spans="1:5" ht="14.4">
      <c r="A2327" s="157" t="s">
        <v>144</v>
      </c>
      <c r="B2327" s="158">
        <v>2021</v>
      </c>
      <c r="C2327" s="157" t="s">
        <v>341</v>
      </c>
      <c r="D2327" s="157" t="s">
        <v>337</v>
      </c>
      <c r="E2327" s="158">
        <v>55351</v>
      </c>
    </row>
    <row r="2328" spans="1:5" ht="14.4">
      <c r="A2328" s="157" t="s">
        <v>144</v>
      </c>
      <c r="B2328" s="158">
        <v>2021</v>
      </c>
      <c r="C2328" s="157" t="s">
        <v>333</v>
      </c>
      <c r="D2328" s="157" t="s">
        <v>332</v>
      </c>
      <c r="E2328" s="158">
        <v>19</v>
      </c>
    </row>
    <row r="2329" spans="1:5" ht="14.4">
      <c r="A2329" s="157" t="s">
        <v>144</v>
      </c>
      <c r="B2329" s="158">
        <v>2021</v>
      </c>
      <c r="C2329" s="157" t="s">
        <v>335</v>
      </c>
      <c r="D2329" s="157" t="s">
        <v>332</v>
      </c>
      <c r="E2329" s="158">
        <v>14097</v>
      </c>
    </row>
    <row r="2330" spans="1:5" ht="14.4">
      <c r="A2330" s="157" t="s">
        <v>144</v>
      </c>
      <c r="B2330" s="158">
        <v>2021</v>
      </c>
      <c r="C2330" s="157" t="s">
        <v>336</v>
      </c>
      <c r="D2330" s="157" t="s">
        <v>332</v>
      </c>
      <c r="E2330" s="158">
        <v>252</v>
      </c>
    </row>
    <row r="2331" spans="1:5" ht="14.4">
      <c r="A2331" s="157" t="s">
        <v>144</v>
      </c>
      <c r="B2331" s="158">
        <v>2022</v>
      </c>
      <c r="C2331" s="157" t="s">
        <v>338</v>
      </c>
      <c r="D2331" s="157" t="s">
        <v>337</v>
      </c>
      <c r="E2331" s="158">
        <v>4155</v>
      </c>
    </row>
    <row r="2332" spans="1:5" ht="14.4">
      <c r="A2332" s="157" t="s">
        <v>144</v>
      </c>
      <c r="B2332" s="158">
        <v>2022</v>
      </c>
      <c r="C2332" s="157" t="s">
        <v>339</v>
      </c>
      <c r="D2332" s="157" t="s">
        <v>337</v>
      </c>
      <c r="E2332" s="158">
        <v>562</v>
      </c>
    </row>
    <row r="2333" spans="1:5" ht="14.4">
      <c r="A2333" s="157" t="s">
        <v>144</v>
      </c>
      <c r="B2333" s="158">
        <v>2022</v>
      </c>
      <c r="C2333" s="157" t="s">
        <v>341</v>
      </c>
      <c r="D2333" s="157" t="s">
        <v>337</v>
      </c>
      <c r="E2333" s="158">
        <v>56121</v>
      </c>
    </row>
    <row r="2334" spans="1:5" ht="14.4">
      <c r="A2334" s="157" t="s">
        <v>144</v>
      </c>
      <c r="B2334" s="158">
        <v>2022</v>
      </c>
      <c r="C2334" s="157" t="s">
        <v>333</v>
      </c>
      <c r="D2334" s="157" t="s">
        <v>332</v>
      </c>
      <c r="E2334" s="158">
        <v>19</v>
      </c>
    </row>
    <row r="2335" spans="1:5" ht="14.4">
      <c r="A2335" s="157" t="s">
        <v>144</v>
      </c>
      <c r="B2335" s="158">
        <v>2022</v>
      </c>
      <c r="C2335" s="157" t="s">
        <v>335</v>
      </c>
      <c r="D2335" s="157" t="s">
        <v>332</v>
      </c>
      <c r="E2335" s="158">
        <v>14338</v>
      </c>
    </row>
    <row r="2336" spans="1:5" ht="14.4">
      <c r="A2336" s="157" t="s">
        <v>144</v>
      </c>
      <c r="B2336" s="158">
        <v>2022</v>
      </c>
      <c r="C2336" s="157" t="s">
        <v>336</v>
      </c>
      <c r="D2336" s="157" t="s">
        <v>332</v>
      </c>
      <c r="E2336" s="158">
        <v>259</v>
      </c>
    </row>
    <row r="2337" spans="1:5" ht="14.4">
      <c r="A2337" s="157" t="s">
        <v>144</v>
      </c>
      <c r="B2337" s="158">
        <v>2023</v>
      </c>
      <c r="C2337" s="157" t="s">
        <v>338</v>
      </c>
      <c r="D2337" s="157" t="s">
        <v>337</v>
      </c>
      <c r="E2337" s="158">
        <v>4303</v>
      </c>
    </row>
    <row r="2338" spans="1:5" ht="14.4">
      <c r="A2338" s="157" t="s">
        <v>144</v>
      </c>
      <c r="B2338" s="158">
        <v>2023</v>
      </c>
      <c r="C2338" s="157" t="s">
        <v>339</v>
      </c>
      <c r="D2338" s="157" t="s">
        <v>337</v>
      </c>
      <c r="E2338" s="158">
        <v>526</v>
      </c>
    </row>
    <row r="2339" spans="1:5" ht="14.4">
      <c r="A2339" s="157" t="s">
        <v>144</v>
      </c>
      <c r="B2339" s="158">
        <v>2023</v>
      </c>
      <c r="C2339" s="157" t="s">
        <v>341</v>
      </c>
      <c r="D2339" s="157" t="s">
        <v>337</v>
      </c>
      <c r="E2339" s="158">
        <v>57315</v>
      </c>
    </row>
    <row r="2340" spans="1:5" ht="14.4">
      <c r="A2340" s="157" t="s">
        <v>144</v>
      </c>
      <c r="B2340" s="158">
        <v>2023</v>
      </c>
      <c r="C2340" s="157" t="s">
        <v>333</v>
      </c>
      <c r="D2340" s="157" t="s">
        <v>332</v>
      </c>
      <c r="E2340" s="158">
        <v>19</v>
      </c>
    </row>
    <row r="2341" spans="1:5" ht="14.4">
      <c r="A2341" s="157" t="s">
        <v>144</v>
      </c>
      <c r="B2341" s="158">
        <v>2023</v>
      </c>
      <c r="C2341" s="157" t="s">
        <v>335</v>
      </c>
      <c r="D2341" s="157" t="s">
        <v>332</v>
      </c>
      <c r="E2341" s="158">
        <v>14444</v>
      </c>
    </row>
    <row r="2342" spans="1:5" ht="14.4">
      <c r="A2342" s="157" t="s">
        <v>144</v>
      </c>
      <c r="B2342" s="158">
        <v>2023</v>
      </c>
      <c r="C2342" s="157" t="s">
        <v>336</v>
      </c>
      <c r="D2342" s="157" t="s">
        <v>332</v>
      </c>
      <c r="E2342" s="158">
        <v>259</v>
      </c>
    </row>
    <row r="2343" spans="1:5" ht="14.4">
      <c r="A2343" s="157" t="s">
        <v>145</v>
      </c>
      <c r="B2343" s="158">
        <v>2015</v>
      </c>
      <c r="C2343" s="157" t="s">
        <v>338</v>
      </c>
      <c r="D2343" s="157" t="s">
        <v>337</v>
      </c>
      <c r="E2343" s="158">
        <v>1301</v>
      </c>
    </row>
    <row r="2344" spans="1:5" ht="14.4">
      <c r="A2344" s="157" t="s">
        <v>145</v>
      </c>
      <c r="B2344" s="158">
        <v>2015</v>
      </c>
      <c r="C2344" s="157" t="s">
        <v>339</v>
      </c>
      <c r="D2344" s="157" t="s">
        <v>337</v>
      </c>
      <c r="E2344" s="158">
        <v>150</v>
      </c>
    </row>
    <row r="2345" spans="1:5" ht="14.4">
      <c r="A2345" s="157" t="s">
        <v>145</v>
      </c>
      <c r="B2345" s="158">
        <v>2015</v>
      </c>
      <c r="C2345" s="157" t="s">
        <v>341</v>
      </c>
      <c r="D2345" s="157" t="s">
        <v>337</v>
      </c>
      <c r="E2345" s="158">
        <v>9441</v>
      </c>
    </row>
    <row r="2346" spans="1:5" ht="14.4">
      <c r="A2346" s="157" t="s">
        <v>145</v>
      </c>
      <c r="B2346" s="158">
        <v>2015</v>
      </c>
      <c r="C2346" s="157" t="s">
        <v>333</v>
      </c>
      <c r="D2346" s="157" t="s">
        <v>332</v>
      </c>
      <c r="E2346" s="158">
        <v>206</v>
      </c>
    </row>
    <row r="2347" spans="1:5" ht="14.4">
      <c r="A2347" s="157" t="s">
        <v>145</v>
      </c>
      <c r="B2347" s="158">
        <v>2015</v>
      </c>
      <c r="C2347" s="157" t="s">
        <v>335</v>
      </c>
      <c r="D2347" s="157" t="s">
        <v>332</v>
      </c>
      <c r="E2347" s="158">
        <v>2794</v>
      </c>
    </row>
    <row r="2348" spans="1:5" ht="14.4">
      <c r="A2348" s="157" t="s">
        <v>145</v>
      </c>
      <c r="B2348" s="158">
        <v>2015</v>
      </c>
      <c r="C2348" s="157" t="s">
        <v>336</v>
      </c>
      <c r="D2348" s="157" t="s">
        <v>332</v>
      </c>
      <c r="E2348" s="158">
        <v>76</v>
      </c>
    </row>
    <row r="2349" spans="1:5" ht="14.4">
      <c r="A2349" s="157" t="s">
        <v>145</v>
      </c>
      <c r="B2349" s="158">
        <v>2016</v>
      </c>
      <c r="C2349" s="157" t="s">
        <v>338</v>
      </c>
      <c r="D2349" s="157" t="s">
        <v>337</v>
      </c>
      <c r="E2349" s="158">
        <v>1294</v>
      </c>
    </row>
    <row r="2350" spans="1:5" ht="14.4">
      <c r="A2350" s="157" t="s">
        <v>145</v>
      </c>
      <c r="B2350" s="158">
        <v>2016</v>
      </c>
      <c r="C2350" s="157" t="s">
        <v>339</v>
      </c>
      <c r="D2350" s="157" t="s">
        <v>337</v>
      </c>
      <c r="E2350" s="158">
        <v>150</v>
      </c>
    </row>
    <row r="2351" spans="1:5" ht="14.4">
      <c r="A2351" s="157" t="s">
        <v>145</v>
      </c>
      <c r="B2351" s="158">
        <v>2016</v>
      </c>
      <c r="C2351" s="157" t="s">
        <v>341</v>
      </c>
      <c r="D2351" s="157" t="s">
        <v>337</v>
      </c>
      <c r="E2351" s="158">
        <v>9550</v>
      </c>
    </row>
    <row r="2352" spans="1:5" ht="14.4">
      <c r="A2352" s="157" t="s">
        <v>145</v>
      </c>
      <c r="B2352" s="158">
        <v>2016</v>
      </c>
      <c r="C2352" s="157" t="s">
        <v>333</v>
      </c>
      <c r="D2352" s="157" t="s">
        <v>332</v>
      </c>
      <c r="E2352" s="158">
        <v>235</v>
      </c>
    </row>
    <row r="2353" spans="1:5" ht="14.4">
      <c r="A2353" s="157" t="s">
        <v>145</v>
      </c>
      <c r="B2353" s="158">
        <v>2016</v>
      </c>
      <c r="C2353" s="157" t="s">
        <v>335</v>
      </c>
      <c r="D2353" s="157" t="s">
        <v>332</v>
      </c>
      <c r="E2353" s="158">
        <v>2843</v>
      </c>
    </row>
    <row r="2354" spans="1:5" ht="14.4">
      <c r="A2354" s="157" t="s">
        <v>145</v>
      </c>
      <c r="B2354" s="158">
        <v>2016</v>
      </c>
      <c r="C2354" s="157" t="s">
        <v>336</v>
      </c>
      <c r="D2354" s="157" t="s">
        <v>332</v>
      </c>
      <c r="E2354" s="158">
        <v>76</v>
      </c>
    </row>
    <row r="2355" spans="1:5" ht="14.4">
      <c r="A2355" s="157" t="s">
        <v>145</v>
      </c>
      <c r="B2355" s="158">
        <v>2017</v>
      </c>
      <c r="C2355" s="157" t="s">
        <v>338</v>
      </c>
      <c r="D2355" s="157" t="s">
        <v>337</v>
      </c>
      <c r="E2355" s="158">
        <v>1283</v>
      </c>
    </row>
    <row r="2356" spans="1:5" ht="14.4">
      <c r="A2356" s="157" t="s">
        <v>145</v>
      </c>
      <c r="B2356" s="158">
        <v>2017</v>
      </c>
      <c r="C2356" s="157" t="s">
        <v>339</v>
      </c>
      <c r="D2356" s="157" t="s">
        <v>337</v>
      </c>
      <c r="E2356" s="158">
        <v>150</v>
      </c>
    </row>
    <row r="2357" spans="1:5" ht="14.4">
      <c r="A2357" s="157" t="s">
        <v>145</v>
      </c>
      <c r="B2357" s="158">
        <v>2017</v>
      </c>
      <c r="C2357" s="157" t="s">
        <v>341</v>
      </c>
      <c r="D2357" s="157" t="s">
        <v>337</v>
      </c>
      <c r="E2357" s="158">
        <v>9676</v>
      </c>
    </row>
    <row r="2358" spans="1:5" ht="14.4">
      <c r="A2358" s="157" t="s">
        <v>145</v>
      </c>
      <c r="B2358" s="158">
        <v>2017</v>
      </c>
      <c r="C2358" s="157" t="s">
        <v>333</v>
      </c>
      <c r="D2358" s="157" t="s">
        <v>332</v>
      </c>
      <c r="E2358" s="158">
        <v>231</v>
      </c>
    </row>
    <row r="2359" spans="1:5" ht="14.4">
      <c r="A2359" s="157" t="s">
        <v>145</v>
      </c>
      <c r="B2359" s="158">
        <v>2017</v>
      </c>
      <c r="C2359" s="157" t="s">
        <v>335</v>
      </c>
      <c r="D2359" s="157" t="s">
        <v>332</v>
      </c>
      <c r="E2359" s="158">
        <v>2838</v>
      </c>
    </row>
    <row r="2360" spans="1:5" ht="14.4">
      <c r="A2360" s="157" t="s">
        <v>145</v>
      </c>
      <c r="B2360" s="158">
        <v>2017</v>
      </c>
      <c r="C2360" s="157" t="s">
        <v>336</v>
      </c>
      <c r="D2360" s="157" t="s">
        <v>332</v>
      </c>
      <c r="E2360" s="158">
        <v>88</v>
      </c>
    </row>
    <row r="2361" spans="1:5" ht="14.4">
      <c r="A2361" s="157" t="s">
        <v>145</v>
      </c>
      <c r="B2361" s="158">
        <v>2018</v>
      </c>
      <c r="C2361" s="157" t="s">
        <v>338</v>
      </c>
      <c r="D2361" s="157" t="s">
        <v>337</v>
      </c>
      <c r="E2361" s="158">
        <v>1289</v>
      </c>
    </row>
    <row r="2362" spans="1:5" ht="14.4">
      <c r="A2362" s="157" t="s">
        <v>145</v>
      </c>
      <c r="B2362" s="158">
        <v>2018</v>
      </c>
      <c r="C2362" s="157" t="s">
        <v>339</v>
      </c>
      <c r="D2362" s="157" t="s">
        <v>337</v>
      </c>
      <c r="E2362" s="158">
        <v>149</v>
      </c>
    </row>
    <row r="2363" spans="1:5" ht="14.4">
      <c r="A2363" s="157" t="s">
        <v>145</v>
      </c>
      <c r="B2363" s="158">
        <v>2018</v>
      </c>
      <c r="C2363" s="157" t="s">
        <v>341</v>
      </c>
      <c r="D2363" s="157" t="s">
        <v>337</v>
      </c>
      <c r="E2363" s="158">
        <v>9809</v>
      </c>
    </row>
    <row r="2364" spans="1:5" ht="14.4">
      <c r="A2364" s="157" t="s">
        <v>145</v>
      </c>
      <c r="B2364" s="158">
        <v>2018</v>
      </c>
      <c r="C2364" s="157" t="s">
        <v>333</v>
      </c>
      <c r="D2364" s="157" t="s">
        <v>332</v>
      </c>
      <c r="E2364" s="158">
        <v>232</v>
      </c>
    </row>
    <row r="2365" spans="1:5" ht="14.4">
      <c r="A2365" s="157" t="s">
        <v>145</v>
      </c>
      <c r="B2365" s="158">
        <v>2018</v>
      </c>
      <c r="C2365" s="157" t="s">
        <v>335</v>
      </c>
      <c r="D2365" s="157" t="s">
        <v>332</v>
      </c>
      <c r="E2365" s="158">
        <v>2893</v>
      </c>
    </row>
    <row r="2366" spans="1:5" ht="14.4">
      <c r="A2366" s="157" t="s">
        <v>145</v>
      </c>
      <c r="B2366" s="158">
        <v>2018</v>
      </c>
      <c r="C2366" s="157" t="s">
        <v>336</v>
      </c>
      <c r="D2366" s="157" t="s">
        <v>332</v>
      </c>
      <c r="E2366" s="158">
        <v>88</v>
      </c>
    </row>
    <row r="2367" spans="1:5" ht="14.4">
      <c r="A2367" s="157" t="s">
        <v>145</v>
      </c>
      <c r="B2367" s="158">
        <v>2019</v>
      </c>
      <c r="C2367" s="157" t="s">
        <v>338</v>
      </c>
      <c r="D2367" s="157" t="s">
        <v>337</v>
      </c>
      <c r="E2367" s="158">
        <v>1283</v>
      </c>
    </row>
    <row r="2368" spans="1:5" ht="14.4">
      <c r="A2368" s="157" t="s">
        <v>145</v>
      </c>
      <c r="B2368" s="158">
        <v>2019</v>
      </c>
      <c r="C2368" s="157" t="s">
        <v>339</v>
      </c>
      <c r="D2368" s="157" t="s">
        <v>337</v>
      </c>
      <c r="E2368" s="158">
        <v>149</v>
      </c>
    </row>
    <row r="2369" spans="1:5" ht="14.4">
      <c r="A2369" s="157" t="s">
        <v>145</v>
      </c>
      <c r="B2369" s="158">
        <v>2019</v>
      </c>
      <c r="C2369" s="157" t="s">
        <v>341</v>
      </c>
      <c r="D2369" s="157" t="s">
        <v>337</v>
      </c>
      <c r="E2369" s="158">
        <v>9888</v>
      </c>
    </row>
    <row r="2370" spans="1:5" ht="14.4">
      <c r="A2370" s="157" t="s">
        <v>145</v>
      </c>
      <c r="B2370" s="158">
        <v>2019</v>
      </c>
      <c r="C2370" s="157" t="s">
        <v>333</v>
      </c>
      <c r="D2370" s="157" t="s">
        <v>332</v>
      </c>
      <c r="E2370" s="158">
        <v>175</v>
      </c>
    </row>
    <row r="2371" spans="1:5" ht="14.4">
      <c r="A2371" s="157" t="s">
        <v>145</v>
      </c>
      <c r="B2371" s="158">
        <v>2019</v>
      </c>
      <c r="C2371" s="157" t="s">
        <v>335</v>
      </c>
      <c r="D2371" s="157" t="s">
        <v>332</v>
      </c>
      <c r="E2371" s="158">
        <v>2897</v>
      </c>
    </row>
    <row r="2372" spans="1:5" ht="14.4">
      <c r="A2372" s="157" t="s">
        <v>145</v>
      </c>
      <c r="B2372" s="158">
        <v>2019</v>
      </c>
      <c r="C2372" s="157" t="s">
        <v>336</v>
      </c>
      <c r="D2372" s="157" t="s">
        <v>332</v>
      </c>
      <c r="E2372" s="158">
        <v>88</v>
      </c>
    </row>
    <row r="2373" spans="1:5" ht="14.4">
      <c r="A2373" s="157" t="s">
        <v>145</v>
      </c>
      <c r="B2373" s="158">
        <v>2020</v>
      </c>
      <c r="C2373" s="157" t="s">
        <v>338</v>
      </c>
      <c r="D2373" s="157" t="s">
        <v>337</v>
      </c>
      <c r="E2373" s="158">
        <v>1273</v>
      </c>
    </row>
    <row r="2374" spans="1:5" ht="14.4">
      <c r="A2374" s="157" t="s">
        <v>145</v>
      </c>
      <c r="B2374" s="158">
        <v>2020</v>
      </c>
      <c r="C2374" s="157" t="s">
        <v>339</v>
      </c>
      <c r="D2374" s="157" t="s">
        <v>337</v>
      </c>
      <c r="E2374" s="158">
        <v>150</v>
      </c>
    </row>
    <row r="2375" spans="1:5" ht="14.4">
      <c r="A2375" s="157" t="s">
        <v>145</v>
      </c>
      <c r="B2375" s="158">
        <v>2020</v>
      </c>
      <c r="C2375" s="157" t="s">
        <v>341</v>
      </c>
      <c r="D2375" s="157" t="s">
        <v>337</v>
      </c>
      <c r="E2375" s="158">
        <v>10019</v>
      </c>
    </row>
    <row r="2376" spans="1:5" ht="14.4">
      <c r="A2376" s="157" t="s">
        <v>145</v>
      </c>
      <c r="B2376" s="158">
        <v>2020</v>
      </c>
      <c r="C2376" s="157" t="s">
        <v>333</v>
      </c>
      <c r="D2376" s="157" t="s">
        <v>332</v>
      </c>
      <c r="E2376" s="158">
        <v>171</v>
      </c>
    </row>
    <row r="2377" spans="1:5" ht="14.4">
      <c r="A2377" s="157" t="s">
        <v>145</v>
      </c>
      <c r="B2377" s="158">
        <v>2020</v>
      </c>
      <c r="C2377" s="157" t="s">
        <v>335</v>
      </c>
      <c r="D2377" s="157" t="s">
        <v>332</v>
      </c>
      <c r="E2377" s="158">
        <v>2920</v>
      </c>
    </row>
    <row r="2378" spans="1:5" ht="14.4">
      <c r="A2378" s="157" t="s">
        <v>145</v>
      </c>
      <c r="B2378" s="158">
        <v>2020</v>
      </c>
      <c r="C2378" s="157" t="s">
        <v>336</v>
      </c>
      <c r="D2378" s="157" t="s">
        <v>332</v>
      </c>
      <c r="E2378" s="158">
        <v>88</v>
      </c>
    </row>
    <row r="2379" spans="1:5" ht="14.4">
      <c r="A2379" s="157" t="s">
        <v>145</v>
      </c>
      <c r="B2379" s="158">
        <v>2021</v>
      </c>
      <c r="C2379" s="157" t="s">
        <v>338</v>
      </c>
      <c r="D2379" s="157" t="s">
        <v>337</v>
      </c>
      <c r="E2379" s="158">
        <v>1281</v>
      </c>
    </row>
    <row r="2380" spans="1:5" ht="14.4">
      <c r="A2380" s="157" t="s">
        <v>145</v>
      </c>
      <c r="B2380" s="158">
        <v>2021</v>
      </c>
      <c r="C2380" s="157" t="s">
        <v>339</v>
      </c>
      <c r="D2380" s="157" t="s">
        <v>337</v>
      </c>
      <c r="E2380" s="158">
        <v>141</v>
      </c>
    </row>
    <row r="2381" spans="1:5" ht="14.4">
      <c r="A2381" s="157" t="s">
        <v>145</v>
      </c>
      <c r="B2381" s="158">
        <v>2021</v>
      </c>
      <c r="C2381" s="157" t="s">
        <v>341</v>
      </c>
      <c r="D2381" s="157" t="s">
        <v>337</v>
      </c>
      <c r="E2381" s="158">
        <v>10127</v>
      </c>
    </row>
    <row r="2382" spans="1:5" ht="14.4">
      <c r="A2382" s="157" t="s">
        <v>145</v>
      </c>
      <c r="B2382" s="158">
        <v>2021</v>
      </c>
      <c r="C2382" s="157" t="s">
        <v>333</v>
      </c>
      <c r="D2382" s="157" t="s">
        <v>332</v>
      </c>
      <c r="E2382" s="158">
        <v>171</v>
      </c>
    </row>
    <row r="2383" spans="1:5" ht="14.4">
      <c r="A2383" s="157" t="s">
        <v>145</v>
      </c>
      <c r="B2383" s="158">
        <v>2021</v>
      </c>
      <c r="C2383" s="157" t="s">
        <v>335</v>
      </c>
      <c r="D2383" s="157" t="s">
        <v>332</v>
      </c>
      <c r="E2383" s="158">
        <v>2920</v>
      </c>
    </row>
    <row r="2384" spans="1:5" ht="14.4">
      <c r="A2384" s="157" t="s">
        <v>145</v>
      </c>
      <c r="B2384" s="158">
        <v>2021</v>
      </c>
      <c r="C2384" s="157" t="s">
        <v>336</v>
      </c>
      <c r="D2384" s="157" t="s">
        <v>332</v>
      </c>
      <c r="E2384" s="158">
        <v>88</v>
      </c>
    </row>
    <row r="2385" spans="1:5" ht="14.4">
      <c r="A2385" s="157" t="s">
        <v>145</v>
      </c>
      <c r="B2385" s="158">
        <v>2022</v>
      </c>
      <c r="C2385" s="157" t="s">
        <v>338</v>
      </c>
      <c r="D2385" s="157" t="s">
        <v>337</v>
      </c>
      <c r="E2385" s="158">
        <v>1274</v>
      </c>
    </row>
    <row r="2386" spans="1:5" ht="14.4">
      <c r="A2386" s="157" t="s">
        <v>145</v>
      </c>
      <c r="B2386" s="158">
        <v>2022</v>
      </c>
      <c r="C2386" s="157" t="s">
        <v>339</v>
      </c>
      <c r="D2386" s="157" t="s">
        <v>337</v>
      </c>
      <c r="E2386" s="158">
        <v>141</v>
      </c>
    </row>
    <row r="2387" spans="1:5" ht="14.4">
      <c r="A2387" s="157" t="s">
        <v>145</v>
      </c>
      <c r="B2387" s="158">
        <v>2022</v>
      </c>
      <c r="C2387" s="157" t="s">
        <v>341</v>
      </c>
      <c r="D2387" s="157" t="s">
        <v>337</v>
      </c>
      <c r="E2387" s="158">
        <v>10223</v>
      </c>
    </row>
    <row r="2388" spans="1:5" ht="14.4">
      <c r="A2388" s="157" t="s">
        <v>145</v>
      </c>
      <c r="B2388" s="158">
        <v>2022</v>
      </c>
      <c r="C2388" s="157" t="s">
        <v>333</v>
      </c>
      <c r="D2388" s="157" t="s">
        <v>332</v>
      </c>
      <c r="E2388" s="158">
        <v>155</v>
      </c>
    </row>
    <row r="2389" spans="1:5" ht="14.4">
      <c r="A2389" s="157" t="s">
        <v>145</v>
      </c>
      <c r="B2389" s="158">
        <v>2022</v>
      </c>
      <c r="C2389" s="157" t="s">
        <v>335</v>
      </c>
      <c r="D2389" s="157" t="s">
        <v>332</v>
      </c>
      <c r="E2389" s="158">
        <v>2920</v>
      </c>
    </row>
    <row r="2390" spans="1:5" ht="14.4">
      <c r="A2390" s="157" t="s">
        <v>145</v>
      </c>
      <c r="B2390" s="158">
        <v>2022</v>
      </c>
      <c r="C2390" s="157" t="s">
        <v>336</v>
      </c>
      <c r="D2390" s="157" t="s">
        <v>332</v>
      </c>
      <c r="E2390" s="158">
        <v>60</v>
      </c>
    </row>
    <row r="2391" spans="1:5" ht="14.4">
      <c r="A2391" s="157" t="s">
        <v>145</v>
      </c>
      <c r="B2391" s="158">
        <v>2023</v>
      </c>
      <c r="C2391" s="157" t="s">
        <v>338</v>
      </c>
      <c r="D2391" s="157" t="s">
        <v>337</v>
      </c>
      <c r="E2391" s="158">
        <v>1267</v>
      </c>
    </row>
    <row r="2392" spans="1:5" ht="14.4">
      <c r="A2392" s="157" t="s">
        <v>145</v>
      </c>
      <c r="B2392" s="158">
        <v>2023</v>
      </c>
      <c r="C2392" s="157" t="s">
        <v>339</v>
      </c>
      <c r="D2392" s="157" t="s">
        <v>337</v>
      </c>
      <c r="E2392" s="158">
        <v>139</v>
      </c>
    </row>
    <row r="2393" spans="1:5" ht="14.4">
      <c r="A2393" s="157" t="s">
        <v>145</v>
      </c>
      <c r="B2393" s="158">
        <v>2023</v>
      </c>
      <c r="C2393" s="157" t="s">
        <v>341</v>
      </c>
      <c r="D2393" s="157" t="s">
        <v>337</v>
      </c>
      <c r="E2393" s="158">
        <v>10326</v>
      </c>
    </row>
    <row r="2394" spans="1:5" ht="14.4">
      <c r="A2394" s="157" t="s">
        <v>145</v>
      </c>
      <c r="B2394" s="158">
        <v>2023</v>
      </c>
      <c r="C2394" s="157" t="s">
        <v>333</v>
      </c>
      <c r="D2394" s="157" t="s">
        <v>332</v>
      </c>
      <c r="E2394" s="158">
        <v>173</v>
      </c>
    </row>
    <row r="2395" spans="1:5" ht="14.4">
      <c r="A2395" s="157" t="s">
        <v>145</v>
      </c>
      <c r="B2395" s="158">
        <v>2023</v>
      </c>
      <c r="C2395" s="157" t="s">
        <v>335</v>
      </c>
      <c r="D2395" s="157" t="s">
        <v>332</v>
      </c>
      <c r="E2395" s="158">
        <v>2908</v>
      </c>
    </row>
    <row r="2396" spans="1:5" ht="14.4">
      <c r="A2396" s="157" t="s">
        <v>145</v>
      </c>
      <c r="B2396" s="158">
        <v>2023</v>
      </c>
      <c r="C2396" s="157" t="s">
        <v>336</v>
      </c>
      <c r="D2396" s="157" t="s">
        <v>332</v>
      </c>
      <c r="E2396" s="158">
        <v>18</v>
      </c>
    </row>
    <row r="2397" spans="1:5" ht="14.4">
      <c r="A2397" s="157" t="s">
        <v>146</v>
      </c>
      <c r="B2397" s="158">
        <v>2015</v>
      </c>
      <c r="C2397" s="157" t="s">
        <v>338</v>
      </c>
      <c r="D2397" s="157" t="s">
        <v>337</v>
      </c>
      <c r="E2397" s="158">
        <v>3416</v>
      </c>
    </row>
    <row r="2398" spans="1:5" ht="14.4">
      <c r="A2398" s="157" t="s">
        <v>146</v>
      </c>
      <c r="B2398" s="158">
        <v>2015</v>
      </c>
      <c r="C2398" s="157" t="s">
        <v>339</v>
      </c>
      <c r="D2398" s="157" t="s">
        <v>337</v>
      </c>
      <c r="E2398" s="158">
        <v>375</v>
      </c>
    </row>
    <row r="2399" spans="1:5" ht="14.4">
      <c r="A2399" s="157" t="s">
        <v>146</v>
      </c>
      <c r="B2399" s="158">
        <v>2015</v>
      </c>
      <c r="C2399" s="157" t="s">
        <v>341</v>
      </c>
      <c r="D2399" s="157" t="s">
        <v>337</v>
      </c>
      <c r="E2399" s="158">
        <v>29595</v>
      </c>
    </row>
    <row r="2400" spans="1:5" ht="14.4">
      <c r="A2400" s="157" t="s">
        <v>146</v>
      </c>
      <c r="B2400" s="158">
        <v>2015</v>
      </c>
      <c r="C2400" s="157" t="s">
        <v>333</v>
      </c>
      <c r="D2400" s="157" t="s">
        <v>332</v>
      </c>
      <c r="E2400" s="158">
        <v>365</v>
      </c>
    </row>
    <row r="2401" spans="1:5" ht="14.4">
      <c r="A2401" s="157" t="s">
        <v>146</v>
      </c>
      <c r="B2401" s="158">
        <v>2015</v>
      </c>
      <c r="C2401" s="157" t="s">
        <v>335</v>
      </c>
      <c r="D2401" s="157" t="s">
        <v>332</v>
      </c>
      <c r="E2401" s="158">
        <v>8836</v>
      </c>
    </row>
    <row r="2402" spans="1:5" ht="14.4">
      <c r="A2402" s="157" t="s">
        <v>146</v>
      </c>
      <c r="B2402" s="158">
        <v>2015</v>
      </c>
      <c r="C2402" s="157" t="s">
        <v>336</v>
      </c>
      <c r="D2402" s="157" t="s">
        <v>332</v>
      </c>
      <c r="E2402" s="158">
        <v>20</v>
      </c>
    </row>
    <row r="2403" spans="1:5" ht="14.4">
      <c r="A2403" s="157" t="s">
        <v>146</v>
      </c>
      <c r="B2403" s="158">
        <v>2016</v>
      </c>
      <c r="C2403" s="157" t="s">
        <v>338</v>
      </c>
      <c r="D2403" s="157" t="s">
        <v>337</v>
      </c>
      <c r="E2403" s="158">
        <v>3419</v>
      </c>
    </row>
    <row r="2404" spans="1:5" ht="14.4">
      <c r="A2404" s="157" t="s">
        <v>146</v>
      </c>
      <c r="B2404" s="158">
        <v>2016</v>
      </c>
      <c r="C2404" s="157" t="s">
        <v>339</v>
      </c>
      <c r="D2404" s="157" t="s">
        <v>337</v>
      </c>
      <c r="E2404" s="158">
        <v>360</v>
      </c>
    </row>
    <row r="2405" spans="1:5" ht="14.4">
      <c r="A2405" s="157" t="s">
        <v>146</v>
      </c>
      <c r="B2405" s="158">
        <v>2016</v>
      </c>
      <c r="C2405" s="157" t="s">
        <v>341</v>
      </c>
      <c r="D2405" s="157" t="s">
        <v>337</v>
      </c>
      <c r="E2405" s="158">
        <v>29708</v>
      </c>
    </row>
    <row r="2406" spans="1:5" ht="14.4">
      <c r="A2406" s="157" t="s">
        <v>146</v>
      </c>
      <c r="B2406" s="158">
        <v>2016</v>
      </c>
      <c r="C2406" s="157" t="s">
        <v>333</v>
      </c>
      <c r="D2406" s="157" t="s">
        <v>332</v>
      </c>
      <c r="E2406" s="158">
        <v>359</v>
      </c>
    </row>
    <row r="2407" spans="1:5" ht="14.4">
      <c r="A2407" s="157" t="s">
        <v>146</v>
      </c>
      <c r="B2407" s="158">
        <v>2016</v>
      </c>
      <c r="C2407" s="157" t="s">
        <v>335</v>
      </c>
      <c r="D2407" s="157" t="s">
        <v>332</v>
      </c>
      <c r="E2407" s="158">
        <v>8980</v>
      </c>
    </row>
    <row r="2408" spans="1:5" ht="14.4">
      <c r="A2408" s="157" t="s">
        <v>146</v>
      </c>
      <c r="B2408" s="158">
        <v>2016</v>
      </c>
      <c r="C2408" s="157" t="s">
        <v>336</v>
      </c>
      <c r="D2408" s="157" t="s">
        <v>332</v>
      </c>
      <c r="E2408" s="158">
        <v>22</v>
      </c>
    </row>
    <row r="2409" spans="1:5" ht="14.4">
      <c r="A2409" s="157" t="s">
        <v>146</v>
      </c>
      <c r="B2409" s="158">
        <v>2017</v>
      </c>
      <c r="C2409" s="157" t="s">
        <v>338</v>
      </c>
      <c r="D2409" s="157" t="s">
        <v>337</v>
      </c>
      <c r="E2409" s="158">
        <v>3414</v>
      </c>
    </row>
    <row r="2410" spans="1:5" ht="14.4">
      <c r="A2410" s="157" t="s">
        <v>146</v>
      </c>
      <c r="B2410" s="158">
        <v>2017</v>
      </c>
      <c r="C2410" s="157" t="s">
        <v>339</v>
      </c>
      <c r="D2410" s="157" t="s">
        <v>337</v>
      </c>
      <c r="E2410" s="158">
        <v>362</v>
      </c>
    </row>
    <row r="2411" spans="1:5" ht="14.4">
      <c r="A2411" s="157" t="s">
        <v>146</v>
      </c>
      <c r="B2411" s="158">
        <v>2017</v>
      </c>
      <c r="C2411" s="157" t="s">
        <v>341</v>
      </c>
      <c r="D2411" s="157" t="s">
        <v>337</v>
      </c>
      <c r="E2411" s="158">
        <v>29803</v>
      </c>
    </row>
    <row r="2412" spans="1:5" ht="14.4">
      <c r="A2412" s="157" t="s">
        <v>146</v>
      </c>
      <c r="B2412" s="158">
        <v>2017</v>
      </c>
      <c r="C2412" s="157" t="s">
        <v>333</v>
      </c>
      <c r="D2412" s="157" t="s">
        <v>332</v>
      </c>
      <c r="E2412" s="158">
        <v>358</v>
      </c>
    </row>
    <row r="2413" spans="1:5" ht="14.4">
      <c r="A2413" s="157" t="s">
        <v>146</v>
      </c>
      <c r="B2413" s="158">
        <v>2017</v>
      </c>
      <c r="C2413" s="157" t="s">
        <v>335</v>
      </c>
      <c r="D2413" s="157" t="s">
        <v>332</v>
      </c>
      <c r="E2413" s="158">
        <v>9317</v>
      </c>
    </row>
    <row r="2414" spans="1:5" ht="14.4">
      <c r="A2414" s="157" t="s">
        <v>146</v>
      </c>
      <c r="B2414" s="158">
        <v>2017</v>
      </c>
      <c r="C2414" s="157" t="s">
        <v>336</v>
      </c>
      <c r="D2414" s="157" t="s">
        <v>332</v>
      </c>
      <c r="E2414" s="158">
        <v>22</v>
      </c>
    </row>
    <row r="2415" spans="1:5" ht="14.4">
      <c r="A2415" s="157" t="s">
        <v>146</v>
      </c>
      <c r="B2415" s="158">
        <v>2018</v>
      </c>
      <c r="C2415" s="157" t="s">
        <v>338</v>
      </c>
      <c r="D2415" s="157" t="s">
        <v>337</v>
      </c>
      <c r="E2415" s="158">
        <v>3414</v>
      </c>
    </row>
    <row r="2416" spans="1:5" ht="14.4">
      <c r="A2416" s="157" t="s">
        <v>146</v>
      </c>
      <c r="B2416" s="158">
        <v>2018</v>
      </c>
      <c r="C2416" s="157" t="s">
        <v>339</v>
      </c>
      <c r="D2416" s="157" t="s">
        <v>337</v>
      </c>
      <c r="E2416" s="158">
        <v>362</v>
      </c>
    </row>
    <row r="2417" spans="1:5" ht="14.4">
      <c r="A2417" s="157" t="s">
        <v>146</v>
      </c>
      <c r="B2417" s="158">
        <v>2018</v>
      </c>
      <c r="C2417" s="157" t="s">
        <v>341</v>
      </c>
      <c r="D2417" s="157" t="s">
        <v>337</v>
      </c>
      <c r="E2417" s="158">
        <v>29837</v>
      </c>
    </row>
    <row r="2418" spans="1:5" ht="14.4">
      <c r="A2418" s="157" t="s">
        <v>146</v>
      </c>
      <c r="B2418" s="158">
        <v>2018</v>
      </c>
      <c r="C2418" s="157" t="s">
        <v>333</v>
      </c>
      <c r="D2418" s="157" t="s">
        <v>332</v>
      </c>
      <c r="E2418" s="158">
        <v>355</v>
      </c>
    </row>
    <row r="2419" spans="1:5" ht="14.4">
      <c r="A2419" s="157" t="s">
        <v>146</v>
      </c>
      <c r="B2419" s="158">
        <v>2018</v>
      </c>
      <c r="C2419" s="157" t="s">
        <v>335</v>
      </c>
      <c r="D2419" s="157" t="s">
        <v>332</v>
      </c>
      <c r="E2419" s="158">
        <v>9317</v>
      </c>
    </row>
    <row r="2420" spans="1:5" ht="14.4">
      <c r="A2420" s="157" t="s">
        <v>146</v>
      </c>
      <c r="B2420" s="158">
        <v>2018</v>
      </c>
      <c r="C2420" s="157" t="s">
        <v>336</v>
      </c>
      <c r="D2420" s="157" t="s">
        <v>332</v>
      </c>
      <c r="E2420" s="158">
        <v>23</v>
      </c>
    </row>
    <row r="2421" spans="1:5" ht="14.4">
      <c r="A2421" s="157" t="s">
        <v>146</v>
      </c>
      <c r="B2421" s="158">
        <v>2019</v>
      </c>
      <c r="C2421" s="157" t="s">
        <v>338</v>
      </c>
      <c r="D2421" s="157" t="s">
        <v>337</v>
      </c>
      <c r="E2421" s="158">
        <v>3388</v>
      </c>
    </row>
    <row r="2422" spans="1:5" ht="14.4">
      <c r="A2422" s="157" t="s">
        <v>146</v>
      </c>
      <c r="B2422" s="158">
        <v>2019</v>
      </c>
      <c r="C2422" s="157" t="s">
        <v>339</v>
      </c>
      <c r="D2422" s="157" t="s">
        <v>337</v>
      </c>
      <c r="E2422" s="158">
        <v>362</v>
      </c>
    </row>
    <row r="2423" spans="1:5" ht="14.4">
      <c r="A2423" s="157" t="s">
        <v>146</v>
      </c>
      <c r="B2423" s="158">
        <v>2019</v>
      </c>
      <c r="C2423" s="157" t="s">
        <v>341</v>
      </c>
      <c r="D2423" s="157" t="s">
        <v>337</v>
      </c>
      <c r="E2423" s="158">
        <v>29897</v>
      </c>
    </row>
    <row r="2424" spans="1:5" ht="14.4">
      <c r="A2424" s="157" t="s">
        <v>146</v>
      </c>
      <c r="B2424" s="158">
        <v>2019</v>
      </c>
      <c r="C2424" s="157" t="s">
        <v>333</v>
      </c>
      <c r="D2424" s="157" t="s">
        <v>332</v>
      </c>
      <c r="E2424" s="158">
        <v>350</v>
      </c>
    </row>
    <row r="2425" spans="1:5" ht="14.4">
      <c r="A2425" s="157" t="s">
        <v>146</v>
      </c>
      <c r="B2425" s="158">
        <v>2019</v>
      </c>
      <c r="C2425" s="157" t="s">
        <v>335</v>
      </c>
      <c r="D2425" s="157" t="s">
        <v>332</v>
      </c>
      <c r="E2425" s="158">
        <v>8037</v>
      </c>
    </row>
    <row r="2426" spans="1:5" ht="14.4">
      <c r="A2426" s="157" t="s">
        <v>146</v>
      </c>
      <c r="B2426" s="158">
        <v>2019</v>
      </c>
      <c r="C2426" s="157" t="s">
        <v>336</v>
      </c>
      <c r="D2426" s="157" t="s">
        <v>332</v>
      </c>
      <c r="E2426" s="158">
        <v>23</v>
      </c>
    </row>
    <row r="2427" spans="1:5" ht="14.4">
      <c r="A2427" s="157" t="s">
        <v>146</v>
      </c>
      <c r="B2427" s="158">
        <v>2020</v>
      </c>
      <c r="C2427" s="157" t="s">
        <v>338</v>
      </c>
      <c r="D2427" s="157" t="s">
        <v>337</v>
      </c>
      <c r="E2427" s="158">
        <v>3355</v>
      </c>
    </row>
    <row r="2428" spans="1:5" ht="14.4">
      <c r="A2428" s="157" t="s">
        <v>146</v>
      </c>
      <c r="B2428" s="158">
        <v>2020</v>
      </c>
      <c r="C2428" s="157" t="s">
        <v>339</v>
      </c>
      <c r="D2428" s="157" t="s">
        <v>337</v>
      </c>
      <c r="E2428" s="158">
        <v>370</v>
      </c>
    </row>
    <row r="2429" spans="1:5" ht="14.4">
      <c r="A2429" s="157" t="s">
        <v>146</v>
      </c>
      <c r="B2429" s="158">
        <v>2020</v>
      </c>
      <c r="C2429" s="157" t="s">
        <v>341</v>
      </c>
      <c r="D2429" s="157" t="s">
        <v>337</v>
      </c>
      <c r="E2429" s="158">
        <v>30026</v>
      </c>
    </row>
    <row r="2430" spans="1:5" ht="14.4">
      <c r="A2430" s="157" t="s">
        <v>146</v>
      </c>
      <c r="B2430" s="158">
        <v>2020</v>
      </c>
      <c r="C2430" s="157" t="s">
        <v>333</v>
      </c>
      <c r="D2430" s="157" t="s">
        <v>332</v>
      </c>
      <c r="E2430" s="158">
        <v>348</v>
      </c>
    </row>
    <row r="2431" spans="1:5" ht="14.4">
      <c r="A2431" s="157" t="s">
        <v>146</v>
      </c>
      <c r="B2431" s="158">
        <v>2020</v>
      </c>
      <c r="C2431" s="157" t="s">
        <v>335</v>
      </c>
      <c r="D2431" s="157" t="s">
        <v>332</v>
      </c>
      <c r="E2431" s="158">
        <v>8037</v>
      </c>
    </row>
    <row r="2432" spans="1:5" ht="14.4">
      <c r="A2432" s="157" t="s">
        <v>146</v>
      </c>
      <c r="B2432" s="158">
        <v>2020</v>
      </c>
      <c r="C2432" s="157" t="s">
        <v>336</v>
      </c>
      <c r="D2432" s="157" t="s">
        <v>332</v>
      </c>
      <c r="E2432" s="158">
        <v>24</v>
      </c>
    </row>
    <row r="2433" spans="1:5" ht="14.4">
      <c r="A2433" s="157" t="s">
        <v>146</v>
      </c>
      <c r="B2433" s="158">
        <v>2021</v>
      </c>
      <c r="C2433" s="157" t="s">
        <v>338</v>
      </c>
      <c r="D2433" s="157" t="s">
        <v>337</v>
      </c>
      <c r="E2433" s="158">
        <v>3423</v>
      </c>
    </row>
    <row r="2434" spans="1:5" ht="14.4">
      <c r="A2434" s="157" t="s">
        <v>146</v>
      </c>
      <c r="B2434" s="158">
        <v>2021</v>
      </c>
      <c r="C2434" s="157" t="s">
        <v>339</v>
      </c>
      <c r="D2434" s="157" t="s">
        <v>337</v>
      </c>
      <c r="E2434" s="158">
        <v>308</v>
      </c>
    </row>
    <row r="2435" spans="1:5" ht="14.4">
      <c r="A2435" s="157" t="s">
        <v>146</v>
      </c>
      <c r="B2435" s="158">
        <v>2021</v>
      </c>
      <c r="C2435" s="157" t="s">
        <v>341</v>
      </c>
      <c r="D2435" s="157" t="s">
        <v>337</v>
      </c>
      <c r="E2435" s="158">
        <v>30134</v>
      </c>
    </row>
    <row r="2436" spans="1:5" ht="14.4">
      <c r="A2436" s="157" t="s">
        <v>146</v>
      </c>
      <c r="B2436" s="158">
        <v>2021</v>
      </c>
      <c r="C2436" s="157" t="s">
        <v>333</v>
      </c>
      <c r="D2436" s="157" t="s">
        <v>332</v>
      </c>
      <c r="E2436" s="158">
        <v>330</v>
      </c>
    </row>
    <row r="2437" spans="1:5" ht="14.4">
      <c r="A2437" s="157" t="s">
        <v>146</v>
      </c>
      <c r="B2437" s="158">
        <v>2021</v>
      </c>
      <c r="C2437" s="157" t="s">
        <v>335</v>
      </c>
      <c r="D2437" s="157" t="s">
        <v>332</v>
      </c>
      <c r="E2437" s="158">
        <v>8103</v>
      </c>
    </row>
    <row r="2438" spans="1:5" ht="14.4">
      <c r="A2438" s="157" t="s">
        <v>146</v>
      </c>
      <c r="B2438" s="158">
        <v>2021</v>
      </c>
      <c r="C2438" s="157" t="s">
        <v>336</v>
      </c>
      <c r="D2438" s="157" t="s">
        <v>332</v>
      </c>
      <c r="E2438" s="158">
        <v>24</v>
      </c>
    </row>
    <row r="2439" spans="1:5" ht="14.4">
      <c r="A2439" s="157" t="s">
        <v>146</v>
      </c>
      <c r="B2439" s="158">
        <v>2022</v>
      </c>
      <c r="C2439" s="157" t="s">
        <v>338</v>
      </c>
      <c r="D2439" s="157" t="s">
        <v>337</v>
      </c>
      <c r="E2439" s="158">
        <v>3412</v>
      </c>
    </row>
    <row r="2440" spans="1:5" ht="14.4">
      <c r="A2440" s="157" t="s">
        <v>146</v>
      </c>
      <c r="B2440" s="158">
        <v>2022</v>
      </c>
      <c r="C2440" s="157" t="s">
        <v>339</v>
      </c>
      <c r="D2440" s="157" t="s">
        <v>337</v>
      </c>
      <c r="E2440" s="158">
        <v>301</v>
      </c>
    </row>
    <row r="2441" spans="1:5" ht="14.4">
      <c r="A2441" s="157" t="s">
        <v>146</v>
      </c>
      <c r="B2441" s="158">
        <v>2022</v>
      </c>
      <c r="C2441" s="157" t="s">
        <v>341</v>
      </c>
      <c r="D2441" s="157" t="s">
        <v>337</v>
      </c>
      <c r="E2441" s="158">
        <v>30225</v>
      </c>
    </row>
    <row r="2442" spans="1:5" ht="14.4">
      <c r="A2442" s="157" t="s">
        <v>146</v>
      </c>
      <c r="B2442" s="158">
        <v>2022</v>
      </c>
      <c r="C2442" s="157" t="s">
        <v>333</v>
      </c>
      <c r="D2442" s="157" t="s">
        <v>332</v>
      </c>
      <c r="E2442" s="158">
        <v>352</v>
      </c>
    </row>
    <row r="2443" spans="1:5" ht="14.4">
      <c r="A2443" s="157" t="s">
        <v>146</v>
      </c>
      <c r="B2443" s="158">
        <v>2022</v>
      </c>
      <c r="C2443" s="157" t="s">
        <v>335</v>
      </c>
      <c r="D2443" s="157" t="s">
        <v>332</v>
      </c>
      <c r="E2443" s="158">
        <v>8103</v>
      </c>
    </row>
    <row r="2444" spans="1:5" ht="14.4">
      <c r="A2444" s="157" t="s">
        <v>146</v>
      </c>
      <c r="B2444" s="158">
        <v>2022</v>
      </c>
      <c r="C2444" s="157" t="s">
        <v>336</v>
      </c>
      <c r="D2444" s="157" t="s">
        <v>332</v>
      </c>
      <c r="E2444" s="158">
        <v>29</v>
      </c>
    </row>
    <row r="2445" spans="1:5" ht="14.4">
      <c r="A2445" s="157" t="s">
        <v>146</v>
      </c>
      <c r="B2445" s="158">
        <v>2023</v>
      </c>
      <c r="C2445" s="157" t="s">
        <v>338</v>
      </c>
      <c r="D2445" s="157" t="s">
        <v>337</v>
      </c>
      <c r="E2445" s="158">
        <v>3436</v>
      </c>
    </row>
    <row r="2446" spans="1:5" ht="14.4">
      <c r="A2446" s="157" t="s">
        <v>146</v>
      </c>
      <c r="B2446" s="158">
        <v>2023</v>
      </c>
      <c r="C2446" s="157" t="s">
        <v>339</v>
      </c>
      <c r="D2446" s="157" t="s">
        <v>337</v>
      </c>
      <c r="E2446" s="158">
        <v>287</v>
      </c>
    </row>
    <row r="2447" spans="1:5" ht="14.4">
      <c r="A2447" s="157" t="s">
        <v>146</v>
      </c>
      <c r="B2447" s="158">
        <v>2023</v>
      </c>
      <c r="C2447" s="157" t="s">
        <v>341</v>
      </c>
      <c r="D2447" s="157" t="s">
        <v>337</v>
      </c>
      <c r="E2447" s="158">
        <v>30328</v>
      </c>
    </row>
    <row r="2448" spans="1:5" ht="14.4">
      <c r="A2448" s="157" t="s">
        <v>146</v>
      </c>
      <c r="B2448" s="158">
        <v>2023</v>
      </c>
      <c r="C2448" s="157" t="s">
        <v>333</v>
      </c>
      <c r="D2448" s="157" t="s">
        <v>332</v>
      </c>
      <c r="E2448" s="158">
        <v>348</v>
      </c>
    </row>
    <row r="2449" spans="1:5" ht="14.4">
      <c r="A2449" s="157" t="s">
        <v>146</v>
      </c>
      <c r="B2449" s="158">
        <v>2023</v>
      </c>
      <c r="C2449" s="157" t="s">
        <v>335</v>
      </c>
      <c r="D2449" s="157" t="s">
        <v>332</v>
      </c>
      <c r="E2449" s="158">
        <v>8103</v>
      </c>
    </row>
    <row r="2450" spans="1:5" ht="14.4">
      <c r="A2450" s="157" t="s">
        <v>146</v>
      </c>
      <c r="B2450" s="158">
        <v>2023</v>
      </c>
      <c r="C2450" s="157" t="s">
        <v>336</v>
      </c>
      <c r="D2450" s="157" t="s">
        <v>332</v>
      </c>
      <c r="E2450" s="158">
        <v>29</v>
      </c>
    </row>
    <row r="2451" spans="1:5" ht="14.4">
      <c r="A2451" s="157" t="s">
        <v>147</v>
      </c>
      <c r="B2451" s="158">
        <v>2015</v>
      </c>
      <c r="C2451" s="157" t="s">
        <v>338</v>
      </c>
      <c r="D2451" s="157" t="s">
        <v>337</v>
      </c>
      <c r="E2451" s="158">
        <v>430</v>
      </c>
    </row>
    <row r="2452" spans="1:5" ht="14.4">
      <c r="A2452" s="157" t="s">
        <v>147</v>
      </c>
      <c r="B2452" s="158">
        <v>2015</v>
      </c>
      <c r="C2452" s="157" t="s">
        <v>339</v>
      </c>
      <c r="D2452" s="157" t="s">
        <v>337</v>
      </c>
      <c r="E2452" s="158">
        <v>61</v>
      </c>
    </row>
    <row r="2453" spans="1:5" ht="14.4">
      <c r="A2453" s="157" t="s">
        <v>147</v>
      </c>
      <c r="B2453" s="158">
        <v>2015</v>
      </c>
      <c r="C2453" s="157" t="s">
        <v>341</v>
      </c>
      <c r="D2453" s="157" t="s">
        <v>337</v>
      </c>
      <c r="E2453" s="158">
        <v>3779</v>
      </c>
    </row>
    <row r="2454" spans="1:5" ht="14.4">
      <c r="A2454" s="157" t="s">
        <v>147</v>
      </c>
      <c r="B2454" s="158">
        <v>2015</v>
      </c>
      <c r="C2454" s="157" t="s">
        <v>335</v>
      </c>
      <c r="D2454" s="157" t="s">
        <v>332</v>
      </c>
      <c r="E2454" s="158">
        <v>1190</v>
      </c>
    </row>
    <row r="2455" spans="1:5" ht="14.4">
      <c r="A2455" s="157" t="s">
        <v>147</v>
      </c>
      <c r="B2455" s="158">
        <v>2015</v>
      </c>
      <c r="C2455" s="157" t="s">
        <v>336</v>
      </c>
      <c r="D2455" s="157" t="s">
        <v>332</v>
      </c>
      <c r="E2455" s="158">
        <v>33</v>
      </c>
    </row>
    <row r="2456" spans="1:5" ht="14.4">
      <c r="A2456" s="157" t="s">
        <v>147</v>
      </c>
      <c r="B2456" s="158">
        <v>2016</v>
      </c>
      <c r="C2456" s="157" t="s">
        <v>338</v>
      </c>
      <c r="D2456" s="157" t="s">
        <v>337</v>
      </c>
      <c r="E2456" s="158">
        <v>435</v>
      </c>
    </row>
    <row r="2457" spans="1:5" ht="14.4">
      <c r="A2457" s="157" t="s">
        <v>147</v>
      </c>
      <c r="B2457" s="158">
        <v>2016</v>
      </c>
      <c r="C2457" s="157" t="s">
        <v>339</v>
      </c>
      <c r="D2457" s="157" t="s">
        <v>337</v>
      </c>
      <c r="E2457" s="158">
        <v>60</v>
      </c>
    </row>
    <row r="2458" spans="1:5" ht="14.4">
      <c r="A2458" s="157" t="s">
        <v>147</v>
      </c>
      <c r="B2458" s="158">
        <v>2016</v>
      </c>
      <c r="C2458" s="157" t="s">
        <v>341</v>
      </c>
      <c r="D2458" s="157" t="s">
        <v>337</v>
      </c>
      <c r="E2458" s="158">
        <v>3780</v>
      </c>
    </row>
    <row r="2459" spans="1:5" ht="14.4">
      <c r="A2459" s="157" t="s">
        <v>147</v>
      </c>
      <c r="B2459" s="158">
        <v>2016</v>
      </c>
      <c r="C2459" s="157" t="s">
        <v>335</v>
      </c>
      <c r="D2459" s="157" t="s">
        <v>332</v>
      </c>
      <c r="E2459" s="158">
        <v>1197</v>
      </c>
    </row>
    <row r="2460" spans="1:5" ht="14.4">
      <c r="A2460" s="157" t="s">
        <v>147</v>
      </c>
      <c r="B2460" s="158">
        <v>2016</v>
      </c>
      <c r="C2460" s="157" t="s">
        <v>336</v>
      </c>
      <c r="D2460" s="157" t="s">
        <v>332</v>
      </c>
      <c r="E2460" s="158">
        <v>34</v>
      </c>
    </row>
    <row r="2461" spans="1:5" ht="14.4">
      <c r="A2461" s="157" t="s">
        <v>147</v>
      </c>
      <c r="B2461" s="158">
        <v>2017</v>
      </c>
      <c r="C2461" s="157" t="s">
        <v>338</v>
      </c>
      <c r="D2461" s="157" t="s">
        <v>337</v>
      </c>
      <c r="E2461" s="158">
        <v>436</v>
      </c>
    </row>
    <row r="2462" spans="1:5" ht="14.4">
      <c r="A2462" s="157" t="s">
        <v>147</v>
      </c>
      <c r="B2462" s="158">
        <v>2017</v>
      </c>
      <c r="C2462" s="157" t="s">
        <v>339</v>
      </c>
      <c r="D2462" s="157" t="s">
        <v>337</v>
      </c>
      <c r="E2462" s="158">
        <v>54</v>
      </c>
    </row>
    <row r="2463" spans="1:5" ht="14.4">
      <c r="A2463" s="157" t="s">
        <v>147</v>
      </c>
      <c r="B2463" s="158">
        <v>2017</v>
      </c>
      <c r="C2463" s="157" t="s">
        <v>341</v>
      </c>
      <c r="D2463" s="157" t="s">
        <v>337</v>
      </c>
      <c r="E2463" s="158">
        <v>3810</v>
      </c>
    </row>
    <row r="2464" spans="1:5" ht="14.4">
      <c r="A2464" s="157" t="s">
        <v>147</v>
      </c>
      <c r="B2464" s="158">
        <v>2017</v>
      </c>
      <c r="C2464" s="157" t="s">
        <v>335</v>
      </c>
      <c r="D2464" s="157" t="s">
        <v>332</v>
      </c>
      <c r="E2464" s="158">
        <v>1193</v>
      </c>
    </row>
    <row r="2465" spans="1:5" ht="14.4">
      <c r="A2465" s="157" t="s">
        <v>147</v>
      </c>
      <c r="B2465" s="158">
        <v>2017</v>
      </c>
      <c r="C2465" s="157" t="s">
        <v>336</v>
      </c>
      <c r="D2465" s="157" t="s">
        <v>332</v>
      </c>
      <c r="E2465" s="158">
        <v>34</v>
      </c>
    </row>
    <row r="2466" spans="1:5" ht="14.4">
      <c r="A2466" s="157" t="s">
        <v>147</v>
      </c>
      <c r="B2466" s="158">
        <v>2018</v>
      </c>
      <c r="C2466" s="157" t="s">
        <v>338</v>
      </c>
      <c r="D2466" s="157" t="s">
        <v>337</v>
      </c>
      <c r="E2466" s="158">
        <v>441</v>
      </c>
    </row>
    <row r="2467" spans="1:5" ht="14.4">
      <c r="A2467" s="157" t="s">
        <v>147</v>
      </c>
      <c r="B2467" s="158">
        <v>2018</v>
      </c>
      <c r="C2467" s="157" t="s">
        <v>339</v>
      </c>
      <c r="D2467" s="157" t="s">
        <v>337</v>
      </c>
      <c r="E2467" s="158">
        <v>54</v>
      </c>
    </row>
    <row r="2468" spans="1:5" ht="14.4">
      <c r="A2468" s="157" t="s">
        <v>147</v>
      </c>
      <c r="B2468" s="158">
        <v>2018</v>
      </c>
      <c r="C2468" s="157" t="s">
        <v>341</v>
      </c>
      <c r="D2468" s="157" t="s">
        <v>337</v>
      </c>
      <c r="E2468" s="158">
        <v>3817</v>
      </c>
    </row>
    <row r="2469" spans="1:5" ht="14.4">
      <c r="A2469" s="157" t="s">
        <v>147</v>
      </c>
      <c r="B2469" s="158">
        <v>2018</v>
      </c>
      <c r="C2469" s="157" t="s">
        <v>335</v>
      </c>
      <c r="D2469" s="157" t="s">
        <v>332</v>
      </c>
      <c r="E2469" s="158">
        <v>1195</v>
      </c>
    </row>
    <row r="2470" spans="1:5" ht="14.4">
      <c r="A2470" s="157" t="s">
        <v>147</v>
      </c>
      <c r="B2470" s="158">
        <v>2018</v>
      </c>
      <c r="C2470" s="157" t="s">
        <v>336</v>
      </c>
      <c r="D2470" s="157" t="s">
        <v>332</v>
      </c>
      <c r="E2470" s="158">
        <v>37</v>
      </c>
    </row>
    <row r="2471" spans="1:5" ht="14.4">
      <c r="A2471" s="157" t="s">
        <v>147</v>
      </c>
      <c r="B2471" s="158">
        <v>2019</v>
      </c>
      <c r="C2471" s="157" t="s">
        <v>338</v>
      </c>
      <c r="D2471" s="157" t="s">
        <v>337</v>
      </c>
      <c r="E2471" s="158">
        <v>460</v>
      </c>
    </row>
    <row r="2472" spans="1:5" ht="14.4">
      <c r="A2472" s="157" t="s">
        <v>147</v>
      </c>
      <c r="B2472" s="158">
        <v>2019</v>
      </c>
      <c r="C2472" s="157" t="s">
        <v>339</v>
      </c>
      <c r="D2472" s="157" t="s">
        <v>337</v>
      </c>
      <c r="E2472" s="158">
        <v>36</v>
      </c>
    </row>
    <row r="2473" spans="1:5" ht="14.4">
      <c r="A2473" s="157" t="s">
        <v>147</v>
      </c>
      <c r="B2473" s="158">
        <v>2019</v>
      </c>
      <c r="C2473" s="157" t="s">
        <v>341</v>
      </c>
      <c r="D2473" s="157" t="s">
        <v>337</v>
      </c>
      <c r="E2473" s="158">
        <v>3829</v>
      </c>
    </row>
    <row r="2474" spans="1:5" ht="14.4">
      <c r="A2474" s="157" t="s">
        <v>147</v>
      </c>
      <c r="B2474" s="158">
        <v>2019</v>
      </c>
      <c r="C2474" s="157" t="s">
        <v>335</v>
      </c>
      <c r="D2474" s="157" t="s">
        <v>332</v>
      </c>
      <c r="E2474" s="158">
        <v>1195</v>
      </c>
    </row>
    <row r="2475" spans="1:5" ht="14.4">
      <c r="A2475" s="157" t="s">
        <v>147</v>
      </c>
      <c r="B2475" s="158">
        <v>2019</v>
      </c>
      <c r="C2475" s="157" t="s">
        <v>336</v>
      </c>
      <c r="D2475" s="157" t="s">
        <v>332</v>
      </c>
      <c r="E2475" s="158">
        <v>38</v>
      </c>
    </row>
    <row r="2476" spans="1:5" ht="14.4">
      <c r="A2476" s="157" t="s">
        <v>147</v>
      </c>
      <c r="B2476" s="158">
        <v>2020</v>
      </c>
      <c r="C2476" s="157" t="s">
        <v>338</v>
      </c>
      <c r="D2476" s="157" t="s">
        <v>337</v>
      </c>
      <c r="E2476" s="158">
        <v>451</v>
      </c>
    </row>
    <row r="2477" spans="1:5" ht="14.4">
      <c r="A2477" s="157" t="s">
        <v>147</v>
      </c>
      <c r="B2477" s="158">
        <v>2020</v>
      </c>
      <c r="C2477" s="157" t="s">
        <v>339</v>
      </c>
      <c r="D2477" s="157" t="s">
        <v>337</v>
      </c>
      <c r="E2477" s="158">
        <v>41</v>
      </c>
    </row>
    <row r="2478" spans="1:5" ht="14.4">
      <c r="A2478" s="157" t="s">
        <v>147</v>
      </c>
      <c r="B2478" s="158">
        <v>2020</v>
      </c>
      <c r="C2478" s="157" t="s">
        <v>341</v>
      </c>
      <c r="D2478" s="157" t="s">
        <v>337</v>
      </c>
      <c r="E2478" s="158">
        <v>3853</v>
      </c>
    </row>
    <row r="2479" spans="1:5" ht="14.4">
      <c r="A2479" s="157" t="s">
        <v>147</v>
      </c>
      <c r="B2479" s="158">
        <v>2020</v>
      </c>
      <c r="C2479" s="157" t="s">
        <v>335</v>
      </c>
      <c r="D2479" s="157" t="s">
        <v>332</v>
      </c>
      <c r="E2479" s="158">
        <v>1227</v>
      </c>
    </row>
    <row r="2480" spans="1:5" ht="14.4">
      <c r="A2480" s="157" t="s">
        <v>147</v>
      </c>
      <c r="B2480" s="158">
        <v>2020</v>
      </c>
      <c r="C2480" s="157" t="s">
        <v>336</v>
      </c>
      <c r="D2480" s="157" t="s">
        <v>332</v>
      </c>
      <c r="E2480" s="158">
        <v>37</v>
      </c>
    </row>
    <row r="2481" spans="1:5" ht="14.4">
      <c r="A2481" s="157" t="s">
        <v>147</v>
      </c>
      <c r="B2481" s="158">
        <v>2021</v>
      </c>
      <c r="C2481" s="157" t="s">
        <v>338</v>
      </c>
      <c r="D2481" s="157" t="s">
        <v>337</v>
      </c>
      <c r="E2481" s="158">
        <v>455</v>
      </c>
    </row>
    <row r="2482" spans="1:5" ht="14.4">
      <c r="A2482" s="157" t="s">
        <v>147</v>
      </c>
      <c r="B2482" s="158">
        <v>2021</v>
      </c>
      <c r="C2482" s="157" t="s">
        <v>339</v>
      </c>
      <c r="D2482" s="157" t="s">
        <v>337</v>
      </c>
      <c r="E2482" s="158">
        <v>42</v>
      </c>
    </row>
    <row r="2483" spans="1:5" ht="14.4">
      <c r="A2483" s="157" t="s">
        <v>147</v>
      </c>
      <c r="B2483" s="158">
        <v>2021</v>
      </c>
      <c r="C2483" s="157" t="s">
        <v>341</v>
      </c>
      <c r="D2483" s="157" t="s">
        <v>337</v>
      </c>
      <c r="E2483" s="158">
        <v>3867</v>
      </c>
    </row>
    <row r="2484" spans="1:5" ht="14.4">
      <c r="A2484" s="157" t="s">
        <v>147</v>
      </c>
      <c r="B2484" s="158">
        <v>2021</v>
      </c>
      <c r="C2484" s="157" t="s">
        <v>335</v>
      </c>
      <c r="D2484" s="157" t="s">
        <v>332</v>
      </c>
      <c r="E2484" s="158">
        <v>1227</v>
      </c>
    </row>
    <row r="2485" spans="1:5" ht="14.4">
      <c r="A2485" s="157" t="s">
        <v>147</v>
      </c>
      <c r="B2485" s="158">
        <v>2021</v>
      </c>
      <c r="C2485" s="157" t="s">
        <v>336</v>
      </c>
      <c r="D2485" s="157" t="s">
        <v>332</v>
      </c>
      <c r="E2485" s="158">
        <v>37</v>
      </c>
    </row>
    <row r="2486" spans="1:5" ht="14.4">
      <c r="A2486" s="157" t="s">
        <v>147</v>
      </c>
      <c r="B2486" s="158">
        <v>2022</v>
      </c>
      <c r="C2486" s="157" t="s">
        <v>338</v>
      </c>
      <c r="D2486" s="157" t="s">
        <v>337</v>
      </c>
      <c r="E2486" s="158">
        <v>454</v>
      </c>
    </row>
    <row r="2487" spans="1:5" ht="14.4">
      <c r="A2487" s="157" t="s">
        <v>147</v>
      </c>
      <c r="B2487" s="158">
        <v>2022</v>
      </c>
      <c r="C2487" s="157" t="s">
        <v>339</v>
      </c>
      <c r="D2487" s="157" t="s">
        <v>337</v>
      </c>
      <c r="E2487" s="158">
        <v>42</v>
      </c>
    </row>
    <row r="2488" spans="1:5" ht="14.4">
      <c r="A2488" s="157" t="s">
        <v>147</v>
      </c>
      <c r="B2488" s="158">
        <v>2022</v>
      </c>
      <c r="C2488" s="157" t="s">
        <v>341</v>
      </c>
      <c r="D2488" s="157" t="s">
        <v>337</v>
      </c>
      <c r="E2488" s="158">
        <v>3888</v>
      </c>
    </row>
    <row r="2489" spans="1:5" ht="14.4">
      <c r="A2489" s="157" t="s">
        <v>147</v>
      </c>
      <c r="B2489" s="158">
        <v>2022</v>
      </c>
      <c r="C2489" s="157" t="s">
        <v>335</v>
      </c>
      <c r="D2489" s="157" t="s">
        <v>332</v>
      </c>
      <c r="E2489" s="158">
        <v>1197</v>
      </c>
    </row>
    <row r="2490" spans="1:5" ht="14.4">
      <c r="A2490" s="157" t="s">
        <v>147</v>
      </c>
      <c r="B2490" s="158">
        <v>2022</v>
      </c>
      <c r="C2490" s="157" t="s">
        <v>336</v>
      </c>
      <c r="D2490" s="157" t="s">
        <v>332</v>
      </c>
      <c r="E2490" s="158">
        <v>37</v>
      </c>
    </row>
    <row r="2491" spans="1:5" ht="14.4">
      <c r="A2491" s="157" t="s">
        <v>147</v>
      </c>
      <c r="B2491" s="158">
        <v>2023</v>
      </c>
      <c r="C2491" s="157" t="s">
        <v>338</v>
      </c>
      <c r="D2491" s="157" t="s">
        <v>337</v>
      </c>
      <c r="E2491" s="158">
        <v>455</v>
      </c>
    </row>
    <row r="2492" spans="1:5" ht="14.4">
      <c r="A2492" s="157" t="s">
        <v>147</v>
      </c>
      <c r="B2492" s="158">
        <v>2023</v>
      </c>
      <c r="C2492" s="157" t="s">
        <v>339</v>
      </c>
      <c r="D2492" s="157" t="s">
        <v>337</v>
      </c>
      <c r="E2492" s="158">
        <v>44</v>
      </c>
    </row>
    <row r="2493" spans="1:5" ht="14.4">
      <c r="A2493" s="157" t="s">
        <v>147</v>
      </c>
      <c r="B2493" s="158">
        <v>2023</v>
      </c>
      <c r="C2493" s="157" t="s">
        <v>341</v>
      </c>
      <c r="D2493" s="157" t="s">
        <v>337</v>
      </c>
      <c r="E2493" s="158">
        <v>3898</v>
      </c>
    </row>
    <row r="2494" spans="1:5" ht="14.4">
      <c r="A2494" s="157" t="s">
        <v>147</v>
      </c>
      <c r="B2494" s="158">
        <v>2023</v>
      </c>
      <c r="C2494" s="157" t="s">
        <v>335</v>
      </c>
      <c r="D2494" s="157" t="s">
        <v>332</v>
      </c>
      <c r="E2494" s="158">
        <v>1197</v>
      </c>
    </row>
    <row r="2495" spans="1:5" ht="14.4">
      <c r="A2495" s="157" t="s">
        <v>147</v>
      </c>
      <c r="B2495" s="158">
        <v>2023</v>
      </c>
      <c r="C2495" s="157" t="s">
        <v>336</v>
      </c>
      <c r="D2495" s="157" t="s">
        <v>332</v>
      </c>
      <c r="E2495" s="158">
        <v>37</v>
      </c>
    </row>
    <row r="2496" spans="1:5" ht="14.4">
      <c r="A2496" s="157" t="s">
        <v>148</v>
      </c>
      <c r="B2496" s="158">
        <v>2015</v>
      </c>
      <c r="C2496" s="157" t="s">
        <v>338</v>
      </c>
      <c r="D2496" s="157" t="s">
        <v>337</v>
      </c>
      <c r="E2496" s="158">
        <v>742</v>
      </c>
    </row>
    <row r="2497" spans="1:5" ht="14.4">
      <c r="A2497" s="157" t="s">
        <v>148</v>
      </c>
      <c r="B2497" s="158">
        <v>2015</v>
      </c>
      <c r="C2497" s="157" t="s">
        <v>339</v>
      </c>
      <c r="D2497" s="157" t="s">
        <v>337</v>
      </c>
      <c r="E2497" s="158">
        <v>64</v>
      </c>
    </row>
    <row r="2498" spans="1:5" ht="14.4">
      <c r="A2498" s="157" t="s">
        <v>148</v>
      </c>
      <c r="B2498" s="158">
        <v>2015</v>
      </c>
      <c r="C2498" s="157" t="s">
        <v>341</v>
      </c>
      <c r="D2498" s="157" t="s">
        <v>337</v>
      </c>
      <c r="E2498" s="158">
        <v>5054</v>
      </c>
    </row>
    <row r="2499" spans="1:5" ht="14.4">
      <c r="A2499" s="157" t="s">
        <v>148</v>
      </c>
      <c r="B2499" s="158">
        <v>2015</v>
      </c>
      <c r="C2499" s="157" t="s">
        <v>333</v>
      </c>
      <c r="D2499" s="157" t="s">
        <v>332</v>
      </c>
      <c r="E2499" s="158">
        <v>75</v>
      </c>
    </row>
    <row r="2500" spans="1:5" ht="14.4">
      <c r="A2500" s="157" t="s">
        <v>148</v>
      </c>
      <c r="B2500" s="158">
        <v>2015</v>
      </c>
      <c r="C2500" s="157" t="s">
        <v>335</v>
      </c>
      <c r="D2500" s="157" t="s">
        <v>332</v>
      </c>
      <c r="E2500" s="158">
        <v>1711</v>
      </c>
    </row>
    <row r="2501" spans="1:5" ht="14.4">
      <c r="A2501" s="157" t="s">
        <v>148</v>
      </c>
      <c r="B2501" s="158">
        <v>2015</v>
      </c>
      <c r="C2501" s="157" t="s">
        <v>336</v>
      </c>
      <c r="D2501" s="157" t="s">
        <v>332</v>
      </c>
      <c r="E2501" s="158">
        <v>59</v>
      </c>
    </row>
    <row r="2502" spans="1:5" ht="14.4">
      <c r="A2502" s="157" t="s">
        <v>148</v>
      </c>
      <c r="B2502" s="158">
        <v>2016</v>
      </c>
      <c r="C2502" s="157" t="s">
        <v>338</v>
      </c>
      <c r="D2502" s="157" t="s">
        <v>337</v>
      </c>
      <c r="E2502" s="158">
        <v>740</v>
      </c>
    </row>
    <row r="2503" spans="1:5" ht="14.4">
      <c r="A2503" s="157" t="s">
        <v>148</v>
      </c>
      <c r="B2503" s="158">
        <v>2016</v>
      </c>
      <c r="C2503" s="157" t="s">
        <v>339</v>
      </c>
      <c r="D2503" s="157" t="s">
        <v>337</v>
      </c>
      <c r="E2503" s="158">
        <v>64</v>
      </c>
    </row>
    <row r="2504" spans="1:5" ht="14.4">
      <c r="A2504" s="157" t="s">
        <v>148</v>
      </c>
      <c r="B2504" s="158">
        <v>2016</v>
      </c>
      <c r="C2504" s="157" t="s">
        <v>341</v>
      </c>
      <c r="D2504" s="157" t="s">
        <v>337</v>
      </c>
      <c r="E2504" s="158">
        <v>5071</v>
      </c>
    </row>
    <row r="2505" spans="1:5" ht="14.4">
      <c r="A2505" s="157" t="s">
        <v>148</v>
      </c>
      <c r="B2505" s="158">
        <v>2016</v>
      </c>
      <c r="C2505" s="157" t="s">
        <v>333</v>
      </c>
      <c r="D2505" s="157" t="s">
        <v>332</v>
      </c>
      <c r="E2505" s="158">
        <v>73</v>
      </c>
    </row>
    <row r="2506" spans="1:5" ht="14.4">
      <c r="A2506" s="157" t="s">
        <v>148</v>
      </c>
      <c r="B2506" s="158">
        <v>2016</v>
      </c>
      <c r="C2506" s="157" t="s">
        <v>335</v>
      </c>
      <c r="D2506" s="157" t="s">
        <v>332</v>
      </c>
      <c r="E2506" s="158">
        <v>1711</v>
      </c>
    </row>
    <row r="2507" spans="1:5" ht="14.4">
      <c r="A2507" s="157" t="s">
        <v>148</v>
      </c>
      <c r="B2507" s="158">
        <v>2016</v>
      </c>
      <c r="C2507" s="157" t="s">
        <v>336</v>
      </c>
      <c r="D2507" s="157" t="s">
        <v>332</v>
      </c>
      <c r="E2507" s="158">
        <v>58</v>
      </c>
    </row>
    <row r="2508" spans="1:5" ht="14.4">
      <c r="A2508" s="157" t="s">
        <v>148</v>
      </c>
      <c r="B2508" s="158">
        <v>2017</v>
      </c>
      <c r="C2508" s="157" t="s">
        <v>338</v>
      </c>
      <c r="D2508" s="157" t="s">
        <v>337</v>
      </c>
      <c r="E2508" s="158">
        <v>741</v>
      </c>
    </row>
    <row r="2509" spans="1:5" ht="14.4">
      <c r="A2509" s="157" t="s">
        <v>148</v>
      </c>
      <c r="B2509" s="158">
        <v>2017</v>
      </c>
      <c r="C2509" s="157" t="s">
        <v>339</v>
      </c>
      <c r="D2509" s="157" t="s">
        <v>337</v>
      </c>
      <c r="E2509" s="158">
        <v>63</v>
      </c>
    </row>
    <row r="2510" spans="1:5" ht="14.4">
      <c r="A2510" s="157" t="s">
        <v>148</v>
      </c>
      <c r="B2510" s="158">
        <v>2017</v>
      </c>
      <c r="C2510" s="157" t="s">
        <v>341</v>
      </c>
      <c r="D2510" s="157" t="s">
        <v>337</v>
      </c>
      <c r="E2510" s="158">
        <v>5089</v>
      </c>
    </row>
    <row r="2511" spans="1:5" ht="14.4">
      <c r="A2511" s="157" t="s">
        <v>148</v>
      </c>
      <c r="B2511" s="158">
        <v>2017</v>
      </c>
      <c r="C2511" s="157" t="s">
        <v>333</v>
      </c>
      <c r="D2511" s="157" t="s">
        <v>332</v>
      </c>
      <c r="E2511" s="158">
        <v>71</v>
      </c>
    </row>
    <row r="2512" spans="1:5" ht="14.4">
      <c r="A2512" s="157" t="s">
        <v>148</v>
      </c>
      <c r="B2512" s="158">
        <v>2017</v>
      </c>
      <c r="C2512" s="157" t="s">
        <v>335</v>
      </c>
      <c r="D2512" s="157" t="s">
        <v>332</v>
      </c>
      <c r="E2512" s="158">
        <v>1711</v>
      </c>
    </row>
    <row r="2513" spans="1:5" ht="14.4">
      <c r="A2513" s="157" t="s">
        <v>148</v>
      </c>
      <c r="B2513" s="158">
        <v>2017</v>
      </c>
      <c r="C2513" s="157" t="s">
        <v>336</v>
      </c>
      <c r="D2513" s="157" t="s">
        <v>332</v>
      </c>
      <c r="E2513" s="158">
        <v>57</v>
      </c>
    </row>
    <row r="2514" spans="1:5" ht="14.4">
      <c r="A2514" s="157" t="s">
        <v>148</v>
      </c>
      <c r="B2514" s="158">
        <v>2018</v>
      </c>
      <c r="C2514" s="157" t="s">
        <v>338</v>
      </c>
      <c r="D2514" s="157" t="s">
        <v>337</v>
      </c>
      <c r="E2514" s="158">
        <v>739</v>
      </c>
    </row>
    <row r="2515" spans="1:5" ht="14.4">
      <c r="A2515" s="157" t="s">
        <v>148</v>
      </c>
      <c r="B2515" s="158">
        <v>2018</v>
      </c>
      <c r="C2515" s="157" t="s">
        <v>339</v>
      </c>
      <c r="D2515" s="157" t="s">
        <v>337</v>
      </c>
      <c r="E2515" s="158">
        <v>65</v>
      </c>
    </row>
    <row r="2516" spans="1:5" ht="14.4">
      <c r="A2516" s="157" t="s">
        <v>148</v>
      </c>
      <c r="B2516" s="158">
        <v>2018</v>
      </c>
      <c r="C2516" s="157" t="s">
        <v>341</v>
      </c>
      <c r="D2516" s="157" t="s">
        <v>337</v>
      </c>
      <c r="E2516" s="158">
        <v>5105</v>
      </c>
    </row>
    <row r="2517" spans="1:5" ht="14.4">
      <c r="A2517" s="157" t="s">
        <v>148</v>
      </c>
      <c r="B2517" s="158">
        <v>2018</v>
      </c>
      <c r="C2517" s="157" t="s">
        <v>333</v>
      </c>
      <c r="D2517" s="157" t="s">
        <v>332</v>
      </c>
      <c r="E2517" s="158">
        <v>72</v>
      </c>
    </row>
    <row r="2518" spans="1:5" ht="14.4">
      <c r="A2518" s="157" t="s">
        <v>148</v>
      </c>
      <c r="B2518" s="158">
        <v>2018</v>
      </c>
      <c r="C2518" s="157" t="s">
        <v>335</v>
      </c>
      <c r="D2518" s="157" t="s">
        <v>332</v>
      </c>
      <c r="E2518" s="158">
        <v>1711</v>
      </c>
    </row>
    <row r="2519" spans="1:5" ht="14.4">
      <c r="A2519" s="157" t="s">
        <v>148</v>
      </c>
      <c r="B2519" s="158">
        <v>2018</v>
      </c>
      <c r="C2519" s="157" t="s">
        <v>336</v>
      </c>
      <c r="D2519" s="157" t="s">
        <v>332</v>
      </c>
      <c r="E2519" s="158">
        <v>57</v>
      </c>
    </row>
    <row r="2520" spans="1:5" ht="14.4">
      <c r="A2520" s="157" t="s">
        <v>148</v>
      </c>
      <c r="B2520" s="158">
        <v>2019</v>
      </c>
      <c r="C2520" s="157" t="s">
        <v>338</v>
      </c>
      <c r="D2520" s="157" t="s">
        <v>337</v>
      </c>
      <c r="E2520" s="158">
        <v>735</v>
      </c>
    </row>
    <row r="2521" spans="1:5" ht="14.4">
      <c r="A2521" s="157" t="s">
        <v>148</v>
      </c>
      <c r="B2521" s="158">
        <v>2019</v>
      </c>
      <c r="C2521" s="157" t="s">
        <v>339</v>
      </c>
      <c r="D2521" s="157" t="s">
        <v>337</v>
      </c>
      <c r="E2521" s="158">
        <v>62</v>
      </c>
    </row>
    <row r="2522" spans="1:5" ht="14.4">
      <c r="A2522" s="157" t="s">
        <v>148</v>
      </c>
      <c r="B2522" s="158">
        <v>2019</v>
      </c>
      <c r="C2522" s="157" t="s">
        <v>341</v>
      </c>
      <c r="D2522" s="157" t="s">
        <v>337</v>
      </c>
      <c r="E2522" s="158">
        <v>5113</v>
      </c>
    </row>
    <row r="2523" spans="1:5" ht="14.4">
      <c r="A2523" s="157" t="s">
        <v>148</v>
      </c>
      <c r="B2523" s="158">
        <v>2019</v>
      </c>
      <c r="C2523" s="157" t="s">
        <v>333</v>
      </c>
      <c r="D2523" s="157" t="s">
        <v>332</v>
      </c>
      <c r="E2523" s="158">
        <v>74</v>
      </c>
    </row>
    <row r="2524" spans="1:5" ht="14.4">
      <c r="A2524" s="157" t="s">
        <v>148</v>
      </c>
      <c r="B2524" s="158">
        <v>2019</v>
      </c>
      <c r="C2524" s="157" t="s">
        <v>335</v>
      </c>
      <c r="D2524" s="157" t="s">
        <v>332</v>
      </c>
      <c r="E2524" s="158">
        <v>1711</v>
      </c>
    </row>
    <row r="2525" spans="1:5" ht="14.4">
      <c r="A2525" s="157" t="s">
        <v>148</v>
      </c>
      <c r="B2525" s="158">
        <v>2019</v>
      </c>
      <c r="C2525" s="157" t="s">
        <v>336</v>
      </c>
      <c r="D2525" s="157" t="s">
        <v>332</v>
      </c>
      <c r="E2525" s="158">
        <v>57</v>
      </c>
    </row>
    <row r="2526" spans="1:5" ht="14.4">
      <c r="A2526" s="157" t="s">
        <v>148</v>
      </c>
      <c r="B2526" s="158">
        <v>2020</v>
      </c>
      <c r="C2526" s="157" t="s">
        <v>338</v>
      </c>
      <c r="D2526" s="157" t="s">
        <v>337</v>
      </c>
      <c r="E2526" s="158">
        <v>731</v>
      </c>
    </row>
    <row r="2527" spans="1:5" ht="14.4">
      <c r="A2527" s="157" t="s">
        <v>148</v>
      </c>
      <c r="B2527" s="158">
        <v>2020</v>
      </c>
      <c r="C2527" s="157" t="s">
        <v>339</v>
      </c>
      <c r="D2527" s="157" t="s">
        <v>337</v>
      </c>
      <c r="E2527" s="158">
        <v>61</v>
      </c>
    </row>
    <row r="2528" spans="1:5" ht="14.4">
      <c r="A2528" s="157" t="s">
        <v>148</v>
      </c>
      <c r="B2528" s="158">
        <v>2020</v>
      </c>
      <c r="C2528" s="157" t="s">
        <v>341</v>
      </c>
      <c r="D2528" s="157" t="s">
        <v>337</v>
      </c>
      <c r="E2528" s="158">
        <v>5107</v>
      </c>
    </row>
    <row r="2529" spans="1:5" ht="14.4">
      <c r="A2529" s="157" t="s">
        <v>148</v>
      </c>
      <c r="B2529" s="158">
        <v>2020</v>
      </c>
      <c r="C2529" s="157" t="s">
        <v>333</v>
      </c>
      <c r="D2529" s="157" t="s">
        <v>332</v>
      </c>
      <c r="E2529" s="158">
        <v>73</v>
      </c>
    </row>
    <row r="2530" spans="1:5" ht="14.4">
      <c r="A2530" s="157" t="s">
        <v>148</v>
      </c>
      <c r="B2530" s="158">
        <v>2020</v>
      </c>
      <c r="C2530" s="157" t="s">
        <v>335</v>
      </c>
      <c r="D2530" s="157" t="s">
        <v>332</v>
      </c>
      <c r="E2530" s="158">
        <v>1712</v>
      </c>
    </row>
    <row r="2531" spans="1:5" ht="14.4">
      <c r="A2531" s="157" t="s">
        <v>148</v>
      </c>
      <c r="B2531" s="158">
        <v>2020</v>
      </c>
      <c r="C2531" s="157" t="s">
        <v>336</v>
      </c>
      <c r="D2531" s="157" t="s">
        <v>332</v>
      </c>
      <c r="E2531" s="158">
        <v>57</v>
      </c>
    </row>
    <row r="2532" spans="1:5" ht="14.4">
      <c r="A2532" s="157" t="s">
        <v>148</v>
      </c>
      <c r="B2532" s="158">
        <v>2021</v>
      </c>
      <c r="C2532" s="157" t="s">
        <v>338</v>
      </c>
      <c r="D2532" s="157" t="s">
        <v>337</v>
      </c>
      <c r="E2532" s="158">
        <v>730</v>
      </c>
    </row>
    <row r="2533" spans="1:5" ht="14.4">
      <c r="A2533" s="157" t="s">
        <v>148</v>
      </c>
      <c r="B2533" s="158">
        <v>2021</v>
      </c>
      <c r="C2533" s="157" t="s">
        <v>339</v>
      </c>
      <c r="D2533" s="157" t="s">
        <v>337</v>
      </c>
      <c r="E2533" s="158">
        <v>61</v>
      </c>
    </row>
    <row r="2534" spans="1:5" ht="14.4">
      <c r="A2534" s="157" t="s">
        <v>148</v>
      </c>
      <c r="B2534" s="158">
        <v>2021</v>
      </c>
      <c r="C2534" s="157" t="s">
        <v>341</v>
      </c>
      <c r="D2534" s="157" t="s">
        <v>337</v>
      </c>
      <c r="E2534" s="158">
        <v>5163</v>
      </c>
    </row>
    <row r="2535" spans="1:5" ht="14.4">
      <c r="A2535" s="157" t="s">
        <v>148</v>
      </c>
      <c r="B2535" s="158">
        <v>2021</v>
      </c>
      <c r="C2535" s="157" t="s">
        <v>333</v>
      </c>
      <c r="D2535" s="157" t="s">
        <v>332</v>
      </c>
      <c r="E2535" s="158">
        <v>70</v>
      </c>
    </row>
    <row r="2536" spans="1:5" ht="14.4">
      <c r="A2536" s="157" t="s">
        <v>148</v>
      </c>
      <c r="B2536" s="158">
        <v>2021</v>
      </c>
      <c r="C2536" s="157" t="s">
        <v>335</v>
      </c>
      <c r="D2536" s="157" t="s">
        <v>332</v>
      </c>
      <c r="E2536" s="158">
        <v>1712</v>
      </c>
    </row>
    <row r="2537" spans="1:5" ht="14.4">
      <c r="A2537" s="157" t="s">
        <v>148</v>
      </c>
      <c r="B2537" s="158">
        <v>2021</v>
      </c>
      <c r="C2537" s="157" t="s">
        <v>336</v>
      </c>
      <c r="D2537" s="157" t="s">
        <v>332</v>
      </c>
      <c r="E2537" s="158">
        <v>57</v>
      </c>
    </row>
    <row r="2538" spans="1:5" ht="14.4">
      <c r="A2538" s="157" t="s">
        <v>148</v>
      </c>
      <c r="B2538" s="158">
        <v>2022</v>
      </c>
      <c r="C2538" s="157" t="s">
        <v>338</v>
      </c>
      <c r="D2538" s="157" t="s">
        <v>337</v>
      </c>
      <c r="E2538" s="158">
        <v>732</v>
      </c>
    </row>
    <row r="2539" spans="1:5" ht="14.4">
      <c r="A2539" s="157" t="s">
        <v>148</v>
      </c>
      <c r="B2539" s="158">
        <v>2022</v>
      </c>
      <c r="C2539" s="157" t="s">
        <v>339</v>
      </c>
      <c r="D2539" s="157" t="s">
        <v>337</v>
      </c>
      <c r="E2539" s="158">
        <v>59</v>
      </c>
    </row>
    <row r="2540" spans="1:5" ht="14.4">
      <c r="A2540" s="157" t="s">
        <v>148</v>
      </c>
      <c r="B2540" s="158">
        <v>2022</v>
      </c>
      <c r="C2540" s="157" t="s">
        <v>341</v>
      </c>
      <c r="D2540" s="157" t="s">
        <v>337</v>
      </c>
      <c r="E2540" s="158">
        <v>5189</v>
      </c>
    </row>
    <row r="2541" spans="1:5" ht="14.4">
      <c r="A2541" s="157" t="s">
        <v>148</v>
      </c>
      <c r="B2541" s="158">
        <v>2022</v>
      </c>
      <c r="C2541" s="157" t="s">
        <v>333</v>
      </c>
      <c r="D2541" s="157" t="s">
        <v>332</v>
      </c>
      <c r="E2541" s="158">
        <v>69</v>
      </c>
    </row>
    <row r="2542" spans="1:5" ht="14.4">
      <c r="A2542" s="157" t="s">
        <v>148</v>
      </c>
      <c r="B2542" s="158">
        <v>2022</v>
      </c>
      <c r="C2542" s="157" t="s">
        <v>335</v>
      </c>
      <c r="D2542" s="157" t="s">
        <v>332</v>
      </c>
      <c r="E2542" s="158">
        <v>1712</v>
      </c>
    </row>
    <row r="2543" spans="1:5" ht="14.4">
      <c r="A2543" s="157" t="s">
        <v>148</v>
      </c>
      <c r="B2543" s="158">
        <v>2022</v>
      </c>
      <c r="C2543" s="157" t="s">
        <v>336</v>
      </c>
      <c r="D2543" s="157" t="s">
        <v>332</v>
      </c>
      <c r="E2543" s="158">
        <v>57</v>
      </c>
    </row>
    <row r="2544" spans="1:5" ht="14.4">
      <c r="A2544" s="157" t="s">
        <v>148</v>
      </c>
      <c r="B2544" s="158">
        <v>2023</v>
      </c>
      <c r="C2544" s="157" t="s">
        <v>338</v>
      </c>
      <c r="D2544" s="157" t="s">
        <v>337</v>
      </c>
      <c r="E2544" s="158">
        <v>791</v>
      </c>
    </row>
    <row r="2545" spans="1:5" ht="14.4">
      <c r="A2545" s="157" t="s">
        <v>148</v>
      </c>
      <c r="B2545" s="158">
        <v>2023</v>
      </c>
      <c r="C2545" s="157" t="s">
        <v>339</v>
      </c>
      <c r="D2545" s="157" t="s">
        <v>337</v>
      </c>
      <c r="E2545" s="158">
        <v>76</v>
      </c>
    </row>
    <row r="2546" spans="1:5" ht="14.4">
      <c r="A2546" s="157" t="s">
        <v>148</v>
      </c>
      <c r="B2546" s="158">
        <v>2023</v>
      </c>
      <c r="C2546" s="157" t="s">
        <v>341</v>
      </c>
      <c r="D2546" s="157" t="s">
        <v>337</v>
      </c>
      <c r="E2546" s="158">
        <v>5301</v>
      </c>
    </row>
    <row r="2547" spans="1:5" ht="14.4">
      <c r="A2547" s="157" t="s">
        <v>148</v>
      </c>
      <c r="B2547" s="158">
        <v>2023</v>
      </c>
      <c r="C2547" s="157" t="s">
        <v>333</v>
      </c>
      <c r="D2547" s="157" t="s">
        <v>332</v>
      </c>
      <c r="E2547" s="158">
        <v>67</v>
      </c>
    </row>
    <row r="2548" spans="1:5" ht="14.4">
      <c r="A2548" s="157" t="s">
        <v>148</v>
      </c>
      <c r="B2548" s="158">
        <v>2023</v>
      </c>
      <c r="C2548" s="157" t="s">
        <v>335</v>
      </c>
      <c r="D2548" s="157" t="s">
        <v>332</v>
      </c>
      <c r="E2548" s="158">
        <v>1713</v>
      </c>
    </row>
    <row r="2549" spans="1:5" ht="14.4">
      <c r="A2549" s="157" t="s">
        <v>148</v>
      </c>
      <c r="B2549" s="158">
        <v>2023</v>
      </c>
      <c r="C2549" s="157" t="s">
        <v>336</v>
      </c>
      <c r="D2549" s="157" t="s">
        <v>332</v>
      </c>
      <c r="E2549" s="158">
        <v>58</v>
      </c>
    </row>
    <row r="2550" spans="1:5" ht="14.4">
      <c r="A2550" s="157" t="s">
        <v>149</v>
      </c>
      <c r="B2550" s="158">
        <v>2015</v>
      </c>
      <c r="C2550" s="157" t="s">
        <v>338</v>
      </c>
      <c r="D2550" s="157" t="s">
        <v>337</v>
      </c>
      <c r="E2550" s="158">
        <v>391</v>
      </c>
    </row>
    <row r="2551" spans="1:5" ht="14.4">
      <c r="A2551" s="157" t="s">
        <v>149</v>
      </c>
      <c r="B2551" s="158">
        <v>2015</v>
      </c>
      <c r="C2551" s="157" t="s">
        <v>339</v>
      </c>
      <c r="D2551" s="157" t="s">
        <v>337</v>
      </c>
      <c r="E2551" s="158">
        <v>50</v>
      </c>
    </row>
    <row r="2552" spans="1:5" ht="14.4">
      <c r="A2552" s="157" t="s">
        <v>149</v>
      </c>
      <c r="B2552" s="158">
        <v>2015</v>
      </c>
      <c r="C2552" s="157" t="s">
        <v>341</v>
      </c>
      <c r="D2552" s="157" t="s">
        <v>337</v>
      </c>
      <c r="E2552" s="158">
        <v>2339</v>
      </c>
    </row>
    <row r="2553" spans="1:5" ht="14.4">
      <c r="A2553" s="157" t="s">
        <v>149</v>
      </c>
      <c r="B2553" s="158">
        <v>2015</v>
      </c>
      <c r="C2553" s="157" t="s">
        <v>335</v>
      </c>
      <c r="D2553" s="157" t="s">
        <v>332</v>
      </c>
      <c r="E2553" s="158">
        <v>526</v>
      </c>
    </row>
    <row r="2554" spans="1:5" ht="14.4">
      <c r="A2554" s="157" t="s">
        <v>149</v>
      </c>
      <c r="B2554" s="158">
        <v>2016</v>
      </c>
      <c r="C2554" s="157" t="s">
        <v>338</v>
      </c>
      <c r="D2554" s="157" t="s">
        <v>337</v>
      </c>
      <c r="E2554" s="158">
        <v>394</v>
      </c>
    </row>
    <row r="2555" spans="1:5" ht="14.4">
      <c r="A2555" s="157" t="s">
        <v>149</v>
      </c>
      <c r="B2555" s="158">
        <v>2016</v>
      </c>
      <c r="C2555" s="157" t="s">
        <v>339</v>
      </c>
      <c r="D2555" s="157" t="s">
        <v>337</v>
      </c>
      <c r="E2555" s="158">
        <v>48</v>
      </c>
    </row>
    <row r="2556" spans="1:5" ht="14.4">
      <c r="A2556" s="157" t="s">
        <v>149</v>
      </c>
      <c r="B2556" s="158">
        <v>2016</v>
      </c>
      <c r="C2556" s="157" t="s">
        <v>341</v>
      </c>
      <c r="D2556" s="157" t="s">
        <v>337</v>
      </c>
      <c r="E2556" s="158">
        <v>2348</v>
      </c>
    </row>
    <row r="2557" spans="1:5" ht="14.4">
      <c r="A2557" s="157" t="s">
        <v>149</v>
      </c>
      <c r="B2557" s="158">
        <v>2016</v>
      </c>
      <c r="C2557" s="157" t="s">
        <v>335</v>
      </c>
      <c r="D2557" s="157" t="s">
        <v>332</v>
      </c>
      <c r="E2557" s="158">
        <v>531</v>
      </c>
    </row>
    <row r="2558" spans="1:5" ht="14.4">
      <c r="A2558" s="157" t="s">
        <v>149</v>
      </c>
      <c r="B2558" s="158">
        <v>2016</v>
      </c>
      <c r="C2558" s="157" t="s">
        <v>336</v>
      </c>
      <c r="D2558" s="157" t="s">
        <v>332</v>
      </c>
      <c r="E2558" s="158">
        <v>0</v>
      </c>
    </row>
    <row r="2559" spans="1:5" ht="14.4">
      <c r="A2559" s="157" t="s">
        <v>149</v>
      </c>
      <c r="B2559" s="158">
        <v>2017</v>
      </c>
      <c r="C2559" s="157" t="s">
        <v>338</v>
      </c>
      <c r="D2559" s="157" t="s">
        <v>337</v>
      </c>
      <c r="E2559" s="158">
        <v>408</v>
      </c>
    </row>
    <row r="2560" spans="1:5" ht="14.4">
      <c r="A2560" s="157" t="s">
        <v>149</v>
      </c>
      <c r="B2560" s="158">
        <v>2017</v>
      </c>
      <c r="C2560" s="157" t="s">
        <v>339</v>
      </c>
      <c r="D2560" s="157" t="s">
        <v>337</v>
      </c>
      <c r="E2560" s="158">
        <v>49</v>
      </c>
    </row>
    <row r="2561" spans="1:5" ht="14.4">
      <c r="A2561" s="157" t="s">
        <v>149</v>
      </c>
      <c r="B2561" s="158">
        <v>2017</v>
      </c>
      <c r="C2561" s="157" t="s">
        <v>341</v>
      </c>
      <c r="D2561" s="157" t="s">
        <v>337</v>
      </c>
      <c r="E2561" s="158">
        <v>2385</v>
      </c>
    </row>
    <row r="2562" spans="1:5" ht="14.4">
      <c r="A2562" s="157" t="s">
        <v>149</v>
      </c>
      <c r="B2562" s="158">
        <v>2017</v>
      </c>
      <c r="C2562" s="157" t="s">
        <v>335</v>
      </c>
      <c r="D2562" s="157" t="s">
        <v>332</v>
      </c>
      <c r="E2562" s="158">
        <v>528</v>
      </c>
    </row>
    <row r="2563" spans="1:5" ht="14.4">
      <c r="A2563" s="157" t="s">
        <v>149</v>
      </c>
      <c r="B2563" s="158">
        <v>2017</v>
      </c>
      <c r="C2563" s="157" t="s">
        <v>336</v>
      </c>
      <c r="D2563" s="157" t="s">
        <v>332</v>
      </c>
      <c r="E2563" s="158">
        <v>0</v>
      </c>
    </row>
    <row r="2564" spans="1:5" ht="14.4">
      <c r="A2564" s="157" t="s">
        <v>149</v>
      </c>
      <c r="B2564" s="158">
        <v>2018</v>
      </c>
      <c r="C2564" s="157" t="s">
        <v>338</v>
      </c>
      <c r="D2564" s="157" t="s">
        <v>337</v>
      </c>
      <c r="E2564" s="158">
        <v>404</v>
      </c>
    </row>
    <row r="2565" spans="1:5" ht="14.4">
      <c r="A2565" s="157" t="s">
        <v>149</v>
      </c>
      <c r="B2565" s="158">
        <v>2018</v>
      </c>
      <c r="C2565" s="157" t="s">
        <v>339</v>
      </c>
      <c r="D2565" s="157" t="s">
        <v>337</v>
      </c>
      <c r="E2565" s="158">
        <v>49</v>
      </c>
    </row>
    <row r="2566" spans="1:5" ht="14.4">
      <c r="A2566" s="157" t="s">
        <v>149</v>
      </c>
      <c r="B2566" s="158">
        <v>2018</v>
      </c>
      <c r="C2566" s="157" t="s">
        <v>341</v>
      </c>
      <c r="D2566" s="157" t="s">
        <v>337</v>
      </c>
      <c r="E2566" s="158">
        <v>2386</v>
      </c>
    </row>
    <row r="2567" spans="1:5" ht="14.4">
      <c r="A2567" s="157" t="s">
        <v>149</v>
      </c>
      <c r="B2567" s="158">
        <v>2018</v>
      </c>
      <c r="C2567" s="157" t="s">
        <v>335</v>
      </c>
      <c r="D2567" s="157" t="s">
        <v>332</v>
      </c>
      <c r="E2567" s="158">
        <v>541</v>
      </c>
    </row>
    <row r="2568" spans="1:5" ht="14.4">
      <c r="A2568" s="157" t="s">
        <v>149</v>
      </c>
      <c r="B2568" s="158">
        <v>2019</v>
      </c>
      <c r="C2568" s="157" t="s">
        <v>338</v>
      </c>
      <c r="D2568" s="157" t="s">
        <v>337</v>
      </c>
      <c r="E2568" s="158">
        <v>403</v>
      </c>
    </row>
    <row r="2569" spans="1:5" ht="14.4">
      <c r="A2569" s="157" t="s">
        <v>149</v>
      </c>
      <c r="B2569" s="158">
        <v>2019</v>
      </c>
      <c r="C2569" s="157" t="s">
        <v>339</v>
      </c>
      <c r="D2569" s="157" t="s">
        <v>337</v>
      </c>
      <c r="E2569" s="158">
        <v>50</v>
      </c>
    </row>
    <row r="2570" spans="1:5" ht="14.4">
      <c r="A2570" s="157" t="s">
        <v>149</v>
      </c>
      <c r="B2570" s="158">
        <v>2019</v>
      </c>
      <c r="C2570" s="157" t="s">
        <v>341</v>
      </c>
      <c r="D2570" s="157" t="s">
        <v>337</v>
      </c>
      <c r="E2570" s="158">
        <v>2395</v>
      </c>
    </row>
    <row r="2571" spans="1:5" ht="14.4">
      <c r="A2571" s="157" t="s">
        <v>149</v>
      </c>
      <c r="B2571" s="158">
        <v>2019</v>
      </c>
      <c r="C2571" s="157" t="s">
        <v>335</v>
      </c>
      <c r="D2571" s="157" t="s">
        <v>332</v>
      </c>
      <c r="E2571" s="158">
        <v>542</v>
      </c>
    </row>
    <row r="2572" spans="1:5" ht="14.4">
      <c r="A2572" s="157" t="s">
        <v>149</v>
      </c>
      <c r="B2572" s="158">
        <v>2020</v>
      </c>
      <c r="C2572" s="157" t="s">
        <v>338</v>
      </c>
      <c r="D2572" s="157" t="s">
        <v>337</v>
      </c>
      <c r="E2572" s="158">
        <v>386</v>
      </c>
    </row>
    <row r="2573" spans="1:5" ht="14.4">
      <c r="A2573" s="157" t="s">
        <v>149</v>
      </c>
      <c r="B2573" s="158">
        <v>2020</v>
      </c>
      <c r="C2573" s="157" t="s">
        <v>339</v>
      </c>
      <c r="D2573" s="157" t="s">
        <v>337</v>
      </c>
      <c r="E2573" s="158">
        <v>52</v>
      </c>
    </row>
    <row r="2574" spans="1:5" ht="14.4">
      <c r="A2574" s="157" t="s">
        <v>149</v>
      </c>
      <c r="B2574" s="158">
        <v>2020</v>
      </c>
      <c r="C2574" s="157" t="s">
        <v>341</v>
      </c>
      <c r="D2574" s="157" t="s">
        <v>337</v>
      </c>
      <c r="E2574" s="158">
        <v>2403</v>
      </c>
    </row>
    <row r="2575" spans="1:5" ht="14.4">
      <c r="A2575" s="157" t="s">
        <v>149</v>
      </c>
      <c r="B2575" s="158">
        <v>2020</v>
      </c>
      <c r="C2575" s="157" t="s">
        <v>335</v>
      </c>
      <c r="D2575" s="157" t="s">
        <v>332</v>
      </c>
      <c r="E2575" s="158">
        <v>544</v>
      </c>
    </row>
    <row r="2576" spans="1:5" ht="14.4">
      <c r="A2576" s="157" t="s">
        <v>149</v>
      </c>
      <c r="B2576" s="158">
        <v>2021</v>
      </c>
      <c r="C2576" s="157" t="s">
        <v>338</v>
      </c>
      <c r="D2576" s="157" t="s">
        <v>337</v>
      </c>
      <c r="E2576" s="158">
        <v>411</v>
      </c>
    </row>
    <row r="2577" spans="1:5" ht="14.4">
      <c r="A2577" s="157" t="s">
        <v>149</v>
      </c>
      <c r="B2577" s="158">
        <v>2021</v>
      </c>
      <c r="C2577" s="157" t="s">
        <v>339</v>
      </c>
      <c r="D2577" s="157" t="s">
        <v>337</v>
      </c>
      <c r="E2577" s="158">
        <v>51</v>
      </c>
    </row>
    <row r="2578" spans="1:5" ht="14.4">
      <c r="A2578" s="157" t="s">
        <v>149</v>
      </c>
      <c r="B2578" s="158">
        <v>2021</v>
      </c>
      <c r="C2578" s="157" t="s">
        <v>341</v>
      </c>
      <c r="D2578" s="157" t="s">
        <v>337</v>
      </c>
      <c r="E2578" s="158">
        <v>2442</v>
      </c>
    </row>
    <row r="2579" spans="1:5" ht="14.4">
      <c r="A2579" s="157" t="s">
        <v>149</v>
      </c>
      <c r="B2579" s="158">
        <v>2021</v>
      </c>
      <c r="C2579" s="157" t="s">
        <v>335</v>
      </c>
      <c r="D2579" s="157" t="s">
        <v>332</v>
      </c>
      <c r="E2579" s="158">
        <v>545</v>
      </c>
    </row>
    <row r="2580" spans="1:5" ht="14.4">
      <c r="A2580" s="157" t="s">
        <v>149</v>
      </c>
      <c r="B2580" s="158">
        <v>2022</v>
      </c>
      <c r="C2580" s="157" t="s">
        <v>338</v>
      </c>
      <c r="D2580" s="157" t="s">
        <v>337</v>
      </c>
      <c r="E2580" s="158">
        <v>416</v>
      </c>
    </row>
    <row r="2581" spans="1:5" ht="14.4">
      <c r="A2581" s="157" t="s">
        <v>149</v>
      </c>
      <c r="B2581" s="158">
        <v>2022</v>
      </c>
      <c r="C2581" s="157" t="s">
        <v>339</v>
      </c>
      <c r="D2581" s="157" t="s">
        <v>337</v>
      </c>
      <c r="E2581" s="158">
        <v>43</v>
      </c>
    </row>
    <row r="2582" spans="1:5" ht="14.4">
      <c r="A2582" s="157" t="s">
        <v>149</v>
      </c>
      <c r="B2582" s="158">
        <v>2022</v>
      </c>
      <c r="C2582" s="157" t="s">
        <v>341</v>
      </c>
      <c r="D2582" s="157" t="s">
        <v>337</v>
      </c>
      <c r="E2582" s="158">
        <v>2456</v>
      </c>
    </row>
    <row r="2583" spans="1:5" ht="14.4">
      <c r="A2583" s="157" t="s">
        <v>149</v>
      </c>
      <c r="B2583" s="158">
        <v>2022</v>
      </c>
      <c r="C2583" s="157" t="s">
        <v>335</v>
      </c>
      <c r="D2583" s="157" t="s">
        <v>332</v>
      </c>
      <c r="E2583" s="158">
        <v>545</v>
      </c>
    </row>
    <row r="2584" spans="1:5" ht="14.4">
      <c r="A2584" s="157" t="s">
        <v>149</v>
      </c>
      <c r="B2584" s="158">
        <v>2023</v>
      </c>
      <c r="C2584" s="157" t="s">
        <v>338</v>
      </c>
      <c r="D2584" s="157" t="s">
        <v>337</v>
      </c>
      <c r="E2584" s="158">
        <v>422</v>
      </c>
    </row>
    <row r="2585" spans="1:5" ht="14.4">
      <c r="A2585" s="157" t="s">
        <v>149</v>
      </c>
      <c r="B2585" s="158">
        <v>2023</v>
      </c>
      <c r="C2585" s="157" t="s">
        <v>339</v>
      </c>
      <c r="D2585" s="157" t="s">
        <v>337</v>
      </c>
      <c r="E2585" s="158">
        <v>44</v>
      </c>
    </row>
    <row r="2586" spans="1:5" ht="14.4">
      <c r="A2586" s="157" t="s">
        <v>149</v>
      </c>
      <c r="B2586" s="158">
        <v>2023</v>
      </c>
      <c r="C2586" s="157" t="s">
        <v>341</v>
      </c>
      <c r="D2586" s="157" t="s">
        <v>337</v>
      </c>
      <c r="E2586" s="158">
        <v>2480</v>
      </c>
    </row>
    <row r="2587" spans="1:5" ht="14.4">
      <c r="A2587" s="157" t="s">
        <v>149</v>
      </c>
      <c r="B2587" s="158">
        <v>2023</v>
      </c>
      <c r="C2587" s="157" t="s">
        <v>335</v>
      </c>
      <c r="D2587" s="157" t="s">
        <v>332</v>
      </c>
      <c r="E2587" s="158">
        <v>548</v>
      </c>
    </row>
    <row r="2588" spans="1:5" ht="14.4">
      <c r="A2588" s="157" t="s">
        <v>298</v>
      </c>
      <c r="B2588" s="158">
        <v>2015</v>
      </c>
      <c r="C2588" s="157" t="s">
        <v>338</v>
      </c>
      <c r="D2588" s="157" t="s">
        <v>337</v>
      </c>
      <c r="E2588" s="158">
        <v>5437</v>
      </c>
    </row>
    <row r="2589" spans="1:5" ht="14.4">
      <c r="A2589" s="157" t="s">
        <v>298</v>
      </c>
      <c r="B2589" s="158">
        <v>2015</v>
      </c>
      <c r="C2589" s="157" t="s">
        <v>339</v>
      </c>
      <c r="D2589" s="157" t="s">
        <v>337</v>
      </c>
      <c r="E2589" s="158">
        <v>545</v>
      </c>
    </row>
    <row r="2590" spans="1:5" ht="14.4">
      <c r="A2590" s="157" t="s">
        <v>298</v>
      </c>
      <c r="B2590" s="158">
        <v>2015</v>
      </c>
      <c r="C2590" s="157" t="s">
        <v>341</v>
      </c>
      <c r="D2590" s="157" t="s">
        <v>337</v>
      </c>
      <c r="E2590" s="158">
        <v>50201</v>
      </c>
    </row>
    <row r="2591" spans="1:5" ht="14.4">
      <c r="A2591" s="157" t="s">
        <v>298</v>
      </c>
      <c r="B2591" s="158">
        <v>2015</v>
      </c>
      <c r="C2591" s="157" t="s">
        <v>333</v>
      </c>
      <c r="D2591" s="157" t="s">
        <v>332</v>
      </c>
      <c r="E2591" s="158">
        <v>169</v>
      </c>
    </row>
    <row r="2592" spans="1:5" ht="14.4">
      <c r="A2592" s="157" t="s">
        <v>298</v>
      </c>
      <c r="B2592" s="158">
        <v>2015</v>
      </c>
      <c r="C2592" s="157" t="s">
        <v>335</v>
      </c>
      <c r="D2592" s="157" t="s">
        <v>332</v>
      </c>
      <c r="E2592" s="158">
        <v>13739</v>
      </c>
    </row>
    <row r="2593" spans="1:5" ht="14.4">
      <c r="A2593" s="157" t="s">
        <v>298</v>
      </c>
      <c r="B2593" s="158">
        <v>2015</v>
      </c>
      <c r="C2593" s="157" t="s">
        <v>336</v>
      </c>
      <c r="D2593" s="157" t="s">
        <v>332</v>
      </c>
      <c r="E2593" s="158">
        <v>480</v>
      </c>
    </row>
    <row r="2594" spans="1:5" ht="14.4">
      <c r="A2594" s="157" t="s">
        <v>298</v>
      </c>
      <c r="B2594" s="158">
        <v>2016</v>
      </c>
      <c r="C2594" s="157" t="s">
        <v>338</v>
      </c>
      <c r="D2594" s="157" t="s">
        <v>337</v>
      </c>
      <c r="E2594" s="158">
        <v>5430</v>
      </c>
    </row>
    <row r="2595" spans="1:5" ht="14.4">
      <c r="A2595" s="157" t="s">
        <v>298</v>
      </c>
      <c r="B2595" s="158">
        <v>2016</v>
      </c>
      <c r="C2595" s="157" t="s">
        <v>339</v>
      </c>
      <c r="D2595" s="157" t="s">
        <v>337</v>
      </c>
      <c r="E2595" s="158">
        <v>547</v>
      </c>
    </row>
    <row r="2596" spans="1:5" ht="14.4">
      <c r="A2596" s="157" t="s">
        <v>298</v>
      </c>
      <c r="B2596" s="158">
        <v>2016</v>
      </c>
      <c r="C2596" s="157" t="s">
        <v>341</v>
      </c>
      <c r="D2596" s="157" t="s">
        <v>337</v>
      </c>
      <c r="E2596" s="158">
        <v>50355</v>
      </c>
    </row>
    <row r="2597" spans="1:5" ht="14.4">
      <c r="A2597" s="157" t="s">
        <v>298</v>
      </c>
      <c r="B2597" s="158">
        <v>2016</v>
      </c>
      <c r="C2597" s="157" t="s">
        <v>333</v>
      </c>
      <c r="D2597" s="157" t="s">
        <v>332</v>
      </c>
      <c r="E2597" s="158">
        <v>153</v>
      </c>
    </row>
    <row r="2598" spans="1:5" ht="14.4">
      <c r="A2598" s="157" t="s">
        <v>298</v>
      </c>
      <c r="B2598" s="158">
        <v>2016</v>
      </c>
      <c r="C2598" s="157" t="s">
        <v>335</v>
      </c>
      <c r="D2598" s="157" t="s">
        <v>332</v>
      </c>
      <c r="E2598" s="158">
        <v>13787</v>
      </c>
    </row>
    <row r="2599" spans="1:5" ht="14.4">
      <c r="A2599" s="157" t="s">
        <v>298</v>
      </c>
      <c r="B2599" s="158">
        <v>2016</v>
      </c>
      <c r="C2599" s="157" t="s">
        <v>336</v>
      </c>
      <c r="D2599" s="157" t="s">
        <v>332</v>
      </c>
      <c r="E2599" s="158">
        <v>466</v>
      </c>
    </row>
    <row r="2600" spans="1:5" ht="14.4">
      <c r="A2600" s="157" t="s">
        <v>298</v>
      </c>
      <c r="B2600" s="158">
        <v>2017</v>
      </c>
      <c r="C2600" s="157" t="s">
        <v>338</v>
      </c>
      <c r="D2600" s="157" t="s">
        <v>337</v>
      </c>
      <c r="E2600" s="158">
        <v>5418</v>
      </c>
    </row>
    <row r="2601" spans="1:5" ht="14.4">
      <c r="A2601" s="157" t="s">
        <v>298</v>
      </c>
      <c r="B2601" s="158">
        <v>2017</v>
      </c>
      <c r="C2601" s="157" t="s">
        <v>339</v>
      </c>
      <c r="D2601" s="157" t="s">
        <v>337</v>
      </c>
      <c r="E2601" s="158">
        <v>550</v>
      </c>
    </row>
    <row r="2602" spans="1:5" ht="14.4">
      <c r="A2602" s="157" t="s">
        <v>298</v>
      </c>
      <c r="B2602" s="158">
        <v>2017</v>
      </c>
      <c r="C2602" s="157" t="s">
        <v>341</v>
      </c>
      <c r="D2602" s="157" t="s">
        <v>337</v>
      </c>
      <c r="E2602" s="158">
        <v>50457</v>
      </c>
    </row>
    <row r="2603" spans="1:5" ht="14.4">
      <c r="A2603" s="157" t="s">
        <v>298</v>
      </c>
      <c r="B2603" s="158">
        <v>2017</v>
      </c>
      <c r="C2603" s="157" t="s">
        <v>333</v>
      </c>
      <c r="D2603" s="157" t="s">
        <v>332</v>
      </c>
      <c r="E2603" s="158">
        <v>152</v>
      </c>
    </row>
    <row r="2604" spans="1:5" ht="14.4">
      <c r="A2604" s="157" t="s">
        <v>298</v>
      </c>
      <c r="B2604" s="158">
        <v>2017</v>
      </c>
      <c r="C2604" s="157" t="s">
        <v>335</v>
      </c>
      <c r="D2604" s="157" t="s">
        <v>332</v>
      </c>
      <c r="E2604" s="158">
        <v>13799</v>
      </c>
    </row>
    <row r="2605" spans="1:5" ht="14.4">
      <c r="A2605" s="157" t="s">
        <v>298</v>
      </c>
      <c r="B2605" s="158">
        <v>2017</v>
      </c>
      <c r="C2605" s="157" t="s">
        <v>336</v>
      </c>
      <c r="D2605" s="157" t="s">
        <v>332</v>
      </c>
      <c r="E2605" s="158">
        <v>466</v>
      </c>
    </row>
    <row r="2606" spans="1:5" ht="14.4">
      <c r="A2606" s="157" t="s">
        <v>298</v>
      </c>
      <c r="B2606" s="158">
        <v>2018</v>
      </c>
      <c r="C2606" s="157" t="s">
        <v>338</v>
      </c>
      <c r="D2606" s="157" t="s">
        <v>337</v>
      </c>
      <c r="E2606" s="158">
        <v>5412</v>
      </c>
    </row>
    <row r="2607" spans="1:5" ht="14.4">
      <c r="A2607" s="157" t="s">
        <v>298</v>
      </c>
      <c r="B2607" s="158">
        <v>2018</v>
      </c>
      <c r="C2607" s="157" t="s">
        <v>339</v>
      </c>
      <c r="D2607" s="157" t="s">
        <v>337</v>
      </c>
      <c r="E2607" s="158">
        <v>536</v>
      </c>
    </row>
    <row r="2608" spans="1:5" ht="14.4">
      <c r="A2608" s="157" t="s">
        <v>298</v>
      </c>
      <c r="B2608" s="158">
        <v>2018</v>
      </c>
      <c r="C2608" s="157" t="s">
        <v>341</v>
      </c>
      <c r="D2608" s="157" t="s">
        <v>337</v>
      </c>
      <c r="E2608" s="158">
        <v>50567</v>
      </c>
    </row>
    <row r="2609" spans="1:5" ht="14.4">
      <c r="A2609" s="157" t="s">
        <v>298</v>
      </c>
      <c r="B2609" s="158">
        <v>2018</v>
      </c>
      <c r="C2609" s="157" t="s">
        <v>333</v>
      </c>
      <c r="D2609" s="157" t="s">
        <v>332</v>
      </c>
      <c r="E2609" s="158">
        <v>152</v>
      </c>
    </row>
    <row r="2610" spans="1:5" ht="14.4">
      <c r="A2610" s="157" t="s">
        <v>298</v>
      </c>
      <c r="B2610" s="158">
        <v>2018</v>
      </c>
      <c r="C2610" s="157" t="s">
        <v>335</v>
      </c>
      <c r="D2610" s="157" t="s">
        <v>332</v>
      </c>
      <c r="E2610" s="158">
        <v>13693</v>
      </c>
    </row>
    <row r="2611" spans="1:5" ht="14.4">
      <c r="A2611" s="157" t="s">
        <v>298</v>
      </c>
      <c r="B2611" s="158">
        <v>2018</v>
      </c>
      <c r="C2611" s="157" t="s">
        <v>336</v>
      </c>
      <c r="D2611" s="157" t="s">
        <v>332</v>
      </c>
      <c r="E2611" s="158">
        <v>462</v>
      </c>
    </row>
    <row r="2612" spans="1:5" ht="14.4">
      <c r="A2612" s="157" t="s">
        <v>298</v>
      </c>
      <c r="B2612" s="158">
        <v>2019</v>
      </c>
      <c r="C2612" s="157" t="s">
        <v>338</v>
      </c>
      <c r="D2612" s="157" t="s">
        <v>337</v>
      </c>
      <c r="E2612" s="158">
        <v>5440</v>
      </c>
    </row>
    <row r="2613" spans="1:5" ht="14.4">
      <c r="A2613" s="157" t="s">
        <v>298</v>
      </c>
      <c r="B2613" s="158">
        <v>2019</v>
      </c>
      <c r="C2613" s="157" t="s">
        <v>339</v>
      </c>
      <c r="D2613" s="157" t="s">
        <v>337</v>
      </c>
      <c r="E2613" s="158">
        <v>529</v>
      </c>
    </row>
    <row r="2614" spans="1:5" ht="14.4">
      <c r="A2614" s="157" t="s">
        <v>298</v>
      </c>
      <c r="B2614" s="158">
        <v>2019</v>
      </c>
      <c r="C2614" s="157" t="s">
        <v>341</v>
      </c>
      <c r="D2614" s="157" t="s">
        <v>337</v>
      </c>
      <c r="E2614" s="158">
        <v>50731</v>
      </c>
    </row>
    <row r="2615" spans="1:5" ht="14.4">
      <c r="A2615" s="157" t="s">
        <v>298</v>
      </c>
      <c r="B2615" s="158">
        <v>2019</v>
      </c>
      <c r="C2615" s="157" t="s">
        <v>333</v>
      </c>
      <c r="D2615" s="157" t="s">
        <v>332</v>
      </c>
      <c r="E2615" s="158">
        <v>124</v>
      </c>
    </row>
    <row r="2616" spans="1:5" ht="14.4">
      <c r="A2616" s="157" t="s">
        <v>298</v>
      </c>
      <c r="B2616" s="158">
        <v>2019</v>
      </c>
      <c r="C2616" s="157" t="s">
        <v>335</v>
      </c>
      <c r="D2616" s="157" t="s">
        <v>332</v>
      </c>
      <c r="E2616" s="158">
        <v>13723</v>
      </c>
    </row>
    <row r="2617" spans="1:5" ht="14.4">
      <c r="A2617" s="157" t="s">
        <v>298</v>
      </c>
      <c r="B2617" s="158">
        <v>2019</v>
      </c>
      <c r="C2617" s="157" t="s">
        <v>336</v>
      </c>
      <c r="D2617" s="157" t="s">
        <v>332</v>
      </c>
      <c r="E2617" s="158">
        <v>444</v>
      </c>
    </row>
    <row r="2618" spans="1:5" ht="14.4">
      <c r="A2618" s="157" t="s">
        <v>298</v>
      </c>
      <c r="B2618" s="158">
        <v>2020</v>
      </c>
      <c r="C2618" s="157" t="s">
        <v>338</v>
      </c>
      <c r="D2618" s="157" t="s">
        <v>337</v>
      </c>
      <c r="E2618" s="158">
        <v>5451</v>
      </c>
    </row>
    <row r="2619" spans="1:5" ht="14.4">
      <c r="A2619" s="157" t="s">
        <v>298</v>
      </c>
      <c r="B2619" s="158">
        <v>2020</v>
      </c>
      <c r="C2619" s="157" t="s">
        <v>339</v>
      </c>
      <c r="D2619" s="157" t="s">
        <v>337</v>
      </c>
      <c r="E2619" s="158">
        <v>533</v>
      </c>
    </row>
    <row r="2620" spans="1:5" ht="14.4">
      <c r="A2620" s="157" t="s">
        <v>298</v>
      </c>
      <c r="B2620" s="158">
        <v>2020</v>
      </c>
      <c r="C2620" s="157" t="s">
        <v>341</v>
      </c>
      <c r="D2620" s="157" t="s">
        <v>337</v>
      </c>
      <c r="E2620" s="158">
        <v>50903</v>
      </c>
    </row>
    <row r="2621" spans="1:5" ht="14.4">
      <c r="A2621" s="157" t="s">
        <v>298</v>
      </c>
      <c r="B2621" s="158">
        <v>2020</v>
      </c>
      <c r="C2621" s="157" t="s">
        <v>333</v>
      </c>
      <c r="D2621" s="157" t="s">
        <v>332</v>
      </c>
      <c r="E2621" s="158">
        <v>121</v>
      </c>
    </row>
    <row r="2622" spans="1:5" ht="14.4">
      <c r="A2622" s="157" t="s">
        <v>298</v>
      </c>
      <c r="B2622" s="158">
        <v>2020</v>
      </c>
      <c r="C2622" s="157" t="s">
        <v>335</v>
      </c>
      <c r="D2622" s="157" t="s">
        <v>332</v>
      </c>
      <c r="E2622" s="158">
        <v>13726</v>
      </c>
    </row>
    <row r="2623" spans="1:5" ht="14.4">
      <c r="A2623" s="157" t="s">
        <v>298</v>
      </c>
      <c r="B2623" s="158">
        <v>2020</v>
      </c>
      <c r="C2623" s="157" t="s">
        <v>336</v>
      </c>
      <c r="D2623" s="157" t="s">
        <v>332</v>
      </c>
      <c r="E2623" s="158">
        <v>442</v>
      </c>
    </row>
    <row r="2624" spans="1:5" ht="14.4">
      <c r="A2624" s="157" t="s">
        <v>298</v>
      </c>
      <c r="B2624" s="158">
        <v>2021</v>
      </c>
      <c r="C2624" s="157" t="s">
        <v>338</v>
      </c>
      <c r="D2624" s="157" t="s">
        <v>337</v>
      </c>
      <c r="E2624" s="158">
        <v>5491</v>
      </c>
    </row>
    <row r="2625" spans="1:5" ht="14.4">
      <c r="A2625" s="157" t="s">
        <v>298</v>
      </c>
      <c r="B2625" s="158">
        <v>2021</v>
      </c>
      <c r="C2625" s="157" t="s">
        <v>339</v>
      </c>
      <c r="D2625" s="157" t="s">
        <v>337</v>
      </c>
      <c r="E2625" s="158">
        <v>493</v>
      </c>
    </row>
    <row r="2626" spans="1:5" ht="14.4">
      <c r="A2626" s="157" t="s">
        <v>298</v>
      </c>
      <c r="B2626" s="158">
        <v>2021</v>
      </c>
      <c r="C2626" s="157" t="s">
        <v>341</v>
      </c>
      <c r="D2626" s="157" t="s">
        <v>337</v>
      </c>
      <c r="E2626" s="158">
        <v>50961</v>
      </c>
    </row>
    <row r="2627" spans="1:5" ht="14.4">
      <c r="A2627" s="157" t="s">
        <v>298</v>
      </c>
      <c r="B2627" s="158">
        <v>2021</v>
      </c>
      <c r="C2627" s="157" t="s">
        <v>333</v>
      </c>
      <c r="D2627" s="157" t="s">
        <v>332</v>
      </c>
      <c r="E2627" s="158">
        <v>118</v>
      </c>
    </row>
    <row r="2628" spans="1:5" ht="14.4">
      <c r="A2628" s="157" t="s">
        <v>298</v>
      </c>
      <c r="B2628" s="158">
        <v>2021</v>
      </c>
      <c r="C2628" s="157" t="s">
        <v>335</v>
      </c>
      <c r="D2628" s="157" t="s">
        <v>332</v>
      </c>
      <c r="E2628" s="158">
        <v>13742</v>
      </c>
    </row>
    <row r="2629" spans="1:5" ht="14.4">
      <c r="A2629" s="157" t="s">
        <v>298</v>
      </c>
      <c r="B2629" s="158">
        <v>2021</v>
      </c>
      <c r="C2629" s="157" t="s">
        <v>336</v>
      </c>
      <c r="D2629" s="157" t="s">
        <v>332</v>
      </c>
      <c r="E2629" s="158">
        <v>441</v>
      </c>
    </row>
    <row r="2630" spans="1:5" ht="14.4">
      <c r="A2630" s="157" t="s">
        <v>298</v>
      </c>
      <c r="B2630" s="158">
        <v>2022</v>
      </c>
      <c r="C2630" s="157" t="s">
        <v>338</v>
      </c>
      <c r="D2630" s="157" t="s">
        <v>337</v>
      </c>
      <c r="E2630" s="158">
        <v>5519</v>
      </c>
    </row>
    <row r="2631" spans="1:5" ht="14.4">
      <c r="A2631" s="157" t="s">
        <v>298</v>
      </c>
      <c r="B2631" s="158">
        <v>2022</v>
      </c>
      <c r="C2631" s="157" t="s">
        <v>339</v>
      </c>
      <c r="D2631" s="157" t="s">
        <v>337</v>
      </c>
      <c r="E2631" s="158">
        <v>497</v>
      </c>
    </row>
    <row r="2632" spans="1:5" ht="14.4">
      <c r="A2632" s="157" t="s">
        <v>298</v>
      </c>
      <c r="B2632" s="158">
        <v>2022</v>
      </c>
      <c r="C2632" s="157" t="s">
        <v>341</v>
      </c>
      <c r="D2632" s="157" t="s">
        <v>337</v>
      </c>
      <c r="E2632" s="158">
        <v>51072</v>
      </c>
    </row>
    <row r="2633" spans="1:5" ht="14.4">
      <c r="A2633" s="157" t="s">
        <v>298</v>
      </c>
      <c r="B2633" s="158">
        <v>2022</v>
      </c>
      <c r="C2633" s="157" t="s">
        <v>333</v>
      </c>
      <c r="D2633" s="157" t="s">
        <v>332</v>
      </c>
      <c r="E2633" s="158">
        <v>115</v>
      </c>
    </row>
    <row r="2634" spans="1:5" ht="14.4">
      <c r="A2634" s="157" t="s">
        <v>298</v>
      </c>
      <c r="B2634" s="158">
        <v>2022</v>
      </c>
      <c r="C2634" s="157" t="s">
        <v>335</v>
      </c>
      <c r="D2634" s="157" t="s">
        <v>332</v>
      </c>
      <c r="E2634" s="158">
        <v>13742</v>
      </c>
    </row>
    <row r="2635" spans="1:5" ht="14.4">
      <c r="A2635" s="157" t="s">
        <v>298</v>
      </c>
      <c r="B2635" s="158">
        <v>2022</v>
      </c>
      <c r="C2635" s="157" t="s">
        <v>336</v>
      </c>
      <c r="D2635" s="157" t="s">
        <v>332</v>
      </c>
      <c r="E2635" s="158">
        <v>438</v>
      </c>
    </row>
    <row r="2636" spans="1:5" ht="14.4">
      <c r="A2636" s="157" t="s">
        <v>298</v>
      </c>
      <c r="B2636" s="158">
        <v>2023</v>
      </c>
      <c r="C2636" s="157" t="s">
        <v>338</v>
      </c>
      <c r="D2636" s="157" t="s">
        <v>337</v>
      </c>
      <c r="E2636" s="158">
        <v>5555</v>
      </c>
    </row>
    <row r="2637" spans="1:5" ht="14.4">
      <c r="A2637" s="157" t="s">
        <v>298</v>
      </c>
      <c r="B2637" s="158">
        <v>2023</v>
      </c>
      <c r="C2637" s="157" t="s">
        <v>339</v>
      </c>
      <c r="D2637" s="157" t="s">
        <v>337</v>
      </c>
      <c r="E2637" s="158">
        <v>480</v>
      </c>
    </row>
    <row r="2638" spans="1:5" ht="14.4">
      <c r="A2638" s="157" t="s">
        <v>298</v>
      </c>
      <c r="B2638" s="158">
        <v>2023</v>
      </c>
      <c r="C2638" s="157" t="s">
        <v>341</v>
      </c>
      <c r="D2638" s="157" t="s">
        <v>337</v>
      </c>
      <c r="E2638" s="158">
        <v>51217</v>
      </c>
    </row>
    <row r="2639" spans="1:5" ht="14.4">
      <c r="A2639" s="157" t="s">
        <v>298</v>
      </c>
      <c r="B2639" s="158">
        <v>2023</v>
      </c>
      <c r="C2639" s="157" t="s">
        <v>333</v>
      </c>
      <c r="D2639" s="157" t="s">
        <v>332</v>
      </c>
      <c r="E2639" s="158">
        <v>114</v>
      </c>
    </row>
    <row r="2640" spans="1:5" ht="14.4">
      <c r="A2640" s="157" t="s">
        <v>298</v>
      </c>
      <c r="B2640" s="158">
        <v>2023</v>
      </c>
      <c r="C2640" s="157" t="s">
        <v>335</v>
      </c>
      <c r="D2640" s="157" t="s">
        <v>332</v>
      </c>
      <c r="E2640" s="158">
        <v>13750</v>
      </c>
    </row>
    <row r="2641" spans="1:5" ht="14.4">
      <c r="A2641" s="157" t="s">
        <v>298</v>
      </c>
      <c r="B2641" s="158">
        <v>2023</v>
      </c>
      <c r="C2641" s="157" t="s">
        <v>336</v>
      </c>
      <c r="D2641" s="157" t="s">
        <v>332</v>
      </c>
      <c r="E2641" s="158">
        <v>436</v>
      </c>
    </row>
    <row r="2642" spans="1:5" ht="14.4">
      <c r="A2642" s="157" t="s">
        <v>152</v>
      </c>
      <c r="B2642" s="158">
        <v>2015</v>
      </c>
      <c r="C2642" s="157" t="s">
        <v>338</v>
      </c>
      <c r="D2642" s="157" t="s">
        <v>337</v>
      </c>
      <c r="E2642" s="158">
        <v>674</v>
      </c>
    </row>
    <row r="2643" spans="1:5" ht="14.4">
      <c r="A2643" s="157" t="s">
        <v>152</v>
      </c>
      <c r="B2643" s="158">
        <v>2015</v>
      </c>
      <c r="C2643" s="157" t="s">
        <v>339</v>
      </c>
      <c r="D2643" s="157" t="s">
        <v>337</v>
      </c>
      <c r="E2643" s="158">
        <v>94</v>
      </c>
    </row>
    <row r="2644" spans="1:5" ht="14.4">
      <c r="A2644" s="157" t="s">
        <v>152</v>
      </c>
      <c r="B2644" s="158">
        <v>2015</v>
      </c>
      <c r="C2644" s="157" t="s">
        <v>341</v>
      </c>
      <c r="D2644" s="157" t="s">
        <v>337</v>
      </c>
      <c r="E2644" s="158">
        <v>6291</v>
      </c>
    </row>
    <row r="2645" spans="1:5" ht="14.4">
      <c r="A2645" s="157" t="s">
        <v>152</v>
      </c>
      <c r="B2645" s="158">
        <v>2015</v>
      </c>
      <c r="C2645" s="157" t="s">
        <v>333</v>
      </c>
      <c r="D2645" s="157" t="s">
        <v>332</v>
      </c>
      <c r="E2645" s="158">
        <v>121</v>
      </c>
    </row>
    <row r="2646" spans="1:5" ht="14.4">
      <c r="A2646" s="157" t="s">
        <v>152</v>
      </c>
      <c r="B2646" s="158">
        <v>2015</v>
      </c>
      <c r="C2646" s="157" t="s">
        <v>335</v>
      </c>
      <c r="D2646" s="157" t="s">
        <v>332</v>
      </c>
      <c r="E2646" s="158">
        <v>2765</v>
      </c>
    </row>
    <row r="2647" spans="1:5" ht="14.4">
      <c r="A2647" s="157" t="s">
        <v>152</v>
      </c>
      <c r="B2647" s="158">
        <v>2015</v>
      </c>
      <c r="C2647" s="157" t="s">
        <v>336</v>
      </c>
      <c r="D2647" s="157" t="s">
        <v>332</v>
      </c>
      <c r="E2647" s="158">
        <v>61</v>
      </c>
    </row>
    <row r="2648" spans="1:5" ht="14.4">
      <c r="A2648" s="157" t="s">
        <v>152</v>
      </c>
      <c r="B2648" s="158">
        <v>2016</v>
      </c>
      <c r="C2648" s="157" t="s">
        <v>338</v>
      </c>
      <c r="D2648" s="157" t="s">
        <v>337</v>
      </c>
      <c r="E2648" s="158">
        <v>656</v>
      </c>
    </row>
    <row r="2649" spans="1:5" ht="14.4">
      <c r="A2649" s="157" t="s">
        <v>152</v>
      </c>
      <c r="B2649" s="158">
        <v>2016</v>
      </c>
      <c r="C2649" s="157" t="s">
        <v>339</v>
      </c>
      <c r="D2649" s="157" t="s">
        <v>337</v>
      </c>
      <c r="E2649" s="158">
        <v>93</v>
      </c>
    </row>
    <row r="2650" spans="1:5" ht="14.4">
      <c r="A2650" s="157" t="s">
        <v>152</v>
      </c>
      <c r="B2650" s="158">
        <v>2016</v>
      </c>
      <c r="C2650" s="157" t="s">
        <v>341</v>
      </c>
      <c r="D2650" s="157" t="s">
        <v>337</v>
      </c>
      <c r="E2650" s="158">
        <v>6346</v>
      </c>
    </row>
    <row r="2651" spans="1:5" ht="14.4">
      <c r="A2651" s="157" t="s">
        <v>152</v>
      </c>
      <c r="B2651" s="158">
        <v>2016</v>
      </c>
      <c r="C2651" s="157" t="s">
        <v>333</v>
      </c>
      <c r="D2651" s="157" t="s">
        <v>332</v>
      </c>
      <c r="E2651" s="158">
        <v>121</v>
      </c>
    </row>
    <row r="2652" spans="1:5" ht="14.4">
      <c r="A2652" s="157" t="s">
        <v>152</v>
      </c>
      <c r="B2652" s="158">
        <v>2016</v>
      </c>
      <c r="C2652" s="157" t="s">
        <v>335</v>
      </c>
      <c r="D2652" s="157" t="s">
        <v>332</v>
      </c>
      <c r="E2652" s="158">
        <v>2765</v>
      </c>
    </row>
    <row r="2653" spans="1:5" ht="14.4">
      <c r="A2653" s="157" t="s">
        <v>152</v>
      </c>
      <c r="B2653" s="158">
        <v>2016</v>
      </c>
      <c r="C2653" s="157" t="s">
        <v>336</v>
      </c>
      <c r="D2653" s="157" t="s">
        <v>332</v>
      </c>
      <c r="E2653" s="158">
        <v>61</v>
      </c>
    </row>
    <row r="2654" spans="1:5" ht="14.4">
      <c r="A2654" s="157" t="s">
        <v>152</v>
      </c>
      <c r="B2654" s="158">
        <v>2017</v>
      </c>
      <c r="C2654" s="157" t="s">
        <v>338</v>
      </c>
      <c r="D2654" s="157" t="s">
        <v>337</v>
      </c>
      <c r="E2654" s="158">
        <v>683</v>
      </c>
    </row>
    <row r="2655" spans="1:5" ht="14.4">
      <c r="A2655" s="157" t="s">
        <v>152</v>
      </c>
      <c r="B2655" s="158">
        <v>2017</v>
      </c>
      <c r="C2655" s="157" t="s">
        <v>339</v>
      </c>
      <c r="D2655" s="157" t="s">
        <v>337</v>
      </c>
      <c r="E2655" s="158">
        <v>105</v>
      </c>
    </row>
    <row r="2656" spans="1:5" ht="14.4">
      <c r="A2656" s="157" t="s">
        <v>152</v>
      </c>
      <c r="B2656" s="158">
        <v>2017</v>
      </c>
      <c r="C2656" s="157" t="s">
        <v>341</v>
      </c>
      <c r="D2656" s="157" t="s">
        <v>337</v>
      </c>
      <c r="E2656" s="158">
        <v>6413</v>
      </c>
    </row>
    <row r="2657" spans="1:5" ht="14.4">
      <c r="A2657" s="157" t="s">
        <v>152</v>
      </c>
      <c r="B2657" s="158">
        <v>2017</v>
      </c>
      <c r="C2657" s="157" t="s">
        <v>333</v>
      </c>
      <c r="D2657" s="157" t="s">
        <v>332</v>
      </c>
      <c r="E2657" s="158">
        <v>121</v>
      </c>
    </row>
    <row r="2658" spans="1:5" ht="14.4">
      <c r="A2658" s="157" t="s">
        <v>152</v>
      </c>
      <c r="B2658" s="158">
        <v>2017</v>
      </c>
      <c r="C2658" s="157" t="s">
        <v>335</v>
      </c>
      <c r="D2658" s="157" t="s">
        <v>332</v>
      </c>
      <c r="E2658" s="158">
        <v>2765</v>
      </c>
    </row>
    <row r="2659" spans="1:5" ht="14.4">
      <c r="A2659" s="157" t="s">
        <v>152</v>
      </c>
      <c r="B2659" s="158">
        <v>2017</v>
      </c>
      <c r="C2659" s="157" t="s">
        <v>336</v>
      </c>
      <c r="D2659" s="157" t="s">
        <v>332</v>
      </c>
      <c r="E2659" s="158">
        <v>62</v>
      </c>
    </row>
    <row r="2660" spans="1:5" ht="14.4">
      <c r="A2660" s="157" t="s">
        <v>152</v>
      </c>
      <c r="B2660" s="158">
        <v>2018</v>
      </c>
      <c r="C2660" s="157" t="s">
        <v>338</v>
      </c>
      <c r="D2660" s="157" t="s">
        <v>337</v>
      </c>
      <c r="E2660" s="158">
        <v>645</v>
      </c>
    </row>
    <row r="2661" spans="1:5" ht="14.4">
      <c r="A2661" s="157" t="s">
        <v>152</v>
      </c>
      <c r="B2661" s="158">
        <v>2018</v>
      </c>
      <c r="C2661" s="157" t="s">
        <v>339</v>
      </c>
      <c r="D2661" s="157" t="s">
        <v>337</v>
      </c>
      <c r="E2661" s="158">
        <v>97</v>
      </c>
    </row>
    <row r="2662" spans="1:5" ht="14.4">
      <c r="A2662" s="157" t="s">
        <v>152</v>
      </c>
      <c r="B2662" s="158">
        <v>2018</v>
      </c>
      <c r="C2662" s="157" t="s">
        <v>341</v>
      </c>
      <c r="D2662" s="157" t="s">
        <v>337</v>
      </c>
      <c r="E2662" s="158">
        <v>6381</v>
      </c>
    </row>
    <row r="2663" spans="1:5" ht="14.4">
      <c r="A2663" s="157" t="s">
        <v>152</v>
      </c>
      <c r="B2663" s="158">
        <v>2018</v>
      </c>
      <c r="C2663" s="157" t="s">
        <v>333</v>
      </c>
      <c r="D2663" s="157" t="s">
        <v>332</v>
      </c>
      <c r="E2663" s="158">
        <v>121</v>
      </c>
    </row>
    <row r="2664" spans="1:5" ht="14.4">
      <c r="A2664" s="157" t="s">
        <v>152</v>
      </c>
      <c r="B2664" s="158">
        <v>2018</v>
      </c>
      <c r="C2664" s="157" t="s">
        <v>335</v>
      </c>
      <c r="D2664" s="157" t="s">
        <v>332</v>
      </c>
      <c r="E2664" s="158">
        <v>2765</v>
      </c>
    </row>
    <row r="2665" spans="1:5" ht="14.4">
      <c r="A2665" s="157" t="s">
        <v>152</v>
      </c>
      <c r="B2665" s="158">
        <v>2018</v>
      </c>
      <c r="C2665" s="157" t="s">
        <v>336</v>
      </c>
      <c r="D2665" s="157" t="s">
        <v>332</v>
      </c>
      <c r="E2665" s="158">
        <v>63</v>
      </c>
    </row>
    <row r="2666" spans="1:5" ht="14.4">
      <c r="A2666" s="157" t="s">
        <v>152</v>
      </c>
      <c r="B2666" s="158">
        <v>2019</v>
      </c>
      <c r="C2666" s="157" t="s">
        <v>338</v>
      </c>
      <c r="D2666" s="157" t="s">
        <v>337</v>
      </c>
      <c r="E2666" s="158">
        <v>662</v>
      </c>
    </row>
    <row r="2667" spans="1:5" ht="14.4">
      <c r="A2667" s="157" t="s">
        <v>152</v>
      </c>
      <c r="B2667" s="158">
        <v>2019</v>
      </c>
      <c r="C2667" s="157" t="s">
        <v>339</v>
      </c>
      <c r="D2667" s="157" t="s">
        <v>337</v>
      </c>
      <c r="E2667" s="158">
        <v>99</v>
      </c>
    </row>
    <row r="2668" spans="1:5" ht="14.4">
      <c r="A2668" s="157" t="s">
        <v>152</v>
      </c>
      <c r="B2668" s="158">
        <v>2019</v>
      </c>
      <c r="C2668" s="157" t="s">
        <v>341</v>
      </c>
      <c r="D2668" s="157" t="s">
        <v>337</v>
      </c>
      <c r="E2668" s="158">
        <v>6368</v>
      </c>
    </row>
    <row r="2669" spans="1:5" ht="14.4">
      <c r="A2669" s="157" t="s">
        <v>152</v>
      </c>
      <c r="B2669" s="158">
        <v>2019</v>
      </c>
      <c r="C2669" s="157" t="s">
        <v>333</v>
      </c>
      <c r="D2669" s="157" t="s">
        <v>332</v>
      </c>
      <c r="E2669" s="158">
        <v>121</v>
      </c>
    </row>
    <row r="2670" spans="1:5" ht="14.4">
      <c r="A2670" s="157" t="s">
        <v>152</v>
      </c>
      <c r="B2670" s="158">
        <v>2019</v>
      </c>
      <c r="C2670" s="157" t="s">
        <v>335</v>
      </c>
      <c r="D2670" s="157" t="s">
        <v>332</v>
      </c>
      <c r="E2670" s="158">
        <v>2765</v>
      </c>
    </row>
    <row r="2671" spans="1:5" ht="14.4">
      <c r="A2671" s="157" t="s">
        <v>152</v>
      </c>
      <c r="B2671" s="158">
        <v>2019</v>
      </c>
      <c r="C2671" s="157" t="s">
        <v>336</v>
      </c>
      <c r="D2671" s="157" t="s">
        <v>332</v>
      </c>
      <c r="E2671" s="158">
        <v>63</v>
      </c>
    </row>
    <row r="2672" spans="1:5" ht="14.4">
      <c r="A2672" s="157" t="s">
        <v>152</v>
      </c>
      <c r="B2672" s="158">
        <v>2020</v>
      </c>
      <c r="C2672" s="157" t="s">
        <v>338</v>
      </c>
      <c r="D2672" s="157" t="s">
        <v>337</v>
      </c>
      <c r="E2672" s="158">
        <v>681</v>
      </c>
    </row>
    <row r="2673" spans="1:5" ht="14.4">
      <c r="A2673" s="157" t="s">
        <v>152</v>
      </c>
      <c r="B2673" s="158">
        <v>2020</v>
      </c>
      <c r="C2673" s="157" t="s">
        <v>339</v>
      </c>
      <c r="D2673" s="157" t="s">
        <v>337</v>
      </c>
      <c r="E2673" s="158">
        <v>86</v>
      </c>
    </row>
    <row r="2674" spans="1:5" ht="14.4">
      <c r="A2674" s="157" t="s">
        <v>152</v>
      </c>
      <c r="B2674" s="158">
        <v>2020</v>
      </c>
      <c r="C2674" s="157" t="s">
        <v>341</v>
      </c>
      <c r="D2674" s="157" t="s">
        <v>337</v>
      </c>
      <c r="E2674" s="158">
        <v>6952</v>
      </c>
    </row>
    <row r="2675" spans="1:5" ht="14.4">
      <c r="A2675" s="157" t="s">
        <v>152</v>
      </c>
      <c r="B2675" s="158">
        <v>2020</v>
      </c>
      <c r="C2675" s="157" t="s">
        <v>333</v>
      </c>
      <c r="D2675" s="157" t="s">
        <v>332</v>
      </c>
      <c r="E2675" s="158">
        <v>108</v>
      </c>
    </row>
    <row r="2676" spans="1:5" ht="14.4">
      <c r="A2676" s="157" t="s">
        <v>152</v>
      </c>
      <c r="B2676" s="158">
        <v>2020</v>
      </c>
      <c r="C2676" s="157" t="s">
        <v>335</v>
      </c>
      <c r="D2676" s="157" t="s">
        <v>332</v>
      </c>
      <c r="E2676" s="158">
        <v>2765</v>
      </c>
    </row>
    <row r="2677" spans="1:5" ht="14.4">
      <c r="A2677" s="157" t="s">
        <v>152</v>
      </c>
      <c r="B2677" s="158">
        <v>2020</v>
      </c>
      <c r="C2677" s="157" t="s">
        <v>336</v>
      </c>
      <c r="D2677" s="157" t="s">
        <v>332</v>
      </c>
      <c r="E2677" s="158">
        <v>12</v>
      </c>
    </row>
    <row r="2678" spans="1:5" ht="14.4">
      <c r="A2678" s="157" t="s">
        <v>152</v>
      </c>
      <c r="B2678" s="158">
        <v>2021</v>
      </c>
      <c r="C2678" s="157" t="s">
        <v>338</v>
      </c>
      <c r="D2678" s="157" t="s">
        <v>337</v>
      </c>
      <c r="E2678" s="158">
        <v>681</v>
      </c>
    </row>
    <row r="2679" spans="1:5" ht="14.4">
      <c r="A2679" s="157" t="s">
        <v>152</v>
      </c>
      <c r="B2679" s="158">
        <v>2021</v>
      </c>
      <c r="C2679" s="157" t="s">
        <v>339</v>
      </c>
      <c r="D2679" s="157" t="s">
        <v>337</v>
      </c>
      <c r="E2679" s="158">
        <v>88</v>
      </c>
    </row>
    <row r="2680" spans="1:5" ht="14.4">
      <c r="A2680" s="157" t="s">
        <v>152</v>
      </c>
      <c r="B2680" s="158">
        <v>2021</v>
      </c>
      <c r="C2680" s="157" t="s">
        <v>341</v>
      </c>
      <c r="D2680" s="157" t="s">
        <v>337</v>
      </c>
      <c r="E2680" s="158">
        <v>7165</v>
      </c>
    </row>
    <row r="2681" spans="1:5" ht="14.4">
      <c r="A2681" s="157" t="s">
        <v>152</v>
      </c>
      <c r="B2681" s="158">
        <v>2021</v>
      </c>
      <c r="C2681" s="157" t="s">
        <v>333</v>
      </c>
      <c r="D2681" s="157" t="s">
        <v>332</v>
      </c>
      <c r="E2681" s="158">
        <v>108</v>
      </c>
    </row>
    <row r="2682" spans="1:5" ht="14.4">
      <c r="A2682" s="157" t="s">
        <v>152</v>
      </c>
      <c r="B2682" s="158">
        <v>2021</v>
      </c>
      <c r="C2682" s="157" t="s">
        <v>335</v>
      </c>
      <c r="D2682" s="157" t="s">
        <v>332</v>
      </c>
      <c r="E2682" s="158">
        <v>3097</v>
      </c>
    </row>
    <row r="2683" spans="1:5" ht="14.4">
      <c r="A2683" s="157" t="s">
        <v>152</v>
      </c>
      <c r="B2683" s="158">
        <v>2021</v>
      </c>
      <c r="C2683" s="157" t="s">
        <v>336</v>
      </c>
      <c r="D2683" s="157" t="s">
        <v>332</v>
      </c>
      <c r="E2683" s="158">
        <v>10</v>
      </c>
    </row>
    <row r="2684" spans="1:5" ht="14.4">
      <c r="A2684" s="157" t="s">
        <v>152</v>
      </c>
      <c r="B2684" s="158">
        <v>2022</v>
      </c>
      <c r="C2684" s="157" t="s">
        <v>338</v>
      </c>
      <c r="D2684" s="157" t="s">
        <v>337</v>
      </c>
      <c r="E2684" s="158">
        <v>675</v>
      </c>
    </row>
    <row r="2685" spans="1:5" ht="14.4">
      <c r="A2685" s="157" t="s">
        <v>152</v>
      </c>
      <c r="B2685" s="158">
        <v>2022</v>
      </c>
      <c r="C2685" s="157" t="s">
        <v>339</v>
      </c>
      <c r="D2685" s="157" t="s">
        <v>337</v>
      </c>
      <c r="E2685" s="158">
        <v>81</v>
      </c>
    </row>
    <row r="2686" spans="1:5" ht="14.4">
      <c r="A2686" s="157" t="s">
        <v>152</v>
      </c>
      <c r="B2686" s="158">
        <v>2022</v>
      </c>
      <c r="C2686" s="157" t="s">
        <v>341</v>
      </c>
      <c r="D2686" s="157" t="s">
        <v>337</v>
      </c>
      <c r="E2686" s="158">
        <v>7433</v>
      </c>
    </row>
    <row r="2687" spans="1:5" ht="14.4">
      <c r="A2687" s="157" t="s">
        <v>152</v>
      </c>
      <c r="B2687" s="158">
        <v>2022</v>
      </c>
      <c r="C2687" s="157" t="s">
        <v>333</v>
      </c>
      <c r="D2687" s="157" t="s">
        <v>332</v>
      </c>
      <c r="E2687" s="158">
        <v>112</v>
      </c>
    </row>
    <row r="2688" spans="1:5" ht="14.4">
      <c r="A2688" s="157" t="s">
        <v>152</v>
      </c>
      <c r="B2688" s="158">
        <v>2022</v>
      </c>
      <c r="C2688" s="157" t="s">
        <v>335</v>
      </c>
      <c r="D2688" s="157" t="s">
        <v>332</v>
      </c>
      <c r="E2688" s="158">
        <v>3089</v>
      </c>
    </row>
    <row r="2689" spans="1:5" ht="14.4">
      <c r="A2689" s="157" t="s">
        <v>152</v>
      </c>
      <c r="B2689" s="158">
        <v>2022</v>
      </c>
      <c r="C2689" s="157" t="s">
        <v>336</v>
      </c>
      <c r="D2689" s="157" t="s">
        <v>332</v>
      </c>
      <c r="E2689" s="158">
        <v>9</v>
      </c>
    </row>
    <row r="2690" spans="1:5" ht="14.4">
      <c r="A2690" s="157" t="s">
        <v>152</v>
      </c>
      <c r="B2690" s="158">
        <v>2023</v>
      </c>
      <c r="C2690" s="157" t="s">
        <v>338</v>
      </c>
      <c r="D2690" s="157" t="s">
        <v>337</v>
      </c>
      <c r="E2690" s="158">
        <v>689</v>
      </c>
    </row>
    <row r="2691" spans="1:5" ht="14.4">
      <c r="A2691" s="157" t="s">
        <v>152</v>
      </c>
      <c r="B2691" s="158">
        <v>2023</v>
      </c>
      <c r="C2691" s="157" t="s">
        <v>339</v>
      </c>
      <c r="D2691" s="157" t="s">
        <v>337</v>
      </c>
      <c r="E2691" s="158">
        <v>85</v>
      </c>
    </row>
    <row r="2692" spans="1:5" ht="14.4">
      <c r="A2692" s="157" t="s">
        <v>152</v>
      </c>
      <c r="B2692" s="158">
        <v>2023</v>
      </c>
      <c r="C2692" s="157" t="s">
        <v>341</v>
      </c>
      <c r="D2692" s="157" t="s">
        <v>337</v>
      </c>
      <c r="E2692" s="158">
        <v>7631</v>
      </c>
    </row>
    <row r="2693" spans="1:5" ht="14.4">
      <c r="A2693" s="157" t="s">
        <v>152</v>
      </c>
      <c r="B2693" s="158">
        <v>2023</v>
      </c>
      <c r="C2693" s="157" t="s">
        <v>333</v>
      </c>
      <c r="D2693" s="157" t="s">
        <v>332</v>
      </c>
      <c r="E2693" s="158">
        <v>112</v>
      </c>
    </row>
    <row r="2694" spans="1:5" ht="14.4">
      <c r="A2694" s="157" t="s">
        <v>152</v>
      </c>
      <c r="B2694" s="158">
        <v>2023</v>
      </c>
      <c r="C2694" s="157" t="s">
        <v>335</v>
      </c>
      <c r="D2694" s="157" t="s">
        <v>332</v>
      </c>
      <c r="E2694" s="158">
        <v>3089</v>
      </c>
    </row>
    <row r="2695" spans="1:5" ht="14.4">
      <c r="A2695" s="157" t="s">
        <v>152</v>
      </c>
      <c r="B2695" s="158">
        <v>2023</v>
      </c>
      <c r="C2695" s="157" t="s">
        <v>336</v>
      </c>
      <c r="D2695" s="157" t="s">
        <v>332</v>
      </c>
      <c r="E2695" s="158">
        <v>10</v>
      </c>
    </row>
    <row r="2696" spans="1:5" ht="14.4">
      <c r="A2696" s="157" t="s">
        <v>5</v>
      </c>
      <c r="B2696" s="158">
        <v>2015</v>
      </c>
      <c r="C2696" s="157" t="s">
        <v>338</v>
      </c>
      <c r="D2696" s="157" t="s">
        <v>337</v>
      </c>
      <c r="E2696" s="158">
        <v>71427</v>
      </c>
    </row>
    <row r="2697" spans="1:5" ht="14.4">
      <c r="A2697" s="157" t="s">
        <v>5</v>
      </c>
      <c r="B2697" s="158">
        <v>2015</v>
      </c>
      <c r="C2697" s="157" t="s">
        <v>339</v>
      </c>
      <c r="D2697" s="157" t="s">
        <v>337</v>
      </c>
      <c r="E2697" s="158">
        <v>10940</v>
      </c>
    </row>
    <row r="2698" spans="1:5" ht="14.4">
      <c r="A2698" s="157" t="s">
        <v>5</v>
      </c>
      <c r="B2698" s="158">
        <v>2015</v>
      </c>
      <c r="C2698" s="157" t="s">
        <v>340</v>
      </c>
      <c r="D2698" s="157" t="s">
        <v>337</v>
      </c>
      <c r="E2698" s="158">
        <v>46</v>
      </c>
    </row>
    <row r="2699" spans="1:5" ht="14.4">
      <c r="A2699" s="157" t="s">
        <v>5</v>
      </c>
      <c r="B2699" s="158">
        <v>2015</v>
      </c>
      <c r="C2699" s="157" t="s">
        <v>341</v>
      </c>
      <c r="D2699" s="157" t="s">
        <v>337</v>
      </c>
      <c r="E2699" s="158">
        <v>675898</v>
      </c>
    </row>
    <row r="2700" spans="1:5" ht="14.4">
      <c r="A2700" s="157" t="s">
        <v>5</v>
      </c>
      <c r="B2700" s="158">
        <v>2015</v>
      </c>
      <c r="C2700" s="157" t="s">
        <v>335</v>
      </c>
      <c r="D2700" s="157" t="s">
        <v>332</v>
      </c>
      <c r="E2700" s="158">
        <v>164081</v>
      </c>
    </row>
    <row r="2701" spans="1:5" ht="14.4">
      <c r="A2701" s="157" t="s">
        <v>5</v>
      </c>
      <c r="B2701" s="158">
        <v>2015</v>
      </c>
      <c r="C2701" s="157" t="s">
        <v>336</v>
      </c>
      <c r="D2701" s="157" t="s">
        <v>332</v>
      </c>
      <c r="E2701" s="158">
        <v>11988</v>
      </c>
    </row>
    <row r="2702" spans="1:5" ht="14.4">
      <c r="A2702" s="157" t="s">
        <v>5</v>
      </c>
      <c r="B2702" s="158">
        <v>2016</v>
      </c>
      <c r="C2702" s="157" t="s">
        <v>338</v>
      </c>
      <c r="D2702" s="157" t="s">
        <v>337</v>
      </c>
      <c r="E2702" s="158">
        <v>71207</v>
      </c>
    </row>
    <row r="2703" spans="1:5" ht="14.4">
      <c r="A2703" s="157" t="s">
        <v>5</v>
      </c>
      <c r="B2703" s="158">
        <v>2016</v>
      </c>
      <c r="C2703" s="157" t="s">
        <v>339</v>
      </c>
      <c r="D2703" s="157" t="s">
        <v>337</v>
      </c>
      <c r="E2703" s="158">
        <v>10770</v>
      </c>
    </row>
    <row r="2704" spans="1:5" ht="14.4">
      <c r="A2704" s="157" t="s">
        <v>5</v>
      </c>
      <c r="B2704" s="158">
        <v>2016</v>
      </c>
      <c r="C2704" s="157" t="s">
        <v>340</v>
      </c>
      <c r="D2704" s="157" t="s">
        <v>337</v>
      </c>
      <c r="E2704" s="158">
        <v>46</v>
      </c>
    </row>
    <row r="2705" spans="1:5" ht="14.4">
      <c r="A2705" s="157" t="s">
        <v>5</v>
      </c>
      <c r="B2705" s="158">
        <v>2016</v>
      </c>
      <c r="C2705" s="157" t="s">
        <v>341</v>
      </c>
      <c r="D2705" s="157" t="s">
        <v>337</v>
      </c>
      <c r="E2705" s="158">
        <v>679897</v>
      </c>
    </row>
    <row r="2706" spans="1:5" ht="14.4">
      <c r="A2706" s="157" t="s">
        <v>5</v>
      </c>
      <c r="B2706" s="158">
        <v>2016</v>
      </c>
      <c r="C2706" s="157" t="s">
        <v>335</v>
      </c>
      <c r="D2706" s="157" t="s">
        <v>332</v>
      </c>
      <c r="E2706" s="158">
        <v>164389</v>
      </c>
    </row>
    <row r="2707" spans="1:5" ht="14.4">
      <c r="A2707" s="157" t="s">
        <v>5</v>
      </c>
      <c r="B2707" s="158">
        <v>2016</v>
      </c>
      <c r="C2707" s="157" t="s">
        <v>336</v>
      </c>
      <c r="D2707" s="157" t="s">
        <v>332</v>
      </c>
      <c r="E2707" s="158">
        <v>12106</v>
      </c>
    </row>
    <row r="2708" spans="1:5" ht="14.4">
      <c r="A2708" s="157" t="s">
        <v>5</v>
      </c>
      <c r="B2708" s="158">
        <v>2017</v>
      </c>
      <c r="C2708" s="157" t="s">
        <v>338</v>
      </c>
      <c r="D2708" s="157" t="s">
        <v>337</v>
      </c>
      <c r="E2708" s="158">
        <v>71703</v>
      </c>
    </row>
    <row r="2709" spans="1:5" ht="14.4">
      <c r="A2709" s="157" t="s">
        <v>5</v>
      </c>
      <c r="B2709" s="158">
        <v>2017</v>
      </c>
      <c r="C2709" s="157" t="s">
        <v>339</v>
      </c>
      <c r="D2709" s="157" t="s">
        <v>337</v>
      </c>
      <c r="E2709" s="158">
        <v>10853</v>
      </c>
    </row>
    <row r="2710" spans="1:5" ht="14.4">
      <c r="A2710" s="157" t="s">
        <v>5</v>
      </c>
      <c r="B2710" s="158">
        <v>2017</v>
      </c>
      <c r="C2710" s="157" t="s">
        <v>340</v>
      </c>
      <c r="D2710" s="157" t="s">
        <v>337</v>
      </c>
      <c r="E2710" s="158">
        <v>46</v>
      </c>
    </row>
    <row r="2711" spans="1:5" ht="14.4">
      <c r="A2711" s="157" t="s">
        <v>5</v>
      </c>
      <c r="B2711" s="158">
        <v>2017</v>
      </c>
      <c r="C2711" s="157" t="s">
        <v>341</v>
      </c>
      <c r="D2711" s="157" t="s">
        <v>337</v>
      </c>
      <c r="E2711" s="158">
        <v>685344</v>
      </c>
    </row>
    <row r="2712" spans="1:5" ht="14.4">
      <c r="A2712" s="157" t="s">
        <v>5</v>
      </c>
      <c r="B2712" s="158">
        <v>2017</v>
      </c>
      <c r="C2712" s="157" t="s">
        <v>335</v>
      </c>
      <c r="D2712" s="157" t="s">
        <v>332</v>
      </c>
      <c r="E2712" s="158">
        <v>164552</v>
      </c>
    </row>
    <row r="2713" spans="1:5" ht="14.4">
      <c r="A2713" s="157" t="s">
        <v>5</v>
      </c>
      <c r="B2713" s="158">
        <v>2017</v>
      </c>
      <c r="C2713" s="157" t="s">
        <v>336</v>
      </c>
      <c r="D2713" s="157" t="s">
        <v>332</v>
      </c>
      <c r="E2713" s="158">
        <v>12272</v>
      </c>
    </row>
    <row r="2714" spans="1:5" ht="14.4">
      <c r="A2714" s="157" t="s">
        <v>5</v>
      </c>
      <c r="B2714" s="158">
        <v>2018</v>
      </c>
      <c r="C2714" s="157" t="s">
        <v>338</v>
      </c>
      <c r="D2714" s="157" t="s">
        <v>337</v>
      </c>
      <c r="E2714" s="158">
        <v>71498</v>
      </c>
    </row>
    <row r="2715" spans="1:5" ht="14.4">
      <c r="A2715" s="157" t="s">
        <v>5</v>
      </c>
      <c r="B2715" s="158">
        <v>2018</v>
      </c>
      <c r="C2715" s="157" t="s">
        <v>339</v>
      </c>
      <c r="D2715" s="157" t="s">
        <v>337</v>
      </c>
      <c r="E2715" s="158">
        <v>10870</v>
      </c>
    </row>
    <row r="2716" spans="1:5" ht="14.4">
      <c r="A2716" s="157" t="s">
        <v>5</v>
      </c>
      <c r="B2716" s="158">
        <v>2018</v>
      </c>
      <c r="C2716" s="157" t="s">
        <v>340</v>
      </c>
      <c r="D2716" s="157" t="s">
        <v>337</v>
      </c>
      <c r="E2716" s="158">
        <v>40</v>
      </c>
    </row>
    <row r="2717" spans="1:5" ht="14.4">
      <c r="A2717" s="157" t="s">
        <v>5</v>
      </c>
      <c r="B2717" s="158">
        <v>2018</v>
      </c>
      <c r="C2717" s="157" t="s">
        <v>341</v>
      </c>
      <c r="D2717" s="157" t="s">
        <v>337</v>
      </c>
      <c r="E2717" s="158">
        <v>690216</v>
      </c>
    </row>
    <row r="2718" spans="1:5" ht="14.4">
      <c r="A2718" s="157" t="s">
        <v>5</v>
      </c>
      <c r="B2718" s="158">
        <v>2018</v>
      </c>
      <c r="C2718" s="157" t="s">
        <v>335</v>
      </c>
      <c r="D2718" s="157" t="s">
        <v>332</v>
      </c>
      <c r="E2718" s="158">
        <v>164687</v>
      </c>
    </row>
    <row r="2719" spans="1:5" ht="14.4">
      <c r="A2719" s="157" t="s">
        <v>5</v>
      </c>
      <c r="B2719" s="158">
        <v>2018</v>
      </c>
      <c r="C2719" s="157" t="s">
        <v>336</v>
      </c>
      <c r="D2719" s="157" t="s">
        <v>332</v>
      </c>
      <c r="E2719" s="158">
        <v>12169</v>
      </c>
    </row>
    <row r="2720" spans="1:5" ht="14.4">
      <c r="A2720" s="157" t="s">
        <v>5</v>
      </c>
      <c r="B2720" s="158">
        <v>2019</v>
      </c>
      <c r="C2720" s="157" t="s">
        <v>338</v>
      </c>
      <c r="D2720" s="157" t="s">
        <v>337</v>
      </c>
      <c r="E2720" s="158">
        <v>71643</v>
      </c>
    </row>
    <row r="2721" spans="1:5" ht="14.4">
      <c r="A2721" s="157" t="s">
        <v>5</v>
      </c>
      <c r="B2721" s="158">
        <v>2019</v>
      </c>
      <c r="C2721" s="157" t="s">
        <v>339</v>
      </c>
      <c r="D2721" s="157" t="s">
        <v>337</v>
      </c>
      <c r="E2721" s="158">
        <v>10841</v>
      </c>
    </row>
    <row r="2722" spans="1:5" ht="14.4">
      <c r="A2722" s="157" t="s">
        <v>5</v>
      </c>
      <c r="B2722" s="158">
        <v>2019</v>
      </c>
      <c r="C2722" s="157" t="s">
        <v>340</v>
      </c>
      <c r="D2722" s="157" t="s">
        <v>337</v>
      </c>
      <c r="E2722" s="158">
        <v>43</v>
      </c>
    </row>
    <row r="2723" spans="1:5" ht="14.4">
      <c r="A2723" s="157" t="s">
        <v>5</v>
      </c>
      <c r="B2723" s="158">
        <v>2019</v>
      </c>
      <c r="C2723" s="157" t="s">
        <v>341</v>
      </c>
      <c r="D2723" s="157" t="s">
        <v>337</v>
      </c>
      <c r="E2723" s="158">
        <v>695377</v>
      </c>
    </row>
    <row r="2724" spans="1:5" ht="14.4">
      <c r="A2724" s="157" t="s">
        <v>5</v>
      </c>
      <c r="B2724" s="158">
        <v>2019</v>
      </c>
      <c r="C2724" s="157" t="s">
        <v>335</v>
      </c>
      <c r="D2724" s="157" t="s">
        <v>332</v>
      </c>
      <c r="E2724" s="158">
        <v>164687</v>
      </c>
    </row>
    <row r="2725" spans="1:5" ht="14.4">
      <c r="A2725" s="157" t="s">
        <v>5</v>
      </c>
      <c r="B2725" s="158">
        <v>2019</v>
      </c>
      <c r="C2725" s="157" t="s">
        <v>336</v>
      </c>
      <c r="D2725" s="157" t="s">
        <v>332</v>
      </c>
      <c r="E2725" s="158">
        <v>12180</v>
      </c>
    </row>
    <row r="2726" spans="1:5" ht="14.4">
      <c r="A2726" s="157" t="s">
        <v>5</v>
      </c>
      <c r="B2726" s="158">
        <v>2020</v>
      </c>
      <c r="C2726" s="157" t="s">
        <v>338</v>
      </c>
      <c r="D2726" s="157" t="s">
        <v>337</v>
      </c>
      <c r="E2726" s="158">
        <v>72219</v>
      </c>
    </row>
    <row r="2727" spans="1:5" ht="14.4">
      <c r="A2727" s="157" t="s">
        <v>5</v>
      </c>
      <c r="B2727" s="158">
        <v>2020</v>
      </c>
      <c r="C2727" s="157" t="s">
        <v>339</v>
      </c>
      <c r="D2727" s="157" t="s">
        <v>337</v>
      </c>
      <c r="E2727" s="158">
        <v>10286</v>
      </c>
    </row>
    <row r="2728" spans="1:5" ht="14.4">
      <c r="A2728" s="157" t="s">
        <v>5</v>
      </c>
      <c r="B2728" s="158">
        <v>2020</v>
      </c>
      <c r="C2728" s="157" t="s">
        <v>340</v>
      </c>
      <c r="D2728" s="157" t="s">
        <v>337</v>
      </c>
      <c r="E2728" s="158">
        <v>44</v>
      </c>
    </row>
    <row r="2729" spans="1:5" ht="14.4">
      <c r="A2729" s="157" t="s">
        <v>5</v>
      </c>
      <c r="B2729" s="158">
        <v>2020</v>
      </c>
      <c r="C2729" s="157" t="s">
        <v>341</v>
      </c>
      <c r="D2729" s="157" t="s">
        <v>337</v>
      </c>
      <c r="E2729" s="158">
        <v>696627</v>
      </c>
    </row>
    <row r="2730" spans="1:5" ht="14.4">
      <c r="A2730" s="157" t="s">
        <v>5</v>
      </c>
      <c r="B2730" s="158">
        <v>2020</v>
      </c>
      <c r="C2730" s="157" t="s">
        <v>335</v>
      </c>
      <c r="D2730" s="157" t="s">
        <v>332</v>
      </c>
      <c r="E2730" s="158">
        <v>164687</v>
      </c>
    </row>
    <row r="2731" spans="1:5" ht="14.4">
      <c r="A2731" s="157" t="s">
        <v>5</v>
      </c>
      <c r="B2731" s="158">
        <v>2020</v>
      </c>
      <c r="C2731" s="157" t="s">
        <v>336</v>
      </c>
      <c r="D2731" s="157" t="s">
        <v>332</v>
      </c>
      <c r="E2731" s="158">
        <v>12391</v>
      </c>
    </row>
    <row r="2732" spans="1:5" ht="14.4">
      <c r="A2732" s="157" t="s">
        <v>5</v>
      </c>
      <c r="B2732" s="158">
        <v>2021</v>
      </c>
      <c r="C2732" s="157" t="s">
        <v>338</v>
      </c>
      <c r="D2732" s="157" t="s">
        <v>337</v>
      </c>
      <c r="E2732" s="158">
        <v>72672</v>
      </c>
    </row>
    <row r="2733" spans="1:5" ht="14.4">
      <c r="A2733" s="157" t="s">
        <v>5</v>
      </c>
      <c r="B2733" s="158">
        <v>2021</v>
      </c>
      <c r="C2733" s="157" t="s">
        <v>339</v>
      </c>
      <c r="D2733" s="157" t="s">
        <v>337</v>
      </c>
      <c r="E2733" s="158">
        <v>10158</v>
      </c>
    </row>
    <row r="2734" spans="1:5" ht="14.4">
      <c r="A2734" s="157" t="s">
        <v>5</v>
      </c>
      <c r="B2734" s="158">
        <v>2021</v>
      </c>
      <c r="C2734" s="157" t="s">
        <v>340</v>
      </c>
      <c r="D2734" s="157" t="s">
        <v>337</v>
      </c>
      <c r="E2734" s="158">
        <v>45</v>
      </c>
    </row>
    <row r="2735" spans="1:5" ht="14.4">
      <c r="A2735" s="157" t="s">
        <v>5</v>
      </c>
      <c r="B2735" s="158">
        <v>2021</v>
      </c>
      <c r="C2735" s="157" t="s">
        <v>341</v>
      </c>
      <c r="D2735" s="157" t="s">
        <v>337</v>
      </c>
      <c r="E2735" s="158">
        <v>702792</v>
      </c>
    </row>
    <row r="2736" spans="1:5" ht="14.4">
      <c r="A2736" s="157" t="s">
        <v>5</v>
      </c>
      <c r="B2736" s="158">
        <v>2021</v>
      </c>
      <c r="C2736" s="157" t="s">
        <v>335</v>
      </c>
      <c r="D2736" s="157" t="s">
        <v>332</v>
      </c>
      <c r="E2736" s="158">
        <v>164687</v>
      </c>
    </row>
    <row r="2737" spans="1:5" ht="14.4">
      <c r="A2737" s="157" t="s">
        <v>5</v>
      </c>
      <c r="B2737" s="158">
        <v>2021</v>
      </c>
      <c r="C2737" s="157" t="s">
        <v>336</v>
      </c>
      <c r="D2737" s="157" t="s">
        <v>332</v>
      </c>
      <c r="E2737" s="158">
        <v>12659</v>
      </c>
    </row>
    <row r="2738" spans="1:5" ht="14.4">
      <c r="A2738" s="157" t="s">
        <v>5</v>
      </c>
      <c r="B2738" s="158">
        <v>2022</v>
      </c>
      <c r="C2738" s="157" t="s">
        <v>338</v>
      </c>
      <c r="D2738" s="157" t="s">
        <v>337</v>
      </c>
      <c r="E2738" s="158">
        <v>72833</v>
      </c>
    </row>
    <row r="2739" spans="1:5" ht="14.4">
      <c r="A2739" s="157" t="s">
        <v>5</v>
      </c>
      <c r="B2739" s="158">
        <v>2022</v>
      </c>
      <c r="C2739" s="157" t="s">
        <v>339</v>
      </c>
      <c r="D2739" s="157" t="s">
        <v>337</v>
      </c>
      <c r="E2739" s="158">
        <v>10101</v>
      </c>
    </row>
    <row r="2740" spans="1:5" ht="14.4">
      <c r="A2740" s="157" t="s">
        <v>5</v>
      </c>
      <c r="B2740" s="158">
        <v>2022</v>
      </c>
      <c r="C2740" s="157" t="s">
        <v>340</v>
      </c>
      <c r="D2740" s="157" t="s">
        <v>337</v>
      </c>
      <c r="E2740" s="158">
        <v>40</v>
      </c>
    </row>
    <row r="2741" spans="1:5" ht="14.4">
      <c r="A2741" s="157" t="s">
        <v>5</v>
      </c>
      <c r="B2741" s="158">
        <v>2022</v>
      </c>
      <c r="C2741" s="157" t="s">
        <v>341</v>
      </c>
      <c r="D2741" s="157" t="s">
        <v>337</v>
      </c>
      <c r="E2741" s="158">
        <v>707544</v>
      </c>
    </row>
    <row r="2742" spans="1:5" ht="14.4">
      <c r="A2742" s="157" t="s">
        <v>5</v>
      </c>
      <c r="B2742" s="158">
        <v>2022</v>
      </c>
      <c r="C2742" s="157" t="s">
        <v>335</v>
      </c>
      <c r="D2742" s="157" t="s">
        <v>332</v>
      </c>
      <c r="E2742" s="158">
        <v>164697</v>
      </c>
    </row>
    <row r="2743" spans="1:5" ht="14.4">
      <c r="A2743" s="157" t="s">
        <v>5</v>
      </c>
      <c r="B2743" s="158">
        <v>2022</v>
      </c>
      <c r="C2743" s="157" t="s">
        <v>336</v>
      </c>
      <c r="D2743" s="157" t="s">
        <v>332</v>
      </c>
      <c r="E2743" s="158">
        <v>12807</v>
      </c>
    </row>
    <row r="2744" spans="1:5" ht="14.4">
      <c r="A2744" s="157" t="s">
        <v>5</v>
      </c>
      <c r="B2744" s="158">
        <v>2023</v>
      </c>
      <c r="C2744" s="157" t="s">
        <v>338</v>
      </c>
      <c r="D2744" s="157" t="s">
        <v>337</v>
      </c>
      <c r="E2744" s="158">
        <v>72583</v>
      </c>
    </row>
    <row r="2745" spans="1:5" ht="14.4">
      <c r="A2745" s="157" t="s">
        <v>5</v>
      </c>
      <c r="B2745" s="158">
        <v>2023</v>
      </c>
      <c r="C2745" s="157" t="s">
        <v>339</v>
      </c>
      <c r="D2745" s="157" t="s">
        <v>337</v>
      </c>
      <c r="E2745" s="158">
        <v>10405</v>
      </c>
    </row>
    <row r="2746" spans="1:5" ht="14.4">
      <c r="A2746" s="157" t="s">
        <v>5</v>
      </c>
      <c r="B2746" s="158">
        <v>2023</v>
      </c>
      <c r="C2746" s="157" t="s">
        <v>340</v>
      </c>
      <c r="D2746" s="157" t="s">
        <v>337</v>
      </c>
      <c r="E2746" s="158">
        <v>48</v>
      </c>
    </row>
    <row r="2747" spans="1:5" ht="14.4">
      <c r="A2747" s="157" t="s">
        <v>5</v>
      </c>
      <c r="B2747" s="158">
        <v>2023</v>
      </c>
      <c r="C2747" s="157" t="s">
        <v>341</v>
      </c>
      <c r="D2747" s="157" t="s">
        <v>337</v>
      </c>
      <c r="E2747" s="158">
        <v>709696</v>
      </c>
    </row>
    <row r="2748" spans="1:5" ht="14.4">
      <c r="A2748" s="157" t="s">
        <v>5</v>
      </c>
      <c r="B2748" s="158">
        <v>2023</v>
      </c>
      <c r="C2748" s="157" t="s">
        <v>335</v>
      </c>
      <c r="D2748" s="157" t="s">
        <v>332</v>
      </c>
      <c r="E2748" s="158">
        <v>164687</v>
      </c>
    </row>
    <row r="2749" spans="1:5" ht="14.4">
      <c r="A2749" s="157" t="s">
        <v>5</v>
      </c>
      <c r="B2749" s="158">
        <v>2023</v>
      </c>
      <c r="C2749" s="157" t="s">
        <v>336</v>
      </c>
      <c r="D2749" s="157" t="s">
        <v>332</v>
      </c>
      <c r="E2749" s="158">
        <v>12814</v>
      </c>
    </row>
    <row r="2750" spans="1:5" ht="14.4">
      <c r="A2750" s="157" t="s">
        <v>153</v>
      </c>
      <c r="B2750" s="158">
        <v>2015</v>
      </c>
      <c r="C2750" s="157" t="s">
        <v>338</v>
      </c>
      <c r="D2750" s="157" t="s">
        <v>337</v>
      </c>
      <c r="E2750" s="158">
        <v>785</v>
      </c>
    </row>
    <row r="2751" spans="1:5" ht="14.4">
      <c r="A2751" s="157" t="s">
        <v>153</v>
      </c>
      <c r="B2751" s="158">
        <v>2015</v>
      </c>
      <c r="C2751" s="157" t="s">
        <v>339</v>
      </c>
      <c r="D2751" s="157" t="s">
        <v>337</v>
      </c>
      <c r="E2751" s="158">
        <v>37</v>
      </c>
    </row>
    <row r="2752" spans="1:5" ht="14.4">
      <c r="A2752" s="157" t="s">
        <v>153</v>
      </c>
      <c r="B2752" s="158">
        <v>2015</v>
      </c>
      <c r="C2752" s="157" t="s">
        <v>341</v>
      </c>
      <c r="D2752" s="157" t="s">
        <v>337</v>
      </c>
      <c r="E2752" s="158">
        <v>12350</v>
      </c>
    </row>
    <row r="2753" spans="1:5" ht="14.4">
      <c r="A2753" s="157" t="s">
        <v>153</v>
      </c>
      <c r="B2753" s="158">
        <v>2015</v>
      </c>
      <c r="C2753" s="157" t="s">
        <v>335</v>
      </c>
      <c r="D2753" s="157" t="s">
        <v>332</v>
      </c>
      <c r="E2753" s="158">
        <v>2899</v>
      </c>
    </row>
    <row r="2754" spans="1:5" ht="14.4">
      <c r="A2754" s="157" t="s">
        <v>153</v>
      </c>
      <c r="B2754" s="158">
        <v>2015</v>
      </c>
      <c r="C2754" s="157" t="s">
        <v>336</v>
      </c>
      <c r="D2754" s="157" t="s">
        <v>332</v>
      </c>
      <c r="E2754" s="158">
        <v>41</v>
      </c>
    </row>
    <row r="2755" spans="1:5" ht="14.4">
      <c r="A2755" s="157" t="s">
        <v>153</v>
      </c>
      <c r="B2755" s="158">
        <v>2016</v>
      </c>
      <c r="C2755" s="157" t="s">
        <v>338</v>
      </c>
      <c r="D2755" s="157" t="s">
        <v>337</v>
      </c>
      <c r="E2755" s="158">
        <v>806</v>
      </c>
    </row>
    <row r="2756" spans="1:5" ht="14.4">
      <c r="A2756" s="157" t="s">
        <v>153</v>
      </c>
      <c r="B2756" s="158">
        <v>2016</v>
      </c>
      <c r="C2756" s="157" t="s">
        <v>339</v>
      </c>
      <c r="D2756" s="157" t="s">
        <v>337</v>
      </c>
      <c r="E2756" s="158">
        <v>36</v>
      </c>
    </row>
    <row r="2757" spans="1:5" ht="14.4">
      <c r="A2757" s="157" t="s">
        <v>153</v>
      </c>
      <c r="B2757" s="158">
        <v>2016</v>
      </c>
      <c r="C2757" s="157" t="s">
        <v>341</v>
      </c>
      <c r="D2757" s="157" t="s">
        <v>337</v>
      </c>
      <c r="E2757" s="158">
        <v>12504</v>
      </c>
    </row>
    <row r="2758" spans="1:5" ht="14.4">
      <c r="A2758" s="157" t="s">
        <v>153</v>
      </c>
      <c r="B2758" s="158">
        <v>2016</v>
      </c>
      <c r="C2758" s="157" t="s">
        <v>335</v>
      </c>
      <c r="D2758" s="157" t="s">
        <v>332</v>
      </c>
      <c r="E2758" s="158">
        <v>3013</v>
      </c>
    </row>
    <row r="2759" spans="1:5" ht="14.4">
      <c r="A2759" s="157" t="s">
        <v>153</v>
      </c>
      <c r="B2759" s="158">
        <v>2016</v>
      </c>
      <c r="C2759" s="157" t="s">
        <v>336</v>
      </c>
      <c r="D2759" s="157" t="s">
        <v>332</v>
      </c>
      <c r="E2759" s="158">
        <v>32</v>
      </c>
    </row>
    <row r="2760" spans="1:5" ht="14.4">
      <c r="A2760" s="157" t="s">
        <v>153</v>
      </c>
      <c r="B2760" s="158">
        <v>2017</v>
      </c>
      <c r="C2760" s="157" t="s">
        <v>338</v>
      </c>
      <c r="D2760" s="157" t="s">
        <v>337</v>
      </c>
      <c r="E2760" s="158">
        <v>819</v>
      </c>
    </row>
    <row r="2761" spans="1:5" ht="14.4">
      <c r="A2761" s="157" t="s">
        <v>153</v>
      </c>
      <c r="B2761" s="158">
        <v>2017</v>
      </c>
      <c r="C2761" s="157" t="s">
        <v>339</v>
      </c>
      <c r="D2761" s="157" t="s">
        <v>337</v>
      </c>
      <c r="E2761" s="158">
        <v>35</v>
      </c>
    </row>
    <row r="2762" spans="1:5" ht="14.4">
      <c r="A2762" s="157" t="s">
        <v>153</v>
      </c>
      <c r="B2762" s="158">
        <v>2017</v>
      </c>
      <c r="C2762" s="157" t="s">
        <v>341</v>
      </c>
      <c r="D2762" s="157" t="s">
        <v>337</v>
      </c>
      <c r="E2762" s="158">
        <v>12738</v>
      </c>
    </row>
    <row r="2763" spans="1:5" ht="14.4">
      <c r="A2763" s="157" t="s">
        <v>153</v>
      </c>
      <c r="B2763" s="158">
        <v>2017</v>
      </c>
      <c r="C2763" s="157" t="s">
        <v>335</v>
      </c>
      <c r="D2763" s="157" t="s">
        <v>332</v>
      </c>
      <c r="E2763" s="158">
        <v>3029</v>
      </c>
    </row>
    <row r="2764" spans="1:5" ht="14.4">
      <c r="A2764" s="157" t="s">
        <v>153</v>
      </c>
      <c r="B2764" s="158">
        <v>2017</v>
      </c>
      <c r="C2764" s="157" t="s">
        <v>336</v>
      </c>
      <c r="D2764" s="157" t="s">
        <v>332</v>
      </c>
      <c r="E2764" s="158">
        <v>34</v>
      </c>
    </row>
    <row r="2765" spans="1:5" ht="14.4">
      <c r="A2765" s="157" t="s">
        <v>153</v>
      </c>
      <c r="B2765" s="158">
        <v>2018</v>
      </c>
      <c r="C2765" s="157" t="s">
        <v>338</v>
      </c>
      <c r="D2765" s="157" t="s">
        <v>337</v>
      </c>
      <c r="E2765" s="158">
        <v>819</v>
      </c>
    </row>
    <row r="2766" spans="1:5" ht="14.4">
      <c r="A2766" s="157" t="s">
        <v>153</v>
      </c>
      <c r="B2766" s="158">
        <v>2018</v>
      </c>
      <c r="C2766" s="157" t="s">
        <v>339</v>
      </c>
      <c r="D2766" s="157" t="s">
        <v>337</v>
      </c>
      <c r="E2766" s="158">
        <v>32</v>
      </c>
    </row>
    <row r="2767" spans="1:5" ht="14.4">
      <c r="A2767" s="157" t="s">
        <v>153</v>
      </c>
      <c r="B2767" s="158">
        <v>2018</v>
      </c>
      <c r="C2767" s="157" t="s">
        <v>341</v>
      </c>
      <c r="D2767" s="157" t="s">
        <v>337</v>
      </c>
      <c r="E2767" s="158">
        <v>12938</v>
      </c>
    </row>
    <row r="2768" spans="1:5" ht="14.4">
      <c r="A2768" s="157" t="s">
        <v>153</v>
      </c>
      <c r="B2768" s="158">
        <v>2018</v>
      </c>
      <c r="C2768" s="157" t="s">
        <v>335</v>
      </c>
      <c r="D2768" s="157" t="s">
        <v>332</v>
      </c>
      <c r="E2768" s="158">
        <v>3044</v>
      </c>
    </row>
    <row r="2769" spans="1:5" ht="14.4">
      <c r="A2769" s="157" t="s">
        <v>153</v>
      </c>
      <c r="B2769" s="158">
        <v>2018</v>
      </c>
      <c r="C2769" s="157" t="s">
        <v>336</v>
      </c>
      <c r="D2769" s="157" t="s">
        <v>332</v>
      </c>
      <c r="E2769" s="158">
        <v>35</v>
      </c>
    </row>
    <row r="2770" spans="1:5" ht="14.4">
      <c r="A2770" s="157" t="s">
        <v>153</v>
      </c>
      <c r="B2770" s="158">
        <v>2019</v>
      </c>
      <c r="C2770" s="157" t="s">
        <v>338</v>
      </c>
      <c r="D2770" s="157" t="s">
        <v>337</v>
      </c>
      <c r="E2770" s="158">
        <v>834</v>
      </c>
    </row>
    <row r="2771" spans="1:5" ht="14.4">
      <c r="A2771" s="157" t="s">
        <v>153</v>
      </c>
      <c r="B2771" s="158">
        <v>2019</v>
      </c>
      <c r="C2771" s="157" t="s">
        <v>339</v>
      </c>
      <c r="D2771" s="157" t="s">
        <v>337</v>
      </c>
      <c r="E2771" s="158">
        <v>36</v>
      </c>
    </row>
    <row r="2772" spans="1:5" ht="14.4">
      <c r="A2772" s="157" t="s">
        <v>153</v>
      </c>
      <c r="B2772" s="158">
        <v>2019</v>
      </c>
      <c r="C2772" s="157" t="s">
        <v>341</v>
      </c>
      <c r="D2772" s="157" t="s">
        <v>337</v>
      </c>
      <c r="E2772" s="158">
        <v>13133</v>
      </c>
    </row>
    <row r="2773" spans="1:5" ht="14.4">
      <c r="A2773" s="157" t="s">
        <v>153</v>
      </c>
      <c r="B2773" s="158">
        <v>2019</v>
      </c>
      <c r="C2773" s="157" t="s">
        <v>335</v>
      </c>
      <c r="D2773" s="157" t="s">
        <v>332</v>
      </c>
      <c r="E2773" s="158">
        <v>3108</v>
      </c>
    </row>
    <row r="2774" spans="1:5" ht="14.4">
      <c r="A2774" s="157" t="s">
        <v>153</v>
      </c>
      <c r="B2774" s="158">
        <v>2019</v>
      </c>
      <c r="C2774" s="157" t="s">
        <v>336</v>
      </c>
      <c r="D2774" s="157" t="s">
        <v>332</v>
      </c>
      <c r="E2774" s="158">
        <v>35</v>
      </c>
    </row>
    <row r="2775" spans="1:5" ht="14.4">
      <c r="A2775" s="157" t="s">
        <v>153</v>
      </c>
      <c r="B2775" s="158">
        <v>2020</v>
      </c>
      <c r="C2775" s="157" t="s">
        <v>338</v>
      </c>
      <c r="D2775" s="157" t="s">
        <v>337</v>
      </c>
      <c r="E2775" s="158">
        <v>833</v>
      </c>
    </row>
    <row r="2776" spans="1:5" ht="14.4">
      <c r="A2776" s="157" t="s">
        <v>153</v>
      </c>
      <c r="B2776" s="158">
        <v>2020</v>
      </c>
      <c r="C2776" s="157" t="s">
        <v>339</v>
      </c>
      <c r="D2776" s="157" t="s">
        <v>337</v>
      </c>
      <c r="E2776" s="158">
        <v>33</v>
      </c>
    </row>
    <row r="2777" spans="1:5" ht="14.4">
      <c r="A2777" s="157" t="s">
        <v>153</v>
      </c>
      <c r="B2777" s="158">
        <v>2020</v>
      </c>
      <c r="C2777" s="157" t="s">
        <v>341</v>
      </c>
      <c r="D2777" s="157" t="s">
        <v>337</v>
      </c>
      <c r="E2777" s="158">
        <v>13372</v>
      </c>
    </row>
    <row r="2778" spans="1:5" ht="14.4">
      <c r="A2778" s="157" t="s">
        <v>153</v>
      </c>
      <c r="B2778" s="158">
        <v>2020</v>
      </c>
      <c r="C2778" s="157" t="s">
        <v>335</v>
      </c>
      <c r="D2778" s="157" t="s">
        <v>332</v>
      </c>
      <c r="E2778" s="158">
        <v>3111</v>
      </c>
    </row>
    <row r="2779" spans="1:5" ht="14.4">
      <c r="A2779" s="157" t="s">
        <v>153</v>
      </c>
      <c r="B2779" s="158">
        <v>2020</v>
      </c>
      <c r="C2779" s="157" t="s">
        <v>336</v>
      </c>
      <c r="D2779" s="157" t="s">
        <v>332</v>
      </c>
      <c r="E2779" s="158">
        <v>35</v>
      </c>
    </row>
    <row r="2780" spans="1:5" ht="14.4">
      <c r="A2780" s="157" t="s">
        <v>153</v>
      </c>
      <c r="B2780" s="158">
        <v>2021</v>
      </c>
      <c r="C2780" s="157" t="s">
        <v>338</v>
      </c>
      <c r="D2780" s="157" t="s">
        <v>337</v>
      </c>
      <c r="E2780" s="158">
        <v>832</v>
      </c>
    </row>
    <row r="2781" spans="1:5" ht="14.4">
      <c r="A2781" s="157" t="s">
        <v>153</v>
      </c>
      <c r="B2781" s="158">
        <v>2021</v>
      </c>
      <c r="C2781" s="157" t="s">
        <v>339</v>
      </c>
      <c r="D2781" s="157" t="s">
        <v>337</v>
      </c>
      <c r="E2781" s="158">
        <v>34</v>
      </c>
    </row>
    <row r="2782" spans="1:5" ht="14.4">
      <c r="A2782" s="157" t="s">
        <v>153</v>
      </c>
      <c r="B2782" s="158">
        <v>2021</v>
      </c>
      <c r="C2782" s="157" t="s">
        <v>341</v>
      </c>
      <c r="D2782" s="157" t="s">
        <v>337</v>
      </c>
      <c r="E2782" s="158">
        <v>13622</v>
      </c>
    </row>
    <row r="2783" spans="1:5" ht="14.4">
      <c r="A2783" s="157" t="s">
        <v>153</v>
      </c>
      <c r="B2783" s="158">
        <v>2021</v>
      </c>
      <c r="C2783" s="157" t="s">
        <v>335</v>
      </c>
      <c r="D2783" s="157" t="s">
        <v>332</v>
      </c>
      <c r="E2783" s="158">
        <v>3153</v>
      </c>
    </row>
    <row r="2784" spans="1:5" ht="14.4">
      <c r="A2784" s="157" t="s">
        <v>153</v>
      </c>
      <c r="B2784" s="158">
        <v>2021</v>
      </c>
      <c r="C2784" s="157" t="s">
        <v>336</v>
      </c>
      <c r="D2784" s="157" t="s">
        <v>332</v>
      </c>
      <c r="E2784" s="158">
        <v>37</v>
      </c>
    </row>
    <row r="2785" spans="1:5" ht="14.4">
      <c r="A2785" s="157" t="s">
        <v>153</v>
      </c>
      <c r="B2785" s="158">
        <v>2022</v>
      </c>
      <c r="C2785" s="157" t="s">
        <v>338</v>
      </c>
      <c r="D2785" s="157" t="s">
        <v>337</v>
      </c>
      <c r="E2785" s="158">
        <v>849</v>
      </c>
    </row>
    <row r="2786" spans="1:5" ht="14.4">
      <c r="A2786" s="157" t="s">
        <v>153</v>
      </c>
      <c r="B2786" s="158">
        <v>2022</v>
      </c>
      <c r="C2786" s="157" t="s">
        <v>339</v>
      </c>
      <c r="D2786" s="157" t="s">
        <v>337</v>
      </c>
      <c r="E2786" s="158">
        <v>36</v>
      </c>
    </row>
    <row r="2787" spans="1:5" ht="14.4">
      <c r="A2787" s="157" t="s">
        <v>153</v>
      </c>
      <c r="B2787" s="158">
        <v>2022</v>
      </c>
      <c r="C2787" s="157" t="s">
        <v>341</v>
      </c>
      <c r="D2787" s="157" t="s">
        <v>337</v>
      </c>
      <c r="E2787" s="158">
        <v>13978</v>
      </c>
    </row>
    <row r="2788" spans="1:5" ht="14.4">
      <c r="A2788" s="157" t="s">
        <v>153</v>
      </c>
      <c r="B2788" s="158">
        <v>2022</v>
      </c>
      <c r="C2788" s="157" t="s">
        <v>335</v>
      </c>
      <c r="D2788" s="157" t="s">
        <v>332</v>
      </c>
      <c r="E2788" s="158">
        <v>3202</v>
      </c>
    </row>
    <row r="2789" spans="1:5" ht="14.4">
      <c r="A2789" s="157" t="s">
        <v>153</v>
      </c>
      <c r="B2789" s="158">
        <v>2022</v>
      </c>
      <c r="C2789" s="157" t="s">
        <v>336</v>
      </c>
      <c r="D2789" s="157" t="s">
        <v>332</v>
      </c>
      <c r="E2789" s="158">
        <v>45</v>
      </c>
    </row>
    <row r="2790" spans="1:5" ht="14.4">
      <c r="A2790" s="157" t="s">
        <v>153</v>
      </c>
      <c r="B2790" s="158">
        <v>2023</v>
      </c>
      <c r="C2790" s="157" t="s">
        <v>338</v>
      </c>
      <c r="D2790" s="157" t="s">
        <v>337</v>
      </c>
      <c r="E2790" s="158">
        <v>860</v>
      </c>
    </row>
    <row r="2791" spans="1:5" ht="14.4">
      <c r="A2791" s="157" t="s">
        <v>153</v>
      </c>
      <c r="B2791" s="158">
        <v>2023</v>
      </c>
      <c r="C2791" s="157" t="s">
        <v>339</v>
      </c>
      <c r="D2791" s="157" t="s">
        <v>337</v>
      </c>
      <c r="E2791" s="158">
        <v>38</v>
      </c>
    </row>
    <row r="2792" spans="1:5" ht="14.4">
      <c r="A2792" s="157" t="s">
        <v>153</v>
      </c>
      <c r="B2792" s="158">
        <v>2023</v>
      </c>
      <c r="C2792" s="157" t="s">
        <v>341</v>
      </c>
      <c r="D2792" s="157" t="s">
        <v>337</v>
      </c>
      <c r="E2792" s="158">
        <v>14524</v>
      </c>
    </row>
    <row r="2793" spans="1:5" ht="14.4">
      <c r="A2793" s="157" t="s">
        <v>153</v>
      </c>
      <c r="B2793" s="158">
        <v>2023</v>
      </c>
      <c r="C2793" s="157" t="s">
        <v>335</v>
      </c>
      <c r="D2793" s="157" t="s">
        <v>332</v>
      </c>
      <c r="E2793" s="158">
        <v>3210</v>
      </c>
    </row>
    <row r="2794" spans="1:5" ht="14.4">
      <c r="A2794" s="157" t="s">
        <v>153</v>
      </c>
      <c r="B2794" s="158">
        <v>2023</v>
      </c>
      <c r="C2794" s="157" t="s">
        <v>336</v>
      </c>
      <c r="D2794" s="157" t="s">
        <v>332</v>
      </c>
      <c r="E2794" s="158">
        <v>55</v>
      </c>
    </row>
    <row r="2795" spans="1:5" ht="14.4">
      <c r="A2795" s="157" t="s">
        <v>154</v>
      </c>
      <c r="B2795" s="158">
        <v>2015</v>
      </c>
      <c r="C2795" s="157" t="s">
        <v>338</v>
      </c>
      <c r="D2795" s="157" t="s">
        <v>337</v>
      </c>
      <c r="E2795" s="158">
        <v>1775</v>
      </c>
    </row>
    <row r="2796" spans="1:5" ht="14.4">
      <c r="A2796" s="157" t="s">
        <v>154</v>
      </c>
      <c r="B2796" s="158">
        <v>2015</v>
      </c>
      <c r="C2796" s="157" t="s">
        <v>339</v>
      </c>
      <c r="D2796" s="157" t="s">
        <v>337</v>
      </c>
      <c r="E2796" s="158">
        <v>156</v>
      </c>
    </row>
    <row r="2797" spans="1:5" ht="14.4">
      <c r="A2797" s="157" t="s">
        <v>154</v>
      </c>
      <c r="B2797" s="158">
        <v>2015</v>
      </c>
      <c r="C2797" s="157" t="s">
        <v>340</v>
      </c>
      <c r="D2797" s="157" t="s">
        <v>337</v>
      </c>
      <c r="E2797" s="158">
        <v>0</v>
      </c>
    </row>
    <row r="2798" spans="1:5" ht="14.4">
      <c r="A2798" s="157" t="s">
        <v>154</v>
      </c>
      <c r="B2798" s="158">
        <v>2015</v>
      </c>
      <c r="C2798" s="157" t="s">
        <v>341</v>
      </c>
      <c r="D2798" s="157" t="s">
        <v>337</v>
      </c>
      <c r="E2798" s="158">
        <v>20735</v>
      </c>
    </row>
    <row r="2799" spans="1:5" ht="14.4">
      <c r="A2799" s="157" t="s">
        <v>154</v>
      </c>
      <c r="B2799" s="158">
        <v>2015</v>
      </c>
      <c r="C2799" s="157" t="s">
        <v>333</v>
      </c>
      <c r="D2799" s="157" t="s">
        <v>332</v>
      </c>
      <c r="E2799" s="158">
        <v>515</v>
      </c>
    </row>
    <row r="2800" spans="1:5" ht="14.4">
      <c r="A2800" s="157" t="s">
        <v>154</v>
      </c>
      <c r="B2800" s="158">
        <v>2015</v>
      </c>
      <c r="C2800" s="157" t="s">
        <v>335</v>
      </c>
      <c r="D2800" s="157" t="s">
        <v>332</v>
      </c>
      <c r="E2800" s="158">
        <v>6809</v>
      </c>
    </row>
    <row r="2801" spans="1:5" ht="14.4">
      <c r="A2801" s="157" t="s">
        <v>154</v>
      </c>
      <c r="B2801" s="158">
        <v>2015</v>
      </c>
      <c r="C2801" s="157" t="s">
        <v>336</v>
      </c>
      <c r="D2801" s="157" t="s">
        <v>332</v>
      </c>
      <c r="E2801" s="158">
        <v>255</v>
      </c>
    </row>
    <row r="2802" spans="1:5" ht="14.4">
      <c r="A2802" s="157" t="s">
        <v>154</v>
      </c>
      <c r="B2802" s="158">
        <v>2016</v>
      </c>
      <c r="C2802" s="157" t="s">
        <v>338</v>
      </c>
      <c r="D2802" s="157" t="s">
        <v>337</v>
      </c>
      <c r="E2802" s="158">
        <v>1783</v>
      </c>
    </row>
    <row r="2803" spans="1:5" ht="14.4">
      <c r="A2803" s="157" t="s">
        <v>154</v>
      </c>
      <c r="B2803" s="158">
        <v>2016</v>
      </c>
      <c r="C2803" s="157" t="s">
        <v>339</v>
      </c>
      <c r="D2803" s="157" t="s">
        <v>337</v>
      </c>
      <c r="E2803" s="158">
        <v>163</v>
      </c>
    </row>
    <row r="2804" spans="1:5" ht="14.4">
      <c r="A2804" s="157" t="s">
        <v>154</v>
      </c>
      <c r="B2804" s="158">
        <v>2016</v>
      </c>
      <c r="C2804" s="157" t="s">
        <v>340</v>
      </c>
      <c r="D2804" s="157" t="s">
        <v>337</v>
      </c>
      <c r="E2804" s="158">
        <v>0</v>
      </c>
    </row>
    <row r="2805" spans="1:5" ht="14.4">
      <c r="A2805" s="157" t="s">
        <v>154</v>
      </c>
      <c r="B2805" s="158">
        <v>2016</v>
      </c>
      <c r="C2805" s="157" t="s">
        <v>341</v>
      </c>
      <c r="D2805" s="157" t="s">
        <v>337</v>
      </c>
      <c r="E2805" s="158">
        <v>20907</v>
      </c>
    </row>
    <row r="2806" spans="1:5" ht="14.4">
      <c r="A2806" s="157" t="s">
        <v>154</v>
      </c>
      <c r="B2806" s="158">
        <v>2016</v>
      </c>
      <c r="C2806" s="157" t="s">
        <v>333</v>
      </c>
      <c r="D2806" s="157" t="s">
        <v>332</v>
      </c>
      <c r="E2806" s="158">
        <v>504</v>
      </c>
    </row>
    <row r="2807" spans="1:5" ht="14.4">
      <c r="A2807" s="157" t="s">
        <v>154</v>
      </c>
      <c r="B2807" s="158">
        <v>2016</v>
      </c>
      <c r="C2807" s="157" t="s">
        <v>335</v>
      </c>
      <c r="D2807" s="157" t="s">
        <v>332</v>
      </c>
      <c r="E2807" s="158">
        <v>6850</v>
      </c>
    </row>
    <row r="2808" spans="1:5" ht="14.4">
      <c r="A2808" s="157" t="s">
        <v>154</v>
      </c>
      <c r="B2808" s="158">
        <v>2016</v>
      </c>
      <c r="C2808" s="157" t="s">
        <v>336</v>
      </c>
      <c r="D2808" s="157" t="s">
        <v>332</v>
      </c>
      <c r="E2808" s="158">
        <v>265</v>
      </c>
    </row>
    <row r="2809" spans="1:5" ht="14.4">
      <c r="A2809" s="157" t="s">
        <v>154</v>
      </c>
      <c r="B2809" s="158">
        <v>2017</v>
      </c>
      <c r="C2809" s="157" t="s">
        <v>338</v>
      </c>
      <c r="D2809" s="157" t="s">
        <v>337</v>
      </c>
      <c r="E2809" s="158">
        <v>1796</v>
      </c>
    </row>
    <row r="2810" spans="1:5" ht="14.4">
      <c r="A2810" s="157" t="s">
        <v>154</v>
      </c>
      <c r="B2810" s="158">
        <v>2017</v>
      </c>
      <c r="C2810" s="157" t="s">
        <v>339</v>
      </c>
      <c r="D2810" s="157" t="s">
        <v>337</v>
      </c>
      <c r="E2810" s="158">
        <v>159</v>
      </c>
    </row>
    <row r="2811" spans="1:5" ht="14.4">
      <c r="A2811" s="157" t="s">
        <v>154</v>
      </c>
      <c r="B2811" s="158">
        <v>2017</v>
      </c>
      <c r="C2811" s="157" t="s">
        <v>341</v>
      </c>
      <c r="D2811" s="157" t="s">
        <v>337</v>
      </c>
      <c r="E2811" s="158">
        <v>21093</v>
      </c>
    </row>
    <row r="2812" spans="1:5" ht="14.4">
      <c r="A2812" s="157" t="s">
        <v>154</v>
      </c>
      <c r="B2812" s="158">
        <v>2017</v>
      </c>
      <c r="C2812" s="157" t="s">
        <v>333</v>
      </c>
      <c r="D2812" s="157" t="s">
        <v>332</v>
      </c>
      <c r="E2812" s="158">
        <v>494</v>
      </c>
    </row>
    <row r="2813" spans="1:5" ht="14.4">
      <c r="A2813" s="157" t="s">
        <v>154</v>
      </c>
      <c r="B2813" s="158">
        <v>2017</v>
      </c>
      <c r="C2813" s="157" t="s">
        <v>335</v>
      </c>
      <c r="D2813" s="157" t="s">
        <v>332</v>
      </c>
      <c r="E2813" s="158">
        <v>6916</v>
      </c>
    </row>
    <row r="2814" spans="1:5" ht="14.4">
      <c r="A2814" s="157" t="s">
        <v>154</v>
      </c>
      <c r="B2814" s="158">
        <v>2017</v>
      </c>
      <c r="C2814" s="157" t="s">
        <v>336</v>
      </c>
      <c r="D2814" s="157" t="s">
        <v>332</v>
      </c>
      <c r="E2814" s="158">
        <v>262</v>
      </c>
    </row>
    <row r="2815" spans="1:5" ht="14.4">
      <c r="A2815" s="157" t="s">
        <v>154</v>
      </c>
      <c r="B2815" s="158">
        <v>2018</v>
      </c>
      <c r="C2815" s="157" t="s">
        <v>338</v>
      </c>
      <c r="D2815" s="157" t="s">
        <v>337</v>
      </c>
      <c r="E2815" s="158">
        <v>1803</v>
      </c>
    </row>
    <row r="2816" spans="1:5" ht="14.4">
      <c r="A2816" s="157" t="s">
        <v>154</v>
      </c>
      <c r="B2816" s="158">
        <v>2018</v>
      </c>
      <c r="C2816" s="157" t="s">
        <v>339</v>
      </c>
      <c r="D2816" s="157" t="s">
        <v>337</v>
      </c>
      <c r="E2816" s="158">
        <v>164</v>
      </c>
    </row>
    <row r="2817" spans="1:5" ht="14.4">
      <c r="A2817" s="157" t="s">
        <v>154</v>
      </c>
      <c r="B2817" s="158">
        <v>2018</v>
      </c>
      <c r="C2817" s="157" t="s">
        <v>341</v>
      </c>
      <c r="D2817" s="157" t="s">
        <v>337</v>
      </c>
      <c r="E2817" s="158">
        <v>21399</v>
      </c>
    </row>
    <row r="2818" spans="1:5" ht="14.4">
      <c r="A2818" s="157" t="s">
        <v>154</v>
      </c>
      <c r="B2818" s="158">
        <v>2018</v>
      </c>
      <c r="C2818" s="157" t="s">
        <v>333</v>
      </c>
      <c r="D2818" s="157" t="s">
        <v>332</v>
      </c>
      <c r="E2818" s="158">
        <v>464</v>
      </c>
    </row>
    <row r="2819" spans="1:5" ht="14.4">
      <c r="A2819" s="157" t="s">
        <v>154</v>
      </c>
      <c r="B2819" s="158">
        <v>2018</v>
      </c>
      <c r="C2819" s="157" t="s">
        <v>335</v>
      </c>
      <c r="D2819" s="157" t="s">
        <v>332</v>
      </c>
      <c r="E2819" s="158">
        <v>6966</v>
      </c>
    </row>
    <row r="2820" spans="1:5" ht="14.4">
      <c r="A2820" s="157" t="s">
        <v>154</v>
      </c>
      <c r="B2820" s="158">
        <v>2018</v>
      </c>
      <c r="C2820" s="157" t="s">
        <v>336</v>
      </c>
      <c r="D2820" s="157" t="s">
        <v>332</v>
      </c>
      <c r="E2820" s="158">
        <v>263</v>
      </c>
    </row>
    <row r="2821" spans="1:5" ht="14.4">
      <c r="A2821" s="157" t="s">
        <v>154</v>
      </c>
      <c r="B2821" s="158">
        <v>2019</v>
      </c>
      <c r="C2821" s="157" t="s">
        <v>338</v>
      </c>
      <c r="D2821" s="157" t="s">
        <v>337</v>
      </c>
      <c r="E2821" s="158">
        <v>1777</v>
      </c>
    </row>
    <row r="2822" spans="1:5" ht="14.4">
      <c r="A2822" s="157" t="s">
        <v>154</v>
      </c>
      <c r="B2822" s="158">
        <v>2019</v>
      </c>
      <c r="C2822" s="157" t="s">
        <v>339</v>
      </c>
      <c r="D2822" s="157" t="s">
        <v>337</v>
      </c>
      <c r="E2822" s="158">
        <v>166</v>
      </c>
    </row>
    <row r="2823" spans="1:5" ht="14.4">
      <c r="A2823" s="157" t="s">
        <v>154</v>
      </c>
      <c r="B2823" s="158">
        <v>2019</v>
      </c>
      <c r="C2823" s="157" t="s">
        <v>341</v>
      </c>
      <c r="D2823" s="157" t="s">
        <v>337</v>
      </c>
      <c r="E2823" s="158">
        <v>21721</v>
      </c>
    </row>
    <row r="2824" spans="1:5" ht="14.4">
      <c r="A2824" s="157" t="s">
        <v>154</v>
      </c>
      <c r="B2824" s="158">
        <v>2019</v>
      </c>
      <c r="C2824" s="157" t="s">
        <v>333</v>
      </c>
      <c r="D2824" s="157" t="s">
        <v>332</v>
      </c>
      <c r="E2824" s="158">
        <v>440</v>
      </c>
    </row>
    <row r="2825" spans="1:5" ht="14.4">
      <c r="A2825" s="157" t="s">
        <v>154</v>
      </c>
      <c r="B2825" s="158">
        <v>2019</v>
      </c>
      <c r="C2825" s="157" t="s">
        <v>335</v>
      </c>
      <c r="D2825" s="157" t="s">
        <v>332</v>
      </c>
      <c r="E2825" s="158">
        <v>7050</v>
      </c>
    </row>
    <row r="2826" spans="1:5" ht="14.4">
      <c r="A2826" s="157" t="s">
        <v>154</v>
      </c>
      <c r="B2826" s="158">
        <v>2019</v>
      </c>
      <c r="C2826" s="157" t="s">
        <v>336</v>
      </c>
      <c r="D2826" s="157" t="s">
        <v>332</v>
      </c>
      <c r="E2826" s="158">
        <v>261</v>
      </c>
    </row>
    <row r="2827" spans="1:5" ht="14.4">
      <c r="A2827" s="157" t="s">
        <v>154</v>
      </c>
      <c r="B2827" s="158">
        <v>2020</v>
      </c>
      <c r="C2827" s="157" t="s">
        <v>338</v>
      </c>
      <c r="D2827" s="157" t="s">
        <v>337</v>
      </c>
      <c r="E2827" s="158">
        <v>1791</v>
      </c>
    </row>
    <row r="2828" spans="1:5" ht="14.4">
      <c r="A2828" s="157" t="s">
        <v>154</v>
      </c>
      <c r="B2828" s="158">
        <v>2020</v>
      </c>
      <c r="C2828" s="157" t="s">
        <v>339</v>
      </c>
      <c r="D2828" s="157" t="s">
        <v>337</v>
      </c>
      <c r="E2828" s="158">
        <v>161</v>
      </c>
    </row>
    <row r="2829" spans="1:5" ht="14.4">
      <c r="A2829" s="157" t="s">
        <v>154</v>
      </c>
      <c r="B2829" s="158">
        <v>2020</v>
      </c>
      <c r="C2829" s="157" t="s">
        <v>341</v>
      </c>
      <c r="D2829" s="157" t="s">
        <v>337</v>
      </c>
      <c r="E2829" s="158">
        <v>22102</v>
      </c>
    </row>
    <row r="2830" spans="1:5" ht="14.4">
      <c r="A2830" s="157" t="s">
        <v>154</v>
      </c>
      <c r="B2830" s="158">
        <v>2020</v>
      </c>
      <c r="C2830" s="157" t="s">
        <v>333</v>
      </c>
      <c r="D2830" s="157" t="s">
        <v>332</v>
      </c>
      <c r="E2830" s="158">
        <v>401</v>
      </c>
    </row>
    <row r="2831" spans="1:5" ht="14.4">
      <c r="A2831" s="157" t="s">
        <v>154</v>
      </c>
      <c r="B2831" s="158">
        <v>2020</v>
      </c>
      <c r="C2831" s="157" t="s">
        <v>335</v>
      </c>
      <c r="D2831" s="157" t="s">
        <v>332</v>
      </c>
      <c r="E2831" s="158">
        <v>7103</v>
      </c>
    </row>
    <row r="2832" spans="1:5" ht="14.4">
      <c r="A2832" s="157" t="s">
        <v>154</v>
      </c>
      <c r="B2832" s="158">
        <v>2020</v>
      </c>
      <c r="C2832" s="157" t="s">
        <v>336</v>
      </c>
      <c r="D2832" s="157" t="s">
        <v>332</v>
      </c>
      <c r="E2832" s="158">
        <v>257</v>
      </c>
    </row>
    <row r="2833" spans="1:5" ht="14.4">
      <c r="A2833" s="157" t="s">
        <v>154</v>
      </c>
      <c r="B2833" s="158">
        <v>2021</v>
      </c>
      <c r="C2833" s="157" t="s">
        <v>338</v>
      </c>
      <c r="D2833" s="157" t="s">
        <v>337</v>
      </c>
      <c r="E2833" s="158">
        <v>1832</v>
      </c>
    </row>
    <row r="2834" spans="1:5" ht="14.4">
      <c r="A2834" s="157" t="s">
        <v>154</v>
      </c>
      <c r="B2834" s="158">
        <v>2021</v>
      </c>
      <c r="C2834" s="157" t="s">
        <v>339</v>
      </c>
      <c r="D2834" s="157" t="s">
        <v>337</v>
      </c>
      <c r="E2834" s="158">
        <v>141</v>
      </c>
    </row>
    <row r="2835" spans="1:5" ht="14.4">
      <c r="A2835" s="157" t="s">
        <v>154</v>
      </c>
      <c r="B2835" s="158">
        <v>2021</v>
      </c>
      <c r="C2835" s="157" t="s">
        <v>341</v>
      </c>
      <c r="D2835" s="157" t="s">
        <v>337</v>
      </c>
      <c r="E2835" s="158">
        <v>22654</v>
      </c>
    </row>
    <row r="2836" spans="1:5" ht="14.4">
      <c r="A2836" s="157" t="s">
        <v>154</v>
      </c>
      <c r="B2836" s="158">
        <v>2021</v>
      </c>
      <c r="C2836" s="157" t="s">
        <v>333</v>
      </c>
      <c r="D2836" s="157" t="s">
        <v>332</v>
      </c>
      <c r="E2836" s="158">
        <v>347</v>
      </c>
    </row>
    <row r="2837" spans="1:5" ht="14.4">
      <c r="A2837" s="157" t="s">
        <v>154</v>
      </c>
      <c r="B2837" s="158">
        <v>2021</v>
      </c>
      <c r="C2837" s="157" t="s">
        <v>335</v>
      </c>
      <c r="D2837" s="157" t="s">
        <v>332</v>
      </c>
      <c r="E2837" s="158">
        <v>7161</v>
      </c>
    </row>
    <row r="2838" spans="1:5" ht="14.4">
      <c r="A2838" s="157" t="s">
        <v>154</v>
      </c>
      <c r="B2838" s="158">
        <v>2021</v>
      </c>
      <c r="C2838" s="157" t="s">
        <v>336</v>
      </c>
      <c r="D2838" s="157" t="s">
        <v>332</v>
      </c>
      <c r="E2838" s="158">
        <v>253</v>
      </c>
    </row>
    <row r="2839" spans="1:5" ht="14.4">
      <c r="A2839" s="157" t="s">
        <v>154</v>
      </c>
      <c r="B2839" s="158">
        <v>2022</v>
      </c>
      <c r="C2839" s="157" t="s">
        <v>338</v>
      </c>
      <c r="D2839" s="157" t="s">
        <v>337</v>
      </c>
      <c r="E2839" s="158">
        <v>1840</v>
      </c>
    </row>
    <row r="2840" spans="1:5" ht="14.4">
      <c r="A2840" s="157" t="s">
        <v>154</v>
      </c>
      <c r="B2840" s="158">
        <v>2022</v>
      </c>
      <c r="C2840" s="157" t="s">
        <v>339</v>
      </c>
      <c r="D2840" s="157" t="s">
        <v>337</v>
      </c>
      <c r="E2840" s="158">
        <v>139</v>
      </c>
    </row>
    <row r="2841" spans="1:5" ht="14.4">
      <c r="A2841" s="157" t="s">
        <v>154</v>
      </c>
      <c r="B2841" s="158">
        <v>2022</v>
      </c>
      <c r="C2841" s="157" t="s">
        <v>341</v>
      </c>
      <c r="D2841" s="157" t="s">
        <v>337</v>
      </c>
      <c r="E2841" s="158">
        <v>23084</v>
      </c>
    </row>
    <row r="2842" spans="1:5" ht="14.4">
      <c r="A2842" s="157" t="s">
        <v>154</v>
      </c>
      <c r="B2842" s="158">
        <v>2022</v>
      </c>
      <c r="C2842" s="157" t="s">
        <v>333</v>
      </c>
      <c r="D2842" s="157" t="s">
        <v>332</v>
      </c>
      <c r="E2842" s="158">
        <v>342</v>
      </c>
    </row>
    <row r="2843" spans="1:5" ht="14.4">
      <c r="A2843" s="157" t="s">
        <v>154</v>
      </c>
      <c r="B2843" s="158">
        <v>2022</v>
      </c>
      <c r="C2843" s="157" t="s">
        <v>335</v>
      </c>
      <c r="D2843" s="157" t="s">
        <v>332</v>
      </c>
      <c r="E2843" s="158">
        <v>7279</v>
      </c>
    </row>
    <row r="2844" spans="1:5" ht="14.4">
      <c r="A2844" s="157" t="s">
        <v>154</v>
      </c>
      <c r="B2844" s="158">
        <v>2022</v>
      </c>
      <c r="C2844" s="157" t="s">
        <v>336</v>
      </c>
      <c r="D2844" s="157" t="s">
        <v>332</v>
      </c>
      <c r="E2844" s="158">
        <v>252</v>
      </c>
    </row>
    <row r="2845" spans="1:5" ht="14.4">
      <c r="A2845" s="157" t="s">
        <v>154</v>
      </c>
      <c r="B2845" s="158">
        <v>2023</v>
      </c>
      <c r="C2845" s="157" t="s">
        <v>338</v>
      </c>
      <c r="D2845" s="157" t="s">
        <v>337</v>
      </c>
      <c r="E2845" s="158">
        <v>1847</v>
      </c>
    </row>
    <row r="2846" spans="1:5" ht="14.4">
      <c r="A2846" s="157" t="s">
        <v>154</v>
      </c>
      <c r="B2846" s="158">
        <v>2023</v>
      </c>
      <c r="C2846" s="157" t="s">
        <v>339</v>
      </c>
      <c r="D2846" s="157" t="s">
        <v>337</v>
      </c>
      <c r="E2846" s="158">
        <v>145</v>
      </c>
    </row>
    <row r="2847" spans="1:5" ht="14.4">
      <c r="A2847" s="157" t="s">
        <v>154</v>
      </c>
      <c r="B2847" s="158">
        <v>2023</v>
      </c>
      <c r="C2847" s="157" t="s">
        <v>341</v>
      </c>
      <c r="D2847" s="157" t="s">
        <v>337</v>
      </c>
      <c r="E2847" s="158">
        <v>23761</v>
      </c>
    </row>
    <row r="2848" spans="1:5" ht="14.4">
      <c r="A2848" s="157" t="s">
        <v>154</v>
      </c>
      <c r="B2848" s="158">
        <v>2023</v>
      </c>
      <c r="C2848" s="157" t="s">
        <v>333</v>
      </c>
      <c r="D2848" s="157" t="s">
        <v>332</v>
      </c>
      <c r="E2848" s="158">
        <v>341</v>
      </c>
    </row>
    <row r="2849" spans="1:5" ht="14.4">
      <c r="A2849" s="157" t="s">
        <v>154</v>
      </c>
      <c r="B2849" s="158">
        <v>2023</v>
      </c>
      <c r="C2849" s="157" t="s">
        <v>335</v>
      </c>
      <c r="D2849" s="157" t="s">
        <v>332</v>
      </c>
      <c r="E2849" s="158">
        <v>7272</v>
      </c>
    </row>
    <row r="2850" spans="1:5" ht="14.4">
      <c r="A2850" s="157" t="s">
        <v>154</v>
      </c>
      <c r="B2850" s="158">
        <v>2023</v>
      </c>
      <c r="C2850" s="157" t="s">
        <v>336</v>
      </c>
      <c r="D2850" s="157" t="s">
        <v>332</v>
      </c>
      <c r="E2850" s="158">
        <v>196</v>
      </c>
    </row>
    <row r="2851" spans="1:5" ht="14.4">
      <c r="A2851" s="157" t="s">
        <v>155</v>
      </c>
      <c r="B2851" s="158">
        <v>2015</v>
      </c>
      <c r="C2851" s="157" t="s">
        <v>338</v>
      </c>
      <c r="D2851" s="157" t="s">
        <v>337</v>
      </c>
      <c r="E2851" s="158">
        <v>467</v>
      </c>
    </row>
    <row r="2852" spans="1:5" ht="14.4">
      <c r="A2852" s="157" t="s">
        <v>155</v>
      </c>
      <c r="B2852" s="158">
        <v>2015</v>
      </c>
      <c r="C2852" s="157" t="s">
        <v>339</v>
      </c>
      <c r="D2852" s="157" t="s">
        <v>337</v>
      </c>
      <c r="E2852" s="158">
        <v>40</v>
      </c>
    </row>
    <row r="2853" spans="1:5" ht="14.4">
      <c r="A2853" s="157" t="s">
        <v>155</v>
      </c>
      <c r="B2853" s="158">
        <v>2015</v>
      </c>
      <c r="C2853" s="157" t="s">
        <v>341</v>
      </c>
      <c r="D2853" s="157" t="s">
        <v>337</v>
      </c>
      <c r="E2853" s="158">
        <v>3218</v>
      </c>
    </row>
    <row r="2854" spans="1:5" ht="14.4">
      <c r="A2854" s="157" t="s">
        <v>155</v>
      </c>
      <c r="B2854" s="158">
        <v>2015</v>
      </c>
      <c r="C2854" s="157" t="s">
        <v>333</v>
      </c>
      <c r="D2854" s="157" t="s">
        <v>332</v>
      </c>
      <c r="E2854" s="158">
        <v>24</v>
      </c>
    </row>
    <row r="2855" spans="1:5" ht="14.4">
      <c r="A2855" s="157" t="s">
        <v>155</v>
      </c>
      <c r="B2855" s="158">
        <v>2015</v>
      </c>
      <c r="C2855" s="157" t="s">
        <v>335</v>
      </c>
      <c r="D2855" s="157" t="s">
        <v>332</v>
      </c>
      <c r="E2855" s="158">
        <v>905</v>
      </c>
    </row>
    <row r="2856" spans="1:5" ht="14.4">
      <c r="A2856" s="157" t="s">
        <v>155</v>
      </c>
      <c r="B2856" s="158">
        <v>2016</v>
      </c>
      <c r="C2856" s="157" t="s">
        <v>338</v>
      </c>
      <c r="D2856" s="157" t="s">
        <v>337</v>
      </c>
      <c r="E2856" s="158">
        <v>467</v>
      </c>
    </row>
    <row r="2857" spans="1:5" ht="14.4">
      <c r="A2857" s="157" t="s">
        <v>155</v>
      </c>
      <c r="B2857" s="158">
        <v>2016</v>
      </c>
      <c r="C2857" s="157" t="s">
        <v>339</v>
      </c>
      <c r="D2857" s="157" t="s">
        <v>337</v>
      </c>
      <c r="E2857" s="158">
        <v>40</v>
      </c>
    </row>
    <row r="2858" spans="1:5" ht="14.4">
      <c r="A2858" s="157" t="s">
        <v>155</v>
      </c>
      <c r="B2858" s="158">
        <v>2016</v>
      </c>
      <c r="C2858" s="157" t="s">
        <v>341</v>
      </c>
      <c r="D2858" s="157" t="s">
        <v>337</v>
      </c>
      <c r="E2858" s="158">
        <v>3232</v>
      </c>
    </row>
    <row r="2859" spans="1:5" ht="14.4">
      <c r="A2859" s="157" t="s">
        <v>155</v>
      </c>
      <c r="B2859" s="158">
        <v>2016</v>
      </c>
      <c r="C2859" s="157" t="s">
        <v>333</v>
      </c>
      <c r="D2859" s="157" t="s">
        <v>332</v>
      </c>
      <c r="E2859" s="158">
        <v>23</v>
      </c>
    </row>
    <row r="2860" spans="1:5" ht="14.4">
      <c r="A2860" s="157" t="s">
        <v>155</v>
      </c>
      <c r="B2860" s="158">
        <v>2016</v>
      </c>
      <c r="C2860" s="157" t="s">
        <v>335</v>
      </c>
      <c r="D2860" s="157" t="s">
        <v>332</v>
      </c>
      <c r="E2860" s="158">
        <v>910</v>
      </c>
    </row>
    <row r="2861" spans="1:5" ht="14.4">
      <c r="A2861" s="157" t="s">
        <v>155</v>
      </c>
      <c r="B2861" s="158">
        <v>2016</v>
      </c>
      <c r="C2861" s="157" t="s">
        <v>336</v>
      </c>
      <c r="D2861" s="157" t="s">
        <v>332</v>
      </c>
      <c r="E2861" s="158">
        <v>2</v>
      </c>
    </row>
    <row r="2862" spans="1:5" ht="14.4">
      <c r="A2862" s="157" t="s">
        <v>155</v>
      </c>
      <c r="B2862" s="158">
        <v>2017</v>
      </c>
      <c r="C2862" s="157" t="s">
        <v>338</v>
      </c>
      <c r="D2862" s="157" t="s">
        <v>337</v>
      </c>
      <c r="E2862" s="158">
        <v>471</v>
      </c>
    </row>
    <row r="2863" spans="1:5" ht="14.4">
      <c r="A2863" s="157" t="s">
        <v>155</v>
      </c>
      <c r="B2863" s="158">
        <v>2017</v>
      </c>
      <c r="C2863" s="157" t="s">
        <v>339</v>
      </c>
      <c r="D2863" s="157" t="s">
        <v>337</v>
      </c>
      <c r="E2863" s="158">
        <v>38</v>
      </c>
    </row>
    <row r="2864" spans="1:5" ht="14.4">
      <c r="A2864" s="157" t="s">
        <v>155</v>
      </c>
      <c r="B2864" s="158">
        <v>2017</v>
      </c>
      <c r="C2864" s="157" t="s">
        <v>341</v>
      </c>
      <c r="D2864" s="157" t="s">
        <v>337</v>
      </c>
      <c r="E2864" s="158">
        <v>3261</v>
      </c>
    </row>
    <row r="2865" spans="1:5" ht="14.4">
      <c r="A2865" s="157" t="s">
        <v>155</v>
      </c>
      <c r="B2865" s="158">
        <v>2017</v>
      </c>
      <c r="C2865" s="157" t="s">
        <v>333</v>
      </c>
      <c r="D2865" s="157" t="s">
        <v>332</v>
      </c>
      <c r="E2865" s="158">
        <v>23</v>
      </c>
    </row>
    <row r="2866" spans="1:5" ht="14.4">
      <c r="A2866" s="157" t="s">
        <v>155</v>
      </c>
      <c r="B2866" s="158">
        <v>2017</v>
      </c>
      <c r="C2866" s="157" t="s">
        <v>335</v>
      </c>
      <c r="D2866" s="157" t="s">
        <v>332</v>
      </c>
      <c r="E2866" s="158">
        <v>908</v>
      </c>
    </row>
    <row r="2867" spans="1:5" ht="14.4">
      <c r="A2867" s="157" t="s">
        <v>155</v>
      </c>
      <c r="B2867" s="158">
        <v>2017</v>
      </c>
      <c r="C2867" s="157" t="s">
        <v>336</v>
      </c>
      <c r="D2867" s="157" t="s">
        <v>332</v>
      </c>
      <c r="E2867" s="158">
        <v>2</v>
      </c>
    </row>
    <row r="2868" spans="1:5" ht="14.4">
      <c r="A2868" s="157" t="s">
        <v>155</v>
      </c>
      <c r="B2868" s="158">
        <v>2018</v>
      </c>
      <c r="C2868" s="157" t="s">
        <v>338</v>
      </c>
      <c r="D2868" s="157" t="s">
        <v>337</v>
      </c>
      <c r="E2868" s="158">
        <v>471</v>
      </c>
    </row>
    <row r="2869" spans="1:5" ht="14.4">
      <c r="A2869" s="157" t="s">
        <v>155</v>
      </c>
      <c r="B2869" s="158">
        <v>2018</v>
      </c>
      <c r="C2869" s="157" t="s">
        <v>339</v>
      </c>
      <c r="D2869" s="157" t="s">
        <v>337</v>
      </c>
      <c r="E2869" s="158">
        <v>40</v>
      </c>
    </row>
    <row r="2870" spans="1:5" ht="14.4">
      <c r="A2870" s="157" t="s">
        <v>155</v>
      </c>
      <c r="B2870" s="158">
        <v>2018</v>
      </c>
      <c r="C2870" s="157" t="s">
        <v>341</v>
      </c>
      <c r="D2870" s="157" t="s">
        <v>337</v>
      </c>
      <c r="E2870" s="158">
        <v>3294</v>
      </c>
    </row>
    <row r="2871" spans="1:5" ht="14.4">
      <c r="A2871" s="157" t="s">
        <v>155</v>
      </c>
      <c r="B2871" s="158">
        <v>2018</v>
      </c>
      <c r="C2871" s="157" t="s">
        <v>333</v>
      </c>
      <c r="D2871" s="157" t="s">
        <v>332</v>
      </c>
      <c r="E2871" s="158">
        <v>23</v>
      </c>
    </row>
    <row r="2872" spans="1:5" ht="14.4">
      <c r="A2872" s="157" t="s">
        <v>155</v>
      </c>
      <c r="B2872" s="158">
        <v>2018</v>
      </c>
      <c r="C2872" s="157" t="s">
        <v>335</v>
      </c>
      <c r="D2872" s="157" t="s">
        <v>332</v>
      </c>
      <c r="E2872" s="158">
        <v>908</v>
      </c>
    </row>
    <row r="2873" spans="1:5" ht="14.4">
      <c r="A2873" s="157" t="s">
        <v>155</v>
      </c>
      <c r="B2873" s="158">
        <v>2018</v>
      </c>
      <c r="C2873" s="157" t="s">
        <v>336</v>
      </c>
      <c r="D2873" s="157" t="s">
        <v>332</v>
      </c>
      <c r="E2873" s="158">
        <v>4</v>
      </c>
    </row>
    <row r="2874" spans="1:5" ht="14.4">
      <c r="A2874" s="157" t="s">
        <v>155</v>
      </c>
      <c r="B2874" s="158">
        <v>2019</v>
      </c>
      <c r="C2874" s="157" t="s">
        <v>338</v>
      </c>
      <c r="D2874" s="157" t="s">
        <v>337</v>
      </c>
      <c r="E2874" s="158">
        <v>476</v>
      </c>
    </row>
    <row r="2875" spans="1:5" ht="14.4">
      <c r="A2875" s="157" t="s">
        <v>155</v>
      </c>
      <c r="B2875" s="158">
        <v>2019</v>
      </c>
      <c r="C2875" s="157" t="s">
        <v>339</v>
      </c>
      <c r="D2875" s="157" t="s">
        <v>337</v>
      </c>
      <c r="E2875" s="158">
        <v>40</v>
      </c>
    </row>
    <row r="2876" spans="1:5" ht="14.4">
      <c r="A2876" s="157" t="s">
        <v>155</v>
      </c>
      <c r="B2876" s="158">
        <v>2019</v>
      </c>
      <c r="C2876" s="157" t="s">
        <v>341</v>
      </c>
      <c r="D2876" s="157" t="s">
        <v>337</v>
      </c>
      <c r="E2876" s="158">
        <v>3314</v>
      </c>
    </row>
    <row r="2877" spans="1:5" ht="14.4">
      <c r="A2877" s="157" t="s">
        <v>155</v>
      </c>
      <c r="B2877" s="158">
        <v>2019</v>
      </c>
      <c r="C2877" s="157" t="s">
        <v>333</v>
      </c>
      <c r="D2877" s="157" t="s">
        <v>332</v>
      </c>
      <c r="E2877" s="158">
        <v>23</v>
      </c>
    </row>
    <row r="2878" spans="1:5" ht="14.4">
      <c r="A2878" s="157" t="s">
        <v>155</v>
      </c>
      <c r="B2878" s="158">
        <v>2019</v>
      </c>
      <c r="C2878" s="157" t="s">
        <v>335</v>
      </c>
      <c r="D2878" s="157" t="s">
        <v>332</v>
      </c>
      <c r="E2878" s="158">
        <v>907</v>
      </c>
    </row>
    <row r="2879" spans="1:5" ht="14.4">
      <c r="A2879" s="157" t="s">
        <v>155</v>
      </c>
      <c r="B2879" s="158">
        <v>2019</v>
      </c>
      <c r="C2879" s="157" t="s">
        <v>336</v>
      </c>
      <c r="D2879" s="157" t="s">
        <v>332</v>
      </c>
      <c r="E2879" s="158">
        <v>4</v>
      </c>
    </row>
    <row r="2880" spans="1:5" ht="14.4">
      <c r="A2880" s="157" t="s">
        <v>155</v>
      </c>
      <c r="B2880" s="158">
        <v>2020</v>
      </c>
      <c r="C2880" s="157" t="s">
        <v>338</v>
      </c>
      <c r="D2880" s="157" t="s">
        <v>337</v>
      </c>
      <c r="E2880" s="158">
        <v>469</v>
      </c>
    </row>
    <row r="2881" spans="1:5" ht="14.4">
      <c r="A2881" s="157" t="s">
        <v>155</v>
      </c>
      <c r="B2881" s="158">
        <v>2020</v>
      </c>
      <c r="C2881" s="157" t="s">
        <v>339</v>
      </c>
      <c r="D2881" s="157" t="s">
        <v>337</v>
      </c>
      <c r="E2881" s="158">
        <v>44</v>
      </c>
    </row>
    <row r="2882" spans="1:5" ht="14.4">
      <c r="A2882" s="157" t="s">
        <v>155</v>
      </c>
      <c r="B2882" s="158">
        <v>2020</v>
      </c>
      <c r="C2882" s="157" t="s">
        <v>341</v>
      </c>
      <c r="D2882" s="157" t="s">
        <v>337</v>
      </c>
      <c r="E2882" s="158">
        <v>3346</v>
      </c>
    </row>
    <row r="2883" spans="1:5" ht="14.4">
      <c r="A2883" s="157" t="s">
        <v>155</v>
      </c>
      <c r="B2883" s="158">
        <v>2020</v>
      </c>
      <c r="C2883" s="157" t="s">
        <v>333</v>
      </c>
      <c r="D2883" s="157" t="s">
        <v>332</v>
      </c>
      <c r="E2883" s="158">
        <v>21</v>
      </c>
    </row>
    <row r="2884" spans="1:5" ht="14.4">
      <c r="A2884" s="157" t="s">
        <v>155</v>
      </c>
      <c r="B2884" s="158">
        <v>2020</v>
      </c>
      <c r="C2884" s="157" t="s">
        <v>335</v>
      </c>
      <c r="D2884" s="157" t="s">
        <v>332</v>
      </c>
      <c r="E2884" s="158">
        <v>924</v>
      </c>
    </row>
    <row r="2885" spans="1:5" ht="14.4">
      <c r="A2885" s="157" t="s">
        <v>155</v>
      </c>
      <c r="B2885" s="158">
        <v>2020</v>
      </c>
      <c r="C2885" s="157" t="s">
        <v>336</v>
      </c>
      <c r="D2885" s="157" t="s">
        <v>332</v>
      </c>
      <c r="E2885" s="158">
        <v>2</v>
      </c>
    </row>
    <row r="2886" spans="1:5" ht="14.4">
      <c r="A2886" s="157" t="s">
        <v>155</v>
      </c>
      <c r="B2886" s="158">
        <v>2021</v>
      </c>
      <c r="C2886" s="157" t="s">
        <v>338</v>
      </c>
      <c r="D2886" s="157" t="s">
        <v>337</v>
      </c>
      <c r="E2886" s="158">
        <v>475</v>
      </c>
    </row>
    <row r="2887" spans="1:5" ht="14.4">
      <c r="A2887" s="157" t="s">
        <v>155</v>
      </c>
      <c r="B2887" s="158">
        <v>2021</v>
      </c>
      <c r="C2887" s="157" t="s">
        <v>339</v>
      </c>
      <c r="D2887" s="157" t="s">
        <v>337</v>
      </c>
      <c r="E2887" s="158">
        <v>47</v>
      </c>
    </row>
    <row r="2888" spans="1:5" ht="14.4">
      <c r="A2888" s="157" t="s">
        <v>155</v>
      </c>
      <c r="B2888" s="158">
        <v>2021</v>
      </c>
      <c r="C2888" s="157" t="s">
        <v>341</v>
      </c>
      <c r="D2888" s="157" t="s">
        <v>337</v>
      </c>
      <c r="E2888" s="158">
        <v>3420</v>
      </c>
    </row>
    <row r="2889" spans="1:5" ht="14.4">
      <c r="A2889" s="157" t="s">
        <v>155</v>
      </c>
      <c r="B2889" s="158">
        <v>2021</v>
      </c>
      <c r="C2889" s="157" t="s">
        <v>333</v>
      </c>
      <c r="D2889" s="157" t="s">
        <v>332</v>
      </c>
      <c r="E2889" s="158">
        <v>21</v>
      </c>
    </row>
    <row r="2890" spans="1:5" ht="14.4">
      <c r="A2890" s="157" t="s">
        <v>155</v>
      </c>
      <c r="B2890" s="158">
        <v>2021</v>
      </c>
      <c r="C2890" s="157" t="s">
        <v>335</v>
      </c>
      <c r="D2890" s="157" t="s">
        <v>332</v>
      </c>
      <c r="E2890" s="158">
        <v>924</v>
      </c>
    </row>
    <row r="2891" spans="1:5" ht="14.4">
      <c r="A2891" s="157" t="s">
        <v>155</v>
      </c>
      <c r="B2891" s="158">
        <v>2021</v>
      </c>
      <c r="C2891" s="157" t="s">
        <v>336</v>
      </c>
      <c r="D2891" s="157" t="s">
        <v>332</v>
      </c>
      <c r="E2891" s="158">
        <v>2</v>
      </c>
    </row>
    <row r="2892" spans="1:5" ht="14.4">
      <c r="A2892" s="157" t="s">
        <v>155</v>
      </c>
      <c r="B2892" s="158">
        <v>2022</v>
      </c>
      <c r="C2892" s="157" t="s">
        <v>338</v>
      </c>
      <c r="D2892" s="157" t="s">
        <v>337</v>
      </c>
      <c r="E2892" s="158">
        <v>486</v>
      </c>
    </row>
    <row r="2893" spans="1:5" ht="14.4">
      <c r="A2893" s="157" t="s">
        <v>155</v>
      </c>
      <c r="B2893" s="158">
        <v>2022</v>
      </c>
      <c r="C2893" s="157" t="s">
        <v>339</v>
      </c>
      <c r="D2893" s="157" t="s">
        <v>337</v>
      </c>
      <c r="E2893" s="158">
        <v>46</v>
      </c>
    </row>
    <row r="2894" spans="1:5" ht="14.4">
      <c r="A2894" s="157" t="s">
        <v>155</v>
      </c>
      <c r="B2894" s="158">
        <v>2022</v>
      </c>
      <c r="C2894" s="157" t="s">
        <v>341</v>
      </c>
      <c r="D2894" s="157" t="s">
        <v>337</v>
      </c>
      <c r="E2894" s="158">
        <v>3521</v>
      </c>
    </row>
    <row r="2895" spans="1:5" ht="14.4">
      <c r="A2895" s="157" t="s">
        <v>155</v>
      </c>
      <c r="B2895" s="158">
        <v>2022</v>
      </c>
      <c r="C2895" s="157" t="s">
        <v>333</v>
      </c>
      <c r="D2895" s="157" t="s">
        <v>332</v>
      </c>
      <c r="E2895" s="158">
        <v>17</v>
      </c>
    </row>
    <row r="2896" spans="1:5" ht="14.4">
      <c r="A2896" s="157" t="s">
        <v>155</v>
      </c>
      <c r="B2896" s="158">
        <v>2022</v>
      </c>
      <c r="C2896" s="157" t="s">
        <v>335</v>
      </c>
      <c r="D2896" s="157" t="s">
        <v>332</v>
      </c>
      <c r="E2896" s="158">
        <v>950</v>
      </c>
    </row>
    <row r="2897" spans="1:5" ht="14.4">
      <c r="A2897" s="157" t="s">
        <v>155</v>
      </c>
      <c r="B2897" s="158">
        <v>2022</v>
      </c>
      <c r="C2897" s="157" t="s">
        <v>336</v>
      </c>
      <c r="D2897" s="157" t="s">
        <v>332</v>
      </c>
      <c r="E2897" s="158">
        <v>2</v>
      </c>
    </row>
    <row r="2898" spans="1:5" ht="14.4">
      <c r="A2898" s="157" t="s">
        <v>155</v>
      </c>
      <c r="B2898" s="158">
        <v>2023</v>
      </c>
      <c r="C2898" s="157" t="s">
        <v>338</v>
      </c>
      <c r="D2898" s="157" t="s">
        <v>337</v>
      </c>
      <c r="E2898" s="158">
        <v>502</v>
      </c>
    </row>
    <row r="2899" spans="1:5" ht="14.4">
      <c r="A2899" s="157" t="s">
        <v>155</v>
      </c>
      <c r="B2899" s="158">
        <v>2023</v>
      </c>
      <c r="C2899" s="157" t="s">
        <v>339</v>
      </c>
      <c r="D2899" s="157" t="s">
        <v>337</v>
      </c>
      <c r="E2899" s="158">
        <v>48</v>
      </c>
    </row>
    <row r="2900" spans="1:5" ht="14.4">
      <c r="A2900" s="157" t="s">
        <v>155</v>
      </c>
      <c r="B2900" s="158">
        <v>2023</v>
      </c>
      <c r="C2900" s="157" t="s">
        <v>341</v>
      </c>
      <c r="D2900" s="157" t="s">
        <v>337</v>
      </c>
      <c r="E2900" s="158">
        <v>3693</v>
      </c>
    </row>
    <row r="2901" spans="1:5" ht="14.4">
      <c r="A2901" s="157" t="s">
        <v>155</v>
      </c>
      <c r="B2901" s="158">
        <v>2023</v>
      </c>
      <c r="C2901" s="157" t="s">
        <v>333</v>
      </c>
      <c r="D2901" s="157" t="s">
        <v>332</v>
      </c>
      <c r="E2901" s="158">
        <v>16</v>
      </c>
    </row>
    <row r="2902" spans="1:5" ht="14.4">
      <c r="A2902" s="157" t="s">
        <v>155</v>
      </c>
      <c r="B2902" s="158">
        <v>2023</v>
      </c>
      <c r="C2902" s="157" t="s">
        <v>335</v>
      </c>
      <c r="D2902" s="157" t="s">
        <v>332</v>
      </c>
      <c r="E2902" s="158">
        <v>972</v>
      </c>
    </row>
    <row r="2903" spans="1:5" ht="14.4">
      <c r="A2903" s="157" t="s">
        <v>155</v>
      </c>
      <c r="B2903" s="158">
        <v>2023</v>
      </c>
      <c r="C2903" s="157" t="s">
        <v>336</v>
      </c>
      <c r="D2903" s="157" t="s">
        <v>332</v>
      </c>
      <c r="E2903" s="158">
        <v>4</v>
      </c>
    </row>
    <row r="2904" spans="1:5" ht="14.4">
      <c r="A2904" s="157" t="s">
        <v>156</v>
      </c>
      <c r="B2904" s="158">
        <v>2015</v>
      </c>
      <c r="C2904" s="157" t="s">
        <v>338</v>
      </c>
      <c r="D2904" s="157" t="s">
        <v>337</v>
      </c>
      <c r="E2904" s="158">
        <v>2528</v>
      </c>
    </row>
    <row r="2905" spans="1:5" ht="14.4">
      <c r="A2905" s="157" t="s">
        <v>156</v>
      </c>
      <c r="B2905" s="158">
        <v>2015</v>
      </c>
      <c r="C2905" s="157" t="s">
        <v>339</v>
      </c>
      <c r="D2905" s="157" t="s">
        <v>337</v>
      </c>
      <c r="E2905" s="158">
        <v>238</v>
      </c>
    </row>
    <row r="2906" spans="1:5" ht="14.4">
      <c r="A2906" s="157" t="s">
        <v>156</v>
      </c>
      <c r="B2906" s="158">
        <v>2015</v>
      </c>
      <c r="C2906" s="157" t="s">
        <v>341</v>
      </c>
      <c r="D2906" s="157" t="s">
        <v>337</v>
      </c>
      <c r="E2906" s="158">
        <v>20188</v>
      </c>
    </row>
    <row r="2907" spans="1:5" ht="14.4">
      <c r="A2907" s="157" t="s">
        <v>156</v>
      </c>
      <c r="B2907" s="158">
        <v>2015</v>
      </c>
      <c r="C2907" s="157" t="s">
        <v>333</v>
      </c>
      <c r="D2907" s="157" t="s">
        <v>332</v>
      </c>
      <c r="E2907" s="158">
        <v>8</v>
      </c>
    </row>
    <row r="2908" spans="1:5" ht="14.4">
      <c r="A2908" s="157" t="s">
        <v>156</v>
      </c>
      <c r="B2908" s="158">
        <v>2015</v>
      </c>
      <c r="C2908" s="157" t="s">
        <v>335</v>
      </c>
      <c r="D2908" s="157" t="s">
        <v>332</v>
      </c>
      <c r="E2908" s="158">
        <v>6222</v>
      </c>
    </row>
    <row r="2909" spans="1:5" ht="14.4">
      <c r="A2909" s="157" t="s">
        <v>156</v>
      </c>
      <c r="B2909" s="158">
        <v>2015</v>
      </c>
      <c r="C2909" s="157" t="s">
        <v>336</v>
      </c>
      <c r="D2909" s="157" t="s">
        <v>332</v>
      </c>
      <c r="E2909" s="158">
        <v>57</v>
      </c>
    </row>
    <row r="2910" spans="1:5" ht="14.4">
      <c r="A2910" s="157" t="s">
        <v>156</v>
      </c>
      <c r="B2910" s="158">
        <v>2016</v>
      </c>
      <c r="C2910" s="157" t="s">
        <v>338</v>
      </c>
      <c r="D2910" s="157" t="s">
        <v>337</v>
      </c>
      <c r="E2910" s="158">
        <v>2550</v>
      </c>
    </row>
    <row r="2911" spans="1:5" ht="14.4">
      <c r="A2911" s="157" t="s">
        <v>156</v>
      </c>
      <c r="B2911" s="158">
        <v>2016</v>
      </c>
      <c r="C2911" s="157" t="s">
        <v>339</v>
      </c>
      <c r="D2911" s="157" t="s">
        <v>337</v>
      </c>
      <c r="E2911" s="158">
        <v>233</v>
      </c>
    </row>
    <row r="2912" spans="1:5" ht="14.4">
      <c r="A2912" s="157" t="s">
        <v>156</v>
      </c>
      <c r="B2912" s="158">
        <v>2016</v>
      </c>
      <c r="C2912" s="157" t="s">
        <v>341</v>
      </c>
      <c r="D2912" s="157" t="s">
        <v>337</v>
      </c>
      <c r="E2912" s="158">
        <v>20385</v>
      </c>
    </row>
    <row r="2913" spans="1:5" ht="14.4">
      <c r="A2913" s="157" t="s">
        <v>156</v>
      </c>
      <c r="B2913" s="158">
        <v>2016</v>
      </c>
      <c r="C2913" s="157" t="s">
        <v>333</v>
      </c>
      <c r="D2913" s="157" t="s">
        <v>332</v>
      </c>
      <c r="E2913" s="158">
        <v>8</v>
      </c>
    </row>
    <row r="2914" spans="1:5" ht="14.4">
      <c r="A2914" s="157" t="s">
        <v>156</v>
      </c>
      <c r="B2914" s="158">
        <v>2016</v>
      </c>
      <c r="C2914" s="157" t="s">
        <v>335</v>
      </c>
      <c r="D2914" s="157" t="s">
        <v>332</v>
      </c>
      <c r="E2914" s="158">
        <v>6179</v>
      </c>
    </row>
    <row r="2915" spans="1:5" ht="14.4">
      <c r="A2915" s="157" t="s">
        <v>156</v>
      </c>
      <c r="B2915" s="158">
        <v>2016</v>
      </c>
      <c r="C2915" s="157" t="s">
        <v>336</v>
      </c>
      <c r="D2915" s="157" t="s">
        <v>332</v>
      </c>
      <c r="E2915" s="158">
        <v>56</v>
      </c>
    </row>
    <row r="2916" spans="1:5" ht="14.4">
      <c r="A2916" s="157" t="s">
        <v>156</v>
      </c>
      <c r="B2916" s="158">
        <v>2017</v>
      </c>
      <c r="C2916" s="157" t="s">
        <v>338</v>
      </c>
      <c r="D2916" s="157" t="s">
        <v>337</v>
      </c>
      <c r="E2916" s="158">
        <v>2589</v>
      </c>
    </row>
    <row r="2917" spans="1:5" ht="14.4">
      <c r="A2917" s="157" t="s">
        <v>156</v>
      </c>
      <c r="B2917" s="158">
        <v>2017</v>
      </c>
      <c r="C2917" s="157" t="s">
        <v>339</v>
      </c>
      <c r="D2917" s="157" t="s">
        <v>337</v>
      </c>
      <c r="E2917" s="158">
        <v>190</v>
      </c>
    </row>
    <row r="2918" spans="1:5" ht="14.4">
      <c r="A2918" s="157" t="s">
        <v>156</v>
      </c>
      <c r="B2918" s="158">
        <v>2017</v>
      </c>
      <c r="C2918" s="157" t="s">
        <v>341</v>
      </c>
      <c r="D2918" s="157" t="s">
        <v>337</v>
      </c>
      <c r="E2918" s="158">
        <v>20594</v>
      </c>
    </row>
    <row r="2919" spans="1:5" ht="14.4">
      <c r="A2919" s="157" t="s">
        <v>156</v>
      </c>
      <c r="B2919" s="158">
        <v>2017</v>
      </c>
      <c r="C2919" s="157" t="s">
        <v>333</v>
      </c>
      <c r="D2919" s="157" t="s">
        <v>332</v>
      </c>
      <c r="E2919" s="158">
        <v>8</v>
      </c>
    </row>
    <row r="2920" spans="1:5" ht="14.4">
      <c r="A2920" s="157" t="s">
        <v>156</v>
      </c>
      <c r="B2920" s="158">
        <v>2017</v>
      </c>
      <c r="C2920" s="157" t="s">
        <v>335</v>
      </c>
      <c r="D2920" s="157" t="s">
        <v>332</v>
      </c>
      <c r="E2920" s="158">
        <v>6182</v>
      </c>
    </row>
    <row r="2921" spans="1:5" ht="14.4">
      <c r="A2921" s="157" t="s">
        <v>156</v>
      </c>
      <c r="B2921" s="158">
        <v>2017</v>
      </c>
      <c r="C2921" s="157" t="s">
        <v>336</v>
      </c>
      <c r="D2921" s="157" t="s">
        <v>332</v>
      </c>
      <c r="E2921" s="158">
        <v>53</v>
      </c>
    </row>
    <row r="2922" spans="1:5" ht="14.4">
      <c r="A2922" s="157" t="s">
        <v>156</v>
      </c>
      <c r="B2922" s="158">
        <v>2018</v>
      </c>
      <c r="C2922" s="157" t="s">
        <v>338</v>
      </c>
      <c r="D2922" s="157" t="s">
        <v>337</v>
      </c>
      <c r="E2922" s="158">
        <v>2577</v>
      </c>
    </row>
    <row r="2923" spans="1:5" ht="14.4">
      <c r="A2923" s="157" t="s">
        <v>156</v>
      </c>
      <c r="B2923" s="158">
        <v>2018</v>
      </c>
      <c r="C2923" s="157" t="s">
        <v>339</v>
      </c>
      <c r="D2923" s="157" t="s">
        <v>337</v>
      </c>
      <c r="E2923" s="158">
        <v>191</v>
      </c>
    </row>
    <row r="2924" spans="1:5" ht="14.4">
      <c r="A2924" s="157" t="s">
        <v>156</v>
      </c>
      <c r="B2924" s="158">
        <v>2018</v>
      </c>
      <c r="C2924" s="157" t="s">
        <v>341</v>
      </c>
      <c r="D2924" s="157" t="s">
        <v>337</v>
      </c>
      <c r="E2924" s="158">
        <v>20779</v>
      </c>
    </row>
    <row r="2925" spans="1:5" ht="14.4">
      <c r="A2925" s="157" t="s">
        <v>156</v>
      </c>
      <c r="B2925" s="158">
        <v>2018</v>
      </c>
      <c r="C2925" s="157" t="s">
        <v>333</v>
      </c>
      <c r="D2925" s="157" t="s">
        <v>332</v>
      </c>
      <c r="E2925" s="158">
        <v>9</v>
      </c>
    </row>
    <row r="2926" spans="1:5" ht="14.4">
      <c r="A2926" s="157" t="s">
        <v>156</v>
      </c>
      <c r="B2926" s="158">
        <v>2018</v>
      </c>
      <c r="C2926" s="157" t="s">
        <v>335</v>
      </c>
      <c r="D2926" s="157" t="s">
        <v>332</v>
      </c>
      <c r="E2926" s="158">
        <v>6282</v>
      </c>
    </row>
    <row r="2927" spans="1:5" ht="14.4">
      <c r="A2927" s="157" t="s">
        <v>156</v>
      </c>
      <c r="B2927" s="158">
        <v>2018</v>
      </c>
      <c r="C2927" s="157" t="s">
        <v>336</v>
      </c>
      <c r="D2927" s="157" t="s">
        <v>332</v>
      </c>
      <c r="E2927" s="158">
        <v>52</v>
      </c>
    </row>
    <row r="2928" spans="1:5" ht="14.4">
      <c r="A2928" s="157" t="s">
        <v>156</v>
      </c>
      <c r="B2928" s="158">
        <v>2019</v>
      </c>
      <c r="C2928" s="157" t="s">
        <v>338</v>
      </c>
      <c r="D2928" s="157" t="s">
        <v>337</v>
      </c>
      <c r="E2928" s="158">
        <v>2598</v>
      </c>
    </row>
    <row r="2929" spans="1:5" ht="14.4">
      <c r="A2929" s="157" t="s">
        <v>156</v>
      </c>
      <c r="B2929" s="158">
        <v>2019</v>
      </c>
      <c r="C2929" s="157" t="s">
        <v>339</v>
      </c>
      <c r="D2929" s="157" t="s">
        <v>337</v>
      </c>
      <c r="E2929" s="158">
        <v>193</v>
      </c>
    </row>
    <row r="2930" spans="1:5" ht="14.4">
      <c r="A2930" s="157" t="s">
        <v>156</v>
      </c>
      <c r="B2930" s="158">
        <v>2019</v>
      </c>
      <c r="C2930" s="157" t="s">
        <v>341</v>
      </c>
      <c r="D2930" s="157" t="s">
        <v>337</v>
      </c>
      <c r="E2930" s="158">
        <v>20983</v>
      </c>
    </row>
    <row r="2931" spans="1:5" ht="14.4">
      <c r="A2931" s="157" t="s">
        <v>156</v>
      </c>
      <c r="B2931" s="158">
        <v>2019</v>
      </c>
      <c r="C2931" s="157" t="s">
        <v>333</v>
      </c>
      <c r="D2931" s="157" t="s">
        <v>332</v>
      </c>
      <c r="E2931" s="158">
        <v>9</v>
      </c>
    </row>
    <row r="2932" spans="1:5" ht="14.4">
      <c r="A2932" s="157" t="s">
        <v>156</v>
      </c>
      <c r="B2932" s="158">
        <v>2019</v>
      </c>
      <c r="C2932" s="157" t="s">
        <v>335</v>
      </c>
      <c r="D2932" s="157" t="s">
        <v>332</v>
      </c>
      <c r="E2932" s="158">
        <v>6282</v>
      </c>
    </row>
    <row r="2933" spans="1:5" ht="14.4">
      <c r="A2933" s="157" t="s">
        <v>156</v>
      </c>
      <c r="B2933" s="158">
        <v>2019</v>
      </c>
      <c r="C2933" s="157" t="s">
        <v>336</v>
      </c>
      <c r="D2933" s="157" t="s">
        <v>332</v>
      </c>
      <c r="E2933" s="158">
        <v>50</v>
      </c>
    </row>
    <row r="2934" spans="1:5" ht="14.4">
      <c r="A2934" s="157" t="s">
        <v>156</v>
      </c>
      <c r="B2934" s="158">
        <v>2020</v>
      </c>
      <c r="C2934" s="157" t="s">
        <v>338</v>
      </c>
      <c r="D2934" s="157" t="s">
        <v>337</v>
      </c>
      <c r="E2934" s="158">
        <v>2613</v>
      </c>
    </row>
    <row r="2935" spans="1:5" ht="14.4">
      <c r="A2935" s="157" t="s">
        <v>156</v>
      </c>
      <c r="B2935" s="158">
        <v>2020</v>
      </c>
      <c r="C2935" s="157" t="s">
        <v>339</v>
      </c>
      <c r="D2935" s="157" t="s">
        <v>337</v>
      </c>
      <c r="E2935" s="158">
        <v>181</v>
      </c>
    </row>
    <row r="2936" spans="1:5" ht="14.4">
      <c r="A2936" s="157" t="s">
        <v>156</v>
      </c>
      <c r="B2936" s="158">
        <v>2020</v>
      </c>
      <c r="C2936" s="157" t="s">
        <v>341</v>
      </c>
      <c r="D2936" s="157" t="s">
        <v>337</v>
      </c>
      <c r="E2936" s="158">
        <v>21159</v>
      </c>
    </row>
    <row r="2937" spans="1:5" ht="14.4">
      <c r="A2937" s="157" t="s">
        <v>156</v>
      </c>
      <c r="B2937" s="158">
        <v>2020</v>
      </c>
      <c r="C2937" s="157" t="s">
        <v>333</v>
      </c>
      <c r="D2937" s="157" t="s">
        <v>332</v>
      </c>
      <c r="E2937" s="158">
        <v>9</v>
      </c>
    </row>
    <row r="2938" spans="1:5" ht="14.4">
      <c r="A2938" s="157" t="s">
        <v>156</v>
      </c>
      <c r="B2938" s="158">
        <v>2020</v>
      </c>
      <c r="C2938" s="157" t="s">
        <v>335</v>
      </c>
      <c r="D2938" s="157" t="s">
        <v>332</v>
      </c>
      <c r="E2938" s="158">
        <v>6283</v>
      </c>
    </row>
    <row r="2939" spans="1:5" ht="14.4">
      <c r="A2939" s="157" t="s">
        <v>156</v>
      </c>
      <c r="B2939" s="158">
        <v>2020</v>
      </c>
      <c r="C2939" s="157" t="s">
        <v>336</v>
      </c>
      <c r="D2939" s="157" t="s">
        <v>332</v>
      </c>
      <c r="E2939" s="158">
        <v>50</v>
      </c>
    </row>
    <row r="2940" spans="1:5" ht="14.4">
      <c r="A2940" s="157" t="s">
        <v>156</v>
      </c>
      <c r="B2940" s="158">
        <v>2021</v>
      </c>
      <c r="C2940" s="157" t="s">
        <v>338</v>
      </c>
      <c r="D2940" s="157" t="s">
        <v>337</v>
      </c>
      <c r="E2940" s="158">
        <v>2630</v>
      </c>
    </row>
    <row r="2941" spans="1:5" ht="14.4">
      <c r="A2941" s="157" t="s">
        <v>156</v>
      </c>
      <c r="B2941" s="158">
        <v>2021</v>
      </c>
      <c r="C2941" s="157" t="s">
        <v>339</v>
      </c>
      <c r="D2941" s="157" t="s">
        <v>337</v>
      </c>
      <c r="E2941" s="158">
        <v>178</v>
      </c>
    </row>
    <row r="2942" spans="1:5" ht="14.4">
      <c r="A2942" s="157" t="s">
        <v>156</v>
      </c>
      <c r="B2942" s="158">
        <v>2021</v>
      </c>
      <c r="C2942" s="157" t="s">
        <v>341</v>
      </c>
      <c r="D2942" s="157" t="s">
        <v>337</v>
      </c>
      <c r="E2942" s="158">
        <v>21393</v>
      </c>
    </row>
    <row r="2943" spans="1:5" ht="14.4">
      <c r="A2943" s="157" t="s">
        <v>156</v>
      </c>
      <c r="B2943" s="158">
        <v>2021</v>
      </c>
      <c r="C2943" s="157" t="s">
        <v>333</v>
      </c>
      <c r="D2943" s="157" t="s">
        <v>332</v>
      </c>
      <c r="E2943" s="158">
        <v>9</v>
      </c>
    </row>
    <row r="2944" spans="1:5" ht="14.4">
      <c r="A2944" s="157" t="s">
        <v>156</v>
      </c>
      <c r="B2944" s="158">
        <v>2021</v>
      </c>
      <c r="C2944" s="157" t="s">
        <v>335</v>
      </c>
      <c r="D2944" s="157" t="s">
        <v>332</v>
      </c>
      <c r="E2944" s="158">
        <v>6283</v>
      </c>
    </row>
    <row r="2945" spans="1:5" ht="14.4">
      <c r="A2945" s="157" t="s">
        <v>156</v>
      </c>
      <c r="B2945" s="158">
        <v>2021</v>
      </c>
      <c r="C2945" s="157" t="s">
        <v>336</v>
      </c>
      <c r="D2945" s="157" t="s">
        <v>332</v>
      </c>
      <c r="E2945" s="158">
        <v>49</v>
      </c>
    </row>
    <row r="2946" spans="1:5" ht="14.4">
      <c r="A2946" s="157" t="s">
        <v>156</v>
      </c>
      <c r="B2946" s="158">
        <v>2022</v>
      </c>
      <c r="C2946" s="157" t="s">
        <v>338</v>
      </c>
      <c r="D2946" s="157" t="s">
        <v>337</v>
      </c>
      <c r="E2946" s="158">
        <v>2670</v>
      </c>
    </row>
    <row r="2947" spans="1:5" ht="14.4">
      <c r="A2947" s="157" t="s">
        <v>156</v>
      </c>
      <c r="B2947" s="158">
        <v>2022</v>
      </c>
      <c r="C2947" s="157" t="s">
        <v>339</v>
      </c>
      <c r="D2947" s="157" t="s">
        <v>337</v>
      </c>
      <c r="E2947" s="158">
        <v>174</v>
      </c>
    </row>
    <row r="2948" spans="1:5" ht="14.4">
      <c r="A2948" s="157" t="s">
        <v>156</v>
      </c>
      <c r="B2948" s="158">
        <v>2022</v>
      </c>
      <c r="C2948" s="157" t="s">
        <v>341</v>
      </c>
      <c r="D2948" s="157" t="s">
        <v>337</v>
      </c>
      <c r="E2948" s="158">
        <v>21585</v>
      </c>
    </row>
    <row r="2949" spans="1:5" ht="14.4">
      <c r="A2949" s="157" t="s">
        <v>156</v>
      </c>
      <c r="B2949" s="158">
        <v>2022</v>
      </c>
      <c r="C2949" s="157" t="s">
        <v>333</v>
      </c>
      <c r="D2949" s="157" t="s">
        <v>332</v>
      </c>
      <c r="E2949" s="158">
        <v>9</v>
      </c>
    </row>
    <row r="2950" spans="1:5" ht="14.4">
      <c r="A2950" s="157" t="s">
        <v>156</v>
      </c>
      <c r="B2950" s="158">
        <v>2022</v>
      </c>
      <c r="C2950" s="157" t="s">
        <v>335</v>
      </c>
      <c r="D2950" s="157" t="s">
        <v>332</v>
      </c>
      <c r="E2950" s="158">
        <v>6283</v>
      </c>
    </row>
    <row r="2951" spans="1:5" ht="14.4">
      <c r="A2951" s="157" t="s">
        <v>156</v>
      </c>
      <c r="B2951" s="158">
        <v>2022</v>
      </c>
      <c r="C2951" s="157" t="s">
        <v>336</v>
      </c>
      <c r="D2951" s="157" t="s">
        <v>332</v>
      </c>
      <c r="E2951" s="158">
        <v>49</v>
      </c>
    </row>
    <row r="2952" spans="1:5" ht="14.4">
      <c r="A2952" s="157" t="s">
        <v>156</v>
      </c>
      <c r="B2952" s="158">
        <v>2023</v>
      </c>
      <c r="C2952" s="157" t="s">
        <v>338</v>
      </c>
      <c r="D2952" s="157" t="s">
        <v>337</v>
      </c>
      <c r="E2952" s="158">
        <v>2708</v>
      </c>
    </row>
    <row r="2953" spans="1:5" ht="14.4">
      <c r="A2953" s="157" t="s">
        <v>156</v>
      </c>
      <c r="B2953" s="158">
        <v>2023</v>
      </c>
      <c r="C2953" s="157" t="s">
        <v>339</v>
      </c>
      <c r="D2953" s="157" t="s">
        <v>337</v>
      </c>
      <c r="E2953" s="158">
        <v>177</v>
      </c>
    </row>
    <row r="2954" spans="1:5" ht="14.4">
      <c r="A2954" s="157" t="s">
        <v>156</v>
      </c>
      <c r="B2954" s="158">
        <v>2023</v>
      </c>
      <c r="C2954" s="157" t="s">
        <v>341</v>
      </c>
      <c r="D2954" s="157" t="s">
        <v>337</v>
      </c>
      <c r="E2954" s="158">
        <v>21800</v>
      </c>
    </row>
    <row r="2955" spans="1:5" ht="14.4">
      <c r="A2955" s="157" t="s">
        <v>156</v>
      </c>
      <c r="B2955" s="158">
        <v>2023</v>
      </c>
      <c r="C2955" s="157" t="s">
        <v>333</v>
      </c>
      <c r="D2955" s="157" t="s">
        <v>332</v>
      </c>
      <c r="E2955" s="158">
        <v>9</v>
      </c>
    </row>
    <row r="2956" spans="1:5" ht="14.4">
      <c r="A2956" s="157" t="s">
        <v>156</v>
      </c>
      <c r="B2956" s="158">
        <v>2023</v>
      </c>
      <c r="C2956" s="157" t="s">
        <v>335</v>
      </c>
      <c r="D2956" s="157" t="s">
        <v>332</v>
      </c>
      <c r="E2956" s="158">
        <v>6283</v>
      </c>
    </row>
    <row r="2957" spans="1:5" ht="14.4">
      <c r="A2957" s="157" t="s">
        <v>156</v>
      </c>
      <c r="B2957" s="158">
        <v>2023</v>
      </c>
      <c r="C2957" s="157" t="s">
        <v>336</v>
      </c>
      <c r="D2957" s="157" t="s">
        <v>332</v>
      </c>
      <c r="E2957" s="158">
        <v>49</v>
      </c>
    </row>
  </sheetData>
  <pageMargins left="0.7" right="0.7" top="0.75" bottom="0.75" header="0" footer="0"/>
  <pageSetup orientation="landscape"/>
  <tableParts count="1">
    <tablePart r:id="rId2"/>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1000"/>
  <sheetViews>
    <sheetView topLeftCell="Z1" workbookViewId="0">
      <selection activeCell="AT23" sqref="AT23"/>
    </sheetView>
  </sheetViews>
  <sheetFormatPr defaultColWidth="14.44140625" defaultRowHeight="15.75" customHeight="1"/>
  <cols>
    <col min="1" max="1" width="36.88671875" customWidth="1"/>
    <col min="2" max="2" width="24.33203125" customWidth="1"/>
    <col min="3" max="7" width="41.33203125" customWidth="1"/>
    <col min="8" max="8" width="8.6640625" customWidth="1"/>
    <col min="9" max="9" width="35.109375" customWidth="1"/>
    <col min="10" max="10" width="11.5546875" customWidth="1"/>
    <col min="11" max="11" width="8.5546875" customWidth="1"/>
    <col min="12" max="12" width="9.5546875" customWidth="1"/>
    <col min="13" max="14" width="8.5546875" customWidth="1"/>
    <col min="15" max="15" width="11.5546875" customWidth="1"/>
    <col min="16" max="16" width="12.109375" customWidth="1"/>
    <col min="17" max="22" width="9.44140625" customWidth="1"/>
    <col min="23" max="23" width="7.33203125" customWidth="1"/>
    <col min="24" max="24" width="11.44140625" customWidth="1"/>
    <col min="25" max="25" width="9.44140625" customWidth="1"/>
    <col min="26" max="26" width="7.5546875" customWidth="1"/>
    <col min="27" max="27" width="7.109375" customWidth="1"/>
    <col min="28" max="28" width="7.44140625" customWidth="1"/>
    <col min="29" max="29" width="7.6640625" customWidth="1"/>
    <col min="30" max="30" width="9.33203125" customWidth="1"/>
    <col min="31" max="31" width="7.109375" customWidth="1"/>
    <col min="32" max="32" width="12.44140625" customWidth="1"/>
    <col min="33" max="37" width="11.5546875" customWidth="1"/>
    <col min="38" max="38" width="8.6640625" customWidth="1"/>
    <col min="39" max="44" width="12" customWidth="1"/>
    <col min="45" max="54" width="24.33203125" customWidth="1"/>
  </cols>
  <sheetData>
    <row r="1" spans="1:54" ht="27.6">
      <c r="A1" s="161" t="s">
        <v>7</v>
      </c>
      <c r="B1" s="161" t="s">
        <v>303</v>
      </c>
      <c r="C1" s="161" t="s">
        <v>348</v>
      </c>
      <c r="D1" s="161" t="s">
        <v>349</v>
      </c>
      <c r="E1" s="161" t="s">
        <v>350</v>
      </c>
      <c r="F1" s="161" t="s">
        <v>351</v>
      </c>
      <c r="G1" s="161" t="s">
        <v>352</v>
      </c>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row>
    <row r="2" spans="1:54" ht="14.4">
      <c r="A2" s="126" t="s">
        <v>1</v>
      </c>
      <c r="B2" s="163">
        <v>2015</v>
      </c>
      <c r="C2" s="163">
        <v>1631</v>
      </c>
      <c r="D2" s="163">
        <v>1213.19</v>
      </c>
      <c r="E2" s="163">
        <v>418.49</v>
      </c>
      <c r="F2" s="163">
        <v>134997612.66</v>
      </c>
      <c r="G2" s="163">
        <v>42688430.609999999</v>
      </c>
      <c r="I2" s="226" t="s">
        <v>353</v>
      </c>
      <c r="J2" s="226" t="s">
        <v>303</v>
      </c>
      <c r="K2" s="225"/>
      <c r="L2" s="225"/>
      <c r="M2" s="225"/>
      <c r="N2" s="225"/>
      <c r="O2" s="228"/>
    </row>
    <row r="3" spans="1:54" ht="14.4">
      <c r="A3" s="130" t="s">
        <v>1</v>
      </c>
      <c r="B3" s="164">
        <v>2016</v>
      </c>
      <c r="C3" s="164">
        <v>1625</v>
      </c>
      <c r="D3" s="164">
        <v>1240.31</v>
      </c>
      <c r="E3" s="164">
        <v>384.81</v>
      </c>
      <c r="F3" s="164">
        <v>137117477.24000001</v>
      </c>
      <c r="G3" s="164">
        <v>41095110.259999998</v>
      </c>
      <c r="I3" s="226" t="s">
        <v>7</v>
      </c>
      <c r="J3" s="224">
        <v>2019</v>
      </c>
      <c r="K3" s="232">
        <v>2020</v>
      </c>
      <c r="L3" s="232">
        <v>2021</v>
      </c>
      <c r="M3" s="232">
        <v>2022</v>
      </c>
      <c r="N3" s="232">
        <v>2023</v>
      </c>
      <c r="O3" s="231" t="s">
        <v>325</v>
      </c>
      <c r="Q3" s="54"/>
      <c r="R3" s="149"/>
      <c r="S3" s="136">
        <v>2019</v>
      </c>
      <c r="T3" s="136">
        <v>2020</v>
      </c>
      <c r="U3" s="136">
        <v>2021</v>
      </c>
      <c r="V3" s="136">
        <v>2022</v>
      </c>
      <c r="W3" s="136">
        <v>2023</v>
      </c>
      <c r="X3" s="136" t="s">
        <v>15</v>
      </c>
    </row>
    <row r="4" spans="1:54" ht="28.8">
      <c r="A4" s="126" t="s">
        <v>1</v>
      </c>
      <c r="B4" s="163">
        <v>2017</v>
      </c>
      <c r="C4" s="163">
        <v>1642</v>
      </c>
      <c r="D4" s="163">
        <v>1122</v>
      </c>
      <c r="E4" s="163">
        <v>520</v>
      </c>
      <c r="F4" s="163">
        <v>126146255</v>
      </c>
      <c r="G4" s="163">
        <v>57783583</v>
      </c>
      <c r="I4" s="234" t="s">
        <v>1</v>
      </c>
      <c r="J4" s="235">
        <v>1565.7</v>
      </c>
      <c r="K4" s="236">
        <v>1463.8</v>
      </c>
      <c r="L4" s="236">
        <v>1481.2</v>
      </c>
      <c r="M4" s="236">
        <v>1465.7</v>
      </c>
      <c r="N4" s="236">
        <v>1459</v>
      </c>
      <c r="O4" s="237">
        <v>7435.4</v>
      </c>
      <c r="Q4" s="133"/>
      <c r="R4" s="165" t="s">
        <v>16</v>
      </c>
      <c r="S4" s="19">
        <f t="shared" ref="S4:W4" si="0">AVERAGE(J13:J41,J43:J66)</f>
        <v>215.51786163509433</v>
      </c>
      <c r="T4" s="19">
        <f t="shared" si="0"/>
        <v>221.25979591836733</v>
      </c>
      <c r="U4" s="19">
        <f t="shared" si="0"/>
        <v>217.25083999999998</v>
      </c>
      <c r="V4" s="19">
        <f t="shared" si="0"/>
        <v>222.23509803921573</v>
      </c>
      <c r="W4" s="19">
        <f t="shared" si="0"/>
        <v>221.23588235294116</v>
      </c>
      <c r="X4" s="19">
        <f t="shared" ref="X4:X5" si="1">AVERAGE(S4:W4)</f>
        <v>219.4998955891237</v>
      </c>
    </row>
    <row r="5" spans="1:54" ht="43.2">
      <c r="A5" s="130" t="s">
        <v>1</v>
      </c>
      <c r="B5" s="164">
        <v>2018</v>
      </c>
      <c r="C5" s="164">
        <v>1654.22</v>
      </c>
      <c r="D5" s="164">
        <v>1178.52</v>
      </c>
      <c r="E5" s="164">
        <v>475.73</v>
      </c>
      <c r="F5" s="164">
        <v>141395630</v>
      </c>
      <c r="G5" s="164">
        <v>52469703</v>
      </c>
      <c r="I5" s="238" t="s">
        <v>2</v>
      </c>
      <c r="J5" s="239">
        <v>250.73</v>
      </c>
      <c r="K5" s="240">
        <v>246.45</v>
      </c>
      <c r="L5" s="240">
        <v>245.72</v>
      </c>
      <c r="M5" s="240">
        <v>255.53</v>
      </c>
      <c r="N5" s="240">
        <v>263.88</v>
      </c>
      <c r="O5" s="241">
        <v>1262.31</v>
      </c>
      <c r="Q5" s="133"/>
      <c r="R5" s="165" t="s">
        <v>18</v>
      </c>
      <c r="S5" s="19">
        <f t="shared" ref="S5:W5" si="2">J40</f>
        <v>624.44000000000005</v>
      </c>
      <c r="T5" s="19">
        <f t="shared" si="2"/>
        <v>580.6</v>
      </c>
      <c r="U5" s="19">
        <f t="shared" si="2"/>
        <v>582.70000000000005</v>
      </c>
      <c r="V5" s="19">
        <f t="shared" si="2"/>
        <v>615.70000000000005</v>
      </c>
      <c r="W5" s="19">
        <f t="shared" si="2"/>
        <v>509.01</v>
      </c>
      <c r="X5" s="19">
        <f t="shared" si="1"/>
        <v>582.49</v>
      </c>
      <c r="Z5" s="166" t="s">
        <v>354</v>
      </c>
      <c r="AA5" s="167"/>
      <c r="AB5" s="167"/>
      <c r="AC5" s="167"/>
      <c r="AD5" s="167"/>
      <c r="AE5" s="167"/>
      <c r="AF5" s="167"/>
      <c r="AG5" s="167"/>
      <c r="AH5" s="167"/>
      <c r="AI5" s="167"/>
      <c r="AJ5" s="167"/>
      <c r="AK5" s="167"/>
      <c r="AL5" s="167"/>
      <c r="AM5" s="167"/>
      <c r="AN5" s="167"/>
      <c r="AO5" s="167"/>
      <c r="AP5" s="167"/>
      <c r="AQ5" s="167"/>
    </row>
    <row r="6" spans="1:54" ht="14.4">
      <c r="A6" s="126" t="s">
        <v>1</v>
      </c>
      <c r="B6" s="163">
        <v>2019</v>
      </c>
      <c r="C6" s="163">
        <v>1565.7</v>
      </c>
      <c r="D6" s="163">
        <v>1021.8</v>
      </c>
      <c r="E6" s="163">
        <v>543.9</v>
      </c>
      <c r="F6" s="163">
        <v>149378448</v>
      </c>
      <c r="G6" s="163">
        <v>79512520</v>
      </c>
      <c r="I6" s="238" t="s">
        <v>3</v>
      </c>
      <c r="J6" s="239">
        <v>308.19</v>
      </c>
      <c r="K6" s="240">
        <v>302.77999999999997</v>
      </c>
      <c r="L6" s="240">
        <v>299.83</v>
      </c>
      <c r="M6" s="240">
        <v>308.33</v>
      </c>
      <c r="N6" s="240">
        <v>311</v>
      </c>
      <c r="O6" s="241">
        <v>1530.1299999999999</v>
      </c>
      <c r="Q6" s="133"/>
      <c r="Z6" s="5" t="s">
        <v>355</v>
      </c>
      <c r="AA6" s="28"/>
      <c r="AB6" s="28"/>
    </row>
    <row r="7" spans="1:54" ht="14.4">
      <c r="A7" s="130" t="s">
        <v>1</v>
      </c>
      <c r="B7" s="164">
        <v>2020</v>
      </c>
      <c r="C7" s="164">
        <v>1463.8</v>
      </c>
      <c r="D7" s="164">
        <v>1155</v>
      </c>
      <c r="E7" s="164">
        <v>308.8</v>
      </c>
      <c r="F7" s="164">
        <v>146814399</v>
      </c>
      <c r="G7" s="164">
        <v>39256924</v>
      </c>
      <c r="I7" s="238" t="s">
        <v>4</v>
      </c>
      <c r="J7" s="239">
        <v>319</v>
      </c>
      <c r="K7" s="240">
        <v>303</v>
      </c>
      <c r="L7" s="240">
        <v>295</v>
      </c>
      <c r="M7" s="240">
        <v>300</v>
      </c>
      <c r="N7" s="240">
        <v>305</v>
      </c>
      <c r="O7" s="241">
        <v>1522</v>
      </c>
    </row>
    <row r="8" spans="1:54" ht="14.4">
      <c r="A8" s="126" t="s">
        <v>1</v>
      </c>
      <c r="B8" s="163">
        <v>2021</v>
      </c>
      <c r="C8" s="163">
        <v>1481.2</v>
      </c>
      <c r="D8" s="163">
        <v>1055.4000000000001</v>
      </c>
      <c r="E8" s="163">
        <v>425.8</v>
      </c>
      <c r="F8" s="163">
        <v>135939201</v>
      </c>
      <c r="G8" s="163">
        <v>54841950</v>
      </c>
      <c r="I8" s="238" t="s">
        <v>5</v>
      </c>
      <c r="J8" s="239">
        <v>1517.1666666599999</v>
      </c>
      <c r="K8" s="240">
        <v>1431.58</v>
      </c>
      <c r="L8" s="240">
        <v>1294.42</v>
      </c>
      <c r="M8" s="240">
        <v>1327</v>
      </c>
      <c r="N8" s="240">
        <v>1404</v>
      </c>
      <c r="O8" s="241">
        <v>6974.1666666599995</v>
      </c>
    </row>
    <row r="9" spans="1:54" ht="14.4">
      <c r="A9" s="130" t="s">
        <v>1</v>
      </c>
      <c r="B9" s="164">
        <v>2022</v>
      </c>
      <c r="C9" s="164">
        <v>1465.7</v>
      </c>
      <c r="D9" s="164">
        <v>1143.7</v>
      </c>
      <c r="E9" s="164">
        <v>322</v>
      </c>
      <c r="F9" s="164">
        <v>143699294.59999999</v>
      </c>
      <c r="G9" s="164">
        <v>40451199.530000001</v>
      </c>
      <c r="I9" s="242" t="s">
        <v>325</v>
      </c>
      <c r="J9" s="244">
        <v>3960.7866666599998</v>
      </c>
      <c r="K9" s="245">
        <v>3747.6099999999997</v>
      </c>
      <c r="L9" s="245">
        <v>3616.17</v>
      </c>
      <c r="M9" s="245">
        <v>3656.56</v>
      </c>
      <c r="N9" s="245">
        <v>3742.88</v>
      </c>
      <c r="O9" s="246">
        <v>18724.006666659996</v>
      </c>
    </row>
    <row r="10" spans="1:54" ht="14.4">
      <c r="A10" s="126" t="s">
        <v>1</v>
      </c>
      <c r="B10" s="163">
        <v>2023</v>
      </c>
      <c r="C10" s="163">
        <v>1459</v>
      </c>
      <c r="D10" s="163">
        <v>0</v>
      </c>
      <c r="E10" s="163">
        <v>0</v>
      </c>
      <c r="F10" s="163">
        <v>0</v>
      </c>
      <c r="G10" s="163">
        <v>0</v>
      </c>
      <c r="Q10" s="76" t="s">
        <v>356</v>
      </c>
      <c r="Y10" s="76" t="s">
        <v>357</v>
      </c>
      <c r="AF10" s="76" t="s">
        <v>358</v>
      </c>
      <c r="AM10" s="76" t="s">
        <v>359</v>
      </c>
    </row>
    <row r="11" spans="1:54" ht="14.4">
      <c r="A11" s="130" t="s">
        <v>97</v>
      </c>
      <c r="B11" s="164">
        <v>2015</v>
      </c>
      <c r="C11" s="164">
        <v>61</v>
      </c>
      <c r="D11" s="164">
        <v>37</v>
      </c>
      <c r="E11" s="164">
        <v>24</v>
      </c>
      <c r="F11" s="164">
        <v>3608363.33</v>
      </c>
      <c r="G11" s="164">
        <v>2348454.06</v>
      </c>
      <c r="I11" s="226" t="s">
        <v>353</v>
      </c>
      <c r="J11" s="226" t="s">
        <v>303</v>
      </c>
      <c r="K11" s="225"/>
      <c r="L11" s="225"/>
      <c r="M11" s="225"/>
      <c r="N11" s="225"/>
      <c r="O11" s="228"/>
      <c r="Q11" s="136">
        <v>2019</v>
      </c>
      <c r="R11" s="136">
        <v>2020</v>
      </c>
      <c r="S11" s="136">
        <v>2021</v>
      </c>
      <c r="T11" s="136">
        <v>2022</v>
      </c>
      <c r="U11" s="136">
        <v>2023</v>
      </c>
      <c r="V11" s="136" t="s">
        <v>15</v>
      </c>
      <c r="Y11" s="136">
        <v>2019</v>
      </c>
      <c r="Z11" s="136">
        <v>2020</v>
      </c>
      <c r="AA11" s="136">
        <v>2021</v>
      </c>
      <c r="AB11" s="136">
        <v>2022</v>
      </c>
      <c r="AC11" s="136">
        <v>2023</v>
      </c>
      <c r="AD11" s="136" t="s">
        <v>15</v>
      </c>
      <c r="AF11" s="136">
        <v>2019</v>
      </c>
      <c r="AG11" s="136">
        <v>2020</v>
      </c>
      <c r="AH11" s="136">
        <v>2021</v>
      </c>
      <c r="AI11" s="136">
        <v>2022</v>
      </c>
      <c r="AJ11" s="136">
        <v>2023</v>
      </c>
      <c r="AK11" s="136" t="s">
        <v>15</v>
      </c>
      <c r="AM11" s="136">
        <v>2019</v>
      </c>
      <c r="AN11" s="136">
        <v>2020</v>
      </c>
      <c r="AO11" s="136">
        <v>2021</v>
      </c>
      <c r="AP11" s="136">
        <v>2022</v>
      </c>
      <c r="AQ11" s="136">
        <v>2023</v>
      </c>
      <c r="AR11" s="136" t="s">
        <v>15</v>
      </c>
    </row>
    <row r="12" spans="1:54" ht="14.4">
      <c r="A12" s="126" t="s">
        <v>97</v>
      </c>
      <c r="B12" s="163">
        <v>2016</v>
      </c>
      <c r="C12" s="163">
        <v>57</v>
      </c>
      <c r="D12" s="163">
        <v>36</v>
      </c>
      <c r="E12" s="163">
        <v>21</v>
      </c>
      <c r="F12" s="163">
        <v>3698000</v>
      </c>
      <c r="G12" s="163">
        <v>2238000</v>
      </c>
      <c r="I12" s="226" t="s">
        <v>7</v>
      </c>
      <c r="J12" s="224">
        <v>2019</v>
      </c>
      <c r="K12" s="232">
        <v>2020</v>
      </c>
      <c r="L12" s="232">
        <v>2021</v>
      </c>
      <c r="M12" s="232">
        <v>2022</v>
      </c>
      <c r="N12" s="232">
        <v>2023</v>
      </c>
      <c r="O12" s="231" t="s">
        <v>325</v>
      </c>
      <c r="Q12" s="168">
        <f t="shared" ref="Q12:U12" si="3">AVERAGE(Q13:Q41,Q43:Q66)</f>
        <v>8.9855065116396876E-2</v>
      </c>
      <c r="R12" s="168">
        <f t="shared" si="3"/>
        <v>8.9069556648539702E-2</v>
      </c>
      <c r="S12" s="168">
        <f t="shared" si="3"/>
        <v>8.5127466940307012E-2</v>
      </c>
      <c r="T12" s="168">
        <f t="shared" si="3"/>
        <v>8.6555045815965931E-2</v>
      </c>
      <c r="U12" s="168">
        <f t="shared" si="3"/>
        <v>8.8908601454903577E-2</v>
      </c>
      <c r="V12" s="169">
        <f>AVERAGE(Q12:U12)</f>
        <v>8.7903147195222617E-2</v>
      </c>
      <c r="W12" s="4" t="s">
        <v>326</v>
      </c>
      <c r="Y12" s="170">
        <f t="shared" ref="Y12:AC12" si="4">AVERAGE(Y13:Y66)</f>
        <v>0.10524192074206197</v>
      </c>
      <c r="Z12" s="170">
        <f t="shared" si="4"/>
        <v>0.10327438423308523</v>
      </c>
      <c r="AA12" s="170">
        <f t="shared" si="4"/>
        <v>0.10103548161856225</v>
      </c>
      <c r="AB12" s="170">
        <f t="shared" si="4"/>
        <v>0.10127631964517171</v>
      </c>
      <c r="AC12" s="170">
        <f t="shared" si="4"/>
        <v>0.10611202630392952</v>
      </c>
      <c r="AD12" s="171">
        <f>AVERAGE(Y12:AC12)</f>
        <v>0.10338802650856213</v>
      </c>
      <c r="AF12" s="152">
        <f>AVERAGE(AF13:AF41,AF43:AF66)</f>
        <v>11.226350321606251</v>
      </c>
      <c r="AG12" s="152">
        <f>AVERAGE(AG13:AG20,AG22:AG36,AG38:AG41,AG43:AG47,AG49:AG54,AG56:AG66)</f>
        <v>11.141641762215226</v>
      </c>
      <c r="AH12" s="152">
        <f>AVERAGE(AH13:AH14,AH16,AH18:AH30,AH32:AH41,AH43:AH60,AH62:AH66)</f>
        <v>9.4375121508771596</v>
      </c>
      <c r="AI12" s="152">
        <f>AVERAGE(AI13:AI41,AI43:AI54,AI56:AI64,AI66)</f>
        <v>9.8094829626478024</v>
      </c>
      <c r="AJ12" s="152">
        <f>AVERAGE(AJ13:AJ26,AJ28:AJ41,AJ43:AJ51,AJ53:AJ66)</f>
        <v>8.8716512847349005</v>
      </c>
      <c r="AK12" s="172">
        <f>AVERAGE(AF12:AJ12)</f>
        <v>10.097327696416269</v>
      </c>
      <c r="AM12" s="173">
        <f>AVERAGE(AM13:AM41,AM43:AM66)</f>
        <v>2.0967222456697043</v>
      </c>
      <c r="AN12" s="173">
        <f>AVERAGE(AN13:AN20,AN22:AN36,AN38:AN41,AN43:AN47,AN49:AN54,AN56:AN66,)</f>
        <v>1.9956685035423996</v>
      </c>
      <c r="AO12" s="173">
        <f>AVERAGE(AO13:AO14,AO16,AO18:AO30,AO32:AO41,AO43:AO60,AO62:AO66)</f>
        <v>1.9522326957042848</v>
      </c>
      <c r="AP12" s="173">
        <f>AVERAGE(AP13:AP41,AP43:AP54,AP56:AP64,AP66)</f>
        <v>1.984733815890795</v>
      </c>
      <c r="AQ12" s="173">
        <f>AVERAGE(AQ13:AQ26,AQ28:AQ41,AQ43:AQ51,AQ53:AQ66)</f>
        <v>2.0261915219885283</v>
      </c>
      <c r="AR12" s="172">
        <f>AVERAGE(AM12:AQ12)</f>
        <v>2.0111097565591423</v>
      </c>
    </row>
    <row r="13" spans="1:54" ht="14.4">
      <c r="A13" s="130" t="s">
        <v>97</v>
      </c>
      <c r="B13" s="164">
        <v>2017</v>
      </c>
      <c r="C13" s="164">
        <v>68</v>
      </c>
      <c r="D13" s="164">
        <v>47</v>
      </c>
      <c r="E13" s="164">
        <v>21</v>
      </c>
      <c r="F13" s="164">
        <v>4040000</v>
      </c>
      <c r="G13" s="164">
        <v>1809000</v>
      </c>
      <c r="I13" s="234" t="s">
        <v>1</v>
      </c>
      <c r="J13" s="235">
        <v>1565.7</v>
      </c>
      <c r="K13" s="236">
        <v>1463.8</v>
      </c>
      <c r="L13" s="236">
        <v>1481.2</v>
      </c>
      <c r="M13" s="236">
        <v>1465.7</v>
      </c>
      <c r="N13" s="236">
        <v>1459</v>
      </c>
      <c r="O13" s="237">
        <v>7435.4</v>
      </c>
      <c r="Q13" s="174">
        <f>J13/'Circuit km - 2.1.5.5 Utility Ch'!Z15</f>
        <v>7.4161614247821153E-2</v>
      </c>
      <c r="R13" s="174">
        <f>K13/'Circuit km - 2.1.5.5 Utility Ch'!AA15</f>
        <v>6.9141750507770064E-2</v>
      </c>
      <c r="S13" s="174">
        <f>L13/'Circuit km - 2.1.5.5 Utility Ch'!AB15</f>
        <v>6.8634446967239707E-2</v>
      </c>
      <c r="T13" s="174">
        <f>M13/'Circuit km - 2.1.5.5 Utility Ch'!AC15</f>
        <v>6.7593617413761298E-2</v>
      </c>
      <c r="U13" s="174">
        <f>N13/'Circuit km - 2.1.5.5 Utility Ch'!AD15</f>
        <v>6.6429904839958115E-2</v>
      </c>
      <c r="V13" s="174"/>
      <c r="Y13" s="53">
        <f>J13/('Metered Consumption kWh - 2.1.5'!J15/1000000)</f>
        <v>5.9105374539079512E-2</v>
      </c>
      <c r="Z13" s="53">
        <f>K13/('Metered Consumption kWh - 2.1.5'!K15/1000000)</f>
        <v>5.5922357854264089E-2</v>
      </c>
      <c r="AA13" s="53">
        <f>L13/('Metered Consumption kWh - 2.1.5'!L15/1000000)</f>
        <v>5.6147418264782208E-2</v>
      </c>
      <c r="AB13" s="53">
        <f>M13/('Metered Consumption kWh - 2.1.5'!M15/1000000)</f>
        <v>5.4324588346297407E-2</v>
      </c>
      <c r="AC13" s="53">
        <f>N13/('Metered Consumption kWh - 2.1.5'!N15/1000000)</f>
        <v>5.457870561733448E-2</v>
      </c>
      <c r="AD13" s="53"/>
      <c r="AF13" s="13">
        <f>J13/('Capital - 2.1.5.2 Capital and L'!W13/1000000)</f>
        <v>3.9703179164428857</v>
      </c>
      <c r="AG13" s="13">
        <f>K13/('Capital - 2.1.5.2 Capital and L'!X13/1000000)</f>
        <v>4.6285776175560054</v>
      </c>
      <c r="AH13" s="13">
        <f>L13/('Capital - 2.1.5.2 Capital and L'!Y13/1000000)</f>
        <v>4.6387313684780693</v>
      </c>
      <c r="AI13" s="13">
        <f>M13/('Capital - 2.1.5.2 Capital and L'!Z13/1000000)</f>
        <v>4.8801492275357763</v>
      </c>
      <c r="AJ13" s="13">
        <f>N13/('Capital - 2.1.5.2 Capital and L'!AA13/1000000)</f>
        <v>2.6994470449028318</v>
      </c>
      <c r="AM13" s="13">
        <f>J13/('Customers - 2.1.2 Market Monito'!H15/1000)</f>
        <v>1.484619017005274</v>
      </c>
      <c r="AN13" s="13">
        <f>K13/('Customers - 2.1.2 Market Monito'!I15/1000)</f>
        <v>1.3782895387277894</v>
      </c>
      <c r="AO13" s="13">
        <f>L13/('Customers - 2.1.2 Market Monito'!J15/1000)</f>
        <v>1.3847080072245637</v>
      </c>
      <c r="AP13" s="13">
        <f>M13/('Customers - 2.1.2 Market Monito'!K15/1000)</f>
        <v>1.3614939742024899</v>
      </c>
      <c r="AQ13" s="13">
        <f>N13/('Customers - 2.1.2 Market Monito'!L15/1000)</f>
        <v>1.3476230017725077</v>
      </c>
    </row>
    <row r="14" spans="1:54" ht="14.4">
      <c r="A14" s="126" t="s">
        <v>97</v>
      </c>
      <c r="B14" s="163">
        <v>2018</v>
      </c>
      <c r="C14" s="163">
        <v>62</v>
      </c>
      <c r="D14" s="163">
        <v>39</v>
      </c>
      <c r="E14" s="163">
        <v>23</v>
      </c>
      <c r="F14" s="163">
        <v>3978000</v>
      </c>
      <c r="G14" s="163">
        <v>2384000</v>
      </c>
      <c r="I14" s="238" t="s">
        <v>97</v>
      </c>
      <c r="J14" s="239">
        <v>61</v>
      </c>
      <c r="K14" s="240">
        <v>59</v>
      </c>
      <c r="L14" s="240">
        <v>60</v>
      </c>
      <c r="M14" s="240">
        <v>60</v>
      </c>
      <c r="N14" s="240">
        <v>63</v>
      </c>
      <c r="O14" s="241">
        <v>303</v>
      </c>
      <c r="Q14" s="174">
        <f>J14/'Circuit km - 2.1.5.5 Utility Ch'!Z16</f>
        <v>3.2955159373311727E-2</v>
      </c>
      <c r="R14" s="174">
        <f>K14/'Circuit km - 2.1.5.5 Utility Ch'!AA16</f>
        <v>3.1416400425985092E-2</v>
      </c>
      <c r="S14" s="174">
        <f>L14/'Circuit km - 2.1.5.5 Utility Ch'!AB16</f>
        <v>3.1880977683315624E-2</v>
      </c>
      <c r="T14" s="174">
        <f>M14/'Circuit km - 2.1.5.5 Utility Ch'!AC16</f>
        <v>3.3538289547233091E-2</v>
      </c>
      <c r="U14" s="174">
        <f>N14/'Circuit km - 2.1.5.5 Utility Ch'!AD16</f>
        <v>3.5019455252918288E-2</v>
      </c>
      <c r="V14" s="174"/>
      <c r="Y14" s="53">
        <f>J14/('Metered Consumption kWh - 2.1.5'!J16/1000000)</f>
        <v>0.2586932773216869</v>
      </c>
      <c r="Z14" s="53">
        <f>K14/('Metered Consumption kWh - 2.1.5'!K16/1000000)</f>
        <v>0.25748426025425603</v>
      </c>
      <c r="AA14" s="53">
        <f>L14/('Metered Consumption kWh - 2.1.5'!L16/1000000)</f>
        <v>0.24558525328162026</v>
      </c>
      <c r="AB14" s="53">
        <f>M14/('Metered Consumption kWh - 2.1.5'!M16/1000000)</f>
        <v>0.23279465186319886</v>
      </c>
      <c r="AC14" s="53">
        <f>N14/('Metered Consumption kWh - 2.1.5'!N16/1000000)</f>
        <v>0.24254797884381155</v>
      </c>
      <c r="AD14" s="53"/>
      <c r="AF14" s="13">
        <f>J14/('Capital - 2.1.5.2 Capital and L'!W14/1000000)</f>
        <v>6.4604956576996395</v>
      </c>
      <c r="AG14" s="13">
        <f>K14/('Capital - 2.1.5.2 Capital and L'!X14/1000000)</f>
        <v>7.4768723862628308</v>
      </c>
      <c r="AH14" s="13">
        <f>L14/('Capital - 2.1.5.2 Capital and L'!Y14/1000000)</f>
        <v>2.7017291066282421</v>
      </c>
      <c r="AI14" s="13">
        <f>M14/('Capital - 2.1.5.2 Capital and L'!Z14/1000000)</f>
        <v>5.859375</v>
      </c>
      <c r="AJ14" s="13">
        <f>N14/('Capital - 2.1.5.2 Capital and L'!AA14/1000000)</f>
        <v>3.2067596457294103</v>
      </c>
      <c r="AM14" s="13">
        <f>J14/('Customers - 2.1.2 Market Monito'!H16/1000)</f>
        <v>5.1994544834640299</v>
      </c>
      <c r="AN14" s="13">
        <f>K14/('Customers - 2.1.2 Market Monito'!I16/1000)</f>
        <v>4.8663807324315407</v>
      </c>
      <c r="AO14" s="13">
        <f>L14/('Customers - 2.1.2 Market Monito'!J16/1000)</f>
        <v>4.9071726506910931</v>
      </c>
      <c r="AP14" s="13">
        <f>M14/('Customers - 2.1.2 Market Monito'!K16/1000)</f>
        <v>4.8653908530651959</v>
      </c>
      <c r="AQ14" s="13">
        <f>N14/('Customers - 2.1.2 Market Monito'!L16/1000)</f>
        <v>5.069198583842935</v>
      </c>
    </row>
    <row r="15" spans="1:54" ht="14.4">
      <c r="A15" s="130" t="s">
        <v>97</v>
      </c>
      <c r="B15" s="164">
        <v>2019</v>
      </c>
      <c r="C15" s="164">
        <v>61</v>
      </c>
      <c r="D15" s="164">
        <v>40</v>
      </c>
      <c r="E15" s="164">
        <v>21</v>
      </c>
      <c r="F15" s="164">
        <v>4142000</v>
      </c>
      <c r="G15" s="164">
        <v>2098000</v>
      </c>
      <c r="I15" s="238" t="s">
        <v>99</v>
      </c>
      <c r="J15" s="239">
        <v>7</v>
      </c>
      <c r="K15" s="240">
        <v>7</v>
      </c>
      <c r="L15" s="240">
        <v>0</v>
      </c>
      <c r="M15" s="240">
        <v>7</v>
      </c>
      <c r="N15" s="240">
        <v>7</v>
      </c>
      <c r="O15" s="241">
        <v>28</v>
      </c>
      <c r="Q15" s="174">
        <f>J15/'Circuit km - 2.1.5.5 Utility Ch'!Z17</f>
        <v>7.6086956521739135E-2</v>
      </c>
      <c r="R15" s="174">
        <f>K15/'Circuit km - 2.1.5.5 Utility Ch'!AA17</f>
        <v>7.6086956521739135E-2</v>
      </c>
      <c r="S15" s="175"/>
      <c r="T15" s="174">
        <f>M15/'Circuit km - 2.1.5.5 Utility Ch'!AC17</f>
        <v>7.6086956521739135E-2</v>
      </c>
      <c r="U15" s="174">
        <f>N15/'Circuit km - 2.1.5.5 Utility Ch'!AD17</f>
        <v>7.6086956521739135E-2</v>
      </c>
      <c r="V15" s="174"/>
      <c r="Y15" s="53">
        <f>J15/('Metered Consumption kWh - 2.1.5'!J17/1000000)</f>
        <v>0.23669375665033376</v>
      </c>
      <c r="Z15" s="53">
        <f>K15/('Metered Consumption kWh - 2.1.5'!K17/1000000)</f>
        <v>0.22952378996557213</v>
      </c>
      <c r="AA15" s="53"/>
      <c r="AB15" s="53">
        <f>M15/('Metered Consumption kWh - 2.1.5'!M17/1000000)</f>
        <v>0.23347971686619179</v>
      </c>
      <c r="AC15" s="53">
        <f>N15/('Metered Consumption kWh - 2.1.5'!N17/1000000)</f>
        <v>0.23500355127798689</v>
      </c>
      <c r="AD15" s="53"/>
      <c r="AF15" s="13">
        <f>J15/('Capital - 2.1.5.2 Capital and L'!W15/1000000)</f>
        <v>23.12794714061425</v>
      </c>
      <c r="AG15" s="13">
        <f>K15/('Capital - 2.1.5.2 Capital and L'!X15/1000000)</f>
        <v>47.771533052646006</v>
      </c>
      <c r="AH15" s="254">
        <f>L15/('Capital - 2.1.5.2 Capital and L'!Y15/1000000)</f>
        <v>0</v>
      </c>
      <c r="AI15" s="13">
        <f>M15/('Capital - 2.1.5.2 Capital and L'!Z15/1000000)</f>
        <v>30.8095852316806</v>
      </c>
      <c r="AJ15" s="13">
        <f>N15/('Capital - 2.1.5.2 Capital and L'!AA15/1000000)</f>
        <v>36.519804533485065</v>
      </c>
      <c r="AM15" s="13">
        <f>J15/('Customers - 2.1.2 Market Monito'!H17/1000)</f>
        <v>4.2971147943523631</v>
      </c>
      <c r="AN15" s="13">
        <f>K15/('Customers - 2.1.2 Market Monito'!I17/1000)</f>
        <v>4.3023970497848802</v>
      </c>
      <c r="AO15" s="254">
        <f>L15/('Customers - 2.1.2 Market Monito'!J17/1000)</f>
        <v>0</v>
      </c>
      <c r="AP15" s="13">
        <f>M15/('Customers - 2.1.2 Market Monito'!K17/1000)</f>
        <v>4.323656578134651</v>
      </c>
      <c r="AQ15" s="13">
        <f>N15/('Customers - 2.1.2 Market Monito'!L17/1000)</f>
        <v>4.3263288009888745</v>
      </c>
    </row>
    <row r="16" spans="1:54" ht="14.4">
      <c r="A16" s="126" t="s">
        <v>97</v>
      </c>
      <c r="B16" s="163">
        <v>2020</v>
      </c>
      <c r="C16" s="163">
        <v>59</v>
      </c>
      <c r="D16" s="163">
        <v>41</v>
      </c>
      <c r="E16" s="163">
        <v>18</v>
      </c>
      <c r="F16" s="163">
        <v>4227680.78</v>
      </c>
      <c r="G16" s="163">
        <v>1897000</v>
      </c>
      <c r="I16" s="238" t="s">
        <v>100</v>
      </c>
      <c r="J16" s="239">
        <v>121.8</v>
      </c>
      <c r="K16" s="240">
        <v>116.51</v>
      </c>
      <c r="L16" s="240">
        <v>115.4</v>
      </c>
      <c r="M16" s="240">
        <v>114.4</v>
      </c>
      <c r="N16" s="240">
        <v>108.6</v>
      </c>
      <c r="O16" s="241">
        <v>576.71</v>
      </c>
      <c r="Q16" s="174">
        <f>J16/'Circuit km - 2.1.5.5 Utility Ch'!Z18</f>
        <v>0.1575679172056921</v>
      </c>
      <c r="R16" s="174">
        <f>K16/'Circuit km - 2.1.5.5 Utility Ch'!AA18</f>
        <v>0.14918053777208706</v>
      </c>
      <c r="S16" s="174">
        <f>L16/'Circuit km - 2.1.5.5 Utility Ch'!AB18</f>
        <v>0.14909560723514212</v>
      </c>
      <c r="T16" s="174">
        <f>M16/'Circuit km - 2.1.5.5 Utility Ch'!AC18</f>
        <v>0.14685494223363288</v>
      </c>
      <c r="U16" s="174">
        <f>N16/'Circuit km - 2.1.5.5 Utility Ch'!AD18</f>
        <v>0.13869731800766283</v>
      </c>
      <c r="V16" s="174"/>
      <c r="Y16" s="53">
        <f>J16/('Metered Consumption kWh - 2.1.5'!J18/1000000)</f>
        <v>0.1249326553495925</v>
      </c>
      <c r="Z16" s="53">
        <f>K16/('Metered Consumption kWh - 2.1.5'!K18/1000000)</f>
        <v>0.12175535079027018</v>
      </c>
      <c r="AA16" s="53">
        <f>L16/('Metered Consumption kWh - 2.1.5'!L18/1000000)</f>
        <v>0.1204658398577608</v>
      </c>
      <c r="AB16" s="53">
        <f>M16/('Metered Consumption kWh - 2.1.5'!M18/1000000)</f>
        <v>0.11868234269387645</v>
      </c>
      <c r="AC16" s="53">
        <f>N16/('Metered Consumption kWh - 2.1.5'!N18/1000000)</f>
        <v>0.11559427025514411</v>
      </c>
      <c r="AD16" s="53"/>
      <c r="AF16" s="13">
        <f>J16/('Capital - 2.1.5.2 Capital and L'!W16/1000000)</f>
        <v>12.752343007454781</v>
      </c>
      <c r="AG16" s="13">
        <f>K16/('Capital - 2.1.5.2 Capital and L'!X16/1000000)</f>
        <v>11.793853045007655</v>
      </c>
      <c r="AH16" s="13">
        <f>L16/('Capital - 2.1.5.2 Capital and L'!Y16/1000000)</f>
        <v>12.765553095242863</v>
      </c>
      <c r="AI16" s="13">
        <f>M16/('Capital - 2.1.5.2 Capital and L'!Z16/1000000)</f>
        <v>9.0873338056522748</v>
      </c>
      <c r="AJ16" s="13">
        <f>N16/('Capital - 2.1.5.2 Capital and L'!AA16/1000000)</f>
        <v>9.3000090431027154</v>
      </c>
      <c r="AM16" s="13">
        <f>J16/('Customers - 2.1.2 Market Monito'!H18/1000)</f>
        <v>3.3149171270718227</v>
      </c>
      <c r="AN16" s="13">
        <f>K16/('Customers - 2.1.2 Market Monito'!I18/1000)</f>
        <v>3.1560840827825336</v>
      </c>
      <c r="AO16" s="13">
        <f>L16/('Customers - 2.1.2 Market Monito'!J18/1000)</f>
        <v>3.1175707802031556</v>
      </c>
      <c r="AP16" s="13">
        <f>M16/('Customers - 2.1.2 Market Monito'!K18/1000)</f>
        <v>3.0652983574931008</v>
      </c>
      <c r="AQ16" s="13">
        <f>N16/('Customers - 2.1.2 Market Monito'!L18/1000)</f>
        <v>2.8917587538277192</v>
      </c>
    </row>
    <row r="17" spans="1:43" ht="14.4">
      <c r="A17" s="130" t="s">
        <v>97</v>
      </c>
      <c r="B17" s="164">
        <v>2021</v>
      </c>
      <c r="C17" s="164">
        <v>60</v>
      </c>
      <c r="D17" s="164">
        <v>40</v>
      </c>
      <c r="E17" s="164">
        <v>20</v>
      </c>
      <c r="F17" s="164">
        <v>4174367.39</v>
      </c>
      <c r="G17" s="164">
        <v>2078000</v>
      </c>
      <c r="I17" s="238" t="s">
        <v>101</v>
      </c>
      <c r="J17" s="239">
        <v>90</v>
      </c>
      <c r="K17" s="240">
        <v>97</v>
      </c>
      <c r="L17" s="240"/>
      <c r="M17" s="240">
        <v>99</v>
      </c>
      <c r="N17" s="240">
        <v>99</v>
      </c>
      <c r="O17" s="241">
        <v>385</v>
      </c>
      <c r="Q17" s="174">
        <f>J17/'Circuit km - 2.1.5.5 Utility Ch'!Z19</f>
        <v>5.8479532163742687E-2</v>
      </c>
      <c r="R17" s="174">
        <f>K17/'Circuit km - 2.1.5.5 Utility Ch'!AA19</f>
        <v>6.4111037673496366E-2</v>
      </c>
      <c r="S17" s="175"/>
      <c r="T17" s="174">
        <f>M17/'Circuit km - 2.1.5.5 Utility Ch'!AC19</f>
        <v>6.5088757396449703E-2</v>
      </c>
      <c r="U17" s="174">
        <f>N17/'Circuit km - 2.1.5.5 Utility Ch'!AD19</f>
        <v>6.5303430079155678E-2</v>
      </c>
      <c r="V17" s="174"/>
      <c r="Y17" s="53">
        <f>J17/('Metered Consumption kWh - 2.1.5'!J19/1000000)</f>
        <v>5.880531483062696E-2</v>
      </c>
      <c r="Z17" s="53">
        <f>K17/('Metered Consumption kWh - 2.1.5'!K19/1000000)</f>
        <v>6.4460705558985518E-2</v>
      </c>
      <c r="AA17" s="53"/>
      <c r="AB17" s="53">
        <f>M17/('Metered Consumption kWh - 2.1.5'!M19/1000000)</f>
        <v>6.4634140569136259E-2</v>
      </c>
      <c r="AC17" s="53">
        <f>N17/('Metered Consumption kWh - 2.1.5'!N19/1000000)</f>
        <v>6.6692924906256418E-2</v>
      </c>
      <c r="AD17" s="53"/>
      <c r="AF17" s="13">
        <f>J17/('Capital - 2.1.5.2 Capital and L'!W17/1000000)</f>
        <v>4.7353873967471865</v>
      </c>
      <c r="AG17" s="13">
        <f>K17/('Capital - 2.1.5.2 Capital and L'!X17/1000000)</f>
        <v>6.3209242852730698</v>
      </c>
      <c r="AH17" s="254">
        <f>L17/('Capital - 2.1.5.2 Capital and L'!Y17/1000000)</f>
        <v>0</v>
      </c>
      <c r="AI17" s="13">
        <f>M17/('Capital - 2.1.5.2 Capital and L'!Z17/1000000)</f>
        <v>5.982720351742767</v>
      </c>
      <c r="AJ17" s="13">
        <f>N17/('Capital - 2.1.5.2 Capital and L'!AA17/1000000)</f>
        <v>3.0739311659791739</v>
      </c>
      <c r="AM17" s="13">
        <f>J17/('Customers - 2.1.2 Market Monito'!H19/1000)</f>
        <v>1.3195513525401363</v>
      </c>
      <c r="AN17" s="13">
        <f>K17/('Customers - 2.1.2 Market Monito'!I19/1000)</f>
        <v>1.4146540660366351</v>
      </c>
      <c r="AO17" s="254">
        <f>L17/('Customers - 2.1.2 Market Monito'!J19/1000)</f>
        <v>0</v>
      </c>
      <c r="AP17" s="13">
        <f>M17/('Customers - 2.1.2 Market Monito'!K19/1000)</f>
        <v>1.4373030967348537</v>
      </c>
      <c r="AQ17" s="13">
        <f>N17/('Customers - 2.1.2 Market Monito'!L19/1000)</f>
        <v>1.4312356334301946</v>
      </c>
    </row>
    <row r="18" spans="1:43" ht="14.4">
      <c r="A18" s="126" t="s">
        <v>97</v>
      </c>
      <c r="B18" s="163">
        <v>2022</v>
      </c>
      <c r="C18" s="163">
        <v>60</v>
      </c>
      <c r="D18" s="163">
        <v>40</v>
      </c>
      <c r="E18" s="163">
        <v>20</v>
      </c>
      <c r="F18" s="163">
        <v>4394028.9000000004</v>
      </c>
      <c r="G18" s="163">
        <v>2197000</v>
      </c>
      <c r="I18" s="238" t="s">
        <v>102</v>
      </c>
      <c r="J18" s="239">
        <v>88</v>
      </c>
      <c r="K18" s="240">
        <v>87</v>
      </c>
      <c r="L18" s="240">
        <v>87</v>
      </c>
      <c r="M18" s="240">
        <v>86</v>
      </c>
      <c r="N18" s="240">
        <v>86</v>
      </c>
      <c r="O18" s="241">
        <v>434</v>
      </c>
      <c r="Q18" s="174">
        <f>J18/'Circuit km - 2.1.5.5 Utility Ch'!Z20</f>
        <v>8.477842003853564E-2</v>
      </c>
      <c r="R18" s="174">
        <f>K18/'Circuit km - 2.1.5.5 Utility Ch'!AA20</f>
        <v>8.4057971014492749E-2</v>
      </c>
      <c r="S18" s="174">
        <f>L18/'Circuit km - 2.1.5.5 Utility Ch'!AB20</f>
        <v>8.6223984142715565E-2</v>
      </c>
      <c r="T18" s="174">
        <f>M18/'Circuit km - 2.1.5.5 Utility Ch'!AC20</f>
        <v>8.4980237154150193E-2</v>
      </c>
      <c r="U18" s="174">
        <f>N18/'Circuit km - 2.1.5.5 Utility Ch'!AD20</f>
        <v>8.4479371316306479E-2</v>
      </c>
      <c r="V18" s="174"/>
      <c r="Y18" s="53">
        <f>J18/('Metered Consumption kWh - 2.1.5'!J20/1000000)</f>
        <v>0.19002276736193652</v>
      </c>
      <c r="Z18" s="53">
        <f>K18/('Metered Consumption kWh - 2.1.5'!K20/1000000)</f>
        <v>0.19066006025405735</v>
      </c>
      <c r="AA18" s="53">
        <f>L18/('Metered Consumption kWh - 2.1.5'!L20/1000000)</f>
        <v>0.187777570279102</v>
      </c>
      <c r="AB18" s="53">
        <f>M18/('Metered Consumption kWh - 2.1.5'!M20/1000000)</f>
        <v>0.18012670133996905</v>
      </c>
      <c r="AC18" s="53">
        <f>N18/('Metered Consumption kWh - 2.1.5'!N20/1000000)</f>
        <v>0.18245092507477936</v>
      </c>
      <c r="AD18" s="53"/>
      <c r="AF18" s="13">
        <f>J18/('Capital - 2.1.5.2 Capital and L'!W18/1000000)</f>
        <v>5.6983746681344298</v>
      </c>
      <c r="AG18" s="13">
        <f>K18/('Capital - 2.1.5.2 Capital and L'!X18/1000000)</f>
        <v>5.453519714160346</v>
      </c>
      <c r="AH18" s="13">
        <f>L18/('Capital - 2.1.5.2 Capital and L'!Y18/1000000)</f>
        <v>4.6195507885095317</v>
      </c>
      <c r="AI18" s="13">
        <f>M18/('Capital - 2.1.5.2 Capital and L'!Z18/1000000)</f>
        <v>5.258652317475847</v>
      </c>
      <c r="AJ18" s="13">
        <f>N18/('Capital - 2.1.5.2 Capital and L'!AA18/1000000)</f>
        <v>4.7304730473047307</v>
      </c>
      <c r="AM18" s="13">
        <f>J18/('Customers - 2.1.2 Market Monito'!H20/1000)</f>
        <v>2.9875067897881586</v>
      </c>
      <c r="AN18" s="13">
        <f>K18/('Customers - 2.1.2 Market Monito'!I20/1000)</f>
        <v>2.9274201689155084</v>
      </c>
      <c r="AO18" s="255">
        <f>L18/('Customers - 2.1.2 Market Monito'!J20/1000)</f>
        <v>2.8959456760535249</v>
      </c>
      <c r="AP18" s="13">
        <f>M18/('Customers - 2.1.2 Market Monito'!K20/1000)</f>
        <v>2.8257869488072549</v>
      </c>
      <c r="AQ18" s="13">
        <f>N18/('Customers - 2.1.2 Market Monito'!L20/1000)</f>
        <v>2.8007555526607177</v>
      </c>
    </row>
    <row r="19" spans="1:43" ht="14.4">
      <c r="A19" s="130" t="s">
        <v>97</v>
      </c>
      <c r="B19" s="164">
        <v>2023</v>
      </c>
      <c r="C19" s="164">
        <v>63</v>
      </c>
      <c r="D19" s="164">
        <v>0</v>
      </c>
      <c r="E19" s="164">
        <v>0</v>
      </c>
      <c r="F19" s="164">
        <v>0</v>
      </c>
      <c r="G19" s="164">
        <v>0</v>
      </c>
      <c r="I19" s="238" t="s">
        <v>103</v>
      </c>
      <c r="J19" s="239">
        <v>15</v>
      </c>
      <c r="K19" s="240">
        <v>13.52</v>
      </c>
      <c r="L19" s="240">
        <v>15.02</v>
      </c>
      <c r="M19" s="240">
        <v>15.45</v>
      </c>
      <c r="N19" s="240">
        <v>16.78</v>
      </c>
      <c r="O19" s="241">
        <v>75.77</v>
      </c>
      <c r="Q19" s="174">
        <f>J19/'Circuit km - 2.1.5.5 Utility Ch'!Z21</f>
        <v>9.4339622641509441E-2</v>
      </c>
      <c r="R19" s="174">
        <f>K19/'Circuit km - 2.1.5.5 Utility Ch'!AA21</f>
        <v>8.4499999999999992E-2</v>
      </c>
      <c r="S19" s="174">
        <f>L19/'Circuit km - 2.1.5.5 Utility Ch'!AB21</f>
        <v>9.3875E-2</v>
      </c>
      <c r="T19" s="174">
        <f>M19/'Circuit km - 2.1.5.5 Utility Ch'!AC21</f>
        <v>9.6562499999999996E-2</v>
      </c>
      <c r="U19" s="174">
        <f>N19/'Circuit km - 2.1.5.5 Utility Ch'!AD21</f>
        <v>0.10487500000000001</v>
      </c>
      <c r="V19" s="174"/>
      <c r="Y19" s="53">
        <f>J19/('Metered Consumption kWh - 2.1.5'!J21/1000000)</f>
        <v>0.10698164173859663</v>
      </c>
      <c r="Z19" s="53">
        <f>K19/('Metered Consumption kWh - 2.1.5'!K21/1000000)</f>
        <v>9.5462821120859742E-2</v>
      </c>
      <c r="AA19" s="53">
        <f>L19/('Metered Consumption kWh - 2.1.5'!L21/1000000)</f>
        <v>0.10268023925397309</v>
      </c>
      <c r="AB19" s="53">
        <f>M19/('Metered Consumption kWh - 2.1.5'!M21/1000000)</f>
        <v>0.10513089084969701</v>
      </c>
      <c r="AC19" s="53">
        <f>N19/('Metered Consumption kWh - 2.1.5'!N21/1000000)</f>
        <v>0.11603368272293857</v>
      </c>
      <c r="AD19" s="53"/>
      <c r="AF19" s="13">
        <f>J19/('Capital - 2.1.5.2 Capital and L'!W19/1000000)</f>
        <v>8.706557831598106</v>
      </c>
      <c r="AG19" s="13">
        <f>K19/('Capital - 2.1.5.2 Capital and L'!X19/1000000)</f>
        <v>20.134115547693586</v>
      </c>
      <c r="AH19" s="13">
        <f>L19/('Capital - 2.1.5.2 Capital and L'!Y19/1000000)</f>
        <v>19.533301567659294</v>
      </c>
      <c r="AI19" s="13">
        <f>M19/('Capital - 2.1.5.2 Capital and L'!Z19/1000000)</f>
        <v>21.553893718573168</v>
      </c>
      <c r="AJ19" s="13">
        <f>N19/('Capital - 2.1.5.2 Capital and L'!AA19/1000000)</f>
        <v>14.08868689021825</v>
      </c>
      <c r="AM19" s="13">
        <f>J19/('Customers - 2.1.2 Market Monito'!H21/1000)</f>
        <v>2.0961430967020682</v>
      </c>
      <c r="AN19" s="13">
        <f>K19/('Customers - 2.1.2 Market Monito'!I21/1000)</f>
        <v>1.8563778662639021</v>
      </c>
      <c r="AO19" s="255">
        <f>L19/('Customers - 2.1.2 Market Monito'!J21/1000)</f>
        <v>2.0338524035206498</v>
      </c>
      <c r="AP19" s="13">
        <f>M19/('Customers - 2.1.2 Market Monito'!K21/1000)</f>
        <v>2.0713232336774365</v>
      </c>
      <c r="AQ19" s="13">
        <f>N19/('Customers - 2.1.2 Market Monito'!L21/1000)</f>
        <v>2.2373333333333334</v>
      </c>
    </row>
    <row r="20" spans="1:43" ht="14.4">
      <c r="A20" s="126" t="s">
        <v>99</v>
      </c>
      <c r="B20" s="163">
        <v>2015</v>
      </c>
      <c r="C20" s="163">
        <v>8</v>
      </c>
      <c r="D20" s="163">
        <v>8</v>
      </c>
      <c r="E20" s="163">
        <v>0</v>
      </c>
      <c r="F20" s="163">
        <v>611207.02</v>
      </c>
      <c r="G20" s="163">
        <v>0</v>
      </c>
      <c r="I20" s="238" t="s">
        <v>104</v>
      </c>
      <c r="J20" s="239">
        <v>5</v>
      </c>
      <c r="K20" s="240">
        <v>5</v>
      </c>
      <c r="L20" s="240">
        <v>5</v>
      </c>
      <c r="M20" s="240">
        <v>4</v>
      </c>
      <c r="N20" s="240">
        <v>3</v>
      </c>
      <c r="O20" s="241">
        <v>22</v>
      </c>
      <c r="Q20" s="174">
        <f>J20/'Circuit km - 2.1.5.5 Utility Ch'!Z22</f>
        <v>0.16666666666666666</v>
      </c>
      <c r="R20" s="174">
        <f>K20/'Circuit km - 2.1.5.5 Utility Ch'!AA22</f>
        <v>0.16666666666666666</v>
      </c>
      <c r="S20" s="174">
        <f>L20/'Circuit km - 2.1.5.5 Utility Ch'!AB22</f>
        <v>0.16666666666666666</v>
      </c>
      <c r="T20" s="174">
        <f>M20/'Circuit km - 2.1.5.5 Utility Ch'!AC22</f>
        <v>0.13333333333333333</v>
      </c>
      <c r="U20" s="174">
        <f>N20/'Circuit km - 2.1.5.5 Utility Ch'!AD22</f>
        <v>0.1</v>
      </c>
      <c r="V20" s="174"/>
      <c r="Y20" s="53">
        <f>J20/('Metered Consumption kWh - 2.1.5'!J22/1000000)</f>
        <v>0.19745216415272546</v>
      </c>
      <c r="Z20" s="53">
        <f>K20/('Metered Consumption kWh - 2.1.5'!K22/1000000)</f>
        <v>0.21322179843205216</v>
      </c>
      <c r="AA20" s="53">
        <f>L20/('Metered Consumption kWh - 2.1.5'!L22/1000000)</f>
        <v>0.22009422409809018</v>
      </c>
      <c r="AB20" s="53">
        <f>M20/('Metered Consumption kWh - 2.1.5'!M22/1000000)</f>
        <v>0.17141920704217531</v>
      </c>
      <c r="AC20" s="53">
        <f>N20/('Metered Consumption kWh - 2.1.5'!N22/1000000)</f>
        <v>0.13439038839942166</v>
      </c>
      <c r="AD20" s="53"/>
      <c r="AF20" s="13">
        <f>J20/('Capital - 2.1.5.2 Capital and L'!W20/1000000)</f>
        <v>40.284638363592876</v>
      </c>
      <c r="AG20" s="13">
        <f>K20/('Capital - 2.1.5.2 Capital and L'!X20/1000000)</f>
        <v>50.925696760290506</v>
      </c>
      <c r="AH20" s="13">
        <f>L20/('Capital - 2.1.5.2 Capital and L'!Y20/1000000)</f>
        <v>33.265423080960993</v>
      </c>
      <c r="AI20" s="13">
        <f>M20/('Capital - 2.1.5.2 Capital and L'!Z20/1000000)</f>
        <v>42.231067284647956</v>
      </c>
      <c r="AJ20" s="13">
        <f>N20/('Capital - 2.1.5.2 Capital and L'!AA20/1000000)</f>
        <v>23.410301984311822</v>
      </c>
      <c r="AM20" s="13">
        <f>J20/('Customers - 2.1.2 Market Monito'!H22/1000)</f>
        <v>4.0916530278232406</v>
      </c>
      <c r="AN20" s="13">
        <f>K20/('Customers - 2.1.2 Market Monito'!I22/1000)</f>
        <v>4.0883074407195421</v>
      </c>
      <c r="AO20" s="255">
        <f>L20/('Customers - 2.1.2 Market Monito'!J22/1000)</f>
        <v>4.0849673202614376</v>
      </c>
      <c r="AP20" s="13">
        <f>M20/('Customers - 2.1.2 Market Monito'!K22/1000)</f>
        <v>3.2679738562091503</v>
      </c>
      <c r="AQ20" s="13">
        <f>N20/('Customers - 2.1.2 Market Monito'!L22/1000)</f>
        <v>2.4489795918367343</v>
      </c>
    </row>
    <row r="21" spans="1:43" ht="15.75" customHeight="1">
      <c r="A21" s="130" t="s">
        <v>99</v>
      </c>
      <c r="B21" s="164">
        <v>2016</v>
      </c>
      <c r="C21" s="164">
        <v>7</v>
      </c>
      <c r="D21" s="164">
        <v>7</v>
      </c>
      <c r="E21" s="164">
        <v>0</v>
      </c>
      <c r="F21" s="164">
        <v>294131.71000000002</v>
      </c>
      <c r="G21" s="164">
        <v>0</v>
      </c>
      <c r="I21" s="238" t="s">
        <v>105</v>
      </c>
      <c r="J21" s="239">
        <v>3</v>
      </c>
      <c r="K21" s="240"/>
      <c r="L21" s="240">
        <v>3</v>
      </c>
      <c r="M21" s="240">
        <v>3</v>
      </c>
      <c r="N21" s="240">
        <v>3</v>
      </c>
      <c r="O21" s="241">
        <v>12</v>
      </c>
      <c r="Q21" s="174">
        <f>J21/'Circuit km - 2.1.5.5 Utility Ch'!Z23</f>
        <v>8.3333333333333329E-2</v>
      </c>
      <c r="R21" s="175"/>
      <c r="S21" s="174">
        <f>L21/'Circuit km - 2.1.5.5 Utility Ch'!AB23</f>
        <v>7.8947368421052627E-2</v>
      </c>
      <c r="T21" s="174">
        <f>M21/'Circuit km - 2.1.5.5 Utility Ch'!AC23</f>
        <v>7.8947368421052627E-2</v>
      </c>
      <c r="U21" s="174">
        <f>N21/'Circuit km - 2.1.5.5 Utility Ch'!AD23</f>
        <v>7.6923076923076927E-2</v>
      </c>
      <c r="V21" s="174"/>
      <c r="Y21" s="53">
        <f>J21/('Metered Consumption kWh - 2.1.5'!J23/1000000)</f>
        <v>0.10481269499746824</v>
      </c>
      <c r="Z21" s="53"/>
      <c r="AA21" s="53">
        <f>L21/('Metered Consumption kWh - 2.1.5'!L23/1000000)</f>
        <v>9.9099532101559182E-2</v>
      </c>
      <c r="AB21" s="53">
        <f>M21/('Metered Consumption kWh - 2.1.5'!M23/1000000)</f>
        <v>9.7735459626898794E-2</v>
      </c>
      <c r="AC21" s="53">
        <f>N21/('Metered Consumption kWh - 2.1.5'!N23/1000000)</f>
        <v>9.9392990441873066E-2</v>
      </c>
      <c r="AD21" s="53"/>
      <c r="AF21" s="13">
        <f>J21/('Capital - 2.1.5.2 Capital and L'!W21/1000000)</f>
        <v>14.953569167734186</v>
      </c>
      <c r="AG21" s="13">
        <f>K21/('Capital - 2.1.5.2 Capital and L'!X21/1000000)</f>
        <v>0</v>
      </c>
      <c r="AH21" s="13">
        <f>L21/('Capital - 2.1.5.2 Capital and L'!Y21/1000000)</f>
        <v>13.443003747775014</v>
      </c>
      <c r="AI21" s="13">
        <f>M21/('Capital - 2.1.5.2 Capital and L'!Z21/1000000)</f>
        <v>10.815871859318674</v>
      </c>
      <c r="AJ21" s="13">
        <f>N21/('Capital - 2.1.5.2 Capital and L'!AA21/1000000)</f>
        <v>8.503400396439865</v>
      </c>
      <c r="AM21" s="13">
        <f>J21/('Customers - 2.1.2 Market Monito'!H23/1000)</f>
        <v>1.2679628064243449</v>
      </c>
      <c r="AN21" s="254">
        <f>K21/('Customers - 2.1.2 Market Monito'!I23/1000)</f>
        <v>0</v>
      </c>
      <c r="AO21" s="255">
        <f>L21/('Customers - 2.1.2 Market Monito'!J23/1000)</f>
        <v>1.2269938650306749</v>
      </c>
      <c r="AP21" s="13">
        <f>M21/('Customers - 2.1.2 Market Monito'!K23/1000)</f>
        <v>1.1650485436893203</v>
      </c>
      <c r="AQ21" s="13">
        <f>N21/('Customers - 2.1.2 Market Monito'!L23/1000)</f>
        <v>1.1459129106187931</v>
      </c>
    </row>
    <row r="22" spans="1:43" ht="15.75" customHeight="1">
      <c r="A22" s="126" t="s">
        <v>99</v>
      </c>
      <c r="B22" s="163">
        <v>2017</v>
      </c>
      <c r="C22" s="163">
        <v>7</v>
      </c>
      <c r="D22" s="163">
        <v>7</v>
      </c>
      <c r="E22" s="163">
        <v>0</v>
      </c>
      <c r="F22" s="163">
        <v>255498.09</v>
      </c>
      <c r="G22" s="163">
        <v>0</v>
      </c>
      <c r="I22" s="238" t="s">
        <v>106</v>
      </c>
      <c r="J22" s="239">
        <v>17</v>
      </c>
      <c r="K22" s="240">
        <v>14</v>
      </c>
      <c r="L22" s="240">
        <v>17</v>
      </c>
      <c r="M22" s="240">
        <v>16</v>
      </c>
      <c r="N22" s="240">
        <v>22</v>
      </c>
      <c r="O22" s="241">
        <v>86</v>
      </c>
      <c r="Q22" s="174">
        <f>J22/'Circuit km - 2.1.5.5 Utility Ch'!Z24</f>
        <v>0.10303030303030303</v>
      </c>
      <c r="R22" s="174">
        <f>K22/'Circuit km - 2.1.5.5 Utility Ch'!AA24</f>
        <v>8.3333333333333329E-2</v>
      </c>
      <c r="S22" s="174">
        <f>L22/'Circuit km - 2.1.5.5 Utility Ch'!AB24</f>
        <v>0.10119047619047619</v>
      </c>
      <c r="T22" s="174">
        <f>M22/'Circuit km - 2.1.5.5 Utility Ch'!AC24</f>
        <v>9.1954022988505746E-2</v>
      </c>
      <c r="U22" s="174">
        <f>N22/'Circuit km - 2.1.5.5 Utility Ch'!AD24</f>
        <v>0.12643678160919541</v>
      </c>
      <c r="V22" s="174"/>
      <c r="Y22" s="53">
        <f>J22/('Metered Consumption kWh - 2.1.5'!J24/1000000)</f>
        <v>9.3298739551041954E-2</v>
      </c>
      <c r="Z22" s="53">
        <f>K22/('Metered Consumption kWh - 2.1.5'!K24/1000000)</f>
        <v>7.8459307139196743E-2</v>
      </c>
      <c r="AA22" s="53">
        <f>L22/('Metered Consumption kWh - 2.1.5'!L24/1000000)</f>
        <v>8.8636300228229617E-2</v>
      </c>
      <c r="AB22" s="53">
        <f>M22/('Metered Consumption kWh - 2.1.5'!M24/1000000)</f>
        <v>8.2970325385797461E-2</v>
      </c>
      <c r="AC22" s="53">
        <f>N22/('Metered Consumption kWh - 2.1.5'!N24/1000000)</f>
        <v>0.11878525448861574</v>
      </c>
      <c r="AD22" s="53"/>
      <c r="AF22" s="13">
        <f>J22/('Capital - 2.1.5.2 Capital and L'!W22/1000000)</f>
        <v>15.531227643597209</v>
      </c>
      <c r="AG22" s="13">
        <f>K22/('Capital - 2.1.5.2 Capital and L'!X22/1000000)</f>
        <v>7.967948948121748</v>
      </c>
      <c r="AH22" s="13">
        <f>L22/('Capital - 2.1.5.2 Capital and L'!Y22/1000000)</f>
        <v>11.412310707946247</v>
      </c>
      <c r="AI22" s="13">
        <f>M22/('Capital - 2.1.5.2 Capital and L'!Z22/1000000)</f>
        <v>6.9732578003994909</v>
      </c>
      <c r="AJ22" s="13">
        <f>N22/('Capital - 2.1.5.2 Capital and L'!AA22/1000000)</f>
        <v>8.4484228374801518</v>
      </c>
      <c r="AM22" s="13">
        <f>J22/('Customers - 2.1.2 Market Monito'!H24/1000)</f>
        <v>1.3622886449234715</v>
      </c>
      <c r="AN22" s="255">
        <f>K22/('Customers - 2.1.2 Market Monito'!I24/1000)</f>
        <v>1.1100539169045354</v>
      </c>
      <c r="AO22" s="255">
        <f>L22/('Customers - 2.1.2 Market Monito'!J24/1000)</f>
        <v>1.3905930470347649</v>
      </c>
      <c r="AP22" s="13">
        <f>M22/('Customers - 2.1.2 Market Monito'!K24/1000)</f>
        <v>1.2873119317724675</v>
      </c>
      <c r="AQ22" s="13">
        <f>N22/('Customers - 2.1.2 Market Monito'!L24/1000)</f>
        <v>1.7351526145595078</v>
      </c>
    </row>
    <row r="23" spans="1:43" ht="15.75" customHeight="1">
      <c r="A23" s="130" t="s">
        <v>99</v>
      </c>
      <c r="B23" s="164">
        <v>2018</v>
      </c>
      <c r="C23" s="164">
        <v>7</v>
      </c>
      <c r="D23" s="164">
        <v>7</v>
      </c>
      <c r="E23" s="164">
        <v>0</v>
      </c>
      <c r="F23" s="164">
        <v>300423.93</v>
      </c>
      <c r="G23" s="164">
        <v>0</v>
      </c>
      <c r="I23" s="238" t="s">
        <v>2</v>
      </c>
      <c r="J23" s="239">
        <v>250.73</v>
      </c>
      <c r="K23" s="240">
        <v>246.45</v>
      </c>
      <c r="L23" s="240">
        <v>245.72</v>
      </c>
      <c r="M23" s="240">
        <v>255.53</v>
      </c>
      <c r="N23" s="240">
        <v>263.88</v>
      </c>
      <c r="O23" s="241">
        <v>1262.31</v>
      </c>
      <c r="Q23" s="174">
        <f>J23/'Circuit km - 2.1.5.5 Utility Ch'!Z25</f>
        <v>6.5584619408841222E-2</v>
      </c>
      <c r="R23" s="174">
        <f>K23/'Circuit km - 2.1.5.5 Utility Ch'!AA25</f>
        <v>6.3731574864235835E-2</v>
      </c>
      <c r="S23" s="174">
        <f>L23/'Circuit km - 2.1.5.5 Utility Ch'!AB25</f>
        <v>6.2699668282725191E-2</v>
      </c>
      <c r="T23" s="174">
        <f>M23/'Circuit km - 2.1.5.5 Utility Ch'!AC25</f>
        <v>6.4642044017202124E-2</v>
      </c>
      <c r="U23" s="174">
        <f>N23/'Circuit km - 2.1.5.5 Utility Ch'!AD25</f>
        <v>6.5756292050834789E-2</v>
      </c>
      <c r="V23" s="174"/>
      <c r="Y23" s="53">
        <f>J23/('Metered Consumption kWh - 2.1.5'!J25/1000000)</f>
        <v>7.2813508454786138E-2</v>
      </c>
      <c r="Z23" s="53">
        <f>K23/('Metered Consumption kWh - 2.1.5'!K25/1000000)</f>
        <v>7.0919462206089551E-2</v>
      </c>
      <c r="AA23" s="53">
        <f>L23/('Metered Consumption kWh - 2.1.5'!L25/1000000)</f>
        <v>6.9892986266191462E-2</v>
      </c>
      <c r="AB23" s="53">
        <f>M23/('Metered Consumption kWh - 2.1.5'!M25/1000000)</f>
        <v>7.1412259944720946E-2</v>
      </c>
      <c r="AC23" s="53">
        <f>N23/('Metered Consumption kWh - 2.1.5'!N25/1000000)</f>
        <v>7.4156426242782666E-2</v>
      </c>
      <c r="AD23" s="53"/>
      <c r="AF23" s="13">
        <f>J23/('Capital - 2.1.5.2 Capital and L'!W23/1000000)</f>
        <v>4.2684079369541523</v>
      </c>
      <c r="AG23" s="13">
        <f>K23/('Capital - 2.1.5.2 Capital and L'!X23/1000000)</f>
        <v>5.2885409260000182</v>
      </c>
      <c r="AH23" s="13">
        <f>L23/('Capital - 2.1.5.2 Capital and L'!Y23/1000000)</f>
        <v>3.8817729370727512</v>
      </c>
      <c r="AI23" s="13">
        <f>M23/('Capital - 2.1.5.2 Capital and L'!Z23/1000000)</f>
        <v>4.9690032544412244</v>
      </c>
      <c r="AJ23" s="13">
        <f>N23/('Capital - 2.1.5.2 Capital and L'!AA23/1000000)</f>
        <v>4.5324787035679091</v>
      </c>
      <c r="AM23" s="13">
        <f>J23/('Customers - 2.1.2 Market Monito'!H25/1000)</f>
        <v>1.4955294566753949</v>
      </c>
      <c r="AN23" s="255">
        <f>K23/('Customers - 2.1.2 Market Monito'!I25/1000)</f>
        <v>1.4540766657423194</v>
      </c>
      <c r="AO23" s="255">
        <f>L23/('Customers - 2.1.2 Market Monito'!J25/1000)</f>
        <v>1.4322352008579888</v>
      </c>
      <c r="AP23" s="13">
        <f>M23/('Customers - 2.1.2 Market Monito'!K25/1000)</f>
        <v>1.4672730300368069</v>
      </c>
      <c r="AQ23" s="13">
        <f>N23/('Customers - 2.1.2 Market Monito'!L25/1000)</f>
        <v>1.4931673504031688</v>
      </c>
    </row>
    <row r="24" spans="1:43" ht="15.75" customHeight="1">
      <c r="A24" s="126" t="s">
        <v>99</v>
      </c>
      <c r="B24" s="163">
        <v>2019</v>
      </c>
      <c r="C24" s="163">
        <v>7</v>
      </c>
      <c r="D24" s="163">
        <v>7</v>
      </c>
      <c r="E24" s="163">
        <v>0</v>
      </c>
      <c r="F24" s="163">
        <v>240869</v>
      </c>
      <c r="G24" s="163">
        <v>0</v>
      </c>
      <c r="I24" s="238" t="s">
        <v>3</v>
      </c>
      <c r="J24" s="239">
        <v>308.19</v>
      </c>
      <c r="K24" s="240">
        <v>302.77999999999997</v>
      </c>
      <c r="L24" s="240">
        <v>299.83</v>
      </c>
      <c r="M24" s="240">
        <v>308.33</v>
      </c>
      <c r="N24" s="240">
        <v>311</v>
      </c>
      <c r="O24" s="241">
        <v>1530.1299999999999</v>
      </c>
      <c r="Q24" s="174">
        <f>J24/'Circuit km - 2.1.5.5 Utility Ch'!Z26</f>
        <v>8.4947629547960313E-2</v>
      </c>
      <c r="R24" s="174">
        <f>K24/'Circuit km - 2.1.5.5 Utility Ch'!AA26</f>
        <v>8.3021661639703856E-2</v>
      </c>
      <c r="S24" s="174">
        <f>L24/'Circuit km - 2.1.5.5 Utility Ch'!AB26</f>
        <v>8.1987968280010939E-2</v>
      </c>
      <c r="T24" s="174">
        <f>M24/'Circuit km - 2.1.5.5 Utility Ch'!AC26</f>
        <v>8.3922155688622754E-2</v>
      </c>
      <c r="U24" s="174">
        <f>N24/'Circuit km - 2.1.5.5 Utility Ch'!AD26</f>
        <v>8.4327548806941433E-2</v>
      </c>
      <c r="V24" s="174"/>
      <c r="Y24" s="53">
        <f>J24/('Metered Consumption kWh - 2.1.5'!J26/1000000)</f>
        <v>0.10157581664532236</v>
      </c>
      <c r="Z24" s="53">
        <f>K24/('Metered Consumption kWh - 2.1.5'!K26/1000000)</f>
        <v>0.10061603934608788</v>
      </c>
      <c r="AA24" s="53">
        <f>L24/('Metered Consumption kWh - 2.1.5'!L26/1000000)</f>
        <v>9.8583010248758304E-2</v>
      </c>
      <c r="AB24" s="53">
        <f>M24/('Metered Consumption kWh - 2.1.5'!M26/1000000)</f>
        <v>9.8868419905092736E-2</v>
      </c>
      <c r="AC24" s="53">
        <f>N24/('Metered Consumption kWh - 2.1.5'!N26/1000000)</f>
        <v>0.10085717387282428</v>
      </c>
      <c r="AD24" s="53"/>
      <c r="AF24" s="13">
        <f>J24/('Capital - 2.1.5.2 Capital and L'!W24/1000000)</f>
        <v>8.0964848582545059</v>
      </c>
      <c r="AG24" s="13">
        <f>K24/('Capital - 2.1.5.2 Capital and L'!X24/1000000)</f>
        <v>7.9918684704738041</v>
      </c>
      <c r="AH24" s="13">
        <f>L24/('Capital - 2.1.5.2 Capital and L'!Y24/1000000)</f>
        <v>5.3631940273983076</v>
      </c>
      <c r="AI24" s="13">
        <f>M24/('Capital - 2.1.5.2 Capital and L'!Z24/1000000)</f>
        <v>6.8244904137979212</v>
      </c>
      <c r="AJ24" s="13">
        <f>N24/('Capital - 2.1.5.2 Capital and L'!AA24/1000000)</f>
        <v>6.7717557027779423</v>
      </c>
      <c r="AM24" s="13">
        <f>J24/('Customers - 2.1.2 Market Monito'!H26/1000)</f>
        <v>1.9812667146677638</v>
      </c>
      <c r="AN24" s="255">
        <f>K24/('Customers - 2.1.2 Market Monito'!I26/1000)</f>
        <v>1.9228277850456603</v>
      </c>
      <c r="AO24" s="255">
        <f>L24/('Customers - 2.1.2 Market Monito'!J26/1000)</f>
        <v>1.8880863470633058</v>
      </c>
      <c r="AP24" s="13">
        <f>M24/('Customers - 2.1.2 Market Monito'!K26/1000)</f>
        <v>1.9211908604328021</v>
      </c>
      <c r="AQ24" s="13">
        <f>N24/('Customers - 2.1.2 Market Monito'!L26/1000)</f>
        <v>1.9194805675737396</v>
      </c>
    </row>
    <row r="25" spans="1:43" ht="15.75" customHeight="1">
      <c r="A25" s="130" t="s">
        <v>99</v>
      </c>
      <c r="B25" s="164">
        <v>2020</v>
      </c>
      <c r="C25" s="164">
        <v>7</v>
      </c>
      <c r="D25" s="164">
        <v>7</v>
      </c>
      <c r="E25" s="164">
        <v>0</v>
      </c>
      <c r="F25" s="164">
        <v>332763.46000000002</v>
      </c>
      <c r="G25" s="164">
        <v>0</v>
      </c>
      <c r="I25" s="238" t="s">
        <v>282</v>
      </c>
      <c r="J25" s="239">
        <v>105.7</v>
      </c>
      <c r="K25" s="240">
        <v>108</v>
      </c>
      <c r="L25" s="240">
        <v>103</v>
      </c>
      <c r="M25" s="240">
        <v>107.9</v>
      </c>
      <c r="N25" s="240">
        <v>109.2</v>
      </c>
      <c r="O25" s="241">
        <v>533.80000000000007</v>
      </c>
      <c r="Q25" s="174">
        <f>J25/'Circuit km - 2.1.5.5 Utility Ch'!Z27</f>
        <v>0.10785714285714286</v>
      </c>
      <c r="R25" s="174">
        <f>K25/'Circuit km - 2.1.5.5 Utility Ch'!AA27</f>
        <v>0.10887096774193548</v>
      </c>
      <c r="S25" s="174">
        <f>L25/'Circuit km - 2.1.5.5 Utility Ch'!AB27</f>
        <v>0.10330992978936811</v>
      </c>
      <c r="T25" s="174">
        <f>M25/'Circuit km - 2.1.5.5 Utility Ch'!AC27</f>
        <v>0.10747011952191235</v>
      </c>
      <c r="U25" s="174">
        <f>N25/'Circuit km - 2.1.5.5 Utility Ch'!AD27</f>
        <v>0.10963855421686747</v>
      </c>
      <c r="V25" s="174"/>
      <c r="Y25" s="53">
        <f>J25/('Metered Consumption kWh - 2.1.5'!J27/1000000)</f>
        <v>9.2336484222530907E-2</v>
      </c>
      <c r="Z25" s="53">
        <f>K25/('Metered Consumption kWh - 2.1.5'!K27/1000000)</f>
        <v>9.5312473259556107E-2</v>
      </c>
      <c r="AA25" s="53">
        <f>L25/('Metered Consumption kWh - 2.1.5'!L27/1000000)</f>
        <v>8.7914239874093969E-2</v>
      </c>
      <c r="AB25" s="53">
        <f>M25/('Metered Consumption kWh - 2.1.5'!M27/1000000)</f>
        <v>8.6413535254914839E-2</v>
      </c>
      <c r="AC25" s="53">
        <f>N25/('Metered Consumption kWh - 2.1.5'!N27/1000000)</f>
        <v>8.9236731561993146E-2</v>
      </c>
      <c r="AD25" s="53"/>
      <c r="AF25" s="13">
        <f>J25/('Capital - 2.1.5.2 Capital and L'!W25/1000000)</f>
        <v>7.8160951172130613</v>
      </c>
      <c r="AG25" s="13">
        <f>K25/('Capital - 2.1.5.2 Capital and L'!X25/1000000)</f>
        <v>6.7747759611856573</v>
      </c>
      <c r="AH25" s="13">
        <f>L25/('Capital - 2.1.5.2 Capital and L'!Y25/1000000)</f>
        <v>6.0314227545504675</v>
      </c>
      <c r="AI25" s="13">
        <f>M25/('Capital - 2.1.5.2 Capital and L'!Z25/1000000)</f>
        <v>5.3822033030288372</v>
      </c>
      <c r="AJ25" s="13">
        <f>N25/('Capital - 2.1.5.2 Capital and L'!AA25/1000000)</f>
        <v>6.1344780768272367</v>
      </c>
      <c r="AM25" s="13">
        <f>J25/('Customers - 2.1.2 Market Monito'!H27/1000)</f>
        <v>1.7672334520405946</v>
      </c>
      <c r="AN25" s="255">
        <f>K25/('Customers - 2.1.2 Market Monito'!I27/1000)</f>
        <v>1.7825311942959001</v>
      </c>
      <c r="AO25" s="255">
        <f>L25/('Customers - 2.1.2 Market Monito'!J27/1000)</f>
        <v>1.6745789165636991</v>
      </c>
      <c r="AP25" s="13">
        <f>M25/('Customers - 2.1.2 Market Monito'!K27/1000)</f>
        <v>1.7279759140335988</v>
      </c>
      <c r="AQ25" s="13">
        <f>N25/('Customers - 2.1.2 Market Monito'!L27/1000)</f>
        <v>1.7357302942158219</v>
      </c>
    </row>
    <row r="26" spans="1:43" ht="15.75" customHeight="1">
      <c r="A26" s="126" t="s">
        <v>99</v>
      </c>
      <c r="B26" s="163">
        <v>2021</v>
      </c>
      <c r="C26" s="176" t="s">
        <v>360</v>
      </c>
      <c r="D26" s="163">
        <v>7</v>
      </c>
      <c r="E26" s="163">
        <v>0</v>
      </c>
      <c r="F26" s="163">
        <v>344582.12</v>
      </c>
      <c r="G26" s="163">
        <v>0</v>
      </c>
      <c r="I26" s="238" t="s">
        <v>107</v>
      </c>
      <c r="J26" s="239">
        <v>170</v>
      </c>
      <c r="K26" s="240">
        <v>165</v>
      </c>
      <c r="L26" s="240">
        <v>162</v>
      </c>
      <c r="M26" s="240">
        <v>169</v>
      </c>
      <c r="N26" s="240">
        <v>168</v>
      </c>
      <c r="O26" s="241">
        <v>834</v>
      </c>
      <c r="Q26" s="174">
        <f>J26/'Circuit km - 2.1.5.5 Utility Ch'!Z28</f>
        <v>0.14860139860139859</v>
      </c>
      <c r="R26" s="174">
        <f>K26/'Circuit km - 2.1.5.5 Utility Ch'!AA28</f>
        <v>0.14347826086956522</v>
      </c>
      <c r="S26" s="174">
        <f>L26/'Circuit km - 2.1.5.5 Utility Ch'!AB28</f>
        <v>0.14038128249566725</v>
      </c>
      <c r="T26" s="174">
        <f>M26/'Circuit km - 2.1.5.5 Utility Ch'!AC28</f>
        <v>0.14543889845094665</v>
      </c>
      <c r="U26" s="174">
        <f>N26/'Circuit km - 2.1.5.5 Utility Ch'!AD28</f>
        <v>0.14457831325301204</v>
      </c>
      <c r="V26" s="174"/>
      <c r="Y26" s="53">
        <f>J26/('Metered Consumption kWh - 2.1.5'!J28/1000000)</f>
        <v>7.2996576890785661E-2</v>
      </c>
      <c r="Z26" s="53">
        <f>K26/('Metered Consumption kWh - 2.1.5'!K28/1000000)</f>
        <v>7.6603539206478125E-2</v>
      </c>
      <c r="AA26" s="53">
        <f>L26/('Metered Consumption kWh - 2.1.5'!L28/1000000)</f>
        <v>7.7726285189852765E-2</v>
      </c>
      <c r="AB26" s="53">
        <f>M26/('Metered Consumption kWh - 2.1.5'!M28/1000000)</f>
        <v>7.9661259906216364E-2</v>
      </c>
      <c r="AC26" s="53">
        <f>N26/('Metered Consumption kWh - 2.1.5'!N28/1000000)</f>
        <v>8.0423252138570558E-2</v>
      </c>
      <c r="AD26" s="53"/>
      <c r="AF26" s="13">
        <f>J26/('Capital - 2.1.5.2 Capital and L'!W26/1000000)</f>
        <v>9.0223683298652571</v>
      </c>
      <c r="AG26" s="13">
        <f>K26/('Capital - 2.1.5.2 Capital and L'!X26/1000000)</f>
        <v>10.215561681234222</v>
      </c>
      <c r="AH26" s="13">
        <f>L26/('Capital - 2.1.5.2 Capital and L'!Y26/1000000)</f>
        <v>11.613176880537933</v>
      </c>
      <c r="AI26" s="13">
        <f>M26/('Capital - 2.1.5.2 Capital and L'!Z26/1000000)</f>
        <v>9.4696017080422585</v>
      </c>
      <c r="AJ26" s="13">
        <f>N26/('Capital - 2.1.5.2 Capital and L'!AA26/1000000)</f>
        <v>7.9054838384309383</v>
      </c>
      <c r="AM26" s="13">
        <f>J26/('Customers - 2.1.2 Market Monito'!H28/1000)</f>
        <v>1.8981476312234118</v>
      </c>
      <c r="AN26" s="255">
        <f>K26/('Customers - 2.1.2 Market Monito'!I28/1000)</f>
        <v>1.8312172600550476</v>
      </c>
      <c r="AO26" s="255">
        <f>L26/('Customers - 2.1.2 Market Monito'!J28/1000)</f>
        <v>1.7889482751004904</v>
      </c>
      <c r="AP26" s="13">
        <f>M26/('Customers - 2.1.2 Market Monito'!K28/1000)</f>
        <v>1.8545342814502677</v>
      </c>
      <c r="AQ26" s="13">
        <f>N26/('Customers - 2.1.2 Market Monito'!L28/1000)</f>
        <v>1.8365071383283413</v>
      </c>
    </row>
    <row r="27" spans="1:43" ht="15.75" customHeight="1">
      <c r="A27" s="130" t="s">
        <v>99</v>
      </c>
      <c r="B27" s="164">
        <v>2022</v>
      </c>
      <c r="C27" s="164">
        <v>7</v>
      </c>
      <c r="D27" s="164">
        <v>7</v>
      </c>
      <c r="E27" s="164">
        <v>0</v>
      </c>
      <c r="F27" s="164">
        <v>323159.46000000002</v>
      </c>
      <c r="G27" s="164">
        <v>0</v>
      </c>
      <c r="I27" s="238" t="s">
        <v>108</v>
      </c>
      <c r="J27" s="239">
        <v>28.82</v>
      </c>
      <c r="K27" s="240">
        <v>29.54</v>
      </c>
      <c r="L27" s="240">
        <v>28.3</v>
      </c>
      <c r="M27" s="240">
        <v>28.65</v>
      </c>
      <c r="N27" s="240"/>
      <c r="O27" s="241">
        <v>115.31</v>
      </c>
      <c r="Q27" s="174">
        <f>J27/'Circuit km - 2.1.5.5 Utility Ch'!Z29</f>
        <v>7.7681940700808624E-2</v>
      </c>
      <c r="R27" s="174">
        <f>K27/'Circuit km - 2.1.5.5 Utility Ch'!AA29</f>
        <v>7.8563829787234044E-2</v>
      </c>
      <c r="S27" s="174">
        <f>L27/'Circuit km - 2.1.5.5 Utility Ch'!AB29</f>
        <v>7.4670184696569927E-2</v>
      </c>
      <c r="T27" s="174">
        <f>M27/'Circuit km - 2.1.5.5 Utility Ch'!AC29</f>
        <v>7.403100775193798E-2</v>
      </c>
      <c r="U27" s="175"/>
      <c r="V27" s="174"/>
      <c r="Y27" s="53">
        <f>J27/('Metered Consumption kWh - 2.1.5'!J29/1000000)</f>
        <v>9.502069647883625E-2</v>
      </c>
      <c r="Z27" s="53">
        <f>K27/('Metered Consumption kWh - 2.1.5'!K29/1000000)</f>
        <v>9.9359282106597155E-2</v>
      </c>
      <c r="AA27" s="53">
        <f>L27/('Metered Consumption kWh - 2.1.5'!L29/1000000)</f>
        <v>9.2870475409163059E-2</v>
      </c>
      <c r="AB27" s="53">
        <f>M27/('Metered Consumption kWh - 2.1.5'!M29/1000000)</f>
        <v>9.123574328732291E-2</v>
      </c>
      <c r="AC27" s="53"/>
      <c r="AD27" s="53"/>
      <c r="AF27" s="13">
        <f>J27/('Capital - 2.1.5.2 Capital and L'!W27/1000000)</f>
        <v>5.2317879953157167</v>
      </c>
      <c r="AG27" s="13">
        <f>K27/('Capital - 2.1.5.2 Capital and L'!X27/1000000)</f>
        <v>6.9425362980310412</v>
      </c>
      <c r="AH27" s="13">
        <f>L27/('Capital - 2.1.5.2 Capital and L'!Y27/1000000)</f>
        <v>8.4877982651300243</v>
      </c>
      <c r="AI27" s="13">
        <f>M27/('Capital - 2.1.5.2 Capital and L'!Z27/1000000)</f>
        <v>4.9090060470729986</v>
      </c>
      <c r="AJ27" s="254">
        <f>N27/('Capital - 2.1.5.2 Capital and L'!AA27/1000000)</f>
        <v>0</v>
      </c>
      <c r="AM27" s="13">
        <f>J27/('Customers - 2.1.2 Market Monito'!H29/1000)</f>
        <v>1.6086179950881894</v>
      </c>
      <c r="AN27" s="255">
        <f>K27/('Customers - 2.1.2 Market Monito'!I29/1000)</f>
        <v>1.6228094270175246</v>
      </c>
      <c r="AO27" s="255">
        <f>L27/('Customers - 2.1.2 Market Monito'!J29/1000)</f>
        <v>1.5309710576142819</v>
      </c>
      <c r="AP27" s="13">
        <f>M27/('Customers - 2.1.2 Market Monito'!K29/1000)</f>
        <v>1.5320036361691887</v>
      </c>
      <c r="AQ27" s="254">
        <f>N27/('Customers - 2.1.2 Market Monito'!L29/1000)</f>
        <v>0</v>
      </c>
    </row>
    <row r="28" spans="1:43" ht="15.75" customHeight="1">
      <c r="A28" s="126" t="s">
        <v>99</v>
      </c>
      <c r="B28" s="163">
        <v>2023</v>
      </c>
      <c r="C28" s="163">
        <v>7</v>
      </c>
      <c r="D28" s="163">
        <v>0</v>
      </c>
      <c r="E28" s="163">
        <v>0</v>
      </c>
      <c r="F28" s="163">
        <v>0</v>
      </c>
      <c r="G28" s="163">
        <v>0</v>
      </c>
      <c r="I28" s="238" t="s">
        <v>284</v>
      </c>
      <c r="J28" s="239">
        <v>45</v>
      </c>
      <c r="K28" s="240">
        <v>44</v>
      </c>
      <c r="L28" s="240">
        <v>44.5</v>
      </c>
      <c r="M28" s="240">
        <v>45</v>
      </c>
      <c r="N28" s="240">
        <v>39</v>
      </c>
      <c r="O28" s="241">
        <v>217.5</v>
      </c>
      <c r="Q28" s="174">
        <f>J28/'Circuit km - 2.1.5.5 Utility Ch'!Z30</f>
        <v>0.10297482837528604</v>
      </c>
      <c r="R28" s="174">
        <f>K28/'Circuit km - 2.1.5.5 Utility Ch'!AA30</f>
        <v>9.9322799097065456E-2</v>
      </c>
      <c r="S28" s="174">
        <f>L28/'Circuit km - 2.1.5.5 Utility Ch'!AB30</f>
        <v>9.8233995584988965E-2</v>
      </c>
      <c r="T28" s="174">
        <f>M28/'Circuit km - 2.1.5.5 Utility Ch'!AC30</f>
        <v>9.8253275109170299E-2</v>
      </c>
      <c r="U28" s="174">
        <f>N28/'Circuit km - 2.1.5.5 Utility Ch'!AD30</f>
        <v>8.6474501108647447E-2</v>
      </c>
      <c r="V28" s="174"/>
      <c r="Y28" s="53">
        <f>J28/('Metered Consumption kWh - 2.1.5'!J30/1000000)</f>
        <v>6.7648398159102355E-2</v>
      </c>
      <c r="Z28" s="53">
        <f>K28/('Metered Consumption kWh - 2.1.5'!K30/1000000)</f>
        <v>6.7655836512561809E-2</v>
      </c>
      <c r="AA28" s="53">
        <f>L28/('Metered Consumption kWh - 2.1.5'!L30/1000000)</f>
        <v>6.9500617168604076E-2</v>
      </c>
      <c r="AB28" s="53">
        <f>M28/('Metered Consumption kWh - 2.1.5'!M30/1000000)</f>
        <v>7.0560760428234753E-2</v>
      </c>
      <c r="AC28" s="53">
        <f>N28/('Metered Consumption kWh - 2.1.5'!N30/1000000)</f>
        <v>6.2306162107836092E-2</v>
      </c>
      <c r="AD28" s="53"/>
      <c r="AF28" s="13">
        <f>J28/('Capital - 2.1.5.2 Capital and L'!W28/1000000)</f>
        <v>5.9239826645837068</v>
      </c>
      <c r="AG28" s="13">
        <f>K28/('Capital - 2.1.5.2 Capital and L'!X28/1000000)</f>
        <v>6.6170262868813401</v>
      </c>
      <c r="AH28" s="13">
        <f>L28/('Capital - 2.1.5.2 Capital and L'!Y28/1000000)</f>
        <v>7.4841418182646864</v>
      </c>
      <c r="AI28" s="13">
        <f>M28/('Capital - 2.1.5.2 Capital and L'!Z28/1000000)</f>
        <v>8.48516847797924</v>
      </c>
      <c r="AJ28" s="13">
        <f>N28/('Capital - 2.1.5.2 Capital and L'!AA28/1000000)</f>
        <v>5.4007292646270093</v>
      </c>
      <c r="AM28" s="13">
        <f>J28/('Customers - 2.1.2 Market Monito'!H30/1000)</f>
        <v>1.9243927471775573</v>
      </c>
      <c r="AN28" s="255">
        <f>K28/('Customers - 2.1.2 Market Monito'!I30/1000)</f>
        <v>1.8682858477347035</v>
      </c>
      <c r="AO28" s="255">
        <f>L28/('Customers - 2.1.2 Market Monito'!J30/1000)</f>
        <v>1.8557130942452043</v>
      </c>
      <c r="AP28" s="13">
        <f>M28/('Customers - 2.1.2 Market Monito'!K30/1000)</f>
        <v>1.8450184501845017</v>
      </c>
      <c r="AQ28" s="255">
        <f>N28/('Customers - 2.1.2 Market Monito'!L30/1000)</f>
        <v>1.5869786368260428</v>
      </c>
    </row>
    <row r="29" spans="1:43" ht="15.75" customHeight="1">
      <c r="A29" s="130" t="s">
        <v>100</v>
      </c>
      <c r="B29" s="164">
        <v>2015</v>
      </c>
      <c r="C29" s="164">
        <v>110</v>
      </c>
      <c r="D29" s="164">
        <v>77.06</v>
      </c>
      <c r="E29" s="164">
        <v>17.02</v>
      </c>
      <c r="F29" s="164">
        <v>8677618.8300000001</v>
      </c>
      <c r="G29" s="164">
        <v>2008241</v>
      </c>
      <c r="I29" s="238" t="s">
        <v>118</v>
      </c>
      <c r="J29" s="239">
        <v>45.77</v>
      </c>
      <c r="K29" s="240">
        <v>39.97</v>
      </c>
      <c r="L29" s="240">
        <v>43.44</v>
      </c>
      <c r="M29" s="240">
        <v>42.42</v>
      </c>
      <c r="N29" s="240">
        <v>44.5</v>
      </c>
      <c r="O29" s="241">
        <v>216.10000000000002</v>
      </c>
      <c r="Q29" s="174">
        <f>J29/'Circuit km - 2.1.5.5 Utility Ch'!Z31</f>
        <v>0.10037280701754386</v>
      </c>
      <c r="R29" s="174">
        <f>K29/'Circuit km - 2.1.5.5 Utility Ch'!AA31</f>
        <v>8.7846153846153838E-2</v>
      </c>
      <c r="S29" s="174">
        <f>L29/'Circuit km - 2.1.5.5 Utility Ch'!AB31</f>
        <v>9.5682819383259912E-2</v>
      </c>
      <c r="T29" s="174">
        <f>M29/'Circuit km - 2.1.5.5 Utility Ch'!AC31</f>
        <v>9.262008733624455E-2</v>
      </c>
      <c r="U29" s="174">
        <f>N29/'Circuit km - 2.1.5.5 Utility Ch'!AD31</f>
        <v>8.624031007751938E-2</v>
      </c>
      <c r="V29" s="174"/>
      <c r="Y29" s="53">
        <f>J29/('Metered Consumption kWh - 2.1.5'!J31/1000000)</f>
        <v>8.5062978127016312E-2</v>
      </c>
      <c r="Z29" s="53">
        <f>K29/('Metered Consumption kWh - 2.1.5'!K31/1000000)</f>
        <v>7.4545042027871392E-2</v>
      </c>
      <c r="AA29" s="53">
        <f>L29/('Metered Consumption kWh - 2.1.5'!L31/1000000)</f>
        <v>7.906926959042837E-2</v>
      </c>
      <c r="AB29" s="53">
        <f>M29/('Metered Consumption kWh - 2.1.5'!M31/1000000)</f>
        <v>7.6321780398748207E-2</v>
      </c>
      <c r="AC29" s="53">
        <f>N29/('Metered Consumption kWh - 2.1.5'!N31/1000000)</f>
        <v>8.2040806752818066E-2</v>
      </c>
      <c r="AD29" s="53"/>
      <c r="AF29" s="13">
        <f>J29/('Capital - 2.1.5.2 Capital and L'!W29/1000000)</f>
        <v>6.3633334875668943</v>
      </c>
      <c r="AG29" s="13">
        <f>K29/('Capital - 2.1.5.2 Capital and L'!X29/1000000)</f>
        <v>6.7828161396996345</v>
      </c>
      <c r="AH29" s="13">
        <f>L29/('Capital - 2.1.5.2 Capital and L'!Y29/1000000)</f>
        <v>6.9404607161223923</v>
      </c>
      <c r="AI29" s="13">
        <f>M29/('Capital - 2.1.5.2 Capital and L'!Z29/1000000)</f>
        <v>5.9859749200294488</v>
      </c>
      <c r="AJ29" s="13">
        <f>N29/('Capital - 2.1.5.2 Capital and L'!AA29/1000000)</f>
        <v>4.0481020741327916</v>
      </c>
      <c r="AM29" s="13">
        <f>J29/('Customers - 2.1.2 Market Monito'!H31/1000)</f>
        <v>1.5057406980952071</v>
      </c>
      <c r="AN29" s="255">
        <f>K29/('Customers - 2.1.2 Market Monito'!I31/1000)</f>
        <v>1.3034404043698027</v>
      </c>
      <c r="AO29" s="255">
        <f>L29/('Customers - 2.1.2 Market Monito'!J31/1000)</f>
        <v>1.4054613692247961</v>
      </c>
      <c r="AP29" s="13">
        <f>M29/('Customers - 2.1.2 Market Monito'!K31/1000)</f>
        <v>1.3622788143485662</v>
      </c>
      <c r="AQ29" s="255">
        <f>N29/('Customers - 2.1.2 Market Monito'!L31/1000)</f>
        <v>1.4194124589327295</v>
      </c>
    </row>
    <row r="30" spans="1:43" ht="15.75" customHeight="1">
      <c r="A30" s="126" t="s">
        <v>100</v>
      </c>
      <c r="B30" s="163">
        <v>2016</v>
      </c>
      <c r="C30" s="163">
        <v>110</v>
      </c>
      <c r="D30" s="163">
        <v>79.95</v>
      </c>
      <c r="E30" s="163">
        <v>17.48</v>
      </c>
      <c r="F30" s="163">
        <v>7516465.4199999999</v>
      </c>
      <c r="G30" s="163">
        <v>2135803.37</v>
      </c>
      <c r="I30" s="238" t="s">
        <v>119</v>
      </c>
      <c r="J30" s="239">
        <v>41</v>
      </c>
      <c r="K30" s="240">
        <v>40</v>
      </c>
      <c r="L30" s="240">
        <v>39</v>
      </c>
      <c r="M30" s="240">
        <v>39</v>
      </c>
      <c r="N30" s="240">
        <v>40</v>
      </c>
      <c r="O30" s="241">
        <v>199</v>
      </c>
      <c r="Q30" s="174">
        <f>J30/'Circuit km - 2.1.5.5 Utility Ch'!Z32</f>
        <v>0.15708812260536398</v>
      </c>
      <c r="R30" s="174">
        <f>K30/'Circuit km - 2.1.5.5 Utility Ch'!AA32</f>
        <v>0.15209125475285171</v>
      </c>
      <c r="S30" s="174">
        <f>L30/'Circuit km - 2.1.5.5 Utility Ch'!AB32</f>
        <v>0.14661654135338345</v>
      </c>
      <c r="T30" s="174">
        <f>M30/'Circuit km - 2.1.5.5 Utility Ch'!AC32</f>
        <v>0.13588850174216027</v>
      </c>
      <c r="U30" s="174">
        <f>N30/'Circuit km - 2.1.5.5 Utility Ch'!AD32</f>
        <v>0.13745704467353953</v>
      </c>
      <c r="V30" s="174"/>
      <c r="Y30" s="53">
        <f>J30/('Metered Consumption kWh - 2.1.5'!J32/1000000)</f>
        <v>6.9568807997574519E-2</v>
      </c>
      <c r="Z30" s="53">
        <f>K30/('Metered Consumption kWh - 2.1.5'!K32/1000000)</f>
        <v>7.0649700214965416E-2</v>
      </c>
      <c r="AA30" s="53">
        <f>L30/('Metered Consumption kWh - 2.1.5'!L32/1000000)</f>
        <v>6.8190248389633029E-2</v>
      </c>
      <c r="AB30" s="53">
        <f>M30/('Metered Consumption kWh - 2.1.5'!M32/1000000)</f>
        <v>6.668192283633087E-2</v>
      </c>
      <c r="AC30" s="53">
        <f>N30/('Metered Consumption kWh - 2.1.5'!N32/1000000)</f>
        <v>6.9684211709722416E-2</v>
      </c>
      <c r="AD30" s="53"/>
      <c r="AF30" s="13">
        <f>J30/('Capital - 2.1.5.2 Capital and L'!W30/1000000)</f>
        <v>11.894071020559828</v>
      </c>
      <c r="AG30" s="13">
        <f>K30/('Capital - 2.1.5.2 Capital and L'!X30/1000000)</f>
        <v>12.532631329686524</v>
      </c>
      <c r="AH30" s="13">
        <f>L30/('Capital - 2.1.5.2 Capital and L'!Y30/1000000)</f>
        <v>10.111582505597461</v>
      </c>
      <c r="AI30" s="13">
        <f>M30/('Capital - 2.1.5.2 Capital and L'!Z30/1000000)</f>
        <v>9.5375635988584673</v>
      </c>
      <c r="AJ30" s="13">
        <f>N30/('Capital - 2.1.5.2 Capital and L'!AA30/1000000)</f>
        <v>7.7998836425058036</v>
      </c>
      <c r="AM30" s="13">
        <f>J30/('Customers - 2.1.2 Market Monito'!H32/1000)</f>
        <v>1.9175903839857817</v>
      </c>
      <c r="AN30" s="255">
        <f>K30/('Customers - 2.1.2 Market Monito'!I32/1000)</f>
        <v>1.8473190781877802</v>
      </c>
      <c r="AO30" s="255">
        <f>L30/('Customers - 2.1.2 Market Monito'!J32/1000)</f>
        <v>1.780252887205003</v>
      </c>
      <c r="AP30" s="13">
        <f>M30/('Customers - 2.1.2 Market Monito'!K32/1000)</f>
        <v>1.7559657811796487</v>
      </c>
      <c r="AQ30" s="255">
        <f>N30/('Customers - 2.1.2 Market Monito'!L32/1000)</f>
        <v>1.7899494339284914</v>
      </c>
    </row>
    <row r="31" spans="1:43" ht="15.75" customHeight="1">
      <c r="A31" s="130" t="s">
        <v>100</v>
      </c>
      <c r="B31" s="164">
        <v>2017</v>
      </c>
      <c r="C31" s="164">
        <v>119</v>
      </c>
      <c r="D31" s="164">
        <v>85.7</v>
      </c>
      <c r="E31" s="164">
        <v>18.600000000000001</v>
      </c>
      <c r="F31" s="164">
        <v>7828549</v>
      </c>
      <c r="G31" s="164">
        <v>2267022</v>
      </c>
      <c r="I31" s="238" t="s">
        <v>120</v>
      </c>
      <c r="J31" s="239">
        <v>12.17</v>
      </c>
      <c r="K31" s="240">
        <v>12.63</v>
      </c>
      <c r="L31" s="240"/>
      <c r="M31" s="240">
        <v>12.68</v>
      </c>
      <c r="N31" s="240">
        <v>12.36</v>
      </c>
      <c r="O31" s="241">
        <v>49.84</v>
      </c>
      <c r="Q31" s="174">
        <f>J31/'Circuit km - 2.1.5.5 Utility Ch'!Z33</f>
        <v>0.15024691358024692</v>
      </c>
      <c r="R31" s="174">
        <f>K31/'Circuit km - 2.1.5.5 Utility Ch'!AA33</f>
        <v>0.15592592592592594</v>
      </c>
      <c r="S31" s="175"/>
      <c r="T31" s="174">
        <f>M31/'Circuit km - 2.1.5.5 Utility Ch'!AC33</f>
        <v>0.15654320987654322</v>
      </c>
      <c r="U31" s="174">
        <f>N31/'Circuit km - 2.1.5.5 Utility Ch'!AD33</f>
        <v>0.14891566265060241</v>
      </c>
      <c r="V31" s="174"/>
      <c r="Y31" s="53">
        <f>J31/('Metered Consumption kWh - 2.1.5'!J33/1000000)</f>
        <v>0.16559401566903098</v>
      </c>
      <c r="Z31" s="53">
        <f>K31/('Metered Consumption kWh - 2.1.5'!K33/1000000)</f>
        <v>0.17780738289630332</v>
      </c>
      <c r="AA31" s="53"/>
      <c r="AB31" s="53">
        <f>M31/('Metered Consumption kWh - 2.1.5'!M33/1000000)</f>
        <v>0.17341403912210493</v>
      </c>
      <c r="AC31" s="53">
        <f>N31/('Metered Consumption kWh - 2.1.5'!N33/1000000)</f>
        <v>0.17651031346398446</v>
      </c>
      <c r="AD31" s="53"/>
      <c r="AF31" s="13">
        <f>J31/('Capital - 2.1.5.2 Capital and L'!W31/1000000)</f>
        <v>27.275133890203268</v>
      </c>
      <c r="AG31" s="13">
        <f>K31/('Capital - 2.1.5.2 Capital and L'!X31/1000000)</f>
        <v>22.709507886582355</v>
      </c>
      <c r="AH31" s="254">
        <f>L31/('Capital - 2.1.5.2 Capital and L'!Y31/1000000)</f>
        <v>0</v>
      </c>
      <c r="AI31" s="13">
        <f>M31/('Capital - 2.1.5.2 Capital and L'!Z31/1000000)</f>
        <v>21.355861409217376</v>
      </c>
      <c r="AJ31" s="13">
        <f>N31/('Capital - 2.1.5.2 Capital and L'!AA31/1000000)</f>
        <v>19.992429727377825</v>
      </c>
      <c r="AM31" s="13">
        <f>J31/('Customers - 2.1.2 Market Monito'!H33/1000)</f>
        <v>3.2255499602438378</v>
      </c>
      <c r="AN31" s="255">
        <f>K31/('Customers - 2.1.2 Market Monito'!I33/1000)</f>
        <v>3.3581494283435256</v>
      </c>
      <c r="AO31" s="254">
        <f>L31/('Customers - 2.1.2 Market Monito'!J33/1000)</f>
        <v>0</v>
      </c>
      <c r="AP31" s="13">
        <f>M31/('Customers - 2.1.2 Market Monito'!K33/1000)</f>
        <v>3.3867521367521363</v>
      </c>
      <c r="AQ31" s="255">
        <f>N31/('Customers - 2.1.2 Market Monito'!L33/1000)</f>
        <v>3.2933653077537968</v>
      </c>
    </row>
    <row r="32" spans="1:43" ht="15.75" customHeight="1">
      <c r="A32" s="126" t="s">
        <v>100</v>
      </c>
      <c r="B32" s="163">
        <v>2018</v>
      </c>
      <c r="C32" s="163">
        <v>121.2</v>
      </c>
      <c r="D32" s="163">
        <v>85.5</v>
      </c>
      <c r="E32" s="163">
        <v>20.8</v>
      </c>
      <c r="F32" s="163">
        <v>8051486</v>
      </c>
      <c r="G32" s="163">
        <v>2477649</v>
      </c>
      <c r="I32" s="238" t="s">
        <v>301</v>
      </c>
      <c r="J32" s="239">
        <v>179.85</v>
      </c>
      <c r="K32" s="240">
        <v>184.16</v>
      </c>
      <c r="L32" s="240">
        <v>187.74</v>
      </c>
      <c r="M32" s="240">
        <v>183.01</v>
      </c>
      <c r="N32" s="240">
        <v>180.47</v>
      </c>
      <c r="O32" s="241">
        <v>915.23</v>
      </c>
      <c r="Q32" s="174">
        <f>J32/'Circuit km - 2.1.5.5 Utility Ch'!Z34</f>
        <v>8.8248282630029443E-2</v>
      </c>
      <c r="R32" s="174">
        <f>K32/'Circuit km - 2.1.5.5 Utility Ch'!AA34</f>
        <v>8.9224806201550391E-2</v>
      </c>
      <c r="S32" s="174">
        <f>L32/'Circuit km - 2.1.5.5 Utility Ch'!AB34</f>
        <v>8.8849976336961664E-2</v>
      </c>
      <c r="T32" s="174">
        <f>M32/'Circuit km - 2.1.5.5 Utility Ch'!AC34</f>
        <v>8.600093984962405E-2</v>
      </c>
      <c r="U32" s="174">
        <f>N32/'Circuit km - 2.1.5.5 Utility Ch'!AD34</f>
        <v>8.5979037636969985E-2</v>
      </c>
      <c r="V32" s="174"/>
      <c r="Y32" s="53">
        <f>J32/('Metered Consumption kWh - 2.1.5'!J34/1000000)</f>
        <v>7.0231623686350941E-2</v>
      </c>
      <c r="Z32" s="53">
        <f>K32/('Metered Consumption kWh - 2.1.5'!K34/1000000)</f>
        <v>7.2344091153167117E-2</v>
      </c>
      <c r="AA32" s="53">
        <f>L32/('Metered Consumption kWh - 2.1.5'!L34/1000000)</f>
        <v>7.1959901750141123E-2</v>
      </c>
      <c r="AB32" s="53">
        <f>M32/('Metered Consumption kWh - 2.1.5'!M34/1000000)</f>
        <v>6.9104618077092089E-2</v>
      </c>
      <c r="AC32" s="53">
        <f>N32/('Metered Consumption kWh - 2.1.5'!N34/1000000)</f>
        <v>6.8434477852273398E-2</v>
      </c>
      <c r="AD32" s="53"/>
      <c r="AF32" s="13">
        <f>J32/('Capital - 2.1.5.2 Capital and L'!W32/1000000)</f>
        <v>6.8723679618821576</v>
      </c>
      <c r="AG32" s="13">
        <f>K32/('Capital - 2.1.5.2 Capital and L'!X32/1000000)</f>
        <v>5.7642520514575066</v>
      </c>
      <c r="AH32" s="13">
        <f>L32/('Capital - 2.1.5.2 Capital and L'!Y32/1000000)</f>
        <v>7.5174210406555817</v>
      </c>
      <c r="AI32" s="13">
        <f>M32/('Capital - 2.1.5.2 Capital and L'!Z32/1000000)</f>
        <v>6.1007469761798117</v>
      </c>
      <c r="AJ32" s="13">
        <f>N32/('Capital - 2.1.5.2 Capital and L'!AA32/1000000)</f>
        <v>4.7624138701011285</v>
      </c>
      <c r="AM32" s="13">
        <f>J32/('Customers - 2.1.2 Market Monito'!H34/1000)</f>
        <v>1.6862939974121927</v>
      </c>
      <c r="AN32" s="255">
        <f>K32/('Customers - 2.1.2 Market Monito'!I34/1000)</f>
        <v>1.7055957915794542</v>
      </c>
      <c r="AO32" s="255">
        <f>L32/('Customers - 2.1.2 Market Monito'!J34/1000)</f>
        <v>1.7181765766425363</v>
      </c>
      <c r="AP32" s="13">
        <f>M32/('Customers - 2.1.2 Market Monito'!K34/1000)</f>
        <v>1.6479518788326295</v>
      </c>
      <c r="AQ32" s="255">
        <f>N32/('Customers - 2.1.2 Market Monito'!L34/1000)</f>
        <v>1.5958933182413073</v>
      </c>
    </row>
    <row r="33" spans="1:43" ht="15.75" customHeight="1">
      <c r="A33" s="130" t="s">
        <v>100</v>
      </c>
      <c r="B33" s="164">
        <v>2019</v>
      </c>
      <c r="C33" s="164">
        <v>121.8</v>
      </c>
      <c r="D33" s="164">
        <v>79</v>
      </c>
      <c r="E33" s="164">
        <v>26.2</v>
      </c>
      <c r="F33" s="164">
        <v>8033133</v>
      </c>
      <c r="G33" s="164">
        <v>3412188</v>
      </c>
      <c r="I33" s="238" t="s">
        <v>123</v>
      </c>
      <c r="J33" s="239">
        <v>58.75</v>
      </c>
      <c r="K33" s="240">
        <v>58.97</v>
      </c>
      <c r="L33" s="240">
        <v>56.73</v>
      </c>
      <c r="M33" s="240">
        <v>57.08</v>
      </c>
      <c r="N33" s="240">
        <v>57.6</v>
      </c>
      <c r="O33" s="241">
        <v>289.13</v>
      </c>
      <c r="Q33" s="174">
        <f>J33/'Circuit km - 2.1.5.5 Utility Ch'!Z35</f>
        <v>5.7881773399014777E-2</v>
      </c>
      <c r="R33" s="174">
        <f>K33/'Circuit km - 2.1.5.5 Utility Ch'!AA35</f>
        <v>5.8098522167487683E-2</v>
      </c>
      <c r="S33" s="174">
        <f>L33/'Circuit km - 2.1.5.5 Utility Ch'!AB35</f>
        <v>5.5672227674190382E-2</v>
      </c>
      <c r="T33" s="174">
        <f>M33/'Circuit km - 2.1.5.5 Utility Ch'!AC35</f>
        <v>5.5417475728155335E-2</v>
      </c>
      <c r="U33" s="174">
        <f>N33/'Circuit km - 2.1.5.5 Utility Ch'!AD35</f>
        <v>5.5868089233753637E-2</v>
      </c>
      <c r="V33" s="174"/>
      <c r="Y33" s="53">
        <f>J33/('Metered Consumption kWh - 2.1.5'!J35/1000000)</f>
        <v>6.7452519361301547E-2</v>
      </c>
      <c r="Z33" s="53">
        <f>K33/('Metered Consumption kWh - 2.1.5'!K35/1000000)</f>
        <v>7.0371211085066818E-2</v>
      </c>
      <c r="AA33" s="53">
        <f>L33/('Metered Consumption kWh - 2.1.5'!L35/1000000)</f>
        <v>6.880523571558099E-2</v>
      </c>
      <c r="AB33" s="53">
        <f>M33/('Metered Consumption kWh - 2.1.5'!M35/1000000)</f>
        <v>6.7126859251693746E-2</v>
      </c>
      <c r="AC33" s="53">
        <f>N33/('Metered Consumption kWh - 2.1.5'!N35/1000000)</f>
        <v>6.8757769400092567E-2</v>
      </c>
      <c r="AD33" s="53"/>
      <c r="AF33" s="13">
        <f>J33/('Capital - 2.1.5.2 Capital and L'!W33/1000000)</f>
        <v>5.7590337185621072</v>
      </c>
      <c r="AG33" s="13">
        <f>K33/('Capital - 2.1.5.2 Capital and L'!X33/1000000)</f>
        <v>5.0512357930599139</v>
      </c>
      <c r="AH33" s="13">
        <f>L33/('Capital - 2.1.5.2 Capital and L'!Y33/1000000)</f>
        <v>7.8230416667224008</v>
      </c>
      <c r="AI33" s="13">
        <f>M33/('Capital - 2.1.5.2 Capital and L'!Z33/1000000)</f>
        <v>6.9850859542789037</v>
      </c>
      <c r="AJ33" s="13">
        <f>N33/('Capital - 2.1.5.2 Capital and L'!AA33/1000000)</f>
        <v>6.2408413283395427</v>
      </c>
      <c r="AM33" s="13">
        <f>J33/('Customers - 2.1.2 Market Monito'!H35/1000)</f>
        <v>1.2310110005238344</v>
      </c>
      <c r="AN33" s="255">
        <f>K33/('Customers - 2.1.2 Market Monito'!I35/1000)</f>
        <v>1.2320066854695497</v>
      </c>
      <c r="AO33" s="255">
        <f>L33/('Customers - 2.1.2 Market Monito'!J35/1000)</f>
        <v>1.1852083986211217</v>
      </c>
      <c r="AP33" s="13">
        <f>M33/('Customers - 2.1.2 Market Monito'!K35/1000)</f>
        <v>1.1901088361619614</v>
      </c>
      <c r="AQ33" s="255">
        <f>N33/('Customers - 2.1.2 Market Monito'!L35/1000)</f>
        <v>1.1969079876984456</v>
      </c>
    </row>
    <row r="34" spans="1:43" ht="15.75" customHeight="1">
      <c r="A34" s="126" t="s">
        <v>100</v>
      </c>
      <c r="B34" s="163">
        <v>2020</v>
      </c>
      <c r="C34" s="163">
        <v>116.51</v>
      </c>
      <c r="D34" s="163">
        <v>72.010000000000005</v>
      </c>
      <c r="E34" s="163">
        <v>27.12</v>
      </c>
      <c r="F34" s="163">
        <v>7994106</v>
      </c>
      <c r="G34" s="163">
        <v>3485549</v>
      </c>
      <c r="I34" s="238" t="s">
        <v>124</v>
      </c>
      <c r="J34" s="239">
        <v>17.14</v>
      </c>
      <c r="K34" s="240">
        <v>14.71</v>
      </c>
      <c r="L34" s="240">
        <v>16.2</v>
      </c>
      <c r="M34" s="240">
        <v>16.149999999999999</v>
      </c>
      <c r="N34" s="240">
        <v>16.8</v>
      </c>
      <c r="O34" s="241">
        <v>80.999999999999986</v>
      </c>
      <c r="Q34" s="174">
        <f>J34/'Circuit km - 2.1.5.5 Utility Ch'!Z36</f>
        <v>6.8286852589641442E-2</v>
      </c>
      <c r="R34" s="174">
        <f>K34/'Circuit km - 2.1.5.5 Utility Ch'!AA36</f>
        <v>5.8373015873015875E-2</v>
      </c>
      <c r="S34" s="174">
        <f>L34/'Circuit km - 2.1.5.5 Utility Ch'!AB36</f>
        <v>6.4285714285714279E-2</v>
      </c>
      <c r="T34" s="174">
        <f>M34/'Circuit km - 2.1.5.5 Utility Ch'!AC36</f>
        <v>6.3833992094861652E-2</v>
      </c>
      <c r="U34" s="174">
        <f>N34/'Circuit km - 2.1.5.5 Utility Ch'!AD36</f>
        <v>6.6141732283464566E-2</v>
      </c>
      <c r="V34" s="174"/>
      <c r="Y34" s="53">
        <f>J34/('Metered Consumption kWh - 2.1.5'!J36/1000000)</f>
        <v>9.5008346126233018E-2</v>
      </c>
      <c r="Z34" s="53">
        <f>K34/('Metered Consumption kWh - 2.1.5'!K36/1000000)</f>
        <v>7.8344083711962137E-2</v>
      </c>
      <c r="AA34" s="53">
        <f>L34/('Metered Consumption kWh - 2.1.5'!L36/1000000)</f>
        <v>8.0845677005878525E-2</v>
      </c>
      <c r="AB34" s="53">
        <f>M34/('Metered Consumption kWh - 2.1.5'!M36/1000000)</f>
        <v>8.2269725291505197E-2</v>
      </c>
      <c r="AC34" s="53">
        <f>N34/('Metered Consumption kWh - 2.1.5'!N36/1000000)</f>
        <v>9.1166331349926827E-2</v>
      </c>
      <c r="AD34" s="53"/>
      <c r="AF34" s="13">
        <f>J34/('Capital - 2.1.5.2 Capital and L'!W34/1000000)</f>
        <v>7.3317453731029616</v>
      </c>
      <c r="AG34" s="13">
        <f>K34/('Capital - 2.1.5.2 Capital and L'!X34/1000000)</f>
        <v>7.5187509521749281</v>
      </c>
      <c r="AH34" s="13">
        <f>L34/('Capital - 2.1.5.2 Capital and L'!Y34/1000000)</f>
        <v>5.8975227874182758</v>
      </c>
      <c r="AI34" s="13">
        <f>M34/('Capital - 2.1.5.2 Capital and L'!Z34/1000000)</f>
        <v>8.1377121803265418</v>
      </c>
      <c r="AJ34" s="13">
        <f>N34/('Capital - 2.1.5.2 Capital and L'!AA34/1000000)</f>
        <v>5.5983077248798976</v>
      </c>
      <c r="AM34" s="13">
        <f>J34/('Customers - 2.1.2 Market Monito'!H36/1000)</f>
        <v>1.4735213204951858</v>
      </c>
      <c r="AN34" s="255">
        <f>K34/('Customers - 2.1.2 Market Monito'!I36/1000)</f>
        <v>1.2588789045785196</v>
      </c>
      <c r="AO34" s="255">
        <f>L34/('Customers - 2.1.2 Market Monito'!J36/1000)</f>
        <v>1.3647851727042966</v>
      </c>
      <c r="AP34" s="13">
        <f>M34/('Customers - 2.1.2 Market Monito'!K36/1000)</f>
        <v>1.3604582596242942</v>
      </c>
      <c r="AQ34" s="255">
        <f>N34/('Customers - 2.1.2 Market Monito'!L36/1000)</f>
        <v>1.4072708996481822</v>
      </c>
    </row>
    <row r="35" spans="1:43" ht="15.75" customHeight="1">
      <c r="A35" s="130" t="s">
        <v>100</v>
      </c>
      <c r="B35" s="164">
        <v>2021</v>
      </c>
      <c r="C35" s="164">
        <v>115.4</v>
      </c>
      <c r="D35" s="164">
        <v>71.5</v>
      </c>
      <c r="E35" s="164">
        <v>27.6</v>
      </c>
      <c r="F35" s="164">
        <v>7525683</v>
      </c>
      <c r="G35" s="164">
        <v>3513309</v>
      </c>
      <c r="I35" s="238" t="s">
        <v>125</v>
      </c>
      <c r="J35" s="239">
        <v>51</v>
      </c>
      <c r="K35" s="240">
        <v>49</v>
      </c>
      <c r="L35" s="240">
        <v>47</v>
      </c>
      <c r="M35" s="240">
        <v>48</v>
      </c>
      <c r="N35" s="240">
        <v>46</v>
      </c>
      <c r="O35" s="241">
        <v>241</v>
      </c>
      <c r="Q35" s="174">
        <f>J35/'Circuit km - 2.1.5.5 Utility Ch'!Z37</f>
        <v>5.647840531561462E-2</v>
      </c>
      <c r="R35" s="174">
        <f>K35/'Circuit km - 2.1.5.5 Utility Ch'!AA37</f>
        <v>5.5056179775280899E-2</v>
      </c>
      <c r="S35" s="174">
        <f>L35/'Circuit km - 2.1.5.5 Utility Ch'!AB37</f>
        <v>5.2280311457174641E-2</v>
      </c>
      <c r="T35" s="174">
        <f>M35/'Circuit km - 2.1.5.5 Utility Ch'!AC37</f>
        <v>5.3038674033149172E-2</v>
      </c>
      <c r="U35" s="174">
        <f>N35/'Circuit km - 2.1.5.5 Utility Ch'!AD37</f>
        <v>5.0997782705099776E-2</v>
      </c>
      <c r="V35" s="174"/>
      <c r="Y35" s="53">
        <f>J35/('Metered Consumption kWh - 2.1.5'!J37/1000000)</f>
        <v>0.10324710881828029</v>
      </c>
      <c r="Z35" s="53">
        <f>K35/('Metered Consumption kWh - 2.1.5'!K37/1000000)</f>
        <v>9.7338367559811012E-2</v>
      </c>
      <c r="AA35" s="53">
        <f>L35/('Metered Consumption kWh - 2.1.5'!L37/1000000)</f>
        <v>9.4110259768565366E-2</v>
      </c>
      <c r="AB35" s="53">
        <f>M35/('Metered Consumption kWh - 2.1.5'!M37/1000000)</f>
        <v>9.5832177349375297E-2</v>
      </c>
      <c r="AC35" s="53">
        <f>N35/('Metered Consumption kWh - 2.1.5'!N37/1000000)</f>
        <v>9.3378933243735571E-2</v>
      </c>
      <c r="AD35" s="53"/>
      <c r="AF35" s="13">
        <f>J35/('Capital - 2.1.5.2 Capital and L'!W35/1000000)</f>
        <v>6.8386135475348002</v>
      </c>
      <c r="AG35" s="13">
        <f>K35/('Capital - 2.1.5.2 Capital and L'!X35/1000000)</f>
        <v>7.764258109292232</v>
      </c>
      <c r="AH35" s="13">
        <f>L35/('Capital - 2.1.5.2 Capital and L'!Y35/1000000)</f>
        <v>7.6862442394052479</v>
      </c>
      <c r="AI35" s="13">
        <f>M35/('Capital - 2.1.5.2 Capital and L'!Z35/1000000)</f>
        <v>8.9264062437236209</v>
      </c>
      <c r="AJ35" s="13">
        <f>N35/('Capital - 2.1.5.2 Capital and L'!AA35/1000000)</f>
        <v>4.9902489450776457</v>
      </c>
      <c r="AM35" s="13">
        <f>J35/('Customers - 2.1.2 Market Monito'!H37/1000)</f>
        <v>2.2638494318181821</v>
      </c>
      <c r="AN35" s="255">
        <f>K35/('Customers - 2.1.2 Market Monito'!I37/1000)</f>
        <v>2.1716007800035455</v>
      </c>
      <c r="AO35" s="255">
        <f>L35/('Customers - 2.1.2 Market Monito'!J37/1000)</f>
        <v>2.067024364499956</v>
      </c>
      <c r="AP35" s="13">
        <f>M35/('Customers - 2.1.2 Market Monito'!K37/1000)</f>
        <v>2.0953378732320584</v>
      </c>
      <c r="AQ35" s="255">
        <f>N35/('Customers - 2.1.2 Market Monito'!L37/1000)</f>
        <v>1.9952288006939927</v>
      </c>
    </row>
    <row r="36" spans="1:43" ht="15.75" customHeight="1">
      <c r="A36" s="126" t="s">
        <v>100</v>
      </c>
      <c r="B36" s="163">
        <v>2022</v>
      </c>
      <c r="C36" s="163">
        <v>114.4</v>
      </c>
      <c r="D36" s="163">
        <v>69.900000000000006</v>
      </c>
      <c r="E36" s="163">
        <v>29.7</v>
      </c>
      <c r="F36" s="163">
        <v>7998206</v>
      </c>
      <c r="G36" s="163">
        <v>3885683</v>
      </c>
      <c r="I36" s="238" t="s">
        <v>286</v>
      </c>
      <c r="J36" s="239">
        <v>7</v>
      </c>
      <c r="K36" s="240">
        <v>7</v>
      </c>
      <c r="L36" s="240">
        <v>7</v>
      </c>
      <c r="M36" s="240">
        <v>7</v>
      </c>
      <c r="N36" s="240">
        <v>8</v>
      </c>
      <c r="O36" s="241">
        <v>36</v>
      </c>
      <c r="Q36" s="174">
        <f>J36/'Circuit km - 2.1.5.5 Utility Ch'!Z38</f>
        <v>9.8591549295774641E-2</v>
      </c>
      <c r="R36" s="174">
        <f>K36/'Circuit km - 2.1.5.5 Utility Ch'!AA38</f>
        <v>9.8591549295774641E-2</v>
      </c>
      <c r="S36" s="174">
        <f>L36/'Circuit km - 2.1.5.5 Utility Ch'!AB38</f>
        <v>9.8591549295774641E-2</v>
      </c>
      <c r="T36" s="174">
        <f>M36/'Circuit km - 2.1.5.5 Utility Ch'!AC38</f>
        <v>9.8591549295774641E-2</v>
      </c>
      <c r="U36" s="174">
        <f>N36/'Circuit km - 2.1.5.5 Utility Ch'!AD38</f>
        <v>0.11267605633802817</v>
      </c>
      <c r="V36" s="174"/>
      <c r="Y36" s="53">
        <f>J36/('Metered Consumption kWh - 2.1.5'!J38/1000000)</f>
        <v>9.0034382318343889E-2</v>
      </c>
      <c r="Z36" s="53">
        <f>K36/('Metered Consumption kWh - 2.1.5'!K38/1000000)</f>
        <v>9.4091660491940676E-2</v>
      </c>
      <c r="AA36" s="53">
        <f>L36/('Metered Consumption kWh - 2.1.5'!L38/1000000)</f>
        <v>9.4532977871870455E-2</v>
      </c>
      <c r="AB36" s="53">
        <f>M36/('Metered Consumption kWh - 2.1.5'!M38/1000000)</f>
        <v>9.2384077086963223E-2</v>
      </c>
      <c r="AC36" s="53">
        <f>N36/('Metered Consumption kWh - 2.1.5'!N38/1000000)</f>
        <v>0.10733852141401698</v>
      </c>
      <c r="AD36" s="53"/>
      <c r="AF36" s="13">
        <f>J36/('Capital - 2.1.5.2 Capital and L'!W36/1000000)</f>
        <v>39.009314978596144</v>
      </c>
      <c r="AG36" s="13">
        <f>K36/('Capital - 2.1.5.2 Capital and L'!X36/1000000)</f>
        <v>37.213745226406829</v>
      </c>
      <c r="AH36" s="13">
        <f>L36/('Capital - 2.1.5.2 Capital and L'!Y36/1000000)</f>
        <v>16.82315687355857</v>
      </c>
      <c r="AI36" s="13">
        <f>M36/('Capital - 2.1.5.2 Capital and L'!Z36/1000000)</f>
        <v>20.405998325716986</v>
      </c>
      <c r="AJ36" s="13">
        <f>N36/('Capital - 2.1.5.2 Capital and L'!AA36/1000000)</f>
        <v>31.871017990193689</v>
      </c>
      <c r="AM36" s="13">
        <f>J36/('Customers - 2.1.2 Market Monito'!H38/1000)</f>
        <v>2.5925925925925926</v>
      </c>
      <c r="AN36" s="255">
        <f>K36/('Customers - 2.1.2 Market Monito'!I38/1000)</f>
        <v>2.6325686348251223</v>
      </c>
      <c r="AO36" s="255">
        <f>L36/('Customers - 2.1.2 Market Monito'!J38/1000)</f>
        <v>2.5782688766114181</v>
      </c>
      <c r="AP36" s="13">
        <f>M36/('Customers - 2.1.2 Market Monito'!K38/1000)</f>
        <v>2.5735294117647056</v>
      </c>
      <c r="AQ36" s="255">
        <f>N36/('Customers - 2.1.2 Market Monito'!L38/1000)</f>
        <v>2.9873039581777445</v>
      </c>
    </row>
    <row r="37" spans="1:43" ht="15.75" customHeight="1">
      <c r="A37" s="130" t="s">
        <v>100</v>
      </c>
      <c r="B37" s="164">
        <v>2023</v>
      </c>
      <c r="C37" s="164">
        <v>108.6</v>
      </c>
      <c r="D37" s="164">
        <v>0</v>
      </c>
      <c r="E37" s="164">
        <v>0</v>
      </c>
      <c r="F37" s="164">
        <v>0</v>
      </c>
      <c r="G37" s="164">
        <v>0</v>
      </c>
      <c r="I37" s="238" t="s">
        <v>127</v>
      </c>
      <c r="J37" s="239">
        <v>3</v>
      </c>
      <c r="K37" s="240"/>
      <c r="L37" s="240">
        <v>3</v>
      </c>
      <c r="M37" s="240">
        <v>3</v>
      </c>
      <c r="N37" s="240">
        <v>3</v>
      </c>
      <c r="O37" s="241">
        <v>12</v>
      </c>
      <c r="Q37" s="174">
        <f>J37/'Circuit km - 2.1.5.5 Utility Ch'!Z39</f>
        <v>0.14285714285714285</v>
      </c>
      <c r="R37" s="175"/>
      <c r="S37" s="174">
        <f>L37/'Circuit km - 2.1.5.5 Utility Ch'!AB39</f>
        <v>0.14285714285714285</v>
      </c>
      <c r="T37" s="174">
        <f>M37/'Circuit km - 2.1.5.5 Utility Ch'!AC39</f>
        <v>0.14285714285714285</v>
      </c>
      <c r="U37" s="174">
        <f>N37/'Circuit km - 2.1.5.5 Utility Ch'!AD39</f>
        <v>0.14285714285714285</v>
      </c>
      <c r="V37" s="174"/>
      <c r="Y37" s="53">
        <f>J37/('Metered Consumption kWh - 2.1.5'!J39/1000000)</f>
        <v>0.14292013660878339</v>
      </c>
      <c r="Z37" s="53"/>
      <c r="AA37" s="53">
        <f>L37/('Metered Consumption kWh - 2.1.5'!L39/1000000)</f>
        <v>0.1508981002230978</v>
      </c>
      <c r="AB37" s="53">
        <f>M37/('Metered Consumption kWh - 2.1.5'!M39/1000000)</f>
        <v>0.1489878436348743</v>
      </c>
      <c r="AC37" s="53">
        <f>N37/('Metered Consumption kWh - 2.1.5'!N39/1000000)</f>
        <v>0.15551796398369841</v>
      </c>
      <c r="AD37" s="53"/>
      <c r="AF37" s="13">
        <f>J37/('Capital - 2.1.5.2 Capital and L'!W37/1000000)</f>
        <v>19.166267369429804</v>
      </c>
      <c r="AG37" s="254">
        <f>K37/('Capital - 2.1.5.2 Capital and L'!X37/1000000)</f>
        <v>0</v>
      </c>
      <c r="AH37" s="13">
        <f>L37/('Capital - 2.1.5.2 Capital and L'!Y37/1000000)</f>
        <v>20.885547201336678</v>
      </c>
      <c r="AI37" s="13">
        <f>M37/('Capital - 2.1.5.2 Capital and L'!Z37/1000000)</f>
        <v>15.990363141146934</v>
      </c>
      <c r="AJ37" s="13">
        <f>N37/('Capital - 2.1.5.2 Capital and L'!AA37/1000000)</f>
        <v>33.133113609249705</v>
      </c>
      <c r="AM37" s="13">
        <f>J37/('Customers - 2.1.2 Market Monito'!H39/1000)</f>
        <v>2.4115755627009645</v>
      </c>
      <c r="AN37" s="254">
        <f>K37/('Customers - 2.1.2 Market Monito'!I39/1000)</f>
        <v>0</v>
      </c>
      <c r="AO37" s="255">
        <f>L37/('Customers - 2.1.2 Market Monito'!J39/1000)</f>
        <v>2.3752969121140146</v>
      </c>
      <c r="AP37" s="13">
        <f>M37/('Customers - 2.1.2 Market Monito'!K39/1000)</f>
        <v>2.3659305993690851</v>
      </c>
      <c r="AQ37" s="255">
        <f>N37/('Customers - 2.1.2 Market Monito'!L39/1000)</f>
        <v>2.347417840375587</v>
      </c>
    </row>
    <row r="38" spans="1:43" ht="15.75" customHeight="1">
      <c r="A38" s="126" t="s">
        <v>101</v>
      </c>
      <c r="B38" s="163">
        <v>2015</v>
      </c>
      <c r="C38" s="163">
        <v>91</v>
      </c>
      <c r="D38" s="163">
        <v>69</v>
      </c>
      <c r="E38" s="163">
        <v>22</v>
      </c>
      <c r="F38" s="163">
        <v>8662771.6600000001</v>
      </c>
      <c r="G38" s="163">
        <v>1835753.85</v>
      </c>
      <c r="I38" s="238" t="s">
        <v>128</v>
      </c>
      <c r="J38" s="239">
        <v>5</v>
      </c>
      <c r="K38" s="240">
        <v>5</v>
      </c>
      <c r="L38" s="240">
        <v>5</v>
      </c>
      <c r="M38" s="240">
        <v>5</v>
      </c>
      <c r="N38" s="240">
        <v>5</v>
      </c>
      <c r="O38" s="241">
        <v>25</v>
      </c>
      <c r="Q38" s="174">
        <f>J38/'Circuit km - 2.1.5.5 Utility Ch'!Z40</f>
        <v>7.0422535211267609E-2</v>
      </c>
      <c r="R38" s="174">
        <f>K38/'Circuit km - 2.1.5.5 Utility Ch'!AA40</f>
        <v>7.0422535211267609E-2</v>
      </c>
      <c r="S38" s="174">
        <f>L38/'Circuit km - 2.1.5.5 Utility Ch'!AB40</f>
        <v>6.9444444444444448E-2</v>
      </c>
      <c r="T38" s="174">
        <f>M38/'Circuit km - 2.1.5.5 Utility Ch'!AC40</f>
        <v>6.8493150684931503E-2</v>
      </c>
      <c r="U38" s="174">
        <f>N38/'Circuit km - 2.1.5.5 Utility Ch'!AD40</f>
        <v>6.8493150684931503E-2</v>
      </c>
      <c r="V38" s="174"/>
      <c r="Y38" s="53">
        <f>J38/('Metered Consumption kWh - 2.1.5'!J40/1000000)</f>
        <v>3.5392877683113701E-2</v>
      </c>
      <c r="Z38" s="53">
        <f>K38/('Metered Consumption kWh - 2.1.5'!K40/1000000)</f>
        <v>3.6476448817151376E-2</v>
      </c>
      <c r="AA38" s="53">
        <f>L38/('Metered Consumption kWh - 2.1.5'!L40/1000000)</f>
        <v>3.6159011188668079E-2</v>
      </c>
      <c r="AB38" s="53">
        <f>M38/('Metered Consumption kWh - 2.1.5'!M40/1000000)</f>
        <v>3.5418171088016349E-2</v>
      </c>
      <c r="AC38" s="53">
        <f>N38/('Metered Consumption kWh - 2.1.5'!N40/1000000)</f>
        <v>3.634299273232449E-2</v>
      </c>
      <c r="AD38" s="53"/>
      <c r="AF38" s="13">
        <f>J38/('Capital - 2.1.5.2 Capital and L'!W38/1000000)</f>
        <v>29.869470414289555</v>
      </c>
      <c r="AG38" s="13">
        <f>K38/('Capital - 2.1.5.2 Capital and L'!X38/1000000)</f>
        <v>22.007418084428554</v>
      </c>
      <c r="AH38" s="13">
        <f>L38/('Capital - 2.1.5.2 Capital and L'!Y38/1000000)</f>
        <v>18.380439213093695</v>
      </c>
      <c r="AI38" s="13">
        <f>M38/('Capital - 2.1.5.2 Capital and L'!Z38/1000000)</f>
        <v>15.263752763349801</v>
      </c>
      <c r="AJ38" s="13">
        <f>N38/('Capital - 2.1.5.2 Capital and L'!AA38/1000000)</f>
        <v>9.4880709425341507</v>
      </c>
      <c r="AM38" s="13">
        <f>J38/('Customers - 2.1.2 Market Monito'!H40/1000)</f>
        <v>0.90106325464047565</v>
      </c>
      <c r="AN38" s="255">
        <f>K38/('Customers - 2.1.2 Market Monito'!I40/1000)</f>
        <v>0.91340884179758852</v>
      </c>
      <c r="AO38" s="255">
        <f>L38/('Customers - 2.1.2 Market Monito'!J40/1000)</f>
        <v>0.89670014347202298</v>
      </c>
      <c r="AP38" s="13">
        <f>M38/('Customers - 2.1.2 Market Monito'!K40/1000)</f>
        <v>0.88857295183934604</v>
      </c>
      <c r="AQ38" s="255">
        <f>N38/('Customers - 2.1.2 Market Monito'!L40/1000)</f>
        <v>0.88652482269503552</v>
      </c>
    </row>
    <row r="39" spans="1:43" ht="15.75" customHeight="1">
      <c r="A39" s="130" t="s">
        <v>101</v>
      </c>
      <c r="B39" s="164">
        <v>2016</v>
      </c>
      <c r="C39" s="164">
        <v>91</v>
      </c>
      <c r="D39" s="164">
        <v>69</v>
      </c>
      <c r="E39" s="164">
        <v>22</v>
      </c>
      <c r="F39" s="164">
        <v>8371068</v>
      </c>
      <c r="G39" s="164">
        <v>1835095</v>
      </c>
      <c r="I39" s="238" t="s">
        <v>289</v>
      </c>
      <c r="J39" s="239">
        <v>4648</v>
      </c>
      <c r="K39" s="240">
        <v>4525</v>
      </c>
      <c r="L39" s="240">
        <v>4651</v>
      </c>
      <c r="M39" s="240">
        <v>4927</v>
      </c>
      <c r="N39" s="240">
        <v>4961</v>
      </c>
      <c r="O39" s="241">
        <v>23712</v>
      </c>
      <c r="Q39" s="174">
        <f>J39/'Circuit km - 2.1.5.5 Utility Ch'!Z41</f>
        <v>3.7497176417438445E-2</v>
      </c>
      <c r="R39" s="174">
        <f>K39/'Circuit km - 2.1.5.5 Utility Ch'!AA41</f>
        <v>3.6400933150993485E-2</v>
      </c>
      <c r="S39" s="174">
        <f>L39/'Circuit km - 2.1.5.5 Utility Ch'!AB41</f>
        <v>3.7340633931725487E-2</v>
      </c>
      <c r="T39" s="174">
        <f>M39/'Circuit km - 2.1.5.5 Utility Ch'!AC41</f>
        <v>3.949783952349268E-2</v>
      </c>
      <c r="U39" s="174">
        <f>N39/'Circuit km - 2.1.5.5 Utility Ch'!AD41</f>
        <v>3.9704517079104905E-2</v>
      </c>
      <c r="V39" s="174"/>
      <c r="Y39" s="53">
        <f>J39/('Metered Consumption kWh - 2.1.5'!J41/1000000)</f>
        <v>0.12636942099008094</v>
      </c>
      <c r="Z39" s="53">
        <f>K39/('Metered Consumption kWh - 2.1.5'!K41/1000000)</f>
        <v>0.12229320370371212</v>
      </c>
      <c r="AA39" s="53">
        <f>L39/('Metered Consumption kWh - 2.1.5'!L41/1000000)</f>
        <v>0.12356487859752172</v>
      </c>
      <c r="AB39" s="53">
        <f>M39/('Metered Consumption kWh - 2.1.5'!M41/1000000)</f>
        <v>0.13145082457589488</v>
      </c>
      <c r="AC39" s="53">
        <f>N39/('Metered Consumption kWh - 2.1.5'!N41/1000000)</f>
        <v>0.13179763383383328</v>
      </c>
      <c r="AD39" s="53"/>
      <c r="AF39" s="13">
        <f>J39/('Capital - 2.1.5.2 Capital and L'!W39/1000000)</f>
        <v>6.8380568203132324</v>
      </c>
      <c r="AG39" s="13">
        <f>K39/('Capital - 2.1.5.2 Capital and L'!X39/1000000)</f>
        <v>5.9457020115682582</v>
      </c>
      <c r="AH39" s="13">
        <f>L39/('Capital - 2.1.5.2 Capital and L'!Y39/1000000)</f>
        <v>5.7440773275725379</v>
      </c>
      <c r="AI39" s="13">
        <f>M39/('Capital - 2.1.5.2 Capital and L'!Z39/1000000)</f>
        <v>5.4077660937147574</v>
      </c>
      <c r="AJ39" s="13">
        <f>N39/('Capital - 2.1.5.2 Capital and L'!AA39/1000000)</f>
        <v>4.6087641649868551</v>
      </c>
      <c r="AM39" s="13">
        <f>J39/('Customers - 2.1.2 Market Monito'!H41/1000)</f>
        <v>3.3343113406040641</v>
      </c>
      <c r="AN39" s="255">
        <f>K39/('Customers - 2.1.2 Market Monito'!I41/1000)</f>
        <v>3.2058026089919753</v>
      </c>
      <c r="AO39" s="255">
        <f>L39/('Customers - 2.1.2 Market Monito'!J41/1000)</f>
        <v>3.266745847734946</v>
      </c>
      <c r="AP39" s="13">
        <f>M39/('Customers - 2.1.2 Market Monito'!K41/1000)</f>
        <v>3.4221718115006365</v>
      </c>
      <c r="AQ39" s="255">
        <f>N39/('Customers - 2.1.2 Market Monito'!L41/1000)</f>
        <v>3.4051192786995066</v>
      </c>
    </row>
    <row r="40" spans="1:43" ht="15.75" customHeight="1">
      <c r="A40" s="126" t="s">
        <v>101</v>
      </c>
      <c r="B40" s="163">
        <v>2017</v>
      </c>
      <c r="C40" s="163">
        <v>90</v>
      </c>
      <c r="D40" s="163">
        <v>69</v>
      </c>
      <c r="E40" s="163">
        <v>21</v>
      </c>
      <c r="F40" s="163">
        <v>8606638.8300000001</v>
      </c>
      <c r="G40" s="163">
        <v>1899227.16</v>
      </c>
      <c r="I40" s="238" t="s">
        <v>18</v>
      </c>
      <c r="J40" s="239">
        <v>624.44000000000005</v>
      </c>
      <c r="K40" s="240">
        <v>580.6</v>
      </c>
      <c r="L40" s="240">
        <v>582.70000000000005</v>
      </c>
      <c r="M40" s="240">
        <v>615.70000000000005</v>
      </c>
      <c r="N40" s="240">
        <v>509.01</v>
      </c>
      <c r="O40" s="241">
        <v>2912.45</v>
      </c>
      <c r="Q40" s="177">
        <f>J40/'Circuit km - 2.1.5.5 Utility Ch'!Z42</f>
        <v>0.10699794379712133</v>
      </c>
      <c r="R40" s="177">
        <f>K40/'Circuit km - 2.1.5.5 Utility Ch'!AA42</f>
        <v>9.819042787079317E-2</v>
      </c>
      <c r="S40" s="177">
        <f>L40/'Circuit km - 2.1.5.5 Utility Ch'!AB42</f>
        <v>9.7116666666666671E-2</v>
      </c>
      <c r="T40" s="177">
        <f>M40/'Circuit km - 2.1.5.5 Utility Ch'!AC42</f>
        <v>9.8891744298104725E-2</v>
      </c>
      <c r="U40" s="177">
        <f>N40/'Circuit km - 2.1.5.5 Utility Ch'!AD42</f>
        <v>8.1026743075453669E-2</v>
      </c>
      <c r="V40" s="174"/>
      <c r="Y40" s="53">
        <f>J40/('Metered Consumption kWh - 2.1.5'!J42/1000000)</f>
        <v>8.5906992908589469E-2</v>
      </c>
      <c r="Z40" s="53">
        <f>K40/('Metered Consumption kWh - 2.1.5'!K42/1000000)</f>
        <v>8.2163501528745284E-2</v>
      </c>
      <c r="AA40" s="53">
        <f>L40/('Metered Consumption kWh - 2.1.5'!L42/1000000)</f>
        <v>8.1657269083029088E-2</v>
      </c>
      <c r="AB40" s="53">
        <f>M40/('Metered Consumption kWh - 2.1.5'!M42/1000000)</f>
        <v>8.5143221716416903E-2</v>
      </c>
      <c r="AC40" s="53">
        <f>N40/('Metered Consumption kWh - 2.1.5'!N42/1000000)</f>
        <v>7.0084682150831371E-2</v>
      </c>
      <c r="AD40" s="53"/>
      <c r="AF40" s="13">
        <f>J40/('Capital - 2.1.5.2 Capital and L'!W40/1000000)</f>
        <v>2.9730518587773136</v>
      </c>
      <c r="AG40" s="13">
        <f>K40/('Capital - 2.1.5.2 Capital and L'!X40/1000000)</f>
        <v>4.7566722507726791</v>
      </c>
      <c r="AH40" s="13">
        <f>L40/('Capital - 2.1.5.2 Capital and L'!Y40/1000000)</f>
        <v>3.8771802998709961</v>
      </c>
      <c r="AI40" s="13">
        <f>M40/('Capital - 2.1.5.2 Capital and L'!Z40/1000000)</f>
        <v>4.0337985889502352</v>
      </c>
      <c r="AJ40" s="13">
        <f>N40/('Capital - 2.1.5.2 Capital and L'!AA40/1000000)</f>
        <v>4.1435436091147615</v>
      </c>
      <c r="AM40" s="13">
        <f>J40/('Customers - 2.1.2 Market Monito'!H42/1000)</f>
        <v>1.8378260652027396</v>
      </c>
      <c r="AN40" s="255">
        <f>K40/('Customers - 2.1.2 Market Monito'!I42/1000)</f>
        <v>1.6763534836450151</v>
      </c>
      <c r="AO40" s="255">
        <f>L40/('Customers - 2.1.2 Market Monito'!J42/1000)</f>
        <v>1.6492365169890892</v>
      </c>
      <c r="AP40" s="13">
        <f>M40/('Customers - 2.1.2 Market Monito'!K42/1000)</f>
        <v>1.7155148634303055</v>
      </c>
      <c r="AQ40" s="255">
        <f>N40/('Customers - 2.1.2 Market Monito'!L42/1000)</f>
        <v>1.3970971690811178</v>
      </c>
    </row>
    <row r="41" spans="1:43" ht="15.75" customHeight="1">
      <c r="A41" s="130" t="s">
        <v>101</v>
      </c>
      <c r="B41" s="164">
        <v>2018</v>
      </c>
      <c r="C41" s="164">
        <v>92</v>
      </c>
      <c r="D41" s="164">
        <v>75</v>
      </c>
      <c r="E41" s="164">
        <v>17</v>
      </c>
      <c r="F41" s="164">
        <v>9448448.1199999992</v>
      </c>
      <c r="G41" s="164">
        <v>1865988.32</v>
      </c>
      <c r="I41" s="238" t="s">
        <v>131</v>
      </c>
      <c r="J41" s="239">
        <v>48.6</v>
      </c>
      <c r="K41" s="240">
        <v>51</v>
      </c>
      <c r="L41" s="240">
        <v>55.24</v>
      </c>
      <c r="M41" s="240">
        <v>56.79</v>
      </c>
      <c r="N41" s="240">
        <v>61.75</v>
      </c>
      <c r="O41" s="241">
        <v>273.38</v>
      </c>
      <c r="Q41" s="174">
        <f>J41/'Circuit km - 2.1.5.5 Utility Ch'!Z43</f>
        <v>6.1055276381909551E-2</v>
      </c>
      <c r="R41" s="174">
        <f>K41/'Circuit km - 2.1.5.5 Utility Ch'!AA43</f>
        <v>6.3432835820895525E-2</v>
      </c>
      <c r="S41" s="174">
        <f>L41/'Circuit km - 2.1.5.5 Utility Ch'!AB43</f>
        <v>6.8706467661691542E-2</v>
      </c>
      <c r="T41" s="174">
        <f>M41/'Circuit km - 2.1.5.5 Utility Ch'!AC43</f>
        <v>7.0634328358208959E-2</v>
      </c>
      <c r="U41" s="174">
        <f>N41/'Circuit km - 2.1.5.5 Utility Ch'!AD43</f>
        <v>6.7119565217391305E-2</v>
      </c>
      <c r="V41" s="174"/>
      <c r="Y41" s="53">
        <f>J41/('Metered Consumption kWh - 2.1.5'!J43/1000000)</f>
        <v>0.1799344559421579</v>
      </c>
      <c r="Z41" s="53">
        <f>K41/('Metered Consumption kWh - 2.1.5'!K43/1000000)</f>
        <v>0.18485439216362948</v>
      </c>
      <c r="AA41" s="53">
        <f>L41/('Metered Consumption kWh - 2.1.5'!L43/1000000)</f>
        <v>0.19843869131704248</v>
      </c>
      <c r="AB41" s="53">
        <f>M41/('Metered Consumption kWh - 2.1.5'!M43/1000000)</f>
        <v>0.20029461495389089</v>
      </c>
      <c r="AC41" s="53">
        <f>N41/('Metered Consumption kWh - 2.1.5'!N43/1000000)</f>
        <v>0.21596595736595162</v>
      </c>
      <c r="AD41" s="53"/>
      <c r="AF41" s="13">
        <f>J41/('Capital - 2.1.5.2 Capital and L'!W41/1000000)</f>
        <v>5.6609595419608141</v>
      </c>
      <c r="AG41" s="13">
        <f>K41/('Capital - 2.1.5.2 Capital and L'!X41/1000000)</f>
        <v>4.133537243697389</v>
      </c>
      <c r="AH41" s="13">
        <f>L41/('Capital - 2.1.5.2 Capital and L'!Y41/1000000)</f>
        <v>3.7953477583572717</v>
      </c>
      <c r="AI41" s="13">
        <f>M41/('Capital - 2.1.5.2 Capital and L'!Z41/1000000)</f>
        <v>4.2230122265090202</v>
      </c>
      <c r="AJ41" s="13">
        <f>N41/('Capital - 2.1.5.2 Capital and L'!AA41/1000000)</f>
        <v>2.8582935806799536</v>
      </c>
      <c r="AM41" s="13">
        <f>J41/('Customers - 2.1.2 Market Monito'!H43/1000)</f>
        <v>2.6084156290253326</v>
      </c>
      <c r="AN41" s="255">
        <f>K41/('Customers - 2.1.2 Market Monito'!I43/1000)</f>
        <v>2.6450910222498836</v>
      </c>
      <c r="AO41" s="255">
        <f>L41/('Customers - 2.1.2 Market Monito'!J43/1000)</f>
        <v>2.8036339643709081</v>
      </c>
      <c r="AP41" s="13">
        <f>M41/('Customers - 2.1.2 Market Monito'!K43/1000)</f>
        <v>2.768488275727587</v>
      </c>
      <c r="AQ41" s="255">
        <f>N41/('Customers - 2.1.2 Market Monito'!L43/1000)</f>
        <v>2.7645952722063041</v>
      </c>
    </row>
    <row r="42" spans="1:43" ht="15.75" customHeight="1">
      <c r="A42" s="126" t="s">
        <v>101</v>
      </c>
      <c r="B42" s="163">
        <v>2019</v>
      </c>
      <c r="C42" s="163">
        <v>90</v>
      </c>
      <c r="D42" s="163">
        <v>73</v>
      </c>
      <c r="E42" s="163">
        <v>17</v>
      </c>
      <c r="F42" s="163">
        <v>9105399.2599999998</v>
      </c>
      <c r="G42" s="163">
        <v>1965539.79</v>
      </c>
      <c r="I42" s="238" t="s">
        <v>132</v>
      </c>
      <c r="J42" s="239"/>
      <c r="K42" s="240"/>
      <c r="L42" s="240"/>
      <c r="M42" s="240"/>
      <c r="N42" s="240"/>
      <c r="O42" s="241"/>
      <c r="Q42" s="175"/>
      <c r="R42" s="175"/>
      <c r="S42" s="175"/>
      <c r="T42" s="175"/>
      <c r="U42" s="175"/>
      <c r="V42" s="174"/>
      <c r="Y42" s="53"/>
      <c r="Z42" s="53"/>
      <c r="AA42" s="53"/>
      <c r="AB42" s="53"/>
      <c r="AC42" s="53"/>
      <c r="AD42" s="53"/>
      <c r="AF42" s="254">
        <f>J42/('Capital - 2.1.5.2 Capital and L'!W42/1000000)</f>
        <v>0</v>
      </c>
      <c r="AG42" s="254">
        <f>K42/('Capital - 2.1.5.2 Capital and L'!X42/1000000)</f>
        <v>0</v>
      </c>
      <c r="AH42" s="254">
        <f>L42/('Capital - 2.1.5.2 Capital and L'!Y42/1000000)</f>
        <v>0</v>
      </c>
      <c r="AI42" s="254">
        <f>M42/('Capital - 2.1.5.2 Capital and L'!Z42/1000000)</f>
        <v>0</v>
      </c>
      <c r="AJ42" s="254">
        <f>N42/('Capital - 2.1.5.2 Capital and L'!AA42/1000000)</f>
        <v>0</v>
      </c>
      <c r="AM42" s="254">
        <f>J42/('Customers - 2.1.2 Market Monito'!H44/1000)</f>
        <v>0</v>
      </c>
      <c r="AN42" s="254">
        <f>K42/('Customers - 2.1.2 Market Monito'!I44/1000)</f>
        <v>0</v>
      </c>
      <c r="AO42" s="254">
        <f>L42/('Customers - 2.1.2 Market Monito'!J44/1000)</f>
        <v>0</v>
      </c>
      <c r="AP42" s="254">
        <f>M42/('Customers - 2.1.2 Market Monito'!K44/1000)</f>
        <v>0</v>
      </c>
      <c r="AQ42" s="254">
        <f>N42/('Customers - 2.1.2 Market Monito'!L44/1000)</f>
        <v>0</v>
      </c>
    </row>
    <row r="43" spans="1:43" ht="15.75" customHeight="1">
      <c r="A43" s="130" t="s">
        <v>101</v>
      </c>
      <c r="B43" s="164">
        <v>2020</v>
      </c>
      <c r="C43" s="164">
        <v>97</v>
      </c>
      <c r="D43" s="164">
        <v>83</v>
      </c>
      <c r="E43" s="164">
        <v>14</v>
      </c>
      <c r="F43" s="164">
        <v>10532377.5</v>
      </c>
      <c r="G43" s="164">
        <v>1525352.3</v>
      </c>
      <c r="I43" s="238" t="s">
        <v>133</v>
      </c>
      <c r="J43" s="239">
        <v>16</v>
      </c>
      <c r="K43" s="240">
        <v>17.41</v>
      </c>
      <c r="L43" s="240">
        <v>16.100000000000001</v>
      </c>
      <c r="M43" s="240">
        <v>13.88</v>
      </c>
      <c r="N43" s="240">
        <v>13.62</v>
      </c>
      <c r="O43" s="241">
        <v>77.010000000000005</v>
      </c>
      <c r="Q43" s="174">
        <f>J43/'Circuit km - 2.1.5.5 Utility Ch'!Z45</f>
        <v>7.2398190045248875E-2</v>
      </c>
      <c r="R43" s="174">
        <f>K43/'Circuit km - 2.1.5.5 Utility Ch'!AA45</f>
        <v>7.8778280542986426E-2</v>
      </c>
      <c r="S43" s="174">
        <f>L43/'Circuit km - 2.1.5.5 Utility Ch'!AB45</f>
        <v>7.1555555555555567E-2</v>
      </c>
      <c r="T43" s="174">
        <f>M43/'Circuit km - 2.1.5.5 Utility Ch'!AC45</f>
        <v>6.168888888888889E-2</v>
      </c>
      <c r="U43" s="174">
        <f>N43/'Circuit km - 2.1.5.5 Utility Ch'!AD45</f>
        <v>5.5819672131147538E-2</v>
      </c>
      <c r="V43" s="174"/>
      <c r="Y43" s="53">
        <f>J43/('Metered Consumption kWh - 2.1.5'!J45/1000000)</f>
        <v>6.4768145592646084E-2</v>
      </c>
      <c r="Z43" s="53">
        <f>K43/('Metered Consumption kWh - 2.1.5'!K45/1000000)</f>
        <v>7.2488888899050016E-2</v>
      </c>
      <c r="AA43" s="53">
        <f>L43/('Metered Consumption kWh - 2.1.5'!L45/1000000)</f>
        <v>6.65610725027517E-2</v>
      </c>
      <c r="AB43" s="53">
        <f>M43/('Metered Consumption kWh - 2.1.5'!M45/1000000)</f>
        <v>5.6308952709764215E-2</v>
      </c>
      <c r="AC43" s="53">
        <f>N43/('Metered Consumption kWh - 2.1.5'!N45/1000000)</f>
        <v>5.7800589688389109E-2</v>
      </c>
      <c r="AD43" s="53"/>
      <c r="AF43" s="13">
        <f>J43/('Capital - 2.1.5.2 Capital and L'!W43/1000000)</f>
        <v>11.470808584466376</v>
      </c>
      <c r="AG43" s="13">
        <f>K43/('Capital - 2.1.5.2 Capital and L'!X43/1000000)</f>
        <v>7.3243676790504999</v>
      </c>
      <c r="AH43" s="13">
        <f>L43/('Capital - 2.1.5.2 Capital and L'!Y43/1000000)</f>
        <v>3.7496369722589749</v>
      </c>
      <c r="AI43" s="13">
        <f>M43/('Capital - 2.1.5.2 Capital and L'!Z43/1000000)</f>
        <v>4.8259779472278623</v>
      </c>
      <c r="AJ43" s="13">
        <f>N43/('Capital - 2.1.5.2 Capital and L'!AA43/1000000)</f>
        <v>4.3652324338680026</v>
      </c>
      <c r="AM43" s="13">
        <f>J43/('Customers - 2.1.2 Market Monito'!H45/1000)</f>
        <v>1.517162905366964</v>
      </c>
      <c r="AN43" s="255">
        <f>K43/('Customers - 2.1.2 Market Monito'!I45/1000)</f>
        <v>1.636431995488298</v>
      </c>
      <c r="AO43" s="255">
        <f>L43/('Customers - 2.1.2 Market Monito'!J45/1000)</f>
        <v>1.4968389735961325</v>
      </c>
      <c r="AP43" s="255">
        <f>M43/('Customers - 2.1.2 Market Monito'!K45/1000)</f>
        <v>1.2810336871250576</v>
      </c>
      <c r="AQ43" s="255">
        <f>N43/('Customers - 2.1.2 Market Monito'!L45/1000)</f>
        <v>1.2291309448605721</v>
      </c>
    </row>
    <row r="44" spans="1:43" ht="15.75" customHeight="1">
      <c r="A44" s="126" t="s">
        <v>101</v>
      </c>
      <c r="B44" s="163">
        <v>2021</v>
      </c>
      <c r="C44" s="178"/>
      <c r="D44" s="163">
        <v>84</v>
      </c>
      <c r="E44" s="163">
        <v>16</v>
      </c>
      <c r="F44" s="163">
        <v>10802035.08</v>
      </c>
      <c r="G44" s="163">
        <v>1785420.86</v>
      </c>
      <c r="I44" s="238" t="s">
        <v>134</v>
      </c>
      <c r="J44" s="239">
        <v>20.97</v>
      </c>
      <c r="K44" s="240">
        <v>19.18</v>
      </c>
      <c r="L44" s="240">
        <v>19.61</v>
      </c>
      <c r="M44" s="240">
        <v>21.51</v>
      </c>
      <c r="N44" s="240">
        <v>22.7</v>
      </c>
      <c r="O44" s="241">
        <v>103.97</v>
      </c>
      <c r="Q44" s="174">
        <f>J44/'Circuit km - 2.1.5.5 Utility Ch'!Z46</f>
        <v>5.8575418994413403E-2</v>
      </c>
      <c r="R44" s="174">
        <f>K44/'Circuit km - 2.1.5.5 Utility Ch'!AA46</f>
        <v>5.4334277620396602E-2</v>
      </c>
      <c r="S44" s="174">
        <f>L44/'Circuit km - 2.1.5.5 Utility Ch'!AB46</f>
        <v>5.3873626373626374E-2</v>
      </c>
      <c r="T44" s="174">
        <f>M44/'Circuit km - 2.1.5.5 Utility Ch'!AC46</f>
        <v>5.5870129870129875E-2</v>
      </c>
      <c r="U44" s="174">
        <f>N44/'Circuit km - 2.1.5.5 Utility Ch'!AD46</f>
        <v>5.8961038961038957E-2</v>
      </c>
      <c r="V44" s="174"/>
      <c r="Y44" s="53">
        <f>J44/('Metered Consumption kWh - 2.1.5'!J46/1000000)</f>
        <v>7.1939986378940599E-2</v>
      </c>
      <c r="Z44" s="53">
        <f>K44/('Metered Consumption kWh - 2.1.5'!K46/1000000)</f>
        <v>6.7022539159498767E-2</v>
      </c>
      <c r="AA44" s="53">
        <f>L44/('Metered Consumption kWh - 2.1.5'!L46/1000000)</f>
        <v>6.7554177228581425E-2</v>
      </c>
      <c r="AB44" s="53">
        <f>M44/('Metered Consumption kWh - 2.1.5'!M46/1000000)</f>
        <v>7.0971631395030668E-2</v>
      </c>
      <c r="AC44" s="53">
        <f>N44/('Metered Consumption kWh - 2.1.5'!N46/1000000)</f>
        <v>7.6454109560205832E-2</v>
      </c>
      <c r="AD44" s="53"/>
      <c r="AF44" s="13">
        <f>J44/('Capital - 2.1.5.2 Capital and L'!W44/1000000)</f>
        <v>6.0370695068511662</v>
      </c>
      <c r="AG44" s="13">
        <f>K44/('Capital - 2.1.5.2 Capital and L'!X44/1000000)</f>
        <v>8.1936251537217863</v>
      </c>
      <c r="AH44" s="13">
        <f>L44/('Capital - 2.1.5.2 Capital and L'!Y44/1000000)</f>
        <v>4.1820324637254265</v>
      </c>
      <c r="AI44" s="13">
        <f>M44/('Capital - 2.1.5.2 Capital and L'!Z44/1000000)</f>
        <v>4.9185345703009515</v>
      </c>
      <c r="AJ44" s="13">
        <f>N44/('Capital - 2.1.5.2 Capital and L'!AA44/1000000)</f>
        <v>4.5391250654871271</v>
      </c>
      <c r="AM44" s="13">
        <f>J44/('Customers - 2.1.2 Market Monito'!H46/1000)</f>
        <v>1.5237610812381921</v>
      </c>
      <c r="AN44" s="255">
        <f>K44/('Customers - 2.1.2 Market Monito'!I46/1000)</f>
        <v>1.3762916188289323</v>
      </c>
      <c r="AO44" s="255">
        <f>L44/('Customers - 2.1.2 Market Monito'!J46/1000)</f>
        <v>1.3829337094499294</v>
      </c>
      <c r="AP44" s="255">
        <f>M44/('Customers - 2.1.2 Market Monito'!K46/1000)</f>
        <v>1.4988502543376769</v>
      </c>
      <c r="AQ44" s="255">
        <f>N44/('Customers - 2.1.2 Market Monito'!L46/1000)</f>
        <v>1.5554337398931068</v>
      </c>
    </row>
    <row r="45" spans="1:43" ht="15.75" customHeight="1">
      <c r="A45" s="130" t="s">
        <v>101</v>
      </c>
      <c r="B45" s="164">
        <v>2022</v>
      </c>
      <c r="C45" s="164">
        <v>99</v>
      </c>
      <c r="D45" s="164">
        <v>75</v>
      </c>
      <c r="E45" s="164">
        <v>24</v>
      </c>
      <c r="F45" s="164">
        <v>11142614.140000001</v>
      </c>
      <c r="G45" s="164">
        <v>2437897.19</v>
      </c>
      <c r="I45" s="238" t="s">
        <v>4</v>
      </c>
      <c r="J45" s="239">
        <v>319</v>
      </c>
      <c r="K45" s="240">
        <v>303</v>
      </c>
      <c r="L45" s="240">
        <v>295</v>
      </c>
      <c r="M45" s="240">
        <v>300</v>
      </c>
      <c r="N45" s="240">
        <v>305</v>
      </c>
      <c r="O45" s="241">
        <v>1522</v>
      </c>
      <c r="Q45" s="174">
        <f>J45/'Circuit km - 2.1.5.5 Utility Ch'!Z47</f>
        <v>0.1042483660130719</v>
      </c>
      <c r="R45" s="174">
        <f>K45/'Circuit km - 2.1.5.5 Utility Ch'!AA47</f>
        <v>9.8697068403908794E-2</v>
      </c>
      <c r="S45" s="174">
        <f>L45/'Circuit km - 2.1.5.5 Utility Ch'!AB47</f>
        <v>9.5872603184920371E-2</v>
      </c>
      <c r="T45" s="174">
        <f>M45/'Circuit km - 2.1.5.5 Utility Ch'!AC47</f>
        <v>9.6774193548387094E-2</v>
      </c>
      <c r="U45" s="174">
        <f>N45/'Circuit km - 2.1.5.5 Utility Ch'!AD47</f>
        <v>9.8070739549839234E-2</v>
      </c>
      <c r="V45" s="174"/>
      <c r="Y45" s="53">
        <f>J45/('Metered Consumption kWh - 2.1.5'!J47/1000000)</f>
        <v>0.10600608691023133</v>
      </c>
      <c r="Z45" s="53">
        <f>K45/('Metered Consumption kWh - 2.1.5'!K47/1000000)</f>
        <v>0.1016797000206386</v>
      </c>
      <c r="AA45" s="53">
        <f>L45/('Metered Consumption kWh - 2.1.5'!L47/1000000)</f>
        <v>9.8443646378392952E-2</v>
      </c>
      <c r="AB45" s="53">
        <f>M45/('Metered Consumption kWh - 2.1.5'!M47/1000000)</f>
        <v>9.7520194025457418E-2</v>
      </c>
      <c r="AC45" s="53">
        <f>N45/('Metered Consumption kWh - 2.1.5'!N47/1000000)</f>
        <v>0.10128880665582581</v>
      </c>
      <c r="AD45" s="53"/>
      <c r="AF45" s="13">
        <f>J45/('Capital - 2.1.5.2 Capital and L'!W45/1000000)</f>
        <v>7.5707768862774794</v>
      </c>
      <c r="AG45" s="13">
        <f>K45/('Capital - 2.1.5.2 Capital and L'!X45/1000000)</f>
        <v>6.6761567198864382</v>
      </c>
      <c r="AH45" s="13">
        <f>L45/('Capital - 2.1.5.2 Capital and L'!Y45/1000000)</f>
        <v>7.7631516883013596</v>
      </c>
      <c r="AI45" s="13">
        <f>M45/('Capital - 2.1.5.2 Capital and L'!Z45/1000000)</f>
        <v>5.9794745924171862</v>
      </c>
      <c r="AJ45" s="13">
        <f>N45/('Capital - 2.1.5.2 Capital and L'!AA45/1000000)</f>
        <v>7.5490732107763625</v>
      </c>
      <c r="AM45" s="13">
        <f>J45/('Customers - 2.1.2 Market Monito'!H47/1000)</f>
        <v>1.9863384745667727</v>
      </c>
      <c r="AN45" s="255">
        <f>K45/('Customers - 2.1.2 Market Monito'!I47/1000)</f>
        <v>1.868766922208722</v>
      </c>
      <c r="AO45" s="255">
        <f>L45/('Customers - 2.1.2 Market Monito'!J47/1000)</f>
        <v>1.7972791022133949</v>
      </c>
      <c r="AP45" s="255">
        <f>M45/('Customers - 2.1.2 Market Monito'!K47/1000)</f>
        <v>1.8067500180675</v>
      </c>
      <c r="AQ45" s="255">
        <f>N45/('Customers - 2.1.2 Market Monito'!L47/1000)</f>
        <v>1.8254619017123432</v>
      </c>
    </row>
    <row r="46" spans="1:43" ht="15.75" customHeight="1">
      <c r="A46" s="126" t="s">
        <v>101</v>
      </c>
      <c r="B46" s="163">
        <v>2023</v>
      </c>
      <c r="C46" s="163">
        <v>99</v>
      </c>
      <c r="D46" s="163">
        <v>0</v>
      </c>
      <c r="E46" s="163">
        <v>0</v>
      </c>
      <c r="F46" s="163">
        <v>0</v>
      </c>
      <c r="G46" s="163">
        <v>0</v>
      </c>
      <c r="I46" s="238" t="s">
        <v>135</v>
      </c>
      <c r="J46" s="239">
        <v>52</v>
      </c>
      <c r="K46" s="240">
        <v>51</v>
      </c>
      <c r="L46" s="240">
        <v>58.5</v>
      </c>
      <c r="M46" s="240">
        <v>67.52</v>
      </c>
      <c r="N46" s="240">
        <v>75</v>
      </c>
      <c r="O46" s="241">
        <v>304.02</v>
      </c>
      <c r="Q46" s="174">
        <f>J46/'Circuit km - 2.1.5.5 Utility Ch'!Z48</f>
        <v>4.7402005469462168E-2</v>
      </c>
      <c r="R46" s="174">
        <f>K46/'Circuit km - 2.1.5.5 Utility Ch'!AA48</f>
        <v>4.5698924731182797E-2</v>
      </c>
      <c r="S46" s="174">
        <f>L46/'Circuit km - 2.1.5.5 Utility Ch'!AB48</f>
        <v>5.1587301587301584E-2</v>
      </c>
      <c r="T46" s="174">
        <f>M46/'Circuit km - 2.1.5.5 Utility Ch'!AC48</f>
        <v>5.9124343257443077E-2</v>
      </c>
      <c r="U46" s="174">
        <f>N46/'Circuit km - 2.1.5.5 Utility Ch'!AD48</f>
        <v>6.4935064935064929E-2</v>
      </c>
      <c r="V46" s="174"/>
      <c r="Y46" s="53">
        <f>J46/('Metered Consumption kWh - 2.1.5'!J48/1000000)</f>
        <v>5.6989980705472128E-2</v>
      </c>
      <c r="Z46" s="53">
        <f>K46/('Metered Consumption kWh - 2.1.5'!K48/1000000)</f>
        <v>5.5811138957829631E-2</v>
      </c>
      <c r="AA46" s="53">
        <f>L46/('Metered Consumption kWh - 2.1.5'!L48/1000000)</f>
        <v>6.228419869320341E-2</v>
      </c>
      <c r="AB46" s="53">
        <f>M46/('Metered Consumption kWh - 2.1.5'!M48/1000000)</f>
        <v>7.0506611557006021E-2</v>
      </c>
      <c r="AC46" s="53">
        <f>N46/('Metered Consumption kWh - 2.1.5'!N48/1000000)</f>
        <v>7.9058441870226148E-2</v>
      </c>
      <c r="AD46" s="53"/>
      <c r="AF46" s="13">
        <f>J46/('Capital - 2.1.5.2 Capital and L'!W46/1000000)</f>
        <v>4.4195251220256386</v>
      </c>
      <c r="AG46" s="13">
        <f>K46/('Capital - 2.1.5.2 Capital and L'!X46/1000000)</f>
        <v>5.254547811130533</v>
      </c>
      <c r="AH46" s="13">
        <f>L46/('Capital - 2.1.5.2 Capital and L'!Y46/1000000)</f>
        <v>6.6548479600445196</v>
      </c>
      <c r="AI46" s="13">
        <f>M46/('Capital - 2.1.5.2 Capital and L'!Z46/1000000)</f>
        <v>5.4583198027308892</v>
      </c>
      <c r="AJ46" s="13">
        <f>N46/('Capital - 2.1.5.2 Capital and L'!AA46/1000000)</f>
        <v>5.2163922971830159</v>
      </c>
      <c r="AM46" s="13">
        <f>J46/('Customers - 2.1.2 Market Monito'!H48/1000)</f>
        <v>1.2875111419233436</v>
      </c>
      <c r="AN46" s="255">
        <f>K46/('Customers - 2.1.2 Market Monito'!I48/1000)</f>
        <v>1.2372334489701853</v>
      </c>
      <c r="AO46" s="255">
        <f>L46/('Customers - 2.1.2 Market Monito'!J48/1000)</f>
        <v>1.3901430540373556</v>
      </c>
      <c r="AP46" s="255">
        <f>M46/('Customers - 2.1.2 Market Monito'!K48/1000)</f>
        <v>1.5837125299057089</v>
      </c>
      <c r="AQ46" s="255">
        <f>N46/('Customers - 2.1.2 Market Monito'!L48/1000)</f>
        <v>1.732701859766663</v>
      </c>
    </row>
    <row r="47" spans="1:43" ht="15.75" customHeight="1">
      <c r="A47" s="130" t="s">
        <v>102</v>
      </c>
      <c r="B47" s="164">
        <v>2015</v>
      </c>
      <c r="C47" s="164">
        <v>83</v>
      </c>
      <c r="D47" s="164">
        <v>54.6</v>
      </c>
      <c r="E47" s="164">
        <v>28.4</v>
      </c>
      <c r="F47" s="164">
        <v>5654152.2999999998</v>
      </c>
      <c r="G47" s="164">
        <v>2934157.13</v>
      </c>
      <c r="I47" s="238" t="s">
        <v>293</v>
      </c>
      <c r="J47" s="239">
        <v>65</v>
      </c>
      <c r="K47" s="240">
        <v>58</v>
      </c>
      <c r="L47" s="240">
        <v>62</v>
      </c>
      <c r="M47" s="240">
        <v>72</v>
      </c>
      <c r="N47" s="240">
        <v>72</v>
      </c>
      <c r="O47" s="241">
        <v>329</v>
      </c>
      <c r="Q47" s="174">
        <f>J47/'Circuit km - 2.1.5.5 Utility Ch'!Z49</f>
        <v>6.3229571984435795E-2</v>
      </c>
      <c r="R47" s="174">
        <f>K47/'Circuit km - 2.1.5.5 Utility Ch'!AA49</f>
        <v>5.6365403304178816E-2</v>
      </c>
      <c r="S47" s="174">
        <f>L47/'Circuit km - 2.1.5.5 Utility Ch'!AB49</f>
        <v>6.0546875E-2</v>
      </c>
      <c r="T47" s="174">
        <f>M47/'Circuit km - 2.1.5.5 Utility Ch'!AC49</f>
        <v>7.0038910505836577E-2</v>
      </c>
      <c r="U47" s="174">
        <f>N47/'Circuit km - 2.1.5.5 Utility Ch'!AD49</f>
        <v>6.9902912621359226E-2</v>
      </c>
      <c r="V47" s="174"/>
      <c r="Y47" s="53">
        <f>J47/('Metered Consumption kWh - 2.1.5'!J49/1000000)</f>
        <v>7.8826758342687875E-2</v>
      </c>
      <c r="Z47" s="53">
        <f>K47/('Metered Consumption kWh - 2.1.5'!K49/1000000)</f>
        <v>7.070083700626846E-2</v>
      </c>
      <c r="AA47" s="53">
        <f>L47/('Metered Consumption kWh - 2.1.5'!L49/1000000)</f>
        <v>7.570946666543138E-2</v>
      </c>
      <c r="AB47" s="53">
        <f>M47/('Metered Consumption kWh - 2.1.5'!M49/1000000)</f>
        <v>8.6204960655840449E-2</v>
      </c>
      <c r="AC47" s="53">
        <f>N47/('Metered Consumption kWh - 2.1.5'!N49/1000000)</f>
        <v>8.7995829068685458E-2</v>
      </c>
      <c r="AD47" s="53"/>
      <c r="AF47" s="13">
        <f>J47/('Capital - 2.1.5.2 Capital and L'!W47/1000000)</f>
        <v>10.755182591562178</v>
      </c>
      <c r="AG47" s="13">
        <f>K47/('Capital - 2.1.5.2 Capital and L'!X47/1000000)</f>
        <v>7.8023508483105957</v>
      </c>
      <c r="AH47" s="13">
        <f>L47/('Capital - 2.1.5.2 Capital and L'!Y47/1000000)</f>
        <v>3.6766044494267049</v>
      </c>
      <c r="AI47" s="13">
        <f>M47/('Capital - 2.1.5.2 Capital and L'!Z47/1000000)</f>
        <v>14.842309735503857</v>
      </c>
      <c r="AJ47" s="13">
        <f>N47/('Capital - 2.1.5.2 Capital and L'!AA47/1000000)</f>
        <v>9.316025193637465</v>
      </c>
      <c r="AM47" s="13">
        <f>J47/('Customers - 2.1.2 Market Monito'!H49/1000)</f>
        <v>1.4795929981106737</v>
      </c>
      <c r="AN47" s="255">
        <f>K47/('Customers - 2.1.2 Market Monito'!I49/1000)</f>
        <v>1.3126032543508273</v>
      </c>
      <c r="AO47" s="255">
        <f>L47/('Customers - 2.1.2 Market Monito'!J49/1000)</f>
        <v>1.3926638064646555</v>
      </c>
      <c r="AP47" s="255">
        <f>M47/('Customers - 2.1.2 Market Monito'!K49/1000)</f>
        <v>1.6073222457863601</v>
      </c>
      <c r="AQ47" s="255">
        <f>N47/('Customers - 2.1.2 Market Monito'!L49/1000)</f>
        <v>1.5722583744595362</v>
      </c>
    </row>
    <row r="48" spans="1:43" ht="15.75" customHeight="1">
      <c r="A48" s="126" t="s">
        <v>102</v>
      </c>
      <c r="B48" s="163">
        <v>2016</v>
      </c>
      <c r="C48" s="163">
        <v>84</v>
      </c>
      <c r="D48" s="163">
        <v>58</v>
      </c>
      <c r="E48" s="163">
        <v>26</v>
      </c>
      <c r="F48" s="163">
        <v>5894000</v>
      </c>
      <c r="G48" s="163">
        <v>2687000</v>
      </c>
      <c r="I48" s="238" t="s">
        <v>138</v>
      </c>
      <c r="J48" s="239">
        <v>120.51</v>
      </c>
      <c r="K48" s="240"/>
      <c r="L48" s="240">
        <v>117.73</v>
      </c>
      <c r="M48" s="240">
        <v>111.64</v>
      </c>
      <c r="N48" s="240">
        <v>112.22</v>
      </c>
      <c r="O48" s="241">
        <v>462.1</v>
      </c>
      <c r="Q48" s="174">
        <f>J48/'Circuit km - 2.1.5.5 Utility Ch'!Z50</f>
        <v>5.9044585987261151E-2</v>
      </c>
      <c r="R48" s="175"/>
      <c r="S48" s="174">
        <f>L48/'Circuit km - 2.1.5.5 Utility Ch'!AB50</f>
        <v>5.7485351562500002E-2</v>
      </c>
      <c r="T48" s="174">
        <f>M48/'Circuit km - 2.1.5.5 Utility Ch'!AC50</f>
        <v>5.4273213417598443E-2</v>
      </c>
      <c r="U48" s="174">
        <f>N48/'Circuit km - 2.1.5.5 Utility Ch'!AD50</f>
        <v>5.434382566585956E-2</v>
      </c>
      <c r="V48" s="174"/>
      <c r="Y48" s="53">
        <f>J48/('Metered Consumption kWh - 2.1.5'!J50/1000000)</f>
        <v>9.9593388401300928E-2</v>
      </c>
      <c r="Z48" s="53"/>
      <c r="AA48" s="53">
        <f>L48/('Metered Consumption kWh - 2.1.5'!L50/1000000)</f>
        <v>0.1002115025345143</v>
      </c>
      <c r="AB48" s="53">
        <f>M48/('Metered Consumption kWh - 2.1.5'!M50/1000000)</f>
        <v>8.9961111521427287E-2</v>
      </c>
      <c r="AC48" s="53">
        <f>N48/('Metered Consumption kWh - 2.1.5'!N50/1000000)</f>
        <v>9.0008473682768722E-2</v>
      </c>
      <c r="AD48" s="53"/>
      <c r="AF48" s="13">
        <f>J48/('Capital - 2.1.5.2 Capital and L'!W48/1000000)</f>
        <v>7.1955083863300962</v>
      </c>
      <c r="AG48" s="254">
        <f>K48/('Capital - 2.1.5.2 Capital and L'!X48/1000000)</f>
        <v>0</v>
      </c>
      <c r="AH48" s="13">
        <f>L48/('Capital - 2.1.5.2 Capital and L'!Y48/1000000)</f>
        <v>6.3777221265679467</v>
      </c>
      <c r="AI48" s="13">
        <f>M48/('Capital - 2.1.5.2 Capital and L'!Z48/1000000)</f>
        <v>6.938301286324017</v>
      </c>
      <c r="AJ48" s="13">
        <f>N48/('Capital - 2.1.5.2 Capital and L'!AA48/1000000)</f>
        <v>5.9992987406764664</v>
      </c>
      <c r="AM48" s="13">
        <f>J48/('Customers - 2.1.2 Market Monito'!H50/1000)</f>
        <v>2.1493926908876881</v>
      </c>
      <c r="AN48" s="254">
        <f>K48/('Customers - 2.1.2 Market Monito'!I50/1000)</f>
        <v>0</v>
      </c>
      <c r="AO48" s="255">
        <f>L48/('Customers - 2.1.2 Market Monito'!J50/1000)</f>
        <v>2.0379442261420486</v>
      </c>
      <c r="AP48" s="255">
        <f>M48/('Customers - 2.1.2 Market Monito'!K50/1000)</f>
        <v>1.9173565074021914</v>
      </c>
      <c r="AQ48" s="255">
        <f>N48/('Customers - 2.1.2 Market Monito'!L50/1000)</f>
        <v>1.9016471226191283</v>
      </c>
    </row>
    <row r="49" spans="1:43" ht="15.75" customHeight="1">
      <c r="A49" s="130" t="s">
        <v>102</v>
      </c>
      <c r="B49" s="164">
        <v>2017</v>
      </c>
      <c r="C49" s="164">
        <v>82</v>
      </c>
      <c r="D49" s="164">
        <v>60</v>
      </c>
      <c r="E49" s="164">
        <v>22</v>
      </c>
      <c r="F49" s="164">
        <v>6224000</v>
      </c>
      <c r="G49" s="164">
        <v>2359000</v>
      </c>
      <c r="I49" s="238" t="s">
        <v>139</v>
      </c>
      <c r="J49" s="239">
        <v>16.04</v>
      </c>
      <c r="K49" s="240">
        <v>16.43</v>
      </c>
      <c r="L49" s="240">
        <v>16.760000000000002</v>
      </c>
      <c r="M49" s="240">
        <v>18.02</v>
      </c>
      <c r="N49" s="240">
        <v>19.87</v>
      </c>
      <c r="O49" s="241">
        <v>87.12</v>
      </c>
      <c r="Q49" s="174">
        <f>J49/'Circuit km - 2.1.5.5 Utility Ch'!Z51</f>
        <v>4.3586956521739127E-2</v>
      </c>
      <c r="R49" s="174">
        <f>K49/'Circuit km - 2.1.5.5 Utility Ch'!AA51</f>
        <v>4.4525745257452572E-2</v>
      </c>
      <c r="S49" s="174">
        <f>L49/'Circuit km - 2.1.5.5 Utility Ch'!AB51</f>
        <v>5.1569230769230777E-2</v>
      </c>
      <c r="T49" s="174">
        <f>M49/'Circuit km - 2.1.5.5 Utility Ch'!AC51</f>
        <v>5.4939024390243903E-2</v>
      </c>
      <c r="U49" s="174">
        <f>N49/'Circuit km - 2.1.5.5 Utility Ch'!AD51</f>
        <v>6.1327160493827165E-2</v>
      </c>
      <c r="V49" s="174"/>
      <c r="Y49" s="53">
        <f>J49/('Metered Consumption kWh - 2.1.5'!J51/1000000)</f>
        <v>7.5644237536452968E-2</v>
      </c>
      <c r="Z49" s="53">
        <f>K49/('Metered Consumption kWh - 2.1.5'!K51/1000000)</f>
        <v>8.370512307887687E-2</v>
      </c>
      <c r="AA49" s="53">
        <f>L49/('Metered Consumption kWh - 2.1.5'!L51/1000000)</f>
        <v>8.4510792543869936E-2</v>
      </c>
      <c r="AB49" s="53">
        <f>M49/('Metered Consumption kWh - 2.1.5'!M51/1000000)</f>
        <v>8.5438897050983995E-2</v>
      </c>
      <c r="AC49" s="53">
        <f>N49/('Metered Consumption kWh - 2.1.5'!N51/1000000)</f>
        <v>9.5636867720060373E-2</v>
      </c>
      <c r="AD49" s="53"/>
      <c r="AF49" s="13">
        <f>J49/('Capital - 2.1.5.2 Capital and L'!W49/1000000)</f>
        <v>6.8798815150579973</v>
      </c>
      <c r="AG49" s="13">
        <f>K49/('Capital - 2.1.5.2 Capital and L'!X49/1000000)</f>
        <v>6.3665730718425619</v>
      </c>
      <c r="AH49" s="13">
        <f>L49/('Capital - 2.1.5.2 Capital and L'!Y49/1000000)</f>
        <v>6.7660346594162446</v>
      </c>
      <c r="AI49" s="13">
        <f>M49/('Capital - 2.1.5.2 Capital and L'!Z49/1000000)</f>
        <v>13.186531478716711</v>
      </c>
      <c r="AJ49" s="13">
        <f>N49/('Capital - 2.1.5.2 Capital and L'!AA49/1000000)</f>
        <v>4.5639412428878972</v>
      </c>
      <c r="AM49" s="13">
        <f>J49/('Customers - 2.1.2 Market Monito'!H51/1000)</f>
        <v>1.6783509469498794</v>
      </c>
      <c r="AN49" s="255">
        <f>K49/('Customers - 2.1.2 Market Monito'!I51/1000)</f>
        <v>1.7059495379503686</v>
      </c>
      <c r="AO49" s="255">
        <f>L49/('Customers - 2.1.2 Market Monito'!J51/1000)</f>
        <v>1.722507708119219</v>
      </c>
      <c r="AP49" s="255">
        <f>M49/('Customers - 2.1.2 Market Monito'!K51/1000)</f>
        <v>1.8357783211083942</v>
      </c>
      <c r="AQ49" s="255">
        <f>N49/('Customers - 2.1.2 Market Monito'!L51/1000)</f>
        <v>1.9775079617834397</v>
      </c>
    </row>
    <row r="50" spans="1:43" ht="15.75" customHeight="1">
      <c r="A50" s="126" t="s">
        <v>102</v>
      </c>
      <c r="B50" s="163">
        <v>2018</v>
      </c>
      <c r="C50" s="163">
        <v>84</v>
      </c>
      <c r="D50" s="163">
        <v>62</v>
      </c>
      <c r="E50" s="163">
        <v>22</v>
      </c>
      <c r="F50" s="163">
        <v>6719000</v>
      </c>
      <c r="G50" s="163">
        <v>2349000</v>
      </c>
      <c r="I50" s="238" t="s">
        <v>140</v>
      </c>
      <c r="J50" s="239">
        <v>52.46</v>
      </c>
      <c r="K50" s="240">
        <v>50.84</v>
      </c>
      <c r="L50" s="240">
        <v>51.73</v>
      </c>
      <c r="M50" s="240">
        <v>54.15</v>
      </c>
      <c r="N50" s="240">
        <v>55.23</v>
      </c>
      <c r="O50" s="241">
        <v>264.41000000000003</v>
      </c>
      <c r="Q50" s="174">
        <f>J50/'Circuit km - 2.1.5.5 Utility Ch'!Z52</f>
        <v>7.3473389355742297E-2</v>
      </c>
      <c r="R50" s="174">
        <f>K50/'Circuit km - 2.1.5.5 Utility Ch'!AA52</f>
        <v>7.5318518518518521E-2</v>
      </c>
      <c r="S50" s="174">
        <f>L50/'Circuit km - 2.1.5.5 Utility Ch'!AB52</f>
        <v>7.6637037037037031E-2</v>
      </c>
      <c r="T50" s="174">
        <f>M50/'Circuit km - 2.1.5.5 Utility Ch'!AC52</f>
        <v>8.070044709388971E-2</v>
      </c>
      <c r="U50" s="174">
        <f>N50/'Circuit km - 2.1.5.5 Utility Ch'!AD52</f>
        <v>8.1460176991150435E-2</v>
      </c>
      <c r="V50" s="174"/>
      <c r="Y50" s="53">
        <f>J50/('Metered Consumption kWh - 2.1.5'!J52/1000000)</f>
        <v>9.4822430137065178E-2</v>
      </c>
      <c r="Z50" s="53">
        <f>K50/('Metered Consumption kWh - 2.1.5'!K52/1000000)</f>
        <v>9.5422636668467939E-2</v>
      </c>
      <c r="AA50" s="53">
        <f>L50/('Metered Consumption kWh - 2.1.5'!L52/1000000)</f>
        <v>9.7606171324703284E-2</v>
      </c>
      <c r="AB50" s="53">
        <f>M50/('Metered Consumption kWh - 2.1.5'!M52/1000000)</f>
        <v>9.8354300135622838E-2</v>
      </c>
      <c r="AC50" s="53">
        <f>N50/('Metered Consumption kWh - 2.1.5'!N52/1000000)</f>
        <v>0.10265580048591151</v>
      </c>
      <c r="AD50" s="53"/>
      <c r="AF50" s="13">
        <f>J50/('Capital - 2.1.5.2 Capital and L'!W50/1000000)</f>
        <v>6.9477470578625447</v>
      </c>
      <c r="AG50" s="13">
        <f>K50/('Capital - 2.1.5.2 Capital and L'!X50/1000000)</f>
        <v>7.7613410584894034</v>
      </c>
      <c r="AH50" s="13">
        <f>L50/('Capital - 2.1.5.2 Capital and L'!Y50/1000000)</f>
        <v>5.4813381115498752</v>
      </c>
      <c r="AI50" s="13">
        <f>M50/('Capital - 2.1.5.2 Capital and L'!Z50/1000000)</f>
        <v>8.7438119768134452</v>
      </c>
      <c r="AJ50" s="13">
        <f>N50/('Capital - 2.1.5.2 Capital and L'!AA50/1000000)</f>
        <v>5.7520026045417723</v>
      </c>
      <c r="AM50" s="13">
        <f>J50/('Customers - 2.1.2 Market Monito'!H52/1000)</f>
        <v>1.9101369064957765</v>
      </c>
      <c r="AN50" s="255">
        <f>K50/('Customers - 2.1.2 Market Monito'!I52/1000)</f>
        <v>1.8461761928970877</v>
      </c>
      <c r="AO50" s="255">
        <f>L50/('Customers - 2.1.2 Market Monito'!J52/1000)</f>
        <v>1.8723758505863615</v>
      </c>
      <c r="AP50" s="255">
        <f>M50/('Customers - 2.1.2 Market Monito'!K52/1000)</f>
        <v>1.9564274875352263</v>
      </c>
      <c r="AQ50" s="255">
        <f>N50/('Customers - 2.1.2 Market Monito'!L52/1000)</f>
        <v>1.9910595190886475</v>
      </c>
    </row>
    <row r="51" spans="1:43" ht="15.75" customHeight="1">
      <c r="A51" s="130" t="s">
        <v>102</v>
      </c>
      <c r="B51" s="164">
        <v>2019</v>
      </c>
      <c r="C51" s="164">
        <v>88</v>
      </c>
      <c r="D51" s="164">
        <v>60</v>
      </c>
      <c r="E51" s="164">
        <v>29</v>
      </c>
      <c r="F51" s="164">
        <v>6564000</v>
      </c>
      <c r="G51" s="164">
        <v>3164000</v>
      </c>
      <c r="I51" s="238" t="s">
        <v>141</v>
      </c>
      <c r="J51" s="239">
        <v>3.5</v>
      </c>
      <c r="K51" s="240">
        <v>3.5</v>
      </c>
      <c r="L51" s="240">
        <v>3.5</v>
      </c>
      <c r="M51" s="240">
        <v>3.55</v>
      </c>
      <c r="N51" s="240">
        <v>4.32</v>
      </c>
      <c r="O51" s="241">
        <v>18.37</v>
      </c>
      <c r="Q51" s="174">
        <f>J51/'Circuit km - 2.1.5.5 Utility Ch'!Z53</f>
        <v>9.45945945945946E-3</v>
      </c>
      <c r="R51" s="174">
        <f>K51/'Circuit km - 2.1.5.5 Utility Ch'!AA53</f>
        <v>9.45945945945946E-3</v>
      </c>
      <c r="S51" s="174">
        <f>L51/'Circuit km - 2.1.5.5 Utility Ch'!AB53</f>
        <v>9.45945945945946E-3</v>
      </c>
      <c r="T51" s="174">
        <f>M51/'Circuit km - 2.1.5.5 Utility Ch'!AC53</f>
        <v>9.5945945945945937E-3</v>
      </c>
      <c r="U51" s="174">
        <f>N51/'Circuit km - 2.1.5.5 Utility Ch'!AD53</f>
        <v>1.1675675675675677E-2</v>
      </c>
      <c r="V51" s="174"/>
      <c r="Y51" s="53">
        <f>J51/('Metered Consumption kWh - 2.1.5'!J53/1000000)</f>
        <v>2.9798549883368476E-2</v>
      </c>
      <c r="Z51" s="53">
        <f>K51/('Metered Consumption kWh - 2.1.5'!K53/1000000)</f>
        <v>3.0433846040164032E-2</v>
      </c>
      <c r="AA51" s="53">
        <f>L51/('Metered Consumption kWh - 2.1.5'!L53/1000000)</f>
        <v>3.0650708856754395E-2</v>
      </c>
      <c r="AB51" s="53">
        <f>M51/('Metered Consumption kWh - 2.1.5'!M53/1000000)</f>
        <v>3.0861107395462758E-2</v>
      </c>
      <c r="AC51" s="53">
        <f>N51/('Metered Consumption kWh - 2.1.5'!N53/1000000)</f>
        <v>3.8128059916092631E-2</v>
      </c>
      <c r="AD51" s="53"/>
      <c r="AF51" s="13">
        <f>J51/('Capital - 2.1.5.2 Capital and L'!W51/1000000)</f>
        <v>4.8339136331556753</v>
      </c>
      <c r="AG51" s="13">
        <f>K51/('Capital - 2.1.5.2 Capital and L'!X51/1000000)</f>
        <v>5.5479205601180599</v>
      </c>
      <c r="AH51" s="13">
        <f>L51/('Capital - 2.1.5.2 Capital and L'!Y51/1000000)</f>
        <v>6.6416938976116464</v>
      </c>
      <c r="AI51" s="13">
        <f>M51/('Capital - 2.1.5.2 Capital and L'!Z51/1000000)</f>
        <v>5.3633965559440027</v>
      </c>
      <c r="AJ51" s="13">
        <f>N51/('Capital - 2.1.5.2 Capital and L'!AA51/1000000)</f>
        <v>12.375315828372704</v>
      </c>
      <c r="AM51" s="13">
        <f>J51/('Customers - 2.1.2 Market Monito'!H53/1000)</f>
        <v>0.58557804918855605</v>
      </c>
      <c r="AN51" s="255">
        <f>K51/('Customers - 2.1.2 Market Monito'!I53/1000)</f>
        <v>0.59031877213695394</v>
      </c>
      <c r="AO51" s="255">
        <f>L51/('Customers - 2.1.2 Market Monito'!J53/1000)</f>
        <v>0.58982136838557464</v>
      </c>
      <c r="AP51" s="255">
        <f>M51/('Customers - 2.1.2 Market Monito'!K53/1000)</f>
        <v>0.59754250126241371</v>
      </c>
      <c r="AQ51" s="255">
        <f>N51/('Customers - 2.1.2 Market Monito'!L53/1000)</f>
        <v>0.72471061902365375</v>
      </c>
    </row>
    <row r="52" spans="1:43" ht="15.75" customHeight="1">
      <c r="A52" s="126" t="s">
        <v>102</v>
      </c>
      <c r="B52" s="163">
        <v>2020</v>
      </c>
      <c r="C52" s="163">
        <v>87</v>
      </c>
      <c r="D52" s="163">
        <v>61</v>
      </c>
      <c r="E52" s="163">
        <v>26</v>
      </c>
      <c r="F52" s="163">
        <v>6798217.4400000004</v>
      </c>
      <c r="G52" s="163">
        <v>2963000</v>
      </c>
      <c r="I52" s="238" t="s">
        <v>142</v>
      </c>
      <c r="J52" s="239">
        <v>102</v>
      </c>
      <c r="K52" s="240">
        <v>102</v>
      </c>
      <c r="L52" s="240">
        <v>102</v>
      </c>
      <c r="M52" s="240">
        <v>98</v>
      </c>
      <c r="N52" s="240"/>
      <c r="O52" s="241">
        <v>404</v>
      </c>
      <c r="Q52" s="174">
        <f>J52/'Circuit km - 2.1.5.5 Utility Ch'!Z54</f>
        <v>5.329153605015674E-2</v>
      </c>
      <c r="R52" s="174">
        <f>K52/'Circuit km - 2.1.5.5 Utility Ch'!AA54</f>
        <v>5.0999999999999997E-2</v>
      </c>
      <c r="S52" s="174">
        <f>L52/'Circuit km - 2.1.5.5 Utility Ch'!AB54</f>
        <v>5.0721034311287917E-2</v>
      </c>
      <c r="T52" s="174">
        <f>M52/'Circuit km - 2.1.5.5 Utility Ch'!AC54</f>
        <v>4.8490846115784268E-2</v>
      </c>
      <c r="U52" s="175"/>
      <c r="V52" s="174"/>
      <c r="Y52" s="53">
        <f>J52/('Metered Consumption kWh - 2.1.5'!J54/1000000)</f>
        <v>6.7240064826884299E-2</v>
      </c>
      <c r="Z52" s="53">
        <f>K52/('Metered Consumption kWh - 2.1.5'!K54/1000000)</f>
        <v>6.7106877137891388E-2</v>
      </c>
      <c r="AA52" s="53">
        <f>L52/('Metered Consumption kWh - 2.1.5'!L54/1000000)</f>
        <v>6.677634869174931E-2</v>
      </c>
      <c r="AB52" s="53">
        <f>M52/('Metered Consumption kWh - 2.1.5'!M54/1000000)</f>
        <v>6.2821715443189971E-2</v>
      </c>
      <c r="AC52" s="53"/>
      <c r="AD52" s="53"/>
      <c r="AF52" s="13">
        <f>J52/('Capital - 2.1.5.2 Capital and L'!W52/1000000)</f>
        <v>3.5235881829884632</v>
      </c>
      <c r="AG52" s="13">
        <f>K52/('Capital - 2.1.5.2 Capital and L'!X52/1000000)</f>
        <v>5.1464805523309494</v>
      </c>
      <c r="AH52" s="13">
        <f>L52/('Capital - 2.1.5.2 Capital and L'!Y52/1000000)</f>
        <v>4.6955038120845893</v>
      </c>
      <c r="AI52" s="13">
        <f>M52/('Capital - 2.1.5.2 Capital and L'!Z52/1000000)</f>
        <v>4.6032628584749853</v>
      </c>
      <c r="AJ52" s="254">
        <f>N52/('Capital - 2.1.5.2 Capital and L'!AA52/1000000)</f>
        <v>0</v>
      </c>
      <c r="AM52" s="13">
        <f>J52/('Customers - 2.1.2 Market Monito'!H54/1000)</f>
        <v>1.394700139470014</v>
      </c>
      <c r="AN52" s="255">
        <f>K52/('Customers - 2.1.2 Market Monito'!I54/1000)</f>
        <v>1.3783411259155158</v>
      </c>
      <c r="AO52" s="255">
        <f>L52/('Customers - 2.1.2 Market Monito'!J54/1000)</f>
        <v>1.3580082545599788</v>
      </c>
      <c r="AP52" s="255">
        <f>M52/('Customers - 2.1.2 Market Monito'!K54/1000)</f>
        <v>1.2914278184094352</v>
      </c>
      <c r="AQ52" s="254">
        <f>N52/('Customers - 2.1.2 Market Monito'!L54/1000)</f>
        <v>0</v>
      </c>
    </row>
    <row r="53" spans="1:43" ht="15.75" customHeight="1">
      <c r="A53" s="130" t="s">
        <v>102</v>
      </c>
      <c r="B53" s="164">
        <v>2021</v>
      </c>
      <c r="C53" s="164">
        <v>87</v>
      </c>
      <c r="D53" s="164">
        <v>62</v>
      </c>
      <c r="E53" s="164">
        <v>25</v>
      </c>
      <c r="F53" s="164">
        <v>7023951.4400000004</v>
      </c>
      <c r="G53" s="164">
        <v>2810000</v>
      </c>
      <c r="I53" s="238" t="s">
        <v>143</v>
      </c>
      <c r="J53" s="239">
        <v>19.760000000000002</v>
      </c>
      <c r="K53" s="240">
        <v>19.940000000000001</v>
      </c>
      <c r="L53" s="240">
        <v>19.97</v>
      </c>
      <c r="M53" s="240">
        <v>21.41</v>
      </c>
      <c r="N53" s="240">
        <v>19.579999999999998</v>
      </c>
      <c r="O53" s="241">
        <v>100.66</v>
      </c>
      <c r="Q53" s="174">
        <f>J53/'Circuit km - 2.1.5.5 Utility Ch'!Z55</f>
        <v>8.9411764705882357E-2</v>
      </c>
      <c r="R53" s="174">
        <f>K53/'Circuit km - 2.1.5.5 Utility Ch'!AA55</f>
        <v>8.9819819819819832E-2</v>
      </c>
      <c r="S53" s="174">
        <f>L53/'Circuit km - 2.1.5.5 Utility Ch'!AB55</f>
        <v>9.0772727272727269E-2</v>
      </c>
      <c r="T53" s="174">
        <f>M53/'Circuit km - 2.1.5.5 Utility Ch'!AC55</f>
        <v>9.7318181818181818E-2</v>
      </c>
      <c r="U53" s="174">
        <f>N53/'Circuit km - 2.1.5.5 Utility Ch'!AD55</f>
        <v>8.8999999999999996E-2</v>
      </c>
      <c r="V53" s="174"/>
      <c r="Y53" s="53">
        <f>J53/('Metered Consumption kWh - 2.1.5'!J55/1000000)</f>
        <v>7.8187450986867357E-2</v>
      </c>
      <c r="Z53" s="53">
        <f>K53/('Metered Consumption kWh - 2.1.5'!K55/1000000)</f>
        <v>7.8396810346839527E-2</v>
      </c>
      <c r="AA53" s="53">
        <f>L53/('Metered Consumption kWh - 2.1.5'!L55/1000000)</f>
        <v>7.6593121514918455E-2</v>
      </c>
      <c r="AB53" s="53">
        <f>M53/('Metered Consumption kWh - 2.1.5'!M55/1000000)</f>
        <v>7.9853214592241761E-2</v>
      </c>
      <c r="AC53" s="53">
        <f>N53/('Metered Consumption kWh - 2.1.5'!N55/1000000)</f>
        <v>7.4626222233557901E-2</v>
      </c>
      <c r="AD53" s="53"/>
      <c r="AF53" s="13">
        <f>J53/('Capital - 2.1.5.2 Capital and L'!W53/1000000)</f>
        <v>14.442039865920863</v>
      </c>
      <c r="AG53" s="13">
        <f>K53/('Capital - 2.1.5.2 Capital and L'!X53/1000000)</f>
        <v>10.358774976466256</v>
      </c>
      <c r="AH53" s="13">
        <f>L53/('Capital - 2.1.5.2 Capital and L'!Y53/1000000)</f>
        <v>8.815863617274303</v>
      </c>
      <c r="AI53" s="13">
        <f>M53/('Capital - 2.1.5.2 Capital and L'!Z53/1000000)</f>
        <v>7.1773134434791812</v>
      </c>
      <c r="AJ53" s="13">
        <f>N53/('Capital - 2.1.5.2 Capital and L'!AA53/1000000)</f>
        <v>7.7793185172358266</v>
      </c>
      <c r="AM53" s="13">
        <f>J53/('Customers - 2.1.2 Market Monito'!H55/1000)</f>
        <v>1.5618084097375911</v>
      </c>
      <c r="AN53" s="255">
        <f>K53/('Customers - 2.1.2 Market Monito'!I55/1000)</f>
        <v>1.5704497125305192</v>
      </c>
      <c r="AO53" s="255">
        <f>L53/('Customers - 2.1.2 Market Monito'!J55/1000)</f>
        <v>1.5632093933463795</v>
      </c>
      <c r="AP53" s="255">
        <f>M53/('Customers - 2.1.2 Market Monito'!K55/1000)</f>
        <v>1.6666666666666667</v>
      </c>
      <c r="AQ53" s="255">
        <f>N53/('Customers - 2.1.2 Market Monito'!L55/1000)</f>
        <v>1.5096376252891286</v>
      </c>
    </row>
    <row r="54" spans="1:43" ht="15.75" customHeight="1">
      <c r="A54" s="126" t="s">
        <v>102</v>
      </c>
      <c r="B54" s="163">
        <v>2022</v>
      </c>
      <c r="C54" s="163">
        <v>86</v>
      </c>
      <c r="D54" s="163">
        <v>58</v>
      </c>
      <c r="E54" s="163">
        <v>27</v>
      </c>
      <c r="F54" s="163">
        <v>6761373.3700000001</v>
      </c>
      <c r="G54" s="163">
        <v>3185000</v>
      </c>
      <c r="I54" s="238" t="s">
        <v>144</v>
      </c>
      <c r="J54" s="239">
        <v>90.18</v>
      </c>
      <c r="K54" s="240">
        <v>75.900000000000006</v>
      </c>
      <c r="L54" s="240">
        <v>70.292000000000002</v>
      </c>
      <c r="M54" s="240">
        <v>73.459999999999994</v>
      </c>
      <c r="N54" s="240">
        <v>87.02</v>
      </c>
      <c r="O54" s="241">
        <v>396.85199999999998</v>
      </c>
      <c r="Q54" s="174">
        <f>J54/'Circuit km - 2.1.5.5 Utility Ch'!Z56</f>
        <v>8.9287128712871297E-2</v>
      </c>
      <c r="R54" s="174">
        <f>K54/'Circuit km - 2.1.5.5 Utility Ch'!AA56</f>
        <v>7.5447316103379722E-2</v>
      </c>
      <c r="S54" s="174">
        <f>L54/'Circuit km - 2.1.5.5 Utility Ch'!AB56</f>
        <v>7.107381193124368E-2</v>
      </c>
      <c r="T54" s="174">
        <f>M54/'Circuit km - 2.1.5.5 Utility Ch'!AC56</f>
        <v>7.3607214428857703E-2</v>
      </c>
      <c r="U54" s="174">
        <f>N54/'Circuit km - 2.1.5.5 Utility Ch'!AD56</f>
        <v>8.5818540433925047E-2</v>
      </c>
      <c r="V54" s="174"/>
      <c r="Y54" s="53">
        <f>J54/('Metered Consumption kWh - 2.1.5'!J56/1000000)</f>
        <v>8.9233003065444572E-2</v>
      </c>
      <c r="Z54" s="53">
        <f>K54/('Metered Consumption kWh - 2.1.5'!K56/1000000)</f>
        <v>7.5039248418751758E-2</v>
      </c>
      <c r="AA54" s="53">
        <f>L54/('Metered Consumption kWh - 2.1.5'!L56/1000000)</f>
        <v>6.9055434214448957E-2</v>
      </c>
      <c r="AB54" s="53">
        <f>M54/('Metered Consumption kWh - 2.1.5'!M56/1000000)</f>
        <v>7.0051524212027233E-2</v>
      </c>
      <c r="AC54" s="53">
        <f>N54/('Metered Consumption kWh - 2.1.5'!N56/1000000)</f>
        <v>8.3841249456357056E-2</v>
      </c>
      <c r="AD54" s="53"/>
      <c r="AF54" s="13">
        <f>J54/('Capital - 2.1.5.2 Capital and L'!W54/1000000)</f>
        <v>3.0780722806203666</v>
      </c>
      <c r="AG54" s="13">
        <f>K54/('Capital - 2.1.5.2 Capital and L'!X54/1000000)</f>
        <v>4.6414538085146528</v>
      </c>
      <c r="AH54" s="13">
        <f>L54/('Capital - 2.1.5.2 Capital and L'!Y54/1000000)</f>
        <v>4.8142864285366951</v>
      </c>
      <c r="AI54" s="13">
        <f>M54/('Capital - 2.1.5.2 Capital and L'!Z54/1000000)</f>
        <v>5.8295188710635966</v>
      </c>
      <c r="AJ54" s="13">
        <f>N54/('Capital - 2.1.5.2 Capital and L'!AA54/1000000)</f>
        <v>3.9217927288827097</v>
      </c>
      <c r="AM54" s="13">
        <f>J54/('Customers - 2.1.2 Market Monito'!H56/1000)</f>
        <v>1.5237741205096145</v>
      </c>
      <c r="AN54" s="255">
        <f>K54/('Customers - 2.1.2 Market Monito'!I56/1000)</f>
        <v>1.2759519206522654</v>
      </c>
      <c r="AO54" s="255">
        <f>L54/('Customers - 2.1.2 Market Monito'!J56/1000)</f>
        <v>1.1709478594036316</v>
      </c>
      <c r="AP54" s="255">
        <f>M54/('Customers - 2.1.2 Market Monito'!K56/1000)</f>
        <v>1.2074690160754791</v>
      </c>
      <c r="AQ54" s="255">
        <f>N54/('Customers - 2.1.2 Market Monito'!L56/1000)</f>
        <v>1.4002960865087539</v>
      </c>
    </row>
    <row r="55" spans="1:43" ht="15.75" customHeight="1">
      <c r="A55" s="130" t="s">
        <v>102</v>
      </c>
      <c r="B55" s="164">
        <v>2023</v>
      </c>
      <c r="C55" s="164">
        <v>86</v>
      </c>
      <c r="D55" s="164">
        <v>0</v>
      </c>
      <c r="E55" s="164">
        <v>0</v>
      </c>
      <c r="F55" s="164">
        <v>0</v>
      </c>
      <c r="G55" s="164">
        <v>0</v>
      </c>
      <c r="I55" s="238" t="s">
        <v>145</v>
      </c>
      <c r="J55" s="239">
        <v>28</v>
      </c>
      <c r="K55" s="240"/>
      <c r="L55" s="240">
        <v>25</v>
      </c>
      <c r="M55" s="240"/>
      <c r="N55" s="240">
        <v>23.34</v>
      </c>
      <c r="O55" s="241">
        <v>76.34</v>
      </c>
      <c r="Q55" s="174">
        <f>J55/'Circuit km - 2.1.5.5 Utility Ch'!Z57</f>
        <v>0.14000000000000001</v>
      </c>
      <c r="R55" s="175"/>
      <c r="S55" s="174">
        <f>L55/'Circuit km - 2.1.5.5 Utility Ch'!AB57</f>
        <v>0.125</v>
      </c>
      <c r="T55" s="175"/>
      <c r="U55" s="174">
        <f>N55/'Circuit km - 2.1.5.5 Utility Ch'!AD57</f>
        <v>0.1167</v>
      </c>
      <c r="V55" s="174"/>
      <c r="Y55" s="53">
        <f>J55/('Metered Consumption kWh - 2.1.5'!J57/1000000)</f>
        <v>0.15257780639846802</v>
      </c>
      <c r="Z55" s="53"/>
      <c r="AA55" s="53">
        <f>L55/('Metered Consumption kWh - 2.1.5'!L57/1000000)</f>
        <v>0.13727778460627985</v>
      </c>
      <c r="AB55" s="53"/>
      <c r="AC55" s="53">
        <f>N55/('Metered Consumption kWh - 2.1.5'!N57/1000000)</f>
        <v>0.12928658063953838</v>
      </c>
      <c r="AD55" s="53"/>
      <c r="AF55" s="13">
        <f>J55/('Capital - 2.1.5.2 Capital and L'!W55/1000000)</f>
        <v>18.825145400212538</v>
      </c>
      <c r="AG55" s="254">
        <f>K55/('Capital - 2.1.5.2 Capital and L'!X55/1000000)</f>
        <v>0</v>
      </c>
      <c r="AH55" s="13">
        <f>L55/('Capital - 2.1.5.2 Capital and L'!Y55/1000000)</f>
        <v>16.618211617596312</v>
      </c>
      <c r="AI55" s="254">
        <f>M55/('Capital - 2.1.5.2 Capital and L'!Z55/1000000)</f>
        <v>0</v>
      </c>
      <c r="AJ55" s="13">
        <f>N55/('Capital - 2.1.5.2 Capital and L'!AA55/1000000)</f>
        <v>10.792300362314723</v>
      </c>
      <c r="AM55" s="13">
        <f>J55/('Customers - 2.1.2 Market Monito'!H57/1000)</f>
        <v>2.4734982332155475</v>
      </c>
      <c r="AN55" s="254">
        <f>K55/('Customers - 2.1.2 Market Monito'!I57/1000)</f>
        <v>0</v>
      </c>
      <c r="AO55" s="255">
        <f>L55/('Customers - 2.1.2 Market Monito'!J57/1000)</f>
        <v>2.1646895835137241</v>
      </c>
      <c r="AP55" s="254">
        <f>M55/('Customers - 2.1.2 Market Monito'!K57/1000)</f>
        <v>0</v>
      </c>
      <c r="AQ55" s="255">
        <f>N55/('Customers - 2.1.2 Market Monito'!L57/1000)</f>
        <v>1.9894306171155813</v>
      </c>
    </row>
    <row r="56" spans="1:43" ht="15.75" customHeight="1">
      <c r="A56" s="126" t="s">
        <v>103</v>
      </c>
      <c r="B56" s="163">
        <v>2015</v>
      </c>
      <c r="C56" s="163">
        <v>14</v>
      </c>
      <c r="D56" s="163">
        <v>13.1</v>
      </c>
      <c r="E56" s="163">
        <v>1.7</v>
      </c>
      <c r="F56" s="163">
        <v>887930.2</v>
      </c>
      <c r="G56" s="163">
        <v>144205.62</v>
      </c>
      <c r="I56" s="238" t="s">
        <v>146</v>
      </c>
      <c r="J56" s="239">
        <v>79.849999999999994</v>
      </c>
      <c r="K56" s="240">
        <v>78.33</v>
      </c>
      <c r="L56" s="240">
        <v>77.819999999999993</v>
      </c>
      <c r="M56" s="240">
        <v>80.72</v>
      </c>
      <c r="N56" s="240">
        <v>82.2</v>
      </c>
      <c r="O56" s="241">
        <v>398.92</v>
      </c>
      <c r="Q56" s="174">
        <f>J56/'Circuit km - 2.1.5.5 Utility Ch'!Z58</f>
        <v>0.10819783197831978</v>
      </c>
      <c r="R56" s="174">
        <f>K56/'Circuit km - 2.1.5.5 Utility Ch'!AA58</f>
        <v>0.10613821138211382</v>
      </c>
      <c r="S56" s="174">
        <f>L56/'Circuit km - 2.1.5.5 Utility Ch'!AB58</f>
        <v>0.10544715447154471</v>
      </c>
      <c r="T56" s="174">
        <f>M56/'Circuit km - 2.1.5.5 Utility Ch'!AC58</f>
        <v>0.10922868741542625</v>
      </c>
      <c r="U56" s="174">
        <f>N56/'Circuit km - 2.1.5.5 Utility Ch'!AD58</f>
        <v>0.11123139377537213</v>
      </c>
      <c r="V56" s="174"/>
      <c r="Y56" s="53">
        <f>J56/('Metered Consumption kWh - 2.1.5'!J58/1000000)</f>
        <v>0.12635577011070975</v>
      </c>
      <c r="Z56" s="53">
        <f>K56/('Metered Consumption kWh - 2.1.5'!K58/1000000)</f>
        <v>0.12764975514092947</v>
      </c>
      <c r="AA56" s="53">
        <f>L56/('Metered Consumption kWh - 2.1.5'!L58/1000000)</f>
        <v>0.12877315261353045</v>
      </c>
      <c r="AB56" s="53">
        <f>M56/('Metered Consumption kWh - 2.1.5'!M58/1000000)</f>
        <v>0.13125388942992394</v>
      </c>
      <c r="AC56" s="53">
        <f>N56/('Metered Consumption kWh - 2.1.5'!N58/1000000)</f>
        <v>0.13603956384219396</v>
      </c>
      <c r="AD56" s="53"/>
      <c r="AF56" s="13">
        <f>J56/('Capital - 2.1.5.2 Capital and L'!W56/1000000)</f>
        <v>14.254884893321913</v>
      </c>
      <c r="AG56" s="13">
        <f>K56/('Capital - 2.1.5.2 Capital and L'!X56/1000000)</f>
        <v>13.739990726795533</v>
      </c>
      <c r="AH56" s="13">
        <f>L56/('Capital - 2.1.5.2 Capital and L'!Y56/1000000)</f>
        <v>13.583990009221473</v>
      </c>
      <c r="AI56" s="13">
        <f>M56/('Capital - 2.1.5.2 Capital and L'!Z56/1000000)</f>
        <v>8.0222260423645668</v>
      </c>
      <c r="AJ56" s="13">
        <f>N56/('Capital - 2.1.5.2 Capital and L'!AA56/1000000)</f>
        <v>1.6505665999664338</v>
      </c>
      <c r="AM56" s="13">
        <f>J56/('Customers - 2.1.2 Market Monito'!H58/1000)</f>
        <v>2.3731684845602876</v>
      </c>
      <c r="AN56" s="255">
        <f>K56/('Customers - 2.1.2 Market Monito'!I58/1000)</f>
        <v>2.3208201238481823</v>
      </c>
      <c r="AO56" s="255">
        <f>L56/('Customers - 2.1.2 Market Monito'!J58/1000)</f>
        <v>2.297947733648309</v>
      </c>
      <c r="AP56" s="255">
        <f>M56/('Customers - 2.1.2 Market Monito'!K58/1000)</f>
        <v>2.3784548293947787</v>
      </c>
      <c r="AQ56" s="255">
        <f>N56/('Customers - 2.1.2 Market Monito'!L58/1000)</f>
        <v>2.4140260197938388</v>
      </c>
    </row>
    <row r="57" spans="1:43" ht="15.75" customHeight="1">
      <c r="A57" s="130" t="s">
        <v>103</v>
      </c>
      <c r="B57" s="164">
        <v>2016</v>
      </c>
      <c r="C57" s="164">
        <v>15</v>
      </c>
      <c r="D57" s="164">
        <v>12.71</v>
      </c>
      <c r="E57" s="164">
        <v>1.8</v>
      </c>
      <c r="F57" s="164">
        <v>941428.53</v>
      </c>
      <c r="G57" s="164">
        <v>134519.49</v>
      </c>
      <c r="I57" s="238" t="s">
        <v>147</v>
      </c>
      <c r="J57" s="239">
        <v>10.4</v>
      </c>
      <c r="K57" s="240">
        <v>10.69</v>
      </c>
      <c r="L57" s="240">
        <v>10.55</v>
      </c>
      <c r="M57" s="240">
        <v>9.7899999999999991</v>
      </c>
      <c r="N57" s="240">
        <v>10.8</v>
      </c>
      <c r="O57" s="241">
        <v>52.230000000000004</v>
      </c>
      <c r="Q57" s="174">
        <f>J57/'Circuit km - 2.1.5.5 Utility Ch'!Z59</f>
        <v>0.12839506172839507</v>
      </c>
      <c r="R57" s="174">
        <f>K57/'Circuit km - 2.1.5.5 Utility Ch'!AA59</f>
        <v>0.13197530864197529</v>
      </c>
      <c r="S57" s="174">
        <f>L57/'Circuit km - 2.1.5.5 Utility Ch'!AB59</f>
        <v>0.13024691358024693</v>
      </c>
      <c r="T57" s="174">
        <f>M57/'Circuit km - 2.1.5.5 Utility Ch'!AC59</f>
        <v>0.12086419753086419</v>
      </c>
      <c r="U57" s="174">
        <f>N57/'Circuit km - 2.1.5.5 Utility Ch'!AD59</f>
        <v>0.13333333333333333</v>
      </c>
      <c r="V57" s="174"/>
      <c r="Y57" s="53">
        <f>J57/('Metered Consumption kWh - 2.1.5'!J59/1000000)</f>
        <v>0.12039160963798214</v>
      </c>
      <c r="Z57" s="53">
        <f>K57/('Metered Consumption kWh - 2.1.5'!K59/1000000)</f>
        <v>0.12634021025816944</v>
      </c>
      <c r="AA57" s="53">
        <f>L57/('Metered Consumption kWh - 2.1.5'!L59/1000000)</f>
        <v>0.12575864048877985</v>
      </c>
      <c r="AB57" s="53">
        <f>M57/('Metered Consumption kWh - 2.1.5'!M59/1000000)</f>
        <v>0.11368292570940408</v>
      </c>
      <c r="AC57" s="53">
        <f>N57/('Metered Consumption kWh - 2.1.5'!N59/1000000)</f>
        <v>0.12667083374613758</v>
      </c>
      <c r="AD57" s="53"/>
      <c r="AF57" s="13">
        <f>J57/('Capital - 2.1.5.2 Capital and L'!W57/1000000)</f>
        <v>13.766193643486558</v>
      </c>
      <c r="AG57" s="13">
        <f>K57/('Capital - 2.1.5.2 Capital and L'!X57/1000000)</f>
        <v>19.084910498553921</v>
      </c>
      <c r="AH57" s="13">
        <f>L57/('Capital - 2.1.5.2 Capital and L'!Y57/1000000)</f>
        <v>16.276271174464565</v>
      </c>
      <c r="AI57" s="13">
        <f>M57/('Capital - 2.1.5.2 Capital and L'!Z57/1000000)</f>
        <v>15.959913392608897</v>
      </c>
      <c r="AJ57" s="13">
        <f>N57/('Capital - 2.1.5.2 Capital and L'!AA57/1000000)</f>
        <v>8.0188498211763068</v>
      </c>
      <c r="AM57" s="13">
        <f>J57/('Customers - 2.1.2 Market Monito'!H59/1000)</f>
        <v>2.4046242774566475</v>
      </c>
      <c r="AN57" s="255">
        <f>K57/('Customers - 2.1.2 Market Monito'!I59/1000)</f>
        <v>2.4602991944764097</v>
      </c>
      <c r="AO57" s="255">
        <f>L57/('Customers - 2.1.2 Market Monito'!J59/1000)</f>
        <v>2.4175068744271311</v>
      </c>
      <c r="AP57" s="255">
        <f>M57/('Customers - 2.1.2 Market Monito'!K59/1000)</f>
        <v>2.2331204379562042</v>
      </c>
      <c r="AQ57" s="255">
        <f>N57/('Customers - 2.1.2 Market Monito'!L59/1000)</f>
        <v>2.4562201501023426</v>
      </c>
    </row>
    <row r="58" spans="1:43" ht="15.75" customHeight="1">
      <c r="A58" s="126" t="s">
        <v>103</v>
      </c>
      <c r="B58" s="163">
        <v>2017</v>
      </c>
      <c r="C58" s="163">
        <v>15</v>
      </c>
      <c r="D58" s="163">
        <v>13</v>
      </c>
      <c r="E58" s="163">
        <v>2</v>
      </c>
      <c r="F58" s="163">
        <v>1020445.42</v>
      </c>
      <c r="G58" s="163">
        <v>153492.21</v>
      </c>
      <c r="I58" s="238" t="s">
        <v>148</v>
      </c>
      <c r="J58" s="239">
        <v>15.02</v>
      </c>
      <c r="K58" s="240">
        <v>14.91</v>
      </c>
      <c r="L58" s="240">
        <v>15.02</v>
      </c>
      <c r="M58" s="240">
        <v>13.87</v>
      </c>
      <c r="N58" s="240">
        <v>16.3</v>
      </c>
      <c r="O58" s="241">
        <v>75.12</v>
      </c>
      <c r="Q58" s="174">
        <f>J58/'Circuit km - 2.1.5.5 Utility Ch'!Z60</f>
        <v>0.14037383177570092</v>
      </c>
      <c r="R58" s="174">
        <f>K58/'Circuit km - 2.1.5.5 Utility Ch'!AA60</f>
        <v>0.13934579439252337</v>
      </c>
      <c r="S58" s="174">
        <f>L58/'Circuit km - 2.1.5.5 Utility Ch'!AB60</f>
        <v>0.13292035398230087</v>
      </c>
      <c r="T58" s="174">
        <f>M58/'Circuit km - 2.1.5.5 Utility Ch'!AC60</f>
        <v>0.1227433628318584</v>
      </c>
      <c r="U58" s="174">
        <f>N58/'Circuit km - 2.1.5.5 Utility Ch'!AD60</f>
        <v>0.14173913043478262</v>
      </c>
      <c r="V58" s="174"/>
      <c r="Y58" s="53">
        <f>J58/('Metered Consumption kWh - 2.1.5'!J60/1000000)</f>
        <v>0.14987164321943766</v>
      </c>
      <c r="Z58" s="53">
        <f>K58/('Metered Consumption kWh - 2.1.5'!K60/1000000)</f>
        <v>0.14983095029099461</v>
      </c>
      <c r="AA58" s="53">
        <f>L58/('Metered Consumption kWh - 2.1.5'!L60/1000000)</f>
        <v>0.14949375264413342</v>
      </c>
      <c r="AB58" s="53">
        <f>M58/('Metered Consumption kWh - 2.1.5'!M60/1000000)</f>
        <v>0.13443833958899709</v>
      </c>
      <c r="AC58" s="53">
        <f>N58/('Metered Consumption kWh - 2.1.5'!N60/1000000)</f>
        <v>0.15995885093691714</v>
      </c>
      <c r="AD58" s="53"/>
      <c r="AF58" s="13">
        <f>J58/('Capital - 2.1.5.2 Capital and L'!W58/1000000)</f>
        <v>26.285072283948779</v>
      </c>
      <c r="AG58" s="13">
        <f>K58/('Capital - 2.1.5.2 Capital and L'!X58/1000000)</f>
        <v>19.983782443489858</v>
      </c>
      <c r="AH58" s="13">
        <f>L58/('Capital - 2.1.5.2 Capital and L'!Y58/1000000)</f>
        <v>13.487569346041461</v>
      </c>
      <c r="AI58" s="13">
        <f>M58/('Capital - 2.1.5.2 Capital and L'!Z58/1000000)</f>
        <v>10.853642504335197</v>
      </c>
      <c r="AJ58" s="13">
        <f>N58/('Capital - 2.1.5.2 Capital and L'!AA58/1000000)</f>
        <v>17.07487489773407</v>
      </c>
      <c r="AM58" s="13">
        <f>J58/('Customers - 2.1.2 Market Monito'!H60/1000)</f>
        <v>2.5414551607445008</v>
      </c>
      <c r="AN58" s="255">
        <f>K58/('Customers - 2.1.2 Market Monito'!I60/1000)</f>
        <v>2.5275470418715038</v>
      </c>
      <c r="AO58" s="255">
        <f>L58/('Customers - 2.1.2 Market Monito'!J60/1000)</f>
        <v>2.5226738327175009</v>
      </c>
      <c r="AP58" s="255">
        <f>M58/('Customers - 2.1.2 Market Monito'!K60/1000)</f>
        <v>2.3193979933110365</v>
      </c>
      <c r="AQ58" s="255">
        <f>N58/('Customers - 2.1.2 Market Monito'!L60/1000)</f>
        <v>2.6426718547341115</v>
      </c>
    </row>
    <row r="59" spans="1:43" ht="15.75" customHeight="1">
      <c r="A59" s="130" t="s">
        <v>103</v>
      </c>
      <c r="B59" s="164">
        <v>2018</v>
      </c>
      <c r="C59" s="164">
        <v>15.05</v>
      </c>
      <c r="D59" s="164">
        <v>12.99</v>
      </c>
      <c r="E59" s="164">
        <v>2.06</v>
      </c>
      <c r="F59" s="164">
        <v>1011527.95</v>
      </c>
      <c r="G59" s="164">
        <v>160488.1</v>
      </c>
      <c r="I59" s="238" t="s">
        <v>149</v>
      </c>
      <c r="J59" s="239">
        <v>8</v>
      </c>
      <c r="K59" s="240">
        <v>8</v>
      </c>
      <c r="L59" s="240">
        <v>8</v>
      </c>
      <c r="M59" s="240">
        <v>8</v>
      </c>
      <c r="N59" s="240">
        <v>8</v>
      </c>
      <c r="O59" s="241">
        <v>40</v>
      </c>
      <c r="Q59" s="174">
        <f>J59/'Circuit km - 2.1.5.5 Utility Ch'!Z61</f>
        <v>1.3114754098360656E-2</v>
      </c>
      <c r="R59" s="174">
        <f>K59/'Circuit km - 2.1.5.5 Utility Ch'!AA61</f>
        <v>1.3114754098360656E-2</v>
      </c>
      <c r="S59" s="174">
        <f>L59/'Circuit km - 2.1.5.5 Utility Ch'!AB61</f>
        <v>1.3114754098360656E-2</v>
      </c>
      <c r="T59" s="174">
        <f>M59/'Circuit km - 2.1.5.5 Utility Ch'!AC61</f>
        <v>1.3071895424836602E-2</v>
      </c>
      <c r="U59" s="174">
        <f>N59/'Circuit km - 2.1.5.5 Utility Ch'!AD61</f>
        <v>1.3071895424836602E-2</v>
      </c>
      <c r="V59" s="174"/>
      <c r="Y59" s="53">
        <f>J59/('Metered Consumption kWh - 2.1.5'!J61/1000000)</f>
        <v>9.9332333005418258E-2</v>
      </c>
      <c r="Z59" s="53">
        <f>K59/('Metered Consumption kWh - 2.1.5'!K61/1000000)</f>
        <v>0.10185953807592282</v>
      </c>
      <c r="AA59" s="53">
        <f>L59/('Metered Consumption kWh - 2.1.5'!L61/1000000)</f>
        <v>0.10227460830616104</v>
      </c>
      <c r="AB59" s="53">
        <f>M59/('Metered Consumption kWh - 2.1.5'!M61/1000000)</f>
        <v>9.5705802957250771E-2</v>
      </c>
      <c r="AC59" s="53">
        <f>N59/('Metered Consumption kWh - 2.1.5'!N61/1000000)</f>
        <v>0.10019401444967944</v>
      </c>
      <c r="AD59" s="53"/>
      <c r="AF59" s="13">
        <f>J59/('Capital - 2.1.5.2 Capital and L'!W59/1000000)</f>
        <v>22.187970775003357</v>
      </c>
      <c r="AG59" s="13">
        <f>K59/('Capital - 2.1.5.2 Capital and L'!X59/1000000)</f>
        <v>10.397657636482968</v>
      </c>
      <c r="AH59" s="13">
        <f>L59/('Capital - 2.1.5.2 Capital and L'!Y59/1000000)</f>
        <v>21.811749335014291</v>
      </c>
      <c r="AI59" s="13">
        <f>M59/('Capital - 2.1.5.2 Capital and L'!Z59/1000000)</f>
        <v>25.589688788440832</v>
      </c>
      <c r="AJ59" s="13">
        <f>N59/('Capital - 2.1.5.2 Capital and L'!AA59/1000000)</f>
        <v>20.589980673472017</v>
      </c>
      <c r="AM59" s="13">
        <f>J59/('Customers - 2.1.2 Market Monito'!H61/1000)</f>
        <v>2.808988764044944</v>
      </c>
      <c r="AN59" s="255">
        <f>K59/('Customers - 2.1.2 Market Monito'!I61/1000)</f>
        <v>2.8159098908834914</v>
      </c>
      <c r="AO59" s="255">
        <f>L59/('Customers - 2.1.2 Market Monito'!J61/1000)</f>
        <v>2.7548209366391188</v>
      </c>
      <c r="AP59" s="255">
        <f>M59/('Customers - 2.1.2 Market Monito'!K61/1000)</f>
        <v>2.7444253859348198</v>
      </c>
      <c r="AQ59" s="255">
        <f>N59/('Customers - 2.1.2 Market Monito'!L61/1000)</f>
        <v>2.7155465037338762</v>
      </c>
    </row>
    <row r="60" spans="1:43" ht="15.75" customHeight="1">
      <c r="A60" s="126" t="s">
        <v>103</v>
      </c>
      <c r="B60" s="163">
        <v>2019</v>
      </c>
      <c r="C60" s="163">
        <v>15</v>
      </c>
      <c r="D60" s="163">
        <v>13.37</v>
      </c>
      <c r="E60" s="163">
        <v>1.55</v>
      </c>
      <c r="F60" s="163">
        <v>1077909.1399999999</v>
      </c>
      <c r="G60" s="163">
        <v>124622.11</v>
      </c>
      <c r="I60" s="238" t="s">
        <v>298</v>
      </c>
      <c r="J60" s="239">
        <v>136</v>
      </c>
      <c r="K60" s="240">
        <v>129</v>
      </c>
      <c r="L60" s="240">
        <v>133</v>
      </c>
      <c r="M60" s="240">
        <v>128</v>
      </c>
      <c r="N60" s="240">
        <v>124</v>
      </c>
      <c r="O60" s="241">
        <v>650</v>
      </c>
      <c r="Q60" s="174">
        <f>J60/'Circuit km - 2.1.5.5 Utility Ch'!Z62</f>
        <v>0.10725552050473186</v>
      </c>
      <c r="R60" s="174">
        <f>K60/'Circuit km - 2.1.5.5 Utility Ch'!AA62</f>
        <v>0.1018957345971564</v>
      </c>
      <c r="S60" s="174">
        <f>L60/'Circuit km - 2.1.5.5 Utility Ch'!AB62</f>
        <v>0.10547184773988898</v>
      </c>
      <c r="T60" s="174">
        <f>M60/'Circuit km - 2.1.5.5 Utility Ch'!AC62</f>
        <v>0.10078740157480315</v>
      </c>
      <c r="U60" s="174">
        <f>N60/'Circuit km - 2.1.5.5 Utility Ch'!AD62</f>
        <v>9.7331240188383045E-2</v>
      </c>
      <c r="V60" s="174"/>
      <c r="Y60" s="53">
        <f>J60/('Metered Consumption kWh - 2.1.5'!J62/1000000)</f>
        <v>0.13873073092100724</v>
      </c>
      <c r="Z60" s="53">
        <f>K60/('Metered Consumption kWh - 2.1.5'!K62/1000000)</f>
        <v>0.13662993413518101</v>
      </c>
      <c r="AA60" s="53">
        <f>L60/('Metered Consumption kWh - 2.1.5'!L62/1000000)</f>
        <v>0.1409815760612351</v>
      </c>
      <c r="AB60" s="53">
        <f>M60/('Metered Consumption kWh - 2.1.5'!M62/1000000)</f>
        <v>0.1318120980070665</v>
      </c>
      <c r="AC60" s="53">
        <f>N60/('Metered Consumption kWh - 2.1.5'!N62/1000000)</f>
        <v>0.13151575018899431</v>
      </c>
      <c r="AD60" s="53"/>
      <c r="AF60" s="13">
        <f>J60/('Capital - 2.1.5.2 Capital and L'!W60/1000000)</f>
        <v>9.5254171047074472</v>
      </c>
      <c r="AG60" s="13">
        <f>K60/('Capital - 2.1.5.2 Capital and L'!X60/1000000)</f>
        <v>12.568571789343723</v>
      </c>
      <c r="AH60" s="13">
        <f>L60/('Capital - 2.1.5.2 Capital and L'!Y60/1000000)</f>
        <v>8.1983522914579581</v>
      </c>
      <c r="AI60" s="13">
        <f>M60/('Capital - 2.1.5.2 Capital and L'!Z60/1000000)</f>
        <v>7.9806668345931984</v>
      </c>
      <c r="AJ60" s="13">
        <f>N60/('Capital - 2.1.5.2 Capital and L'!AA60/1000000)</f>
        <v>6.8300088999422428</v>
      </c>
      <c r="AM60" s="13">
        <f>J60/('Customers - 2.1.2 Market Monito'!H62/1000)</f>
        <v>2.3985890652557318</v>
      </c>
      <c r="AN60" s="255">
        <f>K60/('Customers - 2.1.2 Market Monito'!I62/1000)</f>
        <v>2.2676534181799006</v>
      </c>
      <c r="AO60" s="255">
        <f>L60/('Customers - 2.1.2 Market Monito'!J62/1000)</f>
        <v>2.3355869698832206</v>
      </c>
      <c r="AP60" s="255">
        <f>M60/('Customers - 2.1.2 Market Monito'!K62/1000)</f>
        <v>2.2421524663677128</v>
      </c>
      <c r="AQ60" s="255">
        <f>N60/('Customers - 2.1.2 Market Monito'!L62/1000)</f>
        <v>2.1658632012855445</v>
      </c>
    </row>
    <row r="61" spans="1:43" ht="15.75" customHeight="1">
      <c r="A61" s="130" t="s">
        <v>103</v>
      </c>
      <c r="B61" s="164">
        <v>2020</v>
      </c>
      <c r="C61" s="164">
        <v>13.52</v>
      </c>
      <c r="D61" s="164">
        <v>12</v>
      </c>
      <c r="E61" s="164">
        <v>1.52</v>
      </c>
      <c r="F61" s="164">
        <v>989184.84</v>
      </c>
      <c r="G61" s="164">
        <v>124973.58</v>
      </c>
      <c r="I61" s="238" t="s">
        <v>152</v>
      </c>
      <c r="J61" s="239">
        <v>20.100000000000001</v>
      </c>
      <c r="K61" s="240">
        <v>20.23</v>
      </c>
      <c r="L61" s="240"/>
      <c r="M61" s="240">
        <v>19.57</v>
      </c>
      <c r="N61" s="240">
        <v>17.8</v>
      </c>
      <c r="O61" s="241">
        <v>77.7</v>
      </c>
      <c r="Q61" s="174">
        <f>J61/'Circuit km - 2.1.5.5 Utility Ch'!Z63</f>
        <v>0.15227272727272728</v>
      </c>
      <c r="R61" s="174">
        <f>K61/'Circuit km - 2.1.5.5 Utility Ch'!AA63</f>
        <v>0.30194029850746268</v>
      </c>
      <c r="S61" s="175"/>
      <c r="T61" s="174">
        <f>M61/'Circuit km - 2.1.5.5 Utility Ch'!AC63</f>
        <v>0.24160493827160495</v>
      </c>
      <c r="U61" s="174">
        <f>N61/'Circuit km - 2.1.5.5 Utility Ch'!AD63</f>
        <v>0.21707317073170732</v>
      </c>
      <c r="V61" s="174"/>
      <c r="Y61" s="53">
        <f>J61/('Metered Consumption kWh - 2.1.5'!J63/1000000)</f>
        <v>0.11540133566685178</v>
      </c>
      <c r="Z61" s="53">
        <f>K61/('Metered Consumption kWh - 2.1.5'!K63/1000000)</f>
        <v>0.11882406310901972</v>
      </c>
      <c r="AA61" s="53"/>
      <c r="AB61" s="53">
        <f>M61/('Metered Consumption kWh - 2.1.5'!M63/1000000)</f>
        <v>0.10725074852455289</v>
      </c>
      <c r="AC61" s="53">
        <f>N61/('Metered Consumption kWh - 2.1.5'!N63/1000000)</f>
        <v>9.8974014239113409E-2</v>
      </c>
      <c r="AD61" s="53"/>
      <c r="AF61" s="13">
        <f>J61/('Capital - 2.1.5.2 Capital and L'!W61/1000000)</f>
        <v>5.6913997827023568</v>
      </c>
      <c r="AG61" s="13">
        <f>K61/('Capital - 2.1.5.2 Capital and L'!X61/1000000)</f>
        <v>8.2164472633587131</v>
      </c>
      <c r="AH61" s="254">
        <f>L61/('Capital - 2.1.5.2 Capital and L'!Y61/1000000)</f>
        <v>0</v>
      </c>
      <c r="AI61" s="13">
        <f>M61/('Capital - 2.1.5.2 Capital and L'!Z61/1000000)</f>
        <v>10.787857579994141</v>
      </c>
      <c r="AJ61" s="13">
        <f>N61/('Capital - 2.1.5.2 Capital and L'!AA61/1000000)</f>
        <v>6.8253817680471238</v>
      </c>
      <c r="AM61" s="13">
        <f>J61/('Customers - 2.1.2 Market Monito'!H63/1000)</f>
        <v>2.8194697713564318</v>
      </c>
      <c r="AN61" s="255">
        <f>K61/('Customers - 2.1.2 Market Monito'!I63/1000)</f>
        <v>2.6208058038606037</v>
      </c>
      <c r="AO61" s="254">
        <f>L61/('Customers - 2.1.2 Market Monito'!J63/1000)</f>
        <v>0</v>
      </c>
      <c r="AP61" s="255">
        <f>M61/('Customers - 2.1.2 Market Monito'!K63/1000)</f>
        <v>2.3897911832946637</v>
      </c>
      <c r="AQ61" s="255">
        <f>N61/('Customers - 2.1.2 Market Monito'!L63/1000)</f>
        <v>2.1177870315288523</v>
      </c>
    </row>
    <row r="62" spans="1:43" ht="15.75" customHeight="1">
      <c r="A62" s="126" t="s">
        <v>103</v>
      </c>
      <c r="B62" s="163">
        <v>2021</v>
      </c>
      <c r="C62" s="163">
        <v>15.02</v>
      </c>
      <c r="D62" s="163">
        <v>12.68</v>
      </c>
      <c r="E62" s="163">
        <v>2.34</v>
      </c>
      <c r="F62" s="163">
        <v>1032875.9</v>
      </c>
      <c r="G62" s="163">
        <v>190625.85</v>
      </c>
      <c r="I62" s="238" t="s">
        <v>5</v>
      </c>
      <c r="J62" s="239">
        <v>1517.1666666599999</v>
      </c>
      <c r="K62" s="240">
        <v>1431.58</v>
      </c>
      <c r="L62" s="240">
        <v>1294.42</v>
      </c>
      <c r="M62" s="240">
        <v>1327</v>
      </c>
      <c r="N62" s="240">
        <v>1404</v>
      </c>
      <c r="O62" s="241">
        <v>6974.1666666599995</v>
      </c>
      <c r="Q62" s="174">
        <f>J62/'Circuit km - 2.1.5.5 Utility Ch'!Z64</f>
        <v>0.14410777608852582</v>
      </c>
      <c r="R62" s="174">
        <f>K62/'Circuit km - 2.1.5.5 Utility Ch'!AA64</f>
        <v>0.13509295083514203</v>
      </c>
      <c r="S62" s="174">
        <f>L62/'Circuit km - 2.1.5.5 Utility Ch'!AB64</f>
        <v>0.12182776470588236</v>
      </c>
      <c r="T62" s="174">
        <f>M62/'Circuit km - 2.1.5.5 Utility Ch'!AC64</f>
        <v>0.12444902935384038</v>
      </c>
      <c r="U62" s="174">
        <f>N62/'Circuit km - 2.1.5.5 Utility Ch'!AD64</f>
        <v>0.13108019792736439</v>
      </c>
      <c r="V62" s="174"/>
      <c r="Y62" s="53">
        <f>J62/('Metered Consumption kWh - 2.1.5'!J64/1000000)</f>
        <v>6.328389813530734E-2</v>
      </c>
      <c r="Z62" s="53">
        <f>K62/('Metered Consumption kWh - 2.1.5'!K64/1000000)</f>
        <v>6.156694529667716E-2</v>
      </c>
      <c r="AA62" s="53">
        <f>L62/('Metered Consumption kWh - 2.1.5'!L64/1000000)</f>
        <v>5.613342834965708E-2</v>
      </c>
      <c r="AB62" s="53">
        <f>M62/('Metered Consumption kWh - 2.1.5'!M64/1000000)</f>
        <v>5.6132235017429512E-2</v>
      </c>
      <c r="AC62" s="53">
        <f>N62/('Metered Consumption kWh - 2.1.5'!N64/1000000)</f>
        <v>6.0055043400252806E-2</v>
      </c>
      <c r="AD62" s="53"/>
      <c r="AF62" s="13">
        <f>J62/('Capital - 2.1.5.2 Capital and L'!W62/1000000)</f>
        <v>3.0690064464205635</v>
      </c>
      <c r="AG62" s="13">
        <f>K62/('Capital - 2.1.5.2 Capital and L'!X62/1000000)</f>
        <v>2.5303612104149473</v>
      </c>
      <c r="AH62" s="13">
        <f>L62/('Capital - 2.1.5.2 Capital and L'!Y62/1000000)</f>
        <v>2.1217026833682389</v>
      </c>
      <c r="AI62" s="13">
        <f>M62/('Capital - 2.1.5.2 Capital and L'!Z62/1000000)</f>
        <v>1.9458781541080956</v>
      </c>
      <c r="AJ62" s="13">
        <f>N62/('Capital - 2.1.5.2 Capital and L'!AA62/1000000)</f>
        <v>2.2119799498070871</v>
      </c>
      <c r="AM62" s="13">
        <f>J62/('Customers - 2.1.2 Market Monito'!H64/1000)</f>
        <v>1.9503263470299677</v>
      </c>
      <c r="AN62" s="255">
        <f>K62/('Customers - 2.1.2 Market Monito'!I64/1000)</f>
        <v>1.8372999168352206</v>
      </c>
      <c r="AO62" s="255">
        <f>L62/('Customers - 2.1.2 Market Monito'!J64/1000)</f>
        <v>1.6475427884841798</v>
      </c>
      <c r="AP62" s="255">
        <f>M62/('Customers - 2.1.2 Market Monito'!K64/1000)</f>
        <v>1.6786461535347708</v>
      </c>
      <c r="AQ62" s="255">
        <f>N62/('Customers - 2.1.2 Market Monito'!L64/1000)</f>
        <v>1.771090355883199</v>
      </c>
    </row>
    <row r="63" spans="1:43" ht="15.75" customHeight="1">
      <c r="A63" s="130" t="s">
        <v>103</v>
      </c>
      <c r="B63" s="164">
        <v>2022</v>
      </c>
      <c r="C63" s="164">
        <v>15.45</v>
      </c>
      <c r="D63" s="164">
        <v>13.97</v>
      </c>
      <c r="E63" s="164">
        <v>1.47</v>
      </c>
      <c r="F63" s="164">
        <v>1125814.8400000001</v>
      </c>
      <c r="G63" s="164">
        <v>118760.45</v>
      </c>
      <c r="I63" s="238" t="s">
        <v>153</v>
      </c>
      <c r="J63" s="239">
        <v>18.5</v>
      </c>
      <c r="K63" s="240">
        <v>21.43</v>
      </c>
      <c r="L63" s="240">
        <v>21.61</v>
      </c>
      <c r="M63" s="240">
        <v>23.33</v>
      </c>
      <c r="N63" s="240">
        <v>23.26</v>
      </c>
      <c r="O63" s="241">
        <v>108.13000000000001</v>
      </c>
      <c r="Q63" s="174">
        <f>J63/'Circuit km - 2.1.5.5 Utility Ch'!Z65</f>
        <v>6.4685314685314688E-2</v>
      </c>
      <c r="R63" s="174">
        <f>K63/'Circuit km - 2.1.5.5 Utility Ch'!AA65</f>
        <v>7.3642611683848794E-2</v>
      </c>
      <c r="S63" s="174">
        <f>L63/'Circuit km - 2.1.5.5 Utility Ch'!AB65</f>
        <v>7.4006849315068485E-2</v>
      </c>
      <c r="T63" s="174">
        <f>M63/'Circuit km - 2.1.5.5 Utility Ch'!AC65</f>
        <v>7.7766666666666664E-2</v>
      </c>
      <c r="U63" s="174">
        <f>N63/'Circuit km - 2.1.5.5 Utility Ch'!AD65</f>
        <v>7.6262295081967219E-2</v>
      </c>
      <c r="V63" s="174"/>
      <c r="Y63" s="53">
        <f>J63/('Metered Consumption kWh - 2.1.5'!J65/1000000)</f>
        <v>0.13841669674673476</v>
      </c>
      <c r="Z63" s="53">
        <f>K63/('Metered Consumption kWh - 2.1.5'!K65/1000000)</f>
        <v>0.15364034387264994</v>
      </c>
      <c r="AA63" s="53">
        <f>L63/('Metered Consumption kWh - 2.1.5'!L65/1000000)</f>
        <v>0.15101006200098591</v>
      </c>
      <c r="AB63" s="53">
        <f>M63/('Metered Consumption kWh - 2.1.5'!M65/1000000)</f>
        <v>0.15992861082951274</v>
      </c>
      <c r="AC63" s="53">
        <f>N63/('Metered Consumption kWh - 2.1.5'!N65/1000000)</f>
        <v>0.16081864906153712</v>
      </c>
      <c r="AD63" s="53"/>
      <c r="AF63" s="13">
        <f>J63/('Capital - 2.1.5.2 Capital and L'!W63/1000000)</f>
        <v>5.2404421805797172</v>
      </c>
      <c r="AG63" s="13">
        <f>K63/('Capital - 2.1.5.2 Capital and L'!X63/1000000)</f>
        <v>10.64390155822497</v>
      </c>
      <c r="AH63" s="13">
        <f>L63/('Capital - 2.1.5.2 Capital and L'!Y63/1000000)</f>
        <v>6.6834047657655287</v>
      </c>
      <c r="AI63" s="13">
        <f>M63/('Capital - 2.1.5.2 Capital and L'!Z63/1000000)</f>
        <v>2.1990713371700599</v>
      </c>
      <c r="AJ63" s="13">
        <f>N63/('Capital - 2.1.5.2 Capital and L'!AA63/1000000)</f>
        <v>4.5866123371984324</v>
      </c>
      <c r="AM63" s="13">
        <f>J63/('Customers - 2.1.2 Market Monito'!H65/1000)</f>
        <v>1.3211454688281083</v>
      </c>
      <c r="AN63" s="255">
        <f>K63/('Customers - 2.1.2 Market Monito'!I65/1000)</f>
        <v>1.5051271245961513</v>
      </c>
      <c r="AO63" s="255">
        <f>L63/('Customers - 2.1.2 Market Monito'!J65/1000)</f>
        <v>1.4915792379900608</v>
      </c>
      <c r="AP63" s="255">
        <f>M63/('Customers - 2.1.2 Market Monito'!K65/1000)</f>
        <v>1.5696696494651146</v>
      </c>
      <c r="AQ63" s="255">
        <f>N63/('Customers - 2.1.2 Market Monito'!L65/1000)</f>
        <v>1.5082349889767865</v>
      </c>
    </row>
    <row r="64" spans="1:43" ht="15.75" customHeight="1">
      <c r="A64" s="126" t="s">
        <v>103</v>
      </c>
      <c r="B64" s="163">
        <v>2023</v>
      </c>
      <c r="C64" s="163">
        <v>16.78</v>
      </c>
      <c r="D64" s="163">
        <v>0</v>
      </c>
      <c r="E64" s="163">
        <v>0</v>
      </c>
      <c r="F64" s="163">
        <v>0</v>
      </c>
      <c r="G64" s="163">
        <v>0</v>
      </c>
      <c r="I64" s="238" t="s">
        <v>154</v>
      </c>
      <c r="J64" s="239">
        <v>37.619999999999997</v>
      </c>
      <c r="K64" s="240">
        <v>35.89</v>
      </c>
      <c r="L64" s="240">
        <v>34.880000000000003</v>
      </c>
      <c r="M64" s="240">
        <v>32.44</v>
      </c>
      <c r="N64" s="240">
        <v>32.33</v>
      </c>
      <c r="O64" s="241">
        <v>173.15999999999997</v>
      </c>
      <c r="Q64" s="174">
        <f>J64/'Circuit km - 2.1.5.5 Utility Ch'!Z66</f>
        <v>7.6775510204081632E-2</v>
      </c>
      <c r="R64" s="174">
        <f>K64/'Circuit km - 2.1.5.5 Utility Ch'!AA66</f>
        <v>7.2651821862348184E-2</v>
      </c>
      <c r="S64" s="174">
        <f>L64/'Circuit km - 2.1.5.5 Utility Ch'!AB66</f>
        <v>7.0181086519114699E-2</v>
      </c>
      <c r="T64" s="174">
        <f>M64/'Circuit km - 2.1.5.5 Utility Ch'!AC66</f>
        <v>6.5271629778672027E-2</v>
      </c>
      <c r="U64" s="174">
        <f>N64/'Circuit km - 2.1.5.5 Utility Ch'!AD66</f>
        <v>6.5313131313131309E-2</v>
      </c>
      <c r="V64" s="174"/>
      <c r="Y64" s="53">
        <f>J64/('Metered Consumption kWh - 2.1.5'!J66/1000000)</f>
        <v>0.10150881301970061</v>
      </c>
      <c r="Z64" s="53">
        <f>K64/('Metered Consumption kWh - 2.1.5'!K66/1000000)</f>
        <v>9.842662584098065E-2</v>
      </c>
      <c r="AA64" s="53">
        <f>L64/('Metered Consumption kWh - 2.1.5'!L66/1000000)</f>
        <v>9.4658425330010607E-2</v>
      </c>
      <c r="AB64" s="53">
        <f>M64/('Metered Consumption kWh - 2.1.5'!M66/1000000)</f>
        <v>8.6017930676293541E-2</v>
      </c>
      <c r="AC64" s="53">
        <f>N64/('Metered Consumption kWh - 2.1.5'!N66/1000000)</f>
        <v>8.7183297032937465E-2</v>
      </c>
      <c r="AD64" s="53"/>
      <c r="AF64" s="13">
        <f>J64/('Capital - 2.1.5.2 Capital and L'!W64/1000000)</f>
        <v>9.9736132181944992</v>
      </c>
      <c r="AG64" s="13">
        <f>K64/('Capital - 2.1.5.2 Capital and L'!X64/1000000)</f>
        <v>8.1063835794347678</v>
      </c>
      <c r="AH64" s="13">
        <f>L64/('Capital - 2.1.5.2 Capital and L'!Y64/1000000)</f>
        <v>8.7900798122866366</v>
      </c>
      <c r="AI64" s="13">
        <f>M64/('Capital - 2.1.5.2 Capital and L'!Z64/1000000)</f>
        <v>7.846572969103736</v>
      </c>
      <c r="AJ64" s="13">
        <f>N64/('Capital - 2.1.5.2 Capital and L'!AA64/1000000)</f>
        <v>6.700829025406347</v>
      </c>
      <c r="AM64" s="13">
        <f>J64/('Customers - 2.1.2 Market Monito'!H66/1000)</f>
        <v>1.5897565922920891</v>
      </c>
      <c r="AN64" s="255">
        <f>K64/('Customers - 2.1.2 Market Monito'!I66/1000)</f>
        <v>1.4920595327180513</v>
      </c>
      <c r="AO64" s="255">
        <f>L64/('Customers - 2.1.2 Market Monito'!J66/1000)</f>
        <v>1.4163316684939296</v>
      </c>
      <c r="AP64" s="255">
        <f>M64/('Customers - 2.1.2 Market Monito'!K66/1000)</f>
        <v>1.2943382675657342</v>
      </c>
      <c r="AQ64" s="255">
        <f>N64/('Customers - 2.1.2 Market Monito'!L66/1000)</f>
        <v>1.2553877218188172</v>
      </c>
    </row>
    <row r="65" spans="1:43" ht="15.75" customHeight="1">
      <c r="A65" s="130" t="s">
        <v>104</v>
      </c>
      <c r="B65" s="164">
        <v>2015</v>
      </c>
      <c r="C65" s="164">
        <v>5</v>
      </c>
      <c r="D65" s="164">
        <v>4</v>
      </c>
      <c r="E65" s="164">
        <v>2</v>
      </c>
      <c r="F65" s="164">
        <v>213186.71</v>
      </c>
      <c r="G65" s="164">
        <v>6221.63</v>
      </c>
      <c r="I65" s="238" t="s">
        <v>155</v>
      </c>
      <c r="J65" s="239">
        <v>12</v>
      </c>
      <c r="K65" s="240">
        <v>12</v>
      </c>
      <c r="L65" s="240">
        <v>12</v>
      </c>
      <c r="M65" s="240"/>
      <c r="N65" s="240">
        <v>12</v>
      </c>
      <c r="O65" s="241">
        <v>48</v>
      </c>
      <c r="Q65" s="174">
        <f>J65/'Circuit km - 2.1.5.5 Utility Ch'!Z67</f>
        <v>0.13953488372093023</v>
      </c>
      <c r="R65" s="174">
        <f>K65/'Circuit km - 2.1.5.5 Utility Ch'!AA67</f>
        <v>0.13793103448275862</v>
      </c>
      <c r="S65" s="174">
        <f>L65/'Circuit km - 2.1.5.5 Utility Ch'!AB67</f>
        <v>0.1348314606741573</v>
      </c>
      <c r="T65" s="175"/>
      <c r="U65" s="174">
        <f>N65/'Circuit km - 2.1.5.5 Utility Ch'!AD67</f>
        <v>0.1276595744680851</v>
      </c>
      <c r="V65" s="174"/>
      <c r="Y65" s="53">
        <f>J65/('Metered Consumption kWh - 2.1.5'!J67/1000000)</f>
        <v>0.12173555084325287</v>
      </c>
      <c r="Z65" s="53">
        <f>K65/('Metered Consumption kWh - 2.1.5'!K67/1000000)</f>
        <v>0.1272116071839397</v>
      </c>
      <c r="AA65" s="53">
        <f>L65/('Metered Consumption kWh - 2.1.5'!L67/1000000)</f>
        <v>0.12138983130252524</v>
      </c>
      <c r="AB65" s="53"/>
      <c r="AC65" s="53">
        <f>N65/('Metered Consumption kWh - 2.1.5'!N67/1000000)</f>
        <v>0.10623830630812531</v>
      </c>
      <c r="AD65" s="53"/>
      <c r="AF65" s="13">
        <f>J65/('Capital - 2.1.5.2 Capital and L'!W65/1000000)</f>
        <v>18.26975160354371</v>
      </c>
      <c r="AG65" s="13">
        <f>K65/('Capital - 2.1.5.2 Capital and L'!X65/1000000)</f>
        <v>10.13977382474001</v>
      </c>
      <c r="AH65" s="13">
        <f>L65/('Capital - 2.1.5.2 Capital and L'!Y65/1000000)</f>
        <v>14.551633610043963</v>
      </c>
      <c r="AI65" s="254">
        <f>M65/('Capital - 2.1.5.2 Capital and L'!Z65/1000000)</f>
        <v>0</v>
      </c>
      <c r="AJ65" s="13">
        <f>N65/('Capital - 2.1.5.2 Capital and L'!AA65/1000000)</f>
        <v>6.8940938608128643</v>
      </c>
      <c r="AM65" s="13">
        <f>J65/('Customers - 2.1.2 Market Monito'!H67/1000)</f>
        <v>3.133159268929504</v>
      </c>
      <c r="AN65" s="255">
        <f>K65/('Customers - 2.1.2 Market Monito'!I67/1000)</f>
        <v>3.1096138896087071</v>
      </c>
      <c r="AO65" s="255">
        <f>L65/('Customers - 2.1.2 Market Monito'!J67/1000)</f>
        <v>3.0441400304414001</v>
      </c>
      <c r="AP65" s="254">
        <f>M65/('Customers - 2.1.2 Market Monito'!K67/1000)</f>
        <v>0</v>
      </c>
      <c r="AQ65" s="255">
        <f>N65/('Customers - 2.1.2 Market Monito'!L67/1000)</f>
        <v>2.8281876031110063</v>
      </c>
    </row>
    <row r="66" spans="1:43" ht="15.75" customHeight="1">
      <c r="A66" s="126" t="s">
        <v>104</v>
      </c>
      <c r="B66" s="163">
        <v>2016</v>
      </c>
      <c r="C66" s="163">
        <v>5</v>
      </c>
      <c r="D66" s="163">
        <v>4</v>
      </c>
      <c r="E66" s="163">
        <v>2</v>
      </c>
      <c r="F66" s="163">
        <v>268908.63</v>
      </c>
      <c r="G66" s="163">
        <v>1549</v>
      </c>
      <c r="I66" s="238" t="s">
        <v>156</v>
      </c>
      <c r="J66" s="239">
        <v>38.71</v>
      </c>
      <c r="K66" s="240">
        <v>35.83</v>
      </c>
      <c r="L66" s="240">
        <v>36.03</v>
      </c>
      <c r="M66" s="240">
        <v>38.340000000000003</v>
      </c>
      <c r="N66" s="240">
        <v>38.49</v>
      </c>
      <c r="O66" s="241">
        <v>187.4</v>
      </c>
      <c r="Q66" s="174">
        <f>J66/'Circuit km - 2.1.5.5 Utility Ch'!Z68</f>
        <v>6.9125000000000006E-2</v>
      </c>
      <c r="R66" s="174">
        <f>K66/'Circuit km - 2.1.5.5 Utility Ch'!AA68</f>
        <v>6.2097053726169839E-2</v>
      </c>
      <c r="S66" s="174">
        <f>L66/'Circuit km - 2.1.5.5 Utility Ch'!AB68</f>
        <v>6.1801029159519724E-2</v>
      </c>
      <c r="T66" s="174">
        <f>M66/'Circuit km - 2.1.5.5 Utility Ch'!AC68</f>
        <v>6.5093378607809851E-2</v>
      </c>
      <c r="U66" s="174">
        <f>N66/'Circuit km - 2.1.5.5 Utility Ch'!AD68</f>
        <v>6.372516556291391E-2</v>
      </c>
      <c r="V66" s="174"/>
      <c r="Y66" s="53">
        <f>J66/('Metered Consumption kWh - 2.1.5'!J68/1000000)</f>
        <v>8.7251995275742858E-2</v>
      </c>
      <c r="Z66" s="53">
        <f>K66/('Metered Consumption kWh - 2.1.5'!K68/1000000)</f>
        <v>8.1961039121223198E-2</v>
      </c>
      <c r="AA66" s="53">
        <f>L66/('Metered Consumption kWh - 2.1.5'!L68/1000000)</f>
        <v>8.1825184433693188E-2</v>
      </c>
      <c r="AB66" s="53">
        <f>M66/('Metered Consumption kWh - 2.1.5'!M68/1000000)</f>
        <v>8.613562177662458E-2</v>
      </c>
      <c r="AC66" s="53">
        <f>N66/('Metered Consumption kWh - 2.1.5'!N68/1000000)</f>
        <v>8.7812974111521322E-2</v>
      </c>
      <c r="AD66" s="53"/>
      <c r="AF66" s="13">
        <f>J66/('Capital - 2.1.5.2 Capital and L'!W66/1000000)</f>
        <v>8.3221504213102087</v>
      </c>
      <c r="AG66" s="13">
        <f>K66/('Capital - 2.1.5.2 Capital and L'!X66/1000000)</f>
        <v>6.9711955182003074</v>
      </c>
      <c r="AH66" s="13">
        <f>L66/('Capital - 2.1.5.2 Capital and L'!Y66/1000000)</f>
        <v>9.9732827850565187</v>
      </c>
      <c r="AI66" s="13">
        <f>M66/('Capital - 2.1.5.2 Capital and L'!Z66/1000000)</f>
        <v>5.3859381499316505</v>
      </c>
      <c r="AJ66" s="13">
        <f>N66/('Capital - 2.1.5.2 Capital and L'!AA66/1000000)</f>
        <v>4.6400260776939763</v>
      </c>
      <c r="AM66" s="13">
        <f>J66/('Customers - 2.1.2 Market Monito'!H68/1000)</f>
        <v>1.6282493480272566</v>
      </c>
      <c r="AN66" s="255">
        <f>K66/('Customers - 2.1.2 Market Monito'!I68/1000)</f>
        <v>1.495846031812299</v>
      </c>
      <c r="AO66" s="255">
        <f>L66/('Customers - 2.1.2 Market Monito'!J68/1000)</f>
        <v>1.488781455311764</v>
      </c>
      <c r="AP66" s="255">
        <f>M66/('Customers - 2.1.2 Market Monito'!K68/1000)</f>
        <v>1.569446150067543</v>
      </c>
      <c r="AQ66" s="255">
        <f>N66/('Customers - 2.1.2 Market Monito'!L68/1000)</f>
        <v>1.5592465059752887</v>
      </c>
    </row>
    <row r="67" spans="1:43" ht="15.75" customHeight="1">
      <c r="A67" s="130" t="s">
        <v>104</v>
      </c>
      <c r="B67" s="164">
        <v>2017</v>
      </c>
      <c r="C67" s="164">
        <v>5</v>
      </c>
      <c r="D67" s="164">
        <v>4</v>
      </c>
      <c r="E67" s="164">
        <v>2</v>
      </c>
      <c r="F67" s="164">
        <v>274609.03000000003</v>
      </c>
      <c r="G67" s="164">
        <v>4663.6400000000003</v>
      </c>
      <c r="I67" s="242" t="s">
        <v>325</v>
      </c>
      <c r="J67" s="244">
        <v>11422.44666666</v>
      </c>
      <c r="K67" s="245">
        <v>10841.73</v>
      </c>
      <c r="L67" s="245">
        <v>10862.541999999999</v>
      </c>
      <c r="M67" s="245">
        <v>11333.990000000002</v>
      </c>
      <c r="N67" s="245">
        <v>11283.029999999999</v>
      </c>
      <c r="O67" s="246">
        <v>55743.73866666</v>
      </c>
    </row>
    <row r="68" spans="1:43" ht="15.75" customHeight="1">
      <c r="A68" s="126" t="s">
        <v>104</v>
      </c>
      <c r="B68" s="163">
        <v>2018</v>
      </c>
      <c r="C68" s="163">
        <v>5.4</v>
      </c>
      <c r="D68" s="163">
        <v>5.4</v>
      </c>
      <c r="E68" s="163">
        <v>0</v>
      </c>
      <c r="F68" s="163">
        <v>310669.51</v>
      </c>
      <c r="G68" s="163">
        <v>11358.05</v>
      </c>
    </row>
    <row r="69" spans="1:43" ht="15.75" customHeight="1">
      <c r="A69" s="130" t="s">
        <v>104</v>
      </c>
      <c r="B69" s="164">
        <v>2019</v>
      </c>
      <c r="C69" s="164">
        <v>5</v>
      </c>
      <c r="D69" s="164">
        <v>5</v>
      </c>
      <c r="E69" s="164">
        <v>0</v>
      </c>
      <c r="F69" s="164">
        <v>303549.31</v>
      </c>
      <c r="G69" s="164">
        <v>6121.15</v>
      </c>
      <c r="J69" s="9">
        <f t="shared" ref="J69:N69" si="5">J67</f>
        <v>11422.44666666</v>
      </c>
      <c r="K69" s="9">
        <f t="shared" si="5"/>
        <v>10841.73</v>
      </c>
      <c r="L69" s="9">
        <f t="shared" si="5"/>
        <v>10862.541999999999</v>
      </c>
      <c r="M69" s="9">
        <f t="shared" si="5"/>
        <v>11333.990000000002</v>
      </c>
      <c r="N69" s="9">
        <f t="shared" si="5"/>
        <v>11283.029999999999</v>
      </c>
    </row>
    <row r="70" spans="1:43" ht="15.75" customHeight="1">
      <c r="A70" s="126" t="s">
        <v>104</v>
      </c>
      <c r="B70" s="163">
        <v>2020</v>
      </c>
      <c r="C70" s="163">
        <v>5</v>
      </c>
      <c r="D70" s="163">
        <v>5</v>
      </c>
      <c r="E70" s="163">
        <v>0</v>
      </c>
      <c r="F70" s="163">
        <v>321034.15999999997</v>
      </c>
      <c r="G70" s="163">
        <v>11853.91</v>
      </c>
      <c r="J70" s="13">
        <f>'Metered Consumption kWh - 2.1.5'!J67</f>
        <v>98574327.029999986</v>
      </c>
      <c r="K70" s="13">
        <f>'Metered Consumption kWh - 2.1.5'!K67</f>
        <v>94331014.799999982</v>
      </c>
      <c r="L70" s="13">
        <f>'Metered Consumption kWh - 2.1.5'!L67</f>
        <v>98855067.769999996</v>
      </c>
      <c r="M70" s="13">
        <f>'Metered Consumption kWh - 2.1.5'!M67</f>
        <v>105257603.51999998</v>
      </c>
      <c r="N70" s="13">
        <f>'Metered Consumption kWh - 2.1.5'!N67</f>
        <v>112953607.95000002</v>
      </c>
    </row>
    <row r="71" spans="1:43" ht="15.75" customHeight="1">
      <c r="A71" s="130" t="s">
        <v>104</v>
      </c>
      <c r="B71" s="164">
        <v>2021</v>
      </c>
      <c r="C71" s="164">
        <v>5</v>
      </c>
      <c r="D71" s="164">
        <v>5</v>
      </c>
      <c r="E71" s="164">
        <v>0</v>
      </c>
      <c r="F71" s="164">
        <v>260969.22</v>
      </c>
      <c r="G71" s="164">
        <v>7317.21</v>
      </c>
    </row>
    <row r="72" spans="1:43" ht="15.75" customHeight="1">
      <c r="A72" s="126" t="s">
        <v>104</v>
      </c>
      <c r="B72" s="163">
        <v>2022</v>
      </c>
      <c r="C72" s="163">
        <v>4</v>
      </c>
      <c r="D72" s="163">
        <v>4</v>
      </c>
      <c r="E72" s="163">
        <v>0</v>
      </c>
      <c r="F72" s="163">
        <v>260969</v>
      </c>
      <c r="G72" s="163">
        <v>4203</v>
      </c>
      <c r="J72" s="17">
        <f t="shared" ref="J72:N72" si="6">J69/J70*1000000</f>
        <v>115.87648641196107</v>
      </c>
      <c r="K72" s="17">
        <f t="shared" si="6"/>
        <v>114.93282482952787</v>
      </c>
      <c r="L72" s="17">
        <f t="shared" si="6"/>
        <v>109.88351174138293</v>
      </c>
      <c r="M72" s="17">
        <f t="shared" si="6"/>
        <v>107.67858682861265</v>
      </c>
      <c r="N72" s="17">
        <f t="shared" si="6"/>
        <v>99.89083310198059</v>
      </c>
    </row>
    <row r="73" spans="1:43" ht="15.75" customHeight="1">
      <c r="A73" s="130" t="s">
        <v>104</v>
      </c>
      <c r="B73" s="164">
        <v>2023</v>
      </c>
      <c r="C73" s="164">
        <v>3</v>
      </c>
      <c r="D73" s="164">
        <v>0</v>
      </c>
      <c r="E73" s="164">
        <v>0</v>
      </c>
      <c r="F73" s="164">
        <v>0</v>
      </c>
      <c r="G73" s="164">
        <v>0</v>
      </c>
      <c r="J73" s="17">
        <f>J72-TABLES!I68</f>
        <v>115.77124449121901</v>
      </c>
      <c r="K73" s="17">
        <f>K72-TABLES!J68</f>
        <v>114.82955044529479</v>
      </c>
      <c r="L73" s="17">
        <f>L72-TABLES!K68</f>
        <v>109.78247625976437</v>
      </c>
      <c r="M73" s="17">
        <f>M72-TABLES!L68</f>
        <v>107.57731050896749</v>
      </c>
      <c r="N73" s="17">
        <f>N72-TABLES!M68</f>
        <v>99.784721075676657</v>
      </c>
    </row>
    <row r="74" spans="1:43" ht="15.75" customHeight="1">
      <c r="A74" s="126" t="s">
        <v>105</v>
      </c>
      <c r="B74" s="163">
        <v>2015</v>
      </c>
      <c r="C74" s="163">
        <v>3</v>
      </c>
      <c r="D74" s="163">
        <v>3</v>
      </c>
      <c r="E74" s="163">
        <v>0</v>
      </c>
      <c r="F74" s="163">
        <v>206127.59</v>
      </c>
      <c r="G74" s="163">
        <v>0</v>
      </c>
    </row>
    <row r="75" spans="1:43" ht="15.75" customHeight="1">
      <c r="A75" s="130" t="s">
        <v>105</v>
      </c>
      <c r="B75" s="164">
        <v>2016</v>
      </c>
      <c r="C75" s="164">
        <v>3</v>
      </c>
      <c r="D75" s="164">
        <v>3</v>
      </c>
      <c r="E75" s="164">
        <v>0</v>
      </c>
      <c r="F75" s="164">
        <v>197448</v>
      </c>
      <c r="G75" s="164">
        <v>0</v>
      </c>
    </row>
    <row r="76" spans="1:43" ht="15.75" customHeight="1">
      <c r="A76" s="126" t="s">
        <v>105</v>
      </c>
      <c r="B76" s="163">
        <v>2017</v>
      </c>
      <c r="C76" s="163">
        <v>3</v>
      </c>
      <c r="D76" s="163">
        <v>3</v>
      </c>
      <c r="E76" s="163">
        <v>0</v>
      </c>
      <c r="F76" s="163">
        <v>210244</v>
      </c>
      <c r="G76" s="163">
        <v>0</v>
      </c>
    </row>
    <row r="77" spans="1:43" ht="15.75" customHeight="1">
      <c r="A77" s="130" t="s">
        <v>105</v>
      </c>
      <c r="B77" s="164">
        <v>2018</v>
      </c>
      <c r="C77" s="164">
        <v>3</v>
      </c>
      <c r="D77" s="164">
        <v>3</v>
      </c>
      <c r="E77" s="164">
        <v>0</v>
      </c>
      <c r="F77" s="164">
        <v>217444</v>
      </c>
      <c r="G77" s="164">
        <v>0</v>
      </c>
    </row>
    <row r="78" spans="1:43" ht="15.75" customHeight="1">
      <c r="A78" s="126" t="s">
        <v>105</v>
      </c>
      <c r="B78" s="163">
        <v>2019</v>
      </c>
      <c r="C78" s="163">
        <v>3</v>
      </c>
      <c r="D78" s="163">
        <v>3</v>
      </c>
      <c r="E78" s="163">
        <v>0</v>
      </c>
      <c r="F78" s="163">
        <v>228433.92000000001</v>
      </c>
      <c r="G78" s="163">
        <v>0</v>
      </c>
    </row>
    <row r="79" spans="1:43" ht="15.75" customHeight="1">
      <c r="A79" s="130" t="s">
        <v>105</v>
      </c>
      <c r="B79" s="164">
        <v>2020</v>
      </c>
      <c r="C79" s="178"/>
      <c r="D79" s="164">
        <v>3</v>
      </c>
      <c r="E79" s="164">
        <v>0</v>
      </c>
      <c r="F79" s="164">
        <v>237060.94</v>
      </c>
      <c r="G79" s="164">
        <v>0</v>
      </c>
    </row>
    <row r="80" spans="1:43" ht="15.75" customHeight="1">
      <c r="A80" s="126" t="s">
        <v>105</v>
      </c>
      <c r="B80" s="163">
        <v>2021</v>
      </c>
      <c r="C80" s="163">
        <v>3</v>
      </c>
      <c r="D80" s="163">
        <v>3</v>
      </c>
      <c r="E80" s="163">
        <v>0</v>
      </c>
      <c r="F80" s="163">
        <v>236408.38</v>
      </c>
      <c r="G80" s="163">
        <v>0</v>
      </c>
    </row>
    <row r="81" spans="1:7" ht="15.75" customHeight="1">
      <c r="A81" s="130" t="s">
        <v>105</v>
      </c>
      <c r="B81" s="164">
        <v>2022</v>
      </c>
      <c r="C81" s="164">
        <v>3</v>
      </c>
      <c r="D81" s="164">
        <v>3</v>
      </c>
      <c r="E81" s="164">
        <v>0</v>
      </c>
      <c r="F81" s="164">
        <v>204037</v>
      </c>
      <c r="G81" s="164">
        <v>0</v>
      </c>
    </row>
    <row r="82" spans="1:7" ht="15.75" customHeight="1">
      <c r="A82" s="126" t="s">
        <v>105</v>
      </c>
      <c r="B82" s="163">
        <v>2023</v>
      </c>
      <c r="C82" s="163">
        <v>3</v>
      </c>
      <c r="D82" s="163">
        <v>0</v>
      </c>
      <c r="E82" s="163">
        <v>0</v>
      </c>
      <c r="F82" s="163">
        <v>0</v>
      </c>
      <c r="G82" s="163">
        <v>0</v>
      </c>
    </row>
    <row r="83" spans="1:7" ht="15.75" customHeight="1">
      <c r="A83" s="130" t="s">
        <v>106</v>
      </c>
      <c r="B83" s="164">
        <v>2015</v>
      </c>
      <c r="C83" s="164">
        <v>20</v>
      </c>
      <c r="D83" s="164">
        <v>20</v>
      </c>
      <c r="E83" s="164">
        <v>0</v>
      </c>
      <c r="F83" s="164">
        <v>1242753</v>
      </c>
      <c r="G83" s="164">
        <v>0</v>
      </c>
    </row>
    <row r="84" spans="1:7" ht="15.75" customHeight="1">
      <c r="A84" s="126" t="s">
        <v>106</v>
      </c>
      <c r="B84" s="163">
        <v>2016</v>
      </c>
      <c r="C84" s="163">
        <v>18</v>
      </c>
      <c r="D84" s="163">
        <v>18</v>
      </c>
      <c r="E84" s="163">
        <v>0</v>
      </c>
      <c r="F84" s="163">
        <v>1147137.01</v>
      </c>
      <c r="G84" s="163">
        <v>0</v>
      </c>
    </row>
    <row r="85" spans="1:7" ht="15.75" customHeight="1">
      <c r="A85" s="130" t="s">
        <v>106</v>
      </c>
      <c r="B85" s="164">
        <v>2017</v>
      </c>
      <c r="C85" s="164">
        <v>18</v>
      </c>
      <c r="D85" s="164">
        <v>18</v>
      </c>
      <c r="E85" s="164">
        <v>0</v>
      </c>
      <c r="F85" s="164">
        <v>1112445</v>
      </c>
      <c r="G85" s="164">
        <v>0</v>
      </c>
    </row>
    <row r="86" spans="1:7" ht="15.75" customHeight="1">
      <c r="A86" s="126" t="s">
        <v>106</v>
      </c>
      <c r="B86" s="163">
        <v>2018</v>
      </c>
      <c r="C86" s="163">
        <v>18</v>
      </c>
      <c r="D86" s="163">
        <v>18</v>
      </c>
      <c r="E86" s="163">
        <v>0</v>
      </c>
      <c r="F86" s="163">
        <v>1125727</v>
      </c>
      <c r="G86" s="163">
        <v>0</v>
      </c>
    </row>
    <row r="87" spans="1:7" ht="15.75" customHeight="1">
      <c r="A87" s="130" t="s">
        <v>106</v>
      </c>
      <c r="B87" s="164">
        <v>2019</v>
      </c>
      <c r="C87" s="164">
        <v>17</v>
      </c>
      <c r="D87" s="164">
        <v>17</v>
      </c>
      <c r="E87" s="164">
        <v>0</v>
      </c>
      <c r="F87" s="164">
        <v>1153303</v>
      </c>
      <c r="G87" s="164">
        <v>0</v>
      </c>
    </row>
    <row r="88" spans="1:7" ht="15.75" customHeight="1">
      <c r="A88" s="126" t="s">
        <v>106</v>
      </c>
      <c r="B88" s="163">
        <v>2020</v>
      </c>
      <c r="C88" s="163">
        <v>14</v>
      </c>
      <c r="D88" s="163">
        <v>14</v>
      </c>
      <c r="E88" s="163">
        <v>0</v>
      </c>
      <c r="F88" s="163">
        <v>1042033.92</v>
      </c>
      <c r="G88" s="163">
        <v>0</v>
      </c>
    </row>
    <row r="89" spans="1:7" ht="15.75" customHeight="1">
      <c r="A89" s="130" t="s">
        <v>106</v>
      </c>
      <c r="B89" s="164">
        <v>2021</v>
      </c>
      <c r="C89" s="164">
        <v>17</v>
      </c>
      <c r="D89" s="164">
        <v>17</v>
      </c>
      <c r="E89" s="164">
        <v>0</v>
      </c>
      <c r="F89" s="164">
        <v>1971402</v>
      </c>
      <c r="G89" s="164">
        <v>0</v>
      </c>
    </row>
    <row r="90" spans="1:7" ht="15.75" customHeight="1">
      <c r="A90" s="126" t="s">
        <v>106</v>
      </c>
      <c r="B90" s="163">
        <v>2022</v>
      </c>
      <c r="C90" s="163">
        <v>16</v>
      </c>
      <c r="D90" s="163">
        <v>16</v>
      </c>
      <c r="E90" s="163">
        <v>0</v>
      </c>
      <c r="F90" s="163">
        <v>2006449.91</v>
      </c>
      <c r="G90" s="163">
        <v>0</v>
      </c>
    </row>
    <row r="91" spans="1:7" ht="15.75" customHeight="1">
      <c r="A91" s="130" t="s">
        <v>106</v>
      </c>
      <c r="B91" s="164">
        <v>2023</v>
      </c>
      <c r="C91" s="164">
        <v>22</v>
      </c>
      <c r="D91" s="164">
        <v>0</v>
      </c>
      <c r="E91" s="164">
        <v>0</v>
      </c>
      <c r="F91" s="164">
        <v>0</v>
      </c>
      <c r="G91" s="164">
        <v>0</v>
      </c>
    </row>
    <row r="92" spans="1:7" ht="15.75" customHeight="1">
      <c r="A92" s="126" t="s">
        <v>107</v>
      </c>
      <c r="B92" s="163">
        <v>2015</v>
      </c>
      <c r="C92" s="163">
        <v>190</v>
      </c>
      <c r="D92" s="163">
        <v>150.6</v>
      </c>
      <c r="E92" s="163">
        <v>39</v>
      </c>
      <c r="F92" s="163">
        <v>14536035.640000001</v>
      </c>
      <c r="G92" s="163">
        <v>3016411.67</v>
      </c>
    </row>
    <row r="93" spans="1:7" ht="15.75" customHeight="1">
      <c r="A93" s="130" t="s">
        <v>107</v>
      </c>
      <c r="B93" s="164">
        <v>2016</v>
      </c>
      <c r="C93" s="164">
        <v>197</v>
      </c>
      <c r="D93" s="164">
        <v>162.30000000000001</v>
      </c>
      <c r="E93" s="164">
        <v>35.1</v>
      </c>
      <c r="F93" s="164">
        <v>15028257.27</v>
      </c>
      <c r="G93" s="164">
        <v>2776728.98</v>
      </c>
    </row>
    <row r="94" spans="1:7" ht="15.75" customHeight="1">
      <c r="A94" s="126" t="s">
        <v>107</v>
      </c>
      <c r="B94" s="163">
        <v>2017</v>
      </c>
      <c r="C94" s="163">
        <v>198</v>
      </c>
      <c r="D94" s="163">
        <v>168</v>
      </c>
      <c r="E94" s="163">
        <v>30</v>
      </c>
      <c r="F94" s="163">
        <v>14820545</v>
      </c>
      <c r="G94" s="163">
        <v>2431605</v>
      </c>
    </row>
    <row r="95" spans="1:7" ht="15.75" customHeight="1">
      <c r="A95" s="130" t="s">
        <v>107</v>
      </c>
      <c r="B95" s="164">
        <v>2018</v>
      </c>
      <c r="C95" s="164">
        <v>187.53</v>
      </c>
      <c r="D95" s="164">
        <v>156.6</v>
      </c>
      <c r="E95" s="164">
        <v>31</v>
      </c>
      <c r="F95" s="164">
        <v>14531062.880000001</v>
      </c>
      <c r="G95" s="164">
        <v>2565096.1800000002</v>
      </c>
    </row>
    <row r="96" spans="1:7" ht="15.75" customHeight="1">
      <c r="A96" s="126" t="s">
        <v>107</v>
      </c>
      <c r="B96" s="163">
        <v>2019</v>
      </c>
      <c r="C96" s="163">
        <v>170</v>
      </c>
      <c r="D96" s="163">
        <v>140.5</v>
      </c>
      <c r="E96" s="163">
        <v>29.5</v>
      </c>
      <c r="F96" s="163">
        <v>14233976.67</v>
      </c>
      <c r="G96" s="163">
        <v>2440993.37</v>
      </c>
    </row>
    <row r="97" spans="1:7" ht="15.75" customHeight="1">
      <c r="A97" s="130" t="s">
        <v>107</v>
      </c>
      <c r="B97" s="164">
        <v>2020</v>
      </c>
      <c r="C97" s="164">
        <v>165</v>
      </c>
      <c r="D97" s="164">
        <v>143</v>
      </c>
      <c r="E97" s="164">
        <v>22</v>
      </c>
      <c r="F97" s="164">
        <v>15909447.1</v>
      </c>
      <c r="G97" s="164">
        <v>1937806.76</v>
      </c>
    </row>
    <row r="98" spans="1:7" ht="15.75" customHeight="1">
      <c r="A98" s="126" t="s">
        <v>107</v>
      </c>
      <c r="B98" s="163">
        <v>2021</v>
      </c>
      <c r="C98" s="163">
        <v>162</v>
      </c>
      <c r="D98" s="163">
        <v>140.1</v>
      </c>
      <c r="E98" s="163">
        <v>21.9</v>
      </c>
      <c r="F98" s="163">
        <v>15045847</v>
      </c>
      <c r="G98" s="163">
        <v>1885468</v>
      </c>
    </row>
    <row r="99" spans="1:7" ht="15.75" customHeight="1">
      <c r="A99" s="130" t="s">
        <v>107</v>
      </c>
      <c r="B99" s="164">
        <v>2022</v>
      </c>
      <c r="C99" s="164">
        <v>169</v>
      </c>
      <c r="D99" s="164">
        <v>139.98243869999999</v>
      </c>
      <c r="E99" s="164">
        <v>29.02</v>
      </c>
      <c r="F99" s="164">
        <v>15146752.529999999</v>
      </c>
      <c r="G99" s="164">
        <v>2703368.87</v>
      </c>
    </row>
    <row r="100" spans="1:7" ht="15.75" customHeight="1">
      <c r="A100" s="126" t="s">
        <v>107</v>
      </c>
      <c r="B100" s="163">
        <v>2023</v>
      </c>
      <c r="C100" s="163">
        <v>168</v>
      </c>
      <c r="D100" s="163">
        <v>0</v>
      </c>
      <c r="E100" s="163">
        <v>0</v>
      </c>
      <c r="F100" s="163">
        <v>0</v>
      </c>
      <c r="G100" s="163">
        <v>0</v>
      </c>
    </row>
    <row r="101" spans="1:7" ht="15.75" customHeight="1">
      <c r="A101" s="130" t="s">
        <v>108</v>
      </c>
      <c r="B101" s="164">
        <v>2015</v>
      </c>
      <c r="C101" s="164">
        <v>16</v>
      </c>
      <c r="D101" s="164">
        <v>12.35</v>
      </c>
      <c r="E101" s="164">
        <v>3.2</v>
      </c>
      <c r="F101" s="164">
        <v>1285322.98</v>
      </c>
      <c r="G101" s="164">
        <v>333398.74</v>
      </c>
    </row>
    <row r="102" spans="1:7" ht="15.75" customHeight="1">
      <c r="A102" s="126" t="s">
        <v>108</v>
      </c>
      <c r="B102" s="163">
        <v>2016</v>
      </c>
      <c r="C102" s="163">
        <v>20</v>
      </c>
      <c r="D102" s="163">
        <v>15.7</v>
      </c>
      <c r="E102" s="163">
        <v>4.3</v>
      </c>
      <c r="F102" s="163">
        <v>1833320.51</v>
      </c>
      <c r="G102" s="163">
        <v>454767.69</v>
      </c>
    </row>
    <row r="103" spans="1:7" ht="15.75" customHeight="1">
      <c r="A103" s="130" t="s">
        <v>108</v>
      </c>
      <c r="B103" s="164">
        <v>2017</v>
      </c>
      <c r="C103" s="164">
        <v>28</v>
      </c>
      <c r="D103" s="164">
        <v>20.2</v>
      </c>
      <c r="E103" s="164">
        <v>7.27</v>
      </c>
      <c r="F103" s="164">
        <v>2101330.71</v>
      </c>
      <c r="G103" s="164">
        <v>633493.23</v>
      </c>
    </row>
    <row r="104" spans="1:7" ht="15.75" customHeight="1">
      <c r="A104" s="126" t="s">
        <v>108</v>
      </c>
      <c r="B104" s="163">
        <v>2018</v>
      </c>
      <c r="C104" s="163">
        <v>28.8</v>
      </c>
      <c r="D104" s="163">
        <v>22.3</v>
      </c>
      <c r="E104" s="163">
        <v>6.5</v>
      </c>
      <c r="F104" s="163">
        <v>3117796.95</v>
      </c>
      <c r="G104" s="163">
        <v>845117.9</v>
      </c>
    </row>
    <row r="105" spans="1:7" ht="15.75" customHeight="1">
      <c r="A105" s="130" t="s">
        <v>108</v>
      </c>
      <c r="B105" s="164">
        <v>2019</v>
      </c>
      <c r="C105" s="164">
        <v>28.82</v>
      </c>
      <c r="D105" s="164">
        <v>23.94</v>
      </c>
      <c r="E105" s="164">
        <v>4.88</v>
      </c>
      <c r="F105" s="164">
        <v>2350083.89</v>
      </c>
      <c r="G105" s="164">
        <v>561043.15</v>
      </c>
    </row>
    <row r="106" spans="1:7" ht="15.75" customHeight="1">
      <c r="A106" s="126" t="s">
        <v>108</v>
      </c>
      <c r="B106" s="163">
        <v>2020</v>
      </c>
      <c r="C106" s="163">
        <v>29.54</v>
      </c>
      <c r="D106" s="163">
        <v>25.12</v>
      </c>
      <c r="E106" s="163">
        <v>4.42</v>
      </c>
      <c r="F106" s="163">
        <v>2390824.04</v>
      </c>
      <c r="G106" s="163">
        <v>467783</v>
      </c>
    </row>
    <row r="107" spans="1:7" ht="15.75" customHeight="1">
      <c r="A107" s="130" t="s">
        <v>108</v>
      </c>
      <c r="B107" s="164">
        <v>2021</v>
      </c>
      <c r="C107" s="164">
        <v>28.3</v>
      </c>
      <c r="D107" s="164">
        <v>22.43</v>
      </c>
      <c r="E107" s="164">
        <v>5.87</v>
      </c>
      <c r="F107" s="164">
        <v>2363095.36</v>
      </c>
      <c r="G107" s="164">
        <v>691820.74</v>
      </c>
    </row>
    <row r="108" spans="1:7" ht="15.75" customHeight="1">
      <c r="A108" s="126" t="s">
        <v>108</v>
      </c>
      <c r="B108" s="163">
        <v>2022</v>
      </c>
      <c r="C108" s="163">
        <v>28.65</v>
      </c>
      <c r="D108" s="163">
        <v>23.41</v>
      </c>
      <c r="E108" s="163">
        <v>5.24</v>
      </c>
      <c r="F108" s="163">
        <v>2357331</v>
      </c>
      <c r="G108" s="163">
        <v>704704</v>
      </c>
    </row>
    <row r="109" spans="1:7" ht="15.75" customHeight="1">
      <c r="A109" s="130" t="s">
        <v>108</v>
      </c>
      <c r="B109" s="164">
        <v>2023</v>
      </c>
      <c r="C109" s="178"/>
      <c r="D109" s="164">
        <v>0</v>
      </c>
      <c r="E109" s="164">
        <v>0</v>
      </c>
      <c r="F109" s="164">
        <v>0</v>
      </c>
      <c r="G109" s="164">
        <v>0</v>
      </c>
    </row>
    <row r="110" spans="1:7" ht="15.75" customHeight="1">
      <c r="A110" s="126" t="s">
        <v>284</v>
      </c>
      <c r="B110" s="163">
        <v>2015</v>
      </c>
      <c r="C110" s="163">
        <v>57</v>
      </c>
      <c r="D110" s="163">
        <v>41</v>
      </c>
      <c r="E110" s="163">
        <v>16</v>
      </c>
      <c r="F110" s="163">
        <v>3281681.42</v>
      </c>
      <c r="G110" s="163">
        <v>1651699.56</v>
      </c>
    </row>
    <row r="111" spans="1:7" ht="15.75" customHeight="1">
      <c r="A111" s="130" t="s">
        <v>284</v>
      </c>
      <c r="B111" s="164">
        <v>2016</v>
      </c>
      <c r="C111" s="164">
        <v>54</v>
      </c>
      <c r="D111" s="164">
        <v>39</v>
      </c>
      <c r="E111" s="164">
        <v>15</v>
      </c>
      <c r="F111" s="164">
        <v>3624532</v>
      </c>
      <c r="G111" s="164">
        <v>1762678.78</v>
      </c>
    </row>
    <row r="112" spans="1:7" ht="15.75" customHeight="1">
      <c r="A112" s="126" t="s">
        <v>284</v>
      </c>
      <c r="B112" s="163">
        <v>2017</v>
      </c>
      <c r="C112" s="163">
        <v>51</v>
      </c>
      <c r="D112" s="163">
        <v>37</v>
      </c>
      <c r="E112" s="163">
        <v>14</v>
      </c>
      <c r="F112" s="163">
        <v>3284905</v>
      </c>
      <c r="G112" s="163">
        <v>1474048.57</v>
      </c>
    </row>
    <row r="113" spans="1:7" ht="15.75" customHeight="1">
      <c r="A113" s="130" t="s">
        <v>284</v>
      </c>
      <c r="B113" s="164">
        <v>2018</v>
      </c>
      <c r="C113" s="164">
        <v>48</v>
      </c>
      <c r="D113" s="164">
        <v>33</v>
      </c>
      <c r="E113" s="164">
        <v>15</v>
      </c>
      <c r="F113" s="164">
        <v>2625081</v>
      </c>
      <c r="G113" s="164">
        <v>1600151</v>
      </c>
    </row>
    <row r="114" spans="1:7" ht="15.75" customHeight="1">
      <c r="A114" s="126" t="s">
        <v>284</v>
      </c>
      <c r="B114" s="163">
        <v>2019</v>
      </c>
      <c r="C114" s="163">
        <v>45</v>
      </c>
      <c r="D114" s="163">
        <v>29</v>
      </c>
      <c r="E114" s="163">
        <v>16</v>
      </c>
      <c r="F114" s="163">
        <v>2300785</v>
      </c>
      <c r="G114" s="163">
        <v>1921977.8</v>
      </c>
    </row>
    <row r="115" spans="1:7" ht="15.75" customHeight="1">
      <c r="A115" s="130" t="s">
        <v>284</v>
      </c>
      <c r="B115" s="164">
        <v>2020</v>
      </c>
      <c r="C115" s="164">
        <v>44</v>
      </c>
      <c r="D115" s="164">
        <v>30</v>
      </c>
      <c r="E115" s="164">
        <v>14</v>
      </c>
      <c r="F115" s="164">
        <v>2804415</v>
      </c>
      <c r="G115" s="164">
        <v>1762000</v>
      </c>
    </row>
    <row r="116" spans="1:7" ht="15.75" customHeight="1">
      <c r="A116" s="126" t="s">
        <v>284</v>
      </c>
      <c r="B116" s="163">
        <v>2021</v>
      </c>
      <c r="C116" s="163">
        <v>44.5</v>
      </c>
      <c r="D116" s="163">
        <v>29.5</v>
      </c>
      <c r="E116" s="163">
        <v>15</v>
      </c>
      <c r="F116" s="163">
        <v>3029499</v>
      </c>
      <c r="G116" s="163">
        <v>1185790.74</v>
      </c>
    </row>
    <row r="117" spans="1:7" ht="15.75" customHeight="1">
      <c r="A117" s="130" t="s">
        <v>284</v>
      </c>
      <c r="B117" s="164">
        <v>2022</v>
      </c>
      <c r="C117" s="164">
        <v>45</v>
      </c>
      <c r="D117" s="164">
        <v>31</v>
      </c>
      <c r="E117" s="164">
        <v>14</v>
      </c>
      <c r="F117" s="164">
        <v>3194635</v>
      </c>
      <c r="G117" s="164">
        <v>943394</v>
      </c>
    </row>
    <row r="118" spans="1:7" ht="15.75" customHeight="1">
      <c r="A118" s="126" t="s">
        <v>284</v>
      </c>
      <c r="B118" s="163">
        <v>2023</v>
      </c>
      <c r="C118" s="163">
        <v>39</v>
      </c>
      <c r="D118" s="163">
        <v>0</v>
      </c>
      <c r="E118" s="163">
        <v>0</v>
      </c>
      <c r="F118" s="163">
        <v>0</v>
      </c>
      <c r="G118" s="163">
        <v>0</v>
      </c>
    </row>
    <row r="119" spans="1:7" ht="15.75" customHeight="1">
      <c r="A119" s="130" t="s">
        <v>2</v>
      </c>
      <c r="B119" s="164">
        <v>2015</v>
      </c>
      <c r="C119" s="164">
        <v>224</v>
      </c>
      <c r="D119" s="164">
        <v>168</v>
      </c>
      <c r="E119" s="164">
        <v>56</v>
      </c>
      <c r="F119" s="164">
        <v>16733990</v>
      </c>
      <c r="G119" s="164">
        <v>4497948</v>
      </c>
    </row>
    <row r="120" spans="1:7" ht="15.75" customHeight="1">
      <c r="A120" s="126" t="s">
        <v>2</v>
      </c>
      <c r="B120" s="163">
        <v>2016</v>
      </c>
      <c r="C120" s="163">
        <v>223</v>
      </c>
      <c r="D120" s="163">
        <v>166</v>
      </c>
      <c r="E120" s="163">
        <v>57</v>
      </c>
      <c r="F120" s="163">
        <v>15923153</v>
      </c>
      <c r="G120" s="163">
        <v>4612974</v>
      </c>
    </row>
    <row r="121" spans="1:7" ht="15.75" customHeight="1">
      <c r="A121" s="130" t="s">
        <v>2</v>
      </c>
      <c r="B121" s="164">
        <v>2017</v>
      </c>
      <c r="C121" s="164">
        <v>224</v>
      </c>
      <c r="D121" s="164">
        <v>169</v>
      </c>
      <c r="E121" s="164">
        <v>54</v>
      </c>
      <c r="F121" s="164">
        <v>17318211</v>
      </c>
      <c r="G121" s="164">
        <v>4590293</v>
      </c>
    </row>
    <row r="122" spans="1:7" ht="15.75" customHeight="1">
      <c r="A122" s="126" t="s">
        <v>2</v>
      </c>
      <c r="B122" s="163">
        <v>2018</v>
      </c>
      <c r="C122" s="163">
        <v>203</v>
      </c>
      <c r="D122" s="163">
        <v>151</v>
      </c>
      <c r="E122" s="163">
        <v>52</v>
      </c>
      <c r="F122" s="163">
        <v>16705535</v>
      </c>
      <c r="G122" s="163">
        <v>4149469</v>
      </c>
    </row>
    <row r="123" spans="1:7" ht="15.75" customHeight="1">
      <c r="A123" s="130" t="s">
        <v>2</v>
      </c>
      <c r="B123" s="164">
        <v>2019</v>
      </c>
      <c r="C123" s="164">
        <v>250.73</v>
      </c>
      <c r="D123" s="164">
        <v>163.72999999999999</v>
      </c>
      <c r="E123" s="164">
        <v>87</v>
      </c>
      <c r="F123" s="164">
        <v>22362612</v>
      </c>
      <c r="G123" s="164">
        <v>5033034</v>
      </c>
    </row>
    <row r="124" spans="1:7" ht="15.75" customHeight="1">
      <c r="A124" s="126" t="s">
        <v>2</v>
      </c>
      <c r="B124" s="163">
        <v>2020</v>
      </c>
      <c r="C124" s="163">
        <v>246.45</v>
      </c>
      <c r="D124" s="163">
        <v>195</v>
      </c>
      <c r="E124" s="163">
        <v>51</v>
      </c>
      <c r="F124" s="163">
        <v>23314909</v>
      </c>
      <c r="G124" s="163">
        <v>4726739</v>
      </c>
    </row>
    <row r="125" spans="1:7" ht="15.75" customHeight="1">
      <c r="A125" s="130" t="s">
        <v>2</v>
      </c>
      <c r="B125" s="164">
        <v>2021</v>
      </c>
      <c r="C125" s="164">
        <v>245.72</v>
      </c>
      <c r="D125" s="164">
        <v>178</v>
      </c>
      <c r="E125" s="164">
        <v>67</v>
      </c>
      <c r="F125" s="164">
        <v>22450600</v>
      </c>
      <c r="G125" s="164">
        <v>6281951</v>
      </c>
    </row>
    <row r="126" spans="1:7" ht="15.75" customHeight="1">
      <c r="A126" s="126" t="s">
        <v>2</v>
      </c>
      <c r="B126" s="163">
        <v>2022</v>
      </c>
      <c r="C126" s="163">
        <v>255.53</v>
      </c>
      <c r="D126" s="163">
        <v>189</v>
      </c>
      <c r="E126" s="163">
        <v>66</v>
      </c>
      <c r="F126" s="163">
        <v>24190574</v>
      </c>
      <c r="G126" s="163">
        <v>6388504</v>
      </c>
    </row>
    <row r="127" spans="1:7" ht="15.75" customHeight="1">
      <c r="A127" s="130" t="s">
        <v>2</v>
      </c>
      <c r="B127" s="164">
        <v>2023</v>
      </c>
      <c r="C127" s="164">
        <v>263.88</v>
      </c>
      <c r="D127" s="164">
        <v>0</v>
      </c>
      <c r="E127" s="164">
        <v>0</v>
      </c>
      <c r="F127" s="164">
        <v>0</v>
      </c>
      <c r="G127" s="164">
        <v>0</v>
      </c>
    </row>
    <row r="128" spans="1:7" ht="15.75" customHeight="1">
      <c r="A128" s="126" t="s">
        <v>3</v>
      </c>
      <c r="B128" s="163">
        <v>2015</v>
      </c>
      <c r="C128" s="163">
        <v>315</v>
      </c>
      <c r="D128" s="163">
        <v>178.92</v>
      </c>
      <c r="E128" s="163">
        <v>136.25</v>
      </c>
      <c r="F128" s="163">
        <v>19924845.129999999</v>
      </c>
      <c r="G128" s="163">
        <v>8527380.4700000007</v>
      </c>
    </row>
    <row r="129" spans="1:7" ht="15.75" customHeight="1">
      <c r="A129" s="130" t="s">
        <v>3</v>
      </c>
      <c r="B129" s="164">
        <v>2016</v>
      </c>
      <c r="C129" s="164">
        <v>323</v>
      </c>
      <c r="D129" s="164">
        <v>182.33</v>
      </c>
      <c r="E129" s="164">
        <v>140.66999999999999</v>
      </c>
      <c r="F129" s="164">
        <v>20604278.27</v>
      </c>
      <c r="G129" s="164">
        <v>9350934.7300000004</v>
      </c>
    </row>
    <row r="130" spans="1:7" ht="15.75" customHeight="1">
      <c r="A130" s="126" t="s">
        <v>3</v>
      </c>
      <c r="B130" s="163">
        <v>2017</v>
      </c>
      <c r="C130" s="163">
        <v>317</v>
      </c>
      <c r="D130" s="163">
        <v>232.02</v>
      </c>
      <c r="E130" s="163">
        <v>85.32</v>
      </c>
      <c r="F130" s="163">
        <v>21802966.010000002</v>
      </c>
      <c r="G130" s="163">
        <v>9134448.9900000002</v>
      </c>
    </row>
    <row r="131" spans="1:7" ht="15.75" customHeight="1">
      <c r="A131" s="130" t="s">
        <v>3</v>
      </c>
      <c r="B131" s="164">
        <v>2018</v>
      </c>
      <c r="C131" s="164">
        <v>307.77999999999997</v>
      </c>
      <c r="D131" s="164">
        <v>228.96</v>
      </c>
      <c r="E131" s="164">
        <v>78.819999999999993</v>
      </c>
      <c r="F131" s="164">
        <v>22331577.969999999</v>
      </c>
      <c r="G131" s="164">
        <v>8575396.6699999999</v>
      </c>
    </row>
    <row r="132" spans="1:7" ht="15.75" customHeight="1">
      <c r="A132" s="126" t="s">
        <v>3</v>
      </c>
      <c r="B132" s="163">
        <v>2019</v>
      </c>
      <c r="C132" s="163">
        <v>308.19</v>
      </c>
      <c r="D132" s="163">
        <v>225.48</v>
      </c>
      <c r="E132" s="163">
        <v>82.71</v>
      </c>
      <c r="F132" s="163">
        <v>22195784.030000001</v>
      </c>
      <c r="G132" s="163">
        <v>8884046.5500000007</v>
      </c>
    </row>
    <row r="133" spans="1:7" ht="15.75" customHeight="1">
      <c r="A133" s="130" t="s">
        <v>3</v>
      </c>
      <c r="B133" s="164">
        <v>2020</v>
      </c>
      <c r="C133" s="164">
        <v>302.77999999999997</v>
      </c>
      <c r="D133" s="164">
        <v>222.29</v>
      </c>
      <c r="E133" s="164">
        <v>80.489999999999995</v>
      </c>
      <c r="F133" s="164">
        <v>22365734.100000001</v>
      </c>
      <c r="G133" s="164">
        <v>8962205.3399999999</v>
      </c>
    </row>
    <row r="134" spans="1:7" ht="15.75" customHeight="1">
      <c r="A134" s="126" t="s">
        <v>3</v>
      </c>
      <c r="B134" s="163">
        <v>2021</v>
      </c>
      <c r="C134" s="178">
        <f>SUM(D134:E134)</f>
        <v>299.83</v>
      </c>
      <c r="D134" s="163">
        <v>220.44</v>
      </c>
      <c r="E134" s="163">
        <v>79.39</v>
      </c>
      <c r="F134" s="163">
        <v>23911307.489999998</v>
      </c>
      <c r="G134" s="163">
        <v>9471820.4600000009</v>
      </c>
    </row>
    <row r="135" spans="1:7" ht="15.75" customHeight="1">
      <c r="A135" s="130" t="s">
        <v>3</v>
      </c>
      <c r="B135" s="164">
        <v>2022</v>
      </c>
      <c r="C135" s="164">
        <v>308.33</v>
      </c>
      <c r="D135" s="164">
        <v>233.83</v>
      </c>
      <c r="E135" s="164">
        <v>74.5</v>
      </c>
      <c r="F135" s="164">
        <v>25937213.98</v>
      </c>
      <c r="G135" s="164">
        <v>9150778.0500000007</v>
      </c>
    </row>
    <row r="136" spans="1:7" ht="15.75" customHeight="1">
      <c r="A136" s="126" t="s">
        <v>3</v>
      </c>
      <c r="B136" s="163">
        <v>2023</v>
      </c>
      <c r="C136" s="163">
        <v>311</v>
      </c>
      <c r="D136" s="163">
        <v>0</v>
      </c>
      <c r="E136" s="163">
        <v>0</v>
      </c>
      <c r="F136" s="163">
        <v>0</v>
      </c>
      <c r="G136" s="163">
        <v>0</v>
      </c>
    </row>
    <row r="137" spans="1:7" ht="15.75" customHeight="1">
      <c r="A137" s="130" t="s">
        <v>282</v>
      </c>
      <c r="B137" s="164">
        <v>2015</v>
      </c>
      <c r="C137" s="164">
        <v>103</v>
      </c>
      <c r="D137" s="164">
        <v>64.2</v>
      </c>
      <c r="E137" s="164">
        <v>11.7</v>
      </c>
      <c r="F137" s="164">
        <v>5605342</v>
      </c>
      <c r="G137" s="164">
        <v>551788</v>
      </c>
    </row>
    <row r="138" spans="1:7" ht="15.75" customHeight="1">
      <c r="A138" s="126" t="s">
        <v>282</v>
      </c>
      <c r="B138" s="163">
        <v>2016</v>
      </c>
      <c r="C138" s="163">
        <v>105</v>
      </c>
      <c r="D138" s="163">
        <v>67.5</v>
      </c>
      <c r="E138" s="163">
        <v>11.9</v>
      </c>
      <c r="F138" s="163">
        <v>6557782</v>
      </c>
      <c r="G138" s="163">
        <v>546396</v>
      </c>
    </row>
    <row r="139" spans="1:7" ht="15.75" customHeight="1">
      <c r="A139" s="130" t="s">
        <v>282</v>
      </c>
      <c r="B139" s="164">
        <v>2017</v>
      </c>
      <c r="C139" s="164">
        <v>106</v>
      </c>
      <c r="D139" s="164">
        <v>69</v>
      </c>
      <c r="E139" s="164">
        <v>11.6</v>
      </c>
      <c r="F139" s="164">
        <v>6639648</v>
      </c>
      <c r="G139" s="164">
        <v>676952.73</v>
      </c>
    </row>
    <row r="140" spans="1:7" ht="15.75" customHeight="1">
      <c r="A140" s="126" t="s">
        <v>282</v>
      </c>
      <c r="B140" s="163">
        <v>2018</v>
      </c>
      <c r="C140" s="163">
        <v>103.5</v>
      </c>
      <c r="D140" s="163">
        <v>65.099999999999994</v>
      </c>
      <c r="E140" s="163">
        <v>4.0999999999999996</v>
      </c>
      <c r="F140" s="163">
        <v>6176291</v>
      </c>
      <c r="G140" s="163">
        <v>553258</v>
      </c>
    </row>
    <row r="141" spans="1:7" ht="15.75" customHeight="1">
      <c r="A141" s="130" t="s">
        <v>282</v>
      </c>
      <c r="B141" s="164">
        <v>2019</v>
      </c>
      <c r="C141" s="164">
        <v>105.7</v>
      </c>
      <c r="D141" s="164">
        <v>68.5</v>
      </c>
      <c r="E141" s="164">
        <v>4.7</v>
      </c>
      <c r="F141" s="164">
        <v>6690022</v>
      </c>
      <c r="G141" s="164">
        <v>653176</v>
      </c>
    </row>
    <row r="142" spans="1:7" ht="15.75" customHeight="1">
      <c r="A142" s="126" t="s">
        <v>282</v>
      </c>
      <c r="B142" s="163">
        <v>2020</v>
      </c>
      <c r="C142" s="163">
        <v>108</v>
      </c>
      <c r="D142" s="163">
        <v>70.400000000000006</v>
      </c>
      <c r="E142" s="163">
        <v>4.5999999999999996</v>
      </c>
      <c r="F142" s="163">
        <v>7411887</v>
      </c>
      <c r="G142" s="163">
        <v>649447</v>
      </c>
    </row>
    <row r="143" spans="1:7" ht="15.75" customHeight="1">
      <c r="A143" s="130" t="s">
        <v>282</v>
      </c>
      <c r="B143" s="164">
        <v>2021</v>
      </c>
      <c r="C143" s="164">
        <v>103</v>
      </c>
      <c r="D143" s="164">
        <v>71.3</v>
      </c>
      <c r="E143" s="164">
        <v>5.4</v>
      </c>
      <c r="F143" s="164">
        <v>7414291</v>
      </c>
      <c r="G143" s="164">
        <v>775692</v>
      </c>
    </row>
    <row r="144" spans="1:7" ht="15.75" customHeight="1">
      <c r="A144" s="126" t="s">
        <v>282</v>
      </c>
      <c r="B144" s="163">
        <v>2022</v>
      </c>
      <c r="C144" s="163">
        <v>107.9</v>
      </c>
      <c r="D144" s="163">
        <v>73.099999999999994</v>
      </c>
      <c r="E144" s="163">
        <v>5.5</v>
      </c>
      <c r="F144" s="163">
        <v>8013877</v>
      </c>
      <c r="G144" s="163">
        <v>786070</v>
      </c>
    </row>
    <row r="145" spans="1:7" ht="15.75" customHeight="1">
      <c r="A145" s="130" t="s">
        <v>282</v>
      </c>
      <c r="B145" s="164">
        <v>2023</v>
      </c>
      <c r="C145" s="164">
        <v>109.2</v>
      </c>
      <c r="D145" s="164">
        <v>0</v>
      </c>
      <c r="E145" s="164">
        <v>0</v>
      </c>
      <c r="F145" s="164">
        <v>0</v>
      </c>
      <c r="G145" s="164">
        <v>0</v>
      </c>
    </row>
    <row r="146" spans="1:7" ht="15.75" customHeight="1">
      <c r="A146" s="126" t="s">
        <v>118</v>
      </c>
      <c r="B146" s="163">
        <v>2015</v>
      </c>
      <c r="C146" s="163">
        <v>44</v>
      </c>
      <c r="D146" s="163">
        <v>34</v>
      </c>
      <c r="E146" s="163">
        <v>10</v>
      </c>
      <c r="F146" s="163">
        <v>2769418</v>
      </c>
      <c r="G146" s="163">
        <v>1004479</v>
      </c>
    </row>
    <row r="147" spans="1:7" ht="15.75" customHeight="1">
      <c r="A147" s="130" t="s">
        <v>118</v>
      </c>
      <c r="B147" s="164">
        <v>2016</v>
      </c>
      <c r="C147" s="164">
        <v>44</v>
      </c>
      <c r="D147" s="164">
        <v>36.340000000000003</v>
      </c>
      <c r="E147" s="164">
        <v>7.81</v>
      </c>
      <c r="F147" s="164">
        <v>2648391.96</v>
      </c>
      <c r="G147" s="164">
        <v>1204012</v>
      </c>
    </row>
    <row r="148" spans="1:7" ht="15.75" customHeight="1">
      <c r="A148" s="126" t="s">
        <v>118</v>
      </c>
      <c r="B148" s="163">
        <v>2017</v>
      </c>
      <c r="C148" s="163">
        <v>46</v>
      </c>
      <c r="D148" s="163">
        <v>38.869999999999997</v>
      </c>
      <c r="E148" s="163">
        <v>7.02</v>
      </c>
      <c r="F148" s="163">
        <v>2959975.06</v>
      </c>
      <c r="G148" s="163">
        <v>1148126</v>
      </c>
    </row>
    <row r="149" spans="1:7" ht="15.75" customHeight="1">
      <c r="A149" s="130" t="s">
        <v>118</v>
      </c>
      <c r="B149" s="164">
        <v>2018</v>
      </c>
      <c r="C149" s="164">
        <v>45.87</v>
      </c>
      <c r="D149" s="164">
        <v>38.909999999999997</v>
      </c>
      <c r="E149" s="164">
        <v>6.96</v>
      </c>
      <c r="F149" s="164">
        <v>3123275.68</v>
      </c>
      <c r="G149" s="164">
        <v>1302224</v>
      </c>
    </row>
    <row r="150" spans="1:7" ht="15.75" customHeight="1">
      <c r="A150" s="126" t="s">
        <v>118</v>
      </c>
      <c r="B150" s="163">
        <v>2019</v>
      </c>
      <c r="C150" s="163">
        <v>45.77</v>
      </c>
      <c r="D150" s="163">
        <v>31.98</v>
      </c>
      <c r="E150" s="163">
        <v>13.79</v>
      </c>
      <c r="F150" s="163">
        <v>3107151.12</v>
      </c>
      <c r="G150" s="163">
        <v>1480066.55</v>
      </c>
    </row>
    <row r="151" spans="1:7" ht="15.75" customHeight="1">
      <c r="A151" s="130" t="s">
        <v>118</v>
      </c>
      <c r="B151" s="164">
        <v>2020</v>
      </c>
      <c r="C151" s="164">
        <v>39.97</v>
      </c>
      <c r="D151" s="164">
        <v>27.49</v>
      </c>
      <c r="E151" s="164">
        <v>12.48</v>
      </c>
      <c r="F151" s="164">
        <v>2834391.47</v>
      </c>
      <c r="G151" s="164">
        <v>1493176.37</v>
      </c>
    </row>
    <row r="152" spans="1:7" ht="15.75" customHeight="1">
      <c r="A152" s="126" t="s">
        <v>118</v>
      </c>
      <c r="B152" s="163">
        <v>2021</v>
      </c>
      <c r="C152" s="163">
        <v>43.44</v>
      </c>
      <c r="D152" s="163">
        <v>29.75</v>
      </c>
      <c r="E152" s="163">
        <v>13.69</v>
      </c>
      <c r="F152" s="163">
        <v>2815500.14</v>
      </c>
      <c r="G152" s="163">
        <v>1582666.65</v>
      </c>
    </row>
    <row r="153" spans="1:7" ht="15.75" customHeight="1">
      <c r="A153" s="130" t="s">
        <v>118</v>
      </c>
      <c r="B153" s="164">
        <v>2022</v>
      </c>
      <c r="C153" s="164">
        <v>42.42</v>
      </c>
      <c r="D153" s="164">
        <v>29.99</v>
      </c>
      <c r="E153" s="164">
        <v>12.43</v>
      </c>
      <c r="F153" s="164">
        <v>2948809.93</v>
      </c>
      <c r="G153" s="164">
        <v>1402351.07</v>
      </c>
    </row>
    <row r="154" spans="1:7" ht="15.75" customHeight="1">
      <c r="A154" s="126" t="s">
        <v>118</v>
      </c>
      <c r="B154" s="163">
        <v>2023</v>
      </c>
      <c r="C154" s="163">
        <v>44.5</v>
      </c>
      <c r="D154" s="163">
        <v>0</v>
      </c>
      <c r="E154" s="163">
        <v>0</v>
      </c>
      <c r="F154" s="163">
        <v>0</v>
      </c>
      <c r="G154" s="163">
        <v>0</v>
      </c>
    </row>
    <row r="155" spans="1:7" ht="15.75" customHeight="1">
      <c r="A155" s="130" t="s">
        <v>119</v>
      </c>
      <c r="B155" s="164">
        <v>2015</v>
      </c>
      <c r="C155" s="164">
        <v>43</v>
      </c>
      <c r="D155" s="164">
        <v>29</v>
      </c>
      <c r="E155" s="164">
        <v>8</v>
      </c>
      <c r="F155" s="164">
        <v>2820109</v>
      </c>
      <c r="G155" s="164">
        <v>601739</v>
      </c>
    </row>
    <row r="156" spans="1:7" ht="15.75" customHeight="1">
      <c r="A156" s="126" t="s">
        <v>119</v>
      </c>
      <c r="B156" s="163">
        <v>2016</v>
      </c>
      <c r="C156" s="163">
        <v>39</v>
      </c>
      <c r="D156" s="163">
        <v>30</v>
      </c>
      <c r="E156" s="163">
        <v>9</v>
      </c>
      <c r="F156" s="163">
        <v>2700444</v>
      </c>
      <c r="G156" s="163">
        <v>559411.29</v>
      </c>
    </row>
    <row r="157" spans="1:7" ht="15.75" customHeight="1">
      <c r="A157" s="130" t="s">
        <v>119</v>
      </c>
      <c r="B157" s="164">
        <v>2017</v>
      </c>
      <c r="C157" s="164">
        <v>39</v>
      </c>
      <c r="D157" s="164">
        <v>32</v>
      </c>
      <c r="E157" s="164">
        <v>7</v>
      </c>
      <c r="F157" s="164">
        <v>2464775.23</v>
      </c>
      <c r="G157" s="164">
        <v>737922.47</v>
      </c>
    </row>
    <row r="158" spans="1:7" ht="15.75" customHeight="1">
      <c r="A158" s="126" t="s">
        <v>119</v>
      </c>
      <c r="B158" s="163">
        <v>2018</v>
      </c>
      <c r="C158" s="163">
        <v>41</v>
      </c>
      <c r="D158" s="163">
        <v>34</v>
      </c>
      <c r="E158" s="163">
        <v>7</v>
      </c>
      <c r="F158" s="163">
        <v>2770324.81</v>
      </c>
      <c r="G158" s="163">
        <v>772017.16</v>
      </c>
    </row>
    <row r="159" spans="1:7" ht="15.75" customHeight="1">
      <c r="A159" s="130" t="s">
        <v>119</v>
      </c>
      <c r="B159" s="164">
        <v>2019</v>
      </c>
      <c r="C159" s="164">
        <v>41</v>
      </c>
      <c r="D159" s="164">
        <v>34</v>
      </c>
      <c r="E159" s="164">
        <v>7</v>
      </c>
      <c r="F159" s="164">
        <v>2836041.26</v>
      </c>
      <c r="G159" s="164">
        <v>696195.27</v>
      </c>
    </row>
    <row r="160" spans="1:7" ht="15.75" customHeight="1">
      <c r="A160" s="126" t="s">
        <v>119</v>
      </c>
      <c r="B160" s="163">
        <v>2020</v>
      </c>
      <c r="C160" s="163">
        <v>40</v>
      </c>
      <c r="D160" s="163">
        <v>33</v>
      </c>
      <c r="E160" s="163">
        <v>7</v>
      </c>
      <c r="F160" s="163">
        <v>3338229.63</v>
      </c>
      <c r="G160" s="163">
        <v>611900.35</v>
      </c>
    </row>
    <row r="161" spans="1:7" ht="15.75" customHeight="1">
      <c r="A161" s="130" t="s">
        <v>119</v>
      </c>
      <c r="B161" s="164">
        <v>2021</v>
      </c>
      <c r="C161" s="164">
        <v>39</v>
      </c>
      <c r="D161" s="164">
        <v>31</v>
      </c>
      <c r="E161" s="164">
        <v>8</v>
      </c>
      <c r="F161" s="164">
        <v>3052926.48</v>
      </c>
      <c r="G161" s="164">
        <v>733471.23899999994</v>
      </c>
    </row>
    <row r="162" spans="1:7" ht="15.75" customHeight="1">
      <c r="A162" s="126" t="s">
        <v>119</v>
      </c>
      <c r="B162" s="163">
        <v>2022</v>
      </c>
      <c r="C162" s="163">
        <v>39</v>
      </c>
      <c r="D162" s="163">
        <v>32</v>
      </c>
      <c r="E162" s="163">
        <v>7</v>
      </c>
      <c r="F162" s="163">
        <v>2950086.94</v>
      </c>
      <c r="G162" s="163">
        <v>667625.05000000005</v>
      </c>
    </row>
    <row r="163" spans="1:7" ht="15.75" customHeight="1">
      <c r="A163" s="130" t="s">
        <v>119</v>
      </c>
      <c r="B163" s="164">
        <v>2023</v>
      </c>
      <c r="C163" s="164">
        <v>40</v>
      </c>
      <c r="D163" s="164">
        <v>0</v>
      </c>
      <c r="E163" s="164">
        <v>0</v>
      </c>
      <c r="F163" s="164">
        <v>0</v>
      </c>
      <c r="G163" s="164">
        <v>0</v>
      </c>
    </row>
    <row r="164" spans="1:7" ht="15.75" customHeight="1">
      <c r="A164" s="126" t="s">
        <v>120</v>
      </c>
      <c r="B164" s="163">
        <v>2015</v>
      </c>
      <c r="C164" s="163">
        <v>9</v>
      </c>
      <c r="D164" s="163">
        <v>9.0500000000000007</v>
      </c>
      <c r="E164" s="163">
        <v>0.27</v>
      </c>
      <c r="F164" s="163">
        <v>942229.25</v>
      </c>
      <c r="G164" s="163">
        <v>33612.25</v>
      </c>
    </row>
    <row r="165" spans="1:7" ht="15.75" customHeight="1">
      <c r="A165" s="130" t="s">
        <v>120</v>
      </c>
      <c r="B165" s="164">
        <v>2016</v>
      </c>
      <c r="C165" s="164">
        <v>12</v>
      </c>
      <c r="D165" s="164">
        <v>12.16</v>
      </c>
      <c r="E165" s="164">
        <v>0.25</v>
      </c>
      <c r="F165" s="164">
        <v>1064649.5</v>
      </c>
      <c r="G165" s="164">
        <v>16709.05</v>
      </c>
    </row>
    <row r="166" spans="1:7" ht="15.75" customHeight="1">
      <c r="A166" s="126" t="s">
        <v>120</v>
      </c>
      <c r="B166" s="163">
        <v>2017</v>
      </c>
      <c r="C166" s="163">
        <v>12</v>
      </c>
      <c r="D166" s="163">
        <v>11.76</v>
      </c>
      <c r="E166" s="163">
        <v>0.24</v>
      </c>
      <c r="F166" s="163">
        <v>1016741</v>
      </c>
      <c r="G166" s="163">
        <v>9567.9500000000007</v>
      </c>
    </row>
    <row r="167" spans="1:7" ht="15.75" customHeight="1">
      <c r="A167" s="130" t="s">
        <v>120</v>
      </c>
      <c r="B167" s="164">
        <v>2018</v>
      </c>
      <c r="C167" s="164">
        <v>11.25</v>
      </c>
      <c r="D167" s="164">
        <v>10.58</v>
      </c>
      <c r="E167" s="164">
        <v>0.68</v>
      </c>
      <c r="F167" s="164">
        <v>1042593.89</v>
      </c>
      <c r="G167" s="164">
        <v>73331.37</v>
      </c>
    </row>
    <row r="168" spans="1:7" ht="15.75" customHeight="1">
      <c r="A168" s="126" t="s">
        <v>120</v>
      </c>
      <c r="B168" s="163">
        <v>2019</v>
      </c>
      <c r="C168" s="163">
        <v>12.17</v>
      </c>
      <c r="D168" s="163">
        <v>11.67</v>
      </c>
      <c r="E168" s="163">
        <v>0.5</v>
      </c>
      <c r="F168" s="163">
        <v>1194984.1399999999</v>
      </c>
      <c r="G168" s="163">
        <v>50964.27</v>
      </c>
    </row>
    <row r="169" spans="1:7" ht="15.75" customHeight="1">
      <c r="A169" s="130" t="s">
        <v>120</v>
      </c>
      <c r="B169" s="164">
        <v>2020</v>
      </c>
      <c r="C169" s="164">
        <v>12.63</v>
      </c>
      <c r="D169" s="164">
        <v>12.31</v>
      </c>
      <c r="E169" s="164">
        <v>0.32</v>
      </c>
      <c r="F169" s="164">
        <v>1281110.79</v>
      </c>
      <c r="G169" s="164">
        <v>33387.64</v>
      </c>
    </row>
    <row r="170" spans="1:7" ht="15.75" customHeight="1">
      <c r="A170" s="126" t="s">
        <v>120</v>
      </c>
      <c r="B170" s="163">
        <v>2021</v>
      </c>
      <c r="C170" s="163"/>
      <c r="D170" s="163">
        <v>11.49</v>
      </c>
      <c r="E170" s="163">
        <v>1.17</v>
      </c>
      <c r="F170" s="163">
        <v>1264170.45</v>
      </c>
      <c r="G170" s="163">
        <v>116745.7</v>
      </c>
    </row>
    <row r="171" spans="1:7" ht="15.75" customHeight="1">
      <c r="A171" s="130" t="s">
        <v>120</v>
      </c>
      <c r="B171" s="164">
        <v>2022</v>
      </c>
      <c r="C171" s="164">
        <v>12.68</v>
      </c>
      <c r="D171" s="164">
        <v>0</v>
      </c>
      <c r="E171" s="164">
        <v>0.78</v>
      </c>
      <c r="F171" s="164">
        <v>1323129.8</v>
      </c>
      <c r="G171" s="164">
        <v>87024.51</v>
      </c>
    </row>
    <row r="172" spans="1:7" ht="15.75" customHeight="1">
      <c r="A172" s="126" t="s">
        <v>120</v>
      </c>
      <c r="B172" s="163">
        <v>2023</v>
      </c>
      <c r="C172" s="163">
        <v>12.36</v>
      </c>
      <c r="D172" s="163">
        <v>0</v>
      </c>
      <c r="E172" s="163">
        <v>0</v>
      </c>
      <c r="F172" s="163">
        <v>0</v>
      </c>
      <c r="G172" s="163">
        <v>0</v>
      </c>
    </row>
    <row r="173" spans="1:7" ht="15.75" customHeight="1">
      <c r="A173" s="130" t="s">
        <v>301</v>
      </c>
      <c r="B173" s="164">
        <v>2015</v>
      </c>
      <c r="C173" s="164">
        <v>191</v>
      </c>
      <c r="D173" s="164">
        <v>124.11</v>
      </c>
      <c r="E173" s="164">
        <v>67.290000000000006</v>
      </c>
      <c r="F173" s="164">
        <v>15158645.16</v>
      </c>
      <c r="G173" s="164">
        <v>4195114</v>
      </c>
    </row>
    <row r="174" spans="1:7" ht="15.75" customHeight="1">
      <c r="A174" s="126" t="s">
        <v>301</v>
      </c>
      <c r="B174" s="163">
        <v>2016</v>
      </c>
      <c r="C174" s="163">
        <v>183</v>
      </c>
      <c r="D174" s="163">
        <v>115.5</v>
      </c>
      <c r="E174" s="163">
        <v>68.3</v>
      </c>
      <c r="F174" s="163">
        <v>15445920</v>
      </c>
      <c r="G174" s="163">
        <v>4036160</v>
      </c>
    </row>
    <row r="175" spans="1:7" ht="15.75" customHeight="1">
      <c r="A175" s="130" t="s">
        <v>301</v>
      </c>
      <c r="B175" s="164">
        <v>2017</v>
      </c>
      <c r="C175" s="164">
        <v>185</v>
      </c>
      <c r="D175" s="164">
        <v>114</v>
      </c>
      <c r="E175" s="164">
        <v>70</v>
      </c>
      <c r="F175" s="164">
        <v>15939508.26</v>
      </c>
      <c r="G175" s="164">
        <v>4312604</v>
      </c>
    </row>
    <row r="176" spans="1:7" ht="15.75" customHeight="1">
      <c r="A176" s="126" t="s">
        <v>301</v>
      </c>
      <c r="B176" s="163">
        <v>2018</v>
      </c>
      <c r="C176" s="163">
        <v>188.3</v>
      </c>
      <c r="D176" s="163">
        <v>120.2</v>
      </c>
      <c r="E176" s="163">
        <v>68.099999999999994</v>
      </c>
      <c r="F176" s="163">
        <v>16071785</v>
      </c>
      <c r="G176" s="163">
        <v>4650083</v>
      </c>
    </row>
    <row r="177" spans="1:7" ht="15.75" customHeight="1">
      <c r="A177" s="130" t="s">
        <v>301</v>
      </c>
      <c r="B177" s="164">
        <v>2019</v>
      </c>
      <c r="C177" s="164">
        <v>179.85</v>
      </c>
      <c r="D177" s="164">
        <v>117.3</v>
      </c>
      <c r="E177" s="164">
        <v>62.55</v>
      </c>
      <c r="F177" s="164">
        <v>16068167.07</v>
      </c>
      <c r="G177" s="164">
        <v>5003809.46</v>
      </c>
    </row>
    <row r="178" spans="1:7" ht="15.75" customHeight="1">
      <c r="A178" s="126" t="s">
        <v>301</v>
      </c>
      <c r="B178" s="163">
        <v>2020</v>
      </c>
      <c r="C178" s="163">
        <v>184.16</v>
      </c>
      <c r="D178" s="163">
        <v>124.23</v>
      </c>
      <c r="E178" s="163">
        <v>59.93</v>
      </c>
      <c r="F178" s="163">
        <v>15842799</v>
      </c>
      <c r="G178" s="163">
        <v>5182678</v>
      </c>
    </row>
    <row r="179" spans="1:7" ht="15.75" customHeight="1">
      <c r="A179" s="130" t="s">
        <v>301</v>
      </c>
      <c r="B179" s="164">
        <v>2021</v>
      </c>
      <c r="C179" s="164">
        <v>187.74</v>
      </c>
      <c r="D179" s="164">
        <v>120.67</v>
      </c>
      <c r="E179" s="164">
        <v>67.08</v>
      </c>
      <c r="F179" s="164">
        <v>17989930</v>
      </c>
      <c r="G179" s="164">
        <v>4098603</v>
      </c>
    </row>
    <row r="180" spans="1:7" ht="15.75" customHeight="1">
      <c r="A180" s="126" t="s">
        <v>301</v>
      </c>
      <c r="B180" s="163">
        <v>2022</v>
      </c>
      <c r="C180" s="163">
        <v>183.01</v>
      </c>
      <c r="D180" s="163">
        <v>113.46</v>
      </c>
      <c r="E180" s="163">
        <v>69.55</v>
      </c>
      <c r="F180" s="163">
        <v>18096735.879999999</v>
      </c>
      <c r="G180" s="163">
        <v>4184845.64</v>
      </c>
    </row>
    <row r="181" spans="1:7" ht="15.75" customHeight="1">
      <c r="A181" s="130" t="s">
        <v>301</v>
      </c>
      <c r="B181" s="164">
        <v>2023</v>
      </c>
      <c r="C181" s="164">
        <v>180.47</v>
      </c>
      <c r="D181" s="164">
        <v>0</v>
      </c>
      <c r="E181" s="164">
        <v>0</v>
      </c>
      <c r="F181" s="164">
        <v>0</v>
      </c>
      <c r="G181" s="164">
        <v>0</v>
      </c>
    </row>
    <row r="182" spans="1:7" ht="15.75" customHeight="1">
      <c r="A182" s="126" t="s">
        <v>123</v>
      </c>
      <c r="B182" s="163">
        <v>2015</v>
      </c>
      <c r="C182" s="163">
        <v>65</v>
      </c>
      <c r="D182" s="163">
        <v>39.630000000000003</v>
      </c>
      <c r="E182" s="163">
        <v>21.97</v>
      </c>
      <c r="F182" s="163">
        <v>3683683</v>
      </c>
      <c r="G182" s="163">
        <v>2041950</v>
      </c>
    </row>
    <row r="183" spans="1:7" ht="15.75" customHeight="1">
      <c r="A183" s="130" t="s">
        <v>123</v>
      </c>
      <c r="B183" s="164">
        <v>2016</v>
      </c>
      <c r="C183" s="164">
        <v>66</v>
      </c>
      <c r="D183" s="164">
        <v>51</v>
      </c>
      <c r="E183" s="164">
        <v>15</v>
      </c>
      <c r="F183" s="164">
        <v>4645247.1399999997</v>
      </c>
      <c r="G183" s="164">
        <v>1381255.7</v>
      </c>
    </row>
    <row r="184" spans="1:7" ht="15.75" customHeight="1">
      <c r="A184" s="126" t="s">
        <v>123</v>
      </c>
      <c r="B184" s="163">
        <v>2017</v>
      </c>
      <c r="C184" s="163">
        <v>67</v>
      </c>
      <c r="D184" s="163">
        <v>52</v>
      </c>
      <c r="E184" s="163">
        <v>15</v>
      </c>
      <c r="F184" s="163">
        <v>4858966.4400000004</v>
      </c>
      <c r="G184" s="163">
        <v>1414694.22</v>
      </c>
    </row>
    <row r="185" spans="1:7" ht="15.75" customHeight="1">
      <c r="A185" s="130" t="s">
        <v>123</v>
      </c>
      <c r="B185" s="164">
        <v>2018</v>
      </c>
      <c r="C185" s="164">
        <v>64.849999999999994</v>
      </c>
      <c r="D185" s="164">
        <v>47.92</v>
      </c>
      <c r="E185" s="164">
        <v>16.93</v>
      </c>
      <c r="F185" s="164">
        <v>4853262.9400000004</v>
      </c>
      <c r="G185" s="164">
        <v>1714384.47</v>
      </c>
    </row>
    <row r="186" spans="1:7" ht="15.75" customHeight="1">
      <c r="A186" s="126" t="s">
        <v>123</v>
      </c>
      <c r="B186" s="163">
        <v>2019</v>
      </c>
      <c r="C186" s="163">
        <v>58.75</v>
      </c>
      <c r="D186" s="163">
        <v>39.36</v>
      </c>
      <c r="E186" s="163">
        <v>19.39</v>
      </c>
      <c r="F186" s="163">
        <v>3882287.46</v>
      </c>
      <c r="G186" s="163">
        <v>1912382.02</v>
      </c>
    </row>
    <row r="187" spans="1:7" ht="15.75" customHeight="1">
      <c r="A187" s="130" t="s">
        <v>123</v>
      </c>
      <c r="B187" s="164">
        <v>2020</v>
      </c>
      <c r="C187" s="164">
        <v>58.97</v>
      </c>
      <c r="D187" s="164">
        <v>40.92</v>
      </c>
      <c r="E187" s="164">
        <v>18.05</v>
      </c>
      <c r="F187" s="164">
        <v>4176695.52</v>
      </c>
      <c r="G187" s="164">
        <v>1842079.38</v>
      </c>
    </row>
    <row r="188" spans="1:7" ht="15.75" customHeight="1">
      <c r="A188" s="126" t="s">
        <v>123</v>
      </c>
      <c r="B188" s="163">
        <v>2021</v>
      </c>
      <c r="C188" s="163">
        <v>56.73</v>
      </c>
      <c r="D188" s="163">
        <v>38.049999999999997</v>
      </c>
      <c r="E188" s="163">
        <v>18.670000000000002</v>
      </c>
      <c r="F188" s="163">
        <v>4114940.92</v>
      </c>
      <c r="G188" s="163">
        <v>2019381.89</v>
      </c>
    </row>
    <row r="189" spans="1:7" ht="15.75" customHeight="1">
      <c r="A189" s="130" t="s">
        <v>123</v>
      </c>
      <c r="B189" s="164">
        <v>2022</v>
      </c>
      <c r="C189" s="164">
        <v>57.08</v>
      </c>
      <c r="D189" s="164">
        <v>40.31</v>
      </c>
      <c r="E189" s="164">
        <v>16.77</v>
      </c>
      <c r="F189" s="164">
        <v>4263946.34</v>
      </c>
      <c r="G189" s="164">
        <v>1774391.31</v>
      </c>
    </row>
    <row r="190" spans="1:7" ht="15.75" customHeight="1">
      <c r="A190" s="126" t="s">
        <v>123</v>
      </c>
      <c r="B190" s="163">
        <v>2023</v>
      </c>
      <c r="C190" s="163">
        <v>57.6</v>
      </c>
      <c r="D190" s="163">
        <v>0</v>
      </c>
      <c r="E190" s="163">
        <v>0</v>
      </c>
      <c r="F190" s="163">
        <v>0</v>
      </c>
      <c r="G190" s="163">
        <v>0</v>
      </c>
    </row>
    <row r="191" spans="1:7" ht="15.75" customHeight="1">
      <c r="A191" s="130" t="s">
        <v>124</v>
      </c>
      <c r="B191" s="164">
        <v>2015</v>
      </c>
      <c r="C191" s="164">
        <v>19</v>
      </c>
      <c r="D191" s="164">
        <v>17.850000000000001</v>
      </c>
      <c r="E191" s="164">
        <v>1.63</v>
      </c>
      <c r="F191" s="164">
        <v>1349836.08</v>
      </c>
      <c r="G191" s="164">
        <v>136095.84</v>
      </c>
    </row>
    <row r="192" spans="1:7" ht="15.75" customHeight="1">
      <c r="A192" s="126" t="s">
        <v>124</v>
      </c>
      <c r="B192" s="163">
        <v>2016</v>
      </c>
      <c r="C192" s="163">
        <v>17</v>
      </c>
      <c r="D192" s="163">
        <v>16.02</v>
      </c>
      <c r="E192" s="163">
        <v>1.97</v>
      </c>
      <c r="F192" s="163">
        <v>1468279.06</v>
      </c>
      <c r="G192" s="163">
        <v>159535.39000000001</v>
      </c>
    </row>
    <row r="193" spans="1:7" ht="15.75" customHeight="1">
      <c r="A193" s="130" t="s">
        <v>124</v>
      </c>
      <c r="B193" s="164">
        <v>2017</v>
      </c>
      <c r="C193" s="164">
        <v>16</v>
      </c>
      <c r="D193" s="164">
        <v>13.99</v>
      </c>
      <c r="E193" s="164">
        <v>2</v>
      </c>
      <c r="F193" s="164">
        <v>1232989.07</v>
      </c>
      <c r="G193" s="164">
        <v>207078.91</v>
      </c>
    </row>
    <row r="194" spans="1:7" ht="15.75" customHeight="1">
      <c r="A194" s="126" t="s">
        <v>124</v>
      </c>
      <c r="B194" s="163">
        <v>2018</v>
      </c>
      <c r="C194" s="163">
        <v>17.170000000000002</v>
      </c>
      <c r="D194" s="163">
        <v>14.86</v>
      </c>
      <c r="E194" s="163">
        <v>2.339</v>
      </c>
      <c r="F194" s="163">
        <v>1345002.11</v>
      </c>
      <c r="G194" s="163">
        <v>196946.57</v>
      </c>
    </row>
    <row r="195" spans="1:7" ht="15.75" customHeight="1">
      <c r="A195" s="130" t="s">
        <v>124</v>
      </c>
      <c r="B195" s="164">
        <v>2019</v>
      </c>
      <c r="C195" s="164">
        <v>17.14</v>
      </c>
      <c r="D195" s="164">
        <v>14.3</v>
      </c>
      <c r="E195" s="164">
        <v>2.84</v>
      </c>
      <c r="F195" s="164">
        <v>1312788.1399999999</v>
      </c>
      <c r="G195" s="164">
        <v>245585.53</v>
      </c>
    </row>
    <row r="196" spans="1:7" ht="15.75" customHeight="1">
      <c r="A196" s="126" t="s">
        <v>124</v>
      </c>
      <c r="B196" s="163">
        <v>2020</v>
      </c>
      <c r="C196" s="163">
        <v>14.71</v>
      </c>
      <c r="D196" s="163">
        <v>12.66</v>
      </c>
      <c r="E196" s="163">
        <v>2.0499999999999998</v>
      </c>
      <c r="F196" s="163">
        <v>1271966.8500000001</v>
      </c>
      <c r="G196" s="163">
        <v>191960.95</v>
      </c>
    </row>
    <row r="197" spans="1:7" ht="15.75" customHeight="1">
      <c r="A197" s="130" t="s">
        <v>124</v>
      </c>
      <c r="B197" s="164">
        <v>2021</v>
      </c>
      <c r="C197" s="164">
        <v>16.2</v>
      </c>
      <c r="D197" s="164">
        <v>14.2</v>
      </c>
      <c r="E197" s="164">
        <v>2.0099999999999998</v>
      </c>
      <c r="F197" s="164">
        <v>1401676.26</v>
      </c>
      <c r="G197" s="164">
        <v>183803.75</v>
      </c>
    </row>
    <row r="198" spans="1:7" ht="15.75" customHeight="1">
      <c r="A198" s="126" t="s">
        <v>124</v>
      </c>
      <c r="B198" s="163">
        <v>2022</v>
      </c>
      <c r="C198" s="163">
        <v>16.149999999999999</v>
      </c>
      <c r="D198" s="163">
        <v>14.49</v>
      </c>
      <c r="E198" s="163">
        <v>1.66</v>
      </c>
      <c r="F198" s="163">
        <v>1556971.47</v>
      </c>
      <c r="G198" s="163">
        <v>154612.88</v>
      </c>
    </row>
    <row r="199" spans="1:7" ht="15.75" customHeight="1">
      <c r="A199" s="130" t="s">
        <v>124</v>
      </c>
      <c r="B199" s="164">
        <v>2023</v>
      </c>
      <c r="C199" s="164">
        <v>16.8</v>
      </c>
      <c r="D199" s="164">
        <v>0</v>
      </c>
      <c r="E199" s="164">
        <v>0</v>
      </c>
      <c r="F199" s="164">
        <v>0</v>
      </c>
      <c r="G199" s="164">
        <v>0</v>
      </c>
    </row>
    <row r="200" spans="1:7" ht="15.75" customHeight="1">
      <c r="A200" s="126" t="s">
        <v>125</v>
      </c>
      <c r="B200" s="163">
        <v>2015</v>
      </c>
      <c r="C200" s="163">
        <v>51</v>
      </c>
      <c r="D200" s="163">
        <v>33.6</v>
      </c>
      <c r="E200" s="163">
        <v>17.399999999999999</v>
      </c>
      <c r="F200" s="163">
        <v>3661828</v>
      </c>
      <c r="G200" s="163">
        <v>1890682</v>
      </c>
    </row>
    <row r="201" spans="1:7" ht="15.75" customHeight="1">
      <c r="A201" s="130" t="s">
        <v>125</v>
      </c>
      <c r="B201" s="164">
        <v>2016</v>
      </c>
      <c r="C201" s="164">
        <v>54</v>
      </c>
      <c r="D201" s="164">
        <v>35</v>
      </c>
      <c r="E201" s="164">
        <v>19</v>
      </c>
      <c r="F201" s="164">
        <v>3736937</v>
      </c>
      <c r="G201" s="164">
        <v>1903493</v>
      </c>
    </row>
    <row r="202" spans="1:7" ht="15.75" customHeight="1">
      <c r="A202" s="126" t="s">
        <v>125</v>
      </c>
      <c r="B202" s="163">
        <v>2017</v>
      </c>
      <c r="C202" s="163">
        <v>53</v>
      </c>
      <c r="D202" s="163">
        <v>38.229999999999997</v>
      </c>
      <c r="E202" s="163">
        <v>14.46</v>
      </c>
      <c r="F202" s="163">
        <v>3886774</v>
      </c>
      <c r="G202" s="163">
        <v>1470390</v>
      </c>
    </row>
    <row r="203" spans="1:7" ht="15.75" customHeight="1">
      <c r="A203" s="130" t="s">
        <v>125</v>
      </c>
      <c r="B203" s="164">
        <v>2018</v>
      </c>
      <c r="C203" s="164">
        <v>50</v>
      </c>
      <c r="D203" s="164">
        <v>37</v>
      </c>
      <c r="E203" s="164">
        <v>13</v>
      </c>
      <c r="F203" s="164">
        <v>4079271</v>
      </c>
      <c r="G203" s="164">
        <v>1394191</v>
      </c>
    </row>
    <row r="204" spans="1:7" ht="15.75" customHeight="1">
      <c r="A204" s="126" t="s">
        <v>125</v>
      </c>
      <c r="B204" s="163">
        <v>2019</v>
      </c>
      <c r="C204" s="163">
        <v>51</v>
      </c>
      <c r="D204" s="163">
        <v>37</v>
      </c>
      <c r="E204" s="163">
        <v>14</v>
      </c>
      <c r="F204" s="163">
        <v>4078557</v>
      </c>
      <c r="G204" s="163">
        <v>1470668</v>
      </c>
    </row>
    <row r="205" spans="1:7" ht="15.75" customHeight="1">
      <c r="A205" s="130" t="s">
        <v>125</v>
      </c>
      <c r="B205" s="164">
        <v>2020</v>
      </c>
      <c r="C205" s="164">
        <v>49</v>
      </c>
      <c r="D205" s="164">
        <v>36</v>
      </c>
      <c r="E205" s="164">
        <v>13</v>
      </c>
      <c r="F205" s="164">
        <v>4197114</v>
      </c>
      <c r="G205" s="164">
        <v>1683101</v>
      </c>
    </row>
    <row r="206" spans="1:7" ht="15.75" customHeight="1">
      <c r="A206" s="126" t="s">
        <v>125</v>
      </c>
      <c r="B206" s="163">
        <v>2021</v>
      </c>
      <c r="C206" s="163">
        <v>47</v>
      </c>
      <c r="D206" s="163">
        <v>36</v>
      </c>
      <c r="E206" s="163">
        <v>11</v>
      </c>
      <c r="F206" s="163">
        <v>4344030</v>
      </c>
      <c r="G206" s="163">
        <v>1336535</v>
      </c>
    </row>
    <row r="207" spans="1:7" ht="15.75" customHeight="1">
      <c r="A207" s="130" t="s">
        <v>125</v>
      </c>
      <c r="B207" s="164">
        <v>2022</v>
      </c>
      <c r="C207" s="164">
        <v>48</v>
      </c>
      <c r="D207" s="164">
        <v>37</v>
      </c>
      <c r="E207" s="164">
        <v>11</v>
      </c>
      <c r="F207" s="164">
        <v>4582410</v>
      </c>
      <c r="G207" s="164">
        <v>1366317</v>
      </c>
    </row>
    <row r="208" spans="1:7" ht="15.75" customHeight="1">
      <c r="A208" s="126" t="s">
        <v>125</v>
      </c>
      <c r="B208" s="163">
        <v>2023</v>
      </c>
      <c r="C208" s="163">
        <v>46</v>
      </c>
      <c r="D208" s="163">
        <v>0</v>
      </c>
      <c r="E208" s="163">
        <v>0</v>
      </c>
      <c r="F208" s="163">
        <v>0</v>
      </c>
      <c r="G208" s="163">
        <v>0</v>
      </c>
    </row>
    <row r="209" spans="1:7" ht="15.75" customHeight="1">
      <c r="A209" s="130" t="s">
        <v>286</v>
      </c>
      <c r="B209" s="164">
        <v>2015</v>
      </c>
      <c r="C209" s="164">
        <v>7</v>
      </c>
      <c r="D209" s="164">
        <v>6.66</v>
      </c>
      <c r="E209" s="164">
        <v>0</v>
      </c>
      <c r="F209" s="164">
        <v>449803.52000000002</v>
      </c>
      <c r="G209" s="164">
        <v>0</v>
      </c>
    </row>
    <row r="210" spans="1:7" ht="15.75" customHeight="1">
      <c r="A210" s="126" t="s">
        <v>286</v>
      </c>
      <c r="B210" s="163">
        <v>2016</v>
      </c>
      <c r="C210" s="163">
        <v>7</v>
      </c>
      <c r="D210" s="163">
        <v>7</v>
      </c>
      <c r="E210" s="163">
        <v>0</v>
      </c>
      <c r="F210" s="163">
        <v>450824.5</v>
      </c>
      <c r="G210" s="163">
        <v>0</v>
      </c>
    </row>
    <row r="211" spans="1:7" ht="15.75" customHeight="1">
      <c r="A211" s="130" t="s">
        <v>286</v>
      </c>
      <c r="B211" s="164">
        <v>2017</v>
      </c>
      <c r="C211" s="164">
        <v>7</v>
      </c>
      <c r="D211" s="164">
        <v>7</v>
      </c>
      <c r="E211" s="164">
        <v>0</v>
      </c>
      <c r="F211" s="164">
        <v>498954.66</v>
      </c>
      <c r="G211" s="164">
        <v>0</v>
      </c>
    </row>
    <row r="212" spans="1:7" ht="15.75" customHeight="1">
      <c r="A212" s="126" t="s">
        <v>286</v>
      </c>
      <c r="B212" s="163">
        <v>2018</v>
      </c>
      <c r="C212" s="163">
        <v>7</v>
      </c>
      <c r="D212" s="163">
        <v>7</v>
      </c>
      <c r="E212" s="163">
        <v>0</v>
      </c>
      <c r="F212" s="163">
        <v>517347.04</v>
      </c>
      <c r="G212" s="163">
        <v>0</v>
      </c>
    </row>
    <row r="213" spans="1:7" ht="15.75" customHeight="1">
      <c r="A213" s="130" t="s">
        <v>286</v>
      </c>
      <c r="B213" s="164">
        <v>2019</v>
      </c>
      <c r="C213" s="164">
        <v>7</v>
      </c>
      <c r="D213" s="164">
        <v>7</v>
      </c>
      <c r="E213" s="164">
        <v>0</v>
      </c>
      <c r="F213" s="164">
        <v>511617.59</v>
      </c>
      <c r="G213" s="164">
        <v>0</v>
      </c>
    </row>
    <row r="214" spans="1:7" ht="15.75" customHeight="1">
      <c r="A214" s="126" t="s">
        <v>286</v>
      </c>
      <c r="B214" s="163">
        <v>2020</v>
      </c>
      <c r="C214" s="163">
        <v>7</v>
      </c>
      <c r="D214" s="163">
        <v>7</v>
      </c>
      <c r="E214" s="163">
        <v>0</v>
      </c>
      <c r="F214" s="163">
        <v>478512.03</v>
      </c>
      <c r="G214" s="163">
        <v>0</v>
      </c>
    </row>
    <row r="215" spans="1:7" ht="15.75" customHeight="1">
      <c r="A215" s="130" t="s">
        <v>286</v>
      </c>
      <c r="B215" s="164">
        <v>2021</v>
      </c>
      <c r="C215" s="164">
        <v>7</v>
      </c>
      <c r="D215" s="164">
        <v>7</v>
      </c>
      <c r="E215" s="164">
        <v>0</v>
      </c>
      <c r="F215" s="164">
        <v>472242.35</v>
      </c>
      <c r="G215" s="164">
        <v>0</v>
      </c>
    </row>
    <row r="216" spans="1:7" ht="15.75" customHeight="1">
      <c r="A216" s="126" t="s">
        <v>286</v>
      </c>
      <c r="B216" s="163">
        <v>2022</v>
      </c>
      <c r="C216" s="163">
        <v>7</v>
      </c>
      <c r="D216" s="163">
        <v>7</v>
      </c>
      <c r="E216" s="163">
        <v>0</v>
      </c>
      <c r="F216" s="163">
        <v>482706.89</v>
      </c>
      <c r="G216" s="163">
        <v>0</v>
      </c>
    </row>
    <row r="217" spans="1:7" ht="15.75" customHeight="1">
      <c r="A217" s="130" t="s">
        <v>286</v>
      </c>
      <c r="B217" s="164">
        <v>2023</v>
      </c>
      <c r="C217" s="164">
        <v>8</v>
      </c>
      <c r="D217" s="164">
        <v>0</v>
      </c>
      <c r="E217" s="164">
        <v>0</v>
      </c>
      <c r="F217" s="164">
        <v>0</v>
      </c>
      <c r="G217" s="164">
        <v>0</v>
      </c>
    </row>
    <row r="218" spans="1:7" ht="15.75" customHeight="1">
      <c r="A218" s="126" t="s">
        <v>127</v>
      </c>
      <c r="B218" s="163">
        <v>2015</v>
      </c>
      <c r="C218" s="163">
        <v>3</v>
      </c>
      <c r="D218" s="163">
        <v>3</v>
      </c>
      <c r="E218" s="163">
        <v>0</v>
      </c>
      <c r="F218" s="163">
        <v>181457.72</v>
      </c>
      <c r="G218" s="163">
        <v>0</v>
      </c>
    </row>
    <row r="219" spans="1:7" ht="15.75" customHeight="1">
      <c r="A219" s="130" t="s">
        <v>127</v>
      </c>
      <c r="B219" s="164">
        <v>2016</v>
      </c>
      <c r="C219" s="164">
        <v>3</v>
      </c>
      <c r="D219" s="164">
        <v>3</v>
      </c>
      <c r="E219" s="164">
        <v>0</v>
      </c>
      <c r="F219" s="164">
        <v>145094.95000000001</v>
      </c>
      <c r="G219" s="164">
        <v>0</v>
      </c>
    </row>
    <row r="220" spans="1:7" ht="15.75" customHeight="1">
      <c r="A220" s="126" t="s">
        <v>127</v>
      </c>
      <c r="B220" s="163">
        <v>2017</v>
      </c>
      <c r="C220" s="163">
        <v>3</v>
      </c>
      <c r="D220" s="163">
        <v>3</v>
      </c>
      <c r="E220" s="163">
        <v>0</v>
      </c>
      <c r="F220" s="163">
        <v>134105</v>
      </c>
      <c r="G220" s="163">
        <v>0</v>
      </c>
    </row>
    <row r="221" spans="1:7" ht="15.75" customHeight="1">
      <c r="A221" s="130" t="s">
        <v>127</v>
      </c>
      <c r="B221" s="164">
        <v>2018</v>
      </c>
      <c r="C221" s="164">
        <v>2.71</v>
      </c>
      <c r="D221" s="164">
        <v>2.71</v>
      </c>
      <c r="E221" s="164">
        <v>0</v>
      </c>
      <c r="F221" s="164">
        <v>141575</v>
      </c>
      <c r="G221" s="164">
        <v>0</v>
      </c>
    </row>
    <row r="222" spans="1:7" ht="15.75" customHeight="1">
      <c r="A222" s="126" t="s">
        <v>127</v>
      </c>
      <c r="B222" s="163">
        <v>2019</v>
      </c>
      <c r="C222" s="163">
        <v>3</v>
      </c>
      <c r="D222" s="163">
        <v>3</v>
      </c>
      <c r="E222" s="163">
        <v>0</v>
      </c>
      <c r="F222" s="163">
        <v>143768.5</v>
      </c>
      <c r="G222" s="163">
        <v>0</v>
      </c>
    </row>
    <row r="223" spans="1:7" ht="15.75" customHeight="1">
      <c r="A223" s="130" t="s">
        <v>127</v>
      </c>
      <c r="B223" s="164">
        <v>2020</v>
      </c>
      <c r="C223" s="164"/>
      <c r="D223" s="164">
        <v>2</v>
      </c>
      <c r="E223" s="164">
        <v>0</v>
      </c>
      <c r="F223" s="164">
        <v>126817.92</v>
      </c>
      <c r="G223" s="164">
        <v>0</v>
      </c>
    </row>
    <row r="224" spans="1:7" ht="15.75" customHeight="1">
      <c r="A224" s="126" t="s">
        <v>127</v>
      </c>
      <c r="B224" s="163">
        <v>2021</v>
      </c>
      <c r="C224" s="163">
        <v>3</v>
      </c>
      <c r="D224" s="163">
        <v>3</v>
      </c>
      <c r="E224" s="163">
        <v>0</v>
      </c>
      <c r="F224" s="163">
        <v>153326.22</v>
      </c>
      <c r="G224" s="163">
        <v>0</v>
      </c>
    </row>
    <row r="225" spans="1:7" ht="15.75" customHeight="1">
      <c r="A225" s="130" t="s">
        <v>127</v>
      </c>
      <c r="B225" s="164">
        <v>2022</v>
      </c>
      <c r="C225" s="164">
        <v>3</v>
      </c>
      <c r="D225" s="164">
        <v>3</v>
      </c>
      <c r="E225" s="164">
        <v>0</v>
      </c>
      <c r="F225" s="164">
        <v>163074.29999999999</v>
      </c>
      <c r="G225" s="164">
        <v>0</v>
      </c>
    </row>
    <row r="226" spans="1:7" ht="15.75" customHeight="1">
      <c r="A226" s="126" t="s">
        <v>127</v>
      </c>
      <c r="B226" s="163">
        <v>2023</v>
      </c>
      <c r="C226" s="163">
        <v>3</v>
      </c>
      <c r="D226" s="163">
        <v>0</v>
      </c>
      <c r="E226" s="163">
        <v>0</v>
      </c>
      <c r="F226" s="163">
        <v>0</v>
      </c>
      <c r="G226" s="163">
        <v>0</v>
      </c>
    </row>
    <row r="227" spans="1:7" ht="15.75" customHeight="1">
      <c r="A227" s="130" t="s">
        <v>128</v>
      </c>
      <c r="B227" s="164">
        <v>2015</v>
      </c>
      <c r="C227" s="164">
        <v>7</v>
      </c>
      <c r="D227" s="164">
        <v>4</v>
      </c>
      <c r="E227" s="164">
        <v>2</v>
      </c>
      <c r="F227" s="164">
        <v>128103.34</v>
      </c>
      <c r="G227" s="164">
        <v>13641.8</v>
      </c>
    </row>
    <row r="228" spans="1:7" ht="15.75" customHeight="1">
      <c r="A228" s="126" t="s">
        <v>128</v>
      </c>
      <c r="B228" s="163">
        <v>2016</v>
      </c>
      <c r="C228" s="163">
        <v>7</v>
      </c>
      <c r="D228" s="163">
        <v>4</v>
      </c>
      <c r="E228" s="163">
        <v>2</v>
      </c>
      <c r="F228" s="163">
        <v>127652.44</v>
      </c>
      <c r="G228" s="163">
        <v>14534.62</v>
      </c>
    </row>
    <row r="229" spans="1:7" ht="15.75" customHeight="1">
      <c r="A229" s="130" t="s">
        <v>128</v>
      </c>
      <c r="B229" s="164">
        <v>2017</v>
      </c>
      <c r="C229" s="164">
        <v>7</v>
      </c>
      <c r="D229" s="164">
        <v>4</v>
      </c>
      <c r="E229" s="164">
        <v>2</v>
      </c>
      <c r="F229" s="164">
        <v>128145.9</v>
      </c>
      <c r="G229" s="164">
        <v>11221.5</v>
      </c>
    </row>
    <row r="230" spans="1:7" ht="15.75" customHeight="1">
      <c r="A230" s="126" t="s">
        <v>128</v>
      </c>
      <c r="B230" s="163">
        <v>2018</v>
      </c>
      <c r="C230" s="163">
        <v>7</v>
      </c>
      <c r="D230" s="163">
        <v>4</v>
      </c>
      <c r="E230" s="163">
        <v>2</v>
      </c>
      <c r="F230" s="163">
        <v>78754.47</v>
      </c>
      <c r="G230" s="163">
        <v>3391.56</v>
      </c>
    </row>
    <row r="231" spans="1:7" ht="15.75" customHeight="1">
      <c r="A231" s="130" t="s">
        <v>128</v>
      </c>
      <c r="B231" s="164">
        <v>2019</v>
      </c>
      <c r="C231" s="164">
        <v>5</v>
      </c>
      <c r="D231" s="164">
        <v>2</v>
      </c>
      <c r="E231" s="164">
        <v>0</v>
      </c>
      <c r="F231" s="164">
        <v>0</v>
      </c>
      <c r="G231" s="164">
        <v>0</v>
      </c>
    </row>
    <row r="232" spans="1:7" ht="15.75" customHeight="1">
      <c r="A232" s="126" t="s">
        <v>128</v>
      </c>
      <c r="B232" s="163">
        <v>2020</v>
      </c>
      <c r="C232" s="163">
        <v>5</v>
      </c>
      <c r="D232" s="163">
        <v>0</v>
      </c>
      <c r="E232" s="163">
        <v>0</v>
      </c>
      <c r="F232" s="163">
        <v>0</v>
      </c>
      <c r="G232" s="163">
        <v>0</v>
      </c>
    </row>
    <row r="233" spans="1:7" ht="15.75" customHeight="1">
      <c r="A233" s="130" t="s">
        <v>128</v>
      </c>
      <c r="B233" s="164">
        <v>2021</v>
      </c>
      <c r="C233" s="164">
        <v>5</v>
      </c>
      <c r="D233" s="164">
        <v>0</v>
      </c>
      <c r="E233" s="164">
        <v>0</v>
      </c>
      <c r="F233" s="164">
        <v>0</v>
      </c>
      <c r="G233" s="164">
        <v>0</v>
      </c>
    </row>
    <row r="234" spans="1:7" ht="15.75" customHeight="1">
      <c r="A234" s="126" t="s">
        <v>128</v>
      </c>
      <c r="B234" s="163">
        <v>2022</v>
      </c>
      <c r="C234" s="163">
        <v>5</v>
      </c>
      <c r="D234" s="163">
        <v>0</v>
      </c>
      <c r="E234" s="163">
        <v>0</v>
      </c>
      <c r="F234" s="163">
        <v>0</v>
      </c>
      <c r="G234" s="163">
        <v>0</v>
      </c>
    </row>
    <row r="235" spans="1:7" ht="15.75" customHeight="1">
      <c r="A235" s="130" t="s">
        <v>128</v>
      </c>
      <c r="B235" s="164">
        <v>2023</v>
      </c>
      <c r="C235" s="164">
        <v>5</v>
      </c>
      <c r="D235" s="164">
        <v>0</v>
      </c>
      <c r="E235" s="164">
        <v>0</v>
      </c>
      <c r="F235" s="164">
        <v>0</v>
      </c>
      <c r="G235" s="164">
        <v>0</v>
      </c>
    </row>
    <row r="236" spans="1:7" ht="15.75" customHeight="1">
      <c r="A236" s="126" t="s">
        <v>289</v>
      </c>
      <c r="B236" s="163">
        <v>2015</v>
      </c>
      <c r="C236" s="163">
        <v>3093</v>
      </c>
      <c r="D236" s="163">
        <v>1453.8046159999999</v>
      </c>
      <c r="E236" s="163">
        <v>1638.830604</v>
      </c>
      <c r="F236" s="163">
        <v>191040472.06999999</v>
      </c>
      <c r="G236" s="163">
        <v>217949846.19999999</v>
      </c>
    </row>
    <row r="237" spans="1:7" ht="15.75" customHeight="1">
      <c r="A237" s="130" t="s">
        <v>289</v>
      </c>
      <c r="B237" s="164">
        <v>2016</v>
      </c>
      <c r="C237" s="164">
        <v>4474</v>
      </c>
      <c r="D237" s="164">
        <v>2387.59</v>
      </c>
      <c r="E237" s="164">
        <v>2086.4699999999998</v>
      </c>
      <c r="F237" s="164">
        <v>344891173.08999997</v>
      </c>
      <c r="G237" s="164">
        <v>327891646.75</v>
      </c>
    </row>
    <row r="238" spans="1:7" ht="15.75" customHeight="1">
      <c r="A238" s="126" t="s">
        <v>289</v>
      </c>
      <c r="B238" s="163">
        <v>2017</v>
      </c>
      <c r="C238" s="163">
        <v>4253</v>
      </c>
      <c r="D238" s="163">
        <v>2201</v>
      </c>
      <c r="E238" s="163">
        <v>2052</v>
      </c>
      <c r="F238" s="163">
        <v>329567453</v>
      </c>
      <c r="G238" s="163">
        <v>326131184</v>
      </c>
    </row>
    <row r="239" spans="1:7" ht="15.75" customHeight="1">
      <c r="A239" s="130" t="s">
        <v>289</v>
      </c>
      <c r="B239" s="164">
        <v>2018</v>
      </c>
      <c r="C239" s="164">
        <v>4506.8</v>
      </c>
      <c r="D239" s="164">
        <v>2466</v>
      </c>
      <c r="E239" s="164">
        <v>2040.8</v>
      </c>
      <c r="F239" s="164">
        <v>371823975</v>
      </c>
      <c r="G239" s="164">
        <v>337665335</v>
      </c>
    </row>
    <row r="240" spans="1:7" ht="15.75" customHeight="1">
      <c r="A240" s="126" t="s">
        <v>289</v>
      </c>
      <c r="B240" s="163">
        <v>2019</v>
      </c>
      <c r="C240" s="163">
        <v>4648</v>
      </c>
      <c r="D240" s="163">
        <v>2544.6999999999998</v>
      </c>
      <c r="E240" s="163">
        <v>2103.3000000000002</v>
      </c>
      <c r="F240" s="163">
        <v>372953377.85000002</v>
      </c>
      <c r="G240" s="163">
        <v>345154978.47000003</v>
      </c>
    </row>
    <row r="241" spans="1:7" ht="15.75" customHeight="1">
      <c r="A241" s="130" t="s">
        <v>289</v>
      </c>
      <c r="B241" s="164">
        <v>2020</v>
      </c>
      <c r="C241" s="164">
        <v>4525</v>
      </c>
      <c r="D241" s="164">
        <v>2449</v>
      </c>
      <c r="E241" s="164">
        <v>2076</v>
      </c>
      <c r="F241" s="164">
        <v>375611859</v>
      </c>
      <c r="G241" s="164">
        <v>350044456.63999999</v>
      </c>
    </row>
    <row r="242" spans="1:7" ht="15.75" customHeight="1">
      <c r="A242" s="126" t="s">
        <v>289</v>
      </c>
      <c r="B242" s="163">
        <v>2021</v>
      </c>
      <c r="C242" s="163">
        <v>4651</v>
      </c>
      <c r="D242" s="163">
        <v>2370</v>
      </c>
      <c r="E242" s="163">
        <v>2281</v>
      </c>
      <c r="F242" s="163">
        <v>368522106</v>
      </c>
      <c r="G242" s="163">
        <v>396743742</v>
      </c>
    </row>
    <row r="243" spans="1:7" ht="15.75" customHeight="1">
      <c r="A243" s="130" t="s">
        <v>289</v>
      </c>
      <c r="B243" s="164">
        <v>2022</v>
      </c>
      <c r="C243" s="164">
        <v>4927</v>
      </c>
      <c r="D243" s="164">
        <v>2305</v>
      </c>
      <c r="E243" s="164">
        <v>2622</v>
      </c>
      <c r="F243" s="164">
        <v>381767952</v>
      </c>
      <c r="G243" s="164">
        <v>473701259</v>
      </c>
    </row>
    <row r="244" spans="1:7" ht="15.75" customHeight="1">
      <c r="A244" s="126" t="s">
        <v>289</v>
      </c>
      <c r="B244" s="163">
        <v>2023</v>
      </c>
      <c r="C244" s="163">
        <v>4961</v>
      </c>
      <c r="D244" s="163">
        <v>0</v>
      </c>
      <c r="E244" s="163">
        <v>0</v>
      </c>
      <c r="F244" s="163">
        <v>0</v>
      </c>
      <c r="G244" s="163">
        <v>0</v>
      </c>
    </row>
    <row r="245" spans="1:7" ht="15.75" customHeight="1">
      <c r="A245" s="130" t="s">
        <v>18</v>
      </c>
      <c r="B245" s="164">
        <v>2015</v>
      </c>
      <c r="C245" s="164">
        <v>622</v>
      </c>
      <c r="D245" s="164">
        <v>509.7</v>
      </c>
      <c r="E245" s="164">
        <v>112.6</v>
      </c>
      <c r="F245" s="164">
        <v>46199167.869999997</v>
      </c>
      <c r="G245" s="164">
        <v>11094633.109999999</v>
      </c>
    </row>
    <row r="246" spans="1:7" ht="15.75" customHeight="1">
      <c r="A246" s="126" t="s">
        <v>18</v>
      </c>
      <c r="B246" s="163">
        <v>2016</v>
      </c>
      <c r="C246" s="163">
        <v>628</v>
      </c>
      <c r="D246" s="163">
        <v>503.49</v>
      </c>
      <c r="E246" s="163">
        <v>124.15</v>
      </c>
      <c r="F246" s="163">
        <v>41924329.229999997</v>
      </c>
      <c r="G246" s="163">
        <v>11706471.76</v>
      </c>
    </row>
    <row r="247" spans="1:7" ht="15.75" customHeight="1">
      <c r="A247" s="130" t="s">
        <v>18</v>
      </c>
      <c r="B247" s="164">
        <v>2017</v>
      </c>
      <c r="C247" s="164">
        <v>628</v>
      </c>
      <c r="D247" s="164">
        <v>506.37</v>
      </c>
      <c r="E247" s="164">
        <v>121.4</v>
      </c>
      <c r="F247" s="164">
        <v>45206602.960000001</v>
      </c>
      <c r="G247" s="164">
        <v>12793546.619999999</v>
      </c>
    </row>
    <row r="248" spans="1:7" ht="15.75" customHeight="1">
      <c r="A248" s="126" t="s">
        <v>18</v>
      </c>
      <c r="B248" s="163">
        <v>2018</v>
      </c>
      <c r="C248" s="163">
        <v>640.54</v>
      </c>
      <c r="D248" s="163">
        <v>535.66999999999996</v>
      </c>
      <c r="E248" s="163">
        <v>104.87</v>
      </c>
      <c r="F248" s="163">
        <v>47329230.350000001</v>
      </c>
      <c r="G248" s="163">
        <v>11681983.640000001</v>
      </c>
    </row>
    <row r="249" spans="1:7" ht="15.75" customHeight="1">
      <c r="A249" s="130" t="s">
        <v>18</v>
      </c>
      <c r="B249" s="164">
        <v>2019</v>
      </c>
      <c r="C249" s="164">
        <v>624.44000000000005</v>
      </c>
      <c r="D249" s="164">
        <v>512.53</v>
      </c>
      <c r="E249" s="164">
        <v>111.91</v>
      </c>
      <c r="F249" s="164">
        <v>47046251.710000001</v>
      </c>
      <c r="G249" s="164">
        <v>11694591.58</v>
      </c>
    </row>
    <row r="250" spans="1:7" ht="15.75" customHeight="1">
      <c r="A250" s="126" t="s">
        <v>18</v>
      </c>
      <c r="B250" s="163">
        <v>2020</v>
      </c>
      <c r="C250" s="163">
        <v>580.6</v>
      </c>
      <c r="D250" s="163">
        <v>475.18</v>
      </c>
      <c r="E250" s="163">
        <v>105.41</v>
      </c>
      <c r="F250" s="163">
        <v>45507050.880000003</v>
      </c>
      <c r="G250" s="163">
        <v>11153959.960000001</v>
      </c>
    </row>
    <row r="251" spans="1:7" ht="15.75" customHeight="1">
      <c r="A251" s="130" t="s">
        <v>18</v>
      </c>
      <c r="B251" s="164">
        <v>2021</v>
      </c>
      <c r="C251" s="164">
        <v>582.70000000000005</v>
      </c>
      <c r="D251" s="164">
        <v>474.78</v>
      </c>
      <c r="E251" s="164">
        <v>107.89</v>
      </c>
      <c r="F251" s="164">
        <v>46059858.439999998</v>
      </c>
      <c r="G251" s="164">
        <v>11480689.07</v>
      </c>
    </row>
    <row r="252" spans="1:7" ht="15.75" customHeight="1">
      <c r="A252" s="126" t="s">
        <v>18</v>
      </c>
      <c r="B252" s="163">
        <v>2022</v>
      </c>
      <c r="C252" s="163">
        <v>615.70000000000005</v>
      </c>
      <c r="D252" s="163">
        <v>505.93</v>
      </c>
      <c r="E252" s="163">
        <v>109.77</v>
      </c>
      <c r="F252" s="163">
        <v>49751960.859999999</v>
      </c>
      <c r="G252" s="163">
        <v>12482863.869999999</v>
      </c>
    </row>
    <row r="253" spans="1:7" ht="15.75" customHeight="1">
      <c r="A253" s="130" t="s">
        <v>18</v>
      </c>
      <c r="B253" s="164">
        <v>2023</v>
      </c>
      <c r="C253" s="164">
        <v>509.01</v>
      </c>
      <c r="D253" s="164">
        <v>0</v>
      </c>
      <c r="E253" s="164">
        <v>0</v>
      </c>
      <c r="F253" s="164">
        <v>0</v>
      </c>
      <c r="G253" s="164">
        <v>0</v>
      </c>
    </row>
    <row r="254" spans="1:7" ht="15.75" customHeight="1">
      <c r="A254" s="126" t="s">
        <v>131</v>
      </c>
      <c r="B254" s="163">
        <v>2015</v>
      </c>
      <c r="C254" s="163">
        <v>40</v>
      </c>
      <c r="D254" s="163">
        <v>34.4</v>
      </c>
      <c r="E254" s="163">
        <v>5.6</v>
      </c>
      <c r="F254" s="163">
        <v>3257561</v>
      </c>
      <c r="G254" s="163">
        <v>469457</v>
      </c>
    </row>
    <row r="255" spans="1:7" ht="15.75" customHeight="1">
      <c r="A255" s="130" t="s">
        <v>131</v>
      </c>
      <c r="B255" s="164">
        <v>2016</v>
      </c>
      <c r="C255" s="164">
        <v>39</v>
      </c>
      <c r="D255" s="164">
        <v>33</v>
      </c>
      <c r="E255" s="164">
        <v>5.59</v>
      </c>
      <c r="F255" s="164">
        <v>3535739</v>
      </c>
      <c r="G255" s="164">
        <v>550026</v>
      </c>
    </row>
    <row r="256" spans="1:7" ht="15.75" customHeight="1">
      <c r="A256" s="126" t="s">
        <v>131</v>
      </c>
      <c r="B256" s="163">
        <v>2017</v>
      </c>
      <c r="C256" s="163">
        <v>43.83</v>
      </c>
      <c r="D256" s="163">
        <v>33</v>
      </c>
      <c r="E256" s="163">
        <v>5</v>
      </c>
      <c r="F256" s="163">
        <v>3688380</v>
      </c>
      <c r="G256" s="163">
        <v>254910</v>
      </c>
    </row>
    <row r="257" spans="1:7" ht="15.75" customHeight="1">
      <c r="A257" s="130" t="s">
        <v>131</v>
      </c>
      <c r="B257" s="164">
        <v>2018</v>
      </c>
      <c r="C257" s="164">
        <v>46.31</v>
      </c>
      <c r="D257" s="164">
        <v>46.31</v>
      </c>
      <c r="E257" s="164">
        <v>6</v>
      </c>
      <c r="F257" s="164">
        <v>3619606</v>
      </c>
      <c r="G257" s="164">
        <v>414064</v>
      </c>
    </row>
    <row r="258" spans="1:7" ht="15.75" customHeight="1">
      <c r="A258" s="126" t="s">
        <v>131</v>
      </c>
      <c r="B258" s="163">
        <v>2019</v>
      </c>
      <c r="C258" s="163">
        <v>48.6</v>
      </c>
      <c r="D258" s="163">
        <v>48.6</v>
      </c>
      <c r="E258" s="163">
        <v>9.84</v>
      </c>
      <c r="F258" s="163">
        <v>3896233</v>
      </c>
      <c r="G258" s="163">
        <v>843615</v>
      </c>
    </row>
    <row r="259" spans="1:7" ht="15.75" customHeight="1">
      <c r="A259" s="130" t="s">
        <v>131</v>
      </c>
      <c r="B259" s="164">
        <v>2020</v>
      </c>
      <c r="C259" s="164">
        <v>51</v>
      </c>
      <c r="D259" s="164">
        <v>41.14</v>
      </c>
      <c r="E259" s="164">
        <v>9.86</v>
      </c>
      <c r="F259" s="164">
        <v>4475333</v>
      </c>
      <c r="G259" s="164">
        <v>907174</v>
      </c>
    </row>
    <row r="260" spans="1:7" ht="15.75" customHeight="1">
      <c r="A260" s="126" t="s">
        <v>131</v>
      </c>
      <c r="B260" s="163">
        <v>2021</v>
      </c>
      <c r="C260" s="163">
        <v>55.24</v>
      </c>
      <c r="D260" s="163">
        <v>38.369999999999997</v>
      </c>
      <c r="E260" s="163">
        <v>16.87</v>
      </c>
      <c r="F260" s="163">
        <v>4281705</v>
      </c>
      <c r="G260" s="163">
        <v>1584764</v>
      </c>
    </row>
    <row r="261" spans="1:7" ht="15.75" customHeight="1">
      <c r="A261" s="130" t="s">
        <v>131</v>
      </c>
      <c r="B261" s="164">
        <v>2022</v>
      </c>
      <c r="C261" s="164">
        <v>56.79</v>
      </c>
      <c r="D261" s="164">
        <v>40.619999999999997</v>
      </c>
      <c r="E261" s="164">
        <v>16.170000000000002</v>
      </c>
      <c r="F261" s="164">
        <v>4478935</v>
      </c>
      <c r="G261" s="164">
        <v>1597531</v>
      </c>
    </row>
    <row r="262" spans="1:7" ht="15.75" customHeight="1">
      <c r="A262" s="126" t="s">
        <v>131</v>
      </c>
      <c r="B262" s="163">
        <v>2023</v>
      </c>
      <c r="C262" s="163">
        <v>61.75</v>
      </c>
      <c r="D262" s="163">
        <v>0</v>
      </c>
      <c r="E262" s="163">
        <v>0</v>
      </c>
      <c r="F262" s="163">
        <v>0</v>
      </c>
      <c r="G262" s="163">
        <v>0</v>
      </c>
    </row>
    <row r="263" spans="1:7" ht="15.75" customHeight="1">
      <c r="A263" s="130" t="s">
        <v>132</v>
      </c>
      <c r="B263" s="164">
        <v>2015</v>
      </c>
      <c r="C263" s="178"/>
      <c r="D263" s="164">
        <v>0</v>
      </c>
      <c r="E263" s="164">
        <v>0</v>
      </c>
      <c r="F263" s="164">
        <v>0</v>
      </c>
      <c r="G263" s="164">
        <v>0</v>
      </c>
    </row>
    <row r="264" spans="1:7" ht="15.75" customHeight="1">
      <c r="A264" s="126" t="s">
        <v>132</v>
      </c>
      <c r="B264" s="163">
        <v>2016</v>
      </c>
      <c r="C264" s="178"/>
      <c r="D264" s="163">
        <v>0</v>
      </c>
      <c r="E264" s="163">
        <v>0</v>
      </c>
      <c r="F264" s="163">
        <v>0</v>
      </c>
      <c r="G264" s="163">
        <v>0</v>
      </c>
    </row>
    <row r="265" spans="1:7" ht="15.75" customHeight="1">
      <c r="A265" s="130" t="s">
        <v>132</v>
      </c>
      <c r="B265" s="164">
        <v>2017</v>
      </c>
      <c r="C265" s="178"/>
      <c r="D265" s="164">
        <v>0</v>
      </c>
      <c r="E265" s="164">
        <v>0</v>
      </c>
      <c r="F265" s="164">
        <v>0</v>
      </c>
      <c r="G265" s="164">
        <v>0</v>
      </c>
    </row>
    <row r="266" spans="1:7" ht="15.75" customHeight="1">
      <c r="A266" s="126" t="s">
        <v>132</v>
      </c>
      <c r="B266" s="163">
        <v>2018</v>
      </c>
      <c r="C266" s="178"/>
      <c r="D266" s="163">
        <v>0</v>
      </c>
      <c r="E266" s="163">
        <v>0</v>
      </c>
      <c r="F266" s="163">
        <v>0</v>
      </c>
      <c r="G266" s="163">
        <v>0</v>
      </c>
    </row>
    <row r="267" spans="1:7" ht="15.75" customHeight="1">
      <c r="A267" s="130" t="s">
        <v>132</v>
      </c>
      <c r="B267" s="164">
        <v>2019</v>
      </c>
      <c r="C267" s="178"/>
      <c r="D267" s="164">
        <v>0</v>
      </c>
      <c r="E267" s="164">
        <v>0</v>
      </c>
      <c r="F267" s="164">
        <v>0</v>
      </c>
      <c r="G267" s="164">
        <v>0</v>
      </c>
    </row>
    <row r="268" spans="1:7" ht="15.75" customHeight="1">
      <c r="A268" s="126" t="s">
        <v>132</v>
      </c>
      <c r="B268" s="163">
        <v>2020</v>
      </c>
      <c r="C268" s="178"/>
      <c r="D268" s="163">
        <v>0</v>
      </c>
      <c r="E268" s="163">
        <v>0</v>
      </c>
      <c r="F268" s="163">
        <v>0</v>
      </c>
      <c r="G268" s="163">
        <v>0</v>
      </c>
    </row>
    <row r="269" spans="1:7" ht="15.75" customHeight="1">
      <c r="A269" s="130" t="s">
        <v>132</v>
      </c>
      <c r="B269" s="164">
        <v>2021</v>
      </c>
      <c r="C269" s="178"/>
      <c r="D269" s="164">
        <v>0</v>
      </c>
      <c r="E269" s="164">
        <v>0</v>
      </c>
      <c r="F269" s="164">
        <v>0</v>
      </c>
      <c r="G269" s="164">
        <v>0</v>
      </c>
    </row>
    <row r="270" spans="1:7" ht="15.75" customHeight="1">
      <c r="A270" s="126" t="s">
        <v>132</v>
      </c>
      <c r="B270" s="163">
        <v>2022</v>
      </c>
      <c r="C270" s="178"/>
      <c r="D270" s="163">
        <v>0</v>
      </c>
      <c r="E270" s="163">
        <v>0</v>
      </c>
      <c r="F270" s="163">
        <v>0</v>
      </c>
      <c r="G270" s="163">
        <v>0</v>
      </c>
    </row>
    <row r="271" spans="1:7" ht="15.75" customHeight="1">
      <c r="A271" s="130" t="s">
        <v>132</v>
      </c>
      <c r="B271" s="164">
        <v>2023</v>
      </c>
      <c r="C271" s="178"/>
      <c r="D271" s="164">
        <v>0</v>
      </c>
      <c r="E271" s="164">
        <v>0</v>
      </c>
      <c r="F271" s="164">
        <v>0</v>
      </c>
      <c r="G271" s="164">
        <v>0</v>
      </c>
    </row>
    <row r="272" spans="1:7" ht="15.75" customHeight="1">
      <c r="A272" s="126" t="s">
        <v>133</v>
      </c>
      <c r="B272" s="163">
        <v>2015</v>
      </c>
      <c r="C272" s="163">
        <v>16</v>
      </c>
      <c r="D272" s="163">
        <v>12.7</v>
      </c>
      <c r="E272" s="163">
        <v>4.13</v>
      </c>
      <c r="F272" s="163">
        <v>659022.81000000006</v>
      </c>
      <c r="G272" s="163">
        <v>290221.13</v>
      </c>
    </row>
    <row r="273" spans="1:7" ht="15.75" customHeight="1">
      <c r="A273" s="130" t="s">
        <v>133</v>
      </c>
      <c r="B273" s="164">
        <v>2016</v>
      </c>
      <c r="C273" s="164">
        <v>17</v>
      </c>
      <c r="D273" s="164">
        <v>13</v>
      </c>
      <c r="E273" s="164">
        <v>4</v>
      </c>
      <c r="F273" s="164">
        <v>948280.67</v>
      </c>
      <c r="G273" s="164">
        <v>322149.53000000003</v>
      </c>
    </row>
    <row r="274" spans="1:7" ht="15.75" customHeight="1">
      <c r="A274" s="126" t="s">
        <v>133</v>
      </c>
      <c r="B274" s="163">
        <v>2017</v>
      </c>
      <c r="C274" s="163">
        <v>16</v>
      </c>
      <c r="D274" s="163">
        <v>12</v>
      </c>
      <c r="E274" s="163">
        <v>3</v>
      </c>
      <c r="F274" s="163">
        <v>887732</v>
      </c>
      <c r="G274" s="163">
        <v>293496</v>
      </c>
    </row>
    <row r="275" spans="1:7" ht="15.75" customHeight="1">
      <c r="A275" s="130" t="s">
        <v>133</v>
      </c>
      <c r="B275" s="164">
        <v>2018</v>
      </c>
      <c r="C275" s="164">
        <v>17</v>
      </c>
      <c r="D275" s="164">
        <v>13</v>
      </c>
      <c r="E275" s="164">
        <v>3</v>
      </c>
      <c r="F275" s="164">
        <v>957622</v>
      </c>
      <c r="G275" s="164">
        <v>269863</v>
      </c>
    </row>
    <row r="276" spans="1:7" ht="15.75" customHeight="1">
      <c r="A276" s="126" t="s">
        <v>133</v>
      </c>
      <c r="B276" s="163">
        <v>2019</v>
      </c>
      <c r="C276" s="163">
        <v>16</v>
      </c>
      <c r="D276" s="163">
        <v>13</v>
      </c>
      <c r="E276" s="163">
        <v>3</v>
      </c>
      <c r="F276" s="163">
        <v>879203</v>
      </c>
      <c r="G276" s="163">
        <v>284566</v>
      </c>
    </row>
    <row r="277" spans="1:7" ht="15.75" customHeight="1">
      <c r="A277" s="130" t="s">
        <v>133</v>
      </c>
      <c r="B277" s="164">
        <v>2020</v>
      </c>
      <c r="C277" s="164">
        <v>17.41</v>
      </c>
      <c r="D277" s="164">
        <v>13.7</v>
      </c>
      <c r="E277" s="164">
        <v>3.71</v>
      </c>
      <c r="F277" s="164">
        <v>831304</v>
      </c>
      <c r="G277" s="164">
        <v>315440</v>
      </c>
    </row>
    <row r="278" spans="1:7" ht="15.75" customHeight="1">
      <c r="A278" s="126" t="s">
        <v>133</v>
      </c>
      <c r="B278" s="163">
        <v>2021</v>
      </c>
      <c r="C278" s="163">
        <v>16.100000000000001</v>
      </c>
      <c r="D278" s="163">
        <v>12.52</v>
      </c>
      <c r="E278" s="163">
        <v>3.58</v>
      </c>
      <c r="F278" s="163">
        <v>735715</v>
      </c>
      <c r="G278" s="163">
        <v>261025</v>
      </c>
    </row>
    <row r="279" spans="1:7" ht="15.75" customHeight="1">
      <c r="A279" s="130" t="s">
        <v>133</v>
      </c>
      <c r="B279" s="164">
        <v>2022</v>
      </c>
      <c r="C279" s="164">
        <v>13.88</v>
      </c>
      <c r="D279" s="164">
        <v>10.91</v>
      </c>
      <c r="E279" s="164">
        <v>3.04</v>
      </c>
      <c r="F279" s="164">
        <v>766970</v>
      </c>
      <c r="G279" s="164">
        <v>345586</v>
      </c>
    </row>
    <row r="280" spans="1:7" ht="15.75" customHeight="1">
      <c r="A280" s="126" t="s">
        <v>133</v>
      </c>
      <c r="B280" s="163">
        <v>2023</v>
      </c>
      <c r="C280" s="163">
        <v>13.62</v>
      </c>
      <c r="D280" s="163">
        <v>0</v>
      </c>
      <c r="E280" s="163">
        <v>0</v>
      </c>
      <c r="F280" s="163">
        <v>0</v>
      </c>
      <c r="G280" s="163">
        <v>0</v>
      </c>
    </row>
    <row r="281" spans="1:7" ht="15.75" customHeight="1">
      <c r="A281" s="130" t="s">
        <v>134</v>
      </c>
      <c r="B281" s="164">
        <v>2015</v>
      </c>
      <c r="C281" s="164">
        <v>23</v>
      </c>
      <c r="D281" s="164">
        <v>18.28</v>
      </c>
      <c r="E281" s="164">
        <v>4.49</v>
      </c>
      <c r="F281" s="164">
        <v>1677072.28</v>
      </c>
      <c r="G281" s="164">
        <v>412092.05</v>
      </c>
    </row>
    <row r="282" spans="1:7" ht="15.75" customHeight="1">
      <c r="A282" s="126" t="s">
        <v>134</v>
      </c>
      <c r="B282" s="163">
        <v>2016</v>
      </c>
      <c r="C282" s="163">
        <v>21</v>
      </c>
      <c r="D282" s="163">
        <v>15.1</v>
      </c>
      <c r="E282" s="163">
        <v>5.65</v>
      </c>
      <c r="F282" s="163">
        <v>1574418.34</v>
      </c>
      <c r="G282" s="163">
        <v>589087.43999999994</v>
      </c>
    </row>
    <row r="283" spans="1:7" ht="15.75" customHeight="1">
      <c r="A283" s="130" t="s">
        <v>134</v>
      </c>
      <c r="B283" s="164">
        <v>2017</v>
      </c>
      <c r="C283" s="164">
        <v>20</v>
      </c>
      <c r="D283" s="164">
        <v>14.46</v>
      </c>
      <c r="E283" s="164">
        <v>5.76</v>
      </c>
      <c r="F283" s="164">
        <v>1394293.54</v>
      </c>
      <c r="G283" s="164">
        <v>555169.17000000004</v>
      </c>
    </row>
    <row r="284" spans="1:7" ht="15.75" customHeight="1">
      <c r="A284" s="126" t="s">
        <v>134</v>
      </c>
      <c r="B284" s="163">
        <v>2018</v>
      </c>
      <c r="C284" s="163">
        <v>19.21</v>
      </c>
      <c r="D284" s="163">
        <v>13.81</v>
      </c>
      <c r="E284" s="163">
        <v>5.4</v>
      </c>
      <c r="F284" s="163">
        <v>1471740.99</v>
      </c>
      <c r="G284" s="163">
        <v>575301.1</v>
      </c>
    </row>
    <row r="285" spans="1:7" ht="15.75" customHeight="1">
      <c r="A285" s="130" t="s">
        <v>134</v>
      </c>
      <c r="B285" s="164">
        <v>2019</v>
      </c>
      <c r="C285" s="164">
        <v>20.97</v>
      </c>
      <c r="D285" s="164">
        <v>13.25</v>
      </c>
      <c r="E285" s="164">
        <v>7.71</v>
      </c>
      <c r="F285" s="164">
        <v>1431314.27</v>
      </c>
      <c r="G285" s="164">
        <v>832705.19</v>
      </c>
    </row>
    <row r="286" spans="1:7" ht="15.75" customHeight="1">
      <c r="A286" s="126" t="s">
        <v>134</v>
      </c>
      <c r="B286" s="163">
        <v>2020</v>
      </c>
      <c r="C286" s="163">
        <v>19.18</v>
      </c>
      <c r="D286" s="163">
        <v>14.09</v>
      </c>
      <c r="E286" s="163">
        <v>5.09</v>
      </c>
      <c r="F286" s="163">
        <v>1683144.6</v>
      </c>
      <c r="G286" s="163">
        <v>608137.69999999995</v>
      </c>
    </row>
    <row r="287" spans="1:7" ht="15.75" customHeight="1">
      <c r="A287" s="130" t="s">
        <v>134</v>
      </c>
      <c r="B287" s="164">
        <v>2021</v>
      </c>
      <c r="C287" s="164">
        <v>19.61</v>
      </c>
      <c r="D287" s="164">
        <v>12.47</v>
      </c>
      <c r="E287" s="164">
        <v>7.14</v>
      </c>
      <c r="F287" s="164">
        <v>1465604.18</v>
      </c>
      <c r="G287" s="164">
        <v>839093.54</v>
      </c>
    </row>
    <row r="288" spans="1:7" ht="15.75" customHeight="1">
      <c r="A288" s="126" t="s">
        <v>134</v>
      </c>
      <c r="B288" s="163">
        <v>2022</v>
      </c>
      <c r="C288" s="163">
        <v>21.51</v>
      </c>
      <c r="D288" s="163">
        <v>14.45</v>
      </c>
      <c r="E288" s="163">
        <v>7.05</v>
      </c>
      <c r="F288" s="163">
        <v>1727217.47</v>
      </c>
      <c r="G288" s="163">
        <v>842838.75</v>
      </c>
    </row>
    <row r="289" spans="1:7" ht="15.75" customHeight="1">
      <c r="A289" s="130" t="s">
        <v>134</v>
      </c>
      <c r="B289" s="164">
        <v>2023</v>
      </c>
      <c r="C289" s="164">
        <v>22.7</v>
      </c>
      <c r="D289" s="164">
        <v>0</v>
      </c>
      <c r="E289" s="164">
        <v>0</v>
      </c>
      <c r="F289" s="164">
        <v>0</v>
      </c>
      <c r="G289" s="164">
        <v>0</v>
      </c>
    </row>
    <row r="290" spans="1:7" ht="15.75" customHeight="1">
      <c r="A290" s="126" t="s">
        <v>4</v>
      </c>
      <c r="B290" s="163">
        <v>2015</v>
      </c>
      <c r="C290" s="163">
        <v>309</v>
      </c>
      <c r="D290" s="163">
        <v>234</v>
      </c>
      <c r="E290" s="163">
        <v>75</v>
      </c>
      <c r="F290" s="163">
        <v>24212453</v>
      </c>
      <c r="G290" s="163">
        <v>8395965</v>
      </c>
    </row>
    <row r="291" spans="1:7" ht="15.75" customHeight="1">
      <c r="A291" s="130" t="s">
        <v>4</v>
      </c>
      <c r="B291" s="164">
        <v>2016</v>
      </c>
      <c r="C291" s="164">
        <v>322</v>
      </c>
      <c r="D291" s="164">
        <v>245</v>
      </c>
      <c r="E291" s="164">
        <v>77</v>
      </c>
      <c r="F291" s="164">
        <v>25087942</v>
      </c>
      <c r="G291" s="164">
        <v>8949505</v>
      </c>
    </row>
    <row r="292" spans="1:7" ht="15.75" customHeight="1">
      <c r="A292" s="126" t="s">
        <v>4</v>
      </c>
      <c r="B292" s="163">
        <v>2017</v>
      </c>
      <c r="C292" s="163">
        <v>325</v>
      </c>
      <c r="D292" s="163">
        <v>243</v>
      </c>
      <c r="E292" s="163">
        <v>82</v>
      </c>
      <c r="F292" s="163">
        <v>25886482</v>
      </c>
      <c r="G292" s="163">
        <v>9332051</v>
      </c>
    </row>
    <row r="293" spans="1:7" ht="15.75" customHeight="1">
      <c r="A293" s="130" t="s">
        <v>4</v>
      </c>
      <c r="B293" s="164">
        <v>2018</v>
      </c>
      <c r="C293" s="164">
        <v>324</v>
      </c>
      <c r="D293" s="164">
        <v>247</v>
      </c>
      <c r="E293" s="164">
        <v>77</v>
      </c>
      <c r="F293" s="164">
        <v>26719375</v>
      </c>
      <c r="G293" s="164">
        <v>9438891</v>
      </c>
    </row>
    <row r="294" spans="1:7" ht="15.75" customHeight="1">
      <c r="A294" s="126" t="s">
        <v>4</v>
      </c>
      <c r="B294" s="163">
        <v>2019</v>
      </c>
      <c r="C294" s="163">
        <v>319</v>
      </c>
      <c r="D294" s="163">
        <v>242</v>
      </c>
      <c r="E294" s="163">
        <v>77</v>
      </c>
      <c r="F294" s="163">
        <v>27132905</v>
      </c>
      <c r="G294" s="163">
        <v>9642263</v>
      </c>
    </row>
    <row r="295" spans="1:7" ht="15.75" customHeight="1">
      <c r="A295" s="130" t="s">
        <v>4</v>
      </c>
      <c r="B295" s="164">
        <v>2020</v>
      </c>
      <c r="C295" s="164">
        <v>303</v>
      </c>
      <c r="D295" s="164">
        <v>219</v>
      </c>
      <c r="E295" s="164">
        <v>84</v>
      </c>
      <c r="F295" s="164">
        <v>27695065</v>
      </c>
      <c r="G295" s="164">
        <v>11110216</v>
      </c>
    </row>
    <row r="296" spans="1:7" ht="15.75" customHeight="1">
      <c r="A296" s="126" t="s">
        <v>4</v>
      </c>
      <c r="B296" s="163">
        <v>2021</v>
      </c>
      <c r="C296" s="163">
        <v>295</v>
      </c>
      <c r="D296" s="163">
        <v>223</v>
      </c>
      <c r="E296" s="163">
        <v>72</v>
      </c>
      <c r="F296" s="163">
        <v>29246557</v>
      </c>
      <c r="G296" s="163">
        <v>9780798</v>
      </c>
    </row>
    <row r="297" spans="1:7" ht="15.75" customHeight="1">
      <c r="A297" s="130" t="s">
        <v>4</v>
      </c>
      <c r="B297" s="164">
        <v>2022</v>
      </c>
      <c r="C297" s="164">
        <v>300</v>
      </c>
      <c r="D297" s="164">
        <v>229</v>
      </c>
      <c r="E297" s="164">
        <v>71</v>
      </c>
      <c r="F297" s="164">
        <v>29819418</v>
      </c>
      <c r="G297" s="164">
        <v>9744881</v>
      </c>
    </row>
    <row r="298" spans="1:7" ht="15.75" customHeight="1">
      <c r="A298" s="126" t="s">
        <v>4</v>
      </c>
      <c r="B298" s="163">
        <v>2023</v>
      </c>
      <c r="C298" s="163">
        <v>305</v>
      </c>
      <c r="D298" s="163">
        <v>0</v>
      </c>
      <c r="E298" s="163">
        <v>0</v>
      </c>
      <c r="F298" s="163">
        <v>0</v>
      </c>
      <c r="G298" s="163">
        <v>0</v>
      </c>
    </row>
    <row r="299" spans="1:7" ht="15.75" customHeight="1">
      <c r="A299" s="130" t="s">
        <v>135</v>
      </c>
      <c r="B299" s="164">
        <v>2015</v>
      </c>
      <c r="C299" s="164">
        <v>56</v>
      </c>
      <c r="D299" s="164">
        <v>49</v>
      </c>
      <c r="E299" s="164">
        <v>7</v>
      </c>
      <c r="F299" s="164">
        <v>4544027</v>
      </c>
      <c r="G299" s="164">
        <v>636148</v>
      </c>
    </row>
    <row r="300" spans="1:7" ht="15.75" customHeight="1">
      <c r="A300" s="126" t="s">
        <v>135</v>
      </c>
      <c r="B300" s="163">
        <v>2016</v>
      </c>
      <c r="C300" s="163">
        <v>59</v>
      </c>
      <c r="D300" s="163">
        <v>50</v>
      </c>
      <c r="E300" s="163">
        <v>9</v>
      </c>
      <c r="F300" s="163">
        <v>4495220</v>
      </c>
      <c r="G300" s="163">
        <v>835505</v>
      </c>
    </row>
    <row r="301" spans="1:7" ht="15.75" customHeight="1">
      <c r="A301" s="130" t="s">
        <v>135</v>
      </c>
      <c r="B301" s="164">
        <v>2017</v>
      </c>
      <c r="C301" s="164">
        <v>56</v>
      </c>
      <c r="D301" s="164">
        <v>44</v>
      </c>
      <c r="E301" s="164">
        <v>12</v>
      </c>
      <c r="F301" s="164">
        <v>4507817</v>
      </c>
      <c r="G301" s="164">
        <v>1096740</v>
      </c>
    </row>
    <row r="302" spans="1:7" ht="15.75" customHeight="1">
      <c r="A302" s="126" t="s">
        <v>135</v>
      </c>
      <c r="B302" s="163">
        <v>2018</v>
      </c>
      <c r="C302" s="163">
        <v>53</v>
      </c>
      <c r="D302" s="163">
        <v>44</v>
      </c>
      <c r="E302" s="163">
        <v>9</v>
      </c>
      <c r="F302" s="163">
        <v>4372892</v>
      </c>
      <c r="G302" s="163">
        <v>996471</v>
      </c>
    </row>
    <row r="303" spans="1:7" ht="15.75" customHeight="1">
      <c r="A303" s="130" t="s">
        <v>135</v>
      </c>
      <c r="B303" s="164">
        <v>2019</v>
      </c>
      <c r="C303" s="164">
        <v>52</v>
      </c>
      <c r="D303" s="164">
        <v>43</v>
      </c>
      <c r="E303" s="164">
        <v>9</v>
      </c>
      <c r="F303" s="164">
        <v>4430637</v>
      </c>
      <c r="G303" s="164">
        <v>958919</v>
      </c>
    </row>
    <row r="304" spans="1:7" ht="15.75" customHeight="1">
      <c r="A304" s="126" t="s">
        <v>135</v>
      </c>
      <c r="B304" s="163">
        <v>2020</v>
      </c>
      <c r="C304" s="163">
        <v>51</v>
      </c>
      <c r="D304" s="163">
        <v>42</v>
      </c>
      <c r="E304" s="163">
        <v>9</v>
      </c>
      <c r="F304" s="163">
        <v>4847832</v>
      </c>
      <c r="G304" s="163">
        <v>984874</v>
      </c>
    </row>
    <row r="305" spans="1:7" ht="15.75" customHeight="1">
      <c r="A305" s="130" t="s">
        <v>135</v>
      </c>
      <c r="B305" s="164">
        <v>2021</v>
      </c>
      <c r="C305" s="164">
        <v>58.5</v>
      </c>
      <c r="D305" s="164">
        <v>50.5</v>
      </c>
      <c r="E305" s="164">
        <v>8</v>
      </c>
      <c r="F305" s="164">
        <v>5517640</v>
      </c>
      <c r="G305" s="164">
        <v>812309</v>
      </c>
    </row>
    <row r="306" spans="1:7" ht="15.75" customHeight="1">
      <c r="A306" s="126" t="s">
        <v>135</v>
      </c>
      <c r="B306" s="163">
        <v>2022</v>
      </c>
      <c r="C306" s="163">
        <v>67.52</v>
      </c>
      <c r="D306" s="163">
        <v>52.75</v>
      </c>
      <c r="E306" s="163">
        <v>14.77</v>
      </c>
      <c r="F306" s="163">
        <v>6995643</v>
      </c>
      <c r="G306" s="163">
        <v>1958117</v>
      </c>
    </row>
    <row r="307" spans="1:7" ht="15.75" customHeight="1">
      <c r="A307" s="130" t="s">
        <v>135</v>
      </c>
      <c r="B307" s="164">
        <v>2023</v>
      </c>
      <c r="C307" s="164">
        <v>75</v>
      </c>
      <c r="D307" s="164">
        <v>0</v>
      </c>
      <c r="E307" s="164">
        <v>0</v>
      </c>
      <c r="F307" s="164">
        <v>0</v>
      </c>
      <c r="G307" s="164">
        <v>0</v>
      </c>
    </row>
    <row r="308" spans="1:7" ht="15.75" customHeight="1">
      <c r="A308" s="126" t="s">
        <v>293</v>
      </c>
      <c r="B308" s="163">
        <v>2015</v>
      </c>
      <c r="C308" s="163">
        <v>73</v>
      </c>
      <c r="D308" s="163">
        <v>37.25</v>
      </c>
      <c r="E308" s="163">
        <v>35.35</v>
      </c>
      <c r="F308" s="163">
        <v>3998930.72</v>
      </c>
      <c r="G308" s="163">
        <v>1714697.53</v>
      </c>
    </row>
    <row r="309" spans="1:7" ht="15.75" customHeight="1">
      <c r="A309" s="130" t="s">
        <v>293</v>
      </c>
      <c r="B309" s="164">
        <v>2016</v>
      </c>
      <c r="C309" s="164">
        <v>61</v>
      </c>
      <c r="D309" s="164">
        <v>35</v>
      </c>
      <c r="E309" s="164">
        <v>26</v>
      </c>
      <c r="F309" s="164">
        <v>4433581.2300000004</v>
      </c>
      <c r="G309" s="164">
        <v>1443114.79</v>
      </c>
    </row>
    <row r="310" spans="1:7" ht="15.75" customHeight="1">
      <c r="A310" s="126" t="s">
        <v>293</v>
      </c>
      <c r="B310" s="163">
        <v>2017</v>
      </c>
      <c r="C310" s="163">
        <v>66</v>
      </c>
      <c r="D310" s="163">
        <v>53</v>
      </c>
      <c r="E310" s="163">
        <v>13</v>
      </c>
      <c r="F310" s="163">
        <v>5098405.08</v>
      </c>
      <c r="G310" s="163">
        <v>1164250.67</v>
      </c>
    </row>
    <row r="311" spans="1:7" ht="15.75" customHeight="1">
      <c r="A311" s="130" t="s">
        <v>293</v>
      </c>
      <c r="B311" s="164">
        <v>2018</v>
      </c>
      <c r="C311" s="164">
        <v>56</v>
      </c>
      <c r="D311" s="164">
        <v>49</v>
      </c>
      <c r="E311" s="164">
        <v>7</v>
      </c>
      <c r="F311" s="164">
        <v>5170942</v>
      </c>
      <c r="G311" s="164">
        <v>715493</v>
      </c>
    </row>
    <row r="312" spans="1:7" ht="15.75" customHeight="1">
      <c r="A312" s="126" t="s">
        <v>293</v>
      </c>
      <c r="B312" s="163">
        <v>2019</v>
      </c>
      <c r="C312" s="163">
        <v>65</v>
      </c>
      <c r="D312" s="163">
        <v>60</v>
      </c>
      <c r="E312" s="163">
        <v>5</v>
      </c>
      <c r="F312" s="163">
        <v>4976012</v>
      </c>
      <c r="G312" s="163">
        <v>501505</v>
      </c>
    </row>
    <row r="313" spans="1:7" ht="15.75" customHeight="1">
      <c r="A313" s="130" t="s">
        <v>293</v>
      </c>
      <c r="B313" s="164">
        <v>2020</v>
      </c>
      <c r="C313" s="164">
        <v>58</v>
      </c>
      <c r="D313" s="164">
        <v>49</v>
      </c>
      <c r="E313" s="164">
        <v>10</v>
      </c>
      <c r="F313" s="164">
        <v>6718157</v>
      </c>
      <c r="G313" s="164">
        <v>787096.98874562001</v>
      </c>
    </row>
    <row r="314" spans="1:7" ht="15.75" customHeight="1">
      <c r="A314" s="126" t="s">
        <v>293</v>
      </c>
      <c r="B314" s="163">
        <v>2021</v>
      </c>
      <c r="C314" s="163">
        <v>62</v>
      </c>
      <c r="D314" s="163">
        <v>50</v>
      </c>
      <c r="E314" s="163">
        <v>12</v>
      </c>
      <c r="F314" s="163">
        <v>6673306</v>
      </c>
      <c r="G314" s="163">
        <v>1205563</v>
      </c>
    </row>
    <row r="315" spans="1:7" ht="15.75" customHeight="1">
      <c r="A315" s="130" t="s">
        <v>293</v>
      </c>
      <c r="B315" s="164">
        <v>2022</v>
      </c>
      <c r="C315" s="164">
        <v>72</v>
      </c>
      <c r="D315" s="164">
        <v>62</v>
      </c>
      <c r="E315" s="164">
        <v>10</v>
      </c>
      <c r="F315" s="164">
        <v>7579196.9000000004</v>
      </c>
      <c r="G315" s="164">
        <v>1041067</v>
      </c>
    </row>
    <row r="316" spans="1:7" ht="15.75" customHeight="1">
      <c r="A316" s="126" t="s">
        <v>293</v>
      </c>
      <c r="B316" s="163">
        <v>2023</v>
      </c>
      <c r="C316" s="163">
        <v>72</v>
      </c>
      <c r="D316" s="163">
        <v>0</v>
      </c>
      <c r="E316" s="163">
        <v>0</v>
      </c>
      <c r="F316" s="163">
        <v>0</v>
      </c>
      <c r="G316" s="163">
        <v>0</v>
      </c>
    </row>
    <row r="317" spans="1:7" ht="15.75" customHeight="1">
      <c r="A317" s="130" t="s">
        <v>138</v>
      </c>
      <c r="B317" s="164">
        <v>2015</v>
      </c>
      <c r="C317" s="164">
        <v>125</v>
      </c>
      <c r="D317" s="164">
        <v>94.97</v>
      </c>
      <c r="E317" s="164">
        <v>29.95</v>
      </c>
      <c r="F317" s="164">
        <v>9428357.2400000002</v>
      </c>
      <c r="G317" s="164">
        <v>3661976.4</v>
      </c>
    </row>
    <row r="318" spans="1:7" ht="15.75" customHeight="1">
      <c r="A318" s="126" t="s">
        <v>138</v>
      </c>
      <c r="B318" s="163">
        <v>2016</v>
      </c>
      <c r="C318" s="163">
        <v>124</v>
      </c>
      <c r="D318" s="163">
        <v>94.43</v>
      </c>
      <c r="E318" s="163">
        <v>30</v>
      </c>
      <c r="F318" s="163">
        <v>10977227.66</v>
      </c>
      <c r="G318" s="163">
        <v>4327641.43</v>
      </c>
    </row>
    <row r="319" spans="1:7" ht="15.75" customHeight="1">
      <c r="A319" s="130" t="s">
        <v>138</v>
      </c>
      <c r="B319" s="164">
        <v>2017</v>
      </c>
      <c r="C319" s="164">
        <v>127</v>
      </c>
      <c r="D319" s="164">
        <v>96.21</v>
      </c>
      <c r="E319" s="164">
        <v>31.34</v>
      </c>
      <c r="F319" s="164">
        <v>11970431</v>
      </c>
      <c r="G319" s="164">
        <v>4187812</v>
      </c>
    </row>
    <row r="320" spans="1:7" ht="15.75" customHeight="1">
      <c r="A320" s="126" t="s">
        <v>138</v>
      </c>
      <c r="B320" s="163">
        <v>2018</v>
      </c>
      <c r="C320" s="163">
        <v>127.09</v>
      </c>
      <c r="D320" s="163">
        <v>99.51</v>
      </c>
      <c r="E320" s="163">
        <v>27.58</v>
      </c>
      <c r="F320" s="163">
        <v>11950043.869999999</v>
      </c>
      <c r="G320" s="163">
        <v>4036195.56</v>
      </c>
    </row>
    <row r="321" spans="1:7" ht="15.75" customHeight="1">
      <c r="A321" s="130" t="s">
        <v>138</v>
      </c>
      <c r="B321" s="164">
        <v>2019</v>
      </c>
      <c r="C321" s="164">
        <v>120.51</v>
      </c>
      <c r="D321" s="164">
        <v>68.180000000000007</v>
      </c>
      <c r="E321" s="164">
        <v>52.33</v>
      </c>
      <c r="F321" s="164">
        <v>12410955.220000001</v>
      </c>
      <c r="G321" s="164">
        <v>3987878.1</v>
      </c>
    </row>
    <row r="322" spans="1:7" ht="15.75" customHeight="1">
      <c r="A322" s="126" t="s">
        <v>138</v>
      </c>
      <c r="B322" s="163">
        <v>2020</v>
      </c>
      <c r="C322" s="163"/>
      <c r="D322" s="163">
        <v>94</v>
      </c>
      <c r="E322" s="163">
        <v>28.24</v>
      </c>
      <c r="F322" s="163">
        <v>12679573.73</v>
      </c>
      <c r="G322" s="163">
        <v>4124049.62</v>
      </c>
    </row>
    <row r="323" spans="1:7" ht="15.75" customHeight="1">
      <c r="A323" s="130" t="s">
        <v>138</v>
      </c>
      <c r="B323" s="164">
        <v>2021</v>
      </c>
      <c r="C323" s="164">
        <v>117.73</v>
      </c>
      <c r="D323" s="164">
        <v>86.78</v>
      </c>
      <c r="E323" s="164">
        <v>30.95</v>
      </c>
      <c r="F323" s="164">
        <v>11933172.039999999</v>
      </c>
      <c r="G323" s="164">
        <v>4377296.2</v>
      </c>
    </row>
    <row r="324" spans="1:7" ht="15.75" customHeight="1">
      <c r="A324" s="126" t="s">
        <v>138</v>
      </c>
      <c r="B324" s="163">
        <v>2022</v>
      </c>
      <c r="C324" s="163">
        <v>111.64</v>
      </c>
      <c r="D324" s="163">
        <v>84.56</v>
      </c>
      <c r="E324" s="163">
        <v>27.07</v>
      </c>
      <c r="F324" s="163">
        <v>12420753.189999999</v>
      </c>
      <c r="G324" s="163">
        <v>4044792.97</v>
      </c>
    </row>
    <row r="325" spans="1:7" ht="15.75" customHeight="1">
      <c r="A325" s="130" t="s">
        <v>138</v>
      </c>
      <c r="B325" s="164">
        <v>2023</v>
      </c>
      <c r="C325" s="164">
        <v>112.22</v>
      </c>
      <c r="D325" s="164">
        <v>0</v>
      </c>
      <c r="E325" s="164">
        <v>0</v>
      </c>
      <c r="F325" s="164">
        <v>0</v>
      </c>
      <c r="G325" s="164">
        <v>0</v>
      </c>
    </row>
    <row r="326" spans="1:7" ht="15.75" customHeight="1">
      <c r="A326" s="126" t="s">
        <v>139</v>
      </c>
      <c r="B326" s="163">
        <v>2015</v>
      </c>
      <c r="C326" s="163">
        <v>16</v>
      </c>
      <c r="D326" s="163">
        <v>13.32</v>
      </c>
      <c r="E326" s="163">
        <v>2.56</v>
      </c>
      <c r="F326" s="163">
        <v>1113698.6599999999</v>
      </c>
      <c r="G326" s="163">
        <v>397683.52</v>
      </c>
    </row>
    <row r="327" spans="1:7" ht="15.75" customHeight="1">
      <c r="A327" s="130" t="s">
        <v>139</v>
      </c>
      <c r="B327" s="164">
        <v>2016</v>
      </c>
      <c r="C327" s="164">
        <v>15</v>
      </c>
      <c r="D327" s="164">
        <v>11.13</v>
      </c>
      <c r="E327" s="164">
        <v>4.8</v>
      </c>
      <c r="F327" s="164">
        <v>1151892.57</v>
      </c>
      <c r="G327" s="164">
        <v>497162.16</v>
      </c>
    </row>
    <row r="328" spans="1:7" ht="15.75" customHeight="1">
      <c r="A328" s="126" t="s">
        <v>139</v>
      </c>
      <c r="B328" s="163">
        <v>2017</v>
      </c>
      <c r="C328" s="163">
        <v>17</v>
      </c>
      <c r="D328" s="163">
        <v>13.48</v>
      </c>
      <c r="E328" s="163">
        <v>3.27</v>
      </c>
      <c r="F328" s="163">
        <v>1319545.42</v>
      </c>
      <c r="G328" s="163">
        <v>319745.03000000003</v>
      </c>
    </row>
    <row r="329" spans="1:7" ht="15.75" customHeight="1">
      <c r="A329" s="130" t="s">
        <v>139</v>
      </c>
      <c r="B329" s="164">
        <v>2018</v>
      </c>
      <c r="C329" s="164">
        <v>16.850000000000001</v>
      </c>
      <c r="D329" s="164">
        <v>13.34</v>
      </c>
      <c r="E329" s="164">
        <v>3.51</v>
      </c>
      <c r="F329" s="164">
        <v>1475038.01</v>
      </c>
      <c r="G329" s="164">
        <v>388843.26</v>
      </c>
    </row>
    <row r="330" spans="1:7" ht="15.75" customHeight="1">
      <c r="A330" s="126" t="s">
        <v>139</v>
      </c>
      <c r="B330" s="163">
        <v>2019</v>
      </c>
      <c r="C330" s="163">
        <v>16.04</v>
      </c>
      <c r="D330" s="163">
        <v>12.73</v>
      </c>
      <c r="E330" s="163">
        <v>3.31</v>
      </c>
      <c r="F330" s="163">
        <v>1338437.98</v>
      </c>
      <c r="G330" s="163">
        <v>402080.13</v>
      </c>
    </row>
    <row r="331" spans="1:7" ht="15.75" customHeight="1">
      <c r="A331" s="130" t="s">
        <v>139</v>
      </c>
      <c r="B331" s="164">
        <v>2020</v>
      </c>
      <c r="C331" s="164">
        <v>16.43</v>
      </c>
      <c r="D331" s="164">
        <v>13.14</v>
      </c>
      <c r="E331" s="164">
        <v>3.29</v>
      </c>
      <c r="F331" s="164">
        <v>1502517.16</v>
      </c>
      <c r="G331" s="164">
        <v>424069.13</v>
      </c>
    </row>
    <row r="332" spans="1:7" ht="15.75" customHeight="1">
      <c r="A332" s="126" t="s">
        <v>139</v>
      </c>
      <c r="B332" s="163">
        <v>2021</v>
      </c>
      <c r="C332" s="163">
        <v>16.760000000000002</v>
      </c>
      <c r="D332" s="163">
        <v>13.84</v>
      </c>
      <c r="E332" s="163">
        <v>2.92</v>
      </c>
      <c r="F332" s="163">
        <v>1610217.24</v>
      </c>
      <c r="G332" s="163">
        <v>386708.12</v>
      </c>
    </row>
    <row r="333" spans="1:7" ht="15.75" customHeight="1">
      <c r="A333" s="130" t="s">
        <v>139</v>
      </c>
      <c r="B333" s="164">
        <v>2022</v>
      </c>
      <c r="C333" s="164">
        <v>18.02</v>
      </c>
      <c r="D333" s="164">
        <v>13.36</v>
      </c>
      <c r="E333" s="164">
        <v>4.66</v>
      </c>
      <c r="F333" s="164">
        <v>1665774.92</v>
      </c>
      <c r="G333" s="164">
        <v>645676.75</v>
      </c>
    </row>
    <row r="334" spans="1:7" ht="15.75" customHeight="1">
      <c r="A334" s="126" t="s">
        <v>139</v>
      </c>
      <c r="B334" s="163">
        <v>2023</v>
      </c>
      <c r="C334" s="163">
        <v>19.87</v>
      </c>
      <c r="D334" s="163">
        <v>0</v>
      </c>
      <c r="E334" s="163">
        <v>0</v>
      </c>
      <c r="F334" s="163">
        <v>0</v>
      </c>
      <c r="G334" s="163">
        <v>0</v>
      </c>
    </row>
    <row r="335" spans="1:7" ht="15.75" customHeight="1">
      <c r="A335" s="130" t="s">
        <v>140</v>
      </c>
      <c r="B335" s="164">
        <v>2015</v>
      </c>
      <c r="C335" s="164">
        <v>52</v>
      </c>
      <c r="D335" s="164">
        <v>37.1</v>
      </c>
      <c r="E335" s="164">
        <v>15.4</v>
      </c>
      <c r="F335" s="164">
        <v>3910512.44</v>
      </c>
      <c r="G335" s="164">
        <v>1640666.68</v>
      </c>
    </row>
    <row r="336" spans="1:7" ht="15.75" customHeight="1">
      <c r="A336" s="126" t="s">
        <v>140</v>
      </c>
      <c r="B336" s="163">
        <v>2016</v>
      </c>
      <c r="C336" s="163">
        <v>52</v>
      </c>
      <c r="D336" s="163">
        <v>37.700000000000003</v>
      </c>
      <c r="E336" s="163">
        <v>14.7</v>
      </c>
      <c r="F336" s="163">
        <v>4034285.78</v>
      </c>
      <c r="G336" s="163">
        <v>1704217.14</v>
      </c>
    </row>
    <row r="337" spans="1:7" ht="15.75" customHeight="1">
      <c r="A337" s="130" t="s">
        <v>140</v>
      </c>
      <c r="B337" s="164">
        <v>2017</v>
      </c>
      <c r="C337" s="164">
        <v>54</v>
      </c>
      <c r="D337" s="164">
        <v>36.880000000000003</v>
      </c>
      <c r="E337" s="164">
        <v>17.12</v>
      </c>
      <c r="F337" s="164">
        <v>3786455.79</v>
      </c>
      <c r="G337" s="164">
        <v>1998763.77</v>
      </c>
    </row>
    <row r="338" spans="1:7" ht="15.75" customHeight="1">
      <c r="A338" s="126" t="s">
        <v>140</v>
      </c>
      <c r="B338" s="163">
        <v>2018</v>
      </c>
      <c r="C338" s="163">
        <v>51</v>
      </c>
      <c r="D338" s="163">
        <v>36.630000000000003</v>
      </c>
      <c r="E338" s="163">
        <v>14.37</v>
      </c>
      <c r="F338" s="163">
        <v>4068495.23</v>
      </c>
      <c r="G338" s="163">
        <v>1723202.72</v>
      </c>
    </row>
    <row r="339" spans="1:7" ht="15.75" customHeight="1">
      <c r="A339" s="130" t="s">
        <v>140</v>
      </c>
      <c r="B339" s="164">
        <v>2019</v>
      </c>
      <c r="C339" s="164">
        <v>52.46</v>
      </c>
      <c r="D339" s="164">
        <v>37.26</v>
      </c>
      <c r="E339" s="164">
        <v>15.2</v>
      </c>
      <c r="F339" s="164">
        <v>4399296.84</v>
      </c>
      <c r="G339" s="164">
        <v>1794262.67</v>
      </c>
    </row>
    <row r="340" spans="1:7" ht="15.75" customHeight="1">
      <c r="A340" s="126" t="s">
        <v>140</v>
      </c>
      <c r="B340" s="163">
        <v>2020</v>
      </c>
      <c r="C340" s="163">
        <v>50.84</v>
      </c>
      <c r="D340" s="163">
        <v>36.97</v>
      </c>
      <c r="E340" s="163">
        <v>13.87</v>
      </c>
      <c r="F340" s="163">
        <v>4735619.08</v>
      </c>
      <c r="G340" s="163">
        <v>1628001.42</v>
      </c>
    </row>
    <row r="341" spans="1:7" ht="15.75" customHeight="1">
      <c r="A341" s="130" t="s">
        <v>140</v>
      </c>
      <c r="B341" s="164">
        <v>2021</v>
      </c>
      <c r="C341" s="164">
        <v>51.73</v>
      </c>
      <c r="D341" s="164">
        <v>38.619999999999997</v>
      </c>
      <c r="E341" s="164">
        <v>15.11</v>
      </c>
      <c r="F341" s="164">
        <v>4948662.3</v>
      </c>
      <c r="G341" s="164">
        <v>1930647.74</v>
      </c>
    </row>
    <row r="342" spans="1:7" ht="15.75" customHeight="1">
      <c r="A342" s="126" t="s">
        <v>140</v>
      </c>
      <c r="B342" s="163">
        <v>2022</v>
      </c>
      <c r="C342" s="163">
        <v>54.15</v>
      </c>
      <c r="D342" s="163">
        <v>39.83</v>
      </c>
      <c r="E342" s="163">
        <v>14.32</v>
      </c>
      <c r="F342" s="163">
        <v>4372013.8499999996</v>
      </c>
      <c r="G342" s="163">
        <v>1776118.7</v>
      </c>
    </row>
    <row r="343" spans="1:7" ht="15.75" customHeight="1">
      <c r="A343" s="130" t="s">
        <v>140</v>
      </c>
      <c r="B343" s="164">
        <v>2023</v>
      </c>
      <c r="C343" s="164">
        <v>55.23</v>
      </c>
      <c r="D343" s="164">
        <v>0</v>
      </c>
      <c r="E343" s="164">
        <v>0</v>
      </c>
      <c r="F343" s="164">
        <v>0</v>
      </c>
      <c r="G343" s="164">
        <v>0</v>
      </c>
    </row>
    <row r="344" spans="1:7" ht="15.75" customHeight="1">
      <c r="A344" s="126" t="s">
        <v>141</v>
      </c>
      <c r="B344" s="163">
        <v>2015</v>
      </c>
      <c r="C344" s="163">
        <v>4</v>
      </c>
      <c r="D344" s="163">
        <v>3.75</v>
      </c>
      <c r="E344" s="163">
        <v>0.2</v>
      </c>
      <c r="F344" s="163">
        <v>390795</v>
      </c>
      <c r="G344" s="163">
        <v>33745</v>
      </c>
    </row>
    <row r="345" spans="1:7" ht="15.75" customHeight="1">
      <c r="A345" s="130" t="s">
        <v>141</v>
      </c>
      <c r="B345" s="164">
        <v>2016</v>
      </c>
      <c r="C345" s="164">
        <v>4</v>
      </c>
      <c r="D345" s="164">
        <v>3.3</v>
      </c>
      <c r="E345" s="164">
        <v>0.2</v>
      </c>
      <c r="F345" s="164">
        <v>370832</v>
      </c>
      <c r="G345" s="164">
        <v>34764</v>
      </c>
    </row>
    <row r="346" spans="1:7" ht="15.75" customHeight="1">
      <c r="A346" s="126" t="s">
        <v>141</v>
      </c>
      <c r="B346" s="163">
        <v>2017</v>
      </c>
      <c r="C346" s="163">
        <v>4</v>
      </c>
      <c r="D346" s="163">
        <v>3.35</v>
      </c>
      <c r="E346" s="163">
        <v>0.15</v>
      </c>
      <c r="F346" s="163">
        <v>386519</v>
      </c>
      <c r="G346" s="163">
        <v>20420</v>
      </c>
    </row>
    <row r="347" spans="1:7" ht="15.75" customHeight="1">
      <c r="A347" s="130" t="s">
        <v>141</v>
      </c>
      <c r="B347" s="164">
        <v>2018</v>
      </c>
      <c r="C347" s="164">
        <v>3.5</v>
      </c>
      <c r="D347" s="164">
        <v>3.4</v>
      </c>
      <c r="E347" s="164">
        <v>0.1</v>
      </c>
      <c r="F347" s="164">
        <v>406177</v>
      </c>
      <c r="G347" s="164">
        <v>8575</v>
      </c>
    </row>
    <row r="348" spans="1:7" ht="15.75" customHeight="1">
      <c r="A348" s="126" t="s">
        <v>141</v>
      </c>
      <c r="B348" s="163">
        <v>2019</v>
      </c>
      <c r="C348" s="163">
        <v>3.5</v>
      </c>
      <c r="D348" s="163">
        <v>3.5</v>
      </c>
      <c r="E348" s="163">
        <v>0</v>
      </c>
      <c r="F348" s="163">
        <v>452125</v>
      </c>
      <c r="G348" s="163">
        <v>0</v>
      </c>
    </row>
    <row r="349" spans="1:7" ht="15.75" customHeight="1">
      <c r="A349" s="130" t="s">
        <v>141</v>
      </c>
      <c r="B349" s="164">
        <v>2020</v>
      </c>
      <c r="C349" s="164">
        <v>3.5</v>
      </c>
      <c r="D349" s="164">
        <v>3.5</v>
      </c>
      <c r="E349" s="164">
        <v>0</v>
      </c>
      <c r="F349" s="164">
        <v>440113</v>
      </c>
      <c r="G349" s="164">
        <v>0</v>
      </c>
    </row>
    <row r="350" spans="1:7" ht="15.75" customHeight="1">
      <c r="A350" s="126" t="s">
        <v>141</v>
      </c>
      <c r="B350" s="163">
        <v>2021</v>
      </c>
      <c r="C350" s="163">
        <v>3.5</v>
      </c>
      <c r="D350" s="163">
        <v>3.5</v>
      </c>
      <c r="E350" s="163">
        <v>0</v>
      </c>
      <c r="F350" s="163">
        <v>437632</v>
      </c>
      <c r="G350" s="163">
        <v>0</v>
      </c>
    </row>
    <row r="351" spans="1:7" ht="15.75" customHeight="1">
      <c r="A351" s="130" t="s">
        <v>141</v>
      </c>
      <c r="B351" s="164">
        <v>2022</v>
      </c>
      <c r="C351" s="164">
        <v>3.55</v>
      </c>
      <c r="D351" s="164">
        <v>3.29</v>
      </c>
      <c r="E351" s="164">
        <v>0.26</v>
      </c>
      <c r="F351" s="164">
        <v>440515</v>
      </c>
      <c r="G351" s="164">
        <v>39829</v>
      </c>
    </row>
    <row r="352" spans="1:7" ht="15.75" customHeight="1">
      <c r="A352" s="126" t="s">
        <v>141</v>
      </c>
      <c r="B352" s="163">
        <v>2023</v>
      </c>
      <c r="C352" s="163">
        <v>4.32</v>
      </c>
      <c r="D352" s="163">
        <v>0</v>
      </c>
      <c r="E352" s="163">
        <v>0</v>
      </c>
      <c r="F352" s="163">
        <v>0</v>
      </c>
      <c r="G352" s="163">
        <v>0</v>
      </c>
    </row>
    <row r="353" spans="1:7" ht="15.75" customHeight="1">
      <c r="A353" s="130" t="s">
        <v>142</v>
      </c>
      <c r="B353" s="164">
        <v>2015</v>
      </c>
      <c r="C353" s="164">
        <v>114</v>
      </c>
      <c r="D353" s="164">
        <v>96</v>
      </c>
      <c r="E353" s="164">
        <v>6</v>
      </c>
      <c r="F353" s="164">
        <v>10152124</v>
      </c>
      <c r="G353" s="164">
        <v>467726</v>
      </c>
    </row>
    <row r="354" spans="1:7" ht="15.75" customHeight="1">
      <c r="A354" s="126" t="s">
        <v>142</v>
      </c>
      <c r="B354" s="163">
        <v>2016</v>
      </c>
      <c r="C354" s="163">
        <v>111</v>
      </c>
      <c r="D354" s="163">
        <v>94</v>
      </c>
      <c r="E354" s="163">
        <v>4</v>
      </c>
      <c r="F354" s="163">
        <v>9605549</v>
      </c>
      <c r="G354" s="163">
        <v>339271</v>
      </c>
    </row>
    <row r="355" spans="1:7" ht="15.75" customHeight="1">
      <c r="A355" s="130" t="s">
        <v>142</v>
      </c>
      <c r="B355" s="164">
        <v>2017</v>
      </c>
      <c r="C355" s="164">
        <v>110</v>
      </c>
      <c r="D355" s="164">
        <v>92</v>
      </c>
      <c r="E355" s="164">
        <v>6</v>
      </c>
      <c r="F355" s="164">
        <v>10345505.539999999</v>
      </c>
      <c r="G355" s="164">
        <v>527171.66</v>
      </c>
    </row>
    <row r="356" spans="1:7" ht="15.75" customHeight="1">
      <c r="A356" s="126" t="s">
        <v>142</v>
      </c>
      <c r="B356" s="163">
        <v>2018</v>
      </c>
      <c r="C356" s="163">
        <v>104</v>
      </c>
      <c r="D356" s="163">
        <v>92</v>
      </c>
      <c r="E356" s="163">
        <v>6</v>
      </c>
      <c r="F356" s="163">
        <v>10003693</v>
      </c>
      <c r="G356" s="163">
        <v>512243</v>
      </c>
    </row>
    <row r="357" spans="1:7" ht="15.75" customHeight="1">
      <c r="A357" s="130" t="s">
        <v>142</v>
      </c>
      <c r="B357" s="164">
        <v>2019</v>
      </c>
      <c r="C357" s="164">
        <v>102</v>
      </c>
      <c r="D357" s="164">
        <v>84</v>
      </c>
      <c r="E357" s="164">
        <v>7</v>
      </c>
      <c r="F357" s="164">
        <v>9801789</v>
      </c>
      <c r="G357" s="164">
        <v>610052</v>
      </c>
    </row>
    <row r="358" spans="1:7" ht="15.75" customHeight="1">
      <c r="A358" s="126" t="s">
        <v>142</v>
      </c>
      <c r="B358" s="163">
        <v>2020</v>
      </c>
      <c r="C358" s="163">
        <v>102</v>
      </c>
      <c r="D358" s="163">
        <v>87</v>
      </c>
      <c r="E358" s="163">
        <v>4</v>
      </c>
      <c r="F358" s="163">
        <v>9911415</v>
      </c>
      <c r="G358" s="163">
        <v>367195</v>
      </c>
    </row>
    <row r="359" spans="1:7" ht="15.75" customHeight="1">
      <c r="A359" s="130" t="s">
        <v>142</v>
      </c>
      <c r="B359" s="164">
        <v>2021</v>
      </c>
      <c r="C359" s="164">
        <v>102</v>
      </c>
      <c r="D359" s="164">
        <v>85</v>
      </c>
      <c r="E359" s="164">
        <v>5</v>
      </c>
      <c r="F359" s="164">
        <v>10297117</v>
      </c>
      <c r="G359" s="164">
        <v>482825</v>
      </c>
    </row>
    <row r="360" spans="1:7" ht="15.75" customHeight="1">
      <c r="A360" s="126" t="s">
        <v>142</v>
      </c>
      <c r="B360" s="163">
        <v>2022</v>
      </c>
      <c r="C360" s="163">
        <v>98</v>
      </c>
      <c r="D360" s="163">
        <v>85</v>
      </c>
      <c r="E360" s="163">
        <v>5</v>
      </c>
      <c r="F360" s="163">
        <v>10330075</v>
      </c>
      <c r="G360" s="163">
        <v>461705</v>
      </c>
    </row>
    <row r="361" spans="1:7" ht="15.75" customHeight="1">
      <c r="A361" s="130" t="s">
        <v>142</v>
      </c>
      <c r="B361" s="164">
        <v>2023</v>
      </c>
      <c r="C361" s="164"/>
      <c r="D361" s="164">
        <v>0</v>
      </c>
      <c r="E361" s="164">
        <v>0</v>
      </c>
      <c r="F361" s="164">
        <v>0</v>
      </c>
      <c r="G361" s="164">
        <v>0</v>
      </c>
    </row>
    <row r="362" spans="1:7" ht="15.75" customHeight="1">
      <c r="A362" s="126" t="s">
        <v>143</v>
      </c>
      <c r="B362" s="163">
        <v>2015</v>
      </c>
      <c r="C362" s="163">
        <v>20.3</v>
      </c>
      <c r="D362" s="163">
        <v>20.170000000000002</v>
      </c>
      <c r="E362" s="163">
        <v>0</v>
      </c>
      <c r="F362" s="163">
        <v>2268736.84</v>
      </c>
      <c r="G362" s="163">
        <v>0</v>
      </c>
    </row>
    <row r="363" spans="1:7" ht="15.75" customHeight="1">
      <c r="A363" s="130" t="s">
        <v>143</v>
      </c>
      <c r="B363" s="164">
        <v>2016</v>
      </c>
      <c r="C363" s="164">
        <v>18.8</v>
      </c>
      <c r="D363" s="164">
        <v>18.8</v>
      </c>
      <c r="E363" s="164">
        <v>0</v>
      </c>
      <c r="F363" s="164">
        <v>1964153.88</v>
      </c>
      <c r="G363" s="164">
        <v>0</v>
      </c>
    </row>
    <row r="364" spans="1:7" ht="15.75" customHeight="1">
      <c r="A364" s="126" t="s">
        <v>143</v>
      </c>
      <c r="B364" s="163">
        <v>2017</v>
      </c>
      <c r="C364" s="163">
        <v>18.2</v>
      </c>
      <c r="D364" s="163">
        <v>15.05</v>
      </c>
      <c r="E364" s="163">
        <v>0</v>
      </c>
      <c r="F364" s="163">
        <v>1773194.55</v>
      </c>
      <c r="G364" s="163">
        <v>0</v>
      </c>
    </row>
    <row r="365" spans="1:7" ht="15.75" customHeight="1">
      <c r="A365" s="130" t="s">
        <v>143</v>
      </c>
      <c r="B365" s="164">
        <v>2018</v>
      </c>
      <c r="C365" s="164">
        <v>18.559999999999999</v>
      </c>
      <c r="D365" s="164">
        <v>18.559999999999999</v>
      </c>
      <c r="E365" s="164">
        <v>0</v>
      </c>
      <c r="F365" s="164">
        <v>1999551</v>
      </c>
      <c r="G365" s="164">
        <v>0</v>
      </c>
    </row>
    <row r="366" spans="1:7" ht="15.75" customHeight="1">
      <c r="A366" s="126" t="s">
        <v>143</v>
      </c>
      <c r="B366" s="163">
        <v>2019</v>
      </c>
      <c r="C366" s="163">
        <v>19.760000000000002</v>
      </c>
      <c r="D366" s="163">
        <v>19.760000000000002</v>
      </c>
      <c r="E366" s="163">
        <v>0</v>
      </c>
      <c r="F366" s="163">
        <v>2262159</v>
      </c>
      <c r="G366" s="163">
        <v>0</v>
      </c>
    </row>
    <row r="367" spans="1:7" ht="15.75" customHeight="1">
      <c r="A367" s="130" t="s">
        <v>143</v>
      </c>
      <c r="B367" s="164">
        <v>2020</v>
      </c>
      <c r="C367" s="164">
        <v>19.940000000000001</v>
      </c>
      <c r="D367" s="164">
        <v>19.940000000000001</v>
      </c>
      <c r="E367" s="164">
        <v>0</v>
      </c>
      <c r="F367" s="164">
        <v>2301138</v>
      </c>
      <c r="G367" s="164">
        <v>0</v>
      </c>
    </row>
    <row r="368" spans="1:7" ht="15.75" customHeight="1">
      <c r="A368" s="126" t="s">
        <v>143</v>
      </c>
      <c r="B368" s="163">
        <v>2021</v>
      </c>
      <c r="C368" s="163">
        <v>19.97</v>
      </c>
      <c r="D368" s="163">
        <v>19.97</v>
      </c>
      <c r="E368" s="163">
        <v>0</v>
      </c>
      <c r="F368" s="163">
        <v>2366873</v>
      </c>
      <c r="G368" s="163">
        <v>0</v>
      </c>
    </row>
    <row r="369" spans="1:7" ht="15.75" customHeight="1">
      <c r="A369" s="130" t="s">
        <v>143</v>
      </c>
      <c r="B369" s="164">
        <v>2022</v>
      </c>
      <c r="C369" s="164">
        <v>21.41</v>
      </c>
      <c r="D369" s="164">
        <v>21.41</v>
      </c>
      <c r="E369" s="164">
        <v>0</v>
      </c>
      <c r="F369" s="164">
        <v>2413487</v>
      </c>
      <c r="G369" s="164">
        <v>0</v>
      </c>
    </row>
    <row r="370" spans="1:7" ht="15.75" customHeight="1">
      <c r="A370" s="126" t="s">
        <v>143</v>
      </c>
      <c r="B370" s="163">
        <v>2023</v>
      </c>
      <c r="C370" s="163">
        <v>19.579999999999998</v>
      </c>
      <c r="D370" s="163">
        <v>0</v>
      </c>
      <c r="E370" s="163">
        <v>0</v>
      </c>
      <c r="F370" s="163">
        <v>0</v>
      </c>
      <c r="G370" s="163">
        <v>0</v>
      </c>
    </row>
    <row r="371" spans="1:7" ht="15.75" customHeight="1">
      <c r="A371" s="130" t="s">
        <v>144</v>
      </c>
      <c r="B371" s="164">
        <v>2015</v>
      </c>
      <c r="C371" s="164">
        <v>78</v>
      </c>
      <c r="D371" s="164">
        <v>52.9</v>
      </c>
      <c r="E371" s="164">
        <v>25.85</v>
      </c>
      <c r="F371" s="164">
        <v>4802313.25</v>
      </c>
      <c r="G371" s="164">
        <v>2346688.0499999998</v>
      </c>
    </row>
    <row r="372" spans="1:7" ht="15.75" customHeight="1">
      <c r="A372" s="126" t="s">
        <v>144</v>
      </c>
      <c r="B372" s="163">
        <v>2016</v>
      </c>
      <c r="C372" s="163">
        <v>75</v>
      </c>
      <c r="D372" s="163">
        <v>51.57</v>
      </c>
      <c r="E372" s="163">
        <v>24.15</v>
      </c>
      <c r="F372" s="163">
        <v>4786376.1900000004</v>
      </c>
      <c r="G372" s="163">
        <v>2240932.16</v>
      </c>
    </row>
    <row r="373" spans="1:7" ht="15.75" customHeight="1">
      <c r="A373" s="130" t="s">
        <v>144</v>
      </c>
      <c r="B373" s="164">
        <v>2017</v>
      </c>
      <c r="C373" s="164">
        <v>84</v>
      </c>
      <c r="D373" s="164">
        <v>57</v>
      </c>
      <c r="E373" s="164">
        <v>27</v>
      </c>
      <c r="F373" s="164">
        <v>5045183.9400000004</v>
      </c>
      <c r="G373" s="164">
        <v>2386151.27</v>
      </c>
    </row>
    <row r="374" spans="1:7" ht="15.75" customHeight="1">
      <c r="A374" s="126" t="s">
        <v>144</v>
      </c>
      <c r="B374" s="163">
        <v>2018</v>
      </c>
      <c r="C374" s="163">
        <v>89.68</v>
      </c>
      <c r="D374" s="163">
        <v>61.33</v>
      </c>
      <c r="E374" s="163">
        <v>28.35</v>
      </c>
      <c r="F374" s="163">
        <v>5829910</v>
      </c>
      <c r="G374" s="163">
        <v>2695023.79</v>
      </c>
    </row>
    <row r="375" spans="1:7" ht="15.75" customHeight="1">
      <c r="A375" s="130" t="s">
        <v>144</v>
      </c>
      <c r="B375" s="164">
        <v>2019</v>
      </c>
      <c r="C375" s="164">
        <v>90.18</v>
      </c>
      <c r="D375" s="164">
        <v>61.46</v>
      </c>
      <c r="E375" s="164">
        <v>28.71</v>
      </c>
      <c r="F375" s="164">
        <v>6002035.3899999997</v>
      </c>
      <c r="G375" s="164">
        <v>2804082.9</v>
      </c>
    </row>
    <row r="376" spans="1:7" ht="15.75" customHeight="1">
      <c r="A376" s="126" t="s">
        <v>144</v>
      </c>
      <c r="B376" s="163">
        <v>2020</v>
      </c>
      <c r="C376" s="163">
        <v>75.900000000000006</v>
      </c>
      <c r="D376" s="163">
        <v>50.35</v>
      </c>
      <c r="E376" s="163">
        <v>25.55</v>
      </c>
      <c r="F376" s="163">
        <v>5413554.9699999997</v>
      </c>
      <c r="G376" s="163">
        <v>2747636.12</v>
      </c>
    </row>
    <row r="377" spans="1:7" ht="15.75" customHeight="1">
      <c r="A377" s="130" t="s">
        <v>144</v>
      </c>
      <c r="B377" s="164">
        <v>2021</v>
      </c>
      <c r="C377" s="164">
        <v>70.292000000000002</v>
      </c>
      <c r="D377" s="164">
        <v>46.058</v>
      </c>
      <c r="E377" s="164">
        <v>24.233000000000001</v>
      </c>
      <c r="F377" s="164">
        <v>6003856</v>
      </c>
      <c r="G377" s="164">
        <v>2219255</v>
      </c>
    </row>
    <row r="378" spans="1:7" ht="15.75" customHeight="1">
      <c r="A378" s="126" t="s">
        <v>144</v>
      </c>
      <c r="B378" s="163">
        <v>2022</v>
      </c>
      <c r="C378" s="163">
        <v>73.459999999999994</v>
      </c>
      <c r="D378" s="163">
        <v>48.47</v>
      </c>
      <c r="E378" s="163">
        <v>24.99</v>
      </c>
      <c r="F378" s="163">
        <v>6473449</v>
      </c>
      <c r="G378" s="163">
        <v>2142474</v>
      </c>
    </row>
    <row r="379" spans="1:7" ht="15.75" customHeight="1">
      <c r="A379" s="130" t="s">
        <v>144</v>
      </c>
      <c r="B379" s="164">
        <v>2023</v>
      </c>
      <c r="C379" s="164">
        <v>87.02</v>
      </c>
      <c r="D379" s="164">
        <v>0</v>
      </c>
      <c r="E379" s="164">
        <v>0</v>
      </c>
      <c r="F379" s="164">
        <v>0</v>
      </c>
      <c r="G379" s="164">
        <v>0</v>
      </c>
    </row>
    <row r="380" spans="1:7" ht="15.75" customHeight="1">
      <c r="A380" s="126" t="s">
        <v>145</v>
      </c>
      <c r="B380" s="163">
        <v>2015</v>
      </c>
      <c r="C380" s="163">
        <v>27</v>
      </c>
      <c r="D380" s="163">
        <v>23</v>
      </c>
      <c r="E380" s="163">
        <v>4</v>
      </c>
      <c r="F380" s="163">
        <v>1674532</v>
      </c>
      <c r="G380" s="163">
        <v>320464</v>
      </c>
    </row>
    <row r="381" spans="1:7" ht="15.75" customHeight="1">
      <c r="A381" s="130" t="s">
        <v>145</v>
      </c>
      <c r="B381" s="164">
        <v>2016</v>
      </c>
      <c r="C381" s="164">
        <v>26</v>
      </c>
      <c r="D381" s="164">
        <v>22</v>
      </c>
      <c r="E381" s="164">
        <v>4</v>
      </c>
      <c r="F381" s="164">
        <v>1852589.36</v>
      </c>
      <c r="G381" s="164">
        <v>321668.65999999997</v>
      </c>
    </row>
    <row r="382" spans="1:7" ht="15.75" customHeight="1">
      <c r="A382" s="126" t="s">
        <v>145</v>
      </c>
      <c r="B382" s="163">
        <v>2017</v>
      </c>
      <c r="C382" s="163">
        <v>26</v>
      </c>
      <c r="D382" s="163">
        <v>22</v>
      </c>
      <c r="E382" s="163">
        <v>4</v>
      </c>
      <c r="F382" s="163">
        <v>1822038</v>
      </c>
      <c r="G382" s="163">
        <v>406723.43</v>
      </c>
    </row>
    <row r="383" spans="1:7" ht="15.75" customHeight="1">
      <c r="A383" s="130" t="s">
        <v>145</v>
      </c>
      <c r="B383" s="164">
        <v>2018</v>
      </c>
      <c r="C383" s="164">
        <v>27</v>
      </c>
      <c r="D383" s="164">
        <v>23</v>
      </c>
      <c r="E383" s="164">
        <v>4</v>
      </c>
      <c r="F383" s="164">
        <v>1619447.07</v>
      </c>
      <c r="G383" s="164">
        <v>459370.49</v>
      </c>
    </row>
    <row r="384" spans="1:7" ht="15.75" customHeight="1">
      <c r="A384" s="126" t="s">
        <v>145</v>
      </c>
      <c r="B384" s="163">
        <v>2019</v>
      </c>
      <c r="C384" s="163">
        <v>28</v>
      </c>
      <c r="D384" s="163">
        <v>25</v>
      </c>
      <c r="E384" s="163">
        <v>3</v>
      </c>
      <c r="F384" s="163">
        <v>2009756</v>
      </c>
      <c r="G384" s="163">
        <v>345411.82</v>
      </c>
    </row>
    <row r="385" spans="1:7" ht="15.75" customHeight="1">
      <c r="A385" s="130" t="s">
        <v>145</v>
      </c>
      <c r="B385" s="164">
        <v>2020</v>
      </c>
      <c r="C385" s="164"/>
      <c r="D385" s="164">
        <v>23</v>
      </c>
      <c r="E385" s="164">
        <v>2</v>
      </c>
      <c r="F385" s="164">
        <v>1902249.92</v>
      </c>
      <c r="G385" s="164">
        <v>124854.98</v>
      </c>
    </row>
    <row r="386" spans="1:7" ht="15.75" customHeight="1">
      <c r="A386" s="126" t="s">
        <v>145</v>
      </c>
      <c r="B386" s="163">
        <v>2021</v>
      </c>
      <c r="C386" s="163">
        <v>25</v>
      </c>
      <c r="D386" s="163">
        <v>22</v>
      </c>
      <c r="E386" s="163">
        <v>3</v>
      </c>
      <c r="F386" s="163">
        <v>1829413.5</v>
      </c>
      <c r="G386" s="163">
        <v>250869.2</v>
      </c>
    </row>
    <row r="387" spans="1:7" ht="15.75" customHeight="1">
      <c r="A387" s="130" t="s">
        <v>145</v>
      </c>
      <c r="B387" s="164">
        <v>2022</v>
      </c>
      <c r="C387" s="164"/>
      <c r="D387" s="164">
        <v>21.5</v>
      </c>
      <c r="E387" s="164">
        <v>3</v>
      </c>
      <c r="F387" s="164">
        <v>1988156.69</v>
      </c>
      <c r="G387" s="164">
        <v>245983.01</v>
      </c>
    </row>
    <row r="388" spans="1:7" ht="15.75" customHeight="1">
      <c r="A388" s="126" t="s">
        <v>145</v>
      </c>
      <c r="B388" s="163">
        <v>2023</v>
      </c>
      <c r="C388" s="163">
        <v>23.34</v>
      </c>
      <c r="D388" s="163">
        <v>0</v>
      </c>
      <c r="E388" s="163">
        <v>0</v>
      </c>
      <c r="F388" s="163">
        <v>0</v>
      </c>
      <c r="G388" s="163">
        <v>0</v>
      </c>
    </row>
    <row r="389" spans="1:7" ht="15.75" customHeight="1">
      <c r="A389" s="130" t="s">
        <v>146</v>
      </c>
      <c r="B389" s="164">
        <v>2015</v>
      </c>
      <c r="C389" s="164"/>
      <c r="D389" s="164">
        <v>0</v>
      </c>
      <c r="E389" s="164">
        <v>0</v>
      </c>
      <c r="F389" s="164">
        <v>0</v>
      </c>
      <c r="G389" s="164">
        <v>0</v>
      </c>
    </row>
    <row r="390" spans="1:7" ht="15.75" customHeight="1">
      <c r="A390" s="126" t="s">
        <v>146</v>
      </c>
      <c r="B390" s="163">
        <v>2016</v>
      </c>
      <c r="C390" s="163"/>
      <c r="D390" s="163">
        <v>0</v>
      </c>
      <c r="E390" s="163">
        <v>0</v>
      </c>
      <c r="F390" s="163">
        <v>0</v>
      </c>
      <c r="G390" s="163">
        <v>0</v>
      </c>
    </row>
    <row r="391" spans="1:7" ht="15.75" customHeight="1">
      <c r="A391" s="130" t="s">
        <v>146</v>
      </c>
      <c r="B391" s="164">
        <v>2017</v>
      </c>
      <c r="C391" s="164">
        <v>84</v>
      </c>
      <c r="D391" s="164">
        <v>65</v>
      </c>
      <c r="E391" s="164">
        <v>19</v>
      </c>
      <c r="F391" s="164">
        <v>5486892</v>
      </c>
      <c r="G391" s="164">
        <v>1717872</v>
      </c>
    </row>
    <row r="392" spans="1:7" ht="15.75" customHeight="1">
      <c r="A392" s="126" t="s">
        <v>146</v>
      </c>
      <c r="B392" s="163">
        <v>2018</v>
      </c>
      <c r="C392" s="163">
        <v>81.83</v>
      </c>
      <c r="D392" s="163">
        <v>64.41</v>
      </c>
      <c r="E392" s="163">
        <v>17.43</v>
      </c>
      <c r="F392" s="163">
        <v>5599349.8700000001</v>
      </c>
      <c r="G392" s="163">
        <v>895803.88</v>
      </c>
    </row>
    <row r="393" spans="1:7" ht="15.75" customHeight="1">
      <c r="A393" s="130" t="s">
        <v>146</v>
      </c>
      <c r="B393" s="164">
        <v>2019</v>
      </c>
      <c r="C393" s="164">
        <v>79.849999999999994</v>
      </c>
      <c r="D393" s="164">
        <v>60.26</v>
      </c>
      <c r="E393" s="164">
        <v>19.59</v>
      </c>
      <c r="F393" s="164">
        <v>5341364.66</v>
      </c>
      <c r="G393" s="164">
        <v>1893305.49</v>
      </c>
    </row>
    <row r="394" spans="1:7" ht="15.75" customHeight="1">
      <c r="A394" s="126" t="s">
        <v>146</v>
      </c>
      <c r="B394" s="163">
        <v>2020</v>
      </c>
      <c r="C394" s="163">
        <v>78.33</v>
      </c>
      <c r="D394" s="163">
        <v>60.37</v>
      </c>
      <c r="E394" s="163">
        <v>17.96</v>
      </c>
      <c r="F394" s="163">
        <v>5582535.3200000003</v>
      </c>
      <c r="G394" s="163">
        <v>1759442.74</v>
      </c>
    </row>
    <row r="395" spans="1:7" ht="15.75" customHeight="1">
      <c r="A395" s="130" t="s">
        <v>146</v>
      </c>
      <c r="B395" s="164">
        <v>2021</v>
      </c>
      <c r="C395" s="164">
        <v>77.819999999999993</v>
      </c>
      <c r="D395" s="164">
        <v>56.89</v>
      </c>
      <c r="E395" s="164">
        <v>20.92</v>
      </c>
      <c r="F395" s="164">
        <v>5598023</v>
      </c>
      <c r="G395" s="164">
        <v>2071326.34</v>
      </c>
    </row>
    <row r="396" spans="1:7" ht="15.75" customHeight="1">
      <c r="A396" s="126" t="s">
        <v>146</v>
      </c>
      <c r="B396" s="163">
        <v>2022</v>
      </c>
      <c r="C396" s="163">
        <v>80.72</v>
      </c>
      <c r="D396" s="163">
        <v>58.48</v>
      </c>
      <c r="E396" s="163">
        <v>22.23</v>
      </c>
      <c r="F396" s="163">
        <v>5822075.1200000001</v>
      </c>
      <c r="G396" s="163">
        <v>2671930.7799999998</v>
      </c>
    </row>
    <row r="397" spans="1:7" ht="15.75" customHeight="1">
      <c r="A397" s="130" t="s">
        <v>146</v>
      </c>
      <c r="B397" s="164">
        <v>2023</v>
      </c>
      <c r="C397" s="164">
        <v>82.2</v>
      </c>
      <c r="D397" s="164">
        <v>0</v>
      </c>
      <c r="E397" s="164">
        <v>0</v>
      </c>
      <c r="F397" s="164">
        <v>0</v>
      </c>
      <c r="G397" s="164">
        <v>0</v>
      </c>
    </row>
    <row r="398" spans="1:7" ht="15.75" customHeight="1">
      <c r="A398" s="126" t="s">
        <v>147</v>
      </c>
      <c r="B398" s="163">
        <v>2015</v>
      </c>
      <c r="C398" s="163">
        <v>10</v>
      </c>
      <c r="D398" s="163">
        <v>8</v>
      </c>
      <c r="E398" s="163">
        <v>2</v>
      </c>
      <c r="F398" s="163">
        <v>624667.16</v>
      </c>
      <c r="G398" s="163">
        <v>118984.22</v>
      </c>
    </row>
    <row r="399" spans="1:7" ht="15.75" customHeight="1">
      <c r="A399" s="130" t="s">
        <v>147</v>
      </c>
      <c r="B399" s="164">
        <v>2016</v>
      </c>
      <c r="C399" s="164">
        <v>11</v>
      </c>
      <c r="D399" s="164">
        <v>9.35</v>
      </c>
      <c r="E399" s="164">
        <v>1.65</v>
      </c>
      <c r="F399" s="164">
        <v>706434.65</v>
      </c>
      <c r="G399" s="164">
        <v>124797.23</v>
      </c>
    </row>
    <row r="400" spans="1:7" ht="15.75" customHeight="1">
      <c r="A400" s="126" t="s">
        <v>147</v>
      </c>
      <c r="B400" s="163">
        <v>2017</v>
      </c>
      <c r="C400" s="163">
        <v>11</v>
      </c>
      <c r="D400" s="163">
        <v>8.66</v>
      </c>
      <c r="E400" s="163">
        <v>2.34</v>
      </c>
      <c r="F400" s="163">
        <v>653376.07999999996</v>
      </c>
      <c r="G400" s="163">
        <v>176176.16</v>
      </c>
    </row>
    <row r="401" spans="1:7" ht="15.75" customHeight="1">
      <c r="A401" s="130" t="s">
        <v>147</v>
      </c>
      <c r="B401" s="164">
        <v>2018</v>
      </c>
      <c r="C401" s="164">
        <v>10.97</v>
      </c>
      <c r="D401" s="164">
        <v>8.68</v>
      </c>
      <c r="E401" s="164">
        <v>2.29</v>
      </c>
      <c r="F401" s="164">
        <v>685732.69</v>
      </c>
      <c r="G401" s="164">
        <v>180939.59</v>
      </c>
    </row>
    <row r="402" spans="1:7" ht="15.75" customHeight="1">
      <c r="A402" s="126" t="s">
        <v>147</v>
      </c>
      <c r="B402" s="163">
        <v>2019</v>
      </c>
      <c r="C402" s="163">
        <v>10.4</v>
      </c>
      <c r="D402" s="163">
        <v>8.24</v>
      </c>
      <c r="E402" s="163">
        <v>2.16</v>
      </c>
      <c r="F402" s="163">
        <v>663054.07999999996</v>
      </c>
      <c r="G402" s="163">
        <v>173555.64</v>
      </c>
    </row>
    <row r="403" spans="1:7" ht="15.75" customHeight="1">
      <c r="A403" s="130" t="s">
        <v>147</v>
      </c>
      <c r="B403" s="164">
        <v>2020</v>
      </c>
      <c r="C403" s="164">
        <v>10.69</v>
      </c>
      <c r="D403" s="164">
        <v>8.57</v>
      </c>
      <c r="E403" s="164">
        <v>2.13</v>
      </c>
      <c r="F403" s="164">
        <v>742893.95</v>
      </c>
      <c r="G403" s="164">
        <v>184311.66</v>
      </c>
    </row>
    <row r="404" spans="1:7" ht="15.75" customHeight="1">
      <c r="A404" s="126" t="s">
        <v>147</v>
      </c>
      <c r="B404" s="163">
        <v>2021</v>
      </c>
      <c r="C404" s="163">
        <v>10.55</v>
      </c>
      <c r="D404" s="163">
        <v>8.2799999999999994</v>
      </c>
      <c r="E404" s="163">
        <v>2.2599999999999998</v>
      </c>
      <c r="F404" s="163">
        <v>729489.42</v>
      </c>
      <c r="G404" s="163">
        <v>199163.72</v>
      </c>
    </row>
    <row r="405" spans="1:7" ht="15.75" customHeight="1">
      <c r="A405" s="130" t="s">
        <v>147</v>
      </c>
      <c r="B405" s="164">
        <v>2022</v>
      </c>
      <c r="C405" s="164">
        <v>9.7899999999999991</v>
      </c>
      <c r="D405" s="164">
        <v>7.32</v>
      </c>
      <c r="E405" s="164">
        <v>2.4700000000000002</v>
      </c>
      <c r="F405" s="164">
        <v>691925.77</v>
      </c>
      <c r="G405" s="164">
        <v>233012.95</v>
      </c>
    </row>
    <row r="406" spans="1:7" ht="15.75" customHeight="1">
      <c r="A406" s="126" t="s">
        <v>147</v>
      </c>
      <c r="B406" s="163">
        <v>2023</v>
      </c>
      <c r="C406" s="163">
        <v>10.8</v>
      </c>
      <c r="D406" s="163">
        <v>0</v>
      </c>
      <c r="E406" s="163">
        <v>0</v>
      </c>
      <c r="F406" s="163">
        <v>0</v>
      </c>
      <c r="G406" s="163">
        <v>0</v>
      </c>
    </row>
    <row r="407" spans="1:7" ht="15.75" customHeight="1">
      <c r="A407" s="130" t="s">
        <v>148</v>
      </c>
      <c r="B407" s="164">
        <v>2015</v>
      </c>
      <c r="C407" s="164">
        <v>15</v>
      </c>
      <c r="D407" s="164">
        <v>14.03</v>
      </c>
      <c r="E407" s="164">
        <v>0.72</v>
      </c>
      <c r="F407" s="164">
        <v>756927.48</v>
      </c>
      <c r="G407" s="164">
        <v>47097.4</v>
      </c>
    </row>
    <row r="408" spans="1:7" ht="15.75" customHeight="1">
      <c r="A408" s="126" t="s">
        <v>148</v>
      </c>
      <c r="B408" s="163">
        <v>2016</v>
      </c>
      <c r="C408" s="163">
        <v>15</v>
      </c>
      <c r="D408" s="163">
        <v>14</v>
      </c>
      <c r="E408" s="163">
        <v>0.85</v>
      </c>
      <c r="F408" s="163">
        <v>791645.05</v>
      </c>
      <c r="G408" s="163">
        <v>57344.24</v>
      </c>
    </row>
    <row r="409" spans="1:7" ht="15.75" customHeight="1">
      <c r="A409" s="130" t="s">
        <v>148</v>
      </c>
      <c r="B409" s="164">
        <v>2017</v>
      </c>
      <c r="C409" s="164">
        <v>16</v>
      </c>
      <c r="D409" s="164">
        <v>14.47</v>
      </c>
      <c r="E409" s="164">
        <v>1.43</v>
      </c>
      <c r="F409" s="164">
        <v>819878</v>
      </c>
      <c r="G409" s="164">
        <v>100440</v>
      </c>
    </row>
    <row r="410" spans="1:7" ht="15.75" customHeight="1">
      <c r="A410" s="126" t="s">
        <v>148</v>
      </c>
      <c r="B410" s="163">
        <v>2018</v>
      </c>
      <c r="C410" s="163">
        <v>14.49</v>
      </c>
      <c r="D410" s="163">
        <v>12.99</v>
      </c>
      <c r="E410" s="163">
        <v>1.5</v>
      </c>
      <c r="F410" s="163">
        <v>757479</v>
      </c>
      <c r="G410" s="163">
        <v>110557</v>
      </c>
    </row>
    <row r="411" spans="1:7" ht="15.75" customHeight="1">
      <c r="A411" s="130" t="s">
        <v>148</v>
      </c>
      <c r="B411" s="164">
        <v>2019</v>
      </c>
      <c r="C411" s="164">
        <v>15.02</v>
      </c>
      <c r="D411" s="164">
        <v>13.52</v>
      </c>
      <c r="E411" s="164">
        <v>1.5</v>
      </c>
      <c r="F411" s="164">
        <v>814030</v>
      </c>
      <c r="G411" s="164">
        <v>181317</v>
      </c>
    </row>
    <row r="412" spans="1:7" ht="15.75" customHeight="1">
      <c r="A412" s="126" t="s">
        <v>148</v>
      </c>
      <c r="B412" s="163">
        <v>2020</v>
      </c>
      <c r="C412" s="163">
        <v>14.91</v>
      </c>
      <c r="D412" s="163">
        <v>13.11</v>
      </c>
      <c r="E412" s="163">
        <v>1.8</v>
      </c>
      <c r="F412" s="163">
        <v>842355</v>
      </c>
      <c r="G412" s="163">
        <v>235654</v>
      </c>
    </row>
    <row r="413" spans="1:7" ht="15.75" customHeight="1">
      <c r="A413" s="130" t="s">
        <v>148</v>
      </c>
      <c r="B413" s="164">
        <v>2021</v>
      </c>
      <c r="C413" s="164">
        <v>15.02</v>
      </c>
      <c r="D413" s="164">
        <v>12.72</v>
      </c>
      <c r="E413" s="164">
        <v>2.2999999999999998</v>
      </c>
      <c r="F413" s="164">
        <v>838656</v>
      </c>
      <c r="G413" s="164">
        <v>305518</v>
      </c>
    </row>
    <row r="414" spans="1:7" ht="15.75" customHeight="1">
      <c r="A414" s="126" t="s">
        <v>148</v>
      </c>
      <c r="B414" s="163">
        <v>2022</v>
      </c>
      <c r="C414" s="163">
        <v>13.87</v>
      </c>
      <c r="D414" s="163">
        <v>12.07</v>
      </c>
      <c r="E414" s="163">
        <v>1.8</v>
      </c>
      <c r="F414" s="163">
        <v>992007</v>
      </c>
      <c r="G414" s="163">
        <v>45431</v>
      </c>
    </row>
    <row r="415" spans="1:7" ht="15.75" customHeight="1">
      <c r="A415" s="130" t="s">
        <v>148</v>
      </c>
      <c r="B415" s="164">
        <v>2023</v>
      </c>
      <c r="C415" s="164">
        <v>16.3</v>
      </c>
      <c r="D415" s="164">
        <v>0</v>
      </c>
      <c r="E415" s="164">
        <v>0</v>
      </c>
      <c r="F415" s="164">
        <v>0</v>
      </c>
      <c r="G415" s="164">
        <v>0</v>
      </c>
    </row>
    <row r="416" spans="1:7" ht="15.75" customHeight="1">
      <c r="A416" s="126" t="s">
        <v>149</v>
      </c>
      <c r="B416" s="163">
        <v>2015</v>
      </c>
      <c r="C416" s="163">
        <v>9</v>
      </c>
      <c r="D416" s="163">
        <v>5</v>
      </c>
      <c r="E416" s="163">
        <v>4</v>
      </c>
      <c r="F416" s="163">
        <v>817512.06</v>
      </c>
      <c r="G416" s="163">
        <v>4649.96</v>
      </c>
    </row>
    <row r="417" spans="1:7" ht="15.75" customHeight="1">
      <c r="A417" s="130" t="s">
        <v>149</v>
      </c>
      <c r="B417" s="164">
        <v>2016</v>
      </c>
      <c r="C417" s="164">
        <v>9</v>
      </c>
      <c r="D417" s="164">
        <v>5</v>
      </c>
      <c r="E417" s="164">
        <v>4</v>
      </c>
      <c r="F417" s="164">
        <v>866381.2</v>
      </c>
      <c r="G417" s="164">
        <v>32026.95</v>
      </c>
    </row>
    <row r="418" spans="1:7" ht="15.75" customHeight="1">
      <c r="A418" s="126" t="s">
        <v>149</v>
      </c>
      <c r="B418" s="163">
        <v>2017</v>
      </c>
      <c r="C418" s="163">
        <v>9</v>
      </c>
      <c r="D418" s="163">
        <v>5</v>
      </c>
      <c r="E418" s="163">
        <v>4</v>
      </c>
      <c r="F418" s="163">
        <v>872366.13</v>
      </c>
      <c r="G418" s="163">
        <v>40053.78</v>
      </c>
    </row>
    <row r="419" spans="1:7" ht="15.75" customHeight="1">
      <c r="A419" s="130" t="s">
        <v>149</v>
      </c>
      <c r="B419" s="164">
        <v>2018</v>
      </c>
      <c r="C419" s="164">
        <v>8</v>
      </c>
      <c r="D419" s="164">
        <v>5</v>
      </c>
      <c r="E419" s="164">
        <v>3</v>
      </c>
      <c r="F419" s="164">
        <v>826766.47</v>
      </c>
      <c r="G419" s="164">
        <v>30317.34</v>
      </c>
    </row>
    <row r="420" spans="1:7" ht="15.75" customHeight="1">
      <c r="A420" s="126" t="s">
        <v>149</v>
      </c>
      <c r="B420" s="163">
        <v>2019</v>
      </c>
      <c r="C420" s="163">
        <v>8</v>
      </c>
      <c r="D420" s="163">
        <v>5</v>
      </c>
      <c r="E420" s="163">
        <v>3</v>
      </c>
      <c r="F420" s="163">
        <v>900900.79</v>
      </c>
      <c r="G420" s="163">
        <v>24941</v>
      </c>
    </row>
    <row r="421" spans="1:7" ht="15.75" customHeight="1">
      <c r="A421" s="130" t="s">
        <v>149</v>
      </c>
      <c r="B421" s="164">
        <v>2020</v>
      </c>
      <c r="C421" s="164">
        <v>8</v>
      </c>
      <c r="D421" s="164">
        <v>5</v>
      </c>
      <c r="E421" s="164">
        <v>3</v>
      </c>
      <c r="F421" s="164">
        <v>884553.25</v>
      </c>
      <c r="G421" s="164">
        <v>21386.25</v>
      </c>
    </row>
    <row r="422" spans="1:7" ht="15.75" customHeight="1">
      <c r="A422" s="126" t="s">
        <v>149</v>
      </c>
      <c r="B422" s="163">
        <v>2021</v>
      </c>
      <c r="C422" s="163">
        <v>8</v>
      </c>
      <c r="D422" s="163">
        <v>8</v>
      </c>
      <c r="E422" s="163">
        <v>3</v>
      </c>
      <c r="F422" s="163">
        <v>889978.48</v>
      </c>
      <c r="G422" s="163">
        <v>26719.49</v>
      </c>
    </row>
    <row r="423" spans="1:7" ht="15.75" customHeight="1">
      <c r="A423" s="130" t="s">
        <v>149</v>
      </c>
      <c r="B423" s="164">
        <v>2022</v>
      </c>
      <c r="C423" s="164">
        <v>8</v>
      </c>
      <c r="D423" s="164">
        <v>8</v>
      </c>
      <c r="E423" s="164">
        <v>3</v>
      </c>
      <c r="F423" s="164">
        <v>902900.5</v>
      </c>
      <c r="G423" s="164">
        <v>16094.12</v>
      </c>
    </row>
    <row r="424" spans="1:7" ht="15.75" customHeight="1">
      <c r="A424" s="126" t="s">
        <v>149</v>
      </c>
      <c r="B424" s="163">
        <v>2023</v>
      </c>
      <c r="C424" s="163">
        <v>8</v>
      </c>
      <c r="D424" s="163">
        <v>0</v>
      </c>
      <c r="E424" s="163">
        <v>0</v>
      </c>
      <c r="F424" s="163">
        <v>0</v>
      </c>
      <c r="G424" s="163">
        <v>0</v>
      </c>
    </row>
    <row r="425" spans="1:7" ht="15.75" customHeight="1">
      <c r="A425" s="130" t="s">
        <v>298</v>
      </c>
      <c r="B425" s="164">
        <v>2015</v>
      </c>
      <c r="C425" s="164">
        <v>146</v>
      </c>
      <c r="D425" s="164">
        <v>105</v>
      </c>
      <c r="E425" s="164">
        <v>41</v>
      </c>
      <c r="F425" s="164">
        <v>8192383</v>
      </c>
      <c r="G425" s="164">
        <v>3565717</v>
      </c>
    </row>
    <row r="426" spans="1:7" ht="15.75" customHeight="1">
      <c r="A426" s="126" t="s">
        <v>298</v>
      </c>
      <c r="B426" s="163">
        <v>2016</v>
      </c>
      <c r="C426" s="163">
        <v>145</v>
      </c>
      <c r="D426" s="163">
        <v>103.28</v>
      </c>
      <c r="E426" s="163">
        <v>41.99</v>
      </c>
      <c r="F426" s="163">
        <v>8333941</v>
      </c>
      <c r="G426" s="163">
        <v>3485888</v>
      </c>
    </row>
    <row r="427" spans="1:7" ht="15.75" customHeight="1">
      <c r="A427" s="130" t="s">
        <v>298</v>
      </c>
      <c r="B427" s="164">
        <v>2017</v>
      </c>
      <c r="C427" s="164">
        <v>140</v>
      </c>
      <c r="D427" s="164">
        <v>103</v>
      </c>
      <c r="E427" s="164">
        <v>38</v>
      </c>
      <c r="F427" s="164">
        <v>8322309</v>
      </c>
      <c r="G427" s="164">
        <v>3215279</v>
      </c>
    </row>
    <row r="428" spans="1:7" ht="15.75" customHeight="1">
      <c r="A428" s="126" t="s">
        <v>298</v>
      </c>
      <c r="B428" s="163">
        <v>2018</v>
      </c>
      <c r="C428" s="163">
        <v>135</v>
      </c>
      <c r="D428" s="163">
        <v>101.6</v>
      </c>
      <c r="E428" s="163">
        <v>33.4</v>
      </c>
      <c r="F428" s="163">
        <v>8896731</v>
      </c>
      <c r="G428" s="163">
        <v>3132569</v>
      </c>
    </row>
    <row r="429" spans="1:7" ht="15.75" customHeight="1">
      <c r="A429" s="130" t="s">
        <v>298</v>
      </c>
      <c r="B429" s="164">
        <v>2019</v>
      </c>
      <c r="C429" s="164">
        <v>136</v>
      </c>
      <c r="D429" s="164">
        <v>96</v>
      </c>
      <c r="E429" s="164">
        <v>39</v>
      </c>
      <c r="F429" s="164">
        <v>8297946</v>
      </c>
      <c r="G429" s="164">
        <v>3633704</v>
      </c>
    </row>
    <row r="430" spans="1:7" ht="15.75" customHeight="1">
      <c r="A430" s="126" t="s">
        <v>298</v>
      </c>
      <c r="B430" s="163">
        <v>2020</v>
      </c>
      <c r="C430" s="163">
        <v>129</v>
      </c>
      <c r="D430" s="163">
        <v>97</v>
      </c>
      <c r="E430" s="163">
        <v>33</v>
      </c>
      <c r="F430" s="163">
        <v>8687942</v>
      </c>
      <c r="G430" s="163">
        <v>2923212</v>
      </c>
    </row>
    <row r="431" spans="1:7" ht="15.75" customHeight="1">
      <c r="A431" s="130" t="s">
        <v>298</v>
      </c>
      <c r="B431" s="164">
        <v>2021</v>
      </c>
      <c r="C431" s="164">
        <v>133</v>
      </c>
      <c r="D431" s="164">
        <v>97</v>
      </c>
      <c r="E431" s="164">
        <v>34</v>
      </c>
      <c r="F431" s="164">
        <v>8748292</v>
      </c>
      <c r="G431" s="164">
        <v>3494457</v>
      </c>
    </row>
    <row r="432" spans="1:7" ht="15.75" customHeight="1">
      <c r="A432" s="126" t="s">
        <v>298</v>
      </c>
      <c r="B432" s="163">
        <v>2022</v>
      </c>
      <c r="C432" s="163">
        <v>128</v>
      </c>
      <c r="D432" s="163">
        <v>89</v>
      </c>
      <c r="E432" s="163">
        <v>39</v>
      </c>
      <c r="F432" s="163">
        <v>9052497</v>
      </c>
      <c r="G432" s="163">
        <v>3154033</v>
      </c>
    </row>
    <row r="433" spans="1:7" ht="15.75" customHeight="1">
      <c r="A433" s="130" t="s">
        <v>298</v>
      </c>
      <c r="B433" s="164">
        <v>2023</v>
      </c>
      <c r="C433" s="164">
        <v>124</v>
      </c>
      <c r="D433" s="164">
        <v>0</v>
      </c>
      <c r="E433" s="164">
        <v>0</v>
      </c>
      <c r="F433" s="164">
        <v>0</v>
      </c>
      <c r="G433" s="164">
        <v>0</v>
      </c>
    </row>
    <row r="434" spans="1:7" ht="15.75" customHeight="1">
      <c r="A434" s="126" t="s">
        <v>152</v>
      </c>
      <c r="B434" s="163">
        <v>2015</v>
      </c>
      <c r="C434" s="163">
        <v>19</v>
      </c>
      <c r="D434" s="163">
        <v>17</v>
      </c>
      <c r="E434" s="163">
        <v>2</v>
      </c>
      <c r="F434" s="163">
        <v>1399446.68</v>
      </c>
      <c r="G434" s="163">
        <v>141160.66</v>
      </c>
    </row>
    <row r="435" spans="1:7" ht="15.75" customHeight="1">
      <c r="A435" s="130" t="s">
        <v>152</v>
      </c>
      <c r="B435" s="164">
        <v>2016</v>
      </c>
      <c r="C435" s="164">
        <v>20</v>
      </c>
      <c r="D435" s="164">
        <v>18</v>
      </c>
      <c r="E435" s="164">
        <v>2</v>
      </c>
      <c r="F435" s="164">
        <v>1856019.36</v>
      </c>
      <c r="G435" s="164">
        <v>160511.35999999999</v>
      </c>
    </row>
    <row r="436" spans="1:7" ht="15.75" customHeight="1">
      <c r="A436" s="126" t="s">
        <v>152</v>
      </c>
      <c r="B436" s="163">
        <v>2017</v>
      </c>
      <c r="C436" s="163">
        <v>19</v>
      </c>
      <c r="D436" s="163">
        <v>17</v>
      </c>
      <c r="E436" s="163">
        <v>2</v>
      </c>
      <c r="F436" s="163">
        <v>1807500.68</v>
      </c>
      <c r="G436" s="163">
        <v>205145.62</v>
      </c>
    </row>
    <row r="437" spans="1:7" ht="15.75" customHeight="1">
      <c r="A437" s="130" t="s">
        <v>152</v>
      </c>
      <c r="B437" s="164">
        <v>2018</v>
      </c>
      <c r="C437" s="164">
        <v>20.25</v>
      </c>
      <c r="D437" s="164">
        <v>16.05</v>
      </c>
      <c r="E437" s="164">
        <v>4.2</v>
      </c>
      <c r="F437" s="164">
        <v>1434117</v>
      </c>
      <c r="G437" s="164">
        <v>375832.39</v>
      </c>
    </row>
    <row r="438" spans="1:7" ht="15.75" customHeight="1">
      <c r="A438" s="126" t="s">
        <v>152</v>
      </c>
      <c r="B438" s="163">
        <v>2019</v>
      </c>
      <c r="C438" s="163">
        <v>20.100000000000001</v>
      </c>
      <c r="D438" s="163">
        <v>15.21</v>
      </c>
      <c r="E438" s="163">
        <v>4.8899999999999997</v>
      </c>
      <c r="F438" s="163">
        <v>1435725.9</v>
      </c>
      <c r="G438" s="163">
        <v>462052.45</v>
      </c>
    </row>
    <row r="439" spans="1:7" ht="15.75" customHeight="1">
      <c r="A439" s="130" t="s">
        <v>152</v>
      </c>
      <c r="B439" s="164">
        <v>2020</v>
      </c>
      <c r="C439" s="164">
        <v>20.23</v>
      </c>
      <c r="D439" s="164">
        <v>15.14</v>
      </c>
      <c r="E439" s="164">
        <v>5.09</v>
      </c>
      <c r="F439" s="164">
        <v>1440430.83</v>
      </c>
      <c r="G439" s="164">
        <v>484222.43</v>
      </c>
    </row>
    <row r="440" spans="1:7" ht="15.75" customHeight="1">
      <c r="A440" s="126" t="s">
        <v>152</v>
      </c>
      <c r="B440" s="163">
        <v>2021</v>
      </c>
      <c r="C440" s="163"/>
      <c r="D440" s="163">
        <v>14.3</v>
      </c>
      <c r="E440" s="163">
        <v>5.5</v>
      </c>
      <c r="F440" s="163">
        <v>1389556.89</v>
      </c>
      <c r="G440" s="163">
        <v>535096.37</v>
      </c>
    </row>
    <row r="441" spans="1:7" ht="15.75" customHeight="1">
      <c r="A441" s="130" t="s">
        <v>152</v>
      </c>
      <c r="B441" s="164">
        <v>2022</v>
      </c>
      <c r="C441" s="164">
        <v>19.57</v>
      </c>
      <c r="D441" s="164">
        <v>13.98</v>
      </c>
      <c r="E441" s="164">
        <v>5.59</v>
      </c>
      <c r="F441" s="164">
        <v>1289586.18</v>
      </c>
      <c r="G441" s="164">
        <v>515776.44</v>
      </c>
    </row>
    <row r="442" spans="1:7" ht="15.75" customHeight="1">
      <c r="A442" s="126" t="s">
        <v>152</v>
      </c>
      <c r="B442" s="163">
        <v>2023</v>
      </c>
      <c r="C442" s="163">
        <v>17.8</v>
      </c>
      <c r="D442" s="163">
        <v>0</v>
      </c>
      <c r="E442" s="163">
        <v>0</v>
      </c>
      <c r="F442" s="163">
        <v>0</v>
      </c>
      <c r="G442" s="163">
        <v>0</v>
      </c>
    </row>
    <row r="443" spans="1:7" ht="15.75" customHeight="1">
      <c r="A443" s="130" t="s">
        <v>5</v>
      </c>
      <c r="B443" s="164">
        <v>2015</v>
      </c>
      <c r="C443" s="164">
        <v>1484</v>
      </c>
      <c r="D443" s="164">
        <v>716</v>
      </c>
      <c r="E443" s="164">
        <v>768</v>
      </c>
      <c r="F443" s="164">
        <v>168067022.75999999</v>
      </c>
      <c r="G443" s="164">
        <v>96563331</v>
      </c>
    </row>
    <row r="444" spans="1:7" ht="15.75" customHeight="1">
      <c r="A444" s="126" t="s">
        <v>5</v>
      </c>
      <c r="B444" s="163">
        <v>2016</v>
      </c>
      <c r="C444" s="163">
        <v>1477</v>
      </c>
      <c r="D444" s="163">
        <v>836.60412562688202</v>
      </c>
      <c r="E444" s="163">
        <v>607.89507147941401</v>
      </c>
      <c r="F444" s="163">
        <v>96206966.174988702</v>
      </c>
      <c r="G444" s="163">
        <v>73886763.9423085</v>
      </c>
    </row>
    <row r="445" spans="1:7" ht="15.75" customHeight="1">
      <c r="A445" s="130" t="s">
        <v>5</v>
      </c>
      <c r="B445" s="164">
        <v>2017</v>
      </c>
      <c r="C445" s="164">
        <v>1584</v>
      </c>
      <c r="D445" s="164">
        <v>838</v>
      </c>
      <c r="E445" s="164">
        <v>702</v>
      </c>
      <c r="F445" s="164">
        <v>92201349</v>
      </c>
      <c r="G445" s="164">
        <v>79540253</v>
      </c>
    </row>
    <row r="446" spans="1:7" ht="15.75" customHeight="1">
      <c r="A446" s="126" t="s">
        <v>5</v>
      </c>
      <c r="B446" s="163">
        <v>2018</v>
      </c>
      <c r="C446" s="163">
        <v>1541.166667</v>
      </c>
      <c r="D446" s="163">
        <v>843.02667220000001</v>
      </c>
      <c r="E446" s="163">
        <v>673.36288160000004</v>
      </c>
      <c r="F446" s="163">
        <v>97359694.280000001</v>
      </c>
      <c r="G446" s="163">
        <v>82274139.200000003</v>
      </c>
    </row>
    <row r="447" spans="1:7" ht="15.75" customHeight="1">
      <c r="A447" s="130" t="s">
        <v>5</v>
      </c>
      <c r="B447" s="164">
        <v>2019</v>
      </c>
      <c r="C447" s="164">
        <v>1517.1666666599999</v>
      </c>
      <c r="D447" s="164">
        <v>783.310084562204</v>
      </c>
      <c r="E447" s="164">
        <v>709</v>
      </c>
      <c r="F447" s="164">
        <v>89696214.270999998</v>
      </c>
      <c r="G447" s="164">
        <v>84812464.062999994</v>
      </c>
    </row>
    <row r="448" spans="1:7" ht="15.75" customHeight="1">
      <c r="A448" s="126" t="s">
        <v>5</v>
      </c>
      <c r="B448" s="163">
        <v>2020</v>
      </c>
      <c r="C448" s="163">
        <v>1431.58</v>
      </c>
      <c r="D448" s="163">
        <v>778.51</v>
      </c>
      <c r="E448" s="163">
        <v>630.94000000000005</v>
      </c>
      <c r="F448" s="163">
        <v>97608737.159999996</v>
      </c>
      <c r="G448" s="163">
        <v>79968067.200000003</v>
      </c>
    </row>
    <row r="449" spans="1:7" ht="15.75" customHeight="1">
      <c r="A449" s="130" t="s">
        <v>5</v>
      </c>
      <c r="B449" s="164">
        <v>2021</v>
      </c>
      <c r="C449" s="164">
        <v>1294.42</v>
      </c>
      <c r="D449" s="164">
        <v>715.65599999999995</v>
      </c>
      <c r="E449" s="164">
        <v>551.34</v>
      </c>
      <c r="F449" s="164">
        <v>90999339.969999999</v>
      </c>
      <c r="G449" s="164">
        <v>69220792.920000002</v>
      </c>
    </row>
    <row r="450" spans="1:7" ht="15.75" customHeight="1">
      <c r="A450" s="126" t="s">
        <v>5</v>
      </c>
      <c r="B450" s="163">
        <v>2022</v>
      </c>
      <c r="C450" s="163">
        <v>1327</v>
      </c>
      <c r="D450" s="163">
        <v>712</v>
      </c>
      <c r="E450" s="163">
        <v>590</v>
      </c>
      <c r="F450" s="163">
        <v>88854953</v>
      </c>
      <c r="G450" s="163">
        <v>77762799</v>
      </c>
    </row>
    <row r="451" spans="1:7" ht="15.75" customHeight="1">
      <c r="A451" s="130" t="s">
        <v>5</v>
      </c>
      <c r="B451" s="164">
        <v>2023</v>
      </c>
      <c r="C451" s="164">
        <v>1404</v>
      </c>
      <c r="D451" s="164">
        <v>0</v>
      </c>
      <c r="E451" s="164">
        <v>0</v>
      </c>
      <c r="F451" s="164">
        <v>0</v>
      </c>
      <c r="G451" s="164">
        <v>0</v>
      </c>
    </row>
    <row r="452" spans="1:7" ht="15.75" customHeight="1">
      <c r="A452" s="126" t="s">
        <v>153</v>
      </c>
      <c r="B452" s="163">
        <v>2015</v>
      </c>
      <c r="C452" s="163">
        <v>18</v>
      </c>
      <c r="D452" s="163">
        <v>10</v>
      </c>
      <c r="E452" s="163">
        <v>5.875</v>
      </c>
      <c r="F452" s="163">
        <v>1647909.89</v>
      </c>
      <c r="G452" s="163">
        <v>190402.51</v>
      </c>
    </row>
    <row r="453" spans="1:7" ht="15.75" customHeight="1">
      <c r="A453" s="130" t="s">
        <v>153</v>
      </c>
      <c r="B453" s="164">
        <v>2016</v>
      </c>
      <c r="C453" s="164">
        <v>18</v>
      </c>
      <c r="D453" s="164">
        <v>14</v>
      </c>
      <c r="E453" s="164">
        <v>3.1</v>
      </c>
      <c r="F453" s="164">
        <v>1815379.67</v>
      </c>
      <c r="G453" s="164">
        <v>253569.79</v>
      </c>
    </row>
    <row r="454" spans="1:7" ht="15.75" customHeight="1">
      <c r="A454" s="126" t="s">
        <v>153</v>
      </c>
      <c r="B454" s="163">
        <v>2017</v>
      </c>
      <c r="C454" s="163">
        <v>18</v>
      </c>
      <c r="D454" s="163">
        <v>14</v>
      </c>
      <c r="E454" s="163">
        <v>3.1</v>
      </c>
      <c r="F454" s="163">
        <v>1357822.32</v>
      </c>
      <c r="G454" s="163">
        <v>304010.65000000002</v>
      </c>
    </row>
    <row r="455" spans="1:7" ht="15.75" customHeight="1">
      <c r="A455" s="130" t="s">
        <v>153</v>
      </c>
      <c r="B455" s="164">
        <v>2018</v>
      </c>
      <c r="C455" s="164">
        <v>18.5</v>
      </c>
      <c r="D455" s="164">
        <v>15</v>
      </c>
      <c r="E455" s="164">
        <v>3.5</v>
      </c>
      <c r="F455" s="164">
        <v>1918416.72</v>
      </c>
      <c r="G455" s="164">
        <v>282934.89</v>
      </c>
    </row>
    <row r="456" spans="1:7" ht="15.75" customHeight="1">
      <c r="A456" s="126" t="s">
        <v>153</v>
      </c>
      <c r="B456" s="163">
        <v>2019</v>
      </c>
      <c r="C456" s="163">
        <v>18.5</v>
      </c>
      <c r="D456" s="163">
        <v>14.5</v>
      </c>
      <c r="E456" s="163">
        <v>3.5</v>
      </c>
      <c r="F456" s="163">
        <v>2103947.19</v>
      </c>
      <c r="G456" s="163">
        <v>331307.33</v>
      </c>
    </row>
    <row r="457" spans="1:7" ht="15.75" customHeight="1">
      <c r="A457" s="130" t="s">
        <v>153</v>
      </c>
      <c r="B457" s="164">
        <v>2020</v>
      </c>
      <c r="C457" s="164">
        <v>21.43</v>
      </c>
      <c r="D457" s="164">
        <v>13.32</v>
      </c>
      <c r="E457" s="164">
        <v>8.11</v>
      </c>
      <c r="F457" s="164">
        <v>1405690.09</v>
      </c>
      <c r="G457" s="164">
        <v>746160.05</v>
      </c>
    </row>
    <row r="458" spans="1:7" ht="15.75" customHeight="1">
      <c r="A458" s="126" t="s">
        <v>153</v>
      </c>
      <c r="B458" s="163">
        <v>2021</v>
      </c>
      <c r="C458" s="163">
        <v>21.61</v>
      </c>
      <c r="D458" s="163">
        <v>13.1</v>
      </c>
      <c r="E458" s="163">
        <v>8.52</v>
      </c>
      <c r="F458" s="163">
        <v>1343511.24</v>
      </c>
      <c r="G458" s="163">
        <v>852924.39</v>
      </c>
    </row>
    <row r="459" spans="1:7" ht="15.75" customHeight="1">
      <c r="A459" s="130" t="s">
        <v>153</v>
      </c>
      <c r="B459" s="164">
        <v>2022</v>
      </c>
      <c r="C459" s="164">
        <v>23.33</v>
      </c>
      <c r="D459" s="164">
        <v>14.51</v>
      </c>
      <c r="E459" s="164">
        <v>8.23</v>
      </c>
      <c r="F459" s="164">
        <v>1409632.32</v>
      </c>
      <c r="G459" s="164">
        <v>782189.94</v>
      </c>
    </row>
    <row r="460" spans="1:7" ht="15.75" customHeight="1">
      <c r="A460" s="126" t="s">
        <v>153</v>
      </c>
      <c r="B460" s="163">
        <v>2023</v>
      </c>
      <c r="C460" s="163">
        <v>23.26</v>
      </c>
      <c r="D460" s="163">
        <v>0</v>
      </c>
      <c r="E460" s="163">
        <v>0</v>
      </c>
      <c r="F460" s="163">
        <v>0</v>
      </c>
      <c r="G460" s="163">
        <v>0</v>
      </c>
    </row>
    <row r="461" spans="1:7" ht="15.75" customHeight="1">
      <c r="A461" s="130" t="s">
        <v>154</v>
      </c>
      <c r="B461" s="164">
        <v>2015</v>
      </c>
      <c r="C461" s="164">
        <v>40</v>
      </c>
      <c r="D461" s="164">
        <v>33</v>
      </c>
      <c r="E461" s="164">
        <v>4.2</v>
      </c>
      <c r="F461" s="164">
        <v>3598444</v>
      </c>
      <c r="G461" s="164">
        <v>477718</v>
      </c>
    </row>
    <row r="462" spans="1:7" ht="15.75" customHeight="1">
      <c r="A462" s="126" t="s">
        <v>154</v>
      </c>
      <c r="B462" s="163">
        <v>2016</v>
      </c>
      <c r="C462" s="163">
        <v>39</v>
      </c>
      <c r="D462" s="163">
        <v>32.5</v>
      </c>
      <c r="E462" s="163">
        <v>4.5</v>
      </c>
      <c r="F462" s="163">
        <v>3636589</v>
      </c>
      <c r="G462" s="163">
        <v>557965</v>
      </c>
    </row>
    <row r="463" spans="1:7" ht="15.75" customHeight="1">
      <c r="A463" s="130" t="s">
        <v>154</v>
      </c>
      <c r="B463" s="164">
        <v>2017</v>
      </c>
      <c r="C463" s="164">
        <v>38</v>
      </c>
      <c r="D463" s="164">
        <v>31</v>
      </c>
      <c r="E463" s="164">
        <v>4</v>
      </c>
      <c r="F463" s="164">
        <v>3579881</v>
      </c>
      <c r="G463" s="164">
        <v>545454</v>
      </c>
    </row>
    <row r="464" spans="1:7" ht="15.75" customHeight="1">
      <c r="A464" s="126" t="s">
        <v>154</v>
      </c>
      <c r="B464" s="163">
        <v>2018</v>
      </c>
      <c r="C464" s="163">
        <v>36.6</v>
      </c>
      <c r="D464" s="163">
        <v>31.2</v>
      </c>
      <c r="E464" s="163">
        <v>4.4000000000000004</v>
      </c>
      <c r="F464" s="163">
        <v>3581016</v>
      </c>
      <c r="G464" s="163">
        <v>600039.54</v>
      </c>
    </row>
    <row r="465" spans="1:7" ht="15.75" customHeight="1">
      <c r="A465" s="130" t="s">
        <v>154</v>
      </c>
      <c r="B465" s="164">
        <v>2019</v>
      </c>
      <c r="C465" s="164">
        <v>37.619999999999997</v>
      </c>
      <c r="D465" s="164">
        <v>31.78</v>
      </c>
      <c r="E465" s="164">
        <v>4.7</v>
      </c>
      <c r="F465" s="164">
        <v>3671620.28</v>
      </c>
      <c r="G465" s="164">
        <v>623568.11</v>
      </c>
    </row>
    <row r="466" spans="1:7" ht="15.75" customHeight="1">
      <c r="A466" s="126" t="s">
        <v>154</v>
      </c>
      <c r="B466" s="163">
        <v>2020</v>
      </c>
      <c r="C466" s="163">
        <v>35.89</v>
      </c>
      <c r="D466" s="163">
        <v>29.38</v>
      </c>
      <c r="E466" s="163">
        <v>5.37</v>
      </c>
      <c r="F466" s="163">
        <v>3526184</v>
      </c>
      <c r="G466" s="163">
        <v>690699</v>
      </c>
    </row>
    <row r="467" spans="1:7" ht="15.75" customHeight="1">
      <c r="A467" s="130" t="s">
        <v>154</v>
      </c>
      <c r="B467" s="164">
        <v>2021</v>
      </c>
      <c r="C467" s="164">
        <v>34.880000000000003</v>
      </c>
      <c r="D467" s="164">
        <v>28.05</v>
      </c>
      <c r="E467" s="164">
        <v>5.95</v>
      </c>
      <c r="F467" s="164">
        <v>3685259.83</v>
      </c>
      <c r="G467" s="164">
        <v>787170.69</v>
      </c>
    </row>
    <row r="468" spans="1:7" ht="15.75" customHeight="1">
      <c r="A468" s="126" t="s">
        <v>154</v>
      </c>
      <c r="B468" s="163">
        <v>2022</v>
      </c>
      <c r="C468" s="163">
        <v>32.44</v>
      </c>
      <c r="D468" s="163">
        <v>26.13</v>
      </c>
      <c r="E468" s="163">
        <v>5.23</v>
      </c>
      <c r="F468" s="163">
        <v>3354217</v>
      </c>
      <c r="G468" s="163">
        <v>702548</v>
      </c>
    </row>
    <row r="469" spans="1:7" ht="15.75" customHeight="1">
      <c r="A469" s="130" t="s">
        <v>154</v>
      </c>
      <c r="B469" s="164">
        <v>2023</v>
      </c>
      <c r="C469" s="164">
        <v>32.33</v>
      </c>
      <c r="D469" s="164">
        <v>0</v>
      </c>
      <c r="E469" s="164">
        <v>0</v>
      </c>
      <c r="F469" s="164">
        <v>0</v>
      </c>
      <c r="G469" s="164">
        <v>0</v>
      </c>
    </row>
    <row r="470" spans="1:7" ht="15.75" customHeight="1">
      <c r="A470" s="126" t="s">
        <v>155</v>
      </c>
      <c r="B470" s="163">
        <v>2015</v>
      </c>
      <c r="C470" s="163">
        <v>13</v>
      </c>
      <c r="D470" s="163">
        <v>11.38</v>
      </c>
      <c r="E470" s="163">
        <v>1.62</v>
      </c>
      <c r="F470" s="163">
        <v>962282.94</v>
      </c>
      <c r="G470" s="163">
        <v>143573.89000000001</v>
      </c>
    </row>
    <row r="471" spans="1:7" ht="15.75" customHeight="1">
      <c r="A471" s="130" t="s">
        <v>155</v>
      </c>
      <c r="B471" s="164">
        <v>2016</v>
      </c>
      <c r="C471" s="164">
        <v>13</v>
      </c>
      <c r="D471" s="164">
        <v>11.5</v>
      </c>
      <c r="E471" s="164">
        <v>1.5</v>
      </c>
      <c r="F471" s="164">
        <v>986844.69</v>
      </c>
      <c r="G471" s="164">
        <v>124052.31</v>
      </c>
    </row>
    <row r="472" spans="1:7" ht="15.75" customHeight="1">
      <c r="A472" s="126" t="s">
        <v>155</v>
      </c>
      <c r="B472" s="163">
        <v>2017</v>
      </c>
      <c r="C472" s="163">
        <v>13</v>
      </c>
      <c r="D472" s="163">
        <v>11.44</v>
      </c>
      <c r="E472" s="163">
        <v>1.56</v>
      </c>
      <c r="F472" s="163">
        <v>956058.88</v>
      </c>
      <c r="G472" s="163">
        <v>127319.97</v>
      </c>
    </row>
    <row r="473" spans="1:7" ht="15.75" customHeight="1">
      <c r="A473" s="130" t="s">
        <v>155</v>
      </c>
      <c r="B473" s="164">
        <v>2018</v>
      </c>
      <c r="C473" s="164">
        <v>12.1</v>
      </c>
      <c r="D473" s="164">
        <v>11</v>
      </c>
      <c r="E473" s="164">
        <v>1.1000000000000001</v>
      </c>
      <c r="F473" s="164">
        <v>1009724.03</v>
      </c>
      <c r="G473" s="164">
        <v>96043.839999999997</v>
      </c>
    </row>
    <row r="474" spans="1:7" ht="15.75" customHeight="1">
      <c r="A474" s="126" t="s">
        <v>155</v>
      </c>
      <c r="B474" s="163">
        <v>2019</v>
      </c>
      <c r="C474" s="163">
        <v>12</v>
      </c>
      <c r="D474" s="163">
        <v>10.9</v>
      </c>
      <c r="E474" s="163">
        <v>1.1000000000000001</v>
      </c>
      <c r="F474" s="163">
        <v>1050099.44</v>
      </c>
      <c r="G474" s="163">
        <v>106168.93</v>
      </c>
    </row>
    <row r="475" spans="1:7" ht="15.75" customHeight="1">
      <c r="A475" s="130" t="s">
        <v>155</v>
      </c>
      <c r="B475" s="164">
        <v>2020</v>
      </c>
      <c r="C475" s="164">
        <v>12</v>
      </c>
      <c r="D475" s="164">
        <v>10.69</v>
      </c>
      <c r="E475" s="164">
        <v>1.31</v>
      </c>
      <c r="F475" s="164">
        <v>1048312</v>
      </c>
      <c r="G475" s="164">
        <v>128737.32</v>
      </c>
    </row>
    <row r="476" spans="1:7" ht="15.75" customHeight="1">
      <c r="A476" s="126" t="s">
        <v>155</v>
      </c>
      <c r="B476" s="163">
        <v>2021</v>
      </c>
      <c r="C476" s="163">
        <v>12</v>
      </c>
      <c r="D476" s="163">
        <v>10.61</v>
      </c>
      <c r="E476" s="163">
        <v>1.39</v>
      </c>
      <c r="F476" s="163">
        <v>1020544.01</v>
      </c>
      <c r="G476" s="163">
        <v>133285.47</v>
      </c>
    </row>
    <row r="477" spans="1:7" ht="15.75" customHeight="1">
      <c r="A477" s="130" t="s">
        <v>155</v>
      </c>
      <c r="B477" s="164">
        <v>2022</v>
      </c>
      <c r="C477" s="164"/>
      <c r="D477" s="164">
        <v>10.34</v>
      </c>
      <c r="E477" s="164">
        <v>1.66</v>
      </c>
      <c r="F477" s="164">
        <v>1019062.89</v>
      </c>
      <c r="G477" s="164">
        <v>163976.71</v>
      </c>
    </row>
    <row r="478" spans="1:7" ht="15.75" customHeight="1">
      <c r="A478" s="126" t="s">
        <v>155</v>
      </c>
      <c r="B478" s="163">
        <v>2023</v>
      </c>
      <c r="C478" s="163">
        <v>12</v>
      </c>
      <c r="D478" s="163">
        <v>0</v>
      </c>
      <c r="E478" s="163">
        <v>0</v>
      </c>
      <c r="F478" s="163">
        <v>0</v>
      </c>
      <c r="G478" s="163">
        <v>0</v>
      </c>
    </row>
    <row r="479" spans="1:7" ht="15.75" customHeight="1">
      <c r="A479" s="130" t="s">
        <v>156</v>
      </c>
      <c r="B479" s="164">
        <v>2015</v>
      </c>
      <c r="C479" s="164">
        <v>34</v>
      </c>
      <c r="D479" s="164">
        <v>29</v>
      </c>
      <c r="E479" s="164">
        <v>5</v>
      </c>
      <c r="F479" s="164">
        <v>2444393</v>
      </c>
      <c r="G479" s="164">
        <v>426350</v>
      </c>
    </row>
    <row r="480" spans="1:7" ht="15.75" customHeight="1">
      <c r="A480" s="126" t="s">
        <v>156</v>
      </c>
      <c r="B480" s="163">
        <v>2016</v>
      </c>
      <c r="C480" s="163">
        <v>30</v>
      </c>
      <c r="D480" s="163">
        <v>20</v>
      </c>
      <c r="E480" s="163">
        <v>10</v>
      </c>
      <c r="F480" s="163">
        <v>2249708</v>
      </c>
      <c r="G480" s="163">
        <v>948706</v>
      </c>
    </row>
    <row r="481" spans="1:7" ht="15.75" customHeight="1">
      <c r="A481" s="130" t="s">
        <v>156</v>
      </c>
      <c r="B481" s="164">
        <v>2017</v>
      </c>
      <c r="C481" s="164">
        <v>33</v>
      </c>
      <c r="D481" s="164">
        <v>23.5</v>
      </c>
      <c r="E481" s="164">
        <v>9.52</v>
      </c>
      <c r="F481" s="164">
        <v>2193265</v>
      </c>
      <c r="G481" s="164">
        <v>1023247</v>
      </c>
    </row>
    <row r="482" spans="1:7" ht="15.75" customHeight="1">
      <c r="A482" s="126" t="s">
        <v>156</v>
      </c>
      <c r="B482" s="163">
        <v>2018</v>
      </c>
      <c r="C482" s="163">
        <v>35.04</v>
      </c>
      <c r="D482" s="163">
        <v>27.92</v>
      </c>
      <c r="E482" s="163">
        <v>9.08</v>
      </c>
      <c r="F482" s="163">
        <v>3263891</v>
      </c>
      <c r="G482" s="163">
        <v>985058</v>
      </c>
    </row>
    <row r="483" spans="1:7" ht="15.75" customHeight="1">
      <c r="A483" s="130" t="s">
        <v>156</v>
      </c>
      <c r="B483" s="164">
        <v>2019</v>
      </c>
      <c r="C483" s="164">
        <v>38.71</v>
      </c>
      <c r="D483" s="164">
        <v>28.58</v>
      </c>
      <c r="E483" s="164">
        <v>10.130000000000001</v>
      </c>
      <c r="F483" s="164">
        <v>3675590</v>
      </c>
      <c r="G483" s="164">
        <v>803228</v>
      </c>
    </row>
    <row r="484" spans="1:7" ht="15.75" customHeight="1">
      <c r="A484" s="126" t="s">
        <v>156</v>
      </c>
      <c r="B484" s="163">
        <v>2020</v>
      </c>
      <c r="C484" s="163">
        <v>35.83</v>
      </c>
      <c r="D484" s="163">
        <v>28.3</v>
      </c>
      <c r="E484" s="163">
        <v>7.53</v>
      </c>
      <c r="F484" s="163">
        <v>2842692</v>
      </c>
      <c r="G484" s="163">
        <v>1726980</v>
      </c>
    </row>
    <row r="485" spans="1:7" ht="15.75" customHeight="1">
      <c r="A485" s="130" t="s">
        <v>156</v>
      </c>
      <c r="B485" s="164">
        <v>2021</v>
      </c>
      <c r="C485" s="164">
        <v>36.03</v>
      </c>
      <c r="D485" s="164">
        <v>28.16</v>
      </c>
      <c r="E485" s="164">
        <v>7.87</v>
      </c>
      <c r="F485" s="164">
        <v>2864665</v>
      </c>
      <c r="G485" s="164">
        <v>2042512</v>
      </c>
    </row>
    <row r="486" spans="1:7" ht="15.75" customHeight="1">
      <c r="A486" s="126" t="s">
        <v>156</v>
      </c>
      <c r="B486" s="163">
        <v>2022</v>
      </c>
      <c r="C486" s="163">
        <v>38.340000000000003</v>
      </c>
      <c r="D486" s="163">
        <v>30.23</v>
      </c>
      <c r="E486" s="163">
        <v>8.1</v>
      </c>
      <c r="F486" s="163">
        <v>2913228</v>
      </c>
      <c r="G486" s="163">
        <v>2007565</v>
      </c>
    </row>
    <row r="487" spans="1:7" ht="15.75" customHeight="1">
      <c r="A487" s="130" t="s">
        <v>156</v>
      </c>
      <c r="B487" s="164">
        <v>2023</v>
      </c>
      <c r="C487" s="164">
        <v>38.49</v>
      </c>
      <c r="D487" s="164">
        <v>0</v>
      </c>
      <c r="E487" s="164">
        <v>0</v>
      </c>
      <c r="F487" s="164">
        <v>0</v>
      </c>
      <c r="G487" s="164">
        <v>0</v>
      </c>
    </row>
    <row r="488" spans="1:7" ht="15.75" customHeight="1">
      <c r="A488" s="126" t="s">
        <v>325</v>
      </c>
      <c r="B488" s="163"/>
      <c r="C488" s="163">
        <v>99194.155333660005</v>
      </c>
      <c r="D488" s="163">
        <v>55594.461937089101</v>
      </c>
      <c r="E488" s="163">
        <v>32140.165557079399</v>
      </c>
      <c r="F488" s="163">
        <v>6969672685.5559797</v>
      </c>
      <c r="G488" s="163">
        <v>4481793151.0630503</v>
      </c>
    </row>
    <row r="689" ht="13.8"/>
    <row r="690" ht="13.8"/>
    <row r="691" ht="13.8"/>
    <row r="692" ht="13.8"/>
    <row r="693" ht="13.8"/>
    <row r="694" ht="13.8"/>
    <row r="695" ht="13.8"/>
    <row r="696" ht="13.8"/>
    <row r="697" ht="13.8"/>
    <row r="698" ht="13.8"/>
    <row r="699" ht="13.8"/>
    <row r="700" ht="13.8"/>
    <row r="701" ht="13.8"/>
    <row r="702" ht="13.8"/>
    <row r="703" ht="13.8"/>
    <row r="704" ht="13.8"/>
    <row r="705" ht="13.8"/>
    <row r="706" ht="13.8"/>
    <row r="707" ht="13.8"/>
    <row r="708" ht="13.8"/>
    <row r="709" ht="13.8"/>
    <row r="710" ht="13.8"/>
    <row r="711" ht="13.8"/>
    <row r="712" ht="13.8"/>
    <row r="713" ht="13.8"/>
    <row r="714" ht="13.8"/>
    <row r="715" ht="13.8"/>
    <row r="716" ht="13.8"/>
    <row r="717" ht="13.8"/>
    <row r="718" ht="13.8"/>
    <row r="719" ht="13.8"/>
    <row r="720" ht="13.8"/>
    <row r="721" ht="13.8"/>
    <row r="722" ht="13.8"/>
    <row r="723" ht="13.8"/>
    <row r="724" ht="13.8"/>
    <row r="725" ht="13.8"/>
    <row r="726" ht="13.8"/>
    <row r="727" ht="13.8"/>
    <row r="728" ht="13.8"/>
    <row r="729" ht="13.8"/>
    <row r="730" ht="13.8"/>
    <row r="731" ht="13.8"/>
    <row r="732" ht="13.8"/>
    <row r="733" ht="13.8"/>
    <row r="734" ht="13.8"/>
    <row r="735" ht="13.8"/>
    <row r="736" ht="13.8"/>
    <row r="737" ht="13.8"/>
    <row r="738" ht="13.8"/>
    <row r="739" ht="13.8"/>
    <row r="740" ht="13.8"/>
    <row r="741" ht="13.8"/>
    <row r="742" ht="13.8"/>
    <row r="743" ht="13.8"/>
    <row r="744" ht="13.8"/>
    <row r="745" ht="13.8"/>
    <row r="746" ht="13.8"/>
    <row r="747" ht="13.8"/>
    <row r="748" ht="13.8"/>
    <row r="749" ht="13.8"/>
    <row r="750" ht="13.8"/>
    <row r="751" ht="13.8"/>
    <row r="752" ht="13.8"/>
    <row r="753" ht="13.8"/>
    <row r="754" ht="13.8"/>
    <row r="755" ht="13.8"/>
    <row r="756" ht="13.8"/>
    <row r="757" ht="13.8"/>
    <row r="758" ht="13.8"/>
    <row r="759" ht="13.8"/>
    <row r="760" ht="13.8"/>
    <row r="761" ht="13.8"/>
    <row r="762" ht="13.8"/>
    <row r="763" ht="13.8"/>
    <row r="764" ht="13.8"/>
    <row r="765" ht="13.8"/>
    <row r="766" ht="13.8"/>
    <row r="767" ht="13.8"/>
    <row r="768" ht="13.8"/>
    <row r="769" ht="13.8"/>
    <row r="770" ht="13.8"/>
    <row r="771" ht="13.8"/>
    <row r="772" ht="13.8"/>
    <row r="773" ht="13.8"/>
    <row r="774" ht="13.8"/>
    <row r="775" ht="13.8"/>
    <row r="776" ht="13.8"/>
    <row r="777" ht="13.8"/>
    <row r="778" ht="13.8"/>
    <row r="779" ht="13.8"/>
    <row r="780" ht="13.8"/>
    <row r="781" ht="13.8"/>
    <row r="782" ht="13.8"/>
    <row r="783" ht="13.8"/>
    <row r="784" ht="13.8"/>
    <row r="785" ht="13.8"/>
    <row r="786" ht="13.8"/>
    <row r="787" ht="13.8"/>
    <row r="788" ht="13.8"/>
    <row r="789" ht="13.8"/>
    <row r="790" ht="13.8"/>
    <row r="791" ht="13.8"/>
    <row r="792" ht="13.8"/>
    <row r="793" ht="13.8"/>
    <row r="794" ht="13.8"/>
    <row r="795" ht="13.8"/>
    <row r="796" ht="13.8"/>
    <row r="797" ht="13.8"/>
    <row r="798" ht="13.8"/>
    <row r="799" ht="13.8"/>
    <row r="800" ht="13.8"/>
    <row r="801" ht="13.8"/>
    <row r="802" ht="13.8"/>
    <row r="803" ht="13.8"/>
    <row r="804" ht="13.8"/>
    <row r="805" ht="13.8"/>
    <row r="806" ht="13.8"/>
    <row r="807" ht="13.8"/>
    <row r="808" ht="13.8"/>
    <row r="809" ht="13.8"/>
    <row r="810" ht="13.8"/>
    <row r="811" ht="13.8"/>
    <row r="812" ht="13.8"/>
    <row r="813" ht="13.8"/>
    <row r="814" ht="13.8"/>
    <row r="815" ht="13.8"/>
    <row r="816" ht="13.8"/>
    <row r="817" ht="13.8"/>
    <row r="818" ht="13.8"/>
    <row r="819" ht="13.8"/>
    <row r="820" ht="13.8"/>
    <row r="821" ht="13.8"/>
    <row r="822" ht="13.8"/>
    <row r="823" ht="13.8"/>
    <row r="824" ht="13.8"/>
    <row r="825" ht="13.8"/>
    <row r="826" ht="13.8"/>
    <row r="827" ht="13.8"/>
    <row r="828" ht="13.8"/>
    <row r="829" ht="13.8"/>
    <row r="830" ht="13.8"/>
    <row r="831" ht="13.8"/>
    <row r="832" ht="13.8"/>
    <row r="833" ht="13.8"/>
    <row r="834" ht="13.8"/>
    <row r="835" ht="13.8"/>
    <row r="836" ht="13.8"/>
    <row r="837" ht="13.8"/>
    <row r="838" ht="13.8"/>
    <row r="839" ht="13.8"/>
    <row r="840" ht="13.8"/>
    <row r="841" ht="13.8"/>
    <row r="842" ht="13.8"/>
    <row r="843" ht="13.8"/>
    <row r="844" ht="13.8"/>
    <row r="845" ht="13.8"/>
    <row r="846" ht="13.8"/>
    <row r="847" ht="13.8"/>
    <row r="848" ht="13.8"/>
    <row r="849" ht="13.8"/>
    <row r="850" ht="13.8"/>
    <row r="851" ht="13.8"/>
    <row r="852" ht="13.8"/>
    <row r="853" ht="13.8"/>
    <row r="854" ht="13.8"/>
    <row r="855" ht="13.8"/>
    <row r="856" ht="13.8"/>
    <row r="857" ht="13.8"/>
    <row r="858" ht="13.8"/>
    <row r="859" ht="13.8"/>
    <row r="860" ht="13.8"/>
    <row r="861" ht="13.8"/>
    <row r="862" ht="13.8"/>
    <row r="863" ht="13.8"/>
    <row r="864" ht="13.8"/>
    <row r="865" ht="13.8"/>
    <row r="866" ht="13.8"/>
    <row r="867" ht="13.8"/>
    <row r="868" ht="13.8"/>
    <row r="869" ht="13.8"/>
    <row r="870" ht="13.8"/>
    <row r="871" ht="13.8"/>
    <row r="872" ht="13.8"/>
    <row r="873" ht="13.8"/>
    <row r="874" ht="13.8"/>
    <row r="875" ht="13.8"/>
    <row r="876" ht="13.8"/>
    <row r="877" ht="13.8"/>
    <row r="878" ht="13.8"/>
    <row r="879" ht="13.8"/>
    <row r="880" ht="13.8"/>
    <row r="881" ht="13.8"/>
    <row r="882" ht="13.8"/>
    <row r="883" ht="13.8"/>
    <row r="884" ht="13.8"/>
    <row r="885" ht="13.8"/>
    <row r="886" ht="13.8"/>
    <row r="887" ht="13.8"/>
    <row r="888" ht="13.8"/>
    <row r="889" ht="13.8"/>
    <row r="890" ht="13.8"/>
    <row r="891" ht="13.8"/>
    <row r="892" ht="13.8"/>
    <row r="893" ht="13.8"/>
    <row r="894" ht="13.8"/>
    <row r="895" ht="13.8"/>
    <row r="896" ht="13.8"/>
    <row r="897" ht="13.8"/>
    <row r="898" ht="13.8"/>
    <row r="899" ht="13.8"/>
    <row r="900" ht="13.8"/>
    <row r="901" ht="13.8"/>
    <row r="902" ht="13.8"/>
    <row r="903" ht="13.8"/>
    <row r="904" ht="13.8"/>
    <row r="905" ht="13.8"/>
    <row r="906" ht="13.8"/>
    <row r="907" ht="13.8"/>
    <row r="908" ht="13.8"/>
    <row r="909" ht="13.8"/>
    <row r="910" ht="13.8"/>
    <row r="911" ht="13.8"/>
    <row r="912" ht="13.8"/>
    <row r="913" ht="13.8"/>
    <row r="914" ht="13.8"/>
    <row r="915" ht="13.8"/>
    <row r="916" ht="13.8"/>
    <row r="917" ht="13.8"/>
    <row r="918" ht="13.8"/>
    <row r="919" ht="13.8"/>
    <row r="920" ht="13.8"/>
    <row r="921" ht="13.8"/>
    <row r="922" ht="13.8"/>
    <row r="923" ht="13.8"/>
    <row r="924" ht="13.8"/>
    <row r="925" ht="13.8"/>
    <row r="926" ht="13.8"/>
    <row r="927" ht="13.8"/>
    <row r="928" ht="13.8"/>
    <row r="929" ht="13.8"/>
    <row r="930" ht="13.8"/>
    <row r="931" ht="13.8"/>
    <row r="932" ht="13.8"/>
    <row r="933" ht="13.8"/>
    <row r="934" ht="13.8"/>
    <row r="935" ht="13.8"/>
    <row r="936" ht="13.8"/>
    <row r="937" ht="13.8"/>
    <row r="938" ht="13.8"/>
    <row r="939" ht="13.8"/>
    <row r="940" ht="13.8"/>
    <row r="941" ht="13.8"/>
    <row r="942" ht="13.8"/>
    <row r="943" ht="13.8"/>
    <row r="944" ht="13.8"/>
    <row r="945" ht="13.8"/>
    <row r="946" ht="13.8"/>
    <row r="947" ht="13.8"/>
    <row r="948" ht="13.8"/>
    <row r="949" ht="13.8"/>
    <row r="950" ht="13.8"/>
    <row r="951" ht="13.8"/>
    <row r="952" ht="13.8"/>
    <row r="953" ht="13.8"/>
    <row r="954" ht="13.8"/>
    <row r="955" ht="13.8"/>
    <row r="956" ht="13.8"/>
    <row r="957" ht="13.8"/>
    <row r="958" ht="13.8"/>
    <row r="959" ht="13.8"/>
    <row r="960" ht="13.8"/>
    <row r="961" ht="13.8"/>
    <row r="962" ht="13.8"/>
    <row r="963" ht="13.8"/>
    <row r="964" ht="13.8"/>
    <row r="965" ht="13.8"/>
    <row r="966" ht="13.8"/>
    <row r="967" ht="13.8"/>
    <row r="968" ht="13.8"/>
    <row r="969" ht="13.8"/>
    <row r="970" ht="13.8"/>
    <row r="971" ht="13.8"/>
    <row r="972" ht="13.8"/>
    <row r="973" ht="13.8"/>
    <row r="974" ht="13.8"/>
    <row r="975" ht="13.8"/>
    <row r="976" ht="13.8"/>
    <row r="977" ht="13.8"/>
    <row r="978" ht="13.8"/>
    <row r="979" ht="13.8"/>
    <row r="980" ht="13.8"/>
    <row r="981" ht="13.8"/>
    <row r="982" ht="13.8"/>
    <row r="983" ht="13.8"/>
    <row r="984" ht="13.8"/>
    <row r="985" ht="13.8"/>
    <row r="986" ht="13.8"/>
    <row r="987" ht="13.8"/>
    <row r="988" ht="13.8"/>
    <row r="989" ht="13.8"/>
    <row r="990" ht="13.8"/>
    <row r="991" ht="13.8"/>
    <row r="992" ht="13.8"/>
    <row r="993" ht="13.8"/>
    <row r="994" ht="13.8"/>
    <row r="995" ht="13.8"/>
    <row r="996" ht="13.8"/>
    <row r="997" ht="13.8"/>
    <row r="998" ht="13.8"/>
    <row r="999" ht="13.8"/>
    <row r="1000" ht="13.8"/>
  </sheetData>
  <autoFilter ref="A1:G1000" xr:uid="{00000000-0009-0000-0000-00000C000000}"/>
  <pageMargins left="0.7" right="0.7" top="0.75" bottom="0.75" header="0" footer="0"/>
  <pageSetup orientation="landscape"/>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1000"/>
  <sheetViews>
    <sheetView topLeftCell="U1" workbookViewId="0"/>
  </sheetViews>
  <sheetFormatPr defaultColWidth="14.44140625" defaultRowHeight="15.75" customHeight="1"/>
  <cols>
    <col min="1" max="1" width="40.6640625" customWidth="1"/>
    <col min="2" max="2" width="7.33203125" customWidth="1"/>
    <col min="3" max="3" width="30.44140625" customWidth="1"/>
    <col min="4" max="4" width="41" customWidth="1"/>
    <col min="5" max="5" width="32.109375" customWidth="1"/>
    <col min="6" max="6" width="32.44140625" customWidth="1"/>
    <col min="7" max="7" width="31.6640625" customWidth="1"/>
    <col min="8" max="8" width="41" customWidth="1"/>
    <col min="9" max="9" width="28.109375" customWidth="1"/>
    <col min="10" max="10" width="38.88671875" customWidth="1"/>
    <col min="11" max="11" width="30" customWidth="1"/>
    <col min="12" max="12" width="39.6640625" customWidth="1"/>
    <col min="13" max="13" width="36" customWidth="1"/>
    <col min="14" max="14" width="32.6640625" customWidth="1"/>
    <col min="15" max="15" width="23.44140625" customWidth="1"/>
    <col min="16" max="16" width="28.5546875" customWidth="1"/>
    <col min="17" max="17" width="24.6640625" customWidth="1"/>
    <col min="18" max="18" width="29" customWidth="1"/>
    <col min="19" max="19" width="22" customWidth="1"/>
    <col min="20" max="20" width="13" customWidth="1"/>
    <col min="21" max="21" width="8.6640625" customWidth="1"/>
    <col min="22" max="22" width="35.109375" customWidth="1"/>
    <col min="23" max="27" width="11.5546875" customWidth="1"/>
    <col min="28" max="28" width="12.109375" customWidth="1"/>
    <col min="29" max="29" width="8.6640625" customWidth="1"/>
    <col min="30" max="30" width="7" customWidth="1"/>
    <col min="31" max="31" width="19.6640625" customWidth="1"/>
    <col min="32" max="36" width="13.44140625" customWidth="1"/>
    <col min="37" max="37" width="16.33203125" customWidth="1"/>
    <col min="38" max="40" width="8.6640625" customWidth="1"/>
  </cols>
  <sheetData>
    <row r="1" spans="1:40" ht="15.75" customHeight="1">
      <c r="A1" s="179" t="s">
        <v>7</v>
      </c>
      <c r="B1" s="179" t="s">
        <v>303</v>
      </c>
      <c r="C1" s="179" t="s">
        <v>361</v>
      </c>
      <c r="D1" s="179" t="s">
        <v>362</v>
      </c>
      <c r="E1" s="179" t="s">
        <v>363</v>
      </c>
      <c r="F1" s="179" t="s">
        <v>364</v>
      </c>
      <c r="G1" s="179" t="s">
        <v>365</v>
      </c>
      <c r="H1" s="179" t="s">
        <v>366</v>
      </c>
      <c r="I1" s="179" t="s">
        <v>367</v>
      </c>
      <c r="J1" s="179" t="s">
        <v>368</v>
      </c>
      <c r="K1" s="179" t="s">
        <v>369</v>
      </c>
      <c r="L1" s="179" t="s">
        <v>370</v>
      </c>
      <c r="M1" s="179" t="s">
        <v>371</v>
      </c>
      <c r="N1" s="179" t="s">
        <v>372</v>
      </c>
      <c r="O1" s="179" t="s">
        <v>373</v>
      </c>
      <c r="P1" s="179" t="s">
        <v>374</v>
      </c>
      <c r="Q1" s="179" t="s">
        <v>375</v>
      </c>
      <c r="R1" s="179" t="s">
        <v>376</v>
      </c>
      <c r="S1" s="179" t="s">
        <v>377</v>
      </c>
      <c r="T1" s="180" t="s">
        <v>378</v>
      </c>
      <c r="U1" s="123"/>
      <c r="V1" s="123"/>
      <c r="W1" s="123"/>
      <c r="X1" s="123"/>
      <c r="Y1" s="123"/>
      <c r="Z1" s="123"/>
      <c r="AA1" s="123"/>
      <c r="AB1" s="123"/>
      <c r="AC1" s="123"/>
      <c r="AD1" s="123"/>
      <c r="AE1" s="123"/>
      <c r="AF1" s="123"/>
      <c r="AG1" s="123"/>
      <c r="AH1" s="123"/>
      <c r="AI1" s="123"/>
      <c r="AJ1" s="123"/>
      <c r="AK1" s="123"/>
      <c r="AL1" s="123"/>
      <c r="AM1" s="123"/>
      <c r="AN1" s="123"/>
    </row>
    <row r="2" spans="1:40" ht="14.4">
      <c r="A2" s="157" t="s">
        <v>1</v>
      </c>
      <c r="B2" s="158">
        <v>2015</v>
      </c>
      <c r="C2" s="158">
        <v>378215828</v>
      </c>
      <c r="D2" s="158">
        <v>11660107.6</v>
      </c>
      <c r="E2" s="158">
        <v>52645982</v>
      </c>
      <c r="F2" s="158">
        <v>0</v>
      </c>
      <c r="G2" s="158">
        <v>41728244</v>
      </c>
      <c r="H2" s="158">
        <v>0</v>
      </c>
      <c r="I2" s="158">
        <v>0</v>
      </c>
      <c r="J2" s="158">
        <v>0</v>
      </c>
      <c r="K2" s="158">
        <v>42656748</v>
      </c>
      <c r="L2" s="158">
        <v>135319117</v>
      </c>
      <c r="M2" s="158">
        <v>26450879</v>
      </c>
      <c r="N2" s="158">
        <v>99007925</v>
      </c>
      <c r="O2" s="158">
        <v>62404175</v>
      </c>
      <c r="P2" s="158"/>
      <c r="Q2" s="158"/>
      <c r="R2" s="158"/>
      <c r="S2" s="158"/>
      <c r="T2" s="158">
        <f t="shared" ref="T2:T488" si="0">C2-(G2)</f>
        <v>336487584</v>
      </c>
      <c r="V2" s="226" t="s">
        <v>379</v>
      </c>
      <c r="W2" s="226" t="s">
        <v>303</v>
      </c>
      <c r="X2" s="225"/>
      <c r="Y2" s="225"/>
      <c r="Z2" s="225"/>
      <c r="AA2" s="225"/>
      <c r="AB2" s="228"/>
    </row>
    <row r="3" spans="1:40" ht="14.4">
      <c r="A3" s="157" t="s">
        <v>1</v>
      </c>
      <c r="B3" s="158">
        <v>2016</v>
      </c>
      <c r="C3" s="158">
        <v>298331937.06</v>
      </c>
      <c r="D3" s="158">
        <v>11282075</v>
      </c>
      <c r="E3" s="158">
        <v>6810976</v>
      </c>
      <c r="F3" s="158">
        <v>0</v>
      </c>
      <c r="G3" s="158">
        <v>3592153</v>
      </c>
      <c r="H3" s="158">
        <v>0</v>
      </c>
      <c r="I3" s="158">
        <v>0</v>
      </c>
      <c r="J3" s="158">
        <v>0</v>
      </c>
      <c r="K3" s="158">
        <v>36351661</v>
      </c>
      <c r="L3" s="158">
        <v>133851383</v>
      </c>
      <c r="M3" s="158">
        <v>27541867</v>
      </c>
      <c r="N3" s="158">
        <v>89500593</v>
      </c>
      <c r="O3" s="158">
        <v>11086432</v>
      </c>
      <c r="P3" s="158">
        <v>0</v>
      </c>
      <c r="Q3" s="158">
        <v>0</v>
      </c>
      <c r="R3" s="158">
        <v>0</v>
      </c>
      <c r="S3" s="158">
        <v>0</v>
      </c>
      <c r="T3" s="158">
        <f t="shared" si="0"/>
        <v>294739784.06</v>
      </c>
      <c r="V3" s="226" t="s">
        <v>7</v>
      </c>
      <c r="W3" s="224">
        <v>2019</v>
      </c>
      <c r="X3" s="232">
        <v>2020</v>
      </c>
      <c r="Y3" s="232">
        <v>2021</v>
      </c>
      <c r="Z3" s="232">
        <v>2022</v>
      </c>
      <c r="AA3" s="232">
        <v>2023</v>
      </c>
      <c r="AB3" s="231" t="s">
        <v>325</v>
      </c>
      <c r="AD3" s="54"/>
      <c r="AE3" s="159"/>
      <c r="AF3" s="159"/>
      <c r="AG3" s="159"/>
      <c r="AH3" s="159"/>
      <c r="AI3" s="159"/>
      <c r="AJ3" s="159"/>
    </row>
    <row r="4" spans="1:40" ht="14.4">
      <c r="A4" s="157" t="s">
        <v>1</v>
      </c>
      <c r="B4" s="158">
        <v>2017</v>
      </c>
      <c r="C4" s="158">
        <v>334539743.11000001</v>
      </c>
      <c r="D4" s="158">
        <v>19641287.329999998</v>
      </c>
      <c r="E4" s="158">
        <v>66957043.82</v>
      </c>
      <c r="F4" s="158">
        <v>0</v>
      </c>
      <c r="G4" s="158">
        <v>31668456.870000001</v>
      </c>
      <c r="H4" s="158">
        <v>0</v>
      </c>
      <c r="I4" s="158">
        <v>0</v>
      </c>
      <c r="J4" s="158">
        <v>0</v>
      </c>
      <c r="K4" s="158">
        <v>30485539.609999999</v>
      </c>
      <c r="L4" s="158">
        <v>129510212.70999999</v>
      </c>
      <c r="M4" s="158">
        <v>24731762.640000001</v>
      </c>
      <c r="N4" s="158">
        <v>83017326.890000001</v>
      </c>
      <c r="O4" s="158">
        <v>-162143.54</v>
      </c>
      <c r="P4" s="158">
        <v>0</v>
      </c>
      <c r="Q4" s="158">
        <v>0</v>
      </c>
      <c r="R4" s="158">
        <v>0</v>
      </c>
      <c r="S4" s="158">
        <v>0</v>
      </c>
      <c r="T4" s="158">
        <f t="shared" si="0"/>
        <v>302871286.24000001</v>
      </c>
      <c r="V4" s="234" t="s">
        <v>1</v>
      </c>
      <c r="W4" s="235">
        <v>394351292</v>
      </c>
      <c r="X4" s="236">
        <v>316252663.55000001</v>
      </c>
      <c r="Y4" s="236">
        <v>319311441.5</v>
      </c>
      <c r="Z4" s="236">
        <v>300339176.45999998</v>
      </c>
      <c r="AA4" s="236">
        <v>540481059.90999997</v>
      </c>
      <c r="AB4" s="237">
        <v>1870735633.4200001</v>
      </c>
      <c r="AD4" s="133"/>
      <c r="AE4" s="160"/>
      <c r="AF4" s="160"/>
      <c r="AG4" s="160"/>
      <c r="AH4" s="160"/>
      <c r="AI4" s="160"/>
    </row>
    <row r="5" spans="1:40" ht="14.4">
      <c r="A5" s="157" t="s">
        <v>1</v>
      </c>
      <c r="B5" s="158">
        <v>2018</v>
      </c>
      <c r="C5" s="158">
        <v>340617333.12</v>
      </c>
      <c r="D5" s="158">
        <v>13535723</v>
      </c>
      <c r="E5" s="158">
        <v>67318285.019999996</v>
      </c>
      <c r="F5" s="158">
        <v>0</v>
      </c>
      <c r="G5" s="158">
        <v>2470612.83</v>
      </c>
      <c r="H5" s="158">
        <v>0</v>
      </c>
      <c r="I5" s="158">
        <v>0</v>
      </c>
      <c r="J5" s="158">
        <v>0</v>
      </c>
      <c r="K5" s="158">
        <v>28744230.52</v>
      </c>
      <c r="L5" s="158">
        <v>130946146.39</v>
      </c>
      <c r="M5" s="158">
        <v>27711727</v>
      </c>
      <c r="N5" s="158">
        <v>87246049.189999998</v>
      </c>
      <c r="O5" s="158">
        <v>-1349106.02</v>
      </c>
      <c r="P5" s="158">
        <v>0</v>
      </c>
      <c r="Q5" s="158">
        <v>0</v>
      </c>
      <c r="R5" s="158">
        <v>0</v>
      </c>
      <c r="S5" s="158">
        <v>0</v>
      </c>
      <c r="T5" s="158">
        <f t="shared" si="0"/>
        <v>338146720.29000002</v>
      </c>
      <c r="V5" s="238" t="s">
        <v>2</v>
      </c>
      <c r="W5" s="239">
        <v>58740871</v>
      </c>
      <c r="X5" s="240">
        <v>46600755</v>
      </c>
      <c r="Y5" s="240">
        <v>63300972</v>
      </c>
      <c r="Z5" s="240">
        <v>51424800.289999999</v>
      </c>
      <c r="AA5" s="240">
        <v>58219799.200000003</v>
      </c>
      <c r="AB5" s="241">
        <v>278287197.49000001</v>
      </c>
      <c r="AD5" s="133"/>
      <c r="AE5" s="149"/>
      <c r="AF5" s="136">
        <v>2019</v>
      </c>
      <c r="AG5" s="136">
        <v>2020</v>
      </c>
      <c r="AH5" s="136">
        <v>2021</v>
      </c>
      <c r="AI5" s="136">
        <v>2022</v>
      </c>
      <c r="AJ5" s="136">
        <v>2023</v>
      </c>
      <c r="AK5" s="136" t="s">
        <v>15</v>
      </c>
    </row>
    <row r="6" spans="1:40" ht="14.4">
      <c r="A6" s="157" t="s">
        <v>1</v>
      </c>
      <c r="B6" s="158">
        <v>2019</v>
      </c>
      <c r="C6" s="158">
        <v>396096369</v>
      </c>
      <c r="D6" s="158">
        <v>62867111</v>
      </c>
      <c r="E6" s="158">
        <v>46694474</v>
      </c>
      <c r="F6" s="158">
        <v>0</v>
      </c>
      <c r="G6" s="158">
        <v>1745077</v>
      </c>
      <c r="H6" s="158">
        <v>0</v>
      </c>
      <c r="I6" s="158">
        <v>0</v>
      </c>
      <c r="J6" s="158">
        <v>0</v>
      </c>
      <c r="K6" s="158">
        <v>46839463</v>
      </c>
      <c r="L6" s="158">
        <v>175397343</v>
      </c>
      <c r="M6" s="158">
        <v>37290906</v>
      </c>
      <c r="N6" s="158">
        <v>85903413</v>
      </c>
      <c r="O6" s="158">
        <v>3970769</v>
      </c>
      <c r="P6" s="158">
        <v>0</v>
      </c>
      <c r="Q6" s="158">
        <v>0</v>
      </c>
      <c r="R6" s="158">
        <v>0</v>
      </c>
      <c r="S6" s="158">
        <v>0</v>
      </c>
      <c r="T6" s="158">
        <f t="shared" si="0"/>
        <v>394351292</v>
      </c>
      <c r="V6" s="238" t="s">
        <v>3</v>
      </c>
      <c r="W6" s="239">
        <v>38064667</v>
      </c>
      <c r="X6" s="240">
        <v>37886008.900000006</v>
      </c>
      <c r="Y6" s="240">
        <v>55905118.939999998</v>
      </c>
      <c r="Z6" s="240">
        <v>45179930.120000005</v>
      </c>
      <c r="AA6" s="240">
        <v>45926051.329999998</v>
      </c>
      <c r="AB6" s="241">
        <v>222961776.29000002</v>
      </c>
      <c r="AD6" s="133"/>
      <c r="AE6" s="18" t="s">
        <v>16</v>
      </c>
      <c r="AF6" s="19">
        <f t="shared" ref="AF6:AJ6" si="1">AVERAGE(W13:W66)</f>
        <v>41475680.946481474</v>
      </c>
      <c r="AG6" s="19">
        <f t="shared" si="1"/>
        <v>40524564.521111101</v>
      </c>
      <c r="AH6" s="19">
        <f t="shared" si="1"/>
        <v>44025371.88277778</v>
      </c>
      <c r="AI6" s="19">
        <f t="shared" si="1"/>
        <v>46656847.115925923</v>
      </c>
      <c r="AJ6" s="19">
        <f t="shared" si="1"/>
        <v>55109009.601111121</v>
      </c>
      <c r="AK6" s="19">
        <f t="shared" ref="AK6:AK7" si="2">AVERAGE(AF6:AJ6)</f>
        <v>45558294.813481472</v>
      </c>
    </row>
    <row r="7" spans="1:40" ht="14.4">
      <c r="A7" s="157" t="s">
        <v>1</v>
      </c>
      <c r="B7" s="158">
        <v>2020</v>
      </c>
      <c r="C7" s="158">
        <v>317736218.10000002</v>
      </c>
      <c r="D7" s="158">
        <v>89284969.420000002</v>
      </c>
      <c r="E7" s="158">
        <v>106703890.48999999</v>
      </c>
      <c r="F7" s="158">
        <v>0</v>
      </c>
      <c r="G7" s="158">
        <v>1483554.55</v>
      </c>
      <c r="H7" s="158">
        <v>266448.69</v>
      </c>
      <c r="I7" s="158">
        <v>0</v>
      </c>
      <c r="J7" s="158">
        <v>0</v>
      </c>
      <c r="K7" s="158">
        <v>37162893.670000002</v>
      </c>
      <c r="L7" s="158">
        <v>61867837.109999999</v>
      </c>
      <c r="M7" s="158">
        <v>5449298.96</v>
      </c>
      <c r="N7" s="158">
        <v>101044411.01000001</v>
      </c>
      <c r="O7" s="158">
        <v>5507886.8600000003</v>
      </c>
      <c r="P7" s="158">
        <v>0</v>
      </c>
      <c r="Q7" s="158">
        <v>0</v>
      </c>
      <c r="R7" s="158">
        <v>0</v>
      </c>
      <c r="S7" s="158">
        <v>0</v>
      </c>
      <c r="T7" s="158">
        <f t="shared" si="0"/>
        <v>316252663.55000001</v>
      </c>
      <c r="V7" s="238" t="s">
        <v>4</v>
      </c>
      <c r="W7" s="239">
        <v>42135702.159999996</v>
      </c>
      <c r="X7" s="240">
        <v>45385393.530000001</v>
      </c>
      <c r="Y7" s="240">
        <v>38000030.380000003</v>
      </c>
      <c r="Z7" s="240">
        <v>50171632.200000003</v>
      </c>
      <c r="AA7" s="240">
        <v>40402310.520000003</v>
      </c>
      <c r="AB7" s="241">
        <v>216095068.78999999</v>
      </c>
      <c r="AE7" s="18" t="s">
        <v>18</v>
      </c>
      <c r="AF7" s="19">
        <f t="shared" ref="AF7:AJ7" si="3">W40</f>
        <v>210033336</v>
      </c>
      <c r="AG7" s="19">
        <f t="shared" si="3"/>
        <v>122060123</v>
      </c>
      <c r="AH7" s="19">
        <f t="shared" si="3"/>
        <v>150289631.88</v>
      </c>
      <c r="AI7" s="19">
        <f t="shared" si="3"/>
        <v>152635285.68000001</v>
      </c>
      <c r="AJ7" s="19">
        <f t="shared" si="3"/>
        <v>122844127.64</v>
      </c>
      <c r="AK7" s="19">
        <f t="shared" si="2"/>
        <v>151572500.83999997</v>
      </c>
    </row>
    <row r="8" spans="1:40" ht="14.4">
      <c r="A8" s="157" t="s">
        <v>1</v>
      </c>
      <c r="B8" s="158">
        <v>2021</v>
      </c>
      <c r="C8" s="158">
        <v>322583803.38999999</v>
      </c>
      <c r="D8" s="158">
        <v>46084309.329999998</v>
      </c>
      <c r="E8" s="158">
        <v>68599581.980000004</v>
      </c>
      <c r="F8" s="158">
        <v>0</v>
      </c>
      <c r="G8" s="158">
        <v>3272361.89</v>
      </c>
      <c r="H8" s="158">
        <v>0</v>
      </c>
      <c r="I8" s="158">
        <v>0</v>
      </c>
      <c r="J8" s="158">
        <v>0</v>
      </c>
      <c r="K8" s="158">
        <v>53590959.759999998</v>
      </c>
      <c r="L8" s="158">
        <v>79649788.189999998</v>
      </c>
      <c r="M8" s="158">
        <v>7208442.6600000001</v>
      </c>
      <c r="N8" s="158">
        <v>108817364.56</v>
      </c>
      <c r="O8" s="158">
        <v>4717666.24</v>
      </c>
      <c r="P8" s="158">
        <v>0</v>
      </c>
      <c r="Q8" s="158">
        <v>0</v>
      </c>
      <c r="R8" s="158">
        <v>0</v>
      </c>
      <c r="S8" s="158">
        <v>0</v>
      </c>
      <c r="T8" s="158">
        <f t="shared" si="0"/>
        <v>319311441.5</v>
      </c>
      <c r="V8" s="238" t="s">
        <v>5</v>
      </c>
      <c r="W8" s="239">
        <v>494351085</v>
      </c>
      <c r="X8" s="240">
        <v>565761123</v>
      </c>
      <c r="Y8" s="240">
        <v>610085480</v>
      </c>
      <c r="Z8" s="240">
        <v>681954313.12</v>
      </c>
      <c r="AA8" s="240">
        <v>634725464</v>
      </c>
      <c r="AB8" s="241">
        <v>2986877465.1199999</v>
      </c>
    </row>
    <row r="9" spans="1:40" ht="14.4">
      <c r="A9" s="157" t="s">
        <v>1</v>
      </c>
      <c r="B9" s="158">
        <v>2022</v>
      </c>
      <c r="C9" s="158">
        <v>301640237.70999998</v>
      </c>
      <c r="D9" s="158">
        <v>20636059.050000001</v>
      </c>
      <c r="E9" s="158">
        <v>59603190.969999999</v>
      </c>
      <c r="F9" s="158">
        <v>0</v>
      </c>
      <c r="G9" s="158">
        <v>1301061.25</v>
      </c>
      <c r="H9" s="158">
        <v>0</v>
      </c>
      <c r="I9" s="158">
        <v>0</v>
      </c>
      <c r="J9" s="158">
        <v>0</v>
      </c>
      <c r="K9" s="158">
        <v>40451199.530000001</v>
      </c>
      <c r="L9" s="158">
        <v>66625505.109999999</v>
      </c>
      <c r="M9" s="158">
        <v>19035858.600000001</v>
      </c>
      <c r="N9" s="158">
        <v>111835669.28</v>
      </c>
      <c r="O9" s="158">
        <v>4088814.22</v>
      </c>
      <c r="P9" s="158">
        <v>0</v>
      </c>
      <c r="Q9" s="158">
        <v>0</v>
      </c>
      <c r="R9" s="158">
        <v>0</v>
      </c>
      <c r="S9" s="158">
        <v>0</v>
      </c>
      <c r="T9" s="158">
        <f t="shared" si="0"/>
        <v>300339176.45999998</v>
      </c>
      <c r="V9" s="242" t="s">
        <v>325</v>
      </c>
      <c r="W9" s="244">
        <v>1027643617.16</v>
      </c>
      <c r="X9" s="245">
        <v>1011885943.98</v>
      </c>
      <c r="Y9" s="245">
        <v>1086603042.8199999</v>
      </c>
      <c r="Z9" s="245">
        <v>1129069852.1900001</v>
      </c>
      <c r="AA9" s="245">
        <v>1319754684.96</v>
      </c>
      <c r="AB9" s="246">
        <v>5574957141.1099997</v>
      </c>
    </row>
    <row r="10" spans="1:40" ht="14.4">
      <c r="A10" s="157" t="s">
        <v>1</v>
      </c>
      <c r="B10" s="158">
        <v>2023</v>
      </c>
      <c r="C10" s="158">
        <v>545878566.24000001</v>
      </c>
      <c r="D10" s="158">
        <v>26626410.699999999</v>
      </c>
      <c r="E10" s="158">
        <v>98707137.540000007</v>
      </c>
      <c r="F10" s="158">
        <v>0</v>
      </c>
      <c r="G10" s="158">
        <v>5397506.3300000001</v>
      </c>
      <c r="H10" s="158">
        <v>66156.240000000005</v>
      </c>
      <c r="I10" s="158">
        <v>0</v>
      </c>
      <c r="J10" s="158">
        <v>0</v>
      </c>
      <c r="K10" s="158">
        <v>44132646.759999998</v>
      </c>
      <c r="L10" s="158">
        <v>132397940.27</v>
      </c>
      <c r="M10" s="158">
        <v>44132646.759999998</v>
      </c>
      <c r="N10" s="158">
        <v>220663233.78999999</v>
      </c>
      <c r="O10" s="158">
        <v>5844961.1200000001</v>
      </c>
      <c r="P10" s="158">
        <v>0</v>
      </c>
      <c r="Q10" s="158">
        <v>0</v>
      </c>
      <c r="R10" s="158">
        <v>0</v>
      </c>
      <c r="S10" s="158">
        <v>0</v>
      </c>
      <c r="T10" s="158">
        <f t="shared" si="0"/>
        <v>540481059.90999997</v>
      </c>
    </row>
    <row r="11" spans="1:40" ht="14.4">
      <c r="A11" s="157" t="s">
        <v>97</v>
      </c>
      <c r="B11" s="158">
        <v>2015</v>
      </c>
      <c r="C11" s="158">
        <v>10888962.529999999</v>
      </c>
      <c r="D11" s="158">
        <v>2523653.94</v>
      </c>
      <c r="E11" s="158">
        <v>157117.99</v>
      </c>
      <c r="F11" s="158">
        <v>0</v>
      </c>
      <c r="G11" s="158">
        <v>0</v>
      </c>
      <c r="H11" s="158">
        <v>0</v>
      </c>
      <c r="I11" s="158">
        <v>0</v>
      </c>
      <c r="J11" s="158">
        <v>0</v>
      </c>
      <c r="K11" s="158">
        <v>2348454.06</v>
      </c>
      <c r="L11" s="158">
        <v>4247981.84</v>
      </c>
      <c r="M11" s="158">
        <v>0</v>
      </c>
      <c r="N11" s="158">
        <v>3016512.39</v>
      </c>
      <c r="O11" s="158">
        <v>1264552.19</v>
      </c>
      <c r="P11" s="158"/>
      <c r="Q11" s="158"/>
      <c r="R11" s="158"/>
      <c r="S11" s="158"/>
      <c r="T11" s="158">
        <f t="shared" si="0"/>
        <v>10888962.529999999</v>
      </c>
      <c r="V11" s="226" t="s">
        <v>379</v>
      </c>
      <c r="W11" s="226" t="s">
        <v>303</v>
      </c>
      <c r="X11" s="225"/>
      <c r="Y11" s="225"/>
      <c r="Z11" s="225"/>
      <c r="AA11" s="225"/>
      <c r="AB11" s="228"/>
    </row>
    <row r="12" spans="1:40" ht="14.4">
      <c r="A12" s="157" t="s">
        <v>97</v>
      </c>
      <c r="B12" s="158">
        <v>2016</v>
      </c>
      <c r="C12" s="158">
        <v>8580000</v>
      </c>
      <c r="D12" s="158">
        <v>909000</v>
      </c>
      <c r="E12" s="158">
        <v>0</v>
      </c>
      <c r="F12" s="158">
        <v>0</v>
      </c>
      <c r="G12" s="158">
        <v>0</v>
      </c>
      <c r="H12" s="158">
        <v>0</v>
      </c>
      <c r="I12" s="158">
        <v>0</v>
      </c>
      <c r="J12" s="158">
        <v>0</v>
      </c>
      <c r="K12" s="158">
        <v>2701000</v>
      </c>
      <c r="L12" s="158">
        <v>3354000</v>
      </c>
      <c r="M12" s="158">
        <v>0</v>
      </c>
      <c r="N12" s="158">
        <v>1417000</v>
      </c>
      <c r="O12" s="158">
        <v>1158000</v>
      </c>
      <c r="P12" s="158">
        <v>0</v>
      </c>
      <c r="Q12" s="158">
        <v>0</v>
      </c>
      <c r="R12" s="158">
        <v>0</v>
      </c>
      <c r="S12" s="158">
        <v>0</v>
      </c>
      <c r="T12" s="158">
        <f t="shared" si="0"/>
        <v>8580000</v>
      </c>
      <c r="V12" s="226" t="s">
        <v>7</v>
      </c>
      <c r="W12" s="224">
        <v>2019</v>
      </c>
      <c r="X12" s="232">
        <v>2020</v>
      </c>
      <c r="Y12" s="232">
        <v>2021</v>
      </c>
      <c r="Z12" s="232">
        <v>2022</v>
      </c>
      <c r="AA12" s="232">
        <v>2023</v>
      </c>
      <c r="AB12" s="231" t="s">
        <v>325</v>
      </c>
    </row>
    <row r="13" spans="1:40" ht="14.4">
      <c r="A13" s="157" t="s">
        <v>97</v>
      </c>
      <c r="B13" s="158">
        <v>2017</v>
      </c>
      <c r="C13" s="158">
        <v>7472000</v>
      </c>
      <c r="D13" s="158">
        <v>883000</v>
      </c>
      <c r="E13" s="158">
        <v>137000</v>
      </c>
      <c r="F13" s="158">
        <v>0</v>
      </c>
      <c r="G13" s="158">
        <v>0</v>
      </c>
      <c r="H13" s="158">
        <v>0</v>
      </c>
      <c r="I13" s="158">
        <v>0</v>
      </c>
      <c r="J13" s="158">
        <v>0</v>
      </c>
      <c r="K13" s="158">
        <v>2229000</v>
      </c>
      <c r="L13" s="158">
        <v>3115000</v>
      </c>
      <c r="M13" s="158">
        <v>0</v>
      </c>
      <c r="N13" s="158">
        <v>1204000</v>
      </c>
      <c r="O13" s="158">
        <v>787000</v>
      </c>
      <c r="P13" s="158">
        <v>0</v>
      </c>
      <c r="Q13" s="158">
        <v>0</v>
      </c>
      <c r="R13" s="158">
        <v>0</v>
      </c>
      <c r="S13" s="158">
        <v>0</v>
      </c>
      <c r="T13" s="158">
        <f t="shared" si="0"/>
        <v>7472000</v>
      </c>
      <c r="V13" s="234" t="s">
        <v>1</v>
      </c>
      <c r="W13" s="235">
        <v>394351292</v>
      </c>
      <c r="X13" s="236">
        <v>316252663.55000001</v>
      </c>
      <c r="Y13" s="236">
        <v>319311441.5</v>
      </c>
      <c r="Z13" s="236">
        <v>300339176.45999998</v>
      </c>
      <c r="AA13" s="236">
        <v>540481059.90999997</v>
      </c>
      <c r="AB13" s="237">
        <v>1870735633.4200001</v>
      </c>
    </row>
    <row r="14" spans="1:40" ht="14.4">
      <c r="A14" s="157" t="s">
        <v>97</v>
      </c>
      <c r="B14" s="158">
        <v>2018</v>
      </c>
      <c r="C14" s="158">
        <v>7307000</v>
      </c>
      <c r="D14" s="158">
        <v>375000</v>
      </c>
      <c r="E14" s="158">
        <v>69000</v>
      </c>
      <c r="F14" s="158">
        <v>0</v>
      </c>
      <c r="G14" s="158">
        <v>0</v>
      </c>
      <c r="H14" s="158">
        <v>0</v>
      </c>
      <c r="I14" s="158">
        <v>0</v>
      </c>
      <c r="J14" s="158">
        <v>0</v>
      </c>
      <c r="K14" s="158">
        <v>2944000</v>
      </c>
      <c r="L14" s="158">
        <v>3008000</v>
      </c>
      <c r="M14" s="158">
        <v>0</v>
      </c>
      <c r="N14" s="158">
        <v>2205000</v>
      </c>
      <c r="O14" s="158">
        <v>1284000</v>
      </c>
      <c r="P14" s="158">
        <v>0</v>
      </c>
      <c r="Q14" s="158">
        <v>0</v>
      </c>
      <c r="R14" s="158">
        <v>0</v>
      </c>
      <c r="S14" s="158">
        <v>0</v>
      </c>
      <c r="T14" s="158">
        <f t="shared" si="0"/>
        <v>7307000</v>
      </c>
      <c r="V14" s="238" t="s">
        <v>97</v>
      </c>
      <c r="W14" s="239">
        <v>9442000</v>
      </c>
      <c r="X14" s="240">
        <v>7891000</v>
      </c>
      <c r="Y14" s="240">
        <v>22208000</v>
      </c>
      <c r="Z14" s="240">
        <v>10240000</v>
      </c>
      <c r="AA14" s="240">
        <v>19646000</v>
      </c>
      <c r="AB14" s="241">
        <v>69427000</v>
      </c>
    </row>
    <row r="15" spans="1:40" ht="14.4">
      <c r="A15" s="157" t="s">
        <v>97</v>
      </c>
      <c r="B15" s="158">
        <v>2019</v>
      </c>
      <c r="C15" s="158">
        <v>9442000</v>
      </c>
      <c r="D15" s="158">
        <v>910000</v>
      </c>
      <c r="E15" s="158">
        <v>173000</v>
      </c>
      <c r="F15" s="158">
        <v>0</v>
      </c>
      <c r="G15" s="158">
        <v>0</v>
      </c>
      <c r="H15" s="158">
        <v>0</v>
      </c>
      <c r="I15" s="158">
        <v>0</v>
      </c>
      <c r="J15" s="158">
        <v>0</v>
      </c>
      <c r="K15" s="158">
        <v>2507000</v>
      </c>
      <c r="L15" s="158">
        <v>2905000</v>
      </c>
      <c r="M15" s="158">
        <v>0</v>
      </c>
      <c r="N15" s="158">
        <v>2842000</v>
      </c>
      <c r="O15" s="158">
        <v>1015000</v>
      </c>
      <c r="P15" s="158">
        <v>0</v>
      </c>
      <c r="Q15" s="158">
        <v>0</v>
      </c>
      <c r="R15" s="158">
        <v>0</v>
      </c>
      <c r="S15" s="158">
        <v>0</v>
      </c>
      <c r="T15" s="158">
        <f t="shared" si="0"/>
        <v>9442000</v>
      </c>
      <c r="V15" s="238" t="s">
        <v>99</v>
      </c>
      <c r="W15" s="239">
        <v>302664.13</v>
      </c>
      <c r="X15" s="240">
        <v>146530.78</v>
      </c>
      <c r="Y15" s="240">
        <v>211428.01</v>
      </c>
      <c r="Z15" s="240">
        <v>227202.02</v>
      </c>
      <c r="AA15" s="240">
        <v>191676.82</v>
      </c>
      <c r="AB15" s="241">
        <v>1079501.76</v>
      </c>
    </row>
    <row r="16" spans="1:40" ht="14.4">
      <c r="A16" s="157" t="s">
        <v>97</v>
      </c>
      <c r="B16" s="158">
        <v>2020</v>
      </c>
      <c r="C16" s="158">
        <v>7891000</v>
      </c>
      <c r="D16" s="158">
        <v>2604000</v>
      </c>
      <c r="E16" s="158">
        <v>411000</v>
      </c>
      <c r="F16" s="158">
        <v>0</v>
      </c>
      <c r="G16" s="158">
        <v>0</v>
      </c>
      <c r="H16" s="158">
        <v>0</v>
      </c>
      <c r="I16" s="158">
        <v>0</v>
      </c>
      <c r="J16" s="158">
        <v>0</v>
      </c>
      <c r="K16" s="158">
        <v>2335000</v>
      </c>
      <c r="L16" s="158">
        <v>2766000</v>
      </c>
      <c r="M16" s="158">
        <v>0</v>
      </c>
      <c r="N16" s="158">
        <v>1609000</v>
      </c>
      <c r="O16" s="158">
        <v>770000</v>
      </c>
      <c r="P16" s="158">
        <v>0</v>
      </c>
      <c r="Q16" s="158">
        <v>0</v>
      </c>
      <c r="R16" s="158">
        <v>0</v>
      </c>
      <c r="S16" s="158">
        <v>0</v>
      </c>
      <c r="T16" s="158">
        <f t="shared" si="0"/>
        <v>7891000</v>
      </c>
      <c r="V16" s="238" t="s">
        <v>100</v>
      </c>
      <c r="W16" s="239">
        <v>9551186</v>
      </c>
      <c r="X16" s="240">
        <v>9878875</v>
      </c>
      <c r="Y16" s="240">
        <v>9039953</v>
      </c>
      <c r="Z16" s="240">
        <v>12588951</v>
      </c>
      <c r="AA16" s="240">
        <v>11677408</v>
      </c>
      <c r="AB16" s="241">
        <v>52736373</v>
      </c>
    </row>
    <row r="17" spans="1:28" ht="14.4">
      <c r="A17" s="157" t="s">
        <v>97</v>
      </c>
      <c r="B17" s="158">
        <v>2021</v>
      </c>
      <c r="C17" s="158">
        <v>22208000</v>
      </c>
      <c r="D17" s="158">
        <v>993000</v>
      </c>
      <c r="E17" s="158">
        <v>1952000</v>
      </c>
      <c r="F17" s="158">
        <v>0</v>
      </c>
      <c r="G17" s="158">
        <v>0</v>
      </c>
      <c r="H17" s="158">
        <v>0</v>
      </c>
      <c r="I17" s="158">
        <v>0</v>
      </c>
      <c r="J17" s="158">
        <v>0</v>
      </c>
      <c r="K17" s="158">
        <v>2650000</v>
      </c>
      <c r="L17" s="158">
        <v>5025000</v>
      </c>
      <c r="M17" s="158">
        <v>0</v>
      </c>
      <c r="N17" s="158">
        <v>13025000</v>
      </c>
      <c r="O17" s="158">
        <v>-444000</v>
      </c>
      <c r="P17" s="158">
        <v>0</v>
      </c>
      <c r="Q17" s="158">
        <v>0</v>
      </c>
      <c r="R17" s="158">
        <v>0</v>
      </c>
      <c r="S17" s="158">
        <v>0</v>
      </c>
      <c r="T17" s="158">
        <f t="shared" si="0"/>
        <v>22208000</v>
      </c>
      <c r="V17" s="238" t="s">
        <v>101</v>
      </c>
      <c r="W17" s="239">
        <v>19005836.789999999</v>
      </c>
      <c r="X17" s="240">
        <v>15345856.970000001</v>
      </c>
      <c r="Y17" s="240">
        <v>22616933.579999998</v>
      </c>
      <c r="Z17" s="240">
        <v>16547656.279999999</v>
      </c>
      <c r="AA17" s="240">
        <v>32206316.489999998</v>
      </c>
      <c r="AB17" s="241">
        <v>105722600.10999998</v>
      </c>
    </row>
    <row r="18" spans="1:28" ht="14.4">
      <c r="A18" s="157" t="s">
        <v>97</v>
      </c>
      <c r="B18" s="158">
        <v>2022</v>
      </c>
      <c r="C18" s="158">
        <v>10240000</v>
      </c>
      <c r="D18" s="158">
        <v>2211000</v>
      </c>
      <c r="E18" s="158">
        <v>3363000</v>
      </c>
      <c r="F18" s="158">
        <v>0</v>
      </c>
      <c r="G18" s="158">
        <v>0</v>
      </c>
      <c r="H18" s="158">
        <v>0</v>
      </c>
      <c r="I18" s="158">
        <v>0</v>
      </c>
      <c r="J18" s="158">
        <v>0</v>
      </c>
      <c r="K18" s="158">
        <v>3167000</v>
      </c>
      <c r="L18" s="158">
        <v>977000</v>
      </c>
      <c r="M18" s="158">
        <v>0</v>
      </c>
      <c r="N18" s="158">
        <v>3835000</v>
      </c>
      <c r="O18" s="158">
        <v>-1102000</v>
      </c>
      <c r="P18" s="158">
        <v>0</v>
      </c>
      <c r="Q18" s="158">
        <v>0</v>
      </c>
      <c r="R18" s="158">
        <v>0</v>
      </c>
      <c r="S18" s="158">
        <v>0</v>
      </c>
      <c r="T18" s="158">
        <f t="shared" si="0"/>
        <v>10240000</v>
      </c>
      <c r="V18" s="238" t="s">
        <v>102</v>
      </c>
      <c r="W18" s="239">
        <v>15443000</v>
      </c>
      <c r="X18" s="240">
        <v>15953000</v>
      </c>
      <c r="Y18" s="240">
        <v>18833000</v>
      </c>
      <c r="Z18" s="240">
        <v>16354000</v>
      </c>
      <c r="AA18" s="240">
        <v>18180000</v>
      </c>
      <c r="AB18" s="241">
        <v>84763000</v>
      </c>
    </row>
    <row r="19" spans="1:28" ht="14.4">
      <c r="A19" s="157" t="s">
        <v>97</v>
      </c>
      <c r="B19" s="158">
        <v>2023</v>
      </c>
      <c r="C19" s="158">
        <v>19646000</v>
      </c>
      <c r="D19" s="158">
        <v>473000</v>
      </c>
      <c r="E19" s="158">
        <v>0</v>
      </c>
      <c r="F19" s="158">
        <v>0</v>
      </c>
      <c r="G19" s="158">
        <v>0</v>
      </c>
      <c r="H19" s="158">
        <v>0</v>
      </c>
      <c r="I19" s="158">
        <v>0</v>
      </c>
      <c r="J19" s="158">
        <v>0</v>
      </c>
      <c r="K19" s="158">
        <v>3336000</v>
      </c>
      <c r="L19" s="158">
        <v>10130000</v>
      </c>
      <c r="M19" s="158">
        <v>0</v>
      </c>
      <c r="N19" s="158">
        <v>4312000</v>
      </c>
      <c r="O19" s="158">
        <v>1868000</v>
      </c>
      <c r="P19" s="158">
        <v>0</v>
      </c>
      <c r="Q19" s="158">
        <v>0</v>
      </c>
      <c r="R19" s="158">
        <v>0</v>
      </c>
      <c r="S19" s="158">
        <v>0</v>
      </c>
      <c r="T19" s="158">
        <f t="shared" si="0"/>
        <v>19646000</v>
      </c>
      <c r="V19" s="238" t="s">
        <v>103</v>
      </c>
      <c r="W19" s="239">
        <v>1722839.3</v>
      </c>
      <c r="X19" s="240">
        <v>671497.09</v>
      </c>
      <c r="Y19" s="240">
        <v>768943.23</v>
      </c>
      <c r="Z19" s="240">
        <v>716807.84</v>
      </c>
      <c r="AA19" s="240">
        <v>1191026.54</v>
      </c>
      <c r="AB19" s="241">
        <v>5071114</v>
      </c>
    </row>
    <row r="20" spans="1:28" ht="14.4">
      <c r="A20" s="157" t="s">
        <v>99</v>
      </c>
      <c r="B20" s="158">
        <v>2015</v>
      </c>
      <c r="C20" s="158">
        <v>268667</v>
      </c>
      <c r="D20" s="158">
        <v>68945</v>
      </c>
      <c r="E20" s="158">
        <v>19966</v>
      </c>
      <c r="F20" s="158">
        <v>0</v>
      </c>
      <c r="G20" s="158">
        <v>0</v>
      </c>
      <c r="H20" s="158">
        <v>0</v>
      </c>
      <c r="I20" s="158">
        <v>0</v>
      </c>
      <c r="J20" s="158">
        <v>0</v>
      </c>
      <c r="K20" s="158">
        <v>83197</v>
      </c>
      <c r="L20" s="158">
        <v>178775</v>
      </c>
      <c r="M20" s="158">
        <v>9085</v>
      </c>
      <c r="N20" s="158">
        <v>8050</v>
      </c>
      <c r="O20" s="158">
        <v>0</v>
      </c>
      <c r="P20" s="158"/>
      <c r="Q20" s="158"/>
      <c r="R20" s="158"/>
      <c r="S20" s="158"/>
      <c r="T20" s="158">
        <f t="shared" si="0"/>
        <v>268667</v>
      </c>
      <c r="V20" s="238" t="s">
        <v>104</v>
      </c>
      <c r="W20" s="239">
        <v>124116.79</v>
      </c>
      <c r="X20" s="240">
        <v>98182.26</v>
      </c>
      <c r="Y20" s="240">
        <v>150306.22</v>
      </c>
      <c r="Z20" s="240">
        <v>94717</v>
      </c>
      <c r="AA20" s="240">
        <v>128148.71</v>
      </c>
      <c r="AB20" s="241">
        <v>595470.98</v>
      </c>
    </row>
    <row r="21" spans="1:28" ht="14.4">
      <c r="A21" s="157" t="s">
        <v>99</v>
      </c>
      <c r="B21" s="158">
        <v>2016</v>
      </c>
      <c r="C21" s="158">
        <v>359098.65</v>
      </c>
      <c r="D21" s="158">
        <v>73545.179999999993</v>
      </c>
      <c r="E21" s="158">
        <v>19209</v>
      </c>
      <c r="F21" s="158">
        <v>0</v>
      </c>
      <c r="G21" s="158">
        <v>0</v>
      </c>
      <c r="H21" s="158">
        <v>0</v>
      </c>
      <c r="I21" s="158">
        <v>0</v>
      </c>
      <c r="J21" s="158">
        <v>0</v>
      </c>
      <c r="K21" s="158">
        <v>75009.42</v>
      </c>
      <c r="L21" s="158">
        <v>119276.37</v>
      </c>
      <c r="M21" s="158">
        <v>9575</v>
      </c>
      <c r="N21" s="158">
        <v>155237.85999999999</v>
      </c>
      <c r="O21" s="158">
        <v>0</v>
      </c>
      <c r="P21" s="158">
        <v>0</v>
      </c>
      <c r="Q21" s="158">
        <v>0</v>
      </c>
      <c r="R21" s="158">
        <v>0</v>
      </c>
      <c r="S21" s="158">
        <v>0</v>
      </c>
      <c r="T21" s="158">
        <f t="shared" si="0"/>
        <v>359098.65</v>
      </c>
      <c r="V21" s="238" t="s">
        <v>105</v>
      </c>
      <c r="W21" s="239">
        <v>200621</v>
      </c>
      <c r="X21" s="240">
        <v>332426</v>
      </c>
      <c r="Y21" s="240">
        <v>223164.41</v>
      </c>
      <c r="Z21" s="240">
        <v>277370.15000000002</v>
      </c>
      <c r="AA21" s="240">
        <v>352800.04</v>
      </c>
      <c r="AB21" s="241">
        <v>1386381.6</v>
      </c>
    </row>
    <row r="22" spans="1:28" ht="14.4">
      <c r="A22" s="157" t="s">
        <v>99</v>
      </c>
      <c r="B22" s="158">
        <v>2017</v>
      </c>
      <c r="C22" s="158">
        <v>260787</v>
      </c>
      <c r="D22" s="158">
        <v>9726</v>
      </c>
      <c r="E22" s="158">
        <v>0</v>
      </c>
      <c r="F22" s="158">
        <v>0</v>
      </c>
      <c r="G22" s="158">
        <v>0</v>
      </c>
      <c r="H22" s="158">
        <v>0</v>
      </c>
      <c r="I22" s="158">
        <v>0</v>
      </c>
      <c r="J22" s="158">
        <v>0</v>
      </c>
      <c r="K22" s="158">
        <v>47294.95</v>
      </c>
      <c r="L22" s="158">
        <v>68264</v>
      </c>
      <c r="M22" s="158">
        <v>4980</v>
      </c>
      <c r="N22" s="158">
        <v>140248.1</v>
      </c>
      <c r="O22" s="158">
        <v>0</v>
      </c>
      <c r="P22" s="158">
        <v>0</v>
      </c>
      <c r="Q22" s="158">
        <v>0</v>
      </c>
      <c r="R22" s="158">
        <v>0</v>
      </c>
      <c r="S22" s="158">
        <v>0</v>
      </c>
      <c r="T22" s="158">
        <f t="shared" si="0"/>
        <v>260787</v>
      </c>
      <c r="V22" s="238" t="s">
        <v>106</v>
      </c>
      <c r="W22" s="239">
        <v>1094568.98</v>
      </c>
      <c r="X22" s="240">
        <v>1757039.37</v>
      </c>
      <c r="Y22" s="240">
        <v>1489619.45</v>
      </c>
      <c r="Z22" s="240">
        <v>2294479.92</v>
      </c>
      <c r="AA22" s="240">
        <v>2604036.33</v>
      </c>
      <c r="AB22" s="241">
        <v>9239744.0500000007</v>
      </c>
    </row>
    <row r="23" spans="1:28" ht="14.4">
      <c r="A23" s="157" t="s">
        <v>99</v>
      </c>
      <c r="B23" s="158">
        <v>2018</v>
      </c>
      <c r="C23" s="158">
        <v>716351</v>
      </c>
      <c r="D23" s="158">
        <v>182319</v>
      </c>
      <c r="E23" s="158">
        <v>0</v>
      </c>
      <c r="F23" s="158">
        <v>0</v>
      </c>
      <c r="G23" s="158">
        <v>0</v>
      </c>
      <c r="H23" s="158">
        <v>0</v>
      </c>
      <c r="I23" s="158">
        <v>0</v>
      </c>
      <c r="J23" s="158">
        <v>0</v>
      </c>
      <c r="K23" s="158">
        <v>42369.91</v>
      </c>
      <c r="L23" s="158">
        <v>144596.76999999999</v>
      </c>
      <c r="M23" s="158">
        <v>5365</v>
      </c>
      <c r="N23" s="158">
        <v>229169.6</v>
      </c>
      <c r="O23" s="158">
        <v>294849.71999999997</v>
      </c>
      <c r="P23" s="158">
        <v>0</v>
      </c>
      <c r="Q23" s="158">
        <v>0</v>
      </c>
      <c r="R23" s="158">
        <v>0</v>
      </c>
      <c r="S23" s="158">
        <v>0</v>
      </c>
      <c r="T23" s="158">
        <f t="shared" si="0"/>
        <v>716351</v>
      </c>
      <c r="V23" s="238" t="s">
        <v>2</v>
      </c>
      <c r="W23" s="239">
        <v>58740871</v>
      </c>
      <c r="X23" s="240">
        <v>46600755</v>
      </c>
      <c r="Y23" s="240">
        <v>63300972</v>
      </c>
      <c r="Z23" s="240">
        <v>51424800.289999999</v>
      </c>
      <c r="AA23" s="240">
        <v>58219799.200000003</v>
      </c>
      <c r="AB23" s="241">
        <v>278287197.49000001</v>
      </c>
    </row>
    <row r="24" spans="1:28" ht="14.4">
      <c r="A24" s="157" t="s">
        <v>99</v>
      </c>
      <c r="B24" s="158">
        <v>2019</v>
      </c>
      <c r="C24" s="158">
        <v>302664.13</v>
      </c>
      <c r="D24" s="158">
        <v>137188.85</v>
      </c>
      <c r="E24" s="158">
        <v>17992.5</v>
      </c>
      <c r="F24" s="158">
        <v>0</v>
      </c>
      <c r="G24" s="158">
        <v>0</v>
      </c>
      <c r="H24" s="158">
        <v>0</v>
      </c>
      <c r="I24" s="158">
        <v>0</v>
      </c>
      <c r="J24" s="158">
        <v>0</v>
      </c>
      <c r="K24" s="158">
        <v>29677.05</v>
      </c>
      <c r="L24" s="158">
        <v>114627.23</v>
      </c>
      <c r="M24" s="158">
        <v>4217.5</v>
      </c>
      <c r="N24" s="158">
        <v>15368.61</v>
      </c>
      <c r="O24" s="158">
        <v>120782.24</v>
      </c>
      <c r="P24" s="158">
        <v>0</v>
      </c>
      <c r="Q24" s="158">
        <v>0</v>
      </c>
      <c r="R24" s="158">
        <v>0</v>
      </c>
      <c r="S24" s="158">
        <v>0</v>
      </c>
      <c r="T24" s="158">
        <f t="shared" si="0"/>
        <v>302664.13</v>
      </c>
      <c r="V24" s="238" t="s">
        <v>3</v>
      </c>
      <c r="W24" s="239">
        <v>38064667</v>
      </c>
      <c r="X24" s="240">
        <v>37886008.900000006</v>
      </c>
      <c r="Y24" s="240">
        <v>55905118.939999998</v>
      </c>
      <c r="Z24" s="240">
        <v>45179930.120000005</v>
      </c>
      <c r="AA24" s="240">
        <v>45926051.329999998</v>
      </c>
      <c r="AB24" s="241">
        <v>222961776.29000002</v>
      </c>
    </row>
    <row r="25" spans="1:28" ht="14.4">
      <c r="A25" s="157" t="s">
        <v>99</v>
      </c>
      <c r="B25" s="158">
        <v>2020</v>
      </c>
      <c r="C25" s="158">
        <v>146530.78</v>
      </c>
      <c r="D25" s="158">
        <v>38998.86</v>
      </c>
      <c r="E25" s="158">
        <v>34969.86</v>
      </c>
      <c r="F25" s="158">
        <v>0</v>
      </c>
      <c r="G25" s="158">
        <v>0</v>
      </c>
      <c r="H25" s="158">
        <v>0</v>
      </c>
      <c r="I25" s="158">
        <v>0</v>
      </c>
      <c r="J25" s="158">
        <v>0</v>
      </c>
      <c r="K25" s="158">
        <v>18453.88</v>
      </c>
      <c r="L25" s="158">
        <v>55847.99</v>
      </c>
      <c r="M25" s="158">
        <v>2777.05</v>
      </c>
      <c r="N25" s="158">
        <v>1600</v>
      </c>
      <c r="O25" s="158">
        <v>32882</v>
      </c>
      <c r="P25" s="158">
        <v>0</v>
      </c>
      <c r="Q25" s="158">
        <v>0</v>
      </c>
      <c r="R25" s="158">
        <v>0</v>
      </c>
      <c r="S25" s="158">
        <v>0</v>
      </c>
      <c r="T25" s="158">
        <f t="shared" si="0"/>
        <v>146530.78</v>
      </c>
      <c r="V25" s="238" t="s">
        <v>282</v>
      </c>
      <c r="W25" s="239">
        <v>13523376.880000001</v>
      </c>
      <c r="X25" s="240">
        <v>15941486.57</v>
      </c>
      <c r="Y25" s="240">
        <v>17077231.059999999</v>
      </c>
      <c r="Z25" s="240">
        <v>20047551.890000001</v>
      </c>
      <c r="AA25" s="240">
        <v>17801025.390000001</v>
      </c>
      <c r="AB25" s="241">
        <v>84390671.790000007</v>
      </c>
    </row>
    <row r="26" spans="1:28" ht="14.4">
      <c r="A26" s="157" t="s">
        <v>99</v>
      </c>
      <c r="B26" s="158">
        <v>2021</v>
      </c>
      <c r="C26" s="158">
        <v>211428.01</v>
      </c>
      <c r="D26" s="158">
        <v>32550.38</v>
      </c>
      <c r="E26" s="158">
        <v>92866.81</v>
      </c>
      <c r="F26" s="158">
        <v>0</v>
      </c>
      <c r="G26" s="158">
        <v>0</v>
      </c>
      <c r="H26" s="158">
        <v>0</v>
      </c>
      <c r="I26" s="158">
        <v>0</v>
      </c>
      <c r="J26" s="158">
        <v>0</v>
      </c>
      <c r="K26" s="158">
        <v>24806.31</v>
      </c>
      <c r="L26" s="158">
        <v>48208.14</v>
      </c>
      <c r="M26" s="158">
        <v>4420</v>
      </c>
      <c r="N26" s="158">
        <v>22749.5</v>
      </c>
      <c r="O26" s="158">
        <v>18377.25</v>
      </c>
      <c r="P26" s="158">
        <v>0</v>
      </c>
      <c r="Q26" s="158">
        <v>0</v>
      </c>
      <c r="R26" s="158">
        <v>0</v>
      </c>
      <c r="S26" s="158">
        <v>0</v>
      </c>
      <c r="T26" s="158">
        <f t="shared" si="0"/>
        <v>211428.01</v>
      </c>
      <c r="V26" s="238" t="s">
        <v>107</v>
      </c>
      <c r="W26" s="239">
        <v>18842059.400000002</v>
      </c>
      <c r="X26" s="240">
        <v>16151828.470000001</v>
      </c>
      <c r="Y26" s="240">
        <v>13949671.280000001</v>
      </c>
      <c r="Z26" s="240">
        <v>17846579.530000001</v>
      </c>
      <c r="AA26" s="240">
        <v>21251071.210000001</v>
      </c>
      <c r="AB26" s="241">
        <v>88041209.890000015</v>
      </c>
    </row>
    <row r="27" spans="1:28" ht="14.4">
      <c r="A27" s="157" t="s">
        <v>99</v>
      </c>
      <c r="B27" s="158">
        <v>2022</v>
      </c>
      <c r="C27" s="158">
        <v>227202.02</v>
      </c>
      <c r="D27" s="158">
        <v>50426.95</v>
      </c>
      <c r="E27" s="158">
        <v>91282.08</v>
      </c>
      <c r="F27" s="158">
        <v>0</v>
      </c>
      <c r="G27" s="158">
        <v>0</v>
      </c>
      <c r="H27" s="158">
        <v>0</v>
      </c>
      <c r="I27" s="158">
        <v>0</v>
      </c>
      <c r="J27" s="158">
        <v>0</v>
      </c>
      <c r="K27" s="158">
        <v>16361.05</v>
      </c>
      <c r="L27" s="158">
        <v>24873.72</v>
      </c>
      <c r="M27" s="158">
        <v>4175</v>
      </c>
      <c r="N27" s="158">
        <v>5062.46</v>
      </c>
      <c r="O27" s="158">
        <v>85447.95</v>
      </c>
      <c r="P27" s="158">
        <v>0</v>
      </c>
      <c r="Q27" s="158">
        <v>0</v>
      </c>
      <c r="R27" s="158">
        <v>0</v>
      </c>
      <c r="S27" s="158">
        <v>0</v>
      </c>
      <c r="T27" s="158">
        <f t="shared" si="0"/>
        <v>227202.02</v>
      </c>
      <c r="V27" s="238" t="s">
        <v>108</v>
      </c>
      <c r="W27" s="239">
        <v>5508633</v>
      </c>
      <c r="X27" s="240">
        <v>4254929.1399999997</v>
      </c>
      <c r="Y27" s="240">
        <v>3334198</v>
      </c>
      <c r="Z27" s="240">
        <v>5836212</v>
      </c>
      <c r="AA27" s="240">
        <v>4360173.83</v>
      </c>
      <c r="AB27" s="241">
        <v>23294145.969999999</v>
      </c>
    </row>
    <row r="28" spans="1:28" ht="14.4">
      <c r="A28" s="157" t="s">
        <v>99</v>
      </c>
      <c r="B28" s="158">
        <v>2023</v>
      </c>
      <c r="C28" s="158">
        <v>191676.82</v>
      </c>
      <c r="D28" s="158">
        <v>22408.93</v>
      </c>
      <c r="E28" s="158">
        <v>17987.03</v>
      </c>
      <c r="F28" s="158">
        <v>0</v>
      </c>
      <c r="G28" s="158">
        <v>0</v>
      </c>
      <c r="H28" s="158">
        <v>0</v>
      </c>
      <c r="I28" s="158">
        <v>0</v>
      </c>
      <c r="J28" s="158">
        <v>0</v>
      </c>
      <c r="K28" s="158">
        <v>45220.73</v>
      </c>
      <c r="L28" s="158">
        <v>118440.93</v>
      </c>
      <c r="M28" s="158">
        <v>6005</v>
      </c>
      <c r="N28" s="158">
        <v>2226.15</v>
      </c>
      <c r="O28" s="158">
        <v>1796.98</v>
      </c>
      <c r="P28" s="158">
        <v>0</v>
      </c>
      <c r="Q28" s="158">
        <v>0</v>
      </c>
      <c r="R28" s="158">
        <v>0</v>
      </c>
      <c r="S28" s="158">
        <v>0</v>
      </c>
      <c r="T28" s="158">
        <f t="shared" si="0"/>
        <v>191676.82</v>
      </c>
      <c r="V28" s="238" t="s">
        <v>284</v>
      </c>
      <c r="W28" s="239">
        <v>7596241</v>
      </c>
      <c r="X28" s="240">
        <v>6649512.6500000004</v>
      </c>
      <c r="Y28" s="240">
        <v>5945905.5</v>
      </c>
      <c r="Z28" s="240">
        <v>5303371.42</v>
      </c>
      <c r="AA28" s="240">
        <v>7221247</v>
      </c>
      <c r="AB28" s="241">
        <v>32716277.57</v>
      </c>
    </row>
    <row r="29" spans="1:28" ht="14.4">
      <c r="A29" s="157" t="s">
        <v>100</v>
      </c>
      <c r="B29" s="158">
        <v>2015</v>
      </c>
      <c r="C29" s="158">
        <v>7641889</v>
      </c>
      <c r="D29" s="158">
        <v>555701</v>
      </c>
      <c r="E29" s="158">
        <v>360407</v>
      </c>
      <c r="F29" s="158">
        <v>0</v>
      </c>
      <c r="G29" s="158">
        <v>0</v>
      </c>
      <c r="H29" s="158">
        <v>0</v>
      </c>
      <c r="I29" s="158">
        <v>0</v>
      </c>
      <c r="J29" s="158">
        <v>0</v>
      </c>
      <c r="K29" s="158">
        <v>2008241</v>
      </c>
      <c r="L29" s="158">
        <v>3113198</v>
      </c>
      <c r="M29" s="158">
        <v>0</v>
      </c>
      <c r="N29" s="158">
        <v>1799208</v>
      </c>
      <c r="O29" s="158">
        <v>360835</v>
      </c>
      <c r="P29" s="158"/>
      <c r="Q29" s="158"/>
      <c r="R29" s="158"/>
      <c r="S29" s="158"/>
      <c r="T29" s="158">
        <f t="shared" si="0"/>
        <v>7641889</v>
      </c>
      <c r="V29" s="238" t="s">
        <v>118</v>
      </c>
      <c r="W29" s="239">
        <v>7192770.9100000001</v>
      </c>
      <c r="X29" s="240">
        <v>5892832.5899999999</v>
      </c>
      <c r="Y29" s="240">
        <v>6258950.4900000002</v>
      </c>
      <c r="Z29" s="240">
        <v>7086564.9400000004</v>
      </c>
      <c r="AA29" s="240">
        <v>10992805.810000001</v>
      </c>
      <c r="AB29" s="241">
        <v>37423924.740000002</v>
      </c>
    </row>
    <row r="30" spans="1:28" ht="14.4">
      <c r="A30" s="157" t="s">
        <v>100</v>
      </c>
      <c r="B30" s="158">
        <v>2016</v>
      </c>
      <c r="C30" s="158">
        <v>7898911</v>
      </c>
      <c r="D30" s="158">
        <v>43147</v>
      </c>
      <c r="E30" s="158">
        <v>272609</v>
      </c>
      <c r="F30" s="158">
        <v>0</v>
      </c>
      <c r="G30" s="158">
        <v>0</v>
      </c>
      <c r="H30" s="158">
        <v>0</v>
      </c>
      <c r="I30" s="158">
        <v>0</v>
      </c>
      <c r="J30" s="158">
        <v>0</v>
      </c>
      <c r="K30" s="158">
        <v>2135803</v>
      </c>
      <c r="L30" s="158">
        <v>3562263</v>
      </c>
      <c r="M30" s="158">
        <v>0</v>
      </c>
      <c r="N30" s="158">
        <v>1820602</v>
      </c>
      <c r="O30" s="158">
        <v>380243</v>
      </c>
      <c r="P30" s="158">
        <v>0</v>
      </c>
      <c r="Q30" s="158">
        <v>0</v>
      </c>
      <c r="R30" s="158">
        <v>0</v>
      </c>
      <c r="S30" s="158">
        <v>0</v>
      </c>
      <c r="T30" s="158">
        <f t="shared" si="0"/>
        <v>7898911</v>
      </c>
      <c r="V30" s="238" t="s">
        <v>119</v>
      </c>
      <c r="W30" s="239">
        <v>3447095.61</v>
      </c>
      <c r="X30" s="240">
        <v>3191668.13</v>
      </c>
      <c r="Y30" s="240">
        <v>3856963.04</v>
      </c>
      <c r="Z30" s="240">
        <v>4089094.62</v>
      </c>
      <c r="AA30" s="240">
        <v>5128281.63</v>
      </c>
      <c r="AB30" s="241">
        <v>19713103.030000001</v>
      </c>
    </row>
    <row r="31" spans="1:28" ht="14.4">
      <c r="A31" s="157" t="s">
        <v>100</v>
      </c>
      <c r="B31" s="158">
        <v>2017</v>
      </c>
      <c r="C31" s="158">
        <v>7707327</v>
      </c>
      <c r="D31" s="158">
        <v>158441</v>
      </c>
      <c r="E31" s="158">
        <v>0</v>
      </c>
      <c r="F31" s="158">
        <v>0</v>
      </c>
      <c r="G31" s="158">
        <v>0</v>
      </c>
      <c r="H31" s="158">
        <v>0</v>
      </c>
      <c r="I31" s="158">
        <v>0</v>
      </c>
      <c r="J31" s="158">
        <v>0</v>
      </c>
      <c r="K31" s="158">
        <v>2267022</v>
      </c>
      <c r="L31" s="158">
        <v>3710831</v>
      </c>
      <c r="M31" s="158">
        <v>0</v>
      </c>
      <c r="N31" s="158">
        <v>1321978</v>
      </c>
      <c r="O31" s="158">
        <v>407496</v>
      </c>
      <c r="P31" s="158">
        <v>0</v>
      </c>
      <c r="Q31" s="158">
        <v>0</v>
      </c>
      <c r="R31" s="158">
        <v>0</v>
      </c>
      <c r="S31" s="158">
        <v>0</v>
      </c>
      <c r="T31" s="158">
        <f t="shared" si="0"/>
        <v>7707327</v>
      </c>
      <c r="V31" s="238" t="s">
        <v>120</v>
      </c>
      <c r="W31" s="239">
        <v>446193.95999999996</v>
      </c>
      <c r="X31" s="240">
        <v>556154.72</v>
      </c>
      <c r="Y31" s="240">
        <v>443812.29</v>
      </c>
      <c r="Z31" s="240">
        <v>593748</v>
      </c>
      <c r="AA31" s="240">
        <v>618234.01</v>
      </c>
      <c r="AB31" s="241">
        <v>2658142.98</v>
      </c>
    </row>
    <row r="32" spans="1:28" ht="14.4">
      <c r="A32" s="157" t="s">
        <v>100</v>
      </c>
      <c r="B32" s="158">
        <v>2018</v>
      </c>
      <c r="C32" s="158">
        <v>9241677</v>
      </c>
      <c r="D32" s="158">
        <v>311971</v>
      </c>
      <c r="E32" s="158">
        <v>0</v>
      </c>
      <c r="F32" s="158">
        <v>0</v>
      </c>
      <c r="G32" s="158">
        <v>0</v>
      </c>
      <c r="H32" s="158">
        <v>0</v>
      </c>
      <c r="I32" s="158">
        <v>0</v>
      </c>
      <c r="J32" s="158">
        <v>0</v>
      </c>
      <c r="K32" s="158">
        <v>2477649</v>
      </c>
      <c r="L32" s="158">
        <v>2962334</v>
      </c>
      <c r="M32" s="158">
        <v>0</v>
      </c>
      <c r="N32" s="158">
        <v>2171020</v>
      </c>
      <c r="O32" s="158">
        <v>440674</v>
      </c>
      <c r="P32" s="158">
        <v>0</v>
      </c>
      <c r="Q32" s="158">
        <v>1190000</v>
      </c>
      <c r="R32" s="158">
        <v>0</v>
      </c>
      <c r="S32" s="158">
        <v>0</v>
      </c>
      <c r="T32" s="158">
        <f t="shared" si="0"/>
        <v>9241677</v>
      </c>
      <c r="V32" s="238" t="s">
        <v>301</v>
      </c>
      <c r="W32" s="239">
        <v>26170018.98</v>
      </c>
      <c r="X32" s="240">
        <v>31948637.629999999</v>
      </c>
      <c r="Y32" s="240">
        <v>24973990.280000001</v>
      </c>
      <c r="Z32" s="240">
        <v>29997965.940000001</v>
      </c>
      <c r="AA32" s="240">
        <v>37894648.579999998</v>
      </c>
      <c r="AB32" s="241">
        <v>150985261.41</v>
      </c>
    </row>
    <row r="33" spans="1:28" ht="14.4">
      <c r="A33" s="157" t="s">
        <v>100</v>
      </c>
      <c r="B33" s="158">
        <v>2019</v>
      </c>
      <c r="C33" s="158">
        <v>9551186</v>
      </c>
      <c r="D33" s="158">
        <v>7696085</v>
      </c>
      <c r="E33" s="158">
        <v>0</v>
      </c>
      <c r="F33" s="158">
        <v>0</v>
      </c>
      <c r="G33" s="158">
        <v>0</v>
      </c>
      <c r="H33" s="158">
        <v>0</v>
      </c>
      <c r="I33" s="158">
        <v>0</v>
      </c>
      <c r="J33" s="158">
        <v>0</v>
      </c>
      <c r="K33" s="158">
        <v>3412188</v>
      </c>
      <c r="L33" s="158">
        <v>4237209</v>
      </c>
      <c r="M33" s="158">
        <v>0</v>
      </c>
      <c r="N33" s="158">
        <v>1298306</v>
      </c>
      <c r="O33" s="158">
        <v>603482</v>
      </c>
      <c r="P33" s="158">
        <v>0</v>
      </c>
      <c r="Q33" s="158">
        <v>0</v>
      </c>
      <c r="R33" s="158">
        <v>0</v>
      </c>
      <c r="S33" s="158">
        <v>0</v>
      </c>
      <c r="T33" s="158">
        <f t="shared" si="0"/>
        <v>9551186</v>
      </c>
      <c r="V33" s="238" t="s">
        <v>123</v>
      </c>
      <c r="W33" s="239">
        <v>10201364.130000001</v>
      </c>
      <c r="X33" s="240">
        <v>11674370.869999999</v>
      </c>
      <c r="Y33" s="240">
        <v>7251655.0999999996</v>
      </c>
      <c r="Z33" s="240">
        <v>8171696.1500000004</v>
      </c>
      <c r="AA33" s="240">
        <v>9229524.8300000001</v>
      </c>
      <c r="AB33" s="241">
        <v>46528611.079999998</v>
      </c>
    </row>
    <row r="34" spans="1:28" ht="14.4">
      <c r="A34" s="157" t="s">
        <v>100</v>
      </c>
      <c r="B34" s="158">
        <v>2020</v>
      </c>
      <c r="C34" s="158">
        <v>9878875</v>
      </c>
      <c r="D34" s="158">
        <v>1424971</v>
      </c>
      <c r="E34" s="158">
        <v>0</v>
      </c>
      <c r="F34" s="158">
        <v>0</v>
      </c>
      <c r="G34" s="158">
        <v>0</v>
      </c>
      <c r="H34" s="158">
        <v>20280</v>
      </c>
      <c r="I34" s="158">
        <v>0</v>
      </c>
      <c r="J34" s="158">
        <v>0</v>
      </c>
      <c r="K34" s="158">
        <v>3485549</v>
      </c>
      <c r="L34" s="158">
        <v>4604951</v>
      </c>
      <c r="M34" s="158">
        <v>0</v>
      </c>
      <c r="N34" s="158">
        <v>1141338</v>
      </c>
      <c r="O34" s="158">
        <v>647037</v>
      </c>
      <c r="P34" s="158">
        <v>0</v>
      </c>
      <c r="Q34" s="158">
        <v>0</v>
      </c>
      <c r="R34" s="158">
        <v>20280</v>
      </c>
      <c r="S34" s="158">
        <v>0</v>
      </c>
      <c r="T34" s="158">
        <f t="shared" si="0"/>
        <v>9878875</v>
      </c>
      <c r="V34" s="238" t="s">
        <v>124</v>
      </c>
      <c r="W34" s="239">
        <v>2337778.9500000002</v>
      </c>
      <c r="X34" s="240">
        <v>1956441.98</v>
      </c>
      <c r="Y34" s="240">
        <v>2746916.05</v>
      </c>
      <c r="Z34" s="240">
        <v>1984587.27</v>
      </c>
      <c r="AA34" s="240">
        <v>3000906.85</v>
      </c>
      <c r="AB34" s="241">
        <v>12026631.1</v>
      </c>
    </row>
    <row r="35" spans="1:28" ht="14.4">
      <c r="A35" s="157" t="s">
        <v>100</v>
      </c>
      <c r="B35" s="158">
        <v>2021</v>
      </c>
      <c r="C35" s="158">
        <v>9039953</v>
      </c>
      <c r="D35" s="158">
        <v>2122726</v>
      </c>
      <c r="E35" s="158">
        <v>0</v>
      </c>
      <c r="F35" s="158">
        <v>0</v>
      </c>
      <c r="G35" s="158">
        <v>0</v>
      </c>
      <c r="H35" s="158">
        <v>0</v>
      </c>
      <c r="I35" s="158">
        <v>0</v>
      </c>
      <c r="J35" s="158">
        <v>0</v>
      </c>
      <c r="K35" s="158">
        <v>3513309</v>
      </c>
      <c r="L35" s="158">
        <v>3793485</v>
      </c>
      <c r="M35" s="158">
        <v>0</v>
      </c>
      <c r="N35" s="158">
        <v>1091542</v>
      </c>
      <c r="O35" s="158">
        <v>641616</v>
      </c>
      <c r="P35" s="158">
        <v>0</v>
      </c>
      <c r="Q35" s="158">
        <v>0</v>
      </c>
      <c r="R35" s="158">
        <v>0</v>
      </c>
      <c r="S35" s="158">
        <v>0</v>
      </c>
      <c r="T35" s="158">
        <f t="shared" si="0"/>
        <v>9039953</v>
      </c>
      <c r="V35" s="238" t="s">
        <v>125</v>
      </c>
      <c r="W35" s="239">
        <v>7457652</v>
      </c>
      <c r="X35" s="240">
        <v>6310970</v>
      </c>
      <c r="Y35" s="240">
        <v>6114820</v>
      </c>
      <c r="Z35" s="240">
        <v>5377304</v>
      </c>
      <c r="AA35" s="240">
        <v>9217977</v>
      </c>
      <c r="AB35" s="241">
        <v>34478723</v>
      </c>
    </row>
    <row r="36" spans="1:28" ht="14.4">
      <c r="A36" s="157" t="s">
        <v>100</v>
      </c>
      <c r="B36" s="158">
        <v>2022</v>
      </c>
      <c r="C36" s="158">
        <v>12588951</v>
      </c>
      <c r="D36" s="158">
        <v>5919320</v>
      </c>
      <c r="E36" s="158">
        <v>0</v>
      </c>
      <c r="F36" s="158">
        <v>0</v>
      </c>
      <c r="G36" s="158">
        <v>0</v>
      </c>
      <c r="H36" s="158">
        <v>0</v>
      </c>
      <c r="I36" s="158">
        <v>0</v>
      </c>
      <c r="J36" s="158">
        <v>0</v>
      </c>
      <c r="K36" s="158">
        <v>3885946</v>
      </c>
      <c r="L36" s="158">
        <v>6314993</v>
      </c>
      <c r="M36" s="158">
        <v>-1</v>
      </c>
      <c r="N36" s="158">
        <v>1677465</v>
      </c>
      <c r="O36" s="158">
        <v>710547</v>
      </c>
      <c r="P36" s="158">
        <v>0</v>
      </c>
      <c r="Q36" s="158">
        <v>0</v>
      </c>
      <c r="R36" s="158">
        <v>0</v>
      </c>
      <c r="S36" s="158">
        <v>0</v>
      </c>
      <c r="T36" s="158">
        <f t="shared" si="0"/>
        <v>12588951</v>
      </c>
      <c r="V36" s="238" t="s">
        <v>286</v>
      </c>
      <c r="W36" s="239">
        <v>179444.32</v>
      </c>
      <c r="X36" s="240">
        <v>188102.54</v>
      </c>
      <c r="Y36" s="240">
        <v>416093.13</v>
      </c>
      <c r="Z36" s="240">
        <v>343036.39</v>
      </c>
      <c r="AA36" s="240">
        <v>251011.75</v>
      </c>
      <c r="AB36" s="241">
        <v>1377688.13</v>
      </c>
    </row>
    <row r="37" spans="1:28" ht="14.4">
      <c r="A37" s="157" t="s">
        <v>100</v>
      </c>
      <c r="B37" s="158">
        <v>2023</v>
      </c>
      <c r="C37" s="158">
        <v>11677408</v>
      </c>
      <c r="D37" s="158">
        <v>1614593</v>
      </c>
      <c r="E37" s="158">
        <v>0</v>
      </c>
      <c r="F37" s="158">
        <v>0</v>
      </c>
      <c r="G37" s="158">
        <v>0</v>
      </c>
      <c r="H37" s="158">
        <v>0</v>
      </c>
      <c r="I37" s="158">
        <v>0</v>
      </c>
      <c r="J37" s="158">
        <v>0</v>
      </c>
      <c r="K37" s="158">
        <v>4803805</v>
      </c>
      <c r="L37" s="158">
        <v>4773245</v>
      </c>
      <c r="M37" s="158">
        <v>0</v>
      </c>
      <c r="N37" s="158">
        <v>1220198</v>
      </c>
      <c r="O37" s="158">
        <v>880160</v>
      </c>
      <c r="P37" s="158">
        <v>0</v>
      </c>
      <c r="Q37" s="158">
        <v>0</v>
      </c>
      <c r="R37" s="158">
        <v>0</v>
      </c>
      <c r="S37" s="158">
        <v>0</v>
      </c>
      <c r="T37" s="158">
        <f t="shared" si="0"/>
        <v>11677408</v>
      </c>
      <c r="V37" s="238" t="s">
        <v>127</v>
      </c>
      <c r="W37" s="239">
        <v>156525</v>
      </c>
      <c r="X37" s="240">
        <v>98541.62</v>
      </c>
      <c r="Y37" s="240">
        <v>143640</v>
      </c>
      <c r="Z37" s="240">
        <v>187613</v>
      </c>
      <c r="AA37" s="240">
        <v>90543.86</v>
      </c>
      <c r="AB37" s="241">
        <v>676863.48</v>
      </c>
    </row>
    <row r="38" spans="1:28" ht="14.4">
      <c r="A38" s="157" t="s">
        <v>101</v>
      </c>
      <c r="B38" s="158">
        <v>2015</v>
      </c>
      <c r="C38" s="158">
        <v>10253246.300000001</v>
      </c>
      <c r="D38" s="158">
        <v>471426.4</v>
      </c>
      <c r="E38" s="158">
        <v>1950451</v>
      </c>
      <c r="F38" s="158">
        <v>0</v>
      </c>
      <c r="G38" s="158">
        <v>0</v>
      </c>
      <c r="H38" s="158">
        <v>0</v>
      </c>
      <c r="I38" s="158">
        <v>0</v>
      </c>
      <c r="J38" s="158">
        <v>0</v>
      </c>
      <c r="K38" s="158">
        <v>1248892.6399999999</v>
      </c>
      <c r="L38" s="158">
        <v>6138840.1799999997</v>
      </c>
      <c r="M38" s="158">
        <v>586861.21</v>
      </c>
      <c r="N38" s="158">
        <v>2278652.27</v>
      </c>
      <c r="O38" s="158">
        <v>0</v>
      </c>
      <c r="P38" s="158"/>
      <c r="Q38" s="158"/>
      <c r="R38" s="158"/>
      <c r="S38" s="158"/>
      <c r="T38" s="158">
        <f t="shared" si="0"/>
        <v>10253246.300000001</v>
      </c>
      <c r="V38" s="238" t="s">
        <v>128</v>
      </c>
      <c r="W38" s="239">
        <v>167395</v>
      </c>
      <c r="X38" s="240">
        <v>227196.12</v>
      </c>
      <c r="Y38" s="240">
        <v>272028.32</v>
      </c>
      <c r="Z38" s="240">
        <v>327573.44</v>
      </c>
      <c r="AA38" s="240">
        <v>526977.51</v>
      </c>
      <c r="AB38" s="241">
        <v>1521170.39</v>
      </c>
    </row>
    <row r="39" spans="1:28" ht="14.4">
      <c r="A39" s="157" t="s">
        <v>101</v>
      </c>
      <c r="B39" s="158">
        <v>2016</v>
      </c>
      <c r="C39" s="158">
        <v>11716382</v>
      </c>
      <c r="D39" s="158">
        <v>61952.69</v>
      </c>
      <c r="E39" s="158">
        <v>4410445</v>
      </c>
      <c r="F39" s="158">
        <v>0</v>
      </c>
      <c r="G39" s="158">
        <v>0</v>
      </c>
      <c r="H39" s="158">
        <v>0</v>
      </c>
      <c r="I39" s="158">
        <v>0</v>
      </c>
      <c r="J39" s="158">
        <v>0</v>
      </c>
      <c r="K39" s="158">
        <v>1232051</v>
      </c>
      <c r="L39" s="158">
        <v>6458371.9500000002</v>
      </c>
      <c r="M39" s="158">
        <v>603044.68999999994</v>
      </c>
      <c r="N39" s="158">
        <v>3422915.24</v>
      </c>
      <c r="O39" s="158">
        <v>0</v>
      </c>
      <c r="P39" s="158">
        <v>0</v>
      </c>
      <c r="Q39" s="158">
        <v>0</v>
      </c>
      <c r="R39" s="158">
        <v>0</v>
      </c>
      <c r="S39" s="158">
        <v>0</v>
      </c>
      <c r="T39" s="158">
        <f t="shared" si="0"/>
        <v>11716382</v>
      </c>
      <c r="V39" s="238" t="s">
        <v>289</v>
      </c>
      <c r="W39" s="239">
        <v>679725267.30000007</v>
      </c>
      <c r="X39" s="240">
        <v>761053949.75999999</v>
      </c>
      <c r="Y39" s="240">
        <v>809703584.18999994</v>
      </c>
      <c r="Z39" s="240">
        <v>911097098.99000001</v>
      </c>
      <c r="AA39" s="240">
        <v>1076427394.0699999</v>
      </c>
      <c r="AB39" s="241">
        <v>4238007294.3099995</v>
      </c>
    </row>
    <row r="40" spans="1:28" ht="14.4">
      <c r="A40" s="157" t="s">
        <v>101</v>
      </c>
      <c r="B40" s="158">
        <v>2017</v>
      </c>
      <c r="C40" s="158">
        <v>13264151.289999999</v>
      </c>
      <c r="D40" s="158">
        <v>184202.13</v>
      </c>
      <c r="E40" s="158">
        <v>4681622.54</v>
      </c>
      <c r="F40" s="158">
        <v>0</v>
      </c>
      <c r="G40" s="158">
        <v>0</v>
      </c>
      <c r="H40" s="158">
        <v>0</v>
      </c>
      <c r="I40" s="158">
        <v>0</v>
      </c>
      <c r="J40" s="158">
        <v>0</v>
      </c>
      <c r="K40" s="158">
        <v>1271892.6499999999</v>
      </c>
      <c r="L40" s="158">
        <v>7837433.4900000002</v>
      </c>
      <c r="M40" s="158">
        <v>627334.51</v>
      </c>
      <c r="N40" s="158">
        <v>3527490.64</v>
      </c>
      <c r="O40" s="158">
        <v>-4681622.54</v>
      </c>
      <c r="P40" s="158">
        <v>0</v>
      </c>
      <c r="Q40" s="158">
        <v>0</v>
      </c>
      <c r="R40" s="158">
        <v>0</v>
      </c>
      <c r="S40" s="158">
        <v>0</v>
      </c>
      <c r="T40" s="158">
        <f t="shared" si="0"/>
        <v>13264151.289999999</v>
      </c>
      <c r="V40" s="238" t="s">
        <v>18</v>
      </c>
      <c r="W40" s="239">
        <v>210033336</v>
      </c>
      <c r="X40" s="240">
        <v>122060123</v>
      </c>
      <c r="Y40" s="240">
        <v>150289631.88</v>
      </c>
      <c r="Z40" s="240">
        <v>152635285.68000001</v>
      </c>
      <c r="AA40" s="240">
        <v>122844127.64</v>
      </c>
      <c r="AB40" s="241">
        <v>757862504.19999993</v>
      </c>
    </row>
    <row r="41" spans="1:28" ht="14.4">
      <c r="A41" s="157" t="s">
        <v>101</v>
      </c>
      <c r="B41" s="158">
        <v>2018</v>
      </c>
      <c r="C41" s="158">
        <v>13483192.810000001</v>
      </c>
      <c r="D41" s="158">
        <v>1201455.71</v>
      </c>
      <c r="E41" s="158">
        <v>3151665.05</v>
      </c>
      <c r="F41" s="158">
        <v>0</v>
      </c>
      <c r="G41" s="158">
        <v>0</v>
      </c>
      <c r="H41" s="158">
        <v>0</v>
      </c>
      <c r="I41" s="158">
        <v>0</v>
      </c>
      <c r="J41" s="158">
        <v>0</v>
      </c>
      <c r="K41" s="158">
        <v>949403.22</v>
      </c>
      <c r="L41" s="158">
        <v>6126403.04</v>
      </c>
      <c r="M41" s="158">
        <v>480414.66</v>
      </c>
      <c r="N41" s="158">
        <v>2775306.84</v>
      </c>
      <c r="O41" s="158">
        <v>0</v>
      </c>
      <c r="P41" s="158">
        <v>0</v>
      </c>
      <c r="Q41" s="158">
        <v>0</v>
      </c>
      <c r="R41" s="158">
        <v>0</v>
      </c>
      <c r="S41" s="158">
        <v>0</v>
      </c>
      <c r="T41" s="158">
        <f t="shared" si="0"/>
        <v>13483192.810000001</v>
      </c>
      <c r="V41" s="238" t="s">
        <v>131</v>
      </c>
      <c r="W41" s="239">
        <v>8585117</v>
      </c>
      <c r="X41" s="240">
        <v>12338101</v>
      </c>
      <c r="Y41" s="240">
        <v>14554661</v>
      </c>
      <c r="Z41" s="240">
        <v>13447747</v>
      </c>
      <c r="AA41" s="240">
        <v>21603799</v>
      </c>
      <c r="AB41" s="241">
        <v>70529425</v>
      </c>
    </row>
    <row r="42" spans="1:28" ht="14.4">
      <c r="A42" s="157" t="s">
        <v>101</v>
      </c>
      <c r="B42" s="158">
        <v>2019</v>
      </c>
      <c r="C42" s="158">
        <v>19005836.789999999</v>
      </c>
      <c r="D42" s="158">
        <v>598895.55000000005</v>
      </c>
      <c r="E42" s="158">
        <v>6214032.29</v>
      </c>
      <c r="F42" s="158">
        <v>0</v>
      </c>
      <c r="G42" s="158">
        <v>0</v>
      </c>
      <c r="H42" s="158">
        <v>0</v>
      </c>
      <c r="I42" s="158">
        <v>0</v>
      </c>
      <c r="J42" s="158">
        <v>0</v>
      </c>
      <c r="K42" s="158">
        <v>925181.22</v>
      </c>
      <c r="L42" s="158">
        <v>7775771.7199999997</v>
      </c>
      <c r="M42" s="158">
        <v>397717.69</v>
      </c>
      <c r="N42" s="158">
        <v>3693133.87</v>
      </c>
      <c r="O42" s="158">
        <v>0</v>
      </c>
      <c r="P42" s="158">
        <v>0</v>
      </c>
      <c r="Q42" s="158">
        <v>0</v>
      </c>
      <c r="R42" s="158">
        <v>0</v>
      </c>
      <c r="S42" s="158">
        <v>0</v>
      </c>
      <c r="T42" s="158">
        <f t="shared" si="0"/>
        <v>19005836.789999999</v>
      </c>
      <c r="V42" s="238" t="s">
        <v>132</v>
      </c>
      <c r="W42" s="239">
        <v>4744359.08</v>
      </c>
      <c r="X42" s="240">
        <v>4167550.76</v>
      </c>
      <c r="Y42" s="240">
        <v>4739211</v>
      </c>
      <c r="Z42" s="240">
        <v>3737891.1</v>
      </c>
      <c r="AA42" s="240">
        <v>3620109.3</v>
      </c>
      <c r="AB42" s="241">
        <v>21009121.240000002</v>
      </c>
    </row>
    <row r="43" spans="1:28" ht="14.4">
      <c r="A43" s="157" t="s">
        <v>101</v>
      </c>
      <c r="B43" s="158">
        <v>2020</v>
      </c>
      <c r="C43" s="158">
        <v>15345856.970000001</v>
      </c>
      <c r="D43" s="158">
        <v>680178.98</v>
      </c>
      <c r="E43" s="158">
        <v>5821389.4199999999</v>
      </c>
      <c r="F43" s="158">
        <v>0</v>
      </c>
      <c r="G43" s="158">
        <v>0</v>
      </c>
      <c r="H43" s="158">
        <v>0</v>
      </c>
      <c r="I43" s="158">
        <v>0</v>
      </c>
      <c r="J43" s="158">
        <v>0</v>
      </c>
      <c r="K43" s="158">
        <v>666509.54</v>
      </c>
      <c r="L43" s="158">
        <v>5146721.34</v>
      </c>
      <c r="M43" s="158">
        <v>280206.46999999997</v>
      </c>
      <c r="N43" s="158">
        <v>3431030.2</v>
      </c>
      <c r="O43" s="158">
        <v>0</v>
      </c>
      <c r="P43" s="158">
        <v>0</v>
      </c>
      <c r="Q43" s="158">
        <v>0</v>
      </c>
      <c r="R43" s="158">
        <v>0</v>
      </c>
      <c r="S43" s="158">
        <v>0</v>
      </c>
      <c r="T43" s="158">
        <f t="shared" si="0"/>
        <v>15345856.970000001</v>
      </c>
      <c r="V43" s="238" t="s">
        <v>133</v>
      </c>
      <c r="W43" s="239">
        <v>1394845</v>
      </c>
      <c r="X43" s="240">
        <v>2376997</v>
      </c>
      <c r="Y43" s="240">
        <v>4293749</v>
      </c>
      <c r="Z43" s="240">
        <v>2876101</v>
      </c>
      <c r="AA43" s="240">
        <v>3120108.77</v>
      </c>
      <c r="AB43" s="241">
        <v>14061800.77</v>
      </c>
    </row>
    <row r="44" spans="1:28" ht="14.4">
      <c r="A44" s="157" t="s">
        <v>101</v>
      </c>
      <c r="B44" s="158">
        <v>2021</v>
      </c>
      <c r="C44" s="158">
        <v>22616933.579999998</v>
      </c>
      <c r="D44" s="158">
        <v>577302.63</v>
      </c>
      <c r="E44" s="158">
        <v>8883675.0099999998</v>
      </c>
      <c r="F44" s="158">
        <v>0</v>
      </c>
      <c r="G44" s="158">
        <v>0</v>
      </c>
      <c r="H44" s="158">
        <v>0</v>
      </c>
      <c r="I44" s="158">
        <v>0</v>
      </c>
      <c r="J44" s="158">
        <v>0</v>
      </c>
      <c r="K44" s="158">
        <v>774569.12</v>
      </c>
      <c r="L44" s="158">
        <v>6745291.6100000003</v>
      </c>
      <c r="M44" s="158">
        <v>309558.68</v>
      </c>
      <c r="N44" s="158">
        <v>5903839.1600000001</v>
      </c>
      <c r="O44" s="158">
        <v>0</v>
      </c>
      <c r="P44" s="158">
        <v>0</v>
      </c>
      <c r="Q44" s="158">
        <v>0</v>
      </c>
      <c r="R44" s="158">
        <v>0</v>
      </c>
      <c r="S44" s="158">
        <v>0</v>
      </c>
      <c r="T44" s="158">
        <f t="shared" si="0"/>
        <v>22616933.579999998</v>
      </c>
      <c r="V44" s="238" t="s">
        <v>134</v>
      </c>
      <c r="W44" s="239">
        <v>3473539.6</v>
      </c>
      <c r="X44" s="240">
        <v>2340844.21</v>
      </c>
      <c r="Y44" s="240">
        <v>4689107.55</v>
      </c>
      <c r="Z44" s="240">
        <v>4373253.8</v>
      </c>
      <c r="AA44" s="240">
        <v>5000963.7699999996</v>
      </c>
      <c r="AB44" s="241">
        <v>19877708.93</v>
      </c>
    </row>
    <row r="45" spans="1:28" ht="14.4">
      <c r="A45" s="157" t="s">
        <v>101</v>
      </c>
      <c r="B45" s="158">
        <v>2022</v>
      </c>
      <c r="C45" s="158">
        <v>16547656.279999999</v>
      </c>
      <c r="D45" s="158">
        <v>1109567.9099999999</v>
      </c>
      <c r="E45" s="158">
        <v>5556951.7199999997</v>
      </c>
      <c r="F45" s="158">
        <v>0</v>
      </c>
      <c r="G45" s="158">
        <v>0</v>
      </c>
      <c r="H45" s="158">
        <v>0</v>
      </c>
      <c r="I45" s="158">
        <v>0</v>
      </c>
      <c r="J45" s="158">
        <v>0</v>
      </c>
      <c r="K45" s="158">
        <v>1116815.8400000001</v>
      </c>
      <c r="L45" s="158">
        <v>5833870.6600000001</v>
      </c>
      <c r="M45" s="158">
        <v>502398.83</v>
      </c>
      <c r="N45" s="158">
        <v>3537619.23</v>
      </c>
      <c r="O45" s="158">
        <v>0</v>
      </c>
      <c r="P45" s="158">
        <v>0</v>
      </c>
      <c r="Q45" s="158">
        <v>0</v>
      </c>
      <c r="R45" s="158">
        <v>0</v>
      </c>
      <c r="S45" s="158">
        <v>0</v>
      </c>
      <c r="T45" s="158">
        <f t="shared" si="0"/>
        <v>16547656.279999999</v>
      </c>
      <c r="V45" s="238" t="s">
        <v>4</v>
      </c>
      <c r="W45" s="239">
        <v>42135702.159999996</v>
      </c>
      <c r="X45" s="240">
        <v>45385393.530000001</v>
      </c>
      <c r="Y45" s="240">
        <v>38000030.380000003</v>
      </c>
      <c r="Z45" s="240">
        <v>50171632.200000003</v>
      </c>
      <c r="AA45" s="240">
        <v>40402310.520000003</v>
      </c>
      <c r="AB45" s="241">
        <v>216095068.78999999</v>
      </c>
    </row>
    <row r="46" spans="1:28" ht="14.4">
      <c r="A46" s="157" t="s">
        <v>101</v>
      </c>
      <c r="B46" s="158">
        <v>2023</v>
      </c>
      <c r="C46" s="158">
        <v>32206316.489999998</v>
      </c>
      <c r="D46" s="158">
        <v>585806.85</v>
      </c>
      <c r="E46" s="158">
        <v>20342214.98</v>
      </c>
      <c r="F46" s="158">
        <v>0</v>
      </c>
      <c r="G46" s="158">
        <v>0</v>
      </c>
      <c r="H46" s="158">
        <v>0</v>
      </c>
      <c r="I46" s="158">
        <v>0</v>
      </c>
      <c r="J46" s="158">
        <v>0</v>
      </c>
      <c r="K46" s="158">
        <v>614173.06999999995</v>
      </c>
      <c r="L46" s="158">
        <v>6058238.5999999996</v>
      </c>
      <c r="M46" s="158">
        <v>277138.45</v>
      </c>
      <c r="N46" s="158">
        <v>4914551.3899999997</v>
      </c>
      <c r="O46" s="158">
        <v>0</v>
      </c>
      <c r="P46" s="158">
        <v>0</v>
      </c>
      <c r="Q46" s="158">
        <v>0</v>
      </c>
      <c r="R46" s="158">
        <v>0</v>
      </c>
      <c r="S46" s="158">
        <v>0</v>
      </c>
      <c r="T46" s="158">
        <f t="shared" si="0"/>
        <v>32206316.489999998</v>
      </c>
      <c r="V46" s="238" t="s">
        <v>135</v>
      </c>
      <c r="W46" s="239">
        <v>11765970</v>
      </c>
      <c r="X46" s="240">
        <v>9705878</v>
      </c>
      <c r="Y46" s="240">
        <v>8790584</v>
      </c>
      <c r="Z46" s="240">
        <v>12370107</v>
      </c>
      <c r="AA46" s="240">
        <v>14377753</v>
      </c>
      <c r="AB46" s="241">
        <v>57010292</v>
      </c>
    </row>
    <row r="47" spans="1:28" ht="14.4">
      <c r="A47" s="157" t="s">
        <v>102</v>
      </c>
      <c r="B47" s="158">
        <v>2015</v>
      </c>
      <c r="C47" s="158">
        <v>9293758.25</v>
      </c>
      <c r="D47" s="158">
        <v>641395.80000000005</v>
      </c>
      <c r="E47" s="158">
        <v>1264311.3500000001</v>
      </c>
      <c r="F47" s="158">
        <v>0</v>
      </c>
      <c r="G47" s="158">
        <v>0</v>
      </c>
      <c r="H47" s="158">
        <v>0</v>
      </c>
      <c r="I47" s="158">
        <v>0</v>
      </c>
      <c r="J47" s="158">
        <v>0</v>
      </c>
      <c r="K47" s="158">
        <v>2934157.13</v>
      </c>
      <c r="L47" s="158">
        <v>2660290.9300000002</v>
      </c>
      <c r="M47" s="158">
        <v>0</v>
      </c>
      <c r="N47" s="158">
        <v>2902683.6</v>
      </c>
      <c r="O47" s="158">
        <v>978052.38</v>
      </c>
      <c r="P47" s="158"/>
      <c r="Q47" s="158"/>
      <c r="R47" s="158"/>
      <c r="S47" s="158"/>
      <c r="T47" s="158">
        <f t="shared" si="0"/>
        <v>9293758.25</v>
      </c>
      <c r="V47" s="238" t="s">
        <v>293</v>
      </c>
      <c r="W47" s="239">
        <v>6043598</v>
      </c>
      <c r="X47" s="240">
        <v>7433657</v>
      </c>
      <c r="Y47" s="240">
        <v>16863386</v>
      </c>
      <c r="Z47" s="240">
        <v>4850997</v>
      </c>
      <c r="AA47" s="240">
        <v>7728618</v>
      </c>
      <c r="AB47" s="241">
        <v>42920256</v>
      </c>
    </row>
    <row r="48" spans="1:28" ht="14.4">
      <c r="A48" s="157" t="s">
        <v>102</v>
      </c>
      <c r="B48" s="158">
        <v>2016</v>
      </c>
      <c r="C48" s="158">
        <v>10470000</v>
      </c>
      <c r="D48" s="158">
        <v>4530000</v>
      </c>
      <c r="E48" s="158">
        <v>1370000</v>
      </c>
      <c r="F48" s="158">
        <v>0</v>
      </c>
      <c r="G48" s="158">
        <v>0</v>
      </c>
      <c r="H48" s="158">
        <v>0</v>
      </c>
      <c r="I48" s="158">
        <v>0</v>
      </c>
      <c r="J48" s="158">
        <v>0</v>
      </c>
      <c r="K48" s="158">
        <v>3038000</v>
      </c>
      <c r="L48" s="158">
        <v>3276000</v>
      </c>
      <c r="M48" s="158">
        <v>0</v>
      </c>
      <c r="N48" s="158">
        <v>3176000</v>
      </c>
      <c r="O48" s="158">
        <v>857000</v>
      </c>
      <c r="P48" s="158">
        <v>0</v>
      </c>
      <c r="Q48" s="158">
        <v>0</v>
      </c>
      <c r="R48" s="158">
        <v>0</v>
      </c>
      <c r="S48" s="158">
        <v>0</v>
      </c>
      <c r="T48" s="158">
        <f t="shared" si="0"/>
        <v>10470000</v>
      </c>
      <c r="V48" s="238" t="s">
        <v>138</v>
      </c>
      <c r="W48" s="239">
        <v>16747947.959999999</v>
      </c>
      <c r="X48" s="240">
        <v>16068826.859999999</v>
      </c>
      <c r="Y48" s="240">
        <v>18459568.740000002</v>
      </c>
      <c r="Z48" s="240">
        <v>16090393.800000001</v>
      </c>
      <c r="AA48" s="240">
        <v>18705519.57</v>
      </c>
      <c r="AB48" s="241">
        <v>86072256.930000007</v>
      </c>
    </row>
    <row r="49" spans="1:28" ht="14.4">
      <c r="A49" s="157" t="s">
        <v>102</v>
      </c>
      <c r="B49" s="158">
        <v>2017</v>
      </c>
      <c r="C49" s="158">
        <v>10493000</v>
      </c>
      <c r="D49" s="158">
        <v>901000</v>
      </c>
      <c r="E49" s="158">
        <v>1327000</v>
      </c>
      <c r="F49" s="158">
        <v>0</v>
      </c>
      <c r="G49" s="158">
        <v>0</v>
      </c>
      <c r="H49" s="158">
        <v>0</v>
      </c>
      <c r="I49" s="158">
        <v>0</v>
      </c>
      <c r="J49" s="158">
        <v>0</v>
      </c>
      <c r="K49" s="158">
        <v>2661000</v>
      </c>
      <c r="L49" s="158">
        <v>4328000</v>
      </c>
      <c r="M49" s="158">
        <v>0</v>
      </c>
      <c r="N49" s="158">
        <v>2332000</v>
      </c>
      <c r="O49" s="158">
        <v>-155000</v>
      </c>
      <c r="P49" s="158">
        <v>0</v>
      </c>
      <c r="Q49" s="158">
        <v>0</v>
      </c>
      <c r="R49" s="158">
        <v>0</v>
      </c>
      <c r="S49" s="158">
        <v>0</v>
      </c>
      <c r="T49" s="158">
        <f t="shared" si="0"/>
        <v>10493000</v>
      </c>
      <c r="V49" s="238" t="s">
        <v>139</v>
      </c>
      <c r="W49" s="239">
        <v>2331435.5</v>
      </c>
      <c r="X49" s="240">
        <v>2580666.2099999995</v>
      </c>
      <c r="Y49" s="240">
        <v>2477078.6500000004</v>
      </c>
      <c r="Z49" s="240">
        <v>1366545.86</v>
      </c>
      <c r="AA49" s="240">
        <v>4353693.21</v>
      </c>
      <c r="AB49" s="241">
        <v>13109419.43</v>
      </c>
    </row>
    <row r="50" spans="1:28" ht="14.4">
      <c r="A50" s="157" t="s">
        <v>102</v>
      </c>
      <c r="B50" s="158">
        <v>2018</v>
      </c>
      <c r="C50" s="158">
        <v>15385000</v>
      </c>
      <c r="D50" s="158">
        <v>443000</v>
      </c>
      <c r="E50" s="158">
        <v>1812000</v>
      </c>
      <c r="F50" s="158">
        <v>0</v>
      </c>
      <c r="G50" s="158">
        <v>0</v>
      </c>
      <c r="H50" s="158">
        <v>0</v>
      </c>
      <c r="I50" s="158">
        <v>0</v>
      </c>
      <c r="J50" s="158">
        <v>0</v>
      </c>
      <c r="K50" s="158">
        <v>2776000</v>
      </c>
      <c r="L50" s="158">
        <v>6517000</v>
      </c>
      <c r="M50" s="158">
        <v>0</v>
      </c>
      <c r="N50" s="158">
        <v>6730000</v>
      </c>
      <c r="O50" s="158">
        <v>-464000</v>
      </c>
      <c r="P50" s="158">
        <v>0</v>
      </c>
      <c r="Q50" s="158">
        <v>0</v>
      </c>
      <c r="R50" s="158">
        <v>0</v>
      </c>
      <c r="S50" s="158">
        <v>0</v>
      </c>
      <c r="T50" s="158">
        <f t="shared" si="0"/>
        <v>15385000</v>
      </c>
      <c r="V50" s="238" t="s">
        <v>140</v>
      </c>
      <c r="W50" s="239">
        <v>7550649.0899999999</v>
      </c>
      <c r="X50" s="240">
        <v>6550414.3700000001</v>
      </c>
      <c r="Y50" s="240">
        <v>9437476.5700000003</v>
      </c>
      <c r="Z50" s="240">
        <v>6192951.0999999996</v>
      </c>
      <c r="AA50" s="240">
        <v>9601873.2599999998</v>
      </c>
      <c r="AB50" s="241">
        <v>39333364.390000001</v>
      </c>
    </row>
    <row r="51" spans="1:28" ht="14.4">
      <c r="A51" s="157" t="s">
        <v>102</v>
      </c>
      <c r="B51" s="158">
        <v>2019</v>
      </c>
      <c r="C51" s="158">
        <v>15443000</v>
      </c>
      <c r="D51" s="158">
        <v>2031000</v>
      </c>
      <c r="E51" s="158">
        <v>773000</v>
      </c>
      <c r="F51" s="158">
        <v>0</v>
      </c>
      <c r="G51" s="158">
        <v>0</v>
      </c>
      <c r="H51" s="158">
        <v>0</v>
      </c>
      <c r="I51" s="158">
        <v>0</v>
      </c>
      <c r="J51" s="158">
        <v>0</v>
      </c>
      <c r="K51" s="158">
        <v>3584000</v>
      </c>
      <c r="L51" s="158">
        <v>5551000</v>
      </c>
      <c r="M51" s="158">
        <v>0</v>
      </c>
      <c r="N51" s="158">
        <v>5425000</v>
      </c>
      <c r="O51" s="158">
        <v>112000</v>
      </c>
      <c r="P51" s="158">
        <v>0</v>
      </c>
      <c r="Q51" s="158">
        <v>0</v>
      </c>
      <c r="R51" s="158">
        <v>0</v>
      </c>
      <c r="S51" s="158">
        <v>0</v>
      </c>
      <c r="T51" s="158">
        <f t="shared" si="0"/>
        <v>15443000</v>
      </c>
      <c r="V51" s="238" t="s">
        <v>141</v>
      </c>
      <c r="W51" s="239">
        <v>724051</v>
      </c>
      <c r="X51" s="240">
        <v>630867</v>
      </c>
      <c r="Y51" s="240">
        <v>526974</v>
      </c>
      <c r="Z51" s="240">
        <v>661894</v>
      </c>
      <c r="AA51" s="240">
        <v>349082</v>
      </c>
      <c r="AB51" s="241">
        <v>2892868</v>
      </c>
    </row>
    <row r="52" spans="1:28" ht="14.4">
      <c r="A52" s="157" t="s">
        <v>102</v>
      </c>
      <c r="B52" s="158">
        <v>2020</v>
      </c>
      <c r="C52" s="158">
        <v>15953000</v>
      </c>
      <c r="D52" s="158">
        <v>805000</v>
      </c>
      <c r="E52" s="158">
        <v>1730000</v>
      </c>
      <c r="F52" s="158">
        <v>0</v>
      </c>
      <c r="G52" s="158">
        <v>0</v>
      </c>
      <c r="H52" s="158">
        <v>0</v>
      </c>
      <c r="I52" s="158">
        <v>0</v>
      </c>
      <c r="J52" s="158">
        <v>0</v>
      </c>
      <c r="K52" s="158">
        <v>3369000</v>
      </c>
      <c r="L52" s="158">
        <v>6576000</v>
      </c>
      <c r="M52" s="158">
        <v>0</v>
      </c>
      <c r="N52" s="158">
        <v>4536000</v>
      </c>
      <c r="O52" s="158">
        <v>-258000</v>
      </c>
      <c r="P52" s="158">
        <v>0</v>
      </c>
      <c r="Q52" s="158">
        <v>0</v>
      </c>
      <c r="R52" s="158">
        <v>0</v>
      </c>
      <c r="S52" s="158">
        <v>0</v>
      </c>
      <c r="T52" s="158">
        <f t="shared" si="0"/>
        <v>15953000</v>
      </c>
      <c r="V52" s="238" t="s">
        <v>142</v>
      </c>
      <c r="W52" s="239">
        <v>28947764.239999998</v>
      </c>
      <c r="X52" s="240">
        <v>19819369.559999999</v>
      </c>
      <c r="Y52" s="240">
        <v>21722908.57</v>
      </c>
      <c r="Z52" s="240">
        <v>21289247</v>
      </c>
      <c r="AA52" s="240">
        <v>34582494.109999999</v>
      </c>
      <c r="AB52" s="241">
        <v>126361783.48</v>
      </c>
    </row>
    <row r="53" spans="1:28" ht="14.4">
      <c r="A53" s="157" t="s">
        <v>102</v>
      </c>
      <c r="B53" s="158">
        <v>2021</v>
      </c>
      <c r="C53" s="158">
        <v>18833000</v>
      </c>
      <c r="D53" s="158">
        <v>489000</v>
      </c>
      <c r="E53" s="158">
        <v>1868000</v>
      </c>
      <c r="F53" s="158">
        <v>0</v>
      </c>
      <c r="G53" s="158">
        <v>0</v>
      </c>
      <c r="H53" s="158">
        <v>0</v>
      </c>
      <c r="I53" s="158">
        <v>0</v>
      </c>
      <c r="J53" s="158">
        <v>0</v>
      </c>
      <c r="K53" s="158">
        <v>3180000</v>
      </c>
      <c r="L53" s="158">
        <v>9652000</v>
      </c>
      <c r="M53" s="158">
        <v>0</v>
      </c>
      <c r="N53" s="158">
        <v>4230000</v>
      </c>
      <c r="O53" s="158">
        <v>-97000</v>
      </c>
      <c r="P53" s="158">
        <v>0</v>
      </c>
      <c r="Q53" s="158">
        <v>0</v>
      </c>
      <c r="R53" s="158">
        <v>0</v>
      </c>
      <c r="S53" s="158">
        <v>0</v>
      </c>
      <c r="T53" s="158">
        <f t="shared" si="0"/>
        <v>18833000</v>
      </c>
      <c r="V53" s="238" t="s">
        <v>143</v>
      </c>
      <c r="W53" s="239">
        <v>1368227.77</v>
      </c>
      <c r="X53" s="240">
        <v>1924938.04</v>
      </c>
      <c r="Y53" s="240">
        <v>2265234.6800000002</v>
      </c>
      <c r="Z53" s="240">
        <v>2983010.31</v>
      </c>
      <c r="AA53" s="240">
        <v>2516929.98</v>
      </c>
      <c r="AB53" s="241">
        <v>11058340.780000001</v>
      </c>
    </row>
    <row r="54" spans="1:28" ht="14.4">
      <c r="A54" s="157" t="s">
        <v>102</v>
      </c>
      <c r="B54" s="158">
        <v>2022</v>
      </c>
      <c r="C54" s="158">
        <v>16354000</v>
      </c>
      <c r="D54" s="158">
        <v>3828000</v>
      </c>
      <c r="E54" s="158">
        <v>1979000</v>
      </c>
      <c r="F54" s="158">
        <v>0</v>
      </c>
      <c r="G54" s="158">
        <v>0</v>
      </c>
      <c r="H54" s="158">
        <v>0</v>
      </c>
      <c r="I54" s="158">
        <v>0</v>
      </c>
      <c r="J54" s="158">
        <v>0</v>
      </c>
      <c r="K54" s="158">
        <v>3513000</v>
      </c>
      <c r="L54" s="158">
        <v>5172000</v>
      </c>
      <c r="M54" s="158">
        <v>0</v>
      </c>
      <c r="N54" s="158">
        <v>4597000</v>
      </c>
      <c r="O54" s="158">
        <v>1093000</v>
      </c>
      <c r="P54" s="158">
        <v>0</v>
      </c>
      <c r="Q54" s="158">
        <v>0</v>
      </c>
      <c r="R54" s="158">
        <v>0</v>
      </c>
      <c r="S54" s="158">
        <v>0</v>
      </c>
      <c r="T54" s="158">
        <f t="shared" si="0"/>
        <v>16354000</v>
      </c>
      <c r="V54" s="238" t="s">
        <v>144</v>
      </c>
      <c r="W54" s="239">
        <v>29297557.620000001</v>
      </c>
      <c r="X54" s="240">
        <v>16352635</v>
      </c>
      <c r="Y54" s="240">
        <v>14600710</v>
      </c>
      <c r="Z54" s="240">
        <v>12601383</v>
      </c>
      <c r="AA54" s="240">
        <v>22188832</v>
      </c>
      <c r="AB54" s="241">
        <v>95041117.620000005</v>
      </c>
    </row>
    <row r="55" spans="1:28" ht="14.4">
      <c r="A55" s="157" t="s">
        <v>102</v>
      </c>
      <c r="B55" s="158">
        <v>2023</v>
      </c>
      <c r="C55" s="158">
        <v>18180000</v>
      </c>
      <c r="D55" s="158">
        <v>812000</v>
      </c>
      <c r="E55" s="158">
        <v>1365000</v>
      </c>
      <c r="F55" s="158">
        <v>0</v>
      </c>
      <c r="G55" s="158">
        <v>0</v>
      </c>
      <c r="H55" s="158">
        <v>0</v>
      </c>
      <c r="I55" s="158">
        <v>0</v>
      </c>
      <c r="J55" s="158">
        <v>0</v>
      </c>
      <c r="K55" s="158">
        <v>3304000</v>
      </c>
      <c r="L55" s="158">
        <v>8226000</v>
      </c>
      <c r="M55" s="158">
        <v>0</v>
      </c>
      <c r="N55" s="158">
        <v>5076000</v>
      </c>
      <c r="O55" s="158">
        <v>209000</v>
      </c>
      <c r="P55" s="158">
        <v>0</v>
      </c>
      <c r="Q55" s="158">
        <v>0</v>
      </c>
      <c r="R55" s="158">
        <v>0</v>
      </c>
      <c r="S55" s="158">
        <v>0</v>
      </c>
      <c r="T55" s="158">
        <f t="shared" si="0"/>
        <v>18180000</v>
      </c>
      <c r="V55" s="238" t="s">
        <v>145</v>
      </c>
      <c r="W55" s="239">
        <v>1487372.31</v>
      </c>
      <c r="X55" s="240">
        <v>652382.71</v>
      </c>
      <c r="Y55" s="240">
        <v>1504373.67</v>
      </c>
      <c r="Z55" s="240">
        <v>4609107.66</v>
      </c>
      <c r="AA55" s="240">
        <v>2162652.9300000002</v>
      </c>
      <c r="AB55" s="241">
        <v>10415889.279999999</v>
      </c>
    </row>
    <row r="56" spans="1:28" ht="14.4">
      <c r="A56" s="157" t="s">
        <v>103</v>
      </c>
      <c r="B56" s="158">
        <v>2015</v>
      </c>
      <c r="C56" s="158">
        <v>1884000.9</v>
      </c>
      <c r="D56" s="158">
        <v>583883.56000000006</v>
      </c>
      <c r="E56" s="158">
        <v>13625.15</v>
      </c>
      <c r="F56" s="158">
        <v>0</v>
      </c>
      <c r="G56" s="158">
        <v>0</v>
      </c>
      <c r="H56" s="158">
        <v>0</v>
      </c>
      <c r="I56" s="158">
        <v>0</v>
      </c>
      <c r="J56" s="158">
        <v>0</v>
      </c>
      <c r="K56" s="158">
        <v>144205.62</v>
      </c>
      <c r="L56" s="158">
        <v>739248.47</v>
      </c>
      <c r="M56" s="158">
        <v>149028.54</v>
      </c>
      <c r="N56" s="158">
        <v>836691.26</v>
      </c>
      <c r="O56" s="158">
        <v>1201.8599999999999</v>
      </c>
      <c r="P56" s="158"/>
      <c r="Q56" s="158"/>
      <c r="R56" s="158"/>
      <c r="S56" s="158"/>
      <c r="T56" s="158">
        <f t="shared" si="0"/>
        <v>1884000.9</v>
      </c>
      <c r="V56" s="238" t="s">
        <v>146</v>
      </c>
      <c r="W56" s="239">
        <v>5601588.5499999998</v>
      </c>
      <c r="X56" s="240">
        <v>5700877.2100000009</v>
      </c>
      <c r="Y56" s="240">
        <v>5728802.7999999998</v>
      </c>
      <c r="Z56" s="240">
        <v>10062045.07</v>
      </c>
      <c r="AA56" s="240">
        <v>49801080.43</v>
      </c>
      <c r="AB56" s="241">
        <v>76894394.060000002</v>
      </c>
    </row>
    <row r="57" spans="1:28" ht="14.4">
      <c r="A57" s="157" t="s">
        <v>103</v>
      </c>
      <c r="B57" s="158">
        <v>2016</v>
      </c>
      <c r="C57" s="158">
        <v>2181292.15</v>
      </c>
      <c r="D57" s="158">
        <v>396215.65</v>
      </c>
      <c r="E57" s="158">
        <v>48495.199999999997</v>
      </c>
      <c r="F57" s="158">
        <v>0</v>
      </c>
      <c r="G57" s="158">
        <v>0</v>
      </c>
      <c r="H57" s="158">
        <v>0</v>
      </c>
      <c r="I57" s="158">
        <v>0</v>
      </c>
      <c r="J57" s="158">
        <v>0</v>
      </c>
      <c r="K57" s="158">
        <v>135519.49</v>
      </c>
      <c r="L57" s="158">
        <v>353666.66</v>
      </c>
      <c r="M57" s="158">
        <v>133310.10999999999</v>
      </c>
      <c r="N57" s="158">
        <v>1273113.3799999999</v>
      </c>
      <c r="O57" s="158">
        <v>238187.31</v>
      </c>
      <c r="P57" s="158">
        <v>0</v>
      </c>
      <c r="Q57" s="158">
        <v>0</v>
      </c>
      <c r="R57" s="158">
        <v>0</v>
      </c>
      <c r="S57" s="158">
        <v>0</v>
      </c>
      <c r="T57" s="158">
        <f t="shared" si="0"/>
        <v>2181292.15</v>
      </c>
      <c r="V57" s="238" t="s">
        <v>147</v>
      </c>
      <c r="W57" s="239">
        <v>755473.9</v>
      </c>
      <c r="X57" s="240">
        <v>560128.38</v>
      </c>
      <c r="Y57" s="240">
        <v>648182.86</v>
      </c>
      <c r="Z57" s="240">
        <v>613411.85</v>
      </c>
      <c r="AA57" s="240">
        <v>1346826.57</v>
      </c>
      <c r="AB57" s="241">
        <v>3924023.5600000005</v>
      </c>
    </row>
    <row r="58" spans="1:28" ht="14.4">
      <c r="A58" s="157" t="s">
        <v>103</v>
      </c>
      <c r="B58" s="158">
        <v>2017</v>
      </c>
      <c r="C58" s="158">
        <v>1501988.05</v>
      </c>
      <c r="D58" s="158">
        <v>143472.46</v>
      </c>
      <c r="E58" s="158">
        <v>284435.14</v>
      </c>
      <c r="F58" s="158">
        <v>0</v>
      </c>
      <c r="G58" s="158">
        <v>0</v>
      </c>
      <c r="H58" s="158">
        <v>0</v>
      </c>
      <c r="I58" s="158">
        <v>0</v>
      </c>
      <c r="J58" s="158">
        <v>0</v>
      </c>
      <c r="K58" s="158">
        <v>153492.21</v>
      </c>
      <c r="L58" s="158">
        <v>232230.84</v>
      </c>
      <c r="M58" s="158">
        <v>169436.28</v>
      </c>
      <c r="N58" s="158">
        <v>116203.43</v>
      </c>
      <c r="O58" s="158">
        <v>546190.15</v>
      </c>
      <c r="P58" s="158">
        <v>0</v>
      </c>
      <c r="Q58" s="158">
        <v>0</v>
      </c>
      <c r="R58" s="158">
        <v>0</v>
      </c>
      <c r="S58" s="158">
        <v>0</v>
      </c>
      <c r="T58" s="158">
        <f t="shared" si="0"/>
        <v>1501988.05</v>
      </c>
      <c r="V58" s="238" t="s">
        <v>148</v>
      </c>
      <c r="W58" s="239">
        <v>571427</v>
      </c>
      <c r="X58" s="240">
        <v>746105</v>
      </c>
      <c r="Y58" s="240">
        <v>1113618</v>
      </c>
      <c r="Z58" s="240">
        <v>1277912</v>
      </c>
      <c r="AA58" s="240">
        <v>954619</v>
      </c>
      <c r="AB58" s="241">
        <v>4663681</v>
      </c>
    </row>
    <row r="59" spans="1:28" ht="14.4">
      <c r="A59" s="157" t="s">
        <v>103</v>
      </c>
      <c r="B59" s="158">
        <v>2018</v>
      </c>
      <c r="C59" s="158">
        <v>1453404.22</v>
      </c>
      <c r="D59" s="158">
        <v>383508.44</v>
      </c>
      <c r="E59" s="158">
        <v>258315.02</v>
      </c>
      <c r="F59" s="158">
        <v>0</v>
      </c>
      <c r="G59" s="158">
        <v>0</v>
      </c>
      <c r="H59" s="158">
        <v>0</v>
      </c>
      <c r="I59" s="158">
        <v>0</v>
      </c>
      <c r="J59" s="158">
        <v>0</v>
      </c>
      <c r="K59" s="158">
        <v>160488.1</v>
      </c>
      <c r="L59" s="158">
        <v>352540.13</v>
      </c>
      <c r="M59" s="158">
        <v>184642.56</v>
      </c>
      <c r="N59" s="158">
        <v>427650.17</v>
      </c>
      <c r="O59" s="158">
        <v>69768.240000000005</v>
      </c>
      <c r="P59" s="158">
        <v>0</v>
      </c>
      <c r="Q59" s="158">
        <v>0</v>
      </c>
      <c r="R59" s="158">
        <v>0</v>
      </c>
      <c r="S59" s="158">
        <v>0</v>
      </c>
      <c r="T59" s="158">
        <f t="shared" si="0"/>
        <v>1453404.22</v>
      </c>
      <c r="V59" s="238" t="s">
        <v>149</v>
      </c>
      <c r="W59" s="239">
        <v>360555.73</v>
      </c>
      <c r="X59" s="240">
        <v>769404.06</v>
      </c>
      <c r="Y59" s="240">
        <v>366774.8</v>
      </c>
      <c r="Z59" s="240">
        <v>312625.91999999998</v>
      </c>
      <c r="AA59" s="240">
        <v>388538.49</v>
      </c>
      <c r="AB59" s="241">
        <v>2197899</v>
      </c>
    </row>
    <row r="60" spans="1:28" ht="14.4">
      <c r="A60" s="157" t="s">
        <v>103</v>
      </c>
      <c r="B60" s="158">
        <v>2019</v>
      </c>
      <c r="C60" s="158">
        <v>1948108.46</v>
      </c>
      <c r="D60" s="158">
        <v>282470.19</v>
      </c>
      <c r="E60" s="158">
        <v>0</v>
      </c>
      <c r="F60" s="158">
        <v>0</v>
      </c>
      <c r="G60" s="158">
        <v>225269.16</v>
      </c>
      <c r="H60" s="158">
        <v>0</v>
      </c>
      <c r="I60" s="158">
        <v>0</v>
      </c>
      <c r="J60" s="158">
        <v>0</v>
      </c>
      <c r="K60" s="158">
        <v>124622.11</v>
      </c>
      <c r="L60" s="158">
        <v>921239.06</v>
      </c>
      <c r="M60" s="158">
        <v>135462.66</v>
      </c>
      <c r="N60" s="158">
        <v>687499.53</v>
      </c>
      <c r="O60" s="158">
        <v>79285.100000000006</v>
      </c>
      <c r="P60" s="158">
        <v>0</v>
      </c>
      <c r="Q60" s="158">
        <v>0</v>
      </c>
      <c r="R60" s="158">
        <v>0</v>
      </c>
      <c r="S60" s="158">
        <v>0</v>
      </c>
      <c r="T60" s="158">
        <f t="shared" si="0"/>
        <v>1722839.3</v>
      </c>
      <c r="V60" s="238" t="s">
        <v>298</v>
      </c>
      <c r="W60" s="239">
        <v>14277590</v>
      </c>
      <c r="X60" s="240">
        <v>10263696</v>
      </c>
      <c r="Y60" s="240">
        <v>16222772</v>
      </c>
      <c r="Z60" s="240">
        <v>16038760</v>
      </c>
      <c r="AA60" s="240">
        <v>18155174</v>
      </c>
      <c r="AB60" s="241">
        <v>74957992</v>
      </c>
    </row>
    <row r="61" spans="1:28" ht="14.4">
      <c r="A61" s="157" t="s">
        <v>103</v>
      </c>
      <c r="B61" s="158">
        <v>2020</v>
      </c>
      <c r="C61" s="158">
        <v>671497.09</v>
      </c>
      <c r="D61" s="158">
        <v>167658.92000000001</v>
      </c>
      <c r="E61" s="158">
        <v>40311.269999999997</v>
      </c>
      <c r="F61" s="158">
        <v>0</v>
      </c>
      <c r="G61" s="158">
        <v>0</v>
      </c>
      <c r="H61" s="158">
        <v>0</v>
      </c>
      <c r="I61" s="158">
        <v>0</v>
      </c>
      <c r="J61" s="158">
        <v>0</v>
      </c>
      <c r="K61" s="158">
        <v>124973.58</v>
      </c>
      <c r="L61" s="158">
        <v>264053.31</v>
      </c>
      <c r="M61" s="158">
        <v>139257.39000000001</v>
      </c>
      <c r="N61" s="158">
        <v>46219.29</v>
      </c>
      <c r="O61" s="158">
        <v>56682.25</v>
      </c>
      <c r="P61" s="158">
        <v>0</v>
      </c>
      <c r="Q61" s="158">
        <v>0</v>
      </c>
      <c r="R61" s="158">
        <v>0</v>
      </c>
      <c r="S61" s="158">
        <v>0</v>
      </c>
      <c r="T61" s="158">
        <f t="shared" si="0"/>
        <v>671497.09</v>
      </c>
      <c r="V61" s="238" t="s">
        <v>152</v>
      </c>
      <c r="W61" s="239">
        <v>3531644.37</v>
      </c>
      <c r="X61" s="240">
        <v>2462134.71</v>
      </c>
      <c r="Y61" s="240">
        <v>1802633.28</v>
      </c>
      <c r="Z61" s="240">
        <v>1814076.6</v>
      </c>
      <c r="AA61" s="240">
        <v>2607912.73</v>
      </c>
      <c r="AB61" s="241">
        <v>12218401.690000001</v>
      </c>
    </row>
    <row r="62" spans="1:28" ht="14.4">
      <c r="A62" s="157" t="s">
        <v>103</v>
      </c>
      <c r="B62" s="158">
        <v>2021</v>
      </c>
      <c r="C62" s="158">
        <v>768943.23</v>
      </c>
      <c r="D62" s="158">
        <v>140983.70000000001</v>
      </c>
      <c r="E62" s="158">
        <v>90619.83</v>
      </c>
      <c r="F62" s="158">
        <v>0</v>
      </c>
      <c r="G62" s="158">
        <v>0</v>
      </c>
      <c r="H62" s="158">
        <v>0</v>
      </c>
      <c r="I62" s="158">
        <v>0</v>
      </c>
      <c r="J62" s="158">
        <v>0</v>
      </c>
      <c r="K62" s="158">
        <v>190625.85</v>
      </c>
      <c r="L62" s="158">
        <v>203367.99</v>
      </c>
      <c r="M62" s="158">
        <v>200245.46</v>
      </c>
      <c r="N62" s="158">
        <v>45189.77</v>
      </c>
      <c r="O62" s="158">
        <v>38894.33</v>
      </c>
      <c r="P62" s="158">
        <v>0</v>
      </c>
      <c r="Q62" s="158">
        <v>0</v>
      </c>
      <c r="R62" s="158">
        <v>0</v>
      </c>
      <c r="S62" s="158">
        <v>0</v>
      </c>
      <c r="T62" s="158">
        <f t="shared" si="0"/>
        <v>768943.23</v>
      </c>
      <c r="V62" s="238" t="s">
        <v>5</v>
      </c>
      <c r="W62" s="239">
        <v>494351085</v>
      </c>
      <c r="X62" s="240">
        <v>565761123</v>
      </c>
      <c r="Y62" s="240">
        <v>610085480</v>
      </c>
      <c r="Z62" s="240">
        <v>681954313.12</v>
      </c>
      <c r="AA62" s="240">
        <v>634725464</v>
      </c>
      <c r="AB62" s="241">
        <v>2986877465.1199999</v>
      </c>
    </row>
    <row r="63" spans="1:28" ht="14.4">
      <c r="A63" s="157" t="s">
        <v>103</v>
      </c>
      <c r="B63" s="158">
        <v>2022</v>
      </c>
      <c r="C63" s="158">
        <v>716807.84</v>
      </c>
      <c r="D63" s="158">
        <v>157752.84</v>
      </c>
      <c r="E63" s="158">
        <v>35121.83</v>
      </c>
      <c r="F63" s="158">
        <v>0</v>
      </c>
      <c r="G63" s="158">
        <v>0</v>
      </c>
      <c r="H63" s="158">
        <v>0</v>
      </c>
      <c r="I63" s="158">
        <v>0</v>
      </c>
      <c r="J63" s="158">
        <v>0</v>
      </c>
      <c r="K63" s="158">
        <v>118760.45</v>
      </c>
      <c r="L63" s="158">
        <v>165081.07999999999</v>
      </c>
      <c r="M63" s="158">
        <v>141697.82999999999</v>
      </c>
      <c r="N63" s="158">
        <v>49407.77</v>
      </c>
      <c r="O63" s="158">
        <v>206738.88</v>
      </c>
      <c r="P63" s="158">
        <v>0</v>
      </c>
      <c r="Q63" s="158">
        <v>0</v>
      </c>
      <c r="R63" s="158">
        <v>0</v>
      </c>
      <c r="S63" s="158">
        <v>0</v>
      </c>
      <c r="T63" s="158">
        <f t="shared" si="0"/>
        <v>716807.84</v>
      </c>
      <c r="V63" s="238" t="s">
        <v>153</v>
      </c>
      <c r="W63" s="239">
        <v>3530236.45</v>
      </c>
      <c r="X63" s="240">
        <v>2013359.47</v>
      </c>
      <c r="Y63" s="240">
        <v>3233381.9</v>
      </c>
      <c r="Z63" s="240">
        <v>10609023.73</v>
      </c>
      <c r="AA63" s="240">
        <v>5071281</v>
      </c>
      <c r="AB63" s="241">
        <v>24457282.550000001</v>
      </c>
    </row>
    <row r="64" spans="1:28" ht="14.4">
      <c r="A64" s="157" t="s">
        <v>103</v>
      </c>
      <c r="B64" s="158">
        <v>2023</v>
      </c>
      <c r="C64" s="158">
        <v>1191026.54</v>
      </c>
      <c r="D64" s="158">
        <v>358822.48</v>
      </c>
      <c r="E64" s="158">
        <v>51957.02</v>
      </c>
      <c r="F64" s="158">
        <v>0</v>
      </c>
      <c r="G64" s="158">
        <v>0</v>
      </c>
      <c r="H64" s="158">
        <v>0</v>
      </c>
      <c r="I64" s="158">
        <v>0</v>
      </c>
      <c r="J64" s="158">
        <v>0</v>
      </c>
      <c r="K64" s="158">
        <v>163616.68</v>
      </c>
      <c r="L64" s="158">
        <v>457878.56</v>
      </c>
      <c r="M64" s="158">
        <v>202234.65</v>
      </c>
      <c r="N64" s="158">
        <v>71880.3</v>
      </c>
      <c r="O64" s="158">
        <v>243459.33</v>
      </c>
      <c r="P64" s="158">
        <v>0</v>
      </c>
      <c r="Q64" s="158">
        <v>0</v>
      </c>
      <c r="R64" s="158">
        <v>0</v>
      </c>
      <c r="S64" s="158">
        <v>0</v>
      </c>
      <c r="T64" s="158">
        <f t="shared" si="0"/>
        <v>1191026.54</v>
      </c>
      <c r="V64" s="238" t="s">
        <v>154</v>
      </c>
      <c r="W64" s="239">
        <v>3771952.97</v>
      </c>
      <c r="X64" s="240">
        <v>4427375</v>
      </c>
      <c r="Y64" s="240">
        <v>3968109.59</v>
      </c>
      <c r="Z64" s="240">
        <v>4134288.96</v>
      </c>
      <c r="AA64" s="240">
        <v>4824776.1399999997</v>
      </c>
      <c r="AB64" s="241">
        <v>21126502.66</v>
      </c>
    </row>
    <row r="65" spans="1:28" ht="14.4">
      <c r="A65" s="157" t="s">
        <v>104</v>
      </c>
      <c r="B65" s="158">
        <v>2015</v>
      </c>
      <c r="C65" s="158">
        <v>101174.61</v>
      </c>
      <c r="D65" s="158">
        <v>0</v>
      </c>
      <c r="E65" s="158">
        <v>0</v>
      </c>
      <c r="F65" s="158">
        <v>0</v>
      </c>
      <c r="G65" s="158">
        <v>0</v>
      </c>
      <c r="H65" s="158">
        <v>0</v>
      </c>
      <c r="I65" s="158">
        <v>0</v>
      </c>
      <c r="J65" s="158">
        <v>0</v>
      </c>
      <c r="K65" s="158">
        <v>6221.63</v>
      </c>
      <c r="L65" s="158">
        <v>66292.850000000006</v>
      </c>
      <c r="M65" s="158">
        <v>0</v>
      </c>
      <c r="N65" s="158">
        <v>28660.13</v>
      </c>
      <c r="O65" s="158">
        <v>0</v>
      </c>
      <c r="P65" s="158"/>
      <c r="Q65" s="158"/>
      <c r="R65" s="158"/>
      <c r="S65" s="158"/>
      <c r="T65" s="158">
        <f t="shared" si="0"/>
        <v>101174.61</v>
      </c>
      <c r="V65" s="238" t="s">
        <v>155</v>
      </c>
      <c r="W65" s="239">
        <v>656823.38</v>
      </c>
      <c r="X65" s="240">
        <v>1183458.3500000001</v>
      </c>
      <c r="Y65" s="240">
        <v>824649.68</v>
      </c>
      <c r="Z65" s="240">
        <v>702113.84</v>
      </c>
      <c r="AA65" s="240">
        <v>1740620.34</v>
      </c>
      <c r="AB65" s="241">
        <v>5107665.59</v>
      </c>
    </row>
    <row r="66" spans="1:28" ht="14.4">
      <c r="A66" s="157" t="s">
        <v>104</v>
      </c>
      <c r="B66" s="158">
        <v>2016</v>
      </c>
      <c r="C66" s="158">
        <v>36284.300000000003</v>
      </c>
      <c r="D66" s="158">
        <v>0</v>
      </c>
      <c r="E66" s="158">
        <v>0</v>
      </c>
      <c r="F66" s="158">
        <v>0</v>
      </c>
      <c r="G66" s="158">
        <v>0</v>
      </c>
      <c r="H66" s="158">
        <v>0</v>
      </c>
      <c r="I66" s="158">
        <v>0</v>
      </c>
      <c r="J66" s="158">
        <v>0</v>
      </c>
      <c r="K66" s="158">
        <v>1549</v>
      </c>
      <c r="L66" s="158">
        <v>9335.2999999999993</v>
      </c>
      <c r="M66" s="158">
        <v>0</v>
      </c>
      <c r="N66" s="158">
        <v>25400</v>
      </c>
      <c r="O66" s="158">
        <v>0</v>
      </c>
      <c r="P66" s="158">
        <v>0</v>
      </c>
      <c r="Q66" s="158">
        <v>0</v>
      </c>
      <c r="R66" s="158">
        <v>0</v>
      </c>
      <c r="S66" s="158">
        <v>0</v>
      </c>
      <c r="T66" s="158">
        <f t="shared" si="0"/>
        <v>36284.300000000003</v>
      </c>
      <c r="V66" s="238" t="s">
        <v>156</v>
      </c>
      <c r="W66" s="239">
        <v>4651442</v>
      </c>
      <c r="X66" s="240">
        <v>5139721</v>
      </c>
      <c r="Y66" s="240">
        <v>3612652</v>
      </c>
      <c r="Z66" s="240">
        <v>7118537</v>
      </c>
      <c r="AA66" s="240">
        <v>8295212</v>
      </c>
      <c r="AB66" s="241">
        <v>28817564</v>
      </c>
    </row>
    <row r="67" spans="1:28" ht="14.4">
      <c r="A67" s="157" t="s">
        <v>104</v>
      </c>
      <c r="B67" s="158">
        <v>2017</v>
      </c>
      <c r="C67" s="158">
        <v>56756.160000000003</v>
      </c>
      <c r="D67" s="158">
        <v>0</v>
      </c>
      <c r="E67" s="158">
        <v>0</v>
      </c>
      <c r="F67" s="158">
        <v>0</v>
      </c>
      <c r="G67" s="158">
        <v>0</v>
      </c>
      <c r="H67" s="158">
        <v>0</v>
      </c>
      <c r="I67" s="158">
        <v>0</v>
      </c>
      <c r="J67" s="158">
        <v>0</v>
      </c>
      <c r="K67" s="158">
        <v>4928.4799999999996</v>
      </c>
      <c r="L67" s="158">
        <v>51827.68</v>
      </c>
      <c r="M67" s="158">
        <v>0</v>
      </c>
      <c r="N67" s="158">
        <v>0</v>
      </c>
      <c r="O67" s="158">
        <v>0</v>
      </c>
      <c r="P67" s="158">
        <v>0</v>
      </c>
      <c r="Q67" s="158">
        <v>0</v>
      </c>
      <c r="R67" s="158">
        <v>0</v>
      </c>
      <c r="S67" s="158">
        <v>0</v>
      </c>
      <c r="T67" s="158">
        <f t="shared" si="0"/>
        <v>56756.160000000003</v>
      </c>
      <c r="V67" s="242" t="s">
        <v>325</v>
      </c>
      <c r="W67" s="244">
        <v>2239686771.1099997</v>
      </c>
      <c r="X67" s="245">
        <v>2188326484.1399994</v>
      </c>
      <c r="Y67" s="245">
        <v>2377370081.6700001</v>
      </c>
      <c r="Z67" s="245">
        <v>2519469744.2599998</v>
      </c>
      <c r="AA67" s="245">
        <v>2975886518.4600005</v>
      </c>
      <c r="AB67" s="246">
        <v>12300739599.639999</v>
      </c>
    </row>
    <row r="68" spans="1:28" ht="14.4">
      <c r="A68" s="157" t="s">
        <v>104</v>
      </c>
      <c r="B68" s="158">
        <v>2018</v>
      </c>
      <c r="C68" s="158">
        <v>512764.83</v>
      </c>
      <c r="D68" s="158">
        <v>186250</v>
      </c>
      <c r="E68" s="158">
        <v>0</v>
      </c>
      <c r="F68" s="158">
        <v>546350</v>
      </c>
      <c r="G68" s="158">
        <v>0</v>
      </c>
      <c r="H68" s="158">
        <v>0</v>
      </c>
      <c r="I68" s="158">
        <v>0</v>
      </c>
      <c r="J68" s="158">
        <v>0</v>
      </c>
      <c r="K68" s="158">
        <v>11358.05</v>
      </c>
      <c r="L68" s="158">
        <v>429669.44</v>
      </c>
      <c r="M68" s="158">
        <v>0</v>
      </c>
      <c r="N68" s="158">
        <v>71737.34</v>
      </c>
      <c r="O68" s="158">
        <v>0</v>
      </c>
      <c r="P68" s="158">
        <v>0</v>
      </c>
      <c r="Q68" s="158">
        <v>0</v>
      </c>
      <c r="R68" s="158">
        <v>0</v>
      </c>
      <c r="S68" s="158">
        <v>0</v>
      </c>
      <c r="T68" s="158">
        <f t="shared" si="0"/>
        <v>512764.83</v>
      </c>
    </row>
    <row r="69" spans="1:28" ht="14.4">
      <c r="A69" s="157" t="s">
        <v>104</v>
      </c>
      <c r="B69" s="158">
        <v>2019</v>
      </c>
      <c r="C69" s="158">
        <v>124116.79</v>
      </c>
      <c r="D69" s="158">
        <v>0</v>
      </c>
      <c r="E69" s="158">
        <v>0</v>
      </c>
      <c r="F69" s="158">
        <v>0</v>
      </c>
      <c r="G69" s="158">
        <v>0</v>
      </c>
      <c r="H69" s="158">
        <v>0</v>
      </c>
      <c r="I69" s="158">
        <v>0</v>
      </c>
      <c r="J69" s="158">
        <v>0</v>
      </c>
      <c r="K69" s="158">
        <v>6121.15</v>
      </c>
      <c r="L69" s="158">
        <v>61159.14</v>
      </c>
      <c r="M69" s="158">
        <v>0</v>
      </c>
      <c r="N69" s="158">
        <v>56836.5</v>
      </c>
      <c r="O69" s="158">
        <v>0</v>
      </c>
      <c r="P69" s="158">
        <v>0</v>
      </c>
      <c r="Q69" s="158">
        <v>0</v>
      </c>
      <c r="R69" s="158">
        <v>0</v>
      </c>
      <c r="S69" s="158">
        <v>0</v>
      </c>
      <c r="T69" s="158">
        <f t="shared" si="0"/>
        <v>124116.79</v>
      </c>
    </row>
    <row r="70" spans="1:28" ht="14.4">
      <c r="A70" s="157" t="s">
        <v>104</v>
      </c>
      <c r="B70" s="158">
        <v>2020</v>
      </c>
      <c r="C70" s="158">
        <v>98182.26</v>
      </c>
      <c r="D70" s="158">
        <v>0</v>
      </c>
      <c r="E70" s="158">
        <v>0</v>
      </c>
      <c r="F70" s="158">
        <v>0</v>
      </c>
      <c r="G70" s="158">
        <v>0</v>
      </c>
      <c r="H70" s="158">
        <v>0</v>
      </c>
      <c r="I70" s="158">
        <v>0</v>
      </c>
      <c r="J70" s="158">
        <v>0</v>
      </c>
      <c r="K70" s="158">
        <v>11853.91</v>
      </c>
      <c r="L70" s="158">
        <v>41244.879999999997</v>
      </c>
      <c r="M70" s="158">
        <v>0</v>
      </c>
      <c r="N70" s="158">
        <v>45083.47</v>
      </c>
      <c r="O70" s="158">
        <v>0</v>
      </c>
      <c r="P70" s="158">
        <v>0</v>
      </c>
      <c r="Q70" s="158">
        <v>0</v>
      </c>
      <c r="R70" s="158">
        <v>0</v>
      </c>
      <c r="S70" s="158">
        <v>0</v>
      </c>
      <c r="T70" s="158">
        <f t="shared" si="0"/>
        <v>98182.26</v>
      </c>
    </row>
    <row r="71" spans="1:28" ht="14.4">
      <c r="A71" s="157" t="s">
        <v>104</v>
      </c>
      <c r="B71" s="158">
        <v>2021</v>
      </c>
      <c r="C71" s="158">
        <v>150306.22</v>
      </c>
      <c r="D71" s="158">
        <v>0</v>
      </c>
      <c r="E71" s="158">
        <v>0</v>
      </c>
      <c r="F71" s="158">
        <v>0</v>
      </c>
      <c r="G71" s="158">
        <v>0</v>
      </c>
      <c r="H71" s="158">
        <v>0</v>
      </c>
      <c r="I71" s="158">
        <v>0</v>
      </c>
      <c r="J71" s="158">
        <v>0</v>
      </c>
      <c r="K71" s="158">
        <v>7317.21</v>
      </c>
      <c r="L71" s="158">
        <v>45442.63</v>
      </c>
      <c r="M71" s="158">
        <v>0</v>
      </c>
      <c r="N71" s="158">
        <v>97546.38</v>
      </c>
      <c r="O71" s="158">
        <v>0</v>
      </c>
      <c r="P71" s="158">
        <v>0</v>
      </c>
      <c r="Q71" s="158">
        <v>0</v>
      </c>
      <c r="R71" s="158">
        <v>0</v>
      </c>
      <c r="S71" s="158">
        <v>0</v>
      </c>
      <c r="T71" s="158">
        <f t="shared" si="0"/>
        <v>150306.22</v>
      </c>
    </row>
    <row r="72" spans="1:28" ht="14.4">
      <c r="A72" s="157" t="s">
        <v>104</v>
      </c>
      <c r="B72" s="158">
        <v>2022</v>
      </c>
      <c r="C72" s="158">
        <v>94717</v>
      </c>
      <c r="D72" s="158">
        <v>0</v>
      </c>
      <c r="E72" s="158">
        <v>0</v>
      </c>
      <c r="F72" s="158">
        <v>0</v>
      </c>
      <c r="G72" s="158">
        <v>0</v>
      </c>
      <c r="H72" s="158">
        <v>0</v>
      </c>
      <c r="I72" s="158">
        <v>0</v>
      </c>
      <c r="J72" s="158">
        <v>0</v>
      </c>
      <c r="K72" s="158">
        <v>4203.75</v>
      </c>
      <c r="L72" s="158">
        <v>34706.32</v>
      </c>
      <c r="M72" s="158">
        <v>0</v>
      </c>
      <c r="N72" s="158">
        <v>55806.93</v>
      </c>
      <c r="O72" s="158">
        <v>0</v>
      </c>
      <c r="P72" s="158">
        <v>0</v>
      </c>
      <c r="Q72" s="158">
        <v>0</v>
      </c>
      <c r="R72" s="158">
        <v>0</v>
      </c>
      <c r="S72" s="158">
        <v>0</v>
      </c>
      <c r="T72" s="158">
        <f t="shared" si="0"/>
        <v>94717</v>
      </c>
    </row>
    <row r="73" spans="1:28" ht="14.4">
      <c r="A73" s="157" t="s">
        <v>104</v>
      </c>
      <c r="B73" s="158">
        <v>2023</v>
      </c>
      <c r="C73" s="158">
        <v>128148.71</v>
      </c>
      <c r="D73" s="158">
        <v>0</v>
      </c>
      <c r="E73" s="158">
        <v>0</v>
      </c>
      <c r="F73" s="158">
        <v>0</v>
      </c>
      <c r="G73" s="158">
        <v>0</v>
      </c>
      <c r="H73" s="158">
        <v>0</v>
      </c>
      <c r="I73" s="158">
        <v>0</v>
      </c>
      <c r="J73" s="158">
        <v>0</v>
      </c>
      <c r="K73" s="158">
        <v>0</v>
      </c>
      <c r="L73" s="158">
        <v>56489.42</v>
      </c>
      <c r="M73" s="158">
        <v>0</v>
      </c>
      <c r="N73" s="158">
        <v>71659.289999999994</v>
      </c>
      <c r="O73" s="158">
        <v>0</v>
      </c>
      <c r="P73" s="158">
        <v>0</v>
      </c>
      <c r="Q73" s="158">
        <v>0</v>
      </c>
      <c r="R73" s="158">
        <v>0</v>
      </c>
      <c r="S73" s="158">
        <v>0</v>
      </c>
      <c r="T73" s="158">
        <f t="shared" si="0"/>
        <v>128148.71</v>
      </c>
    </row>
    <row r="74" spans="1:28" ht="14.4">
      <c r="A74" s="157" t="s">
        <v>105</v>
      </c>
      <c r="B74" s="158">
        <v>2015</v>
      </c>
      <c r="C74" s="158">
        <v>369452</v>
      </c>
      <c r="D74" s="158">
        <v>0</v>
      </c>
      <c r="E74" s="158">
        <v>82004</v>
      </c>
      <c r="F74" s="158">
        <v>0</v>
      </c>
      <c r="G74" s="158">
        <v>270288</v>
      </c>
      <c r="H74" s="158">
        <v>0</v>
      </c>
      <c r="I74" s="158">
        <v>82004</v>
      </c>
      <c r="J74" s="158">
        <v>0</v>
      </c>
      <c r="K74" s="158">
        <v>0</v>
      </c>
      <c r="L74" s="158">
        <v>3654</v>
      </c>
      <c r="M74" s="158">
        <v>0</v>
      </c>
      <c r="N74" s="158">
        <v>373196</v>
      </c>
      <c r="O74" s="158">
        <v>0</v>
      </c>
      <c r="P74" s="158"/>
      <c r="Q74" s="158"/>
      <c r="R74" s="158"/>
      <c r="S74" s="158"/>
      <c r="T74" s="158">
        <f t="shared" si="0"/>
        <v>99164</v>
      </c>
    </row>
    <row r="75" spans="1:28" ht="14.4">
      <c r="A75" s="157" t="s">
        <v>105</v>
      </c>
      <c r="B75" s="158">
        <v>2016</v>
      </c>
      <c r="C75" s="158">
        <v>465096</v>
      </c>
      <c r="D75" s="158">
        <v>11858</v>
      </c>
      <c r="E75" s="158">
        <v>6450</v>
      </c>
      <c r="F75" s="158">
        <v>0</v>
      </c>
      <c r="G75" s="158">
        <v>0</v>
      </c>
      <c r="H75" s="158">
        <v>0</v>
      </c>
      <c r="I75" s="158">
        <v>0</v>
      </c>
      <c r="J75" s="158">
        <v>0</v>
      </c>
      <c r="K75" s="158">
        <v>0</v>
      </c>
      <c r="L75" s="158">
        <v>21026</v>
      </c>
      <c r="M75" s="158">
        <v>0</v>
      </c>
      <c r="N75" s="158">
        <v>437620</v>
      </c>
      <c r="O75" s="158">
        <v>0</v>
      </c>
      <c r="P75" s="158">
        <v>0</v>
      </c>
      <c r="Q75" s="158">
        <v>0</v>
      </c>
      <c r="R75" s="158">
        <v>0</v>
      </c>
      <c r="S75" s="158">
        <v>0</v>
      </c>
      <c r="T75" s="158">
        <f t="shared" si="0"/>
        <v>465096</v>
      </c>
    </row>
    <row r="76" spans="1:28" ht="14.4">
      <c r="A76" s="157" t="s">
        <v>105</v>
      </c>
      <c r="B76" s="158">
        <v>2017</v>
      </c>
      <c r="C76" s="158">
        <v>1750905</v>
      </c>
      <c r="D76" s="158">
        <v>0</v>
      </c>
      <c r="E76" s="158">
        <v>75885</v>
      </c>
      <c r="F76" s="158">
        <v>0</v>
      </c>
      <c r="G76" s="158">
        <v>1539094</v>
      </c>
      <c r="H76" s="158">
        <v>0</v>
      </c>
      <c r="I76" s="158">
        <v>0</v>
      </c>
      <c r="J76" s="158">
        <v>0</v>
      </c>
      <c r="K76" s="158">
        <v>0</v>
      </c>
      <c r="L76" s="158">
        <v>34900</v>
      </c>
      <c r="M76" s="158">
        <v>0</v>
      </c>
      <c r="N76" s="158">
        <v>1640120</v>
      </c>
      <c r="O76" s="158">
        <v>0</v>
      </c>
      <c r="P76" s="158">
        <v>0</v>
      </c>
      <c r="Q76" s="158">
        <v>0</v>
      </c>
      <c r="R76" s="158">
        <v>0</v>
      </c>
      <c r="S76" s="158">
        <v>0</v>
      </c>
      <c r="T76" s="158">
        <f t="shared" si="0"/>
        <v>211811</v>
      </c>
    </row>
    <row r="77" spans="1:28" ht="14.4">
      <c r="A77" s="157" t="s">
        <v>105</v>
      </c>
      <c r="B77" s="158">
        <v>2018</v>
      </c>
      <c r="C77" s="158">
        <v>227281</v>
      </c>
      <c r="D77" s="158">
        <v>26991</v>
      </c>
      <c r="E77" s="158">
        <v>60245</v>
      </c>
      <c r="F77" s="158">
        <v>0</v>
      </c>
      <c r="G77" s="158">
        <v>0</v>
      </c>
      <c r="H77" s="158">
        <v>0</v>
      </c>
      <c r="I77" s="158">
        <v>0</v>
      </c>
      <c r="J77" s="158">
        <v>0</v>
      </c>
      <c r="K77" s="158">
        <v>0</v>
      </c>
      <c r="L77" s="158">
        <v>138653</v>
      </c>
      <c r="M77" s="158">
        <v>0</v>
      </c>
      <c r="N77" s="158">
        <v>28383</v>
      </c>
      <c r="O77" s="158">
        <v>0</v>
      </c>
      <c r="P77" s="158">
        <v>0</v>
      </c>
      <c r="Q77" s="158">
        <v>0</v>
      </c>
      <c r="R77" s="158">
        <v>0</v>
      </c>
      <c r="S77" s="158">
        <v>0</v>
      </c>
      <c r="T77" s="158">
        <f t="shared" si="0"/>
        <v>227281</v>
      </c>
    </row>
    <row r="78" spans="1:28" ht="14.4">
      <c r="A78" s="157" t="s">
        <v>105</v>
      </c>
      <c r="B78" s="158">
        <v>2019</v>
      </c>
      <c r="C78" s="158">
        <v>200621</v>
      </c>
      <c r="D78" s="158">
        <v>16695</v>
      </c>
      <c r="E78" s="158">
        <v>11125</v>
      </c>
      <c r="F78" s="158">
        <v>0</v>
      </c>
      <c r="G78" s="158">
        <v>0</v>
      </c>
      <c r="H78" s="158">
        <v>0</v>
      </c>
      <c r="I78" s="158">
        <v>0</v>
      </c>
      <c r="J78" s="158">
        <v>0</v>
      </c>
      <c r="K78" s="158">
        <v>0</v>
      </c>
      <c r="L78" s="158">
        <v>166132</v>
      </c>
      <c r="M78" s="158">
        <v>0</v>
      </c>
      <c r="N78" s="158">
        <v>23364</v>
      </c>
      <c r="O78" s="158">
        <v>0</v>
      </c>
      <c r="P78" s="158">
        <v>0</v>
      </c>
      <c r="Q78" s="158">
        <v>0</v>
      </c>
      <c r="R78" s="158">
        <v>0</v>
      </c>
      <c r="S78" s="158">
        <v>0</v>
      </c>
      <c r="T78" s="158">
        <f t="shared" si="0"/>
        <v>200621</v>
      </c>
    </row>
    <row r="79" spans="1:28" ht="14.4">
      <c r="A79" s="157" t="s">
        <v>105</v>
      </c>
      <c r="B79" s="158">
        <v>2020</v>
      </c>
      <c r="C79" s="158">
        <v>332426</v>
      </c>
      <c r="D79" s="158">
        <v>0</v>
      </c>
      <c r="E79" s="158">
        <v>240151</v>
      </c>
      <c r="F79" s="158">
        <v>28405</v>
      </c>
      <c r="G79" s="158">
        <v>0</v>
      </c>
      <c r="H79" s="158">
        <v>0</v>
      </c>
      <c r="I79" s="158">
        <v>0</v>
      </c>
      <c r="J79" s="158">
        <v>0</v>
      </c>
      <c r="K79" s="158">
        <v>0</v>
      </c>
      <c r="L79" s="158">
        <v>60642</v>
      </c>
      <c r="M79" s="158">
        <v>0</v>
      </c>
      <c r="N79" s="158">
        <v>31633</v>
      </c>
      <c r="O79" s="158">
        <v>0</v>
      </c>
      <c r="P79" s="158">
        <v>0</v>
      </c>
      <c r="Q79" s="158">
        <v>0</v>
      </c>
      <c r="R79" s="158">
        <v>0</v>
      </c>
      <c r="S79" s="158">
        <v>0</v>
      </c>
      <c r="T79" s="158">
        <f t="shared" si="0"/>
        <v>332426</v>
      </c>
    </row>
    <row r="80" spans="1:28" ht="14.4">
      <c r="A80" s="157" t="s">
        <v>105</v>
      </c>
      <c r="B80" s="158">
        <v>2021</v>
      </c>
      <c r="C80" s="158">
        <v>223164.41</v>
      </c>
      <c r="D80" s="158">
        <v>0</v>
      </c>
      <c r="E80" s="158">
        <v>3148.05</v>
      </c>
      <c r="F80" s="158">
        <v>0</v>
      </c>
      <c r="G80" s="158">
        <v>0</v>
      </c>
      <c r="H80" s="158">
        <v>0</v>
      </c>
      <c r="I80" s="158">
        <v>0</v>
      </c>
      <c r="J80" s="158">
        <v>0</v>
      </c>
      <c r="K80" s="158">
        <v>0</v>
      </c>
      <c r="L80" s="158">
        <v>181436.36</v>
      </c>
      <c r="M80" s="158">
        <v>0</v>
      </c>
      <c r="N80" s="158">
        <v>38580</v>
      </c>
      <c r="O80" s="158">
        <v>0</v>
      </c>
      <c r="P80" s="158">
        <v>0</v>
      </c>
      <c r="Q80" s="158">
        <v>0</v>
      </c>
      <c r="R80" s="158">
        <v>0</v>
      </c>
      <c r="S80" s="158">
        <v>0</v>
      </c>
      <c r="T80" s="158">
        <f t="shared" si="0"/>
        <v>223164.41</v>
      </c>
    </row>
    <row r="81" spans="1:20" ht="14.4">
      <c r="A81" s="157" t="s">
        <v>105</v>
      </c>
      <c r="B81" s="158">
        <v>2022</v>
      </c>
      <c r="C81" s="158">
        <v>277370.15000000002</v>
      </c>
      <c r="D81" s="158">
        <v>0</v>
      </c>
      <c r="E81" s="158">
        <v>6003.75</v>
      </c>
      <c r="F81" s="158">
        <v>0</v>
      </c>
      <c r="G81" s="158">
        <v>0</v>
      </c>
      <c r="H81" s="158">
        <v>0</v>
      </c>
      <c r="I81" s="158">
        <v>0</v>
      </c>
      <c r="J81" s="158">
        <v>0</v>
      </c>
      <c r="K81" s="158">
        <v>0</v>
      </c>
      <c r="L81" s="158">
        <v>212914.11</v>
      </c>
      <c r="M81" s="158">
        <v>0</v>
      </c>
      <c r="N81" s="158">
        <v>58452.29</v>
      </c>
      <c r="O81" s="158">
        <v>0</v>
      </c>
      <c r="P81" s="158">
        <v>0</v>
      </c>
      <c r="Q81" s="158">
        <v>0</v>
      </c>
      <c r="R81" s="158">
        <v>0</v>
      </c>
      <c r="S81" s="158">
        <v>0</v>
      </c>
      <c r="T81" s="158">
        <f t="shared" si="0"/>
        <v>277370.15000000002</v>
      </c>
    </row>
    <row r="82" spans="1:20" ht="14.4">
      <c r="A82" s="157" t="s">
        <v>105</v>
      </c>
      <c r="B82" s="158">
        <v>2023</v>
      </c>
      <c r="C82" s="158">
        <v>352800.04</v>
      </c>
      <c r="D82" s="158">
        <v>0</v>
      </c>
      <c r="E82" s="158">
        <v>16008.95</v>
      </c>
      <c r="F82" s="158">
        <v>0</v>
      </c>
      <c r="G82" s="158">
        <v>0</v>
      </c>
      <c r="H82" s="158">
        <v>0</v>
      </c>
      <c r="I82" s="158">
        <v>0</v>
      </c>
      <c r="J82" s="158">
        <v>0</v>
      </c>
      <c r="K82" s="158">
        <v>0</v>
      </c>
      <c r="L82" s="158">
        <v>313120.06</v>
      </c>
      <c r="M82" s="158">
        <v>0</v>
      </c>
      <c r="N82" s="158">
        <v>23671.03</v>
      </c>
      <c r="O82" s="158">
        <v>0</v>
      </c>
      <c r="P82" s="158">
        <v>0</v>
      </c>
      <c r="Q82" s="158">
        <v>0</v>
      </c>
      <c r="R82" s="158">
        <v>0</v>
      </c>
      <c r="S82" s="158">
        <v>0</v>
      </c>
      <c r="T82" s="158">
        <f t="shared" si="0"/>
        <v>352800.04</v>
      </c>
    </row>
    <row r="83" spans="1:20" ht="14.4">
      <c r="A83" s="157" t="s">
        <v>106</v>
      </c>
      <c r="B83" s="158">
        <v>2015</v>
      </c>
      <c r="C83" s="158">
        <v>1080986.26</v>
      </c>
      <c r="D83" s="158">
        <v>0</v>
      </c>
      <c r="E83" s="158">
        <v>267273.53999999998</v>
      </c>
      <c r="F83" s="158">
        <v>0</v>
      </c>
      <c r="G83" s="158">
        <v>0</v>
      </c>
      <c r="H83" s="158">
        <v>0</v>
      </c>
      <c r="I83" s="158">
        <v>0</v>
      </c>
      <c r="J83" s="158">
        <v>0</v>
      </c>
      <c r="K83" s="158">
        <v>267273.53999999998</v>
      </c>
      <c r="L83" s="158">
        <v>780522.2</v>
      </c>
      <c r="M83" s="158">
        <v>33190.519999999997</v>
      </c>
      <c r="N83" s="158">
        <v>0</v>
      </c>
      <c r="O83" s="158">
        <v>0</v>
      </c>
      <c r="P83" s="158"/>
      <c r="Q83" s="158"/>
      <c r="R83" s="158"/>
      <c r="S83" s="158"/>
      <c r="T83" s="158">
        <f t="shared" si="0"/>
        <v>1080986.26</v>
      </c>
    </row>
    <row r="84" spans="1:20" ht="14.4">
      <c r="A84" s="157" t="s">
        <v>106</v>
      </c>
      <c r="B84" s="158">
        <v>2016</v>
      </c>
      <c r="C84" s="158">
        <v>560406.17000000004</v>
      </c>
      <c r="D84" s="158">
        <v>338520.98</v>
      </c>
      <c r="E84" s="158">
        <v>438398.82</v>
      </c>
      <c r="F84" s="158">
        <v>0</v>
      </c>
      <c r="G84" s="158">
        <v>0</v>
      </c>
      <c r="H84" s="158">
        <v>0</v>
      </c>
      <c r="I84" s="158">
        <v>0</v>
      </c>
      <c r="J84" s="158">
        <v>0</v>
      </c>
      <c r="K84" s="158">
        <v>367770.03</v>
      </c>
      <c r="L84" s="158">
        <v>-285333.77</v>
      </c>
      <c r="M84" s="158">
        <v>39601.089999999997</v>
      </c>
      <c r="N84" s="158">
        <v>0</v>
      </c>
      <c r="O84" s="158">
        <v>0</v>
      </c>
      <c r="P84" s="158">
        <v>0</v>
      </c>
      <c r="Q84" s="158">
        <v>0</v>
      </c>
      <c r="R84" s="158">
        <v>0</v>
      </c>
      <c r="S84" s="158">
        <v>0</v>
      </c>
      <c r="T84" s="158">
        <f t="shared" si="0"/>
        <v>560406.17000000004</v>
      </c>
    </row>
    <row r="85" spans="1:20" ht="14.4">
      <c r="A85" s="157" t="s">
        <v>106</v>
      </c>
      <c r="B85" s="158">
        <v>2017</v>
      </c>
      <c r="C85" s="158">
        <v>815789.24</v>
      </c>
      <c r="D85" s="158">
        <v>0</v>
      </c>
      <c r="E85" s="158">
        <v>242708.99</v>
      </c>
      <c r="F85" s="158">
        <v>0</v>
      </c>
      <c r="G85" s="158">
        <v>0</v>
      </c>
      <c r="H85" s="158">
        <v>0</v>
      </c>
      <c r="I85" s="158">
        <v>0</v>
      </c>
      <c r="J85" s="158">
        <v>0</v>
      </c>
      <c r="K85" s="158">
        <v>315016.95</v>
      </c>
      <c r="L85" s="158">
        <v>202831.93</v>
      </c>
      <c r="M85" s="158">
        <v>55231.37</v>
      </c>
      <c r="N85" s="158">
        <v>0</v>
      </c>
      <c r="O85" s="158">
        <v>0</v>
      </c>
      <c r="P85" s="158">
        <v>0</v>
      </c>
      <c r="Q85" s="158">
        <v>0</v>
      </c>
      <c r="R85" s="158">
        <v>0</v>
      </c>
      <c r="S85" s="158">
        <v>0</v>
      </c>
      <c r="T85" s="158">
        <f t="shared" si="0"/>
        <v>815789.24</v>
      </c>
    </row>
    <row r="86" spans="1:20" ht="14.4">
      <c r="A86" s="157" t="s">
        <v>106</v>
      </c>
      <c r="B86" s="158">
        <v>2018</v>
      </c>
      <c r="C86" s="158">
        <v>1105037.9099999999</v>
      </c>
      <c r="D86" s="158">
        <v>0</v>
      </c>
      <c r="E86" s="158">
        <v>172753.61</v>
      </c>
      <c r="F86" s="158">
        <v>0</v>
      </c>
      <c r="G86" s="158">
        <v>0</v>
      </c>
      <c r="H86" s="158">
        <v>0</v>
      </c>
      <c r="I86" s="158">
        <v>0</v>
      </c>
      <c r="J86" s="158">
        <v>0</v>
      </c>
      <c r="K86" s="158">
        <v>348612.32</v>
      </c>
      <c r="L86" s="158">
        <v>528105.55000000005</v>
      </c>
      <c r="M86" s="158">
        <v>55566.43</v>
      </c>
      <c r="N86" s="158">
        <v>0</v>
      </c>
      <c r="O86" s="158">
        <v>0</v>
      </c>
      <c r="P86" s="158">
        <v>0</v>
      </c>
      <c r="Q86" s="158">
        <v>0</v>
      </c>
      <c r="R86" s="158">
        <v>0</v>
      </c>
      <c r="S86" s="158">
        <v>0</v>
      </c>
      <c r="T86" s="158">
        <f t="shared" si="0"/>
        <v>1105037.9099999999</v>
      </c>
    </row>
    <row r="87" spans="1:20" ht="14.4">
      <c r="A87" s="157" t="s">
        <v>106</v>
      </c>
      <c r="B87" s="158">
        <v>2019</v>
      </c>
      <c r="C87" s="158">
        <v>1094568.98</v>
      </c>
      <c r="D87" s="158">
        <v>0</v>
      </c>
      <c r="E87" s="158">
        <v>701507.1</v>
      </c>
      <c r="F87" s="158">
        <v>0</v>
      </c>
      <c r="G87" s="158">
        <v>0</v>
      </c>
      <c r="H87" s="158">
        <v>0</v>
      </c>
      <c r="I87" s="158">
        <v>0</v>
      </c>
      <c r="J87" s="158">
        <v>0</v>
      </c>
      <c r="K87" s="158">
        <v>297667.05</v>
      </c>
      <c r="L87" s="158">
        <v>48785.52</v>
      </c>
      <c r="M87" s="158">
        <v>46609.31</v>
      </c>
      <c r="N87" s="158">
        <v>0</v>
      </c>
      <c r="O87" s="158">
        <v>0</v>
      </c>
      <c r="P87" s="158">
        <v>0</v>
      </c>
      <c r="Q87" s="158">
        <v>0</v>
      </c>
      <c r="R87" s="158">
        <v>0</v>
      </c>
      <c r="S87" s="158">
        <v>0</v>
      </c>
      <c r="T87" s="158">
        <f t="shared" si="0"/>
        <v>1094568.98</v>
      </c>
    </row>
    <row r="88" spans="1:20" ht="14.4">
      <c r="A88" s="157" t="s">
        <v>106</v>
      </c>
      <c r="B88" s="158">
        <v>2020</v>
      </c>
      <c r="C88" s="158">
        <v>1757039.37</v>
      </c>
      <c r="D88" s="158">
        <v>0</v>
      </c>
      <c r="E88" s="158">
        <v>529593.22</v>
      </c>
      <c r="F88" s="158">
        <v>0</v>
      </c>
      <c r="G88" s="158">
        <v>0</v>
      </c>
      <c r="H88" s="158">
        <v>0</v>
      </c>
      <c r="I88" s="158">
        <v>0</v>
      </c>
      <c r="J88" s="158">
        <v>0</v>
      </c>
      <c r="K88" s="158">
        <v>338803.26</v>
      </c>
      <c r="L88" s="158">
        <v>846326.99</v>
      </c>
      <c r="M88" s="158">
        <v>42315.9</v>
      </c>
      <c r="N88" s="158">
        <v>0</v>
      </c>
      <c r="O88" s="158">
        <v>0</v>
      </c>
      <c r="P88" s="158">
        <v>0</v>
      </c>
      <c r="Q88" s="158">
        <v>0</v>
      </c>
      <c r="R88" s="158">
        <v>0</v>
      </c>
      <c r="S88" s="158">
        <v>0</v>
      </c>
      <c r="T88" s="158">
        <f t="shared" si="0"/>
        <v>1757039.37</v>
      </c>
    </row>
    <row r="89" spans="1:20" ht="14.4">
      <c r="A89" s="157" t="s">
        <v>106</v>
      </c>
      <c r="B89" s="158">
        <v>2021</v>
      </c>
      <c r="C89" s="158">
        <v>1489619.45</v>
      </c>
      <c r="D89" s="158">
        <v>0</v>
      </c>
      <c r="E89" s="158">
        <v>988117.12</v>
      </c>
      <c r="F89" s="158">
        <v>0</v>
      </c>
      <c r="G89" s="158">
        <v>0</v>
      </c>
      <c r="H89" s="158">
        <v>0</v>
      </c>
      <c r="I89" s="158">
        <v>0</v>
      </c>
      <c r="J89" s="158">
        <v>0</v>
      </c>
      <c r="K89" s="158">
        <v>0</v>
      </c>
      <c r="L89" s="158">
        <v>501502.33</v>
      </c>
      <c r="M89" s="158">
        <v>0</v>
      </c>
      <c r="N89" s="158">
        <v>0</v>
      </c>
      <c r="O89" s="158">
        <v>0</v>
      </c>
      <c r="P89" s="158">
        <v>0</v>
      </c>
      <c r="Q89" s="158">
        <v>0</v>
      </c>
      <c r="R89" s="158">
        <v>0</v>
      </c>
      <c r="S89" s="158">
        <v>0</v>
      </c>
      <c r="T89" s="158">
        <f t="shared" si="0"/>
        <v>1489619.45</v>
      </c>
    </row>
    <row r="90" spans="1:20" ht="14.4">
      <c r="A90" s="157" t="s">
        <v>106</v>
      </c>
      <c r="B90" s="158">
        <v>2022</v>
      </c>
      <c r="C90" s="158">
        <v>2294479.92</v>
      </c>
      <c r="D90" s="158">
        <v>22123.89</v>
      </c>
      <c r="E90" s="158">
        <v>988117.12</v>
      </c>
      <c r="F90" s="158">
        <v>0</v>
      </c>
      <c r="G90" s="158">
        <v>0</v>
      </c>
      <c r="H90" s="158">
        <v>0</v>
      </c>
      <c r="I90" s="158">
        <v>0</v>
      </c>
      <c r="J90" s="158">
        <v>0</v>
      </c>
      <c r="K90" s="158">
        <v>388723.63</v>
      </c>
      <c r="L90" s="158">
        <v>884793.12</v>
      </c>
      <c r="M90" s="158">
        <v>32846.050000000003</v>
      </c>
      <c r="N90" s="158">
        <v>0</v>
      </c>
      <c r="O90" s="158">
        <v>0</v>
      </c>
      <c r="P90" s="158">
        <v>0</v>
      </c>
      <c r="Q90" s="158">
        <v>0</v>
      </c>
      <c r="R90" s="158">
        <v>0</v>
      </c>
      <c r="S90" s="158">
        <v>0</v>
      </c>
      <c r="T90" s="158">
        <f t="shared" si="0"/>
        <v>2294479.92</v>
      </c>
    </row>
    <row r="91" spans="1:20" ht="14.4">
      <c r="A91" s="157" t="s">
        <v>106</v>
      </c>
      <c r="B91" s="158">
        <v>2023</v>
      </c>
      <c r="C91" s="158">
        <v>2604036.33</v>
      </c>
      <c r="D91" s="158">
        <v>1627.54</v>
      </c>
      <c r="E91" s="158">
        <v>190759.23</v>
      </c>
      <c r="F91" s="158">
        <v>0</v>
      </c>
      <c r="G91" s="158">
        <v>0</v>
      </c>
      <c r="H91" s="158">
        <v>0</v>
      </c>
      <c r="I91" s="158">
        <v>0</v>
      </c>
      <c r="J91" s="158">
        <v>0</v>
      </c>
      <c r="K91" s="158">
        <v>141190.73000000001</v>
      </c>
      <c r="L91" s="158">
        <v>2240269.85</v>
      </c>
      <c r="M91" s="158">
        <v>31816.52</v>
      </c>
      <c r="N91" s="158">
        <v>0</v>
      </c>
      <c r="O91" s="158">
        <v>0</v>
      </c>
      <c r="P91" s="158">
        <v>0</v>
      </c>
      <c r="Q91" s="158">
        <v>0</v>
      </c>
      <c r="R91" s="158">
        <v>0</v>
      </c>
      <c r="S91" s="158">
        <v>0</v>
      </c>
      <c r="T91" s="158">
        <f t="shared" si="0"/>
        <v>2604036.33</v>
      </c>
    </row>
    <row r="92" spans="1:20" ht="14.4">
      <c r="A92" s="157" t="s">
        <v>107</v>
      </c>
      <c r="B92" s="158">
        <v>2015</v>
      </c>
      <c r="C92" s="158">
        <v>23377781</v>
      </c>
      <c r="D92" s="158">
        <v>700785.13</v>
      </c>
      <c r="E92" s="158">
        <v>5101465.1500000004</v>
      </c>
      <c r="F92" s="158">
        <v>0</v>
      </c>
      <c r="G92" s="158">
        <v>0</v>
      </c>
      <c r="H92" s="158">
        <v>0</v>
      </c>
      <c r="I92" s="158">
        <v>0</v>
      </c>
      <c r="J92" s="158">
        <v>0</v>
      </c>
      <c r="K92" s="158">
        <v>3560484.98163018</v>
      </c>
      <c r="L92" s="158">
        <v>9769726.7664285693</v>
      </c>
      <c r="M92" s="158">
        <v>2573513.1019412498</v>
      </c>
      <c r="N92" s="158">
        <v>2372591</v>
      </c>
      <c r="O92" s="158">
        <v>0</v>
      </c>
      <c r="P92" s="158"/>
      <c r="Q92" s="158"/>
      <c r="R92" s="158"/>
      <c r="S92" s="158"/>
      <c r="T92" s="158">
        <f t="shared" si="0"/>
        <v>23377781</v>
      </c>
    </row>
    <row r="93" spans="1:20" ht="14.4">
      <c r="A93" s="157" t="s">
        <v>107</v>
      </c>
      <c r="B93" s="158">
        <v>2016</v>
      </c>
      <c r="C93" s="158">
        <v>17988977</v>
      </c>
      <c r="D93" s="158">
        <v>497560.97</v>
      </c>
      <c r="E93" s="158">
        <v>1157138.3600000001</v>
      </c>
      <c r="F93" s="158">
        <v>0</v>
      </c>
      <c r="G93" s="158">
        <v>1016295.37</v>
      </c>
      <c r="H93" s="158">
        <v>0</v>
      </c>
      <c r="I93" s="158">
        <v>0</v>
      </c>
      <c r="J93" s="158">
        <v>0</v>
      </c>
      <c r="K93" s="158">
        <v>2842154.47536394</v>
      </c>
      <c r="L93" s="158">
        <v>7323626.8811307</v>
      </c>
      <c r="M93" s="158">
        <v>1821054.5135053601</v>
      </c>
      <c r="N93" s="158">
        <v>4845002.7699999996</v>
      </c>
      <c r="O93" s="158">
        <v>0</v>
      </c>
      <c r="P93" s="158">
        <v>0</v>
      </c>
      <c r="Q93" s="158">
        <v>0</v>
      </c>
      <c r="R93" s="158">
        <v>0</v>
      </c>
      <c r="S93" s="158">
        <v>0</v>
      </c>
      <c r="T93" s="158">
        <f t="shared" si="0"/>
        <v>16972681.629999999</v>
      </c>
    </row>
    <row r="94" spans="1:20" ht="14.4">
      <c r="A94" s="157" t="s">
        <v>107</v>
      </c>
      <c r="B94" s="158">
        <v>2017</v>
      </c>
      <c r="C94" s="158">
        <v>16024514</v>
      </c>
      <c r="D94" s="158">
        <v>5397625</v>
      </c>
      <c r="E94" s="158">
        <v>2315399</v>
      </c>
      <c r="F94" s="158">
        <v>0</v>
      </c>
      <c r="G94" s="158">
        <v>1086645</v>
      </c>
      <c r="H94" s="158">
        <v>0</v>
      </c>
      <c r="I94" s="158">
        <v>0</v>
      </c>
      <c r="J94" s="158">
        <v>0</v>
      </c>
      <c r="K94" s="158">
        <v>2605202</v>
      </c>
      <c r="L94" s="158">
        <v>6625573</v>
      </c>
      <c r="M94" s="158">
        <v>1699587</v>
      </c>
      <c r="N94" s="158">
        <v>2778753</v>
      </c>
      <c r="O94" s="158">
        <v>0</v>
      </c>
      <c r="P94" s="158">
        <v>0</v>
      </c>
      <c r="Q94" s="158">
        <v>0</v>
      </c>
      <c r="R94" s="158">
        <v>0</v>
      </c>
      <c r="S94" s="158">
        <v>0</v>
      </c>
      <c r="T94" s="158">
        <f t="shared" si="0"/>
        <v>14937869</v>
      </c>
    </row>
    <row r="95" spans="1:20" ht="14.4">
      <c r="A95" s="157" t="s">
        <v>107</v>
      </c>
      <c r="B95" s="158">
        <v>2018</v>
      </c>
      <c r="C95" s="158">
        <v>20377654.359999999</v>
      </c>
      <c r="D95" s="158">
        <v>800320</v>
      </c>
      <c r="E95" s="158">
        <v>2325435</v>
      </c>
      <c r="F95" s="158">
        <v>0</v>
      </c>
      <c r="G95" s="158">
        <v>583621</v>
      </c>
      <c r="H95" s="158">
        <v>0</v>
      </c>
      <c r="I95" s="158">
        <v>0</v>
      </c>
      <c r="J95" s="158">
        <v>0</v>
      </c>
      <c r="K95" s="158">
        <v>2655653.4700000002</v>
      </c>
      <c r="L95" s="158">
        <v>7483538.8200000003</v>
      </c>
      <c r="M95" s="158">
        <v>2150135.31</v>
      </c>
      <c r="N95" s="158">
        <v>5762891.8700000001</v>
      </c>
      <c r="O95" s="158">
        <v>0</v>
      </c>
      <c r="P95" s="158">
        <v>0</v>
      </c>
      <c r="Q95" s="158">
        <v>0</v>
      </c>
      <c r="R95" s="158">
        <v>0</v>
      </c>
      <c r="S95" s="158">
        <v>0</v>
      </c>
      <c r="T95" s="158">
        <f t="shared" si="0"/>
        <v>19794033.359999999</v>
      </c>
    </row>
    <row r="96" spans="1:20" ht="14.4">
      <c r="A96" s="157" t="s">
        <v>107</v>
      </c>
      <c r="B96" s="158">
        <v>2019</v>
      </c>
      <c r="C96" s="158">
        <v>19657749.010000002</v>
      </c>
      <c r="D96" s="158">
        <v>870362.03</v>
      </c>
      <c r="E96" s="158">
        <v>4081002.54</v>
      </c>
      <c r="F96" s="158">
        <v>0</v>
      </c>
      <c r="G96" s="158">
        <v>815689.61</v>
      </c>
      <c r="H96" s="158">
        <v>0</v>
      </c>
      <c r="I96" s="158">
        <v>0</v>
      </c>
      <c r="J96" s="158">
        <v>0</v>
      </c>
      <c r="K96" s="158">
        <v>2440993.37</v>
      </c>
      <c r="L96" s="158">
        <v>8718784.5</v>
      </c>
      <c r="M96" s="158">
        <v>2155518.9700000002</v>
      </c>
      <c r="N96" s="158">
        <v>2261449.63</v>
      </c>
      <c r="O96" s="158">
        <v>0</v>
      </c>
      <c r="P96" s="158">
        <v>0</v>
      </c>
      <c r="Q96" s="158">
        <v>0</v>
      </c>
      <c r="R96" s="158">
        <v>0</v>
      </c>
      <c r="S96" s="158">
        <v>0</v>
      </c>
      <c r="T96" s="158">
        <f t="shared" si="0"/>
        <v>18842059.400000002</v>
      </c>
    </row>
    <row r="97" spans="1:20" ht="14.4">
      <c r="A97" s="157" t="s">
        <v>107</v>
      </c>
      <c r="B97" s="158">
        <v>2020</v>
      </c>
      <c r="C97" s="158">
        <v>16711080.810000001</v>
      </c>
      <c r="D97" s="158">
        <v>2501630.21</v>
      </c>
      <c r="E97" s="158">
        <v>1142865.18</v>
      </c>
      <c r="F97" s="158">
        <v>0</v>
      </c>
      <c r="G97" s="158">
        <v>559252.34</v>
      </c>
      <c r="H97" s="158">
        <v>0</v>
      </c>
      <c r="I97" s="158">
        <v>0</v>
      </c>
      <c r="J97" s="158">
        <v>0</v>
      </c>
      <c r="K97" s="158">
        <v>1937806.76</v>
      </c>
      <c r="L97" s="158">
        <v>6043908.1100000003</v>
      </c>
      <c r="M97" s="158">
        <v>1659067.93</v>
      </c>
      <c r="N97" s="158">
        <v>5927432.8300000001</v>
      </c>
      <c r="O97" s="158">
        <v>0</v>
      </c>
      <c r="P97" s="158">
        <v>0</v>
      </c>
      <c r="Q97" s="158">
        <v>0</v>
      </c>
      <c r="R97" s="158">
        <v>0</v>
      </c>
      <c r="S97" s="158">
        <v>0</v>
      </c>
      <c r="T97" s="158">
        <f t="shared" si="0"/>
        <v>16151828.470000001</v>
      </c>
    </row>
    <row r="98" spans="1:20" ht="14.4">
      <c r="A98" s="157" t="s">
        <v>107</v>
      </c>
      <c r="B98" s="158">
        <v>2021</v>
      </c>
      <c r="C98" s="158">
        <v>14047185.470000001</v>
      </c>
      <c r="D98" s="158">
        <v>1623288.86</v>
      </c>
      <c r="E98" s="158">
        <v>1017732.44</v>
      </c>
      <c r="F98" s="158">
        <v>0</v>
      </c>
      <c r="G98" s="158">
        <v>97514.19</v>
      </c>
      <c r="H98" s="158">
        <v>0</v>
      </c>
      <c r="I98" s="158">
        <v>0</v>
      </c>
      <c r="J98" s="158">
        <v>0</v>
      </c>
      <c r="K98" s="158">
        <v>1885467.95</v>
      </c>
      <c r="L98" s="158">
        <v>6468954.6200000001</v>
      </c>
      <c r="M98" s="158">
        <v>1802692.81</v>
      </c>
      <c r="N98" s="158">
        <v>2872337.65</v>
      </c>
      <c r="O98" s="158">
        <v>0</v>
      </c>
      <c r="P98" s="158">
        <v>0</v>
      </c>
      <c r="Q98" s="158">
        <v>0</v>
      </c>
      <c r="R98" s="158">
        <v>0</v>
      </c>
      <c r="S98" s="158">
        <v>0</v>
      </c>
      <c r="T98" s="158">
        <f t="shared" si="0"/>
        <v>13949671.280000001</v>
      </c>
    </row>
    <row r="99" spans="1:20" ht="14.4">
      <c r="A99" s="157" t="s">
        <v>107</v>
      </c>
      <c r="B99" s="158">
        <v>2022</v>
      </c>
      <c r="C99" s="158">
        <v>17992519.52</v>
      </c>
      <c r="D99" s="158">
        <v>1371336.65</v>
      </c>
      <c r="E99" s="158">
        <v>703216.34</v>
      </c>
      <c r="F99" s="158">
        <v>0</v>
      </c>
      <c r="G99" s="158">
        <v>145939.99</v>
      </c>
      <c r="H99" s="158">
        <v>0</v>
      </c>
      <c r="I99" s="158">
        <v>0</v>
      </c>
      <c r="J99" s="158">
        <v>0</v>
      </c>
      <c r="K99" s="158">
        <v>2703368.87</v>
      </c>
      <c r="L99" s="158">
        <v>7549632.9400000004</v>
      </c>
      <c r="M99" s="158">
        <v>2191093.2599999998</v>
      </c>
      <c r="N99" s="158">
        <v>4845208.1100000003</v>
      </c>
      <c r="O99" s="158">
        <v>0</v>
      </c>
      <c r="P99" s="158">
        <v>0</v>
      </c>
      <c r="Q99" s="158">
        <v>0</v>
      </c>
      <c r="R99" s="158">
        <v>0</v>
      </c>
      <c r="S99" s="158">
        <v>0</v>
      </c>
      <c r="T99" s="158">
        <f t="shared" si="0"/>
        <v>17846579.530000001</v>
      </c>
    </row>
    <row r="100" spans="1:20" ht="14.4">
      <c r="A100" s="157" t="s">
        <v>107</v>
      </c>
      <c r="B100" s="158">
        <v>2023</v>
      </c>
      <c r="C100" s="158">
        <v>21597883.960000001</v>
      </c>
      <c r="D100" s="158">
        <v>1617623.99</v>
      </c>
      <c r="E100" s="158">
        <v>689593.54</v>
      </c>
      <c r="F100" s="158">
        <v>0</v>
      </c>
      <c r="G100" s="158">
        <v>346812.75</v>
      </c>
      <c r="H100" s="158">
        <v>0</v>
      </c>
      <c r="I100" s="158">
        <v>0</v>
      </c>
      <c r="J100" s="158">
        <v>0</v>
      </c>
      <c r="K100" s="158">
        <v>2918521.25</v>
      </c>
      <c r="L100" s="158">
        <v>9719392.5299999993</v>
      </c>
      <c r="M100" s="158">
        <v>2332899.75</v>
      </c>
      <c r="N100" s="158">
        <v>5937476.8899999997</v>
      </c>
      <c r="O100" s="158">
        <v>0</v>
      </c>
      <c r="P100" s="158">
        <v>0</v>
      </c>
      <c r="Q100" s="158">
        <v>0</v>
      </c>
      <c r="R100" s="158">
        <v>0</v>
      </c>
      <c r="S100" s="158">
        <v>0</v>
      </c>
      <c r="T100" s="158">
        <f t="shared" si="0"/>
        <v>21251071.210000001</v>
      </c>
    </row>
    <row r="101" spans="1:20" ht="14.4">
      <c r="A101" s="157" t="s">
        <v>108</v>
      </c>
      <c r="B101" s="158">
        <v>2015</v>
      </c>
      <c r="C101" s="158">
        <v>2443137</v>
      </c>
      <c r="D101" s="158">
        <v>200578</v>
      </c>
      <c r="E101" s="158">
        <v>745573</v>
      </c>
      <c r="F101" s="158">
        <v>0</v>
      </c>
      <c r="G101" s="158">
        <v>0</v>
      </c>
      <c r="H101" s="158">
        <v>0</v>
      </c>
      <c r="I101" s="158">
        <v>0</v>
      </c>
      <c r="J101" s="158">
        <v>0</v>
      </c>
      <c r="K101" s="158">
        <v>666797.48</v>
      </c>
      <c r="L101" s="158">
        <v>1098317.77</v>
      </c>
      <c r="M101" s="158">
        <v>0</v>
      </c>
      <c r="N101" s="158">
        <v>626890.22</v>
      </c>
      <c r="O101" s="158">
        <v>51131.53</v>
      </c>
      <c r="P101" s="158"/>
      <c r="Q101" s="158"/>
      <c r="R101" s="158"/>
      <c r="S101" s="158"/>
      <c r="T101" s="158">
        <f t="shared" si="0"/>
        <v>2443137</v>
      </c>
    </row>
    <row r="102" spans="1:20" ht="14.4">
      <c r="A102" s="157" t="s">
        <v>108</v>
      </c>
      <c r="B102" s="158">
        <v>2016</v>
      </c>
      <c r="C102" s="158">
        <v>3765684</v>
      </c>
      <c r="D102" s="158">
        <v>62919</v>
      </c>
      <c r="E102" s="158">
        <v>1739589</v>
      </c>
      <c r="F102" s="158">
        <v>0</v>
      </c>
      <c r="G102" s="158">
        <v>0</v>
      </c>
      <c r="H102" s="158">
        <v>0</v>
      </c>
      <c r="I102" s="158">
        <v>0</v>
      </c>
      <c r="J102" s="158">
        <v>0</v>
      </c>
      <c r="K102" s="158">
        <v>849236.19</v>
      </c>
      <c r="L102" s="158">
        <v>2266651.33</v>
      </c>
      <c r="M102" s="158">
        <v>0</v>
      </c>
      <c r="N102" s="158">
        <v>649796.48</v>
      </c>
      <c r="O102" s="158">
        <v>0</v>
      </c>
      <c r="P102" s="158">
        <v>0</v>
      </c>
      <c r="Q102" s="158">
        <v>553415</v>
      </c>
      <c r="R102" s="158">
        <v>0</v>
      </c>
      <c r="S102" s="158">
        <v>0</v>
      </c>
      <c r="T102" s="158">
        <f t="shared" si="0"/>
        <v>3765684</v>
      </c>
    </row>
    <row r="103" spans="1:20" ht="14.4">
      <c r="A103" s="157" t="s">
        <v>108</v>
      </c>
      <c r="B103" s="158">
        <v>2017</v>
      </c>
      <c r="C103" s="158">
        <v>3469137</v>
      </c>
      <c r="D103" s="158">
        <v>25935</v>
      </c>
      <c r="E103" s="158">
        <v>527957</v>
      </c>
      <c r="F103" s="158">
        <v>0</v>
      </c>
      <c r="G103" s="158">
        <v>0</v>
      </c>
      <c r="H103" s="158">
        <v>0</v>
      </c>
      <c r="I103" s="158">
        <v>0</v>
      </c>
      <c r="J103" s="158">
        <v>0</v>
      </c>
      <c r="K103" s="158">
        <v>1029451</v>
      </c>
      <c r="L103" s="158">
        <v>1286667</v>
      </c>
      <c r="M103" s="158">
        <v>0</v>
      </c>
      <c r="N103" s="158">
        <v>625062</v>
      </c>
      <c r="O103" s="158">
        <v>0</v>
      </c>
      <c r="P103" s="158">
        <v>0</v>
      </c>
      <c r="Q103" s="158">
        <v>0</v>
      </c>
      <c r="R103" s="158">
        <v>0</v>
      </c>
      <c r="S103" s="158">
        <v>0</v>
      </c>
      <c r="T103" s="158">
        <f t="shared" si="0"/>
        <v>3469137</v>
      </c>
    </row>
    <row r="104" spans="1:20" ht="14.4">
      <c r="A104" s="157" t="s">
        <v>108</v>
      </c>
      <c r="B104" s="158">
        <v>2018</v>
      </c>
      <c r="C104" s="158">
        <v>2673795.0699999998</v>
      </c>
      <c r="D104" s="158">
        <v>58950</v>
      </c>
      <c r="E104" s="158">
        <v>904891.74</v>
      </c>
      <c r="F104" s="158">
        <v>0</v>
      </c>
      <c r="G104" s="158">
        <v>0</v>
      </c>
      <c r="H104" s="158">
        <v>0</v>
      </c>
      <c r="I104" s="158">
        <v>0</v>
      </c>
      <c r="J104" s="158">
        <v>0</v>
      </c>
      <c r="K104" s="158">
        <v>594517.51</v>
      </c>
      <c r="L104" s="158">
        <v>474786.6</v>
      </c>
      <c r="M104" s="158">
        <v>202056.61</v>
      </c>
      <c r="N104" s="158">
        <v>497542.61</v>
      </c>
      <c r="O104" s="158">
        <v>0</v>
      </c>
      <c r="P104" s="158">
        <v>0</v>
      </c>
      <c r="Q104" s="158">
        <v>0</v>
      </c>
      <c r="R104" s="158">
        <v>0</v>
      </c>
      <c r="S104" s="158">
        <v>0</v>
      </c>
      <c r="T104" s="158">
        <f t="shared" si="0"/>
        <v>2673795.0699999998</v>
      </c>
    </row>
    <row r="105" spans="1:20" ht="14.4">
      <c r="A105" s="157" t="s">
        <v>108</v>
      </c>
      <c r="B105" s="158">
        <v>2019</v>
      </c>
      <c r="C105" s="158">
        <v>5508633</v>
      </c>
      <c r="D105" s="158">
        <v>7755</v>
      </c>
      <c r="E105" s="158">
        <v>811666.28</v>
      </c>
      <c r="F105" s="158">
        <v>0</v>
      </c>
      <c r="G105" s="158">
        <v>0</v>
      </c>
      <c r="H105" s="158">
        <v>0</v>
      </c>
      <c r="I105" s="158">
        <v>0</v>
      </c>
      <c r="J105" s="158">
        <v>0</v>
      </c>
      <c r="K105" s="158">
        <v>573617.76</v>
      </c>
      <c r="L105" s="158">
        <v>819605.74</v>
      </c>
      <c r="M105" s="158">
        <v>292404.24</v>
      </c>
      <c r="N105" s="158">
        <v>1335023.02</v>
      </c>
      <c r="O105" s="158">
        <v>1676316</v>
      </c>
      <c r="P105" s="158">
        <v>0</v>
      </c>
      <c r="Q105" s="158">
        <v>0</v>
      </c>
      <c r="R105" s="158">
        <v>0</v>
      </c>
      <c r="S105" s="158">
        <v>0</v>
      </c>
      <c r="T105" s="158">
        <f t="shared" si="0"/>
        <v>5508633</v>
      </c>
    </row>
    <row r="106" spans="1:20" ht="14.4">
      <c r="A106" s="157" t="s">
        <v>108</v>
      </c>
      <c r="B106" s="158">
        <v>2020</v>
      </c>
      <c r="C106" s="158">
        <v>4254929.1399999997</v>
      </c>
      <c r="D106" s="158">
        <v>225065.11</v>
      </c>
      <c r="E106" s="158">
        <v>1086110.93</v>
      </c>
      <c r="F106" s="158">
        <v>0</v>
      </c>
      <c r="G106" s="158">
        <v>0</v>
      </c>
      <c r="H106" s="158">
        <v>0</v>
      </c>
      <c r="I106" s="158">
        <v>0</v>
      </c>
      <c r="J106" s="158">
        <v>0</v>
      </c>
      <c r="K106" s="158">
        <v>467884.62</v>
      </c>
      <c r="L106" s="158">
        <v>1096047.75</v>
      </c>
      <c r="M106" s="158">
        <v>259242.55</v>
      </c>
      <c r="N106" s="158">
        <v>1345643.29</v>
      </c>
      <c r="O106" s="158">
        <v>0</v>
      </c>
      <c r="P106" s="158">
        <v>0</v>
      </c>
      <c r="Q106" s="158">
        <v>0</v>
      </c>
      <c r="R106" s="158">
        <v>0</v>
      </c>
      <c r="S106" s="158">
        <v>0</v>
      </c>
      <c r="T106" s="158">
        <f t="shared" si="0"/>
        <v>4254929.1399999997</v>
      </c>
    </row>
    <row r="107" spans="1:20" ht="14.4">
      <c r="A107" s="157" t="s">
        <v>108</v>
      </c>
      <c r="B107" s="158">
        <v>2021</v>
      </c>
      <c r="C107" s="158">
        <v>3334198</v>
      </c>
      <c r="D107" s="158">
        <v>0</v>
      </c>
      <c r="E107" s="158">
        <v>690144</v>
      </c>
      <c r="F107" s="158">
        <v>0</v>
      </c>
      <c r="G107" s="158">
        <v>0</v>
      </c>
      <c r="H107" s="158">
        <v>0</v>
      </c>
      <c r="I107" s="158">
        <v>0</v>
      </c>
      <c r="J107" s="158">
        <v>0</v>
      </c>
      <c r="K107" s="158">
        <v>466506</v>
      </c>
      <c r="L107" s="158">
        <v>866792</v>
      </c>
      <c r="M107" s="158">
        <v>250436</v>
      </c>
      <c r="N107" s="158">
        <v>1060320</v>
      </c>
      <c r="O107" s="158">
        <v>0</v>
      </c>
      <c r="P107" s="158">
        <v>0</v>
      </c>
      <c r="Q107" s="158">
        <v>0</v>
      </c>
      <c r="R107" s="158">
        <v>0</v>
      </c>
      <c r="S107" s="158">
        <v>0</v>
      </c>
      <c r="T107" s="158">
        <f t="shared" si="0"/>
        <v>3334198</v>
      </c>
    </row>
    <row r="108" spans="1:20" ht="14.4">
      <c r="A108" s="157" t="s">
        <v>108</v>
      </c>
      <c r="B108" s="158">
        <v>2022</v>
      </c>
      <c r="C108" s="158">
        <v>5836212</v>
      </c>
      <c r="D108" s="158">
        <v>89279</v>
      </c>
      <c r="E108" s="158">
        <v>1157230</v>
      </c>
      <c r="F108" s="158">
        <v>0</v>
      </c>
      <c r="G108" s="158">
        <v>0</v>
      </c>
      <c r="H108" s="158">
        <v>0</v>
      </c>
      <c r="I108" s="158">
        <v>0</v>
      </c>
      <c r="J108" s="158">
        <v>0</v>
      </c>
      <c r="K108" s="158">
        <v>1023926</v>
      </c>
      <c r="L108" s="158">
        <v>1716110</v>
      </c>
      <c r="M108" s="158">
        <v>515566</v>
      </c>
      <c r="N108" s="158">
        <v>1423380</v>
      </c>
      <c r="O108" s="158">
        <v>0</v>
      </c>
      <c r="P108" s="158">
        <v>0</v>
      </c>
      <c r="Q108" s="158">
        <v>0</v>
      </c>
      <c r="R108" s="158">
        <v>0</v>
      </c>
      <c r="S108" s="158">
        <v>0</v>
      </c>
      <c r="T108" s="158">
        <f t="shared" si="0"/>
        <v>5836212</v>
      </c>
    </row>
    <row r="109" spans="1:20" ht="14.4">
      <c r="A109" s="157" t="s">
        <v>108</v>
      </c>
      <c r="B109" s="158">
        <v>2023</v>
      </c>
      <c r="C109" s="158">
        <v>4360173.83</v>
      </c>
      <c r="D109" s="158">
        <v>0</v>
      </c>
      <c r="E109" s="158">
        <v>747765.42</v>
      </c>
      <c r="F109" s="158">
        <v>0</v>
      </c>
      <c r="G109" s="158">
        <v>0</v>
      </c>
      <c r="H109" s="158">
        <v>0</v>
      </c>
      <c r="I109" s="158">
        <v>0</v>
      </c>
      <c r="J109" s="158">
        <v>0</v>
      </c>
      <c r="K109" s="158">
        <v>752850</v>
      </c>
      <c r="L109" s="158">
        <v>1405055</v>
      </c>
      <c r="M109" s="158">
        <v>469086</v>
      </c>
      <c r="N109" s="158">
        <v>985418</v>
      </c>
      <c r="O109" s="158">
        <v>0</v>
      </c>
      <c r="P109" s="158">
        <v>0</v>
      </c>
      <c r="Q109" s="158">
        <v>0</v>
      </c>
      <c r="R109" s="158">
        <v>0</v>
      </c>
      <c r="S109" s="158">
        <v>0</v>
      </c>
      <c r="T109" s="158">
        <f t="shared" si="0"/>
        <v>4360173.83</v>
      </c>
    </row>
    <row r="110" spans="1:20" ht="14.4">
      <c r="A110" s="157" t="s">
        <v>284</v>
      </c>
      <c r="B110" s="158">
        <v>2015</v>
      </c>
      <c r="C110" s="158">
        <v>6985231.3200000003</v>
      </c>
      <c r="D110" s="158">
        <v>406504.86</v>
      </c>
      <c r="E110" s="158">
        <v>714495.8</v>
      </c>
      <c r="F110" s="158">
        <v>0</v>
      </c>
      <c r="G110" s="158">
        <v>0</v>
      </c>
      <c r="H110" s="158">
        <v>0</v>
      </c>
      <c r="I110" s="158">
        <v>0</v>
      </c>
      <c r="J110" s="158">
        <v>0</v>
      </c>
      <c r="K110" s="158">
        <v>1331787.3</v>
      </c>
      <c r="L110" s="158">
        <v>4393572.96</v>
      </c>
      <c r="M110" s="158">
        <v>319912.25</v>
      </c>
      <c r="N110" s="158">
        <v>272231</v>
      </c>
      <c r="O110" s="158">
        <v>0</v>
      </c>
      <c r="P110" s="158"/>
      <c r="Q110" s="158"/>
      <c r="R110" s="158"/>
      <c r="S110" s="158"/>
      <c r="T110" s="158">
        <f t="shared" si="0"/>
        <v>6985231.3200000003</v>
      </c>
    </row>
    <row r="111" spans="1:20" ht="14.4">
      <c r="A111" s="157" t="s">
        <v>284</v>
      </c>
      <c r="B111" s="158">
        <v>2016</v>
      </c>
      <c r="C111" s="158">
        <v>5613394</v>
      </c>
      <c r="D111" s="158">
        <v>107271</v>
      </c>
      <c r="E111" s="158">
        <v>709905</v>
      </c>
      <c r="F111" s="158">
        <v>0</v>
      </c>
      <c r="G111" s="158">
        <v>0</v>
      </c>
      <c r="H111" s="158">
        <v>0</v>
      </c>
      <c r="I111" s="158">
        <v>0</v>
      </c>
      <c r="J111" s="158">
        <v>0</v>
      </c>
      <c r="K111" s="158">
        <v>1884419.78</v>
      </c>
      <c r="L111" s="158">
        <v>2602321.98</v>
      </c>
      <c r="M111" s="158">
        <v>320335.24</v>
      </c>
      <c r="N111" s="158">
        <v>219189</v>
      </c>
      <c r="O111" s="158">
        <v>0</v>
      </c>
      <c r="P111" s="158">
        <v>0</v>
      </c>
      <c r="Q111" s="158">
        <v>0</v>
      </c>
      <c r="R111" s="158">
        <v>0</v>
      </c>
      <c r="S111" s="158">
        <v>0</v>
      </c>
      <c r="T111" s="158">
        <f t="shared" si="0"/>
        <v>5613394</v>
      </c>
    </row>
    <row r="112" spans="1:20" ht="14.4">
      <c r="A112" s="157" t="s">
        <v>284</v>
      </c>
      <c r="B112" s="158">
        <v>2017</v>
      </c>
      <c r="C112" s="158">
        <v>4724916</v>
      </c>
      <c r="D112" s="158">
        <v>942528.03</v>
      </c>
      <c r="E112" s="158">
        <v>1133721.17</v>
      </c>
      <c r="F112" s="158">
        <v>0</v>
      </c>
      <c r="G112" s="158">
        <v>0</v>
      </c>
      <c r="H112" s="158">
        <v>0</v>
      </c>
      <c r="I112" s="158">
        <v>0</v>
      </c>
      <c r="J112" s="158">
        <v>0</v>
      </c>
      <c r="K112" s="158">
        <v>1197748</v>
      </c>
      <c r="L112" s="158">
        <v>1591615.93</v>
      </c>
      <c r="M112" s="158">
        <v>264296.38</v>
      </c>
      <c r="N112" s="158">
        <v>537534.64</v>
      </c>
      <c r="O112" s="158">
        <v>0</v>
      </c>
      <c r="P112" s="158">
        <v>0</v>
      </c>
      <c r="Q112" s="158">
        <v>0</v>
      </c>
      <c r="R112" s="158">
        <v>0</v>
      </c>
      <c r="S112" s="158">
        <v>0</v>
      </c>
      <c r="T112" s="158">
        <f t="shared" si="0"/>
        <v>4724916</v>
      </c>
    </row>
    <row r="113" spans="1:20" ht="14.4">
      <c r="A113" s="157" t="s">
        <v>284</v>
      </c>
      <c r="B113" s="158">
        <v>2018</v>
      </c>
      <c r="C113" s="158">
        <v>5229854.57</v>
      </c>
      <c r="D113" s="158">
        <v>871490.72</v>
      </c>
      <c r="E113" s="158">
        <v>1242462.27</v>
      </c>
      <c r="F113" s="158">
        <v>0</v>
      </c>
      <c r="G113" s="158">
        <v>0</v>
      </c>
      <c r="H113" s="158">
        <v>0</v>
      </c>
      <c r="I113" s="158">
        <v>0</v>
      </c>
      <c r="J113" s="158">
        <v>0</v>
      </c>
      <c r="K113" s="158">
        <v>1357376.39</v>
      </c>
      <c r="L113" s="158">
        <v>1772887.67</v>
      </c>
      <c r="M113" s="158">
        <v>268829.64</v>
      </c>
      <c r="N113" s="158">
        <v>588298.59</v>
      </c>
      <c r="O113" s="158">
        <v>0</v>
      </c>
      <c r="P113" s="158">
        <v>0</v>
      </c>
      <c r="Q113" s="158">
        <v>0</v>
      </c>
      <c r="R113" s="158">
        <v>0</v>
      </c>
      <c r="S113" s="158">
        <v>0</v>
      </c>
      <c r="T113" s="158">
        <f t="shared" si="0"/>
        <v>5229854.57</v>
      </c>
    </row>
    <row r="114" spans="1:20" ht="14.4">
      <c r="A114" s="157" t="s">
        <v>284</v>
      </c>
      <c r="B114" s="158">
        <v>2019</v>
      </c>
      <c r="C114" s="158">
        <v>7596241</v>
      </c>
      <c r="D114" s="158">
        <v>44211</v>
      </c>
      <c r="E114" s="158">
        <v>3234238</v>
      </c>
      <c r="F114" s="158">
        <v>0</v>
      </c>
      <c r="G114" s="158">
        <v>0</v>
      </c>
      <c r="H114" s="158">
        <v>0</v>
      </c>
      <c r="I114" s="158">
        <v>0</v>
      </c>
      <c r="J114" s="158">
        <v>0</v>
      </c>
      <c r="K114" s="158">
        <v>1017378.05</v>
      </c>
      <c r="L114" s="158">
        <v>1235446.2</v>
      </c>
      <c r="M114" s="158">
        <v>904599.75</v>
      </c>
      <c r="N114" s="158">
        <v>1204579</v>
      </c>
      <c r="O114" s="158">
        <v>0</v>
      </c>
      <c r="P114" s="158">
        <v>0</v>
      </c>
      <c r="Q114" s="158">
        <v>0</v>
      </c>
      <c r="R114" s="158">
        <v>0</v>
      </c>
      <c r="S114" s="158">
        <v>0</v>
      </c>
      <c r="T114" s="158">
        <f t="shared" si="0"/>
        <v>7596241</v>
      </c>
    </row>
    <row r="115" spans="1:20" ht="14.4">
      <c r="A115" s="157" t="s">
        <v>284</v>
      </c>
      <c r="B115" s="158">
        <v>2020</v>
      </c>
      <c r="C115" s="158">
        <v>6649512.6500000004</v>
      </c>
      <c r="D115" s="158">
        <v>342684.53</v>
      </c>
      <c r="E115" s="158">
        <v>1776271</v>
      </c>
      <c r="F115" s="158">
        <v>0</v>
      </c>
      <c r="G115" s="158">
        <v>0</v>
      </c>
      <c r="H115" s="158">
        <v>0</v>
      </c>
      <c r="I115" s="158">
        <v>0</v>
      </c>
      <c r="J115" s="158">
        <v>0</v>
      </c>
      <c r="K115" s="158">
        <v>932695.54</v>
      </c>
      <c r="L115" s="158">
        <v>1575299.99</v>
      </c>
      <c r="M115" s="158">
        <v>829304.46</v>
      </c>
      <c r="N115" s="158">
        <v>1535941.66</v>
      </c>
      <c r="O115" s="158">
        <v>0</v>
      </c>
      <c r="P115" s="158">
        <v>0</v>
      </c>
      <c r="Q115" s="158">
        <v>0</v>
      </c>
      <c r="R115" s="158">
        <v>0</v>
      </c>
      <c r="S115" s="158">
        <v>0</v>
      </c>
      <c r="T115" s="158">
        <f t="shared" si="0"/>
        <v>6649512.6500000004</v>
      </c>
    </row>
    <row r="116" spans="1:20" ht="14.4">
      <c r="A116" s="157" t="s">
        <v>284</v>
      </c>
      <c r="B116" s="158">
        <v>2021</v>
      </c>
      <c r="C116" s="158">
        <v>5945905.5</v>
      </c>
      <c r="D116" s="158">
        <v>190730.5</v>
      </c>
      <c r="E116" s="158">
        <v>1550462.13</v>
      </c>
      <c r="F116" s="158">
        <v>0</v>
      </c>
      <c r="G116" s="158">
        <v>0</v>
      </c>
      <c r="H116" s="158">
        <v>0</v>
      </c>
      <c r="I116" s="158">
        <v>0</v>
      </c>
      <c r="J116" s="158">
        <v>0</v>
      </c>
      <c r="K116" s="158">
        <v>627685.43000000005</v>
      </c>
      <c r="L116" s="158">
        <v>2324810.9700000002</v>
      </c>
      <c r="M116" s="158">
        <v>558105.31000000006</v>
      </c>
      <c r="N116" s="158">
        <v>884841.66</v>
      </c>
      <c r="O116" s="158">
        <v>0</v>
      </c>
      <c r="P116" s="158">
        <v>0</v>
      </c>
      <c r="Q116" s="158">
        <v>0</v>
      </c>
      <c r="R116" s="158">
        <v>0</v>
      </c>
      <c r="S116" s="158">
        <v>0</v>
      </c>
      <c r="T116" s="158">
        <f t="shared" si="0"/>
        <v>5945905.5</v>
      </c>
    </row>
    <row r="117" spans="1:20" ht="14.4">
      <c r="A117" s="157" t="s">
        <v>284</v>
      </c>
      <c r="B117" s="158">
        <v>2022</v>
      </c>
      <c r="C117" s="158">
        <v>5303371.42</v>
      </c>
      <c r="D117" s="158">
        <v>248725</v>
      </c>
      <c r="E117" s="158">
        <v>1684399.21</v>
      </c>
      <c r="F117" s="158">
        <v>0</v>
      </c>
      <c r="G117" s="158">
        <v>0</v>
      </c>
      <c r="H117" s="158">
        <v>0</v>
      </c>
      <c r="I117" s="158">
        <v>0</v>
      </c>
      <c r="J117" s="158">
        <v>0</v>
      </c>
      <c r="K117" s="158">
        <v>499375.26</v>
      </c>
      <c r="L117" s="158">
        <v>2354857.25</v>
      </c>
      <c r="M117" s="158">
        <v>444018.56</v>
      </c>
      <c r="N117" s="158">
        <v>320721.15000000002</v>
      </c>
      <c r="O117" s="158">
        <v>0</v>
      </c>
      <c r="P117" s="158">
        <v>0</v>
      </c>
      <c r="Q117" s="158">
        <v>0</v>
      </c>
      <c r="R117" s="158">
        <v>0</v>
      </c>
      <c r="S117" s="158">
        <v>0</v>
      </c>
      <c r="T117" s="158">
        <f t="shared" si="0"/>
        <v>5303371.42</v>
      </c>
    </row>
    <row r="118" spans="1:20" ht="14.4">
      <c r="A118" s="157" t="s">
        <v>284</v>
      </c>
      <c r="B118" s="158">
        <v>2023</v>
      </c>
      <c r="C118" s="158">
        <v>7221247</v>
      </c>
      <c r="D118" s="158">
        <v>1713043</v>
      </c>
      <c r="E118" s="158">
        <v>2069367</v>
      </c>
      <c r="F118" s="158">
        <v>0</v>
      </c>
      <c r="G118" s="158">
        <v>0</v>
      </c>
      <c r="H118" s="158">
        <v>0</v>
      </c>
      <c r="I118" s="158">
        <v>0</v>
      </c>
      <c r="J118" s="158">
        <v>0</v>
      </c>
      <c r="K118" s="158">
        <v>691777.22</v>
      </c>
      <c r="L118" s="158">
        <v>2770682.86</v>
      </c>
      <c r="M118" s="158">
        <v>615092.4</v>
      </c>
      <c r="N118" s="158">
        <v>1074327.95</v>
      </c>
      <c r="O118" s="158">
        <v>0</v>
      </c>
      <c r="P118" s="158">
        <v>0</v>
      </c>
      <c r="Q118" s="158">
        <v>0</v>
      </c>
      <c r="R118" s="158">
        <v>0</v>
      </c>
      <c r="S118" s="158">
        <v>0</v>
      </c>
      <c r="T118" s="158">
        <f t="shared" si="0"/>
        <v>7221247</v>
      </c>
    </row>
    <row r="119" spans="1:20" ht="14.4">
      <c r="A119" s="157" t="s">
        <v>2</v>
      </c>
      <c r="B119" s="158">
        <v>2015</v>
      </c>
      <c r="C119" s="158">
        <v>43154319.93</v>
      </c>
      <c r="D119" s="158">
        <v>841473</v>
      </c>
      <c r="E119" s="158">
        <v>16418577</v>
      </c>
      <c r="F119" s="158">
        <v>0</v>
      </c>
      <c r="G119" s="158">
        <v>0</v>
      </c>
      <c r="H119" s="158">
        <v>0</v>
      </c>
      <c r="I119" s="158">
        <v>0</v>
      </c>
      <c r="J119" s="158">
        <v>0</v>
      </c>
      <c r="K119" s="158">
        <v>7878268.0800000001</v>
      </c>
      <c r="L119" s="158">
        <v>10835899.300000001</v>
      </c>
      <c r="M119" s="158">
        <v>1235659.8400000001</v>
      </c>
      <c r="N119" s="158">
        <v>17247465.609999999</v>
      </c>
      <c r="O119" s="158">
        <v>-5004212.9000000004</v>
      </c>
      <c r="P119" s="158"/>
      <c r="Q119" s="158"/>
      <c r="R119" s="158"/>
      <c r="S119" s="158"/>
      <c r="T119" s="158">
        <f t="shared" si="0"/>
        <v>43154319.93</v>
      </c>
    </row>
    <row r="120" spans="1:20" ht="14.4">
      <c r="A120" s="157" t="s">
        <v>2</v>
      </c>
      <c r="B120" s="158">
        <v>2016</v>
      </c>
      <c r="C120" s="158">
        <v>43382264.640000001</v>
      </c>
      <c r="D120" s="158">
        <v>1025920.32</v>
      </c>
      <c r="E120" s="158">
        <v>10330930.76</v>
      </c>
      <c r="F120" s="158">
        <v>0</v>
      </c>
      <c r="G120" s="158">
        <v>0</v>
      </c>
      <c r="H120" s="158">
        <v>0</v>
      </c>
      <c r="I120" s="158">
        <v>0</v>
      </c>
      <c r="J120" s="158">
        <v>0</v>
      </c>
      <c r="K120" s="158">
        <v>8749274.8000000007</v>
      </c>
      <c r="L120" s="158">
        <v>11273418.52</v>
      </c>
      <c r="M120" s="158">
        <v>1116528.46</v>
      </c>
      <c r="N120" s="158">
        <v>15941862.9</v>
      </c>
      <c r="O120" s="158">
        <v>4029750.8</v>
      </c>
      <c r="P120" s="158">
        <v>0</v>
      </c>
      <c r="Q120" s="158">
        <v>0</v>
      </c>
      <c r="R120" s="158">
        <v>0</v>
      </c>
      <c r="S120" s="158">
        <v>0</v>
      </c>
      <c r="T120" s="158">
        <f t="shared" si="0"/>
        <v>43382264.640000001</v>
      </c>
    </row>
    <row r="121" spans="1:20" ht="14.4">
      <c r="A121" s="157" t="s">
        <v>2</v>
      </c>
      <c r="B121" s="158">
        <v>2017</v>
      </c>
      <c r="C121" s="158">
        <v>36601292</v>
      </c>
      <c r="D121" s="158">
        <v>623632.76</v>
      </c>
      <c r="E121" s="158">
        <v>5135877.88</v>
      </c>
      <c r="F121" s="158">
        <v>0</v>
      </c>
      <c r="G121" s="158">
        <v>0</v>
      </c>
      <c r="H121" s="158">
        <v>0</v>
      </c>
      <c r="I121" s="158">
        <v>0</v>
      </c>
      <c r="J121" s="158">
        <v>0</v>
      </c>
      <c r="K121" s="158">
        <v>8721557.1300000008</v>
      </c>
      <c r="L121" s="158">
        <v>10399796.359999999</v>
      </c>
      <c r="M121" s="158">
        <v>1145976.17</v>
      </c>
      <c r="N121" s="158">
        <v>12857952.939999999</v>
      </c>
      <c r="O121" s="158">
        <v>-1659868</v>
      </c>
      <c r="P121" s="158">
        <v>0</v>
      </c>
      <c r="Q121" s="158">
        <v>0</v>
      </c>
      <c r="R121" s="158">
        <v>0</v>
      </c>
      <c r="S121" s="158">
        <v>0</v>
      </c>
      <c r="T121" s="158">
        <f t="shared" si="0"/>
        <v>36601292</v>
      </c>
    </row>
    <row r="122" spans="1:20" ht="14.4">
      <c r="A122" s="157" t="s">
        <v>2</v>
      </c>
      <c r="B122" s="158">
        <v>2018</v>
      </c>
      <c r="C122" s="158">
        <v>39807395.229999997</v>
      </c>
      <c r="D122" s="158">
        <v>1379736.21</v>
      </c>
      <c r="E122" s="158">
        <v>8815177.5500000007</v>
      </c>
      <c r="F122" s="158">
        <v>0</v>
      </c>
      <c r="G122" s="158">
        <v>0</v>
      </c>
      <c r="H122" s="158">
        <v>0</v>
      </c>
      <c r="I122" s="158">
        <v>0</v>
      </c>
      <c r="J122" s="158">
        <v>0</v>
      </c>
      <c r="K122" s="158">
        <v>7925486.2999999998</v>
      </c>
      <c r="L122" s="158">
        <v>9838782.5700000003</v>
      </c>
      <c r="M122" s="158">
        <v>1105951.32</v>
      </c>
      <c r="N122" s="158">
        <v>14296802.02</v>
      </c>
      <c r="O122" s="158">
        <v>-2174804.5299999998</v>
      </c>
      <c r="P122" s="158">
        <v>0</v>
      </c>
      <c r="Q122" s="158">
        <v>0</v>
      </c>
      <c r="R122" s="158">
        <v>0</v>
      </c>
      <c r="S122" s="158">
        <v>0</v>
      </c>
      <c r="T122" s="158">
        <f t="shared" si="0"/>
        <v>39807395.229999997</v>
      </c>
    </row>
    <row r="123" spans="1:20" ht="14.4">
      <c r="A123" s="157" t="s">
        <v>2</v>
      </c>
      <c r="B123" s="158">
        <v>2019</v>
      </c>
      <c r="C123" s="158">
        <v>58740871</v>
      </c>
      <c r="D123" s="158">
        <v>2461911</v>
      </c>
      <c r="E123" s="158">
        <v>17088337</v>
      </c>
      <c r="F123" s="158">
        <v>0</v>
      </c>
      <c r="G123" s="158">
        <v>0</v>
      </c>
      <c r="H123" s="158">
        <v>0</v>
      </c>
      <c r="I123" s="158">
        <v>0</v>
      </c>
      <c r="J123" s="158">
        <v>0</v>
      </c>
      <c r="K123" s="158">
        <v>9628133</v>
      </c>
      <c r="L123" s="158">
        <v>16724917</v>
      </c>
      <c r="M123" s="158">
        <v>1394793</v>
      </c>
      <c r="N123" s="158">
        <v>14773298</v>
      </c>
      <c r="O123" s="158">
        <v>-868606</v>
      </c>
      <c r="P123" s="158">
        <v>0</v>
      </c>
      <c r="Q123" s="158">
        <v>0</v>
      </c>
      <c r="R123" s="158">
        <v>0</v>
      </c>
      <c r="S123" s="158">
        <v>0</v>
      </c>
      <c r="T123" s="158">
        <f t="shared" si="0"/>
        <v>58740871</v>
      </c>
    </row>
    <row r="124" spans="1:20" ht="14.4">
      <c r="A124" s="157" t="s">
        <v>2</v>
      </c>
      <c r="B124" s="158">
        <v>2020</v>
      </c>
      <c r="C124" s="158">
        <v>46600755</v>
      </c>
      <c r="D124" s="158">
        <v>1113904</v>
      </c>
      <c r="E124" s="158">
        <v>16341414</v>
      </c>
      <c r="F124" s="158">
        <v>0</v>
      </c>
      <c r="G124" s="158">
        <v>0</v>
      </c>
      <c r="H124" s="158">
        <v>0</v>
      </c>
      <c r="I124" s="158">
        <v>0</v>
      </c>
      <c r="J124" s="158">
        <v>0</v>
      </c>
      <c r="K124" s="158">
        <v>9122606</v>
      </c>
      <c r="L124" s="158">
        <v>12653871</v>
      </c>
      <c r="M124" s="158">
        <v>1395433</v>
      </c>
      <c r="N124" s="158">
        <v>12676542</v>
      </c>
      <c r="O124" s="158">
        <v>-5589111</v>
      </c>
      <c r="P124" s="158">
        <v>0</v>
      </c>
      <c r="Q124" s="158">
        <v>0</v>
      </c>
      <c r="R124" s="158">
        <v>0</v>
      </c>
      <c r="S124" s="158">
        <v>0</v>
      </c>
      <c r="T124" s="158">
        <f t="shared" si="0"/>
        <v>46600755</v>
      </c>
    </row>
    <row r="125" spans="1:20" ht="14.4">
      <c r="A125" s="157" t="s">
        <v>2</v>
      </c>
      <c r="B125" s="158">
        <v>2021</v>
      </c>
      <c r="C125" s="158">
        <v>63300972</v>
      </c>
      <c r="D125" s="158">
        <v>1115235</v>
      </c>
      <c r="E125" s="158">
        <v>15664640</v>
      </c>
      <c r="F125" s="158">
        <v>0</v>
      </c>
      <c r="G125" s="158">
        <v>0</v>
      </c>
      <c r="H125" s="158">
        <v>0</v>
      </c>
      <c r="I125" s="158">
        <v>0</v>
      </c>
      <c r="J125" s="158">
        <v>0</v>
      </c>
      <c r="K125" s="158">
        <v>11747248</v>
      </c>
      <c r="L125" s="158">
        <v>18598764</v>
      </c>
      <c r="M125" s="158">
        <v>2158669</v>
      </c>
      <c r="N125" s="158">
        <v>20485671</v>
      </c>
      <c r="O125" s="158">
        <v>-5354020</v>
      </c>
      <c r="P125" s="158">
        <v>0</v>
      </c>
      <c r="Q125" s="158">
        <v>0</v>
      </c>
      <c r="R125" s="158">
        <v>0</v>
      </c>
      <c r="S125" s="158">
        <v>0</v>
      </c>
      <c r="T125" s="158">
        <f t="shared" si="0"/>
        <v>63300972</v>
      </c>
    </row>
    <row r="126" spans="1:20" ht="14.4">
      <c r="A126" s="157" t="s">
        <v>2</v>
      </c>
      <c r="B126" s="158">
        <v>2022</v>
      </c>
      <c r="C126" s="158">
        <v>51424800.289999999</v>
      </c>
      <c r="D126" s="158">
        <v>2702461.37</v>
      </c>
      <c r="E126" s="158">
        <v>12068411.390000001</v>
      </c>
      <c r="F126" s="158">
        <v>0</v>
      </c>
      <c r="G126" s="158">
        <v>0</v>
      </c>
      <c r="H126" s="158">
        <v>0</v>
      </c>
      <c r="I126" s="158">
        <v>0</v>
      </c>
      <c r="J126" s="158">
        <v>0</v>
      </c>
      <c r="K126" s="158">
        <v>9582560.8599999994</v>
      </c>
      <c r="L126" s="158">
        <v>20684002.030000001</v>
      </c>
      <c r="M126" s="158">
        <v>1975430.49</v>
      </c>
      <c r="N126" s="158">
        <v>13679060.83</v>
      </c>
      <c r="O126" s="158">
        <v>-6564666.3099999996</v>
      </c>
      <c r="P126" s="158">
        <v>0</v>
      </c>
      <c r="Q126" s="158">
        <v>0</v>
      </c>
      <c r="R126" s="158">
        <v>0</v>
      </c>
      <c r="S126" s="158">
        <v>0</v>
      </c>
      <c r="T126" s="158">
        <f t="shared" si="0"/>
        <v>51424800.289999999</v>
      </c>
    </row>
    <row r="127" spans="1:20" ht="14.4">
      <c r="A127" s="157" t="s">
        <v>2</v>
      </c>
      <c r="B127" s="158">
        <v>2023</v>
      </c>
      <c r="C127" s="158">
        <v>58219799.200000003</v>
      </c>
      <c r="D127" s="158">
        <v>2116607.4500000002</v>
      </c>
      <c r="E127" s="158">
        <v>14159680.9</v>
      </c>
      <c r="F127" s="158">
        <v>0</v>
      </c>
      <c r="G127" s="158">
        <v>0</v>
      </c>
      <c r="H127" s="158">
        <v>0</v>
      </c>
      <c r="I127" s="158">
        <v>0</v>
      </c>
      <c r="J127" s="158">
        <v>0</v>
      </c>
      <c r="K127" s="158">
        <v>10721852.960000001</v>
      </c>
      <c r="L127" s="158">
        <v>19885819.899999999</v>
      </c>
      <c r="M127" s="158">
        <v>1968276.82</v>
      </c>
      <c r="N127" s="158">
        <v>19580795.59</v>
      </c>
      <c r="O127" s="158">
        <v>-8096626.9699999997</v>
      </c>
      <c r="P127" s="158">
        <v>0</v>
      </c>
      <c r="Q127" s="158">
        <v>0</v>
      </c>
      <c r="R127" s="158">
        <v>0</v>
      </c>
      <c r="S127" s="158">
        <v>0</v>
      </c>
      <c r="T127" s="158">
        <f t="shared" si="0"/>
        <v>58219799.200000003</v>
      </c>
    </row>
    <row r="128" spans="1:20" ht="14.4">
      <c r="A128" s="157" t="s">
        <v>3</v>
      </c>
      <c r="B128" s="158">
        <v>2015</v>
      </c>
      <c r="C128" s="158">
        <v>42157648</v>
      </c>
      <c r="D128" s="158">
        <v>4438489</v>
      </c>
      <c r="E128" s="158">
        <v>16966887</v>
      </c>
      <c r="F128" s="158">
        <v>0</v>
      </c>
      <c r="G128" s="158">
        <v>90223</v>
      </c>
      <c r="H128" s="158">
        <v>38826</v>
      </c>
      <c r="I128" s="158">
        <v>0</v>
      </c>
      <c r="J128" s="158">
        <v>0</v>
      </c>
      <c r="K128" s="158">
        <v>7172842.0199999996</v>
      </c>
      <c r="L128" s="158">
        <v>16724524.5</v>
      </c>
      <c r="M128" s="158">
        <v>6165534.4699999997</v>
      </c>
      <c r="N128" s="158">
        <v>13367774.220000001</v>
      </c>
      <c r="O128" s="158">
        <v>4142230</v>
      </c>
      <c r="P128" s="158"/>
      <c r="Q128" s="158"/>
      <c r="R128" s="158"/>
      <c r="S128" s="158"/>
      <c r="T128" s="158">
        <f t="shared" si="0"/>
        <v>42067425</v>
      </c>
    </row>
    <row r="129" spans="1:20" ht="14.4">
      <c r="A129" s="157" t="s">
        <v>3</v>
      </c>
      <c r="B129" s="158">
        <v>2016</v>
      </c>
      <c r="C129" s="158">
        <v>56447499</v>
      </c>
      <c r="D129" s="158">
        <v>4393574.8099999996</v>
      </c>
      <c r="E129" s="158">
        <v>21586721</v>
      </c>
      <c r="F129" s="158">
        <v>0</v>
      </c>
      <c r="G129" s="158">
        <v>647706.68000000005</v>
      </c>
      <c r="H129" s="158">
        <v>499326</v>
      </c>
      <c r="I129" s="158">
        <v>0</v>
      </c>
      <c r="J129" s="158">
        <v>0</v>
      </c>
      <c r="K129" s="158">
        <v>5781977</v>
      </c>
      <c r="L129" s="158">
        <v>16683828</v>
      </c>
      <c r="M129" s="158">
        <v>5930483</v>
      </c>
      <c r="N129" s="158">
        <v>13477119</v>
      </c>
      <c r="O129" s="158">
        <v>1937889</v>
      </c>
      <c r="P129" s="158">
        <v>0</v>
      </c>
      <c r="Q129" s="158">
        <v>0</v>
      </c>
      <c r="R129" s="158">
        <v>0</v>
      </c>
      <c r="S129" s="158">
        <v>0</v>
      </c>
      <c r="T129" s="158">
        <f t="shared" si="0"/>
        <v>55799792.32</v>
      </c>
    </row>
    <row r="130" spans="1:20" ht="14.4">
      <c r="A130" s="157" t="s">
        <v>3</v>
      </c>
      <c r="B130" s="158">
        <v>2017</v>
      </c>
      <c r="C130" s="158">
        <v>42878977</v>
      </c>
      <c r="D130" s="158">
        <v>2725298</v>
      </c>
      <c r="E130" s="158">
        <v>10821359</v>
      </c>
      <c r="F130" s="158">
        <v>0</v>
      </c>
      <c r="G130" s="158">
        <v>2678849</v>
      </c>
      <c r="H130" s="158">
        <v>0</v>
      </c>
      <c r="I130" s="158">
        <v>0</v>
      </c>
      <c r="J130" s="158">
        <v>0</v>
      </c>
      <c r="K130" s="158">
        <v>6395835</v>
      </c>
      <c r="L130" s="158">
        <v>11882251</v>
      </c>
      <c r="M130" s="158">
        <v>4884123</v>
      </c>
      <c r="N130" s="158">
        <v>7502458</v>
      </c>
      <c r="O130" s="158">
        <v>1392952</v>
      </c>
      <c r="P130" s="158">
        <v>0</v>
      </c>
      <c r="Q130" s="158">
        <v>0</v>
      </c>
      <c r="R130" s="158">
        <v>0</v>
      </c>
      <c r="S130" s="158">
        <v>0</v>
      </c>
      <c r="T130" s="158">
        <f t="shared" si="0"/>
        <v>40200128</v>
      </c>
    </row>
    <row r="131" spans="1:20" ht="14.4">
      <c r="A131" s="157" t="s">
        <v>3</v>
      </c>
      <c r="B131" s="158">
        <v>2018</v>
      </c>
      <c r="C131" s="158">
        <v>40794737.409999996</v>
      </c>
      <c r="D131" s="158">
        <v>4185106.17</v>
      </c>
      <c r="E131" s="158">
        <v>7665576.71</v>
      </c>
      <c r="F131" s="158">
        <v>0</v>
      </c>
      <c r="G131" s="158">
        <v>1298104.78</v>
      </c>
      <c r="H131" s="158">
        <v>107776.67</v>
      </c>
      <c r="I131" s="158">
        <v>0</v>
      </c>
      <c r="J131" s="158">
        <v>0</v>
      </c>
      <c r="K131" s="158">
        <v>5403200.96</v>
      </c>
      <c r="L131" s="158">
        <v>13844835.050000001</v>
      </c>
      <c r="M131" s="158">
        <v>4634747.4800000004</v>
      </c>
      <c r="N131" s="158">
        <v>7158586.2000000002</v>
      </c>
      <c r="O131" s="158">
        <v>2087791</v>
      </c>
      <c r="P131" s="158">
        <v>0</v>
      </c>
      <c r="Q131" s="158">
        <v>0</v>
      </c>
      <c r="R131" s="158">
        <v>0</v>
      </c>
      <c r="S131" s="158">
        <v>0</v>
      </c>
      <c r="T131" s="158">
        <f t="shared" si="0"/>
        <v>39496632.629999995</v>
      </c>
    </row>
    <row r="132" spans="1:20" ht="14.4">
      <c r="A132" s="157" t="s">
        <v>3</v>
      </c>
      <c r="B132" s="158">
        <v>2019</v>
      </c>
      <c r="C132" s="158">
        <v>39729508</v>
      </c>
      <c r="D132" s="158">
        <v>1445457</v>
      </c>
      <c r="E132" s="158">
        <v>6591576</v>
      </c>
      <c r="F132" s="158">
        <v>0</v>
      </c>
      <c r="G132" s="158">
        <v>1664841</v>
      </c>
      <c r="H132" s="158">
        <v>152970</v>
      </c>
      <c r="I132" s="158">
        <v>0</v>
      </c>
      <c r="J132" s="158">
        <v>0</v>
      </c>
      <c r="K132" s="158">
        <v>5860295.71</v>
      </c>
      <c r="L132" s="158">
        <v>12922320.26</v>
      </c>
      <c r="M132" s="158">
        <v>4631361.6399999997</v>
      </c>
      <c r="N132" s="158">
        <v>7871973.4199999999</v>
      </c>
      <c r="O132" s="158">
        <v>1851981</v>
      </c>
      <c r="P132" s="158">
        <v>0</v>
      </c>
      <c r="Q132" s="158">
        <v>0</v>
      </c>
      <c r="R132" s="158">
        <v>0</v>
      </c>
      <c r="S132" s="158">
        <v>0</v>
      </c>
      <c r="T132" s="158">
        <f t="shared" si="0"/>
        <v>38064667</v>
      </c>
    </row>
    <row r="133" spans="1:20" ht="14.4">
      <c r="A133" s="157" t="s">
        <v>3</v>
      </c>
      <c r="B133" s="158">
        <v>2020</v>
      </c>
      <c r="C133" s="158">
        <v>40759442.090000004</v>
      </c>
      <c r="D133" s="158">
        <v>2175378.66</v>
      </c>
      <c r="E133" s="158">
        <v>7048246</v>
      </c>
      <c r="F133" s="158">
        <v>0</v>
      </c>
      <c r="G133" s="158">
        <v>2873433.19</v>
      </c>
      <c r="H133" s="158">
        <v>19715</v>
      </c>
      <c r="I133" s="158">
        <v>0</v>
      </c>
      <c r="J133" s="158">
        <v>0</v>
      </c>
      <c r="K133" s="158">
        <v>5807626.2999999998</v>
      </c>
      <c r="L133" s="158">
        <v>14450780.76</v>
      </c>
      <c r="M133" s="158">
        <v>4288706.93</v>
      </c>
      <c r="N133" s="158">
        <v>7367851.0999999996</v>
      </c>
      <c r="O133" s="158">
        <v>1796231</v>
      </c>
      <c r="P133" s="158">
        <v>0</v>
      </c>
      <c r="Q133" s="158">
        <v>0</v>
      </c>
      <c r="R133" s="158">
        <v>0</v>
      </c>
      <c r="S133" s="158">
        <v>0</v>
      </c>
      <c r="T133" s="158">
        <f t="shared" si="0"/>
        <v>37886008.900000006</v>
      </c>
    </row>
    <row r="134" spans="1:20" ht="14.4">
      <c r="A134" s="157" t="s">
        <v>3</v>
      </c>
      <c r="B134" s="158">
        <v>2021</v>
      </c>
      <c r="C134" s="158">
        <v>56456082.159999996</v>
      </c>
      <c r="D134" s="158">
        <v>9864939.5199999996</v>
      </c>
      <c r="E134" s="158">
        <v>9641416.6500000004</v>
      </c>
      <c r="F134" s="158">
        <v>0</v>
      </c>
      <c r="G134" s="158">
        <v>550963.22</v>
      </c>
      <c r="H134" s="158">
        <v>49205.89</v>
      </c>
      <c r="I134" s="158">
        <v>0</v>
      </c>
      <c r="J134" s="158">
        <v>0</v>
      </c>
      <c r="K134" s="158">
        <v>6457049.4699999997</v>
      </c>
      <c r="L134" s="158">
        <v>24260553.629999999</v>
      </c>
      <c r="M134" s="158">
        <v>5212810.9400000004</v>
      </c>
      <c r="N134" s="158">
        <v>9234815.4700000007</v>
      </c>
      <c r="O134" s="158">
        <v>1649436</v>
      </c>
      <c r="P134" s="158">
        <v>0</v>
      </c>
      <c r="Q134" s="158">
        <v>0</v>
      </c>
      <c r="R134" s="158">
        <v>0</v>
      </c>
      <c r="S134" s="158">
        <v>0</v>
      </c>
      <c r="T134" s="158">
        <f t="shared" si="0"/>
        <v>55905118.939999998</v>
      </c>
    </row>
    <row r="135" spans="1:20" ht="14.4">
      <c r="A135" s="157" t="s">
        <v>3</v>
      </c>
      <c r="B135" s="158">
        <v>2022</v>
      </c>
      <c r="C135" s="158">
        <v>47421212.210000001</v>
      </c>
      <c r="D135" s="158">
        <v>3358374.73</v>
      </c>
      <c r="E135" s="158">
        <v>7872513.1100000003</v>
      </c>
      <c r="F135" s="158">
        <v>193751255.58000001</v>
      </c>
      <c r="G135" s="158">
        <v>2241282.09</v>
      </c>
      <c r="H135" s="158">
        <v>457218.34</v>
      </c>
      <c r="I135" s="158">
        <v>0</v>
      </c>
      <c r="J135" s="158">
        <v>17005655.969999999</v>
      </c>
      <c r="K135" s="158">
        <v>6502601.4800000004</v>
      </c>
      <c r="L135" s="158">
        <v>15718182.869999999</v>
      </c>
      <c r="M135" s="158">
        <v>6502462.46</v>
      </c>
      <c r="N135" s="158">
        <v>10825453</v>
      </c>
      <c r="O135" s="158">
        <v>0</v>
      </c>
      <c r="P135" s="158">
        <v>0</v>
      </c>
      <c r="Q135" s="158">
        <v>0</v>
      </c>
      <c r="R135" s="158">
        <v>0</v>
      </c>
      <c r="S135" s="158">
        <v>0</v>
      </c>
      <c r="T135" s="158">
        <f t="shared" si="0"/>
        <v>45179930.120000005</v>
      </c>
    </row>
    <row r="136" spans="1:20" ht="14.4">
      <c r="A136" s="157" t="s">
        <v>3</v>
      </c>
      <c r="B136" s="158">
        <v>2023</v>
      </c>
      <c r="C136" s="158">
        <v>49429070.210000001</v>
      </c>
      <c r="D136" s="158">
        <v>366951.6</v>
      </c>
      <c r="E136" s="158">
        <v>6663742.7699999996</v>
      </c>
      <c r="F136" s="158">
        <v>0</v>
      </c>
      <c r="G136" s="158">
        <v>3503018.88</v>
      </c>
      <c r="H136" s="158">
        <v>79560</v>
      </c>
      <c r="I136" s="158">
        <v>0</v>
      </c>
      <c r="J136" s="158">
        <v>0</v>
      </c>
      <c r="K136" s="158">
        <v>6062793.0099999998</v>
      </c>
      <c r="L136" s="158">
        <v>18798777.940000001</v>
      </c>
      <c r="M136" s="158">
        <v>6472247.71</v>
      </c>
      <c r="N136" s="158">
        <v>11431508.779999999</v>
      </c>
      <c r="O136" s="158">
        <v>0</v>
      </c>
      <c r="P136" s="158">
        <v>0</v>
      </c>
      <c r="Q136" s="158">
        <v>0</v>
      </c>
      <c r="R136" s="158">
        <v>0</v>
      </c>
      <c r="S136" s="158">
        <v>0</v>
      </c>
      <c r="T136" s="158">
        <f t="shared" si="0"/>
        <v>45926051.329999998</v>
      </c>
    </row>
    <row r="137" spans="1:20" ht="14.4">
      <c r="A137" s="157" t="s">
        <v>282</v>
      </c>
      <c r="B137" s="158">
        <v>2015</v>
      </c>
      <c r="C137" s="158">
        <v>11862453.060000001</v>
      </c>
      <c r="D137" s="158">
        <v>-313457.01</v>
      </c>
      <c r="E137" s="158">
        <v>-65412.17</v>
      </c>
      <c r="F137" s="158">
        <v>97356</v>
      </c>
      <c r="G137" s="158">
        <v>0</v>
      </c>
      <c r="H137" s="158">
        <v>0</v>
      </c>
      <c r="I137" s="158">
        <v>0</v>
      </c>
      <c r="J137" s="158">
        <v>0</v>
      </c>
      <c r="K137" s="158">
        <v>3293607.49</v>
      </c>
      <c r="L137" s="158">
        <v>4387941.17</v>
      </c>
      <c r="M137" s="158">
        <v>430008.57</v>
      </c>
      <c r="N137" s="158">
        <v>2949144.49</v>
      </c>
      <c r="O137" s="158">
        <v>717191.34</v>
      </c>
      <c r="P137" s="158"/>
      <c r="Q137" s="158"/>
      <c r="R137" s="158"/>
      <c r="S137" s="158"/>
      <c r="T137" s="158">
        <f t="shared" si="0"/>
        <v>11862453.060000001</v>
      </c>
    </row>
    <row r="138" spans="1:20" ht="14.4">
      <c r="A138" s="157" t="s">
        <v>282</v>
      </c>
      <c r="B138" s="158">
        <v>2016</v>
      </c>
      <c r="C138" s="158">
        <v>11948744.93</v>
      </c>
      <c r="D138" s="158">
        <v>-546927.97</v>
      </c>
      <c r="E138" s="158">
        <v>1454568.98</v>
      </c>
      <c r="F138" s="158">
        <v>0</v>
      </c>
      <c r="G138" s="158">
        <v>0</v>
      </c>
      <c r="H138" s="158">
        <v>0</v>
      </c>
      <c r="I138" s="158">
        <v>0</v>
      </c>
      <c r="J138" s="158">
        <v>0</v>
      </c>
      <c r="K138" s="158">
        <v>3648247.25</v>
      </c>
      <c r="L138" s="158">
        <v>4478854.7</v>
      </c>
      <c r="M138" s="158">
        <v>409759.31</v>
      </c>
      <c r="N138" s="158">
        <v>2510921.63</v>
      </c>
      <c r="O138" s="158">
        <v>900962.15</v>
      </c>
      <c r="P138" s="158">
        <v>0</v>
      </c>
      <c r="Q138" s="158">
        <v>0</v>
      </c>
      <c r="R138" s="158">
        <v>0</v>
      </c>
      <c r="S138" s="158">
        <v>0</v>
      </c>
      <c r="T138" s="158">
        <f t="shared" si="0"/>
        <v>11948744.93</v>
      </c>
    </row>
    <row r="139" spans="1:20" ht="14.4">
      <c r="A139" s="157" t="s">
        <v>282</v>
      </c>
      <c r="B139" s="158">
        <v>2017</v>
      </c>
      <c r="C139" s="158">
        <v>12858268.17</v>
      </c>
      <c r="D139" s="158">
        <v>44214.22</v>
      </c>
      <c r="E139" s="158">
        <v>1362182.73</v>
      </c>
      <c r="F139" s="158">
        <v>0</v>
      </c>
      <c r="G139" s="158">
        <v>0</v>
      </c>
      <c r="H139" s="158">
        <v>0</v>
      </c>
      <c r="I139" s="158">
        <v>0</v>
      </c>
      <c r="J139" s="158">
        <v>0</v>
      </c>
      <c r="K139" s="158">
        <v>4316557.58</v>
      </c>
      <c r="L139" s="158">
        <v>4992261.04</v>
      </c>
      <c r="M139" s="158">
        <v>529435.53</v>
      </c>
      <c r="N139" s="158">
        <v>2520900.02</v>
      </c>
      <c r="O139" s="158">
        <v>-863068.73</v>
      </c>
      <c r="P139" s="158">
        <v>0</v>
      </c>
      <c r="Q139" s="158">
        <v>0</v>
      </c>
      <c r="R139" s="158">
        <v>0</v>
      </c>
      <c r="S139" s="158">
        <v>0</v>
      </c>
      <c r="T139" s="158">
        <f t="shared" si="0"/>
        <v>12858268.17</v>
      </c>
    </row>
    <row r="140" spans="1:20" ht="14.4">
      <c r="A140" s="157" t="s">
        <v>282</v>
      </c>
      <c r="B140" s="158">
        <v>2018</v>
      </c>
      <c r="C140" s="158">
        <v>12166321.029999999</v>
      </c>
      <c r="D140" s="158">
        <v>23203.65</v>
      </c>
      <c r="E140" s="158">
        <v>1454213.21</v>
      </c>
      <c r="F140" s="158">
        <v>0</v>
      </c>
      <c r="G140" s="158">
        <v>0</v>
      </c>
      <c r="H140" s="158">
        <v>0</v>
      </c>
      <c r="I140" s="158">
        <v>0</v>
      </c>
      <c r="J140" s="158">
        <v>0</v>
      </c>
      <c r="K140" s="158">
        <v>4498297.3099999996</v>
      </c>
      <c r="L140" s="158">
        <v>4271734.6500000004</v>
      </c>
      <c r="M140" s="158">
        <v>607298.19999999995</v>
      </c>
      <c r="N140" s="158">
        <v>2263821.98</v>
      </c>
      <c r="O140" s="158">
        <v>-929044.32</v>
      </c>
      <c r="P140" s="158">
        <v>0</v>
      </c>
      <c r="Q140" s="158">
        <v>0</v>
      </c>
      <c r="R140" s="158">
        <v>0</v>
      </c>
      <c r="S140" s="158">
        <v>0</v>
      </c>
      <c r="T140" s="158">
        <f t="shared" si="0"/>
        <v>12166321.029999999</v>
      </c>
    </row>
    <row r="141" spans="1:20" ht="14.4">
      <c r="A141" s="157" t="s">
        <v>282</v>
      </c>
      <c r="B141" s="158">
        <v>2019</v>
      </c>
      <c r="C141" s="158">
        <v>13523376.880000001</v>
      </c>
      <c r="D141" s="158">
        <v>159715.74</v>
      </c>
      <c r="E141" s="158">
        <v>3357424.7</v>
      </c>
      <c r="F141" s="158">
        <v>0</v>
      </c>
      <c r="G141" s="158">
        <v>0</v>
      </c>
      <c r="H141" s="158">
        <v>0</v>
      </c>
      <c r="I141" s="158">
        <v>0</v>
      </c>
      <c r="J141" s="158">
        <v>0</v>
      </c>
      <c r="K141" s="158">
        <v>4716610.5199999996</v>
      </c>
      <c r="L141" s="158">
        <v>4838602.1500000004</v>
      </c>
      <c r="M141" s="158">
        <v>761536.14</v>
      </c>
      <c r="N141" s="158">
        <v>2980308.29</v>
      </c>
      <c r="O141" s="158">
        <v>-3131104.92</v>
      </c>
      <c r="P141" s="158">
        <v>0</v>
      </c>
      <c r="Q141" s="158">
        <v>0</v>
      </c>
      <c r="R141" s="158">
        <v>0</v>
      </c>
      <c r="S141" s="158">
        <v>0</v>
      </c>
      <c r="T141" s="158">
        <f t="shared" si="0"/>
        <v>13523376.880000001</v>
      </c>
    </row>
    <row r="142" spans="1:20" ht="14.4">
      <c r="A142" s="157" t="s">
        <v>282</v>
      </c>
      <c r="B142" s="158">
        <v>2020</v>
      </c>
      <c r="C142" s="158">
        <v>15941486.57</v>
      </c>
      <c r="D142" s="158">
        <v>123338.82</v>
      </c>
      <c r="E142" s="158">
        <v>2765870.51</v>
      </c>
      <c r="F142" s="158">
        <v>0</v>
      </c>
      <c r="G142" s="158">
        <v>0</v>
      </c>
      <c r="H142" s="158">
        <v>0</v>
      </c>
      <c r="I142" s="158">
        <v>0</v>
      </c>
      <c r="J142" s="158">
        <v>0</v>
      </c>
      <c r="K142" s="158">
        <v>5268192.6900000004</v>
      </c>
      <c r="L142" s="158">
        <v>4521342.55</v>
      </c>
      <c r="M142" s="158">
        <v>823121.27</v>
      </c>
      <c r="N142" s="158">
        <v>4789337.74</v>
      </c>
      <c r="O142" s="158">
        <v>-2226378.19</v>
      </c>
      <c r="P142" s="158">
        <v>0</v>
      </c>
      <c r="Q142" s="158">
        <v>0</v>
      </c>
      <c r="R142" s="158">
        <v>0</v>
      </c>
      <c r="S142" s="158">
        <v>0</v>
      </c>
      <c r="T142" s="158">
        <f t="shared" si="0"/>
        <v>15941486.57</v>
      </c>
    </row>
    <row r="143" spans="1:20" ht="14.4">
      <c r="A143" s="157" t="s">
        <v>282</v>
      </c>
      <c r="B143" s="158">
        <v>2021</v>
      </c>
      <c r="C143" s="158">
        <v>17077231.059999999</v>
      </c>
      <c r="D143" s="158">
        <v>406689.15</v>
      </c>
      <c r="E143" s="158">
        <v>2841844.31</v>
      </c>
      <c r="F143" s="158">
        <v>0</v>
      </c>
      <c r="G143" s="158">
        <v>0</v>
      </c>
      <c r="H143" s="158">
        <v>0</v>
      </c>
      <c r="I143" s="158">
        <v>0</v>
      </c>
      <c r="J143" s="158">
        <v>0</v>
      </c>
      <c r="K143" s="158">
        <v>4975368.08</v>
      </c>
      <c r="L143" s="158">
        <v>6138558.8099999996</v>
      </c>
      <c r="M143" s="158">
        <v>758312.29</v>
      </c>
      <c r="N143" s="158">
        <v>4513604.0199999996</v>
      </c>
      <c r="O143" s="158">
        <v>-2150456.4500000002</v>
      </c>
      <c r="P143" s="158">
        <v>0</v>
      </c>
      <c r="Q143" s="158">
        <v>0</v>
      </c>
      <c r="R143" s="158">
        <v>0</v>
      </c>
      <c r="S143" s="158">
        <v>0</v>
      </c>
      <c r="T143" s="158">
        <f t="shared" si="0"/>
        <v>17077231.059999999</v>
      </c>
    </row>
    <row r="144" spans="1:20" ht="14.4">
      <c r="A144" s="157" t="s">
        <v>282</v>
      </c>
      <c r="B144" s="158">
        <v>2022</v>
      </c>
      <c r="C144" s="158">
        <v>20047551.890000001</v>
      </c>
      <c r="D144" s="158">
        <v>195184.18</v>
      </c>
      <c r="E144" s="158">
        <v>5888094</v>
      </c>
      <c r="F144" s="158">
        <v>0</v>
      </c>
      <c r="G144" s="158">
        <v>0</v>
      </c>
      <c r="H144" s="158">
        <v>0</v>
      </c>
      <c r="I144" s="158">
        <v>0</v>
      </c>
      <c r="J144" s="158">
        <v>0</v>
      </c>
      <c r="K144" s="158">
        <v>5567152.0999999996</v>
      </c>
      <c r="L144" s="158">
        <v>5833136.2599999998</v>
      </c>
      <c r="M144" s="158">
        <v>746594.07</v>
      </c>
      <c r="N144" s="158">
        <v>7258637.4400000004</v>
      </c>
      <c r="O144" s="158">
        <v>-5246061.9800000004</v>
      </c>
      <c r="P144" s="158">
        <v>0</v>
      </c>
      <c r="Q144" s="158">
        <v>0</v>
      </c>
      <c r="R144" s="158">
        <v>0</v>
      </c>
      <c r="S144" s="158">
        <v>0</v>
      </c>
      <c r="T144" s="158">
        <f t="shared" si="0"/>
        <v>20047551.890000001</v>
      </c>
    </row>
    <row r="145" spans="1:20" ht="14.4">
      <c r="A145" s="157" t="s">
        <v>282</v>
      </c>
      <c r="B145" s="158">
        <v>2023</v>
      </c>
      <c r="C145" s="158">
        <v>17801025.390000001</v>
      </c>
      <c r="D145" s="158">
        <v>110599.16</v>
      </c>
      <c r="E145" s="158">
        <v>3068244</v>
      </c>
      <c r="F145" s="158">
        <v>0</v>
      </c>
      <c r="G145" s="158">
        <v>0</v>
      </c>
      <c r="H145" s="158">
        <v>0</v>
      </c>
      <c r="I145" s="158">
        <v>0</v>
      </c>
      <c r="J145" s="158">
        <v>0</v>
      </c>
      <c r="K145" s="158">
        <v>5204733.62</v>
      </c>
      <c r="L145" s="158">
        <v>7072723.3799999999</v>
      </c>
      <c r="M145" s="158">
        <v>850031.68</v>
      </c>
      <c r="N145" s="158">
        <v>4163447.64</v>
      </c>
      <c r="O145" s="158">
        <v>-2558154.9300000002</v>
      </c>
      <c r="P145" s="158">
        <v>0</v>
      </c>
      <c r="Q145" s="158">
        <v>0</v>
      </c>
      <c r="R145" s="158">
        <v>0</v>
      </c>
      <c r="S145" s="158">
        <v>0</v>
      </c>
      <c r="T145" s="158">
        <f t="shared" si="0"/>
        <v>17801025.390000001</v>
      </c>
    </row>
    <row r="146" spans="1:20" ht="14.4">
      <c r="A146" s="157" t="s">
        <v>118</v>
      </c>
      <c r="B146" s="158">
        <v>2015</v>
      </c>
      <c r="C146" s="158">
        <v>6672825</v>
      </c>
      <c r="D146" s="158">
        <v>158294</v>
      </c>
      <c r="E146" s="158">
        <v>1448183</v>
      </c>
      <c r="F146" s="158">
        <v>3211322</v>
      </c>
      <c r="G146" s="158">
        <v>0</v>
      </c>
      <c r="H146" s="158">
        <v>0</v>
      </c>
      <c r="I146" s="158">
        <v>0</v>
      </c>
      <c r="J146" s="158">
        <v>0</v>
      </c>
      <c r="K146" s="158">
        <v>1032930</v>
      </c>
      <c r="L146" s="158">
        <v>2459352</v>
      </c>
      <c r="M146" s="158">
        <v>385670</v>
      </c>
      <c r="N146" s="158">
        <v>1346690</v>
      </c>
      <c r="O146" s="158">
        <v>3211322</v>
      </c>
      <c r="P146" s="158"/>
      <c r="Q146" s="158"/>
      <c r="R146" s="158"/>
      <c r="S146" s="158"/>
      <c r="T146" s="158">
        <f t="shared" si="0"/>
        <v>6672825</v>
      </c>
    </row>
    <row r="147" spans="1:20" ht="14.4">
      <c r="A147" s="157" t="s">
        <v>118</v>
      </c>
      <c r="B147" s="158">
        <v>2016</v>
      </c>
      <c r="C147" s="158">
        <v>4879788</v>
      </c>
      <c r="D147" s="158">
        <v>160375</v>
      </c>
      <c r="E147" s="158">
        <v>931021</v>
      </c>
      <c r="F147" s="158">
        <v>0</v>
      </c>
      <c r="G147" s="158">
        <v>0</v>
      </c>
      <c r="H147" s="158">
        <v>0</v>
      </c>
      <c r="I147" s="158">
        <v>0</v>
      </c>
      <c r="J147" s="158">
        <v>0</v>
      </c>
      <c r="K147" s="158">
        <v>1347124</v>
      </c>
      <c r="L147" s="158">
        <v>1833380</v>
      </c>
      <c r="M147" s="158">
        <v>0</v>
      </c>
      <c r="N147" s="158">
        <v>1699284</v>
      </c>
      <c r="O147" s="158">
        <v>0</v>
      </c>
      <c r="P147" s="158">
        <v>0</v>
      </c>
      <c r="Q147" s="158">
        <v>0</v>
      </c>
      <c r="R147" s="158">
        <v>0</v>
      </c>
      <c r="S147" s="158">
        <v>0</v>
      </c>
      <c r="T147" s="158">
        <f t="shared" si="0"/>
        <v>4879788</v>
      </c>
    </row>
    <row r="148" spans="1:20" ht="14.4">
      <c r="A148" s="157" t="s">
        <v>118</v>
      </c>
      <c r="B148" s="158">
        <v>2017</v>
      </c>
      <c r="C148" s="158">
        <v>6373188.5099999998</v>
      </c>
      <c r="D148" s="158">
        <v>81085.509999999995</v>
      </c>
      <c r="E148" s="158">
        <v>921652.31</v>
      </c>
      <c r="F148" s="158">
        <v>0</v>
      </c>
      <c r="G148" s="158">
        <v>0</v>
      </c>
      <c r="H148" s="158">
        <v>0</v>
      </c>
      <c r="I148" s="158">
        <v>0</v>
      </c>
      <c r="J148" s="158">
        <v>0</v>
      </c>
      <c r="K148" s="158">
        <v>1137786.8500000001</v>
      </c>
      <c r="L148" s="158">
        <v>1553970.76</v>
      </c>
      <c r="M148" s="158">
        <v>0</v>
      </c>
      <c r="N148" s="158">
        <v>2759778.59</v>
      </c>
      <c r="O148" s="158">
        <v>0</v>
      </c>
      <c r="P148" s="158">
        <v>0</v>
      </c>
      <c r="Q148" s="158">
        <v>0</v>
      </c>
      <c r="R148" s="158">
        <v>0</v>
      </c>
      <c r="S148" s="158">
        <v>0</v>
      </c>
      <c r="T148" s="158">
        <f t="shared" si="0"/>
        <v>6373188.5099999998</v>
      </c>
    </row>
    <row r="149" spans="1:20" ht="14.4">
      <c r="A149" s="157" t="s">
        <v>118</v>
      </c>
      <c r="B149" s="158">
        <v>2018</v>
      </c>
      <c r="C149" s="158">
        <v>6383352.46</v>
      </c>
      <c r="D149" s="158">
        <v>1697149.86</v>
      </c>
      <c r="E149" s="158">
        <v>1167137.04</v>
      </c>
      <c r="F149" s="158">
        <v>0</v>
      </c>
      <c r="G149" s="158">
        <v>0</v>
      </c>
      <c r="H149" s="158">
        <v>0</v>
      </c>
      <c r="I149" s="158">
        <v>0</v>
      </c>
      <c r="J149" s="158">
        <v>0</v>
      </c>
      <c r="K149" s="158">
        <v>1408415.75</v>
      </c>
      <c r="L149" s="158">
        <v>1539348.41</v>
      </c>
      <c r="M149" s="158">
        <v>0</v>
      </c>
      <c r="N149" s="158">
        <v>2268451.94</v>
      </c>
      <c r="O149" s="158">
        <v>0</v>
      </c>
      <c r="P149" s="158">
        <v>0</v>
      </c>
      <c r="Q149" s="158">
        <v>0</v>
      </c>
      <c r="R149" s="158">
        <v>0</v>
      </c>
      <c r="S149" s="158">
        <v>0</v>
      </c>
      <c r="T149" s="158">
        <f t="shared" si="0"/>
        <v>6383352.46</v>
      </c>
    </row>
    <row r="150" spans="1:20" ht="14.4">
      <c r="A150" s="157" t="s">
        <v>118</v>
      </c>
      <c r="B150" s="158">
        <v>2019</v>
      </c>
      <c r="C150" s="158">
        <v>7192770.9100000001</v>
      </c>
      <c r="D150" s="158">
        <v>84701.09</v>
      </c>
      <c r="E150" s="158">
        <v>807658.72</v>
      </c>
      <c r="F150" s="158">
        <v>0</v>
      </c>
      <c r="G150" s="158">
        <v>0</v>
      </c>
      <c r="H150" s="158">
        <v>0</v>
      </c>
      <c r="I150" s="158">
        <v>0</v>
      </c>
      <c r="J150" s="158">
        <v>0</v>
      </c>
      <c r="K150" s="158">
        <v>1773097.39</v>
      </c>
      <c r="L150" s="158">
        <v>1692030.7</v>
      </c>
      <c r="M150" s="158">
        <v>0</v>
      </c>
      <c r="N150" s="158">
        <v>2919984.09</v>
      </c>
      <c r="O150" s="158">
        <v>0</v>
      </c>
      <c r="P150" s="158">
        <v>0</v>
      </c>
      <c r="Q150" s="158">
        <v>0</v>
      </c>
      <c r="R150" s="158">
        <v>0</v>
      </c>
      <c r="S150" s="158">
        <v>0</v>
      </c>
      <c r="T150" s="158">
        <f t="shared" si="0"/>
        <v>7192770.9100000001</v>
      </c>
    </row>
    <row r="151" spans="1:20" ht="14.4">
      <c r="A151" s="157" t="s">
        <v>118</v>
      </c>
      <c r="B151" s="158">
        <v>2020</v>
      </c>
      <c r="C151" s="158">
        <v>5892832.5899999999</v>
      </c>
      <c r="D151" s="158">
        <v>71618.42</v>
      </c>
      <c r="E151" s="158">
        <v>652142.29</v>
      </c>
      <c r="F151" s="158">
        <v>0</v>
      </c>
      <c r="G151" s="158">
        <v>0</v>
      </c>
      <c r="H151" s="158">
        <v>0</v>
      </c>
      <c r="I151" s="158">
        <v>0</v>
      </c>
      <c r="J151" s="158">
        <v>0</v>
      </c>
      <c r="K151" s="158">
        <v>1740669.93</v>
      </c>
      <c r="L151" s="158">
        <v>1564632.54</v>
      </c>
      <c r="M151" s="158">
        <v>0</v>
      </c>
      <c r="N151" s="158">
        <v>1935387.83</v>
      </c>
      <c r="O151" s="158">
        <v>0</v>
      </c>
      <c r="P151" s="158">
        <v>0</v>
      </c>
      <c r="Q151" s="158">
        <v>0</v>
      </c>
      <c r="R151" s="158">
        <v>0</v>
      </c>
      <c r="S151" s="158">
        <v>0</v>
      </c>
      <c r="T151" s="158">
        <f t="shared" si="0"/>
        <v>5892832.5899999999</v>
      </c>
    </row>
    <row r="152" spans="1:20" ht="14.4">
      <c r="A152" s="157" t="s">
        <v>118</v>
      </c>
      <c r="B152" s="158">
        <v>2021</v>
      </c>
      <c r="C152" s="158">
        <v>6258950.4900000002</v>
      </c>
      <c r="D152" s="158">
        <v>141128.64000000001</v>
      </c>
      <c r="E152" s="158">
        <v>1201182.8500000001</v>
      </c>
      <c r="F152" s="158">
        <v>0</v>
      </c>
      <c r="G152" s="158">
        <v>0</v>
      </c>
      <c r="H152" s="158">
        <v>0</v>
      </c>
      <c r="I152" s="158">
        <v>0</v>
      </c>
      <c r="J152" s="158">
        <v>0</v>
      </c>
      <c r="K152" s="158">
        <v>1416215.93</v>
      </c>
      <c r="L152" s="158">
        <v>1615011.23</v>
      </c>
      <c r="M152" s="158">
        <v>0</v>
      </c>
      <c r="N152" s="158">
        <v>2026540.48</v>
      </c>
      <c r="O152" s="158">
        <v>0</v>
      </c>
      <c r="P152" s="158">
        <v>0</v>
      </c>
      <c r="Q152" s="158">
        <v>0</v>
      </c>
      <c r="R152" s="158">
        <v>0</v>
      </c>
      <c r="S152" s="158">
        <v>0</v>
      </c>
      <c r="T152" s="158">
        <f t="shared" si="0"/>
        <v>6258950.4900000002</v>
      </c>
    </row>
    <row r="153" spans="1:20" ht="14.4">
      <c r="A153" s="157" t="s">
        <v>118</v>
      </c>
      <c r="B153" s="158">
        <v>2022</v>
      </c>
      <c r="C153" s="158">
        <v>7086564.9400000004</v>
      </c>
      <c r="D153" s="158">
        <v>168219.23</v>
      </c>
      <c r="E153" s="158">
        <v>1634283.35</v>
      </c>
      <c r="F153" s="158">
        <v>0</v>
      </c>
      <c r="G153" s="158">
        <v>0</v>
      </c>
      <c r="H153" s="158">
        <v>0</v>
      </c>
      <c r="I153" s="158">
        <v>0</v>
      </c>
      <c r="J153" s="158">
        <v>0</v>
      </c>
      <c r="K153" s="158">
        <v>1284065.43</v>
      </c>
      <c r="L153" s="158">
        <v>1631885.05</v>
      </c>
      <c r="M153" s="158">
        <v>0</v>
      </c>
      <c r="N153" s="158">
        <v>2536331.11</v>
      </c>
      <c r="O153" s="158">
        <v>0</v>
      </c>
      <c r="P153" s="158">
        <v>0</v>
      </c>
      <c r="Q153" s="158">
        <v>0</v>
      </c>
      <c r="R153" s="158">
        <v>0</v>
      </c>
      <c r="S153" s="158">
        <v>0</v>
      </c>
      <c r="T153" s="158">
        <f t="shared" si="0"/>
        <v>7086564.9400000004</v>
      </c>
    </row>
    <row r="154" spans="1:20" ht="14.4">
      <c r="A154" s="157" t="s">
        <v>118</v>
      </c>
      <c r="B154" s="158">
        <v>2023</v>
      </c>
      <c r="C154" s="158">
        <v>10992805.810000001</v>
      </c>
      <c r="D154" s="158">
        <v>166887.42000000001</v>
      </c>
      <c r="E154" s="158">
        <v>2572790.94</v>
      </c>
      <c r="F154" s="158">
        <v>0</v>
      </c>
      <c r="G154" s="158">
        <v>0</v>
      </c>
      <c r="H154" s="158">
        <v>0</v>
      </c>
      <c r="I154" s="158">
        <v>0</v>
      </c>
      <c r="J154" s="158">
        <v>0</v>
      </c>
      <c r="K154" s="158">
        <v>1621078.34</v>
      </c>
      <c r="L154" s="158">
        <v>2303681.4</v>
      </c>
      <c r="M154" s="158">
        <v>0</v>
      </c>
      <c r="N154" s="158">
        <v>4495255.13</v>
      </c>
      <c r="O154" s="158">
        <v>0</v>
      </c>
      <c r="P154" s="158">
        <v>0</v>
      </c>
      <c r="Q154" s="158">
        <v>0</v>
      </c>
      <c r="R154" s="158">
        <v>0</v>
      </c>
      <c r="S154" s="158">
        <v>0</v>
      </c>
      <c r="T154" s="158">
        <f t="shared" si="0"/>
        <v>10992805.810000001</v>
      </c>
    </row>
    <row r="155" spans="1:20" ht="14.4">
      <c r="A155" s="157" t="s">
        <v>119</v>
      </c>
      <c r="B155" s="158">
        <v>2015</v>
      </c>
      <c r="C155" s="158">
        <v>3156899</v>
      </c>
      <c r="D155" s="158">
        <v>34472</v>
      </c>
      <c r="E155" s="158">
        <v>170827</v>
      </c>
      <c r="F155" s="158">
        <v>82342</v>
      </c>
      <c r="G155" s="158">
        <v>0</v>
      </c>
      <c r="H155" s="158">
        <v>0</v>
      </c>
      <c r="I155" s="158">
        <v>0</v>
      </c>
      <c r="J155" s="158">
        <v>13847561</v>
      </c>
      <c r="K155" s="158">
        <v>411638</v>
      </c>
      <c r="L155" s="158">
        <v>1927717</v>
      </c>
      <c r="M155" s="158">
        <v>385468</v>
      </c>
      <c r="N155" s="158">
        <v>333575</v>
      </c>
      <c r="O155" s="158">
        <v>2279</v>
      </c>
      <c r="P155" s="158"/>
      <c r="Q155" s="158"/>
      <c r="R155" s="158"/>
      <c r="S155" s="158"/>
      <c r="T155" s="158">
        <f t="shared" si="0"/>
        <v>3156899</v>
      </c>
    </row>
    <row r="156" spans="1:20" ht="14.4">
      <c r="A156" s="157" t="s">
        <v>119</v>
      </c>
      <c r="B156" s="158">
        <v>2016</v>
      </c>
      <c r="C156" s="158">
        <v>2438323</v>
      </c>
      <c r="D156" s="158">
        <v>-272770</v>
      </c>
      <c r="E156" s="158">
        <v>206585</v>
      </c>
      <c r="F156" s="158">
        <v>-4053</v>
      </c>
      <c r="G156" s="158">
        <v>0</v>
      </c>
      <c r="H156" s="158">
        <v>0</v>
      </c>
      <c r="I156" s="158">
        <v>0</v>
      </c>
      <c r="J156" s="158">
        <v>0</v>
      </c>
      <c r="K156" s="158">
        <v>370206</v>
      </c>
      <c r="L156" s="158">
        <v>1315071</v>
      </c>
      <c r="M156" s="158">
        <v>436089</v>
      </c>
      <c r="N156" s="158">
        <v>376737</v>
      </c>
      <c r="O156" s="158">
        <v>-59780</v>
      </c>
      <c r="P156" s="158">
        <v>0</v>
      </c>
      <c r="Q156" s="158">
        <v>0</v>
      </c>
      <c r="R156" s="158">
        <v>0</v>
      </c>
      <c r="S156" s="158">
        <v>0</v>
      </c>
      <c r="T156" s="158">
        <f t="shared" si="0"/>
        <v>2438323</v>
      </c>
    </row>
    <row r="157" spans="1:20" ht="14.4">
      <c r="A157" s="157" t="s">
        <v>119</v>
      </c>
      <c r="B157" s="158">
        <v>2017</v>
      </c>
      <c r="C157" s="158">
        <v>2908328.77</v>
      </c>
      <c r="D157" s="158">
        <v>113957.65</v>
      </c>
      <c r="E157" s="158">
        <v>369218.9</v>
      </c>
      <c r="F157" s="158">
        <v>47427</v>
      </c>
      <c r="G157" s="158">
        <v>0</v>
      </c>
      <c r="H157" s="158">
        <v>0</v>
      </c>
      <c r="I157" s="158">
        <v>0</v>
      </c>
      <c r="J157" s="158">
        <v>0</v>
      </c>
      <c r="K157" s="158">
        <v>418601.39</v>
      </c>
      <c r="L157" s="158">
        <v>1376628.99</v>
      </c>
      <c r="M157" s="158">
        <v>421473.18</v>
      </c>
      <c r="N157" s="158">
        <v>520875.96</v>
      </c>
      <c r="O157" s="158">
        <v>-198469.61</v>
      </c>
      <c r="P157" s="158">
        <v>0</v>
      </c>
      <c r="Q157" s="158">
        <v>0</v>
      </c>
      <c r="R157" s="158">
        <v>0</v>
      </c>
      <c r="S157" s="158">
        <v>0</v>
      </c>
      <c r="T157" s="158">
        <f t="shared" si="0"/>
        <v>2908328.77</v>
      </c>
    </row>
    <row r="158" spans="1:20" ht="14.4">
      <c r="A158" s="157" t="s">
        <v>119</v>
      </c>
      <c r="B158" s="158">
        <v>2018</v>
      </c>
      <c r="C158" s="158">
        <v>3761249.09</v>
      </c>
      <c r="D158" s="158">
        <v>299801.53999999998</v>
      </c>
      <c r="E158" s="158">
        <v>585407.06000000006</v>
      </c>
      <c r="F158" s="158">
        <v>56833</v>
      </c>
      <c r="G158" s="158">
        <v>0</v>
      </c>
      <c r="H158" s="158">
        <v>0</v>
      </c>
      <c r="I158" s="158">
        <v>0</v>
      </c>
      <c r="J158" s="158">
        <v>0</v>
      </c>
      <c r="K158" s="158">
        <v>451537.56</v>
      </c>
      <c r="L158" s="158">
        <v>2228609.54</v>
      </c>
      <c r="M158" s="158">
        <v>443577.88</v>
      </c>
      <c r="N158" s="158">
        <v>470498.99</v>
      </c>
      <c r="O158" s="158">
        <v>-418381.94</v>
      </c>
      <c r="P158" s="158">
        <v>0</v>
      </c>
      <c r="Q158" s="158">
        <v>0</v>
      </c>
      <c r="R158" s="158">
        <v>0</v>
      </c>
      <c r="S158" s="158">
        <v>0</v>
      </c>
      <c r="T158" s="158">
        <f t="shared" si="0"/>
        <v>3761249.09</v>
      </c>
    </row>
    <row r="159" spans="1:20" ht="14.4">
      <c r="A159" s="157" t="s">
        <v>119</v>
      </c>
      <c r="B159" s="158">
        <v>2019</v>
      </c>
      <c r="C159" s="158">
        <v>3482950.61</v>
      </c>
      <c r="D159" s="158">
        <v>421675.35</v>
      </c>
      <c r="E159" s="158">
        <v>448885.36</v>
      </c>
      <c r="F159" s="158">
        <v>5260</v>
      </c>
      <c r="G159" s="158">
        <v>35855</v>
      </c>
      <c r="H159" s="158">
        <v>0</v>
      </c>
      <c r="I159" s="158">
        <v>0</v>
      </c>
      <c r="J159" s="158">
        <v>0</v>
      </c>
      <c r="K159" s="158">
        <v>387951.18</v>
      </c>
      <c r="L159" s="158">
        <v>1934334.5</v>
      </c>
      <c r="M159" s="158">
        <v>406936.05</v>
      </c>
      <c r="N159" s="158">
        <v>579009.02</v>
      </c>
      <c r="O159" s="158">
        <v>-274165.5</v>
      </c>
      <c r="P159" s="158">
        <v>0</v>
      </c>
      <c r="Q159" s="158">
        <v>0</v>
      </c>
      <c r="R159" s="158">
        <v>0</v>
      </c>
      <c r="S159" s="158">
        <v>0</v>
      </c>
      <c r="T159" s="158">
        <f t="shared" si="0"/>
        <v>3447095.61</v>
      </c>
    </row>
    <row r="160" spans="1:20" ht="14.4">
      <c r="A160" s="157" t="s">
        <v>119</v>
      </c>
      <c r="B160" s="158">
        <v>2020</v>
      </c>
      <c r="C160" s="158">
        <v>3264365.13</v>
      </c>
      <c r="D160" s="158">
        <v>2937660.38</v>
      </c>
      <c r="E160" s="158">
        <v>465541.57</v>
      </c>
      <c r="F160" s="158">
        <v>39886.82</v>
      </c>
      <c r="G160" s="158">
        <v>72697</v>
      </c>
      <c r="H160" s="158">
        <v>0</v>
      </c>
      <c r="I160" s="158">
        <v>0</v>
      </c>
      <c r="J160" s="158">
        <v>0</v>
      </c>
      <c r="K160" s="158">
        <v>273234.99</v>
      </c>
      <c r="L160" s="158">
        <v>1786567.52</v>
      </c>
      <c r="M160" s="158">
        <v>403909.47</v>
      </c>
      <c r="N160" s="158">
        <v>696069.06</v>
      </c>
      <c r="O160" s="158">
        <v>-360957.48</v>
      </c>
      <c r="P160" s="158">
        <v>0</v>
      </c>
      <c r="Q160" s="158">
        <v>0</v>
      </c>
      <c r="R160" s="158">
        <v>0</v>
      </c>
      <c r="S160" s="158">
        <v>0</v>
      </c>
      <c r="T160" s="158">
        <f t="shared" si="0"/>
        <v>3191668.13</v>
      </c>
    </row>
    <row r="161" spans="1:20" ht="14.4">
      <c r="A161" s="157" t="s">
        <v>119</v>
      </c>
      <c r="B161" s="158">
        <v>2021</v>
      </c>
      <c r="C161" s="158">
        <v>4000380.04</v>
      </c>
      <c r="D161" s="158">
        <v>646023.64</v>
      </c>
      <c r="E161" s="158">
        <v>479667.09</v>
      </c>
      <c r="F161" s="158">
        <v>134657.07999999999</v>
      </c>
      <c r="G161" s="158">
        <v>143417</v>
      </c>
      <c r="H161" s="158">
        <v>0</v>
      </c>
      <c r="I161" s="158">
        <v>0</v>
      </c>
      <c r="J161" s="158">
        <v>0</v>
      </c>
      <c r="K161" s="158">
        <v>410407.34</v>
      </c>
      <c r="L161" s="158">
        <v>488902.22</v>
      </c>
      <c r="M161" s="158">
        <v>1994071.66</v>
      </c>
      <c r="N161" s="158">
        <v>961574.78</v>
      </c>
      <c r="O161" s="158">
        <v>-334243.05</v>
      </c>
      <c r="P161" s="158">
        <v>0</v>
      </c>
      <c r="Q161" s="158">
        <v>0</v>
      </c>
      <c r="R161" s="158">
        <v>0</v>
      </c>
      <c r="S161" s="158">
        <v>0</v>
      </c>
      <c r="T161" s="158">
        <f t="shared" si="0"/>
        <v>3856963.04</v>
      </c>
    </row>
    <row r="162" spans="1:20" ht="14.4">
      <c r="A162" s="157" t="s">
        <v>119</v>
      </c>
      <c r="B162" s="158">
        <v>2022</v>
      </c>
      <c r="C162" s="158">
        <v>4175358.02</v>
      </c>
      <c r="D162" s="158">
        <v>1013191.32</v>
      </c>
      <c r="E162" s="158">
        <v>199330.1</v>
      </c>
      <c r="F162" s="158">
        <v>235831.77</v>
      </c>
      <c r="G162" s="158">
        <v>86263.4</v>
      </c>
      <c r="H162" s="158">
        <v>0</v>
      </c>
      <c r="I162" s="158">
        <v>0</v>
      </c>
      <c r="J162" s="158">
        <v>0</v>
      </c>
      <c r="K162" s="158">
        <v>391165.34</v>
      </c>
      <c r="L162" s="158">
        <v>2163820.02</v>
      </c>
      <c r="M162" s="158">
        <v>520344.76</v>
      </c>
      <c r="N162" s="158">
        <v>971381.18</v>
      </c>
      <c r="O162" s="158">
        <v>-70683.38</v>
      </c>
      <c r="P162" s="158">
        <v>0</v>
      </c>
      <c r="Q162" s="158">
        <v>0</v>
      </c>
      <c r="R162" s="158">
        <v>0</v>
      </c>
      <c r="S162" s="158">
        <v>0</v>
      </c>
      <c r="T162" s="158">
        <f t="shared" si="0"/>
        <v>4089094.62</v>
      </c>
    </row>
    <row r="163" spans="1:20" ht="14.4">
      <c r="A163" s="157" t="s">
        <v>119</v>
      </c>
      <c r="B163" s="158">
        <v>2023</v>
      </c>
      <c r="C163" s="158">
        <v>5340324.13</v>
      </c>
      <c r="D163" s="158">
        <v>687083.61</v>
      </c>
      <c r="E163" s="158">
        <v>466382.17</v>
      </c>
      <c r="F163" s="158">
        <v>3113.66</v>
      </c>
      <c r="G163" s="158">
        <v>212042.5</v>
      </c>
      <c r="H163" s="158">
        <v>0</v>
      </c>
      <c r="I163" s="158">
        <v>0</v>
      </c>
      <c r="J163" s="158">
        <v>0</v>
      </c>
      <c r="K163" s="158">
        <v>426157.97</v>
      </c>
      <c r="L163" s="158">
        <v>1963258.32</v>
      </c>
      <c r="M163" s="158">
        <v>502787.29</v>
      </c>
      <c r="N163" s="158">
        <v>1944678.39</v>
      </c>
      <c r="O163" s="158">
        <v>37059.99</v>
      </c>
      <c r="P163" s="158">
        <v>0</v>
      </c>
      <c r="Q163" s="158">
        <v>0</v>
      </c>
      <c r="R163" s="158">
        <v>0</v>
      </c>
      <c r="S163" s="158">
        <v>0</v>
      </c>
      <c r="T163" s="158">
        <f t="shared" si="0"/>
        <v>5128281.63</v>
      </c>
    </row>
    <row r="164" spans="1:20" ht="14.4">
      <c r="A164" s="157" t="s">
        <v>120</v>
      </c>
      <c r="B164" s="158">
        <v>2015</v>
      </c>
      <c r="C164" s="158">
        <v>200666.73</v>
      </c>
      <c r="D164" s="158">
        <v>3435</v>
      </c>
      <c r="E164" s="158">
        <v>0</v>
      </c>
      <c r="F164" s="158">
        <v>0</v>
      </c>
      <c r="G164" s="158">
        <v>0</v>
      </c>
      <c r="H164" s="158">
        <v>0</v>
      </c>
      <c r="I164" s="158">
        <v>0</v>
      </c>
      <c r="J164" s="158">
        <v>0</v>
      </c>
      <c r="K164" s="158">
        <v>28695.11</v>
      </c>
      <c r="L164" s="158">
        <v>171971.62</v>
      </c>
      <c r="M164" s="158">
        <v>0</v>
      </c>
      <c r="N164" s="158">
        <v>0</v>
      </c>
      <c r="O164" s="158">
        <v>0</v>
      </c>
      <c r="P164" s="158"/>
      <c r="Q164" s="158"/>
      <c r="R164" s="158"/>
      <c r="S164" s="158"/>
      <c r="T164" s="158">
        <f t="shared" si="0"/>
        <v>200666.73</v>
      </c>
    </row>
    <row r="165" spans="1:20" ht="14.4">
      <c r="A165" s="157" t="s">
        <v>120</v>
      </c>
      <c r="B165" s="158">
        <v>2016</v>
      </c>
      <c r="C165" s="158">
        <v>392771.76</v>
      </c>
      <c r="D165" s="158">
        <v>17028.150000000001</v>
      </c>
      <c r="E165" s="158">
        <v>0</v>
      </c>
      <c r="F165" s="158">
        <v>0</v>
      </c>
      <c r="G165" s="158">
        <v>0</v>
      </c>
      <c r="H165" s="158">
        <v>0</v>
      </c>
      <c r="I165" s="158">
        <v>0</v>
      </c>
      <c r="J165" s="158">
        <v>0</v>
      </c>
      <c r="K165" s="158">
        <v>27140.5</v>
      </c>
      <c r="L165" s="158">
        <v>328983.26</v>
      </c>
      <c r="M165" s="158">
        <v>0</v>
      </c>
      <c r="N165" s="158">
        <v>36588</v>
      </c>
      <c r="O165" s="158">
        <v>0</v>
      </c>
      <c r="P165" s="158">
        <v>0</v>
      </c>
      <c r="Q165" s="158">
        <v>0</v>
      </c>
      <c r="R165" s="158">
        <v>0</v>
      </c>
      <c r="S165" s="158">
        <v>0</v>
      </c>
      <c r="T165" s="158">
        <f t="shared" si="0"/>
        <v>392771.76</v>
      </c>
    </row>
    <row r="166" spans="1:20" ht="14.4">
      <c r="A166" s="157" t="s">
        <v>120</v>
      </c>
      <c r="B166" s="158">
        <v>2017</v>
      </c>
      <c r="C166" s="158">
        <v>641862.68999999994</v>
      </c>
      <c r="D166" s="158">
        <v>19239.39</v>
      </c>
      <c r="E166" s="158">
        <v>0</v>
      </c>
      <c r="F166" s="158">
        <v>0</v>
      </c>
      <c r="G166" s="158">
        <v>5000</v>
      </c>
      <c r="H166" s="158">
        <v>0</v>
      </c>
      <c r="I166" s="158">
        <v>0</v>
      </c>
      <c r="J166" s="158">
        <v>0</v>
      </c>
      <c r="K166" s="158">
        <v>28974.05</v>
      </c>
      <c r="L166" s="158">
        <v>605923.97</v>
      </c>
      <c r="M166" s="158">
        <v>0</v>
      </c>
      <c r="N166" s="158">
        <v>6964.67</v>
      </c>
      <c r="O166" s="158">
        <v>0</v>
      </c>
      <c r="P166" s="158">
        <v>0</v>
      </c>
      <c r="Q166" s="158">
        <v>0</v>
      </c>
      <c r="R166" s="158">
        <v>0</v>
      </c>
      <c r="S166" s="158">
        <v>0</v>
      </c>
      <c r="T166" s="158">
        <f t="shared" si="0"/>
        <v>636862.68999999994</v>
      </c>
    </row>
    <row r="167" spans="1:20" ht="14.4">
      <c r="A167" s="157" t="s">
        <v>120</v>
      </c>
      <c r="B167" s="158">
        <v>2018</v>
      </c>
      <c r="C167" s="158">
        <v>511690.91</v>
      </c>
      <c r="D167" s="158">
        <v>38967.22</v>
      </c>
      <c r="E167" s="158">
        <v>0</v>
      </c>
      <c r="F167" s="158">
        <v>0</v>
      </c>
      <c r="G167" s="158">
        <v>133652</v>
      </c>
      <c r="H167" s="158">
        <v>0</v>
      </c>
      <c r="I167" s="158">
        <v>0</v>
      </c>
      <c r="J167" s="158">
        <v>0</v>
      </c>
      <c r="K167" s="158">
        <v>68206.039999999994</v>
      </c>
      <c r="L167" s="158">
        <v>443006.29</v>
      </c>
      <c r="M167" s="158">
        <v>0</v>
      </c>
      <c r="N167" s="158">
        <v>478.58</v>
      </c>
      <c r="O167" s="158">
        <v>0</v>
      </c>
      <c r="P167" s="158">
        <v>0</v>
      </c>
      <c r="Q167" s="158">
        <v>0</v>
      </c>
      <c r="R167" s="158">
        <v>0</v>
      </c>
      <c r="S167" s="158">
        <v>0</v>
      </c>
      <c r="T167" s="158">
        <f t="shared" si="0"/>
        <v>378038.91</v>
      </c>
    </row>
    <row r="168" spans="1:20" ht="14.4">
      <c r="A168" s="157" t="s">
        <v>120</v>
      </c>
      <c r="B168" s="158">
        <v>2019</v>
      </c>
      <c r="C168" s="158">
        <v>453420.74</v>
      </c>
      <c r="D168" s="158">
        <v>24257.16</v>
      </c>
      <c r="E168" s="158">
        <v>0</v>
      </c>
      <c r="F168" s="158">
        <v>0</v>
      </c>
      <c r="G168" s="158">
        <v>7226.78</v>
      </c>
      <c r="H168" s="158">
        <v>0</v>
      </c>
      <c r="I168" s="158">
        <v>0</v>
      </c>
      <c r="J168" s="158">
        <v>0</v>
      </c>
      <c r="K168" s="158">
        <v>50964.27</v>
      </c>
      <c r="L168" s="158">
        <v>373507.61</v>
      </c>
      <c r="M168" s="158">
        <v>0</v>
      </c>
      <c r="N168" s="158">
        <v>28948.86</v>
      </c>
      <c r="O168" s="158">
        <v>0</v>
      </c>
      <c r="P168" s="158">
        <v>0</v>
      </c>
      <c r="Q168" s="158">
        <v>0</v>
      </c>
      <c r="R168" s="158">
        <v>0</v>
      </c>
      <c r="S168" s="158">
        <v>0</v>
      </c>
      <c r="T168" s="158">
        <f t="shared" si="0"/>
        <v>446193.95999999996</v>
      </c>
    </row>
    <row r="169" spans="1:20" ht="14.4">
      <c r="A169" s="157" t="s">
        <v>120</v>
      </c>
      <c r="B169" s="158">
        <v>2020</v>
      </c>
      <c r="C169" s="158">
        <v>560913.72</v>
      </c>
      <c r="D169" s="158">
        <v>85370.28</v>
      </c>
      <c r="E169" s="158">
        <v>0</v>
      </c>
      <c r="F169" s="158">
        <v>0</v>
      </c>
      <c r="G169" s="158">
        <v>4759</v>
      </c>
      <c r="H169" s="158">
        <v>0</v>
      </c>
      <c r="I169" s="158">
        <v>0</v>
      </c>
      <c r="J169" s="158">
        <v>0</v>
      </c>
      <c r="K169" s="158">
        <v>33387.64</v>
      </c>
      <c r="L169" s="158">
        <v>496916.08</v>
      </c>
      <c r="M169" s="158">
        <v>0</v>
      </c>
      <c r="N169" s="158">
        <v>30610</v>
      </c>
      <c r="O169" s="158">
        <v>0</v>
      </c>
      <c r="P169" s="158">
        <v>0</v>
      </c>
      <c r="Q169" s="158">
        <v>0</v>
      </c>
      <c r="R169" s="158">
        <v>0</v>
      </c>
      <c r="S169" s="158">
        <v>0</v>
      </c>
      <c r="T169" s="158">
        <f t="shared" si="0"/>
        <v>556154.72</v>
      </c>
    </row>
    <row r="170" spans="1:20" ht="14.4">
      <c r="A170" s="157" t="s">
        <v>120</v>
      </c>
      <c r="B170" s="158">
        <v>2021</v>
      </c>
      <c r="C170" s="158">
        <v>487852.16</v>
      </c>
      <c r="D170" s="158">
        <v>12508.33</v>
      </c>
      <c r="E170" s="158">
        <v>0</v>
      </c>
      <c r="F170" s="158">
        <v>0</v>
      </c>
      <c r="G170" s="158">
        <v>44039.87</v>
      </c>
      <c r="H170" s="158">
        <v>0</v>
      </c>
      <c r="I170" s="158">
        <v>0</v>
      </c>
      <c r="J170" s="158">
        <v>0</v>
      </c>
      <c r="K170" s="158">
        <v>116841.32</v>
      </c>
      <c r="L170" s="158">
        <v>346366.23</v>
      </c>
      <c r="M170" s="158">
        <v>0</v>
      </c>
      <c r="N170" s="158">
        <v>24644.61</v>
      </c>
      <c r="O170" s="158">
        <v>0</v>
      </c>
      <c r="P170" s="158">
        <v>0</v>
      </c>
      <c r="Q170" s="158">
        <v>0</v>
      </c>
      <c r="R170" s="158">
        <v>0</v>
      </c>
      <c r="S170" s="158">
        <v>0</v>
      </c>
      <c r="T170" s="158">
        <f t="shared" si="0"/>
        <v>443812.29</v>
      </c>
    </row>
    <row r="171" spans="1:20" ht="14.4">
      <c r="A171" s="157" t="s">
        <v>120</v>
      </c>
      <c r="B171" s="158">
        <v>2022</v>
      </c>
      <c r="C171" s="158">
        <v>723189.93</v>
      </c>
      <c r="D171" s="158">
        <v>17053.59</v>
      </c>
      <c r="E171" s="158">
        <v>0</v>
      </c>
      <c r="F171" s="158">
        <v>0</v>
      </c>
      <c r="G171" s="158">
        <v>129441.93</v>
      </c>
      <c r="H171" s="158">
        <v>0</v>
      </c>
      <c r="I171" s="158">
        <v>0</v>
      </c>
      <c r="J171" s="158">
        <v>0</v>
      </c>
      <c r="K171" s="158">
        <v>88974.98</v>
      </c>
      <c r="L171" s="158">
        <v>573593.31999999995</v>
      </c>
      <c r="M171" s="158">
        <v>0</v>
      </c>
      <c r="N171" s="158">
        <v>60621.63</v>
      </c>
      <c r="O171" s="158">
        <v>0</v>
      </c>
      <c r="P171" s="158">
        <v>0</v>
      </c>
      <c r="Q171" s="158">
        <v>0</v>
      </c>
      <c r="R171" s="158">
        <v>0</v>
      </c>
      <c r="S171" s="158">
        <v>0</v>
      </c>
      <c r="T171" s="158">
        <f t="shared" si="0"/>
        <v>593748</v>
      </c>
    </row>
    <row r="172" spans="1:20" ht="14.4">
      <c r="A172" s="157" t="s">
        <v>120</v>
      </c>
      <c r="B172" s="158">
        <v>2023</v>
      </c>
      <c r="C172" s="158">
        <v>755945.88</v>
      </c>
      <c r="D172" s="158">
        <v>8426.74</v>
      </c>
      <c r="E172" s="158">
        <v>70449.919999999998</v>
      </c>
      <c r="F172" s="158">
        <v>0</v>
      </c>
      <c r="G172" s="158">
        <v>137711.87</v>
      </c>
      <c r="H172" s="158">
        <v>0</v>
      </c>
      <c r="I172" s="158">
        <v>0</v>
      </c>
      <c r="J172" s="158">
        <v>0</v>
      </c>
      <c r="K172" s="158">
        <v>40267.550000000003</v>
      </c>
      <c r="L172" s="158">
        <v>600778.26</v>
      </c>
      <c r="M172" s="158">
        <v>0</v>
      </c>
      <c r="N172" s="158">
        <v>44450.15</v>
      </c>
      <c r="O172" s="158">
        <v>0</v>
      </c>
      <c r="P172" s="158">
        <v>0</v>
      </c>
      <c r="Q172" s="158">
        <v>0</v>
      </c>
      <c r="R172" s="158">
        <v>0</v>
      </c>
      <c r="S172" s="158">
        <v>0</v>
      </c>
      <c r="T172" s="158">
        <f t="shared" si="0"/>
        <v>618234.01</v>
      </c>
    </row>
    <row r="173" spans="1:20" ht="14.4">
      <c r="A173" s="157" t="s">
        <v>301</v>
      </c>
      <c r="B173" s="158">
        <v>2015</v>
      </c>
      <c r="C173" s="158">
        <v>20361352</v>
      </c>
      <c r="D173" s="158">
        <v>535519</v>
      </c>
      <c r="E173" s="158">
        <v>4187671</v>
      </c>
      <c r="F173" s="158">
        <v>-145715</v>
      </c>
      <c r="G173" s="158">
        <v>0</v>
      </c>
      <c r="H173" s="158">
        <v>0</v>
      </c>
      <c r="I173" s="158">
        <v>0</v>
      </c>
      <c r="J173" s="158">
        <v>0</v>
      </c>
      <c r="K173" s="158">
        <v>3520909.13</v>
      </c>
      <c r="L173" s="158">
        <v>8593198.2200000007</v>
      </c>
      <c r="M173" s="158">
        <v>463095.67</v>
      </c>
      <c r="N173" s="158">
        <v>5500826.9000000004</v>
      </c>
      <c r="O173" s="158">
        <v>0</v>
      </c>
      <c r="P173" s="158"/>
      <c r="Q173" s="158"/>
      <c r="R173" s="158"/>
      <c r="S173" s="158"/>
      <c r="T173" s="158">
        <f t="shared" si="0"/>
        <v>20361352</v>
      </c>
    </row>
    <row r="174" spans="1:20" ht="14.4">
      <c r="A174" s="157" t="s">
        <v>301</v>
      </c>
      <c r="B174" s="158">
        <v>2016</v>
      </c>
      <c r="C174" s="158">
        <v>20674030.399999999</v>
      </c>
      <c r="D174" s="158">
        <v>1358986.78</v>
      </c>
      <c r="E174" s="158">
        <v>3257135.7</v>
      </c>
      <c r="F174" s="158">
        <v>0</v>
      </c>
      <c r="G174" s="158">
        <v>0</v>
      </c>
      <c r="H174" s="158">
        <v>0</v>
      </c>
      <c r="I174" s="158">
        <v>0</v>
      </c>
      <c r="J174" s="158">
        <v>0</v>
      </c>
      <c r="K174" s="158">
        <v>3804386.43</v>
      </c>
      <c r="L174" s="158">
        <v>10067669.18</v>
      </c>
      <c r="M174" s="158">
        <v>618517.5</v>
      </c>
      <c r="N174" s="158">
        <v>6183457.29</v>
      </c>
      <c r="O174" s="158">
        <v>0</v>
      </c>
      <c r="P174" s="158">
        <v>0</v>
      </c>
      <c r="Q174" s="158">
        <v>0</v>
      </c>
      <c r="R174" s="158">
        <v>0</v>
      </c>
      <c r="S174" s="158">
        <v>0</v>
      </c>
      <c r="T174" s="158">
        <f t="shared" si="0"/>
        <v>20674030.399999999</v>
      </c>
    </row>
    <row r="175" spans="1:20" ht="14.4">
      <c r="A175" s="157" t="s">
        <v>301</v>
      </c>
      <c r="B175" s="158">
        <v>2017</v>
      </c>
      <c r="C175" s="158">
        <v>23231202.91</v>
      </c>
      <c r="D175" s="158">
        <v>1561076.52</v>
      </c>
      <c r="E175" s="158">
        <v>3736661.21</v>
      </c>
      <c r="F175" s="158">
        <v>0</v>
      </c>
      <c r="G175" s="158">
        <v>0</v>
      </c>
      <c r="H175" s="158">
        <v>0</v>
      </c>
      <c r="I175" s="158">
        <v>0</v>
      </c>
      <c r="J175" s="158">
        <v>0</v>
      </c>
      <c r="K175" s="158">
        <v>3709586.28</v>
      </c>
      <c r="L175" s="158">
        <v>9228629.9199999999</v>
      </c>
      <c r="M175" s="158">
        <v>760934</v>
      </c>
      <c r="N175" s="158">
        <v>5795392</v>
      </c>
      <c r="O175" s="158">
        <v>0</v>
      </c>
      <c r="P175" s="158">
        <v>0</v>
      </c>
      <c r="Q175" s="158">
        <v>0</v>
      </c>
      <c r="R175" s="158">
        <v>0</v>
      </c>
      <c r="S175" s="158">
        <v>0</v>
      </c>
      <c r="T175" s="158">
        <f t="shared" si="0"/>
        <v>23231202.91</v>
      </c>
    </row>
    <row r="176" spans="1:20" ht="14.4">
      <c r="A176" s="157" t="s">
        <v>301</v>
      </c>
      <c r="B176" s="158">
        <v>2018</v>
      </c>
      <c r="C176" s="158">
        <v>18545588</v>
      </c>
      <c r="D176" s="158">
        <v>3412325</v>
      </c>
      <c r="E176" s="158">
        <v>6076589</v>
      </c>
      <c r="F176" s="158">
        <v>0</v>
      </c>
      <c r="G176" s="158">
        <v>0</v>
      </c>
      <c r="H176" s="158">
        <v>0</v>
      </c>
      <c r="I176" s="158">
        <v>0</v>
      </c>
      <c r="J176" s="158">
        <v>0</v>
      </c>
      <c r="K176" s="158">
        <v>2619983</v>
      </c>
      <c r="L176" s="158">
        <v>7288284</v>
      </c>
      <c r="M176" s="158">
        <v>302169</v>
      </c>
      <c r="N176" s="158">
        <v>2258565</v>
      </c>
      <c r="O176" s="158">
        <v>0</v>
      </c>
      <c r="P176" s="158">
        <v>0</v>
      </c>
      <c r="Q176" s="158">
        <v>0</v>
      </c>
      <c r="R176" s="158">
        <v>0</v>
      </c>
      <c r="S176" s="158">
        <v>0</v>
      </c>
      <c r="T176" s="158">
        <f t="shared" si="0"/>
        <v>18545588</v>
      </c>
    </row>
    <row r="177" spans="1:20" ht="14.4">
      <c r="A177" s="157" t="s">
        <v>301</v>
      </c>
      <c r="B177" s="158">
        <v>2019</v>
      </c>
      <c r="C177" s="158">
        <v>26204172</v>
      </c>
      <c r="D177" s="158">
        <v>2814981</v>
      </c>
      <c r="E177" s="158">
        <v>5843727</v>
      </c>
      <c r="F177" s="158">
        <v>0</v>
      </c>
      <c r="G177" s="158">
        <v>34153.019999999997</v>
      </c>
      <c r="H177" s="158">
        <v>0</v>
      </c>
      <c r="I177" s="158">
        <v>0</v>
      </c>
      <c r="J177" s="158">
        <v>0</v>
      </c>
      <c r="K177" s="158">
        <v>4176716</v>
      </c>
      <c r="L177" s="158">
        <v>9938082</v>
      </c>
      <c r="M177" s="158">
        <v>336568</v>
      </c>
      <c r="N177" s="158">
        <v>5909078.1900000004</v>
      </c>
      <c r="O177" s="158">
        <v>0</v>
      </c>
      <c r="P177" s="158">
        <v>0</v>
      </c>
      <c r="Q177" s="158">
        <v>0</v>
      </c>
      <c r="R177" s="158">
        <v>0</v>
      </c>
      <c r="S177" s="158">
        <v>0</v>
      </c>
      <c r="T177" s="158">
        <f t="shared" si="0"/>
        <v>26170018.98</v>
      </c>
    </row>
    <row r="178" spans="1:20" ht="14.4">
      <c r="A178" s="157" t="s">
        <v>301</v>
      </c>
      <c r="B178" s="158">
        <v>2020</v>
      </c>
      <c r="C178" s="158">
        <v>32128784.91</v>
      </c>
      <c r="D178" s="158">
        <v>1611067.88</v>
      </c>
      <c r="E178" s="158">
        <v>4744864.4000000004</v>
      </c>
      <c r="F178" s="158">
        <v>0</v>
      </c>
      <c r="G178" s="158">
        <v>180147.28</v>
      </c>
      <c r="H178" s="158">
        <v>0</v>
      </c>
      <c r="I178" s="158">
        <v>0</v>
      </c>
      <c r="J178" s="158">
        <v>0</v>
      </c>
      <c r="K178" s="158">
        <v>4357030.93</v>
      </c>
      <c r="L178" s="158">
        <v>6626790.7800000003</v>
      </c>
      <c r="M178" s="158">
        <v>159979.67000000001</v>
      </c>
      <c r="N178" s="158">
        <v>14415755.49</v>
      </c>
      <c r="O178" s="158">
        <v>1824363.64</v>
      </c>
      <c r="P178" s="158">
        <v>0</v>
      </c>
      <c r="Q178" s="158">
        <v>0</v>
      </c>
      <c r="R178" s="158">
        <v>0</v>
      </c>
      <c r="S178" s="158">
        <v>0</v>
      </c>
      <c r="T178" s="158">
        <f t="shared" si="0"/>
        <v>31948637.629999999</v>
      </c>
    </row>
    <row r="179" spans="1:20" ht="14.4">
      <c r="A179" s="157" t="s">
        <v>301</v>
      </c>
      <c r="B179" s="158">
        <v>2021</v>
      </c>
      <c r="C179" s="158">
        <v>25527356.600000001</v>
      </c>
      <c r="D179" s="158">
        <v>2621835.39</v>
      </c>
      <c r="E179" s="158">
        <v>8825496.1500000004</v>
      </c>
      <c r="F179" s="158">
        <v>0</v>
      </c>
      <c r="G179" s="158">
        <v>553366.31999999995</v>
      </c>
      <c r="H179" s="158">
        <v>0</v>
      </c>
      <c r="I179" s="158">
        <v>0</v>
      </c>
      <c r="J179" s="158">
        <v>0</v>
      </c>
      <c r="K179" s="158">
        <v>3140127.83</v>
      </c>
      <c r="L179" s="158">
        <v>7819421.5099999998</v>
      </c>
      <c r="M179" s="158">
        <v>324154.37</v>
      </c>
      <c r="N179" s="158">
        <v>5418156.7400000002</v>
      </c>
      <c r="O179" s="158">
        <v>0</v>
      </c>
      <c r="P179" s="158">
        <v>0</v>
      </c>
      <c r="Q179" s="158">
        <v>0</v>
      </c>
      <c r="R179" s="158">
        <v>0</v>
      </c>
      <c r="S179" s="158">
        <v>0</v>
      </c>
      <c r="T179" s="158">
        <f t="shared" si="0"/>
        <v>24973990.280000001</v>
      </c>
    </row>
    <row r="180" spans="1:20" ht="14.4">
      <c r="A180" s="157" t="s">
        <v>301</v>
      </c>
      <c r="B180" s="158">
        <v>2022</v>
      </c>
      <c r="C180" s="158">
        <v>30046457.690000001</v>
      </c>
      <c r="D180" s="158">
        <v>1809519.8</v>
      </c>
      <c r="E180" s="158">
        <v>8947607.9600000009</v>
      </c>
      <c r="F180" s="158">
        <v>0</v>
      </c>
      <c r="G180" s="158">
        <v>48491.75</v>
      </c>
      <c r="H180" s="158">
        <v>0</v>
      </c>
      <c r="I180" s="158">
        <v>0</v>
      </c>
      <c r="J180" s="158">
        <v>0</v>
      </c>
      <c r="K180" s="158">
        <v>2396107.2799999998</v>
      </c>
      <c r="L180" s="158">
        <v>10636441.890000001</v>
      </c>
      <c r="M180" s="158">
        <v>683006.59</v>
      </c>
      <c r="N180" s="158">
        <v>7383293.9699999997</v>
      </c>
      <c r="O180" s="158">
        <v>0</v>
      </c>
      <c r="P180" s="158">
        <v>0</v>
      </c>
      <c r="Q180" s="158">
        <v>0</v>
      </c>
      <c r="R180" s="158">
        <v>0</v>
      </c>
      <c r="S180" s="158">
        <v>0</v>
      </c>
      <c r="T180" s="158">
        <f t="shared" si="0"/>
        <v>29997965.940000001</v>
      </c>
    </row>
    <row r="181" spans="1:20" ht="14.4">
      <c r="A181" s="157" t="s">
        <v>301</v>
      </c>
      <c r="B181" s="158">
        <v>2023</v>
      </c>
      <c r="C181" s="158">
        <v>37894648.579999998</v>
      </c>
      <c r="D181" s="158">
        <v>2803406</v>
      </c>
      <c r="E181" s="158">
        <v>15292014.25</v>
      </c>
      <c r="F181" s="158">
        <v>0</v>
      </c>
      <c r="G181" s="158">
        <v>0</v>
      </c>
      <c r="H181" s="158">
        <v>0</v>
      </c>
      <c r="I181" s="158">
        <v>0</v>
      </c>
      <c r="J181" s="158">
        <v>0</v>
      </c>
      <c r="K181" s="158">
        <v>2665011.88</v>
      </c>
      <c r="L181" s="158">
        <v>6186532.96</v>
      </c>
      <c r="M181" s="158">
        <v>590218.61</v>
      </c>
      <c r="N181" s="158">
        <v>13160869.890000001</v>
      </c>
      <c r="O181" s="158">
        <v>0</v>
      </c>
      <c r="P181" s="158">
        <v>0</v>
      </c>
      <c r="Q181" s="158">
        <v>0</v>
      </c>
      <c r="R181" s="158">
        <v>0</v>
      </c>
      <c r="S181" s="158">
        <v>0</v>
      </c>
      <c r="T181" s="158">
        <f t="shared" si="0"/>
        <v>37894648.579999998</v>
      </c>
    </row>
    <row r="182" spans="1:20" ht="14.4">
      <c r="A182" s="157" t="s">
        <v>123</v>
      </c>
      <c r="B182" s="158">
        <v>2015</v>
      </c>
      <c r="C182" s="158">
        <v>8891797.0600000005</v>
      </c>
      <c r="D182" s="158">
        <v>2668927.83</v>
      </c>
      <c r="E182" s="158">
        <v>1327041.44</v>
      </c>
      <c r="F182" s="158">
        <v>0</v>
      </c>
      <c r="G182" s="158">
        <v>0</v>
      </c>
      <c r="H182" s="158">
        <v>0</v>
      </c>
      <c r="I182" s="158">
        <v>0</v>
      </c>
      <c r="J182" s="158">
        <v>0</v>
      </c>
      <c r="K182" s="158">
        <v>2003551.71</v>
      </c>
      <c r="L182" s="158">
        <v>4376161.4400000004</v>
      </c>
      <c r="M182" s="158">
        <v>351332.09</v>
      </c>
      <c r="N182" s="158">
        <v>2160751.83</v>
      </c>
      <c r="O182" s="158">
        <v>0</v>
      </c>
      <c r="P182" s="158"/>
      <c r="Q182" s="158"/>
      <c r="R182" s="158"/>
      <c r="S182" s="158"/>
      <c r="T182" s="158">
        <f t="shared" si="0"/>
        <v>8891797.0600000005</v>
      </c>
    </row>
    <row r="183" spans="1:20" ht="14.4">
      <c r="A183" s="157" t="s">
        <v>123</v>
      </c>
      <c r="B183" s="158">
        <v>2016</v>
      </c>
      <c r="C183" s="158">
        <v>8626092.0199999996</v>
      </c>
      <c r="D183" s="158">
        <v>3340627.51</v>
      </c>
      <c r="E183" s="158">
        <v>915757.72</v>
      </c>
      <c r="F183" s="158">
        <v>0</v>
      </c>
      <c r="G183" s="158">
        <v>0</v>
      </c>
      <c r="H183" s="158">
        <v>0</v>
      </c>
      <c r="I183" s="158">
        <v>0</v>
      </c>
      <c r="J183" s="158">
        <v>0</v>
      </c>
      <c r="K183" s="158">
        <v>1264394.71</v>
      </c>
      <c r="L183" s="158">
        <v>3559156.94</v>
      </c>
      <c r="M183" s="158">
        <v>990811.07</v>
      </c>
      <c r="N183" s="158">
        <v>2811729.31</v>
      </c>
      <c r="O183" s="158">
        <v>0</v>
      </c>
      <c r="P183" s="158">
        <v>0</v>
      </c>
      <c r="Q183" s="158">
        <v>0</v>
      </c>
      <c r="R183" s="158">
        <v>0</v>
      </c>
      <c r="S183" s="158">
        <v>0</v>
      </c>
      <c r="T183" s="158">
        <f t="shared" si="0"/>
        <v>8626092.0199999996</v>
      </c>
    </row>
    <row r="184" spans="1:20" ht="14.4">
      <c r="A184" s="157" t="s">
        <v>123</v>
      </c>
      <c r="B184" s="158">
        <v>2017</v>
      </c>
      <c r="C184" s="158">
        <v>9491828.9199999999</v>
      </c>
      <c r="D184" s="158">
        <v>2479007</v>
      </c>
      <c r="E184" s="158">
        <v>707218</v>
      </c>
      <c r="F184" s="158">
        <v>0</v>
      </c>
      <c r="G184" s="158">
        <v>0</v>
      </c>
      <c r="H184" s="158">
        <v>0</v>
      </c>
      <c r="I184" s="158">
        <v>0</v>
      </c>
      <c r="J184" s="158">
        <v>0</v>
      </c>
      <c r="K184" s="158">
        <v>1263518</v>
      </c>
      <c r="L184" s="158">
        <v>4627310.18</v>
      </c>
      <c r="M184" s="158">
        <v>752287.18</v>
      </c>
      <c r="N184" s="158">
        <v>2141494.9700000002</v>
      </c>
      <c r="O184" s="158">
        <v>0</v>
      </c>
      <c r="P184" s="158">
        <v>0</v>
      </c>
      <c r="Q184" s="158">
        <v>0</v>
      </c>
      <c r="R184" s="158">
        <v>0</v>
      </c>
      <c r="S184" s="158">
        <v>0</v>
      </c>
      <c r="T184" s="158">
        <f t="shared" si="0"/>
        <v>9491828.9199999999</v>
      </c>
    </row>
    <row r="185" spans="1:20" ht="14.4">
      <c r="A185" s="157" t="s">
        <v>123</v>
      </c>
      <c r="B185" s="158">
        <v>2018</v>
      </c>
      <c r="C185" s="158">
        <v>10886000.390000001</v>
      </c>
      <c r="D185" s="158">
        <v>3915368.45</v>
      </c>
      <c r="E185" s="158">
        <v>1214036.32</v>
      </c>
      <c r="F185" s="158">
        <v>0</v>
      </c>
      <c r="G185" s="158">
        <v>0</v>
      </c>
      <c r="H185" s="158">
        <v>0</v>
      </c>
      <c r="I185" s="158">
        <v>0</v>
      </c>
      <c r="J185" s="158">
        <v>0</v>
      </c>
      <c r="K185" s="158">
        <v>1494693.42</v>
      </c>
      <c r="L185" s="158">
        <v>4786233.33</v>
      </c>
      <c r="M185" s="158">
        <v>850122.64</v>
      </c>
      <c r="N185" s="158">
        <v>2540914.6800000002</v>
      </c>
      <c r="O185" s="158">
        <v>0</v>
      </c>
      <c r="P185" s="158">
        <v>0</v>
      </c>
      <c r="Q185" s="158">
        <v>0</v>
      </c>
      <c r="R185" s="158">
        <v>0</v>
      </c>
      <c r="S185" s="158">
        <v>0</v>
      </c>
      <c r="T185" s="158">
        <f t="shared" si="0"/>
        <v>10886000.390000001</v>
      </c>
    </row>
    <row r="186" spans="1:20" ht="14.4">
      <c r="A186" s="157" t="s">
        <v>123</v>
      </c>
      <c r="B186" s="158">
        <v>2019</v>
      </c>
      <c r="C186" s="158">
        <v>10201364.130000001</v>
      </c>
      <c r="D186" s="158">
        <v>2860505</v>
      </c>
      <c r="E186" s="158">
        <v>1698478.66</v>
      </c>
      <c r="F186" s="158">
        <v>0</v>
      </c>
      <c r="G186" s="158">
        <v>0</v>
      </c>
      <c r="H186" s="158">
        <v>0</v>
      </c>
      <c r="I186" s="158">
        <v>0</v>
      </c>
      <c r="J186" s="158">
        <v>0</v>
      </c>
      <c r="K186" s="158">
        <v>1452622.32</v>
      </c>
      <c r="L186" s="158">
        <v>3980468.11</v>
      </c>
      <c r="M186" s="158">
        <v>936557.24</v>
      </c>
      <c r="N186" s="158">
        <v>2133237.79</v>
      </c>
      <c r="O186" s="158">
        <v>0</v>
      </c>
      <c r="P186" s="158">
        <v>0</v>
      </c>
      <c r="Q186" s="158">
        <v>0</v>
      </c>
      <c r="R186" s="158">
        <v>0</v>
      </c>
      <c r="S186" s="158">
        <v>0</v>
      </c>
      <c r="T186" s="158">
        <f t="shared" si="0"/>
        <v>10201364.130000001</v>
      </c>
    </row>
    <row r="187" spans="1:20" ht="14.4">
      <c r="A187" s="157" t="s">
        <v>123</v>
      </c>
      <c r="B187" s="158">
        <v>2020</v>
      </c>
      <c r="C187" s="158">
        <v>11674370.869999999</v>
      </c>
      <c r="D187" s="158">
        <v>2204729.19</v>
      </c>
      <c r="E187" s="158">
        <v>1207312.07</v>
      </c>
      <c r="F187" s="158">
        <v>0</v>
      </c>
      <c r="G187" s="158">
        <v>0</v>
      </c>
      <c r="H187" s="158">
        <v>0</v>
      </c>
      <c r="I187" s="158">
        <v>0</v>
      </c>
      <c r="J187" s="158">
        <v>0</v>
      </c>
      <c r="K187" s="158">
        <v>1360406.93</v>
      </c>
      <c r="L187" s="158">
        <v>5227648.63</v>
      </c>
      <c r="M187" s="158">
        <v>830354.74</v>
      </c>
      <c r="N187" s="158">
        <v>3048648.5</v>
      </c>
      <c r="O187" s="158">
        <v>0</v>
      </c>
      <c r="P187" s="158">
        <v>0</v>
      </c>
      <c r="Q187" s="158">
        <v>0</v>
      </c>
      <c r="R187" s="158">
        <v>0</v>
      </c>
      <c r="S187" s="158">
        <v>0</v>
      </c>
      <c r="T187" s="158">
        <f t="shared" si="0"/>
        <v>11674370.869999999</v>
      </c>
    </row>
    <row r="188" spans="1:20" ht="14.4">
      <c r="A188" s="157" t="s">
        <v>123</v>
      </c>
      <c r="B188" s="158">
        <v>2021</v>
      </c>
      <c r="C188" s="158">
        <v>7251655.0999999996</v>
      </c>
      <c r="D188" s="158">
        <v>2461350.79</v>
      </c>
      <c r="E188" s="158">
        <v>1119716.04</v>
      </c>
      <c r="F188" s="158">
        <v>0</v>
      </c>
      <c r="G188" s="158">
        <v>0</v>
      </c>
      <c r="H188" s="158">
        <v>0</v>
      </c>
      <c r="I188" s="158">
        <v>0</v>
      </c>
      <c r="J188" s="158">
        <v>0</v>
      </c>
      <c r="K188" s="158">
        <v>1129927.42</v>
      </c>
      <c r="L188" s="158">
        <v>2798748.57</v>
      </c>
      <c r="M188" s="158">
        <v>852858.93</v>
      </c>
      <c r="N188" s="158">
        <v>1350404.14</v>
      </c>
      <c r="O188" s="158">
        <v>0</v>
      </c>
      <c r="P188" s="158">
        <v>0</v>
      </c>
      <c r="Q188" s="158">
        <v>0</v>
      </c>
      <c r="R188" s="158">
        <v>0</v>
      </c>
      <c r="S188" s="158">
        <v>0</v>
      </c>
      <c r="T188" s="158">
        <f t="shared" si="0"/>
        <v>7251655.0999999996</v>
      </c>
    </row>
    <row r="189" spans="1:20" ht="14.4">
      <c r="A189" s="157" t="s">
        <v>123</v>
      </c>
      <c r="B189" s="158">
        <v>2022</v>
      </c>
      <c r="C189" s="158">
        <v>8171696.1500000004</v>
      </c>
      <c r="D189" s="158">
        <v>4085084</v>
      </c>
      <c r="E189" s="158">
        <v>1098917.93</v>
      </c>
      <c r="F189" s="158">
        <v>0</v>
      </c>
      <c r="G189" s="158">
        <v>0</v>
      </c>
      <c r="H189" s="158">
        <v>0</v>
      </c>
      <c r="I189" s="158">
        <v>0</v>
      </c>
      <c r="J189" s="158">
        <v>0</v>
      </c>
      <c r="K189" s="158">
        <v>1117623.0900000001</v>
      </c>
      <c r="L189" s="158">
        <v>3547481.15</v>
      </c>
      <c r="M189" s="158">
        <v>771373.6</v>
      </c>
      <c r="N189" s="158">
        <v>1636300.39</v>
      </c>
      <c r="O189" s="158">
        <v>0</v>
      </c>
      <c r="P189" s="158">
        <v>0</v>
      </c>
      <c r="Q189" s="158">
        <v>0</v>
      </c>
      <c r="R189" s="158">
        <v>0</v>
      </c>
      <c r="S189" s="158">
        <v>0</v>
      </c>
      <c r="T189" s="158">
        <f t="shared" si="0"/>
        <v>8171696.1500000004</v>
      </c>
    </row>
    <row r="190" spans="1:20" ht="14.4">
      <c r="A190" s="157" t="s">
        <v>123</v>
      </c>
      <c r="B190" s="158">
        <v>2023</v>
      </c>
      <c r="C190" s="158">
        <v>9229524.8300000001</v>
      </c>
      <c r="D190" s="158">
        <v>3260890.03</v>
      </c>
      <c r="E190" s="158">
        <v>1780099.29</v>
      </c>
      <c r="F190" s="158">
        <v>0</v>
      </c>
      <c r="G190" s="158">
        <v>0</v>
      </c>
      <c r="H190" s="158">
        <v>0</v>
      </c>
      <c r="I190" s="158">
        <v>0</v>
      </c>
      <c r="J190" s="158">
        <v>0</v>
      </c>
      <c r="K190" s="158">
        <v>1273701.31</v>
      </c>
      <c r="L190" s="158">
        <v>3665731.26</v>
      </c>
      <c r="M190" s="158">
        <v>887924.31</v>
      </c>
      <c r="N190" s="158">
        <v>1622068.67</v>
      </c>
      <c r="O190" s="158">
        <v>0</v>
      </c>
      <c r="P190" s="158">
        <v>0</v>
      </c>
      <c r="Q190" s="158">
        <v>0</v>
      </c>
      <c r="R190" s="158">
        <v>0</v>
      </c>
      <c r="S190" s="158">
        <v>0</v>
      </c>
      <c r="T190" s="158">
        <f t="shared" si="0"/>
        <v>9229524.8300000001</v>
      </c>
    </row>
    <row r="191" spans="1:20" ht="14.4">
      <c r="A191" s="157" t="s">
        <v>124</v>
      </c>
      <c r="B191" s="158">
        <v>2015</v>
      </c>
      <c r="C191" s="158">
        <v>10291334.76</v>
      </c>
      <c r="D191" s="158">
        <v>0</v>
      </c>
      <c r="E191" s="158">
        <v>1228744.29</v>
      </c>
      <c r="F191" s="158">
        <v>0</v>
      </c>
      <c r="G191" s="158">
        <v>0</v>
      </c>
      <c r="H191" s="158">
        <v>0</v>
      </c>
      <c r="I191" s="158">
        <v>0</v>
      </c>
      <c r="J191" s="158">
        <v>0</v>
      </c>
      <c r="K191" s="158">
        <v>183860.5</v>
      </c>
      <c r="L191" s="158">
        <v>562063.04</v>
      </c>
      <c r="M191" s="158">
        <v>119829.54</v>
      </c>
      <c r="N191" s="158">
        <v>424406.72</v>
      </c>
      <c r="O191" s="158">
        <v>7679974.3300000001</v>
      </c>
      <c r="P191" s="158"/>
      <c r="Q191" s="158"/>
      <c r="R191" s="158"/>
      <c r="S191" s="158"/>
      <c r="T191" s="158">
        <f t="shared" si="0"/>
        <v>10291334.76</v>
      </c>
    </row>
    <row r="192" spans="1:20" ht="14.4">
      <c r="A192" s="157" t="s">
        <v>124</v>
      </c>
      <c r="B192" s="158">
        <v>2016</v>
      </c>
      <c r="C192" s="158">
        <v>1398919.66</v>
      </c>
      <c r="D192" s="158">
        <v>33742.230000000003</v>
      </c>
      <c r="E192" s="158">
        <v>304021.94</v>
      </c>
      <c r="F192" s="158">
        <v>0</v>
      </c>
      <c r="G192" s="158">
        <v>0</v>
      </c>
      <c r="H192" s="158">
        <v>0</v>
      </c>
      <c r="I192" s="158">
        <v>0</v>
      </c>
      <c r="J192" s="158">
        <v>0</v>
      </c>
      <c r="K192" s="158">
        <v>43242.68</v>
      </c>
      <c r="L192" s="158">
        <v>711811.42</v>
      </c>
      <c r="M192" s="158">
        <v>138818.29</v>
      </c>
      <c r="N192" s="158">
        <v>171462.24</v>
      </c>
      <c r="O192" s="158">
        <v>29563.09</v>
      </c>
      <c r="P192" s="158">
        <v>0</v>
      </c>
      <c r="Q192" s="158">
        <v>0</v>
      </c>
      <c r="R192" s="158">
        <v>0</v>
      </c>
      <c r="S192" s="158">
        <v>0</v>
      </c>
      <c r="T192" s="158">
        <f t="shared" si="0"/>
        <v>1398919.66</v>
      </c>
    </row>
    <row r="193" spans="1:20" ht="14.4">
      <c r="A193" s="157" t="s">
        <v>124</v>
      </c>
      <c r="B193" s="158">
        <v>2017</v>
      </c>
      <c r="C193" s="158">
        <v>2147522.91</v>
      </c>
      <c r="D193" s="158">
        <v>45085.919999999998</v>
      </c>
      <c r="E193" s="158">
        <v>723783.89</v>
      </c>
      <c r="F193" s="158">
        <v>0</v>
      </c>
      <c r="G193" s="158">
        <v>0</v>
      </c>
      <c r="H193" s="158">
        <v>0</v>
      </c>
      <c r="I193" s="158">
        <v>0</v>
      </c>
      <c r="J193" s="158">
        <v>0</v>
      </c>
      <c r="K193" s="158">
        <v>106524.5</v>
      </c>
      <c r="L193" s="158">
        <v>756515.52</v>
      </c>
      <c r="M193" s="158">
        <v>114406.43</v>
      </c>
      <c r="N193" s="158">
        <v>229934.48</v>
      </c>
      <c r="O193" s="158">
        <v>216358.09</v>
      </c>
      <c r="P193" s="158">
        <v>0</v>
      </c>
      <c r="Q193" s="158">
        <v>0</v>
      </c>
      <c r="R193" s="158">
        <v>0</v>
      </c>
      <c r="S193" s="158">
        <v>0</v>
      </c>
      <c r="T193" s="158">
        <f t="shared" si="0"/>
        <v>2147522.91</v>
      </c>
    </row>
    <row r="194" spans="1:20" ht="14.4">
      <c r="A194" s="157" t="s">
        <v>124</v>
      </c>
      <c r="B194" s="158">
        <v>2018</v>
      </c>
      <c r="C194" s="158">
        <v>1866440.41</v>
      </c>
      <c r="D194" s="158">
        <v>38302.9</v>
      </c>
      <c r="E194" s="158">
        <v>363406.24</v>
      </c>
      <c r="F194" s="158">
        <v>0</v>
      </c>
      <c r="G194" s="158">
        <v>0</v>
      </c>
      <c r="H194" s="158">
        <v>0</v>
      </c>
      <c r="I194" s="158">
        <v>0</v>
      </c>
      <c r="J194" s="158">
        <v>0</v>
      </c>
      <c r="K194" s="158">
        <v>75565.509999999995</v>
      </c>
      <c r="L194" s="158">
        <v>739235.66</v>
      </c>
      <c r="M194" s="158">
        <v>165891.97</v>
      </c>
      <c r="N194" s="158">
        <v>319385.46999999997</v>
      </c>
      <c r="O194" s="158">
        <v>202955.56</v>
      </c>
      <c r="P194" s="158">
        <v>0</v>
      </c>
      <c r="Q194" s="158">
        <v>0</v>
      </c>
      <c r="R194" s="158">
        <v>0</v>
      </c>
      <c r="S194" s="158">
        <v>0</v>
      </c>
      <c r="T194" s="158">
        <f t="shared" si="0"/>
        <v>1866440.41</v>
      </c>
    </row>
    <row r="195" spans="1:20" ht="14.4">
      <c r="A195" s="157" t="s">
        <v>124</v>
      </c>
      <c r="B195" s="158">
        <v>2019</v>
      </c>
      <c r="C195" s="158">
        <v>2337778.9500000002</v>
      </c>
      <c r="D195" s="158">
        <v>73151.839999999997</v>
      </c>
      <c r="E195" s="158">
        <v>214247.92</v>
      </c>
      <c r="F195" s="158">
        <v>0</v>
      </c>
      <c r="G195" s="158">
        <v>0</v>
      </c>
      <c r="H195" s="158">
        <v>0</v>
      </c>
      <c r="I195" s="158">
        <v>0</v>
      </c>
      <c r="J195" s="158">
        <v>0</v>
      </c>
      <c r="K195" s="158">
        <v>195363.26</v>
      </c>
      <c r="L195" s="158">
        <v>950939.21</v>
      </c>
      <c r="M195" s="158">
        <v>194472.56</v>
      </c>
      <c r="N195" s="158">
        <v>764110.03</v>
      </c>
      <c r="O195" s="158">
        <v>18645.97</v>
      </c>
      <c r="P195" s="158">
        <v>0</v>
      </c>
      <c r="Q195" s="158">
        <v>0</v>
      </c>
      <c r="R195" s="158">
        <v>0</v>
      </c>
      <c r="S195" s="158">
        <v>0</v>
      </c>
      <c r="T195" s="158">
        <f t="shared" si="0"/>
        <v>2337778.9500000002</v>
      </c>
    </row>
    <row r="196" spans="1:20" ht="14.4">
      <c r="A196" s="157" t="s">
        <v>124</v>
      </c>
      <c r="B196" s="158">
        <v>2020</v>
      </c>
      <c r="C196" s="158">
        <v>1956441.98</v>
      </c>
      <c r="D196" s="158">
        <v>8102.85</v>
      </c>
      <c r="E196" s="158">
        <v>461764.37</v>
      </c>
      <c r="F196" s="158">
        <v>0</v>
      </c>
      <c r="G196" s="158">
        <v>0</v>
      </c>
      <c r="H196" s="158">
        <v>0</v>
      </c>
      <c r="I196" s="158">
        <v>0</v>
      </c>
      <c r="J196" s="158">
        <v>0</v>
      </c>
      <c r="K196" s="158">
        <v>111374.94</v>
      </c>
      <c r="L196" s="158">
        <v>625166.27</v>
      </c>
      <c r="M196" s="158">
        <v>151927.03</v>
      </c>
      <c r="N196" s="158">
        <v>528389.14</v>
      </c>
      <c r="O196" s="158">
        <v>77820.23</v>
      </c>
      <c r="P196" s="158">
        <v>0</v>
      </c>
      <c r="Q196" s="158">
        <v>0</v>
      </c>
      <c r="R196" s="158">
        <v>0</v>
      </c>
      <c r="S196" s="158">
        <v>0</v>
      </c>
      <c r="T196" s="158">
        <f t="shared" si="0"/>
        <v>1956441.98</v>
      </c>
    </row>
    <row r="197" spans="1:20" ht="14.4">
      <c r="A197" s="157" t="s">
        <v>124</v>
      </c>
      <c r="B197" s="158">
        <v>2021</v>
      </c>
      <c r="C197" s="158">
        <v>2746916.05</v>
      </c>
      <c r="D197" s="158">
        <v>1133.33</v>
      </c>
      <c r="E197" s="158">
        <v>88116.13</v>
      </c>
      <c r="F197" s="158">
        <v>0</v>
      </c>
      <c r="G197" s="158">
        <v>0</v>
      </c>
      <c r="H197" s="158">
        <v>0</v>
      </c>
      <c r="I197" s="158">
        <v>0</v>
      </c>
      <c r="J197" s="158">
        <v>0</v>
      </c>
      <c r="K197" s="158">
        <v>120877.36</v>
      </c>
      <c r="L197" s="158">
        <v>715085.41</v>
      </c>
      <c r="M197" s="158">
        <v>103604.88</v>
      </c>
      <c r="N197" s="158">
        <v>1714860.35</v>
      </c>
      <c r="O197" s="158">
        <v>4371.92</v>
      </c>
      <c r="P197" s="158">
        <v>0</v>
      </c>
      <c r="Q197" s="158">
        <v>0</v>
      </c>
      <c r="R197" s="158">
        <v>0</v>
      </c>
      <c r="S197" s="158">
        <v>0</v>
      </c>
      <c r="T197" s="158">
        <f t="shared" si="0"/>
        <v>2746916.05</v>
      </c>
    </row>
    <row r="198" spans="1:20" ht="14.4">
      <c r="A198" s="157" t="s">
        <v>124</v>
      </c>
      <c r="B198" s="158">
        <v>2022</v>
      </c>
      <c r="C198" s="158">
        <v>1984587.27</v>
      </c>
      <c r="D198" s="158">
        <v>0</v>
      </c>
      <c r="E198" s="158">
        <v>94502.23</v>
      </c>
      <c r="F198" s="158">
        <v>0</v>
      </c>
      <c r="G198" s="158">
        <v>0</v>
      </c>
      <c r="H198" s="158">
        <v>0</v>
      </c>
      <c r="I198" s="158">
        <v>0</v>
      </c>
      <c r="J198" s="158">
        <v>0</v>
      </c>
      <c r="K198" s="158">
        <v>91968</v>
      </c>
      <c r="L198" s="158">
        <v>630275.62</v>
      </c>
      <c r="M198" s="158">
        <v>86359.98</v>
      </c>
      <c r="N198" s="158">
        <v>1028780.77</v>
      </c>
      <c r="O198" s="158">
        <v>52700.67</v>
      </c>
      <c r="P198" s="158">
        <v>0</v>
      </c>
      <c r="Q198" s="158">
        <v>0</v>
      </c>
      <c r="R198" s="158">
        <v>0</v>
      </c>
      <c r="S198" s="158">
        <v>0</v>
      </c>
      <c r="T198" s="158">
        <f t="shared" si="0"/>
        <v>1984587.27</v>
      </c>
    </row>
    <row r="199" spans="1:20" ht="14.4">
      <c r="A199" s="157" t="s">
        <v>124</v>
      </c>
      <c r="B199" s="158">
        <v>2023</v>
      </c>
      <c r="C199" s="158">
        <v>3000906.85</v>
      </c>
      <c r="D199" s="158">
        <v>2728.62</v>
      </c>
      <c r="E199" s="158">
        <v>460496.34</v>
      </c>
      <c r="F199" s="158">
        <v>0</v>
      </c>
      <c r="G199" s="158">
        <v>0</v>
      </c>
      <c r="H199" s="158">
        <v>0</v>
      </c>
      <c r="I199" s="158">
        <v>0</v>
      </c>
      <c r="J199" s="158">
        <v>0</v>
      </c>
      <c r="K199" s="158">
        <v>105758.36</v>
      </c>
      <c r="L199" s="158">
        <v>1002962.94</v>
      </c>
      <c r="M199" s="158">
        <v>106957.06</v>
      </c>
      <c r="N199" s="158">
        <v>1269394.1399999999</v>
      </c>
      <c r="O199" s="158">
        <v>55338.01</v>
      </c>
      <c r="P199" s="158">
        <v>0</v>
      </c>
      <c r="Q199" s="158">
        <v>0</v>
      </c>
      <c r="R199" s="158">
        <v>0</v>
      </c>
      <c r="S199" s="158">
        <v>0</v>
      </c>
      <c r="T199" s="158">
        <f t="shared" si="0"/>
        <v>3000906.85</v>
      </c>
    </row>
    <row r="200" spans="1:20" ht="14.4">
      <c r="A200" s="157" t="s">
        <v>125</v>
      </c>
      <c r="B200" s="158">
        <v>2015</v>
      </c>
      <c r="C200" s="158">
        <v>8295868</v>
      </c>
      <c r="D200" s="158">
        <v>0</v>
      </c>
      <c r="E200" s="158">
        <v>2271997</v>
      </c>
      <c r="F200" s="158">
        <v>0</v>
      </c>
      <c r="G200" s="158">
        <v>0</v>
      </c>
      <c r="H200" s="158">
        <v>0</v>
      </c>
      <c r="I200" s="158">
        <v>0</v>
      </c>
      <c r="J200" s="158">
        <v>0</v>
      </c>
      <c r="K200" s="158">
        <v>1890682</v>
      </c>
      <c r="L200" s="158">
        <v>4065998</v>
      </c>
      <c r="M200" s="158">
        <v>1118193</v>
      </c>
      <c r="N200" s="158">
        <v>2081347</v>
      </c>
      <c r="O200" s="158">
        <v>0</v>
      </c>
      <c r="P200" s="158"/>
      <c r="Q200" s="158"/>
      <c r="R200" s="158"/>
      <c r="S200" s="158"/>
      <c r="T200" s="158">
        <f t="shared" si="0"/>
        <v>8295868</v>
      </c>
    </row>
    <row r="201" spans="1:20" ht="14.4">
      <c r="A201" s="157" t="s">
        <v>125</v>
      </c>
      <c r="B201" s="158">
        <v>2016</v>
      </c>
      <c r="C201" s="158">
        <v>8312782</v>
      </c>
      <c r="D201" s="158">
        <v>37790</v>
      </c>
      <c r="E201" s="158">
        <v>654903</v>
      </c>
      <c r="F201" s="158">
        <v>0</v>
      </c>
      <c r="G201" s="158">
        <v>0</v>
      </c>
      <c r="H201" s="158">
        <v>0</v>
      </c>
      <c r="I201" s="158">
        <v>0</v>
      </c>
      <c r="J201" s="158">
        <v>0</v>
      </c>
      <c r="K201" s="158">
        <v>987113</v>
      </c>
      <c r="L201" s="158">
        <v>2424472</v>
      </c>
      <c r="M201" s="158">
        <v>1032131</v>
      </c>
      <c r="N201" s="158">
        <v>3869067</v>
      </c>
      <c r="O201" s="158">
        <v>0</v>
      </c>
      <c r="P201" s="158">
        <v>0</v>
      </c>
      <c r="Q201" s="158">
        <v>0</v>
      </c>
      <c r="R201" s="158">
        <v>0</v>
      </c>
      <c r="S201" s="158">
        <v>0</v>
      </c>
      <c r="T201" s="158">
        <f t="shared" si="0"/>
        <v>8312782</v>
      </c>
    </row>
    <row r="202" spans="1:20" ht="14.4">
      <c r="A202" s="157" t="s">
        <v>125</v>
      </c>
      <c r="B202" s="158">
        <v>2017</v>
      </c>
      <c r="C202" s="158">
        <v>9883110</v>
      </c>
      <c r="D202" s="158">
        <v>0</v>
      </c>
      <c r="E202" s="158">
        <v>1482936</v>
      </c>
      <c r="F202" s="158">
        <v>0</v>
      </c>
      <c r="G202" s="158">
        <v>0</v>
      </c>
      <c r="H202" s="158">
        <v>0</v>
      </c>
      <c r="I202" s="158">
        <v>0</v>
      </c>
      <c r="J202" s="158">
        <v>0</v>
      </c>
      <c r="K202" s="158">
        <v>1006786</v>
      </c>
      <c r="L202" s="158">
        <v>3155374</v>
      </c>
      <c r="M202" s="158">
        <v>838898</v>
      </c>
      <c r="N202" s="158">
        <v>3399116</v>
      </c>
      <c r="O202" s="158">
        <v>0</v>
      </c>
      <c r="P202" s="158">
        <v>0</v>
      </c>
      <c r="Q202" s="158">
        <v>0</v>
      </c>
      <c r="R202" s="158">
        <v>0</v>
      </c>
      <c r="S202" s="158">
        <v>0</v>
      </c>
      <c r="T202" s="158">
        <f t="shared" si="0"/>
        <v>9883110</v>
      </c>
    </row>
    <row r="203" spans="1:20" ht="14.4">
      <c r="A203" s="157" t="s">
        <v>125</v>
      </c>
      <c r="B203" s="158">
        <v>2018</v>
      </c>
      <c r="C203" s="158">
        <v>7528216</v>
      </c>
      <c r="D203" s="158">
        <v>0</v>
      </c>
      <c r="E203" s="158">
        <v>979445</v>
      </c>
      <c r="F203" s="158">
        <v>0</v>
      </c>
      <c r="G203" s="158">
        <v>0</v>
      </c>
      <c r="H203" s="158">
        <v>0</v>
      </c>
      <c r="I203" s="158">
        <v>0</v>
      </c>
      <c r="J203" s="158">
        <v>0</v>
      </c>
      <c r="K203" s="158">
        <v>656814</v>
      </c>
      <c r="L203" s="158">
        <v>2219217</v>
      </c>
      <c r="M203" s="158">
        <v>767357</v>
      </c>
      <c r="N203" s="158">
        <v>2905383</v>
      </c>
      <c r="O203" s="158">
        <v>0</v>
      </c>
      <c r="P203" s="158">
        <v>0</v>
      </c>
      <c r="Q203" s="158">
        <v>0</v>
      </c>
      <c r="R203" s="158">
        <v>0</v>
      </c>
      <c r="S203" s="158">
        <v>0</v>
      </c>
      <c r="T203" s="158">
        <f t="shared" si="0"/>
        <v>7528216</v>
      </c>
    </row>
    <row r="204" spans="1:20" ht="14.4">
      <c r="A204" s="157" t="s">
        <v>125</v>
      </c>
      <c r="B204" s="158">
        <v>2019</v>
      </c>
      <c r="C204" s="158">
        <v>30952185</v>
      </c>
      <c r="D204" s="158">
        <v>0</v>
      </c>
      <c r="E204" s="158">
        <v>833461</v>
      </c>
      <c r="F204" s="158">
        <v>0</v>
      </c>
      <c r="G204" s="158">
        <v>23494533</v>
      </c>
      <c r="H204" s="158">
        <v>0</v>
      </c>
      <c r="I204" s="158">
        <v>0</v>
      </c>
      <c r="J204" s="158">
        <v>0</v>
      </c>
      <c r="K204" s="158">
        <v>1262910</v>
      </c>
      <c r="L204" s="158">
        <v>9199468</v>
      </c>
      <c r="M204" s="158">
        <v>1128302</v>
      </c>
      <c r="N204" s="158">
        <v>18528044</v>
      </c>
      <c r="O204" s="158">
        <v>0</v>
      </c>
      <c r="P204" s="158">
        <v>0</v>
      </c>
      <c r="Q204" s="158">
        <v>0</v>
      </c>
      <c r="R204" s="158">
        <v>0</v>
      </c>
      <c r="S204" s="158">
        <v>0</v>
      </c>
      <c r="T204" s="158">
        <f t="shared" si="0"/>
        <v>7457652</v>
      </c>
    </row>
    <row r="205" spans="1:20" ht="14.4">
      <c r="A205" s="157" t="s">
        <v>125</v>
      </c>
      <c r="B205" s="158">
        <v>2020</v>
      </c>
      <c r="C205" s="158">
        <v>6310970</v>
      </c>
      <c r="D205" s="158">
        <v>0</v>
      </c>
      <c r="E205" s="158">
        <v>871349</v>
      </c>
      <c r="F205" s="158">
        <v>0</v>
      </c>
      <c r="G205" s="158">
        <v>0</v>
      </c>
      <c r="H205" s="158">
        <v>0</v>
      </c>
      <c r="I205" s="158">
        <v>0</v>
      </c>
      <c r="J205" s="158">
        <v>0</v>
      </c>
      <c r="K205" s="158">
        <v>906698</v>
      </c>
      <c r="L205" s="158">
        <v>1805206</v>
      </c>
      <c r="M205" s="158">
        <v>848565</v>
      </c>
      <c r="N205" s="158">
        <v>1879152</v>
      </c>
      <c r="O205" s="158">
        <v>0</v>
      </c>
      <c r="P205" s="158">
        <v>0</v>
      </c>
      <c r="Q205" s="158">
        <v>0</v>
      </c>
      <c r="R205" s="158">
        <v>0</v>
      </c>
      <c r="S205" s="158">
        <v>0</v>
      </c>
      <c r="T205" s="158">
        <f t="shared" si="0"/>
        <v>6310970</v>
      </c>
    </row>
    <row r="206" spans="1:20" ht="14.4">
      <c r="A206" s="157" t="s">
        <v>125</v>
      </c>
      <c r="B206" s="158">
        <v>2021</v>
      </c>
      <c r="C206" s="158">
        <v>6119406</v>
      </c>
      <c r="D206" s="158">
        <v>0</v>
      </c>
      <c r="E206" s="158">
        <v>1478970</v>
      </c>
      <c r="F206" s="158">
        <v>0</v>
      </c>
      <c r="G206" s="158">
        <v>4586</v>
      </c>
      <c r="H206" s="158">
        <v>0</v>
      </c>
      <c r="I206" s="158">
        <v>0</v>
      </c>
      <c r="J206" s="158">
        <v>0</v>
      </c>
      <c r="K206" s="158">
        <v>427683</v>
      </c>
      <c r="L206" s="158">
        <v>1734709</v>
      </c>
      <c r="M206" s="158">
        <v>841193</v>
      </c>
      <c r="N206" s="158">
        <v>1636851</v>
      </c>
      <c r="O206" s="158">
        <v>0</v>
      </c>
      <c r="P206" s="158">
        <v>0</v>
      </c>
      <c r="Q206" s="158">
        <v>0</v>
      </c>
      <c r="R206" s="158">
        <v>0</v>
      </c>
      <c r="S206" s="158">
        <v>0</v>
      </c>
      <c r="T206" s="158">
        <f t="shared" si="0"/>
        <v>6114820</v>
      </c>
    </row>
    <row r="207" spans="1:20" ht="14.4">
      <c r="A207" s="157" t="s">
        <v>125</v>
      </c>
      <c r="B207" s="158">
        <v>2022</v>
      </c>
      <c r="C207" s="158">
        <v>5383655</v>
      </c>
      <c r="D207" s="158">
        <v>0</v>
      </c>
      <c r="E207" s="158">
        <v>2047764</v>
      </c>
      <c r="F207" s="158">
        <v>0</v>
      </c>
      <c r="G207" s="158">
        <v>6351</v>
      </c>
      <c r="H207" s="158">
        <v>0</v>
      </c>
      <c r="I207" s="158">
        <v>0</v>
      </c>
      <c r="J207" s="158">
        <v>0</v>
      </c>
      <c r="K207" s="158">
        <v>395826</v>
      </c>
      <c r="L207" s="158">
        <v>1268021</v>
      </c>
      <c r="M207" s="158">
        <v>492915</v>
      </c>
      <c r="N207" s="158">
        <v>1179129</v>
      </c>
      <c r="O207" s="158">
        <v>0</v>
      </c>
      <c r="P207" s="158">
        <v>0</v>
      </c>
      <c r="Q207" s="158">
        <v>0</v>
      </c>
      <c r="R207" s="158">
        <v>0</v>
      </c>
      <c r="S207" s="158">
        <v>0</v>
      </c>
      <c r="T207" s="158">
        <f t="shared" si="0"/>
        <v>5377304</v>
      </c>
    </row>
    <row r="208" spans="1:20" ht="14.4">
      <c r="A208" s="157" t="s">
        <v>125</v>
      </c>
      <c r="B208" s="158">
        <v>2023</v>
      </c>
      <c r="C208" s="158">
        <v>11554687</v>
      </c>
      <c r="D208" s="158">
        <v>0</v>
      </c>
      <c r="E208" s="158">
        <v>3428004</v>
      </c>
      <c r="F208" s="158">
        <v>0</v>
      </c>
      <c r="G208" s="158">
        <v>2336710</v>
      </c>
      <c r="H208" s="158">
        <v>0</v>
      </c>
      <c r="I208" s="158">
        <v>0</v>
      </c>
      <c r="J208" s="158">
        <v>0</v>
      </c>
      <c r="K208" s="158">
        <v>880188</v>
      </c>
      <c r="L208" s="158">
        <v>2574711</v>
      </c>
      <c r="M208" s="158">
        <v>1021494</v>
      </c>
      <c r="N208" s="158">
        <v>3650290</v>
      </c>
      <c r="O208" s="158">
        <v>0</v>
      </c>
      <c r="P208" s="158">
        <v>0</v>
      </c>
      <c r="Q208" s="158">
        <v>0</v>
      </c>
      <c r="R208" s="158">
        <v>0</v>
      </c>
      <c r="S208" s="158">
        <v>0</v>
      </c>
      <c r="T208" s="158">
        <f t="shared" si="0"/>
        <v>9217977</v>
      </c>
    </row>
    <row r="209" spans="1:20" ht="14.4">
      <c r="A209" s="157" t="s">
        <v>286</v>
      </c>
      <c r="B209" s="158">
        <v>2015</v>
      </c>
      <c r="C209" s="158">
        <v>188878</v>
      </c>
      <c r="D209" s="158">
        <v>2044.85</v>
      </c>
      <c r="E209" s="158">
        <v>2609.34</v>
      </c>
      <c r="F209" s="158">
        <v>658716.75</v>
      </c>
      <c r="G209" s="158">
        <v>0</v>
      </c>
      <c r="H209" s="158">
        <v>0</v>
      </c>
      <c r="I209" s="158">
        <v>0</v>
      </c>
      <c r="J209" s="158">
        <v>0</v>
      </c>
      <c r="K209" s="158">
        <v>58979.4</v>
      </c>
      <c r="L209" s="158">
        <v>76208.75</v>
      </c>
      <c r="M209" s="158">
        <v>53689.85</v>
      </c>
      <c r="N209" s="158">
        <v>0</v>
      </c>
      <c r="O209" s="158">
        <v>658716.75</v>
      </c>
      <c r="P209" s="158"/>
      <c r="Q209" s="158"/>
      <c r="R209" s="158"/>
      <c r="S209" s="158"/>
      <c r="T209" s="158">
        <f t="shared" si="0"/>
        <v>188878</v>
      </c>
    </row>
    <row r="210" spans="1:20" ht="14.4">
      <c r="A210" s="157" t="s">
        <v>286</v>
      </c>
      <c r="B210" s="158">
        <v>2016</v>
      </c>
      <c r="C210" s="158">
        <v>147423.54999999999</v>
      </c>
      <c r="D210" s="158">
        <v>0</v>
      </c>
      <c r="E210" s="158">
        <v>29251.05</v>
      </c>
      <c r="F210" s="158">
        <v>0</v>
      </c>
      <c r="G210" s="158">
        <v>0</v>
      </c>
      <c r="H210" s="158">
        <v>0</v>
      </c>
      <c r="I210" s="158">
        <v>0</v>
      </c>
      <c r="J210" s="158">
        <v>0</v>
      </c>
      <c r="K210" s="158">
        <v>35071.449999999997</v>
      </c>
      <c r="L210" s="158">
        <v>53449.84</v>
      </c>
      <c r="M210" s="158">
        <v>29651.21</v>
      </c>
      <c r="N210" s="158">
        <v>0</v>
      </c>
      <c r="O210" s="158">
        <v>0</v>
      </c>
      <c r="P210" s="158">
        <v>0</v>
      </c>
      <c r="Q210" s="158">
        <v>0</v>
      </c>
      <c r="R210" s="158">
        <v>0</v>
      </c>
      <c r="S210" s="158">
        <v>0</v>
      </c>
      <c r="T210" s="158">
        <f t="shared" si="0"/>
        <v>147423.54999999999</v>
      </c>
    </row>
    <row r="211" spans="1:20" ht="14.4">
      <c r="A211" s="157" t="s">
        <v>286</v>
      </c>
      <c r="B211" s="158">
        <v>2017</v>
      </c>
      <c r="C211" s="158">
        <v>166897.19</v>
      </c>
      <c r="D211" s="158">
        <v>5502</v>
      </c>
      <c r="E211" s="158">
        <v>13751.12</v>
      </c>
      <c r="F211" s="158">
        <v>0</v>
      </c>
      <c r="G211" s="158">
        <v>0</v>
      </c>
      <c r="H211" s="158">
        <v>0</v>
      </c>
      <c r="I211" s="158">
        <v>0</v>
      </c>
      <c r="J211" s="158">
        <v>0</v>
      </c>
      <c r="K211" s="158">
        <v>46473</v>
      </c>
      <c r="L211" s="158">
        <v>85410</v>
      </c>
      <c r="M211" s="158">
        <v>21263</v>
      </c>
      <c r="N211" s="158">
        <v>0</v>
      </c>
      <c r="O211" s="158">
        <v>0</v>
      </c>
      <c r="P211" s="158">
        <v>0</v>
      </c>
      <c r="Q211" s="158">
        <v>0</v>
      </c>
      <c r="R211" s="158">
        <v>0</v>
      </c>
      <c r="S211" s="158">
        <v>0</v>
      </c>
      <c r="T211" s="158">
        <f t="shared" si="0"/>
        <v>166897.19</v>
      </c>
    </row>
    <row r="212" spans="1:20" ht="14.4">
      <c r="A212" s="157" t="s">
        <v>286</v>
      </c>
      <c r="B212" s="158">
        <v>2018</v>
      </c>
      <c r="C212" s="158">
        <v>278156.12</v>
      </c>
      <c r="D212" s="158">
        <v>25799</v>
      </c>
      <c r="E212" s="158">
        <v>29509.99</v>
      </c>
      <c r="F212" s="158">
        <v>0</v>
      </c>
      <c r="G212" s="158">
        <v>0</v>
      </c>
      <c r="H212" s="158">
        <v>0</v>
      </c>
      <c r="I212" s="158">
        <v>0</v>
      </c>
      <c r="J212" s="158">
        <v>0</v>
      </c>
      <c r="K212" s="158">
        <v>37085.35</v>
      </c>
      <c r="L212" s="158">
        <v>186135.62</v>
      </c>
      <c r="M212" s="158">
        <v>25425.16</v>
      </c>
      <c r="N212" s="158">
        <v>0</v>
      </c>
      <c r="O212" s="158">
        <v>0</v>
      </c>
      <c r="P212" s="158">
        <v>0</v>
      </c>
      <c r="Q212" s="158">
        <v>0</v>
      </c>
      <c r="R212" s="158">
        <v>0</v>
      </c>
      <c r="S212" s="158">
        <v>0</v>
      </c>
      <c r="T212" s="158">
        <f t="shared" si="0"/>
        <v>278156.12</v>
      </c>
    </row>
    <row r="213" spans="1:20" ht="14.4">
      <c r="A213" s="157" t="s">
        <v>286</v>
      </c>
      <c r="B213" s="158">
        <v>2019</v>
      </c>
      <c r="C213" s="158">
        <v>179444.32</v>
      </c>
      <c r="D213" s="158">
        <v>2467.7199999999998</v>
      </c>
      <c r="E213" s="158">
        <v>13051.21</v>
      </c>
      <c r="F213" s="158">
        <v>0</v>
      </c>
      <c r="G213" s="158">
        <v>0</v>
      </c>
      <c r="H213" s="158">
        <v>0</v>
      </c>
      <c r="I213" s="158">
        <v>0</v>
      </c>
      <c r="J213" s="158">
        <v>0</v>
      </c>
      <c r="K213" s="158">
        <v>37562.32</v>
      </c>
      <c r="L213" s="158">
        <v>107231.81</v>
      </c>
      <c r="M213" s="158">
        <v>21598.98</v>
      </c>
      <c r="N213" s="158">
        <v>0</v>
      </c>
      <c r="O213" s="158">
        <v>0</v>
      </c>
      <c r="P213" s="158">
        <v>0</v>
      </c>
      <c r="Q213" s="158">
        <v>0</v>
      </c>
      <c r="R213" s="158">
        <v>0</v>
      </c>
      <c r="S213" s="158">
        <v>0</v>
      </c>
      <c r="T213" s="158">
        <f t="shared" si="0"/>
        <v>179444.32</v>
      </c>
    </row>
    <row r="214" spans="1:20" ht="14.4">
      <c r="A214" s="157" t="s">
        <v>286</v>
      </c>
      <c r="B214" s="158">
        <v>2020</v>
      </c>
      <c r="C214" s="158">
        <v>188102.54</v>
      </c>
      <c r="D214" s="158">
        <v>1121</v>
      </c>
      <c r="E214" s="158">
        <v>0</v>
      </c>
      <c r="F214" s="158">
        <v>0</v>
      </c>
      <c r="G214" s="158">
        <v>0</v>
      </c>
      <c r="H214" s="158">
        <v>0</v>
      </c>
      <c r="I214" s="158">
        <v>0</v>
      </c>
      <c r="J214" s="158">
        <v>0</v>
      </c>
      <c r="K214" s="158">
        <v>60615.16</v>
      </c>
      <c r="L214" s="158">
        <v>100656.66</v>
      </c>
      <c r="M214" s="158">
        <v>26830.720000000001</v>
      </c>
      <c r="N214" s="158">
        <v>0</v>
      </c>
      <c r="O214" s="158">
        <v>0</v>
      </c>
      <c r="P214" s="158">
        <v>0</v>
      </c>
      <c r="Q214" s="158">
        <v>0</v>
      </c>
      <c r="R214" s="158">
        <v>0</v>
      </c>
      <c r="S214" s="158">
        <v>0</v>
      </c>
      <c r="T214" s="158">
        <f t="shared" si="0"/>
        <v>188102.54</v>
      </c>
    </row>
    <row r="215" spans="1:20" ht="14.4">
      <c r="A215" s="157" t="s">
        <v>286</v>
      </c>
      <c r="B215" s="158">
        <v>2021</v>
      </c>
      <c r="C215" s="158">
        <v>416093.13</v>
      </c>
      <c r="D215" s="158">
        <v>148.91</v>
      </c>
      <c r="E215" s="158">
        <v>5101.75</v>
      </c>
      <c r="F215" s="158">
        <v>0</v>
      </c>
      <c r="G215" s="158">
        <v>0</v>
      </c>
      <c r="H215" s="158">
        <v>0</v>
      </c>
      <c r="I215" s="158">
        <v>0</v>
      </c>
      <c r="J215" s="158">
        <v>0</v>
      </c>
      <c r="K215" s="158">
        <v>51736.04</v>
      </c>
      <c r="L215" s="158">
        <v>336895.55</v>
      </c>
      <c r="M215" s="158">
        <v>22359.79</v>
      </c>
      <c r="N215" s="158">
        <v>0</v>
      </c>
      <c r="O215" s="158">
        <v>0</v>
      </c>
      <c r="P215" s="158">
        <v>0</v>
      </c>
      <c r="Q215" s="158">
        <v>0</v>
      </c>
      <c r="R215" s="158">
        <v>0</v>
      </c>
      <c r="S215" s="158">
        <v>0</v>
      </c>
      <c r="T215" s="158">
        <f t="shared" si="0"/>
        <v>416093.13</v>
      </c>
    </row>
    <row r="216" spans="1:20" ht="14.4">
      <c r="A216" s="157" t="s">
        <v>286</v>
      </c>
      <c r="B216" s="158">
        <v>2022</v>
      </c>
      <c r="C216" s="158">
        <v>343036.39</v>
      </c>
      <c r="D216" s="158">
        <v>1531.97</v>
      </c>
      <c r="E216" s="158">
        <v>24884.6</v>
      </c>
      <c r="F216" s="158">
        <v>0</v>
      </c>
      <c r="G216" s="158">
        <v>0</v>
      </c>
      <c r="H216" s="158">
        <v>0</v>
      </c>
      <c r="I216" s="158">
        <v>0</v>
      </c>
      <c r="J216" s="158">
        <v>0</v>
      </c>
      <c r="K216" s="158">
        <v>44767.199999999997</v>
      </c>
      <c r="L216" s="158">
        <v>249444.66</v>
      </c>
      <c r="M216" s="158">
        <v>23939.93</v>
      </c>
      <c r="N216" s="158">
        <v>0</v>
      </c>
      <c r="O216" s="158">
        <v>0</v>
      </c>
      <c r="P216" s="158">
        <v>0</v>
      </c>
      <c r="Q216" s="158">
        <v>5072.5</v>
      </c>
      <c r="R216" s="158">
        <v>0</v>
      </c>
      <c r="S216" s="158">
        <v>0</v>
      </c>
      <c r="T216" s="158">
        <f t="shared" si="0"/>
        <v>343036.39</v>
      </c>
    </row>
    <row r="217" spans="1:20" ht="14.4">
      <c r="A217" s="157" t="s">
        <v>286</v>
      </c>
      <c r="B217" s="158">
        <v>2023</v>
      </c>
      <c r="C217" s="158">
        <v>251011.75</v>
      </c>
      <c r="D217" s="158">
        <v>1793.55</v>
      </c>
      <c r="E217" s="158">
        <v>0</v>
      </c>
      <c r="F217" s="158">
        <v>0</v>
      </c>
      <c r="G217" s="158">
        <v>0</v>
      </c>
      <c r="H217" s="158">
        <v>0</v>
      </c>
      <c r="I217" s="158">
        <v>0</v>
      </c>
      <c r="J217" s="158">
        <v>0</v>
      </c>
      <c r="K217" s="158">
        <v>40547.56</v>
      </c>
      <c r="L217" s="158">
        <v>193251.69</v>
      </c>
      <c r="M217" s="158">
        <v>17212.5</v>
      </c>
      <c r="N217" s="158">
        <v>0</v>
      </c>
      <c r="O217" s="158">
        <v>0</v>
      </c>
      <c r="P217" s="158">
        <v>0</v>
      </c>
      <c r="Q217" s="158">
        <v>0</v>
      </c>
      <c r="R217" s="158">
        <v>0</v>
      </c>
      <c r="S217" s="158">
        <v>0</v>
      </c>
      <c r="T217" s="158">
        <f t="shared" si="0"/>
        <v>251011.75</v>
      </c>
    </row>
    <row r="218" spans="1:20" ht="14.4">
      <c r="A218" s="157" t="s">
        <v>127</v>
      </c>
      <c r="B218" s="158">
        <v>2015</v>
      </c>
      <c r="C218" s="158">
        <v>36024.82</v>
      </c>
      <c r="D218" s="158">
        <v>21078.560000000001</v>
      </c>
      <c r="E218" s="158">
        <v>0</v>
      </c>
      <c r="F218" s="158">
        <v>0</v>
      </c>
      <c r="G218" s="158">
        <v>0</v>
      </c>
      <c r="H218" s="158">
        <v>0</v>
      </c>
      <c r="I218" s="158">
        <v>0</v>
      </c>
      <c r="J218" s="158">
        <v>0</v>
      </c>
      <c r="K218" s="158">
        <v>0</v>
      </c>
      <c r="L218" s="158">
        <v>20073.71</v>
      </c>
      <c r="M218" s="158">
        <v>0</v>
      </c>
      <c r="N218" s="158">
        <v>15951.11</v>
      </c>
      <c r="O218" s="158">
        <v>0</v>
      </c>
      <c r="P218" s="158"/>
      <c r="Q218" s="158"/>
      <c r="R218" s="158"/>
      <c r="S218" s="158"/>
      <c r="T218" s="158">
        <f t="shared" si="0"/>
        <v>36024.82</v>
      </c>
    </row>
    <row r="219" spans="1:20" ht="14.4">
      <c r="A219" s="157" t="s">
        <v>127</v>
      </c>
      <c r="B219" s="158">
        <v>2016</v>
      </c>
      <c r="C219" s="158">
        <v>26334.52</v>
      </c>
      <c r="D219" s="158">
        <v>0</v>
      </c>
      <c r="E219" s="158">
        <v>0</v>
      </c>
      <c r="F219" s="158">
        <v>0</v>
      </c>
      <c r="G219" s="158">
        <v>0</v>
      </c>
      <c r="H219" s="158">
        <v>0</v>
      </c>
      <c r="I219" s="158">
        <v>0</v>
      </c>
      <c r="J219" s="158">
        <v>0</v>
      </c>
      <c r="K219" s="158">
        <v>0</v>
      </c>
      <c r="L219" s="158">
        <v>21551</v>
      </c>
      <c r="M219" s="158">
        <v>0</v>
      </c>
      <c r="N219" s="158">
        <v>14926.3</v>
      </c>
      <c r="O219" s="158">
        <v>0</v>
      </c>
      <c r="P219" s="158">
        <v>0</v>
      </c>
      <c r="Q219" s="158">
        <v>0</v>
      </c>
      <c r="R219" s="158">
        <v>0</v>
      </c>
      <c r="S219" s="158">
        <v>0</v>
      </c>
      <c r="T219" s="158">
        <f t="shared" si="0"/>
        <v>26334.52</v>
      </c>
    </row>
    <row r="220" spans="1:20" ht="14.4">
      <c r="A220" s="157" t="s">
        <v>127</v>
      </c>
      <c r="B220" s="158">
        <v>2017</v>
      </c>
      <c r="C220" s="158">
        <v>45376.21</v>
      </c>
      <c r="D220" s="158">
        <v>2552.58</v>
      </c>
      <c r="E220" s="158">
        <v>0</v>
      </c>
      <c r="F220" s="158">
        <v>0</v>
      </c>
      <c r="G220" s="158">
        <v>0</v>
      </c>
      <c r="H220" s="158">
        <v>0</v>
      </c>
      <c r="I220" s="158">
        <v>0</v>
      </c>
      <c r="J220" s="158">
        <v>0</v>
      </c>
      <c r="K220" s="158">
        <v>0</v>
      </c>
      <c r="L220" s="158">
        <v>10845.19</v>
      </c>
      <c r="M220" s="158">
        <v>0</v>
      </c>
      <c r="N220" s="158">
        <v>34531.019999999997</v>
      </c>
      <c r="O220" s="158">
        <v>0</v>
      </c>
      <c r="P220" s="158">
        <v>0</v>
      </c>
      <c r="Q220" s="158">
        <v>0</v>
      </c>
      <c r="R220" s="158">
        <v>0</v>
      </c>
      <c r="S220" s="158">
        <v>0</v>
      </c>
      <c r="T220" s="158">
        <f t="shared" si="0"/>
        <v>45376.21</v>
      </c>
    </row>
    <row r="221" spans="1:20" ht="14.4">
      <c r="A221" s="157" t="s">
        <v>127</v>
      </c>
      <c r="B221" s="158">
        <v>2018</v>
      </c>
      <c r="C221" s="158">
        <v>44997.14</v>
      </c>
      <c r="D221" s="158">
        <v>7117.71</v>
      </c>
      <c r="E221" s="158">
        <v>3750</v>
      </c>
      <c r="F221" s="158">
        <v>0</v>
      </c>
      <c r="G221" s="158">
        <v>0</v>
      </c>
      <c r="H221" s="158">
        <v>0</v>
      </c>
      <c r="I221" s="158">
        <v>0</v>
      </c>
      <c r="J221" s="158">
        <v>0</v>
      </c>
      <c r="K221" s="158">
        <v>0</v>
      </c>
      <c r="L221" s="158">
        <v>8560</v>
      </c>
      <c r="M221" s="158">
        <v>0</v>
      </c>
      <c r="N221" s="158">
        <v>32687</v>
      </c>
      <c r="O221" s="158">
        <v>0</v>
      </c>
      <c r="P221" s="158">
        <v>0</v>
      </c>
      <c r="Q221" s="158">
        <v>0</v>
      </c>
      <c r="R221" s="158">
        <v>0</v>
      </c>
      <c r="S221" s="158">
        <v>0</v>
      </c>
      <c r="T221" s="158">
        <f t="shared" si="0"/>
        <v>44997.14</v>
      </c>
    </row>
    <row r="222" spans="1:20" ht="14.4">
      <c r="A222" s="157" t="s">
        <v>127</v>
      </c>
      <c r="B222" s="158">
        <v>2019</v>
      </c>
      <c r="C222" s="158">
        <v>156525</v>
      </c>
      <c r="D222" s="158">
        <v>11524</v>
      </c>
      <c r="E222" s="158">
        <v>42062</v>
      </c>
      <c r="F222" s="158">
        <v>0</v>
      </c>
      <c r="G222" s="158">
        <v>0</v>
      </c>
      <c r="H222" s="158">
        <v>0</v>
      </c>
      <c r="I222" s="158">
        <v>0</v>
      </c>
      <c r="J222" s="158">
        <v>0</v>
      </c>
      <c r="K222" s="158">
        <v>0</v>
      </c>
      <c r="L222" s="158">
        <v>62586</v>
      </c>
      <c r="M222" s="158">
        <v>0</v>
      </c>
      <c r="N222" s="158">
        <v>51877</v>
      </c>
      <c r="O222" s="158">
        <v>0</v>
      </c>
      <c r="P222" s="158">
        <v>0</v>
      </c>
      <c r="Q222" s="158">
        <v>0</v>
      </c>
      <c r="R222" s="158">
        <v>0</v>
      </c>
      <c r="S222" s="158">
        <v>0</v>
      </c>
      <c r="T222" s="158">
        <f t="shared" si="0"/>
        <v>156525</v>
      </c>
    </row>
    <row r="223" spans="1:20" ht="14.4">
      <c r="A223" s="157" t="s">
        <v>127</v>
      </c>
      <c r="B223" s="158">
        <v>2020</v>
      </c>
      <c r="C223" s="158">
        <v>98541.62</v>
      </c>
      <c r="D223" s="158">
        <v>3971.8</v>
      </c>
      <c r="E223" s="158">
        <v>788.5</v>
      </c>
      <c r="F223" s="158">
        <v>0</v>
      </c>
      <c r="G223" s="158">
        <v>0</v>
      </c>
      <c r="H223" s="158">
        <v>0</v>
      </c>
      <c r="I223" s="158">
        <v>0</v>
      </c>
      <c r="J223" s="158">
        <v>0</v>
      </c>
      <c r="K223" s="158">
        <v>0</v>
      </c>
      <c r="L223" s="158">
        <v>15988.82</v>
      </c>
      <c r="M223" s="158">
        <v>0</v>
      </c>
      <c r="N223" s="158">
        <v>81764.3</v>
      </c>
      <c r="O223" s="158">
        <v>0</v>
      </c>
      <c r="P223" s="158">
        <v>0</v>
      </c>
      <c r="Q223" s="158">
        <v>0</v>
      </c>
      <c r="R223" s="158">
        <v>0</v>
      </c>
      <c r="S223" s="158">
        <v>0</v>
      </c>
      <c r="T223" s="158">
        <f t="shared" si="0"/>
        <v>98541.62</v>
      </c>
    </row>
    <row r="224" spans="1:20" ht="14.4">
      <c r="A224" s="157" t="s">
        <v>127</v>
      </c>
      <c r="B224" s="158">
        <v>2021</v>
      </c>
      <c r="C224" s="158">
        <v>143640</v>
      </c>
      <c r="D224" s="158">
        <v>7473.92</v>
      </c>
      <c r="E224" s="158">
        <v>0</v>
      </c>
      <c r="F224" s="158">
        <v>0</v>
      </c>
      <c r="G224" s="158">
        <v>0</v>
      </c>
      <c r="H224" s="158">
        <v>0</v>
      </c>
      <c r="I224" s="158">
        <v>0</v>
      </c>
      <c r="J224" s="158">
        <v>0</v>
      </c>
      <c r="K224" s="158">
        <v>0</v>
      </c>
      <c r="L224" s="158">
        <v>83156.429999999993</v>
      </c>
      <c r="M224" s="158">
        <v>0</v>
      </c>
      <c r="N224" s="158">
        <v>60483.57</v>
      </c>
      <c r="O224" s="158">
        <v>0</v>
      </c>
      <c r="P224" s="158">
        <v>0</v>
      </c>
      <c r="Q224" s="158">
        <v>0</v>
      </c>
      <c r="R224" s="158">
        <v>0</v>
      </c>
      <c r="S224" s="158">
        <v>0</v>
      </c>
      <c r="T224" s="158">
        <f t="shared" si="0"/>
        <v>143640</v>
      </c>
    </row>
    <row r="225" spans="1:20" ht="14.4">
      <c r="A225" s="157" t="s">
        <v>127</v>
      </c>
      <c r="B225" s="158">
        <v>2022</v>
      </c>
      <c r="C225" s="158">
        <v>187613</v>
      </c>
      <c r="D225" s="158">
        <v>499.13</v>
      </c>
      <c r="E225" s="158">
        <v>7130</v>
      </c>
      <c r="F225" s="158">
        <v>0</v>
      </c>
      <c r="G225" s="158">
        <v>0</v>
      </c>
      <c r="H225" s="158">
        <v>0</v>
      </c>
      <c r="I225" s="158">
        <v>0</v>
      </c>
      <c r="J225" s="158">
        <v>0</v>
      </c>
      <c r="K225" s="158">
        <v>0</v>
      </c>
      <c r="L225" s="158">
        <v>84042.9</v>
      </c>
      <c r="M225" s="158">
        <v>0</v>
      </c>
      <c r="N225" s="158">
        <v>96440.1</v>
      </c>
      <c r="O225" s="158">
        <v>0</v>
      </c>
      <c r="P225" s="158">
        <v>0</v>
      </c>
      <c r="Q225" s="158">
        <v>0</v>
      </c>
      <c r="R225" s="158">
        <v>0</v>
      </c>
      <c r="S225" s="158">
        <v>0</v>
      </c>
      <c r="T225" s="158">
        <f t="shared" si="0"/>
        <v>187613</v>
      </c>
    </row>
    <row r="226" spans="1:20" ht="14.4">
      <c r="A226" s="157" t="s">
        <v>127</v>
      </c>
      <c r="B226" s="158">
        <v>2023</v>
      </c>
      <c r="C226" s="158">
        <v>90543.86</v>
      </c>
      <c r="D226" s="158">
        <v>1335.86</v>
      </c>
      <c r="E226" s="158">
        <v>11237.25</v>
      </c>
      <c r="F226" s="158">
        <v>0</v>
      </c>
      <c r="G226" s="158">
        <v>0</v>
      </c>
      <c r="H226" s="158">
        <v>0</v>
      </c>
      <c r="I226" s="158">
        <v>0</v>
      </c>
      <c r="J226" s="158">
        <v>0</v>
      </c>
      <c r="K226" s="158">
        <v>0</v>
      </c>
      <c r="L226" s="158">
        <v>5574.03</v>
      </c>
      <c r="M226" s="158">
        <v>0</v>
      </c>
      <c r="N226" s="158">
        <v>73732.58</v>
      </c>
      <c r="O226" s="158">
        <v>0</v>
      </c>
      <c r="P226" s="158">
        <v>0</v>
      </c>
      <c r="Q226" s="158">
        <v>0</v>
      </c>
      <c r="R226" s="158">
        <v>0</v>
      </c>
      <c r="S226" s="158">
        <v>0</v>
      </c>
      <c r="T226" s="158">
        <f t="shared" si="0"/>
        <v>90543.86</v>
      </c>
    </row>
    <row r="227" spans="1:20" ht="14.4">
      <c r="A227" s="157" t="s">
        <v>128</v>
      </c>
      <c r="B227" s="158">
        <v>2015</v>
      </c>
      <c r="C227" s="158">
        <v>612705.76</v>
      </c>
      <c r="D227" s="158">
        <v>0</v>
      </c>
      <c r="E227" s="158">
        <v>93493.16</v>
      </c>
      <c r="F227" s="158">
        <v>0</v>
      </c>
      <c r="G227" s="158">
        <v>1947</v>
      </c>
      <c r="H227" s="158">
        <v>0</v>
      </c>
      <c r="I227" s="158">
        <v>0</v>
      </c>
      <c r="J227" s="158">
        <v>0</v>
      </c>
      <c r="K227" s="158">
        <v>9508.99</v>
      </c>
      <c r="L227" s="158">
        <v>283008.77</v>
      </c>
      <c r="M227" s="158">
        <v>0</v>
      </c>
      <c r="N227" s="158">
        <v>320188</v>
      </c>
      <c r="O227" s="158">
        <v>0</v>
      </c>
      <c r="P227" s="158"/>
      <c r="Q227" s="158"/>
      <c r="R227" s="158"/>
      <c r="S227" s="158"/>
      <c r="T227" s="158">
        <f t="shared" si="0"/>
        <v>610758.76</v>
      </c>
    </row>
    <row r="228" spans="1:20" ht="14.4">
      <c r="A228" s="157" t="s">
        <v>128</v>
      </c>
      <c r="B228" s="158">
        <v>2016</v>
      </c>
      <c r="C228" s="158">
        <v>1513997.68</v>
      </c>
      <c r="D228" s="158">
        <v>7745.76</v>
      </c>
      <c r="E228" s="158">
        <v>17740.689999999999</v>
      </c>
      <c r="F228" s="158">
        <v>0</v>
      </c>
      <c r="G228" s="158">
        <v>59244</v>
      </c>
      <c r="H228" s="158">
        <v>0</v>
      </c>
      <c r="I228" s="158">
        <v>0</v>
      </c>
      <c r="J228" s="158">
        <v>0</v>
      </c>
      <c r="K228" s="158">
        <v>14534.62</v>
      </c>
      <c r="L228" s="158">
        <v>337812.91</v>
      </c>
      <c r="M228" s="158">
        <v>0</v>
      </c>
      <c r="N228" s="158">
        <v>1153904.3899999999</v>
      </c>
      <c r="O228" s="158">
        <v>0</v>
      </c>
      <c r="P228" s="158">
        <v>0</v>
      </c>
      <c r="Q228" s="158">
        <v>0</v>
      </c>
      <c r="R228" s="158">
        <v>0</v>
      </c>
      <c r="S228" s="158">
        <v>0</v>
      </c>
      <c r="T228" s="158">
        <f t="shared" si="0"/>
        <v>1454753.68</v>
      </c>
    </row>
    <row r="229" spans="1:20" ht="14.4">
      <c r="A229" s="157" t="s">
        <v>128</v>
      </c>
      <c r="B229" s="158">
        <v>2017</v>
      </c>
      <c r="C229" s="158">
        <v>983216.62</v>
      </c>
      <c r="D229" s="158">
        <v>0</v>
      </c>
      <c r="E229" s="158">
        <v>49138.13</v>
      </c>
      <c r="F229" s="158">
        <v>0</v>
      </c>
      <c r="G229" s="158">
        <v>3602548</v>
      </c>
      <c r="H229" s="158">
        <v>0</v>
      </c>
      <c r="I229" s="158">
        <v>0</v>
      </c>
      <c r="J229" s="158">
        <v>0</v>
      </c>
      <c r="K229" s="158">
        <v>11221.5</v>
      </c>
      <c r="L229" s="158">
        <v>176703.91</v>
      </c>
      <c r="M229" s="158">
        <v>0</v>
      </c>
      <c r="N229" s="158">
        <v>746153.08</v>
      </c>
      <c r="O229" s="158">
        <v>0</v>
      </c>
      <c r="P229" s="158">
        <v>0</v>
      </c>
      <c r="Q229" s="158">
        <v>0</v>
      </c>
      <c r="R229" s="158">
        <v>0</v>
      </c>
      <c r="S229" s="158">
        <v>0</v>
      </c>
      <c r="T229" s="158">
        <f t="shared" si="0"/>
        <v>-2619331.38</v>
      </c>
    </row>
    <row r="230" spans="1:20" ht="14.4">
      <c r="A230" s="157" t="s">
        <v>128</v>
      </c>
      <c r="B230" s="158">
        <v>2018</v>
      </c>
      <c r="C230" s="158">
        <v>218486.23</v>
      </c>
      <c r="D230" s="158">
        <v>186255.8</v>
      </c>
      <c r="E230" s="158">
        <v>59896.61</v>
      </c>
      <c r="F230" s="158">
        <v>0</v>
      </c>
      <c r="G230" s="158">
        <v>21714</v>
      </c>
      <c r="H230" s="158">
        <v>0</v>
      </c>
      <c r="I230" s="158">
        <v>0</v>
      </c>
      <c r="J230" s="158">
        <v>0</v>
      </c>
      <c r="K230" s="158">
        <v>3391.56</v>
      </c>
      <c r="L230" s="158">
        <v>65136.88</v>
      </c>
      <c r="M230" s="158">
        <v>0</v>
      </c>
      <c r="N230" s="158">
        <v>90061</v>
      </c>
      <c r="O230" s="158">
        <v>0</v>
      </c>
      <c r="P230" s="158">
        <v>0</v>
      </c>
      <c r="Q230" s="158">
        <v>0</v>
      </c>
      <c r="R230" s="158">
        <v>0</v>
      </c>
      <c r="S230" s="158">
        <v>0</v>
      </c>
      <c r="T230" s="158">
        <f t="shared" si="0"/>
        <v>196772.23</v>
      </c>
    </row>
    <row r="231" spans="1:20" ht="14.4">
      <c r="A231" s="157" t="s">
        <v>128</v>
      </c>
      <c r="B231" s="158">
        <v>2019</v>
      </c>
      <c r="C231" s="158">
        <v>167395</v>
      </c>
      <c r="D231" s="158">
        <v>7109.18</v>
      </c>
      <c r="E231" s="158">
        <v>1255.42</v>
      </c>
      <c r="F231" s="158">
        <v>0</v>
      </c>
      <c r="G231" s="158">
        <v>0</v>
      </c>
      <c r="H231" s="158">
        <v>0</v>
      </c>
      <c r="I231" s="158">
        <v>0</v>
      </c>
      <c r="J231" s="158">
        <v>0</v>
      </c>
      <c r="K231" s="158">
        <v>0</v>
      </c>
      <c r="L231" s="158">
        <v>64770</v>
      </c>
      <c r="M231" s="158">
        <v>0</v>
      </c>
      <c r="N231" s="158">
        <v>102625</v>
      </c>
      <c r="O231" s="158">
        <v>0</v>
      </c>
      <c r="P231" s="158">
        <v>0</v>
      </c>
      <c r="Q231" s="158">
        <v>0</v>
      </c>
      <c r="R231" s="158">
        <v>0</v>
      </c>
      <c r="S231" s="158">
        <v>0</v>
      </c>
      <c r="T231" s="158">
        <f t="shared" si="0"/>
        <v>167395</v>
      </c>
    </row>
    <row r="232" spans="1:20" ht="14.4">
      <c r="A232" s="157" t="s">
        <v>128</v>
      </c>
      <c r="B232" s="158">
        <v>2020</v>
      </c>
      <c r="C232" s="158">
        <v>227196.12</v>
      </c>
      <c r="D232" s="158">
        <v>878.7</v>
      </c>
      <c r="E232" s="158">
        <v>49061.62</v>
      </c>
      <c r="F232" s="158">
        <v>0</v>
      </c>
      <c r="G232" s="158">
        <v>0</v>
      </c>
      <c r="H232" s="158">
        <v>0</v>
      </c>
      <c r="I232" s="158">
        <v>0</v>
      </c>
      <c r="J232" s="158">
        <v>0</v>
      </c>
      <c r="K232" s="158">
        <v>0</v>
      </c>
      <c r="L232" s="158">
        <v>74913.8</v>
      </c>
      <c r="M232" s="158">
        <v>0</v>
      </c>
      <c r="N232" s="158">
        <v>103220.7</v>
      </c>
      <c r="O232" s="158">
        <v>0</v>
      </c>
      <c r="P232" s="158">
        <v>0</v>
      </c>
      <c r="Q232" s="158">
        <v>0</v>
      </c>
      <c r="R232" s="158">
        <v>0</v>
      </c>
      <c r="S232" s="158">
        <v>0</v>
      </c>
      <c r="T232" s="158">
        <f t="shared" si="0"/>
        <v>227196.12</v>
      </c>
    </row>
    <row r="233" spans="1:20" ht="14.4">
      <c r="A233" s="157" t="s">
        <v>128</v>
      </c>
      <c r="B233" s="158">
        <v>2021</v>
      </c>
      <c r="C233" s="158">
        <v>272028.32</v>
      </c>
      <c r="D233" s="158">
        <v>0</v>
      </c>
      <c r="E233" s="158">
        <v>80473.8</v>
      </c>
      <c r="F233" s="158">
        <v>0</v>
      </c>
      <c r="G233" s="158">
        <v>0</v>
      </c>
      <c r="H233" s="158">
        <v>0</v>
      </c>
      <c r="I233" s="158">
        <v>0</v>
      </c>
      <c r="J233" s="158">
        <v>0</v>
      </c>
      <c r="K233" s="158">
        <v>0</v>
      </c>
      <c r="L233" s="158">
        <v>38456.879999999997</v>
      </c>
      <c r="M233" s="158">
        <v>0</v>
      </c>
      <c r="N233" s="158">
        <v>153097.64000000001</v>
      </c>
      <c r="O233" s="158">
        <v>0</v>
      </c>
      <c r="P233" s="158">
        <v>0</v>
      </c>
      <c r="Q233" s="158">
        <v>0</v>
      </c>
      <c r="R233" s="158">
        <v>0</v>
      </c>
      <c r="S233" s="158">
        <v>0</v>
      </c>
      <c r="T233" s="158">
        <f t="shared" si="0"/>
        <v>272028.32</v>
      </c>
    </row>
    <row r="234" spans="1:20" ht="14.4">
      <c r="A234" s="157" t="s">
        <v>128</v>
      </c>
      <c r="B234" s="158">
        <v>2022</v>
      </c>
      <c r="C234" s="158">
        <v>327573.44</v>
      </c>
      <c r="D234" s="158">
        <v>4803.83</v>
      </c>
      <c r="E234" s="158">
        <v>65854.12</v>
      </c>
      <c r="F234" s="158">
        <v>0</v>
      </c>
      <c r="G234" s="158">
        <v>0</v>
      </c>
      <c r="H234" s="158">
        <v>0</v>
      </c>
      <c r="I234" s="158">
        <v>0</v>
      </c>
      <c r="J234" s="158">
        <v>0</v>
      </c>
      <c r="K234" s="158">
        <v>0</v>
      </c>
      <c r="L234" s="158">
        <v>73032.22</v>
      </c>
      <c r="M234" s="158">
        <v>0</v>
      </c>
      <c r="N234" s="158">
        <v>188687.1</v>
      </c>
      <c r="O234" s="158">
        <v>0</v>
      </c>
      <c r="P234" s="158">
        <v>0</v>
      </c>
      <c r="Q234" s="158">
        <v>0</v>
      </c>
      <c r="R234" s="158">
        <v>0</v>
      </c>
      <c r="S234" s="158">
        <v>0</v>
      </c>
      <c r="T234" s="158">
        <f t="shared" si="0"/>
        <v>327573.44</v>
      </c>
    </row>
    <row r="235" spans="1:20" ht="14.4">
      <c r="A235" s="157" t="s">
        <v>128</v>
      </c>
      <c r="B235" s="158">
        <v>2023</v>
      </c>
      <c r="C235" s="158">
        <v>539130.51</v>
      </c>
      <c r="D235" s="158">
        <v>13392.92</v>
      </c>
      <c r="E235" s="158">
        <v>246120</v>
      </c>
      <c r="F235" s="158">
        <v>0</v>
      </c>
      <c r="G235" s="158">
        <v>12153</v>
      </c>
      <c r="H235" s="158">
        <v>0</v>
      </c>
      <c r="I235" s="158">
        <v>0</v>
      </c>
      <c r="J235" s="158">
        <v>0</v>
      </c>
      <c r="K235" s="158">
        <v>0</v>
      </c>
      <c r="L235" s="158">
        <v>179258.72</v>
      </c>
      <c r="M235" s="158">
        <v>0</v>
      </c>
      <c r="N235" s="158">
        <v>113751.79</v>
      </c>
      <c r="O235" s="158">
        <v>0</v>
      </c>
      <c r="P235" s="158">
        <v>0</v>
      </c>
      <c r="Q235" s="158">
        <v>0</v>
      </c>
      <c r="R235" s="158">
        <v>0</v>
      </c>
      <c r="S235" s="158">
        <v>0</v>
      </c>
      <c r="T235" s="158">
        <f t="shared" si="0"/>
        <v>526977.51</v>
      </c>
    </row>
    <row r="236" spans="1:20" ht="14.4">
      <c r="A236" s="157" t="s">
        <v>289</v>
      </c>
      <c r="B236" s="158">
        <v>2015</v>
      </c>
      <c r="C236" s="158">
        <v>838289741.99000001</v>
      </c>
      <c r="D236" s="158">
        <v>59330395.450000003</v>
      </c>
      <c r="E236" s="158">
        <v>88109063.069999993</v>
      </c>
      <c r="F236" s="158">
        <v>0</v>
      </c>
      <c r="G236" s="158">
        <v>21852477</v>
      </c>
      <c r="H236" s="158">
        <v>29937177.300000001</v>
      </c>
      <c r="I236" s="158">
        <v>81892341.359999999</v>
      </c>
      <c r="J236" s="158">
        <v>0</v>
      </c>
      <c r="K236" s="158">
        <v>321443876.43000001</v>
      </c>
      <c r="L236" s="158">
        <v>283053438.29000002</v>
      </c>
      <c r="M236" s="158">
        <v>87382998.480000004</v>
      </c>
      <c r="N236" s="158">
        <v>74394584.799999997</v>
      </c>
      <c r="O236" s="158">
        <v>0</v>
      </c>
      <c r="P236" s="158"/>
      <c r="Q236" s="158"/>
      <c r="R236" s="158"/>
      <c r="S236" s="158"/>
      <c r="T236" s="158">
        <f t="shared" si="0"/>
        <v>816437264.99000001</v>
      </c>
    </row>
    <row r="237" spans="1:20" ht="14.4">
      <c r="A237" s="157" t="s">
        <v>289</v>
      </c>
      <c r="B237" s="158">
        <v>2016</v>
      </c>
      <c r="C237" s="158">
        <v>732483856.02999997</v>
      </c>
      <c r="D237" s="158">
        <v>104706013.18000001</v>
      </c>
      <c r="E237" s="158">
        <v>58370622.920000002</v>
      </c>
      <c r="F237" s="158">
        <v>803134.27220000001</v>
      </c>
      <c r="G237" s="158">
        <v>15519096.890000001</v>
      </c>
      <c r="H237" s="158">
        <v>28999</v>
      </c>
      <c r="I237" s="158">
        <v>3982.76</v>
      </c>
      <c r="J237" s="158">
        <v>0</v>
      </c>
      <c r="K237" s="158">
        <v>225434447.28</v>
      </c>
      <c r="L237" s="158">
        <v>296788680.73000002</v>
      </c>
      <c r="M237" s="158">
        <v>77848653.959999993</v>
      </c>
      <c r="N237" s="158">
        <v>64521767.240000002</v>
      </c>
      <c r="O237" s="158">
        <v>11557924.67</v>
      </c>
      <c r="P237" s="158">
        <v>0</v>
      </c>
      <c r="Q237" s="158">
        <v>2077218.1</v>
      </c>
      <c r="R237" s="158">
        <v>0</v>
      </c>
      <c r="S237" s="158">
        <v>0</v>
      </c>
      <c r="T237" s="158">
        <f t="shared" si="0"/>
        <v>716964759.13999999</v>
      </c>
    </row>
    <row r="238" spans="1:20" ht="14.4">
      <c r="A238" s="157" t="s">
        <v>289</v>
      </c>
      <c r="B238" s="158">
        <v>2017</v>
      </c>
      <c r="C238" s="158">
        <v>753884351.01999998</v>
      </c>
      <c r="D238" s="158">
        <v>152403655.31999999</v>
      </c>
      <c r="E238" s="158">
        <v>57149310.57</v>
      </c>
      <c r="F238" s="158">
        <v>4146371.03</v>
      </c>
      <c r="G238" s="158">
        <v>14595693.26</v>
      </c>
      <c r="H238" s="158">
        <v>19424</v>
      </c>
      <c r="I238" s="158">
        <v>260312.82</v>
      </c>
      <c r="J238" s="158">
        <v>0</v>
      </c>
      <c r="K238" s="158">
        <v>259438052.30000001</v>
      </c>
      <c r="L238" s="158">
        <v>269434053.10000002</v>
      </c>
      <c r="M238" s="158">
        <v>78322617.480000004</v>
      </c>
      <c r="N238" s="158">
        <v>73344787.870000005</v>
      </c>
      <c r="O238" s="158">
        <v>16195529.630000001</v>
      </c>
      <c r="P238" s="158">
        <v>0</v>
      </c>
      <c r="Q238" s="158">
        <v>2285089.42</v>
      </c>
      <c r="R238" s="158">
        <v>0</v>
      </c>
      <c r="S238" s="158">
        <v>0</v>
      </c>
      <c r="T238" s="158">
        <f t="shared" si="0"/>
        <v>739288657.75999999</v>
      </c>
    </row>
    <row r="239" spans="1:20" ht="14.4">
      <c r="A239" s="157" t="s">
        <v>289</v>
      </c>
      <c r="B239" s="158">
        <v>2018</v>
      </c>
      <c r="C239" s="158">
        <v>699205905.32000005</v>
      </c>
      <c r="D239" s="158">
        <v>218553741.13999999</v>
      </c>
      <c r="E239" s="158">
        <v>52702388.32</v>
      </c>
      <c r="F239" s="158">
        <v>487718.85</v>
      </c>
      <c r="G239" s="158">
        <v>8076440.8099999996</v>
      </c>
      <c r="H239" s="158">
        <v>0</v>
      </c>
      <c r="I239" s="158">
        <v>5966.76</v>
      </c>
      <c r="J239" s="158">
        <v>0</v>
      </c>
      <c r="K239" s="158">
        <v>254152625.88</v>
      </c>
      <c r="L239" s="158">
        <v>230829979.69</v>
      </c>
      <c r="M239" s="158">
        <v>72397990.930000007</v>
      </c>
      <c r="N239" s="158">
        <v>78985410.030000001</v>
      </c>
      <c r="O239" s="158">
        <v>10137510.82</v>
      </c>
      <c r="P239" s="158">
        <v>0</v>
      </c>
      <c r="Q239" s="158">
        <v>19975463.300000001</v>
      </c>
      <c r="R239" s="158">
        <v>0</v>
      </c>
      <c r="S239" s="158">
        <v>0</v>
      </c>
      <c r="T239" s="158">
        <f t="shared" si="0"/>
        <v>691129464.51000011</v>
      </c>
    </row>
    <row r="240" spans="1:20" ht="14.4">
      <c r="A240" s="157" t="s">
        <v>289</v>
      </c>
      <c r="B240" s="158">
        <v>2019</v>
      </c>
      <c r="C240" s="158">
        <v>683384817.85000002</v>
      </c>
      <c r="D240" s="158">
        <v>76207136.230000004</v>
      </c>
      <c r="E240" s="158">
        <v>82261530.219999999</v>
      </c>
      <c r="F240" s="158">
        <v>3583014.63</v>
      </c>
      <c r="G240" s="158">
        <v>3659550.55</v>
      </c>
      <c r="H240" s="158">
        <v>0</v>
      </c>
      <c r="I240" s="158">
        <v>-3295.99</v>
      </c>
      <c r="J240" s="158">
        <v>0</v>
      </c>
      <c r="K240" s="158">
        <v>224631381.68000001</v>
      </c>
      <c r="L240" s="158">
        <v>233726575.61000001</v>
      </c>
      <c r="M240" s="158">
        <v>63249949.409999996</v>
      </c>
      <c r="N240" s="158">
        <v>70150376.5</v>
      </c>
      <c r="O240" s="158">
        <v>9365004.4299999997</v>
      </c>
      <c r="P240" s="158">
        <v>0</v>
      </c>
      <c r="Q240" s="158">
        <v>387290.71</v>
      </c>
      <c r="R240" s="158">
        <v>0</v>
      </c>
      <c r="S240" s="158">
        <v>0</v>
      </c>
      <c r="T240" s="158">
        <f t="shared" si="0"/>
        <v>679725267.30000007</v>
      </c>
    </row>
    <row r="241" spans="1:20" ht="14.4">
      <c r="A241" s="157" t="s">
        <v>289</v>
      </c>
      <c r="B241" s="158">
        <v>2020</v>
      </c>
      <c r="C241" s="158">
        <v>765863052.54999995</v>
      </c>
      <c r="D241" s="158">
        <v>77394104.248175994</v>
      </c>
      <c r="E241" s="158">
        <v>83289603.840000004</v>
      </c>
      <c r="F241" s="158">
        <v>2659043.3199999998</v>
      </c>
      <c r="G241" s="158">
        <v>4809102.79</v>
      </c>
      <c r="H241" s="158">
        <v>0</v>
      </c>
      <c r="I241" s="158">
        <v>934631.21</v>
      </c>
      <c r="J241" s="158">
        <v>0</v>
      </c>
      <c r="K241" s="158">
        <v>239960533.96989</v>
      </c>
      <c r="L241" s="158">
        <v>271763621.74491203</v>
      </c>
      <c r="M241" s="158">
        <v>72664341.629877999</v>
      </c>
      <c r="N241" s="158">
        <v>89929230.100494996</v>
      </c>
      <c r="O241" s="158">
        <v>8255721.2636863999</v>
      </c>
      <c r="P241" s="158">
        <v>0</v>
      </c>
      <c r="Q241" s="158">
        <v>631359</v>
      </c>
      <c r="R241" s="158">
        <v>0</v>
      </c>
      <c r="S241" s="158">
        <v>0</v>
      </c>
      <c r="T241" s="158">
        <f t="shared" si="0"/>
        <v>761053949.75999999</v>
      </c>
    </row>
    <row r="242" spans="1:20" ht="14.4">
      <c r="A242" s="157" t="s">
        <v>289</v>
      </c>
      <c r="B242" s="158">
        <v>2021</v>
      </c>
      <c r="C242" s="158">
        <v>819468208.89999998</v>
      </c>
      <c r="D242" s="158">
        <v>70022968.349999994</v>
      </c>
      <c r="E242" s="158">
        <v>87176931.700000003</v>
      </c>
      <c r="F242" s="158">
        <v>2196154.41</v>
      </c>
      <c r="G242" s="158">
        <v>9764624.7100000009</v>
      </c>
      <c r="H242" s="158">
        <v>0</v>
      </c>
      <c r="I242" s="158">
        <v>3518497.98</v>
      </c>
      <c r="J242" s="158">
        <v>0</v>
      </c>
      <c r="K242" s="158">
        <v>276353192.94999999</v>
      </c>
      <c r="L242" s="158">
        <v>235650110.56999999</v>
      </c>
      <c r="M242" s="158">
        <v>73867688.060000002</v>
      </c>
      <c r="N242" s="158">
        <v>136342088.55000001</v>
      </c>
      <c r="O242" s="158">
        <v>10078197.07</v>
      </c>
      <c r="P242" s="158">
        <v>0</v>
      </c>
      <c r="Q242" s="158">
        <v>-5114.8900000000003</v>
      </c>
      <c r="R242" s="158">
        <v>0</v>
      </c>
      <c r="S242" s="158">
        <v>0</v>
      </c>
      <c r="T242" s="158">
        <f t="shared" si="0"/>
        <v>809703584.18999994</v>
      </c>
    </row>
    <row r="243" spans="1:20" ht="14.4">
      <c r="A243" s="157" t="s">
        <v>289</v>
      </c>
      <c r="B243" s="158">
        <v>2022</v>
      </c>
      <c r="C243" s="158">
        <v>913016248.61000001</v>
      </c>
      <c r="D243" s="158">
        <v>80883260.340000004</v>
      </c>
      <c r="E243" s="158">
        <v>65710497.439999998</v>
      </c>
      <c r="F243" s="158">
        <v>15841864.01</v>
      </c>
      <c r="G243" s="158">
        <v>1919149.62</v>
      </c>
      <c r="H243" s="158">
        <v>51644.5</v>
      </c>
      <c r="I243" s="158">
        <v>15701.71</v>
      </c>
      <c r="J243" s="158">
        <v>0</v>
      </c>
      <c r="K243" s="158">
        <v>330714882.01999998</v>
      </c>
      <c r="L243" s="158">
        <v>274952427</v>
      </c>
      <c r="M243" s="158">
        <v>75084536.109999999</v>
      </c>
      <c r="N243" s="158">
        <v>157438985.44999999</v>
      </c>
      <c r="O243" s="158">
        <v>9114920.5999999996</v>
      </c>
      <c r="P243" s="158">
        <v>0</v>
      </c>
      <c r="Q243" s="158">
        <v>5917679.8799999999</v>
      </c>
      <c r="R243" s="158">
        <v>0</v>
      </c>
      <c r="S243" s="158">
        <v>0</v>
      </c>
      <c r="T243" s="158">
        <f t="shared" si="0"/>
        <v>911097098.99000001</v>
      </c>
    </row>
    <row r="244" spans="1:20" ht="14.4">
      <c r="A244" s="157" t="s">
        <v>289</v>
      </c>
      <c r="B244" s="158">
        <v>2023</v>
      </c>
      <c r="C244" s="158">
        <v>1076609437.46</v>
      </c>
      <c r="D244" s="158">
        <v>81049126.950000003</v>
      </c>
      <c r="E244" s="158">
        <v>89051971.640000001</v>
      </c>
      <c r="F244" s="158">
        <v>154199168.03999999</v>
      </c>
      <c r="G244" s="158">
        <v>182043.39</v>
      </c>
      <c r="H244" s="158">
        <v>0</v>
      </c>
      <c r="I244" s="158">
        <v>0</v>
      </c>
      <c r="J244" s="158">
        <v>0</v>
      </c>
      <c r="K244" s="158">
        <v>342141859.19999999</v>
      </c>
      <c r="L244" s="158">
        <v>340876917.52999997</v>
      </c>
      <c r="M244" s="158">
        <v>74725130.650000006</v>
      </c>
      <c r="N244" s="158">
        <v>210073763.25</v>
      </c>
      <c r="O244" s="158">
        <v>19739795.190000001</v>
      </c>
      <c r="P244" s="158">
        <v>0</v>
      </c>
      <c r="Q244" s="158">
        <v>1107003.8400000001</v>
      </c>
      <c r="R244" s="158">
        <v>0</v>
      </c>
      <c r="S244" s="158">
        <v>0</v>
      </c>
      <c r="T244" s="158">
        <f t="shared" si="0"/>
        <v>1076427394.0699999</v>
      </c>
    </row>
    <row r="245" spans="1:20" ht="14.4">
      <c r="A245" s="157" t="s">
        <v>18</v>
      </c>
      <c r="B245" s="158">
        <v>2015</v>
      </c>
      <c r="C245" s="158">
        <v>147267262</v>
      </c>
      <c r="D245" s="158">
        <v>1596264</v>
      </c>
      <c r="E245" s="158">
        <v>24928647</v>
      </c>
      <c r="F245" s="158">
        <v>0</v>
      </c>
      <c r="G245" s="158">
        <v>2184163</v>
      </c>
      <c r="H245" s="158">
        <v>0</v>
      </c>
      <c r="I245" s="158">
        <v>0</v>
      </c>
      <c r="J245" s="158">
        <v>0</v>
      </c>
      <c r="K245" s="158">
        <v>27717962</v>
      </c>
      <c r="L245" s="158">
        <v>53275126</v>
      </c>
      <c r="M245" s="158">
        <v>8699034</v>
      </c>
      <c r="N245" s="158">
        <v>54528780</v>
      </c>
      <c r="O245" s="158">
        <v>3046360</v>
      </c>
      <c r="P245" s="158"/>
      <c r="Q245" s="158"/>
      <c r="R245" s="158"/>
      <c r="S245" s="158"/>
      <c r="T245" s="158">
        <f t="shared" si="0"/>
        <v>145083099</v>
      </c>
    </row>
    <row r="246" spans="1:20" ht="14.4">
      <c r="A246" s="157" t="s">
        <v>18</v>
      </c>
      <c r="B246" s="158">
        <v>2016</v>
      </c>
      <c r="C246" s="158">
        <v>103176348</v>
      </c>
      <c r="D246" s="158">
        <v>1699202</v>
      </c>
      <c r="E246" s="158">
        <v>21578316</v>
      </c>
      <c r="F246" s="158">
        <v>0</v>
      </c>
      <c r="G246" s="158">
        <v>410684</v>
      </c>
      <c r="H246" s="158">
        <v>0</v>
      </c>
      <c r="I246" s="158">
        <v>0</v>
      </c>
      <c r="J246" s="158">
        <v>0</v>
      </c>
      <c r="K246" s="158">
        <v>19129937</v>
      </c>
      <c r="L246" s="158">
        <v>32198383</v>
      </c>
      <c r="M246" s="158">
        <v>5606089</v>
      </c>
      <c r="N246" s="158">
        <v>44006957</v>
      </c>
      <c r="O246" s="158">
        <v>2234982</v>
      </c>
      <c r="P246" s="158">
        <v>0</v>
      </c>
      <c r="Q246" s="158">
        <v>445500</v>
      </c>
      <c r="R246" s="158">
        <v>0</v>
      </c>
      <c r="S246" s="158">
        <v>0</v>
      </c>
      <c r="T246" s="158">
        <f t="shared" si="0"/>
        <v>102765664</v>
      </c>
    </row>
    <row r="247" spans="1:20" ht="14.4">
      <c r="A247" s="157" t="s">
        <v>18</v>
      </c>
      <c r="B247" s="158">
        <v>2017</v>
      </c>
      <c r="C247" s="158">
        <v>122692101</v>
      </c>
      <c r="D247" s="158">
        <v>6523078</v>
      </c>
      <c r="E247" s="158">
        <v>24998607</v>
      </c>
      <c r="F247" s="158">
        <v>0</v>
      </c>
      <c r="G247" s="158">
        <v>42575</v>
      </c>
      <c r="H247" s="158">
        <v>0</v>
      </c>
      <c r="I247" s="158">
        <v>0</v>
      </c>
      <c r="J247" s="158">
        <v>0</v>
      </c>
      <c r="K247" s="158">
        <v>16132419</v>
      </c>
      <c r="L247" s="158">
        <v>24781964</v>
      </c>
      <c r="M247" s="158">
        <v>4525244</v>
      </c>
      <c r="N247" s="158">
        <v>48764801</v>
      </c>
      <c r="O247" s="158">
        <v>3489066</v>
      </c>
      <c r="P247" s="158">
        <v>0</v>
      </c>
      <c r="Q247" s="158">
        <v>0</v>
      </c>
      <c r="R247" s="158">
        <v>0</v>
      </c>
      <c r="S247" s="158">
        <v>0</v>
      </c>
      <c r="T247" s="158">
        <f t="shared" si="0"/>
        <v>122649526</v>
      </c>
    </row>
    <row r="248" spans="1:20" ht="14.4">
      <c r="A248" s="157" t="s">
        <v>18</v>
      </c>
      <c r="B248" s="158">
        <v>2018</v>
      </c>
      <c r="C248" s="158">
        <v>122854180</v>
      </c>
      <c r="D248" s="158">
        <v>1503704</v>
      </c>
      <c r="E248" s="158">
        <v>22598352</v>
      </c>
      <c r="F248" s="158">
        <v>0</v>
      </c>
      <c r="G248" s="158">
        <v>329492</v>
      </c>
      <c r="H248" s="158">
        <v>0</v>
      </c>
      <c r="I248" s="158">
        <v>271</v>
      </c>
      <c r="J248" s="158">
        <v>0</v>
      </c>
      <c r="K248" s="158">
        <v>15969220</v>
      </c>
      <c r="L248" s="158">
        <v>25915429</v>
      </c>
      <c r="M248" s="158">
        <v>4392142</v>
      </c>
      <c r="N248" s="158">
        <v>46638608</v>
      </c>
      <c r="O248" s="158">
        <v>7340429</v>
      </c>
      <c r="P248" s="158">
        <v>0</v>
      </c>
      <c r="Q248" s="158">
        <v>0</v>
      </c>
      <c r="R248" s="158">
        <v>0</v>
      </c>
      <c r="S248" s="158">
        <v>0</v>
      </c>
      <c r="T248" s="158">
        <f t="shared" si="0"/>
        <v>122524688</v>
      </c>
    </row>
    <row r="249" spans="1:20" ht="14.4">
      <c r="A249" s="157" t="s">
        <v>18</v>
      </c>
      <c r="B249" s="158">
        <v>2019</v>
      </c>
      <c r="C249" s="158">
        <v>239750697</v>
      </c>
      <c r="D249" s="158">
        <v>33082055</v>
      </c>
      <c r="E249" s="158">
        <v>24990799</v>
      </c>
      <c r="F249" s="158">
        <v>0</v>
      </c>
      <c r="G249" s="158">
        <v>29717361</v>
      </c>
      <c r="H249" s="158">
        <v>1231249.72</v>
      </c>
      <c r="I249" s="158">
        <v>30386.85</v>
      </c>
      <c r="J249" s="158">
        <v>0</v>
      </c>
      <c r="K249" s="158">
        <v>22054294</v>
      </c>
      <c r="L249" s="158">
        <v>51396503</v>
      </c>
      <c r="M249" s="158">
        <v>8120650</v>
      </c>
      <c r="N249" s="158">
        <v>125200053</v>
      </c>
      <c r="O249" s="158">
        <v>7988397</v>
      </c>
      <c r="P249" s="158">
        <v>0</v>
      </c>
      <c r="Q249" s="158">
        <v>9513521</v>
      </c>
      <c r="R249" s="158">
        <v>0</v>
      </c>
      <c r="S249" s="158">
        <v>0</v>
      </c>
      <c r="T249" s="158">
        <f t="shared" si="0"/>
        <v>210033336</v>
      </c>
    </row>
    <row r="250" spans="1:20" ht="14.4">
      <c r="A250" s="157" t="s">
        <v>18</v>
      </c>
      <c r="B250" s="158">
        <v>2020</v>
      </c>
      <c r="C250" s="158">
        <v>122921829</v>
      </c>
      <c r="D250" s="158">
        <v>6543278</v>
      </c>
      <c r="E250" s="158">
        <v>50042045</v>
      </c>
      <c r="F250" s="158">
        <v>0</v>
      </c>
      <c r="G250" s="158">
        <v>861706</v>
      </c>
      <c r="H250" s="158">
        <v>68600</v>
      </c>
      <c r="I250" s="158">
        <v>0</v>
      </c>
      <c r="J250" s="158">
        <v>0</v>
      </c>
      <c r="K250" s="158">
        <v>11380421</v>
      </c>
      <c r="L250" s="158">
        <v>12869220</v>
      </c>
      <c r="M250" s="158">
        <v>2467224</v>
      </c>
      <c r="N250" s="158">
        <v>27520558</v>
      </c>
      <c r="O250" s="158">
        <v>18642361</v>
      </c>
      <c r="P250" s="158">
        <v>0</v>
      </c>
      <c r="Q250" s="158">
        <v>520000</v>
      </c>
      <c r="R250" s="158">
        <v>0</v>
      </c>
      <c r="S250" s="158">
        <v>0</v>
      </c>
      <c r="T250" s="158">
        <f t="shared" si="0"/>
        <v>122060123</v>
      </c>
    </row>
    <row r="251" spans="1:20" ht="14.4">
      <c r="A251" s="157" t="s">
        <v>18</v>
      </c>
      <c r="B251" s="158">
        <v>2021</v>
      </c>
      <c r="C251" s="158">
        <v>172363928.13</v>
      </c>
      <c r="D251" s="158">
        <v>8031360.2199999997</v>
      </c>
      <c r="E251" s="158">
        <v>45552948.409999996</v>
      </c>
      <c r="F251" s="158">
        <v>0</v>
      </c>
      <c r="G251" s="158">
        <v>22074296.25</v>
      </c>
      <c r="H251" s="158">
        <v>269198.39</v>
      </c>
      <c r="I251" s="158">
        <v>0</v>
      </c>
      <c r="J251" s="158">
        <v>0</v>
      </c>
      <c r="K251" s="158">
        <v>11220616.560000001</v>
      </c>
      <c r="L251" s="158">
        <v>14651036.5</v>
      </c>
      <c r="M251" s="158">
        <v>4081422.64</v>
      </c>
      <c r="N251" s="158">
        <v>75347274.819999993</v>
      </c>
      <c r="O251" s="158">
        <v>21510629.199999999</v>
      </c>
      <c r="P251" s="158">
        <v>0</v>
      </c>
      <c r="Q251" s="158">
        <v>28449136.609999999</v>
      </c>
      <c r="R251" s="158">
        <v>2923.38</v>
      </c>
      <c r="S251" s="158">
        <v>0</v>
      </c>
      <c r="T251" s="158">
        <f t="shared" si="0"/>
        <v>150289631.88</v>
      </c>
    </row>
    <row r="252" spans="1:20" ht="14.4">
      <c r="A252" s="157" t="s">
        <v>18</v>
      </c>
      <c r="B252" s="158">
        <v>2022</v>
      </c>
      <c r="C252" s="158">
        <v>170363357.02000001</v>
      </c>
      <c r="D252" s="158">
        <v>4374199.6500000004</v>
      </c>
      <c r="E252" s="158">
        <v>28009349.760000002</v>
      </c>
      <c r="F252" s="158">
        <v>0</v>
      </c>
      <c r="G252" s="158">
        <v>17728071.34</v>
      </c>
      <c r="H252" s="158">
        <v>876153.86</v>
      </c>
      <c r="I252" s="158">
        <v>0</v>
      </c>
      <c r="J252" s="158">
        <v>0</v>
      </c>
      <c r="K252" s="158">
        <v>13172354.77</v>
      </c>
      <c r="L252" s="158">
        <v>31586971.329999998</v>
      </c>
      <c r="M252" s="158">
        <v>5891266.9699999997</v>
      </c>
      <c r="N252" s="158">
        <v>78802989.409999996</v>
      </c>
      <c r="O252" s="158">
        <v>12900424.779999999</v>
      </c>
      <c r="P252" s="158">
        <v>0</v>
      </c>
      <c r="Q252" s="158">
        <v>20237956.629999999</v>
      </c>
      <c r="R252" s="158">
        <v>0</v>
      </c>
      <c r="S252" s="158">
        <v>0</v>
      </c>
      <c r="T252" s="158">
        <f t="shared" si="0"/>
        <v>152635285.68000001</v>
      </c>
    </row>
    <row r="253" spans="1:20" ht="14.4">
      <c r="A253" s="157" t="s">
        <v>18</v>
      </c>
      <c r="B253" s="158">
        <v>2023</v>
      </c>
      <c r="C253" s="158">
        <v>125046436.67</v>
      </c>
      <c r="D253" s="158">
        <v>2032681.55</v>
      </c>
      <c r="E253" s="181">
        <v>38043838.740000002</v>
      </c>
      <c r="F253" s="158"/>
      <c r="G253" s="158">
        <v>2202309.0299999998</v>
      </c>
      <c r="H253" s="158">
        <v>25688.23</v>
      </c>
      <c r="I253" s="158">
        <v>0</v>
      </c>
      <c r="J253" s="158">
        <v>0</v>
      </c>
      <c r="K253" s="158">
        <v>8704747.4600000009</v>
      </c>
      <c r="L253" s="158">
        <v>28739819.850000001</v>
      </c>
      <c r="M253" s="158">
        <v>4750516.97</v>
      </c>
      <c r="N253" s="158">
        <v>31967221.789999999</v>
      </c>
      <c r="O253" s="158">
        <v>12840291.859999999</v>
      </c>
      <c r="P253" s="158">
        <v>0</v>
      </c>
      <c r="Q253" s="158">
        <v>-4755852</v>
      </c>
      <c r="R253" s="158">
        <v>0</v>
      </c>
      <c r="S253" s="158">
        <v>0</v>
      </c>
      <c r="T253" s="158">
        <f t="shared" si="0"/>
        <v>122844127.64</v>
      </c>
    </row>
    <row r="254" spans="1:20" ht="14.4">
      <c r="A254" s="157" t="s">
        <v>131</v>
      </c>
      <c r="B254" s="158">
        <v>2015</v>
      </c>
      <c r="C254" s="158">
        <v>19803244</v>
      </c>
      <c r="D254" s="158">
        <v>701390</v>
      </c>
      <c r="E254" s="158">
        <v>2188564</v>
      </c>
      <c r="F254" s="158">
        <v>0</v>
      </c>
      <c r="G254" s="158">
        <v>0</v>
      </c>
      <c r="H254" s="158">
        <v>0</v>
      </c>
      <c r="I254" s="158">
        <v>0</v>
      </c>
      <c r="J254" s="158">
        <v>0</v>
      </c>
      <c r="K254" s="158">
        <v>572333</v>
      </c>
      <c r="L254" s="158">
        <v>1712105</v>
      </c>
      <c r="M254" s="158">
        <v>0</v>
      </c>
      <c r="N254" s="158">
        <v>17518806</v>
      </c>
      <c r="O254" s="158">
        <v>0</v>
      </c>
      <c r="P254" s="158"/>
      <c r="Q254" s="158"/>
      <c r="R254" s="158"/>
      <c r="S254" s="158"/>
      <c r="T254" s="158">
        <f t="shared" si="0"/>
        <v>19803244</v>
      </c>
    </row>
    <row r="255" spans="1:20" ht="14.4">
      <c r="A255" s="157" t="s">
        <v>131</v>
      </c>
      <c r="B255" s="158">
        <v>2016</v>
      </c>
      <c r="C255" s="158">
        <v>6882669</v>
      </c>
      <c r="D255" s="158">
        <v>100798</v>
      </c>
      <c r="E255" s="158">
        <v>2265141</v>
      </c>
      <c r="F255" s="158">
        <v>0</v>
      </c>
      <c r="G255" s="158">
        <v>0</v>
      </c>
      <c r="H255" s="158">
        <v>0</v>
      </c>
      <c r="I255" s="158">
        <v>0</v>
      </c>
      <c r="J255" s="158">
        <v>0</v>
      </c>
      <c r="K255" s="158">
        <v>646780</v>
      </c>
      <c r="L255" s="158">
        <v>1942051</v>
      </c>
      <c r="M255" s="158">
        <v>0</v>
      </c>
      <c r="N255" s="158">
        <v>4293938</v>
      </c>
      <c r="O255" s="158">
        <v>0</v>
      </c>
      <c r="P255" s="158">
        <v>0</v>
      </c>
      <c r="Q255" s="158">
        <v>0</v>
      </c>
      <c r="R255" s="158">
        <v>0</v>
      </c>
      <c r="S255" s="158">
        <v>0</v>
      </c>
      <c r="T255" s="158">
        <f t="shared" si="0"/>
        <v>6882669</v>
      </c>
    </row>
    <row r="256" spans="1:20" ht="14.4">
      <c r="A256" s="157" t="s">
        <v>131</v>
      </c>
      <c r="B256" s="158">
        <v>2017</v>
      </c>
      <c r="C256" s="158">
        <v>4460324</v>
      </c>
      <c r="D256" s="158">
        <v>303651</v>
      </c>
      <c r="E256" s="158">
        <v>966418</v>
      </c>
      <c r="F256" s="158">
        <v>0</v>
      </c>
      <c r="G256" s="158">
        <v>0</v>
      </c>
      <c r="H256" s="158">
        <v>0</v>
      </c>
      <c r="I256" s="158">
        <v>0</v>
      </c>
      <c r="J256" s="158">
        <v>0</v>
      </c>
      <c r="K256" s="158">
        <v>247078.74</v>
      </c>
      <c r="L256" s="158">
        <v>1200816.8799999999</v>
      </c>
      <c r="M256" s="158">
        <v>0</v>
      </c>
      <c r="N256" s="158">
        <v>2046010.38</v>
      </c>
      <c r="O256" s="158">
        <v>0</v>
      </c>
      <c r="P256" s="158">
        <v>0</v>
      </c>
      <c r="Q256" s="158">
        <v>0</v>
      </c>
      <c r="R256" s="158">
        <v>0</v>
      </c>
      <c r="S256" s="158">
        <v>0</v>
      </c>
      <c r="T256" s="158">
        <f t="shared" si="0"/>
        <v>4460324</v>
      </c>
    </row>
    <row r="257" spans="1:20" ht="14.4">
      <c r="A257" s="157" t="s">
        <v>131</v>
      </c>
      <c r="B257" s="158">
        <v>2018</v>
      </c>
      <c r="C257" s="158">
        <v>5426267</v>
      </c>
      <c r="D257" s="158">
        <v>61429</v>
      </c>
      <c r="E257" s="158">
        <v>1358814</v>
      </c>
      <c r="F257" s="158">
        <v>0</v>
      </c>
      <c r="G257" s="158">
        <v>0</v>
      </c>
      <c r="H257" s="158">
        <v>0</v>
      </c>
      <c r="I257" s="158">
        <v>0</v>
      </c>
      <c r="J257" s="158">
        <v>0</v>
      </c>
      <c r="K257" s="158">
        <v>437661</v>
      </c>
      <c r="L257" s="158">
        <v>1030547</v>
      </c>
      <c r="M257" s="158">
        <v>0</v>
      </c>
      <c r="N257" s="158">
        <v>2599245</v>
      </c>
      <c r="O257" s="158">
        <v>0</v>
      </c>
      <c r="P257" s="158">
        <v>0</v>
      </c>
      <c r="Q257" s="158">
        <v>0</v>
      </c>
      <c r="R257" s="158">
        <v>0</v>
      </c>
      <c r="S257" s="158">
        <v>0</v>
      </c>
      <c r="T257" s="158">
        <f t="shared" si="0"/>
        <v>5426267</v>
      </c>
    </row>
    <row r="258" spans="1:20" ht="14.4">
      <c r="A258" s="157" t="s">
        <v>131</v>
      </c>
      <c r="B258" s="158">
        <v>2019</v>
      </c>
      <c r="C258" s="158">
        <v>8585117</v>
      </c>
      <c r="D258" s="158">
        <v>153723</v>
      </c>
      <c r="E258" s="158">
        <v>6432656</v>
      </c>
      <c r="F258" s="158">
        <v>0</v>
      </c>
      <c r="G258" s="158">
        <v>0</v>
      </c>
      <c r="H258" s="158">
        <v>0</v>
      </c>
      <c r="I258" s="158">
        <v>0</v>
      </c>
      <c r="J258" s="158">
        <v>0</v>
      </c>
      <c r="K258" s="158">
        <v>215659.61</v>
      </c>
      <c r="L258" s="158">
        <v>616427.6</v>
      </c>
      <c r="M258" s="158">
        <v>0</v>
      </c>
      <c r="N258" s="158">
        <v>1320373.79</v>
      </c>
      <c r="O258" s="158">
        <v>0</v>
      </c>
      <c r="P258" s="158">
        <v>0</v>
      </c>
      <c r="Q258" s="158">
        <v>0</v>
      </c>
      <c r="R258" s="158">
        <v>0</v>
      </c>
      <c r="S258" s="158">
        <v>0</v>
      </c>
      <c r="T258" s="158">
        <f t="shared" si="0"/>
        <v>8585117</v>
      </c>
    </row>
    <row r="259" spans="1:20" ht="14.4">
      <c r="A259" s="157" t="s">
        <v>131</v>
      </c>
      <c r="B259" s="158">
        <v>2020</v>
      </c>
      <c r="C259" s="158">
        <v>12338101</v>
      </c>
      <c r="D259" s="158">
        <v>58294</v>
      </c>
      <c r="E259" s="158">
        <v>8528675</v>
      </c>
      <c r="F259" s="158">
        <v>0</v>
      </c>
      <c r="G259" s="158">
        <v>0</v>
      </c>
      <c r="H259" s="158">
        <v>0</v>
      </c>
      <c r="I259" s="158">
        <v>0</v>
      </c>
      <c r="J259" s="158">
        <v>0</v>
      </c>
      <c r="K259" s="158">
        <v>322535</v>
      </c>
      <c r="L259" s="158">
        <v>954158</v>
      </c>
      <c r="M259" s="158">
        <v>0</v>
      </c>
      <c r="N259" s="158">
        <v>2532733</v>
      </c>
      <c r="O259" s="158">
        <v>0</v>
      </c>
      <c r="P259" s="158">
        <v>0</v>
      </c>
      <c r="Q259" s="158">
        <v>0</v>
      </c>
      <c r="R259" s="158">
        <v>0</v>
      </c>
      <c r="S259" s="158">
        <v>0</v>
      </c>
      <c r="T259" s="158">
        <f t="shared" si="0"/>
        <v>12338101</v>
      </c>
    </row>
    <row r="260" spans="1:20" ht="14.4">
      <c r="A260" s="157" t="s">
        <v>131</v>
      </c>
      <c r="B260" s="158">
        <v>2021</v>
      </c>
      <c r="C260" s="158">
        <v>14554661</v>
      </c>
      <c r="D260" s="158">
        <v>714601</v>
      </c>
      <c r="E260" s="158">
        <v>7381961</v>
      </c>
      <c r="F260" s="158">
        <v>0</v>
      </c>
      <c r="G260" s="158">
        <v>0</v>
      </c>
      <c r="H260" s="158">
        <v>0</v>
      </c>
      <c r="I260" s="158">
        <v>0</v>
      </c>
      <c r="J260" s="158">
        <v>0</v>
      </c>
      <c r="K260" s="158">
        <v>780990</v>
      </c>
      <c r="L260" s="158">
        <v>2182924</v>
      </c>
      <c r="M260" s="158">
        <v>0</v>
      </c>
      <c r="N260" s="158">
        <v>4208786</v>
      </c>
      <c r="O260" s="158">
        <v>0</v>
      </c>
      <c r="P260" s="158">
        <v>0</v>
      </c>
      <c r="Q260" s="158">
        <v>0</v>
      </c>
      <c r="R260" s="158">
        <v>0</v>
      </c>
      <c r="S260" s="158">
        <v>0</v>
      </c>
      <c r="T260" s="158">
        <f t="shared" si="0"/>
        <v>14554661</v>
      </c>
    </row>
    <row r="261" spans="1:20" ht="14.4">
      <c r="A261" s="157" t="s">
        <v>131</v>
      </c>
      <c r="B261" s="158">
        <v>2022</v>
      </c>
      <c r="C261" s="158">
        <v>13447747</v>
      </c>
      <c r="D261" s="158">
        <v>418291.49</v>
      </c>
      <c r="E261" s="158">
        <v>8996458</v>
      </c>
      <c r="F261" s="158">
        <v>0</v>
      </c>
      <c r="G261" s="158">
        <v>0</v>
      </c>
      <c r="H261" s="158">
        <v>0</v>
      </c>
      <c r="I261" s="158">
        <v>0</v>
      </c>
      <c r="J261" s="158">
        <v>0</v>
      </c>
      <c r="K261" s="158">
        <v>528793</v>
      </c>
      <c r="L261" s="158">
        <v>1062583</v>
      </c>
      <c r="M261" s="158">
        <v>0</v>
      </c>
      <c r="N261" s="158">
        <v>2859914</v>
      </c>
      <c r="O261" s="158">
        <v>0</v>
      </c>
      <c r="P261" s="158">
        <v>0</v>
      </c>
      <c r="Q261" s="158">
        <v>0</v>
      </c>
      <c r="R261" s="158">
        <v>0</v>
      </c>
      <c r="S261" s="158">
        <v>0</v>
      </c>
      <c r="T261" s="158">
        <f t="shared" si="0"/>
        <v>13447747</v>
      </c>
    </row>
    <row r="262" spans="1:20" ht="14.4">
      <c r="A262" s="157" t="s">
        <v>131</v>
      </c>
      <c r="B262" s="158">
        <v>2023</v>
      </c>
      <c r="C262" s="158">
        <v>21603799</v>
      </c>
      <c r="D262" s="158">
        <v>121113</v>
      </c>
      <c r="E262" s="158">
        <v>11559637</v>
      </c>
      <c r="F262" s="158">
        <v>0</v>
      </c>
      <c r="G262" s="158">
        <v>0</v>
      </c>
      <c r="H262" s="158">
        <v>0</v>
      </c>
      <c r="I262" s="158">
        <v>0</v>
      </c>
      <c r="J262" s="158">
        <v>0</v>
      </c>
      <c r="K262" s="158">
        <v>822476</v>
      </c>
      <c r="L262" s="158">
        <v>3650251</v>
      </c>
      <c r="M262" s="158">
        <v>0</v>
      </c>
      <c r="N262" s="158">
        <v>5571435</v>
      </c>
      <c r="O262" s="158">
        <v>0</v>
      </c>
      <c r="P262" s="158">
        <v>0</v>
      </c>
      <c r="Q262" s="158">
        <v>0</v>
      </c>
      <c r="R262" s="158">
        <v>0</v>
      </c>
      <c r="S262" s="158">
        <v>0</v>
      </c>
      <c r="T262" s="158">
        <f t="shared" si="0"/>
        <v>21603799</v>
      </c>
    </row>
    <row r="263" spans="1:20" ht="14.4">
      <c r="A263" s="157" t="s">
        <v>132</v>
      </c>
      <c r="B263" s="158">
        <v>2015</v>
      </c>
      <c r="C263" s="158">
        <v>3206336.66</v>
      </c>
      <c r="D263" s="158">
        <v>0</v>
      </c>
      <c r="E263" s="158">
        <v>96295.57</v>
      </c>
      <c r="F263" s="158">
        <v>0</v>
      </c>
      <c r="G263" s="158">
        <v>0</v>
      </c>
      <c r="H263" s="158">
        <v>0</v>
      </c>
      <c r="I263" s="158">
        <v>0</v>
      </c>
      <c r="J263" s="158">
        <v>0</v>
      </c>
      <c r="K263" s="158">
        <v>0</v>
      </c>
      <c r="L263" s="158">
        <v>1149134.21</v>
      </c>
      <c r="M263" s="158">
        <v>0</v>
      </c>
      <c r="N263" s="158">
        <v>2240117.42</v>
      </c>
      <c r="O263" s="158">
        <v>0</v>
      </c>
      <c r="P263" s="158"/>
      <c r="Q263" s="158"/>
      <c r="R263" s="158"/>
      <c r="S263" s="158"/>
      <c r="T263" s="158">
        <f t="shared" si="0"/>
        <v>3206336.66</v>
      </c>
    </row>
    <row r="264" spans="1:20" ht="14.4">
      <c r="A264" s="157" t="s">
        <v>132</v>
      </c>
      <c r="B264" s="158">
        <v>2016</v>
      </c>
      <c r="C264" s="158">
        <v>5834543</v>
      </c>
      <c r="D264" s="158">
        <v>0</v>
      </c>
      <c r="E264" s="158">
        <v>592672</v>
      </c>
      <c r="F264" s="158">
        <v>0</v>
      </c>
      <c r="G264" s="158">
        <v>0</v>
      </c>
      <c r="H264" s="158">
        <v>0</v>
      </c>
      <c r="I264" s="158">
        <v>0</v>
      </c>
      <c r="J264" s="158">
        <v>0</v>
      </c>
      <c r="K264" s="158">
        <v>0</v>
      </c>
      <c r="L264" s="158">
        <v>4384944.3600000003</v>
      </c>
      <c r="M264" s="158">
        <v>0</v>
      </c>
      <c r="N264" s="158">
        <v>1449598.94</v>
      </c>
      <c r="O264" s="158">
        <v>-592672</v>
      </c>
      <c r="P264" s="158">
        <v>0</v>
      </c>
      <c r="Q264" s="158">
        <v>0</v>
      </c>
      <c r="R264" s="158">
        <v>0</v>
      </c>
      <c r="S264" s="158">
        <v>0</v>
      </c>
      <c r="T264" s="158">
        <f t="shared" si="0"/>
        <v>5834543</v>
      </c>
    </row>
    <row r="265" spans="1:20" ht="14.4">
      <c r="A265" s="157" t="s">
        <v>132</v>
      </c>
      <c r="B265" s="158">
        <v>2017</v>
      </c>
      <c r="C265" s="158">
        <v>8172029</v>
      </c>
      <c r="D265" s="158">
        <v>208725.35</v>
      </c>
      <c r="E265" s="158">
        <v>4666656</v>
      </c>
      <c r="F265" s="158">
        <v>0</v>
      </c>
      <c r="G265" s="158">
        <v>0</v>
      </c>
      <c r="H265" s="158">
        <v>0</v>
      </c>
      <c r="I265" s="158">
        <v>0</v>
      </c>
      <c r="J265" s="158">
        <v>0</v>
      </c>
      <c r="K265" s="158">
        <v>0</v>
      </c>
      <c r="L265" s="158">
        <v>1701072</v>
      </c>
      <c r="M265" s="158">
        <v>0</v>
      </c>
      <c r="N265" s="158">
        <v>1804301</v>
      </c>
      <c r="O265" s="158">
        <v>0</v>
      </c>
      <c r="P265" s="158">
        <v>0</v>
      </c>
      <c r="Q265" s="158">
        <v>0</v>
      </c>
      <c r="R265" s="158">
        <v>208725.35</v>
      </c>
      <c r="S265" s="158">
        <v>0</v>
      </c>
      <c r="T265" s="158">
        <f t="shared" si="0"/>
        <v>8172029</v>
      </c>
    </row>
    <row r="266" spans="1:20" ht="14.4">
      <c r="A266" s="157" t="s">
        <v>132</v>
      </c>
      <c r="B266" s="158">
        <v>2018</v>
      </c>
      <c r="C266" s="158">
        <v>5289056</v>
      </c>
      <c r="D266" s="158">
        <v>0</v>
      </c>
      <c r="E266" s="158">
        <v>1400024</v>
      </c>
      <c r="F266" s="158">
        <v>0</v>
      </c>
      <c r="G266" s="158">
        <v>0</v>
      </c>
      <c r="H266" s="158">
        <v>0</v>
      </c>
      <c r="I266" s="158">
        <v>0</v>
      </c>
      <c r="J266" s="158">
        <v>0</v>
      </c>
      <c r="K266" s="158">
        <v>0</v>
      </c>
      <c r="L266" s="158">
        <v>2786437</v>
      </c>
      <c r="M266" s="158">
        <v>0</v>
      </c>
      <c r="N266" s="158">
        <v>1102595</v>
      </c>
      <c r="O266" s="158">
        <v>0</v>
      </c>
      <c r="P266" s="158">
        <v>0</v>
      </c>
      <c r="Q266" s="158">
        <v>0</v>
      </c>
      <c r="R266" s="158">
        <v>0</v>
      </c>
      <c r="S266" s="158">
        <v>0</v>
      </c>
      <c r="T266" s="158">
        <f t="shared" si="0"/>
        <v>5289056</v>
      </c>
    </row>
    <row r="267" spans="1:20" ht="14.4">
      <c r="A267" s="157" t="s">
        <v>132</v>
      </c>
      <c r="B267" s="158">
        <v>2019</v>
      </c>
      <c r="C267" s="158">
        <v>4744359.08</v>
      </c>
      <c r="D267" s="158">
        <v>0</v>
      </c>
      <c r="E267" s="158">
        <v>83332</v>
      </c>
      <c r="F267" s="158">
        <v>0</v>
      </c>
      <c r="G267" s="158">
        <v>0</v>
      </c>
      <c r="H267" s="158">
        <v>0</v>
      </c>
      <c r="I267" s="158">
        <v>0</v>
      </c>
      <c r="J267" s="158">
        <v>0</v>
      </c>
      <c r="K267" s="158">
        <v>0</v>
      </c>
      <c r="L267" s="158">
        <v>3107169.1</v>
      </c>
      <c r="M267" s="158">
        <v>0</v>
      </c>
      <c r="N267" s="158">
        <v>1553857.98</v>
      </c>
      <c r="O267" s="158">
        <v>0</v>
      </c>
      <c r="P267" s="158">
        <v>0</v>
      </c>
      <c r="Q267" s="158">
        <v>0</v>
      </c>
      <c r="R267" s="158">
        <v>0</v>
      </c>
      <c r="S267" s="158">
        <v>0</v>
      </c>
      <c r="T267" s="158">
        <f t="shared" si="0"/>
        <v>4744359.08</v>
      </c>
    </row>
    <row r="268" spans="1:20" ht="14.4">
      <c r="A268" s="157" t="s">
        <v>132</v>
      </c>
      <c r="B268" s="158">
        <v>2020</v>
      </c>
      <c r="C268" s="158">
        <v>4167550.76</v>
      </c>
      <c r="D268" s="158">
        <v>0</v>
      </c>
      <c r="E268" s="158">
        <v>135885</v>
      </c>
      <c r="F268" s="158">
        <v>0</v>
      </c>
      <c r="G268" s="158">
        <v>0</v>
      </c>
      <c r="H268" s="158">
        <v>0</v>
      </c>
      <c r="I268" s="158">
        <v>0</v>
      </c>
      <c r="J268" s="158">
        <v>0</v>
      </c>
      <c r="K268" s="158">
        <v>0</v>
      </c>
      <c r="L268" s="158">
        <v>2940943.31</v>
      </c>
      <c r="M268" s="158">
        <v>0</v>
      </c>
      <c r="N268" s="158">
        <v>1090722.45</v>
      </c>
      <c r="O268" s="158">
        <v>0</v>
      </c>
      <c r="P268" s="158">
        <v>0</v>
      </c>
      <c r="Q268" s="158">
        <v>0</v>
      </c>
      <c r="R268" s="158">
        <v>0</v>
      </c>
      <c r="S268" s="158">
        <v>0</v>
      </c>
      <c r="T268" s="158">
        <f t="shared" si="0"/>
        <v>4167550.76</v>
      </c>
    </row>
    <row r="269" spans="1:20" ht="14.4">
      <c r="A269" s="157" t="s">
        <v>132</v>
      </c>
      <c r="B269" s="158">
        <v>2021</v>
      </c>
      <c r="C269" s="158">
        <v>4739211</v>
      </c>
      <c r="D269" s="158">
        <v>125096</v>
      </c>
      <c r="E269" s="158">
        <v>133256</v>
      </c>
      <c r="F269" s="158">
        <v>16626</v>
      </c>
      <c r="G269" s="158">
        <v>0</v>
      </c>
      <c r="H269" s="158">
        <v>0</v>
      </c>
      <c r="I269" s="158">
        <v>0</v>
      </c>
      <c r="J269" s="158">
        <v>0</v>
      </c>
      <c r="K269" s="158">
        <v>0</v>
      </c>
      <c r="L269" s="158">
        <v>3236311</v>
      </c>
      <c r="M269" s="158">
        <v>0</v>
      </c>
      <c r="N269" s="158">
        <v>1369644</v>
      </c>
      <c r="O269" s="158">
        <v>0</v>
      </c>
      <c r="P269" s="158">
        <v>0</v>
      </c>
      <c r="Q269" s="158">
        <v>0</v>
      </c>
      <c r="R269" s="158">
        <v>0</v>
      </c>
      <c r="S269" s="158">
        <v>0</v>
      </c>
      <c r="T269" s="158">
        <f t="shared" si="0"/>
        <v>4739211</v>
      </c>
    </row>
    <row r="270" spans="1:20" ht="14.4">
      <c r="A270" s="157" t="s">
        <v>132</v>
      </c>
      <c r="B270" s="158">
        <v>2022</v>
      </c>
      <c r="C270" s="158">
        <v>3737891.1</v>
      </c>
      <c r="D270" s="158">
        <v>0</v>
      </c>
      <c r="E270" s="158">
        <v>113773.42</v>
      </c>
      <c r="F270" s="158">
        <v>0</v>
      </c>
      <c r="G270" s="158">
        <v>0</v>
      </c>
      <c r="H270" s="158">
        <v>0</v>
      </c>
      <c r="I270" s="158">
        <v>0</v>
      </c>
      <c r="J270" s="158">
        <v>0</v>
      </c>
      <c r="K270" s="158">
        <v>0</v>
      </c>
      <c r="L270" s="158">
        <v>2539564.14</v>
      </c>
      <c r="M270" s="158">
        <v>0</v>
      </c>
      <c r="N270" s="158">
        <v>1084553.54</v>
      </c>
      <c r="O270" s="158">
        <v>0</v>
      </c>
      <c r="P270" s="158">
        <v>0</v>
      </c>
      <c r="Q270" s="158">
        <v>0</v>
      </c>
      <c r="R270" s="158">
        <v>0</v>
      </c>
      <c r="S270" s="158">
        <v>0</v>
      </c>
      <c r="T270" s="158">
        <f t="shared" si="0"/>
        <v>3737891.1</v>
      </c>
    </row>
    <row r="271" spans="1:20" ht="14.4">
      <c r="A271" s="157" t="s">
        <v>132</v>
      </c>
      <c r="B271" s="158">
        <v>2023</v>
      </c>
      <c r="C271" s="158">
        <v>3620109.3</v>
      </c>
      <c r="D271" s="158">
        <v>0</v>
      </c>
      <c r="E271" s="158">
        <v>357357.92</v>
      </c>
      <c r="F271" s="158">
        <v>0</v>
      </c>
      <c r="G271" s="158">
        <v>0</v>
      </c>
      <c r="H271" s="158">
        <v>0</v>
      </c>
      <c r="I271" s="158">
        <v>0</v>
      </c>
      <c r="J271" s="158">
        <v>0</v>
      </c>
      <c r="K271" s="158">
        <v>0</v>
      </c>
      <c r="L271" s="158">
        <v>2272156.5499999998</v>
      </c>
      <c r="M271" s="158">
        <v>0</v>
      </c>
      <c r="N271" s="158">
        <v>990594.83</v>
      </c>
      <c r="O271" s="158">
        <v>0</v>
      </c>
      <c r="P271" s="158">
        <v>0</v>
      </c>
      <c r="Q271" s="158">
        <v>0</v>
      </c>
      <c r="R271" s="158">
        <v>0</v>
      </c>
      <c r="S271" s="158">
        <v>0</v>
      </c>
      <c r="T271" s="158">
        <f t="shared" si="0"/>
        <v>3620109.3</v>
      </c>
    </row>
    <row r="272" spans="1:20" ht="14.4">
      <c r="A272" s="157" t="s">
        <v>133</v>
      </c>
      <c r="B272" s="158">
        <v>2015</v>
      </c>
      <c r="C272" s="158">
        <v>1829241.96</v>
      </c>
      <c r="D272" s="158">
        <v>0</v>
      </c>
      <c r="E272" s="158">
        <v>58465.49</v>
      </c>
      <c r="F272" s="158">
        <v>0</v>
      </c>
      <c r="G272" s="158">
        <v>0</v>
      </c>
      <c r="H272" s="158">
        <v>0</v>
      </c>
      <c r="I272" s="158">
        <v>0</v>
      </c>
      <c r="J272" s="158">
        <v>0</v>
      </c>
      <c r="K272" s="158">
        <v>435331.7</v>
      </c>
      <c r="L272" s="158">
        <v>535596.55000000005</v>
      </c>
      <c r="M272" s="158">
        <v>290221.13</v>
      </c>
      <c r="N272" s="158">
        <v>652135.75</v>
      </c>
      <c r="O272" s="158">
        <v>0</v>
      </c>
      <c r="P272" s="158"/>
      <c r="Q272" s="158"/>
      <c r="R272" s="158"/>
      <c r="S272" s="158"/>
      <c r="T272" s="158">
        <f t="shared" si="0"/>
        <v>1829241.96</v>
      </c>
    </row>
    <row r="273" spans="1:20" ht="14.4">
      <c r="A273" s="157" t="s">
        <v>133</v>
      </c>
      <c r="B273" s="158">
        <v>2016</v>
      </c>
      <c r="C273" s="158">
        <v>3079542.77</v>
      </c>
      <c r="D273" s="158">
        <v>0</v>
      </c>
      <c r="E273" s="158">
        <v>80316.320000000007</v>
      </c>
      <c r="F273" s="158">
        <v>0</v>
      </c>
      <c r="G273" s="158">
        <v>0</v>
      </c>
      <c r="H273" s="158">
        <v>0</v>
      </c>
      <c r="I273" s="158">
        <v>0</v>
      </c>
      <c r="J273" s="158">
        <v>0</v>
      </c>
      <c r="K273" s="158">
        <v>161074.76999999999</v>
      </c>
      <c r="L273" s="158">
        <v>661445.15</v>
      </c>
      <c r="M273" s="158">
        <v>322149.53000000003</v>
      </c>
      <c r="N273" s="158">
        <v>1854557</v>
      </c>
      <c r="O273" s="158">
        <v>0</v>
      </c>
      <c r="P273" s="158">
        <v>0</v>
      </c>
      <c r="Q273" s="158">
        <v>0</v>
      </c>
      <c r="R273" s="158">
        <v>0</v>
      </c>
      <c r="S273" s="158">
        <v>0</v>
      </c>
      <c r="T273" s="158">
        <f t="shared" si="0"/>
        <v>3079542.77</v>
      </c>
    </row>
    <row r="274" spans="1:20" ht="14.4">
      <c r="A274" s="157" t="s">
        <v>133</v>
      </c>
      <c r="B274" s="158">
        <v>2017</v>
      </c>
      <c r="C274" s="158">
        <v>2562505</v>
      </c>
      <c r="D274" s="158">
        <v>0</v>
      </c>
      <c r="E274" s="158">
        <v>202427</v>
      </c>
      <c r="F274" s="158">
        <v>0</v>
      </c>
      <c r="G274" s="158">
        <v>0</v>
      </c>
      <c r="H274" s="158">
        <v>0</v>
      </c>
      <c r="I274" s="158">
        <v>0</v>
      </c>
      <c r="J274" s="158">
        <v>0</v>
      </c>
      <c r="K274" s="158">
        <v>146748</v>
      </c>
      <c r="L274" s="158">
        <v>525117</v>
      </c>
      <c r="M274" s="158">
        <v>293496</v>
      </c>
      <c r="N274" s="158">
        <v>1394717</v>
      </c>
      <c r="O274" s="158">
        <v>0</v>
      </c>
      <c r="P274" s="158">
        <v>0</v>
      </c>
      <c r="Q274" s="158">
        <v>0</v>
      </c>
      <c r="R274" s="158">
        <v>0</v>
      </c>
      <c r="S274" s="158">
        <v>0</v>
      </c>
      <c r="T274" s="158">
        <f t="shared" si="0"/>
        <v>2562505</v>
      </c>
    </row>
    <row r="275" spans="1:20" ht="14.4">
      <c r="A275" s="157" t="s">
        <v>133</v>
      </c>
      <c r="B275" s="158">
        <v>2018</v>
      </c>
      <c r="C275" s="158">
        <v>1548781</v>
      </c>
      <c r="D275" s="158">
        <v>0</v>
      </c>
      <c r="E275" s="158">
        <v>358852</v>
      </c>
      <c r="F275" s="158">
        <v>0</v>
      </c>
      <c r="G275" s="158">
        <v>0</v>
      </c>
      <c r="H275" s="158">
        <v>0</v>
      </c>
      <c r="I275" s="158">
        <v>0</v>
      </c>
      <c r="J275" s="158">
        <v>0</v>
      </c>
      <c r="K275" s="158">
        <v>134931</v>
      </c>
      <c r="L275" s="158">
        <v>333382</v>
      </c>
      <c r="M275" s="158">
        <v>269863</v>
      </c>
      <c r="N275" s="158">
        <v>451752</v>
      </c>
      <c r="O275" s="158">
        <v>0</v>
      </c>
      <c r="P275" s="158">
        <v>0</v>
      </c>
      <c r="Q275" s="158">
        <v>0</v>
      </c>
      <c r="R275" s="158">
        <v>0</v>
      </c>
      <c r="S275" s="158">
        <v>0</v>
      </c>
      <c r="T275" s="158">
        <f t="shared" si="0"/>
        <v>1548781</v>
      </c>
    </row>
    <row r="276" spans="1:20" ht="14.4">
      <c r="A276" s="157" t="s">
        <v>133</v>
      </c>
      <c r="B276" s="158">
        <v>2019</v>
      </c>
      <c r="C276" s="158">
        <v>1394845</v>
      </c>
      <c r="D276" s="158">
        <v>0</v>
      </c>
      <c r="E276" s="158">
        <v>136890</v>
      </c>
      <c r="F276" s="158">
        <v>0</v>
      </c>
      <c r="G276" s="158">
        <v>0</v>
      </c>
      <c r="H276" s="158">
        <v>0</v>
      </c>
      <c r="I276" s="158">
        <v>0</v>
      </c>
      <c r="J276" s="158">
        <v>0</v>
      </c>
      <c r="K276" s="158">
        <v>184968</v>
      </c>
      <c r="L276" s="158">
        <v>337881</v>
      </c>
      <c r="M276" s="158">
        <v>284566</v>
      </c>
      <c r="N276" s="158">
        <v>450541</v>
      </c>
      <c r="O276" s="158">
        <v>0</v>
      </c>
      <c r="P276" s="158">
        <v>0</v>
      </c>
      <c r="Q276" s="158">
        <v>0</v>
      </c>
      <c r="R276" s="158">
        <v>0</v>
      </c>
      <c r="S276" s="158">
        <v>0</v>
      </c>
      <c r="T276" s="158">
        <f t="shared" si="0"/>
        <v>1394845</v>
      </c>
    </row>
    <row r="277" spans="1:20" ht="14.4">
      <c r="A277" s="157" t="s">
        <v>133</v>
      </c>
      <c r="B277" s="158">
        <v>2020</v>
      </c>
      <c r="C277" s="158">
        <v>2376997</v>
      </c>
      <c r="D277" s="158">
        <v>0</v>
      </c>
      <c r="E277" s="158">
        <v>268233</v>
      </c>
      <c r="F277" s="158">
        <v>0</v>
      </c>
      <c r="G277" s="158">
        <v>0</v>
      </c>
      <c r="H277" s="158">
        <v>0</v>
      </c>
      <c r="I277" s="158">
        <v>0</v>
      </c>
      <c r="J277" s="158">
        <v>0</v>
      </c>
      <c r="K277" s="158">
        <v>246043</v>
      </c>
      <c r="L277" s="158">
        <v>520707</v>
      </c>
      <c r="M277" s="158">
        <v>315440</v>
      </c>
      <c r="N277" s="158">
        <v>1026574</v>
      </c>
      <c r="O277" s="158">
        <v>0</v>
      </c>
      <c r="P277" s="158">
        <v>0</v>
      </c>
      <c r="Q277" s="158">
        <v>0</v>
      </c>
      <c r="R277" s="158">
        <v>0</v>
      </c>
      <c r="S277" s="158">
        <v>0</v>
      </c>
      <c r="T277" s="158">
        <f t="shared" si="0"/>
        <v>2376997</v>
      </c>
    </row>
    <row r="278" spans="1:20" ht="14.4">
      <c r="A278" s="157" t="s">
        <v>133</v>
      </c>
      <c r="B278" s="158">
        <v>2021</v>
      </c>
      <c r="C278" s="158">
        <v>4293749</v>
      </c>
      <c r="D278" s="158">
        <v>50825</v>
      </c>
      <c r="E278" s="158">
        <v>1107485</v>
      </c>
      <c r="F278" s="158">
        <v>0</v>
      </c>
      <c r="G278" s="158">
        <v>0</v>
      </c>
      <c r="H278" s="158">
        <v>0</v>
      </c>
      <c r="I278" s="158">
        <v>0</v>
      </c>
      <c r="J278" s="158">
        <v>0</v>
      </c>
      <c r="K278" s="158">
        <v>232313</v>
      </c>
      <c r="L278" s="158">
        <v>676034</v>
      </c>
      <c r="M278" s="158">
        <v>261025</v>
      </c>
      <c r="N278" s="158">
        <v>2016892</v>
      </c>
      <c r="O278" s="158">
        <v>0</v>
      </c>
      <c r="P278" s="158">
        <v>0</v>
      </c>
      <c r="Q278" s="158">
        <v>0</v>
      </c>
      <c r="R278" s="158">
        <v>0</v>
      </c>
      <c r="S278" s="158">
        <v>0</v>
      </c>
      <c r="T278" s="158">
        <f t="shared" si="0"/>
        <v>4293749</v>
      </c>
    </row>
    <row r="279" spans="1:20" ht="14.4">
      <c r="A279" s="157" t="s">
        <v>133</v>
      </c>
      <c r="B279" s="158">
        <v>2022</v>
      </c>
      <c r="C279" s="158">
        <v>2876101</v>
      </c>
      <c r="D279" s="158">
        <v>0</v>
      </c>
      <c r="E279" s="158">
        <v>378206</v>
      </c>
      <c r="F279" s="158">
        <v>0</v>
      </c>
      <c r="G279" s="158">
        <v>0</v>
      </c>
      <c r="H279" s="158">
        <v>0</v>
      </c>
      <c r="I279" s="158">
        <v>0</v>
      </c>
      <c r="J279" s="158">
        <v>0</v>
      </c>
      <c r="K279" s="158">
        <v>259190</v>
      </c>
      <c r="L279" s="158">
        <v>944888</v>
      </c>
      <c r="M279" s="158">
        <v>345586</v>
      </c>
      <c r="N279" s="158">
        <v>948231</v>
      </c>
      <c r="O279" s="158">
        <v>0</v>
      </c>
      <c r="P279" s="158">
        <v>0</v>
      </c>
      <c r="Q279" s="158">
        <v>0</v>
      </c>
      <c r="R279" s="158">
        <v>0</v>
      </c>
      <c r="S279" s="158">
        <v>0</v>
      </c>
      <c r="T279" s="158">
        <f t="shared" si="0"/>
        <v>2876101</v>
      </c>
    </row>
    <row r="280" spans="1:20" ht="14.4">
      <c r="A280" s="157" t="s">
        <v>133</v>
      </c>
      <c r="B280" s="158">
        <v>2023</v>
      </c>
      <c r="C280" s="158">
        <v>5894441.4900000002</v>
      </c>
      <c r="D280" s="158">
        <v>18195.3</v>
      </c>
      <c r="E280" s="158">
        <v>764806.88</v>
      </c>
      <c r="F280" s="158">
        <v>0</v>
      </c>
      <c r="G280" s="158">
        <v>2774332.72</v>
      </c>
      <c r="H280" s="158">
        <v>0</v>
      </c>
      <c r="I280" s="158">
        <v>81668</v>
      </c>
      <c r="J280" s="158">
        <v>0</v>
      </c>
      <c r="K280" s="158">
        <v>349501.91</v>
      </c>
      <c r="L280" s="158">
        <v>906644.82</v>
      </c>
      <c r="M280" s="158">
        <v>466002.54</v>
      </c>
      <c r="N280" s="158">
        <v>3407485.34</v>
      </c>
      <c r="O280" s="158">
        <v>0</v>
      </c>
      <c r="P280" s="158">
        <v>0</v>
      </c>
      <c r="Q280" s="158">
        <v>0</v>
      </c>
      <c r="R280" s="158">
        <v>0</v>
      </c>
      <c r="S280" s="158">
        <v>0</v>
      </c>
      <c r="T280" s="158">
        <f t="shared" si="0"/>
        <v>3120108.77</v>
      </c>
    </row>
    <row r="281" spans="1:20" ht="14.4">
      <c r="A281" s="157" t="s">
        <v>134</v>
      </c>
      <c r="B281" s="158">
        <v>2015</v>
      </c>
      <c r="C281" s="158">
        <v>3088920.45</v>
      </c>
      <c r="D281" s="158">
        <v>86594.66</v>
      </c>
      <c r="E281" s="158">
        <v>194049</v>
      </c>
      <c r="F281" s="158">
        <v>0</v>
      </c>
      <c r="G281" s="158">
        <v>0</v>
      </c>
      <c r="H281" s="158">
        <v>0</v>
      </c>
      <c r="I281" s="158">
        <v>0</v>
      </c>
      <c r="J281" s="158">
        <v>0</v>
      </c>
      <c r="K281" s="158">
        <v>412092.05</v>
      </c>
      <c r="L281" s="158">
        <v>2508668.09</v>
      </c>
      <c r="M281" s="158">
        <v>0</v>
      </c>
      <c r="N281" s="158">
        <v>168160.31</v>
      </c>
      <c r="O281" s="158">
        <v>0</v>
      </c>
      <c r="P281" s="158"/>
      <c r="Q281" s="158"/>
      <c r="R281" s="158"/>
      <c r="S281" s="158"/>
      <c r="T281" s="158">
        <f t="shared" si="0"/>
        <v>3088920.45</v>
      </c>
    </row>
    <row r="282" spans="1:20" ht="14.4">
      <c r="A282" s="157" t="s">
        <v>134</v>
      </c>
      <c r="B282" s="158">
        <v>2016</v>
      </c>
      <c r="C282" s="158">
        <v>2502245.7000000002</v>
      </c>
      <c r="D282" s="158">
        <v>170450.08</v>
      </c>
      <c r="E282" s="158">
        <v>551702.69999999995</v>
      </c>
      <c r="F282" s="158">
        <v>0</v>
      </c>
      <c r="G282" s="158">
        <v>0</v>
      </c>
      <c r="H282" s="158">
        <v>0</v>
      </c>
      <c r="I282" s="158">
        <v>0</v>
      </c>
      <c r="J282" s="158">
        <v>0</v>
      </c>
      <c r="K282" s="158">
        <v>589087.43999999994</v>
      </c>
      <c r="L282" s="158">
        <v>1152045.3</v>
      </c>
      <c r="M282" s="158">
        <v>0</v>
      </c>
      <c r="N282" s="158">
        <v>761112.96</v>
      </c>
      <c r="O282" s="158">
        <v>0</v>
      </c>
      <c r="P282" s="158">
        <v>0</v>
      </c>
      <c r="Q282" s="158">
        <v>0</v>
      </c>
      <c r="R282" s="158">
        <v>0</v>
      </c>
      <c r="S282" s="158">
        <v>0</v>
      </c>
      <c r="T282" s="158">
        <f t="shared" si="0"/>
        <v>2502245.7000000002</v>
      </c>
    </row>
    <row r="283" spans="1:20" ht="14.4">
      <c r="A283" s="157" t="s">
        <v>134</v>
      </c>
      <c r="B283" s="158">
        <v>2017</v>
      </c>
      <c r="C283" s="158">
        <v>2345613.21</v>
      </c>
      <c r="D283" s="158">
        <v>231856.76</v>
      </c>
      <c r="E283" s="158">
        <v>365697.72</v>
      </c>
      <c r="F283" s="158">
        <v>0</v>
      </c>
      <c r="G283" s="158">
        <v>0</v>
      </c>
      <c r="H283" s="158">
        <v>0</v>
      </c>
      <c r="I283" s="158">
        <v>0</v>
      </c>
      <c r="J283" s="158">
        <v>0</v>
      </c>
      <c r="K283" s="158">
        <v>468614.36</v>
      </c>
      <c r="L283" s="158">
        <v>1085658.57</v>
      </c>
      <c r="M283" s="158">
        <v>0</v>
      </c>
      <c r="N283" s="158">
        <v>425642.55</v>
      </c>
      <c r="O283" s="158">
        <v>0</v>
      </c>
      <c r="P283" s="158">
        <v>0</v>
      </c>
      <c r="Q283" s="158">
        <v>0</v>
      </c>
      <c r="R283" s="158">
        <v>0</v>
      </c>
      <c r="S283" s="158">
        <v>0</v>
      </c>
      <c r="T283" s="158">
        <f t="shared" si="0"/>
        <v>2345613.21</v>
      </c>
    </row>
    <row r="284" spans="1:20" ht="14.4">
      <c r="A284" s="157" t="s">
        <v>134</v>
      </c>
      <c r="B284" s="158">
        <v>2018</v>
      </c>
      <c r="C284" s="158">
        <v>2440138.6800000002</v>
      </c>
      <c r="D284" s="158">
        <v>177940.42</v>
      </c>
      <c r="E284" s="158">
        <v>347817.14</v>
      </c>
      <c r="F284" s="158">
        <v>0</v>
      </c>
      <c r="G284" s="158">
        <v>0</v>
      </c>
      <c r="H284" s="158">
        <v>0</v>
      </c>
      <c r="I284" s="158">
        <v>0</v>
      </c>
      <c r="J284" s="158">
        <v>0</v>
      </c>
      <c r="K284" s="158">
        <v>493297.73</v>
      </c>
      <c r="L284" s="158">
        <v>1123488.82</v>
      </c>
      <c r="M284" s="158">
        <v>0</v>
      </c>
      <c r="N284" s="158">
        <v>475534.99</v>
      </c>
      <c r="O284" s="158">
        <v>0</v>
      </c>
      <c r="P284" s="158">
        <v>0</v>
      </c>
      <c r="Q284" s="158">
        <v>0</v>
      </c>
      <c r="R284" s="158">
        <v>0</v>
      </c>
      <c r="S284" s="158">
        <v>0</v>
      </c>
      <c r="T284" s="158">
        <f t="shared" si="0"/>
        <v>2440138.6800000002</v>
      </c>
    </row>
    <row r="285" spans="1:20" ht="14.4">
      <c r="A285" s="157" t="s">
        <v>134</v>
      </c>
      <c r="B285" s="158">
        <v>2019</v>
      </c>
      <c r="C285" s="158">
        <v>3473539.6</v>
      </c>
      <c r="D285" s="158">
        <v>27817</v>
      </c>
      <c r="E285" s="158">
        <v>902267.9</v>
      </c>
      <c r="F285" s="158">
        <v>0</v>
      </c>
      <c r="G285" s="158">
        <v>0</v>
      </c>
      <c r="H285" s="158">
        <v>0</v>
      </c>
      <c r="I285" s="158">
        <v>0</v>
      </c>
      <c r="J285" s="158">
        <v>0</v>
      </c>
      <c r="K285" s="158">
        <v>616406.18000000005</v>
      </c>
      <c r="L285" s="158">
        <v>1203510.8799999999</v>
      </c>
      <c r="M285" s="158">
        <v>0</v>
      </c>
      <c r="N285" s="158">
        <v>751354.64</v>
      </c>
      <c r="O285" s="158">
        <v>0</v>
      </c>
      <c r="P285" s="158">
        <v>0</v>
      </c>
      <c r="Q285" s="158">
        <v>0</v>
      </c>
      <c r="R285" s="158">
        <v>0</v>
      </c>
      <c r="S285" s="158">
        <v>0</v>
      </c>
      <c r="T285" s="158">
        <f t="shared" si="0"/>
        <v>3473539.6</v>
      </c>
    </row>
    <row r="286" spans="1:20" ht="14.4">
      <c r="A286" s="157" t="s">
        <v>134</v>
      </c>
      <c r="B286" s="158">
        <v>2020</v>
      </c>
      <c r="C286" s="158">
        <v>2340844.21</v>
      </c>
      <c r="D286" s="158">
        <v>248101.8</v>
      </c>
      <c r="E286" s="158">
        <v>768992.74</v>
      </c>
      <c r="F286" s="158">
        <v>0</v>
      </c>
      <c r="G286" s="158">
        <v>0</v>
      </c>
      <c r="H286" s="158">
        <v>0</v>
      </c>
      <c r="I286" s="158">
        <v>0</v>
      </c>
      <c r="J286" s="158">
        <v>0</v>
      </c>
      <c r="K286" s="158">
        <v>408357.86</v>
      </c>
      <c r="L286" s="158">
        <v>787802.49</v>
      </c>
      <c r="M286" s="158">
        <v>0</v>
      </c>
      <c r="N286" s="158">
        <v>375691.12</v>
      </c>
      <c r="O286" s="158">
        <v>0</v>
      </c>
      <c r="P286" s="158">
        <v>0</v>
      </c>
      <c r="Q286" s="158">
        <v>0</v>
      </c>
      <c r="R286" s="158">
        <v>0</v>
      </c>
      <c r="S286" s="158">
        <v>0</v>
      </c>
      <c r="T286" s="158">
        <f t="shared" si="0"/>
        <v>2340844.21</v>
      </c>
    </row>
    <row r="287" spans="1:20" ht="14.4">
      <c r="A287" s="157" t="s">
        <v>134</v>
      </c>
      <c r="B287" s="158">
        <v>2021</v>
      </c>
      <c r="C287" s="158">
        <v>4689107.55</v>
      </c>
      <c r="D287" s="158">
        <v>94706.4</v>
      </c>
      <c r="E287" s="158">
        <v>2138764.06</v>
      </c>
      <c r="F287" s="158">
        <v>0</v>
      </c>
      <c r="G287" s="158">
        <v>0</v>
      </c>
      <c r="H287" s="158">
        <v>0</v>
      </c>
      <c r="I287" s="158">
        <v>0</v>
      </c>
      <c r="J287" s="158">
        <v>0</v>
      </c>
      <c r="K287" s="158">
        <v>456371.86</v>
      </c>
      <c r="L287" s="158">
        <v>1570782.25</v>
      </c>
      <c r="M287" s="158">
        <v>0</v>
      </c>
      <c r="N287" s="158">
        <v>523189.38</v>
      </c>
      <c r="O287" s="158">
        <v>0</v>
      </c>
      <c r="P287" s="158">
        <v>0</v>
      </c>
      <c r="Q287" s="158">
        <v>0</v>
      </c>
      <c r="R287" s="158">
        <v>0</v>
      </c>
      <c r="S287" s="158">
        <v>0</v>
      </c>
      <c r="T287" s="158">
        <f t="shared" si="0"/>
        <v>4689107.55</v>
      </c>
    </row>
    <row r="288" spans="1:20" ht="14.4">
      <c r="A288" s="157" t="s">
        <v>134</v>
      </c>
      <c r="B288" s="158">
        <v>2022</v>
      </c>
      <c r="C288" s="158">
        <v>4373253.8</v>
      </c>
      <c r="D288" s="158">
        <v>0</v>
      </c>
      <c r="E288" s="158">
        <v>1779256.76</v>
      </c>
      <c r="F288" s="158">
        <v>0</v>
      </c>
      <c r="G288" s="158">
        <v>0</v>
      </c>
      <c r="H288" s="158">
        <v>0</v>
      </c>
      <c r="I288" s="158">
        <v>0</v>
      </c>
      <c r="J288" s="158">
        <v>0</v>
      </c>
      <c r="K288" s="158">
        <v>499930.1</v>
      </c>
      <c r="L288" s="158">
        <v>1159213.3600000001</v>
      </c>
      <c r="M288" s="158">
        <v>0</v>
      </c>
      <c r="N288" s="158">
        <v>934853.57</v>
      </c>
      <c r="O288" s="158">
        <v>0</v>
      </c>
      <c r="P288" s="158">
        <v>0</v>
      </c>
      <c r="Q288" s="158">
        <v>0</v>
      </c>
      <c r="R288" s="158">
        <v>0</v>
      </c>
      <c r="S288" s="158">
        <v>0</v>
      </c>
      <c r="T288" s="158">
        <f t="shared" si="0"/>
        <v>4373253.8</v>
      </c>
    </row>
    <row r="289" spans="1:20" ht="14.4">
      <c r="A289" s="157" t="s">
        <v>134</v>
      </c>
      <c r="B289" s="158">
        <v>2023</v>
      </c>
      <c r="C289" s="158">
        <v>5000963.7699999996</v>
      </c>
      <c r="D289" s="158">
        <v>239907.11</v>
      </c>
      <c r="E289" s="158">
        <v>1978654.46</v>
      </c>
      <c r="F289" s="158">
        <v>0</v>
      </c>
      <c r="G289" s="158">
        <v>0</v>
      </c>
      <c r="H289" s="158">
        <v>0</v>
      </c>
      <c r="I289" s="158">
        <v>0</v>
      </c>
      <c r="J289" s="158">
        <v>0</v>
      </c>
      <c r="K289" s="158">
        <v>548120.13</v>
      </c>
      <c r="L289" s="158">
        <v>1335724.76</v>
      </c>
      <c r="M289" s="158">
        <v>0</v>
      </c>
      <c r="N289" s="158">
        <v>1138464.42</v>
      </c>
      <c r="O289" s="158">
        <v>0</v>
      </c>
      <c r="P289" s="158">
        <v>0</v>
      </c>
      <c r="Q289" s="158">
        <v>0</v>
      </c>
      <c r="R289" s="158">
        <v>0</v>
      </c>
      <c r="S289" s="158">
        <v>0</v>
      </c>
      <c r="T289" s="158">
        <f t="shared" si="0"/>
        <v>5000963.7699999996</v>
      </c>
    </row>
    <row r="290" spans="1:20" ht="14.4">
      <c r="A290" s="157" t="s">
        <v>4</v>
      </c>
      <c r="B290" s="158">
        <v>2015</v>
      </c>
      <c r="C290" s="158">
        <v>33025844.109999999</v>
      </c>
      <c r="D290" s="158">
        <v>24699109.219999999</v>
      </c>
      <c r="E290" s="158">
        <v>3788551.42</v>
      </c>
      <c r="F290" s="158">
        <v>0</v>
      </c>
      <c r="G290" s="158">
        <v>0</v>
      </c>
      <c r="H290" s="158">
        <v>0</v>
      </c>
      <c r="I290" s="158">
        <v>0</v>
      </c>
      <c r="J290" s="158">
        <v>0</v>
      </c>
      <c r="K290" s="158">
        <v>8375679.2800000003</v>
      </c>
      <c r="L290" s="158">
        <v>13436387.32</v>
      </c>
      <c r="M290" s="158">
        <v>1502832.6</v>
      </c>
      <c r="N290" s="158">
        <v>12225944.93</v>
      </c>
      <c r="O290" s="158">
        <v>-2656347.4300000002</v>
      </c>
      <c r="P290" s="158"/>
      <c r="Q290" s="158"/>
      <c r="R290" s="158"/>
      <c r="S290" s="158"/>
      <c r="T290" s="158">
        <f t="shared" si="0"/>
        <v>33025844.109999999</v>
      </c>
    </row>
    <row r="291" spans="1:20" ht="14.4">
      <c r="A291" s="157" t="s">
        <v>4</v>
      </c>
      <c r="B291" s="158">
        <v>2016</v>
      </c>
      <c r="C291" s="158">
        <v>35609719.210000001</v>
      </c>
      <c r="D291" s="158">
        <v>15716525.09</v>
      </c>
      <c r="E291" s="158">
        <v>3313476.96</v>
      </c>
      <c r="F291" s="158">
        <v>0</v>
      </c>
      <c r="G291" s="158">
        <v>0</v>
      </c>
      <c r="H291" s="158">
        <v>0</v>
      </c>
      <c r="I291" s="158">
        <v>0</v>
      </c>
      <c r="J291" s="158">
        <v>0</v>
      </c>
      <c r="K291" s="158">
        <v>8976208.2100000009</v>
      </c>
      <c r="L291" s="158">
        <v>12545074.859999999</v>
      </c>
      <c r="M291" s="158">
        <v>1672262.35</v>
      </c>
      <c r="N291" s="158">
        <v>15532490.039999999</v>
      </c>
      <c r="O291" s="158">
        <v>-3089071.89</v>
      </c>
      <c r="P291" s="158">
        <v>0</v>
      </c>
      <c r="Q291" s="158">
        <v>0</v>
      </c>
      <c r="R291" s="158">
        <v>0</v>
      </c>
      <c r="S291" s="158">
        <v>0</v>
      </c>
      <c r="T291" s="158">
        <f t="shared" si="0"/>
        <v>35609719.210000001</v>
      </c>
    </row>
    <row r="292" spans="1:20" ht="14.4">
      <c r="A292" s="157" t="s">
        <v>4</v>
      </c>
      <c r="B292" s="158">
        <v>2017</v>
      </c>
      <c r="C292" s="158">
        <v>32522017.350000001</v>
      </c>
      <c r="D292" s="158">
        <v>12093487.210000001</v>
      </c>
      <c r="E292" s="158">
        <v>5205870.12</v>
      </c>
      <c r="F292" s="158">
        <v>0</v>
      </c>
      <c r="G292" s="158">
        <v>0</v>
      </c>
      <c r="H292" s="158">
        <v>0</v>
      </c>
      <c r="I292" s="158">
        <v>0</v>
      </c>
      <c r="J292" s="158">
        <v>0</v>
      </c>
      <c r="K292" s="158">
        <v>9322646.3000000007</v>
      </c>
      <c r="L292" s="158">
        <v>15438620.550000001</v>
      </c>
      <c r="M292" s="158">
        <v>1675722.13</v>
      </c>
      <c r="N292" s="158">
        <v>14027563.75</v>
      </c>
      <c r="O292" s="158">
        <v>-13148405.5</v>
      </c>
      <c r="P292" s="158">
        <v>0</v>
      </c>
      <c r="Q292" s="158">
        <v>0</v>
      </c>
      <c r="R292" s="158">
        <v>0</v>
      </c>
      <c r="S292" s="158">
        <v>0</v>
      </c>
      <c r="T292" s="158">
        <f t="shared" si="0"/>
        <v>32522017.350000001</v>
      </c>
    </row>
    <row r="293" spans="1:20" ht="14.4">
      <c r="A293" s="157" t="s">
        <v>4</v>
      </c>
      <c r="B293" s="158">
        <v>2018</v>
      </c>
      <c r="C293" s="158">
        <v>38192948.93</v>
      </c>
      <c r="D293" s="158">
        <v>12526555.390000001</v>
      </c>
      <c r="E293" s="158">
        <v>4795267.67</v>
      </c>
      <c r="F293" s="158">
        <v>0</v>
      </c>
      <c r="G293" s="158">
        <v>0</v>
      </c>
      <c r="H293" s="158">
        <v>0</v>
      </c>
      <c r="I293" s="158">
        <v>0</v>
      </c>
      <c r="J293" s="158">
        <v>0</v>
      </c>
      <c r="K293" s="158">
        <v>9270646.5800000001</v>
      </c>
      <c r="L293" s="158">
        <v>15213796.52</v>
      </c>
      <c r="M293" s="158">
        <v>1720203.43</v>
      </c>
      <c r="N293" s="158">
        <v>16312648.560000001</v>
      </c>
      <c r="O293" s="158">
        <v>-9119613.0500000007</v>
      </c>
      <c r="P293" s="158">
        <v>0</v>
      </c>
      <c r="Q293" s="158">
        <v>0</v>
      </c>
      <c r="R293" s="158">
        <v>0</v>
      </c>
      <c r="S293" s="158">
        <v>0</v>
      </c>
      <c r="T293" s="158">
        <f t="shared" si="0"/>
        <v>38192948.93</v>
      </c>
    </row>
    <row r="294" spans="1:20" ht="14.4">
      <c r="A294" s="157" t="s">
        <v>4</v>
      </c>
      <c r="B294" s="158">
        <v>2019</v>
      </c>
      <c r="C294" s="158">
        <v>42135702.159999996</v>
      </c>
      <c r="D294" s="158">
        <v>10232761.689999999</v>
      </c>
      <c r="E294" s="158">
        <v>4358519.3099999996</v>
      </c>
      <c r="F294" s="158">
        <v>0</v>
      </c>
      <c r="G294" s="158">
        <v>0</v>
      </c>
      <c r="H294" s="158">
        <v>0</v>
      </c>
      <c r="I294" s="158">
        <v>0</v>
      </c>
      <c r="J294" s="158">
        <v>0</v>
      </c>
      <c r="K294" s="158">
        <v>9640358.1500000004</v>
      </c>
      <c r="L294" s="158">
        <v>13520334.359999999</v>
      </c>
      <c r="M294" s="158">
        <v>1754835.31</v>
      </c>
      <c r="N294" s="158">
        <v>20622527.719999999</v>
      </c>
      <c r="O294" s="158">
        <v>-7760872.6900000004</v>
      </c>
      <c r="P294" s="158">
        <v>0</v>
      </c>
      <c r="Q294" s="158">
        <v>0</v>
      </c>
      <c r="R294" s="158">
        <v>0</v>
      </c>
      <c r="S294" s="158">
        <v>0</v>
      </c>
      <c r="T294" s="158">
        <f t="shared" si="0"/>
        <v>42135702.159999996</v>
      </c>
    </row>
    <row r="295" spans="1:20" ht="14.4">
      <c r="A295" s="157" t="s">
        <v>4</v>
      </c>
      <c r="B295" s="158">
        <v>2020</v>
      </c>
      <c r="C295" s="158">
        <v>45385393.530000001</v>
      </c>
      <c r="D295" s="158">
        <v>11486671.51</v>
      </c>
      <c r="E295" s="158">
        <v>6838793.1200000001</v>
      </c>
      <c r="F295" s="158">
        <v>0</v>
      </c>
      <c r="G295" s="158">
        <v>0</v>
      </c>
      <c r="H295" s="158">
        <v>0</v>
      </c>
      <c r="I295" s="158">
        <v>0</v>
      </c>
      <c r="J295" s="158">
        <v>0</v>
      </c>
      <c r="K295" s="158">
        <v>11107350.82</v>
      </c>
      <c r="L295" s="158">
        <v>16172552.09</v>
      </c>
      <c r="M295" s="158">
        <v>1936852.25</v>
      </c>
      <c r="N295" s="158">
        <v>18961431.66</v>
      </c>
      <c r="O295" s="158">
        <v>-9631586.4100000001</v>
      </c>
      <c r="P295" s="158">
        <v>0</v>
      </c>
      <c r="Q295" s="158">
        <v>0</v>
      </c>
      <c r="R295" s="158">
        <v>0</v>
      </c>
      <c r="S295" s="158">
        <v>0</v>
      </c>
      <c r="T295" s="158">
        <f t="shared" si="0"/>
        <v>45385393.530000001</v>
      </c>
    </row>
    <row r="296" spans="1:20" ht="14.4">
      <c r="A296" s="157" t="s">
        <v>4</v>
      </c>
      <c r="B296" s="158">
        <v>2021</v>
      </c>
      <c r="C296" s="158">
        <v>38000030.380000003</v>
      </c>
      <c r="D296" s="158">
        <v>14737344.58</v>
      </c>
      <c r="E296" s="158">
        <v>5851758.9199999999</v>
      </c>
      <c r="F296" s="158">
        <v>0</v>
      </c>
      <c r="G296" s="158">
        <v>0</v>
      </c>
      <c r="H296" s="158">
        <v>0</v>
      </c>
      <c r="I296" s="158">
        <v>0</v>
      </c>
      <c r="J296" s="158">
        <v>0</v>
      </c>
      <c r="K296" s="158">
        <v>9721738.2599999998</v>
      </c>
      <c r="L296" s="158">
        <v>15005576.51</v>
      </c>
      <c r="M296" s="158">
        <v>2067750.26</v>
      </c>
      <c r="N296" s="158">
        <v>16517529.75</v>
      </c>
      <c r="O296" s="158">
        <v>-11164323.32</v>
      </c>
      <c r="P296" s="158">
        <v>0</v>
      </c>
      <c r="Q296" s="158">
        <v>0</v>
      </c>
      <c r="R296" s="158">
        <v>0</v>
      </c>
      <c r="S296" s="158">
        <v>0</v>
      </c>
      <c r="T296" s="158">
        <f t="shared" si="0"/>
        <v>38000030.380000003</v>
      </c>
    </row>
    <row r="297" spans="1:20" ht="14.4">
      <c r="A297" s="157" t="s">
        <v>4</v>
      </c>
      <c r="B297" s="158">
        <v>2022</v>
      </c>
      <c r="C297" s="158">
        <v>50171632.200000003</v>
      </c>
      <c r="D297" s="158">
        <v>11626221.43</v>
      </c>
      <c r="E297" s="158">
        <v>3886349.04</v>
      </c>
      <c r="F297" s="158">
        <v>0</v>
      </c>
      <c r="G297" s="158">
        <v>0</v>
      </c>
      <c r="H297" s="158">
        <v>0</v>
      </c>
      <c r="I297" s="158">
        <v>0</v>
      </c>
      <c r="J297" s="158">
        <v>0</v>
      </c>
      <c r="K297" s="158">
        <v>9974831.7699999996</v>
      </c>
      <c r="L297" s="158">
        <v>17389422.190000001</v>
      </c>
      <c r="M297" s="158">
        <v>2063167.42</v>
      </c>
      <c r="N297" s="158">
        <v>28330195.440000001</v>
      </c>
      <c r="O297" s="158">
        <v>-11472333.66</v>
      </c>
      <c r="P297" s="158">
        <v>0</v>
      </c>
      <c r="Q297" s="158">
        <v>0</v>
      </c>
      <c r="R297" s="158">
        <v>0</v>
      </c>
      <c r="S297" s="158">
        <v>0</v>
      </c>
      <c r="T297" s="158">
        <f t="shared" si="0"/>
        <v>50171632.200000003</v>
      </c>
    </row>
    <row r="298" spans="1:20" ht="14.4">
      <c r="A298" s="157" t="s">
        <v>4</v>
      </c>
      <c r="B298" s="158">
        <v>2023</v>
      </c>
      <c r="C298" s="158">
        <v>40402310.520000003</v>
      </c>
      <c r="D298" s="158">
        <v>16092942.25</v>
      </c>
      <c r="E298" s="158">
        <v>6606145.3799999999</v>
      </c>
      <c r="F298" s="158">
        <v>0</v>
      </c>
      <c r="G298" s="158">
        <v>0</v>
      </c>
      <c r="H298" s="158">
        <v>0</v>
      </c>
      <c r="I298" s="158">
        <v>0</v>
      </c>
      <c r="J298" s="158">
        <v>0</v>
      </c>
      <c r="K298" s="158">
        <v>10389305.789999999</v>
      </c>
      <c r="L298" s="158">
        <v>18382866.690000001</v>
      </c>
      <c r="M298" s="158">
        <v>2349937.23</v>
      </c>
      <c r="N298" s="158">
        <v>22010873.66</v>
      </c>
      <c r="O298" s="158">
        <v>-19336818.23</v>
      </c>
      <c r="P298" s="158">
        <v>0</v>
      </c>
      <c r="Q298" s="158">
        <v>0</v>
      </c>
      <c r="R298" s="158">
        <v>0</v>
      </c>
      <c r="S298" s="158">
        <v>0</v>
      </c>
      <c r="T298" s="158">
        <f t="shared" si="0"/>
        <v>40402310.520000003</v>
      </c>
    </row>
    <row r="299" spans="1:20" ht="14.4">
      <c r="A299" s="157" t="s">
        <v>135</v>
      </c>
      <c r="B299" s="158">
        <v>2015</v>
      </c>
      <c r="C299" s="158">
        <v>15617439</v>
      </c>
      <c r="D299" s="158">
        <v>2805251</v>
      </c>
      <c r="E299" s="158">
        <v>1823780</v>
      </c>
      <c r="F299" s="158">
        <v>0</v>
      </c>
      <c r="G299" s="158">
        <v>0</v>
      </c>
      <c r="H299" s="158">
        <v>0</v>
      </c>
      <c r="I299" s="158">
        <v>0</v>
      </c>
      <c r="J299" s="158">
        <v>0</v>
      </c>
      <c r="K299" s="158">
        <v>1019894</v>
      </c>
      <c r="L299" s="158">
        <v>2354084</v>
      </c>
      <c r="M299" s="158">
        <v>139165</v>
      </c>
      <c r="N299" s="158">
        <v>1336855</v>
      </c>
      <c r="O299" s="158">
        <v>8943661</v>
      </c>
      <c r="P299" s="158"/>
      <c r="Q299" s="158"/>
      <c r="R299" s="158"/>
      <c r="S299" s="158"/>
      <c r="T299" s="158">
        <f t="shared" si="0"/>
        <v>15617439</v>
      </c>
    </row>
    <row r="300" spans="1:20" ht="14.4">
      <c r="A300" s="157" t="s">
        <v>135</v>
      </c>
      <c r="B300" s="158">
        <v>2016</v>
      </c>
      <c r="C300" s="158">
        <v>11320875</v>
      </c>
      <c r="D300" s="158">
        <v>887513</v>
      </c>
      <c r="E300" s="158">
        <v>3333020</v>
      </c>
      <c r="F300" s="158">
        <v>0</v>
      </c>
      <c r="G300" s="158">
        <v>0</v>
      </c>
      <c r="H300" s="158">
        <v>0</v>
      </c>
      <c r="I300" s="158">
        <v>0</v>
      </c>
      <c r="J300" s="158">
        <v>0</v>
      </c>
      <c r="K300" s="158">
        <v>1289422</v>
      </c>
      <c r="L300" s="158">
        <v>3254350</v>
      </c>
      <c r="M300" s="158">
        <v>166900</v>
      </c>
      <c r="N300" s="158">
        <v>1977703</v>
      </c>
      <c r="O300" s="158">
        <v>1299480</v>
      </c>
      <c r="P300" s="158">
        <v>0</v>
      </c>
      <c r="Q300" s="158">
        <v>0</v>
      </c>
      <c r="R300" s="158">
        <v>0</v>
      </c>
      <c r="S300" s="158">
        <v>0</v>
      </c>
      <c r="T300" s="158">
        <f t="shared" si="0"/>
        <v>11320875</v>
      </c>
    </row>
    <row r="301" spans="1:20" ht="14.4">
      <c r="A301" s="157" t="s">
        <v>135</v>
      </c>
      <c r="B301" s="158">
        <v>2017</v>
      </c>
      <c r="C301" s="158">
        <v>8924115</v>
      </c>
      <c r="D301" s="158">
        <v>3697386</v>
      </c>
      <c r="E301" s="158">
        <v>2879515</v>
      </c>
      <c r="F301" s="158">
        <v>0</v>
      </c>
      <c r="G301" s="158">
        <v>0</v>
      </c>
      <c r="H301" s="158">
        <v>0</v>
      </c>
      <c r="I301" s="158">
        <v>0</v>
      </c>
      <c r="J301" s="158">
        <v>0</v>
      </c>
      <c r="K301" s="158">
        <v>1464396</v>
      </c>
      <c r="L301" s="158">
        <v>2627946</v>
      </c>
      <c r="M301" s="158">
        <v>185954</v>
      </c>
      <c r="N301" s="158">
        <v>1691749</v>
      </c>
      <c r="O301" s="158">
        <v>74555</v>
      </c>
      <c r="P301" s="158">
        <v>0</v>
      </c>
      <c r="Q301" s="158">
        <v>0</v>
      </c>
      <c r="R301" s="158">
        <v>0</v>
      </c>
      <c r="S301" s="158">
        <v>0</v>
      </c>
      <c r="T301" s="158">
        <f t="shared" si="0"/>
        <v>8924115</v>
      </c>
    </row>
    <row r="302" spans="1:20" ht="14.4">
      <c r="A302" s="157" t="s">
        <v>135</v>
      </c>
      <c r="B302" s="158">
        <v>2018</v>
      </c>
      <c r="C302" s="158">
        <v>11224369</v>
      </c>
      <c r="D302" s="158">
        <v>1476196</v>
      </c>
      <c r="E302" s="158">
        <v>2920318</v>
      </c>
      <c r="F302" s="158">
        <v>0</v>
      </c>
      <c r="G302" s="158">
        <v>0</v>
      </c>
      <c r="H302" s="158">
        <v>0</v>
      </c>
      <c r="I302" s="158">
        <v>0</v>
      </c>
      <c r="J302" s="158">
        <v>0</v>
      </c>
      <c r="K302" s="158">
        <v>1605625</v>
      </c>
      <c r="L302" s="158">
        <v>4016301</v>
      </c>
      <c r="M302" s="158">
        <v>137720</v>
      </c>
      <c r="N302" s="158">
        <v>2544405</v>
      </c>
      <c r="O302" s="158">
        <v>0</v>
      </c>
      <c r="P302" s="158">
        <v>0</v>
      </c>
      <c r="Q302" s="158">
        <v>0</v>
      </c>
      <c r="R302" s="158">
        <v>0</v>
      </c>
      <c r="S302" s="158">
        <v>0</v>
      </c>
      <c r="T302" s="158">
        <f t="shared" si="0"/>
        <v>11224369</v>
      </c>
    </row>
    <row r="303" spans="1:20" ht="14.4">
      <c r="A303" s="157" t="s">
        <v>135</v>
      </c>
      <c r="B303" s="158">
        <v>2019</v>
      </c>
      <c r="C303" s="158">
        <v>11765970</v>
      </c>
      <c r="D303" s="158">
        <v>1341882</v>
      </c>
      <c r="E303" s="158">
        <v>2025360</v>
      </c>
      <c r="F303" s="158">
        <v>0</v>
      </c>
      <c r="G303" s="158">
        <v>0</v>
      </c>
      <c r="H303" s="158">
        <v>0</v>
      </c>
      <c r="I303" s="158">
        <v>0</v>
      </c>
      <c r="J303" s="158">
        <v>0</v>
      </c>
      <c r="K303" s="158">
        <v>1017950</v>
      </c>
      <c r="L303" s="158">
        <v>3931903</v>
      </c>
      <c r="M303" s="158">
        <v>128146</v>
      </c>
      <c r="N303" s="158">
        <v>4662611</v>
      </c>
      <c r="O303" s="158">
        <v>0</v>
      </c>
      <c r="P303" s="158">
        <v>0</v>
      </c>
      <c r="Q303" s="158">
        <v>2000000</v>
      </c>
      <c r="R303" s="158">
        <v>0</v>
      </c>
      <c r="S303" s="158">
        <v>0</v>
      </c>
      <c r="T303" s="158">
        <f t="shared" si="0"/>
        <v>11765970</v>
      </c>
    </row>
    <row r="304" spans="1:20" ht="14.4">
      <c r="A304" s="157" t="s">
        <v>135</v>
      </c>
      <c r="B304" s="158">
        <v>2020</v>
      </c>
      <c r="C304" s="158">
        <v>9705878</v>
      </c>
      <c r="D304" s="158">
        <v>1831888</v>
      </c>
      <c r="E304" s="158">
        <v>2303048</v>
      </c>
      <c r="F304" s="158">
        <v>0</v>
      </c>
      <c r="G304" s="158">
        <v>0</v>
      </c>
      <c r="H304" s="158">
        <v>0</v>
      </c>
      <c r="I304" s="158">
        <v>0</v>
      </c>
      <c r="J304" s="158">
        <v>0</v>
      </c>
      <c r="K304" s="158">
        <v>1596638</v>
      </c>
      <c r="L304" s="158">
        <v>3676713</v>
      </c>
      <c r="M304" s="158">
        <v>134400</v>
      </c>
      <c r="N304" s="158">
        <v>1995079</v>
      </c>
      <c r="O304" s="158">
        <v>0</v>
      </c>
      <c r="P304" s="158">
        <v>0</v>
      </c>
      <c r="Q304" s="158">
        <v>0</v>
      </c>
      <c r="R304" s="158">
        <v>0</v>
      </c>
      <c r="S304" s="158">
        <v>0</v>
      </c>
      <c r="T304" s="158">
        <f t="shared" si="0"/>
        <v>9705878</v>
      </c>
    </row>
    <row r="305" spans="1:20" ht="14.4">
      <c r="A305" s="157" t="s">
        <v>135</v>
      </c>
      <c r="B305" s="158">
        <v>2021</v>
      </c>
      <c r="C305" s="158">
        <v>8790584</v>
      </c>
      <c r="D305" s="158">
        <v>1435286</v>
      </c>
      <c r="E305" s="158">
        <v>2947234</v>
      </c>
      <c r="F305" s="158">
        <v>0</v>
      </c>
      <c r="G305" s="158">
        <v>0</v>
      </c>
      <c r="H305" s="158">
        <v>0</v>
      </c>
      <c r="I305" s="158">
        <v>0</v>
      </c>
      <c r="J305" s="158">
        <v>0</v>
      </c>
      <c r="K305" s="158">
        <v>1095071</v>
      </c>
      <c r="L305" s="158">
        <v>2906094</v>
      </c>
      <c r="M305" s="158">
        <v>77926</v>
      </c>
      <c r="N305" s="158">
        <v>1764259</v>
      </c>
      <c r="O305" s="158">
        <v>0</v>
      </c>
      <c r="P305" s="158">
        <v>0</v>
      </c>
      <c r="Q305" s="158">
        <v>0</v>
      </c>
      <c r="R305" s="158">
        <v>0</v>
      </c>
      <c r="S305" s="158">
        <v>0</v>
      </c>
      <c r="T305" s="158">
        <f t="shared" si="0"/>
        <v>8790584</v>
      </c>
    </row>
    <row r="306" spans="1:20" ht="14.4">
      <c r="A306" s="157" t="s">
        <v>135</v>
      </c>
      <c r="B306" s="158">
        <v>2022</v>
      </c>
      <c r="C306" s="158">
        <v>12370107</v>
      </c>
      <c r="D306" s="158">
        <v>2340664</v>
      </c>
      <c r="E306" s="158">
        <v>3702037</v>
      </c>
      <c r="F306" s="158">
        <v>0</v>
      </c>
      <c r="G306" s="158">
        <v>0</v>
      </c>
      <c r="H306" s="158">
        <v>0</v>
      </c>
      <c r="I306" s="158">
        <v>0</v>
      </c>
      <c r="J306" s="158">
        <v>0</v>
      </c>
      <c r="K306" s="158">
        <v>1951735</v>
      </c>
      <c r="L306" s="158">
        <v>4710802</v>
      </c>
      <c r="M306" s="158">
        <v>549071</v>
      </c>
      <c r="N306" s="158">
        <v>1456462</v>
      </c>
      <c r="O306" s="158">
        <v>0</v>
      </c>
      <c r="P306" s="158">
        <v>0</v>
      </c>
      <c r="Q306" s="158">
        <v>0</v>
      </c>
      <c r="R306" s="158">
        <v>0</v>
      </c>
      <c r="S306" s="158">
        <v>0</v>
      </c>
      <c r="T306" s="158">
        <f t="shared" si="0"/>
        <v>12370107</v>
      </c>
    </row>
    <row r="307" spans="1:20" ht="14.4">
      <c r="A307" s="157" t="s">
        <v>135</v>
      </c>
      <c r="B307" s="158">
        <v>2023</v>
      </c>
      <c r="C307" s="158">
        <v>14377753</v>
      </c>
      <c r="D307" s="158">
        <v>1805658</v>
      </c>
      <c r="E307" s="158">
        <v>7025603</v>
      </c>
      <c r="F307" s="158">
        <v>0</v>
      </c>
      <c r="G307" s="158">
        <v>0</v>
      </c>
      <c r="H307" s="158">
        <v>0</v>
      </c>
      <c r="I307" s="158">
        <v>0</v>
      </c>
      <c r="J307" s="158">
        <v>0</v>
      </c>
      <c r="K307" s="158">
        <v>2246882</v>
      </c>
      <c r="L307" s="158">
        <v>3975201</v>
      </c>
      <c r="M307" s="158">
        <v>548138</v>
      </c>
      <c r="N307" s="158">
        <v>581929</v>
      </c>
      <c r="O307" s="158">
        <v>0</v>
      </c>
      <c r="P307" s="158">
        <v>0</v>
      </c>
      <c r="Q307" s="158">
        <v>0</v>
      </c>
      <c r="R307" s="158">
        <v>0</v>
      </c>
      <c r="S307" s="158">
        <v>0</v>
      </c>
      <c r="T307" s="158">
        <f t="shared" si="0"/>
        <v>14377753</v>
      </c>
    </row>
    <row r="308" spans="1:20" ht="14.4">
      <c r="A308" s="157" t="s">
        <v>293</v>
      </c>
      <c r="B308" s="158">
        <v>2015</v>
      </c>
      <c r="C308" s="158">
        <v>15315636.34</v>
      </c>
      <c r="D308" s="158">
        <v>603859.14</v>
      </c>
      <c r="E308" s="158">
        <v>1862815.51</v>
      </c>
      <c r="F308" s="158">
        <v>0</v>
      </c>
      <c r="G308" s="158">
        <v>0</v>
      </c>
      <c r="H308" s="158">
        <v>0</v>
      </c>
      <c r="I308" s="158">
        <v>0</v>
      </c>
      <c r="J308" s="158">
        <v>0</v>
      </c>
      <c r="K308" s="158">
        <v>1757963.53</v>
      </c>
      <c r="L308" s="158">
        <v>2672482.9500000002</v>
      </c>
      <c r="M308" s="158">
        <v>0</v>
      </c>
      <c r="N308" s="158">
        <v>0</v>
      </c>
      <c r="O308" s="158">
        <v>0</v>
      </c>
      <c r="P308" s="158"/>
      <c r="Q308" s="158"/>
      <c r="R308" s="158"/>
      <c r="S308" s="158"/>
      <c r="T308" s="158">
        <f t="shared" si="0"/>
        <v>15315636.34</v>
      </c>
    </row>
    <row r="309" spans="1:20" ht="14.4">
      <c r="A309" s="157" t="s">
        <v>293</v>
      </c>
      <c r="B309" s="158">
        <v>2016</v>
      </c>
      <c r="C309" s="158">
        <v>10713580.689999999</v>
      </c>
      <c r="D309" s="158">
        <v>166997.44</v>
      </c>
      <c r="E309" s="158">
        <v>6498525.5700000003</v>
      </c>
      <c r="F309" s="158">
        <v>0</v>
      </c>
      <c r="G309" s="158">
        <v>0</v>
      </c>
      <c r="H309" s="158">
        <v>0</v>
      </c>
      <c r="I309" s="158">
        <v>0</v>
      </c>
      <c r="J309" s="158">
        <v>0</v>
      </c>
      <c r="K309" s="158">
        <v>1504846.04</v>
      </c>
      <c r="L309" s="158">
        <v>5316615.51</v>
      </c>
      <c r="M309" s="158">
        <v>419052.05</v>
      </c>
      <c r="N309" s="158">
        <v>3412994.11</v>
      </c>
      <c r="O309" s="158">
        <v>0</v>
      </c>
      <c r="P309" s="158">
        <v>0</v>
      </c>
      <c r="Q309" s="158">
        <v>0</v>
      </c>
      <c r="R309" s="158">
        <v>0</v>
      </c>
      <c r="S309" s="158">
        <v>0</v>
      </c>
      <c r="T309" s="158">
        <f t="shared" si="0"/>
        <v>10713580.689999999</v>
      </c>
    </row>
    <row r="310" spans="1:20" ht="14.4">
      <c r="A310" s="157" t="s">
        <v>293</v>
      </c>
      <c r="B310" s="158">
        <v>2017</v>
      </c>
      <c r="C310" s="158">
        <v>7568478.21</v>
      </c>
      <c r="D310" s="158">
        <v>393746.49</v>
      </c>
      <c r="E310" s="158">
        <v>1516300.91</v>
      </c>
      <c r="F310" s="158">
        <v>0</v>
      </c>
      <c r="G310" s="158">
        <v>0</v>
      </c>
      <c r="H310" s="158">
        <v>0</v>
      </c>
      <c r="I310" s="158">
        <v>0</v>
      </c>
      <c r="J310" s="158">
        <v>0</v>
      </c>
      <c r="K310" s="158">
        <v>990288.4</v>
      </c>
      <c r="L310" s="158">
        <v>2872104.9</v>
      </c>
      <c r="M310" s="158">
        <v>212610</v>
      </c>
      <c r="N310" s="158">
        <v>1977174</v>
      </c>
      <c r="O310" s="158">
        <v>0</v>
      </c>
      <c r="P310" s="158">
        <v>0</v>
      </c>
      <c r="Q310" s="158">
        <v>0</v>
      </c>
      <c r="R310" s="158">
        <v>0</v>
      </c>
      <c r="S310" s="158">
        <v>0</v>
      </c>
      <c r="T310" s="158">
        <f t="shared" si="0"/>
        <v>7568478.21</v>
      </c>
    </row>
    <row r="311" spans="1:20" ht="14.4">
      <c r="A311" s="157" t="s">
        <v>293</v>
      </c>
      <c r="B311" s="158">
        <v>2018</v>
      </c>
      <c r="C311" s="158">
        <v>18526425</v>
      </c>
      <c r="D311" s="158">
        <v>1559097</v>
      </c>
      <c r="E311" s="158">
        <v>2347277</v>
      </c>
      <c r="F311" s="158">
        <v>22095644.32</v>
      </c>
      <c r="G311" s="158">
        <v>0</v>
      </c>
      <c r="H311" s="158">
        <v>0</v>
      </c>
      <c r="I311" s="158">
        <v>0</v>
      </c>
      <c r="J311" s="158">
        <v>0</v>
      </c>
      <c r="K311" s="158">
        <v>380234</v>
      </c>
      <c r="L311" s="158">
        <v>316655</v>
      </c>
      <c r="M311" s="158">
        <v>30058</v>
      </c>
      <c r="N311" s="158">
        <v>371924</v>
      </c>
      <c r="O311" s="158">
        <v>15080277</v>
      </c>
      <c r="P311" s="158">
        <v>0</v>
      </c>
      <c r="Q311" s="158">
        <v>0</v>
      </c>
      <c r="R311" s="158">
        <v>0</v>
      </c>
      <c r="S311" s="158">
        <v>0</v>
      </c>
      <c r="T311" s="158">
        <f t="shared" si="0"/>
        <v>18526425</v>
      </c>
    </row>
    <row r="312" spans="1:20" ht="14.4">
      <c r="A312" s="157" t="s">
        <v>293</v>
      </c>
      <c r="B312" s="158">
        <v>2019</v>
      </c>
      <c r="C312" s="158">
        <v>6043598</v>
      </c>
      <c r="D312" s="158">
        <v>594631.24</v>
      </c>
      <c r="E312" s="158">
        <v>3063153.75</v>
      </c>
      <c r="F312" s="158">
        <v>0</v>
      </c>
      <c r="G312" s="158">
        <v>0</v>
      </c>
      <c r="H312" s="158">
        <v>0</v>
      </c>
      <c r="I312" s="158">
        <v>0</v>
      </c>
      <c r="J312" s="158">
        <v>0</v>
      </c>
      <c r="K312" s="158">
        <v>501504.82</v>
      </c>
      <c r="L312" s="158">
        <v>379984.48</v>
      </c>
      <c r="M312" s="158">
        <v>176941.92</v>
      </c>
      <c r="N312" s="158">
        <v>1922013.06</v>
      </c>
      <c r="O312" s="158">
        <v>0</v>
      </c>
      <c r="P312" s="158">
        <v>0</v>
      </c>
      <c r="Q312" s="158">
        <v>0</v>
      </c>
      <c r="R312" s="158">
        <v>0</v>
      </c>
      <c r="S312" s="158">
        <v>0</v>
      </c>
      <c r="T312" s="158">
        <f t="shared" si="0"/>
        <v>6043598</v>
      </c>
    </row>
    <row r="313" spans="1:20" ht="14.4">
      <c r="A313" s="157" t="s">
        <v>293</v>
      </c>
      <c r="B313" s="158">
        <v>2020</v>
      </c>
      <c r="C313" s="158">
        <v>7433657</v>
      </c>
      <c r="D313" s="158">
        <v>800573.9</v>
      </c>
      <c r="E313" s="158">
        <v>1154732</v>
      </c>
      <c r="F313" s="158">
        <v>0</v>
      </c>
      <c r="G313" s="158">
        <v>0</v>
      </c>
      <c r="H313" s="158">
        <v>0</v>
      </c>
      <c r="I313" s="158">
        <v>0</v>
      </c>
      <c r="J313" s="158">
        <v>0</v>
      </c>
      <c r="K313" s="158">
        <v>787096.98874562001</v>
      </c>
      <c r="L313" s="158">
        <v>1333930.3</v>
      </c>
      <c r="M313" s="158">
        <v>463560.31880534999</v>
      </c>
      <c r="N313" s="158">
        <v>3694337.3943542</v>
      </c>
      <c r="O313" s="158">
        <v>0</v>
      </c>
      <c r="P313" s="158">
        <v>0</v>
      </c>
      <c r="Q313" s="158">
        <v>0</v>
      </c>
      <c r="R313" s="158">
        <v>0</v>
      </c>
      <c r="S313" s="158">
        <v>0</v>
      </c>
      <c r="T313" s="158">
        <f t="shared" si="0"/>
        <v>7433657</v>
      </c>
    </row>
    <row r="314" spans="1:20" ht="14.4">
      <c r="A314" s="157" t="s">
        <v>293</v>
      </c>
      <c r="B314" s="158">
        <v>2021</v>
      </c>
      <c r="C314" s="158">
        <v>16863386</v>
      </c>
      <c r="D314" s="158">
        <v>1659600</v>
      </c>
      <c r="E314" s="158">
        <v>1517335</v>
      </c>
      <c r="F314" s="158">
        <v>0</v>
      </c>
      <c r="G314" s="158">
        <v>0</v>
      </c>
      <c r="H314" s="158">
        <v>0</v>
      </c>
      <c r="I314" s="158">
        <v>0</v>
      </c>
      <c r="J314" s="158">
        <v>0</v>
      </c>
      <c r="K314" s="158">
        <v>1205563</v>
      </c>
      <c r="L314" s="158">
        <v>1427399</v>
      </c>
      <c r="M314" s="158">
        <v>12126218</v>
      </c>
      <c r="N314" s="158">
        <v>586871</v>
      </c>
      <c r="O314" s="158">
        <v>0</v>
      </c>
      <c r="P314" s="158">
        <v>0</v>
      </c>
      <c r="Q314" s="158">
        <v>0</v>
      </c>
      <c r="R314" s="158">
        <v>0</v>
      </c>
      <c r="S314" s="158">
        <v>0</v>
      </c>
      <c r="T314" s="158">
        <f t="shared" si="0"/>
        <v>16863386</v>
      </c>
    </row>
    <row r="315" spans="1:20" ht="14.4">
      <c r="A315" s="157" t="s">
        <v>293</v>
      </c>
      <c r="B315" s="158">
        <v>2022</v>
      </c>
      <c r="C315" s="158">
        <v>4850997</v>
      </c>
      <c r="D315" s="158">
        <v>1032741</v>
      </c>
      <c r="E315" s="158">
        <v>126712</v>
      </c>
      <c r="F315" s="158">
        <v>0</v>
      </c>
      <c r="G315" s="158">
        <v>0</v>
      </c>
      <c r="H315" s="158">
        <v>0</v>
      </c>
      <c r="I315" s="158">
        <v>0</v>
      </c>
      <c r="J315" s="158">
        <v>0</v>
      </c>
      <c r="K315" s="158">
        <v>1041067</v>
      </c>
      <c r="L315" s="158">
        <v>851976</v>
      </c>
      <c r="M315" s="158">
        <v>430662</v>
      </c>
      <c r="N315" s="158">
        <v>2400580</v>
      </c>
      <c r="O315" s="158">
        <v>0</v>
      </c>
      <c r="P315" s="158">
        <v>0</v>
      </c>
      <c r="Q315" s="158">
        <v>0</v>
      </c>
      <c r="R315" s="158">
        <v>0</v>
      </c>
      <c r="S315" s="158">
        <v>0</v>
      </c>
      <c r="T315" s="158">
        <f t="shared" si="0"/>
        <v>4850997</v>
      </c>
    </row>
    <row r="316" spans="1:20" ht="14.4">
      <c r="A316" s="157" t="s">
        <v>293</v>
      </c>
      <c r="B316" s="158">
        <v>2023</v>
      </c>
      <c r="C316" s="158">
        <v>7728618</v>
      </c>
      <c r="D316" s="158">
        <v>729524</v>
      </c>
      <c r="E316" s="158">
        <v>149220</v>
      </c>
      <c r="F316" s="158">
        <v>0</v>
      </c>
      <c r="G316" s="158">
        <v>0</v>
      </c>
      <c r="H316" s="158">
        <v>0</v>
      </c>
      <c r="I316" s="158">
        <v>0</v>
      </c>
      <c r="J316" s="158">
        <v>0</v>
      </c>
      <c r="K316" s="158">
        <v>780952</v>
      </c>
      <c r="L316" s="158">
        <v>979375</v>
      </c>
      <c r="M316" s="158">
        <v>391113</v>
      </c>
      <c r="N316" s="158">
        <v>5427958</v>
      </c>
      <c r="O316" s="158">
        <v>0</v>
      </c>
      <c r="P316" s="158">
        <v>0</v>
      </c>
      <c r="Q316" s="158">
        <v>0</v>
      </c>
      <c r="R316" s="158">
        <v>0</v>
      </c>
      <c r="S316" s="158">
        <v>0</v>
      </c>
      <c r="T316" s="158">
        <f t="shared" si="0"/>
        <v>7728618</v>
      </c>
    </row>
    <row r="317" spans="1:20" ht="14.4">
      <c r="A317" s="157" t="s">
        <v>138</v>
      </c>
      <c r="B317" s="158">
        <v>2015</v>
      </c>
      <c r="C317" s="158">
        <v>14979924.810000001</v>
      </c>
      <c r="D317" s="158">
        <v>653258.05000000005</v>
      </c>
      <c r="E317" s="158">
        <v>5600232.7699999996</v>
      </c>
      <c r="F317" s="158">
        <v>0</v>
      </c>
      <c r="G317" s="158">
        <v>0</v>
      </c>
      <c r="H317" s="158">
        <v>0</v>
      </c>
      <c r="I317" s="158">
        <v>0</v>
      </c>
      <c r="J317" s="158">
        <v>0</v>
      </c>
      <c r="K317" s="158">
        <v>2288735</v>
      </c>
      <c r="L317" s="158">
        <v>3970763</v>
      </c>
      <c r="M317" s="158">
        <v>1373241</v>
      </c>
      <c r="N317" s="158">
        <v>6693928</v>
      </c>
      <c r="O317" s="158">
        <v>0</v>
      </c>
      <c r="P317" s="158"/>
      <c r="Q317" s="158"/>
      <c r="R317" s="158"/>
      <c r="S317" s="158"/>
      <c r="T317" s="158">
        <f t="shared" si="0"/>
        <v>14979924.810000001</v>
      </c>
    </row>
    <row r="318" spans="1:20" ht="14.4">
      <c r="A318" s="157" t="s">
        <v>138</v>
      </c>
      <c r="B318" s="158">
        <v>2016</v>
      </c>
      <c r="C318" s="158">
        <v>15426432</v>
      </c>
      <c r="D318" s="158">
        <v>733861</v>
      </c>
      <c r="E318" s="158">
        <v>4031451</v>
      </c>
      <c r="F318" s="158">
        <v>0</v>
      </c>
      <c r="G318" s="158">
        <v>0</v>
      </c>
      <c r="H318" s="158">
        <v>0</v>
      </c>
      <c r="I318" s="158">
        <v>0</v>
      </c>
      <c r="J318" s="158">
        <v>0</v>
      </c>
      <c r="K318" s="158">
        <v>2631264.9300000002</v>
      </c>
      <c r="L318" s="158">
        <v>4716129</v>
      </c>
      <c r="M318" s="158">
        <v>1696376.5</v>
      </c>
      <c r="N318" s="158">
        <v>5884697</v>
      </c>
      <c r="O318" s="158">
        <v>0</v>
      </c>
      <c r="P318" s="158">
        <v>0</v>
      </c>
      <c r="Q318" s="158">
        <v>0</v>
      </c>
      <c r="R318" s="158">
        <v>0</v>
      </c>
      <c r="S318" s="158">
        <v>0</v>
      </c>
      <c r="T318" s="158">
        <f t="shared" si="0"/>
        <v>15426432</v>
      </c>
    </row>
    <row r="319" spans="1:20" ht="14.4">
      <c r="A319" s="157" t="s">
        <v>138</v>
      </c>
      <c r="B319" s="158">
        <v>2017</v>
      </c>
      <c r="C319" s="158">
        <v>14933017</v>
      </c>
      <c r="D319" s="158">
        <v>988873</v>
      </c>
      <c r="E319" s="158">
        <v>2180761</v>
      </c>
      <c r="F319" s="158">
        <v>0</v>
      </c>
      <c r="G319" s="158">
        <v>0</v>
      </c>
      <c r="H319" s="158">
        <v>0</v>
      </c>
      <c r="I319" s="158">
        <v>0</v>
      </c>
      <c r="J319" s="158">
        <v>0</v>
      </c>
      <c r="K319" s="158">
        <v>2228254</v>
      </c>
      <c r="L319" s="158">
        <v>3519331</v>
      </c>
      <c r="M319" s="158">
        <v>1535490</v>
      </c>
      <c r="N319" s="158">
        <v>5469181</v>
      </c>
      <c r="O319" s="158">
        <v>0</v>
      </c>
      <c r="P319" s="158">
        <v>0</v>
      </c>
      <c r="Q319" s="158">
        <v>0</v>
      </c>
      <c r="R319" s="158">
        <v>0</v>
      </c>
      <c r="S319" s="158">
        <v>0</v>
      </c>
      <c r="T319" s="158">
        <f t="shared" si="0"/>
        <v>14933017</v>
      </c>
    </row>
    <row r="320" spans="1:20" ht="14.4">
      <c r="A320" s="157" t="s">
        <v>138</v>
      </c>
      <c r="B320" s="158">
        <v>2018</v>
      </c>
      <c r="C320" s="158">
        <v>14985908</v>
      </c>
      <c r="D320" s="158">
        <v>1335827</v>
      </c>
      <c r="E320" s="158">
        <v>2240998</v>
      </c>
      <c r="F320" s="158">
        <v>0</v>
      </c>
      <c r="G320" s="158">
        <v>0</v>
      </c>
      <c r="H320" s="158">
        <v>0</v>
      </c>
      <c r="I320" s="158">
        <v>0</v>
      </c>
      <c r="J320" s="158">
        <v>0</v>
      </c>
      <c r="K320" s="158">
        <v>2146298</v>
      </c>
      <c r="L320" s="158">
        <v>3933179</v>
      </c>
      <c r="M320" s="158">
        <v>1414196</v>
      </c>
      <c r="N320" s="158">
        <v>5251237</v>
      </c>
      <c r="O320" s="158">
        <v>0</v>
      </c>
      <c r="P320" s="158">
        <v>0</v>
      </c>
      <c r="Q320" s="158">
        <v>0</v>
      </c>
      <c r="R320" s="158">
        <v>0</v>
      </c>
      <c r="S320" s="158">
        <v>0</v>
      </c>
      <c r="T320" s="158">
        <f t="shared" si="0"/>
        <v>14985908</v>
      </c>
    </row>
    <row r="321" spans="1:20" ht="14.4">
      <c r="A321" s="157" t="s">
        <v>138</v>
      </c>
      <c r="B321" s="158">
        <v>2019</v>
      </c>
      <c r="C321" s="158">
        <v>16947192.989999998</v>
      </c>
      <c r="D321" s="158">
        <v>777544.48</v>
      </c>
      <c r="E321" s="158">
        <v>5462679.6100000003</v>
      </c>
      <c r="F321" s="158">
        <v>0</v>
      </c>
      <c r="G321" s="158">
        <v>199245.03</v>
      </c>
      <c r="H321" s="158">
        <v>0</v>
      </c>
      <c r="I321" s="158">
        <v>0</v>
      </c>
      <c r="J321" s="158">
        <v>0</v>
      </c>
      <c r="K321" s="158">
        <v>1849739.53</v>
      </c>
      <c r="L321" s="158">
        <v>2501339.2000000002</v>
      </c>
      <c r="M321" s="158">
        <v>1206133.43</v>
      </c>
      <c r="N321" s="158">
        <v>5927301.2199999997</v>
      </c>
      <c r="O321" s="158">
        <v>0</v>
      </c>
      <c r="P321" s="158">
        <v>0</v>
      </c>
      <c r="Q321" s="158">
        <v>0</v>
      </c>
      <c r="R321" s="158">
        <v>0</v>
      </c>
      <c r="S321" s="158">
        <v>0</v>
      </c>
      <c r="T321" s="158">
        <f t="shared" si="0"/>
        <v>16747947.959999999</v>
      </c>
    </row>
    <row r="322" spans="1:20" ht="14.4">
      <c r="A322" s="157" t="s">
        <v>138</v>
      </c>
      <c r="B322" s="158">
        <v>2020</v>
      </c>
      <c r="C322" s="158">
        <v>16835922.219999999</v>
      </c>
      <c r="D322" s="158">
        <v>1073407.27</v>
      </c>
      <c r="E322" s="158">
        <v>2578784.2000000002</v>
      </c>
      <c r="F322" s="158">
        <v>0</v>
      </c>
      <c r="G322" s="158">
        <v>767095.36</v>
      </c>
      <c r="H322" s="158">
        <v>0</v>
      </c>
      <c r="I322" s="158">
        <v>0</v>
      </c>
      <c r="J322" s="158">
        <v>0</v>
      </c>
      <c r="K322" s="158">
        <v>2084567.54</v>
      </c>
      <c r="L322" s="158">
        <v>4203251.17</v>
      </c>
      <c r="M322" s="158">
        <v>1268918.73</v>
      </c>
      <c r="N322" s="158">
        <v>6700400.5800000001</v>
      </c>
      <c r="O322" s="158">
        <v>0</v>
      </c>
      <c r="P322" s="158">
        <v>0</v>
      </c>
      <c r="Q322" s="158">
        <v>0</v>
      </c>
      <c r="R322" s="158">
        <v>0</v>
      </c>
      <c r="S322" s="158">
        <v>0</v>
      </c>
      <c r="T322" s="158">
        <f t="shared" si="0"/>
        <v>16068826.859999999</v>
      </c>
    </row>
    <row r="323" spans="1:20" ht="14.4">
      <c r="A323" s="157" t="s">
        <v>138</v>
      </c>
      <c r="B323" s="158">
        <v>2021</v>
      </c>
      <c r="C323" s="158">
        <v>19575439.170000002</v>
      </c>
      <c r="D323" s="158">
        <v>1053744.7</v>
      </c>
      <c r="E323" s="158">
        <v>6088834.3899999997</v>
      </c>
      <c r="F323" s="158">
        <v>0</v>
      </c>
      <c r="G323" s="158">
        <v>1115870.43</v>
      </c>
      <c r="H323" s="158">
        <v>0</v>
      </c>
      <c r="I323" s="158">
        <v>0</v>
      </c>
      <c r="J323" s="158">
        <v>0</v>
      </c>
      <c r="K323" s="158">
        <v>1911740.45</v>
      </c>
      <c r="L323" s="158">
        <v>2578171.91</v>
      </c>
      <c r="M323" s="158">
        <v>1199769</v>
      </c>
      <c r="N323" s="158">
        <v>7796923.4199999999</v>
      </c>
      <c r="O323" s="158">
        <v>0</v>
      </c>
      <c r="P323" s="158">
        <v>0</v>
      </c>
      <c r="Q323" s="158">
        <v>0</v>
      </c>
      <c r="R323" s="158">
        <v>0</v>
      </c>
      <c r="S323" s="158">
        <v>0</v>
      </c>
      <c r="T323" s="158">
        <f t="shared" si="0"/>
        <v>18459568.740000002</v>
      </c>
    </row>
    <row r="324" spans="1:20" ht="14.4">
      <c r="A324" s="157" t="s">
        <v>138</v>
      </c>
      <c r="B324" s="158">
        <v>2022</v>
      </c>
      <c r="C324" s="158">
        <v>16440063.9</v>
      </c>
      <c r="D324" s="158">
        <v>884781.33</v>
      </c>
      <c r="E324" s="158">
        <v>5317723.8600000003</v>
      </c>
      <c r="F324" s="158">
        <v>0</v>
      </c>
      <c r="G324" s="158">
        <v>349670.1</v>
      </c>
      <c r="H324" s="158">
        <v>0</v>
      </c>
      <c r="I324" s="158">
        <v>0</v>
      </c>
      <c r="J324" s="158">
        <v>0</v>
      </c>
      <c r="K324" s="158">
        <v>1754072.61</v>
      </c>
      <c r="L324" s="158">
        <v>3792862.48</v>
      </c>
      <c r="M324" s="158">
        <v>1198687.18</v>
      </c>
      <c r="N324" s="158">
        <v>4376717.7699999996</v>
      </c>
      <c r="O324" s="158">
        <v>0</v>
      </c>
      <c r="P324" s="158">
        <v>0</v>
      </c>
      <c r="Q324" s="158">
        <v>0</v>
      </c>
      <c r="R324" s="158">
        <v>0</v>
      </c>
      <c r="S324" s="158">
        <v>0</v>
      </c>
      <c r="T324" s="158">
        <f t="shared" si="0"/>
        <v>16090393.800000001</v>
      </c>
    </row>
    <row r="325" spans="1:20" ht="14.4">
      <c r="A325" s="157" t="s">
        <v>138</v>
      </c>
      <c r="B325" s="158">
        <v>2023</v>
      </c>
      <c r="C325" s="158">
        <v>18893459.84</v>
      </c>
      <c r="D325" s="158">
        <v>4535949.07</v>
      </c>
      <c r="E325" s="158">
        <v>3624868.58</v>
      </c>
      <c r="F325" s="158">
        <v>0</v>
      </c>
      <c r="G325" s="158">
        <v>187940.27</v>
      </c>
      <c r="H325" s="158">
        <v>0</v>
      </c>
      <c r="I325" s="158">
        <v>0</v>
      </c>
      <c r="J325" s="158">
        <v>0</v>
      </c>
      <c r="K325" s="158">
        <v>1857813.38</v>
      </c>
      <c r="L325" s="158">
        <v>4177733.87</v>
      </c>
      <c r="M325" s="158">
        <v>1119807.96</v>
      </c>
      <c r="N325" s="158">
        <v>8113236.0499999998</v>
      </c>
      <c r="O325" s="158">
        <v>0</v>
      </c>
      <c r="P325" s="158">
        <v>0</v>
      </c>
      <c r="Q325" s="158">
        <v>0</v>
      </c>
      <c r="R325" s="158">
        <v>0</v>
      </c>
      <c r="S325" s="158">
        <v>0</v>
      </c>
      <c r="T325" s="158">
        <f t="shared" si="0"/>
        <v>18705519.57</v>
      </c>
    </row>
    <row r="326" spans="1:20" ht="14.4">
      <c r="A326" s="157" t="s">
        <v>139</v>
      </c>
      <c r="B326" s="158">
        <v>2015</v>
      </c>
      <c r="C326" s="158">
        <v>1713212.55</v>
      </c>
      <c r="D326" s="158">
        <v>247364.67</v>
      </c>
      <c r="E326" s="158">
        <v>600721.56000000006</v>
      </c>
      <c r="F326" s="158">
        <v>0</v>
      </c>
      <c r="G326" s="158">
        <v>0</v>
      </c>
      <c r="H326" s="158">
        <v>0</v>
      </c>
      <c r="I326" s="158">
        <v>0</v>
      </c>
      <c r="J326" s="158">
        <v>0</v>
      </c>
      <c r="K326" s="158">
        <v>397683.52</v>
      </c>
      <c r="L326" s="158">
        <v>465193.71</v>
      </c>
      <c r="M326" s="158">
        <v>0</v>
      </c>
      <c r="N326" s="158">
        <v>340198.13</v>
      </c>
      <c r="O326" s="158">
        <v>510137.19</v>
      </c>
      <c r="P326" s="158"/>
      <c r="Q326" s="158"/>
      <c r="R326" s="158"/>
      <c r="S326" s="158"/>
      <c r="T326" s="158">
        <f t="shared" si="0"/>
        <v>1713212.55</v>
      </c>
    </row>
    <row r="327" spans="1:20" ht="14.4">
      <c r="A327" s="157" t="s">
        <v>139</v>
      </c>
      <c r="B327" s="158">
        <v>2016</v>
      </c>
      <c r="C327" s="158">
        <v>2828580.2</v>
      </c>
      <c r="D327" s="158">
        <v>119840.4</v>
      </c>
      <c r="E327" s="158">
        <v>1603277.28</v>
      </c>
      <c r="F327" s="158">
        <v>0</v>
      </c>
      <c r="G327" s="158">
        <v>29229.94</v>
      </c>
      <c r="H327" s="158">
        <v>0</v>
      </c>
      <c r="I327" s="158">
        <v>0</v>
      </c>
      <c r="J327" s="158">
        <v>0</v>
      </c>
      <c r="K327" s="158">
        <v>497162.16</v>
      </c>
      <c r="L327" s="158">
        <v>1101544.6299999999</v>
      </c>
      <c r="M327" s="158">
        <v>0</v>
      </c>
      <c r="N327" s="158">
        <v>700587.85</v>
      </c>
      <c r="O327" s="158">
        <v>529285.61</v>
      </c>
      <c r="P327" s="158">
        <v>0</v>
      </c>
      <c r="Q327" s="158">
        <v>0</v>
      </c>
      <c r="R327" s="158">
        <v>0</v>
      </c>
      <c r="S327" s="158">
        <v>0</v>
      </c>
      <c r="T327" s="158">
        <f t="shared" si="0"/>
        <v>2799350.2600000002</v>
      </c>
    </row>
    <row r="328" spans="1:20" ht="14.4">
      <c r="A328" s="157" t="s">
        <v>139</v>
      </c>
      <c r="B328" s="158">
        <v>2017</v>
      </c>
      <c r="C328" s="158">
        <v>1622011.43</v>
      </c>
      <c r="D328" s="158">
        <v>490424.1</v>
      </c>
      <c r="E328" s="158">
        <v>319953.90999999997</v>
      </c>
      <c r="F328" s="158">
        <v>0</v>
      </c>
      <c r="G328" s="158">
        <v>62902.18</v>
      </c>
      <c r="H328" s="158">
        <v>0</v>
      </c>
      <c r="I328" s="158">
        <v>0</v>
      </c>
      <c r="J328" s="158">
        <v>0</v>
      </c>
      <c r="K328" s="158">
        <v>261745</v>
      </c>
      <c r="L328" s="158">
        <v>608064</v>
      </c>
      <c r="M328" s="158">
        <v>0</v>
      </c>
      <c r="N328" s="158">
        <v>256300</v>
      </c>
      <c r="O328" s="158">
        <v>175949</v>
      </c>
      <c r="P328" s="158">
        <v>0</v>
      </c>
      <c r="Q328" s="158">
        <v>0</v>
      </c>
      <c r="R328" s="158">
        <v>0</v>
      </c>
      <c r="S328" s="158">
        <v>0</v>
      </c>
      <c r="T328" s="158">
        <f t="shared" si="0"/>
        <v>1559109.25</v>
      </c>
    </row>
    <row r="329" spans="1:20" ht="14.4">
      <c r="A329" s="157" t="s">
        <v>139</v>
      </c>
      <c r="B329" s="158">
        <v>2018</v>
      </c>
      <c r="C329" s="158">
        <v>3282575.03</v>
      </c>
      <c r="D329" s="158">
        <v>1155655.02</v>
      </c>
      <c r="E329" s="158">
        <v>723765.89</v>
      </c>
      <c r="F329" s="158">
        <v>0</v>
      </c>
      <c r="G329" s="158">
        <v>129530.92</v>
      </c>
      <c r="H329" s="158">
        <v>335048.09999999998</v>
      </c>
      <c r="I329" s="158">
        <v>0</v>
      </c>
      <c r="J329" s="158">
        <v>0</v>
      </c>
      <c r="K329" s="158">
        <v>292431.25</v>
      </c>
      <c r="L329" s="158">
        <v>1267982.18</v>
      </c>
      <c r="M329" s="158">
        <v>0</v>
      </c>
      <c r="N329" s="158">
        <v>893646.07</v>
      </c>
      <c r="O329" s="158">
        <v>104749.64</v>
      </c>
      <c r="P329" s="158">
        <v>0</v>
      </c>
      <c r="Q329" s="158">
        <v>0</v>
      </c>
      <c r="R329" s="158">
        <v>0</v>
      </c>
      <c r="S329" s="158">
        <v>0</v>
      </c>
      <c r="T329" s="158">
        <f t="shared" si="0"/>
        <v>3153044.11</v>
      </c>
    </row>
    <row r="330" spans="1:20" ht="14.4">
      <c r="A330" s="157" t="s">
        <v>139</v>
      </c>
      <c r="B330" s="158">
        <v>2019</v>
      </c>
      <c r="C330" s="158">
        <v>2617181.83</v>
      </c>
      <c r="D330" s="158">
        <v>396444.38</v>
      </c>
      <c r="E330" s="158">
        <v>1473997.69</v>
      </c>
      <c r="F330" s="158">
        <v>0</v>
      </c>
      <c r="G330" s="158">
        <v>285746.33</v>
      </c>
      <c r="H330" s="158">
        <v>0</v>
      </c>
      <c r="I330" s="158">
        <v>285746.33</v>
      </c>
      <c r="J330" s="158">
        <v>0</v>
      </c>
      <c r="K330" s="158">
        <v>305522.86</v>
      </c>
      <c r="L330" s="158">
        <v>562912.39</v>
      </c>
      <c r="M330" s="158">
        <v>0</v>
      </c>
      <c r="N330" s="158">
        <v>216883.14</v>
      </c>
      <c r="O330" s="158">
        <v>57865.760000000002</v>
      </c>
      <c r="P330" s="158">
        <v>0</v>
      </c>
      <c r="Q330" s="158">
        <v>0</v>
      </c>
      <c r="R330" s="158">
        <v>0</v>
      </c>
      <c r="S330" s="158">
        <v>0</v>
      </c>
      <c r="T330" s="158">
        <f t="shared" si="0"/>
        <v>2331435.5</v>
      </c>
    </row>
    <row r="331" spans="1:20" ht="14.4">
      <c r="A331" s="157" t="s">
        <v>139</v>
      </c>
      <c r="B331" s="158">
        <v>2020</v>
      </c>
      <c r="C331" s="158">
        <v>4915478.0999999996</v>
      </c>
      <c r="D331" s="158">
        <v>304055.31</v>
      </c>
      <c r="E331" s="158">
        <v>293079.11</v>
      </c>
      <c r="F331" s="158">
        <v>0</v>
      </c>
      <c r="G331" s="158">
        <v>2334811.89</v>
      </c>
      <c r="H331" s="158">
        <v>0</v>
      </c>
      <c r="I331" s="158">
        <v>0</v>
      </c>
      <c r="J331" s="158">
        <v>0</v>
      </c>
      <c r="K331" s="158">
        <v>434515.89</v>
      </c>
      <c r="L331" s="158">
        <v>967502.14</v>
      </c>
      <c r="M331" s="158">
        <v>0</v>
      </c>
      <c r="N331" s="158">
        <v>3167866.71</v>
      </c>
      <c r="O331" s="158">
        <v>52514.25</v>
      </c>
      <c r="P331" s="158">
        <v>0</v>
      </c>
      <c r="Q331" s="158">
        <v>0</v>
      </c>
      <c r="R331" s="158">
        <v>0</v>
      </c>
      <c r="S331" s="158">
        <v>0</v>
      </c>
      <c r="T331" s="158">
        <f t="shared" si="0"/>
        <v>2580666.2099999995</v>
      </c>
    </row>
    <row r="332" spans="1:20" ht="14.4">
      <c r="A332" s="157" t="s">
        <v>139</v>
      </c>
      <c r="B332" s="158">
        <v>2021</v>
      </c>
      <c r="C332" s="158">
        <v>3112205.18</v>
      </c>
      <c r="D332" s="158">
        <v>195642.76</v>
      </c>
      <c r="E332" s="158">
        <v>656519.18999999994</v>
      </c>
      <c r="F332" s="158">
        <v>0</v>
      </c>
      <c r="G332" s="158">
        <v>635126.53</v>
      </c>
      <c r="H332" s="158">
        <v>0</v>
      </c>
      <c r="I332" s="158">
        <v>0</v>
      </c>
      <c r="J332" s="158">
        <v>0</v>
      </c>
      <c r="K332" s="158">
        <v>293072.31</v>
      </c>
      <c r="L332" s="158">
        <v>919340.66</v>
      </c>
      <c r="M332" s="158">
        <v>0</v>
      </c>
      <c r="N332" s="158">
        <v>1219593.01</v>
      </c>
      <c r="O332" s="158">
        <v>23680.01</v>
      </c>
      <c r="P332" s="158">
        <v>0</v>
      </c>
      <c r="Q332" s="158">
        <v>0</v>
      </c>
      <c r="R332" s="158">
        <v>0</v>
      </c>
      <c r="S332" s="158">
        <v>0</v>
      </c>
      <c r="T332" s="158">
        <f t="shared" si="0"/>
        <v>2477078.6500000004</v>
      </c>
    </row>
    <row r="333" spans="1:20" ht="14.4">
      <c r="A333" s="157" t="s">
        <v>139</v>
      </c>
      <c r="B333" s="158">
        <v>2022</v>
      </c>
      <c r="C333" s="158">
        <v>1394163.81</v>
      </c>
      <c r="D333" s="158">
        <v>86249.76</v>
      </c>
      <c r="E333" s="158">
        <v>609776.42000000004</v>
      </c>
      <c r="F333" s="158">
        <v>0</v>
      </c>
      <c r="G333" s="158">
        <v>27617.95</v>
      </c>
      <c r="H333" s="158">
        <v>0</v>
      </c>
      <c r="I333" s="158">
        <v>0</v>
      </c>
      <c r="J333" s="158">
        <v>0</v>
      </c>
      <c r="K333" s="158">
        <v>100082.03</v>
      </c>
      <c r="L333" s="158">
        <v>523850.57</v>
      </c>
      <c r="M333" s="158">
        <v>0</v>
      </c>
      <c r="N333" s="158">
        <v>67037.460000000006</v>
      </c>
      <c r="O333" s="158">
        <v>93417.33</v>
      </c>
      <c r="P333" s="158">
        <v>0</v>
      </c>
      <c r="Q333" s="158">
        <v>0</v>
      </c>
      <c r="R333" s="158">
        <v>0</v>
      </c>
      <c r="S333" s="158">
        <v>0</v>
      </c>
      <c r="T333" s="158">
        <f t="shared" si="0"/>
        <v>1366545.86</v>
      </c>
    </row>
    <row r="334" spans="1:20" ht="14.4">
      <c r="A334" s="157" t="s">
        <v>139</v>
      </c>
      <c r="B334" s="158">
        <v>2023</v>
      </c>
      <c r="C334" s="158">
        <v>4394531.1399999997</v>
      </c>
      <c r="D334" s="158">
        <v>548474.31000000006</v>
      </c>
      <c r="E334" s="158">
        <v>1265728.22</v>
      </c>
      <c r="F334" s="158">
        <v>0</v>
      </c>
      <c r="G334" s="158">
        <v>40837.93</v>
      </c>
      <c r="H334" s="158">
        <v>0</v>
      </c>
      <c r="I334" s="158">
        <v>0</v>
      </c>
      <c r="J334" s="158">
        <v>0</v>
      </c>
      <c r="K334" s="158">
        <v>540095.74</v>
      </c>
      <c r="L334" s="158">
        <v>1629909.21</v>
      </c>
      <c r="M334" s="158">
        <v>0</v>
      </c>
      <c r="N334" s="158">
        <v>574987.04</v>
      </c>
      <c r="O334" s="158">
        <v>383810.95</v>
      </c>
      <c r="P334" s="158">
        <v>0</v>
      </c>
      <c r="Q334" s="158">
        <v>0</v>
      </c>
      <c r="R334" s="158">
        <v>0</v>
      </c>
      <c r="S334" s="158">
        <v>0</v>
      </c>
      <c r="T334" s="158">
        <f t="shared" si="0"/>
        <v>4353693.21</v>
      </c>
    </row>
    <row r="335" spans="1:20" ht="14.4">
      <c r="A335" s="157" t="s">
        <v>140</v>
      </c>
      <c r="B335" s="158">
        <v>2015</v>
      </c>
      <c r="C335" s="158">
        <v>7140628.96</v>
      </c>
      <c r="D335" s="158">
        <v>706803.71</v>
      </c>
      <c r="E335" s="158">
        <v>703197.74</v>
      </c>
      <c r="F335" s="158">
        <v>0</v>
      </c>
      <c r="G335" s="158">
        <v>0</v>
      </c>
      <c r="H335" s="158">
        <v>0</v>
      </c>
      <c r="I335" s="158">
        <v>0</v>
      </c>
      <c r="J335" s="158">
        <v>0</v>
      </c>
      <c r="K335" s="158">
        <v>1575760.82</v>
      </c>
      <c r="L335" s="158">
        <v>2937578.47</v>
      </c>
      <c r="M335" s="158">
        <v>175180.62</v>
      </c>
      <c r="N335" s="158">
        <v>2237381.09</v>
      </c>
      <c r="O335" s="158">
        <v>0</v>
      </c>
      <c r="P335" s="158"/>
      <c r="Q335" s="158"/>
      <c r="R335" s="158"/>
      <c r="S335" s="158"/>
      <c r="T335" s="158">
        <f t="shared" si="0"/>
        <v>7140628.96</v>
      </c>
    </row>
    <row r="336" spans="1:20" ht="14.4">
      <c r="A336" s="157" t="s">
        <v>140</v>
      </c>
      <c r="B336" s="158">
        <v>2016</v>
      </c>
      <c r="C336" s="158">
        <v>5996947.8700000001</v>
      </c>
      <c r="D336" s="158">
        <v>539571.88</v>
      </c>
      <c r="E336" s="158">
        <v>352322.8</v>
      </c>
      <c r="F336" s="158">
        <v>0</v>
      </c>
      <c r="G336" s="158">
        <v>0</v>
      </c>
      <c r="H336" s="158">
        <v>0</v>
      </c>
      <c r="I336" s="158">
        <v>0</v>
      </c>
      <c r="J336" s="158">
        <v>0</v>
      </c>
      <c r="K336" s="158">
        <v>1667946.24</v>
      </c>
      <c r="L336" s="158">
        <v>1092949.3999999999</v>
      </c>
      <c r="M336" s="158">
        <v>191671.82</v>
      </c>
      <c r="N336" s="158">
        <v>3044380.41</v>
      </c>
      <c r="O336" s="158">
        <v>-352322.8</v>
      </c>
      <c r="P336" s="158">
        <v>0</v>
      </c>
      <c r="Q336" s="158">
        <v>0</v>
      </c>
      <c r="R336" s="158">
        <v>0</v>
      </c>
      <c r="S336" s="158">
        <v>0</v>
      </c>
      <c r="T336" s="158">
        <f t="shared" si="0"/>
        <v>5996947.8700000001</v>
      </c>
    </row>
    <row r="337" spans="1:20" ht="14.4">
      <c r="A337" s="157" t="s">
        <v>140</v>
      </c>
      <c r="B337" s="158">
        <v>2017</v>
      </c>
      <c r="C337" s="158">
        <v>6833729.0899999999</v>
      </c>
      <c r="D337" s="158">
        <v>1236019.22</v>
      </c>
      <c r="E337" s="158">
        <v>728037.44</v>
      </c>
      <c r="F337" s="158">
        <v>0</v>
      </c>
      <c r="G337" s="158">
        <v>0</v>
      </c>
      <c r="H337" s="158">
        <v>0</v>
      </c>
      <c r="I337" s="158">
        <v>0</v>
      </c>
      <c r="J337" s="158">
        <v>0</v>
      </c>
      <c r="K337" s="158">
        <v>1796484.31</v>
      </c>
      <c r="L337" s="158">
        <v>1174190.26</v>
      </c>
      <c r="M337" s="158">
        <v>264214.21999999997</v>
      </c>
      <c r="N337" s="158">
        <v>3598840.3</v>
      </c>
      <c r="O337" s="158">
        <v>-728037.44</v>
      </c>
      <c r="P337" s="158">
        <v>0</v>
      </c>
      <c r="Q337" s="158">
        <v>0</v>
      </c>
      <c r="R337" s="158">
        <v>0</v>
      </c>
      <c r="S337" s="158">
        <v>0</v>
      </c>
      <c r="T337" s="158">
        <f t="shared" si="0"/>
        <v>6833729.0899999999</v>
      </c>
    </row>
    <row r="338" spans="1:20" ht="14.4">
      <c r="A338" s="157" t="s">
        <v>140</v>
      </c>
      <c r="B338" s="158">
        <v>2018</v>
      </c>
      <c r="C338" s="158">
        <v>7419450.6799999997</v>
      </c>
      <c r="D338" s="158">
        <v>340047.28</v>
      </c>
      <c r="E338" s="158">
        <v>558616.74</v>
      </c>
      <c r="F338" s="158">
        <v>0</v>
      </c>
      <c r="G338" s="158">
        <v>0</v>
      </c>
      <c r="H338" s="158">
        <v>0</v>
      </c>
      <c r="I338" s="158">
        <v>0</v>
      </c>
      <c r="J338" s="158">
        <v>0</v>
      </c>
      <c r="K338" s="158">
        <v>1764156.99</v>
      </c>
      <c r="L338" s="158">
        <v>1229758.3700000001</v>
      </c>
      <c r="M338" s="158">
        <v>289394.65000000002</v>
      </c>
      <c r="N338" s="158">
        <v>4136140.99</v>
      </c>
      <c r="O338" s="158">
        <v>-558616.74</v>
      </c>
      <c r="P338" s="158">
        <v>0</v>
      </c>
      <c r="Q338" s="158">
        <v>0</v>
      </c>
      <c r="R338" s="158">
        <v>0</v>
      </c>
      <c r="S338" s="158">
        <v>0</v>
      </c>
      <c r="T338" s="158">
        <f t="shared" si="0"/>
        <v>7419450.6799999997</v>
      </c>
    </row>
    <row r="339" spans="1:20" ht="14.4">
      <c r="A339" s="157" t="s">
        <v>140</v>
      </c>
      <c r="B339" s="158">
        <v>2019</v>
      </c>
      <c r="C339" s="158">
        <v>7550649.0899999999</v>
      </c>
      <c r="D339" s="158">
        <v>954350.96</v>
      </c>
      <c r="E339" s="158">
        <v>366369.29</v>
      </c>
      <c r="F339" s="158">
        <v>0</v>
      </c>
      <c r="G339" s="158">
        <v>0</v>
      </c>
      <c r="H339" s="158">
        <v>0</v>
      </c>
      <c r="I339" s="158">
        <v>0</v>
      </c>
      <c r="J339" s="158">
        <v>0</v>
      </c>
      <c r="K339" s="158">
        <v>1866556.89</v>
      </c>
      <c r="L339" s="158">
        <v>1597361.91</v>
      </c>
      <c r="M339" s="158">
        <v>209321.13</v>
      </c>
      <c r="N339" s="158">
        <v>3877409.19</v>
      </c>
      <c r="O339" s="158">
        <v>-366369.29</v>
      </c>
      <c r="P339" s="158">
        <v>0</v>
      </c>
      <c r="Q339" s="158">
        <v>0</v>
      </c>
      <c r="R339" s="158">
        <v>0</v>
      </c>
      <c r="S339" s="158">
        <v>0</v>
      </c>
      <c r="T339" s="158">
        <f t="shared" si="0"/>
        <v>7550649.0899999999</v>
      </c>
    </row>
    <row r="340" spans="1:20" ht="14.4">
      <c r="A340" s="157" t="s">
        <v>140</v>
      </c>
      <c r="B340" s="158">
        <v>2020</v>
      </c>
      <c r="C340" s="158">
        <v>6550414.3700000001</v>
      </c>
      <c r="D340" s="158">
        <v>424658.47</v>
      </c>
      <c r="E340" s="158">
        <v>533302.47</v>
      </c>
      <c r="F340" s="158">
        <v>0</v>
      </c>
      <c r="G340" s="158">
        <v>0</v>
      </c>
      <c r="H340" s="158">
        <v>0</v>
      </c>
      <c r="I340" s="158">
        <v>0</v>
      </c>
      <c r="J340" s="158">
        <v>0</v>
      </c>
      <c r="K340" s="158">
        <v>1611698.16</v>
      </c>
      <c r="L340" s="158">
        <v>1296581.1000000001</v>
      </c>
      <c r="M340" s="158">
        <v>181786.23</v>
      </c>
      <c r="N340" s="158">
        <v>3460348.88</v>
      </c>
      <c r="O340" s="158">
        <v>-533302.47</v>
      </c>
      <c r="P340" s="158">
        <v>0</v>
      </c>
      <c r="Q340" s="158">
        <v>0</v>
      </c>
      <c r="R340" s="158">
        <v>0</v>
      </c>
      <c r="S340" s="158">
        <v>0</v>
      </c>
      <c r="T340" s="158">
        <f t="shared" si="0"/>
        <v>6550414.3700000001</v>
      </c>
    </row>
    <row r="341" spans="1:20" ht="14.4">
      <c r="A341" s="157" t="s">
        <v>140</v>
      </c>
      <c r="B341" s="158">
        <v>2021</v>
      </c>
      <c r="C341" s="158">
        <v>9437476.5700000003</v>
      </c>
      <c r="D341" s="158">
        <v>1079173.67</v>
      </c>
      <c r="E341" s="158">
        <v>757775.19</v>
      </c>
      <c r="F341" s="158">
        <v>0</v>
      </c>
      <c r="G341" s="158">
        <v>0</v>
      </c>
      <c r="H341" s="158">
        <v>0</v>
      </c>
      <c r="I341" s="158">
        <v>0</v>
      </c>
      <c r="J341" s="158">
        <v>0</v>
      </c>
      <c r="K341" s="158">
        <v>1983422.98</v>
      </c>
      <c r="L341" s="158">
        <v>2601163.54</v>
      </c>
      <c r="M341" s="158">
        <v>185015.13</v>
      </c>
      <c r="N341" s="158">
        <v>4667874.92</v>
      </c>
      <c r="O341" s="158">
        <v>-757775.19</v>
      </c>
      <c r="P341" s="158">
        <v>0</v>
      </c>
      <c r="Q341" s="158">
        <v>0</v>
      </c>
      <c r="R341" s="158">
        <v>0</v>
      </c>
      <c r="S341" s="158">
        <v>0</v>
      </c>
      <c r="T341" s="158">
        <f t="shared" si="0"/>
        <v>9437476.5700000003</v>
      </c>
    </row>
    <row r="342" spans="1:20" ht="14.4">
      <c r="A342" s="157" t="s">
        <v>140</v>
      </c>
      <c r="B342" s="158">
        <v>2022</v>
      </c>
      <c r="C342" s="158">
        <v>6192951.0999999996</v>
      </c>
      <c r="D342" s="158">
        <v>634836.62</v>
      </c>
      <c r="E342" s="158">
        <v>1259775.72</v>
      </c>
      <c r="F342" s="158">
        <v>0</v>
      </c>
      <c r="G342" s="158">
        <v>0</v>
      </c>
      <c r="H342" s="158">
        <v>0</v>
      </c>
      <c r="I342" s="158">
        <v>0</v>
      </c>
      <c r="J342" s="158">
        <v>0</v>
      </c>
      <c r="K342" s="158">
        <v>1657388.66</v>
      </c>
      <c r="L342" s="158">
        <v>1264440.29</v>
      </c>
      <c r="M342" s="158">
        <v>225895.97</v>
      </c>
      <c r="N342" s="158">
        <v>3045226.18</v>
      </c>
      <c r="O342" s="158">
        <v>-1259775.72</v>
      </c>
      <c r="P342" s="158">
        <v>0</v>
      </c>
      <c r="Q342" s="158">
        <v>0</v>
      </c>
      <c r="R342" s="158">
        <v>0</v>
      </c>
      <c r="S342" s="158">
        <v>0</v>
      </c>
      <c r="T342" s="158">
        <f t="shared" si="0"/>
        <v>6192951.0999999996</v>
      </c>
    </row>
    <row r="343" spans="1:20" ht="14.4">
      <c r="A343" s="157" t="s">
        <v>140</v>
      </c>
      <c r="B343" s="158">
        <v>2023</v>
      </c>
      <c r="C343" s="158">
        <v>9601873.2599999998</v>
      </c>
      <c r="D343" s="158">
        <v>895965.87</v>
      </c>
      <c r="E343" s="158">
        <v>1355667.88</v>
      </c>
      <c r="F343" s="158">
        <v>0</v>
      </c>
      <c r="G343" s="158">
        <v>0</v>
      </c>
      <c r="H343" s="158">
        <v>0</v>
      </c>
      <c r="I343" s="158">
        <v>0</v>
      </c>
      <c r="J343" s="158">
        <v>0</v>
      </c>
      <c r="K343" s="158">
        <v>2388433.5</v>
      </c>
      <c r="L343" s="158">
        <v>4545003.58</v>
      </c>
      <c r="M343" s="158">
        <v>330481.74</v>
      </c>
      <c r="N343" s="158">
        <v>2337954.44</v>
      </c>
      <c r="O343" s="158">
        <v>-1355667.88</v>
      </c>
      <c r="P343" s="158">
        <v>0</v>
      </c>
      <c r="Q343" s="158">
        <v>0</v>
      </c>
      <c r="R343" s="158">
        <v>0</v>
      </c>
      <c r="S343" s="158">
        <v>0</v>
      </c>
      <c r="T343" s="158">
        <f t="shared" si="0"/>
        <v>9601873.2599999998</v>
      </c>
    </row>
    <row r="344" spans="1:20" ht="14.4">
      <c r="A344" s="157" t="s">
        <v>141</v>
      </c>
      <c r="B344" s="158">
        <v>2015</v>
      </c>
      <c r="C344" s="158">
        <v>424755</v>
      </c>
      <c r="D344" s="158">
        <v>12101</v>
      </c>
      <c r="E344" s="158">
        <v>123412</v>
      </c>
      <c r="F344" s="158">
        <v>0</v>
      </c>
      <c r="G344" s="158">
        <v>0</v>
      </c>
      <c r="H344" s="158">
        <v>0</v>
      </c>
      <c r="I344" s="158">
        <v>0</v>
      </c>
      <c r="J344" s="158">
        <v>0</v>
      </c>
      <c r="K344" s="158">
        <v>142208</v>
      </c>
      <c r="L344" s="158">
        <v>112370</v>
      </c>
      <c r="M344" s="158">
        <v>46766</v>
      </c>
      <c r="N344" s="158">
        <v>0</v>
      </c>
      <c r="O344" s="158">
        <v>0</v>
      </c>
      <c r="P344" s="158"/>
      <c r="Q344" s="158"/>
      <c r="R344" s="158"/>
      <c r="S344" s="158"/>
      <c r="T344" s="158">
        <f t="shared" si="0"/>
        <v>424755</v>
      </c>
    </row>
    <row r="345" spans="1:20" ht="14.4">
      <c r="A345" s="157" t="s">
        <v>141</v>
      </c>
      <c r="B345" s="158">
        <v>2016</v>
      </c>
      <c r="C345" s="158">
        <v>692947</v>
      </c>
      <c r="D345" s="158">
        <v>22083</v>
      </c>
      <c r="E345" s="158">
        <v>23550</v>
      </c>
      <c r="F345" s="158">
        <v>0</v>
      </c>
      <c r="G345" s="158">
        <v>0</v>
      </c>
      <c r="H345" s="158">
        <v>0</v>
      </c>
      <c r="I345" s="158">
        <v>0</v>
      </c>
      <c r="J345" s="158">
        <v>0</v>
      </c>
      <c r="K345" s="158">
        <v>270365</v>
      </c>
      <c r="L345" s="158">
        <v>254208</v>
      </c>
      <c r="M345" s="158">
        <v>144824</v>
      </c>
      <c r="N345" s="158">
        <v>0</v>
      </c>
      <c r="O345" s="158">
        <v>0</v>
      </c>
      <c r="P345" s="158">
        <v>0</v>
      </c>
      <c r="Q345" s="158">
        <v>0</v>
      </c>
      <c r="R345" s="158">
        <v>0</v>
      </c>
      <c r="S345" s="158">
        <v>0</v>
      </c>
      <c r="T345" s="158">
        <f t="shared" si="0"/>
        <v>692947</v>
      </c>
    </row>
    <row r="346" spans="1:20" ht="14.4">
      <c r="A346" s="157" t="s">
        <v>141</v>
      </c>
      <c r="B346" s="158">
        <v>2017</v>
      </c>
      <c r="C346" s="158">
        <v>810159</v>
      </c>
      <c r="D346" s="158">
        <v>92081</v>
      </c>
      <c r="E346" s="158">
        <v>8321</v>
      </c>
      <c r="F346" s="158">
        <v>0</v>
      </c>
      <c r="G346" s="158">
        <v>0</v>
      </c>
      <c r="H346" s="158">
        <v>0</v>
      </c>
      <c r="I346" s="158">
        <v>0</v>
      </c>
      <c r="J346" s="158">
        <v>0</v>
      </c>
      <c r="K346" s="158">
        <v>260756</v>
      </c>
      <c r="L346" s="158">
        <v>359496</v>
      </c>
      <c r="M346" s="158">
        <v>181586</v>
      </c>
      <c r="N346" s="158">
        <v>0</v>
      </c>
      <c r="O346" s="158">
        <v>0</v>
      </c>
      <c r="P346" s="158">
        <v>0</v>
      </c>
      <c r="Q346" s="158">
        <v>0</v>
      </c>
      <c r="R346" s="158">
        <v>0</v>
      </c>
      <c r="S346" s="158">
        <v>0</v>
      </c>
      <c r="T346" s="158">
        <f t="shared" si="0"/>
        <v>810159</v>
      </c>
    </row>
    <row r="347" spans="1:20" ht="14.4">
      <c r="A347" s="157" t="s">
        <v>141</v>
      </c>
      <c r="B347" s="158">
        <v>2018</v>
      </c>
      <c r="C347" s="158">
        <v>845234</v>
      </c>
      <c r="D347" s="158">
        <v>15407</v>
      </c>
      <c r="E347" s="158">
        <v>0</v>
      </c>
      <c r="F347" s="158">
        <v>0</v>
      </c>
      <c r="G347" s="158">
        <v>0</v>
      </c>
      <c r="H347" s="158">
        <v>0</v>
      </c>
      <c r="I347" s="158">
        <v>0</v>
      </c>
      <c r="J347" s="158">
        <v>0</v>
      </c>
      <c r="K347" s="158">
        <v>276180</v>
      </c>
      <c r="L347" s="158">
        <v>391043</v>
      </c>
      <c r="M347" s="158">
        <v>178011</v>
      </c>
      <c r="N347" s="158">
        <v>0</v>
      </c>
      <c r="O347" s="158">
        <v>0</v>
      </c>
      <c r="P347" s="158">
        <v>0</v>
      </c>
      <c r="Q347" s="158">
        <v>0</v>
      </c>
      <c r="R347" s="158">
        <v>0</v>
      </c>
      <c r="S347" s="158">
        <v>0</v>
      </c>
      <c r="T347" s="158">
        <f t="shared" si="0"/>
        <v>845234</v>
      </c>
    </row>
    <row r="348" spans="1:20" ht="14.4">
      <c r="A348" s="157" t="s">
        <v>141</v>
      </c>
      <c r="B348" s="158">
        <v>2019</v>
      </c>
      <c r="C348" s="158">
        <v>724051</v>
      </c>
      <c r="D348" s="158">
        <v>35928</v>
      </c>
      <c r="E348" s="158">
        <v>0</v>
      </c>
      <c r="F348" s="158">
        <v>0</v>
      </c>
      <c r="G348" s="158">
        <v>0</v>
      </c>
      <c r="H348" s="158">
        <v>0</v>
      </c>
      <c r="I348" s="158">
        <v>0</v>
      </c>
      <c r="J348" s="158">
        <v>0</v>
      </c>
      <c r="K348" s="158">
        <v>242881</v>
      </c>
      <c r="L348" s="158">
        <v>291128</v>
      </c>
      <c r="M348" s="158">
        <v>190042</v>
      </c>
      <c r="N348" s="158">
        <v>0</v>
      </c>
      <c r="O348" s="158">
        <v>0</v>
      </c>
      <c r="P348" s="158">
        <v>0</v>
      </c>
      <c r="Q348" s="158">
        <v>0</v>
      </c>
      <c r="R348" s="158">
        <v>0</v>
      </c>
      <c r="S348" s="158">
        <v>0</v>
      </c>
      <c r="T348" s="158">
        <f t="shared" si="0"/>
        <v>724051</v>
      </c>
    </row>
    <row r="349" spans="1:20" ht="14.4">
      <c r="A349" s="157" t="s">
        <v>141</v>
      </c>
      <c r="B349" s="158">
        <v>2020</v>
      </c>
      <c r="C349" s="158">
        <v>630867</v>
      </c>
      <c r="D349" s="158">
        <v>11548</v>
      </c>
      <c r="E349" s="158">
        <v>0</v>
      </c>
      <c r="F349" s="158">
        <v>0</v>
      </c>
      <c r="G349" s="158">
        <v>0</v>
      </c>
      <c r="H349" s="158">
        <v>0</v>
      </c>
      <c r="I349" s="158">
        <v>0</v>
      </c>
      <c r="J349" s="158">
        <v>0</v>
      </c>
      <c r="K349" s="158">
        <v>198837</v>
      </c>
      <c r="L349" s="158">
        <v>147479</v>
      </c>
      <c r="M349" s="158">
        <v>162071</v>
      </c>
      <c r="N349" s="158">
        <v>122480</v>
      </c>
      <c r="O349" s="158">
        <v>0</v>
      </c>
      <c r="P349" s="158">
        <v>0</v>
      </c>
      <c r="Q349" s="158">
        <v>0</v>
      </c>
      <c r="R349" s="158">
        <v>0</v>
      </c>
      <c r="S349" s="158">
        <v>0</v>
      </c>
      <c r="T349" s="158">
        <f t="shared" si="0"/>
        <v>630867</v>
      </c>
    </row>
    <row r="350" spans="1:20" ht="14.4">
      <c r="A350" s="157" t="s">
        <v>141</v>
      </c>
      <c r="B350" s="158">
        <v>2021</v>
      </c>
      <c r="C350" s="158">
        <v>526974</v>
      </c>
      <c r="D350" s="158">
        <v>14558</v>
      </c>
      <c r="E350" s="158">
        <v>0</v>
      </c>
      <c r="F350" s="158">
        <v>0</v>
      </c>
      <c r="G350" s="158">
        <v>0</v>
      </c>
      <c r="H350" s="158">
        <v>0</v>
      </c>
      <c r="I350" s="158">
        <v>0</v>
      </c>
      <c r="J350" s="158">
        <v>0</v>
      </c>
      <c r="K350" s="158">
        <v>205147</v>
      </c>
      <c r="L350" s="158">
        <v>161552</v>
      </c>
      <c r="M350" s="158">
        <v>160275</v>
      </c>
      <c r="N350" s="158">
        <v>0</v>
      </c>
      <c r="O350" s="158">
        <v>0</v>
      </c>
      <c r="P350" s="158">
        <v>0</v>
      </c>
      <c r="Q350" s="158">
        <v>0</v>
      </c>
      <c r="R350" s="158">
        <v>0</v>
      </c>
      <c r="S350" s="158">
        <v>0</v>
      </c>
      <c r="T350" s="158">
        <f t="shared" si="0"/>
        <v>526974</v>
      </c>
    </row>
    <row r="351" spans="1:20" ht="14.4">
      <c r="A351" s="157" t="s">
        <v>141</v>
      </c>
      <c r="B351" s="158">
        <v>2022</v>
      </c>
      <c r="C351" s="158">
        <v>661894</v>
      </c>
      <c r="D351" s="158">
        <v>73601</v>
      </c>
      <c r="E351" s="158">
        <v>0</v>
      </c>
      <c r="F351" s="158">
        <v>0</v>
      </c>
      <c r="G351" s="158">
        <v>0</v>
      </c>
      <c r="H351" s="158">
        <v>0</v>
      </c>
      <c r="I351" s="158">
        <v>0</v>
      </c>
      <c r="J351" s="158">
        <v>0</v>
      </c>
      <c r="K351" s="158">
        <v>203138</v>
      </c>
      <c r="L351" s="158">
        <v>344372</v>
      </c>
      <c r="M351" s="158">
        <v>114384</v>
      </c>
      <c r="N351" s="158">
        <v>0</v>
      </c>
      <c r="O351" s="158">
        <v>0</v>
      </c>
      <c r="P351" s="158">
        <v>0</v>
      </c>
      <c r="Q351" s="158">
        <v>0</v>
      </c>
      <c r="R351" s="158">
        <v>0</v>
      </c>
      <c r="S351" s="158">
        <v>0</v>
      </c>
      <c r="T351" s="158">
        <f t="shared" si="0"/>
        <v>661894</v>
      </c>
    </row>
    <row r="352" spans="1:20" ht="14.4">
      <c r="A352" s="157" t="s">
        <v>141</v>
      </c>
      <c r="B352" s="158">
        <v>2023</v>
      </c>
      <c r="C352" s="158">
        <v>349082</v>
      </c>
      <c r="D352" s="158">
        <v>12343</v>
      </c>
      <c r="E352" s="158">
        <v>0</v>
      </c>
      <c r="F352" s="158">
        <v>0</v>
      </c>
      <c r="G352" s="158">
        <v>0</v>
      </c>
      <c r="H352" s="158">
        <v>0</v>
      </c>
      <c r="I352" s="158">
        <v>0</v>
      </c>
      <c r="J352" s="158">
        <v>0</v>
      </c>
      <c r="K352" s="158">
        <v>39169</v>
      </c>
      <c r="L352" s="158">
        <v>199877</v>
      </c>
      <c r="M352" s="158">
        <v>110036</v>
      </c>
      <c r="N352" s="158">
        <v>0</v>
      </c>
      <c r="O352" s="158">
        <v>0</v>
      </c>
      <c r="P352" s="158">
        <v>0</v>
      </c>
      <c r="Q352" s="158">
        <v>0</v>
      </c>
      <c r="R352" s="158">
        <v>0</v>
      </c>
      <c r="S352" s="158">
        <v>0</v>
      </c>
      <c r="T352" s="158">
        <f t="shared" si="0"/>
        <v>349082</v>
      </c>
    </row>
    <row r="353" spans="1:20" ht="14.4">
      <c r="A353" s="157" t="s">
        <v>142</v>
      </c>
      <c r="B353" s="158">
        <v>2015</v>
      </c>
      <c r="C353" s="158">
        <v>15777343.210000001</v>
      </c>
      <c r="D353" s="158">
        <v>315810.71000000002</v>
      </c>
      <c r="E353" s="158">
        <v>4489990.0599999996</v>
      </c>
      <c r="F353" s="158">
        <v>0</v>
      </c>
      <c r="G353" s="158">
        <v>1202397.71</v>
      </c>
      <c r="H353" s="158">
        <v>0</v>
      </c>
      <c r="I353" s="158">
        <v>0</v>
      </c>
      <c r="J353" s="158">
        <v>0</v>
      </c>
      <c r="K353" s="158">
        <v>1379374.5</v>
      </c>
      <c r="L353" s="158">
        <v>4240518.3099999996</v>
      </c>
      <c r="M353" s="158">
        <v>353357.74</v>
      </c>
      <c r="N353" s="158">
        <v>5314102.6100000003</v>
      </c>
      <c r="O353" s="158">
        <v>0</v>
      </c>
      <c r="P353" s="158"/>
      <c r="Q353" s="158"/>
      <c r="R353" s="158"/>
      <c r="S353" s="158"/>
      <c r="T353" s="158">
        <f t="shared" si="0"/>
        <v>14574945.5</v>
      </c>
    </row>
    <row r="354" spans="1:20" ht="14.4">
      <c r="A354" s="157" t="s">
        <v>142</v>
      </c>
      <c r="B354" s="158">
        <v>2016</v>
      </c>
      <c r="C354" s="158">
        <v>20301606.039999999</v>
      </c>
      <c r="D354" s="158">
        <v>673258.76</v>
      </c>
      <c r="E354" s="158">
        <v>9069363.6799999997</v>
      </c>
      <c r="F354" s="158">
        <v>0</v>
      </c>
      <c r="G354" s="158">
        <v>0</v>
      </c>
      <c r="H354" s="158">
        <v>0</v>
      </c>
      <c r="I354" s="158">
        <v>0</v>
      </c>
      <c r="J354" s="158">
        <v>0</v>
      </c>
      <c r="K354" s="158">
        <v>1189964.08</v>
      </c>
      <c r="L354" s="158">
        <v>3847443.99</v>
      </c>
      <c r="M354" s="158">
        <v>352517.76</v>
      </c>
      <c r="N354" s="158">
        <v>5842316.5199999996</v>
      </c>
      <c r="O354" s="158">
        <v>0</v>
      </c>
      <c r="P354" s="158">
        <v>0</v>
      </c>
      <c r="Q354" s="158">
        <v>0</v>
      </c>
      <c r="R354" s="158">
        <v>0</v>
      </c>
      <c r="S354" s="158">
        <v>0</v>
      </c>
      <c r="T354" s="158">
        <f t="shared" si="0"/>
        <v>20301606.039999999</v>
      </c>
    </row>
    <row r="355" spans="1:20" ht="14.4">
      <c r="A355" s="157" t="s">
        <v>142</v>
      </c>
      <c r="B355" s="158">
        <v>2017</v>
      </c>
      <c r="C355" s="158">
        <v>17886850.760000002</v>
      </c>
      <c r="D355" s="158">
        <v>186209.77</v>
      </c>
      <c r="E355" s="158">
        <v>5427749.6900000004</v>
      </c>
      <c r="F355" s="158">
        <v>0</v>
      </c>
      <c r="G355" s="158">
        <v>0</v>
      </c>
      <c r="H355" s="158">
        <v>0</v>
      </c>
      <c r="I355" s="158">
        <v>0</v>
      </c>
      <c r="J355" s="158">
        <v>0</v>
      </c>
      <c r="K355" s="158">
        <v>1491437.74</v>
      </c>
      <c r="L355" s="158">
        <v>4503215.57</v>
      </c>
      <c r="M355" s="158">
        <v>362843.85</v>
      </c>
      <c r="N355" s="158">
        <v>5915394.1500000004</v>
      </c>
      <c r="O355" s="158">
        <v>0</v>
      </c>
      <c r="P355" s="158">
        <v>0</v>
      </c>
      <c r="Q355" s="158">
        <v>0</v>
      </c>
      <c r="R355" s="158">
        <v>0</v>
      </c>
      <c r="S355" s="158">
        <v>0</v>
      </c>
      <c r="T355" s="158">
        <f t="shared" si="0"/>
        <v>17886850.760000002</v>
      </c>
    </row>
    <row r="356" spans="1:20" ht="14.4">
      <c r="A356" s="157" t="s">
        <v>142</v>
      </c>
      <c r="B356" s="158">
        <v>2018</v>
      </c>
      <c r="C356" s="158">
        <v>22655648.760000002</v>
      </c>
      <c r="D356" s="158">
        <v>149000</v>
      </c>
      <c r="E356" s="158">
        <v>7878330.7300000004</v>
      </c>
      <c r="F356" s="158">
        <v>0</v>
      </c>
      <c r="G356" s="158">
        <v>0</v>
      </c>
      <c r="H356" s="158">
        <v>0</v>
      </c>
      <c r="I356" s="158">
        <v>0</v>
      </c>
      <c r="J356" s="158">
        <v>0</v>
      </c>
      <c r="K356" s="158">
        <v>1587035.22</v>
      </c>
      <c r="L356" s="158">
        <v>5881695.0700000003</v>
      </c>
      <c r="M356" s="158">
        <v>560665.31999999995</v>
      </c>
      <c r="N356" s="158">
        <v>6747922.4199999999</v>
      </c>
      <c r="O356" s="158">
        <v>0</v>
      </c>
      <c r="P356" s="158">
        <v>0</v>
      </c>
      <c r="Q356" s="158">
        <v>0</v>
      </c>
      <c r="R356" s="158">
        <v>0</v>
      </c>
      <c r="S356" s="158">
        <v>0</v>
      </c>
      <c r="T356" s="158">
        <f t="shared" si="0"/>
        <v>22655648.760000002</v>
      </c>
    </row>
    <row r="357" spans="1:20" ht="14.4">
      <c r="A357" s="157" t="s">
        <v>142</v>
      </c>
      <c r="B357" s="158">
        <v>2019</v>
      </c>
      <c r="C357" s="158">
        <v>28947764.239999998</v>
      </c>
      <c r="D357" s="158">
        <v>0</v>
      </c>
      <c r="E357" s="158">
        <v>8619729.4900000002</v>
      </c>
      <c r="F357" s="158">
        <v>0</v>
      </c>
      <c r="G357" s="158">
        <v>0</v>
      </c>
      <c r="H357" s="158">
        <v>0</v>
      </c>
      <c r="I357" s="158">
        <v>0</v>
      </c>
      <c r="J357" s="158">
        <v>0</v>
      </c>
      <c r="K357" s="158">
        <v>2052723.67</v>
      </c>
      <c r="L357" s="158">
        <v>7010200.0499999998</v>
      </c>
      <c r="M357" s="158">
        <v>477859.9</v>
      </c>
      <c r="N357" s="158">
        <v>10787251.130000001</v>
      </c>
      <c r="O357" s="158">
        <v>0</v>
      </c>
      <c r="P357" s="158">
        <v>0</v>
      </c>
      <c r="Q357" s="158">
        <v>0</v>
      </c>
      <c r="R357" s="158">
        <v>0</v>
      </c>
      <c r="S357" s="158">
        <v>0</v>
      </c>
      <c r="T357" s="158">
        <f t="shared" si="0"/>
        <v>28947764.239999998</v>
      </c>
    </row>
    <row r="358" spans="1:20" ht="14.4">
      <c r="A358" s="157" t="s">
        <v>142</v>
      </c>
      <c r="B358" s="158">
        <v>2020</v>
      </c>
      <c r="C358" s="158">
        <v>19819369.559999999</v>
      </c>
      <c r="D358" s="158">
        <v>0</v>
      </c>
      <c r="E358" s="158">
        <v>7533143.1500000004</v>
      </c>
      <c r="F358" s="158">
        <v>0</v>
      </c>
      <c r="G358" s="158">
        <v>0</v>
      </c>
      <c r="H358" s="158">
        <v>0</v>
      </c>
      <c r="I358" s="158">
        <v>0</v>
      </c>
      <c r="J358" s="158">
        <v>0</v>
      </c>
      <c r="K358" s="158">
        <v>1984286.48</v>
      </c>
      <c r="L358" s="158">
        <v>3596948.79</v>
      </c>
      <c r="M358" s="158">
        <v>739905.45</v>
      </c>
      <c r="N358" s="158">
        <v>5965085.6900000004</v>
      </c>
      <c r="O358" s="158">
        <v>0</v>
      </c>
      <c r="P358" s="158">
        <v>0</v>
      </c>
      <c r="Q358" s="158">
        <v>0</v>
      </c>
      <c r="R358" s="158">
        <v>0</v>
      </c>
      <c r="S358" s="158">
        <v>0</v>
      </c>
      <c r="T358" s="158">
        <f t="shared" si="0"/>
        <v>19819369.559999999</v>
      </c>
    </row>
    <row r="359" spans="1:20" ht="14.4">
      <c r="A359" s="157" t="s">
        <v>142</v>
      </c>
      <c r="B359" s="158">
        <v>2021</v>
      </c>
      <c r="C359" s="158">
        <v>21722908.57</v>
      </c>
      <c r="D359" s="158">
        <v>127591.51</v>
      </c>
      <c r="E359" s="158">
        <v>8049589.1299999999</v>
      </c>
      <c r="F359" s="158">
        <v>0</v>
      </c>
      <c r="G359" s="158">
        <v>0</v>
      </c>
      <c r="H359" s="158">
        <v>0</v>
      </c>
      <c r="I359" s="158">
        <v>0</v>
      </c>
      <c r="J359" s="158">
        <v>0</v>
      </c>
      <c r="K359" s="158">
        <v>1653054.19</v>
      </c>
      <c r="L359" s="158">
        <v>3475795.21</v>
      </c>
      <c r="M359" s="158">
        <v>458211.09</v>
      </c>
      <c r="N359" s="158">
        <v>8086258.9500000002</v>
      </c>
      <c r="O359" s="158">
        <v>0</v>
      </c>
      <c r="P359" s="158">
        <v>0</v>
      </c>
      <c r="Q359" s="158">
        <v>0</v>
      </c>
      <c r="R359" s="158">
        <v>0</v>
      </c>
      <c r="S359" s="158">
        <v>0</v>
      </c>
      <c r="T359" s="158">
        <f t="shared" si="0"/>
        <v>21722908.57</v>
      </c>
    </row>
    <row r="360" spans="1:20" ht="14.4">
      <c r="A360" s="157" t="s">
        <v>142</v>
      </c>
      <c r="B360" s="158">
        <v>2022</v>
      </c>
      <c r="C360" s="158">
        <v>21289247</v>
      </c>
      <c r="D360" s="158">
        <v>398329.88</v>
      </c>
      <c r="E360" s="158">
        <v>6435363.46</v>
      </c>
      <c r="F360" s="158">
        <v>0</v>
      </c>
      <c r="G360" s="158">
        <v>0</v>
      </c>
      <c r="H360" s="158">
        <v>0</v>
      </c>
      <c r="I360" s="158">
        <v>0</v>
      </c>
      <c r="J360" s="158">
        <v>0</v>
      </c>
      <c r="K360" s="158">
        <v>1290227.97</v>
      </c>
      <c r="L360" s="158">
        <v>4289700.49</v>
      </c>
      <c r="M360" s="158">
        <v>356378.84</v>
      </c>
      <c r="N360" s="158">
        <v>8917576.2400000002</v>
      </c>
      <c r="O360" s="158">
        <v>0</v>
      </c>
      <c r="P360" s="158">
        <v>0</v>
      </c>
      <c r="Q360" s="158">
        <v>0</v>
      </c>
      <c r="R360" s="158">
        <v>0</v>
      </c>
      <c r="S360" s="158">
        <v>0</v>
      </c>
      <c r="T360" s="158">
        <f t="shared" si="0"/>
        <v>21289247</v>
      </c>
    </row>
    <row r="361" spans="1:20" ht="14.4">
      <c r="A361" s="157" t="s">
        <v>142</v>
      </c>
      <c r="B361" s="158">
        <v>2023</v>
      </c>
      <c r="C361" s="158">
        <v>34582494.109999999</v>
      </c>
      <c r="D361" s="158">
        <v>868909.84</v>
      </c>
      <c r="E361" s="158">
        <v>18619031</v>
      </c>
      <c r="F361" s="158">
        <v>0</v>
      </c>
      <c r="G361" s="158">
        <v>0</v>
      </c>
      <c r="H361" s="158">
        <v>0</v>
      </c>
      <c r="I361" s="158">
        <v>0</v>
      </c>
      <c r="J361" s="158">
        <v>0</v>
      </c>
      <c r="K361" s="158">
        <v>1386607.52</v>
      </c>
      <c r="L361" s="158">
        <v>4711665.74</v>
      </c>
      <c r="M361" s="158">
        <v>431072.36</v>
      </c>
      <c r="N361" s="158">
        <v>9434117.4900000002</v>
      </c>
      <c r="O361" s="158">
        <v>0</v>
      </c>
      <c r="P361" s="158">
        <v>0</v>
      </c>
      <c r="Q361" s="158">
        <v>0</v>
      </c>
      <c r="R361" s="158">
        <v>0</v>
      </c>
      <c r="S361" s="158">
        <v>0</v>
      </c>
      <c r="T361" s="158">
        <f t="shared" si="0"/>
        <v>34582494.109999999</v>
      </c>
    </row>
    <row r="362" spans="1:20" ht="14.4">
      <c r="A362" s="157" t="s">
        <v>143</v>
      </c>
      <c r="B362" s="158">
        <v>2015</v>
      </c>
      <c r="C362" s="158">
        <v>1293107</v>
      </c>
      <c r="D362" s="158">
        <v>-808959</v>
      </c>
      <c r="E362" s="158">
        <v>-200284</v>
      </c>
      <c r="F362" s="158">
        <v>0</v>
      </c>
      <c r="G362" s="158">
        <v>0</v>
      </c>
      <c r="H362" s="158">
        <v>0</v>
      </c>
      <c r="I362" s="158">
        <v>0</v>
      </c>
      <c r="J362" s="158">
        <v>0</v>
      </c>
      <c r="K362" s="158">
        <v>203435</v>
      </c>
      <c r="L362" s="158">
        <v>723524</v>
      </c>
      <c r="M362" s="158">
        <v>56353</v>
      </c>
      <c r="N362" s="158">
        <v>309794</v>
      </c>
      <c r="O362" s="158">
        <v>0</v>
      </c>
      <c r="P362" s="158"/>
      <c r="Q362" s="158"/>
      <c r="R362" s="158"/>
      <c r="S362" s="158"/>
      <c r="T362" s="158">
        <f t="shared" si="0"/>
        <v>1293107</v>
      </c>
    </row>
    <row r="363" spans="1:20" ht="14.4">
      <c r="A363" s="157" t="s">
        <v>143</v>
      </c>
      <c r="B363" s="158">
        <v>2016</v>
      </c>
      <c r="C363" s="158">
        <v>1940991</v>
      </c>
      <c r="D363" s="158">
        <v>50376</v>
      </c>
      <c r="E363" s="158">
        <v>395789</v>
      </c>
      <c r="F363" s="158">
        <v>0</v>
      </c>
      <c r="G363" s="158">
        <v>0</v>
      </c>
      <c r="H363" s="158">
        <v>0</v>
      </c>
      <c r="I363" s="158">
        <v>0</v>
      </c>
      <c r="J363" s="158">
        <v>0</v>
      </c>
      <c r="K363" s="158">
        <v>204075</v>
      </c>
      <c r="L363" s="158">
        <v>672187</v>
      </c>
      <c r="M363" s="158">
        <v>63652</v>
      </c>
      <c r="N363" s="158">
        <v>1001077</v>
      </c>
      <c r="O363" s="158">
        <v>0</v>
      </c>
      <c r="P363" s="158">
        <v>0</v>
      </c>
      <c r="Q363" s="158">
        <v>0</v>
      </c>
      <c r="R363" s="158">
        <v>0</v>
      </c>
      <c r="S363" s="158">
        <v>0</v>
      </c>
      <c r="T363" s="158">
        <f t="shared" si="0"/>
        <v>1940991</v>
      </c>
    </row>
    <row r="364" spans="1:20" ht="14.4">
      <c r="A364" s="157" t="s">
        <v>143</v>
      </c>
      <c r="B364" s="158">
        <v>2017</v>
      </c>
      <c r="C364" s="158">
        <v>2551610</v>
      </c>
      <c r="D364" s="158">
        <v>158847</v>
      </c>
      <c r="E364" s="158">
        <v>633962</v>
      </c>
      <c r="F364" s="158">
        <v>0</v>
      </c>
      <c r="G364" s="158">
        <v>0</v>
      </c>
      <c r="H364" s="158">
        <v>0</v>
      </c>
      <c r="I364" s="158">
        <v>0</v>
      </c>
      <c r="J364" s="158">
        <v>0</v>
      </c>
      <c r="K364" s="158">
        <v>241268</v>
      </c>
      <c r="L364" s="158">
        <v>477276</v>
      </c>
      <c r="M364" s="158">
        <v>45003</v>
      </c>
      <c r="N364" s="158">
        <v>1154101</v>
      </c>
      <c r="O364" s="158">
        <v>0</v>
      </c>
      <c r="P364" s="158">
        <v>0</v>
      </c>
      <c r="Q364" s="158">
        <v>0</v>
      </c>
      <c r="R364" s="158">
        <v>0</v>
      </c>
      <c r="S364" s="158">
        <v>0</v>
      </c>
      <c r="T364" s="158">
        <f t="shared" si="0"/>
        <v>2551610</v>
      </c>
    </row>
    <row r="365" spans="1:20" ht="14.4">
      <c r="A365" s="157" t="s">
        <v>143</v>
      </c>
      <c r="B365" s="158">
        <v>2018</v>
      </c>
      <c r="C365" s="158">
        <v>1778360.46</v>
      </c>
      <c r="D365" s="158">
        <v>113439.13</v>
      </c>
      <c r="E365" s="158">
        <v>205712.23</v>
      </c>
      <c r="F365" s="158">
        <v>0</v>
      </c>
      <c r="G365" s="158">
        <v>0</v>
      </c>
      <c r="H365" s="158">
        <v>0</v>
      </c>
      <c r="I365" s="158">
        <v>0</v>
      </c>
      <c r="J365" s="158">
        <v>0</v>
      </c>
      <c r="K365" s="158">
        <v>266845.69</v>
      </c>
      <c r="L365" s="158">
        <v>916541.31</v>
      </c>
      <c r="M365" s="158">
        <v>56374.32</v>
      </c>
      <c r="N365" s="158">
        <v>332886.90999999997</v>
      </c>
      <c r="O365" s="158">
        <v>0</v>
      </c>
      <c r="P365" s="158">
        <v>0</v>
      </c>
      <c r="Q365" s="158">
        <v>0</v>
      </c>
      <c r="R365" s="158">
        <v>0</v>
      </c>
      <c r="S365" s="158">
        <v>0</v>
      </c>
      <c r="T365" s="158">
        <f t="shared" si="0"/>
        <v>1778360.46</v>
      </c>
    </row>
    <row r="366" spans="1:20" ht="14.4">
      <c r="A366" s="157" t="s">
        <v>143</v>
      </c>
      <c r="B366" s="158">
        <v>2019</v>
      </c>
      <c r="C366" s="158">
        <v>1368227.77</v>
      </c>
      <c r="D366" s="158">
        <v>57027.78</v>
      </c>
      <c r="E366" s="158">
        <v>115020.7</v>
      </c>
      <c r="F366" s="158">
        <v>0</v>
      </c>
      <c r="G366" s="158">
        <v>0</v>
      </c>
      <c r="H366" s="158">
        <v>0</v>
      </c>
      <c r="I366" s="158">
        <v>0</v>
      </c>
      <c r="J366" s="158">
        <v>0</v>
      </c>
      <c r="K366" s="158">
        <v>272007.92</v>
      </c>
      <c r="L366" s="158">
        <v>655739.14</v>
      </c>
      <c r="M366" s="158">
        <v>58723.66</v>
      </c>
      <c r="N366" s="158">
        <v>266736.34999999998</v>
      </c>
      <c r="O366" s="158">
        <v>0</v>
      </c>
      <c r="P366" s="158">
        <v>0</v>
      </c>
      <c r="Q366" s="158">
        <v>0</v>
      </c>
      <c r="R366" s="158">
        <v>0</v>
      </c>
      <c r="S366" s="158">
        <v>0</v>
      </c>
      <c r="T366" s="158">
        <f t="shared" si="0"/>
        <v>1368227.77</v>
      </c>
    </row>
    <row r="367" spans="1:20" ht="14.4">
      <c r="A367" s="157" t="s">
        <v>143</v>
      </c>
      <c r="B367" s="158">
        <v>2020</v>
      </c>
      <c r="C367" s="158">
        <v>1924938.04</v>
      </c>
      <c r="D367" s="158">
        <v>199168.29</v>
      </c>
      <c r="E367" s="158">
        <v>239979.1</v>
      </c>
      <c r="F367" s="158">
        <v>0</v>
      </c>
      <c r="G367" s="158">
        <v>0</v>
      </c>
      <c r="H367" s="158">
        <v>0</v>
      </c>
      <c r="I367" s="158">
        <v>0</v>
      </c>
      <c r="J367" s="158">
        <v>0</v>
      </c>
      <c r="K367" s="158">
        <v>296488</v>
      </c>
      <c r="L367" s="158">
        <v>994351.7</v>
      </c>
      <c r="M367" s="158">
        <v>84489.19</v>
      </c>
      <c r="N367" s="158">
        <v>309630.05</v>
      </c>
      <c r="O367" s="158">
        <v>0</v>
      </c>
      <c r="P367" s="158">
        <v>0</v>
      </c>
      <c r="Q367" s="158">
        <v>0</v>
      </c>
      <c r="R367" s="158">
        <v>0</v>
      </c>
      <c r="S367" s="158">
        <v>0</v>
      </c>
      <c r="T367" s="158">
        <f t="shared" si="0"/>
        <v>1924938.04</v>
      </c>
    </row>
    <row r="368" spans="1:20" ht="14.4">
      <c r="A368" s="157" t="s">
        <v>143</v>
      </c>
      <c r="B368" s="158">
        <v>2021</v>
      </c>
      <c r="C368" s="158">
        <v>2265234.6800000002</v>
      </c>
      <c r="D368" s="158">
        <v>343936.1</v>
      </c>
      <c r="E368" s="158">
        <v>349138.71</v>
      </c>
      <c r="F368" s="158">
        <v>0</v>
      </c>
      <c r="G368" s="158">
        <v>0</v>
      </c>
      <c r="H368" s="158">
        <v>0</v>
      </c>
      <c r="I368" s="158">
        <v>0</v>
      </c>
      <c r="J368" s="158">
        <v>0</v>
      </c>
      <c r="K368" s="158">
        <v>347991.24</v>
      </c>
      <c r="L368" s="158">
        <v>1035975.24</v>
      </c>
      <c r="M368" s="158">
        <v>73579.11</v>
      </c>
      <c r="N368" s="158">
        <v>458550.38</v>
      </c>
      <c r="O368" s="158">
        <v>0</v>
      </c>
      <c r="P368" s="158">
        <v>0</v>
      </c>
      <c r="Q368" s="158">
        <v>0</v>
      </c>
      <c r="R368" s="158">
        <v>0</v>
      </c>
      <c r="S368" s="158">
        <v>0</v>
      </c>
      <c r="T368" s="158">
        <f t="shared" si="0"/>
        <v>2265234.6800000002</v>
      </c>
    </row>
    <row r="369" spans="1:20" ht="14.4">
      <c r="A369" s="157" t="s">
        <v>143</v>
      </c>
      <c r="B369" s="158">
        <v>2022</v>
      </c>
      <c r="C369" s="158">
        <v>2983010.31</v>
      </c>
      <c r="D369" s="158">
        <v>122260.22</v>
      </c>
      <c r="E369" s="158">
        <v>62565.73</v>
      </c>
      <c r="F369" s="158">
        <v>0</v>
      </c>
      <c r="G369" s="158">
        <v>0</v>
      </c>
      <c r="H369" s="158">
        <v>0</v>
      </c>
      <c r="I369" s="158">
        <v>0</v>
      </c>
      <c r="J369" s="158">
        <v>0</v>
      </c>
      <c r="K369" s="158">
        <v>198354</v>
      </c>
      <c r="L369" s="158">
        <v>979418.14</v>
      </c>
      <c r="M369" s="158">
        <v>137824.57999999999</v>
      </c>
      <c r="N369" s="158">
        <v>1604847.86</v>
      </c>
      <c r="O369" s="158">
        <v>0</v>
      </c>
      <c r="P369" s="158">
        <v>0</v>
      </c>
      <c r="Q369" s="158">
        <v>0</v>
      </c>
      <c r="R369" s="158">
        <v>0</v>
      </c>
      <c r="S369" s="158">
        <v>0</v>
      </c>
      <c r="T369" s="158">
        <f t="shared" si="0"/>
        <v>2983010.31</v>
      </c>
    </row>
    <row r="370" spans="1:20" ht="14.4">
      <c r="A370" s="157" t="s">
        <v>143</v>
      </c>
      <c r="B370" s="158">
        <v>2023</v>
      </c>
      <c r="C370" s="158">
        <v>2516929.98</v>
      </c>
      <c r="D370" s="158">
        <v>44204.01</v>
      </c>
      <c r="E370" s="158">
        <v>491763.48</v>
      </c>
      <c r="F370" s="158">
        <v>0</v>
      </c>
      <c r="G370" s="158">
        <v>0</v>
      </c>
      <c r="H370" s="158">
        <v>0</v>
      </c>
      <c r="I370" s="158">
        <v>0</v>
      </c>
      <c r="J370" s="158">
        <v>0</v>
      </c>
      <c r="K370" s="158">
        <v>197278.53</v>
      </c>
      <c r="L370" s="158">
        <v>1536706.51</v>
      </c>
      <c r="M370" s="158">
        <v>125893.4</v>
      </c>
      <c r="N370" s="158">
        <v>165288.07</v>
      </c>
      <c r="O370" s="158">
        <v>0</v>
      </c>
      <c r="P370" s="158">
        <v>0</v>
      </c>
      <c r="Q370" s="158">
        <v>0</v>
      </c>
      <c r="R370" s="158">
        <v>0</v>
      </c>
      <c r="S370" s="158">
        <v>0</v>
      </c>
      <c r="T370" s="158">
        <f t="shared" si="0"/>
        <v>2516929.98</v>
      </c>
    </row>
    <row r="371" spans="1:20" ht="14.4">
      <c r="A371" s="157" t="s">
        <v>144</v>
      </c>
      <c r="B371" s="158">
        <v>2015</v>
      </c>
      <c r="C371" s="158">
        <v>15178835</v>
      </c>
      <c r="D371" s="158">
        <v>200517</v>
      </c>
      <c r="E371" s="158">
        <v>3324147</v>
      </c>
      <c r="F371" s="158">
        <v>0</v>
      </c>
      <c r="G371" s="158">
        <v>0</v>
      </c>
      <c r="H371" s="158">
        <v>0</v>
      </c>
      <c r="I371" s="158">
        <v>0</v>
      </c>
      <c r="J371" s="158">
        <v>0</v>
      </c>
      <c r="K371" s="158">
        <v>2588687</v>
      </c>
      <c r="L371" s="158">
        <v>4624478</v>
      </c>
      <c r="M371" s="158">
        <v>201439</v>
      </c>
      <c r="N371" s="158">
        <v>7644986</v>
      </c>
      <c r="O371" s="158">
        <v>119247</v>
      </c>
      <c r="P371" s="158"/>
      <c r="Q371" s="158"/>
      <c r="R371" s="158"/>
      <c r="S371" s="158"/>
      <c r="T371" s="158">
        <f t="shared" si="0"/>
        <v>15178835</v>
      </c>
    </row>
    <row r="372" spans="1:20" ht="14.4">
      <c r="A372" s="157" t="s">
        <v>144</v>
      </c>
      <c r="B372" s="158">
        <v>2016</v>
      </c>
      <c r="C372" s="158">
        <v>10425039</v>
      </c>
      <c r="D372" s="158">
        <v>3806383</v>
      </c>
      <c r="E372" s="158">
        <v>1084859</v>
      </c>
      <c r="F372" s="158">
        <v>0</v>
      </c>
      <c r="G372" s="158">
        <v>0</v>
      </c>
      <c r="H372" s="158">
        <v>0</v>
      </c>
      <c r="I372" s="158">
        <v>0</v>
      </c>
      <c r="J372" s="158">
        <v>0</v>
      </c>
      <c r="K372" s="158">
        <v>2240932</v>
      </c>
      <c r="L372" s="158">
        <v>2588878</v>
      </c>
      <c r="M372" s="158">
        <v>134426</v>
      </c>
      <c r="N372" s="158">
        <v>5276306</v>
      </c>
      <c r="O372" s="158">
        <v>184498</v>
      </c>
      <c r="P372" s="158">
        <v>0</v>
      </c>
      <c r="Q372" s="158">
        <v>0</v>
      </c>
      <c r="R372" s="158">
        <v>0</v>
      </c>
      <c r="S372" s="158">
        <v>0</v>
      </c>
      <c r="T372" s="158">
        <f t="shared" si="0"/>
        <v>10425039</v>
      </c>
    </row>
    <row r="373" spans="1:20" ht="14.4">
      <c r="A373" s="157" t="s">
        <v>144</v>
      </c>
      <c r="B373" s="158">
        <v>2017</v>
      </c>
      <c r="C373" s="158">
        <v>9083922</v>
      </c>
      <c r="D373" s="158">
        <v>3123668</v>
      </c>
      <c r="E373" s="158">
        <v>1226128</v>
      </c>
      <c r="F373" s="158">
        <v>0</v>
      </c>
      <c r="G373" s="158">
        <v>0</v>
      </c>
      <c r="H373" s="158">
        <v>0</v>
      </c>
      <c r="I373" s="158">
        <v>0</v>
      </c>
      <c r="J373" s="158">
        <v>0</v>
      </c>
      <c r="K373" s="158">
        <v>1730414</v>
      </c>
      <c r="L373" s="158">
        <v>1750093</v>
      </c>
      <c r="M373" s="158">
        <v>88757</v>
      </c>
      <c r="N373" s="158">
        <v>4170857</v>
      </c>
      <c r="O373" s="158">
        <v>117673</v>
      </c>
      <c r="P373" s="158">
        <v>0</v>
      </c>
      <c r="Q373" s="158">
        <v>0</v>
      </c>
      <c r="R373" s="158">
        <v>0</v>
      </c>
      <c r="S373" s="158">
        <v>0</v>
      </c>
      <c r="T373" s="158">
        <f t="shared" si="0"/>
        <v>9083922</v>
      </c>
    </row>
    <row r="374" spans="1:20" ht="14.4">
      <c r="A374" s="157" t="s">
        <v>144</v>
      </c>
      <c r="B374" s="158">
        <v>2018</v>
      </c>
      <c r="C374" s="158">
        <v>16868642</v>
      </c>
      <c r="D374" s="158">
        <v>2607189</v>
      </c>
      <c r="E374" s="158">
        <v>3911288</v>
      </c>
      <c r="F374" s="158">
        <v>0</v>
      </c>
      <c r="G374" s="158">
        <v>0</v>
      </c>
      <c r="H374" s="158">
        <v>0</v>
      </c>
      <c r="I374" s="158">
        <v>0</v>
      </c>
      <c r="J374" s="158">
        <v>0</v>
      </c>
      <c r="K374" s="158">
        <v>2638546</v>
      </c>
      <c r="L374" s="158">
        <v>3377004</v>
      </c>
      <c r="M374" s="158">
        <v>183179</v>
      </c>
      <c r="N374" s="158">
        <v>6554094</v>
      </c>
      <c r="O374" s="158">
        <v>204530</v>
      </c>
      <c r="P374" s="158">
        <v>0</v>
      </c>
      <c r="Q374" s="158">
        <v>0</v>
      </c>
      <c r="R374" s="158">
        <v>0</v>
      </c>
      <c r="S374" s="158">
        <v>0</v>
      </c>
      <c r="T374" s="158">
        <f t="shared" si="0"/>
        <v>16868642</v>
      </c>
    </row>
    <row r="375" spans="1:20" ht="14.4">
      <c r="A375" s="157" t="s">
        <v>144</v>
      </c>
      <c r="B375" s="158">
        <v>2019</v>
      </c>
      <c r="C375" s="158">
        <v>29297557.620000001</v>
      </c>
      <c r="D375" s="158">
        <v>2977723.13</v>
      </c>
      <c r="E375" s="158">
        <v>6061058.0899999999</v>
      </c>
      <c r="F375" s="158">
        <v>0</v>
      </c>
      <c r="G375" s="158">
        <v>0</v>
      </c>
      <c r="H375" s="158">
        <v>0</v>
      </c>
      <c r="I375" s="158">
        <v>0</v>
      </c>
      <c r="J375" s="158">
        <v>0</v>
      </c>
      <c r="K375" s="158">
        <v>3744789.24</v>
      </c>
      <c r="L375" s="158">
        <v>4130618</v>
      </c>
      <c r="M375" s="158">
        <v>180134</v>
      </c>
      <c r="N375" s="158">
        <v>14576026</v>
      </c>
      <c r="O375" s="158">
        <v>604933</v>
      </c>
      <c r="P375" s="158">
        <v>0</v>
      </c>
      <c r="Q375" s="158">
        <v>4136705</v>
      </c>
      <c r="R375" s="158">
        <v>0</v>
      </c>
      <c r="S375" s="158">
        <v>0</v>
      </c>
      <c r="T375" s="158">
        <f t="shared" si="0"/>
        <v>29297557.620000001</v>
      </c>
    </row>
    <row r="376" spans="1:20" ht="14.4">
      <c r="A376" s="157" t="s">
        <v>144</v>
      </c>
      <c r="B376" s="158">
        <v>2020</v>
      </c>
      <c r="C376" s="158">
        <v>16352635</v>
      </c>
      <c r="D376" s="158">
        <v>1355450</v>
      </c>
      <c r="E376" s="158">
        <v>2377497</v>
      </c>
      <c r="F376" s="158">
        <v>0</v>
      </c>
      <c r="G376" s="158">
        <v>0</v>
      </c>
      <c r="H376" s="158">
        <v>0</v>
      </c>
      <c r="I376" s="158">
        <v>0</v>
      </c>
      <c r="J376" s="158">
        <v>0</v>
      </c>
      <c r="K376" s="158">
        <v>2727395</v>
      </c>
      <c r="L376" s="158">
        <v>3927894</v>
      </c>
      <c r="M376" s="158">
        <v>278865</v>
      </c>
      <c r="N376" s="158">
        <v>5876372</v>
      </c>
      <c r="O376" s="158">
        <v>1164612</v>
      </c>
      <c r="P376" s="158">
        <v>0</v>
      </c>
      <c r="Q376" s="158">
        <v>0</v>
      </c>
      <c r="R376" s="158">
        <v>0</v>
      </c>
      <c r="S376" s="158">
        <v>0</v>
      </c>
      <c r="T376" s="158">
        <f t="shared" si="0"/>
        <v>16352635</v>
      </c>
    </row>
    <row r="377" spans="1:20" ht="14.4">
      <c r="A377" s="157" t="s">
        <v>144</v>
      </c>
      <c r="B377" s="158">
        <v>2021</v>
      </c>
      <c r="C377" s="158">
        <v>14600710</v>
      </c>
      <c r="D377" s="158">
        <v>2049668</v>
      </c>
      <c r="E377" s="158">
        <v>2048875</v>
      </c>
      <c r="F377" s="158">
        <v>0</v>
      </c>
      <c r="G377" s="158">
        <v>0</v>
      </c>
      <c r="H377" s="158">
        <v>0</v>
      </c>
      <c r="I377" s="158">
        <v>0</v>
      </c>
      <c r="J377" s="158">
        <v>0</v>
      </c>
      <c r="K377" s="158">
        <v>1907833</v>
      </c>
      <c r="L377" s="158">
        <v>4812426</v>
      </c>
      <c r="M377" s="158">
        <v>118257</v>
      </c>
      <c r="N377" s="158">
        <v>4132571</v>
      </c>
      <c r="O377" s="158">
        <v>1580748</v>
      </c>
      <c r="P377" s="158">
        <v>0</v>
      </c>
      <c r="Q377" s="158">
        <v>0</v>
      </c>
      <c r="R377" s="158">
        <v>0</v>
      </c>
      <c r="S377" s="158">
        <v>0</v>
      </c>
      <c r="T377" s="158">
        <f t="shared" si="0"/>
        <v>14600710</v>
      </c>
    </row>
    <row r="378" spans="1:20" ht="14.4">
      <c r="A378" s="157" t="s">
        <v>144</v>
      </c>
      <c r="B378" s="158">
        <v>2022</v>
      </c>
      <c r="C378" s="158">
        <v>12601383</v>
      </c>
      <c r="D378" s="158">
        <v>1325904</v>
      </c>
      <c r="E378" s="158">
        <v>1201222</v>
      </c>
      <c r="F378" s="158">
        <v>0</v>
      </c>
      <c r="G378" s="158">
        <v>0</v>
      </c>
      <c r="H378" s="158">
        <v>0</v>
      </c>
      <c r="I378" s="158">
        <v>0</v>
      </c>
      <c r="J378" s="158">
        <v>0</v>
      </c>
      <c r="K378" s="158">
        <v>1862596</v>
      </c>
      <c r="L378" s="158">
        <v>4434672</v>
      </c>
      <c r="M378" s="158">
        <v>115262</v>
      </c>
      <c r="N378" s="158">
        <v>4553359</v>
      </c>
      <c r="O378" s="158">
        <v>434272</v>
      </c>
      <c r="P378" s="158">
        <v>0</v>
      </c>
      <c r="Q378" s="158">
        <v>0</v>
      </c>
      <c r="R378" s="158">
        <v>0</v>
      </c>
      <c r="S378" s="158">
        <v>0</v>
      </c>
      <c r="T378" s="158">
        <f t="shared" si="0"/>
        <v>12601383</v>
      </c>
    </row>
    <row r="379" spans="1:20" ht="14.4">
      <c r="A379" s="157" t="s">
        <v>144</v>
      </c>
      <c r="B379" s="158">
        <v>2023</v>
      </c>
      <c r="C379" s="158">
        <v>22188832</v>
      </c>
      <c r="D379" s="158">
        <v>2064271</v>
      </c>
      <c r="E379" s="158">
        <v>2579863</v>
      </c>
      <c r="F379" s="158">
        <v>0</v>
      </c>
      <c r="G379" s="158">
        <v>0</v>
      </c>
      <c r="H379" s="158">
        <v>0</v>
      </c>
      <c r="I379" s="158">
        <v>0</v>
      </c>
      <c r="J379" s="158">
        <v>0</v>
      </c>
      <c r="K379" s="158">
        <v>3128539</v>
      </c>
      <c r="L379" s="158">
        <v>6263805</v>
      </c>
      <c r="M379" s="158">
        <v>166563</v>
      </c>
      <c r="N379" s="158">
        <v>10050062</v>
      </c>
      <c r="O379" s="158">
        <v>0</v>
      </c>
      <c r="P379" s="158">
        <v>0</v>
      </c>
      <c r="Q379" s="158">
        <v>0</v>
      </c>
      <c r="R379" s="158">
        <v>0</v>
      </c>
      <c r="S379" s="158">
        <v>0</v>
      </c>
      <c r="T379" s="158">
        <f t="shared" si="0"/>
        <v>22188832</v>
      </c>
    </row>
    <row r="380" spans="1:20" ht="14.4">
      <c r="A380" s="157" t="s">
        <v>145</v>
      </c>
      <c r="B380" s="158">
        <v>2015</v>
      </c>
      <c r="C380" s="158">
        <v>959680</v>
      </c>
      <c r="D380" s="158">
        <v>22318</v>
      </c>
      <c r="E380" s="158">
        <v>179612</v>
      </c>
      <c r="F380" s="158">
        <v>0</v>
      </c>
      <c r="G380" s="158">
        <v>0</v>
      </c>
      <c r="H380" s="158">
        <v>0</v>
      </c>
      <c r="I380" s="158">
        <v>0</v>
      </c>
      <c r="J380" s="158">
        <v>0</v>
      </c>
      <c r="K380" s="158">
        <v>209454</v>
      </c>
      <c r="L380" s="158">
        <v>509811</v>
      </c>
      <c r="M380" s="158">
        <v>138510</v>
      </c>
      <c r="N380" s="158">
        <v>101905</v>
      </c>
      <c r="O380" s="158">
        <v>0</v>
      </c>
      <c r="P380" s="158"/>
      <c r="Q380" s="158"/>
      <c r="R380" s="158"/>
      <c r="S380" s="158"/>
      <c r="T380" s="158">
        <f t="shared" si="0"/>
        <v>959680</v>
      </c>
    </row>
    <row r="381" spans="1:20" ht="14.4">
      <c r="A381" s="157" t="s">
        <v>145</v>
      </c>
      <c r="B381" s="158">
        <v>2016</v>
      </c>
      <c r="C381" s="158">
        <v>1201955.75</v>
      </c>
      <c r="D381" s="158">
        <v>0</v>
      </c>
      <c r="E381" s="158">
        <v>96899.3</v>
      </c>
      <c r="F381" s="158">
        <v>0</v>
      </c>
      <c r="G381" s="158">
        <v>0</v>
      </c>
      <c r="H381" s="158">
        <v>0</v>
      </c>
      <c r="I381" s="158">
        <v>0</v>
      </c>
      <c r="J381" s="158">
        <v>0</v>
      </c>
      <c r="K381" s="158">
        <v>208875.75</v>
      </c>
      <c r="L381" s="158">
        <v>749244.51</v>
      </c>
      <c r="M381" s="158">
        <v>140163.48000000001</v>
      </c>
      <c r="N381" s="158">
        <v>103672.01</v>
      </c>
      <c r="O381" s="158">
        <v>0</v>
      </c>
      <c r="P381" s="158">
        <v>0</v>
      </c>
      <c r="Q381" s="158">
        <v>0</v>
      </c>
      <c r="R381" s="158">
        <v>0</v>
      </c>
      <c r="S381" s="158">
        <v>0</v>
      </c>
      <c r="T381" s="158">
        <f t="shared" si="0"/>
        <v>1201955.75</v>
      </c>
    </row>
    <row r="382" spans="1:20" ht="14.4">
      <c r="A382" s="157" t="s">
        <v>145</v>
      </c>
      <c r="B382" s="158">
        <v>2017</v>
      </c>
      <c r="C382" s="158">
        <v>1692122.56</v>
      </c>
      <c r="D382" s="158">
        <v>0</v>
      </c>
      <c r="E382" s="158">
        <v>263532.76</v>
      </c>
      <c r="F382" s="158">
        <v>0</v>
      </c>
      <c r="G382" s="158">
        <v>0</v>
      </c>
      <c r="H382" s="158">
        <v>0</v>
      </c>
      <c r="I382" s="158">
        <v>0</v>
      </c>
      <c r="J382" s="158">
        <v>0</v>
      </c>
      <c r="K382" s="158">
        <v>264106.12</v>
      </c>
      <c r="L382" s="158">
        <v>890638.38</v>
      </c>
      <c r="M382" s="158">
        <v>171056.79</v>
      </c>
      <c r="N382" s="158">
        <v>102788.51</v>
      </c>
      <c r="O382" s="158">
        <v>0</v>
      </c>
      <c r="P382" s="158">
        <v>0</v>
      </c>
      <c r="Q382" s="158">
        <v>0</v>
      </c>
      <c r="R382" s="158">
        <v>0</v>
      </c>
      <c r="S382" s="158">
        <v>0</v>
      </c>
      <c r="T382" s="158">
        <f t="shared" si="0"/>
        <v>1692122.56</v>
      </c>
    </row>
    <row r="383" spans="1:20" ht="14.4">
      <c r="A383" s="157" t="s">
        <v>145</v>
      </c>
      <c r="B383" s="158">
        <v>2018</v>
      </c>
      <c r="C383" s="158">
        <v>1719102.03</v>
      </c>
      <c r="D383" s="158">
        <v>0</v>
      </c>
      <c r="E383" s="158">
        <v>136450</v>
      </c>
      <c r="F383" s="158">
        <v>0</v>
      </c>
      <c r="G383" s="158">
        <v>0</v>
      </c>
      <c r="H383" s="158">
        <v>0</v>
      </c>
      <c r="I383" s="158">
        <v>0</v>
      </c>
      <c r="J383" s="158">
        <v>0</v>
      </c>
      <c r="K383" s="158">
        <v>292592.67</v>
      </c>
      <c r="L383" s="158">
        <v>970570.51</v>
      </c>
      <c r="M383" s="158">
        <v>210194.97</v>
      </c>
      <c r="N383" s="158">
        <v>109293.88</v>
      </c>
      <c r="O383" s="158">
        <v>0</v>
      </c>
      <c r="P383" s="158">
        <v>0</v>
      </c>
      <c r="Q383" s="158">
        <v>0</v>
      </c>
      <c r="R383" s="158">
        <v>0</v>
      </c>
      <c r="S383" s="158">
        <v>0</v>
      </c>
      <c r="T383" s="158">
        <f t="shared" si="0"/>
        <v>1719102.03</v>
      </c>
    </row>
    <row r="384" spans="1:20" ht="14.4">
      <c r="A384" s="157" t="s">
        <v>145</v>
      </c>
      <c r="B384" s="158">
        <v>2019</v>
      </c>
      <c r="C384" s="158">
        <v>1487372.31</v>
      </c>
      <c r="D384" s="158">
        <v>0</v>
      </c>
      <c r="E384" s="158">
        <v>312299.71999999997</v>
      </c>
      <c r="F384" s="158">
        <v>0</v>
      </c>
      <c r="G384" s="158">
        <v>0</v>
      </c>
      <c r="H384" s="158">
        <v>0</v>
      </c>
      <c r="I384" s="158">
        <v>0</v>
      </c>
      <c r="J384" s="158">
        <v>0</v>
      </c>
      <c r="K384" s="158">
        <v>239486.81</v>
      </c>
      <c r="L384" s="158">
        <v>688565.48</v>
      </c>
      <c r="M384" s="158">
        <v>105925.01</v>
      </c>
      <c r="N384" s="158">
        <v>140610.62</v>
      </c>
      <c r="O384" s="158">
        <v>484.67</v>
      </c>
      <c r="P384" s="158">
        <v>0</v>
      </c>
      <c r="Q384" s="158">
        <v>0</v>
      </c>
      <c r="R384" s="158">
        <v>0</v>
      </c>
      <c r="S384" s="158">
        <v>0</v>
      </c>
      <c r="T384" s="158">
        <f t="shared" si="0"/>
        <v>1487372.31</v>
      </c>
    </row>
    <row r="385" spans="1:20" ht="14.4">
      <c r="A385" s="157" t="s">
        <v>145</v>
      </c>
      <c r="B385" s="158">
        <v>2020</v>
      </c>
      <c r="C385" s="158">
        <v>652382.71</v>
      </c>
      <c r="D385" s="158">
        <v>0</v>
      </c>
      <c r="E385" s="158">
        <v>101292.73</v>
      </c>
      <c r="F385" s="158">
        <v>0</v>
      </c>
      <c r="G385" s="158">
        <v>0</v>
      </c>
      <c r="H385" s="158">
        <v>0</v>
      </c>
      <c r="I385" s="158">
        <v>0</v>
      </c>
      <c r="J385" s="158">
        <v>0</v>
      </c>
      <c r="K385" s="158">
        <v>124854.98</v>
      </c>
      <c r="L385" s="158">
        <v>357999.99</v>
      </c>
      <c r="M385" s="158">
        <v>55223.360000000001</v>
      </c>
      <c r="N385" s="158">
        <v>12886.65</v>
      </c>
      <c r="O385" s="158">
        <v>125</v>
      </c>
      <c r="P385" s="158">
        <v>0</v>
      </c>
      <c r="Q385" s="158">
        <v>0</v>
      </c>
      <c r="R385" s="158">
        <v>0</v>
      </c>
      <c r="S385" s="158">
        <v>0</v>
      </c>
      <c r="T385" s="158">
        <f t="shared" si="0"/>
        <v>652382.71</v>
      </c>
    </row>
    <row r="386" spans="1:20" ht="14.4">
      <c r="A386" s="157" t="s">
        <v>145</v>
      </c>
      <c r="B386" s="158">
        <v>2021</v>
      </c>
      <c r="C386" s="158">
        <v>1504373.67</v>
      </c>
      <c r="D386" s="158">
        <v>0</v>
      </c>
      <c r="E386" s="158">
        <v>496534.44</v>
      </c>
      <c r="F386" s="158">
        <v>-3552984.87</v>
      </c>
      <c r="G386" s="158">
        <v>0</v>
      </c>
      <c r="H386" s="158">
        <v>0</v>
      </c>
      <c r="I386" s="158">
        <v>0</v>
      </c>
      <c r="J386" s="158">
        <v>0</v>
      </c>
      <c r="K386" s="158">
        <v>250869.2</v>
      </c>
      <c r="L386" s="158">
        <v>596746.99</v>
      </c>
      <c r="M386" s="158">
        <v>110757.44</v>
      </c>
      <c r="N386" s="158">
        <v>49465.599999999999</v>
      </c>
      <c r="O386" s="158">
        <v>0</v>
      </c>
      <c r="P386" s="158">
        <v>0</v>
      </c>
      <c r="Q386" s="158">
        <v>0</v>
      </c>
      <c r="R386" s="158">
        <v>0</v>
      </c>
      <c r="S386" s="158">
        <v>0</v>
      </c>
      <c r="T386" s="158">
        <f t="shared" si="0"/>
        <v>1504373.67</v>
      </c>
    </row>
    <row r="387" spans="1:20" ht="14.4">
      <c r="A387" s="157" t="s">
        <v>145</v>
      </c>
      <c r="B387" s="158">
        <v>2022</v>
      </c>
      <c r="C387" s="158">
        <v>4609107.66</v>
      </c>
      <c r="D387" s="158">
        <v>1222512.1599999999</v>
      </c>
      <c r="E387" s="158">
        <v>38328.81</v>
      </c>
      <c r="F387" s="158">
        <v>0</v>
      </c>
      <c r="G387" s="158">
        <v>0</v>
      </c>
      <c r="H387" s="158">
        <v>0</v>
      </c>
      <c r="I387" s="158">
        <v>0</v>
      </c>
      <c r="J387" s="158">
        <v>0</v>
      </c>
      <c r="K387" s="158">
        <v>245983.01</v>
      </c>
      <c r="L387" s="158">
        <v>3428122.42</v>
      </c>
      <c r="M387" s="158">
        <v>108798.29</v>
      </c>
      <c r="N387" s="158">
        <v>787875.13</v>
      </c>
      <c r="O387" s="158">
        <v>0</v>
      </c>
      <c r="P387" s="158">
        <v>0</v>
      </c>
      <c r="Q387" s="158">
        <v>0</v>
      </c>
      <c r="R387" s="158">
        <v>0</v>
      </c>
      <c r="S387" s="158">
        <v>0</v>
      </c>
      <c r="T387" s="158">
        <f t="shared" si="0"/>
        <v>4609107.66</v>
      </c>
    </row>
    <row r="388" spans="1:20" ht="14.4">
      <c r="A388" s="157" t="s">
        <v>145</v>
      </c>
      <c r="B388" s="158">
        <v>2023</v>
      </c>
      <c r="C388" s="158">
        <v>2162652.9300000002</v>
      </c>
      <c r="D388" s="158">
        <v>581591.9</v>
      </c>
      <c r="E388" s="158">
        <v>145650.9</v>
      </c>
      <c r="F388" s="158">
        <v>0</v>
      </c>
      <c r="G388" s="158">
        <v>0</v>
      </c>
      <c r="H388" s="158">
        <v>0</v>
      </c>
      <c r="I388" s="158">
        <v>0</v>
      </c>
      <c r="J388" s="158">
        <v>0</v>
      </c>
      <c r="K388" s="158">
        <v>295417.68</v>
      </c>
      <c r="L388" s="158">
        <v>1008016.31</v>
      </c>
      <c r="M388" s="158">
        <v>130663.24</v>
      </c>
      <c r="N388" s="158">
        <v>582904.80000000005</v>
      </c>
      <c r="O388" s="158">
        <v>0</v>
      </c>
      <c r="P388" s="158">
        <v>0</v>
      </c>
      <c r="Q388" s="158">
        <v>0</v>
      </c>
      <c r="R388" s="158">
        <v>0</v>
      </c>
      <c r="S388" s="158">
        <v>0</v>
      </c>
      <c r="T388" s="158">
        <f t="shared" si="0"/>
        <v>2162652.9300000002</v>
      </c>
    </row>
    <row r="389" spans="1:20" ht="14.4">
      <c r="A389" s="157" t="s">
        <v>146</v>
      </c>
      <c r="B389" s="158">
        <v>2015</v>
      </c>
      <c r="C389" s="158">
        <v>6710692.2199999997</v>
      </c>
      <c r="D389" s="158">
        <v>639914.25</v>
      </c>
      <c r="E389" s="158">
        <v>454801.3</v>
      </c>
      <c r="F389" s="158">
        <v>0</v>
      </c>
      <c r="G389" s="158">
        <v>100182.61</v>
      </c>
      <c r="H389" s="158">
        <v>44521.94</v>
      </c>
      <c r="I389" s="158">
        <v>0</v>
      </c>
      <c r="J389" s="158">
        <v>0</v>
      </c>
      <c r="K389" s="158">
        <v>2145660.69</v>
      </c>
      <c r="L389" s="158">
        <v>2482764.5</v>
      </c>
      <c r="M389" s="158">
        <v>951031.89</v>
      </c>
      <c r="N389" s="158">
        <v>1120816.69</v>
      </c>
      <c r="O389" s="158">
        <v>10418.459999999999</v>
      </c>
      <c r="P389" s="158"/>
      <c r="Q389" s="158"/>
      <c r="R389" s="158"/>
      <c r="S389" s="158"/>
      <c r="T389" s="158">
        <f t="shared" si="0"/>
        <v>6610509.6099999994</v>
      </c>
    </row>
    <row r="390" spans="1:20" ht="14.4">
      <c r="A390" s="157" t="s">
        <v>146</v>
      </c>
      <c r="B390" s="158">
        <v>2016</v>
      </c>
      <c r="C390" s="158">
        <v>5988626.1699999999</v>
      </c>
      <c r="D390" s="158">
        <v>106030.44</v>
      </c>
      <c r="E390" s="158">
        <v>450272.17</v>
      </c>
      <c r="F390" s="158">
        <v>0</v>
      </c>
      <c r="G390" s="158">
        <v>275737.12</v>
      </c>
      <c r="H390" s="158">
        <v>1552.93</v>
      </c>
      <c r="I390" s="158">
        <v>368525.93</v>
      </c>
      <c r="J390" s="158">
        <v>0</v>
      </c>
      <c r="K390" s="158">
        <v>1904832.58</v>
      </c>
      <c r="L390" s="158">
        <v>2289427.11</v>
      </c>
      <c r="M390" s="158">
        <v>1010414.12</v>
      </c>
      <c r="N390" s="158">
        <v>775413.78</v>
      </c>
      <c r="O390" s="158">
        <v>8538.59</v>
      </c>
      <c r="P390" s="158">
        <v>0</v>
      </c>
      <c r="Q390" s="158">
        <v>0</v>
      </c>
      <c r="R390" s="158">
        <v>0</v>
      </c>
      <c r="S390" s="158">
        <v>0</v>
      </c>
      <c r="T390" s="158">
        <f t="shared" si="0"/>
        <v>5712889.0499999998</v>
      </c>
    </row>
    <row r="391" spans="1:20" ht="14.4">
      <c r="A391" s="157" t="s">
        <v>146</v>
      </c>
      <c r="B391" s="158">
        <v>2017</v>
      </c>
      <c r="C391" s="158">
        <v>6352193.0499999998</v>
      </c>
      <c r="D391" s="158">
        <v>6657.12</v>
      </c>
      <c r="E391" s="158">
        <v>1136726.5</v>
      </c>
      <c r="F391" s="158">
        <v>0</v>
      </c>
      <c r="G391" s="158">
        <v>1177040.93</v>
      </c>
      <c r="H391" s="158">
        <v>0</v>
      </c>
      <c r="I391" s="158">
        <v>643529.18000000005</v>
      </c>
      <c r="J391" s="158">
        <v>0</v>
      </c>
      <c r="K391" s="158">
        <v>1480484</v>
      </c>
      <c r="L391" s="158">
        <v>1880124</v>
      </c>
      <c r="M391" s="158">
        <v>742566</v>
      </c>
      <c r="N391" s="158">
        <v>1107259</v>
      </c>
      <c r="O391" s="158">
        <v>5033.2</v>
      </c>
      <c r="P391" s="158">
        <v>0</v>
      </c>
      <c r="Q391" s="158">
        <v>0</v>
      </c>
      <c r="R391" s="158">
        <v>0</v>
      </c>
      <c r="S391" s="158">
        <v>0</v>
      </c>
      <c r="T391" s="158">
        <f t="shared" si="0"/>
        <v>5175152.12</v>
      </c>
    </row>
    <row r="392" spans="1:20" ht="14.4">
      <c r="A392" s="157" t="s">
        <v>146</v>
      </c>
      <c r="B392" s="158">
        <v>2018</v>
      </c>
      <c r="C392" s="158">
        <v>5575711.3300000001</v>
      </c>
      <c r="D392" s="158">
        <v>32744.27</v>
      </c>
      <c r="E392" s="158">
        <v>431032.58</v>
      </c>
      <c r="F392" s="158">
        <v>0</v>
      </c>
      <c r="G392" s="158">
        <v>292262.89</v>
      </c>
      <c r="H392" s="158">
        <v>0</v>
      </c>
      <c r="I392" s="158">
        <v>25697.68</v>
      </c>
      <c r="J392" s="158">
        <v>0</v>
      </c>
      <c r="K392" s="158">
        <v>1666958.83</v>
      </c>
      <c r="L392" s="158">
        <v>1874544.04</v>
      </c>
      <c r="M392" s="158">
        <v>825790.86</v>
      </c>
      <c r="N392" s="158">
        <v>1172411.1299999999</v>
      </c>
      <c r="O392" s="158">
        <v>3554.02</v>
      </c>
      <c r="P392" s="158">
        <v>0</v>
      </c>
      <c r="Q392" s="158">
        <v>0</v>
      </c>
      <c r="R392" s="158">
        <v>0</v>
      </c>
      <c r="S392" s="158">
        <v>0</v>
      </c>
      <c r="T392" s="158">
        <f t="shared" si="0"/>
        <v>5283448.4400000004</v>
      </c>
    </row>
    <row r="393" spans="1:20" ht="14.4">
      <c r="A393" s="157" t="s">
        <v>146</v>
      </c>
      <c r="B393" s="158">
        <v>2019</v>
      </c>
      <c r="C393" s="158">
        <v>5835537.4500000002</v>
      </c>
      <c r="D393" s="158">
        <v>0</v>
      </c>
      <c r="E393" s="158">
        <v>1111843.3400000001</v>
      </c>
      <c r="F393" s="158">
        <v>0</v>
      </c>
      <c r="G393" s="158">
        <v>233948.9</v>
      </c>
      <c r="H393" s="158">
        <v>56907.12</v>
      </c>
      <c r="I393" s="158">
        <v>0</v>
      </c>
      <c r="J393" s="158">
        <v>0</v>
      </c>
      <c r="K393" s="158">
        <v>1802313</v>
      </c>
      <c r="L393" s="158">
        <v>2014058</v>
      </c>
      <c r="M393" s="158">
        <v>882332</v>
      </c>
      <c r="N393" s="158">
        <v>1133149</v>
      </c>
      <c r="O393" s="158">
        <v>1108157</v>
      </c>
      <c r="P393" s="158">
        <v>0</v>
      </c>
      <c r="Q393" s="158">
        <v>0</v>
      </c>
      <c r="R393" s="158">
        <v>0</v>
      </c>
      <c r="S393" s="158">
        <v>0</v>
      </c>
      <c r="T393" s="158">
        <f t="shared" si="0"/>
        <v>5601588.5499999998</v>
      </c>
    </row>
    <row r="394" spans="1:20" ht="14.4">
      <c r="A394" s="157" t="s">
        <v>146</v>
      </c>
      <c r="B394" s="158">
        <v>2020</v>
      </c>
      <c r="C394" s="158">
        <v>5885726.7300000004</v>
      </c>
      <c r="D394" s="158">
        <v>0</v>
      </c>
      <c r="E394" s="158">
        <v>658165.78</v>
      </c>
      <c r="F394" s="158">
        <v>0</v>
      </c>
      <c r="G394" s="158">
        <v>184849.52</v>
      </c>
      <c r="H394" s="158">
        <v>-2</v>
      </c>
      <c r="I394" s="158">
        <v>0</v>
      </c>
      <c r="J394" s="158">
        <v>0</v>
      </c>
      <c r="K394" s="158">
        <v>1678445.38</v>
      </c>
      <c r="L394" s="158">
        <v>2001488.69</v>
      </c>
      <c r="M394" s="158">
        <v>790782.16</v>
      </c>
      <c r="N394" s="158">
        <v>1306091.68</v>
      </c>
      <c r="O394" s="158">
        <v>-549246.96</v>
      </c>
      <c r="P394" s="158">
        <v>0</v>
      </c>
      <c r="Q394" s="158">
        <v>0</v>
      </c>
      <c r="R394" s="158">
        <v>0</v>
      </c>
      <c r="S394" s="158">
        <v>0</v>
      </c>
      <c r="T394" s="158">
        <f t="shared" si="0"/>
        <v>5700877.2100000009</v>
      </c>
    </row>
    <row r="395" spans="1:20" ht="14.4">
      <c r="A395" s="157" t="s">
        <v>146</v>
      </c>
      <c r="B395" s="158">
        <v>2021</v>
      </c>
      <c r="C395" s="158">
        <v>5799629.7999999998</v>
      </c>
      <c r="D395" s="158">
        <v>0</v>
      </c>
      <c r="E395" s="158">
        <v>585806.87</v>
      </c>
      <c r="F395" s="158">
        <v>0</v>
      </c>
      <c r="G395" s="158">
        <v>70827</v>
      </c>
      <c r="H395" s="158">
        <v>0</v>
      </c>
      <c r="I395" s="158">
        <v>0</v>
      </c>
      <c r="J395" s="158">
        <v>0</v>
      </c>
      <c r="K395" s="158">
        <v>1569616.12</v>
      </c>
      <c r="L395" s="158">
        <v>1853667.67</v>
      </c>
      <c r="M395" s="158">
        <v>760563.58</v>
      </c>
      <c r="N395" s="158">
        <v>1365618.3</v>
      </c>
      <c r="O395" s="158">
        <v>-335642.74</v>
      </c>
      <c r="P395" s="158">
        <v>0</v>
      </c>
      <c r="Q395" s="158">
        <v>0</v>
      </c>
      <c r="R395" s="158">
        <v>0</v>
      </c>
      <c r="S395" s="158">
        <v>0</v>
      </c>
      <c r="T395" s="158">
        <f t="shared" si="0"/>
        <v>5728802.7999999998</v>
      </c>
    </row>
    <row r="396" spans="1:20" ht="14.4">
      <c r="A396" s="157" t="s">
        <v>146</v>
      </c>
      <c r="B396" s="158">
        <v>2022</v>
      </c>
      <c r="C396" s="158">
        <v>10131184.17</v>
      </c>
      <c r="D396" s="158">
        <v>0</v>
      </c>
      <c r="E396" s="158">
        <v>893022.75</v>
      </c>
      <c r="F396" s="158">
        <v>0</v>
      </c>
      <c r="G396" s="158">
        <v>69139.100000000006</v>
      </c>
      <c r="H396" s="158">
        <v>0</v>
      </c>
      <c r="I396" s="158">
        <v>0</v>
      </c>
      <c r="J396" s="158">
        <v>0</v>
      </c>
      <c r="K396" s="158">
        <v>1693041.15</v>
      </c>
      <c r="L396" s="158">
        <v>2117594.92</v>
      </c>
      <c r="M396" s="158">
        <v>883096.19</v>
      </c>
      <c r="N396" s="158">
        <v>4769463.66</v>
      </c>
      <c r="O396" s="158">
        <v>-225034.5</v>
      </c>
      <c r="P396" s="158">
        <v>0</v>
      </c>
      <c r="Q396" s="158">
        <v>0</v>
      </c>
      <c r="R396" s="158">
        <v>0</v>
      </c>
      <c r="S396" s="158">
        <v>0</v>
      </c>
      <c r="T396" s="158">
        <f t="shared" si="0"/>
        <v>10062045.07</v>
      </c>
    </row>
    <row r="397" spans="1:20" ht="14.4">
      <c r="A397" s="157" t="s">
        <v>146</v>
      </c>
      <c r="B397" s="158">
        <v>2023</v>
      </c>
      <c r="C397" s="158">
        <v>50079667.490000002</v>
      </c>
      <c r="D397" s="158">
        <v>0</v>
      </c>
      <c r="E397" s="158">
        <v>8148314.8499999996</v>
      </c>
      <c r="F397" s="158">
        <v>0</v>
      </c>
      <c r="G397" s="158">
        <v>278587.06</v>
      </c>
      <c r="H397" s="158">
        <v>0</v>
      </c>
      <c r="I397" s="158">
        <v>0</v>
      </c>
      <c r="J397" s="158">
        <v>0</v>
      </c>
      <c r="K397" s="158">
        <v>1887314.62</v>
      </c>
      <c r="L397" s="158">
        <v>2348557.7200000002</v>
      </c>
      <c r="M397" s="158">
        <v>992369.65</v>
      </c>
      <c r="N397" s="158">
        <v>33873954.130000003</v>
      </c>
      <c r="O397" s="158">
        <v>2829156.53</v>
      </c>
      <c r="P397" s="158">
        <v>0</v>
      </c>
      <c r="Q397" s="158">
        <v>0</v>
      </c>
      <c r="R397" s="158">
        <v>0</v>
      </c>
      <c r="S397" s="158">
        <v>0</v>
      </c>
      <c r="T397" s="158">
        <f t="shared" si="0"/>
        <v>49801080.43</v>
      </c>
    </row>
    <row r="398" spans="1:20" ht="14.4">
      <c r="A398" s="157" t="s">
        <v>147</v>
      </c>
      <c r="B398" s="158">
        <v>2015</v>
      </c>
      <c r="C398" s="158">
        <v>510990.37</v>
      </c>
      <c r="D398" s="158">
        <v>11606.2</v>
      </c>
      <c r="E398" s="158">
        <v>18265.97</v>
      </c>
      <c r="F398" s="158">
        <v>0</v>
      </c>
      <c r="G398" s="158">
        <v>0</v>
      </c>
      <c r="H398" s="158">
        <v>0</v>
      </c>
      <c r="I398" s="158">
        <v>0</v>
      </c>
      <c r="J398" s="158">
        <v>0</v>
      </c>
      <c r="K398" s="158">
        <v>161101.39000000001</v>
      </c>
      <c r="L398" s="158">
        <v>331623.01</v>
      </c>
      <c r="M398" s="158">
        <v>0</v>
      </c>
      <c r="N398" s="158">
        <v>0</v>
      </c>
      <c r="O398" s="158">
        <v>0</v>
      </c>
      <c r="P398" s="158"/>
      <c r="Q398" s="158"/>
      <c r="R398" s="158"/>
      <c r="S398" s="158"/>
      <c r="T398" s="158">
        <f t="shared" si="0"/>
        <v>510990.37</v>
      </c>
    </row>
    <row r="399" spans="1:20" ht="14.4">
      <c r="A399" s="157" t="s">
        <v>147</v>
      </c>
      <c r="B399" s="158">
        <v>2016</v>
      </c>
      <c r="C399" s="158">
        <v>437214.52</v>
      </c>
      <c r="D399" s="158">
        <v>5348</v>
      </c>
      <c r="E399" s="158">
        <v>32772.339999999997</v>
      </c>
      <c r="F399" s="158">
        <v>0</v>
      </c>
      <c r="G399" s="158">
        <v>0</v>
      </c>
      <c r="H399" s="158">
        <v>0</v>
      </c>
      <c r="I399" s="158">
        <v>0</v>
      </c>
      <c r="J399" s="158">
        <v>0</v>
      </c>
      <c r="K399" s="158">
        <v>182159.65</v>
      </c>
      <c r="L399" s="158">
        <v>219582.53</v>
      </c>
      <c r="M399" s="158">
        <v>0</v>
      </c>
      <c r="N399" s="158">
        <v>2700</v>
      </c>
      <c r="O399" s="158">
        <v>0</v>
      </c>
      <c r="P399" s="158">
        <v>0</v>
      </c>
      <c r="Q399" s="158">
        <v>0</v>
      </c>
      <c r="R399" s="158">
        <v>0</v>
      </c>
      <c r="S399" s="158">
        <v>0</v>
      </c>
      <c r="T399" s="158">
        <f t="shared" si="0"/>
        <v>437214.52</v>
      </c>
    </row>
    <row r="400" spans="1:20" ht="14.4">
      <c r="A400" s="157" t="s">
        <v>147</v>
      </c>
      <c r="B400" s="158">
        <v>2017</v>
      </c>
      <c r="C400" s="158">
        <v>558903.22</v>
      </c>
      <c r="D400" s="158">
        <v>8767.1299999999992</v>
      </c>
      <c r="E400" s="158">
        <v>10456.76</v>
      </c>
      <c r="F400" s="158">
        <v>0</v>
      </c>
      <c r="G400" s="158">
        <v>0</v>
      </c>
      <c r="H400" s="158">
        <v>0</v>
      </c>
      <c r="I400" s="158">
        <v>0</v>
      </c>
      <c r="J400" s="158">
        <v>0</v>
      </c>
      <c r="K400" s="158">
        <v>261428.04</v>
      </c>
      <c r="L400" s="158">
        <v>239774.85</v>
      </c>
      <c r="M400" s="158">
        <v>0</v>
      </c>
      <c r="N400" s="158">
        <v>47243.57</v>
      </c>
      <c r="O400" s="158">
        <v>0</v>
      </c>
      <c r="P400" s="158">
        <v>0</v>
      </c>
      <c r="Q400" s="158">
        <v>0</v>
      </c>
      <c r="R400" s="158">
        <v>0</v>
      </c>
      <c r="S400" s="158">
        <v>0</v>
      </c>
      <c r="T400" s="158">
        <f t="shared" si="0"/>
        <v>558903.22</v>
      </c>
    </row>
    <row r="401" spans="1:20" ht="14.4">
      <c r="A401" s="157" t="s">
        <v>147</v>
      </c>
      <c r="B401" s="158">
        <v>2018</v>
      </c>
      <c r="C401" s="158">
        <v>984505.74</v>
      </c>
      <c r="D401" s="158">
        <v>8698.44</v>
      </c>
      <c r="E401" s="158">
        <v>31873.32</v>
      </c>
      <c r="F401" s="158">
        <v>0</v>
      </c>
      <c r="G401" s="158">
        <v>0</v>
      </c>
      <c r="H401" s="158">
        <v>0</v>
      </c>
      <c r="I401" s="158">
        <v>0</v>
      </c>
      <c r="J401" s="158">
        <v>0</v>
      </c>
      <c r="K401" s="158">
        <v>249632.38</v>
      </c>
      <c r="L401" s="158">
        <v>652441.80000000005</v>
      </c>
      <c r="M401" s="158">
        <v>0</v>
      </c>
      <c r="N401" s="158">
        <v>50558.239999999998</v>
      </c>
      <c r="O401" s="158">
        <v>0</v>
      </c>
      <c r="P401" s="158">
        <v>0</v>
      </c>
      <c r="Q401" s="158">
        <v>0</v>
      </c>
      <c r="R401" s="158">
        <v>0</v>
      </c>
      <c r="S401" s="158">
        <v>0</v>
      </c>
      <c r="T401" s="158">
        <f t="shared" si="0"/>
        <v>984505.74</v>
      </c>
    </row>
    <row r="402" spans="1:20" ht="14.4">
      <c r="A402" s="157" t="s">
        <v>147</v>
      </c>
      <c r="B402" s="158">
        <v>2019</v>
      </c>
      <c r="C402" s="158">
        <v>755473.9</v>
      </c>
      <c r="D402" s="158">
        <v>8739.74</v>
      </c>
      <c r="E402" s="158">
        <v>48938.22</v>
      </c>
      <c r="F402" s="158">
        <v>0</v>
      </c>
      <c r="G402" s="158">
        <v>0</v>
      </c>
      <c r="H402" s="158">
        <v>0</v>
      </c>
      <c r="I402" s="158">
        <v>0</v>
      </c>
      <c r="J402" s="158">
        <v>0</v>
      </c>
      <c r="K402" s="158">
        <v>247905.27</v>
      </c>
      <c r="L402" s="158">
        <v>221551.7</v>
      </c>
      <c r="M402" s="158">
        <v>0</v>
      </c>
      <c r="N402" s="158">
        <v>237078.71</v>
      </c>
      <c r="O402" s="158">
        <v>0</v>
      </c>
      <c r="P402" s="158">
        <v>0</v>
      </c>
      <c r="Q402" s="158">
        <v>0</v>
      </c>
      <c r="R402" s="158">
        <v>0</v>
      </c>
      <c r="S402" s="158">
        <v>0</v>
      </c>
      <c r="T402" s="158">
        <f t="shared" si="0"/>
        <v>755473.9</v>
      </c>
    </row>
    <row r="403" spans="1:20" ht="14.4">
      <c r="A403" s="157" t="s">
        <v>147</v>
      </c>
      <c r="B403" s="158">
        <v>2020</v>
      </c>
      <c r="C403" s="158">
        <v>560128.38</v>
      </c>
      <c r="D403" s="158">
        <v>5793.35</v>
      </c>
      <c r="E403" s="158">
        <v>0</v>
      </c>
      <c r="F403" s="158">
        <v>0</v>
      </c>
      <c r="G403" s="158">
        <v>0</v>
      </c>
      <c r="H403" s="158">
        <v>0</v>
      </c>
      <c r="I403" s="158">
        <v>0</v>
      </c>
      <c r="J403" s="158">
        <v>0</v>
      </c>
      <c r="K403" s="158">
        <v>262244.7</v>
      </c>
      <c r="L403" s="158">
        <v>246092.44</v>
      </c>
      <c r="M403" s="158">
        <v>0</v>
      </c>
      <c r="N403" s="158">
        <v>51791.24</v>
      </c>
      <c r="O403" s="158">
        <v>0</v>
      </c>
      <c r="P403" s="158">
        <v>0</v>
      </c>
      <c r="Q403" s="158">
        <v>0</v>
      </c>
      <c r="R403" s="158">
        <v>0</v>
      </c>
      <c r="S403" s="158">
        <v>0</v>
      </c>
      <c r="T403" s="158">
        <f t="shared" si="0"/>
        <v>560128.38</v>
      </c>
    </row>
    <row r="404" spans="1:20" ht="14.4">
      <c r="A404" s="157" t="s">
        <v>147</v>
      </c>
      <c r="B404" s="158">
        <v>2021</v>
      </c>
      <c r="C404" s="158">
        <v>648182.86</v>
      </c>
      <c r="D404" s="158">
        <v>109515.02</v>
      </c>
      <c r="E404" s="158">
        <v>166620.56</v>
      </c>
      <c r="F404" s="158">
        <v>0</v>
      </c>
      <c r="G404" s="158">
        <v>0</v>
      </c>
      <c r="H404" s="158">
        <v>0</v>
      </c>
      <c r="I404" s="158">
        <v>0</v>
      </c>
      <c r="J404" s="158">
        <v>0</v>
      </c>
      <c r="K404" s="158">
        <v>222484.45</v>
      </c>
      <c r="L404" s="158">
        <v>226277.79</v>
      </c>
      <c r="M404" s="158">
        <v>0</v>
      </c>
      <c r="N404" s="158">
        <v>32800.06</v>
      </c>
      <c r="O404" s="158">
        <v>0</v>
      </c>
      <c r="P404" s="158">
        <v>0</v>
      </c>
      <c r="Q404" s="158">
        <v>0</v>
      </c>
      <c r="R404" s="158">
        <v>0</v>
      </c>
      <c r="S404" s="158">
        <v>0</v>
      </c>
      <c r="T404" s="158">
        <f t="shared" si="0"/>
        <v>648182.86</v>
      </c>
    </row>
    <row r="405" spans="1:20" ht="14.4">
      <c r="A405" s="157" t="s">
        <v>147</v>
      </c>
      <c r="B405" s="158">
        <v>2022</v>
      </c>
      <c r="C405" s="158">
        <v>613411.85</v>
      </c>
      <c r="D405" s="158">
        <v>60663.56</v>
      </c>
      <c r="E405" s="158">
        <v>43575.87</v>
      </c>
      <c r="F405" s="158">
        <v>0</v>
      </c>
      <c r="G405" s="158">
        <v>0</v>
      </c>
      <c r="H405" s="158">
        <v>0</v>
      </c>
      <c r="I405" s="158">
        <v>0</v>
      </c>
      <c r="J405" s="158">
        <v>0</v>
      </c>
      <c r="K405" s="158">
        <v>269909.42</v>
      </c>
      <c r="L405" s="158">
        <v>259445.14</v>
      </c>
      <c r="M405" s="158">
        <v>0</v>
      </c>
      <c r="N405" s="158">
        <v>40481.42</v>
      </c>
      <c r="O405" s="158">
        <v>0</v>
      </c>
      <c r="P405" s="158">
        <v>0</v>
      </c>
      <c r="Q405" s="158">
        <v>0</v>
      </c>
      <c r="R405" s="158">
        <v>0</v>
      </c>
      <c r="S405" s="158">
        <v>0</v>
      </c>
      <c r="T405" s="158">
        <f t="shared" si="0"/>
        <v>613411.85</v>
      </c>
    </row>
    <row r="406" spans="1:20" ht="14.4">
      <c r="A406" s="157" t="s">
        <v>147</v>
      </c>
      <c r="B406" s="158">
        <v>2023</v>
      </c>
      <c r="C406" s="158">
        <v>1346826.57</v>
      </c>
      <c r="D406" s="158">
        <v>44658.63</v>
      </c>
      <c r="E406" s="158">
        <v>156282.54999999999</v>
      </c>
      <c r="F406" s="158">
        <v>0</v>
      </c>
      <c r="G406" s="158">
        <v>0</v>
      </c>
      <c r="H406" s="158">
        <v>0</v>
      </c>
      <c r="I406" s="158">
        <v>0</v>
      </c>
      <c r="J406" s="158">
        <v>0</v>
      </c>
      <c r="K406" s="158">
        <v>284539.53000000003</v>
      </c>
      <c r="L406" s="158">
        <v>879100.72</v>
      </c>
      <c r="M406" s="158">
        <v>0</v>
      </c>
      <c r="N406" s="158">
        <v>26903.77</v>
      </c>
      <c r="O406" s="158">
        <v>0</v>
      </c>
      <c r="P406" s="158">
        <v>0</v>
      </c>
      <c r="Q406" s="158">
        <v>0</v>
      </c>
      <c r="R406" s="158">
        <v>0</v>
      </c>
      <c r="S406" s="158">
        <v>0</v>
      </c>
      <c r="T406" s="158">
        <f t="shared" si="0"/>
        <v>1346826.57</v>
      </c>
    </row>
    <row r="407" spans="1:20" ht="14.4">
      <c r="A407" s="157" t="s">
        <v>148</v>
      </c>
      <c r="B407" s="158">
        <v>2015</v>
      </c>
      <c r="C407" s="158">
        <v>598916.9</v>
      </c>
      <c r="D407" s="158">
        <v>9976.31</v>
      </c>
      <c r="E407" s="158">
        <v>5200</v>
      </c>
      <c r="F407" s="158">
        <v>0</v>
      </c>
      <c r="G407" s="158">
        <v>0</v>
      </c>
      <c r="H407" s="158">
        <v>0</v>
      </c>
      <c r="I407" s="158">
        <v>0</v>
      </c>
      <c r="J407" s="158">
        <v>0</v>
      </c>
      <c r="K407" s="158">
        <v>73699.02</v>
      </c>
      <c r="L407" s="158">
        <v>392742.52</v>
      </c>
      <c r="M407" s="158">
        <v>0</v>
      </c>
      <c r="N407" s="158">
        <v>132475.35999999999</v>
      </c>
      <c r="O407" s="158">
        <v>0</v>
      </c>
      <c r="P407" s="158"/>
      <c r="Q407" s="158"/>
      <c r="R407" s="158"/>
      <c r="S407" s="158"/>
      <c r="T407" s="158">
        <f t="shared" si="0"/>
        <v>598916.9</v>
      </c>
    </row>
    <row r="408" spans="1:20" ht="14.4">
      <c r="A408" s="157" t="s">
        <v>148</v>
      </c>
      <c r="B408" s="158">
        <v>2016</v>
      </c>
      <c r="C408" s="158">
        <v>480494.02</v>
      </c>
      <c r="D408" s="158">
        <v>16406.75</v>
      </c>
      <c r="E408" s="158">
        <v>98589.57</v>
      </c>
      <c r="F408" s="158">
        <v>0</v>
      </c>
      <c r="G408" s="158">
        <v>0</v>
      </c>
      <c r="H408" s="158">
        <v>0</v>
      </c>
      <c r="I408" s="158">
        <v>0</v>
      </c>
      <c r="J408" s="158">
        <v>0</v>
      </c>
      <c r="K408" s="158">
        <v>87269.8</v>
      </c>
      <c r="L408" s="158">
        <v>129761.71</v>
      </c>
      <c r="M408" s="158">
        <v>0</v>
      </c>
      <c r="N408" s="158">
        <v>164872.94</v>
      </c>
      <c r="O408" s="158">
        <v>0</v>
      </c>
      <c r="P408" s="158">
        <v>0</v>
      </c>
      <c r="Q408" s="158">
        <v>0</v>
      </c>
      <c r="R408" s="158">
        <v>0</v>
      </c>
      <c r="S408" s="158">
        <v>0</v>
      </c>
      <c r="T408" s="158">
        <f t="shared" si="0"/>
        <v>480494.02</v>
      </c>
    </row>
    <row r="409" spans="1:20" ht="14.4">
      <c r="A409" s="157" t="s">
        <v>148</v>
      </c>
      <c r="B409" s="158">
        <v>2017</v>
      </c>
      <c r="C409" s="158">
        <v>1201654</v>
      </c>
      <c r="D409" s="158">
        <v>15000.73</v>
      </c>
      <c r="E409" s="158">
        <v>101073.34</v>
      </c>
      <c r="F409" s="158">
        <v>0</v>
      </c>
      <c r="G409" s="158">
        <v>0</v>
      </c>
      <c r="H409" s="158">
        <v>0</v>
      </c>
      <c r="I409" s="158">
        <v>0</v>
      </c>
      <c r="J409" s="158">
        <v>0</v>
      </c>
      <c r="K409" s="158">
        <v>155163.07999999999</v>
      </c>
      <c r="L409" s="158">
        <v>626207</v>
      </c>
      <c r="M409" s="158">
        <v>0</v>
      </c>
      <c r="N409" s="158">
        <v>319211.15000000002</v>
      </c>
      <c r="O409" s="158">
        <v>0</v>
      </c>
      <c r="P409" s="158">
        <v>0</v>
      </c>
      <c r="Q409" s="158">
        <v>0</v>
      </c>
      <c r="R409" s="158">
        <v>0</v>
      </c>
      <c r="S409" s="158">
        <v>0</v>
      </c>
      <c r="T409" s="158">
        <f t="shared" si="0"/>
        <v>1201654</v>
      </c>
    </row>
    <row r="410" spans="1:20" ht="14.4">
      <c r="A410" s="157" t="s">
        <v>148</v>
      </c>
      <c r="B410" s="158">
        <v>2018</v>
      </c>
      <c r="C410" s="158">
        <v>494642</v>
      </c>
      <c r="D410" s="158">
        <v>18505.52</v>
      </c>
      <c r="E410" s="158">
        <v>63486.59</v>
      </c>
      <c r="F410" s="158">
        <v>0</v>
      </c>
      <c r="G410" s="158">
        <v>0</v>
      </c>
      <c r="H410" s="158">
        <v>0</v>
      </c>
      <c r="I410" s="158">
        <v>0</v>
      </c>
      <c r="J410" s="158">
        <v>0</v>
      </c>
      <c r="K410" s="158">
        <v>131478</v>
      </c>
      <c r="L410" s="158">
        <v>222693</v>
      </c>
      <c r="M410" s="158">
        <v>0</v>
      </c>
      <c r="N410" s="158">
        <v>76984</v>
      </c>
      <c r="O410" s="158">
        <v>0</v>
      </c>
      <c r="P410" s="158">
        <v>0</v>
      </c>
      <c r="Q410" s="158">
        <v>0</v>
      </c>
      <c r="R410" s="158">
        <v>0</v>
      </c>
      <c r="S410" s="158">
        <v>0</v>
      </c>
      <c r="T410" s="158">
        <f t="shared" si="0"/>
        <v>494642</v>
      </c>
    </row>
    <row r="411" spans="1:20" ht="14.4">
      <c r="A411" s="157" t="s">
        <v>148</v>
      </c>
      <c r="B411" s="158">
        <v>2019</v>
      </c>
      <c r="C411" s="158">
        <v>571427</v>
      </c>
      <c r="D411" s="158">
        <v>18368</v>
      </c>
      <c r="E411" s="158">
        <v>138527</v>
      </c>
      <c r="F411" s="158">
        <v>0</v>
      </c>
      <c r="G411" s="158">
        <v>0</v>
      </c>
      <c r="H411" s="158">
        <v>0</v>
      </c>
      <c r="I411" s="158">
        <v>0</v>
      </c>
      <c r="J411" s="158">
        <v>0</v>
      </c>
      <c r="K411" s="158">
        <v>121217</v>
      </c>
      <c r="L411" s="158">
        <v>196793</v>
      </c>
      <c r="M411" s="158">
        <v>0</v>
      </c>
      <c r="N411" s="158">
        <v>114891</v>
      </c>
      <c r="O411" s="158">
        <v>0</v>
      </c>
      <c r="P411" s="158">
        <v>0</v>
      </c>
      <c r="Q411" s="158">
        <v>0</v>
      </c>
      <c r="R411" s="158">
        <v>0</v>
      </c>
      <c r="S411" s="158">
        <v>0</v>
      </c>
      <c r="T411" s="158">
        <f t="shared" si="0"/>
        <v>571427</v>
      </c>
    </row>
    <row r="412" spans="1:20" ht="14.4">
      <c r="A412" s="157" t="s">
        <v>148</v>
      </c>
      <c r="B412" s="158">
        <v>2020</v>
      </c>
      <c r="C412" s="158">
        <v>746105</v>
      </c>
      <c r="D412" s="158">
        <v>7444</v>
      </c>
      <c r="E412" s="158">
        <v>175615</v>
      </c>
      <c r="F412" s="158">
        <v>0</v>
      </c>
      <c r="G412" s="158">
        <v>0</v>
      </c>
      <c r="H412" s="158">
        <v>0</v>
      </c>
      <c r="I412" s="158">
        <v>0</v>
      </c>
      <c r="J412" s="158">
        <v>0</v>
      </c>
      <c r="K412" s="158">
        <v>155512</v>
      </c>
      <c r="L412" s="158">
        <v>243180</v>
      </c>
      <c r="M412" s="158">
        <v>0</v>
      </c>
      <c r="N412" s="158">
        <v>171798</v>
      </c>
      <c r="O412" s="158">
        <v>0</v>
      </c>
      <c r="P412" s="158">
        <v>0</v>
      </c>
      <c r="Q412" s="158">
        <v>0</v>
      </c>
      <c r="R412" s="158">
        <v>0</v>
      </c>
      <c r="S412" s="158">
        <v>0</v>
      </c>
      <c r="T412" s="158">
        <f t="shared" si="0"/>
        <v>746105</v>
      </c>
    </row>
    <row r="413" spans="1:20" ht="14.4">
      <c r="A413" s="157" t="s">
        <v>148</v>
      </c>
      <c r="B413" s="158">
        <v>2021</v>
      </c>
      <c r="C413" s="158">
        <v>1113618</v>
      </c>
      <c r="D413" s="158">
        <v>13024</v>
      </c>
      <c r="E413" s="158">
        <v>559572</v>
      </c>
      <c r="F413" s="158">
        <v>0</v>
      </c>
      <c r="G413" s="158">
        <v>0</v>
      </c>
      <c r="H413" s="158">
        <v>0</v>
      </c>
      <c r="I413" s="158">
        <v>0</v>
      </c>
      <c r="J413" s="158">
        <v>0</v>
      </c>
      <c r="K413" s="158">
        <v>101749</v>
      </c>
      <c r="L413" s="158">
        <v>344186</v>
      </c>
      <c r="M413" s="158">
        <v>0</v>
      </c>
      <c r="N413" s="158">
        <v>108111</v>
      </c>
      <c r="O413" s="158">
        <v>0</v>
      </c>
      <c r="P413" s="158">
        <v>0</v>
      </c>
      <c r="Q413" s="158">
        <v>0</v>
      </c>
      <c r="R413" s="158">
        <v>0</v>
      </c>
      <c r="S413" s="158">
        <v>0</v>
      </c>
      <c r="T413" s="158">
        <f t="shared" si="0"/>
        <v>1113618</v>
      </c>
    </row>
    <row r="414" spans="1:20" ht="14.4">
      <c r="A414" s="157" t="s">
        <v>148</v>
      </c>
      <c r="B414" s="158">
        <v>2022</v>
      </c>
      <c r="C414" s="158">
        <v>1277912</v>
      </c>
      <c r="D414" s="158">
        <v>7135</v>
      </c>
      <c r="E414" s="158">
        <v>511520</v>
      </c>
      <c r="F414" s="158">
        <v>0</v>
      </c>
      <c r="G414" s="158">
        <v>0</v>
      </c>
      <c r="H414" s="158">
        <v>0</v>
      </c>
      <c r="I414" s="158">
        <v>0</v>
      </c>
      <c r="J414" s="158">
        <v>0</v>
      </c>
      <c r="K414" s="158">
        <v>177360</v>
      </c>
      <c r="L414" s="158">
        <v>410441</v>
      </c>
      <c r="M414" s="158">
        <v>0</v>
      </c>
      <c r="N414" s="158">
        <v>178591</v>
      </c>
      <c r="O414" s="158">
        <v>0</v>
      </c>
      <c r="P414" s="158">
        <v>0</v>
      </c>
      <c r="Q414" s="158">
        <v>0</v>
      </c>
      <c r="R414" s="158">
        <v>0</v>
      </c>
      <c r="S414" s="158">
        <v>0</v>
      </c>
      <c r="T414" s="158">
        <f t="shared" si="0"/>
        <v>1277912</v>
      </c>
    </row>
    <row r="415" spans="1:20" ht="14.4">
      <c r="A415" s="157" t="s">
        <v>148</v>
      </c>
      <c r="B415" s="158">
        <v>2023</v>
      </c>
      <c r="C415" s="158">
        <v>954619</v>
      </c>
      <c r="D415" s="158">
        <v>89676</v>
      </c>
      <c r="E415" s="158">
        <v>163342</v>
      </c>
      <c r="F415" s="158">
        <v>0</v>
      </c>
      <c r="G415" s="158">
        <v>0</v>
      </c>
      <c r="H415" s="158">
        <v>0</v>
      </c>
      <c r="I415" s="158">
        <v>0</v>
      </c>
      <c r="J415" s="158">
        <v>0</v>
      </c>
      <c r="K415" s="158">
        <v>197427</v>
      </c>
      <c r="L415" s="158">
        <v>356202</v>
      </c>
      <c r="M415" s="158">
        <v>0</v>
      </c>
      <c r="N415" s="158">
        <v>237648</v>
      </c>
      <c r="O415" s="158">
        <v>0</v>
      </c>
      <c r="P415" s="158">
        <v>0</v>
      </c>
      <c r="Q415" s="158">
        <v>0</v>
      </c>
      <c r="R415" s="158">
        <v>0</v>
      </c>
      <c r="S415" s="158">
        <v>0</v>
      </c>
      <c r="T415" s="158">
        <f t="shared" si="0"/>
        <v>954619</v>
      </c>
    </row>
    <row r="416" spans="1:20" ht="14.4">
      <c r="A416" s="157" t="s">
        <v>149</v>
      </c>
      <c r="B416" s="158">
        <v>2015</v>
      </c>
      <c r="C416" s="158">
        <v>300614.28000000003</v>
      </c>
      <c r="D416" s="158">
        <v>67393.100000000006</v>
      </c>
      <c r="E416" s="158">
        <v>40513.19</v>
      </c>
      <c r="F416" s="158">
        <v>0</v>
      </c>
      <c r="G416" s="158">
        <v>0</v>
      </c>
      <c r="H416" s="158">
        <v>0</v>
      </c>
      <c r="I416" s="158">
        <v>0</v>
      </c>
      <c r="J416" s="158">
        <v>0</v>
      </c>
      <c r="K416" s="158">
        <v>89094.720000000001</v>
      </c>
      <c r="L416" s="158">
        <v>38883.67</v>
      </c>
      <c r="M416" s="158">
        <v>23098.63</v>
      </c>
      <c r="N416" s="158">
        <v>0</v>
      </c>
      <c r="O416" s="158">
        <v>0</v>
      </c>
      <c r="P416" s="158"/>
      <c r="Q416" s="158"/>
      <c r="R416" s="158"/>
      <c r="S416" s="158"/>
      <c r="T416" s="158">
        <f t="shared" si="0"/>
        <v>300614.28000000003</v>
      </c>
    </row>
    <row r="417" spans="1:20" ht="14.4">
      <c r="A417" s="157" t="s">
        <v>149</v>
      </c>
      <c r="B417" s="158">
        <v>2016</v>
      </c>
      <c r="C417" s="158">
        <v>330618.92</v>
      </c>
      <c r="D417" s="158">
        <v>50166.35</v>
      </c>
      <c r="E417" s="158">
        <v>29695.84</v>
      </c>
      <c r="F417" s="158">
        <v>0</v>
      </c>
      <c r="G417" s="158">
        <v>0</v>
      </c>
      <c r="H417" s="158">
        <v>0</v>
      </c>
      <c r="I417" s="158">
        <v>0</v>
      </c>
      <c r="J417" s="158">
        <v>0</v>
      </c>
      <c r="K417" s="158">
        <v>105700.45</v>
      </c>
      <c r="L417" s="158">
        <v>163278.87</v>
      </c>
      <c r="M417" s="158">
        <v>27403.83</v>
      </c>
      <c r="N417" s="158">
        <v>4539.93</v>
      </c>
      <c r="O417" s="158">
        <v>0</v>
      </c>
      <c r="P417" s="158">
        <v>0</v>
      </c>
      <c r="Q417" s="158">
        <v>0</v>
      </c>
      <c r="R417" s="158">
        <v>0</v>
      </c>
      <c r="S417" s="158">
        <v>0</v>
      </c>
      <c r="T417" s="158">
        <f t="shared" si="0"/>
        <v>330618.92</v>
      </c>
    </row>
    <row r="418" spans="1:20" ht="14.4">
      <c r="A418" s="157" t="s">
        <v>149</v>
      </c>
      <c r="B418" s="158">
        <v>2017</v>
      </c>
      <c r="C418" s="158">
        <v>585165.05000000005</v>
      </c>
      <c r="D418" s="158">
        <v>31035.18</v>
      </c>
      <c r="E418" s="158">
        <v>115657.48</v>
      </c>
      <c r="F418" s="158">
        <v>0</v>
      </c>
      <c r="G418" s="158">
        <v>0</v>
      </c>
      <c r="H418" s="158">
        <v>0</v>
      </c>
      <c r="I418" s="158">
        <v>0</v>
      </c>
      <c r="J418" s="158">
        <v>0</v>
      </c>
      <c r="K418" s="158">
        <v>116903.53</v>
      </c>
      <c r="L418" s="158">
        <v>322295.71000000002</v>
      </c>
      <c r="M418" s="158">
        <v>30308.33</v>
      </c>
      <c r="N418" s="158">
        <v>0</v>
      </c>
      <c r="O418" s="158">
        <v>0</v>
      </c>
      <c r="P418" s="158">
        <v>0</v>
      </c>
      <c r="Q418" s="158">
        <v>0</v>
      </c>
      <c r="R418" s="158">
        <v>0</v>
      </c>
      <c r="S418" s="158">
        <v>0</v>
      </c>
      <c r="T418" s="158">
        <f t="shared" si="0"/>
        <v>585165.05000000005</v>
      </c>
    </row>
    <row r="419" spans="1:20" ht="14.4">
      <c r="A419" s="157" t="s">
        <v>149</v>
      </c>
      <c r="B419" s="158">
        <v>2018</v>
      </c>
      <c r="C419" s="158">
        <v>646956.19999999995</v>
      </c>
      <c r="D419" s="158">
        <v>333285.05</v>
      </c>
      <c r="E419" s="158">
        <v>80919.61</v>
      </c>
      <c r="F419" s="158">
        <v>0</v>
      </c>
      <c r="G419" s="158">
        <v>0</v>
      </c>
      <c r="H419" s="158">
        <v>0</v>
      </c>
      <c r="I419" s="158">
        <v>0</v>
      </c>
      <c r="J419" s="158">
        <v>0</v>
      </c>
      <c r="K419" s="158">
        <v>77389.210000000006</v>
      </c>
      <c r="L419" s="158">
        <v>468583.51</v>
      </c>
      <c r="M419" s="158">
        <v>20063.87</v>
      </c>
      <c r="N419" s="158">
        <v>0</v>
      </c>
      <c r="O419" s="158">
        <v>0</v>
      </c>
      <c r="P419" s="158">
        <v>0</v>
      </c>
      <c r="Q419" s="158">
        <v>0</v>
      </c>
      <c r="R419" s="158">
        <v>0</v>
      </c>
      <c r="S419" s="158">
        <v>0</v>
      </c>
      <c r="T419" s="158">
        <f t="shared" si="0"/>
        <v>646956.19999999995</v>
      </c>
    </row>
    <row r="420" spans="1:20" ht="14.4">
      <c r="A420" s="157" t="s">
        <v>149</v>
      </c>
      <c r="B420" s="158">
        <v>2019</v>
      </c>
      <c r="C420" s="158">
        <v>360555.73</v>
      </c>
      <c r="D420" s="158">
        <v>28386.31</v>
      </c>
      <c r="E420" s="158">
        <v>51194.94</v>
      </c>
      <c r="F420" s="158">
        <v>0</v>
      </c>
      <c r="G420" s="158">
        <v>0</v>
      </c>
      <c r="H420" s="158">
        <v>0</v>
      </c>
      <c r="I420" s="158">
        <v>0</v>
      </c>
      <c r="J420" s="158">
        <v>0</v>
      </c>
      <c r="K420" s="158">
        <v>48246.12</v>
      </c>
      <c r="L420" s="158">
        <v>171529.52</v>
      </c>
      <c r="M420" s="158">
        <v>16886.150000000001</v>
      </c>
      <c r="N420" s="158">
        <v>72699</v>
      </c>
      <c r="O420" s="158">
        <v>0</v>
      </c>
      <c r="P420" s="158">
        <v>0</v>
      </c>
      <c r="Q420" s="158">
        <v>0</v>
      </c>
      <c r="R420" s="158">
        <v>0</v>
      </c>
      <c r="S420" s="158">
        <v>0</v>
      </c>
      <c r="T420" s="158">
        <f t="shared" si="0"/>
        <v>360555.73</v>
      </c>
    </row>
    <row r="421" spans="1:20" ht="14.4">
      <c r="A421" s="157" t="s">
        <v>149</v>
      </c>
      <c r="B421" s="158">
        <v>2020</v>
      </c>
      <c r="C421" s="158">
        <v>769404.06</v>
      </c>
      <c r="D421" s="158">
        <v>78260.789999999994</v>
      </c>
      <c r="E421" s="158">
        <v>100319.87</v>
      </c>
      <c r="F421" s="158">
        <v>0</v>
      </c>
      <c r="G421" s="158">
        <v>0</v>
      </c>
      <c r="H421" s="158">
        <v>0</v>
      </c>
      <c r="I421" s="158">
        <v>0</v>
      </c>
      <c r="J421" s="158">
        <v>0</v>
      </c>
      <c r="K421" s="158">
        <v>57629.86</v>
      </c>
      <c r="L421" s="158">
        <v>591283.87</v>
      </c>
      <c r="M421" s="158">
        <v>20170.46</v>
      </c>
      <c r="N421" s="158">
        <v>0</v>
      </c>
      <c r="O421" s="158">
        <v>0</v>
      </c>
      <c r="P421" s="158">
        <v>0</v>
      </c>
      <c r="Q421" s="158">
        <v>0</v>
      </c>
      <c r="R421" s="158">
        <v>0</v>
      </c>
      <c r="S421" s="158">
        <v>0</v>
      </c>
      <c r="T421" s="158">
        <f t="shared" si="0"/>
        <v>769404.06</v>
      </c>
    </row>
    <row r="422" spans="1:20" ht="14.4">
      <c r="A422" s="157" t="s">
        <v>149</v>
      </c>
      <c r="B422" s="158">
        <v>2021</v>
      </c>
      <c r="C422" s="158">
        <v>366774.8</v>
      </c>
      <c r="D422" s="158">
        <v>97084.52</v>
      </c>
      <c r="E422" s="158">
        <v>59610.52</v>
      </c>
      <c r="F422" s="158">
        <v>0</v>
      </c>
      <c r="G422" s="158">
        <v>0</v>
      </c>
      <c r="H422" s="158">
        <v>0</v>
      </c>
      <c r="I422" s="158">
        <v>0</v>
      </c>
      <c r="J422" s="158">
        <v>0</v>
      </c>
      <c r="K422" s="158">
        <v>46639.27</v>
      </c>
      <c r="L422" s="158">
        <v>169551.27</v>
      </c>
      <c r="M422" s="158">
        <v>16323.74</v>
      </c>
      <c r="N422" s="158">
        <v>74650</v>
      </c>
      <c r="O422" s="158">
        <v>0</v>
      </c>
      <c r="P422" s="158">
        <v>0</v>
      </c>
      <c r="Q422" s="158">
        <v>0</v>
      </c>
      <c r="R422" s="158">
        <v>0</v>
      </c>
      <c r="S422" s="158">
        <v>0</v>
      </c>
      <c r="T422" s="158">
        <f t="shared" si="0"/>
        <v>366774.8</v>
      </c>
    </row>
    <row r="423" spans="1:20" ht="14.4">
      <c r="A423" s="157" t="s">
        <v>149</v>
      </c>
      <c r="B423" s="158">
        <v>2022</v>
      </c>
      <c r="C423" s="158">
        <v>312625.91999999998</v>
      </c>
      <c r="D423" s="158">
        <v>39746.839999999997</v>
      </c>
      <c r="E423" s="158">
        <v>55386.11</v>
      </c>
      <c r="F423" s="158">
        <v>0</v>
      </c>
      <c r="G423" s="158">
        <v>0</v>
      </c>
      <c r="H423" s="158">
        <v>0</v>
      </c>
      <c r="I423" s="158">
        <v>0</v>
      </c>
      <c r="J423" s="158">
        <v>0</v>
      </c>
      <c r="K423" s="158">
        <v>73288.67</v>
      </c>
      <c r="L423" s="158">
        <v>157720.10999999999</v>
      </c>
      <c r="M423" s="158">
        <v>25651.03</v>
      </c>
      <c r="N423" s="158">
        <v>580</v>
      </c>
      <c r="O423" s="158">
        <v>0</v>
      </c>
      <c r="P423" s="158">
        <v>0</v>
      </c>
      <c r="Q423" s="158">
        <v>0</v>
      </c>
      <c r="R423" s="158">
        <v>0</v>
      </c>
      <c r="S423" s="158">
        <v>0</v>
      </c>
      <c r="T423" s="158">
        <f t="shared" si="0"/>
        <v>312625.91999999998</v>
      </c>
    </row>
    <row r="424" spans="1:20" ht="14.4">
      <c r="A424" s="157" t="s">
        <v>149</v>
      </c>
      <c r="B424" s="158">
        <v>2023</v>
      </c>
      <c r="C424" s="158">
        <v>388538.49</v>
      </c>
      <c r="D424" s="158">
        <v>20521.099999999999</v>
      </c>
      <c r="E424" s="158">
        <v>85714.38</v>
      </c>
      <c r="F424" s="158">
        <v>0</v>
      </c>
      <c r="G424" s="158">
        <v>0</v>
      </c>
      <c r="H424" s="158">
        <v>0</v>
      </c>
      <c r="I424" s="158">
        <v>0</v>
      </c>
      <c r="J424" s="158">
        <v>0</v>
      </c>
      <c r="K424" s="158">
        <v>72656.13</v>
      </c>
      <c r="L424" s="158">
        <v>201508.33</v>
      </c>
      <c r="M424" s="158">
        <v>25429.65</v>
      </c>
      <c r="N424" s="158">
        <v>3230</v>
      </c>
      <c r="O424" s="158">
        <v>0</v>
      </c>
      <c r="P424" s="158">
        <v>0</v>
      </c>
      <c r="Q424" s="158">
        <v>0</v>
      </c>
      <c r="R424" s="158">
        <v>0</v>
      </c>
      <c r="S424" s="158">
        <v>0</v>
      </c>
      <c r="T424" s="158">
        <f t="shared" si="0"/>
        <v>388538.49</v>
      </c>
    </row>
    <row r="425" spans="1:20" ht="14.4">
      <c r="A425" s="157" t="s">
        <v>298</v>
      </c>
      <c r="B425" s="158">
        <v>2015</v>
      </c>
      <c r="C425" s="158">
        <v>12378217</v>
      </c>
      <c r="D425" s="158">
        <v>282411</v>
      </c>
      <c r="E425" s="158">
        <v>2067708</v>
      </c>
      <c r="F425" s="158">
        <v>0</v>
      </c>
      <c r="G425" s="158">
        <v>0</v>
      </c>
      <c r="H425" s="158">
        <v>0</v>
      </c>
      <c r="I425" s="158">
        <v>0</v>
      </c>
      <c r="J425" s="158">
        <v>0</v>
      </c>
      <c r="K425" s="158">
        <v>2388329</v>
      </c>
      <c r="L425" s="158">
        <v>4406632</v>
      </c>
      <c r="M425" s="158">
        <v>3166984</v>
      </c>
      <c r="N425" s="158">
        <v>2416272</v>
      </c>
      <c r="O425" s="158">
        <v>0</v>
      </c>
      <c r="P425" s="158"/>
      <c r="Q425" s="158"/>
      <c r="R425" s="158"/>
      <c r="S425" s="158"/>
      <c r="T425" s="158">
        <f t="shared" si="0"/>
        <v>12378217</v>
      </c>
    </row>
    <row r="426" spans="1:20" ht="14.4">
      <c r="A426" s="157" t="s">
        <v>298</v>
      </c>
      <c r="B426" s="158">
        <v>2016</v>
      </c>
      <c r="C426" s="158">
        <v>12823024</v>
      </c>
      <c r="D426" s="158">
        <v>611349</v>
      </c>
      <c r="E426" s="158">
        <v>2776805</v>
      </c>
      <c r="F426" s="158">
        <v>0</v>
      </c>
      <c r="G426" s="158">
        <v>0</v>
      </c>
      <c r="H426" s="158">
        <v>0</v>
      </c>
      <c r="I426" s="158">
        <v>0</v>
      </c>
      <c r="J426" s="158">
        <v>0</v>
      </c>
      <c r="K426" s="158">
        <v>2479001</v>
      </c>
      <c r="L426" s="158">
        <v>4638365</v>
      </c>
      <c r="M426" s="158">
        <v>3042893</v>
      </c>
      <c r="N426" s="158">
        <v>1988365</v>
      </c>
      <c r="O426" s="158">
        <v>674400</v>
      </c>
      <c r="P426" s="158">
        <v>0</v>
      </c>
      <c r="Q426" s="158">
        <v>0</v>
      </c>
      <c r="R426" s="158">
        <v>0</v>
      </c>
      <c r="S426" s="158">
        <v>0</v>
      </c>
      <c r="T426" s="158">
        <f t="shared" si="0"/>
        <v>12823024</v>
      </c>
    </row>
    <row r="427" spans="1:20" ht="14.4">
      <c r="A427" s="157" t="s">
        <v>298</v>
      </c>
      <c r="B427" s="158">
        <v>2017</v>
      </c>
      <c r="C427" s="158">
        <v>11845538.640000001</v>
      </c>
      <c r="D427" s="158">
        <v>526347.17000000004</v>
      </c>
      <c r="E427" s="158">
        <v>1016596.98</v>
      </c>
      <c r="F427" s="158">
        <v>0</v>
      </c>
      <c r="G427" s="158">
        <v>0</v>
      </c>
      <c r="H427" s="158">
        <v>0</v>
      </c>
      <c r="I427" s="158">
        <v>0</v>
      </c>
      <c r="J427" s="158">
        <v>0</v>
      </c>
      <c r="K427" s="158">
        <v>1762545.68</v>
      </c>
      <c r="L427" s="158">
        <v>3487090.5</v>
      </c>
      <c r="M427" s="158">
        <v>2882968.83</v>
      </c>
      <c r="N427" s="158">
        <v>2696337.63</v>
      </c>
      <c r="O427" s="158">
        <v>0</v>
      </c>
      <c r="P427" s="158">
        <v>0</v>
      </c>
      <c r="Q427" s="158">
        <v>0</v>
      </c>
      <c r="R427" s="158">
        <v>0</v>
      </c>
      <c r="S427" s="158">
        <v>0</v>
      </c>
      <c r="T427" s="158">
        <f t="shared" si="0"/>
        <v>11845538.640000001</v>
      </c>
    </row>
    <row r="428" spans="1:20" ht="14.4">
      <c r="A428" s="157" t="s">
        <v>298</v>
      </c>
      <c r="B428" s="158">
        <v>2018</v>
      </c>
      <c r="C428" s="158">
        <v>12577191</v>
      </c>
      <c r="D428" s="158">
        <v>460915</v>
      </c>
      <c r="E428" s="158">
        <v>1243211</v>
      </c>
      <c r="F428" s="158">
        <v>0</v>
      </c>
      <c r="G428" s="158">
        <v>0</v>
      </c>
      <c r="H428" s="158">
        <v>0</v>
      </c>
      <c r="I428" s="158">
        <v>0</v>
      </c>
      <c r="J428" s="158">
        <v>0</v>
      </c>
      <c r="K428" s="158">
        <v>1731662</v>
      </c>
      <c r="L428" s="158">
        <v>4620611</v>
      </c>
      <c r="M428" s="158">
        <v>2876194</v>
      </c>
      <c r="N428" s="158">
        <v>2105512</v>
      </c>
      <c r="O428" s="158">
        <v>81641</v>
      </c>
      <c r="P428" s="158">
        <v>0</v>
      </c>
      <c r="Q428" s="158">
        <v>0</v>
      </c>
      <c r="R428" s="158">
        <v>0</v>
      </c>
      <c r="S428" s="158">
        <v>0</v>
      </c>
      <c r="T428" s="158">
        <f t="shared" si="0"/>
        <v>12577191</v>
      </c>
    </row>
    <row r="429" spans="1:20" ht="14.4">
      <c r="A429" s="157" t="s">
        <v>298</v>
      </c>
      <c r="B429" s="158">
        <v>2019</v>
      </c>
      <c r="C429" s="158">
        <v>14277590</v>
      </c>
      <c r="D429" s="158">
        <v>630127</v>
      </c>
      <c r="E429" s="158">
        <v>2470504</v>
      </c>
      <c r="F429" s="158">
        <v>8470721</v>
      </c>
      <c r="G429" s="158">
        <v>0</v>
      </c>
      <c r="H429" s="158">
        <v>0</v>
      </c>
      <c r="I429" s="158">
        <v>0</v>
      </c>
      <c r="J429" s="158">
        <v>0</v>
      </c>
      <c r="K429" s="158">
        <v>1960997</v>
      </c>
      <c r="L429" s="158">
        <v>3676518</v>
      </c>
      <c r="M429" s="158">
        <v>3261083</v>
      </c>
      <c r="N429" s="158">
        <v>2908488.1</v>
      </c>
      <c r="O429" s="158">
        <v>605715</v>
      </c>
      <c r="P429" s="158">
        <v>0</v>
      </c>
      <c r="Q429" s="158">
        <v>0</v>
      </c>
      <c r="R429" s="158">
        <v>0</v>
      </c>
      <c r="S429" s="158">
        <v>0</v>
      </c>
      <c r="T429" s="158">
        <f t="shared" si="0"/>
        <v>14277590</v>
      </c>
    </row>
    <row r="430" spans="1:20" ht="14.4">
      <c r="A430" s="157" t="s">
        <v>298</v>
      </c>
      <c r="B430" s="158">
        <v>2020</v>
      </c>
      <c r="C430" s="158">
        <v>10263696</v>
      </c>
      <c r="D430" s="158">
        <v>1142993</v>
      </c>
      <c r="E430" s="158">
        <v>2922525</v>
      </c>
      <c r="F430" s="158">
        <v>0</v>
      </c>
      <c r="G430" s="158">
        <v>0</v>
      </c>
      <c r="H430" s="158">
        <v>0</v>
      </c>
      <c r="I430" s="158">
        <v>0</v>
      </c>
      <c r="J430" s="158">
        <v>0</v>
      </c>
      <c r="K430" s="158">
        <v>1151333</v>
      </c>
      <c r="L430" s="158">
        <v>3151017</v>
      </c>
      <c r="M430" s="158">
        <v>2214883</v>
      </c>
      <c r="N430" s="158">
        <v>823938</v>
      </c>
      <c r="O430" s="158">
        <v>0</v>
      </c>
      <c r="P430" s="158">
        <v>0</v>
      </c>
      <c r="Q430" s="158">
        <v>0</v>
      </c>
      <c r="R430" s="158">
        <v>0</v>
      </c>
      <c r="S430" s="158">
        <v>0</v>
      </c>
      <c r="T430" s="158">
        <f t="shared" si="0"/>
        <v>10263696</v>
      </c>
    </row>
    <row r="431" spans="1:20" ht="14.4">
      <c r="A431" s="157" t="s">
        <v>298</v>
      </c>
      <c r="B431" s="158">
        <v>2021</v>
      </c>
      <c r="C431" s="158">
        <v>16222772</v>
      </c>
      <c r="D431" s="158">
        <v>1976582</v>
      </c>
      <c r="E431" s="158">
        <v>2495278</v>
      </c>
      <c r="F431" s="158">
        <v>0</v>
      </c>
      <c r="G431" s="158">
        <v>0</v>
      </c>
      <c r="H431" s="158">
        <v>0</v>
      </c>
      <c r="I431" s="158">
        <v>0</v>
      </c>
      <c r="J431" s="158">
        <v>0</v>
      </c>
      <c r="K431" s="158">
        <v>2239215</v>
      </c>
      <c r="L431" s="158">
        <v>5606623</v>
      </c>
      <c r="M431" s="158">
        <v>3269785</v>
      </c>
      <c r="N431" s="158">
        <v>2611871</v>
      </c>
      <c r="O431" s="158">
        <v>0</v>
      </c>
      <c r="P431" s="158">
        <v>0</v>
      </c>
      <c r="Q431" s="158">
        <v>0</v>
      </c>
      <c r="R431" s="158">
        <v>0</v>
      </c>
      <c r="S431" s="158">
        <v>0</v>
      </c>
      <c r="T431" s="158">
        <f t="shared" si="0"/>
        <v>16222772</v>
      </c>
    </row>
    <row r="432" spans="1:20" ht="14.4">
      <c r="A432" s="157" t="s">
        <v>298</v>
      </c>
      <c r="B432" s="158">
        <v>2022</v>
      </c>
      <c r="C432" s="158">
        <v>16038760</v>
      </c>
      <c r="D432" s="158">
        <v>1642490.66</v>
      </c>
      <c r="E432" s="158">
        <v>2908724</v>
      </c>
      <c r="F432" s="158">
        <v>0</v>
      </c>
      <c r="G432" s="158">
        <v>0</v>
      </c>
      <c r="H432" s="158">
        <v>0</v>
      </c>
      <c r="I432" s="158">
        <v>0</v>
      </c>
      <c r="J432" s="158">
        <v>0</v>
      </c>
      <c r="K432" s="158">
        <v>1699878</v>
      </c>
      <c r="L432" s="158">
        <v>6051296</v>
      </c>
      <c r="M432" s="158">
        <v>2688492</v>
      </c>
      <c r="N432" s="158">
        <v>2690371</v>
      </c>
      <c r="O432" s="158">
        <v>0</v>
      </c>
      <c r="P432" s="158">
        <v>0</v>
      </c>
      <c r="Q432" s="158">
        <v>0</v>
      </c>
      <c r="R432" s="158">
        <v>0</v>
      </c>
      <c r="S432" s="158">
        <v>0</v>
      </c>
      <c r="T432" s="158">
        <f t="shared" si="0"/>
        <v>16038760</v>
      </c>
    </row>
    <row r="433" spans="1:20" ht="14.4">
      <c r="A433" s="157" t="s">
        <v>298</v>
      </c>
      <c r="B433" s="158">
        <v>2023</v>
      </c>
      <c r="C433" s="158">
        <v>18155174</v>
      </c>
      <c r="D433" s="158">
        <v>1589712</v>
      </c>
      <c r="E433" s="158">
        <v>2856883</v>
      </c>
      <c r="F433" s="158">
        <v>0</v>
      </c>
      <c r="G433" s="158">
        <v>0</v>
      </c>
      <c r="H433" s="158">
        <v>0</v>
      </c>
      <c r="I433" s="158">
        <v>0</v>
      </c>
      <c r="J433" s="158">
        <v>0</v>
      </c>
      <c r="K433" s="158">
        <v>1826738</v>
      </c>
      <c r="L433" s="158">
        <v>6683407</v>
      </c>
      <c r="M433" s="158">
        <v>3488306</v>
      </c>
      <c r="N433" s="158">
        <v>3299841</v>
      </c>
      <c r="O433" s="158">
        <v>0</v>
      </c>
      <c r="P433" s="158">
        <v>0</v>
      </c>
      <c r="Q433" s="158">
        <v>0</v>
      </c>
      <c r="R433" s="158">
        <v>0</v>
      </c>
      <c r="S433" s="158">
        <v>0</v>
      </c>
      <c r="T433" s="158">
        <f t="shared" si="0"/>
        <v>18155174</v>
      </c>
    </row>
    <row r="434" spans="1:20" ht="14.4">
      <c r="A434" s="157" t="s">
        <v>152</v>
      </c>
      <c r="B434" s="158">
        <v>2015</v>
      </c>
      <c r="C434" s="158">
        <v>591806.13</v>
      </c>
      <c r="D434" s="158">
        <v>0</v>
      </c>
      <c r="E434" s="158">
        <v>336486.64</v>
      </c>
      <c r="F434" s="158">
        <v>0</v>
      </c>
      <c r="G434" s="158">
        <v>0</v>
      </c>
      <c r="H434" s="158">
        <v>0</v>
      </c>
      <c r="I434" s="158">
        <v>0</v>
      </c>
      <c r="J434" s="158">
        <v>0</v>
      </c>
      <c r="K434" s="158">
        <v>141160.66</v>
      </c>
      <c r="L434" s="158">
        <v>358081.2</v>
      </c>
      <c r="M434" s="158">
        <v>0</v>
      </c>
      <c r="N434" s="158">
        <v>92564.27</v>
      </c>
      <c r="O434" s="158">
        <v>0</v>
      </c>
      <c r="P434" s="158"/>
      <c r="Q434" s="158"/>
      <c r="R434" s="158"/>
      <c r="S434" s="158"/>
      <c r="T434" s="158">
        <f t="shared" si="0"/>
        <v>591806.13</v>
      </c>
    </row>
    <row r="435" spans="1:20" ht="14.4">
      <c r="A435" s="157" t="s">
        <v>152</v>
      </c>
      <c r="B435" s="158">
        <v>2016</v>
      </c>
      <c r="C435" s="158">
        <v>840759.85</v>
      </c>
      <c r="D435" s="158">
        <v>0</v>
      </c>
      <c r="E435" s="158">
        <v>81140.429999999993</v>
      </c>
      <c r="F435" s="158">
        <v>0</v>
      </c>
      <c r="G435" s="158">
        <v>0</v>
      </c>
      <c r="H435" s="158">
        <v>0</v>
      </c>
      <c r="I435" s="158">
        <v>0</v>
      </c>
      <c r="J435" s="158">
        <v>0</v>
      </c>
      <c r="K435" s="158">
        <v>160511.35999999999</v>
      </c>
      <c r="L435" s="158">
        <v>395685.48</v>
      </c>
      <c r="M435" s="158">
        <v>133007.9</v>
      </c>
      <c r="N435" s="158">
        <v>151555.10999999999</v>
      </c>
      <c r="O435" s="158">
        <v>0</v>
      </c>
      <c r="P435" s="158">
        <v>0</v>
      </c>
      <c r="Q435" s="158">
        <v>0</v>
      </c>
      <c r="R435" s="158">
        <v>0</v>
      </c>
      <c r="S435" s="158">
        <v>0</v>
      </c>
      <c r="T435" s="158">
        <f t="shared" si="0"/>
        <v>840759.85</v>
      </c>
    </row>
    <row r="436" spans="1:20" ht="14.4">
      <c r="A436" s="157" t="s">
        <v>152</v>
      </c>
      <c r="B436" s="158">
        <v>2017</v>
      </c>
      <c r="C436" s="158">
        <v>1696551.28</v>
      </c>
      <c r="D436" s="158">
        <v>218511.5</v>
      </c>
      <c r="E436" s="158">
        <v>458663.4</v>
      </c>
      <c r="F436" s="158">
        <v>0</v>
      </c>
      <c r="G436" s="158">
        <v>0</v>
      </c>
      <c r="H436" s="158">
        <v>0</v>
      </c>
      <c r="I436" s="158">
        <v>0</v>
      </c>
      <c r="J436" s="158">
        <v>0</v>
      </c>
      <c r="K436" s="158">
        <v>184957.1</v>
      </c>
      <c r="L436" s="158">
        <v>538463.49</v>
      </c>
      <c r="M436" s="158">
        <v>132305</v>
      </c>
      <c r="N436" s="158">
        <v>382162.02</v>
      </c>
      <c r="O436" s="158">
        <v>0</v>
      </c>
      <c r="P436" s="158">
        <v>0</v>
      </c>
      <c r="Q436" s="158">
        <v>0</v>
      </c>
      <c r="R436" s="158">
        <v>0</v>
      </c>
      <c r="S436" s="158">
        <v>0</v>
      </c>
      <c r="T436" s="158">
        <f t="shared" si="0"/>
        <v>1696551.28</v>
      </c>
    </row>
    <row r="437" spans="1:20" ht="14.4">
      <c r="A437" s="157" t="s">
        <v>152</v>
      </c>
      <c r="B437" s="158">
        <v>2018</v>
      </c>
      <c r="C437" s="158">
        <v>1724288.78</v>
      </c>
      <c r="D437" s="158">
        <v>64957.8</v>
      </c>
      <c r="E437" s="158">
        <v>95801.97</v>
      </c>
      <c r="F437" s="158">
        <v>0</v>
      </c>
      <c r="G437" s="158">
        <v>0</v>
      </c>
      <c r="H437" s="158">
        <v>0</v>
      </c>
      <c r="I437" s="158">
        <v>0</v>
      </c>
      <c r="J437" s="158">
        <v>0</v>
      </c>
      <c r="K437" s="158">
        <v>375832.39</v>
      </c>
      <c r="L437" s="158">
        <v>800492</v>
      </c>
      <c r="M437" s="158">
        <v>0</v>
      </c>
      <c r="N437" s="158">
        <v>452162.87</v>
      </c>
      <c r="O437" s="158">
        <v>0</v>
      </c>
      <c r="P437" s="158">
        <v>0</v>
      </c>
      <c r="Q437" s="158">
        <v>0</v>
      </c>
      <c r="R437" s="158">
        <v>0</v>
      </c>
      <c r="S437" s="158">
        <v>0</v>
      </c>
      <c r="T437" s="158">
        <f t="shared" si="0"/>
        <v>1724288.78</v>
      </c>
    </row>
    <row r="438" spans="1:20" ht="14.4">
      <c r="A438" s="157" t="s">
        <v>152</v>
      </c>
      <c r="B438" s="158">
        <v>2019</v>
      </c>
      <c r="C438" s="158">
        <v>3531644.37</v>
      </c>
      <c r="D438" s="158">
        <v>106275</v>
      </c>
      <c r="E438" s="158">
        <v>560859.77</v>
      </c>
      <c r="F438" s="158">
        <v>0</v>
      </c>
      <c r="G438" s="158">
        <v>0</v>
      </c>
      <c r="H438" s="158">
        <v>0</v>
      </c>
      <c r="I438" s="158">
        <v>0</v>
      </c>
      <c r="J438" s="158">
        <v>0</v>
      </c>
      <c r="K438" s="158">
        <v>462052.45</v>
      </c>
      <c r="L438" s="158">
        <v>2162763.9500000002</v>
      </c>
      <c r="M438" s="158">
        <v>0</v>
      </c>
      <c r="N438" s="158">
        <v>345968.2</v>
      </c>
      <c r="O438" s="158">
        <v>0</v>
      </c>
      <c r="P438" s="158">
        <v>0</v>
      </c>
      <c r="Q438" s="158">
        <v>0</v>
      </c>
      <c r="R438" s="158">
        <v>0</v>
      </c>
      <c r="S438" s="158">
        <v>0</v>
      </c>
      <c r="T438" s="158">
        <f t="shared" si="0"/>
        <v>3531644.37</v>
      </c>
    </row>
    <row r="439" spans="1:20" ht="14.4">
      <c r="A439" s="157" t="s">
        <v>152</v>
      </c>
      <c r="B439" s="158">
        <v>2020</v>
      </c>
      <c r="C439" s="158">
        <v>2462134.71</v>
      </c>
      <c r="D439" s="158">
        <v>146238.01999999999</v>
      </c>
      <c r="E439" s="158">
        <v>419054.44</v>
      </c>
      <c r="F439" s="158">
        <v>0</v>
      </c>
      <c r="G439" s="158">
        <v>0</v>
      </c>
      <c r="H439" s="158">
        <v>0</v>
      </c>
      <c r="I439" s="158">
        <v>0</v>
      </c>
      <c r="J439" s="158">
        <v>0</v>
      </c>
      <c r="K439" s="158">
        <v>484222.43</v>
      </c>
      <c r="L439" s="158">
        <v>1198859.47</v>
      </c>
      <c r="M439" s="158">
        <v>0</v>
      </c>
      <c r="N439" s="158">
        <v>359998.37</v>
      </c>
      <c r="O439" s="158">
        <v>0</v>
      </c>
      <c r="P439" s="158">
        <v>0</v>
      </c>
      <c r="Q439" s="158">
        <v>0</v>
      </c>
      <c r="R439" s="158">
        <v>0</v>
      </c>
      <c r="S439" s="158">
        <v>0</v>
      </c>
      <c r="T439" s="158">
        <f t="shared" si="0"/>
        <v>2462134.71</v>
      </c>
    </row>
    <row r="440" spans="1:20" ht="14.4">
      <c r="A440" s="157" t="s">
        <v>152</v>
      </c>
      <c r="B440" s="158">
        <v>2021</v>
      </c>
      <c r="C440" s="158">
        <v>1890330.99</v>
      </c>
      <c r="D440" s="158">
        <v>72993.600000000006</v>
      </c>
      <c r="E440" s="158">
        <v>606302.04</v>
      </c>
      <c r="F440" s="158">
        <v>0</v>
      </c>
      <c r="G440" s="158">
        <v>87697.71</v>
      </c>
      <c r="H440" s="158">
        <v>0</v>
      </c>
      <c r="I440" s="158">
        <v>0</v>
      </c>
      <c r="J440" s="158">
        <v>0</v>
      </c>
      <c r="K440" s="158">
        <v>535096.37</v>
      </c>
      <c r="L440" s="158">
        <v>429591.28</v>
      </c>
      <c r="M440" s="158">
        <v>0</v>
      </c>
      <c r="N440" s="158">
        <v>319341.3</v>
      </c>
      <c r="O440" s="158">
        <v>0</v>
      </c>
      <c r="P440" s="158">
        <v>0</v>
      </c>
      <c r="Q440" s="158">
        <v>0</v>
      </c>
      <c r="R440" s="158">
        <v>0</v>
      </c>
      <c r="S440" s="158">
        <v>0</v>
      </c>
      <c r="T440" s="158">
        <f t="shared" si="0"/>
        <v>1802633.28</v>
      </c>
    </row>
    <row r="441" spans="1:20" ht="14.4">
      <c r="A441" s="157" t="s">
        <v>152</v>
      </c>
      <c r="B441" s="158">
        <v>2022</v>
      </c>
      <c r="C441" s="158">
        <v>1814076.6</v>
      </c>
      <c r="D441" s="158">
        <v>80919.960000000006</v>
      </c>
      <c r="E441" s="158">
        <v>528839.26</v>
      </c>
      <c r="F441" s="158">
        <v>0</v>
      </c>
      <c r="G441" s="158">
        <v>0</v>
      </c>
      <c r="H441" s="158">
        <v>0</v>
      </c>
      <c r="I441" s="158">
        <v>0</v>
      </c>
      <c r="J441" s="158">
        <v>0</v>
      </c>
      <c r="K441" s="158">
        <v>515776.44</v>
      </c>
      <c r="L441" s="158">
        <v>456243.97</v>
      </c>
      <c r="M441" s="158">
        <v>0</v>
      </c>
      <c r="N441" s="158">
        <v>313216.93</v>
      </c>
      <c r="O441" s="158">
        <v>0</v>
      </c>
      <c r="P441" s="158">
        <v>0</v>
      </c>
      <c r="Q441" s="158">
        <v>0</v>
      </c>
      <c r="R441" s="158">
        <v>0</v>
      </c>
      <c r="S441" s="158">
        <v>0</v>
      </c>
      <c r="T441" s="158">
        <f t="shared" si="0"/>
        <v>1814076.6</v>
      </c>
    </row>
    <row r="442" spans="1:20" ht="14.4">
      <c r="A442" s="157" t="s">
        <v>152</v>
      </c>
      <c r="B442" s="158">
        <v>2023</v>
      </c>
      <c r="C442" s="158">
        <v>2607912.73</v>
      </c>
      <c r="D442" s="158">
        <v>61103.76</v>
      </c>
      <c r="E442" s="158">
        <v>425653.18</v>
      </c>
      <c r="F442" s="158">
        <v>0</v>
      </c>
      <c r="G442" s="158">
        <v>0</v>
      </c>
      <c r="H442" s="158">
        <v>0</v>
      </c>
      <c r="I442" s="158">
        <v>0</v>
      </c>
      <c r="J442" s="158">
        <v>0</v>
      </c>
      <c r="K442" s="158">
        <v>541658.79</v>
      </c>
      <c r="L442" s="158">
        <v>671641.21</v>
      </c>
      <c r="M442" s="158">
        <v>0</v>
      </c>
      <c r="N442" s="158">
        <v>968959.55</v>
      </c>
      <c r="O442" s="158">
        <v>0</v>
      </c>
      <c r="P442" s="158">
        <v>0</v>
      </c>
      <c r="Q442" s="158">
        <v>0</v>
      </c>
      <c r="R442" s="158">
        <v>0</v>
      </c>
      <c r="S442" s="158">
        <v>0</v>
      </c>
      <c r="T442" s="158">
        <f t="shared" si="0"/>
        <v>2607912.73</v>
      </c>
    </row>
    <row r="443" spans="1:20" ht="14.4">
      <c r="A443" s="157" t="s">
        <v>5</v>
      </c>
      <c r="B443" s="158">
        <v>2015</v>
      </c>
      <c r="C443" s="158">
        <v>465402573.64999998</v>
      </c>
      <c r="D443" s="158">
        <v>30243752.920000002</v>
      </c>
      <c r="E443" s="158">
        <v>30083801.109999999</v>
      </c>
      <c r="F443" s="158">
        <v>42602751.630000003</v>
      </c>
      <c r="G443" s="158">
        <v>0</v>
      </c>
      <c r="H443" s="158">
        <v>0</v>
      </c>
      <c r="I443" s="158">
        <v>0</v>
      </c>
      <c r="J443" s="158">
        <v>0</v>
      </c>
      <c r="K443" s="158">
        <v>96563331.120000005</v>
      </c>
      <c r="L443" s="158">
        <v>117313316.54000001</v>
      </c>
      <c r="M443" s="158">
        <v>0</v>
      </c>
      <c r="N443" s="158">
        <v>0</v>
      </c>
      <c r="O443" s="158">
        <v>278160539.81999999</v>
      </c>
      <c r="P443" s="158"/>
      <c r="Q443" s="158"/>
      <c r="R443" s="158"/>
      <c r="S443" s="158"/>
      <c r="T443" s="158">
        <f t="shared" si="0"/>
        <v>465402573.64999998</v>
      </c>
    </row>
    <row r="444" spans="1:20" ht="14.4">
      <c r="A444" s="157" t="s">
        <v>5</v>
      </c>
      <c r="B444" s="158">
        <v>2016</v>
      </c>
      <c r="C444" s="158">
        <v>617138761.88999999</v>
      </c>
      <c r="D444" s="158">
        <v>-27537803.129999999</v>
      </c>
      <c r="E444" s="158">
        <v>-32842748.66</v>
      </c>
      <c r="F444" s="158">
        <v>0</v>
      </c>
      <c r="G444" s="158">
        <v>53844210</v>
      </c>
      <c r="H444" s="158">
        <v>0</v>
      </c>
      <c r="I444" s="158">
        <v>0</v>
      </c>
      <c r="J444" s="158">
        <v>0</v>
      </c>
      <c r="K444" s="158">
        <v>91426806.590000004</v>
      </c>
      <c r="L444" s="158">
        <v>120296902.79000001</v>
      </c>
      <c r="M444" s="158">
        <v>0</v>
      </c>
      <c r="N444" s="158">
        <v>388719082.01999998</v>
      </c>
      <c r="O444" s="158">
        <v>16695970.49</v>
      </c>
      <c r="P444" s="158">
        <v>0</v>
      </c>
      <c r="Q444" s="158">
        <v>53844210</v>
      </c>
      <c r="R444" s="158">
        <v>0</v>
      </c>
      <c r="S444" s="158">
        <v>0</v>
      </c>
      <c r="T444" s="158">
        <f t="shared" si="0"/>
        <v>563294551.88999999</v>
      </c>
    </row>
    <row r="445" spans="1:20" ht="14.4">
      <c r="A445" s="157" t="s">
        <v>5</v>
      </c>
      <c r="B445" s="158">
        <v>2017</v>
      </c>
      <c r="C445" s="158">
        <v>548964114</v>
      </c>
      <c r="D445" s="158">
        <v>54983744</v>
      </c>
      <c r="E445" s="158">
        <v>28704350</v>
      </c>
      <c r="F445" s="158">
        <v>0</v>
      </c>
      <c r="G445" s="158">
        <v>31583172</v>
      </c>
      <c r="H445" s="158">
        <v>-13224</v>
      </c>
      <c r="I445" s="158">
        <v>0</v>
      </c>
      <c r="J445" s="158">
        <v>0</v>
      </c>
      <c r="K445" s="158">
        <v>89871558.359999999</v>
      </c>
      <c r="L445" s="158">
        <v>159129750</v>
      </c>
      <c r="M445" s="158">
        <v>0</v>
      </c>
      <c r="N445" s="158">
        <v>261379892</v>
      </c>
      <c r="O445" s="158">
        <v>9878564</v>
      </c>
      <c r="P445" s="158">
        <v>0</v>
      </c>
      <c r="Q445" s="158">
        <v>0</v>
      </c>
      <c r="R445" s="158">
        <v>0</v>
      </c>
      <c r="S445" s="158">
        <v>0</v>
      </c>
      <c r="T445" s="158">
        <f t="shared" si="0"/>
        <v>517380942</v>
      </c>
    </row>
    <row r="446" spans="1:20" ht="14.4">
      <c r="A446" s="157" t="s">
        <v>5</v>
      </c>
      <c r="B446" s="158">
        <v>2018</v>
      </c>
      <c r="C446" s="158">
        <v>563606572.71000004</v>
      </c>
      <c r="D446" s="158">
        <v>35203005</v>
      </c>
      <c r="E446" s="158">
        <v>39248789.490000002</v>
      </c>
      <c r="F446" s="158">
        <v>0</v>
      </c>
      <c r="G446" s="158">
        <v>73668910</v>
      </c>
      <c r="H446" s="158">
        <v>0</v>
      </c>
      <c r="I446" s="158">
        <v>0</v>
      </c>
      <c r="J446" s="158">
        <v>0</v>
      </c>
      <c r="K446" s="158">
        <v>93356603.129999995</v>
      </c>
      <c r="L446" s="158">
        <v>172850675.30000001</v>
      </c>
      <c r="M446" s="158">
        <v>0</v>
      </c>
      <c r="N446" s="158">
        <v>244655399.47999999</v>
      </c>
      <c r="O446" s="158">
        <v>13495105.310000001</v>
      </c>
      <c r="P446" s="158">
        <v>71027742</v>
      </c>
      <c r="Q446" s="158">
        <v>0</v>
      </c>
      <c r="R446" s="158">
        <v>0</v>
      </c>
      <c r="S446" s="158">
        <v>0</v>
      </c>
      <c r="T446" s="158">
        <f t="shared" si="0"/>
        <v>489937662.71000004</v>
      </c>
    </row>
    <row r="447" spans="1:20" ht="14.4">
      <c r="A447" s="157" t="s">
        <v>5</v>
      </c>
      <c r="B447" s="158">
        <v>2019</v>
      </c>
      <c r="C447" s="158">
        <v>504959941</v>
      </c>
      <c r="D447" s="158">
        <v>44884688</v>
      </c>
      <c r="E447" s="158">
        <v>61250038</v>
      </c>
      <c r="F447" s="158">
        <v>0</v>
      </c>
      <c r="G447" s="158">
        <v>10608856</v>
      </c>
      <c r="H447" s="158">
        <v>0</v>
      </c>
      <c r="I447" s="158">
        <v>0</v>
      </c>
      <c r="J447" s="158">
        <v>0</v>
      </c>
      <c r="K447" s="158">
        <v>87292573</v>
      </c>
      <c r="L447" s="158">
        <v>163640994</v>
      </c>
      <c r="M447" s="158">
        <v>0</v>
      </c>
      <c r="N447" s="158">
        <v>186154296</v>
      </c>
      <c r="O447" s="158">
        <v>6622040</v>
      </c>
      <c r="P447" s="158">
        <v>10608856</v>
      </c>
      <c r="Q447" s="158">
        <v>0</v>
      </c>
      <c r="R447" s="158">
        <v>0</v>
      </c>
      <c r="S447" s="158">
        <v>0</v>
      </c>
      <c r="T447" s="158">
        <f t="shared" si="0"/>
        <v>494351085</v>
      </c>
    </row>
    <row r="448" spans="1:20" ht="14.4">
      <c r="A448" s="157" t="s">
        <v>5</v>
      </c>
      <c r="B448" s="158">
        <v>2020</v>
      </c>
      <c r="C448" s="158">
        <v>565761123</v>
      </c>
      <c r="D448" s="158">
        <v>32722455</v>
      </c>
      <c r="E448" s="158">
        <v>117815060</v>
      </c>
      <c r="F448" s="158">
        <v>0</v>
      </c>
      <c r="G448" s="158">
        <v>0</v>
      </c>
      <c r="H448" s="158">
        <v>0</v>
      </c>
      <c r="I448" s="158">
        <v>0</v>
      </c>
      <c r="J448" s="158">
        <v>0</v>
      </c>
      <c r="K448" s="158">
        <v>85574950</v>
      </c>
      <c r="L448" s="158">
        <v>125005913</v>
      </c>
      <c r="M448" s="158">
        <v>0</v>
      </c>
      <c r="N448" s="158">
        <v>234471663</v>
      </c>
      <c r="O448" s="158">
        <v>2893537</v>
      </c>
      <c r="P448" s="158">
        <v>0</v>
      </c>
      <c r="Q448" s="158">
        <v>0</v>
      </c>
      <c r="R448" s="158">
        <v>0</v>
      </c>
      <c r="S448" s="158">
        <v>0</v>
      </c>
      <c r="T448" s="158">
        <f t="shared" si="0"/>
        <v>565761123</v>
      </c>
    </row>
    <row r="449" spans="1:20" ht="14.4">
      <c r="A449" s="157" t="s">
        <v>5</v>
      </c>
      <c r="B449" s="158">
        <v>2021</v>
      </c>
      <c r="C449" s="158">
        <v>610420130</v>
      </c>
      <c r="D449" s="158">
        <v>35692654</v>
      </c>
      <c r="E449" s="158">
        <v>125199494</v>
      </c>
      <c r="F449" s="158">
        <v>0</v>
      </c>
      <c r="G449" s="158">
        <v>334650</v>
      </c>
      <c r="H449" s="158">
        <v>0</v>
      </c>
      <c r="I449" s="158">
        <v>0</v>
      </c>
      <c r="J449" s="158">
        <v>0</v>
      </c>
      <c r="K449" s="158">
        <v>85561903</v>
      </c>
      <c r="L449" s="158">
        <v>106752658</v>
      </c>
      <c r="M449" s="158">
        <v>0</v>
      </c>
      <c r="N449" s="158">
        <v>288956843</v>
      </c>
      <c r="O449" s="158">
        <v>3949232</v>
      </c>
      <c r="P449" s="158">
        <v>334650</v>
      </c>
      <c r="Q449" s="158">
        <v>0</v>
      </c>
      <c r="R449" s="158">
        <v>0</v>
      </c>
      <c r="S449" s="158">
        <v>0</v>
      </c>
      <c r="T449" s="158">
        <f t="shared" si="0"/>
        <v>610085480</v>
      </c>
    </row>
    <row r="450" spans="1:20" ht="14.4">
      <c r="A450" s="157" t="s">
        <v>5</v>
      </c>
      <c r="B450" s="158">
        <v>2022</v>
      </c>
      <c r="C450" s="158">
        <v>681954313.12</v>
      </c>
      <c r="D450" s="158">
        <v>34262039.189999998</v>
      </c>
      <c r="E450" s="158">
        <v>127521746.47</v>
      </c>
      <c r="F450" s="158">
        <v>0</v>
      </c>
      <c r="G450" s="158">
        <v>0</v>
      </c>
      <c r="H450" s="158">
        <v>2292248.14</v>
      </c>
      <c r="I450" s="158">
        <v>0</v>
      </c>
      <c r="J450" s="158">
        <v>-68709778.209999993</v>
      </c>
      <c r="K450" s="158">
        <v>80169881.069999993</v>
      </c>
      <c r="L450" s="158">
        <v>113885095.17</v>
      </c>
      <c r="M450" s="158">
        <v>0</v>
      </c>
      <c r="N450" s="158">
        <v>353395114.45999998</v>
      </c>
      <c r="O450" s="158">
        <v>6982475.9500000002</v>
      </c>
      <c r="P450" s="158">
        <v>68709778.209999993</v>
      </c>
      <c r="Q450" s="158">
        <v>0</v>
      </c>
      <c r="R450" s="158">
        <v>0</v>
      </c>
      <c r="S450" s="158">
        <v>0</v>
      </c>
      <c r="T450" s="158">
        <f t="shared" si="0"/>
        <v>681954313.12</v>
      </c>
    </row>
    <row r="451" spans="1:20" ht="14.4">
      <c r="A451" s="157" t="s">
        <v>5</v>
      </c>
      <c r="B451" s="158">
        <v>2023</v>
      </c>
      <c r="C451" s="158">
        <v>690526526</v>
      </c>
      <c r="D451" s="158">
        <v>42579788</v>
      </c>
      <c r="E451" s="158">
        <v>96289047</v>
      </c>
      <c r="F451" s="158">
        <v>0</v>
      </c>
      <c r="G451" s="158">
        <v>55801062</v>
      </c>
      <c r="H451" s="158">
        <v>0</v>
      </c>
      <c r="I451" s="158">
        <v>0</v>
      </c>
      <c r="J451" s="158">
        <v>0</v>
      </c>
      <c r="K451" s="158">
        <v>86103905</v>
      </c>
      <c r="L451" s="158">
        <v>126073837</v>
      </c>
      <c r="M451" s="158">
        <v>0</v>
      </c>
      <c r="N451" s="158">
        <v>373988553</v>
      </c>
      <c r="O451" s="158">
        <v>8071183</v>
      </c>
      <c r="P451" s="158">
        <v>179800</v>
      </c>
      <c r="Q451" s="158">
        <v>0</v>
      </c>
      <c r="R451" s="158">
        <v>0</v>
      </c>
      <c r="S451" s="158">
        <v>0</v>
      </c>
      <c r="T451" s="158">
        <f t="shared" si="0"/>
        <v>634725464</v>
      </c>
    </row>
    <row r="452" spans="1:20" ht="14.4">
      <c r="A452" s="157" t="s">
        <v>153</v>
      </c>
      <c r="B452" s="158">
        <v>2015</v>
      </c>
      <c r="C452" s="158">
        <v>1040957.28</v>
      </c>
      <c r="D452" s="158">
        <v>36101.120000000003</v>
      </c>
      <c r="E452" s="158">
        <v>-521208.41</v>
      </c>
      <c r="F452" s="158">
        <v>0</v>
      </c>
      <c r="G452" s="158">
        <v>0</v>
      </c>
      <c r="H452" s="158">
        <v>0</v>
      </c>
      <c r="I452" s="158">
        <v>0</v>
      </c>
      <c r="J452" s="158">
        <v>0</v>
      </c>
      <c r="K452" s="158">
        <v>300048.64000000001</v>
      </c>
      <c r="L452" s="158">
        <v>682402.63</v>
      </c>
      <c r="M452" s="158">
        <v>0</v>
      </c>
      <c r="N452" s="158">
        <v>58506</v>
      </c>
      <c r="O452" s="158">
        <v>0</v>
      </c>
      <c r="P452" s="158"/>
      <c r="Q452" s="158"/>
      <c r="R452" s="158"/>
      <c r="S452" s="158"/>
      <c r="T452" s="158">
        <f t="shared" si="0"/>
        <v>1040957.28</v>
      </c>
    </row>
    <row r="453" spans="1:20" ht="14.4">
      <c r="A453" s="157" t="s">
        <v>153</v>
      </c>
      <c r="B453" s="158">
        <v>2016</v>
      </c>
      <c r="C453" s="158">
        <v>1473764.82</v>
      </c>
      <c r="D453" s="158">
        <v>80966.81</v>
      </c>
      <c r="E453" s="158">
        <v>-587158.56999999995</v>
      </c>
      <c r="F453" s="158">
        <v>0</v>
      </c>
      <c r="G453" s="158">
        <v>0</v>
      </c>
      <c r="H453" s="158">
        <v>0</v>
      </c>
      <c r="I453" s="158">
        <v>0</v>
      </c>
      <c r="J453" s="158">
        <v>0</v>
      </c>
      <c r="K453" s="158">
        <v>392484.24</v>
      </c>
      <c r="L453" s="158">
        <v>1044970.91</v>
      </c>
      <c r="M453" s="158">
        <v>0</v>
      </c>
      <c r="N453" s="158">
        <v>36309.67</v>
      </c>
      <c r="O453" s="158">
        <v>0</v>
      </c>
      <c r="P453" s="158">
        <v>0</v>
      </c>
      <c r="Q453" s="158">
        <v>0</v>
      </c>
      <c r="R453" s="158">
        <v>0</v>
      </c>
      <c r="S453" s="158">
        <v>0</v>
      </c>
      <c r="T453" s="158">
        <f t="shared" si="0"/>
        <v>1473764.82</v>
      </c>
    </row>
    <row r="454" spans="1:20" ht="14.4">
      <c r="A454" s="157" t="s">
        <v>153</v>
      </c>
      <c r="B454" s="158">
        <v>2017</v>
      </c>
      <c r="C454" s="158">
        <v>1737291.4</v>
      </c>
      <c r="D454" s="158">
        <v>62776.58</v>
      </c>
      <c r="E454" s="158">
        <v>415754.49</v>
      </c>
      <c r="F454" s="158">
        <v>0</v>
      </c>
      <c r="G454" s="158">
        <v>0</v>
      </c>
      <c r="H454" s="158">
        <v>0</v>
      </c>
      <c r="I454" s="158">
        <v>0</v>
      </c>
      <c r="J454" s="158">
        <v>0</v>
      </c>
      <c r="K454" s="158">
        <v>472901.26</v>
      </c>
      <c r="L454" s="158">
        <v>834070.65</v>
      </c>
      <c r="M454" s="158">
        <v>0</v>
      </c>
      <c r="N454" s="158">
        <v>14565</v>
      </c>
      <c r="O454" s="158">
        <v>0</v>
      </c>
      <c r="P454" s="158">
        <v>0</v>
      </c>
      <c r="Q454" s="158">
        <v>0</v>
      </c>
      <c r="R454" s="158">
        <v>0</v>
      </c>
      <c r="S454" s="158">
        <v>0</v>
      </c>
      <c r="T454" s="158">
        <f t="shared" si="0"/>
        <v>1737291.4</v>
      </c>
    </row>
    <row r="455" spans="1:20" ht="14.4">
      <c r="A455" s="157" t="s">
        <v>153</v>
      </c>
      <c r="B455" s="158">
        <v>2018</v>
      </c>
      <c r="C455" s="158">
        <v>1422849.04</v>
      </c>
      <c r="D455" s="158">
        <v>87228.99</v>
      </c>
      <c r="E455" s="158">
        <v>135477.99</v>
      </c>
      <c r="F455" s="158">
        <v>0</v>
      </c>
      <c r="G455" s="158">
        <v>0</v>
      </c>
      <c r="H455" s="158">
        <v>0</v>
      </c>
      <c r="I455" s="158">
        <v>0</v>
      </c>
      <c r="J455" s="158">
        <v>0</v>
      </c>
      <c r="K455" s="158">
        <v>442901.67</v>
      </c>
      <c r="L455" s="158">
        <v>831566.2</v>
      </c>
      <c r="M455" s="158">
        <v>0</v>
      </c>
      <c r="N455" s="158">
        <v>12903.18</v>
      </c>
      <c r="O455" s="158">
        <v>0</v>
      </c>
      <c r="P455" s="158">
        <v>0</v>
      </c>
      <c r="Q455" s="158">
        <v>0</v>
      </c>
      <c r="R455" s="158">
        <v>0</v>
      </c>
      <c r="S455" s="158">
        <v>0</v>
      </c>
      <c r="T455" s="158">
        <f t="shared" si="0"/>
        <v>1422849.04</v>
      </c>
    </row>
    <row r="456" spans="1:20" ht="14.4">
      <c r="A456" s="157" t="s">
        <v>153</v>
      </c>
      <c r="B456" s="158">
        <v>2019</v>
      </c>
      <c r="C456" s="158">
        <v>3530236.45</v>
      </c>
      <c r="D456" s="158">
        <v>45458.92</v>
      </c>
      <c r="E456" s="158">
        <v>1046712.44</v>
      </c>
      <c r="F456" s="158">
        <v>0</v>
      </c>
      <c r="G456" s="158">
        <v>0</v>
      </c>
      <c r="H456" s="158">
        <v>0</v>
      </c>
      <c r="I456" s="158">
        <v>0</v>
      </c>
      <c r="J456" s="158">
        <v>0</v>
      </c>
      <c r="K456" s="158">
        <v>517115.86</v>
      </c>
      <c r="L456" s="158">
        <v>1535655.61</v>
      </c>
      <c r="M456" s="158">
        <v>0</v>
      </c>
      <c r="N456" s="158">
        <v>430752.54</v>
      </c>
      <c r="O456" s="158">
        <v>0</v>
      </c>
      <c r="P456" s="158">
        <v>0</v>
      </c>
      <c r="Q456" s="158">
        <v>0</v>
      </c>
      <c r="R456" s="158">
        <v>0</v>
      </c>
      <c r="S456" s="158">
        <v>0</v>
      </c>
      <c r="T456" s="158">
        <f t="shared" si="0"/>
        <v>3530236.45</v>
      </c>
    </row>
    <row r="457" spans="1:20" ht="14.4">
      <c r="A457" s="157" t="s">
        <v>153</v>
      </c>
      <c r="B457" s="158">
        <v>2020</v>
      </c>
      <c r="C457" s="158">
        <v>2013359.47</v>
      </c>
      <c r="D457" s="158">
        <v>103979.15</v>
      </c>
      <c r="E457" s="158">
        <v>397246.63</v>
      </c>
      <c r="F457" s="158">
        <v>0</v>
      </c>
      <c r="G457" s="158">
        <v>0</v>
      </c>
      <c r="H457" s="158">
        <v>0</v>
      </c>
      <c r="I457" s="158">
        <v>0</v>
      </c>
      <c r="J457" s="158">
        <v>0</v>
      </c>
      <c r="K457" s="158">
        <v>343932.35</v>
      </c>
      <c r="L457" s="158">
        <v>431598.51</v>
      </c>
      <c r="M457" s="158">
        <v>765204.69</v>
      </c>
      <c r="N457" s="158">
        <v>75377.289999999994</v>
      </c>
      <c r="O457" s="158">
        <v>0</v>
      </c>
      <c r="P457" s="158">
        <v>0</v>
      </c>
      <c r="Q457" s="158">
        <v>0</v>
      </c>
      <c r="R457" s="158">
        <v>0</v>
      </c>
      <c r="S457" s="158">
        <v>0</v>
      </c>
      <c r="T457" s="158">
        <f t="shared" si="0"/>
        <v>2013359.47</v>
      </c>
    </row>
    <row r="458" spans="1:20" ht="14.4">
      <c r="A458" s="157" t="s">
        <v>153</v>
      </c>
      <c r="B458" s="158">
        <v>2021</v>
      </c>
      <c r="C458" s="158">
        <v>3233381.9</v>
      </c>
      <c r="D458" s="158">
        <v>16217.57</v>
      </c>
      <c r="E458" s="158">
        <v>1260804.68</v>
      </c>
      <c r="F458" s="158">
        <v>0</v>
      </c>
      <c r="G458" s="158">
        <v>0</v>
      </c>
      <c r="H458" s="158">
        <v>0</v>
      </c>
      <c r="I458" s="158">
        <v>0</v>
      </c>
      <c r="J458" s="158">
        <v>0</v>
      </c>
      <c r="K458" s="158">
        <v>325593.87</v>
      </c>
      <c r="L458" s="158">
        <v>695651.97</v>
      </c>
      <c r="M458" s="158">
        <v>650577.1</v>
      </c>
      <c r="N458" s="158">
        <v>300754.28000000003</v>
      </c>
      <c r="O458" s="158">
        <v>0</v>
      </c>
      <c r="P458" s="158">
        <v>0</v>
      </c>
      <c r="Q458" s="158">
        <v>0</v>
      </c>
      <c r="R458" s="158">
        <v>0</v>
      </c>
      <c r="S458" s="158">
        <v>0</v>
      </c>
      <c r="T458" s="158">
        <f t="shared" si="0"/>
        <v>3233381.9</v>
      </c>
    </row>
    <row r="459" spans="1:20" ht="14.4">
      <c r="A459" s="157" t="s">
        <v>153</v>
      </c>
      <c r="B459" s="158">
        <v>2022</v>
      </c>
      <c r="C459" s="158">
        <v>10609023.73</v>
      </c>
      <c r="D459" s="158">
        <v>2865.42</v>
      </c>
      <c r="E459" s="158">
        <v>6322366.9400000004</v>
      </c>
      <c r="F459" s="158">
        <v>0</v>
      </c>
      <c r="G459" s="158">
        <v>0</v>
      </c>
      <c r="H459" s="158">
        <v>0</v>
      </c>
      <c r="I459" s="158">
        <v>0</v>
      </c>
      <c r="J459" s="158">
        <v>0</v>
      </c>
      <c r="K459" s="158">
        <v>217315.28</v>
      </c>
      <c r="L459" s="158">
        <v>551285.39</v>
      </c>
      <c r="M459" s="158">
        <v>601256.56999999995</v>
      </c>
      <c r="N459" s="158">
        <v>2916799.51</v>
      </c>
      <c r="O459" s="158">
        <v>0</v>
      </c>
      <c r="P459" s="158">
        <v>0</v>
      </c>
      <c r="Q459" s="158">
        <v>0</v>
      </c>
      <c r="R459" s="158">
        <v>0</v>
      </c>
      <c r="S459" s="158">
        <v>0</v>
      </c>
      <c r="T459" s="158">
        <f t="shared" si="0"/>
        <v>10609023.73</v>
      </c>
    </row>
    <row r="460" spans="1:20" ht="14.4">
      <c r="A460" s="157" t="s">
        <v>153</v>
      </c>
      <c r="B460" s="158">
        <v>2023</v>
      </c>
      <c r="C460" s="158">
        <v>5071281</v>
      </c>
      <c r="D460" s="158">
        <v>6786</v>
      </c>
      <c r="E460" s="158">
        <v>2407197</v>
      </c>
      <c r="F460" s="158">
        <v>0</v>
      </c>
      <c r="G460" s="158">
        <v>0</v>
      </c>
      <c r="H460" s="158">
        <v>0</v>
      </c>
      <c r="I460" s="158">
        <v>0</v>
      </c>
      <c r="J460" s="158">
        <v>0</v>
      </c>
      <c r="K460" s="158">
        <v>450126</v>
      </c>
      <c r="L460" s="158">
        <v>938873</v>
      </c>
      <c r="M460" s="158">
        <v>741759</v>
      </c>
      <c r="N460" s="158">
        <v>514665</v>
      </c>
      <c r="O460" s="158">
        <v>18661</v>
      </c>
      <c r="P460" s="158">
        <v>0</v>
      </c>
      <c r="Q460" s="158">
        <v>0</v>
      </c>
      <c r="R460" s="158">
        <v>0</v>
      </c>
      <c r="S460" s="158">
        <v>0</v>
      </c>
      <c r="T460" s="158">
        <f t="shared" si="0"/>
        <v>5071281</v>
      </c>
    </row>
    <row r="461" spans="1:20" ht="14.4">
      <c r="A461" s="157" t="s">
        <v>154</v>
      </c>
      <c r="B461" s="158">
        <v>2015</v>
      </c>
      <c r="C461" s="158">
        <v>2506400</v>
      </c>
      <c r="D461" s="158">
        <v>81185</v>
      </c>
      <c r="E461" s="158">
        <v>421827</v>
      </c>
      <c r="F461" s="158">
        <v>-3277493</v>
      </c>
      <c r="G461" s="158">
        <v>0</v>
      </c>
      <c r="H461" s="158">
        <v>0</v>
      </c>
      <c r="I461" s="158">
        <v>0</v>
      </c>
      <c r="J461" s="158">
        <v>0</v>
      </c>
      <c r="K461" s="158">
        <v>477718</v>
      </c>
      <c r="L461" s="158">
        <v>1066245</v>
      </c>
      <c r="M461" s="158">
        <v>0</v>
      </c>
      <c r="N461" s="158">
        <v>540610</v>
      </c>
      <c r="O461" s="158">
        <v>0</v>
      </c>
      <c r="P461" s="158"/>
      <c r="Q461" s="158"/>
      <c r="R461" s="158"/>
      <c r="S461" s="158"/>
      <c r="T461" s="158">
        <f t="shared" si="0"/>
        <v>2506400</v>
      </c>
    </row>
    <row r="462" spans="1:20" ht="14.4">
      <c r="A462" s="157" t="s">
        <v>154</v>
      </c>
      <c r="B462" s="158">
        <v>2016</v>
      </c>
      <c r="C462" s="158">
        <v>3128400</v>
      </c>
      <c r="D462" s="158">
        <v>399555</v>
      </c>
      <c r="E462" s="158">
        <v>207254</v>
      </c>
      <c r="F462" s="158">
        <v>0</v>
      </c>
      <c r="G462" s="158">
        <v>0</v>
      </c>
      <c r="H462" s="158">
        <v>0</v>
      </c>
      <c r="I462" s="158">
        <v>0</v>
      </c>
      <c r="J462" s="158">
        <v>0</v>
      </c>
      <c r="K462" s="158">
        <v>557965</v>
      </c>
      <c r="L462" s="158">
        <v>1992701</v>
      </c>
      <c r="M462" s="158">
        <v>0</v>
      </c>
      <c r="N462" s="158">
        <v>370480</v>
      </c>
      <c r="O462" s="158">
        <v>0</v>
      </c>
      <c r="P462" s="158">
        <v>0</v>
      </c>
      <c r="Q462" s="158">
        <v>0</v>
      </c>
      <c r="R462" s="158">
        <v>0</v>
      </c>
      <c r="S462" s="158">
        <v>0</v>
      </c>
      <c r="T462" s="158">
        <f t="shared" si="0"/>
        <v>3128400</v>
      </c>
    </row>
    <row r="463" spans="1:20" ht="14.4">
      <c r="A463" s="157" t="s">
        <v>154</v>
      </c>
      <c r="B463" s="158">
        <v>2017</v>
      </c>
      <c r="C463" s="158">
        <v>2332938</v>
      </c>
      <c r="D463" s="158">
        <v>596197</v>
      </c>
      <c r="E463" s="158">
        <v>36017</v>
      </c>
      <c r="F463" s="158">
        <v>0</v>
      </c>
      <c r="G463" s="158">
        <v>0</v>
      </c>
      <c r="H463" s="158">
        <v>0</v>
      </c>
      <c r="I463" s="158">
        <v>0</v>
      </c>
      <c r="J463" s="158">
        <v>0</v>
      </c>
      <c r="K463" s="158">
        <v>545454</v>
      </c>
      <c r="L463" s="158">
        <v>1121328</v>
      </c>
      <c r="M463" s="158">
        <v>0</v>
      </c>
      <c r="N463" s="158">
        <v>630139</v>
      </c>
      <c r="O463" s="158">
        <v>0</v>
      </c>
      <c r="P463" s="158">
        <v>0</v>
      </c>
      <c r="Q463" s="158">
        <v>0</v>
      </c>
      <c r="R463" s="158">
        <v>0</v>
      </c>
      <c r="S463" s="158">
        <v>0</v>
      </c>
      <c r="T463" s="158">
        <f t="shared" si="0"/>
        <v>2332938</v>
      </c>
    </row>
    <row r="464" spans="1:20" ht="14.4">
      <c r="A464" s="157" t="s">
        <v>154</v>
      </c>
      <c r="B464" s="158">
        <v>2018</v>
      </c>
      <c r="C464" s="158">
        <v>2186056.36</v>
      </c>
      <c r="D464" s="158">
        <v>264158.92</v>
      </c>
      <c r="E464" s="158">
        <v>170518</v>
      </c>
      <c r="F464" s="158">
        <v>0</v>
      </c>
      <c r="G464" s="158">
        <v>0</v>
      </c>
      <c r="H464" s="158">
        <v>0</v>
      </c>
      <c r="I464" s="158">
        <v>0</v>
      </c>
      <c r="J464" s="158">
        <v>0</v>
      </c>
      <c r="K464" s="158">
        <v>600039.54</v>
      </c>
      <c r="L464" s="158">
        <v>959834.8</v>
      </c>
      <c r="M464" s="158">
        <v>0</v>
      </c>
      <c r="N464" s="158">
        <v>455664</v>
      </c>
      <c r="O464" s="158">
        <v>0</v>
      </c>
      <c r="P464" s="158">
        <v>0</v>
      </c>
      <c r="Q464" s="158">
        <v>0</v>
      </c>
      <c r="R464" s="158">
        <v>0</v>
      </c>
      <c r="S464" s="158">
        <v>0</v>
      </c>
      <c r="T464" s="158">
        <f t="shared" si="0"/>
        <v>2186056.36</v>
      </c>
    </row>
    <row r="465" spans="1:20" ht="14.4">
      <c r="A465" s="157" t="s">
        <v>154</v>
      </c>
      <c r="B465" s="158">
        <v>2019</v>
      </c>
      <c r="C465" s="158">
        <v>3771952.97</v>
      </c>
      <c r="D465" s="158">
        <v>402131.06</v>
      </c>
      <c r="E465" s="158">
        <v>357264.02</v>
      </c>
      <c r="F465" s="158">
        <v>0</v>
      </c>
      <c r="G465" s="158">
        <v>0</v>
      </c>
      <c r="H465" s="158">
        <v>0</v>
      </c>
      <c r="I465" s="158">
        <v>0</v>
      </c>
      <c r="J465" s="158">
        <v>0</v>
      </c>
      <c r="K465" s="158">
        <v>629060.38</v>
      </c>
      <c r="L465" s="158">
        <v>1914885.57</v>
      </c>
      <c r="M465" s="158">
        <v>0</v>
      </c>
      <c r="N465" s="158">
        <v>870743</v>
      </c>
      <c r="O465" s="158">
        <v>0</v>
      </c>
      <c r="P465" s="158">
        <v>0</v>
      </c>
      <c r="Q465" s="158">
        <v>0</v>
      </c>
      <c r="R465" s="158">
        <v>0</v>
      </c>
      <c r="S465" s="158">
        <v>0</v>
      </c>
      <c r="T465" s="158">
        <f t="shared" si="0"/>
        <v>3771952.97</v>
      </c>
    </row>
    <row r="466" spans="1:20" ht="14.4">
      <c r="A466" s="157" t="s">
        <v>154</v>
      </c>
      <c r="B466" s="158">
        <v>2020</v>
      </c>
      <c r="C466" s="158">
        <v>4427375</v>
      </c>
      <c r="D466" s="158">
        <v>1157242.3400000001</v>
      </c>
      <c r="E466" s="158">
        <v>1136776.44</v>
      </c>
      <c r="F466" s="158">
        <v>0</v>
      </c>
      <c r="G466" s="158">
        <v>0</v>
      </c>
      <c r="H466" s="158">
        <v>0</v>
      </c>
      <c r="I466" s="158">
        <v>0</v>
      </c>
      <c r="J466" s="158">
        <v>0</v>
      </c>
      <c r="K466" s="158">
        <v>694696.87</v>
      </c>
      <c r="L466" s="158">
        <v>1876401.55</v>
      </c>
      <c r="M466" s="158">
        <v>0</v>
      </c>
      <c r="N466" s="158">
        <v>719500.14</v>
      </c>
      <c r="O466" s="158">
        <v>0</v>
      </c>
      <c r="P466" s="158">
        <v>0</v>
      </c>
      <c r="Q466" s="158">
        <v>0</v>
      </c>
      <c r="R466" s="158">
        <v>0</v>
      </c>
      <c r="S466" s="158">
        <v>0</v>
      </c>
      <c r="T466" s="158">
        <f t="shared" si="0"/>
        <v>4427375</v>
      </c>
    </row>
    <row r="467" spans="1:20" ht="14.4">
      <c r="A467" s="157" t="s">
        <v>154</v>
      </c>
      <c r="B467" s="158">
        <v>2021</v>
      </c>
      <c r="C467" s="158">
        <v>3968109.59</v>
      </c>
      <c r="D467" s="158">
        <v>157794.15</v>
      </c>
      <c r="E467" s="158">
        <v>727677.4</v>
      </c>
      <c r="F467" s="158">
        <v>0</v>
      </c>
      <c r="G467" s="158">
        <v>0</v>
      </c>
      <c r="H467" s="158">
        <v>0</v>
      </c>
      <c r="I467" s="158">
        <v>0</v>
      </c>
      <c r="J467" s="158">
        <v>0</v>
      </c>
      <c r="K467" s="158">
        <v>785602.87</v>
      </c>
      <c r="L467" s="158">
        <v>1630024.12</v>
      </c>
      <c r="M467" s="158">
        <v>0</v>
      </c>
      <c r="N467" s="158">
        <v>824805.2</v>
      </c>
      <c r="O467" s="158">
        <v>0</v>
      </c>
      <c r="P467" s="158">
        <v>0</v>
      </c>
      <c r="Q467" s="158">
        <v>0</v>
      </c>
      <c r="R467" s="158">
        <v>0</v>
      </c>
      <c r="S467" s="158">
        <v>0</v>
      </c>
      <c r="T467" s="158">
        <f t="shared" si="0"/>
        <v>3968109.59</v>
      </c>
    </row>
    <row r="468" spans="1:20" ht="14.4">
      <c r="A468" s="157" t="s">
        <v>154</v>
      </c>
      <c r="B468" s="158">
        <v>2022</v>
      </c>
      <c r="C468" s="158">
        <v>4134288.96</v>
      </c>
      <c r="D468" s="158">
        <v>82568.56</v>
      </c>
      <c r="E468" s="158">
        <v>647120.80000000005</v>
      </c>
      <c r="F468" s="158">
        <v>0</v>
      </c>
      <c r="G468" s="158">
        <v>0</v>
      </c>
      <c r="H468" s="158">
        <v>0</v>
      </c>
      <c r="I468" s="158">
        <v>0</v>
      </c>
      <c r="J468" s="158">
        <v>0</v>
      </c>
      <c r="K468" s="158">
        <v>710005.11</v>
      </c>
      <c r="L468" s="158">
        <v>1883224.87</v>
      </c>
      <c r="M468" s="158">
        <v>0</v>
      </c>
      <c r="N468" s="158">
        <v>893938.16</v>
      </c>
      <c r="O468" s="158">
        <v>0</v>
      </c>
      <c r="P468" s="158">
        <v>0</v>
      </c>
      <c r="Q468" s="158">
        <v>0</v>
      </c>
      <c r="R468" s="158">
        <v>0</v>
      </c>
      <c r="S468" s="158">
        <v>0</v>
      </c>
      <c r="T468" s="158">
        <f t="shared" si="0"/>
        <v>4134288.96</v>
      </c>
    </row>
    <row r="469" spans="1:20" ht="14.4">
      <c r="A469" s="157" t="s">
        <v>154</v>
      </c>
      <c r="B469" s="158">
        <v>2023</v>
      </c>
      <c r="C469" s="158">
        <v>4824776.1399999997</v>
      </c>
      <c r="D469" s="158">
        <v>47560.23</v>
      </c>
      <c r="E469" s="158">
        <v>1232599.6599999999</v>
      </c>
      <c r="F469" s="158">
        <v>0</v>
      </c>
      <c r="G469" s="158">
        <v>0</v>
      </c>
      <c r="H469" s="158">
        <v>0</v>
      </c>
      <c r="I469" s="158">
        <v>0</v>
      </c>
      <c r="J469" s="158">
        <v>0</v>
      </c>
      <c r="K469" s="158">
        <v>747474.46</v>
      </c>
      <c r="L469" s="158">
        <v>1676069.47</v>
      </c>
      <c r="M469" s="158">
        <v>0</v>
      </c>
      <c r="N469" s="158">
        <v>1168633.04</v>
      </c>
      <c r="O469" s="158">
        <v>0</v>
      </c>
      <c r="P469" s="158">
        <v>0</v>
      </c>
      <c r="Q469" s="158">
        <v>0</v>
      </c>
      <c r="R469" s="158">
        <v>0</v>
      </c>
      <c r="S469" s="158">
        <v>0</v>
      </c>
      <c r="T469" s="158">
        <f t="shared" si="0"/>
        <v>4824776.1399999997</v>
      </c>
    </row>
    <row r="470" spans="1:20" ht="14.4">
      <c r="A470" s="157" t="s">
        <v>155</v>
      </c>
      <c r="B470" s="158">
        <v>2015</v>
      </c>
      <c r="C470" s="158">
        <v>817661.33</v>
      </c>
      <c r="D470" s="158">
        <v>74686.45</v>
      </c>
      <c r="E470" s="158">
        <v>0</v>
      </c>
      <c r="F470" s="158">
        <v>0</v>
      </c>
      <c r="G470" s="158">
        <v>0</v>
      </c>
      <c r="H470" s="158">
        <v>0</v>
      </c>
      <c r="I470" s="158">
        <v>0</v>
      </c>
      <c r="J470" s="158">
        <v>0</v>
      </c>
      <c r="K470" s="158">
        <v>143573.89000000001</v>
      </c>
      <c r="L470" s="158">
        <v>400326.03</v>
      </c>
      <c r="M470" s="158">
        <v>26763.26</v>
      </c>
      <c r="N470" s="158">
        <v>273761.40999999997</v>
      </c>
      <c r="O470" s="158">
        <v>0</v>
      </c>
      <c r="P470" s="158"/>
      <c r="Q470" s="158"/>
      <c r="R470" s="158"/>
      <c r="S470" s="158"/>
      <c r="T470" s="158">
        <f t="shared" si="0"/>
        <v>817661.33</v>
      </c>
    </row>
    <row r="471" spans="1:20" ht="14.4">
      <c r="A471" s="157" t="s">
        <v>155</v>
      </c>
      <c r="B471" s="158">
        <v>2016</v>
      </c>
      <c r="C471" s="158">
        <v>1545544.62</v>
      </c>
      <c r="D471" s="158">
        <v>21279.63</v>
      </c>
      <c r="E471" s="158">
        <v>0</v>
      </c>
      <c r="F471" s="158">
        <v>-11555.44</v>
      </c>
      <c r="G471" s="158">
        <v>0</v>
      </c>
      <c r="H471" s="158">
        <v>0</v>
      </c>
      <c r="I471" s="158">
        <v>0</v>
      </c>
      <c r="J471" s="158">
        <v>0</v>
      </c>
      <c r="K471" s="158">
        <v>124052.31</v>
      </c>
      <c r="L471" s="158">
        <v>393105.42</v>
      </c>
      <c r="M471" s="158">
        <v>27693.21</v>
      </c>
      <c r="N471" s="158">
        <v>161928.53</v>
      </c>
      <c r="O471" s="158">
        <v>838765.15</v>
      </c>
      <c r="P471" s="158">
        <v>0</v>
      </c>
      <c r="Q471" s="158">
        <v>838765.15</v>
      </c>
      <c r="R471" s="158">
        <v>0</v>
      </c>
      <c r="S471" s="158">
        <v>0</v>
      </c>
      <c r="T471" s="158">
        <f t="shared" si="0"/>
        <v>1545544.62</v>
      </c>
    </row>
    <row r="472" spans="1:20" ht="14.4">
      <c r="A472" s="157" t="s">
        <v>155</v>
      </c>
      <c r="B472" s="158">
        <v>2017</v>
      </c>
      <c r="C472" s="158">
        <v>744253.23</v>
      </c>
      <c r="D472" s="158">
        <v>28979.67</v>
      </c>
      <c r="E472" s="158">
        <v>0</v>
      </c>
      <c r="F472" s="158">
        <v>-11854.1</v>
      </c>
      <c r="G472" s="158">
        <v>0</v>
      </c>
      <c r="H472" s="158">
        <v>0</v>
      </c>
      <c r="I472" s="158">
        <v>0</v>
      </c>
      <c r="J472" s="158">
        <v>0</v>
      </c>
      <c r="K472" s="158">
        <v>127319.97</v>
      </c>
      <c r="L472" s="158">
        <v>306340.34999999998</v>
      </c>
      <c r="M472" s="158">
        <v>69749.66</v>
      </c>
      <c r="N472" s="158">
        <v>240843.25</v>
      </c>
      <c r="O472" s="158">
        <v>0</v>
      </c>
      <c r="P472" s="158">
        <v>0</v>
      </c>
      <c r="Q472" s="158">
        <v>0</v>
      </c>
      <c r="R472" s="158">
        <v>0</v>
      </c>
      <c r="S472" s="158">
        <v>0</v>
      </c>
      <c r="T472" s="158">
        <f t="shared" si="0"/>
        <v>744253.23</v>
      </c>
    </row>
    <row r="473" spans="1:20" ht="14.4">
      <c r="A473" s="157" t="s">
        <v>155</v>
      </c>
      <c r="B473" s="158">
        <v>2018</v>
      </c>
      <c r="C473" s="158">
        <v>501091.49</v>
      </c>
      <c r="D473" s="158">
        <v>-29916.75</v>
      </c>
      <c r="E473" s="158">
        <v>0</v>
      </c>
      <c r="F473" s="158">
        <v>0</v>
      </c>
      <c r="G473" s="158">
        <v>0</v>
      </c>
      <c r="H473" s="158">
        <v>0</v>
      </c>
      <c r="I473" s="158">
        <v>0</v>
      </c>
      <c r="J473" s="158">
        <v>0</v>
      </c>
      <c r="K473" s="158">
        <v>96043.839999999997</v>
      </c>
      <c r="L473" s="158">
        <v>314965.53999999998</v>
      </c>
      <c r="M473" s="158">
        <v>55705.42</v>
      </c>
      <c r="N473" s="158">
        <v>34376.69</v>
      </c>
      <c r="O473" s="158">
        <v>0</v>
      </c>
      <c r="P473" s="158">
        <v>0</v>
      </c>
      <c r="Q473" s="158">
        <v>0</v>
      </c>
      <c r="R473" s="158">
        <v>0</v>
      </c>
      <c r="S473" s="158">
        <v>0</v>
      </c>
      <c r="T473" s="158">
        <f t="shared" si="0"/>
        <v>501091.49</v>
      </c>
    </row>
    <row r="474" spans="1:20" ht="14.4">
      <c r="A474" s="157" t="s">
        <v>155</v>
      </c>
      <c r="B474" s="158">
        <v>2019</v>
      </c>
      <c r="C474" s="158">
        <v>656823.38</v>
      </c>
      <c r="D474" s="158">
        <v>138982.14000000001</v>
      </c>
      <c r="E474" s="158">
        <v>25803.599999999999</v>
      </c>
      <c r="F474" s="158">
        <v>0</v>
      </c>
      <c r="G474" s="158">
        <v>0</v>
      </c>
      <c r="H474" s="158">
        <v>0</v>
      </c>
      <c r="I474" s="158">
        <v>0</v>
      </c>
      <c r="J474" s="158">
        <v>0</v>
      </c>
      <c r="K474" s="158">
        <v>106168.93</v>
      </c>
      <c r="L474" s="158">
        <v>380358.33</v>
      </c>
      <c r="M474" s="158">
        <v>61607.98</v>
      </c>
      <c r="N474" s="158">
        <v>82884.539999999994</v>
      </c>
      <c r="O474" s="158">
        <v>0</v>
      </c>
      <c r="P474" s="158">
        <v>0</v>
      </c>
      <c r="Q474" s="158">
        <v>0</v>
      </c>
      <c r="R474" s="158">
        <v>0</v>
      </c>
      <c r="S474" s="158">
        <v>0</v>
      </c>
      <c r="T474" s="158">
        <f t="shared" si="0"/>
        <v>656823.38</v>
      </c>
    </row>
    <row r="475" spans="1:20" ht="14.4">
      <c r="A475" s="157" t="s">
        <v>155</v>
      </c>
      <c r="B475" s="158">
        <v>2020</v>
      </c>
      <c r="C475" s="158">
        <v>1183458.3500000001</v>
      </c>
      <c r="D475" s="158">
        <v>39573.82</v>
      </c>
      <c r="E475" s="158">
        <v>22807.15</v>
      </c>
      <c r="F475" s="158">
        <v>0</v>
      </c>
      <c r="G475" s="158">
        <v>0</v>
      </c>
      <c r="H475" s="158">
        <v>0</v>
      </c>
      <c r="I475" s="158">
        <v>0</v>
      </c>
      <c r="J475" s="158">
        <v>0</v>
      </c>
      <c r="K475" s="158">
        <v>128737.32</v>
      </c>
      <c r="L475" s="158">
        <v>822593.38</v>
      </c>
      <c r="M475" s="158">
        <v>74667.649999999994</v>
      </c>
      <c r="N475" s="158">
        <v>134652.85</v>
      </c>
      <c r="O475" s="158">
        <v>0</v>
      </c>
      <c r="P475" s="158">
        <v>0</v>
      </c>
      <c r="Q475" s="158">
        <v>0</v>
      </c>
      <c r="R475" s="158">
        <v>0</v>
      </c>
      <c r="S475" s="158">
        <v>0</v>
      </c>
      <c r="T475" s="158">
        <f t="shared" si="0"/>
        <v>1183458.3500000001</v>
      </c>
    </row>
    <row r="476" spans="1:20" ht="14.4">
      <c r="A476" s="157" t="s">
        <v>155</v>
      </c>
      <c r="B476" s="158">
        <v>2021</v>
      </c>
      <c r="C476" s="158">
        <v>824649.68</v>
      </c>
      <c r="D476" s="158">
        <v>12480.74</v>
      </c>
      <c r="E476" s="158">
        <v>56475.29</v>
      </c>
      <c r="F476" s="158">
        <v>0</v>
      </c>
      <c r="G476" s="158">
        <v>0</v>
      </c>
      <c r="H476" s="158">
        <v>0</v>
      </c>
      <c r="I476" s="158">
        <v>0</v>
      </c>
      <c r="J476" s="158">
        <v>0</v>
      </c>
      <c r="K476" s="158">
        <v>133285.47</v>
      </c>
      <c r="L476" s="158">
        <v>413245.23</v>
      </c>
      <c r="M476" s="158">
        <v>79971.28</v>
      </c>
      <c r="N476" s="158">
        <v>141672.41</v>
      </c>
      <c r="O476" s="158">
        <v>0</v>
      </c>
      <c r="P476" s="158">
        <v>0</v>
      </c>
      <c r="Q476" s="158">
        <v>0</v>
      </c>
      <c r="R476" s="158">
        <v>0</v>
      </c>
      <c r="S476" s="158">
        <v>0</v>
      </c>
      <c r="T476" s="158">
        <f t="shared" si="0"/>
        <v>824649.68</v>
      </c>
    </row>
    <row r="477" spans="1:20" ht="14.4">
      <c r="A477" s="157" t="s">
        <v>155</v>
      </c>
      <c r="B477" s="158">
        <v>2022</v>
      </c>
      <c r="C477" s="158">
        <v>702113.84</v>
      </c>
      <c r="D477" s="158">
        <v>54368.35</v>
      </c>
      <c r="E477" s="158">
        <v>28275</v>
      </c>
      <c r="F477" s="158">
        <v>0</v>
      </c>
      <c r="G477" s="158">
        <v>0</v>
      </c>
      <c r="H477" s="158">
        <v>0</v>
      </c>
      <c r="I477" s="158">
        <v>0</v>
      </c>
      <c r="J477" s="158">
        <v>0</v>
      </c>
      <c r="K477" s="158">
        <v>110944.6</v>
      </c>
      <c r="L477" s="158">
        <v>462811.36</v>
      </c>
      <c r="M477" s="158">
        <v>66566.78</v>
      </c>
      <c r="N477" s="158">
        <v>33516.080000000002</v>
      </c>
      <c r="O477" s="158">
        <v>0</v>
      </c>
      <c r="P477" s="158">
        <v>0</v>
      </c>
      <c r="Q477" s="158">
        <v>0</v>
      </c>
      <c r="R477" s="158">
        <v>0</v>
      </c>
      <c r="S477" s="158">
        <v>0</v>
      </c>
      <c r="T477" s="158">
        <f t="shared" si="0"/>
        <v>702113.84</v>
      </c>
    </row>
    <row r="478" spans="1:20" ht="14.4">
      <c r="A478" s="157" t="s">
        <v>155</v>
      </c>
      <c r="B478" s="158">
        <v>2023</v>
      </c>
      <c r="C478" s="158">
        <v>1740620.34</v>
      </c>
      <c r="D478" s="158">
        <v>58969.39</v>
      </c>
      <c r="E478" s="158">
        <v>193903.85</v>
      </c>
      <c r="F478" s="158">
        <v>0</v>
      </c>
      <c r="G478" s="158">
        <v>0</v>
      </c>
      <c r="H478" s="158">
        <v>0</v>
      </c>
      <c r="I478" s="158">
        <v>0</v>
      </c>
      <c r="J478" s="158">
        <v>0</v>
      </c>
      <c r="K478" s="158">
        <v>161243.15</v>
      </c>
      <c r="L478" s="158">
        <v>1169028.01</v>
      </c>
      <c r="M478" s="158">
        <v>96745.89</v>
      </c>
      <c r="N478" s="158">
        <v>119699.44</v>
      </c>
      <c r="O478" s="158">
        <v>0</v>
      </c>
      <c r="P478" s="158">
        <v>0</v>
      </c>
      <c r="Q478" s="158">
        <v>0</v>
      </c>
      <c r="R478" s="158">
        <v>0</v>
      </c>
      <c r="S478" s="158">
        <v>0</v>
      </c>
      <c r="T478" s="158">
        <f t="shared" si="0"/>
        <v>1740620.34</v>
      </c>
    </row>
    <row r="479" spans="1:20" ht="14.4">
      <c r="A479" s="157" t="s">
        <v>156</v>
      </c>
      <c r="B479" s="158">
        <v>2015</v>
      </c>
      <c r="C479" s="158">
        <v>4112933</v>
      </c>
      <c r="D479" s="158">
        <v>205268</v>
      </c>
      <c r="E479" s="158">
        <v>148625</v>
      </c>
      <c r="F479" s="158">
        <v>0</v>
      </c>
      <c r="G479" s="158">
        <v>0</v>
      </c>
      <c r="H479" s="158">
        <v>0</v>
      </c>
      <c r="I479" s="158">
        <v>0</v>
      </c>
      <c r="J479" s="158">
        <v>0</v>
      </c>
      <c r="K479" s="158">
        <v>397149</v>
      </c>
      <c r="L479" s="158">
        <v>789472</v>
      </c>
      <c r="M479" s="158">
        <v>316688</v>
      </c>
      <c r="N479" s="158">
        <v>1127203</v>
      </c>
      <c r="O479" s="158">
        <v>0</v>
      </c>
      <c r="P479" s="158"/>
      <c r="Q479" s="158"/>
      <c r="R479" s="158"/>
      <c r="S479" s="158"/>
      <c r="T479" s="158">
        <f t="shared" si="0"/>
        <v>4112933</v>
      </c>
    </row>
    <row r="480" spans="1:20" ht="14.4">
      <c r="A480" s="157" t="s">
        <v>156</v>
      </c>
      <c r="B480" s="158">
        <v>2016</v>
      </c>
      <c r="C480" s="158">
        <v>5740396</v>
      </c>
      <c r="D480" s="158">
        <v>178262</v>
      </c>
      <c r="E480" s="158">
        <v>584438</v>
      </c>
      <c r="F480" s="158">
        <v>0</v>
      </c>
      <c r="G480" s="158">
        <v>0</v>
      </c>
      <c r="H480" s="158">
        <v>0</v>
      </c>
      <c r="I480" s="158">
        <v>0</v>
      </c>
      <c r="J480" s="158">
        <v>0</v>
      </c>
      <c r="K480" s="158">
        <v>701078</v>
      </c>
      <c r="L480" s="158">
        <v>1370420</v>
      </c>
      <c r="M480" s="158">
        <v>627795</v>
      </c>
      <c r="N480" s="158">
        <v>2456665</v>
      </c>
      <c r="O480" s="158">
        <v>0</v>
      </c>
      <c r="P480" s="158">
        <v>0</v>
      </c>
      <c r="Q480" s="158">
        <v>0</v>
      </c>
      <c r="R480" s="158">
        <v>0</v>
      </c>
      <c r="S480" s="158">
        <v>0</v>
      </c>
      <c r="T480" s="158">
        <f t="shared" si="0"/>
        <v>5740396</v>
      </c>
    </row>
    <row r="481" spans="1:20" ht="14.4">
      <c r="A481" s="157" t="s">
        <v>156</v>
      </c>
      <c r="B481" s="158">
        <v>2017</v>
      </c>
      <c r="C481" s="158">
        <v>4901467</v>
      </c>
      <c r="D481" s="158">
        <v>778778</v>
      </c>
      <c r="E481" s="158">
        <v>497727</v>
      </c>
      <c r="F481" s="158">
        <v>0</v>
      </c>
      <c r="G481" s="158">
        <v>0</v>
      </c>
      <c r="H481" s="158">
        <v>0</v>
      </c>
      <c r="I481" s="158">
        <v>0</v>
      </c>
      <c r="J481" s="158">
        <v>0</v>
      </c>
      <c r="K481" s="158">
        <v>699652</v>
      </c>
      <c r="L481" s="158">
        <v>940713</v>
      </c>
      <c r="M481" s="158">
        <v>339011</v>
      </c>
      <c r="N481" s="158">
        <v>2424364</v>
      </c>
      <c r="O481" s="158">
        <v>0</v>
      </c>
      <c r="P481" s="158">
        <v>0</v>
      </c>
      <c r="Q481" s="158">
        <v>0</v>
      </c>
      <c r="R481" s="158">
        <v>0</v>
      </c>
      <c r="S481" s="158">
        <v>0</v>
      </c>
      <c r="T481" s="158">
        <f t="shared" si="0"/>
        <v>4901467</v>
      </c>
    </row>
    <row r="482" spans="1:20" ht="14.4">
      <c r="A482" s="157" t="s">
        <v>156</v>
      </c>
      <c r="B482" s="158">
        <v>2018</v>
      </c>
      <c r="C482" s="158">
        <v>5789860</v>
      </c>
      <c r="D482" s="158">
        <v>457383</v>
      </c>
      <c r="E482" s="158">
        <v>415354</v>
      </c>
      <c r="F482" s="158">
        <v>0</v>
      </c>
      <c r="G482" s="158">
        <v>0</v>
      </c>
      <c r="H482" s="158">
        <v>0</v>
      </c>
      <c r="I482" s="158">
        <v>0</v>
      </c>
      <c r="J482" s="158">
        <v>0</v>
      </c>
      <c r="K482" s="158">
        <v>687904</v>
      </c>
      <c r="L482" s="158">
        <v>1646223</v>
      </c>
      <c r="M482" s="158">
        <v>1042100</v>
      </c>
      <c r="N482" s="158">
        <v>1998279</v>
      </c>
      <c r="O482" s="158">
        <v>0</v>
      </c>
      <c r="P482" s="158">
        <v>0</v>
      </c>
      <c r="Q482" s="158">
        <v>0</v>
      </c>
      <c r="R482" s="158">
        <v>0</v>
      </c>
      <c r="S482" s="158">
        <v>0</v>
      </c>
      <c r="T482" s="158">
        <f t="shared" si="0"/>
        <v>5789860</v>
      </c>
    </row>
    <row r="483" spans="1:20" ht="14.4">
      <c r="A483" s="157" t="s">
        <v>156</v>
      </c>
      <c r="B483" s="158">
        <v>2019</v>
      </c>
      <c r="C483" s="158">
        <v>4651442</v>
      </c>
      <c r="D483" s="158">
        <v>222854</v>
      </c>
      <c r="E483" s="158">
        <v>572220</v>
      </c>
      <c r="F483" s="158">
        <v>0</v>
      </c>
      <c r="G483" s="158">
        <v>0</v>
      </c>
      <c r="H483" s="158">
        <v>0</v>
      </c>
      <c r="I483" s="158">
        <v>0</v>
      </c>
      <c r="J483" s="158">
        <v>0</v>
      </c>
      <c r="K483" s="158">
        <v>816433</v>
      </c>
      <c r="L483" s="158">
        <v>2004591</v>
      </c>
      <c r="M483" s="158">
        <v>161274</v>
      </c>
      <c r="N483" s="158">
        <v>1096924</v>
      </c>
      <c r="O483" s="158">
        <v>0</v>
      </c>
      <c r="P483" s="158">
        <v>0</v>
      </c>
      <c r="Q483" s="158">
        <v>0</v>
      </c>
      <c r="R483" s="158">
        <v>0</v>
      </c>
      <c r="S483" s="158">
        <v>0</v>
      </c>
      <c r="T483" s="158">
        <f t="shared" si="0"/>
        <v>4651442</v>
      </c>
    </row>
    <row r="484" spans="1:20" ht="14.4">
      <c r="A484" s="157" t="s">
        <v>156</v>
      </c>
      <c r="B484" s="158">
        <v>2020</v>
      </c>
      <c r="C484" s="158">
        <v>5139721</v>
      </c>
      <c r="D484" s="158">
        <v>212328</v>
      </c>
      <c r="E484" s="158">
        <v>351174</v>
      </c>
      <c r="F484" s="158">
        <v>0</v>
      </c>
      <c r="G484" s="158">
        <v>0</v>
      </c>
      <c r="H484" s="158">
        <v>0</v>
      </c>
      <c r="I484" s="158">
        <v>0</v>
      </c>
      <c r="J484" s="158">
        <v>0</v>
      </c>
      <c r="K484" s="158">
        <v>1733586</v>
      </c>
      <c r="L484" s="158">
        <v>1233533</v>
      </c>
      <c r="M484" s="158">
        <v>28519</v>
      </c>
      <c r="N484" s="158">
        <v>1792909</v>
      </c>
      <c r="O484" s="158">
        <v>0</v>
      </c>
      <c r="P484" s="158">
        <v>0</v>
      </c>
      <c r="Q484" s="158">
        <v>0</v>
      </c>
      <c r="R484" s="158">
        <v>0</v>
      </c>
      <c r="S484" s="158">
        <v>0</v>
      </c>
      <c r="T484" s="158">
        <f t="shared" si="0"/>
        <v>5139721</v>
      </c>
    </row>
    <row r="485" spans="1:20" ht="14.4">
      <c r="A485" s="157" t="s">
        <v>156</v>
      </c>
      <c r="B485" s="158">
        <v>2021</v>
      </c>
      <c r="C485" s="158">
        <v>3612652</v>
      </c>
      <c r="D485" s="158">
        <v>214198</v>
      </c>
      <c r="E485" s="158">
        <v>402214</v>
      </c>
      <c r="F485" s="158">
        <v>0</v>
      </c>
      <c r="G485" s="158">
        <v>0</v>
      </c>
      <c r="H485" s="158">
        <v>0</v>
      </c>
      <c r="I485" s="158">
        <v>0</v>
      </c>
      <c r="J485" s="158">
        <v>0</v>
      </c>
      <c r="K485" s="158">
        <v>1673480</v>
      </c>
      <c r="L485" s="158">
        <v>1062999</v>
      </c>
      <c r="M485" s="158">
        <v>473959</v>
      </c>
      <c r="N485" s="158">
        <v>0</v>
      </c>
      <c r="O485" s="158">
        <v>0</v>
      </c>
      <c r="P485" s="158">
        <v>0</v>
      </c>
      <c r="Q485" s="158">
        <v>0</v>
      </c>
      <c r="R485" s="158">
        <v>0</v>
      </c>
      <c r="S485" s="158">
        <v>0</v>
      </c>
      <c r="T485" s="158">
        <f t="shared" si="0"/>
        <v>3612652</v>
      </c>
    </row>
    <row r="486" spans="1:20" ht="14.4">
      <c r="A486" s="157" t="s">
        <v>156</v>
      </c>
      <c r="B486" s="158">
        <v>2022</v>
      </c>
      <c r="C486" s="158">
        <v>7118537</v>
      </c>
      <c r="D486" s="158">
        <v>117587</v>
      </c>
      <c r="E486" s="158">
        <v>446261</v>
      </c>
      <c r="F486" s="158">
        <v>0</v>
      </c>
      <c r="G486" s="158">
        <v>0</v>
      </c>
      <c r="H486" s="158">
        <v>0</v>
      </c>
      <c r="I486" s="158">
        <v>0</v>
      </c>
      <c r="J486" s="158">
        <v>0</v>
      </c>
      <c r="K486" s="158">
        <v>2312250</v>
      </c>
      <c r="L486" s="158">
        <v>2021754</v>
      </c>
      <c r="M486" s="158">
        <v>0</v>
      </c>
      <c r="N486" s="158">
        <v>2338272</v>
      </c>
      <c r="O486" s="158">
        <v>0</v>
      </c>
      <c r="P486" s="158">
        <v>0</v>
      </c>
      <c r="Q486" s="158">
        <v>0</v>
      </c>
      <c r="R486" s="158">
        <v>0</v>
      </c>
      <c r="S486" s="158">
        <v>0</v>
      </c>
      <c r="T486" s="158">
        <f t="shared" si="0"/>
        <v>7118537</v>
      </c>
    </row>
    <row r="487" spans="1:20" ht="14.4">
      <c r="A487" s="157" t="s">
        <v>156</v>
      </c>
      <c r="B487" s="158">
        <v>2023</v>
      </c>
      <c r="C487" s="158">
        <v>8295212</v>
      </c>
      <c r="D487" s="158">
        <v>569015</v>
      </c>
      <c r="E487" s="158">
        <v>1226026</v>
      </c>
      <c r="F487" s="158">
        <v>0</v>
      </c>
      <c r="G487" s="158">
        <v>0</v>
      </c>
      <c r="H487" s="158">
        <v>0</v>
      </c>
      <c r="I487" s="158">
        <v>0</v>
      </c>
      <c r="J487" s="158">
        <v>0</v>
      </c>
      <c r="K487" s="158">
        <v>2392421</v>
      </c>
      <c r="L487" s="158">
        <v>2050590</v>
      </c>
      <c r="M487" s="158">
        <v>0</v>
      </c>
      <c r="N487" s="158">
        <v>2626175</v>
      </c>
      <c r="O487" s="158">
        <v>0</v>
      </c>
      <c r="P487" s="158">
        <v>0</v>
      </c>
      <c r="Q487" s="158">
        <v>0</v>
      </c>
      <c r="R487" s="158">
        <v>0</v>
      </c>
      <c r="S487" s="158">
        <v>0</v>
      </c>
      <c r="T487" s="158">
        <f t="shared" si="0"/>
        <v>8295212</v>
      </c>
    </row>
    <row r="488" spans="1:20" ht="14.4">
      <c r="A488" s="157" t="s">
        <v>325</v>
      </c>
      <c r="B488" s="158"/>
      <c r="C488" s="158">
        <v>21171537770.459999</v>
      </c>
      <c r="D488" s="158">
        <v>1973053809.5481801</v>
      </c>
      <c r="E488" s="158">
        <v>2957886682.9400001</v>
      </c>
      <c r="F488" s="158">
        <v>448997312.7622</v>
      </c>
      <c r="G488" s="158">
        <v>540944246.46000004</v>
      </c>
      <c r="H488" s="158">
        <v>36982670.060000002</v>
      </c>
      <c r="I488" s="158">
        <v>88145967.579999998</v>
      </c>
      <c r="J488" s="158">
        <v>-37856561.240000002</v>
      </c>
      <c r="K488" s="158">
        <v>4423090962.2956305</v>
      </c>
      <c r="L488" s="158">
        <v>6281175861.8424702</v>
      </c>
      <c r="M488" s="158">
        <v>1169653472.8141301</v>
      </c>
      <c r="N488" s="158">
        <v>6022507475.65485</v>
      </c>
      <c r="O488" s="158">
        <v>563699436.91368604</v>
      </c>
      <c r="P488" s="158">
        <v>150860826.21000001</v>
      </c>
      <c r="Q488" s="158">
        <v>149354419.25</v>
      </c>
      <c r="R488" s="158">
        <v>231928.73</v>
      </c>
      <c r="S488" s="158">
        <v>0</v>
      </c>
      <c r="T488" s="158">
        <f t="shared" si="0"/>
        <v>20630593524</v>
      </c>
    </row>
    <row r="489" spans="1:20" ht="13.8"/>
    <row r="490" spans="1:20" ht="13.8"/>
    <row r="491" spans="1:20" ht="13.8"/>
    <row r="492" spans="1:20" ht="13.8"/>
    <row r="493" spans="1:20" ht="13.8"/>
    <row r="494" spans="1:20" ht="13.8"/>
    <row r="495" spans="1:20" ht="13.8"/>
    <row r="496" spans="1:20" ht="13.8"/>
    <row r="497" ht="13.8"/>
    <row r="498" ht="13.8"/>
    <row r="499" ht="13.8"/>
    <row r="500" ht="13.8"/>
    <row r="501" ht="13.8"/>
    <row r="502" ht="13.8"/>
    <row r="503" ht="13.8"/>
    <row r="504" ht="13.8"/>
    <row r="505" ht="13.8"/>
    <row r="506" ht="13.8"/>
    <row r="507" ht="13.8"/>
    <row r="508" ht="13.8"/>
    <row r="509" ht="13.8"/>
    <row r="510" ht="13.8"/>
    <row r="511" ht="13.8"/>
    <row r="512" ht="13.8"/>
    <row r="513" ht="13.8"/>
    <row r="514" ht="13.8"/>
    <row r="515" ht="13.8"/>
    <row r="516" ht="13.8"/>
    <row r="517" ht="13.8"/>
    <row r="518" ht="13.8"/>
    <row r="519" ht="13.8"/>
    <row r="520" ht="13.8"/>
    <row r="521" ht="13.8"/>
    <row r="522" ht="13.8"/>
    <row r="523" ht="13.8"/>
    <row r="524" ht="13.8"/>
    <row r="525" ht="13.8"/>
    <row r="526" ht="13.8"/>
    <row r="527" ht="13.8"/>
    <row r="528" ht="13.8"/>
    <row r="529" ht="13.8"/>
    <row r="530" ht="13.8"/>
    <row r="531" ht="13.8"/>
    <row r="532" ht="13.8"/>
    <row r="533" ht="13.8"/>
    <row r="534" ht="13.8"/>
    <row r="535" ht="13.8"/>
    <row r="536" ht="13.8"/>
    <row r="537" ht="13.8"/>
    <row r="538" ht="13.8"/>
    <row r="539" ht="13.8"/>
    <row r="540" ht="13.8"/>
    <row r="541" ht="13.8"/>
    <row r="542" ht="13.8"/>
    <row r="543" ht="13.8"/>
    <row r="544" ht="13.8"/>
    <row r="545" ht="13.8"/>
    <row r="546" ht="13.8"/>
    <row r="547" ht="13.8"/>
    <row r="548" ht="13.8"/>
    <row r="549" ht="13.8"/>
    <row r="550" ht="13.8"/>
    <row r="551" ht="13.8"/>
    <row r="552" ht="13.8"/>
    <row r="553" ht="13.8"/>
    <row r="554" ht="13.8"/>
    <row r="555" ht="13.8"/>
    <row r="556" ht="13.8"/>
    <row r="557" ht="13.8"/>
    <row r="558" ht="13.8"/>
    <row r="559" ht="13.8"/>
    <row r="560" ht="13.8"/>
    <row r="561" ht="13.8"/>
    <row r="562" ht="13.8"/>
    <row r="563" ht="13.8"/>
    <row r="564" ht="13.8"/>
    <row r="565" ht="13.8"/>
    <row r="566" ht="13.8"/>
    <row r="567" ht="13.8"/>
    <row r="568" ht="13.8"/>
    <row r="569" ht="13.8"/>
    <row r="570" ht="13.8"/>
    <row r="571" ht="13.8"/>
    <row r="572" ht="13.8"/>
    <row r="573" ht="13.8"/>
    <row r="574" ht="13.8"/>
    <row r="575" ht="13.8"/>
    <row r="576" ht="13.8"/>
    <row r="577" ht="13.8"/>
    <row r="578" ht="13.8"/>
    <row r="579" ht="13.8"/>
    <row r="580" ht="13.8"/>
    <row r="581" ht="13.8"/>
    <row r="582" ht="13.8"/>
    <row r="583" ht="13.8"/>
    <row r="584" ht="13.8"/>
    <row r="585" ht="13.8"/>
    <row r="586" ht="13.8"/>
    <row r="587" ht="13.8"/>
    <row r="588" ht="13.8"/>
    <row r="589" ht="13.8"/>
    <row r="590" ht="13.8"/>
    <row r="591" ht="13.8"/>
    <row r="592" ht="13.8"/>
    <row r="593" ht="13.8"/>
    <row r="594" ht="13.8"/>
    <row r="595" ht="13.8"/>
    <row r="596" ht="13.8"/>
    <row r="597" ht="13.8"/>
    <row r="598" ht="13.8"/>
    <row r="599" ht="13.8"/>
    <row r="600" ht="13.8"/>
    <row r="601" ht="13.8"/>
    <row r="602" ht="13.8"/>
    <row r="603" ht="13.8"/>
    <row r="604" ht="13.8"/>
    <row r="605" ht="13.8"/>
    <row r="606" ht="13.8"/>
    <row r="607" ht="13.8"/>
    <row r="608" ht="13.8"/>
    <row r="609" ht="13.8"/>
    <row r="610" ht="13.8"/>
    <row r="611" ht="13.8"/>
    <row r="612" ht="13.8"/>
    <row r="613" ht="13.8"/>
    <row r="614" ht="13.8"/>
    <row r="615" ht="13.8"/>
    <row r="616" ht="13.8"/>
    <row r="617" ht="13.8"/>
    <row r="618" ht="13.8"/>
    <row r="619" ht="13.8"/>
    <row r="620" ht="13.8"/>
    <row r="621" ht="13.8"/>
    <row r="622" ht="13.8"/>
    <row r="623" ht="13.8"/>
    <row r="624" ht="13.8"/>
    <row r="625" ht="13.8"/>
    <row r="626" ht="13.8"/>
    <row r="627" ht="13.8"/>
    <row r="628" ht="13.8"/>
    <row r="629" ht="13.8"/>
    <row r="630" ht="13.8"/>
    <row r="631" ht="13.8"/>
    <row r="632" ht="13.8"/>
    <row r="633" ht="13.8"/>
    <row r="634" ht="13.8"/>
    <row r="635" ht="13.8"/>
    <row r="636" ht="13.8"/>
    <row r="637" ht="13.8"/>
    <row r="638" ht="13.8"/>
    <row r="639" ht="13.8"/>
    <row r="640" ht="13.8"/>
    <row r="641" ht="13.8"/>
    <row r="642" ht="13.8"/>
    <row r="643" ht="13.8"/>
    <row r="644" ht="13.8"/>
    <row r="645" ht="13.8"/>
    <row r="646" ht="13.8"/>
    <row r="647" ht="13.8"/>
    <row r="648" ht="13.8"/>
    <row r="649" ht="13.8"/>
    <row r="650" ht="13.8"/>
    <row r="651" ht="13.8"/>
    <row r="652" ht="13.8"/>
    <row r="653" ht="13.8"/>
    <row r="654" ht="13.8"/>
    <row r="655" ht="13.8"/>
    <row r="656" ht="13.8"/>
    <row r="657" ht="13.8"/>
    <row r="658" ht="13.8"/>
    <row r="659" ht="13.8"/>
    <row r="660" ht="13.8"/>
    <row r="661" ht="13.8"/>
    <row r="662" ht="13.8"/>
    <row r="663" ht="13.8"/>
    <row r="664" ht="13.8"/>
    <row r="665" ht="13.8"/>
    <row r="666" ht="13.8"/>
    <row r="667" ht="13.8"/>
    <row r="668" ht="13.8"/>
    <row r="669" ht="13.8"/>
    <row r="670" ht="13.8"/>
    <row r="671" ht="13.8"/>
    <row r="672" ht="13.8"/>
    <row r="673" ht="13.8"/>
    <row r="674" ht="13.8"/>
    <row r="675" ht="13.8"/>
    <row r="676" ht="13.8"/>
    <row r="677" ht="13.8"/>
    <row r="678" ht="13.8"/>
    <row r="679" ht="13.8"/>
    <row r="680" ht="13.8"/>
    <row r="681" ht="13.8"/>
    <row r="682" ht="13.8"/>
    <row r="683" ht="13.8"/>
    <row r="684" ht="13.8"/>
    <row r="685" ht="13.8"/>
    <row r="686" ht="13.8"/>
    <row r="687" ht="13.8"/>
    <row r="688" ht="13.8"/>
    <row r="689" ht="13.8"/>
    <row r="690" ht="13.8"/>
    <row r="691" ht="13.8"/>
    <row r="692" ht="13.8"/>
    <row r="693" ht="13.8"/>
    <row r="694" ht="13.8"/>
    <row r="695" ht="13.8"/>
    <row r="696" ht="13.8"/>
    <row r="697" ht="13.8"/>
    <row r="698" ht="13.8"/>
    <row r="699" ht="13.8"/>
    <row r="700" ht="13.8"/>
    <row r="701" ht="13.8"/>
    <row r="702" ht="13.8"/>
    <row r="703" ht="13.8"/>
    <row r="704" ht="13.8"/>
    <row r="705" ht="13.8"/>
    <row r="706" ht="13.8"/>
    <row r="707" ht="13.8"/>
    <row r="708" ht="13.8"/>
    <row r="709" ht="13.8"/>
    <row r="710" ht="13.8"/>
    <row r="711" ht="13.8"/>
    <row r="712" ht="13.8"/>
    <row r="713" ht="13.8"/>
    <row r="714" ht="13.8"/>
    <row r="715" ht="13.8"/>
    <row r="716" ht="13.8"/>
    <row r="717" ht="13.8"/>
    <row r="718" ht="13.8"/>
    <row r="719" ht="13.8"/>
    <row r="720" ht="13.8"/>
    <row r="721" ht="13.8"/>
    <row r="722" ht="13.8"/>
    <row r="723" ht="13.8"/>
    <row r="724" ht="13.8"/>
    <row r="725" ht="13.8"/>
    <row r="726" ht="13.8"/>
    <row r="727" ht="13.8"/>
    <row r="728" ht="13.8"/>
    <row r="729" ht="13.8"/>
    <row r="730" ht="13.8"/>
    <row r="731" ht="13.8"/>
    <row r="732" ht="13.8"/>
    <row r="733" ht="13.8"/>
    <row r="734" ht="13.8"/>
    <row r="735" ht="13.8"/>
    <row r="736" ht="13.8"/>
    <row r="737" ht="13.8"/>
    <row r="738" ht="13.8"/>
    <row r="739" ht="13.8"/>
    <row r="740" ht="13.8"/>
    <row r="741" ht="13.8"/>
    <row r="742" ht="13.8"/>
    <row r="743" ht="13.8"/>
    <row r="744" ht="13.8"/>
    <row r="745" ht="13.8"/>
    <row r="746" ht="13.8"/>
    <row r="747" ht="13.8"/>
    <row r="748" ht="13.8"/>
    <row r="749" ht="13.8"/>
    <row r="750" ht="13.8"/>
    <row r="751" ht="13.8"/>
    <row r="752" ht="13.8"/>
    <row r="753" ht="13.8"/>
    <row r="754" ht="13.8"/>
    <row r="755" ht="13.8"/>
    <row r="756" ht="13.8"/>
    <row r="757" ht="13.8"/>
    <row r="758" ht="13.8"/>
    <row r="759" ht="13.8"/>
    <row r="760" ht="13.8"/>
    <row r="761" ht="13.8"/>
    <row r="762" ht="13.8"/>
    <row r="763" ht="13.8"/>
    <row r="764" ht="13.8"/>
    <row r="765" ht="13.8"/>
    <row r="766" ht="13.8"/>
    <row r="767" ht="13.8"/>
    <row r="768" ht="13.8"/>
    <row r="769" ht="13.8"/>
    <row r="770" ht="13.8"/>
    <row r="771" ht="13.8"/>
    <row r="772" ht="13.8"/>
    <row r="773" ht="13.8"/>
    <row r="774" ht="13.8"/>
    <row r="775" ht="13.8"/>
    <row r="776" ht="13.8"/>
    <row r="777" ht="13.8"/>
    <row r="778" ht="13.8"/>
    <row r="779" ht="13.8"/>
    <row r="780" ht="13.8"/>
    <row r="781" ht="13.8"/>
    <row r="782" ht="13.8"/>
    <row r="783" ht="13.8"/>
    <row r="784" ht="13.8"/>
    <row r="785" ht="13.8"/>
    <row r="786" ht="13.8"/>
    <row r="787" ht="13.8"/>
    <row r="788" ht="13.8"/>
    <row r="789" ht="13.8"/>
    <row r="790" ht="13.8"/>
    <row r="791" ht="13.8"/>
    <row r="792" ht="13.8"/>
    <row r="793" ht="13.8"/>
    <row r="794" ht="13.8"/>
    <row r="795" ht="13.8"/>
    <row r="796" ht="13.8"/>
    <row r="797" ht="13.8"/>
    <row r="798" ht="13.8"/>
    <row r="799" ht="13.8"/>
    <row r="800" ht="13.8"/>
    <row r="801" ht="13.8"/>
    <row r="802" ht="13.8"/>
    <row r="803" ht="13.8"/>
    <row r="804" ht="13.8"/>
    <row r="805" ht="13.8"/>
    <row r="806" ht="13.8"/>
    <row r="807" ht="13.8"/>
    <row r="808" ht="13.8"/>
    <row r="809" ht="13.8"/>
    <row r="810" ht="13.8"/>
    <row r="811" ht="13.8"/>
    <row r="812" ht="13.8"/>
    <row r="813" ht="13.8"/>
    <row r="814" ht="13.8"/>
    <row r="815" ht="13.8"/>
    <row r="816" ht="13.8"/>
    <row r="817" ht="13.8"/>
    <row r="818" ht="13.8"/>
    <row r="819" ht="13.8"/>
    <row r="820" ht="13.8"/>
    <row r="821" ht="13.8"/>
    <row r="822" ht="13.8"/>
    <row r="823" ht="13.8"/>
    <row r="824" ht="13.8"/>
    <row r="825" ht="13.8"/>
    <row r="826" ht="13.8"/>
    <row r="827" ht="13.8"/>
    <row r="828" ht="13.8"/>
    <row r="829" ht="13.8"/>
    <row r="830" ht="13.8"/>
    <row r="831" ht="13.8"/>
    <row r="832" ht="13.8"/>
    <row r="833" ht="13.8"/>
    <row r="834" ht="13.8"/>
    <row r="835" ht="13.8"/>
    <row r="836" ht="13.8"/>
    <row r="837" ht="13.8"/>
    <row r="838" ht="13.8"/>
    <row r="839" ht="13.8"/>
    <row r="840" ht="13.8"/>
    <row r="841" ht="13.8"/>
    <row r="842" ht="13.8"/>
    <row r="843" ht="13.8"/>
    <row r="844" ht="13.8"/>
    <row r="845" ht="13.8"/>
    <row r="846" ht="13.8"/>
    <row r="847" ht="13.8"/>
    <row r="848" ht="13.8"/>
    <row r="849" ht="13.8"/>
    <row r="850" ht="13.8"/>
    <row r="851" ht="13.8"/>
    <row r="852" ht="13.8"/>
    <row r="853" ht="13.8"/>
    <row r="854" ht="13.8"/>
    <row r="855" ht="13.8"/>
    <row r="856" ht="13.8"/>
    <row r="857" ht="13.8"/>
    <row r="858" ht="13.8"/>
    <row r="859" ht="13.8"/>
    <row r="860" ht="13.8"/>
    <row r="861" ht="13.8"/>
    <row r="862" ht="13.8"/>
    <row r="863" ht="13.8"/>
    <row r="864" ht="13.8"/>
    <row r="865" ht="13.8"/>
    <row r="866" ht="13.8"/>
    <row r="867" ht="13.8"/>
    <row r="868" ht="13.8"/>
    <row r="869" ht="13.8"/>
    <row r="870" ht="13.8"/>
    <row r="871" ht="13.8"/>
    <row r="872" ht="13.8"/>
    <row r="873" ht="13.8"/>
    <row r="874" ht="13.8"/>
    <row r="875" ht="13.8"/>
    <row r="876" ht="13.8"/>
    <row r="877" ht="13.8"/>
    <row r="878" ht="13.8"/>
    <row r="879" ht="13.8"/>
    <row r="880" ht="13.8"/>
    <row r="881" ht="13.8"/>
    <row r="882" ht="13.8"/>
    <row r="883" ht="13.8"/>
    <row r="884" ht="13.8"/>
    <row r="885" ht="13.8"/>
    <row r="886" ht="13.8"/>
    <row r="887" ht="13.8"/>
    <row r="888" ht="13.8"/>
    <row r="889" ht="13.8"/>
    <row r="890" ht="13.8"/>
    <row r="891" ht="13.8"/>
    <row r="892" ht="13.8"/>
    <row r="893" ht="13.8"/>
    <row r="894" ht="13.8"/>
    <row r="895" ht="13.8"/>
    <row r="896" ht="13.8"/>
    <row r="897" ht="13.8"/>
    <row r="898" ht="13.8"/>
    <row r="899" ht="13.8"/>
    <row r="900" ht="13.8"/>
    <row r="901" ht="13.8"/>
    <row r="902" ht="13.8"/>
    <row r="903" ht="13.8"/>
    <row r="904" ht="13.8"/>
    <row r="905" ht="13.8"/>
    <row r="906" ht="13.8"/>
    <row r="907" ht="13.8"/>
    <row r="908" ht="13.8"/>
    <row r="909" ht="13.8"/>
    <row r="910" ht="13.8"/>
    <row r="911" ht="13.8"/>
    <row r="912" ht="13.8"/>
    <row r="913" ht="13.8"/>
    <row r="914" ht="13.8"/>
    <row r="915" ht="13.8"/>
    <row r="916" ht="13.8"/>
    <row r="917" ht="13.8"/>
    <row r="918" ht="13.8"/>
    <row r="919" ht="13.8"/>
    <row r="920" ht="13.8"/>
    <row r="921" ht="13.8"/>
    <row r="922" ht="13.8"/>
    <row r="923" ht="13.8"/>
    <row r="924" ht="13.8"/>
    <row r="925" ht="13.8"/>
    <row r="926" ht="13.8"/>
    <row r="927" ht="13.8"/>
    <row r="928" ht="13.8"/>
    <row r="929" ht="13.8"/>
    <row r="930" ht="13.8"/>
    <row r="931" ht="13.8"/>
    <row r="932" ht="13.8"/>
    <row r="933" ht="13.8"/>
    <row r="934" ht="13.8"/>
    <row r="935" ht="13.8"/>
    <row r="936" ht="13.8"/>
    <row r="937" ht="13.8"/>
    <row r="938" ht="13.8"/>
    <row r="939" ht="13.8"/>
    <row r="940" ht="13.8"/>
    <row r="941" ht="13.8"/>
    <row r="942" ht="13.8"/>
    <row r="943" ht="13.8"/>
    <row r="944" ht="13.8"/>
    <row r="945" ht="13.8"/>
    <row r="946" ht="13.8"/>
    <row r="947" ht="13.8"/>
    <row r="948" ht="13.8"/>
    <row r="949" ht="13.8"/>
    <row r="950" ht="13.8"/>
    <row r="951" ht="13.8"/>
    <row r="952" ht="13.8"/>
    <row r="953" ht="13.8"/>
    <row r="954" ht="13.8"/>
    <row r="955" ht="13.8"/>
    <row r="956" ht="13.8"/>
    <row r="957" ht="13.8"/>
    <row r="958" ht="13.8"/>
    <row r="959" ht="13.8"/>
    <row r="960" ht="13.8"/>
    <row r="961" ht="13.8"/>
    <row r="962" ht="13.8"/>
    <row r="963" ht="13.8"/>
    <row r="964" ht="13.8"/>
    <row r="965" ht="13.8"/>
    <row r="966" ht="13.8"/>
    <row r="967" ht="13.8"/>
    <row r="968" ht="13.8"/>
    <row r="969" ht="13.8"/>
    <row r="970" ht="13.8"/>
    <row r="971" ht="13.8"/>
    <row r="972" ht="13.8"/>
    <row r="973" ht="13.8"/>
    <row r="974" ht="13.8"/>
    <row r="975" ht="13.8"/>
    <row r="976" ht="13.8"/>
    <row r="977" ht="13.8"/>
    <row r="978" ht="13.8"/>
    <row r="979" ht="13.8"/>
    <row r="980" ht="13.8"/>
    <row r="981" ht="13.8"/>
    <row r="982" ht="13.8"/>
    <row r="983" ht="13.8"/>
    <row r="984" ht="13.8"/>
    <row r="985" ht="13.8"/>
    <row r="986" ht="13.8"/>
    <row r="987" ht="13.8"/>
    <row r="988" ht="13.8"/>
    <row r="989" ht="13.8"/>
    <row r="990" ht="13.8"/>
    <row r="991" ht="13.8"/>
    <row r="992" ht="13.8"/>
    <row r="993" ht="13.8"/>
    <row r="994" ht="13.8"/>
    <row r="995" ht="13.8"/>
    <row r="996" ht="13.8"/>
    <row r="997" ht="13.8"/>
    <row r="998" ht="13.8"/>
    <row r="999" ht="13.8"/>
    <row r="1000" ht="13.8"/>
  </sheetData>
  <pageMargins left="0.7" right="0.7" top="0.75" bottom="0.75" header="0" footer="0"/>
  <pageSetup orientation="landscape"/>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A1000"/>
  <sheetViews>
    <sheetView workbookViewId="0">
      <pane xSplit="2" topLeftCell="C1" activePane="topRight" state="frozen"/>
      <selection pane="topRight" activeCell="BX8" sqref="BX8"/>
    </sheetView>
  </sheetViews>
  <sheetFormatPr defaultColWidth="14.44140625" defaultRowHeight="15.75" customHeight="1"/>
  <cols>
    <col min="1" max="1" width="38.44140625" customWidth="1"/>
    <col min="2" max="2" width="7.44140625" customWidth="1"/>
    <col min="3" max="4" width="28" customWidth="1"/>
    <col min="5" max="5" width="43.109375" customWidth="1"/>
    <col min="6" max="6" width="45.5546875" customWidth="1"/>
    <col min="7" max="7" width="38.44140625" customWidth="1"/>
    <col min="8" max="8" width="39" customWidth="1"/>
    <col min="9" max="9" width="59" customWidth="1"/>
    <col min="10" max="10" width="47.5546875" customWidth="1"/>
    <col min="11" max="11" width="30.88671875" customWidth="1"/>
    <col min="12" max="12" width="26.44140625" customWidth="1"/>
    <col min="13" max="13" width="21.44140625" customWidth="1"/>
    <col min="14" max="14" width="24.5546875" customWidth="1"/>
    <col min="15" max="15" width="44.109375" customWidth="1"/>
    <col min="16" max="16" width="28.5546875" customWidth="1"/>
    <col min="17" max="17" width="18.6640625" customWidth="1"/>
    <col min="18" max="20" width="17.44140625" customWidth="1"/>
    <col min="21" max="21" width="19.88671875" customWidth="1"/>
    <col min="22" max="22" width="8.6640625" customWidth="1"/>
    <col min="23" max="23" width="35.109375" customWidth="1"/>
    <col min="24" max="29" width="11.5546875" customWidth="1"/>
    <col min="30" max="30" width="8.6640625" customWidth="1"/>
    <col min="31" max="31" width="12.109375" customWidth="1"/>
    <col min="32" max="34" width="12.44140625" customWidth="1"/>
    <col min="35" max="36" width="13.44140625" customWidth="1"/>
    <col min="37" max="37" width="16.5546875" customWidth="1"/>
    <col min="38" max="38" width="8.6640625" customWidth="1"/>
    <col min="39" max="39" width="12.6640625" customWidth="1"/>
    <col min="40" max="43" width="11.5546875" customWidth="1"/>
    <col min="44" max="44" width="9.33203125" customWidth="1"/>
    <col min="45" max="45" width="8.6640625" customWidth="1"/>
    <col min="46" max="46" width="12.44140625" customWidth="1"/>
    <col min="47" max="50" width="11.5546875" customWidth="1"/>
    <col min="51" max="51" width="9.33203125" customWidth="1"/>
    <col min="52" max="52" width="8.6640625" customWidth="1"/>
    <col min="53" max="53" width="14.109375" customWidth="1"/>
    <col min="54" max="57" width="11.5546875" customWidth="1"/>
    <col min="58" max="58" width="9.33203125" customWidth="1"/>
    <col min="59" max="59" width="8.6640625" customWidth="1"/>
    <col min="60" max="60" width="14.88671875" customWidth="1"/>
    <col min="61" max="64" width="12.5546875" customWidth="1"/>
    <col min="65" max="65" width="9.33203125" customWidth="1"/>
    <col min="66" max="66" width="8.6640625" customWidth="1"/>
    <col min="67" max="67" width="35.109375" customWidth="1"/>
    <col min="68" max="70" width="12.44140625" customWidth="1"/>
    <col min="71" max="72" width="13.44140625" customWidth="1"/>
    <col min="73" max="73" width="12.44140625" customWidth="1"/>
    <col min="74" max="74" width="8.6640625" customWidth="1"/>
    <col min="75" max="75" width="12.88671875" customWidth="1"/>
    <col min="76" max="79" width="14.88671875" bestFit="1" customWidth="1"/>
    <col min="80" max="80" width="15.33203125" customWidth="1"/>
    <col min="81" max="81" width="14.88671875" bestFit="1" customWidth="1"/>
    <col min="82" max="82" width="8.6640625" customWidth="1"/>
    <col min="83" max="83" width="35.109375" customWidth="1"/>
    <col min="84" max="87" width="13.44140625" customWidth="1"/>
    <col min="88" max="88" width="14.88671875" customWidth="1"/>
    <col min="89" max="89" width="13.44140625" customWidth="1"/>
    <col min="90" max="90" width="8.6640625" customWidth="1"/>
    <col min="91" max="91" width="13.88671875" customWidth="1"/>
    <col min="92" max="97" width="12.5546875" customWidth="1"/>
    <col min="98" max="105" width="8.6640625" customWidth="1"/>
  </cols>
  <sheetData>
    <row r="1" spans="1:105" ht="15.75" customHeight="1">
      <c r="A1" s="148" t="s">
        <v>12</v>
      </c>
      <c r="B1" s="148" t="s">
        <v>303</v>
      </c>
      <c r="C1" s="148" t="s">
        <v>380</v>
      </c>
      <c r="D1" s="148" t="s">
        <v>381</v>
      </c>
      <c r="E1" s="148" t="s">
        <v>382</v>
      </c>
      <c r="F1" s="148" t="s">
        <v>383</v>
      </c>
      <c r="G1" s="148" t="s">
        <v>384</v>
      </c>
      <c r="H1" s="148" t="s">
        <v>385</v>
      </c>
      <c r="I1" s="148" t="s">
        <v>386</v>
      </c>
      <c r="J1" s="148" t="s">
        <v>387</v>
      </c>
      <c r="K1" s="148" t="s">
        <v>388</v>
      </c>
      <c r="L1" s="148" t="s">
        <v>389</v>
      </c>
      <c r="M1" s="148" t="s">
        <v>390</v>
      </c>
      <c r="N1" s="148" t="s">
        <v>391</v>
      </c>
      <c r="O1" s="148" t="s">
        <v>392</v>
      </c>
      <c r="P1" s="148" t="s">
        <v>393</v>
      </c>
      <c r="Q1" s="182" t="s">
        <v>11</v>
      </c>
      <c r="R1" s="182" t="s">
        <v>394</v>
      </c>
      <c r="S1" s="182" t="s">
        <v>395</v>
      </c>
      <c r="T1" s="182" t="s">
        <v>30</v>
      </c>
      <c r="U1" s="182" t="s">
        <v>396</v>
      </c>
      <c r="V1" s="183"/>
      <c r="W1" s="183"/>
      <c r="X1" s="183"/>
      <c r="Y1" s="183"/>
      <c r="Z1" s="183"/>
      <c r="AA1" s="183"/>
      <c r="AB1" s="183"/>
      <c r="AC1" s="183"/>
      <c r="AD1" s="183"/>
      <c r="AE1" s="184"/>
      <c r="AF1" s="184"/>
      <c r="AG1" s="184"/>
      <c r="AH1" s="184"/>
      <c r="AI1" s="184"/>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row>
    <row r="2" spans="1:105" ht="14.4">
      <c r="A2" s="126" t="s">
        <v>1</v>
      </c>
      <c r="B2" s="127">
        <v>2015</v>
      </c>
      <c r="C2" s="127">
        <v>3004990503.5799999</v>
      </c>
      <c r="D2" s="127">
        <v>494449475.87</v>
      </c>
      <c r="E2" s="127">
        <v>-3004990503.5799999</v>
      </c>
      <c r="F2" s="127">
        <v>43362492.340000004</v>
      </c>
      <c r="G2" s="127">
        <v>-74248461.709999993</v>
      </c>
      <c r="H2" s="127">
        <v>-30163370.300000001</v>
      </c>
      <c r="I2" s="127">
        <v>-155117581.28</v>
      </c>
      <c r="J2" s="127">
        <v>-117998923.17</v>
      </c>
      <c r="K2" s="127">
        <v>-63888853</v>
      </c>
      <c r="L2" s="127">
        <v>-7962603.3300000001</v>
      </c>
      <c r="M2" s="127">
        <v>24934.37</v>
      </c>
      <c r="N2" s="127">
        <v>88457109.789999902</v>
      </c>
      <c r="O2" s="127">
        <v>385235.03</v>
      </c>
      <c r="P2" s="127">
        <v>88842344.819999903</v>
      </c>
      <c r="Q2" s="127">
        <f t="shared" ref="Q2:Q487" si="0">-SUM(G2:I2)</f>
        <v>259529413.28999999</v>
      </c>
      <c r="R2" s="127">
        <f t="shared" ref="R2:R487" si="1">Q2+-J2</f>
        <v>377528336.45999998</v>
      </c>
      <c r="S2" s="127"/>
      <c r="T2" s="127"/>
      <c r="U2" s="127">
        <f t="shared" ref="U2:U487" si="2">R2/D2</f>
        <v>0.76353268611666847</v>
      </c>
      <c r="W2" s="226" t="s">
        <v>397</v>
      </c>
      <c r="X2" s="226" t="s">
        <v>303</v>
      </c>
      <c r="Y2" s="225"/>
      <c r="Z2" s="225"/>
      <c r="AA2" s="225"/>
      <c r="AB2" s="225"/>
      <c r="AC2" s="228"/>
      <c r="AE2" s="13"/>
      <c r="AF2" s="13"/>
      <c r="AG2" s="13"/>
      <c r="AH2" s="13"/>
      <c r="AI2" s="13"/>
      <c r="BO2" s="226" t="s">
        <v>398</v>
      </c>
      <c r="BP2" s="226" t="s">
        <v>303</v>
      </c>
      <c r="BQ2" s="225"/>
      <c r="BR2" s="225"/>
      <c r="BS2" s="225"/>
      <c r="BT2" s="225"/>
      <c r="BU2" s="228"/>
      <c r="CE2" s="226" t="s">
        <v>399</v>
      </c>
      <c r="CF2" s="226" t="s">
        <v>303</v>
      </c>
      <c r="CG2" s="225"/>
      <c r="CH2" s="225"/>
      <c r="CI2" s="225"/>
      <c r="CJ2" s="225"/>
      <c r="CK2" s="228"/>
    </row>
    <row r="3" spans="1:105" ht="14.4">
      <c r="A3" s="130" t="s">
        <v>1</v>
      </c>
      <c r="B3" s="131">
        <v>2016</v>
      </c>
      <c r="C3" s="131">
        <v>3365847949.4429998</v>
      </c>
      <c r="D3" s="131">
        <v>516540891.62</v>
      </c>
      <c r="E3" s="131">
        <v>-3365847949.6399999</v>
      </c>
      <c r="F3" s="131">
        <v>41268025.32</v>
      </c>
      <c r="G3" s="131">
        <v>-76298723.730000004</v>
      </c>
      <c r="H3" s="131">
        <v>-31653589.239999998</v>
      </c>
      <c r="I3" s="131">
        <v>-154180112.31</v>
      </c>
      <c r="J3" s="131">
        <v>-127729240.01000001</v>
      </c>
      <c r="K3" s="131">
        <v>-67484737.849999994</v>
      </c>
      <c r="L3" s="131">
        <v>-4775175.8499999996</v>
      </c>
      <c r="M3" s="131">
        <v>-1697484.39</v>
      </c>
      <c r="N3" s="131">
        <v>93989853.362999901</v>
      </c>
      <c r="O3" s="131">
        <v>2304271.6</v>
      </c>
      <c r="P3" s="131">
        <v>96294124.962999895</v>
      </c>
      <c r="Q3" s="131">
        <f t="shared" si="0"/>
        <v>262132425.28</v>
      </c>
      <c r="R3" s="131">
        <f t="shared" si="1"/>
        <v>389861665.29000002</v>
      </c>
      <c r="S3" s="131"/>
      <c r="T3" s="131"/>
      <c r="U3" s="131">
        <f t="shared" si="2"/>
        <v>0.75475469922099958</v>
      </c>
      <c r="W3" s="226" t="s">
        <v>12</v>
      </c>
      <c r="X3" s="224">
        <v>2019</v>
      </c>
      <c r="Y3" s="232">
        <v>2020</v>
      </c>
      <c r="Z3" s="232">
        <v>2021</v>
      </c>
      <c r="AA3" s="232">
        <v>2022</v>
      </c>
      <c r="AB3" s="232">
        <v>2023</v>
      </c>
      <c r="AC3" s="231" t="s">
        <v>325</v>
      </c>
      <c r="AE3" s="185" t="s">
        <v>11</v>
      </c>
      <c r="AF3" s="186"/>
      <c r="AG3" s="186"/>
      <c r="AH3" s="186"/>
      <c r="AI3" s="186"/>
      <c r="AJ3" s="186"/>
      <c r="AK3" s="6"/>
      <c r="BO3" s="226" t="s">
        <v>12</v>
      </c>
      <c r="BP3" s="224">
        <v>2019</v>
      </c>
      <c r="BQ3" s="232">
        <v>2020</v>
      </c>
      <c r="BR3" s="232">
        <v>2021</v>
      </c>
      <c r="BS3" s="232">
        <v>2022</v>
      </c>
      <c r="BT3" s="232">
        <v>2023</v>
      </c>
      <c r="BU3" s="231" t="s">
        <v>325</v>
      </c>
      <c r="CE3" s="226" t="s">
        <v>12</v>
      </c>
      <c r="CF3" s="224">
        <v>2019</v>
      </c>
      <c r="CG3" s="232">
        <v>2020</v>
      </c>
      <c r="CH3" s="232">
        <v>2021</v>
      </c>
      <c r="CI3" s="232">
        <v>2022</v>
      </c>
      <c r="CJ3" s="232">
        <v>2023</v>
      </c>
      <c r="CK3" s="231" t="s">
        <v>325</v>
      </c>
    </row>
    <row r="4" spans="1:105" ht="14.4">
      <c r="A4" s="126" t="s">
        <v>1</v>
      </c>
      <c r="B4" s="127">
        <v>2017</v>
      </c>
      <c r="C4" s="127">
        <v>2683423704.4499998</v>
      </c>
      <c r="D4" s="127">
        <v>499968822.98000002</v>
      </c>
      <c r="E4" s="127">
        <v>-2683423707.6100001</v>
      </c>
      <c r="F4" s="127">
        <v>21589111.77</v>
      </c>
      <c r="G4" s="127">
        <v>-60659108.619999997</v>
      </c>
      <c r="H4" s="127">
        <v>-28970084.530000001</v>
      </c>
      <c r="I4" s="127">
        <v>-159061580.91999999</v>
      </c>
      <c r="J4" s="127">
        <v>-119939538.67</v>
      </c>
      <c r="K4" s="127">
        <v>-58992273.409999996</v>
      </c>
      <c r="L4" s="127">
        <v>1906850.47</v>
      </c>
      <c r="M4" s="127">
        <v>-11614882.59</v>
      </c>
      <c r="N4" s="127">
        <v>84227313.319999695</v>
      </c>
      <c r="O4" s="127">
        <v>-2820937.32</v>
      </c>
      <c r="P4" s="127">
        <v>81406375.999999702</v>
      </c>
      <c r="Q4" s="127">
        <f t="shared" si="0"/>
        <v>248690774.06999999</v>
      </c>
      <c r="R4" s="127">
        <f t="shared" si="1"/>
        <v>368630312.74000001</v>
      </c>
      <c r="S4" s="127"/>
      <c r="T4" s="127"/>
      <c r="U4" s="127">
        <f t="shared" si="2"/>
        <v>0.73730659952519906</v>
      </c>
      <c r="W4" s="234" t="s">
        <v>1</v>
      </c>
      <c r="X4" s="235">
        <v>267793986.94999999</v>
      </c>
      <c r="Y4" s="236">
        <v>277132590.32999998</v>
      </c>
      <c r="Z4" s="236">
        <v>273447734.65999997</v>
      </c>
      <c r="AA4" s="236">
        <v>282997050.41999996</v>
      </c>
      <c r="AB4" s="236">
        <v>284415164.52399999</v>
      </c>
      <c r="AC4" s="237">
        <v>1385786526.8839998</v>
      </c>
      <c r="AE4" s="149"/>
      <c r="AF4" s="136">
        <v>2019</v>
      </c>
      <c r="AG4" s="136">
        <v>2020</v>
      </c>
      <c r="AH4" s="136">
        <v>2021</v>
      </c>
      <c r="AI4" s="136">
        <v>2022</v>
      </c>
      <c r="AJ4" s="136">
        <v>2023</v>
      </c>
      <c r="AK4" s="136" t="s">
        <v>15</v>
      </c>
      <c r="BO4" s="234" t="s">
        <v>1</v>
      </c>
      <c r="BP4" s="235">
        <v>764909682.95000005</v>
      </c>
      <c r="BQ4" s="236">
        <v>759568453.32999992</v>
      </c>
      <c r="BR4" s="236">
        <v>762035043.65999997</v>
      </c>
      <c r="BS4" s="236">
        <v>824879610.41999996</v>
      </c>
      <c r="BT4" s="236">
        <v>951448704.52399993</v>
      </c>
      <c r="BU4" s="237">
        <v>4062841494.8839998</v>
      </c>
      <c r="CE4" s="234" t="s">
        <v>1</v>
      </c>
      <c r="CF4" s="235">
        <v>0.74083765848905359</v>
      </c>
      <c r="CG4" s="236">
        <v>0.73822875732911675</v>
      </c>
      <c r="CH4" s="236">
        <v>0.7243816726286717</v>
      </c>
      <c r="CI4" s="236">
        <v>0.72432055564732656</v>
      </c>
      <c r="CJ4" s="236">
        <v>0.71344248955912071</v>
      </c>
      <c r="CK4" s="237">
        <v>3.6412111336532895</v>
      </c>
      <c r="CM4" s="4" t="s">
        <v>32</v>
      </c>
    </row>
    <row r="5" spans="1:105" ht="28.8">
      <c r="A5" s="130" t="s">
        <v>1</v>
      </c>
      <c r="B5" s="131">
        <v>2018</v>
      </c>
      <c r="C5" s="131">
        <v>2817080827.8200002</v>
      </c>
      <c r="D5" s="131">
        <v>564894225.13</v>
      </c>
      <c r="E5" s="131">
        <v>-2817080827.8099999</v>
      </c>
      <c r="F5" s="131">
        <v>54918282.439999998</v>
      </c>
      <c r="G5" s="131">
        <v>-60914679.299999997</v>
      </c>
      <c r="H5" s="131">
        <v>-34563650.369999997</v>
      </c>
      <c r="I5" s="131">
        <v>-156751523.5</v>
      </c>
      <c r="J5" s="131">
        <v>-135696380.90000001</v>
      </c>
      <c r="K5" s="131">
        <v>-68603275.120000005</v>
      </c>
      <c r="L5" s="131">
        <v>-9342796.6400000006</v>
      </c>
      <c r="M5" s="131">
        <v>-6957586.2599999998</v>
      </c>
      <c r="N5" s="131">
        <v>146982615.49000001</v>
      </c>
      <c r="O5" s="131">
        <v>2667297.9900000002</v>
      </c>
      <c r="P5" s="131">
        <v>149649913.47999999</v>
      </c>
      <c r="Q5" s="131">
        <f t="shared" si="0"/>
        <v>252229853.16999999</v>
      </c>
      <c r="R5" s="131">
        <f t="shared" si="1"/>
        <v>387926234.06999999</v>
      </c>
      <c r="S5" s="131"/>
      <c r="T5" s="131"/>
      <c r="U5" s="131">
        <f t="shared" si="2"/>
        <v>0.68672366756931513</v>
      </c>
      <c r="W5" s="238" t="s">
        <v>2</v>
      </c>
      <c r="X5" s="239">
        <v>31382378.919999998</v>
      </c>
      <c r="Y5" s="240">
        <v>43648186.68</v>
      </c>
      <c r="Z5" s="240">
        <v>44326147.5</v>
      </c>
      <c r="AA5" s="240">
        <v>46403503.509999998</v>
      </c>
      <c r="AB5" s="240">
        <v>48103999.590000004</v>
      </c>
      <c r="AC5" s="241">
        <v>213864216.19999999</v>
      </c>
      <c r="AE5" s="165" t="s">
        <v>16</v>
      </c>
      <c r="AF5" s="19">
        <f t="shared" ref="AF5:AJ5" si="3">AVERAGE(X13:X66)</f>
        <v>30878251.59111112</v>
      </c>
      <c r="AG5" s="19">
        <f t="shared" si="3"/>
        <v>31844107.437439401</v>
      </c>
      <c r="AH5" s="19">
        <f t="shared" si="3"/>
        <v>31968604.445740812</v>
      </c>
      <c r="AI5" s="19">
        <f t="shared" si="3"/>
        <v>34460996.884259447</v>
      </c>
      <c r="AJ5" s="19">
        <f t="shared" si="3"/>
        <v>36085381.58041852</v>
      </c>
      <c r="AK5" s="19">
        <f t="shared" ref="AK5:AK6" si="4">AVERAGE(AF5:AJ5)</f>
        <v>33047468.387793858</v>
      </c>
      <c r="BO5" s="238" t="s">
        <v>2</v>
      </c>
      <c r="BP5" s="239">
        <v>99801725.920000002</v>
      </c>
      <c r="BQ5" s="240">
        <v>110348852.68000001</v>
      </c>
      <c r="BR5" s="240">
        <v>113676933.5</v>
      </c>
      <c r="BS5" s="240">
        <v>124176021.50999999</v>
      </c>
      <c r="BT5" s="240">
        <v>141712203.59</v>
      </c>
      <c r="BU5" s="241">
        <v>589715737.20000005</v>
      </c>
      <c r="BV5" s="6"/>
      <c r="BW5" s="76" t="s">
        <v>30</v>
      </c>
      <c r="CE5" s="238" t="s">
        <v>2</v>
      </c>
      <c r="CF5" s="239">
        <v>0.77816131442818115</v>
      </c>
      <c r="CG5" s="240">
        <v>0.79942051050329455</v>
      </c>
      <c r="CH5" s="240">
        <v>0.79943688245361566</v>
      </c>
      <c r="CI5" s="240">
        <v>0.83056594607094569</v>
      </c>
      <c r="CJ5" s="240">
        <v>0.80264501540318156</v>
      </c>
      <c r="CK5" s="241">
        <v>4.0102296688592185</v>
      </c>
      <c r="CM5" s="149"/>
      <c r="CN5" s="136">
        <v>2019</v>
      </c>
      <c r="CO5" s="136">
        <v>2020</v>
      </c>
      <c r="CP5" s="136">
        <v>2021</v>
      </c>
      <c r="CQ5" s="136">
        <v>2022</v>
      </c>
      <c r="CR5" s="136">
        <v>2023</v>
      </c>
      <c r="CS5" s="136" t="s">
        <v>15</v>
      </c>
    </row>
    <row r="6" spans="1:105" ht="43.2">
      <c r="A6" s="126" t="s">
        <v>1</v>
      </c>
      <c r="B6" s="127">
        <v>2019</v>
      </c>
      <c r="C6" s="127">
        <v>2929963659.5900002</v>
      </c>
      <c r="D6" s="127">
        <v>558672519.07000005</v>
      </c>
      <c r="E6" s="127">
        <v>-2929963659.5900002</v>
      </c>
      <c r="F6" s="127">
        <v>54939231.25</v>
      </c>
      <c r="G6" s="127">
        <v>-89541387.430000007</v>
      </c>
      <c r="H6" s="127">
        <v>-27747271.489999998</v>
      </c>
      <c r="I6" s="127">
        <v>-150505328.03</v>
      </c>
      <c r="J6" s="127">
        <v>-146091653.94</v>
      </c>
      <c r="K6" s="127">
        <v>-73424008.180000007</v>
      </c>
      <c r="L6" s="127">
        <v>-662004.61</v>
      </c>
      <c r="M6" s="127">
        <v>-1161063.06</v>
      </c>
      <c r="N6" s="127">
        <v>124479033.58</v>
      </c>
      <c r="O6" s="127">
        <v>-11318371</v>
      </c>
      <c r="P6" s="127">
        <v>113160662.58</v>
      </c>
      <c r="Q6" s="127">
        <f t="shared" si="0"/>
        <v>267793986.94999999</v>
      </c>
      <c r="R6" s="127">
        <f t="shared" si="1"/>
        <v>413885640.88999999</v>
      </c>
      <c r="S6" s="154">
        <f>'PEG - Capital Costs'!D27</f>
        <v>497115696</v>
      </c>
      <c r="T6" s="154">
        <f t="shared" ref="T6:T10" si="5">Q6+S6</f>
        <v>764909682.95000005</v>
      </c>
      <c r="U6" s="127">
        <f t="shared" si="2"/>
        <v>0.74083765848905359</v>
      </c>
      <c r="W6" s="238" t="s">
        <v>3</v>
      </c>
      <c r="X6" s="239">
        <v>34716146.869999997</v>
      </c>
      <c r="Y6" s="240">
        <v>36182223.030000001</v>
      </c>
      <c r="Z6" s="240">
        <v>38758307.519999996</v>
      </c>
      <c r="AA6" s="240">
        <v>42175686.400000006</v>
      </c>
      <c r="AB6" s="240">
        <v>43072464.409999996</v>
      </c>
      <c r="AC6" s="241">
        <v>194904828.22999999</v>
      </c>
      <c r="AE6" s="165" t="s">
        <v>18</v>
      </c>
      <c r="AF6" s="19">
        <f t="shared" ref="AF6:AJ6" si="6">X40</f>
        <v>86536612.849999994</v>
      </c>
      <c r="AG6" s="19">
        <f t="shared" si="6"/>
        <v>83812356.659999996</v>
      </c>
      <c r="AH6" s="19">
        <f t="shared" si="6"/>
        <v>85023181.129999995</v>
      </c>
      <c r="AI6" s="19">
        <f t="shared" si="6"/>
        <v>101402039.63</v>
      </c>
      <c r="AJ6" s="19">
        <f t="shared" si="6"/>
        <v>114061455.07999998</v>
      </c>
      <c r="AK6" s="19">
        <f t="shared" si="4"/>
        <v>94167129.069999993</v>
      </c>
      <c r="BO6" s="238" t="s">
        <v>3</v>
      </c>
      <c r="BP6" s="239"/>
      <c r="BQ6" s="240"/>
      <c r="BR6" s="240"/>
      <c r="BS6" s="240">
        <v>117393382.40000001</v>
      </c>
      <c r="BT6" s="240">
        <v>132464962.41</v>
      </c>
      <c r="BU6" s="241">
        <v>249858344.81</v>
      </c>
      <c r="BW6" s="149"/>
      <c r="BX6" s="136">
        <v>2019</v>
      </c>
      <c r="BY6" s="136">
        <v>2020</v>
      </c>
      <c r="BZ6" s="136">
        <v>2021</v>
      </c>
      <c r="CA6" s="136">
        <v>2022</v>
      </c>
      <c r="CB6" s="136">
        <v>2023</v>
      </c>
      <c r="CC6" s="136" t="s">
        <v>15</v>
      </c>
      <c r="CE6" s="238" t="s">
        <v>3</v>
      </c>
      <c r="CF6" s="239">
        <v>0.70267415899203711</v>
      </c>
      <c r="CG6" s="240">
        <v>0.72896510438199114</v>
      </c>
      <c r="CH6" s="240">
        <v>0.7248791282325775</v>
      </c>
      <c r="CI6" s="240">
        <v>0.76238749991403354</v>
      </c>
      <c r="CJ6" s="240">
        <v>0.76130999848179703</v>
      </c>
      <c r="CK6" s="241">
        <v>3.6802158900024367</v>
      </c>
      <c r="CM6" s="18" t="s">
        <v>16</v>
      </c>
      <c r="CN6" s="19">
        <f t="shared" ref="CN6:CR6" si="7">AVERAGE(CF13:CF66)</f>
        <v>0.82081746848165282</v>
      </c>
      <c r="CO6" s="19">
        <f t="shared" si="7"/>
        <v>0.83171519690017437</v>
      </c>
      <c r="CP6" s="19">
        <f t="shared" si="7"/>
        <v>0.81648344346553314</v>
      </c>
      <c r="CQ6" s="19">
        <f t="shared" si="7"/>
        <v>0.83939690536058986</v>
      </c>
      <c r="CR6" s="19">
        <f t="shared" si="7"/>
        <v>0.8447132153638689</v>
      </c>
      <c r="CS6" s="19">
        <f t="shared" ref="CS6:CS7" si="8">AVERAGE(CN6:CR6)</f>
        <v>0.83062524591436371</v>
      </c>
    </row>
    <row r="7" spans="1:105" ht="14.4">
      <c r="A7" s="130" t="s">
        <v>1</v>
      </c>
      <c r="B7" s="131">
        <v>2020</v>
      </c>
      <c r="C7" s="131">
        <v>3337659474.6799998</v>
      </c>
      <c r="D7" s="131">
        <v>567145168.02999997</v>
      </c>
      <c r="E7" s="131">
        <v>-3337659474.6799998</v>
      </c>
      <c r="F7" s="131">
        <v>31595503.41</v>
      </c>
      <c r="G7" s="131">
        <v>-84136002.689999998</v>
      </c>
      <c r="H7" s="131">
        <v>-26763321.449999999</v>
      </c>
      <c r="I7" s="131">
        <v>-166233266.19</v>
      </c>
      <c r="J7" s="131">
        <v>-141550282.28999999</v>
      </c>
      <c r="K7" s="131">
        <v>-71185209.719999999</v>
      </c>
      <c r="L7" s="131">
        <v>-1961773.63</v>
      </c>
      <c r="M7" s="131">
        <v>4785348.71</v>
      </c>
      <c r="N7" s="131">
        <v>111696164.18000001</v>
      </c>
      <c r="O7" s="131">
        <v>-4566092.8899999997</v>
      </c>
      <c r="P7" s="131">
        <v>107130071.29000001</v>
      </c>
      <c r="Q7" s="131">
        <f t="shared" si="0"/>
        <v>277132590.32999998</v>
      </c>
      <c r="R7" s="131">
        <f t="shared" si="1"/>
        <v>418682872.62</v>
      </c>
      <c r="S7" s="155">
        <f>'PEG - Capital Costs'!D28</f>
        <v>482435863</v>
      </c>
      <c r="T7" s="155">
        <f t="shared" si="5"/>
        <v>759568453.32999992</v>
      </c>
      <c r="U7" s="131">
        <f t="shared" si="2"/>
        <v>0.73822875732911675</v>
      </c>
      <c r="W7" s="238" t="s">
        <v>4</v>
      </c>
      <c r="X7" s="239">
        <v>40148929.469999999</v>
      </c>
      <c r="Y7" s="240">
        <v>40629316.579999998</v>
      </c>
      <c r="Z7" s="240">
        <v>43863937.370000005</v>
      </c>
      <c r="AA7" s="240">
        <v>45961520.170000002</v>
      </c>
      <c r="AB7" s="240">
        <v>47739645.350000001</v>
      </c>
      <c r="AC7" s="241">
        <v>218343348.94</v>
      </c>
      <c r="AE7" s="13"/>
      <c r="AF7" s="13"/>
      <c r="AG7" s="13"/>
      <c r="AH7" s="13"/>
      <c r="AI7" s="13"/>
      <c r="BO7" s="238" t="s">
        <v>4</v>
      </c>
      <c r="BP7" s="239">
        <v>93539832.469999999</v>
      </c>
      <c r="BQ7" s="240">
        <v>93564491.579999998</v>
      </c>
      <c r="BR7" s="240">
        <v>97598571.370000005</v>
      </c>
      <c r="BS7" s="240">
        <v>107227745.17</v>
      </c>
      <c r="BT7" s="240">
        <v>120880565.34999999</v>
      </c>
      <c r="BU7" s="241">
        <v>512811205.94000006</v>
      </c>
      <c r="BW7" s="18" t="s">
        <v>16</v>
      </c>
      <c r="BX7" s="19">
        <f t="shared" ref="BX7:CB7" si="9">BP67</f>
        <v>4365788008.4499989</v>
      </c>
      <c r="BY7" s="19">
        <f t="shared" si="9"/>
        <v>4385242070.9317274</v>
      </c>
      <c r="BZ7" s="19">
        <f t="shared" si="9"/>
        <v>4469045330.1200047</v>
      </c>
      <c r="CA7" s="19">
        <f t="shared" si="9"/>
        <v>5170813492.7500114</v>
      </c>
      <c r="CB7" s="23">
        <f t="shared" si="9"/>
        <v>5987213085.3426008</v>
      </c>
      <c r="CC7" s="19">
        <f t="shared" ref="CC7:CC8" si="10">AVERAGE(BX7:CB7)</f>
        <v>4875620397.5188684</v>
      </c>
      <c r="CE7" s="238" t="s">
        <v>4</v>
      </c>
      <c r="CF7" s="239">
        <v>0.86666657958241144</v>
      </c>
      <c r="CG7" s="240">
        <v>0.85996439939006764</v>
      </c>
      <c r="CH7" s="240">
        <v>0.89456106753156783</v>
      </c>
      <c r="CI7" s="240">
        <v>0.88984626960204027</v>
      </c>
      <c r="CJ7" s="240">
        <v>0.88653205970418858</v>
      </c>
      <c r="CK7" s="241">
        <v>4.3975703758102753</v>
      </c>
      <c r="CM7" s="18" t="s">
        <v>18</v>
      </c>
      <c r="CN7" s="19">
        <f t="shared" ref="CN7:CR7" si="11">CF40</f>
        <v>0.71939280996022081</v>
      </c>
      <c r="CO7" s="19">
        <f t="shared" si="11"/>
        <v>0.72741760824242852</v>
      </c>
      <c r="CP7" s="19">
        <f t="shared" si="11"/>
        <v>0.70166501357203104</v>
      </c>
      <c r="CQ7" s="19">
        <f t="shared" si="11"/>
        <v>0.7459799674737343</v>
      </c>
      <c r="CR7" s="19">
        <f t="shared" si="11"/>
        <v>0.76976136258225314</v>
      </c>
      <c r="CS7" s="19">
        <f t="shared" si="8"/>
        <v>0.73284335236613352</v>
      </c>
    </row>
    <row r="8" spans="1:105" ht="14.4">
      <c r="A8" s="126" t="s">
        <v>1</v>
      </c>
      <c r="B8" s="127">
        <v>2021</v>
      </c>
      <c r="C8" s="127">
        <v>2872600609.1700001</v>
      </c>
      <c r="D8" s="127">
        <v>584061717.53999996</v>
      </c>
      <c r="E8" s="127">
        <v>-2872600609.1700001</v>
      </c>
      <c r="F8" s="127">
        <v>61769187.109999999</v>
      </c>
      <c r="G8" s="127">
        <v>-83214862.069999993</v>
      </c>
      <c r="H8" s="127">
        <v>-29945001.18</v>
      </c>
      <c r="I8" s="127">
        <v>-160287871.41</v>
      </c>
      <c r="J8" s="127">
        <v>-149635869.21000001</v>
      </c>
      <c r="K8" s="127">
        <v>-68494735.640000001</v>
      </c>
      <c r="L8" s="127">
        <v>-12753724.960000001</v>
      </c>
      <c r="M8" s="127">
        <v>-5238106.6900000004</v>
      </c>
      <c r="N8" s="127">
        <v>136260733.49000001</v>
      </c>
      <c r="O8" s="127">
        <v>4268189</v>
      </c>
      <c r="P8" s="127">
        <v>140528922.49000001</v>
      </c>
      <c r="Q8" s="127">
        <f t="shared" si="0"/>
        <v>273447734.65999997</v>
      </c>
      <c r="R8" s="127">
        <f t="shared" si="1"/>
        <v>423083603.87</v>
      </c>
      <c r="S8" s="154">
        <f>'PEG - Capital Costs'!D29</f>
        <v>488587309</v>
      </c>
      <c r="T8" s="154">
        <f t="shared" si="5"/>
        <v>762035043.65999997</v>
      </c>
      <c r="U8" s="127">
        <f t="shared" si="2"/>
        <v>0.7243816726286717</v>
      </c>
      <c r="W8" s="238" t="s">
        <v>5</v>
      </c>
      <c r="X8" s="239">
        <v>267988865.39999998</v>
      </c>
      <c r="Y8" s="240">
        <v>288196037.88999999</v>
      </c>
      <c r="Z8" s="240">
        <v>277541090.58999997</v>
      </c>
      <c r="AA8" s="240">
        <v>280380185.68000001</v>
      </c>
      <c r="AB8" s="240">
        <v>290076523.04000002</v>
      </c>
      <c r="AC8" s="241">
        <v>1404182702.5999999</v>
      </c>
      <c r="AE8" s="13"/>
      <c r="AF8" s="13"/>
      <c r="AG8" s="13"/>
      <c r="AH8" s="13"/>
      <c r="AI8" s="13"/>
      <c r="BO8" s="238" t="s">
        <v>5</v>
      </c>
      <c r="BP8" s="239">
        <v>920364006.39999998</v>
      </c>
      <c r="BQ8" s="240">
        <v>936102473.88999999</v>
      </c>
      <c r="BR8" s="240">
        <v>950739073.58999991</v>
      </c>
      <c r="BS8" s="240">
        <v>1053138265.6800001</v>
      </c>
      <c r="BT8" s="240">
        <v>1226360328.04</v>
      </c>
      <c r="BU8" s="241">
        <v>5086704147.6000004</v>
      </c>
      <c r="BW8" s="18" t="s">
        <v>18</v>
      </c>
      <c r="BX8" s="19">
        <f t="shared" ref="BX8:CB8" si="12">BP40</f>
        <v>257364166.84999999</v>
      </c>
      <c r="BY8" s="19">
        <f t="shared" si="12"/>
        <v>250909101.66</v>
      </c>
      <c r="BZ8" s="19">
        <f t="shared" si="12"/>
        <v>257979997.13</v>
      </c>
      <c r="CA8" s="19">
        <f t="shared" si="12"/>
        <v>297738272.63</v>
      </c>
      <c r="CB8" s="19">
        <f t="shared" si="12"/>
        <v>347723236.07999998</v>
      </c>
      <c r="CC8" s="19">
        <f t="shared" si="10"/>
        <v>282342954.87</v>
      </c>
      <c r="CE8" s="238" t="s">
        <v>5</v>
      </c>
      <c r="CF8" s="239">
        <v>0.71032701581518276</v>
      </c>
      <c r="CG8" s="240">
        <v>0.78309837072927457</v>
      </c>
      <c r="CH8" s="240">
        <v>0.75797846277701664</v>
      </c>
      <c r="CI8" s="240">
        <v>0.745454177369965</v>
      </c>
      <c r="CJ8" s="240">
        <v>0.6722112062834904</v>
      </c>
      <c r="CK8" s="241">
        <v>3.6690692329749295</v>
      </c>
    </row>
    <row r="9" spans="1:105" ht="14.4">
      <c r="A9" s="130" t="s">
        <v>1</v>
      </c>
      <c r="B9" s="131">
        <v>2022</v>
      </c>
      <c r="C9" s="131">
        <v>2899921820.3200002</v>
      </c>
      <c r="D9" s="131">
        <v>606718686.20000005</v>
      </c>
      <c r="E9" s="131">
        <v>-2899921820.3200002</v>
      </c>
      <c r="F9" s="131">
        <v>32671133.91</v>
      </c>
      <c r="G9" s="131">
        <v>-93267998.230000004</v>
      </c>
      <c r="H9" s="131">
        <v>-33583460.43</v>
      </c>
      <c r="I9" s="131">
        <v>-156145591.75999999</v>
      </c>
      <c r="J9" s="131">
        <v>-156461765.49000001</v>
      </c>
      <c r="K9" s="131">
        <v>-76423909.849999994</v>
      </c>
      <c r="L9" s="131">
        <v>-8911118.1699999999</v>
      </c>
      <c r="M9" s="131">
        <v>-1483169.25</v>
      </c>
      <c r="N9" s="131">
        <v>113112806.93000001</v>
      </c>
      <c r="O9" s="131">
        <v>18845825</v>
      </c>
      <c r="P9" s="131">
        <v>131958631.93000001</v>
      </c>
      <c r="Q9" s="131">
        <f t="shared" si="0"/>
        <v>282997050.41999996</v>
      </c>
      <c r="R9" s="131">
        <f t="shared" si="1"/>
        <v>439458815.90999997</v>
      </c>
      <c r="S9" s="155">
        <f>'PEG - Capital Costs'!D30</f>
        <v>541882560</v>
      </c>
      <c r="T9" s="155">
        <f t="shared" si="5"/>
        <v>824879610.41999996</v>
      </c>
      <c r="U9" s="131">
        <f t="shared" si="2"/>
        <v>0.72432055564732656</v>
      </c>
      <c r="W9" s="242" t="s">
        <v>325</v>
      </c>
      <c r="X9" s="244">
        <v>642030307.61000001</v>
      </c>
      <c r="Y9" s="245">
        <v>685788354.50999999</v>
      </c>
      <c r="Z9" s="245">
        <v>677937217.63999987</v>
      </c>
      <c r="AA9" s="245">
        <v>697917946.17999995</v>
      </c>
      <c r="AB9" s="245">
        <v>713407796.91400003</v>
      </c>
      <c r="AC9" s="246">
        <v>3417081622.8540001</v>
      </c>
      <c r="AE9" s="13"/>
      <c r="AF9" s="13"/>
      <c r="AG9" s="13"/>
      <c r="AH9" s="13"/>
      <c r="AI9" s="13"/>
      <c r="BO9" s="242" t="s">
        <v>325</v>
      </c>
      <c r="BP9" s="244">
        <v>1878615247.74</v>
      </c>
      <c r="BQ9" s="245">
        <v>1899584271.48</v>
      </c>
      <c r="BR9" s="245">
        <v>1924049622.1199999</v>
      </c>
      <c r="BS9" s="245">
        <v>2226815025.1800003</v>
      </c>
      <c r="BT9" s="245">
        <v>2572866763.9139996</v>
      </c>
      <c r="BU9" s="246">
        <v>10501930930.434</v>
      </c>
      <c r="CE9" s="242" t="s">
        <v>325</v>
      </c>
      <c r="CF9" s="244">
        <v>3.7986667273068662</v>
      </c>
      <c r="CG9" s="245">
        <v>3.9096771423337451</v>
      </c>
      <c r="CH9" s="245">
        <v>3.9012372136234497</v>
      </c>
      <c r="CI9" s="245">
        <v>3.9525744486043108</v>
      </c>
      <c r="CJ9" s="245">
        <v>3.8361407694317782</v>
      </c>
      <c r="CK9" s="246">
        <v>19.398296301300149</v>
      </c>
    </row>
    <row r="10" spans="1:105" ht="14.4">
      <c r="A10" s="126" t="s">
        <v>1</v>
      </c>
      <c r="B10" s="127">
        <v>2023</v>
      </c>
      <c r="C10" s="127">
        <v>2870589588.98</v>
      </c>
      <c r="D10" s="127">
        <v>628206073.5</v>
      </c>
      <c r="E10" s="127">
        <v>-2870589589.5799999</v>
      </c>
      <c r="F10" s="127">
        <v>46788137.800999999</v>
      </c>
      <c r="G10" s="127">
        <v>-87079578.709999993</v>
      </c>
      <c r="H10" s="127">
        <v>-36374713.479999997</v>
      </c>
      <c r="I10" s="127">
        <v>-160960872.33399999</v>
      </c>
      <c r="J10" s="127">
        <v>-163773740.50999999</v>
      </c>
      <c r="K10" s="127">
        <v>-96914472.810000002</v>
      </c>
      <c r="L10" s="127">
        <v>-9424257.3699999992</v>
      </c>
      <c r="M10" s="127">
        <v>1085527.3799999999</v>
      </c>
      <c r="N10" s="127">
        <v>121552102.867</v>
      </c>
      <c r="O10" s="127">
        <v>-2275828</v>
      </c>
      <c r="P10" s="127">
        <v>119276274.867</v>
      </c>
      <c r="Q10" s="127">
        <f t="shared" si="0"/>
        <v>284415164.52399999</v>
      </c>
      <c r="R10" s="127">
        <f t="shared" si="1"/>
        <v>448188905.03399998</v>
      </c>
      <c r="S10" s="154">
        <f>'PEG - Capital Costs'!D31</f>
        <v>667033540</v>
      </c>
      <c r="T10" s="154">
        <f t="shared" si="5"/>
        <v>951448704.52399993</v>
      </c>
      <c r="U10" s="127">
        <f t="shared" si="2"/>
        <v>0.71344248955912071</v>
      </c>
      <c r="AE10" s="187" t="s">
        <v>24</v>
      </c>
      <c r="AF10" s="13"/>
      <c r="AG10" s="13"/>
      <c r="AH10" s="13"/>
      <c r="AI10" s="13"/>
      <c r="AM10" s="76" t="s">
        <v>25</v>
      </c>
      <c r="AT10" s="76" t="s">
        <v>26</v>
      </c>
      <c r="BA10" s="76" t="s">
        <v>27</v>
      </c>
      <c r="BH10" s="76" t="s">
        <v>28</v>
      </c>
      <c r="CM10" s="76"/>
    </row>
    <row r="11" spans="1:105" ht="14.4">
      <c r="A11" s="130" t="s">
        <v>97</v>
      </c>
      <c r="B11" s="131">
        <v>2015</v>
      </c>
      <c r="C11" s="131">
        <v>23635241.399999999</v>
      </c>
      <c r="D11" s="131">
        <v>22670572.68</v>
      </c>
      <c r="E11" s="131">
        <v>-23635241.399999999</v>
      </c>
      <c r="F11" s="131">
        <v>-68747.66</v>
      </c>
      <c r="G11" s="131">
        <v>-1417406.67</v>
      </c>
      <c r="H11" s="131">
        <v>-4879021.42</v>
      </c>
      <c r="I11" s="131">
        <v>-5659282.1100000003</v>
      </c>
      <c r="J11" s="131">
        <v>-3136801.86</v>
      </c>
      <c r="K11" s="131">
        <v>-2761724.92</v>
      </c>
      <c r="L11" s="131">
        <v>-441930</v>
      </c>
      <c r="M11" s="131">
        <v>-139079</v>
      </c>
      <c r="N11" s="131">
        <v>4166579.04</v>
      </c>
      <c r="O11" s="131"/>
      <c r="P11" s="131">
        <v>4166579.04</v>
      </c>
      <c r="Q11" s="131">
        <f t="shared" si="0"/>
        <v>11955710.199999999</v>
      </c>
      <c r="R11" s="131">
        <f t="shared" si="1"/>
        <v>15092512.059999999</v>
      </c>
      <c r="S11" s="131"/>
      <c r="T11" s="131"/>
      <c r="U11" s="131">
        <f t="shared" si="2"/>
        <v>0.66573139871824349</v>
      </c>
      <c r="W11" s="226" t="s">
        <v>397</v>
      </c>
      <c r="X11" s="226" t="s">
        <v>303</v>
      </c>
      <c r="Y11" s="225"/>
      <c r="Z11" s="225"/>
      <c r="AA11" s="225"/>
      <c r="AB11" s="225"/>
      <c r="AC11" s="228"/>
      <c r="AE11" s="188">
        <v>2019</v>
      </c>
      <c r="AF11" s="188">
        <v>2020</v>
      </c>
      <c r="AG11" s="188">
        <v>2021</v>
      </c>
      <c r="AH11" s="188">
        <v>2022</v>
      </c>
      <c r="AI11" s="188">
        <v>2023</v>
      </c>
      <c r="AJ11" s="136" t="s">
        <v>15</v>
      </c>
      <c r="AM11" s="188">
        <v>2019</v>
      </c>
      <c r="AN11" s="188">
        <v>2020</v>
      </c>
      <c r="AO11" s="188">
        <v>2021</v>
      </c>
      <c r="AP11" s="188">
        <v>2022</v>
      </c>
      <c r="AQ11" s="188">
        <v>2023</v>
      </c>
      <c r="AR11" s="136" t="s">
        <v>15</v>
      </c>
      <c r="AT11" s="188">
        <v>2019</v>
      </c>
      <c r="AU11" s="188">
        <v>2020</v>
      </c>
      <c r="AV11" s="188">
        <v>2021</v>
      </c>
      <c r="AW11" s="188">
        <v>2022</v>
      </c>
      <c r="AX11" s="188">
        <v>2023</v>
      </c>
      <c r="AY11" s="136" t="s">
        <v>15</v>
      </c>
      <c r="BA11" s="188">
        <v>2019</v>
      </c>
      <c r="BB11" s="188">
        <v>2020</v>
      </c>
      <c r="BC11" s="188">
        <v>2021</v>
      </c>
      <c r="BD11" s="188">
        <v>2022</v>
      </c>
      <c r="BE11" s="188">
        <v>2023</v>
      </c>
      <c r="BF11" s="136" t="s">
        <v>15</v>
      </c>
      <c r="BH11" s="188">
        <v>2019</v>
      </c>
      <c r="BI11" s="188">
        <v>2020</v>
      </c>
      <c r="BJ11" s="188">
        <v>2021</v>
      </c>
      <c r="BK11" s="188">
        <v>2022</v>
      </c>
      <c r="BL11" s="188">
        <v>2023</v>
      </c>
      <c r="BM11" s="136" t="s">
        <v>15</v>
      </c>
      <c r="BO11" s="226" t="s">
        <v>398</v>
      </c>
      <c r="BP11" s="226" t="s">
        <v>303</v>
      </c>
      <c r="BQ11" s="225"/>
      <c r="BR11" s="225"/>
      <c r="BS11" s="225"/>
      <c r="BT11" s="225"/>
      <c r="BU11" s="228"/>
      <c r="BW11" s="76" t="s">
        <v>31</v>
      </c>
      <c r="CE11" s="226" t="s">
        <v>399</v>
      </c>
      <c r="CF11" s="226" t="s">
        <v>303</v>
      </c>
      <c r="CG11" s="225"/>
      <c r="CH11" s="225"/>
      <c r="CI11" s="225"/>
      <c r="CJ11" s="225"/>
      <c r="CK11" s="228"/>
      <c r="CM11" s="189"/>
      <c r="CN11" s="189"/>
      <c r="CO11" s="189"/>
      <c r="CP11" s="189"/>
      <c r="CQ11" s="189"/>
      <c r="CR11" s="189"/>
    </row>
    <row r="12" spans="1:105" ht="14.4">
      <c r="A12" s="126" t="s">
        <v>97</v>
      </c>
      <c r="B12" s="127">
        <v>2016</v>
      </c>
      <c r="C12" s="127">
        <v>24749482.760000002</v>
      </c>
      <c r="D12" s="127">
        <v>22710397.620000001</v>
      </c>
      <c r="E12" s="127">
        <v>-24749482.760000002</v>
      </c>
      <c r="F12" s="127">
        <v>-144839.87</v>
      </c>
      <c r="G12" s="127">
        <v>-1296571.74</v>
      </c>
      <c r="H12" s="127">
        <v>-5064914.84</v>
      </c>
      <c r="I12" s="127">
        <v>-5583419.29</v>
      </c>
      <c r="J12" s="127">
        <v>-3326205.16</v>
      </c>
      <c r="K12" s="127">
        <v>-2731677.19</v>
      </c>
      <c r="L12" s="127">
        <v>-311560</v>
      </c>
      <c r="M12" s="127">
        <v>-129343</v>
      </c>
      <c r="N12" s="127">
        <v>4121866.53</v>
      </c>
      <c r="O12" s="127"/>
      <c r="P12" s="127">
        <v>4121866.53</v>
      </c>
      <c r="Q12" s="127">
        <f t="shared" si="0"/>
        <v>11944905.870000001</v>
      </c>
      <c r="R12" s="127">
        <f t="shared" si="1"/>
        <v>15271111.030000001</v>
      </c>
      <c r="S12" s="127"/>
      <c r="T12" s="127"/>
      <c r="U12" s="127">
        <f t="shared" si="2"/>
        <v>0.67242816640741843</v>
      </c>
      <c r="W12" s="226" t="s">
        <v>12</v>
      </c>
      <c r="X12" s="224">
        <v>2019</v>
      </c>
      <c r="Y12" s="232">
        <v>2020</v>
      </c>
      <c r="Z12" s="232">
        <v>2021</v>
      </c>
      <c r="AA12" s="232">
        <v>2022</v>
      </c>
      <c r="AB12" s="232">
        <v>2023</v>
      </c>
      <c r="AC12" s="231" t="s">
        <v>325</v>
      </c>
      <c r="AE12" s="152">
        <f t="shared" ref="AE12:AI12" si="13">AVERAGE(AE13:AE66)</f>
        <v>340.15964079868144</v>
      </c>
      <c r="AF12" s="152">
        <f t="shared" si="13"/>
        <v>342.81237376449064</v>
      </c>
      <c r="AG12" s="152">
        <f t="shared" si="13"/>
        <v>342.94590751686439</v>
      </c>
      <c r="AH12" s="152">
        <f t="shared" si="13"/>
        <v>362.40343396269344</v>
      </c>
      <c r="AI12" s="152">
        <f t="shared" si="13"/>
        <v>380.23565631712302</v>
      </c>
      <c r="AJ12" s="172">
        <f>AVERAGE(AE12:AI12)</f>
        <v>353.71140247197064</v>
      </c>
      <c r="AK12" s="4" t="s">
        <v>326</v>
      </c>
      <c r="AM12" s="13">
        <f t="shared" ref="AM12:AQ12" si="14">AVERAGE(AM13:AM66)</f>
        <v>14537.370955004504</v>
      </c>
      <c r="AN12" s="13">
        <f t="shared" si="14"/>
        <v>15070.872092333715</v>
      </c>
      <c r="AO12" s="13">
        <f t="shared" si="14"/>
        <v>15043.031656154393</v>
      </c>
      <c r="AP12" s="13">
        <f t="shared" si="14"/>
        <v>15985.265632852519</v>
      </c>
      <c r="AQ12" s="13">
        <f t="shared" si="14"/>
        <v>16817.128921336116</v>
      </c>
      <c r="AR12" s="172">
        <f>AVERAGE(AM12:AQ12)</f>
        <v>15490.73385153625</v>
      </c>
      <c r="AT12" s="13">
        <f>AVERAGE(AT13:AT41,AT43:AT66)</f>
        <v>176270.06430351204</v>
      </c>
      <c r="AU12" s="13">
        <f>AVERAGE(AU13:AU20,AU22:AU36,AU38:AU41,AU43:AU47,AU49:AU54,AU56:AU66)</f>
        <v>184266.35319571456</v>
      </c>
      <c r="AV12" s="13">
        <f>AVERAGE(AV13:AV14,AV16,AV18:AV30,AV32:AV41,AV43:AV60,AV62:AV66)</f>
        <v>186292.25573030315</v>
      </c>
      <c r="AW12" s="13">
        <f>AVERAGE(AW13:AW41,AW43:AW54,AW56:AW64,AW66)</f>
        <v>197475.5205546887</v>
      </c>
      <c r="AX12" s="13">
        <f>AVERAGE(AX13:AX26,AX28:AX41,AX43:AX51,AX53:AX66)</f>
        <v>202974.07986693733</v>
      </c>
      <c r="AY12" s="172">
        <f>AVERAGE(AT12:AX12)</f>
        <v>189455.65473023118</v>
      </c>
      <c r="BA12" s="13">
        <f t="shared" ref="BA12:BE12" si="15">AVERAGE(BA13:BA66)</f>
        <v>17.083054719973582</v>
      </c>
      <c r="BB12" s="13">
        <f t="shared" si="15"/>
        <v>17.679672077929002</v>
      </c>
      <c r="BC12" s="13">
        <f t="shared" si="15"/>
        <v>17.582241434013014</v>
      </c>
      <c r="BD12" s="13">
        <f t="shared" si="15"/>
        <v>18.401494936292384</v>
      </c>
      <c r="BE12" s="13">
        <f t="shared" si="15"/>
        <v>19.862248726901591</v>
      </c>
      <c r="BF12" s="172">
        <f>AVERAGE(BA12:BE12)</f>
        <v>18.121742379021914</v>
      </c>
      <c r="BH12" s="13">
        <f t="shared" ref="BH12:BL12" si="16">AVERAGE(BH13:BH66)</f>
        <v>1.8968527765345358</v>
      </c>
      <c r="BI12" s="13">
        <f t="shared" si="16"/>
        <v>2.0464788812159944</v>
      </c>
      <c r="BJ12" s="13">
        <f t="shared" si="16"/>
        <v>1.7896081541857669</v>
      </c>
      <c r="BK12" s="13">
        <f t="shared" si="16"/>
        <v>1.8716461019833379</v>
      </c>
      <c r="BL12" s="13">
        <f t="shared" si="16"/>
        <v>1.8297308754024835</v>
      </c>
      <c r="BM12" s="172">
        <f>AVERAGE(BH12:BL12)</f>
        <v>1.8868633578644236</v>
      </c>
      <c r="BO12" s="226" t="s">
        <v>12</v>
      </c>
      <c r="BP12" s="224">
        <v>2019</v>
      </c>
      <c r="BQ12" s="232">
        <v>2020</v>
      </c>
      <c r="BR12" s="232">
        <v>2021</v>
      </c>
      <c r="BS12" s="232">
        <v>2022</v>
      </c>
      <c r="BT12" s="232">
        <v>2023</v>
      </c>
      <c r="BU12" s="231" t="s">
        <v>325</v>
      </c>
      <c r="BW12" s="136">
        <v>2019</v>
      </c>
      <c r="BX12" s="136">
        <v>2020</v>
      </c>
      <c r="BY12" s="136">
        <v>2021</v>
      </c>
      <c r="BZ12" s="136">
        <v>2022</v>
      </c>
      <c r="CA12" s="136">
        <v>2023</v>
      </c>
      <c r="CB12" s="136" t="s">
        <v>15</v>
      </c>
      <c r="CE12" s="226" t="s">
        <v>12</v>
      </c>
      <c r="CF12" s="224">
        <v>2019</v>
      </c>
      <c r="CG12" s="232">
        <v>2020</v>
      </c>
      <c r="CH12" s="232">
        <v>2021</v>
      </c>
      <c r="CI12" s="232">
        <v>2022</v>
      </c>
      <c r="CJ12" s="232">
        <v>2023</v>
      </c>
      <c r="CK12" s="231" t="s">
        <v>325</v>
      </c>
    </row>
    <row r="13" spans="1:105" ht="14.4">
      <c r="A13" s="130" t="s">
        <v>97</v>
      </c>
      <c r="B13" s="131">
        <v>2017</v>
      </c>
      <c r="C13" s="131">
        <v>22304576.829999998</v>
      </c>
      <c r="D13" s="131">
        <v>23022026.829999998</v>
      </c>
      <c r="E13" s="131">
        <v>-22304576.829999998</v>
      </c>
      <c r="F13" s="131">
        <v>-434380.73</v>
      </c>
      <c r="G13" s="131">
        <v>-1451821.11</v>
      </c>
      <c r="H13" s="131">
        <v>-5263561.9000000004</v>
      </c>
      <c r="I13" s="131">
        <v>-5550762.1299999999</v>
      </c>
      <c r="J13" s="131">
        <v>-3438398.59</v>
      </c>
      <c r="K13" s="131">
        <v>-2777798.4</v>
      </c>
      <c r="L13" s="131">
        <v>-355073</v>
      </c>
      <c r="M13" s="131">
        <v>-120289</v>
      </c>
      <c r="N13" s="131">
        <v>3629941.97</v>
      </c>
      <c r="O13" s="131"/>
      <c r="P13" s="131">
        <v>3629941.97</v>
      </c>
      <c r="Q13" s="131">
        <f t="shared" si="0"/>
        <v>12266145.140000001</v>
      </c>
      <c r="R13" s="131">
        <f t="shared" si="1"/>
        <v>15704543.73</v>
      </c>
      <c r="S13" s="131"/>
      <c r="T13" s="131"/>
      <c r="U13" s="131">
        <f t="shared" si="2"/>
        <v>0.68215295924924446</v>
      </c>
      <c r="W13" s="234" t="s">
        <v>1</v>
      </c>
      <c r="X13" s="235">
        <v>267793986.94999999</v>
      </c>
      <c r="Y13" s="236">
        <v>277132590.32999998</v>
      </c>
      <c r="Z13" s="236">
        <v>273447734.65999997</v>
      </c>
      <c r="AA13" s="236">
        <v>282997050.41999996</v>
      </c>
      <c r="AB13" s="236">
        <v>284415164.52399999</v>
      </c>
      <c r="AC13" s="237">
        <v>1385786526.8839998</v>
      </c>
      <c r="AE13" s="13">
        <f>X13/'Customers - 2.1.2 Market Monito'!H15</f>
        <v>253.92606863743509</v>
      </c>
      <c r="AF13" s="13">
        <f>Y13/'Customers - 2.1.2 Market Monito'!I15</f>
        <v>260.94340080091069</v>
      </c>
      <c r="AG13" s="13">
        <f>Z13/'Customers - 2.1.2 Market Monito'!J15</f>
        <v>255.6341262092356</v>
      </c>
      <c r="AH13" s="13">
        <f>AA13/'Customers - 2.1.2 Market Monito'!K15</f>
        <v>262.87697268466133</v>
      </c>
      <c r="AI13" s="13">
        <f>AB13/'Customers - 2.1.2 Market Monito'!L15</f>
        <v>262.70350772135328</v>
      </c>
      <c r="AM13" s="9">
        <f>X13/'Circuit km - 2.1.5.5 Utility Ch'!Z15</f>
        <v>12684.444247347479</v>
      </c>
      <c r="AN13" s="9">
        <f>Y13/'Circuit km - 2.1.5.5 Utility Ch'!AA15</f>
        <v>13090.198400170044</v>
      </c>
      <c r="AO13" s="9">
        <f>Z13/'Circuit km - 2.1.5.5 Utility Ch'!AB15</f>
        <v>12670.762923868217</v>
      </c>
      <c r="AP13" s="9">
        <f>AA13/'Circuit km - 2.1.5.5 Utility Ch'!AC15</f>
        <v>13050.961557830657</v>
      </c>
      <c r="AQ13" s="9">
        <f>AB13/'Circuit km - 2.1.5.5 Utility Ch'!AD15</f>
        <v>12949.741133907024</v>
      </c>
      <c r="AT13" s="9">
        <f>X13/'FTE - 2.1.5.1 Labour Analysis'!J13</f>
        <v>171037.86609823082</v>
      </c>
      <c r="AU13" s="9">
        <f>Y13/'FTE - 2.1.5.1 Labour Analysis'!K13</f>
        <v>189324.08138406885</v>
      </c>
      <c r="AV13" s="9">
        <f>Z13/'FTE - 2.1.5.1 Labour Analysis'!L13</f>
        <v>184612.29723197405</v>
      </c>
      <c r="AW13" s="9">
        <f>AA13/'FTE - 2.1.5.1 Labour Analysis'!M13</f>
        <v>193079.79151258781</v>
      </c>
      <c r="AX13" s="9">
        <f>AB13/'FTE - 2.1.5.1 Labour Analysis'!N13</f>
        <v>194938.42667854694</v>
      </c>
      <c r="BA13" s="9">
        <f>X13/('Metered Consumption kWh - 2.1.5'!J15/1000)</f>
        <v>10.109257136100862</v>
      </c>
      <c r="BB13" s="9">
        <f>Y13/('Metered Consumption kWh - 2.1.5'!K15/1000)</f>
        <v>10.587449029589717</v>
      </c>
      <c r="BC13" s="9">
        <f>Z13/('Metered Consumption kWh - 2.1.5'!L15/1000)</f>
        <v>10.365503869505941</v>
      </c>
      <c r="BD13" s="9">
        <f>AA13/('Metered Consumption kWh - 2.1.5'!M15/1000)</f>
        <v>10.48898019191026</v>
      </c>
      <c r="BE13" s="9">
        <f>AB13/('Metered Consumption kWh - 2.1.5'!N15/1000)</f>
        <v>10.639487003194755</v>
      </c>
      <c r="BH13" s="9">
        <f>X13/'Capital - 2.1.5.2 Capital and L'!W13</f>
        <v>0.67907470415996507</v>
      </c>
      <c r="BI13" s="9">
        <f>Y13/'Capital - 2.1.5.2 Capital and L'!X13</f>
        <v>0.87630120555865265</v>
      </c>
      <c r="BJ13" s="9">
        <f>Z13/'Capital - 2.1.5.2 Capital and L'!Y13</f>
        <v>0.85636685417675507</v>
      </c>
      <c r="BK13" s="9">
        <f>AA13/'Capital - 2.1.5.2 Capital and L'!Z13</f>
        <v>0.9422581954029241</v>
      </c>
      <c r="BL13" s="9">
        <f>AB13/'Capital - 2.1.5.2 Capital and L'!AA13</f>
        <v>0.52622595983541098</v>
      </c>
      <c r="BO13" s="234" t="s">
        <v>1</v>
      </c>
      <c r="BP13" s="235">
        <v>764909682.95000005</v>
      </c>
      <c r="BQ13" s="236">
        <v>759568453.32999992</v>
      </c>
      <c r="BR13" s="236">
        <v>762035043.65999997</v>
      </c>
      <c r="BS13" s="236">
        <v>824879610.41999996</v>
      </c>
      <c r="BT13" s="236">
        <v>951448704.52399993</v>
      </c>
      <c r="BU13" s="237">
        <v>4062841494.8839998</v>
      </c>
      <c r="BW13" s="152">
        <f>AVERAGE(BW14:BW24,BW26:BW32,BW34:BW42,BW44:BW66)</f>
        <v>374647.28147683648</v>
      </c>
      <c r="BX13" s="152">
        <f>AVERAGE(BX14:BX21,BX23:BX24,BX26:BX32,BX34:BX37,BX39:BX42,BX44:BX48,BX50:BX55,BX57:BX66)</f>
        <v>388351.59842504561</v>
      </c>
      <c r="BY13" s="152">
        <f>AVERAGE(BY14:BY15,BY17,BY19:BY24,BY26:BY31,BY34:BY42,BY44:BY61,BY63:BY66)</f>
        <v>392480.88109348924</v>
      </c>
      <c r="BZ13" s="152">
        <f>AVERAGE(BZ14:BZ42,BZ44:BZ55,BZ57:BZ65,)</f>
        <v>413979.6288183743</v>
      </c>
      <c r="CA13" s="152">
        <f>AVERAGE(CA14:CA27,CA29:CA42,CA44:CA52,CA54:CA66)</f>
        <v>462691.10441999132</v>
      </c>
      <c r="CB13" s="172">
        <f>AVERAGE(BW13:CA13)</f>
        <v>406430.09884674742</v>
      </c>
      <c r="CE13" s="234" t="s">
        <v>1</v>
      </c>
      <c r="CF13" s="235">
        <v>0.74083765848905359</v>
      </c>
      <c r="CG13" s="236">
        <v>0.73822875732911675</v>
      </c>
      <c r="CH13" s="236">
        <v>0.7243816726286717</v>
      </c>
      <c r="CI13" s="236">
        <v>0.72432055564732656</v>
      </c>
      <c r="CJ13" s="236">
        <v>0.71344248955912071</v>
      </c>
      <c r="CK13" s="237">
        <v>3.6412111336532895</v>
      </c>
    </row>
    <row r="14" spans="1:105" ht="14.4">
      <c r="A14" s="126" t="s">
        <v>97</v>
      </c>
      <c r="B14" s="127">
        <v>2018</v>
      </c>
      <c r="C14" s="127">
        <v>21906740.379999999</v>
      </c>
      <c r="D14" s="127">
        <v>23405495.010000002</v>
      </c>
      <c r="E14" s="127">
        <v>-21906740.379999999</v>
      </c>
      <c r="F14" s="127">
        <v>-164159.14000000001</v>
      </c>
      <c r="G14" s="127">
        <v>-1566231.78</v>
      </c>
      <c r="H14" s="127">
        <v>-5145408.12</v>
      </c>
      <c r="I14" s="127">
        <v>-5572742.29</v>
      </c>
      <c r="J14" s="127">
        <v>-3600160.07</v>
      </c>
      <c r="K14" s="127">
        <v>-2975606.98</v>
      </c>
      <c r="L14" s="127">
        <v>-448198</v>
      </c>
      <c r="M14" s="127">
        <v>-111869</v>
      </c>
      <c r="N14" s="127">
        <v>3821119.63</v>
      </c>
      <c r="O14" s="127"/>
      <c r="P14" s="127">
        <v>3821119.63</v>
      </c>
      <c r="Q14" s="127">
        <f t="shared" si="0"/>
        <v>12284382.190000001</v>
      </c>
      <c r="R14" s="127">
        <f t="shared" si="1"/>
        <v>15884542.260000002</v>
      </c>
      <c r="S14" s="127"/>
      <c r="T14" s="127"/>
      <c r="U14" s="127">
        <f t="shared" si="2"/>
        <v>0.67866722123216483</v>
      </c>
      <c r="W14" s="238" t="s">
        <v>97</v>
      </c>
      <c r="X14" s="239">
        <v>12286179.99</v>
      </c>
      <c r="Y14" s="240">
        <v>13499023.289999999</v>
      </c>
      <c r="Z14" s="240">
        <v>13747113.399999999</v>
      </c>
      <c r="AA14" s="240">
        <v>14052849.459999999</v>
      </c>
      <c r="AB14" s="240">
        <v>14259155.379999999</v>
      </c>
      <c r="AC14" s="241">
        <v>67844321.519999996</v>
      </c>
      <c r="AE14" s="13">
        <f>X14/'Customers - 2.1.2 Market Monito'!H16</f>
        <v>1047.2366169451075</v>
      </c>
      <c r="AF14" s="13">
        <f>Y14/'Customers - 2.1.2 Market Monito'!I16</f>
        <v>1113.4133363576377</v>
      </c>
      <c r="AG14" s="13">
        <f>Z14/'Customers - 2.1.2 Market Monito'!J16</f>
        <v>1124.324315040484</v>
      </c>
      <c r="AH14" s="13">
        <f>AA14/'Customers - 2.1.2 Market Monito'!K16</f>
        <v>1139.5434203697696</v>
      </c>
      <c r="AI14" s="13">
        <f>AB14/'Customers - 2.1.2 Market Monito'!L16</f>
        <v>1147.3411152236883</v>
      </c>
      <c r="AM14" s="9">
        <f>X14/'Circuit km - 2.1.5.5 Utility Ch'!Z16</f>
        <v>6637.590486223663</v>
      </c>
      <c r="AN14" s="9">
        <f>Y14/'Circuit km - 2.1.5.5 Utility Ch'!AA16</f>
        <v>7187.9783226837053</v>
      </c>
      <c r="AO14" s="9">
        <f>Z14/'Circuit km - 2.1.5.5 Utility Ch'!AB16</f>
        <v>7304.5235919234847</v>
      </c>
      <c r="AP14" s="9">
        <f>AA14/'Circuit km - 2.1.5.5 Utility Ch'!AC16</f>
        <v>7855.1422358859691</v>
      </c>
      <c r="AQ14" s="9">
        <f>AB14/'Circuit km - 2.1.5.5 Utility Ch'!AD16</f>
        <v>7926.1564091161754</v>
      </c>
      <c r="AT14" s="9">
        <f>X14/'FTE - 2.1.5.1 Labour Analysis'!J14</f>
        <v>201412.78672131148</v>
      </c>
      <c r="AU14" s="9">
        <f>Y14/'FTE - 2.1.5.1 Labour Analysis'!K14</f>
        <v>228797.00491525422</v>
      </c>
      <c r="AV14" s="9">
        <f>Z14/'FTE - 2.1.5.1 Labour Analysis'!L14</f>
        <v>229118.55666666664</v>
      </c>
      <c r="AW14" s="9">
        <f>AA14/'FTE - 2.1.5.1 Labour Analysis'!M14</f>
        <v>234214.15766666664</v>
      </c>
      <c r="AX14" s="9">
        <f>AB14/'FTE - 2.1.5.1 Labour Analysis'!N14</f>
        <v>226335.79968253965</v>
      </c>
      <c r="BA14" s="158">
        <f>X14/('Metered Consumption kWh - 2.1.5'!J16/1000)</f>
        <v>52.10413389143001</v>
      </c>
      <c r="BB14" s="158">
        <f>Y14/('Metered Consumption kWh - 2.1.5'!K16/1000)</f>
        <v>58.911627558993615</v>
      </c>
      <c r="BC14" s="158">
        <f>Z14/('Metered Consumption kWh - 2.1.5'!L16/1000)</f>
        <v>56.268138770502588</v>
      </c>
      <c r="BD14" s="158">
        <f>AA14/('Metered Consumption kWh - 2.1.5'!M16/1000)</f>
        <v>54.523803295444033</v>
      </c>
      <c r="BE14" s="158">
        <f>AB14/('Metered Consumption kWh - 2.1.5'!N16/1000)</f>
        <v>54.897290752997797</v>
      </c>
      <c r="BH14" s="9">
        <f>X14/'Capital - 2.1.5.2 Capital and L'!W14</f>
        <v>1.3012264340182165</v>
      </c>
      <c r="BI14" s="9">
        <f>Y14/'Capital - 2.1.5.2 Capital and L'!X14</f>
        <v>1.7106860081105055</v>
      </c>
      <c r="BJ14" s="9">
        <f>Z14/'Capital - 2.1.5.2 Capital and L'!Y14</f>
        <v>0.61901627341498555</v>
      </c>
      <c r="BK14" s="9">
        <f>AA14/'Capital - 2.1.5.2 Capital and L'!Z14</f>
        <v>1.372348580078125</v>
      </c>
      <c r="BL14" s="9">
        <f>AB14/'Capital - 2.1.5.2 Capital and L'!AA14</f>
        <v>0.72580450880586378</v>
      </c>
      <c r="BO14" s="238" t="s">
        <v>97</v>
      </c>
      <c r="BP14" s="239">
        <v>26520060.990000002</v>
      </c>
      <c r="BQ14" s="240">
        <v>27198298.289999999</v>
      </c>
      <c r="BR14" s="240">
        <v>28855749.399999999</v>
      </c>
      <c r="BS14" s="240">
        <v>30902361.460000001</v>
      </c>
      <c r="BT14" s="240">
        <v>35312226.379999995</v>
      </c>
      <c r="BU14" s="241">
        <v>148788696.52000001</v>
      </c>
      <c r="BW14" s="9">
        <f>BP13/'FTE - 2.1.5.1 Labour Analysis'!J13</f>
        <v>488541.66376061825</v>
      </c>
      <c r="BX14" s="9">
        <f>BQ13/'FTE - 2.1.5.1 Labour Analysis'!K13</f>
        <v>518901.79896843829</v>
      </c>
      <c r="BY14" s="9">
        <f>BR13/'FTE - 2.1.5.1 Labour Analysis'!L13</f>
        <v>514471.40403726703</v>
      </c>
      <c r="BZ14" s="9">
        <f>BS13/'FTE - 2.1.5.1 Labour Analysis'!M13</f>
        <v>562788.84520706825</v>
      </c>
      <c r="CA14" s="9">
        <f>BT13/'FTE - 2.1.5.1 Labour Analysis'!N13</f>
        <v>652123.85505414661</v>
      </c>
      <c r="CE14" s="238" t="s">
        <v>97</v>
      </c>
      <c r="CF14" s="239">
        <v>0.66512684071413408</v>
      </c>
      <c r="CG14" s="240">
        <v>0.69403133222851232</v>
      </c>
      <c r="CH14" s="240">
        <v>0.6950425724090824</v>
      </c>
      <c r="CI14" s="240">
        <v>0.68929942340901207</v>
      </c>
      <c r="CJ14" s="240">
        <v>0.68162900097397994</v>
      </c>
      <c r="CK14" s="241">
        <v>3.4251291697347206</v>
      </c>
    </row>
    <row r="15" spans="1:105" ht="14.4">
      <c r="A15" s="130" t="s">
        <v>97</v>
      </c>
      <c r="B15" s="131">
        <v>2019</v>
      </c>
      <c r="C15" s="131">
        <v>25981765.5</v>
      </c>
      <c r="D15" s="131">
        <v>24110185.920000002</v>
      </c>
      <c r="E15" s="131">
        <v>-25981765.5</v>
      </c>
      <c r="F15" s="131">
        <v>-557524.32999999996</v>
      </c>
      <c r="G15" s="131">
        <v>-1508015.66</v>
      </c>
      <c r="H15" s="131">
        <v>-5116429.22</v>
      </c>
      <c r="I15" s="131">
        <v>-5661735.1100000003</v>
      </c>
      <c r="J15" s="131">
        <v>-3750151.8</v>
      </c>
      <c r="K15" s="131">
        <v>-3372208.7</v>
      </c>
      <c r="L15" s="131">
        <v>-206249</v>
      </c>
      <c r="M15" s="131">
        <v>-104038</v>
      </c>
      <c r="N15" s="131">
        <v>3833834.1000000099</v>
      </c>
      <c r="O15" s="131"/>
      <c r="P15" s="131">
        <v>3833834.1000000099</v>
      </c>
      <c r="Q15" s="131">
        <f t="shared" si="0"/>
        <v>12286179.99</v>
      </c>
      <c r="R15" s="131">
        <f t="shared" si="1"/>
        <v>16036331.789999999</v>
      </c>
      <c r="S15" s="155">
        <f>'PEG - Capital Costs'!E27</f>
        <v>14233881</v>
      </c>
      <c r="T15" s="155">
        <f t="shared" ref="T15:T19" si="17">Q15+S15</f>
        <v>26520060.990000002</v>
      </c>
      <c r="U15" s="131">
        <f t="shared" si="2"/>
        <v>0.66512684071413408</v>
      </c>
      <c r="W15" s="238" t="s">
        <v>99</v>
      </c>
      <c r="X15" s="239">
        <v>1109910.33</v>
      </c>
      <c r="Y15" s="240">
        <v>1138447.8999999999</v>
      </c>
      <c r="Z15" s="240">
        <v>1143165.27</v>
      </c>
      <c r="AA15" s="240">
        <v>1206763.8899999999</v>
      </c>
      <c r="AB15" s="240">
        <v>1221896.1600000001</v>
      </c>
      <c r="AC15" s="241">
        <v>5820183.5499999998</v>
      </c>
      <c r="AE15" s="13">
        <f>X15/'Customers - 2.1.2 Market Monito'!H17</f>
        <v>681.34458563535918</v>
      </c>
      <c r="AF15" s="13">
        <f>Y15/'Customers - 2.1.2 Market Monito'!I17</f>
        <v>699.72212661339881</v>
      </c>
      <c r="AG15" s="13">
        <f>Z15/'Customers - 2.1.2 Market Monito'!J17</f>
        <v>706.09343421865356</v>
      </c>
      <c r="AH15" s="13">
        <f>AA15/'Customers - 2.1.2 Market Monito'!K17</f>
        <v>745.3760901791228</v>
      </c>
      <c r="AI15" s="13">
        <f>AB15/'Customers - 2.1.2 Market Monito'!L17</f>
        <v>755.18922126081588</v>
      </c>
      <c r="AM15" s="9">
        <f>X15/'Circuit km - 2.1.5.5 Utility Ch'!Z17</f>
        <v>12064.242717391306</v>
      </c>
      <c r="AN15" s="9">
        <f>Y15/'Circuit km - 2.1.5.5 Utility Ch'!AA17</f>
        <v>12374.433695652173</v>
      </c>
      <c r="AO15" s="9">
        <f>Z15/'Circuit km - 2.1.5.5 Utility Ch'!AB17</f>
        <v>12425.709456521739</v>
      </c>
      <c r="AP15" s="9">
        <f>AA15/'Circuit km - 2.1.5.5 Utility Ch'!AC17</f>
        <v>13116.998804347824</v>
      </c>
      <c r="AQ15" s="9">
        <f>AB15/'Circuit km - 2.1.5.5 Utility Ch'!AD17</f>
        <v>13281.480000000001</v>
      </c>
      <c r="AT15" s="9">
        <f>X15/'FTE - 2.1.5.1 Labour Analysis'!J15</f>
        <v>158558.61857142858</v>
      </c>
      <c r="AU15" s="9">
        <f>Y15/'FTE - 2.1.5.1 Labour Analysis'!K15</f>
        <v>162635.41428571427</v>
      </c>
      <c r="AV15" s="9" t="e">
        <f>Z15/'FTE - 2.1.5.1 Labour Analysis'!L15</f>
        <v>#DIV/0!</v>
      </c>
      <c r="AW15" s="9">
        <f>AA15/'FTE - 2.1.5.1 Labour Analysis'!M15</f>
        <v>172394.84142857141</v>
      </c>
      <c r="AX15" s="9">
        <f>AB15/'FTE - 2.1.5.1 Labour Analysis'!N15</f>
        <v>174556.59428571429</v>
      </c>
      <c r="BA15" s="158">
        <f>X15/('Metered Consumption kWh - 2.1.5'!J17/1000)</f>
        <v>37.529835078958804</v>
      </c>
      <c r="BB15" s="158">
        <f>Y15/('Metered Consumption kWh - 2.1.5'!K17/1000)</f>
        <v>37.328696669478099</v>
      </c>
      <c r="BC15" s="158">
        <f>Z15/('Metered Consumption kWh - 2.1.5'!L17/1000)</f>
        <v>36.076375475715288</v>
      </c>
      <c r="BD15" s="158">
        <f>AA15/('Metered Consumption kWh - 2.1.5'!M17/1000)</f>
        <v>40.250698765934885</v>
      </c>
      <c r="BE15" s="158">
        <f>AB15/('Metered Consumption kWh - 2.1.5'!N17/1000)</f>
        <v>41.021419556133615</v>
      </c>
      <c r="BH15" s="9">
        <f>X15/'Capital - 2.1.5.2 Capital and L'!W15</f>
        <v>3.6671353490088174</v>
      </c>
      <c r="BI15" s="9">
        <f>Y15/'Capital - 2.1.5.2 Capital and L'!X15</f>
        <v>7.7693430690807759</v>
      </c>
      <c r="BJ15" s="9">
        <f>Z15/'Capital - 2.1.5.2 Capital and L'!Y15</f>
        <v>5.4068771209642463</v>
      </c>
      <c r="BK15" s="9">
        <f>AA15/'Capital - 2.1.5.2 Capital and L'!Z15</f>
        <v>5.311413560495633</v>
      </c>
      <c r="BL15" s="9">
        <f>AB15/'Capital - 2.1.5.2 Capital and L'!AA15</f>
        <v>6.3747727033451413</v>
      </c>
      <c r="BO15" s="238" t="s">
        <v>99</v>
      </c>
      <c r="BP15" s="239">
        <v>1712768.33</v>
      </c>
      <c r="BQ15" s="240">
        <v>1700240.9</v>
      </c>
      <c r="BR15" s="240">
        <v>1697050.27</v>
      </c>
      <c r="BS15" s="240">
        <v>1810028.89</v>
      </c>
      <c r="BT15" s="240">
        <v>1919435.1600000001</v>
      </c>
      <c r="BU15" s="241">
        <v>8839523.5500000007</v>
      </c>
      <c r="BW15" s="9">
        <f>BP14/'FTE - 2.1.5.1 Labour Analysis'!J14</f>
        <v>434755.09819672134</v>
      </c>
      <c r="BX15" s="9">
        <f>BQ14/'FTE - 2.1.5.1 Labour Analysis'!K14</f>
        <v>460988.10661016946</v>
      </c>
      <c r="BY15" s="9">
        <f>BR14/'FTE - 2.1.5.1 Labour Analysis'!L14</f>
        <v>480929.15666666662</v>
      </c>
      <c r="BZ15" s="9">
        <f>BS14/'FTE - 2.1.5.1 Labour Analysis'!M14</f>
        <v>515039.35766666668</v>
      </c>
      <c r="CA15" s="9">
        <f>BT14/'FTE - 2.1.5.1 Labour Analysis'!N14</f>
        <v>560511.52984126972</v>
      </c>
      <c r="CE15" s="238" t="s">
        <v>99</v>
      </c>
      <c r="CF15" s="239">
        <v>0.9439983487489858</v>
      </c>
      <c r="CG15" s="240">
        <v>0.93568816826881418</v>
      </c>
      <c r="CH15" s="240">
        <v>0.90675986657835317</v>
      </c>
      <c r="CI15" s="240">
        <v>0.96271687284464746</v>
      </c>
      <c r="CJ15" s="240">
        <v>0.92192511560754065</v>
      </c>
      <c r="CK15" s="241">
        <v>4.6710883720483416</v>
      </c>
    </row>
    <row r="16" spans="1:105" ht="14.4">
      <c r="A16" s="126" t="s">
        <v>97</v>
      </c>
      <c r="B16" s="127">
        <v>2020</v>
      </c>
      <c r="C16" s="127">
        <v>30169801.710000001</v>
      </c>
      <c r="D16" s="127">
        <v>25104446.039999999</v>
      </c>
      <c r="E16" s="127">
        <v>-30169801.710000001</v>
      </c>
      <c r="F16" s="127">
        <v>444040.81</v>
      </c>
      <c r="G16" s="127">
        <v>-1481440.12</v>
      </c>
      <c r="H16" s="127">
        <v>-5596378.0899999999</v>
      </c>
      <c r="I16" s="127">
        <v>-6421205.0800000001</v>
      </c>
      <c r="J16" s="127">
        <v>-3924248.84</v>
      </c>
      <c r="K16" s="127">
        <v>-3265074.81</v>
      </c>
      <c r="L16" s="127">
        <v>-538619</v>
      </c>
      <c r="M16" s="127">
        <v>-96755</v>
      </c>
      <c r="N16" s="127">
        <v>4224765.91</v>
      </c>
      <c r="O16" s="127"/>
      <c r="P16" s="127">
        <v>4224765.91</v>
      </c>
      <c r="Q16" s="127">
        <f t="shared" si="0"/>
        <v>13499023.289999999</v>
      </c>
      <c r="R16" s="127">
        <f t="shared" si="1"/>
        <v>17423272.129999999</v>
      </c>
      <c r="S16" s="154">
        <f>'PEG - Capital Costs'!E28</f>
        <v>13699275</v>
      </c>
      <c r="T16" s="154">
        <f t="shared" si="17"/>
        <v>27198298.289999999</v>
      </c>
      <c r="U16" s="127">
        <f t="shared" si="2"/>
        <v>0.69403133222851232</v>
      </c>
      <c r="W16" s="238" t="s">
        <v>100</v>
      </c>
      <c r="X16" s="239">
        <v>13644113</v>
      </c>
      <c r="Y16" s="240">
        <v>13161101</v>
      </c>
      <c r="Z16" s="240">
        <v>13449283</v>
      </c>
      <c r="AA16" s="240">
        <v>14512637</v>
      </c>
      <c r="AB16" s="240">
        <v>14370961</v>
      </c>
      <c r="AC16" s="241">
        <v>69138095</v>
      </c>
      <c r="AE16" s="13">
        <f>X16/'Customers - 2.1.2 Market Monito'!H18</f>
        <v>371.33911221184985</v>
      </c>
      <c r="AF16" s="13">
        <f>Y16/'Customers - 2.1.2 Market Monito'!I18</f>
        <v>356.51481742333948</v>
      </c>
      <c r="AG16" s="13">
        <f>Z16/'Customers - 2.1.2 Market Monito'!J18</f>
        <v>363.33701642532958</v>
      </c>
      <c r="AH16" s="13">
        <f>AA16/'Customers - 2.1.2 Market Monito'!K18</f>
        <v>388.85981083036359</v>
      </c>
      <c r="AI16" s="13">
        <f>AB16/'Customers - 2.1.2 Market Monito'!L18</f>
        <v>382.66438556783385</v>
      </c>
      <c r="AM16" s="9">
        <f>X16/'Circuit km - 2.1.5.5 Utility Ch'!Z18</f>
        <v>17650.857697283311</v>
      </c>
      <c r="AN16" s="9">
        <f>Y16/'Circuit km - 2.1.5.5 Utility Ch'!AA18</f>
        <v>16851.601792573623</v>
      </c>
      <c r="AO16" s="9">
        <f>Z16/'Circuit km - 2.1.5.5 Utility Ch'!AB18</f>
        <v>17376.334625322997</v>
      </c>
      <c r="AP16" s="9">
        <f>AA16/'Circuit km - 2.1.5.5 Utility Ch'!AC18</f>
        <v>18629.829268292684</v>
      </c>
      <c r="AQ16" s="9">
        <f>AB16/'Circuit km - 2.1.5.5 Utility Ch'!AD18</f>
        <v>18353.717752234992</v>
      </c>
      <c r="AT16" s="9">
        <f>X16/'FTE - 2.1.5.1 Labour Analysis'!J16</f>
        <v>112020.63218390805</v>
      </c>
      <c r="AU16" s="9">
        <f>Y16/'FTE - 2.1.5.1 Labour Analysis'!K16</f>
        <v>112961.12780018881</v>
      </c>
      <c r="AV16" s="9">
        <f>Z16/'FTE - 2.1.5.1 Labour Analysis'!L16</f>
        <v>116544.91334488735</v>
      </c>
      <c r="AW16" s="9">
        <f>AA16/'FTE - 2.1.5.1 Labour Analysis'!M16</f>
        <v>126858.71503496503</v>
      </c>
      <c r="AX16" s="9">
        <f>AB16/'FTE - 2.1.5.1 Labour Analysis'!N16</f>
        <v>132329.29097605892</v>
      </c>
      <c r="BA16" s="158">
        <f>X16/('Metered Consumption kWh - 2.1.5'!J18/1000)</f>
        <v>13.995035032675654</v>
      </c>
      <c r="BB16" s="158">
        <f>Y16/('Metered Consumption kWh - 2.1.5'!K18/1000)</f>
        <v>13.753621740976531</v>
      </c>
      <c r="BC16" s="158">
        <f>Z16/('Metered Consumption kWh - 2.1.5'!L18/1000)</f>
        <v>14.039680867241808</v>
      </c>
      <c r="BD16" s="158">
        <f>AA16/('Metered Consumption kWh - 2.1.5'!M18/1000)</f>
        <v>15.055889491484535</v>
      </c>
      <c r="BE16" s="158">
        <f>AB16/('Metered Consumption kWh - 2.1.5'!N18/1000)</f>
        <v>15.29650782375816</v>
      </c>
      <c r="BH16" s="9">
        <f>X16/'Capital - 2.1.5.2 Capital and L'!W16</f>
        <v>1.4285255255211238</v>
      </c>
      <c r="BI16" s="9">
        <f>Y16/'Capital - 2.1.5.2 Capital and L'!X16</f>
        <v>1.3322469410737559</v>
      </c>
      <c r="BJ16" s="9">
        <f>Z16/'Capital - 2.1.5.2 Capital and L'!Y16</f>
        <v>1.4877602792846378</v>
      </c>
      <c r="BK16" s="9">
        <f>AA16/'Capital - 2.1.5.2 Capital and L'!Z16</f>
        <v>1.1528074896788461</v>
      </c>
      <c r="BL16" s="9">
        <f>AB16/'Capital - 2.1.5.2 Capital and L'!AA16</f>
        <v>1.2306636027447186</v>
      </c>
      <c r="BO16" s="238" t="s">
        <v>100</v>
      </c>
      <c r="BP16" s="239">
        <v>27285895</v>
      </c>
      <c r="BQ16" s="240">
        <v>26517861</v>
      </c>
      <c r="BR16" s="240">
        <v>27026081</v>
      </c>
      <c r="BS16" s="240">
        <v>29983860</v>
      </c>
      <c r="BT16" s="240">
        <v>33002889</v>
      </c>
      <c r="BU16" s="241">
        <v>143816586</v>
      </c>
      <c r="BW16" s="9">
        <f>BP15/'FTE - 2.1.5.1 Labour Analysis'!J15</f>
        <v>244681.19</v>
      </c>
      <c r="BX16" s="9">
        <f>BQ15/'FTE - 2.1.5.1 Labour Analysis'!K15</f>
        <v>242891.55714285714</v>
      </c>
      <c r="BY16" s="9" t="e">
        <f>BR15/'FTE - 2.1.5.1 Labour Analysis'!L15</f>
        <v>#DIV/0!</v>
      </c>
      <c r="BZ16" s="9">
        <f>BS15/'FTE - 2.1.5.1 Labour Analysis'!M15</f>
        <v>258575.5557142857</v>
      </c>
      <c r="CA16" s="9">
        <f>BT15/'FTE - 2.1.5.1 Labour Analysis'!N15</f>
        <v>274205.0228571429</v>
      </c>
      <c r="CE16" s="238" t="s">
        <v>100</v>
      </c>
      <c r="CF16" s="239">
        <v>0.79673661452589328</v>
      </c>
      <c r="CG16" s="240">
        <v>0.77688646212966583</v>
      </c>
      <c r="CH16" s="240">
        <v>0.79438550707522404</v>
      </c>
      <c r="CI16" s="240">
        <v>0.81886364152442626</v>
      </c>
      <c r="CJ16" s="240">
        <v>0.77980050785314936</v>
      </c>
      <c r="CK16" s="241">
        <v>3.9666727331083589</v>
      </c>
    </row>
    <row r="17" spans="1:89" ht="14.4">
      <c r="A17" s="130" t="s">
        <v>97</v>
      </c>
      <c r="B17" s="131">
        <v>2021</v>
      </c>
      <c r="C17" s="131">
        <v>26958875.359999999</v>
      </c>
      <c r="D17" s="131">
        <v>25605028.550000001</v>
      </c>
      <c r="E17" s="131">
        <v>-26958875.359999999</v>
      </c>
      <c r="F17" s="131">
        <v>619526.46</v>
      </c>
      <c r="G17" s="131">
        <v>-1624752.87</v>
      </c>
      <c r="H17" s="131">
        <v>-5546051.6399999997</v>
      </c>
      <c r="I17" s="131">
        <v>-6576308.8899999997</v>
      </c>
      <c r="J17" s="131">
        <v>-4049471.51</v>
      </c>
      <c r="K17" s="131">
        <v>-3252089.05</v>
      </c>
      <c r="L17" s="131">
        <v>-668167</v>
      </c>
      <c r="M17" s="131">
        <v>-66240</v>
      </c>
      <c r="N17" s="131">
        <v>4441474.05</v>
      </c>
      <c r="O17" s="131"/>
      <c r="P17" s="131">
        <v>4441474.05</v>
      </c>
      <c r="Q17" s="131">
        <f t="shared" si="0"/>
        <v>13747113.399999999</v>
      </c>
      <c r="R17" s="131">
        <f t="shared" si="1"/>
        <v>17796584.909999996</v>
      </c>
      <c r="S17" s="155">
        <f>'PEG - Capital Costs'!E29</f>
        <v>15108636</v>
      </c>
      <c r="T17" s="155">
        <f t="shared" si="17"/>
        <v>28855749.399999999</v>
      </c>
      <c r="U17" s="131">
        <f t="shared" si="2"/>
        <v>0.6950425724090824</v>
      </c>
      <c r="W17" s="238" t="s">
        <v>101</v>
      </c>
      <c r="X17" s="239">
        <v>19472199.25</v>
      </c>
      <c r="Y17" s="240">
        <v>20386198.539999999</v>
      </c>
      <c r="Z17" s="240">
        <v>21427706.32</v>
      </c>
      <c r="AA17" s="240">
        <v>22132709.489999998</v>
      </c>
      <c r="AB17" s="240">
        <v>23749507.9626</v>
      </c>
      <c r="AC17" s="241">
        <v>107168321.56259999</v>
      </c>
      <c r="AE17" s="13">
        <f>X17/'Customers - 2.1.2 Market Monito'!H19</f>
        <v>285.49518730298365</v>
      </c>
      <c r="AF17" s="13">
        <f>Y17/'Customers - 2.1.2 Market Monito'!I19</f>
        <v>297.31359438805271</v>
      </c>
      <c r="AG17" s="13">
        <f>Z17/'Customers - 2.1.2 Market Monito'!J19</f>
        <v>311.71200023275435</v>
      </c>
      <c r="AH17" s="13">
        <f>AA17/'Customers - 2.1.2 Market Monito'!K19</f>
        <v>321.32739281929179</v>
      </c>
      <c r="AI17" s="13">
        <f>AB17/'Customers - 2.1.2 Market Monito'!L19</f>
        <v>343.34486941926531</v>
      </c>
      <c r="AM17" s="9">
        <f>X17/'Circuit km - 2.1.5.5 Utility Ch'!Z19</f>
        <v>12652.501137102014</v>
      </c>
      <c r="AN17" s="9">
        <f>Y17/'Circuit km - 2.1.5.5 Utility Ch'!AA19</f>
        <v>13474.024150693986</v>
      </c>
      <c r="AO17" s="9">
        <f>Z17/'Circuit km - 2.1.5.5 Utility Ch'!AB19</f>
        <v>14134.370923482849</v>
      </c>
      <c r="AP17" s="9">
        <f>AA17/'Circuit km - 2.1.5.5 Utility Ch'!AC19</f>
        <v>14551.419783037474</v>
      </c>
      <c r="AQ17" s="9">
        <f>AB17/'Circuit km - 2.1.5.5 Utility Ch'!AD19</f>
        <v>15665.90235</v>
      </c>
      <c r="AT17" s="9">
        <f>X17/'FTE - 2.1.5.1 Labour Analysis'!J17</f>
        <v>216357.76944444445</v>
      </c>
      <c r="AU17" s="9">
        <f>Y17/'FTE - 2.1.5.1 Labour Analysis'!K17</f>
        <v>210166.99525773196</v>
      </c>
      <c r="AV17" s="9" t="e">
        <f>Z17/'FTE - 2.1.5.1 Labour Analysis'!L17</f>
        <v>#DIV/0!</v>
      </c>
      <c r="AW17" s="9">
        <f>AA17/'FTE - 2.1.5.1 Labour Analysis'!M17</f>
        <v>223562.72212121211</v>
      </c>
      <c r="AX17" s="9">
        <f>AB17/'FTE - 2.1.5.1 Labour Analysis'!N17</f>
        <v>239894.01982424242</v>
      </c>
      <c r="BA17" s="158">
        <f>X17/('Metered Consumption kWh - 2.1.5'!J19/1000)</f>
        <v>12.722986748232756</v>
      </c>
      <c r="BB17" s="158">
        <f>Y17/('Metered Consumption kWh - 2.1.5'!K19/1000)</f>
        <v>13.547512799525364</v>
      </c>
      <c r="BC17" s="158">
        <f>Z17/('Metered Consumption kWh - 2.1.5'!L19/1000)</f>
        <v>14.154505567601587</v>
      </c>
      <c r="BD17" s="158">
        <f>AA17/('Metered Consumption kWh - 2.1.5'!M19/1000)</f>
        <v>14.44978440760117</v>
      </c>
      <c r="BE17" s="158">
        <f>AB17/('Metered Consumption kWh - 2.1.5'!N19/1000)</f>
        <v>15.999233849598191</v>
      </c>
      <c r="BH17" s="9">
        <f>X17/'Capital - 2.1.5.2 Capital and L'!W17</f>
        <v>1.0245378546155557</v>
      </c>
      <c r="BI17" s="9">
        <f>Y17/'Capital - 2.1.5.2 Capital and L'!X17</f>
        <v>1.3284496642874679</v>
      </c>
      <c r="BJ17" s="9">
        <f>Z17/'Capital - 2.1.5.2 Capital and L'!Y17</f>
        <v>0.94741872253400328</v>
      </c>
      <c r="BK17" s="9">
        <f>AA17/'Capital - 2.1.5.2 Capital and L'!Z17</f>
        <v>1.3375132475255884</v>
      </c>
      <c r="BL17" s="9">
        <f>AB17/'Capital - 2.1.5.2 Capital and L'!AA17</f>
        <v>0.7374177040697647</v>
      </c>
      <c r="BO17" s="238" t="s">
        <v>101</v>
      </c>
      <c r="BP17" s="239">
        <v>45510513.25</v>
      </c>
      <c r="BQ17" s="240">
        <v>45549595.539999999</v>
      </c>
      <c r="BR17" s="240">
        <v>47472130.32</v>
      </c>
      <c r="BS17" s="240">
        <v>51070482.489999995</v>
      </c>
      <c r="BT17" s="240">
        <v>59737998.9626</v>
      </c>
      <c r="BU17" s="241">
        <v>249340720.56259996</v>
      </c>
      <c r="BW17" s="9">
        <f>BP16/'FTE - 2.1.5.1 Labour Analysis'!J16</f>
        <v>224022.1264367816</v>
      </c>
      <c r="BX17" s="9">
        <f>BQ16/'FTE - 2.1.5.1 Labour Analysis'!K16</f>
        <v>227601.58784653677</v>
      </c>
      <c r="BY17" s="9">
        <f>BR16/'FTE - 2.1.5.1 Labour Analysis'!L16</f>
        <v>234194.80935875216</v>
      </c>
      <c r="BZ17" s="9">
        <f>BS16/'FTE - 2.1.5.1 Labour Analysis'!M16</f>
        <v>262096.67832167831</v>
      </c>
      <c r="CA17" s="9">
        <f>BT16/'FTE - 2.1.5.1 Labour Analysis'!N16</f>
        <v>303894.00552486192</v>
      </c>
      <c r="CE17" s="238" t="s">
        <v>101</v>
      </c>
      <c r="CF17" s="239">
        <v>0.82922380143878793</v>
      </c>
      <c r="CG17" s="240">
        <v>0.90418390478470378</v>
      </c>
      <c r="CH17" s="240">
        <v>0.88580178105244045</v>
      </c>
      <c r="CI17" s="240">
        <v>0.87308218024494266</v>
      </c>
      <c r="CJ17" s="240">
        <v>0.90295221204993359</v>
      </c>
      <c r="CK17" s="241">
        <v>4.395243879570808</v>
      </c>
    </row>
    <row r="18" spans="1:89" ht="14.4">
      <c r="A18" s="126" t="s">
        <v>97</v>
      </c>
      <c r="B18" s="127">
        <v>2022</v>
      </c>
      <c r="C18" s="127">
        <v>29360809.129999999</v>
      </c>
      <c r="D18" s="127">
        <v>26463547.510000002</v>
      </c>
      <c r="E18" s="127">
        <v>-29360809.129999999</v>
      </c>
      <c r="F18" s="127">
        <v>706010.63</v>
      </c>
      <c r="G18" s="127">
        <v>-1891114.1</v>
      </c>
      <c r="H18" s="127">
        <v>-5496523.0999999996</v>
      </c>
      <c r="I18" s="127">
        <v>-6665212.2599999998</v>
      </c>
      <c r="J18" s="127">
        <v>-4188458.58</v>
      </c>
      <c r="K18" s="127">
        <v>-3935461.16</v>
      </c>
      <c r="L18" s="127">
        <v>-233936</v>
      </c>
      <c r="M18" s="127">
        <v>-24639</v>
      </c>
      <c r="N18" s="127">
        <v>4734213.9400000004</v>
      </c>
      <c r="O18" s="127"/>
      <c r="P18" s="127">
        <v>4734213.9400000004</v>
      </c>
      <c r="Q18" s="127">
        <f t="shared" si="0"/>
        <v>14052849.459999999</v>
      </c>
      <c r="R18" s="127">
        <f t="shared" si="1"/>
        <v>18241308.039999999</v>
      </c>
      <c r="S18" s="154">
        <f>'PEG - Capital Costs'!E30</f>
        <v>16849512</v>
      </c>
      <c r="T18" s="154">
        <f t="shared" si="17"/>
        <v>30902361.460000001</v>
      </c>
      <c r="U18" s="127">
        <f t="shared" si="2"/>
        <v>0.68929942340901207</v>
      </c>
      <c r="W18" s="238" t="s">
        <v>102</v>
      </c>
      <c r="X18" s="239">
        <v>10242969.1</v>
      </c>
      <c r="Y18" s="240">
        <v>9612640.1400000006</v>
      </c>
      <c r="Z18" s="240">
        <v>10146679.219999999</v>
      </c>
      <c r="AA18" s="240">
        <v>9890960.7699999996</v>
      </c>
      <c r="AB18" s="240">
        <v>11010090.059999999</v>
      </c>
      <c r="AC18" s="241">
        <v>50903339.290000007</v>
      </c>
      <c r="AE18" s="13">
        <f>X18/'Customers - 2.1.2 Market Monito'!H20</f>
        <v>347.73795152091253</v>
      </c>
      <c r="AF18" s="13">
        <f>Y18/'Customers - 2.1.2 Market Monito'!I20</f>
        <v>323.45099565934254</v>
      </c>
      <c r="AG18" s="13">
        <f>Z18/'Customers - 2.1.2 Market Monito'!J20</f>
        <v>337.74979095932355</v>
      </c>
      <c r="AH18" s="13">
        <f>AA18/'Customers - 2.1.2 Market Monito'!K20</f>
        <v>324.99706808175068</v>
      </c>
      <c r="AI18" s="13">
        <f>AB18/'Customers - 2.1.2 Market Monito'!L20</f>
        <v>358.56477756790201</v>
      </c>
      <c r="AM18" s="9">
        <f>X18/'Circuit km - 2.1.5.5 Utility Ch'!Z20</f>
        <v>9867.9856454720612</v>
      </c>
      <c r="AN18" s="9">
        <f>Y18/'Circuit km - 2.1.5.5 Utility Ch'!AA20</f>
        <v>9287.5750144927533</v>
      </c>
      <c r="AO18" s="9">
        <f>Z18/'Circuit km - 2.1.5.5 Utility Ch'!AB20</f>
        <v>10056.173657086223</v>
      </c>
      <c r="AP18" s="9">
        <f>AA18/'Circuit km - 2.1.5.5 Utility Ch'!AC20</f>
        <v>9773.6766501976272</v>
      </c>
      <c r="AQ18" s="9">
        <f>AB18/'Circuit km - 2.1.5.5 Utility Ch'!AD20</f>
        <v>10815.412632612964</v>
      </c>
      <c r="AT18" s="9">
        <f>X18/'FTE - 2.1.5.1 Labour Analysis'!J18</f>
        <v>116397.37613636363</v>
      </c>
      <c r="AU18" s="9">
        <f>Y18/'FTE - 2.1.5.1 Labour Analysis'!K18</f>
        <v>110490.11655172415</v>
      </c>
      <c r="AV18" s="9">
        <f>Z18/'FTE - 2.1.5.1 Labour Analysis'!L18</f>
        <v>116628.49678160918</v>
      </c>
      <c r="AW18" s="9">
        <f>AA18/'FTE - 2.1.5.1 Labour Analysis'!M18</f>
        <v>115011.17174418604</v>
      </c>
      <c r="AX18" s="9">
        <f>AB18/'FTE - 2.1.5.1 Labour Analysis'!N18</f>
        <v>128024.30302325579</v>
      </c>
      <c r="BA18" s="158">
        <f>X18/('Metered Consumption kWh - 2.1.5'!J20/1000)</f>
        <v>22.118151527100046</v>
      </c>
      <c r="BB18" s="158">
        <f>Y18/('Metered Consumption kWh - 2.1.5'!K20/1000)</f>
        <v>21.066052279229542</v>
      </c>
      <c r="BC18" s="158">
        <f>Z18/('Metered Consumption kWh - 2.1.5'!L20/1000)</f>
        <v>21.90021575095464</v>
      </c>
      <c r="BD18" s="158">
        <f>AA18/('Metered Consumption kWh - 2.1.5'!M20/1000)</f>
        <v>20.716582983524887</v>
      </c>
      <c r="BE18" s="158">
        <f>AB18/('Metered Consumption kWh - 2.1.5'!N20/1000)</f>
        <v>23.358152518646889</v>
      </c>
      <c r="BH18" s="9">
        <f>X18/'Capital - 2.1.5.2 Capital and L'!W18</f>
        <v>0.66327585961276947</v>
      </c>
      <c r="BI18" s="9">
        <f>Y18/'Capital - 2.1.5.2 Capital and L'!X18</f>
        <v>0.60256002883470194</v>
      </c>
      <c r="BJ18" s="9">
        <f>Z18/'Capital - 2.1.5.2 Capital and L'!Y18</f>
        <v>0.53877126427016397</v>
      </c>
      <c r="BK18" s="9">
        <f>AA18/'Capital - 2.1.5.2 Capital and L'!Z18</f>
        <v>0.60480376482817655</v>
      </c>
      <c r="BL18" s="9">
        <f>AB18/'Capital - 2.1.5.2 Capital and L'!AA18</f>
        <v>0.60561551485148513</v>
      </c>
      <c r="BO18" s="238" t="s">
        <v>102</v>
      </c>
      <c r="BP18" s="239">
        <v>26544098.100000001</v>
      </c>
      <c r="BQ18" s="240">
        <v>25980375.140000001</v>
      </c>
      <c r="BR18" s="240">
        <v>27474745.219999999</v>
      </c>
      <c r="BS18" s="240">
        <v>29664818.77</v>
      </c>
      <c r="BT18" s="240">
        <v>35181325.060000002</v>
      </c>
      <c r="BU18" s="241">
        <v>144845362.29000002</v>
      </c>
      <c r="BW18" s="9">
        <f>BP17/'FTE - 2.1.5.1 Labour Analysis'!J17</f>
        <v>505672.36944444443</v>
      </c>
      <c r="BX18" s="9">
        <f>BQ17/'FTE - 2.1.5.1 Labour Analysis'!K17</f>
        <v>469583.45917525771</v>
      </c>
      <c r="BY18" s="9" t="e">
        <f>BR17/'FTE - 2.1.5.1 Labour Analysis'!L17</f>
        <v>#DIV/0!</v>
      </c>
      <c r="BZ18" s="9">
        <f>BS17/'FTE - 2.1.5.1 Labour Analysis'!M17</f>
        <v>515863.45949494943</v>
      </c>
      <c r="CA18" s="9">
        <f>BT17/'FTE - 2.1.5.1 Labour Analysis'!N17</f>
        <v>603414.13093535358</v>
      </c>
      <c r="CE18" s="238" t="s">
        <v>102</v>
      </c>
      <c r="CF18" s="239">
        <v>0.7839171573917374</v>
      </c>
      <c r="CG18" s="240">
        <v>0.74242669323294019</v>
      </c>
      <c r="CH18" s="240">
        <v>0.76336829400587281</v>
      </c>
      <c r="CI18" s="240">
        <v>0.69972734626622901</v>
      </c>
      <c r="CJ18" s="240">
        <v>0.72233790045213453</v>
      </c>
      <c r="CK18" s="241">
        <v>3.7117773913489138</v>
      </c>
    </row>
    <row r="19" spans="1:89" ht="14.4">
      <c r="A19" s="130" t="s">
        <v>97</v>
      </c>
      <c r="B19" s="131">
        <v>2023</v>
      </c>
      <c r="C19" s="131">
        <v>28238725.809999999</v>
      </c>
      <c r="D19" s="131">
        <v>27224308.829999998</v>
      </c>
      <c r="E19" s="131">
        <v>-28238725.809999999</v>
      </c>
      <c r="F19" s="131">
        <v>1579997.44</v>
      </c>
      <c r="G19" s="131">
        <v>-2001411.91</v>
      </c>
      <c r="H19" s="131">
        <v>-5603444.5599999996</v>
      </c>
      <c r="I19" s="131">
        <v>-6654298.9100000001</v>
      </c>
      <c r="J19" s="131">
        <v>-4297723.05</v>
      </c>
      <c r="K19" s="131">
        <v>-4962662.1399999997</v>
      </c>
      <c r="L19" s="131">
        <v>469958</v>
      </c>
      <c r="M19" s="131">
        <v>-242828</v>
      </c>
      <c r="N19" s="131">
        <v>5511895.7000000002</v>
      </c>
      <c r="O19" s="131"/>
      <c r="P19" s="131">
        <v>5511895.7000000002</v>
      </c>
      <c r="Q19" s="131">
        <f t="shared" si="0"/>
        <v>14259155.379999999</v>
      </c>
      <c r="R19" s="131">
        <f t="shared" si="1"/>
        <v>18556878.43</v>
      </c>
      <c r="S19" s="155">
        <f>'PEG - Capital Costs'!E31</f>
        <v>21053071</v>
      </c>
      <c r="T19" s="155">
        <f t="shared" si="17"/>
        <v>35312226.379999995</v>
      </c>
      <c r="U19" s="131">
        <f t="shared" si="2"/>
        <v>0.68162900097397994</v>
      </c>
      <c r="W19" s="238" t="s">
        <v>103</v>
      </c>
      <c r="X19" s="239">
        <v>2597484.42</v>
      </c>
      <c r="Y19" s="240">
        <v>2455582.8200000003</v>
      </c>
      <c r="Z19" s="240">
        <v>2448867.59</v>
      </c>
      <c r="AA19" s="240">
        <v>2724074.65</v>
      </c>
      <c r="AB19" s="240">
        <v>2795595.14</v>
      </c>
      <c r="AC19" s="241">
        <v>13021604.620000001</v>
      </c>
      <c r="AE19" s="13">
        <f>X19/'Customers - 2.1.2 Market Monito'!H21</f>
        <v>362.97993571827834</v>
      </c>
      <c r="AF19" s="13">
        <f>Y19/'Customers - 2.1.2 Market Monito'!I21</f>
        <v>337.16639022380889</v>
      </c>
      <c r="AG19" s="13">
        <f>Z19/'Customers - 2.1.2 Market Monito'!J21</f>
        <v>331.60021530128637</v>
      </c>
      <c r="AH19" s="13">
        <f>AA19/'Customers - 2.1.2 Market Monito'!K21</f>
        <v>365.20641506904411</v>
      </c>
      <c r="AI19" s="13">
        <f>AB19/'Customers - 2.1.2 Market Monito'!L21</f>
        <v>372.74601866666666</v>
      </c>
      <c r="AM19" s="9">
        <f>X19/'Circuit km - 2.1.5.5 Utility Ch'!Z21</f>
        <v>16336.38</v>
      </c>
      <c r="AN19" s="9">
        <f>Y19/'Circuit km - 2.1.5.5 Utility Ch'!AA21</f>
        <v>15347.392625000002</v>
      </c>
      <c r="AO19" s="9">
        <f>Z19/'Circuit km - 2.1.5.5 Utility Ch'!AB21</f>
        <v>15305.422437499999</v>
      </c>
      <c r="AP19" s="9">
        <f>AA19/'Circuit km - 2.1.5.5 Utility Ch'!AC21</f>
        <v>17025.466562499998</v>
      </c>
      <c r="AQ19" s="9">
        <f>AB19/'Circuit km - 2.1.5.5 Utility Ch'!AD21</f>
        <v>17472.469625000002</v>
      </c>
      <c r="AT19" s="9">
        <f>X19/'FTE - 2.1.5.1 Labour Analysis'!J19</f>
        <v>173165.628</v>
      </c>
      <c r="AU19" s="9">
        <f>Y19/'FTE - 2.1.5.1 Labour Analysis'!K19</f>
        <v>181625.94822485209</v>
      </c>
      <c r="AV19" s="9">
        <f>Z19/'FTE - 2.1.5.1 Labour Analysis'!L19</f>
        <v>163040.45206391477</v>
      </c>
      <c r="AW19" s="9">
        <f>AA19/'FTE - 2.1.5.1 Labour Analysis'!M19</f>
        <v>176315.51132686084</v>
      </c>
      <c r="AX19" s="9">
        <f>AB19/'FTE - 2.1.5.1 Labour Analysis'!N19</f>
        <v>166602.80929678187</v>
      </c>
      <c r="BA19" s="158">
        <f>X19/('Metered Consumption kWh - 2.1.5'!J21/1000)</f>
        <v>18.525543176135098</v>
      </c>
      <c r="BB19" s="158">
        <f>Y19/('Metered Consumption kWh - 2.1.5'!K21/1000)</f>
        <v>17.338525406295592</v>
      </c>
      <c r="BC19" s="158">
        <f>Z19/('Metered Consumption kWh - 2.1.5'!L21/1000)</f>
        <v>16.741032625998699</v>
      </c>
      <c r="BD19" s="158">
        <f>AA19/('Metered Consumption kWh - 2.1.5'!M21/1000)</f>
        <v>18.536206776412726</v>
      </c>
      <c r="BE19" s="158">
        <f>AB19/('Metered Consumption kWh - 2.1.5'!N21/1000)</f>
        <v>19.331537514693029</v>
      </c>
      <c r="BH19" s="9">
        <f>X19/'Capital - 2.1.5.2 Capital and L'!W19</f>
        <v>1.5076765546270043</v>
      </c>
      <c r="BI19" s="9">
        <f>Y19/'Capital - 2.1.5.2 Capital and L'!X19</f>
        <v>3.656877828018585</v>
      </c>
      <c r="BJ19" s="9">
        <f>Z19/'Capital - 2.1.5.2 Capital and L'!Y19</f>
        <v>3.1847183178919463</v>
      </c>
      <c r="BK19" s="9">
        <f>AA19/'Capital - 2.1.5.2 Capital and L'!Z19</f>
        <v>3.8002857920750421</v>
      </c>
      <c r="BL19" s="9">
        <f>AB19/'Capital - 2.1.5.2 Capital and L'!AA19</f>
        <v>2.347214815213102</v>
      </c>
      <c r="BO19" s="238" t="s">
        <v>103</v>
      </c>
      <c r="BP19" s="239">
        <v>5225920.42</v>
      </c>
      <c r="BQ19" s="240">
        <v>4908179.82</v>
      </c>
      <c r="BR19" s="240">
        <v>4852462.59</v>
      </c>
      <c r="BS19" s="240">
        <v>5315729.6500000004</v>
      </c>
      <c r="BT19" s="240">
        <v>5832645.1400000006</v>
      </c>
      <c r="BU19" s="241">
        <v>26134937.620000001</v>
      </c>
      <c r="BW19" s="9">
        <f>BP18/'FTE - 2.1.5.1 Labour Analysis'!J18</f>
        <v>301637.47840909095</v>
      </c>
      <c r="BX19" s="9">
        <f>BQ18/'FTE - 2.1.5.1 Labour Analysis'!K18</f>
        <v>298625.00160919543</v>
      </c>
      <c r="BY19" s="9">
        <f>BR18/'FTE - 2.1.5.1 Labour Analysis'!L18</f>
        <v>315801.6691954023</v>
      </c>
      <c r="BZ19" s="9">
        <f>BS18/'FTE - 2.1.5.1 Labour Analysis'!M18</f>
        <v>344939.75313953491</v>
      </c>
      <c r="CA19" s="9">
        <f>BT18/'FTE - 2.1.5.1 Labour Analysis'!N18</f>
        <v>409085.1751162791</v>
      </c>
      <c r="CE19" s="238" t="s">
        <v>103</v>
      </c>
      <c r="CF19" s="239">
        <v>0.84582990890224186</v>
      </c>
      <c r="CG19" s="240">
        <v>0.80822673798476607</v>
      </c>
      <c r="CH19" s="240">
        <v>0.77728181209596447</v>
      </c>
      <c r="CI19" s="240">
        <v>0.80116038597938677</v>
      </c>
      <c r="CJ19" s="240">
        <v>0.79068301764616478</v>
      </c>
      <c r="CK19" s="241">
        <v>4.0231818626085243</v>
      </c>
    </row>
    <row r="20" spans="1:89" ht="14.4">
      <c r="A20" s="126" t="s">
        <v>99</v>
      </c>
      <c r="B20" s="127">
        <v>2015</v>
      </c>
      <c r="C20" s="127">
        <v>3998250.67</v>
      </c>
      <c r="D20" s="127">
        <v>1389502.56</v>
      </c>
      <c r="E20" s="127">
        <v>-3998250.67</v>
      </c>
      <c r="F20" s="127">
        <v>118866.41</v>
      </c>
      <c r="G20" s="127">
        <v>-323883.84999999998</v>
      </c>
      <c r="H20" s="127">
        <v>-111689.08</v>
      </c>
      <c r="I20" s="127">
        <v>-593569.53</v>
      </c>
      <c r="J20" s="127">
        <v>-180844.3</v>
      </c>
      <c r="K20" s="127">
        <v>-22254.82</v>
      </c>
      <c r="L20" s="127">
        <v>-41572</v>
      </c>
      <c r="M20" s="127">
        <v>0</v>
      </c>
      <c r="N20" s="127">
        <v>234555.39</v>
      </c>
      <c r="O20" s="127">
        <v>103679</v>
      </c>
      <c r="P20" s="127">
        <v>338234.39</v>
      </c>
      <c r="Q20" s="127">
        <f t="shared" si="0"/>
        <v>1029142.46</v>
      </c>
      <c r="R20" s="127">
        <f t="shared" si="1"/>
        <v>1209986.76</v>
      </c>
      <c r="S20" s="127"/>
      <c r="T20" s="127"/>
      <c r="U20" s="127">
        <f t="shared" si="2"/>
        <v>0.8708057076195671</v>
      </c>
      <c r="W20" s="238" t="s">
        <v>104</v>
      </c>
      <c r="X20" s="239">
        <v>832054.35</v>
      </c>
      <c r="Y20" s="240">
        <v>839356.02999999991</v>
      </c>
      <c r="Z20" s="240">
        <v>742756.00999999989</v>
      </c>
      <c r="AA20" s="240">
        <v>765253.4</v>
      </c>
      <c r="AB20" s="240">
        <v>951986.42999999993</v>
      </c>
      <c r="AC20" s="241">
        <v>4131406.2199999997</v>
      </c>
      <c r="AE20" s="13">
        <f>X20/'Customers - 2.1.2 Market Monito'!H22</f>
        <v>680.8955400981996</v>
      </c>
      <c r="AF20" s="13">
        <f>Y20/'Customers - 2.1.2 Market Monito'!I22</f>
        <v>686.30910057236292</v>
      </c>
      <c r="AG20" s="13">
        <f>Z20/'Customers - 2.1.2 Market Monito'!J22</f>
        <v>606.82680555555544</v>
      </c>
      <c r="AH20" s="13">
        <f>AA20/'Customers - 2.1.2 Market Monito'!K22</f>
        <v>625.20702614379081</v>
      </c>
      <c r="AI20" s="13">
        <f>AB20/'Customers - 2.1.2 Market Monito'!L22</f>
        <v>777.13177959183668</v>
      </c>
      <c r="AM20" s="9">
        <f>X20/'Circuit km - 2.1.5.5 Utility Ch'!Z22</f>
        <v>27735.145</v>
      </c>
      <c r="AN20" s="9">
        <f>Y20/'Circuit km - 2.1.5.5 Utility Ch'!AA22</f>
        <v>27978.534333333329</v>
      </c>
      <c r="AO20" s="9">
        <f>Z20/'Circuit km - 2.1.5.5 Utility Ch'!AB22</f>
        <v>24758.533666666663</v>
      </c>
      <c r="AP20" s="9">
        <f>AA20/'Circuit km - 2.1.5.5 Utility Ch'!AC22</f>
        <v>25508.446666666667</v>
      </c>
      <c r="AQ20" s="9">
        <f>AB20/'Circuit km - 2.1.5.5 Utility Ch'!AD22</f>
        <v>31732.880999999998</v>
      </c>
      <c r="AT20" s="9">
        <f>X20/'FTE - 2.1.5.1 Labour Analysis'!J20</f>
        <v>166410.87</v>
      </c>
      <c r="AU20" s="9">
        <f>Y20/'FTE - 2.1.5.1 Labour Analysis'!K20</f>
        <v>167871.20599999998</v>
      </c>
      <c r="AV20" s="9">
        <f>Z20/'FTE - 2.1.5.1 Labour Analysis'!L20</f>
        <v>148551.20199999999</v>
      </c>
      <c r="AW20" s="9">
        <f>AA20/'FTE - 2.1.5.1 Labour Analysis'!M20</f>
        <v>191313.35</v>
      </c>
      <c r="AX20" s="9">
        <f>AB20/'FTE - 2.1.5.1 Labour Analysis'!N20</f>
        <v>317328.81</v>
      </c>
      <c r="BA20" s="158">
        <f>X20/('Metered Consumption kWh - 2.1.5'!J22/1000)</f>
        <v>32.858186420037853</v>
      </c>
      <c r="BB20" s="158">
        <f>Y20/('Metered Consumption kWh - 2.1.5'!K22/1000)</f>
        <v>35.793800448277509</v>
      </c>
      <c r="BC20" s="158">
        <f>Z20/('Metered Consumption kWh - 2.1.5'!L22/1000)</f>
        <v>32.695261543028657</v>
      </c>
      <c r="BD20" s="158">
        <f>AA20/('Metered Consumption kWh - 2.1.5'!M22/1000)</f>
        <v>32.794782753582147</v>
      </c>
      <c r="BE20" s="158">
        <f>AB20/('Metered Consumption kWh - 2.1.5'!N22/1000)</f>
        <v>42.64594202622628</v>
      </c>
      <c r="BH20" s="9">
        <f>X20/'Capital - 2.1.5.2 Capital and L'!W20</f>
        <v>6.7038017177208662</v>
      </c>
      <c r="BI20" s="9">
        <f>Y20/'Capital - 2.1.5.2 Capital and L'!X20</f>
        <v>8.5489581315402603</v>
      </c>
      <c r="BJ20" s="9">
        <f>Z20/'Capital - 2.1.5.2 Capital and L'!Y20</f>
        <v>4.9416185837152975</v>
      </c>
      <c r="BK20" s="9">
        <f>AA20/'Capital - 2.1.5.2 Capital and L'!Z20</f>
        <v>8.0793669563014028</v>
      </c>
      <c r="BL20" s="9">
        <f>AB20/'Capital - 2.1.5.2 Capital and L'!AA20</f>
        <v>7.4287632704223077</v>
      </c>
      <c r="BO20" s="238" t="s">
        <v>104</v>
      </c>
      <c r="BP20" s="239">
        <v>1068879.3500000001</v>
      </c>
      <c r="BQ20" s="240">
        <v>1064036.0299999998</v>
      </c>
      <c r="BR20" s="240">
        <v>970451.00999999989</v>
      </c>
      <c r="BS20" s="240">
        <v>1013152.4</v>
      </c>
      <c r="BT20" s="240">
        <v>1244051.43</v>
      </c>
      <c r="BU20" s="241">
        <v>5360570.22</v>
      </c>
      <c r="BW20" s="9">
        <f>BP19/'FTE - 2.1.5.1 Labour Analysis'!J19</f>
        <v>348394.69466666668</v>
      </c>
      <c r="BX20" s="9">
        <f>BQ19/'FTE - 2.1.5.1 Labour Analysis'!K19</f>
        <v>363031.05177514796</v>
      </c>
      <c r="BY20" s="9">
        <f>BR19/'FTE - 2.1.5.1 Labour Analysis'!L19</f>
        <v>323066.7503328895</v>
      </c>
      <c r="BZ20" s="9">
        <f>BS19/'FTE - 2.1.5.1 Labour Analysis'!M19</f>
        <v>344060.17152103566</v>
      </c>
      <c r="CA20" s="9">
        <f>BT19/'FTE - 2.1.5.1 Labour Analysis'!N19</f>
        <v>347595.06197854591</v>
      </c>
      <c r="CE20" s="238" t="s">
        <v>104</v>
      </c>
      <c r="CF20" s="239">
        <v>1.0337195060943689</v>
      </c>
      <c r="CG20" s="240">
        <v>0.98664515770059702</v>
      </c>
      <c r="CH20" s="240">
        <v>0.89404106642344938</v>
      </c>
      <c r="CI20" s="240">
        <v>0.89105535229202415</v>
      </c>
      <c r="CJ20" s="240">
        <v>1.0666641344724759</v>
      </c>
      <c r="CK20" s="241">
        <v>4.8721252169829157</v>
      </c>
    </row>
    <row r="21" spans="1:89" ht="14.4">
      <c r="A21" s="130" t="s">
        <v>99</v>
      </c>
      <c r="B21" s="131">
        <v>2016</v>
      </c>
      <c r="C21" s="131">
        <v>4891254.8499999996</v>
      </c>
      <c r="D21" s="131">
        <v>1333877.1399999999</v>
      </c>
      <c r="E21" s="131">
        <v>-4891254.8499999996</v>
      </c>
      <c r="F21" s="131">
        <v>100132.1</v>
      </c>
      <c r="G21" s="131">
        <v>-399043.42</v>
      </c>
      <c r="H21" s="131">
        <v>-93415.71</v>
      </c>
      <c r="I21" s="131">
        <v>-601622.26</v>
      </c>
      <c r="J21" s="131">
        <v>-189853.42</v>
      </c>
      <c r="K21" s="131">
        <v>-18117.82</v>
      </c>
      <c r="L21" s="131">
        <v>-25301</v>
      </c>
      <c r="M21" s="131">
        <v>0</v>
      </c>
      <c r="N21" s="131">
        <v>106655.61</v>
      </c>
      <c r="O21" s="131">
        <v>0</v>
      </c>
      <c r="P21" s="131">
        <v>106655.61</v>
      </c>
      <c r="Q21" s="131">
        <f t="shared" si="0"/>
        <v>1094081.3900000001</v>
      </c>
      <c r="R21" s="131">
        <f t="shared" si="1"/>
        <v>1283934.81</v>
      </c>
      <c r="S21" s="131"/>
      <c r="T21" s="131"/>
      <c r="U21" s="131">
        <f t="shared" si="2"/>
        <v>0.96255852319352297</v>
      </c>
      <c r="W21" s="238" t="s">
        <v>105</v>
      </c>
      <c r="X21" s="239">
        <v>700958.04</v>
      </c>
      <c r="Y21" s="240">
        <v>740827.06</v>
      </c>
      <c r="Z21" s="240">
        <v>712730.34000000008</v>
      </c>
      <c r="AA21" s="240">
        <v>696785.45</v>
      </c>
      <c r="AB21" s="240">
        <v>803851.02</v>
      </c>
      <c r="AC21" s="241">
        <v>3655151.9100000006</v>
      </c>
      <c r="AE21" s="13">
        <f>X21/'Customers - 2.1.2 Market Monito'!H23</f>
        <v>296.2629078613694</v>
      </c>
      <c r="AF21" s="13">
        <f>Y21/'Customers - 2.1.2 Market Monito'!I23</f>
        <v>307.52472395184725</v>
      </c>
      <c r="AG21" s="13">
        <f>Z21/'Customers - 2.1.2 Market Monito'!J23</f>
        <v>291.50525153374235</v>
      </c>
      <c r="AH21" s="13">
        <f>AA21/'Customers - 2.1.2 Market Monito'!K23</f>
        <v>270.59629126213588</v>
      </c>
      <c r="AI21" s="13">
        <f>AB21/'Customers - 2.1.2 Market Monito'!L23</f>
        <v>307.0477540106952</v>
      </c>
      <c r="AM21" s="9">
        <f>X21/'Circuit km - 2.1.5.5 Utility Ch'!Z23</f>
        <v>19471.056666666667</v>
      </c>
      <c r="AN21" s="9">
        <f>Y21/'Circuit km - 2.1.5.5 Utility Ch'!AA23</f>
        <v>20022.352972972974</v>
      </c>
      <c r="AO21" s="9">
        <f>Z21/'Circuit km - 2.1.5.5 Utility Ch'!AB23</f>
        <v>18756.06157894737</v>
      </c>
      <c r="AP21" s="9">
        <f>AA21/'Circuit km - 2.1.5.5 Utility Ch'!AC23</f>
        <v>18336.459210526315</v>
      </c>
      <c r="AQ21" s="9">
        <f>AB21/'Circuit km - 2.1.5.5 Utility Ch'!AD23</f>
        <v>20611.564615384617</v>
      </c>
      <c r="AT21" s="9">
        <f>X21/'FTE - 2.1.5.1 Labour Analysis'!J21</f>
        <v>233652.68000000002</v>
      </c>
      <c r="AU21" s="9" t="e">
        <f>Y21/'FTE - 2.1.5.1 Labour Analysis'!K21</f>
        <v>#DIV/0!</v>
      </c>
      <c r="AV21" s="9">
        <f>Z21/'FTE - 2.1.5.1 Labour Analysis'!L21</f>
        <v>237576.78000000003</v>
      </c>
      <c r="AW21" s="9">
        <f>AA21/'FTE - 2.1.5.1 Labour Analysis'!M21</f>
        <v>232261.81666666665</v>
      </c>
      <c r="AX21" s="9">
        <f>AB21/'FTE - 2.1.5.1 Labour Analysis'!N21</f>
        <v>267950.34000000003</v>
      </c>
      <c r="BA21" s="158">
        <f>X21/('Metered Consumption kWh - 2.1.5'!J23/1000)</f>
        <v>24.48976708418105</v>
      </c>
      <c r="BB21" s="158">
        <f>Y21/('Metered Consumption kWh - 2.1.5'!K23/1000)</f>
        <v>25.620018103505934</v>
      </c>
      <c r="BC21" s="158">
        <f>Z21/('Metered Consumption kWh - 2.1.5'!L23/1000)</f>
        <v>23.543747736195066</v>
      </c>
      <c r="BD21" s="158">
        <f>AA21/('Metered Consumption kWh - 2.1.5'!M23/1000)</f>
        <v>22.700215405695168</v>
      </c>
      <c r="BE21" s="158">
        <f>AB21/('Metered Consumption kWh - 2.1.5'!N23/1000)</f>
        <v>26.63238558251664</v>
      </c>
      <c r="BH21" s="9">
        <f>X21/'Capital - 2.1.5.2 Capital and L'!W21</f>
        <v>3.493941511606462</v>
      </c>
      <c r="BI21" s="9">
        <f>Y21/'Capital - 2.1.5.2 Capital and L'!X21</f>
        <v>2.2285472857117075</v>
      </c>
      <c r="BJ21" s="9">
        <f>Z21/'Capital - 2.1.5.2 Capital and L'!Y21</f>
        <v>3.1937455439243205</v>
      </c>
      <c r="BK21" s="9">
        <f>AA21/'Capital - 2.1.5.2 Capital and L'!Z21</f>
        <v>2.5121140468792329</v>
      </c>
      <c r="BL21" s="9">
        <f>AB21/'Capital - 2.1.5.2 Capital and L'!AA21</f>
        <v>2.2784890273821965</v>
      </c>
      <c r="BO21" s="238" t="s">
        <v>105</v>
      </c>
      <c r="BP21" s="239">
        <v>1217736.04</v>
      </c>
      <c r="BQ21" s="240">
        <v>1242705.06</v>
      </c>
      <c r="BR21" s="240">
        <v>1210764.3400000001</v>
      </c>
      <c r="BS21" s="240">
        <v>1246341.45</v>
      </c>
      <c r="BT21" s="240">
        <v>1458867.02</v>
      </c>
      <c r="BU21" s="241">
        <v>6376413.9100000001</v>
      </c>
      <c r="BW21" s="9">
        <f>BP20/'FTE - 2.1.5.1 Labour Analysis'!J20</f>
        <v>213775.87000000002</v>
      </c>
      <c r="BX21" s="9">
        <f>BQ20/'FTE - 2.1.5.1 Labour Analysis'!K20</f>
        <v>212807.20599999995</v>
      </c>
      <c r="BY21" s="9">
        <f>BR20/'FTE - 2.1.5.1 Labour Analysis'!L20</f>
        <v>194090.20199999999</v>
      </c>
      <c r="BZ21" s="9">
        <f>BS20/'FTE - 2.1.5.1 Labour Analysis'!M20</f>
        <v>253288.1</v>
      </c>
      <c r="CA21" s="9">
        <f>BT20/'FTE - 2.1.5.1 Labour Analysis'!N20</f>
        <v>414683.81</v>
      </c>
      <c r="CE21" s="238" t="s">
        <v>105</v>
      </c>
      <c r="CF21" s="239">
        <v>0.76640845206760755</v>
      </c>
      <c r="CG21" s="240">
        <v>0.76808333945746476</v>
      </c>
      <c r="CH21" s="240">
        <v>0.72180291738060887</v>
      </c>
      <c r="CI21" s="240">
        <v>0.68743795708394873</v>
      </c>
      <c r="CJ21" s="240">
        <v>0.79926312528073817</v>
      </c>
      <c r="CK21" s="241">
        <v>3.742995791270368</v>
      </c>
    </row>
    <row r="22" spans="1:89" ht="14.4">
      <c r="A22" s="126" t="s">
        <v>99</v>
      </c>
      <c r="B22" s="127">
        <v>2017</v>
      </c>
      <c r="C22" s="127">
        <v>3915671.1</v>
      </c>
      <c r="D22" s="127">
        <v>1384652.82</v>
      </c>
      <c r="E22" s="127">
        <v>-3915671.1</v>
      </c>
      <c r="F22" s="127">
        <v>165790.45000000001</v>
      </c>
      <c r="G22" s="127">
        <v>-441292.7</v>
      </c>
      <c r="H22" s="127">
        <v>-102931.86</v>
      </c>
      <c r="I22" s="127">
        <v>-607948.39</v>
      </c>
      <c r="J22" s="127">
        <v>-192621.8</v>
      </c>
      <c r="K22" s="127">
        <v>-18469.55</v>
      </c>
      <c r="L22" s="127">
        <v>-31698</v>
      </c>
      <c r="M22" s="127">
        <v>0</v>
      </c>
      <c r="N22" s="127">
        <v>155480.97</v>
      </c>
      <c r="O22" s="127">
        <v>0</v>
      </c>
      <c r="P22" s="127">
        <v>155480.97</v>
      </c>
      <c r="Q22" s="127">
        <f t="shared" si="0"/>
        <v>1152172.9500000002</v>
      </c>
      <c r="R22" s="127">
        <f t="shared" si="1"/>
        <v>1344794.7500000002</v>
      </c>
      <c r="S22" s="127"/>
      <c r="T22" s="127"/>
      <c r="U22" s="127">
        <f t="shared" si="2"/>
        <v>0.97121439437793522</v>
      </c>
      <c r="W22" s="238" t="s">
        <v>106</v>
      </c>
      <c r="X22" s="239">
        <v>2890678.92</v>
      </c>
      <c r="Y22" s="240">
        <v>2467017.09</v>
      </c>
      <c r="Z22" s="240">
        <v>3042233.38</v>
      </c>
      <c r="AA22" s="240">
        <v>4412002.49</v>
      </c>
      <c r="AB22" s="240">
        <v>4445496.3459999999</v>
      </c>
      <c r="AC22" s="241">
        <v>17257428.226</v>
      </c>
      <c r="AE22" s="13">
        <f>X22/'Customers - 2.1.2 Market Monito'!H24</f>
        <v>231.64347463739082</v>
      </c>
      <c r="AF22" s="13">
        <f>Y22/'Customers - 2.1.2 Market Monito'!I24</f>
        <v>195.60871313035204</v>
      </c>
      <c r="AG22" s="13">
        <f>Z22/'Customers - 2.1.2 Market Monito'!J24</f>
        <v>248.8534462167689</v>
      </c>
      <c r="AH22" s="13">
        <f>AA22/'Customers - 2.1.2 Market Monito'!K24</f>
        <v>354.97646552417734</v>
      </c>
      <c r="AI22" s="13">
        <f>AB22/'Customers - 2.1.2 Market Monito'!L24</f>
        <v>350.61884580802899</v>
      </c>
      <c r="AM22" s="9">
        <f>X22/'Circuit km - 2.1.5.5 Utility Ch'!Z24</f>
        <v>17519.26618181818</v>
      </c>
      <c r="AN22" s="9">
        <f>Y22/'Circuit km - 2.1.5.5 Utility Ch'!AA24</f>
        <v>14684.625535714285</v>
      </c>
      <c r="AO22" s="9">
        <f>Z22/'Circuit km - 2.1.5.5 Utility Ch'!AB24</f>
        <v>18108.532023809523</v>
      </c>
      <c r="AP22" s="9">
        <f>AA22/'Circuit km - 2.1.5.5 Utility Ch'!AC24</f>
        <v>25356.336149425289</v>
      </c>
      <c r="AQ22" s="9">
        <f>AB22/'Circuit km - 2.1.5.5 Utility Ch'!AD24</f>
        <v>25548.829574712643</v>
      </c>
      <c r="AT22" s="9">
        <f>X22/'FTE - 2.1.5.1 Labour Analysis'!J22</f>
        <v>170039.93647058823</v>
      </c>
      <c r="AU22" s="9">
        <f>Y22/'FTE - 2.1.5.1 Labour Analysis'!K22</f>
        <v>176215.50642857142</v>
      </c>
      <c r="AV22" s="9">
        <f>Z22/'FTE - 2.1.5.1 Labour Analysis'!L22</f>
        <v>178954.90470588233</v>
      </c>
      <c r="AW22" s="9">
        <f>AA22/'FTE - 2.1.5.1 Labour Analysis'!M22</f>
        <v>275750.15562500001</v>
      </c>
      <c r="AX22" s="9">
        <f>AB22/'FTE - 2.1.5.1 Labour Analysis'!N22</f>
        <v>202068.01572727272</v>
      </c>
      <c r="BA22" s="158">
        <f>X22/('Metered Consumption kWh - 2.1.5'!J24/1000)</f>
        <v>15.864511746045132</v>
      </c>
      <c r="BB22" s="158">
        <f>Y22/('Metered Consumption kWh - 2.1.5'!K24/1000)</f>
        <v>13.825746541568384</v>
      </c>
      <c r="BC22" s="158">
        <f>Z22/('Metered Consumption kWh - 2.1.5'!L24/1000)</f>
        <v>15.861900660824809</v>
      </c>
      <c r="BD22" s="158">
        <f>AA22/('Metered Consumption kWh - 2.1.5'!M24/1000)</f>
        <v>22.879080137390538</v>
      </c>
      <c r="BE22" s="158">
        <f>AB22/('Metered Consumption kWh - 2.1.5'!N24/1000)</f>
        <v>24.002700672173699</v>
      </c>
      <c r="BH22" s="9">
        <f>X22/'Capital - 2.1.5.2 Capital and L'!W22</f>
        <v>2.6409289618275129</v>
      </c>
      <c r="BI22" s="9">
        <f>Y22/'Capital - 2.1.5.2 Capital and L'!X22</f>
        <v>1.4040761590902768</v>
      </c>
      <c r="BJ22" s="9">
        <f>Z22/'Capital - 2.1.5.2 Capital and L'!Y22</f>
        <v>2.0422889752144413</v>
      </c>
      <c r="BK22" s="9">
        <f>AA22/'Capital - 2.1.5.2 Capital and L'!Z22</f>
        <v>1.9228769236734049</v>
      </c>
      <c r="BL22" s="9">
        <f>AB22/'Capital - 2.1.5.2 Capital and L'!AA22</f>
        <v>1.7071560387945892</v>
      </c>
      <c r="BO22" s="238" t="s">
        <v>106</v>
      </c>
      <c r="BP22" s="239">
        <v>5318985.92</v>
      </c>
      <c r="BQ22" s="240">
        <v>4844446.09</v>
      </c>
      <c r="BR22" s="240">
        <v>5442089.3799999999</v>
      </c>
      <c r="BS22" s="240">
        <v>7153467.4900000002</v>
      </c>
      <c r="BT22" s="240">
        <v>7805797.3459999999</v>
      </c>
      <c r="BU22" s="241">
        <v>30564786.226000004</v>
      </c>
      <c r="BW22" s="9">
        <f>BP21/'FTE - 2.1.5.1 Labour Analysis'!J21</f>
        <v>405912.01333333337</v>
      </c>
      <c r="BX22" s="9" t="e">
        <f>BQ21/'FTE - 2.1.5.1 Labour Analysis'!K21</f>
        <v>#DIV/0!</v>
      </c>
      <c r="BY22" s="9">
        <f>BR21/'FTE - 2.1.5.1 Labour Analysis'!L21</f>
        <v>403588.11333333334</v>
      </c>
      <c r="BZ22" s="9">
        <f>BS21/'FTE - 2.1.5.1 Labour Analysis'!M21</f>
        <v>415447.14999999997</v>
      </c>
      <c r="CA22" s="9">
        <f>BT21/'FTE - 2.1.5.1 Labour Analysis'!N21</f>
        <v>486289.00666666665</v>
      </c>
      <c r="CE22" s="238" t="s">
        <v>106</v>
      </c>
      <c r="CF22" s="239">
        <v>0.88025830398986227</v>
      </c>
      <c r="CG22" s="240">
        <v>0.77806796851458582</v>
      </c>
      <c r="CH22" s="240">
        <v>0.89923176791354342</v>
      </c>
      <c r="CI22" s="240">
        <v>1.274307121849831</v>
      </c>
      <c r="CJ22" s="240">
        <v>1.2608424924815158</v>
      </c>
      <c r="CK22" s="241">
        <v>5.0927076547493382</v>
      </c>
    </row>
    <row r="23" spans="1:89" ht="14.4">
      <c r="A23" s="130" t="s">
        <v>99</v>
      </c>
      <c r="B23" s="131">
        <v>2018</v>
      </c>
      <c r="C23" s="131">
        <v>3835150.73</v>
      </c>
      <c r="D23" s="131">
        <v>1449301.1</v>
      </c>
      <c r="E23" s="131">
        <v>-3835150.73</v>
      </c>
      <c r="F23" s="131">
        <v>111162.69</v>
      </c>
      <c r="G23" s="131">
        <v>-419737.22</v>
      </c>
      <c r="H23" s="131">
        <v>-86747.4</v>
      </c>
      <c r="I23" s="131">
        <v>-606482.87</v>
      </c>
      <c r="J23" s="131">
        <v>-205390.82</v>
      </c>
      <c r="K23" s="131">
        <v>-23868.95</v>
      </c>
      <c r="L23" s="131">
        <v>-23904</v>
      </c>
      <c r="M23" s="131">
        <v>0</v>
      </c>
      <c r="N23" s="131">
        <v>194332.53</v>
      </c>
      <c r="O23" s="131">
        <v>0</v>
      </c>
      <c r="P23" s="131">
        <v>194332.53</v>
      </c>
      <c r="Q23" s="131">
        <f t="shared" si="0"/>
        <v>1112967.49</v>
      </c>
      <c r="R23" s="131">
        <f t="shared" si="1"/>
        <v>1318358.31</v>
      </c>
      <c r="S23" s="131"/>
      <c r="T23" s="131"/>
      <c r="U23" s="131">
        <f t="shared" si="2"/>
        <v>0.90965107940648082</v>
      </c>
      <c r="W23" s="238" t="s">
        <v>2</v>
      </c>
      <c r="X23" s="239">
        <v>31382378.919999998</v>
      </c>
      <c r="Y23" s="240">
        <v>43648186.68</v>
      </c>
      <c r="Z23" s="240">
        <v>44326147.5</v>
      </c>
      <c r="AA23" s="240">
        <v>46403503.509999998</v>
      </c>
      <c r="AB23" s="240">
        <v>48103999.590000004</v>
      </c>
      <c r="AC23" s="241">
        <v>213864216.19999999</v>
      </c>
      <c r="AE23" s="13">
        <f>X23/'Customers - 2.1.2 Market Monito'!H25</f>
        <v>187.1865037905674</v>
      </c>
      <c r="AF23" s="13">
        <f>Y23/'Customers - 2.1.2 Market Monito'!I25</f>
        <v>257.52813858126484</v>
      </c>
      <c r="AG23" s="13">
        <f>Z23/'Customers - 2.1.2 Market Monito'!J25</f>
        <v>258.36508533258723</v>
      </c>
      <c r="AH23" s="13">
        <f>AA23/'Customers - 2.1.2 Market Monito'!K25</f>
        <v>266.45250733550381</v>
      </c>
      <c r="AI23" s="13">
        <f>AB23/'Customers - 2.1.2 Market Monito'!L25</f>
        <v>272.19691379261565</v>
      </c>
      <c r="AM23" s="9">
        <f>X23/'Circuit km - 2.1.5.5 Utility Ch'!Z25</f>
        <v>8208.8357101752554</v>
      </c>
      <c r="AN23" s="9">
        <f>Y23/'Circuit km - 2.1.5.5 Utility Ch'!AA25</f>
        <v>11287.351093871217</v>
      </c>
      <c r="AO23" s="9">
        <f>Z23/'Circuit km - 2.1.5.5 Utility Ch'!AB25</f>
        <v>11310.576039806074</v>
      </c>
      <c r="AP23" s="9">
        <f>AA23/'Circuit km - 2.1.5.5 Utility Ch'!AC25</f>
        <v>11738.806858082469</v>
      </c>
      <c r="AQ23" s="9">
        <f>AB23/'Circuit km - 2.1.5.5 Utility Ch'!AD25</f>
        <v>11987.042010964367</v>
      </c>
      <c r="AT23" s="9">
        <f>X23/'FTE - 2.1.5.1 Labour Analysis'!J23</f>
        <v>125164.03669285685</v>
      </c>
      <c r="AU23" s="9">
        <f>Y23/'FTE - 2.1.5.1 Labour Analysis'!K23</f>
        <v>177107.6757151552</v>
      </c>
      <c r="AV23" s="9">
        <f>Z23/'FTE - 2.1.5.1 Labour Analysis'!L23</f>
        <v>180392.91673449456</v>
      </c>
      <c r="AW23" s="9">
        <f>AA23/'FTE - 2.1.5.1 Labour Analysis'!M23</f>
        <v>181597.08648690954</v>
      </c>
      <c r="AX23" s="9">
        <f>AB23/'FTE - 2.1.5.1 Labour Analysis'!N23</f>
        <v>182294.98101409734</v>
      </c>
      <c r="BA23" s="158">
        <f>X23/('Metered Consumption kWh - 2.1.5'!J25/1000)</f>
        <v>9.1136326439704956</v>
      </c>
      <c r="BB23" s="158">
        <f>Y23/('Metered Consumption kWh - 2.1.5'!K25/1000)</f>
        <v>12.560381114289312</v>
      </c>
      <c r="BC23" s="158">
        <f>Z23/('Metered Consumption kWh - 2.1.5'!L25/1000)</f>
        <v>12.608199651842249</v>
      </c>
      <c r="BD23" s="158">
        <f>AA23/('Metered Consumption kWh - 2.1.5'!M25/1000)</f>
        <v>12.968258345407158</v>
      </c>
      <c r="BE23" s="158">
        <f>AB23/('Metered Consumption kWh - 2.1.5'!N25/1000)</f>
        <v>13.518344314001373</v>
      </c>
      <c r="BH23" s="9">
        <f>X23/'Capital - 2.1.5.2 Capital and L'!W23</f>
        <v>0.53425116764101099</v>
      </c>
      <c r="BI23" s="9">
        <f>Y23/'Capital - 2.1.5.2 Capital and L'!X23</f>
        <v>0.9366411913283379</v>
      </c>
      <c r="BJ23" s="9">
        <f>Z23/'Capital - 2.1.5.2 Capital and L'!Y23</f>
        <v>0.70024434221957921</v>
      </c>
      <c r="BK23" s="9">
        <f>AA23/'Capital - 2.1.5.2 Capital and L'!Z23</f>
        <v>0.90235651375049797</v>
      </c>
      <c r="BL23" s="9">
        <f>AB23/'Capital - 2.1.5.2 Capital and L'!AA23</f>
        <v>0.82624811921371244</v>
      </c>
      <c r="BO23" s="238" t="s">
        <v>2</v>
      </c>
      <c r="BP23" s="239">
        <v>99801725.920000002</v>
      </c>
      <c r="BQ23" s="240">
        <v>110348852.68000001</v>
      </c>
      <c r="BR23" s="240">
        <v>113676933.5</v>
      </c>
      <c r="BS23" s="240">
        <v>124176021.50999999</v>
      </c>
      <c r="BT23" s="240">
        <v>141712203.59</v>
      </c>
      <c r="BU23" s="241">
        <v>589715737.20000005</v>
      </c>
      <c r="BW23" s="9">
        <f>BP22/'FTE - 2.1.5.1 Labour Analysis'!J22</f>
        <v>312881.52470588236</v>
      </c>
      <c r="BX23" s="9">
        <f>BQ22/'FTE - 2.1.5.1 Labour Analysis'!K22</f>
        <v>346031.86357142858</v>
      </c>
      <c r="BY23" s="9">
        <f>BR22/'FTE - 2.1.5.1 Labour Analysis'!L22</f>
        <v>320122.90470588236</v>
      </c>
      <c r="BZ23" s="9">
        <f>BS22/'FTE - 2.1.5.1 Labour Analysis'!M22</f>
        <v>447091.71812500001</v>
      </c>
      <c r="CA23" s="9">
        <f>BT22/'FTE - 2.1.5.1 Labour Analysis'!N22</f>
        <v>354808.97027272725</v>
      </c>
      <c r="CE23" s="238" t="s">
        <v>2</v>
      </c>
      <c r="CF23" s="239">
        <v>0.77816131442818115</v>
      </c>
      <c r="CG23" s="240">
        <v>0.79942051050329455</v>
      </c>
      <c r="CH23" s="240">
        <v>0.79943688245361566</v>
      </c>
      <c r="CI23" s="240">
        <v>0.83056594607094569</v>
      </c>
      <c r="CJ23" s="240">
        <v>0.80264501540318156</v>
      </c>
      <c r="CK23" s="241">
        <v>4.0102296688592185</v>
      </c>
    </row>
    <row r="24" spans="1:89" ht="14.4">
      <c r="A24" s="126" t="s">
        <v>99</v>
      </c>
      <c r="B24" s="127">
        <v>2019</v>
      </c>
      <c r="C24" s="127">
        <v>3712613.88</v>
      </c>
      <c r="D24" s="127">
        <v>1415072.56</v>
      </c>
      <c r="E24" s="127">
        <v>-3712613.88</v>
      </c>
      <c r="F24" s="127">
        <v>86986.13</v>
      </c>
      <c r="G24" s="127">
        <v>-396072.36</v>
      </c>
      <c r="H24" s="127">
        <v>-99359.35</v>
      </c>
      <c r="I24" s="127">
        <v>-614478.62</v>
      </c>
      <c r="J24" s="127">
        <v>-225915.83</v>
      </c>
      <c r="K24" s="127">
        <v>-29800.39</v>
      </c>
      <c r="L24" s="127">
        <v>0</v>
      </c>
      <c r="M24" s="127">
        <v>0</v>
      </c>
      <c r="N24" s="127">
        <v>136432.14000000001</v>
      </c>
      <c r="O24" s="127">
        <v>0</v>
      </c>
      <c r="P24" s="127">
        <v>136432.14000000001</v>
      </c>
      <c r="Q24" s="127">
        <f t="shared" si="0"/>
        <v>1109910.33</v>
      </c>
      <c r="R24" s="127">
        <f t="shared" si="1"/>
        <v>1335826.1600000001</v>
      </c>
      <c r="S24" s="154">
        <f>'PEG - Capital Costs'!F27</f>
        <v>602858</v>
      </c>
      <c r="T24" s="154">
        <f t="shared" ref="T24:T28" si="18">Q24+S24</f>
        <v>1712768.33</v>
      </c>
      <c r="U24" s="127">
        <f t="shared" si="2"/>
        <v>0.9439983487489858</v>
      </c>
      <c r="W24" s="238" t="s">
        <v>3</v>
      </c>
      <c r="X24" s="239">
        <v>34716146.869999997</v>
      </c>
      <c r="Y24" s="240">
        <v>36182223.030000001</v>
      </c>
      <c r="Z24" s="240">
        <v>38758307.519999996</v>
      </c>
      <c r="AA24" s="240">
        <v>42175686.400000006</v>
      </c>
      <c r="AB24" s="240">
        <v>43072464.409999996</v>
      </c>
      <c r="AC24" s="241">
        <v>194904828.22999999</v>
      </c>
      <c r="AE24" s="13">
        <f>X24/'Customers - 2.1.2 Market Monito'!H26</f>
        <v>223.18033114328327</v>
      </c>
      <c r="AF24" s="13">
        <f>Y24/'Customers - 2.1.2 Market Monito'!I26</f>
        <v>229.77800306097825</v>
      </c>
      <c r="AG24" s="13">
        <f>Z24/'Customers - 2.1.2 Market Monito'!J26</f>
        <v>244.0684096447755</v>
      </c>
      <c r="AH24" s="13">
        <f>AA24/'Customers - 2.1.2 Market Monito'!K26</f>
        <v>262.79487316887764</v>
      </c>
      <c r="AI24" s="13">
        <f>AB24/'Customers - 2.1.2 Market Monito'!L26</f>
        <v>265.8416669855514</v>
      </c>
      <c r="AM24" s="9">
        <f>X24/'Circuit km - 2.1.5.5 Utility Ch'!Z26</f>
        <v>9568.9489718853347</v>
      </c>
      <c r="AN24" s="9">
        <f>Y24/'Circuit km - 2.1.5.5 Utility Ch'!AA26</f>
        <v>9921.092138744174</v>
      </c>
      <c r="AO24" s="9">
        <f>Z24/'Circuit km - 2.1.5.5 Utility Ch'!AB26</f>
        <v>10598.388712059064</v>
      </c>
      <c r="AP24" s="9">
        <f>AA24/'Circuit km - 2.1.5.5 Utility Ch'!AC26</f>
        <v>11479.500925421886</v>
      </c>
      <c r="AQ24" s="9">
        <f>AB24/'Circuit km - 2.1.5.5 Utility Ch'!AD26</f>
        <v>11679.084709869847</v>
      </c>
      <c r="AT24" s="9">
        <f>X24/'FTE - 2.1.5.1 Labour Analysis'!J24</f>
        <v>112645.27359745611</v>
      </c>
      <c r="AU24" s="9">
        <f>Y24/'FTE - 2.1.5.1 Labour Analysis'!K24</f>
        <v>119500.04303454654</v>
      </c>
      <c r="AV24" s="9">
        <f>Z24/'FTE - 2.1.5.1 Labour Analysis'!L24</f>
        <v>129267.61004569255</v>
      </c>
      <c r="AW24" s="9">
        <f>AA24/'FTE - 2.1.5.1 Labour Analysis'!M24</f>
        <v>136787.48872960793</v>
      </c>
      <c r="AX24" s="9">
        <f>AB24/'FTE - 2.1.5.1 Labour Analysis'!N24</f>
        <v>138496.67012861735</v>
      </c>
      <c r="BA24" s="158">
        <f>X24/('Metered Consumption kWh - 2.1.5'!J26/1000)</f>
        <v>11.442035656897373</v>
      </c>
      <c r="BB24" s="158">
        <f>Y24/('Metered Consumption kWh - 2.1.5'!K26/1000)</f>
        <v>12.023621031823129</v>
      </c>
      <c r="BC24" s="158">
        <f>Z24/('Metered Consumption kWh - 2.1.5'!L26/1000)</f>
        <v>12.743590125967</v>
      </c>
      <c r="BD24" s="158">
        <f>AA24/('Metered Consumption kWh - 2.1.5'!M26/1000)</f>
        <v>13.523962873482017</v>
      </c>
      <c r="BE24" s="158">
        <f>AB24/('Metered Consumption kWh - 2.1.5'!N26/1000)</f>
        <v>13.968382739969149</v>
      </c>
      <c r="BH24" s="9">
        <f>X24/'Capital - 2.1.5.2 Capital and L'!W24</f>
        <v>0.91203075203573958</v>
      </c>
      <c r="BI24" s="9">
        <f>Y24/'Capital - 2.1.5.2 Capital and L'!X24</f>
        <v>0.95502862614805528</v>
      </c>
      <c r="BJ24" s="9">
        <f>Z24/'Capital - 2.1.5.2 Capital and L'!Y24</f>
        <v>0.69328727413311175</v>
      </c>
      <c r="BK24" s="9">
        <f>AA24/'Capital - 2.1.5.2 Capital and L'!Z24</f>
        <v>0.93350490556270038</v>
      </c>
      <c r="BL24" s="9">
        <f>AB24/'Capital - 2.1.5.2 Capital and L'!AA24</f>
        <v>0.93786561575922012</v>
      </c>
      <c r="BO24" s="238" t="s">
        <v>3</v>
      </c>
      <c r="BP24" s="239"/>
      <c r="BQ24" s="240"/>
      <c r="BR24" s="240"/>
      <c r="BS24" s="240">
        <v>117393382.40000001</v>
      </c>
      <c r="BT24" s="240">
        <v>132464962.41</v>
      </c>
      <c r="BU24" s="241">
        <v>249858344.81</v>
      </c>
      <c r="BW24" s="9">
        <f>BP23/'FTE - 2.1.5.1 Labour Analysis'!J23</f>
        <v>398044.6134088462</v>
      </c>
      <c r="BX24" s="9">
        <f>BQ23/'FTE - 2.1.5.1 Labour Analysis'!K23</f>
        <v>447753.51057009539</v>
      </c>
      <c r="BY24" s="9">
        <f>BR23/'FTE - 2.1.5.1 Labour Analysis'!L23</f>
        <v>462627.92405990558</v>
      </c>
      <c r="BZ24" s="9">
        <f>BS23/'FTE - 2.1.5.1 Labour Analysis'!M23</f>
        <v>485954.7666027472</v>
      </c>
      <c r="CA24" s="9">
        <f>BT23/'FTE - 2.1.5.1 Labour Analysis'!N23</f>
        <v>537032.75576019404</v>
      </c>
      <c r="CE24" s="238" t="s">
        <v>3</v>
      </c>
      <c r="CF24" s="239">
        <v>0.70267415899203711</v>
      </c>
      <c r="CG24" s="240">
        <v>0.72896510438199114</v>
      </c>
      <c r="CH24" s="240">
        <v>0.7248791282325775</v>
      </c>
      <c r="CI24" s="240">
        <v>0.76238749991403354</v>
      </c>
      <c r="CJ24" s="240">
        <v>0.76130999848179703</v>
      </c>
      <c r="CK24" s="241">
        <v>3.6802158900024367</v>
      </c>
    </row>
    <row r="25" spans="1:89" ht="14.4">
      <c r="A25" s="130" t="s">
        <v>99</v>
      </c>
      <c r="B25" s="131">
        <v>2020</v>
      </c>
      <c r="C25" s="131">
        <v>3790507.81</v>
      </c>
      <c r="D25" s="131">
        <v>1464699.69</v>
      </c>
      <c r="E25" s="131">
        <v>-3790507.81</v>
      </c>
      <c r="F25" s="131">
        <v>81041.75</v>
      </c>
      <c r="G25" s="131">
        <v>-438047.77</v>
      </c>
      <c r="H25" s="131">
        <v>-78732.84</v>
      </c>
      <c r="I25" s="131">
        <v>-621667.29</v>
      </c>
      <c r="J25" s="131">
        <v>-232054.27</v>
      </c>
      <c r="K25" s="131">
        <v>-15367.27</v>
      </c>
      <c r="L25" s="131">
        <v>-18696</v>
      </c>
      <c r="M25" s="131">
        <v>0</v>
      </c>
      <c r="N25" s="131">
        <v>141176</v>
      </c>
      <c r="O25" s="131">
        <v>0</v>
      </c>
      <c r="P25" s="131">
        <v>141176</v>
      </c>
      <c r="Q25" s="131">
        <f t="shared" si="0"/>
        <v>1138447.8999999999</v>
      </c>
      <c r="R25" s="131">
        <f t="shared" si="1"/>
        <v>1370502.17</v>
      </c>
      <c r="S25" s="155">
        <f>'PEG - Capital Costs'!F28</f>
        <v>561793</v>
      </c>
      <c r="T25" s="155">
        <f t="shared" si="18"/>
        <v>1700240.9</v>
      </c>
      <c r="U25" s="131">
        <f t="shared" si="2"/>
        <v>0.93568816826881418</v>
      </c>
      <c r="W25" s="238" t="s">
        <v>282</v>
      </c>
      <c r="X25" s="239">
        <v>14210551.460000001</v>
      </c>
      <c r="Y25" s="240">
        <v>14254828.82</v>
      </c>
      <c r="Z25" s="240">
        <v>14383499.85</v>
      </c>
      <c r="AA25" s="240">
        <v>16110999.77</v>
      </c>
      <c r="AB25" s="240">
        <v>17119604.039999999</v>
      </c>
      <c r="AC25" s="241">
        <v>76079483.939999998</v>
      </c>
      <c r="AE25" s="13">
        <f>X25/'Customers - 2.1.2 Market Monito'!H27</f>
        <v>237.59093578104364</v>
      </c>
      <c r="AF25" s="13">
        <f>Y25/'Customers - 2.1.2 Market Monito'!I27</f>
        <v>235.27478741665016</v>
      </c>
      <c r="AG25" s="13">
        <f>Z25/'Customers - 2.1.2 Market Monito'!J27</f>
        <v>233.84762713793327</v>
      </c>
      <c r="AH25" s="13">
        <f>AA25/'Customers - 2.1.2 Market Monito'!K27</f>
        <v>258.01130262799671</v>
      </c>
      <c r="AI25" s="13">
        <f>AB25/'Customers - 2.1.2 Market Monito'!L27</f>
        <v>272.11552524915356</v>
      </c>
      <c r="AM25" s="9">
        <f>X25/'Circuit km - 2.1.5.5 Utility Ch'!Z27</f>
        <v>14500.562714285716</v>
      </c>
      <c r="AN25" s="9">
        <f>Y25/'Circuit km - 2.1.5.5 Utility Ch'!AA27</f>
        <v>14369.787116935484</v>
      </c>
      <c r="AO25" s="9">
        <f>Z25/'Circuit km - 2.1.5.5 Utility Ch'!AB27</f>
        <v>14426.780190571715</v>
      </c>
      <c r="AP25" s="9">
        <f>AA25/'Circuit km - 2.1.5.5 Utility Ch'!AC27</f>
        <v>16046.812519920319</v>
      </c>
      <c r="AQ25" s="9">
        <f>AB25/'Circuit km - 2.1.5.5 Utility Ch'!AD27</f>
        <v>17188.357469879516</v>
      </c>
      <c r="AT25" s="9">
        <f>X25/'FTE - 2.1.5.1 Labour Analysis'!J25</f>
        <v>134442.30331125829</v>
      </c>
      <c r="AU25" s="9">
        <f>Y25/'FTE - 2.1.5.1 Labour Analysis'!K25</f>
        <v>131989.15574074074</v>
      </c>
      <c r="AV25" s="9">
        <f>Z25/'FTE - 2.1.5.1 Labour Analysis'!L25</f>
        <v>139645.62961165048</v>
      </c>
      <c r="AW25" s="9">
        <f>AA25/'FTE - 2.1.5.1 Labour Analysis'!M25</f>
        <v>149314.17766450415</v>
      </c>
      <c r="AX25" s="9">
        <f>AB25/'FTE - 2.1.5.1 Labour Analysis'!N25</f>
        <v>156772.93076923076</v>
      </c>
      <c r="BA25" s="158">
        <f>X25/('Metered Consumption kWh - 2.1.5'!J27/1000)</f>
        <v>12.413929618540713</v>
      </c>
      <c r="BB25" s="158">
        <f>Y25/('Metered Consumption kWh - 2.1.5'!K27/1000)</f>
        <v>12.580212877090741</v>
      </c>
      <c r="BC25" s="158">
        <f>Z25/('Metered Consumption kWh - 2.1.5'!L27/1000)</f>
        <v>12.276839379047521</v>
      </c>
      <c r="BD25" s="158">
        <f>AA25/('Metered Consumption kWh - 2.1.5'!M27/1000)</f>
        <v>12.902765955670246</v>
      </c>
      <c r="BE25" s="158">
        <f>AB25/('Metered Consumption kWh - 2.1.5'!N27/1000)</f>
        <v>13.989903939240783</v>
      </c>
      <c r="BH25" s="9">
        <f>X25/'Capital - 2.1.5.2 Capital and L'!W25</f>
        <v>1.0508138304580033</v>
      </c>
      <c r="BI25" s="9">
        <f>Y25/'Capital - 2.1.5.2 Capital and L'!X25</f>
        <v>0.89419695944956035</v>
      </c>
      <c r="BJ25" s="9">
        <f>Z25/'Capital - 2.1.5.2 Capital and L'!Y25</f>
        <v>0.84226182801323535</v>
      </c>
      <c r="BK25" s="9">
        <f>AA25/'Capital - 2.1.5.2 Capital and L'!Z25</f>
        <v>0.80363926021492882</v>
      </c>
      <c r="BL25" s="9">
        <f>AB25/'Capital - 2.1.5.2 Capital and L'!AA25</f>
        <v>0.96172010684380016</v>
      </c>
      <c r="BO25" s="238" t="s">
        <v>282</v>
      </c>
      <c r="BP25" s="239">
        <v>34770857.460000001</v>
      </c>
      <c r="BQ25" s="240">
        <v>34488869.82</v>
      </c>
      <c r="BR25" s="240">
        <v>35221763.850000001</v>
      </c>
      <c r="BS25" s="240">
        <v>39927600.769999996</v>
      </c>
      <c r="BT25" s="240">
        <v>45782571.039999999</v>
      </c>
      <c r="BU25" s="241">
        <v>190191662.93999997</v>
      </c>
      <c r="BW25" s="9">
        <f>BP24/'FTE - 2.1.5.1 Labour Analysis'!J24</f>
        <v>0</v>
      </c>
      <c r="BX25" s="9">
        <f>BQ24/'FTE - 2.1.5.1 Labour Analysis'!K24</f>
        <v>0</v>
      </c>
      <c r="BY25" s="9">
        <f>BR24/'FTE - 2.1.5.1 Labour Analysis'!L24</f>
        <v>0</v>
      </c>
      <c r="BZ25" s="9">
        <f>BS24/'FTE - 2.1.5.1 Labour Analysis'!M24</f>
        <v>380739.41037200409</v>
      </c>
      <c r="CA25" s="9">
        <f>BT24/'FTE - 2.1.5.1 Labour Analysis'!N24</f>
        <v>425932.35501607717</v>
      </c>
      <c r="CE25" s="238" t="s">
        <v>282</v>
      </c>
      <c r="CF25" s="239">
        <v>0.75437381350251997</v>
      </c>
      <c r="CG25" s="240">
        <v>0.76774863168633345</v>
      </c>
      <c r="CH25" s="240">
        <v>0.75575259094732639</v>
      </c>
      <c r="CI25" s="240">
        <v>0.78855477490549108</v>
      </c>
      <c r="CJ25" s="240">
        <v>0.78309019088196519</v>
      </c>
      <c r="CK25" s="241">
        <v>3.8495200019236355</v>
      </c>
    </row>
    <row r="26" spans="1:89" ht="14.4">
      <c r="A26" s="126" t="s">
        <v>99</v>
      </c>
      <c r="B26" s="127">
        <v>2021</v>
      </c>
      <c r="C26" s="127">
        <v>3514491.46</v>
      </c>
      <c r="D26" s="127">
        <v>1481040.03</v>
      </c>
      <c r="E26" s="127">
        <v>-3514491.46</v>
      </c>
      <c r="F26" s="127">
        <v>107700.43</v>
      </c>
      <c r="G26" s="127">
        <v>-387284.76</v>
      </c>
      <c r="H26" s="127">
        <v>-119320.91</v>
      </c>
      <c r="I26" s="127">
        <v>-636559.6</v>
      </c>
      <c r="J26" s="127">
        <v>-199782.39</v>
      </c>
      <c r="K26" s="127">
        <v>-10963.74</v>
      </c>
      <c r="L26" s="127">
        <v>-37344</v>
      </c>
      <c r="M26" s="127">
        <v>0</v>
      </c>
      <c r="N26" s="127">
        <v>197485.06</v>
      </c>
      <c r="O26" s="127">
        <v>0</v>
      </c>
      <c r="P26" s="127">
        <v>197485.06</v>
      </c>
      <c r="Q26" s="127">
        <f t="shared" si="0"/>
        <v>1143165.27</v>
      </c>
      <c r="R26" s="127">
        <f t="shared" si="1"/>
        <v>1342947.6600000001</v>
      </c>
      <c r="S26" s="154">
        <f>'PEG - Capital Costs'!F29</f>
        <v>553885</v>
      </c>
      <c r="T26" s="154">
        <f t="shared" si="18"/>
        <v>1697050.27</v>
      </c>
      <c r="U26" s="127">
        <f t="shared" si="2"/>
        <v>0.90675986657835317</v>
      </c>
      <c r="W26" s="238" t="s">
        <v>107</v>
      </c>
      <c r="X26" s="239">
        <v>26235842.420000002</v>
      </c>
      <c r="Y26" s="240">
        <v>26955866.68</v>
      </c>
      <c r="Z26" s="240">
        <v>26291432.100000001</v>
      </c>
      <c r="AA26" s="240">
        <v>27434783.440000001</v>
      </c>
      <c r="AB26" s="240">
        <v>29579880.380000003</v>
      </c>
      <c r="AC26" s="241">
        <v>136497805.02000001</v>
      </c>
      <c r="AE26" s="13">
        <f>X26/'Customers - 2.1.2 Market Monito'!H28</f>
        <v>292.93824789808065</v>
      </c>
      <c r="AF26" s="13">
        <f>Y26/'Customers - 2.1.2 Market Monito'!I28</f>
        <v>299.16392923732576</v>
      </c>
      <c r="AG26" s="13">
        <f>Z26/'Customers - 2.1.2 Market Monito'!J28</f>
        <v>290.33340805689301</v>
      </c>
      <c r="AH26" s="13">
        <f>AA26/'Customers - 2.1.2 Market Monito'!K28</f>
        <v>301.05767096830834</v>
      </c>
      <c r="AI26" s="13">
        <f>AB26/'Customers - 2.1.2 Market Monito'!L28</f>
        <v>323.35512779028841</v>
      </c>
      <c r="AM26" s="9">
        <f>X26/'Circuit km - 2.1.5.5 Utility Ch'!Z28</f>
        <v>22933.428688811189</v>
      </c>
      <c r="AN26" s="9">
        <f>Y26/'Circuit km - 2.1.5.5 Utility Ch'!AA28</f>
        <v>23439.884069565218</v>
      </c>
      <c r="AO26" s="9">
        <f>Z26/'Circuit km - 2.1.5.5 Utility Ch'!AB28</f>
        <v>22782.870103986137</v>
      </c>
      <c r="AP26" s="9">
        <f>AA26/'Circuit km - 2.1.5.5 Utility Ch'!AC28</f>
        <v>23609.968537005163</v>
      </c>
      <c r="AQ26" s="9">
        <f>AB26/'Circuit km - 2.1.5.5 Utility Ch'!AD28</f>
        <v>25456.00721170396</v>
      </c>
      <c r="AT26" s="9">
        <f>X26/'FTE - 2.1.5.1 Labour Analysis'!J26</f>
        <v>154328.48482352943</v>
      </c>
      <c r="AU26" s="9">
        <f>Y26/'FTE - 2.1.5.1 Labour Analysis'!K26</f>
        <v>163368.88896969697</v>
      </c>
      <c r="AV26" s="9">
        <f>Z26/'FTE - 2.1.5.1 Labour Analysis'!L26</f>
        <v>162292.79074074075</v>
      </c>
      <c r="AW26" s="9">
        <f>AA26/'FTE - 2.1.5.1 Labour Analysis'!M26</f>
        <v>162335.99668639054</v>
      </c>
      <c r="AX26" s="9">
        <f>AB26/'FTE - 2.1.5.1 Labour Analysis'!N26</f>
        <v>176070.71654761906</v>
      </c>
      <c r="BA26" s="158">
        <f>X26/('Metered Consumption kWh - 2.1.5'!J28/1000)</f>
        <v>11.265451108859212</v>
      </c>
      <c r="BB26" s="158">
        <f>Y26/('Metered Consumption kWh - 2.1.5'!K28/1000)</f>
        <v>12.514635091308953</v>
      </c>
      <c r="BC26" s="158">
        <f>Z26/('Metered Consumption kWh - 2.1.5'!L28/1000)</f>
        <v>12.614415737371912</v>
      </c>
      <c r="BD26" s="158">
        <f>AA26/('Metered Consumption kWh - 2.1.5'!M28/1000)</f>
        <v>12.931890024169236</v>
      </c>
      <c r="BE26" s="158">
        <f>AB26/('Metered Consumption kWh - 2.1.5'!N28/1000)</f>
        <v>14.160179631127956</v>
      </c>
      <c r="BH26" s="9">
        <f>X26/'Capital - 2.1.5.2 Capital and L'!W26</f>
        <v>1.392408433867903</v>
      </c>
      <c r="BI26" s="9">
        <f>Y26/'Capital - 2.1.5.2 Capital and L'!X26</f>
        <v>1.6689049620646448</v>
      </c>
      <c r="BJ26" s="9">
        <f>Z26/'Capital - 2.1.5.2 Capital and L'!Y26</f>
        <v>1.8847348853083512</v>
      </c>
      <c r="BK26" s="9">
        <f>AA26/'Capital - 2.1.5.2 Capital and L'!Z26</f>
        <v>1.537257231498186</v>
      </c>
      <c r="BL26" s="9">
        <f>AB26/'Capital - 2.1.5.2 Capital and L'!AA26</f>
        <v>1.3919242040881572</v>
      </c>
      <c r="BO26" s="238" t="s">
        <v>107</v>
      </c>
      <c r="BP26" s="239">
        <v>65300056.420000002</v>
      </c>
      <c r="BQ26" s="240">
        <v>64012554.68</v>
      </c>
      <c r="BR26" s="240">
        <v>62826814.100000001</v>
      </c>
      <c r="BS26" s="240">
        <v>67506046.439999998</v>
      </c>
      <c r="BT26" s="240">
        <v>76849277.379999995</v>
      </c>
      <c r="BU26" s="241">
        <v>336494749.01999998</v>
      </c>
      <c r="BW26" s="9">
        <f>BP25/'FTE - 2.1.5.1 Labour Analysis'!J25</f>
        <v>328957.97029328288</v>
      </c>
      <c r="BX26" s="9">
        <f>BQ25/'FTE - 2.1.5.1 Labour Analysis'!K25</f>
        <v>319341.38722222223</v>
      </c>
      <c r="BY26" s="9">
        <f>BR25/'FTE - 2.1.5.1 Labour Analysis'!L25</f>
        <v>341958.87233009707</v>
      </c>
      <c r="BZ26" s="9">
        <f>BS25/'FTE - 2.1.5.1 Labour Analysis'!M25</f>
        <v>370042.63920296566</v>
      </c>
      <c r="CA26" s="9">
        <f>BT25/'FTE - 2.1.5.1 Labour Analysis'!N25</f>
        <v>419254.31355311355</v>
      </c>
      <c r="CE26" s="238" t="s">
        <v>107</v>
      </c>
      <c r="CF26" s="239">
        <v>0.73530538611563712</v>
      </c>
      <c r="CG26" s="240">
        <v>0.77954535179899254</v>
      </c>
      <c r="CH26" s="240">
        <v>0.67825938103689454</v>
      </c>
      <c r="CI26" s="240">
        <v>0.67425610555262783</v>
      </c>
      <c r="CJ26" s="240">
        <v>0.7035178101334163</v>
      </c>
      <c r="CK26" s="241">
        <v>3.5708840346375679</v>
      </c>
    </row>
    <row r="27" spans="1:89" ht="14.4">
      <c r="A27" s="130" t="s">
        <v>99</v>
      </c>
      <c r="B27" s="131">
        <v>2022</v>
      </c>
      <c r="C27" s="131">
        <v>3594182.1</v>
      </c>
      <c r="D27" s="131">
        <v>1469046.3</v>
      </c>
      <c r="E27" s="131">
        <v>-3594182.1</v>
      </c>
      <c r="F27" s="131">
        <v>116125.19</v>
      </c>
      <c r="G27" s="131">
        <v>-412872.13</v>
      </c>
      <c r="H27" s="131">
        <v>-128373.32</v>
      </c>
      <c r="I27" s="131">
        <v>-665518.43999999994</v>
      </c>
      <c r="J27" s="131">
        <v>-207511.77</v>
      </c>
      <c r="K27" s="131">
        <v>-14653.5</v>
      </c>
      <c r="L27" s="131">
        <v>-19945</v>
      </c>
      <c r="M27" s="131">
        <v>0</v>
      </c>
      <c r="N27" s="131">
        <v>136297.32999999999</v>
      </c>
      <c r="O27" s="131">
        <v>0</v>
      </c>
      <c r="P27" s="131">
        <v>136297.32999999999</v>
      </c>
      <c r="Q27" s="131">
        <f t="shared" si="0"/>
        <v>1206763.8899999999</v>
      </c>
      <c r="R27" s="131">
        <f t="shared" si="1"/>
        <v>1414275.66</v>
      </c>
      <c r="S27" s="155">
        <f>'PEG - Capital Costs'!F30</f>
        <v>603265</v>
      </c>
      <c r="T27" s="155">
        <f t="shared" si="18"/>
        <v>1810028.89</v>
      </c>
      <c r="U27" s="131">
        <f t="shared" si="2"/>
        <v>0.96271687284464746</v>
      </c>
      <c r="W27" s="238" t="s">
        <v>108</v>
      </c>
      <c r="X27" s="239">
        <v>6559569.25</v>
      </c>
      <c r="Y27" s="240">
        <v>6174105.96</v>
      </c>
      <c r="Z27" s="240">
        <v>5802792.8000000007</v>
      </c>
      <c r="AA27" s="240">
        <v>6275572.5300000003</v>
      </c>
      <c r="AB27" s="240">
        <v>6034284.0700000003</v>
      </c>
      <c r="AC27" s="241">
        <v>30846324.610000003</v>
      </c>
      <c r="AE27" s="13">
        <f>X27/'Customers - 2.1.2 Market Monito'!H29</f>
        <v>366.12911643223936</v>
      </c>
      <c r="AF27" s="13">
        <f>Y27/'Customers - 2.1.2 Market Monito'!I29</f>
        <v>339.18068230511454</v>
      </c>
      <c r="AG27" s="13">
        <f>Z27/'Customers - 2.1.2 Market Monito'!J29</f>
        <v>313.919004598323</v>
      </c>
      <c r="AH27" s="13">
        <f>AA27/'Customers - 2.1.2 Market Monito'!K29</f>
        <v>335.57416876102883</v>
      </c>
      <c r="AI27" s="13">
        <f>AB27/'Customers - 2.1.2 Market Monito'!L29</f>
        <v>317.61061476919838</v>
      </c>
      <c r="AM27" s="9">
        <f>X27/'Circuit km - 2.1.5.5 Utility Ch'!Z29</f>
        <v>17680.779649595686</v>
      </c>
      <c r="AN27" s="9">
        <f>Y27/'Circuit km - 2.1.5.5 Utility Ch'!AA29</f>
        <v>16420.494574468084</v>
      </c>
      <c r="AO27" s="9">
        <f>Z27/'Circuit km - 2.1.5.5 Utility Ch'!AB29</f>
        <v>15310.798944591032</v>
      </c>
      <c r="AP27" s="9">
        <f>AA27/'Circuit km - 2.1.5.5 Utility Ch'!AC29</f>
        <v>16215.949689922481</v>
      </c>
      <c r="AQ27" s="9">
        <f>AB27/'Circuit km - 2.1.5.5 Utility Ch'!AD29</f>
        <v>15432.951585677751</v>
      </c>
      <c r="AT27" s="9">
        <f>X27/'FTE - 2.1.5.1 Labour Analysis'!J27</f>
        <v>227604.76231783483</v>
      </c>
      <c r="AU27" s="9">
        <f>Y27/'FTE - 2.1.5.1 Labour Analysis'!K27</f>
        <v>209008.32633716994</v>
      </c>
      <c r="AV27" s="9">
        <f>Z27/'FTE - 2.1.5.1 Labour Analysis'!L27</f>
        <v>205045.68197879862</v>
      </c>
      <c r="AW27" s="9">
        <f>AA27/'FTE - 2.1.5.1 Labour Analysis'!M27</f>
        <v>219042.67120418849</v>
      </c>
      <c r="AX27" s="9" t="e">
        <f>AB27/'FTE - 2.1.5.1 Labour Analysis'!N27</f>
        <v>#DIV/0!</v>
      </c>
      <c r="BA27" s="158">
        <f>X27/('Metered Consumption kWh - 2.1.5'!J29/1000)</f>
        <v>21.627163037340651</v>
      </c>
      <c r="BB27" s="158">
        <f>Y27/('Metered Consumption kWh - 2.1.5'!K29/1000)</f>
        <v>20.766917259162589</v>
      </c>
      <c r="BC27" s="158">
        <f>Z27/('Metered Consumption kWh - 2.1.5'!L29/1000)</f>
        <v>19.042689965967082</v>
      </c>
      <c r="BD27" s="158">
        <f>AA27/('Metered Consumption kWh - 2.1.5'!M29/1000)</f>
        <v>19.984520918954821</v>
      </c>
      <c r="BE27" s="158">
        <f>AB27/('Metered Consumption kWh - 2.1.5'!N29/1000)</f>
        <v>19.545329313594031</v>
      </c>
      <c r="BH27" s="9">
        <f>X27/'Capital - 2.1.5.2 Capital and L'!W27</f>
        <v>1.1907798631711353</v>
      </c>
      <c r="BI27" s="9">
        <f>Y27/'Capital - 2.1.5.2 Capital and L'!X27</f>
        <v>1.4510478921865195</v>
      </c>
      <c r="BJ27" s="9">
        <f>Z27/'Capital - 2.1.5.2 Capital and L'!Y27</f>
        <v>1.7403863837720497</v>
      </c>
      <c r="BK27" s="9">
        <f>AA27/'Capital - 2.1.5.2 Capital and L'!Z27</f>
        <v>1.0752817975083839</v>
      </c>
      <c r="BL27" s="9">
        <f>AB27/'Capital - 2.1.5.2 Capital and L'!AA27</f>
        <v>1.3839549305308316</v>
      </c>
      <c r="BO27" s="238" t="s">
        <v>108</v>
      </c>
      <c r="BP27" s="239">
        <v>11512655.25</v>
      </c>
      <c r="BQ27" s="240">
        <v>11089283.960000001</v>
      </c>
      <c r="BR27" s="240">
        <v>10788250.800000001</v>
      </c>
      <c r="BS27" s="240">
        <v>12074917.530000001</v>
      </c>
      <c r="BT27" s="240">
        <v>13016535.07</v>
      </c>
      <c r="BU27" s="241">
        <v>58481642.610000007</v>
      </c>
      <c r="BW27" s="9">
        <f>BP26/'FTE - 2.1.5.1 Labour Analysis'!J26</f>
        <v>384117.97894117649</v>
      </c>
      <c r="BX27" s="9">
        <f>BQ26/'FTE - 2.1.5.1 Labour Analysis'!K26</f>
        <v>387954.87684848486</v>
      </c>
      <c r="BY27" s="9">
        <f>BR26/'FTE - 2.1.5.1 Labour Analysis'!L26</f>
        <v>387819.84012345679</v>
      </c>
      <c r="BZ27" s="9">
        <f>BS26/'FTE - 2.1.5.1 Labour Analysis'!M26</f>
        <v>399444.06177514791</v>
      </c>
      <c r="CA27" s="9">
        <f>BT26/'FTE - 2.1.5.1 Labour Analysis'!N26</f>
        <v>457436.17488095234</v>
      </c>
      <c r="CE27" s="238" t="s">
        <v>108</v>
      </c>
      <c r="CF27" s="239">
        <v>1.074271335522873</v>
      </c>
      <c r="CG27" s="240">
        <v>1.0085670319177977</v>
      </c>
      <c r="CH27" s="240">
        <v>0.92317992088183576</v>
      </c>
      <c r="CI27" s="240">
        <v>0.95023568358371568</v>
      </c>
      <c r="CJ27" s="240">
        <v>0.91413754085798582</v>
      </c>
      <c r="CK27" s="241">
        <v>4.8703915127642077</v>
      </c>
    </row>
    <row r="28" spans="1:89" ht="14.4">
      <c r="A28" s="126" t="s">
        <v>99</v>
      </c>
      <c r="B28" s="127">
        <v>2023</v>
      </c>
      <c r="C28" s="127">
        <v>3301338.12</v>
      </c>
      <c r="D28" s="127">
        <v>1554390.39</v>
      </c>
      <c r="E28" s="127">
        <v>-3301338.12</v>
      </c>
      <c r="F28" s="127">
        <v>179173.27</v>
      </c>
      <c r="G28" s="127">
        <v>-375225.05</v>
      </c>
      <c r="H28" s="127">
        <v>-155191.31</v>
      </c>
      <c r="I28" s="127">
        <v>-691479.8</v>
      </c>
      <c r="J28" s="127">
        <v>-211135.38</v>
      </c>
      <c r="K28" s="127">
        <v>-29341.5</v>
      </c>
      <c r="L28" s="127">
        <v>21474.27</v>
      </c>
      <c r="M28" s="127">
        <v>0</v>
      </c>
      <c r="N28" s="127">
        <v>292664.89</v>
      </c>
      <c r="O28" s="127">
        <v>0</v>
      </c>
      <c r="P28" s="127">
        <v>292664.89</v>
      </c>
      <c r="Q28" s="127">
        <f t="shared" si="0"/>
        <v>1221896.1600000001</v>
      </c>
      <c r="R28" s="127">
        <f t="shared" si="1"/>
        <v>1433031.54</v>
      </c>
      <c r="S28" s="154">
        <f>'PEG - Capital Costs'!F31</f>
        <v>697539</v>
      </c>
      <c r="T28" s="154">
        <f t="shared" si="18"/>
        <v>1919435.1600000001</v>
      </c>
      <c r="U28" s="127">
        <f t="shared" si="2"/>
        <v>0.92192511560754065</v>
      </c>
      <c r="W28" s="238" t="s">
        <v>284</v>
      </c>
      <c r="X28" s="239">
        <v>7376294.1600000001</v>
      </c>
      <c r="Y28" s="240">
        <v>7427039.79</v>
      </c>
      <c r="Z28" s="240">
        <v>7502676.0700000003</v>
      </c>
      <c r="AA28" s="240">
        <v>7837738.7400000002</v>
      </c>
      <c r="AB28" s="240">
        <v>8283573.3399999999</v>
      </c>
      <c r="AC28" s="241">
        <v>38427322.099999994</v>
      </c>
      <c r="AE28" s="13">
        <f>X28/'Customers - 2.1.2 Market Monito'!H30</f>
        <v>315.44193294560381</v>
      </c>
      <c r="AF28" s="13">
        <f>Y28/'Customers - 2.1.2 Market Monito'!I30</f>
        <v>315.35984841408009</v>
      </c>
      <c r="AG28" s="13">
        <f>Z28/'Customers - 2.1.2 Market Monito'!J30</f>
        <v>312.87222977481235</v>
      </c>
      <c r="AH28" s="13">
        <f>AA28/'Customers - 2.1.2 Market Monito'!K30</f>
        <v>321.35050184501847</v>
      </c>
      <c r="AI28" s="13">
        <f>AB28/'Customers - 2.1.2 Market Monito'!L30</f>
        <v>337.07317761953203</v>
      </c>
      <c r="AM28" s="9">
        <f>X28/'Circuit km - 2.1.5.5 Utility Ch'!Z30</f>
        <v>16879.391670480549</v>
      </c>
      <c r="AN28" s="9">
        <f>Y28/'Circuit km - 2.1.5.5 Utility Ch'!AA30</f>
        <v>16765.326839729121</v>
      </c>
      <c r="AO28" s="9">
        <f>Z28/'Circuit km - 2.1.5.5 Utility Ch'!AB30</f>
        <v>16562.198830022076</v>
      </c>
      <c r="AP28" s="9">
        <f>AA28/'Circuit km - 2.1.5.5 Utility Ch'!AC30</f>
        <v>17112.966681222708</v>
      </c>
      <c r="AQ28" s="9">
        <f>AB28/'Circuit km - 2.1.5.5 Utility Ch'!AD30</f>
        <v>18367.12492239468</v>
      </c>
      <c r="AT28" s="9">
        <f>X28/'FTE - 2.1.5.1 Labour Analysis'!J28</f>
        <v>163917.64800000002</v>
      </c>
      <c r="AU28" s="9">
        <f>Y28/'FTE - 2.1.5.1 Labour Analysis'!K28</f>
        <v>168796.35886363636</v>
      </c>
      <c r="AV28" s="9">
        <f>Z28/'FTE - 2.1.5.1 Labour Analysis'!L28</f>
        <v>168599.46224719103</v>
      </c>
      <c r="AW28" s="9">
        <f>AA28/'FTE - 2.1.5.1 Labour Analysis'!M28</f>
        <v>174171.97200000001</v>
      </c>
      <c r="AX28" s="9">
        <f>AB28/'FTE - 2.1.5.1 Labour Analysis'!N28</f>
        <v>212399.3164102564</v>
      </c>
      <c r="BA28" s="158">
        <f>X28/('Metered Consumption kWh - 2.1.5'!J30/1000)</f>
        <v>11.088766317207588</v>
      </c>
      <c r="BB28" s="158">
        <f>Y28/('Metered Consumption kWh - 2.1.5'!K30/1000)</f>
        <v>11.420058859193896</v>
      </c>
      <c r="BC28" s="158">
        <f>Z28/('Metered Consumption kWh - 2.1.5'!L30/1000)</f>
        <v>11.717766680474538</v>
      </c>
      <c r="BD28" s="158">
        <f>AA28/('Metered Consumption kWh - 2.1.5'!M30/1000)</f>
        <v>12.289706789605212</v>
      </c>
      <c r="BE28" s="158">
        <f>AB28/('Metered Consumption kWh - 2.1.5'!N30/1000)</f>
        <v>13.233786239851005</v>
      </c>
      <c r="BH28" s="9">
        <f>X28/'Capital - 2.1.5.2 Capital and L'!W28</f>
        <v>0.97104530517133414</v>
      </c>
      <c r="BI28" s="9">
        <f>Y28/'Capital - 2.1.5.2 Capital and L'!X28</f>
        <v>1.1169299437305378</v>
      </c>
      <c r="BJ28" s="9">
        <f>Z28/'Capital - 2.1.5.2 Capital and L'!Y28</f>
        <v>1.2618222859411405</v>
      </c>
      <c r="BK28" s="9">
        <f>AA28/'Capital - 2.1.5.2 Capital and L'!Z28</f>
        <v>1.4778785265618828</v>
      </c>
      <c r="BL28" s="9">
        <f>AB28/'Capital - 2.1.5.2 Capital and L'!AA28</f>
        <v>1.1471112039236437</v>
      </c>
      <c r="BO28" s="238" t="s">
        <v>284</v>
      </c>
      <c r="BP28" s="239">
        <v>16280232.16</v>
      </c>
      <c r="BQ28" s="240">
        <v>16164734.789999999</v>
      </c>
      <c r="BR28" s="240">
        <v>16371008.07</v>
      </c>
      <c r="BS28" s="240">
        <v>17659001.740000002</v>
      </c>
      <c r="BT28" s="240">
        <v>20090218.34</v>
      </c>
      <c r="BU28" s="241">
        <v>86565195.099999994</v>
      </c>
      <c r="BW28" s="9">
        <f>BP27/'FTE - 2.1.5.1 Labour Analysis'!J27</f>
        <v>399467.56592643994</v>
      </c>
      <c r="BX28" s="9">
        <f>BQ27/'FTE - 2.1.5.1 Labour Analysis'!K27</f>
        <v>375398.91536899126</v>
      </c>
      <c r="BY28" s="9">
        <f>BR27/'FTE - 2.1.5.1 Labour Analysis'!L27</f>
        <v>381210.27561837458</v>
      </c>
      <c r="BZ28" s="9">
        <f>BS27/'FTE - 2.1.5.1 Labour Analysis'!M27</f>
        <v>421463.09005235607</v>
      </c>
      <c r="CA28" s="9" t="e">
        <f>BT27/'FTE - 2.1.5.1 Labour Analysis'!N27</f>
        <v>#DIV/0!</v>
      </c>
      <c r="CE28" s="238" t="s">
        <v>284</v>
      </c>
      <c r="CF28" s="239">
        <v>0.73349009152692002</v>
      </c>
      <c r="CG28" s="240">
        <v>0.77283093004382697</v>
      </c>
      <c r="CH28" s="240">
        <v>0.77497326883190454</v>
      </c>
      <c r="CI28" s="240">
        <v>0.79367410544462424</v>
      </c>
      <c r="CJ28" s="240">
        <v>0.77374553919415778</v>
      </c>
      <c r="CK28" s="241">
        <v>3.8487139350414337</v>
      </c>
    </row>
    <row r="29" spans="1:89" ht="14.4">
      <c r="A29" s="130" t="s">
        <v>100</v>
      </c>
      <c r="B29" s="131">
        <v>2015</v>
      </c>
      <c r="C29" s="131">
        <v>100260264</v>
      </c>
      <c r="D29" s="131">
        <v>20932155</v>
      </c>
      <c r="E29" s="131">
        <v>-100260264</v>
      </c>
      <c r="F29" s="131">
        <v>1897229</v>
      </c>
      <c r="G29" s="131">
        <v>-3791562</v>
      </c>
      <c r="H29" s="131">
        <v>-180125</v>
      </c>
      <c r="I29" s="131">
        <v>-8331970</v>
      </c>
      <c r="J29" s="131">
        <v>-4577899</v>
      </c>
      <c r="K29" s="131">
        <v>-1446903</v>
      </c>
      <c r="L29" s="131">
        <v>-944000</v>
      </c>
      <c r="M29" s="131">
        <v>0</v>
      </c>
      <c r="N29" s="131">
        <v>3556925</v>
      </c>
      <c r="O29" s="131">
        <v>-36741</v>
      </c>
      <c r="P29" s="131">
        <v>3520184</v>
      </c>
      <c r="Q29" s="131">
        <f t="shared" si="0"/>
        <v>12303657</v>
      </c>
      <c r="R29" s="131">
        <f t="shared" si="1"/>
        <v>16881556</v>
      </c>
      <c r="S29" s="131"/>
      <c r="T29" s="131"/>
      <c r="U29" s="131">
        <f t="shared" si="2"/>
        <v>0.80648915508221686</v>
      </c>
      <c r="W29" s="238" t="s">
        <v>118</v>
      </c>
      <c r="X29" s="239">
        <v>7390463.0099999998</v>
      </c>
      <c r="Y29" s="240">
        <v>7965746.75</v>
      </c>
      <c r="Z29" s="240">
        <v>7491990.6399999997</v>
      </c>
      <c r="AA29" s="240">
        <v>8387531.96</v>
      </c>
      <c r="AB29" s="240">
        <v>8866624.8900000006</v>
      </c>
      <c r="AC29" s="241">
        <v>40102357.25</v>
      </c>
      <c r="AE29" s="13">
        <f>X29/'Customers - 2.1.2 Market Monito'!H31</f>
        <v>243.13132907852747</v>
      </c>
      <c r="AF29" s="13">
        <f>Y29/'Customers - 2.1.2 Market Monito'!I31</f>
        <v>259.76672917006357</v>
      </c>
      <c r="AG29" s="13">
        <f>Z29/'Customers - 2.1.2 Market Monito'!J31</f>
        <v>242.39648764074025</v>
      </c>
      <c r="AH29" s="13">
        <f>AA29/'Customers - 2.1.2 Market Monito'!K31</f>
        <v>269.3577815601015</v>
      </c>
      <c r="AI29" s="13">
        <f>AB29/'Customers - 2.1.2 Market Monito'!L31</f>
        <v>282.81792893368635</v>
      </c>
      <c r="AM29" s="9">
        <f>X29/'Circuit km - 2.1.5.5 Utility Ch'!Z31</f>
        <v>16207.155723684211</v>
      </c>
      <c r="AN29" s="9">
        <f>Y29/'Circuit km - 2.1.5.5 Utility Ch'!AA31</f>
        <v>17507.135714285716</v>
      </c>
      <c r="AO29" s="9">
        <f>Z29/'Circuit km - 2.1.5.5 Utility Ch'!AB31</f>
        <v>16502.182026431718</v>
      </c>
      <c r="AP29" s="9">
        <f>AA29/'Circuit km - 2.1.5.5 Utility Ch'!AC31</f>
        <v>18313.388558951963</v>
      </c>
      <c r="AQ29" s="9">
        <f>AB29/'Circuit km - 2.1.5.5 Utility Ch'!AD31</f>
        <v>17183.381569767444</v>
      </c>
      <c r="AT29" s="9">
        <f>X29/'FTE - 2.1.5.1 Labour Analysis'!J29</f>
        <v>161469.5872842473</v>
      </c>
      <c r="AU29" s="9">
        <f>Y29/'FTE - 2.1.5.1 Labour Analysis'!K29</f>
        <v>199293.13860395298</v>
      </c>
      <c r="AV29" s="9">
        <f>Z29/'FTE - 2.1.5.1 Labour Analysis'!L29</f>
        <v>172467.5561694291</v>
      </c>
      <c r="AW29" s="9">
        <f>AA29/'FTE - 2.1.5.1 Labour Analysis'!M29</f>
        <v>197725.88307402167</v>
      </c>
      <c r="AX29" s="9">
        <f>AB29/'FTE - 2.1.5.1 Labour Analysis'!N29</f>
        <v>199249.99752808991</v>
      </c>
      <c r="BA29" s="158">
        <f>X29/('Metered Consumption kWh - 2.1.5'!J31/1000)</f>
        <v>13.735083971338279</v>
      </c>
      <c r="BB29" s="158">
        <f>Y29/('Metered Consumption kWh - 2.1.5'!K31/1000)</f>
        <v>14.856315393098074</v>
      </c>
      <c r="BC29" s="158">
        <f>Z29/('Metered Consumption kWh - 2.1.5'!L31/1000)</f>
        <v>13.636883694362938</v>
      </c>
      <c r="BD29" s="158">
        <f>AA29/('Metered Consumption kWh - 2.1.5'!M31/1000)</f>
        <v>15.090791427124048</v>
      </c>
      <c r="BE29" s="158">
        <f>AB29/('Metered Consumption kWh - 2.1.5'!N31/1000)</f>
        <v>16.346630542701504</v>
      </c>
      <c r="BH29" s="9">
        <f>X29/'Capital - 2.1.5.2 Capital and L'!W29</f>
        <v>1.0274848319894565</v>
      </c>
      <c r="BI29" s="9">
        <f>Y29/'Capital - 2.1.5.2 Capital and L'!X29</f>
        <v>1.3517687170542885</v>
      </c>
      <c r="BJ29" s="9">
        <f>Z29/'Capital - 2.1.5.2 Capital and L'!Y29</f>
        <v>1.1970042983995548</v>
      </c>
      <c r="BK29" s="9">
        <f>AA29/'Capital - 2.1.5.2 Capital and L'!Z29</f>
        <v>1.1835821771217692</v>
      </c>
      <c r="BL29" s="9">
        <f>AB29/'Capital - 2.1.5.2 Capital and L'!AA29</f>
        <v>0.80658432826441429</v>
      </c>
      <c r="BO29" s="238" t="s">
        <v>118</v>
      </c>
      <c r="BP29" s="239">
        <v>17659687.009999998</v>
      </c>
      <c r="BQ29" s="240">
        <v>17868880.75</v>
      </c>
      <c r="BR29" s="240">
        <v>17493616.640000001</v>
      </c>
      <c r="BS29" s="240">
        <v>19571584.960000001</v>
      </c>
      <c r="BT29" s="240">
        <v>22615865.890000001</v>
      </c>
      <c r="BU29" s="241">
        <v>95209635.25</v>
      </c>
      <c r="BW29" s="9">
        <f>BP28/'FTE - 2.1.5.1 Labour Analysis'!J28</f>
        <v>361782.93688888889</v>
      </c>
      <c r="BX29" s="9">
        <f>BQ28/'FTE - 2.1.5.1 Labour Analysis'!K28</f>
        <v>367380.33613636362</v>
      </c>
      <c r="BY29" s="9">
        <f>BR28/'FTE - 2.1.5.1 Labour Analysis'!L28</f>
        <v>367887.82179775281</v>
      </c>
      <c r="BZ29" s="9">
        <f>BS28/'FTE - 2.1.5.1 Labour Analysis'!M28</f>
        <v>392422.26088888891</v>
      </c>
      <c r="CA29" s="9">
        <f>BT28/'FTE - 2.1.5.1 Labour Analysis'!N28</f>
        <v>515133.80358974356</v>
      </c>
      <c r="CE29" s="238" t="s">
        <v>118</v>
      </c>
      <c r="CF29" s="239">
        <v>0.65641046210951237</v>
      </c>
      <c r="CG29" s="240">
        <v>0.78537863639589767</v>
      </c>
      <c r="CH29" s="240">
        <v>0.8021924876259916</v>
      </c>
      <c r="CI29" s="240">
        <v>0.84701953479927372</v>
      </c>
      <c r="CJ29" s="240">
        <v>0.87663222008383512</v>
      </c>
      <c r="CK29" s="241">
        <v>3.9676333410145106</v>
      </c>
    </row>
    <row r="30" spans="1:89" ht="14.4">
      <c r="A30" s="126" t="s">
        <v>100</v>
      </c>
      <c r="B30" s="127">
        <v>2016</v>
      </c>
      <c r="C30" s="127">
        <v>108110149.64</v>
      </c>
      <c r="D30" s="127">
        <v>21507193.780000001</v>
      </c>
      <c r="E30" s="127">
        <v>-108110149.64</v>
      </c>
      <c r="F30" s="127">
        <v>1731343.69</v>
      </c>
      <c r="G30" s="127">
        <v>-3833860.54</v>
      </c>
      <c r="H30" s="127">
        <v>-163254.70000000001</v>
      </c>
      <c r="I30" s="127">
        <v>-9764926.8599999994</v>
      </c>
      <c r="J30" s="127">
        <v>-4169848.14</v>
      </c>
      <c r="K30" s="127">
        <v>-1490595.55</v>
      </c>
      <c r="L30" s="127">
        <v>-399000</v>
      </c>
      <c r="M30" s="127">
        <v>0</v>
      </c>
      <c r="N30" s="127">
        <v>3417051.68</v>
      </c>
      <c r="O30" s="127">
        <v>-3777866</v>
      </c>
      <c r="P30" s="127">
        <v>-360814.31999999599</v>
      </c>
      <c r="Q30" s="127">
        <f t="shared" si="0"/>
        <v>13762042.1</v>
      </c>
      <c r="R30" s="127">
        <f t="shared" si="1"/>
        <v>17931890.239999998</v>
      </c>
      <c r="S30" s="127"/>
      <c r="T30" s="127"/>
      <c r="U30" s="127">
        <f t="shared" si="2"/>
        <v>0.83376243425468399</v>
      </c>
      <c r="W30" s="238" t="s">
        <v>119</v>
      </c>
      <c r="X30" s="239">
        <v>6114102.4299999997</v>
      </c>
      <c r="Y30" s="240">
        <v>6177972.1299999999</v>
      </c>
      <c r="Z30" s="240">
        <v>6144862.5099999998</v>
      </c>
      <c r="AA30" s="240">
        <v>6881608.25</v>
      </c>
      <c r="AB30" s="240">
        <v>7604453.7400000002</v>
      </c>
      <c r="AC30" s="241">
        <v>32922999.060000002</v>
      </c>
      <c r="AE30" s="13">
        <f>X30/'Customers - 2.1.2 Market Monito'!H32</f>
        <v>285.95961040175854</v>
      </c>
      <c r="AF30" s="13">
        <f>Y30/'Customers - 2.1.2 Market Monito'!I32</f>
        <v>285.31714450653487</v>
      </c>
      <c r="AG30" s="13">
        <f>Z30/'Customers - 2.1.2 Market Monito'!J32</f>
        <v>280.49767243346872</v>
      </c>
      <c r="AH30" s="13">
        <f>AA30/'Customers - 2.1.2 Market Monito'!K32</f>
        <v>309.84278478162992</v>
      </c>
      <c r="AI30" s="13">
        <f>AB30/'Customers - 2.1.2 Market Monito'!L32</f>
        <v>340.28969168121</v>
      </c>
      <c r="AM30" s="9">
        <f>X30/'Circuit km - 2.1.5.5 Utility Ch'!Z32</f>
        <v>23425.679808429119</v>
      </c>
      <c r="AN30" s="9">
        <f>Y30/'Circuit km - 2.1.5.5 Utility Ch'!AA32</f>
        <v>23490.388326996199</v>
      </c>
      <c r="AO30" s="9">
        <f>Z30/'Circuit km - 2.1.5.5 Utility Ch'!AB32</f>
        <v>23100.986879699249</v>
      </c>
      <c r="AP30" s="9">
        <f>AA30/'Circuit km - 2.1.5.5 Utility Ch'!AC32</f>
        <v>23977.729094076654</v>
      </c>
      <c r="AQ30" s="9">
        <f>AB30/'Circuit km - 2.1.5.5 Utility Ch'!AD32</f>
        <v>26132.143436426119</v>
      </c>
      <c r="AT30" s="9">
        <f>X30/'FTE - 2.1.5.1 Labour Analysis'!J30</f>
        <v>149124.4495121951</v>
      </c>
      <c r="AU30" s="9">
        <f>Y30/'FTE - 2.1.5.1 Labour Analysis'!K30</f>
        <v>154449.30325</v>
      </c>
      <c r="AV30" s="9">
        <f>Z30/'FTE - 2.1.5.1 Labour Analysis'!L30</f>
        <v>157560.57717948718</v>
      </c>
      <c r="AW30" s="9">
        <f>AA30/'FTE - 2.1.5.1 Labour Analysis'!M30</f>
        <v>176451.49358974359</v>
      </c>
      <c r="AX30" s="9">
        <f>AB30/'FTE - 2.1.5.1 Labour Analysis'!N30</f>
        <v>190111.34350000002</v>
      </c>
      <c r="BA30" s="158">
        <f>X30/('Metered Consumption kWh - 2.1.5'!J32/1000)</f>
        <v>10.374410195857896</v>
      </c>
      <c r="BB30" s="158">
        <f>Y30/('Metered Consumption kWh - 2.1.5'!K32/1000)</f>
        <v>10.911796973022785</v>
      </c>
      <c r="BC30" s="158">
        <f>Z30/('Metered Consumption kWh - 2.1.5'!L32/1000)</f>
        <v>10.744094894283176</v>
      </c>
      <c r="BD30" s="158">
        <f>AA30/('Metered Consumption kWh - 2.1.5'!M32/1000)</f>
        <v>11.766124879906613</v>
      </c>
      <c r="BE30" s="158">
        <f>AB30/('Metered Consumption kWh - 2.1.5'!N32/1000)</f>
        <v>13.24775910887376</v>
      </c>
      <c r="BH30" s="9">
        <f>X30/'Capital - 2.1.5.2 Capital and L'!W30</f>
        <v>1.773696793399937</v>
      </c>
      <c r="BI30" s="9">
        <f>Y30/'Capital - 2.1.5.2 Capital and L'!X30</f>
        <v>1.9356561767592046</v>
      </c>
      <c r="BJ30" s="9">
        <f>Z30/'Capital - 2.1.5.2 Capital and L'!Y30</f>
        <v>1.5931867757799409</v>
      </c>
      <c r="BK30" s="9">
        <f>AA30/'Capital - 2.1.5.2 Capital and L'!Z30</f>
        <v>1.6829173422257468</v>
      </c>
      <c r="BL30" s="9">
        <f>AB30/'Capital - 2.1.5.2 Capital and L'!AA30</f>
        <v>1.4828463584204521</v>
      </c>
      <c r="BO30" s="238" t="s">
        <v>119</v>
      </c>
      <c r="BP30" s="239">
        <v>14148452.43</v>
      </c>
      <c r="BQ30" s="240">
        <v>13789866.129999999</v>
      </c>
      <c r="BR30" s="240">
        <v>13730183.51</v>
      </c>
      <c r="BS30" s="240">
        <v>15238438.25</v>
      </c>
      <c r="BT30" s="240">
        <v>17538967.740000002</v>
      </c>
      <c r="BU30" s="241">
        <v>74445908.060000002</v>
      </c>
      <c r="BW30" s="9">
        <f>BP29/'FTE - 2.1.5.1 Labour Analysis'!J29</f>
        <v>385835.41642997588</v>
      </c>
      <c r="BX30" s="9">
        <f>BQ29/'FTE - 2.1.5.1 Labour Analysis'!K29</f>
        <v>447057.31173380034</v>
      </c>
      <c r="BY30" s="9">
        <f>BR29/'FTE - 2.1.5.1 Labour Analysis'!L29</f>
        <v>402707.56537753227</v>
      </c>
      <c r="BZ30" s="9">
        <f>BS29/'FTE - 2.1.5.1 Labour Analysis'!M29</f>
        <v>461376.35454974067</v>
      </c>
      <c r="CA30" s="9">
        <f>BT29/'FTE - 2.1.5.1 Labour Analysis'!N29</f>
        <v>508221.70539325842</v>
      </c>
      <c r="CE30" s="238" t="s">
        <v>119</v>
      </c>
      <c r="CF30" s="239">
        <v>0.7493181262470201</v>
      </c>
      <c r="CG30" s="240">
        <v>0.73900987483054048</v>
      </c>
      <c r="CH30" s="240">
        <v>0.72753469048957731</v>
      </c>
      <c r="CI30" s="240">
        <v>0.76102396398534689</v>
      </c>
      <c r="CJ30" s="240">
        <v>0.75853154631325126</v>
      </c>
      <c r="CK30" s="241">
        <v>3.7354182018657358</v>
      </c>
    </row>
    <row r="31" spans="1:89" ht="14.4">
      <c r="A31" s="130" t="s">
        <v>100</v>
      </c>
      <c r="B31" s="131">
        <v>2017</v>
      </c>
      <c r="C31" s="131">
        <v>92252769.450000003</v>
      </c>
      <c r="D31" s="131">
        <v>21264998.239999998</v>
      </c>
      <c r="E31" s="131">
        <v>-92252769.489999995</v>
      </c>
      <c r="F31" s="131">
        <v>1413187.5</v>
      </c>
      <c r="G31" s="131">
        <v>-3616748.56</v>
      </c>
      <c r="H31" s="131">
        <v>-496689.14</v>
      </c>
      <c r="I31" s="131">
        <v>-9718372</v>
      </c>
      <c r="J31" s="131">
        <v>-4042541.19</v>
      </c>
      <c r="K31" s="131">
        <v>-1489944.41</v>
      </c>
      <c r="L31" s="131">
        <v>-210000</v>
      </c>
      <c r="M31" s="131">
        <v>0</v>
      </c>
      <c r="N31" s="131">
        <v>3103890.4</v>
      </c>
      <c r="O31" s="131">
        <v>-1051143</v>
      </c>
      <c r="P31" s="131">
        <v>2052747.4</v>
      </c>
      <c r="Q31" s="131">
        <f t="shared" si="0"/>
        <v>13831809.699999999</v>
      </c>
      <c r="R31" s="131">
        <f t="shared" si="1"/>
        <v>17874350.890000001</v>
      </c>
      <c r="S31" s="131"/>
      <c r="T31" s="131"/>
      <c r="U31" s="131">
        <f t="shared" si="2"/>
        <v>0.84055266256161243</v>
      </c>
      <c r="W31" s="238" t="s">
        <v>120</v>
      </c>
      <c r="X31" s="239">
        <v>1778092.5100000002</v>
      </c>
      <c r="Y31" s="240">
        <v>1697284.15</v>
      </c>
      <c r="Z31" s="240">
        <v>1672833.5899999999</v>
      </c>
      <c r="AA31" s="240">
        <v>1822971.8399999999</v>
      </c>
      <c r="AB31" s="240">
        <v>2054605.04</v>
      </c>
      <c r="AC31" s="241">
        <v>9025787.129999999</v>
      </c>
      <c r="AE31" s="13">
        <f>X31/'Customers - 2.1.2 Market Monito'!H33</f>
        <v>471.26756162205146</v>
      </c>
      <c r="AF31" s="13">
        <f>Y31/'Customers - 2.1.2 Market Monito'!I33</f>
        <v>451.28533634671629</v>
      </c>
      <c r="AG31" s="13">
        <f>Z31/'Customers - 2.1.2 Market Monito'!J33</f>
        <v>447.40133458143885</v>
      </c>
      <c r="AH31" s="13">
        <f>AA31/'Customers - 2.1.2 Market Monito'!K33</f>
        <v>486.90487179487178</v>
      </c>
      <c r="AI31" s="13">
        <f>AB31/'Customers - 2.1.2 Market Monito'!L33</f>
        <v>547.45671196376236</v>
      </c>
      <c r="AM31" s="9">
        <f>X31/'Circuit km - 2.1.5.5 Utility Ch'!Z33</f>
        <v>21951.759382716053</v>
      </c>
      <c r="AN31" s="9">
        <f>Y31/'Circuit km - 2.1.5.5 Utility Ch'!AA33</f>
        <v>20954.125308641975</v>
      </c>
      <c r="AO31" s="9">
        <f>Z31/'Circuit km - 2.1.5.5 Utility Ch'!AB33</f>
        <v>20652.266543209873</v>
      </c>
      <c r="AP31" s="9">
        <f>AA31/'Circuit km - 2.1.5.5 Utility Ch'!AC33</f>
        <v>22505.825185185182</v>
      </c>
      <c r="AQ31" s="9">
        <f>AB31/'Circuit km - 2.1.5.5 Utility Ch'!AD33</f>
        <v>24754.277590361446</v>
      </c>
      <c r="AT31" s="9">
        <f>X31/'FTE - 2.1.5.1 Labour Analysis'!J31</f>
        <v>146104.56121610518</v>
      </c>
      <c r="AU31" s="9">
        <f>Y31/'FTE - 2.1.5.1 Labour Analysis'!K31</f>
        <v>134385.12668250196</v>
      </c>
      <c r="AV31" s="9" t="e">
        <f>Z31/'FTE - 2.1.5.1 Labour Analysis'!L31</f>
        <v>#DIV/0!</v>
      </c>
      <c r="AW31" s="9">
        <f>AA31/'FTE - 2.1.5.1 Labour Analysis'!M31</f>
        <v>143767.49526813879</v>
      </c>
      <c r="AX31" s="9">
        <f>AB31/'FTE - 2.1.5.1 Labour Analysis'!N31</f>
        <v>166230.18122977347</v>
      </c>
      <c r="BA31" s="158">
        <f>X31/('Metered Consumption kWh - 2.1.5'!J33/1000)</f>
        <v>24.194040999336618</v>
      </c>
      <c r="BB31" s="158">
        <f>Y31/('Metered Consumption kWh - 2.1.5'!K33/1000)</f>
        <v>23.894667675603849</v>
      </c>
      <c r="BC31" s="158">
        <f>Z31/('Metered Consumption kWh - 2.1.5'!L33/1000)</f>
        <v>23.732185530293116</v>
      </c>
      <c r="BD31" s="158">
        <f>AA31/('Metered Consumption kWh - 2.1.5'!M33/1000)</f>
        <v>24.931302048916059</v>
      </c>
      <c r="BE31" s="158">
        <f>AB31/('Metered Consumption kWh - 2.1.5'!N33/1000)</f>
        <v>29.34134139604226</v>
      </c>
      <c r="BH31" s="9">
        <f>X31/'Capital - 2.1.5.2 Capital and L'!W31</f>
        <v>3.9850214691386689</v>
      </c>
      <c r="BI31" s="9">
        <f>Y31/'Capital - 2.1.5.2 Capital and L'!X31</f>
        <v>3.051820094235647</v>
      </c>
      <c r="BJ31" s="9">
        <f>Z31/'Capital - 2.1.5.2 Capital and L'!Y31</f>
        <v>3.7692367419568304</v>
      </c>
      <c r="BK31" s="9">
        <f>AA31/'Capital - 2.1.5.2 Capital and L'!Z31</f>
        <v>3.0702787040966872</v>
      </c>
      <c r="BL31" s="9">
        <f>AB31/'Capital - 2.1.5.2 Capital and L'!AA31</f>
        <v>3.3233452168055266</v>
      </c>
      <c r="BO31" s="238" t="s">
        <v>120</v>
      </c>
      <c r="BP31" s="239">
        <v>2709128.5100000002</v>
      </c>
      <c r="BQ31" s="240">
        <v>2597278.15</v>
      </c>
      <c r="BR31" s="240">
        <v>2567926.59</v>
      </c>
      <c r="BS31" s="240">
        <v>2819942.84</v>
      </c>
      <c r="BT31" s="240">
        <v>3240501.04</v>
      </c>
      <c r="BU31" s="241">
        <v>13934777.129999999</v>
      </c>
      <c r="BW31" s="9">
        <f>BP30/'FTE - 2.1.5.1 Labour Analysis'!J30</f>
        <v>345084.20560975611</v>
      </c>
      <c r="BX31" s="9">
        <f>BQ30/'FTE - 2.1.5.1 Labour Analysis'!K30</f>
        <v>344746.65324999997</v>
      </c>
      <c r="BY31" s="9">
        <f>BR30/'FTE - 2.1.5.1 Labour Analysis'!L30</f>
        <v>352055.9874358974</v>
      </c>
      <c r="BZ31" s="9">
        <f>BS30/'FTE - 2.1.5.1 Labour Analysis'!M30</f>
        <v>390729.18589743588</v>
      </c>
      <c r="CA31" s="9">
        <f>BT30/'FTE - 2.1.5.1 Labour Analysis'!N30</f>
        <v>438474.19350000005</v>
      </c>
      <c r="CE31" s="238" t="s">
        <v>120</v>
      </c>
      <c r="CF31" s="239">
        <v>1.1065898064340234</v>
      </c>
      <c r="CG31" s="240">
        <v>1.0972335182713424</v>
      </c>
      <c r="CH31" s="240">
        <v>1.0630410230697784</v>
      </c>
      <c r="CI31" s="240">
        <v>1.0994907616058134</v>
      </c>
      <c r="CJ31" s="240">
        <v>1.1097633716656885</v>
      </c>
      <c r="CK31" s="241">
        <v>5.4761184810466457</v>
      </c>
    </row>
    <row r="32" spans="1:89" ht="14.4">
      <c r="A32" s="126" t="s">
        <v>100</v>
      </c>
      <c r="B32" s="127">
        <v>2018</v>
      </c>
      <c r="C32" s="127">
        <v>92614468</v>
      </c>
      <c r="D32" s="127">
        <v>22490761</v>
      </c>
      <c r="E32" s="127">
        <v>-92614467</v>
      </c>
      <c r="F32" s="127">
        <v>1472652</v>
      </c>
      <c r="G32" s="127">
        <v>-4145463</v>
      </c>
      <c r="H32" s="127">
        <v>-475522</v>
      </c>
      <c r="I32" s="127">
        <v>-9489624</v>
      </c>
      <c r="J32" s="127">
        <v>-3834546</v>
      </c>
      <c r="K32" s="127">
        <v>-1522859</v>
      </c>
      <c r="L32" s="127">
        <v>-410000</v>
      </c>
      <c r="M32" s="127">
        <v>0</v>
      </c>
      <c r="N32" s="127">
        <v>4085400</v>
      </c>
      <c r="O32" s="127">
        <v>1142418</v>
      </c>
      <c r="P32" s="127">
        <v>5227818</v>
      </c>
      <c r="Q32" s="127">
        <f t="shared" si="0"/>
        <v>14110609</v>
      </c>
      <c r="R32" s="127">
        <f t="shared" si="1"/>
        <v>17945155</v>
      </c>
      <c r="S32" s="127"/>
      <c r="T32" s="127"/>
      <c r="U32" s="127">
        <f t="shared" si="2"/>
        <v>0.79789007584047511</v>
      </c>
      <c r="W32" s="238" t="s">
        <v>301</v>
      </c>
      <c r="X32" s="239">
        <v>29888936.600000001</v>
      </c>
      <c r="Y32" s="240">
        <v>31426888.66</v>
      </c>
      <c r="Z32" s="240">
        <v>32488657.43</v>
      </c>
      <c r="AA32" s="240">
        <v>33640281.310000002</v>
      </c>
      <c r="AB32" s="240">
        <v>33692352.530000001</v>
      </c>
      <c r="AC32" s="241">
        <v>161137116.53</v>
      </c>
      <c r="AE32" s="13">
        <f>X32/'Customers - 2.1.2 Market Monito'!H34</f>
        <v>280.24205936955013</v>
      </c>
      <c r="AF32" s="13">
        <f>Y32/'Customers - 2.1.2 Market Monito'!I34</f>
        <v>291.05977976179452</v>
      </c>
      <c r="AG32" s="13">
        <f>Z32/'Customers - 2.1.2 Market Monito'!J34</f>
        <v>297.3327484968014</v>
      </c>
      <c r="AH32" s="13">
        <f>AA32/'Customers - 2.1.2 Market Monito'!K34</f>
        <v>302.92095945179329</v>
      </c>
      <c r="AI32" s="13">
        <f>AB32/'Customers - 2.1.2 Market Monito'!L34</f>
        <v>297.94093355381841</v>
      </c>
      <c r="AM32" s="9">
        <f>X32/'Circuit km - 2.1.5.5 Utility Ch'!Z34</f>
        <v>14665.817762512268</v>
      </c>
      <c r="AN32" s="9">
        <f>Y32/'Circuit km - 2.1.5.5 Utility Ch'!AA34</f>
        <v>15226.205746124031</v>
      </c>
      <c r="AO32" s="9">
        <f>Z32/'Circuit km - 2.1.5.5 Utility Ch'!AB34</f>
        <v>15375.606923805017</v>
      </c>
      <c r="AP32" s="9">
        <f>AA32/'Circuit km - 2.1.5.5 Utility Ch'!AC34</f>
        <v>15808.402871240603</v>
      </c>
      <c r="AQ32" s="9">
        <f>AB32/'Circuit km - 2.1.5.5 Utility Ch'!AD34</f>
        <v>16051.621024297285</v>
      </c>
      <c r="AT32" s="9">
        <f>X32/'FTE - 2.1.5.1 Labour Analysis'!J32</f>
        <v>166188.13789268836</v>
      </c>
      <c r="AU32" s="9">
        <f>Y32/'FTE - 2.1.5.1 Labour Analysis'!K32</f>
        <v>170649.91670286708</v>
      </c>
      <c r="AV32" s="9">
        <f>Z32/'FTE - 2.1.5.1 Labour Analysis'!L32</f>
        <v>173051.33391925003</v>
      </c>
      <c r="AW32" s="9">
        <f>AA32/'FTE - 2.1.5.1 Labour Analysis'!M32</f>
        <v>183816.62920059016</v>
      </c>
      <c r="AX32" s="9">
        <f>AB32/'FTE - 2.1.5.1 Labour Analysis'!N32</f>
        <v>186692.26203801186</v>
      </c>
      <c r="BA32" s="158">
        <f>X32/('Metered Consumption kWh - 2.1.5'!J34/1000)</f>
        <v>11.671662761614687</v>
      </c>
      <c r="BB32" s="158">
        <f>Y32/('Metered Consumption kWh - 2.1.5'!K34/1000)</f>
        <v>12.345513129232591</v>
      </c>
      <c r="BC32" s="158">
        <f>Z32/('Metered Consumption kWh - 2.1.5'!L34/1000)</f>
        <v>12.452756986560093</v>
      </c>
      <c r="BD32" s="158">
        <f>AA32/('Metered Consumption kWh - 2.1.5'!M34/1000)</f>
        <v>12.702577957125236</v>
      </c>
      <c r="BE32" s="158">
        <f>AB32/('Metered Consumption kWh - 2.1.5'!N34/1000)</f>
        <v>12.776187471631143</v>
      </c>
      <c r="BH32" s="9">
        <f>X32/'Capital - 2.1.5.2 Capital and L'!W32</f>
        <v>1.1421060344985658</v>
      </c>
      <c r="BI32" s="9">
        <f>Y32/'Capital - 2.1.5.2 Capital and L'!X32</f>
        <v>0.98366913243555421</v>
      </c>
      <c r="BJ32" s="9">
        <f>Z32/'Capital - 2.1.5.2 Capital and L'!Y32</f>
        <v>1.3008997387180852</v>
      </c>
      <c r="BK32" s="9">
        <f>AA32/'Capital - 2.1.5.2 Capital and L'!Z32</f>
        <v>1.121418744767066</v>
      </c>
      <c r="BL32" s="9">
        <f>AB32/'Capital - 2.1.5.2 Capital and L'!AA32</f>
        <v>0.88910581817038192</v>
      </c>
      <c r="BO32" s="238" t="s">
        <v>301</v>
      </c>
      <c r="BP32" s="239"/>
      <c r="BQ32" s="240"/>
      <c r="BR32" s="240"/>
      <c r="BS32" s="240">
        <v>76954469.310000002</v>
      </c>
      <c r="BT32" s="240">
        <v>86427022.530000001</v>
      </c>
      <c r="BU32" s="241">
        <v>163381491.84</v>
      </c>
      <c r="BW32" s="9">
        <f>BP31/'FTE - 2.1.5.1 Labour Analysis'!J31</f>
        <v>222607.10846343471</v>
      </c>
      <c r="BX32" s="9">
        <f>BQ31/'FTE - 2.1.5.1 Labour Analysis'!K31</f>
        <v>205643.55898653995</v>
      </c>
      <c r="BY32" s="9" t="e">
        <f>BR31/'FTE - 2.1.5.1 Labour Analysis'!L31</f>
        <v>#DIV/0!</v>
      </c>
      <c r="BZ32" s="9">
        <f>BS31/'FTE - 2.1.5.1 Labour Analysis'!M31</f>
        <v>222392.96845425866</v>
      </c>
      <c r="CA32" s="9">
        <f>BT31/'FTE - 2.1.5.1 Labour Analysis'!N31</f>
        <v>262176.45954692556</v>
      </c>
      <c r="CE32" s="238" t="s">
        <v>301</v>
      </c>
      <c r="CF32" s="239">
        <v>0.75997929759675809</v>
      </c>
      <c r="CG32" s="240">
        <v>0.76699320981644337</v>
      </c>
      <c r="CH32" s="240">
        <v>0.75952118514908007</v>
      </c>
      <c r="CI32" s="240">
        <v>0.74574523919140512</v>
      </c>
      <c r="CJ32" s="240">
        <v>0.71879944313778854</v>
      </c>
      <c r="CK32" s="241">
        <v>3.7510383748914751</v>
      </c>
    </row>
    <row r="33" spans="1:89" ht="14.4">
      <c r="A33" s="130" t="s">
        <v>100</v>
      </c>
      <c r="B33" s="131">
        <v>2019</v>
      </c>
      <c r="C33" s="131">
        <v>96102884</v>
      </c>
      <c r="D33" s="131">
        <v>22223363</v>
      </c>
      <c r="E33" s="131">
        <v>-96102884</v>
      </c>
      <c r="F33" s="131">
        <v>1446368</v>
      </c>
      <c r="G33" s="131">
        <v>-3657457</v>
      </c>
      <c r="H33" s="131">
        <v>-494282</v>
      </c>
      <c r="I33" s="131">
        <v>-9492374</v>
      </c>
      <c r="J33" s="131">
        <v>-4062054</v>
      </c>
      <c r="K33" s="131">
        <v>-1537117</v>
      </c>
      <c r="L33" s="131">
        <v>-558000</v>
      </c>
      <c r="M33" s="131">
        <v>0</v>
      </c>
      <c r="N33" s="131">
        <v>3868447</v>
      </c>
      <c r="O33" s="131">
        <v>401089</v>
      </c>
      <c r="P33" s="131">
        <v>4269536</v>
      </c>
      <c r="Q33" s="131">
        <f t="shared" si="0"/>
        <v>13644113</v>
      </c>
      <c r="R33" s="131">
        <f t="shared" si="1"/>
        <v>17706167</v>
      </c>
      <c r="S33" s="155">
        <f>'PEG - Capital Costs'!G27</f>
        <v>13641782</v>
      </c>
      <c r="T33" s="155">
        <f t="shared" ref="T33:T37" si="19">Q33+S33</f>
        <v>27285895</v>
      </c>
      <c r="U33" s="131">
        <f t="shared" si="2"/>
        <v>0.79673661452589328</v>
      </c>
      <c r="W33" s="238" t="s">
        <v>123</v>
      </c>
      <c r="X33" s="239">
        <v>15781564.130000001</v>
      </c>
      <c r="Y33" s="240">
        <v>15752240.42</v>
      </c>
      <c r="Z33" s="240">
        <v>15745313.33</v>
      </c>
      <c r="AA33" s="240">
        <v>16052237.82</v>
      </c>
      <c r="AB33" s="240">
        <v>17422810.939999998</v>
      </c>
      <c r="AC33" s="241">
        <v>80754166.640000001</v>
      </c>
      <c r="AE33" s="13">
        <f>X33/'Customers - 2.1.2 Market Monito'!H35</f>
        <v>330.67709020429544</v>
      </c>
      <c r="AF33" s="13">
        <f>Y33/'Customers - 2.1.2 Market Monito'!I35</f>
        <v>329.09726146453568</v>
      </c>
      <c r="AG33" s="13">
        <f>Z33/'Customers - 2.1.2 Market Monito'!J35</f>
        <v>328.95254006058707</v>
      </c>
      <c r="AH33" s="13">
        <f>AA33/'Customers - 2.1.2 Market Monito'!K35</f>
        <v>334.68658146032277</v>
      </c>
      <c r="AI33" s="13">
        <f>AB33/'Customers - 2.1.2 Market Monito'!L35</f>
        <v>362.03995802510178</v>
      </c>
      <c r="AM33" s="9">
        <f>X33/'Circuit km - 2.1.5.5 Utility Ch'!Z35</f>
        <v>15548.339044334976</v>
      </c>
      <c r="AN33" s="9">
        <f>Y33/'Circuit km - 2.1.5.5 Utility Ch'!AA35</f>
        <v>15519.448689655172</v>
      </c>
      <c r="AO33" s="9">
        <f>Z33/'Circuit km - 2.1.5.5 Utility Ch'!AB35</f>
        <v>15451.730451422964</v>
      </c>
      <c r="AP33" s="9">
        <f>AA33/'Circuit km - 2.1.5.5 Utility Ch'!AC35</f>
        <v>15584.696912621359</v>
      </c>
      <c r="AQ33" s="9">
        <f>AB33/'Circuit km - 2.1.5.5 Utility Ch'!AD35</f>
        <v>16898.943685741997</v>
      </c>
      <c r="AT33" s="9">
        <f>X33/'FTE - 2.1.5.1 Labour Analysis'!J33</f>
        <v>268622.36817021278</v>
      </c>
      <c r="AU33" s="9">
        <f>Y33/'FTE - 2.1.5.1 Labour Analysis'!K33</f>
        <v>267122.95099202986</v>
      </c>
      <c r="AV33" s="9">
        <f>Z33/'FTE - 2.1.5.1 Labour Analysis'!L33</f>
        <v>277548.26952229865</v>
      </c>
      <c r="AW33" s="9">
        <f>AA33/'FTE - 2.1.5.1 Labour Analysis'!M33</f>
        <v>281223.50770847936</v>
      </c>
      <c r="AX33" s="9">
        <f>AB33/'FTE - 2.1.5.1 Labour Analysis'!N33</f>
        <v>302479.35659722215</v>
      </c>
      <c r="BA33" s="158">
        <f>X33/('Metered Consumption kWh - 2.1.5'!J35/1000)</f>
        <v>18.119255489879951</v>
      </c>
      <c r="BB33" s="158">
        <f>Y33/('Metered Consumption kWh - 2.1.5'!K35/1000)</f>
        <v>18.797765569926089</v>
      </c>
      <c r="BC33" s="158">
        <f>Z33/('Metered Consumption kWh - 2.1.5'!L35/1000)</f>
        <v>19.09677410693336</v>
      </c>
      <c r="BD33" s="158">
        <f>AA33/('Metered Consumption kWh - 2.1.5'!M35/1000)</f>
        <v>18.877650820214704</v>
      </c>
      <c r="BE33" s="158">
        <f>AB33/('Metered Consumption kWh - 2.1.5'!N35/1000)</f>
        <v>20.79780584920017</v>
      </c>
      <c r="BH33" s="9">
        <f>X33/'Capital - 2.1.5.2 Capital and L'!W33</f>
        <v>1.5470052758522599</v>
      </c>
      <c r="BI33" s="9">
        <f>Y33/'Capital - 2.1.5.2 Capital and L'!X33</f>
        <v>1.3493010111987302</v>
      </c>
      <c r="BJ33" s="9">
        <f>Z33/'Capital - 2.1.5.2 Capital and L'!Y33</f>
        <v>2.1712716769996412</v>
      </c>
      <c r="BK33" s="9">
        <f>AA33/'Capital - 2.1.5.2 Capital and L'!Z33</f>
        <v>1.9643703737075442</v>
      </c>
      <c r="BL33" s="9">
        <f>AB33/'Capital - 2.1.5.2 Capital and L'!AA33</f>
        <v>1.8877256696214986</v>
      </c>
      <c r="BO33" s="238" t="s">
        <v>123</v>
      </c>
      <c r="BP33" s="239">
        <v>33632225.130000003</v>
      </c>
      <c r="BQ33" s="240">
        <v>33107007.420000002</v>
      </c>
      <c r="BR33" s="240">
        <v>33369849.329999998</v>
      </c>
      <c r="BS33" s="240">
        <v>35339845.82</v>
      </c>
      <c r="BT33" s="240">
        <v>40065312.939999998</v>
      </c>
      <c r="BU33" s="241">
        <v>175514240.63999999</v>
      </c>
      <c r="BW33" s="9">
        <f>BP32/'FTE - 2.1.5.1 Labour Analysis'!J32</f>
        <v>0</v>
      </c>
      <c r="BX33" s="9">
        <f>BQ32/'FTE - 2.1.5.1 Labour Analysis'!K32</f>
        <v>0</v>
      </c>
      <c r="BY33" s="9">
        <f>BR32/'FTE - 2.1.5.1 Labour Analysis'!L32</f>
        <v>0</v>
      </c>
      <c r="BZ33" s="9">
        <f>BS32/'FTE - 2.1.5.1 Labour Analysis'!M32</f>
        <v>420493.24796459213</v>
      </c>
      <c r="CA33" s="9">
        <f>BT32/'FTE - 2.1.5.1 Labour Analysis'!N32</f>
        <v>478899.66493045934</v>
      </c>
      <c r="CE33" s="238" t="s">
        <v>123</v>
      </c>
      <c r="CF33" s="239">
        <v>0.8303245650682034</v>
      </c>
      <c r="CG33" s="240">
        <v>0.85574629666842184</v>
      </c>
      <c r="CH33" s="240">
        <v>0.82473179499528426</v>
      </c>
      <c r="CI33" s="240">
        <v>0.79017995539133357</v>
      </c>
      <c r="CJ33" s="240">
        <v>0.83154540764398066</v>
      </c>
      <c r="CK33" s="241">
        <v>4.1325280197672241</v>
      </c>
    </row>
    <row r="34" spans="1:89" ht="14.4">
      <c r="A34" s="126" t="s">
        <v>100</v>
      </c>
      <c r="B34" s="127">
        <v>2020</v>
      </c>
      <c r="C34" s="127">
        <v>108074354</v>
      </c>
      <c r="D34" s="127">
        <v>22425152</v>
      </c>
      <c r="E34" s="127">
        <v>-108074354</v>
      </c>
      <c r="F34" s="127">
        <v>1777403</v>
      </c>
      <c r="G34" s="127">
        <v>-3736730</v>
      </c>
      <c r="H34" s="127">
        <v>-400272</v>
      </c>
      <c r="I34" s="127">
        <v>-9024099</v>
      </c>
      <c r="J34" s="127">
        <v>-4260696</v>
      </c>
      <c r="K34" s="127">
        <v>-1684354</v>
      </c>
      <c r="L34" s="127">
        <v>-1035000</v>
      </c>
      <c r="M34" s="127">
        <v>0</v>
      </c>
      <c r="N34" s="127">
        <v>4061404</v>
      </c>
      <c r="O34" s="127">
        <v>-934276</v>
      </c>
      <c r="P34" s="127">
        <v>3127128</v>
      </c>
      <c r="Q34" s="127">
        <f t="shared" si="0"/>
        <v>13161101</v>
      </c>
      <c r="R34" s="127">
        <f t="shared" si="1"/>
        <v>17421797</v>
      </c>
      <c r="S34" s="154">
        <f>'PEG - Capital Costs'!G28</f>
        <v>13356760</v>
      </c>
      <c r="T34" s="154">
        <f t="shared" si="19"/>
        <v>26517861</v>
      </c>
      <c r="U34" s="127">
        <f t="shared" si="2"/>
        <v>0.77688646212966583</v>
      </c>
      <c r="W34" s="238" t="s">
        <v>124</v>
      </c>
      <c r="X34" s="239">
        <v>3216949.6</v>
      </c>
      <c r="Y34" s="240">
        <v>3588683.99</v>
      </c>
      <c r="Z34" s="240">
        <v>3630562.5</v>
      </c>
      <c r="AA34" s="240">
        <v>3983602.5199999996</v>
      </c>
      <c r="AB34" s="240">
        <v>4191811.44</v>
      </c>
      <c r="AC34" s="241">
        <v>18611610.050000001</v>
      </c>
      <c r="AE34" s="13">
        <f>X34/'Customers - 2.1.2 Market Monito'!H36</f>
        <v>276.56031636863827</v>
      </c>
      <c r="AF34" s="13">
        <f>Y34/'Customers - 2.1.2 Market Monito'!I36</f>
        <v>307.11886949080019</v>
      </c>
      <c r="AG34" s="13">
        <f>Z34/'Customers - 2.1.2 Market Monito'!J36</f>
        <v>305.86036225779276</v>
      </c>
      <c r="AH34" s="13">
        <f>AA34/'Customers - 2.1.2 Market Monito'!K36</f>
        <v>335.57430039592282</v>
      </c>
      <c r="AI34" s="13">
        <f>AB34/'Customers - 2.1.2 Market Monito'!L36</f>
        <v>351.13180097168703</v>
      </c>
      <c r="AM34" s="9">
        <f>X34/'Circuit km - 2.1.5.5 Utility Ch'!Z36</f>
        <v>12816.532270916336</v>
      </c>
      <c r="AN34" s="9">
        <f>Y34/'Circuit km - 2.1.5.5 Utility Ch'!AA36</f>
        <v>14240.809484126985</v>
      </c>
      <c r="AO34" s="9">
        <f>Z34/'Circuit km - 2.1.5.5 Utility Ch'!AB36</f>
        <v>14406.994047619048</v>
      </c>
      <c r="AP34" s="9">
        <f>AA34/'Circuit km - 2.1.5.5 Utility Ch'!AC36</f>
        <v>15745.464505928852</v>
      </c>
      <c r="AQ34" s="9">
        <f>AB34/'Circuit km - 2.1.5.5 Utility Ch'!AD36</f>
        <v>16503.194645669289</v>
      </c>
      <c r="AT34" s="9">
        <f>X34/'FTE - 2.1.5.1 Labour Analysis'!J34</f>
        <v>187686.67444574097</v>
      </c>
      <c r="AU34" s="9">
        <f>Y34/'FTE - 2.1.5.1 Labour Analysis'!K34</f>
        <v>243962.20190346704</v>
      </c>
      <c r="AV34" s="9">
        <f>Z34/'FTE - 2.1.5.1 Labour Analysis'!L34</f>
        <v>224108.79629629629</v>
      </c>
      <c r="AW34" s="9">
        <f>AA34/'FTE - 2.1.5.1 Labour Analysis'!M34</f>
        <v>246662.6947368421</v>
      </c>
      <c r="AX34" s="9">
        <f>AB34/'FTE - 2.1.5.1 Labour Analysis'!N34</f>
        <v>249512.5857142857</v>
      </c>
      <c r="BA34" s="158">
        <f>X34/('Metered Consumption kWh - 2.1.5'!J36/1000)</f>
        <v>17.831800529022569</v>
      </c>
      <c r="BB34" s="158">
        <f>Y34/('Metered Consumption kWh - 2.1.5'!K36/1000)</f>
        <v>19.112995168479827</v>
      </c>
      <c r="BC34" s="158">
        <f>Z34/('Metered Consumption kWh - 2.1.5'!L36/1000)</f>
        <v>18.118227359546594</v>
      </c>
      <c r="BD34" s="158">
        <f>AA34/('Metered Consumption kWh - 2.1.5'!M36/1000)</f>
        <v>20.292872135662403</v>
      </c>
      <c r="BE34" s="158">
        <f>AB34/('Metered Consumption kWh - 2.1.5'!N36/1000)</f>
        <v>22.747147065205588</v>
      </c>
      <c r="BH34" s="9">
        <f>X34/'Capital - 2.1.5.2 Capital and L'!W34</f>
        <v>1.3760709069606432</v>
      </c>
      <c r="BI34" s="9">
        <f>Y34/'Capital - 2.1.5.2 Capital and L'!X34</f>
        <v>1.8342910378563848</v>
      </c>
      <c r="BJ34" s="9">
        <f>Z34/'Capital - 2.1.5.2 Capital and L'!Y34</f>
        <v>1.321686733018288</v>
      </c>
      <c r="BK34" s="9">
        <f>AA34/'Capital - 2.1.5.2 Capital and L'!Z34</f>
        <v>2.0072700153921672</v>
      </c>
      <c r="BL34" s="9">
        <f>AB34/'Capital - 2.1.5.2 Capital and L'!AA34</f>
        <v>1.3968482360590433</v>
      </c>
      <c r="BO34" s="238" t="s">
        <v>124</v>
      </c>
      <c r="BP34" s="239">
        <v>6975235.5999999996</v>
      </c>
      <c r="BQ34" s="240">
        <v>7193339.9900000002</v>
      </c>
      <c r="BR34" s="240">
        <v>7315107.5</v>
      </c>
      <c r="BS34" s="240">
        <v>8042742.5199999996</v>
      </c>
      <c r="BT34" s="240">
        <v>9073309.4399999995</v>
      </c>
      <c r="BU34" s="241">
        <v>38599735.049999997</v>
      </c>
      <c r="BW34" s="9">
        <f>BP33/'FTE - 2.1.5.1 Labour Analysis'!J33</f>
        <v>572463.40646808513</v>
      </c>
      <c r="BX34" s="9">
        <f>BQ33/'FTE - 2.1.5.1 Labour Analysis'!K33</f>
        <v>561421.18738341529</v>
      </c>
      <c r="BY34" s="9">
        <f>BR33/'FTE - 2.1.5.1 Labour Analysis'!L33</f>
        <v>588222.26916975144</v>
      </c>
      <c r="BZ34" s="9">
        <f>BS33/'FTE - 2.1.5.1 Labour Analysis'!M33</f>
        <v>619128.34302733012</v>
      </c>
      <c r="CA34" s="9">
        <f>BT33/'FTE - 2.1.5.1 Labour Analysis'!N33</f>
        <v>695578.34965277778</v>
      </c>
      <c r="CE34" s="238" t="s">
        <v>124</v>
      </c>
      <c r="CF34" s="239">
        <v>0.79206002361751981</v>
      </c>
      <c r="CG34" s="240">
        <v>0.82454159734627452</v>
      </c>
      <c r="CH34" s="240">
        <v>0.79237494780641493</v>
      </c>
      <c r="CI34" s="240">
        <v>0.84268294491477791</v>
      </c>
      <c r="CJ34" s="240">
        <v>0.87197797703324964</v>
      </c>
      <c r="CK34" s="241">
        <v>4.1236374907182363</v>
      </c>
    </row>
    <row r="35" spans="1:89" ht="14.4">
      <c r="A35" s="130" t="s">
        <v>100</v>
      </c>
      <c r="B35" s="131">
        <v>2021</v>
      </c>
      <c r="C35" s="131">
        <v>94769780</v>
      </c>
      <c r="D35" s="131">
        <v>22812069</v>
      </c>
      <c r="E35" s="131">
        <v>-94769781</v>
      </c>
      <c r="F35" s="131">
        <v>1332963</v>
      </c>
      <c r="G35" s="131">
        <v>-3520217</v>
      </c>
      <c r="H35" s="131">
        <v>-1082631</v>
      </c>
      <c r="I35" s="131">
        <v>-8846435</v>
      </c>
      <c r="J35" s="131">
        <v>-4672294</v>
      </c>
      <c r="K35" s="131">
        <v>-1615292</v>
      </c>
      <c r="L35" s="131">
        <v>-683000</v>
      </c>
      <c r="M35" s="131">
        <v>0</v>
      </c>
      <c r="N35" s="131">
        <v>3725162</v>
      </c>
      <c r="O35" s="131">
        <v>1007175</v>
      </c>
      <c r="P35" s="131">
        <v>4732337</v>
      </c>
      <c r="Q35" s="131">
        <f t="shared" si="0"/>
        <v>13449283</v>
      </c>
      <c r="R35" s="131">
        <f t="shared" si="1"/>
        <v>18121577</v>
      </c>
      <c r="S35" s="155">
        <f>'PEG - Capital Costs'!G29</f>
        <v>13576798</v>
      </c>
      <c r="T35" s="155">
        <f t="shared" si="19"/>
        <v>27026081</v>
      </c>
      <c r="U35" s="131">
        <f t="shared" si="2"/>
        <v>0.79438550707522404</v>
      </c>
      <c r="W35" s="238" t="s">
        <v>125</v>
      </c>
      <c r="X35" s="239">
        <v>6415808.7400000002</v>
      </c>
      <c r="Y35" s="240">
        <v>6721946.5800000001</v>
      </c>
      <c r="Z35" s="240">
        <v>7053440.1400039997</v>
      </c>
      <c r="AA35" s="240">
        <v>7510560.4300100002</v>
      </c>
      <c r="AB35" s="240">
        <v>7865137.7699999996</v>
      </c>
      <c r="AC35" s="241">
        <v>35566893.660014004</v>
      </c>
      <c r="AE35" s="13">
        <f>X35/'Customers - 2.1.2 Market Monito'!H37</f>
        <v>284.79264648437498</v>
      </c>
      <c r="AF35" s="13">
        <f>Y35/'Customers - 2.1.2 Market Monito'!I37</f>
        <v>297.90580482184009</v>
      </c>
      <c r="AG35" s="13">
        <f>Z35/'Customers - 2.1.2 Market Monito'!J37</f>
        <v>310.20494942404781</v>
      </c>
      <c r="AH35" s="13">
        <f>AA35/'Customers - 2.1.2 Market Monito'!K37</f>
        <v>327.85753579579188</v>
      </c>
      <c r="AI35" s="13">
        <f>AB35/'Customers - 2.1.2 Market Monito'!L37</f>
        <v>341.14672608978526</v>
      </c>
      <c r="AM35" s="9">
        <f>X35/'Circuit km - 2.1.5.5 Utility Ch'!Z37</f>
        <v>7104.993067552603</v>
      </c>
      <c r="AN35" s="9">
        <f>Y35/'Circuit km - 2.1.5.5 Utility Ch'!AA37</f>
        <v>7552.7489662921353</v>
      </c>
      <c r="AO35" s="9">
        <f>Z35/'Circuit km - 2.1.5.5 Utility Ch'!AB37</f>
        <v>7845.8733481690761</v>
      </c>
      <c r="AP35" s="9">
        <f>AA35/'Circuit km - 2.1.5.5 Utility Ch'!AC37</f>
        <v>8298.9618011160219</v>
      </c>
      <c r="AQ35" s="9">
        <f>AB35/'Circuit km - 2.1.5.5 Utility Ch'!AD37</f>
        <v>8719.6649334811518</v>
      </c>
      <c r="AT35" s="9">
        <f>X35/'FTE - 2.1.5.1 Labour Analysis'!J35</f>
        <v>125800.17137254903</v>
      </c>
      <c r="AU35" s="9">
        <f>Y35/'FTE - 2.1.5.1 Labour Analysis'!K35</f>
        <v>137182.58326530614</v>
      </c>
      <c r="AV35" s="9">
        <f>Z35/'FTE - 2.1.5.1 Labour Analysis'!L35</f>
        <v>150073.1944681702</v>
      </c>
      <c r="AW35" s="9">
        <f>AA35/'FTE - 2.1.5.1 Labour Analysis'!M35</f>
        <v>156470.00895854167</v>
      </c>
      <c r="AX35" s="9">
        <f>AB35/'FTE - 2.1.5.1 Labour Analysis'!N35</f>
        <v>170981.25586956521</v>
      </c>
      <c r="BA35" s="158">
        <f>X35/('Metered Consumption kWh - 2.1.5'!J37/1000)</f>
        <v>12.988503983059879</v>
      </c>
      <c r="BB35" s="158">
        <f>Y35/('Metered Consumption kWh - 2.1.5'!K37/1000)</f>
        <v>13.353128712682748</v>
      </c>
      <c r="BC35" s="158">
        <f>Z35/('Metered Consumption kWh - 2.1.5'!L37/1000)</f>
        <v>14.123427315697924</v>
      </c>
      <c r="BD35" s="158">
        <f>AA35/('Metered Consumption kWh - 2.1.5'!M37/1000)</f>
        <v>14.994861648373305</v>
      </c>
      <c r="BE35" s="158">
        <f>AB35/('Metered Consumption kWh - 2.1.5'!N37/1000)</f>
        <v>15.9660472777742</v>
      </c>
      <c r="BH35" s="9">
        <f>X35/'Capital - 2.1.5.2 Capital and L'!W35</f>
        <v>0.86029875623051333</v>
      </c>
      <c r="BI35" s="9">
        <f>Y35/'Capital - 2.1.5.2 Capital and L'!X35</f>
        <v>1.0651209845713099</v>
      </c>
      <c r="BJ35" s="9">
        <f>Z35/'Capital - 2.1.5.2 Capital and L'!Y35</f>
        <v>1.1534992264701167</v>
      </c>
      <c r="BK35" s="9">
        <f>AA35/'Capital - 2.1.5.2 Capital and L'!Z35</f>
        <v>1.3967148649230172</v>
      </c>
      <c r="BL35" s="9">
        <f>AB35/'Capital - 2.1.5.2 Capital and L'!AA35</f>
        <v>0.85323903173114879</v>
      </c>
      <c r="BO35" s="238" t="s">
        <v>125</v>
      </c>
      <c r="BP35" s="239">
        <v>18605343.740000002</v>
      </c>
      <c r="BQ35" s="240">
        <v>18409813.579999998</v>
      </c>
      <c r="BR35" s="240">
        <v>18738024.140004002</v>
      </c>
      <c r="BS35" s="240">
        <v>20293788.430009998</v>
      </c>
      <c r="BT35" s="240">
        <v>23212613.77</v>
      </c>
      <c r="BU35" s="241">
        <v>99259583.660013989</v>
      </c>
      <c r="BW35" s="9">
        <f>BP34/'FTE - 2.1.5.1 Labour Analysis'!J34</f>
        <v>406956.56942823803</v>
      </c>
      <c r="BX35" s="9">
        <f>BQ34/'FTE - 2.1.5.1 Labour Analysis'!K34</f>
        <v>489010.1964649898</v>
      </c>
      <c r="BY35" s="9">
        <f>BR34/'FTE - 2.1.5.1 Labour Analysis'!L34</f>
        <v>451549.84567901236</v>
      </c>
      <c r="BZ35" s="9">
        <f>BS34/'FTE - 2.1.5.1 Labour Analysis'!M34</f>
        <v>498002.63281733746</v>
      </c>
      <c r="CA35" s="9">
        <f>BT34/'FTE - 2.1.5.1 Labour Analysis'!N34</f>
        <v>540077.94285714277</v>
      </c>
      <c r="CE35" s="238" t="s">
        <v>125</v>
      </c>
      <c r="CF35" s="239">
        <v>0.82342818203395229</v>
      </c>
      <c r="CG35" s="240">
        <v>0.85076243481945735</v>
      </c>
      <c r="CH35" s="240">
        <v>0.68344061024621394</v>
      </c>
      <c r="CI35" s="240">
        <v>0.74184846394686377</v>
      </c>
      <c r="CJ35" s="240">
        <v>0.74179988335968428</v>
      </c>
      <c r="CK35" s="241">
        <v>3.8412795744061716</v>
      </c>
    </row>
    <row r="36" spans="1:89" ht="14.4">
      <c r="A36" s="126" t="s">
        <v>100</v>
      </c>
      <c r="B36" s="127">
        <v>2022</v>
      </c>
      <c r="C36" s="127">
        <v>98012963</v>
      </c>
      <c r="D36" s="127">
        <v>23824753</v>
      </c>
      <c r="E36" s="127">
        <v>-98012963</v>
      </c>
      <c r="F36" s="127">
        <v>1328482</v>
      </c>
      <c r="G36" s="127">
        <v>-3923300</v>
      </c>
      <c r="H36" s="127">
        <v>-1185435</v>
      </c>
      <c r="I36" s="127">
        <v>-9403902</v>
      </c>
      <c r="J36" s="127">
        <v>-4996587</v>
      </c>
      <c r="K36" s="127">
        <v>-1695901</v>
      </c>
      <c r="L36" s="127">
        <v>-614000</v>
      </c>
      <c r="M36" s="127">
        <v>0</v>
      </c>
      <c r="N36" s="127">
        <v>3334110</v>
      </c>
      <c r="O36" s="127">
        <v>0</v>
      </c>
      <c r="P36" s="127">
        <v>3334110</v>
      </c>
      <c r="Q36" s="127">
        <f t="shared" si="0"/>
        <v>14512637</v>
      </c>
      <c r="R36" s="127">
        <f t="shared" si="1"/>
        <v>19509224</v>
      </c>
      <c r="S36" s="154">
        <f>'PEG - Capital Costs'!G30</f>
        <v>15471223</v>
      </c>
      <c r="T36" s="154">
        <f t="shared" si="19"/>
        <v>29983860</v>
      </c>
      <c r="U36" s="127">
        <f t="shared" si="2"/>
        <v>0.81886364152442626</v>
      </c>
      <c r="W36" s="238" t="s">
        <v>286</v>
      </c>
      <c r="X36" s="239">
        <v>1101747.3900000001</v>
      </c>
      <c r="Y36" s="240">
        <v>1088277.08</v>
      </c>
      <c r="Z36" s="240">
        <v>1156000.04</v>
      </c>
      <c r="AA36" s="240">
        <v>1193913.93</v>
      </c>
      <c r="AB36" s="240">
        <v>1270961.23</v>
      </c>
      <c r="AC36" s="241">
        <v>5810899.6699999999</v>
      </c>
      <c r="AE36" s="13">
        <f>X36/'Customers - 2.1.2 Market Monito'!H38</f>
        <v>408.05458888888893</v>
      </c>
      <c r="AF36" s="13">
        <f>Y36/'Customers - 2.1.2 Market Monito'!I38</f>
        <v>409.28058668672435</v>
      </c>
      <c r="AG36" s="13">
        <f>Z36/'Customers - 2.1.2 Market Monito'!J38</f>
        <v>425.78270349907922</v>
      </c>
      <c r="AH36" s="13">
        <f>AA36/'Customers - 2.1.2 Market Monito'!K38</f>
        <v>438.93894485294118</v>
      </c>
      <c r="AI36" s="13">
        <f>AB36/'Customers - 2.1.2 Market Monito'!L38</f>
        <v>474.59343913368184</v>
      </c>
      <c r="AM36" s="9">
        <f>X36/'Circuit km - 2.1.5.5 Utility Ch'!Z38</f>
        <v>15517.568873239439</v>
      </c>
      <c r="AN36" s="9">
        <f>Y36/'Circuit km - 2.1.5.5 Utility Ch'!AA38</f>
        <v>15327.8461971831</v>
      </c>
      <c r="AO36" s="9">
        <f>Z36/'Circuit km - 2.1.5.5 Utility Ch'!AB38</f>
        <v>16281.690704225353</v>
      </c>
      <c r="AP36" s="9">
        <f>AA36/'Circuit km - 2.1.5.5 Utility Ch'!AC38</f>
        <v>16815.689154929576</v>
      </c>
      <c r="AQ36" s="9">
        <f>AB36/'Circuit km - 2.1.5.5 Utility Ch'!AD38</f>
        <v>17900.862394366199</v>
      </c>
      <c r="AT36" s="9">
        <f>X36/'FTE - 2.1.5.1 Labour Analysis'!J36</f>
        <v>157392.48428571431</v>
      </c>
      <c r="AU36" s="9">
        <f>Y36/'FTE - 2.1.5.1 Labour Analysis'!K36</f>
        <v>155468.15428571429</v>
      </c>
      <c r="AV36" s="9">
        <f>Z36/'FTE - 2.1.5.1 Labour Analysis'!L36</f>
        <v>165142.86285714287</v>
      </c>
      <c r="AW36" s="9">
        <f>AA36/'FTE - 2.1.5.1 Labour Analysis'!M36</f>
        <v>170559.13285714286</v>
      </c>
      <c r="AX36" s="9">
        <f>AB36/'FTE - 2.1.5.1 Labour Analysis'!N36</f>
        <v>158870.15375</v>
      </c>
      <c r="BA36" s="158">
        <f>X36/('Metered Consumption kWh - 2.1.5'!J38/1000)</f>
        <v>14.170735104213934</v>
      </c>
      <c r="BB36" s="158">
        <f>Y36/('Metered Consumption kWh - 2.1.5'!K38/1000)</f>
        <v>14.62825679036008</v>
      </c>
      <c r="BC36" s="158">
        <f>Z36/('Metered Consumption kWh - 2.1.5'!L38/1000)</f>
        <v>15.611446600171623</v>
      </c>
      <c r="BD36" s="158">
        <f>AA36/('Metered Consumption kWh - 2.1.5'!M38/1000)</f>
        <v>15.756948077759887</v>
      </c>
      <c r="BE36" s="158">
        <f>AB36/('Metered Consumption kWh - 2.1.5'!N38/1000)</f>
        <v>17.052887400342545</v>
      </c>
      <c r="BH36" s="9">
        <f>X36/'Capital - 2.1.5.2 Capital and L'!W36</f>
        <v>6.1397729947651731</v>
      </c>
      <c r="BI36" s="9">
        <f>Y36/'Capital - 2.1.5.2 Capital and L'!X36</f>
        <v>5.785552284408281</v>
      </c>
      <c r="BJ36" s="9">
        <f>Z36/'Capital - 2.1.5.2 Capital and L'!Y36</f>
        <v>2.7782242883942834</v>
      </c>
      <c r="BK36" s="9">
        <f>AA36/'Capital - 2.1.5.2 Capital and L'!Z36</f>
        <v>3.4804293795185983</v>
      </c>
      <c r="BL36" s="9">
        <f>AB36/'Capital - 2.1.5.2 Capital and L'!AA36</f>
        <v>5.0633535282710866</v>
      </c>
      <c r="BO36" s="238" t="s">
        <v>286</v>
      </c>
      <c r="BP36" s="239">
        <v>1470269.3900000001</v>
      </c>
      <c r="BQ36" s="240">
        <v>1441367.08</v>
      </c>
      <c r="BR36" s="240">
        <v>1530730.04</v>
      </c>
      <c r="BS36" s="240">
        <v>1620499.93</v>
      </c>
      <c r="BT36" s="240">
        <v>1776899.23</v>
      </c>
      <c r="BU36" s="241">
        <v>7839765.6699999999</v>
      </c>
      <c r="BW36" s="9">
        <f>BP35/'FTE - 2.1.5.1 Labour Analysis'!J35</f>
        <v>364810.66156862752</v>
      </c>
      <c r="BX36" s="9">
        <f>BQ35/'FTE - 2.1.5.1 Labour Analysis'!K35</f>
        <v>375710.48122448975</v>
      </c>
      <c r="BY36" s="9">
        <f>BR35/'FTE - 2.1.5.1 Labour Analysis'!L35</f>
        <v>398681.36468093621</v>
      </c>
      <c r="BZ36" s="9">
        <f>BS35/'FTE - 2.1.5.1 Labour Analysis'!M35</f>
        <v>422787.25895854161</v>
      </c>
      <c r="CA36" s="9">
        <f>BT35/'FTE - 2.1.5.1 Labour Analysis'!N35</f>
        <v>504622.03847826086</v>
      </c>
      <c r="CE36" s="238" t="s">
        <v>286</v>
      </c>
      <c r="CF36" s="239">
        <v>0.99173914337775582</v>
      </c>
      <c r="CG36" s="240">
        <v>1.0910778246676025</v>
      </c>
      <c r="CH36" s="240">
        <v>1.0187193750728896</v>
      </c>
      <c r="CI36" s="240">
        <v>1.0525695894769429</v>
      </c>
      <c r="CJ36" s="240">
        <v>1.0958270143786155</v>
      </c>
      <c r="CK36" s="241">
        <v>5.2499329469738063</v>
      </c>
    </row>
    <row r="37" spans="1:89" ht="14.4">
      <c r="A37" s="130" t="s">
        <v>100</v>
      </c>
      <c r="B37" s="131">
        <v>2023</v>
      </c>
      <c r="C37" s="131">
        <v>93053868</v>
      </c>
      <c r="D37" s="131">
        <v>25540454</v>
      </c>
      <c r="E37" s="131">
        <v>-93053868</v>
      </c>
      <c r="F37" s="131">
        <v>1759600</v>
      </c>
      <c r="G37" s="131">
        <v>-3542742</v>
      </c>
      <c r="H37" s="131">
        <v>-1181077</v>
      </c>
      <c r="I37" s="131">
        <v>-9647142</v>
      </c>
      <c r="J37" s="131">
        <v>-5545498</v>
      </c>
      <c r="K37" s="131">
        <v>-2510971</v>
      </c>
      <c r="L37" s="131">
        <v>-751000</v>
      </c>
      <c r="M37" s="131">
        <v>20000</v>
      </c>
      <c r="N37" s="131">
        <v>4141624</v>
      </c>
      <c r="O37" s="131">
        <v>-585062</v>
      </c>
      <c r="P37" s="131">
        <v>3556562</v>
      </c>
      <c r="Q37" s="131">
        <f t="shared" si="0"/>
        <v>14370961</v>
      </c>
      <c r="R37" s="131">
        <f t="shared" si="1"/>
        <v>19916459</v>
      </c>
      <c r="S37" s="155">
        <f>'PEG - Capital Costs'!G31</f>
        <v>18631928</v>
      </c>
      <c r="T37" s="155">
        <f t="shared" si="19"/>
        <v>33002889</v>
      </c>
      <c r="U37" s="131">
        <f t="shared" si="2"/>
        <v>0.77980050785314936</v>
      </c>
      <c r="W37" s="238" t="s">
        <v>127</v>
      </c>
      <c r="X37" s="239">
        <v>508296.92000000004</v>
      </c>
      <c r="Y37" s="240">
        <v>503142.62</v>
      </c>
      <c r="Z37" s="240">
        <v>519494.56</v>
      </c>
      <c r="AA37" s="240">
        <v>577012.42000000004</v>
      </c>
      <c r="AB37" s="240">
        <v>613578.04999999993</v>
      </c>
      <c r="AC37" s="241">
        <v>2721524.57</v>
      </c>
      <c r="AE37" s="13">
        <f>X37/'Customers - 2.1.2 Market Monito'!H39</f>
        <v>408.59881028938912</v>
      </c>
      <c r="AF37" s="13">
        <f>Y37/'Customers - 2.1.2 Market Monito'!I39</f>
        <v>395.2416496465043</v>
      </c>
      <c r="AG37" s="13">
        <f>Z37/'Customers - 2.1.2 Market Monito'!J39</f>
        <v>411.31794140934284</v>
      </c>
      <c r="AH37" s="13">
        <f>AA37/'Customers - 2.1.2 Market Monito'!K39</f>
        <v>455.05711356466878</v>
      </c>
      <c r="AI37" s="13">
        <f>AB37/'Customers - 2.1.2 Market Monito'!L39</f>
        <v>480.10802034428792</v>
      </c>
      <c r="AM37" s="9">
        <f>X37/'Circuit km - 2.1.5.5 Utility Ch'!Z39</f>
        <v>24204.615238095241</v>
      </c>
      <c r="AN37" s="9">
        <f>Y37/'Circuit km - 2.1.5.5 Utility Ch'!AA39</f>
        <v>23959.172380952379</v>
      </c>
      <c r="AO37" s="9">
        <f>Z37/'Circuit km - 2.1.5.5 Utility Ch'!AB39</f>
        <v>24737.836190476191</v>
      </c>
      <c r="AP37" s="9">
        <f>AA37/'Circuit km - 2.1.5.5 Utility Ch'!AC39</f>
        <v>27476.781904761905</v>
      </c>
      <c r="AQ37" s="9">
        <f>AB37/'Circuit km - 2.1.5.5 Utility Ch'!AD39</f>
        <v>29218.002380952377</v>
      </c>
      <c r="AT37" s="9">
        <f>X37/'FTE - 2.1.5.1 Labour Analysis'!J37</f>
        <v>169432.30666666667</v>
      </c>
      <c r="AU37" s="9" t="e">
        <f>Y37/'FTE - 2.1.5.1 Labour Analysis'!K37</f>
        <v>#DIV/0!</v>
      </c>
      <c r="AV37" s="9">
        <f>Z37/'FTE - 2.1.5.1 Labour Analysis'!L37</f>
        <v>173164.85333333333</v>
      </c>
      <c r="AW37" s="9">
        <f>AA37/'FTE - 2.1.5.1 Labour Analysis'!M37</f>
        <v>192337.47333333336</v>
      </c>
      <c r="AX37" s="9">
        <f>AB37/'FTE - 2.1.5.1 Labour Analysis'!N37</f>
        <v>204526.01666666663</v>
      </c>
      <c r="BA37" s="158">
        <f>X37/('Metered Consumption kWh - 2.1.5'!J39/1000)</f>
        <v>24.215288414741281</v>
      </c>
      <c r="BB37" s="158">
        <f>Y37/('Metered Consumption kWh - 2.1.5'!K39/1000)</f>
        <v>24.6348608639959</v>
      </c>
      <c r="BC37" s="158">
        <f>Z37/('Metered Consumption kWh - 2.1.5'!L39/1000)</f>
        <v>26.130247393411366</v>
      </c>
      <c r="BD37" s="158">
        <f>AA37/('Metered Consumption kWh - 2.1.5'!M39/1000)</f>
        <v>28.655945402113474</v>
      </c>
      <c r="BE37" s="158">
        <f>AB37/('Metered Consumption kWh - 2.1.5'!N39/1000)</f>
        <v>31.80746969369596</v>
      </c>
      <c r="BH37" s="9">
        <f>X37/'Capital - 2.1.5.2 Capital and L'!W37</f>
        <v>3.2473848905925573</v>
      </c>
      <c r="BI37" s="9">
        <f>Y37/'Capital - 2.1.5.2 Capital and L'!X37</f>
        <v>5.1058894708652041</v>
      </c>
      <c r="BJ37" s="9">
        <f>Z37/'Capital - 2.1.5.2 Capital and L'!Y37</f>
        <v>3.6166427179058758</v>
      </c>
      <c r="BK37" s="9">
        <f>AA37/'Capital - 2.1.5.2 Capital and L'!Z37</f>
        <v>3.075546044250665</v>
      </c>
      <c r="BL37" s="9">
        <f>AB37/'Capital - 2.1.5.2 Capital and L'!AA37</f>
        <v>6.7765837462639649</v>
      </c>
      <c r="BO37" s="238" t="s">
        <v>127</v>
      </c>
      <c r="BP37" s="239">
        <v>660862.92000000004</v>
      </c>
      <c r="BQ37" s="240">
        <v>651349.62</v>
      </c>
      <c r="BR37" s="240">
        <v>673870.56</v>
      </c>
      <c r="BS37" s="240">
        <v>757262.42</v>
      </c>
      <c r="BT37" s="240">
        <v>825652.04999999993</v>
      </c>
      <c r="BU37" s="241">
        <v>3568997.57</v>
      </c>
      <c r="BW37" s="9">
        <f>BP36/'FTE - 2.1.5.1 Labour Analysis'!J36</f>
        <v>210038.48428571431</v>
      </c>
      <c r="BX37" s="9">
        <f>BQ36/'FTE - 2.1.5.1 Labour Analysis'!K36</f>
        <v>205909.58285714287</v>
      </c>
      <c r="BY37" s="9">
        <f>BR36/'FTE - 2.1.5.1 Labour Analysis'!L36</f>
        <v>218675.72</v>
      </c>
      <c r="BZ37" s="9">
        <f>BS36/'FTE - 2.1.5.1 Labour Analysis'!M36</f>
        <v>231499.99</v>
      </c>
      <c r="CA37" s="9">
        <f>BT36/'FTE - 2.1.5.1 Labour Analysis'!N36</f>
        <v>222112.40375</v>
      </c>
      <c r="CE37" s="238" t="s">
        <v>127</v>
      </c>
      <c r="CF37" s="239">
        <v>1.0539151873368244</v>
      </c>
      <c r="CG37" s="240">
        <v>1.020632375957593</v>
      </c>
      <c r="CH37" s="240">
        <v>1.017663033730672</v>
      </c>
      <c r="CI37" s="240">
        <v>1.1114449042569001</v>
      </c>
      <c r="CJ37" s="240">
        <v>1.1332498197502743</v>
      </c>
      <c r="CK37" s="241">
        <v>5.3369053210322637</v>
      </c>
    </row>
    <row r="38" spans="1:89" ht="14.4">
      <c r="A38" s="126" t="s">
        <v>101</v>
      </c>
      <c r="B38" s="127">
        <v>2015</v>
      </c>
      <c r="C38" s="127">
        <v>197721068.94</v>
      </c>
      <c r="D38" s="127">
        <v>28825777.050000001</v>
      </c>
      <c r="E38" s="127">
        <v>-197721068.94</v>
      </c>
      <c r="F38" s="127">
        <v>2770757.99</v>
      </c>
      <c r="G38" s="127">
        <v>-5320446.88</v>
      </c>
      <c r="H38" s="127">
        <v>-3701169.84</v>
      </c>
      <c r="I38" s="127">
        <v>-9033022.3699999992</v>
      </c>
      <c r="J38" s="127">
        <v>-5028921.3099999996</v>
      </c>
      <c r="K38" s="127">
        <v>-3198166.44</v>
      </c>
      <c r="L38" s="127">
        <v>987458.47</v>
      </c>
      <c r="M38" s="127">
        <v>-509575</v>
      </c>
      <c r="N38" s="127">
        <v>5792691.6700000204</v>
      </c>
      <c r="O38" s="127"/>
      <c r="P38" s="127">
        <v>5792691.6700000204</v>
      </c>
      <c r="Q38" s="127">
        <f t="shared" si="0"/>
        <v>18054639.089999996</v>
      </c>
      <c r="R38" s="127">
        <f t="shared" si="1"/>
        <v>23083560.399999995</v>
      </c>
      <c r="S38" s="127"/>
      <c r="T38" s="127"/>
      <c r="U38" s="127">
        <f t="shared" si="2"/>
        <v>0.80079577247684275</v>
      </c>
      <c r="W38" s="238" t="s">
        <v>128</v>
      </c>
      <c r="X38" s="239">
        <v>1115530.03</v>
      </c>
      <c r="Y38" s="240">
        <v>1152776.33</v>
      </c>
      <c r="Z38" s="240">
        <v>1283080.56</v>
      </c>
      <c r="AA38" s="240">
        <v>1289536.6600000001</v>
      </c>
      <c r="AB38" s="240">
        <v>1582709.13</v>
      </c>
      <c r="AC38" s="241">
        <v>6423632.71</v>
      </c>
      <c r="AE38" s="13">
        <f>X38/'Customers - 2.1.2 Market Monito'!H40</f>
        <v>201.03262389619752</v>
      </c>
      <c r="AF38" s="13">
        <f>Y38/'Customers - 2.1.2 Market Monito'!I40</f>
        <v>210.59121848739497</v>
      </c>
      <c r="AG38" s="13">
        <f>Z38/'Customers - 2.1.2 Market Monito'!J40</f>
        <v>230.10770444763273</v>
      </c>
      <c r="AH38" s="13">
        <f>AA38/'Customers - 2.1.2 Market Monito'!K40</f>
        <v>229.16947929625024</v>
      </c>
      <c r="AI38" s="13">
        <f>AB38/'Customers - 2.1.2 Market Monito'!L40</f>
        <v>280.62218617021273</v>
      </c>
      <c r="AM38" s="9">
        <f>X38/'Circuit km - 2.1.5.5 Utility Ch'!Z40</f>
        <v>15711.690563380282</v>
      </c>
      <c r="AN38" s="9">
        <f>Y38/'Circuit km - 2.1.5.5 Utility Ch'!AA40</f>
        <v>16236.286338028171</v>
      </c>
      <c r="AO38" s="9">
        <f>Z38/'Circuit km - 2.1.5.5 Utility Ch'!AB40</f>
        <v>17820.563333333335</v>
      </c>
      <c r="AP38" s="9">
        <f>AA38/'Circuit km - 2.1.5.5 Utility Ch'!AC40</f>
        <v>17664.88575342466</v>
      </c>
      <c r="AQ38" s="9">
        <f>AB38/'Circuit km - 2.1.5.5 Utility Ch'!AD40</f>
        <v>21680.946986301369</v>
      </c>
      <c r="AT38" s="9">
        <f>X38/'FTE - 2.1.5.1 Labour Analysis'!J38</f>
        <v>223106.00599999999</v>
      </c>
      <c r="AU38" s="9">
        <f>Y38/'FTE - 2.1.5.1 Labour Analysis'!K38</f>
        <v>230555.266</v>
      </c>
      <c r="AV38" s="9">
        <f>Z38/'FTE - 2.1.5.1 Labour Analysis'!L38</f>
        <v>256616.11200000002</v>
      </c>
      <c r="AW38" s="9">
        <f>AA38/'FTE - 2.1.5.1 Labour Analysis'!M38</f>
        <v>257907.33200000002</v>
      </c>
      <c r="AX38" s="9">
        <f>AB38/'FTE - 2.1.5.1 Labour Analysis'!N38</f>
        <v>316541.826</v>
      </c>
      <c r="BA38" s="158">
        <f>X38/('Metered Consumption kWh - 2.1.5'!J40/1000)</f>
        <v>7.8963635807260326</v>
      </c>
      <c r="BB38" s="158">
        <f>Y38/('Metered Consumption kWh - 2.1.5'!K40/1000)</f>
        <v>8.4098373597737233</v>
      </c>
      <c r="BC38" s="158">
        <f>Z38/('Metered Consumption kWh - 2.1.5'!L40/1000)</f>
        <v>9.2789848650005009</v>
      </c>
      <c r="BD38" s="158">
        <f>AA38/('Metered Consumption kWh - 2.1.5'!M40/1000)</f>
        <v>9.1346060096298363</v>
      </c>
      <c r="BE38" s="158">
        <f>AB38/('Metered Consumption kWh - 2.1.5'!N40/1000)</f>
        <v>11.504077281794725</v>
      </c>
      <c r="BH38" s="9">
        <f>X38/'Capital - 2.1.5.2 Capital and L'!W38</f>
        <v>6.6640582454673076</v>
      </c>
      <c r="BI38" s="9">
        <f>Y38/'Capital - 2.1.5.2 Capital and L'!X38</f>
        <v>5.073926130428636</v>
      </c>
      <c r="BJ38" s="9">
        <f>Z38/'Capital - 2.1.5.2 Capital and L'!Y38</f>
        <v>4.7167168477164436</v>
      </c>
      <c r="BK38" s="9">
        <f>AA38/'Capital - 2.1.5.2 Capital and L'!Z38</f>
        <v>3.9366337515031748</v>
      </c>
      <c r="BL38" s="9">
        <f>AB38/'Capital - 2.1.5.2 Capital and L'!AA38</f>
        <v>3.0033713013673009</v>
      </c>
      <c r="BO38" s="238" t="s">
        <v>128</v>
      </c>
      <c r="BP38" s="239">
        <v>1729414.03</v>
      </c>
      <c r="BQ38" s="240">
        <v>1732499.33</v>
      </c>
      <c r="BR38" s="240">
        <v>1859702.56</v>
      </c>
      <c r="BS38" s="240">
        <v>1926437.6600000001</v>
      </c>
      <c r="BT38" s="240">
        <v>2354808.13</v>
      </c>
      <c r="BU38" s="241">
        <v>9602861.7100000009</v>
      </c>
      <c r="BW38" s="9">
        <f>BP37/'FTE - 2.1.5.1 Labour Analysis'!J37</f>
        <v>220287.64</v>
      </c>
      <c r="BX38" s="9" t="e">
        <f>BQ37/'FTE - 2.1.5.1 Labour Analysis'!K37</f>
        <v>#DIV/0!</v>
      </c>
      <c r="BY38" s="9">
        <f>BR37/'FTE - 2.1.5.1 Labour Analysis'!L37</f>
        <v>224623.52000000002</v>
      </c>
      <c r="BZ38" s="9">
        <f>BS37/'FTE - 2.1.5.1 Labour Analysis'!M37</f>
        <v>252420.80666666667</v>
      </c>
      <c r="CA38" s="9">
        <f>BT37/'FTE - 2.1.5.1 Labour Analysis'!N37</f>
        <v>275217.34999999998</v>
      </c>
      <c r="CE38" s="238" t="s">
        <v>128</v>
      </c>
      <c r="CF38" s="239">
        <v>0.81513272690717742</v>
      </c>
      <c r="CG38" s="240">
        <v>0.82144912044926732</v>
      </c>
      <c r="CH38" s="240">
        <v>0.90063558989080605</v>
      </c>
      <c r="CI38" s="240">
        <v>0.86147344691323757</v>
      </c>
      <c r="CJ38" s="240">
        <v>0.98145885004967559</v>
      </c>
      <c r="CK38" s="241">
        <v>4.3801497342101641</v>
      </c>
    </row>
    <row r="39" spans="1:89" ht="14.4">
      <c r="A39" s="130" t="s">
        <v>101</v>
      </c>
      <c r="B39" s="131">
        <v>2016</v>
      </c>
      <c r="C39" s="131">
        <v>221163949.59999999</v>
      </c>
      <c r="D39" s="131">
        <v>29904608.93</v>
      </c>
      <c r="E39" s="131">
        <v>-221163949.59999999</v>
      </c>
      <c r="F39" s="131">
        <v>2288322.5699999998</v>
      </c>
      <c r="G39" s="131">
        <v>-5138245.84</v>
      </c>
      <c r="H39" s="131">
        <v>-4198647.51</v>
      </c>
      <c r="I39" s="131">
        <v>-9095399.4600000009</v>
      </c>
      <c r="J39" s="131">
        <v>-5288691.68</v>
      </c>
      <c r="K39" s="131">
        <v>-3131416.91</v>
      </c>
      <c r="L39" s="131">
        <v>-1173149.4099999999</v>
      </c>
      <c r="M39" s="131">
        <v>598518.66</v>
      </c>
      <c r="N39" s="131">
        <v>4765899.3500000099</v>
      </c>
      <c r="O39" s="131">
        <v>-156918</v>
      </c>
      <c r="P39" s="131">
        <v>4608981.3500000099</v>
      </c>
      <c r="Q39" s="131">
        <f t="shared" si="0"/>
        <v>18432292.810000002</v>
      </c>
      <c r="R39" s="131">
        <f t="shared" si="1"/>
        <v>23720984.490000002</v>
      </c>
      <c r="S39" s="131"/>
      <c r="T39" s="131"/>
      <c r="U39" s="131">
        <f t="shared" si="2"/>
        <v>0.79322169186447211</v>
      </c>
      <c r="W39" s="238" t="s">
        <v>289</v>
      </c>
      <c r="X39" s="239">
        <v>577728423.85000002</v>
      </c>
      <c r="Y39" s="240">
        <v>583167824.93260002</v>
      </c>
      <c r="Z39" s="240">
        <v>591198490.22000003</v>
      </c>
      <c r="AA39" s="240">
        <v>662893335.48000002</v>
      </c>
      <c r="AB39" s="240">
        <v>705339837.96000004</v>
      </c>
      <c r="AC39" s="241">
        <v>3120327912.4426003</v>
      </c>
      <c r="AE39" s="13">
        <f>X39/'Customers - 2.1.2 Market Monito'!H41</f>
        <v>414.44200418080175</v>
      </c>
      <c r="AF39" s="13">
        <f>Y39/'Customers - 2.1.2 Market Monito'!I41</f>
        <v>413.15379771250929</v>
      </c>
      <c r="AG39" s="13">
        <f>Z39/'Customers - 2.1.2 Market Monito'!J41</f>
        <v>415.24300432452253</v>
      </c>
      <c r="AH39" s="13">
        <f>AA39/'Customers - 2.1.2 Market Monito'!K41</f>
        <v>460.42924430917208</v>
      </c>
      <c r="AI39" s="13">
        <f>AB39/'Customers - 2.1.2 Market Monito'!L41</f>
        <v>484.129465888406</v>
      </c>
      <c r="AM39" s="9">
        <f>X39/'Circuit km - 2.1.5.5 Utility Ch'!Z41</f>
        <v>4660.7540082771311</v>
      </c>
      <c r="AN39" s="9">
        <f>Y39/'Circuit km - 2.1.5.5 Utility Ch'!AA41</f>
        <v>4691.2382345153246</v>
      </c>
      <c r="AO39" s="9">
        <f>Z39/'Circuit km - 2.1.5.5 Utility Ch'!AB41</f>
        <v>4746.4473025787602</v>
      </c>
      <c r="AP39" s="9">
        <f>AA39/'Circuit km - 2.1.5.5 Utility Ch'!AC41</f>
        <v>5314.1576184253772</v>
      </c>
      <c r="AQ39" s="9">
        <f>AB39/'Circuit km - 2.1.5.5 Utility Ch'!AD41</f>
        <v>5645.0670515734546</v>
      </c>
      <c r="AT39" s="9">
        <f>X39/'FTE - 2.1.5.1 Labour Analysis'!J39</f>
        <v>124296.13249784854</v>
      </c>
      <c r="AU39" s="9">
        <f>Y39/'FTE - 2.1.5.1 Labour Analysis'!K39</f>
        <v>128876.86738841989</v>
      </c>
      <c r="AV39" s="9">
        <f>Z39/'FTE - 2.1.5.1 Labour Analysis'!L39</f>
        <v>127112.12432165127</v>
      </c>
      <c r="AW39" s="9">
        <f>AA39/'FTE - 2.1.5.1 Labour Analysis'!M39</f>
        <v>134542.99482037753</v>
      </c>
      <c r="AX39" s="9">
        <f>AB39/'FTE - 2.1.5.1 Labour Analysis'!N39</f>
        <v>142176.94778472083</v>
      </c>
      <c r="BA39" s="158">
        <f>X39/('Metered Consumption kWh - 2.1.5'!J41/1000)</f>
        <v>15.707230295059505</v>
      </c>
      <c r="BB39" s="158">
        <f>Y39/('Metered Consumption kWh - 2.1.5'!K41/1000)</f>
        <v>15.760764996228328</v>
      </c>
      <c r="BC39" s="158">
        <f>Z39/('Metered Consumption kWh - 2.1.5'!L41/1000)</f>
        <v>15.706594210077927</v>
      </c>
      <c r="BD39" s="158">
        <f>AA39/('Metered Consumption kWh - 2.1.5'!M41/1000)</f>
        <v>17.68578761004898</v>
      </c>
      <c r="BE39" s="158">
        <f>AB39/('Metered Consumption kWh - 2.1.5'!N41/1000)</f>
        <v>18.738585303742667</v>
      </c>
      <c r="BH39" s="9">
        <f>X39/'Capital - 2.1.5.2 Capital and L'!W39</f>
        <v>0.84994401656547036</v>
      </c>
      <c r="BI39" s="9">
        <f>Y39/'Capital - 2.1.5.2 Capital and L'!X39</f>
        <v>0.76626344967594384</v>
      </c>
      <c r="BJ39" s="9">
        <f>Z39/'Capital - 2.1.5.2 Capital and L'!Y39</f>
        <v>0.73014187137557873</v>
      </c>
      <c r="BK39" s="9">
        <f>AA39/'Capital - 2.1.5.2 Capital and L'!Z39</f>
        <v>0.72757704553647773</v>
      </c>
      <c r="BL39" s="9">
        <f>AB39/'Capital - 2.1.5.2 Capital and L'!AA39</f>
        <v>0.65526002203742861</v>
      </c>
      <c r="BO39" s="238" t="s">
        <v>289</v>
      </c>
      <c r="BP39" s="239">
        <v>1465444218.8499999</v>
      </c>
      <c r="BQ39" s="240">
        <v>1480455847.9326</v>
      </c>
      <c r="BR39" s="240">
        <v>1520204979.22</v>
      </c>
      <c r="BS39" s="240">
        <v>1726369179.48</v>
      </c>
      <c r="BT39" s="240">
        <v>2016157048.96</v>
      </c>
      <c r="BU39" s="241">
        <v>8208631274.4425993</v>
      </c>
      <c r="BW39" s="9">
        <f>BP38/'FTE - 2.1.5.1 Labour Analysis'!J38</f>
        <v>345882.80599999998</v>
      </c>
      <c r="BX39" s="9">
        <f>BQ38/'FTE - 2.1.5.1 Labour Analysis'!K38</f>
        <v>346499.86600000004</v>
      </c>
      <c r="BY39" s="9">
        <f>BR38/'FTE - 2.1.5.1 Labour Analysis'!L38</f>
        <v>371940.51199999999</v>
      </c>
      <c r="BZ39" s="9">
        <f>BS38/'FTE - 2.1.5.1 Labour Analysis'!M38</f>
        <v>385287.53200000001</v>
      </c>
      <c r="CA39" s="9">
        <f>BT38/'FTE - 2.1.5.1 Labour Analysis'!N38</f>
        <v>470961.62599999999</v>
      </c>
      <c r="CE39" s="238" t="s">
        <v>289</v>
      </c>
      <c r="CF39" s="239">
        <v>0.61285469111879298</v>
      </c>
      <c r="CG39" s="240">
        <v>0.63067602592652205</v>
      </c>
      <c r="CH39" s="240">
        <v>0.6034732320301226</v>
      </c>
      <c r="CI39" s="240">
        <v>0.62300605783543417</v>
      </c>
      <c r="CJ39" s="240">
        <v>0.64079608843719382</v>
      </c>
      <c r="CK39" s="241">
        <v>3.1108060953480656</v>
      </c>
    </row>
    <row r="40" spans="1:89" ht="14.4">
      <c r="A40" s="126" t="s">
        <v>101</v>
      </c>
      <c r="B40" s="127">
        <v>2017</v>
      </c>
      <c r="C40" s="127">
        <v>192295535.55000001</v>
      </c>
      <c r="D40" s="127">
        <v>30181147.52</v>
      </c>
      <c r="E40" s="127">
        <v>-192295535.55000001</v>
      </c>
      <c r="F40" s="127">
        <v>1962085.31</v>
      </c>
      <c r="G40" s="127">
        <v>-3962310.77</v>
      </c>
      <c r="H40" s="127">
        <v>-5098438.05</v>
      </c>
      <c r="I40" s="127">
        <v>-9466971.2599999998</v>
      </c>
      <c r="J40" s="127">
        <v>-5583940.0899999999</v>
      </c>
      <c r="K40" s="127">
        <v>-3128800.55</v>
      </c>
      <c r="L40" s="127">
        <v>379383.84</v>
      </c>
      <c r="M40" s="127">
        <v>-985389</v>
      </c>
      <c r="N40" s="127">
        <v>4296766.9500000104</v>
      </c>
      <c r="O40" s="127">
        <v>-211664</v>
      </c>
      <c r="P40" s="127">
        <v>4085102.95000001</v>
      </c>
      <c r="Q40" s="127">
        <f t="shared" si="0"/>
        <v>18527720.079999998</v>
      </c>
      <c r="R40" s="127">
        <f t="shared" si="1"/>
        <v>24111660.169999998</v>
      </c>
      <c r="S40" s="127"/>
      <c r="T40" s="127"/>
      <c r="U40" s="127">
        <f t="shared" si="2"/>
        <v>0.79889805892973542</v>
      </c>
      <c r="W40" s="238" t="s">
        <v>18</v>
      </c>
      <c r="X40" s="239">
        <v>86536612.849999994</v>
      </c>
      <c r="Y40" s="240">
        <v>83812356.659999996</v>
      </c>
      <c r="Z40" s="240">
        <v>85023181.129999995</v>
      </c>
      <c r="AA40" s="240">
        <v>101402039.63</v>
      </c>
      <c r="AB40" s="240">
        <v>114061455.07999998</v>
      </c>
      <c r="AC40" s="241">
        <v>470835645.34999996</v>
      </c>
      <c r="AE40" s="13">
        <f>X40/'Customers - 2.1.2 Market Monito'!H42</f>
        <v>254.69099143246478</v>
      </c>
      <c r="AF40" s="13">
        <f>Y40/'Customers - 2.1.2 Market Monito'!I42</f>
        <v>241.98955573456678</v>
      </c>
      <c r="AG40" s="13">
        <f>Z40/'Customers - 2.1.2 Market Monito'!J42</f>
        <v>240.64413095962524</v>
      </c>
      <c r="AH40" s="13">
        <f>AA40/'Customers - 2.1.2 Market Monito'!K42</f>
        <v>282.53484841223622</v>
      </c>
      <c r="AI40" s="13">
        <f>AB40/'Customers - 2.1.2 Market Monito'!L42</f>
        <v>313.06837978338552</v>
      </c>
      <c r="AM40" s="29">
        <f>X40/'Circuit km - 2.1.5.5 Utility Ch'!Z42</f>
        <v>14828.069371144618</v>
      </c>
      <c r="AN40" s="29">
        <f>Y40/'Circuit km - 2.1.5.5 Utility Ch'!AA42</f>
        <v>14174.252775240993</v>
      </c>
      <c r="AO40" s="29">
        <f>Z40/'Circuit km - 2.1.5.5 Utility Ch'!AB42</f>
        <v>14170.530188333332</v>
      </c>
      <c r="AP40" s="29">
        <f>AA40/'Circuit km - 2.1.5.5 Utility Ch'!AC42</f>
        <v>16286.867913588178</v>
      </c>
      <c r="AQ40" s="29">
        <f>AB40/'Circuit km - 2.1.5.5 Utility Ch'!AD42</f>
        <v>18156.869640241959</v>
      </c>
      <c r="AT40" s="29">
        <f>X40/'FTE - 2.1.5.1 Labour Analysis'!J40</f>
        <v>138582.75070463133</v>
      </c>
      <c r="AU40" s="29">
        <f>Y40/'FTE - 2.1.5.1 Labour Analysis'!K40</f>
        <v>144354.7307268343</v>
      </c>
      <c r="AV40" s="29">
        <f>Z40/'FTE - 2.1.5.1 Labour Analysis'!L40</f>
        <v>145912.44401922086</v>
      </c>
      <c r="AW40" s="29">
        <f>AA40/'FTE - 2.1.5.1 Labour Analysis'!M40</f>
        <v>164693.90877050511</v>
      </c>
      <c r="AX40" s="29">
        <f>AB40/'FTE - 2.1.5.1 Labour Analysis'!N40</f>
        <v>224084.90025736231</v>
      </c>
      <c r="BA40" s="158">
        <f>X40/('Metered Consumption kWh - 2.1.5'!J42/1000)</f>
        <v>11.905227382035585</v>
      </c>
      <c r="BB40" s="158">
        <f>Y40/('Metered Consumption kWh - 2.1.5'!K42/1000)</f>
        <v>11.860690138755864</v>
      </c>
      <c r="BC40" s="158">
        <f>Z40/('Metered Consumption kWh - 2.1.5'!L42/1000)</f>
        <v>11.914811703839934</v>
      </c>
      <c r="BD40" s="158">
        <f>AA40/('Metered Consumption kWh - 2.1.5'!M42/1000)</f>
        <v>14.022569989790453</v>
      </c>
      <c r="BE40" s="158">
        <f>AB40/('Metered Consumption kWh - 2.1.5'!N42/1000)</f>
        <v>15.704919009337987</v>
      </c>
      <c r="BH40" s="29">
        <f>X40/'Capital - 2.1.5.2 Capital and L'!W40</f>
        <v>0.41201370457687725</v>
      </c>
      <c r="BI40" s="29">
        <f>Y40/'Capital - 2.1.5.2 Capital and L'!X40</f>
        <v>0.68664814191609491</v>
      </c>
      <c r="BJ40" s="29">
        <f>Z40/'Capital - 2.1.5.2 Capital and L'!Y40</f>
        <v>0.56572885345735269</v>
      </c>
      <c r="BK40" s="29">
        <f>AA40/'Capital - 2.1.5.2 Capital and L'!Z40</f>
        <v>0.66434205680716218</v>
      </c>
      <c r="BL40" s="29">
        <f>AB40/'Capital - 2.1.5.2 Capital and L'!AA40</f>
        <v>0.92850555636051224</v>
      </c>
      <c r="BO40" s="238" t="s">
        <v>18</v>
      </c>
      <c r="BP40" s="239">
        <v>257364166.84999999</v>
      </c>
      <c r="BQ40" s="240">
        <v>250909101.66</v>
      </c>
      <c r="BR40" s="240">
        <v>257979997.13</v>
      </c>
      <c r="BS40" s="240">
        <v>297738272.63</v>
      </c>
      <c r="BT40" s="240">
        <v>347723236.07999998</v>
      </c>
      <c r="BU40" s="241">
        <v>1411714774.3499999</v>
      </c>
      <c r="BW40" s="9">
        <f>BP39/'FTE - 2.1.5.1 Labour Analysis'!J39</f>
        <v>315284.900785284</v>
      </c>
      <c r="BX40" s="9">
        <f>BQ39/'FTE - 2.1.5.1 Labour Analysis'!K39</f>
        <v>327172.56307902763</v>
      </c>
      <c r="BY40" s="9">
        <f>BR39/'FTE - 2.1.5.1 Labour Analysis'!L39</f>
        <v>326855.51047516667</v>
      </c>
      <c r="BZ40" s="9">
        <f>BS39/'FTE - 2.1.5.1 Labour Analysis'!M39</f>
        <v>350389.52293078951</v>
      </c>
      <c r="CA40" s="9">
        <f>BT39/'FTE - 2.1.5.1 Labour Analysis'!N39</f>
        <v>406401.3402459182</v>
      </c>
      <c r="CE40" s="238" t="s">
        <v>18</v>
      </c>
      <c r="CF40" s="239">
        <v>0.71939280996022081</v>
      </c>
      <c r="CG40" s="240">
        <v>0.72741760824242852</v>
      </c>
      <c r="CH40" s="240">
        <v>0.70166501357203104</v>
      </c>
      <c r="CI40" s="240">
        <v>0.7459799674737343</v>
      </c>
      <c r="CJ40" s="240">
        <v>0.76976136258225314</v>
      </c>
      <c r="CK40" s="241">
        <v>3.6642167618306676</v>
      </c>
    </row>
    <row r="41" spans="1:89" ht="14.4">
      <c r="A41" s="130" t="s">
        <v>101</v>
      </c>
      <c r="B41" s="131">
        <v>2018</v>
      </c>
      <c r="C41" s="131">
        <v>188668607.53</v>
      </c>
      <c r="D41" s="131">
        <v>31012791.739999998</v>
      </c>
      <c r="E41" s="131">
        <v>-188668607.53</v>
      </c>
      <c r="F41" s="131">
        <v>3608545.36</v>
      </c>
      <c r="G41" s="131">
        <v>-4000060.76</v>
      </c>
      <c r="H41" s="131">
        <v>-5395369.4699999997</v>
      </c>
      <c r="I41" s="131">
        <v>-9782178.6600000001</v>
      </c>
      <c r="J41" s="131">
        <v>-6259401.25</v>
      </c>
      <c r="K41" s="131">
        <v>-3081819.71</v>
      </c>
      <c r="L41" s="131">
        <v>-427686.32</v>
      </c>
      <c r="M41" s="131">
        <v>-633458</v>
      </c>
      <c r="N41" s="131">
        <v>5041362.9300000099</v>
      </c>
      <c r="O41" s="131">
        <v>249569</v>
      </c>
      <c r="P41" s="131">
        <v>5290931.9300000099</v>
      </c>
      <c r="Q41" s="131">
        <f t="shared" si="0"/>
        <v>19177608.890000001</v>
      </c>
      <c r="R41" s="131">
        <f t="shared" si="1"/>
        <v>25437010.140000001</v>
      </c>
      <c r="S41" s="131"/>
      <c r="T41" s="131"/>
      <c r="U41" s="131">
        <f t="shared" si="2"/>
        <v>0.82021026527552476</v>
      </c>
      <c r="W41" s="238" t="s">
        <v>131</v>
      </c>
      <c r="X41" s="239">
        <v>5818149.1400000006</v>
      </c>
      <c r="Y41" s="240">
        <v>6405319.8399999999</v>
      </c>
      <c r="Z41" s="240">
        <v>6595410.1300000008</v>
      </c>
      <c r="AA41" s="240">
        <v>7155046.4900000002</v>
      </c>
      <c r="AB41" s="240">
        <v>8294518.0999999996</v>
      </c>
      <c r="AC41" s="241">
        <v>34268443.700000003</v>
      </c>
      <c r="AE41" s="13">
        <f>X41/'Customers - 2.1.2 Market Monito'!H43</f>
        <v>312.26648454272225</v>
      </c>
      <c r="AF41" s="13">
        <f>Y41/'Customers - 2.1.2 Market Monito'!I43</f>
        <v>332.20890202790309</v>
      </c>
      <c r="AG41" s="13">
        <f>Z41/'Customers - 2.1.2 Market Monito'!J43</f>
        <v>334.74141653555301</v>
      </c>
      <c r="AH41" s="13">
        <f>AA41/'Customers - 2.1.2 Market Monito'!K43</f>
        <v>348.80546433968703</v>
      </c>
      <c r="AI41" s="13">
        <f>AB41/'Customers - 2.1.2 Market Monito'!L43</f>
        <v>371.35199229942691</v>
      </c>
      <c r="AM41" s="9">
        <f>X41/'Circuit km - 2.1.5.5 Utility Ch'!Z43</f>
        <v>7309.2325879396994</v>
      </c>
      <c r="AN41" s="9">
        <f>Y41/'Circuit km - 2.1.5.5 Utility Ch'!AA43</f>
        <v>7966.8157213930344</v>
      </c>
      <c r="AO41" s="9">
        <f>Z41/'Circuit km - 2.1.5.5 Utility Ch'!AB43</f>
        <v>8203.2464303482593</v>
      </c>
      <c r="AP41" s="9">
        <f>AA41/'Circuit km - 2.1.5.5 Utility Ch'!AC43</f>
        <v>8899.3115547263678</v>
      </c>
      <c r="AQ41" s="9">
        <f>AB41/'Circuit km - 2.1.5.5 Utility Ch'!AD43</f>
        <v>9015.7805434782604</v>
      </c>
      <c r="AT41" s="9">
        <f>X41/'FTE - 2.1.5.1 Labour Analysis'!J41</f>
        <v>119715.00288065845</v>
      </c>
      <c r="AU41" s="9">
        <f>Y41/'FTE - 2.1.5.1 Labour Analysis'!K41</f>
        <v>125594.50666666667</v>
      </c>
      <c r="AV41" s="9">
        <f>Z41/'FTE - 2.1.5.1 Labour Analysis'!L41</f>
        <v>119395.54905865317</v>
      </c>
      <c r="AW41" s="9">
        <f>AA41/'FTE - 2.1.5.1 Labour Analysis'!M41</f>
        <v>125991.30991371721</v>
      </c>
      <c r="AX41" s="9">
        <f>AB41/'FTE - 2.1.5.1 Labour Analysis'!N41</f>
        <v>134324.17975708502</v>
      </c>
      <c r="BA41" s="158">
        <f>X41/('Metered Consumption kWh - 2.1.5'!J43/1000)</f>
        <v>21.540853911445144</v>
      </c>
      <c r="BB41" s="158">
        <f>Y41/('Metered Consumption kWh - 2.1.5'!K43/1000)</f>
        <v>23.216696188957581</v>
      </c>
      <c r="BC41" s="158">
        <f>Z41/('Metered Consumption kWh - 2.1.5'!L43/1000)</f>
        <v>23.692696504278878</v>
      </c>
      <c r="BD41" s="158">
        <f>AA41/('Metered Consumption kWh - 2.1.5'!M43/1000)</f>
        <v>25.235380906704329</v>
      </c>
      <c r="BE41" s="158">
        <f>AB41/('Metered Consumption kWh - 2.1.5'!N43/1000)</f>
        <v>29.009450078635044</v>
      </c>
      <c r="BH41" s="9">
        <f>X41/'Capital - 2.1.5.2 Capital and L'!W41</f>
        <v>0.67770178787312985</v>
      </c>
      <c r="BI41" s="9">
        <f>Y41/'Capital - 2.1.5.2 Capital and L'!X41</f>
        <v>0.51914957091046665</v>
      </c>
      <c r="BJ41" s="9">
        <f>Z41/'Capital - 2.1.5.2 Capital and L'!Y41</f>
        <v>0.4531476294775949</v>
      </c>
      <c r="BK41" s="9">
        <f>AA41/'Capital - 2.1.5.2 Capital and L'!Z41</f>
        <v>0.53206284219951494</v>
      </c>
      <c r="BL41" s="9">
        <f>AB41/'Capital - 2.1.5.2 Capital and L'!AA41</f>
        <v>0.38393794072977627</v>
      </c>
      <c r="BO41" s="238" t="s">
        <v>131</v>
      </c>
      <c r="BP41" s="239">
        <v>15831075.140000001</v>
      </c>
      <c r="BQ41" s="240">
        <v>16708382.84</v>
      </c>
      <c r="BR41" s="240">
        <v>17756642.130000003</v>
      </c>
      <c r="BS41" s="240">
        <v>20175583.490000002</v>
      </c>
      <c r="BT41" s="240">
        <v>25269049.100000001</v>
      </c>
      <c r="BU41" s="241">
        <v>95740732.699999988</v>
      </c>
      <c r="BW41" s="29">
        <f>BP40/'FTE - 2.1.5.1 Labour Analysis'!J40</f>
        <v>412151.95511178009</v>
      </c>
      <c r="BX41" s="29">
        <f>BQ40/'FTE - 2.1.5.1 Labour Analysis'!K40</f>
        <v>432154.84267998621</v>
      </c>
      <c r="BY41" s="29">
        <f>BR40/'FTE - 2.1.5.1 Labour Analysis'!L40</f>
        <v>442732.10422172642</v>
      </c>
      <c r="BZ41" s="29">
        <f>BS40/'FTE - 2.1.5.1 Labour Analysis'!M40</f>
        <v>483576.85988305986</v>
      </c>
      <c r="CA41" s="29">
        <f>BT40/'FTE - 2.1.5.1 Labour Analysis'!N40</f>
        <v>683136.35504214058</v>
      </c>
      <c r="CE41" s="238" t="s">
        <v>131</v>
      </c>
      <c r="CF41" s="239">
        <v>0.75364072201155263</v>
      </c>
      <c r="CG41" s="240">
        <v>0.80496033639942377</v>
      </c>
      <c r="CH41" s="240">
        <v>0.80228248760233478</v>
      </c>
      <c r="CI41" s="240">
        <v>0.82830619629490776</v>
      </c>
      <c r="CJ41" s="240">
        <v>0.86429697001527639</v>
      </c>
      <c r="CK41" s="241">
        <v>4.0534867123234957</v>
      </c>
    </row>
    <row r="42" spans="1:89" ht="14.4">
      <c r="A42" s="126" t="s">
        <v>101</v>
      </c>
      <c r="B42" s="127">
        <v>2019</v>
      </c>
      <c r="C42" s="127">
        <v>191564587.5</v>
      </c>
      <c r="D42" s="127">
        <v>31192413.140000001</v>
      </c>
      <c r="E42" s="127">
        <v>-191564587.5</v>
      </c>
      <c r="F42" s="127">
        <v>3119441.45</v>
      </c>
      <c r="G42" s="127">
        <v>-4565792.3</v>
      </c>
      <c r="H42" s="127">
        <v>-4967139.13</v>
      </c>
      <c r="I42" s="127">
        <v>-9939267.8200000003</v>
      </c>
      <c r="J42" s="127">
        <v>-6393292.1500000004</v>
      </c>
      <c r="K42" s="127">
        <v>-3258918.4</v>
      </c>
      <c r="L42" s="127">
        <v>-310602.63</v>
      </c>
      <c r="M42" s="127">
        <v>352198</v>
      </c>
      <c r="N42" s="127">
        <v>5229040.1599999899</v>
      </c>
      <c r="O42" s="127">
        <v>364934</v>
      </c>
      <c r="P42" s="127">
        <v>5593974.1599999899</v>
      </c>
      <c r="Q42" s="127">
        <f t="shared" si="0"/>
        <v>19472199.25</v>
      </c>
      <c r="R42" s="127">
        <f t="shared" si="1"/>
        <v>25865491.399999999</v>
      </c>
      <c r="S42" s="154">
        <f>'PEG - Capital Costs'!J27</f>
        <v>26038314</v>
      </c>
      <c r="T42" s="154">
        <f t="shared" ref="T42:T46" si="20">Q42+S42</f>
        <v>45510513.25</v>
      </c>
      <c r="U42" s="127">
        <f t="shared" si="2"/>
        <v>0.82922380143878793</v>
      </c>
      <c r="W42" s="238" t="s">
        <v>132</v>
      </c>
      <c r="X42" s="239">
        <v>7211660.6600000001</v>
      </c>
      <c r="Y42" s="240">
        <v>7364433.790000001</v>
      </c>
      <c r="Z42" s="240">
        <v>7020019.1500000004</v>
      </c>
      <c r="AA42" s="240">
        <v>8180583.21</v>
      </c>
      <c r="AB42" s="240">
        <v>8424545.6699999999</v>
      </c>
      <c r="AC42" s="241">
        <v>38201242.480000004</v>
      </c>
      <c r="AE42" s="13">
        <f>X42/'Customers - 2.1.2 Market Monito'!H44</f>
        <v>259.61770681834548</v>
      </c>
      <c r="AF42" s="13">
        <f>Y42/'Customers - 2.1.2 Market Monito'!I44</f>
        <v>265.69138429901153</v>
      </c>
      <c r="AG42" s="13">
        <f>Z42/'Customers - 2.1.2 Market Monito'!J44</f>
        <v>250.76870579409874</v>
      </c>
      <c r="AH42" s="13">
        <f>AA42/'Customers - 2.1.2 Market Monito'!K44</f>
        <v>292.24718526721921</v>
      </c>
      <c r="AI42" s="13">
        <f>AB42/'Customers - 2.1.2 Market Monito'!L44</f>
        <v>299.00783212067438</v>
      </c>
      <c r="AM42" s="9">
        <f>X42/'Circuit km - 2.1.5.5 Utility Ch'!Z44</f>
        <v>21656.638618618617</v>
      </c>
      <c r="AN42" s="9">
        <f>Y42/'Circuit km - 2.1.5.5 Utility Ch'!AA44</f>
        <v>22249.044682779459</v>
      </c>
      <c r="AO42" s="9">
        <f>Z42/'Circuit km - 2.1.5.5 Utility Ch'!AB44</f>
        <v>21208.517069486406</v>
      </c>
      <c r="AP42" s="9">
        <f>AA42/'Circuit km - 2.1.5.5 Utility Ch'!AC44</f>
        <v>24492.764101796409</v>
      </c>
      <c r="AQ42" s="9">
        <f>AB42/'Circuit km - 2.1.5.5 Utility Ch'!AD44</f>
        <v>25451.799607250756</v>
      </c>
      <c r="AT42" s="9" t="e">
        <f>X42/'FTE - 2.1.5.1 Labour Analysis'!J42</f>
        <v>#DIV/0!</v>
      </c>
      <c r="AU42" s="9" t="e">
        <f>Y42/'FTE - 2.1.5.1 Labour Analysis'!K42</f>
        <v>#DIV/0!</v>
      </c>
      <c r="AV42" s="9" t="e">
        <f>Z42/'FTE - 2.1.5.1 Labour Analysis'!L42</f>
        <v>#DIV/0!</v>
      </c>
      <c r="AW42" s="9" t="e">
        <f>AA42/'FTE - 2.1.5.1 Labour Analysis'!M42</f>
        <v>#DIV/0!</v>
      </c>
      <c r="AX42" s="9" t="e">
        <f>AB42/'FTE - 2.1.5.1 Labour Analysis'!N42</f>
        <v>#DIV/0!</v>
      </c>
      <c r="BA42" s="158">
        <f>X42/('Metered Consumption kWh - 2.1.5'!J44/1000)</f>
        <v>10.363293784363172</v>
      </c>
      <c r="BB42" s="158">
        <f>Y42/('Metered Consumption kWh - 2.1.5'!K44/1000)</f>
        <v>11.160012630840223</v>
      </c>
      <c r="BC42" s="158">
        <f>Z42/('Metered Consumption kWh - 2.1.5'!L44/1000)</f>
        <v>10.617616997024731</v>
      </c>
      <c r="BD42" s="158">
        <f>AA42/('Metered Consumption kWh - 2.1.5'!M44/1000)</f>
        <v>11.933813384545065</v>
      </c>
      <c r="BE42" s="158">
        <f>AB42/('Metered Consumption kWh - 2.1.5'!N44/1000)</f>
        <v>12.503878117182484</v>
      </c>
      <c r="BH42" s="9">
        <f>X42/'Capital - 2.1.5.2 Capital and L'!W42</f>
        <v>1.5200495026611687</v>
      </c>
      <c r="BI42" s="9">
        <f>Y42/'Capital - 2.1.5.2 Capital and L'!X42</f>
        <v>1.7670891643800881</v>
      </c>
      <c r="BJ42" s="9">
        <f>Z42/'Capital - 2.1.5.2 Capital and L'!Y42</f>
        <v>1.4812632630199416</v>
      </c>
      <c r="BK42" s="9">
        <f>AA42/'Capital - 2.1.5.2 Capital and L'!Z42</f>
        <v>2.1885557901887509</v>
      </c>
      <c r="BL42" s="9">
        <f>AB42/'Capital - 2.1.5.2 Capital and L'!AA42</f>
        <v>2.3271522962027693</v>
      </c>
      <c r="BO42" s="238" t="s">
        <v>132</v>
      </c>
      <c r="BP42" s="239">
        <v>16183540.66</v>
      </c>
      <c r="BQ42" s="240">
        <v>15920197.790000001</v>
      </c>
      <c r="BR42" s="240">
        <v>15598094.15</v>
      </c>
      <c r="BS42" s="240">
        <v>17544771.210000001</v>
      </c>
      <c r="BT42" s="240">
        <v>19322953.670000002</v>
      </c>
      <c r="BU42" s="241">
        <v>84569557.480000004</v>
      </c>
      <c r="BW42" s="9">
        <f>BP41/'FTE - 2.1.5.1 Labour Analysis'!J41</f>
        <v>325742.28683127573</v>
      </c>
      <c r="BX42" s="9">
        <f>BQ41/'FTE - 2.1.5.1 Labour Analysis'!K41</f>
        <v>327615.34980392159</v>
      </c>
      <c r="BY42" s="9">
        <f>BR41/'FTE - 2.1.5.1 Labour Analysis'!L41</f>
        <v>321445.36803041276</v>
      </c>
      <c r="BZ42" s="9">
        <f>BS41/'FTE - 2.1.5.1 Labour Analysis'!M41</f>
        <v>355266.4815988731</v>
      </c>
      <c r="CA42" s="9">
        <f>BT41/'FTE - 2.1.5.1 Labour Analysis'!N41</f>
        <v>409215.37004048587</v>
      </c>
      <c r="CE42" s="238" t="s">
        <v>132</v>
      </c>
      <c r="CF42" s="239">
        <v>0.75950427245943708</v>
      </c>
      <c r="CG42" s="240">
        <v>0.7801688641534551</v>
      </c>
      <c r="CH42" s="240">
        <v>0.75131216313196336</v>
      </c>
      <c r="CI42" s="240">
        <v>0.7881276276307051</v>
      </c>
      <c r="CJ42" s="240">
        <v>0.77395343121227689</v>
      </c>
      <c r="CK42" s="241">
        <v>3.8530663585878377</v>
      </c>
    </row>
    <row r="43" spans="1:89" ht="14.4">
      <c r="A43" s="130" t="s">
        <v>101</v>
      </c>
      <c r="B43" s="131">
        <v>2020</v>
      </c>
      <c r="C43" s="131">
        <v>217410519.25</v>
      </c>
      <c r="D43" s="131">
        <v>30439561.260000002</v>
      </c>
      <c r="E43" s="131">
        <v>-217410519.25</v>
      </c>
      <c r="F43" s="131">
        <v>2848584.68</v>
      </c>
      <c r="G43" s="131">
        <v>-4863245.58</v>
      </c>
      <c r="H43" s="131">
        <v>-5440640.0300000003</v>
      </c>
      <c r="I43" s="131">
        <v>-10082312.93</v>
      </c>
      <c r="J43" s="131">
        <v>-7136762.8200000003</v>
      </c>
      <c r="K43" s="131">
        <v>-3190127.47</v>
      </c>
      <c r="L43" s="131">
        <v>-89844.23</v>
      </c>
      <c r="M43" s="131">
        <v>432286</v>
      </c>
      <c r="N43" s="131">
        <v>2917498.8799999901</v>
      </c>
      <c r="O43" s="131">
        <v>-322123</v>
      </c>
      <c r="P43" s="131">
        <v>2595375.8799999901</v>
      </c>
      <c r="Q43" s="131">
        <f t="shared" si="0"/>
        <v>20386198.539999999</v>
      </c>
      <c r="R43" s="131">
        <f t="shared" si="1"/>
        <v>27522961.359999999</v>
      </c>
      <c r="S43" s="155">
        <f>'PEG - Capital Costs'!J28</f>
        <v>25163397</v>
      </c>
      <c r="T43" s="155">
        <f t="shared" si="20"/>
        <v>45549595.539999999</v>
      </c>
      <c r="U43" s="131">
        <f t="shared" si="2"/>
        <v>0.90418390478470378</v>
      </c>
      <c r="W43" s="238" t="s">
        <v>133</v>
      </c>
      <c r="X43" s="239">
        <v>2681758.0100000002</v>
      </c>
      <c r="Y43" s="240">
        <v>2747842.71</v>
      </c>
      <c r="Z43" s="240">
        <v>2735991.22</v>
      </c>
      <c r="AA43" s="240">
        <v>2645856.0999999996</v>
      </c>
      <c r="AB43" s="240">
        <v>3214955.59</v>
      </c>
      <c r="AC43" s="241">
        <v>14026403.630000001</v>
      </c>
      <c r="AE43" s="13">
        <f>X43/'Customers - 2.1.2 Market Monito'!H45</f>
        <v>254.29148587142046</v>
      </c>
      <c r="AF43" s="13">
        <f>Y43/'Customers - 2.1.2 Market Monito'!I45</f>
        <v>258.28016824889556</v>
      </c>
      <c r="AG43" s="13">
        <f>Z43/'Customers - 2.1.2 Market Monito'!J45</f>
        <v>254.36883785793978</v>
      </c>
      <c r="AH43" s="13">
        <f>AA43/'Customers - 2.1.2 Market Monito'!K45</f>
        <v>244.19530226119056</v>
      </c>
      <c r="AI43" s="13">
        <f>AB43/'Customers - 2.1.2 Market Monito'!L45</f>
        <v>290.1322615287429</v>
      </c>
      <c r="AM43" s="9">
        <f>X43/'Circuit km - 2.1.5.5 Utility Ch'!Z45</f>
        <v>12134.651628959276</v>
      </c>
      <c r="AN43" s="9">
        <f>Y43/'Circuit km - 2.1.5.5 Utility Ch'!AA45</f>
        <v>12433.67742081448</v>
      </c>
      <c r="AO43" s="9">
        <f>Z43/'Circuit km - 2.1.5.5 Utility Ch'!AB45</f>
        <v>12159.960977777779</v>
      </c>
      <c r="AP43" s="9">
        <f>AA43/'Circuit km - 2.1.5.5 Utility Ch'!AC45</f>
        <v>11759.360444444443</v>
      </c>
      <c r="AQ43" s="9">
        <f>AB43/'Circuit km - 2.1.5.5 Utility Ch'!AD45</f>
        <v>13176.047499999999</v>
      </c>
      <c r="AT43" s="9">
        <f>X43/'FTE - 2.1.5.1 Labour Analysis'!J43</f>
        <v>167609.87562500002</v>
      </c>
      <c r="AU43" s="9">
        <f>Y43/'FTE - 2.1.5.1 Labour Analysis'!K43</f>
        <v>157831.2871912694</v>
      </c>
      <c r="AV43" s="9">
        <f>Z43/'FTE - 2.1.5.1 Labour Analysis'!L43</f>
        <v>169937.34285714285</v>
      </c>
      <c r="AW43" s="9">
        <f>AA43/'FTE - 2.1.5.1 Labour Analysis'!M43</f>
        <v>190623.63832853021</v>
      </c>
      <c r="AX43" s="9">
        <f>AB43/'FTE - 2.1.5.1 Labour Analysis'!N43</f>
        <v>236046.66593245228</v>
      </c>
      <c r="BA43" s="158">
        <f>X43/('Metered Consumption kWh - 2.1.5'!J45/1000)</f>
        <v>10.855780827245304</v>
      </c>
      <c r="BB43" s="158">
        <f>Y43/('Metered Consumption kWh - 2.1.5'!K45/1000)</f>
        <v>11.441014642001983</v>
      </c>
      <c r="BC43" s="158">
        <f>Z43/('Metered Consumption kWh - 2.1.5'!L45/1000)</f>
        <v>11.311211798839258</v>
      </c>
      <c r="BD43" s="158">
        <f>AA43/('Metered Consumption kWh - 2.1.5'!M45/1000)</f>
        <v>10.733817436004404</v>
      </c>
      <c r="BE43" s="158">
        <f>AB43/('Metered Consumption kWh - 2.1.5'!N45/1000)</f>
        <v>13.643636484873928</v>
      </c>
      <c r="BH43" s="9">
        <f>X43/'Capital - 2.1.5.2 Capital and L'!W43</f>
        <v>1.9226208001605916</v>
      </c>
      <c r="BI43" s="9">
        <f>Y43/'Capital - 2.1.5.2 Capital and L'!X43</f>
        <v>1.1560143786466706</v>
      </c>
      <c r="BJ43" s="9">
        <f>Z43/'Capital - 2.1.5.2 Capital and L'!Y43</f>
        <v>0.63720334374459253</v>
      </c>
      <c r="BK43" s="9">
        <f>AA43/'Capital - 2.1.5.2 Capital and L'!Z43</f>
        <v>0.9199454747938266</v>
      </c>
      <c r="BL43" s="9">
        <f>AB43/'Capital - 2.1.5.2 Capital and L'!AA43</f>
        <v>1.030398562034746</v>
      </c>
      <c r="BO43" s="238" t="s">
        <v>133</v>
      </c>
      <c r="BP43" s="239">
        <v>5342138.01</v>
      </c>
      <c r="BQ43" s="240">
        <v>5396853.71</v>
      </c>
      <c r="BR43" s="240">
        <v>5657474.2200000007</v>
      </c>
      <c r="BS43" s="240">
        <v>5991276.0999999996</v>
      </c>
      <c r="BT43" s="240">
        <v>7309213.5899999999</v>
      </c>
      <c r="BU43" s="241">
        <v>29696955.629999999</v>
      </c>
      <c r="BW43" s="9" t="e">
        <f>BP42/'FTE - 2.1.5.1 Labour Analysis'!J42</f>
        <v>#DIV/0!</v>
      </c>
      <c r="BX43" s="9" t="e">
        <f>BQ42/'FTE - 2.1.5.1 Labour Analysis'!K42</f>
        <v>#DIV/0!</v>
      </c>
      <c r="BY43" s="9" t="e">
        <f>BR42/'FTE - 2.1.5.1 Labour Analysis'!L42</f>
        <v>#DIV/0!</v>
      </c>
      <c r="BZ43" s="9" t="e">
        <f>BS42/'FTE - 2.1.5.1 Labour Analysis'!M42</f>
        <v>#DIV/0!</v>
      </c>
      <c r="CA43" s="9" t="e">
        <f>BT42/'FTE - 2.1.5.1 Labour Analysis'!N42</f>
        <v>#DIV/0!</v>
      </c>
      <c r="CE43" s="238" t="s">
        <v>133</v>
      </c>
      <c r="CF43" s="239">
        <v>0.86601370504152353</v>
      </c>
      <c r="CG43" s="240">
        <v>0.89095464959372894</v>
      </c>
      <c r="CH43" s="240">
        <v>0.86348460059316678</v>
      </c>
      <c r="CI43" s="240">
        <v>0.79123503161432562</v>
      </c>
      <c r="CJ43" s="240">
        <v>0.89786238027194598</v>
      </c>
      <c r="CK43" s="241">
        <v>4.3095503671146913</v>
      </c>
    </row>
    <row r="44" spans="1:89" ht="14.4">
      <c r="A44" s="126" t="s">
        <v>101</v>
      </c>
      <c r="B44" s="127">
        <v>2021</v>
      </c>
      <c r="C44" s="127">
        <v>187156014.03999999</v>
      </c>
      <c r="D44" s="127">
        <v>33238283.530000001</v>
      </c>
      <c r="E44" s="127">
        <v>-187156014.03999999</v>
      </c>
      <c r="F44" s="127">
        <v>2389234.67</v>
      </c>
      <c r="G44" s="127">
        <v>-4894441.54</v>
      </c>
      <c r="H44" s="127">
        <v>-5763351.8600000003</v>
      </c>
      <c r="I44" s="127">
        <v>-10769912.92</v>
      </c>
      <c r="J44" s="127">
        <v>-8014824.4299999997</v>
      </c>
      <c r="K44" s="127">
        <v>-2516497.9300000002</v>
      </c>
      <c r="L44" s="127">
        <v>-40126.589999999997</v>
      </c>
      <c r="M44" s="127">
        <v>208424</v>
      </c>
      <c r="N44" s="127">
        <v>3836786.93</v>
      </c>
      <c r="O44" s="127">
        <v>309001</v>
      </c>
      <c r="P44" s="127">
        <v>4145787.93</v>
      </c>
      <c r="Q44" s="127">
        <f t="shared" si="0"/>
        <v>21427706.32</v>
      </c>
      <c r="R44" s="127">
        <f t="shared" si="1"/>
        <v>29442530.75</v>
      </c>
      <c r="S44" s="154">
        <f>'PEG - Capital Costs'!J29</f>
        <v>26044424</v>
      </c>
      <c r="T44" s="154">
        <f t="shared" si="20"/>
        <v>47472130.32</v>
      </c>
      <c r="U44" s="127">
        <f t="shared" si="2"/>
        <v>0.88580178105244045</v>
      </c>
      <c r="W44" s="238" t="s">
        <v>134</v>
      </c>
      <c r="X44" s="239">
        <v>4834862.32</v>
      </c>
      <c r="Y44" s="240">
        <v>5428890.8599999994</v>
      </c>
      <c r="Z44" s="240">
        <v>4897882.66</v>
      </c>
      <c r="AA44" s="240">
        <v>5507524.4399999995</v>
      </c>
      <c r="AB44" s="240">
        <v>5869233.4800000004</v>
      </c>
      <c r="AC44" s="241">
        <v>26538393.760000002</v>
      </c>
      <c r="AE44" s="13">
        <f>X44/'Customers - 2.1.2 Market Monito'!H46</f>
        <v>351.31974422322338</v>
      </c>
      <c r="AF44" s="13">
        <f>Y44/'Customers - 2.1.2 Market Monito'!I46</f>
        <v>389.55875861079215</v>
      </c>
      <c r="AG44" s="13">
        <f>Z44/'Customers - 2.1.2 Market Monito'!J46</f>
        <v>345.40780394922427</v>
      </c>
      <c r="AH44" s="13">
        <f>AA44/'Customers - 2.1.2 Market Monito'!K46</f>
        <v>383.77286878963133</v>
      </c>
      <c r="AI44" s="13">
        <f>AB44/'Customers - 2.1.2 Market Monito'!L46</f>
        <v>402.16756749349048</v>
      </c>
      <c r="AM44" s="9">
        <f>X44/'Circuit km - 2.1.5.5 Utility Ch'!Z46</f>
        <v>13505.202011173185</v>
      </c>
      <c r="AN44" s="9">
        <f>Y44/'Circuit km - 2.1.5.5 Utility Ch'!AA46</f>
        <v>15379.294220963171</v>
      </c>
      <c r="AO44" s="9">
        <f>Z44/'Circuit km - 2.1.5.5 Utility Ch'!AB46</f>
        <v>13455.721593406593</v>
      </c>
      <c r="AP44" s="9">
        <f>AA44/'Circuit km - 2.1.5.5 Utility Ch'!AC46</f>
        <v>14305.258285714284</v>
      </c>
      <c r="AQ44" s="9">
        <f>AB44/'Circuit km - 2.1.5.5 Utility Ch'!AD46</f>
        <v>15244.762285714287</v>
      </c>
      <c r="AT44" s="9">
        <f>X44/'FTE - 2.1.5.1 Labour Analysis'!J44</f>
        <v>230560.91177873153</v>
      </c>
      <c r="AU44" s="9">
        <f>Y44/'FTE - 2.1.5.1 Labour Analysis'!K44</f>
        <v>283049.57559958287</v>
      </c>
      <c r="AV44" s="9">
        <f>Z44/'FTE - 2.1.5.1 Labour Analysis'!L44</f>
        <v>249764.54156042836</v>
      </c>
      <c r="AW44" s="9">
        <f>AA44/'FTE - 2.1.5.1 Labour Analysis'!M44</f>
        <v>256044.83682008364</v>
      </c>
      <c r="AX44" s="9">
        <f>AB44/'FTE - 2.1.5.1 Labour Analysis'!N44</f>
        <v>258556.54096916303</v>
      </c>
      <c r="BA44" s="158">
        <f>X44/('Metered Consumption kWh - 2.1.5'!J46/1000)</f>
        <v>16.586548852878074</v>
      </c>
      <c r="BB44" s="158">
        <f>Y44/('Metered Consumption kWh - 2.1.5'!K46/1000)</f>
        <v>18.970701264702548</v>
      </c>
      <c r="BC44" s="158">
        <f>Z44/('Metered Consumption kWh - 2.1.5'!L46/1000)</f>
        <v>16.872638105988568</v>
      </c>
      <c r="BD44" s="158">
        <f>AA44/('Metered Consumption kWh - 2.1.5'!M46/1000)</f>
        <v>18.171919779395754</v>
      </c>
      <c r="BE44" s="158">
        <f>AB44/('Metered Consumption kWh - 2.1.5'!N46/1000)</f>
        <v>19.767710110764241</v>
      </c>
      <c r="BH44" s="9">
        <f>X44/'Capital - 2.1.5.2 Capital and L'!W44</f>
        <v>1.3919122499711822</v>
      </c>
      <c r="BI44" s="9">
        <f>Y44/'Capital - 2.1.5.2 Capital and L'!X44</f>
        <v>2.3192021223830181</v>
      </c>
      <c r="BJ44" s="9">
        <f>Z44/'Capital - 2.1.5.2 Capital and L'!Y44</f>
        <v>1.0445234210932099</v>
      </c>
      <c r="BK44" s="9">
        <f>AA44/'Capital - 2.1.5.2 Capital and L'!Z44</f>
        <v>1.2593653814466472</v>
      </c>
      <c r="BL44" s="9">
        <f>AB44/'Capital - 2.1.5.2 Capital and L'!AA44</f>
        <v>1.1736204759587772</v>
      </c>
      <c r="BO44" s="238" t="s">
        <v>134</v>
      </c>
      <c r="BP44" s="239">
        <v>9893544.3200000003</v>
      </c>
      <c r="BQ44" s="240">
        <v>10252069.859999999</v>
      </c>
      <c r="BR44" s="240">
        <v>9923194.6600000001</v>
      </c>
      <c r="BS44" s="240">
        <v>11206129.439999999</v>
      </c>
      <c r="BT44" s="240">
        <v>12808928.48</v>
      </c>
      <c r="BU44" s="241">
        <v>54083866.760000005</v>
      </c>
      <c r="BW44" s="9">
        <f>BP43/'FTE - 2.1.5.1 Labour Analysis'!J43</f>
        <v>333883.62562499999</v>
      </c>
      <c r="BX44" s="9">
        <f>BQ43/'FTE - 2.1.5.1 Labour Analysis'!K43</f>
        <v>309985.8535324526</v>
      </c>
      <c r="BY44" s="9">
        <f>BR43/'FTE - 2.1.5.1 Labour Analysis'!L43</f>
        <v>351395.91428571427</v>
      </c>
      <c r="BZ44" s="9">
        <f>BS43/'FTE - 2.1.5.1 Labour Analysis'!M43</f>
        <v>431648.13400576363</v>
      </c>
      <c r="CA44" s="9">
        <f>BT43/'FTE - 2.1.5.1 Labour Analysis'!N43</f>
        <v>536652.98017621145</v>
      </c>
      <c r="CE44" s="238" t="s">
        <v>134</v>
      </c>
      <c r="CF44" s="239">
        <v>0.79375436889150175</v>
      </c>
      <c r="CG44" s="240">
        <v>0.91448518860636541</v>
      </c>
      <c r="CH44" s="240">
        <v>0.81471404995110774</v>
      </c>
      <c r="CI44" s="240">
        <v>0.87337946315318649</v>
      </c>
      <c r="CJ44" s="240">
        <v>0.89179182346846597</v>
      </c>
      <c r="CK44" s="241">
        <v>4.2881248940706271</v>
      </c>
    </row>
    <row r="45" spans="1:89" ht="14.4">
      <c r="A45" s="130" t="s">
        <v>101</v>
      </c>
      <c r="B45" s="131">
        <v>2022</v>
      </c>
      <c r="C45" s="131">
        <v>187954646.75999999</v>
      </c>
      <c r="D45" s="131">
        <v>34382484.890000001</v>
      </c>
      <c r="E45" s="131">
        <v>-187954646.75999999</v>
      </c>
      <c r="F45" s="131">
        <v>3011758.19</v>
      </c>
      <c r="G45" s="131">
        <v>-4640425.13</v>
      </c>
      <c r="H45" s="131">
        <v>-5766819.0199999996</v>
      </c>
      <c r="I45" s="131">
        <v>-11725465.34</v>
      </c>
      <c r="J45" s="131">
        <v>-7886025.3799999999</v>
      </c>
      <c r="K45" s="131">
        <v>-2232541.62</v>
      </c>
      <c r="L45" s="131">
        <v>45089.919999999998</v>
      </c>
      <c r="M45" s="131">
        <v>147452</v>
      </c>
      <c r="N45" s="131">
        <v>5335508.5099999802</v>
      </c>
      <c r="O45" s="131">
        <v>788851</v>
      </c>
      <c r="P45" s="131">
        <v>6124359.5099999802</v>
      </c>
      <c r="Q45" s="131">
        <f t="shared" si="0"/>
        <v>22132709.489999998</v>
      </c>
      <c r="R45" s="131">
        <f t="shared" si="1"/>
        <v>30018734.869999997</v>
      </c>
      <c r="S45" s="155">
        <f>'PEG - Capital Costs'!J30</f>
        <v>28937773</v>
      </c>
      <c r="T45" s="155">
        <f t="shared" si="20"/>
        <v>51070482.489999995</v>
      </c>
      <c r="U45" s="131">
        <f t="shared" si="2"/>
        <v>0.87308218024494266</v>
      </c>
      <c r="W45" s="238" t="s">
        <v>4</v>
      </c>
      <c r="X45" s="239">
        <v>40148929.469999999</v>
      </c>
      <c r="Y45" s="240">
        <v>40629316.579999998</v>
      </c>
      <c r="Z45" s="240">
        <v>43863937.370000005</v>
      </c>
      <c r="AA45" s="240">
        <v>45961520.170000002</v>
      </c>
      <c r="AB45" s="240">
        <v>47739645.350000001</v>
      </c>
      <c r="AC45" s="241">
        <v>218343348.94</v>
      </c>
      <c r="AE45" s="13">
        <f>X45/'Customers - 2.1.2 Market Monito'!H47</f>
        <v>249.99800413457288</v>
      </c>
      <c r="AF45" s="13">
        <f>Y45/'Customers - 2.1.2 Market Monito'!I47</f>
        <v>250.58324388333466</v>
      </c>
      <c r="AG45" s="13">
        <f>Z45/'Customers - 2.1.2 Market Monito'!J47</f>
        <v>267.23978974880742</v>
      </c>
      <c r="AH45" s="13">
        <f>AA45/'Customers - 2.1.2 Market Monito'!K47</f>
        <v>276.80325799185761</v>
      </c>
      <c r="AI45" s="13">
        <f>AB45/'Customers - 2.1.2 Market Monito'!L47</f>
        <v>285.72755340224205</v>
      </c>
      <c r="AM45" s="9">
        <f>X45/'Circuit km - 2.1.5.5 Utility Ch'!Z47</f>
        <v>13120.565186274509</v>
      </c>
      <c r="AN45" s="9">
        <f>Y45/'Circuit km - 2.1.5.5 Utility Ch'!AA47</f>
        <v>13234.305074918566</v>
      </c>
      <c r="AO45" s="9">
        <f>Z45/'Circuit km - 2.1.5.5 Utility Ch'!AB47</f>
        <v>14255.423259668511</v>
      </c>
      <c r="AP45" s="9">
        <f>AA45/'Circuit km - 2.1.5.5 Utility Ch'!AC47</f>
        <v>14826.296829032259</v>
      </c>
      <c r="AQ45" s="9">
        <f>AB45/'Circuit km - 2.1.5.5 Utility Ch'!AD47</f>
        <v>15350.368279742766</v>
      </c>
      <c r="AT45" s="9">
        <f>X45/'FTE - 2.1.5.1 Labour Analysis'!J45</f>
        <v>125858.7130721003</v>
      </c>
      <c r="AU45" s="9">
        <f>Y45/'FTE - 2.1.5.1 Labour Analysis'!K45</f>
        <v>134090.15372937292</v>
      </c>
      <c r="AV45" s="9">
        <f>Z45/'FTE - 2.1.5.1 Labour Analysis'!L45</f>
        <v>148691.31311864409</v>
      </c>
      <c r="AW45" s="9">
        <f>AA45/'FTE - 2.1.5.1 Labour Analysis'!M45</f>
        <v>153205.06723333334</v>
      </c>
      <c r="AX45" s="9">
        <f>AB45/'FTE - 2.1.5.1 Labour Analysis'!N45</f>
        <v>156523.42737704917</v>
      </c>
      <c r="BA45" s="158">
        <f>X45/('Metered Consumption kWh - 2.1.5'!J47/1000)</f>
        <v>13.341789676330935</v>
      </c>
      <c r="BB45" s="158">
        <f>Y45/('Metered Consumption kWh - 2.1.5'!K47/1000)</f>
        <v>13.634246606923954</v>
      </c>
      <c r="BC45" s="158">
        <f>Z45/('Metered Consumption kWh - 2.1.5'!L47/1000)</f>
        <v>14.637715048190701</v>
      </c>
      <c r="BD45" s="158">
        <f>AA45/('Metered Consumption kWh - 2.1.5'!M47/1000)</f>
        <v>14.940587882277917</v>
      </c>
      <c r="BE45" s="158">
        <f>AB45/('Metered Consumption kWh - 2.1.5'!N47/1000)</f>
        <v>15.854071172701126</v>
      </c>
      <c r="BH45" s="9">
        <f>X45/'Capital - 2.1.5.2 Capital and L'!W45</f>
        <v>0.95284823586288614</v>
      </c>
      <c r="BI45" s="9">
        <f>Y45/'Capital - 2.1.5.2 Capital and L'!X45</f>
        <v>0.89520688089095868</v>
      </c>
      <c r="BJ45" s="9">
        <f>Z45/'Capital - 2.1.5.2 Capital and L'!Y45</f>
        <v>1.154313218472748</v>
      </c>
      <c r="BK45" s="9">
        <f>AA45/'Capital - 2.1.5.2 Capital and L'!Z45</f>
        <v>0.9160858069512835</v>
      </c>
      <c r="BL45" s="9">
        <f>AB45/'Capital - 2.1.5.2 Capital and L'!AA45</f>
        <v>1.1816068124709813</v>
      </c>
      <c r="BO45" s="238" t="s">
        <v>4</v>
      </c>
      <c r="BP45" s="239">
        <v>93539832.469999999</v>
      </c>
      <c r="BQ45" s="240">
        <v>93564491.579999998</v>
      </c>
      <c r="BR45" s="240">
        <v>97598571.370000005</v>
      </c>
      <c r="BS45" s="240">
        <v>107227745.17</v>
      </c>
      <c r="BT45" s="240">
        <v>120880565.34999999</v>
      </c>
      <c r="BU45" s="241">
        <v>512811205.94000006</v>
      </c>
      <c r="BW45" s="9">
        <f>BP44/'FTE - 2.1.5.1 Labour Analysis'!J44</f>
        <v>471795.15116833575</v>
      </c>
      <c r="BX45" s="9">
        <f>BQ44/'FTE - 2.1.5.1 Labour Analysis'!K44</f>
        <v>534518.76225234615</v>
      </c>
      <c r="BY45" s="9">
        <f>BR44/'FTE - 2.1.5.1 Labour Analysis'!L44</f>
        <v>506027.2646608873</v>
      </c>
      <c r="BZ45" s="9">
        <f>BS44/'FTE - 2.1.5.1 Labour Analysis'!M44</f>
        <v>520973.00976290094</v>
      </c>
      <c r="CA45" s="9">
        <f>BT44/'FTE - 2.1.5.1 Labour Analysis'!N44</f>
        <v>564269.97709251102</v>
      </c>
      <c r="CE45" s="238" t="s">
        <v>4</v>
      </c>
      <c r="CF45" s="239">
        <v>0.86666657958241144</v>
      </c>
      <c r="CG45" s="240">
        <v>0.85996439939006764</v>
      </c>
      <c r="CH45" s="240">
        <v>0.89456106753156783</v>
      </c>
      <c r="CI45" s="240">
        <v>0.88984626960204027</v>
      </c>
      <c r="CJ45" s="240">
        <v>0.88653205970418858</v>
      </c>
      <c r="CK45" s="241">
        <v>4.3975703758102753</v>
      </c>
    </row>
    <row r="46" spans="1:89" ht="14.4">
      <c r="A46" s="126" t="s">
        <v>101</v>
      </c>
      <c r="B46" s="127">
        <v>2023</v>
      </c>
      <c r="C46" s="127">
        <v>184281082.34</v>
      </c>
      <c r="D46" s="127">
        <v>35420231.619999997</v>
      </c>
      <c r="E46" s="127">
        <v>-184281082.34</v>
      </c>
      <c r="F46" s="127">
        <v>5473293.6607999997</v>
      </c>
      <c r="G46" s="127">
        <v>-4968442.2060000002</v>
      </c>
      <c r="H46" s="127">
        <v>-6939651.3399999999</v>
      </c>
      <c r="I46" s="127">
        <v>-11841414.4166</v>
      </c>
      <c r="J46" s="127">
        <v>-8233268.5300000003</v>
      </c>
      <c r="K46" s="127">
        <v>-2406078.9900000002</v>
      </c>
      <c r="L46" s="127">
        <v>107796.94</v>
      </c>
      <c r="M46" s="127">
        <v>-2776649</v>
      </c>
      <c r="N46" s="127">
        <v>3835817.7382000098</v>
      </c>
      <c r="O46" s="127">
        <v>-144866</v>
      </c>
      <c r="P46" s="127">
        <v>3690951.7382000098</v>
      </c>
      <c r="Q46" s="127">
        <f t="shared" si="0"/>
        <v>23749507.9626</v>
      </c>
      <c r="R46" s="127">
        <f t="shared" si="1"/>
        <v>31982776.492600001</v>
      </c>
      <c r="S46" s="154">
        <f>'PEG - Capital Costs'!J31</f>
        <v>35988491</v>
      </c>
      <c r="T46" s="154">
        <f t="shared" si="20"/>
        <v>59737998.9626</v>
      </c>
      <c r="U46" s="127">
        <f t="shared" si="2"/>
        <v>0.90295221204993359</v>
      </c>
      <c r="W46" s="238" t="s">
        <v>135</v>
      </c>
      <c r="X46" s="239">
        <v>9364395</v>
      </c>
      <c r="Y46" s="240">
        <v>9826335</v>
      </c>
      <c r="Z46" s="240">
        <v>11325131</v>
      </c>
      <c r="AA46" s="240">
        <v>12045139</v>
      </c>
      <c r="AB46" s="240">
        <v>12074341.140000001</v>
      </c>
      <c r="AC46" s="241">
        <v>54635341.140000001</v>
      </c>
      <c r="AE46" s="13">
        <f>X46/'Customers - 2.1.2 Market Monito'!H48</f>
        <v>231.86082499752402</v>
      </c>
      <c r="AF46" s="13">
        <f>Y46/'Customers - 2.1.2 Market Monito'!I48</f>
        <v>238.38177142718519</v>
      </c>
      <c r="AG46" s="13">
        <f>Z46/'Customers - 2.1.2 Market Monito'!J48</f>
        <v>269.12055035407064</v>
      </c>
      <c r="AH46" s="13">
        <f>AA46/'Customers - 2.1.2 Market Monito'!K48</f>
        <v>282.52425294365997</v>
      </c>
      <c r="AI46" s="13">
        <f>AB46/'Customers - 2.1.2 Market Monito'!L48</f>
        <v>278.94977798313505</v>
      </c>
      <c r="AM46" s="9">
        <f>X46/'Circuit km - 2.1.5.5 Utility Ch'!Z48</f>
        <v>8536.3673655423881</v>
      </c>
      <c r="AN46" s="9">
        <f>Y46/'Circuit km - 2.1.5.5 Utility Ch'!AA48</f>
        <v>8804.9596774193542</v>
      </c>
      <c r="AO46" s="9">
        <f>Z46/'Circuit km - 2.1.5.5 Utility Ch'!AB48</f>
        <v>9986.8880070546729</v>
      </c>
      <c r="AP46" s="9">
        <f>AA46/'Circuit km - 2.1.5.5 Utility Ch'!AC48</f>
        <v>10547.407180385289</v>
      </c>
      <c r="AQ46" s="9">
        <f>AB46/'Circuit km - 2.1.5.5 Utility Ch'!AD48</f>
        <v>10453.975012987014</v>
      </c>
      <c r="AT46" s="9">
        <f>X46/'FTE - 2.1.5.1 Labour Analysis'!J46</f>
        <v>180084.51923076922</v>
      </c>
      <c r="AU46" s="9">
        <f>Y46/'FTE - 2.1.5.1 Labour Analysis'!K46</f>
        <v>192673.23529411765</v>
      </c>
      <c r="AV46" s="9">
        <f>Z46/'FTE - 2.1.5.1 Labour Analysis'!L46</f>
        <v>193591.98290598291</v>
      </c>
      <c r="AW46" s="9">
        <f>AA46/'FTE - 2.1.5.1 Labour Analysis'!M46</f>
        <v>178393.64632701423</v>
      </c>
      <c r="AX46" s="9">
        <f>AB46/'FTE - 2.1.5.1 Labour Analysis'!N46</f>
        <v>160991.21520000001</v>
      </c>
      <c r="BA46" s="158">
        <f>X46/('Metered Consumption kWh - 2.1.5'!J48/1000)</f>
        <v>10.263013276315764</v>
      </c>
      <c r="BB46" s="158">
        <f>Y46/('Metered Consumption kWh - 2.1.5'!K48/1000)</f>
        <v>10.753312708454605</v>
      </c>
      <c r="BC46" s="158">
        <f>Z46/('Metered Consumption kWh - 2.1.5'!L48/1000)</f>
        <v>12.057721528727479</v>
      </c>
      <c r="BD46" s="158">
        <f>AA46/('Metered Consumption kWh - 2.1.5'!M48/1000)</f>
        <v>12.577931525816707</v>
      </c>
      <c r="BE46" s="158">
        <f>AB46/('Metered Consumption kWh - 2.1.5'!N48/1000)</f>
        <v>12.72771462850627</v>
      </c>
      <c r="BH46" s="9">
        <f>X46/'Capital - 2.1.5.2 Capital and L'!W46</f>
        <v>0.79588805682829378</v>
      </c>
      <c r="BI46" s="9">
        <f>Y46/'Capital - 2.1.5.2 Capital and L'!X46</f>
        <v>1.0124107267781441</v>
      </c>
      <c r="BJ46" s="9">
        <f>Z46/'Capital - 2.1.5.2 Capital and L'!Y46</f>
        <v>1.2883252125228539</v>
      </c>
      <c r="BK46" s="9">
        <f>AA46/'Capital - 2.1.5.2 Capital and L'!Z46</f>
        <v>0.97372957242811242</v>
      </c>
      <c r="BL46" s="9">
        <f>AB46/'Capital - 2.1.5.2 Capital and L'!AA46</f>
        <v>0.83979333488341334</v>
      </c>
      <c r="BO46" s="238" t="s">
        <v>135</v>
      </c>
      <c r="BP46" s="239">
        <v>27719073</v>
      </c>
      <c r="BQ46" s="240">
        <v>27445539</v>
      </c>
      <c r="BR46" s="240">
        <v>28899231</v>
      </c>
      <c r="BS46" s="240">
        <v>31688933</v>
      </c>
      <c r="BT46" s="240">
        <v>35681939.140000001</v>
      </c>
      <c r="BU46" s="241">
        <v>151434715.13999999</v>
      </c>
      <c r="BW46" s="9">
        <f>BP45/'FTE - 2.1.5.1 Labour Analysis'!J45</f>
        <v>293228.31495297805</v>
      </c>
      <c r="BX46" s="9">
        <f>BQ45/'FTE - 2.1.5.1 Labour Analysis'!K45</f>
        <v>308793.70158415841</v>
      </c>
      <c r="BY46" s="9">
        <f>BR45/'FTE - 2.1.5.1 Labour Analysis'!L45</f>
        <v>330842.61481355934</v>
      </c>
      <c r="BZ46" s="9">
        <f>BS45/'FTE - 2.1.5.1 Labour Analysis'!M45</f>
        <v>357425.81723333336</v>
      </c>
      <c r="CA46" s="9">
        <f>BT45/'FTE - 2.1.5.1 Labour Analysis'!N45</f>
        <v>396329.72245901637</v>
      </c>
      <c r="CE46" s="238" t="s">
        <v>135</v>
      </c>
      <c r="CF46" s="239">
        <v>0.74969123084463418</v>
      </c>
      <c r="CG46" s="240">
        <v>0.76032064285568735</v>
      </c>
      <c r="CH46" s="240">
        <v>0.78486296064414396</v>
      </c>
      <c r="CI46" s="240">
        <v>0.82679208477317234</v>
      </c>
      <c r="CJ46" s="240">
        <v>0.73721053302583817</v>
      </c>
      <c r="CK46" s="241">
        <v>3.8588774521434761</v>
      </c>
    </row>
    <row r="47" spans="1:89" ht="14.4">
      <c r="A47" s="130" t="s">
        <v>102</v>
      </c>
      <c r="B47" s="131">
        <v>2015</v>
      </c>
      <c r="C47" s="131">
        <v>57860531.189999998</v>
      </c>
      <c r="D47" s="131">
        <v>17517891.699999999</v>
      </c>
      <c r="E47" s="131">
        <v>-57860531.189999998</v>
      </c>
      <c r="F47" s="131">
        <v>2895654.88</v>
      </c>
      <c r="G47" s="131">
        <v>-1702685.14</v>
      </c>
      <c r="H47" s="131">
        <v>-1912870.67</v>
      </c>
      <c r="I47" s="131">
        <v>-5901533.1399999997</v>
      </c>
      <c r="J47" s="131">
        <v>-4175123.65</v>
      </c>
      <c r="K47" s="131">
        <v>-2638500.7799999998</v>
      </c>
      <c r="L47" s="131">
        <v>-638942.43999999994</v>
      </c>
      <c r="M47" s="131">
        <v>-266835</v>
      </c>
      <c r="N47" s="131">
        <v>3177055.76</v>
      </c>
      <c r="O47" s="131"/>
      <c r="P47" s="131">
        <v>3177055.76</v>
      </c>
      <c r="Q47" s="131">
        <f t="shared" si="0"/>
        <v>9517088.9499999993</v>
      </c>
      <c r="R47" s="131">
        <f t="shared" si="1"/>
        <v>13692212.6</v>
      </c>
      <c r="S47" s="131"/>
      <c r="T47" s="131"/>
      <c r="U47" s="131">
        <f t="shared" si="2"/>
        <v>0.78161304079759786</v>
      </c>
      <c r="W47" s="238" t="s">
        <v>293</v>
      </c>
      <c r="X47" s="239">
        <v>12940555.140000001</v>
      </c>
      <c r="Y47" s="240">
        <v>12554438.460000001</v>
      </c>
      <c r="Z47" s="240">
        <v>12747402.9</v>
      </c>
      <c r="AA47" s="240">
        <v>14103699.01</v>
      </c>
      <c r="AB47" s="240">
        <v>14088591.510000002</v>
      </c>
      <c r="AC47" s="241">
        <v>66434687.019999996</v>
      </c>
      <c r="AE47" s="13">
        <f>X47/'Customers - 2.1.2 Market Monito'!H49</f>
        <v>294.56545810475518</v>
      </c>
      <c r="AF47" s="13">
        <f>Y47/'Customers - 2.1.2 Market Monito'!I49</f>
        <v>284.12063412315842</v>
      </c>
      <c r="AG47" s="13">
        <f>Z47/'Customers - 2.1.2 Market Monito'!J49</f>
        <v>286.33623621375142</v>
      </c>
      <c r="AH47" s="13">
        <f>AA47/'Customers - 2.1.2 Market Monito'!K49</f>
        <v>314.84984953677866</v>
      </c>
      <c r="AI47" s="13">
        <f>AB47/'Customers - 2.1.2 Market Monito'!L49</f>
        <v>307.65147202690315</v>
      </c>
      <c r="AM47" s="9">
        <f>X47/'Circuit km - 2.1.5.5 Utility Ch'!Z49</f>
        <v>12588.088657587548</v>
      </c>
      <c r="AN47" s="9">
        <f>Y47/'Circuit km - 2.1.5.5 Utility Ch'!AA49</f>
        <v>12200.620466472305</v>
      </c>
      <c r="AO47" s="9">
        <f>Z47/'Circuit km - 2.1.5.5 Utility Ch'!AB49</f>
        <v>12448.63564453125</v>
      </c>
      <c r="AP47" s="9">
        <f>AA47/'Circuit km - 2.1.5.5 Utility Ch'!AC49</f>
        <v>13719.55156614786</v>
      </c>
      <c r="AQ47" s="9">
        <f>AB47/'Circuit km - 2.1.5.5 Utility Ch'!AD49</f>
        <v>13678.244184466021</v>
      </c>
      <c r="AT47" s="9">
        <f>X47/'FTE - 2.1.5.1 Labour Analysis'!J47</f>
        <v>199085.46369230771</v>
      </c>
      <c r="AU47" s="9">
        <f>Y47/'FTE - 2.1.5.1 Labour Analysis'!K47</f>
        <v>216455.83551724139</v>
      </c>
      <c r="AV47" s="9">
        <f>Z47/'FTE - 2.1.5.1 Labour Analysis'!L47</f>
        <v>205603.27258064516</v>
      </c>
      <c r="AW47" s="9">
        <f>AA47/'FTE - 2.1.5.1 Labour Analysis'!M47</f>
        <v>195884.70847222221</v>
      </c>
      <c r="AX47" s="9">
        <f>AB47/'FTE - 2.1.5.1 Labour Analysis'!N47</f>
        <v>195674.88208333336</v>
      </c>
      <c r="BA47" s="158">
        <f>X47/('Metered Consumption kWh - 2.1.5'!J49/1000)</f>
        <v>15.693261736015499</v>
      </c>
      <c r="BB47" s="158">
        <f>Y47/('Metered Consumption kWh - 2.1.5'!K49/1000)</f>
        <v>15.30360874596014</v>
      </c>
      <c r="BC47" s="158">
        <f>Z47/('Metered Consumption kWh - 2.1.5'!L49/1000)</f>
        <v>15.566114111747957</v>
      </c>
      <c r="BD47" s="158">
        <f>AA47/('Metered Consumption kWh - 2.1.5'!M49/1000)</f>
        <v>16.886233586928689</v>
      </c>
      <c r="BE47" s="158">
        <f>AB47/('Metered Consumption kWh - 2.1.5'!N49/1000)</f>
        <v>17.218573476840184</v>
      </c>
      <c r="BH47" s="9">
        <f>X47/'Capital - 2.1.5.2 Capital and L'!W47</f>
        <v>2.1412005133365919</v>
      </c>
      <c r="BI47" s="9">
        <f>Y47/'Capital - 2.1.5.2 Capital and L'!X47</f>
        <v>1.6888643718697272</v>
      </c>
      <c r="BJ47" s="9">
        <f>Z47/'Capital - 2.1.5.2 Capital and L'!Y47</f>
        <v>0.75592190678669158</v>
      </c>
      <c r="BK47" s="9">
        <f>AA47/'Capital - 2.1.5.2 Capital and L'!Z47</f>
        <v>2.9073815155935985</v>
      </c>
      <c r="BL47" s="9">
        <f>AB47/'Capital - 2.1.5.2 Capital and L'!AA47</f>
        <v>1.8229121312503738</v>
      </c>
      <c r="BO47" s="238" t="s">
        <v>293</v>
      </c>
      <c r="BP47" s="239">
        <v>30384773.140000001</v>
      </c>
      <c r="BQ47" s="240">
        <v>29123885.460000001</v>
      </c>
      <c r="BR47" s="240">
        <v>30082147.899999999</v>
      </c>
      <c r="BS47" s="240">
        <v>32763689.009999998</v>
      </c>
      <c r="BT47" s="240">
        <v>35862387.510000005</v>
      </c>
      <c r="BU47" s="241">
        <v>158216883.01999998</v>
      </c>
      <c r="BW47" s="9">
        <f>BP46/'FTE - 2.1.5.1 Labour Analysis'!J46</f>
        <v>533059.09615384613</v>
      </c>
      <c r="BX47" s="9">
        <f>BQ46/'FTE - 2.1.5.1 Labour Analysis'!K46</f>
        <v>538147.82352941181</v>
      </c>
      <c r="BY47" s="9">
        <f>BR46/'FTE - 2.1.5.1 Labour Analysis'!L46</f>
        <v>494003.94871794869</v>
      </c>
      <c r="BZ47" s="9">
        <f>BS46/'FTE - 2.1.5.1 Labour Analysis'!M46</f>
        <v>469326.6143364929</v>
      </c>
      <c r="CA47" s="9">
        <f>BT46/'FTE - 2.1.5.1 Labour Analysis'!N46</f>
        <v>475759.18853333336</v>
      </c>
      <c r="CE47" s="238" t="s">
        <v>293</v>
      </c>
      <c r="CF47" s="239">
        <v>0.87282092795554733</v>
      </c>
      <c r="CG47" s="240">
        <v>0.84542851011263587</v>
      </c>
      <c r="CH47" s="240">
        <v>0.79078333071564144</v>
      </c>
      <c r="CI47" s="240">
        <v>0.83739339141492308</v>
      </c>
      <c r="CJ47" s="240">
        <v>0.81847645478460906</v>
      </c>
      <c r="CK47" s="241">
        <v>4.1649026149833563</v>
      </c>
    </row>
    <row r="48" spans="1:89" ht="14.4">
      <c r="A48" s="126" t="s">
        <v>102</v>
      </c>
      <c r="B48" s="127">
        <v>2016</v>
      </c>
      <c r="C48" s="127">
        <v>63239709.25</v>
      </c>
      <c r="D48" s="127">
        <v>17692768.809999999</v>
      </c>
      <c r="E48" s="127">
        <v>-63239709.25</v>
      </c>
      <c r="F48" s="127">
        <v>2941279.06</v>
      </c>
      <c r="G48" s="127">
        <v>-1693096.21</v>
      </c>
      <c r="H48" s="127">
        <v>-1902723.63</v>
      </c>
      <c r="I48" s="127">
        <v>-6012842.4100000001</v>
      </c>
      <c r="J48" s="127">
        <v>-4271027.3499999996</v>
      </c>
      <c r="K48" s="127">
        <v>-2482618.2200000002</v>
      </c>
      <c r="L48" s="127">
        <v>-738340</v>
      </c>
      <c r="M48" s="127">
        <v>-63198</v>
      </c>
      <c r="N48" s="127">
        <v>3470202.05</v>
      </c>
      <c r="O48" s="127"/>
      <c r="P48" s="127">
        <v>3470202.05</v>
      </c>
      <c r="Q48" s="127">
        <f t="shared" si="0"/>
        <v>9608662.25</v>
      </c>
      <c r="R48" s="127">
        <f t="shared" si="1"/>
        <v>13879689.6</v>
      </c>
      <c r="S48" s="127"/>
      <c r="T48" s="127"/>
      <c r="U48" s="127">
        <f t="shared" si="2"/>
        <v>0.78448374864623582</v>
      </c>
      <c r="W48" s="238" t="s">
        <v>138</v>
      </c>
      <c r="X48" s="239">
        <v>19117662.43</v>
      </c>
      <c r="Y48" s="240">
        <v>18938134.299999997</v>
      </c>
      <c r="Z48" s="240">
        <v>18825529.240000002</v>
      </c>
      <c r="AA48" s="240">
        <v>19887536.050000001</v>
      </c>
      <c r="AB48" s="240">
        <v>20900046.449999999</v>
      </c>
      <c r="AC48" s="241">
        <v>97668908.469999999</v>
      </c>
      <c r="AE48" s="13">
        <f>X48/'Customers - 2.1.2 Market Monito'!H50</f>
        <v>340.97887224213889</v>
      </c>
      <c r="AF48" s="13">
        <f>Y48/'Customers - 2.1.2 Market Monito'!I50</f>
        <v>332.4054253769329</v>
      </c>
      <c r="AG48" s="13">
        <f>Z48/'Customers - 2.1.2 Market Monito'!J50</f>
        <v>325.87597569630776</v>
      </c>
      <c r="AH48" s="13">
        <f>AA48/'Customers - 2.1.2 Market Monito'!K50</f>
        <v>341.55765551471853</v>
      </c>
      <c r="AI48" s="13">
        <f>AB48/'Customers - 2.1.2 Market Monito'!L50</f>
        <v>354.16604165254523</v>
      </c>
      <c r="AM48" s="9">
        <f>X48/'Circuit km - 2.1.5.5 Utility Ch'!Z50</f>
        <v>9366.8115776580107</v>
      </c>
      <c r="AN48" s="9">
        <f>Y48/'Circuit km - 2.1.5.5 Utility Ch'!AA50</f>
        <v>9144.439546112988</v>
      </c>
      <c r="AO48" s="9">
        <f>Z48/'Circuit km - 2.1.5.5 Utility Ch'!AB50</f>
        <v>9192.152949218751</v>
      </c>
      <c r="AP48" s="9">
        <f>AA48/'Circuit km - 2.1.5.5 Utility Ch'!AC50</f>
        <v>9668.2236509479826</v>
      </c>
      <c r="AQ48" s="9">
        <f>AB48/'Circuit km - 2.1.5.5 Utility Ch'!AD50</f>
        <v>10121.087869249393</v>
      </c>
      <c r="AT48" s="9">
        <f>X48/'FTE - 2.1.5.1 Labour Analysis'!J48</f>
        <v>158639.63513401378</v>
      </c>
      <c r="AU48" s="9" t="e">
        <f>Y48/'FTE - 2.1.5.1 Labour Analysis'!K48</f>
        <v>#DIV/0!</v>
      </c>
      <c r="AV48" s="9">
        <f>Z48/'FTE - 2.1.5.1 Labour Analysis'!L48</f>
        <v>159904.26603244714</v>
      </c>
      <c r="AW48" s="9">
        <f>AA48/'FTE - 2.1.5.1 Labour Analysis'!M48</f>
        <v>178139.87862773199</v>
      </c>
      <c r="AX48" s="9">
        <f>AB48/'FTE - 2.1.5.1 Labour Analysis'!N48</f>
        <v>186241.72562823026</v>
      </c>
      <c r="BA48" s="158">
        <f>X48/('Metered Consumption kWh - 2.1.5'!J50/1000)</f>
        <v>15.799458797742499</v>
      </c>
      <c r="BB48" s="158">
        <f>Y48/('Metered Consumption kWh - 2.1.5'!K50/1000)</f>
        <v>16.482741260995976</v>
      </c>
      <c r="BC48" s="158">
        <f>Z48/('Metered Consumption kWh - 2.1.5'!L50/1000)</f>
        <v>16.024246760790223</v>
      </c>
      <c r="BD48" s="158">
        <f>AA48/('Metered Consumption kWh - 2.1.5'!M50/1000)</f>
        <v>16.025661487642921</v>
      </c>
      <c r="BE48" s="158">
        <f>AB48/('Metered Consumption kWh - 2.1.5'!N50/1000)</f>
        <v>16.763333459841995</v>
      </c>
      <c r="BH48" s="9">
        <f>X48/'Capital - 2.1.5.2 Capital and L'!W48</f>
        <v>1.1414928250111425</v>
      </c>
      <c r="BI48" s="9">
        <f>Y48/'Capital - 2.1.5.2 Capital and L'!X48</f>
        <v>1.1785635917916659</v>
      </c>
      <c r="BJ48" s="9">
        <f>Z48/'Capital - 2.1.5.2 Capital and L'!Y48</f>
        <v>1.0198249756077453</v>
      </c>
      <c r="BK48" s="9">
        <f>AA48/'Capital - 2.1.5.2 Capital and L'!Z48</f>
        <v>1.2359881490283973</v>
      </c>
      <c r="BL48" s="9">
        <f>AB48/'Capital - 2.1.5.2 Capital and L'!AA48</f>
        <v>1.1173197500228538</v>
      </c>
      <c r="BO48" s="238" t="s">
        <v>138</v>
      </c>
      <c r="BP48" s="239">
        <v>44812692.43</v>
      </c>
      <c r="BQ48" s="240">
        <v>43847130.299999997</v>
      </c>
      <c r="BR48" s="240">
        <v>44237511.240000002</v>
      </c>
      <c r="BS48" s="240">
        <v>48117205.049999997</v>
      </c>
      <c r="BT48" s="240">
        <v>54611039.450000003</v>
      </c>
      <c r="BU48" s="241">
        <v>235625578.46999997</v>
      </c>
      <c r="BW48" s="9">
        <f>BP47/'FTE - 2.1.5.1 Labour Analysis'!J47</f>
        <v>467458.04830769234</v>
      </c>
      <c r="BX48" s="9">
        <f>BQ47/'FTE - 2.1.5.1 Labour Analysis'!K47</f>
        <v>502135.95620689658</v>
      </c>
      <c r="BY48" s="9">
        <f>BR47/'FTE - 2.1.5.1 Labour Analysis'!L47</f>
        <v>485195.93387096771</v>
      </c>
      <c r="BZ48" s="9">
        <f>BS47/'FTE - 2.1.5.1 Labour Analysis'!M47</f>
        <v>455051.23624999996</v>
      </c>
      <c r="CA48" s="9">
        <f>BT47/'FTE - 2.1.5.1 Labour Analysis'!N47</f>
        <v>498088.71541666676</v>
      </c>
      <c r="CE48" s="238" t="s">
        <v>138</v>
      </c>
      <c r="CF48" s="239">
        <v>0.88272884914759941</v>
      </c>
      <c r="CG48" s="240">
        <v>0.86179830605475183</v>
      </c>
      <c r="CH48" s="240">
        <v>0.82839823983975003</v>
      </c>
      <c r="CI48" s="240">
        <v>0.82268433478463621</v>
      </c>
      <c r="CJ48" s="240">
        <v>0.82496878066402879</v>
      </c>
      <c r="CK48" s="241">
        <v>4.2205785104907658</v>
      </c>
    </row>
    <row r="49" spans="1:89" ht="14.4">
      <c r="A49" s="130" t="s">
        <v>102</v>
      </c>
      <c r="B49" s="131">
        <v>2017</v>
      </c>
      <c r="C49" s="131">
        <v>55996746.469999999</v>
      </c>
      <c r="D49" s="131">
        <v>19011344.77</v>
      </c>
      <c r="E49" s="131">
        <v>-55996746.469999999</v>
      </c>
      <c r="F49" s="131">
        <v>2551247.94</v>
      </c>
      <c r="G49" s="131">
        <v>-1773093.16</v>
      </c>
      <c r="H49" s="131">
        <v>-2154314.27</v>
      </c>
      <c r="I49" s="131">
        <v>-5340384.54</v>
      </c>
      <c r="J49" s="131">
        <v>-4506021.29</v>
      </c>
      <c r="K49" s="131">
        <v>-2652245.39</v>
      </c>
      <c r="L49" s="131">
        <v>-953118</v>
      </c>
      <c r="M49" s="131">
        <v>-58143</v>
      </c>
      <c r="N49" s="131">
        <v>4125273.06</v>
      </c>
      <c r="O49" s="131"/>
      <c r="P49" s="131">
        <v>4125273.06</v>
      </c>
      <c r="Q49" s="131">
        <f t="shared" si="0"/>
        <v>9267791.9699999988</v>
      </c>
      <c r="R49" s="131">
        <f t="shared" si="1"/>
        <v>13773813.259999998</v>
      </c>
      <c r="S49" s="131"/>
      <c r="T49" s="131"/>
      <c r="U49" s="131">
        <f t="shared" si="2"/>
        <v>0.7245049430556405</v>
      </c>
      <c r="W49" s="238" t="s">
        <v>139</v>
      </c>
      <c r="X49" s="239">
        <v>2875105.7800000003</v>
      </c>
      <c r="Y49" s="240">
        <v>3005300.7</v>
      </c>
      <c r="Z49" s="240">
        <v>3210091.51</v>
      </c>
      <c r="AA49" s="240">
        <v>3363251.15</v>
      </c>
      <c r="AB49" s="240">
        <v>3450513.33</v>
      </c>
      <c r="AC49" s="241">
        <v>15904262.470000001</v>
      </c>
      <c r="AE49" s="13">
        <f>X49/'Customers - 2.1.2 Market Monito'!H51</f>
        <v>300.8376875588574</v>
      </c>
      <c r="AF49" s="13">
        <f>Y49/'Customers - 2.1.2 Market Monito'!I51</f>
        <v>312.04451251168103</v>
      </c>
      <c r="AG49" s="13">
        <f>Z49/'Customers - 2.1.2 Market Monito'!J51</f>
        <v>329.91690750256936</v>
      </c>
      <c r="AH49" s="13">
        <f>AA49/'Customers - 2.1.2 Market Monito'!K51</f>
        <v>342.6294977587612</v>
      </c>
      <c r="AI49" s="13">
        <f>AB49/'Customers - 2.1.2 Market Monito'!L51</f>
        <v>343.4029986066879</v>
      </c>
      <c r="AM49" s="9">
        <f>X49/'Circuit km - 2.1.5.5 Utility Ch'!Z51</f>
        <v>7812.7874456521749</v>
      </c>
      <c r="AN49" s="9">
        <f>Y49/'Circuit km - 2.1.5.5 Utility Ch'!AA51</f>
        <v>8144.4463414634156</v>
      </c>
      <c r="AO49" s="9">
        <f>Z49/'Circuit km - 2.1.5.5 Utility Ch'!AB51</f>
        <v>9877.2046461538448</v>
      </c>
      <c r="AP49" s="9">
        <f>AA49/'Circuit km - 2.1.5.5 Utility Ch'!AC51</f>
        <v>10253.814481707317</v>
      </c>
      <c r="AQ49" s="9">
        <f>AB49/'Circuit km - 2.1.5.5 Utility Ch'!AD51</f>
        <v>10649.7325</v>
      </c>
      <c r="AT49" s="9">
        <f>X49/'FTE - 2.1.5.1 Labour Analysis'!J49</f>
        <v>179245.99625935164</v>
      </c>
      <c r="AU49" s="9">
        <f>Y49/'FTE - 2.1.5.1 Labour Analysis'!K49</f>
        <v>182915.4412659769</v>
      </c>
      <c r="AV49" s="9">
        <f>Z49/'FTE - 2.1.5.1 Labour Analysis'!L49</f>
        <v>191532.90632458232</v>
      </c>
      <c r="AW49" s="9">
        <f>AA49/'FTE - 2.1.5.1 Labour Analysis'!M49</f>
        <v>186639.90843507214</v>
      </c>
      <c r="AX49" s="9">
        <f>AB49/'FTE - 2.1.5.1 Labour Analysis'!N49</f>
        <v>173654.42023150477</v>
      </c>
      <c r="BA49" s="158">
        <f>X49/('Metered Consumption kWh - 2.1.5'!J51/1000)</f>
        <v>13.558926718500555</v>
      </c>
      <c r="BB49" s="158">
        <f>Y49/('Metered Consumption kWh - 2.1.5'!K51/1000)</f>
        <v>15.310959524195667</v>
      </c>
      <c r="BC49" s="158">
        <f>Z49/('Metered Consumption kWh - 2.1.5'!L51/1000)</f>
        <v>16.186597711721252</v>
      </c>
      <c r="BD49" s="158">
        <f>AA49/('Metered Consumption kWh - 2.1.5'!M51/1000)</f>
        <v>15.946307922389209</v>
      </c>
      <c r="BE49" s="158">
        <f>AB49/('Metered Consumption kWh - 2.1.5'!N51/1000)</f>
        <v>16.607764816684199</v>
      </c>
      <c r="BH49" s="9">
        <f>X49/'Capital - 2.1.5.2 Capital and L'!W49</f>
        <v>1.2331912163128682</v>
      </c>
      <c r="BI49" s="9">
        <f>Y49/'Capital - 2.1.5.2 Capital and L'!X49</f>
        <v>1.1645445227881683</v>
      </c>
      <c r="BJ49" s="9">
        <f>Z49/'Capital - 2.1.5.2 Capital and L'!Y49</f>
        <v>1.2959182826108486</v>
      </c>
      <c r="BK49" s="9">
        <f>AA49/'Capital - 2.1.5.2 Capital and L'!Z49</f>
        <v>2.461133027763883</v>
      </c>
      <c r="BL49" s="9">
        <f>AB49/'Capital - 2.1.5.2 Capital and L'!AA49</f>
        <v>0.79254857050435124</v>
      </c>
      <c r="BO49" s="238" t="s">
        <v>139</v>
      </c>
      <c r="BP49" s="239">
        <v>7341185.7800000003</v>
      </c>
      <c r="BQ49" s="240">
        <v>7313922.7000000002</v>
      </c>
      <c r="BR49" s="240">
        <v>7538447.5099999998</v>
      </c>
      <c r="BS49" s="240">
        <v>8037642.1500000004</v>
      </c>
      <c r="BT49" s="240">
        <v>9170573.3300000001</v>
      </c>
      <c r="BU49" s="241">
        <v>39401771.469999999</v>
      </c>
      <c r="BW49" s="9">
        <f>BP48/'FTE - 2.1.5.1 Labour Analysis'!J48</f>
        <v>371858.70409094682</v>
      </c>
      <c r="BX49" s="9" t="e">
        <f>BQ48/'FTE - 2.1.5.1 Labour Analysis'!K48</f>
        <v>#DIV/0!</v>
      </c>
      <c r="BY49" s="9">
        <f>BR48/'FTE - 2.1.5.1 Labour Analysis'!L48</f>
        <v>375753.93901299586</v>
      </c>
      <c r="BZ49" s="9">
        <f>BS48/'FTE - 2.1.5.1 Labour Analysis'!M48</f>
        <v>431003.26988534571</v>
      </c>
      <c r="CA49" s="9">
        <f>BT48/'FTE - 2.1.5.1 Labour Analysis'!N48</f>
        <v>486642.66129032261</v>
      </c>
      <c r="CE49" s="238" t="s">
        <v>139</v>
      </c>
      <c r="CF49" s="239">
        <v>0.69072671837787791</v>
      </c>
      <c r="CG49" s="240">
        <v>0.72144285478513126</v>
      </c>
      <c r="CH49" s="240">
        <v>0.80115990530370551</v>
      </c>
      <c r="CI49" s="240">
        <v>0.83337112637807653</v>
      </c>
      <c r="CJ49" s="240">
        <v>0.78497046943842042</v>
      </c>
      <c r="CK49" s="241">
        <v>3.8316710742832116</v>
      </c>
    </row>
    <row r="50" spans="1:89" ht="14.4">
      <c r="A50" s="126" t="s">
        <v>102</v>
      </c>
      <c r="B50" s="127">
        <v>2018</v>
      </c>
      <c r="C50" s="127">
        <v>53776798.539999999</v>
      </c>
      <c r="D50" s="127">
        <v>19080876.34</v>
      </c>
      <c r="E50" s="127">
        <v>-53776798.539999999</v>
      </c>
      <c r="F50" s="127">
        <v>2644569.77</v>
      </c>
      <c r="G50" s="127">
        <v>-1811215.07</v>
      </c>
      <c r="H50" s="127">
        <v>-2155319.6</v>
      </c>
      <c r="I50" s="127">
        <v>-6694603.4500000002</v>
      </c>
      <c r="J50" s="127">
        <v>-4443840.71</v>
      </c>
      <c r="K50" s="127">
        <v>-2856196.69</v>
      </c>
      <c r="L50" s="127">
        <v>-598230</v>
      </c>
      <c r="M50" s="127">
        <v>-61504</v>
      </c>
      <c r="N50" s="127">
        <v>3104536.5899999901</v>
      </c>
      <c r="O50" s="127"/>
      <c r="P50" s="127">
        <v>3104536.5899999901</v>
      </c>
      <c r="Q50" s="127">
        <f t="shared" si="0"/>
        <v>10661138.120000001</v>
      </c>
      <c r="R50" s="127">
        <f t="shared" si="1"/>
        <v>15104978.830000002</v>
      </c>
      <c r="S50" s="127"/>
      <c r="T50" s="127"/>
      <c r="U50" s="127">
        <f t="shared" si="2"/>
        <v>0.79162919778138463</v>
      </c>
      <c r="W50" s="238" t="s">
        <v>140</v>
      </c>
      <c r="X50" s="239">
        <v>8470517.1699999999</v>
      </c>
      <c r="Y50" s="240">
        <v>8414374.2691275999</v>
      </c>
      <c r="Z50" s="240">
        <v>8620671.9000000004</v>
      </c>
      <c r="AA50" s="240">
        <v>9036702.129999999</v>
      </c>
      <c r="AB50" s="240">
        <v>8864323.4100000001</v>
      </c>
      <c r="AC50" s="241">
        <v>43406588.879127592</v>
      </c>
      <c r="AE50" s="13">
        <f>X50/'Customers - 2.1.2 Market Monito'!H52</f>
        <v>308.42255935042238</v>
      </c>
      <c r="AF50" s="13">
        <f>Y50/'Customers - 2.1.2 Market Monito'!I52</f>
        <v>305.55502466147141</v>
      </c>
      <c r="AG50" s="13">
        <f>Z50/'Customers - 2.1.2 Market Monito'!J52</f>
        <v>312.02663602142758</v>
      </c>
      <c r="AH50" s="13">
        <f>AA50/'Customers - 2.1.2 Market Monito'!K52</f>
        <v>326.49404328347418</v>
      </c>
      <c r="AI50" s="13">
        <f>AB50/'Customers - 2.1.2 Market Monito'!L52</f>
        <v>319.56175096434623</v>
      </c>
      <c r="AM50" s="9">
        <f>X50/'Circuit km - 2.1.5.5 Utility Ch'!Z52</f>
        <v>11863.469425770309</v>
      </c>
      <c r="AN50" s="9">
        <f>Y50/'Circuit km - 2.1.5.5 Utility Ch'!AA52</f>
        <v>12465.739657966815</v>
      </c>
      <c r="AO50" s="9">
        <f>Z50/'Circuit km - 2.1.5.5 Utility Ch'!AB52</f>
        <v>12771.365777777779</v>
      </c>
      <c r="AP50" s="9">
        <f>AA50/'Circuit km - 2.1.5.5 Utility Ch'!AC52</f>
        <v>13467.514351713859</v>
      </c>
      <c r="AQ50" s="9">
        <f>AB50/'Circuit km - 2.1.5.5 Utility Ch'!AD52</f>
        <v>13074.223318584071</v>
      </c>
      <c r="AT50" s="9">
        <f>X50/'FTE - 2.1.5.1 Labour Analysis'!J50</f>
        <v>161466.20606176133</v>
      </c>
      <c r="AU50" s="9">
        <f>Y50/'FTE - 2.1.5.1 Labour Analysis'!K50</f>
        <v>165506.96831486229</v>
      </c>
      <c r="AV50" s="9">
        <f>Z50/'FTE - 2.1.5.1 Labour Analysis'!L50</f>
        <v>166647.43669050842</v>
      </c>
      <c r="AW50" s="9">
        <f>AA50/'FTE - 2.1.5.1 Labour Analysis'!M50</f>
        <v>166882.77248384117</v>
      </c>
      <c r="AX50" s="9">
        <f>AB50/'FTE - 2.1.5.1 Labour Analysis'!N50</f>
        <v>160498.34166214016</v>
      </c>
      <c r="BA50" s="158">
        <f>X50/('Metered Consumption kWh - 2.1.5'!J52/1000)</f>
        <v>15.310618043788338</v>
      </c>
      <c r="BB50" s="158">
        <f>Y50/('Metered Consumption kWh - 2.1.5'!K52/1000)</f>
        <v>15.793111303608741</v>
      </c>
      <c r="BC50" s="158">
        <f>Z50/('Metered Consumption kWh - 2.1.5'!L52/1000)</f>
        <v>16.265818256436411</v>
      </c>
      <c r="BD50" s="158">
        <f>AA50/('Metered Consumption kWh - 2.1.5'!M52/1000)</f>
        <v>16.413638292340575</v>
      </c>
      <c r="BE50" s="158">
        <f>AB50/('Metered Consumption kWh - 2.1.5'!N52/1000)</f>
        <v>16.476085739988321</v>
      </c>
      <c r="BH50" s="9">
        <f>X50/'Capital - 2.1.5.2 Capital and L'!W50</f>
        <v>1.1218263581098298</v>
      </c>
      <c r="BI50" s="9">
        <f>Y50/'Capital - 2.1.5.2 Capital and L'!X50</f>
        <v>1.2845560286482456</v>
      </c>
      <c r="BJ50" s="9">
        <f>Z50/'Capital - 2.1.5.2 Capital and L'!Y50</f>
        <v>0.91345094592377885</v>
      </c>
      <c r="BK50" s="9">
        <f>AA50/'Capital - 2.1.5.2 Capital and L'!Z50</f>
        <v>1.4591915847680437</v>
      </c>
      <c r="BL50" s="9">
        <f>AB50/'Capital - 2.1.5.2 Capital and L'!AA50</f>
        <v>0.92318687926526544</v>
      </c>
      <c r="BO50" s="238" t="s">
        <v>140</v>
      </c>
      <c r="BP50" s="239">
        <v>19624522.170000002</v>
      </c>
      <c r="BQ50" s="240">
        <v>19132787.2691276</v>
      </c>
      <c r="BR50" s="240">
        <v>19455691.899999999</v>
      </c>
      <c r="BS50" s="240">
        <v>21834702.129999999</v>
      </c>
      <c r="BT50" s="240">
        <v>24270546.41</v>
      </c>
      <c r="BU50" s="241">
        <v>104318249.87912759</v>
      </c>
      <c r="BW50" s="9">
        <f>BP49/'FTE - 2.1.5.1 Labour Analysis'!J49</f>
        <v>457679.91147132171</v>
      </c>
      <c r="BX50" s="9">
        <f>BQ49/'FTE - 2.1.5.1 Labour Analysis'!K49</f>
        <v>445156.58551430312</v>
      </c>
      <c r="BY50" s="9">
        <f>BR49/'FTE - 2.1.5.1 Labour Analysis'!L49</f>
        <v>449788.03758949874</v>
      </c>
      <c r="BZ50" s="9">
        <f>BS49/'FTE - 2.1.5.1 Labour Analysis'!M49</f>
        <v>446040.07491675921</v>
      </c>
      <c r="CA50" s="9">
        <f>BT49/'FTE - 2.1.5.1 Labour Analysis'!N49</f>
        <v>461528.60241570207</v>
      </c>
      <c r="CE50" s="238" t="s">
        <v>140</v>
      </c>
      <c r="CF50" s="239">
        <v>0.83410302503758083</v>
      </c>
      <c r="CG50" s="240">
        <v>0.84356033946413567</v>
      </c>
      <c r="CH50" s="240">
        <v>0.75393973757234312</v>
      </c>
      <c r="CI50" s="240">
        <v>0.78174698999998304</v>
      </c>
      <c r="CJ50" s="240">
        <v>0.78025506403000067</v>
      </c>
      <c r="CK50" s="241">
        <v>3.9936051561040431</v>
      </c>
    </row>
    <row r="51" spans="1:89" ht="14.4">
      <c r="A51" s="130" t="s">
        <v>102</v>
      </c>
      <c r="B51" s="131">
        <v>2019</v>
      </c>
      <c r="C51" s="131">
        <v>56306690.060000002</v>
      </c>
      <c r="D51" s="131">
        <v>18992336.829999998</v>
      </c>
      <c r="E51" s="131">
        <v>-56306690.060000002</v>
      </c>
      <c r="F51" s="131">
        <v>1591136.95</v>
      </c>
      <c r="G51" s="131">
        <v>-1921232.31</v>
      </c>
      <c r="H51" s="131">
        <v>-2058652.16</v>
      </c>
      <c r="I51" s="131">
        <v>-6263084.6299999999</v>
      </c>
      <c r="J51" s="131">
        <v>-4645449.5999999996</v>
      </c>
      <c r="K51" s="131">
        <v>-2800092.94</v>
      </c>
      <c r="L51" s="131">
        <v>-21677</v>
      </c>
      <c r="M51" s="131">
        <v>-56663</v>
      </c>
      <c r="N51" s="131">
        <v>2816622.14</v>
      </c>
      <c r="O51" s="131"/>
      <c r="P51" s="131">
        <v>2816622.14</v>
      </c>
      <c r="Q51" s="131">
        <f t="shared" si="0"/>
        <v>10242969.1</v>
      </c>
      <c r="R51" s="131">
        <f t="shared" si="1"/>
        <v>14888418.699999999</v>
      </c>
      <c r="S51" s="155">
        <f>'PEG - Capital Costs'!L27</f>
        <v>16301129</v>
      </c>
      <c r="T51" s="155">
        <f t="shared" ref="T51:T55" si="21">Q51+S51</f>
        <v>26544098.100000001</v>
      </c>
      <c r="U51" s="131">
        <f t="shared" si="2"/>
        <v>0.7839171573917374</v>
      </c>
      <c r="W51" s="238" t="s">
        <v>141</v>
      </c>
      <c r="X51" s="239">
        <v>2776551.14</v>
      </c>
      <c r="Y51" s="240">
        <v>2763476.3600000003</v>
      </c>
      <c r="Z51" s="240">
        <v>2749921.11</v>
      </c>
      <c r="AA51" s="240">
        <v>2913381.62</v>
      </c>
      <c r="AB51" s="240">
        <v>3238873.2199999997</v>
      </c>
      <c r="AC51" s="241">
        <v>14442203.449999999</v>
      </c>
      <c r="AE51" s="13">
        <f>X51/'Customers - 2.1.2 Market Monito'!H53</f>
        <v>464.53925715241763</v>
      </c>
      <c r="AF51" s="13">
        <f>Y51/'Customers - 2.1.2 Market Monito'!I53</f>
        <v>466.09484904705687</v>
      </c>
      <c r="AG51" s="13">
        <f>Z51/'Customers - 2.1.2 Market Monito'!J53</f>
        <v>463.41778058645093</v>
      </c>
      <c r="AH51" s="13">
        <f>AA51/'Customers - 2.1.2 Market Monito'!K53</f>
        <v>490.38572967513886</v>
      </c>
      <c r="AI51" s="13">
        <f>AB51/'Customers - 2.1.2 Market Monito'!L53</f>
        <v>543.34393893642005</v>
      </c>
      <c r="AM51" s="9">
        <f>X51/'Circuit km - 2.1.5.5 Utility Ch'!Z53</f>
        <v>7504.1922702702705</v>
      </c>
      <c r="AN51" s="9">
        <f>Y51/'Circuit km - 2.1.5.5 Utility Ch'!AA53</f>
        <v>7468.855027027028</v>
      </c>
      <c r="AO51" s="9">
        <f>Z51/'Circuit km - 2.1.5.5 Utility Ch'!AB53</f>
        <v>7432.2192162162155</v>
      </c>
      <c r="AP51" s="9">
        <f>AA51/'Circuit km - 2.1.5.5 Utility Ch'!AC53</f>
        <v>7874.0043783783785</v>
      </c>
      <c r="AQ51" s="9">
        <f>AB51/'Circuit km - 2.1.5.5 Utility Ch'!AD53</f>
        <v>8753.7114054054055</v>
      </c>
      <c r="AT51" s="9">
        <f>X51/'FTE - 2.1.5.1 Labour Analysis'!J51</f>
        <v>793300.32571428572</v>
      </c>
      <c r="AU51" s="9">
        <f>Y51/'FTE - 2.1.5.1 Labour Analysis'!K51</f>
        <v>789564.6742857144</v>
      </c>
      <c r="AV51" s="9">
        <f>Z51/'FTE - 2.1.5.1 Labour Analysis'!L51</f>
        <v>785691.74571428564</v>
      </c>
      <c r="AW51" s="9">
        <f>AA51/'FTE - 2.1.5.1 Labour Analysis'!M51</f>
        <v>820670.8788732395</v>
      </c>
      <c r="AX51" s="9">
        <f>AB51/'FTE - 2.1.5.1 Labour Analysis'!N51</f>
        <v>749739.17129629618</v>
      </c>
      <c r="BA51" s="158">
        <f>X51/('Metered Consumption kWh - 2.1.5'!J53/1000)</f>
        <v>23.639199328289603</v>
      </c>
      <c r="BB51" s="158">
        <f>Y51/('Metered Consumption kWh - 2.1.5'!K53/1000)</f>
        <v>24.029489735963693</v>
      </c>
      <c r="BC51" s="158">
        <f>Z51/('Metered Consumption kWh - 2.1.5'!L53/1000)</f>
        <v>24.082008949043679</v>
      </c>
      <c r="BD51" s="158">
        <f>AA51/('Metered Consumption kWh - 2.1.5'!M53/1000)</f>
        <v>25.326812129235851</v>
      </c>
      <c r="BE51" s="158">
        <f>AB51/('Metered Consumption kWh - 2.1.5'!N53/1000)</f>
        <v>28.586100044626818</v>
      </c>
      <c r="BH51" s="9">
        <f>X51/'Capital - 2.1.5.2 Capital and L'!W51</f>
        <v>3.8347452596571237</v>
      </c>
      <c r="BI51" s="9">
        <f>Y51/'Capital - 2.1.5.2 Capital and L'!X51</f>
        <v>4.3804420900126342</v>
      </c>
      <c r="BJ51" s="9">
        <f>Z51/'Capital - 2.1.5.2 Capital and L'!Y51</f>
        <v>5.2183240729144131</v>
      </c>
      <c r="BK51" s="9">
        <f>AA51/'Capital - 2.1.5.2 Capital and L'!Z51</f>
        <v>4.4015833653122707</v>
      </c>
      <c r="BL51" s="9">
        <f>AB51/'Capital - 2.1.5.2 Capital and L'!AA51</f>
        <v>9.2782590336940878</v>
      </c>
      <c r="BO51" s="238" t="s">
        <v>141</v>
      </c>
      <c r="BP51" s="239">
        <v>4260139.1400000006</v>
      </c>
      <c r="BQ51" s="240">
        <v>4172534.3600000003</v>
      </c>
      <c r="BR51" s="240">
        <v>4138832.11</v>
      </c>
      <c r="BS51" s="240">
        <v>4435098.62</v>
      </c>
      <c r="BT51" s="240">
        <v>4983623.22</v>
      </c>
      <c r="BU51" s="241">
        <v>21990227.449999999</v>
      </c>
      <c r="BW51" s="9">
        <f>BP50/'FTE - 2.1.5.1 Labour Analysis'!J50</f>
        <v>374085.43976362946</v>
      </c>
      <c r="BX51" s="9">
        <f>BQ50/'FTE - 2.1.5.1 Labour Analysis'!K50</f>
        <v>376333.3451834697</v>
      </c>
      <c r="BY51" s="9">
        <f>BR50/'FTE - 2.1.5.1 Labour Analysis'!L50</f>
        <v>376100.7519814421</v>
      </c>
      <c r="BZ51" s="9">
        <f>BS50/'FTE - 2.1.5.1 Labour Analysis'!M50</f>
        <v>403226.26278855029</v>
      </c>
      <c r="CA51" s="9">
        <f>BT50/'FTE - 2.1.5.1 Labour Analysis'!N50</f>
        <v>439444.98298026435</v>
      </c>
      <c r="CE51" s="238" t="s">
        <v>141</v>
      </c>
      <c r="CF51" s="239">
        <v>0.95996724835659086</v>
      </c>
      <c r="CG51" s="240">
        <v>0.95511334028715744</v>
      </c>
      <c r="CH51" s="240">
        <v>0.93364985115988774</v>
      </c>
      <c r="CI51" s="240">
        <v>0.96052022291913997</v>
      </c>
      <c r="CJ51" s="240">
        <v>1.0111161069265182</v>
      </c>
      <c r="CK51" s="241">
        <v>4.8203667696492936</v>
      </c>
    </row>
    <row r="52" spans="1:89" ht="14.4">
      <c r="A52" s="126" t="s">
        <v>102</v>
      </c>
      <c r="B52" s="127">
        <v>2020</v>
      </c>
      <c r="C52" s="127">
        <v>65596410.200000003</v>
      </c>
      <c r="D52" s="127">
        <v>19464508.969999999</v>
      </c>
      <c r="E52" s="127">
        <v>-65596410.200000003</v>
      </c>
      <c r="F52" s="127">
        <v>560470.1</v>
      </c>
      <c r="G52" s="127">
        <v>-2075903.34</v>
      </c>
      <c r="H52" s="127">
        <v>-2139755.83</v>
      </c>
      <c r="I52" s="127">
        <v>-5396980.9699999997</v>
      </c>
      <c r="J52" s="127">
        <v>-4838330.8899999997</v>
      </c>
      <c r="K52" s="127">
        <v>-2869189.05</v>
      </c>
      <c r="L52" s="127">
        <v>133833.10999999999</v>
      </c>
      <c r="M52" s="127">
        <v>-51982</v>
      </c>
      <c r="N52" s="127">
        <v>2786670.1</v>
      </c>
      <c r="O52" s="127"/>
      <c r="P52" s="127">
        <v>2786670.1</v>
      </c>
      <c r="Q52" s="127">
        <f t="shared" si="0"/>
        <v>9612640.1400000006</v>
      </c>
      <c r="R52" s="127">
        <f t="shared" si="1"/>
        <v>14450971.030000001</v>
      </c>
      <c r="S52" s="154">
        <f>'PEG - Capital Costs'!L28</f>
        <v>16367735</v>
      </c>
      <c r="T52" s="154">
        <f t="shared" si="21"/>
        <v>25980375.140000001</v>
      </c>
      <c r="U52" s="127">
        <f t="shared" si="2"/>
        <v>0.74242669323294019</v>
      </c>
      <c r="W52" s="238" t="s">
        <v>142</v>
      </c>
      <c r="X52" s="239">
        <v>18752965.710000001</v>
      </c>
      <c r="Y52" s="240">
        <v>19146598.729999997</v>
      </c>
      <c r="Z52" s="240">
        <v>19556254.670000002</v>
      </c>
      <c r="AA52" s="240">
        <v>21633910.789999999</v>
      </c>
      <c r="AB52" s="240">
        <v>21720498.18</v>
      </c>
      <c r="AC52" s="241">
        <v>100810228.08000001</v>
      </c>
      <c r="AE52" s="13">
        <f>X52/'Customers - 2.1.2 Market Monito'!H54</f>
        <v>256.41925383542542</v>
      </c>
      <c r="AF52" s="13">
        <f>Y52/'Customers - 2.1.2 Market Monito'!I54</f>
        <v>258.73082795059588</v>
      </c>
      <c r="AG52" s="13">
        <f>Z52/'Customers - 2.1.2 Market Monito'!J54</f>
        <v>260.36818892291308</v>
      </c>
      <c r="AH52" s="13">
        <f>AA52/'Customers - 2.1.2 Market Monito'!K54</f>
        <v>285.08810423667393</v>
      </c>
      <c r="AI52" s="13">
        <f>AB52/'Customers - 2.1.2 Market Monito'!L54</f>
        <v>283.26527706412446</v>
      </c>
      <c r="AM52" s="9">
        <f>X52/'Circuit km - 2.1.5.5 Utility Ch'!Z54</f>
        <v>9797.7877272727274</v>
      </c>
      <c r="AN52" s="9">
        <f>Y52/'Circuit km - 2.1.5.5 Utility Ch'!AA54</f>
        <v>9573.2993649999989</v>
      </c>
      <c r="AO52" s="9">
        <f>Z52/'Circuit km - 2.1.5.5 Utility Ch'!AB54</f>
        <v>9724.641805072104</v>
      </c>
      <c r="AP52" s="9">
        <f>AA52/'Circuit km - 2.1.5.5 Utility Ch'!AC54</f>
        <v>10704.557540821375</v>
      </c>
      <c r="AQ52" s="9">
        <f>AB52/'Circuit km - 2.1.5.5 Utility Ch'!AD54</f>
        <v>10626.46681996086</v>
      </c>
      <c r="AT52" s="9">
        <f>X52/'FTE - 2.1.5.1 Labour Analysis'!J52</f>
        <v>183852.60500000001</v>
      </c>
      <c r="AU52" s="9">
        <f>Y52/'FTE - 2.1.5.1 Labour Analysis'!K52</f>
        <v>187711.75225490192</v>
      </c>
      <c r="AV52" s="9">
        <f>Z52/'FTE - 2.1.5.1 Labour Analysis'!L52</f>
        <v>191727.98696078433</v>
      </c>
      <c r="AW52" s="9">
        <f>AA52/'FTE - 2.1.5.1 Labour Analysis'!M52</f>
        <v>220754.19173469386</v>
      </c>
      <c r="AX52" s="9" t="e">
        <f>AB52/'FTE - 2.1.5.1 Labour Analysis'!N52</f>
        <v>#DIV/0!</v>
      </c>
      <c r="BA52" s="158">
        <f>X52/('Metered Consumption kWh - 2.1.5'!J54/1000)</f>
        <v>12.362261078791553</v>
      </c>
      <c r="BB52" s="158">
        <f>Y52/('Metered Consumption kWh - 2.1.5'!K54/1000)</f>
        <v>12.596749495908011</v>
      </c>
      <c r="BC52" s="158">
        <f>Z52/('Metered Consumption kWh - 2.1.5'!L54/1000)</f>
        <v>12.8028949112605</v>
      </c>
      <c r="BD52" s="158">
        <f>AA52/('Metered Consumption kWh - 2.1.5'!M54/1000)</f>
        <v>13.868157016048336</v>
      </c>
      <c r="BE52" s="158">
        <f>AB52/('Metered Consumption kWh - 2.1.5'!N54/1000)</f>
        <v>14.119651775148974</v>
      </c>
      <c r="BH52" s="9">
        <f>X52/'Capital - 2.1.5.2 Capital and L'!W52</f>
        <v>0.64782086638964564</v>
      </c>
      <c r="BI52" s="9">
        <f>Y52/'Capital - 2.1.5.2 Capital and L'!X52</f>
        <v>0.96605488242381798</v>
      </c>
      <c r="BJ52" s="9">
        <f>Z52/'Capital - 2.1.5.2 Capital and L'!Y52</f>
        <v>0.90025949365766733</v>
      </c>
      <c r="BK52" s="9">
        <f>AA52/'Capital - 2.1.5.2 Capital and L'!Z52</f>
        <v>1.0161895716649818</v>
      </c>
      <c r="BL52" s="9">
        <f>AB52/'Capital - 2.1.5.2 Capital and L'!AA52</f>
        <v>0.62807783935165107</v>
      </c>
      <c r="BO52" s="238" t="s">
        <v>142</v>
      </c>
      <c r="BP52" s="239">
        <v>54694036.710000001</v>
      </c>
      <c r="BQ52" s="240">
        <v>53727394.729999997</v>
      </c>
      <c r="BR52" s="240">
        <v>54468503.670000002</v>
      </c>
      <c r="BS52" s="240">
        <v>60337673.789999999</v>
      </c>
      <c r="BT52" s="240">
        <v>68921281.180000007</v>
      </c>
      <c r="BU52" s="241">
        <v>292148890.08000004</v>
      </c>
      <c r="BW52" s="9">
        <f>BP51/'FTE - 2.1.5.1 Labour Analysis'!J51</f>
        <v>1217182.6114285716</v>
      </c>
      <c r="BX52" s="9">
        <f>BQ51/'FTE - 2.1.5.1 Labour Analysis'!K51</f>
        <v>1192152.6742857143</v>
      </c>
      <c r="BY52" s="9">
        <f>BR51/'FTE - 2.1.5.1 Labour Analysis'!L51</f>
        <v>1182523.46</v>
      </c>
      <c r="BZ52" s="9">
        <f>BS51/'FTE - 2.1.5.1 Labour Analysis'!M51</f>
        <v>1249323.5549295775</v>
      </c>
      <c r="CA52" s="9">
        <f>BT51/'FTE - 2.1.5.1 Labour Analysis'!N51</f>
        <v>1153616.486111111</v>
      </c>
      <c r="CE52" s="238" t="s">
        <v>142</v>
      </c>
      <c r="CF52" s="239">
        <v>0.69756062015207065</v>
      </c>
      <c r="CG52" s="240">
        <v>0.72517024049208778</v>
      </c>
      <c r="CH52" s="240">
        <v>0.73667748661428978</v>
      </c>
      <c r="CI52" s="240">
        <v>0.76384693584708863</v>
      </c>
      <c r="CJ52" s="240">
        <v>0.71463367053139371</v>
      </c>
      <c r="CK52" s="241">
        <v>3.6378889536369305</v>
      </c>
    </row>
    <row r="53" spans="1:89" ht="14.4">
      <c r="A53" s="130" t="s">
        <v>102</v>
      </c>
      <c r="B53" s="131">
        <v>2021</v>
      </c>
      <c r="C53" s="131">
        <v>56476962.890000001</v>
      </c>
      <c r="D53" s="131">
        <v>19966357.890000001</v>
      </c>
      <c r="E53" s="131">
        <v>-56476962.890000001</v>
      </c>
      <c r="F53" s="131">
        <v>734002.52</v>
      </c>
      <c r="G53" s="131">
        <v>-1938043.6</v>
      </c>
      <c r="H53" s="131">
        <v>-2296746.02</v>
      </c>
      <c r="I53" s="131">
        <v>-5911889.5999999996</v>
      </c>
      <c r="J53" s="131">
        <v>-5095005.34</v>
      </c>
      <c r="K53" s="131">
        <v>-2840862.37</v>
      </c>
      <c r="L53" s="131">
        <v>-214349.3</v>
      </c>
      <c r="M53" s="131">
        <v>-47853</v>
      </c>
      <c r="N53" s="131">
        <v>2355611.1800000002</v>
      </c>
      <c r="O53" s="131"/>
      <c r="P53" s="131">
        <v>2355611.1800000002</v>
      </c>
      <c r="Q53" s="131">
        <f t="shared" si="0"/>
        <v>10146679.219999999</v>
      </c>
      <c r="R53" s="131">
        <f t="shared" si="1"/>
        <v>15241684.559999999</v>
      </c>
      <c r="S53" s="155">
        <f>'PEG - Capital Costs'!L29</f>
        <v>17328066</v>
      </c>
      <c r="T53" s="155">
        <f t="shared" si="21"/>
        <v>27474745.219999999</v>
      </c>
      <c r="U53" s="131">
        <f t="shared" si="2"/>
        <v>0.76336829400587281</v>
      </c>
      <c r="W53" s="238" t="s">
        <v>143</v>
      </c>
      <c r="X53" s="239">
        <v>3483836.41</v>
      </c>
      <c r="Y53" s="240">
        <v>3244017.8200000003</v>
      </c>
      <c r="Z53" s="240">
        <v>3426888.92</v>
      </c>
      <c r="AA53" s="240">
        <v>3686087.52</v>
      </c>
      <c r="AB53" s="240">
        <v>3727242.4099999997</v>
      </c>
      <c r="AC53" s="241">
        <v>17568073.079999998</v>
      </c>
      <c r="AE53" s="13">
        <f>X53/'Customers - 2.1.2 Market Monito'!H55</f>
        <v>275.35855279797664</v>
      </c>
      <c r="AF53" s="13">
        <f>Y53/'Customers - 2.1.2 Market Monito'!I55</f>
        <v>255.49482712451763</v>
      </c>
      <c r="AG53" s="13">
        <f>Z53/'Customers - 2.1.2 Market Monito'!J55</f>
        <v>268.24962191780821</v>
      </c>
      <c r="AH53" s="13">
        <f>AA53/'Customers - 2.1.2 Market Monito'!K55</f>
        <v>286.94438113031293</v>
      </c>
      <c r="AI53" s="13">
        <f>AB53/'Customers - 2.1.2 Market Monito'!L55</f>
        <v>287.37412567463377</v>
      </c>
      <c r="AM53" s="9">
        <f>X53/'Circuit km - 2.1.5.5 Utility Ch'!Z55</f>
        <v>15763.965656108598</v>
      </c>
      <c r="AN53" s="9">
        <f>Y53/'Circuit km - 2.1.5.5 Utility Ch'!AA55</f>
        <v>14612.692882882884</v>
      </c>
      <c r="AO53" s="9">
        <f>Z53/'Circuit km - 2.1.5.5 Utility Ch'!AB55</f>
        <v>15576.767818181817</v>
      </c>
      <c r="AP53" s="9">
        <f>AA53/'Circuit km - 2.1.5.5 Utility Ch'!AC55</f>
        <v>16754.943272727272</v>
      </c>
      <c r="AQ53" s="9">
        <f>AB53/'Circuit km - 2.1.5.5 Utility Ch'!AD55</f>
        <v>16942.010954545454</v>
      </c>
      <c r="AT53" s="9">
        <f>X53/'FTE - 2.1.5.1 Labour Analysis'!J53</f>
        <v>176307.51062753037</v>
      </c>
      <c r="AU53" s="9">
        <f>Y53/'FTE - 2.1.5.1 Labour Analysis'!K53</f>
        <v>162688.95787362088</v>
      </c>
      <c r="AV53" s="9">
        <f>Z53/'FTE - 2.1.5.1 Labour Analysis'!L53</f>
        <v>171601.84877315976</v>
      </c>
      <c r="AW53" s="9">
        <f>AA53/'FTE - 2.1.5.1 Labour Analysis'!M53</f>
        <v>172166.62867818776</v>
      </c>
      <c r="AX53" s="9">
        <f>AB53/'FTE - 2.1.5.1 Labour Analysis'!N53</f>
        <v>190359.67364657813</v>
      </c>
      <c r="BA53" s="158">
        <f>X53/('Metered Consumption kWh - 2.1.5'!J55/1000)</f>
        <v>13.785034845806626</v>
      </c>
      <c r="BB53" s="158">
        <f>Y53/('Metered Consumption kWh - 2.1.5'!K55/1000)</f>
        <v>12.75429537594322</v>
      </c>
      <c r="BC53" s="158">
        <f>Z53/('Metered Consumption kWh - 2.1.5'!L55/1000)</f>
        <v>13.143521255267286</v>
      </c>
      <c r="BD53" s="158">
        <f>AA53/('Metered Consumption kWh - 2.1.5'!M55/1000)</f>
        <v>13.748058745462131</v>
      </c>
      <c r="BE53" s="158">
        <f>AB53/('Metered Consumption kWh - 2.1.5'!N55/1000)</f>
        <v>14.205823309857099</v>
      </c>
      <c r="BH53" s="9">
        <f>X53/'Capital - 2.1.5.2 Capital and L'!W53</f>
        <v>2.5462400971440595</v>
      </c>
      <c r="BI53" s="9">
        <f>Y53/'Capital - 2.1.5.2 Capital and L'!X53</f>
        <v>1.6852583057686368</v>
      </c>
      <c r="BJ53" s="9">
        <f>Z53/'Capital - 2.1.5.2 Capital and L'!Y53</f>
        <v>1.512818495256306</v>
      </c>
      <c r="BK53" s="9">
        <f>AA53/'Capital - 2.1.5.2 Capital and L'!Z53</f>
        <v>1.2356938585304453</v>
      </c>
      <c r="BL53" s="9">
        <f>AB53/'Capital - 2.1.5.2 Capital and L'!AA53</f>
        <v>1.4808685341337942</v>
      </c>
      <c r="BO53" s="238" t="s">
        <v>143</v>
      </c>
      <c r="BP53" s="239">
        <v>7247330.4100000001</v>
      </c>
      <c r="BQ53" s="240">
        <v>6850309.8200000003</v>
      </c>
      <c r="BR53" s="240">
        <v>7067731.9199999999</v>
      </c>
      <c r="BS53" s="240">
        <v>7796664.5199999996</v>
      </c>
      <c r="BT53" s="240">
        <v>8613240.4100000001</v>
      </c>
      <c r="BU53" s="241">
        <v>37575277.079999998</v>
      </c>
      <c r="BW53" s="9">
        <f>BP52/'FTE - 2.1.5.1 Labour Analysis'!J52</f>
        <v>536216.04617647058</v>
      </c>
      <c r="BX53" s="9">
        <f>BQ52/'FTE - 2.1.5.1 Labour Analysis'!K52</f>
        <v>526739.16401960782</v>
      </c>
      <c r="BY53" s="9">
        <f>BR52/'FTE - 2.1.5.1 Labour Analysis'!L52</f>
        <v>534004.93794117647</v>
      </c>
      <c r="BZ53" s="9">
        <f>BS52/'FTE - 2.1.5.1 Labour Analysis'!M52</f>
        <v>615690.54887755099</v>
      </c>
      <c r="CA53" s="9" t="e">
        <f>BT52/'FTE - 2.1.5.1 Labour Analysis'!N52</f>
        <v>#DIV/0!</v>
      </c>
      <c r="CE53" s="238" t="s">
        <v>143</v>
      </c>
      <c r="CF53" s="239">
        <v>0.79672600229403701</v>
      </c>
      <c r="CG53" s="240">
        <v>0.74608938209042908</v>
      </c>
      <c r="CH53" s="240">
        <v>0.75948705320959464</v>
      </c>
      <c r="CI53" s="240">
        <v>0.83255958901680971</v>
      </c>
      <c r="CJ53" s="240">
        <v>0.77445480004026324</v>
      </c>
      <c r="CK53" s="241">
        <v>3.9093168266511338</v>
      </c>
    </row>
    <row r="54" spans="1:89" ht="14.4">
      <c r="A54" s="126" t="s">
        <v>102</v>
      </c>
      <c r="B54" s="127">
        <v>2022</v>
      </c>
      <c r="C54" s="127">
        <v>59292394.759999998</v>
      </c>
      <c r="D54" s="127">
        <v>21705626.100000001</v>
      </c>
      <c r="E54" s="127">
        <v>-59292394.759999998</v>
      </c>
      <c r="F54" s="127">
        <v>1239779.6200000001</v>
      </c>
      <c r="G54" s="127">
        <v>-2009458.25</v>
      </c>
      <c r="H54" s="127">
        <v>-2239433.4900000002</v>
      </c>
      <c r="I54" s="127">
        <v>-5642069.0300000003</v>
      </c>
      <c r="J54" s="127">
        <v>-5297059.38</v>
      </c>
      <c r="K54" s="127">
        <v>-3320043.3</v>
      </c>
      <c r="L54" s="127">
        <v>-501375.61</v>
      </c>
      <c r="M54" s="127">
        <v>-42101</v>
      </c>
      <c r="N54" s="127">
        <v>3893865.66</v>
      </c>
      <c r="O54" s="127"/>
      <c r="P54" s="127">
        <v>3893865.66</v>
      </c>
      <c r="Q54" s="127">
        <f t="shared" si="0"/>
        <v>9890960.7699999996</v>
      </c>
      <c r="R54" s="127">
        <f t="shared" si="1"/>
        <v>15188020.149999999</v>
      </c>
      <c r="S54" s="154">
        <f>'PEG - Capital Costs'!L30</f>
        <v>19773858</v>
      </c>
      <c r="T54" s="154">
        <f t="shared" si="21"/>
        <v>29664818.77</v>
      </c>
      <c r="U54" s="127">
        <f t="shared" si="2"/>
        <v>0.69972734626622901</v>
      </c>
      <c r="W54" s="238" t="s">
        <v>144</v>
      </c>
      <c r="X54" s="239">
        <v>13041814.220000001</v>
      </c>
      <c r="Y54" s="240">
        <v>14055367.129999999</v>
      </c>
      <c r="Z54" s="240">
        <v>13435832.640000001</v>
      </c>
      <c r="AA54" s="240">
        <v>14548042.129999999</v>
      </c>
      <c r="AB54" s="240">
        <v>15901447.950000001</v>
      </c>
      <c r="AC54" s="241">
        <v>70982504.070000008</v>
      </c>
      <c r="AE54" s="13">
        <f>X54/'Customers - 2.1.2 Market Monito'!H56</f>
        <v>220.36791963772771</v>
      </c>
      <c r="AF54" s="13">
        <f>Y54/'Customers - 2.1.2 Market Monito'!I56</f>
        <v>236.28422509876438</v>
      </c>
      <c r="AG54" s="13">
        <f>Z54/'Customers - 2.1.2 Market Monito'!J56</f>
        <v>223.81863468265868</v>
      </c>
      <c r="AH54" s="13">
        <f>AA54/'Customers - 2.1.2 Market Monito'!K56</f>
        <v>239.12755399585782</v>
      </c>
      <c r="AI54" s="13">
        <f>AB54/'Customers - 2.1.2 Market Monito'!L56</f>
        <v>255.88066345906284</v>
      </c>
      <c r="AM54" s="9">
        <f>X54/'Circuit km - 2.1.5.5 Utility Ch'!Z56</f>
        <v>12912.687346534654</v>
      </c>
      <c r="AN54" s="9">
        <f>Y54/'Circuit km - 2.1.5.5 Utility Ch'!AA56</f>
        <v>13971.537902584492</v>
      </c>
      <c r="AO54" s="9">
        <f>Z54/'Circuit km - 2.1.5.5 Utility Ch'!AB56</f>
        <v>13585.270616784632</v>
      </c>
      <c r="AP54" s="9">
        <f>AA54/'Circuit km - 2.1.5.5 Utility Ch'!AC56</f>
        <v>14577.196523046092</v>
      </c>
      <c r="AQ54" s="9">
        <f>AB54/'Circuit km - 2.1.5.5 Utility Ch'!AD56</f>
        <v>15681.901331360948</v>
      </c>
      <c r="AT54" s="9">
        <f>X54/'FTE - 2.1.5.1 Labour Analysis'!J54</f>
        <v>144619.80727434022</v>
      </c>
      <c r="AU54" s="9">
        <f>Y54/'FTE - 2.1.5.1 Labour Analysis'!K54</f>
        <v>185182.70263504609</v>
      </c>
      <c r="AV54" s="9">
        <f>Z54/'FTE - 2.1.5.1 Labour Analysis'!L54</f>
        <v>191143.12638707107</v>
      </c>
      <c r="AW54" s="9">
        <f>AA54/'FTE - 2.1.5.1 Labour Analysis'!M54</f>
        <v>198040.3230329431</v>
      </c>
      <c r="AX54" s="9">
        <f>AB54/'FTE - 2.1.5.1 Labour Analysis'!N54</f>
        <v>182733.25614801198</v>
      </c>
      <c r="BA54" s="158">
        <f>X54/('Metered Consumption kWh - 2.1.5'!J56/1000)</f>
        <v>12.904859705835202</v>
      </c>
      <c r="BB54" s="158">
        <f>Y54/('Metered Consumption kWh - 2.1.5'!K56/1000)</f>
        <v>13.895970825887058</v>
      </c>
      <c r="BC54" s="158">
        <f>Z54/('Metered Consumption kWh - 2.1.5'!L56/1000)</f>
        <v>13.199471589766491</v>
      </c>
      <c r="BD54" s="158">
        <f>AA54/('Metered Consumption kWh - 2.1.5'!M56/1000)</f>
        <v>13.873026483899906</v>
      </c>
      <c r="BE54" s="158">
        <f>AB54/('Metered Consumption kWh - 2.1.5'!N56/1000)</f>
        <v>15.320584512677865</v>
      </c>
      <c r="BH54" s="9">
        <f>X54/'Capital - 2.1.5.2 Capital and L'!W54</f>
        <v>0.44515021999980625</v>
      </c>
      <c r="BI54" s="9">
        <f>Y54/'Capital - 2.1.5.2 Capital and L'!X54</f>
        <v>0.85951696041647108</v>
      </c>
      <c r="BJ54" s="9">
        <f>Z54/'Capital - 2.1.5.2 Capital and L'!Y54</f>
        <v>0.92021775927335048</v>
      </c>
      <c r="BK54" s="9">
        <f>AA54/'Capital - 2.1.5.2 Capital and L'!Z54</f>
        <v>1.1544798003520724</v>
      </c>
      <c r="BL54" s="9">
        <f>AB54/'Capital - 2.1.5.2 Capital and L'!AA54</f>
        <v>0.71664195528633512</v>
      </c>
      <c r="BO54" s="238" t="s">
        <v>144</v>
      </c>
      <c r="BP54" s="239">
        <v>35825942.219999999</v>
      </c>
      <c r="BQ54" s="240">
        <v>36349050.129999995</v>
      </c>
      <c r="BR54" s="240">
        <v>35999225.640000001</v>
      </c>
      <c r="BS54" s="240">
        <v>39449047.129999995</v>
      </c>
      <c r="BT54" s="240">
        <v>46262551.950000003</v>
      </c>
      <c r="BU54" s="241">
        <v>193885817.06999999</v>
      </c>
      <c r="BW54" s="9">
        <f>BP53/'FTE - 2.1.5.1 Labour Analysis'!J53</f>
        <v>366767.73329959513</v>
      </c>
      <c r="BX54" s="9">
        <f>BQ53/'FTE - 2.1.5.1 Labour Analysis'!K53</f>
        <v>343546.1293881645</v>
      </c>
      <c r="BY54" s="9">
        <f>BR53/'FTE - 2.1.5.1 Labour Analysis'!L53</f>
        <v>353917.47220831248</v>
      </c>
      <c r="BZ54" s="9">
        <f>BS53/'FTE - 2.1.5.1 Labour Analysis'!M53</f>
        <v>364159.94955628208</v>
      </c>
      <c r="CA54" s="9">
        <f>BT53/'FTE - 2.1.5.1 Labour Analysis'!N53</f>
        <v>439899.91879468848</v>
      </c>
      <c r="CE54" s="238" t="s">
        <v>144</v>
      </c>
      <c r="CF54" s="239">
        <v>0.74472586055529444</v>
      </c>
      <c r="CG54" s="240">
        <v>0.78202608917090999</v>
      </c>
      <c r="CH54" s="240">
        <v>0.74955182936050102</v>
      </c>
      <c r="CI54" s="240">
        <v>0.77621783535754507</v>
      </c>
      <c r="CJ54" s="240">
        <v>0.78150483446936958</v>
      </c>
      <c r="CK54" s="241">
        <v>3.8340264489136202</v>
      </c>
    </row>
    <row r="55" spans="1:89" ht="14.4">
      <c r="A55" s="130" t="s">
        <v>102</v>
      </c>
      <c r="B55" s="131">
        <v>2023</v>
      </c>
      <c r="C55" s="131">
        <v>54879237.530000001</v>
      </c>
      <c r="D55" s="131">
        <v>22597010.899999999</v>
      </c>
      <c r="E55" s="131">
        <v>-54879237.530000001</v>
      </c>
      <c r="F55" s="131">
        <v>1740524.49</v>
      </c>
      <c r="G55" s="131">
        <v>-2109544.91</v>
      </c>
      <c r="H55" s="131">
        <v>-2766104.93</v>
      </c>
      <c r="I55" s="131">
        <v>-6134440.2199999997</v>
      </c>
      <c r="J55" s="131">
        <v>-5312587.3499999996</v>
      </c>
      <c r="K55" s="131">
        <v>-4606853.58</v>
      </c>
      <c r="L55" s="131">
        <v>-73668</v>
      </c>
      <c r="M55" s="131">
        <v>-40083</v>
      </c>
      <c r="N55" s="131">
        <v>3294253.4000000102</v>
      </c>
      <c r="O55" s="131"/>
      <c r="P55" s="131">
        <v>3294253.4000000102</v>
      </c>
      <c r="Q55" s="131">
        <f t="shared" si="0"/>
        <v>11010090.059999999</v>
      </c>
      <c r="R55" s="131">
        <f t="shared" si="1"/>
        <v>16322677.409999998</v>
      </c>
      <c r="S55" s="155">
        <f>'PEG - Capital Costs'!L31</f>
        <v>24171235</v>
      </c>
      <c r="T55" s="155">
        <f t="shared" si="21"/>
        <v>35181325.060000002</v>
      </c>
      <c r="U55" s="131">
        <f t="shared" si="2"/>
        <v>0.72233790045213453</v>
      </c>
      <c r="W55" s="238" t="s">
        <v>145</v>
      </c>
      <c r="X55" s="239">
        <v>3360134.81</v>
      </c>
      <c r="Y55" s="240">
        <v>3450272.5900000003</v>
      </c>
      <c r="Z55" s="240">
        <v>3485661.12</v>
      </c>
      <c r="AA55" s="240">
        <v>3844006.21</v>
      </c>
      <c r="AB55" s="240">
        <v>4153795.6900000004</v>
      </c>
      <c r="AC55" s="241">
        <v>18293870.420000002</v>
      </c>
      <c r="AE55" s="13">
        <f>X55/'Customers - 2.1.2 Market Monito'!H57</f>
        <v>296.83169699646646</v>
      </c>
      <c r="AF55" s="13">
        <f>Y55/'Customers - 2.1.2 Market Monito'!I57</f>
        <v>301.54453679426678</v>
      </c>
      <c r="AG55" s="13">
        <f>Z55/'Customers - 2.1.2 Market Monito'!J57</f>
        <v>301.81497272491129</v>
      </c>
      <c r="AH55" s="13">
        <f>AA55/'Customers - 2.1.2 Market Monito'!K57</f>
        <v>330.29783553875234</v>
      </c>
      <c r="AI55" s="13">
        <f>AB55/'Customers - 2.1.2 Market Monito'!L57</f>
        <v>354.05691186498467</v>
      </c>
      <c r="AM55" s="9">
        <f>X55/'Circuit km - 2.1.5.5 Utility Ch'!Z57</f>
        <v>16800.674050000001</v>
      </c>
      <c r="AN55" s="9">
        <f>Y55/'Circuit km - 2.1.5.5 Utility Ch'!AA57</f>
        <v>17251.362950000002</v>
      </c>
      <c r="AO55" s="9">
        <f>Z55/'Circuit km - 2.1.5.5 Utility Ch'!AB57</f>
        <v>17428.3056</v>
      </c>
      <c r="AP55" s="9">
        <f>AA55/'Circuit km - 2.1.5.5 Utility Ch'!AC57</f>
        <v>19220.031050000001</v>
      </c>
      <c r="AQ55" s="9">
        <f>AB55/'Circuit km - 2.1.5.5 Utility Ch'!AD57</f>
        <v>20768.978450000002</v>
      </c>
      <c r="AT55" s="9">
        <f>X55/'FTE - 2.1.5.1 Labour Analysis'!J55</f>
        <v>120004.81464285715</v>
      </c>
      <c r="AU55" s="9" t="e">
        <f>Y55/'FTE - 2.1.5.1 Labour Analysis'!K55</f>
        <v>#DIV/0!</v>
      </c>
      <c r="AV55" s="9">
        <f>Z55/'FTE - 2.1.5.1 Labour Analysis'!L55</f>
        <v>139426.4448</v>
      </c>
      <c r="AW55" s="9" t="e">
        <f>AA55/'FTE - 2.1.5.1 Labour Analysis'!M55</f>
        <v>#DIV/0!</v>
      </c>
      <c r="AX55" s="9">
        <f>AB55/'FTE - 2.1.5.1 Labour Analysis'!N55</f>
        <v>177968.96700942589</v>
      </c>
      <c r="BA55" s="158">
        <f>X55/('Metered Consumption kWh - 2.1.5'!J57/1000)</f>
        <v>18.310071375461895</v>
      </c>
      <c r="BB55" s="158">
        <f>Y55/('Metered Consumption kWh - 2.1.5'!K57/1000)</f>
        <v>19.345163725034251</v>
      </c>
      <c r="BC55" s="158">
        <f>Z55/('Metered Consumption kWh - 2.1.5'!L57/1000)</f>
        <v>19.140153457673765</v>
      </c>
      <c r="BD55" s="158">
        <f>AA55/('Metered Consumption kWh - 2.1.5'!M57/1000)</f>
        <v>20.768267377028149</v>
      </c>
      <c r="BE55" s="158">
        <f>AB55/('Metered Consumption kWh - 2.1.5'!N57/1000)</f>
        <v>23.00899920459949</v>
      </c>
      <c r="BH55" s="9">
        <f>X55/'Capital - 2.1.5.2 Capital and L'!W55</f>
        <v>2.2591080843773406</v>
      </c>
      <c r="BI55" s="9">
        <f>Y55/'Capital - 2.1.5.2 Capital and L'!X55</f>
        <v>5.2887247578955616</v>
      </c>
      <c r="BJ55" s="9">
        <f>Z55/'Capital - 2.1.5.2 Capital and L'!Y55</f>
        <v>2.317018164775511</v>
      </c>
      <c r="BK55" s="9">
        <f>AA55/'Capital - 2.1.5.2 Capital and L'!Z55</f>
        <v>0.83400226107975095</v>
      </c>
      <c r="BL55" s="9">
        <f>AB55/'Capital - 2.1.5.2 Capital and L'!AA55</f>
        <v>1.9206945471366041</v>
      </c>
      <c r="BO55" s="238" t="s">
        <v>145</v>
      </c>
      <c r="BP55" s="239">
        <v>6026275.8100000005</v>
      </c>
      <c r="BQ55" s="240">
        <v>5935229.5899999999</v>
      </c>
      <c r="BR55" s="240">
        <v>5987292.1200000001</v>
      </c>
      <c r="BS55" s="240">
        <v>6917792.21</v>
      </c>
      <c r="BT55" s="240">
        <v>7838249.6900000004</v>
      </c>
      <c r="BU55" s="241">
        <v>32704839.420000002</v>
      </c>
      <c r="BW55" s="9">
        <f>BP54/'FTE - 2.1.5.1 Labour Analysis'!J54</f>
        <v>397271.4817032601</v>
      </c>
      <c r="BX55" s="9">
        <f>BQ54/'FTE - 2.1.5.1 Labour Analysis'!K54</f>
        <v>478907.11633728578</v>
      </c>
      <c r="BY55" s="9">
        <f>BR54/'FTE - 2.1.5.1 Labour Analysis'!L54</f>
        <v>512138.30364764127</v>
      </c>
      <c r="BZ55" s="9">
        <f>BS54/'FTE - 2.1.5.1 Labour Analysis'!M54</f>
        <v>537013.98216716584</v>
      </c>
      <c r="CA55" s="9">
        <f>BT54/'FTE - 2.1.5.1 Labour Analysis'!N54</f>
        <v>531631.25660767651</v>
      </c>
      <c r="CE55" s="238" t="s">
        <v>145</v>
      </c>
      <c r="CF55" s="239">
        <v>0.83895211806541881</v>
      </c>
      <c r="CG55" s="240">
        <v>0.86651999742922214</v>
      </c>
      <c r="CH55" s="240">
        <v>0.92367267262885022</v>
      </c>
      <c r="CI55" s="240">
        <v>0.93326644736009778</v>
      </c>
      <c r="CJ55" s="240">
        <v>1.0160951552506277</v>
      </c>
      <c r="CK55" s="241">
        <v>4.5785063907342165</v>
      </c>
    </row>
    <row r="56" spans="1:89" ht="14.4">
      <c r="A56" s="126" t="s">
        <v>103</v>
      </c>
      <c r="B56" s="127">
        <v>2015</v>
      </c>
      <c r="C56" s="127">
        <v>17099926.280000001</v>
      </c>
      <c r="D56" s="127">
        <v>3148758.61</v>
      </c>
      <c r="E56" s="127">
        <v>-17099926.280000001</v>
      </c>
      <c r="F56" s="127">
        <v>438986.63</v>
      </c>
      <c r="G56" s="127">
        <v>-322470.49</v>
      </c>
      <c r="H56" s="127">
        <v>-310600.7</v>
      </c>
      <c r="I56" s="127">
        <v>-1525839.49</v>
      </c>
      <c r="J56" s="127">
        <v>-543003.56999999995</v>
      </c>
      <c r="K56" s="127">
        <v>-514497.84</v>
      </c>
      <c r="L56" s="127">
        <v>-658</v>
      </c>
      <c r="M56" s="127">
        <v>63532</v>
      </c>
      <c r="N56" s="127">
        <v>434207.14999999898</v>
      </c>
      <c r="O56" s="127"/>
      <c r="P56" s="127">
        <v>434207.14999999898</v>
      </c>
      <c r="Q56" s="127">
        <f t="shared" si="0"/>
        <v>2158910.6799999997</v>
      </c>
      <c r="R56" s="127">
        <f t="shared" si="1"/>
        <v>2701914.2499999995</v>
      </c>
      <c r="S56" s="127"/>
      <c r="T56" s="127"/>
      <c r="U56" s="127">
        <f t="shared" si="2"/>
        <v>0.85808872151047477</v>
      </c>
      <c r="W56" s="238" t="s">
        <v>146</v>
      </c>
      <c r="X56" s="239">
        <v>11459380.390000001</v>
      </c>
      <c r="Y56" s="240">
        <v>11458067.41</v>
      </c>
      <c r="Z56" s="240">
        <v>12425085.83</v>
      </c>
      <c r="AA56" s="240">
        <v>11923339.210000001</v>
      </c>
      <c r="AB56" s="240">
        <v>13733397.58</v>
      </c>
      <c r="AC56" s="241">
        <v>60999270.420000002</v>
      </c>
      <c r="AE56" s="13">
        <f>X56/'Customers - 2.1.2 Market Monito'!H58</f>
        <v>340.57658602550003</v>
      </c>
      <c r="AF56" s="13">
        <f>Y56/'Customers - 2.1.2 Market Monito'!I58</f>
        <v>339.48823471897128</v>
      </c>
      <c r="AG56" s="13">
        <f>Z56/'Customers - 2.1.2 Market Monito'!J58</f>
        <v>366.90051173778238</v>
      </c>
      <c r="AH56" s="13">
        <f>AA56/'Customers - 2.1.2 Market Monito'!K58</f>
        <v>351.32710265778775</v>
      </c>
      <c r="AI56" s="13">
        <f>AB56/'Customers - 2.1.2 Market Monito'!L58</f>
        <v>403.31848051452232</v>
      </c>
      <c r="AM56" s="9">
        <f>X56/'Circuit km - 2.1.5.5 Utility Ch'!Z58</f>
        <v>15527.615704607048</v>
      </c>
      <c r="AN56" s="9">
        <f>Y56/'Circuit km - 2.1.5.5 Utility Ch'!AA58</f>
        <v>15525.83659891599</v>
      </c>
      <c r="AO56" s="9">
        <f>Z56/'Circuit km - 2.1.5.5 Utility Ch'!AB58</f>
        <v>16836.159661246613</v>
      </c>
      <c r="AP56" s="9">
        <f>AA56/'Circuit km - 2.1.5.5 Utility Ch'!AC58</f>
        <v>16134.423829499325</v>
      </c>
      <c r="AQ56" s="9">
        <f>AB56/'Circuit km - 2.1.5.5 Utility Ch'!AD58</f>
        <v>18583.758565629229</v>
      </c>
      <c r="AT56" s="9">
        <f>X56/'FTE - 2.1.5.1 Labour Analysis'!J56</f>
        <v>143511.33863494053</v>
      </c>
      <c r="AU56" s="9">
        <f>Y56/'FTE - 2.1.5.1 Labour Analysis'!K56</f>
        <v>146279.4256351334</v>
      </c>
      <c r="AV56" s="9">
        <f>Z56/'FTE - 2.1.5.1 Labour Analysis'!L56</f>
        <v>159664.42855307119</v>
      </c>
      <c r="AW56" s="9">
        <f>AA56/'FTE - 2.1.5.1 Labour Analysis'!M56</f>
        <v>147712.32916253718</v>
      </c>
      <c r="AX56" s="9">
        <f>AB56/'FTE - 2.1.5.1 Labour Analysis'!N56</f>
        <v>167072.96326034062</v>
      </c>
      <c r="BA56" s="158">
        <f>X56/('Metered Consumption kWh - 2.1.5'!J58/1000)</f>
        <v>18.133485712836762</v>
      </c>
      <c r="BB56" s="158">
        <f>Y56/('Metered Consumption kWh - 2.1.5'!K58/1000)</f>
        <v>18.672532864480583</v>
      </c>
      <c r="BC56" s="158">
        <f>Z56/('Metered Consumption kWh - 2.1.5'!L58/1000)</f>
        <v>20.560491825016765</v>
      </c>
      <c r="BD56" s="158">
        <f>AA56/('Metered Consumption kWh - 2.1.5'!M58/1000)</f>
        <v>19.387817719336187</v>
      </c>
      <c r="BE56" s="158">
        <f>AB56/('Metered Consumption kWh - 2.1.5'!N58/1000)</f>
        <v>22.728533051759634</v>
      </c>
      <c r="BH56" s="9">
        <f>X56/'Capital - 2.1.5.2 Capital and L'!W56</f>
        <v>2.0457376131276193</v>
      </c>
      <c r="BI56" s="9">
        <f>Y56/'Capital - 2.1.5.2 Capital and L'!X56</f>
        <v>2.0098779517477099</v>
      </c>
      <c r="BJ56" s="9">
        <f>Z56/'Capital - 2.1.5.2 Capital and L'!Y56</f>
        <v>2.1688800022929748</v>
      </c>
      <c r="BK56" s="9">
        <f>AA56/'Capital - 2.1.5.2 Capital and L'!Z56</f>
        <v>1.1849816937860327</v>
      </c>
      <c r="BL56" s="9">
        <f>AB56/'Capital - 2.1.5.2 Capital and L'!AA56</f>
        <v>0.27576505291493736</v>
      </c>
      <c r="BO56" s="238" t="s">
        <v>146</v>
      </c>
      <c r="BP56" s="239">
        <v>24169107.390000001</v>
      </c>
      <c r="BQ56" s="240">
        <v>23558395.41</v>
      </c>
      <c r="BR56" s="240">
        <v>24465470.829999998</v>
      </c>
      <c r="BS56" s="240">
        <v>25536358.210000001</v>
      </c>
      <c r="BT56" s="240">
        <v>34470611.579999998</v>
      </c>
      <c r="BU56" s="241">
        <v>132199943.42</v>
      </c>
      <c r="BW56" s="9">
        <f>BP55/'FTE - 2.1.5.1 Labour Analysis'!J55</f>
        <v>215224.1360714286</v>
      </c>
      <c r="BX56" s="9" t="e">
        <f>BQ55/'FTE - 2.1.5.1 Labour Analysis'!K55</f>
        <v>#DIV/0!</v>
      </c>
      <c r="BY56" s="9">
        <f>BR55/'FTE - 2.1.5.1 Labour Analysis'!L55</f>
        <v>239491.68480000002</v>
      </c>
      <c r="BZ56" s="9" t="e">
        <f>BS55/'FTE - 2.1.5.1 Labour Analysis'!M55</f>
        <v>#DIV/0!</v>
      </c>
      <c r="CA56" s="9">
        <f>BT55/'FTE - 2.1.5.1 Labour Analysis'!N55</f>
        <v>335829.03556126822</v>
      </c>
      <c r="CE56" s="238" t="s">
        <v>146</v>
      </c>
      <c r="CF56" s="239">
        <v>0.80061451060188893</v>
      </c>
      <c r="CG56" s="240">
        <v>0.80851119105777547</v>
      </c>
      <c r="CH56" s="240">
        <v>0.86400283733823846</v>
      </c>
      <c r="CI56" s="240">
        <v>0.81681447690198328</v>
      </c>
      <c r="CJ56" s="240">
        <v>0.80257124905585198</v>
      </c>
      <c r="CK56" s="241">
        <v>4.0925142649557378</v>
      </c>
    </row>
    <row r="57" spans="1:89" ht="14.4">
      <c r="A57" s="130" t="s">
        <v>103</v>
      </c>
      <c r="B57" s="131">
        <v>2016</v>
      </c>
      <c r="C57" s="131">
        <v>19179013.969999999</v>
      </c>
      <c r="D57" s="131">
        <v>3147537.34</v>
      </c>
      <c r="E57" s="131">
        <v>-19179013.969999999</v>
      </c>
      <c r="F57" s="131">
        <v>300145.56</v>
      </c>
      <c r="G57" s="131">
        <v>-312568.32000000001</v>
      </c>
      <c r="H57" s="131">
        <v>-354386.46</v>
      </c>
      <c r="I57" s="131">
        <v>-1504231.94</v>
      </c>
      <c r="J57" s="131">
        <v>-548179.29</v>
      </c>
      <c r="K57" s="131">
        <v>-545060.57999999996</v>
      </c>
      <c r="L57" s="131">
        <v>15584</v>
      </c>
      <c r="M57" s="131">
        <v>12765</v>
      </c>
      <c r="N57" s="131">
        <v>211605.31</v>
      </c>
      <c r="O57" s="131">
        <v>-29157.31</v>
      </c>
      <c r="P57" s="131">
        <v>182448</v>
      </c>
      <c r="Q57" s="131">
        <f t="shared" si="0"/>
        <v>2171186.7199999997</v>
      </c>
      <c r="R57" s="131">
        <f t="shared" si="1"/>
        <v>2719366.01</v>
      </c>
      <c r="S57" s="131"/>
      <c r="T57" s="131"/>
      <c r="U57" s="131">
        <f t="shared" si="2"/>
        <v>0.86396624289133928</v>
      </c>
      <c r="W57" s="238" t="s">
        <v>147</v>
      </c>
      <c r="X57" s="239">
        <v>1363752.88</v>
      </c>
      <c r="Y57" s="240">
        <v>1408353.69</v>
      </c>
      <c r="Z57" s="240">
        <v>1489943.1</v>
      </c>
      <c r="AA57" s="240">
        <v>1470259.84</v>
      </c>
      <c r="AB57" s="240">
        <v>1597871.6400000001</v>
      </c>
      <c r="AC57" s="241">
        <v>7330181.1500000004</v>
      </c>
      <c r="AE57" s="13">
        <f>X57/'Customers - 2.1.2 Market Monito'!H59</f>
        <v>315.31858497109823</v>
      </c>
      <c r="AF57" s="13">
        <f>Y57/'Customers - 2.1.2 Market Monito'!I59</f>
        <v>324.1320345224396</v>
      </c>
      <c r="AG57" s="13">
        <f>Z57/'Customers - 2.1.2 Market Monito'!J59</f>
        <v>341.41684234647113</v>
      </c>
      <c r="AH57" s="13">
        <f>AA57/'Customers - 2.1.2 Market Monito'!K59</f>
        <v>335.36948905109489</v>
      </c>
      <c r="AI57" s="13">
        <f>AB57/'Customers - 2.1.2 Market Monito'!L59</f>
        <v>363.40041846713672</v>
      </c>
      <c r="AM57" s="9">
        <f>X57/'Circuit km - 2.1.5.5 Utility Ch'!Z59</f>
        <v>16836.455308641973</v>
      </c>
      <c r="AN57" s="9">
        <f>Y57/'Circuit km - 2.1.5.5 Utility Ch'!AA59</f>
        <v>17387.082592592593</v>
      </c>
      <c r="AO57" s="9">
        <f>Z57/'Circuit km - 2.1.5.5 Utility Ch'!AB59</f>
        <v>18394.359259259261</v>
      </c>
      <c r="AP57" s="9">
        <f>AA57/'Circuit km - 2.1.5.5 Utility Ch'!AC59</f>
        <v>18151.356049382717</v>
      </c>
      <c r="AQ57" s="9">
        <f>AB57/'Circuit km - 2.1.5.5 Utility Ch'!AD59</f>
        <v>19726.810370370371</v>
      </c>
      <c r="AT57" s="9">
        <f>X57/'FTE - 2.1.5.1 Labour Analysis'!J57</f>
        <v>131130.08461538461</v>
      </c>
      <c r="AU57" s="9">
        <f>Y57/'FTE - 2.1.5.1 Labour Analysis'!K57</f>
        <v>131744.96632366697</v>
      </c>
      <c r="AV57" s="9">
        <f>Z57/'FTE - 2.1.5.1 Labour Analysis'!L57</f>
        <v>141226.83412322274</v>
      </c>
      <c r="AW57" s="9">
        <f>AA57/'FTE - 2.1.5.1 Labour Analysis'!M57</f>
        <v>150179.75893769154</v>
      </c>
      <c r="AX57" s="9">
        <f>AB57/'FTE - 2.1.5.1 Labour Analysis'!N57</f>
        <v>147951.07777777777</v>
      </c>
      <c r="BA57" s="158">
        <f>X57/('Metered Consumption kWh - 2.1.5'!J59/1000)</f>
        <v>15.786961958810949</v>
      </c>
      <c r="BB57" s="158">
        <f>Y57/('Metered Consumption kWh - 2.1.5'!K59/1000)</f>
        <v>16.644686745787538</v>
      </c>
      <c r="BC57" s="158">
        <f>Z57/('Metered Consumption kWh - 2.1.5'!L59/1000)</f>
        <v>17.760494659870918</v>
      </c>
      <c r="BD57" s="158">
        <f>AA57/('Metered Consumption kWh - 2.1.5'!M59/1000)</f>
        <v>17.0728743783698</v>
      </c>
      <c r="BE57" s="158">
        <f>AB57/('Metered Consumption kWh - 2.1.5'!N59/1000)</f>
        <v>18.741086375750754</v>
      </c>
      <c r="BH57" s="9">
        <f>X57/'Capital - 2.1.5.2 Capital and L'!W57</f>
        <v>1.805162137302162</v>
      </c>
      <c r="BI57" s="9">
        <f>Y57/'Capital - 2.1.5.2 Capital and L'!X57</f>
        <v>2.5143408909221847</v>
      </c>
      <c r="BJ57" s="9">
        <f>Z57/'Capital - 2.1.5.2 Capital and L'!Y57</f>
        <v>2.2986462493006989</v>
      </c>
      <c r="BK57" s="9">
        <f>AA57/'Capital - 2.1.5.2 Capital and L'!Z57</f>
        <v>2.3968559459684391</v>
      </c>
      <c r="BL57" s="9">
        <f>AB57/'Capital - 2.1.5.2 Capital and L'!AA57</f>
        <v>1.1863974735811753</v>
      </c>
      <c r="BO57" s="238" t="s">
        <v>147</v>
      </c>
      <c r="BP57" s="239">
        <v>2633283.88</v>
      </c>
      <c r="BQ57" s="240">
        <v>2616099.69</v>
      </c>
      <c r="BR57" s="240">
        <v>2698883.1</v>
      </c>
      <c r="BS57" s="240">
        <v>2798429.84</v>
      </c>
      <c r="BT57" s="240">
        <v>3235217.64</v>
      </c>
      <c r="BU57" s="241">
        <v>13981914.15</v>
      </c>
      <c r="BW57" s="9">
        <f>BP56/'FTE - 2.1.5.1 Labour Analysis'!J56</f>
        <v>302681.36994364439</v>
      </c>
      <c r="BX57" s="9">
        <f>BQ56/'FTE - 2.1.5.1 Labour Analysis'!K56</f>
        <v>300758.27154346992</v>
      </c>
      <c r="BY57" s="9">
        <f>BR56/'FTE - 2.1.5.1 Labour Analysis'!L56</f>
        <v>314385.38717553328</v>
      </c>
      <c r="BZ57" s="9">
        <f>BS56/'FTE - 2.1.5.1 Labour Analysis'!M56</f>
        <v>316357.26226461848</v>
      </c>
      <c r="CA57" s="9">
        <f>BT56/'FTE - 2.1.5.1 Labour Analysis'!N56</f>
        <v>419350.505839416</v>
      </c>
      <c r="CE57" s="238" t="s">
        <v>147</v>
      </c>
      <c r="CF57" s="239">
        <v>0.77376802712122628</v>
      </c>
      <c r="CG57" s="240">
        <v>0.79750971011420213</v>
      </c>
      <c r="CH57" s="240">
        <v>0.91437874406106934</v>
      </c>
      <c r="CI57" s="240">
        <v>0.85851116149288187</v>
      </c>
      <c r="CJ57" s="240">
        <v>0.9046096531925677</v>
      </c>
      <c r="CK57" s="241">
        <v>4.248777295981947</v>
      </c>
    </row>
    <row r="58" spans="1:89" ht="14.4">
      <c r="A58" s="126" t="s">
        <v>103</v>
      </c>
      <c r="B58" s="127">
        <v>2017</v>
      </c>
      <c r="C58" s="127">
        <v>17554865.27</v>
      </c>
      <c r="D58" s="127">
        <v>3303120.12</v>
      </c>
      <c r="E58" s="127">
        <v>-17554865.27</v>
      </c>
      <c r="F58" s="127">
        <v>286270.46999999997</v>
      </c>
      <c r="G58" s="127">
        <v>-349249.61</v>
      </c>
      <c r="H58" s="127">
        <v>-396811.45</v>
      </c>
      <c r="I58" s="127">
        <v>-1623269.88</v>
      </c>
      <c r="J58" s="127">
        <v>-562972.26</v>
      </c>
      <c r="K58" s="127">
        <v>-541431.98</v>
      </c>
      <c r="L58" s="127">
        <v>78684</v>
      </c>
      <c r="M58" s="127">
        <v>-180100</v>
      </c>
      <c r="N58" s="127">
        <v>14239.4100000008</v>
      </c>
      <c r="O58" s="127">
        <v>220.77</v>
      </c>
      <c r="P58" s="127">
        <v>14460.180000000801</v>
      </c>
      <c r="Q58" s="127">
        <f t="shared" si="0"/>
        <v>2369330.94</v>
      </c>
      <c r="R58" s="127">
        <f t="shared" si="1"/>
        <v>2932303.2</v>
      </c>
      <c r="S58" s="127"/>
      <c r="T58" s="127"/>
      <c r="U58" s="127">
        <f t="shared" si="2"/>
        <v>0.88773737965060751</v>
      </c>
      <c r="W58" s="238" t="s">
        <v>148</v>
      </c>
      <c r="X58" s="239">
        <v>2276866.04</v>
      </c>
      <c r="Y58" s="240">
        <v>2288827.44</v>
      </c>
      <c r="Z58" s="240">
        <v>2371769.38</v>
      </c>
      <c r="AA58" s="240">
        <v>2683772.38</v>
      </c>
      <c r="AB58" s="240">
        <v>2812344.41</v>
      </c>
      <c r="AC58" s="241">
        <v>12433579.65</v>
      </c>
      <c r="AE58" s="13">
        <f>X58/'Customers - 2.1.2 Market Monito'!H60</f>
        <v>385.25652115059222</v>
      </c>
      <c r="AF58" s="13">
        <f>Y58/'Customers - 2.1.2 Market Monito'!I60</f>
        <v>388.0026173927784</v>
      </c>
      <c r="AG58" s="13">
        <f>Z58/'Customers - 2.1.2 Market Monito'!J60</f>
        <v>398.3489049378569</v>
      </c>
      <c r="AH58" s="13">
        <f>AA58/'Customers - 2.1.2 Market Monito'!K60</f>
        <v>448.79136789297655</v>
      </c>
      <c r="AI58" s="13">
        <f>AB58/'Customers - 2.1.2 Market Monito'!L60</f>
        <v>455.95726491569394</v>
      </c>
      <c r="AM58" s="9">
        <f>X58/'Circuit km - 2.1.5.5 Utility Ch'!Z60</f>
        <v>21279.12186915888</v>
      </c>
      <c r="AN58" s="9">
        <f>Y58/'Circuit km - 2.1.5.5 Utility Ch'!AA60</f>
        <v>21390.910654205607</v>
      </c>
      <c r="AO58" s="9">
        <f>Z58/'Circuit km - 2.1.5.5 Utility Ch'!AB60</f>
        <v>20989.109557522122</v>
      </c>
      <c r="AP58" s="9">
        <f>AA58/'Circuit km - 2.1.5.5 Utility Ch'!AC60</f>
        <v>23750.198053097345</v>
      </c>
      <c r="AQ58" s="9">
        <f>AB58/'Circuit km - 2.1.5.5 Utility Ch'!AD60</f>
        <v>24455.168782608696</v>
      </c>
      <c r="AT58" s="9">
        <f>X58/'FTE - 2.1.5.1 Labour Analysis'!J58</f>
        <v>151588.95073235687</v>
      </c>
      <c r="AU58" s="9">
        <f>Y58/'FTE - 2.1.5.1 Labour Analysis'!K58</f>
        <v>153509.55331991951</v>
      </c>
      <c r="AV58" s="9">
        <f>Z58/'FTE - 2.1.5.1 Labour Analysis'!L58</f>
        <v>157907.41544607191</v>
      </c>
      <c r="AW58" s="9">
        <f>AA58/'FTE - 2.1.5.1 Labour Analysis'!M58</f>
        <v>193494.76423936553</v>
      </c>
      <c r="AX58" s="9">
        <f>AB58/'FTE - 2.1.5.1 Labour Analysis'!N58</f>
        <v>172536.46687116564</v>
      </c>
      <c r="BA58" s="158">
        <f>X58/('Metered Consumption kWh - 2.1.5'!J60/1000)</f>
        <v>22.718885140168702</v>
      </c>
      <c r="BB58" s="158">
        <f>Y58/('Metered Consumption kWh - 2.1.5'!K60/1000)</f>
        <v>23.000482252669649</v>
      </c>
      <c r="BC58" s="158">
        <f>Z58/('Metered Consumption kWh - 2.1.5'!L60/1000)</f>
        <v>23.606172105369485</v>
      </c>
      <c r="BD58" s="158">
        <f>AA58/('Metered Consumption kWh - 2.1.5'!M60/1000)</f>
        <v>26.01311482350475</v>
      </c>
      <c r="BE58" s="158">
        <f>AB58/('Metered Consumption kWh - 2.1.5'!N60/1000)</f>
        <v>27.598734985427129</v>
      </c>
      <c r="BH58" s="9">
        <f>X58/'Capital - 2.1.5.2 Capital and L'!W58</f>
        <v>3.9845265274479504</v>
      </c>
      <c r="BI58" s="9">
        <f>Y58/'Capital - 2.1.5.2 Capital and L'!X58</f>
        <v>3.0677015165425776</v>
      </c>
      <c r="BJ58" s="9">
        <f>Z58/'Capital - 2.1.5.2 Capital and L'!Y58</f>
        <v>2.1297872160830731</v>
      </c>
      <c r="BK58" s="9">
        <f>AA58/'Capital - 2.1.5.2 Capital and L'!Z58</f>
        <v>2.1001229975146956</v>
      </c>
      <c r="BL58" s="9">
        <f>AB58/'Capital - 2.1.5.2 Capital and L'!AA58</f>
        <v>2.9460385871221924</v>
      </c>
      <c r="BO58" s="238" t="s">
        <v>148</v>
      </c>
      <c r="BP58" s="239">
        <v>3483820.04</v>
      </c>
      <c r="BQ58" s="240">
        <v>3458007.44</v>
      </c>
      <c r="BR58" s="240">
        <v>3587781.38</v>
      </c>
      <c r="BS58" s="240">
        <v>4084112.38</v>
      </c>
      <c r="BT58" s="240">
        <v>4487523.41</v>
      </c>
      <c r="BU58" s="241">
        <v>19101244.649999999</v>
      </c>
      <c r="BW58" s="9">
        <f>BP57/'FTE - 2.1.5.1 Labour Analysis'!J57</f>
        <v>253200.37307692305</v>
      </c>
      <c r="BX58" s="9">
        <f>BQ57/'FTE - 2.1.5.1 Labour Analysis'!K57</f>
        <v>244724.01216089804</v>
      </c>
      <c r="BY58" s="9">
        <f>BR57/'FTE - 2.1.5.1 Labour Analysis'!L57</f>
        <v>255818.30331753552</v>
      </c>
      <c r="BZ58" s="9">
        <f>BS57/'FTE - 2.1.5.1 Labour Analysis'!M57</f>
        <v>285845.74463738507</v>
      </c>
      <c r="CA58" s="9">
        <f>BT57/'FTE - 2.1.5.1 Labour Analysis'!N57</f>
        <v>299557.18888888886</v>
      </c>
      <c r="CE58" s="238" t="s">
        <v>148</v>
      </c>
      <c r="CF58" s="239">
        <v>0.97410466541403984</v>
      </c>
      <c r="CG58" s="240">
        <v>0.98063262816035968</v>
      </c>
      <c r="CH58" s="240">
        <v>1.0083084792413324</v>
      </c>
      <c r="CI58" s="240">
        <v>1.0270090033101047</v>
      </c>
      <c r="CJ58" s="240">
        <v>0.99281812303308181</v>
      </c>
      <c r="CK58" s="241">
        <v>4.9828728991589184</v>
      </c>
    </row>
    <row r="59" spans="1:89" ht="14.4">
      <c r="A59" s="130" t="s">
        <v>103</v>
      </c>
      <c r="B59" s="131">
        <v>2018</v>
      </c>
      <c r="C59" s="131">
        <v>17284635.640000001</v>
      </c>
      <c r="D59" s="131">
        <v>3770615.59</v>
      </c>
      <c r="E59" s="131">
        <v>-17284635.640000001</v>
      </c>
      <c r="F59" s="131">
        <v>422928.94</v>
      </c>
      <c r="G59" s="131">
        <v>-353175.75</v>
      </c>
      <c r="H59" s="131">
        <v>-418665.27</v>
      </c>
      <c r="I59" s="131">
        <v>-1682855.22</v>
      </c>
      <c r="J59" s="131">
        <v>-574190.44999999995</v>
      </c>
      <c r="K59" s="131">
        <v>-538294.47</v>
      </c>
      <c r="L59" s="131">
        <v>2829</v>
      </c>
      <c r="M59" s="131">
        <v>-164725</v>
      </c>
      <c r="N59" s="131">
        <v>464467.37</v>
      </c>
      <c r="O59" s="131">
        <v>-4408.71</v>
      </c>
      <c r="P59" s="131">
        <v>460058.66</v>
      </c>
      <c r="Q59" s="131">
        <f t="shared" si="0"/>
        <v>2454696.2400000002</v>
      </c>
      <c r="R59" s="131">
        <f t="shared" si="1"/>
        <v>3028886.6900000004</v>
      </c>
      <c r="S59" s="131"/>
      <c r="T59" s="131"/>
      <c r="U59" s="131">
        <f t="shared" si="2"/>
        <v>0.80328705424994029</v>
      </c>
      <c r="W59" s="238" t="s">
        <v>149</v>
      </c>
      <c r="X59" s="239">
        <v>1555807.0899999999</v>
      </c>
      <c r="Y59" s="240">
        <v>1492953.9900000002</v>
      </c>
      <c r="Z59" s="240">
        <v>1465807.73</v>
      </c>
      <c r="AA59" s="240">
        <v>1446536.63</v>
      </c>
      <c r="AB59" s="240">
        <v>1586943.72</v>
      </c>
      <c r="AC59" s="241">
        <v>7548049.1600000001</v>
      </c>
      <c r="AE59" s="13">
        <f>X59/'Customers - 2.1.2 Market Monito'!H61</f>
        <v>546.28057935393258</v>
      </c>
      <c r="AF59" s="13">
        <f>Y59/'Customers - 2.1.2 Market Monito'!I61</f>
        <v>525.50298838437175</v>
      </c>
      <c r="AG59" s="13">
        <f>Z59/'Customers - 2.1.2 Market Monito'!J61</f>
        <v>504.75472796143248</v>
      </c>
      <c r="AH59" s="13">
        <f>AA59/'Customers - 2.1.2 Market Monito'!K61</f>
        <v>496.23898113207542</v>
      </c>
      <c r="AI59" s="13">
        <f>AB59/'Customers - 2.1.2 Market Monito'!L61</f>
        <v>538.67743380855393</v>
      </c>
      <c r="AM59" s="9">
        <f>X59/'Circuit km - 2.1.5.5 Utility Ch'!Z61</f>
        <v>2550.503426229508</v>
      </c>
      <c r="AN59" s="9">
        <f>Y59/'Circuit km - 2.1.5.5 Utility Ch'!AA61</f>
        <v>2447.4655573770497</v>
      </c>
      <c r="AO59" s="9">
        <f>Z59/'Circuit km - 2.1.5.5 Utility Ch'!AB61</f>
        <v>2402.9634918032789</v>
      </c>
      <c r="AP59" s="9">
        <f>AA59/'Circuit km - 2.1.5.5 Utility Ch'!AC61</f>
        <v>2363.6219444444441</v>
      </c>
      <c r="AQ59" s="9">
        <f>AB59/'Circuit km - 2.1.5.5 Utility Ch'!AD61</f>
        <v>2593.0452941176468</v>
      </c>
      <c r="AT59" s="9">
        <f>X59/'FTE - 2.1.5.1 Labour Analysis'!J59</f>
        <v>194475.88624999998</v>
      </c>
      <c r="AU59" s="9">
        <f>Y59/'FTE - 2.1.5.1 Labour Analysis'!K59</f>
        <v>186619.24875000003</v>
      </c>
      <c r="AV59" s="9">
        <f>Z59/'FTE - 2.1.5.1 Labour Analysis'!L59</f>
        <v>183225.96625</v>
      </c>
      <c r="AW59" s="9">
        <f>AA59/'FTE - 2.1.5.1 Labour Analysis'!M59</f>
        <v>180817.07874999999</v>
      </c>
      <c r="AX59" s="9">
        <f>AB59/'FTE - 2.1.5.1 Labour Analysis'!N59</f>
        <v>198367.965</v>
      </c>
      <c r="BA59" s="158">
        <f>X59/('Metered Consumption kWh - 2.1.5'!J61/1000)</f>
        <v>19.317743494508839</v>
      </c>
      <c r="BB59" s="158">
        <f>Y59/('Metered Consumption kWh - 2.1.5'!K61/1000)</f>
        <v>19.00895047375074</v>
      </c>
      <c r="BC59" s="158">
        <f>Z59/('Metered Consumption kWh - 2.1.5'!L61/1000)</f>
        <v>18.739363929736633</v>
      </c>
      <c r="BD59" s="158">
        <f>AA59/('Metered Consumption kWh - 2.1.5'!M61/1000)</f>
        <v>17.305243710153196</v>
      </c>
      <c r="BE59" s="158">
        <f>AB59/('Metered Consumption kWh - 2.1.5'!N61/1000)</f>
        <v>19.875282751563507</v>
      </c>
      <c r="BH59" s="9">
        <f>X59/'Capital - 2.1.5.2 Capital and L'!W59</f>
        <v>4.3150252805578768</v>
      </c>
      <c r="BI59" s="9">
        <f>Y59/'Capital - 2.1.5.2 Capital and L'!X59</f>
        <v>1.9404030568801522</v>
      </c>
      <c r="BJ59" s="9">
        <f>Z59/'Capital - 2.1.5.2 Capital and L'!Y59</f>
        <v>3.9964788475107889</v>
      </c>
      <c r="BK59" s="9">
        <f>AA59/'Capital - 2.1.5.2 Capital and L'!Z59</f>
        <v>4.6270527728474979</v>
      </c>
      <c r="BL59" s="9">
        <f>AB59/'Capital - 2.1.5.2 Capital and L'!AA59</f>
        <v>4.084392565585973</v>
      </c>
      <c r="BO59" s="238" t="s">
        <v>149</v>
      </c>
      <c r="BP59" s="239">
        <v>2485729.09</v>
      </c>
      <c r="BQ59" s="240">
        <v>2412868.9900000002</v>
      </c>
      <c r="BR59" s="240">
        <v>2374705.73</v>
      </c>
      <c r="BS59" s="240">
        <v>2430598.63</v>
      </c>
      <c r="BT59" s="240">
        <v>2733124.7199999997</v>
      </c>
      <c r="BU59" s="241">
        <v>12437027.16</v>
      </c>
      <c r="BW59" s="9">
        <f>BP58/'FTE - 2.1.5.1 Labour Analysis'!J58</f>
        <v>231945.40878828231</v>
      </c>
      <c r="BX59" s="9">
        <f>BQ58/'FTE - 2.1.5.1 Labour Analysis'!K58</f>
        <v>231925.38162307176</v>
      </c>
      <c r="BY59" s="9">
        <f>BR58/'FTE - 2.1.5.1 Labour Analysis'!L58</f>
        <v>238866.9360852197</v>
      </c>
      <c r="BZ59" s="9">
        <f>BS58/'FTE - 2.1.5.1 Labour Analysis'!M58</f>
        <v>294456.5522710887</v>
      </c>
      <c r="CA59" s="9">
        <f>BT58/'FTE - 2.1.5.1 Labour Analysis'!N58</f>
        <v>275308.18466257671</v>
      </c>
      <c r="CE59" s="238" t="s">
        <v>149</v>
      </c>
      <c r="CF59" s="239">
        <v>0.87009790829841693</v>
      </c>
      <c r="CG59" s="240">
        <v>0.85571824947374397</v>
      </c>
      <c r="CH59" s="240">
        <v>0.83545566397963711</v>
      </c>
      <c r="CI59" s="240">
        <v>0.79805305186462527</v>
      </c>
      <c r="CJ59" s="240">
        <v>0.82968238273232464</v>
      </c>
      <c r="CK59" s="241">
        <v>4.1890072563487477</v>
      </c>
    </row>
    <row r="60" spans="1:89" ht="14.4">
      <c r="A60" s="126" t="s">
        <v>103</v>
      </c>
      <c r="B60" s="127">
        <v>2019</v>
      </c>
      <c r="C60" s="127">
        <v>17533718.640000001</v>
      </c>
      <c r="D60" s="127">
        <v>3761671.06</v>
      </c>
      <c r="E60" s="127">
        <v>-17533718.640000001</v>
      </c>
      <c r="F60" s="127">
        <v>298404.62</v>
      </c>
      <c r="G60" s="127">
        <v>-347001.22</v>
      </c>
      <c r="H60" s="127">
        <v>-503991.66</v>
      </c>
      <c r="I60" s="127">
        <v>-1746491.54</v>
      </c>
      <c r="J60" s="127">
        <v>-584249.47</v>
      </c>
      <c r="K60" s="127">
        <v>-531321.62</v>
      </c>
      <c r="L60" s="127">
        <v>-50798.25</v>
      </c>
      <c r="M60" s="127">
        <v>237202.49</v>
      </c>
      <c r="N60" s="127">
        <v>533424.40999999898</v>
      </c>
      <c r="O60" s="127">
        <v>9312.48</v>
      </c>
      <c r="P60" s="127">
        <v>542736.88999999897</v>
      </c>
      <c r="Q60" s="127">
        <f t="shared" si="0"/>
        <v>2597484.42</v>
      </c>
      <c r="R60" s="127">
        <f t="shared" si="1"/>
        <v>3181733.8899999997</v>
      </c>
      <c r="S60" s="154">
        <f>'PEG - Capital Costs'!M27</f>
        <v>2628436</v>
      </c>
      <c r="T60" s="154">
        <f t="shared" ref="T60:T64" si="22">Q60+S60</f>
        <v>5225920.42</v>
      </c>
      <c r="U60" s="127">
        <f t="shared" si="2"/>
        <v>0.84582990890224186</v>
      </c>
      <c r="W60" s="238" t="s">
        <v>298</v>
      </c>
      <c r="X60" s="239">
        <v>17159444.560000002</v>
      </c>
      <c r="Y60" s="240">
        <v>16453367.17</v>
      </c>
      <c r="Z60" s="240">
        <v>16318806.439999999</v>
      </c>
      <c r="AA60" s="240">
        <v>19962800.370000001</v>
      </c>
      <c r="AB60" s="240">
        <v>19649693.219999999</v>
      </c>
      <c r="AC60" s="241">
        <v>89544111.760000005</v>
      </c>
      <c r="AE60" s="13">
        <f>X60/'Customers - 2.1.2 Market Monito'!H62</f>
        <v>302.63570652557326</v>
      </c>
      <c r="AF60" s="13">
        <f>Y60/'Customers - 2.1.2 Market Monito'!I62</f>
        <v>289.22894809007329</v>
      </c>
      <c r="AG60" s="13">
        <f>Z60/'Customers - 2.1.2 Market Monito'!J62</f>
        <v>286.57136605496532</v>
      </c>
      <c r="AH60" s="13">
        <f>AA60/'Customers - 2.1.2 Market Monito'!K62</f>
        <v>349.68470379063905</v>
      </c>
      <c r="AI60" s="13">
        <f>AB60/'Customers - 2.1.2 Market Monito'!L62</f>
        <v>343.21409243345209</v>
      </c>
      <c r="AM60" s="9">
        <f>X60/'Circuit km - 2.1.5.5 Utility Ch'!Z62</f>
        <v>13532.684984227131</v>
      </c>
      <c r="AN60" s="9">
        <f>Y60/'Circuit km - 2.1.5.5 Utility Ch'!AA62</f>
        <v>12996.340576619274</v>
      </c>
      <c r="AO60" s="9">
        <f>Z60/'Circuit km - 2.1.5.5 Utility Ch'!AB62</f>
        <v>12941.162918318794</v>
      </c>
      <c r="AP60" s="9">
        <f>AA60/'Circuit km - 2.1.5.5 Utility Ch'!AC62</f>
        <v>15718.740448818899</v>
      </c>
      <c r="AQ60" s="9">
        <f>AB60/'Circuit km - 2.1.5.5 Utility Ch'!AD62</f>
        <v>15423.621051805336</v>
      </c>
      <c r="AT60" s="9">
        <f>X60/'FTE - 2.1.5.1 Labour Analysis'!J60</f>
        <v>126172.38647058826</v>
      </c>
      <c r="AU60" s="9">
        <f>Y60/'FTE - 2.1.5.1 Labour Analysis'!K60</f>
        <v>127545.4819379845</v>
      </c>
      <c r="AV60" s="9">
        <f>Z60/'FTE - 2.1.5.1 Labour Analysis'!L60</f>
        <v>122697.79278195488</v>
      </c>
      <c r="AW60" s="9">
        <f>AA60/'FTE - 2.1.5.1 Labour Analysis'!M60</f>
        <v>155959.37789062501</v>
      </c>
      <c r="AX60" s="9">
        <f>AB60/'FTE - 2.1.5.1 Labour Analysis'!N60</f>
        <v>158465.26790322579</v>
      </c>
      <c r="BA60" s="158">
        <f>X60/('Metered Consumption kWh - 2.1.5'!J62/1000)</f>
        <v>17.503987397112514</v>
      </c>
      <c r="BB60" s="158">
        <f>Y60/('Metered Consumption kWh - 2.1.5'!K62/1000)</f>
        <v>17.426530796426743</v>
      </c>
      <c r="BC60" s="158">
        <f>Z60/('Metered Consumption kWh - 2.1.5'!L62/1000)</f>
        <v>17.298128205634836</v>
      </c>
      <c r="BD60" s="158">
        <f>AA60/('Metered Consumption kWh - 2.1.5'!M62/1000)</f>
        <v>20.557332803640183</v>
      </c>
      <c r="BE60" s="158">
        <f>AB60/('Metered Consumption kWh - 2.1.5'!N62/1000)</f>
        <v>20.840678587192702</v>
      </c>
      <c r="BH60" s="9">
        <f>X60/'Capital - 2.1.5.2 Capital and L'!W60</f>
        <v>1.2018446082286998</v>
      </c>
      <c r="BI60" s="9">
        <f>Y60/'Capital - 2.1.5.2 Capital and L'!X60</f>
        <v>1.6030645461440012</v>
      </c>
      <c r="BJ60" s="9">
        <f>Z60/'Capital - 2.1.5.2 Capital and L'!Y60</f>
        <v>1.0059197306107734</v>
      </c>
      <c r="BK60" s="9">
        <f>AA60/'Capital - 2.1.5.2 Capital and L'!Z60</f>
        <v>1.2446598346754987</v>
      </c>
      <c r="BL60" s="9">
        <f>AB60/'Capital - 2.1.5.2 Capital and L'!AA60</f>
        <v>1.0823191901107641</v>
      </c>
      <c r="BO60" s="238" t="s">
        <v>298</v>
      </c>
      <c r="BP60" s="239">
        <v>38594751.560000002</v>
      </c>
      <c r="BQ60" s="240">
        <v>36924611.170000002</v>
      </c>
      <c r="BR60" s="240">
        <v>37302263.439999998</v>
      </c>
      <c r="BS60" s="240">
        <v>43541110.370000005</v>
      </c>
      <c r="BT60" s="240">
        <v>48084363.219999999</v>
      </c>
      <c r="BU60" s="241">
        <v>204447099.76000002</v>
      </c>
      <c r="BW60" s="9">
        <f>BP59/'FTE - 2.1.5.1 Labour Analysis'!J59</f>
        <v>310716.13624999998</v>
      </c>
      <c r="BX60" s="9">
        <f>BQ59/'FTE - 2.1.5.1 Labour Analysis'!K59</f>
        <v>301608.62375000003</v>
      </c>
      <c r="BY60" s="9">
        <f>BR59/'FTE - 2.1.5.1 Labour Analysis'!L59</f>
        <v>296838.21625</v>
      </c>
      <c r="BZ60" s="9">
        <f>BS59/'FTE - 2.1.5.1 Labour Analysis'!M59</f>
        <v>303824.82874999999</v>
      </c>
      <c r="CA60" s="9">
        <f>BT59/'FTE - 2.1.5.1 Labour Analysis'!N59</f>
        <v>341640.58999999997</v>
      </c>
      <c r="CE60" s="238" t="s">
        <v>298</v>
      </c>
      <c r="CF60" s="239">
        <v>0.82398113578336685</v>
      </c>
      <c r="CG60" s="240">
        <v>0.81427248163904042</v>
      </c>
      <c r="CH60" s="240">
        <v>0.81524189490521393</v>
      </c>
      <c r="CI60" s="240">
        <v>0.91654376238082214</v>
      </c>
      <c r="CJ60" s="240">
        <v>0.89587625088676748</v>
      </c>
      <c r="CK60" s="241">
        <v>4.2659155255952106</v>
      </c>
    </row>
    <row r="61" spans="1:89" ht="14.4">
      <c r="A61" s="130" t="s">
        <v>103</v>
      </c>
      <c r="B61" s="131">
        <v>2020</v>
      </c>
      <c r="C61" s="131">
        <v>20074474.57</v>
      </c>
      <c r="D61" s="131">
        <v>3810587.63</v>
      </c>
      <c r="E61" s="131">
        <v>-20074474.57</v>
      </c>
      <c r="F61" s="131">
        <v>279620.71000000002</v>
      </c>
      <c r="G61" s="131">
        <v>-392585.42</v>
      </c>
      <c r="H61" s="131">
        <v>-384407.14</v>
      </c>
      <c r="I61" s="131">
        <v>-1678590.26</v>
      </c>
      <c r="J61" s="131">
        <v>-624235.99</v>
      </c>
      <c r="K61" s="131">
        <v>-525843.30000000005</v>
      </c>
      <c r="L61" s="131">
        <v>22011.62</v>
      </c>
      <c r="M61" s="131">
        <v>-182631</v>
      </c>
      <c r="N61" s="131">
        <v>323926.84999999899</v>
      </c>
      <c r="O61" s="131">
        <v>-1746.09</v>
      </c>
      <c r="P61" s="131">
        <v>322180.75999999902</v>
      </c>
      <c r="Q61" s="131">
        <f t="shared" si="0"/>
        <v>2455582.8200000003</v>
      </c>
      <c r="R61" s="131">
        <f t="shared" si="1"/>
        <v>3079818.8100000005</v>
      </c>
      <c r="S61" s="155">
        <f>'PEG - Capital Costs'!M28</f>
        <v>2452597</v>
      </c>
      <c r="T61" s="155">
        <f t="shared" si="22"/>
        <v>4908179.82</v>
      </c>
      <c r="U61" s="131">
        <f t="shared" si="2"/>
        <v>0.80822673798476607</v>
      </c>
      <c r="W61" s="238" t="s">
        <v>152</v>
      </c>
      <c r="X61" s="239">
        <v>2873125.7</v>
      </c>
      <c r="Y61" s="240">
        <v>2842841.23</v>
      </c>
      <c r="Z61" s="240">
        <v>2883037.37</v>
      </c>
      <c r="AA61" s="240">
        <v>2906752.21</v>
      </c>
      <c r="AB61" s="240">
        <v>2909911.24</v>
      </c>
      <c r="AC61" s="241">
        <v>14415667.750000002</v>
      </c>
      <c r="AE61" s="13">
        <f>X61/'Customers - 2.1.2 Market Monito'!H63</f>
        <v>403.01945574414367</v>
      </c>
      <c r="AF61" s="13">
        <f>Y61/'Customers - 2.1.2 Market Monito'!I63</f>
        <v>368.29138878093016</v>
      </c>
      <c r="AG61" s="13">
        <f>Z61/'Customers - 2.1.2 Market Monito'!J63</f>
        <v>363.37753592135118</v>
      </c>
      <c r="AH61" s="13">
        <f>AA61/'Customers - 2.1.2 Market Monito'!K63</f>
        <v>354.95814018805714</v>
      </c>
      <c r="AI61" s="13">
        <f>AB61/'Customers - 2.1.2 Market Monito'!L63</f>
        <v>346.21192623438429</v>
      </c>
      <c r="AM61" s="9">
        <f>X61/'Circuit km - 2.1.5.5 Utility Ch'!Z63</f>
        <v>21766.10378787879</v>
      </c>
      <c r="AN61" s="9">
        <f>Y61/'Circuit km - 2.1.5.5 Utility Ch'!AA63</f>
        <v>42430.466119402983</v>
      </c>
      <c r="AO61" s="9">
        <f>Z61/'Circuit km - 2.1.5.5 Utility Ch'!AB63</f>
        <v>37442.043766233764</v>
      </c>
      <c r="AP61" s="9">
        <f>AA61/'Circuit km - 2.1.5.5 Utility Ch'!AC63</f>
        <v>35885.829753086422</v>
      </c>
      <c r="AQ61" s="9">
        <f>AB61/'Circuit km - 2.1.5.5 Utility Ch'!AD63</f>
        <v>35486.722439024394</v>
      </c>
      <c r="AT61" s="9">
        <f>X61/'FTE - 2.1.5.1 Labour Analysis'!J61</f>
        <v>142941.57711442787</v>
      </c>
      <c r="AU61" s="9">
        <f>Y61/'FTE - 2.1.5.1 Labour Analysis'!K61</f>
        <v>140526.01235788432</v>
      </c>
      <c r="AV61" s="9" t="e">
        <f>Z61/'FTE - 2.1.5.1 Labour Analysis'!L61</f>
        <v>#DIV/0!</v>
      </c>
      <c r="AW61" s="9">
        <f>AA61/'FTE - 2.1.5.1 Labour Analysis'!M61</f>
        <v>148531.02759325498</v>
      </c>
      <c r="AX61" s="9">
        <f>AB61/'FTE - 2.1.5.1 Labour Analysis'!N61</f>
        <v>163478.1595505618</v>
      </c>
      <c r="BA61" s="158">
        <f>X61/('Metered Consumption kWh - 2.1.5'!J63/1000)</f>
        <v>16.495648921331266</v>
      </c>
      <c r="BB61" s="158">
        <f>Y61/('Metered Consumption kWh - 2.1.5'!K63/1000)</f>
        <v>16.697871760872129</v>
      </c>
      <c r="BC61" s="158">
        <f>Z61/('Metered Consumption kWh - 2.1.5'!L63/1000)</f>
        <v>16.402208397232886</v>
      </c>
      <c r="BD61" s="158">
        <f>AA61/('Metered Consumption kWh - 2.1.5'!M63/1000)</f>
        <v>15.930063888497616</v>
      </c>
      <c r="BE61" s="158">
        <f>AB61/('Metered Consumption kWh - 2.1.5'!N63/1000)</f>
        <v>16.180089691141362</v>
      </c>
      <c r="BH61" s="9">
        <f>X61/'Capital - 2.1.5.2 Capital and L'!W61</f>
        <v>0.81353766092818691</v>
      </c>
      <c r="BI61" s="9">
        <f>Y61/'Capital - 2.1.5.2 Capital and L'!X61</f>
        <v>1.1546245696686515</v>
      </c>
      <c r="BJ61" s="9">
        <f>Z61/'Capital - 2.1.5.2 Capital and L'!Y61</f>
        <v>1.5993476887323417</v>
      </c>
      <c r="BK61" s="9">
        <f>AA61/'Capital - 2.1.5.2 Capital and L'!Z61</f>
        <v>1.6023315718862146</v>
      </c>
      <c r="BL61" s="9">
        <f>AB61/'Capital - 2.1.5.2 Capital and L'!AA61</f>
        <v>1.1158008496703034</v>
      </c>
      <c r="BO61" s="238" t="s">
        <v>152</v>
      </c>
      <c r="BP61" s="239">
        <v>5438934.7000000002</v>
      </c>
      <c r="BQ61" s="240">
        <v>5414336.2300000004</v>
      </c>
      <c r="BR61" s="240">
        <v>5496776.3700000001</v>
      </c>
      <c r="BS61" s="240">
        <v>5825807.21</v>
      </c>
      <c r="BT61" s="240">
        <v>6469780.2400000002</v>
      </c>
      <c r="BU61" s="241">
        <v>28645634.75</v>
      </c>
      <c r="BW61" s="9">
        <f>BP60/'FTE - 2.1.5.1 Labour Analysis'!J60</f>
        <v>283784.93794117647</v>
      </c>
      <c r="BX61" s="9">
        <f>BQ60/'FTE - 2.1.5.1 Labour Analysis'!K60</f>
        <v>286237.2958914729</v>
      </c>
      <c r="BY61" s="9">
        <f>BR60/'FTE - 2.1.5.1 Labour Analysis'!L60</f>
        <v>280468.14616541349</v>
      </c>
      <c r="BZ61" s="9">
        <f>BS60/'FTE - 2.1.5.1 Labour Analysis'!M60</f>
        <v>340164.92476562504</v>
      </c>
      <c r="CA61" s="9">
        <f>BT60/'FTE - 2.1.5.1 Labour Analysis'!N60</f>
        <v>387777.12274193548</v>
      </c>
      <c r="CE61" s="238" t="s">
        <v>152</v>
      </c>
      <c r="CF61" s="239">
        <v>0.93056008626464082</v>
      </c>
      <c r="CG61" s="240">
        <v>0.93783583117410396</v>
      </c>
      <c r="CH61" s="240">
        <v>0.92628232491149964</v>
      </c>
      <c r="CI61" s="240">
        <v>0.92946883705432159</v>
      </c>
      <c r="CJ61" s="240">
        <v>0.87610746437935449</v>
      </c>
      <c r="CK61" s="241">
        <v>4.6002545437839206</v>
      </c>
    </row>
    <row r="62" spans="1:89" ht="14.4">
      <c r="A62" s="126" t="s">
        <v>103</v>
      </c>
      <c r="B62" s="127">
        <v>2021</v>
      </c>
      <c r="C62" s="127">
        <v>17358832.879999999</v>
      </c>
      <c r="D62" s="127">
        <v>3958389.92</v>
      </c>
      <c r="E62" s="127">
        <v>-17358832.879999999</v>
      </c>
      <c r="F62" s="127">
        <v>287108.84999999998</v>
      </c>
      <c r="G62" s="127">
        <v>-346940.34</v>
      </c>
      <c r="H62" s="127">
        <v>-342252.46</v>
      </c>
      <c r="I62" s="127">
        <v>-1759674.79</v>
      </c>
      <c r="J62" s="127">
        <v>-627916.9</v>
      </c>
      <c r="K62" s="127">
        <v>-514098.43</v>
      </c>
      <c r="L62" s="127">
        <v>0</v>
      </c>
      <c r="M62" s="127">
        <v>-33157</v>
      </c>
      <c r="N62" s="127">
        <v>621458.849999998</v>
      </c>
      <c r="O62" s="127">
        <v>9238.89</v>
      </c>
      <c r="P62" s="127">
        <v>630697.73999999801</v>
      </c>
      <c r="Q62" s="127">
        <f t="shared" si="0"/>
        <v>2448867.59</v>
      </c>
      <c r="R62" s="127">
        <f t="shared" si="1"/>
        <v>3076784.4899999998</v>
      </c>
      <c r="S62" s="154">
        <f>'PEG - Capital Costs'!M29</f>
        <v>2403595</v>
      </c>
      <c r="T62" s="154">
        <f t="shared" si="22"/>
        <v>4852462.59</v>
      </c>
      <c r="U62" s="127">
        <f t="shared" si="2"/>
        <v>0.77728181209596447</v>
      </c>
      <c r="W62" s="238" t="s">
        <v>5</v>
      </c>
      <c r="X62" s="239">
        <v>267988865.39999998</v>
      </c>
      <c r="Y62" s="240">
        <v>288196037.88999999</v>
      </c>
      <c r="Z62" s="240">
        <v>277541090.58999997</v>
      </c>
      <c r="AA62" s="240">
        <v>280380185.68000001</v>
      </c>
      <c r="AB62" s="240">
        <v>290076523.04000002</v>
      </c>
      <c r="AC62" s="241">
        <v>1404182702.5999999</v>
      </c>
      <c r="AE62" s="13">
        <f>X62/'Customers - 2.1.2 Market Monito'!H64</f>
        <v>344.50120503301173</v>
      </c>
      <c r="AF62" s="13">
        <f>Y62/'Customers - 2.1.2 Market Monito'!I64</f>
        <v>369.87283731788449</v>
      </c>
      <c r="AG62" s="13">
        <f>Z62/'Customers - 2.1.2 Market Monito'!J64</f>
        <v>353.25537484710441</v>
      </c>
      <c r="AH62" s="13">
        <f>AA62/'Customers - 2.1.2 Market Monito'!K64</f>
        <v>354.67906572652362</v>
      </c>
      <c r="AI62" s="13">
        <f>AB62/'Customers - 2.1.2 Market Monito'!L64</f>
        <v>365.92003733922689</v>
      </c>
      <c r="AM62" s="9">
        <f>X62/'Circuit km - 2.1.5.5 Utility Ch'!Z64</f>
        <v>25454.869433890577</v>
      </c>
      <c r="AN62" s="9">
        <f>Y62/'Circuit km - 2.1.5.5 Utility Ch'!AA64</f>
        <v>27196.002443144283</v>
      </c>
      <c r="AO62" s="9">
        <f>Z62/'Circuit km - 2.1.5.5 Utility Ch'!AB64</f>
        <v>26121.514408470586</v>
      </c>
      <c r="AP62" s="9">
        <f>AA62/'Circuit km - 2.1.5.5 Utility Ch'!AC64</f>
        <v>26294.681204163931</v>
      </c>
      <c r="AQ62" s="9">
        <f>AB62/'Circuit km - 2.1.5.5 Utility Ch'!AD64</f>
        <v>27082.113998692934</v>
      </c>
      <c r="AT62" s="9">
        <f>X62/'FTE - 2.1.5.1 Labour Analysis'!J62</f>
        <v>176637.72299319625</v>
      </c>
      <c r="AU62" s="9">
        <f>Y62/'FTE - 2.1.5.1 Labour Analysis'!K62</f>
        <v>201313.26079576413</v>
      </c>
      <c r="AV62" s="9">
        <f>Z62/'FTE - 2.1.5.1 Labour Analysis'!L62</f>
        <v>214413.47521669933</v>
      </c>
      <c r="AW62" s="9">
        <f>AA62/'FTE - 2.1.5.1 Labour Analysis'!M62</f>
        <v>211288.76087415224</v>
      </c>
      <c r="AX62" s="9">
        <f>AB62/'FTE - 2.1.5.1 Labour Analysis'!N62</f>
        <v>206607.21014245015</v>
      </c>
      <c r="BA62" s="158">
        <f>X62/('Metered Consumption kWh - 2.1.5'!J64/1000)</f>
        <v>11.178323668754066</v>
      </c>
      <c r="BB62" s="158">
        <f>Y62/('Metered Consumption kWh - 2.1.5'!K64/1000)</f>
        <v>12.394242514908512</v>
      </c>
      <c r="BC62" s="158">
        <f>Z62/('Metered Consumption kWh - 2.1.5'!L64/1000)</f>
        <v>12.035763448277566</v>
      </c>
      <c r="BD62" s="158">
        <f>AA62/('Metered Consumption kWh - 2.1.5'!M64/1000)</f>
        <v>11.860110381929378</v>
      </c>
      <c r="BE62" s="158">
        <f>AB62/('Metered Consumption kWh - 2.1.5'!N64/1000)</f>
        <v>12.407804971909995</v>
      </c>
      <c r="BH62" s="9">
        <f>X62/'Capital - 2.1.5.2 Capital and L'!W62</f>
        <v>0.54210231054716906</v>
      </c>
      <c r="BI62" s="9">
        <f>Y62/'Capital - 2.1.5.2 Capital and L'!X62</f>
        <v>0.50939526625974962</v>
      </c>
      <c r="BJ62" s="9">
        <f>Z62/'Capital - 2.1.5.2 Capital and L'!Y62</f>
        <v>0.45492164571758037</v>
      </c>
      <c r="BK62" s="9">
        <f>AA62/'Capital - 2.1.5.2 Capital and L'!Z62</f>
        <v>0.41114218399358221</v>
      </c>
      <c r="BL62" s="9">
        <f>AB62/'Capital - 2.1.5.2 Capital and L'!AA62</f>
        <v>0.45701100632067915</v>
      </c>
      <c r="BO62" s="238" t="s">
        <v>5</v>
      </c>
      <c r="BP62" s="239">
        <v>920364006.39999998</v>
      </c>
      <c r="BQ62" s="240">
        <v>936102473.88999999</v>
      </c>
      <c r="BR62" s="240">
        <v>950739073.58999991</v>
      </c>
      <c r="BS62" s="240">
        <v>1053138265.6800001</v>
      </c>
      <c r="BT62" s="240">
        <v>1226360328.04</v>
      </c>
      <c r="BU62" s="241">
        <v>5086704147.6000004</v>
      </c>
      <c r="BW62" s="9">
        <f>BP61/'FTE - 2.1.5.1 Labour Analysis'!J61</f>
        <v>270593.7661691542</v>
      </c>
      <c r="BX62" s="9">
        <f>BQ61/'FTE - 2.1.5.1 Labour Analysis'!K61</f>
        <v>267638.96342066239</v>
      </c>
      <c r="BY62" s="9" t="e">
        <f>BR61/'FTE - 2.1.5.1 Labour Analysis'!L61</f>
        <v>#DIV/0!</v>
      </c>
      <c r="BZ62" s="9">
        <f>BS61/'FTE - 2.1.5.1 Labour Analysis'!M61</f>
        <v>297690.71078180888</v>
      </c>
      <c r="CA62" s="9">
        <f>BT61/'FTE - 2.1.5.1 Labour Analysis'!N61</f>
        <v>363470.8</v>
      </c>
      <c r="CE62" s="238" t="s">
        <v>5</v>
      </c>
      <c r="CF62" s="239">
        <v>0.71032701581518276</v>
      </c>
      <c r="CG62" s="240">
        <v>0.78309837072927457</v>
      </c>
      <c r="CH62" s="240">
        <v>0.75797846277701664</v>
      </c>
      <c r="CI62" s="240">
        <v>0.745454177369965</v>
      </c>
      <c r="CJ62" s="240">
        <v>0.6722112062834904</v>
      </c>
      <c r="CK62" s="241">
        <v>3.6690692329749295</v>
      </c>
    </row>
    <row r="63" spans="1:89" ht="14.4">
      <c r="A63" s="130" t="s">
        <v>103</v>
      </c>
      <c r="B63" s="131">
        <v>2022</v>
      </c>
      <c r="C63" s="131">
        <v>17608384.890000001</v>
      </c>
      <c r="D63" s="131">
        <v>4216652.12</v>
      </c>
      <c r="E63" s="131">
        <v>-17608384.890000001</v>
      </c>
      <c r="F63" s="131">
        <v>295229.42</v>
      </c>
      <c r="G63" s="131">
        <v>-435131.31</v>
      </c>
      <c r="H63" s="131">
        <v>-453140.61</v>
      </c>
      <c r="I63" s="131">
        <v>-1835802.73</v>
      </c>
      <c r="J63" s="131">
        <v>-654139.99</v>
      </c>
      <c r="K63" s="131">
        <v>-518012.01</v>
      </c>
      <c r="L63" s="131">
        <v>0</v>
      </c>
      <c r="M63" s="131">
        <v>-53883</v>
      </c>
      <c r="N63" s="131">
        <v>561771.89000000095</v>
      </c>
      <c r="O63" s="131">
        <v>0</v>
      </c>
      <c r="P63" s="131">
        <v>561771.89000000095</v>
      </c>
      <c r="Q63" s="131">
        <f t="shared" si="0"/>
        <v>2724074.65</v>
      </c>
      <c r="R63" s="131">
        <f t="shared" si="1"/>
        <v>3378214.6399999997</v>
      </c>
      <c r="S63" s="155">
        <f>'PEG - Capital Costs'!M30</f>
        <v>2591655</v>
      </c>
      <c r="T63" s="155">
        <f t="shared" si="22"/>
        <v>5315729.6500000004</v>
      </c>
      <c r="U63" s="131">
        <f t="shared" si="2"/>
        <v>0.80116038597938677</v>
      </c>
      <c r="W63" s="238" t="s">
        <v>153</v>
      </c>
      <c r="X63" s="239">
        <v>3500300.5300000003</v>
      </c>
      <c r="Y63" s="240">
        <v>3534104.21</v>
      </c>
      <c r="Z63" s="240">
        <v>3053570.79</v>
      </c>
      <c r="AA63" s="240">
        <v>3352930.83</v>
      </c>
      <c r="AB63" s="240">
        <v>3523182.47</v>
      </c>
      <c r="AC63" s="241">
        <v>16964088.830000002</v>
      </c>
      <c r="AE63" s="13">
        <f>X63/'Customers - 2.1.2 Market Monito'!H65</f>
        <v>249.96790187816899</v>
      </c>
      <c r="AF63" s="13">
        <f>Y63/'Customers - 2.1.2 Market Monito'!I65</f>
        <v>248.21633726647002</v>
      </c>
      <c r="AG63" s="13">
        <f>Z63/'Customers - 2.1.2 Market Monito'!J65</f>
        <v>210.76551559911653</v>
      </c>
      <c r="AH63" s="13">
        <f>AA63/'Customers - 2.1.2 Market Monito'!K65</f>
        <v>225.58910246921886</v>
      </c>
      <c r="AI63" s="13">
        <f>AB63/'Customers - 2.1.2 Market Monito'!L65</f>
        <v>228.45172286344186</v>
      </c>
      <c r="AM63" s="9">
        <f>X63/'Circuit km - 2.1.5.5 Utility Ch'!Z65</f>
        <v>12238.813041958043</v>
      </c>
      <c r="AN63" s="9">
        <f>Y63/'Circuit km - 2.1.5.5 Utility Ch'!AA65</f>
        <v>12144.688006872851</v>
      </c>
      <c r="AO63" s="9">
        <f>Z63/'Circuit km - 2.1.5.5 Utility Ch'!AB65</f>
        <v>10457.434212328768</v>
      </c>
      <c r="AP63" s="9">
        <f>AA63/'Circuit km - 2.1.5.5 Utility Ch'!AC65</f>
        <v>11176.436100000001</v>
      </c>
      <c r="AQ63" s="9">
        <f>AB63/'Circuit km - 2.1.5.5 Utility Ch'!AD65</f>
        <v>11551.41793442623</v>
      </c>
      <c r="AT63" s="9">
        <f>X63/'FTE - 2.1.5.1 Labour Analysis'!J63</f>
        <v>189205.43405405406</v>
      </c>
      <c r="AU63" s="9">
        <f>Y63/'FTE - 2.1.5.1 Labour Analysis'!K63</f>
        <v>164913.86887540831</v>
      </c>
      <c r="AV63" s="9">
        <f>Z63/'FTE - 2.1.5.1 Labour Analysis'!L63</f>
        <v>141303.59972235077</v>
      </c>
      <c r="AW63" s="9">
        <f>AA63/'FTE - 2.1.5.1 Labour Analysis'!M63</f>
        <v>143717.56665237891</v>
      </c>
      <c r="AX63" s="9">
        <f>AB63/'FTE - 2.1.5.1 Labour Analysis'!N63</f>
        <v>151469.58168529664</v>
      </c>
      <c r="BA63" s="158">
        <f>X63/('Metered Consumption kWh - 2.1.5'!J65/1000)</f>
        <v>26.189191188294323</v>
      </c>
      <c r="BB63" s="158">
        <f>Y63/('Metered Consumption kWh - 2.1.5'!K65/1000)</f>
        <v>25.337423523386835</v>
      </c>
      <c r="BC63" s="158">
        <f>Z63/('Metered Consumption kWh - 2.1.5'!L65/1000)</f>
        <v>21.338265355034686</v>
      </c>
      <c r="BD63" s="158">
        <f>AA63/('Metered Consumption kWh - 2.1.5'!M65/1000)</f>
        <v>22.98455078651287</v>
      </c>
      <c r="BE63" s="158">
        <f>AB63/('Metered Consumption kWh - 2.1.5'!N65/1000)</f>
        <v>24.35913350054555</v>
      </c>
      <c r="BH63" s="9">
        <f>X63/'Capital - 2.1.5.2 Capital and L'!W63</f>
        <v>0.99152013741175893</v>
      </c>
      <c r="BI63" s="9">
        <f>Y63/'Capital - 2.1.5.2 Capital and L'!X63</f>
        <v>1.7553269858958669</v>
      </c>
      <c r="BJ63" s="9">
        <f>Z63/'Capital - 2.1.5.2 Capital and L'!Y63</f>
        <v>0.94438915180418381</v>
      </c>
      <c r="BK63" s="9">
        <f>AA63/'Capital - 2.1.5.2 Capital and L'!Z63</f>
        <v>0.31604518147307414</v>
      </c>
      <c r="BL63" s="9">
        <f>AB63/'Capital - 2.1.5.2 Capital and L'!AA63</f>
        <v>0.69473225206806721</v>
      </c>
      <c r="BO63" s="238" t="s">
        <v>153</v>
      </c>
      <c r="BP63" s="239">
        <v>6621295.5300000003</v>
      </c>
      <c r="BQ63" s="240">
        <v>6565670.21</v>
      </c>
      <c r="BR63" s="240">
        <v>6239065.79</v>
      </c>
      <c r="BS63" s="240">
        <v>7728859.8300000001</v>
      </c>
      <c r="BT63" s="240">
        <v>8987406.4700000007</v>
      </c>
      <c r="BU63" s="241">
        <v>36142297.829999998</v>
      </c>
      <c r="BW63" s="9">
        <f>BP62/'FTE - 2.1.5.1 Labour Analysis'!J62</f>
        <v>606633.42177570751</v>
      </c>
      <c r="BX63" s="9">
        <f>BQ62/'FTE - 2.1.5.1 Labour Analysis'!K62</f>
        <v>653894.6296329929</v>
      </c>
      <c r="BY63" s="9">
        <f>BR62/'FTE - 2.1.5.1 Labour Analysis'!L62</f>
        <v>734490.40774246375</v>
      </c>
      <c r="BZ63" s="9">
        <f>BS62/'FTE - 2.1.5.1 Labour Analysis'!M62</f>
        <v>793623.41045968351</v>
      </c>
      <c r="CA63" s="9">
        <f>BT62/'FTE - 2.1.5.1 Labour Analysis'!N62</f>
        <v>873476.0171225071</v>
      </c>
      <c r="CE63" s="238" t="s">
        <v>153</v>
      </c>
      <c r="CF63" s="239">
        <v>0.93294750478439648</v>
      </c>
      <c r="CG63" s="240">
        <v>0.92995366392710266</v>
      </c>
      <c r="CH63" s="240">
        <v>0.80144971468026882</v>
      </c>
      <c r="CI63" s="240">
        <v>0.84231171682007822</v>
      </c>
      <c r="CJ63" s="240">
        <v>0.84055989421075183</v>
      </c>
      <c r="CK63" s="241">
        <v>4.3472224944225974</v>
      </c>
    </row>
    <row r="64" spans="1:89" ht="14.4">
      <c r="A64" s="126" t="s">
        <v>103</v>
      </c>
      <c r="B64" s="127">
        <v>2023</v>
      </c>
      <c r="C64" s="127">
        <v>17728544.449999999</v>
      </c>
      <c r="D64" s="127">
        <v>4361695.07</v>
      </c>
      <c r="E64" s="127">
        <v>-17728544.449999999</v>
      </c>
      <c r="F64" s="127">
        <v>439432.39</v>
      </c>
      <c r="G64" s="127">
        <v>-425313.37</v>
      </c>
      <c r="H64" s="127">
        <v>-474136.7</v>
      </c>
      <c r="I64" s="127">
        <v>-1896145.07</v>
      </c>
      <c r="J64" s="127">
        <v>-653123.07999999996</v>
      </c>
      <c r="K64" s="127">
        <v>-532954.84</v>
      </c>
      <c r="L64" s="127">
        <v>0</v>
      </c>
      <c r="M64" s="127">
        <v>-46293</v>
      </c>
      <c r="N64" s="127">
        <v>773161.4</v>
      </c>
      <c r="O64" s="127">
        <v>0</v>
      </c>
      <c r="P64" s="127">
        <v>773161.4</v>
      </c>
      <c r="Q64" s="127">
        <f t="shared" si="0"/>
        <v>2795595.14</v>
      </c>
      <c r="R64" s="127">
        <f t="shared" si="1"/>
        <v>3448718.22</v>
      </c>
      <c r="S64" s="154">
        <f>'PEG - Capital Costs'!M31</f>
        <v>3037050</v>
      </c>
      <c r="T64" s="154">
        <f t="shared" si="22"/>
        <v>5832645.1400000006</v>
      </c>
      <c r="U64" s="127">
        <f t="shared" si="2"/>
        <v>0.79068301764616478</v>
      </c>
      <c r="W64" s="238" t="s">
        <v>154</v>
      </c>
      <c r="X64" s="239">
        <v>6951040.46</v>
      </c>
      <c r="Y64" s="240">
        <v>6839765.8000000007</v>
      </c>
      <c r="Z64" s="240">
        <v>6825027.7599999998</v>
      </c>
      <c r="AA64" s="240">
        <v>7103690.7000000002</v>
      </c>
      <c r="AB64" s="240">
        <v>7245027.5499999998</v>
      </c>
      <c r="AC64" s="241">
        <v>34964552.270000003</v>
      </c>
      <c r="AE64" s="13">
        <f>X64/'Customers - 2.1.2 Market Monito'!H66</f>
        <v>293.73903228532794</v>
      </c>
      <c r="AF64" s="13">
        <f>Y64/'Customers - 2.1.2 Market Monito'!I66</f>
        <v>284.35045314708577</v>
      </c>
      <c r="AG64" s="13">
        <f>Z64/'Customers - 2.1.2 Market Monito'!J66</f>
        <v>277.13597920981039</v>
      </c>
      <c r="AH64" s="13">
        <f>AA64/'Customers - 2.1.2 Market Monito'!K66</f>
        <v>283.43337589275029</v>
      </c>
      <c r="AI64" s="13">
        <f>AB64/'Customers - 2.1.2 Market Monito'!L66</f>
        <v>281.32751718246419</v>
      </c>
      <c r="AM64" s="9">
        <f>X64/'Circuit km - 2.1.5.5 Utility Ch'!Z66</f>
        <v>14185.796857142857</v>
      </c>
      <c r="AN64" s="9">
        <f>Y64/'Circuit km - 2.1.5.5 Utility Ch'!AA66</f>
        <v>13845.679757085021</v>
      </c>
      <c r="AO64" s="9">
        <f>Z64/'Circuit km - 2.1.5.5 Utility Ch'!AB66</f>
        <v>13732.450221327967</v>
      </c>
      <c r="AP64" s="9">
        <f>AA64/'Circuit km - 2.1.5.5 Utility Ch'!AC66</f>
        <v>14293.140241448693</v>
      </c>
      <c r="AQ64" s="9">
        <f>AB64/'Circuit km - 2.1.5.5 Utility Ch'!AD66</f>
        <v>14636.419292929293</v>
      </c>
      <c r="AT64" s="9">
        <f>X64/'FTE - 2.1.5.1 Labour Analysis'!J64</f>
        <v>184769.81552365763</v>
      </c>
      <c r="AU64" s="9">
        <f>Y64/'FTE - 2.1.5.1 Labour Analysis'!K64</f>
        <v>190575.80941766509</v>
      </c>
      <c r="AV64" s="9">
        <f>Z64/'FTE - 2.1.5.1 Labour Analysis'!L64</f>
        <v>195671.66743119265</v>
      </c>
      <c r="AW64" s="9">
        <f>AA64/'FTE - 2.1.5.1 Labour Analysis'!M64</f>
        <v>218979.3680641184</v>
      </c>
      <c r="AX64" s="9">
        <f>AB64/'FTE - 2.1.5.1 Labour Analysis'!N64</f>
        <v>224096.11970306217</v>
      </c>
      <c r="BA64" s="158">
        <f>X64/('Metered Consumption kWh - 2.1.5'!J66/1000)</f>
        <v>18.755764655675534</v>
      </c>
      <c r="BB64" s="158">
        <f>Y64/('Metered Consumption kWh - 2.1.5'!K66/1000)</f>
        <v>18.75773388789456</v>
      </c>
      <c r="BC64" s="158">
        <f>Z64/('Metered Consumption kWh - 2.1.5'!L66/1000)</f>
        <v>18.521971920734217</v>
      </c>
      <c r="BD64" s="158">
        <f>AA64/('Metered Consumption kWh - 2.1.5'!M66/1000)</f>
        <v>18.836152101677904</v>
      </c>
      <c r="BE64" s="158">
        <f>AB64/('Metered Consumption kWh - 2.1.5'!N66/1000)</f>
        <v>19.53743856800078</v>
      </c>
      <c r="BH64" s="9">
        <f>X64/'Capital - 2.1.5.2 Capital and L'!W64</f>
        <v>1.8428226744301108</v>
      </c>
      <c r="BI64" s="9">
        <f>Y64/'Capital - 2.1.5.2 Capital and L'!X64</f>
        <v>1.54488061210085</v>
      </c>
      <c r="BJ64" s="9">
        <f>Z64/'Capital - 2.1.5.2 Capital and L'!Y64</f>
        <v>1.7199695737233911</v>
      </c>
      <c r="BK64" s="9">
        <f>AA64/'Capital - 2.1.5.2 Capital and L'!Z64</f>
        <v>1.7182375902433293</v>
      </c>
      <c r="BL64" s="9">
        <f>AB64/'Capital - 2.1.5.2 Capital and L'!AA64</f>
        <v>1.5016297833872143</v>
      </c>
      <c r="BO64" s="238" t="s">
        <v>154</v>
      </c>
      <c r="BP64" s="239">
        <v>12303095.460000001</v>
      </c>
      <c r="BQ64" s="240">
        <v>12134143.800000001</v>
      </c>
      <c r="BR64" s="240">
        <v>12230500.76</v>
      </c>
      <c r="BS64" s="240">
        <v>13177867.699999999</v>
      </c>
      <c r="BT64" s="240">
        <v>14586514.550000001</v>
      </c>
      <c r="BU64" s="241">
        <v>64432122.269999996</v>
      </c>
      <c r="BW64" s="9">
        <f>BP63/'FTE - 2.1.5.1 Labour Analysis'!J63</f>
        <v>357907.86648648651</v>
      </c>
      <c r="BX64" s="9">
        <f>BQ63/'FTE - 2.1.5.1 Labour Analysis'!K63</f>
        <v>306377.51796546899</v>
      </c>
      <c r="BY64" s="9">
        <f>BR63/'FTE - 2.1.5.1 Labour Analysis'!L63</f>
        <v>288711.97547431744</v>
      </c>
      <c r="BZ64" s="9">
        <f>BS63/'FTE - 2.1.5.1 Labour Analysis'!M63</f>
        <v>331284.17616802402</v>
      </c>
      <c r="CA64" s="9">
        <f>BT63/'FTE - 2.1.5.1 Labour Analysis'!N63</f>
        <v>386388.9282029235</v>
      </c>
      <c r="CE64" s="238" t="s">
        <v>154</v>
      </c>
      <c r="CF64" s="239">
        <v>0.84019166739096662</v>
      </c>
      <c r="CG64" s="240">
        <v>0.83700082229616546</v>
      </c>
      <c r="CH64" s="240">
        <v>0.81442031707119134</v>
      </c>
      <c r="CI64" s="240">
        <v>0.81392514140238603</v>
      </c>
      <c r="CJ64" s="240">
        <v>0.78256411905944079</v>
      </c>
      <c r="CK64" s="241">
        <v>4.0881020672201505</v>
      </c>
    </row>
    <row r="65" spans="1:89" ht="14.4">
      <c r="A65" s="130" t="s">
        <v>104</v>
      </c>
      <c r="B65" s="131">
        <v>2015</v>
      </c>
      <c r="C65" s="131">
        <v>3115911.35</v>
      </c>
      <c r="D65" s="131">
        <v>827349.26</v>
      </c>
      <c r="E65" s="131">
        <v>-3115911.35</v>
      </c>
      <c r="F65" s="131">
        <v>1018.18</v>
      </c>
      <c r="G65" s="131">
        <v>-208239.31</v>
      </c>
      <c r="H65" s="131">
        <v>0</v>
      </c>
      <c r="I65" s="131">
        <v>-528944.94999999995</v>
      </c>
      <c r="J65" s="131">
        <v>-50826.61</v>
      </c>
      <c r="K65" s="131">
        <v>-4490.2</v>
      </c>
      <c r="L65" s="131">
        <v>0</v>
      </c>
      <c r="M65" s="131">
        <v>0</v>
      </c>
      <c r="N65" s="131">
        <v>35866.370000000403</v>
      </c>
      <c r="O65" s="131"/>
      <c r="P65" s="131">
        <v>35866.370000000403</v>
      </c>
      <c r="Q65" s="131">
        <f t="shared" si="0"/>
        <v>737184.26</v>
      </c>
      <c r="R65" s="131">
        <f t="shared" si="1"/>
        <v>788010.87</v>
      </c>
      <c r="S65" s="131"/>
      <c r="T65" s="131"/>
      <c r="U65" s="131">
        <f t="shared" si="2"/>
        <v>0.95245249871861848</v>
      </c>
      <c r="W65" s="238" t="s">
        <v>155</v>
      </c>
      <c r="X65" s="239">
        <v>1831642.13</v>
      </c>
      <c r="Y65" s="240">
        <v>1882790.28</v>
      </c>
      <c r="Z65" s="240">
        <v>1877754.52</v>
      </c>
      <c r="AA65" s="240">
        <v>1952291.83</v>
      </c>
      <c r="AB65" s="240">
        <v>2375011.08</v>
      </c>
      <c r="AC65" s="241">
        <v>9919489.8399999999</v>
      </c>
      <c r="AE65" s="13">
        <f>X65/'Customers - 2.1.2 Market Monito'!H67</f>
        <v>478.23554308093992</v>
      </c>
      <c r="AF65" s="13">
        <f>Y65/'Customers - 2.1.2 Market Monito'!I67</f>
        <v>487.89590049235557</v>
      </c>
      <c r="AG65" s="13">
        <f>Z65/'Customers - 2.1.2 Market Monito'!J67</f>
        <v>476.34564180618975</v>
      </c>
      <c r="AH65" s="13">
        <f>AA65/'Customers - 2.1.2 Market Monito'!K67</f>
        <v>481.69055761164572</v>
      </c>
      <c r="AI65" s="13">
        <f>AB65/'Customers - 2.1.2 Market Monito'!L67</f>
        <v>559.74807447560693</v>
      </c>
      <c r="AM65" s="9">
        <f>X65/'Circuit km - 2.1.5.5 Utility Ch'!Z67</f>
        <v>21298.164302325578</v>
      </c>
      <c r="AN65" s="9">
        <f>Y65/'Circuit km - 2.1.5.5 Utility Ch'!AA67</f>
        <v>21641.267586206897</v>
      </c>
      <c r="AO65" s="9">
        <f>Z65/'Circuit km - 2.1.5.5 Utility Ch'!AB67</f>
        <v>21098.365393258428</v>
      </c>
      <c r="AP65" s="9">
        <f>AA65/'Circuit km - 2.1.5.5 Utility Ch'!AC67</f>
        <v>21692.131444444447</v>
      </c>
      <c r="AQ65" s="9">
        <f>AB65/'Circuit km - 2.1.5.5 Utility Ch'!AD67</f>
        <v>25266.075319148938</v>
      </c>
      <c r="AT65" s="9">
        <f>X65/'FTE - 2.1.5.1 Labour Analysis'!J65</f>
        <v>152636.84416666665</v>
      </c>
      <c r="AU65" s="9">
        <f>Y65/'FTE - 2.1.5.1 Labour Analysis'!K65</f>
        <v>156899.19</v>
      </c>
      <c r="AV65" s="9">
        <f>Z65/'FTE - 2.1.5.1 Labour Analysis'!L65</f>
        <v>156479.54333333333</v>
      </c>
      <c r="AW65" s="9" t="e">
        <f>AA65/'FTE - 2.1.5.1 Labour Analysis'!M65</f>
        <v>#DIV/0!</v>
      </c>
      <c r="AX65" s="9">
        <f>AB65/'FTE - 2.1.5.1 Labour Analysis'!N65</f>
        <v>197917.59</v>
      </c>
      <c r="BA65" s="158">
        <f>X65/('Metered Consumption kWh - 2.1.5'!J67/1000)</f>
        <v>18.581330303604915</v>
      </c>
      <c r="BB65" s="158">
        <f>Y65/('Metered Consumption kWh - 2.1.5'!K67/1000)</f>
        <v>19.959398125758323</v>
      </c>
      <c r="BC65" s="158">
        <f>Z65/('Metered Consumption kWh - 2.1.5'!L67/1000)</f>
        <v>18.995025367529522</v>
      </c>
      <c r="BD65" s="158">
        <f>AA65/('Metered Consumption kWh - 2.1.5'!M67/1000)</f>
        <v>18.547751086020551</v>
      </c>
      <c r="BE65" s="158">
        <f>AB65/('Metered Consumption kWh - 2.1.5'!N67/1000)</f>
        <v>21.026429550185959</v>
      </c>
      <c r="BH65" s="9">
        <f>X65/'Capital - 2.1.5.2 Capital and L'!W65</f>
        <v>2.7886372284738097</v>
      </c>
      <c r="BI65" s="9">
        <f>Y65/'Capital - 2.1.5.2 Capital and L'!X65</f>
        <v>1.5909222998849093</v>
      </c>
      <c r="BJ65" s="9">
        <f>Z65/'Capital - 2.1.5.2 Capital and L'!Y65</f>
        <v>2.2770329820536643</v>
      </c>
      <c r="BK65" s="9">
        <f>AA65/'Capital - 2.1.5.2 Capital and L'!Z65</f>
        <v>2.7805915775709535</v>
      </c>
      <c r="BL65" s="9">
        <f>AB65/'Capital - 2.1.5.2 Capital and L'!AA65</f>
        <v>1.3644624421658775</v>
      </c>
      <c r="BO65" s="238" t="s">
        <v>155</v>
      </c>
      <c r="BP65" s="239">
        <v>3268367.13</v>
      </c>
      <c r="BQ65" s="240">
        <v>3303202.2800000003</v>
      </c>
      <c r="BR65" s="240">
        <v>3305427.52</v>
      </c>
      <c r="BS65" s="240">
        <v>3518595.83</v>
      </c>
      <c r="BT65" s="240">
        <v>4322661.08</v>
      </c>
      <c r="BU65" s="241">
        <v>17718253.84</v>
      </c>
      <c r="BW65" s="9">
        <f>BP64/'FTE - 2.1.5.1 Labour Analysis'!J64</f>
        <v>327036.03030303033</v>
      </c>
      <c r="BX65" s="9">
        <f>BQ64/'FTE - 2.1.5.1 Labour Analysis'!K64</f>
        <v>338092.61075508501</v>
      </c>
      <c r="BY65" s="9">
        <f>BR64/'FTE - 2.1.5.1 Labour Analysis'!L64</f>
        <v>350645.09059633024</v>
      </c>
      <c r="BZ65" s="9">
        <f>BS64/'FTE - 2.1.5.1 Labour Analysis'!M64</f>
        <v>406222.80209617759</v>
      </c>
      <c r="CA65" s="9">
        <f>BT64/'FTE - 2.1.5.1 Labour Analysis'!N64</f>
        <v>451175.82895143837</v>
      </c>
      <c r="CE65" s="238" t="s">
        <v>155</v>
      </c>
      <c r="CF65" s="239">
        <v>0.87057501265516468</v>
      </c>
      <c r="CG65" s="240">
        <v>0.89069928336723014</v>
      </c>
      <c r="CH65" s="240">
        <v>0.78008058523634916</v>
      </c>
      <c r="CI65" s="240">
        <v>0.75370728978887924</v>
      </c>
      <c r="CJ65" s="240">
        <v>0.8364534070732752</v>
      </c>
      <c r="CK65" s="241">
        <v>4.1315155781208981</v>
      </c>
    </row>
    <row r="66" spans="1:89" ht="14.4">
      <c r="A66" s="126" t="s">
        <v>104</v>
      </c>
      <c r="B66" s="127">
        <v>2016</v>
      </c>
      <c r="C66" s="127">
        <v>3263340.32</v>
      </c>
      <c r="D66" s="127">
        <v>781741.28</v>
      </c>
      <c r="E66" s="127">
        <v>-3263340.32</v>
      </c>
      <c r="F66" s="127">
        <v>50522.89</v>
      </c>
      <c r="G66" s="127">
        <v>-236332.09</v>
      </c>
      <c r="H66" s="127">
        <v>0</v>
      </c>
      <c r="I66" s="127">
        <v>-514693.74</v>
      </c>
      <c r="J66" s="127">
        <v>-52874.3</v>
      </c>
      <c r="K66" s="127">
        <v>-2425.4899999999998</v>
      </c>
      <c r="L66" s="127">
        <v>-1902</v>
      </c>
      <c r="M66" s="127">
        <v>0</v>
      </c>
      <c r="N66" s="127">
        <v>24036.549999999901</v>
      </c>
      <c r="O66" s="127">
        <v>0</v>
      </c>
      <c r="P66" s="127">
        <v>24036.549999999901</v>
      </c>
      <c r="Q66" s="127">
        <f t="shared" si="0"/>
        <v>751025.83</v>
      </c>
      <c r="R66" s="127">
        <f t="shared" si="1"/>
        <v>803900.13</v>
      </c>
      <c r="S66" s="127"/>
      <c r="T66" s="127"/>
      <c r="U66" s="127">
        <f t="shared" si="2"/>
        <v>1.0283455032590834</v>
      </c>
      <c r="W66" s="238" t="s">
        <v>156</v>
      </c>
      <c r="X66" s="239">
        <v>5958617.8399999999</v>
      </c>
      <c r="Y66" s="240">
        <v>6080397.9100000001</v>
      </c>
      <c r="Z66" s="240">
        <v>6775089.3399999999</v>
      </c>
      <c r="AA66" s="240">
        <v>7934982.3899999997</v>
      </c>
      <c r="AB66" s="240">
        <v>6654280.2599999998</v>
      </c>
      <c r="AC66" s="241">
        <v>33403367.740000002</v>
      </c>
      <c r="AE66" s="13">
        <f>X66/'Customers - 2.1.2 Market Monito'!H68</f>
        <v>250.63589803987549</v>
      </c>
      <c r="AF66" s="13">
        <f>Y66/'Customers - 2.1.2 Market Monito'!I68</f>
        <v>253.84703001711685</v>
      </c>
      <c r="AG66" s="13">
        <f>Z66/'Customers - 2.1.2 Market Monito'!J68</f>
        <v>279.95080120656172</v>
      </c>
      <c r="AH66" s="13">
        <f>AA66/'Customers - 2.1.2 Market Monito'!K68</f>
        <v>324.81814196242169</v>
      </c>
      <c r="AI66" s="13">
        <f>AB66/'Customers - 2.1.2 Market Monito'!L68</f>
        <v>269.56776422928903</v>
      </c>
      <c r="AM66" s="9">
        <f>X66/'Circuit km - 2.1.5.5 Utility Ch'!Z68</f>
        <v>10640.388999999999</v>
      </c>
      <c r="AN66" s="9">
        <f>Y66/'Circuit km - 2.1.5.5 Utility Ch'!AA68</f>
        <v>10537.951317157713</v>
      </c>
      <c r="AO66" s="9">
        <f>Z66/'Circuit km - 2.1.5.5 Utility Ch'!AB68</f>
        <v>11621.07948542024</v>
      </c>
      <c r="AP66" s="9">
        <f>AA66/'Circuit km - 2.1.5.5 Utility Ch'!AC68</f>
        <v>13471.956519524618</v>
      </c>
      <c r="AQ66" s="9">
        <f>AB66/'Circuit km - 2.1.5.5 Utility Ch'!AD68</f>
        <v>11017.020298013245</v>
      </c>
      <c r="AT66" s="9">
        <f>X66/'FTE - 2.1.5.1 Labour Analysis'!J66</f>
        <v>153929.678119349</v>
      </c>
      <c r="AU66" s="9">
        <f>Y66/'FTE - 2.1.5.1 Labour Analysis'!K66</f>
        <v>169701.30923806867</v>
      </c>
      <c r="AV66" s="9">
        <f>Z66/'FTE - 2.1.5.1 Labour Analysis'!L66</f>
        <v>188040.22592284207</v>
      </c>
      <c r="AW66" s="9">
        <f>AA66/'FTE - 2.1.5.1 Labour Analysis'!M66</f>
        <v>206963.54694835679</v>
      </c>
      <c r="AX66" s="9">
        <f>AB66/'FTE - 2.1.5.1 Labour Analysis'!N66</f>
        <v>172883.35307872173</v>
      </c>
      <c r="BA66" s="158">
        <f>X66/('Metered Consumption kWh - 2.1.5'!J68/1000)</f>
        <v>13.430671548066057</v>
      </c>
      <c r="BB66" s="158">
        <f>Y66/('Metered Consumption kWh - 2.1.5'!K68/1000)</f>
        <v>13.908895645384142</v>
      </c>
      <c r="BC66" s="158">
        <f>Z66/('Metered Consumption kWh - 2.1.5'!L68/1000)</f>
        <v>15.386426167089889</v>
      </c>
      <c r="BD66" s="158">
        <f>AA66/('Metered Consumption kWh - 2.1.5'!M68/1000)</f>
        <v>17.826933801492345</v>
      </c>
      <c r="BE66" s="158">
        <f>AB66/('Metered Consumption kWh - 2.1.5'!N68/1000)</f>
        <v>15.181401408214793</v>
      </c>
      <c r="BH66" s="9">
        <f>X66/'Capital - 2.1.5.2 Capital and L'!W66</f>
        <v>1.2810259356130851</v>
      </c>
      <c r="BI66" s="9">
        <f>Y66/'Capital - 2.1.5.2 Capital and L'!X66</f>
        <v>1.1830210063931486</v>
      </c>
      <c r="BJ66" s="9">
        <f>Z66/'Capital - 2.1.5.2 Capital and L'!Y66</f>
        <v>1.8753783480944193</v>
      </c>
      <c r="BK66" s="9">
        <f>AA66/'Capital - 2.1.5.2 Capital and L'!Z66</f>
        <v>1.1146928631543251</v>
      </c>
      <c r="BL66" s="9">
        <f>AB66/'Capital - 2.1.5.2 Capital and L'!AA66</f>
        <v>0.80218326668444395</v>
      </c>
      <c r="BO66" s="238" t="s">
        <v>156</v>
      </c>
      <c r="BP66" s="239">
        <v>14320443.84</v>
      </c>
      <c r="BQ66" s="240">
        <v>14177643.91</v>
      </c>
      <c r="BR66" s="240">
        <v>14811465.34</v>
      </c>
      <c r="BS66" s="240">
        <v>17060246.390000001</v>
      </c>
      <c r="BT66" s="240">
        <v>17798466.259999998</v>
      </c>
      <c r="BU66" s="241">
        <v>78168265.74000001</v>
      </c>
      <c r="BW66" s="9">
        <f>BP65/'FTE - 2.1.5.1 Labour Analysis'!J65</f>
        <v>272363.92749999999</v>
      </c>
      <c r="BX66" s="9">
        <f>BQ65/'FTE - 2.1.5.1 Labour Analysis'!K65</f>
        <v>275266.85666666669</v>
      </c>
      <c r="BY66" s="9">
        <f>BR65/'FTE - 2.1.5.1 Labour Analysis'!L65</f>
        <v>275452.29333333333</v>
      </c>
      <c r="BZ66" s="9" t="e">
        <f>BS65/'FTE - 2.1.5.1 Labour Analysis'!M65</f>
        <v>#DIV/0!</v>
      </c>
      <c r="CA66" s="9">
        <f>BT65/'FTE - 2.1.5.1 Labour Analysis'!N65</f>
        <v>360221.75666666665</v>
      </c>
      <c r="CE66" s="238" t="s">
        <v>156</v>
      </c>
      <c r="CF66" s="239">
        <v>0.71391580084827111</v>
      </c>
      <c r="CG66" s="240">
        <v>0.7189206544300103</v>
      </c>
      <c r="CH66" s="240">
        <v>0.77039807345190237</v>
      </c>
      <c r="CI66" s="240">
        <v>0.84223094253490516</v>
      </c>
      <c r="CJ66" s="240">
        <v>0.71480827014405401</v>
      </c>
      <c r="CK66" s="241">
        <v>3.7602737414091427</v>
      </c>
    </row>
    <row r="67" spans="1:89" ht="14.4">
      <c r="A67" s="130" t="s">
        <v>104</v>
      </c>
      <c r="B67" s="131">
        <v>2017</v>
      </c>
      <c r="C67" s="131">
        <v>2667416.6800000002</v>
      </c>
      <c r="D67" s="131">
        <v>767206.69</v>
      </c>
      <c r="E67" s="131">
        <v>-2667416.7400000002</v>
      </c>
      <c r="F67" s="131">
        <v>39690.980000000003</v>
      </c>
      <c r="G67" s="131">
        <v>-237909.06</v>
      </c>
      <c r="H67" s="131">
        <v>0</v>
      </c>
      <c r="I67" s="131">
        <v>-486592.55</v>
      </c>
      <c r="J67" s="131">
        <v>-49113.74</v>
      </c>
      <c r="K67" s="131">
        <v>-4019.92</v>
      </c>
      <c r="L67" s="131">
        <v>-4126</v>
      </c>
      <c r="M67" s="131">
        <v>0</v>
      </c>
      <c r="N67" s="131">
        <v>25136.3399999998</v>
      </c>
      <c r="O67" s="131">
        <v>0</v>
      </c>
      <c r="P67" s="131">
        <v>25136.3399999998</v>
      </c>
      <c r="Q67" s="131">
        <f t="shared" si="0"/>
        <v>724501.61</v>
      </c>
      <c r="R67" s="131">
        <f t="shared" si="1"/>
        <v>773615.35</v>
      </c>
      <c r="S67" s="131"/>
      <c r="T67" s="131"/>
      <c r="U67" s="131">
        <f t="shared" si="2"/>
        <v>1.0083532378999458</v>
      </c>
      <c r="W67" s="242" t="s">
        <v>325</v>
      </c>
      <c r="X67" s="244">
        <v>1667425585.9200006</v>
      </c>
      <c r="Y67" s="245">
        <v>1719581801.6217277</v>
      </c>
      <c r="Z67" s="245">
        <v>1726304640.0700037</v>
      </c>
      <c r="AA67" s="245">
        <v>1860893831.7500103</v>
      </c>
      <c r="AB67" s="245">
        <v>1948610605.3426001</v>
      </c>
      <c r="AC67" s="246">
        <v>8922816464.7043419</v>
      </c>
      <c r="AE67" s="13"/>
      <c r="AF67" s="13"/>
      <c r="AG67" s="13"/>
      <c r="AH67" s="13"/>
      <c r="AI67" s="13"/>
      <c r="BO67" s="242" t="s">
        <v>325</v>
      </c>
      <c r="BP67" s="244">
        <v>4365788008.4499989</v>
      </c>
      <c r="BQ67" s="245">
        <v>4385242070.9317274</v>
      </c>
      <c r="BR67" s="245">
        <v>4469045330.1200047</v>
      </c>
      <c r="BS67" s="245">
        <v>5170813492.7500114</v>
      </c>
      <c r="BT67" s="245">
        <v>5987213085.3426008</v>
      </c>
      <c r="BU67" s="246">
        <v>24378101987.594349</v>
      </c>
      <c r="CE67" s="242" t="s">
        <v>325</v>
      </c>
      <c r="CF67" s="244">
        <v>44.324143298009254</v>
      </c>
      <c r="CG67" s="245">
        <v>44.912620632609418</v>
      </c>
      <c r="CH67" s="245">
        <v>44.090105947138788</v>
      </c>
      <c r="CI67" s="245">
        <v>45.327432889471851</v>
      </c>
      <c r="CJ67" s="245">
        <v>45.614513629648918</v>
      </c>
      <c r="CK67" s="246">
        <v>224.26881639687815</v>
      </c>
    </row>
    <row r="68" spans="1:89" ht="14.4">
      <c r="A68" s="126" t="s">
        <v>104</v>
      </c>
      <c r="B68" s="127">
        <v>2018</v>
      </c>
      <c r="C68" s="127">
        <v>2652744.44</v>
      </c>
      <c r="D68" s="127">
        <v>768873.82</v>
      </c>
      <c r="E68" s="127">
        <v>-2652744.44</v>
      </c>
      <c r="F68" s="127">
        <v>104192.75</v>
      </c>
      <c r="G68" s="127">
        <v>-169495.43</v>
      </c>
      <c r="H68" s="127">
        <v>-306.57</v>
      </c>
      <c r="I68" s="127">
        <v>-611742.37</v>
      </c>
      <c r="J68" s="127">
        <v>-107639.7</v>
      </c>
      <c r="K68" s="127">
        <v>-6588.81</v>
      </c>
      <c r="L68" s="127">
        <v>0</v>
      </c>
      <c r="M68" s="127">
        <v>0</v>
      </c>
      <c r="N68" s="127">
        <v>-22706.31</v>
      </c>
      <c r="O68" s="127">
        <v>0</v>
      </c>
      <c r="P68" s="127">
        <v>-22706.31</v>
      </c>
      <c r="Q68" s="127">
        <f t="shared" si="0"/>
        <v>781544.37</v>
      </c>
      <c r="R68" s="127">
        <f t="shared" si="1"/>
        <v>889184.07</v>
      </c>
      <c r="S68" s="127"/>
      <c r="T68" s="127"/>
      <c r="U68" s="127">
        <f t="shared" si="2"/>
        <v>1.1564759351540934</v>
      </c>
      <c r="AE68" s="13"/>
      <c r="AF68" s="13"/>
      <c r="AG68" s="13"/>
      <c r="AH68" s="13"/>
      <c r="AI68" s="13"/>
    </row>
    <row r="69" spans="1:89" ht="14.4">
      <c r="A69" s="130" t="s">
        <v>104</v>
      </c>
      <c r="B69" s="131">
        <v>2019</v>
      </c>
      <c r="C69" s="131">
        <v>3049634.16</v>
      </c>
      <c r="D69" s="131">
        <v>900928.38</v>
      </c>
      <c r="E69" s="131">
        <v>-3049634.16</v>
      </c>
      <c r="F69" s="131">
        <v>142149.93</v>
      </c>
      <c r="G69" s="131">
        <v>-181339.38</v>
      </c>
      <c r="H69" s="131">
        <v>0</v>
      </c>
      <c r="I69" s="131">
        <v>-650714.97</v>
      </c>
      <c r="J69" s="131">
        <v>-99252.89</v>
      </c>
      <c r="K69" s="131">
        <v>-6932.76</v>
      </c>
      <c r="L69" s="131">
        <v>0</v>
      </c>
      <c r="M69" s="131">
        <v>0</v>
      </c>
      <c r="N69" s="131">
        <v>104838.31</v>
      </c>
      <c r="O69" s="131">
        <v>0</v>
      </c>
      <c r="P69" s="131">
        <v>104838.31</v>
      </c>
      <c r="Q69" s="131">
        <f t="shared" si="0"/>
        <v>832054.35</v>
      </c>
      <c r="R69" s="131">
        <f t="shared" si="1"/>
        <v>931307.24</v>
      </c>
      <c r="S69" s="155">
        <f>'PEG - Capital Costs'!N27</f>
        <v>236825</v>
      </c>
      <c r="T69" s="155">
        <f t="shared" ref="T69:T73" si="23">Q69+S69</f>
        <v>1068879.3500000001</v>
      </c>
      <c r="U69" s="131">
        <f t="shared" si="2"/>
        <v>1.0337195060943689</v>
      </c>
      <c r="AE69" s="13"/>
      <c r="AF69" s="13"/>
      <c r="AG69" s="13"/>
      <c r="AH69" s="13"/>
      <c r="AI69" s="13"/>
    </row>
    <row r="70" spans="1:89" ht="14.4">
      <c r="A70" s="126" t="s">
        <v>104</v>
      </c>
      <c r="B70" s="127">
        <v>2020</v>
      </c>
      <c r="C70" s="127">
        <v>3470082.35</v>
      </c>
      <c r="D70" s="127">
        <v>977700.8</v>
      </c>
      <c r="E70" s="127">
        <v>-3470082.35</v>
      </c>
      <c r="F70" s="127">
        <v>57868.01</v>
      </c>
      <c r="G70" s="127">
        <v>-212012.46</v>
      </c>
      <c r="H70" s="127">
        <v>0</v>
      </c>
      <c r="I70" s="127">
        <v>-627343.56999999995</v>
      </c>
      <c r="J70" s="127">
        <v>-125287.73</v>
      </c>
      <c r="K70" s="127">
        <v>-1625.97</v>
      </c>
      <c r="L70" s="127">
        <v>-1000</v>
      </c>
      <c r="M70" s="127">
        <v>12000</v>
      </c>
      <c r="N70" s="127">
        <v>80299.080000000395</v>
      </c>
      <c r="O70" s="127">
        <v>0</v>
      </c>
      <c r="P70" s="127">
        <v>80299.080000000395</v>
      </c>
      <c r="Q70" s="127">
        <f t="shared" si="0"/>
        <v>839356.02999999991</v>
      </c>
      <c r="R70" s="127">
        <f t="shared" si="1"/>
        <v>964643.75999999989</v>
      </c>
      <c r="S70" s="154">
        <f>'PEG - Capital Costs'!N28</f>
        <v>224680</v>
      </c>
      <c r="T70" s="154">
        <f t="shared" si="23"/>
        <v>1064036.0299999998</v>
      </c>
      <c r="U70" s="127">
        <f t="shared" si="2"/>
        <v>0.98664515770059702</v>
      </c>
      <c r="AE70" s="13"/>
      <c r="AF70" s="13"/>
      <c r="AG70" s="13"/>
      <c r="AH70" s="13"/>
      <c r="AI70" s="13"/>
    </row>
    <row r="71" spans="1:89" ht="14.4">
      <c r="A71" s="130" t="s">
        <v>104</v>
      </c>
      <c r="B71" s="131">
        <v>2021</v>
      </c>
      <c r="C71" s="131">
        <v>2814558.44</v>
      </c>
      <c r="D71" s="131">
        <v>973088.88</v>
      </c>
      <c r="E71" s="131">
        <v>-2814722.7</v>
      </c>
      <c r="F71" s="131">
        <v>109028.78</v>
      </c>
      <c r="G71" s="131">
        <v>-134931.35999999999</v>
      </c>
      <c r="H71" s="131">
        <v>-26006.46</v>
      </c>
      <c r="I71" s="131">
        <v>-581818.18999999994</v>
      </c>
      <c r="J71" s="131">
        <v>-127225.41</v>
      </c>
      <c r="K71" s="131">
        <v>-281.77</v>
      </c>
      <c r="L71" s="131">
        <v>-7500</v>
      </c>
      <c r="M71" s="131">
        <v>-18800</v>
      </c>
      <c r="N71" s="131">
        <v>185390.21</v>
      </c>
      <c r="O71" s="131">
        <v>0</v>
      </c>
      <c r="P71" s="131">
        <v>185390.21</v>
      </c>
      <c r="Q71" s="131">
        <f t="shared" si="0"/>
        <v>742756.00999999989</v>
      </c>
      <c r="R71" s="131">
        <f t="shared" si="1"/>
        <v>869981.41999999993</v>
      </c>
      <c r="S71" s="155">
        <f>'PEG - Capital Costs'!N29</f>
        <v>227695</v>
      </c>
      <c r="T71" s="155">
        <f t="shared" si="23"/>
        <v>970451.00999999989</v>
      </c>
      <c r="U71" s="131">
        <f t="shared" si="2"/>
        <v>0.89404106642344938</v>
      </c>
      <c r="AE71" s="13"/>
      <c r="AF71" s="13"/>
      <c r="AG71" s="13"/>
      <c r="AH71" s="13"/>
      <c r="AI71" s="13"/>
    </row>
    <row r="72" spans="1:89" ht="14.4">
      <c r="A72" s="126" t="s">
        <v>104</v>
      </c>
      <c r="B72" s="127">
        <v>2022</v>
      </c>
      <c r="C72" s="127">
        <v>2850593.12</v>
      </c>
      <c r="D72" s="127">
        <v>1005394.32</v>
      </c>
      <c r="E72" s="127">
        <v>-2850428.91</v>
      </c>
      <c r="F72" s="127">
        <v>41716.58</v>
      </c>
      <c r="G72" s="127">
        <v>-141276.57</v>
      </c>
      <c r="H72" s="127">
        <v>-42210.55</v>
      </c>
      <c r="I72" s="127">
        <v>-581766.28</v>
      </c>
      <c r="J72" s="127">
        <v>-130608.59</v>
      </c>
      <c r="K72" s="127">
        <v>-604.17999999999995</v>
      </c>
      <c r="L72" s="127">
        <v>-16000</v>
      </c>
      <c r="M72" s="127">
        <v>-2200</v>
      </c>
      <c r="N72" s="127">
        <v>132608.94</v>
      </c>
      <c r="O72" s="127">
        <v>0</v>
      </c>
      <c r="P72" s="127">
        <v>132608.94</v>
      </c>
      <c r="Q72" s="127">
        <f t="shared" si="0"/>
        <v>765253.4</v>
      </c>
      <c r="R72" s="127">
        <f t="shared" si="1"/>
        <v>895861.99</v>
      </c>
      <c r="S72" s="154">
        <f>'PEG - Capital Costs'!N30</f>
        <v>247899</v>
      </c>
      <c r="T72" s="154">
        <f t="shared" si="23"/>
        <v>1013152.4</v>
      </c>
      <c r="U72" s="127">
        <f t="shared" si="2"/>
        <v>0.89105535229202415</v>
      </c>
      <c r="AE72" s="13"/>
      <c r="AF72" s="13"/>
      <c r="AG72" s="13"/>
      <c r="AH72" s="13"/>
      <c r="AI72" s="13"/>
    </row>
    <row r="73" spans="1:89" ht="14.4">
      <c r="A73" s="130" t="s">
        <v>104</v>
      </c>
      <c r="B73" s="131">
        <v>2023</v>
      </c>
      <c r="C73" s="131">
        <v>2699632.38</v>
      </c>
      <c r="D73" s="131">
        <v>1021248.69</v>
      </c>
      <c r="E73" s="131">
        <v>-2699632.99</v>
      </c>
      <c r="F73" s="131">
        <v>92247.16</v>
      </c>
      <c r="G73" s="131">
        <v>-283673.76</v>
      </c>
      <c r="H73" s="131">
        <v>-20704.669999999998</v>
      </c>
      <c r="I73" s="131">
        <v>-647608</v>
      </c>
      <c r="J73" s="131">
        <v>-137342.92000000001</v>
      </c>
      <c r="K73" s="131">
        <v>-5835.78</v>
      </c>
      <c r="L73" s="131">
        <v>-3950</v>
      </c>
      <c r="M73" s="131">
        <v>600</v>
      </c>
      <c r="N73" s="131">
        <v>14980.1099999995</v>
      </c>
      <c r="O73" s="131">
        <v>0</v>
      </c>
      <c r="P73" s="131">
        <v>14980.1099999995</v>
      </c>
      <c r="Q73" s="131">
        <f t="shared" si="0"/>
        <v>951986.42999999993</v>
      </c>
      <c r="R73" s="131">
        <f t="shared" si="1"/>
        <v>1089329.3499999999</v>
      </c>
      <c r="S73" s="155">
        <f>'PEG - Capital Costs'!N31</f>
        <v>292065</v>
      </c>
      <c r="T73" s="155">
        <f t="shared" si="23"/>
        <v>1244051.43</v>
      </c>
      <c r="U73" s="131">
        <f t="shared" si="2"/>
        <v>1.0666641344724759</v>
      </c>
      <c r="AE73" s="13"/>
      <c r="AF73" s="13"/>
      <c r="AG73" s="13"/>
      <c r="AH73" s="13"/>
      <c r="AI73" s="13"/>
    </row>
    <row r="74" spans="1:89" ht="14.4">
      <c r="A74" s="126" t="s">
        <v>105</v>
      </c>
      <c r="B74" s="127">
        <v>2015</v>
      </c>
      <c r="C74" s="127">
        <v>3422002.7</v>
      </c>
      <c r="D74" s="127">
        <v>793208.15</v>
      </c>
      <c r="E74" s="127">
        <v>-3422002.7</v>
      </c>
      <c r="F74" s="127">
        <v>55724.52</v>
      </c>
      <c r="G74" s="127">
        <v>-39763.949999999997</v>
      </c>
      <c r="H74" s="127">
        <v>-26250.54</v>
      </c>
      <c r="I74" s="127">
        <v>-548882.89</v>
      </c>
      <c r="J74" s="127">
        <v>-118183.08</v>
      </c>
      <c r="K74" s="127">
        <v>-842.74</v>
      </c>
      <c r="L74" s="127">
        <v>-23044</v>
      </c>
      <c r="M74" s="127">
        <v>0</v>
      </c>
      <c r="N74" s="127">
        <v>91965.470000000394</v>
      </c>
      <c r="O74" s="127"/>
      <c r="P74" s="127">
        <v>91965.470000000394</v>
      </c>
      <c r="Q74" s="127">
        <f t="shared" si="0"/>
        <v>614897.38</v>
      </c>
      <c r="R74" s="127">
        <f t="shared" si="1"/>
        <v>733080.46</v>
      </c>
      <c r="S74" s="127"/>
      <c r="T74" s="127"/>
      <c r="U74" s="127">
        <f t="shared" si="2"/>
        <v>0.92419683282376752</v>
      </c>
      <c r="AE74" s="13"/>
      <c r="AF74" s="13"/>
      <c r="AG74" s="13"/>
      <c r="AH74" s="13"/>
      <c r="AI74" s="13"/>
    </row>
    <row r="75" spans="1:89" ht="14.4">
      <c r="A75" s="130" t="s">
        <v>105</v>
      </c>
      <c r="B75" s="131">
        <v>2016</v>
      </c>
      <c r="C75" s="131">
        <v>3838438.95</v>
      </c>
      <c r="D75" s="131">
        <v>824856.72</v>
      </c>
      <c r="E75" s="131">
        <v>-3838438.95</v>
      </c>
      <c r="F75" s="131">
        <v>42121.64</v>
      </c>
      <c r="G75" s="131">
        <v>-34208.83</v>
      </c>
      <c r="H75" s="131">
        <v>-46222.76</v>
      </c>
      <c r="I75" s="131">
        <v>-522673.5</v>
      </c>
      <c r="J75" s="131">
        <v>-124119.61</v>
      </c>
      <c r="K75" s="131">
        <v>0</v>
      </c>
      <c r="L75" s="131">
        <v>-13540</v>
      </c>
      <c r="M75" s="131">
        <v>0</v>
      </c>
      <c r="N75" s="131">
        <v>126213.66</v>
      </c>
      <c r="O75" s="131">
        <v>0</v>
      </c>
      <c r="P75" s="131">
        <v>126213.66</v>
      </c>
      <c r="Q75" s="131">
        <f t="shared" si="0"/>
        <v>603105.09</v>
      </c>
      <c r="R75" s="131">
        <f t="shared" si="1"/>
        <v>727224.7</v>
      </c>
      <c r="S75" s="131"/>
      <c r="T75" s="131"/>
      <c r="U75" s="131">
        <f t="shared" si="2"/>
        <v>0.881637601255161</v>
      </c>
      <c r="AE75" s="13"/>
      <c r="AF75" s="13"/>
      <c r="AG75" s="13"/>
      <c r="AH75" s="13"/>
      <c r="AI75" s="13"/>
    </row>
    <row r="76" spans="1:89" ht="14.4">
      <c r="A76" s="126" t="s">
        <v>105</v>
      </c>
      <c r="B76" s="127">
        <v>2017</v>
      </c>
      <c r="C76" s="127">
        <v>3247571.22</v>
      </c>
      <c r="D76" s="127">
        <v>854758.38</v>
      </c>
      <c r="E76" s="127">
        <v>-3247571.22</v>
      </c>
      <c r="F76" s="127">
        <v>66871.16</v>
      </c>
      <c r="G76" s="127">
        <v>-34256.519999999997</v>
      </c>
      <c r="H76" s="127">
        <v>-46132.18</v>
      </c>
      <c r="I76" s="127">
        <v>-589023.94999999995</v>
      </c>
      <c r="J76" s="127">
        <v>-145310.16</v>
      </c>
      <c r="K76" s="127">
        <v>-5122.63</v>
      </c>
      <c r="L76" s="127">
        <v>750.27</v>
      </c>
      <c r="M76" s="127">
        <v>0</v>
      </c>
      <c r="N76" s="127">
        <v>102534.37</v>
      </c>
      <c r="O76" s="127">
        <v>0</v>
      </c>
      <c r="P76" s="127">
        <v>102534.37</v>
      </c>
      <c r="Q76" s="127">
        <f t="shared" si="0"/>
        <v>669412.64999999991</v>
      </c>
      <c r="R76" s="127">
        <f t="shared" si="1"/>
        <v>814722.80999999994</v>
      </c>
      <c r="S76" s="127"/>
      <c r="T76" s="127"/>
      <c r="U76" s="127">
        <f t="shared" si="2"/>
        <v>0.95316153554411476</v>
      </c>
      <c r="AE76" s="13"/>
      <c r="AF76" s="13"/>
      <c r="AG76" s="13"/>
      <c r="AH76" s="13"/>
      <c r="AI76" s="13"/>
    </row>
    <row r="77" spans="1:89" ht="14.4">
      <c r="A77" s="130" t="s">
        <v>105</v>
      </c>
      <c r="B77" s="131">
        <v>2018</v>
      </c>
      <c r="C77" s="131">
        <v>3148741.54</v>
      </c>
      <c r="D77" s="131">
        <v>1058655.6599999999</v>
      </c>
      <c r="E77" s="131">
        <v>-3148741.54</v>
      </c>
      <c r="F77" s="131">
        <v>28630.34</v>
      </c>
      <c r="G77" s="131">
        <v>-38102.769999999997</v>
      </c>
      <c r="H77" s="131">
        <v>-51679.42</v>
      </c>
      <c r="I77" s="131">
        <v>-602593.23</v>
      </c>
      <c r="J77" s="131">
        <v>-163632.49</v>
      </c>
      <c r="K77" s="131">
        <v>-19554.12</v>
      </c>
      <c r="L77" s="131">
        <v>-11175.97</v>
      </c>
      <c r="M77" s="131">
        <v>0</v>
      </c>
      <c r="N77" s="131">
        <v>200548</v>
      </c>
      <c r="O77" s="131">
        <v>0</v>
      </c>
      <c r="P77" s="131">
        <v>200548</v>
      </c>
      <c r="Q77" s="131">
        <f t="shared" si="0"/>
        <v>692375.41999999993</v>
      </c>
      <c r="R77" s="131">
        <f t="shared" si="1"/>
        <v>856007.90999999992</v>
      </c>
      <c r="S77" s="131"/>
      <c r="T77" s="131"/>
      <c r="U77" s="131">
        <f t="shared" si="2"/>
        <v>0.80858010998590424</v>
      </c>
      <c r="AE77" s="13"/>
      <c r="AF77" s="13"/>
      <c r="AG77" s="13"/>
      <c r="AH77" s="13"/>
      <c r="AI77" s="13"/>
    </row>
    <row r="78" spans="1:89" ht="14.4">
      <c r="A78" s="126" t="s">
        <v>105</v>
      </c>
      <c r="B78" s="127">
        <v>2019</v>
      </c>
      <c r="C78" s="127">
        <v>3512283.49</v>
      </c>
      <c r="D78" s="127">
        <v>1129130.58</v>
      </c>
      <c r="E78" s="127">
        <v>-3512283.18</v>
      </c>
      <c r="F78" s="127">
        <v>9453.58</v>
      </c>
      <c r="G78" s="127">
        <v>-44095.65</v>
      </c>
      <c r="H78" s="127">
        <v>-38679.370000000003</v>
      </c>
      <c r="I78" s="127">
        <v>-618183.02</v>
      </c>
      <c r="J78" s="127">
        <v>-164417.18</v>
      </c>
      <c r="K78" s="127">
        <v>-14588.63</v>
      </c>
      <c r="L78" s="127">
        <v>-17511</v>
      </c>
      <c r="M78" s="127">
        <v>0</v>
      </c>
      <c r="N78" s="127">
        <v>241109.62</v>
      </c>
      <c r="O78" s="127">
        <v>0</v>
      </c>
      <c r="P78" s="127">
        <v>241109.62</v>
      </c>
      <c r="Q78" s="127">
        <f t="shared" si="0"/>
        <v>700958.04</v>
      </c>
      <c r="R78" s="127">
        <f t="shared" si="1"/>
        <v>865375.22</v>
      </c>
      <c r="S78" s="154">
        <f>'PEG - Capital Costs'!P27</f>
        <v>516778</v>
      </c>
      <c r="T78" s="154">
        <f t="shared" ref="T78:T82" si="24">Q78+S78</f>
        <v>1217736.04</v>
      </c>
      <c r="U78" s="127">
        <f t="shared" si="2"/>
        <v>0.76640845206760755</v>
      </c>
      <c r="AE78" s="13"/>
      <c r="AF78" s="13"/>
      <c r="AG78" s="13"/>
      <c r="AH78" s="13"/>
      <c r="AI78" s="13"/>
    </row>
    <row r="79" spans="1:89" ht="14.4">
      <c r="A79" s="130" t="s">
        <v>105</v>
      </c>
      <c r="B79" s="131">
        <v>2020</v>
      </c>
      <c r="C79" s="131">
        <v>4487602.4800000004</v>
      </c>
      <c r="D79" s="131">
        <v>1185338.17</v>
      </c>
      <c r="E79" s="131">
        <v>-4487602.4800000004</v>
      </c>
      <c r="F79" s="131">
        <v>32650.799999999999</v>
      </c>
      <c r="G79" s="131">
        <v>-49130.97</v>
      </c>
      <c r="H79" s="131">
        <v>-62243.47</v>
      </c>
      <c r="I79" s="131">
        <v>-629452.62</v>
      </c>
      <c r="J79" s="131">
        <v>-169611.44</v>
      </c>
      <c r="K79" s="131">
        <v>-11255.16</v>
      </c>
      <c r="L79" s="131">
        <v>-25841.7</v>
      </c>
      <c r="M79" s="131">
        <v>0</v>
      </c>
      <c r="N79" s="131">
        <v>270453.61</v>
      </c>
      <c r="O79" s="131">
        <v>0</v>
      </c>
      <c r="P79" s="131">
        <v>270453.61</v>
      </c>
      <c r="Q79" s="131">
        <f t="shared" si="0"/>
        <v>740827.06</v>
      </c>
      <c r="R79" s="131">
        <f t="shared" si="1"/>
        <v>910438.5</v>
      </c>
      <c r="S79" s="155">
        <f>'PEG - Capital Costs'!P28</f>
        <v>501878</v>
      </c>
      <c r="T79" s="155">
        <f t="shared" si="24"/>
        <v>1242705.06</v>
      </c>
      <c r="U79" s="131">
        <f t="shared" si="2"/>
        <v>0.76808333945746476</v>
      </c>
      <c r="AE79" s="13"/>
      <c r="AF79" s="13"/>
      <c r="AG79" s="13"/>
      <c r="AH79" s="13"/>
      <c r="AI79" s="13"/>
    </row>
    <row r="80" spans="1:89" ht="14.4">
      <c r="A80" s="126" t="s">
        <v>105</v>
      </c>
      <c r="B80" s="127">
        <v>2021</v>
      </c>
      <c r="C80" s="127">
        <v>3992872.33</v>
      </c>
      <c r="D80" s="127">
        <v>1224218.05</v>
      </c>
      <c r="E80" s="127">
        <v>-3992872.33</v>
      </c>
      <c r="F80" s="127">
        <v>-1224.1099999999999</v>
      </c>
      <c r="G80" s="127">
        <v>-45501.760000000002</v>
      </c>
      <c r="H80" s="127">
        <v>-51005.17</v>
      </c>
      <c r="I80" s="127">
        <v>-616223.41</v>
      </c>
      <c r="J80" s="127">
        <v>-170913.82</v>
      </c>
      <c r="K80" s="127">
        <v>-5676.58</v>
      </c>
      <c r="L80" s="127">
        <v>-26780.43</v>
      </c>
      <c r="M80" s="127">
        <v>0</v>
      </c>
      <c r="N80" s="127">
        <v>306892.77</v>
      </c>
      <c r="O80" s="127">
        <v>0</v>
      </c>
      <c r="P80" s="127">
        <v>306892.77</v>
      </c>
      <c r="Q80" s="127">
        <f t="shared" si="0"/>
        <v>712730.34000000008</v>
      </c>
      <c r="R80" s="127">
        <f t="shared" si="1"/>
        <v>883644.16000000015</v>
      </c>
      <c r="S80" s="154">
        <f>'PEG - Capital Costs'!P29</f>
        <v>498034</v>
      </c>
      <c r="T80" s="154">
        <f t="shared" si="24"/>
        <v>1210764.3400000001</v>
      </c>
      <c r="U80" s="127">
        <f t="shared" si="2"/>
        <v>0.72180291738060887</v>
      </c>
      <c r="AE80" s="13"/>
      <c r="AF80" s="13"/>
      <c r="AG80" s="13"/>
      <c r="AH80" s="13"/>
      <c r="AI80" s="13"/>
    </row>
    <row r="81" spans="1:35" ht="14.4">
      <c r="A81" s="130" t="s">
        <v>105</v>
      </c>
      <c r="B81" s="131">
        <v>2022</v>
      </c>
      <c r="C81" s="131">
        <v>3998576.65</v>
      </c>
      <c r="D81" s="131">
        <v>1278993.72</v>
      </c>
      <c r="E81" s="131">
        <v>-3998576.65</v>
      </c>
      <c r="F81" s="131">
        <v>-4978.3499999999904</v>
      </c>
      <c r="G81" s="131">
        <v>-52115.43</v>
      </c>
      <c r="H81" s="131">
        <v>-51568.01</v>
      </c>
      <c r="I81" s="131">
        <v>-593102.01</v>
      </c>
      <c r="J81" s="131">
        <v>-182443.38</v>
      </c>
      <c r="K81" s="131">
        <v>-2566.65</v>
      </c>
      <c r="L81" s="131">
        <v>-28198</v>
      </c>
      <c r="M81" s="131">
        <v>0</v>
      </c>
      <c r="N81" s="131">
        <v>364021.89</v>
      </c>
      <c r="O81" s="131">
        <v>0</v>
      </c>
      <c r="P81" s="131">
        <v>364021.89</v>
      </c>
      <c r="Q81" s="131">
        <f t="shared" si="0"/>
        <v>696785.45</v>
      </c>
      <c r="R81" s="131">
        <f t="shared" si="1"/>
        <v>879228.83</v>
      </c>
      <c r="S81" s="155">
        <f>'PEG - Capital Costs'!P30</f>
        <v>549556</v>
      </c>
      <c r="T81" s="155">
        <f t="shared" si="24"/>
        <v>1246341.45</v>
      </c>
      <c r="U81" s="131">
        <f t="shared" si="2"/>
        <v>0.68743795708394873</v>
      </c>
      <c r="AE81" s="13"/>
      <c r="AF81" s="13"/>
      <c r="AG81" s="13"/>
      <c r="AH81" s="13"/>
      <c r="AI81" s="13"/>
    </row>
    <row r="82" spans="1:35" ht="14.4">
      <c r="A82" s="126" t="s">
        <v>105</v>
      </c>
      <c r="B82" s="127">
        <v>2023</v>
      </c>
      <c r="C82" s="127">
        <v>3940367.73</v>
      </c>
      <c r="D82" s="127">
        <v>1251254.76</v>
      </c>
      <c r="E82" s="127">
        <v>-3940367.73</v>
      </c>
      <c r="F82" s="127">
        <v>62826.559999999998</v>
      </c>
      <c r="G82" s="127">
        <v>-59538.5</v>
      </c>
      <c r="H82" s="127">
        <v>-96415.22</v>
      </c>
      <c r="I82" s="127">
        <v>-647897.30000000005</v>
      </c>
      <c r="J82" s="127">
        <v>-196230.77</v>
      </c>
      <c r="K82" s="127">
        <v>-6406.38</v>
      </c>
      <c r="L82" s="127">
        <v>-32840</v>
      </c>
      <c r="M82" s="127">
        <v>0</v>
      </c>
      <c r="N82" s="127">
        <v>274753.15000000002</v>
      </c>
      <c r="O82" s="127">
        <v>0</v>
      </c>
      <c r="P82" s="127">
        <v>274753.15000000002</v>
      </c>
      <c r="Q82" s="127">
        <f t="shared" si="0"/>
        <v>803851.02</v>
      </c>
      <c r="R82" s="127">
        <f t="shared" si="1"/>
        <v>1000081.79</v>
      </c>
      <c r="S82" s="154">
        <f>'PEG - Capital Costs'!P31</f>
        <v>655016</v>
      </c>
      <c r="T82" s="154">
        <f t="shared" si="24"/>
        <v>1458867.02</v>
      </c>
      <c r="U82" s="127">
        <f t="shared" si="2"/>
        <v>0.79926312528073817</v>
      </c>
      <c r="AE82" s="13"/>
      <c r="AF82" s="13"/>
      <c r="AG82" s="13"/>
      <c r="AH82" s="13"/>
      <c r="AI82" s="13"/>
    </row>
    <row r="83" spans="1:35" ht="14.4">
      <c r="A83" s="130" t="s">
        <v>106</v>
      </c>
      <c r="B83" s="131">
        <v>2015</v>
      </c>
      <c r="C83" s="131">
        <v>30099901.870000001</v>
      </c>
      <c r="D83" s="131">
        <v>3326198.65</v>
      </c>
      <c r="E83" s="131">
        <v>-30229789.52</v>
      </c>
      <c r="F83" s="131">
        <v>854988.35</v>
      </c>
      <c r="G83" s="131">
        <v>-263089.52</v>
      </c>
      <c r="H83" s="131">
        <v>-939206.5</v>
      </c>
      <c r="I83" s="131">
        <v>-1412192.97</v>
      </c>
      <c r="J83" s="131">
        <v>-364813.79</v>
      </c>
      <c r="K83" s="131">
        <v>-106019.21</v>
      </c>
      <c r="L83" s="131">
        <v>-172500</v>
      </c>
      <c r="M83" s="131">
        <v>0</v>
      </c>
      <c r="N83" s="131">
        <v>793477.36</v>
      </c>
      <c r="O83" s="131"/>
      <c r="P83" s="131">
        <v>793477.36</v>
      </c>
      <c r="Q83" s="131">
        <f t="shared" si="0"/>
        <v>2614488.9900000002</v>
      </c>
      <c r="R83" s="131">
        <f t="shared" si="1"/>
        <v>2979302.7800000003</v>
      </c>
      <c r="S83" s="131"/>
      <c r="T83" s="131"/>
      <c r="U83" s="131">
        <f t="shared" si="2"/>
        <v>0.89570801190722638</v>
      </c>
      <c r="AE83" s="13"/>
      <c r="AF83" s="13"/>
      <c r="AG83" s="13"/>
      <c r="AH83" s="13"/>
      <c r="AI83" s="13"/>
    </row>
    <row r="84" spans="1:35" ht="14.4">
      <c r="A84" s="126" t="s">
        <v>106</v>
      </c>
      <c r="B84" s="127">
        <v>2016</v>
      </c>
      <c r="C84" s="127">
        <v>30683131.920000002</v>
      </c>
      <c r="D84" s="127">
        <v>3273398</v>
      </c>
      <c r="E84" s="127">
        <v>-30683183.850000001</v>
      </c>
      <c r="F84" s="127">
        <v>769728.14</v>
      </c>
      <c r="G84" s="127">
        <v>-284288.67</v>
      </c>
      <c r="H84" s="127">
        <v>-647045.43999999994</v>
      </c>
      <c r="I84" s="127">
        <v>-1625228.08</v>
      </c>
      <c r="J84" s="127">
        <v>-343271.24</v>
      </c>
      <c r="K84" s="127">
        <v>-100166.31</v>
      </c>
      <c r="L84" s="127">
        <v>-326000.15999999997</v>
      </c>
      <c r="M84" s="127">
        <v>0</v>
      </c>
      <c r="N84" s="127">
        <v>717074.31000000099</v>
      </c>
      <c r="O84" s="127">
        <v>45077</v>
      </c>
      <c r="P84" s="127">
        <v>762151.31000000099</v>
      </c>
      <c r="Q84" s="127">
        <f t="shared" si="0"/>
        <v>2556562.19</v>
      </c>
      <c r="R84" s="127">
        <f t="shared" si="1"/>
        <v>2899833.4299999997</v>
      </c>
      <c r="S84" s="127"/>
      <c r="T84" s="127"/>
      <c r="U84" s="127">
        <f t="shared" si="2"/>
        <v>0.8858786588126466</v>
      </c>
      <c r="AE84" s="13"/>
      <c r="AF84" s="13"/>
      <c r="AG84" s="13"/>
      <c r="AH84" s="13"/>
      <c r="AI84" s="13"/>
    </row>
    <row r="85" spans="1:35" ht="14.4">
      <c r="A85" s="130" t="s">
        <v>106</v>
      </c>
      <c r="B85" s="131">
        <v>2017</v>
      </c>
      <c r="C85" s="131">
        <v>30973150.02</v>
      </c>
      <c r="D85" s="131">
        <v>3259416.45</v>
      </c>
      <c r="E85" s="131">
        <v>-30973150.02</v>
      </c>
      <c r="F85" s="131">
        <v>852013.04</v>
      </c>
      <c r="G85" s="131">
        <v>-284583.84000000003</v>
      </c>
      <c r="H85" s="131">
        <v>-626093.73</v>
      </c>
      <c r="I85" s="131">
        <v>-1754760.18</v>
      </c>
      <c r="J85" s="131">
        <v>-347371.68</v>
      </c>
      <c r="K85" s="131">
        <v>-138225.06</v>
      </c>
      <c r="L85" s="131">
        <v>-196374</v>
      </c>
      <c r="M85" s="131">
        <v>-121600</v>
      </c>
      <c r="N85" s="131">
        <v>642421</v>
      </c>
      <c r="O85" s="131">
        <v>4008</v>
      </c>
      <c r="P85" s="131">
        <v>646429</v>
      </c>
      <c r="Q85" s="131">
        <f t="shared" si="0"/>
        <v>2665437.75</v>
      </c>
      <c r="R85" s="131">
        <f t="shared" si="1"/>
        <v>3012809.43</v>
      </c>
      <c r="S85" s="131"/>
      <c r="T85" s="131"/>
      <c r="U85" s="131">
        <f t="shared" si="2"/>
        <v>0.92434013149807848</v>
      </c>
      <c r="AE85" s="13"/>
      <c r="AF85" s="13"/>
      <c r="AG85" s="13"/>
      <c r="AH85" s="13"/>
      <c r="AI85" s="13"/>
    </row>
    <row r="86" spans="1:35" ht="14.4">
      <c r="A86" s="126" t="s">
        <v>106</v>
      </c>
      <c r="B86" s="127">
        <v>2018</v>
      </c>
      <c r="C86" s="127">
        <v>29265330.02</v>
      </c>
      <c r="D86" s="127">
        <v>3463642.66</v>
      </c>
      <c r="E86" s="127">
        <v>-29265330.02</v>
      </c>
      <c r="F86" s="127">
        <v>914648.21</v>
      </c>
      <c r="G86" s="127">
        <v>-273237.55</v>
      </c>
      <c r="H86" s="127">
        <v>-696284.37</v>
      </c>
      <c r="I86" s="127">
        <v>-1700898.03</v>
      </c>
      <c r="J86" s="127">
        <v>-366333.17</v>
      </c>
      <c r="K86" s="127">
        <v>-157976.91</v>
      </c>
      <c r="L86" s="127">
        <v>-184000</v>
      </c>
      <c r="M86" s="127">
        <v>-133000</v>
      </c>
      <c r="N86" s="127">
        <v>866560.84</v>
      </c>
      <c r="O86" s="127">
        <v>40550</v>
      </c>
      <c r="P86" s="127">
        <v>907110.84</v>
      </c>
      <c r="Q86" s="127">
        <f t="shared" si="0"/>
        <v>2670419.9500000002</v>
      </c>
      <c r="R86" s="127">
        <f t="shared" si="1"/>
        <v>3036753.12</v>
      </c>
      <c r="S86" s="127"/>
      <c r="T86" s="127"/>
      <c r="U86" s="127">
        <f t="shared" si="2"/>
        <v>0.87675127549098841</v>
      </c>
      <c r="AE86" s="13"/>
      <c r="AF86" s="13"/>
      <c r="AG86" s="13"/>
      <c r="AH86" s="13"/>
      <c r="AI86" s="13"/>
    </row>
    <row r="87" spans="1:35" ht="14.4">
      <c r="A87" s="130" t="s">
        <v>106</v>
      </c>
      <c r="B87" s="131">
        <v>2019</v>
      </c>
      <c r="C87" s="131">
        <v>31013552.48</v>
      </c>
      <c r="D87" s="131">
        <v>3715383.57</v>
      </c>
      <c r="E87" s="131">
        <v>-31178389.870000001</v>
      </c>
      <c r="F87" s="131">
        <v>1014925.9</v>
      </c>
      <c r="G87" s="131">
        <v>-311699.65999999997</v>
      </c>
      <c r="H87" s="131">
        <v>-774109.01</v>
      </c>
      <c r="I87" s="131">
        <v>-1804870.25</v>
      </c>
      <c r="J87" s="131">
        <v>-379818.32</v>
      </c>
      <c r="K87" s="131">
        <v>-205296.5</v>
      </c>
      <c r="L87" s="131">
        <v>-181275</v>
      </c>
      <c r="M87" s="131">
        <v>-143500</v>
      </c>
      <c r="N87" s="131">
        <v>764903.33999999601</v>
      </c>
      <c r="O87" s="131">
        <v>-10857</v>
      </c>
      <c r="P87" s="131">
        <v>754046.33999999601</v>
      </c>
      <c r="Q87" s="131">
        <f t="shared" si="0"/>
        <v>2890678.92</v>
      </c>
      <c r="R87" s="131">
        <f t="shared" si="1"/>
        <v>3270497.2399999998</v>
      </c>
      <c r="S87" s="155">
        <f>'PEG - Capital Costs'!Q27</f>
        <v>2428307</v>
      </c>
      <c r="T87" s="155">
        <f t="shared" ref="T87:T91" si="25">Q87+S87</f>
        <v>5318985.92</v>
      </c>
      <c r="U87" s="131">
        <f t="shared" si="2"/>
        <v>0.88025830398986227</v>
      </c>
      <c r="AE87" s="13"/>
      <c r="AF87" s="13"/>
      <c r="AG87" s="13"/>
      <c r="AH87" s="13"/>
      <c r="AI87" s="13"/>
    </row>
    <row r="88" spans="1:35" ht="14.4">
      <c r="A88" s="126" t="s">
        <v>106</v>
      </c>
      <c r="B88" s="127">
        <v>2020</v>
      </c>
      <c r="C88" s="127">
        <v>35103998.039999999</v>
      </c>
      <c r="D88" s="127">
        <v>3561243.93</v>
      </c>
      <c r="E88" s="127">
        <v>-35246686.359999999</v>
      </c>
      <c r="F88" s="127">
        <v>1135411.1299999999</v>
      </c>
      <c r="G88" s="127">
        <v>-284999.02</v>
      </c>
      <c r="H88" s="127">
        <v>-578700</v>
      </c>
      <c r="I88" s="127">
        <v>-1603318.07</v>
      </c>
      <c r="J88" s="127">
        <v>-303872.74</v>
      </c>
      <c r="K88" s="127">
        <v>-155607.39000000001</v>
      </c>
      <c r="L88" s="127">
        <v>-212666</v>
      </c>
      <c r="M88" s="127">
        <v>-266318</v>
      </c>
      <c r="N88" s="127">
        <v>1148485.52</v>
      </c>
      <c r="O88" s="127">
        <v>-27585</v>
      </c>
      <c r="P88" s="127">
        <v>1120900.52</v>
      </c>
      <c r="Q88" s="127">
        <f t="shared" si="0"/>
        <v>2467017.09</v>
      </c>
      <c r="R88" s="127">
        <f t="shared" si="1"/>
        <v>2770889.83</v>
      </c>
      <c r="S88" s="154">
        <f>'PEG - Capital Costs'!Q28</f>
        <v>2377429</v>
      </c>
      <c r="T88" s="154">
        <f t="shared" si="25"/>
        <v>4844446.09</v>
      </c>
      <c r="U88" s="127">
        <f t="shared" si="2"/>
        <v>0.77806796851458582</v>
      </c>
      <c r="AE88" s="13"/>
      <c r="AF88" s="13"/>
      <c r="AG88" s="13"/>
      <c r="AH88" s="13"/>
      <c r="AI88" s="13"/>
    </row>
    <row r="89" spans="1:35" ht="14.4">
      <c r="A89" s="130" t="s">
        <v>106</v>
      </c>
      <c r="B89" s="131">
        <v>2021</v>
      </c>
      <c r="C89" s="131">
        <v>28457647.859999999</v>
      </c>
      <c r="D89" s="131">
        <v>3731584.57</v>
      </c>
      <c r="E89" s="131">
        <v>-28539011.899999999</v>
      </c>
      <c r="F89" s="131">
        <v>760685.13</v>
      </c>
      <c r="G89" s="131">
        <v>-334197.78000000003</v>
      </c>
      <c r="H89" s="131">
        <v>-648664.80000000005</v>
      </c>
      <c r="I89" s="131">
        <v>-2059370.8</v>
      </c>
      <c r="J89" s="131">
        <v>-313326.01</v>
      </c>
      <c r="K89" s="131">
        <v>-75447.63</v>
      </c>
      <c r="L89" s="131">
        <v>0</v>
      </c>
      <c r="M89" s="131">
        <v>0</v>
      </c>
      <c r="N89" s="131">
        <v>979898.64000000095</v>
      </c>
      <c r="O89" s="131">
        <v>0</v>
      </c>
      <c r="P89" s="131">
        <v>979898.64000000095</v>
      </c>
      <c r="Q89" s="131">
        <f t="shared" si="0"/>
        <v>3042233.38</v>
      </c>
      <c r="R89" s="131">
        <f t="shared" si="1"/>
        <v>3355559.3899999997</v>
      </c>
      <c r="S89" s="155">
        <f>'PEG - Capital Costs'!Q29</f>
        <v>2399856</v>
      </c>
      <c r="T89" s="155">
        <f t="shared" si="25"/>
        <v>5442089.3799999999</v>
      </c>
      <c r="U89" s="131">
        <f t="shared" si="2"/>
        <v>0.89923176791354342</v>
      </c>
      <c r="AE89" s="13"/>
      <c r="AF89" s="13"/>
      <c r="AG89" s="13"/>
      <c r="AH89" s="13"/>
      <c r="AI89" s="13"/>
    </row>
    <row r="90" spans="1:35" ht="14.4">
      <c r="A90" s="126" t="s">
        <v>106</v>
      </c>
      <c r="B90" s="127">
        <v>2022</v>
      </c>
      <c r="C90" s="127">
        <v>26803746.300000001</v>
      </c>
      <c r="D90" s="127">
        <v>3704271.45</v>
      </c>
      <c r="E90" s="127">
        <v>-26803956.620000001</v>
      </c>
      <c r="F90" s="127">
        <v>1049678.8600000001</v>
      </c>
      <c r="G90" s="127">
        <v>-451403.27</v>
      </c>
      <c r="H90" s="127">
        <v>-893213.52</v>
      </c>
      <c r="I90" s="127">
        <v>-3067385.7</v>
      </c>
      <c r="J90" s="127">
        <v>-308377</v>
      </c>
      <c r="K90" s="127">
        <v>-229320.75</v>
      </c>
      <c r="L90" s="127">
        <v>302495</v>
      </c>
      <c r="M90" s="127">
        <v>0</v>
      </c>
      <c r="N90" s="127">
        <v>106534.749999999</v>
      </c>
      <c r="O90" s="127">
        <v>0</v>
      </c>
      <c r="P90" s="127">
        <v>106534.749999999</v>
      </c>
      <c r="Q90" s="127">
        <f t="shared" si="0"/>
        <v>4412002.49</v>
      </c>
      <c r="R90" s="127">
        <f t="shared" si="1"/>
        <v>4720379.49</v>
      </c>
      <c r="S90" s="154">
        <f>'PEG - Capital Costs'!Q30</f>
        <v>2741465</v>
      </c>
      <c r="T90" s="154">
        <f t="shared" si="25"/>
        <v>7153467.4900000002</v>
      </c>
      <c r="U90" s="127">
        <f t="shared" si="2"/>
        <v>1.274307121849831</v>
      </c>
      <c r="AE90" s="13"/>
      <c r="AF90" s="13"/>
      <c r="AG90" s="13"/>
      <c r="AH90" s="13"/>
      <c r="AI90" s="13"/>
    </row>
    <row r="91" spans="1:35" ht="14.4">
      <c r="A91" s="130" t="s">
        <v>106</v>
      </c>
      <c r="B91" s="131">
        <v>2023</v>
      </c>
      <c r="C91" s="131">
        <v>24394921.75</v>
      </c>
      <c r="D91" s="131">
        <v>3829445.45</v>
      </c>
      <c r="E91" s="131">
        <v>-25046047.34</v>
      </c>
      <c r="F91" s="131">
        <v>1031443.546</v>
      </c>
      <c r="G91" s="131">
        <v>-375872.62119999999</v>
      </c>
      <c r="H91" s="131">
        <v>-993176.49479999999</v>
      </c>
      <c r="I91" s="131">
        <v>-3076447.23</v>
      </c>
      <c r="J91" s="131">
        <v>-382831.2</v>
      </c>
      <c r="K91" s="131">
        <v>-582855.41</v>
      </c>
      <c r="L91" s="131">
        <v>96053</v>
      </c>
      <c r="M91" s="131">
        <v>0</v>
      </c>
      <c r="N91" s="131">
        <v>-1105366.55</v>
      </c>
      <c r="O91" s="131">
        <v>1168</v>
      </c>
      <c r="P91" s="131">
        <v>-1104198.55</v>
      </c>
      <c r="Q91" s="131">
        <f t="shared" si="0"/>
        <v>4445496.3459999999</v>
      </c>
      <c r="R91" s="131">
        <f t="shared" si="1"/>
        <v>4828327.5460000001</v>
      </c>
      <c r="S91" s="155">
        <f>'PEG - Capital Costs'!Q31</f>
        <v>3360301</v>
      </c>
      <c r="T91" s="155">
        <f t="shared" si="25"/>
        <v>7805797.3459999999</v>
      </c>
      <c r="U91" s="131">
        <f t="shared" si="2"/>
        <v>1.2608424924815158</v>
      </c>
      <c r="AE91" s="13"/>
      <c r="AF91" s="13"/>
      <c r="AG91" s="13"/>
      <c r="AH91" s="13"/>
      <c r="AI91" s="13"/>
    </row>
    <row r="92" spans="1:35" ht="14.4">
      <c r="A92" s="126" t="s">
        <v>2</v>
      </c>
      <c r="B92" s="127">
        <v>2015</v>
      </c>
      <c r="C92" s="127">
        <v>387569572.50999999</v>
      </c>
      <c r="D92" s="127">
        <v>72102072.609999999</v>
      </c>
      <c r="E92" s="127">
        <v>-387569573.69</v>
      </c>
      <c r="F92" s="127">
        <v>3768910.94</v>
      </c>
      <c r="G92" s="127">
        <v>-8948088.5500000007</v>
      </c>
      <c r="H92" s="127">
        <v>-5516964.0800000001</v>
      </c>
      <c r="I92" s="127">
        <v>-23363520.43</v>
      </c>
      <c r="J92" s="127">
        <v>-14749732.699999999</v>
      </c>
      <c r="K92" s="127">
        <v>-7309161.8899999997</v>
      </c>
      <c r="L92" s="127">
        <v>-2366639</v>
      </c>
      <c r="M92" s="127">
        <v>-131518</v>
      </c>
      <c r="N92" s="127">
        <v>13485357.720000001</v>
      </c>
      <c r="O92" s="127"/>
      <c r="P92" s="127">
        <v>13485357.720000001</v>
      </c>
      <c r="Q92" s="127">
        <f t="shared" si="0"/>
        <v>37828573.060000002</v>
      </c>
      <c r="R92" s="127">
        <f t="shared" si="1"/>
        <v>52578305.760000005</v>
      </c>
      <c r="S92" s="127"/>
      <c r="T92" s="127"/>
      <c r="U92" s="127">
        <f t="shared" si="2"/>
        <v>0.72922044896539906</v>
      </c>
      <c r="AE92" s="13"/>
      <c r="AF92" s="13"/>
      <c r="AG92" s="13"/>
      <c r="AH92" s="13"/>
      <c r="AI92" s="13"/>
    </row>
    <row r="93" spans="1:35" ht="14.4">
      <c r="A93" s="130" t="s">
        <v>2</v>
      </c>
      <c r="B93" s="131">
        <v>2016</v>
      </c>
      <c r="C93" s="131">
        <v>438314667.85000002</v>
      </c>
      <c r="D93" s="131">
        <v>74313859.969999999</v>
      </c>
      <c r="E93" s="131">
        <v>-438314666.85000002</v>
      </c>
      <c r="F93" s="131">
        <v>3313030.25</v>
      </c>
      <c r="G93" s="131">
        <v>-9339533.3900000006</v>
      </c>
      <c r="H93" s="131">
        <v>-5645992.8499999996</v>
      </c>
      <c r="I93" s="131">
        <v>-24321353.010000002</v>
      </c>
      <c r="J93" s="131">
        <v>-14092152.15</v>
      </c>
      <c r="K93" s="131">
        <v>-7243545.1799999997</v>
      </c>
      <c r="L93" s="131">
        <v>-2139850.2400000002</v>
      </c>
      <c r="M93" s="131">
        <v>73450</v>
      </c>
      <c r="N93" s="131">
        <v>14917914.4</v>
      </c>
      <c r="O93" s="131">
        <v>-76548</v>
      </c>
      <c r="P93" s="131">
        <v>14841366.4</v>
      </c>
      <c r="Q93" s="131">
        <f t="shared" si="0"/>
        <v>39306879.25</v>
      </c>
      <c r="R93" s="131">
        <f t="shared" si="1"/>
        <v>53399031.399999999</v>
      </c>
      <c r="S93" s="131"/>
      <c r="T93" s="131"/>
      <c r="U93" s="131">
        <f t="shared" si="2"/>
        <v>0.71856086363373972</v>
      </c>
      <c r="AE93" s="13"/>
      <c r="AF93" s="13"/>
      <c r="AG93" s="13"/>
      <c r="AH93" s="13"/>
      <c r="AI93" s="13"/>
    </row>
    <row r="94" spans="1:35" ht="14.4">
      <c r="A94" s="126" t="s">
        <v>2</v>
      </c>
      <c r="B94" s="127">
        <v>2017</v>
      </c>
      <c r="C94" s="127">
        <v>378948352.29000002</v>
      </c>
      <c r="D94" s="127">
        <v>75624370.540000007</v>
      </c>
      <c r="E94" s="127">
        <v>-378948353.29000002</v>
      </c>
      <c r="F94" s="127">
        <v>5300741.82</v>
      </c>
      <c r="G94" s="127">
        <v>-9339947.9199999999</v>
      </c>
      <c r="H94" s="127">
        <v>-5685392.4199999999</v>
      </c>
      <c r="I94" s="127">
        <v>-25035981.359999999</v>
      </c>
      <c r="J94" s="127">
        <v>-15662750.83</v>
      </c>
      <c r="K94" s="127">
        <v>-7432108.5099999998</v>
      </c>
      <c r="L94" s="127">
        <v>-1244891.8899999999</v>
      </c>
      <c r="M94" s="127">
        <v>-677472</v>
      </c>
      <c r="N94" s="127">
        <v>15846566.43</v>
      </c>
      <c r="O94" s="127">
        <v>24555</v>
      </c>
      <c r="P94" s="127">
        <v>15871121.43</v>
      </c>
      <c r="Q94" s="127">
        <f t="shared" si="0"/>
        <v>40061321.700000003</v>
      </c>
      <c r="R94" s="127">
        <f t="shared" si="1"/>
        <v>55724072.530000001</v>
      </c>
      <c r="S94" s="127"/>
      <c r="T94" s="127"/>
      <c r="U94" s="127">
        <f t="shared" si="2"/>
        <v>0.73685337321949496</v>
      </c>
      <c r="AE94" s="13"/>
      <c r="AF94" s="13"/>
      <c r="AG94" s="13"/>
      <c r="AH94" s="13"/>
      <c r="AI94" s="13"/>
    </row>
    <row r="95" spans="1:35" ht="14.4">
      <c r="A95" s="130" t="s">
        <v>2</v>
      </c>
      <c r="B95" s="131">
        <v>2018</v>
      </c>
      <c r="C95" s="131">
        <v>380674137.12</v>
      </c>
      <c r="D95" s="131">
        <v>78707449.909999996</v>
      </c>
      <c r="E95" s="131">
        <v>-380674135</v>
      </c>
      <c r="F95" s="131">
        <v>2721261.21</v>
      </c>
      <c r="G95" s="131">
        <v>-10138803.890000001</v>
      </c>
      <c r="H95" s="131">
        <v>-5830874.7199999997</v>
      </c>
      <c r="I95" s="131">
        <v>-22659594.359999999</v>
      </c>
      <c r="J95" s="131">
        <v>-17324847.550000001</v>
      </c>
      <c r="K95" s="131">
        <v>-7600014.71</v>
      </c>
      <c r="L95" s="131">
        <v>-1915318.87</v>
      </c>
      <c r="M95" s="131">
        <v>-343099</v>
      </c>
      <c r="N95" s="131">
        <v>15616160.140000001</v>
      </c>
      <c r="O95" s="131">
        <v>262817</v>
      </c>
      <c r="P95" s="131">
        <v>15878977.140000001</v>
      </c>
      <c r="Q95" s="131">
        <f t="shared" si="0"/>
        <v>38629272.969999999</v>
      </c>
      <c r="R95" s="131">
        <f t="shared" si="1"/>
        <v>55954120.519999996</v>
      </c>
      <c r="S95" s="131"/>
      <c r="T95" s="131"/>
      <c r="U95" s="131">
        <f t="shared" si="2"/>
        <v>0.71091263386098946</v>
      </c>
      <c r="AE95" s="13"/>
      <c r="AF95" s="13"/>
      <c r="AG95" s="13"/>
      <c r="AH95" s="13"/>
      <c r="AI95" s="13"/>
    </row>
    <row r="96" spans="1:35" ht="14.4">
      <c r="A96" s="126" t="s">
        <v>2</v>
      </c>
      <c r="B96" s="127">
        <v>2019</v>
      </c>
      <c r="C96" s="127">
        <v>294933975.13</v>
      </c>
      <c r="D96" s="127">
        <v>57707363.469999999</v>
      </c>
      <c r="E96" s="127">
        <v>-294933976.69</v>
      </c>
      <c r="F96" s="127">
        <v>472849.93999999901</v>
      </c>
      <c r="G96" s="127">
        <v>-8185869.3899999997</v>
      </c>
      <c r="H96" s="127">
        <v>-3924652.42</v>
      </c>
      <c r="I96" s="127">
        <v>-19271857.109999999</v>
      </c>
      <c r="J96" s="127">
        <v>-13523258.890000001</v>
      </c>
      <c r="K96" s="127">
        <v>-5324287.0199999996</v>
      </c>
      <c r="L96" s="127">
        <v>50604.26</v>
      </c>
      <c r="M96" s="127">
        <v>-438597</v>
      </c>
      <c r="N96" s="127">
        <v>7562294.2800000198</v>
      </c>
      <c r="O96" s="127">
        <v>0</v>
      </c>
      <c r="P96" s="127">
        <v>7562294.2800000198</v>
      </c>
      <c r="Q96" s="127">
        <f t="shared" si="0"/>
        <v>31382378.919999998</v>
      </c>
      <c r="R96" s="127">
        <f t="shared" si="1"/>
        <v>44905637.810000002</v>
      </c>
      <c r="S96" s="154">
        <f>'PEG - Capital Costs'!BR27</f>
        <v>68419347</v>
      </c>
      <c r="T96" s="154">
        <f t="shared" ref="T96:T100" si="26">Q96+S96</f>
        <v>99801725.920000002</v>
      </c>
      <c r="U96" s="127">
        <f t="shared" si="2"/>
        <v>0.77816131442818115</v>
      </c>
      <c r="AE96" s="13"/>
      <c r="AF96" s="13"/>
      <c r="AG96" s="13"/>
      <c r="AH96" s="13"/>
      <c r="AI96" s="13"/>
    </row>
    <row r="97" spans="1:35" ht="14.4">
      <c r="A97" s="130" t="s">
        <v>2</v>
      </c>
      <c r="B97" s="131">
        <v>2020</v>
      </c>
      <c r="C97" s="131">
        <v>472647990.88999999</v>
      </c>
      <c r="D97" s="131">
        <v>78644534.989999995</v>
      </c>
      <c r="E97" s="131">
        <v>-472647888.29000002</v>
      </c>
      <c r="F97" s="131">
        <v>2842171.95</v>
      </c>
      <c r="G97" s="131">
        <v>-10032683.810000001</v>
      </c>
      <c r="H97" s="131">
        <v>-4229032.21</v>
      </c>
      <c r="I97" s="131">
        <v>-29386470.66</v>
      </c>
      <c r="J97" s="131">
        <v>-19221867.629999999</v>
      </c>
      <c r="K97" s="131">
        <v>-6561917.1299999999</v>
      </c>
      <c r="L97" s="131">
        <v>-353032.45</v>
      </c>
      <c r="M97" s="131">
        <v>956940</v>
      </c>
      <c r="N97" s="131">
        <v>12658745.65</v>
      </c>
      <c r="O97" s="131">
        <v>0</v>
      </c>
      <c r="P97" s="131">
        <v>12658745.65</v>
      </c>
      <c r="Q97" s="131">
        <f t="shared" si="0"/>
        <v>43648186.68</v>
      </c>
      <c r="R97" s="131">
        <f t="shared" si="1"/>
        <v>62870054.310000002</v>
      </c>
      <c r="S97" s="155">
        <f>'PEG - Capital Costs'!BR28</f>
        <v>66700666</v>
      </c>
      <c r="T97" s="155">
        <f t="shared" si="26"/>
        <v>110348852.68000001</v>
      </c>
      <c r="U97" s="131">
        <f t="shared" si="2"/>
        <v>0.79942051050329455</v>
      </c>
      <c r="AE97" s="13"/>
      <c r="AF97" s="13"/>
      <c r="AG97" s="13"/>
      <c r="AH97" s="13"/>
      <c r="AI97" s="13"/>
    </row>
    <row r="98" spans="1:35" ht="14.4">
      <c r="A98" s="126" t="s">
        <v>2</v>
      </c>
      <c r="B98" s="127">
        <v>2021</v>
      </c>
      <c r="C98" s="127">
        <v>414874804.18000001</v>
      </c>
      <c r="D98" s="127">
        <v>81303913</v>
      </c>
      <c r="E98" s="127">
        <v>-414874334.88999999</v>
      </c>
      <c r="F98" s="127">
        <v>9040462.8300000001</v>
      </c>
      <c r="G98" s="127">
        <v>-10458487.26</v>
      </c>
      <c r="H98" s="127">
        <v>-4744305.6500000004</v>
      </c>
      <c r="I98" s="127">
        <v>-29123354.59</v>
      </c>
      <c r="J98" s="127">
        <v>-20671199.239999998</v>
      </c>
      <c r="K98" s="127">
        <v>-6226092.5700000003</v>
      </c>
      <c r="L98" s="127">
        <v>-372733.68</v>
      </c>
      <c r="M98" s="127">
        <v>-282403</v>
      </c>
      <c r="N98" s="127">
        <v>18466269.129999999</v>
      </c>
      <c r="O98" s="127">
        <v>-1237622.8899999999</v>
      </c>
      <c r="P98" s="127">
        <v>17228646.239999998</v>
      </c>
      <c r="Q98" s="127">
        <f t="shared" si="0"/>
        <v>44326147.5</v>
      </c>
      <c r="R98" s="127">
        <f t="shared" si="1"/>
        <v>64997346.739999995</v>
      </c>
      <c r="S98" s="154">
        <f>'PEG - Capital Costs'!BR29</f>
        <v>69350786</v>
      </c>
      <c r="T98" s="154">
        <f t="shared" si="26"/>
        <v>113676933.5</v>
      </c>
      <c r="U98" s="127">
        <f t="shared" si="2"/>
        <v>0.79943688245361566</v>
      </c>
      <c r="AE98" s="13"/>
      <c r="AF98" s="13"/>
      <c r="AG98" s="13"/>
      <c r="AH98" s="13"/>
      <c r="AI98" s="13"/>
    </row>
    <row r="99" spans="1:35" ht="14.4">
      <c r="A99" s="130" t="s">
        <v>2</v>
      </c>
      <c r="B99" s="131">
        <v>2022</v>
      </c>
      <c r="C99" s="131">
        <v>418355603.93000001</v>
      </c>
      <c r="D99" s="131">
        <v>82448460.719999999</v>
      </c>
      <c r="E99" s="131">
        <v>-418355603.93000001</v>
      </c>
      <c r="F99" s="131">
        <v>14632625.34</v>
      </c>
      <c r="G99" s="131">
        <v>-11944057.6</v>
      </c>
      <c r="H99" s="131">
        <v>-4068368.51</v>
      </c>
      <c r="I99" s="131">
        <v>-30391077.399999999</v>
      </c>
      <c r="J99" s="131">
        <v>-22075380.27</v>
      </c>
      <c r="K99" s="131">
        <v>-9235885.9299999997</v>
      </c>
      <c r="L99" s="131">
        <v>-500936.39</v>
      </c>
      <c r="M99" s="131">
        <v>-768322</v>
      </c>
      <c r="N99" s="131">
        <v>18097057.960000001</v>
      </c>
      <c r="O99" s="131">
        <v>0</v>
      </c>
      <c r="P99" s="131">
        <v>18097057.960000001</v>
      </c>
      <c r="Q99" s="131">
        <f t="shared" si="0"/>
        <v>46403503.509999998</v>
      </c>
      <c r="R99" s="131">
        <f t="shared" si="1"/>
        <v>68478883.780000001</v>
      </c>
      <c r="S99" s="155">
        <f>'PEG - Capital Costs'!BR30</f>
        <v>77772518</v>
      </c>
      <c r="T99" s="155">
        <f t="shared" si="26"/>
        <v>124176021.50999999</v>
      </c>
      <c r="U99" s="131">
        <f t="shared" si="2"/>
        <v>0.83056594607094569</v>
      </c>
      <c r="AE99" s="13"/>
      <c r="AF99" s="13"/>
      <c r="AG99" s="13"/>
      <c r="AH99" s="13"/>
      <c r="AI99" s="13"/>
    </row>
    <row r="100" spans="1:35" ht="14.4">
      <c r="A100" s="126" t="s">
        <v>2</v>
      </c>
      <c r="B100" s="127">
        <v>2023</v>
      </c>
      <c r="C100" s="127">
        <v>406873361.56</v>
      </c>
      <c r="D100" s="127">
        <v>89258705.909999996</v>
      </c>
      <c r="E100" s="127">
        <v>-406873361.06</v>
      </c>
      <c r="F100" s="127">
        <v>-1614887.13</v>
      </c>
      <c r="G100" s="127">
        <v>-11648959.65</v>
      </c>
      <c r="H100" s="127">
        <v>-4203636.55</v>
      </c>
      <c r="I100" s="127">
        <v>-32251403.390000001</v>
      </c>
      <c r="J100" s="127">
        <v>-23539055.789999999</v>
      </c>
      <c r="K100" s="127">
        <v>-16822365.59</v>
      </c>
      <c r="L100" s="127">
        <v>-446498.53</v>
      </c>
      <c r="M100" s="127">
        <v>4601662</v>
      </c>
      <c r="N100" s="127">
        <v>3333561.7800000301</v>
      </c>
      <c r="O100" s="127">
        <v>0</v>
      </c>
      <c r="P100" s="127">
        <v>3333561.7800000301</v>
      </c>
      <c r="Q100" s="127">
        <f t="shared" si="0"/>
        <v>48103999.590000004</v>
      </c>
      <c r="R100" s="127">
        <f t="shared" si="1"/>
        <v>71643055.379999995</v>
      </c>
      <c r="S100" s="154">
        <f>'PEG - Capital Costs'!BR31</f>
        <v>93608204</v>
      </c>
      <c r="T100" s="154">
        <f t="shared" si="26"/>
        <v>141712203.59</v>
      </c>
      <c r="U100" s="127">
        <f t="shared" si="2"/>
        <v>0.80264501540318156</v>
      </c>
      <c r="AE100" s="13"/>
      <c r="AF100" s="13"/>
      <c r="AG100" s="13"/>
      <c r="AH100" s="13"/>
      <c r="AI100" s="13"/>
    </row>
    <row r="101" spans="1:35" ht="14.4">
      <c r="A101" s="130" t="s">
        <v>3</v>
      </c>
      <c r="B101" s="131">
        <v>2015</v>
      </c>
      <c r="C101" s="131">
        <v>371599730.47000003</v>
      </c>
      <c r="D101" s="131">
        <v>71588767.450000003</v>
      </c>
      <c r="E101" s="131">
        <v>-371599731.47000003</v>
      </c>
      <c r="F101" s="131">
        <v>-4305024.0999999996</v>
      </c>
      <c r="G101" s="131">
        <v>-10421619.560000001</v>
      </c>
      <c r="H101" s="131">
        <v>-6729024.3300000001</v>
      </c>
      <c r="I101" s="131">
        <v>-12631168.9</v>
      </c>
      <c r="J101" s="131">
        <v>-10860083.66</v>
      </c>
      <c r="K101" s="131">
        <v>-9077103.6199999992</v>
      </c>
      <c r="L101" s="131">
        <v>-1738305</v>
      </c>
      <c r="M101" s="131">
        <v>570928</v>
      </c>
      <c r="N101" s="131">
        <v>16397365.279999999</v>
      </c>
      <c r="O101" s="131"/>
      <c r="P101" s="131">
        <v>16397365.279999999</v>
      </c>
      <c r="Q101" s="131">
        <f t="shared" si="0"/>
        <v>29781812.789999999</v>
      </c>
      <c r="R101" s="131">
        <f t="shared" si="1"/>
        <v>40641896.450000003</v>
      </c>
      <c r="S101" s="131"/>
      <c r="T101" s="131"/>
      <c r="U101" s="131">
        <f t="shared" si="2"/>
        <v>0.56771331449987128</v>
      </c>
      <c r="AE101" s="13"/>
      <c r="AF101" s="13"/>
      <c r="AG101" s="13"/>
      <c r="AH101" s="13"/>
      <c r="AI101" s="13"/>
    </row>
    <row r="102" spans="1:35" ht="14.4">
      <c r="A102" s="126" t="s">
        <v>3</v>
      </c>
      <c r="B102" s="127">
        <v>2016</v>
      </c>
      <c r="C102" s="127">
        <v>415018750.19</v>
      </c>
      <c r="D102" s="127">
        <v>74224937.400000006</v>
      </c>
      <c r="E102" s="127">
        <v>-415018750.19</v>
      </c>
      <c r="F102" s="127">
        <v>5435328.0899999999</v>
      </c>
      <c r="G102" s="127">
        <v>-10318652.710000001</v>
      </c>
      <c r="H102" s="127">
        <v>-6542300.1299999999</v>
      </c>
      <c r="I102" s="127">
        <v>-13936623.92</v>
      </c>
      <c r="J102" s="127">
        <v>-17465053.149999999</v>
      </c>
      <c r="K102" s="127">
        <v>-9083348.7599999998</v>
      </c>
      <c r="L102" s="127">
        <v>-2589307.25</v>
      </c>
      <c r="M102" s="127">
        <v>-253031</v>
      </c>
      <c r="N102" s="127">
        <v>19471948.57</v>
      </c>
      <c r="O102" s="127">
        <v>93538</v>
      </c>
      <c r="P102" s="127">
        <v>19565486.57</v>
      </c>
      <c r="Q102" s="127">
        <f t="shared" si="0"/>
        <v>30797576.759999998</v>
      </c>
      <c r="R102" s="127">
        <f t="shared" si="1"/>
        <v>48262629.909999996</v>
      </c>
      <c r="S102" s="127"/>
      <c r="T102" s="127"/>
      <c r="U102" s="127">
        <f t="shared" si="2"/>
        <v>0.65022122753585498</v>
      </c>
      <c r="AE102" s="13"/>
      <c r="AF102" s="13"/>
      <c r="AG102" s="13"/>
      <c r="AH102" s="13"/>
      <c r="AI102" s="13"/>
    </row>
    <row r="103" spans="1:35" ht="14.4">
      <c r="A103" s="130" t="s">
        <v>3</v>
      </c>
      <c r="B103" s="131">
        <v>2017</v>
      </c>
      <c r="C103" s="131">
        <v>370698093.36000001</v>
      </c>
      <c r="D103" s="131">
        <v>74330669.340000004</v>
      </c>
      <c r="E103" s="131">
        <v>-370698093.36000001</v>
      </c>
      <c r="F103" s="131">
        <v>7261303.6799999997</v>
      </c>
      <c r="G103" s="131">
        <v>-11093672.779999999</v>
      </c>
      <c r="H103" s="131">
        <v>-7089256.6100000003</v>
      </c>
      <c r="I103" s="131">
        <v>-14204048.58</v>
      </c>
      <c r="J103" s="131">
        <v>-17807240.960000001</v>
      </c>
      <c r="K103" s="131">
        <v>-8977995.0500000007</v>
      </c>
      <c r="L103" s="131">
        <v>-2296951.75</v>
      </c>
      <c r="M103" s="131">
        <v>-664472</v>
      </c>
      <c r="N103" s="131">
        <v>19458335.289999999</v>
      </c>
      <c r="O103" s="131">
        <v>-33129.39</v>
      </c>
      <c r="P103" s="131">
        <v>19425205.899999999</v>
      </c>
      <c r="Q103" s="131">
        <f t="shared" si="0"/>
        <v>32386977.969999999</v>
      </c>
      <c r="R103" s="131">
        <f t="shared" si="1"/>
        <v>50194218.93</v>
      </c>
      <c r="S103" s="131"/>
      <c r="T103" s="131"/>
      <c r="U103" s="131">
        <f t="shared" si="2"/>
        <v>0.67528275173204566</v>
      </c>
      <c r="AE103" s="13"/>
      <c r="AF103" s="13"/>
      <c r="AG103" s="13"/>
      <c r="AH103" s="13"/>
      <c r="AI103" s="13"/>
    </row>
    <row r="104" spans="1:35" ht="14.4">
      <c r="A104" s="126" t="s">
        <v>3</v>
      </c>
      <c r="B104" s="127">
        <v>2018</v>
      </c>
      <c r="C104" s="127">
        <v>361714140.29000002</v>
      </c>
      <c r="D104" s="127">
        <v>77044295.030000001</v>
      </c>
      <c r="E104" s="127">
        <v>-361714140.29000002</v>
      </c>
      <c r="F104" s="127">
        <v>7603287.9900000002</v>
      </c>
      <c r="G104" s="127">
        <v>-11835868.949999999</v>
      </c>
      <c r="H104" s="127">
        <v>-7959827.79</v>
      </c>
      <c r="I104" s="127">
        <v>-15059512.390000001</v>
      </c>
      <c r="J104" s="127">
        <v>-18763281.989999998</v>
      </c>
      <c r="K104" s="127">
        <v>-9306774.6300000008</v>
      </c>
      <c r="L104" s="127">
        <v>-2391698</v>
      </c>
      <c r="M104" s="127">
        <v>-73281.09</v>
      </c>
      <c r="N104" s="127">
        <v>19257338.18</v>
      </c>
      <c r="O104" s="127">
        <v>0</v>
      </c>
      <c r="P104" s="127">
        <v>19257338.18</v>
      </c>
      <c r="Q104" s="127">
        <f t="shared" si="0"/>
        <v>34855209.129999995</v>
      </c>
      <c r="R104" s="127">
        <f t="shared" si="1"/>
        <v>53618491.11999999</v>
      </c>
      <c r="S104" s="127"/>
      <c r="T104" s="127"/>
      <c r="U104" s="127">
        <f t="shared" si="2"/>
        <v>0.6959436918609182</v>
      </c>
      <c r="AE104" s="13"/>
      <c r="AF104" s="13"/>
      <c r="AG104" s="13"/>
      <c r="AH104" s="13"/>
      <c r="AI104" s="13"/>
    </row>
    <row r="105" spans="1:35" ht="14.4">
      <c r="A105" s="130" t="s">
        <v>3</v>
      </c>
      <c r="B105" s="131">
        <v>2019</v>
      </c>
      <c r="C105" s="131">
        <v>376723325.51999998</v>
      </c>
      <c r="D105" s="131">
        <v>77204596.890000001</v>
      </c>
      <c r="E105" s="131">
        <v>-376723325.51999998</v>
      </c>
      <c r="F105" s="131">
        <v>3625390.78</v>
      </c>
      <c r="G105" s="131">
        <v>-11716297.289999999</v>
      </c>
      <c r="H105" s="131">
        <v>-7761995.5199999996</v>
      </c>
      <c r="I105" s="131">
        <v>-15237854.060000001</v>
      </c>
      <c r="J105" s="131">
        <v>-19533528.32</v>
      </c>
      <c r="K105" s="131">
        <v>-9276034.2100000009</v>
      </c>
      <c r="L105" s="131">
        <v>-813427</v>
      </c>
      <c r="M105" s="131">
        <v>623983.18999999994</v>
      </c>
      <c r="N105" s="131">
        <v>17114834.460000001</v>
      </c>
      <c r="O105" s="131">
        <v>86547.26</v>
      </c>
      <c r="P105" s="131">
        <v>17201381.719999999</v>
      </c>
      <c r="Q105" s="131">
        <f t="shared" si="0"/>
        <v>34716146.869999997</v>
      </c>
      <c r="R105" s="131">
        <f t="shared" si="1"/>
        <v>54249675.189999998</v>
      </c>
      <c r="S105" s="131">
        <f>'PEG - Capital Costs'!CA27</f>
        <v>0</v>
      </c>
      <c r="T105" s="28"/>
      <c r="U105" s="131">
        <f t="shared" si="2"/>
        <v>0.70267415899203711</v>
      </c>
      <c r="AE105" s="13"/>
      <c r="AF105" s="13"/>
      <c r="AG105" s="13"/>
      <c r="AH105" s="13"/>
      <c r="AI105" s="13"/>
    </row>
    <row r="106" spans="1:35" ht="14.4">
      <c r="A106" s="126" t="s">
        <v>3</v>
      </c>
      <c r="B106" s="127">
        <v>2020</v>
      </c>
      <c r="C106" s="127">
        <v>428771037.38999999</v>
      </c>
      <c r="D106" s="127">
        <v>77921728.719999999</v>
      </c>
      <c r="E106" s="127">
        <v>-428771037.38999999</v>
      </c>
      <c r="F106" s="127">
        <v>-13836.959999999001</v>
      </c>
      <c r="G106" s="127">
        <v>-11290933.210000001</v>
      </c>
      <c r="H106" s="127">
        <v>-7672278.3200000003</v>
      </c>
      <c r="I106" s="127">
        <v>-17219011.5</v>
      </c>
      <c r="J106" s="127">
        <v>-20619998.079999998</v>
      </c>
      <c r="K106" s="127">
        <v>-8107391.0700000003</v>
      </c>
      <c r="L106" s="127">
        <v>394217</v>
      </c>
      <c r="M106" s="127">
        <v>237742</v>
      </c>
      <c r="N106" s="127">
        <v>13630238.58</v>
      </c>
      <c r="O106" s="127">
        <v>0</v>
      </c>
      <c r="P106" s="127">
        <v>13630238.58</v>
      </c>
      <c r="Q106" s="127">
        <f t="shared" si="0"/>
        <v>36182223.030000001</v>
      </c>
      <c r="R106" s="127">
        <f t="shared" si="1"/>
        <v>56802221.109999999</v>
      </c>
      <c r="S106" s="127">
        <f>'PEG - Capital Costs'!CA28</f>
        <v>0</v>
      </c>
      <c r="T106" s="28"/>
      <c r="U106" s="127">
        <f t="shared" si="2"/>
        <v>0.72896510438199114</v>
      </c>
      <c r="AE106" s="13"/>
      <c r="AF106" s="13"/>
      <c r="AG106" s="13"/>
      <c r="AH106" s="13"/>
      <c r="AI106" s="13"/>
    </row>
    <row r="107" spans="1:35" ht="14.4">
      <c r="A107" s="130" t="s">
        <v>3</v>
      </c>
      <c r="B107" s="131">
        <v>2021</v>
      </c>
      <c r="C107" s="131">
        <v>367620103.20999998</v>
      </c>
      <c r="D107" s="131">
        <v>83319415.400000006</v>
      </c>
      <c r="E107" s="131">
        <v>-367620104.20999998</v>
      </c>
      <c r="F107" s="131">
        <v>11160068.199999999</v>
      </c>
      <c r="G107" s="131">
        <v>-11485989.859999999</v>
      </c>
      <c r="H107" s="131">
        <v>-7505568.8099999996</v>
      </c>
      <c r="I107" s="131">
        <v>-19766748.850000001</v>
      </c>
      <c r="J107" s="131">
        <v>-21638197.68</v>
      </c>
      <c r="K107" s="131">
        <v>-7348182.7400000002</v>
      </c>
      <c r="L107" s="131">
        <v>-2736745.82</v>
      </c>
      <c r="M107" s="131">
        <v>-194825.76</v>
      </c>
      <c r="N107" s="131">
        <v>23803223.079999998</v>
      </c>
      <c r="O107" s="131">
        <v>-330697</v>
      </c>
      <c r="P107" s="131">
        <v>23472526.079999998</v>
      </c>
      <c r="Q107" s="131">
        <f t="shared" si="0"/>
        <v>38758307.519999996</v>
      </c>
      <c r="R107" s="131">
        <f t="shared" si="1"/>
        <v>60396505.199999996</v>
      </c>
      <c r="S107" s="131">
        <f>'PEG - Capital Costs'!CA29</f>
        <v>0</v>
      </c>
      <c r="T107" s="28"/>
      <c r="U107" s="131">
        <f t="shared" si="2"/>
        <v>0.7248791282325775</v>
      </c>
      <c r="AE107" s="13"/>
      <c r="AF107" s="13"/>
      <c r="AG107" s="13"/>
      <c r="AH107" s="13"/>
      <c r="AI107" s="13"/>
    </row>
    <row r="108" spans="1:35" ht="14.4">
      <c r="A108" s="126" t="s">
        <v>3</v>
      </c>
      <c r="B108" s="127">
        <v>2022</v>
      </c>
      <c r="C108" s="127">
        <v>374114748.39999998</v>
      </c>
      <c r="D108" s="127">
        <v>85396590.299999997</v>
      </c>
      <c r="E108" s="127">
        <v>-374376496.58999997</v>
      </c>
      <c r="F108" s="127">
        <v>19535573.239999998</v>
      </c>
      <c r="G108" s="127">
        <v>-11542628.9</v>
      </c>
      <c r="H108" s="127">
        <v>-8228613.7300000004</v>
      </c>
      <c r="I108" s="127">
        <v>-22404443.77</v>
      </c>
      <c r="J108" s="127">
        <v>-22929606.579999998</v>
      </c>
      <c r="K108" s="127">
        <v>-8206082.5499999998</v>
      </c>
      <c r="L108" s="127">
        <v>-5760624.5700000003</v>
      </c>
      <c r="M108" s="127">
        <v>440763.1</v>
      </c>
      <c r="N108" s="127">
        <v>26039178.350000001</v>
      </c>
      <c r="O108" s="127">
        <v>2211488.5699999998</v>
      </c>
      <c r="P108" s="127">
        <v>28250666.920000002</v>
      </c>
      <c r="Q108" s="127">
        <f t="shared" si="0"/>
        <v>42175686.400000006</v>
      </c>
      <c r="R108" s="127">
        <f t="shared" si="1"/>
        <v>65105292.980000004</v>
      </c>
      <c r="S108" s="154">
        <f>'PEG - Capital Costs'!CA30</f>
        <v>75217696</v>
      </c>
      <c r="T108" s="154">
        <f t="shared" ref="T108:T109" si="27">Q108+S108</f>
        <v>117393382.40000001</v>
      </c>
      <c r="U108" s="127">
        <f t="shared" si="2"/>
        <v>0.76238749991403354</v>
      </c>
      <c r="AE108" s="13"/>
      <c r="AF108" s="13"/>
      <c r="AG108" s="13"/>
      <c r="AH108" s="13"/>
      <c r="AI108" s="13"/>
    </row>
    <row r="109" spans="1:35" ht="14.4">
      <c r="A109" s="130" t="s">
        <v>3</v>
      </c>
      <c r="B109" s="131">
        <v>2023</v>
      </c>
      <c r="C109" s="131">
        <v>366129253.87</v>
      </c>
      <c r="D109" s="131">
        <v>87601067.019999996</v>
      </c>
      <c r="E109" s="131">
        <v>-366129253.87</v>
      </c>
      <c r="F109" s="131">
        <v>6871767.9400000004</v>
      </c>
      <c r="G109" s="131">
        <v>-10387915.529999999</v>
      </c>
      <c r="H109" s="131">
        <v>-7118876.0499999998</v>
      </c>
      <c r="I109" s="131">
        <v>-25565672.829999998</v>
      </c>
      <c r="J109" s="131">
        <v>-23619103.789999999</v>
      </c>
      <c r="K109" s="131">
        <v>-11295458.76</v>
      </c>
      <c r="L109" s="131">
        <v>-874100.16</v>
      </c>
      <c r="M109" s="131">
        <v>-151696</v>
      </c>
      <c r="N109" s="131">
        <v>15460011.84</v>
      </c>
      <c r="O109" s="131">
        <v>-284545</v>
      </c>
      <c r="P109" s="131">
        <v>15175466.84</v>
      </c>
      <c r="Q109" s="131">
        <f t="shared" si="0"/>
        <v>43072464.409999996</v>
      </c>
      <c r="R109" s="131">
        <f t="shared" si="1"/>
        <v>66691568.199999996</v>
      </c>
      <c r="S109" s="155">
        <f>'PEG - Capital Costs'!CA31</f>
        <v>89392498</v>
      </c>
      <c r="T109" s="155">
        <f t="shared" si="27"/>
        <v>132464962.41</v>
      </c>
      <c r="U109" s="131">
        <f t="shared" si="2"/>
        <v>0.76130999848179703</v>
      </c>
      <c r="AE109" s="13"/>
      <c r="AF109" s="13"/>
      <c r="AG109" s="13"/>
      <c r="AH109" s="13"/>
      <c r="AI109" s="13"/>
    </row>
    <row r="110" spans="1:35" ht="14.4">
      <c r="A110" s="126" t="s">
        <v>282</v>
      </c>
      <c r="B110" s="127">
        <v>2015</v>
      </c>
      <c r="C110" s="127">
        <v>142486836.81999999</v>
      </c>
      <c r="D110" s="127">
        <v>25988123.719999999</v>
      </c>
      <c r="E110" s="127">
        <v>-142486836.74000001</v>
      </c>
      <c r="F110" s="127">
        <v>873632.65</v>
      </c>
      <c r="G110" s="127">
        <v>-2031677.97</v>
      </c>
      <c r="H110" s="127">
        <v>-2162855.37</v>
      </c>
      <c r="I110" s="127">
        <v>-9216065.4900000002</v>
      </c>
      <c r="J110" s="127">
        <v>-4938006.8</v>
      </c>
      <c r="K110" s="127">
        <v>-3630362.22</v>
      </c>
      <c r="L110" s="127">
        <v>-914557.37</v>
      </c>
      <c r="M110" s="127">
        <v>0</v>
      </c>
      <c r="N110" s="127">
        <v>3968231.22999998</v>
      </c>
      <c r="O110" s="127">
        <v>0</v>
      </c>
      <c r="P110" s="127">
        <v>3968231.22999998</v>
      </c>
      <c r="Q110" s="127">
        <f t="shared" si="0"/>
        <v>13410598.83</v>
      </c>
      <c r="R110" s="127">
        <f t="shared" si="1"/>
        <v>18348605.629999999</v>
      </c>
      <c r="S110" s="127"/>
      <c r="T110" s="127"/>
      <c r="U110" s="127">
        <f t="shared" si="2"/>
        <v>0.70603810523955746</v>
      </c>
      <c r="AE110" s="13"/>
      <c r="AF110" s="13"/>
      <c r="AG110" s="13"/>
      <c r="AH110" s="13"/>
      <c r="AI110" s="13"/>
    </row>
    <row r="111" spans="1:35" ht="14.4">
      <c r="A111" s="130" t="s">
        <v>282</v>
      </c>
      <c r="B111" s="131">
        <v>2016</v>
      </c>
      <c r="C111" s="131">
        <v>158210038.31</v>
      </c>
      <c r="D111" s="131">
        <v>25490095.719999999</v>
      </c>
      <c r="E111" s="131">
        <v>-158210038.33000001</v>
      </c>
      <c r="F111" s="131">
        <v>2702550.63</v>
      </c>
      <c r="G111" s="131">
        <v>-2099852.94</v>
      </c>
      <c r="H111" s="131">
        <v>-2057895.99</v>
      </c>
      <c r="I111" s="131">
        <v>-10812145.380000001</v>
      </c>
      <c r="J111" s="131">
        <v>-5100630.66</v>
      </c>
      <c r="K111" s="131">
        <v>-3401248.89</v>
      </c>
      <c r="L111" s="131">
        <v>-746562.63</v>
      </c>
      <c r="M111" s="131">
        <v>0</v>
      </c>
      <c r="N111" s="131">
        <v>3974309.8399999901</v>
      </c>
      <c r="O111" s="131">
        <v>-524826</v>
      </c>
      <c r="P111" s="131">
        <v>3449483.8399999901</v>
      </c>
      <c r="Q111" s="131">
        <f t="shared" si="0"/>
        <v>14969894.310000001</v>
      </c>
      <c r="R111" s="131">
        <f t="shared" si="1"/>
        <v>20070524.969999999</v>
      </c>
      <c r="S111" s="131"/>
      <c r="T111" s="131"/>
      <c r="U111" s="131">
        <f t="shared" si="2"/>
        <v>0.78738523348314837</v>
      </c>
      <c r="AE111" s="13"/>
      <c r="AF111" s="13"/>
      <c r="AG111" s="13"/>
      <c r="AH111" s="13"/>
      <c r="AI111" s="13"/>
    </row>
    <row r="112" spans="1:35" ht="14.4">
      <c r="A112" s="126" t="s">
        <v>282</v>
      </c>
      <c r="B112" s="127">
        <v>2017</v>
      </c>
      <c r="C112" s="127">
        <v>145165805.78999999</v>
      </c>
      <c r="D112" s="127">
        <v>25061574.73</v>
      </c>
      <c r="E112" s="127">
        <v>-145165805.78999999</v>
      </c>
      <c r="F112" s="127">
        <v>3066870.25</v>
      </c>
      <c r="G112" s="127">
        <v>-1592107.32</v>
      </c>
      <c r="H112" s="127">
        <v>-2038355.46</v>
      </c>
      <c r="I112" s="127">
        <v>-10780380.220000001</v>
      </c>
      <c r="J112" s="127">
        <v>-5275820.03</v>
      </c>
      <c r="K112" s="127">
        <v>-2892176.94</v>
      </c>
      <c r="L112" s="127">
        <v>-66572</v>
      </c>
      <c r="M112" s="127">
        <v>0</v>
      </c>
      <c r="N112" s="127">
        <v>5483033.0099999905</v>
      </c>
      <c r="O112" s="127">
        <v>377984</v>
      </c>
      <c r="P112" s="127">
        <v>5861017.0099999905</v>
      </c>
      <c r="Q112" s="127">
        <f t="shared" si="0"/>
        <v>14410843</v>
      </c>
      <c r="R112" s="127">
        <f t="shared" si="1"/>
        <v>19686663.030000001</v>
      </c>
      <c r="S112" s="127"/>
      <c r="T112" s="127"/>
      <c r="U112" s="127">
        <f t="shared" si="2"/>
        <v>0.78553176494667942</v>
      </c>
      <c r="AE112" s="13"/>
      <c r="AF112" s="13"/>
      <c r="AG112" s="13"/>
      <c r="AH112" s="13"/>
      <c r="AI112" s="13"/>
    </row>
    <row r="113" spans="1:35" ht="14.4">
      <c r="A113" s="130" t="s">
        <v>282</v>
      </c>
      <c r="B113" s="131">
        <v>2018</v>
      </c>
      <c r="C113" s="131">
        <v>139886968.91999999</v>
      </c>
      <c r="D113" s="131">
        <v>25955997.989999998</v>
      </c>
      <c r="E113" s="131">
        <v>-139886968.96000001</v>
      </c>
      <c r="F113" s="131">
        <v>2350192.84</v>
      </c>
      <c r="G113" s="131">
        <v>-1661516.53</v>
      </c>
      <c r="H113" s="131">
        <v>-2378616.15</v>
      </c>
      <c r="I113" s="131">
        <v>-10631141.050000001</v>
      </c>
      <c r="J113" s="131">
        <v>-5644236.9900000002</v>
      </c>
      <c r="K113" s="131">
        <v>-3006642.69</v>
      </c>
      <c r="L113" s="131">
        <v>-810937.15</v>
      </c>
      <c r="M113" s="131">
        <v>0</v>
      </c>
      <c r="N113" s="131">
        <v>4173100.2299999902</v>
      </c>
      <c r="O113" s="131">
        <v>-266791.73</v>
      </c>
      <c r="P113" s="131">
        <v>3906308.4999999902</v>
      </c>
      <c r="Q113" s="131">
        <f t="shared" si="0"/>
        <v>14671273.73</v>
      </c>
      <c r="R113" s="131">
        <f t="shared" si="1"/>
        <v>20315510.719999999</v>
      </c>
      <c r="S113" s="131"/>
      <c r="T113" s="131"/>
      <c r="U113" s="131">
        <f t="shared" si="2"/>
        <v>0.7826904104333382</v>
      </c>
      <c r="AE113" s="13"/>
      <c r="AF113" s="13"/>
      <c r="AG113" s="13"/>
      <c r="AH113" s="13"/>
      <c r="AI113" s="13"/>
    </row>
    <row r="114" spans="1:35" ht="14.4">
      <c r="A114" s="126" t="s">
        <v>282</v>
      </c>
      <c r="B114" s="127">
        <v>2019</v>
      </c>
      <c r="C114" s="127">
        <v>145654061.03</v>
      </c>
      <c r="D114" s="127">
        <v>26105670.699999999</v>
      </c>
      <c r="E114" s="127">
        <v>-145654061.03</v>
      </c>
      <c r="F114" s="127">
        <v>1944813.72</v>
      </c>
      <c r="G114" s="127">
        <v>-1723929.57</v>
      </c>
      <c r="H114" s="127">
        <v>-2616736.41</v>
      </c>
      <c r="I114" s="127">
        <v>-9869885.4800000004</v>
      </c>
      <c r="J114" s="127">
        <v>-5482882.9000000004</v>
      </c>
      <c r="K114" s="127">
        <v>-3004965.59</v>
      </c>
      <c r="L114" s="127">
        <v>261900.92</v>
      </c>
      <c r="M114" s="127">
        <v>0</v>
      </c>
      <c r="N114" s="127">
        <v>5613985.3899999904</v>
      </c>
      <c r="O114" s="127">
        <v>-1144903</v>
      </c>
      <c r="P114" s="127">
        <v>4469082.3899999904</v>
      </c>
      <c r="Q114" s="127">
        <f t="shared" si="0"/>
        <v>14210551.460000001</v>
      </c>
      <c r="R114" s="127">
        <f t="shared" si="1"/>
        <v>19693434.359999999</v>
      </c>
      <c r="S114" s="154">
        <f>'PEG - Capital Costs'!T27</f>
        <v>20560306</v>
      </c>
      <c r="T114" s="154">
        <f t="shared" ref="T114:T118" si="28">Q114+S114</f>
        <v>34770857.460000001</v>
      </c>
      <c r="U114" s="127">
        <f t="shared" si="2"/>
        <v>0.75437381350251997</v>
      </c>
      <c r="AE114" s="13"/>
      <c r="AF114" s="13"/>
      <c r="AG114" s="13"/>
      <c r="AH114" s="13"/>
      <c r="AI114" s="13"/>
    </row>
    <row r="115" spans="1:35" ht="14.4">
      <c r="A115" s="130" t="s">
        <v>282</v>
      </c>
      <c r="B115" s="131">
        <v>2020</v>
      </c>
      <c r="C115" s="131">
        <v>163899026.63999999</v>
      </c>
      <c r="D115" s="131">
        <v>26365805.870000001</v>
      </c>
      <c r="E115" s="131">
        <v>-164073793.69999999</v>
      </c>
      <c r="F115" s="131">
        <v>2054869.17</v>
      </c>
      <c r="G115" s="131">
        <v>-1820161.58</v>
      </c>
      <c r="H115" s="131">
        <v>-2143023.96</v>
      </c>
      <c r="I115" s="131">
        <v>-10291643.279999999</v>
      </c>
      <c r="J115" s="131">
        <v>-5987482.5599999996</v>
      </c>
      <c r="K115" s="131">
        <v>-2929075.15</v>
      </c>
      <c r="L115" s="131">
        <v>40953.22</v>
      </c>
      <c r="M115" s="131">
        <v>0</v>
      </c>
      <c r="N115" s="131">
        <v>5115474.6700000102</v>
      </c>
      <c r="O115" s="131">
        <v>-2912336</v>
      </c>
      <c r="P115" s="131">
        <v>2203138.6700000102</v>
      </c>
      <c r="Q115" s="131">
        <f t="shared" si="0"/>
        <v>14254828.82</v>
      </c>
      <c r="R115" s="131">
        <f t="shared" si="1"/>
        <v>20242311.379999999</v>
      </c>
      <c r="S115" s="155">
        <f>'PEG - Capital Costs'!T28</f>
        <v>20234041</v>
      </c>
      <c r="T115" s="155">
        <f t="shared" si="28"/>
        <v>34488869.82</v>
      </c>
      <c r="U115" s="131">
        <f t="shared" si="2"/>
        <v>0.76774863168633345</v>
      </c>
      <c r="AE115" s="13"/>
      <c r="AF115" s="13"/>
      <c r="AG115" s="13"/>
      <c r="AH115" s="13"/>
      <c r="AI115" s="13"/>
    </row>
    <row r="116" spans="1:35" ht="14.4">
      <c r="A116" s="126" t="s">
        <v>282</v>
      </c>
      <c r="B116" s="127">
        <v>2021</v>
      </c>
      <c r="C116" s="127">
        <v>146232506.81999999</v>
      </c>
      <c r="D116" s="127">
        <v>27701958.379999999</v>
      </c>
      <c r="E116" s="127">
        <v>-146554517.81999999</v>
      </c>
      <c r="F116" s="127">
        <v>2446298.69</v>
      </c>
      <c r="G116" s="127">
        <v>-1861395.12</v>
      </c>
      <c r="H116" s="127">
        <v>-2766559.82</v>
      </c>
      <c r="I116" s="127">
        <v>-9755544.9100000001</v>
      </c>
      <c r="J116" s="127">
        <v>-6552326.9699999997</v>
      </c>
      <c r="K116" s="127">
        <v>-2944556.8</v>
      </c>
      <c r="L116" s="127">
        <v>-319955.21000000002</v>
      </c>
      <c r="M116" s="127">
        <v>0</v>
      </c>
      <c r="N116" s="127">
        <v>5625907.2400000002</v>
      </c>
      <c r="O116" s="127">
        <v>2696192</v>
      </c>
      <c r="P116" s="127">
        <v>8322099.2400000002</v>
      </c>
      <c r="Q116" s="127">
        <f t="shared" si="0"/>
        <v>14383499.85</v>
      </c>
      <c r="R116" s="127">
        <f t="shared" si="1"/>
        <v>20935826.82</v>
      </c>
      <c r="S116" s="154">
        <f>'PEG - Capital Costs'!T29</f>
        <v>20838264</v>
      </c>
      <c r="T116" s="154">
        <f t="shared" si="28"/>
        <v>35221763.850000001</v>
      </c>
      <c r="U116" s="127">
        <f t="shared" si="2"/>
        <v>0.75575259094732639</v>
      </c>
      <c r="AE116" s="13"/>
      <c r="AF116" s="13"/>
      <c r="AG116" s="13"/>
      <c r="AH116" s="13"/>
      <c r="AI116" s="13"/>
    </row>
    <row r="117" spans="1:35" ht="14.4">
      <c r="A117" s="130" t="s">
        <v>282</v>
      </c>
      <c r="B117" s="131">
        <v>2022</v>
      </c>
      <c r="C117" s="131">
        <v>147651032.97999999</v>
      </c>
      <c r="D117" s="131">
        <v>28927575.059999999</v>
      </c>
      <c r="E117" s="131">
        <v>-147848943.97999999</v>
      </c>
      <c r="F117" s="131">
        <v>2610737.79</v>
      </c>
      <c r="G117" s="131">
        <v>-1964880.7</v>
      </c>
      <c r="H117" s="131">
        <v>-3322408.89</v>
      </c>
      <c r="I117" s="131">
        <v>-10823710.18</v>
      </c>
      <c r="J117" s="131">
        <v>-6699977.6699999999</v>
      </c>
      <c r="K117" s="131">
        <v>-3421369.87</v>
      </c>
      <c r="L117" s="131">
        <v>200630.92</v>
      </c>
      <c r="M117" s="131">
        <v>0</v>
      </c>
      <c r="N117" s="131">
        <v>5308685.46</v>
      </c>
      <c r="O117" s="131">
        <v>7152250</v>
      </c>
      <c r="P117" s="131">
        <v>12460935.460000001</v>
      </c>
      <c r="Q117" s="131">
        <f t="shared" si="0"/>
        <v>16110999.77</v>
      </c>
      <c r="R117" s="131">
        <f t="shared" si="1"/>
        <v>22810977.439999998</v>
      </c>
      <c r="S117" s="155">
        <f>'PEG - Capital Costs'!T30</f>
        <v>23816601</v>
      </c>
      <c r="T117" s="155">
        <f t="shared" si="28"/>
        <v>39927600.769999996</v>
      </c>
      <c r="U117" s="131">
        <f t="shared" si="2"/>
        <v>0.78855477490549108</v>
      </c>
      <c r="AE117" s="13"/>
      <c r="AF117" s="13"/>
      <c r="AG117" s="13"/>
      <c r="AH117" s="13"/>
      <c r="AI117" s="13"/>
    </row>
    <row r="118" spans="1:35" ht="14.4">
      <c r="A118" s="126" t="s">
        <v>282</v>
      </c>
      <c r="B118" s="127">
        <v>2023</v>
      </c>
      <c r="C118" s="127">
        <v>144645120.94999999</v>
      </c>
      <c r="D118" s="127">
        <v>30675145.199999999</v>
      </c>
      <c r="E118" s="127">
        <v>-144645119.93000001</v>
      </c>
      <c r="F118" s="127">
        <v>3403185.9</v>
      </c>
      <c r="G118" s="127">
        <v>-2256184.85</v>
      </c>
      <c r="H118" s="127">
        <v>-3310998.45</v>
      </c>
      <c r="I118" s="127">
        <v>-11552420.74</v>
      </c>
      <c r="J118" s="127">
        <v>-6901801.2699999996</v>
      </c>
      <c r="K118" s="127">
        <v>-4103608.96</v>
      </c>
      <c r="L118" s="127">
        <v>-181027.87</v>
      </c>
      <c r="M118" s="127">
        <v>0</v>
      </c>
      <c r="N118" s="127">
        <v>5772289.9799999697</v>
      </c>
      <c r="O118" s="127">
        <v>-2459579</v>
      </c>
      <c r="P118" s="127">
        <v>3312710.9799999702</v>
      </c>
      <c r="Q118" s="127">
        <f t="shared" si="0"/>
        <v>17119604.039999999</v>
      </c>
      <c r="R118" s="127">
        <f t="shared" si="1"/>
        <v>24021405.309999999</v>
      </c>
      <c r="S118" s="154">
        <f>'PEG - Capital Costs'!T31</f>
        <v>28662967</v>
      </c>
      <c r="T118" s="154">
        <f t="shared" si="28"/>
        <v>45782571.039999999</v>
      </c>
      <c r="U118" s="127">
        <f t="shared" si="2"/>
        <v>0.78309019088196519</v>
      </c>
      <c r="AE118" s="13"/>
      <c r="AF118" s="13"/>
      <c r="AG118" s="13"/>
      <c r="AH118" s="13"/>
      <c r="AI118" s="13"/>
    </row>
    <row r="119" spans="1:35" ht="14.4">
      <c r="A119" s="130" t="s">
        <v>107</v>
      </c>
      <c r="B119" s="131">
        <v>2015</v>
      </c>
      <c r="C119" s="131">
        <v>245977670.61000001</v>
      </c>
      <c r="D119" s="131">
        <v>48369277.670000002</v>
      </c>
      <c r="E119" s="131">
        <v>-245977670.61000001</v>
      </c>
      <c r="F119" s="131">
        <v>2389417.8653936898</v>
      </c>
      <c r="G119" s="131">
        <v>-2364660.3648628001</v>
      </c>
      <c r="H119" s="131">
        <v>-1750044.01</v>
      </c>
      <c r="I119" s="131">
        <v>-21686364.182431001</v>
      </c>
      <c r="J119" s="131">
        <v>-10346407.946401</v>
      </c>
      <c r="K119" s="131">
        <v>-2872101.7461986099</v>
      </c>
      <c r="L119" s="131">
        <v>-2516430.7620740999</v>
      </c>
      <c r="M119" s="131">
        <v>0</v>
      </c>
      <c r="N119" s="131">
        <v>9222686.5234261993</v>
      </c>
      <c r="O119" s="131">
        <v>691561</v>
      </c>
      <c r="P119" s="131">
        <v>9914247.5234261993</v>
      </c>
      <c r="Q119" s="131">
        <f t="shared" si="0"/>
        <v>25801068.557293802</v>
      </c>
      <c r="R119" s="131">
        <f t="shared" si="1"/>
        <v>36147476.503694803</v>
      </c>
      <c r="S119" s="131"/>
      <c r="T119" s="131"/>
      <c r="U119" s="131">
        <f t="shared" si="2"/>
        <v>0.74732305804340127</v>
      </c>
      <c r="AE119" s="13"/>
      <c r="AF119" s="13"/>
      <c r="AG119" s="13"/>
      <c r="AH119" s="13"/>
      <c r="AI119" s="13"/>
    </row>
    <row r="120" spans="1:35" ht="14.4">
      <c r="A120" s="126" t="s">
        <v>107</v>
      </c>
      <c r="B120" s="127">
        <v>2016</v>
      </c>
      <c r="C120" s="127">
        <v>281993088.33999997</v>
      </c>
      <c r="D120" s="127">
        <v>52101544.240000002</v>
      </c>
      <c r="E120" s="127">
        <v>-281993088.33999997</v>
      </c>
      <c r="F120" s="127">
        <v>2220618.7891742</v>
      </c>
      <c r="G120" s="127">
        <v>-2445426.04</v>
      </c>
      <c r="H120" s="127">
        <v>-2028985.21</v>
      </c>
      <c r="I120" s="127">
        <v>-22142720.912928902</v>
      </c>
      <c r="J120" s="127">
        <v>-10872023.255640499</v>
      </c>
      <c r="K120" s="127">
        <v>-2892954.46</v>
      </c>
      <c r="L120" s="127">
        <v>-5032702.1126665697</v>
      </c>
      <c r="M120" s="127">
        <v>0</v>
      </c>
      <c r="N120" s="127">
        <v>8907351.0379382409</v>
      </c>
      <c r="O120" s="127">
        <v>-2120548</v>
      </c>
      <c r="P120" s="127">
        <v>6786803.03793824</v>
      </c>
      <c r="Q120" s="127">
        <f t="shared" si="0"/>
        <v>26617132.162928902</v>
      </c>
      <c r="R120" s="127">
        <f t="shared" si="1"/>
        <v>37489155.418569401</v>
      </c>
      <c r="S120" s="127"/>
      <c r="T120" s="127"/>
      <c r="U120" s="127">
        <f t="shared" si="2"/>
        <v>0.71954019723253793</v>
      </c>
      <c r="AE120" s="13"/>
      <c r="AF120" s="13"/>
      <c r="AG120" s="13"/>
      <c r="AH120" s="13"/>
      <c r="AI120" s="13"/>
    </row>
    <row r="121" spans="1:35" ht="14.4">
      <c r="A121" s="130" t="s">
        <v>107</v>
      </c>
      <c r="B121" s="131">
        <v>2017</v>
      </c>
      <c r="C121" s="131">
        <v>250390290.74000001</v>
      </c>
      <c r="D121" s="131">
        <v>50643157.890000001</v>
      </c>
      <c r="E121" s="131">
        <v>-250390290.74000001</v>
      </c>
      <c r="F121" s="131">
        <v>2011648.59</v>
      </c>
      <c r="G121" s="131">
        <v>-7269858.8700000001</v>
      </c>
      <c r="H121" s="131">
        <v>-2487236.04</v>
      </c>
      <c r="I121" s="131">
        <v>-17846743.77</v>
      </c>
      <c r="J121" s="131">
        <v>-11469872.939999999</v>
      </c>
      <c r="K121" s="131">
        <v>-2600993.5299999998</v>
      </c>
      <c r="L121" s="131">
        <v>-3740381.6</v>
      </c>
      <c r="M121" s="131">
        <v>0</v>
      </c>
      <c r="N121" s="131">
        <v>7239719.7299999902</v>
      </c>
      <c r="O121" s="131">
        <v>-4231983</v>
      </c>
      <c r="P121" s="131">
        <v>3007736.7299999902</v>
      </c>
      <c r="Q121" s="131">
        <f t="shared" si="0"/>
        <v>27603838.68</v>
      </c>
      <c r="R121" s="131">
        <f t="shared" si="1"/>
        <v>39073711.619999997</v>
      </c>
      <c r="S121" s="131"/>
      <c r="T121" s="131"/>
      <c r="U121" s="131">
        <f t="shared" si="2"/>
        <v>0.77154966727924945</v>
      </c>
      <c r="AE121" s="13"/>
      <c r="AF121" s="13"/>
      <c r="AG121" s="13"/>
      <c r="AH121" s="13"/>
      <c r="AI121" s="13"/>
    </row>
    <row r="122" spans="1:35" ht="14.4">
      <c r="A122" s="126" t="s">
        <v>107</v>
      </c>
      <c r="B122" s="127">
        <v>2018</v>
      </c>
      <c r="C122" s="127">
        <v>246504521.56999999</v>
      </c>
      <c r="D122" s="127">
        <v>52771838.200000003</v>
      </c>
      <c r="E122" s="127">
        <v>-246504521.56999999</v>
      </c>
      <c r="F122" s="127">
        <v>1810032.07</v>
      </c>
      <c r="G122" s="127">
        <v>-7099903.1699999999</v>
      </c>
      <c r="H122" s="127">
        <v>-2586197.23</v>
      </c>
      <c r="I122" s="127">
        <v>-17274837.75</v>
      </c>
      <c r="J122" s="127">
        <v>-11878593.380000001</v>
      </c>
      <c r="K122" s="127">
        <v>-2670076.79</v>
      </c>
      <c r="L122" s="127">
        <v>-118203.32</v>
      </c>
      <c r="M122" s="127">
        <v>0</v>
      </c>
      <c r="N122" s="127">
        <v>12954058.630000001</v>
      </c>
      <c r="O122" s="127">
        <v>5352858</v>
      </c>
      <c r="P122" s="127">
        <v>18306916.629999999</v>
      </c>
      <c r="Q122" s="127">
        <f t="shared" si="0"/>
        <v>26960938.149999999</v>
      </c>
      <c r="R122" s="127">
        <f t="shared" si="1"/>
        <v>38839531.530000001</v>
      </c>
      <c r="S122" s="127"/>
      <c r="T122" s="127"/>
      <c r="U122" s="127">
        <f t="shared" si="2"/>
        <v>0.73598974102061887</v>
      </c>
      <c r="AE122" s="13"/>
      <c r="AF122" s="13"/>
      <c r="AG122" s="13"/>
      <c r="AH122" s="13"/>
      <c r="AI122" s="13"/>
    </row>
    <row r="123" spans="1:35" ht="14.4">
      <c r="A123" s="130" t="s">
        <v>107</v>
      </c>
      <c r="B123" s="131">
        <v>2019</v>
      </c>
      <c r="C123" s="131">
        <v>253423026.16999999</v>
      </c>
      <c r="D123" s="131">
        <v>51391528.450000003</v>
      </c>
      <c r="E123" s="131">
        <v>-253423026.16999999</v>
      </c>
      <c r="F123" s="131">
        <v>2354925.9</v>
      </c>
      <c r="G123" s="131">
        <v>-6896841.0800000001</v>
      </c>
      <c r="H123" s="131">
        <v>-2708434.06</v>
      </c>
      <c r="I123" s="131">
        <v>-16630567.279999999</v>
      </c>
      <c r="J123" s="131">
        <v>-11552625.25</v>
      </c>
      <c r="K123" s="131">
        <v>-3674992.32</v>
      </c>
      <c r="L123" s="131">
        <v>-8134642</v>
      </c>
      <c r="M123" s="131">
        <v>0</v>
      </c>
      <c r="N123" s="131">
        <v>4148352.3600000101</v>
      </c>
      <c r="O123" s="131">
        <v>3699034.5</v>
      </c>
      <c r="P123" s="131">
        <v>7847386.8600000096</v>
      </c>
      <c r="Q123" s="131">
        <f t="shared" si="0"/>
        <v>26235842.420000002</v>
      </c>
      <c r="R123" s="131">
        <f t="shared" si="1"/>
        <v>37788467.670000002</v>
      </c>
      <c r="S123" s="155">
        <f>'PEG - Capital Costs'!U27</f>
        <v>39064214</v>
      </c>
      <c r="T123" s="155">
        <f t="shared" ref="T123:T127" si="29">Q123+S123</f>
        <v>65300056.420000002</v>
      </c>
      <c r="U123" s="131">
        <f t="shared" si="2"/>
        <v>0.73530538611563712</v>
      </c>
      <c r="AE123" s="13"/>
      <c r="AF123" s="13"/>
      <c r="AG123" s="13"/>
      <c r="AH123" s="13"/>
      <c r="AI123" s="13"/>
    </row>
    <row r="124" spans="1:35" ht="14.4">
      <c r="A124" s="126" t="s">
        <v>107</v>
      </c>
      <c r="B124" s="127">
        <v>2020</v>
      </c>
      <c r="C124" s="127">
        <v>274255911.08999997</v>
      </c>
      <c r="D124" s="127">
        <v>43337701.009999998</v>
      </c>
      <c r="E124" s="127">
        <v>-274255911.08999997</v>
      </c>
      <c r="F124" s="127">
        <v>1422067.33</v>
      </c>
      <c r="G124" s="127">
        <v>-7799586.2599999998</v>
      </c>
      <c r="H124" s="127">
        <v>-3600670.15</v>
      </c>
      <c r="I124" s="127">
        <v>-15555610.27</v>
      </c>
      <c r="J124" s="127">
        <v>-6827836.7000000002</v>
      </c>
      <c r="K124" s="127">
        <v>-3352780.94</v>
      </c>
      <c r="L124" s="127">
        <v>-749487</v>
      </c>
      <c r="M124" s="127">
        <v>0</v>
      </c>
      <c r="N124" s="127">
        <v>6873797.0199999902</v>
      </c>
      <c r="O124" s="127">
        <v>-4259104.5</v>
      </c>
      <c r="P124" s="127">
        <v>2614692.5199999898</v>
      </c>
      <c r="Q124" s="127">
        <f t="shared" si="0"/>
        <v>26955866.68</v>
      </c>
      <c r="R124" s="127">
        <f t="shared" si="1"/>
        <v>33783703.380000003</v>
      </c>
      <c r="S124" s="154">
        <f>'PEG - Capital Costs'!U28</f>
        <v>37056688</v>
      </c>
      <c r="T124" s="154">
        <f t="shared" si="29"/>
        <v>64012554.68</v>
      </c>
      <c r="U124" s="127">
        <f t="shared" si="2"/>
        <v>0.77954535179899254</v>
      </c>
      <c r="AE124" s="13"/>
      <c r="AF124" s="13"/>
      <c r="AG124" s="13"/>
      <c r="AH124" s="13"/>
      <c r="AI124" s="13"/>
    </row>
    <row r="125" spans="1:35" ht="14.4">
      <c r="A125" s="130" t="s">
        <v>107</v>
      </c>
      <c r="B125" s="131">
        <v>2021</v>
      </c>
      <c r="C125" s="131">
        <v>229797000.80000001</v>
      </c>
      <c r="D125" s="131">
        <v>48380613.210000001</v>
      </c>
      <c r="E125" s="131">
        <v>-229797000.80000001</v>
      </c>
      <c r="F125" s="131">
        <v>78697.150000004098</v>
      </c>
      <c r="G125" s="131">
        <v>-7340397.0800000001</v>
      </c>
      <c r="H125" s="131">
        <v>-3561897.3</v>
      </c>
      <c r="I125" s="131">
        <v>-15389137.720000001</v>
      </c>
      <c r="J125" s="131">
        <v>-6523172.6699999999</v>
      </c>
      <c r="K125" s="131">
        <v>-3324575.7</v>
      </c>
      <c r="L125" s="131">
        <v>-1670906</v>
      </c>
      <c r="M125" s="131">
        <v>0</v>
      </c>
      <c r="N125" s="131">
        <v>10649223.890000001</v>
      </c>
      <c r="O125" s="131">
        <v>3369019.5</v>
      </c>
      <c r="P125" s="131">
        <v>14018243.390000001</v>
      </c>
      <c r="Q125" s="131">
        <f t="shared" si="0"/>
        <v>26291432.100000001</v>
      </c>
      <c r="R125" s="131">
        <f t="shared" si="1"/>
        <v>32814604.770000003</v>
      </c>
      <c r="S125" s="155">
        <f>'PEG - Capital Costs'!U29</f>
        <v>36535382</v>
      </c>
      <c r="T125" s="155">
        <f t="shared" si="29"/>
        <v>62826814.100000001</v>
      </c>
      <c r="U125" s="131">
        <f t="shared" si="2"/>
        <v>0.67825938103689454</v>
      </c>
      <c r="AE125" s="13"/>
      <c r="AF125" s="13"/>
      <c r="AG125" s="13"/>
      <c r="AH125" s="13"/>
      <c r="AI125" s="13"/>
    </row>
    <row r="126" spans="1:35" ht="14.4">
      <c r="A126" s="126" t="s">
        <v>107</v>
      </c>
      <c r="B126" s="127">
        <v>2022</v>
      </c>
      <c r="C126" s="127">
        <v>230673322.13999999</v>
      </c>
      <c r="D126" s="127">
        <v>50062650.530000001</v>
      </c>
      <c r="E126" s="127">
        <v>-230673322.13999999</v>
      </c>
      <c r="F126" s="127">
        <v>848437.53000000096</v>
      </c>
      <c r="G126" s="127">
        <v>-7838400.2800000003</v>
      </c>
      <c r="H126" s="127">
        <v>-3547330.78</v>
      </c>
      <c r="I126" s="127">
        <v>-16049052.380000001</v>
      </c>
      <c r="J126" s="127">
        <v>-6320264.3399999999</v>
      </c>
      <c r="K126" s="127">
        <v>-3600015.98</v>
      </c>
      <c r="L126" s="127">
        <v>-1340717</v>
      </c>
      <c r="M126" s="127">
        <v>0</v>
      </c>
      <c r="N126" s="127">
        <v>12215307.300000001</v>
      </c>
      <c r="O126" s="127">
        <v>17330344.5</v>
      </c>
      <c r="P126" s="127">
        <v>29545651.800000001</v>
      </c>
      <c r="Q126" s="127">
        <f t="shared" si="0"/>
        <v>27434783.440000001</v>
      </c>
      <c r="R126" s="127">
        <f t="shared" si="1"/>
        <v>33755047.780000001</v>
      </c>
      <c r="S126" s="154">
        <f>'PEG - Capital Costs'!U30</f>
        <v>40071263</v>
      </c>
      <c r="T126" s="154">
        <f t="shared" si="29"/>
        <v>67506046.439999998</v>
      </c>
      <c r="U126" s="127">
        <f t="shared" si="2"/>
        <v>0.67425610555262783</v>
      </c>
      <c r="AE126" s="13"/>
      <c r="AF126" s="13"/>
      <c r="AG126" s="13"/>
      <c r="AH126" s="13"/>
      <c r="AI126" s="13"/>
    </row>
    <row r="127" spans="1:35" ht="14.4">
      <c r="A127" s="130" t="s">
        <v>107</v>
      </c>
      <c r="B127" s="131">
        <v>2023</v>
      </c>
      <c r="C127" s="131">
        <v>221428511.50999999</v>
      </c>
      <c r="D127" s="131">
        <v>51807298.600000001</v>
      </c>
      <c r="E127" s="131">
        <v>-221428511.50999999</v>
      </c>
      <c r="F127" s="131">
        <v>1699318.1</v>
      </c>
      <c r="G127" s="131">
        <v>-8404905.25</v>
      </c>
      <c r="H127" s="131">
        <v>-3830530.49</v>
      </c>
      <c r="I127" s="131">
        <v>-17344444.640000001</v>
      </c>
      <c r="J127" s="131">
        <v>-6867476.8799999999</v>
      </c>
      <c r="K127" s="131">
        <v>-4154200.57</v>
      </c>
      <c r="L127" s="131">
        <v>-1132743</v>
      </c>
      <c r="M127" s="131">
        <v>0</v>
      </c>
      <c r="N127" s="131">
        <v>11772315.869999999</v>
      </c>
      <c r="O127" s="131">
        <v>-2683117.5</v>
      </c>
      <c r="P127" s="131">
        <v>9089198.3700000197</v>
      </c>
      <c r="Q127" s="131">
        <f t="shared" si="0"/>
        <v>29579880.380000003</v>
      </c>
      <c r="R127" s="131">
        <f t="shared" si="1"/>
        <v>36447357.260000005</v>
      </c>
      <c r="S127" s="155">
        <f>'PEG - Capital Costs'!U31</f>
        <v>47269397</v>
      </c>
      <c r="T127" s="155">
        <f t="shared" si="29"/>
        <v>76849277.379999995</v>
      </c>
      <c r="U127" s="131">
        <f t="shared" si="2"/>
        <v>0.7035178101334163</v>
      </c>
      <c r="AE127" s="13"/>
      <c r="AF127" s="13"/>
      <c r="AG127" s="13"/>
      <c r="AH127" s="13"/>
      <c r="AI127" s="13"/>
    </row>
    <row r="128" spans="1:35" ht="14.4">
      <c r="A128" s="126" t="s">
        <v>108</v>
      </c>
      <c r="B128" s="127">
        <v>2015</v>
      </c>
      <c r="C128" s="127">
        <v>33644022.75</v>
      </c>
      <c r="D128" s="127">
        <v>6542813.9500000002</v>
      </c>
      <c r="E128" s="127">
        <v>-33644022.75</v>
      </c>
      <c r="F128" s="127">
        <v>541798.09</v>
      </c>
      <c r="G128" s="127">
        <v>-721685.67</v>
      </c>
      <c r="H128" s="127">
        <v>-1667026.8</v>
      </c>
      <c r="I128" s="127">
        <v>-2318805.2999999998</v>
      </c>
      <c r="J128" s="127">
        <v>-742597.85</v>
      </c>
      <c r="K128" s="127">
        <v>-468210.92</v>
      </c>
      <c r="L128" s="127">
        <v>-178697</v>
      </c>
      <c r="M128" s="127">
        <v>0</v>
      </c>
      <c r="N128" s="127">
        <v>987588.50000000303</v>
      </c>
      <c r="O128" s="127"/>
      <c r="P128" s="127">
        <v>987588.50000000303</v>
      </c>
      <c r="Q128" s="127">
        <f t="shared" si="0"/>
        <v>4707517.7699999996</v>
      </c>
      <c r="R128" s="127">
        <f t="shared" si="1"/>
        <v>5450115.6199999992</v>
      </c>
      <c r="S128" s="127"/>
      <c r="T128" s="127"/>
      <c r="U128" s="127">
        <f t="shared" si="2"/>
        <v>0.83299260251775908</v>
      </c>
      <c r="AE128" s="13"/>
      <c r="AF128" s="13"/>
      <c r="AG128" s="13"/>
      <c r="AH128" s="13"/>
      <c r="AI128" s="13"/>
    </row>
    <row r="129" spans="1:35" ht="14.4">
      <c r="A129" s="130" t="s">
        <v>108</v>
      </c>
      <c r="B129" s="131">
        <v>2016</v>
      </c>
      <c r="C129" s="131">
        <v>36667054.920000002</v>
      </c>
      <c r="D129" s="131">
        <v>6729906.79</v>
      </c>
      <c r="E129" s="131">
        <v>-36667054.920000002</v>
      </c>
      <c r="F129" s="131">
        <v>633061.48</v>
      </c>
      <c r="G129" s="131">
        <v>-754395.57</v>
      </c>
      <c r="H129" s="131">
        <v>-1727735.57</v>
      </c>
      <c r="I129" s="131">
        <v>-2438380.12</v>
      </c>
      <c r="J129" s="131">
        <v>-845095.5</v>
      </c>
      <c r="K129" s="131">
        <v>-488789.76000000001</v>
      </c>
      <c r="L129" s="131">
        <v>-150279.22</v>
      </c>
      <c r="M129" s="131">
        <v>0</v>
      </c>
      <c r="N129" s="131">
        <v>958292.52999999898</v>
      </c>
      <c r="O129" s="131">
        <v>-93928</v>
      </c>
      <c r="P129" s="131">
        <v>864364.52999999898</v>
      </c>
      <c r="Q129" s="131">
        <f t="shared" si="0"/>
        <v>4920511.26</v>
      </c>
      <c r="R129" s="131">
        <f t="shared" si="1"/>
        <v>5765606.7599999998</v>
      </c>
      <c r="S129" s="131"/>
      <c r="T129" s="131"/>
      <c r="U129" s="131">
        <f t="shared" si="2"/>
        <v>0.85671420718146374</v>
      </c>
      <c r="AE129" s="13"/>
      <c r="AF129" s="13"/>
      <c r="AG129" s="13"/>
      <c r="AH129" s="13"/>
      <c r="AI129" s="13"/>
    </row>
    <row r="130" spans="1:35" ht="14.4">
      <c r="A130" s="126" t="s">
        <v>108</v>
      </c>
      <c r="B130" s="127">
        <v>2017</v>
      </c>
      <c r="C130" s="127">
        <v>34704959.810000002</v>
      </c>
      <c r="D130" s="127">
        <v>6792053.04</v>
      </c>
      <c r="E130" s="127">
        <v>-34704959.810000002</v>
      </c>
      <c r="F130" s="127">
        <v>619188.02</v>
      </c>
      <c r="G130" s="127">
        <v>-886046.33</v>
      </c>
      <c r="H130" s="127">
        <v>-1303847.6599999999</v>
      </c>
      <c r="I130" s="127">
        <v>-2429832.0299999998</v>
      </c>
      <c r="J130" s="127">
        <v>-944461.67</v>
      </c>
      <c r="K130" s="127">
        <v>-588175.46</v>
      </c>
      <c r="L130" s="127">
        <v>-138233</v>
      </c>
      <c r="M130" s="127">
        <v>-118442</v>
      </c>
      <c r="N130" s="127">
        <v>1002202.91</v>
      </c>
      <c r="O130" s="127">
        <v>0</v>
      </c>
      <c r="P130" s="127">
        <v>1002202.91</v>
      </c>
      <c r="Q130" s="127">
        <f t="shared" si="0"/>
        <v>4619726.0199999996</v>
      </c>
      <c r="R130" s="127">
        <f t="shared" si="1"/>
        <v>5564187.6899999995</v>
      </c>
      <c r="S130" s="127"/>
      <c r="T130" s="127"/>
      <c r="U130" s="127">
        <f t="shared" si="2"/>
        <v>0.8192202942514123</v>
      </c>
      <c r="AE130" s="13"/>
      <c r="AF130" s="13"/>
      <c r="AG130" s="13"/>
      <c r="AH130" s="13"/>
      <c r="AI130" s="13"/>
    </row>
    <row r="131" spans="1:35" ht="14.4">
      <c r="A131" s="130" t="s">
        <v>108</v>
      </c>
      <c r="B131" s="131">
        <v>2018</v>
      </c>
      <c r="C131" s="131">
        <v>34768991.380000003</v>
      </c>
      <c r="D131" s="131">
        <v>7331049.0599999996</v>
      </c>
      <c r="E131" s="131">
        <v>-34768991.380000003</v>
      </c>
      <c r="F131" s="131">
        <v>774315.19</v>
      </c>
      <c r="G131" s="131">
        <v>-885793.99</v>
      </c>
      <c r="H131" s="131">
        <v>-1424249.23</v>
      </c>
      <c r="I131" s="131">
        <v>-2550021.34</v>
      </c>
      <c r="J131" s="131">
        <v>-1008075.43</v>
      </c>
      <c r="K131" s="131">
        <v>-697989.21</v>
      </c>
      <c r="L131" s="131">
        <v>-262486</v>
      </c>
      <c r="M131" s="131">
        <v>-141235</v>
      </c>
      <c r="N131" s="131">
        <v>1135514.05</v>
      </c>
      <c r="O131" s="131">
        <v>0</v>
      </c>
      <c r="P131" s="131">
        <v>1135514.05</v>
      </c>
      <c r="Q131" s="131">
        <f t="shared" si="0"/>
        <v>4860064.5599999996</v>
      </c>
      <c r="R131" s="131">
        <f t="shared" si="1"/>
        <v>5868139.9899999993</v>
      </c>
      <c r="S131" s="131"/>
      <c r="T131" s="131"/>
      <c r="U131" s="131">
        <f t="shared" si="2"/>
        <v>0.80045024142833932</v>
      </c>
      <c r="AE131" s="13"/>
      <c r="AF131" s="13"/>
      <c r="AG131" s="13"/>
      <c r="AH131" s="13"/>
      <c r="AI131" s="13"/>
    </row>
    <row r="132" spans="1:35" ht="14.4">
      <c r="A132" s="126" t="s">
        <v>108</v>
      </c>
      <c r="B132" s="127">
        <v>2019</v>
      </c>
      <c r="C132" s="127">
        <v>36125185.200000003</v>
      </c>
      <c r="D132" s="127">
        <v>7233413.8899999997</v>
      </c>
      <c r="E132" s="127">
        <v>-36125185.200000003</v>
      </c>
      <c r="F132" s="127">
        <v>755323.33</v>
      </c>
      <c r="G132" s="127">
        <v>-866848.74</v>
      </c>
      <c r="H132" s="127">
        <v>-1391638.33</v>
      </c>
      <c r="I132" s="127">
        <v>-4301082.18</v>
      </c>
      <c r="J132" s="127">
        <v>-1211079.95</v>
      </c>
      <c r="K132" s="127">
        <v>-915421.39</v>
      </c>
      <c r="L132" s="127">
        <v>-1521</v>
      </c>
      <c r="M132" s="127">
        <v>212811</v>
      </c>
      <c r="N132" s="127">
        <v>-486043.36999999901</v>
      </c>
      <c r="O132" s="127">
        <v>-37263</v>
      </c>
      <c r="P132" s="127">
        <v>-523306.36999999901</v>
      </c>
      <c r="Q132" s="127">
        <f t="shared" si="0"/>
        <v>6559569.25</v>
      </c>
      <c r="R132" s="127">
        <f t="shared" si="1"/>
        <v>7770649.2000000002</v>
      </c>
      <c r="S132" s="154">
        <f>'PEG - Capital Costs'!O27</f>
        <v>4953086</v>
      </c>
      <c r="T132" s="154">
        <f t="shared" ref="T132:T136" si="30">Q132+S132</f>
        <v>11512655.25</v>
      </c>
      <c r="U132" s="127">
        <f t="shared" si="2"/>
        <v>1.074271335522873</v>
      </c>
      <c r="AE132" s="13"/>
      <c r="AF132" s="13"/>
      <c r="AG132" s="13"/>
      <c r="AH132" s="13"/>
      <c r="AI132" s="13"/>
    </row>
    <row r="133" spans="1:35" ht="14.4">
      <c r="A133" s="130" t="s">
        <v>108</v>
      </c>
      <c r="B133" s="131">
        <v>2020</v>
      </c>
      <c r="C133" s="131">
        <v>41645546.630000003</v>
      </c>
      <c r="D133" s="131">
        <v>7437253.7199999997</v>
      </c>
      <c r="E133" s="131">
        <v>-41645546.630000003</v>
      </c>
      <c r="F133" s="131">
        <v>521614.22</v>
      </c>
      <c r="G133" s="131">
        <v>-1149538.3</v>
      </c>
      <c r="H133" s="131">
        <v>-1636327.05</v>
      </c>
      <c r="I133" s="131">
        <v>-3388240.61</v>
      </c>
      <c r="J133" s="131">
        <v>-1326862.95</v>
      </c>
      <c r="K133" s="131">
        <v>-818942.76</v>
      </c>
      <c r="L133" s="131">
        <v>3878</v>
      </c>
      <c r="M133" s="131">
        <v>150616</v>
      </c>
      <c r="N133" s="131">
        <v>-206549.730000001</v>
      </c>
      <c r="O133" s="131">
        <v>0</v>
      </c>
      <c r="P133" s="131">
        <v>-206549.730000001</v>
      </c>
      <c r="Q133" s="131">
        <f t="shared" si="0"/>
        <v>6174105.96</v>
      </c>
      <c r="R133" s="131">
        <f t="shared" si="1"/>
        <v>7500968.9100000001</v>
      </c>
      <c r="S133" s="155">
        <f>'PEG - Capital Costs'!O28</f>
        <v>4915178</v>
      </c>
      <c r="T133" s="155">
        <f t="shared" si="30"/>
        <v>11089283.960000001</v>
      </c>
      <c r="U133" s="131">
        <f t="shared" si="2"/>
        <v>1.0085670319177977</v>
      </c>
      <c r="AE133" s="13"/>
      <c r="AF133" s="13"/>
      <c r="AG133" s="13"/>
      <c r="AH133" s="13"/>
      <c r="AI133" s="13"/>
    </row>
    <row r="134" spans="1:35" ht="14.4">
      <c r="A134" s="126" t="s">
        <v>108</v>
      </c>
      <c r="B134" s="127">
        <v>2021</v>
      </c>
      <c r="C134" s="127">
        <v>37786162.840000004</v>
      </c>
      <c r="D134" s="127">
        <v>7815110.54</v>
      </c>
      <c r="E134" s="127">
        <v>-37786162.840000004</v>
      </c>
      <c r="F134" s="127">
        <v>637040.19999999995</v>
      </c>
      <c r="G134" s="127">
        <v>-1060427.52</v>
      </c>
      <c r="H134" s="127">
        <v>-1391925.87</v>
      </c>
      <c r="I134" s="127">
        <v>-3350439.41</v>
      </c>
      <c r="J134" s="127">
        <v>-1411960.33</v>
      </c>
      <c r="K134" s="127">
        <v>-762925.68</v>
      </c>
      <c r="L134" s="127">
        <v>-4516.3999999999996</v>
      </c>
      <c r="M134" s="127">
        <v>-230862</v>
      </c>
      <c r="N134" s="127">
        <v>239093.52999999799</v>
      </c>
      <c r="O134" s="127">
        <v>0</v>
      </c>
      <c r="P134" s="127">
        <v>239093.52999999799</v>
      </c>
      <c r="Q134" s="127">
        <f t="shared" si="0"/>
        <v>5802792.8000000007</v>
      </c>
      <c r="R134" s="127">
        <f t="shared" si="1"/>
        <v>7214753.1300000008</v>
      </c>
      <c r="S134" s="154">
        <f>'PEG - Capital Costs'!O29</f>
        <v>4985458</v>
      </c>
      <c r="T134" s="154">
        <f t="shared" si="30"/>
        <v>10788250.800000001</v>
      </c>
      <c r="U134" s="127">
        <f t="shared" si="2"/>
        <v>0.92317992088183576</v>
      </c>
      <c r="AE134" s="13"/>
      <c r="AF134" s="13"/>
      <c r="AG134" s="13"/>
      <c r="AH134" s="13"/>
      <c r="AI134" s="13"/>
    </row>
    <row r="135" spans="1:35" ht="14.4">
      <c r="A135" s="130" t="s">
        <v>108</v>
      </c>
      <c r="B135" s="131">
        <v>2022</v>
      </c>
      <c r="C135" s="131">
        <v>37116628.93</v>
      </c>
      <c r="D135" s="131">
        <v>8189664.5899999999</v>
      </c>
      <c r="E135" s="131">
        <v>-37116628.93</v>
      </c>
      <c r="F135" s="131">
        <v>1549692.79</v>
      </c>
      <c r="G135" s="131">
        <v>-1170739.1000000001</v>
      </c>
      <c r="H135" s="131">
        <v>-1343501.12</v>
      </c>
      <c r="I135" s="131">
        <v>-3761332.31</v>
      </c>
      <c r="J135" s="131">
        <v>-1506539</v>
      </c>
      <c r="K135" s="131">
        <v>-842018.04</v>
      </c>
      <c r="L135" s="131">
        <v>0</v>
      </c>
      <c r="M135" s="131">
        <v>-272045.25</v>
      </c>
      <c r="N135" s="131">
        <v>843182.55999999505</v>
      </c>
      <c r="O135" s="131">
        <v>182162</v>
      </c>
      <c r="P135" s="131">
        <v>1025344.56</v>
      </c>
      <c r="Q135" s="131">
        <f t="shared" si="0"/>
        <v>6275572.5300000003</v>
      </c>
      <c r="R135" s="131">
        <f t="shared" si="1"/>
        <v>7782111.5300000003</v>
      </c>
      <c r="S135" s="155">
        <f>'PEG - Capital Costs'!O30</f>
        <v>5799345</v>
      </c>
      <c r="T135" s="155">
        <f t="shared" si="30"/>
        <v>12074917.530000001</v>
      </c>
      <c r="U135" s="131">
        <f t="shared" si="2"/>
        <v>0.95023568358371568</v>
      </c>
      <c r="AE135" s="13"/>
      <c r="AF135" s="13"/>
      <c r="AG135" s="13"/>
      <c r="AH135" s="13"/>
      <c r="AI135" s="13"/>
    </row>
    <row r="136" spans="1:35" ht="14.4">
      <c r="A136" s="126" t="s">
        <v>108</v>
      </c>
      <c r="B136" s="127">
        <v>2023</v>
      </c>
      <c r="C136" s="127">
        <v>36101466.670000002</v>
      </c>
      <c r="D136" s="127">
        <v>8343350.5999999996</v>
      </c>
      <c r="E136" s="127">
        <v>-36101466.670000002</v>
      </c>
      <c r="F136" s="127">
        <v>916697.07</v>
      </c>
      <c r="G136" s="127">
        <v>-826567.09</v>
      </c>
      <c r="H136" s="127">
        <v>-1334220.46</v>
      </c>
      <c r="I136" s="127">
        <v>-3873496.52</v>
      </c>
      <c r="J136" s="127">
        <v>-1592685.93</v>
      </c>
      <c r="K136" s="127">
        <v>-973191.3</v>
      </c>
      <c r="L136" s="127">
        <v>-37826</v>
      </c>
      <c r="M136" s="127">
        <v>-151854.62</v>
      </c>
      <c r="N136" s="127">
        <v>470205.75000000198</v>
      </c>
      <c r="O136" s="127">
        <v>0</v>
      </c>
      <c r="P136" s="127">
        <v>470205.75000000198</v>
      </c>
      <c r="Q136" s="127">
        <f t="shared" si="0"/>
        <v>6034284.0700000003</v>
      </c>
      <c r="R136" s="127">
        <f t="shared" si="1"/>
        <v>7626970</v>
      </c>
      <c r="S136" s="154">
        <f>'PEG - Capital Costs'!O31</f>
        <v>6982251</v>
      </c>
      <c r="T136" s="154">
        <f t="shared" si="30"/>
        <v>13016535.07</v>
      </c>
      <c r="U136" s="127">
        <f t="shared" si="2"/>
        <v>0.91413754085798582</v>
      </c>
      <c r="AE136" s="13"/>
      <c r="AF136" s="13"/>
      <c r="AG136" s="13"/>
      <c r="AH136" s="13"/>
      <c r="AI136" s="13"/>
    </row>
    <row r="137" spans="1:35" ht="14.4">
      <c r="A137" s="130" t="s">
        <v>284</v>
      </c>
      <c r="B137" s="131">
        <v>2015</v>
      </c>
      <c r="C137" s="131">
        <v>64069559.170000002</v>
      </c>
      <c r="D137" s="131">
        <v>12075320.15</v>
      </c>
      <c r="E137" s="131">
        <v>-64069559.140000001</v>
      </c>
      <c r="F137" s="131">
        <v>214717.21</v>
      </c>
      <c r="G137" s="131">
        <v>-268729.21999999997</v>
      </c>
      <c r="H137" s="131">
        <v>-710428.95</v>
      </c>
      <c r="I137" s="131">
        <v>-6640049.0199999996</v>
      </c>
      <c r="J137" s="131">
        <v>-1782615.47</v>
      </c>
      <c r="K137" s="131">
        <v>-1597765.98</v>
      </c>
      <c r="L137" s="131">
        <v>-53500</v>
      </c>
      <c r="M137" s="131">
        <v>-22060</v>
      </c>
      <c r="N137" s="131">
        <v>1214888.75000001</v>
      </c>
      <c r="O137" s="131">
        <v>0</v>
      </c>
      <c r="P137" s="131">
        <v>1214888.75000001</v>
      </c>
      <c r="Q137" s="131">
        <f t="shared" si="0"/>
        <v>7619207.1899999995</v>
      </c>
      <c r="R137" s="131">
        <f t="shared" si="1"/>
        <v>9401822.6600000001</v>
      </c>
      <c r="S137" s="131"/>
      <c r="T137" s="131"/>
      <c r="U137" s="131">
        <f t="shared" si="2"/>
        <v>0.77859821049961975</v>
      </c>
      <c r="AE137" s="13"/>
      <c r="AF137" s="13"/>
      <c r="AG137" s="13"/>
      <c r="AH137" s="13"/>
      <c r="AI137" s="13"/>
    </row>
    <row r="138" spans="1:35" ht="14.4">
      <c r="A138" s="126" t="s">
        <v>284</v>
      </c>
      <c r="B138" s="127">
        <v>2016</v>
      </c>
      <c r="C138" s="127">
        <v>71305911.879999995</v>
      </c>
      <c r="D138" s="127">
        <v>12365028.050000001</v>
      </c>
      <c r="E138" s="127">
        <v>-71305909.859999999</v>
      </c>
      <c r="F138" s="127">
        <v>587988.97</v>
      </c>
      <c r="G138" s="127">
        <v>-227893.77</v>
      </c>
      <c r="H138" s="127">
        <v>-584111.81000000006</v>
      </c>
      <c r="I138" s="127">
        <v>-7136772.7999999998</v>
      </c>
      <c r="J138" s="127">
        <v>-1992519.39</v>
      </c>
      <c r="K138" s="127">
        <v>-1776108.79</v>
      </c>
      <c r="L138" s="127">
        <v>-58526</v>
      </c>
      <c r="M138" s="127">
        <v>-22970</v>
      </c>
      <c r="N138" s="127">
        <v>1154116.47999999</v>
      </c>
      <c r="O138" s="127">
        <v>71968.800000000003</v>
      </c>
      <c r="P138" s="127">
        <v>1226085.27999999</v>
      </c>
      <c r="Q138" s="127">
        <f t="shared" si="0"/>
        <v>7948778.3799999999</v>
      </c>
      <c r="R138" s="127">
        <f t="shared" si="1"/>
        <v>9941297.7699999996</v>
      </c>
      <c r="S138" s="127"/>
      <c r="T138" s="127"/>
      <c r="U138" s="127">
        <f t="shared" si="2"/>
        <v>0.80398505606301462</v>
      </c>
      <c r="AE138" s="13"/>
      <c r="AF138" s="13"/>
      <c r="AG138" s="13"/>
      <c r="AH138" s="13"/>
      <c r="AI138" s="13"/>
    </row>
    <row r="139" spans="1:35" ht="14.4">
      <c r="A139" s="130" t="s">
        <v>284</v>
      </c>
      <c r="B139" s="131">
        <v>2017</v>
      </c>
      <c r="C139" s="131">
        <v>64478095.609999999</v>
      </c>
      <c r="D139" s="131">
        <v>12585721.34</v>
      </c>
      <c r="E139" s="131">
        <v>-64478095.93</v>
      </c>
      <c r="F139" s="131">
        <v>491664.5</v>
      </c>
      <c r="G139" s="131">
        <v>-527792.15</v>
      </c>
      <c r="H139" s="131">
        <v>-1169523.3999999999</v>
      </c>
      <c r="I139" s="131">
        <v>-5786780.4000000004</v>
      </c>
      <c r="J139" s="131">
        <v>-2271188.06</v>
      </c>
      <c r="K139" s="131">
        <v>-1846853.63</v>
      </c>
      <c r="L139" s="131">
        <v>-309896</v>
      </c>
      <c r="M139" s="131">
        <v>-25792</v>
      </c>
      <c r="N139" s="131">
        <v>1139559.8799999999</v>
      </c>
      <c r="O139" s="131">
        <v>74782</v>
      </c>
      <c r="P139" s="131">
        <v>1214341.8799999999</v>
      </c>
      <c r="Q139" s="131">
        <f t="shared" si="0"/>
        <v>7484095.9500000002</v>
      </c>
      <c r="R139" s="131">
        <f t="shared" si="1"/>
        <v>9755284.0099999998</v>
      </c>
      <c r="S139" s="131"/>
      <c r="T139" s="131"/>
      <c r="U139" s="131">
        <f t="shared" si="2"/>
        <v>0.77510726214759817</v>
      </c>
      <c r="AE139" s="13"/>
      <c r="AF139" s="13"/>
      <c r="AG139" s="13"/>
      <c r="AH139" s="13"/>
      <c r="AI139" s="13"/>
    </row>
    <row r="140" spans="1:35" ht="14.4">
      <c r="A140" s="126" t="s">
        <v>284</v>
      </c>
      <c r="B140" s="127">
        <v>2018</v>
      </c>
      <c r="C140" s="127">
        <v>63639562.18</v>
      </c>
      <c r="D140" s="127">
        <v>13072259.27</v>
      </c>
      <c r="E140" s="127">
        <v>-63639563.270000003</v>
      </c>
      <c r="F140" s="127">
        <v>1146493.01</v>
      </c>
      <c r="G140" s="127">
        <v>-552255.66</v>
      </c>
      <c r="H140" s="127">
        <v>-1395477.71</v>
      </c>
      <c r="I140" s="127">
        <v>-6116520.6699999999</v>
      </c>
      <c r="J140" s="127">
        <v>-2340930.5499999998</v>
      </c>
      <c r="K140" s="127">
        <v>-1993916.88</v>
      </c>
      <c r="L140" s="127">
        <v>-135491</v>
      </c>
      <c r="M140" s="127">
        <v>-230000</v>
      </c>
      <c r="N140" s="127">
        <v>1454158.72</v>
      </c>
      <c r="O140" s="127">
        <v>29961</v>
      </c>
      <c r="P140" s="127">
        <v>1484119.72</v>
      </c>
      <c r="Q140" s="127">
        <f t="shared" si="0"/>
        <v>8064254.04</v>
      </c>
      <c r="R140" s="127">
        <f t="shared" si="1"/>
        <v>10405184.59</v>
      </c>
      <c r="S140" s="127"/>
      <c r="T140" s="127"/>
      <c r="U140" s="127">
        <f t="shared" si="2"/>
        <v>0.79597446585834131</v>
      </c>
      <c r="AE140" s="13"/>
      <c r="AF140" s="13"/>
      <c r="AG140" s="13"/>
      <c r="AH140" s="13"/>
      <c r="AI140" s="13"/>
    </row>
    <row r="141" spans="1:35" ht="14.4">
      <c r="A141" s="130" t="s">
        <v>284</v>
      </c>
      <c r="B141" s="131">
        <v>2019</v>
      </c>
      <c r="C141" s="131">
        <v>66969399.420000002</v>
      </c>
      <c r="D141" s="131">
        <v>13465605.539999999</v>
      </c>
      <c r="E141" s="131">
        <v>-66969399.420000002</v>
      </c>
      <c r="F141" s="131">
        <v>1617963.66</v>
      </c>
      <c r="G141" s="131">
        <v>-553058.31999999995</v>
      </c>
      <c r="H141" s="131">
        <v>-1722179.16</v>
      </c>
      <c r="I141" s="131">
        <v>-5101056.68</v>
      </c>
      <c r="J141" s="131">
        <v>-2500594.08</v>
      </c>
      <c r="K141" s="131">
        <v>-2063208.68</v>
      </c>
      <c r="L141" s="131">
        <v>-659778</v>
      </c>
      <c r="M141" s="131">
        <v>0</v>
      </c>
      <c r="N141" s="131">
        <v>2483694.28000001</v>
      </c>
      <c r="O141" s="131">
        <v>-472157.65</v>
      </c>
      <c r="P141" s="131">
        <v>2011536.6300000099</v>
      </c>
      <c r="Q141" s="131">
        <f t="shared" si="0"/>
        <v>7376294.1600000001</v>
      </c>
      <c r="R141" s="131">
        <f t="shared" si="1"/>
        <v>9876888.2400000002</v>
      </c>
      <c r="S141" s="155">
        <f>'PEG - Capital Costs'!V27</f>
        <v>8903938</v>
      </c>
      <c r="T141" s="155">
        <f t="shared" ref="T141:T145" si="31">Q141+S141</f>
        <v>16280232.16</v>
      </c>
      <c r="U141" s="131">
        <f t="shared" si="2"/>
        <v>0.73349009152692002</v>
      </c>
      <c r="AE141" s="13"/>
      <c r="AF141" s="13"/>
      <c r="AG141" s="13"/>
      <c r="AH141" s="13"/>
      <c r="AI141" s="13"/>
    </row>
    <row r="142" spans="1:35" ht="14.4">
      <c r="A142" s="126" t="s">
        <v>284</v>
      </c>
      <c r="B142" s="127">
        <v>2020</v>
      </c>
      <c r="C142" s="127">
        <v>69283603</v>
      </c>
      <c r="D142" s="127">
        <v>13145316</v>
      </c>
      <c r="E142" s="127">
        <v>-69283602</v>
      </c>
      <c r="F142" s="127">
        <v>919629.79</v>
      </c>
      <c r="G142" s="127">
        <v>-933026</v>
      </c>
      <c r="H142" s="127">
        <v>-1691717</v>
      </c>
      <c r="I142" s="127">
        <v>-4802296.79</v>
      </c>
      <c r="J142" s="127">
        <v>-2732067</v>
      </c>
      <c r="K142" s="127">
        <v>-2054092</v>
      </c>
      <c r="L142" s="127">
        <v>-118000</v>
      </c>
      <c r="M142" s="127">
        <v>0</v>
      </c>
      <c r="N142" s="127">
        <v>1733748</v>
      </c>
      <c r="O142" s="127">
        <v>74783</v>
      </c>
      <c r="P142" s="127">
        <v>1808531</v>
      </c>
      <c r="Q142" s="127">
        <f t="shared" si="0"/>
        <v>7427039.79</v>
      </c>
      <c r="R142" s="127">
        <f t="shared" si="1"/>
        <v>10159106.789999999</v>
      </c>
      <c r="S142" s="154">
        <f>'PEG - Capital Costs'!V28</f>
        <v>8737695</v>
      </c>
      <c r="T142" s="154">
        <f t="shared" si="31"/>
        <v>16164734.789999999</v>
      </c>
      <c r="U142" s="127">
        <f t="shared" si="2"/>
        <v>0.77283093004382697</v>
      </c>
      <c r="AE142" s="13"/>
      <c r="AF142" s="13"/>
      <c r="AG142" s="13"/>
      <c r="AH142" s="13"/>
      <c r="AI142" s="13"/>
    </row>
    <row r="143" spans="1:35" ht="14.4">
      <c r="A143" s="130" t="s">
        <v>284</v>
      </c>
      <c r="B143" s="131">
        <v>2021</v>
      </c>
      <c r="C143" s="131">
        <v>64303898.82</v>
      </c>
      <c r="D143" s="131">
        <v>13338511.76</v>
      </c>
      <c r="E143" s="131">
        <v>-64303898.659999996</v>
      </c>
      <c r="F143" s="131">
        <v>870907.84</v>
      </c>
      <c r="G143" s="131">
        <v>-1049387.79</v>
      </c>
      <c r="H143" s="131">
        <v>-1480314.31</v>
      </c>
      <c r="I143" s="131">
        <v>-4972973.97</v>
      </c>
      <c r="J143" s="131">
        <v>-2834313.99</v>
      </c>
      <c r="K143" s="131">
        <v>-1971790.65</v>
      </c>
      <c r="L143" s="131">
        <v>-75000</v>
      </c>
      <c r="M143" s="131">
        <v>0</v>
      </c>
      <c r="N143" s="131">
        <v>1825639.05</v>
      </c>
      <c r="O143" s="131">
        <v>100288.28</v>
      </c>
      <c r="P143" s="131">
        <v>1925927.33</v>
      </c>
      <c r="Q143" s="131">
        <f t="shared" si="0"/>
        <v>7502676.0700000003</v>
      </c>
      <c r="R143" s="131">
        <f t="shared" si="1"/>
        <v>10336990.060000001</v>
      </c>
      <c r="S143" s="155">
        <f>'PEG - Capital Costs'!V29</f>
        <v>8868332</v>
      </c>
      <c r="T143" s="155">
        <f t="shared" si="31"/>
        <v>16371008.07</v>
      </c>
      <c r="U143" s="131">
        <f t="shared" si="2"/>
        <v>0.77497326883190454</v>
      </c>
      <c r="AE143" s="13"/>
      <c r="AF143" s="13"/>
      <c r="AG143" s="13"/>
      <c r="AH143" s="13"/>
      <c r="AI143" s="13"/>
    </row>
    <row r="144" spans="1:35" ht="14.4">
      <c r="A144" s="126" t="s">
        <v>284</v>
      </c>
      <c r="B144" s="127">
        <v>2022</v>
      </c>
      <c r="C144" s="127">
        <v>62857526.539999999</v>
      </c>
      <c r="D144" s="127">
        <v>13589966.960000001</v>
      </c>
      <c r="E144" s="127">
        <v>-62857526.539999999</v>
      </c>
      <c r="F144" s="127">
        <v>1597850.66</v>
      </c>
      <c r="G144" s="127">
        <v>-1373126.38</v>
      </c>
      <c r="H144" s="127">
        <v>-1517040.67</v>
      </c>
      <c r="I144" s="127">
        <v>-4947571.6900000004</v>
      </c>
      <c r="J144" s="127">
        <v>-2948266.13</v>
      </c>
      <c r="K144" s="127">
        <v>-2120503.35</v>
      </c>
      <c r="L144" s="127">
        <v>-229000</v>
      </c>
      <c r="M144" s="127">
        <v>0</v>
      </c>
      <c r="N144" s="127">
        <v>2052309.4</v>
      </c>
      <c r="O144" s="127">
        <v>290283.90000000002</v>
      </c>
      <c r="P144" s="127">
        <v>2342593.2999999998</v>
      </c>
      <c r="Q144" s="127">
        <f t="shared" si="0"/>
        <v>7837738.7400000002</v>
      </c>
      <c r="R144" s="127">
        <f t="shared" si="1"/>
        <v>10786004.870000001</v>
      </c>
      <c r="S144" s="154">
        <f>'PEG - Capital Costs'!V30</f>
        <v>9821263</v>
      </c>
      <c r="T144" s="154">
        <f t="shared" si="31"/>
        <v>17659001.740000002</v>
      </c>
      <c r="U144" s="127">
        <f t="shared" si="2"/>
        <v>0.79367410544462424</v>
      </c>
      <c r="AE144" s="13"/>
      <c r="AF144" s="13"/>
      <c r="AG144" s="13"/>
      <c r="AH144" s="13"/>
      <c r="AI144" s="13"/>
    </row>
    <row r="145" spans="1:35" ht="14.4">
      <c r="A145" s="130" t="s">
        <v>284</v>
      </c>
      <c r="B145" s="131">
        <v>2023</v>
      </c>
      <c r="C145" s="131">
        <v>60186956.539999999</v>
      </c>
      <c r="D145" s="131">
        <v>14399043.529999999</v>
      </c>
      <c r="E145" s="131">
        <v>-60186955.789999999</v>
      </c>
      <c r="F145" s="131">
        <v>1374498.97</v>
      </c>
      <c r="G145" s="131">
        <v>-1664044.6</v>
      </c>
      <c r="H145" s="131">
        <v>-672340.88</v>
      </c>
      <c r="I145" s="131">
        <v>-5947187.8600000003</v>
      </c>
      <c r="J145" s="131">
        <v>-2857622.36</v>
      </c>
      <c r="K145" s="131">
        <v>-2351956.56</v>
      </c>
      <c r="L145" s="131">
        <v>-121000</v>
      </c>
      <c r="M145" s="131">
        <v>0</v>
      </c>
      <c r="N145" s="131">
        <v>2159390.98999999</v>
      </c>
      <c r="O145" s="131">
        <v>-55867.88</v>
      </c>
      <c r="P145" s="131">
        <v>2103523.1099999901</v>
      </c>
      <c r="Q145" s="131">
        <f t="shared" si="0"/>
        <v>8283573.3399999999</v>
      </c>
      <c r="R145" s="131">
        <f t="shared" si="1"/>
        <v>11141195.699999999</v>
      </c>
      <c r="S145" s="155">
        <f>'PEG - Capital Costs'!V31</f>
        <v>11806645</v>
      </c>
      <c r="T145" s="155">
        <f t="shared" si="31"/>
        <v>20090218.34</v>
      </c>
      <c r="U145" s="131">
        <f t="shared" si="2"/>
        <v>0.77374553919415778</v>
      </c>
      <c r="AE145" s="13"/>
      <c r="AF145" s="13"/>
      <c r="AG145" s="13"/>
      <c r="AH145" s="13"/>
      <c r="AI145" s="13"/>
    </row>
    <row r="146" spans="1:35" ht="14.4">
      <c r="A146" s="126" t="s">
        <v>118</v>
      </c>
      <c r="B146" s="127">
        <v>2015</v>
      </c>
      <c r="C146" s="127">
        <v>62262417.420000002</v>
      </c>
      <c r="D146" s="127">
        <v>13762763.34</v>
      </c>
      <c r="E146" s="127">
        <v>-62236118.530000001</v>
      </c>
      <c r="F146" s="127">
        <v>665601.93000000005</v>
      </c>
      <c r="G146" s="127">
        <v>-1174580.75</v>
      </c>
      <c r="H146" s="127">
        <v>-1594293.42</v>
      </c>
      <c r="I146" s="127">
        <v>-4033842.27</v>
      </c>
      <c r="J146" s="127">
        <v>-2537950.37</v>
      </c>
      <c r="K146" s="127">
        <v>-906167.9</v>
      </c>
      <c r="L146" s="127">
        <v>-442000.2</v>
      </c>
      <c r="M146" s="127">
        <v>-35000</v>
      </c>
      <c r="N146" s="127">
        <v>3730829.25</v>
      </c>
      <c r="O146" s="127"/>
      <c r="P146" s="127">
        <v>3730829.25</v>
      </c>
      <c r="Q146" s="127">
        <f t="shared" si="0"/>
        <v>6802716.4399999995</v>
      </c>
      <c r="R146" s="127">
        <f t="shared" si="1"/>
        <v>9340666.8099999987</v>
      </c>
      <c r="S146" s="127"/>
      <c r="T146" s="127"/>
      <c r="U146" s="127">
        <f t="shared" si="2"/>
        <v>0.67869123222168248</v>
      </c>
      <c r="AE146" s="13"/>
      <c r="AF146" s="13"/>
      <c r="AG146" s="13"/>
      <c r="AH146" s="13"/>
      <c r="AI146" s="13"/>
    </row>
    <row r="147" spans="1:35" ht="14.4">
      <c r="A147" s="130" t="s">
        <v>118</v>
      </c>
      <c r="B147" s="131">
        <v>2016</v>
      </c>
      <c r="C147" s="131">
        <v>71601477.090000004</v>
      </c>
      <c r="D147" s="131">
        <v>12103361.52</v>
      </c>
      <c r="E147" s="131">
        <v>-71601477.090000004</v>
      </c>
      <c r="F147" s="131">
        <v>-122642.56</v>
      </c>
      <c r="G147" s="131">
        <v>-1050289.2850800001</v>
      </c>
      <c r="H147" s="131">
        <v>-1439706.76832</v>
      </c>
      <c r="I147" s="131">
        <v>-4414632.71</v>
      </c>
      <c r="J147" s="131">
        <v>-1493987.62</v>
      </c>
      <c r="K147" s="131">
        <v>-946282.35</v>
      </c>
      <c r="L147" s="131">
        <v>-170307.95</v>
      </c>
      <c r="M147" s="131">
        <v>0</v>
      </c>
      <c r="N147" s="131">
        <v>2465512.2765999902</v>
      </c>
      <c r="O147" s="131">
        <v>0</v>
      </c>
      <c r="P147" s="131">
        <v>2465512.2765999902</v>
      </c>
      <c r="Q147" s="131">
        <f t="shared" si="0"/>
        <v>6904628.7633999996</v>
      </c>
      <c r="R147" s="131">
        <f t="shared" si="1"/>
        <v>8398616.3834000006</v>
      </c>
      <c r="S147" s="131"/>
      <c r="T147" s="131"/>
      <c r="U147" s="131">
        <f t="shared" si="2"/>
        <v>0.6939077519515422</v>
      </c>
      <c r="AE147" s="13"/>
      <c r="AF147" s="13"/>
      <c r="AG147" s="13"/>
      <c r="AH147" s="13"/>
      <c r="AI147" s="13"/>
    </row>
    <row r="148" spans="1:35" ht="14.4">
      <c r="A148" s="126" t="s">
        <v>118</v>
      </c>
      <c r="B148" s="127">
        <v>2017</v>
      </c>
      <c r="C148" s="127">
        <v>58324525.759999998</v>
      </c>
      <c r="D148" s="127">
        <v>11963013.689999999</v>
      </c>
      <c r="E148" s="127">
        <v>-58324524.759999998</v>
      </c>
      <c r="F148" s="127">
        <v>384608.7</v>
      </c>
      <c r="G148" s="127">
        <v>-1109771.29</v>
      </c>
      <c r="H148" s="127">
        <v>-1188216.1399999999</v>
      </c>
      <c r="I148" s="127">
        <v>-4648500.22</v>
      </c>
      <c r="J148" s="127">
        <v>-2173960.19</v>
      </c>
      <c r="K148" s="127">
        <v>-967541.57</v>
      </c>
      <c r="L148" s="127">
        <v>-485284</v>
      </c>
      <c r="M148" s="127">
        <v>0</v>
      </c>
      <c r="N148" s="127">
        <v>1774349.98000001</v>
      </c>
      <c r="O148" s="127">
        <v>283725</v>
      </c>
      <c r="P148" s="127">
        <v>2058074.98000001</v>
      </c>
      <c r="Q148" s="127">
        <f t="shared" si="0"/>
        <v>6946487.6499999994</v>
      </c>
      <c r="R148" s="127">
        <f t="shared" si="1"/>
        <v>9120447.8399999999</v>
      </c>
      <c r="S148" s="127"/>
      <c r="T148" s="127"/>
      <c r="U148" s="127">
        <f t="shared" si="2"/>
        <v>0.76238714393713947</v>
      </c>
      <c r="AE148" s="13"/>
      <c r="AF148" s="13"/>
      <c r="AG148" s="13"/>
      <c r="AH148" s="13"/>
      <c r="AI148" s="13"/>
    </row>
    <row r="149" spans="1:35" ht="14.4">
      <c r="A149" s="130" t="s">
        <v>118</v>
      </c>
      <c r="B149" s="131">
        <v>2018</v>
      </c>
      <c r="C149" s="131">
        <v>57110874.159999996</v>
      </c>
      <c r="D149" s="131">
        <v>12688737.9</v>
      </c>
      <c r="E149" s="131">
        <v>-57110874.170000002</v>
      </c>
      <c r="F149" s="131">
        <v>1151984.8999999999</v>
      </c>
      <c r="G149" s="131">
        <v>-1157298.6100000001</v>
      </c>
      <c r="H149" s="131">
        <v>-1342811.81</v>
      </c>
      <c r="I149" s="131">
        <v>-5054009.1500000004</v>
      </c>
      <c r="J149" s="131">
        <v>-2038972.33</v>
      </c>
      <c r="K149" s="131">
        <v>-1145359.93</v>
      </c>
      <c r="L149" s="131">
        <v>-390000</v>
      </c>
      <c r="M149" s="131">
        <v>0</v>
      </c>
      <c r="N149" s="131">
        <v>2712270.96</v>
      </c>
      <c r="O149" s="131">
        <v>71507</v>
      </c>
      <c r="P149" s="131">
        <v>2783777.96</v>
      </c>
      <c r="Q149" s="131">
        <f t="shared" si="0"/>
        <v>7554119.5700000003</v>
      </c>
      <c r="R149" s="131">
        <f t="shared" si="1"/>
        <v>9593091.9000000004</v>
      </c>
      <c r="S149" s="131"/>
      <c r="T149" s="131"/>
      <c r="U149" s="131">
        <f t="shared" si="2"/>
        <v>0.75603200062947162</v>
      </c>
      <c r="AE149" s="13"/>
      <c r="AF149" s="13"/>
      <c r="AG149" s="13"/>
      <c r="AH149" s="13"/>
      <c r="AI149" s="13"/>
    </row>
    <row r="150" spans="1:35" ht="14.4">
      <c r="A150" s="126" t="s">
        <v>118</v>
      </c>
      <c r="B150" s="127">
        <v>2019</v>
      </c>
      <c r="C150" s="127">
        <v>61763173.280000001</v>
      </c>
      <c r="D150" s="127">
        <v>12395243.220000001</v>
      </c>
      <c r="E150" s="127">
        <v>-61763173.289999999</v>
      </c>
      <c r="F150" s="127">
        <v>-590565.32999999996</v>
      </c>
      <c r="G150" s="127">
        <v>-1420487.34</v>
      </c>
      <c r="H150" s="127">
        <v>-1216418.26</v>
      </c>
      <c r="I150" s="127">
        <v>-4753557.41</v>
      </c>
      <c r="J150" s="127">
        <v>-745904.32</v>
      </c>
      <c r="K150" s="127">
        <v>-1167350.3</v>
      </c>
      <c r="L150" s="127">
        <v>-246396</v>
      </c>
      <c r="M150" s="127">
        <v>0</v>
      </c>
      <c r="N150" s="127">
        <v>2254564.25</v>
      </c>
      <c r="O150" s="127">
        <v>-29987</v>
      </c>
      <c r="P150" s="127">
        <v>2224577.25</v>
      </c>
      <c r="Q150" s="127">
        <f t="shared" si="0"/>
        <v>7390463.0099999998</v>
      </c>
      <c r="R150" s="127">
        <f t="shared" si="1"/>
        <v>8136367.3300000001</v>
      </c>
      <c r="S150" s="154">
        <f>'PEG - Capital Costs'!X27</f>
        <v>10269224</v>
      </c>
      <c r="T150" s="154">
        <f t="shared" ref="T150:T154" si="32">Q150+S150</f>
        <v>17659687.009999998</v>
      </c>
      <c r="U150" s="127">
        <f t="shared" si="2"/>
        <v>0.65641046210951237</v>
      </c>
      <c r="AE150" s="13"/>
      <c r="AF150" s="13"/>
      <c r="AG150" s="13"/>
      <c r="AH150" s="13"/>
      <c r="AI150" s="13"/>
    </row>
    <row r="151" spans="1:35" ht="14.4">
      <c r="A151" s="130" t="s">
        <v>118</v>
      </c>
      <c r="B151" s="131">
        <v>2020</v>
      </c>
      <c r="C151" s="131">
        <v>72396185.599999994</v>
      </c>
      <c r="D151" s="131">
        <v>12976257.970000001</v>
      </c>
      <c r="E151" s="131">
        <v>-72396185.599999994</v>
      </c>
      <c r="F151" s="131">
        <v>514533.68</v>
      </c>
      <c r="G151" s="131">
        <v>-1530902.71</v>
      </c>
      <c r="H151" s="131">
        <v>-1116273.1200000001</v>
      </c>
      <c r="I151" s="131">
        <v>-5318570.92</v>
      </c>
      <c r="J151" s="131">
        <v>-2225529.04</v>
      </c>
      <c r="K151" s="131">
        <v>-1178786.9099999999</v>
      </c>
      <c r="L151" s="131">
        <v>-66094.720000000001</v>
      </c>
      <c r="M151" s="131">
        <v>0</v>
      </c>
      <c r="N151" s="131">
        <v>2054634.23</v>
      </c>
      <c r="O151" s="131">
        <v>0</v>
      </c>
      <c r="P151" s="131">
        <v>2054634.23</v>
      </c>
      <c r="Q151" s="131">
        <f t="shared" si="0"/>
        <v>7965746.75</v>
      </c>
      <c r="R151" s="131">
        <f t="shared" si="1"/>
        <v>10191275.789999999</v>
      </c>
      <c r="S151" s="155">
        <f>'PEG - Capital Costs'!X28</f>
        <v>9903134</v>
      </c>
      <c r="T151" s="155">
        <f t="shared" si="32"/>
        <v>17868880.75</v>
      </c>
      <c r="U151" s="131">
        <f t="shared" si="2"/>
        <v>0.78537863639589767</v>
      </c>
      <c r="AE151" s="13"/>
      <c r="AF151" s="13"/>
      <c r="AG151" s="13"/>
      <c r="AH151" s="13"/>
      <c r="AI151" s="13"/>
    </row>
    <row r="152" spans="1:35" ht="14.4">
      <c r="A152" s="126" t="s">
        <v>118</v>
      </c>
      <c r="B152" s="127">
        <v>2021</v>
      </c>
      <c r="C152" s="127">
        <v>65532718.140000001</v>
      </c>
      <c r="D152" s="127">
        <v>13144701.779999999</v>
      </c>
      <c r="E152" s="127">
        <v>-65532718.140000001</v>
      </c>
      <c r="F152" s="127">
        <v>1528044.92</v>
      </c>
      <c r="G152" s="127">
        <v>-1650599.99</v>
      </c>
      <c r="H152" s="127">
        <v>-1060418.3500000001</v>
      </c>
      <c r="I152" s="127">
        <v>-4780972.3</v>
      </c>
      <c r="J152" s="127">
        <v>-3052590.38</v>
      </c>
      <c r="K152" s="127">
        <v>-1147926.8700000001</v>
      </c>
      <c r="L152" s="127">
        <v>-460229.55</v>
      </c>
      <c r="M152" s="127">
        <v>0</v>
      </c>
      <c r="N152" s="127">
        <v>2520009.2599999998</v>
      </c>
      <c r="O152" s="127">
        <v>111828</v>
      </c>
      <c r="P152" s="127">
        <v>2631837.2599999998</v>
      </c>
      <c r="Q152" s="127">
        <f t="shared" si="0"/>
        <v>7491990.6399999997</v>
      </c>
      <c r="R152" s="127">
        <f t="shared" si="1"/>
        <v>10544581.02</v>
      </c>
      <c r="S152" s="154">
        <f>'PEG - Capital Costs'!X29</f>
        <v>10001626</v>
      </c>
      <c r="T152" s="154">
        <f t="shared" si="32"/>
        <v>17493616.640000001</v>
      </c>
      <c r="U152" s="127">
        <f t="shared" si="2"/>
        <v>0.8021924876259916</v>
      </c>
      <c r="AE152" s="13"/>
      <c r="AF152" s="13"/>
      <c r="AG152" s="13"/>
      <c r="AH152" s="13"/>
      <c r="AI152" s="13"/>
    </row>
    <row r="153" spans="1:35" ht="14.4">
      <c r="A153" s="130" t="s">
        <v>118</v>
      </c>
      <c r="B153" s="131">
        <v>2022</v>
      </c>
      <c r="C153" s="131">
        <v>63548088.630000003</v>
      </c>
      <c r="D153" s="131">
        <v>13771633.699999999</v>
      </c>
      <c r="E153" s="131">
        <v>-63548088.619999997</v>
      </c>
      <c r="F153" s="131">
        <v>1047448.5</v>
      </c>
      <c r="G153" s="131">
        <v>-1664498.33</v>
      </c>
      <c r="H153" s="131">
        <v>-1345703.93</v>
      </c>
      <c r="I153" s="131">
        <v>-5377329.7000000002</v>
      </c>
      <c r="J153" s="131">
        <v>-3277310.81</v>
      </c>
      <c r="K153" s="131">
        <v>-1236731</v>
      </c>
      <c r="L153" s="131">
        <v>-21830.720000000001</v>
      </c>
      <c r="M153" s="131">
        <v>63000</v>
      </c>
      <c r="N153" s="131">
        <v>1958677.72</v>
      </c>
      <c r="O153" s="131">
        <v>319066</v>
      </c>
      <c r="P153" s="131">
        <v>2277743.7200000002</v>
      </c>
      <c r="Q153" s="131">
        <f t="shared" si="0"/>
        <v>8387531.96</v>
      </c>
      <c r="R153" s="131">
        <f t="shared" si="1"/>
        <v>11664842.77</v>
      </c>
      <c r="S153" s="155">
        <f>'PEG - Capital Costs'!X30</f>
        <v>11184053</v>
      </c>
      <c r="T153" s="155">
        <f t="shared" si="32"/>
        <v>19571584.960000001</v>
      </c>
      <c r="U153" s="131">
        <f t="shared" si="2"/>
        <v>0.84701953479927372</v>
      </c>
      <c r="AE153" s="13"/>
      <c r="AF153" s="13"/>
      <c r="AG153" s="13"/>
      <c r="AH153" s="13"/>
      <c r="AI153" s="13"/>
    </row>
    <row r="154" spans="1:35" ht="14.4">
      <c r="A154" s="126" t="s">
        <v>118</v>
      </c>
      <c r="B154" s="127">
        <v>2023</v>
      </c>
      <c r="C154" s="127">
        <v>61048746.909999996</v>
      </c>
      <c r="D154" s="127">
        <v>14229488.859999999</v>
      </c>
      <c r="E154" s="127">
        <v>-61048746.909999996</v>
      </c>
      <c r="F154" s="127">
        <v>1177964.5</v>
      </c>
      <c r="G154" s="127">
        <v>-1668722.92</v>
      </c>
      <c r="H154" s="127">
        <v>-1337791.3700000001</v>
      </c>
      <c r="I154" s="127">
        <v>-5860110.5999999996</v>
      </c>
      <c r="J154" s="127">
        <v>-3607403.52</v>
      </c>
      <c r="K154" s="127">
        <v>-1359217.61</v>
      </c>
      <c r="L154" s="127">
        <v>23358.79</v>
      </c>
      <c r="M154" s="127">
        <v>0</v>
      </c>
      <c r="N154" s="127">
        <v>1597566.13</v>
      </c>
      <c r="O154" s="127">
        <v>36379</v>
      </c>
      <c r="P154" s="127">
        <v>1633945.13</v>
      </c>
      <c r="Q154" s="127">
        <f t="shared" si="0"/>
        <v>8866624.8900000006</v>
      </c>
      <c r="R154" s="127">
        <f t="shared" si="1"/>
        <v>12474028.41</v>
      </c>
      <c r="S154" s="154">
        <f>'PEG - Capital Costs'!X31</f>
        <v>13749241</v>
      </c>
      <c r="T154" s="154">
        <f t="shared" si="32"/>
        <v>22615865.890000001</v>
      </c>
      <c r="U154" s="127">
        <f t="shared" si="2"/>
        <v>0.87663222008383512</v>
      </c>
      <c r="AE154" s="13"/>
      <c r="AF154" s="13"/>
      <c r="AG154" s="13"/>
      <c r="AH154" s="13"/>
      <c r="AI154" s="13"/>
    </row>
    <row r="155" spans="1:35" ht="14.4">
      <c r="A155" s="130" t="s">
        <v>119</v>
      </c>
      <c r="B155" s="131">
        <v>2015</v>
      </c>
      <c r="C155" s="131">
        <v>71472888.040000007</v>
      </c>
      <c r="D155" s="131">
        <v>12404295.449999999</v>
      </c>
      <c r="E155" s="131">
        <v>-71472888.040000007</v>
      </c>
      <c r="F155" s="131">
        <v>703860.61</v>
      </c>
      <c r="G155" s="131">
        <v>-904644.56</v>
      </c>
      <c r="H155" s="131">
        <v>-1290959.99</v>
      </c>
      <c r="I155" s="131">
        <v>-3158872.83</v>
      </c>
      <c r="J155" s="131">
        <v>-2428856.2599999998</v>
      </c>
      <c r="K155" s="131">
        <v>-1971975.39</v>
      </c>
      <c r="L155" s="131">
        <v>-94000</v>
      </c>
      <c r="M155" s="131">
        <v>0</v>
      </c>
      <c r="N155" s="131">
        <v>3258847.03</v>
      </c>
      <c r="O155" s="131">
        <v>-18518</v>
      </c>
      <c r="P155" s="131">
        <v>3240329.03</v>
      </c>
      <c r="Q155" s="131">
        <f t="shared" si="0"/>
        <v>5354477.38</v>
      </c>
      <c r="R155" s="131">
        <f t="shared" si="1"/>
        <v>7783333.6399999997</v>
      </c>
      <c r="S155" s="131"/>
      <c r="T155" s="131"/>
      <c r="U155" s="131">
        <f t="shared" si="2"/>
        <v>0.62747083632226774</v>
      </c>
      <c r="AE155" s="13"/>
      <c r="AF155" s="13"/>
      <c r="AG155" s="13"/>
      <c r="AH155" s="13"/>
      <c r="AI155" s="13"/>
    </row>
    <row r="156" spans="1:35" ht="14.4">
      <c r="A156" s="126" t="s">
        <v>119</v>
      </c>
      <c r="B156" s="127">
        <v>2016</v>
      </c>
      <c r="C156" s="127">
        <v>78718904.739999995</v>
      </c>
      <c r="D156" s="127">
        <v>10799954.48</v>
      </c>
      <c r="E156" s="127">
        <v>-78718904.760000005</v>
      </c>
      <c r="F156" s="127">
        <v>841505.38</v>
      </c>
      <c r="G156" s="127">
        <v>-904318.26</v>
      </c>
      <c r="H156" s="127">
        <v>-1228752.21</v>
      </c>
      <c r="I156" s="127">
        <v>-3609931.39</v>
      </c>
      <c r="J156" s="127">
        <v>-2156996.08</v>
      </c>
      <c r="K156" s="127">
        <v>-1739453.56</v>
      </c>
      <c r="L156" s="127">
        <v>-266000.03999999998</v>
      </c>
      <c r="M156" s="127">
        <v>0</v>
      </c>
      <c r="N156" s="127">
        <v>1736008.29999999</v>
      </c>
      <c r="O156" s="127">
        <v>-22973</v>
      </c>
      <c r="P156" s="127">
        <v>1713035.29999999</v>
      </c>
      <c r="Q156" s="127">
        <f t="shared" si="0"/>
        <v>5743001.8599999994</v>
      </c>
      <c r="R156" s="127">
        <f t="shared" si="1"/>
        <v>7899997.9399999995</v>
      </c>
      <c r="S156" s="127"/>
      <c r="T156" s="127"/>
      <c r="U156" s="127">
        <f t="shared" si="2"/>
        <v>0.73148437381191622</v>
      </c>
      <c r="AE156" s="13"/>
      <c r="AF156" s="13"/>
      <c r="AG156" s="13"/>
      <c r="AH156" s="13"/>
      <c r="AI156" s="13"/>
    </row>
    <row r="157" spans="1:35" ht="14.4">
      <c r="A157" s="130" t="s">
        <v>119</v>
      </c>
      <c r="B157" s="131">
        <v>2017</v>
      </c>
      <c r="C157" s="131">
        <v>71071414.420000002</v>
      </c>
      <c r="D157" s="131">
        <v>10890141.789999999</v>
      </c>
      <c r="E157" s="131">
        <v>-71071414.870000005</v>
      </c>
      <c r="F157" s="131">
        <v>977012.06</v>
      </c>
      <c r="G157" s="131">
        <v>-915159.95</v>
      </c>
      <c r="H157" s="131">
        <v>-1353625.26</v>
      </c>
      <c r="I157" s="131">
        <v>-3430038.92</v>
      </c>
      <c r="J157" s="131">
        <v>-2264308.64</v>
      </c>
      <c r="K157" s="131">
        <v>-1498971.35</v>
      </c>
      <c r="L157" s="131">
        <v>-230999.98</v>
      </c>
      <c r="M157" s="131">
        <v>0</v>
      </c>
      <c r="N157" s="131">
        <v>2174049.2999999998</v>
      </c>
      <c r="O157" s="131">
        <v>-67822</v>
      </c>
      <c r="P157" s="131">
        <v>2106227.2999999998</v>
      </c>
      <c r="Q157" s="131">
        <f t="shared" si="0"/>
        <v>5698824.1299999999</v>
      </c>
      <c r="R157" s="131">
        <f t="shared" si="1"/>
        <v>7963132.7699999996</v>
      </c>
      <c r="S157" s="131"/>
      <c r="T157" s="131"/>
      <c r="U157" s="131">
        <f t="shared" si="2"/>
        <v>0.73122397518388971</v>
      </c>
      <c r="AE157" s="13"/>
      <c r="AF157" s="13"/>
      <c r="AG157" s="13"/>
      <c r="AH157" s="13"/>
      <c r="AI157" s="13"/>
    </row>
    <row r="158" spans="1:35" ht="14.4">
      <c r="A158" s="126" t="s">
        <v>119</v>
      </c>
      <c r="B158" s="127">
        <v>2018</v>
      </c>
      <c r="C158" s="127">
        <v>68149862.290000007</v>
      </c>
      <c r="D158" s="127">
        <v>11417315.24</v>
      </c>
      <c r="E158" s="127">
        <v>-68149862.25</v>
      </c>
      <c r="F158" s="127">
        <v>1659653.98</v>
      </c>
      <c r="G158" s="127">
        <v>-1124677.1399999999</v>
      </c>
      <c r="H158" s="127">
        <v>-1477327.82</v>
      </c>
      <c r="I158" s="127">
        <v>-3785558.71</v>
      </c>
      <c r="J158" s="127">
        <v>-2388517.6800000002</v>
      </c>
      <c r="K158" s="127">
        <v>-1583274.86</v>
      </c>
      <c r="L158" s="127">
        <v>-325400</v>
      </c>
      <c r="M158" s="127">
        <v>0</v>
      </c>
      <c r="N158" s="127">
        <v>2392213.0499999998</v>
      </c>
      <c r="O158" s="127">
        <v>82358</v>
      </c>
      <c r="P158" s="127">
        <v>2474571.0499999998</v>
      </c>
      <c r="Q158" s="127">
        <f t="shared" si="0"/>
        <v>6387563.6699999999</v>
      </c>
      <c r="R158" s="127">
        <f t="shared" si="1"/>
        <v>8776081.3499999996</v>
      </c>
      <c r="S158" s="127"/>
      <c r="T158" s="127"/>
      <c r="U158" s="127">
        <f t="shared" si="2"/>
        <v>0.76866418816688464</v>
      </c>
      <c r="AE158" s="13"/>
      <c r="AF158" s="13"/>
      <c r="AG158" s="13"/>
      <c r="AH158" s="13"/>
      <c r="AI158" s="13"/>
    </row>
    <row r="159" spans="1:35" ht="14.4">
      <c r="A159" s="130" t="s">
        <v>119</v>
      </c>
      <c r="B159" s="131">
        <v>2019</v>
      </c>
      <c r="C159" s="131">
        <v>70986401.680000007</v>
      </c>
      <c r="D159" s="131">
        <v>11482983.42</v>
      </c>
      <c r="E159" s="131">
        <v>-70986504.349999994</v>
      </c>
      <c r="F159" s="131">
        <v>1211858.48</v>
      </c>
      <c r="G159" s="131">
        <v>-964463.83</v>
      </c>
      <c r="H159" s="131">
        <v>-1443147.46</v>
      </c>
      <c r="I159" s="131">
        <v>-3706491.14</v>
      </c>
      <c r="J159" s="131">
        <v>-2490305.19</v>
      </c>
      <c r="K159" s="131">
        <v>-1959907.81</v>
      </c>
      <c r="L159" s="131">
        <v>-188224.96</v>
      </c>
      <c r="M159" s="131">
        <v>0</v>
      </c>
      <c r="N159" s="131">
        <v>1942198.8400000201</v>
      </c>
      <c r="O159" s="131">
        <v>-237959</v>
      </c>
      <c r="P159" s="131">
        <v>1704239.8400000201</v>
      </c>
      <c r="Q159" s="131">
        <f t="shared" si="0"/>
        <v>6114102.4299999997</v>
      </c>
      <c r="R159" s="131">
        <f t="shared" si="1"/>
        <v>8604407.6199999992</v>
      </c>
      <c r="S159" s="155">
        <f>'PEG - Capital Costs'!Y27</f>
        <v>8034350</v>
      </c>
      <c r="T159" s="155">
        <f t="shared" ref="T159:T163" si="33">Q159+S159</f>
        <v>14148452.43</v>
      </c>
      <c r="U159" s="131">
        <f t="shared" si="2"/>
        <v>0.7493181262470201</v>
      </c>
      <c r="AE159" s="13"/>
      <c r="AF159" s="13"/>
      <c r="AG159" s="13"/>
      <c r="AH159" s="13"/>
      <c r="AI159" s="13"/>
    </row>
    <row r="160" spans="1:35" ht="14.4">
      <c r="A160" s="126" t="s">
        <v>119</v>
      </c>
      <c r="B160" s="127">
        <v>2020</v>
      </c>
      <c r="C160" s="127">
        <v>72593455.140000001</v>
      </c>
      <c r="D160" s="127">
        <v>11607062.98</v>
      </c>
      <c r="E160" s="127">
        <v>-72593455.159999996</v>
      </c>
      <c r="F160" s="127">
        <v>1070140.03</v>
      </c>
      <c r="G160" s="127">
        <v>-1030977.21</v>
      </c>
      <c r="H160" s="127">
        <v>-1538323.84</v>
      </c>
      <c r="I160" s="127">
        <v>-3608671.08</v>
      </c>
      <c r="J160" s="127">
        <v>-2399762.0299999998</v>
      </c>
      <c r="K160" s="127">
        <v>-2474733.04</v>
      </c>
      <c r="L160" s="127">
        <v>-234092.04</v>
      </c>
      <c r="M160" s="127">
        <v>0</v>
      </c>
      <c r="N160" s="127">
        <v>1390643.75000001</v>
      </c>
      <c r="O160" s="127">
        <v>-79899</v>
      </c>
      <c r="P160" s="127">
        <v>1310744.75000001</v>
      </c>
      <c r="Q160" s="127">
        <f t="shared" si="0"/>
        <v>6177972.1299999999</v>
      </c>
      <c r="R160" s="127">
        <f t="shared" si="1"/>
        <v>8577734.1600000001</v>
      </c>
      <c r="S160" s="154">
        <f>'PEG - Capital Costs'!Y28</f>
        <v>7611894</v>
      </c>
      <c r="T160" s="154">
        <f t="shared" si="33"/>
        <v>13789866.129999999</v>
      </c>
      <c r="U160" s="127">
        <f t="shared" si="2"/>
        <v>0.73900987483054048</v>
      </c>
      <c r="AE160" s="13"/>
      <c r="AF160" s="13"/>
      <c r="AG160" s="13"/>
      <c r="AH160" s="13"/>
      <c r="AI160" s="13"/>
    </row>
    <row r="161" spans="1:35" ht="14.4">
      <c r="A161" s="130" t="s">
        <v>119</v>
      </c>
      <c r="B161" s="131">
        <v>2021</v>
      </c>
      <c r="C161" s="131">
        <v>60719426.68</v>
      </c>
      <c r="D161" s="131">
        <v>11582698.310000001</v>
      </c>
      <c r="E161" s="131">
        <v>-60698855.950000003</v>
      </c>
      <c r="F161" s="131">
        <v>1236323.6499999999</v>
      </c>
      <c r="G161" s="131">
        <v>-755036.33</v>
      </c>
      <c r="H161" s="131">
        <v>-1689466.07</v>
      </c>
      <c r="I161" s="131">
        <v>-3700360.11</v>
      </c>
      <c r="J161" s="131">
        <v>-2281952.3199999998</v>
      </c>
      <c r="K161" s="131">
        <v>-971713.69</v>
      </c>
      <c r="L161" s="131">
        <v>-326430.24</v>
      </c>
      <c r="M161" s="131">
        <v>0</v>
      </c>
      <c r="N161" s="131">
        <v>3114633.9299999899</v>
      </c>
      <c r="O161" s="131">
        <v>80606</v>
      </c>
      <c r="P161" s="131">
        <v>3195239.9299999899</v>
      </c>
      <c r="Q161" s="131">
        <f t="shared" si="0"/>
        <v>6144862.5099999998</v>
      </c>
      <c r="R161" s="131">
        <f t="shared" si="1"/>
        <v>8426814.8300000001</v>
      </c>
      <c r="S161" s="155">
        <f>'PEG - Capital Costs'!Y29</f>
        <v>7585321</v>
      </c>
      <c r="T161" s="155">
        <f t="shared" si="33"/>
        <v>13730183.51</v>
      </c>
      <c r="U161" s="131">
        <f t="shared" si="2"/>
        <v>0.72753469048957731</v>
      </c>
      <c r="AE161" s="13"/>
      <c r="AF161" s="13"/>
      <c r="AG161" s="13"/>
      <c r="AH161" s="13"/>
      <c r="AI161" s="13"/>
    </row>
    <row r="162" spans="1:35" ht="14.4">
      <c r="A162" s="126" t="s">
        <v>119</v>
      </c>
      <c r="B162" s="127">
        <v>2022</v>
      </c>
      <c r="C162" s="127">
        <v>58141145.299999997</v>
      </c>
      <c r="D162" s="127">
        <v>12174084.810000001</v>
      </c>
      <c r="E162" s="127">
        <v>-58141145.299999997</v>
      </c>
      <c r="F162" s="127">
        <v>1204843.58</v>
      </c>
      <c r="G162" s="127">
        <v>-996081.07</v>
      </c>
      <c r="H162" s="127">
        <v>-1907461.81</v>
      </c>
      <c r="I162" s="127">
        <v>-3978065.37</v>
      </c>
      <c r="J162" s="127">
        <v>-2383162.0299999998</v>
      </c>
      <c r="K162" s="127">
        <v>68471.860000000102</v>
      </c>
      <c r="L162" s="127">
        <v>-104399.96</v>
      </c>
      <c r="M162" s="127">
        <v>0</v>
      </c>
      <c r="N162" s="127">
        <v>4078230.01</v>
      </c>
      <c r="O162" s="127">
        <v>303258</v>
      </c>
      <c r="P162" s="127">
        <v>4381488.01</v>
      </c>
      <c r="Q162" s="127">
        <f t="shared" si="0"/>
        <v>6881608.25</v>
      </c>
      <c r="R162" s="127">
        <f t="shared" si="1"/>
        <v>9264770.2799999993</v>
      </c>
      <c r="S162" s="154">
        <f>'PEG - Capital Costs'!Y30</f>
        <v>8356830</v>
      </c>
      <c r="T162" s="154">
        <f t="shared" si="33"/>
        <v>15238438.25</v>
      </c>
      <c r="U162" s="127">
        <f t="shared" si="2"/>
        <v>0.76102396398534689</v>
      </c>
      <c r="AE162" s="13"/>
      <c r="AF162" s="13"/>
      <c r="AG162" s="13"/>
      <c r="AH162" s="13"/>
      <c r="AI162" s="13"/>
    </row>
    <row r="163" spans="1:35" ht="14.4">
      <c r="A163" s="130" t="s">
        <v>119</v>
      </c>
      <c r="B163" s="131">
        <v>2023</v>
      </c>
      <c r="C163" s="131">
        <v>62317681.369999997</v>
      </c>
      <c r="D163" s="131">
        <v>13327558.49</v>
      </c>
      <c r="E163" s="131">
        <v>-62317681.369999997</v>
      </c>
      <c r="F163" s="131">
        <v>1409887.24</v>
      </c>
      <c r="G163" s="131">
        <v>-1127214.5</v>
      </c>
      <c r="H163" s="131">
        <v>-1817482.74</v>
      </c>
      <c r="I163" s="131">
        <v>-4659756.5</v>
      </c>
      <c r="J163" s="131">
        <v>-2504919.81</v>
      </c>
      <c r="K163" s="131">
        <v>-2288573.0099999998</v>
      </c>
      <c r="L163" s="131">
        <v>-373312</v>
      </c>
      <c r="M163" s="131">
        <v>-120510</v>
      </c>
      <c r="N163" s="131">
        <v>1845677.17</v>
      </c>
      <c r="O163" s="131">
        <v>-55517</v>
      </c>
      <c r="P163" s="131">
        <v>1790160.17</v>
      </c>
      <c r="Q163" s="131">
        <f t="shared" si="0"/>
        <v>7604453.7400000002</v>
      </c>
      <c r="R163" s="131">
        <f t="shared" si="1"/>
        <v>10109373.550000001</v>
      </c>
      <c r="S163" s="155">
        <f>'PEG - Capital Costs'!Y31</f>
        <v>9934514</v>
      </c>
      <c r="T163" s="155">
        <f t="shared" si="33"/>
        <v>17538967.740000002</v>
      </c>
      <c r="U163" s="131">
        <f t="shared" si="2"/>
        <v>0.75853154631325126</v>
      </c>
      <c r="AE163" s="13"/>
      <c r="AF163" s="13"/>
      <c r="AG163" s="13"/>
      <c r="AH163" s="13"/>
      <c r="AI163" s="13"/>
    </row>
    <row r="164" spans="1:35" ht="14.4">
      <c r="A164" s="126" t="s">
        <v>120</v>
      </c>
      <c r="B164" s="127">
        <v>2015</v>
      </c>
      <c r="C164" s="127">
        <v>8851334.1099999994</v>
      </c>
      <c r="D164" s="127">
        <v>1805084.64</v>
      </c>
      <c r="E164" s="127">
        <v>-8851332.1199999992</v>
      </c>
      <c r="F164" s="127">
        <v>233556.36</v>
      </c>
      <c r="G164" s="127">
        <v>-427285.43</v>
      </c>
      <c r="H164" s="127">
        <v>-297333.89</v>
      </c>
      <c r="I164" s="127">
        <v>-898945.27</v>
      </c>
      <c r="J164" s="127">
        <v>-217683</v>
      </c>
      <c r="K164" s="127">
        <v>-3341.23</v>
      </c>
      <c r="L164" s="127">
        <v>65621.899999999994</v>
      </c>
      <c r="M164" s="127">
        <v>0</v>
      </c>
      <c r="N164" s="127">
        <v>259676.070000001</v>
      </c>
      <c r="O164" s="127"/>
      <c r="P164" s="127">
        <v>259676.070000001</v>
      </c>
      <c r="Q164" s="127">
        <f t="shared" si="0"/>
        <v>1623564.59</v>
      </c>
      <c r="R164" s="127">
        <f t="shared" si="1"/>
        <v>1841247.59</v>
      </c>
      <c r="S164" s="127"/>
      <c r="T164" s="127"/>
      <c r="U164" s="127">
        <f t="shared" si="2"/>
        <v>1.0200339359156034</v>
      </c>
      <c r="AE164" s="13"/>
      <c r="AF164" s="13"/>
      <c r="AG164" s="13"/>
      <c r="AH164" s="13"/>
      <c r="AI164" s="13"/>
    </row>
    <row r="165" spans="1:35" ht="14.4">
      <c r="A165" s="130" t="s">
        <v>120</v>
      </c>
      <c r="B165" s="131">
        <v>2016</v>
      </c>
      <c r="C165" s="131">
        <v>9564816.1300000008</v>
      </c>
      <c r="D165" s="131">
        <v>1821508.53</v>
      </c>
      <c r="E165" s="131">
        <v>-9564814.9499999993</v>
      </c>
      <c r="F165" s="131">
        <v>179180.41</v>
      </c>
      <c r="G165" s="131">
        <v>-514921.84</v>
      </c>
      <c r="H165" s="131">
        <v>-307190.98</v>
      </c>
      <c r="I165" s="131">
        <v>-927706.28</v>
      </c>
      <c r="J165" s="131">
        <v>-210482.65</v>
      </c>
      <c r="K165" s="131">
        <v>-3002.3</v>
      </c>
      <c r="L165" s="131">
        <v>0</v>
      </c>
      <c r="M165" s="131">
        <v>0</v>
      </c>
      <c r="N165" s="131">
        <v>37386.070000000698</v>
      </c>
      <c r="O165" s="131">
        <v>0</v>
      </c>
      <c r="P165" s="131">
        <v>37386.070000000698</v>
      </c>
      <c r="Q165" s="131">
        <f t="shared" si="0"/>
        <v>1749819.1</v>
      </c>
      <c r="R165" s="131">
        <f t="shared" si="1"/>
        <v>1960301.75</v>
      </c>
      <c r="S165" s="131"/>
      <c r="T165" s="131"/>
      <c r="U165" s="131">
        <f t="shared" si="2"/>
        <v>1.0761968542634275</v>
      </c>
      <c r="AE165" s="13"/>
      <c r="AF165" s="13"/>
      <c r="AG165" s="13"/>
      <c r="AH165" s="13"/>
      <c r="AI165" s="13"/>
    </row>
    <row r="166" spans="1:35" ht="14.4">
      <c r="A166" s="126" t="s">
        <v>120</v>
      </c>
      <c r="B166" s="127">
        <v>2017</v>
      </c>
      <c r="C166" s="127">
        <v>8701255.4800000004</v>
      </c>
      <c r="D166" s="127">
        <v>1853169.1</v>
      </c>
      <c r="E166" s="127">
        <v>-8701255.9499999993</v>
      </c>
      <c r="F166" s="127">
        <v>186698.61</v>
      </c>
      <c r="G166" s="127">
        <v>-417266.95</v>
      </c>
      <c r="H166" s="127">
        <v>-324830.3</v>
      </c>
      <c r="I166" s="127">
        <v>-963688.3</v>
      </c>
      <c r="J166" s="127">
        <v>-318109.59999999998</v>
      </c>
      <c r="K166" s="127">
        <v>-4751.16</v>
      </c>
      <c r="L166" s="127">
        <v>0</v>
      </c>
      <c r="M166" s="127">
        <v>0</v>
      </c>
      <c r="N166" s="127">
        <v>11220.930000000701</v>
      </c>
      <c r="O166" s="127">
        <v>0</v>
      </c>
      <c r="P166" s="127">
        <v>11220.930000000701</v>
      </c>
      <c r="Q166" s="127">
        <f t="shared" si="0"/>
        <v>1705785.55</v>
      </c>
      <c r="R166" s="127">
        <f t="shared" si="1"/>
        <v>2023895.15</v>
      </c>
      <c r="S166" s="127"/>
      <c r="T166" s="127"/>
      <c r="U166" s="127">
        <f t="shared" si="2"/>
        <v>1.0921265361050969</v>
      </c>
      <c r="AE166" s="13"/>
      <c r="AF166" s="13"/>
      <c r="AG166" s="13"/>
      <c r="AH166" s="13"/>
      <c r="AI166" s="13"/>
    </row>
    <row r="167" spans="1:35" ht="14.4">
      <c r="A167" s="130" t="s">
        <v>120</v>
      </c>
      <c r="B167" s="131">
        <v>2018</v>
      </c>
      <c r="C167" s="131">
        <v>8045087.4500000002</v>
      </c>
      <c r="D167" s="131">
        <v>1917123.12</v>
      </c>
      <c r="E167" s="131">
        <v>-8045087.5199999996</v>
      </c>
      <c r="F167" s="131">
        <v>237318.44</v>
      </c>
      <c r="G167" s="131">
        <v>-408735.95</v>
      </c>
      <c r="H167" s="131">
        <v>-295603.37</v>
      </c>
      <c r="I167" s="131">
        <v>-1021175.52</v>
      </c>
      <c r="J167" s="131">
        <v>-329409.95</v>
      </c>
      <c r="K167" s="131">
        <v>-8811.23</v>
      </c>
      <c r="L167" s="131">
        <v>-11155.78</v>
      </c>
      <c r="M167" s="131">
        <v>0</v>
      </c>
      <c r="N167" s="131">
        <v>79549.690000000803</v>
      </c>
      <c r="O167" s="131">
        <v>0</v>
      </c>
      <c r="P167" s="131">
        <v>79549.690000000803</v>
      </c>
      <c r="Q167" s="131">
        <f t="shared" si="0"/>
        <v>1725514.84</v>
      </c>
      <c r="R167" s="131">
        <f t="shared" si="1"/>
        <v>2054924.79</v>
      </c>
      <c r="S167" s="131"/>
      <c r="T167" s="131"/>
      <c r="U167" s="131">
        <f t="shared" si="2"/>
        <v>1.0718794054291099</v>
      </c>
      <c r="AE167" s="13"/>
      <c r="AF167" s="13"/>
      <c r="AG167" s="13"/>
      <c r="AH167" s="13"/>
      <c r="AI167" s="13"/>
    </row>
    <row r="168" spans="1:35" ht="14.4">
      <c r="A168" s="126" t="s">
        <v>120</v>
      </c>
      <c r="B168" s="127">
        <v>2019</v>
      </c>
      <c r="C168" s="127">
        <v>8654604.4299999997</v>
      </c>
      <c r="D168" s="127">
        <v>1919322.84</v>
      </c>
      <c r="E168" s="127">
        <v>-8654604.4100000001</v>
      </c>
      <c r="F168" s="127">
        <v>281439.90999999997</v>
      </c>
      <c r="G168" s="127">
        <v>-528615.56000000006</v>
      </c>
      <c r="H168" s="127">
        <v>-236434.52</v>
      </c>
      <c r="I168" s="127">
        <v>-1013042.43</v>
      </c>
      <c r="J168" s="127">
        <v>-345810.58</v>
      </c>
      <c r="K168" s="127">
        <v>-10061.93</v>
      </c>
      <c r="L168" s="127">
        <v>0</v>
      </c>
      <c r="M168" s="127">
        <v>0</v>
      </c>
      <c r="N168" s="127">
        <v>66797.749999999403</v>
      </c>
      <c r="O168" s="127">
        <v>0</v>
      </c>
      <c r="P168" s="127">
        <v>66797.749999999403</v>
      </c>
      <c r="Q168" s="127">
        <f t="shared" si="0"/>
        <v>1778092.5100000002</v>
      </c>
      <c r="R168" s="127">
        <f t="shared" si="1"/>
        <v>2123903.0900000003</v>
      </c>
      <c r="S168" s="154">
        <f>'PEG - Capital Costs'!Z27</f>
        <v>931036</v>
      </c>
      <c r="T168" s="154">
        <f t="shared" ref="T168:T172" si="34">Q168+S168</f>
        <v>2709128.5100000002</v>
      </c>
      <c r="U168" s="127">
        <f t="shared" si="2"/>
        <v>1.1065898064340234</v>
      </c>
      <c r="AE168" s="13"/>
      <c r="AF168" s="13"/>
      <c r="AG168" s="13"/>
      <c r="AH168" s="13"/>
      <c r="AI168" s="13"/>
    </row>
    <row r="169" spans="1:35" ht="14.4">
      <c r="A169" s="130" t="s">
        <v>120</v>
      </c>
      <c r="B169" s="131">
        <v>2020</v>
      </c>
      <c r="C169" s="131">
        <v>10211746.300000001</v>
      </c>
      <c r="D169" s="131">
        <v>1892623.38</v>
      </c>
      <c r="E169" s="131">
        <v>-10211746.310000001</v>
      </c>
      <c r="F169" s="131">
        <v>339332.39</v>
      </c>
      <c r="G169" s="131">
        <v>-511799.18</v>
      </c>
      <c r="H169" s="131">
        <v>-201124.7</v>
      </c>
      <c r="I169" s="131">
        <v>-984360.27</v>
      </c>
      <c r="J169" s="131">
        <v>-379365.66</v>
      </c>
      <c r="K169" s="131">
        <v>-5652.4</v>
      </c>
      <c r="L169" s="131">
        <v>0</v>
      </c>
      <c r="M169" s="131">
        <v>0</v>
      </c>
      <c r="N169" s="131">
        <v>149653.549999999</v>
      </c>
      <c r="O169" s="131">
        <v>0</v>
      </c>
      <c r="P169" s="131">
        <v>149653.549999999</v>
      </c>
      <c r="Q169" s="131">
        <f t="shared" si="0"/>
        <v>1697284.15</v>
      </c>
      <c r="R169" s="131">
        <f t="shared" si="1"/>
        <v>2076649.8099999998</v>
      </c>
      <c r="S169" s="155">
        <f>'PEG - Capital Costs'!Z28</f>
        <v>899994</v>
      </c>
      <c r="T169" s="155">
        <f t="shared" si="34"/>
        <v>2597278.15</v>
      </c>
      <c r="U169" s="131">
        <f t="shared" si="2"/>
        <v>1.0972335182713424</v>
      </c>
      <c r="AE169" s="13"/>
      <c r="AF169" s="13"/>
      <c r="AG169" s="13"/>
      <c r="AH169" s="13"/>
      <c r="AI169" s="13"/>
    </row>
    <row r="170" spans="1:35" ht="14.4">
      <c r="A170" s="126" t="s">
        <v>120</v>
      </c>
      <c r="B170" s="127">
        <v>2021</v>
      </c>
      <c r="C170" s="127">
        <v>8604025.25</v>
      </c>
      <c r="D170" s="127">
        <v>1942946.26</v>
      </c>
      <c r="E170" s="127">
        <v>-8604075.2300000004</v>
      </c>
      <c r="F170" s="127">
        <v>267030.32</v>
      </c>
      <c r="G170" s="127">
        <v>-405442.69</v>
      </c>
      <c r="H170" s="127">
        <v>-225913.5</v>
      </c>
      <c r="I170" s="127">
        <v>-1041477.4</v>
      </c>
      <c r="J170" s="127">
        <v>-392597.99</v>
      </c>
      <c r="K170" s="127">
        <v>-4162.5600000000004</v>
      </c>
      <c r="L170" s="127">
        <v>0</v>
      </c>
      <c r="M170" s="127">
        <v>0</v>
      </c>
      <c r="N170" s="127">
        <v>140332.459999999</v>
      </c>
      <c r="O170" s="127">
        <v>0</v>
      </c>
      <c r="P170" s="127">
        <v>140332.459999999</v>
      </c>
      <c r="Q170" s="127">
        <f t="shared" si="0"/>
        <v>1672833.5899999999</v>
      </c>
      <c r="R170" s="127">
        <f t="shared" si="1"/>
        <v>2065431.5799999998</v>
      </c>
      <c r="S170" s="154">
        <f>'PEG - Capital Costs'!Z29</f>
        <v>895093</v>
      </c>
      <c r="T170" s="154">
        <f t="shared" si="34"/>
        <v>2567926.59</v>
      </c>
      <c r="U170" s="127">
        <f t="shared" si="2"/>
        <v>1.0630410230697784</v>
      </c>
      <c r="AE170" s="13"/>
      <c r="AF170" s="13"/>
      <c r="AG170" s="13"/>
      <c r="AH170" s="13"/>
      <c r="AI170" s="13"/>
    </row>
    <row r="171" spans="1:35" ht="14.4">
      <c r="A171" s="130" t="s">
        <v>120</v>
      </c>
      <c r="B171" s="131">
        <v>2022</v>
      </c>
      <c r="C171" s="131">
        <v>8798623.7400000002</v>
      </c>
      <c r="D171" s="131">
        <v>2000108.42</v>
      </c>
      <c r="E171" s="131">
        <v>-8798624.6999999993</v>
      </c>
      <c r="F171" s="131">
        <v>281245.71000000002</v>
      </c>
      <c r="G171" s="131">
        <v>-466952.49</v>
      </c>
      <c r="H171" s="131">
        <v>-258055.63</v>
      </c>
      <c r="I171" s="131">
        <v>-1097963.72</v>
      </c>
      <c r="J171" s="131">
        <v>-376128.89</v>
      </c>
      <c r="K171" s="131">
        <v>-17615.5</v>
      </c>
      <c r="L171" s="131">
        <v>0</v>
      </c>
      <c r="M171" s="131">
        <v>0</v>
      </c>
      <c r="N171" s="131">
        <v>64636.940000000803</v>
      </c>
      <c r="O171" s="131">
        <v>0</v>
      </c>
      <c r="P171" s="131">
        <v>64636.940000000803</v>
      </c>
      <c r="Q171" s="131">
        <f t="shared" si="0"/>
        <v>1822971.8399999999</v>
      </c>
      <c r="R171" s="131">
        <f t="shared" si="1"/>
        <v>2199100.73</v>
      </c>
      <c r="S171" s="155">
        <f>'PEG - Capital Costs'!Z30</f>
        <v>996971</v>
      </c>
      <c r="T171" s="155">
        <f t="shared" si="34"/>
        <v>2819942.84</v>
      </c>
      <c r="U171" s="131">
        <f t="shared" si="2"/>
        <v>1.0994907616058134</v>
      </c>
      <c r="AE171" s="13"/>
      <c r="AF171" s="13"/>
      <c r="AG171" s="13"/>
      <c r="AH171" s="13"/>
      <c r="AI171" s="13"/>
    </row>
    <row r="172" spans="1:35" ht="14.4">
      <c r="A172" s="126" t="s">
        <v>120</v>
      </c>
      <c r="B172" s="127">
        <v>2023</v>
      </c>
      <c r="C172" s="127">
        <v>8414511.8499999996</v>
      </c>
      <c r="D172" s="127">
        <v>2162716.91</v>
      </c>
      <c r="E172" s="127">
        <v>-8414511.8399999999</v>
      </c>
      <c r="F172" s="127">
        <v>430550.29</v>
      </c>
      <c r="G172" s="127">
        <v>-489224.27</v>
      </c>
      <c r="H172" s="127">
        <v>-351756.26</v>
      </c>
      <c r="I172" s="127">
        <v>-1213624.51</v>
      </c>
      <c r="J172" s="127">
        <v>-345498.97</v>
      </c>
      <c r="K172" s="127">
        <v>-42081.39</v>
      </c>
      <c r="L172" s="127">
        <v>0</v>
      </c>
      <c r="M172" s="127">
        <v>0</v>
      </c>
      <c r="N172" s="127">
        <v>151081.81</v>
      </c>
      <c r="O172" s="127">
        <v>0</v>
      </c>
      <c r="P172" s="127">
        <v>151081.81</v>
      </c>
      <c r="Q172" s="127">
        <f t="shared" si="0"/>
        <v>2054605.04</v>
      </c>
      <c r="R172" s="127">
        <f t="shared" si="1"/>
        <v>2400104.0099999998</v>
      </c>
      <c r="S172" s="154">
        <f>'PEG - Capital Costs'!Z31</f>
        <v>1185896</v>
      </c>
      <c r="T172" s="154">
        <f t="shared" si="34"/>
        <v>3240501.04</v>
      </c>
      <c r="U172" s="127">
        <f t="shared" si="2"/>
        <v>1.1097633716656885</v>
      </c>
      <c r="AE172" s="13"/>
      <c r="AF172" s="13"/>
      <c r="AG172" s="13"/>
      <c r="AH172" s="13"/>
      <c r="AI172" s="13"/>
    </row>
    <row r="173" spans="1:35" ht="14.4">
      <c r="A173" s="130" t="s">
        <v>301</v>
      </c>
      <c r="B173" s="131">
        <v>2015</v>
      </c>
      <c r="C173" s="131">
        <v>290194455.05000001</v>
      </c>
      <c r="D173" s="131">
        <v>49356371.270000003</v>
      </c>
      <c r="E173" s="131">
        <v>-290194455.19999999</v>
      </c>
      <c r="F173" s="131">
        <v>3174523.24</v>
      </c>
      <c r="G173" s="131">
        <v>-4434973.46</v>
      </c>
      <c r="H173" s="131">
        <v>-4318158.55</v>
      </c>
      <c r="I173" s="131">
        <v>-17951314.600000001</v>
      </c>
      <c r="J173" s="131">
        <v>-9046744.4700000007</v>
      </c>
      <c r="K173" s="131">
        <v>-7167561.9299999997</v>
      </c>
      <c r="L173" s="131">
        <v>-706224.6</v>
      </c>
      <c r="M173" s="131">
        <v>-138102</v>
      </c>
      <c r="N173" s="131">
        <v>8767814.7500000093</v>
      </c>
      <c r="O173" s="131"/>
      <c r="P173" s="131">
        <v>8767814.7500000093</v>
      </c>
      <c r="Q173" s="131">
        <f t="shared" si="0"/>
        <v>26704446.609999999</v>
      </c>
      <c r="R173" s="131">
        <f t="shared" si="1"/>
        <v>35751191.079999998</v>
      </c>
      <c r="S173" s="131"/>
      <c r="T173" s="131"/>
      <c r="U173" s="131">
        <f t="shared" si="2"/>
        <v>0.72434804585665391</v>
      </c>
      <c r="AE173" s="13"/>
      <c r="AF173" s="13"/>
      <c r="AG173" s="13"/>
      <c r="AH173" s="13"/>
      <c r="AI173" s="13"/>
    </row>
    <row r="174" spans="1:35" ht="14.4">
      <c r="A174" s="126" t="s">
        <v>301</v>
      </c>
      <c r="B174" s="127">
        <v>2016</v>
      </c>
      <c r="C174" s="127">
        <v>326379863.12</v>
      </c>
      <c r="D174" s="127">
        <v>50021422.68</v>
      </c>
      <c r="E174" s="127">
        <v>-326379864.02999997</v>
      </c>
      <c r="F174" s="127">
        <v>3483619.72</v>
      </c>
      <c r="G174" s="127">
        <v>-4628134.9800000004</v>
      </c>
      <c r="H174" s="127">
        <v>-4478292.8499999996</v>
      </c>
      <c r="I174" s="127">
        <v>-18676534.870000001</v>
      </c>
      <c r="J174" s="127">
        <v>-9267957.25</v>
      </c>
      <c r="K174" s="127">
        <v>-6155935.6500000004</v>
      </c>
      <c r="L174" s="127">
        <v>-694270.4</v>
      </c>
      <c r="M174" s="127">
        <v>-773586</v>
      </c>
      <c r="N174" s="127">
        <v>8830329.49000003</v>
      </c>
      <c r="O174" s="127">
        <v>-165258</v>
      </c>
      <c r="P174" s="127">
        <v>8665071.49000003</v>
      </c>
      <c r="Q174" s="127">
        <f t="shared" si="0"/>
        <v>27782962.700000003</v>
      </c>
      <c r="R174" s="127">
        <f t="shared" si="1"/>
        <v>37050919.950000003</v>
      </c>
      <c r="S174" s="127"/>
      <c r="T174" s="127"/>
      <c r="U174" s="127">
        <f t="shared" si="2"/>
        <v>0.7407010429716151</v>
      </c>
      <c r="AE174" s="13"/>
      <c r="AF174" s="13"/>
      <c r="AG174" s="13"/>
      <c r="AH174" s="13"/>
      <c r="AI174" s="13"/>
    </row>
    <row r="175" spans="1:35" ht="14.4">
      <c r="A175" s="130" t="s">
        <v>301</v>
      </c>
      <c r="B175" s="131">
        <v>2017</v>
      </c>
      <c r="C175" s="131">
        <v>292212425.13</v>
      </c>
      <c r="D175" s="131">
        <v>50941690.789999999</v>
      </c>
      <c r="E175" s="131">
        <v>-292212424.81999999</v>
      </c>
      <c r="F175" s="131">
        <v>2354809.59</v>
      </c>
      <c r="G175" s="131">
        <v>-4682777.38</v>
      </c>
      <c r="H175" s="131">
        <v>-4151935.5</v>
      </c>
      <c r="I175" s="131">
        <v>-18950650.789999999</v>
      </c>
      <c r="J175" s="131">
        <v>-9081086.8200000003</v>
      </c>
      <c r="K175" s="131">
        <v>-5932295.1299999999</v>
      </c>
      <c r="L175" s="131">
        <v>-1266763.96</v>
      </c>
      <c r="M175" s="131">
        <v>-246093</v>
      </c>
      <c r="N175" s="131">
        <v>8984898.1100000292</v>
      </c>
      <c r="O175" s="131">
        <v>-93713</v>
      </c>
      <c r="P175" s="131">
        <v>8891185.1100000292</v>
      </c>
      <c r="Q175" s="131">
        <f t="shared" si="0"/>
        <v>27785363.669999998</v>
      </c>
      <c r="R175" s="131">
        <f t="shared" si="1"/>
        <v>36866450.489999995</v>
      </c>
      <c r="S175" s="131"/>
      <c r="T175" s="131"/>
      <c r="U175" s="131">
        <f t="shared" si="2"/>
        <v>0.72369899621072231</v>
      </c>
      <c r="AE175" s="13"/>
      <c r="AF175" s="13"/>
      <c r="AG175" s="13"/>
      <c r="AH175" s="13"/>
      <c r="AI175" s="13"/>
    </row>
    <row r="176" spans="1:35" ht="14.4">
      <c r="A176" s="126" t="s">
        <v>301</v>
      </c>
      <c r="B176" s="127">
        <v>2018</v>
      </c>
      <c r="C176" s="127">
        <v>290091655.88999999</v>
      </c>
      <c r="D176" s="127">
        <v>51637489.75</v>
      </c>
      <c r="E176" s="127">
        <v>-290091656.88999999</v>
      </c>
      <c r="F176" s="127">
        <v>2145305.0099999998</v>
      </c>
      <c r="G176" s="127">
        <v>-4746228.57</v>
      </c>
      <c r="H176" s="127">
        <v>-4660660.71</v>
      </c>
      <c r="I176" s="127">
        <v>-19356062.379999999</v>
      </c>
      <c r="J176" s="127">
        <v>-8861207.9800000004</v>
      </c>
      <c r="K176" s="127">
        <v>-5893517.6200000001</v>
      </c>
      <c r="L176" s="127">
        <v>-1451567.49</v>
      </c>
      <c r="M176" s="127">
        <v>108724</v>
      </c>
      <c r="N176" s="127">
        <v>8922273.0099999998</v>
      </c>
      <c r="O176" s="127">
        <v>301227</v>
      </c>
      <c r="P176" s="127">
        <v>9223500.0099999998</v>
      </c>
      <c r="Q176" s="127">
        <f t="shared" si="0"/>
        <v>28762951.66</v>
      </c>
      <c r="R176" s="127">
        <f t="shared" si="1"/>
        <v>37624159.640000001</v>
      </c>
      <c r="S176" s="127"/>
      <c r="T176" s="127"/>
      <c r="U176" s="127">
        <f t="shared" si="2"/>
        <v>0.72862100427722676</v>
      </c>
      <c r="AE176" s="13"/>
      <c r="AF176" s="13"/>
      <c r="AG176" s="13"/>
      <c r="AH176" s="13"/>
      <c r="AI176" s="13"/>
    </row>
    <row r="177" spans="1:35" ht="14.4">
      <c r="A177" s="130" t="s">
        <v>301</v>
      </c>
      <c r="B177" s="131">
        <v>2019</v>
      </c>
      <c r="C177" s="131">
        <v>299551417.06</v>
      </c>
      <c r="D177" s="131">
        <v>51877880.43</v>
      </c>
      <c r="E177" s="131">
        <v>-299551417.14999998</v>
      </c>
      <c r="F177" s="131">
        <v>2826622.43</v>
      </c>
      <c r="G177" s="131">
        <v>-5371042.54</v>
      </c>
      <c r="H177" s="131">
        <v>-4394413.05</v>
      </c>
      <c r="I177" s="131">
        <v>-20123481.010000002</v>
      </c>
      <c r="J177" s="131">
        <v>-9537178.5299999993</v>
      </c>
      <c r="K177" s="131">
        <v>-5970346.6299999999</v>
      </c>
      <c r="L177" s="131">
        <v>191165.2</v>
      </c>
      <c r="M177" s="131">
        <v>-516213.46</v>
      </c>
      <c r="N177" s="131">
        <v>8982992.7500000298</v>
      </c>
      <c r="O177" s="131">
        <v>-164263</v>
      </c>
      <c r="P177" s="131">
        <v>8818729.7500000298</v>
      </c>
      <c r="Q177" s="131">
        <f t="shared" si="0"/>
        <v>29888936.600000001</v>
      </c>
      <c r="R177" s="131">
        <f t="shared" si="1"/>
        <v>39426115.130000003</v>
      </c>
      <c r="S177" s="131">
        <f>'PEG - Capital Costs'!CB27</f>
        <v>0</v>
      </c>
      <c r="T177" s="28"/>
      <c r="U177" s="131">
        <f t="shared" si="2"/>
        <v>0.75997929759675809</v>
      </c>
      <c r="AE177" s="13"/>
      <c r="AF177" s="13"/>
      <c r="AG177" s="13"/>
      <c r="AH177" s="13"/>
      <c r="AI177" s="13"/>
    </row>
    <row r="178" spans="1:35" ht="14.4">
      <c r="A178" s="126" t="s">
        <v>301</v>
      </c>
      <c r="B178" s="127">
        <v>2020</v>
      </c>
      <c r="C178" s="127">
        <v>327976377.76999998</v>
      </c>
      <c r="D178" s="127">
        <v>53393837.880000003</v>
      </c>
      <c r="E178" s="127">
        <v>-327976378.32999998</v>
      </c>
      <c r="F178" s="127">
        <v>3236947.34</v>
      </c>
      <c r="G178" s="127">
        <v>-5576950.6600000001</v>
      </c>
      <c r="H178" s="127">
        <v>-4687228.53</v>
      </c>
      <c r="I178" s="127">
        <v>-21162709.469999999</v>
      </c>
      <c r="J178" s="127">
        <v>-9525822.4399999995</v>
      </c>
      <c r="K178" s="127">
        <v>-6177083.21</v>
      </c>
      <c r="L178" s="127">
        <v>-1740131.23</v>
      </c>
      <c r="M178" s="127">
        <v>-82646.27</v>
      </c>
      <c r="N178" s="127">
        <v>7678212.8499999996</v>
      </c>
      <c r="O178" s="127">
        <v>-67522.240000000005</v>
      </c>
      <c r="P178" s="127">
        <v>7610690.6100000003</v>
      </c>
      <c r="Q178" s="127">
        <f t="shared" si="0"/>
        <v>31426888.66</v>
      </c>
      <c r="R178" s="127">
        <f t="shared" si="1"/>
        <v>40952711.100000001</v>
      </c>
      <c r="S178" s="127">
        <f>'PEG - Capital Costs'!CB28</f>
        <v>0</v>
      </c>
      <c r="T178" s="28"/>
      <c r="U178" s="127">
        <f t="shared" si="2"/>
        <v>0.76699320981644337</v>
      </c>
      <c r="AE178" s="13"/>
      <c r="AF178" s="13"/>
      <c r="AG178" s="13"/>
      <c r="AH178" s="13"/>
      <c r="AI178" s="13"/>
    </row>
    <row r="179" spans="1:35" ht="14.4">
      <c r="A179" s="130" t="s">
        <v>301</v>
      </c>
      <c r="B179" s="131">
        <v>2021</v>
      </c>
      <c r="C179" s="131">
        <v>290028585.52999997</v>
      </c>
      <c r="D179" s="131">
        <v>55623063.380000003</v>
      </c>
      <c r="E179" s="131">
        <v>-290028585.48000002</v>
      </c>
      <c r="F179" s="131">
        <v>3031221.63</v>
      </c>
      <c r="G179" s="131">
        <v>-5590052.8399999999</v>
      </c>
      <c r="H179" s="131">
        <v>-5489652.6699999999</v>
      </c>
      <c r="I179" s="131">
        <v>-21408951.920000002</v>
      </c>
      <c r="J179" s="131">
        <v>-9758237.5899999999</v>
      </c>
      <c r="K179" s="131">
        <v>-6150095.6699999999</v>
      </c>
      <c r="L179" s="131">
        <v>-728675.74</v>
      </c>
      <c r="M179" s="131">
        <v>-437023.94</v>
      </c>
      <c r="N179" s="131">
        <v>9091594.6899999492</v>
      </c>
      <c r="O179" s="131">
        <v>81496.06</v>
      </c>
      <c r="P179" s="131">
        <v>9173090.7499999497</v>
      </c>
      <c r="Q179" s="131">
        <f t="shared" si="0"/>
        <v>32488657.43</v>
      </c>
      <c r="R179" s="131">
        <f t="shared" si="1"/>
        <v>42246895.019999996</v>
      </c>
      <c r="S179" s="131">
        <f>'PEG - Capital Costs'!CB29</f>
        <v>0</v>
      </c>
      <c r="T179" s="28"/>
      <c r="U179" s="131">
        <f t="shared" si="2"/>
        <v>0.75952118514908007</v>
      </c>
      <c r="AE179" s="13"/>
      <c r="AF179" s="13"/>
      <c r="AG179" s="13"/>
      <c r="AH179" s="13"/>
      <c r="AI179" s="13"/>
    </row>
    <row r="180" spans="1:35" ht="14.4">
      <c r="A180" s="126" t="s">
        <v>301</v>
      </c>
      <c r="B180" s="127">
        <v>2022</v>
      </c>
      <c r="C180" s="127">
        <v>302216516.01999998</v>
      </c>
      <c r="D180" s="127">
        <v>59328013.689999998</v>
      </c>
      <c r="E180" s="127">
        <v>-302216516.01999998</v>
      </c>
      <c r="F180" s="127">
        <v>7214560.1361999996</v>
      </c>
      <c r="G180" s="127">
        <v>-5783829.0800000001</v>
      </c>
      <c r="H180" s="127">
        <v>-5755272.54</v>
      </c>
      <c r="I180" s="127">
        <v>-22101179.690000001</v>
      </c>
      <c r="J180" s="127">
        <v>-10603302.449999999</v>
      </c>
      <c r="K180" s="127">
        <v>-6033154.4500000002</v>
      </c>
      <c r="L180" s="127">
        <v>-3242045.13</v>
      </c>
      <c r="M180" s="127">
        <v>470941</v>
      </c>
      <c r="N180" s="127">
        <v>13494731.486199999</v>
      </c>
      <c r="O180" s="127">
        <v>3243286.6</v>
      </c>
      <c r="P180" s="127">
        <v>16738018.086200001</v>
      </c>
      <c r="Q180" s="127">
        <f t="shared" si="0"/>
        <v>33640281.310000002</v>
      </c>
      <c r="R180" s="127">
        <f t="shared" si="1"/>
        <v>44243583.760000005</v>
      </c>
      <c r="S180" s="154">
        <f>'PEG - Capital Costs'!CB30</f>
        <v>43314188</v>
      </c>
      <c r="T180" s="154">
        <f t="shared" ref="T180:T181" si="35">Q180+S180</f>
        <v>76954469.310000002</v>
      </c>
      <c r="U180" s="127">
        <f t="shared" si="2"/>
        <v>0.74574523919140512</v>
      </c>
      <c r="AE180" s="13"/>
      <c r="AF180" s="13"/>
      <c r="AG180" s="13"/>
      <c r="AH180" s="13"/>
      <c r="AI180" s="13"/>
    </row>
    <row r="181" spans="1:35" ht="14.4">
      <c r="A181" s="130" t="s">
        <v>301</v>
      </c>
      <c r="B181" s="131">
        <v>2023</v>
      </c>
      <c r="C181" s="131">
        <v>291001904.39999998</v>
      </c>
      <c r="D181" s="131">
        <v>61985567.149999999</v>
      </c>
      <c r="E181" s="131">
        <v>-291001904.83999997</v>
      </c>
      <c r="F181" s="131">
        <v>4636621.3899999997</v>
      </c>
      <c r="G181" s="131">
        <v>-5361455.46</v>
      </c>
      <c r="H181" s="131">
        <v>-5611597.0800000001</v>
      </c>
      <c r="I181" s="131">
        <v>-22719299.989999998</v>
      </c>
      <c r="J181" s="131">
        <v>-10862838.619999999</v>
      </c>
      <c r="K181" s="131">
        <v>-6426249.75</v>
      </c>
      <c r="L181" s="131">
        <v>-1664240</v>
      </c>
      <c r="M181" s="131">
        <v>-164528</v>
      </c>
      <c r="N181" s="131">
        <v>13811979.199999999</v>
      </c>
      <c r="O181" s="131">
        <v>-683952.3</v>
      </c>
      <c r="P181" s="131">
        <v>13128026.9</v>
      </c>
      <c r="Q181" s="131">
        <f t="shared" si="0"/>
        <v>33692352.530000001</v>
      </c>
      <c r="R181" s="131">
        <f t="shared" si="1"/>
        <v>44555191.149999999</v>
      </c>
      <c r="S181" s="155">
        <f>'PEG - Capital Costs'!CB31</f>
        <v>52734670</v>
      </c>
      <c r="T181" s="155">
        <f t="shared" si="35"/>
        <v>86427022.530000001</v>
      </c>
      <c r="U181" s="131">
        <f t="shared" si="2"/>
        <v>0.71879944313778854</v>
      </c>
      <c r="AE181" s="13"/>
      <c r="AF181" s="13"/>
      <c r="AG181" s="13"/>
      <c r="AH181" s="13"/>
      <c r="AI181" s="13"/>
    </row>
    <row r="182" spans="1:35" ht="14.4">
      <c r="A182" s="126" t="s">
        <v>123</v>
      </c>
      <c r="B182" s="127">
        <v>2015</v>
      </c>
      <c r="C182" s="127">
        <v>108090383.06999999</v>
      </c>
      <c r="D182" s="127">
        <v>22353263.879999999</v>
      </c>
      <c r="E182" s="127">
        <v>-108090383.06999999</v>
      </c>
      <c r="F182" s="127">
        <v>1844055.07</v>
      </c>
      <c r="G182" s="127">
        <v>-6009106.8899999997</v>
      </c>
      <c r="H182" s="127">
        <v>-1996669.37</v>
      </c>
      <c r="I182" s="127">
        <v>-6172481.2400000002</v>
      </c>
      <c r="J182" s="127">
        <v>-3844521.23</v>
      </c>
      <c r="K182" s="127">
        <v>-3850003.15</v>
      </c>
      <c r="L182" s="127">
        <v>-898641</v>
      </c>
      <c r="M182" s="127">
        <v>0</v>
      </c>
      <c r="N182" s="127">
        <v>1425896.0699999901</v>
      </c>
      <c r="O182" s="127"/>
      <c r="P182" s="127">
        <v>1425896.0699999901</v>
      </c>
      <c r="Q182" s="127">
        <f t="shared" si="0"/>
        <v>14178257.5</v>
      </c>
      <c r="R182" s="127">
        <f t="shared" si="1"/>
        <v>18022778.73</v>
      </c>
      <c r="S182" s="127"/>
      <c r="T182" s="127"/>
      <c r="U182" s="127">
        <f t="shared" si="2"/>
        <v>0.80627056642611428</v>
      </c>
      <c r="AE182" s="13"/>
      <c r="AF182" s="13"/>
      <c r="AG182" s="13"/>
      <c r="AH182" s="13"/>
      <c r="AI182" s="13"/>
    </row>
    <row r="183" spans="1:35" ht="14.4">
      <c r="A183" s="130" t="s">
        <v>123</v>
      </c>
      <c r="B183" s="131">
        <v>2016</v>
      </c>
      <c r="C183" s="131">
        <v>115764113.22</v>
      </c>
      <c r="D183" s="131">
        <v>22675093.82</v>
      </c>
      <c r="E183" s="131">
        <v>-115764113.22</v>
      </c>
      <c r="F183" s="131">
        <v>2895429.51</v>
      </c>
      <c r="G183" s="131">
        <v>-5954274.0300000003</v>
      </c>
      <c r="H183" s="131">
        <v>-2162162.96</v>
      </c>
      <c r="I183" s="131">
        <v>-7308015.6600000001</v>
      </c>
      <c r="J183" s="131">
        <v>-3685265.89</v>
      </c>
      <c r="K183" s="131">
        <v>-3700326.14</v>
      </c>
      <c r="L183" s="131">
        <v>-316763.2</v>
      </c>
      <c r="M183" s="131">
        <v>1812789</v>
      </c>
      <c r="N183" s="131">
        <v>4256504.4499999899</v>
      </c>
      <c r="O183" s="131">
        <v>5027926</v>
      </c>
      <c r="P183" s="131">
        <v>9284430.4499999899</v>
      </c>
      <c r="Q183" s="131">
        <f t="shared" si="0"/>
        <v>15424452.65</v>
      </c>
      <c r="R183" s="131">
        <f t="shared" si="1"/>
        <v>19109718.539999999</v>
      </c>
      <c r="S183" s="131"/>
      <c r="T183" s="131"/>
      <c r="U183" s="131">
        <f t="shared" si="2"/>
        <v>0.84276249049716168</v>
      </c>
      <c r="AE183" s="13"/>
      <c r="AF183" s="13"/>
      <c r="AG183" s="13"/>
      <c r="AH183" s="13"/>
      <c r="AI183" s="13"/>
    </row>
    <row r="184" spans="1:35" ht="14.4">
      <c r="A184" s="126" t="s">
        <v>123</v>
      </c>
      <c r="B184" s="127">
        <v>2017</v>
      </c>
      <c r="C184" s="127">
        <v>103515299.91</v>
      </c>
      <c r="D184" s="127">
        <v>22715825.579999998</v>
      </c>
      <c r="E184" s="127">
        <v>-103515299.91</v>
      </c>
      <c r="F184" s="127">
        <v>1915432.34</v>
      </c>
      <c r="G184" s="127">
        <v>-6784994.4500000002</v>
      </c>
      <c r="H184" s="127">
        <v>-1813537.13</v>
      </c>
      <c r="I184" s="127">
        <v>-6328965.1600000001</v>
      </c>
      <c r="J184" s="127">
        <v>-3666462.65</v>
      </c>
      <c r="K184" s="127">
        <v>-3621924.41</v>
      </c>
      <c r="L184" s="127">
        <v>-17701.8</v>
      </c>
      <c r="M184" s="127">
        <v>-515593</v>
      </c>
      <c r="N184" s="127">
        <v>1882079.32</v>
      </c>
      <c r="O184" s="127">
        <v>-1036797</v>
      </c>
      <c r="P184" s="127">
        <v>845282.31999999902</v>
      </c>
      <c r="Q184" s="127">
        <f t="shared" si="0"/>
        <v>14927496.74</v>
      </c>
      <c r="R184" s="127">
        <f t="shared" si="1"/>
        <v>18593959.390000001</v>
      </c>
      <c r="S184" s="127"/>
      <c r="T184" s="127"/>
      <c r="U184" s="127">
        <f t="shared" si="2"/>
        <v>0.81854649413979175</v>
      </c>
      <c r="AE184" s="13"/>
      <c r="AF184" s="13"/>
      <c r="AG184" s="13"/>
      <c r="AH184" s="13"/>
      <c r="AI184" s="13"/>
    </row>
    <row r="185" spans="1:35" ht="14.4">
      <c r="A185" s="130" t="s">
        <v>123</v>
      </c>
      <c r="B185" s="131">
        <v>2018</v>
      </c>
      <c r="C185" s="131">
        <v>97487381.75</v>
      </c>
      <c r="D185" s="131">
        <v>23299362.629999999</v>
      </c>
      <c r="E185" s="131">
        <v>-97487381.75</v>
      </c>
      <c r="F185" s="131">
        <v>2072157.62</v>
      </c>
      <c r="G185" s="131">
        <v>-6075425.54</v>
      </c>
      <c r="H185" s="131">
        <v>-1837522.63</v>
      </c>
      <c r="I185" s="131">
        <v>-7431665.5999999996</v>
      </c>
      <c r="J185" s="131">
        <v>-3843665.11</v>
      </c>
      <c r="K185" s="131">
        <v>-3706804.08</v>
      </c>
      <c r="L185" s="131">
        <v>-673639</v>
      </c>
      <c r="M185" s="131">
        <v>409459</v>
      </c>
      <c r="N185" s="131">
        <v>2212257.29</v>
      </c>
      <c r="O185" s="131">
        <v>1135670</v>
      </c>
      <c r="P185" s="131">
        <v>3347927.29</v>
      </c>
      <c r="Q185" s="131">
        <f t="shared" si="0"/>
        <v>15344613.77</v>
      </c>
      <c r="R185" s="131">
        <f t="shared" si="1"/>
        <v>19188278.879999999</v>
      </c>
      <c r="S185" s="131"/>
      <c r="T185" s="131"/>
      <c r="U185" s="131">
        <f t="shared" si="2"/>
        <v>0.82355381066490574</v>
      </c>
      <c r="AE185" s="13"/>
      <c r="AF185" s="13"/>
      <c r="AG185" s="13"/>
      <c r="AH185" s="13"/>
      <c r="AI185" s="13"/>
    </row>
    <row r="186" spans="1:35" ht="14.4">
      <c r="A186" s="126" t="s">
        <v>123</v>
      </c>
      <c r="B186" s="127">
        <v>2019</v>
      </c>
      <c r="C186" s="127">
        <v>104953575.73</v>
      </c>
      <c r="D186" s="127">
        <v>23915302.539999999</v>
      </c>
      <c r="E186" s="127">
        <v>-104953575.73</v>
      </c>
      <c r="F186" s="127">
        <v>1970213.94</v>
      </c>
      <c r="G186" s="127">
        <v>-6258137.1900000004</v>
      </c>
      <c r="H186" s="127">
        <v>-1862902.16</v>
      </c>
      <c r="I186" s="127">
        <v>-7660524.7800000003</v>
      </c>
      <c r="J186" s="127">
        <v>-4075899.05</v>
      </c>
      <c r="K186" s="127">
        <v>-3811034.31</v>
      </c>
      <c r="L186" s="127">
        <v>670870</v>
      </c>
      <c r="M186" s="127">
        <v>-802066</v>
      </c>
      <c r="N186" s="127">
        <v>2085822.99000001</v>
      </c>
      <c r="O186" s="127">
        <v>-1711849</v>
      </c>
      <c r="P186" s="127">
        <v>373973.990000005</v>
      </c>
      <c r="Q186" s="127">
        <f t="shared" si="0"/>
        <v>15781564.130000001</v>
      </c>
      <c r="R186" s="127">
        <f t="shared" si="1"/>
        <v>19857463.18</v>
      </c>
      <c r="S186" s="154">
        <f>'PEG - Capital Costs'!AA27</f>
        <v>17850661</v>
      </c>
      <c r="T186" s="154">
        <f t="shared" ref="T186:T190" si="36">Q186+S186</f>
        <v>33632225.130000003</v>
      </c>
      <c r="U186" s="127">
        <f t="shared" si="2"/>
        <v>0.8303245650682034</v>
      </c>
      <c r="AE186" s="13"/>
      <c r="AF186" s="13"/>
      <c r="AG186" s="13"/>
      <c r="AH186" s="13"/>
      <c r="AI186" s="13"/>
    </row>
    <row r="187" spans="1:35" ht="14.4">
      <c r="A187" s="130" t="s">
        <v>123</v>
      </c>
      <c r="B187" s="131">
        <v>2020</v>
      </c>
      <c r="C187" s="131">
        <v>118842249.39</v>
      </c>
      <c r="D187" s="131">
        <v>23924673.129999999</v>
      </c>
      <c r="E187" s="131">
        <v>-119004807.48999999</v>
      </c>
      <c r="F187" s="131">
        <v>24522197.460000001</v>
      </c>
      <c r="G187" s="131">
        <v>-6549683.4400000004</v>
      </c>
      <c r="H187" s="131">
        <v>-1790749.09</v>
      </c>
      <c r="I187" s="131">
        <v>-7411807.8899999997</v>
      </c>
      <c r="J187" s="131">
        <v>-4721210.01</v>
      </c>
      <c r="K187" s="131">
        <v>-3702417.55</v>
      </c>
      <c r="L187" s="131">
        <v>-650497.04</v>
      </c>
      <c r="M187" s="131">
        <v>-1362996.96</v>
      </c>
      <c r="N187" s="131">
        <v>22094950.510000002</v>
      </c>
      <c r="O187" s="131">
        <v>0</v>
      </c>
      <c r="P187" s="131">
        <v>22094950.510000002</v>
      </c>
      <c r="Q187" s="131">
        <f t="shared" si="0"/>
        <v>15752240.42</v>
      </c>
      <c r="R187" s="131">
        <f t="shared" si="1"/>
        <v>20473450.43</v>
      </c>
      <c r="S187" s="155">
        <f>'PEG - Capital Costs'!AA28</f>
        <v>17354767</v>
      </c>
      <c r="T187" s="155">
        <f t="shared" si="36"/>
        <v>33107007.420000002</v>
      </c>
      <c r="U187" s="131">
        <f t="shared" si="2"/>
        <v>0.85574629666842184</v>
      </c>
      <c r="AE187" s="13"/>
      <c r="AF187" s="13"/>
      <c r="AG187" s="13"/>
      <c r="AH187" s="13"/>
      <c r="AI187" s="13"/>
    </row>
    <row r="188" spans="1:35" ht="14.4">
      <c r="A188" s="126" t="s">
        <v>123</v>
      </c>
      <c r="B188" s="127">
        <v>2021</v>
      </c>
      <c r="C188" s="127">
        <v>100005270.06999999</v>
      </c>
      <c r="D188" s="127">
        <v>24609674.07</v>
      </c>
      <c r="E188" s="127">
        <v>-100513829.84</v>
      </c>
      <c r="F188" s="127">
        <v>2053737.48</v>
      </c>
      <c r="G188" s="127">
        <v>-6278013.75</v>
      </c>
      <c r="H188" s="127">
        <v>-1691203.96</v>
      </c>
      <c r="I188" s="127">
        <v>-7776095.6200000001</v>
      </c>
      <c r="J188" s="127">
        <v>-4551067.34</v>
      </c>
      <c r="K188" s="127">
        <v>-3681731.5</v>
      </c>
      <c r="L188" s="127">
        <v>-23402.14</v>
      </c>
      <c r="M188" s="127">
        <v>1019282</v>
      </c>
      <c r="N188" s="127">
        <v>3172619.4699999802</v>
      </c>
      <c r="O188" s="127">
        <v>0</v>
      </c>
      <c r="P188" s="127">
        <v>3172619.4699999802</v>
      </c>
      <c r="Q188" s="127">
        <f t="shared" si="0"/>
        <v>15745313.33</v>
      </c>
      <c r="R188" s="127">
        <f t="shared" si="1"/>
        <v>20296380.670000002</v>
      </c>
      <c r="S188" s="154">
        <f>'PEG - Capital Costs'!AA29</f>
        <v>17624536</v>
      </c>
      <c r="T188" s="154">
        <f t="shared" si="36"/>
        <v>33369849.329999998</v>
      </c>
      <c r="U188" s="127">
        <f t="shared" si="2"/>
        <v>0.82473179499528426</v>
      </c>
      <c r="AE188" s="13"/>
      <c r="AF188" s="13"/>
      <c r="AG188" s="13"/>
      <c r="AH188" s="13"/>
      <c r="AI188" s="13"/>
    </row>
    <row r="189" spans="1:35" ht="14.4">
      <c r="A189" s="130" t="s">
        <v>123</v>
      </c>
      <c r="B189" s="131">
        <v>2022</v>
      </c>
      <c r="C189" s="131">
        <v>103905102.06</v>
      </c>
      <c r="D189" s="131">
        <v>25674849.559999999</v>
      </c>
      <c r="E189" s="131">
        <v>-103905353.8</v>
      </c>
      <c r="F189" s="131">
        <v>2182090.64</v>
      </c>
      <c r="G189" s="131">
        <v>-6455287.3899999997</v>
      </c>
      <c r="H189" s="131">
        <v>-1397548.08</v>
      </c>
      <c r="I189" s="131">
        <v>-8199402.3499999996</v>
      </c>
      <c r="J189" s="131">
        <v>-4235513.66</v>
      </c>
      <c r="K189" s="131">
        <v>-3826299.46</v>
      </c>
      <c r="L189" s="131">
        <v>-18228.25</v>
      </c>
      <c r="M189" s="131">
        <v>-2259835</v>
      </c>
      <c r="N189" s="131">
        <v>1464574.27000001</v>
      </c>
      <c r="O189" s="131">
        <v>854209.77</v>
      </c>
      <c r="P189" s="131">
        <v>2318784.0400000098</v>
      </c>
      <c r="Q189" s="131">
        <f t="shared" si="0"/>
        <v>16052237.82</v>
      </c>
      <c r="R189" s="131">
        <f t="shared" si="1"/>
        <v>20287751.48</v>
      </c>
      <c r="S189" s="155">
        <f>'PEG - Capital Costs'!AA30</f>
        <v>19287608</v>
      </c>
      <c r="T189" s="155">
        <f t="shared" si="36"/>
        <v>35339845.82</v>
      </c>
      <c r="U189" s="131">
        <f t="shared" si="2"/>
        <v>0.79017995539133357</v>
      </c>
      <c r="AE189" s="13"/>
      <c r="AF189" s="13"/>
      <c r="AG189" s="13"/>
      <c r="AH189" s="13"/>
      <c r="AI189" s="13"/>
    </row>
    <row r="190" spans="1:35" ht="14.4">
      <c r="A190" s="126" t="s">
        <v>123</v>
      </c>
      <c r="B190" s="127">
        <v>2023</v>
      </c>
      <c r="C190" s="127">
        <v>101394952.23</v>
      </c>
      <c r="D190" s="127">
        <v>26644656.030000001</v>
      </c>
      <c r="E190" s="127">
        <v>-101394926.13</v>
      </c>
      <c r="F190" s="127">
        <v>2420048.56</v>
      </c>
      <c r="G190" s="127">
        <v>-6559610.7699999996</v>
      </c>
      <c r="H190" s="127">
        <v>-1717295.44</v>
      </c>
      <c r="I190" s="127">
        <v>-9145904.7300000004</v>
      </c>
      <c r="J190" s="127">
        <v>-4733430.42</v>
      </c>
      <c r="K190" s="127">
        <v>-4241720.54</v>
      </c>
      <c r="L190" s="127">
        <v>-110416</v>
      </c>
      <c r="M190" s="127">
        <v>698136</v>
      </c>
      <c r="N190" s="127">
        <v>3254488.7900000098</v>
      </c>
      <c r="O190" s="127">
        <v>-213794.6</v>
      </c>
      <c r="P190" s="127">
        <v>3040694.1900000102</v>
      </c>
      <c r="Q190" s="127">
        <f t="shared" si="0"/>
        <v>17422810.939999998</v>
      </c>
      <c r="R190" s="127">
        <f t="shared" si="1"/>
        <v>22156241.359999999</v>
      </c>
      <c r="S190" s="154">
        <f>'PEG - Capital Costs'!AA31</f>
        <v>22642502</v>
      </c>
      <c r="T190" s="154">
        <f t="shared" si="36"/>
        <v>40065312.939999998</v>
      </c>
      <c r="U190" s="127">
        <f t="shared" si="2"/>
        <v>0.83154540764398066</v>
      </c>
      <c r="AE190" s="13"/>
      <c r="AF190" s="13"/>
      <c r="AG190" s="13"/>
      <c r="AH190" s="13"/>
      <c r="AI190" s="13"/>
    </row>
    <row r="191" spans="1:35" ht="14.4">
      <c r="A191" s="130" t="s">
        <v>124</v>
      </c>
      <c r="B191" s="131">
        <v>2015</v>
      </c>
      <c r="C191" s="131">
        <v>20602604.77</v>
      </c>
      <c r="D191" s="131">
        <v>4145157.15</v>
      </c>
      <c r="E191" s="131">
        <v>-20602604.77</v>
      </c>
      <c r="F191" s="131">
        <v>468276.47</v>
      </c>
      <c r="G191" s="131">
        <v>-648822.29</v>
      </c>
      <c r="H191" s="131">
        <v>-505940.42</v>
      </c>
      <c r="I191" s="131">
        <v>-1803641.98</v>
      </c>
      <c r="J191" s="131">
        <v>-794525.89</v>
      </c>
      <c r="K191" s="131">
        <v>-486429.37</v>
      </c>
      <c r="L191" s="131">
        <v>-48209</v>
      </c>
      <c r="M191" s="131">
        <v>-128168</v>
      </c>
      <c r="N191" s="131">
        <v>197696.669999998</v>
      </c>
      <c r="O191" s="131">
        <v>0</v>
      </c>
      <c r="P191" s="131">
        <v>197696.669999998</v>
      </c>
      <c r="Q191" s="131">
        <f t="shared" si="0"/>
        <v>2958404.69</v>
      </c>
      <c r="R191" s="131">
        <f t="shared" si="1"/>
        <v>3752930.58</v>
      </c>
      <c r="S191" s="131"/>
      <c r="T191" s="131"/>
      <c r="U191" s="131">
        <f t="shared" si="2"/>
        <v>0.90537715319188805</v>
      </c>
      <c r="AE191" s="13"/>
      <c r="AF191" s="13"/>
      <c r="AG191" s="13"/>
      <c r="AH191" s="13"/>
      <c r="AI191" s="13"/>
    </row>
    <row r="192" spans="1:35" ht="14.4">
      <c r="A192" s="126" t="s">
        <v>124</v>
      </c>
      <c r="B192" s="127">
        <v>2016</v>
      </c>
      <c r="C192" s="127">
        <v>22644068.170000002</v>
      </c>
      <c r="D192" s="127">
        <v>4570506.7300000004</v>
      </c>
      <c r="E192" s="127">
        <v>-22644068.170000002</v>
      </c>
      <c r="F192" s="127">
        <v>825778.03</v>
      </c>
      <c r="G192" s="127">
        <v>-786474.68</v>
      </c>
      <c r="H192" s="127">
        <v>-661047.79</v>
      </c>
      <c r="I192" s="127">
        <v>-2092876.83</v>
      </c>
      <c r="J192" s="127">
        <v>-1081719.25</v>
      </c>
      <c r="K192" s="127">
        <v>-488310.18</v>
      </c>
      <c r="L192" s="127">
        <v>20000</v>
      </c>
      <c r="M192" s="127">
        <v>122785</v>
      </c>
      <c r="N192" s="127">
        <v>428641.03000000102</v>
      </c>
      <c r="O192" s="127">
        <v>0</v>
      </c>
      <c r="P192" s="127">
        <v>428641.03000000102</v>
      </c>
      <c r="Q192" s="127">
        <f t="shared" si="0"/>
        <v>3540399.3000000003</v>
      </c>
      <c r="R192" s="127">
        <f t="shared" si="1"/>
        <v>4622118.5500000007</v>
      </c>
      <c r="S192" s="127"/>
      <c r="T192" s="127"/>
      <c r="U192" s="127">
        <f t="shared" si="2"/>
        <v>1.0112923627617108</v>
      </c>
      <c r="AE192" s="13"/>
      <c r="AF192" s="13"/>
      <c r="AG192" s="13"/>
      <c r="AH192" s="13"/>
      <c r="AI192" s="13"/>
    </row>
    <row r="193" spans="1:35" ht="14.4">
      <c r="A193" s="130" t="s">
        <v>124</v>
      </c>
      <c r="B193" s="131">
        <v>2017</v>
      </c>
      <c r="C193" s="131">
        <v>23381552.780000001</v>
      </c>
      <c r="D193" s="131">
        <v>5334264.49</v>
      </c>
      <c r="E193" s="131">
        <v>-23381552.780000001</v>
      </c>
      <c r="F193" s="131">
        <v>407156.85</v>
      </c>
      <c r="G193" s="131">
        <v>-800623.79</v>
      </c>
      <c r="H193" s="131">
        <v>-497769.66</v>
      </c>
      <c r="I193" s="131">
        <v>-1798550.48</v>
      </c>
      <c r="J193" s="131">
        <v>-1108915.71</v>
      </c>
      <c r="K193" s="131">
        <v>-469908.3</v>
      </c>
      <c r="L193" s="131">
        <v>0</v>
      </c>
      <c r="M193" s="131">
        <v>-114523</v>
      </c>
      <c r="N193" s="131">
        <v>951130.400000002</v>
      </c>
      <c r="O193" s="131">
        <v>0</v>
      </c>
      <c r="P193" s="131">
        <v>951130.400000002</v>
      </c>
      <c r="Q193" s="131">
        <f t="shared" si="0"/>
        <v>3096943.9299999997</v>
      </c>
      <c r="R193" s="131">
        <f t="shared" si="1"/>
        <v>4205859.6399999997</v>
      </c>
      <c r="S193" s="131"/>
      <c r="T193" s="131"/>
      <c r="U193" s="131">
        <f t="shared" si="2"/>
        <v>0.78846102361152315</v>
      </c>
      <c r="AE193" s="13"/>
      <c r="AF193" s="13"/>
      <c r="AG193" s="13"/>
      <c r="AH193" s="13"/>
      <c r="AI193" s="13"/>
    </row>
    <row r="194" spans="1:35" ht="14.4">
      <c r="A194" s="126" t="s">
        <v>124</v>
      </c>
      <c r="B194" s="127">
        <v>2018</v>
      </c>
      <c r="C194" s="127">
        <v>24578974.129999999</v>
      </c>
      <c r="D194" s="127">
        <v>5473273.0599999996</v>
      </c>
      <c r="E194" s="127">
        <v>-24578974.129999999</v>
      </c>
      <c r="F194" s="127">
        <v>546931.26</v>
      </c>
      <c r="G194" s="127">
        <v>-876796.87</v>
      </c>
      <c r="H194" s="127">
        <v>-624703.25</v>
      </c>
      <c r="I194" s="127">
        <v>-1936952.95</v>
      </c>
      <c r="J194" s="127">
        <v>-1120219.98</v>
      </c>
      <c r="K194" s="127">
        <v>-481927.25</v>
      </c>
      <c r="L194" s="127">
        <v>-43811.98</v>
      </c>
      <c r="M194" s="127">
        <v>-151616</v>
      </c>
      <c r="N194" s="127">
        <v>784176.03999999794</v>
      </c>
      <c r="O194" s="127">
        <v>0</v>
      </c>
      <c r="P194" s="127">
        <v>784176.03999999794</v>
      </c>
      <c r="Q194" s="127">
        <f t="shared" si="0"/>
        <v>3438453.0700000003</v>
      </c>
      <c r="R194" s="127">
        <f t="shared" si="1"/>
        <v>4558673.0500000007</v>
      </c>
      <c r="S194" s="127"/>
      <c r="T194" s="127"/>
      <c r="U194" s="127">
        <f t="shared" si="2"/>
        <v>0.83289706178116407</v>
      </c>
      <c r="AE194" s="13"/>
      <c r="AF194" s="13"/>
      <c r="AG194" s="13"/>
      <c r="AH194" s="13"/>
      <c r="AI194" s="13"/>
    </row>
    <row r="195" spans="1:35" ht="14.4">
      <c r="A195" s="130" t="s">
        <v>124</v>
      </c>
      <c r="B195" s="131">
        <v>2019</v>
      </c>
      <c r="C195" s="131">
        <v>27218143.879999999</v>
      </c>
      <c r="D195" s="131">
        <v>5517717.4199999999</v>
      </c>
      <c r="E195" s="131">
        <v>-27218143.879999999</v>
      </c>
      <c r="F195" s="131">
        <v>438322.16</v>
      </c>
      <c r="G195" s="131">
        <v>-831139.42</v>
      </c>
      <c r="H195" s="131">
        <v>-640714.31999999995</v>
      </c>
      <c r="I195" s="131">
        <v>-1745095.86</v>
      </c>
      <c r="J195" s="131">
        <v>-1153413.79</v>
      </c>
      <c r="K195" s="131">
        <v>-478974.13</v>
      </c>
      <c r="L195" s="131">
        <v>-1425</v>
      </c>
      <c r="M195" s="131">
        <v>19207</v>
      </c>
      <c r="N195" s="131">
        <v>1124484.06</v>
      </c>
      <c r="O195" s="131">
        <v>0</v>
      </c>
      <c r="P195" s="131">
        <v>1124484.06</v>
      </c>
      <c r="Q195" s="131">
        <f t="shared" si="0"/>
        <v>3216949.6</v>
      </c>
      <c r="R195" s="131">
        <f t="shared" si="1"/>
        <v>4370363.3900000006</v>
      </c>
      <c r="S195" s="155">
        <f>'PEG - Capital Costs'!AB27</f>
        <v>3758286</v>
      </c>
      <c r="T195" s="155">
        <f t="shared" ref="T195:T199" si="37">Q195+S195</f>
        <v>6975235.5999999996</v>
      </c>
      <c r="U195" s="131">
        <f t="shared" si="2"/>
        <v>0.79206002361751981</v>
      </c>
      <c r="AE195" s="13"/>
      <c r="AF195" s="13"/>
      <c r="AG195" s="13"/>
      <c r="AH195" s="13"/>
      <c r="AI195" s="13"/>
    </row>
    <row r="196" spans="1:35" ht="14.4">
      <c r="A196" s="126" t="s">
        <v>124</v>
      </c>
      <c r="B196" s="127">
        <v>2020</v>
      </c>
      <c r="C196" s="127">
        <v>33885621.229999997</v>
      </c>
      <c r="D196" s="127">
        <v>5814883.4400000004</v>
      </c>
      <c r="E196" s="127">
        <v>-33885621.219999999</v>
      </c>
      <c r="F196" s="127">
        <v>359010.71</v>
      </c>
      <c r="G196" s="127">
        <v>-938713.69</v>
      </c>
      <c r="H196" s="127">
        <v>-644984.47</v>
      </c>
      <c r="I196" s="127">
        <v>-2004985.83</v>
      </c>
      <c r="J196" s="127">
        <v>-1205929.29</v>
      </c>
      <c r="K196" s="127">
        <v>-480093.59</v>
      </c>
      <c r="L196" s="127">
        <v>0</v>
      </c>
      <c r="M196" s="127">
        <v>-136493.88</v>
      </c>
      <c r="N196" s="127">
        <v>762693.40999999503</v>
      </c>
      <c r="O196" s="127">
        <v>0</v>
      </c>
      <c r="P196" s="127">
        <v>762693.40999999503</v>
      </c>
      <c r="Q196" s="127">
        <f t="shared" si="0"/>
        <v>3588683.99</v>
      </c>
      <c r="R196" s="127">
        <f t="shared" si="1"/>
        <v>4794613.28</v>
      </c>
      <c r="S196" s="154">
        <f>'PEG - Capital Costs'!AB28</f>
        <v>3604656</v>
      </c>
      <c r="T196" s="154">
        <f t="shared" si="37"/>
        <v>7193339.9900000002</v>
      </c>
      <c r="U196" s="127">
        <f t="shared" si="2"/>
        <v>0.82454159734627452</v>
      </c>
      <c r="AE196" s="13"/>
      <c r="AF196" s="13"/>
      <c r="AG196" s="13"/>
      <c r="AH196" s="13"/>
      <c r="AI196" s="13"/>
    </row>
    <row r="197" spans="1:35" ht="14.4">
      <c r="A197" s="130" t="s">
        <v>124</v>
      </c>
      <c r="B197" s="131">
        <v>2021</v>
      </c>
      <c r="C197" s="131">
        <v>30922145.329999998</v>
      </c>
      <c r="D197" s="131">
        <v>6187901.25</v>
      </c>
      <c r="E197" s="131">
        <v>-30922145.329999998</v>
      </c>
      <c r="F197" s="131">
        <v>433837.89</v>
      </c>
      <c r="G197" s="131">
        <v>-946466.93</v>
      </c>
      <c r="H197" s="131">
        <v>-617235.22</v>
      </c>
      <c r="I197" s="131">
        <v>-2066860.35</v>
      </c>
      <c r="J197" s="131">
        <v>-1272575.43</v>
      </c>
      <c r="K197" s="131">
        <v>-495351.72</v>
      </c>
      <c r="L197" s="131">
        <v>0</v>
      </c>
      <c r="M197" s="131">
        <v>-309655.39</v>
      </c>
      <c r="N197" s="131">
        <v>913594.1</v>
      </c>
      <c r="O197" s="131">
        <v>0</v>
      </c>
      <c r="P197" s="131">
        <v>913594.1</v>
      </c>
      <c r="Q197" s="131">
        <f t="shared" si="0"/>
        <v>3630562.5</v>
      </c>
      <c r="R197" s="131">
        <f t="shared" si="1"/>
        <v>4903137.93</v>
      </c>
      <c r="S197" s="155">
        <f>'PEG - Capital Costs'!AB29</f>
        <v>3684545</v>
      </c>
      <c r="T197" s="155">
        <f t="shared" si="37"/>
        <v>7315107.5</v>
      </c>
      <c r="U197" s="131">
        <f t="shared" si="2"/>
        <v>0.79237494780641493</v>
      </c>
      <c r="AE197" s="13"/>
      <c r="AF197" s="13"/>
      <c r="AG197" s="13"/>
      <c r="AH197" s="13"/>
      <c r="AI197" s="13"/>
    </row>
    <row r="198" spans="1:35" ht="14.4">
      <c r="A198" s="126" t="s">
        <v>124</v>
      </c>
      <c r="B198" s="127">
        <v>2022</v>
      </c>
      <c r="C198" s="127">
        <v>30149687.969999999</v>
      </c>
      <c r="D198" s="127">
        <v>6295971.5300000003</v>
      </c>
      <c r="E198" s="127">
        <v>-30149687.969999999</v>
      </c>
      <c r="F198" s="127">
        <v>518824.42</v>
      </c>
      <c r="G198" s="127">
        <v>-979661.99</v>
      </c>
      <c r="H198" s="127">
        <v>-596916.71</v>
      </c>
      <c r="I198" s="127">
        <v>-2407023.8199999998</v>
      </c>
      <c r="J198" s="127">
        <v>-1321905.31</v>
      </c>
      <c r="K198" s="127">
        <v>-448917.32</v>
      </c>
      <c r="L198" s="127">
        <v>0</v>
      </c>
      <c r="M198" s="127">
        <v>-217577.65</v>
      </c>
      <c r="N198" s="127">
        <v>842793.15000000095</v>
      </c>
      <c r="O198" s="127">
        <v>0</v>
      </c>
      <c r="P198" s="127">
        <v>842793.15000000095</v>
      </c>
      <c r="Q198" s="127">
        <f t="shared" si="0"/>
        <v>3983602.5199999996</v>
      </c>
      <c r="R198" s="127">
        <f t="shared" si="1"/>
        <v>5305507.83</v>
      </c>
      <c r="S198" s="154">
        <f>'PEG - Capital Costs'!AB30</f>
        <v>4059140</v>
      </c>
      <c r="T198" s="154">
        <f t="shared" si="37"/>
        <v>8042742.5199999996</v>
      </c>
      <c r="U198" s="127">
        <f t="shared" si="2"/>
        <v>0.84268294491477791</v>
      </c>
      <c r="AE198" s="13"/>
      <c r="AF198" s="13"/>
      <c r="AG198" s="13"/>
      <c r="AH198" s="13"/>
      <c r="AI198" s="13"/>
    </row>
    <row r="199" spans="1:35" ht="14.4">
      <c r="A199" s="130" t="s">
        <v>124</v>
      </c>
      <c r="B199" s="131">
        <v>2023</v>
      </c>
      <c r="C199" s="131">
        <v>29349258.579999998</v>
      </c>
      <c r="D199" s="131">
        <v>6410431.5099999998</v>
      </c>
      <c r="E199" s="131">
        <v>-29349258.579999998</v>
      </c>
      <c r="F199" s="131">
        <v>601019.18999999994</v>
      </c>
      <c r="G199" s="131">
        <v>-1123098.97</v>
      </c>
      <c r="H199" s="131">
        <v>-491500.1</v>
      </c>
      <c r="I199" s="131">
        <v>-2577212.37</v>
      </c>
      <c r="J199" s="131">
        <v>-1397943.66</v>
      </c>
      <c r="K199" s="131">
        <v>-641446.97</v>
      </c>
      <c r="L199" s="131">
        <v>-1004.62</v>
      </c>
      <c r="M199" s="131">
        <v>332800.09999999998</v>
      </c>
      <c r="N199" s="131">
        <v>1112044.1100000001</v>
      </c>
      <c r="O199" s="131">
        <v>0</v>
      </c>
      <c r="P199" s="131">
        <v>1112044.1100000001</v>
      </c>
      <c r="Q199" s="131">
        <f t="shared" si="0"/>
        <v>4191811.44</v>
      </c>
      <c r="R199" s="131">
        <f t="shared" si="1"/>
        <v>5589755.0999999996</v>
      </c>
      <c r="S199" s="155">
        <f>'PEG - Capital Costs'!AB31</f>
        <v>4881498</v>
      </c>
      <c r="T199" s="155">
        <f t="shared" si="37"/>
        <v>9073309.4399999995</v>
      </c>
      <c r="U199" s="131">
        <f t="shared" si="2"/>
        <v>0.87197797703324964</v>
      </c>
      <c r="AE199" s="13"/>
      <c r="AF199" s="13"/>
      <c r="AG199" s="13"/>
      <c r="AH199" s="13"/>
      <c r="AI199" s="13"/>
    </row>
    <row r="200" spans="1:35" ht="14.4">
      <c r="A200" s="126" t="s">
        <v>125</v>
      </c>
      <c r="B200" s="127">
        <v>2015</v>
      </c>
      <c r="C200" s="127">
        <v>61900479.899999999</v>
      </c>
      <c r="D200" s="127">
        <v>9556817.5800000001</v>
      </c>
      <c r="E200" s="127">
        <v>-61900482.640000001</v>
      </c>
      <c r="F200" s="127">
        <v>1100798.57</v>
      </c>
      <c r="G200" s="127">
        <v>-1442650.53</v>
      </c>
      <c r="H200" s="127">
        <v>-299559.26</v>
      </c>
      <c r="I200" s="127">
        <v>-4151696.81</v>
      </c>
      <c r="J200" s="127">
        <v>-1780440.32</v>
      </c>
      <c r="K200" s="127">
        <v>-909971.76</v>
      </c>
      <c r="L200" s="127">
        <v>154599</v>
      </c>
      <c r="M200" s="127">
        <v>839654.55</v>
      </c>
      <c r="N200" s="127">
        <v>3067548.28</v>
      </c>
      <c r="O200" s="127">
        <v>0</v>
      </c>
      <c r="P200" s="127">
        <v>3067548.28</v>
      </c>
      <c r="Q200" s="127">
        <f t="shared" si="0"/>
        <v>5893906.5999999996</v>
      </c>
      <c r="R200" s="127">
        <f t="shared" si="1"/>
        <v>7674346.9199999999</v>
      </c>
      <c r="S200" s="127"/>
      <c r="T200" s="127"/>
      <c r="U200" s="127">
        <f t="shared" si="2"/>
        <v>0.80302327168622167</v>
      </c>
      <c r="AE200" s="13"/>
      <c r="AF200" s="13"/>
      <c r="AG200" s="13"/>
      <c r="AH200" s="13"/>
      <c r="AI200" s="13"/>
    </row>
    <row r="201" spans="1:35" ht="14.4">
      <c r="A201" s="130" t="s">
        <v>125</v>
      </c>
      <c r="B201" s="131">
        <v>2016</v>
      </c>
      <c r="C201" s="131">
        <v>68889508.079999998</v>
      </c>
      <c r="D201" s="131">
        <v>9801127.8800000008</v>
      </c>
      <c r="E201" s="131">
        <v>-68889508.079999998</v>
      </c>
      <c r="F201" s="131">
        <v>961317.91</v>
      </c>
      <c r="G201" s="131">
        <v>-1460236.96</v>
      </c>
      <c r="H201" s="131">
        <v>-444658.55</v>
      </c>
      <c r="I201" s="131">
        <v>-4224099.1900000004</v>
      </c>
      <c r="J201" s="131">
        <v>-1795855.98</v>
      </c>
      <c r="K201" s="131">
        <v>-1083976.6000000001</v>
      </c>
      <c r="L201" s="131">
        <v>-23588.41</v>
      </c>
      <c r="M201" s="131">
        <v>-379943</v>
      </c>
      <c r="N201" s="131">
        <v>1350087.0999999901</v>
      </c>
      <c r="O201" s="131">
        <v>0</v>
      </c>
      <c r="P201" s="131">
        <v>1350087.0999999901</v>
      </c>
      <c r="Q201" s="131">
        <f t="shared" si="0"/>
        <v>6128994.7000000002</v>
      </c>
      <c r="R201" s="131">
        <f t="shared" si="1"/>
        <v>7924850.6799999997</v>
      </c>
      <c r="S201" s="131"/>
      <c r="T201" s="131"/>
      <c r="U201" s="131">
        <f t="shared" si="2"/>
        <v>0.8085651750520777</v>
      </c>
      <c r="AE201" s="13"/>
      <c r="AF201" s="13"/>
      <c r="AG201" s="13"/>
      <c r="AH201" s="13"/>
      <c r="AI201" s="13"/>
    </row>
    <row r="202" spans="1:35" ht="14.4">
      <c r="A202" s="126" t="s">
        <v>125</v>
      </c>
      <c r="B202" s="127">
        <v>2017</v>
      </c>
      <c r="C202" s="127">
        <v>59744885.75</v>
      </c>
      <c r="D202" s="127">
        <v>10116159.119999999</v>
      </c>
      <c r="E202" s="127">
        <v>-59744885.840000004</v>
      </c>
      <c r="F202" s="127">
        <v>1161596.3</v>
      </c>
      <c r="G202" s="127">
        <v>-1422770</v>
      </c>
      <c r="H202" s="127">
        <v>-283003</v>
      </c>
      <c r="I202" s="127">
        <v>-4388890.8499999996</v>
      </c>
      <c r="J202" s="127">
        <v>-1950940.13</v>
      </c>
      <c r="K202" s="127">
        <v>-1158748.6100000001</v>
      </c>
      <c r="L202" s="127">
        <v>-33078</v>
      </c>
      <c r="M202" s="127">
        <v>62795</v>
      </c>
      <c r="N202" s="127">
        <v>2103119.7400000002</v>
      </c>
      <c r="O202" s="127">
        <v>-82324</v>
      </c>
      <c r="P202" s="127">
        <v>2020795.74</v>
      </c>
      <c r="Q202" s="127">
        <f t="shared" si="0"/>
        <v>6094663.8499999996</v>
      </c>
      <c r="R202" s="127">
        <f t="shared" si="1"/>
        <v>8045603.9799999995</v>
      </c>
      <c r="S202" s="127"/>
      <c r="T202" s="127"/>
      <c r="U202" s="127">
        <f t="shared" si="2"/>
        <v>0.79532200754865157</v>
      </c>
      <c r="AE202" s="13"/>
      <c r="AF202" s="13"/>
      <c r="AG202" s="13"/>
      <c r="AH202" s="13"/>
      <c r="AI202" s="13"/>
    </row>
    <row r="203" spans="1:35" ht="14.4">
      <c r="A203" s="130" t="s">
        <v>125</v>
      </c>
      <c r="B203" s="131">
        <v>2018</v>
      </c>
      <c r="C203" s="131">
        <v>55654492.039999999</v>
      </c>
      <c r="D203" s="131">
        <v>10676660.93</v>
      </c>
      <c r="E203" s="131">
        <v>-55654491.969999999</v>
      </c>
      <c r="F203" s="131">
        <v>1003326.66</v>
      </c>
      <c r="G203" s="131">
        <v>-1318244.52</v>
      </c>
      <c r="H203" s="131">
        <v>-317433.37</v>
      </c>
      <c r="I203" s="131">
        <v>-4522352.91</v>
      </c>
      <c r="J203" s="131">
        <v>-2053293.63</v>
      </c>
      <c r="K203" s="131">
        <v>-1499141.85</v>
      </c>
      <c r="L203" s="131">
        <v>-65412</v>
      </c>
      <c r="M203" s="131">
        <v>265670</v>
      </c>
      <c r="N203" s="131">
        <v>2169779.38</v>
      </c>
      <c r="O203" s="131">
        <v>0</v>
      </c>
      <c r="P203" s="131">
        <v>2169779.38</v>
      </c>
      <c r="Q203" s="131">
        <f t="shared" si="0"/>
        <v>6158030.8000000007</v>
      </c>
      <c r="R203" s="131">
        <f t="shared" si="1"/>
        <v>8211324.4300000006</v>
      </c>
      <c r="S203" s="131"/>
      <c r="T203" s="131"/>
      <c r="U203" s="131">
        <f t="shared" si="2"/>
        <v>0.76909105607421413</v>
      </c>
      <c r="AE203" s="13"/>
      <c r="AF203" s="13"/>
      <c r="AG203" s="13"/>
      <c r="AH203" s="13"/>
      <c r="AI203" s="13"/>
    </row>
    <row r="204" spans="1:35" ht="14.4">
      <c r="A204" s="126" t="s">
        <v>125</v>
      </c>
      <c r="B204" s="127">
        <v>2019</v>
      </c>
      <c r="C204" s="127">
        <v>59595572.829999998</v>
      </c>
      <c r="D204" s="127">
        <v>10896636.01</v>
      </c>
      <c r="E204" s="127">
        <v>-59595572.829999998</v>
      </c>
      <c r="F204" s="127">
        <v>1156983.99</v>
      </c>
      <c r="G204" s="127">
        <v>-1264253.74</v>
      </c>
      <c r="H204" s="127">
        <v>-305636.71000000002</v>
      </c>
      <c r="I204" s="127">
        <v>-4845918.29</v>
      </c>
      <c r="J204" s="127">
        <v>-2556788.44</v>
      </c>
      <c r="K204" s="127">
        <v>-4052115.46</v>
      </c>
      <c r="L204" s="127">
        <v>3147</v>
      </c>
      <c r="M204" s="127">
        <v>606265</v>
      </c>
      <c r="N204" s="127">
        <v>-361680.63999999501</v>
      </c>
      <c r="O204" s="127">
        <v>0</v>
      </c>
      <c r="P204" s="127">
        <v>-361680.63999999501</v>
      </c>
      <c r="Q204" s="127">
        <f t="shared" si="0"/>
        <v>6415808.7400000002</v>
      </c>
      <c r="R204" s="127">
        <f t="shared" si="1"/>
        <v>8972597.1799999997</v>
      </c>
      <c r="S204" s="154">
        <f>'PEG - Capital Costs'!AE27</f>
        <v>12189535</v>
      </c>
      <c r="T204" s="154">
        <f t="shared" ref="T204:T208" si="38">Q204+S204</f>
        <v>18605343.740000002</v>
      </c>
      <c r="U204" s="127">
        <f t="shared" si="2"/>
        <v>0.82342818203395229</v>
      </c>
      <c r="AE204" s="13"/>
      <c r="AF204" s="13"/>
      <c r="AG204" s="13"/>
      <c r="AH204" s="13"/>
      <c r="AI204" s="13"/>
    </row>
    <row r="205" spans="1:35" ht="14.4">
      <c r="A205" s="130" t="s">
        <v>125</v>
      </c>
      <c r="B205" s="131">
        <v>2020</v>
      </c>
      <c r="C205" s="131">
        <v>70880295.939999998</v>
      </c>
      <c r="D205" s="131">
        <v>11108525.98</v>
      </c>
      <c r="E205" s="131">
        <v>-70880295.939999998</v>
      </c>
      <c r="F205" s="131">
        <v>1229024</v>
      </c>
      <c r="G205" s="131">
        <v>-1268603.77</v>
      </c>
      <c r="H205" s="131">
        <v>-388314.01</v>
      </c>
      <c r="I205" s="131">
        <v>-5065028.8</v>
      </c>
      <c r="J205" s="131">
        <v>-2728770.03</v>
      </c>
      <c r="K205" s="131">
        <v>-5049858.37</v>
      </c>
      <c r="L205" s="131">
        <v>3000.32</v>
      </c>
      <c r="M205" s="131">
        <v>605266</v>
      </c>
      <c r="N205" s="131">
        <v>-1554758.68</v>
      </c>
      <c r="O205" s="131">
        <v>-96697</v>
      </c>
      <c r="P205" s="131">
        <v>-1651455.68</v>
      </c>
      <c r="Q205" s="131">
        <f t="shared" si="0"/>
        <v>6721946.5800000001</v>
      </c>
      <c r="R205" s="131">
        <f t="shared" si="1"/>
        <v>9450716.6099999994</v>
      </c>
      <c r="S205" s="155">
        <f>'PEG - Capital Costs'!AE28</f>
        <v>11687867</v>
      </c>
      <c r="T205" s="155">
        <f t="shared" si="38"/>
        <v>18409813.579999998</v>
      </c>
      <c r="U205" s="131">
        <f t="shared" si="2"/>
        <v>0.85076243481945735</v>
      </c>
      <c r="AE205" s="13"/>
      <c r="AF205" s="13"/>
      <c r="AG205" s="13"/>
      <c r="AH205" s="13"/>
      <c r="AI205" s="13"/>
    </row>
    <row r="206" spans="1:35" ht="14.4">
      <c r="A206" s="126" t="s">
        <v>125</v>
      </c>
      <c r="B206" s="127">
        <v>2021</v>
      </c>
      <c r="C206" s="127">
        <v>62585799.509999998</v>
      </c>
      <c r="D206" s="127">
        <v>16942826.949999999</v>
      </c>
      <c r="E206" s="127">
        <v>-62585799.509999998</v>
      </c>
      <c r="F206" s="127">
        <v>1533573.9868000001</v>
      </c>
      <c r="G206" s="127">
        <v>-1496235.190004</v>
      </c>
      <c r="H206" s="127">
        <v>-344951.95</v>
      </c>
      <c r="I206" s="127">
        <v>-5212253</v>
      </c>
      <c r="J206" s="127">
        <v>-4525975.8499999996</v>
      </c>
      <c r="K206" s="127">
        <v>583735.78</v>
      </c>
      <c r="L206" s="127">
        <v>0</v>
      </c>
      <c r="M206" s="127">
        <v>-1138842.3700000001</v>
      </c>
      <c r="N206" s="127">
        <v>6341878.3567960002</v>
      </c>
      <c r="O206" s="127">
        <v>0</v>
      </c>
      <c r="P206" s="127">
        <v>6341878.3567960002</v>
      </c>
      <c r="Q206" s="127">
        <f t="shared" si="0"/>
        <v>7053440.1400039997</v>
      </c>
      <c r="R206" s="127">
        <f t="shared" si="1"/>
        <v>11579415.990003999</v>
      </c>
      <c r="S206" s="154">
        <f>'PEG - Capital Costs'!AE29</f>
        <v>11684584</v>
      </c>
      <c r="T206" s="154">
        <f t="shared" si="38"/>
        <v>18738024.140004002</v>
      </c>
      <c r="U206" s="127">
        <f t="shared" si="2"/>
        <v>0.68344061024621394</v>
      </c>
      <c r="AE206" s="13"/>
      <c r="AF206" s="13"/>
      <c r="AG206" s="13"/>
      <c r="AH206" s="13"/>
      <c r="AI206" s="13"/>
    </row>
    <row r="207" spans="1:35" ht="14.4">
      <c r="A207" s="130" t="s">
        <v>125</v>
      </c>
      <c r="B207" s="131">
        <v>2022</v>
      </c>
      <c r="C207" s="131">
        <v>61607303.030000001</v>
      </c>
      <c r="D207" s="131">
        <v>15105468.98</v>
      </c>
      <c r="E207" s="131">
        <v>-61607303.030000001</v>
      </c>
      <c r="F207" s="131">
        <v>1875936.93</v>
      </c>
      <c r="G207" s="131">
        <v>-1447830.6100099999</v>
      </c>
      <c r="H207" s="131">
        <v>-553697.92000000004</v>
      </c>
      <c r="I207" s="131">
        <v>-5509031.9000000004</v>
      </c>
      <c r="J207" s="131">
        <v>-3695408.53</v>
      </c>
      <c r="K207" s="131">
        <v>7750867.5499999998</v>
      </c>
      <c r="L207" s="131">
        <v>-95000.04</v>
      </c>
      <c r="M207" s="131">
        <v>-2334057</v>
      </c>
      <c r="N207" s="131">
        <v>11097247.45999</v>
      </c>
      <c r="O207" s="131">
        <v>0</v>
      </c>
      <c r="P207" s="131">
        <v>11097247.45999</v>
      </c>
      <c r="Q207" s="131">
        <f t="shared" si="0"/>
        <v>7510560.4300100002</v>
      </c>
      <c r="R207" s="131">
        <f t="shared" si="1"/>
        <v>11205968.96001</v>
      </c>
      <c r="S207" s="155">
        <f>'PEG - Capital Costs'!AE30</f>
        <v>12783228</v>
      </c>
      <c r="T207" s="155">
        <f t="shared" si="38"/>
        <v>20293788.430009998</v>
      </c>
      <c r="U207" s="131">
        <f t="shared" si="2"/>
        <v>0.74184846394686377</v>
      </c>
      <c r="AE207" s="13"/>
      <c r="AF207" s="13"/>
      <c r="AG207" s="13"/>
      <c r="AH207" s="13"/>
      <c r="AI207" s="13"/>
    </row>
    <row r="208" spans="1:35" ht="14.4">
      <c r="A208" s="126" t="s">
        <v>125</v>
      </c>
      <c r="B208" s="127">
        <v>2023</v>
      </c>
      <c r="C208" s="127">
        <v>59855287.140000001</v>
      </c>
      <c r="D208" s="127">
        <v>16047384.539999999</v>
      </c>
      <c r="E208" s="127">
        <v>-59855287.140000001</v>
      </c>
      <c r="F208" s="127">
        <v>2500586.9300000002</v>
      </c>
      <c r="G208" s="127">
        <v>-1746775.83</v>
      </c>
      <c r="H208" s="127">
        <v>-636878.47</v>
      </c>
      <c r="I208" s="127">
        <v>-5481483.4699999997</v>
      </c>
      <c r="J208" s="127">
        <v>-4038810.21</v>
      </c>
      <c r="K208" s="127">
        <v>-5386801.9400000004</v>
      </c>
      <c r="L208" s="127">
        <v>-30944.19</v>
      </c>
      <c r="M208" s="127">
        <v>866300</v>
      </c>
      <c r="N208" s="127">
        <v>2092577.3600000101</v>
      </c>
      <c r="O208" s="127">
        <v>0</v>
      </c>
      <c r="P208" s="127">
        <v>2092577.3600000101</v>
      </c>
      <c r="Q208" s="127">
        <f t="shared" si="0"/>
        <v>7865137.7699999996</v>
      </c>
      <c r="R208" s="127">
        <f t="shared" si="1"/>
        <v>11903947.98</v>
      </c>
      <c r="S208" s="154">
        <f>'PEG - Capital Costs'!AE31</f>
        <v>15347476</v>
      </c>
      <c r="T208" s="154">
        <f t="shared" si="38"/>
        <v>23212613.77</v>
      </c>
      <c r="U208" s="127">
        <f t="shared" si="2"/>
        <v>0.74179988335968428</v>
      </c>
      <c r="AE208" s="13"/>
      <c r="AF208" s="13"/>
      <c r="AG208" s="13"/>
      <c r="AH208" s="13"/>
      <c r="AI208" s="13"/>
    </row>
    <row r="209" spans="1:35" ht="14.4">
      <c r="A209" s="130" t="s">
        <v>286</v>
      </c>
      <c r="B209" s="131">
        <v>2015</v>
      </c>
      <c r="C209" s="131">
        <v>9879822.8800000008</v>
      </c>
      <c r="D209" s="131">
        <v>1337221.46</v>
      </c>
      <c r="E209" s="131">
        <v>-9879822.8800000008</v>
      </c>
      <c r="F209" s="131">
        <v>124310.54</v>
      </c>
      <c r="G209" s="131">
        <v>-175120.06</v>
      </c>
      <c r="H209" s="131">
        <v>-422732.76</v>
      </c>
      <c r="I209" s="131">
        <v>-618131.14</v>
      </c>
      <c r="J209" s="131">
        <v>-344308.86</v>
      </c>
      <c r="K209" s="131">
        <v>-84011.41</v>
      </c>
      <c r="L209" s="131">
        <v>-4657</v>
      </c>
      <c r="M209" s="131">
        <v>13800</v>
      </c>
      <c r="N209" s="131">
        <v>-173629.230000001</v>
      </c>
      <c r="O209" s="131">
        <v>-39813.21</v>
      </c>
      <c r="P209" s="131">
        <v>-213442.44000000099</v>
      </c>
      <c r="Q209" s="131">
        <f t="shared" si="0"/>
        <v>1215983.96</v>
      </c>
      <c r="R209" s="131">
        <f t="shared" si="1"/>
        <v>1560292.8199999998</v>
      </c>
      <c r="S209" s="131"/>
      <c r="T209" s="131"/>
      <c r="U209" s="131">
        <f t="shared" si="2"/>
        <v>1.1668170655891208</v>
      </c>
      <c r="AE209" s="13"/>
      <c r="AF209" s="13"/>
      <c r="AG209" s="13"/>
      <c r="AH209" s="13"/>
      <c r="AI209" s="13"/>
    </row>
    <row r="210" spans="1:35" ht="14.4">
      <c r="A210" s="126" t="s">
        <v>286</v>
      </c>
      <c r="B210" s="127">
        <v>2016</v>
      </c>
      <c r="C210" s="127">
        <v>10719015.16</v>
      </c>
      <c r="D210" s="127">
        <v>1112750.3500000001</v>
      </c>
      <c r="E210" s="127">
        <v>-10719015.16</v>
      </c>
      <c r="F210" s="127">
        <v>183105.15</v>
      </c>
      <c r="G210" s="127">
        <v>-129460.59</v>
      </c>
      <c r="H210" s="127">
        <v>-282006.46999999997</v>
      </c>
      <c r="I210" s="127">
        <v>-636405.28</v>
      </c>
      <c r="J210" s="127">
        <v>-94345.64</v>
      </c>
      <c r="K210" s="127">
        <v>-80946.14</v>
      </c>
      <c r="L210" s="127">
        <v>-3923</v>
      </c>
      <c r="M210" s="127">
        <v>-8200</v>
      </c>
      <c r="N210" s="127">
        <v>60568.379999999401</v>
      </c>
      <c r="O210" s="127">
        <v>19637.27</v>
      </c>
      <c r="P210" s="127">
        <v>80205.649999999398</v>
      </c>
      <c r="Q210" s="127">
        <f t="shared" si="0"/>
        <v>1047872.34</v>
      </c>
      <c r="R210" s="127">
        <f t="shared" si="1"/>
        <v>1142217.98</v>
      </c>
      <c r="S210" s="127"/>
      <c r="T210" s="127"/>
      <c r="U210" s="127">
        <f t="shared" si="2"/>
        <v>1.0264817980061745</v>
      </c>
      <c r="AE210" s="13"/>
      <c r="AF210" s="13"/>
      <c r="AG210" s="13"/>
      <c r="AH210" s="13"/>
      <c r="AI210" s="13"/>
    </row>
    <row r="211" spans="1:35" ht="14.4">
      <c r="A211" s="130" t="s">
        <v>286</v>
      </c>
      <c r="B211" s="131">
        <v>2017</v>
      </c>
      <c r="C211" s="131">
        <v>9639619.6699999999</v>
      </c>
      <c r="D211" s="131">
        <v>1155060.29</v>
      </c>
      <c r="E211" s="131">
        <v>-9639619.6699999999</v>
      </c>
      <c r="F211" s="131">
        <v>167562.14000000001</v>
      </c>
      <c r="G211" s="131">
        <v>-180411.94</v>
      </c>
      <c r="H211" s="131">
        <v>-257745.32</v>
      </c>
      <c r="I211" s="131">
        <v>-654439.55000000005</v>
      </c>
      <c r="J211" s="131">
        <v>-100724.82</v>
      </c>
      <c r="K211" s="131">
        <v>-77091.240000000005</v>
      </c>
      <c r="L211" s="131">
        <v>-2661</v>
      </c>
      <c r="M211" s="131">
        <v>0</v>
      </c>
      <c r="N211" s="131">
        <v>49548.560000001002</v>
      </c>
      <c r="O211" s="131">
        <v>22521.599999999999</v>
      </c>
      <c r="P211" s="131">
        <v>72070.160000000993</v>
      </c>
      <c r="Q211" s="131">
        <f t="shared" si="0"/>
        <v>1092596.81</v>
      </c>
      <c r="R211" s="131">
        <f t="shared" si="1"/>
        <v>1193321.6300000001</v>
      </c>
      <c r="S211" s="131"/>
      <c r="T211" s="131"/>
      <c r="U211" s="131">
        <f t="shared" si="2"/>
        <v>1.033124972203832</v>
      </c>
      <c r="AE211" s="13"/>
      <c r="AF211" s="13"/>
      <c r="AG211" s="13"/>
      <c r="AH211" s="13"/>
      <c r="AI211" s="13"/>
    </row>
    <row r="212" spans="1:35" ht="14.4">
      <c r="A212" s="126" t="s">
        <v>286</v>
      </c>
      <c r="B212" s="127">
        <v>2018</v>
      </c>
      <c r="C212" s="127">
        <v>8702930.7100000009</v>
      </c>
      <c r="D212" s="127">
        <v>1199384.7</v>
      </c>
      <c r="E212" s="127">
        <v>-8702930.7100000009</v>
      </c>
      <c r="F212" s="127">
        <v>289144.17</v>
      </c>
      <c r="G212" s="127">
        <v>-165467.39000000001</v>
      </c>
      <c r="H212" s="127">
        <v>-317482.40000000002</v>
      </c>
      <c r="I212" s="127">
        <v>-638765.76</v>
      </c>
      <c r="J212" s="127">
        <v>-124014.02</v>
      </c>
      <c r="K212" s="127">
        <v>-96081.2</v>
      </c>
      <c r="L212" s="127">
        <v>-22128</v>
      </c>
      <c r="M212" s="127">
        <v>-8000</v>
      </c>
      <c r="N212" s="127">
        <v>116590.099999999</v>
      </c>
      <c r="O212" s="127">
        <v>-17655.77</v>
      </c>
      <c r="P212" s="127">
        <v>98934.329999998998</v>
      </c>
      <c r="Q212" s="127">
        <f t="shared" si="0"/>
        <v>1121715.55</v>
      </c>
      <c r="R212" s="127">
        <f t="shared" si="1"/>
        <v>1245729.57</v>
      </c>
      <c r="S212" s="127"/>
      <c r="T212" s="127"/>
      <c r="U212" s="127">
        <f t="shared" si="2"/>
        <v>1.0386405379358268</v>
      </c>
      <c r="AE212" s="13"/>
      <c r="AF212" s="13"/>
      <c r="AG212" s="13"/>
      <c r="AH212" s="13"/>
      <c r="AI212" s="13"/>
    </row>
    <row r="213" spans="1:35" ht="14.4">
      <c r="A213" s="130" t="s">
        <v>286</v>
      </c>
      <c r="B213" s="131">
        <v>2019</v>
      </c>
      <c r="C213" s="131">
        <v>9042549.3900000006</v>
      </c>
      <c r="D213" s="131">
        <v>1226450.29</v>
      </c>
      <c r="E213" s="131">
        <v>-9042549.3900000006</v>
      </c>
      <c r="F213" s="131">
        <v>299730.25</v>
      </c>
      <c r="G213" s="131">
        <v>-169073.18</v>
      </c>
      <c r="H213" s="131">
        <v>-305686.82</v>
      </c>
      <c r="I213" s="131">
        <v>-626987.39</v>
      </c>
      <c r="J213" s="131">
        <v>-114571.37</v>
      </c>
      <c r="K213" s="131">
        <v>-88405.56</v>
      </c>
      <c r="L213" s="131">
        <v>-28921</v>
      </c>
      <c r="M213" s="131">
        <v>-6000</v>
      </c>
      <c r="N213" s="131">
        <v>186535.21999999901</v>
      </c>
      <c r="O213" s="131">
        <v>57802.13</v>
      </c>
      <c r="P213" s="131">
        <v>244337.34999999899</v>
      </c>
      <c r="Q213" s="131">
        <f t="shared" si="0"/>
        <v>1101747.3900000001</v>
      </c>
      <c r="R213" s="131">
        <f t="shared" si="1"/>
        <v>1216318.7600000002</v>
      </c>
      <c r="S213" s="155">
        <f>'PEG - Capital Costs'!AF27</f>
        <v>368522</v>
      </c>
      <c r="T213" s="155">
        <f t="shared" ref="T213:T217" si="39">Q213+S213</f>
        <v>1470269.3900000001</v>
      </c>
      <c r="U213" s="131">
        <f t="shared" si="2"/>
        <v>0.99173914337775582</v>
      </c>
      <c r="AE213" s="13"/>
      <c r="AF213" s="13"/>
      <c r="AG213" s="13"/>
      <c r="AH213" s="13"/>
      <c r="AI213" s="13"/>
    </row>
    <row r="214" spans="1:35" ht="14.4">
      <c r="A214" s="126" t="s">
        <v>286</v>
      </c>
      <c r="B214" s="127">
        <v>2020</v>
      </c>
      <c r="C214" s="127">
        <v>9141051.3100000005</v>
      </c>
      <c r="D214" s="127">
        <v>1105894.99</v>
      </c>
      <c r="E214" s="127">
        <v>-9141051.3100000005</v>
      </c>
      <c r="F214" s="127">
        <v>253267.81</v>
      </c>
      <c r="G214" s="127">
        <v>-162432.04999999999</v>
      </c>
      <c r="H214" s="127">
        <v>-283606.23</v>
      </c>
      <c r="I214" s="127">
        <v>-642238.80000000005</v>
      </c>
      <c r="J214" s="127">
        <v>-118340.42</v>
      </c>
      <c r="K214" s="127">
        <v>-59283.26</v>
      </c>
      <c r="L214" s="127">
        <v>-13860</v>
      </c>
      <c r="M214" s="127">
        <v>-5000</v>
      </c>
      <c r="N214" s="127">
        <v>74402.040000000197</v>
      </c>
      <c r="O214" s="127">
        <v>60842.97</v>
      </c>
      <c r="P214" s="127">
        <v>135245.01</v>
      </c>
      <c r="Q214" s="127">
        <f t="shared" si="0"/>
        <v>1088277.08</v>
      </c>
      <c r="R214" s="127">
        <f t="shared" si="1"/>
        <v>1206617.5</v>
      </c>
      <c r="S214" s="154">
        <f>'PEG - Capital Costs'!AF28</f>
        <v>353090</v>
      </c>
      <c r="T214" s="154">
        <f t="shared" si="39"/>
        <v>1441367.08</v>
      </c>
      <c r="U214" s="127">
        <f t="shared" si="2"/>
        <v>1.0910778246676025</v>
      </c>
      <c r="AE214" s="13"/>
      <c r="AF214" s="13"/>
      <c r="AG214" s="13"/>
      <c r="AH214" s="13"/>
      <c r="AI214" s="13"/>
    </row>
    <row r="215" spans="1:35" ht="14.4">
      <c r="A215" s="130" t="s">
        <v>286</v>
      </c>
      <c r="B215" s="131">
        <v>2021</v>
      </c>
      <c r="C215" s="131">
        <v>7655362.4400000004</v>
      </c>
      <c r="D215" s="131">
        <v>1266815.26</v>
      </c>
      <c r="E215" s="131">
        <v>-7655362.4400000004</v>
      </c>
      <c r="F215" s="131">
        <v>301416.18</v>
      </c>
      <c r="G215" s="131">
        <v>-136555.68</v>
      </c>
      <c r="H215" s="131">
        <v>-338156.09</v>
      </c>
      <c r="I215" s="131">
        <v>-681288.27</v>
      </c>
      <c r="J215" s="131">
        <v>-134529.21</v>
      </c>
      <c r="K215" s="131">
        <v>-29146.12</v>
      </c>
      <c r="L215" s="131">
        <v>-38660.68</v>
      </c>
      <c r="M215" s="131">
        <v>-6900</v>
      </c>
      <c r="N215" s="131">
        <v>202995.390000001</v>
      </c>
      <c r="O215" s="131">
        <v>-948.18</v>
      </c>
      <c r="P215" s="131">
        <v>202047.21000000101</v>
      </c>
      <c r="Q215" s="131">
        <f t="shared" si="0"/>
        <v>1156000.04</v>
      </c>
      <c r="R215" s="131">
        <f t="shared" si="1"/>
        <v>1290529.25</v>
      </c>
      <c r="S215" s="155">
        <f>'PEG - Capital Costs'!AF29</f>
        <v>374730</v>
      </c>
      <c r="T215" s="155">
        <f t="shared" si="39"/>
        <v>1530730.04</v>
      </c>
      <c r="U215" s="131">
        <f t="shared" si="2"/>
        <v>1.0187193750728896</v>
      </c>
      <c r="AE215" s="13"/>
      <c r="AF215" s="13"/>
      <c r="AG215" s="13"/>
      <c r="AH215" s="13"/>
      <c r="AI215" s="13"/>
    </row>
    <row r="216" spans="1:35" ht="14.4">
      <c r="A216" s="126" t="s">
        <v>286</v>
      </c>
      <c r="B216" s="127">
        <v>2022</v>
      </c>
      <c r="C216" s="127">
        <v>8351339.7199999997</v>
      </c>
      <c r="D216" s="127">
        <v>1279555.17</v>
      </c>
      <c r="E216" s="127">
        <v>-8351339.7199999997</v>
      </c>
      <c r="F216" s="127">
        <v>227933.3</v>
      </c>
      <c r="G216" s="127">
        <v>-148891.32999999999</v>
      </c>
      <c r="H216" s="127">
        <v>-341867.41</v>
      </c>
      <c r="I216" s="127">
        <v>-703155.19</v>
      </c>
      <c r="J216" s="127">
        <v>-152906.93</v>
      </c>
      <c r="K216" s="127">
        <v>-37309.370000000003</v>
      </c>
      <c r="L216" s="127">
        <v>-20697</v>
      </c>
      <c r="M216" s="127">
        <v>-11500</v>
      </c>
      <c r="N216" s="127">
        <v>91161.240000000995</v>
      </c>
      <c r="O216" s="127">
        <v>-81214.929999999993</v>
      </c>
      <c r="P216" s="127">
        <v>9946.3100000009908</v>
      </c>
      <c r="Q216" s="127">
        <f t="shared" si="0"/>
        <v>1193913.93</v>
      </c>
      <c r="R216" s="127">
        <f t="shared" si="1"/>
        <v>1346820.8599999999</v>
      </c>
      <c r="S216" s="154">
        <f>'PEG - Capital Costs'!AF30</f>
        <v>426586</v>
      </c>
      <c r="T216" s="154">
        <f t="shared" si="39"/>
        <v>1620499.93</v>
      </c>
      <c r="U216" s="127">
        <f t="shared" si="2"/>
        <v>1.0525695894769429</v>
      </c>
      <c r="AE216" s="13"/>
      <c r="AF216" s="13"/>
      <c r="AG216" s="13"/>
      <c r="AH216" s="13"/>
      <c r="AI216" s="13"/>
    </row>
    <row r="217" spans="1:35" ht="14.4">
      <c r="A217" s="130" t="s">
        <v>286</v>
      </c>
      <c r="B217" s="131">
        <v>2023</v>
      </c>
      <c r="C217" s="131">
        <v>7985269.2000000002</v>
      </c>
      <c r="D217" s="131">
        <v>1305186.8600000001</v>
      </c>
      <c r="E217" s="131">
        <v>-7985269.2000000002</v>
      </c>
      <c r="F217" s="131">
        <v>368409.95</v>
      </c>
      <c r="G217" s="131">
        <v>-207119.06</v>
      </c>
      <c r="H217" s="131">
        <v>-348726.86</v>
      </c>
      <c r="I217" s="131">
        <v>-715115.31</v>
      </c>
      <c r="J217" s="131">
        <v>-159297.79</v>
      </c>
      <c r="K217" s="131">
        <v>-83530.78</v>
      </c>
      <c r="L217" s="131">
        <v>-68450</v>
      </c>
      <c r="M217" s="131">
        <v>-41396</v>
      </c>
      <c r="N217" s="131">
        <v>49961.010000000097</v>
      </c>
      <c r="O217" s="131">
        <v>44032.76</v>
      </c>
      <c r="P217" s="131">
        <v>93993.770000000106</v>
      </c>
      <c r="Q217" s="131">
        <f t="shared" si="0"/>
        <v>1270961.23</v>
      </c>
      <c r="R217" s="131">
        <f t="shared" si="1"/>
        <v>1430259.02</v>
      </c>
      <c r="S217" s="155">
        <f>'PEG - Capital Costs'!AF31</f>
        <v>505938</v>
      </c>
      <c r="T217" s="155">
        <f t="shared" si="39"/>
        <v>1776899.23</v>
      </c>
      <c r="U217" s="131">
        <f t="shared" si="2"/>
        <v>1.0958270143786155</v>
      </c>
      <c r="AE217" s="13"/>
      <c r="AF217" s="13"/>
      <c r="AG217" s="13"/>
      <c r="AH217" s="13"/>
      <c r="AI217" s="13"/>
    </row>
    <row r="218" spans="1:35" ht="14.4">
      <c r="A218" s="126" t="s">
        <v>127</v>
      </c>
      <c r="B218" s="127">
        <v>2015</v>
      </c>
      <c r="C218" s="127">
        <v>2064576.23</v>
      </c>
      <c r="D218" s="127">
        <v>527002.1</v>
      </c>
      <c r="E218" s="127">
        <v>-2064480.72</v>
      </c>
      <c r="F218" s="127">
        <v>31398.23</v>
      </c>
      <c r="G218" s="127">
        <v>-30115.11</v>
      </c>
      <c r="H218" s="127">
        <v>-17164.189999999999</v>
      </c>
      <c r="I218" s="127">
        <v>-390012.92</v>
      </c>
      <c r="J218" s="127">
        <v>-51899.040000000001</v>
      </c>
      <c r="K218" s="127">
        <v>-5848.75</v>
      </c>
      <c r="L218" s="127">
        <v>8656</v>
      </c>
      <c r="M218" s="127">
        <v>-18561</v>
      </c>
      <c r="N218" s="127">
        <v>53550.830000000104</v>
      </c>
      <c r="O218" s="127"/>
      <c r="P218" s="127">
        <v>53550.830000000104</v>
      </c>
      <c r="Q218" s="127">
        <f t="shared" si="0"/>
        <v>437292.22</v>
      </c>
      <c r="R218" s="127">
        <f t="shared" si="1"/>
        <v>489191.25999999995</v>
      </c>
      <c r="S218" s="127"/>
      <c r="T218" s="127"/>
      <c r="U218" s="127">
        <f t="shared" si="2"/>
        <v>0.9282529614208368</v>
      </c>
      <c r="AE218" s="13"/>
      <c r="AF218" s="13"/>
      <c r="AG218" s="13"/>
      <c r="AH218" s="13"/>
      <c r="AI218" s="13"/>
    </row>
    <row r="219" spans="1:35" ht="14.4">
      <c r="A219" s="130" t="s">
        <v>127</v>
      </c>
      <c r="B219" s="131">
        <v>2016</v>
      </c>
      <c r="C219" s="131">
        <v>2894613.74</v>
      </c>
      <c r="D219" s="131">
        <v>496185.89</v>
      </c>
      <c r="E219" s="131">
        <v>-2894613.74</v>
      </c>
      <c r="F219" s="131">
        <v>54510.85</v>
      </c>
      <c r="G219" s="131">
        <v>-28340.82</v>
      </c>
      <c r="H219" s="131">
        <v>-14113.25</v>
      </c>
      <c r="I219" s="131">
        <v>-393414.54</v>
      </c>
      <c r="J219" s="131">
        <v>-52237</v>
      </c>
      <c r="K219" s="131">
        <v>-2848.08</v>
      </c>
      <c r="L219" s="131">
        <v>-2676</v>
      </c>
      <c r="M219" s="131">
        <v>-4093</v>
      </c>
      <c r="N219" s="131">
        <v>52974.050000000097</v>
      </c>
      <c r="O219" s="131">
        <v>0</v>
      </c>
      <c r="P219" s="131">
        <v>52974.050000000097</v>
      </c>
      <c r="Q219" s="131">
        <f t="shared" si="0"/>
        <v>435868.61</v>
      </c>
      <c r="R219" s="131">
        <f t="shared" si="1"/>
        <v>488105.61</v>
      </c>
      <c r="S219" s="131"/>
      <c r="T219" s="131"/>
      <c r="U219" s="131">
        <f t="shared" si="2"/>
        <v>0.98371521608564882</v>
      </c>
      <c r="AE219" s="13"/>
      <c r="AF219" s="13"/>
      <c r="AG219" s="13"/>
      <c r="AH219" s="13"/>
      <c r="AI219" s="13"/>
    </row>
    <row r="220" spans="1:35" ht="14.4">
      <c r="A220" s="126" t="s">
        <v>127</v>
      </c>
      <c r="B220" s="127">
        <v>2017</v>
      </c>
      <c r="C220" s="127">
        <v>2509801</v>
      </c>
      <c r="D220" s="127">
        <v>509415.07</v>
      </c>
      <c r="E220" s="127">
        <v>-2509801</v>
      </c>
      <c r="F220" s="127">
        <v>42120.08</v>
      </c>
      <c r="G220" s="127">
        <v>-35482.19</v>
      </c>
      <c r="H220" s="127">
        <v>-43625.14</v>
      </c>
      <c r="I220" s="127">
        <v>-424688.35</v>
      </c>
      <c r="J220" s="127">
        <v>-47324.42</v>
      </c>
      <c r="K220" s="127">
        <v>-1854.93</v>
      </c>
      <c r="L220" s="127">
        <v>2676</v>
      </c>
      <c r="M220" s="127">
        <v>-2461</v>
      </c>
      <c r="N220" s="127">
        <v>-1224.8800000002</v>
      </c>
      <c r="O220" s="127">
        <v>0</v>
      </c>
      <c r="P220" s="127">
        <v>-1224.8800000002</v>
      </c>
      <c r="Q220" s="127">
        <f t="shared" si="0"/>
        <v>503795.68</v>
      </c>
      <c r="R220" s="127">
        <f t="shared" si="1"/>
        <v>551120.1</v>
      </c>
      <c r="S220" s="127"/>
      <c r="T220" s="127"/>
      <c r="U220" s="127">
        <f t="shared" si="2"/>
        <v>1.0818684653361355</v>
      </c>
      <c r="AE220" s="13"/>
      <c r="AF220" s="13"/>
      <c r="AG220" s="13"/>
      <c r="AH220" s="13"/>
      <c r="AI220" s="13"/>
    </row>
    <row r="221" spans="1:35" ht="14.4">
      <c r="A221" s="130" t="s">
        <v>127</v>
      </c>
      <c r="B221" s="131">
        <v>2018</v>
      </c>
      <c r="C221" s="131">
        <v>1431875.33</v>
      </c>
      <c r="D221" s="131">
        <v>519394.49</v>
      </c>
      <c r="E221" s="131">
        <v>-1431875.33</v>
      </c>
      <c r="F221" s="131">
        <v>58900.32</v>
      </c>
      <c r="G221" s="131">
        <v>-29159.79</v>
      </c>
      <c r="H221" s="131">
        <v>-15778.57</v>
      </c>
      <c r="I221" s="131">
        <v>-407828.22</v>
      </c>
      <c r="J221" s="131">
        <v>-45711.72</v>
      </c>
      <c r="K221" s="131">
        <v>-3524.87</v>
      </c>
      <c r="L221" s="131">
        <v>-74194</v>
      </c>
      <c r="M221" s="131">
        <v>67345</v>
      </c>
      <c r="N221" s="131">
        <v>69442.64</v>
      </c>
      <c r="O221" s="131">
        <v>0</v>
      </c>
      <c r="P221" s="131">
        <v>69442.64</v>
      </c>
      <c r="Q221" s="131">
        <f t="shared" si="0"/>
        <v>452766.57999999996</v>
      </c>
      <c r="R221" s="131">
        <f t="shared" si="1"/>
        <v>498478.29999999993</v>
      </c>
      <c r="S221" s="131"/>
      <c r="T221" s="131"/>
      <c r="U221" s="131">
        <f t="shared" si="2"/>
        <v>0.959729665210734</v>
      </c>
      <c r="AE221" s="13"/>
      <c r="AF221" s="13"/>
      <c r="AG221" s="13"/>
      <c r="AH221" s="13"/>
      <c r="AI221" s="13"/>
    </row>
    <row r="222" spans="1:35" ht="14.4">
      <c r="A222" s="126" t="s">
        <v>127</v>
      </c>
      <c r="B222" s="127">
        <v>2019</v>
      </c>
      <c r="C222" s="127">
        <v>1913988.57</v>
      </c>
      <c r="D222" s="127">
        <v>531386.44999999995</v>
      </c>
      <c r="E222" s="127">
        <v>-1913988.57</v>
      </c>
      <c r="F222" s="127">
        <v>66109.64</v>
      </c>
      <c r="G222" s="127">
        <v>-13474.61</v>
      </c>
      <c r="H222" s="127">
        <v>-28068.1</v>
      </c>
      <c r="I222" s="127">
        <v>-466754.21</v>
      </c>
      <c r="J222" s="127">
        <v>-51739.33</v>
      </c>
      <c r="K222" s="127">
        <v>-16575.07</v>
      </c>
      <c r="L222" s="127">
        <v>31830</v>
      </c>
      <c r="M222" s="127">
        <v>-27845</v>
      </c>
      <c r="N222" s="127">
        <v>24869.77</v>
      </c>
      <c r="O222" s="127">
        <v>0</v>
      </c>
      <c r="P222" s="127">
        <v>24869.77</v>
      </c>
      <c r="Q222" s="127">
        <f t="shared" si="0"/>
        <v>508296.92000000004</v>
      </c>
      <c r="R222" s="127">
        <f t="shared" si="1"/>
        <v>560036.25</v>
      </c>
      <c r="S222" s="154">
        <f>'PEG - Capital Costs'!AH27</f>
        <v>152566</v>
      </c>
      <c r="T222" s="154">
        <f t="shared" ref="T222:T226" si="40">Q222+S222</f>
        <v>660862.92000000004</v>
      </c>
      <c r="U222" s="127">
        <f t="shared" si="2"/>
        <v>1.0539151873368244</v>
      </c>
      <c r="AE222" s="13"/>
      <c r="AF222" s="13"/>
      <c r="AG222" s="13"/>
      <c r="AH222" s="13"/>
      <c r="AI222" s="13"/>
    </row>
    <row r="223" spans="1:35" ht="14.4">
      <c r="A223" s="130" t="s">
        <v>127</v>
      </c>
      <c r="B223" s="131">
        <v>2020</v>
      </c>
      <c r="C223" s="131">
        <v>3140496.36</v>
      </c>
      <c r="D223" s="131">
        <v>534835.64</v>
      </c>
      <c r="E223" s="131">
        <v>-3140496.36</v>
      </c>
      <c r="F223" s="131">
        <v>51276.32</v>
      </c>
      <c r="G223" s="131">
        <v>-28125.360000000001</v>
      </c>
      <c r="H223" s="131">
        <v>-31668.62</v>
      </c>
      <c r="I223" s="131">
        <v>-443348.64</v>
      </c>
      <c r="J223" s="131">
        <v>-42727.95</v>
      </c>
      <c r="K223" s="131">
        <v>-4338.2700000000004</v>
      </c>
      <c r="L223" s="131">
        <v>365</v>
      </c>
      <c r="M223" s="131">
        <v>-6604</v>
      </c>
      <c r="N223" s="131">
        <v>29664.120000000101</v>
      </c>
      <c r="O223" s="131">
        <v>0</v>
      </c>
      <c r="P223" s="131">
        <v>29664.120000000101</v>
      </c>
      <c r="Q223" s="131">
        <f t="shared" si="0"/>
        <v>503142.62</v>
      </c>
      <c r="R223" s="131">
        <f t="shared" si="1"/>
        <v>545870.56999999995</v>
      </c>
      <c r="S223" s="155">
        <f>'PEG - Capital Costs'!AH28</f>
        <v>148207</v>
      </c>
      <c r="T223" s="155">
        <f t="shared" si="40"/>
        <v>651349.62</v>
      </c>
      <c r="U223" s="131">
        <f t="shared" si="2"/>
        <v>1.020632375957593</v>
      </c>
      <c r="AE223" s="13"/>
      <c r="AF223" s="13"/>
      <c r="AG223" s="13"/>
      <c r="AH223" s="13"/>
      <c r="AI223" s="13"/>
    </row>
    <row r="224" spans="1:35" ht="14.4">
      <c r="A224" s="126" t="s">
        <v>127</v>
      </c>
      <c r="B224" s="127">
        <v>2021</v>
      </c>
      <c r="C224" s="127">
        <v>2763659.29</v>
      </c>
      <c r="D224" s="127">
        <v>551975.96</v>
      </c>
      <c r="E224" s="127">
        <v>-2763659.29</v>
      </c>
      <c r="F224" s="127">
        <v>46677.89</v>
      </c>
      <c r="G224" s="127">
        <v>-16054.28</v>
      </c>
      <c r="H224" s="127">
        <v>-26380.799999999999</v>
      </c>
      <c r="I224" s="127">
        <v>-477059.48</v>
      </c>
      <c r="J224" s="127">
        <v>-42230.97</v>
      </c>
      <c r="K224" s="127">
        <v>-1770.42</v>
      </c>
      <c r="L224" s="127">
        <v>-17015</v>
      </c>
      <c r="M224" s="127">
        <v>13147</v>
      </c>
      <c r="N224" s="127">
        <v>31289.8999999999</v>
      </c>
      <c r="O224" s="127">
        <v>0</v>
      </c>
      <c r="P224" s="127">
        <v>31289.8999999999</v>
      </c>
      <c r="Q224" s="127">
        <f t="shared" si="0"/>
        <v>519494.56</v>
      </c>
      <c r="R224" s="127">
        <f t="shared" si="1"/>
        <v>561725.53</v>
      </c>
      <c r="S224" s="154">
        <f>'PEG - Capital Costs'!AH29</f>
        <v>154376</v>
      </c>
      <c r="T224" s="154">
        <f t="shared" si="40"/>
        <v>673870.56</v>
      </c>
      <c r="U224" s="127">
        <f t="shared" si="2"/>
        <v>1.017663033730672</v>
      </c>
      <c r="AE224" s="13"/>
      <c r="AF224" s="13"/>
      <c r="AG224" s="13"/>
      <c r="AH224" s="13"/>
      <c r="AI224" s="13"/>
    </row>
    <row r="225" spans="1:35" ht="14.4">
      <c r="A225" s="130" t="s">
        <v>127</v>
      </c>
      <c r="B225" s="131">
        <v>2022</v>
      </c>
      <c r="C225" s="131">
        <v>2431080.6</v>
      </c>
      <c r="D225" s="131">
        <v>565310.18999999994</v>
      </c>
      <c r="E225" s="131">
        <v>-2431080.6</v>
      </c>
      <c r="F225" s="131">
        <v>43560.21</v>
      </c>
      <c r="G225" s="131">
        <v>-22383.71</v>
      </c>
      <c r="H225" s="131">
        <v>-49073.81</v>
      </c>
      <c r="I225" s="131">
        <v>-505554.9</v>
      </c>
      <c r="J225" s="131">
        <v>-51298.71</v>
      </c>
      <c r="K225" s="131">
        <v>-3792.32</v>
      </c>
      <c r="L225" s="131">
        <v>17015</v>
      </c>
      <c r="M225" s="131">
        <v>-14180</v>
      </c>
      <c r="N225" s="131">
        <v>-20398.050000000101</v>
      </c>
      <c r="O225" s="131">
        <v>0</v>
      </c>
      <c r="P225" s="131">
        <v>-20398.050000000101</v>
      </c>
      <c r="Q225" s="131">
        <f t="shared" si="0"/>
        <v>577012.42000000004</v>
      </c>
      <c r="R225" s="131">
        <f t="shared" si="1"/>
        <v>628311.13</v>
      </c>
      <c r="S225" s="155">
        <f>'PEG - Capital Costs'!AH30</f>
        <v>180250</v>
      </c>
      <c r="T225" s="155">
        <f t="shared" si="40"/>
        <v>757262.42</v>
      </c>
      <c r="U225" s="131">
        <f t="shared" si="2"/>
        <v>1.1114449042569001</v>
      </c>
      <c r="AE225" s="13"/>
      <c r="AF225" s="13"/>
      <c r="AG225" s="13"/>
      <c r="AH225" s="13"/>
      <c r="AI225" s="13"/>
    </row>
    <row r="226" spans="1:35" ht="14.4">
      <c r="A226" s="126" t="s">
        <v>127</v>
      </c>
      <c r="B226" s="127">
        <v>2023</v>
      </c>
      <c r="C226" s="127">
        <v>2544459.36</v>
      </c>
      <c r="D226" s="127">
        <v>588766.5</v>
      </c>
      <c r="E226" s="127">
        <v>-2544459.36</v>
      </c>
      <c r="F226" s="127">
        <v>49771.66</v>
      </c>
      <c r="G226" s="127">
        <v>-17128.650000000001</v>
      </c>
      <c r="H226" s="127">
        <v>-39307.67</v>
      </c>
      <c r="I226" s="127">
        <v>-557141.73</v>
      </c>
      <c r="J226" s="127">
        <v>-53641.48</v>
      </c>
      <c r="K226" s="127">
        <v>-7453.14</v>
      </c>
      <c r="L226" s="127">
        <v>0</v>
      </c>
      <c r="M226" s="127">
        <v>-40430</v>
      </c>
      <c r="N226" s="127">
        <v>-76564.509999999995</v>
      </c>
      <c r="O226" s="127">
        <v>0</v>
      </c>
      <c r="P226" s="127">
        <v>-76564.509999999995</v>
      </c>
      <c r="Q226" s="127">
        <f t="shared" si="0"/>
        <v>613578.04999999993</v>
      </c>
      <c r="R226" s="127">
        <f t="shared" si="1"/>
        <v>667219.52999999991</v>
      </c>
      <c r="S226" s="154">
        <f>'PEG - Capital Costs'!AH31</f>
        <v>212074</v>
      </c>
      <c r="T226" s="154">
        <f t="shared" si="40"/>
        <v>825652.04999999993</v>
      </c>
      <c r="U226" s="127">
        <f t="shared" si="2"/>
        <v>1.1332498197502743</v>
      </c>
      <c r="AE226" s="13"/>
      <c r="AF226" s="13"/>
      <c r="AG226" s="13"/>
      <c r="AH226" s="13"/>
      <c r="AI226" s="13"/>
    </row>
    <row r="227" spans="1:35" ht="14.4">
      <c r="A227" s="130" t="s">
        <v>128</v>
      </c>
      <c r="B227" s="131">
        <v>2015</v>
      </c>
      <c r="C227" s="131">
        <v>16655213.640000001</v>
      </c>
      <c r="D227" s="131">
        <v>1554361.24</v>
      </c>
      <c r="E227" s="131">
        <v>-16655213.619999999</v>
      </c>
      <c r="F227" s="131">
        <v>134566.54</v>
      </c>
      <c r="G227" s="131">
        <v>-55990.12</v>
      </c>
      <c r="H227" s="131">
        <v>-179949.42</v>
      </c>
      <c r="I227" s="131">
        <v>-723526.22</v>
      </c>
      <c r="J227" s="131">
        <v>-194917.56</v>
      </c>
      <c r="K227" s="131">
        <v>-7110.41</v>
      </c>
      <c r="L227" s="131">
        <v>-146070</v>
      </c>
      <c r="M227" s="131">
        <v>35856</v>
      </c>
      <c r="N227" s="131">
        <v>417220.07</v>
      </c>
      <c r="O227" s="131"/>
      <c r="P227" s="131">
        <v>417220.07</v>
      </c>
      <c r="Q227" s="131">
        <f t="shared" si="0"/>
        <v>959465.76</v>
      </c>
      <c r="R227" s="131">
        <f t="shared" si="1"/>
        <v>1154383.32</v>
      </c>
      <c r="S227" s="131"/>
      <c r="T227" s="131"/>
      <c r="U227" s="131">
        <f t="shared" si="2"/>
        <v>0.74267376867940949</v>
      </c>
      <c r="AE227" s="13"/>
      <c r="AF227" s="13"/>
      <c r="AG227" s="13"/>
      <c r="AH227" s="13"/>
      <c r="AI227" s="13"/>
    </row>
    <row r="228" spans="1:35" ht="14.4">
      <c r="A228" s="126" t="s">
        <v>128</v>
      </c>
      <c r="B228" s="127">
        <v>2016</v>
      </c>
      <c r="C228" s="127">
        <v>18936205.68</v>
      </c>
      <c r="D228" s="127">
        <v>1583395.41</v>
      </c>
      <c r="E228" s="127">
        <v>-18936205.68</v>
      </c>
      <c r="F228" s="127">
        <v>213537.06</v>
      </c>
      <c r="G228" s="127">
        <v>-68472.070000000007</v>
      </c>
      <c r="H228" s="127">
        <v>-168398.65</v>
      </c>
      <c r="I228" s="127">
        <v>-774789.45</v>
      </c>
      <c r="J228" s="127">
        <v>-194087.18</v>
      </c>
      <c r="K228" s="127">
        <v>4962.79</v>
      </c>
      <c r="L228" s="127">
        <v>-216655</v>
      </c>
      <c r="M228" s="127">
        <v>88378</v>
      </c>
      <c r="N228" s="127">
        <v>467870.91</v>
      </c>
      <c r="O228" s="127">
        <v>0</v>
      </c>
      <c r="P228" s="127">
        <v>467870.91</v>
      </c>
      <c r="Q228" s="127">
        <f t="shared" si="0"/>
        <v>1011660.1699999999</v>
      </c>
      <c r="R228" s="127">
        <f t="shared" si="1"/>
        <v>1205747.3499999999</v>
      </c>
      <c r="S228" s="127"/>
      <c r="T228" s="127"/>
      <c r="U228" s="127">
        <f t="shared" si="2"/>
        <v>0.76149478670018367</v>
      </c>
      <c r="AE228" s="13"/>
      <c r="AF228" s="13"/>
      <c r="AG228" s="13"/>
      <c r="AH228" s="13"/>
      <c r="AI228" s="13"/>
    </row>
    <row r="229" spans="1:35" ht="14.4">
      <c r="A229" s="130" t="s">
        <v>128</v>
      </c>
      <c r="B229" s="131">
        <v>2017</v>
      </c>
      <c r="C229" s="131">
        <v>18324776.16</v>
      </c>
      <c r="D229" s="131">
        <v>1582320.44</v>
      </c>
      <c r="E229" s="131">
        <v>-18324776.16</v>
      </c>
      <c r="F229" s="131">
        <v>140624.82</v>
      </c>
      <c r="G229" s="131">
        <v>-126069.47</v>
      </c>
      <c r="H229" s="131">
        <v>-195607.97</v>
      </c>
      <c r="I229" s="131">
        <v>-846997.11</v>
      </c>
      <c r="J229" s="131">
        <v>-232026.1</v>
      </c>
      <c r="K229" s="131">
        <v>1206.0899999999999</v>
      </c>
      <c r="L229" s="131">
        <v>-30931</v>
      </c>
      <c r="M229" s="131">
        <v>-24440</v>
      </c>
      <c r="N229" s="131">
        <v>268079.70000000199</v>
      </c>
      <c r="O229" s="131">
        <v>0</v>
      </c>
      <c r="P229" s="131">
        <v>268079.70000000199</v>
      </c>
      <c r="Q229" s="131">
        <f t="shared" si="0"/>
        <v>1168674.55</v>
      </c>
      <c r="R229" s="131">
        <f t="shared" si="1"/>
        <v>1400700.6500000001</v>
      </c>
      <c r="S229" s="131"/>
      <c r="T229" s="131"/>
      <c r="U229" s="131">
        <f t="shared" si="2"/>
        <v>0.8852193364828177</v>
      </c>
      <c r="AE229" s="13"/>
      <c r="AF229" s="13"/>
      <c r="AG229" s="13"/>
      <c r="AH229" s="13"/>
      <c r="AI229" s="13"/>
    </row>
    <row r="230" spans="1:35" ht="14.4">
      <c r="A230" s="126" t="s">
        <v>128</v>
      </c>
      <c r="B230" s="127">
        <v>2018</v>
      </c>
      <c r="C230" s="127">
        <v>17482153.449999999</v>
      </c>
      <c r="D230" s="127">
        <v>1465507.23</v>
      </c>
      <c r="E230" s="127">
        <v>-17482153.449999999</v>
      </c>
      <c r="F230" s="127">
        <v>246083.23</v>
      </c>
      <c r="G230" s="127">
        <v>-70877.16</v>
      </c>
      <c r="H230" s="127">
        <v>-189516.41</v>
      </c>
      <c r="I230" s="127">
        <v>-909750.32</v>
      </c>
      <c r="J230" s="127">
        <v>-270962.15000000002</v>
      </c>
      <c r="K230" s="127">
        <v>-173069.12</v>
      </c>
      <c r="L230" s="127">
        <v>-246918</v>
      </c>
      <c r="M230" s="127">
        <v>215927</v>
      </c>
      <c r="N230" s="127">
        <v>66424.3000000006</v>
      </c>
      <c r="O230" s="127">
        <v>0</v>
      </c>
      <c r="P230" s="127">
        <v>66424.3000000006</v>
      </c>
      <c r="Q230" s="127">
        <f t="shared" si="0"/>
        <v>1170143.8899999999</v>
      </c>
      <c r="R230" s="127">
        <f t="shared" si="1"/>
        <v>1441106.04</v>
      </c>
      <c r="S230" s="127"/>
      <c r="T230" s="127"/>
      <c r="U230" s="127">
        <f t="shared" si="2"/>
        <v>0.98334966249194145</v>
      </c>
      <c r="AE230" s="13"/>
      <c r="AF230" s="13"/>
      <c r="AG230" s="13"/>
      <c r="AH230" s="13"/>
      <c r="AI230" s="13"/>
    </row>
    <row r="231" spans="1:35" ht="14.4">
      <c r="A231" s="130" t="s">
        <v>128</v>
      </c>
      <c r="B231" s="131">
        <v>2019</v>
      </c>
      <c r="C231" s="131">
        <v>16726312.800000001</v>
      </c>
      <c r="D231" s="131">
        <v>1697616.97</v>
      </c>
      <c r="E231" s="131">
        <v>-16726312.800000001</v>
      </c>
      <c r="F231" s="131">
        <v>99364.76</v>
      </c>
      <c r="G231" s="131">
        <v>-83464.14</v>
      </c>
      <c r="H231" s="131">
        <v>-92790.64</v>
      </c>
      <c r="I231" s="131">
        <v>-939275.25</v>
      </c>
      <c r="J231" s="131">
        <v>-268253.12</v>
      </c>
      <c r="K231" s="131">
        <v>-182109.33</v>
      </c>
      <c r="L231" s="131">
        <v>229311</v>
      </c>
      <c r="M231" s="131">
        <v>-219284</v>
      </c>
      <c r="N231" s="131">
        <v>241116.24999999901</v>
      </c>
      <c r="O231" s="131">
        <v>0</v>
      </c>
      <c r="P231" s="131">
        <v>241116.24999999901</v>
      </c>
      <c r="Q231" s="131">
        <f t="shared" si="0"/>
        <v>1115530.03</v>
      </c>
      <c r="R231" s="131">
        <f t="shared" si="1"/>
        <v>1383783.15</v>
      </c>
      <c r="S231" s="155">
        <f>'PEG - Capital Costs'!AI27</f>
        <v>613884</v>
      </c>
      <c r="T231" s="155">
        <f t="shared" ref="T231:T235" si="41">Q231+S231</f>
        <v>1729414.03</v>
      </c>
      <c r="U231" s="131">
        <f t="shared" si="2"/>
        <v>0.81513272690717742</v>
      </c>
      <c r="AE231" s="13"/>
      <c r="AF231" s="13"/>
      <c r="AG231" s="13"/>
      <c r="AH231" s="13"/>
      <c r="AI231" s="13"/>
    </row>
    <row r="232" spans="1:35" ht="14.4">
      <c r="A232" s="126" t="s">
        <v>128</v>
      </c>
      <c r="B232" s="127">
        <v>2020</v>
      </c>
      <c r="C232" s="127">
        <v>17700650.52</v>
      </c>
      <c r="D232" s="127">
        <v>1729853.03</v>
      </c>
      <c r="E232" s="127">
        <v>-17700650.52</v>
      </c>
      <c r="F232" s="127">
        <v>144022.64000000001</v>
      </c>
      <c r="G232" s="127">
        <v>-66726.080000000002</v>
      </c>
      <c r="H232" s="127">
        <v>-213917.73</v>
      </c>
      <c r="I232" s="127">
        <v>-872132.52</v>
      </c>
      <c r="J232" s="127">
        <v>-268209.91999999998</v>
      </c>
      <c r="K232" s="127">
        <v>-152631.44</v>
      </c>
      <c r="L232" s="127">
        <v>-103402</v>
      </c>
      <c r="M232" s="127">
        <v>71950</v>
      </c>
      <c r="N232" s="127">
        <v>268805.98000000103</v>
      </c>
      <c r="O232" s="127">
        <v>0</v>
      </c>
      <c r="P232" s="127">
        <v>268805.98000000103</v>
      </c>
      <c r="Q232" s="127">
        <f t="shared" si="0"/>
        <v>1152776.33</v>
      </c>
      <c r="R232" s="127">
        <f t="shared" si="1"/>
        <v>1420986.25</v>
      </c>
      <c r="S232" s="154">
        <f>'PEG - Capital Costs'!AI28</f>
        <v>579723</v>
      </c>
      <c r="T232" s="154">
        <f t="shared" si="41"/>
        <v>1732499.33</v>
      </c>
      <c r="U232" s="127">
        <f t="shared" si="2"/>
        <v>0.82144912044926732</v>
      </c>
      <c r="AE232" s="13"/>
      <c r="AF232" s="13"/>
      <c r="AG232" s="13"/>
      <c r="AH232" s="13"/>
      <c r="AI232" s="13"/>
    </row>
    <row r="233" spans="1:35" ht="14.4">
      <c r="A233" s="130" t="s">
        <v>128</v>
      </c>
      <c r="B233" s="131">
        <v>2021</v>
      </c>
      <c r="C233" s="131">
        <v>16340848.17</v>
      </c>
      <c r="D233" s="131">
        <v>1726968.94</v>
      </c>
      <c r="E233" s="131">
        <v>-16340848.17</v>
      </c>
      <c r="F233" s="131">
        <v>100719.91</v>
      </c>
      <c r="G233" s="131">
        <v>-119463.64</v>
      </c>
      <c r="H233" s="131">
        <v>-224822.92</v>
      </c>
      <c r="I233" s="131">
        <v>-938794</v>
      </c>
      <c r="J233" s="131">
        <v>-272289.13</v>
      </c>
      <c r="K233" s="131">
        <v>-142103.59</v>
      </c>
      <c r="L233" s="131">
        <v>16785</v>
      </c>
      <c r="M233" s="131">
        <v>-42339</v>
      </c>
      <c r="N233" s="131">
        <v>104661.57</v>
      </c>
      <c r="O233" s="131">
        <v>0</v>
      </c>
      <c r="P233" s="131">
        <v>104661.57</v>
      </c>
      <c r="Q233" s="131">
        <f t="shared" si="0"/>
        <v>1283080.56</v>
      </c>
      <c r="R233" s="131">
        <f t="shared" si="1"/>
        <v>1555369.69</v>
      </c>
      <c r="S233" s="155">
        <f>'PEG - Capital Costs'!AI29</f>
        <v>576622</v>
      </c>
      <c r="T233" s="155">
        <f t="shared" si="41"/>
        <v>1859702.56</v>
      </c>
      <c r="U233" s="131">
        <f t="shared" si="2"/>
        <v>0.90063558989080605</v>
      </c>
      <c r="AE233" s="13"/>
      <c r="AF233" s="13"/>
      <c r="AG233" s="13"/>
      <c r="AH233" s="13"/>
      <c r="AI233" s="13"/>
    </row>
    <row r="234" spans="1:35" ht="14.4">
      <c r="A234" s="126" t="s">
        <v>128</v>
      </c>
      <c r="B234" s="127">
        <v>2022</v>
      </c>
      <c r="C234" s="127">
        <v>15239242.68</v>
      </c>
      <c r="D234" s="127">
        <v>1818549.4</v>
      </c>
      <c r="E234" s="127">
        <v>-15239242.68</v>
      </c>
      <c r="F234" s="127">
        <v>154182.21</v>
      </c>
      <c r="G234" s="127">
        <v>-116891.27</v>
      </c>
      <c r="H234" s="127">
        <v>-222596.34</v>
      </c>
      <c r="I234" s="127">
        <v>-950049.05</v>
      </c>
      <c r="J234" s="127">
        <v>-277095.36</v>
      </c>
      <c r="K234" s="127">
        <v>-167884.99</v>
      </c>
      <c r="L234" s="127">
        <v>67055</v>
      </c>
      <c r="M234" s="127">
        <v>-118884</v>
      </c>
      <c r="N234" s="127">
        <v>186385.599999998</v>
      </c>
      <c r="O234" s="127">
        <v>0</v>
      </c>
      <c r="P234" s="127">
        <v>186385.599999998</v>
      </c>
      <c r="Q234" s="127">
        <f t="shared" si="0"/>
        <v>1289536.6600000001</v>
      </c>
      <c r="R234" s="127">
        <f t="shared" si="1"/>
        <v>1566632.02</v>
      </c>
      <c r="S234" s="154">
        <f>'PEG - Capital Costs'!AI30</f>
        <v>636901</v>
      </c>
      <c r="T234" s="154">
        <f t="shared" si="41"/>
        <v>1926437.6600000001</v>
      </c>
      <c r="U234" s="127">
        <f t="shared" si="2"/>
        <v>0.86147344691323757</v>
      </c>
      <c r="AE234" s="13"/>
      <c r="AF234" s="13"/>
      <c r="AG234" s="13"/>
      <c r="AH234" s="13"/>
      <c r="AI234" s="13"/>
    </row>
    <row r="235" spans="1:35" ht="14.4">
      <c r="A235" s="130" t="s">
        <v>128</v>
      </c>
      <c r="B235" s="131">
        <v>2023</v>
      </c>
      <c r="C235" s="131">
        <v>16083977.109999999</v>
      </c>
      <c r="D235" s="131">
        <v>1889644.93</v>
      </c>
      <c r="E235" s="131">
        <v>-16083977.109999999</v>
      </c>
      <c r="F235" s="131">
        <v>221307.88</v>
      </c>
      <c r="G235" s="131">
        <v>-122373.94</v>
      </c>
      <c r="H235" s="131">
        <v>-243110.95</v>
      </c>
      <c r="I235" s="131">
        <v>-1217224.24</v>
      </c>
      <c r="J235" s="131">
        <v>-271899.61</v>
      </c>
      <c r="K235" s="131">
        <v>-196811.94</v>
      </c>
      <c r="L235" s="131">
        <v>0</v>
      </c>
      <c r="M235" s="131">
        <v>-125164</v>
      </c>
      <c r="N235" s="131">
        <v>-65631.870000000301</v>
      </c>
      <c r="O235" s="131">
        <v>0</v>
      </c>
      <c r="P235" s="131">
        <v>-65631.870000000301</v>
      </c>
      <c r="Q235" s="131">
        <f t="shared" si="0"/>
        <v>1582709.13</v>
      </c>
      <c r="R235" s="131">
        <f t="shared" si="1"/>
        <v>1854608.7399999998</v>
      </c>
      <c r="S235" s="155">
        <f>'PEG - Capital Costs'!AI31</f>
        <v>772099</v>
      </c>
      <c r="T235" s="155">
        <f t="shared" si="41"/>
        <v>2354808.13</v>
      </c>
      <c r="U235" s="131">
        <f t="shared" si="2"/>
        <v>0.98145885004967559</v>
      </c>
      <c r="AE235" s="13"/>
      <c r="AF235" s="13"/>
      <c r="AG235" s="13"/>
      <c r="AH235" s="13"/>
      <c r="AI235" s="13"/>
    </row>
    <row r="236" spans="1:35" ht="14.4">
      <c r="A236" s="126" t="s">
        <v>289</v>
      </c>
      <c r="B236" s="127">
        <v>2015</v>
      </c>
      <c r="C236" s="127">
        <v>3209225062.7199998</v>
      </c>
      <c r="D236" s="127">
        <v>1381853028.5699999</v>
      </c>
      <c r="E236" s="127">
        <v>-3209225062.52</v>
      </c>
      <c r="F236" s="127">
        <v>46640723.030000001</v>
      </c>
      <c r="G236" s="127">
        <v>-96102295.710000098</v>
      </c>
      <c r="H236" s="127">
        <v>-226135554.94</v>
      </c>
      <c r="I236" s="127">
        <v>-270860602.30000001</v>
      </c>
      <c r="J236" s="127">
        <v>-368744197.43000001</v>
      </c>
      <c r="K236" s="127">
        <v>-151088306.30000001</v>
      </c>
      <c r="L236" s="127">
        <v>-65475702.32</v>
      </c>
      <c r="M236" s="127">
        <v>19796823.300000001</v>
      </c>
      <c r="N236" s="127">
        <v>269883916.10000002</v>
      </c>
      <c r="O236" s="127"/>
      <c r="P236" s="127">
        <v>269883916.10000002</v>
      </c>
      <c r="Q236" s="127">
        <f t="shared" si="0"/>
        <v>593098452.95000005</v>
      </c>
      <c r="R236" s="127">
        <f t="shared" si="1"/>
        <v>961842650.38000011</v>
      </c>
      <c r="S236" s="127"/>
      <c r="T236" s="127"/>
      <c r="U236" s="127">
        <f t="shared" si="2"/>
        <v>0.696052786000951</v>
      </c>
      <c r="AE236" s="13"/>
      <c r="AF236" s="13"/>
      <c r="AG236" s="13"/>
      <c r="AH236" s="13"/>
      <c r="AI236" s="13"/>
    </row>
    <row r="237" spans="1:35" ht="14.4">
      <c r="A237" s="130" t="s">
        <v>289</v>
      </c>
      <c r="B237" s="131">
        <v>2016</v>
      </c>
      <c r="C237" s="131">
        <v>3472038669.79</v>
      </c>
      <c r="D237" s="131">
        <v>1396930974.6700001</v>
      </c>
      <c r="E237" s="131">
        <v>-3472038667.6799998</v>
      </c>
      <c r="F237" s="131">
        <v>58839287.090000004</v>
      </c>
      <c r="G237" s="131">
        <v>-96184048.959999993</v>
      </c>
      <c r="H237" s="131">
        <v>-250941802.53</v>
      </c>
      <c r="I237" s="131">
        <v>-235943811.96000001</v>
      </c>
      <c r="J237" s="131">
        <v>-379621689.83999997</v>
      </c>
      <c r="K237" s="131">
        <v>-158776542.09999999</v>
      </c>
      <c r="L237" s="131">
        <v>-24051656.600000001</v>
      </c>
      <c r="M237" s="131">
        <v>-34843465.579999998</v>
      </c>
      <c r="N237" s="131">
        <v>275407246.30000001</v>
      </c>
      <c r="O237" s="131">
        <v>529865</v>
      </c>
      <c r="P237" s="131">
        <v>275937111.30000001</v>
      </c>
      <c r="Q237" s="131">
        <f t="shared" si="0"/>
        <v>583069663.45000005</v>
      </c>
      <c r="R237" s="131">
        <f t="shared" si="1"/>
        <v>962691353.28999996</v>
      </c>
      <c r="S237" s="131"/>
      <c r="T237" s="131"/>
      <c r="U237" s="131">
        <f t="shared" si="2"/>
        <v>0.68914740294696275</v>
      </c>
      <c r="AE237" s="13"/>
      <c r="AF237" s="13"/>
      <c r="AG237" s="13"/>
      <c r="AH237" s="13"/>
      <c r="AI237" s="13"/>
    </row>
    <row r="238" spans="1:35" ht="14.4">
      <c r="A238" s="126" t="s">
        <v>289</v>
      </c>
      <c r="B238" s="127">
        <v>2017</v>
      </c>
      <c r="C238" s="127">
        <v>2961334483.9000001</v>
      </c>
      <c r="D238" s="127">
        <v>1398086128.1900001</v>
      </c>
      <c r="E238" s="127">
        <v>-2961334335.4400001</v>
      </c>
      <c r="F238" s="127">
        <v>58786320</v>
      </c>
      <c r="G238" s="127">
        <v>-86178360.140000001</v>
      </c>
      <c r="H238" s="127">
        <v>-231330385.88</v>
      </c>
      <c r="I238" s="127">
        <v>-255377443.52000001</v>
      </c>
      <c r="J238" s="127">
        <v>-392777670.39999998</v>
      </c>
      <c r="K238" s="127">
        <v>-167557532.90000001</v>
      </c>
      <c r="L238" s="127">
        <v>-100543038.90000001</v>
      </c>
      <c r="M238" s="127">
        <v>43951795.939999998</v>
      </c>
      <c r="N238" s="127">
        <v>267059960.84999999</v>
      </c>
      <c r="O238" s="127">
        <v>894425.4</v>
      </c>
      <c r="P238" s="127">
        <v>267954386.25</v>
      </c>
      <c r="Q238" s="127">
        <f t="shared" si="0"/>
        <v>572886189.53999996</v>
      </c>
      <c r="R238" s="127">
        <f t="shared" si="1"/>
        <v>965663859.93999994</v>
      </c>
      <c r="S238" s="127"/>
      <c r="T238" s="127"/>
      <c r="U238" s="127">
        <f t="shared" si="2"/>
        <v>0.69070412792820879</v>
      </c>
      <c r="AE238" s="13"/>
      <c r="AF238" s="13"/>
      <c r="AG238" s="13"/>
      <c r="AH238" s="13"/>
      <c r="AI238" s="13"/>
    </row>
    <row r="239" spans="1:35" ht="14.4">
      <c r="A239" s="130" t="s">
        <v>289</v>
      </c>
      <c r="B239" s="131">
        <v>2018</v>
      </c>
      <c r="C239" s="131">
        <v>2980368374.8899999</v>
      </c>
      <c r="D239" s="131">
        <v>1440004571.1800001</v>
      </c>
      <c r="E239" s="131">
        <v>-2980368376.02</v>
      </c>
      <c r="F239" s="131">
        <v>48560913.469999999</v>
      </c>
      <c r="G239" s="131">
        <v>-97097086.620000005</v>
      </c>
      <c r="H239" s="131">
        <v>-236568295.55000001</v>
      </c>
      <c r="I239" s="131">
        <v>-240673844.93000001</v>
      </c>
      <c r="J239" s="131">
        <v>-402163286.27999997</v>
      </c>
      <c r="K239" s="131">
        <v>-175912048.13</v>
      </c>
      <c r="L239" s="131">
        <v>-66456141.560000002</v>
      </c>
      <c r="M239" s="131">
        <v>15226338.560000001</v>
      </c>
      <c r="N239" s="131">
        <v>284921119.00999999</v>
      </c>
      <c r="O239" s="131">
        <v>232000</v>
      </c>
      <c r="P239" s="131">
        <v>285153119.00999999</v>
      </c>
      <c r="Q239" s="131">
        <f t="shared" si="0"/>
        <v>574339227.10000002</v>
      </c>
      <c r="R239" s="131">
        <f t="shared" si="1"/>
        <v>976502513.38</v>
      </c>
      <c r="S239" s="131"/>
      <c r="T239" s="131"/>
      <c r="U239" s="131">
        <f t="shared" si="2"/>
        <v>0.67812459274335002</v>
      </c>
      <c r="AE239" s="13"/>
      <c r="AF239" s="13"/>
      <c r="AG239" s="13"/>
      <c r="AH239" s="13"/>
      <c r="AI239" s="13"/>
    </row>
    <row r="240" spans="1:35" ht="14.4">
      <c r="A240" s="126" t="s">
        <v>289</v>
      </c>
      <c r="B240" s="127">
        <v>2019</v>
      </c>
      <c r="C240" s="127">
        <v>3233529508.2199998</v>
      </c>
      <c r="D240" s="127">
        <v>1616808591.6600001</v>
      </c>
      <c r="E240" s="127">
        <v>-3233529507.9000001</v>
      </c>
      <c r="F240" s="127">
        <v>22071147.010000002</v>
      </c>
      <c r="G240" s="127">
        <v>-89237494</v>
      </c>
      <c r="H240" s="127">
        <v>-272372807.80000001</v>
      </c>
      <c r="I240" s="127">
        <v>-216118122.05000001</v>
      </c>
      <c r="J240" s="127">
        <v>-413140306.19</v>
      </c>
      <c r="K240" s="127">
        <v>-191317902.28999999</v>
      </c>
      <c r="L240" s="127">
        <v>-27049085.210000001</v>
      </c>
      <c r="M240" s="127">
        <v>-8507615.4900000002</v>
      </c>
      <c r="N240" s="127">
        <v>421136405.95999998</v>
      </c>
      <c r="O240" s="127">
        <v>3971</v>
      </c>
      <c r="P240" s="127">
        <v>421140376.95999998</v>
      </c>
      <c r="Q240" s="127">
        <f t="shared" si="0"/>
        <v>577728423.85000002</v>
      </c>
      <c r="R240" s="127">
        <f t="shared" si="1"/>
        <v>990868730.03999996</v>
      </c>
      <c r="S240" s="154">
        <f>'PEG - Capital Costs'!AK27</f>
        <v>887715795</v>
      </c>
      <c r="T240" s="154">
        <f t="shared" ref="T240:T244" si="42">Q240+S240</f>
        <v>1465444218.8499999</v>
      </c>
      <c r="U240" s="127">
        <f t="shared" si="2"/>
        <v>0.61285469111879298</v>
      </c>
      <c r="AE240" s="13"/>
      <c r="AF240" s="13"/>
      <c r="AG240" s="13"/>
      <c r="AH240" s="13"/>
      <c r="AI240" s="13"/>
    </row>
    <row r="241" spans="1:35" ht="14.4">
      <c r="A241" s="130" t="s">
        <v>289</v>
      </c>
      <c r="B241" s="131">
        <v>2020</v>
      </c>
      <c r="C241" s="131">
        <v>3942811474.9899998</v>
      </c>
      <c r="D241" s="131">
        <v>1594243499.72</v>
      </c>
      <c r="E241" s="131">
        <v>-3942811473.6900001</v>
      </c>
      <c r="F241" s="131">
        <v>20437199.91</v>
      </c>
      <c r="G241" s="131">
        <v>-90188983.950000003</v>
      </c>
      <c r="H241" s="131">
        <v>-246457582.02000001</v>
      </c>
      <c r="I241" s="131">
        <v>-246521258.96259999</v>
      </c>
      <c r="J241" s="131">
        <v>-422283329.82999998</v>
      </c>
      <c r="K241" s="131">
        <v>-190226717.06</v>
      </c>
      <c r="L241" s="131">
        <v>-91959212.510000005</v>
      </c>
      <c r="M241" s="131">
        <v>91296565.349999994</v>
      </c>
      <c r="N241" s="131">
        <v>418340181.94739997</v>
      </c>
      <c r="O241" s="131">
        <v>-28711</v>
      </c>
      <c r="P241" s="131">
        <v>418311470.94739997</v>
      </c>
      <c r="Q241" s="131">
        <f t="shared" si="0"/>
        <v>583167824.93260002</v>
      </c>
      <c r="R241" s="131">
        <f t="shared" si="1"/>
        <v>1005451154.7625999</v>
      </c>
      <c r="S241" s="155">
        <f>'PEG - Capital Costs'!AK28</f>
        <v>897288023</v>
      </c>
      <c r="T241" s="155">
        <f t="shared" si="42"/>
        <v>1480455847.9326</v>
      </c>
      <c r="U241" s="131">
        <f t="shared" si="2"/>
        <v>0.63067602592652205</v>
      </c>
      <c r="AE241" s="13"/>
      <c r="AF241" s="13"/>
      <c r="AG241" s="13"/>
      <c r="AH241" s="13"/>
      <c r="AI241" s="13"/>
    </row>
    <row r="242" spans="1:35" ht="14.4">
      <c r="A242" s="126" t="s">
        <v>289</v>
      </c>
      <c r="B242" s="127">
        <v>2021</v>
      </c>
      <c r="C242" s="127">
        <v>3476118995.52</v>
      </c>
      <c r="D242" s="127">
        <v>1686373356.9200001</v>
      </c>
      <c r="E242" s="127">
        <v>-3476118995.5300002</v>
      </c>
      <c r="F242" s="127">
        <v>19380061.710000001</v>
      </c>
      <c r="G242" s="127">
        <v>-107329323.55</v>
      </c>
      <c r="H242" s="127">
        <v>-256098069.75999999</v>
      </c>
      <c r="I242" s="127">
        <v>-227771096.91</v>
      </c>
      <c r="J242" s="127">
        <v>-426482689.88999999</v>
      </c>
      <c r="K242" s="127">
        <v>-184342153.38</v>
      </c>
      <c r="L242" s="127">
        <v>-89492664.519999996</v>
      </c>
      <c r="M242" s="127">
        <v>-1275146.69</v>
      </c>
      <c r="N242" s="127">
        <v>412962273.92000002</v>
      </c>
      <c r="O242" s="127"/>
      <c r="P242" s="127">
        <v>412962273.92000002</v>
      </c>
      <c r="Q242" s="127">
        <f t="shared" si="0"/>
        <v>591198490.22000003</v>
      </c>
      <c r="R242" s="127">
        <f t="shared" si="1"/>
        <v>1017681180.11</v>
      </c>
      <c r="S242" s="154">
        <f>'PEG - Capital Costs'!AK29</f>
        <v>929006489</v>
      </c>
      <c r="T242" s="154">
        <f t="shared" si="42"/>
        <v>1520204979.22</v>
      </c>
      <c r="U242" s="127">
        <f t="shared" si="2"/>
        <v>0.6034732320301226</v>
      </c>
      <c r="AE242" s="13"/>
      <c r="AF242" s="13"/>
      <c r="AG242" s="13"/>
      <c r="AH242" s="13"/>
      <c r="AI242" s="13"/>
    </row>
    <row r="243" spans="1:35" ht="14.4">
      <c r="A243" s="130" t="s">
        <v>289</v>
      </c>
      <c r="B243" s="131">
        <v>2022</v>
      </c>
      <c r="C243" s="131">
        <v>3643586298.0500002</v>
      </c>
      <c r="D243" s="131">
        <v>1816627480.1600001</v>
      </c>
      <c r="E243" s="131">
        <v>-3643586028.8499999</v>
      </c>
      <c r="F243" s="131">
        <v>49176057.659999996</v>
      </c>
      <c r="G243" s="131">
        <v>-160218022.83000001</v>
      </c>
      <c r="H243" s="131">
        <v>-257744996.81999999</v>
      </c>
      <c r="I243" s="131">
        <v>-244930315.83000001</v>
      </c>
      <c r="J243" s="131">
        <v>-468876589.49000001</v>
      </c>
      <c r="K243" s="131">
        <v>-200807337.03</v>
      </c>
      <c r="L243" s="131">
        <v>-98000732.719999999</v>
      </c>
      <c r="M243" s="131">
        <v>-26389701.82</v>
      </c>
      <c r="N243" s="131">
        <v>408836110.48000002</v>
      </c>
      <c r="O243" s="131"/>
      <c r="P243" s="131">
        <v>408836110.48000002</v>
      </c>
      <c r="Q243" s="131">
        <f t="shared" si="0"/>
        <v>662893335.48000002</v>
      </c>
      <c r="R243" s="131">
        <f t="shared" si="1"/>
        <v>1131769924.97</v>
      </c>
      <c r="S243" s="155">
        <f>'PEG - Capital Costs'!AK30</f>
        <v>1063475844</v>
      </c>
      <c r="T243" s="155">
        <f t="shared" si="42"/>
        <v>1726369179.48</v>
      </c>
      <c r="U243" s="131">
        <f t="shared" si="2"/>
        <v>0.62300605783543417</v>
      </c>
      <c r="AE243" s="13"/>
      <c r="AF243" s="13"/>
      <c r="AG243" s="13"/>
      <c r="AH243" s="13"/>
      <c r="AI243" s="13"/>
    </row>
    <row r="244" spans="1:35" ht="14.4">
      <c r="A244" s="126" t="s">
        <v>289</v>
      </c>
      <c r="B244" s="127">
        <v>2023</v>
      </c>
      <c r="C244" s="127">
        <v>3592768918.8499999</v>
      </c>
      <c r="D244" s="127">
        <v>1817692616.54</v>
      </c>
      <c r="E244" s="127">
        <v>-3592769188.0500002</v>
      </c>
      <c r="F244" s="127">
        <v>32958169.949999999</v>
      </c>
      <c r="G244" s="127">
        <v>-178038242.69999999</v>
      </c>
      <c r="H244" s="127">
        <v>-242099021.72</v>
      </c>
      <c r="I244" s="127">
        <v>-285202573.54000002</v>
      </c>
      <c r="J244" s="127">
        <v>-459430480.69999999</v>
      </c>
      <c r="K244" s="127">
        <v>-242691862.56</v>
      </c>
      <c r="L244" s="127">
        <v>-49909200.600000001</v>
      </c>
      <c r="M244" s="127">
        <v>-2896180.15</v>
      </c>
      <c r="N244" s="127">
        <v>390382955.31999898</v>
      </c>
      <c r="O244" s="127"/>
      <c r="P244" s="127">
        <v>390382955.31999898</v>
      </c>
      <c r="Q244" s="127">
        <f t="shared" si="0"/>
        <v>705339837.96000004</v>
      </c>
      <c r="R244" s="127">
        <f t="shared" si="1"/>
        <v>1164770318.6600001</v>
      </c>
      <c r="S244" s="154">
        <f>'PEG - Capital Costs'!AK31</f>
        <v>1310817211</v>
      </c>
      <c r="T244" s="154">
        <f t="shared" si="42"/>
        <v>2016157048.96</v>
      </c>
      <c r="U244" s="127">
        <f t="shared" si="2"/>
        <v>0.64079608843719382</v>
      </c>
      <c r="AE244" s="13"/>
      <c r="AF244" s="13"/>
      <c r="AG244" s="13"/>
      <c r="AH244" s="13"/>
      <c r="AI244" s="13"/>
    </row>
    <row r="245" spans="1:35" ht="14.4">
      <c r="A245" s="130" t="s">
        <v>18</v>
      </c>
      <c r="B245" s="131">
        <v>2015</v>
      </c>
      <c r="C245" s="131">
        <v>867750598.75</v>
      </c>
      <c r="D245" s="131">
        <v>158401188.97</v>
      </c>
      <c r="E245" s="131">
        <v>-867750598.75</v>
      </c>
      <c r="F245" s="131">
        <v>12866374.039999999</v>
      </c>
      <c r="G245" s="131">
        <v>-16546013.99</v>
      </c>
      <c r="H245" s="131">
        <v>-10313644.689999999</v>
      </c>
      <c r="I245" s="131">
        <v>-53488794.590000004</v>
      </c>
      <c r="J245" s="131">
        <v>-37990760.450000003</v>
      </c>
      <c r="K245" s="131">
        <v>-15816493.970000001</v>
      </c>
      <c r="L245" s="131">
        <v>-1216566</v>
      </c>
      <c r="M245" s="131">
        <v>0</v>
      </c>
      <c r="N245" s="131">
        <v>35895289.32</v>
      </c>
      <c r="O245" s="131">
        <v>0</v>
      </c>
      <c r="P245" s="131">
        <v>35895289.32</v>
      </c>
      <c r="Q245" s="131">
        <f t="shared" si="0"/>
        <v>80348453.270000011</v>
      </c>
      <c r="R245" s="131">
        <f t="shared" si="1"/>
        <v>118339213.72000001</v>
      </c>
      <c r="S245" s="131"/>
      <c r="T245" s="131"/>
      <c r="U245" s="131">
        <f t="shared" si="2"/>
        <v>0.7470853879917061</v>
      </c>
      <c r="AE245" s="13"/>
      <c r="AF245" s="13"/>
      <c r="AG245" s="13"/>
      <c r="AH245" s="13"/>
      <c r="AI245" s="13"/>
    </row>
    <row r="246" spans="1:35" ht="14.4">
      <c r="A246" s="126" t="s">
        <v>18</v>
      </c>
      <c r="B246" s="127">
        <v>2016</v>
      </c>
      <c r="C246" s="127">
        <v>965239128.72000003</v>
      </c>
      <c r="D246" s="127">
        <v>164798140.78999999</v>
      </c>
      <c r="E246" s="127">
        <v>-965239128.72000003</v>
      </c>
      <c r="F246" s="127">
        <v>13171017.98</v>
      </c>
      <c r="G246" s="127">
        <v>-17491731.829999998</v>
      </c>
      <c r="H246" s="127">
        <v>-10563439.699999999</v>
      </c>
      <c r="I246" s="127">
        <v>-54887642.409999996</v>
      </c>
      <c r="J246" s="127">
        <v>-40097278.189999998</v>
      </c>
      <c r="K246" s="127">
        <v>-16936740.48</v>
      </c>
      <c r="L246" s="127">
        <v>-3647180</v>
      </c>
      <c r="M246" s="127">
        <v>0</v>
      </c>
      <c r="N246" s="127">
        <v>34345146.159999996</v>
      </c>
      <c r="O246" s="127">
        <v>0</v>
      </c>
      <c r="P246" s="127">
        <v>34345146.159999996</v>
      </c>
      <c r="Q246" s="127">
        <f t="shared" si="0"/>
        <v>82942813.939999998</v>
      </c>
      <c r="R246" s="127">
        <f t="shared" si="1"/>
        <v>123040092.13</v>
      </c>
      <c r="S246" s="127"/>
      <c r="T246" s="127"/>
      <c r="U246" s="127">
        <f t="shared" si="2"/>
        <v>0.74661092376514304</v>
      </c>
      <c r="AE246" s="13"/>
      <c r="AF246" s="13"/>
      <c r="AG246" s="13"/>
      <c r="AH246" s="13"/>
      <c r="AI246" s="13"/>
    </row>
    <row r="247" spans="1:35" ht="14.4">
      <c r="A247" s="130" t="s">
        <v>18</v>
      </c>
      <c r="B247" s="131">
        <v>2017</v>
      </c>
      <c r="C247" s="131">
        <v>875802390.64999998</v>
      </c>
      <c r="D247" s="131">
        <v>169220014.5</v>
      </c>
      <c r="E247" s="131">
        <v>-875802390.70000005</v>
      </c>
      <c r="F247" s="131">
        <v>13400393.48</v>
      </c>
      <c r="G247" s="131">
        <v>-17999858.420000002</v>
      </c>
      <c r="H247" s="131">
        <v>-11071767.18</v>
      </c>
      <c r="I247" s="131">
        <v>-53596775.770000003</v>
      </c>
      <c r="J247" s="131">
        <v>-41682623.039999999</v>
      </c>
      <c r="K247" s="131">
        <v>-17981806.75</v>
      </c>
      <c r="L247" s="131">
        <v>-3827952</v>
      </c>
      <c r="M247" s="131">
        <v>0</v>
      </c>
      <c r="N247" s="131">
        <v>36459624.769999899</v>
      </c>
      <c r="O247" s="131">
        <v>0</v>
      </c>
      <c r="P247" s="131">
        <v>36459624.769999899</v>
      </c>
      <c r="Q247" s="131">
        <f t="shared" si="0"/>
        <v>82668401.370000005</v>
      </c>
      <c r="R247" s="131">
        <f t="shared" si="1"/>
        <v>124351024.41</v>
      </c>
      <c r="S247" s="131"/>
      <c r="T247" s="131"/>
      <c r="U247" s="131">
        <f t="shared" si="2"/>
        <v>0.73484820798192285</v>
      </c>
      <c r="AE247" s="13"/>
      <c r="AF247" s="13"/>
      <c r="AG247" s="13"/>
      <c r="AH247" s="13"/>
      <c r="AI247" s="13"/>
    </row>
    <row r="248" spans="1:35" ht="14.4">
      <c r="A248" s="126" t="s">
        <v>18</v>
      </c>
      <c r="B248" s="127">
        <v>2018</v>
      </c>
      <c r="C248" s="127">
        <v>852916533.50999999</v>
      </c>
      <c r="D248" s="127">
        <v>178315027.68000001</v>
      </c>
      <c r="E248" s="127">
        <v>-852916533.50999999</v>
      </c>
      <c r="F248" s="127">
        <v>17003810.949999999</v>
      </c>
      <c r="G248" s="127">
        <v>-20877216.239999998</v>
      </c>
      <c r="H248" s="127">
        <v>-9125315.9399999995</v>
      </c>
      <c r="I248" s="127">
        <v>-57309731.549999997</v>
      </c>
      <c r="J248" s="127">
        <v>-45984834.649999999</v>
      </c>
      <c r="K248" s="127">
        <v>-20173809.890000001</v>
      </c>
      <c r="L248" s="127">
        <v>-4689139</v>
      </c>
      <c r="M248" s="127">
        <v>0</v>
      </c>
      <c r="N248" s="127">
        <v>37158791.360000104</v>
      </c>
      <c r="O248" s="127">
        <v>0</v>
      </c>
      <c r="P248" s="127">
        <v>37158791.360000104</v>
      </c>
      <c r="Q248" s="127">
        <f t="shared" si="0"/>
        <v>87312263.729999989</v>
      </c>
      <c r="R248" s="127">
        <f t="shared" si="1"/>
        <v>133297098.38</v>
      </c>
      <c r="S248" s="127"/>
      <c r="T248" s="127"/>
      <c r="U248" s="127">
        <f t="shared" si="2"/>
        <v>0.74753709832696691</v>
      </c>
      <c r="AE248" s="13"/>
      <c r="AF248" s="13"/>
      <c r="AG248" s="13"/>
      <c r="AH248" s="13"/>
      <c r="AI248" s="13"/>
    </row>
    <row r="249" spans="1:35" ht="14.4">
      <c r="A249" s="130" t="s">
        <v>18</v>
      </c>
      <c r="B249" s="131">
        <v>2019</v>
      </c>
      <c r="C249" s="131">
        <v>892224310.89999998</v>
      </c>
      <c r="D249" s="131">
        <v>187866380.09</v>
      </c>
      <c r="E249" s="131">
        <v>-892224310.89999998</v>
      </c>
      <c r="F249" s="131">
        <v>8826321.3599999994</v>
      </c>
      <c r="G249" s="190">
        <v>-20863261.059999999</v>
      </c>
      <c r="H249" s="190">
        <v>-7692890.96</v>
      </c>
      <c r="I249" s="190">
        <v>-57980460.829999998</v>
      </c>
      <c r="J249" s="131">
        <v>-48613110.219999999</v>
      </c>
      <c r="K249" s="131">
        <v>-22532015.780000001</v>
      </c>
      <c r="L249" s="131">
        <v>-1310291.67</v>
      </c>
      <c r="M249" s="131">
        <v>0</v>
      </c>
      <c r="N249" s="131">
        <v>37700670.93</v>
      </c>
      <c r="O249" s="131">
        <v>0</v>
      </c>
      <c r="P249" s="131">
        <v>37700670.93</v>
      </c>
      <c r="Q249" s="190">
        <f t="shared" si="0"/>
        <v>86536612.849999994</v>
      </c>
      <c r="R249" s="190">
        <f t="shared" si="1"/>
        <v>135149723.06999999</v>
      </c>
      <c r="S249" s="155">
        <f>'PEG - Capital Costs'!AL27</f>
        <v>170827554</v>
      </c>
      <c r="T249" s="190">
        <f t="shared" ref="T249:T253" si="43">Q249+S249</f>
        <v>257364166.84999999</v>
      </c>
      <c r="U249" s="190">
        <f t="shared" si="2"/>
        <v>0.71939280996022081</v>
      </c>
      <c r="AE249" s="13"/>
      <c r="AF249" s="13"/>
      <c r="AG249" s="13"/>
      <c r="AH249" s="13"/>
      <c r="AI249" s="13"/>
    </row>
    <row r="250" spans="1:35" ht="14.4">
      <c r="A250" s="126" t="s">
        <v>18</v>
      </c>
      <c r="B250" s="127">
        <v>2020</v>
      </c>
      <c r="C250" s="127">
        <v>983892730.74000001</v>
      </c>
      <c r="D250" s="127">
        <v>183816506</v>
      </c>
      <c r="E250" s="127">
        <v>-983892730.74000001</v>
      </c>
      <c r="F250" s="127">
        <v>8465189.4700000007</v>
      </c>
      <c r="G250" s="191">
        <v>-23101725.440000001</v>
      </c>
      <c r="H250" s="191">
        <v>-8663503.5</v>
      </c>
      <c r="I250" s="127">
        <v>-52047127.719999999</v>
      </c>
      <c r="J250" s="191">
        <v>-49899006.490000002</v>
      </c>
      <c r="K250" s="127">
        <v>-22917749.579999998</v>
      </c>
      <c r="L250" s="191">
        <v>-1063324.33</v>
      </c>
      <c r="M250" s="127">
        <v>0</v>
      </c>
      <c r="N250" s="127">
        <v>34589258.409999996</v>
      </c>
      <c r="O250" s="127">
        <v>0</v>
      </c>
      <c r="P250" s="127">
        <v>34589258.409999996</v>
      </c>
      <c r="Q250" s="191">
        <f t="shared" si="0"/>
        <v>83812356.659999996</v>
      </c>
      <c r="R250" s="191">
        <f t="shared" si="1"/>
        <v>133711363.15000001</v>
      </c>
      <c r="S250" s="154">
        <f>'PEG - Capital Costs'!AL28</f>
        <v>167096745</v>
      </c>
      <c r="T250" s="191">
        <f t="shared" si="43"/>
        <v>250909101.66</v>
      </c>
      <c r="U250" s="191">
        <f t="shared" si="2"/>
        <v>0.72741760824242852</v>
      </c>
      <c r="AE250" s="13"/>
      <c r="AF250" s="13"/>
      <c r="AG250" s="13"/>
      <c r="AH250" s="13"/>
      <c r="AI250" s="13"/>
    </row>
    <row r="251" spans="1:35" ht="14.4">
      <c r="A251" s="130" t="s">
        <v>18</v>
      </c>
      <c r="B251" s="131">
        <v>2021</v>
      </c>
      <c r="C251" s="131">
        <v>858375660.24000001</v>
      </c>
      <c r="D251" s="131">
        <v>193354891.16</v>
      </c>
      <c r="E251" s="131">
        <v>-858375660.24000001</v>
      </c>
      <c r="F251" s="131">
        <v>9177226.9000000004</v>
      </c>
      <c r="G251" s="190">
        <v>-21205463.530000001</v>
      </c>
      <c r="H251" s="190">
        <v>-7686705.7400000002</v>
      </c>
      <c r="I251" s="131">
        <v>-56131011.859999999</v>
      </c>
      <c r="J251" s="131">
        <v>-50647181.200000003</v>
      </c>
      <c r="K251" s="131">
        <v>-23423347.170000002</v>
      </c>
      <c r="L251" s="131">
        <v>-2836666</v>
      </c>
      <c r="M251" s="131">
        <v>0</v>
      </c>
      <c r="N251" s="131">
        <v>40601742.560000002</v>
      </c>
      <c r="O251" s="131">
        <v>0</v>
      </c>
      <c r="P251" s="131">
        <v>40601742.560000002</v>
      </c>
      <c r="Q251" s="190">
        <f t="shared" si="0"/>
        <v>85023181.129999995</v>
      </c>
      <c r="R251" s="190">
        <f t="shared" si="1"/>
        <v>135670362.32999998</v>
      </c>
      <c r="S251" s="155">
        <f>'PEG - Capital Costs'!AL29</f>
        <v>172956816</v>
      </c>
      <c r="T251" s="190">
        <f t="shared" si="43"/>
        <v>257979997.13</v>
      </c>
      <c r="U251" s="190">
        <f t="shared" si="2"/>
        <v>0.70166501357203104</v>
      </c>
      <c r="AE251" s="13"/>
      <c r="AF251" s="13"/>
      <c r="AG251" s="13"/>
      <c r="AH251" s="13"/>
      <c r="AI251" s="13"/>
    </row>
    <row r="252" spans="1:35" ht="14.4">
      <c r="A252" s="126" t="s">
        <v>18</v>
      </c>
      <c r="B252" s="127">
        <v>2022</v>
      </c>
      <c r="C252" s="127">
        <v>852834838.00999999</v>
      </c>
      <c r="D252" s="127">
        <v>208040635.75</v>
      </c>
      <c r="E252" s="127">
        <v>-852834838.00999999</v>
      </c>
      <c r="F252" s="127">
        <v>8063963.7199999997</v>
      </c>
      <c r="G252" s="191">
        <v>-24200299.82</v>
      </c>
      <c r="H252" s="191">
        <v>-15981454.4</v>
      </c>
      <c r="I252" s="127">
        <v>-61220285.409999996</v>
      </c>
      <c r="J252" s="127">
        <v>-53792107.060000002</v>
      </c>
      <c r="K252" s="127">
        <v>-27259547.57</v>
      </c>
      <c r="L252" s="127">
        <v>-945074.08</v>
      </c>
      <c r="M252" s="127">
        <v>0</v>
      </c>
      <c r="N252" s="127">
        <v>32705831.129999999</v>
      </c>
      <c r="O252" s="127">
        <v>0</v>
      </c>
      <c r="P252" s="127">
        <v>32705831.129999999</v>
      </c>
      <c r="Q252" s="191">
        <f t="shared" si="0"/>
        <v>101402039.63</v>
      </c>
      <c r="R252" s="191">
        <f t="shared" si="1"/>
        <v>155194146.69</v>
      </c>
      <c r="S252" s="154">
        <f>'PEG - Capital Costs'!AL30</f>
        <v>196336233</v>
      </c>
      <c r="T252" s="191">
        <f t="shared" si="43"/>
        <v>297738272.63</v>
      </c>
      <c r="U252" s="191">
        <f t="shared" si="2"/>
        <v>0.7459799674737343</v>
      </c>
      <c r="AE252" s="13"/>
      <c r="AF252" s="13"/>
      <c r="AG252" s="13"/>
      <c r="AH252" s="13"/>
      <c r="AI252" s="13"/>
    </row>
    <row r="253" spans="1:35" ht="14.4">
      <c r="A253" s="130" t="s">
        <v>18</v>
      </c>
      <c r="B253" s="131">
        <v>2023</v>
      </c>
      <c r="C253" s="131">
        <v>845992264.00999999</v>
      </c>
      <c r="D253" s="131">
        <v>220498847.15000001</v>
      </c>
      <c r="E253" s="131">
        <v>-845992264.00999999</v>
      </c>
      <c r="F253" s="131">
        <v>8744045.1400000006</v>
      </c>
      <c r="G253" s="190">
        <v>-27044543.219999999</v>
      </c>
      <c r="H253" s="190">
        <v>-18799557.289999999</v>
      </c>
      <c r="I253" s="131">
        <v>-68217354.569999993</v>
      </c>
      <c r="J253" s="131">
        <v>-55670037.950000003</v>
      </c>
      <c r="K253" s="131">
        <v>-30796049.350000001</v>
      </c>
      <c r="L253" s="131">
        <v>82492.13</v>
      </c>
      <c r="M253" s="131">
        <v>0</v>
      </c>
      <c r="N253" s="131">
        <v>28797842.039999999</v>
      </c>
      <c r="O253" s="131">
        <v>0</v>
      </c>
      <c r="P253" s="131">
        <v>28797842.039999999</v>
      </c>
      <c r="Q253" s="190">
        <f t="shared" si="0"/>
        <v>114061455.07999998</v>
      </c>
      <c r="R253" s="190">
        <f t="shared" si="1"/>
        <v>169731493.02999997</v>
      </c>
      <c r="S253" s="155">
        <f>'PEG - Capital Costs'!AL31</f>
        <v>233661781</v>
      </c>
      <c r="T253" s="190">
        <f t="shared" si="43"/>
        <v>347723236.07999998</v>
      </c>
      <c r="U253" s="190">
        <f t="shared" si="2"/>
        <v>0.76976136258225314</v>
      </c>
      <c r="AE253" s="13"/>
      <c r="AF253" s="13"/>
      <c r="AG253" s="13"/>
      <c r="AH253" s="13"/>
      <c r="AI253" s="13"/>
    </row>
    <row r="254" spans="1:35" ht="14.4">
      <c r="A254" s="126" t="s">
        <v>131</v>
      </c>
      <c r="B254" s="127">
        <v>2015</v>
      </c>
      <c r="C254" s="127">
        <v>29656547.449999999</v>
      </c>
      <c r="D254" s="127">
        <v>8770808.5600000005</v>
      </c>
      <c r="E254" s="127">
        <v>-29656547.449999999</v>
      </c>
      <c r="F254" s="127">
        <v>1326492.31</v>
      </c>
      <c r="G254" s="127">
        <v>-1377569.34</v>
      </c>
      <c r="H254" s="127">
        <v>-427524.86</v>
      </c>
      <c r="I254" s="127">
        <v>-3767469.47</v>
      </c>
      <c r="J254" s="127">
        <v>-1879151.29</v>
      </c>
      <c r="K254" s="127">
        <v>-1077829.7</v>
      </c>
      <c r="L254" s="127">
        <v>1666</v>
      </c>
      <c r="M254" s="127">
        <v>-352008</v>
      </c>
      <c r="N254" s="127">
        <v>1217414.21</v>
      </c>
      <c r="O254" s="127"/>
      <c r="P254" s="127">
        <v>1217414.21</v>
      </c>
      <c r="Q254" s="127">
        <f t="shared" si="0"/>
        <v>5572563.6699999999</v>
      </c>
      <c r="R254" s="127">
        <f t="shared" si="1"/>
        <v>7451714.96</v>
      </c>
      <c r="S254" s="127"/>
      <c r="T254" s="127"/>
      <c r="U254" s="127">
        <f t="shared" si="2"/>
        <v>0.84960410537110154</v>
      </c>
      <c r="AE254" s="13"/>
      <c r="AF254" s="13"/>
      <c r="AG254" s="13"/>
      <c r="AH254" s="13"/>
      <c r="AI254" s="13"/>
    </row>
    <row r="255" spans="1:35" ht="14.4">
      <c r="A255" s="130" t="s">
        <v>131</v>
      </c>
      <c r="B255" s="131">
        <v>2016</v>
      </c>
      <c r="C255" s="131">
        <v>33541118.789999999</v>
      </c>
      <c r="D255" s="131">
        <v>9288712.0099999998</v>
      </c>
      <c r="E255" s="131">
        <v>-33579166.789999999</v>
      </c>
      <c r="F255" s="131">
        <v>1002797.52</v>
      </c>
      <c r="G255" s="131">
        <v>-1352091.26</v>
      </c>
      <c r="H255" s="131">
        <v>-731242.01</v>
      </c>
      <c r="I255" s="131">
        <v>-3740255.1</v>
      </c>
      <c r="J255" s="131">
        <v>-2348783.23</v>
      </c>
      <c r="K255" s="131">
        <v>-1257050.46</v>
      </c>
      <c r="L255" s="131">
        <v>233375</v>
      </c>
      <c r="M255" s="131">
        <v>-438762.26</v>
      </c>
      <c r="N255" s="131">
        <v>618652.20999999798</v>
      </c>
      <c r="O255" s="131">
        <v>32926.26</v>
      </c>
      <c r="P255" s="131">
        <v>651578.46999999799</v>
      </c>
      <c r="Q255" s="131">
        <f t="shared" si="0"/>
        <v>5823588.3700000001</v>
      </c>
      <c r="R255" s="131">
        <f t="shared" si="1"/>
        <v>8172371.5999999996</v>
      </c>
      <c r="S255" s="131"/>
      <c r="T255" s="131"/>
      <c r="U255" s="131">
        <f t="shared" si="2"/>
        <v>0.8798175238075876</v>
      </c>
      <c r="AE255" s="13"/>
      <c r="AF255" s="13"/>
      <c r="AG255" s="13"/>
      <c r="AH255" s="13"/>
      <c r="AI255" s="13"/>
    </row>
    <row r="256" spans="1:35" ht="14.4">
      <c r="A256" s="126" t="s">
        <v>131</v>
      </c>
      <c r="B256" s="127">
        <v>2017</v>
      </c>
      <c r="C256" s="127">
        <v>30238176.079999998</v>
      </c>
      <c r="D256" s="127">
        <v>9274988.1600000001</v>
      </c>
      <c r="E256" s="127">
        <v>-30238176.079999998</v>
      </c>
      <c r="F256" s="127">
        <v>656664.17000000004</v>
      </c>
      <c r="G256" s="127">
        <v>-1600621.83</v>
      </c>
      <c r="H256" s="127">
        <v>-616263.82999999996</v>
      </c>
      <c r="I256" s="127">
        <v>-3874858.05</v>
      </c>
      <c r="J256" s="127">
        <v>-2363239.9300000002</v>
      </c>
      <c r="K256" s="127">
        <v>-1307601.96</v>
      </c>
      <c r="L256" s="127">
        <v>-67982</v>
      </c>
      <c r="M256" s="127">
        <v>-65783.5</v>
      </c>
      <c r="N256" s="127">
        <v>35301.2299999963</v>
      </c>
      <c r="O256" s="127">
        <v>0</v>
      </c>
      <c r="P256" s="127">
        <v>35301.2299999963</v>
      </c>
      <c r="Q256" s="127">
        <f t="shared" si="0"/>
        <v>6091743.71</v>
      </c>
      <c r="R256" s="127">
        <f t="shared" si="1"/>
        <v>8454983.6400000006</v>
      </c>
      <c r="S256" s="127"/>
      <c r="T256" s="127"/>
      <c r="U256" s="127">
        <f t="shared" si="2"/>
        <v>0.91158969630425923</v>
      </c>
      <c r="AE256" s="13"/>
      <c r="AF256" s="13"/>
      <c r="AG256" s="13"/>
      <c r="AH256" s="13"/>
      <c r="AI256" s="13"/>
    </row>
    <row r="257" spans="1:35" ht="14.4">
      <c r="A257" s="130" t="s">
        <v>131</v>
      </c>
      <c r="B257" s="131">
        <v>2018</v>
      </c>
      <c r="C257" s="131">
        <v>29906726.91</v>
      </c>
      <c r="D257" s="131">
        <v>10821863.49</v>
      </c>
      <c r="E257" s="131">
        <v>-29906726.899999999</v>
      </c>
      <c r="F257" s="131">
        <v>2040310.26</v>
      </c>
      <c r="G257" s="131">
        <v>-1418406.77</v>
      </c>
      <c r="H257" s="131">
        <v>-631422.75</v>
      </c>
      <c r="I257" s="131">
        <v>-3829675.22</v>
      </c>
      <c r="J257" s="131">
        <v>-2503452.29</v>
      </c>
      <c r="K257" s="131">
        <v>-1323085.83</v>
      </c>
      <c r="L257" s="131">
        <v>-225594</v>
      </c>
      <c r="M257" s="131">
        <v>-513000</v>
      </c>
      <c r="N257" s="131">
        <v>2417536.9</v>
      </c>
      <c r="O257" s="131">
        <v>0</v>
      </c>
      <c r="P257" s="131">
        <v>2417536.9</v>
      </c>
      <c r="Q257" s="131">
        <f t="shared" si="0"/>
        <v>5879504.7400000002</v>
      </c>
      <c r="R257" s="131">
        <f t="shared" si="1"/>
        <v>8382957.0300000003</v>
      </c>
      <c r="S257" s="131"/>
      <c r="T257" s="131"/>
      <c r="U257" s="131">
        <f t="shared" si="2"/>
        <v>0.77463156301558556</v>
      </c>
      <c r="AE257" s="13"/>
      <c r="AF257" s="13"/>
      <c r="AG257" s="13"/>
      <c r="AH257" s="13"/>
      <c r="AI257" s="13"/>
    </row>
    <row r="258" spans="1:35" ht="14.4">
      <c r="A258" s="126" t="s">
        <v>131</v>
      </c>
      <c r="B258" s="127">
        <v>2019</v>
      </c>
      <c r="C258" s="127">
        <v>31538080.579999998</v>
      </c>
      <c r="D258" s="127">
        <v>11244609.550000001</v>
      </c>
      <c r="E258" s="127">
        <v>-31538080.600000001</v>
      </c>
      <c r="F258" s="127">
        <v>2256269.9300000002</v>
      </c>
      <c r="G258" s="127">
        <v>-1313974.5</v>
      </c>
      <c r="H258" s="127">
        <v>-652489.39</v>
      </c>
      <c r="I258" s="127">
        <v>-3851685.25</v>
      </c>
      <c r="J258" s="127">
        <v>-2656246.52</v>
      </c>
      <c r="K258" s="127">
        <v>-1882592.92</v>
      </c>
      <c r="L258" s="127">
        <v>65720.490000000005</v>
      </c>
      <c r="M258" s="127">
        <v>-569590</v>
      </c>
      <c r="N258" s="127">
        <v>2640021.3699999899</v>
      </c>
      <c r="O258" s="127">
        <v>66278.98</v>
      </c>
      <c r="P258" s="127">
        <v>2706300.3499999898</v>
      </c>
      <c r="Q258" s="127">
        <f t="shared" si="0"/>
        <v>5818149.1400000006</v>
      </c>
      <c r="R258" s="127">
        <f t="shared" si="1"/>
        <v>8474395.6600000001</v>
      </c>
      <c r="S258" s="154">
        <f>'PEG - Capital Costs'!AM27</f>
        <v>10012926</v>
      </c>
      <c r="T258" s="154">
        <f t="shared" ref="T258:T262" si="44">Q258+S258</f>
        <v>15831075.140000001</v>
      </c>
      <c r="U258" s="127">
        <f t="shared" si="2"/>
        <v>0.75364072201155263</v>
      </c>
      <c r="AE258" s="13"/>
      <c r="AF258" s="13"/>
      <c r="AG258" s="13"/>
      <c r="AH258" s="13"/>
      <c r="AI258" s="13"/>
    </row>
    <row r="259" spans="1:35" ht="14.4">
      <c r="A259" s="130" t="s">
        <v>131</v>
      </c>
      <c r="B259" s="131">
        <v>2020</v>
      </c>
      <c r="C259" s="131">
        <v>40269560.82</v>
      </c>
      <c r="D259" s="131">
        <v>11612614.42</v>
      </c>
      <c r="E259" s="131">
        <v>-40269560.82</v>
      </c>
      <c r="F259" s="131">
        <v>1796934.71</v>
      </c>
      <c r="G259" s="131">
        <v>-1104679.22</v>
      </c>
      <c r="H259" s="131">
        <v>-762291.82</v>
      </c>
      <c r="I259" s="131">
        <v>-4538348.8</v>
      </c>
      <c r="J259" s="131">
        <v>-2942374.17</v>
      </c>
      <c r="K259" s="131">
        <v>-1395763.05</v>
      </c>
      <c r="L259" s="131">
        <v>-256677</v>
      </c>
      <c r="M259" s="131">
        <v>205920.38</v>
      </c>
      <c r="N259" s="131">
        <v>2615335.4500000002</v>
      </c>
      <c r="O259" s="131">
        <v>-15433</v>
      </c>
      <c r="P259" s="131">
        <v>2599902.4500000002</v>
      </c>
      <c r="Q259" s="131">
        <f t="shared" si="0"/>
        <v>6405319.8399999999</v>
      </c>
      <c r="R259" s="131">
        <f t="shared" si="1"/>
        <v>9347694.0099999998</v>
      </c>
      <c r="S259" s="155">
        <f>'PEG - Capital Costs'!AM28</f>
        <v>10303063</v>
      </c>
      <c r="T259" s="155">
        <f t="shared" si="44"/>
        <v>16708382.84</v>
      </c>
      <c r="U259" s="131">
        <f t="shared" si="2"/>
        <v>0.80496033639942377</v>
      </c>
      <c r="AE259" s="13"/>
      <c r="AF259" s="13"/>
      <c r="AG259" s="13"/>
      <c r="AH259" s="13"/>
      <c r="AI259" s="13"/>
    </row>
    <row r="260" spans="1:35" ht="14.4">
      <c r="A260" s="126" t="s">
        <v>131</v>
      </c>
      <c r="B260" s="127">
        <v>2021</v>
      </c>
      <c r="C260" s="127">
        <v>34915177.119999997</v>
      </c>
      <c r="D260" s="127">
        <v>12270280.01</v>
      </c>
      <c r="E260" s="127">
        <v>-34915177.109999999</v>
      </c>
      <c r="F260" s="127">
        <v>1889195.54</v>
      </c>
      <c r="G260" s="127">
        <v>-1548760.81</v>
      </c>
      <c r="H260" s="127">
        <v>-1049232.8500000001</v>
      </c>
      <c r="I260" s="127">
        <v>-3997416.47</v>
      </c>
      <c r="J260" s="127">
        <v>-3248820.64</v>
      </c>
      <c r="K260" s="127">
        <v>-1254338.32</v>
      </c>
      <c r="L260" s="127">
        <v>-350054.96</v>
      </c>
      <c r="M260" s="127">
        <v>-113907</v>
      </c>
      <c r="N260" s="127">
        <v>2596944.50999999</v>
      </c>
      <c r="O260" s="127">
        <v>-17409</v>
      </c>
      <c r="P260" s="127">
        <v>2579535.50999999</v>
      </c>
      <c r="Q260" s="127">
        <f t="shared" si="0"/>
        <v>6595410.1300000008</v>
      </c>
      <c r="R260" s="127">
        <f t="shared" si="1"/>
        <v>9844230.7700000014</v>
      </c>
      <c r="S260" s="154">
        <f>'PEG - Capital Costs'!AM29</f>
        <v>11161232</v>
      </c>
      <c r="T260" s="154">
        <f t="shared" si="44"/>
        <v>17756642.130000003</v>
      </c>
      <c r="U260" s="127">
        <f t="shared" si="2"/>
        <v>0.80228248760233478</v>
      </c>
      <c r="AE260" s="13"/>
      <c r="AF260" s="13"/>
      <c r="AG260" s="13"/>
      <c r="AH260" s="13"/>
      <c r="AI260" s="13"/>
    </row>
    <row r="261" spans="1:35" ht="14.4">
      <c r="A261" s="130" t="s">
        <v>131</v>
      </c>
      <c r="B261" s="131">
        <v>2022</v>
      </c>
      <c r="C261" s="131">
        <v>35157378.200000003</v>
      </c>
      <c r="D261" s="131">
        <v>12965314.949999999</v>
      </c>
      <c r="E261" s="131">
        <v>-35157378.200000003</v>
      </c>
      <c r="F261" s="131">
        <v>2518158.6</v>
      </c>
      <c r="G261" s="131">
        <v>-1370149.06</v>
      </c>
      <c r="H261" s="131">
        <v>-948218.34</v>
      </c>
      <c r="I261" s="131">
        <v>-4836679.09</v>
      </c>
      <c r="J261" s="131">
        <v>-3584204.22</v>
      </c>
      <c r="K261" s="131">
        <v>-1355460.51</v>
      </c>
      <c r="L261" s="131">
        <v>9936</v>
      </c>
      <c r="M261" s="131">
        <v>-729613</v>
      </c>
      <c r="N261" s="131">
        <v>2669085.33</v>
      </c>
      <c r="O261" s="131">
        <v>32476.959999999999</v>
      </c>
      <c r="P261" s="131">
        <v>2701562.29</v>
      </c>
      <c r="Q261" s="131">
        <f t="shared" si="0"/>
        <v>7155046.4900000002</v>
      </c>
      <c r="R261" s="131">
        <f t="shared" si="1"/>
        <v>10739250.710000001</v>
      </c>
      <c r="S261" s="155">
        <f>'PEG - Capital Costs'!AM30</f>
        <v>13020537</v>
      </c>
      <c r="T261" s="155">
        <f t="shared" si="44"/>
        <v>20175583.490000002</v>
      </c>
      <c r="U261" s="131">
        <f t="shared" si="2"/>
        <v>0.82830619629490776</v>
      </c>
      <c r="AE261" s="13"/>
      <c r="AF261" s="13"/>
      <c r="AG261" s="13"/>
      <c r="AH261" s="13"/>
      <c r="AI261" s="13"/>
    </row>
    <row r="262" spans="1:35" ht="14.4">
      <c r="A262" s="126" t="s">
        <v>131</v>
      </c>
      <c r="B262" s="127">
        <v>2023</v>
      </c>
      <c r="C262" s="127">
        <v>35210422.280000001</v>
      </c>
      <c r="D262" s="127">
        <v>14313808.470000001</v>
      </c>
      <c r="E262" s="127">
        <v>-35210422.210000001</v>
      </c>
      <c r="F262" s="127">
        <v>2630362.17</v>
      </c>
      <c r="G262" s="127">
        <v>-1714580.67</v>
      </c>
      <c r="H262" s="127">
        <v>-1019474.4</v>
      </c>
      <c r="I262" s="127">
        <v>-5560463.0300000003</v>
      </c>
      <c r="J262" s="127">
        <v>-4076863.19</v>
      </c>
      <c r="K262" s="127">
        <v>-1580487.86</v>
      </c>
      <c r="L262" s="127">
        <v>23186</v>
      </c>
      <c r="M262" s="127">
        <v>-158249</v>
      </c>
      <c r="N262" s="127">
        <v>2857238.56</v>
      </c>
      <c r="O262" s="127">
        <v>-7976.01</v>
      </c>
      <c r="P262" s="127">
        <v>2849262.55</v>
      </c>
      <c r="Q262" s="127">
        <f t="shared" si="0"/>
        <v>8294518.0999999996</v>
      </c>
      <c r="R262" s="127">
        <f t="shared" si="1"/>
        <v>12371381.289999999</v>
      </c>
      <c r="S262" s="154">
        <f>'PEG - Capital Costs'!AM31</f>
        <v>16974531</v>
      </c>
      <c r="T262" s="154">
        <f t="shared" si="44"/>
        <v>25269049.100000001</v>
      </c>
      <c r="U262" s="127">
        <f t="shared" si="2"/>
        <v>0.86429697001527639</v>
      </c>
      <c r="AE262" s="13"/>
      <c r="AF262" s="13"/>
      <c r="AG262" s="13"/>
      <c r="AH262" s="13"/>
      <c r="AI262" s="13"/>
    </row>
    <row r="263" spans="1:35" ht="14.4">
      <c r="A263" s="130" t="s">
        <v>132</v>
      </c>
      <c r="B263" s="131">
        <v>2015</v>
      </c>
      <c r="C263" s="131">
        <v>75255069</v>
      </c>
      <c r="D263" s="131">
        <v>11992451</v>
      </c>
      <c r="E263" s="131">
        <v>-75255069</v>
      </c>
      <c r="F263" s="131">
        <v>-417831</v>
      </c>
      <c r="G263" s="131">
        <v>-2109260</v>
      </c>
      <c r="H263" s="131">
        <v>-1140218</v>
      </c>
      <c r="I263" s="131">
        <v>-4317057</v>
      </c>
      <c r="J263" s="131">
        <v>-1690705</v>
      </c>
      <c r="K263" s="131">
        <v>-1223625</v>
      </c>
      <c r="L263" s="131">
        <v>-109773</v>
      </c>
      <c r="M263" s="131">
        <v>-258283</v>
      </c>
      <c r="N263" s="131">
        <v>725699</v>
      </c>
      <c r="O263" s="131"/>
      <c r="P263" s="131">
        <v>725699</v>
      </c>
      <c r="Q263" s="131">
        <f t="shared" si="0"/>
        <v>7566535</v>
      </c>
      <c r="R263" s="131">
        <f t="shared" si="1"/>
        <v>9257240</v>
      </c>
      <c r="S263" s="131"/>
      <c r="T263" s="131"/>
      <c r="U263" s="131">
        <f t="shared" si="2"/>
        <v>0.77192227010141634</v>
      </c>
      <c r="AE263" s="13"/>
      <c r="AF263" s="13"/>
      <c r="AG263" s="13"/>
      <c r="AH263" s="13"/>
      <c r="AI263" s="13"/>
    </row>
    <row r="264" spans="1:35" ht="14.4">
      <c r="A264" s="126" t="s">
        <v>132</v>
      </c>
      <c r="B264" s="127">
        <v>2016</v>
      </c>
      <c r="C264" s="127">
        <v>86327013</v>
      </c>
      <c r="D264" s="127">
        <v>12331630</v>
      </c>
      <c r="E264" s="127">
        <v>-86327013</v>
      </c>
      <c r="F264" s="127">
        <v>-2654430</v>
      </c>
      <c r="G264" s="127">
        <v>-2074448</v>
      </c>
      <c r="H264" s="127">
        <v>-1540546</v>
      </c>
      <c r="I264" s="127">
        <v>-3533741</v>
      </c>
      <c r="J264" s="127">
        <v>1600252</v>
      </c>
      <c r="K264" s="127">
        <v>-1298829</v>
      </c>
      <c r="L264" s="127">
        <v>-449183</v>
      </c>
      <c r="M264" s="127">
        <v>-379824</v>
      </c>
      <c r="N264" s="127">
        <v>2000881</v>
      </c>
      <c r="O264" s="127">
        <v>130854</v>
      </c>
      <c r="P264" s="127">
        <v>2131735</v>
      </c>
      <c r="Q264" s="127">
        <f t="shared" si="0"/>
        <v>7148735</v>
      </c>
      <c r="R264" s="127">
        <f t="shared" si="1"/>
        <v>5548483</v>
      </c>
      <c r="S264" s="127"/>
      <c r="T264" s="127"/>
      <c r="U264" s="127">
        <f t="shared" si="2"/>
        <v>0.4499391402434228</v>
      </c>
      <c r="AE264" s="13"/>
      <c r="AF264" s="13"/>
      <c r="AG264" s="13"/>
      <c r="AH264" s="13"/>
      <c r="AI264" s="13"/>
    </row>
    <row r="265" spans="1:35" ht="14.4">
      <c r="A265" s="130" t="s">
        <v>132</v>
      </c>
      <c r="B265" s="131">
        <v>2017</v>
      </c>
      <c r="C265" s="131">
        <v>78029482</v>
      </c>
      <c r="D265" s="131">
        <v>11612597</v>
      </c>
      <c r="E265" s="131">
        <v>-78029482</v>
      </c>
      <c r="F265" s="131">
        <v>840814</v>
      </c>
      <c r="G265" s="131">
        <v>-1919242</v>
      </c>
      <c r="H265" s="131">
        <v>-1445415</v>
      </c>
      <c r="I265" s="131">
        <v>-3760291</v>
      </c>
      <c r="J265" s="131">
        <v>-2095293</v>
      </c>
      <c r="K265" s="131">
        <v>-1406039</v>
      </c>
      <c r="L265" s="131">
        <v>-171608</v>
      </c>
      <c r="M265" s="131">
        <v>-430075</v>
      </c>
      <c r="N265" s="131">
        <v>1225448</v>
      </c>
      <c r="O265" s="131">
        <v>-364887</v>
      </c>
      <c r="P265" s="131">
        <v>860561</v>
      </c>
      <c r="Q265" s="131">
        <f t="shared" si="0"/>
        <v>7124948</v>
      </c>
      <c r="R265" s="131">
        <f t="shared" si="1"/>
        <v>9220241</v>
      </c>
      <c r="S265" s="131"/>
      <c r="T265" s="131"/>
      <c r="U265" s="131">
        <f t="shared" si="2"/>
        <v>0.79398613419547759</v>
      </c>
      <c r="AE265" s="13"/>
      <c r="AF265" s="13"/>
      <c r="AG265" s="13"/>
      <c r="AH265" s="13"/>
      <c r="AI265" s="13"/>
    </row>
    <row r="266" spans="1:35" ht="14.4">
      <c r="A266" s="126" t="s">
        <v>132</v>
      </c>
      <c r="B266" s="127">
        <v>2018</v>
      </c>
      <c r="C266" s="127">
        <v>75312607</v>
      </c>
      <c r="D266" s="127">
        <v>12203097</v>
      </c>
      <c r="E266" s="127">
        <v>-75312605</v>
      </c>
      <c r="F266" s="127">
        <v>713034</v>
      </c>
      <c r="G266" s="127">
        <v>-2366890</v>
      </c>
      <c r="H266" s="127">
        <v>-1545398</v>
      </c>
      <c r="I266" s="127">
        <v>-3732202</v>
      </c>
      <c r="J266" s="127">
        <v>-2193987</v>
      </c>
      <c r="K266" s="127">
        <v>-1347847</v>
      </c>
      <c r="L266" s="127">
        <v>-96479</v>
      </c>
      <c r="M266" s="127">
        <v>21508</v>
      </c>
      <c r="N266" s="127">
        <v>1654838</v>
      </c>
      <c r="O266" s="127">
        <v>0</v>
      </c>
      <c r="P266" s="127">
        <v>1654838</v>
      </c>
      <c r="Q266" s="127">
        <f t="shared" si="0"/>
        <v>7644490</v>
      </c>
      <c r="R266" s="127">
        <f t="shared" si="1"/>
        <v>9838477</v>
      </c>
      <c r="S266" s="127"/>
      <c r="T266" s="127"/>
      <c r="U266" s="127">
        <f t="shared" si="2"/>
        <v>0.8062278780542349</v>
      </c>
      <c r="AE266" s="13"/>
      <c r="AF266" s="13"/>
      <c r="AG266" s="13"/>
      <c r="AH266" s="13"/>
      <c r="AI266" s="13"/>
    </row>
    <row r="267" spans="1:35" ht="14.4">
      <c r="A267" s="130" t="s">
        <v>132</v>
      </c>
      <c r="B267" s="131">
        <v>2019</v>
      </c>
      <c r="C267" s="131">
        <v>79877573.150000006</v>
      </c>
      <c r="D267" s="131">
        <v>12464880.189999999</v>
      </c>
      <c r="E267" s="131">
        <v>-79877573.060000002</v>
      </c>
      <c r="F267" s="131">
        <v>1000939.93</v>
      </c>
      <c r="G267" s="131">
        <v>-2108627.9</v>
      </c>
      <c r="H267" s="131">
        <v>-1360301.78</v>
      </c>
      <c r="I267" s="131">
        <v>-3742730.98</v>
      </c>
      <c r="J267" s="131">
        <v>-2255469.1</v>
      </c>
      <c r="K267" s="131">
        <v>-1385430.91</v>
      </c>
      <c r="L267" s="131">
        <v>-161035.68</v>
      </c>
      <c r="M267" s="131">
        <v>6869</v>
      </c>
      <c r="N267" s="131">
        <v>2459092.86</v>
      </c>
      <c r="O267" s="131">
        <v>0</v>
      </c>
      <c r="P267" s="131">
        <v>2459092.86</v>
      </c>
      <c r="Q267" s="131">
        <f t="shared" si="0"/>
        <v>7211660.6600000001</v>
      </c>
      <c r="R267" s="131">
        <f t="shared" si="1"/>
        <v>9467129.7599999998</v>
      </c>
      <c r="S267" s="155">
        <f>'PEG - Capital Costs'!AO27</f>
        <v>8971880</v>
      </c>
      <c r="T267" s="155">
        <f t="shared" ref="T267:T271" si="45">Q267+S267</f>
        <v>16183540.66</v>
      </c>
      <c r="U267" s="131">
        <f t="shared" si="2"/>
        <v>0.75950427245943708</v>
      </c>
      <c r="AE267" s="13"/>
      <c r="AF267" s="13"/>
      <c r="AG267" s="13"/>
      <c r="AH267" s="13"/>
      <c r="AI267" s="13"/>
    </row>
    <row r="268" spans="1:35" ht="14.4">
      <c r="A268" s="126" t="s">
        <v>132</v>
      </c>
      <c r="B268" s="127">
        <v>2020</v>
      </c>
      <c r="C268" s="127">
        <v>85678881.660999998</v>
      </c>
      <c r="D268" s="127">
        <v>12460796.189999999</v>
      </c>
      <c r="E268" s="127">
        <v>-85678881.700000003</v>
      </c>
      <c r="F268" s="127">
        <v>793171.16</v>
      </c>
      <c r="G268" s="127">
        <v>-2215441.12</v>
      </c>
      <c r="H268" s="127">
        <v>-1292666.78</v>
      </c>
      <c r="I268" s="127">
        <v>-3856325.89</v>
      </c>
      <c r="J268" s="127">
        <v>-2357091.42</v>
      </c>
      <c r="K268" s="127">
        <v>-1458128.22</v>
      </c>
      <c r="L268" s="127">
        <v>-207791.16</v>
      </c>
      <c r="M268" s="127">
        <v>30682</v>
      </c>
      <c r="N268" s="127">
        <v>1897204.7209999899</v>
      </c>
      <c r="O268" s="127">
        <v>0</v>
      </c>
      <c r="P268" s="127">
        <v>1897204.7209999899</v>
      </c>
      <c r="Q268" s="127">
        <f t="shared" si="0"/>
        <v>7364433.790000001</v>
      </c>
      <c r="R268" s="127">
        <f t="shared" si="1"/>
        <v>9721525.2100000009</v>
      </c>
      <c r="S268" s="154">
        <f>'PEG - Capital Costs'!AO28</f>
        <v>8555764</v>
      </c>
      <c r="T268" s="154">
        <f t="shared" si="45"/>
        <v>15920197.790000001</v>
      </c>
      <c r="U268" s="127">
        <f t="shared" si="2"/>
        <v>0.7801688641534551</v>
      </c>
      <c r="AE268" s="13"/>
      <c r="AF268" s="13"/>
      <c r="AG268" s="13"/>
      <c r="AH268" s="13"/>
      <c r="AI268" s="13"/>
    </row>
    <row r="269" spans="1:35" ht="14.4">
      <c r="A269" s="130" t="s">
        <v>132</v>
      </c>
      <c r="B269" s="131">
        <v>2021</v>
      </c>
      <c r="C269" s="131">
        <v>74687297.761000007</v>
      </c>
      <c r="D269" s="131">
        <v>12731309.539999999</v>
      </c>
      <c r="E269" s="131">
        <v>-74687297.760000005</v>
      </c>
      <c r="F269" s="131">
        <v>772529.68</v>
      </c>
      <c r="G269" s="131">
        <v>-2242391.4</v>
      </c>
      <c r="H269" s="131">
        <v>-1224215.6499999999</v>
      </c>
      <c r="I269" s="131">
        <v>-3553412.1</v>
      </c>
      <c r="J269" s="131">
        <v>-2545168.56</v>
      </c>
      <c r="K269" s="131">
        <v>-1453891.81</v>
      </c>
      <c r="L269" s="131">
        <v>-186863.75</v>
      </c>
      <c r="M269" s="131">
        <v>-59283</v>
      </c>
      <c r="N269" s="131">
        <v>2238612.9509999901</v>
      </c>
      <c r="O269" s="131">
        <v>0</v>
      </c>
      <c r="P269" s="131">
        <v>2238612.9509999901</v>
      </c>
      <c r="Q269" s="131">
        <f t="shared" si="0"/>
        <v>7020019.1500000004</v>
      </c>
      <c r="R269" s="131">
        <f t="shared" si="1"/>
        <v>9565187.7100000009</v>
      </c>
      <c r="S269" s="155">
        <f>'PEG - Capital Costs'!AO29</f>
        <v>8578075</v>
      </c>
      <c r="T269" s="155">
        <f t="shared" si="45"/>
        <v>15598094.15</v>
      </c>
      <c r="U269" s="131">
        <f t="shared" si="2"/>
        <v>0.75131216313196336</v>
      </c>
      <c r="AE269" s="13"/>
      <c r="AF269" s="13"/>
      <c r="AG269" s="13"/>
      <c r="AH269" s="13"/>
      <c r="AI269" s="13"/>
    </row>
    <row r="270" spans="1:35" ht="14.4">
      <c r="A270" s="126" t="s">
        <v>132</v>
      </c>
      <c r="B270" s="127">
        <v>2022</v>
      </c>
      <c r="C270" s="127">
        <v>77043383.010000005</v>
      </c>
      <c r="D270" s="127">
        <v>13631429.42</v>
      </c>
      <c r="E270" s="127">
        <v>-77043383</v>
      </c>
      <c r="F270" s="127">
        <v>847922.41</v>
      </c>
      <c r="G270" s="127">
        <v>-2528864.9500000002</v>
      </c>
      <c r="H270" s="127">
        <v>-1445599.09</v>
      </c>
      <c r="I270" s="127">
        <v>-4206119.17</v>
      </c>
      <c r="J270" s="127">
        <v>-2562722.92</v>
      </c>
      <c r="K270" s="127">
        <v>-1406450.78</v>
      </c>
      <c r="L270" s="127">
        <v>-113980.22</v>
      </c>
      <c r="M270" s="127">
        <v>-24076</v>
      </c>
      <c r="N270" s="127">
        <v>2191538.7100000102</v>
      </c>
      <c r="O270" s="127">
        <v>0</v>
      </c>
      <c r="P270" s="127">
        <v>2191538.7100000102</v>
      </c>
      <c r="Q270" s="127">
        <f t="shared" si="0"/>
        <v>8180583.21</v>
      </c>
      <c r="R270" s="127">
        <f t="shared" si="1"/>
        <v>10743306.129999999</v>
      </c>
      <c r="S270" s="154">
        <f>'PEG - Capital Costs'!AO30</f>
        <v>9364188</v>
      </c>
      <c r="T270" s="154">
        <f t="shared" si="45"/>
        <v>17544771.210000001</v>
      </c>
      <c r="U270" s="127">
        <f t="shared" si="2"/>
        <v>0.7881276276307051</v>
      </c>
      <c r="AE270" s="13"/>
      <c r="AF270" s="13"/>
      <c r="AG270" s="13"/>
      <c r="AH270" s="13"/>
      <c r="AI270" s="13"/>
    </row>
    <row r="271" spans="1:35" ht="14.4">
      <c r="A271" s="130" t="s">
        <v>132</v>
      </c>
      <c r="B271" s="131">
        <v>2023</v>
      </c>
      <c r="C271" s="131">
        <v>76839107.099999994</v>
      </c>
      <c r="D271" s="131">
        <v>14274135.800000001</v>
      </c>
      <c r="E271" s="131">
        <v>-76839107.090000004</v>
      </c>
      <c r="F271" s="131">
        <v>1170787.99</v>
      </c>
      <c r="G271" s="131">
        <v>-2363875.33</v>
      </c>
      <c r="H271" s="131">
        <v>-1431871.01</v>
      </c>
      <c r="I271" s="131">
        <v>-4628799.33</v>
      </c>
      <c r="J271" s="131">
        <v>-2622970.71</v>
      </c>
      <c r="K271" s="131">
        <v>-1514330.59</v>
      </c>
      <c r="L271" s="131">
        <v>-233173.09</v>
      </c>
      <c r="M271" s="131">
        <v>-8750</v>
      </c>
      <c r="N271" s="131">
        <v>2641153.73999999</v>
      </c>
      <c r="O271" s="131">
        <v>0</v>
      </c>
      <c r="P271" s="131">
        <v>2641153.73999999</v>
      </c>
      <c r="Q271" s="131">
        <f t="shared" si="0"/>
        <v>8424545.6699999999</v>
      </c>
      <c r="R271" s="131">
        <f t="shared" si="1"/>
        <v>11047516.379999999</v>
      </c>
      <c r="S271" s="155">
        <f>'PEG - Capital Costs'!AO31</f>
        <v>10898408</v>
      </c>
      <c r="T271" s="155">
        <f t="shared" si="45"/>
        <v>19322953.670000002</v>
      </c>
      <c r="U271" s="131">
        <f t="shared" si="2"/>
        <v>0.77395343121227689</v>
      </c>
      <c r="AE271" s="13"/>
      <c r="AF271" s="13"/>
      <c r="AG271" s="13"/>
      <c r="AH271" s="13"/>
      <c r="AI271" s="13"/>
    </row>
    <row r="272" spans="1:35" ht="14.4">
      <c r="A272" s="126" t="s">
        <v>133</v>
      </c>
      <c r="B272" s="127">
        <v>2015</v>
      </c>
      <c r="C272" s="127">
        <v>28617992.489999998</v>
      </c>
      <c r="D272" s="127">
        <v>4085864.38</v>
      </c>
      <c r="E272" s="127">
        <v>-28617992.390000001</v>
      </c>
      <c r="F272" s="127">
        <v>615615.15</v>
      </c>
      <c r="G272" s="127">
        <v>-508337.3</v>
      </c>
      <c r="H272" s="127">
        <v>-175002.68</v>
      </c>
      <c r="I272" s="127">
        <v>-1587580.02</v>
      </c>
      <c r="J272" s="127">
        <v>-1121030.25</v>
      </c>
      <c r="K272" s="127">
        <v>-683030.97</v>
      </c>
      <c r="L272" s="127">
        <v>-79244.92</v>
      </c>
      <c r="M272" s="127">
        <v>-44900</v>
      </c>
      <c r="N272" s="127">
        <v>502353.48999999702</v>
      </c>
      <c r="O272" s="127">
        <v>0</v>
      </c>
      <c r="P272" s="127">
        <v>502353.48999999702</v>
      </c>
      <c r="Q272" s="127">
        <f t="shared" si="0"/>
        <v>2270920</v>
      </c>
      <c r="R272" s="127">
        <f t="shared" si="1"/>
        <v>3391950.25</v>
      </c>
      <c r="S272" s="127"/>
      <c r="T272" s="127"/>
      <c r="U272" s="127">
        <f t="shared" si="2"/>
        <v>0.83016711631529971</v>
      </c>
      <c r="AE272" s="13"/>
      <c r="AF272" s="13"/>
      <c r="AG272" s="13"/>
      <c r="AH272" s="13"/>
      <c r="AI272" s="13"/>
    </row>
    <row r="273" spans="1:35" ht="14.4">
      <c r="A273" s="130" t="s">
        <v>133</v>
      </c>
      <c r="B273" s="131">
        <v>2016</v>
      </c>
      <c r="C273" s="131">
        <v>31183723.27</v>
      </c>
      <c r="D273" s="131">
        <v>4278005.5199999996</v>
      </c>
      <c r="E273" s="131">
        <v>-31183723.260000002</v>
      </c>
      <c r="F273" s="131">
        <v>638554.06999999995</v>
      </c>
      <c r="G273" s="131">
        <v>-547311.81000000006</v>
      </c>
      <c r="H273" s="131">
        <v>-273923.21999999997</v>
      </c>
      <c r="I273" s="131">
        <v>-1543355.34</v>
      </c>
      <c r="J273" s="131">
        <v>-1178282.02</v>
      </c>
      <c r="K273" s="131">
        <v>-703504.61</v>
      </c>
      <c r="L273" s="131">
        <v>-79142</v>
      </c>
      <c r="M273" s="131">
        <v>-88900</v>
      </c>
      <c r="N273" s="131">
        <v>502140.599999998</v>
      </c>
      <c r="O273" s="131">
        <v>0</v>
      </c>
      <c r="P273" s="131">
        <v>502140.599999998</v>
      </c>
      <c r="Q273" s="131">
        <f t="shared" si="0"/>
        <v>2364590.37</v>
      </c>
      <c r="R273" s="131">
        <f t="shared" si="1"/>
        <v>3542872.39</v>
      </c>
      <c r="S273" s="131"/>
      <c r="T273" s="131"/>
      <c r="U273" s="131">
        <f t="shared" si="2"/>
        <v>0.82815984538514587</v>
      </c>
      <c r="AE273" s="13"/>
      <c r="AF273" s="13"/>
      <c r="AG273" s="13"/>
      <c r="AH273" s="13"/>
      <c r="AI273" s="13"/>
    </row>
    <row r="274" spans="1:35" ht="14.4">
      <c r="A274" s="126" t="s">
        <v>133</v>
      </c>
      <c r="B274" s="127">
        <v>2017</v>
      </c>
      <c r="C274" s="127">
        <v>29030375.620000001</v>
      </c>
      <c r="D274" s="127">
        <v>4212810.7699999996</v>
      </c>
      <c r="E274" s="127">
        <v>-29030375.629999999</v>
      </c>
      <c r="F274" s="127">
        <v>540868.71</v>
      </c>
      <c r="G274" s="127">
        <v>-574731.26</v>
      </c>
      <c r="H274" s="127">
        <v>-260745.31</v>
      </c>
      <c r="I274" s="127">
        <v>-1614188.94</v>
      </c>
      <c r="J274" s="127">
        <v>-1184544.43</v>
      </c>
      <c r="K274" s="127">
        <v>-681538.37</v>
      </c>
      <c r="L274" s="127">
        <v>-42950.21</v>
      </c>
      <c r="M274" s="127">
        <v>-97270</v>
      </c>
      <c r="N274" s="127">
        <v>297710.95000000199</v>
      </c>
      <c r="O274" s="127">
        <v>-38724</v>
      </c>
      <c r="P274" s="127">
        <v>258986.95000000199</v>
      </c>
      <c r="Q274" s="127">
        <f t="shared" si="0"/>
        <v>2449665.5099999998</v>
      </c>
      <c r="R274" s="127">
        <f t="shared" si="1"/>
        <v>3634209.9399999995</v>
      </c>
      <c r="S274" s="127"/>
      <c r="T274" s="127"/>
      <c r="U274" s="127">
        <f t="shared" si="2"/>
        <v>0.86265681949915829</v>
      </c>
      <c r="AE274" s="13"/>
      <c r="AF274" s="13"/>
      <c r="AG274" s="13"/>
      <c r="AH274" s="13"/>
      <c r="AI274" s="13"/>
    </row>
    <row r="275" spans="1:35" ht="14.4">
      <c r="A275" s="130" t="s">
        <v>133</v>
      </c>
      <c r="B275" s="131">
        <v>2018</v>
      </c>
      <c r="C275" s="131">
        <v>25882434.690000001</v>
      </c>
      <c r="D275" s="131">
        <v>4391539.88</v>
      </c>
      <c r="E275" s="131">
        <v>-25882434.68</v>
      </c>
      <c r="F275" s="131">
        <v>705174.58</v>
      </c>
      <c r="G275" s="131">
        <v>-646650.19999999995</v>
      </c>
      <c r="H275" s="131">
        <v>-343942.15</v>
      </c>
      <c r="I275" s="131">
        <v>-1678652.49</v>
      </c>
      <c r="J275" s="131">
        <v>-1091128.78</v>
      </c>
      <c r="K275" s="131">
        <v>-707379.03</v>
      </c>
      <c r="L275" s="131">
        <v>-84146.42</v>
      </c>
      <c r="M275" s="131">
        <v>-101082</v>
      </c>
      <c r="N275" s="131">
        <v>443733.40000000101</v>
      </c>
      <c r="O275" s="131">
        <v>0</v>
      </c>
      <c r="P275" s="131">
        <v>443733.40000000101</v>
      </c>
      <c r="Q275" s="131">
        <f t="shared" si="0"/>
        <v>2669244.84</v>
      </c>
      <c r="R275" s="131">
        <f t="shared" si="1"/>
        <v>3760373.62</v>
      </c>
      <c r="S275" s="131"/>
      <c r="T275" s="131"/>
      <c r="U275" s="131">
        <f t="shared" si="2"/>
        <v>0.85627677824936432</v>
      </c>
      <c r="AE275" s="13"/>
      <c r="AF275" s="13"/>
      <c r="AG275" s="13"/>
      <c r="AH275" s="13"/>
      <c r="AI275" s="13"/>
    </row>
    <row r="276" spans="1:35" ht="14.4">
      <c r="A276" s="126" t="s">
        <v>133</v>
      </c>
      <c r="B276" s="127">
        <v>2019</v>
      </c>
      <c r="C276" s="127">
        <v>29531633.93</v>
      </c>
      <c r="D276" s="127">
        <v>4367080.53</v>
      </c>
      <c r="E276" s="127">
        <v>-29531633.940000001</v>
      </c>
      <c r="F276" s="127">
        <v>561201.81999999995</v>
      </c>
      <c r="G276" s="127">
        <v>-680237.39</v>
      </c>
      <c r="H276" s="127">
        <v>-305443.76</v>
      </c>
      <c r="I276" s="127">
        <v>-1696076.86</v>
      </c>
      <c r="J276" s="127">
        <v>-1100193.58</v>
      </c>
      <c r="K276" s="127">
        <v>-776921.59</v>
      </c>
      <c r="L276" s="127">
        <v>0</v>
      </c>
      <c r="M276" s="127">
        <v>-100267</v>
      </c>
      <c r="N276" s="127">
        <v>269142.15999999997</v>
      </c>
      <c r="O276" s="127">
        <v>0</v>
      </c>
      <c r="P276" s="127">
        <v>269142.15999999997</v>
      </c>
      <c r="Q276" s="127">
        <f t="shared" si="0"/>
        <v>2681758.0100000002</v>
      </c>
      <c r="R276" s="127">
        <f t="shared" si="1"/>
        <v>3781951.5900000003</v>
      </c>
      <c r="S276" s="154">
        <f>'PEG - Capital Costs'!AQ27</f>
        <v>2660380</v>
      </c>
      <c r="T276" s="154">
        <f t="shared" ref="T276:T280" si="46">Q276+S276</f>
        <v>5342138.01</v>
      </c>
      <c r="U276" s="127">
        <f t="shared" si="2"/>
        <v>0.86601370504152353</v>
      </c>
      <c r="AE276" s="13"/>
      <c r="AF276" s="13"/>
      <c r="AG276" s="13"/>
      <c r="AH276" s="13"/>
      <c r="AI276" s="13"/>
    </row>
    <row r="277" spans="1:35" ht="14.4">
      <c r="A277" s="130" t="s">
        <v>133</v>
      </c>
      <c r="B277" s="131">
        <v>2020</v>
      </c>
      <c r="C277" s="131">
        <v>33152355.190000001</v>
      </c>
      <c r="D277" s="131">
        <v>4412909.75</v>
      </c>
      <c r="E277" s="131">
        <v>-33152355.16</v>
      </c>
      <c r="F277" s="131">
        <v>282388.40999999997</v>
      </c>
      <c r="G277" s="131">
        <v>-753224.37</v>
      </c>
      <c r="H277" s="131">
        <v>-304062.25</v>
      </c>
      <c r="I277" s="131">
        <v>-1690556.09</v>
      </c>
      <c r="J277" s="131">
        <v>-1183859.75</v>
      </c>
      <c r="K277" s="131">
        <v>-492926.25</v>
      </c>
      <c r="L277" s="131">
        <v>1613</v>
      </c>
      <c r="M277" s="131">
        <v>-129019</v>
      </c>
      <c r="N277" s="131">
        <v>143263.47999999701</v>
      </c>
      <c r="O277" s="131">
        <v>0</v>
      </c>
      <c r="P277" s="131">
        <v>143263.47999999701</v>
      </c>
      <c r="Q277" s="131">
        <f t="shared" si="0"/>
        <v>2747842.71</v>
      </c>
      <c r="R277" s="131">
        <f t="shared" si="1"/>
        <v>3931702.46</v>
      </c>
      <c r="S277" s="155">
        <f>'PEG - Capital Costs'!AQ28</f>
        <v>2649011</v>
      </c>
      <c r="T277" s="155">
        <f t="shared" si="46"/>
        <v>5396853.71</v>
      </c>
      <c r="U277" s="131">
        <f t="shared" si="2"/>
        <v>0.89095464959372894</v>
      </c>
      <c r="AE277" s="13"/>
      <c r="AF277" s="13"/>
      <c r="AG277" s="13"/>
      <c r="AH277" s="13"/>
      <c r="AI277" s="13"/>
    </row>
    <row r="278" spans="1:35" ht="14.4">
      <c r="A278" s="126" t="s">
        <v>133</v>
      </c>
      <c r="B278" s="127">
        <v>2021</v>
      </c>
      <c r="C278" s="127">
        <v>28239915.559999999</v>
      </c>
      <c r="D278" s="127">
        <v>4561315.3</v>
      </c>
      <c r="E278" s="127">
        <v>-28239915.530000001</v>
      </c>
      <c r="F278" s="127">
        <v>253674.45</v>
      </c>
      <c r="G278" s="127">
        <v>-514303.21</v>
      </c>
      <c r="H278" s="127">
        <v>-401884.43</v>
      </c>
      <c r="I278" s="127">
        <v>-1819803.58</v>
      </c>
      <c r="J278" s="127">
        <v>-1202634.3</v>
      </c>
      <c r="K278" s="127">
        <v>-520309.14</v>
      </c>
      <c r="L278" s="127">
        <v>0</v>
      </c>
      <c r="M278" s="127">
        <v>-95521</v>
      </c>
      <c r="N278" s="127">
        <v>260534.11999999799</v>
      </c>
      <c r="O278" s="127">
        <v>0</v>
      </c>
      <c r="P278" s="127">
        <v>260534.11999999799</v>
      </c>
      <c r="Q278" s="127">
        <f t="shared" si="0"/>
        <v>2735991.22</v>
      </c>
      <c r="R278" s="127">
        <f t="shared" si="1"/>
        <v>3938625.5200000005</v>
      </c>
      <c r="S278" s="154">
        <f>'PEG - Capital Costs'!AQ29</f>
        <v>2921483</v>
      </c>
      <c r="T278" s="154">
        <f t="shared" si="46"/>
        <v>5657474.2200000007</v>
      </c>
      <c r="U278" s="127">
        <f t="shared" si="2"/>
        <v>0.86348460059316678</v>
      </c>
      <c r="AE278" s="13"/>
      <c r="AF278" s="13"/>
      <c r="AG278" s="13"/>
      <c r="AH278" s="13"/>
      <c r="AI278" s="13"/>
    </row>
    <row r="279" spans="1:35" ht="14.4">
      <c r="A279" s="130" t="s">
        <v>133</v>
      </c>
      <c r="B279" s="131">
        <v>2022</v>
      </c>
      <c r="C279" s="131">
        <v>28857936.18</v>
      </c>
      <c r="D279" s="131">
        <v>4751157.8099999996</v>
      </c>
      <c r="E279" s="131">
        <v>-28857936.059999999</v>
      </c>
      <c r="F279" s="131">
        <v>716204.62</v>
      </c>
      <c r="G279" s="131">
        <v>-402524.69</v>
      </c>
      <c r="H279" s="131">
        <v>-364103</v>
      </c>
      <c r="I279" s="131">
        <v>-1879228.41</v>
      </c>
      <c r="J279" s="131">
        <v>-1113426.3999999999</v>
      </c>
      <c r="K279" s="131">
        <v>-595462.26</v>
      </c>
      <c r="L279" s="131">
        <v>-26106</v>
      </c>
      <c r="M279" s="131">
        <v>-177043</v>
      </c>
      <c r="N279" s="131">
        <v>909468.79000000295</v>
      </c>
      <c r="O279" s="131">
        <v>0</v>
      </c>
      <c r="P279" s="131">
        <v>909468.79000000295</v>
      </c>
      <c r="Q279" s="131">
        <f t="shared" si="0"/>
        <v>2645856.0999999996</v>
      </c>
      <c r="R279" s="131">
        <f t="shared" si="1"/>
        <v>3759282.4999999995</v>
      </c>
      <c r="S279" s="155">
        <f>'PEG - Capital Costs'!AQ30</f>
        <v>3345420</v>
      </c>
      <c r="T279" s="155">
        <f t="shared" si="46"/>
        <v>5991276.0999999996</v>
      </c>
      <c r="U279" s="131">
        <f t="shared" si="2"/>
        <v>0.79123503161432562</v>
      </c>
      <c r="AE279" s="13"/>
      <c r="AF279" s="13"/>
      <c r="AG279" s="13"/>
      <c r="AH279" s="13"/>
      <c r="AI279" s="13"/>
    </row>
    <row r="280" spans="1:35" ht="14.4">
      <c r="A280" s="126" t="s">
        <v>133</v>
      </c>
      <c r="B280" s="127">
        <v>2023</v>
      </c>
      <c r="C280" s="127">
        <v>29909027.010000002</v>
      </c>
      <c r="D280" s="127">
        <v>4945527.43</v>
      </c>
      <c r="E280" s="127">
        <v>-29909027.039999999</v>
      </c>
      <c r="F280" s="127">
        <v>565487.71</v>
      </c>
      <c r="G280" s="127">
        <v>-531033.19999999995</v>
      </c>
      <c r="H280" s="127">
        <v>-401421.45</v>
      </c>
      <c r="I280" s="127">
        <v>-2282500.94</v>
      </c>
      <c r="J280" s="127">
        <v>-1225447.44</v>
      </c>
      <c r="K280" s="127">
        <v>-743008.53</v>
      </c>
      <c r="L280" s="127">
        <v>0</v>
      </c>
      <c r="M280" s="127">
        <v>-164349.15</v>
      </c>
      <c r="N280" s="127">
        <v>163254.39999999799</v>
      </c>
      <c r="O280" s="127">
        <v>0</v>
      </c>
      <c r="P280" s="127">
        <v>163254.39999999799</v>
      </c>
      <c r="Q280" s="127">
        <f t="shared" si="0"/>
        <v>3214955.59</v>
      </c>
      <c r="R280" s="127">
        <f t="shared" si="1"/>
        <v>4440403.0299999993</v>
      </c>
      <c r="S280" s="154">
        <f>'PEG - Capital Costs'!AQ31</f>
        <v>4094258</v>
      </c>
      <c r="T280" s="154">
        <f t="shared" si="46"/>
        <v>7309213.5899999999</v>
      </c>
      <c r="U280" s="127">
        <f t="shared" si="2"/>
        <v>0.89786238027194598</v>
      </c>
      <c r="AE280" s="13"/>
      <c r="AF280" s="13"/>
      <c r="AG280" s="13"/>
      <c r="AH280" s="13"/>
      <c r="AI280" s="13"/>
    </row>
    <row r="281" spans="1:35" ht="14.4">
      <c r="A281" s="130" t="s">
        <v>134</v>
      </c>
      <c r="B281" s="131">
        <v>2015</v>
      </c>
      <c r="C281" s="131">
        <v>36452659.869999997</v>
      </c>
      <c r="D281" s="131">
        <v>7964348.0899999999</v>
      </c>
      <c r="E281" s="131">
        <v>-36452659.869999997</v>
      </c>
      <c r="F281" s="131">
        <v>643390.73</v>
      </c>
      <c r="G281" s="131">
        <v>-320991.37</v>
      </c>
      <c r="H281" s="131">
        <v>-1334895.28</v>
      </c>
      <c r="I281" s="131">
        <v>-3484954.57</v>
      </c>
      <c r="J281" s="131">
        <v>-1200180.2</v>
      </c>
      <c r="K281" s="131">
        <v>-249005.7</v>
      </c>
      <c r="L281" s="131">
        <v>-380775</v>
      </c>
      <c r="M281" s="131">
        <v>-129626</v>
      </c>
      <c r="N281" s="131">
        <v>1507310.7</v>
      </c>
      <c r="O281" s="131"/>
      <c r="P281" s="131">
        <v>1507310.7</v>
      </c>
      <c r="Q281" s="131">
        <f t="shared" si="0"/>
        <v>5140841.22</v>
      </c>
      <c r="R281" s="131">
        <f t="shared" si="1"/>
        <v>6341021.4199999999</v>
      </c>
      <c r="S281" s="131"/>
      <c r="T281" s="131"/>
      <c r="U281" s="131">
        <f t="shared" si="2"/>
        <v>0.79617582611209048</v>
      </c>
      <c r="AE281" s="13"/>
      <c r="AF281" s="13"/>
      <c r="AG281" s="13"/>
      <c r="AH281" s="13"/>
      <c r="AI281" s="13"/>
    </row>
    <row r="282" spans="1:35" ht="14.4">
      <c r="A282" s="126" t="s">
        <v>134</v>
      </c>
      <c r="B282" s="127">
        <v>2016</v>
      </c>
      <c r="C282" s="127">
        <v>39007688.119999997</v>
      </c>
      <c r="D282" s="127">
        <v>7986090.6399999997</v>
      </c>
      <c r="E282" s="127">
        <v>-39007688.119999997</v>
      </c>
      <c r="F282" s="127">
        <v>759896.4</v>
      </c>
      <c r="G282" s="127">
        <v>-340159.5</v>
      </c>
      <c r="H282" s="127">
        <v>-1292350.6599999999</v>
      </c>
      <c r="I282" s="127">
        <v>-3263017.14</v>
      </c>
      <c r="J282" s="127">
        <v>-1349997.29</v>
      </c>
      <c r="K282" s="127">
        <v>-345731.85</v>
      </c>
      <c r="L282" s="127">
        <v>-431628</v>
      </c>
      <c r="M282" s="127">
        <v>-132385</v>
      </c>
      <c r="N282" s="127">
        <v>1590717.6</v>
      </c>
      <c r="O282" s="127">
        <v>90382</v>
      </c>
      <c r="P282" s="127">
        <v>1681099.6</v>
      </c>
      <c r="Q282" s="127">
        <f t="shared" si="0"/>
        <v>4895527.3</v>
      </c>
      <c r="R282" s="127">
        <f t="shared" si="1"/>
        <v>6245524.5899999999</v>
      </c>
      <c r="S282" s="127"/>
      <c r="T282" s="127"/>
      <c r="U282" s="127">
        <f t="shared" si="2"/>
        <v>0.78205030114709539</v>
      </c>
      <c r="AE282" s="13"/>
      <c r="AF282" s="13"/>
      <c r="AG282" s="13"/>
      <c r="AH282" s="13"/>
      <c r="AI282" s="13"/>
    </row>
    <row r="283" spans="1:35" ht="14.4">
      <c r="A283" s="130" t="s">
        <v>134</v>
      </c>
      <c r="B283" s="131">
        <v>2017</v>
      </c>
      <c r="C283" s="131">
        <v>34889267.770000003</v>
      </c>
      <c r="D283" s="131">
        <v>8141005.5700000003</v>
      </c>
      <c r="E283" s="131">
        <v>-34889267.770000003</v>
      </c>
      <c r="F283" s="131">
        <v>818623.2</v>
      </c>
      <c r="G283" s="131">
        <v>-322742.68</v>
      </c>
      <c r="H283" s="131">
        <v>-1348676.87</v>
      </c>
      <c r="I283" s="131">
        <v>-3039964.31</v>
      </c>
      <c r="J283" s="131">
        <v>-1414343.36</v>
      </c>
      <c r="K283" s="131">
        <v>-458656.96</v>
      </c>
      <c r="L283" s="131">
        <v>-482266</v>
      </c>
      <c r="M283" s="131">
        <v>-177335</v>
      </c>
      <c r="N283" s="131">
        <v>1715643.59</v>
      </c>
      <c r="O283" s="131">
        <v>0</v>
      </c>
      <c r="P283" s="131">
        <v>1715643.59</v>
      </c>
      <c r="Q283" s="131">
        <f t="shared" si="0"/>
        <v>4711383.8600000003</v>
      </c>
      <c r="R283" s="131">
        <f t="shared" si="1"/>
        <v>6125727.2200000007</v>
      </c>
      <c r="S283" s="131"/>
      <c r="T283" s="131"/>
      <c r="U283" s="131">
        <f t="shared" si="2"/>
        <v>0.75245338764704961</v>
      </c>
      <c r="AE283" s="13"/>
      <c r="AF283" s="13"/>
      <c r="AG283" s="13"/>
      <c r="AH283" s="13"/>
      <c r="AI283" s="13"/>
    </row>
    <row r="284" spans="1:35" ht="14.4">
      <c r="A284" s="126" t="s">
        <v>134</v>
      </c>
      <c r="B284" s="127">
        <v>2018</v>
      </c>
      <c r="C284" s="127">
        <v>33885971.130000003</v>
      </c>
      <c r="D284" s="127">
        <v>8482351.5299999993</v>
      </c>
      <c r="E284" s="127">
        <v>-33885971.130000003</v>
      </c>
      <c r="F284" s="127">
        <v>1087515.17</v>
      </c>
      <c r="G284" s="127">
        <v>-353649.14</v>
      </c>
      <c r="H284" s="127">
        <v>-1525272.22</v>
      </c>
      <c r="I284" s="127">
        <v>-3160049.61</v>
      </c>
      <c r="J284" s="127">
        <v>-1453185.74</v>
      </c>
      <c r="K284" s="127">
        <v>-497833.4</v>
      </c>
      <c r="L284" s="127">
        <v>-546092.34</v>
      </c>
      <c r="M284" s="127">
        <v>-140363</v>
      </c>
      <c r="N284" s="127">
        <v>1893421.25</v>
      </c>
      <c r="O284" s="127">
        <v>0</v>
      </c>
      <c r="P284" s="127">
        <v>1893421.25</v>
      </c>
      <c r="Q284" s="127">
        <f t="shared" si="0"/>
        <v>5038970.97</v>
      </c>
      <c r="R284" s="127">
        <f t="shared" si="1"/>
        <v>6492156.71</v>
      </c>
      <c r="S284" s="127"/>
      <c r="T284" s="127"/>
      <c r="U284" s="127">
        <f t="shared" si="2"/>
        <v>0.76537227760943793</v>
      </c>
      <c r="AE284" s="13"/>
      <c r="AF284" s="13"/>
      <c r="AG284" s="13"/>
      <c r="AH284" s="13"/>
      <c r="AI284" s="13"/>
    </row>
    <row r="285" spans="1:35" ht="14.4">
      <c r="A285" s="130" t="s">
        <v>134</v>
      </c>
      <c r="B285" s="131">
        <v>2019</v>
      </c>
      <c r="C285" s="131">
        <v>36690850.640000001</v>
      </c>
      <c r="D285" s="131">
        <v>7979741.54</v>
      </c>
      <c r="E285" s="131">
        <v>-36690850.640000001</v>
      </c>
      <c r="F285" s="131">
        <v>734314.21</v>
      </c>
      <c r="G285" s="131">
        <v>-370938.24</v>
      </c>
      <c r="H285" s="131">
        <v>-1339716.28</v>
      </c>
      <c r="I285" s="131">
        <v>-3124207.8</v>
      </c>
      <c r="J285" s="131">
        <v>-1499092.39</v>
      </c>
      <c r="K285" s="131">
        <v>-565007.87</v>
      </c>
      <c r="L285" s="131">
        <v>-396697</v>
      </c>
      <c r="M285" s="131">
        <v>-68821</v>
      </c>
      <c r="N285" s="131">
        <v>1349575.17</v>
      </c>
      <c r="O285" s="131">
        <v>-28312</v>
      </c>
      <c r="P285" s="131">
        <v>1321263.17</v>
      </c>
      <c r="Q285" s="131">
        <f t="shared" si="0"/>
        <v>4834862.32</v>
      </c>
      <c r="R285" s="131">
        <f t="shared" si="1"/>
        <v>6333954.71</v>
      </c>
      <c r="S285" s="155">
        <f>'PEG - Capital Costs'!AR27</f>
        <v>5058682</v>
      </c>
      <c r="T285" s="155">
        <f t="shared" ref="T285:T289" si="47">Q285+S285</f>
        <v>9893544.3200000003</v>
      </c>
      <c r="U285" s="131">
        <f t="shared" si="2"/>
        <v>0.79375436889150175</v>
      </c>
      <c r="AE285" s="13"/>
      <c r="AF285" s="13"/>
      <c r="AG285" s="13"/>
      <c r="AH285" s="13"/>
      <c r="AI285" s="13"/>
    </row>
    <row r="286" spans="1:35" ht="14.4">
      <c r="A286" s="126" t="s">
        <v>134</v>
      </c>
      <c r="B286" s="127">
        <v>2020</v>
      </c>
      <c r="C286" s="127">
        <v>40621419.490000002</v>
      </c>
      <c r="D286" s="127">
        <v>7643376.9699999997</v>
      </c>
      <c r="E286" s="127">
        <v>-40621419.490000002</v>
      </c>
      <c r="F286" s="127">
        <v>942523.8</v>
      </c>
      <c r="G286" s="127">
        <v>-489384.37</v>
      </c>
      <c r="H286" s="127">
        <v>-1642608.66</v>
      </c>
      <c r="I286" s="127">
        <v>-3296897.83</v>
      </c>
      <c r="J286" s="127">
        <v>-1560864.17</v>
      </c>
      <c r="K286" s="127">
        <v>-595416.36</v>
      </c>
      <c r="L286" s="127">
        <v>-254392</v>
      </c>
      <c r="M286" s="127">
        <v>10674</v>
      </c>
      <c r="N286" s="127">
        <v>757011.37999999896</v>
      </c>
      <c r="O286" s="127">
        <v>-3436</v>
      </c>
      <c r="P286" s="127">
        <v>753575.37999999896</v>
      </c>
      <c r="Q286" s="127">
        <f t="shared" si="0"/>
        <v>5428890.8599999994</v>
      </c>
      <c r="R286" s="127">
        <f t="shared" si="1"/>
        <v>6989755.0299999993</v>
      </c>
      <c r="S286" s="154">
        <f>'PEG - Capital Costs'!AR28</f>
        <v>4823179</v>
      </c>
      <c r="T286" s="154">
        <f t="shared" si="47"/>
        <v>10252069.859999999</v>
      </c>
      <c r="U286" s="127">
        <f t="shared" si="2"/>
        <v>0.91448518860636541</v>
      </c>
      <c r="AE286" s="13"/>
      <c r="AF286" s="13"/>
      <c r="AG286" s="13"/>
      <c r="AH286" s="13"/>
      <c r="AI286" s="13"/>
    </row>
    <row r="287" spans="1:35" ht="14.4">
      <c r="A287" s="130" t="s">
        <v>134</v>
      </c>
      <c r="B287" s="131">
        <v>2021</v>
      </c>
      <c r="C287" s="131">
        <v>35879385.090000004</v>
      </c>
      <c r="D287" s="131">
        <v>8015507.1100000003</v>
      </c>
      <c r="E287" s="131">
        <v>-35879385.090000004</v>
      </c>
      <c r="F287" s="131">
        <v>924058.38</v>
      </c>
      <c r="G287" s="131">
        <v>-424454.3</v>
      </c>
      <c r="H287" s="131">
        <v>-1619030.09</v>
      </c>
      <c r="I287" s="131">
        <v>-2854398.27</v>
      </c>
      <c r="J287" s="131">
        <v>-1632463.6</v>
      </c>
      <c r="K287" s="131">
        <v>-579805.73</v>
      </c>
      <c r="L287" s="131">
        <v>-251430</v>
      </c>
      <c r="M287" s="131">
        <v>-224322</v>
      </c>
      <c r="N287" s="131">
        <v>1353661.5</v>
      </c>
      <c r="O287" s="131">
        <v>0</v>
      </c>
      <c r="P287" s="131">
        <v>1353661.5</v>
      </c>
      <c r="Q287" s="131">
        <f t="shared" si="0"/>
        <v>4897882.66</v>
      </c>
      <c r="R287" s="131">
        <f t="shared" si="1"/>
        <v>6530346.2599999998</v>
      </c>
      <c r="S287" s="155">
        <f>'PEG - Capital Costs'!AR29</f>
        <v>5025312</v>
      </c>
      <c r="T287" s="155">
        <f t="shared" si="47"/>
        <v>9923194.6600000001</v>
      </c>
      <c r="U287" s="131">
        <f t="shared" si="2"/>
        <v>0.81471404995110774</v>
      </c>
      <c r="AE287" s="13"/>
      <c r="AF287" s="13"/>
      <c r="AG287" s="13"/>
      <c r="AH287" s="13"/>
      <c r="AI287" s="13"/>
    </row>
    <row r="288" spans="1:35" ht="14.4">
      <c r="A288" s="126" t="s">
        <v>134</v>
      </c>
      <c r="B288" s="127">
        <v>2022</v>
      </c>
      <c r="C288" s="127">
        <v>37032722.920000002</v>
      </c>
      <c r="D288" s="127">
        <v>8286457.6799999997</v>
      </c>
      <c r="E288" s="127">
        <v>-37032722.920000002</v>
      </c>
      <c r="F288" s="127">
        <v>1137369.18</v>
      </c>
      <c r="G288" s="127">
        <v>-375551.87</v>
      </c>
      <c r="H288" s="127">
        <v>-2062665.45</v>
      </c>
      <c r="I288" s="127">
        <v>-3069307.12</v>
      </c>
      <c r="J288" s="127">
        <v>-1729697.52</v>
      </c>
      <c r="K288" s="127">
        <v>-635560.30000000005</v>
      </c>
      <c r="L288" s="127">
        <v>42664</v>
      </c>
      <c r="M288" s="127">
        <v>-421111</v>
      </c>
      <c r="N288" s="127">
        <v>1172597.6000000001</v>
      </c>
      <c r="O288" s="127">
        <v>21560</v>
      </c>
      <c r="P288" s="127">
        <v>1194157.6000000001</v>
      </c>
      <c r="Q288" s="127">
        <f t="shared" si="0"/>
        <v>5507524.4399999995</v>
      </c>
      <c r="R288" s="127">
        <f t="shared" si="1"/>
        <v>7237221.959999999</v>
      </c>
      <c r="S288" s="154">
        <f>'PEG - Capital Costs'!AR30</f>
        <v>5698605</v>
      </c>
      <c r="T288" s="154">
        <f t="shared" si="47"/>
        <v>11206129.439999999</v>
      </c>
      <c r="U288" s="127">
        <f t="shared" si="2"/>
        <v>0.87337946315318649</v>
      </c>
      <c r="AE288" s="13"/>
      <c r="AF288" s="13"/>
      <c r="AG288" s="13"/>
      <c r="AH288" s="13"/>
      <c r="AI288" s="13"/>
    </row>
    <row r="289" spans="1:35" ht="14.4">
      <c r="A289" s="130" t="s">
        <v>134</v>
      </c>
      <c r="B289" s="131">
        <v>2023</v>
      </c>
      <c r="C289" s="131">
        <v>36805861.149999999</v>
      </c>
      <c r="D289" s="131">
        <v>8660136.5999999996</v>
      </c>
      <c r="E289" s="131">
        <v>-36805861.149999999</v>
      </c>
      <c r="F289" s="131">
        <v>1343087.57</v>
      </c>
      <c r="G289" s="131">
        <v>-436100.5</v>
      </c>
      <c r="H289" s="131">
        <v>-2016402.65</v>
      </c>
      <c r="I289" s="131">
        <v>-3416730.33</v>
      </c>
      <c r="J289" s="131">
        <v>-1853805.53</v>
      </c>
      <c r="K289" s="131">
        <v>-996166.74</v>
      </c>
      <c r="L289" s="131">
        <v>-2487</v>
      </c>
      <c r="M289" s="131">
        <v>-338415.06</v>
      </c>
      <c r="N289" s="131">
        <v>943116.36000000103</v>
      </c>
      <c r="O289" s="131">
        <v>0</v>
      </c>
      <c r="P289" s="131">
        <v>943116.36000000103</v>
      </c>
      <c r="Q289" s="131">
        <f t="shared" si="0"/>
        <v>5869233.4800000004</v>
      </c>
      <c r="R289" s="131">
        <f t="shared" si="1"/>
        <v>7723039.0100000007</v>
      </c>
      <c r="S289" s="155">
        <f>'PEG - Capital Costs'!AR31</f>
        <v>6939695</v>
      </c>
      <c r="T289" s="155">
        <f t="shared" si="47"/>
        <v>12808928.48</v>
      </c>
      <c r="U289" s="131">
        <f t="shared" si="2"/>
        <v>0.89179182346846597</v>
      </c>
      <c r="AE289" s="13"/>
      <c r="AF289" s="13"/>
      <c r="AG289" s="13"/>
      <c r="AH289" s="13"/>
      <c r="AI289" s="13"/>
    </row>
    <row r="290" spans="1:35" ht="14.4">
      <c r="A290" s="126" t="s">
        <v>4</v>
      </c>
      <c r="B290" s="127">
        <v>2015</v>
      </c>
      <c r="C290" s="127">
        <v>379936576.27999997</v>
      </c>
      <c r="D290" s="127">
        <v>64751228.939999998</v>
      </c>
      <c r="E290" s="127">
        <v>-379936576.27999997</v>
      </c>
      <c r="F290" s="127">
        <v>1618969.97</v>
      </c>
      <c r="G290" s="127">
        <v>-8693278.5700000003</v>
      </c>
      <c r="H290" s="127">
        <v>-8029591.1299999999</v>
      </c>
      <c r="I290" s="127">
        <v>-17959416.280000001</v>
      </c>
      <c r="J290" s="127">
        <v>-16858883</v>
      </c>
      <c r="K290" s="127">
        <v>-2862586.22</v>
      </c>
      <c r="L290" s="127">
        <v>-2648385</v>
      </c>
      <c r="M290" s="127">
        <v>836700</v>
      </c>
      <c r="N290" s="127">
        <v>10154758.710000001</v>
      </c>
      <c r="O290" s="127"/>
      <c r="P290" s="127">
        <v>10154758.710000001</v>
      </c>
      <c r="Q290" s="127">
        <f t="shared" si="0"/>
        <v>34682285.980000004</v>
      </c>
      <c r="R290" s="127">
        <f t="shared" si="1"/>
        <v>51541168.980000004</v>
      </c>
      <c r="S290" s="127"/>
      <c r="T290" s="127"/>
      <c r="U290" s="127">
        <f t="shared" si="2"/>
        <v>0.79598750207133917</v>
      </c>
      <c r="AE290" s="13"/>
      <c r="AF290" s="13"/>
      <c r="AG290" s="13"/>
      <c r="AH290" s="13"/>
      <c r="AI290" s="13"/>
    </row>
    <row r="291" spans="1:35" ht="14.4">
      <c r="A291" s="130" t="s">
        <v>4</v>
      </c>
      <c r="B291" s="131">
        <v>2016</v>
      </c>
      <c r="C291" s="131">
        <v>423091925.36000001</v>
      </c>
      <c r="D291" s="131">
        <v>65071664.920000002</v>
      </c>
      <c r="E291" s="131">
        <v>-423091925.36000001</v>
      </c>
      <c r="F291" s="131">
        <v>6947356.9500000002</v>
      </c>
      <c r="G291" s="131">
        <v>-8748778.6999999993</v>
      </c>
      <c r="H291" s="131">
        <v>-8326377.1399999997</v>
      </c>
      <c r="I291" s="131">
        <v>-19280988.34</v>
      </c>
      <c r="J291" s="131">
        <v>-17771935.870000001</v>
      </c>
      <c r="K291" s="131">
        <v>-3021405.04</v>
      </c>
      <c r="L291" s="131">
        <v>-1997955.92</v>
      </c>
      <c r="M291" s="131">
        <v>-405100</v>
      </c>
      <c r="N291" s="131">
        <v>12466480.859999999</v>
      </c>
      <c r="O291" s="131">
        <v>-293900</v>
      </c>
      <c r="P291" s="131">
        <v>12172580.859999999</v>
      </c>
      <c r="Q291" s="131">
        <f t="shared" si="0"/>
        <v>36356144.18</v>
      </c>
      <c r="R291" s="131">
        <f t="shared" si="1"/>
        <v>54128080.049999997</v>
      </c>
      <c r="S291" s="131"/>
      <c r="T291" s="131"/>
      <c r="U291" s="131">
        <f t="shared" si="2"/>
        <v>0.83182257771559709</v>
      </c>
      <c r="AE291" s="13"/>
      <c r="AF291" s="13"/>
      <c r="AG291" s="13"/>
      <c r="AH291" s="13"/>
      <c r="AI291" s="13"/>
    </row>
    <row r="292" spans="1:35" ht="14.4">
      <c r="A292" s="126" t="s">
        <v>4</v>
      </c>
      <c r="B292" s="127">
        <v>2017</v>
      </c>
      <c r="C292" s="127">
        <v>373466344.94999999</v>
      </c>
      <c r="D292" s="127">
        <v>66517461.219999999</v>
      </c>
      <c r="E292" s="127">
        <v>-373466344.94999999</v>
      </c>
      <c r="F292" s="127">
        <v>8720537.7400000002</v>
      </c>
      <c r="G292" s="127">
        <v>-9494979.9499999993</v>
      </c>
      <c r="H292" s="127">
        <v>-8484781.3200000003</v>
      </c>
      <c r="I292" s="127">
        <v>-19779283</v>
      </c>
      <c r="J292" s="127">
        <v>-17350371.949999999</v>
      </c>
      <c r="K292" s="127">
        <v>-3168564.4</v>
      </c>
      <c r="L292" s="127">
        <v>-1390575</v>
      </c>
      <c r="M292" s="127">
        <v>-933700</v>
      </c>
      <c r="N292" s="127">
        <v>14635743.34</v>
      </c>
      <c r="O292" s="127">
        <v>0</v>
      </c>
      <c r="P292" s="127">
        <v>14635743.34</v>
      </c>
      <c r="Q292" s="127">
        <f t="shared" si="0"/>
        <v>37759044.269999996</v>
      </c>
      <c r="R292" s="127">
        <f t="shared" si="1"/>
        <v>55109416.219999999</v>
      </c>
      <c r="S292" s="127"/>
      <c r="T292" s="127"/>
      <c r="U292" s="127">
        <f t="shared" si="2"/>
        <v>0.82849548388100669</v>
      </c>
      <c r="AE292" s="13"/>
      <c r="AF292" s="13"/>
      <c r="AG292" s="13"/>
      <c r="AH292" s="13"/>
      <c r="AI292" s="13"/>
    </row>
    <row r="293" spans="1:35" ht="14.4">
      <c r="A293" s="130" t="s">
        <v>4</v>
      </c>
      <c r="B293" s="131">
        <v>2018</v>
      </c>
      <c r="C293" s="131">
        <v>356920865.70999998</v>
      </c>
      <c r="D293" s="131">
        <v>69084973.870000005</v>
      </c>
      <c r="E293" s="131">
        <v>-356920865.70999998</v>
      </c>
      <c r="F293" s="131">
        <v>7368850.2199999997</v>
      </c>
      <c r="G293" s="131">
        <v>-10212541.49</v>
      </c>
      <c r="H293" s="131">
        <v>-9017046.2100000009</v>
      </c>
      <c r="I293" s="131">
        <v>-20213645.350000001</v>
      </c>
      <c r="J293" s="131">
        <v>-17881259.399999999</v>
      </c>
      <c r="K293" s="131">
        <v>-3808908.75</v>
      </c>
      <c r="L293" s="131">
        <v>-960093</v>
      </c>
      <c r="M293" s="131">
        <v>-1413562</v>
      </c>
      <c r="N293" s="131">
        <v>12946767.890000001</v>
      </c>
      <c r="O293" s="131">
        <v>0</v>
      </c>
      <c r="P293" s="131">
        <v>12946767.890000001</v>
      </c>
      <c r="Q293" s="131">
        <f t="shared" si="0"/>
        <v>39443233.050000004</v>
      </c>
      <c r="R293" s="131">
        <f t="shared" si="1"/>
        <v>57324492.450000003</v>
      </c>
      <c r="S293" s="131"/>
      <c r="T293" s="131"/>
      <c r="U293" s="131">
        <f t="shared" si="2"/>
        <v>0.8297678820559421</v>
      </c>
      <c r="AE293" s="13"/>
      <c r="AF293" s="13"/>
      <c r="AG293" s="13"/>
      <c r="AH293" s="13"/>
      <c r="AI293" s="13"/>
    </row>
    <row r="294" spans="1:35" ht="14.4">
      <c r="A294" s="126" t="s">
        <v>4</v>
      </c>
      <c r="B294" s="127">
        <v>2019</v>
      </c>
      <c r="C294" s="127">
        <v>368248824.95999998</v>
      </c>
      <c r="D294" s="127">
        <v>67574404.239999995</v>
      </c>
      <c r="E294" s="127">
        <v>-368248824.95999998</v>
      </c>
      <c r="F294" s="127">
        <v>6096084.8899999997</v>
      </c>
      <c r="G294" s="127">
        <v>-10625498.67</v>
      </c>
      <c r="H294" s="127">
        <v>-8519922.4900000002</v>
      </c>
      <c r="I294" s="127">
        <v>-21003508.309999999</v>
      </c>
      <c r="J294" s="127">
        <v>-18415548.32</v>
      </c>
      <c r="K294" s="127">
        <v>-4799262.45</v>
      </c>
      <c r="L294" s="127">
        <v>1551362</v>
      </c>
      <c r="M294" s="127">
        <v>111038</v>
      </c>
      <c r="N294" s="127">
        <v>11969148.890000001</v>
      </c>
      <c r="O294" s="127">
        <v>0</v>
      </c>
      <c r="P294" s="127">
        <v>11969148.890000001</v>
      </c>
      <c r="Q294" s="127">
        <f t="shared" si="0"/>
        <v>40148929.469999999</v>
      </c>
      <c r="R294" s="127">
        <f t="shared" si="1"/>
        <v>58564477.789999999</v>
      </c>
      <c r="S294" s="154">
        <f>'PEG - Capital Costs'!AS27</f>
        <v>53390903</v>
      </c>
      <c r="T294" s="154">
        <f t="shared" ref="T294:T298" si="48">Q294+S294</f>
        <v>93539832.469999999</v>
      </c>
      <c r="U294" s="127">
        <f t="shared" si="2"/>
        <v>0.86666657958241144</v>
      </c>
      <c r="AE294" s="13"/>
      <c r="AF294" s="13"/>
      <c r="AG294" s="13"/>
      <c r="AH294" s="13"/>
      <c r="AI294" s="13"/>
    </row>
    <row r="295" spans="1:35" ht="14.4">
      <c r="A295" s="130" t="s">
        <v>4</v>
      </c>
      <c r="B295" s="131">
        <v>2020</v>
      </c>
      <c r="C295" s="131">
        <v>433635407.61000001</v>
      </c>
      <c r="D295" s="131">
        <v>70124259.239999995</v>
      </c>
      <c r="E295" s="131">
        <v>-433635407.61000001</v>
      </c>
      <c r="F295" s="131">
        <v>425810.49</v>
      </c>
      <c r="G295" s="131">
        <v>-10896300.43</v>
      </c>
      <c r="H295" s="131">
        <v>-8809130.3900000006</v>
      </c>
      <c r="I295" s="131">
        <v>-20923885.760000002</v>
      </c>
      <c r="J295" s="131">
        <v>-19675049.899999999</v>
      </c>
      <c r="K295" s="131">
        <v>-4638305.92</v>
      </c>
      <c r="L295" s="131">
        <v>-47565</v>
      </c>
      <c r="M295" s="131">
        <v>1756943</v>
      </c>
      <c r="N295" s="131">
        <v>7316775.3300000001</v>
      </c>
      <c r="O295" s="131">
        <v>0</v>
      </c>
      <c r="P295" s="131">
        <v>7316775.3300000001</v>
      </c>
      <c r="Q295" s="131">
        <f t="shared" si="0"/>
        <v>40629316.579999998</v>
      </c>
      <c r="R295" s="131">
        <f t="shared" si="1"/>
        <v>60304366.479999997</v>
      </c>
      <c r="S295" s="155">
        <f>'PEG - Capital Costs'!AS28</f>
        <v>52935175</v>
      </c>
      <c r="T295" s="155">
        <f t="shared" si="48"/>
        <v>93564491.579999998</v>
      </c>
      <c r="U295" s="131">
        <f t="shared" si="2"/>
        <v>0.85996439939006764</v>
      </c>
      <c r="AE295" s="13"/>
      <c r="AF295" s="13"/>
      <c r="AG295" s="13"/>
      <c r="AH295" s="13"/>
      <c r="AI295" s="13"/>
    </row>
    <row r="296" spans="1:35" ht="14.4">
      <c r="A296" s="126" t="s">
        <v>4</v>
      </c>
      <c r="B296" s="127">
        <v>2021</v>
      </c>
      <c r="C296" s="127">
        <v>385324015.19999999</v>
      </c>
      <c r="D296" s="127">
        <v>72209446.849999994</v>
      </c>
      <c r="E296" s="127">
        <v>-385324015.19999999</v>
      </c>
      <c r="F296" s="127">
        <v>22107868.920000002</v>
      </c>
      <c r="G296" s="127">
        <v>-11539456.26</v>
      </c>
      <c r="H296" s="127">
        <v>-9374733.1899999995</v>
      </c>
      <c r="I296" s="127">
        <v>-22949747.920000002</v>
      </c>
      <c r="J296" s="127">
        <v>-20731822.489999998</v>
      </c>
      <c r="K296" s="127">
        <v>-5202253.4400000004</v>
      </c>
      <c r="L296" s="127">
        <v>141049</v>
      </c>
      <c r="M296" s="127">
        <v>-3682396</v>
      </c>
      <c r="N296" s="127">
        <v>20977955.469999999</v>
      </c>
      <c r="O296" s="127">
        <v>0</v>
      </c>
      <c r="P296" s="127">
        <v>20977955.469999999</v>
      </c>
      <c r="Q296" s="127">
        <f t="shared" si="0"/>
        <v>43863937.370000005</v>
      </c>
      <c r="R296" s="127">
        <f t="shared" si="1"/>
        <v>64595759.859999999</v>
      </c>
      <c r="S296" s="154">
        <f>'PEG - Capital Costs'!AS29</f>
        <v>53734634</v>
      </c>
      <c r="T296" s="154">
        <f t="shared" si="48"/>
        <v>97598571.370000005</v>
      </c>
      <c r="U296" s="127">
        <f t="shared" si="2"/>
        <v>0.89456106753156783</v>
      </c>
      <c r="AE296" s="13"/>
      <c r="AF296" s="13"/>
      <c r="AG296" s="13"/>
      <c r="AH296" s="13"/>
      <c r="AI296" s="13"/>
    </row>
    <row r="297" spans="1:35" ht="14.4">
      <c r="A297" s="130" t="s">
        <v>4</v>
      </c>
      <c r="B297" s="131">
        <v>2022</v>
      </c>
      <c r="C297" s="131">
        <v>390969712.88999999</v>
      </c>
      <c r="D297" s="131">
        <v>75960011.519999996</v>
      </c>
      <c r="E297" s="131">
        <v>-390969712.88999999</v>
      </c>
      <c r="F297" s="131">
        <v>35422382.689999998</v>
      </c>
      <c r="G297" s="131">
        <v>-12424009.220000001</v>
      </c>
      <c r="H297" s="131">
        <v>-9368240.4800000004</v>
      </c>
      <c r="I297" s="131">
        <v>-24169270.469999999</v>
      </c>
      <c r="J297" s="131">
        <v>-21631212.719999999</v>
      </c>
      <c r="K297" s="131">
        <v>-4937842.7300000004</v>
      </c>
      <c r="L297" s="131">
        <v>-1108740</v>
      </c>
      <c r="M297" s="131">
        <v>-6295939</v>
      </c>
      <c r="N297" s="131">
        <v>31447139.59</v>
      </c>
      <c r="O297" s="131">
        <v>0</v>
      </c>
      <c r="P297" s="131">
        <v>31447139.59</v>
      </c>
      <c r="Q297" s="131">
        <f t="shared" si="0"/>
        <v>45961520.170000002</v>
      </c>
      <c r="R297" s="131">
        <f t="shared" si="1"/>
        <v>67592732.890000001</v>
      </c>
      <c r="S297" s="155">
        <f>'PEG - Capital Costs'!AS30</f>
        <v>61266225</v>
      </c>
      <c r="T297" s="155">
        <f t="shared" si="48"/>
        <v>107227745.17</v>
      </c>
      <c r="U297" s="131">
        <f t="shared" si="2"/>
        <v>0.88984626960204027</v>
      </c>
      <c r="AE297" s="13"/>
      <c r="AF297" s="13"/>
      <c r="AG297" s="13"/>
      <c r="AH297" s="13"/>
      <c r="AI297" s="13"/>
    </row>
    <row r="298" spans="1:35" ht="14.4">
      <c r="A298" s="126" t="s">
        <v>4</v>
      </c>
      <c r="B298" s="127">
        <v>2023</v>
      </c>
      <c r="C298" s="127">
        <v>380036838.00999999</v>
      </c>
      <c r="D298" s="127">
        <v>79597622.609999999</v>
      </c>
      <c r="E298" s="127">
        <v>-380036838.00999999</v>
      </c>
      <c r="F298" s="127">
        <v>1897087.45</v>
      </c>
      <c r="G298" s="127">
        <v>-13088131.539999999</v>
      </c>
      <c r="H298" s="127">
        <v>-9096402.8900000006</v>
      </c>
      <c r="I298" s="127">
        <v>-25555110.920000002</v>
      </c>
      <c r="J298" s="127">
        <v>-22826198.969999999</v>
      </c>
      <c r="K298" s="127">
        <v>-5375845</v>
      </c>
      <c r="L298" s="127">
        <v>-883661.18</v>
      </c>
      <c r="M298" s="127">
        <v>1728173</v>
      </c>
      <c r="N298" s="127">
        <v>6397532.5600000098</v>
      </c>
      <c r="O298" s="127">
        <v>0</v>
      </c>
      <c r="P298" s="127">
        <v>6397532.5600000098</v>
      </c>
      <c r="Q298" s="127">
        <f t="shared" si="0"/>
        <v>47739645.350000001</v>
      </c>
      <c r="R298" s="127">
        <f t="shared" si="1"/>
        <v>70565844.319999993</v>
      </c>
      <c r="S298" s="154">
        <f>'PEG - Capital Costs'!AS31</f>
        <v>73140920</v>
      </c>
      <c r="T298" s="154">
        <f t="shared" si="48"/>
        <v>120880565.34999999</v>
      </c>
      <c r="U298" s="127">
        <f t="shared" si="2"/>
        <v>0.88653205970418858</v>
      </c>
      <c r="AE298" s="13"/>
      <c r="AF298" s="13"/>
      <c r="AG298" s="13"/>
      <c r="AH298" s="13"/>
      <c r="AI298" s="13"/>
    </row>
    <row r="299" spans="1:35" ht="14.4">
      <c r="A299" s="130" t="s">
        <v>135</v>
      </c>
      <c r="B299" s="131">
        <v>2015</v>
      </c>
      <c r="C299" s="131">
        <v>101556913</v>
      </c>
      <c r="D299" s="131">
        <v>15841812</v>
      </c>
      <c r="E299" s="131">
        <v>-101556912</v>
      </c>
      <c r="F299" s="131">
        <v>1386195</v>
      </c>
      <c r="G299" s="131">
        <v>-2264237</v>
      </c>
      <c r="H299" s="131">
        <v>-1445938</v>
      </c>
      <c r="I299" s="131">
        <v>-6188032</v>
      </c>
      <c r="J299" s="131">
        <v>-2761704</v>
      </c>
      <c r="K299" s="131">
        <v>-2143193</v>
      </c>
      <c r="L299" s="131">
        <v>-248590</v>
      </c>
      <c r="M299" s="131">
        <v>721383</v>
      </c>
      <c r="N299" s="131">
        <v>2897697</v>
      </c>
      <c r="O299" s="131"/>
      <c r="P299" s="131">
        <v>2897697</v>
      </c>
      <c r="Q299" s="131">
        <f t="shared" si="0"/>
        <v>9898207</v>
      </c>
      <c r="R299" s="131">
        <f t="shared" si="1"/>
        <v>12659911</v>
      </c>
      <c r="S299" s="131"/>
      <c r="T299" s="131"/>
      <c r="U299" s="131">
        <f t="shared" si="2"/>
        <v>0.79914538816645475</v>
      </c>
      <c r="AE299" s="13"/>
      <c r="AF299" s="13"/>
      <c r="AG299" s="13"/>
      <c r="AH299" s="13"/>
      <c r="AI299" s="13"/>
    </row>
    <row r="300" spans="1:35" ht="14.4">
      <c r="A300" s="126" t="s">
        <v>135</v>
      </c>
      <c r="B300" s="127">
        <v>2016</v>
      </c>
      <c r="C300" s="127">
        <v>114269832</v>
      </c>
      <c r="D300" s="127">
        <v>16327905</v>
      </c>
      <c r="E300" s="127">
        <v>-114269832</v>
      </c>
      <c r="F300" s="127">
        <v>1270875</v>
      </c>
      <c r="G300" s="127">
        <v>-2436465</v>
      </c>
      <c r="H300" s="127">
        <v>-1360880</v>
      </c>
      <c r="I300" s="127">
        <v>-5250001</v>
      </c>
      <c r="J300" s="127">
        <v>-3301468</v>
      </c>
      <c r="K300" s="127">
        <v>-2517805</v>
      </c>
      <c r="L300" s="127">
        <v>135464</v>
      </c>
      <c r="M300" s="127">
        <v>85388</v>
      </c>
      <c r="N300" s="127">
        <v>2953013</v>
      </c>
      <c r="O300" s="127">
        <v>0</v>
      </c>
      <c r="P300" s="127">
        <v>2953013</v>
      </c>
      <c r="Q300" s="127">
        <f t="shared" si="0"/>
        <v>9047346</v>
      </c>
      <c r="R300" s="127">
        <f t="shared" si="1"/>
        <v>12348814</v>
      </c>
      <c r="S300" s="127"/>
      <c r="T300" s="127"/>
      <c r="U300" s="127">
        <f t="shared" si="2"/>
        <v>0.75630119112035499</v>
      </c>
      <c r="AE300" s="13"/>
      <c r="AF300" s="13"/>
      <c r="AG300" s="13"/>
      <c r="AH300" s="13"/>
      <c r="AI300" s="13"/>
    </row>
    <row r="301" spans="1:35" ht="14.4">
      <c r="A301" s="130" t="s">
        <v>135</v>
      </c>
      <c r="B301" s="131">
        <v>2017</v>
      </c>
      <c r="C301" s="131">
        <v>102862811</v>
      </c>
      <c r="D301" s="131">
        <v>16615170</v>
      </c>
      <c r="E301" s="131">
        <v>-102862811</v>
      </c>
      <c r="F301" s="131">
        <v>1151122</v>
      </c>
      <c r="G301" s="131">
        <v>-2239574</v>
      </c>
      <c r="H301" s="131">
        <v>-1095331</v>
      </c>
      <c r="I301" s="131">
        <v>-4970240</v>
      </c>
      <c r="J301" s="131">
        <v>-3482059</v>
      </c>
      <c r="K301" s="131">
        <v>-2623790</v>
      </c>
      <c r="L301" s="131">
        <v>249676</v>
      </c>
      <c r="M301" s="131">
        <v>-539792</v>
      </c>
      <c r="N301" s="131">
        <v>3065182</v>
      </c>
      <c r="O301" s="131">
        <v>-101797</v>
      </c>
      <c r="P301" s="131">
        <v>2963385</v>
      </c>
      <c r="Q301" s="131">
        <f t="shared" si="0"/>
        <v>8305145</v>
      </c>
      <c r="R301" s="131">
        <f t="shared" si="1"/>
        <v>11787204</v>
      </c>
      <c r="S301" s="131"/>
      <c r="T301" s="131"/>
      <c r="U301" s="131">
        <f t="shared" si="2"/>
        <v>0.70942421895171703</v>
      </c>
      <c r="AE301" s="13"/>
      <c r="AF301" s="13"/>
      <c r="AG301" s="13"/>
      <c r="AH301" s="13"/>
      <c r="AI301" s="13"/>
    </row>
    <row r="302" spans="1:35" ht="14.4">
      <c r="A302" s="126" t="s">
        <v>135</v>
      </c>
      <c r="B302" s="127">
        <v>2018</v>
      </c>
      <c r="C302" s="127">
        <v>102620245</v>
      </c>
      <c r="D302" s="127">
        <v>17651774</v>
      </c>
      <c r="E302" s="127">
        <v>-102620246</v>
      </c>
      <c r="F302" s="127">
        <v>2093395</v>
      </c>
      <c r="G302" s="127">
        <v>-2371190</v>
      </c>
      <c r="H302" s="127">
        <v>-1401782</v>
      </c>
      <c r="I302" s="127">
        <v>-5045043</v>
      </c>
      <c r="J302" s="127">
        <v>-3761991</v>
      </c>
      <c r="K302" s="127">
        <v>-2606635</v>
      </c>
      <c r="L302" s="127">
        <v>-282380</v>
      </c>
      <c r="M302" s="127">
        <v>26848</v>
      </c>
      <c r="N302" s="127">
        <v>4302995</v>
      </c>
      <c r="O302" s="127">
        <v>0</v>
      </c>
      <c r="P302" s="127">
        <v>4302995</v>
      </c>
      <c r="Q302" s="127">
        <f t="shared" si="0"/>
        <v>8818015</v>
      </c>
      <c r="R302" s="127">
        <f t="shared" si="1"/>
        <v>12580006</v>
      </c>
      <c r="S302" s="127"/>
      <c r="T302" s="127"/>
      <c r="U302" s="127">
        <f t="shared" si="2"/>
        <v>0.71267658423453639</v>
      </c>
      <c r="AE302" s="13"/>
      <c r="AF302" s="13"/>
      <c r="AG302" s="13"/>
      <c r="AH302" s="13"/>
      <c r="AI302" s="13"/>
    </row>
    <row r="303" spans="1:35" ht="14.4">
      <c r="A303" s="130" t="s">
        <v>135</v>
      </c>
      <c r="B303" s="131">
        <v>2019</v>
      </c>
      <c r="C303" s="131">
        <v>106666165</v>
      </c>
      <c r="D303" s="131">
        <v>17960829</v>
      </c>
      <c r="E303" s="131">
        <v>-106666165</v>
      </c>
      <c r="F303" s="131">
        <v>1561670</v>
      </c>
      <c r="G303" s="131">
        <v>-2460780</v>
      </c>
      <c r="H303" s="131">
        <v>-1512621</v>
      </c>
      <c r="I303" s="131">
        <v>-5390994</v>
      </c>
      <c r="J303" s="131">
        <v>-4100681</v>
      </c>
      <c r="K303" s="131">
        <v>-2925970</v>
      </c>
      <c r="L303" s="131">
        <v>-1560309</v>
      </c>
      <c r="M303" s="131">
        <v>426825</v>
      </c>
      <c r="N303" s="131">
        <v>1997969</v>
      </c>
      <c r="O303" s="131">
        <v>0</v>
      </c>
      <c r="P303" s="131">
        <v>1997969</v>
      </c>
      <c r="Q303" s="131">
        <f t="shared" si="0"/>
        <v>9364395</v>
      </c>
      <c r="R303" s="131">
        <f t="shared" si="1"/>
        <v>13465076</v>
      </c>
      <c r="S303" s="155">
        <f>'PEG - Capital Costs'!AU27</f>
        <v>18354678</v>
      </c>
      <c r="T303" s="155">
        <f t="shared" ref="T303:T307" si="49">Q303+S303</f>
        <v>27719073</v>
      </c>
      <c r="U303" s="131">
        <f t="shared" si="2"/>
        <v>0.74969123084463418</v>
      </c>
      <c r="AE303" s="13"/>
      <c r="AF303" s="13"/>
      <c r="AG303" s="13"/>
      <c r="AH303" s="13"/>
      <c r="AI303" s="13"/>
    </row>
    <row r="304" spans="1:35" ht="14.4">
      <c r="A304" s="126" t="s">
        <v>135</v>
      </c>
      <c r="B304" s="127">
        <v>2020</v>
      </c>
      <c r="C304" s="127">
        <v>123409715</v>
      </c>
      <c r="D304" s="127">
        <v>18599011</v>
      </c>
      <c r="E304" s="127">
        <v>-123409715</v>
      </c>
      <c r="F304" s="127">
        <v>962816</v>
      </c>
      <c r="G304" s="127">
        <v>-2548732</v>
      </c>
      <c r="H304" s="127">
        <v>-1332079</v>
      </c>
      <c r="I304" s="127">
        <v>-5945524</v>
      </c>
      <c r="J304" s="127">
        <v>-4314877</v>
      </c>
      <c r="K304" s="127">
        <v>-4139537</v>
      </c>
      <c r="L304" s="127">
        <v>-396776</v>
      </c>
      <c r="M304" s="127">
        <v>533245</v>
      </c>
      <c r="N304" s="127">
        <v>1417547</v>
      </c>
      <c r="O304" s="127">
        <v>-98122</v>
      </c>
      <c r="P304" s="127">
        <v>1319425</v>
      </c>
      <c r="Q304" s="127">
        <f t="shared" si="0"/>
        <v>9826335</v>
      </c>
      <c r="R304" s="127">
        <f t="shared" si="1"/>
        <v>14141212</v>
      </c>
      <c r="S304" s="154">
        <f>'PEG - Capital Costs'!AU28</f>
        <v>17619204</v>
      </c>
      <c r="T304" s="154">
        <f t="shared" si="49"/>
        <v>27445539</v>
      </c>
      <c r="U304" s="127">
        <f t="shared" si="2"/>
        <v>0.76032064285568735</v>
      </c>
      <c r="AE304" s="13"/>
      <c r="AF304" s="13"/>
      <c r="AG304" s="13"/>
      <c r="AH304" s="13"/>
      <c r="AI304" s="13"/>
    </row>
    <row r="305" spans="1:35" ht="14.4">
      <c r="A305" s="130" t="s">
        <v>135</v>
      </c>
      <c r="B305" s="131">
        <v>2021</v>
      </c>
      <c r="C305" s="131">
        <v>110225584</v>
      </c>
      <c r="D305" s="131">
        <v>20078867</v>
      </c>
      <c r="E305" s="131">
        <v>-110225584</v>
      </c>
      <c r="F305" s="131">
        <v>1525104</v>
      </c>
      <c r="G305" s="131">
        <v>-3195250</v>
      </c>
      <c r="H305" s="131">
        <v>-1552775</v>
      </c>
      <c r="I305" s="131">
        <v>-6577106</v>
      </c>
      <c r="J305" s="131">
        <v>-4434028</v>
      </c>
      <c r="K305" s="131">
        <v>-1922931</v>
      </c>
      <c r="L305" s="131">
        <v>542494</v>
      </c>
      <c r="M305" s="131">
        <v>-999375</v>
      </c>
      <c r="N305" s="131">
        <v>3465000</v>
      </c>
      <c r="O305" s="131">
        <v>66259</v>
      </c>
      <c r="P305" s="131">
        <v>3531259</v>
      </c>
      <c r="Q305" s="131">
        <f t="shared" si="0"/>
        <v>11325131</v>
      </c>
      <c r="R305" s="131">
        <f t="shared" si="1"/>
        <v>15759159</v>
      </c>
      <c r="S305" s="155">
        <f>'PEG - Capital Costs'!AU29</f>
        <v>17574100</v>
      </c>
      <c r="T305" s="155">
        <f t="shared" si="49"/>
        <v>28899231</v>
      </c>
      <c r="U305" s="131">
        <f t="shared" si="2"/>
        <v>0.78486296064414396</v>
      </c>
      <c r="AE305" s="13"/>
      <c r="AF305" s="13"/>
      <c r="AG305" s="13"/>
      <c r="AH305" s="13"/>
      <c r="AI305" s="13"/>
    </row>
    <row r="306" spans="1:35" ht="14.4">
      <c r="A306" s="126" t="s">
        <v>135</v>
      </c>
      <c r="B306" s="127">
        <v>2022</v>
      </c>
      <c r="C306" s="127">
        <v>114050390</v>
      </c>
      <c r="D306" s="127">
        <v>20043039</v>
      </c>
      <c r="E306" s="127">
        <v>-114050389</v>
      </c>
      <c r="F306" s="127">
        <v>1369724</v>
      </c>
      <c r="G306" s="127">
        <v>-3130870</v>
      </c>
      <c r="H306" s="127">
        <v>-1410916</v>
      </c>
      <c r="I306" s="127">
        <v>-7503353</v>
      </c>
      <c r="J306" s="127">
        <v>-4526287</v>
      </c>
      <c r="K306" s="127">
        <v>166763</v>
      </c>
      <c r="L306" s="127">
        <v>344894</v>
      </c>
      <c r="M306" s="127">
        <v>-1326134</v>
      </c>
      <c r="N306" s="127">
        <v>4026861</v>
      </c>
      <c r="O306" s="127">
        <v>0</v>
      </c>
      <c r="P306" s="127">
        <v>4026861</v>
      </c>
      <c r="Q306" s="127">
        <f t="shared" si="0"/>
        <v>12045139</v>
      </c>
      <c r="R306" s="127">
        <f t="shared" si="1"/>
        <v>16571426</v>
      </c>
      <c r="S306" s="154">
        <f>'PEG - Capital Costs'!AU30</f>
        <v>19643794</v>
      </c>
      <c r="T306" s="154">
        <f t="shared" si="49"/>
        <v>31688933</v>
      </c>
      <c r="U306" s="127">
        <f t="shared" si="2"/>
        <v>0.82679208477317234</v>
      </c>
      <c r="AE306" s="13"/>
      <c r="AF306" s="13"/>
      <c r="AG306" s="13"/>
      <c r="AH306" s="13"/>
      <c r="AI306" s="13"/>
    </row>
    <row r="307" spans="1:35" ht="14.4">
      <c r="A307" s="130" t="s">
        <v>135</v>
      </c>
      <c r="B307" s="131">
        <v>2023</v>
      </c>
      <c r="C307" s="131">
        <v>111199497.39</v>
      </c>
      <c r="D307" s="131">
        <v>22780602.239999998</v>
      </c>
      <c r="E307" s="131">
        <v>-111199497.38</v>
      </c>
      <c r="F307" s="131">
        <v>2181183.0099999998</v>
      </c>
      <c r="G307" s="131">
        <v>-2544184.2000000002</v>
      </c>
      <c r="H307" s="131">
        <v>-1515050.9</v>
      </c>
      <c r="I307" s="131">
        <v>-8015106.04</v>
      </c>
      <c r="J307" s="131">
        <v>-4719758.78</v>
      </c>
      <c r="K307" s="131">
        <v>-3360120.65</v>
      </c>
      <c r="L307" s="131">
        <v>-254519.85</v>
      </c>
      <c r="M307" s="131">
        <v>-235882</v>
      </c>
      <c r="N307" s="131">
        <v>4317162.84</v>
      </c>
      <c r="O307" s="131">
        <v>-10596</v>
      </c>
      <c r="P307" s="131">
        <v>4306566.84</v>
      </c>
      <c r="Q307" s="131">
        <f t="shared" si="0"/>
        <v>12074341.140000001</v>
      </c>
      <c r="R307" s="131">
        <f t="shared" si="1"/>
        <v>16794099.920000002</v>
      </c>
      <c r="S307" s="155">
        <f>'PEG - Capital Costs'!AU31</f>
        <v>23607598</v>
      </c>
      <c r="T307" s="155">
        <f t="shared" si="49"/>
        <v>35681939.140000001</v>
      </c>
      <c r="U307" s="131">
        <f t="shared" si="2"/>
        <v>0.73721053302583817</v>
      </c>
      <c r="AE307" s="13"/>
      <c r="AF307" s="13"/>
      <c r="AG307" s="13"/>
      <c r="AH307" s="13"/>
      <c r="AI307" s="13"/>
    </row>
    <row r="308" spans="1:35" ht="14.4">
      <c r="A308" s="126" t="s">
        <v>293</v>
      </c>
      <c r="B308" s="127">
        <v>2015</v>
      </c>
      <c r="C308" s="127">
        <v>89846801.920000002</v>
      </c>
      <c r="D308" s="127">
        <v>20270754.969999999</v>
      </c>
      <c r="E308" s="127">
        <v>-90033811.010000005</v>
      </c>
      <c r="F308" s="127">
        <v>254809.53</v>
      </c>
      <c r="G308" s="127">
        <v>-2069446.72</v>
      </c>
      <c r="H308" s="127">
        <v>-1591387.08</v>
      </c>
      <c r="I308" s="127">
        <v>-6278872.1299999999</v>
      </c>
      <c r="J308" s="127">
        <v>-3548012.12</v>
      </c>
      <c r="K308" s="127">
        <v>-1718204.25</v>
      </c>
      <c r="L308" s="127">
        <v>-1182822</v>
      </c>
      <c r="M308" s="127">
        <v>0</v>
      </c>
      <c r="N308" s="127">
        <v>3949811.11</v>
      </c>
      <c r="O308" s="127"/>
      <c r="P308" s="127">
        <v>3949811.11</v>
      </c>
      <c r="Q308" s="127">
        <f t="shared" si="0"/>
        <v>9939705.9299999997</v>
      </c>
      <c r="R308" s="127">
        <f t="shared" si="1"/>
        <v>13487718.050000001</v>
      </c>
      <c r="S308" s="127"/>
      <c r="T308" s="127"/>
      <c r="U308" s="127">
        <f t="shared" si="2"/>
        <v>0.66537818004121441</v>
      </c>
      <c r="AE308" s="13"/>
      <c r="AF308" s="13"/>
      <c r="AG308" s="13"/>
      <c r="AH308" s="13"/>
      <c r="AI308" s="13"/>
    </row>
    <row r="309" spans="1:35" ht="14.4">
      <c r="A309" s="130" t="s">
        <v>293</v>
      </c>
      <c r="B309" s="131">
        <v>2016</v>
      </c>
      <c r="C309" s="131">
        <v>102169051.26000001</v>
      </c>
      <c r="D309" s="131">
        <v>20740453.34</v>
      </c>
      <c r="E309" s="131">
        <v>-102169051.26000001</v>
      </c>
      <c r="F309" s="131">
        <v>194330.63</v>
      </c>
      <c r="G309" s="131">
        <v>-2344411.7200000002</v>
      </c>
      <c r="H309" s="131">
        <v>-1704987.28</v>
      </c>
      <c r="I309" s="131">
        <v>-6275321.4900000002</v>
      </c>
      <c r="J309" s="131">
        <v>-3885244.12</v>
      </c>
      <c r="K309" s="131">
        <v>-1850365.08</v>
      </c>
      <c r="L309" s="131">
        <v>-800125</v>
      </c>
      <c r="M309" s="131">
        <v>-462798.27</v>
      </c>
      <c r="N309" s="131">
        <v>3611531.01</v>
      </c>
      <c r="O309" s="131">
        <v>-140871</v>
      </c>
      <c r="P309" s="131">
        <v>3470660.01</v>
      </c>
      <c r="Q309" s="131">
        <f t="shared" si="0"/>
        <v>10324720.49</v>
      </c>
      <c r="R309" s="131">
        <f t="shared" si="1"/>
        <v>14209964.609999999</v>
      </c>
      <c r="S309" s="131"/>
      <c r="T309" s="131"/>
      <c r="U309" s="131">
        <f t="shared" si="2"/>
        <v>0.68513278745911921</v>
      </c>
      <c r="AE309" s="13"/>
      <c r="AF309" s="13"/>
      <c r="AG309" s="13"/>
      <c r="AH309" s="13"/>
      <c r="AI309" s="13"/>
    </row>
    <row r="310" spans="1:35" ht="14.4">
      <c r="A310" s="126" t="s">
        <v>293</v>
      </c>
      <c r="B310" s="127">
        <v>2017</v>
      </c>
      <c r="C310" s="127">
        <v>89826840.170000002</v>
      </c>
      <c r="D310" s="127">
        <v>18908308.260000002</v>
      </c>
      <c r="E310" s="127">
        <v>-89826840.140000001</v>
      </c>
      <c r="F310" s="127">
        <v>2019504.3</v>
      </c>
      <c r="G310" s="127">
        <v>-2352065.38</v>
      </c>
      <c r="H310" s="127">
        <v>-1595482.44</v>
      </c>
      <c r="I310" s="127">
        <v>-8096698.5800000001</v>
      </c>
      <c r="J310" s="127">
        <v>-4395201.8600000003</v>
      </c>
      <c r="K310" s="127">
        <v>-1678324.17</v>
      </c>
      <c r="L310" s="127">
        <v>-907006</v>
      </c>
      <c r="M310" s="127">
        <v>1043276</v>
      </c>
      <c r="N310" s="127">
        <v>2946310.1600000099</v>
      </c>
      <c r="O310" s="127">
        <v>107930</v>
      </c>
      <c r="P310" s="127">
        <v>3054240.1600000099</v>
      </c>
      <c r="Q310" s="127">
        <f t="shared" si="0"/>
        <v>12044246.4</v>
      </c>
      <c r="R310" s="127">
        <f t="shared" si="1"/>
        <v>16439448.260000002</v>
      </c>
      <c r="S310" s="127"/>
      <c r="T310" s="127"/>
      <c r="U310" s="127">
        <f t="shared" si="2"/>
        <v>0.86942988415188871</v>
      </c>
      <c r="AE310" s="13"/>
      <c r="AF310" s="13"/>
      <c r="AG310" s="13"/>
      <c r="AH310" s="13"/>
      <c r="AI310" s="13"/>
    </row>
    <row r="311" spans="1:35" ht="14.4">
      <c r="A311" s="130" t="s">
        <v>293</v>
      </c>
      <c r="B311" s="131">
        <v>2018</v>
      </c>
      <c r="C311" s="131">
        <v>57474739.280000001</v>
      </c>
      <c r="D311" s="131">
        <v>21464635.079999998</v>
      </c>
      <c r="E311" s="131">
        <v>-57474739.280000001</v>
      </c>
      <c r="F311" s="131">
        <v>3101435.73</v>
      </c>
      <c r="G311" s="131">
        <v>-2129540.17</v>
      </c>
      <c r="H311" s="131">
        <v>-1590204.61</v>
      </c>
      <c r="I311" s="131">
        <v>-7872471.8099999996</v>
      </c>
      <c r="J311" s="131">
        <v>-5747248.75</v>
      </c>
      <c r="K311" s="131">
        <v>-3363982</v>
      </c>
      <c r="L311" s="131">
        <v>-877088.63</v>
      </c>
      <c r="M311" s="131">
        <v>-1413231.87</v>
      </c>
      <c r="N311" s="131">
        <v>1572302.97</v>
      </c>
      <c r="O311" s="131">
        <v>0</v>
      </c>
      <c r="P311" s="131">
        <v>1572302.97</v>
      </c>
      <c r="Q311" s="131">
        <f t="shared" si="0"/>
        <v>11592216.59</v>
      </c>
      <c r="R311" s="131">
        <f t="shared" si="1"/>
        <v>17339465.34</v>
      </c>
      <c r="S311" s="131"/>
      <c r="T311" s="131"/>
      <c r="U311" s="131">
        <f t="shared" si="2"/>
        <v>0.80781551959186637</v>
      </c>
      <c r="AE311" s="13"/>
      <c r="AF311" s="13"/>
      <c r="AG311" s="13"/>
      <c r="AH311" s="13"/>
      <c r="AI311" s="13"/>
    </row>
    <row r="312" spans="1:35" ht="14.4">
      <c r="A312" s="126" t="s">
        <v>293</v>
      </c>
      <c r="B312" s="127">
        <v>2019</v>
      </c>
      <c r="C312" s="127">
        <v>79401668.799999997</v>
      </c>
      <c r="D312" s="127">
        <v>21070586.039999999</v>
      </c>
      <c r="E312" s="127">
        <v>-79395285.909999996</v>
      </c>
      <c r="F312" s="127">
        <v>2722528.95</v>
      </c>
      <c r="G312" s="127">
        <v>-2556655.89</v>
      </c>
      <c r="H312" s="127">
        <v>-1928682.73</v>
      </c>
      <c r="I312" s="127">
        <v>-8455216.5199999996</v>
      </c>
      <c r="J312" s="127">
        <v>-5450293.3200000003</v>
      </c>
      <c r="K312" s="127">
        <v>-3796813.74</v>
      </c>
      <c r="L312" s="127">
        <v>0</v>
      </c>
      <c r="M312" s="127">
        <v>-2024445.58</v>
      </c>
      <c r="N312" s="127">
        <v>-412609.89999999502</v>
      </c>
      <c r="O312" s="127">
        <v>0</v>
      </c>
      <c r="P312" s="127">
        <v>-412609.89999999502</v>
      </c>
      <c r="Q312" s="127">
        <f t="shared" si="0"/>
        <v>12940555.140000001</v>
      </c>
      <c r="R312" s="127">
        <f t="shared" si="1"/>
        <v>18390848.460000001</v>
      </c>
      <c r="S312" s="154">
        <f>'PEG - Capital Costs'!AV27</f>
        <v>17444218</v>
      </c>
      <c r="T312" s="154">
        <f t="shared" ref="T312:T316" si="50">Q312+S312</f>
        <v>30384773.140000001</v>
      </c>
      <c r="U312" s="127">
        <f t="shared" si="2"/>
        <v>0.87282092795554733</v>
      </c>
      <c r="AE312" s="13"/>
      <c r="AF312" s="13"/>
      <c r="AG312" s="13"/>
      <c r="AH312" s="13"/>
      <c r="AI312" s="13"/>
    </row>
    <row r="313" spans="1:35" ht="14.4">
      <c r="A313" s="130" t="s">
        <v>293</v>
      </c>
      <c r="B313" s="131">
        <v>2020</v>
      </c>
      <c r="C313" s="131">
        <v>118150153.18000001</v>
      </c>
      <c r="D313" s="131">
        <v>20790260.690000001</v>
      </c>
      <c r="E313" s="131">
        <v>-118150153.18000001</v>
      </c>
      <c r="F313" s="131">
        <v>682381.72</v>
      </c>
      <c r="G313" s="131">
        <v>-2735049.21</v>
      </c>
      <c r="H313" s="131">
        <v>-1335033</v>
      </c>
      <c r="I313" s="131">
        <v>-8484356.25</v>
      </c>
      <c r="J313" s="131">
        <v>-5022240.66</v>
      </c>
      <c r="K313" s="131">
        <v>-3309637.63</v>
      </c>
      <c r="L313" s="131">
        <v>0</v>
      </c>
      <c r="M313" s="131">
        <v>2086104.36</v>
      </c>
      <c r="N313" s="131">
        <v>2672430.02</v>
      </c>
      <c r="O313" s="131">
        <v>-140343.29999999999</v>
      </c>
      <c r="P313" s="131">
        <v>2532086.7200000002</v>
      </c>
      <c r="Q313" s="131">
        <f t="shared" si="0"/>
        <v>12554438.460000001</v>
      </c>
      <c r="R313" s="131">
        <f t="shared" si="1"/>
        <v>17576679.120000001</v>
      </c>
      <c r="S313" s="155">
        <f>'PEG - Capital Costs'!AV28</f>
        <v>16569447</v>
      </c>
      <c r="T313" s="155">
        <f t="shared" si="50"/>
        <v>29123885.460000001</v>
      </c>
      <c r="U313" s="131">
        <f t="shared" si="2"/>
        <v>0.84542851011263587</v>
      </c>
      <c r="AE313" s="13"/>
      <c r="AF313" s="13"/>
      <c r="AG313" s="13"/>
      <c r="AH313" s="13"/>
      <c r="AI313" s="13"/>
    </row>
    <row r="314" spans="1:35" ht="14.4">
      <c r="A314" s="126" t="s">
        <v>293</v>
      </c>
      <c r="B314" s="127">
        <v>2021</v>
      </c>
      <c r="C314" s="127">
        <v>102605247.18000001</v>
      </c>
      <c r="D314" s="127">
        <v>23183337.43</v>
      </c>
      <c r="E314" s="127">
        <v>-102612369.64</v>
      </c>
      <c r="F314" s="127">
        <v>697073.31</v>
      </c>
      <c r="G314" s="127">
        <v>-2452186.31</v>
      </c>
      <c r="H314" s="127">
        <v>-1107232.44</v>
      </c>
      <c r="I314" s="127">
        <v>-9187984.1500000004</v>
      </c>
      <c r="J314" s="127">
        <v>-5585593.8899999997</v>
      </c>
      <c r="K314" s="127">
        <v>183700.73</v>
      </c>
      <c r="L314" s="127">
        <v>0</v>
      </c>
      <c r="M314" s="127">
        <v>-1614251.54</v>
      </c>
      <c r="N314" s="127">
        <v>4109740.6800000099</v>
      </c>
      <c r="O314" s="127">
        <v>-68300.3</v>
      </c>
      <c r="P314" s="127">
        <v>4041440.3800000101</v>
      </c>
      <c r="Q314" s="127">
        <f t="shared" si="0"/>
        <v>12747402.9</v>
      </c>
      <c r="R314" s="127">
        <f t="shared" si="1"/>
        <v>18332996.789999999</v>
      </c>
      <c r="S314" s="154">
        <f>'PEG - Capital Costs'!AV29</f>
        <v>17334745</v>
      </c>
      <c r="T314" s="154">
        <f t="shared" si="50"/>
        <v>30082147.899999999</v>
      </c>
      <c r="U314" s="127">
        <f t="shared" si="2"/>
        <v>0.79078333071564144</v>
      </c>
      <c r="AE314" s="13"/>
      <c r="AF314" s="13"/>
      <c r="AG314" s="13"/>
      <c r="AH314" s="13"/>
      <c r="AI314" s="13"/>
    </row>
    <row r="315" spans="1:35" ht="14.4">
      <c r="A315" s="130" t="s">
        <v>293</v>
      </c>
      <c r="B315" s="131">
        <v>2022</v>
      </c>
      <c r="C315" s="131">
        <v>101782151.59</v>
      </c>
      <c r="D315" s="131">
        <v>23857481.77</v>
      </c>
      <c r="E315" s="131">
        <v>-101890589.59</v>
      </c>
      <c r="F315" s="131">
        <v>450632.81</v>
      </c>
      <c r="G315" s="131">
        <v>-2951370.39</v>
      </c>
      <c r="H315" s="131">
        <v>-1242621.94</v>
      </c>
      <c r="I315" s="131">
        <v>-9909706.6799999997</v>
      </c>
      <c r="J315" s="131">
        <v>-5874398.5599999996</v>
      </c>
      <c r="K315" s="131">
        <v>5487376.3700000001</v>
      </c>
      <c r="L315" s="131">
        <v>-8940.18</v>
      </c>
      <c r="M315" s="131">
        <v>-1868669.75</v>
      </c>
      <c r="N315" s="131">
        <v>7831345.4499999899</v>
      </c>
      <c r="O315" s="131">
        <v>-340885.7</v>
      </c>
      <c r="P315" s="131">
        <v>7490459.7499999898</v>
      </c>
      <c r="Q315" s="131">
        <f t="shared" si="0"/>
        <v>14103699.01</v>
      </c>
      <c r="R315" s="131">
        <f t="shared" si="1"/>
        <v>19978097.57</v>
      </c>
      <c r="S315" s="155">
        <f>'PEG - Capital Costs'!AV30</f>
        <v>18659990</v>
      </c>
      <c r="T315" s="155">
        <f t="shared" si="50"/>
        <v>32763689.009999998</v>
      </c>
      <c r="U315" s="131">
        <f t="shared" si="2"/>
        <v>0.83739339141492308</v>
      </c>
      <c r="AE315" s="13"/>
      <c r="AF315" s="13"/>
      <c r="AG315" s="13"/>
      <c r="AH315" s="13"/>
      <c r="AI315" s="13"/>
    </row>
    <row r="316" spans="1:35" ht="14.4">
      <c r="A316" s="126" t="s">
        <v>293</v>
      </c>
      <c r="B316" s="127">
        <v>2023</v>
      </c>
      <c r="C316" s="127">
        <v>98294359.049999997</v>
      </c>
      <c r="D316" s="127">
        <v>25027104.030000001</v>
      </c>
      <c r="E316" s="127">
        <v>-98294359.049999997</v>
      </c>
      <c r="F316" s="127">
        <v>575028.88</v>
      </c>
      <c r="G316" s="127">
        <v>-3270020.75</v>
      </c>
      <c r="H316" s="127">
        <v>-1363930.45</v>
      </c>
      <c r="I316" s="127">
        <v>-9454640.3100000005</v>
      </c>
      <c r="J316" s="127">
        <v>-6395503.8700000001</v>
      </c>
      <c r="K316" s="127">
        <v>-2536814.34</v>
      </c>
      <c r="L316" s="127">
        <v>-934276.2</v>
      </c>
      <c r="M316" s="127">
        <v>587020</v>
      </c>
      <c r="N316" s="127">
        <v>2233966.9900000002</v>
      </c>
      <c r="O316" s="127">
        <v>0</v>
      </c>
      <c r="P316" s="127">
        <v>2233966.9900000002</v>
      </c>
      <c r="Q316" s="127">
        <f t="shared" si="0"/>
        <v>14088591.510000002</v>
      </c>
      <c r="R316" s="127">
        <f t="shared" si="1"/>
        <v>20484095.380000003</v>
      </c>
      <c r="S316" s="154">
        <f>'PEG - Capital Costs'!AV31</f>
        <v>21773796</v>
      </c>
      <c r="T316" s="154">
        <f t="shared" si="50"/>
        <v>35862387.510000005</v>
      </c>
      <c r="U316" s="127">
        <f t="shared" si="2"/>
        <v>0.81847645478460906</v>
      </c>
      <c r="AE316" s="13"/>
      <c r="AF316" s="13"/>
      <c r="AG316" s="13"/>
      <c r="AH316" s="13"/>
      <c r="AI316" s="13"/>
    </row>
    <row r="317" spans="1:35" ht="14.4">
      <c r="A317" s="130" t="s">
        <v>138</v>
      </c>
      <c r="B317" s="131">
        <v>2015</v>
      </c>
      <c r="C317" s="131">
        <v>150854521.58000001</v>
      </c>
      <c r="D317" s="131">
        <v>29280939.559999999</v>
      </c>
      <c r="E317" s="131">
        <v>-150844154.94</v>
      </c>
      <c r="F317" s="131">
        <v>2691333.91</v>
      </c>
      <c r="G317" s="131">
        <v>-4310480.8</v>
      </c>
      <c r="H317" s="131">
        <v>-2345781.9</v>
      </c>
      <c r="I317" s="131">
        <v>-10217178.369999999</v>
      </c>
      <c r="J317" s="131">
        <v>-6099693.6600000001</v>
      </c>
      <c r="K317" s="131">
        <v>-3357780.92</v>
      </c>
      <c r="L317" s="131">
        <v>-859182.5</v>
      </c>
      <c r="M317" s="131">
        <v>533645</v>
      </c>
      <c r="N317" s="131">
        <v>5326186.9600000205</v>
      </c>
      <c r="O317" s="131">
        <v>0</v>
      </c>
      <c r="P317" s="131">
        <v>5326186.9600000205</v>
      </c>
      <c r="Q317" s="131">
        <f t="shared" si="0"/>
        <v>16873441.07</v>
      </c>
      <c r="R317" s="131">
        <f t="shared" si="1"/>
        <v>22973134.73</v>
      </c>
      <c r="S317" s="131"/>
      <c r="T317" s="131"/>
      <c r="U317" s="131">
        <f t="shared" si="2"/>
        <v>0.78457641985583881</v>
      </c>
      <c r="AE317" s="13"/>
      <c r="AF317" s="13"/>
      <c r="AG317" s="13"/>
      <c r="AH317" s="13"/>
      <c r="AI317" s="13"/>
    </row>
    <row r="318" spans="1:35" ht="14.4">
      <c r="A318" s="126" t="s">
        <v>138</v>
      </c>
      <c r="B318" s="127">
        <v>2016</v>
      </c>
      <c r="C318" s="127">
        <v>165669062.24000001</v>
      </c>
      <c r="D318" s="127">
        <v>28384553</v>
      </c>
      <c r="E318" s="127">
        <v>-165669062.24000001</v>
      </c>
      <c r="F318" s="127">
        <v>2580305.2799999998</v>
      </c>
      <c r="G318" s="127">
        <v>-4411324.82</v>
      </c>
      <c r="H318" s="127">
        <v>-2203115.31</v>
      </c>
      <c r="I318" s="127">
        <v>-10532079.6</v>
      </c>
      <c r="J318" s="127">
        <v>-6462384.9400000004</v>
      </c>
      <c r="K318" s="127">
        <v>-2576608.86</v>
      </c>
      <c r="L318" s="127">
        <v>188872</v>
      </c>
      <c r="M318" s="127">
        <v>189346</v>
      </c>
      <c r="N318" s="127">
        <v>5157562.75</v>
      </c>
      <c r="O318" s="127">
        <v>0</v>
      </c>
      <c r="P318" s="127">
        <v>5157562.75</v>
      </c>
      <c r="Q318" s="127">
        <f t="shared" si="0"/>
        <v>17146519.73</v>
      </c>
      <c r="R318" s="127">
        <f t="shared" si="1"/>
        <v>23608904.670000002</v>
      </c>
      <c r="S318" s="127"/>
      <c r="T318" s="127"/>
      <c r="U318" s="127">
        <f t="shared" si="2"/>
        <v>0.83175185707521981</v>
      </c>
      <c r="AE318" s="13"/>
      <c r="AF318" s="13"/>
      <c r="AG318" s="13"/>
      <c r="AH318" s="13"/>
      <c r="AI318" s="13"/>
    </row>
    <row r="319" spans="1:35" ht="14.4">
      <c r="A319" s="130" t="s">
        <v>138</v>
      </c>
      <c r="B319" s="131">
        <v>2017</v>
      </c>
      <c r="C319" s="131">
        <v>146426516.65000001</v>
      </c>
      <c r="D319" s="131">
        <v>29185423.850000001</v>
      </c>
      <c r="E319" s="131">
        <v>-146426516.65000001</v>
      </c>
      <c r="F319" s="131">
        <v>2404040.21</v>
      </c>
      <c r="G319" s="131">
        <v>-4732154.1399999997</v>
      </c>
      <c r="H319" s="131">
        <v>-2660236.27</v>
      </c>
      <c r="I319" s="131">
        <v>-10876047.439999999</v>
      </c>
      <c r="J319" s="131">
        <v>-6937287.0300000003</v>
      </c>
      <c r="K319" s="131">
        <v>-2860307.19</v>
      </c>
      <c r="L319" s="131">
        <v>-325010</v>
      </c>
      <c r="M319" s="131">
        <v>-232779</v>
      </c>
      <c r="N319" s="131">
        <v>2965642.99</v>
      </c>
      <c r="O319" s="131">
        <v>0</v>
      </c>
      <c r="P319" s="131">
        <v>2965642.99</v>
      </c>
      <c r="Q319" s="131">
        <f t="shared" si="0"/>
        <v>18268437.850000001</v>
      </c>
      <c r="R319" s="131">
        <f t="shared" si="1"/>
        <v>25205724.880000003</v>
      </c>
      <c r="S319" s="131"/>
      <c r="T319" s="131"/>
      <c r="U319" s="131">
        <f t="shared" si="2"/>
        <v>0.86364087119468036</v>
      </c>
      <c r="AE319" s="13"/>
      <c r="AF319" s="13"/>
      <c r="AG319" s="13"/>
      <c r="AH319" s="13"/>
      <c r="AI319" s="13"/>
    </row>
    <row r="320" spans="1:35" ht="14.4">
      <c r="A320" s="126" t="s">
        <v>138</v>
      </c>
      <c r="B320" s="127">
        <v>2018</v>
      </c>
      <c r="C320" s="127">
        <v>137526724.63999999</v>
      </c>
      <c r="D320" s="127">
        <v>30080101.75</v>
      </c>
      <c r="E320" s="127">
        <v>-137526724.63999999</v>
      </c>
      <c r="F320" s="127">
        <v>2899746.4</v>
      </c>
      <c r="G320" s="127">
        <v>-4458287.43</v>
      </c>
      <c r="H320" s="127">
        <v>-2589111.9500000002</v>
      </c>
      <c r="I320" s="127">
        <v>-10973195.359999999</v>
      </c>
      <c r="J320" s="127">
        <v>-7449738.8899999997</v>
      </c>
      <c r="K320" s="127">
        <v>-2851019.76</v>
      </c>
      <c r="L320" s="127">
        <v>179925.17</v>
      </c>
      <c r="M320" s="127">
        <v>-424725.67</v>
      </c>
      <c r="N320" s="127">
        <v>4413694.26</v>
      </c>
      <c r="O320" s="127">
        <v>0</v>
      </c>
      <c r="P320" s="127">
        <v>4413694.26</v>
      </c>
      <c r="Q320" s="127">
        <f t="shared" si="0"/>
        <v>18020594.739999998</v>
      </c>
      <c r="R320" s="127">
        <f t="shared" si="1"/>
        <v>25470333.629999999</v>
      </c>
      <c r="S320" s="127"/>
      <c r="T320" s="127"/>
      <c r="U320" s="127">
        <f t="shared" si="2"/>
        <v>0.84675024844289293</v>
      </c>
      <c r="AE320" s="13"/>
      <c r="AF320" s="13"/>
      <c r="AG320" s="13"/>
      <c r="AH320" s="13"/>
      <c r="AI320" s="13"/>
    </row>
    <row r="321" spans="1:35" ht="14.4">
      <c r="A321" s="130" t="s">
        <v>138</v>
      </c>
      <c r="B321" s="131">
        <v>2019</v>
      </c>
      <c r="C321" s="131">
        <v>146358603.61000001</v>
      </c>
      <c r="D321" s="131">
        <v>30515032.93</v>
      </c>
      <c r="E321" s="131">
        <v>-146358603.61000001</v>
      </c>
      <c r="F321" s="131">
        <v>2486569.27</v>
      </c>
      <c r="G321" s="131">
        <v>-5033717.88</v>
      </c>
      <c r="H321" s="131">
        <v>-2678573.4900000002</v>
      </c>
      <c r="I321" s="131">
        <v>-11405371.060000001</v>
      </c>
      <c r="J321" s="131">
        <v>-7818837.4699999997</v>
      </c>
      <c r="K321" s="131">
        <v>-2753254.23</v>
      </c>
      <c r="L321" s="131">
        <v>353819.07</v>
      </c>
      <c r="M321" s="131">
        <v>-1294774.6299999999</v>
      </c>
      <c r="N321" s="131">
        <v>2370892.51000001</v>
      </c>
      <c r="O321" s="131">
        <v>0</v>
      </c>
      <c r="P321" s="131">
        <v>2370892.51000001</v>
      </c>
      <c r="Q321" s="131">
        <f t="shared" si="0"/>
        <v>19117662.43</v>
      </c>
      <c r="R321" s="131">
        <f t="shared" si="1"/>
        <v>26936499.899999999</v>
      </c>
      <c r="S321" s="155">
        <f>'PEG - Capital Costs'!AW27</f>
        <v>25695030</v>
      </c>
      <c r="T321" s="155">
        <f t="shared" ref="T321:T325" si="51">Q321+S321</f>
        <v>44812692.43</v>
      </c>
      <c r="U321" s="131">
        <f t="shared" si="2"/>
        <v>0.88272884914759941</v>
      </c>
      <c r="AE321" s="13"/>
      <c r="AF321" s="13"/>
      <c r="AG321" s="13"/>
      <c r="AH321" s="13"/>
      <c r="AI321" s="13"/>
    </row>
    <row r="322" spans="1:35" ht="14.4">
      <c r="A322" s="126" t="s">
        <v>138</v>
      </c>
      <c r="B322" s="127">
        <v>2020</v>
      </c>
      <c r="C322" s="127">
        <v>166732777.21000001</v>
      </c>
      <c r="D322" s="127">
        <v>31457706.239999998</v>
      </c>
      <c r="E322" s="127">
        <v>-166732777.21000001</v>
      </c>
      <c r="F322" s="127">
        <v>2750778.86</v>
      </c>
      <c r="G322" s="127">
        <v>-4753048.3499999996</v>
      </c>
      <c r="H322" s="127">
        <v>-3013197.91</v>
      </c>
      <c r="I322" s="127">
        <v>-11171888.039999999</v>
      </c>
      <c r="J322" s="127">
        <v>-8172063.6500000004</v>
      </c>
      <c r="K322" s="127">
        <v>-2579007.4</v>
      </c>
      <c r="L322" s="127">
        <v>-182290.83</v>
      </c>
      <c r="M322" s="127">
        <v>-1092890.1399999999</v>
      </c>
      <c r="N322" s="127">
        <v>3244098.78000001</v>
      </c>
      <c r="O322" s="127">
        <v>0</v>
      </c>
      <c r="P322" s="127">
        <v>3244098.78000001</v>
      </c>
      <c r="Q322" s="127">
        <f t="shared" si="0"/>
        <v>18938134.299999997</v>
      </c>
      <c r="R322" s="127">
        <f t="shared" si="1"/>
        <v>27110197.949999996</v>
      </c>
      <c r="S322" s="154">
        <f>'PEG - Capital Costs'!AW28</f>
        <v>24908996</v>
      </c>
      <c r="T322" s="154">
        <f t="shared" si="51"/>
        <v>43847130.299999997</v>
      </c>
      <c r="U322" s="127">
        <f t="shared" si="2"/>
        <v>0.86179830605475183</v>
      </c>
      <c r="AE322" s="13"/>
      <c r="AF322" s="13"/>
      <c r="AG322" s="13"/>
      <c r="AH322" s="13"/>
      <c r="AI322" s="13"/>
    </row>
    <row r="323" spans="1:35" ht="14.4">
      <c r="A323" s="130" t="s">
        <v>138</v>
      </c>
      <c r="B323" s="131">
        <v>2021</v>
      </c>
      <c r="C323" s="131">
        <v>143880153.90000001</v>
      </c>
      <c r="D323" s="131">
        <v>32931547</v>
      </c>
      <c r="E323" s="131">
        <v>-143880153.90000001</v>
      </c>
      <c r="F323" s="131">
        <v>2880508.22</v>
      </c>
      <c r="G323" s="131">
        <v>-4483105.97</v>
      </c>
      <c r="H323" s="131">
        <v>-2379048.02</v>
      </c>
      <c r="I323" s="131">
        <v>-11963375.25</v>
      </c>
      <c r="J323" s="131">
        <v>-8454906.3300000001</v>
      </c>
      <c r="K323" s="131">
        <v>-2604649.3199999998</v>
      </c>
      <c r="L323" s="131">
        <v>-170811.6</v>
      </c>
      <c r="M323" s="131">
        <v>-1498620</v>
      </c>
      <c r="N323" s="131">
        <v>4257538.7300000004</v>
      </c>
      <c r="O323" s="131">
        <v>0</v>
      </c>
      <c r="P323" s="131">
        <v>4257538.7300000004</v>
      </c>
      <c r="Q323" s="131">
        <f t="shared" si="0"/>
        <v>18825529.240000002</v>
      </c>
      <c r="R323" s="131">
        <f t="shared" si="1"/>
        <v>27280435.57</v>
      </c>
      <c r="S323" s="155">
        <f>'PEG - Capital Costs'!AW29</f>
        <v>25411982</v>
      </c>
      <c r="T323" s="155">
        <f t="shared" si="51"/>
        <v>44237511.240000002</v>
      </c>
      <c r="U323" s="131">
        <f t="shared" si="2"/>
        <v>0.82839823983975003</v>
      </c>
      <c r="AE323" s="13"/>
      <c r="AF323" s="13"/>
      <c r="AG323" s="13"/>
      <c r="AH323" s="13"/>
      <c r="AI323" s="13"/>
    </row>
    <row r="324" spans="1:35" ht="14.4">
      <c r="A324" s="126" t="s">
        <v>138</v>
      </c>
      <c r="B324" s="127">
        <v>2022</v>
      </c>
      <c r="C324" s="127">
        <v>146938112.75</v>
      </c>
      <c r="D324" s="127">
        <v>34806310.5</v>
      </c>
      <c r="E324" s="127">
        <v>-146938112.75</v>
      </c>
      <c r="F324" s="127">
        <v>3507291.08</v>
      </c>
      <c r="G324" s="127">
        <v>-5052380.4800000004</v>
      </c>
      <c r="H324" s="127">
        <v>-2809596.21</v>
      </c>
      <c r="I324" s="127">
        <v>-12025559.359999999</v>
      </c>
      <c r="J324" s="127">
        <v>-8747070.3499999996</v>
      </c>
      <c r="K324" s="127">
        <v>-2718998.03</v>
      </c>
      <c r="L324" s="127">
        <v>-161172.92000000001</v>
      </c>
      <c r="M324" s="127">
        <v>-232262</v>
      </c>
      <c r="N324" s="127">
        <v>6566562.2300000004</v>
      </c>
      <c r="O324" s="127">
        <v>0</v>
      </c>
      <c r="P324" s="127">
        <v>6566562.2300000004</v>
      </c>
      <c r="Q324" s="127">
        <f t="shared" si="0"/>
        <v>19887536.050000001</v>
      </c>
      <c r="R324" s="127">
        <f t="shared" si="1"/>
        <v>28634606.399999999</v>
      </c>
      <c r="S324" s="154">
        <f>'PEG - Capital Costs'!AW30</f>
        <v>28229669</v>
      </c>
      <c r="T324" s="154">
        <f t="shared" si="51"/>
        <v>48117205.049999997</v>
      </c>
      <c r="U324" s="127">
        <f t="shared" si="2"/>
        <v>0.82268433478463621</v>
      </c>
      <c r="AE324" s="13"/>
      <c r="AF324" s="13"/>
      <c r="AG324" s="13"/>
      <c r="AH324" s="13"/>
      <c r="AI324" s="13"/>
    </row>
    <row r="325" spans="1:35" ht="14.4">
      <c r="A325" s="130" t="s">
        <v>138</v>
      </c>
      <c r="B325" s="131">
        <v>2023</v>
      </c>
      <c r="C325" s="131">
        <v>148276360.96000001</v>
      </c>
      <c r="D325" s="131">
        <v>36587301.25</v>
      </c>
      <c r="E325" s="131">
        <v>-148276360.96000001</v>
      </c>
      <c r="F325" s="131">
        <v>3980071.05</v>
      </c>
      <c r="G325" s="131">
        <v>-4948173.53</v>
      </c>
      <c r="H325" s="131">
        <v>-2873857.38</v>
      </c>
      <c r="I325" s="131">
        <v>-13078015.539999999</v>
      </c>
      <c r="J325" s="131">
        <v>-9283334.8499999996</v>
      </c>
      <c r="K325" s="131">
        <v>-2835642.3</v>
      </c>
      <c r="L325" s="131">
        <v>-256875.41</v>
      </c>
      <c r="M325" s="131">
        <v>456887</v>
      </c>
      <c r="N325" s="131">
        <v>7748360.29</v>
      </c>
      <c r="O325" s="131">
        <v>0</v>
      </c>
      <c r="P325" s="131">
        <v>7748360.29</v>
      </c>
      <c r="Q325" s="131">
        <f t="shared" si="0"/>
        <v>20900046.449999999</v>
      </c>
      <c r="R325" s="131">
        <f t="shared" si="1"/>
        <v>30183381.299999997</v>
      </c>
      <c r="S325" s="155">
        <f>'PEG - Capital Costs'!AW31</f>
        <v>33710993</v>
      </c>
      <c r="T325" s="155">
        <f t="shared" si="51"/>
        <v>54611039.450000003</v>
      </c>
      <c r="U325" s="131">
        <f t="shared" si="2"/>
        <v>0.82496878066402879</v>
      </c>
      <c r="AE325" s="13"/>
      <c r="AF325" s="13"/>
      <c r="AG325" s="13"/>
      <c r="AH325" s="13"/>
      <c r="AI325" s="13"/>
    </row>
    <row r="326" spans="1:35" ht="14.4">
      <c r="A326" s="126" t="s">
        <v>139</v>
      </c>
      <c r="B326" s="127">
        <v>2015</v>
      </c>
      <c r="C326" s="127">
        <v>22753049.280000001</v>
      </c>
      <c r="D326" s="127">
        <v>4659893</v>
      </c>
      <c r="E326" s="127">
        <v>-22753049.280000001</v>
      </c>
      <c r="F326" s="127">
        <v>262264.90999999997</v>
      </c>
      <c r="G326" s="127">
        <v>-548539.80000000005</v>
      </c>
      <c r="H326" s="127">
        <v>-451578.1</v>
      </c>
      <c r="I326" s="127">
        <v>-1353837.7</v>
      </c>
      <c r="J326" s="127">
        <v>-775383.81</v>
      </c>
      <c r="K326" s="127">
        <v>-490525.53</v>
      </c>
      <c r="L326" s="127">
        <v>340559</v>
      </c>
      <c r="M326" s="127">
        <v>-919552</v>
      </c>
      <c r="N326" s="127">
        <v>723299.97</v>
      </c>
      <c r="O326" s="127"/>
      <c r="P326" s="127">
        <v>723299.97</v>
      </c>
      <c r="Q326" s="127">
        <f t="shared" si="0"/>
        <v>2353955.6</v>
      </c>
      <c r="R326" s="127">
        <f t="shared" si="1"/>
        <v>3129339.41</v>
      </c>
      <c r="S326" s="127"/>
      <c r="T326" s="127"/>
      <c r="U326" s="127">
        <f t="shared" si="2"/>
        <v>0.67154748188424074</v>
      </c>
      <c r="AE326" s="13"/>
      <c r="AF326" s="13"/>
      <c r="AG326" s="13"/>
      <c r="AH326" s="13"/>
      <c r="AI326" s="13"/>
    </row>
    <row r="327" spans="1:35" ht="14.4">
      <c r="A327" s="130" t="s">
        <v>139</v>
      </c>
      <c r="B327" s="131">
        <v>2016</v>
      </c>
      <c r="C327" s="131">
        <v>26282848.140000001</v>
      </c>
      <c r="D327" s="131">
        <v>4810913.91</v>
      </c>
      <c r="E327" s="131">
        <v>-26282848.140000001</v>
      </c>
      <c r="F327" s="131">
        <v>355088.41</v>
      </c>
      <c r="G327" s="131">
        <v>-654294.77</v>
      </c>
      <c r="H327" s="131">
        <v>-476273.3</v>
      </c>
      <c r="I327" s="131">
        <v>-1433395.52</v>
      </c>
      <c r="J327" s="131">
        <v>-741925.46</v>
      </c>
      <c r="K327" s="131">
        <v>-512010.76</v>
      </c>
      <c r="L327" s="131">
        <v>-164216</v>
      </c>
      <c r="M327" s="131">
        <v>-174891</v>
      </c>
      <c r="N327" s="131">
        <v>1008995.51</v>
      </c>
      <c r="O327" s="131">
        <v>0</v>
      </c>
      <c r="P327" s="131">
        <v>1008995.51</v>
      </c>
      <c r="Q327" s="131">
        <f t="shared" si="0"/>
        <v>2563963.59</v>
      </c>
      <c r="R327" s="131">
        <f t="shared" si="1"/>
        <v>3305889.05</v>
      </c>
      <c r="S327" s="131"/>
      <c r="T327" s="131"/>
      <c r="U327" s="131">
        <f t="shared" si="2"/>
        <v>0.68716445811436266</v>
      </c>
      <c r="AE327" s="13"/>
      <c r="AF327" s="13"/>
      <c r="AG327" s="13"/>
      <c r="AH327" s="13"/>
      <c r="AI327" s="13"/>
    </row>
    <row r="328" spans="1:35" ht="14.4">
      <c r="A328" s="126" t="s">
        <v>139</v>
      </c>
      <c r="B328" s="127">
        <v>2017</v>
      </c>
      <c r="C328" s="127">
        <v>23792942.98</v>
      </c>
      <c r="D328" s="127">
        <v>4984356.67</v>
      </c>
      <c r="E328" s="127">
        <v>-23792942.989999998</v>
      </c>
      <c r="F328" s="127">
        <v>264737.33</v>
      </c>
      <c r="G328" s="127">
        <v>-673867.34</v>
      </c>
      <c r="H328" s="127">
        <v>-414736.52</v>
      </c>
      <c r="I328" s="127">
        <v>-1538893.34</v>
      </c>
      <c r="J328" s="127">
        <v>-717757.38</v>
      </c>
      <c r="K328" s="127">
        <v>-476144</v>
      </c>
      <c r="L328" s="127">
        <v>-400436</v>
      </c>
      <c r="M328" s="127">
        <v>357196</v>
      </c>
      <c r="N328" s="127">
        <v>1384455.41</v>
      </c>
      <c r="O328" s="127">
        <v>-107457</v>
      </c>
      <c r="P328" s="127">
        <v>1276998.4099999999</v>
      </c>
      <c r="Q328" s="127">
        <f t="shared" si="0"/>
        <v>2627497.2000000002</v>
      </c>
      <c r="R328" s="127">
        <f t="shared" si="1"/>
        <v>3345254.58</v>
      </c>
      <c r="S328" s="127"/>
      <c r="T328" s="127"/>
      <c r="U328" s="127">
        <f t="shared" si="2"/>
        <v>0.67115072244619289</v>
      </c>
      <c r="AE328" s="13"/>
      <c r="AF328" s="13"/>
      <c r="AG328" s="13"/>
      <c r="AH328" s="13"/>
      <c r="AI328" s="13"/>
    </row>
    <row r="329" spans="1:35" ht="14.4">
      <c r="A329" s="130" t="s">
        <v>139</v>
      </c>
      <c r="B329" s="131">
        <v>2018</v>
      </c>
      <c r="C329" s="131">
        <v>23859508.920000002</v>
      </c>
      <c r="D329" s="131">
        <v>5149185.16</v>
      </c>
      <c r="E329" s="131">
        <v>-23859508.920000002</v>
      </c>
      <c r="F329" s="131">
        <v>108227.22</v>
      </c>
      <c r="G329" s="131">
        <v>-634344.38</v>
      </c>
      <c r="H329" s="131">
        <v>-461201.29</v>
      </c>
      <c r="I329" s="131">
        <v>-1834512.19</v>
      </c>
      <c r="J329" s="131">
        <v>-726405.11</v>
      </c>
      <c r="K329" s="131">
        <v>-434387.53</v>
      </c>
      <c r="L329" s="131">
        <v>19440.060000000001</v>
      </c>
      <c r="M329" s="131">
        <v>-132756.15</v>
      </c>
      <c r="N329" s="131">
        <v>1053245.79</v>
      </c>
      <c r="O329" s="131">
        <v>0</v>
      </c>
      <c r="P329" s="131">
        <v>1053245.79</v>
      </c>
      <c r="Q329" s="131">
        <f t="shared" si="0"/>
        <v>2930057.86</v>
      </c>
      <c r="R329" s="131">
        <f t="shared" si="1"/>
        <v>3656462.9699999997</v>
      </c>
      <c r="S329" s="131"/>
      <c r="T329" s="131"/>
      <c r="U329" s="131">
        <f t="shared" si="2"/>
        <v>0.71010516351290032</v>
      </c>
      <c r="AE329" s="13"/>
      <c r="AF329" s="13"/>
      <c r="AG329" s="13"/>
      <c r="AH329" s="13"/>
      <c r="AI329" s="13"/>
    </row>
    <row r="330" spans="1:35" ht="14.4">
      <c r="A330" s="126" t="s">
        <v>139</v>
      </c>
      <c r="B330" s="127">
        <v>2019</v>
      </c>
      <c r="C330" s="127">
        <v>26320401.120000001</v>
      </c>
      <c r="D330" s="127">
        <v>5445443.2699999996</v>
      </c>
      <c r="E330" s="127">
        <v>-26320401.109999999</v>
      </c>
      <c r="F330" s="127">
        <v>319680.48</v>
      </c>
      <c r="G330" s="127">
        <v>-623207.24</v>
      </c>
      <c r="H330" s="127">
        <v>-521538.33</v>
      </c>
      <c r="I330" s="127">
        <v>-1730360.21</v>
      </c>
      <c r="J330" s="127">
        <v>-886207.38</v>
      </c>
      <c r="K330" s="127">
        <v>-452494.34</v>
      </c>
      <c r="L330" s="127">
        <v>-84440</v>
      </c>
      <c r="M330" s="127">
        <v>-52997</v>
      </c>
      <c r="N330" s="127">
        <v>1413879.26</v>
      </c>
      <c r="O330" s="127">
        <v>0</v>
      </c>
      <c r="P330" s="127">
        <v>1413879.26</v>
      </c>
      <c r="Q330" s="127">
        <f t="shared" si="0"/>
        <v>2875105.7800000003</v>
      </c>
      <c r="R330" s="127">
        <f t="shared" si="1"/>
        <v>3761313.16</v>
      </c>
      <c r="S330" s="154">
        <f>'PEG - Capital Costs'!AX27</f>
        <v>4466080</v>
      </c>
      <c r="T330" s="154">
        <f t="shared" ref="T330:T334" si="52">Q330+S330</f>
        <v>7341185.7800000003</v>
      </c>
      <c r="U330" s="127">
        <f t="shared" si="2"/>
        <v>0.69072671837787791</v>
      </c>
      <c r="AE330" s="13"/>
      <c r="AF330" s="13"/>
      <c r="AG330" s="13"/>
      <c r="AH330" s="13"/>
      <c r="AI330" s="13"/>
    </row>
    <row r="331" spans="1:35" ht="14.4">
      <c r="A331" s="130" t="s">
        <v>139</v>
      </c>
      <c r="B331" s="131">
        <v>2020</v>
      </c>
      <c r="C331" s="131">
        <v>30183103.640000001</v>
      </c>
      <c r="D331" s="131">
        <v>5944166.0300000003</v>
      </c>
      <c r="E331" s="131">
        <v>-30183103.640000001</v>
      </c>
      <c r="F331" s="131">
        <v>32383.97</v>
      </c>
      <c r="G331" s="131">
        <v>-717525.47</v>
      </c>
      <c r="H331" s="131">
        <v>-409998.49</v>
      </c>
      <c r="I331" s="131">
        <v>-1877776.74</v>
      </c>
      <c r="J331" s="131">
        <v>-1283075.4099999999</v>
      </c>
      <c r="K331" s="131">
        <v>-382042.19</v>
      </c>
      <c r="L331" s="131">
        <v>-210292</v>
      </c>
      <c r="M331" s="131">
        <v>569073</v>
      </c>
      <c r="N331" s="131">
        <v>1664912.7</v>
      </c>
      <c r="O331" s="131">
        <v>-10782</v>
      </c>
      <c r="P331" s="131">
        <v>1654130.7</v>
      </c>
      <c r="Q331" s="131">
        <f t="shared" si="0"/>
        <v>3005300.7</v>
      </c>
      <c r="R331" s="131">
        <f t="shared" si="1"/>
        <v>4288376.1100000003</v>
      </c>
      <c r="S331" s="155">
        <f>'PEG - Capital Costs'!AX28</f>
        <v>4308622</v>
      </c>
      <c r="T331" s="155">
        <f t="shared" si="52"/>
        <v>7313922.7000000002</v>
      </c>
      <c r="U331" s="131">
        <f t="shared" si="2"/>
        <v>0.72144285478513126</v>
      </c>
      <c r="AE331" s="13"/>
      <c r="AF331" s="13"/>
      <c r="AG331" s="13"/>
      <c r="AH331" s="13"/>
      <c r="AI331" s="13"/>
    </row>
    <row r="332" spans="1:35" ht="14.4">
      <c r="A332" s="126" t="s">
        <v>139</v>
      </c>
      <c r="B332" s="127">
        <v>2021</v>
      </c>
      <c r="C332" s="127">
        <v>26183614.609999999</v>
      </c>
      <c r="D332" s="127">
        <v>5538822.8499999996</v>
      </c>
      <c r="E332" s="127">
        <v>-26183614.609999999</v>
      </c>
      <c r="F332" s="127">
        <v>836567.34</v>
      </c>
      <c r="G332" s="127">
        <v>-730153.54</v>
      </c>
      <c r="H332" s="127">
        <v>-511054.07</v>
      </c>
      <c r="I332" s="127">
        <v>-1968883.9</v>
      </c>
      <c r="J332" s="127">
        <v>-1227391.28</v>
      </c>
      <c r="K332" s="127">
        <v>-407631.41</v>
      </c>
      <c r="L332" s="127">
        <v>-120533.13</v>
      </c>
      <c r="M332" s="127">
        <v>-110555.05</v>
      </c>
      <c r="N332" s="127">
        <v>1299187.81</v>
      </c>
      <c r="O332" s="127">
        <v>0</v>
      </c>
      <c r="P332" s="127">
        <v>1299187.81</v>
      </c>
      <c r="Q332" s="127">
        <f t="shared" si="0"/>
        <v>3210091.51</v>
      </c>
      <c r="R332" s="127">
        <f t="shared" si="1"/>
        <v>4437482.79</v>
      </c>
      <c r="S332" s="154">
        <f>'PEG - Capital Costs'!AX29</f>
        <v>4328356</v>
      </c>
      <c r="T332" s="154">
        <f t="shared" si="52"/>
        <v>7538447.5099999998</v>
      </c>
      <c r="U332" s="127">
        <f t="shared" si="2"/>
        <v>0.80115990530370551</v>
      </c>
      <c r="AE332" s="13"/>
      <c r="AF332" s="13"/>
      <c r="AG332" s="13"/>
      <c r="AH332" s="13"/>
      <c r="AI332" s="13"/>
    </row>
    <row r="333" spans="1:35" ht="14.4">
      <c r="A333" s="130" t="s">
        <v>139</v>
      </c>
      <c r="B333" s="131">
        <v>2022</v>
      </c>
      <c r="C333" s="131">
        <v>25427999.530000001</v>
      </c>
      <c r="D333" s="131">
        <v>5567735.2300000004</v>
      </c>
      <c r="E333" s="131">
        <v>-25427999.530000001</v>
      </c>
      <c r="F333" s="131">
        <v>1542595.25</v>
      </c>
      <c r="G333" s="131">
        <v>-767086.86</v>
      </c>
      <c r="H333" s="131">
        <v>-487879.49</v>
      </c>
      <c r="I333" s="131">
        <v>-2108284.7999999998</v>
      </c>
      <c r="J333" s="131">
        <v>-1276738.6299999999</v>
      </c>
      <c r="K333" s="131">
        <v>-521728.05</v>
      </c>
      <c r="L333" s="131">
        <v>49580</v>
      </c>
      <c r="M333" s="131">
        <v>-325481</v>
      </c>
      <c r="N333" s="131">
        <v>1672711.65</v>
      </c>
      <c r="O333" s="131">
        <v>75467</v>
      </c>
      <c r="P333" s="131">
        <v>1748178.65</v>
      </c>
      <c r="Q333" s="131">
        <f t="shared" si="0"/>
        <v>3363251.15</v>
      </c>
      <c r="R333" s="131">
        <f t="shared" si="1"/>
        <v>4639989.7799999993</v>
      </c>
      <c r="S333" s="155">
        <f>'PEG - Capital Costs'!AX30</f>
        <v>4674391</v>
      </c>
      <c r="T333" s="155">
        <f t="shared" si="52"/>
        <v>8037642.1500000004</v>
      </c>
      <c r="U333" s="131">
        <f t="shared" si="2"/>
        <v>0.83337112637807653</v>
      </c>
      <c r="AE333" s="13"/>
      <c r="AF333" s="13"/>
      <c r="AG333" s="13"/>
      <c r="AH333" s="13"/>
      <c r="AI333" s="13"/>
    </row>
    <row r="334" spans="1:35" ht="14.4">
      <c r="A334" s="126" t="s">
        <v>139</v>
      </c>
      <c r="B334" s="127">
        <v>2023</v>
      </c>
      <c r="C334" s="127">
        <v>26820632.550000001</v>
      </c>
      <c r="D334" s="127">
        <v>6052387.4400000004</v>
      </c>
      <c r="E334" s="127">
        <v>-26820632.550000001</v>
      </c>
      <c r="F334" s="127">
        <v>218497.72</v>
      </c>
      <c r="G334" s="127">
        <v>-714720.22</v>
      </c>
      <c r="H334" s="127">
        <v>-463220.07</v>
      </c>
      <c r="I334" s="127">
        <v>-2272573.04</v>
      </c>
      <c r="J334" s="127">
        <v>-1300432.08</v>
      </c>
      <c r="K334" s="127">
        <v>-592458.35</v>
      </c>
      <c r="L334" s="127">
        <v>7992</v>
      </c>
      <c r="M334" s="127">
        <v>95208</v>
      </c>
      <c r="N334" s="127">
        <v>1030681.4</v>
      </c>
      <c r="O334" s="127">
        <v>0</v>
      </c>
      <c r="P334" s="127">
        <v>1030681.4</v>
      </c>
      <c r="Q334" s="127">
        <f t="shared" si="0"/>
        <v>3450513.33</v>
      </c>
      <c r="R334" s="127">
        <f t="shared" si="1"/>
        <v>4750945.41</v>
      </c>
      <c r="S334" s="154">
        <f>'PEG - Capital Costs'!AX31</f>
        <v>5720060</v>
      </c>
      <c r="T334" s="154">
        <f t="shared" si="52"/>
        <v>9170573.3300000001</v>
      </c>
      <c r="U334" s="127">
        <f t="shared" si="2"/>
        <v>0.78497046943842042</v>
      </c>
      <c r="AE334" s="13"/>
      <c r="AF334" s="13"/>
      <c r="AG334" s="13"/>
      <c r="AH334" s="13"/>
      <c r="AI334" s="13"/>
    </row>
    <row r="335" spans="1:35" ht="14.4">
      <c r="A335" s="130" t="s">
        <v>140</v>
      </c>
      <c r="B335" s="131">
        <v>2015</v>
      </c>
      <c r="C335" s="131">
        <v>65923526.979999997</v>
      </c>
      <c r="D335" s="131">
        <v>13317002.390000001</v>
      </c>
      <c r="E335" s="131">
        <v>-65923526.920000002</v>
      </c>
      <c r="F335" s="131">
        <v>668912.43000000005</v>
      </c>
      <c r="G335" s="131">
        <v>-969635.53</v>
      </c>
      <c r="H335" s="131">
        <v>-1953037.58</v>
      </c>
      <c r="I335" s="131">
        <v>-4755083.9400000004</v>
      </c>
      <c r="J335" s="131">
        <v>-1789124.68</v>
      </c>
      <c r="K335" s="131">
        <v>-1316683.75</v>
      </c>
      <c r="L335" s="131">
        <v>-192148.39</v>
      </c>
      <c r="M335" s="131">
        <v>0</v>
      </c>
      <c r="N335" s="131">
        <v>3010201.01</v>
      </c>
      <c r="O335" s="131">
        <v>28237</v>
      </c>
      <c r="P335" s="131">
        <v>3038438.01</v>
      </c>
      <c r="Q335" s="131">
        <f t="shared" si="0"/>
        <v>7677757.0500000007</v>
      </c>
      <c r="R335" s="131">
        <f t="shared" si="1"/>
        <v>9466881.7300000004</v>
      </c>
      <c r="S335" s="131"/>
      <c r="T335" s="131"/>
      <c r="U335" s="131">
        <f t="shared" si="2"/>
        <v>0.71088683870094282</v>
      </c>
      <c r="AE335" s="13"/>
      <c r="AF335" s="13"/>
      <c r="AG335" s="13"/>
      <c r="AH335" s="13"/>
      <c r="AI335" s="13"/>
    </row>
    <row r="336" spans="1:35" ht="14.4">
      <c r="A336" s="126" t="s">
        <v>140</v>
      </c>
      <c r="B336" s="127">
        <v>2016</v>
      </c>
      <c r="C336" s="127">
        <v>70628969.049999997</v>
      </c>
      <c r="D336" s="127">
        <v>13233395.76</v>
      </c>
      <c r="E336" s="127">
        <v>-70628969.209999993</v>
      </c>
      <c r="F336" s="127">
        <v>542082.43999999994</v>
      </c>
      <c r="G336" s="127">
        <v>-1069509.57</v>
      </c>
      <c r="H336" s="127">
        <v>-2077512.43</v>
      </c>
      <c r="I336" s="127">
        <v>-4753982.17</v>
      </c>
      <c r="J336" s="127">
        <v>-1056138.94</v>
      </c>
      <c r="K336" s="127">
        <v>-1412011.14</v>
      </c>
      <c r="L336" s="127">
        <v>-141730.39000000001</v>
      </c>
      <c r="M336" s="127">
        <v>184700</v>
      </c>
      <c r="N336" s="127">
        <v>3449293.4000000102</v>
      </c>
      <c r="O336" s="127">
        <v>510947</v>
      </c>
      <c r="P336" s="127">
        <v>3960240.4000000102</v>
      </c>
      <c r="Q336" s="127">
        <f t="shared" si="0"/>
        <v>7901004.1699999999</v>
      </c>
      <c r="R336" s="127">
        <f t="shared" si="1"/>
        <v>8957143.1099999994</v>
      </c>
      <c r="S336" s="127"/>
      <c r="T336" s="127"/>
      <c r="U336" s="127">
        <f t="shared" si="2"/>
        <v>0.67685900674673083</v>
      </c>
      <c r="AE336" s="13"/>
      <c r="AF336" s="13"/>
      <c r="AG336" s="13"/>
      <c r="AH336" s="13"/>
      <c r="AI336" s="13"/>
    </row>
    <row r="337" spans="1:35" ht="14.4">
      <c r="A337" s="130" t="s">
        <v>140</v>
      </c>
      <c r="B337" s="131">
        <v>2017</v>
      </c>
      <c r="C337" s="131">
        <v>63556366.149999999</v>
      </c>
      <c r="D337" s="131">
        <v>13538262.060000001</v>
      </c>
      <c r="E337" s="131">
        <v>-63556366.289999999</v>
      </c>
      <c r="F337" s="131">
        <v>1156674.71</v>
      </c>
      <c r="G337" s="131">
        <v>-1038399.1</v>
      </c>
      <c r="H337" s="131">
        <v>-1917467.24</v>
      </c>
      <c r="I337" s="131">
        <v>-5033602.47</v>
      </c>
      <c r="J337" s="131">
        <v>-1978713.1</v>
      </c>
      <c r="K337" s="131">
        <v>-1097770.21</v>
      </c>
      <c r="L337" s="131">
        <v>-67668</v>
      </c>
      <c r="M337" s="131">
        <v>-101826.25</v>
      </c>
      <c r="N337" s="131">
        <v>3459490.26</v>
      </c>
      <c r="O337" s="131">
        <v>-286750.75</v>
      </c>
      <c r="P337" s="131">
        <v>3172739.51</v>
      </c>
      <c r="Q337" s="131">
        <f t="shared" si="0"/>
        <v>7989468.8099999996</v>
      </c>
      <c r="R337" s="131">
        <f t="shared" si="1"/>
        <v>9968181.9100000001</v>
      </c>
      <c r="S337" s="131"/>
      <c r="T337" s="131"/>
      <c r="U337" s="131">
        <f t="shared" si="2"/>
        <v>0.73629701255760738</v>
      </c>
      <c r="AE337" s="13"/>
      <c r="AF337" s="13"/>
      <c r="AG337" s="13"/>
      <c r="AH337" s="13"/>
      <c r="AI337" s="13"/>
    </row>
    <row r="338" spans="1:35" ht="14.4">
      <c r="A338" s="126" t="s">
        <v>140</v>
      </c>
      <c r="B338" s="127">
        <v>2018</v>
      </c>
      <c r="C338" s="127">
        <v>61570166.18</v>
      </c>
      <c r="D338" s="127">
        <v>13956052.41</v>
      </c>
      <c r="E338" s="127">
        <v>-61570166.140000001</v>
      </c>
      <c r="F338" s="127">
        <v>1010824.36</v>
      </c>
      <c r="G338" s="127">
        <v>-1019475.02</v>
      </c>
      <c r="H338" s="127">
        <v>-1919565.43</v>
      </c>
      <c r="I338" s="127">
        <v>-4816287.74</v>
      </c>
      <c r="J338" s="127">
        <v>-3005627.27</v>
      </c>
      <c r="K338" s="127">
        <v>-1155702.99</v>
      </c>
      <c r="L338" s="127">
        <v>16006</v>
      </c>
      <c r="M338" s="127">
        <v>55974.1</v>
      </c>
      <c r="N338" s="127">
        <v>3122198.46</v>
      </c>
      <c r="O338" s="127">
        <v>141292.9</v>
      </c>
      <c r="P338" s="127">
        <v>3263491.36</v>
      </c>
      <c r="Q338" s="127">
        <f t="shared" si="0"/>
        <v>7755328.1900000004</v>
      </c>
      <c r="R338" s="127">
        <f t="shared" si="1"/>
        <v>10760955.460000001</v>
      </c>
      <c r="S338" s="127"/>
      <c r="T338" s="127"/>
      <c r="U338" s="127">
        <f t="shared" si="2"/>
        <v>0.77106012100451837</v>
      </c>
      <c r="AE338" s="13"/>
      <c r="AF338" s="13"/>
      <c r="AG338" s="13"/>
      <c r="AH338" s="13"/>
      <c r="AI338" s="13"/>
    </row>
    <row r="339" spans="1:35" ht="14.4">
      <c r="A339" s="130" t="s">
        <v>140</v>
      </c>
      <c r="B339" s="131">
        <v>2019</v>
      </c>
      <c r="C339" s="131">
        <v>64886520.880000003</v>
      </c>
      <c r="D339" s="131">
        <v>13920478.300000001</v>
      </c>
      <c r="E339" s="131">
        <v>-64886520.850000001</v>
      </c>
      <c r="F339" s="131">
        <v>1131831.7</v>
      </c>
      <c r="G339" s="131">
        <v>-1354003.77</v>
      </c>
      <c r="H339" s="131">
        <v>-2121990.64</v>
      </c>
      <c r="I339" s="131">
        <v>-4994522.76</v>
      </c>
      <c r="J339" s="131">
        <v>-3140595.89</v>
      </c>
      <c r="K339" s="131">
        <v>-1339568.18</v>
      </c>
      <c r="L339" s="131">
        <v>-120559.03999999999</v>
      </c>
      <c r="M339" s="131">
        <v>-70068.12</v>
      </c>
      <c r="N339" s="131">
        <v>1911001.63</v>
      </c>
      <c r="O339" s="131">
        <v>-206808.88</v>
      </c>
      <c r="P339" s="131">
        <v>1704192.75</v>
      </c>
      <c r="Q339" s="131">
        <f t="shared" si="0"/>
        <v>8470517.1699999999</v>
      </c>
      <c r="R339" s="131">
        <f t="shared" si="1"/>
        <v>11611113.060000001</v>
      </c>
      <c r="S339" s="155">
        <f>'PEG - Capital Costs'!AZ27</f>
        <v>11154005</v>
      </c>
      <c r="T339" s="155">
        <f t="shared" ref="T339:T343" si="53">Q339+S339</f>
        <v>19624522.170000002</v>
      </c>
      <c r="U339" s="131">
        <f t="shared" si="2"/>
        <v>0.83410302503758083</v>
      </c>
      <c r="AE339" s="13"/>
      <c r="AF339" s="13"/>
      <c r="AG339" s="13"/>
      <c r="AH339" s="13"/>
      <c r="AI339" s="13"/>
    </row>
    <row r="340" spans="1:35" ht="14.4">
      <c r="A340" s="126" t="s">
        <v>140</v>
      </c>
      <c r="B340" s="127">
        <v>2020</v>
      </c>
      <c r="C340" s="127">
        <v>74409208.760000005</v>
      </c>
      <c r="D340" s="127">
        <v>13928756.24</v>
      </c>
      <c r="E340" s="127">
        <v>-74409208.760000005</v>
      </c>
      <c r="F340" s="127">
        <v>-1593720.1109</v>
      </c>
      <c r="G340" s="127">
        <v>-1187519.7807976</v>
      </c>
      <c r="H340" s="127">
        <v>-2395045.02018</v>
      </c>
      <c r="I340" s="127">
        <v>-4831809.4681500001</v>
      </c>
      <c r="J340" s="127">
        <v>-3335372.0729999999</v>
      </c>
      <c r="K340" s="127">
        <v>-1469832.64</v>
      </c>
      <c r="L340" s="127">
        <v>0</v>
      </c>
      <c r="M340" s="127">
        <v>-73692.789999999994</v>
      </c>
      <c r="N340" s="127">
        <v>-958235.64302760595</v>
      </c>
      <c r="O340" s="127">
        <v>-204393.21</v>
      </c>
      <c r="P340" s="127">
        <v>-1162628.8530276101</v>
      </c>
      <c r="Q340" s="127">
        <f t="shared" si="0"/>
        <v>8414374.2691275999</v>
      </c>
      <c r="R340" s="127">
        <f t="shared" si="1"/>
        <v>11749746.342127599</v>
      </c>
      <c r="S340" s="154">
        <f>'PEG - Capital Costs'!AZ28</f>
        <v>10718413</v>
      </c>
      <c r="T340" s="154">
        <f t="shared" si="53"/>
        <v>19132787.2691276</v>
      </c>
      <c r="U340" s="127">
        <f t="shared" si="2"/>
        <v>0.84356033946413567</v>
      </c>
      <c r="AE340" s="13"/>
      <c r="AF340" s="13"/>
      <c r="AG340" s="13"/>
      <c r="AH340" s="13"/>
      <c r="AI340" s="13"/>
    </row>
    <row r="341" spans="1:35" ht="14.4">
      <c r="A341" s="130" t="s">
        <v>140</v>
      </c>
      <c r="B341" s="131">
        <v>2021</v>
      </c>
      <c r="C341" s="131">
        <v>63719762.880000003</v>
      </c>
      <c r="D341" s="131">
        <v>16373496.029999999</v>
      </c>
      <c r="E341" s="131">
        <v>-63719762.920000002</v>
      </c>
      <c r="F341" s="131">
        <v>3439235.88</v>
      </c>
      <c r="G341" s="131">
        <v>-1140291.76</v>
      </c>
      <c r="H341" s="131">
        <v>-2493821.56</v>
      </c>
      <c r="I341" s="131">
        <v>-4986558.58</v>
      </c>
      <c r="J341" s="131">
        <v>-3723957.4</v>
      </c>
      <c r="K341" s="131">
        <v>-1555965.83</v>
      </c>
      <c r="L341" s="131">
        <v>-161433</v>
      </c>
      <c r="M341" s="131">
        <v>45927.95</v>
      </c>
      <c r="N341" s="131">
        <v>5796631.6899999902</v>
      </c>
      <c r="O341" s="131">
        <v>127385.05</v>
      </c>
      <c r="P341" s="131">
        <v>5924016.73999999</v>
      </c>
      <c r="Q341" s="131">
        <f t="shared" si="0"/>
        <v>8620671.9000000004</v>
      </c>
      <c r="R341" s="131">
        <f t="shared" si="1"/>
        <v>12344629.300000001</v>
      </c>
      <c r="S341" s="155">
        <f>'PEG - Capital Costs'!AZ29</f>
        <v>10835020</v>
      </c>
      <c r="T341" s="155">
        <f t="shared" si="53"/>
        <v>19455691.899999999</v>
      </c>
      <c r="U341" s="131">
        <f t="shared" si="2"/>
        <v>0.75393973757234312</v>
      </c>
      <c r="AE341" s="13"/>
      <c r="AF341" s="13"/>
      <c r="AG341" s="13"/>
      <c r="AH341" s="13"/>
      <c r="AI341" s="13"/>
    </row>
    <row r="342" spans="1:35" ht="14.4">
      <c r="A342" s="126" t="s">
        <v>140</v>
      </c>
      <c r="B342" s="127">
        <v>2022</v>
      </c>
      <c r="C342" s="127">
        <v>61687650.710000001</v>
      </c>
      <c r="D342" s="127">
        <v>16306899.41</v>
      </c>
      <c r="E342" s="127">
        <v>-61687650.43</v>
      </c>
      <c r="F342" s="127">
        <v>5948573.9199999999</v>
      </c>
      <c r="G342" s="127">
        <v>-989713.36</v>
      </c>
      <c r="H342" s="127">
        <v>-2586598.0099999998</v>
      </c>
      <c r="I342" s="127">
        <v>-5460390.7599999998</v>
      </c>
      <c r="J342" s="127">
        <v>-3711167.4</v>
      </c>
      <c r="K342" s="127">
        <v>-1477460.03</v>
      </c>
      <c r="L342" s="127">
        <v>-454138.53</v>
      </c>
      <c r="M342" s="127">
        <v>489392.99</v>
      </c>
      <c r="N342" s="127">
        <v>8065398.51000001</v>
      </c>
      <c r="O342" s="127">
        <v>1357373.01</v>
      </c>
      <c r="P342" s="127">
        <v>9422771.5200000107</v>
      </c>
      <c r="Q342" s="127">
        <f t="shared" si="0"/>
        <v>9036702.129999999</v>
      </c>
      <c r="R342" s="127">
        <f t="shared" si="1"/>
        <v>12747869.529999999</v>
      </c>
      <c r="S342" s="154">
        <f>'PEG - Capital Costs'!AZ30</f>
        <v>12798000</v>
      </c>
      <c r="T342" s="154">
        <f t="shared" si="53"/>
        <v>21834702.129999999</v>
      </c>
      <c r="U342" s="127">
        <f t="shared" si="2"/>
        <v>0.78174698999998304</v>
      </c>
      <c r="AE342" s="13"/>
      <c r="AF342" s="13"/>
      <c r="AG342" s="13"/>
      <c r="AH342" s="13"/>
      <c r="AI342" s="13"/>
    </row>
    <row r="343" spans="1:35" ht="14.4">
      <c r="A343" s="130" t="s">
        <v>140</v>
      </c>
      <c r="B343" s="131">
        <v>2023</v>
      </c>
      <c r="C343" s="131">
        <v>60087567.850000001</v>
      </c>
      <c r="D343" s="131">
        <v>16506110.25</v>
      </c>
      <c r="E343" s="131">
        <v>-60088163.719999999</v>
      </c>
      <c r="F343" s="131">
        <v>311117.49</v>
      </c>
      <c r="G343" s="131">
        <v>-1206649.07</v>
      </c>
      <c r="H343" s="131">
        <v>-2378751.15</v>
      </c>
      <c r="I343" s="131">
        <v>-5278923.1900000004</v>
      </c>
      <c r="J343" s="131">
        <v>-4014652.7</v>
      </c>
      <c r="K343" s="131">
        <v>-1513882.93</v>
      </c>
      <c r="L343" s="131">
        <v>-85085</v>
      </c>
      <c r="M343" s="131">
        <v>-19723.16</v>
      </c>
      <c r="N343" s="131">
        <v>2318964.6699999901</v>
      </c>
      <c r="O343" s="131">
        <v>-54703.839999999997</v>
      </c>
      <c r="P343" s="131">
        <v>2264260.8299999898</v>
      </c>
      <c r="Q343" s="131">
        <f t="shared" si="0"/>
        <v>8864323.4100000001</v>
      </c>
      <c r="R343" s="131">
        <f t="shared" si="1"/>
        <v>12878976.109999999</v>
      </c>
      <c r="S343" s="155">
        <f>'PEG - Capital Costs'!AZ31</f>
        <v>15406223</v>
      </c>
      <c r="T343" s="155">
        <f t="shared" si="53"/>
        <v>24270546.41</v>
      </c>
      <c r="U343" s="131">
        <f t="shared" si="2"/>
        <v>0.78025506403000067</v>
      </c>
      <c r="AE343" s="13"/>
      <c r="AF343" s="13"/>
      <c r="AG343" s="13"/>
      <c r="AH343" s="13"/>
      <c r="AI343" s="13"/>
    </row>
    <row r="344" spans="1:35" ht="14.4">
      <c r="A344" s="126" t="s">
        <v>141</v>
      </c>
      <c r="B344" s="127">
        <v>2015</v>
      </c>
      <c r="C344" s="127">
        <v>14422962.720000001</v>
      </c>
      <c r="D344" s="127">
        <v>2799779.05</v>
      </c>
      <c r="E344" s="127">
        <v>-14422962.720000001</v>
      </c>
      <c r="F344" s="127">
        <v>390768.22</v>
      </c>
      <c r="G344" s="127">
        <v>-589861.97</v>
      </c>
      <c r="H344" s="127">
        <v>-445341.98</v>
      </c>
      <c r="I344" s="127">
        <v>-1358261.6</v>
      </c>
      <c r="J344" s="127">
        <v>-368227.96</v>
      </c>
      <c r="K344" s="127">
        <v>-185368.86</v>
      </c>
      <c r="L344" s="127">
        <v>-43780</v>
      </c>
      <c r="M344" s="127">
        <v>3079</v>
      </c>
      <c r="N344" s="127">
        <v>202783.899999999</v>
      </c>
      <c r="O344" s="127"/>
      <c r="P344" s="127">
        <v>202783.899999999</v>
      </c>
      <c r="Q344" s="127">
        <f t="shared" si="0"/>
        <v>2393465.5499999998</v>
      </c>
      <c r="R344" s="127">
        <f t="shared" si="1"/>
        <v>2761693.51</v>
      </c>
      <c r="S344" s="127"/>
      <c r="T344" s="127"/>
      <c r="U344" s="127">
        <f t="shared" si="2"/>
        <v>0.98639694800202182</v>
      </c>
      <c r="AE344" s="13"/>
      <c r="AF344" s="13"/>
      <c r="AG344" s="13"/>
      <c r="AH344" s="13"/>
      <c r="AI344" s="13"/>
    </row>
    <row r="345" spans="1:35" ht="14.4">
      <c r="A345" s="130" t="s">
        <v>141</v>
      </c>
      <c r="B345" s="131">
        <v>2016</v>
      </c>
      <c r="C345" s="131">
        <v>15960444.98</v>
      </c>
      <c r="D345" s="131">
        <v>2848326</v>
      </c>
      <c r="E345" s="131">
        <v>-15960444.98</v>
      </c>
      <c r="F345" s="131">
        <v>367405.93</v>
      </c>
      <c r="G345" s="131">
        <v>-622387.89</v>
      </c>
      <c r="H345" s="131">
        <v>-496255.17</v>
      </c>
      <c r="I345" s="131">
        <v>-1389372.09</v>
      </c>
      <c r="J345" s="131">
        <v>-380214.08</v>
      </c>
      <c r="K345" s="131">
        <v>-177234.28</v>
      </c>
      <c r="L345" s="131">
        <v>-29370</v>
      </c>
      <c r="M345" s="131">
        <v>9233</v>
      </c>
      <c r="N345" s="131">
        <v>130131.42</v>
      </c>
      <c r="O345" s="131">
        <v>0</v>
      </c>
      <c r="P345" s="131">
        <v>130131.42</v>
      </c>
      <c r="Q345" s="131">
        <f t="shared" si="0"/>
        <v>2508015.1500000004</v>
      </c>
      <c r="R345" s="131">
        <f t="shared" si="1"/>
        <v>2888229.2300000004</v>
      </c>
      <c r="S345" s="131"/>
      <c r="T345" s="131"/>
      <c r="U345" s="131">
        <f t="shared" si="2"/>
        <v>1.0140093619901656</v>
      </c>
      <c r="AE345" s="13"/>
      <c r="AF345" s="13"/>
      <c r="AG345" s="13"/>
      <c r="AH345" s="13"/>
      <c r="AI345" s="13"/>
    </row>
    <row r="346" spans="1:35" ht="14.4">
      <c r="A346" s="126" t="s">
        <v>141</v>
      </c>
      <c r="B346" s="127">
        <v>2017</v>
      </c>
      <c r="C346" s="127">
        <v>14483857.029999999</v>
      </c>
      <c r="D346" s="127">
        <v>3085110.88</v>
      </c>
      <c r="E346" s="127">
        <v>-14483857.029999999</v>
      </c>
      <c r="F346" s="127">
        <v>418474.42</v>
      </c>
      <c r="G346" s="127">
        <v>-734008.73</v>
      </c>
      <c r="H346" s="127">
        <v>-495809.71</v>
      </c>
      <c r="I346" s="127">
        <v>-1462434.85</v>
      </c>
      <c r="J346" s="127">
        <v>-414285.31</v>
      </c>
      <c r="K346" s="127">
        <v>-148829.24</v>
      </c>
      <c r="L346" s="127">
        <v>-40563</v>
      </c>
      <c r="M346" s="127">
        <v>1195</v>
      </c>
      <c r="N346" s="127">
        <v>208849.46000000101</v>
      </c>
      <c r="O346" s="127">
        <v>0</v>
      </c>
      <c r="P346" s="127">
        <v>208849.46000000101</v>
      </c>
      <c r="Q346" s="127">
        <f t="shared" si="0"/>
        <v>2692253.29</v>
      </c>
      <c r="R346" s="127">
        <f t="shared" si="1"/>
        <v>3106538.6</v>
      </c>
      <c r="S346" s="127"/>
      <c r="T346" s="127"/>
      <c r="U346" s="127">
        <f t="shared" si="2"/>
        <v>1.0069455267034033</v>
      </c>
      <c r="AE346" s="13"/>
      <c r="AF346" s="13"/>
      <c r="AG346" s="13"/>
      <c r="AH346" s="13"/>
      <c r="AI346" s="13"/>
    </row>
    <row r="347" spans="1:35" ht="14.4">
      <c r="A347" s="130" t="s">
        <v>141</v>
      </c>
      <c r="B347" s="131">
        <v>2018</v>
      </c>
      <c r="C347" s="131">
        <v>13851539.810000001</v>
      </c>
      <c r="D347" s="131">
        <v>3228658.28</v>
      </c>
      <c r="E347" s="131">
        <v>-13851539.810000001</v>
      </c>
      <c r="F347" s="131">
        <v>469470.05</v>
      </c>
      <c r="G347" s="131">
        <v>-888480.84</v>
      </c>
      <c r="H347" s="131">
        <v>-490704.5</v>
      </c>
      <c r="I347" s="131">
        <v>-1310653.1599999999</v>
      </c>
      <c r="J347" s="131">
        <v>-420377.88</v>
      </c>
      <c r="K347" s="131">
        <v>-151906.44</v>
      </c>
      <c r="L347" s="131">
        <v>-61321</v>
      </c>
      <c r="M347" s="131">
        <v>-35364</v>
      </c>
      <c r="N347" s="131">
        <v>339320.50999999902</v>
      </c>
      <c r="O347" s="131">
        <v>-76456</v>
      </c>
      <c r="P347" s="131">
        <v>262864.50999999902</v>
      </c>
      <c r="Q347" s="131">
        <f t="shared" si="0"/>
        <v>2689838.5</v>
      </c>
      <c r="R347" s="131">
        <f t="shared" si="1"/>
        <v>3110216.38</v>
      </c>
      <c r="S347" s="131"/>
      <c r="T347" s="131"/>
      <c r="U347" s="131">
        <f t="shared" si="2"/>
        <v>0.96331544259927071</v>
      </c>
      <c r="AE347" s="13"/>
      <c r="AF347" s="13"/>
      <c r="AG347" s="13"/>
      <c r="AH347" s="13"/>
      <c r="AI347" s="13"/>
    </row>
    <row r="348" spans="1:35" ht="14.4">
      <c r="A348" s="126" t="s">
        <v>141</v>
      </c>
      <c r="B348" s="127">
        <v>2019</v>
      </c>
      <c r="C348" s="127">
        <v>14268224.460000001</v>
      </c>
      <c r="D348" s="127">
        <v>3273093.77</v>
      </c>
      <c r="E348" s="127">
        <v>-14268224.460000001</v>
      </c>
      <c r="F348" s="127">
        <v>450280.85</v>
      </c>
      <c r="G348" s="127">
        <v>-927457.79</v>
      </c>
      <c r="H348" s="127">
        <v>-488483.64</v>
      </c>
      <c r="I348" s="127">
        <v>-1360609.71</v>
      </c>
      <c r="J348" s="127">
        <v>-365511.67999999999</v>
      </c>
      <c r="K348" s="127">
        <v>-154872.03</v>
      </c>
      <c r="L348" s="127">
        <v>-46018</v>
      </c>
      <c r="M348" s="127">
        <v>-4400</v>
      </c>
      <c r="N348" s="127">
        <v>376021.77</v>
      </c>
      <c r="O348" s="127">
        <v>0</v>
      </c>
      <c r="P348" s="127">
        <v>376021.77</v>
      </c>
      <c r="Q348" s="127">
        <f t="shared" si="0"/>
        <v>2776551.14</v>
      </c>
      <c r="R348" s="127">
        <f t="shared" si="1"/>
        <v>3142062.8200000003</v>
      </c>
      <c r="S348" s="154">
        <f>'PEG - Capital Costs'!BA27</f>
        <v>1483588</v>
      </c>
      <c r="T348" s="154">
        <f t="shared" ref="T348:T352" si="54">Q348+S348</f>
        <v>4260139.1400000006</v>
      </c>
      <c r="U348" s="127">
        <f t="shared" si="2"/>
        <v>0.95996724835659086</v>
      </c>
      <c r="AE348" s="13"/>
      <c r="AF348" s="13"/>
      <c r="AG348" s="13"/>
      <c r="AH348" s="13"/>
      <c r="AI348" s="13"/>
    </row>
    <row r="349" spans="1:35" ht="14.4">
      <c r="A349" s="130" t="s">
        <v>141</v>
      </c>
      <c r="B349" s="131">
        <v>2020</v>
      </c>
      <c r="C349" s="131">
        <v>15224943.85</v>
      </c>
      <c r="D349" s="131">
        <v>3279059.1</v>
      </c>
      <c r="E349" s="131">
        <v>-15224943.85</v>
      </c>
      <c r="F349" s="131">
        <v>365099.47</v>
      </c>
      <c r="G349" s="131">
        <v>-852225.93</v>
      </c>
      <c r="H349" s="131">
        <v>-639441.4</v>
      </c>
      <c r="I349" s="131">
        <v>-1271809.03</v>
      </c>
      <c r="J349" s="131">
        <v>-368396.73</v>
      </c>
      <c r="K349" s="131">
        <v>-139448.39000000001</v>
      </c>
      <c r="L349" s="131">
        <v>-40990</v>
      </c>
      <c r="M349" s="131">
        <v>-8065</v>
      </c>
      <c r="N349" s="131">
        <v>323782.08999999898</v>
      </c>
      <c r="O349" s="131">
        <v>-38464</v>
      </c>
      <c r="P349" s="131">
        <v>285318.08999999898</v>
      </c>
      <c r="Q349" s="131">
        <f t="shared" si="0"/>
        <v>2763476.3600000003</v>
      </c>
      <c r="R349" s="131">
        <f t="shared" si="1"/>
        <v>3131873.0900000003</v>
      </c>
      <c r="S349" s="155">
        <f>'PEG - Capital Costs'!BA28</f>
        <v>1409058</v>
      </c>
      <c r="T349" s="155">
        <f t="shared" si="54"/>
        <v>4172534.3600000003</v>
      </c>
      <c r="U349" s="131">
        <f t="shared" si="2"/>
        <v>0.95511334028715744</v>
      </c>
      <c r="AE349" s="13"/>
      <c r="AF349" s="13"/>
      <c r="AG349" s="13"/>
      <c r="AH349" s="13"/>
      <c r="AI349" s="13"/>
    </row>
    <row r="350" spans="1:35" ht="14.4">
      <c r="A350" s="126" t="s">
        <v>141</v>
      </c>
      <c r="B350" s="127">
        <v>2021</v>
      </c>
      <c r="C350" s="127">
        <v>13321672.84</v>
      </c>
      <c r="D350" s="127">
        <v>3348462.27</v>
      </c>
      <c r="E350" s="127">
        <v>-13321672.84</v>
      </c>
      <c r="F350" s="127">
        <v>339774.42</v>
      </c>
      <c r="G350" s="127">
        <v>-930035.46</v>
      </c>
      <c r="H350" s="127">
        <v>-536319.71</v>
      </c>
      <c r="I350" s="127">
        <v>-1283565.94</v>
      </c>
      <c r="J350" s="127">
        <v>-376370.19</v>
      </c>
      <c r="K350" s="127">
        <v>-132388.96</v>
      </c>
      <c r="L350" s="127">
        <v>-50872</v>
      </c>
      <c r="M350" s="127">
        <v>-5538</v>
      </c>
      <c r="N350" s="127">
        <v>373146.43</v>
      </c>
      <c r="O350" s="127">
        <v>0</v>
      </c>
      <c r="P350" s="127">
        <v>373146.43</v>
      </c>
      <c r="Q350" s="127">
        <f t="shared" si="0"/>
        <v>2749921.11</v>
      </c>
      <c r="R350" s="127">
        <f t="shared" si="1"/>
        <v>3126291.3</v>
      </c>
      <c r="S350" s="154">
        <f>'PEG - Capital Costs'!BA29</f>
        <v>1388911</v>
      </c>
      <c r="T350" s="154">
        <f t="shared" si="54"/>
        <v>4138832.11</v>
      </c>
      <c r="U350" s="127">
        <f t="shared" si="2"/>
        <v>0.93364985115988774</v>
      </c>
      <c r="AE350" s="13"/>
      <c r="AF350" s="13"/>
      <c r="AG350" s="13"/>
      <c r="AH350" s="13"/>
      <c r="AI350" s="13"/>
    </row>
    <row r="351" spans="1:35" ht="14.4">
      <c r="A351" s="130" t="s">
        <v>141</v>
      </c>
      <c r="B351" s="131">
        <v>2022</v>
      </c>
      <c r="C351" s="131">
        <v>13380653.92</v>
      </c>
      <c r="D351" s="131">
        <v>3434730.64</v>
      </c>
      <c r="E351" s="131">
        <v>-13380653.92</v>
      </c>
      <c r="F351" s="131">
        <v>356454.22</v>
      </c>
      <c r="G351" s="131">
        <v>-919277.57</v>
      </c>
      <c r="H351" s="131">
        <v>-702981.43</v>
      </c>
      <c r="I351" s="131">
        <v>-1291122.6200000001</v>
      </c>
      <c r="J351" s="131">
        <v>-385746.62</v>
      </c>
      <c r="K351" s="131">
        <v>-132629.32</v>
      </c>
      <c r="L351" s="131">
        <v>-11637</v>
      </c>
      <c r="M351" s="131">
        <v>-4083</v>
      </c>
      <c r="N351" s="131">
        <v>343707.29999999801</v>
      </c>
      <c r="O351" s="131">
        <v>0</v>
      </c>
      <c r="P351" s="131">
        <v>343707.29999999801</v>
      </c>
      <c r="Q351" s="131">
        <f t="shared" si="0"/>
        <v>2913381.62</v>
      </c>
      <c r="R351" s="131">
        <f t="shared" si="1"/>
        <v>3299128.24</v>
      </c>
      <c r="S351" s="155">
        <f>'PEG - Capital Costs'!BA30</f>
        <v>1521717</v>
      </c>
      <c r="T351" s="155">
        <f t="shared" si="54"/>
        <v>4435098.62</v>
      </c>
      <c r="U351" s="131">
        <f t="shared" si="2"/>
        <v>0.96052022291913997</v>
      </c>
      <c r="AE351" s="13"/>
      <c r="AF351" s="13"/>
      <c r="AG351" s="13"/>
      <c r="AH351" s="13"/>
      <c r="AI351" s="13"/>
    </row>
    <row r="352" spans="1:35" ht="14.4">
      <c r="A352" s="126" t="s">
        <v>141</v>
      </c>
      <c r="B352" s="127">
        <v>2023</v>
      </c>
      <c r="C352" s="127">
        <v>13130290.279999999</v>
      </c>
      <c r="D352" s="127">
        <v>3570276.92</v>
      </c>
      <c r="E352" s="127">
        <v>-13130290.279999999</v>
      </c>
      <c r="F352" s="127">
        <v>403738.71</v>
      </c>
      <c r="G352" s="127">
        <v>-1025060.36</v>
      </c>
      <c r="H352" s="127">
        <v>-743961.7</v>
      </c>
      <c r="I352" s="127">
        <v>-1469851.16</v>
      </c>
      <c r="J352" s="127">
        <v>-371091.28</v>
      </c>
      <c r="K352" s="127">
        <v>-172019.35</v>
      </c>
      <c r="L352" s="127">
        <v>-2236</v>
      </c>
      <c r="M352" s="127">
        <v>-21055</v>
      </c>
      <c r="N352" s="127">
        <v>168740.78</v>
      </c>
      <c r="O352" s="127">
        <v>146093</v>
      </c>
      <c r="P352" s="127">
        <v>314833.78000000003</v>
      </c>
      <c r="Q352" s="127">
        <f t="shared" si="0"/>
        <v>3238873.2199999997</v>
      </c>
      <c r="R352" s="127">
        <f t="shared" si="1"/>
        <v>3609964.5</v>
      </c>
      <c r="S352" s="154">
        <f>'PEG - Capital Costs'!BA31</f>
        <v>1744750</v>
      </c>
      <c r="T352" s="154">
        <f t="shared" si="54"/>
        <v>4983623.22</v>
      </c>
      <c r="U352" s="127">
        <f t="shared" si="2"/>
        <v>1.0111161069265182</v>
      </c>
      <c r="AE352" s="13"/>
      <c r="AF352" s="13"/>
      <c r="AG352" s="13"/>
      <c r="AH352" s="13"/>
      <c r="AI352" s="13"/>
    </row>
    <row r="353" spans="1:35" ht="14.4">
      <c r="A353" s="130" t="s">
        <v>142</v>
      </c>
      <c r="B353" s="131">
        <v>2015</v>
      </c>
      <c r="C353" s="131">
        <v>170915014.75</v>
      </c>
      <c r="D353" s="131">
        <v>37153169.609999999</v>
      </c>
      <c r="E353" s="131">
        <v>-170915014.75</v>
      </c>
      <c r="F353" s="131">
        <v>2146151.86</v>
      </c>
      <c r="G353" s="131">
        <v>-7512896.3200000003</v>
      </c>
      <c r="H353" s="131">
        <v>-2309943.91</v>
      </c>
      <c r="I353" s="131">
        <v>-8326361.9500000002</v>
      </c>
      <c r="J353" s="131">
        <v>-8545048.0899999999</v>
      </c>
      <c r="K353" s="131">
        <v>-6031002.4199999999</v>
      </c>
      <c r="L353" s="131">
        <v>35752</v>
      </c>
      <c r="M353" s="131">
        <v>-215022</v>
      </c>
      <c r="N353" s="131">
        <v>6394798.7800000096</v>
      </c>
      <c r="O353" s="131"/>
      <c r="P353" s="131">
        <v>6394798.7800000096</v>
      </c>
      <c r="Q353" s="131">
        <f t="shared" si="0"/>
        <v>18149202.18</v>
      </c>
      <c r="R353" s="131">
        <f t="shared" si="1"/>
        <v>26694250.27</v>
      </c>
      <c r="S353" s="131"/>
      <c r="T353" s="131"/>
      <c r="U353" s="131">
        <f t="shared" si="2"/>
        <v>0.71849186893640105</v>
      </c>
      <c r="AE353" s="13"/>
      <c r="AF353" s="13"/>
      <c r="AG353" s="13"/>
      <c r="AH353" s="13"/>
      <c r="AI353" s="13"/>
    </row>
    <row r="354" spans="1:35" ht="14.4">
      <c r="A354" s="126" t="s">
        <v>142</v>
      </c>
      <c r="B354" s="127">
        <v>2016</v>
      </c>
      <c r="C354" s="127">
        <v>193072811.43000001</v>
      </c>
      <c r="D354" s="127">
        <v>40372923.68</v>
      </c>
      <c r="E354" s="127">
        <v>-193072811.43000001</v>
      </c>
      <c r="F354" s="127">
        <v>2542944.23</v>
      </c>
      <c r="G354" s="127">
        <v>-7067861.6200000001</v>
      </c>
      <c r="H354" s="127">
        <v>-2181508.65</v>
      </c>
      <c r="I354" s="127">
        <v>-8730863.7100000009</v>
      </c>
      <c r="J354" s="127">
        <v>-8984647.0800000001</v>
      </c>
      <c r="K354" s="127">
        <v>-6066504.7300000004</v>
      </c>
      <c r="L354" s="127">
        <v>-1964000</v>
      </c>
      <c r="M354" s="127">
        <v>-63994.54</v>
      </c>
      <c r="N354" s="127">
        <v>7856487.5800000103</v>
      </c>
      <c r="O354" s="127">
        <v>-1043615</v>
      </c>
      <c r="P354" s="127">
        <v>6812872.5800000103</v>
      </c>
      <c r="Q354" s="127">
        <f t="shared" si="0"/>
        <v>17980233.98</v>
      </c>
      <c r="R354" s="127">
        <f t="shared" si="1"/>
        <v>26964881.060000002</v>
      </c>
      <c r="S354" s="127"/>
      <c r="T354" s="127"/>
      <c r="U354" s="127">
        <f t="shared" si="2"/>
        <v>0.66789517830629408</v>
      </c>
      <c r="AE354" s="13"/>
      <c r="AF354" s="13"/>
      <c r="AG354" s="13"/>
      <c r="AH354" s="13"/>
      <c r="AI354" s="13"/>
    </row>
    <row r="355" spans="1:35" ht="14.4">
      <c r="A355" s="130" t="s">
        <v>142</v>
      </c>
      <c r="B355" s="131">
        <v>2017</v>
      </c>
      <c r="C355" s="131">
        <v>178276122.31</v>
      </c>
      <c r="D355" s="131">
        <v>38898364.149999999</v>
      </c>
      <c r="E355" s="131">
        <v>-178276122.31</v>
      </c>
      <c r="F355" s="131">
        <v>2995571.54</v>
      </c>
      <c r="G355" s="131">
        <v>-7472834.96</v>
      </c>
      <c r="H355" s="131">
        <v>-1845104.61</v>
      </c>
      <c r="I355" s="131">
        <v>-9065613.8399999999</v>
      </c>
      <c r="J355" s="131">
        <v>-9156545.1999999993</v>
      </c>
      <c r="K355" s="131">
        <v>-5912616.7999999998</v>
      </c>
      <c r="L355" s="131">
        <v>-1013253</v>
      </c>
      <c r="M355" s="131">
        <v>-28000</v>
      </c>
      <c r="N355" s="131">
        <v>7399967.2800000003</v>
      </c>
      <c r="O355" s="131">
        <v>-356856.41</v>
      </c>
      <c r="P355" s="131">
        <v>7043110.8700000001</v>
      </c>
      <c r="Q355" s="131">
        <f t="shared" si="0"/>
        <v>18383553.41</v>
      </c>
      <c r="R355" s="131">
        <f t="shared" si="1"/>
        <v>27540098.609999999</v>
      </c>
      <c r="S355" s="131"/>
      <c r="T355" s="131"/>
      <c r="U355" s="131">
        <f t="shared" si="2"/>
        <v>0.70800146000484188</v>
      </c>
      <c r="AE355" s="13"/>
      <c r="AF355" s="13"/>
      <c r="AG355" s="13"/>
      <c r="AH355" s="13"/>
      <c r="AI355" s="13"/>
    </row>
    <row r="356" spans="1:35" ht="14.4">
      <c r="A356" s="126" t="s">
        <v>142</v>
      </c>
      <c r="B356" s="127">
        <v>2018</v>
      </c>
      <c r="C356" s="127">
        <v>179109021.66999999</v>
      </c>
      <c r="D356" s="127">
        <v>40900144.520000003</v>
      </c>
      <c r="E356" s="127">
        <v>-179109021.68000001</v>
      </c>
      <c r="F356" s="127">
        <v>2699768.31</v>
      </c>
      <c r="G356" s="127">
        <v>-7586847.2000000002</v>
      </c>
      <c r="H356" s="127">
        <v>-1918038.57</v>
      </c>
      <c r="I356" s="127">
        <v>-9282972.1600000001</v>
      </c>
      <c r="J356" s="127">
        <v>-9123190.0500000007</v>
      </c>
      <c r="K356" s="127">
        <v>-5961111.5099999998</v>
      </c>
      <c r="L356" s="127">
        <v>-802758.34</v>
      </c>
      <c r="M356" s="127">
        <v>-69292.19</v>
      </c>
      <c r="N356" s="127">
        <v>8855702.7999999896</v>
      </c>
      <c r="O356" s="127">
        <v>717300</v>
      </c>
      <c r="P356" s="127">
        <v>9573002.7999999896</v>
      </c>
      <c r="Q356" s="127">
        <f t="shared" si="0"/>
        <v>18787857.93</v>
      </c>
      <c r="R356" s="127">
        <f t="shared" si="1"/>
        <v>27911047.98</v>
      </c>
      <c r="S356" s="127"/>
      <c r="T356" s="127"/>
      <c r="U356" s="127">
        <f t="shared" si="2"/>
        <v>0.68241929967635229</v>
      </c>
      <c r="AE356" s="13"/>
      <c r="AF356" s="13"/>
      <c r="AG356" s="13"/>
      <c r="AH356" s="13"/>
      <c r="AI356" s="13"/>
    </row>
    <row r="357" spans="1:35" ht="14.4">
      <c r="A357" s="130" t="s">
        <v>142</v>
      </c>
      <c r="B357" s="131">
        <v>2019</v>
      </c>
      <c r="C357" s="131">
        <v>170875496.24000001</v>
      </c>
      <c r="D357" s="131">
        <v>41576490.060000002</v>
      </c>
      <c r="E357" s="131">
        <v>-170875496.22999999</v>
      </c>
      <c r="F357" s="131">
        <v>2335557.94</v>
      </c>
      <c r="G357" s="131">
        <v>-7407140.0099999998</v>
      </c>
      <c r="H357" s="131">
        <v>-1279543.99</v>
      </c>
      <c r="I357" s="131">
        <v>-10066281.710000001</v>
      </c>
      <c r="J357" s="131">
        <v>-10249156.48</v>
      </c>
      <c r="K357" s="131">
        <v>-5910826.3300000001</v>
      </c>
      <c r="L357" s="131">
        <v>-748373</v>
      </c>
      <c r="M357" s="131">
        <v>-448674</v>
      </c>
      <c r="N357" s="131">
        <v>7802052.4900000198</v>
      </c>
      <c r="O357" s="131">
        <v>-591945.81000000006</v>
      </c>
      <c r="P357" s="131">
        <v>7210106.6800000202</v>
      </c>
      <c r="Q357" s="131">
        <f t="shared" si="0"/>
        <v>18752965.710000001</v>
      </c>
      <c r="R357" s="131">
        <f t="shared" si="1"/>
        <v>29002122.190000001</v>
      </c>
      <c r="S357" s="155">
        <f>'PEG - Capital Costs'!BB27</f>
        <v>35941071</v>
      </c>
      <c r="T357" s="155">
        <f t="shared" ref="T357:T361" si="55">Q357+S357</f>
        <v>54694036.710000001</v>
      </c>
      <c r="U357" s="131">
        <f t="shared" si="2"/>
        <v>0.69756062015207065</v>
      </c>
      <c r="AE357" s="13"/>
      <c r="AF357" s="13"/>
      <c r="AG357" s="13"/>
      <c r="AH357" s="13"/>
      <c r="AI357" s="13"/>
    </row>
    <row r="358" spans="1:35" ht="14.4">
      <c r="A358" s="126" t="s">
        <v>142</v>
      </c>
      <c r="B358" s="127">
        <v>2020</v>
      </c>
      <c r="C358" s="127">
        <v>213190150.90000001</v>
      </c>
      <c r="D358" s="127">
        <v>42017349.469999999</v>
      </c>
      <c r="E358" s="127">
        <v>-213190265.52000001</v>
      </c>
      <c r="F358" s="127">
        <v>2170409.7400000002</v>
      </c>
      <c r="G358" s="127">
        <v>-7965986.54</v>
      </c>
      <c r="H358" s="127">
        <v>-1520307.4</v>
      </c>
      <c r="I358" s="127">
        <v>-9660304.7899999991</v>
      </c>
      <c r="J358" s="127">
        <v>-11323132.689999999</v>
      </c>
      <c r="K358" s="127">
        <v>-5809295.8700000001</v>
      </c>
      <c r="L358" s="127">
        <v>-1091452</v>
      </c>
      <c r="M358" s="127">
        <v>41479</v>
      </c>
      <c r="N358" s="127">
        <v>6858644.2999999998</v>
      </c>
      <c r="O358" s="127">
        <v>-182178.66</v>
      </c>
      <c r="P358" s="127">
        <v>6676465.6399999997</v>
      </c>
      <c r="Q358" s="127">
        <f t="shared" si="0"/>
        <v>19146598.729999997</v>
      </c>
      <c r="R358" s="127">
        <f t="shared" si="1"/>
        <v>30469731.419999994</v>
      </c>
      <c r="S358" s="154">
        <f>'PEG - Capital Costs'!BB28</f>
        <v>34580796</v>
      </c>
      <c r="T358" s="154">
        <f t="shared" si="55"/>
        <v>53727394.729999997</v>
      </c>
      <c r="U358" s="127">
        <f t="shared" si="2"/>
        <v>0.72517024049208778</v>
      </c>
      <c r="AE358" s="13"/>
      <c r="AF358" s="13"/>
      <c r="AG358" s="13"/>
      <c r="AH358" s="13"/>
      <c r="AI358" s="13"/>
    </row>
    <row r="359" spans="1:35" ht="14.4">
      <c r="A359" s="130" t="s">
        <v>142</v>
      </c>
      <c r="B359" s="131">
        <v>2021</v>
      </c>
      <c r="C359" s="131">
        <v>179042015.86000001</v>
      </c>
      <c r="D359" s="131">
        <v>42558671.82</v>
      </c>
      <c r="E359" s="131">
        <v>-179042016.81</v>
      </c>
      <c r="F359" s="131">
        <v>2890805.92</v>
      </c>
      <c r="G359" s="131">
        <v>-8374719.4900000002</v>
      </c>
      <c r="H359" s="131">
        <v>-1797643.52</v>
      </c>
      <c r="I359" s="131">
        <v>-9383891.6600000001</v>
      </c>
      <c r="J359" s="131">
        <v>-11795760.720000001</v>
      </c>
      <c r="K359" s="131">
        <v>-5846903.2999999998</v>
      </c>
      <c r="L359" s="131">
        <v>-601600</v>
      </c>
      <c r="M359" s="131">
        <v>316410</v>
      </c>
      <c r="N359" s="131">
        <v>7965368.0999999996</v>
      </c>
      <c r="O359" s="131">
        <v>622030</v>
      </c>
      <c r="P359" s="131">
        <v>8587398.0999999996</v>
      </c>
      <c r="Q359" s="131">
        <f t="shared" si="0"/>
        <v>19556254.670000002</v>
      </c>
      <c r="R359" s="131">
        <f t="shared" si="1"/>
        <v>31352015.390000001</v>
      </c>
      <c r="S359" s="155">
        <f>'PEG - Capital Costs'!BB29</f>
        <v>34912249</v>
      </c>
      <c r="T359" s="155">
        <f t="shared" si="55"/>
        <v>54468503.670000002</v>
      </c>
      <c r="U359" s="131">
        <f t="shared" si="2"/>
        <v>0.73667748661428978</v>
      </c>
      <c r="AE359" s="13"/>
      <c r="AF359" s="13"/>
      <c r="AG359" s="13"/>
      <c r="AH359" s="13"/>
      <c r="AI359" s="13"/>
    </row>
    <row r="360" spans="1:35" ht="14.4">
      <c r="A360" s="126" t="s">
        <v>142</v>
      </c>
      <c r="B360" s="127">
        <v>2022</v>
      </c>
      <c r="C360" s="127">
        <v>182656956.56</v>
      </c>
      <c r="D360" s="127">
        <v>43616099.740000002</v>
      </c>
      <c r="E360" s="127">
        <v>-182656956.56</v>
      </c>
      <c r="F360" s="127">
        <v>3483246.84</v>
      </c>
      <c r="G360" s="127">
        <v>-8974378.8300000001</v>
      </c>
      <c r="H360" s="127">
        <v>-1884823.14</v>
      </c>
      <c r="I360" s="127">
        <v>-10774708.82</v>
      </c>
      <c r="J360" s="127">
        <v>-11682113.35</v>
      </c>
      <c r="K360" s="127">
        <v>-6726852.3899999997</v>
      </c>
      <c r="L360" s="127">
        <v>762381.48</v>
      </c>
      <c r="M360" s="127">
        <v>-116743</v>
      </c>
      <c r="N360" s="127">
        <v>7702108.5300000096</v>
      </c>
      <c r="O360" s="127">
        <v>2318337</v>
      </c>
      <c r="P360" s="127">
        <v>10020445.529999999</v>
      </c>
      <c r="Q360" s="127">
        <f t="shared" si="0"/>
        <v>21633910.789999999</v>
      </c>
      <c r="R360" s="127">
        <f t="shared" si="1"/>
        <v>33316024.140000001</v>
      </c>
      <c r="S360" s="154">
        <f>'PEG - Capital Costs'!BB30</f>
        <v>38703763</v>
      </c>
      <c r="T360" s="154">
        <f t="shared" si="55"/>
        <v>60337673.789999999</v>
      </c>
      <c r="U360" s="127">
        <f t="shared" si="2"/>
        <v>0.76384693584708863</v>
      </c>
      <c r="AE360" s="13"/>
      <c r="AF360" s="13"/>
      <c r="AG360" s="13"/>
      <c r="AH360" s="13"/>
      <c r="AI360" s="13"/>
    </row>
    <row r="361" spans="1:35" ht="14.4">
      <c r="A361" s="130" t="s">
        <v>142</v>
      </c>
      <c r="B361" s="131">
        <v>2023</v>
      </c>
      <c r="C361" s="131">
        <v>184716031.56</v>
      </c>
      <c r="D361" s="131">
        <v>46733240.340000004</v>
      </c>
      <c r="E361" s="131">
        <v>-184716031.56999999</v>
      </c>
      <c r="F361" s="131">
        <v>3419929.3</v>
      </c>
      <c r="G361" s="131">
        <v>-8646982.7200000007</v>
      </c>
      <c r="H361" s="131">
        <v>-2223116.98</v>
      </c>
      <c r="I361" s="131">
        <v>-10850398.48</v>
      </c>
      <c r="J361" s="131">
        <v>-11676648.9</v>
      </c>
      <c r="K361" s="131">
        <v>-6399960.9000000004</v>
      </c>
      <c r="L361" s="131">
        <v>-1885618.23</v>
      </c>
      <c r="M361" s="131">
        <v>905338</v>
      </c>
      <c r="N361" s="131">
        <v>9375781.4200000092</v>
      </c>
      <c r="O361" s="131">
        <v>0</v>
      </c>
      <c r="P361" s="131">
        <v>9375781.4200000092</v>
      </c>
      <c r="Q361" s="131">
        <f t="shared" si="0"/>
        <v>21720498.18</v>
      </c>
      <c r="R361" s="131">
        <f t="shared" si="1"/>
        <v>33397147.079999998</v>
      </c>
      <c r="S361" s="155">
        <f>'PEG - Capital Costs'!BB31</f>
        <v>47200783</v>
      </c>
      <c r="T361" s="155">
        <f t="shared" si="55"/>
        <v>68921281.180000007</v>
      </c>
      <c r="U361" s="131">
        <f t="shared" si="2"/>
        <v>0.71463367053139371</v>
      </c>
      <c r="AE361" s="13"/>
      <c r="AF361" s="13"/>
      <c r="AG361" s="13"/>
      <c r="AH361" s="13"/>
      <c r="AI361" s="13"/>
    </row>
    <row r="362" spans="1:35" ht="14.4">
      <c r="A362" s="126" t="s">
        <v>143</v>
      </c>
      <c r="B362" s="127">
        <v>2015</v>
      </c>
      <c r="C362" s="127">
        <v>29745383.780000001</v>
      </c>
      <c r="D362" s="127">
        <v>4751343.67</v>
      </c>
      <c r="E362" s="127">
        <v>-29745384.77</v>
      </c>
      <c r="F362" s="127">
        <v>231049.94</v>
      </c>
      <c r="G362" s="127">
        <v>-460635.23</v>
      </c>
      <c r="H362" s="127">
        <v>-500882.99</v>
      </c>
      <c r="I362" s="127">
        <v>-2331053.92</v>
      </c>
      <c r="J362" s="127">
        <v>-667675.11</v>
      </c>
      <c r="K362" s="127">
        <v>-370375.48</v>
      </c>
      <c r="L362" s="127">
        <v>-130026</v>
      </c>
      <c r="M362" s="127">
        <v>0</v>
      </c>
      <c r="N362" s="127">
        <v>521743.89000000397</v>
      </c>
      <c r="O362" s="127"/>
      <c r="P362" s="127">
        <v>521743.89000000397</v>
      </c>
      <c r="Q362" s="127">
        <f t="shared" si="0"/>
        <v>3292572.1399999997</v>
      </c>
      <c r="R362" s="127">
        <f t="shared" si="1"/>
        <v>3960247.2499999995</v>
      </c>
      <c r="S362" s="127"/>
      <c r="T362" s="127"/>
      <c r="U362" s="127">
        <f t="shared" si="2"/>
        <v>0.83350048429563495</v>
      </c>
      <c r="AE362" s="13"/>
      <c r="AF362" s="13"/>
      <c r="AG362" s="13"/>
      <c r="AH362" s="13"/>
      <c r="AI362" s="13"/>
    </row>
    <row r="363" spans="1:35" ht="14.4">
      <c r="A363" s="130" t="s">
        <v>143</v>
      </c>
      <c r="B363" s="131">
        <v>2016</v>
      </c>
      <c r="C363" s="131">
        <v>33273555.890000001</v>
      </c>
      <c r="D363" s="131">
        <v>4927421.09</v>
      </c>
      <c r="E363" s="131">
        <v>-33273555.93</v>
      </c>
      <c r="F363" s="131">
        <v>282580.73</v>
      </c>
      <c r="G363" s="131">
        <v>-406297.92</v>
      </c>
      <c r="H363" s="131">
        <v>-501000.79</v>
      </c>
      <c r="I363" s="131">
        <v>-2414908.21</v>
      </c>
      <c r="J363" s="131">
        <v>-651573.74</v>
      </c>
      <c r="K363" s="131">
        <v>-357891.58</v>
      </c>
      <c r="L363" s="131">
        <v>-135491</v>
      </c>
      <c r="M363" s="131">
        <v>0</v>
      </c>
      <c r="N363" s="131">
        <v>742838.54000000504</v>
      </c>
      <c r="O363" s="131">
        <v>0</v>
      </c>
      <c r="P363" s="131">
        <v>742838.54000000504</v>
      </c>
      <c r="Q363" s="131">
        <f t="shared" si="0"/>
        <v>3322206.92</v>
      </c>
      <c r="R363" s="131">
        <f t="shared" si="1"/>
        <v>3973780.66</v>
      </c>
      <c r="S363" s="131"/>
      <c r="T363" s="131"/>
      <c r="U363" s="131">
        <f t="shared" si="2"/>
        <v>0.80646256681098882</v>
      </c>
      <c r="AE363" s="13"/>
      <c r="AF363" s="13"/>
      <c r="AG363" s="13"/>
      <c r="AH363" s="13"/>
      <c r="AI363" s="13"/>
    </row>
    <row r="364" spans="1:35" ht="14.4">
      <c r="A364" s="126" t="s">
        <v>143</v>
      </c>
      <c r="B364" s="127">
        <v>2017</v>
      </c>
      <c r="C364" s="127">
        <v>29609584.460000001</v>
      </c>
      <c r="D364" s="127">
        <v>5232741.0999999996</v>
      </c>
      <c r="E364" s="127">
        <v>-29609584.449999999</v>
      </c>
      <c r="F364" s="127">
        <v>448758.73</v>
      </c>
      <c r="G364" s="127">
        <v>-446425.49</v>
      </c>
      <c r="H364" s="127">
        <v>-543005.65</v>
      </c>
      <c r="I364" s="127">
        <v>-2339468.5699999998</v>
      </c>
      <c r="J364" s="127">
        <v>-687935.13</v>
      </c>
      <c r="K364" s="127">
        <v>-408851.38</v>
      </c>
      <c r="L364" s="127">
        <v>-185662.61</v>
      </c>
      <c r="M364" s="127">
        <v>0</v>
      </c>
      <c r="N364" s="127">
        <v>1070151.01</v>
      </c>
      <c r="O364" s="127">
        <v>0</v>
      </c>
      <c r="P364" s="127">
        <v>1070151.01</v>
      </c>
      <c r="Q364" s="127">
        <f t="shared" si="0"/>
        <v>3328899.71</v>
      </c>
      <c r="R364" s="127">
        <f t="shared" si="1"/>
        <v>4016834.84</v>
      </c>
      <c r="S364" s="127"/>
      <c r="T364" s="127"/>
      <c r="U364" s="127">
        <f t="shared" si="2"/>
        <v>0.76763492846989889</v>
      </c>
      <c r="AE364" s="13"/>
      <c r="AF364" s="13"/>
      <c r="AG364" s="13"/>
      <c r="AH364" s="13"/>
      <c r="AI364" s="13"/>
    </row>
    <row r="365" spans="1:35" ht="14.4">
      <c r="A365" s="130" t="s">
        <v>143</v>
      </c>
      <c r="B365" s="131">
        <v>2018</v>
      </c>
      <c r="C365" s="131">
        <v>27833754.260000002</v>
      </c>
      <c r="D365" s="131">
        <v>5364768.3099999996</v>
      </c>
      <c r="E365" s="131">
        <v>-27833754.260000002</v>
      </c>
      <c r="F365" s="131">
        <v>288064.98</v>
      </c>
      <c r="G365" s="131">
        <v>-388461.35</v>
      </c>
      <c r="H365" s="131">
        <v>-366416.41</v>
      </c>
      <c r="I365" s="131">
        <v>-2464791.58</v>
      </c>
      <c r="J365" s="131">
        <v>-713570.99</v>
      </c>
      <c r="K365" s="131">
        <v>-425011.63</v>
      </c>
      <c r="L365" s="131">
        <v>-161711</v>
      </c>
      <c r="M365" s="131">
        <v>0</v>
      </c>
      <c r="N365" s="131">
        <v>1132870.33</v>
      </c>
      <c r="O365" s="131">
        <v>19504</v>
      </c>
      <c r="P365" s="131">
        <v>1152374.33</v>
      </c>
      <c r="Q365" s="131">
        <f t="shared" si="0"/>
        <v>3219669.34</v>
      </c>
      <c r="R365" s="131">
        <f t="shared" si="1"/>
        <v>3933240.33</v>
      </c>
      <c r="S365" s="131"/>
      <c r="T365" s="131"/>
      <c r="U365" s="131">
        <f t="shared" si="2"/>
        <v>0.73316126675375481</v>
      </c>
      <c r="AE365" s="13"/>
      <c r="AF365" s="13"/>
      <c r="AG365" s="13"/>
      <c r="AH365" s="13"/>
      <c r="AI365" s="13"/>
    </row>
    <row r="366" spans="1:35" ht="14.4">
      <c r="A366" s="126" t="s">
        <v>143</v>
      </c>
      <c r="B366" s="127">
        <v>2019</v>
      </c>
      <c r="C366" s="127">
        <v>29083782.039999999</v>
      </c>
      <c r="D366" s="127">
        <v>5416468.6699999999</v>
      </c>
      <c r="E366" s="127">
        <v>-29083782.09</v>
      </c>
      <c r="F366" s="127">
        <v>322296.51</v>
      </c>
      <c r="G366" s="127">
        <v>-525906.39</v>
      </c>
      <c r="H366" s="127">
        <v>-433084.58</v>
      </c>
      <c r="I366" s="127">
        <v>-2524845.44</v>
      </c>
      <c r="J366" s="127">
        <v>-831605.02</v>
      </c>
      <c r="K366" s="127">
        <v>-493412.62</v>
      </c>
      <c r="L366" s="127">
        <v>-28369.41</v>
      </c>
      <c r="M366" s="127">
        <v>0</v>
      </c>
      <c r="N366" s="127">
        <v>901541.67000000097</v>
      </c>
      <c r="O366" s="127">
        <v>0</v>
      </c>
      <c r="P366" s="127">
        <v>901541.67000000097</v>
      </c>
      <c r="Q366" s="127">
        <f t="shared" si="0"/>
        <v>3483836.41</v>
      </c>
      <c r="R366" s="127">
        <f t="shared" si="1"/>
        <v>4315441.43</v>
      </c>
      <c r="S366" s="154">
        <f>'PEG - Capital Costs'!BC27</f>
        <v>3763494</v>
      </c>
      <c r="T366" s="154">
        <f t="shared" ref="T366:T370" si="56">Q366+S366</f>
        <v>7247330.4100000001</v>
      </c>
      <c r="U366" s="127">
        <f t="shared" si="2"/>
        <v>0.79672600229403701</v>
      </c>
      <c r="AE366" s="13"/>
      <c r="AF366" s="13"/>
      <c r="AG366" s="13"/>
      <c r="AH366" s="13"/>
      <c r="AI366" s="13"/>
    </row>
    <row r="367" spans="1:35" ht="14.4">
      <c r="A367" s="130" t="s">
        <v>143</v>
      </c>
      <c r="B367" s="131">
        <v>2020</v>
      </c>
      <c r="C367" s="131">
        <v>32771802.5</v>
      </c>
      <c r="D367" s="131">
        <v>5549565.4400000004</v>
      </c>
      <c r="E367" s="131">
        <v>-32771802.460000001</v>
      </c>
      <c r="F367" s="131">
        <v>350390.96</v>
      </c>
      <c r="G367" s="131">
        <v>-607287.06000000006</v>
      </c>
      <c r="H367" s="131">
        <v>-200701.3</v>
      </c>
      <c r="I367" s="131">
        <v>-2436029.46</v>
      </c>
      <c r="J367" s="131">
        <v>-896454.03</v>
      </c>
      <c r="K367" s="131">
        <v>-476577.58</v>
      </c>
      <c r="L367" s="131">
        <v>-196389.43</v>
      </c>
      <c r="M367" s="131">
        <v>0</v>
      </c>
      <c r="N367" s="131">
        <v>1086517.58</v>
      </c>
      <c r="O367" s="131">
        <v>0</v>
      </c>
      <c r="P367" s="131">
        <v>1086517.58</v>
      </c>
      <c r="Q367" s="131">
        <f t="shared" si="0"/>
        <v>3244017.8200000003</v>
      </c>
      <c r="R367" s="131">
        <f t="shared" si="1"/>
        <v>4140471.8500000006</v>
      </c>
      <c r="S367" s="155">
        <f>'PEG - Capital Costs'!BC28</f>
        <v>3606292</v>
      </c>
      <c r="T367" s="155">
        <f t="shared" si="56"/>
        <v>6850309.8200000003</v>
      </c>
      <c r="U367" s="131">
        <f t="shared" si="2"/>
        <v>0.74608938209042908</v>
      </c>
      <c r="AE367" s="13"/>
      <c r="AF367" s="13"/>
      <c r="AG367" s="13"/>
      <c r="AH367" s="13"/>
      <c r="AI367" s="13"/>
    </row>
    <row r="368" spans="1:35" ht="14.4">
      <c r="A368" s="126" t="s">
        <v>143</v>
      </c>
      <c r="B368" s="127">
        <v>2021</v>
      </c>
      <c r="C368" s="127">
        <v>29029338.550000001</v>
      </c>
      <c r="D368" s="127">
        <v>5736649.5999999996</v>
      </c>
      <c r="E368" s="127">
        <v>-29029338.609999999</v>
      </c>
      <c r="F368" s="127">
        <v>325114.48</v>
      </c>
      <c r="G368" s="127">
        <v>-857766.47</v>
      </c>
      <c r="H368" s="127">
        <v>-220193.18</v>
      </c>
      <c r="I368" s="127">
        <v>-2348929.27</v>
      </c>
      <c r="J368" s="127">
        <v>-930022.18</v>
      </c>
      <c r="K368" s="127">
        <v>-488925.74</v>
      </c>
      <c r="L368" s="127">
        <v>-346300.33</v>
      </c>
      <c r="M368" s="127">
        <v>101702</v>
      </c>
      <c r="N368" s="127">
        <v>971328.85</v>
      </c>
      <c r="O368" s="127">
        <v>-62364</v>
      </c>
      <c r="P368" s="127">
        <v>908964.85</v>
      </c>
      <c r="Q368" s="127">
        <f t="shared" si="0"/>
        <v>3426888.92</v>
      </c>
      <c r="R368" s="127">
        <f t="shared" si="1"/>
        <v>4356911.0999999996</v>
      </c>
      <c r="S368" s="154">
        <f>'PEG - Capital Costs'!BC29</f>
        <v>3640843</v>
      </c>
      <c r="T368" s="154">
        <f t="shared" si="56"/>
        <v>7067731.9199999999</v>
      </c>
      <c r="U368" s="127">
        <f t="shared" si="2"/>
        <v>0.75948705320959464</v>
      </c>
      <c r="AE368" s="13"/>
      <c r="AF368" s="13"/>
      <c r="AG368" s="13"/>
      <c r="AH368" s="13"/>
      <c r="AI368" s="13"/>
    </row>
    <row r="369" spans="1:35" ht="14.4">
      <c r="A369" s="130" t="s">
        <v>143</v>
      </c>
      <c r="B369" s="131">
        <v>2022</v>
      </c>
      <c r="C369" s="131">
        <v>30671963.43</v>
      </c>
      <c r="D369" s="131">
        <v>5606397.6699999999</v>
      </c>
      <c r="E369" s="131">
        <v>-30671963.52</v>
      </c>
      <c r="F369" s="131">
        <v>388552.9</v>
      </c>
      <c r="G369" s="131">
        <v>-797112.79</v>
      </c>
      <c r="H369" s="131">
        <v>-367349.1</v>
      </c>
      <c r="I369" s="131">
        <v>-2521625.63</v>
      </c>
      <c r="J369" s="131">
        <v>-981572.62</v>
      </c>
      <c r="K369" s="131">
        <v>-559173.88</v>
      </c>
      <c r="L369" s="131">
        <v>-193004</v>
      </c>
      <c r="M369" s="131">
        <v>172463</v>
      </c>
      <c r="N369" s="131">
        <v>747575.46000000299</v>
      </c>
      <c r="O369" s="131">
        <v>0</v>
      </c>
      <c r="P369" s="131">
        <v>747575.46000000299</v>
      </c>
      <c r="Q369" s="131">
        <f t="shared" si="0"/>
        <v>3686087.52</v>
      </c>
      <c r="R369" s="131">
        <f t="shared" si="1"/>
        <v>4667660.1399999997</v>
      </c>
      <c r="S369" s="155">
        <f>'PEG - Capital Costs'!BC30</f>
        <v>4110577</v>
      </c>
      <c r="T369" s="155">
        <f t="shared" si="56"/>
        <v>7796664.5199999996</v>
      </c>
      <c r="U369" s="131">
        <f t="shared" si="2"/>
        <v>0.83255958901680971</v>
      </c>
      <c r="AE369" s="13"/>
      <c r="AF369" s="13"/>
      <c r="AG369" s="13"/>
      <c r="AH369" s="13"/>
      <c r="AI369" s="13"/>
    </row>
    <row r="370" spans="1:35" ht="14.4">
      <c r="A370" s="126" t="s">
        <v>143</v>
      </c>
      <c r="B370" s="127">
        <v>2023</v>
      </c>
      <c r="C370" s="127">
        <v>30060863.879999999</v>
      </c>
      <c r="D370" s="127">
        <v>6141889.21</v>
      </c>
      <c r="E370" s="127">
        <v>-30060863.920000002</v>
      </c>
      <c r="F370" s="127">
        <v>569792.26</v>
      </c>
      <c r="G370" s="127">
        <v>-833713.08</v>
      </c>
      <c r="H370" s="127">
        <v>-301017.49</v>
      </c>
      <c r="I370" s="127">
        <v>-2592511.84</v>
      </c>
      <c r="J370" s="127">
        <v>-1029373.17</v>
      </c>
      <c r="K370" s="127">
        <v>-722410.13</v>
      </c>
      <c r="L370" s="127">
        <v>-367691.41</v>
      </c>
      <c r="M370" s="127">
        <v>147062</v>
      </c>
      <c r="N370" s="127">
        <v>1012026.30999999</v>
      </c>
      <c r="O370" s="127">
        <v>0</v>
      </c>
      <c r="P370" s="127">
        <v>1012026.30999999</v>
      </c>
      <c r="Q370" s="127">
        <f t="shared" si="0"/>
        <v>3727242.4099999997</v>
      </c>
      <c r="R370" s="127">
        <f t="shared" si="1"/>
        <v>4756615.58</v>
      </c>
      <c r="S370" s="154">
        <f>'PEG - Capital Costs'!BC31</f>
        <v>4885998</v>
      </c>
      <c r="T370" s="154">
        <f t="shared" si="56"/>
        <v>8613240.4100000001</v>
      </c>
      <c r="U370" s="127">
        <f t="shared" si="2"/>
        <v>0.77445480004026324</v>
      </c>
      <c r="AE370" s="13"/>
      <c r="AF370" s="13"/>
      <c r="AG370" s="13"/>
      <c r="AH370" s="13"/>
      <c r="AI370" s="13"/>
    </row>
    <row r="371" spans="1:35" ht="14.4">
      <c r="A371" s="130" t="s">
        <v>144</v>
      </c>
      <c r="B371" s="131">
        <v>2015</v>
      </c>
      <c r="C371" s="131">
        <v>118112698.33</v>
      </c>
      <c r="D371" s="131">
        <v>19311596.800000001</v>
      </c>
      <c r="E371" s="131">
        <v>-118112194.90000001</v>
      </c>
      <c r="F371" s="131">
        <v>1956905.72</v>
      </c>
      <c r="G371" s="131">
        <v>-1591250.53</v>
      </c>
      <c r="H371" s="131">
        <v>-1205389.04</v>
      </c>
      <c r="I371" s="131">
        <v>-9033547.8200000003</v>
      </c>
      <c r="J371" s="131">
        <v>-3797997.1</v>
      </c>
      <c r="K371" s="131">
        <v>-2197660.9900000002</v>
      </c>
      <c r="L371" s="131">
        <v>-145188</v>
      </c>
      <c r="M371" s="131">
        <v>0</v>
      </c>
      <c r="N371" s="131">
        <v>3297972.46999999</v>
      </c>
      <c r="O371" s="131">
        <v>-493186</v>
      </c>
      <c r="P371" s="131">
        <v>2804786.46999999</v>
      </c>
      <c r="Q371" s="131">
        <f t="shared" si="0"/>
        <v>11830187.390000001</v>
      </c>
      <c r="R371" s="131">
        <f t="shared" si="1"/>
        <v>15628184.49</v>
      </c>
      <c r="S371" s="131"/>
      <c r="T371" s="131"/>
      <c r="U371" s="131">
        <f t="shared" si="2"/>
        <v>0.8092642287353472</v>
      </c>
      <c r="AE371" s="13"/>
      <c r="AF371" s="13"/>
      <c r="AG371" s="13"/>
      <c r="AH371" s="13"/>
      <c r="AI371" s="13"/>
    </row>
    <row r="372" spans="1:35" ht="14.4">
      <c r="A372" s="126" t="s">
        <v>144</v>
      </c>
      <c r="B372" s="127">
        <v>2016</v>
      </c>
      <c r="C372" s="127">
        <v>139494871.61000001</v>
      </c>
      <c r="D372" s="127">
        <v>22361027.190000001</v>
      </c>
      <c r="E372" s="127">
        <v>-139494845.58000001</v>
      </c>
      <c r="F372" s="127">
        <v>1853364.18</v>
      </c>
      <c r="G372" s="127">
        <v>-1646675.27</v>
      </c>
      <c r="H372" s="127">
        <v>-1370653.81</v>
      </c>
      <c r="I372" s="127">
        <v>-9528043.2100000009</v>
      </c>
      <c r="J372" s="127">
        <v>-4437246.4000000004</v>
      </c>
      <c r="K372" s="127">
        <v>-2206228.2599999998</v>
      </c>
      <c r="L372" s="127">
        <v>-339456</v>
      </c>
      <c r="M372" s="127">
        <v>0</v>
      </c>
      <c r="N372" s="127">
        <v>4686114.45</v>
      </c>
      <c r="O372" s="127">
        <v>238000</v>
      </c>
      <c r="P372" s="127">
        <v>4924114.45</v>
      </c>
      <c r="Q372" s="127">
        <f t="shared" si="0"/>
        <v>12545372.290000001</v>
      </c>
      <c r="R372" s="127">
        <f t="shared" si="1"/>
        <v>16982618.690000001</v>
      </c>
      <c r="S372" s="127"/>
      <c r="T372" s="127"/>
      <c r="U372" s="127">
        <f t="shared" si="2"/>
        <v>0.75947399668628557</v>
      </c>
      <c r="AE372" s="13"/>
      <c r="AF372" s="13"/>
      <c r="AG372" s="13"/>
      <c r="AH372" s="13"/>
      <c r="AI372" s="13"/>
    </row>
    <row r="373" spans="1:35" ht="14.4">
      <c r="A373" s="130" t="s">
        <v>144</v>
      </c>
      <c r="B373" s="131">
        <v>2017</v>
      </c>
      <c r="C373" s="131">
        <v>106565358.18000001</v>
      </c>
      <c r="D373" s="131">
        <v>22542679.789999999</v>
      </c>
      <c r="E373" s="131">
        <v>-106565347.89</v>
      </c>
      <c r="F373" s="131">
        <v>1335025.06</v>
      </c>
      <c r="G373" s="131">
        <v>-1711345.31</v>
      </c>
      <c r="H373" s="131">
        <v>-1013520.18</v>
      </c>
      <c r="I373" s="131">
        <v>-10349720.189999999</v>
      </c>
      <c r="J373" s="131">
        <v>-4362248.9400000004</v>
      </c>
      <c r="K373" s="131">
        <v>-1584498.9</v>
      </c>
      <c r="L373" s="131">
        <v>-498042</v>
      </c>
      <c r="M373" s="131">
        <v>0</v>
      </c>
      <c r="N373" s="131">
        <v>4358339.62</v>
      </c>
      <c r="O373" s="131">
        <v>549000</v>
      </c>
      <c r="P373" s="131">
        <v>4907339.62</v>
      </c>
      <c r="Q373" s="131">
        <f t="shared" si="0"/>
        <v>13074585.68</v>
      </c>
      <c r="R373" s="131">
        <f t="shared" si="1"/>
        <v>17436834.620000001</v>
      </c>
      <c r="S373" s="131"/>
      <c r="T373" s="131"/>
      <c r="U373" s="131">
        <f t="shared" si="2"/>
        <v>0.77350318517743544</v>
      </c>
      <c r="AE373" s="13"/>
      <c r="AF373" s="13"/>
      <c r="AG373" s="13"/>
      <c r="AH373" s="13"/>
      <c r="AI373" s="13"/>
    </row>
    <row r="374" spans="1:35" ht="14.4">
      <c r="A374" s="126" t="s">
        <v>144</v>
      </c>
      <c r="B374" s="127">
        <v>2018</v>
      </c>
      <c r="C374" s="127">
        <v>106625062</v>
      </c>
      <c r="D374" s="127">
        <v>24111980</v>
      </c>
      <c r="E374" s="127">
        <v>-106624948</v>
      </c>
      <c r="F374" s="127">
        <v>1947471</v>
      </c>
      <c r="G374" s="127">
        <v>-2070198</v>
      </c>
      <c r="H374" s="127">
        <v>-1084144</v>
      </c>
      <c r="I374" s="127">
        <v>-10596612</v>
      </c>
      <c r="J374" s="127">
        <v>-4981587</v>
      </c>
      <c r="K374" s="127">
        <v>-1342661</v>
      </c>
      <c r="L374" s="127">
        <v>-815524</v>
      </c>
      <c r="M374" s="127">
        <v>0</v>
      </c>
      <c r="N374" s="127">
        <v>5168839</v>
      </c>
      <c r="O374" s="127">
        <v>-77000</v>
      </c>
      <c r="P374" s="127">
        <v>5091839</v>
      </c>
      <c r="Q374" s="127">
        <f t="shared" si="0"/>
        <v>13750954</v>
      </c>
      <c r="R374" s="127">
        <f t="shared" si="1"/>
        <v>18732541</v>
      </c>
      <c r="S374" s="127"/>
      <c r="T374" s="127"/>
      <c r="U374" s="127">
        <f t="shared" si="2"/>
        <v>0.77689766663708248</v>
      </c>
      <c r="AE374" s="13"/>
      <c r="AF374" s="13"/>
      <c r="AG374" s="13"/>
      <c r="AH374" s="13"/>
      <c r="AI374" s="13"/>
    </row>
    <row r="375" spans="1:35" ht="14.4">
      <c r="A375" s="130" t="s">
        <v>144</v>
      </c>
      <c r="B375" s="131">
        <v>2019</v>
      </c>
      <c r="C375" s="131">
        <v>114841747.23999999</v>
      </c>
      <c r="D375" s="131">
        <v>25169934.620000001</v>
      </c>
      <c r="E375" s="131">
        <v>-114841747.36</v>
      </c>
      <c r="F375" s="131">
        <v>1668955.61</v>
      </c>
      <c r="G375" s="131">
        <v>-1995035</v>
      </c>
      <c r="H375" s="131">
        <v>-1019828</v>
      </c>
      <c r="I375" s="131">
        <v>-10026951.220000001</v>
      </c>
      <c r="J375" s="131">
        <v>-5702887</v>
      </c>
      <c r="K375" s="131">
        <v>-2131016</v>
      </c>
      <c r="L375" s="131">
        <v>-749446</v>
      </c>
      <c r="M375" s="131">
        <v>0</v>
      </c>
      <c r="N375" s="131">
        <v>5213726.8899999801</v>
      </c>
      <c r="O375" s="131">
        <v>0</v>
      </c>
      <c r="P375" s="131">
        <v>5213726.8899999801</v>
      </c>
      <c r="Q375" s="131">
        <f t="shared" si="0"/>
        <v>13041814.220000001</v>
      </c>
      <c r="R375" s="131">
        <f t="shared" si="1"/>
        <v>18744701.219999999</v>
      </c>
      <c r="S375" s="155">
        <f>'PEG - Capital Costs'!BE27</f>
        <v>22784128</v>
      </c>
      <c r="T375" s="155">
        <f t="shared" ref="T375:T379" si="57">Q375+S375</f>
        <v>35825942.219999999</v>
      </c>
      <c r="U375" s="131">
        <f t="shared" si="2"/>
        <v>0.74472586055529444</v>
      </c>
      <c r="AE375" s="13"/>
      <c r="AF375" s="13"/>
      <c r="AG375" s="13"/>
      <c r="AH375" s="13"/>
      <c r="AI375" s="13"/>
    </row>
    <row r="376" spans="1:35" ht="14.4">
      <c r="A376" s="126" t="s">
        <v>144</v>
      </c>
      <c r="B376" s="127">
        <v>2020</v>
      </c>
      <c r="C376" s="127">
        <v>140450674.31999999</v>
      </c>
      <c r="D376" s="127">
        <v>25303012.59</v>
      </c>
      <c r="E376" s="127">
        <v>-140450716.34</v>
      </c>
      <c r="F376" s="127">
        <v>1041244.51</v>
      </c>
      <c r="G376" s="127">
        <v>-1527981.11</v>
      </c>
      <c r="H376" s="127">
        <v>-696477.85</v>
      </c>
      <c r="I376" s="127">
        <v>-11830908.17</v>
      </c>
      <c r="J376" s="127">
        <v>-5732248.8499999996</v>
      </c>
      <c r="K376" s="127">
        <v>-2122317.9500000002</v>
      </c>
      <c r="L376" s="127">
        <v>-483130</v>
      </c>
      <c r="M376" s="127">
        <v>0</v>
      </c>
      <c r="N376" s="127">
        <v>3951151.1499999901</v>
      </c>
      <c r="O376" s="127">
        <v>0</v>
      </c>
      <c r="P376" s="127">
        <v>3951151.1499999901</v>
      </c>
      <c r="Q376" s="127">
        <f t="shared" si="0"/>
        <v>14055367.129999999</v>
      </c>
      <c r="R376" s="127">
        <f t="shared" si="1"/>
        <v>19787615.979999997</v>
      </c>
      <c r="S376" s="154">
        <f>'PEG - Capital Costs'!BE28</f>
        <v>22293683</v>
      </c>
      <c r="T376" s="154">
        <f t="shared" si="57"/>
        <v>36349050.129999995</v>
      </c>
      <c r="U376" s="127">
        <f t="shared" si="2"/>
        <v>0.78202608917090999</v>
      </c>
      <c r="AE376" s="13"/>
      <c r="AF376" s="13"/>
      <c r="AG376" s="13"/>
      <c r="AH376" s="13"/>
      <c r="AI376" s="13"/>
    </row>
    <row r="377" spans="1:35" ht="14.4">
      <c r="A377" s="130" t="s">
        <v>144</v>
      </c>
      <c r="B377" s="131">
        <v>2021</v>
      </c>
      <c r="C377" s="131">
        <v>115836876.79000001</v>
      </c>
      <c r="D377" s="131">
        <v>25501648.239999998</v>
      </c>
      <c r="E377" s="131">
        <v>-115836876.8</v>
      </c>
      <c r="F377" s="131">
        <v>1576739.93</v>
      </c>
      <c r="G377" s="131">
        <v>-1381705.97</v>
      </c>
      <c r="H377" s="131">
        <v>-905558.83</v>
      </c>
      <c r="I377" s="131">
        <v>-11148567.84</v>
      </c>
      <c r="J377" s="131">
        <v>-5678974.4500000002</v>
      </c>
      <c r="K377" s="131">
        <v>-2565342.9</v>
      </c>
      <c r="L377" s="131">
        <v>-537186</v>
      </c>
      <c r="M377" s="131">
        <v>0</v>
      </c>
      <c r="N377" s="131">
        <v>4861052.1700000102</v>
      </c>
      <c r="O377" s="131">
        <v>0</v>
      </c>
      <c r="P377" s="131">
        <v>4861052.1700000102</v>
      </c>
      <c r="Q377" s="131">
        <f t="shared" si="0"/>
        <v>13435832.640000001</v>
      </c>
      <c r="R377" s="131">
        <f t="shared" si="1"/>
        <v>19114807.09</v>
      </c>
      <c r="S377" s="155">
        <f>'PEG - Capital Costs'!BE29</f>
        <v>22563393</v>
      </c>
      <c r="T377" s="155">
        <f t="shared" si="57"/>
        <v>35999225.640000001</v>
      </c>
      <c r="U377" s="131">
        <f t="shared" si="2"/>
        <v>0.74955182936050102</v>
      </c>
      <c r="AE377" s="13"/>
      <c r="AF377" s="13"/>
      <c r="AG377" s="13"/>
      <c r="AH377" s="13"/>
      <c r="AI377" s="13"/>
    </row>
    <row r="378" spans="1:35" ht="14.4">
      <c r="A378" s="126" t="s">
        <v>144</v>
      </c>
      <c r="B378" s="127">
        <v>2022</v>
      </c>
      <c r="C378" s="127">
        <v>124465272.27</v>
      </c>
      <c r="D378" s="127">
        <v>27049138.699999999</v>
      </c>
      <c r="E378" s="127">
        <v>-124465272.62</v>
      </c>
      <c r="F378" s="127">
        <v>1730438.8</v>
      </c>
      <c r="G378" s="127">
        <v>-1460154.89</v>
      </c>
      <c r="H378" s="127">
        <v>-1014676.9</v>
      </c>
      <c r="I378" s="127">
        <v>-12073210.34</v>
      </c>
      <c r="J378" s="127">
        <v>-6447981.7599999998</v>
      </c>
      <c r="K378" s="127">
        <v>-2893327.5</v>
      </c>
      <c r="L378" s="127">
        <v>428488</v>
      </c>
      <c r="M378" s="127">
        <v>0</v>
      </c>
      <c r="N378" s="127">
        <v>5318713.76</v>
      </c>
      <c r="O378" s="127">
        <v>0</v>
      </c>
      <c r="P378" s="127">
        <v>5318713.76</v>
      </c>
      <c r="Q378" s="127">
        <f t="shared" si="0"/>
        <v>14548042.129999999</v>
      </c>
      <c r="R378" s="127">
        <f t="shared" si="1"/>
        <v>20996023.890000001</v>
      </c>
      <c r="S378" s="154">
        <f>'PEG - Capital Costs'!BE30</f>
        <v>24901005</v>
      </c>
      <c r="T378" s="154">
        <f t="shared" si="57"/>
        <v>39449047.129999995</v>
      </c>
      <c r="U378" s="127">
        <f t="shared" si="2"/>
        <v>0.77621783535754507</v>
      </c>
      <c r="AE378" s="13"/>
      <c r="AF378" s="13"/>
      <c r="AG378" s="13"/>
      <c r="AH378" s="13"/>
      <c r="AI378" s="13"/>
    </row>
    <row r="379" spans="1:35" ht="14.4">
      <c r="A379" s="130" t="s">
        <v>144</v>
      </c>
      <c r="B379" s="131">
        <v>2023</v>
      </c>
      <c r="C379" s="131">
        <v>123748632.58</v>
      </c>
      <c r="D379" s="131">
        <v>28848441.129999999</v>
      </c>
      <c r="E379" s="131">
        <v>-123748632.54000001</v>
      </c>
      <c r="F379" s="131">
        <v>2960064.31</v>
      </c>
      <c r="G379" s="131">
        <v>-1841633.64</v>
      </c>
      <c r="H379" s="131">
        <v>-1203194.8500000001</v>
      </c>
      <c r="I379" s="131">
        <v>-12856619.460000001</v>
      </c>
      <c r="J379" s="131">
        <v>-6643748.2599999998</v>
      </c>
      <c r="K379" s="131">
        <v>-3170858.32</v>
      </c>
      <c r="L379" s="131">
        <v>166452.29</v>
      </c>
      <c r="M379" s="131">
        <v>0</v>
      </c>
      <c r="N379" s="131">
        <v>6258903.2400000002</v>
      </c>
      <c r="O379" s="131">
        <v>0</v>
      </c>
      <c r="P379" s="131">
        <v>6258903.2400000002</v>
      </c>
      <c r="Q379" s="131">
        <f t="shared" si="0"/>
        <v>15901447.950000001</v>
      </c>
      <c r="R379" s="131">
        <f t="shared" si="1"/>
        <v>22545196.210000001</v>
      </c>
      <c r="S379" s="155">
        <f>'PEG - Capital Costs'!BE31</f>
        <v>30361104</v>
      </c>
      <c r="T379" s="155">
        <f t="shared" si="57"/>
        <v>46262551.950000003</v>
      </c>
      <c r="U379" s="131">
        <f t="shared" si="2"/>
        <v>0.78150483446936958</v>
      </c>
      <c r="AE379" s="13"/>
      <c r="AF379" s="13"/>
      <c r="AG379" s="13"/>
      <c r="AH379" s="13"/>
      <c r="AI379" s="13"/>
    </row>
    <row r="380" spans="1:35" ht="14.4">
      <c r="A380" s="126" t="s">
        <v>145</v>
      </c>
      <c r="B380" s="127">
        <v>2015</v>
      </c>
      <c r="C380" s="127">
        <v>22247618.359999999</v>
      </c>
      <c r="D380" s="127">
        <v>4187490.13</v>
      </c>
      <c r="E380" s="127">
        <v>-22247618.350000001</v>
      </c>
      <c r="F380" s="127">
        <v>371246.09</v>
      </c>
      <c r="G380" s="127">
        <v>-583969.03</v>
      </c>
      <c r="H380" s="127">
        <v>-623326.1</v>
      </c>
      <c r="I380" s="127">
        <v>-1573789.13</v>
      </c>
      <c r="J380" s="127">
        <v>-765289.74</v>
      </c>
      <c r="K380" s="127">
        <v>-438316.38</v>
      </c>
      <c r="L380" s="127">
        <v>-102800</v>
      </c>
      <c r="M380" s="127">
        <v>0</v>
      </c>
      <c r="N380" s="127">
        <v>471245.84999999602</v>
      </c>
      <c r="O380" s="127"/>
      <c r="P380" s="127">
        <v>471245.84999999602</v>
      </c>
      <c r="Q380" s="127">
        <f t="shared" si="0"/>
        <v>2781084.26</v>
      </c>
      <c r="R380" s="127">
        <f t="shared" si="1"/>
        <v>3546374</v>
      </c>
      <c r="S380" s="127"/>
      <c r="T380" s="127"/>
      <c r="U380" s="127">
        <f t="shared" si="2"/>
        <v>0.84689727973161821</v>
      </c>
      <c r="AE380" s="13"/>
      <c r="AF380" s="13"/>
      <c r="AG380" s="13"/>
      <c r="AH380" s="13"/>
      <c r="AI380" s="13"/>
    </row>
    <row r="381" spans="1:35" ht="14.4">
      <c r="A381" s="130" t="s">
        <v>145</v>
      </c>
      <c r="B381" s="131">
        <v>2016</v>
      </c>
      <c r="C381" s="131">
        <v>24811183.149999999</v>
      </c>
      <c r="D381" s="131">
        <v>4943453.3899999997</v>
      </c>
      <c r="E381" s="131">
        <v>-24811183.149999999</v>
      </c>
      <c r="F381" s="131">
        <v>329118.06</v>
      </c>
      <c r="G381" s="131">
        <v>-630729.17000000004</v>
      </c>
      <c r="H381" s="131">
        <v>-613080.63</v>
      </c>
      <c r="I381" s="131">
        <v>-1690048.23</v>
      </c>
      <c r="J381" s="131">
        <v>-1503772.53</v>
      </c>
      <c r="K381" s="131">
        <v>-561403.64</v>
      </c>
      <c r="L381" s="131">
        <v>-185875</v>
      </c>
      <c r="M381" s="131">
        <v>0</v>
      </c>
      <c r="N381" s="131">
        <v>87662.250000000306</v>
      </c>
      <c r="O381" s="131">
        <v>-25086</v>
      </c>
      <c r="P381" s="131">
        <v>62576.250000000298</v>
      </c>
      <c r="Q381" s="131">
        <f t="shared" si="0"/>
        <v>2933858.0300000003</v>
      </c>
      <c r="R381" s="131">
        <f t="shared" si="1"/>
        <v>4437630.5600000005</v>
      </c>
      <c r="S381" s="131"/>
      <c r="T381" s="131"/>
      <c r="U381" s="131">
        <f t="shared" si="2"/>
        <v>0.89767824431738008</v>
      </c>
      <c r="AE381" s="13"/>
      <c r="AF381" s="13"/>
      <c r="AG381" s="13"/>
      <c r="AH381" s="13"/>
      <c r="AI381" s="13"/>
    </row>
    <row r="382" spans="1:35" ht="14.4">
      <c r="A382" s="126" t="s">
        <v>145</v>
      </c>
      <c r="B382" s="127">
        <v>2017</v>
      </c>
      <c r="C382" s="127">
        <v>22606733.140000001</v>
      </c>
      <c r="D382" s="127">
        <v>4623172.83</v>
      </c>
      <c r="E382" s="127">
        <v>-22606686.629999999</v>
      </c>
      <c r="F382" s="127">
        <v>383983.19</v>
      </c>
      <c r="G382" s="127">
        <v>-565513.05000000005</v>
      </c>
      <c r="H382" s="127">
        <v>-692292.42</v>
      </c>
      <c r="I382" s="127">
        <v>-2005330.66</v>
      </c>
      <c r="J382" s="127">
        <v>-717910.22</v>
      </c>
      <c r="K382" s="127">
        <v>-347055.93</v>
      </c>
      <c r="L382" s="127">
        <v>-111454</v>
      </c>
      <c r="M382" s="127">
        <v>0</v>
      </c>
      <c r="N382" s="127">
        <v>567646.25000000105</v>
      </c>
      <c r="O382" s="127">
        <v>0</v>
      </c>
      <c r="P382" s="127">
        <v>567646.25000000105</v>
      </c>
      <c r="Q382" s="127">
        <f t="shared" si="0"/>
        <v>3263136.13</v>
      </c>
      <c r="R382" s="127">
        <f t="shared" si="1"/>
        <v>3981046.3499999996</v>
      </c>
      <c r="S382" s="127"/>
      <c r="T382" s="127"/>
      <c r="U382" s="127">
        <f t="shared" si="2"/>
        <v>0.86110697055640884</v>
      </c>
      <c r="AE382" s="13"/>
      <c r="AF382" s="13"/>
      <c r="AG382" s="13"/>
      <c r="AH382" s="13"/>
      <c r="AI382" s="13"/>
    </row>
    <row r="383" spans="1:35" ht="14.4">
      <c r="A383" s="130" t="s">
        <v>145</v>
      </c>
      <c r="B383" s="131">
        <v>2018</v>
      </c>
      <c r="C383" s="131">
        <v>21652804.870000001</v>
      </c>
      <c r="D383" s="131">
        <v>4905005.42</v>
      </c>
      <c r="E383" s="131">
        <v>-21652804.870000001</v>
      </c>
      <c r="F383" s="131">
        <v>496585.82</v>
      </c>
      <c r="G383" s="131">
        <v>-484252.12</v>
      </c>
      <c r="H383" s="131">
        <v>-500383.53</v>
      </c>
      <c r="I383" s="131">
        <v>-1816842.36</v>
      </c>
      <c r="J383" s="131">
        <v>-900205.17</v>
      </c>
      <c r="K383" s="131">
        <v>-344509.99</v>
      </c>
      <c r="L383" s="131">
        <v>-338795</v>
      </c>
      <c r="M383" s="131">
        <v>0</v>
      </c>
      <c r="N383" s="131">
        <v>1016603.07</v>
      </c>
      <c r="O383" s="131">
        <v>0</v>
      </c>
      <c r="P383" s="131">
        <v>1016603.07</v>
      </c>
      <c r="Q383" s="131">
        <f t="shared" si="0"/>
        <v>2801478.0100000002</v>
      </c>
      <c r="R383" s="131">
        <f t="shared" si="1"/>
        <v>3701683.18</v>
      </c>
      <c r="S383" s="131"/>
      <c r="T383" s="131"/>
      <c r="U383" s="131">
        <f t="shared" si="2"/>
        <v>0.7546746360170179</v>
      </c>
      <c r="AE383" s="13"/>
      <c r="AF383" s="13"/>
      <c r="AG383" s="13"/>
      <c r="AH383" s="13"/>
      <c r="AI383" s="13"/>
    </row>
    <row r="384" spans="1:35" ht="14.4">
      <c r="A384" s="126" t="s">
        <v>145</v>
      </c>
      <c r="B384" s="127">
        <v>2019</v>
      </c>
      <c r="C384" s="127">
        <v>21206227.82</v>
      </c>
      <c r="D384" s="127">
        <v>4907215.05</v>
      </c>
      <c r="E384" s="127">
        <v>-21206227.82</v>
      </c>
      <c r="F384" s="127">
        <v>373985.76</v>
      </c>
      <c r="G384" s="127">
        <v>-513327.29</v>
      </c>
      <c r="H384" s="127">
        <v>-645567.21</v>
      </c>
      <c r="I384" s="127">
        <v>-2201240.31</v>
      </c>
      <c r="J384" s="127">
        <v>-756783.65</v>
      </c>
      <c r="K384" s="127">
        <v>-249341.18</v>
      </c>
      <c r="L384" s="127">
        <v>-199672</v>
      </c>
      <c r="M384" s="127">
        <v>0</v>
      </c>
      <c r="N384" s="127">
        <v>715269.17000000097</v>
      </c>
      <c r="O384" s="127">
        <v>-198786</v>
      </c>
      <c r="P384" s="127">
        <v>516483.17000000097</v>
      </c>
      <c r="Q384" s="127">
        <f t="shared" si="0"/>
        <v>3360134.81</v>
      </c>
      <c r="R384" s="127">
        <f t="shared" si="1"/>
        <v>4116918.46</v>
      </c>
      <c r="S384" s="154">
        <f>'PEG - Capital Costs'!BF27</f>
        <v>2666141</v>
      </c>
      <c r="T384" s="154">
        <f t="shared" ref="T384:T388" si="58">Q384+S384</f>
        <v>6026275.8100000005</v>
      </c>
      <c r="U384" s="127">
        <f t="shared" si="2"/>
        <v>0.83895211806541881</v>
      </c>
      <c r="AE384" s="13"/>
      <c r="AF384" s="13"/>
      <c r="AG384" s="13"/>
      <c r="AH384" s="13"/>
      <c r="AI384" s="13"/>
    </row>
    <row r="385" spans="1:35" ht="14.4">
      <c r="A385" s="130" t="s">
        <v>145</v>
      </c>
      <c r="B385" s="131">
        <v>2020</v>
      </c>
      <c r="C385" s="131">
        <v>25834828.48</v>
      </c>
      <c r="D385" s="131">
        <v>4779098.05</v>
      </c>
      <c r="E385" s="131">
        <v>-25834828.48</v>
      </c>
      <c r="F385" s="131">
        <v>296247</v>
      </c>
      <c r="G385" s="131">
        <v>-785740.61</v>
      </c>
      <c r="H385" s="131">
        <v>-501235.76</v>
      </c>
      <c r="I385" s="131">
        <v>-2163296.2200000002</v>
      </c>
      <c r="J385" s="131">
        <v>-690911.44</v>
      </c>
      <c r="K385" s="131">
        <v>-353399.17</v>
      </c>
      <c r="L385" s="131">
        <v>-28438</v>
      </c>
      <c r="M385" s="131">
        <v>0</v>
      </c>
      <c r="N385" s="131">
        <v>552323.85000000102</v>
      </c>
      <c r="O385" s="131">
        <v>-56942</v>
      </c>
      <c r="P385" s="131">
        <v>495381.85000000102</v>
      </c>
      <c r="Q385" s="131">
        <f t="shared" si="0"/>
        <v>3450272.5900000003</v>
      </c>
      <c r="R385" s="131">
        <f t="shared" si="1"/>
        <v>4141184.0300000003</v>
      </c>
      <c r="S385" s="155">
        <f>'PEG - Capital Costs'!BF28</f>
        <v>2484957</v>
      </c>
      <c r="T385" s="155">
        <f t="shared" si="58"/>
        <v>5935229.5899999999</v>
      </c>
      <c r="U385" s="131">
        <f t="shared" si="2"/>
        <v>0.86651999742922214</v>
      </c>
      <c r="AE385" s="13"/>
      <c r="AF385" s="13"/>
      <c r="AG385" s="13"/>
      <c r="AH385" s="13"/>
      <c r="AI385" s="13"/>
    </row>
    <row r="386" spans="1:35" ht="14.4">
      <c r="A386" s="126" t="s">
        <v>145</v>
      </c>
      <c r="B386" s="127">
        <v>2021</v>
      </c>
      <c r="C386" s="127">
        <v>23156526.739999998</v>
      </c>
      <c r="D386" s="127">
        <v>4719410.8899999997</v>
      </c>
      <c r="E386" s="127">
        <v>-23156526.739999998</v>
      </c>
      <c r="F386" s="127">
        <v>361456.19</v>
      </c>
      <c r="G386" s="127">
        <v>-658820.1</v>
      </c>
      <c r="H386" s="127">
        <v>-640306.16</v>
      </c>
      <c r="I386" s="127">
        <v>-2186534.86</v>
      </c>
      <c r="J386" s="127">
        <v>-873529.75</v>
      </c>
      <c r="K386" s="127">
        <v>-360633.36</v>
      </c>
      <c r="L386" s="127">
        <v>69063</v>
      </c>
      <c r="M386" s="127">
        <v>0</v>
      </c>
      <c r="N386" s="127">
        <v>430105.85000000102</v>
      </c>
      <c r="O386" s="127">
        <v>38931</v>
      </c>
      <c r="P386" s="127">
        <v>469036.85000000102</v>
      </c>
      <c r="Q386" s="127">
        <f t="shared" si="0"/>
        <v>3485661.12</v>
      </c>
      <c r="R386" s="127">
        <f t="shared" si="1"/>
        <v>4359190.87</v>
      </c>
      <c r="S386" s="154">
        <f>'PEG - Capital Costs'!BF29</f>
        <v>2501631</v>
      </c>
      <c r="T386" s="154">
        <f t="shared" si="58"/>
        <v>5987292.1200000001</v>
      </c>
      <c r="U386" s="127">
        <f t="shared" si="2"/>
        <v>0.92367267262885022</v>
      </c>
      <c r="AE386" s="13"/>
      <c r="AF386" s="13"/>
      <c r="AG386" s="13"/>
      <c r="AH386" s="13"/>
      <c r="AI386" s="13"/>
    </row>
    <row r="387" spans="1:35" ht="14.4">
      <c r="A387" s="130" t="s">
        <v>145</v>
      </c>
      <c r="B387" s="131">
        <v>2022</v>
      </c>
      <c r="C387" s="131">
        <v>22834063.359999999</v>
      </c>
      <c r="D387" s="131">
        <v>5228689.71</v>
      </c>
      <c r="E387" s="131">
        <v>-22834063.359999999</v>
      </c>
      <c r="F387" s="131">
        <v>769336.26</v>
      </c>
      <c r="G387" s="131">
        <v>-773946.4</v>
      </c>
      <c r="H387" s="131">
        <v>-680047.12</v>
      </c>
      <c r="I387" s="131">
        <v>-2390012.69</v>
      </c>
      <c r="J387" s="131">
        <v>-1035754.46</v>
      </c>
      <c r="K387" s="131">
        <v>-405994.76</v>
      </c>
      <c r="L387" s="131">
        <v>-166286.43</v>
      </c>
      <c r="M387" s="131">
        <v>0</v>
      </c>
      <c r="N387" s="131">
        <v>545984.11</v>
      </c>
      <c r="O387" s="131">
        <v>73277</v>
      </c>
      <c r="P387" s="131">
        <v>619261.11</v>
      </c>
      <c r="Q387" s="131">
        <f t="shared" si="0"/>
        <v>3844006.21</v>
      </c>
      <c r="R387" s="131">
        <f t="shared" si="1"/>
        <v>4879760.67</v>
      </c>
      <c r="S387" s="155">
        <f>'PEG - Capital Costs'!BF30</f>
        <v>3073786</v>
      </c>
      <c r="T387" s="155">
        <f t="shared" si="58"/>
        <v>6917792.21</v>
      </c>
      <c r="U387" s="131">
        <f t="shared" si="2"/>
        <v>0.93326644736009778</v>
      </c>
      <c r="AE387" s="13"/>
      <c r="AF387" s="13"/>
      <c r="AG387" s="13"/>
      <c r="AH387" s="13"/>
      <c r="AI387" s="13"/>
    </row>
    <row r="388" spans="1:35" ht="14.4">
      <c r="A388" s="126" t="s">
        <v>145</v>
      </c>
      <c r="B388" s="127">
        <v>2023</v>
      </c>
      <c r="C388" s="127">
        <v>21813522.16</v>
      </c>
      <c r="D388" s="127">
        <v>5087516.63</v>
      </c>
      <c r="E388" s="127">
        <v>-21813522.16</v>
      </c>
      <c r="F388" s="127">
        <v>700893.66</v>
      </c>
      <c r="G388" s="127">
        <v>-943452.26</v>
      </c>
      <c r="H388" s="127">
        <v>-577974.21</v>
      </c>
      <c r="I388" s="127">
        <v>-2632369.2200000002</v>
      </c>
      <c r="J388" s="127">
        <v>-1015605.31</v>
      </c>
      <c r="K388" s="127">
        <v>-334694.38</v>
      </c>
      <c r="L388" s="127">
        <v>45121.41</v>
      </c>
      <c r="M388" s="127">
        <v>0</v>
      </c>
      <c r="N388" s="127">
        <v>329436.31999999902</v>
      </c>
      <c r="O388" s="127">
        <v>-17367</v>
      </c>
      <c r="P388" s="127">
        <v>312069.31999999902</v>
      </c>
      <c r="Q388" s="127">
        <f t="shared" si="0"/>
        <v>4153795.6900000004</v>
      </c>
      <c r="R388" s="127">
        <f t="shared" si="1"/>
        <v>5169401</v>
      </c>
      <c r="S388" s="154">
        <f>'PEG - Capital Costs'!BF31</f>
        <v>3684454</v>
      </c>
      <c r="T388" s="154">
        <f t="shared" si="58"/>
        <v>7838249.6900000004</v>
      </c>
      <c r="U388" s="127">
        <f t="shared" si="2"/>
        <v>1.0160951552506277</v>
      </c>
      <c r="AE388" s="13"/>
      <c r="AF388" s="13"/>
      <c r="AG388" s="13"/>
      <c r="AH388" s="13"/>
      <c r="AI388" s="13"/>
    </row>
    <row r="389" spans="1:35" ht="14.4">
      <c r="A389" s="130" t="s">
        <v>146</v>
      </c>
      <c r="B389" s="131">
        <v>2015</v>
      </c>
      <c r="C389" s="131">
        <v>78110388.359999999</v>
      </c>
      <c r="D389" s="131">
        <v>16412844.48</v>
      </c>
      <c r="E389" s="131">
        <v>-78110388.650000006</v>
      </c>
      <c r="F389" s="131">
        <v>2576851.3199999998</v>
      </c>
      <c r="G389" s="131">
        <v>-3661993.58</v>
      </c>
      <c r="H389" s="131">
        <v>-2274648.94</v>
      </c>
      <c r="I389" s="131">
        <v>-5300225</v>
      </c>
      <c r="J389" s="131">
        <v>-3888942.22</v>
      </c>
      <c r="K389" s="131">
        <v>-3003913.81</v>
      </c>
      <c r="L389" s="131">
        <v>505398</v>
      </c>
      <c r="M389" s="131">
        <v>-296000</v>
      </c>
      <c r="N389" s="131">
        <v>1069369.96</v>
      </c>
      <c r="O389" s="131"/>
      <c r="P389" s="131">
        <v>1069369.96</v>
      </c>
      <c r="Q389" s="131">
        <f t="shared" si="0"/>
        <v>11236867.52</v>
      </c>
      <c r="R389" s="131">
        <f t="shared" si="1"/>
        <v>15125809.74</v>
      </c>
      <c r="S389" s="131"/>
      <c r="T389" s="131"/>
      <c r="U389" s="131">
        <f t="shared" si="2"/>
        <v>0.92158368760708564</v>
      </c>
      <c r="AE389" s="13"/>
      <c r="AF389" s="13"/>
      <c r="AG389" s="13"/>
      <c r="AH389" s="13"/>
      <c r="AI389" s="13"/>
    </row>
    <row r="390" spans="1:35" ht="14.4">
      <c r="A390" s="126" t="s">
        <v>146</v>
      </c>
      <c r="B390" s="127">
        <v>2016</v>
      </c>
      <c r="C390" s="127">
        <v>81899567.769999996</v>
      </c>
      <c r="D390" s="127">
        <v>15614779.810000001</v>
      </c>
      <c r="E390" s="127">
        <v>-81899567.769999996</v>
      </c>
      <c r="F390" s="127">
        <v>2533523.15</v>
      </c>
      <c r="G390" s="127">
        <v>-3720971.34</v>
      </c>
      <c r="H390" s="127">
        <v>-2206518.4900000002</v>
      </c>
      <c r="I390" s="127">
        <v>-5387065.8300000001</v>
      </c>
      <c r="J390" s="127">
        <v>-4089741.54</v>
      </c>
      <c r="K390" s="127">
        <v>-3058063.34</v>
      </c>
      <c r="L390" s="127">
        <v>44000</v>
      </c>
      <c r="M390" s="127">
        <v>0</v>
      </c>
      <c r="N390" s="127">
        <v>-270057.57999999903</v>
      </c>
      <c r="O390" s="127">
        <v>0</v>
      </c>
      <c r="P390" s="127">
        <v>-270057.57999999903</v>
      </c>
      <c r="Q390" s="127">
        <f t="shared" si="0"/>
        <v>11314555.66</v>
      </c>
      <c r="R390" s="127">
        <f t="shared" si="1"/>
        <v>15404297.199999999</v>
      </c>
      <c r="S390" s="127"/>
      <c r="T390" s="127"/>
      <c r="U390" s="127">
        <f t="shared" si="2"/>
        <v>0.98652029599128865</v>
      </c>
      <c r="AE390" s="13"/>
      <c r="AF390" s="13"/>
      <c r="AG390" s="13"/>
      <c r="AH390" s="13"/>
      <c r="AI390" s="13"/>
    </row>
    <row r="391" spans="1:35" ht="14.4">
      <c r="A391" s="130" t="s">
        <v>146</v>
      </c>
      <c r="B391" s="131">
        <v>2017</v>
      </c>
      <c r="C391" s="131">
        <v>98932478.069999993</v>
      </c>
      <c r="D391" s="131">
        <v>16439538.58</v>
      </c>
      <c r="E391" s="131">
        <v>-98932478.069999993</v>
      </c>
      <c r="F391" s="131">
        <v>2330882.5299999998</v>
      </c>
      <c r="G391" s="131">
        <v>-3873497.53</v>
      </c>
      <c r="H391" s="131">
        <v>-1991880.32</v>
      </c>
      <c r="I391" s="131">
        <v>-5733149.4699999997</v>
      </c>
      <c r="J391" s="131">
        <v>-3666323.48</v>
      </c>
      <c r="K391" s="131">
        <v>-3199549.29</v>
      </c>
      <c r="L391" s="131">
        <v>-127500.35</v>
      </c>
      <c r="M391" s="131">
        <v>0</v>
      </c>
      <c r="N391" s="131">
        <v>178520.67</v>
      </c>
      <c r="O391" s="131">
        <v>0</v>
      </c>
      <c r="P391" s="131">
        <v>178520.67</v>
      </c>
      <c r="Q391" s="131">
        <f t="shared" si="0"/>
        <v>11598527.32</v>
      </c>
      <c r="R391" s="131">
        <f t="shared" si="1"/>
        <v>15264850.800000001</v>
      </c>
      <c r="S391" s="131"/>
      <c r="T391" s="131"/>
      <c r="U391" s="131">
        <f t="shared" si="2"/>
        <v>0.92854496649747209</v>
      </c>
      <c r="AE391" s="13"/>
      <c r="AF391" s="13"/>
      <c r="AG391" s="13"/>
      <c r="AH391" s="13"/>
      <c r="AI391" s="13"/>
    </row>
    <row r="392" spans="1:35" ht="14.4">
      <c r="A392" s="126" t="s">
        <v>146</v>
      </c>
      <c r="B392" s="127">
        <v>2018</v>
      </c>
      <c r="C392" s="127">
        <v>89488616</v>
      </c>
      <c r="D392" s="127">
        <v>17084047.109999999</v>
      </c>
      <c r="E392" s="127">
        <v>-89488616.040000007</v>
      </c>
      <c r="F392" s="127">
        <v>2982482.12</v>
      </c>
      <c r="G392" s="127">
        <v>-3631145.71</v>
      </c>
      <c r="H392" s="127">
        <v>-2329917.9300000002</v>
      </c>
      <c r="I392" s="127">
        <v>-5591669.2599999998</v>
      </c>
      <c r="J392" s="127">
        <v>-3781554.42</v>
      </c>
      <c r="K392" s="127">
        <v>-3143657.67</v>
      </c>
      <c r="L392" s="127">
        <v>-8</v>
      </c>
      <c r="M392" s="127">
        <v>0</v>
      </c>
      <c r="N392" s="127">
        <v>1588576.1999999899</v>
      </c>
      <c r="O392" s="127">
        <v>0</v>
      </c>
      <c r="P392" s="127">
        <v>1588576.1999999899</v>
      </c>
      <c r="Q392" s="127">
        <f t="shared" si="0"/>
        <v>11552732.9</v>
      </c>
      <c r="R392" s="127">
        <f t="shared" si="1"/>
        <v>15334287.32</v>
      </c>
      <c r="S392" s="127"/>
      <c r="T392" s="127"/>
      <c r="U392" s="127">
        <f t="shared" si="2"/>
        <v>0.8975793160289407</v>
      </c>
      <c r="AE392" s="13"/>
      <c r="AF392" s="13"/>
      <c r="AG392" s="13"/>
      <c r="AH392" s="13"/>
      <c r="AI392" s="13"/>
    </row>
    <row r="393" spans="1:35" ht="14.4">
      <c r="A393" s="130" t="s">
        <v>146</v>
      </c>
      <c r="B393" s="131">
        <v>2019</v>
      </c>
      <c r="C393" s="131">
        <v>75976749.540000007</v>
      </c>
      <c r="D393" s="131">
        <v>19195493.07</v>
      </c>
      <c r="E393" s="131">
        <v>-75976749.540000007</v>
      </c>
      <c r="F393" s="131">
        <v>2484110.9</v>
      </c>
      <c r="G393" s="131">
        <v>-4140941.66</v>
      </c>
      <c r="H393" s="131">
        <v>-2150490.12</v>
      </c>
      <c r="I393" s="131">
        <v>-5167948.6100000003</v>
      </c>
      <c r="J393" s="131">
        <v>-3908809.9</v>
      </c>
      <c r="K393" s="131">
        <v>-3133429.66</v>
      </c>
      <c r="L393" s="131">
        <v>-126958.09</v>
      </c>
      <c r="M393" s="131">
        <v>0</v>
      </c>
      <c r="N393" s="131">
        <v>3051025.9300000099</v>
      </c>
      <c r="O393" s="131">
        <v>0</v>
      </c>
      <c r="P393" s="131">
        <v>3051025.9300000099</v>
      </c>
      <c r="Q393" s="131">
        <f t="shared" si="0"/>
        <v>11459380.390000001</v>
      </c>
      <c r="R393" s="131">
        <f t="shared" si="1"/>
        <v>15368190.290000001</v>
      </c>
      <c r="S393" s="155">
        <f>'PEG - Capital Costs'!BJ27</f>
        <v>12709727</v>
      </c>
      <c r="T393" s="155">
        <f t="shared" ref="T393:T397" si="59">Q393+S393</f>
        <v>24169107.390000001</v>
      </c>
      <c r="U393" s="131">
        <f t="shared" si="2"/>
        <v>0.80061451060188893</v>
      </c>
      <c r="AE393" s="13"/>
      <c r="AF393" s="13"/>
      <c r="AG393" s="13"/>
      <c r="AH393" s="13"/>
      <c r="AI393" s="13"/>
    </row>
    <row r="394" spans="1:35" ht="14.4">
      <c r="A394" s="126" t="s">
        <v>146</v>
      </c>
      <c r="B394" s="127">
        <v>2020</v>
      </c>
      <c r="C394" s="127">
        <v>84258656.799999997</v>
      </c>
      <c r="D394" s="127">
        <v>19155329.129999999</v>
      </c>
      <c r="E394" s="127">
        <v>-84258656.799999997</v>
      </c>
      <c r="F394" s="127">
        <v>2650974.2999999998</v>
      </c>
      <c r="G394" s="127">
        <v>-4061935.31</v>
      </c>
      <c r="H394" s="127">
        <v>-2359394.1</v>
      </c>
      <c r="I394" s="127">
        <v>-5036738</v>
      </c>
      <c r="J394" s="127">
        <v>-4029230.56</v>
      </c>
      <c r="K394" s="127">
        <v>-3187681.23</v>
      </c>
      <c r="L394" s="127">
        <v>-76523</v>
      </c>
      <c r="M394" s="127">
        <v>-284105</v>
      </c>
      <c r="N394" s="127">
        <v>2770696.23</v>
      </c>
      <c r="O394" s="127">
        <v>0</v>
      </c>
      <c r="P394" s="127">
        <v>2770696.23</v>
      </c>
      <c r="Q394" s="127">
        <f t="shared" si="0"/>
        <v>11458067.41</v>
      </c>
      <c r="R394" s="127">
        <f t="shared" si="1"/>
        <v>15487297.970000001</v>
      </c>
      <c r="S394" s="154">
        <f>'PEG - Capital Costs'!BJ28</f>
        <v>12100328</v>
      </c>
      <c r="T394" s="154">
        <f t="shared" si="59"/>
        <v>23558395.41</v>
      </c>
      <c r="U394" s="127">
        <f t="shared" si="2"/>
        <v>0.80851119105777547</v>
      </c>
      <c r="AE394" s="13"/>
      <c r="AF394" s="13"/>
      <c r="AG394" s="13"/>
      <c r="AH394" s="13"/>
      <c r="AI394" s="13"/>
    </row>
    <row r="395" spans="1:35" ht="14.4">
      <c r="A395" s="130" t="s">
        <v>146</v>
      </c>
      <c r="B395" s="131">
        <v>2021</v>
      </c>
      <c r="C395" s="131">
        <v>71970077.799999997</v>
      </c>
      <c r="D395" s="131">
        <v>19207805.140000001</v>
      </c>
      <c r="E395" s="131">
        <v>-71970077.799999997</v>
      </c>
      <c r="F395" s="131">
        <v>3042027.75</v>
      </c>
      <c r="G395" s="131">
        <v>-3922486.79</v>
      </c>
      <c r="H395" s="131">
        <v>-2471212.64</v>
      </c>
      <c r="I395" s="131">
        <v>-6031386.4000000004</v>
      </c>
      <c r="J395" s="131">
        <v>-4170512.31</v>
      </c>
      <c r="K395" s="131">
        <v>-3027501.75</v>
      </c>
      <c r="L395" s="131">
        <v>-71088.600000000006</v>
      </c>
      <c r="M395" s="131">
        <v>-125249.87</v>
      </c>
      <c r="N395" s="131">
        <v>2430394.5299999998</v>
      </c>
      <c r="O395" s="131">
        <v>0</v>
      </c>
      <c r="P395" s="131">
        <v>2430394.5299999998</v>
      </c>
      <c r="Q395" s="131">
        <f t="shared" si="0"/>
        <v>12425085.83</v>
      </c>
      <c r="R395" s="131">
        <f t="shared" si="1"/>
        <v>16595598.140000001</v>
      </c>
      <c r="S395" s="155">
        <f>'PEG - Capital Costs'!BJ29</f>
        <v>12040385</v>
      </c>
      <c r="T395" s="155">
        <f t="shared" si="59"/>
        <v>24465470.829999998</v>
      </c>
      <c r="U395" s="131">
        <f t="shared" si="2"/>
        <v>0.86400283733823846</v>
      </c>
      <c r="AE395" s="13"/>
      <c r="AF395" s="13"/>
      <c r="AG395" s="13"/>
      <c r="AH395" s="13"/>
      <c r="AI395" s="13"/>
    </row>
    <row r="396" spans="1:35" ht="14.4">
      <c r="A396" s="126" t="s">
        <v>146</v>
      </c>
      <c r="B396" s="127">
        <v>2022</v>
      </c>
      <c r="C396" s="127">
        <v>73662328.480000004</v>
      </c>
      <c r="D396" s="127">
        <v>20228964.48</v>
      </c>
      <c r="E396" s="127">
        <v>-73662328.480000004</v>
      </c>
      <c r="F396" s="127">
        <v>3344074.43</v>
      </c>
      <c r="G396" s="127">
        <v>-3834950.97</v>
      </c>
      <c r="H396" s="127">
        <v>-2101035.9500000002</v>
      </c>
      <c r="I396" s="127">
        <v>-5987352.29</v>
      </c>
      <c r="J396" s="127">
        <v>-4599971.83</v>
      </c>
      <c r="K396" s="127">
        <v>-3154058.63</v>
      </c>
      <c r="L396" s="127">
        <v>-52785</v>
      </c>
      <c r="M396" s="127">
        <v>-189219</v>
      </c>
      <c r="N396" s="127">
        <v>3653665.24000001</v>
      </c>
      <c r="O396" s="127">
        <v>0</v>
      </c>
      <c r="P396" s="127">
        <v>3653665.24000001</v>
      </c>
      <c r="Q396" s="127">
        <f t="shared" si="0"/>
        <v>11923339.210000001</v>
      </c>
      <c r="R396" s="127">
        <f t="shared" si="1"/>
        <v>16523311.040000001</v>
      </c>
      <c r="S396" s="154">
        <f>'PEG - Capital Costs'!BJ30</f>
        <v>13613019</v>
      </c>
      <c r="T396" s="154">
        <f t="shared" si="59"/>
        <v>25536358.210000001</v>
      </c>
      <c r="U396" s="127">
        <f t="shared" si="2"/>
        <v>0.81681447690198328</v>
      </c>
      <c r="AE396" s="13"/>
      <c r="AF396" s="13"/>
      <c r="AG396" s="13"/>
      <c r="AH396" s="13"/>
      <c r="AI396" s="13"/>
    </row>
    <row r="397" spans="1:35" ht="14.4">
      <c r="A397" s="130" t="s">
        <v>146</v>
      </c>
      <c r="B397" s="131">
        <v>2023</v>
      </c>
      <c r="C397" s="131">
        <v>69559044.230000004</v>
      </c>
      <c r="D397" s="131">
        <v>24062249.379999999</v>
      </c>
      <c r="E397" s="131">
        <v>-69559044.230000004</v>
      </c>
      <c r="F397" s="131">
        <v>2850559.9</v>
      </c>
      <c r="G397" s="131">
        <v>-4422629.95</v>
      </c>
      <c r="H397" s="131">
        <v>-2626921.2000000002</v>
      </c>
      <c r="I397" s="131">
        <v>-6683846.4299999997</v>
      </c>
      <c r="J397" s="131">
        <v>-5578271.96</v>
      </c>
      <c r="K397" s="131">
        <v>-3083197.69</v>
      </c>
      <c r="L397" s="131">
        <v>-121510</v>
      </c>
      <c r="M397" s="131">
        <v>0</v>
      </c>
      <c r="N397" s="131">
        <v>4396432.05</v>
      </c>
      <c r="O397" s="131">
        <v>0</v>
      </c>
      <c r="P397" s="131">
        <v>4396432.05</v>
      </c>
      <c r="Q397" s="131">
        <f t="shared" si="0"/>
        <v>13733397.58</v>
      </c>
      <c r="R397" s="131">
        <f t="shared" si="1"/>
        <v>19311669.539999999</v>
      </c>
      <c r="S397" s="155">
        <f>'PEG - Capital Costs'!BJ31</f>
        <v>20737214</v>
      </c>
      <c r="T397" s="155">
        <f t="shared" si="59"/>
        <v>34470611.579999998</v>
      </c>
      <c r="U397" s="131">
        <f t="shared" si="2"/>
        <v>0.80257124905585198</v>
      </c>
      <c r="AE397" s="13"/>
      <c r="AF397" s="13"/>
      <c r="AG397" s="13"/>
      <c r="AH397" s="13"/>
      <c r="AI397" s="13"/>
    </row>
    <row r="398" spans="1:35" ht="14.4">
      <c r="A398" s="126" t="s">
        <v>147</v>
      </c>
      <c r="B398" s="127">
        <v>2015</v>
      </c>
      <c r="C398" s="127">
        <v>10853776.310000001</v>
      </c>
      <c r="D398" s="127">
        <v>1840249.81</v>
      </c>
      <c r="E398" s="127">
        <v>-10853776.310000001</v>
      </c>
      <c r="F398" s="127">
        <v>-42035.93</v>
      </c>
      <c r="G398" s="127">
        <v>-311428</v>
      </c>
      <c r="H398" s="127">
        <v>-171109.48</v>
      </c>
      <c r="I398" s="127">
        <v>-847620.72</v>
      </c>
      <c r="J398" s="127">
        <v>-222239.82</v>
      </c>
      <c r="K398" s="127">
        <v>-203788.52</v>
      </c>
      <c r="L398" s="127">
        <v>-16113</v>
      </c>
      <c r="M398" s="127">
        <v>-41681</v>
      </c>
      <c r="N398" s="127">
        <v>-15766.6599999994</v>
      </c>
      <c r="O398" s="127"/>
      <c r="P398" s="127">
        <v>-15766.6599999994</v>
      </c>
      <c r="Q398" s="127">
        <f t="shared" si="0"/>
        <v>1330158.2</v>
      </c>
      <c r="R398" s="127">
        <f t="shared" si="1"/>
        <v>1552398.02</v>
      </c>
      <c r="S398" s="127"/>
      <c r="T398" s="127"/>
      <c r="U398" s="127">
        <f t="shared" si="2"/>
        <v>0.84358004634164319</v>
      </c>
      <c r="AE398" s="13"/>
      <c r="AF398" s="13"/>
      <c r="AG398" s="13"/>
      <c r="AH398" s="13"/>
      <c r="AI398" s="13"/>
    </row>
    <row r="399" spans="1:35" ht="14.4">
      <c r="A399" s="130" t="s">
        <v>147</v>
      </c>
      <c r="B399" s="131">
        <v>2016</v>
      </c>
      <c r="C399" s="131">
        <v>11820829.720000001</v>
      </c>
      <c r="D399" s="131">
        <v>1902253.31</v>
      </c>
      <c r="E399" s="131">
        <v>-11820829.720000001</v>
      </c>
      <c r="F399" s="131">
        <v>-18714.810000000001</v>
      </c>
      <c r="G399" s="131">
        <v>-284868.89</v>
      </c>
      <c r="H399" s="131">
        <v>-168606.13</v>
      </c>
      <c r="I399" s="131">
        <v>-948838.09</v>
      </c>
      <c r="J399" s="131">
        <v>-270394.21000000002</v>
      </c>
      <c r="K399" s="131">
        <v>-200841.23</v>
      </c>
      <c r="L399" s="131">
        <v>-17616</v>
      </c>
      <c r="M399" s="131">
        <v>-32312</v>
      </c>
      <c r="N399" s="131">
        <v>-39938.049999999603</v>
      </c>
      <c r="O399" s="131">
        <v>0</v>
      </c>
      <c r="P399" s="131">
        <v>-39938.049999999603</v>
      </c>
      <c r="Q399" s="131">
        <f t="shared" si="0"/>
        <v>1402313.1099999999</v>
      </c>
      <c r="R399" s="131">
        <f t="shared" si="1"/>
        <v>1672707.3199999998</v>
      </c>
      <c r="S399" s="131"/>
      <c r="T399" s="131"/>
      <c r="U399" s="131">
        <f t="shared" si="2"/>
        <v>0.8793294306319277</v>
      </c>
      <c r="AE399" s="13"/>
      <c r="AF399" s="13"/>
      <c r="AG399" s="13"/>
      <c r="AH399" s="13"/>
      <c r="AI399" s="13"/>
    </row>
    <row r="400" spans="1:35" ht="14.4">
      <c r="A400" s="126" t="s">
        <v>147</v>
      </c>
      <c r="B400" s="127">
        <v>2017</v>
      </c>
      <c r="C400" s="127">
        <v>10655125.789999999</v>
      </c>
      <c r="D400" s="127">
        <v>2189422.17</v>
      </c>
      <c r="E400" s="127">
        <v>-10655125.789999999</v>
      </c>
      <c r="F400" s="127">
        <v>-85804.53</v>
      </c>
      <c r="G400" s="127">
        <v>-282646.12</v>
      </c>
      <c r="H400" s="127">
        <v>-110841.75</v>
      </c>
      <c r="I400" s="127">
        <v>-1026835.88</v>
      </c>
      <c r="J400" s="127">
        <v>-328559.76</v>
      </c>
      <c r="K400" s="127">
        <v>-202506.42</v>
      </c>
      <c r="L400" s="127">
        <v>-3601</v>
      </c>
      <c r="M400" s="127">
        <v>-9321</v>
      </c>
      <c r="N400" s="127">
        <v>139305.71</v>
      </c>
      <c r="O400" s="127">
        <v>0</v>
      </c>
      <c r="P400" s="127">
        <v>139305.71</v>
      </c>
      <c r="Q400" s="127">
        <f t="shared" si="0"/>
        <v>1420323.75</v>
      </c>
      <c r="R400" s="127">
        <f t="shared" si="1"/>
        <v>1748883.51</v>
      </c>
      <c r="S400" s="127"/>
      <c r="T400" s="127"/>
      <c r="U400" s="127">
        <f t="shared" si="2"/>
        <v>0.79878770479427463</v>
      </c>
      <c r="AE400" s="13"/>
      <c r="AF400" s="13"/>
      <c r="AG400" s="13"/>
      <c r="AH400" s="13"/>
      <c r="AI400" s="13"/>
    </row>
    <row r="401" spans="1:35" ht="14.4">
      <c r="A401" s="130" t="s">
        <v>147</v>
      </c>
      <c r="B401" s="131">
        <v>2018</v>
      </c>
      <c r="C401" s="131">
        <v>10032257.210000001</v>
      </c>
      <c r="D401" s="131">
        <v>2008536.14</v>
      </c>
      <c r="E401" s="131">
        <v>-10032257.210000001</v>
      </c>
      <c r="F401" s="131">
        <v>109897.61</v>
      </c>
      <c r="G401" s="131">
        <v>-320778.15999999997</v>
      </c>
      <c r="H401" s="131">
        <v>-146086.57999999999</v>
      </c>
      <c r="I401" s="131">
        <v>-978656</v>
      </c>
      <c r="J401" s="131">
        <v>-126843.96</v>
      </c>
      <c r="K401" s="131">
        <v>-216450.78</v>
      </c>
      <c r="L401" s="131">
        <v>-28125</v>
      </c>
      <c r="M401" s="131">
        <v>-38142</v>
      </c>
      <c r="N401" s="131">
        <v>263351.27</v>
      </c>
      <c r="O401" s="131">
        <v>-71692</v>
      </c>
      <c r="P401" s="131">
        <v>191659.27</v>
      </c>
      <c r="Q401" s="131">
        <f t="shared" si="0"/>
        <v>1445520.74</v>
      </c>
      <c r="R401" s="131">
        <f t="shared" si="1"/>
        <v>1572364.7</v>
      </c>
      <c r="S401" s="131"/>
      <c r="T401" s="131"/>
      <c r="U401" s="131">
        <f t="shared" si="2"/>
        <v>0.78284112926143312</v>
      </c>
      <c r="AE401" s="13"/>
      <c r="AF401" s="13"/>
      <c r="AG401" s="13"/>
      <c r="AH401" s="13"/>
      <c r="AI401" s="13"/>
    </row>
    <row r="402" spans="1:35" ht="14.4">
      <c r="A402" s="126" t="s">
        <v>147</v>
      </c>
      <c r="B402" s="127">
        <v>2019</v>
      </c>
      <c r="C402" s="127">
        <v>10598417</v>
      </c>
      <c r="D402" s="127">
        <v>2016354.25</v>
      </c>
      <c r="E402" s="127">
        <v>-10598417</v>
      </c>
      <c r="F402" s="127">
        <v>37586.83</v>
      </c>
      <c r="G402" s="127">
        <v>-273099.02</v>
      </c>
      <c r="H402" s="127">
        <v>-149456.35999999999</v>
      </c>
      <c r="I402" s="127">
        <v>-941197.5</v>
      </c>
      <c r="J402" s="127">
        <v>-196437.57</v>
      </c>
      <c r="K402" s="127">
        <v>-233726.8</v>
      </c>
      <c r="L402" s="127">
        <v>-3067</v>
      </c>
      <c r="M402" s="127">
        <v>-76966</v>
      </c>
      <c r="N402" s="127">
        <v>179990.83</v>
      </c>
      <c r="O402" s="127">
        <v>0</v>
      </c>
      <c r="P402" s="127">
        <v>179990.83</v>
      </c>
      <c r="Q402" s="127">
        <f t="shared" si="0"/>
        <v>1363752.88</v>
      </c>
      <c r="R402" s="127">
        <f t="shared" si="1"/>
        <v>1560190.45</v>
      </c>
      <c r="S402" s="154">
        <f>'PEG - Capital Costs'!BK27</f>
        <v>1269531</v>
      </c>
      <c r="T402" s="154">
        <f t="shared" ref="T402:T406" si="60">Q402+S402</f>
        <v>2633283.88</v>
      </c>
      <c r="U402" s="127">
        <f t="shared" si="2"/>
        <v>0.77376802712122628</v>
      </c>
      <c r="AE402" s="13"/>
      <c r="AF402" s="13"/>
      <c r="AG402" s="13"/>
      <c r="AH402" s="13"/>
      <c r="AI402" s="13"/>
    </row>
    <row r="403" spans="1:35" ht="14.4">
      <c r="A403" s="130" t="s">
        <v>147</v>
      </c>
      <c r="B403" s="131">
        <v>2020</v>
      </c>
      <c r="C403" s="131">
        <v>11810924.85</v>
      </c>
      <c r="D403" s="131">
        <v>1986557.48</v>
      </c>
      <c r="E403" s="131">
        <v>-11810924.85</v>
      </c>
      <c r="F403" s="131">
        <v>75152.52</v>
      </c>
      <c r="G403" s="131">
        <v>-330247.43</v>
      </c>
      <c r="H403" s="131">
        <v>-122801.71</v>
      </c>
      <c r="I403" s="131">
        <v>-955304.55</v>
      </c>
      <c r="J403" s="131">
        <v>-175945.19</v>
      </c>
      <c r="K403" s="131">
        <v>-223043.21</v>
      </c>
      <c r="L403" s="131">
        <v>19461</v>
      </c>
      <c r="M403" s="131">
        <v>-76229</v>
      </c>
      <c r="N403" s="131">
        <v>197599.91</v>
      </c>
      <c r="O403" s="131">
        <v>0</v>
      </c>
      <c r="P403" s="131">
        <v>197599.91</v>
      </c>
      <c r="Q403" s="131">
        <f t="shared" si="0"/>
        <v>1408353.69</v>
      </c>
      <c r="R403" s="131">
        <f t="shared" si="1"/>
        <v>1584298.88</v>
      </c>
      <c r="S403" s="155">
        <f>'PEG - Capital Costs'!BK28</f>
        <v>1207746</v>
      </c>
      <c r="T403" s="155">
        <f t="shared" si="60"/>
        <v>2616099.69</v>
      </c>
      <c r="U403" s="131">
        <f t="shared" si="2"/>
        <v>0.79750971011420213</v>
      </c>
      <c r="AE403" s="13"/>
      <c r="AF403" s="13"/>
      <c r="AG403" s="13"/>
      <c r="AH403" s="13"/>
      <c r="AI403" s="13"/>
    </row>
    <row r="404" spans="1:35" ht="14.4">
      <c r="A404" s="126" t="s">
        <v>147</v>
      </c>
      <c r="B404" s="127">
        <v>2021</v>
      </c>
      <c r="C404" s="127">
        <v>10142701.57</v>
      </c>
      <c r="D404" s="127">
        <v>1993475.43</v>
      </c>
      <c r="E404" s="127">
        <v>-10142701.57</v>
      </c>
      <c r="F404" s="127">
        <v>161621.12</v>
      </c>
      <c r="G404" s="127">
        <v>-306029.37</v>
      </c>
      <c r="H404" s="127">
        <v>-137451.03</v>
      </c>
      <c r="I404" s="127">
        <v>-1046462.7</v>
      </c>
      <c r="J404" s="127">
        <v>-332848.46000000002</v>
      </c>
      <c r="K404" s="127">
        <v>-187933.37</v>
      </c>
      <c r="L404" s="127">
        <v>22991</v>
      </c>
      <c r="M404" s="127">
        <v>-60781.760000000002</v>
      </c>
      <c r="N404" s="127">
        <v>106580.86</v>
      </c>
      <c r="O404" s="127">
        <v>3057</v>
      </c>
      <c r="P404" s="127">
        <v>109637.86</v>
      </c>
      <c r="Q404" s="127">
        <f t="shared" si="0"/>
        <v>1489943.1</v>
      </c>
      <c r="R404" s="127">
        <f t="shared" si="1"/>
        <v>1822791.56</v>
      </c>
      <c r="S404" s="154">
        <f>'PEG - Capital Costs'!BK29</f>
        <v>1208940</v>
      </c>
      <c r="T404" s="154">
        <f t="shared" si="60"/>
        <v>2698883.1</v>
      </c>
      <c r="U404" s="127">
        <f t="shared" si="2"/>
        <v>0.91437874406106934</v>
      </c>
      <c r="AE404" s="13"/>
      <c r="AF404" s="13"/>
      <c r="AG404" s="13"/>
      <c r="AH404" s="13"/>
      <c r="AI404" s="13"/>
    </row>
    <row r="405" spans="1:35" ht="14.4">
      <c r="A405" s="130" t="s">
        <v>147</v>
      </c>
      <c r="B405" s="131">
        <v>2022</v>
      </c>
      <c r="C405" s="131">
        <v>10186181.960000001</v>
      </c>
      <c r="D405" s="131">
        <v>2117736.87</v>
      </c>
      <c r="E405" s="131">
        <v>-10186181.960000001</v>
      </c>
      <c r="F405" s="131">
        <v>187768.01</v>
      </c>
      <c r="G405" s="131">
        <v>-306880</v>
      </c>
      <c r="H405" s="131">
        <v>-119861.21</v>
      </c>
      <c r="I405" s="131">
        <v>-1043518.63</v>
      </c>
      <c r="J405" s="131">
        <v>-347840.9</v>
      </c>
      <c r="K405" s="131">
        <v>-164267.4</v>
      </c>
      <c r="L405" s="131">
        <v>-26538</v>
      </c>
      <c r="M405" s="131">
        <v>-61785.24</v>
      </c>
      <c r="N405" s="131">
        <v>234813.50000000099</v>
      </c>
      <c r="O405" s="131">
        <v>0</v>
      </c>
      <c r="P405" s="131">
        <v>234813.50000000099</v>
      </c>
      <c r="Q405" s="131">
        <f t="shared" si="0"/>
        <v>1470259.84</v>
      </c>
      <c r="R405" s="131">
        <f t="shared" si="1"/>
        <v>1818100.7400000002</v>
      </c>
      <c r="S405" s="155">
        <f>'PEG - Capital Costs'!BK30</f>
        <v>1328170</v>
      </c>
      <c r="T405" s="155">
        <f t="shared" si="60"/>
        <v>2798429.84</v>
      </c>
      <c r="U405" s="131">
        <f t="shared" si="2"/>
        <v>0.85851116149288187</v>
      </c>
      <c r="AE405" s="13"/>
      <c r="AF405" s="13"/>
      <c r="AG405" s="13"/>
      <c r="AH405" s="13"/>
      <c r="AI405" s="13"/>
    </row>
    <row r="406" spans="1:35" ht="14.4">
      <c r="A406" s="126" t="s">
        <v>147</v>
      </c>
      <c r="B406" s="127">
        <v>2023</v>
      </c>
      <c r="C406" s="127">
        <v>9949549.1300000008</v>
      </c>
      <c r="D406" s="127">
        <v>2169057.3199999998</v>
      </c>
      <c r="E406" s="127">
        <v>-9949549.1300000008</v>
      </c>
      <c r="F406" s="127">
        <v>205639.81</v>
      </c>
      <c r="G406" s="127">
        <v>-371482.26</v>
      </c>
      <c r="H406" s="127">
        <v>-174133.86</v>
      </c>
      <c r="I406" s="127">
        <v>-1052255.52</v>
      </c>
      <c r="J406" s="127">
        <v>-364278.55</v>
      </c>
      <c r="K406" s="127">
        <v>-160571.5</v>
      </c>
      <c r="L406" s="127">
        <v>21317</v>
      </c>
      <c r="M406" s="127">
        <v>-92115</v>
      </c>
      <c r="N406" s="127">
        <v>181177.44</v>
      </c>
      <c r="O406" s="127">
        <v>0</v>
      </c>
      <c r="P406" s="127">
        <v>181177.44</v>
      </c>
      <c r="Q406" s="127">
        <f t="shared" si="0"/>
        <v>1597871.6400000001</v>
      </c>
      <c r="R406" s="127">
        <f t="shared" si="1"/>
        <v>1962150.1900000002</v>
      </c>
      <c r="S406" s="154">
        <f>'PEG - Capital Costs'!BK31</f>
        <v>1637346</v>
      </c>
      <c r="T406" s="154">
        <f t="shared" si="60"/>
        <v>3235217.64</v>
      </c>
      <c r="U406" s="127">
        <f t="shared" si="2"/>
        <v>0.9046096531925677</v>
      </c>
      <c r="AE406" s="13"/>
      <c r="AF406" s="13"/>
      <c r="AG406" s="13"/>
      <c r="AH406" s="13"/>
      <c r="AI406" s="13"/>
    </row>
    <row r="407" spans="1:35" ht="14.4">
      <c r="A407" s="130" t="s">
        <v>148</v>
      </c>
      <c r="B407" s="131">
        <v>2015</v>
      </c>
      <c r="C407" s="131">
        <v>13517734.27</v>
      </c>
      <c r="D407" s="131">
        <v>2476590.61</v>
      </c>
      <c r="E407" s="131">
        <v>-13517734.27</v>
      </c>
      <c r="F407" s="131">
        <v>290444.57</v>
      </c>
      <c r="G407" s="131">
        <v>-282484.61</v>
      </c>
      <c r="H407" s="131">
        <v>-400282.2</v>
      </c>
      <c r="I407" s="131">
        <v>-1457424.66</v>
      </c>
      <c r="J407" s="131">
        <v>-306218.09000000003</v>
      </c>
      <c r="K407" s="131">
        <v>-90553.18</v>
      </c>
      <c r="L407" s="131">
        <v>-10429</v>
      </c>
      <c r="M407" s="131">
        <v>-26139</v>
      </c>
      <c r="N407" s="131">
        <v>193504.43999999901</v>
      </c>
      <c r="O407" s="131">
        <v>0</v>
      </c>
      <c r="P407" s="131">
        <v>193504.43999999901</v>
      </c>
      <c r="Q407" s="131">
        <f t="shared" si="0"/>
        <v>2140191.4699999997</v>
      </c>
      <c r="R407" s="131">
        <f t="shared" si="1"/>
        <v>2446409.5599999996</v>
      </c>
      <c r="S407" s="131"/>
      <c r="T407" s="131"/>
      <c r="U407" s="131">
        <f t="shared" si="2"/>
        <v>0.98781346829058669</v>
      </c>
      <c r="AE407" s="13"/>
      <c r="AF407" s="13"/>
      <c r="AG407" s="13"/>
      <c r="AH407" s="13"/>
      <c r="AI407" s="13"/>
    </row>
    <row r="408" spans="1:35" ht="14.4">
      <c r="A408" s="126" t="s">
        <v>148</v>
      </c>
      <c r="B408" s="127">
        <v>2016</v>
      </c>
      <c r="C408" s="127">
        <v>14476879.529999999</v>
      </c>
      <c r="D408" s="127">
        <v>2417202.67</v>
      </c>
      <c r="E408" s="127">
        <v>-14476879.529999999</v>
      </c>
      <c r="F408" s="127">
        <v>284299.49</v>
      </c>
      <c r="G408" s="127">
        <v>-247780.9</v>
      </c>
      <c r="H408" s="127">
        <v>-429760.45</v>
      </c>
      <c r="I408" s="127">
        <v>-1452665.36</v>
      </c>
      <c r="J408" s="127">
        <v>-364321.11</v>
      </c>
      <c r="K408" s="127">
        <v>-92121.07</v>
      </c>
      <c r="L408" s="127">
        <v>1231</v>
      </c>
      <c r="M408" s="127">
        <v>-24022</v>
      </c>
      <c r="N408" s="127">
        <v>92062.270000000193</v>
      </c>
      <c r="O408" s="127">
        <v>-1801</v>
      </c>
      <c r="P408" s="127">
        <v>90261.270000000193</v>
      </c>
      <c r="Q408" s="127">
        <f t="shared" si="0"/>
        <v>2130206.71</v>
      </c>
      <c r="R408" s="127">
        <f t="shared" si="1"/>
        <v>2494527.8199999998</v>
      </c>
      <c r="S408" s="127"/>
      <c r="T408" s="127"/>
      <c r="U408" s="127">
        <f t="shared" si="2"/>
        <v>1.0319895186943508</v>
      </c>
      <c r="AE408" s="13"/>
      <c r="AF408" s="13"/>
      <c r="AG408" s="13"/>
      <c r="AH408" s="13"/>
      <c r="AI408" s="13"/>
    </row>
    <row r="409" spans="1:35" ht="14.4">
      <c r="A409" s="130" t="s">
        <v>148</v>
      </c>
      <c r="B409" s="131">
        <v>2017</v>
      </c>
      <c r="C409" s="131">
        <v>13082377.359999999</v>
      </c>
      <c r="D409" s="131">
        <v>2569209.4900000002</v>
      </c>
      <c r="E409" s="131">
        <v>-13082377.359999999</v>
      </c>
      <c r="F409" s="131">
        <v>300513.42</v>
      </c>
      <c r="G409" s="131">
        <v>-340099.33</v>
      </c>
      <c r="H409" s="131">
        <v>-474059.28</v>
      </c>
      <c r="I409" s="131">
        <v>-1457512.76</v>
      </c>
      <c r="J409" s="131">
        <v>-427049.67</v>
      </c>
      <c r="K409" s="131">
        <v>-87735.81</v>
      </c>
      <c r="L409" s="131">
        <v>8267</v>
      </c>
      <c r="M409" s="131">
        <v>-21149</v>
      </c>
      <c r="N409" s="131">
        <v>70384.0600000001</v>
      </c>
      <c r="O409" s="131">
        <v>2615.88</v>
      </c>
      <c r="P409" s="131">
        <v>72999.940000000104</v>
      </c>
      <c r="Q409" s="131">
        <f t="shared" si="0"/>
        <v>2271671.37</v>
      </c>
      <c r="R409" s="131">
        <f t="shared" si="1"/>
        <v>2698721.04</v>
      </c>
      <c r="S409" s="131"/>
      <c r="T409" s="131"/>
      <c r="U409" s="131">
        <f t="shared" si="2"/>
        <v>1.0504091046308566</v>
      </c>
      <c r="AE409" s="13"/>
      <c r="AF409" s="13"/>
      <c r="AG409" s="13"/>
      <c r="AH409" s="13"/>
      <c r="AI409" s="13"/>
    </row>
    <row r="410" spans="1:35" ht="14.4">
      <c r="A410" s="126" t="s">
        <v>148</v>
      </c>
      <c r="B410" s="127">
        <v>2018</v>
      </c>
      <c r="C410" s="127">
        <v>12333811.380000001</v>
      </c>
      <c r="D410" s="127">
        <v>2691742.89</v>
      </c>
      <c r="E410" s="127">
        <v>-12333811.380000001</v>
      </c>
      <c r="F410" s="127">
        <v>231896.04</v>
      </c>
      <c r="G410" s="127">
        <v>-354881.08</v>
      </c>
      <c r="H410" s="127">
        <v>-398021.04</v>
      </c>
      <c r="I410" s="127">
        <v>-1491359.32</v>
      </c>
      <c r="J410" s="127">
        <v>-407195.26</v>
      </c>
      <c r="K410" s="127">
        <v>-91178.06</v>
      </c>
      <c r="L410" s="127">
        <v>5466</v>
      </c>
      <c r="M410" s="127">
        <v>-41579</v>
      </c>
      <c r="N410" s="127">
        <v>144891.17000000001</v>
      </c>
      <c r="O410" s="127">
        <v>-9643.61</v>
      </c>
      <c r="P410" s="127">
        <v>135247.56</v>
      </c>
      <c r="Q410" s="127">
        <f t="shared" si="0"/>
        <v>2244261.44</v>
      </c>
      <c r="R410" s="127">
        <f t="shared" si="1"/>
        <v>2651456.7000000002</v>
      </c>
      <c r="S410" s="127"/>
      <c r="T410" s="127"/>
      <c r="U410" s="127">
        <f t="shared" si="2"/>
        <v>0.98503341825489132</v>
      </c>
      <c r="AE410" s="13"/>
      <c r="AF410" s="13"/>
      <c r="AG410" s="13"/>
      <c r="AH410" s="13"/>
      <c r="AI410" s="13"/>
    </row>
    <row r="411" spans="1:35" ht="14.4">
      <c r="A411" s="130" t="s">
        <v>148</v>
      </c>
      <c r="B411" s="131">
        <v>2019</v>
      </c>
      <c r="C411" s="131">
        <v>13029709.890000001</v>
      </c>
      <c r="D411" s="131">
        <v>2734440.05</v>
      </c>
      <c r="E411" s="131">
        <v>-13029709.890000001</v>
      </c>
      <c r="F411" s="131">
        <v>226686.93</v>
      </c>
      <c r="G411" s="131">
        <v>-335193.48</v>
      </c>
      <c r="H411" s="131">
        <v>-470617.96</v>
      </c>
      <c r="I411" s="131">
        <v>-1471054.6</v>
      </c>
      <c r="J411" s="131">
        <v>-386764.77</v>
      </c>
      <c r="K411" s="131">
        <v>-85479.38</v>
      </c>
      <c r="L411" s="131">
        <v>0</v>
      </c>
      <c r="M411" s="131">
        <v>-41445</v>
      </c>
      <c r="N411" s="131">
        <v>170571.790000001</v>
      </c>
      <c r="O411" s="131">
        <v>-7331</v>
      </c>
      <c r="P411" s="131">
        <v>163240.790000001</v>
      </c>
      <c r="Q411" s="131">
        <f t="shared" si="0"/>
        <v>2276866.04</v>
      </c>
      <c r="R411" s="131">
        <f t="shared" si="1"/>
        <v>2663630.81</v>
      </c>
      <c r="S411" s="155">
        <f>'PEG - Capital Costs'!BL27</f>
        <v>1206954</v>
      </c>
      <c r="T411" s="155">
        <f t="shared" ref="T411:T415" si="61">Q411+S411</f>
        <v>3483820.04</v>
      </c>
      <c r="U411" s="131">
        <f t="shared" si="2"/>
        <v>0.97410466541403984</v>
      </c>
      <c r="AE411" s="13"/>
      <c r="AF411" s="13"/>
      <c r="AG411" s="13"/>
      <c r="AH411" s="13"/>
      <c r="AI411" s="13"/>
    </row>
    <row r="412" spans="1:35" ht="14.4">
      <c r="A412" s="126" t="s">
        <v>148</v>
      </c>
      <c r="B412" s="127">
        <v>2020</v>
      </c>
      <c r="C412" s="127">
        <v>14964923.949999999</v>
      </c>
      <c r="D412" s="127">
        <v>2716871.47</v>
      </c>
      <c r="E412" s="127">
        <v>-14964923.949999999</v>
      </c>
      <c r="F412" s="127">
        <v>266728.37</v>
      </c>
      <c r="G412" s="127">
        <v>-351313.45</v>
      </c>
      <c r="H412" s="127">
        <v>-390659.28</v>
      </c>
      <c r="I412" s="127">
        <v>-1546854.71</v>
      </c>
      <c r="J412" s="127">
        <v>-375425.37</v>
      </c>
      <c r="K412" s="127">
        <v>-80654.83</v>
      </c>
      <c r="L412" s="127">
        <v>0</v>
      </c>
      <c r="M412" s="127">
        <v>-9396</v>
      </c>
      <c r="N412" s="127">
        <v>229296.199999998</v>
      </c>
      <c r="O412" s="127">
        <v>-2592</v>
      </c>
      <c r="P412" s="127">
        <v>226704.199999998</v>
      </c>
      <c r="Q412" s="127">
        <f t="shared" si="0"/>
        <v>2288827.44</v>
      </c>
      <c r="R412" s="127">
        <f t="shared" si="1"/>
        <v>2664252.81</v>
      </c>
      <c r="S412" s="154">
        <f>'PEG - Capital Costs'!BL28</f>
        <v>1169180</v>
      </c>
      <c r="T412" s="154">
        <f t="shared" si="61"/>
        <v>3458007.44</v>
      </c>
      <c r="U412" s="127">
        <f t="shared" si="2"/>
        <v>0.98063262816035968</v>
      </c>
      <c r="AE412" s="13"/>
      <c r="AF412" s="13"/>
      <c r="AG412" s="13"/>
      <c r="AH412" s="13"/>
      <c r="AI412" s="13"/>
    </row>
    <row r="413" spans="1:35" ht="14.4">
      <c r="A413" s="130" t="s">
        <v>148</v>
      </c>
      <c r="B413" s="131">
        <v>2021</v>
      </c>
      <c r="C413" s="131">
        <v>12982768.279999999</v>
      </c>
      <c r="D413" s="131">
        <v>2752092.09</v>
      </c>
      <c r="E413" s="131">
        <v>-12982768.279999999</v>
      </c>
      <c r="F413" s="131">
        <v>246308.07</v>
      </c>
      <c r="G413" s="131">
        <v>-354152.42</v>
      </c>
      <c r="H413" s="131">
        <v>-425934.26</v>
      </c>
      <c r="I413" s="131">
        <v>-1591682.7</v>
      </c>
      <c r="J413" s="131">
        <v>-403188.41</v>
      </c>
      <c r="K413" s="131">
        <v>-76120.070000000007</v>
      </c>
      <c r="L413" s="131">
        <v>0</v>
      </c>
      <c r="M413" s="131">
        <v>-19719</v>
      </c>
      <c r="N413" s="131">
        <v>127603.3</v>
      </c>
      <c r="O413" s="131">
        <v>0</v>
      </c>
      <c r="P413" s="131">
        <v>127603.3</v>
      </c>
      <c r="Q413" s="131">
        <f t="shared" si="0"/>
        <v>2371769.38</v>
      </c>
      <c r="R413" s="131">
        <f t="shared" si="1"/>
        <v>2774957.79</v>
      </c>
      <c r="S413" s="155">
        <f>'PEG - Capital Costs'!BL29</f>
        <v>1216012</v>
      </c>
      <c r="T413" s="155">
        <f t="shared" si="61"/>
        <v>3587781.38</v>
      </c>
      <c r="U413" s="131">
        <f t="shared" si="2"/>
        <v>1.0083084792413324</v>
      </c>
      <c r="AE413" s="13"/>
      <c r="AF413" s="13"/>
      <c r="AG413" s="13"/>
      <c r="AH413" s="13"/>
      <c r="AI413" s="13"/>
    </row>
    <row r="414" spans="1:35" ht="14.4">
      <c r="A414" s="126" t="s">
        <v>148</v>
      </c>
      <c r="B414" s="127">
        <v>2022</v>
      </c>
      <c r="C414" s="127">
        <v>13221339.59</v>
      </c>
      <c r="D414" s="127">
        <v>3042057.83</v>
      </c>
      <c r="E414" s="127">
        <v>-13221339.59</v>
      </c>
      <c r="F414" s="127">
        <v>312271.08</v>
      </c>
      <c r="G414" s="127">
        <v>-251389.47</v>
      </c>
      <c r="H414" s="127">
        <v>-530811.06000000006</v>
      </c>
      <c r="I414" s="127">
        <v>-1901571.85</v>
      </c>
      <c r="J414" s="127">
        <v>-440448.4</v>
      </c>
      <c r="K414" s="127">
        <v>-100231.1</v>
      </c>
      <c r="L414" s="127">
        <v>0</v>
      </c>
      <c r="M414" s="127">
        <v>-15845</v>
      </c>
      <c r="N414" s="127">
        <v>114032.03</v>
      </c>
      <c r="O414" s="127">
        <v>-3388</v>
      </c>
      <c r="P414" s="127">
        <v>110644.03</v>
      </c>
      <c r="Q414" s="127">
        <f t="shared" si="0"/>
        <v>2683772.38</v>
      </c>
      <c r="R414" s="127">
        <f t="shared" si="1"/>
        <v>3124220.78</v>
      </c>
      <c r="S414" s="154">
        <f>'PEG - Capital Costs'!BL30</f>
        <v>1400340</v>
      </c>
      <c r="T414" s="154">
        <f t="shared" si="61"/>
        <v>4084112.38</v>
      </c>
      <c r="U414" s="127">
        <f t="shared" si="2"/>
        <v>1.0270090033101047</v>
      </c>
      <c r="AE414" s="13"/>
      <c r="AF414" s="13"/>
      <c r="AG414" s="13"/>
      <c r="AH414" s="13"/>
      <c r="AI414" s="13"/>
    </row>
    <row r="415" spans="1:35" ht="14.4">
      <c r="A415" s="130" t="s">
        <v>148</v>
      </c>
      <c r="B415" s="131">
        <v>2023</v>
      </c>
      <c r="C415" s="131">
        <v>12927668.529999999</v>
      </c>
      <c r="D415" s="131">
        <v>3302707.65</v>
      </c>
      <c r="E415" s="131">
        <v>-12927668.529999999</v>
      </c>
      <c r="F415" s="131">
        <v>365276.58</v>
      </c>
      <c r="G415" s="131">
        <v>-393551.73</v>
      </c>
      <c r="H415" s="131">
        <v>-426412.35</v>
      </c>
      <c r="I415" s="131">
        <v>-1992380.33</v>
      </c>
      <c r="J415" s="131">
        <v>-466643.6</v>
      </c>
      <c r="K415" s="131">
        <v>-163413.51999999999</v>
      </c>
      <c r="L415" s="131">
        <v>0</v>
      </c>
      <c r="M415" s="131">
        <v>8161</v>
      </c>
      <c r="N415" s="131">
        <v>233743.7</v>
      </c>
      <c r="O415" s="131">
        <v>-49416</v>
      </c>
      <c r="P415" s="131">
        <v>184327.7</v>
      </c>
      <c r="Q415" s="131">
        <f t="shared" si="0"/>
        <v>2812344.41</v>
      </c>
      <c r="R415" s="131">
        <f t="shared" si="1"/>
        <v>3278988.0100000002</v>
      </c>
      <c r="S415" s="155">
        <f>'PEG - Capital Costs'!BL31</f>
        <v>1675179</v>
      </c>
      <c r="T415" s="155">
        <f t="shared" si="61"/>
        <v>4487523.41</v>
      </c>
      <c r="U415" s="131">
        <f t="shared" si="2"/>
        <v>0.99281812303308181</v>
      </c>
      <c r="AE415" s="13"/>
      <c r="AF415" s="13"/>
      <c r="AG415" s="13"/>
      <c r="AH415" s="13"/>
      <c r="AI415" s="13"/>
    </row>
    <row r="416" spans="1:35" ht="14.4">
      <c r="A416" s="126" t="s">
        <v>149</v>
      </c>
      <c r="B416" s="127">
        <v>2015</v>
      </c>
      <c r="C416" s="127">
        <v>8114551.3399999999</v>
      </c>
      <c r="D416" s="127">
        <v>1871346.62</v>
      </c>
      <c r="E416" s="127">
        <v>-8158299.4500000002</v>
      </c>
      <c r="F416" s="127">
        <v>176532.05</v>
      </c>
      <c r="G416" s="127">
        <v>-526730.36</v>
      </c>
      <c r="H416" s="127">
        <v>-159501.03</v>
      </c>
      <c r="I416" s="127">
        <v>-736356.55</v>
      </c>
      <c r="J416" s="127">
        <v>-210721.58</v>
      </c>
      <c r="K416" s="127">
        <v>-61204.02</v>
      </c>
      <c r="L416" s="127">
        <v>-34506</v>
      </c>
      <c r="M416" s="127">
        <v>41964.37</v>
      </c>
      <c r="N416" s="127">
        <v>317075.390000001</v>
      </c>
      <c r="O416" s="127"/>
      <c r="P416" s="127">
        <v>317075.390000001</v>
      </c>
      <c r="Q416" s="127">
        <f t="shared" si="0"/>
        <v>1422587.94</v>
      </c>
      <c r="R416" s="127">
        <f t="shared" si="1"/>
        <v>1633309.52</v>
      </c>
      <c r="S416" s="127"/>
      <c r="T416" s="127"/>
      <c r="U416" s="127">
        <f t="shared" si="2"/>
        <v>0.87279903281627214</v>
      </c>
      <c r="AE416" s="13"/>
      <c r="AF416" s="13"/>
      <c r="AG416" s="13"/>
      <c r="AH416" s="13"/>
      <c r="AI416" s="13"/>
    </row>
    <row r="417" spans="1:35" ht="14.4">
      <c r="A417" s="130" t="s">
        <v>149</v>
      </c>
      <c r="B417" s="131">
        <v>2016</v>
      </c>
      <c r="C417" s="131">
        <v>8628547.6799999997</v>
      </c>
      <c r="D417" s="131">
        <v>1863303.31</v>
      </c>
      <c r="E417" s="131">
        <v>-8628547.6799999997</v>
      </c>
      <c r="F417" s="131">
        <v>136599.49</v>
      </c>
      <c r="G417" s="131">
        <v>-574153.30000000005</v>
      </c>
      <c r="H417" s="131">
        <v>-194875.39</v>
      </c>
      <c r="I417" s="131">
        <v>-762979.8</v>
      </c>
      <c r="J417" s="131">
        <v>-217627.19</v>
      </c>
      <c r="K417" s="131">
        <v>-59881.42</v>
      </c>
      <c r="L417" s="131">
        <v>-9362</v>
      </c>
      <c r="M417" s="131">
        <v>-25696</v>
      </c>
      <c r="N417" s="131">
        <v>155327.70000000001</v>
      </c>
      <c r="O417" s="131">
        <v>0</v>
      </c>
      <c r="P417" s="131">
        <v>155327.70000000001</v>
      </c>
      <c r="Q417" s="131">
        <f t="shared" si="0"/>
        <v>1532008.4900000002</v>
      </c>
      <c r="R417" s="131">
        <f t="shared" si="1"/>
        <v>1749635.6800000002</v>
      </c>
      <c r="S417" s="131"/>
      <c r="T417" s="131"/>
      <c r="U417" s="131">
        <f t="shared" si="2"/>
        <v>0.93899671116883277</v>
      </c>
      <c r="AE417" s="13"/>
      <c r="AF417" s="13"/>
      <c r="AG417" s="13"/>
      <c r="AH417" s="13"/>
      <c r="AI417" s="13"/>
    </row>
    <row r="418" spans="1:35" ht="14.4">
      <c r="A418" s="126" t="s">
        <v>149</v>
      </c>
      <c r="B418" s="127">
        <v>2017</v>
      </c>
      <c r="C418" s="127">
        <v>7958450.5199999996</v>
      </c>
      <c r="D418" s="127">
        <v>1921669.98</v>
      </c>
      <c r="E418" s="127">
        <v>-7958450.5199999996</v>
      </c>
      <c r="F418" s="127">
        <v>136550.71</v>
      </c>
      <c r="G418" s="127">
        <v>-519702.92</v>
      </c>
      <c r="H418" s="127">
        <v>-227609.13</v>
      </c>
      <c r="I418" s="127">
        <v>-824448.93</v>
      </c>
      <c r="J418" s="127">
        <v>-223701.45</v>
      </c>
      <c r="K418" s="127">
        <v>-60685.43</v>
      </c>
      <c r="L418" s="127">
        <v>4005</v>
      </c>
      <c r="M418" s="127">
        <v>-13326</v>
      </c>
      <c r="N418" s="127">
        <v>192751.83000000101</v>
      </c>
      <c r="O418" s="127">
        <v>0</v>
      </c>
      <c r="P418" s="127">
        <v>192751.83000000101</v>
      </c>
      <c r="Q418" s="127">
        <f t="shared" si="0"/>
        <v>1571760.98</v>
      </c>
      <c r="R418" s="127">
        <f t="shared" si="1"/>
        <v>1795462.43</v>
      </c>
      <c r="S418" s="127"/>
      <c r="T418" s="127"/>
      <c r="U418" s="127">
        <f t="shared" si="2"/>
        <v>0.93432402477349408</v>
      </c>
      <c r="AE418" s="13"/>
      <c r="AF418" s="13"/>
      <c r="AG418" s="13"/>
      <c r="AH418" s="13"/>
      <c r="AI418" s="13"/>
    </row>
    <row r="419" spans="1:35" ht="14.4">
      <c r="A419" s="130" t="s">
        <v>149</v>
      </c>
      <c r="B419" s="131">
        <v>2018</v>
      </c>
      <c r="C419" s="131">
        <v>8070576.1600000001</v>
      </c>
      <c r="D419" s="131">
        <v>1995432.91</v>
      </c>
      <c r="E419" s="131">
        <v>-8070576.1600000001</v>
      </c>
      <c r="F419" s="131">
        <v>137023.29</v>
      </c>
      <c r="G419" s="131">
        <v>-566080.78</v>
      </c>
      <c r="H419" s="131">
        <v>-136932.38</v>
      </c>
      <c r="I419" s="131">
        <v>-763814.04</v>
      </c>
      <c r="J419" s="131">
        <v>-244833.29</v>
      </c>
      <c r="K419" s="131">
        <v>-84698.453999999998</v>
      </c>
      <c r="L419" s="131">
        <v>-34553</v>
      </c>
      <c r="M419" s="131">
        <v>-1306</v>
      </c>
      <c r="N419" s="131">
        <v>300238.25599999999</v>
      </c>
      <c r="O419" s="131">
        <v>0</v>
      </c>
      <c r="P419" s="131">
        <v>300238.25599999999</v>
      </c>
      <c r="Q419" s="131">
        <f t="shared" si="0"/>
        <v>1466827.2000000002</v>
      </c>
      <c r="R419" s="131">
        <f t="shared" si="1"/>
        <v>1711660.4900000002</v>
      </c>
      <c r="S419" s="131"/>
      <c r="T419" s="131"/>
      <c r="U419" s="131">
        <f t="shared" si="2"/>
        <v>0.85778904488450092</v>
      </c>
      <c r="AE419" s="13"/>
      <c r="AF419" s="13"/>
      <c r="AG419" s="13"/>
      <c r="AH419" s="13"/>
      <c r="AI419" s="13"/>
    </row>
    <row r="420" spans="1:35" ht="14.4">
      <c r="A420" s="126" t="s">
        <v>149</v>
      </c>
      <c r="B420" s="127">
        <v>2019</v>
      </c>
      <c r="C420" s="127">
        <v>8719661.9600000009</v>
      </c>
      <c r="D420" s="127">
        <v>2111983.39</v>
      </c>
      <c r="E420" s="127">
        <v>-8719661.9600000009</v>
      </c>
      <c r="F420" s="127">
        <v>137725.37</v>
      </c>
      <c r="G420" s="127">
        <v>-576175.15</v>
      </c>
      <c r="H420" s="127">
        <v>-144224.98000000001</v>
      </c>
      <c r="I420" s="127">
        <v>-835406.96</v>
      </c>
      <c r="J420" s="127">
        <v>-281825.24</v>
      </c>
      <c r="K420" s="127">
        <v>-103541.93</v>
      </c>
      <c r="L420" s="127">
        <v>-43966</v>
      </c>
      <c r="M420" s="127">
        <v>27646</v>
      </c>
      <c r="N420" s="127">
        <v>292214.50000000099</v>
      </c>
      <c r="O420" s="127">
        <v>0</v>
      </c>
      <c r="P420" s="127">
        <v>292214.50000000099</v>
      </c>
      <c r="Q420" s="127">
        <f t="shared" si="0"/>
        <v>1555807.0899999999</v>
      </c>
      <c r="R420" s="127">
        <f t="shared" si="1"/>
        <v>1837632.3299999998</v>
      </c>
      <c r="S420" s="154">
        <f>'PEG - Capital Costs'!BM27</f>
        <v>929922</v>
      </c>
      <c r="T420" s="154">
        <f t="shared" ref="T420:T424" si="62">Q420+S420</f>
        <v>2485729.09</v>
      </c>
      <c r="U420" s="127">
        <f t="shared" si="2"/>
        <v>0.87009790829841693</v>
      </c>
      <c r="AE420" s="13"/>
      <c r="AF420" s="13"/>
      <c r="AG420" s="13"/>
      <c r="AH420" s="13"/>
      <c r="AI420" s="13"/>
    </row>
    <row r="421" spans="1:35" ht="14.4">
      <c r="A421" s="130" t="s">
        <v>149</v>
      </c>
      <c r="B421" s="131">
        <v>2020</v>
      </c>
      <c r="C421" s="131">
        <v>10463066.42</v>
      </c>
      <c r="D421" s="131">
        <v>2118616.38</v>
      </c>
      <c r="E421" s="131">
        <v>-10463066.42</v>
      </c>
      <c r="F421" s="131">
        <v>128903.44</v>
      </c>
      <c r="G421" s="131">
        <v>-604431.63</v>
      </c>
      <c r="H421" s="131">
        <v>-125663.8</v>
      </c>
      <c r="I421" s="131">
        <v>-762858.56</v>
      </c>
      <c r="J421" s="131">
        <v>-319984.71000000002</v>
      </c>
      <c r="K421" s="131">
        <v>-73840.59</v>
      </c>
      <c r="L421" s="131">
        <v>-63939</v>
      </c>
      <c r="M421" s="131">
        <v>-193</v>
      </c>
      <c r="N421" s="131">
        <v>296608.53000000102</v>
      </c>
      <c r="O421" s="131">
        <v>0</v>
      </c>
      <c r="P421" s="131">
        <v>296608.53000000102</v>
      </c>
      <c r="Q421" s="131">
        <f t="shared" si="0"/>
        <v>1492953.9900000002</v>
      </c>
      <c r="R421" s="131">
        <f t="shared" si="1"/>
        <v>1812938.7000000002</v>
      </c>
      <c r="S421" s="155">
        <f>'PEG - Capital Costs'!BM28</f>
        <v>919915</v>
      </c>
      <c r="T421" s="155">
        <f t="shared" si="62"/>
        <v>2412868.9900000002</v>
      </c>
      <c r="U421" s="131">
        <f t="shared" si="2"/>
        <v>0.85571824947374397</v>
      </c>
      <c r="AE421" s="13"/>
      <c r="AF421" s="13"/>
      <c r="AG421" s="13"/>
      <c r="AH421" s="13"/>
      <c r="AI421" s="13"/>
    </row>
    <row r="422" spans="1:35" ht="14.4">
      <c r="A422" s="126" t="s">
        <v>149</v>
      </c>
      <c r="B422" s="127">
        <v>2021</v>
      </c>
      <c r="C422" s="127">
        <v>8819769.9700000007</v>
      </c>
      <c r="D422" s="127">
        <v>2164790.71</v>
      </c>
      <c r="E422" s="127">
        <v>-8819769.9700000007</v>
      </c>
      <c r="F422" s="127">
        <v>97987.21</v>
      </c>
      <c r="G422" s="127">
        <v>-608154.23</v>
      </c>
      <c r="H422" s="127">
        <v>-115807.53</v>
      </c>
      <c r="I422" s="127">
        <v>-741845.97</v>
      </c>
      <c r="J422" s="127">
        <v>-342778.93</v>
      </c>
      <c r="K422" s="127">
        <v>-70875.17</v>
      </c>
      <c r="L422" s="127">
        <v>-65878.78</v>
      </c>
      <c r="M422" s="127">
        <v>-30027</v>
      </c>
      <c r="N422" s="127">
        <v>287410.30999999901</v>
      </c>
      <c r="O422" s="127">
        <v>0</v>
      </c>
      <c r="P422" s="127">
        <v>287410.30999999901</v>
      </c>
      <c r="Q422" s="127">
        <f t="shared" si="0"/>
        <v>1465807.73</v>
      </c>
      <c r="R422" s="127">
        <f t="shared" si="1"/>
        <v>1808586.66</v>
      </c>
      <c r="S422" s="154">
        <f>'PEG - Capital Costs'!BM29</f>
        <v>908898</v>
      </c>
      <c r="T422" s="154">
        <f t="shared" si="62"/>
        <v>2374705.73</v>
      </c>
      <c r="U422" s="127">
        <f t="shared" si="2"/>
        <v>0.83545566397963711</v>
      </c>
      <c r="AE422" s="13"/>
      <c r="AF422" s="13"/>
      <c r="AG422" s="13"/>
      <c r="AH422" s="13"/>
      <c r="AI422" s="13"/>
    </row>
    <row r="423" spans="1:35" ht="14.4">
      <c r="A423" s="130" t="s">
        <v>149</v>
      </c>
      <c r="B423" s="131">
        <v>2022</v>
      </c>
      <c r="C423" s="131">
        <v>9720829.6600000001</v>
      </c>
      <c r="D423" s="131">
        <v>2219603.04</v>
      </c>
      <c r="E423" s="131">
        <v>-9720829.6999999993</v>
      </c>
      <c r="F423" s="131">
        <v>121382.18</v>
      </c>
      <c r="G423" s="131">
        <v>-609347.13</v>
      </c>
      <c r="H423" s="131">
        <v>-96511.29</v>
      </c>
      <c r="I423" s="131">
        <v>-740678.21</v>
      </c>
      <c r="J423" s="131">
        <v>-324824.34999999998</v>
      </c>
      <c r="K423" s="131">
        <v>-103047.36</v>
      </c>
      <c r="L423" s="131">
        <v>-84747</v>
      </c>
      <c r="M423" s="131">
        <v>-3390</v>
      </c>
      <c r="N423" s="131">
        <v>378439.84</v>
      </c>
      <c r="O423" s="131">
        <v>0</v>
      </c>
      <c r="P423" s="131">
        <v>378439.84</v>
      </c>
      <c r="Q423" s="131">
        <f t="shared" si="0"/>
        <v>1446536.63</v>
      </c>
      <c r="R423" s="131">
        <f t="shared" si="1"/>
        <v>1771360.98</v>
      </c>
      <c r="S423" s="155">
        <f>'PEG - Capital Costs'!BM30</f>
        <v>984062</v>
      </c>
      <c r="T423" s="155">
        <f t="shared" si="62"/>
        <v>2430598.63</v>
      </c>
      <c r="U423" s="131">
        <f t="shared" si="2"/>
        <v>0.79805305186462527</v>
      </c>
      <c r="AE423" s="13"/>
      <c r="AF423" s="13"/>
      <c r="AG423" s="13"/>
      <c r="AH423" s="13"/>
      <c r="AI423" s="13"/>
    </row>
    <row r="424" spans="1:35" ht="14.4">
      <c r="A424" s="126" t="s">
        <v>149</v>
      </c>
      <c r="B424" s="127">
        <v>2023</v>
      </c>
      <c r="C424" s="127">
        <v>9151819.75</v>
      </c>
      <c r="D424" s="127">
        <v>2306504.3199999998</v>
      </c>
      <c r="E424" s="127">
        <v>-9151819.7100000009</v>
      </c>
      <c r="F424" s="127">
        <v>146758.73000000001</v>
      </c>
      <c r="G424" s="127">
        <v>-621014.92000000004</v>
      </c>
      <c r="H424" s="127">
        <v>-116511.59</v>
      </c>
      <c r="I424" s="127">
        <v>-849417.21</v>
      </c>
      <c r="J424" s="127">
        <v>-326722.28000000003</v>
      </c>
      <c r="K424" s="127">
        <v>-147941.51999999999</v>
      </c>
      <c r="L424" s="127">
        <v>-78571</v>
      </c>
      <c r="M424" s="127">
        <v>-11252</v>
      </c>
      <c r="N424" s="127">
        <v>301832.56999999902</v>
      </c>
      <c r="O424" s="127">
        <v>0</v>
      </c>
      <c r="P424" s="127">
        <v>301832.56999999902</v>
      </c>
      <c r="Q424" s="127">
        <f t="shared" si="0"/>
        <v>1586943.72</v>
      </c>
      <c r="R424" s="127">
        <f t="shared" si="1"/>
        <v>1913666</v>
      </c>
      <c r="S424" s="154">
        <f>'PEG - Capital Costs'!BM31</f>
        <v>1146181</v>
      </c>
      <c r="T424" s="154">
        <f t="shared" si="62"/>
        <v>2733124.7199999997</v>
      </c>
      <c r="U424" s="127">
        <f t="shared" si="2"/>
        <v>0.82968238273232464</v>
      </c>
      <c r="AE424" s="13"/>
      <c r="AF424" s="13"/>
      <c r="AG424" s="13"/>
      <c r="AH424" s="13"/>
      <c r="AI424" s="13"/>
    </row>
    <row r="425" spans="1:35" ht="14.4">
      <c r="A425" s="130" t="s">
        <v>298</v>
      </c>
      <c r="B425" s="131">
        <v>2015</v>
      </c>
      <c r="C425" s="131">
        <v>122097511.43000001</v>
      </c>
      <c r="D425" s="131">
        <v>22222999.510000002</v>
      </c>
      <c r="E425" s="131">
        <v>-122097511.43000001</v>
      </c>
      <c r="F425" s="131">
        <v>1961556.79</v>
      </c>
      <c r="G425" s="131">
        <v>-3361186.28</v>
      </c>
      <c r="H425" s="131">
        <v>-4949609.3099999996</v>
      </c>
      <c r="I425" s="131">
        <v>-8271146.4800000004</v>
      </c>
      <c r="J425" s="131">
        <v>-3797858.7</v>
      </c>
      <c r="K425" s="131">
        <v>-1010140.41</v>
      </c>
      <c r="L425" s="131">
        <v>112483</v>
      </c>
      <c r="M425" s="131">
        <v>-919943</v>
      </c>
      <c r="N425" s="131">
        <v>1987155.1199999901</v>
      </c>
      <c r="O425" s="131"/>
      <c r="P425" s="131">
        <v>1987155.1199999901</v>
      </c>
      <c r="Q425" s="131">
        <f t="shared" si="0"/>
        <v>16581942.07</v>
      </c>
      <c r="R425" s="131">
        <f t="shared" si="1"/>
        <v>20379800.77</v>
      </c>
      <c r="S425" s="131"/>
      <c r="T425" s="131"/>
      <c r="U425" s="131">
        <f t="shared" si="2"/>
        <v>0.9170589578076267</v>
      </c>
      <c r="AE425" s="13"/>
      <c r="AF425" s="13"/>
      <c r="AG425" s="13"/>
      <c r="AH425" s="13"/>
      <c r="AI425" s="13"/>
    </row>
    <row r="426" spans="1:35" ht="14.4">
      <c r="A426" s="126" t="s">
        <v>298</v>
      </c>
      <c r="B426" s="127">
        <v>2016</v>
      </c>
      <c r="C426" s="127">
        <v>129066345.38</v>
      </c>
      <c r="D426" s="127">
        <v>22519745.510000002</v>
      </c>
      <c r="E426" s="127">
        <v>-129066344.63</v>
      </c>
      <c r="F426" s="127">
        <v>1421213.28</v>
      </c>
      <c r="G426" s="127">
        <v>-3615026.06</v>
      </c>
      <c r="H426" s="127">
        <v>-5479917.4900000002</v>
      </c>
      <c r="I426" s="127">
        <v>-8440912.9299999997</v>
      </c>
      <c r="J426" s="127">
        <v>-4064630.54</v>
      </c>
      <c r="K426" s="127">
        <v>-1083667.6100000001</v>
      </c>
      <c r="L426" s="127">
        <v>47507</v>
      </c>
      <c r="M426" s="127">
        <v>-371562.4</v>
      </c>
      <c r="N426" s="127">
        <v>932749.50999999302</v>
      </c>
      <c r="O426" s="127">
        <v>0</v>
      </c>
      <c r="P426" s="127">
        <v>932749.50999999302</v>
      </c>
      <c r="Q426" s="127">
        <f t="shared" si="0"/>
        <v>17535856.48</v>
      </c>
      <c r="R426" s="127">
        <f t="shared" si="1"/>
        <v>21600487.02</v>
      </c>
      <c r="S426" s="127"/>
      <c r="T426" s="127"/>
      <c r="U426" s="127">
        <f t="shared" si="2"/>
        <v>0.95917988995071901</v>
      </c>
      <c r="AE426" s="13"/>
      <c r="AF426" s="13"/>
      <c r="AG426" s="13"/>
      <c r="AH426" s="13"/>
      <c r="AI426" s="13"/>
    </row>
    <row r="427" spans="1:35" ht="14.4">
      <c r="A427" s="130" t="s">
        <v>298</v>
      </c>
      <c r="B427" s="131">
        <v>2017</v>
      </c>
      <c r="C427" s="131">
        <v>117398706.95</v>
      </c>
      <c r="D427" s="131">
        <v>23355749.489999998</v>
      </c>
      <c r="E427" s="131">
        <v>-117398668.45999999</v>
      </c>
      <c r="F427" s="131">
        <v>1750100.34</v>
      </c>
      <c r="G427" s="131">
        <v>-2884424.25</v>
      </c>
      <c r="H427" s="131">
        <v>-5903698.1299999999</v>
      </c>
      <c r="I427" s="131">
        <v>-9207848.0500000007</v>
      </c>
      <c r="J427" s="131">
        <v>-4182275.87</v>
      </c>
      <c r="K427" s="131">
        <v>-1189662.58</v>
      </c>
      <c r="L427" s="131">
        <v>-44092</v>
      </c>
      <c r="M427" s="131">
        <v>-521278.81</v>
      </c>
      <c r="N427" s="131">
        <v>1172608.6299999999</v>
      </c>
      <c r="O427" s="131">
        <v>-73215.960000000006</v>
      </c>
      <c r="P427" s="131">
        <v>1099392.67</v>
      </c>
      <c r="Q427" s="131">
        <f t="shared" si="0"/>
        <v>17995970.43</v>
      </c>
      <c r="R427" s="131">
        <f t="shared" si="1"/>
        <v>22178246.300000001</v>
      </c>
      <c r="S427" s="131"/>
      <c r="T427" s="131"/>
      <c r="U427" s="131">
        <f t="shared" si="2"/>
        <v>0.949584011829543</v>
      </c>
      <c r="AE427" s="13"/>
      <c r="AF427" s="13"/>
      <c r="AG427" s="13"/>
      <c r="AH427" s="13"/>
      <c r="AI427" s="13"/>
    </row>
    <row r="428" spans="1:35" ht="14.4">
      <c r="A428" s="126" t="s">
        <v>298</v>
      </c>
      <c r="B428" s="127">
        <v>2018</v>
      </c>
      <c r="C428" s="127">
        <v>110541536.13</v>
      </c>
      <c r="D428" s="127">
        <v>25700463.260000002</v>
      </c>
      <c r="E428" s="127">
        <v>-110541536.12</v>
      </c>
      <c r="F428" s="127">
        <v>2667680.35</v>
      </c>
      <c r="G428" s="127">
        <v>-3313546.78</v>
      </c>
      <c r="H428" s="127">
        <v>-5832438.9299999997</v>
      </c>
      <c r="I428" s="127">
        <v>-8793507.0700000003</v>
      </c>
      <c r="J428" s="127">
        <v>-4254629.58</v>
      </c>
      <c r="K428" s="127">
        <v>-1273409.1499999999</v>
      </c>
      <c r="L428" s="127">
        <v>-132611</v>
      </c>
      <c r="M428" s="127">
        <v>-1182413.43</v>
      </c>
      <c r="N428" s="127">
        <v>3585587.6799999801</v>
      </c>
      <c r="O428" s="127">
        <v>109243.6</v>
      </c>
      <c r="P428" s="127">
        <v>3694831.2799999798</v>
      </c>
      <c r="Q428" s="127">
        <f t="shared" si="0"/>
        <v>17939492.780000001</v>
      </c>
      <c r="R428" s="127">
        <f t="shared" si="1"/>
        <v>22194122.359999999</v>
      </c>
      <c r="S428" s="127"/>
      <c r="T428" s="127"/>
      <c r="U428" s="127">
        <f t="shared" si="2"/>
        <v>0.86356896120789994</v>
      </c>
      <c r="AE428" s="13"/>
      <c r="AF428" s="13"/>
      <c r="AG428" s="13"/>
      <c r="AH428" s="13"/>
      <c r="AI428" s="13"/>
    </row>
    <row r="429" spans="1:35" ht="14.4">
      <c r="A429" s="130" t="s">
        <v>298</v>
      </c>
      <c r="B429" s="131">
        <v>2019</v>
      </c>
      <c r="C429" s="131">
        <v>117709471.09</v>
      </c>
      <c r="D429" s="131">
        <v>26014913.289999999</v>
      </c>
      <c r="E429" s="131">
        <v>-117786148.56999999</v>
      </c>
      <c r="F429" s="131">
        <v>1693387.88</v>
      </c>
      <c r="G429" s="131">
        <v>-3369004.11</v>
      </c>
      <c r="H429" s="131">
        <v>-5514648.5300000003</v>
      </c>
      <c r="I429" s="131">
        <v>-8275791.9199999999</v>
      </c>
      <c r="J429" s="131">
        <v>-4276353.24</v>
      </c>
      <c r="K429" s="131">
        <v>-1366082.54</v>
      </c>
      <c r="L429" s="131">
        <v>-133502.51</v>
      </c>
      <c r="M429" s="131">
        <v>-1126766.26</v>
      </c>
      <c r="N429" s="131">
        <v>3569474.58</v>
      </c>
      <c r="O429" s="131">
        <v>-216559.91</v>
      </c>
      <c r="P429" s="131">
        <v>3352914.67</v>
      </c>
      <c r="Q429" s="131">
        <f t="shared" si="0"/>
        <v>17159444.560000002</v>
      </c>
      <c r="R429" s="131">
        <f t="shared" si="1"/>
        <v>21435797.800000004</v>
      </c>
      <c r="S429" s="155">
        <f>'PEG - Capital Costs'!BO27</f>
        <v>21435307</v>
      </c>
      <c r="T429" s="155">
        <f t="shared" ref="T429:T433" si="63">Q429+S429</f>
        <v>38594751.560000002</v>
      </c>
      <c r="U429" s="131">
        <f t="shared" si="2"/>
        <v>0.82398113578336685</v>
      </c>
      <c r="AE429" s="13"/>
      <c r="AF429" s="13"/>
      <c r="AG429" s="13"/>
      <c r="AH429" s="13"/>
      <c r="AI429" s="13"/>
    </row>
    <row r="430" spans="1:35" ht="14.4">
      <c r="A430" s="126" t="s">
        <v>298</v>
      </c>
      <c r="B430" s="127">
        <v>2020</v>
      </c>
      <c r="C430" s="127">
        <v>129479447.36</v>
      </c>
      <c r="D430" s="127">
        <v>25803390</v>
      </c>
      <c r="E430" s="127">
        <v>-129479447.33</v>
      </c>
      <c r="F430" s="127">
        <v>1771068.37</v>
      </c>
      <c r="G430" s="127">
        <v>-2751834.69</v>
      </c>
      <c r="H430" s="127">
        <v>-5567844.9800000004</v>
      </c>
      <c r="I430" s="127">
        <v>-8133687.5</v>
      </c>
      <c r="J430" s="127">
        <v>-4557623.24</v>
      </c>
      <c r="K430" s="127">
        <v>-1372302.47</v>
      </c>
      <c r="L430" s="127">
        <v>-325000</v>
      </c>
      <c r="M430" s="127">
        <v>-1235562.04</v>
      </c>
      <c r="N430" s="127">
        <v>3630603.48000002</v>
      </c>
      <c r="O430" s="127">
        <v>-73296.03</v>
      </c>
      <c r="P430" s="127">
        <v>3557307.4500000202</v>
      </c>
      <c r="Q430" s="127">
        <f t="shared" si="0"/>
        <v>16453367.17</v>
      </c>
      <c r="R430" s="127">
        <f t="shared" si="1"/>
        <v>21010990.41</v>
      </c>
      <c r="S430" s="154">
        <f>'PEG - Capital Costs'!BO28</f>
        <v>20471244</v>
      </c>
      <c r="T430" s="154">
        <f t="shared" si="63"/>
        <v>36924611.170000002</v>
      </c>
      <c r="U430" s="127">
        <f t="shared" si="2"/>
        <v>0.81427248163904042</v>
      </c>
      <c r="AE430" s="13"/>
      <c r="AF430" s="13"/>
      <c r="AG430" s="13"/>
      <c r="AH430" s="13"/>
      <c r="AI430" s="13"/>
    </row>
    <row r="431" spans="1:35" ht="14.4">
      <c r="A431" s="130" t="s">
        <v>298</v>
      </c>
      <c r="B431" s="131">
        <v>2021</v>
      </c>
      <c r="C431" s="131">
        <v>113417046.28</v>
      </c>
      <c r="D431" s="131">
        <v>25909377.440000001</v>
      </c>
      <c r="E431" s="131">
        <v>-113417055.40000001</v>
      </c>
      <c r="F431" s="131">
        <v>1881402.81</v>
      </c>
      <c r="G431" s="131">
        <v>-2823988.16</v>
      </c>
      <c r="H431" s="131">
        <v>-5565762.54</v>
      </c>
      <c r="I431" s="131">
        <v>-7929055.7400000002</v>
      </c>
      <c r="J431" s="131">
        <v>-4803603.5199999996</v>
      </c>
      <c r="K431" s="131">
        <v>-1382141.27</v>
      </c>
      <c r="L431" s="131">
        <v>-490000</v>
      </c>
      <c r="M431" s="131">
        <v>-953773.87</v>
      </c>
      <c r="N431" s="131">
        <v>3842446.02999999</v>
      </c>
      <c r="O431" s="131">
        <v>319422.21999999997</v>
      </c>
      <c r="P431" s="131">
        <v>4161868.2499999902</v>
      </c>
      <c r="Q431" s="131">
        <f t="shared" si="0"/>
        <v>16318806.439999999</v>
      </c>
      <c r="R431" s="131">
        <f t="shared" si="1"/>
        <v>21122409.960000001</v>
      </c>
      <c r="S431" s="155">
        <f>'PEG - Capital Costs'!BO29</f>
        <v>20983457</v>
      </c>
      <c r="T431" s="155">
        <f t="shared" si="63"/>
        <v>37302263.439999998</v>
      </c>
      <c r="U431" s="131">
        <f t="shared" si="2"/>
        <v>0.81524189490521393</v>
      </c>
      <c r="AE431" s="13"/>
      <c r="AF431" s="13"/>
      <c r="AG431" s="13"/>
      <c r="AH431" s="13"/>
      <c r="AI431" s="13"/>
    </row>
    <row r="432" spans="1:35" ht="14.4">
      <c r="A432" s="126" t="s">
        <v>298</v>
      </c>
      <c r="B432" s="127">
        <v>2022</v>
      </c>
      <c r="C432" s="127">
        <v>115774270.12</v>
      </c>
      <c r="D432" s="127">
        <v>27427752.5</v>
      </c>
      <c r="E432" s="127">
        <v>-115774079.29000001</v>
      </c>
      <c r="F432" s="127">
        <v>1933065.11</v>
      </c>
      <c r="G432" s="127">
        <v>-3231197.05</v>
      </c>
      <c r="H432" s="127">
        <v>-8131321.3399999999</v>
      </c>
      <c r="I432" s="127">
        <v>-8600281.9800000004</v>
      </c>
      <c r="J432" s="127">
        <v>-5175935.0999999996</v>
      </c>
      <c r="K432" s="127">
        <v>-1650092.13</v>
      </c>
      <c r="L432" s="127">
        <v>70125</v>
      </c>
      <c r="M432" s="127">
        <v>-1047049.33</v>
      </c>
      <c r="N432" s="127">
        <v>1595256.51</v>
      </c>
      <c r="O432" s="127">
        <v>463715.99</v>
      </c>
      <c r="P432" s="127">
        <v>2058972.5</v>
      </c>
      <c r="Q432" s="127">
        <f t="shared" si="0"/>
        <v>19962800.370000001</v>
      </c>
      <c r="R432" s="127">
        <f t="shared" si="1"/>
        <v>25138735.469999999</v>
      </c>
      <c r="S432" s="154">
        <f>'PEG - Capital Costs'!BO30</f>
        <v>23578310</v>
      </c>
      <c r="T432" s="154">
        <f t="shared" si="63"/>
        <v>43541110.370000005</v>
      </c>
      <c r="U432" s="127">
        <f t="shared" si="2"/>
        <v>0.91654376238082214</v>
      </c>
      <c r="AE432" s="13"/>
      <c r="AF432" s="13"/>
      <c r="AG432" s="13"/>
      <c r="AH432" s="13"/>
      <c r="AI432" s="13"/>
    </row>
    <row r="433" spans="1:35" ht="14.4">
      <c r="A433" s="130" t="s">
        <v>298</v>
      </c>
      <c r="B433" s="131">
        <v>2023</v>
      </c>
      <c r="C433" s="131">
        <v>110248004.23</v>
      </c>
      <c r="D433" s="131">
        <v>27879491.899999999</v>
      </c>
      <c r="E433" s="131">
        <v>-110248004.18000001</v>
      </c>
      <c r="F433" s="131">
        <v>1782814.33</v>
      </c>
      <c r="G433" s="131">
        <v>-2892561.24</v>
      </c>
      <c r="H433" s="131">
        <v>-7402525.4199999999</v>
      </c>
      <c r="I433" s="131">
        <v>-9354606.5600000005</v>
      </c>
      <c r="J433" s="131">
        <v>-5326881.46</v>
      </c>
      <c r="K433" s="131">
        <v>-2256088.92</v>
      </c>
      <c r="L433" s="131">
        <v>-430409</v>
      </c>
      <c r="M433" s="131">
        <v>-586401.35</v>
      </c>
      <c r="N433" s="131">
        <v>1412832.3299999801</v>
      </c>
      <c r="O433" s="131">
        <v>-96795.82</v>
      </c>
      <c r="P433" s="131">
        <v>1316036.50999998</v>
      </c>
      <c r="Q433" s="131">
        <f t="shared" si="0"/>
        <v>19649693.219999999</v>
      </c>
      <c r="R433" s="131">
        <f t="shared" si="1"/>
        <v>24976574.68</v>
      </c>
      <c r="S433" s="155">
        <f>'PEG - Capital Costs'!BO31</f>
        <v>28434670</v>
      </c>
      <c r="T433" s="155">
        <f t="shared" si="63"/>
        <v>48084363.219999999</v>
      </c>
      <c r="U433" s="131">
        <f t="shared" si="2"/>
        <v>0.89587625088676748</v>
      </c>
      <c r="AE433" s="13"/>
      <c r="AF433" s="13"/>
      <c r="AG433" s="13"/>
      <c r="AH433" s="13"/>
      <c r="AI433" s="13"/>
    </row>
    <row r="434" spans="1:35" ht="14.4">
      <c r="A434" s="126" t="s">
        <v>152</v>
      </c>
      <c r="B434" s="127">
        <v>2015</v>
      </c>
      <c r="C434" s="127">
        <v>23764695.870000001</v>
      </c>
      <c r="D434" s="127">
        <v>3370748.86</v>
      </c>
      <c r="E434" s="127">
        <v>-23764695.870000001</v>
      </c>
      <c r="F434" s="127">
        <v>313933.39</v>
      </c>
      <c r="G434" s="127">
        <v>-644836.24</v>
      </c>
      <c r="H434" s="127">
        <v>-144269.75</v>
      </c>
      <c r="I434" s="127">
        <v>-1711780.88</v>
      </c>
      <c r="J434" s="127">
        <v>-325196.14</v>
      </c>
      <c r="K434" s="127">
        <v>-45332.01</v>
      </c>
      <c r="L434" s="127">
        <v>-118500</v>
      </c>
      <c r="M434" s="127">
        <v>0</v>
      </c>
      <c r="N434" s="127">
        <v>694767.23</v>
      </c>
      <c r="O434" s="127">
        <v>0</v>
      </c>
      <c r="P434" s="127">
        <v>694767.23</v>
      </c>
      <c r="Q434" s="127">
        <f t="shared" si="0"/>
        <v>2500886.87</v>
      </c>
      <c r="R434" s="127">
        <f t="shared" si="1"/>
        <v>2826083.0100000002</v>
      </c>
      <c r="S434" s="127"/>
      <c r="T434" s="127"/>
      <c r="U434" s="127">
        <f t="shared" si="2"/>
        <v>0.83841399266986638</v>
      </c>
      <c r="AE434" s="13"/>
      <c r="AF434" s="13"/>
      <c r="AG434" s="13"/>
      <c r="AH434" s="13"/>
      <c r="AI434" s="13"/>
    </row>
    <row r="435" spans="1:35" ht="14.4">
      <c r="A435" s="130" t="s">
        <v>152</v>
      </c>
      <c r="B435" s="131">
        <v>2016</v>
      </c>
      <c r="C435" s="131">
        <v>26120389.030000001</v>
      </c>
      <c r="D435" s="131">
        <v>3410126.91</v>
      </c>
      <c r="E435" s="131">
        <v>-26120389.030000001</v>
      </c>
      <c r="F435" s="131">
        <v>291124.08</v>
      </c>
      <c r="G435" s="131">
        <v>-498265.7</v>
      </c>
      <c r="H435" s="131">
        <v>-178960.39</v>
      </c>
      <c r="I435" s="131">
        <v>-2047779.36</v>
      </c>
      <c r="J435" s="131">
        <v>-327997.31</v>
      </c>
      <c r="K435" s="131">
        <v>-40556.879999999997</v>
      </c>
      <c r="L435" s="131">
        <v>-124499.88</v>
      </c>
      <c r="M435" s="131">
        <v>0</v>
      </c>
      <c r="N435" s="131">
        <v>483191.47</v>
      </c>
      <c r="O435" s="131">
        <v>0</v>
      </c>
      <c r="P435" s="131">
        <v>483191.47</v>
      </c>
      <c r="Q435" s="131">
        <f t="shared" si="0"/>
        <v>2725005.45</v>
      </c>
      <c r="R435" s="131">
        <f t="shared" si="1"/>
        <v>3053002.7600000002</v>
      </c>
      <c r="S435" s="131"/>
      <c r="T435" s="131"/>
      <c r="U435" s="131">
        <f t="shared" si="2"/>
        <v>0.89527540779999892</v>
      </c>
      <c r="AE435" s="13"/>
      <c r="AF435" s="13"/>
      <c r="AG435" s="13"/>
      <c r="AH435" s="13"/>
      <c r="AI435" s="13"/>
    </row>
    <row r="436" spans="1:35" ht="14.4">
      <c r="A436" s="126" t="s">
        <v>152</v>
      </c>
      <c r="B436" s="127">
        <v>2017</v>
      </c>
      <c r="C436" s="127">
        <v>23593380.34</v>
      </c>
      <c r="D436" s="127">
        <v>3483282.61</v>
      </c>
      <c r="E436" s="127">
        <v>-23593380.34</v>
      </c>
      <c r="F436" s="127">
        <v>217444.7</v>
      </c>
      <c r="G436" s="127">
        <v>-571935.91</v>
      </c>
      <c r="H436" s="127">
        <v>-110750.84</v>
      </c>
      <c r="I436" s="127">
        <v>-2012373.28</v>
      </c>
      <c r="J436" s="127">
        <v>-364127.83</v>
      </c>
      <c r="K436" s="127">
        <v>-44444.43</v>
      </c>
      <c r="L436" s="127">
        <v>63101.82</v>
      </c>
      <c r="M436" s="127">
        <v>0</v>
      </c>
      <c r="N436" s="127">
        <v>660196.83999999904</v>
      </c>
      <c r="O436" s="127">
        <v>0</v>
      </c>
      <c r="P436" s="127">
        <v>660196.83999999904</v>
      </c>
      <c r="Q436" s="127">
        <f t="shared" si="0"/>
        <v>2695060.0300000003</v>
      </c>
      <c r="R436" s="127">
        <f t="shared" si="1"/>
        <v>3059187.8600000003</v>
      </c>
      <c r="S436" s="127"/>
      <c r="T436" s="127"/>
      <c r="U436" s="127">
        <f t="shared" si="2"/>
        <v>0.878248538093784</v>
      </c>
      <c r="AE436" s="13"/>
      <c r="AF436" s="13"/>
      <c r="AG436" s="13"/>
      <c r="AH436" s="13"/>
      <c r="AI436" s="13"/>
    </row>
    <row r="437" spans="1:35" ht="14.4">
      <c r="A437" s="130" t="s">
        <v>152</v>
      </c>
      <c r="B437" s="131">
        <v>2018</v>
      </c>
      <c r="C437" s="131">
        <v>21279720.850000001</v>
      </c>
      <c r="D437" s="131">
        <v>3611593.96</v>
      </c>
      <c r="E437" s="131">
        <v>-21279720.850000001</v>
      </c>
      <c r="F437" s="131">
        <v>408151.95</v>
      </c>
      <c r="G437" s="131">
        <v>-723170.32</v>
      </c>
      <c r="H437" s="131">
        <v>-234868.49</v>
      </c>
      <c r="I437" s="131">
        <v>-1974039.53</v>
      </c>
      <c r="J437" s="131">
        <v>-419419.65</v>
      </c>
      <c r="K437" s="131">
        <v>-49304.49</v>
      </c>
      <c r="L437" s="131">
        <v>-62479.61</v>
      </c>
      <c r="M437" s="131">
        <v>0</v>
      </c>
      <c r="N437" s="131">
        <v>556463.820000001</v>
      </c>
      <c r="O437" s="131">
        <v>0</v>
      </c>
      <c r="P437" s="131">
        <v>556463.820000001</v>
      </c>
      <c r="Q437" s="131">
        <f t="shared" si="0"/>
        <v>2932078.34</v>
      </c>
      <c r="R437" s="131">
        <f t="shared" si="1"/>
        <v>3351497.9899999998</v>
      </c>
      <c r="S437" s="131"/>
      <c r="T437" s="131"/>
      <c r="U437" s="131">
        <f t="shared" si="2"/>
        <v>0.92798305322229513</v>
      </c>
      <c r="AE437" s="13"/>
      <c r="AF437" s="13"/>
      <c r="AG437" s="13"/>
      <c r="AH437" s="13"/>
      <c r="AI437" s="13"/>
    </row>
    <row r="438" spans="1:35" ht="14.4">
      <c r="A438" s="126" t="s">
        <v>152</v>
      </c>
      <c r="B438" s="127">
        <v>2019</v>
      </c>
      <c r="C438" s="127">
        <v>20335413.399999999</v>
      </c>
      <c r="D438" s="127">
        <v>3693007.9</v>
      </c>
      <c r="E438" s="127">
        <v>-20335413.390000001</v>
      </c>
      <c r="F438" s="127">
        <v>289781.68</v>
      </c>
      <c r="G438" s="127">
        <v>-644866.62</v>
      </c>
      <c r="H438" s="127">
        <v>-210034.15</v>
      </c>
      <c r="I438" s="127">
        <v>-2018224.93</v>
      </c>
      <c r="J438" s="127">
        <v>-563440.05000000005</v>
      </c>
      <c r="K438" s="127">
        <v>-87459.56</v>
      </c>
      <c r="L438" s="127">
        <v>68633</v>
      </c>
      <c r="M438" s="127">
        <v>0</v>
      </c>
      <c r="N438" s="127">
        <v>527397.279999997</v>
      </c>
      <c r="O438" s="127">
        <v>0</v>
      </c>
      <c r="P438" s="127">
        <v>527397.279999997</v>
      </c>
      <c r="Q438" s="127">
        <f t="shared" si="0"/>
        <v>2873125.7</v>
      </c>
      <c r="R438" s="127">
        <f t="shared" si="1"/>
        <v>3436565.75</v>
      </c>
      <c r="S438" s="154">
        <f>'PEG - Capital Costs'!BP27</f>
        <v>2565809</v>
      </c>
      <c r="T438" s="154">
        <f t="shared" ref="T438:T442" si="64">Q438+S438</f>
        <v>5438934.7000000002</v>
      </c>
      <c r="U438" s="127">
        <f t="shared" si="2"/>
        <v>0.93056008626464082</v>
      </c>
      <c r="AE438" s="13"/>
      <c r="AF438" s="13"/>
      <c r="AG438" s="13"/>
      <c r="AH438" s="13"/>
      <c r="AI438" s="13"/>
    </row>
    <row r="439" spans="1:35" ht="14.4">
      <c r="A439" s="130" t="s">
        <v>152</v>
      </c>
      <c r="B439" s="131">
        <v>2020</v>
      </c>
      <c r="C439" s="131">
        <v>23277993.140000001</v>
      </c>
      <c r="D439" s="131">
        <v>3738247.36</v>
      </c>
      <c r="E439" s="131">
        <v>-23277993.140000001</v>
      </c>
      <c r="F439" s="131">
        <v>268836.59000000003</v>
      </c>
      <c r="G439" s="131">
        <v>-600164.87</v>
      </c>
      <c r="H439" s="131">
        <v>-258503.46</v>
      </c>
      <c r="I439" s="131">
        <v>-1984172.9</v>
      </c>
      <c r="J439" s="131">
        <v>-663021.09</v>
      </c>
      <c r="K439" s="131">
        <v>-106026.78</v>
      </c>
      <c r="L439" s="131">
        <v>27084</v>
      </c>
      <c r="M439" s="131">
        <v>0</v>
      </c>
      <c r="N439" s="131">
        <v>422278.84999999899</v>
      </c>
      <c r="O439" s="131">
        <v>0</v>
      </c>
      <c r="P439" s="131">
        <v>422278.84999999899</v>
      </c>
      <c r="Q439" s="131">
        <f t="shared" si="0"/>
        <v>2842841.23</v>
      </c>
      <c r="R439" s="131">
        <f t="shared" si="1"/>
        <v>3505862.32</v>
      </c>
      <c r="S439" s="155">
        <f>'PEG - Capital Costs'!BP28</f>
        <v>2571495</v>
      </c>
      <c r="T439" s="155">
        <f t="shared" si="64"/>
        <v>5414336.2300000004</v>
      </c>
      <c r="U439" s="131">
        <f t="shared" si="2"/>
        <v>0.93783583117410396</v>
      </c>
      <c r="AE439" s="13"/>
      <c r="AF439" s="13"/>
      <c r="AG439" s="13"/>
      <c r="AH439" s="13"/>
      <c r="AI439" s="13"/>
    </row>
    <row r="440" spans="1:35" ht="14.4">
      <c r="A440" s="126" t="s">
        <v>152</v>
      </c>
      <c r="B440" s="127">
        <v>2021</v>
      </c>
      <c r="C440" s="127">
        <v>21007196.579999998</v>
      </c>
      <c r="D440" s="127">
        <v>3904189.73</v>
      </c>
      <c r="E440" s="127">
        <v>-21006470.690000001</v>
      </c>
      <c r="F440" s="127">
        <v>353859.6</v>
      </c>
      <c r="G440" s="127">
        <v>-545201.41</v>
      </c>
      <c r="H440" s="127">
        <v>-189920.08</v>
      </c>
      <c r="I440" s="127">
        <v>-2147915.88</v>
      </c>
      <c r="J440" s="127">
        <v>-733344.57</v>
      </c>
      <c r="K440" s="127">
        <v>-137884.60999999999</v>
      </c>
      <c r="L440" s="127">
        <v>-222831.08</v>
      </c>
      <c r="M440" s="127">
        <v>213422</v>
      </c>
      <c r="N440" s="127">
        <v>495099.589999997</v>
      </c>
      <c r="O440" s="127">
        <v>0</v>
      </c>
      <c r="P440" s="127">
        <v>495099.589999997</v>
      </c>
      <c r="Q440" s="127">
        <f t="shared" si="0"/>
        <v>2883037.37</v>
      </c>
      <c r="R440" s="127">
        <f t="shared" si="1"/>
        <v>3616381.94</v>
      </c>
      <c r="S440" s="154">
        <f>'PEG - Capital Costs'!BP29</f>
        <v>2613739</v>
      </c>
      <c r="T440" s="154">
        <f t="shared" si="64"/>
        <v>5496776.3700000001</v>
      </c>
      <c r="U440" s="127">
        <f t="shared" si="2"/>
        <v>0.92628232491149964</v>
      </c>
      <c r="AE440" s="13"/>
      <c r="AF440" s="13"/>
      <c r="AG440" s="13"/>
      <c r="AH440" s="13"/>
      <c r="AI440" s="13"/>
    </row>
    <row r="441" spans="1:35" ht="14.4">
      <c r="A441" s="130" t="s">
        <v>152</v>
      </c>
      <c r="B441" s="131">
        <v>2022</v>
      </c>
      <c r="C441" s="131">
        <v>21976072.890000001</v>
      </c>
      <c r="D441" s="131">
        <v>3977207.78</v>
      </c>
      <c r="E441" s="131">
        <v>-21974579.789999999</v>
      </c>
      <c r="F441" s="131">
        <v>479764.82</v>
      </c>
      <c r="G441" s="131">
        <v>-558348.71</v>
      </c>
      <c r="H441" s="131">
        <v>-178191.59</v>
      </c>
      <c r="I441" s="131">
        <v>-2170211.91</v>
      </c>
      <c r="J441" s="131">
        <v>-789938.48</v>
      </c>
      <c r="K441" s="131">
        <v>-229941.95</v>
      </c>
      <c r="L441" s="131">
        <v>-328813.15000000002</v>
      </c>
      <c r="M441" s="131">
        <v>238396</v>
      </c>
      <c r="N441" s="131">
        <v>441415.910000003</v>
      </c>
      <c r="O441" s="131">
        <v>0</v>
      </c>
      <c r="P441" s="131">
        <v>441415.910000003</v>
      </c>
      <c r="Q441" s="131">
        <f t="shared" si="0"/>
        <v>2906752.21</v>
      </c>
      <c r="R441" s="131">
        <f t="shared" si="1"/>
        <v>3696690.69</v>
      </c>
      <c r="S441" s="155">
        <f>'PEG - Capital Costs'!BP30</f>
        <v>2919055</v>
      </c>
      <c r="T441" s="155">
        <f t="shared" si="64"/>
        <v>5825807.21</v>
      </c>
      <c r="U441" s="131">
        <f t="shared" si="2"/>
        <v>0.92946883705432159</v>
      </c>
      <c r="AE441" s="13"/>
      <c r="AF441" s="13"/>
      <c r="AG441" s="13"/>
      <c r="AH441" s="13"/>
      <c r="AI441" s="13"/>
    </row>
    <row r="442" spans="1:35" ht="14.4">
      <c r="A442" s="126" t="s">
        <v>152</v>
      </c>
      <c r="B442" s="127">
        <v>2023</v>
      </c>
      <c r="C442" s="127">
        <v>20992527.359999999</v>
      </c>
      <c r="D442" s="127">
        <v>4295944.04</v>
      </c>
      <c r="E442" s="127">
        <v>-20992527.359999999</v>
      </c>
      <c r="F442" s="127">
        <v>625363.76</v>
      </c>
      <c r="G442" s="127">
        <v>-462801.21</v>
      </c>
      <c r="H442" s="127">
        <v>-181024.89</v>
      </c>
      <c r="I442" s="127">
        <v>-2266085.14</v>
      </c>
      <c r="J442" s="127">
        <v>-853797.4</v>
      </c>
      <c r="K442" s="127">
        <v>-623815.53</v>
      </c>
      <c r="L442" s="127">
        <v>-210110</v>
      </c>
      <c r="M442" s="127">
        <v>206782</v>
      </c>
      <c r="N442" s="127">
        <v>530455.62999999896</v>
      </c>
      <c r="O442" s="127">
        <v>0</v>
      </c>
      <c r="P442" s="127">
        <v>530455.62999999896</v>
      </c>
      <c r="Q442" s="127">
        <f t="shared" si="0"/>
        <v>2909911.24</v>
      </c>
      <c r="R442" s="127">
        <f t="shared" si="1"/>
        <v>3763708.64</v>
      </c>
      <c r="S442" s="154">
        <f>'PEG - Capital Costs'!BP31</f>
        <v>3559869</v>
      </c>
      <c r="T442" s="154">
        <f t="shared" si="64"/>
        <v>6469780.2400000002</v>
      </c>
      <c r="U442" s="127">
        <f t="shared" si="2"/>
        <v>0.87610746437935449</v>
      </c>
      <c r="AE442" s="13"/>
      <c r="AF442" s="13"/>
      <c r="AG442" s="13"/>
      <c r="AH442" s="13"/>
      <c r="AI442" s="13"/>
    </row>
    <row r="443" spans="1:35" ht="14.4">
      <c r="A443" s="130" t="s">
        <v>5</v>
      </c>
      <c r="B443" s="131">
        <v>2015</v>
      </c>
      <c r="C443" s="131">
        <v>2847118240.8299999</v>
      </c>
      <c r="D443" s="131">
        <v>612354538.10000002</v>
      </c>
      <c r="E443" s="131">
        <v>-2847118927.52</v>
      </c>
      <c r="F443" s="131">
        <v>39917788.109999999</v>
      </c>
      <c r="G443" s="131">
        <v>-48560662.950000003</v>
      </c>
      <c r="H443" s="131">
        <v>-67117345.890000001</v>
      </c>
      <c r="I443" s="131">
        <v>-128303498.41</v>
      </c>
      <c r="J443" s="131">
        <v>-192329428.55000001</v>
      </c>
      <c r="K443" s="131">
        <v>-71970135.060000002</v>
      </c>
      <c r="L443" s="131">
        <v>-3518763.47</v>
      </c>
      <c r="M443" s="131">
        <v>19437</v>
      </c>
      <c r="N443" s="131">
        <v>140491242.19</v>
      </c>
      <c r="O443" s="131">
        <v>0</v>
      </c>
      <c r="P443" s="131">
        <v>140491242.19</v>
      </c>
      <c r="Q443" s="131">
        <f t="shared" si="0"/>
        <v>243981507.25</v>
      </c>
      <c r="R443" s="131">
        <f t="shared" si="1"/>
        <v>436310935.80000001</v>
      </c>
      <c r="S443" s="131"/>
      <c r="T443" s="131"/>
      <c r="U443" s="131">
        <f t="shared" si="2"/>
        <v>0.71251359899083266</v>
      </c>
      <c r="AE443" s="13"/>
      <c r="AF443" s="13"/>
      <c r="AG443" s="13"/>
      <c r="AH443" s="13"/>
      <c r="AI443" s="13"/>
    </row>
    <row r="444" spans="1:35" ht="14.4">
      <c r="A444" s="126" t="s">
        <v>5</v>
      </c>
      <c r="B444" s="127">
        <v>2016</v>
      </c>
      <c r="C444" s="127">
        <v>3189458385.71</v>
      </c>
      <c r="D444" s="127">
        <v>696533948.47000003</v>
      </c>
      <c r="E444" s="127">
        <v>-3189458386.1599998</v>
      </c>
      <c r="F444" s="127">
        <v>50187582.850000001</v>
      </c>
      <c r="G444" s="127">
        <v>-56904312.850000001</v>
      </c>
      <c r="H444" s="127">
        <v>-63054927.200000003</v>
      </c>
      <c r="I444" s="127">
        <v>-126640592.05</v>
      </c>
      <c r="J444" s="127">
        <v>-225905944.88999999</v>
      </c>
      <c r="K444" s="127">
        <v>-74528581.799999997</v>
      </c>
      <c r="L444" s="127">
        <v>-21762400</v>
      </c>
      <c r="M444" s="127">
        <v>-179979</v>
      </c>
      <c r="N444" s="127">
        <v>177744793.08000001</v>
      </c>
      <c r="O444" s="127">
        <v>0</v>
      </c>
      <c r="P444" s="127">
        <v>177744793.08000001</v>
      </c>
      <c r="Q444" s="127">
        <f t="shared" si="0"/>
        <v>246599832.10000002</v>
      </c>
      <c r="R444" s="127">
        <f t="shared" si="1"/>
        <v>472505776.99000001</v>
      </c>
      <c r="S444" s="127"/>
      <c r="T444" s="127"/>
      <c r="U444" s="127">
        <f t="shared" si="2"/>
        <v>0.67836718946420604</v>
      </c>
      <c r="AE444" s="13"/>
      <c r="AF444" s="13"/>
      <c r="AG444" s="13"/>
      <c r="AH444" s="13"/>
      <c r="AI444" s="13"/>
    </row>
    <row r="445" spans="1:35" ht="14.4">
      <c r="A445" s="130" t="s">
        <v>5</v>
      </c>
      <c r="B445" s="131">
        <v>2017</v>
      </c>
      <c r="C445" s="131">
        <v>2829226804.4899998</v>
      </c>
      <c r="D445" s="131">
        <v>679157674.40999997</v>
      </c>
      <c r="E445" s="131">
        <v>-2829226803.7600002</v>
      </c>
      <c r="F445" s="131">
        <v>51731853.689999998</v>
      </c>
      <c r="G445" s="131">
        <v>-54940322.090000004</v>
      </c>
      <c r="H445" s="131">
        <v>-64369266.009999998</v>
      </c>
      <c r="I445" s="131">
        <v>-131275676.2</v>
      </c>
      <c r="J445" s="131">
        <v>-228284810.62</v>
      </c>
      <c r="K445" s="131">
        <v>-79921226.650000006</v>
      </c>
      <c r="L445" s="131">
        <v>-27039750.719999999</v>
      </c>
      <c r="M445" s="131">
        <v>-389265</v>
      </c>
      <c r="N445" s="131">
        <v>144669211.53999901</v>
      </c>
      <c r="O445" s="131">
        <v>0</v>
      </c>
      <c r="P445" s="131">
        <v>144669211.53999901</v>
      </c>
      <c r="Q445" s="131">
        <f t="shared" si="0"/>
        <v>250585264.30000001</v>
      </c>
      <c r="R445" s="131">
        <f t="shared" si="1"/>
        <v>478870074.92000002</v>
      </c>
      <c r="S445" s="131"/>
      <c r="T445" s="131"/>
      <c r="U445" s="131">
        <f t="shared" si="2"/>
        <v>0.70509410842777498</v>
      </c>
      <c r="AE445" s="13"/>
      <c r="AF445" s="13"/>
      <c r="AG445" s="13"/>
      <c r="AH445" s="13"/>
      <c r="AI445" s="13"/>
    </row>
    <row r="446" spans="1:35" ht="14.4">
      <c r="A446" s="126" t="s">
        <v>5</v>
      </c>
      <c r="B446" s="127">
        <v>2018</v>
      </c>
      <c r="C446" s="127">
        <v>2736006729.0999999</v>
      </c>
      <c r="D446" s="127">
        <v>729185740.27999997</v>
      </c>
      <c r="E446" s="127">
        <v>-2736006729.0799999</v>
      </c>
      <c r="F446" s="127">
        <v>52779209.729999997</v>
      </c>
      <c r="G446" s="127">
        <v>-57721502.270000003</v>
      </c>
      <c r="H446" s="127">
        <v>-73978312.969999999</v>
      </c>
      <c r="I446" s="127">
        <v>-131247419.81</v>
      </c>
      <c r="J446" s="127">
        <v>-241845269.06</v>
      </c>
      <c r="K446" s="127">
        <v>-79201134.560000002</v>
      </c>
      <c r="L446" s="127">
        <v>-34553534.640000001</v>
      </c>
      <c r="M446" s="127">
        <v>-3806795</v>
      </c>
      <c r="N446" s="127">
        <v>159610981.72</v>
      </c>
      <c r="O446" s="127">
        <v>0</v>
      </c>
      <c r="P446" s="127">
        <v>159610981.72</v>
      </c>
      <c r="Q446" s="127">
        <f t="shared" si="0"/>
        <v>262947235.05000001</v>
      </c>
      <c r="R446" s="127">
        <f t="shared" si="1"/>
        <v>504792504.11000001</v>
      </c>
      <c r="S446" s="127"/>
      <c r="T446" s="127"/>
      <c r="U446" s="127">
        <f t="shared" si="2"/>
        <v>0.69226875434531232</v>
      </c>
      <c r="AE446" s="13"/>
      <c r="AF446" s="13"/>
      <c r="AG446" s="13"/>
      <c r="AH446" s="13"/>
      <c r="AI446" s="13"/>
    </row>
    <row r="447" spans="1:35" ht="14.4">
      <c r="A447" s="130" t="s">
        <v>5</v>
      </c>
      <c r="B447" s="131">
        <v>2019</v>
      </c>
      <c r="C447" s="131">
        <v>2899657485.3000002</v>
      </c>
      <c r="D447" s="131">
        <v>740216369.54999995</v>
      </c>
      <c r="E447" s="131">
        <v>-2899657485.3000002</v>
      </c>
      <c r="F447" s="131">
        <v>56509015.170000002</v>
      </c>
      <c r="G447" s="131">
        <v>-48274874.920000002</v>
      </c>
      <c r="H447" s="131">
        <v>-63749097</v>
      </c>
      <c r="I447" s="131">
        <v>-155964893.47999999</v>
      </c>
      <c r="J447" s="131">
        <v>-257806819.44</v>
      </c>
      <c r="K447" s="131">
        <v>-83668796.769999996</v>
      </c>
      <c r="L447" s="131">
        <v>-33104050.670000002</v>
      </c>
      <c r="M447" s="131">
        <v>-194916</v>
      </c>
      <c r="N447" s="131">
        <v>153961936.44</v>
      </c>
      <c r="O447" s="131">
        <v>0</v>
      </c>
      <c r="P447" s="131">
        <v>153961936.44</v>
      </c>
      <c r="Q447" s="131">
        <f t="shared" si="0"/>
        <v>267988865.39999998</v>
      </c>
      <c r="R447" s="131">
        <f t="shared" si="1"/>
        <v>525795684.83999997</v>
      </c>
      <c r="S447" s="155">
        <f>'PEG - Capital Costs'!BQ27</f>
        <v>652375141</v>
      </c>
      <c r="T447" s="155">
        <f t="shared" ref="T447:T451" si="65">Q447+S447</f>
        <v>920364006.39999998</v>
      </c>
      <c r="U447" s="131">
        <f t="shared" si="2"/>
        <v>0.71032701581518276</v>
      </c>
      <c r="AE447" s="13"/>
      <c r="AF447" s="13"/>
      <c r="AG447" s="13"/>
      <c r="AH447" s="13"/>
      <c r="AI447" s="13"/>
    </row>
    <row r="448" spans="1:35" ht="14.4">
      <c r="A448" s="126" t="s">
        <v>5</v>
      </c>
      <c r="B448" s="127">
        <v>2020</v>
      </c>
      <c r="C448" s="127">
        <v>3165520015.1999998</v>
      </c>
      <c r="D448" s="127">
        <v>711739529.79999995</v>
      </c>
      <c r="E448" s="127">
        <v>-3165520014.46</v>
      </c>
      <c r="F448" s="127">
        <v>45910347.25</v>
      </c>
      <c r="G448" s="127">
        <v>-46631598.799999997</v>
      </c>
      <c r="H448" s="127">
        <v>-70472552.140000001</v>
      </c>
      <c r="I448" s="127">
        <v>-171091886.94999999</v>
      </c>
      <c r="J448" s="127">
        <v>-269166028.27999997</v>
      </c>
      <c r="K448" s="127">
        <v>-81095164.25</v>
      </c>
      <c r="L448" s="127">
        <v>-5733044</v>
      </c>
      <c r="M448" s="127">
        <v>2391967</v>
      </c>
      <c r="N448" s="127">
        <v>115851570.37</v>
      </c>
      <c r="O448" s="127">
        <v>0</v>
      </c>
      <c r="P448" s="127">
        <v>115851570.37</v>
      </c>
      <c r="Q448" s="127">
        <f t="shared" si="0"/>
        <v>288196037.88999999</v>
      </c>
      <c r="R448" s="127">
        <f t="shared" si="1"/>
        <v>557362066.16999996</v>
      </c>
      <c r="S448" s="154">
        <f>'PEG - Capital Costs'!BQ28</f>
        <v>647906436</v>
      </c>
      <c r="T448" s="154">
        <f t="shared" si="65"/>
        <v>936102473.88999999</v>
      </c>
      <c r="U448" s="127">
        <f t="shared" si="2"/>
        <v>0.78309837072927457</v>
      </c>
      <c r="AE448" s="13"/>
      <c r="AF448" s="13"/>
      <c r="AG448" s="13"/>
      <c r="AH448" s="13"/>
      <c r="AI448" s="13"/>
    </row>
    <row r="449" spans="1:35" ht="14.4">
      <c r="A449" s="130" t="s">
        <v>5</v>
      </c>
      <c r="B449" s="131">
        <v>2021</v>
      </c>
      <c r="C449" s="131">
        <v>2694322334.5900002</v>
      </c>
      <c r="D449" s="131">
        <v>744774050.60000002</v>
      </c>
      <c r="E449" s="131">
        <v>-2694322334.5900002</v>
      </c>
      <c r="F449" s="131">
        <v>50895135.960000001</v>
      </c>
      <c r="G449" s="131">
        <v>-46596357.560000002</v>
      </c>
      <c r="H449" s="131">
        <v>-70899292.859999999</v>
      </c>
      <c r="I449" s="131">
        <v>-160045440.16999999</v>
      </c>
      <c r="J449" s="131">
        <v>-286981599.39999998</v>
      </c>
      <c r="K449" s="131">
        <v>-81699939.090000004</v>
      </c>
      <c r="L449" s="131">
        <v>-11050068</v>
      </c>
      <c r="M449" s="131">
        <v>-675253</v>
      </c>
      <c r="N449" s="131">
        <v>137721236.47999999</v>
      </c>
      <c r="O449" s="131">
        <v>0</v>
      </c>
      <c r="P449" s="131">
        <v>137721236.47999999</v>
      </c>
      <c r="Q449" s="131">
        <f t="shared" si="0"/>
        <v>277541090.58999997</v>
      </c>
      <c r="R449" s="131">
        <f t="shared" si="1"/>
        <v>564522689.99000001</v>
      </c>
      <c r="S449" s="155">
        <f>'PEG - Capital Costs'!BQ29</f>
        <v>673197983</v>
      </c>
      <c r="T449" s="155">
        <f t="shared" si="65"/>
        <v>950739073.58999991</v>
      </c>
      <c r="U449" s="131">
        <f t="shared" si="2"/>
        <v>0.75797846277701664</v>
      </c>
      <c r="AE449" s="13"/>
      <c r="AF449" s="13"/>
      <c r="AG449" s="13"/>
      <c r="AH449" s="13"/>
      <c r="AI449" s="13"/>
    </row>
    <row r="450" spans="1:35" ht="14.4">
      <c r="A450" s="126" t="s">
        <v>5</v>
      </c>
      <c r="B450" s="127">
        <v>2022</v>
      </c>
      <c r="C450" s="127">
        <v>2736262578.7600002</v>
      </c>
      <c r="D450" s="127">
        <v>783580278.50999999</v>
      </c>
      <c r="E450" s="127">
        <v>-2736262578.7600002</v>
      </c>
      <c r="F450" s="127">
        <v>62565420.609999999</v>
      </c>
      <c r="G450" s="127">
        <v>-51711235.799999997</v>
      </c>
      <c r="H450" s="127">
        <v>-72343194.689999998</v>
      </c>
      <c r="I450" s="127">
        <v>-156325755.19</v>
      </c>
      <c r="J450" s="127">
        <v>-303743006.24000001</v>
      </c>
      <c r="K450" s="127">
        <v>-82267084.569999993</v>
      </c>
      <c r="L450" s="127">
        <v>-9835302</v>
      </c>
      <c r="M450" s="127">
        <v>1666194</v>
      </c>
      <c r="N450" s="127">
        <v>171586314.63</v>
      </c>
      <c r="O450" s="127">
        <v>0</v>
      </c>
      <c r="P450" s="127">
        <v>171586314.63</v>
      </c>
      <c r="Q450" s="127">
        <f t="shared" si="0"/>
        <v>280380185.68000001</v>
      </c>
      <c r="R450" s="127">
        <f t="shared" si="1"/>
        <v>584123191.92000008</v>
      </c>
      <c r="S450" s="154">
        <f>'PEG - Capital Costs'!BQ30</f>
        <v>772758080</v>
      </c>
      <c r="T450" s="154">
        <f t="shared" si="65"/>
        <v>1053138265.6800001</v>
      </c>
      <c r="U450" s="127">
        <f t="shared" si="2"/>
        <v>0.745454177369965</v>
      </c>
      <c r="AE450" s="13"/>
      <c r="AF450" s="13"/>
      <c r="AG450" s="13"/>
      <c r="AH450" s="13"/>
      <c r="AI450" s="13"/>
    </row>
    <row r="451" spans="1:35" ht="14.4">
      <c r="A451" s="130" t="s">
        <v>5</v>
      </c>
      <c r="B451" s="131">
        <v>2023</v>
      </c>
      <c r="C451" s="131">
        <v>2668609629.1100001</v>
      </c>
      <c r="D451" s="131">
        <v>841532432.95000005</v>
      </c>
      <c r="E451" s="131">
        <v>-2668609629.1599998</v>
      </c>
      <c r="F451" s="131">
        <v>-9693182.8699999992</v>
      </c>
      <c r="G451" s="131">
        <v>-47174911.950000003</v>
      </c>
      <c r="H451" s="131">
        <v>-68386576.180000007</v>
      </c>
      <c r="I451" s="131">
        <v>-174515034.91</v>
      </c>
      <c r="J451" s="131">
        <v>-275611008.83999997</v>
      </c>
      <c r="K451" s="131">
        <v>-98717955.909999996</v>
      </c>
      <c r="L451" s="131">
        <v>-6899826</v>
      </c>
      <c r="M451" s="131">
        <v>740029</v>
      </c>
      <c r="N451" s="131">
        <v>161273965.24000099</v>
      </c>
      <c r="O451" s="131">
        <v>0</v>
      </c>
      <c r="P451" s="131">
        <v>161273965.24000099</v>
      </c>
      <c r="Q451" s="131">
        <f t="shared" si="0"/>
        <v>290076523.04000002</v>
      </c>
      <c r="R451" s="131">
        <f t="shared" si="1"/>
        <v>565687531.88</v>
      </c>
      <c r="S451" s="155">
        <f>'PEG - Capital Costs'!BQ31</f>
        <v>936283805</v>
      </c>
      <c r="T451" s="155">
        <f t="shared" si="65"/>
        <v>1226360328.04</v>
      </c>
      <c r="U451" s="131">
        <f t="shared" si="2"/>
        <v>0.6722112062834904</v>
      </c>
      <c r="AE451" s="13"/>
      <c r="AF451" s="13"/>
      <c r="AG451" s="13"/>
      <c r="AH451" s="13"/>
      <c r="AI451" s="13"/>
    </row>
    <row r="452" spans="1:35" ht="14.4">
      <c r="A452" s="126" t="s">
        <v>153</v>
      </c>
      <c r="B452" s="127">
        <v>2015</v>
      </c>
      <c r="C452" s="127">
        <v>15368715.01</v>
      </c>
      <c r="D452" s="127">
        <v>3648250.16</v>
      </c>
      <c r="E452" s="127">
        <v>-15368715.01</v>
      </c>
      <c r="F452" s="127">
        <v>546658.26</v>
      </c>
      <c r="G452" s="127">
        <v>-75160.289999999994</v>
      </c>
      <c r="H452" s="127">
        <v>-699775.71</v>
      </c>
      <c r="I452" s="127">
        <v>-2088862.9</v>
      </c>
      <c r="J452" s="127">
        <v>-621402.26</v>
      </c>
      <c r="K452" s="127">
        <v>-220497.06</v>
      </c>
      <c r="L452" s="127">
        <v>-54187</v>
      </c>
      <c r="M452" s="127">
        <v>-65553</v>
      </c>
      <c r="N452" s="127">
        <v>369470.20000000199</v>
      </c>
      <c r="O452" s="127"/>
      <c r="P452" s="127">
        <v>369470.20000000199</v>
      </c>
      <c r="Q452" s="127">
        <f t="shared" si="0"/>
        <v>2863798.9</v>
      </c>
      <c r="R452" s="127">
        <f t="shared" si="1"/>
        <v>3485201.16</v>
      </c>
      <c r="S452" s="127"/>
      <c r="T452" s="127"/>
      <c r="U452" s="127">
        <f t="shared" si="2"/>
        <v>0.95530761519928231</v>
      </c>
      <c r="AE452" s="13"/>
      <c r="AF452" s="13"/>
      <c r="AG452" s="13"/>
      <c r="AH452" s="13"/>
      <c r="AI452" s="13"/>
    </row>
    <row r="453" spans="1:35" ht="14.4">
      <c r="A453" s="130" t="s">
        <v>153</v>
      </c>
      <c r="B453" s="131">
        <v>2016</v>
      </c>
      <c r="C453" s="131">
        <v>17324648.199999999</v>
      </c>
      <c r="D453" s="131">
        <v>3948114.5</v>
      </c>
      <c r="E453" s="131">
        <v>-17324648.199999999</v>
      </c>
      <c r="F453" s="131">
        <v>520967.73</v>
      </c>
      <c r="G453" s="131">
        <v>-97379.3</v>
      </c>
      <c r="H453" s="131">
        <v>-732972.09</v>
      </c>
      <c r="I453" s="131">
        <v>-2224529.81</v>
      </c>
      <c r="J453" s="131">
        <v>-542441</v>
      </c>
      <c r="K453" s="131">
        <v>-139110.97</v>
      </c>
      <c r="L453" s="131">
        <v>-139918</v>
      </c>
      <c r="M453" s="131">
        <v>-48296</v>
      </c>
      <c r="N453" s="131">
        <v>544435.06000000099</v>
      </c>
      <c r="O453" s="131">
        <v>0</v>
      </c>
      <c r="P453" s="131">
        <v>544435.06000000099</v>
      </c>
      <c r="Q453" s="131">
        <f t="shared" si="0"/>
        <v>3054881.2</v>
      </c>
      <c r="R453" s="131">
        <f t="shared" si="1"/>
        <v>3597322.2</v>
      </c>
      <c r="S453" s="131"/>
      <c r="T453" s="131"/>
      <c r="U453" s="131">
        <f t="shared" si="2"/>
        <v>0.9111494106870508</v>
      </c>
      <c r="AE453" s="13"/>
      <c r="AF453" s="13"/>
      <c r="AG453" s="13"/>
      <c r="AH453" s="13"/>
      <c r="AI453" s="13"/>
    </row>
    <row r="454" spans="1:35" ht="14.4">
      <c r="A454" s="126" t="s">
        <v>153</v>
      </c>
      <c r="B454" s="127">
        <v>2017</v>
      </c>
      <c r="C454" s="127">
        <v>15177499.310000001</v>
      </c>
      <c r="D454" s="127">
        <v>4114119.68</v>
      </c>
      <c r="E454" s="127">
        <v>-15177499.310000001</v>
      </c>
      <c r="F454" s="127">
        <v>512158.93</v>
      </c>
      <c r="G454" s="127">
        <v>-86785.13</v>
      </c>
      <c r="H454" s="127">
        <v>-755901.64</v>
      </c>
      <c r="I454" s="127">
        <v>-2312908.73</v>
      </c>
      <c r="J454" s="127">
        <v>-565019.42000000004</v>
      </c>
      <c r="K454" s="127">
        <v>-139848.16</v>
      </c>
      <c r="L454" s="127">
        <v>-143005</v>
      </c>
      <c r="M454" s="127">
        <v>-59141</v>
      </c>
      <c r="N454" s="127">
        <v>563669.53000000096</v>
      </c>
      <c r="O454" s="127">
        <v>0</v>
      </c>
      <c r="P454" s="127">
        <v>563669.53000000096</v>
      </c>
      <c r="Q454" s="127">
        <f t="shared" si="0"/>
        <v>3155595.5</v>
      </c>
      <c r="R454" s="127">
        <f t="shared" si="1"/>
        <v>3720614.92</v>
      </c>
      <c r="S454" s="127"/>
      <c r="T454" s="127"/>
      <c r="U454" s="127">
        <f t="shared" si="2"/>
        <v>0.90435262204136946</v>
      </c>
      <c r="AE454" s="13"/>
      <c r="AF454" s="13"/>
      <c r="AG454" s="13"/>
      <c r="AH454" s="13"/>
      <c r="AI454" s="13"/>
    </row>
    <row r="455" spans="1:35" ht="14.4">
      <c r="A455" s="130" t="s">
        <v>153</v>
      </c>
      <c r="B455" s="131">
        <v>2018</v>
      </c>
      <c r="C455" s="131">
        <v>14602669.960000001</v>
      </c>
      <c r="D455" s="131">
        <v>4298856.22</v>
      </c>
      <c r="E455" s="131">
        <v>-14602669.960000001</v>
      </c>
      <c r="F455" s="131">
        <v>600164.62</v>
      </c>
      <c r="G455" s="131">
        <v>-50486.99</v>
      </c>
      <c r="H455" s="131">
        <v>-838683.52</v>
      </c>
      <c r="I455" s="131">
        <v>-2341291.6800000002</v>
      </c>
      <c r="J455" s="131">
        <v>-591332.35</v>
      </c>
      <c r="K455" s="131">
        <v>-158670.93</v>
      </c>
      <c r="L455" s="131">
        <v>-186156</v>
      </c>
      <c r="M455" s="131">
        <v>-57128</v>
      </c>
      <c r="N455" s="131">
        <v>675271.36999999802</v>
      </c>
      <c r="O455" s="131">
        <v>0</v>
      </c>
      <c r="P455" s="131">
        <v>675271.36999999802</v>
      </c>
      <c r="Q455" s="131">
        <f t="shared" si="0"/>
        <v>3230462.1900000004</v>
      </c>
      <c r="R455" s="131">
        <f t="shared" si="1"/>
        <v>3821794.5400000005</v>
      </c>
      <c r="S455" s="131"/>
      <c r="T455" s="131"/>
      <c r="U455" s="131">
        <f t="shared" si="2"/>
        <v>0.889025904662613</v>
      </c>
      <c r="AE455" s="13"/>
      <c r="AF455" s="13"/>
      <c r="AG455" s="13"/>
      <c r="AH455" s="13"/>
      <c r="AI455" s="13"/>
    </row>
    <row r="456" spans="1:35" ht="14.4">
      <c r="A456" s="126" t="s">
        <v>153</v>
      </c>
      <c r="B456" s="127">
        <v>2019</v>
      </c>
      <c r="C456" s="127">
        <v>15895035.439999999</v>
      </c>
      <c r="D456" s="127">
        <v>4427057.92</v>
      </c>
      <c r="E456" s="127">
        <v>-15895035.439999999</v>
      </c>
      <c r="F456" s="127">
        <v>540721.02</v>
      </c>
      <c r="G456" s="127">
        <v>-38450.230000000003</v>
      </c>
      <c r="H456" s="127">
        <v>-855276.24</v>
      </c>
      <c r="I456" s="127">
        <v>-2606574.06</v>
      </c>
      <c r="J456" s="127">
        <v>-629912.11</v>
      </c>
      <c r="K456" s="127">
        <v>-145295.78</v>
      </c>
      <c r="L456" s="127">
        <v>-89618</v>
      </c>
      <c r="M456" s="127">
        <v>-92593</v>
      </c>
      <c r="N456" s="127">
        <v>510059.51999999897</v>
      </c>
      <c r="O456" s="127">
        <v>0</v>
      </c>
      <c r="P456" s="127">
        <v>510059.51999999897</v>
      </c>
      <c r="Q456" s="127">
        <f t="shared" si="0"/>
        <v>3500300.5300000003</v>
      </c>
      <c r="R456" s="127">
        <f t="shared" si="1"/>
        <v>4130212.64</v>
      </c>
      <c r="S456" s="154">
        <f>'PEG - Capital Costs'!BS27</f>
        <v>3120995</v>
      </c>
      <c r="T456" s="154">
        <f t="shared" ref="T456:T460" si="66">Q456+S456</f>
        <v>6621295.5300000003</v>
      </c>
      <c r="U456" s="127">
        <f t="shared" si="2"/>
        <v>0.93294750478439648</v>
      </c>
      <c r="AE456" s="13"/>
      <c r="AF456" s="13"/>
      <c r="AG456" s="13"/>
      <c r="AH456" s="13"/>
      <c r="AI456" s="13"/>
    </row>
    <row r="457" spans="1:35" ht="14.4">
      <c r="A457" s="130" t="s">
        <v>153</v>
      </c>
      <c r="B457" s="131">
        <v>2020</v>
      </c>
      <c r="C457" s="131">
        <v>20851819.059999999</v>
      </c>
      <c r="D457" s="131">
        <v>4512540.38</v>
      </c>
      <c r="E457" s="131">
        <v>-20851819.02</v>
      </c>
      <c r="F457" s="131">
        <v>536127.14</v>
      </c>
      <c r="G457" s="131">
        <v>-50770.33</v>
      </c>
      <c r="H457" s="131">
        <v>-715452.05</v>
      </c>
      <c r="I457" s="131">
        <v>-2767881.83</v>
      </c>
      <c r="J457" s="131">
        <v>-662349.25</v>
      </c>
      <c r="K457" s="131">
        <v>-162440.65</v>
      </c>
      <c r="L457" s="131">
        <v>-94279</v>
      </c>
      <c r="M457" s="131">
        <v>-85496</v>
      </c>
      <c r="N457" s="131">
        <v>509998.44999999797</v>
      </c>
      <c r="O457" s="131">
        <v>0</v>
      </c>
      <c r="P457" s="131">
        <v>509998.44999999797</v>
      </c>
      <c r="Q457" s="131">
        <f t="shared" si="0"/>
        <v>3534104.21</v>
      </c>
      <c r="R457" s="131">
        <f t="shared" si="1"/>
        <v>4196453.46</v>
      </c>
      <c r="S457" s="155">
        <f>'PEG - Capital Costs'!BS28</f>
        <v>3031566</v>
      </c>
      <c r="T457" s="155">
        <f t="shared" si="66"/>
        <v>6565670.21</v>
      </c>
      <c r="U457" s="131">
        <f t="shared" si="2"/>
        <v>0.92995366392710266</v>
      </c>
      <c r="AE457" s="13"/>
      <c r="AF457" s="13"/>
      <c r="AG457" s="13"/>
      <c r="AH457" s="13"/>
      <c r="AI457" s="13"/>
    </row>
    <row r="458" spans="1:35" ht="14.4">
      <c r="A458" s="126" t="s">
        <v>153</v>
      </c>
      <c r="B458" s="127">
        <v>2021</v>
      </c>
      <c r="C458" s="127">
        <v>18165829.280000001</v>
      </c>
      <c r="D458" s="127">
        <v>4685688.91</v>
      </c>
      <c r="E458" s="127">
        <v>-18165828.98</v>
      </c>
      <c r="F458" s="127">
        <v>371450.29</v>
      </c>
      <c r="G458" s="127">
        <v>-35697.14</v>
      </c>
      <c r="H458" s="127">
        <v>-766679.32</v>
      </c>
      <c r="I458" s="127">
        <v>-2251194.33</v>
      </c>
      <c r="J458" s="127">
        <v>-701773.25</v>
      </c>
      <c r="K458" s="127">
        <v>-180719.31</v>
      </c>
      <c r="L458" s="127">
        <v>-239488</v>
      </c>
      <c r="M458" s="127">
        <v>-57597</v>
      </c>
      <c r="N458" s="127">
        <v>823991.15000000095</v>
      </c>
      <c r="O458" s="127">
        <v>0</v>
      </c>
      <c r="P458" s="127">
        <v>823991.15000000095</v>
      </c>
      <c r="Q458" s="127">
        <f t="shared" si="0"/>
        <v>3053570.79</v>
      </c>
      <c r="R458" s="127">
        <f t="shared" si="1"/>
        <v>3755344.04</v>
      </c>
      <c r="S458" s="154">
        <f>'PEG - Capital Costs'!BS29</f>
        <v>3185495</v>
      </c>
      <c r="T458" s="154">
        <f t="shared" si="66"/>
        <v>6239065.79</v>
      </c>
      <c r="U458" s="127">
        <f t="shared" si="2"/>
        <v>0.80144971468026882</v>
      </c>
      <c r="AE458" s="13"/>
      <c r="AF458" s="13"/>
      <c r="AG458" s="13"/>
      <c r="AH458" s="13"/>
      <c r="AI458" s="13"/>
    </row>
    <row r="459" spans="1:35" ht="14.4">
      <c r="A459" s="130" t="s">
        <v>153</v>
      </c>
      <c r="B459" s="131">
        <v>2022</v>
      </c>
      <c r="C459" s="131">
        <v>18398642.300000001</v>
      </c>
      <c r="D459" s="131">
        <v>4890645.04</v>
      </c>
      <c r="E459" s="131">
        <v>-18398642.300000001</v>
      </c>
      <c r="F459" s="131">
        <v>618143.80000000005</v>
      </c>
      <c r="G459" s="131">
        <v>-42891.01</v>
      </c>
      <c r="H459" s="131">
        <v>-837727.4</v>
      </c>
      <c r="I459" s="131">
        <v>-2472312.42</v>
      </c>
      <c r="J459" s="131">
        <v>-766516.79</v>
      </c>
      <c r="K459" s="131">
        <v>-261283.25</v>
      </c>
      <c r="L459" s="131">
        <v>-129305</v>
      </c>
      <c r="M459" s="131">
        <v>-163277</v>
      </c>
      <c r="N459" s="131">
        <v>835475.96999999904</v>
      </c>
      <c r="O459" s="131">
        <v>0</v>
      </c>
      <c r="P459" s="131">
        <v>835475.96999999904</v>
      </c>
      <c r="Q459" s="131">
        <f t="shared" si="0"/>
        <v>3352930.83</v>
      </c>
      <c r="R459" s="131">
        <f t="shared" si="1"/>
        <v>4119447.62</v>
      </c>
      <c r="S459" s="155">
        <f>'PEG - Capital Costs'!BS30</f>
        <v>4375929</v>
      </c>
      <c r="T459" s="155">
        <f t="shared" si="66"/>
        <v>7728859.8300000001</v>
      </c>
      <c r="U459" s="131">
        <f t="shared" si="2"/>
        <v>0.84231171682007822</v>
      </c>
      <c r="AE459" s="13"/>
      <c r="AF459" s="13"/>
      <c r="AG459" s="13"/>
      <c r="AH459" s="13"/>
      <c r="AI459" s="13"/>
    </row>
    <row r="460" spans="1:35" ht="14.4">
      <c r="A460" s="126" t="s">
        <v>153</v>
      </c>
      <c r="B460" s="127">
        <v>2023</v>
      </c>
      <c r="C460" s="127">
        <v>18387525.129999999</v>
      </c>
      <c r="D460" s="127">
        <v>5197639.74</v>
      </c>
      <c r="E460" s="127">
        <v>-18387525.129999999</v>
      </c>
      <c r="F460" s="127">
        <v>508251.45</v>
      </c>
      <c r="G460" s="127">
        <v>-76667.240000000005</v>
      </c>
      <c r="H460" s="127">
        <v>-915694.86</v>
      </c>
      <c r="I460" s="127">
        <v>-2530820.37</v>
      </c>
      <c r="J460" s="127">
        <v>-845745.04</v>
      </c>
      <c r="K460" s="127">
        <v>-337925.64</v>
      </c>
      <c r="L460" s="127">
        <v>-96332</v>
      </c>
      <c r="M460" s="127">
        <v>-167214</v>
      </c>
      <c r="N460" s="127">
        <v>735492.03999999794</v>
      </c>
      <c r="O460" s="127">
        <v>0</v>
      </c>
      <c r="P460" s="127">
        <v>735492.03999999794</v>
      </c>
      <c r="Q460" s="127">
        <f t="shared" si="0"/>
        <v>3523182.47</v>
      </c>
      <c r="R460" s="127">
        <f t="shared" si="1"/>
        <v>4368927.51</v>
      </c>
      <c r="S460" s="154">
        <f>'PEG - Capital Costs'!BS31</f>
        <v>5464224</v>
      </c>
      <c r="T460" s="154">
        <f t="shared" si="66"/>
        <v>8987406.4700000007</v>
      </c>
      <c r="U460" s="127">
        <f t="shared" si="2"/>
        <v>0.84055989421075183</v>
      </c>
      <c r="AE460" s="13"/>
      <c r="AF460" s="13"/>
      <c r="AG460" s="13"/>
      <c r="AH460" s="13"/>
      <c r="AI460" s="13"/>
    </row>
    <row r="461" spans="1:35" ht="14.4">
      <c r="A461" s="130" t="s">
        <v>154</v>
      </c>
      <c r="B461" s="131">
        <v>2015</v>
      </c>
      <c r="C461" s="131">
        <v>43174574</v>
      </c>
      <c r="D461" s="131">
        <v>8800223</v>
      </c>
      <c r="E461" s="131">
        <v>-43174574</v>
      </c>
      <c r="F461" s="131">
        <v>898589</v>
      </c>
      <c r="G461" s="131">
        <v>-1320244</v>
      </c>
      <c r="H461" s="131">
        <v>-1834314</v>
      </c>
      <c r="I461" s="131">
        <v>-3168711</v>
      </c>
      <c r="J461" s="131">
        <v>-1304212</v>
      </c>
      <c r="K461" s="131">
        <v>-882042</v>
      </c>
      <c r="L461" s="131">
        <v>-127169</v>
      </c>
      <c r="M461" s="131">
        <v>157463</v>
      </c>
      <c r="N461" s="131">
        <v>1219583</v>
      </c>
      <c r="O461" s="131"/>
      <c r="P461" s="131">
        <v>1219583</v>
      </c>
      <c r="Q461" s="131">
        <f t="shared" si="0"/>
        <v>6323269</v>
      </c>
      <c r="R461" s="131">
        <f t="shared" si="1"/>
        <v>7627481</v>
      </c>
      <c r="S461" s="131"/>
      <c r="T461" s="131"/>
      <c r="U461" s="131">
        <f t="shared" si="2"/>
        <v>0.86673724063583391</v>
      </c>
      <c r="AE461" s="13"/>
      <c r="AF461" s="13"/>
      <c r="AG461" s="13"/>
      <c r="AH461" s="13"/>
      <c r="AI461" s="13"/>
    </row>
    <row r="462" spans="1:35" ht="14.4">
      <c r="A462" s="126" t="s">
        <v>154</v>
      </c>
      <c r="B462" s="127">
        <v>2016</v>
      </c>
      <c r="C462" s="127">
        <v>48433330.119999997</v>
      </c>
      <c r="D462" s="127">
        <v>9080161.1799999997</v>
      </c>
      <c r="E462" s="127">
        <v>-48433330.119999997</v>
      </c>
      <c r="F462" s="127">
        <v>768018.7</v>
      </c>
      <c r="G462" s="127">
        <v>-1461617.36</v>
      </c>
      <c r="H462" s="127">
        <v>-1815063.8</v>
      </c>
      <c r="I462" s="127">
        <v>-3466055.84</v>
      </c>
      <c r="J462" s="127">
        <v>-1365712.33</v>
      </c>
      <c r="K462" s="127">
        <v>-876389.47</v>
      </c>
      <c r="L462" s="127">
        <v>42968</v>
      </c>
      <c r="M462" s="127">
        <v>81826</v>
      </c>
      <c r="N462" s="127">
        <v>988135.07999999903</v>
      </c>
      <c r="O462" s="127">
        <v>0</v>
      </c>
      <c r="P462" s="127">
        <v>988135.07999999903</v>
      </c>
      <c r="Q462" s="127">
        <f t="shared" si="0"/>
        <v>6742737</v>
      </c>
      <c r="R462" s="127">
        <f t="shared" si="1"/>
        <v>8108449.3300000001</v>
      </c>
      <c r="S462" s="127"/>
      <c r="T462" s="127"/>
      <c r="U462" s="127">
        <f t="shared" si="2"/>
        <v>0.89298517606270067</v>
      </c>
      <c r="AE462" s="13"/>
      <c r="AF462" s="13"/>
      <c r="AG462" s="13"/>
      <c r="AH462" s="13"/>
      <c r="AI462" s="13"/>
    </row>
    <row r="463" spans="1:35" ht="14.4">
      <c r="A463" s="130" t="s">
        <v>154</v>
      </c>
      <c r="B463" s="131">
        <v>2017</v>
      </c>
      <c r="C463" s="131">
        <v>42574040</v>
      </c>
      <c r="D463" s="131">
        <v>9452029.1899999995</v>
      </c>
      <c r="E463" s="131">
        <v>-42574040</v>
      </c>
      <c r="F463" s="131">
        <v>678456.13</v>
      </c>
      <c r="G463" s="131">
        <v>-1492815.04</v>
      </c>
      <c r="H463" s="131">
        <v>-1885767.8</v>
      </c>
      <c r="I463" s="131">
        <v>-3392310.05</v>
      </c>
      <c r="J463" s="131">
        <v>-1429126.6</v>
      </c>
      <c r="K463" s="131">
        <v>-886759.58</v>
      </c>
      <c r="L463" s="131">
        <v>6155</v>
      </c>
      <c r="M463" s="131">
        <v>-44321</v>
      </c>
      <c r="N463" s="131">
        <v>1005540.25</v>
      </c>
      <c r="O463" s="131">
        <v>0</v>
      </c>
      <c r="P463" s="131">
        <v>1005540.25</v>
      </c>
      <c r="Q463" s="131">
        <f t="shared" si="0"/>
        <v>6770892.8899999997</v>
      </c>
      <c r="R463" s="131">
        <f t="shared" si="1"/>
        <v>8200019.4900000002</v>
      </c>
      <c r="S463" s="131"/>
      <c r="T463" s="131"/>
      <c r="U463" s="131">
        <f t="shared" si="2"/>
        <v>0.86754064393658525</v>
      </c>
      <c r="AE463" s="13"/>
      <c r="AF463" s="13"/>
      <c r="AG463" s="13"/>
      <c r="AH463" s="13"/>
      <c r="AI463" s="13"/>
    </row>
    <row r="464" spans="1:35" ht="14.4">
      <c r="A464" s="126" t="s">
        <v>154</v>
      </c>
      <c r="B464" s="127">
        <v>2018</v>
      </c>
      <c r="C464" s="127">
        <v>42568699.229999997</v>
      </c>
      <c r="D464" s="127">
        <v>10016447.5</v>
      </c>
      <c r="E464" s="127">
        <v>-42568699.229999997</v>
      </c>
      <c r="F464" s="127">
        <v>711021.98</v>
      </c>
      <c r="G464" s="127">
        <v>-1311161.3999999999</v>
      </c>
      <c r="H464" s="127">
        <v>-2086551.34</v>
      </c>
      <c r="I464" s="127">
        <v>-3415591.61</v>
      </c>
      <c r="J464" s="127">
        <v>-1491767.82</v>
      </c>
      <c r="K464" s="127">
        <v>-914907.07</v>
      </c>
      <c r="L464" s="127">
        <v>-16825.88</v>
      </c>
      <c r="M464" s="127">
        <v>-111475</v>
      </c>
      <c r="N464" s="127">
        <v>1379189.36</v>
      </c>
      <c r="O464" s="127">
        <v>0</v>
      </c>
      <c r="P464" s="127">
        <v>1379189.36</v>
      </c>
      <c r="Q464" s="127">
        <f t="shared" si="0"/>
        <v>6813304.3499999996</v>
      </c>
      <c r="R464" s="127">
        <f t="shared" si="1"/>
        <v>8305072.1699999999</v>
      </c>
      <c r="S464" s="127"/>
      <c r="T464" s="127"/>
      <c r="U464" s="127">
        <f t="shared" si="2"/>
        <v>0.8291434832559148</v>
      </c>
      <c r="AE464" s="13"/>
      <c r="AF464" s="13"/>
      <c r="AG464" s="13"/>
      <c r="AH464" s="13"/>
      <c r="AI464" s="13"/>
    </row>
    <row r="465" spans="1:35" ht="14.4">
      <c r="A465" s="130" t="s">
        <v>154</v>
      </c>
      <c r="B465" s="131">
        <v>2019</v>
      </c>
      <c r="C465" s="131">
        <v>44518076.700000003</v>
      </c>
      <c r="D465" s="131">
        <v>10135879.609999999</v>
      </c>
      <c r="E465" s="131">
        <v>-44518076.729999997</v>
      </c>
      <c r="F465" s="131">
        <v>752276.86</v>
      </c>
      <c r="G465" s="131">
        <v>-1330026.24</v>
      </c>
      <c r="H465" s="131">
        <v>-2270810.48</v>
      </c>
      <c r="I465" s="131">
        <v>-3350203.74</v>
      </c>
      <c r="J465" s="131">
        <v>-1565041.13</v>
      </c>
      <c r="K465" s="131">
        <v>-952876.16</v>
      </c>
      <c r="L465" s="131">
        <v>-17460.25</v>
      </c>
      <c r="M465" s="131">
        <v>-52452</v>
      </c>
      <c r="N465" s="131">
        <v>1349286.44</v>
      </c>
      <c r="O465" s="131">
        <v>0</v>
      </c>
      <c r="P465" s="131">
        <v>1349286.44</v>
      </c>
      <c r="Q465" s="131">
        <f t="shared" si="0"/>
        <v>6951040.46</v>
      </c>
      <c r="R465" s="131">
        <f t="shared" si="1"/>
        <v>8516081.5899999999</v>
      </c>
      <c r="S465" s="155">
        <f>'PEG - Capital Costs'!BU27</f>
        <v>5352055</v>
      </c>
      <c r="T465" s="155">
        <f t="shared" ref="T465:T469" si="67">Q465+S465</f>
        <v>12303095.460000001</v>
      </c>
      <c r="U465" s="131">
        <f t="shared" si="2"/>
        <v>0.84019166739096662</v>
      </c>
      <c r="AE465" s="13"/>
      <c r="AF465" s="13"/>
      <c r="AG465" s="13"/>
      <c r="AH465" s="13"/>
      <c r="AI465" s="13"/>
    </row>
    <row r="466" spans="1:35" ht="14.4">
      <c r="A466" s="126" t="s">
        <v>154</v>
      </c>
      <c r="B466" s="127">
        <v>2020</v>
      </c>
      <c r="C466" s="127">
        <v>51824013.090000004</v>
      </c>
      <c r="D466" s="127">
        <v>10116780.73</v>
      </c>
      <c r="E466" s="127">
        <v>-51824013.149999999</v>
      </c>
      <c r="F466" s="127">
        <v>579999.94999999995</v>
      </c>
      <c r="G466" s="127">
        <v>-1529536.94</v>
      </c>
      <c r="H466" s="127">
        <v>-1990641.97</v>
      </c>
      <c r="I466" s="127">
        <v>-3319586.89</v>
      </c>
      <c r="J466" s="127">
        <v>-1627987.99</v>
      </c>
      <c r="K466" s="127">
        <v>-506924.94</v>
      </c>
      <c r="L466" s="127">
        <v>-79505.5</v>
      </c>
      <c r="M466" s="127">
        <v>30678</v>
      </c>
      <c r="N466" s="127">
        <v>1673274.3900000099</v>
      </c>
      <c r="O466" s="127">
        <v>0</v>
      </c>
      <c r="P466" s="127">
        <v>1673274.3900000099</v>
      </c>
      <c r="Q466" s="127">
        <f t="shared" si="0"/>
        <v>6839765.8000000007</v>
      </c>
      <c r="R466" s="127">
        <f t="shared" si="1"/>
        <v>8467753.790000001</v>
      </c>
      <c r="S466" s="154">
        <f>'PEG - Capital Costs'!BU28</f>
        <v>5294378</v>
      </c>
      <c r="T466" s="154">
        <f t="shared" si="67"/>
        <v>12134143.800000001</v>
      </c>
      <c r="U466" s="127">
        <f t="shared" si="2"/>
        <v>0.83700082229616546</v>
      </c>
      <c r="AE466" s="13"/>
      <c r="AF466" s="13"/>
      <c r="AG466" s="13"/>
      <c r="AH466" s="13"/>
      <c r="AI466" s="13"/>
    </row>
    <row r="467" spans="1:35" ht="14.4">
      <c r="A467" s="130" t="s">
        <v>154</v>
      </c>
      <c r="B467" s="131">
        <v>2021</v>
      </c>
      <c r="C467" s="131">
        <v>45255363.109999999</v>
      </c>
      <c r="D467" s="131">
        <v>10498866.789999999</v>
      </c>
      <c r="E467" s="131">
        <v>-45255363.109999999</v>
      </c>
      <c r="F467" s="131">
        <v>676799.79</v>
      </c>
      <c r="G467" s="131">
        <v>-1729777.57</v>
      </c>
      <c r="H467" s="131">
        <v>-1931914.51</v>
      </c>
      <c r="I467" s="131">
        <v>-3163335.68</v>
      </c>
      <c r="J467" s="131">
        <v>-1725462.66</v>
      </c>
      <c r="K467" s="131">
        <v>-511007.03</v>
      </c>
      <c r="L467" s="131">
        <v>-232047</v>
      </c>
      <c r="M467" s="131">
        <v>46988</v>
      </c>
      <c r="N467" s="131">
        <v>1929110.13</v>
      </c>
      <c r="O467" s="131">
        <v>0</v>
      </c>
      <c r="P467" s="131">
        <v>1929110.13</v>
      </c>
      <c r="Q467" s="131">
        <f t="shared" si="0"/>
        <v>6825027.7599999998</v>
      </c>
      <c r="R467" s="131">
        <f t="shared" si="1"/>
        <v>8550490.4199999999</v>
      </c>
      <c r="S467" s="155">
        <f>'PEG - Capital Costs'!BU29</f>
        <v>5405473</v>
      </c>
      <c r="T467" s="155">
        <f t="shared" si="67"/>
        <v>12230500.76</v>
      </c>
      <c r="U467" s="131">
        <f t="shared" si="2"/>
        <v>0.81442031707119134</v>
      </c>
      <c r="AE467" s="13"/>
      <c r="AF467" s="13"/>
      <c r="AG467" s="13"/>
      <c r="AH467" s="13"/>
      <c r="AI467" s="13"/>
    </row>
    <row r="468" spans="1:35" ht="14.4">
      <c r="A468" s="126" t="s">
        <v>154</v>
      </c>
      <c r="B468" s="127">
        <v>2022</v>
      </c>
      <c r="C468" s="127">
        <v>45857633.899999999</v>
      </c>
      <c r="D468" s="127">
        <v>10962067.5</v>
      </c>
      <c r="E468" s="127">
        <v>-45857633.909999996</v>
      </c>
      <c r="F468" s="127">
        <v>680614.68</v>
      </c>
      <c r="G468" s="127">
        <v>-1659436.16</v>
      </c>
      <c r="H468" s="127">
        <v>-2107764.7000000002</v>
      </c>
      <c r="I468" s="127">
        <v>-3336489.84</v>
      </c>
      <c r="J468" s="127">
        <v>-1818611.64</v>
      </c>
      <c r="K468" s="127">
        <v>-542668.34</v>
      </c>
      <c r="L468" s="127">
        <v>-48274.36</v>
      </c>
      <c r="M468" s="127">
        <v>-156879.32999999999</v>
      </c>
      <c r="N468" s="127">
        <v>1972557.8</v>
      </c>
      <c r="O468" s="127">
        <v>0</v>
      </c>
      <c r="P468" s="127">
        <v>1972557.8</v>
      </c>
      <c r="Q468" s="127">
        <f t="shared" si="0"/>
        <v>7103690.7000000002</v>
      </c>
      <c r="R468" s="127">
        <f t="shared" si="1"/>
        <v>8922302.3399999999</v>
      </c>
      <c r="S468" s="154">
        <f>'PEG - Capital Costs'!BU30</f>
        <v>6074177</v>
      </c>
      <c r="T468" s="154">
        <f t="shared" si="67"/>
        <v>13177867.699999999</v>
      </c>
      <c r="U468" s="127">
        <f t="shared" si="2"/>
        <v>0.81392514140238603</v>
      </c>
      <c r="AE468" s="13"/>
      <c r="AF468" s="13"/>
      <c r="AG468" s="13"/>
      <c r="AH468" s="13"/>
      <c r="AI468" s="13"/>
    </row>
    <row r="469" spans="1:35" ht="14.4">
      <c r="A469" s="130" t="s">
        <v>154</v>
      </c>
      <c r="B469" s="131">
        <v>2023</v>
      </c>
      <c r="C469" s="131">
        <v>44613979.469999999</v>
      </c>
      <c r="D469" s="131">
        <v>11688772.52</v>
      </c>
      <c r="E469" s="131">
        <v>-44613979.509999998</v>
      </c>
      <c r="F469" s="131">
        <v>914798.99</v>
      </c>
      <c r="G469" s="131">
        <v>-1815317.15</v>
      </c>
      <c r="H469" s="131">
        <v>-2010189.9</v>
      </c>
      <c r="I469" s="131">
        <v>-3419520.5</v>
      </c>
      <c r="J469" s="131">
        <v>-1902186.42</v>
      </c>
      <c r="K469" s="131">
        <v>-681844.41</v>
      </c>
      <c r="L469" s="131">
        <v>-367610.6</v>
      </c>
      <c r="M469" s="131">
        <v>-129535.67</v>
      </c>
      <c r="N469" s="131">
        <v>2277366.8199999998</v>
      </c>
      <c r="O469" s="131">
        <v>0</v>
      </c>
      <c r="P469" s="131">
        <v>2277366.8199999998</v>
      </c>
      <c r="Q469" s="131">
        <f t="shared" si="0"/>
        <v>7245027.5499999998</v>
      </c>
      <c r="R469" s="131">
        <f t="shared" si="1"/>
        <v>9147213.9699999988</v>
      </c>
      <c r="S469" s="155">
        <f>'PEG - Capital Costs'!BU31</f>
        <v>7341487</v>
      </c>
      <c r="T469" s="155">
        <f t="shared" si="67"/>
        <v>14586514.550000001</v>
      </c>
      <c r="U469" s="131">
        <f t="shared" si="2"/>
        <v>0.78256411905944079</v>
      </c>
      <c r="AE469" s="13"/>
      <c r="AF469" s="13"/>
      <c r="AG469" s="13"/>
      <c r="AH469" s="13"/>
      <c r="AI469" s="13"/>
    </row>
    <row r="470" spans="1:35" ht="14.4">
      <c r="A470" s="126" t="s">
        <v>155</v>
      </c>
      <c r="B470" s="127">
        <v>2015</v>
      </c>
      <c r="C470" s="127">
        <v>11503368.49</v>
      </c>
      <c r="D470" s="127">
        <v>2352916.0499999998</v>
      </c>
      <c r="E470" s="127">
        <v>-11503368.49</v>
      </c>
      <c r="F470" s="127">
        <v>118997.5</v>
      </c>
      <c r="G470" s="127">
        <v>-376893.07</v>
      </c>
      <c r="H470" s="127">
        <v>-235310.34</v>
      </c>
      <c r="I470" s="127">
        <v>-1054804.1499999999</v>
      </c>
      <c r="J470" s="127">
        <v>-346404.24</v>
      </c>
      <c r="K470" s="127">
        <v>-182064.35</v>
      </c>
      <c r="L470" s="127">
        <v>-23074</v>
      </c>
      <c r="M470" s="127">
        <v>0</v>
      </c>
      <c r="N470" s="127">
        <v>253363.399999999</v>
      </c>
      <c r="O470" s="127"/>
      <c r="P470" s="127">
        <v>253363.399999999</v>
      </c>
      <c r="Q470" s="127">
        <f t="shared" si="0"/>
        <v>1667007.56</v>
      </c>
      <c r="R470" s="127">
        <f t="shared" si="1"/>
        <v>2013411.8</v>
      </c>
      <c r="S470" s="127"/>
      <c r="T470" s="127"/>
      <c r="U470" s="127">
        <f t="shared" si="2"/>
        <v>0.85570915290411664</v>
      </c>
      <c r="AE470" s="13"/>
      <c r="AF470" s="13"/>
      <c r="AG470" s="13"/>
      <c r="AH470" s="13"/>
      <c r="AI470" s="13"/>
    </row>
    <row r="471" spans="1:35" ht="14.4">
      <c r="A471" s="130" t="s">
        <v>155</v>
      </c>
      <c r="B471" s="131">
        <v>2016</v>
      </c>
      <c r="C471" s="131">
        <v>12571629.25</v>
      </c>
      <c r="D471" s="131">
        <v>2588591.5499999998</v>
      </c>
      <c r="E471" s="131">
        <v>-12571629.25</v>
      </c>
      <c r="F471" s="131">
        <v>132757.13</v>
      </c>
      <c r="G471" s="131">
        <v>-442994.92</v>
      </c>
      <c r="H471" s="131">
        <v>-218122.08</v>
      </c>
      <c r="I471" s="131">
        <v>-1096430.96</v>
      </c>
      <c r="J471" s="131">
        <v>-365477.78</v>
      </c>
      <c r="K471" s="131">
        <v>-198268.89</v>
      </c>
      <c r="L471" s="131">
        <v>23610</v>
      </c>
      <c r="M471" s="131">
        <v>0</v>
      </c>
      <c r="N471" s="131">
        <v>423664.05000000098</v>
      </c>
      <c r="O471" s="131">
        <v>0</v>
      </c>
      <c r="P471" s="131">
        <v>423664.05000000098</v>
      </c>
      <c r="Q471" s="131">
        <f t="shared" si="0"/>
        <v>1757547.96</v>
      </c>
      <c r="R471" s="131">
        <f t="shared" si="1"/>
        <v>2123025.7400000002</v>
      </c>
      <c r="S471" s="131"/>
      <c r="T471" s="131"/>
      <c r="U471" s="131">
        <f t="shared" si="2"/>
        <v>0.82014705641761076</v>
      </c>
      <c r="AE471" s="13"/>
      <c r="AF471" s="13"/>
      <c r="AG471" s="13"/>
      <c r="AH471" s="13"/>
      <c r="AI471" s="13"/>
    </row>
    <row r="472" spans="1:35" ht="14.4">
      <c r="A472" s="126" t="s">
        <v>155</v>
      </c>
      <c r="B472" s="127">
        <v>2017</v>
      </c>
      <c r="C472" s="127">
        <v>11609608.02</v>
      </c>
      <c r="D472" s="127">
        <v>2500178.59</v>
      </c>
      <c r="E472" s="127">
        <v>-11609608.02</v>
      </c>
      <c r="F472" s="127">
        <v>150898.04999999999</v>
      </c>
      <c r="G472" s="127">
        <v>-444042.86</v>
      </c>
      <c r="H472" s="127">
        <v>-222538.7</v>
      </c>
      <c r="I472" s="127">
        <v>-1064757.98</v>
      </c>
      <c r="J472" s="127">
        <v>-407728.74</v>
      </c>
      <c r="K472" s="127">
        <v>-215006.97</v>
      </c>
      <c r="L472" s="127">
        <v>12918</v>
      </c>
      <c r="M472" s="127">
        <v>1411.5</v>
      </c>
      <c r="N472" s="127">
        <v>311330.89</v>
      </c>
      <c r="O472" s="127">
        <v>7998.5</v>
      </c>
      <c r="P472" s="127">
        <v>319329.39</v>
      </c>
      <c r="Q472" s="127">
        <f t="shared" si="0"/>
        <v>1731339.54</v>
      </c>
      <c r="R472" s="127">
        <f t="shared" si="1"/>
        <v>2139068.2800000003</v>
      </c>
      <c r="S472" s="127"/>
      <c r="T472" s="127"/>
      <c r="U472" s="127">
        <f t="shared" si="2"/>
        <v>0.85556619377338172</v>
      </c>
      <c r="AE472" s="13"/>
      <c r="AF472" s="13"/>
      <c r="AG472" s="13"/>
      <c r="AH472" s="13"/>
      <c r="AI472" s="13"/>
    </row>
    <row r="473" spans="1:35" ht="14.4">
      <c r="A473" s="130" t="s">
        <v>155</v>
      </c>
      <c r="B473" s="131">
        <v>2018</v>
      </c>
      <c r="C473" s="131">
        <v>11131764.16</v>
      </c>
      <c r="D473" s="131">
        <v>2563353.66</v>
      </c>
      <c r="E473" s="131">
        <v>-11131764.16</v>
      </c>
      <c r="F473" s="131">
        <v>166327.46</v>
      </c>
      <c r="G473" s="131">
        <v>-394083.69</v>
      </c>
      <c r="H473" s="131">
        <v>-243714.53</v>
      </c>
      <c r="I473" s="131">
        <v>-1088327.95</v>
      </c>
      <c r="J473" s="131">
        <v>-424389.14</v>
      </c>
      <c r="K473" s="131">
        <v>-213594.64</v>
      </c>
      <c r="L473" s="131">
        <v>-2870.33</v>
      </c>
      <c r="M473" s="131">
        <v>0</v>
      </c>
      <c r="N473" s="131">
        <v>362700.84</v>
      </c>
      <c r="O473" s="131">
        <v>0</v>
      </c>
      <c r="P473" s="131">
        <v>362700.84</v>
      </c>
      <c r="Q473" s="131">
        <f t="shared" si="0"/>
        <v>1726126.17</v>
      </c>
      <c r="R473" s="131">
        <f t="shared" si="1"/>
        <v>2150515.31</v>
      </c>
      <c r="S473" s="131"/>
      <c r="T473" s="131"/>
      <c r="U473" s="131">
        <f t="shared" si="2"/>
        <v>0.83894600404065978</v>
      </c>
      <c r="AE473" s="13"/>
      <c r="AF473" s="13"/>
      <c r="AG473" s="13"/>
      <c r="AH473" s="13"/>
      <c r="AI473" s="13"/>
    </row>
    <row r="474" spans="1:35" ht="14.4">
      <c r="A474" s="126" t="s">
        <v>155</v>
      </c>
      <c r="B474" s="127">
        <v>2019</v>
      </c>
      <c r="C474" s="127">
        <v>11387649.35</v>
      </c>
      <c r="D474" s="127">
        <v>2610949.84</v>
      </c>
      <c r="E474" s="127">
        <v>-11387649.35</v>
      </c>
      <c r="F474" s="127">
        <v>180838.28</v>
      </c>
      <c r="G474" s="127">
        <v>-407116.83</v>
      </c>
      <c r="H474" s="127">
        <v>-214208.63</v>
      </c>
      <c r="I474" s="127">
        <v>-1210316.67</v>
      </c>
      <c r="J474" s="127">
        <v>-441385.56</v>
      </c>
      <c r="K474" s="127">
        <v>-208541.13</v>
      </c>
      <c r="L474" s="127">
        <v>896.25</v>
      </c>
      <c r="M474" s="127">
        <v>0</v>
      </c>
      <c r="N474" s="127">
        <v>311115.55</v>
      </c>
      <c r="O474" s="127">
        <v>0</v>
      </c>
      <c r="P474" s="127">
        <v>311115.55</v>
      </c>
      <c r="Q474" s="127">
        <f t="shared" si="0"/>
        <v>1831642.13</v>
      </c>
      <c r="R474" s="127">
        <f t="shared" si="1"/>
        <v>2273027.69</v>
      </c>
      <c r="S474" s="154">
        <f>'PEG - Capital Costs'!BV27</f>
        <v>1436725</v>
      </c>
      <c r="T474" s="154">
        <f t="shared" ref="T474:T478" si="68">Q474+S474</f>
        <v>3268367.13</v>
      </c>
      <c r="U474" s="127">
        <f t="shared" si="2"/>
        <v>0.87057501265516468</v>
      </c>
      <c r="AE474" s="13"/>
      <c r="AF474" s="13"/>
      <c r="AG474" s="13"/>
      <c r="AH474" s="13"/>
      <c r="AI474" s="13"/>
    </row>
    <row r="475" spans="1:35" ht="14.4">
      <c r="A475" s="130" t="s">
        <v>155</v>
      </c>
      <c r="B475" s="131">
        <v>2020</v>
      </c>
      <c r="C475" s="131">
        <v>12051504.83</v>
      </c>
      <c r="D475" s="131">
        <v>2614418.54</v>
      </c>
      <c r="E475" s="131">
        <v>-12051504.83</v>
      </c>
      <c r="F475" s="131">
        <v>137007.85999999999</v>
      </c>
      <c r="G475" s="131">
        <v>-400585.39</v>
      </c>
      <c r="H475" s="131">
        <v>-223163.17</v>
      </c>
      <c r="I475" s="131">
        <v>-1259041.72</v>
      </c>
      <c r="J475" s="131">
        <v>-445870.44</v>
      </c>
      <c r="K475" s="131">
        <v>-200129.49</v>
      </c>
      <c r="L475" s="131">
        <v>7549</v>
      </c>
      <c r="M475" s="131">
        <v>0</v>
      </c>
      <c r="N475" s="131">
        <v>230185.19000000099</v>
      </c>
      <c r="O475" s="131">
        <v>-20387</v>
      </c>
      <c r="P475" s="131">
        <v>209798.19000000099</v>
      </c>
      <c r="Q475" s="131">
        <f t="shared" si="0"/>
        <v>1882790.28</v>
      </c>
      <c r="R475" s="131">
        <f t="shared" si="1"/>
        <v>2328660.7200000002</v>
      </c>
      <c r="S475" s="155">
        <f>'PEG - Capital Costs'!BV28</f>
        <v>1420412</v>
      </c>
      <c r="T475" s="155">
        <f t="shared" si="68"/>
        <v>3303202.2800000003</v>
      </c>
      <c r="U475" s="131">
        <f t="shared" si="2"/>
        <v>0.89069928336723014</v>
      </c>
      <c r="AE475" s="13"/>
      <c r="AF475" s="13"/>
      <c r="AG475" s="13"/>
      <c r="AH475" s="13"/>
      <c r="AI475" s="13"/>
    </row>
    <row r="476" spans="1:35" ht="14.4">
      <c r="A476" s="126" t="s">
        <v>155</v>
      </c>
      <c r="B476" s="127">
        <v>2021</v>
      </c>
      <c r="C476" s="127">
        <v>11083561.289999999</v>
      </c>
      <c r="D476" s="127">
        <v>3029286.89</v>
      </c>
      <c r="E476" s="127">
        <v>-11083561.289999999</v>
      </c>
      <c r="F476" s="127">
        <v>191623.53</v>
      </c>
      <c r="G476" s="127">
        <v>-416116.13</v>
      </c>
      <c r="H476" s="127">
        <v>-244083.37</v>
      </c>
      <c r="I476" s="127">
        <v>-1217555.02</v>
      </c>
      <c r="J476" s="127">
        <v>-485333.37</v>
      </c>
      <c r="K476" s="127">
        <v>-255186.37</v>
      </c>
      <c r="L476" s="127">
        <v>85</v>
      </c>
      <c r="M476" s="127">
        <v>0</v>
      </c>
      <c r="N476" s="127">
        <v>602721.16</v>
      </c>
      <c r="O476" s="127">
        <v>0</v>
      </c>
      <c r="P476" s="127">
        <v>602721.16</v>
      </c>
      <c r="Q476" s="127">
        <f t="shared" si="0"/>
        <v>1877754.52</v>
      </c>
      <c r="R476" s="127">
        <f t="shared" si="1"/>
        <v>2363087.89</v>
      </c>
      <c r="S476" s="154">
        <f>'PEG - Capital Costs'!BV29</f>
        <v>1427673</v>
      </c>
      <c r="T476" s="154">
        <f t="shared" si="68"/>
        <v>3305427.52</v>
      </c>
      <c r="U476" s="127">
        <f t="shared" si="2"/>
        <v>0.78008058523634916</v>
      </c>
      <c r="AE476" s="13"/>
      <c r="AF476" s="13"/>
      <c r="AG476" s="13"/>
      <c r="AH476" s="13"/>
      <c r="AI476" s="13"/>
    </row>
    <row r="477" spans="1:35" ht="14.4">
      <c r="A477" s="130" t="s">
        <v>155</v>
      </c>
      <c r="B477" s="131">
        <v>2022</v>
      </c>
      <c r="C477" s="131">
        <v>11966595.380000001</v>
      </c>
      <c r="D477" s="131">
        <v>3246395.8</v>
      </c>
      <c r="E477" s="131">
        <v>-11966595.380000001</v>
      </c>
      <c r="F477" s="131">
        <v>151931.07</v>
      </c>
      <c r="G477" s="131">
        <v>-448362.66</v>
      </c>
      <c r="H477" s="131">
        <v>-259952.96</v>
      </c>
      <c r="I477" s="131">
        <v>-1243976.21</v>
      </c>
      <c r="J477" s="131">
        <v>-494540.35</v>
      </c>
      <c r="K477" s="131">
        <v>-248044.26</v>
      </c>
      <c r="L477" s="131">
        <v>-54500</v>
      </c>
      <c r="M477" s="131">
        <v>0</v>
      </c>
      <c r="N477" s="131">
        <v>648950.429999999</v>
      </c>
      <c r="O477" s="131">
        <v>0</v>
      </c>
      <c r="P477" s="131">
        <v>648950.429999999</v>
      </c>
      <c r="Q477" s="131">
        <f t="shared" si="0"/>
        <v>1952291.83</v>
      </c>
      <c r="R477" s="131">
        <f t="shared" si="1"/>
        <v>2446832.1800000002</v>
      </c>
      <c r="S477" s="155">
        <f>'PEG - Capital Costs'!BV30</f>
        <v>1566304</v>
      </c>
      <c r="T477" s="155">
        <f t="shared" si="68"/>
        <v>3518595.83</v>
      </c>
      <c r="U477" s="131">
        <f t="shared" si="2"/>
        <v>0.75370728978887924</v>
      </c>
      <c r="AE477" s="13"/>
      <c r="AF477" s="13"/>
      <c r="AG477" s="13"/>
      <c r="AH477" s="13"/>
      <c r="AI477" s="13"/>
    </row>
    <row r="478" spans="1:35" ht="14.4">
      <c r="A478" s="126" t="s">
        <v>155</v>
      </c>
      <c r="B478" s="127">
        <v>2023</v>
      </c>
      <c r="C478" s="127">
        <v>12462807.68</v>
      </c>
      <c r="D478" s="127">
        <v>3448132.18</v>
      </c>
      <c r="E478" s="127">
        <v>-12462807.68</v>
      </c>
      <c r="F478" s="127">
        <v>234150.09</v>
      </c>
      <c r="G478" s="127">
        <v>-457595.47</v>
      </c>
      <c r="H478" s="127">
        <v>-259561.41</v>
      </c>
      <c r="I478" s="127">
        <v>-1657854.2</v>
      </c>
      <c r="J478" s="127">
        <v>-509190.83</v>
      </c>
      <c r="K478" s="127">
        <v>-254902.74</v>
      </c>
      <c r="L478" s="127">
        <v>50000</v>
      </c>
      <c r="M478" s="127">
        <v>24748</v>
      </c>
      <c r="N478" s="127">
        <v>617925.62</v>
      </c>
      <c r="O478" s="127">
        <v>68641</v>
      </c>
      <c r="P478" s="127">
        <v>686566.62</v>
      </c>
      <c r="Q478" s="127">
        <f t="shared" si="0"/>
        <v>2375011.08</v>
      </c>
      <c r="R478" s="127">
        <f t="shared" si="1"/>
        <v>2884201.91</v>
      </c>
      <c r="S478" s="154">
        <f>'PEG - Capital Costs'!BV31</f>
        <v>1947650</v>
      </c>
      <c r="T478" s="154">
        <f t="shared" si="68"/>
        <v>4322661.08</v>
      </c>
      <c r="U478" s="127">
        <f t="shared" si="2"/>
        <v>0.8364534070732752</v>
      </c>
      <c r="AE478" s="13"/>
      <c r="AF478" s="13"/>
      <c r="AG478" s="13"/>
      <c r="AH478" s="13"/>
      <c r="AI478" s="13"/>
    </row>
    <row r="479" spans="1:35" ht="14.4">
      <c r="A479" s="130" t="s">
        <v>156</v>
      </c>
      <c r="B479" s="131">
        <v>2015</v>
      </c>
      <c r="C479" s="131">
        <v>51387961</v>
      </c>
      <c r="D479" s="131">
        <v>9445054</v>
      </c>
      <c r="E479" s="131">
        <v>-51288235</v>
      </c>
      <c r="F479" s="131">
        <v>599763</v>
      </c>
      <c r="G479" s="131">
        <v>-264132</v>
      </c>
      <c r="H479" s="131">
        <v>-1398823</v>
      </c>
      <c r="I479" s="131">
        <v>-3597665</v>
      </c>
      <c r="J479" s="131">
        <v>-1653966</v>
      </c>
      <c r="K479" s="131">
        <v>-1095382</v>
      </c>
      <c r="L479" s="131">
        <v>-308000</v>
      </c>
      <c r="M479" s="131">
        <v>82000</v>
      </c>
      <c r="N479" s="131">
        <v>1908575</v>
      </c>
      <c r="O479" s="131">
        <v>0</v>
      </c>
      <c r="P479" s="131">
        <v>1908575</v>
      </c>
      <c r="Q479" s="131">
        <f t="shared" si="0"/>
        <v>5260620</v>
      </c>
      <c r="R479" s="131">
        <f t="shared" si="1"/>
        <v>6914586</v>
      </c>
      <c r="S479" s="131"/>
      <c r="T479" s="131"/>
      <c r="U479" s="131">
        <f t="shared" si="2"/>
        <v>0.73208538564205139</v>
      </c>
      <c r="AE479" s="13"/>
      <c r="AF479" s="13"/>
      <c r="AG479" s="13"/>
      <c r="AH479" s="13"/>
      <c r="AI479" s="13"/>
    </row>
    <row r="480" spans="1:35" ht="14.4">
      <c r="A480" s="126" t="s">
        <v>156</v>
      </c>
      <c r="B480" s="127">
        <v>2016</v>
      </c>
      <c r="C480" s="127">
        <v>57528470</v>
      </c>
      <c r="D480" s="127">
        <v>9528912</v>
      </c>
      <c r="E480" s="127">
        <v>-57528471</v>
      </c>
      <c r="F480" s="127">
        <v>564430</v>
      </c>
      <c r="G480" s="127">
        <v>-390384</v>
      </c>
      <c r="H480" s="127">
        <v>-1720696</v>
      </c>
      <c r="I480" s="127">
        <v>-3671831</v>
      </c>
      <c r="J480" s="127">
        <v>-1638686</v>
      </c>
      <c r="K480" s="127">
        <v>-487857</v>
      </c>
      <c r="L480" s="127">
        <v>-102000</v>
      </c>
      <c r="M480" s="127">
        <v>-141000</v>
      </c>
      <c r="N480" s="127">
        <v>1940887</v>
      </c>
      <c r="O480" s="127">
        <v>-7617</v>
      </c>
      <c r="P480" s="127">
        <v>1933270</v>
      </c>
      <c r="Q480" s="127">
        <f t="shared" si="0"/>
        <v>5782911</v>
      </c>
      <c r="R480" s="127">
        <f t="shared" si="1"/>
        <v>7421597</v>
      </c>
      <c r="S480" s="127"/>
      <c r="T480" s="127"/>
      <c r="U480" s="127">
        <f t="shared" si="2"/>
        <v>0.77885040810535344</v>
      </c>
      <c r="AE480" s="13"/>
      <c r="AF480" s="13"/>
      <c r="AG480" s="13"/>
      <c r="AH480" s="13"/>
      <c r="AI480" s="13"/>
    </row>
    <row r="481" spans="1:35" ht="14.4">
      <c r="A481" s="130" t="s">
        <v>156</v>
      </c>
      <c r="B481" s="131">
        <v>2017</v>
      </c>
      <c r="C481" s="131">
        <v>48106851</v>
      </c>
      <c r="D481" s="131">
        <v>9663024</v>
      </c>
      <c r="E481" s="131">
        <v>-48106852</v>
      </c>
      <c r="F481" s="131">
        <v>372877</v>
      </c>
      <c r="G481" s="131">
        <v>-380800</v>
      </c>
      <c r="H481" s="131">
        <v>-1918862</v>
      </c>
      <c r="I481" s="131">
        <v>-3946936</v>
      </c>
      <c r="J481" s="131">
        <v>-1886263</v>
      </c>
      <c r="K481" s="131">
        <v>-178289</v>
      </c>
      <c r="L481" s="131">
        <v>0</v>
      </c>
      <c r="M481" s="131">
        <v>-127000</v>
      </c>
      <c r="N481" s="131">
        <v>1597750</v>
      </c>
      <c r="O481" s="131">
        <v>20016</v>
      </c>
      <c r="P481" s="131">
        <v>1617766</v>
      </c>
      <c r="Q481" s="131">
        <f t="shared" si="0"/>
        <v>6246598</v>
      </c>
      <c r="R481" s="131">
        <f t="shared" si="1"/>
        <v>8132861</v>
      </c>
      <c r="S481" s="131"/>
      <c r="T481" s="131"/>
      <c r="U481" s="131">
        <f t="shared" si="2"/>
        <v>0.84164760431103136</v>
      </c>
      <c r="AE481" s="13"/>
      <c r="AF481" s="13"/>
      <c r="AG481" s="13"/>
      <c r="AH481" s="13"/>
      <c r="AI481" s="13"/>
    </row>
    <row r="482" spans="1:35" ht="14.4">
      <c r="A482" s="126" t="s">
        <v>156</v>
      </c>
      <c r="B482" s="127">
        <v>2018</v>
      </c>
      <c r="C482" s="127">
        <v>44203681.909999996</v>
      </c>
      <c r="D482" s="127">
        <v>10767062.220000001</v>
      </c>
      <c r="E482" s="127">
        <v>-44203681.909999996</v>
      </c>
      <c r="F482" s="127">
        <v>490589.75</v>
      </c>
      <c r="G482" s="127">
        <v>-522032.95</v>
      </c>
      <c r="H482" s="127">
        <v>-1427339.1</v>
      </c>
      <c r="I482" s="127">
        <v>-3563432.02</v>
      </c>
      <c r="J482" s="127">
        <v>-1926936.73</v>
      </c>
      <c r="K482" s="127">
        <v>-1056911.32</v>
      </c>
      <c r="L482" s="127">
        <v>-437000</v>
      </c>
      <c r="M482" s="127">
        <v>21000</v>
      </c>
      <c r="N482" s="127">
        <v>2344999.85</v>
      </c>
      <c r="O482" s="127">
        <v>-6701</v>
      </c>
      <c r="P482" s="127">
        <v>2338298.85</v>
      </c>
      <c r="Q482" s="127">
        <f t="shared" si="0"/>
        <v>5512804.0700000003</v>
      </c>
      <c r="R482" s="127">
        <f t="shared" si="1"/>
        <v>7439740.8000000007</v>
      </c>
      <c r="S482" s="127"/>
      <c r="T482" s="127"/>
      <c r="U482" s="127">
        <f t="shared" si="2"/>
        <v>0.69097221210262494</v>
      </c>
      <c r="AE482" s="13"/>
      <c r="AF482" s="13"/>
      <c r="AG482" s="13"/>
      <c r="AH482" s="13"/>
      <c r="AI482" s="13"/>
    </row>
    <row r="483" spans="1:35" ht="14.4">
      <c r="A483" s="130" t="s">
        <v>156</v>
      </c>
      <c r="B483" s="131">
        <v>2019</v>
      </c>
      <c r="C483" s="131">
        <v>49234427.759999998</v>
      </c>
      <c r="D483" s="131">
        <v>10707562.98</v>
      </c>
      <c r="E483" s="131">
        <v>-49234427.759999998</v>
      </c>
      <c r="F483" s="131">
        <v>740931.51</v>
      </c>
      <c r="G483" s="131">
        <v>-655009.11</v>
      </c>
      <c r="H483" s="131">
        <v>-1480064.93</v>
      </c>
      <c r="I483" s="131">
        <v>-3823543.8</v>
      </c>
      <c r="J483" s="131">
        <v>-1685680.56</v>
      </c>
      <c r="K483" s="131">
        <v>-1178635.94</v>
      </c>
      <c r="L483" s="131">
        <v>-126000</v>
      </c>
      <c r="M483" s="131">
        <v>49000</v>
      </c>
      <c r="N483" s="131">
        <v>2548560.15</v>
      </c>
      <c r="O483" s="131">
        <v>-26634</v>
      </c>
      <c r="P483" s="131">
        <v>2521926.15</v>
      </c>
      <c r="Q483" s="131">
        <f t="shared" si="0"/>
        <v>5958617.8399999999</v>
      </c>
      <c r="R483" s="131">
        <f t="shared" si="1"/>
        <v>7644298.4000000004</v>
      </c>
      <c r="S483" s="155">
        <f>'PEG - Capital Costs'!BX27</f>
        <v>8361826</v>
      </c>
      <c r="T483" s="155">
        <f t="shared" ref="T483:T487" si="69">Q483+S483</f>
        <v>14320443.84</v>
      </c>
      <c r="U483" s="131">
        <f t="shared" si="2"/>
        <v>0.71391580084827111</v>
      </c>
      <c r="AE483" s="13"/>
      <c r="AF483" s="13"/>
      <c r="AG483" s="13"/>
      <c r="AH483" s="13"/>
      <c r="AI483" s="13"/>
    </row>
    <row r="484" spans="1:35" ht="14.4">
      <c r="A484" s="126" t="s">
        <v>156</v>
      </c>
      <c r="B484" s="127">
        <v>2020</v>
      </c>
      <c r="C484" s="127">
        <v>59846377.859999999</v>
      </c>
      <c r="D484" s="127">
        <v>10929999.369999999</v>
      </c>
      <c r="E484" s="127">
        <v>-59846377.859999999</v>
      </c>
      <c r="F484" s="127">
        <v>700650.93</v>
      </c>
      <c r="G484" s="127">
        <v>-758568.2</v>
      </c>
      <c r="H484" s="127">
        <v>-1496436</v>
      </c>
      <c r="I484" s="127">
        <v>-3825393.71</v>
      </c>
      <c r="J484" s="127">
        <v>-1777404.39</v>
      </c>
      <c r="K484" s="127">
        <v>-1723874.97</v>
      </c>
      <c r="L484" s="127">
        <v>-361000</v>
      </c>
      <c r="M484" s="127">
        <v>223000</v>
      </c>
      <c r="N484" s="127">
        <v>1910973.03000001</v>
      </c>
      <c r="O484" s="127">
        <v>0</v>
      </c>
      <c r="P484" s="127">
        <v>1910973.03000001</v>
      </c>
      <c r="Q484" s="127">
        <f t="shared" si="0"/>
        <v>6080397.9100000001</v>
      </c>
      <c r="R484" s="127">
        <f t="shared" si="1"/>
        <v>7857802.2999999998</v>
      </c>
      <c r="S484" s="154">
        <f>'PEG - Capital Costs'!BX28</f>
        <v>8097246</v>
      </c>
      <c r="T484" s="154">
        <f t="shared" si="69"/>
        <v>14177643.91</v>
      </c>
      <c r="U484" s="127">
        <f t="shared" si="2"/>
        <v>0.7189206544300103</v>
      </c>
      <c r="AE484" s="13"/>
      <c r="AF484" s="13"/>
      <c r="AG484" s="13"/>
      <c r="AH484" s="13"/>
      <c r="AI484" s="13"/>
    </row>
    <row r="485" spans="1:35" ht="14.4">
      <c r="A485" s="130" t="s">
        <v>156</v>
      </c>
      <c r="B485" s="131">
        <v>2021</v>
      </c>
      <c r="C485" s="131">
        <v>52998216.990000002</v>
      </c>
      <c r="D485" s="131">
        <v>11111944.74</v>
      </c>
      <c r="E485" s="131">
        <v>-52998216.990000002</v>
      </c>
      <c r="F485" s="131">
        <v>636797.73</v>
      </c>
      <c r="G485" s="131">
        <v>-709495.33</v>
      </c>
      <c r="H485" s="131">
        <v>-1346049.46</v>
      </c>
      <c r="I485" s="131">
        <v>-4719544.55</v>
      </c>
      <c r="J485" s="131">
        <v>-1785531.48</v>
      </c>
      <c r="K485" s="131">
        <v>-130534.24</v>
      </c>
      <c r="L485" s="131">
        <v>-136000</v>
      </c>
      <c r="M485" s="131">
        <v>-208000</v>
      </c>
      <c r="N485" s="131">
        <v>2713587.41</v>
      </c>
      <c r="O485" s="131">
        <v>0</v>
      </c>
      <c r="P485" s="131">
        <v>2713587.41</v>
      </c>
      <c r="Q485" s="131">
        <f t="shared" si="0"/>
        <v>6775089.3399999999</v>
      </c>
      <c r="R485" s="131">
        <f t="shared" si="1"/>
        <v>8560620.8200000003</v>
      </c>
      <c r="S485" s="155">
        <f>'PEG - Capital Costs'!BX29</f>
        <v>8036376</v>
      </c>
      <c r="T485" s="155">
        <f t="shared" si="69"/>
        <v>14811465.34</v>
      </c>
      <c r="U485" s="131">
        <f t="shared" si="2"/>
        <v>0.77039807345190237</v>
      </c>
      <c r="AE485" s="13"/>
      <c r="AF485" s="13"/>
      <c r="AG485" s="13"/>
      <c r="AH485" s="13"/>
      <c r="AI485" s="13"/>
    </row>
    <row r="486" spans="1:35" ht="14.4">
      <c r="A486" s="126" t="s">
        <v>156</v>
      </c>
      <c r="B486" s="127">
        <v>2022</v>
      </c>
      <c r="C486" s="127">
        <v>52019912.159999996</v>
      </c>
      <c r="D486" s="127">
        <v>11721070.529999999</v>
      </c>
      <c r="E486" s="127">
        <v>-52019912.159999996</v>
      </c>
      <c r="F486" s="127">
        <v>824231.45</v>
      </c>
      <c r="G486" s="127">
        <v>-620655.23</v>
      </c>
      <c r="H486" s="127">
        <v>-2033084.86</v>
      </c>
      <c r="I486" s="127">
        <v>-5281242.3</v>
      </c>
      <c r="J486" s="127">
        <v>-1936865.89</v>
      </c>
      <c r="K486" s="127">
        <v>-1240529.3400000001</v>
      </c>
      <c r="L486" s="127">
        <v>282000</v>
      </c>
      <c r="M486" s="127">
        <v>0</v>
      </c>
      <c r="N486" s="127">
        <v>1714924.36</v>
      </c>
      <c r="O486" s="127">
        <v>0</v>
      </c>
      <c r="P486" s="127">
        <v>1714924.36</v>
      </c>
      <c r="Q486" s="127">
        <f t="shared" si="0"/>
        <v>7934982.3899999997</v>
      </c>
      <c r="R486" s="127">
        <f t="shared" si="1"/>
        <v>9871848.2799999993</v>
      </c>
      <c r="S486" s="154">
        <f>'PEG - Capital Costs'!BX30</f>
        <v>9125264</v>
      </c>
      <c r="T486" s="154">
        <f t="shared" si="69"/>
        <v>17060246.390000001</v>
      </c>
      <c r="U486" s="127">
        <f t="shared" si="2"/>
        <v>0.84223094253490516</v>
      </c>
      <c r="AE486" s="13"/>
      <c r="AF486" s="13"/>
      <c r="AG486" s="13"/>
      <c r="AH486" s="13"/>
      <c r="AI486" s="13"/>
    </row>
    <row r="487" spans="1:35" ht="14.4">
      <c r="A487" s="130" t="s">
        <v>156</v>
      </c>
      <c r="B487" s="131">
        <v>2023</v>
      </c>
      <c r="C487" s="131">
        <v>46625041.490000002</v>
      </c>
      <c r="D487" s="131">
        <v>12220850.73</v>
      </c>
      <c r="E487" s="131">
        <v>-46625038.799999997</v>
      </c>
      <c r="F487" s="131">
        <v>1033674.01</v>
      </c>
      <c r="G487" s="131">
        <v>-801444.55</v>
      </c>
      <c r="H487" s="131">
        <v>-1581224.46</v>
      </c>
      <c r="I487" s="131">
        <v>-4271611.25</v>
      </c>
      <c r="J487" s="131">
        <v>-2081284.91</v>
      </c>
      <c r="K487" s="131">
        <v>-580681.26</v>
      </c>
      <c r="L487" s="131">
        <v>0</v>
      </c>
      <c r="M487" s="131">
        <v>-306000</v>
      </c>
      <c r="N487" s="131">
        <v>3632281</v>
      </c>
      <c r="O487" s="131">
        <v>0</v>
      </c>
      <c r="P487" s="131">
        <v>3632281</v>
      </c>
      <c r="Q487" s="131">
        <f t="shared" si="0"/>
        <v>6654280.2599999998</v>
      </c>
      <c r="R487" s="131">
        <f t="shared" si="1"/>
        <v>8735565.1699999999</v>
      </c>
      <c r="S487" s="155">
        <f>'PEG - Capital Costs'!BX31</f>
        <v>11144186</v>
      </c>
      <c r="T487" s="155">
        <f t="shared" si="69"/>
        <v>17798466.259999998</v>
      </c>
      <c r="U487" s="131">
        <f t="shared" si="2"/>
        <v>0.71480827014405401</v>
      </c>
      <c r="AE487" s="13"/>
      <c r="AF487" s="13"/>
      <c r="AG487" s="13"/>
      <c r="AH487" s="13"/>
      <c r="AI487" s="13"/>
    </row>
    <row r="488" spans="1:35" ht="13.8">
      <c r="AE488" s="13"/>
      <c r="AF488" s="13"/>
      <c r="AG488" s="13"/>
      <c r="AH488" s="13"/>
      <c r="AI488" s="13"/>
    </row>
    <row r="489" spans="1:35" ht="13.8">
      <c r="AE489" s="13"/>
      <c r="AF489" s="13"/>
      <c r="AG489" s="13"/>
      <c r="AH489" s="13"/>
      <c r="AI489" s="13"/>
    </row>
    <row r="490" spans="1:35" ht="13.8">
      <c r="AE490" s="13"/>
      <c r="AF490" s="13"/>
      <c r="AG490" s="13"/>
      <c r="AH490" s="13"/>
      <c r="AI490" s="13"/>
    </row>
    <row r="491" spans="1:35" ht="13.8">
      <c r="AE491" s="13"/>
      <c r="AF491" s="13"/>
      <c r="AG491" s="13"/>
      <c r="AH491" s="13"/>
      <c r="AI491" s="13"/>
    </row>
    <row r="492" spans="1:35" ht="13.8">
      <c r="AE492" s="13"/>
      <c r="AF492" s="13"/>
      <c r="AG492" s="13"/>
      <c r="AH492" s="13"/>
      <c r="AI492" s="13"/>
    </row>
    <row r="493" spans="1:35" ht="13.8">
      <c r="AE493" s="13"/>
      <c r="AF493" s="13"/>
      <c r="AG493" s="13"/>
      <c r="AH493" s="13"/>
      <c r="AI493" s="13"/>
    </row>
    <row r="494" spans="1:35" ht="13.8">
      <c r="AE494" s="13"/>
      <c r="AF494" s="13"/>
      <c r="AG494" s="13"/>
      <c r="AH494" s="13"/>
      <c r="AI494" s="13"/>
    </row>
    <row r="495" spans="1:35" ht="13.8">
      <c r="AE495" s="13"/>
      <c r="AF495" s="13"/>
      <c r="AG495" s="13"/>
      <c r="AH495" s="13"/>
      <c r="AI495" s="13"/>
    </row>
    <row r="496" spans="1:35" ht="13.8">
      <c r="AE496" s="13"/>
      <c r="AF496" s="13"/>
      <c r="AG496" s="13"/>
      <c r="AH496" s="13"/>
      <c r="AI496" s="13"/>
    </row>
    <row r="497" spans="31:35" ht="13.8">
      <c r="AE497" s="13"/>
      <c r="AF497" s="13"/>
      <c r="AG497" s="13"/>
      <c r="AH497" s="13"/>
      <c r="AI497" s="13"/>
    </row>
    <row r="498" spans="31:35" ht="13.8">
      <c r="AE498" s="13"/>
      <c r="AF498" s="13"/>
      <c r="AG498" s="13"/>
      <c r="AH498" s="13"/>
      <c r="AI498" s="13"/>
    </row>
    <row r="499" spans="31:35" ht="13.8">
      <c r="AE499" s="13"/>
      <c r="AF499" s="13"/>
      <c r="AG499" s="13"/>
      <c r="AH499" s="13"/>
      <c r="AI499" s="13"/>
    </row>
    <row r="500" spans="31:35" ht="13.8">
      <c r="AE500" s="13"/>
      <c r="AF500" s="13"/>
      <c r="AG500" s="13"/>
      <c r="AH500" s="13"/>
      <c r="AI500" s="13"/>
    </row>
    <row r="501" spans="31:35" ht="13.8">
      <c r="AE501" s="13"/>
      <c r="AF501" s="13"/>
      <c r="AG501" s="13"/>
      <c r="AH501" s="13"/>
      <c r="AI501" s="13"/>
    </row>
    <row r="502" spans="31:35" ht="13.8">
      <c r="AE502" s="13"/>
      <c r="AF502" s="13"/>
      <c r="AG502" s="13"/>
      <c r="AH502" s="13"/>
      <c r="AI502" s="13"/>
    </row>
    <row r="503" spans="31:35" ht="13.8">
      <c r="AE503" s="13"/>
      <c r="AF503" s="13"/>
      <c r="AG503" s="13"/>
      <c r="AH503" s="13"/>
      <c r="AI503" s="13"/>
    </row>
    <row r="504" spans="31:35" ht="13.8">
      <c r="AE504" s="13"/>
      <c r="AF504" s="13"/>
      <c r="AG504" s="13"/>
      <c r="AH504" s="13"/>
      <c r="AI504" s="13"/>
    </row>
    <row r="505" spans="31:35" ht="13.8">
      <c r="AE505" s="13"/>
      <c r="AF505" s="13"/>
      <c r="AG505" s="13"/>
      <c r="AH505" s="13"/>
      <c r="AI505" s="13"/>
    </row>
    <row r="506" spans="31:35" ht="13.8">
      <c r="AE506" s="13"/>
      <c r="AF506" s="13"/>
      <c r="AG506" s="13"/>
      <c r="AH506" s="13"/>
      <c r="AI506" s="13"/>
    </row>
    <row r="507" spans="31:35" ht="13.8">
      <c r="AE507" s="13"/>
      <c r="AF507" s="13"/>
      <c r="AG507" s="13"/>
      <c r="AH507" s="13"/>
      <c r="AI507" s="13"/>
    </row>
    <row r="508" spans="31:35" ht="13.8">
      <c r="AE508" s="13"/>
      <c r="AF508" s="13"/>
      <c r="AG508" s="13"/>
      <c r="AH508" s="13"/>
      <c r="AI508" s="13"/>
    </row>
    <row r="509" spans="31:35" ht="13.8">
      <c r="AE509" s="13"/>
      <c r="AF509" s="13"/>
      <c r="AG509" s="13"/>
      <c r="AH509" s="13"/>
      <c r="AI509" s="13"/>
    </row>
    <row r="510" spans="31:35" ht="13.8">
      <c r="AE510" s="13"/>
      <c r="AF510" s="13"/>
      <c r="AG510" s="13"/>
      <c r="AH510" s="13"/>
      <c r="AI510" s="13"/>
    </row>
    <row r="511" spans="31:35" ht="13.8">
      <c r="AE511" s="13"/>
      <c r="AF511" s="13"/>
      <c r="AG511" s="13"/>
      <c r="AH511" s="13"/>
      <c r="AI511" s="13"/>
    </row>
    <row r="512" spans="31:35" ht="13.8">
      <c r="AE512" s="13"/>
      <c r="AF512" s="13"/>
      <c r="AG512" s="13"/>
      <c r="AH512" s="13"/>
      <c r="AI512" s="13"/>
    </row>
    <row r="513" spans="31:35" ht="13.8">
      <c r="AE513" s="13"/>
      <c r="AF513" s="13"/>
      <c r="AG513" s="13"/>
      <c r="AH513" s="13"/>
      <c r="AI513" s="13"/>
    </row>
    <row r="514" spans="31:35" ht="13.8">
      <c r="AE514" s="13"/>
      <c r="AF514" s="13"/>
      <c r="AG514" s="13"/>
      <c r="AH514" s="13"/>
      <c r="AI514" s="13"/>
    </row>
    <row r="515" spans="31:35" ht="13.8">
      <c r="AE515" s="13"/>
      <c r="AF515" s="13"/>
      <c r="AG515" s="13"/>
      <c r="AH515" s="13"/>
      <c r="AI515" s="13"/>
    </row>
    <row r="516" spans="31:35" ht="13.8">
      <c r="AE516" s="13"/>
      <c r="AF516" s="13"/>
      <c r="AG516" s="13"/>
      <c r="AH516" s="13"/>
      <c r="AI516" s="13"/>
    </row>
    <row r="517" spans="31:35" ht="13.8">
      <c r="AE517" s="13"/>
      <c r="AF517" s="13"/>
      <c r="AG517" s="13"/>
      <c r="AH517" s="13"/>
      <c r="AI517" s="13"/>
    </row>
    <row r="518" spans="31:35" ht="13.8">
      <c r="AE518" s="13"/>
      <c r="AF518" s="13"/>
      <c r="AG518" s="13"/>
      <c r="AH518" s="13"/>
      <c r="AI518" s="13"/>
    </row>
    <row r="519" spans="31:35" ht="13.8">
      <c r="AE519" s="13"/>
      <c r="AF519" s="13"/>
      <c r="AG519" s="13"/>
      <c r="AH519" s="13"/>
      <c r="AI519" s="13"/>
    </row>
    <row r="520" spans="31:35" ht="13.8">
      <c r="AE520" s="13"/>
      <c r="AF520" s="13"/>
      <c r="AG520" s="13"/>
      <c r="AH520" s="13"/>
      <c r="AI520" s="13"/>
    </row>
    <row r="521" spans="31:35" ht="13.8">
      <c r="AE521" s="13"/>
      <c r="AF521" s="13"/>
      <c r="AG521" s="13"/>
      <c r="AH521" s="13"/>
      <c r="AI521" s="13"/>
    </row>
    <row r="522" spans="31:35" ht="13.8">
      <c r="AE522" s="13"/>
      <c r="AF522" s="13"/>
      <c r="AG522" s="13"/>
      <c r="AH522" s="13"/>
      <c r="AI522" s="13"/>
    </row>
    <row r="523" spans="31:35" ht="13.8">
      <c r="AE523" s="13"/>
      <c r="AF523" s="13"/>
      <c r="AG523" s="13"/>
      <c r="AH523" s="13"/>
      <c r="AI523" s="13"/>
    </row>
    <row r="524" spans="31:35" ht="13.8">
      <c r="AE524" s="13"/>
      <c r="AF524" s="13"/>
      <c r="AG524" s="13"/>
      <c r="AH524" s="13"/>
      <c r="AI524" s="13"/>
    </row>
    <row r="525" spans="31:35" ht="13.8">
      <c r="AE525" s="13"/>
      <c r="AF525" s="13"/>
      <c r="AG525" s="13"/>
      <c r="AH525" s="13"/>
      <c r="AI525" s="13"/>
    </row>
    <row r="526" spans="31:35" ht="13.8">
      <c r="AE526" s="13"/>
      <c r="AF526" s="13"/>
      <c r="AG526" s="13"/>
      <c r="AH526" s="13"/>
      <c r="AI526" s="13"/>
    </row>
    <row r="527" spans="31:35" ht="13.8">
      <c r="AE527" s="13"/>
      <c r="AF527" s="13"/>
      <c r="AG527" s="13"/>
      <c r="AH527" s="13"/>
      <c r="AI527" s="13"/>
    </row>
    <row r="528" spans="31:35" ht="13.8">
      <c r="AE528" s="13"/>
      <c r="AF528" s="13"/>
      <c r="AG528" s="13"/>
      <c r="AH528" s="13"/>
      <c r="AI528" s="13"/>
    </row>
    <row r="529" spans="31:35" ht="13.8">
      <c r="AE529" s="13"/>
      <c r="AF529" s="13"/>
      <c r="AG529" s="13"/>
      <c r="AH529" s="13"/>
      <c r="AI529" s="13"/>
    </row>
    <row r="530" spans="31:35" ht="13.8">
      <c r="AE530" s="13"/>
      <c r="AF530" s="13"/>
      <c r="AG530" s="13"/>
      <c r="AH530" s="13"/>
      <c r="AI530" s="13"/>
    </row>
    <row r="531" spans="31:35" ht="13.8">
      <c r="AE531" s="13"/>
      <c r="AF531" s="13"/>
      <c r="AG531" s="13"/>
      <c r="AH531" s="13"/>
      <c r="AI531" s="13"/>
    </row>
    <row r="532" spans="31:35" ht="13.8">
      <c r="AE532" s="13"/>
      <c r="AF532" s="13"/>
      <c r="AG532" s="13"/>
      <c r="AH532" s="13"/>
      <c r="AI532" s="13"/>
    </row>
    <row r="533" spans="31:35" ht="13.8">
      <c r="AE533" s="13"/>
      <c r="AF533" s="13"/>
      <c r="AG533" s="13"/>
      <c r="AH533" s="13"/>
      <c r="AI533" s="13"/>
    </row>
    <row r="534" spans="31:35" ht="13.8">
      <c r="AE534" s="13"/>
      <c r="AF534" s="13"/>
      <c r="AG534" s="13"/>
      <c r="AH534" s="13"/>
      <c r="AI534" s="13"/>
    </row>
    <row r="535" spans="31:35" ht="13.8">
      <c r="AE535" s="13"/>
      <c r="AF535" s="13"/>
      <c r="AG535" s="13"/>
      <c r="AH535" s="13"/>
      <c r="AI535" s="13"/>
    </row>
    <row r="536" spans="31:35" ht="13.8">
      <c r="AE536" s="13"/>
      <c r="AF536" s="13"/>
      <c r="AG536" s="13"/>
      <c r="AH536" s="13"/>
      <c r="AI536" s="13"/>
    </row>
    <row r="537" spans="31:35" ht="13.8">
      <c r="AE537" s="13"/>
      <c r="AF537" s="13"/>
      <c r="AG537" s="13"/>
      <c r="AH537" s="13"/>
      <c r="AI537" s="13"/>
    </row>
    <row r="538" spans="31:35" ht="13.8">
      <c r="AE538" s="13"/>
      <c r="AF538" s="13"/>
      <c r="AG538" s="13"/>
      <c r="AH538" s="13"/>
      <c r="AI538" s="13"/>
    </row>
    <row r="539" spans="31:35" ht="13.8">
      <c r="AE539" s="13"/>
      <c r="AF539" s="13"/>
      <c r="AG539" s="13"/>
      <c r="AH539" s="13"/>
      <c r="AI539" s="13"/>
    </row>
    <row r="540" spans="31:35" ht="13.8">
      <c r="AE540" s="13"/>
      <c r="AF540" s="13"/>
      <c r="AG540" s="13"/>
      <c r="AH540" s="13"/>
      <c r="AI540" s="13"/>
    </row>
    <row r="541" spans="31:35" ht="13.8">
      <c r="AE541" s="13"/>
      <c r="AF541" s="13"/>
      <c r="AG541" s="13"/>
      <c r="AH541" s="13"/>
      <c r="AI541" s="13"/>
    </row>
    <row r="542" spans="31:35" ht="13.8">
      <c r="AE542" s="13"/>
      <c r="AF542" s="13"/>
      <c r="AG542" s="13"/>
      <c r="AH542" s="13"/>
      <c r="AI542" s="13"/>
    </row>
    <row r="543" spans="31:35" ht="13.8">
      <c r="AE543" s="13"/>
      <c r="AF543" s="13"/>
      <c r="AG543" s="13"/>
      <c r="AH543" s="13"/>
      <c r="AI543" s="13"/>
    </row>
    <row r="544" spans="31:35" ht="13.8">
      <c r="AE544" s="13"/>
      <c r="AF544" s="13"/>
      <c r="AG544" s="13"/>
      <c r="AH544" s="13"/>
      <c r="AI544" s="13"/>
    </row>
    <row r="545" spans="31:35" ht="13.8">
      <c r="AE545" s="13"/>
      <c r="AF545" s="13"/>
      <c r="AG545" s="13"/>
      <c r="AH545" s="13"/>
      <c r="AI545" s="13"/>
    </row>
    <row r="546" spans="31:35" ht="13.8">
      <c r="AE546" s="13"/>
      <c r="AF546" s="13"/>
      <c r="AG546" s="13"/>
      <c r="AH546" s="13"/>
      <c r="AI546" s="13"/>
    </row>
    <row r="547" spans="31:35" ht="13.8">
      <c r="AE547" s="13"/>
      <c r="AF547" s="13"/>
      <c r="AG547" s="13"/>
      <c r="AH547" s="13"/>
      <c r="AI547" s="13"/>
    </row>
    <row r="548" spans="31:35" ht="13.8">
      <c r="AE548" s="13"/>
      <c r="AF548" s="13"/>
      <c r="AG548" s="13"/>
      <c r="AH548" s="13"/>
      <c r="AI548" s="13"/>
    </row>
    <row r="549" spans="31:35" ht="13.8">
      <c r="AE549" s="13"/>
      <c r="AF549" s="13"/>
      <c r="AG549" s="13"/>
      <c r="AH549" s="13"/>
      <c r="AI549" s="13"/>
    </row>
    <row r="550" spans="31:35" ht="13.8">
      <c r="AE550" s="13"/>
      <c r="AF550" s="13"/>
      <c r="AG550" s="13"/>
      <c r="AH550" s="13"/>
      <c r="AI550" s="13"/>
    </row>
    <row r="551" spans="31:35" ht="13.8">
      <c r="AE551" s="13"/>
      <c r="AF551" s="13"/>
      <c r="AG551" s="13"/>
      <c r="AH551" s="13"/>
      <c r="AI551" s="13"/>
    </row>
    <row r="552" spans="31:35" ht="13.8">
      <c r="AE552" s="13"/>
      <c r="AF552" s="13"/>
      <c r="AG552" s="13"/>
      <c r="AH552" s="13"/>
      <c r="AI552" s="13"/>
    </row>
    <row r="553" spans="31:35" ht="13.8">
      <c r="AE553" s="13"/>
      <c r="AF553" s="13"/>
      <c r="AG553" s="13"/>
      <c r="AH553" s="13"/>
      <c r="AI553" s="13"/>
    </row>
    <row r="554" spans="31:35" ht="13.8">
      <c r="AE554" s="13"/>
      <c r="AF554" s="13"/>
      <c r="AG554" s="13"/>
      <c r="AH554" s="13"/>
      <c r="AI554" s="13"/>
    </row>
    <row r="555" spans="31:35" ht="13.8">
      <c r="AE555" s="13"/>
      <c r="AF555" s="13"/>
      <c r="AG555" s="13"/>
      <c r="AH555" s="13"/>
      <c r="AI555" s="13"/>
    </row>
    <row r="556" spans="31:35" ht="13.8">
      <c r="AE556" s="13"/>
      <c r="AF556" s="13"/>
      <c r="AG556" s="13"/>
      <c r="AH556" s="13"/>
      <c r="AI556" s="13"/>
    </row>
    <row r="557" spans="31:35" ht="13.8">
      <c r="AE557" s="13"/>
      <c r="AF557" s="13"/>
      <c r="AG557" s="13"/>
      <c r="AH557" s="13"/>
      <c r="AI557" s="13"/>
    </row>
    <row r="558" spans="31:35" ht="13.8">
      <c r="AE558" s="13"/>
      <c r="AF558" s="13"/>
      <c r="AG558" s="13"/>
      <c r="AH558" s="13"/>
      <c r="AI558" s="13"/>
    </row>
    <row r="559" spans="31:35" ht="13.8">
      <c r="AE559" s="13"/>
      <c r="AF559" s="13"/>
      <c r="AG559" s="13"/>
      <c r="AH559" s="13"/>
      <c r="AI559" s="13"/>
    </row>
    <row r="560" spans="31:35" ht="13.8">
      <c r="AE560" s="13"/>
      <c r="AF560" s="13"/>
      <c r="AG560" s="13"/>
      <c r="AH560" s="13"/>
      <c r="AI560" s="13"/>
    </row>
    <row r="561" spans="31:35" ht="13.8">
      <c r="AE561" s="13"/>
      <c r="AF561" s="13"/>
      <c r="AG561" s="13"/>
      <c r="AH561" s="13"/>
      <c r="AI561" s="13"/>
    </row>
    <row r="562" spans="31:35" ht="13.8">
      <c r="AE562" s="13"/>
      <c r="AF562" s="13"/>
      <c r="AG562" s="13"/>
      <c r="AH562" s="13"/>
      <c r="AI562" s="13"/>
    </row>
    <row r="563" spans="31:35" ht="13.8">
      <c r="AE563" s="13"/>
      <c r="AF563" s="13"/>
      <c r="AG563" s="13"/>
      <c r="AH563" s="13"/>
      <c r="AI563" s="13"/>
    </row>
    <row r="564" spans="31:35" ht="13.8">
      <c r="AE564" s="13"/>
      <c r="AF564" s="13"/>
      <c r="AG564" s="13"/>
      <c r="AH564" s="13"/>
      <c r="AI564" s="13"/>
    </row>
    <row r="565" spans="31:35" ht="13.8">
      <c r="AE565" s="13"/>
      <c r="AF565" s="13"/>
      <c r="AG565" s="13"/>
      <c r="AH565" s="13"/>
      <c r="AI565" s="13"/>
    </row>
    <row r="566" spans="31:35" ht="13.8">
      <c r="AE566" s="13"/>
      <c r="AF566" s="13"/>
      <c r="AG566" s="13"/>
      <c r="AH566" s="13"/>
      <c r="AI566" s="13"/>
    </row>
    <row r="567" spans="31:35" ht="13.8">
      <c r="AE567" s="13"/>
      <c r="AF567" s="13"/>
      <c r="AG567" s="13"/>
      <c r="AH567" s="13"/>
      <c r="AI567" s="13"/>
    </row>
    <row r="568" spans="31:35" ht="13.8">
      <c r="AE568" s="13"/>
      <c r="AF568" s="13"/>
      <c r="AG568" s="13"/>
      <c r="AH568" s="13"/>
      <c r="AI568" s="13"/>
    </row>
    <row r="569" spans="31:35" ht="13.8">
      <c r="AE569" s="13"/>
      <c r="AF569" s="13"/>
      <c r="AG569" s="13"/>
      <c r="AH569" s="13"/>
      <c r="AI569" s="13"/>
    </row>
    <row r="570" spans="31:35" ht="13.8">
      <c r="AE570" s="13"/>
      <c r="AF570" s="13"/>
      <c r="AG570" s="13"/>
      <c r="AH570" s="13"/>
      <c r="AI570" s="13"/>
    </row>
    <row r="571" spans="31:35" ht="13.8">
      <c r="AE571" s="13"/>
      <c r="AF571" s="13"/>
      <c r="AG571" s="13"/>
      <c r="AH571" s="13"/>
      <c r="AI571" s="13"/>
    </row>
    <row r="572" spans="31:35" ht="13.8">
      <c r="AE572" s="13"/>
      <c r="AF572" s="13"/>
      <c r="AG572" s="13"/>
      <c r="AH572" s="13"/>
      <c r="AI572" s="13"/>
    </row>
    <row r="573" spans="31:35" ht="13.8">
      <c r="AE573" s="13"/>
      <c r="AF573" s="13"/>
      <c r="AG573" s="13"/>
      <c r="AH573" s="13"/>
      <c r="AI573" s="13"/>
    </row>
    <row r="574" spans="31:35" ht="13.8">
      <c r="AE574" s="13"/>
      <c r="AF574" s="13"/>
      <c r="AG574" s="13"/>
      <c r="AH574" s="13"/>
      <c r="AI574" s="13"/>
    </row>
    <row r="575" spans="31:35" ht="13.8">
      <c r="AE575" s="13"/>
      <c r="AF575" s="13"/>
      <c r="AG575" s="13"/>
      <c r="AH575" s="13"/>
      <c r="AI575" s="13"/>
    </row>
    <row r="576" spans="31:35" ht="13.8">
      <c r="AE576" s="13"/>
      <c r="AF576" s="13"/>
      <c r="AG576" s="13"/>
      <c r="AH576" s="13"/>
      <c r="AI576" s="13"/>
    </row>
    <row r="577" spans="31:35" ht="13.8">
      <c r="AE577" s="13"/>
      <c r="AF577" s="13"/>
      <c r="AG577" s="13"/>
      <c r="AH577" s="13"/>
      <c r="AI577" s="13"/>
    </row>
    <row r="578" spans="31:35" ht="13.8">
      <c r="AE578" s="13"/>
      <c r="AF578" s="13"/>
      <c r="AG578" s="13"/>
      <c r="AH578" s="13"/>
      <c r="AI578" s="13"/>
    </row>
    <row r="579" spans="31:35" ht="13.8">
      <c r="AE579" s="13"/>
      <c r="AF579" s="13"/>
      <c r="AG579" s="13"/>
      <c r="AH579" s="13"/>
      <c r="AI579" s="13"/>
    </row>
    <row r="580" spans="31:35" ht="13.8">
      <c r="AE580" s="13"/>
      <c r="AF580" s="13"/>
      <c r="AG580" s="13"/>
      <c r="AH580" s="13"/>
      <c r="AI580" s="13"/>
    </row>
    <row r="581" spans="31:35" ht="13.8">
      <c r="AE581" s="13"/>
      <c r="AF581" s="13"/>
      <c r="AG581" s="13"/>
      <c r="AH581" s="13"/>
      <c r="AI581" s="13"/>
    </row>
    <row r="582" spans="31:35" ht="13.8">
      <c r="AE582" s="13"/>
      <c r="AF582" s="13"/>
      <c r="AG582" s="13"/>
      <c r="AH582" s="13"/>
      <c r="AI582" s="13"/>
    </row>
    <row r="583" spans="31:35" ht="13.8">
      <c r="AE583" s="13"/>
      <c r="AF583" s="13"/>
      <c r="AG583" s="13"/>
      <c r="AH583" s="13"/>
      <c r="AI583" s="13"/>
    </row>
    <row r="584" spans="31:35" ht="13.8">
      <c r="AE584" s="13"/>
      <c r="AF584" s="13"/>
      <c r="AG584" s="13"/>
      <c r="AH584" s="13"/>
      <c r="AI584" s="13"/>
    </row>
    <row r="585" spans="31:35" ht="13.8">
      <c r="AE585" s="13"/>
      <c r="AF585" s="13"/>
      <c r="AG585" s="13"/>
      <c r="AH585" s="13"/>
      <c r="AI585" s="13"/>
    </row>
    <row r="586" spans="31:35" ht="13.8">
      <c r="AE586" s="13"/>
      <c r="AF586" s="13"/>
      <c r="AG586" s="13"/>
      <c r="AH586" s="13"/>
      <c r="AI586" s="13"/>
    </row>
    <row r="587" spans="31:35" ht="13.8">
      <c r="AE587" s="13"/>
      <c r="AF587" s="13"/>
      <c r="AG587" s="13"/>
      <c r="AH587" s="13"/>
      <c r="AI587" s="13"/>
    </row>
    <row r="588" spans="31:35" ht="13.8">
      <c r="AE588" s="13"/>
      <c r="AF588" s="13"/>
      <c r="AG588" s="13"/>
      <c r="AH588" s="13"/>
      <c r="AI588" s="13"/>
    </row>
    <row r="589" spans="31:35" ht="13.8">
      <c r="AE589" s="13"/>
      <c r="AF589" s="13"/>
      <c r="AG589" s="13"/>
      <c r="AH589" s="13"/>
      <c r="AI589" s="13"/>
    </row>
    <row r="590" spans="31:35" ht="13.8">
      <c r="AE590" s="13"/>
      <c r="AF590" s="13"/>
      <c r="AG590" s="13"/>
      <c r="AH590" s="13"/>
      <c r="AI590" s="13"/>
    </row>
    <row r="591" spans="31:35" ht="13.8">
      <c r="AE591" s="13"/>
      <c r="AF591" s="13"/>
      <c r="AG591" s="13"/>
      <c r="AH591" s="13"/>
      <c r="AI591" s="13"/>
    </row>
    <row r="592" spans="31:35" ht="13.8">
      <c r="AE592" s="13"/>
      <c r="AF592" s="13"/>
      <c r="AG592" s="13"/>
      <c r="AH592" s="13"/>
      <c r="AI592" s="13"/>
    </row>
    <row r="593" spans="31:35" ht="13.8">
      <c r="AE593" s="13"/>
      <c r="AF593" s="13"/>
      <c r="AG593" s="13"/>
      <c r="AH593" s="13"/>
      <c r="AI593" s="13"/>
    </row>
    <row r="594" spans="31:35" ht="13.8">
      <c r="AE594" s="13"/>
      <c r="AF594" s="13"/>
      <c r="AG594" s="13"/>
      <c r="AH594" s="13"/>
      <c r="AI594" s="13"/>
    </row>
    <row r="595" spans="31:35" ht="13.8">
      <c r="AE595" s="13"/>
      <c r="AF595" s="13"/>
      <c r="AG595" s="13"/>
      <c r="AH595" s="13"/>
      <c r="AI595" s="13"/>
    </row>
    <row r="596" spans="31:35" ht="13.8">
      <c r="AE596" s="13"/>
      <c r="AF596" s="13"/>
      <c r="AG596" s="13"/>
      <c r="AH596" s="13"/>
      <c r="AI596" s="13"/>
    </row>
    <row r="597" spans="31:35" ht="13.8">
      <c r="AE597" s="13"/>
      <c r="AF597" s="13"/>
      <c r="AG597" s="13"/>
      <c r="AH597" s="13"/>
      <c r="AI597" s="13"/>
    </row>
    <row r="598" spans="31:35" ht="13.8">
      <c r="AE598" s="13"/>
      <c r="AF598" s="13"/>
      <c r="AG598" s="13"/>
      <c r="AH598" s="13"/>
      <c r="AI598" s="13"/>
    </row>
    <row r="599" spans="31:35" ht="13.8">
      <c r="AE599" s="13"/>
      <c r="AF599" s="13"/>
      <c r="AG599" s="13"/>
      <c r="AH599" s="13"/>
      <c r="AI599" s="13"/>
    </row>
    <row r="600" spans="31:35" ht="13.8">
      <c r="AE600" s="13"/>
      <c r="AF600" s="13"/>
      <c r="AG600" s="13"/>
      <c r="AH600" s="13"/>
      <c r="AI600" s="13"/>
    </row>
    <row r="601" spans="31:35" ht="13.8">
      <c r="AE601" s="13"/>
      <c r="AF601" s="13"/>
      <c r="AG601" s="13"/>
      <c r="AH601" s="13"/>
      <c r="AI601" s="13"/>
    </row>
    <row r="602" spans="31:35" ht="13.8">
      <c r="AE602" s="13"/>
      <c r="AF602" s="13"/>
      <c r="AG602" s="13"/>
      <c r="AH602" s="13"/>
      <c r="AI602" s="13"/>
    </row>
    <row r="603" spans="31:35" ht="13.8">
      <c r="AE603" s="13"/>
      <c r="AF603" s="13"/>
      <c r="AG603" s="13"/>
      <c r="AH603" s="13"/>
      <c r="AI603" s="13"/>
    </row>
    <row r="604" spans="31:35" ht="13.8">
      <c r="AE604" s="13"/>
      <c r="AF604" s="13"/>
      <c r="AG604" s="13"/>
      <c r="AH604" s="13"/>
      <c r="AI604" s="13"/>
    </row>
    <row r="605" spans="31:35" ht="13.8">
      <c r="AE605" s="13"/>
      <c r="AF605" s="13"/>
      <c r="AG605" s="13"/>
      <c r="AH605" s="13"/>
      <c r="AI605" s="13"/>
    </row>
    <row r="606" spans="31:35" ht="13.8">
      <c r="AE606" s="13"/>
      <c r="AF606" s="13"/>
      <c r="AG606" s="13"/>
      <c r="AH606" s="13"/>
      <c r="AI606" s="13"/>
    </row>
    <row r="607" spans="31:35" ht="13.8">
      <c r="AE607" s="13"/>
      <c r="AF607" s="13"/>
      <c r="AG607" s="13"/>
      <c r="AH607" s="13"/>
      <c r="AI607" s="13"/>
    </row>
    <row r="608" spans="31:35" ht="13.8">
      <c r="AE608" s="13"/>
      <c r="AF608" s="13"/>
      <c r="AG608" s="13"/>
      <c r="AH608" s="13"/>
      <c r="AI608" s="13"/>
    </row>
    <row r="609" spans="31:35" ht="13.8">
      <c r="AE609" s="13"/>
      <c r="AF609" s="13"/>
      <c r="AG609" s="13"/>
      <c r="AH609" s="13"/>
      <c r="AI609" s="13"/>
    </row>
    <row r="610" spans="31:35" ht="13.8">
      <c r="AE610" s="13"/>
      <c r="AF610" s="13"/>
      <c r="AG610" s="13"/>
      <c r="AH610" s="13"/>
      <c r="AI610" s="13"/>
    </row>
    <row r="611" spans="31:35" ht="13.8">
      <c r="AE611" s="13"/>
      <c r="AF611" s="13"/>
      <c r="AG611" s="13"/>
      <c r="AH611" s="13"/>
      <c r="AI611" s="13"/>
    </row>
    <row r="612" spans="31:35" ht="13.8">
      <c r="AE612" s="13"/>
      <c r="AF612" s="13"/>
      <c r="AG612" s="13"/>
      <c r="AH612" s="13"/>
      <c r="AI612" s="13"/>
    </row>
    <row r="613" spans="31:35" ht="13.8">
      <c r="AE613" s="13"/>
      <c r="AF613" s="13"/>
      <c r="AG613" s="13"/>
      <c r="AH613" s="13"/>
      <c r="AI613" s="13"/>
    </row>
    <row r="614" spans="31:35" ht="13.8">
      <c r="AE614" s="13"/>
      <c r="AF614" s="13"/>
      <c r="AG614" s="13"/>
      <c r="AH614" s="13"/>
      <c r="AI614" s="13"/>
    </row>
    <row r="615" spans="31:35" ht="13.8">
      <c r="AE615" s="13"/>
      <c r="AF615" s="13"/>
      <c r="AG615" s="13"/>
      <c r="AH615" s="13"/>
      <c r="AI615" s="13"/>
    </row>
    <row r="616" spans="31:35" ht="13.8">
      <c r="AE616" s="13"/>
      <c r="AF616" s="13"/>
      <c r="AG616" s="13"/>
      <c r="AH616" s="13"/>
      <c r="AI616" s="13"/>
    </row>
    <row r="617" spans="31:35" ht="13.8">
      <c r="AE617" s="13"/>
      <c r="AF617" s="13"/>
      <c r="AG617" s="13"/>
      <c r="AH617" s="13"/>
      <c r="AI617" s="13"/>
    </row>
    <row r="618" spans="31:35" ht="13.8">
      <c r="AE618" s="13"/>
      <c r="AF618" s="13"/>
      <c r="AG618" s="13"/>
      <c r="AH618" s="13"/>
      <c r="AI618" s="13"/>
    </row>
    <row r="619" spans="31:35" ht="13.8">
      <c r="AE619" s="13"/>
      <c r="AF619" s="13"/>
      <c r="AG619" s="13"/>
      <c r="AH619" s="13"/>
      <c r="AI619" s="13"/>
    </row>
    <row r="620" spans="31:35" ht="13.8">
      <c r="AE620" s="13"/>
      <c r="AF620" s="13"/>
      <c r="AG620" s="13"/>
      <c r="AH620" s="13"/>
      <c r="AI620" s="13"/>
    </row>
    <row r="621" spans="31:35" ht="13.8">
      <c r="AE621" s="13"/>
      <c r="AF621" s="13"/>
      <c r="AG621" s="13"/>
      <c r="AH621" s="13"/>
      <c r="AI621" s="13"/>
    </row>
    <row r="622" spans="31:35" ht="13.8">
      <c r="AE622" s="13"/>
      <c r="AF622" s="13"/>
      <c r="AG622" s="13"/>
      <c r="AH622" s="13"/>
      <c r="AI622" s="13"/>
    </row>
    <row r="623" spans="31:35" ht="13.8">
      <c r="AE623" s="13"/>
      <c r="AF623" s="13"/>
      <c r="AG623" s="13"/>
      <c r="AH623" s="13"/>
      <c r="AI623" s="13"/>
    </row>
    <row r="624" spans="31:35" ht="13.8">
      <c r="AE624" s="13"/>
      <c r="AF624" s="13"/>
      <c r="AG624" s="13"/>
      <c r="AH624" s="13"/>
      <c r="AI624" s="13"/>
    </row>
    <row r="625" spans="31:35" ht="13.8">
      <c r="AE625" s="13"/>
      <c r="AF625" s="13"/>
      <c r="AG625" s="13"/>
      <c r="AH625" s="13"/>
      <c r="AI625" s="13"/>
    </row>
    <row r="626" spans="31:35" ht="13.8">
      <c r="AE626" s="13"/>
      <c r="AF626" s="13"/>
      <c r="AG626" s="13"/>
      <c r="AH626" s="13"/>
      <c r="AI626" s="13"/>
    </row>
    <row r="627" spans="31:35" ht="13.8">
      <c r="AE627" s="13"/>
      <c r="AF627" s="13"/>
      <c r="AG627" s="13"/>
      <c r="AH627" s="13"/>
      <c r="AI627" s="13"/>
    </row>
    <row r="628" spans="31:35" ht="13.8">
      <c r="AE628" s="13"/>
      <c r="AF628" s="13"/>
      <c r="AG628" s="13"/>
      <c r="AH628" s="13"/>
      <c r="AI628" s="13"/>
    </row>
    <row r="629" spans="31:35" ht="13.8">
      <c r="AE629" s="13"/>
      <c r="AF629" s="13"/>
      <c r="AG629" s="13"/>
      <c r="AH629" s="13"/>
      <c r="AI629" s="13"/>
    </row>
    <row r="630" spans="31:35" ht="13.8">
      <c r="AE630" s="13"/>
      <c r="AF630" s="13"/>
      <c r="AG630" s="13"/>
      <c r="AH630" s="13"/>
      <c r="AI630" s="13"/>
    </row>
    <row r="631" spans="31:35" ht="13.8">
      <c r="AE631" s="13"/>
      <c r="AF631" s="13"/>
      <c r="AG631" s="13"/>
      <c r="AH631" s="13"/>
      <c r="AI631" s="13"/>
    </row>
    <row r="632" spans="31:35" ht="13.8">
      <c r="AE632" s="13"/>
      <c r="AF632" s="13"/>
      <c r="AG632" s="13"/>
      <c r="AH632" s="13"/>
      <c r="AI632" s="13"/>
    </row>
    <row r="633" spans="31:35" ht="13.8">
      <c r="AE633" s="13"/>
      <c r="AF633" s="13"/>
      <c r="AG633" s="13"/>
      <c r="AH633" s="13"/>
      <c r="AI633" s="13"/>
    </row>
    <row r="634" spans="31:35" ht="13.8">
      <c r="AE634" s="13"/>
      <c r="AF634" s="13"/>
      <c r="AG634" s="13"/>
      <c r="AH634" s="13"/>
      <c r="AI634" s="13"/>
    </row>
    <row r="635" spans="31:35" ht="13.8">
      <c r="AE635" s="13"/>
      <c r="AF635" s="13"/>
      <c r="AG635" s="13"/>
      <c r="AH635" s="13"/>
      <c r="AI635" s="13"/>
    </row>
    <row r="636" spans="31:35" ht="13.8">
      <c r="AE636" s="13"/>
      <c r="AF636" s="13"/>
      <c r="AG636" s="13"/>
      <c r="AH636" s="13"/>
      <c r="AI636" s="13"/>
    </row>
    <row r="637" spans="31:35" ht="13.8">
      <c r="AE637" s="13"/>
      <c r="AF637" s="13"/>
      <c r="AG637" s="13"/>
      <c r="AH637" s="13"/>
      <c r="AI637" s="13"/>
    </row>
    <row r="638" spans="31:35" ht="13.8">
      <c r="AE638" s="13"/>
      <c r="AF638" s="13"/>
      <c r="AG638" s="13"/>
      <c r="AH638" s="13"/>
      <c r="AI638" s="13"/>
    </row>
    <row r="639" spans="31:35" ht="13.8">
      <c r="AE639" s="13"/>
      <c r="AF639" s="13"/>
      <c r="AG639" s="13"/>
      <c r="AH639" s="13"/>
      <c r="AI639" s="13"/>
    </row>
    <row r="640" spans="31:35" ht="13.8">
      <c r="AE640" s="13"/>
      <c r="AF640" s="13"/>
      <c r="AG640" s="13"/>
      <c r="AH640" s="13"/>
      <c r="AI640" s="13"/>
    </row>
    <row r="641" spans="31:35" ht="13.8">
      <c r="AE641" s="13"/>
      <c r="AF641" s="13"/>
      <c r="AG641" s="13"/>
      <c r="AH641" s="13"/>
      <c r="AI641" s="13"/>
    </row>
    <row r="642" spans="31:35" ht="13.8">
      <c r="AE642" s="13"/>
      <c r="AF642" s="13"/>
      <c r="AG642" s="13"/>
      <c r="AH642" s="13"/>
      <c r="AI642" s="13"/>
    </row>
    <row r="643" spans="31:35" ht="13.8">
      <c r="AE643" s="13"/>
      <c r="AF643" s="13"/>
      <c r="AG643" s="13"/>
      <c r="AH643" s="13"/>
      <c r="AI643" s="13"/>
    </row>
    <row r="644" spans="31:35" ht="13.8">
      <c r="AE644" s="13"/>
      <c r="AF644" s="13"/>
      <c r="AG644" s="13"/>
      <c r="AH644" s="13"/>
      <c r="AI644" s="13"/>
    </row>
    <row r="645" spans="31:35" ht="13.8">
      <c r="AE645" s="13"/>
      <c r="AF645" s="13"/>
      <c r="AG645" s="13"/>
      <c r="AH645" s="13"/>
      <c r="AI645" s="13"/>
    </row>
    <row r="646" spans="31:35" ht="13.8">
      <c r="AE646" s="13"/>
      <c r="AF646" s="13"/>
      <c r="AG646" s="13"/>
      <c r="AH646" s="13"/>
      <c r="AI646" s="13"/>
    </row>
    <row r="647" spans="31:35" ht="13.8">
      <c r="AE647" s="13"/>
      <c r="AF647" s="13"/>
      <c r="AG647" s="13"/>
      <c r="AH647" s="13"/>
      <c r="AI647" s="13"/>
    </row>
    <row r="648" spans="31:35" ht="13.8">
      <c r="AE648" s="13"/>
      <c r="AF648" s="13"/>
      <c r="AG648" s="13"/>
      <c r="AH648" s="13"/>
      <c r="AI648" s="13"/>
    </row>
    <row r="649" spans="31:35" ht="13.8">
      <c r="AE649" s="13"/>
      <c r="AF649" s="13"/>
      <c r="AG649" s="13"/>
      <c r="AH649" s="13"/>
      <c r="AI649" s="13"/>
    </row>
    <row r="650" spans="31:35" ht="13.8">
      <c r="AE650" s="13"/>
      <c r="AF650" s="13"/>
      <c r="AG650" s="13"/>
      <c r="AH650" s="13"/>
      <c r="AI650" s="13"/>
    </row>
    <row r="651" spans="31:35" ht="13.8">
      <c r="AE651" s="13"/>
      <c r="AF651" s="13"/>
      <c r="AG651" s="13"/>
      <c r="AH651" s="13"/>
      <c r="AI651" s="13"/>
    </row>
    <row r="652" spans="31:35" ht="13.8">
      <c r="AE652" s="13"/>
      <c r="AF652" s="13"/>
      <c r="AG652" s="13"/>
      <c r="AH652" s="13"/>
      <c r="AI652" s="13"/>
    </row>
    <row r="653" spans="31:35" ht="13.8">
      <c r="AE653" s="13"/>
      <c r="AF653" s="13"/>
      <c r="AG653" s="13"/>
      <c r="AH653" s="13"/>
      <c r="AI653" s="13"/>
    </row>
    <row r="654" spans="31:35" ht="13.8">
      <c r="AE654" s="13"/>
      <c r="AF654" s="13"/>
      <c r="AG654" s="13"/>
      <c r="AH654" s="13"/>
      <c r="AI654" s="13"/>
    </row>
    <row r="655" spans="31:35" ht="13.8">
      <c r="AE655" s="13"/>
      <c r="AF655" s="13"/>
      <c r="AG655" s="13"/>
      <c r="AH655" s="13"/>
      <c r="AI655" s="13"/>
    </row>
    <row r="656" spans="31:35" ht="13.8">
      <c r="AE656" s="13"/>
      <c r="AF656" s="13"/>
      <c r="AG656" s="13"/>
      <c r="AH656" s="13"/>
      <c r="AI656" s="13"/>
    </row>
    <row r="657" spans="31:35" ht="13.8">
      <c r="AE657" s="13"/>
      <c r="AF657" s="13"/>
      <c r="AG657" s="13"/>
      <c r="AH657" s="13"/>
      <c r="AI657" s="13"/>
    </row>
    <row r="658" spans="31:35" ht="13.8">
      <c r="AE658" s="13"/>
      <c r="AF658" s="13"/>
      <c r="AG658" s="13"/>
      <c r="AH658" s="13"/>
      <c r="AI658" s="13"/>
    </row>
    <row r="659" spans="31:35" ht="13.8">
      <c r="AE659" s="13"/>
      <c r="AF659" s="13"/>
      <c r="AG659" s="13"/>
      <c r="AH659" s="13"/>
      <c r="AI659" s="13"/>
    </row>
    <row r="660" spans="31:35" ht="13.8">
      <c r="AE660" s="13"/>
      <c r="AF660" s="13"/>
      <c r="AG660" s="13"/>
      <c r="AH660" s="13"/>
      <c r="AI660" s="13"/>
    </row>
    <row r="661" spans="31:35" ht="13.8">
      <c r="AE661" s="13"/>
      <c r="AF661" s="13"/>
      <c r="AG661" s="13"/>
      <c r="AH661" s="13"/>
      <c r="AI661" s="13"/>
    </row>
    <row r="662" spans="31:35" ht="13.8">
      <c r="AE662" s="13"/>
      <c r="AF662" s="13"/>
      <c r="AG662" s="13"/>
      <c r="AH662" s="13"/>
      <c r="AI662" s="13"/>
    </row>
    <row r="663" spans="31:35" ht="13.8">
      <c r="AE663" s="13"/>
      <c r="AF663" s="13"/>
      <c r="AG663" s="13"/>
      <c r="AH663" s="13"/>
      <c r="AI663" s="13"/>
    </row>
    <row r="664" spans="31:35" ht="13.8">
      <c r="AE664" s="13"/>
      <c r="AF664" s="13"/>
      <c r="AG664" s="13"/>
      <c r="AH664" s="13"/>
      <c r="AI664" s="13"/>
    </row>
    <row r="665" spans="31:35" ht="13.8">
      <c r="AE665" s="13"/>
      <c r="AF665" s="13"/>
      <c r="AG665" s="13"/>
      <c r="AH665" s="13"/>
      <c r="AI665" s="13"/>
    </row>
    <row r="666" spans="31:35" ht="13.8">
      <c r="AE666" s="13"/>
      <c r="AF666" s="13"/>
      <c r="AG666" s="13"/>
      <c r="AH666" s="13"/>
      <c r="AI666" s="13"/>
    </row>
    <row r="667" spans="31:35" ht="13.8">
      <c r="AE667" s="13"/>
      <c r="AF667" s="13"/>
      <c r="AG667" s="13"/>
      <c r="AH667" s="13"/>
      <c r="AI667" s="13"/>
    </row>
    <row r="668" spans="31:35" ht="13.8">
      <c r="AE668" s="13"/>
      <c r="AF668" s="13"/>
      <c r="AG668" s="13"/>
      <c r="AH668" s="13"/>
      <c r="AI668" s="13"/>
    </row>
    <row r="669" spans="31:35" ht="13.8">
      <c r="AE669" s="13"/>
      <c r="AF669" s="13"/>
      <c r="AG669" s="13"/>
      <c r="AH669" s="13"/>
      <c r="AI669" s="13"/>
    </row>
    <row r="670" spans="31:35" ht="13.8">
      <c r="AE670" s="13"/>
      <c r="AF670" s="13"/>
      <c r="AG670" s="13"/>
      <c r="AH670" s="13"/>
      <c r="AI670" s="13"/>
    </row>
    <row r="671" spans="31:35" ht="13.8">
      <c r="AE671" s="13"/>
      <c r="AF671" s="13"/>
      <c r="AG671" s="13"/>
      <c r="AH671" s="13"/>
      <c r="AI671" s="13"/>
    </row>
    <row r="672" spans="31:35" ht="13.8">
      <c r="AE672" s="13"/>
      <c r="AF672" s="13"/>
      <c r="AG672" s="13"/>
      <c r="AH672" s="13"/>
      <c r="AI672" s="13"/>
    </row>
    <row r="673" spans="31:35" ht="13.8">
      <c r="AE673" s="13"/>
      <c r="AF673" s="13"/>
      <c r="AG673" s="13"/>
      <c r="AH673" s="13"/>
      <c r="AI673" s="13"/>
    </row>
    <row r="674" spans="31:35" ht="13.8">
      <c r="AE674" s="13"/>
      <c r="AF674" s="13"/>
      <c r="AG674" s="13"/>
      <c r="AH674" s="13"/>
      <c r="AI674" s="13"/>
    </row>
    <row r="675" spans="31:35" ht="13.8">
      <c r="AE675" s="13"/>
      <c r="AF675" s="13"/>
      <c r="AG675" s="13"/>
      <c r="AH675" s="13"/>
      <c r="AI675" s="13"/>
    </row>
    <row r="676" spans="31:35" ht="13.8">
      <c r="AE676" s="13"/>
      <c r="AF676" s="13"/>
      <c r="AG676" s="13"/>
      <c r="AH676" s="13"/>
      <c r="AI676" s="13"/>
    </row>
    <row r="677" spans="31:35" ht="13.8">
      <c r="AE677" s="13"/>
      <c r="AF677" s="13"/>
      <c r="AG677" s="13"/>
      <c r="AH677" s="13"/>
      <c r="AI677" s="13"/>
    </row>
    <row r="678" spans="31:35" ht="13.8">
      <c r="AE678" s="13"/>
      <c r="AF678" s="13"/>
      <c r="AG678" s="13"/>
      <c r="AH678" s="13"/>
      <c r="AI678" s="13"/>
    </row>
    <row r="679" spans="31:35" ht="13.8">
      <c r="AE679" s="13"/>
      <c r="AF679" s="13"/>
      <c r="AG679" s="13"/>
      <c r="AH679" s="13"/>
      <c r="AI679" s="13"/>
    </row>
    <row r="680" spans="31:35" ht="13.8">
      <c r="AE680" s="13"/>
      <c r="AF680" s="13"/>
      <c r="AG680" s="13"/>
      <c r="AH680" s="13"/>
      <c r="AI680" s="13"/>
    </row>
    <row r="681" spans="31:35" ht="13.8">
      <c r="AE681" s="13"/>
      <c r="AF681" s="13"/>
      <c r="AG681" s="13"/>
      <c r="AH681" s="13"/>
      <c r="AI681" s="13"/>
    </row>
    <row r="682" spans="31:35" ht="13.8">
      <c r="AE682" s="13"/>
      <c r="AF682" s="13"/>
      <c r="AG682" s="13"/>
      <c r="AH682" s="13"/>
      <c r="AI682" s="13"/>
    </row>
    <row r="683" spans="31:35" ht="13.8">
      <c r="AE683" s="13"/>
      <c r="AF683" s="13"/>
      <c r="AG683" s="13"/>
      <c r="AH683" s="13"/>
      <c r="AI683" s="13"/>
    </row>
    <row r="684" spans="31:35" ht="13.8">
      <c r="AE684" s="13"/>
      <c r="AF684" s="13"/>
      <c r="AG684" s="13"/>
      <c r="AH684" s="13"/>
      <c r="AI684" s="13"/>
    </row>
    <row r="685" spans="31:35" ht="13.8">
      <c r="AE685" s="13"/>
      <c r="AF685" s="13"/>
      <c r="AG685" s="13"/>
      <c r="AH685" s="13"/>
      <c r="AI685" s="13"/>
    </row>
    <row r="686" spans="31:35" ht="13.8">
      <c r="AE686" s="13"/>
      <c r="AF686" s="13"/>
      <c r="AG686" s="13"/>
      <c r="AH686" s="13"/>
      <c r="AI686" s="13"/>
    </row>
    <row r="687" spans="31:35" ht="13.8">
      <c r="AE687" s="13"/>
      <c r="AF687" s="13"/>
      <c r="AG687" s="13"/>
      <c r="AH687" s="13"/>
      <c r="AI687" s="13"/>
    </row>
    <row r="688" spans="31:35" ht="13.8">
      <c r="AE688" s="13"/>
      <c r="AF688" s="13"/>
      <c r="AG688" s="13"/>
      <c r="AH688" s="13"/>
      <c r="AI688" s="13"/>
    </row>
    <row r="689" spans="31:35" ht="13.8">
      <c r="AE689" s="13"/>
      <c r="AF689" s="13"/>
      <c r="AG689" s="13"/>
      <c r="AH689" s="13"/>
      <c r="AI689" s="13"/>
    </row>
    <row r="690" spans="31:35" ht="13.8">
      <c r="AE690" s="13"/>
      <c r="AF690" s="13"/>
      <c r="AG690" s="13"/>
      <c r="AH690" s="13"/>
      <c r="AI690" s="13"/>
    </row>
    <row r="691" spans="31:35" ht="13.8">
      <c r="AE691" s="13"/>
      <c r="AF691" s="13"/>
      <c r="AG691" s="13"/>
      <c r="AH691" s="13"/>
      <c r="AI691" s="13"/>
    </row>
    <row r="692" spans="31:35" ht="13.8">
      <c r="AE692" s="13"/>
      <c r="AF692" s="13"/>
      <c r="AG692" s="13"/>
      <c r="AH692" s="13"/>
      <c r="AI692" s="13"/>
    </row>
    <row r="693" spans="31:35" ht="13.8">
      <c r="AE693" s="13"/>
      <c r="AF693" s="13"/>
      <c r="AG693" s="13"/>
      <c r="AH693" s="13"/>
      <c r="AI693" s="13"/>
    </row>
    <row r="694" spans="31:35" ht="13.8">
      <c r="AE694" s="13"/>
      <c r="AF694" s="13"/>
      <c r="AG694" s="13"/>
      <c r="AH694" s="13"/>
      <c r="AI694" s="13"/>
    </row>
    <row r="695" spans="31:35" ht="13.8">
      <c r="AE695" s="13"/>
      <c r="AF695" s="13"/>
      <c r="AG695" s="13"/>
      <c r="AH695" s="13"/>
      <c r="AI695" s="13"/>
    </row>
    <row r="696" spans="31:35" ht="13.8">
      <c r="AE696" s="13"/>
      <c r="AF696" s="13"/>
      <c r="AG696" s="13"/>
      <c r="AH696" s="13"/>
      <c r="AI696" s="13"/>
    </row>
    <row r="697" spans="31:35" ht="13.8">
      <c r="AE697" s="13"/>
      <c r="AF697" s="13"/>
      <c r="AG697" s="13"/>
      <c r="AH697" s="13"/>
      <c r="AI697" s="13"/>
    </row>
    <row r="698" spans="31:35" ht="13.8">
      <c r="AE698" s="13"/>
      <c r="AF698" s="13"/>
      <c r="AG698" s="13"/>
      <c r="AH698" s="13"/>
      <c r="AI698" s="13"/>
    </row>
    <row r="699" spans="31:35" ht="13.8">
      <c r="AE699" s="13"/>
      <c r="AF699" s="13"/>
      <c r="AG699" s="13"/>
      <c r="AH699" s="13"/>
      <c r="AI699" s="13"/>
    </row>
    <row r="700" spans="31:35" ht="13.8">
      <c r="AE700" s="13"/>
      <c r="AF700" s="13"/>
      <c r="AG700" s="13"/>
      <c r="AH700" s="13"/>
      <c r="AI700" s="13"/>
    </row>
    <row r="701" spans="31:35" ht="13.8">
      <c r="AE701" s="13"/>
      <c r="AF701" s="13"/>
      <c r="AG701" s="13"/>
      <c r="AH701" s="13"/>
      <c r="AI701" s="13"/>
    </row>
    <row r="702" spans="31:35" ht="13.8">
      <c r="AE702" s="13"/>
      <c r="AF702" s="13"/>
      <c r="AG702" s="13"/>
      <c r="AH702" s="13"/>
      <c r="AI702" s="13"/>
    </row>
    <row r="703" spans="31:35" ht="13.8">
      <c r="AE703" s="13"/>
      <c r="AF703" s="13"/>
      <c r="AG703" s="13"/>
      <c r="AH703" s="13"/>
      <c r="AI703" s="13"/>
    </row>
    <row r="704" spans="31:35" ht="13.8">
      <c r="AE704" s="13"/>
      <c r="AF704" s="13"/>
      <c r="AG704" s="13"/>
      <c r="AH704" s="13"/>
      <c r="AI704" s="13"/>
    </row>
    <row r="705" spans="31:35" ht="13.8">
      <c r="AE705" s="13"/>
      <c r="AF705" s="13"/>
      <c r="AG705" s="13"/>
      <c r="AH705" s="13"/>
      <c r="AI705" s="13"/>
    </row>
    <row r="706" spans="31:35" ht="13.8">
      <c r="AE706" s="13"/>
      <c r="AF706" s="13"/>
      <c r="AG706" s="13"/>
      <c r="AH706" s="13"/>
      <c r="AI706" s="13"/>
    </row>
    <row r="707" spans="31:35" ht="13.8">
      <c r="AE707" s="13"/>
      <c r="AF707" s="13"/>
      <c r="AG707" s="13"/>
      <c r="AH707" s="13"/>
      <c r="AI707" s="13"/>
    </row>
    <row r="708" spans="31:35" ht="13.8">
      <c r="AE708" s="13"/>
      <c r="AF708" s="13"/>
      <c r="AG708" s="13"/>
      <c r="AH708" s="13"/>
      <c r="AI708" s="13"/>
    </row>
    <row r="709" spans="31:35" ht="13.8">
      <c r="AE709" s="13"/>
      <c r="AF709" s="13"/>
      <c r="AG709" s="13"/>
      <c r="AH709" s="13"/>
      <c r="AI709" s="13"/>
    </row>
    <row r="710" spans="31:35" ht="13.8">
      <c r="AE710" s="13"/>
      <c r="AF710" s="13"/>
      <c r="AG710" s="13"/>
      <c r="AH710" s="13"/>
      <c r="AI710" s="13"/>
    </row>
    <row r="711" spans="31:35" ht="13.8">
      <c r="AE711" s="13"/>
      <c r="AF711" s="13"/>
      <c r="AG711" s="13"/>
      <c r="AH711" s="13"/>
      <c r="AI711" s="13"/>
    </row>
    <row r="712" spans="31:35" ht="13.8">
      <c r="AE712" s="13"/>
      <c r="AF712" s="13"/>
      <c r="AG712" s="13"/>
      <c r="AH712" s="13"/>
      <c r="AI712" s="13"/>
    </row>
    <row r="713" spans="31:35" ht="13.8">
      <c r="AE713" s="13"/>
      <c r="AF713" s="13"/>
      <c r="AG713" s="13"/>
      <c r="AH713" s="13"/>
      <c r="AI713" s="13"/>
    </row>
    <row r="714" spans="31:35" ht="13.8">
      <c r="AE714" s="13"/>
      <c r="AF714" s="13"/>
      <c r="AG714" s="13"/>
      <c r="AH714" s="13"/>
      <c r="AI714" s="13"/>
    </row>
    <row r="715" spans="31:35" ht="13.8">
      <c r="AE715" s="13"/>
      <c r="AF715" s="13"/>
      <c r="AG715" s="13"/>
      <c r="AH715" s="13"/>
      <c r="AI715" s="13"/>
    </row>
    <row r="716" spans="31:35" ht="13.8">
      <c r="AE716" s="13"/>
      <c r="AF716" s="13"/>
      <c r="AG716" s="13"/>
      <c r="AH716" s="13"/>
      <c r="AI716" s="13"/>
    </row>
    <row r="717" spans="31:35" ht="13.8">
      <c r="AE717" s="13"/>
      <c r="AF717" s="13"/>
      <c r="AG717" s="13"/>
      <c r="AH717" s="13"/>
      <c r="AI717" s="13"/>
    </row>
    <row r="718" spans="31:35" ht="13.8">
      <c r="AE718" s="13"/>
      <c r="AF718" s="13"/>
      <c r="AG718" s="13"/>
      <c r="AH718" s="13"/>
      <c r="AI718" s="13"/>
    </row>
    <row r="719" spans="31:35" ht="13.8">
      <c r="AE719" s="13"/>
      <c r="AF719" s="13"/>
      <c r="AG719" s="13"/>
      <c r="AH719" s="13"/>
      <c r="AI719" s="13"/>
    </row>
    <row r="720" spans="31:35" ht="13.8">
      <c r="AE720" s="13"/>
      <c r="AF720" s="13"/>
      <c r="AG720" s="13"/>
      <c r="AH720" s="13"/>
      <c r="AI720" s="13"/>
    </row>
    <row r="721" spans="31:35" ht="13.8">
      <c r="AE721" s="13"/>
      <c r="AF721" s="13"/>
      <c r="AG721" s="13"/>
      <c r="AH721" s="13"/>
      <c r="AI721" s="13"/>
    </row>
    <row r="722" spans="31:35" ht="13.8">
      <c r="AE722" s="13"/>
      <c r="AF722" s="13"/>
      <c r="AG722" s="13"/>
      <c r="AH722" s="13"/>
      <c r="AI722" s="13"/>
    </row>
    <row r="723" spans="31:35" ht="13.8">
      <c r="AE723" s="13"/>
      <c r="AF723" s="13"/>
      <c r="AG723" s="13"/>
      <c r="AH723" s="13"/>
      <c r="AI723" s="13"/>
    </row>
    <row r="724" spans="31:35" ht="13.8">
      <c r="AE724" s="13"/>
      <c r="AF724" s="13"/>
      <c r="AG724" s="13"/>
      <c r="AH724" s="13"/>
      <c r="AI724" s="13"/>
    </row>
    <row r="725" spans="31:35" ht="13.8">
      <c r="AE725" s="13"/>
      <c r="AF725" s="13"/>
      <c r="AG725" s="13"/>
      <c r="AH725" s="13"/>
      <c r="AI725" s="13"/>
    </row>
    <row r="726" spans="31:35" ht="13.8">
      <c r="AE726" s="13"/>
      <c r="AF726" s="13"/>
      <c r="AG726" s="13"/>
      <c r="AH726" s="13"/>
      <c r="AI726" s="13"/>
    </row>
    <row r="727" spans="31:35" ht="13.8">
      <c r="AE727" s="13"/>
      <c r="AF727" s="13"/>
      <c r="AG727" s="13"/>
      <c r="AH727" s="13"/>
      <c r="AI727" s="13"/>
    </row>
    <row r="728" spans="31:35" ht="13.8">
      <c r="AE728" s="13"/>
      <c r="AF728" s="13"/>
      <c r="AG728" s="13"/>
      <c r="AH728" s="13"/>
      <c r="AI728" s="13"/>
    </row>
    <row r="729" spans="31:35" ht="13.8">
      <c r="AE729" s="13"/>
      <c r="AF729" s="13"/>
      <c r="AG729" s="13"/>
      <c r="AH729" s="13"/>
      <c r="AI729" s="13"/>
    </row>
    <row r="730" spans="31:35" ht="13.8">
      <c r="AE730" s="13"/>
      <c r="AF730" s="13"/>
      <c r="AG730" s="13"/>
      <c r="AH730" s="13"/>
      <c r="AI730" s="13"/>
    </row>
    <row r="731" spans="31:35" ht="13.8">
      <c r="AE731" s="13"/>
      <c r="AF731" s="13"/>
      <c r="AG731" s="13"/>
      <c r="AH731" s="13"/>
      <c r="AI731" s="13"/>
    </row>
    <row r="732" spans="31:35" ht="13.8">
      <c r="AE732" s="13"/>
      <c r="AF732" s="13"/>
      <c r="AG732" s="13"/>
      <c r="AH732" s="13"/>
      <c r="AI732" s="13"/>
    </row>
    <row r="733" spans="31:35" ht="13.8">
      <c r="AE733" s="13"/>
      <c r="AF733" s="13"/>
      <c r="AG733" s="13"/>
      <c r="AH733" s="13"/>
      <c r="AI733" s="13"/>
    </row>
    <row r="734" spans="31:35" ht="13.8">
      <c r="AE734" s="13"/>
      <c r="AF734" s="13"/>
      <c r="AG734" s="13"/>
      <c r="AH734" s="13"/>
      <c r="AI734" s="13"/>
    </row>
    <row r="735" spans="31:35" ht="13.8">
      <c r="AE735" s="13"/>
      <c r="AF735" s="13"/>
      <c r="AG735" s="13"/>
      <c r="AH735" s="13"/>
      <c r="AI735" s="13"/>
    </row>
    <row r="736" spans="31:35" ht="13.8">
      <c r="AE736" s="13"/>
      <c r="AF736" s="13"/>
      <c r="AG736" s="13"/>
      <c r="AH736" s="13"/>
      <c r="AI736" s="13"/>
    </row>
    <row r="737" spans="31:35" ht="13.8">
      <c r="AE737" s="13"/>
      <c r="AF737" s="13"/>
      <c r="AG737" s="13"/>
      <c r="AH737" s="13"/>
      <c r="AI737" s="13"/>
    </row>
    <row r="738" spans="31:35" ht="13.8">
      <c r="AE738" s="13"/>
      <c r="AF738" s="13"/>
      <c r="AG738" s="13"/>
      <c r="AH738" s="13"/>
      <c r="AI738" s="13"/>
    </row>
    <row r="739" spans="31:35" ht="13.8">
      <c r="AE739" s="13"/>
      <c r="AF739" s="13"/>
      <c r="AG739" s="13"/>
      <c r="AH739" s="13"/>
      <c r="AI739" s="13"/>
    </row>
    <row r="740" spans="31:35" ht="13.8">
      <c r="AE740" s="13"/>
      <c r="AF740" s="13"/>
      <c r="AG740" s="13"/>
      <c r="AH740" s="13"/>
      <c r="AI740" s="13"/>
    </row>
    <row r="741" spans="31:35" ht="13.8">
      <c r="AE741" s="13"/>
      <c r="AF741" s="13"/>
      <c r="AG741" s="13"/>
      <c r="AH741" s="13"/>
      <c r="AI741" s="13"/>
    </row>
    <row r="742" spans="31:35" ht="13.8">
      <c r="AE742" s="13"/>
      <c r="AF742" s="13"/>
      <c r="AG742" s="13"/>
      <c r="AH742" s="13"/>
      <c r="AI742" s="13"/>
    </row>
    <row r="743" spans="31:35" ht="13.8">
      <c r="AE743" s="13"/>
      <c r="AF743" s="13"/>
      <c r="AG743" s="13"/>
      <c r="AH743" s="13"/>
      <c r="AI743" s="13"/>
    </row>
    <row r="744" spans="31:35" ht="13.8">
      <c r="AE744" s="13"/>
      <c r="AF744" s="13"/>
      <c r="AG744" s="13"/>
      <c r="AH744" s="13"/>
      <c r="AI744" s="13"/>
    </row>
    <row r="745" spans="31:35" ht="13.8">
      <c r="AE745" s="13"/>
      <c r="AF745" s="13"/>
      <c r="AG745" s="13"/>
      <c r="AH745" s="13"/>
      <c r="AI745" s="13"/>
    </row>
    <row r="746" spans="31:35" ht="13.8">
      <c r="AE746" s="13"/>
      <c r="AF746" s="13"/>
      <c r="AG746" s="13"/>
      <c r="AH746" s="13"/>
      <c r="AI746" s="13"/>
    </row>
    <row r="747" spans="31:35" ht="13.8">
      <c r="AE747" s="13"/>
      <c r="AF747" s="13"/>
      <c r="AG747" s="13"/>
      <c r="AH747" s="13"/>
      <c r="AI747" s="13"/>
    </row>
    <row r="748" spans="31:35" ht="13.8">
      <c r="AE748" s="13"/>
      <c r="AF748" s="13"/>
      <c r="AG748" s="13"/>
      <c r="AH748" s="13"/>
      <c r="AI748" s="13"/>
    </row>
    <row r="749" spans="31:35" ht="13.8">
      <c r="AE749" s="13"/>
      <c r="AF749" s="13"/>
      <c r="AG749" s="13"/>
      <c r="AH749" s="13"/>
      <c r="AI749" s="13"/>
    </row>
    <row r="750" spans="31:35" ht="13.8">
      <c r="AE750" s="13"/>
      <c r="AF750" s="13"/>
      <c r="AG750" s="13"/>
      <c r="AH750" s="13"/>
      <c r="AI750" s="13"/>
    </row>
    <row r="751" spans="31:35" ht="13.8">
      <c r="AE751" s="13"/>
      <c r="AF751" s="13"/>
      <c r="AG751" s="13"/>
      <c r="AH751" s="13"/>
      <c r="AI751" s="13"/>
    </row>
    <row r="752" spans="31:35" ht="13.8">
      <c r="AE752" s="13"/>
      <c r="AF752" s="13"/>
      <c r="AG752" s="13"/>
      <c r="AH752" s="13"/>
      <c r="AI752" s="13"/>
    </row>
    <row r="753" spans="31:35" ht="13.8">
      <c r="AE753" s="13"/>
      <c r="AF753" s="13"/>
      <c r="AG753" s="13"/>
      <c r="AH753" s="13"/>
      <c r="AI753" s="13"/>
    </row>
    <row r="754" spans="31:35" ht="13.8">
      <c r="AE754" s="13"/>
      <c r="AF754" s="13"/>
      <c r="AG754" s="13"/>
      <c r="AH754" s="13"/>
      <c r="AI754" s="13"/>
    </row>
    <row r="755" spans="31:35" ht="13.8">
      <c r="AE755" s="13"/>
      <c r="AF755" s="13"/>
      <c r="AG755" s="13"/>
      <c r="AH755" s="13"/>
      <c r="AI755" s="13"/>
    </row>
    <row r="756" spans="31:35" ht="13.8">
      <c r="AE756" s="13"/>
      <c r="AF756" s="13"/>
      <c r="AG756" s="13"/>
      <c r="AH756" s="13"/>
      <c r="AI756" s="13"/>
    </row>
    <row r="757" spans="31:35" ht="13.8">
      <c r="AE757" s="13"/>
      <c r="AF757" s="13"/>
      <c r="AG757" s="13"/>
      <c r="AH757" s="13"/>
      <c r="AI757" s="13"/>
    </row>
    <row r="758" spans="31:35" ht="13.8">
      <c r="AE758" s="13"/>
      <c r="AF758" s="13"/>
      <c r="AG758" s="13"/>
      <c r="AH758" s="13"/>
      <c r="AI758" s="13"/>
    </row>
    <row r="759" spans="31:35" ht="13.8">
      <c r="AE759" s="13"/>
      <c r="AF759" s="13"/>
      <c r="AG759" s="13"/>
      <c r="AH759" s="13"/>
      <c r="AI759" s="13"/>
    </row>
    <row r="760" spans="31:35" ht="13.8">
      <c r="AE760" s="13"/>
      <c r="AF760" s="13"/>
      <c r="AG760" s="13"/>
      <c r="AH760" s="13"/>
      <c r="AI760" s="13"/>
    </row>
    <row r="761" spans="31:35" ht="13.8">
      <c r="AE761" s="13"/>
      <c r="AF761" s="13"/>
      <c r="AG761" s="13"/>
      <c r="AH761" s="13"/>
      <c r="AI761" s="13"/>
    </row>
    <row r="762" spans="31:35" ht="13.8">
      <c r="AE762" s="13"/>
      <c r="AF762" s="13"/>
      <c r="AG762" s="13"/>
      <c r="AH762" s="13"/>
      <c r="AI762" s="13"/>
    </row>
    <row r="763" spans="31:35" ht="13.8">
      <c r="AE763" s="13"/>
      <c r="AF763" s="13"/>
      <c r="AG763" s="13"/>
      <c r="AH763" s="13"/>
      <c r="AI763" s="13"/>
    </row>
    <row r="764" spans="31:35" ht="13.8">
      <c r="AE764" s="13"/>
      <c r="AF764" s="13"/>
      <c r="AG764" s="13"/>
      <c r="AH764" s="13"/>
      <c r="AI764" s="13"/>
    </row>
    <row r="765" spans="31:35" ht="13.8">
      <c r="AE765" s="13"/>
      <c r="AF765" s="13"/>
      <c r="AG765" s="13"/>
      <c r="AH765" s="13"/>
      <c r="AI765" s="13"/>
    </row>
    <row r="766" spans="31:35" ht="13.8">
      <c r="AE766" s="13"/>
      <c r="AF766" s="13"/>
      <c r="AG766" s="13"/>
      <c r="AH766" s="13"/>
      <c r="AI766" s="13"/>
    </row>
    <row r="767" spans="31:35" ht="13.8">
      <c r="AE767" s="13"/>
      <c r="AF767" s="13"/>
      <c r="AG767" s="13"/>
      <c r="AH767" s="13"/>
      <c r="AI767" s="13"/>
    </row>
    <row r="768" spans="31:35" ht="13.8">
      <c r="AE768" s="13"/>
      <c r="AF768" s="13"/>
      <c r="AG768" s="13"/>
      <c r="AH768" s="13"/>
      <c r="AI768" s="13"/>
    </row>
    <row r="769" spans="31:35" ht="13.8">
      <c r="AE769" s="13"/>
      <c r="AF769" s="13"/>
      <c r="AG769" s="13"/>
      <c r="AH769" s="13"/>
      <c r="AI769" s="13"/>
    </row>
    <row r="770" spans="31:35" ht="13.8">
      <c r="AE770" s="13"/>
      <c r="AF770" s="13"/>
      <c r="AG770" s="13"/>
      <c r="AH770" s="13"/>
      <c r="AI770" s="13"/>
    </row>
    <row r="771" spans="31:35" ht="13.8">
      <c r="AE771" s="13"/>
      <c r="AF771" s="13"/>
      <c r="AG771" s="13"/>
      <c r="AH771" s="13"/>
      <c r="AI771" s="13"/>
    </row>
    <row r="772" spans="31:35" ht="13.8">
      <c r="AE772" s="13"/>
      <c r="AF772" s="13"/>
      <c r="AG772" s="13"/>
      <c r="AH772" s="13"/>
      <c r="AI772" s="13"/>
    </row>
    <row r="773" spans="31:35" ht="13.8">
      <c r="AE773" s="13"/>
      <c r="AF773" s="13"/>
      <c r="AG773" s="13"/>
      <c r="AH773" s="13"/>
      <c r="AI773" s="13"/>
    </row>
    <row r="774" spans="31:35" ht="13.8">
      <c r="AE774" s="13"/>
      <c r="AF774" s="13"/>
      <c r="AG774" s="13"/>
      <c r="AH774" s="13"/>
      <c r="AI774" s="13"/>
    </row>
    <row r="775" spans="31:35" ht="13.8">
      <c r="AE775" s="13"/>
      <c r="AF775" s="13"/>
      <c r="AG775" s="13"/>
      <c r="AH775" s="13"/>
      <c r="AI775" s="13"/>
    </row>
    <row r="776" spans="31:35" ht="13.8">
      <c r="AE776" s="13"/>
      <c r="AF776" s="13"/>
      <c r="AG776" s="13"/>
      <c r="AH776" s="13"/>
      <c r="AI776" s="13"/>
    </row>
    <row r="777" spans="31:35" ht="13.8">
      <c r="AE777" s="13"/>
      <c r="AF777" s="13"/>
      <c r="AG777" s="13"/>
      <c r="AH777" s="13"/>
      <c r="AI777" s="13"/>
    </row>
    <row r="778" spans="31:35" ht="13.8">
      <c r="AE778" s="13"/>
      <c r="AF778" s="13"/>
      <c r="AG778" s="13"/>
      <c r="AH778" s="13"/>
      <c r="AI778" s="13"/>
    </row>
    <row r="779" spans="31:35" ht="13.8">
      <c r="AE779" s="13"/>
      <c r="AF779" s="13"/>
      <c r="AG779" s="13"/>
      <c r="AH779" s="13"/>
      <c r="AI779" s="13"/>
    </row>
    <row r="780" spans="31:35" ht="13.8">
      <c r="AE780" s="13"/>
      <c r="AF780" s="13"/>
      <c r="AG780" s="13"/>
      <c r="AH780" s="13"/>
      <c r="AI780" s="13"/>
    </row>
    <row r="781" spans="31:35" ht="13.8">
      <c r="AE781" s="13"/>
      <c r="AF781" s="13"/>
      <c r="AG781" s="13"/>
      <c r="AH781" s="13"/>
      <c r="AI781" s="13"/>
    </row>
    <row r="782" spans="31:35" ht="13.8">
      <c r="AE782" s="13"/>
      <c r="AF782" s="13"/>
      <c r="AG782" s="13"/>
      <c r="AH782" s="13"/>
      <c r="AI782" s="13"/>
    </row>
    <row r="783" spans="31:35" ht="13.8">
      <c r="AE783" s="13"/>
      <c r="AF783" s="13"/>
      <c r="AG783" s="13"/>
      <c r="AH783" s="13"/>
      <c r="AI783" s="13"/>
    </row>
    <row r="784" spans="31:35" ht="13.8">
      <c r="AE784" s="13"/>
      <c r="AF784" s="13"/>
      <c r="AG784" s="13"/>
      <c r="AH784" s="13"/>
      <c r="AI784" s="13"/>
    </row>
    <row r="785" spans="31:35" ht="13.8">
      <c r="AE785" s="13"/>
      <c r="AF785" s="13"/>
      <c r="AG785" s="13"/>
      <c r="AH785" s="13"/>
      <c r="AI785" s="13"/>
    </row>
    <row r="786" spans="31:35" ht="13.8">
      <c r="AE786" s="13"/>
      <c r="AF786" s="13"/>
      <c r="AG786" s="13"/>
      <c r="AH786" s="13"/>
      <c r="AI786" s="13"/>
    </row>
    <row r="787" spans="31:35" ht="13.8">
      <c r="AE787" s="13"/>
      <c r="AF787" s="13"/>
      <c r="AG787" s="13"/>
      <c r="AH787" s="13"/>
      <c r="AI787" s="13"/>
    </row>
    <row r="788" spans="31:35" ht="13.8">
      <c r="AE788" s="13"/>
      <c r="AF788" s="13"/>
      <c r="AG788" s="13"/>
      <c r="AH788" s="13"/>
      <c r="AI788" s="13"/>
    </row>
    <row r="789" spans="31:35" ht="13.8">
      <c r="AE789" s="13"/>
      <c r="AF789" s="13"/>
      <c r="AG789" s="13"/>
      <c r="AH789" s="13"/>
      <c r="AI789" s="13"/>
    </row>
    <row r="790" spans="31:35" ht="13.8">
      <c r="AE790" s="13"/>
      <c r="AF790" s="13"/>
      <c r="AG790" s="13"/>
      <c r="AH790" s="13"/>
      <c r="AI790" s="13"/>
    </row>
    <row r="791" spans="31:35" ht="13.8">
      <c r="AE791" s="13"/>
      <c r="AF791" s="13"/>
      <c r="AG791" s="13"/>
      <c r="AH791" s="13"/>
      <c r="AI791" s="13"/>
    </row>
    <row r="792" spans="31:35" ht="13.8">
      <c r="AE792" s="13"/>
      <c r="AF792" s="13"/>
      <c r="AG792" s="13"/>
      <c r="AH792" s="13"/>
      <c r="AI792" s="13"/>
    </row>
    <row r="793" spans="31:35" ht="13.8">
      <c r="AE793" s="13"/>
      <c r="AF793" s="13"/>
      <c r="AG793" s="13"/>
      <c r="AH793" s="13"/>
      <c r="AI793" s="13"/>
    </row>
    <row r="794" spans="31:35" ht="13.8">
      <c r="AE794" s="13"/>
      <c r="AF794" s="13"/>
      <c r="AG794" s="13"/>
      <c r="AH794" s="13"/>
      <c r="AI794" s="13"/>
    </row>
    <row r="795" spans="31:35" ht="13.8">
      <c r="AE795" s="13"/>
      <c r="AF795" s="13"/>
      <c r="AG795" s="13"/>
      <c r="AH795" s="13"/>
      <c r="AI795" s="13"/>
    </row>
    <row r="796" spans="31:35" ht="13.8">
      <c r="AE796" s="13"/>
      <c r="AF796" s="13"/>
      <c r="AG796" s="13"/>
      <c r="AH796" s="13"/>
      <c r="AI796" s="13"/>
    </row>
    <row r="797" spans="31:35" ht="13.8">
      <c r="AE797" s="13"/>
      <c r="AF797" s="13"/>
      <c r="AG797" s="13"/>
      <c r="AH797" s="13"/>
      <c r="AI797" s="13"/>
    </row>
    <row r="798" spans="31:35" ht="13.8">
      <c r="AE798" s="13"/>
      <c r="AF798" s="13"/>
      <c r="AG798" s="13"/>
      <c r="AH798" s="13"/>
      <c r="AI798" s="13"/>
    </row>
    <row r="799" spans="31:35" ht="13.8">
      <c r="AE799" s="13"/>
      <c r="AF799" s="13"/>
      <c r="AG799" s="13"/>
      <c r="AH799" s="13"/>
      <c r="AI799" s="13"/>
    </row>
    <row r="800" spans="31:35" ht="13.8">
      <c r="AE800" s="13"/>
      <c r="AF800" s="13"/>
      <c r="AG800" s="13"/>
      <c r="AH800" s="13"/>
      <c r="AI800" s="13"/>
    </row>
    <row r="801" spans="31:35" ht="13.8">
      <c r="AE801" s="13"/>
      <c r="AF801" s="13"/>
      <c r="AG801" s="13"/>
      <c r="AH801" s="13"/>
      <c r="AI801" s="13"/>
    </row>
    <row r="802" spans="31:35" ht="13.8">
      <c r="AE802" s="13"/>
      <c r="AF802" s="13"/>
      <c r="AG802" s="13"/>
      <c r="AH802" s="13"/>
      <c r="AI802" s="13"/>
    </row>
    <row r="803" spans="31:35" ht="13.8">
      <c r="AE803" s="13"/>
      <c r="AF803" s="13"/>
      <c r="AG803" s="13"/>
      <c r="AH803" s="13"/>
      <c r="AI803" s="13"/>
    </row>
    <row r="804" spans="31:35" ht="13.8">
      <c r="AE804" s="13"/>
      <c r="AF804" s="13"/>
      <c r="AG804" s="13"/>
      <c r="AH804" s="13"/>
      <c r="AI804" s="13"/>
    </row>
    <row r="805" spans="31:35" ht="13.8">
      <c r="AE805" s="13"/>
      <c r="AF805" s="13"/>
      <c r="AG805" s="13"/>
      <c r="AH805" s="13"/>
      <c r="AI805" s="13"/>
    </row>
    <row r="806" spans="31:35" ht="13.8">
      <c r="AE806" s="13"/>
      <c r="AF806" s="13"/>
      <c r="AG806" s="13"/>
      <c r="AH806" s="13"/>
      <c r="AI806" s="13"/>
    </row>
    <row r="807" spans="31:35" ht="13.8">
      <c r="AE807" s="13"/>
      <c r="AF807" s="13"/>
      <c r="AG807" s="13"/>
      <c r="AH807" s="13"/>
      <c r="AI807" s="13"/>
    </row>
    <row r="808" spans="31:35" ht="13.8">
      <c r="AE808" s="13"/>
      <c r="AF808" s="13"/>
      <c r="AG808" s="13"/>
      <c r="AH808" s="13"/>
      <c r="AI808" s="13"/>
    </row>
    <row r="809" spans="31:35" ht="13.8">
      <c r="AE809" s="13"/>
      <c r="AF809" s="13"/>
      <c r="AG809" s="13"/>
      <c r="AH809" s="13"/>
      <c r="AI809" s="13"/>
    </row>
    <row r="810" spans="31:35" ht="13.8">
      <c r="AE810" s="13"/>
      <c r="AF810" s="13"/>
      <c r="AG810" s="13"/>
      <c r="AH810" s="13"/>
      <c r="AI810" s="13"/>
    </row>
    <row r="811" spans="31:35" ht="13.8">
      <c r="AE811" s="13"/>
      <c r="AF811" s="13"/>
      <c r="AG811" s="13"/>
      <c r="AH811" s="13"/>
      <c r="AI811" s="13"/>
    </row>
    <row r="812" spans="31:35" ht="13.8">
      <c r="AE812" s="13"/>
      <c r="AF812" s="13"/>
      <c r="AG812" s="13"/>
      <c r="AH812" s="13"/>
      <c r="AI812" s="13"/>
    </row>
    <row r="813" spans="31:35" ht="13.8">
      <c r="AE813" s="13"/>
      <c r="AF813" s="13"/>
      <c r="AG813" s="13"/>
      <c r="AH813" s="13"/>
      <c r="AI813" s="13"/>
    </row>
    <row r="814" spans="31:35" ht="13.8">
      <c r="AE814" s="13"/>
      <c r="AF814" s="13"/>
      <c r="AG814" s="13"/>
      <c r="AH814" s="13"/>
      <c r="AI814" s="13"/>
    </row>
    <row r="815" spans="31:35" ht="13.8">
      <c r="AE815" s="13"/>
      <c r="AF815" s="13"/>
      <c r="AG815" s="13"/>
      <c r="AH815" s="13"/>
      <c r="AI815" s="13"/>
    </row>
    <row r="816" spans="31:35" ht="13.8">
      <c r="AE816" s="13"/>
      <c r="AF816" s="13"/>
      <c r="AG816" s="13"/>
      <c r="AH816" s="13"/>
      <c r="AI816" s="13"/>
    </row>
    <row r="817" spans="31:35" ht="13.8">
      <c r="AE817" s="13"/>
      <c r="AF817" s="13"/>
      <c r="AG817" s="13"/>
      <c r="AH817" s="13"/>
      <c r="AI817" s="13"/>
    </row>
    <row r="818" spans="31:35" ht="13.8">
      <c r="AE818" s="13"/>
      <c r="AF818" s="13"/>
      <c r="AG818" s="13"/>
      <c r="AH818" s="13"/>
      <c r="AI818" s="13"/>
    </row>
    <row r="819" spans="31:35" ht="13.8">
      <c r="AE819" s="13"/>
      <c r="AF819" s="13"/>
      <c r="AG819" s="13"/>
      <c r="AH819" s="13"/>
      <c r="AI819" s="13"/>
    </row>
    <row r="820" spans="31:35" ht="13.8">
      <c r="AE820" s="13"/>
      <c r="AF820" s="13"/>
      <c r="AG820" s="13"/>
      <c r="AH820" s="13"/>
      <c r="AI820" s="13"/>
    </row>
    <row r="821" spans="31:35" ht="13.8">
      <c r="AE821" s="13"/>
      <c r="AF821" s="13"/>
      <c r="AG821" s="13"/>
      <c r="AH821" s="13"/>
      <c r="AI821" s="13"/>
    </row>
    <row r="822" spans="31:35" ht="13.8">
      <c r="AE822" s="13"/>
      <c r="AF822" s="13"/>
      <c r="AG822" s="13"/>
      <c r="AH822" s="13"/>
      <c r="AI822" s="13"/>
    </row>
    <row r="823" spans="31:35" ht="13.8">
      <c r="AE823" s="13"/>
      <c r="AF823" s="13"/>
      <c r="AG823" s="13"/>
      <c r="AH823" s="13"/>
      <c r="AI823" s="13"/>
    </row>
    <row r="824" spans="31:35" ht="13.8">
      <c r="AE824" s="13"/>
      <c r="AF824" s="13"/>
      <c r="AG824" s="13"/>
      <c r="AH824" s="13"/>
      <c r="AI824" s="13"/>
    </row>
    <row r="825" spans="31:35" ht="13.8">
      <c r="AE825" s="13"/>
      <c r="AF825" s="13"/>
      <c r="AG825" s="13"/>
      <c r="AH825" s="13"/>
      <c r="AI825" s="13"/>
    </row>
    <row r="826" spans="31:35" ht="13.8">
      <c r="AE826" s="13"/>
      <c r="AF826" s="13"/>
      <c r="AG826" s="13"/>
      <c r="AH826" s="13"/>
      <c r="AI826" s="13"/>
    </row>
    <row r="827" spans="31:35" ht="13.8">
      <c r="AE827" s="13"/>
      <c r="AF827" s="13"/>
      <c r="AG827" s="13"/>
      <c r="AH827" s="13"/>
      <c r="AI827" s="13"/>
    </row>
    <row r="828" spans="31:35" ht="13.8">
      <c r="AE828" s="13"/>
      <c r="AF828" s="13"/>
      <c r="AG828" s="13"/>
      <c r="AH828" s="13"/>
      <c r="AI828" s="13"/>
    </row>
    <row r="829" spans="31:35" ht="13.8">
      <c r="AE829" s="13"/>
      <c r="AF829" s="13"/>
      <c r="AG829" s="13"/>
      <c r="AH829" s="13"/>
      <c r="AI829" s="13"/>
    </row>
    <row r="830" spans="31:35" ht="13.8">
      <c r="AE830" s="13"/>
      <c r="AF830" s="13"/>
      <c r="AG830" s="13"/>
      <c r="AH830" s="13"/>
      <c r="AI830" s="13"/>
    </row>
    <row r="831" spans="31:35" ht="13.8">
      <c r="AE831" s="13"/>
      <c r="AF831" s="13"/>
      <c r="AG831" s="13"/>
      <c r="AH831" s="13"/>
      <c r="AI831" s="13"/>
    </row>
    <row r="832" spans="31:35" ht="13.8">
      <c r="AE832" s="13"/>
      <c r="AF832" s="13"/>
      <c r="AG832" s="13"/>
      <c r="AH832" s="13"/>
      <c r="AI832" s="13"/>
    </row>
    <row r="833" spans="31:35" ht="13.8">
      <c r="AE833" s="13"/>
      <c r="AF833" s="13"/>
      <c r="AG833" s="13"/>
      <c r="AH833" s="13"/>
      <c r="AI833" s="13"/>
    </row>
    <row r="834" spans="31:35" ht="13.8">
      <c r="AE834" s="13"/>
      <c r="AF834" s="13"/>
      <c r="AG834" s="13"/>
      <c r="AH834" s="13"/>
      <c r="AI834" s="13"/>
    </row>
    <row r="835" spans="31:35" ht="13.8">
      <c r="AE835" s="13"/>
      <c r="AF835" s="13"/>
      <c r="AG835" s="13"/>
      <c r="AH835" s="13"/>
      <c r="AI835" s="13"/>
    </row>
    <row r="836" spans="31:35" ht="13.8">
      <c r="AE836" s="13"/>
      <c r="AF836" s="13"/>
      <c r="AG836" s="13"/>
      <c r="AH836" s="13"/>
      <c r="AI836" s="13"/>
    </row>
    <row r="837" spans="31:35" ht="13.8">
      <c r="AE837" s="13"/>
      <c r="AF837" s="13"/>
      <c r="AG837" s="13"/>
      <c r="AH837" s="13"/>
      <c r="AI837" s="13"/>
    </row>
    <row r="838" spans="31:35" ht="13.8">
      <c r="AE838" s="13"/>
      <c r="AF838" s="13"/>
      <c r="AG838" s="13"/>
      <c r="AH838" s="13"/>
      <c r="AI838" s="13"/>
    </row>
    <row r="839" spans="31:35" ht="13.8">
      <c r="AE839" s="13"/>
      <c r="AF839" s="13"/>
      <c r="AG839" s="13"/>
      <c r="AH839" s="13"/>
      <c r="AI839" s="13"/>
    </row>
    <row r="840" spans="31:35" ht="13.8">
      <c r="AE840" s="13"/>
      <c r="AF840" s="13"/>
      <c r="AG840" s="13"/>
      <c r="AH840" s="13"/>
      <c r="AI840" s="13"/>
    </row>
    <row r="841" spans="31:35" ht="13.8">
      <c r="AE841" s="13"/>
      <c r="AF841" s="13"/>
      <c r="AG841" s="13"/>
      <c r="AH841" s="13"/>
      <c r="AI841" s="13"/>
    </row>
    <row r="842" spans="31:35" ht="13.8">
      <c r="AE842" s="13"/>
      <c r="AF842" s="13"/>
      <c r="AG842" s="13"/>
      <c r="AH842" s="13"/>
      <c r="AI842" s="13"/>
    </row>
    <row r="843" spans="31:35" ht="13.8">
      <c r="AE843" s="13"/>
      <c r="AF843" s="13"/>
      <c r="AG843" s="13"/>
      <c r="AH843" s="13"/>
      <c r="AI843" s="13"/>
    </row>
    <row r="844" spans="31:35" ht="13.8">
      <c r="AE844" s="13"/>
      <c r="AF844" s="13"/>
      <c r="AG844" s="13"/>
      <c r="AH844" s="13"/>
      <c r="AI844" s="13"/>
    </row>
    <row r="845" spans="31:35" ht="13.8">
      <c r="AE845" s="13"/>
      <c r="AF845" s="13"/>
      <c r="AG845" s="13"/>
      <c r="AH845" s="13"/>
      <c r="AI845" s="13"/>
    </row>
    <row r="846" spans="31:35" ht="13.8">
      <c r="AE846" s="13"/>
      <c r="AF846" s="13"/>
      <c r="AG846" s="13"/>
      <c r="AH846" s="13"/>
      <c r="AI846" s="13"/>
    </row>
    <row r="847" spans="31:35" ht="13.8">
      <c r="AE847" s="13"/>
      <c r="AF847" s="13"/>
      <c r="AG847" s="13"/>
      <c r="AH847" s="13"/>
      <c r="AI847" s="13"/>
    </row>
    <row r="848" spans="31:35" ht="13.8">
      <c r="AE848" s="13"/>
      <c r="AF848" s="13"/>
      <c r="AG848" s="13"/>
      <c r="AH848" s="13"/>
      <c r="AI848" s="13"/>
    </row>
    <row r="849" spans="31:35" ht="13.8">
      <c r="AE849" s="13"/>
      <c r="AF849" s="13"/>
      <c r="AG849" s="13"/>
      <c r="AH849" s="13"/>
      <c r="AI849" s="13"/>
    </row>
    <row r="850" spans="31:35" ht="13.8">
      <c r="AE850" s="13"/>
      <c r="AF850" s="13"/>
      <c r="AG850" s="13"/>
      <c r="AH850" s="13"/>
      <c r="AI850" s="13"/>
    </row>
    <row r="851" spans="31:35" ht="13.8">
      <c r="AE851" s="13"/>
      <c r="AF851" s="13"/>
      <c r="AG851" s="13"/>
      <c r="AH851" s="13"/>
      <c r="AI851" s="13"/>
    </row>
    <row r="852" spans="31:35" ht="13.8">
      <c r="AE852" s="13"/>
      <c r="AF852" s="13"/>
      <c r="AG852" s="13"/>
      <c r="AH852" s="13"/>
      <c r="AI852" s="13"/>
    </row>
    <row r="853" spans="31:35" ht="13.8">
      <c r="AE853" s="13"/>
      <c r="AF853" s="13"/>
      <c r="AG853" s="13"/>
      <c r="AH853" s="13"/>
      <c r="AI853" s="13"/>
    </row>
    <row r="854" spans="31:35" ht="13.8">
      <c r="AE854" s="13"/>
      <c r="AF854" s="13"/>
      <c r="AG854" s="13"/>
      <c r="AH854" s="13"/>
      <c r="AI854" s="13"/>
    </row>
    <row r="855" spans="31:35" ht="13.8">
      <c r="AE855" s="13"/>
      <c r="AF855" s="13"/>
      <c r="AG855" s="13"/>
      <c r="AH855" s="13"/>
      <c r="AI855" s="13"/>
    </row>
    <row r="856" spans="31:35" ht="13.8">
      <c r="AE856" s="13"/>
      <c r="AF856" s="13"/>
      <c r="AG856" s="13"/>
      <c r="AH856" s="13"/>
      <c r="AI856" s="13"/>
    </row>
    <row r="857" spans="31:35" ht="13.8">
      <c r="AE857" s="13"/>
      <c r="AF857" s="13"/>
      <c r="AG857" s="13"/>
      <c r="AH857" s="13"/>
      <c r="AI857" s="13"/>
    </row>
    <row r="858" spans="31:35" ht="13.8">
      <c r="AE858" s="13"/>
      <c r="AF858" s="13"/>
      <c r="AG858" s="13"/>
      <c r="AH858" s="13"/>
      <c r="AI858" s="13"/>
    </row>
    <row r="859" spans="31:35" ht="13.8">
      <c r="AE859" s="13"/>
      <c r="AF859" s="13"/>
      <c r="AG859" s="13"/>
      <c r="AH859" s="13"/>
      <c r="AI859" s="13"/>
    </row>
    <row r="860" spans="31:35" ht="13.8">
      <c r="AE860" s="13"/>
      <c r="AF860" s="13"/>
      <c r="AG860" s="13"/>
      <c r="AH860" s="13"/>
      <c r="AI860" s="13"/>
    </row>
    <row r="861" spans="31:35" ht="13.8">
      <c r="AE861" s="13"/>
      <c r="AF861" s="13"/>
      <c r="AG861" s="13"/>
      <c r="AH861" s="13"/>
      <c r="AI861" s="13"/>
    </row>
    <row r="862" spans="31:35" ht="13.8">
      <c r="AE862" s="13"/>
      <c r="AF862" s="13"/>
      <c r="AG862" s="13"/>
      <c r="AH862" s="13"/>
      <c r="AI862" s="13"/>
    </row>
    <row r="863" spans="31:35" ht="13.8">
      <c r="AE863" s="13"/>
      <c r="AF863" s="13"/>
      <c r="AG863" s="13"/>
      <c r="AH863" s="13"/>
      <c r="AI863" s="13"/>
    </row>
    <row r="864" spans="31:35" ht="13.8">
      <c r="AE864" s="13"/>
      <c r="AF864" s="13"/>
      <c r="AG864" s="13"/>
      <c r="AH864" s="13"/>
      <c r="AI864" s="13"/>
    </row>
    <row r="865" spans="31:35" ht="13.8">
      <c r="AE865" s="13"/>
      <c r="AF865" s="13"/>
      <c r="AG865" s="13"/>
      <c r="AH865" s="13"/>
      <c r="AI865" s="13"/>
    </row>
    <row r="866" spans="31:35" ht="13.8">
      <c r="AE866" s="13"/>
      <c r="AF866" s="13"/>
      <c r="AG866" s="13"/>
      <c r="AH866" s="13"/>
      <c r="AI866" s="13"/>
    </row>
    <row r="867" spans="31:35" ht="13.8">
      <c r="AE867" s="13"/>
      <c r="AF867" s="13"/>
      <c r="AG867" s="13"/>
      <c r="AH867" s="13"/>
      <c r="AI867" s="13"/>
    </row>
    <row r="868" spans="31:35" ht="13.8">
      <c r="AE868" s="13"/>
      <c r="AF868" s="13"/>
      <c r="AG868" s="13"/>
      <c r="AH868" s="13"/>
      <c r="AI868" s="13"/>
    </row>
    <row r="869" spans="31:35" ht="13.8">
      <c r="AE869" s="13"/>
      <c r="AF869" s="13"/>
      <c r="AG869" s="13"/>
      <c r="AH869" s="13"/>
      <c r="AI869" s="13"/>
    </row>
    <row r="870" spans="31:35" ht="13.8">
      <c r="AE870" s="13"/>
      <c r="AF870" s="13"/>
      <c r="AG870" s="13"/>
      <c r="AH870" s="13"/>
      <c r="AI870" s="13"/>
    </row>
    <row r="871" spans="31:35" ht="13.8">
      <c r="AE871" s="13"/>
      <c r="AF871" s="13"/>
      <c r="AG871" s="13"/>
      <c r="AH871" s="13"/>
      <c r="AI871" s="13"/>
    </row>
    <row r="872" spans="31:35" ht="13.8">
      <c r="AE872" s="13"/>
      <c r="AF872" s="13"/>
      <c r="AG872" s="13"/>
      <c r="AH872" s="13"/>
      <c r="AI872" s="13"/>
    </row>
    <row r="873" spans="31:35" ht="13.8">
      <c r="AE873" s="13"/>
      <c r="AF873" s="13"/>
      <c r="AG873" s="13"/>
      <c r="AH873" s="13"/>
      <c r="AI873" s="13"/>
    </row>
    <row r="874" spans="31:35" ht="13.8">
      <c r="AE874" s="13"/>
      <c r="AF874" s="13"/>
      <c r="AG874" s="13"/>
      <c r="AH874" s="13"/>
      <c r="AI874" s="13"/>
    </row>
    <row r="875" spans="31:35" ht="13.8">
      <c r="AE875" s="13"/>
      <c r="AF875" s="13"/>
      <c r="AG875" s="13"/>
      <c r="AH875" s="13"/>
      <c r="AI875" s="13"/>
    </row>
    <row r="876" spans="31:35" ht="13.8">
      <c r="AE876" s="13"/>
      <c r="AF876" s="13"/>
      <c r="AG876" s="13"/>
      <c r="AH876" s="13"/>
      <c r="AI876" s="13"/>
    </row>
    <row r="877" spans="31:35" ht="13.8">
      <c r="AE877" s="13"/>
      <c r="AF877" s="13"/>
      <c r="AG877" s="13"/>
      <c r="AH877" s="13"/>
      <c r="AI877" s="13"/>
    </row>
    <row r="878" spans="31:35" ht="13.8">
      <c r="AE878" s="13"/>
      <c r="AF878" s="13"/>
      <c r="AG878" s="13"/>
      <c r="AH878" s="13"/>
      <c r="AI878" s="13"/>
    </row>
    <row r="879" spans="31:35" ht="13.8">
      <c r="AE879" s="13"/>
      <c r="AF879" s="13"/>
      <c r="AG879" s="13"/>
      <c r="AH879" s="13"/>
      <c r="AI879" s="13"/>
    </row>
    <row r="880" spans="31:35" ht="13.8">
      <c r="AE880" s="13"/>
      <c r="AF880" s="13"/>
      <c r="AG880" s="13"/>
      <c r="AH880" s="13"/>
      <c r="AI880" s="13"/>
    </row>
    <row r="881" spans="31:35" ht="13.8">
      <c r="AE881" s="13"/>
      <c r="AF881" s="13"/>
      <c r="AG881" s="13"/>
      <c r="AH881" s="13"/>
      <c r="AI881" s="13"/>
    </row>
    <row r="882" spans="31:35" ht="13.8">
      <c r="AE882" s="13"/>
      <c r="AF882" s="13"/>
      <c r="AG882" s="13"/>
      <c r="AH882" s="13"/>
      <c r="AI882" s="13"/>
    </row>
    <row r="883" spans="31:35" ht="13.8">
      <c r="AE883" s="13"/>
      <c r="AF883" s="13"/>
      <c r="AG883" s="13"/>
      <c r="AH883" s="13"/>
      <c r="AI883" s="13"/>
    </row>
    <row r="884" spans="31:35" ht="13.8">
      <c r="AE884" s="13"/>
      <c r="AF884" s="13"/>
      <c r="AG884" s="13"/>
      <c r="AH884" s="13"/>
      <c r="AI884" s="13"/>
    </row>
    <row r="885" spans="31:35" ht="13.8">
      <c r="AE885" s="13"/>
      <c r="AF885" s="13"/>
      <c r="AG885" s="13"/>
      <c r="AH885" s="13"/>
      <c r="AI885" s="13"/>
    </row>
    <row r="886" spans="31:35" ht="13.8">
      <c r="AE886" s="13"/>
      <c r="AF886" s="13"/>
      <c r="AG886" s="13"/>
      <c r="AH886" s="13"/>
      <c r="AI886" s="13"/>
    </row>
    <row r="887" spans="31:35" ht="13.8">
      <c r="AE887" s="13"/>
      <c r="AF887" s="13"/>
      <c r="AG887" s="13"/>
      <c r="AH887" s="13"/>
      <c r="AI887" s="13"/>
    </row>
    <row r="888" spans="31:35" ht="13.8">
      <c r="AE888" s="13"/>
      <c r="AF888" s="13"/>
      <c r="AG888" s="13"/>
      <c r="AH888" s="13"/>
      <c r="AI888" s="13"/>
    </row>
    <row r="889" spans="31:35" ht="13.8">
      <c r="AE889" s="13"/>
      <c r="AF889" s="13"/>
      <c r="AG889" s="13"/>
      <c r="AH889" s="13"/>
      <c r="AI889" s="13"/>
    </row>
    <row r="890" spans="31:35" ht="13.8">
      <c r="AE890" s="13"/>
      <c r="AF890" s="13"/>
      <c r="AG890" s="13"/>
      <c r="AH890" s="13"/>
      <c r="AI890" s="13"/>
    </row>
    <row r="891" spans="31:35" ht="13.8">
      <c r="AE891" s="13"/>
      <c r="AF891" s="13"/>
      <c r="AG891" s="13"/>
      <c r="AH891" s="13"/>
      <c r="AI891" s="13"/>
    </row>
    <row r="892" spans="31:35" ht="13.8">
      <c r="AE892" s="13"/>
      <c r="AF892" s="13"/>
      <c r="AG892" s="13"/>
      <c r="AH892" s="13"/>
      <c r="AI892" s="13"/>
    </row>
    <row r="893" spans="31:35" ht="13.8">
      <c r="AE893" s="13"/>
      <c r="AF893" s="13"/>
      <c r="AG893" s="13"/>
      <c r="AH893" s="13"/>
      <c r="AI893" s="13"/>
    </row>
    <row r="894" spans="31:35" ht="13.8">
      <c r="AE894" s="13"/>
      <c r="AF894" s="13"/>
      <c r="AG894" s="13"/>
      <c r="AH894" s="13"/>
      <c r="AI894" s="13"/>
    </row>
    <row r="895" spans="31:35" ht="13.8">
      <c r="AE895" s="13"/>
      <c r="AF895" s="13"/>
      <c r="AG895" s="13"/>
      <c r="AH895" s="13"/>
      <c r="AI895" s="13"/>
    </row>
    <row r="896" spans="31:35" ht="13.8">
      <c r="AE896" s="13"/>
      <c r="AF896" s="13"/>
      <c r="AG896" s="13"/>
      <c r="AH896" s="13"/>
      <c r="AI896" s="13"/>
    </row>
    <row r="897" spans="31:35" ht="13.8">
      <c r="AE897" s="13"/>
      <c r="AF897" s="13"/>
      <c r="AG897" s="13"/>
      <c r="AH897" s="13"/>
      <c r="AI897" s="13"/>
    </row>
    <row r="898" spans="31:35" ht="13.8">
      <c r="AE898" s="13"/>
      <c r="AF898" s="13"/>
      <c r="AG898" s="13"/>
      <c r="AH898" s="13"/>
      <c r="AI898" s="13"/>
    </row>
    <row r="899" spans="31:35" ht="13.8">
      <c r="AE899" s="13"/>
      <c r="AF899" s="13"/>
      <c r="AG899" s="13"/>
      <c r="AH899" s="13"/>
      <c r="AI899" s="13"/>
    </row>
    <row r="900" spans="31:35" ht="13.8">
      <c r="AE900" s="13"/>
      <c r="AF900" s="13"/>
      <c r="AG900" s="13"/>
      <c r="AH900" s="13"/>
      <c r="AI900" s="13"/>
    </row>
    <row r="901" spans="31:35" ht="13.8">
      <c r="AE901" s="13"/>
      <c r="AF901" s="13"/>
      <c r="AG901" s="13"/>
      <c r="AH901" s="13"/>
      <c r="AI901" s="13"/>
    </row>
    <row r="902" spans="31:35" ht="13.8">
      <c r="AE902" s="13"/>
      <c r="AF902" s="13"/>
      <c r="AG902" s="13"/>
      <c r="AH902" s="13"/>
      <c r="AI902" s="13"/>
    </row>
    <row r="903" spans="31:35" ht="13.8">
      <c r="AE903" s="13"/>
      <c r="AF903" s="13"/>
      <c r="AG903" s="13"/>
      <c r="AH903" s="13"/>
      <c r="AI903" s="13"/>
    </row>
    <row r="904" spans="31:35" ht="13.8">
      <c r="AE904" s="13"/>
      <c r="AF904" s="13"/>
      <c r="AG904" s="13"/>
      <c r="AH904" s="13"/>
      <c r="AI904" s="13"/>
    </row>
    <row r="905" spans="31:35" ht="13.8">
      <c r="AE905" s="13"/>
      <c r="AF905" s="13"/>
      <c r="AG905" s="13"/>
      <c r="AH905" s="13"/>
      <c r="AI905" s="13"/>
    </row>
    <row r="906" spans="31:35" ht="13.8">
      <c r="AE906" s="13"/>
      <c r="AF906" s="13"/>
      <c r="AG906" s="13"/>
      <c r="AH906" s="13"/>
      <c r="AI906" s="13"/>
    </row>
    <row r="907" spans="31:35" ht="13.8">
      <c r="AE907" s="13"/>
      <c r="AF907" s="13"/>
      <c r="AG907" s="13"/>
      <c r="AH907" s="13"/>
      <c r="AI907" s="13"/>
    </row>
    <row r="908" spans="31:35" ht="13.8">
      <c r="AE908" s="13"/>
      <c r="AF908" s="13"/>
      <c r="AG908" s="13"/>
      <c r="AH908" s="13"/>
      <c r="AI908" s="13"/>
    </row>
    <row r="909" spans="31:35" ht="13.8">
      <c r="AE909" s="13"/>
      <c r="AF909" s="13"/>
      <c r="AG909" s="13"/>
      <c r="AH909" s="13"/>
      <c r="AI909" s="13"/>
    </row>
    <row r="910" spans="31:35" ht="13.8">
      <c r="AE910" s="13"/>
      <c r="AF910" s="13"/>
      <c r="AG910" s="13"/>
      <c r="AH910" s="13"/>
      <c r="AI910" s="13"/>
    </row>
    <row r="911" spans="31:35" ht="13.8">
      <c r="AE911" s="13"/>
      <c r="AF911" s="13"/>
      <c r="AG911" s="13"/>
      <c r="AH911" s="13"/>
      <c r="AI911" s="13"/>
    </row>
    <row r="912" spans="31:35" ht="13.8">
      <c r="AE912" s="13"/>
      <c r="AF912" s="13"/>
      <c r="AG912" s="13"/>
      <c r="AH912" s="13"/>
      <c r="AI912" s="13"/>
    </row>
    <row r="913" spans="31:35" ht="13.8">
      <c r="AE913" s="13"/>
      <c r="AF913" s="13"/>
      <c r="AG913" s="13"/>
      <c r="AH913" s="13"/>
      <c r="AI913" s="13"/>
    </row>
    <row r="914" spans="31:35" ht="13.8">
      <c r="AE914" s="13"/>
      <c r="AF914" s="13"/>
      <c r="AG914" s="13"/>
      <c r="AH914" s="13"/>
      <c r="AI914" s="13"/>
    </row>
    <row r="915" spans="31:35" ht="13.8">
      <c r="AE915" s="13"/>
      <c r="AF915" s="13"/>
      <c r="AG915" s="13"/>
      <c r="AH915" s="13"/>
      <c r="AI915" s="13"/>
    </row>
    <row r="916" spans="31:35" ht="13.8">
      <c r="AE916" s="13"/>
      <c r="AF916" s="13"/>
      <c r="AG916" s="13"/>
      <c r="AH916" s="13"/>
      <c r="AI916" s="13"/>
    </row>
    <row r="917" spans="31:35" ht="13.8">
      <c r="AE917" s="13"/>
      <c r="AF917" s="13"/>
      <c r="AG917" s="13"/>
      <c r="AH917" s="13"/>
      <c r="AI917" s="13"/>
    </row>
    <row r="918" spans="31:35" ht="13.8">
      <c r="AE918" s="13"/>
      <c r="AF918" s="13"/>
      <c r="AG918" s="13"/>
      <c r="AH918" s="13"/>
      <c r="AI918" s="13"/>
    </row>
    <row r="919" spans="31:35" ht="13.8">
      <c r="AE919" s="13"/>
      <c r="AF919" s="13"/>
      <c r="AG919" s="13"/>
      <c r="AH919" s="13"/>
      <c r="AI919" s="13"/>
    </row>
    <row r="920" spans="31:35" ht="13.8">
      <c r="AE920" s="13"/>
      <c r="AF920" s="13"/>
      <c r="AG920" s="13"/>
      <c r="AH920" s="13"/>
      <c r="AI920" s="13"/>
    </row>
    <row r="921" spans="31:35" ht="13.8">
      <c r="AE921" s="13"/>
      <c r="AF921" s="13"/>
      <c r="AG921" s="13"/>
      <c r="AH921" s="13"/>
      <c r="AI921" s="13"/>
    </row>
    <row r="922" spans="31:35" ht="13.8">
      <c r="AE922" s="13"/>
      <c r="AF922" s="13"/>
      <c r="AG922" s="13"/>
      <c r="AH922" s="13"/>
      <c r="AI922" s="13"/>
    </row>
    <row r="923" spans="31:35" ht="13.8">
      <c r="AE923" s="13"/>
      <c r="AF923" s="13"/>
      <c r="AG923" s="13"/>
      <c r="AH923" s="13"/>
      <c r="AI923" s="13"/>
    </row>
    <row r="924" spans="31:35" ht="13.8">
      <c r="AE924" s="13"/>
      <c r="AF924" s="13"/>
      <c r="AG924" s="13"/>
      <c r="AH924" s="13"/>
      <c r="AI924" s="13"/>
    </row>
    <row r="925" spans="31:35" ht="13.8">
      <c r="AE925" s="13"/>
      <c r="AF925" s="13"/>
      <c r="AG925" s="13"/>
      <c r="AH925" s="13"/>
      <c r="AI925" s="13"/>
    </row>
    <row r="926" spans="31:35" ht="13.8">
      <c r="AE926" s="13"/>
      <c r="AF926" s="13"/>
      <c r="AG926" s="13"/>
      <c r="AH926" s="13"/>
      <c r="AI926" s="13"/>
    </row>
    <row r="927" spans="31:35" ht="13.8">
      <c r="AE927" s="13"/>
      <c r="AF927" s="13"/>
      <c r="AG927" s="13"/>
      <c r="AH927" s="13"/>
      <c r="AI927" s="13"/>
    </row>
    <row r="928" spans="31:35" ht="13.8">
      <c r="AE928" s="13"/>
      <c r="AF928" s="13"/>
      <c r="AG928" s="13"/>
      <c r="AH928" s="13"/>
      <c r="AI928" s="13"/>
    </row>
    <row r="929" spans="31:35" ht="13.8">
      <c r="AE929" s="13"/>
      <c r="AF929" s="13"/>
      <c r="AG929" s="13"/>
      <c r="AH929" s="13"/>
      <c r="AI929" s="13"/>
    </row>
    <row r="930" spans="31:35" ht="13.8">
      <c r="AE930" s="13"/>
      <c r="AF930" s="13"/>
      <c r="AG930" s="13"/>
      <c r="AH930" s="13"/>
      <c r="AI930" s="13"/>
    </row>
    <row r="931" spans="31:35" ht="13.8">
      <c r="AE931" s="13"/>
      <c r="AF931" s="13"/>
      <c r="AG931" s="13"/>
      <c r="AH931" s="13"/>
      <c r="AI931" s="13"/>
    </row>
    <row r="932" spans="31:35" ht="13.8">
      <c r="AE932" s="13"/>
      <c r="AF932" s="13"/>
      <c r="AG932" s="13"/>
      <c r="AH932" s="13"/>
      <c r="AI932" s="13"/>
    </row>
    <row r="933" spans="31:35" ht="13.8">
      <c r="AE933" s="13"/>
      <c r="AF933" s="13"/>
      <c r="AG933" s="13"/>
      <c r="AH933" s="13"/>
      <c r="AI933" s="13"/>
    </row>
    <row r="934" spans="31:35" ht="13.8">
      <c r="AE934" s="13"/>
      <c r="AF934" s="13"/>
      <c r="AG934" s="13"/>
      <c r="AH934" s="13"/>
      <c r="AI934" s="13"/>
    </row>
    <row r="935" spans="31:35" ht="13.8">
      <c r="AE935" s="13"/>
      <c r="AF935" s="13"/>
      <c r="AG935" s="13"/>
      <c r="AH935" s="13"/>
      <c r="AI935" s="13"/>
    </row>
    <row r="936" spans="31:35" ht="13.8">
      <c r="AE936" s="13"/>
      <c r="AF936" s="13"/>
      <c r="AG936" s="13"/>
      <c r="AH936" s="13"/>
      <c r="AI936" s="13"/>
    </row>
    <row r="937" spans="31:35" ht="13.8">
      <c r="AE937" s="13"/>
      <c r="AF937" s="13"/>
      <c r="AG937" s="13"/>
      <c r="AH937" s="13"/>
      <c r="AI937" s="13"/>
    </row>
    <row r="938" spans="31:35" ht="13.8">
      <c r="AE938" s="13"/>
      <c r="AF938" s="13"/>
      <c r="AG938" s="13"/>
      <c r="AH938" s="13"/>
      <c r="AI938" s="13"/>
    </row>
    <row r="939" spans="31:35" ht="13.8">
      <c r="AE939" s="13"/>
      <c r="AF939" s="13"/>
      <c r="AG939" s="13"/>
      <c r="AH939" s="13"/>
      <c r="AI939" s="13"/>
    </row>
    <row r="940" spans="31:35" ht="13.8">
      <c r="AE940" s="13"/>
      <c r="AF940" s="13"/>
      <c r="AG940" s="13"/>
      <c r="AH940" s="13"/>
      <c r="AI940" s="13"/>
    </row>
    <row r="941" spans="31:35" ht="13.8">
      <c r="AE941" s="13"/>
      <c r="AF941" s="13"/>
      <c r="AG941" s="13"/>
      <c r="AH941" s="13"/>
      <c r="AI941" s="13"/>
    </row>
    <row r="942" spans="31:35" ht="13.8">
      <c r="AE942" s="13"/>
      <c r="AF942" s="13"/>
      <c r="AG942" s="13"/>
      <c r="AH942" s="13"/>
      <c r="AI942" s="13"/>
    </row>
    <row r="943" spans="31:35" ht="13.8">
      <c r="AE943" s="13"/>
      <c r="AF943" s="13"/>
      <c r="AG943" s="13"/>
      <c r="AH943" s="13"/>
      <c r="AI943" s="13"/>
    </row>
    <row r="944" spans="31:35" ht="13.8">
      <c r="AE944" s="13"/>
      <c r="AF944" s="13"/>
      <c r="AG944" s="13"/>
      <c r="AH944" s="13"/>
      <c r="AI944" s="13"/>
    </row>
    <row r="945" spans="31:35" ht="13.8">
      <c r="AE945" s="13"/>
      <c r="AF945" s="13"/>
      <c r="AG945" s="13"/>
      <c r="AH945" s="13"/>
      <c r="AI945" s="13"/>
    </row>
    <row r="946" spans="31:35" ht="13.8">
      <c r="AE946" s="13"/>
      <c r="AF946" s="13"/>
      <c r="AG946" s="13"/>
      <c r="AH946" s="13"/>
      <c r="AI946" s="13"/>
    </row>
    <row r="947" spans="31:35" ht="13.8">
      <c r="AE947" s="13"/>
      <c r="AF947" s="13"/>
      <c r="AG947" s="13"/>
      <c r="AH947" s="13"/>
      <c r="AI947" s="13"/>
    </row>
    <row r="948" spans="31:35" ht="13.8">
      <c r="AE948" s="13"/>
      <c r="AF948" s="13"/>
      <c r="AG948" s="13"/>
      <c r="AH948" s="13"/>
      <c r="AI948" s="13"/>
    </row>
    <row r="949" spans="31:35" ht="13.8">
      <c r="AE949" s="13"/>
      <c r="AF949" s="13"/>
      <c r="AG949" s="13"/>
      <c r="AH949" s="13"/>
      <c r="AI949" s="13"/>
    </row>
    <row r="950" spans="31:35" ht="13.8">
      <c r="AE950" s="13"/>
      <c r="AF950" s="13"/>
      <c r="AG950" s="13"/>
      <c r="AH950" s="13"/>
      <c r="AI950" s="13"/>
    </row>
    <row r="951" spans="31:35" ht="13.8">
      <c r="AE951" s="13"/>
      <c r="AF951" s="13"/>
      <c r="AG951" s="13"/>
      <c r="AH951" s="13"/>
      <c r="AI951" s="13"/>
    </row>
    <row r="952" spans="31:35" ht="13.8">
      <c r="AE952" s="13"/>
      <c r="AF952" s="13"/>
      <c r="AG952" s="13"/>
      <c r="AH952" s="13"/>
      <c r="AI952" s="13"/>
    </row>
    <row r="953" spans="31:35" ht="13.8">
      <c r="AE953" s="13"/>
      <c r="AF953" s="13"/>
      <c r="AG953" s="13"/>
      <c r="AH953" s="13"/>
      <c r="AI953" s="13"/>
    </row>
    <row r="954" spans="31:35" ht="13.8">
      <c r="AE954" s="13"/>
      <c r="AF954" s="13"/>
      <c r="AG954" s="13"/>
      <c r="AH954" s="13"/>
      <c r="AI954" s="13"/>
    </row>
    <row r="955" spans="31:35" ht="13.8">
      <c r="AE955" s="13"/>
      <c r="AF955" s="13"/>
      <c r="AG955" s="13"/>
      <c r="AH955" s="13"/>
      <c r="AI955" s="13"/>
    </row>
    <row r="956" spans="31:35" ht="13.8">
      <c r="AE956" s="13"/>
      <c r="AF956" s="13"/>
      <c r="AG956" s="13"/>
      <c r="AH956" s="13"/>
      <c r="AI956" s="13"/>
    </row>
    <row r="957" spans="31:35" ht="13.8">
      <c r="AE957" s="13"/>
      <c r="AF957" s="13"/>
      <c r="AG957" s="13"/>
      <c r="AH957" s="13"/>
      <c r="AI957" s="13"/>
    </row>
    <row r="958" spans="31:35" ht="13.8">
      <c r="AE958" s="13"/>
      <c r="AF958" s="13"/>
      <c r="AG958" s="13"/>
      <c r="AH958" s="13"/>
      <c r="AI958" s="13"/>
    </row>
    <row r="959" spans="31:35" ht="13.8">
      <c r="AE959" s="13"/>
      <c r="AF959" s="13"/>
      <c r="AG959" s="13"/>
      <c r="AH959" s="13"/>
      <c r="AI959" s="13"/>
    </row>
    <row r="960" spans="31:35" ht="13.8">
      <c r="AE960" s="13"/>
      <c r="AF960" s="13"/>
      <c r="AG960" s="13"/>
      <c r="AH960" s="13"/>
      <c r="AI960" s="13"/>
    </row>
    <row r="961" spans="31:35" ht="13.8">
      <c r="AE961" s="13"/>
      <c r="AF961" s="13"/>
      <c r="AG961" s="13"/>
      <c r="AH961" s="13"/>
      <c r="AI961" s="13"/>
    </row>
    <row r="962" spans="31:35" ht="13.8">
      <c r="AE962" s="13"/>
      <c r="AF962" s="13"/>
      <c r="AG962" s="13"/>
      <c r="AH962" s="13"/>
      <c r="AI962" s="13"/>
    </row>
    <row r="963" spans="31:35" ht="13.8">
      <c r="AE963" s="13"/>
      <c r="AF963" s="13"/>
      <c r="AG963" s="13"/>
      <c r="AH963" s="13"/>
      <c r="AI963" s="13"/>
    </row>
    <row r="964" spans="31:35" ht="13.8">
      <c r="AE964" s="13"/>
      <c r="AF964" s="13"/>
      <c r="AG964" s="13"/>
      <c r="AH964" s="13"/>
      <c r="AI964" s="13"/>
    </row>
    <row r="965" spans="31:35" ht="13.8">
      <c r="AE965" s="13"/>
      <c r="AF965" s="13"/>
      <c r="AG965" s="13"/>
      <c r="AH965" s="13"/>
      <c r="AI965" s="13"/>
    </row>
    <row r="966" spans="31:35" ht="13.8">
      <c r="AE966" s="13"/>
      <c r="AF966" s="13"/>
      <c r="AG966" s="13"/>
      <c r="AH966" s="13"/>
      <c r="AI966" s="13"/>
    </row>
    <row r="967" spans="31:35" ht="13.8">
      <c r="AE967" s="13"/>
      <c r="AF967" s="13"/>
      <c r="AG967" s="13"/>
      <c r="AH967" s="13"/>
      <c r="AI967" s="13"/>
    </row>
    <row r="968" spans="31:35" ht="13.8">
      <c r="AE968" s="13"/>
      <c r="AF968" s="13"/>
      <c r="AG968" s="13"/>
      <c r="AH968" s="13"/>
      <c r="AI968" s="13"/>
    </row>
    <row r="969" spans="31:35" ht="13.8">
      <c r="AE969" s="13"/>
      <c r="AF969" s="13"/>
      <c r="AG969" s="13"/>
      <c r="AH969" s="13"/>
      <c r="AI969" s="13"/>
    </row>
    <row r="970" spans="31:35" ht="13.8">
      <c r="AE970" s="13"/>
      <c r="AF970" s="13"/>
      <c r="AG970" s="13"/>
      <c r="AH970" s="13"/>
      <c r="AI970" s="13"/>
    </row>
    <row r="971" spans="31:35" ht="13.8">
      <c r="AE971" s="13"/>
      <c r="AF971" s="13"/>
      <c r="AG971" s="13"/>
      <c r="AH971" s="13"/>
      <c r="AI971" s="13"/>
    </row>
    <row r="972" spans="31:35" ht="13.8">
      <c r="AE972" s="13"/>
      <c r="AF972" s="13"/>
      <c r="AG972" s="13"/>
      <c r="AH972" s="13"/>
      <c r="AI972" s="13"/>
    </row>
    <row r="973" spans="31:35" ht="13.8">
      <c r="AE973" s="13"/>
      <c r="AF973" s="13"/>
      <c r="AG973" s="13"/>
      <c r="AH973" s="13"/>
      <c r="AI973" s="13"/>
    </row>
    <row r="974" spans="31:35" ht="13.8">
      <c r="AE974" s="13"/>
      <c r="AF974" s="13"/>
      <c r="AG974" s="13"/>
      <c r="AH974" s="13"/>
      <c r="AI974" s="13"/>
    </row>
    <row r="975" spans="31:35" ht="13.8">
      <c r="AE975" s="13"/>
      <c r="AF975" s="13"/>
      <c r="AG975" s="13"/>
      <c r="AH975" s="13"/>
      <c r="AI975" s="13"/>
    </row>
    <row r="976" spans="31:35" ht="13.8">
      <c r="AE976" s="13"/>
      <c r="AF976" s="13"/>
      <c r="AG976" s="13"/>
      <c r="AH976" s="13"/>
      <c r="AI976" s="13"/>
    </row>
    <row r="977" spans="31:35" ht="13.8">
      <c r="AE977" s="13"/>
      <c r="AF977" s="13"/>
      <c r="AG977" s="13"/>
      <c r="AH977" s="13"/>
      <c r="AI977" s="13"/>
    </row>
    <row r="978" spans="31:35" ht="13.8">
      <c r="AE978" s="13"/>
      <c r="AF978" s="13"/>
      <c r="AG978" s="13"/>
      <c r="AH978" s="13"/>
      <c r="AI978" s="13"/>
    </row>
    <row r="979" spans="31:35" ht="13.8">
      <c r="AE979" s="13"/>
      <c r="AF979" s="13"/>
      <c r="AG979" s="13"/>
      <c r="AH979" s="13"/>
      <c r="AI979" s="13"/>
    </row>
    <row r="980" spans="31:35" ht="13.8">
      <c r="AE980" s="13"/>
      <c r="AF980" s="13"/>
      <c r="AG980" s="13"/>
      <c r="AH980" s="13"/>
      <c r="AI980" s="13"/>
    </row>
    <row r="981" spans="31:35" ht="13.8">
      <c r="AE981" s="13"/>
      <c r="AF981" s="13"/>
      <c r="AG981" s="13"/>
      <c r="AH981" s="13"/>
      <c r="AI981" s="13"/>
    </row>
    <row r="982" spans="31:35" ht="13.8">
      <c r="AE982" s="13"/>
      <c r="AF982" s="13"/>
      <c r="AG982" s="13"/>
      <c r="AH982" s="13"/>
      <c r="AI982" s="13"/>
    </row>
    <row r="983" spans="31:35" ht="13.8">
      <c r="AE983" s="13"/>
      <c r="AF983" s="13"/>
      <c r="AG983" s="13"/>
      <c r="AH983" s="13"/>
      <c r="AI983" s="13"/>
    </row>
    <row r="984" spans="31:35" ht="13.8">
      <c r="AE984" s="13"/>
      <c r="AF984" s="13"/>
      <c r="AG984" s="13"/>
      <c r="AH984" s="13"/>
      <c r="AI984" s="13"/>
    </row>
    <row r="985" spans="31:35" ht="13.8">
      <c r="AE985" s="13"/>
      <c r="AF985" s="13"/>
      <c r="AG985" s="13"/>
      <c r="AH985" s="13"/>
      <c r="AI985" s="13"/>
    </row>
    <row r="986" spans="31:35" ht="13.8">
      <c r="AE986" s="13"/>
      <c r="AF986" s="13"/>
      <c r="AG986" s="13"/>
      <c r="AH986" s="13"/>
      <c r="AI986" s="13"/>
    </row>
    <row r="987" spans="31:35" ht="13.8">
      <c r="AE987" s="13"/>
      <c r="AF987" s="13"/>
      <c r="AG987" s="13"/>
      <c r="AH987" s="13"/>
      <c r="AI987" s="13"/>
    </row>
    <row r="988" spans="31:35" ht="13.8">
      <c r="AE988" s="13"/>
      <c r="AF988" s="13"/>
      <c r="AG988" s="13"/>
      <c r="AH988" s="13"/>
      <c r="AI988" s="13"/>
    </row>
    <row r="989" spans="31:35" ht="13.8">
      <c r="AE989" s="13"/>
      <c r="AF989" s="13"/>
      <c r="AG989" s="13"/>
      <c r="AH989" s="13"/>
      <c r="AI989" s="13"/>
    </row>
    <row r="990" spans="31:35" ht="13.8">
      <c r="AE990" s="13"/>
      <c r="AF990" s="13"/>
      <c r="AG990" s="13"/>
      <c r="AH990" s="13"/>
      <c r="AI990" s="13"/>
    </row>
    <row r="991" spans="31:35" ht="13.8">
      <c r="AE991" s="13"/>
      <c r="AF991" s="13"/>
      <c r="AG991" s="13"/>
      <c r="AH991" s="13"/>
      <c r="AI991" s="13"/>
    </row>
    <row r="992" spans="31:35" ht="13.8">
      <c r="AE992" s="13"/>
      <c r="AF992" s="13"/>
      <c r="AG992" s="13"/>
      <c r="AH992" s="13"/>
      <c r="AI992" s="13"/>
    </row>
    <row r="993" spans="31:35" ht="13.8">
      <c r="AE993" s="13"/>
      <c r="AF993" s="13"/>
      <c r="AG993" s="13"/>
      <c r="AH993" s="13"/>
      <c r="AI993" s="13"/>
    </row>
    <row r="994" spans="31:35" ht="13.8">
      <c r="AE994" s="13"/>
      <c r="AF994" s="13"/>
      <c r="AG994" s="13"/>
      <c r="AH994" s="13"/>
      <c r="AI994" s="13"/>
    </row>
    <row r="995" spans="31:35" ht="13.8">
      <c r="AE995" s="13"/>
      <c r="AF995" s="13"/>
      <c r="AG995" s="13"/>
      <c r="AH995" s="13"/>
      <c r="AI995" s="13"/>
    </row>
    <row r="996" spans="31:35" ht="13.8">
      <c r="AE996" s="13"/>
      <c r="AF996" s="13"/>
      <c r="AG996" s="13"/>
      <c r="AH996" s="13"/>
      <c r="AI996" s="13"/>
    </row>
    <row r="997" spans="31:35" ht="13.8">
      <c r="AE997" s="13"/>
      <c r="AF997" s="13"/>
      <c r="AG997" s="13"/>
      <c r="AH997" s="13"/>
      <c r="AI997" s="13"/>
    </row>
    <row r="998" spans="31:35" ht="13.8">
      <c r="AE998" s="13"/>
      <c r="AF998" s="13"/>
      <c r="AG998" s="13"/>
      <c r="AH998" s="13"/>
      <c r="AI998" s="13"/>
    </row>
    <row r="999" spans="31:35" ht="13.8">
      <c r="AE999" s="13"/>
      <c r="AF999" s="13"/>
      <c r="AG999" s="13"/>
      <c r="AH999" s="13"/>
      <c r="AI999" s="13"/>
    </row>
    <row r="1000" spans="31:35" ht="13.8">
      <c r="AE1000" s="13"/>
      <c r="AF1000" s="13"/>
      <c r="AG1000" s="13"/>
      <c r="AH1000" s="13"/>
      <c r="AI1000" s="13"/>
    </row>
  </sheetData>
  <autoFilter ref="A1:U1000" xr:uid="{00000000-0009-0000-0000-00000E000000}"/>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R1000"/>
  <sheetViews>
    <sheetView topLeftCell="Z133" workbookViewId="0">
      <selection activeCell="AK152" sqref="AK152"/>
    </sheetView>
  </sheetViews>
  <sheetFormatPr defaultColWidth="14.44140625" defaultRowHeight="15.75" customHeight="1"/>
  <cols>
    <col min="1" max="1" width="66.109375" customWidth="1"/>
    <col min="2" max="2" width="7.33203125" customWidth="1"/>
    <col min="3" max="3" width="16.33203125" hidden="1" customWidth="1"/>
    <col min="4" max="4" width="13.44140625" customWidth="1"/>
    <col min="5" max="10" width="81.109375" hidden="1" customWidth="1"/>
    <col min="11" max="11" width="13.6640625" hidden="1" customWidth="1"/>
    <col min="12" max="12" width="53.5546875" hidden="1" customWidth="1"/>
    <col min="13" max="13" width="72.109375" hidden="1" customWidth="1"/>
    <col min="14" max="14" width="78.88671875" hidden="1" customWidth="1"/>
    <col min="15" max="15" width="74.33203125" hidden="1" customWidth="1"/>
    <col min="16" max="16" width="81.109375" hidden="1" customWidth="1"/>
    <col min="17" max="17" width="59.88671875" hidden="1" customWidth="1"/>
    <col min="18" max="18" width="73.6640625" hidden="1" customWidth="1"/>
    <col min="19" max="19" width="81.109375" hidden="1" customWidth="1"/>
    <col min="20" max="20" width="70.33203125" hidden="1" customWidth="1"/>
    <col min="21" max="21" width="81.109375" hidden="1" customWidth="1"/>
    <col min="22" max="22" width="37.44140625" hidden="1" customWidth="1"/>
    <col min="23" max="23" width="55.6640625" hidden="1" customWidth="1"/>
    <col min="24" max="25" width="81.109375" hidden="1" customWidth="1"/>
    <col min="26" max="26" width="4.44140625" customWidth="1"/>
    <col min="27" max="27" width="60.44140625" customWidth="1"/>
    <col min="28" max="32" width="8.6640625" customWidth="1"/>
    <col min="33" max="33" width="10.109375" customWidth="1"/>
    <col min="34" max="35" width="8.6640625" customWidth="1"/>
    <col min="36" max="36" width="60.44140625" customWidth="1"/>
    <col min="37" max="37" width="7.5546875" customWidth="1"/>
    <col min="38" max="38" width="7.44140625" customWidth="1"/>
    <col min="39" max="39" width="7.109375" customWidth="1"/>
    <col min="40" max="40" width="7.33203125" customWidth="1"/>
    <col min="41" max="41" width="7.109375" customWidth="1"/>
    <col min="42" max="42" width="9.33203125" customWidth="1"/>
    <col min="43" max="44" width="8.6640625" customWidth="1"/>
  </cols>
  <sheetData>
    <row r="1" spans="1:26" ht="13.8" hidden="1">
      <c r="A1" s="148" t="s">
        <v>7</v>
      </c>
      <c r="B1" s="148" t="s">
        <v>303</v>
      </c>
      <c r="C1" s="148" t="s">
        <v>400</v>
      </c>
      <c r="D1" s="148" t="s">
        <v>401</v>
      </c>
      <c r="E1" s="148" t="s">
        <v>402</v>
      </c>
      <c r="F1" s="148" t="s">
        <v>403</v>
      </c>
      <c r="G1" s="148" t="s">
        <v>404</v>
      </c>
      <c r="H1" s="148" t="s">
        <v>405</v>
      </c>
      <c r="I1" s="148" t="s">
        <v>406</v>
      </c>
      <c r="J1" s="148" t="s">
        <v>407</v>
      </c>
      <c r="K1" s="148" t="s">
        <v>408</v>
      </c>
      <c r="L1" s="148" t="s">
        <v>409</v>
      </c>
      <c r="M1" s="148" t="s">
        <v>410</v>
      </c>
      <c r="N1" s="148" t="s">
        <v>411</v>
      </c>
      <c r="O1" s="148" t="s">
        <v>412</v>
      </c>
      <c r="P1" s="148" t="s">
        <v>413</v>
      </c>
      <c r="Q1" s="148" t="s">
        <v>414</v>
      </c>
      <c r="R1" s="148" t="s">
        <v>415</v>
      </c>
      <c r="S1" s="148" t="s">
        <v>416</v>
      </c>
      <c r="T1" s="148" t="s">
        <v>417</v>
      </c>
      <c r="U1" s="148" t="s">
        <v>418</v>
      </c>
      <c r="V1" s="148" t="s">
        <v>419</v>
      </c>
      <c r="W1" s="148" t="s">
        <v>420</v>
      </c>
      <c r="X1" s="148" t="s">
        <v>421</v>
      </c>
      <c r="Y1" s="148" t="s">
        <v>422</v>
      </c>
      <c r="Z1" s="192"/>
    </row>
    <row r="2" spans="1:26" ht="14.4" hidden="1">
      <c r="A2" s="126" t="s">
        <v>1</v>
      </c>
      <c r="B2" s="127">
        <v>2016</v>
      </c>
      <c r="C2" s="126" t="s">
        <v>423</v>
      </c>
      <c r="D2" s="126" t="s">
        <v>424</v>
      </c>
      <c r="E2" s="126" t="s">
        <v>425</v>
      </c>
      <c r="F2" s="126" t="s">
        <v>360</v>
      </c>
      <c r="G2" s="126" t="s">
        <v>426</v>
      </c>
      <c r="H2" s="126" t="s">
        <v>427</v>
      </c>
      <c r="I2" s="126" t="s">
        <v>428</v>
      </c>
      <c r="J2" s="126" t="s">
        <v>429</v>
      </c>
      <c r="K2" s="126"/>
      <c r="L2" s="126"/>
      <c r="M2" s="126"/>
      <c r="N2" s="126"/>
      <c r="O2" s="126"/>
      <c r="P2" s="126"/>
      <c r="Q2" s="127"/>
      <c r="R2" s="127"/>
      <c r="S2" s="127"/>
      <c r="T2" s="126"/>
      <c r="U2" s="126"/>
      <c r="V2" s="126"/>
      <c r="W2" s="126"/>
      <c r="X2" s="126"/>
      <c r="Y2" s="126"/>
      <c r="Z2" s="193"/>
    </row>
    <row r="3" spans="1:26" ht="14.4" hidden="1">
      <c r="A3" s="130" t="s">
        <v>1</v>
      </c>
      <c r="B3" s="131">
        <v>2016</v>
      </c>
      <c r="C3" s="130" t="s">
        <v>430</v>
      </c>
      <c r="D3" s="130" t="s">
        <v>431</v>
      </c>
      <c r="E3" s="130" t="s">
        <v>429</v>
      </c>
      <c r="F3" s="130" t="s">
        <v>432</v>
      </c>
      <c r="G3" s="130" t="s">
        <v>433</v>
      </c>
      <c r="H3" s="130" t="s">
        <v>434</v>
      </c>
      <c r="I3" s="130" t="s">
        <v>435</v>
      </c>
      <c r="J3" s="130" t="s">
        <v>429</v>
      </c>
      <c r="K3" s="130"/>
      <c r="L3" s="130"/>
      <c r="M3" s="130"/>
      <c r="N3" s="130"/>
      <c r="O3" s="130"/>
      <c r="P3" s="130"/>
      <c r="Q3" s="131"/>
      <c r="R3" s="131"/>
      <c r="S3" s="131"/>
      <c r="T3" s="130"/>
      <c r="U3" s="130"/>
      <c r="V3" s="130"/>
      <c r="W3" s="130"/>
      <c r="X3" s="130"/>
      <c r="Y3" s="130"/>
      <c r="Z3" s="193"/>
    </row>
    <row r="4" spans="1:26" ht="14.4" hidden="1">
      <c r="A4" s="126" t="s">
        <v>1</v>
      </c>
      <c r="B4" s="127">
        <v>2016</v>
      </c>
      <c r="C4" s="126" t="s">
        <v>436</v>
      </c>
      <c r="D4" s="126" t="s">
        <v>437</v>
      </c>
      <c r="E4" s="126" t="s">
        <v>438</v>
      </c>
      <c r="F4" s="126" t="s">
        <v>439</v>
      </c>
      <c r="G4" s="126" t="s">
        <v>440</v>
      </c>
      <c r="H4" s="126" t="s">
        <v>441</v>
      </c>
      <c r="I4" s="126" t="s">
        <v>442</v>
      </c>
      <c r="J4" s="126" t="s">
        <v>443</v>
      </c>
      <c r="K4" s="126" t="s">
        <v>444</v>
      </c>
      <c r="L4" s="126"/>
      <c r="M4" s="126"/>
      <c r="N4" s="126"/>
      <c r="O4" s="126"/>
      <c r="P4" s="126"/>
      <c r="Q4" s="127"/>
      <c r="R4" s="127"/>
      <c r="S4" s="127"/>
      <c r="T4" s="126"/>
      <c r="U4" s="126"/>
      <c r="V4" s="126"/>
      <c r="W4" s="126"/>
      <c r="X4" s="126"/>
      <c r="Y4" s="126"/>
      <c r="Z4" s="193"/>
    </row>
    <row r="5" spans="1:26" ht="14.4" hidden="1">
      <c r="A5" s="130" t="s">
        <v>1</v>
      </c>
      <c r="B5" s="131">
        <v>2016</v>
      </c>
      <c r="C5" s="130" t="s">
        <v>436</v>
      </c>
      <c r="D5" s="130" t="s">
        <v>437</v>
      </c>
      <c r="E5" s="130" t="s">
        <v>438</v>
      </c>
      <c r="F5" s="130" t="s">
        <v>439</v>
      </c>
      <c r="G5" s="130" t="s">
        <v>445</v>
      </c>
      <c r="H5" s="130" t="s">
        <v>446</v>
      </c>
      <c r="I5" s="130" t="s">
        <v>447</v>
      </c>
      <c r="J5" s="130" t="s">
        <v>443</v>
      </c>
      <c r="K5" s="130" t="s">
        <v>448</v>
      </c>
      <c r="L5" s="130"/>
      <c r="M5" s="130"/>
      <c r="N5" s="130"/>
      <c r="O5" s="130"/>
      <c r="P5" s="130"/>
      <c r="Q5" s="131"/>
      <c r="R5" s="131"/>
      <c r="S5" s="131"/>
      <c r="T5" s="130"/>
      <c r="U5" s="130"/>
      <c r="V5" s="130"/>
      <c r="W5" s="130"/>
      <c r="X5" s="130"/>
      <c r="Y5" s="130"/>
      <c r="Z5" s="193"/>
    </row>
    <row r="6" spans="1:26" ht="14.4" hidden="1">
      <c r="A6" s="126" t="s">
        <v>97</v>
      </c>
      <c r="B6" s="127">
        <v>2016</v>
      </c>
      <c r="C6" s="126" t="s">
        <v>449</v>
      </c>
      <c r="D6" s="126" t="s">
        <v>450</v>
      </c>
      <c r="E6" s="126" t="s">
        <v>451</v>
      </c>
      <c r="F6" s="126" t="s">
        <v>452</v>
      </c>
      <c r="G6" s="126" t="s">
        <v>453</v>
      </c>
      <c r="H6" s="126" t="s">
        <v>454</v>
      </c>
      <c r="I6" s="126" t="s">
        <v>455</v>
      </c>
      <c r="J6" s="126" t="s">
        <v>456</v>
      </c>
      <c r="K6" s="126"/>
      <c r="L6" s="126"/>
      <c r="M6" s="126"/>
      <c r="N6" s="126"/>
      <c r="O6" s="126"/>
      <c r="P6" s="126"/>
      <c r="Q6" s="127"/>
      <c r="R6" s="127"/>
      <c r="S6" s="127"/>
      <c r="T6" s="126"/>
      <c r="U6" s="126"/>
      <c r="V6" s="126"/>
      <c r="W6" s="126"/>
      <c r="X6" s="126"/>
      <c r="Y6" s="126"/>
      <c r="Z6" s="193"/>
    </row>
    <row r="7" spans="1:26" ht="14.4" hidden="1">
      <c r="A7" s="130" t="s">
        <v>99</v>
      </c>
      <c r="B7" s="131">
        <v>2016</v>
      </c>
      <c r="C7" s="130" t="s">
        <v>457</v>
      </c>
      <c r="D7" s="130" t="s">
        <v>458</v>
      </c>
      <c r="E7" s="130" t="s">
        <v>425</v>
      </c>
      <c r="F7" s="130" t="s">
        <v>459</v>
      </c>
      <c r="G7" s="130" t="s">
        <v>460</v>
      </c>
      <c r="H7" s="130" t="s">
        <v>461</v>
      </c>
      <c r="I7" s="130" t="s">
        <v>462</v>
      </c>
      <c r="J7" s="130" t="s">
        <v>463</v>
      </c>
      <c r="K7" s="130"/>
      <c r="L7" s="130"/>
      <c r="M7" s="130"/>
      <c r="N7" s="130"/>
      <c r="O7" s="130"/>
      <c r="P7" s="130"/>
      <c r="Q7" s="131"/>
      <c r="R7" s="131"/>
      <c r="S7" s="131"/>
      <c r="T7" s="130"/>
      <c r="U7" s="130"/>
      <c r="V7" s="130"/>
      <c r="W7" s="130"/>
      <c r="X7" s="130"/>
      <c r="Y7" s="130"/>
      <c r="Z7" s="193"/>
    </row>
    <row r="8" spans="1:26" ht="14.4" hidden="1">
      <c r="A8" s="126" t="s">
        <v>100</v>
      </c>
      <c r="B8" s="127">
        <v>2016</v>
      </c>
      <c r="C8" s="126" t="s">
        <v>464</v>
      </c>
      <c r="D8" s="126" t="s">
        <v>424</v>
      </c>
      <c r="E8" s="126" t="s">
        <v>465</v>
      </c>
      <c r="F8" s="126" t="s">
        <v>466</v>
      </c>
      <c r="G8" s="126" t="s">
        <v>467</v>
      </c>
      <c r="H8" s="126" t="s">
        <v>468</v>
      </c>
      <c r="I8" s="126" t="s">
        <v>469</v>
      </c>
      <c r="J8" s="126" t="s">
        <v>470</v>
      </c>
      <c r="K8" s="126"/>
      <c r="L8" s="126"/>
      <c r="M8" s="126"/>
      <c r="N8" s="126"/>
      <c r="O8" s="126"/>
      <c r="P8" s="126"/>
      <c r="Q8" s="127"/>
      <c r="R8" s="127"/>
      <c r="S8" s="127"/>
      <c r="T8" s="126"/>
      <c r="U8" s="126"/>
      <c r="V8" s="126"/>
      <c r="W8" s="126"/>
      <c r="X8" s="126"/>
      <c r="Y8" s="126"/>
      <c r="Z8" s="193"/>
    </row>
    <row r="9" spans="1:26" ht="14.4" hidden="1">
      <c r="A9" s="130" t="s">
        <v>284</v>
      </c>
      <c r="B9" s="131">
        <v>2016</v>
      </c>
      <c r="C9" s="130" t="s">
        <v>464</v>
      </c>
      <c r="D9" s="130" t="s">
        <v>471</v>
      </c>
      <c r="E9" s="130" t="s">
        <v>472</v>
      </c>
      <c r="F9" s="130" t="s">
        <v>432</v>
      </c>
      <c r="G9" s="130" t="s">
        <v>473</v>
      </c>
      <c r="H9" s="130" t="s">
        <v>474</v>
      </c>
      <c r="I9" s="130" t="s">
        <v>475</v>
      </c>
      <c r="J9" s="130" t="s">
        <v>476</v>
      </c>
      <c r="K9" s="130"/>
      <c r="L9" s="130"/>
      <c r="M9" s="130"/>
      <c r="N9" s="130"/>
      <c r="O9" s="130"/>
      <c r="P9" s="130"/>
      <c r="Q9" s="131"/>
      <c r="R9" s="131"/>
      <c r="S9" s="131"/>
      <c r="T9" s="130"/>
      <c r="U9" s="130"/>
      <c r="V9" s="130"/>
      <c r="W9" s="130"/>
      <c r="X9" s="130"/>
      <c r="Y9" s="130"/>
      <c r="Z9" s="193"/>
    </row>
    <row r="10" spans="1:26" ht="14.4" hidden="1">
      <c r="A10" s="126" t="s">
        <v>117</v>
      </c>
      <c r="B10" s="127">
        <v>2016</v>
      </c>
      <c r="C10" s="126" t="s">
        <v>477</v>
      </c>
      <c r="D10" s="126" t="s">
        <v>478</v>
      </c>
      <c r="E10" s="126" t="s">
        <v>476</v>
      </c>
      <c r="F10" s="126" t="s">
        <v>479</v>
      </c>
      <c r="G10" s="126" t="s">
        <v>480</v>
      </c>
      <c r="H10" s="126" t="s">
        <v>425</v>
      </c>
      <c r="I10" s="126" t="s">
        <v>481</v>
      </c>
      <c r="J10" s="126" t="s">
        <v>425</v>
      </c>
      <c r="K10" s="126"/>
      <c r="L10" s="126"/>
      <c r="M10" s="126"/>
      <c r="N10" s="126"/>
      <c r="O10" s="126"/>
      <c r="P10" s="126"/>
      <c r="Q10" s="127"/>
      <c r="R10" s="127"/>
      <c r="S10" s="127"/>
      <c r="T10" s="126"/>
      <c r="U10" s="126"/>
      <c r="V10" s="126"/>
      <c r="W10" s="126"/>
      <c r="X10" s="126"/>
      <c r="Y10" s="126"/>
      <c r="Z10" s="193"/>
    </row>
    <row r="11" spans="1:26" ht="14.4" hidden="1">
      <c r="A11" s="130" t="s">
        <v>117</v>
      </c>
      <c r="B11" s="131">
        <v>2016</v>
      </c>
      <c r="C11" s="130" t="s">
        <v>482</v>
      </c>
      <c r="D11" s="130" t="s">
        <v>483</v>
      </c>
      <c r="E11" s="130" t="s">
        <v>425</v>
      </c>
      <c r="F11" s="130" t="s">
        <v>484</v>
      </c>
      <c r="G11" s="130" t="s">
        <v>485</v>
      </c>
      <c r="H11" s="130" t="s">
        <v>425</v>
      </c>
      <c r="I11" s="130" t="s">
        <v>486</v>
      </c>
      <c r="J11" s="130" t="s">
        <v>425</v>
      </c>
      <c r="K11" s="130"/>
      <c r="L11" s="130"/>
      <c r="M11" s="130"/>
      <c r="N11" s="130"/>
      <c r="O11" s="130"/>
      <c r="P11" s="130"/>
      <c r="Q11" s="131"/>
      <c r="R11" s="131"/>
      <c r="S11" s="131"/>
      <c r="T11" s="130"/>
      <c r="U11" s="130"/>
      <c r="V11" s="130"/>
      <c r="W11" s="130"/>
      <c r="X11" s="130"/>
      <c r="Y11" s="130"/>
      <c r="Z11" s="193"/>
    </row>
    <row r="12" spans="1:26" ht="14.4" hidden="1">
      <c r="A12" s="126" t="s">
        <v>117</v>
      </c>
      <c r="B12" s="127">
        <v>2016</v>
      </c>
      <c r="C12" s="126" t="s">
        <v>487</v>
      </c>
      <c r="D12" s="126" t="s">
        <v>488</v>
      </c>
      <c r="E12" s="126" t="s">
        <v>425</v>
      </c>
      <c r="F12" s="126" t="s">
        <v>479</v>
      </c>
      <c r="G12" s="126" t="s">
        <v>489</v>
      </c>
      <c r="H12" s="126" t="s">
        <v>425</v>
      </c>
      <c r="I12" s="126" t="s">
        <v>490</v>
      </c>
      <c r="J12" s="126" t="s">
        <v>425</v>
      </c>
      <c r="K12" s="126"/>
      <c r="L12" s="126"/>
      <c r="M12" s="126"/>
      <c r="N12" s="126"/>
      <c r="O12" s="126"/>
      <c r="P12" s="126"/>
      <c r="Q12" s="127"/>
      <c r="R12" s="127"/>
      <c r="S12" s="127"/>
      <c r="T12" s="126"/>
      <c r="U12" s="126"/>
      <c r="V12" s="126"/>
      <c r="W12" s="126"/>
      <c r="X12" s="126"/>
      <c r="Y12" s="126"/>
      <c r="Z12" s="193"/>
    </row>
    <row r="13" spans="1:26" ht="14.4" hidden="1">
      <c r="A13" s="130" t="s">
        <v>117</v>
      </c>
      <c r="B13" s="131">
        <v>2016</v>
      </c>
      <c r="C13" s="130" t="s">
        <v>491</v>
      </c>
      <c r="D13" s="130" t="s">
        <v>492</v>
      </c>
      <c r="E13" s="130" t="s">
        <v>425</v>
      </c>
      <c r="F13" s="130" t="s">
        <v>432</v>
      </c>
      <c r="G13" s="130" t="s">
        <v>493</v>
      </c>
      <c r="H13" s="130" t="s">
        <v>425</v>
      </c>
      <c r="I13" s="130" t="s">
        <v>494</v>
      </c>
      <c r="J13" s="130" t="s">
        <v>425</v>
      </c>
      <c r="K13" s="130" t="s">
        <v>495</v>
      </c>
      <c r="L13" s="130"/>
      <c r="M13" s="130"/>
      <c r="N13" s="130"/>
      <c r="O13" s="130"/>
      <c r="P13" s="130"/>
      <c r="Q13" s="131"/>
      <c r="R13" s="131"/>
      <c r="S13" s="131"/>
      <c r="T13" s="130"/>
      <c r="U13" s="130"/>
      <c r="V13" s="130"/>
      <c r="W13" s="130"/>
      <c r="X13" s="130"/>
      <c r="Y13" s="130"/>
      <c r="Z13" s="193"/>
    </row>
    <row r="14" spans="1:26" ht="14.4" hidden="1">
      <c r="A14" s="126" t="s">
        <v>117</v>
      </c>
      <c r="B14" s="127">
        <v>2016</v>
      </c>
      <c r="C14" s="126" t="s">
        <v>491</v>
      </c>
      <c r="D14" s="126" t="s">
        <v>496</v>
      </c>
      <c r="E14" s="126" t="s">
        <v>425</v>
      </c>
      <c r="F14" s="126" t="s">
        <v>432</v>
      </c>
      <c r="G14" s="126" t="s">
        <v>497</v>
      </c>
      <c r="H14" s="126" t="s">
        <v>425</v>
      </c>
      <c r="I14" s="126" t="s">
        <v>498</v>
      </c>
      <c r="J14" s="126" t="s">
        <v>425</v>
      </c>
      <c r="K14" s="126" t="s">
        <v>499</v>
      </c>
      <c r="L14" s="126"/>
      <c r="M14" s="126"/>
      <c r="N14" s="126"/>
      <c r="O14" s="126"/>
      <c r="P14" s="126"/>
      <c r="Q14" s="127"/>
      <c r="R14" s="127"/>
      <c r="S14" s="127"/>
      <c r="T14" s="126"/>
      <c r="U14" s="126"/>
      <c r="V14" s="126"/>
      <c r="W14" s="126"/>
      <c r="X14" s="126"/>
      <c r="Y14" s="126"/>
      <c r="Z14" s="193"/>
    </row>
    <row r="15" spans="1:26" ht="14.4" hidden="1">
      <c r="A15" s="130" t="s">
        <v>119</v>
      </c>
      <c r="B15" s="131">
        <v>2016</v>
      </c>
      <c r="C15" s="130" t="s">
        <v>491</v>
      </c>
      <c r="D15" s="130" t="s">
        <v>437</v>
      </c>
      <c r="E15" s="130" t="s">
        <v>425</v>
      </c>
      <c r="F15" s="130" t="s">
        <v>432</v>
      </c>
      <c r="G15" s="130" t="s">
        <v>500</v>
      </c>
      <c r="H15" s="130" t="s">
        <v>501</v>
      </c>
      <c r="I15" s="130" t="s">
        <v>502</v>
      </c>
      <c r="J15" s="130" t="s">
        <v>425</v>
      </c>
      <c r="K15" s="130" t="s">
        <v>503</v>
      </c>
      <c r="L15" s="130"/>
      <c r="M15" s="130"/>
      <c r="N15" s="130"/>
      <c r="O15" s="130"/>
      <c r="P15" s="130"/>
      <c r="Q15" s="131"/>
      <c r="R15" s="131"/>
      <c r="S15" s="131"/>
      <c r="T15" s="130"/>
      <c r="U15" s="130"/>
      <c r="V15" s="130"/>
      <c r="W15" s="130"/>
      <c r="X15" s="130"/>
      <c r="Y15" s="130"/>
      <c r="Z15" s="193"/>
    </row>
    <row r="16" spans="1:26" ht="14.4" hidden="1">
      <c r="A16" s="126" t="s">
        <v>288</v>
      </c>
      <c r="B16" s="127">
        <v>2016</v>
      </c>
      <c r="C16" s="126" t="s">
        <v>504</v>
      </c>
      <c r="D16" s="126" t="s">
        <v>505</v>
      </c>
      <c r="E16" s="126" t="s">
        <v>506</v>
      </c>
      <c r="F16" s="126" t="s">
        <v>507</v>
      </c>
      <c r="G16" s="126" t="s">
        <v>508</v>
      </c>
      <c r="H16" s="126" t="s">
        <v>509</v>
      </c>
      <c r="I16" s="126" t="s">
        <v>498</v>
      </c>
      <c r="J16" s="126" t="s">
        <v>429</v>
      </c>
      <c r="K16" s="126"/>
      <c r="L16" s="126"/>
      <c r="M16" s="126"/>
      <c r="N16" s="126"/>
      <c r="O16" s="126"/>
      <c r="P16" s="126"/>
      <c r="Q16" s="127"/>
      <c r="R16" s="127"/>
      <c r="S16" s="127"/>
      <c r="T16" s="126"/>
      <c r="U16" s="126"/>
      <c r="V16" s="126"/>
      <c r="W16" s="126"/>
      <c r="X16" s="126"/>
      <c r="Y16" s="126"/>
      <c r="Z16" s="193"/>
    </row>
    <row r="17" spans="1:26" ht="14.4" hidden="1">
      <c r="A17" s="130" t="s">
        <v>510</v>
      </c>
      <c r="B17" s="131">
        <v>2016</v>
      </c>
      <c r="C17" s="130" t="s">
        <v>491</v>
      </c>
      <c r="D17" s="130" t="s">
        <v>437</v>
      </c>
      <c r="E17" s="130" t="s">
        <v>511</v>
      </c>
      <c r="F17" s="130" t="s">
        <v>512</v>
      </c>
      <c r="G17" s="130" t="s">
        <v>513</v>
      </c>
      <c r="H17" s="130" t="s">
        <v>514</v>
      </c>
      <c r="I17" s="130" t="s">
        <v>515</v>
      </c>
      <c r="J17" s="130" t="s">
        <v>425</v>
      </c>
      <c r="K17" s="130" t="s">
        <v>516</v>
      </c>
      <c r="L17" s="130"/>
      <c r="M17" s="130"/>
      <c r="N17" s="130"/>
      <c r="O17" s="130"/>
      <c r="P17" s="130"/>
      <c r="Q17" s="131"/>
      <c r="R17" s="131"/>
      <c r="S17" s="131"/>
      <c r="T17" s="130"/>
      <c r="U17" s="130"/>
      <c r="V17" s="130"/>
      <c r="W17" s="130"/>
      <c r="X17" s="130"/>
      <c r="Y17" s="130"/>
      <c r="Z17" s="193"/>
    </row>
    <row r="18" spans="1:26" ht="14.4" hidden="1">
      <c r="A18" s="126" t="s">
        <v>18</v>
      </c>
      <c r="B18" s="127">
        <v>2016</v>
      </c>
      <c r="C18" s="126" t="s">
        <v>517</v>
      </c>
      <c r="D18" s="126" t="s">
        <v>518</v>
      </c>
      <c r="E18" s="126" t="s">
        <v>519</v>
      </c>
      <c r="F18" s="126" t="s">
        <v>520</v>
      </c>
      <c r="G18" s="126" t="s">
        <v>521</v>
      </c>
      <c r="H18" s="126" t="s">
        <v>522</v>
      </c>
      <c r="I18" s="126" t="s">
        <v>523</v>
      </c>
      <c r="J18" s="126" t="s">
        <v>524</v>
      </c>
      <c r="K18" s="126" t="s">
        <v>525</v>
      </c>
      <c r="L18" s="126"/>
      <c r="M18" s="126"/>
      <c r="N18" s="126"/>
      <c r="O18" s="126"/>
      <c r="P18" s="126"/>
      <c r="Q18" s="127"/>
      <c r="R18" s="127"/>
      <c r="S18" s="127"/>
      <c r="T18" s="126"/>
      <c r="U18" s="126"/>
      <c r="V18" s="126"/>
      <c r="W18" s="126"/>
      <c r="X18" s="126"/>
      <c r="Y18" s="126"/>
      <c r="Z18" s="193"/>
    </row>
    <row r="19" spans="1:26" ht="14.4" hidden="1">
      <c r="A19" s="130" t="s">
        <v>131</v>
      </c>
      <c r="B19" s="131">
        <v>2016</v>
      </c>
      <c r="C19" s="130" t="s">
        <v>526</v>
      </c>
      <c r="D19" s="130" t="s">
        <v>527</v>
      </c>
      <c r="E19" s="130" t="s">
        <v>425</v>
      </c>
      <c r="F19" s="130" t="s">
        <v>432</v>
      </c>
      <c r="G19" s="130" t="s">
        <v>528</v>
      </c>
      <c r="H19" s="130" t="s">
        <v>529</v>
      </c>
      <c r="I19" s="130" t="s">
        <v>530</v>
      </c>
      <c r="J19" s="130" t="s">
        <v>425</v>
      </c>
      <c r="K19" s="130"/>
      <c r="L19" s="130"/>
      <c r="M19" s="130"/>
      <c r="N19" s="130"/>
      <c r="O19" s="130"/>
      <c r="P19" s="130"/>
      <c r="Q19" s="131"/>
      <c r="R19" s="131"/>
      <c r="S19" s="131"/>
      <c r="T19" s="130"/>
      <c r="U19" s="130"/>
      <c r="V19" s="130"/>
      <c r="W19" s="130"/>
      <c r="X19" s="130"/>
      <c r="Y19" s="130"/>
      <c r="Z19" s="193"/>
    </row>
    <row r="20" spans="1:26" ht="14.4" hidden="1">
      <c r="A20" s="126" t="s">
        <v>131</v>
      </c>
      <c r="B20" s="127">
        <v>2016</v>
      </c>
      <c r="C20" s="126" t="s">
        <v>526</v>
      </c>
      <c r="D20" s="126" t="s">
        <v>531</v>
      </c>
      <c r="E20" s="126" t="s">
        <v>425</v>
      </c>
      <c r="F20" s="126" t="s">
        <v>432</v>
      </c>
      <c r="G20" s="126" t="s">
        <v>532</v>
      </c>
      <c r="H20" s="126" t="s">
        <v>533</v>
      </c>
      <c r="I20" s="126" t="s">
        <v>534</v>
      </c>
      <c r="J20" s="126" t="s">
        <v>425</v>
      </c>
      <c r="K20" s="126"/>
      <c r="L20" s="126"/>
      <c r="M20" s="126"/>
      <c r="N20" s="126"/>
      <c r="O20" s="126"/>
      <c r="P20" s="126"/>
      <c r="Q20" s="127"/>
      <c r="R20" s="127"/>
      <c r="S20" s="127"/>
      <c r="T20" s="126"/>
      <c r="U20" s="126"/>
      <c r="V20" s="126"/>
      <c r="W20" s="126"/>
      <c r="X20" s="126"/>
      <c r="Y20" s="126"/>
      <c r="Z20" s="193"/>
    </row>
    <row r="21" spans="1:26" ht="14.4" hidden="1">
      <c r="A21" s="130" t="s">
        <v>131</v>
      </c>
      <c r="B21" s="131">
        <v>2016</v>
      </c>
      <c r="C21" s="130" t="s">
        <v>526</v>
      </c>
      <c r="D21" s="130" t="s">
        <v>535</v>
      </c>
      <c r="E21" s="130" t="s">
        <v>425</v>
      </c>
      <c r="F21" s="130" t="s">
        <v>432</v>
      </c>
      <c r="G21" s="130" t="s">
        <v>532</v>
      </c>
      <c r="H21" s="130" t="s">
        <v>533</v>
      </c>
      <c r="I21" s="130" t="s">
        <v>536</v>
      </c>
      <c r="J21" s="130" t="s">
        <v>425</v>
      </c>
      <c r="K21" s="130"/>
      <c r="L21" s="130"/>
      <c r="M21" s="130"/>
      <c r="N21" s="130"/>
      <c r="O21" s="130"/>
      <c r="P21" s="130"/>
      <c r="Q21" s="131"/>
      <c r="R21" s="131"/>
      <c r="S21" s="131"/>
      <c r="T21" s="130"/>
      <c r="U21" s="130"/>
      <c r="V21" s="130"/>
      <c r="W21" s="130"/>
      <c r="X21" s="130"/>
      <c r="Y21" s="130"/>
      <c r="Z21" s="193"/>
    </row>
    <row r="22" spans="1:26" ht="14.4" hidden="1">
      <c r="A22" s="126" t="s">
        <v>131</v>
      </c>
      <c r="B22" s="127">
        <v>2016</v>
      </c>
      <c r="C22" s="126" t="s">
        <v>526</v>
      </c>
      <c r="D22" s="126" t="s">
        <v>537</v>
      </c>
      <c r="E22" s="126" t="s">
        <v>425</v>
      </c>
      <c r="F22" s="126" t="s">
        <v>432</v>
      </c>
      <c r="G22" s="126" t="s">
        <v>532</v>
      </c>
      <c r="H22" s="126" t="s">
        <v>538</v>
      </c>
      <c r="I22" s="126" t="s">
        <v>539</v>
      </c>
      <c r="J22" s="126" t="s">
        <v>425</v>
      </c>
      <c r="K22" s="126"/>
      <c r="L22" s="126"/>
      <c r="M22" s="126"/>
      <c r="N22" s="126"/>
      <c r="O22" s="126"/>
      <c r="P22" s="126"/>
      <c r="Q22" s="127"/>
      <c r="R22" s="127"/>
      <c r="S22" s="127"/>
      <c r="T22" s="126"/>
      <c r="U22" s="126"/>
      <c r="V22" s="126"/>
      <c r="W22" s="126"/>
      <c r="X22" s="126"/>
      <c r="Y22" s="126"/>
      <c r="Z22" s="193"/>
    </row>
    <row r="23" spans="1:26" ht="14.4" hidden="1">
      <c r="A23" s="130" t="s">
        <v>134</v>
      </c>
      <c r="B23" s="131">
        <v>2016</v>
      </c>
      <c r="C23" s="130" t="s">
        <v>540</v>
      </c>
      <c r="D23" s="130" t="s">
        <v>541</v>
      </c>
      <c r="E23" s="130" t="s">
        <v>429</v>
      </c>
      <c r="F23" s="130" t="s">
        <v>432</v>
      </c>
      <c r="G23" s="130" t="s">
        <v>542</v>
      </c>
      <c r="H23" s="130" t="s">
        <v>543</v>
      </c>
      <c r="I23" s="130" t="s">
        <v>544</v>
      </c>
      <c r="J23" s="130" t="s">
        <v>429</v>
      </c>
      <c r="K23" s="130"/>
      <c r="L23" s="130"/>
      <c r="M23" s="130"/>
      <c r="N23" s="130"/>
      <c r="O23" s="130"/>
      <c r="P23" s="130"/>
      <c r="Q23" s="131"/>
      <c r="R23" s="131"/>
      <c r="S23" s="131"/>
      <c r="T23" s="130"/>
      <c r="U23" s="130"/>
      <c r="V23" s="130"/>
      <c r="W23" s="130"/>
      <c r="X23" s="130"/>
      <c r="Y23" s="130"/>
      <c r="Z23" s="193"/>
    </row>
    <row r="24" spans="1:26" ht="14.4" hidden="1">
      <c r="A24" s="126" t="s">
        <v>134</v>
      </c>
      <c r="B24" s="127">
        <v>2016</v>
      </c>
      <c r="C24" s="126" t="s">
        <v>540</v>
      </c>
      <c r="D24" s="126" t="s">
        <v>488</v>
      </c>
      <c r="E24" s="126" t="s">
        <v>429</v>
      </c>
      <c r="F24" s="126" t="s">
        <v>432</v>
      </c>
      <c r="G24" s="126" t="s">
        <v>542</v>
      </c>
      <c r="H24" s="126" t="s">
        <v>543</v>
      </c>
      <c r="I24" s="126" t="s">
        <v>545</v>
      </c>
      <c r="J24" s="126" t="s">
        <v>429</v>
      </c>
      <c r="K24" s="126"/>
      <c r="L24" s="126"/>
      <c r="M24" s="126"/>
      <c r="N24" s="126"/>
      <c r="O24" s="126"/>
      <c r="P24" s="126"/>
      <c r="Q24" s="127"/>
      <c r="R24" s="127"/>
      <c r="S24" s="127"/>
      <c r="T24" s="126"/>
      <c r="U24" s="126"/>
      <c r="V24" s="126"/>
      <c r="W24" s="126"/>
      <c r="X24" s="126"/>
      <c r="Y24" s="126"/>
      <c r="Z24" s="193"/>
    </row>
    <row r="25" spans="1:26" ht="14.4" hidden="1">
      <c r="A25" s="130" t="s">
        <v>4</v>
      </c>
      <c r="B25" s="131">
        <v>2016</v>
      </c>
      <c r="C25" s="130" t="s">
        <v>546</v>
      </c>
      <c r="D25" s="130" t="s">
        <v>424</v>
      </c>
      <c r="E25" s="130" t="s">
        <v>547</v>
      </c>
      <c r="F25" s="130" t="s">
        <v>548</v>
      </c>
      <c r="G25" s="130" t="s">
        <v>549</v>
      </c>
      <c r="H25" s="130" t="s">
        <v>550</v>
      </c>
      <c r="I25" s="130" t="s">
        <v>551</v>
      </c>
      <c r="J25" s="130" t="s">
        <v>552</v>
      </c>
      <c r="K25" s="130"/>
      <c r="L25" s="130"/>
      <c r="M25" s="130"/>
      <c r="N25" s="130"/>
      <c r="O25" s="130"/>
      <c r="P25" s="130"/>
      <c r="Q25" s="131"/>
      <c r="R25" s="131"/>
      <c r="S25" s="131"/>
      <c r="T25" s="130"/>
      <c r="U25" s="130"/>
      <c r="V25" s="130"/>
      <c r="W25" s="130"/>
      <c r="X25" s="130"/>
      <c r="Y25" s="130"/>
      <c r="Z25" s="193"/>
    </row>
    <row r="26" spans="1:26" ht="14.4" hidden="1">
      <c r="A26" s="126" t="s">
        <v>4</v>
      </c>
      <c r="B26" s="127">
        <v>2016</v>
      </c>
      <c r="C26" s="126" t="s">
        <v>553</v>
      </c>
      <c r="D26" s="126" t="s">
        <v>554</v>
      </c>
      <c r="E26" s="126" t="s">
        <v>555</v>
      </c>
      <c r="F26" s="126" t="s">
        <v>556</v>
      </c>
      <c r="G26" s="126" t="s">
        <v>557</v>
      </c>
      <c r="H26" s="126" t="s">
        <v>558</v>
      </c>
      <c r="I26" s="126" t="s">
        <v>559</v>
      </c>
      <c r="J26" s="126" t="s">
        <v>560</v>
      </c>
      <c r="K26" s="126"/>
      <c r="L26" s="126"/>
      <c r="M26" s="126"/>
      <c r="N26" s="126"/>
      <c r="O26" s="126"/>
      <c r="P26" s="126"/>
      <c r="Q26" s="127"/>
      <c r="R26" s="127"/>
      <c r="S26" s="127"/>
      <c r="T26" s="126"/>
      <c r="U26" s="126"/>
      <c r="V26" s="126"/>
      <c r="W26" s="126"/>
      <c r="X26" s="126"/>
      <c r="Y26" s="126"/>
      <c r="Z26" s="193"/>
    </row>
    <row r="27" spans="1:26" ht="14.4" hidden="1">
      <c r="A27" s="130" t="s">
        <v>4</v>
      </c>
      <c r="B27" s="131">
        <v>2016</v>
      </c>
      <c r="C27" s="130" t="s">
        <v>561</v>
      </c>
      <c r="D27" s="130" t="s">
        <v>449</v>
      </c>
      <c r="E27" s="130" t="s">
        <v>562</v>
      </c>
      <c r="F27" s="130" t="s">
        <v>556</v>
      </c>
      <c r="G27" s="130" t="s">
        <v>557</v>
      </c>
      <c r="H27" s="130" t="s">
        <v>563</v>
      </c>
      <c r="I27" s="130" t="s">
        <v>564</v>
      </c>
      <c r="J27" s="130" t="s">
        <v>565</v>
      </c>
      <c r="K27" s="130"/>
      <c r="L27" s="130"/>
      <c r="M27" s="130"/>
      <c r="N27" s="130"/>
      <c r="O27" s="130"/>
      <c r="P27" s="130"/>
      <c r="Q27" s="131"/>
      <c r="R27" s="131"/>
      <c r="S27" s="131"/>
      <c r="T27" s="130"/>
      <c r="U27" s="130"/>
      <c r="V27" s="130"/>
      <c r="W27" s="130"/>
      <c r="X27" s="130"/>
      <c r="Y27" s="130"/>
      <c r="Z27" s="193"/>
    </row>
    <row r="28" spans="1:26" ht="14.4" hidden="1">
      <c r="A28" s="126" t="s">
        <v>292</v>
      </c>
      <c r="B28" s="127">
        <v>2016</v>
      </c>
      <c r="C28" s="126" t="s">
        <v>566</v>
      </c>
      <c r="D28" s="126" t="s">
        <v>567</v>
      </c>
      <c r="E28" s="126" t="s">
        <v>568</v>
      </c>
      <c r="F28" s="126" t="s">
        <v>569</v>
      </c>
      <c r="G28" s="126" t="s">
        <v>570</v>
      </c>
      <c r="H28" s="126" t="s">
        <v>571</v>
      </c>
      <c r="I28" s="126" t="s">
        <v>572</v>
      </c>
      <c r="J28" s="126" t="s">
        <v>429</v>
      </c>
      <c r="K28" s="126"/>
      <c r="L28" s="126"/>
      <c r="M28" s="126"/>
      <c r="N28" s="126"/>
      <c r="O28" s="126"/>
      <c r="P28" s="126"/>
      <c r="Q28" s="127"/>
      <c r="R28" s="127"/>
      <c r="S28" s="127"/>
      <c r="T28" s="126"/>
      <c r="U28" s="126"/>
      <c r="V28" s="126"/>
      <c r="W28" s="126"/>
      <c r="X28" s="126"/>
      <c r="Y28" s="126"/>
      <c r="Z28" s="193"/>
    </row>
    <row r="29" spans="1:26" ht="14.4" hidden="1">
      <c r="A29" s="130" t="s">
        <v>292</v>
      </c>
      <c r="B29" s="131">
        <v>2016</v>
      </c>
      <c r="C29" s="130" t="s">
        <v>573</v>
      </c>
      <c r="D29" s="130" t="s">
        <v>574</v>
      </c>
      <c r="E29" s="130" t="s">
        <v>425</v>
      </c>
      <c r="F29" s="130" t="s">
        <v>425</v>
      </c>
      <c r="G29" s="130" t="s">
        <v>575</v>
      </c>
      <c r="H29" s="130" t="s">
        <v>576</v>
      </c>
      <c r="I29" s="130" t="s">
        <v>577</v>
      </c>
      <c r="J29" s="130" t="s">
        <v>425</v>
      </c>
      <c r="K29" s="130"/>
      <c r="L29" s="130"/>
      <c r="M29" s="130"/>
      <c r="N29" s="130"/>
      <c r="O29" s="130"/>
      <c r="P29" s="130"/>
      <c r="Q29" s="131"/>
      <c r="R29" s="131"/>
      <c r="S29" s="131"/>
      <c r="T29" s="130"/>
      <c r="U29" s="130"/>
      <c r="V29" s="130"/>
      <c r="W29" s="130"/>
      <c r="X29" s="130"/>
      <c r="Y29" s="130"/>
      <c r="Z29" s="193"/>
    </row>
    <row r="30" spans="1:26" ht="14.4" hidden="1">
      <c r="A30" s="126" t="s">
        <v>293</v>
      </c>
      <c r="B30" s="127">
        <v>2016</v>
      </c>
      <c r="C30" s="126" t="s">
        <v>464</v>
      </c>
      <c r="D30" s="126" t="s">
        <v>578</v>
      </c>
      <c r="E30" s="126" t="s">
        <v>429</v>
      </c>
      <c r="F30" s="126" t="s">
        <v>556</v>
      </c>
      <c r="G30" s="126" t="s">
        <v>579</v>
      </c>
      <c r="H30" s="126" t="s">
        <v>580</v>
      </c>
      <c r="I30" s="126" t="s">
        <v>581</v>
      </c>
      <c r="J30" s="126" t="s">
        <v>582</v>
      </c>
      <c r="K30" s="126"/>
      <c r="L30" s="126"/>
      <c r="M30" s="126"/>
      <c r="N30" s="126"/>
      <c r="O30" s="126"/>
      <c r="P30" s="126"/>
      <c r="Q30" s="127"/>
      <c r="R30" s="127"/>
      <c r="S30" s="127"/>
      <c r="T30" s="126"/>
      <c r="U30" s="126"/>
      <c r="V30" s="126"/>
      <c r="W30" s="126"/>
      <c r="X30" s="126"/>
      <c r="Y30" s="126"/>
      <c r="Z30" s="193"/>
    </row>
    <row r="31" spans="1:26" ht="14.4" hidden="1">
      <c r="A31" s="130" t="s">
        <v>293</v>
      </c>
      <c r="B31" s="131">
        <v>2016</v>
      </c>
      <c r="C31" s="130" t="s">
        <v>573</v>
      </c>
      <c r="D31" s="130" t="s">
        <v>583</v>
      </c>
      <c r="E31" s="130" t="s">
        <v>425</v>
      </c>
      <c r="F31" s="130" t="s">
        <v>584</v>
      </c>
      <c r="G31" s="130" t="s">
        <v>585</v>
      </c>
      <c r="H31" s="130" t="s">
        <v>586</v>
      </c>
      <c r="I31" s="130" t="s">
        <v>587</v>
      </c>
      <c r="J31" s="130" t="s">
        <v>429</v>
      </c>
      <c r="K31" s="130"/>
      <c r="L31" s="130"/>
      <c r="M31" s="130"/>
      <c r="N31" s="130"/>
      <c r="O31" s="130"/>
      <c r="P31" s="130"/>
      <c r="Q31" s="131"/>
      <c r="R31" s="131"/>
      <c r="S31" s="131"/>
      <c r="T31" s="130"/>
      <c r="U31" s="130"/>
      <c r="V31" s="130"/>
      <c r="W31" s="130"/>
      <c r="X31" s="130"/>
      <c r="Y31" s="130"/>
      <c r="Z31" s="193"/>
    </row>
    <row r="32" spans="1:26" ht="14.4" hidden="1">
      <c r="A32" s="126" t="s">
        <v>293</v>
      </c>
      <c r="B32" s="127">
        <v>2016</v>
      </c>
      <c r="C32" s="126" t="s">
        <v>588</v>
      </c>
      <c r="D32" s="126" t="s">
        <v>589</v>
      </c>
      <c r="E32" s="126" t="s">
        <v>425</v>
      </c>
      <c r="F32" s="126" t="s">
        <v>584</v>
      </c>
      <c r="G32" s="126" t="s">
        <v>585</v>
      </c>
      <c r="H32" s="126" t="s">
        <v>586</v>
      </c>
      <c r="I32" s="126" t="s">
        <v>590</v>
      </c>
      <c r="J32" s="126" t="s">
        <v>425</v>
      </c>
      <c r="K32" s="126"/>
      <c r="L32" s="126"/>
      <c r="M32" s="126"/>
      <c r="N32" s="126"/>
      <c r="O32" s="126"/>
      <c r="P32" s="126"/>
      <c r="Q32" s="127"/>
      <c r="R32" s="127"/>
      <c r="S32" s="127"/>
      <c r="T32" s="126"/>
      <c r="U32" s="126"/>
      <c r="V32" s="126"/>
      <c r="W32" s="126"/>
      <c r="X32" s="126"/>
      <c r="Y32" s="126"/>
      <c r="Z32" s="193"/>
    </row>
    <row r="33" spans="1:26" ht="14.4" hidden="1">
      <c r="A33" s="130" t="s">
        <v>293</v>
      </c>
      <c r="B33" s="131">
        <v>2016</v>
      </c>
      <c r="C33" s="130" t="s">
        <v>591</v>
      </c>
      <c r="D33" s="130" t="s">
        <v>437</v>
      </c>
      <c r="E33" s="130" t="s">
        <v>425</v>
      </c>
      <c r="F33" s="130" t="s">
        <v>592</v>
      </c>
      <c r="G33" s="130" t="s">
        <v>585</v>
      </c>
      <c r="H33" s="130" t="s">
        <v>593</v>
      </c>
      <c r="I33" s="130" t="s">
        <v>594</v>
      </c>
      <c r="J33" s="130" t="s">
        <v>595</v>
      </c>
      <c r="K33" s="130" t="s">
        <v>596</v>
      </c>
      <c r="L33" s="130"/>
      <c r="M33" s="130"/>
      <c r="N33" s="130"/>
      <c r="O33" s="130"/>
      <c r="P33" s="130"/>
      <c r="Q33" s="131"/>
      <c r="R33" s="131"/>
      <c r="S33" s="131"/>
      <c r="T33" s="130"/>
      <c r="U33" s="130"/>
      <c r="V33" s="130"/>
      <c r="W33" s="130"/>
      <c r="X33" s="130"/>
      <c r="Y33" s="130"/>
      <c r="Z33" s="193"/>
    </row>
    <row r="34" spans="1:26" ht="14.4" hidden="1">
      <c r="A34" s="126" t="s">
        <v>143</v>
      </c>
      <c r="B34" s="127">
        <v>2016</v>
      </c>
      <c r="C34" s="126" t="s">
        <v>477</v>
      </c>
      <c r="D34" s="126" t="s">
        <v>597</v>
      </c>
      <c r="E34" s="126" t="s">
        <v>598</v>
      </c>
      <c r="F34" s="126" t="s">
        <v>599</v>
      </c>
      <c r="G34" s="126" t="s">
        <v>600</v>
      </c>
      <c r="H34" s="126" t="s">
        <v>601</v>
      </c>
      <c r="I34" s="126" t="s">
        <v>602</v>
      </c>
      <c r="J34" s="126" t="s">
        <v>603</v>
      </c>
      <c r="K34" s="126"/>
      <c r="L34" s="126"/>
      <c r="M34" s="126"/>
      <c r="N34" s="126"/>
      <c r="O34" s="126"/>
      <c r="P34" s="126"/>
      <c r="Q34" s="127"/>
      <c r="R34" s="127"/>
      <c r="S34" s="127"/>
      <c r="T34" s="126"/>
      <c r="U34" s="126"/>
      <c r="V34" s="126"/>
      <c r="W34" s="126"/>
      <c r="X34" s="126"/>
      <c r="Y34" s="126"/>
      <c r="Z34" s="193"/>
    </row>
    <row r="35" spans="1:26" ht="14.4" hidden="1">
      <c r="A35" s="130" t="s">
        <v>145</v>
      </c>
      <c r="B35" s="131">
        <v>2016</v>
      </c>
      <c r="C35" s="130" t="s">
        <v>604</v>
      </c>
      <c r="D35" s="130" t="s">
        <v>605</v>
      </c>
      <c r="E35" s="130" t="s">
        <v>425</v>
      </c>
      <c r="F35" s="130" t="s">
        <v>432</v>
      </c>
      <c r="G35" s="130" t="s">
        <v>606</v>
      </c>
      <c r="H35" s="130" t="s">
        <v>607</v>
      </c>
      <c r="I35" s="130" t="s">
        <v>608</v>
      </c>
      <c r="J35" s="130" t="s">
        <v>609</v>
      </c>
      <c r="K35" s="130"/>
      <c r="L35" s="130"/>
      <c r="M35" s="130"/>
      <c r="N35" s="130"/>
      <c r="O35" s="130"/>
      <c r="P35" s="130"/>
      <c r="Q35" s="131"/>
      <c r="R35" s="131"/>
      <c r="S35" s="131"/>
      <c r="T35" s="130"/>
      <c r="U35" s="130"/>
      <c r="V35" s="130"/>
      <c r="W35" s="130"/>
      <c r="X35" s="130"/>
      <c r="Y35" s="130"/>
      <c r="Z35" s="193"/>
    </row>
    <row r="36" spans="1:26" ht="14.4" hidden="1">
      <c r="A36" s="126" t="s">
        <v>146</v>
      </c>
      <c r="B36" s="127">
        <v>2016</v>
      </c>
      <c r="C36" s="126" t="s">
        <v>610</v>
      </c>
      <c r="D36" s="126" t="s">
        <v>611</v>
      </c>
      <c r="E36" s="126" t="s">
        <v>612</v>
      </c>
      <c r="F36" s="126" t="s">
        <v>613</v>
      </c>
      <c r="G36" s="126" t="s">
        <v>614</v>
      </c>
      <c r="H36" s="126" t="s">
        <v>615</v>
      </c>
      <c r="I36" s="126" t="s">
        <v>616</v>
      </c>
      <c r="J36" s="126" t="s">
        <v>425</v>
      </c>
      <c r="K36" s="126"/>
      <c r="L36" s="126"/>
      <c r="M36" s="126"/>
      <c r="N36" s="126"/>
      <c r="O36" s="126"/>
      <c r="P36" s="126"/>
      <c r="Q36" s="127"/>
      <c r="R36" s="127"/>
      <c r="S36" s="127"/>
      <c r="T36" s="126"/>
      <c r="U36" s="126"/>
      <c r="V36" s="126"/>
      <c r="W36" s="126"/>
      <c r="X36" s="126"/>
      <c r="Y36" s="126"/>
      <c r="Z36" s="193"/>
    </row>
    <row r="37" spans="1:26" ht="14.4" hidden="1">
      <c r="A37" s="130" t="s">
        <v>146</v>
      </c>
      <c r="B37" s="131">
        <v>2016</v>
      </c>
      <c r="C37" s="130" t="s">
        <v>617</v>
      </c>
      <c r="D37" s="130" t="s">
        <v>450</v>
      </c>
      <c r="E37" s="130" t="s">
        <v>618</v>
      </c>
      <c r="F37" s="130" t="s">
        <v>429</v>
      </c>
      <c r="G37" s="130" t="s">
        <v>614</v>
      </c>
      <c r="H37" s="130" t="s">
        <v>429</v>
      </c>
      <c r="I37" s="130" t="s">
        <v>619</v>
      </c>
      <c r="J37" s="130" t="s">
        <v>429</v>
      </c>
      <c r="K37" s="130"/>
      <c r="L37" s="130"/>
      <c r="M37" s="130"/>
      <c r="N37" s="130"/>
      <c r="O37" s="130"/>
      <c r="P37" s="130"/>
      <c r="Q37" s="131"/>
      <c r="R37" s="131"/>
      <c r="S37" s="131"/>
      <c r="T37" s="130"/>
      <c r="U37" s="130"/>
      <c r="V37" s="130"/>
      <c r="W37" s="130"/>
      <c r="X37" s="130"/>
      <c r="Y37" s="130"/>
      <c r="Z37" s="193"/>
    </row>
    <row r="38" spans="1:26" ht="14.4" hidden="1">
      <c r="A38" s="126" t="s">
        <v>146</v>
      </c>
      <c r="B38" s="127">
        <v>2016</v>
      </c>
      <c r="C38" s="126" t="s">
        <v>620</v>
      </c>
      <c r="D38" s="126" t="s">
        <v>621</v>
      </c>
      <c r="E38" s="126" t="s">
        <v>622</v>
      </c>
      <c r="F38" s="126" t="s">
        <v>425</v>
      </c>
      <c r="G38" s="126" t="s">
        <v>623</v>
      </c>
      <c r="H38" s="126" t="s">
        <v>425</v>
      </c>
      <c r="I38" s="126" t="s">
        <v>624</v>
      </c>
      <c r="J38" s="126" t="s">
        <v>425</v>
      </c>
      <c r="K38" s="126"/>
      <c r="L38" s="126"/>
      <c r="M38" s="126"/>
      <c r="N38" s="126"/>
      <c r="O38" s="126"/>
      <c r="P38" s="126"/>
      <c r="Q38" s="127"/>
      <c r="R38" s="127"/>
      <c r="S38" s="127"/>
      <c r="T38" s="126"/>
      <c r="U38" s="126"/>
      <c r="V38" s="126"/>
      <c r="W38" s="126"/>
      <c r="X38" s="126"/>
      <c r="Y38" s="126"/>
      <c r="Z38" s="193"/>
    </row>
    <row r="39" spans="1:26" ht="14.4" hidden="1">
      <c r="A39" s="130" t="s">
        <v>149</v>
      </c>
      <c r="B39" s="131">
        <v>2016</v>
      </c>
      <c r="C39" s="130" t="s">
        <v>625</v>
      </c>
      <c r="D39" s="130" t="s">
        <v>626</v>
      </c>
      <c r="E39" s="130" t="s">
        <v>429</v>
      </c>
      <c r="F39" s="130" t="s">
        <v>360</v>
      </c>
      <c r="G39" s="130" t="s">
        <v>627</v>
      </c>
      <c r="H39" s="130" t="s">
        <v>628</v>
      </c>
      <c r="I39" s="130" t="s">
        <v>629</v>
      </c>
      <c r="J39" s="130" t="s">
        <v>425</v>
      </c>
      <c r="K39" s="130"/>
      <c r="L39" s="130"/>
      <c r="M39" s="130"/>
      <c r="N39" s="130"/>
      <c r="O39" s="130"/>
      <c r="P39" s="130"/>
      <c r="Q39" s="131"/>
      <c r="R39" s="131"/>
      <c r="S39" s="131"/>
      <c r="T39" s="130"/>
      <c r="U39" s="130"/>
      <c r="V39" s="130"/>
      <c r="W39" s="130"/>
      <c r="X39" s="130"/>
      <c r="Y39" s="130"/>
      <c r="Z39" s="193"/>
    </row>
    <row r="40" spans="1:26" ht="14.4" hidden="1">
      <c r="A40" s="126" t="s">
        <v>149</v>
      </c>
      <c r="B40" s="127">
        <v>2016</v>
      </c>
      <c r="C40" s="126" t="s">
        <v>457</v>
      </c>
      <c r="D40" s="126" t="s">
        <v>630</v>
      </c>
      <c r="E40" s="126" t="s">
        <v>425</v>
      </c>
      <c r="F40" s="126" t="s">
        <v>360</v>
      </c>
      <c r="G40" s="126" t="s">
        <v>631</v>
      </c>
      <c r="H40" s="126" t="s">
        <v>632</v>
      </c>
      <c r="I40" s="126" t="s">
        <v>633</v>
      </c>
      <c r="J40" s="126" t="s">
        <v>425</v>
      </c>
      <c r="K40" s="126"/>
      <c r="L40" s="126"/>
      <c r="M40" s="126"/>
      <c r="N40" s="126"/>
      <c r="O40" s="126"/>
      <c r="P40" s="126"/>
      <c r="Q40" s="127"/>
      <c r="R40" s="127"/>
      <c r="S40" s="127"/>
      <c r="T40" s="126"/>
      <c r="U40" s="126"/>
      <c r="V40" s="126"/>
      <c r="W40" s="126"/>
      <c r="X40" s="126"/>
      <c r="Y40" s="126"/>
      <c r="Z40" s="193"/>
    </row>
    <row r="41" spans="1:26" ht="14.4" hidden="1">
      <c r="A41" s="130" t="s">
        <v>149</v>
      </c>
      <c r="B41" s="131">
        <v>2016</v>
      </c>
      <c r="C41" s="130" t="s">
        <v>541</v>
      </c>
      <c r="D41" s="130" t="s">
        <v>634</v>
      </c>
      <c r="E41" s="130" t="s">
        <v>425</v>
      </c>
      <c r="F41" s="130" t="s">
        <v>360</v>
      </c>
      <c r="G41" s="130" t="s">
        <v>631</v>
      </c>
      <c r="H41" s="130" t="s">
        <v>635</v>
      </c>
      <c r="I41" s="130" t="s">
        <v>636</v>
      </c>
      <c r="J41" s="130" t="s">
        <v>637</v>
      </c>
      <c r="K41" s="130"/>
      <c r="L41" s="130"/>
      <c r="M41" s="130"/>
      <c r="N41" s="130"/>
      <c r="O41" s="130"/>
      <c r="P41" s="130"/>
      <c r="Q41" s="131"/>
      <c r="R41" s="131"/>
      <c r="S41" s="131"/>
      <c r="T41" s="130"/>
      <c r="U41" s="130"/>
      <c r="V41" s="130"/>
      <c r="W41" s="130"/>
      <c r="X41" s="130"/>
      <c r="Y41" s="130"/>
      <c r="Z41" s="193"/>
    </row>
    <row r="42" spans="1:26" ht="14.4" hidden="1">
      <c r="A42" s="126" t="s">
        <v>152</v>
      </c>
      <c r="B42" s="127">
        <v>2016</v>
      </c>
      <c r="C42" s="126" t="s">
        <v>589</v>
      </c>
      <c r="D42" s="126" t="s">
        <v>638</v>
      </c>
      <c r="E42" s="126" t="s">
        <v>639</v>
      </c>
      <c r="F42" s="126" t="s">
        <v>584</v>
      </c>
      <c r="G42" s="126" t="s">
        <v>640</v>
      </c>
      <c r="H42" s="126" t="s">
        <v>641</v>
      </c>
      <c r="I42" s="126" t="s">
        <v>642</v>
      </c>
      <c r="J42" s="126" t="s">
        <v>643</v>
      </c>
      <c r="K42" s="126"/>
      <c r="L42" s="126"/>
      <c r="M42" s="126"/>
      <c r="N42" s="126"/>
      <c r="O42" s="126"/>
      <c r="P42" s="126"/>
      <c r="Q42" s="127"/>
      <c r="R42" s="127"/>
      <c r="S42" s="127"/>
      <c r="T42" s="126"/>
      <c r="U42" s="126"/>
      <c r="V42" s="126"/>
      <c r="W42" s="126"/>
      <c r="X42" s="126"/>
      <c r="Y42" s="126"/>
      <c r="Z42" s="193"/>
    </row>
    <row r="43" spans="1:26" ht="14.4" hidden="1">
      <c r="A43" s="130" t="s">
        <v>152</v>
      </c>
      <c r="B43" s="131">
        <v>2016</v>
      </c>
      <c r="C43" s="130" t="s">
        <v>644</v>
      </c>
      <c r="D43" s="130" t="s">
        <v>482</v>
      </c>
      <c r="E43" s="130" t="s">
        <v>645</v>
      </c>
      <c r="F43" s="130" t="s">
        <v>432</v>
      </c>
      <c r="G43" s="130" t="s">
        <v>646</v>
      </c>
      <c r="H43" s="130" t="s">
        <v>647</v>
      </c>
      <c r="I43" s="130" t="s">
        <v>648</v>
      </c>
      <c r="J43" s="130" t="s">
        <v>425</v>
      </c>
      <c r="K43" s="130"/>
      <c r="L43" s="130"/>
      <c r="M43" s="130"/>
      <c r="N43" s="130"/>
      <c r="O43" s="130"/>
      <c r="P43" s="130"/>
      <c r="Q43" s="131"/>
      <c r="R43" s="131"/>
      <c r="S43" s="131"/>
      <c r="T43" s="130"/>
      <c r="U43" s="130"/>
      <c r="V43" s="130"/>
      <c r="W43" s="130"/>
      <c r="X43" s="130"/>
      <c r="Y43" s="130"/>
      <c r="Z43" s="193"/>
    </row>
    <row r="44" spans="1:26" ht="14.4" hidden="1">
      <c r="A44" s="126" t="s">
        <v>152</v>
      </c>
      <c r="B44" s="127">
        <v>2016</v>
      </c>
      <c r="C44" s="126" t="s">
        <v>649</v>
      </c>
      <c r="D44" s="126" t="s">
        <v>650</v>
      </c>
      <c r="E44" s="126" t="s">
        <v>651</v>
      </c>
      <c r="F44" s="126" t="s">
        <v>584</v>
      </c>
      <c r="G44" s="126" t="s">
        <v>652</v>
      </c>
      <c r="H44" s="126" t="s">
        <v>653</v>
      </c>
      <c r="I44" s="126" t="s">
        <v>654</v>
      </c>
      <c r="J44" s="126" t="s">
        <v>655</v>
      </c>
      <c r="K44" s="126" t="s">
        <v>656</v>
      </c>
      <c r="L44" s="126"/>
      <c r="M44" s="126"/>
      <c r="N44" s="126"/>
      <c r="O44" s="126"/>
      <c r="P44" s="126"/>
      <c r="Q44" s="127"/>
      <c r="R44" s="127"/>
      <c r="S44" s="127"/>
      <c r="T44" s="126"/>
      <c r="U44" s="126"/>
      <c r="V44" s="126"/>
      <c r="W44" s="126"/>
      <c r="X44" s="126"/>
      <c r="Y44" s="126"/>
      <c r="Z44" s="193"/>
    </row>
    <row r="45" spans="1:26" ht="14.4" hidden="1">
      <c r="A45" s="130" t="s">
        <v>5</v>
      </c>
      <c r="B45" s="131">
        <v>2016</v>
      </c>
      <c r="C45" s="130" t="s">
        <v>657</v>
      </c>
      <c r="D45" s="130" t="s">
        <v>437</v>
      </c>
      <c r="E45" s="130" t="s">
        <v>658</v>
      </c>
      <c r="F45" s="130" t="s">
        <v>659</v>
      </c>
      <c r="G45" s="130" t="s">
        <v>660</v>
      </c>
      <c r="H45" s="130" t="s">
        <v>661</v>
      </c>
      <c r="I45" s="130" t="s">
        <v>662</v>
      </c>
      <c r="J45" s="130" t="s">
        <v>429</v>
      </c>
      <c r="K45" s="130" t="s">
        <v>663</v>
      </c>
      <c r="L45" s="130"/>
      <c r="M45" s="130"/>
      <c r="N45" s="130"/>
      <c r="O45" s="130"/>
      <c r="P45" s="130"/>
      <c r="Q45" s="131"/>
      <c r="R45" s="131"/>
      <c r="S45" s="131"/>
      <c r="T45" s="130"/>
      <c r="U45" s="130"/>
      <c r="V45" s="130"/>
      <c r="W45" s="130"/>
      <c r="X45" s="130"/>
      <c r="Y45" s="130"/>
      <c r="Z45" s="193"/>
    </row>
    <row r="46" spans="1:26" ht="14.4" hidden="1">
      <c r="A46" s="126" t="s">
        <v>153</v>
      </c>
      <c r="B46" s="127">
        <v>2016</v>
      </c>
      <c r="C46" s="126" t="s">
        <v>664</v>
      </c>
      <c r="D46" s="126" t="s">
        <v>611</v>
      </c>
      <c r="E46" s="126" t="s">
        <v>665</v>
      </c>
      <c r="F46" s="126" t="s">
        <v>666</v>
      </c>
      <c r="G46" s="126" t="s">
        <v>667</v>
      </c>
      <c r="H46" s="126" t="s">
        <v>668</v>
      </c>
      <c r="I46" s="126" t="s">
        <v>669</v>
      </c>
      <c r="J46" s="126" t="s">
        <v>429</v>
      </c>
      <c r="K46" s="126"/>
      <c r="L46" s="126"/>
      <c r="M46" s="126"/>
      <c r="N46" s="126"/>
      <c r="O46" s="126"/>
      <c r="P46" s="126"/>
      <c r="Q46" s="127"/>
      <c r="R46" s="127"/>
      <c r="S46" s="127"/>
      <c r="T46" s="126"/>
      <c r="U46" s="126"/>
      <c r="V46" s="126"/>
      <c r="W46" s="126"/>
      <c r="X46" s="126"/>
      <c r="Y46" s="126"/>
      <c r="Z46" s="193"/>
    </row>
    <row r="47" spans="1:26" ht="14.4" hidden="1">
      <c r="A47" s="130" t="s">
        <v>153</v>
      </c>
      <c r="B47" s="131">
        <v>2016</v>
      </c>
      <c r="C47" s="130" t="s">
        <v>664</v>
      </c>
      <c r="D47" s="130" t="s">
        <v>670</v>
      </c>
      <c r="E47" s="130" t="s">
        <v>671</v>
      </c>
      <c r="F47" s="130" t="s">
        <v>672</v>
      </c>
      <c r="G47" s="130" t="s">
        <v>673</v>
      </c>
      <c r="H47" s="130" t="s">
        <v>429</v>
      </c>
      <c r="I47" s="130" t="s">
        <v>674</v>
      </c>
      <c r="J47" s="130" t="s">
        <v>675</v>
      </c>
      <c r="K47" s="130"/>
      <c r="L47" s="130"/>
      <c r="M47" s="130"/>
      <c r="N47" s="130"/>
      <c r="O47" s="130"/>
      <c r="P47" s="130"/>
      <c r="Q47" s="131"/>
      <c r="R47" s="131"/>
      <c r="S47" s="131"/>
      <c r="T47" s="130"/>
      <c r="U47" s="130"/>
      <c r="V47" s="130"/>
      <c r="W47" s="130"/>
      <c r="X47" s="130"/>
      <c r="Y47" s="130"/>
      <c r="Z47" s="193"/>
    </row>
    <row r="48" spans="1:26" ht="14.4" hidden="1">
      <c r="A48" s="126" t="s">
        <v>153</v>
      </c>
      <c r="B48" s="127">
        <v>2016</v>
      </c>
      <c r="C48" s="126" t="s">
        <v>664</v>
      </c>
      <c r="D48" s="126" t="s">
        <v>676</v>
      </c>
      <c r="E48" s="126" t="s">
        <v>677</v>
      </c>
      <c r="F48" s="126" t="s">
        <v>429</v>
      </c>
      <c r="G48" s="126" t="s">
        <v>678</v>
      </c>
      <c r="H48" s="126" t="s">
        <v>425</v>
      </c>
      <c r="I48" s="126" t="s">
        <v>679</v>
      </c>
      <c r="J48" s="126" t="s">
        <v>429</v>
      </c>
      <c r="K48" s="126"/>
      <c r="L48" s="126"/>
      <c r="M48" s="126"/>
      <c r="N48" s="126"/>
      <c r="O48" s="126"/>
      <c r="P48" s="126"/>
      <c r="Q48" s="127"/>
      <c r="R48" s="127"/>
      <c r="S48" s="127"/>
      <c r="T48" s="126"/>
      <c r="U48" s="126"/>
      <c r="V48" s="126"/>
      <c r="W48" s="126"/>
      <c r="X48" s="126"/>
      <c r="Y48" s="126"/>
      <c r="Z48" s="193"/>
    </row>
    <row r="49" spans="1:26" ht="14.4" hidden="1">
      <c r="A49" s="130" t="s">
        <v>153</v>
      </c>
      <c r="B49" s="131">
        <v>2016</v>
      </c>
      <c r="C49" s="130" t="s">
        <v>664</v>
      </c>
      <c r="D49" s="130" t="s">
        <v>597</v>
      </c>
      <c r="E49" s="130" t="s">
        <v>680</v>
      </c>
      <c r="F49" s="130" t="s">
        <v>681</v>
      </c>
      <c r="G49" s="130" t="s">
        <v>682</v>
      </c>
      <c r="H49" s="130" t="s">
        <v>429</v>
      </c>
      <c r="I49" s="130" t="s">
        <v>683</v>
      </c>
      <c r="J49" s="130" t="s">
        <v>429</v>
      </c>
      <c r="K49" s="130"/>
      <c r="L49" s="130"/>
      <c r="M49" s="130"/>
      <c r="N49" s="130"/>
      <c r="O49" s="130"/>
      <c r="P49" s="130"/>
      <c r="Q49" s="131"/>
      <c r="R49" s="131"/>
      <c r="S49" s="131"/>
      <c r="T49" s="130"/>
      <c r="U49" s="130"/>
      <c r="V49" s="130"/>
      <c r="W49" s="130"/>
      <c r="X49" s="130"/>
      <c r="Y49" s="130"/>
      <c r="Z49" s="193"/>
    </row>
    <row r="50" spans="1:26" ht="14.4" hidden="1">
      <c r="A50" s="126" t="s">
        <v>165</v>
      </c>
      <c r="B50" s="127">
        <v>2016</v>
      </c>
      <c r="C50" s="126" t="s">
        <v>541</v>
      </c>
      <c r="D50" s="126" t="s">
        <v>684</v>
      </c>
      <c r="E50" s="126" t="s">
        <v>685</v>
      </c>
      <c r="F50" s="126" t="s">
        <v>686</v>
      </c>
      <c r="G50" s="126" t="s">
        <v>687</v>
      </c>
      <c r="H50" s="126" t="s">
        <v>688</v>
      </c>
      <c r="I50" s="126" t="s">
        <v>689</v>
      </c>
      <c r="J50" s="126" t="s">
        <v>429</v>
      </c>
      <c r="K50" s="126"/>
      <c r="L50" s="126"/>
      <c r="M50" s="126"/>
      <c r="N50" s="126"/>
      <c r="O50" s="126"/>
      <c r="P50" s="126"/>
      <c r="Q50" s="127"/>
      <c r="R50" s="127"/>
      <c r="S50" s="127"/>
      <c r="T50" s="126"/>
      <c r="U50" s="126"/>
      <c r="V50" s="126"/>
      <c r="W50" s="126"/>
      <c r="X50" s="126"/>
      <c r="Y50" s="126"/>
      <c r="Z50" s="193"/>
    </row>
    <row r="51" spans="1:26" ht="14.4" hidden="1">
      <c r="A51" s="130" t="s">
        <v>1</v>
      </c>
      <c r="B51" s="131">
        <v>2017</v>
      </c>
      <c r="C51" s="130" t="s">
        <v>690</v>
      </c>
      <c r="D51" s="130" t="s">
        <v>691</v>
      </c>
      <c r="E51" s="130" t="s">
        <v>692</v>
      </c>
      <c r="F51" s="130" t="s">
        <v>439</v>
      </c>
      <c r="G51" s="130" t="s">
        <v>693</v>
      </c>
      <c r="H51" s="130" t="s">
        <v>694</v>
      </c>
      <c r="I51" s="130" t="s">
        <v>695</v>
      </c>
      <c r="J51" s="130" t="s">
        <v>696</v>
      </c>
      <c r="K51" s="130" t="s">
        <v>697</v>
      </c>
      <c r="L51" s="130"/>
      <c r="M51" s="130"/>
      <c r="N51" s="130"/>
      <c r="O51" s="130"/>
      <c r="P51" s="130"/>
      <c r="Q51" s="131"/>
      <c r="R51" s="131"/>
      <c r="S51" s="131"/>
      <c r="T51" s="130"/>
      <c r="U51" s="130"/>
      <c r="V51" s="130"/>
      <c r="W51" s="130"/>
      <c r="X51" s="130"/>
      <c r="Y51" s="130"/>
      <c r="Z51" s="193"/>
    </row>
    <row r="52" spans="1:26" ht="14.4" hidden="1">
      <c r="A52" s="126" t="s">
        <v>1</v>
      </c>
      <c r="B52" s="127">
        <v>2017</v>
      </c>
      <c r="C52" s="126" t="s">
        <v>698</v>
      </c>
      <c r="D52" s="126" t="s">
        <v>699</v>
      </c>
      <c r="E52" s="126" t="s">
        <v>700</v>
      </c>
      <c r="F52" s="126" t="s">
        <v>701</v>
      </c>
      <c r="G52" s="126" t="s">
        <v>702</v>
      </c>
      <c r="H52" s="126" t="s">
        <v>703</v>
      </c>
      <c r="I52" s="126" t="s">
        <v>704</v>
      </c>
      <c r="J52" s="126" t="s">
        <v>429</v>
      </c>
      <c r="K52" s="126" t="s">
        <v>705</v>
      </c>
      <c r="L52" s="126"/>
      <c r="M52" s="126"/>
      <c r="N52" s="126"/>
      <c r="O52" s="126"/>
      <c r="P52" s="126"/>
      <c r="Q52" s="127"/>
      <c r="R52" s="127"/>
      <c r="S52" s="127"/>
      <c r="T52" s="126"/>
      <c r="U52" s="126"/>
      <c r="V52" s="126"/>
      <c r="W52" s="126"/>
      <c r="X52" s="126"/>
      <c r="Y52" s="126"/>
      <c r="Z52" s="193"/>
    </row>
    <row r="53" spans="1:26" ht="14.4" hidden="1">
      <c r="A53" s="130" t="s">
        <v>1</v>
      </c>
      <c r="B53" s="131">
        <v>2017</v>
      </c>
      <c r="C53" s="130" t="s">
        <v>706</v>
      </c>
      <c r="D53" s="130" t="s">
        <v>707</v>
      </c>
      <c r="E53" s="130" t="s">
        <v>708</v>
      </c>
      <c r="F53" s="130" t="s">
        <v>709</v>
      </c>
      <c r="G53" s="130" t="s">
        <v>710</v>
      </c>
      <c r="H53" s="130" t="s">
        <v>711</v>
      </c>
      <c r="I53" s="130" t="s">
        <v>712</v>
      </c>
      <c r="J53" s="130" t="s">
        <v>713</v>
      </c>
      <c r="K53" s="130" t="s">
        <v>714</v>
      </c>
      <c r="L53" s="130"/>
      <c r="M53" s="130"/>
      <c r="N53" s="130"/>
      <c r="O53" s="130"/>
      <c r="P53" s="130"/>
      <c r="Q53" s="131"/>
      <c r="R53" s="131"/>
      <c r="S53" s="131"/>
      <c r="T53" s="130"/>
      <c r="U53" s="130"/>
      <c r="V53" s="130"/>
      <c r="W53" s="130"/>
      <c r="X53" s="130"/>
      <c r="Y53" s="130"/>
      <c r="Z53" s="193"/>
    </row>
    <row r="54" spans="1:26" ht="14.4" hidden="1">
      <c r="A54" s="126" t="s">
        <v>1</v>
      </c>
      <c r="B54" s="127">
        <v>2017</v>
      </c>
      <c r="C54" s="126" t="s">
        <v>715</v>
      </c>
      <c r="D54" s="126" t="s">
        <v>716</v>
      </c>
      <c r="E54" s="126" t="s">
        <v>708</v>
      </c>
      <c r="F54" s="126" t="s">
        <v>717</v>
      </c>
      <c r="G54" s="126" t="s">
        <v>718</v>
      </c>
      <c r="H54" s="126" t="s">
        <v>703</v>
      </c>
      <c r="I54" s="126" t="s">
        <v>719</v>
      </c>
      <c r="J54" s="126" t="s">
        <v>429</v>
      </c>
      <c r="K54" s="126" t="s">
        <v>720</v>
      </c>
      <c r="L54" s="126"/>
      <c r="M54" s="126"/>
      <c r="N54" s="126"/>
      <c r="O54" s="126"/>
      <c r="P54" s="126"/>
      <c r="Q54" s="127"/>
      <c r="R54" s="127"/>
      <c r="S54" s="127"/>
      <c r="T54" s="126"/>
      <c r="U54" s="126"/>
      <c r="V54" s="126"/>
      <c r="W54" s="126"/>
      <c r="X54" s="126"/>
      <c r="Y54" s="126"/>
      <c r="Z54" s="193"/>
    </row>
    <row r="55" spans="1:26" ht="14.4" hidden="1">
      <c r="A55" s="130" t="s">
        <v>1</v>
      </c>
      <c r="B55" s="131">
        <v>2017</v>
      </c>
      <c r="C55" s="130" t="s">
        <v>721</v>
      </c>
      <c r="D55" s="130" t="s">
        <v>722</v>
      </c>
      <c r="E55" s="130" t="s">
        <v>723</v>
      </c>
      <c r="F55" s="130" t="s">
        <v>724</v>
      </c>
      <c r="G55" s="130" t="s">
        <v>725</v>
      </c>
      <c r="H55" s="130" t="s">
        <v>509</v>
      </c>
      <c r="I55" s="130" t="s">
        <v>726</v>
      </c>
      <c r="J55" s="130" t="s">
        <v>727</v>
      </c>
      <c r="K55" s="130" t="s">
        <v>728</v>
      </c>
      <c r="L55" s="130"/>
      <c r="M55" s="130"/>
      <c r="N55" s="130"/>
      <c r="O55" s="130"/>
      <c r="P55" s="130"/>
      <c r="Q55" s="131"/>
      <c r="R55" s="131"/>
      <c r="S55" s="131"/>
      <c r="T55" s="130"/>
      <c r="U55" s="130"/>
      <c r="V55" s="130"/>
      <c r="W55" s="130"/>
      <c r="X55" s="130"/>
      <c r="Y55" s="130"/>
      <c r="Z55" s="193"/>
    </row>
    <row r="56" spans="1:26" ht="14.4" hidden="1">
      <c r="A56" s="126" t="s">
        <v>1</v>
      </c>
      <c r="B56" s="127">
        <v>2017</v>
      </c>
      <c r="C56" s="126" t="s">
        <v>721</v>
      </c>
      <c r="D56" s="126" t="s">
        <v>722</v>
      </c>
      <c r="E56" s="126" t="s">
        <v>729</v>
      </c>
      <c r="F56" s="126" t="s">
        <v>730</v>
      </c>
      <c r="G56" s="126" t="s">
        <v>731</v>
      </c>
      <c r="H56" s="126" t="s">
        <v>509</v>
      </c>
      <c r="I56" s="126" t="s">
        <v>732</v>
      </c>
      <c r="J56" s="126" t="s">
        <v>733</v>
      </c>
      <c r="K56" s="126" t="s">
        <v>734</v>
      </c>
      <c r="L56" s="126"/>
      <c r="M56" s="126"/>
      <c r="N56" s="126"/>
      <c r="O56" s="126"/>
      <c r="P56" s="126"/>
      <c r="Q56" s="127"/>
      <c r="R56" s="127"/>
      <c r="S56" s="127"/>
      <c r="T56" s="126"/>
      <c r="U56" s="126"/>
      <c r="V56" s="126"/>
      <c r="W56" s="126"/>
      <c r="X56" s="126"/>
      <c r="Y56" s="126"/>
      <c r="Z56" s="193"/>
    </row>
    <row r="57" spans="1:26" ht="14.4" hidden="1">
      <c r="A57" s="130" t="s">
        <v>1</v>
      </c>
      <c r="B57" s="131">
        <v>2017</v>
      </c>
      <c r="C57" s="130" t="s">
        <v>721</v>
      </c>
      <c r="D57" s="130" t="s">
        <v>722</v>
      </c>
      <c r="E57" s="130" t="s">
        <v>735</v>
      </c>
      <c r="F57" s="130" t="s">
        <v>736</v>
      </c>
      <c r="G57" s="130" t="s">
        <v>737</v>
      </c>
      <c r="H57" s="130" t="s">
        <v>509</v>
      </c>
      <c r="I57" s="130" t="s">
        <v>738</v>
      </c>
      <c r="J57" s="130" t="s">
        <v>429</v>
      </c>
      <c r="K57" s="130" t="s">
        <v>739</v>
      </c>
      <c r="L57" s="130"/>
      <c r="M57" s="130"/>
      <c r="N57" s="130"/>
      <c r="O57" s="130"/>
      <c r="P57" s="130"/>
      <c r="Q57" s="131"/>
      <c r="R57" s="131"/>
      <c r="S57" s="131"/>
      <c r="T57" s="130"/>
      <c r="U57" s="130"/>
      <c r="V57" s="130"/>
      <c r="W57" s="130"/>
      <c r="X57" s="130"/>
      <c r="Y57" s="130"/>
      <c r="Z57" s="193"/>
    </row>
    <row r="58" spans="1:26" ht="14.4" hidden="1">
      <c r="A58" s="126" t="s">
        <v>1</v>
      </c>
      <c r="B58" s="127">
        <v>2017</v>
      </c>
      <c r="C58" s="126" t="s">
        <v>721</v>
      </c>
      <c r="D58" s="126" t="s">
        <v>722</v>
      </c>
      <c r="E58" s="126" t="s">
        <v>740</v>
      </c>
      <c r="F58" s="126" t="s">
        <v>741</v>
      </c>
      <c r="G58" s="126" t="s">
        <v>742</v>
      </c>
      <c r="H58" s="126" t="s">
        <v>509</v>
      </c>
      <c r="I58" s="126" t="s">
        <v>743</v>
      </c>
      <c r="J58" s="126" t="s">
        <v>744</v>
      </c>
      <c r="K58" s="126" t="s">
        <v>745</v>
      </c>
      <c r="L58" s="126"/>
      <c r="M58" s="126"/>
      <c r="N58" s="126"/>
      <c r="O58" s="126"/>
      <c r="P58" s="126"/>
      <c r="Q58" s="127"/>
      <c r="R58" s="127"/>
      <c r="S58" s="127"/>
      <c r="T58" s="126"/>
      <c r="U58" s="126"/>
      <c r="V58" s="126"/>
      <c r="W58" s="126"/>
      <c r="X58" s="126"/>
      <c r="Y58" s="126"/>
      <c r="Z58" s="193"/>
    </row>
    <row r="59" spans="1:26" ht="14.4" hidden="1">
      <c r="A59" s="130" t="s">
        <v>97</v>
      </c>
      <c r="B59" s="131">
        <v>2017</v>
      </c>
      <c r="C59" s="130" t="s">
        <v>746</v>
      </c>
      <c r="D59" s="130" t="s">
        <v>747</v>
      </c>
      <c r="E59" s="130" t="s">
        <v>748</v>
      </c>
      <c r="F59" s="130" t="s">
        <v>452</v>
      </c>
      <c r="G59" s="130" t="s">
        <v>453</v>
      </c>
      <c r="H59" s="130" t="s">
        <v>749</v>
      </c>
      <c r="I59" s="130" t="s">
        <v>750</v>
      </c>
      <c r="J59" s="130" t="s">
        <v>751</v>
      </c>
      <c r="K59" s="130" t="s">
        <v>752</v>
      </c>
      <c r="L59" s="130"/>
      <c r="M59" s="130"/>
      <c r="N59" s="130"/>
      <c r="O59" s="130"/>
      <c r="P59" s="130"/>
      <c r="Q59" s="131"/>
      <c r="R59" s="131"/>
      <c r="S59" s="131"/>
      <c r="T59" s="130"/>
      <c r="U59" s="130"/>
      <c r="V59" s="130"/>
      <c r="W59" s="130"/>
      <c r="X59" s="130"/>
      <c r="Y59" s="130"/>
      <c r="Z59" s="193"/>
    </row>
    <row r="60" spans="1:26" ht="14.4" hidden="1">
      <c r="A60" s="126" t="s">
        <v>97</v>
      </c>
      <c r="B60" s="127">
        <v>2017</v>
      </c>
      <c r="C60" s="126" t="s">
        <v>753</v>
      </c>
      <c r="D60" s="126" t="s">
        <v>754</v>
      </c>
      <c r="E60" s="126" t="s">
        <v>755</v>
      </c>
      <c r="F60" s="126" t="s">
        <v>452</v>
      </c>
      <c r="G60" s="126" t="s">
        <v>756</v>
      </c>
      <c r="H60" s="126" t="s">
        <v>749</v>
      </c>
      <c r="I60" s="126" t="s">
        <v>757</v>
      </c>
      <c r="J60" s="126" t="s">
        <v>751</v>
      </c>
      <c r="K60" s="126" t="s">
        <v>758</v>
      </c>
      <c r="L60" s="126"/>
      <c r="M60" s="126"/>
      <c r="N60" s="126"/>
      <c r="O60" s="126"/>
      <c r="P60" s="126"/>
      <c r="Q60" s="127"/>
      <c r="R60" s="127"/>
      <c r="S60" s="127"/>
      <c r="T60" s="126"/>
      <c r="U60" s="126"/>
      <c r="V60" s="126"/>
      <c r="W60" s="126"/>
      <c r="X60" s="126"/>
      <c r="Y60" s="126"/>
      <c r="Z60" s="193"/>
    </row>
    <row r="61" spans="1:26" ht="14.4" hidden="1">
      <c r="A61" s="130" t="s">
        <v>100</v>
      </c>
      <c r="B61" s="131">
        <v>2017</v>
      </c>
      <c r="C61" s="130" t="s">
        <v>721</v>
      </c>
      <c r="D61" s="130" t="s">
        <v>722</v>
      </c>
      <c r="E61" s="130" t="s">
        <v>429</v>
      </c>
      <c r="F61" s="130" t="s">
        <v>759</v>
      </c>
      <c r="G61" s="130" t="s">
        <v>760</v>
      </c>
      <c r="H61" s="130" t="s">
        <v>761</v>
      </c>
      <c r="I61" s="130" t="s">
        <v>762</v>
      </c>
      <c r="J61" s="130" t="s">
        <v>470</v>
      </c>
      <c r="K61" s="130" t="s">
        <v>763</v>
      </c>
      <c r="L61" s="130"/>
      <c r="M61" s="130"/>
      <c r="N61" s="130"/>
      <c r="O61" s="130"/>
      <c r="P61" s="130"/>
      <c r="Q61" s="131"/>
      <c r="R61" s="131"/>
      <c r="S61" s="131"/>
      <c r="T61" s="130"/>
      <c r="U61" s="130"/>
      <c r="V61" s="130"/>
      <c r="W61" s="130"/>
      <c r="X61" s="130"/>
      <c r="Y61" s="130"/>
      <c r="Z61" s="193"/>
    </row>
    <row r="62" spans="1:26" ht="14.4" hidden="1">
      <c r="A62" s="126" t="s">
        <v>101</v>
      </c>
      <c r="B62" s="127">
        <v>2017</v>
      </c>
      <c r="C62" s="126" t="s">
        <v>764</v>
      </c>
      <c r="D62" s="126" t="s">
        <v>424</v>
      </c>
      <c r="E62" s="126" t="s">
        <v>425</v>
      </c>
      <c r="F62" s="126" t="s">
        <v>765</v>
      </c>
      <c r="G62" s="126" t="s">
        <v>766</v>
      </c>
      <c r="H62" s="126" t="s">
        <v>767</v>
      </c>
      <c r="I62" s="126" t="s">
        <v>768</v>
      </c>
      <c r="J62" s="126" t="s">
        <v>425</v>
      </c>
      <c r="K62" s="126" t="s">
        <v>769</v>
      </c>
      <c r="L62" s="126"/>
      <c r="M62" s="126"/>
      <c r="N62" s="126"/>
      <c r="O62" s="126"/>
      <c r="P62" s="126"/>
      <c r="Q62" s="127"/>
      <c r="R62" s="127"/>
      <c r="S62" s="127"/>
      <c r="T62" s="126"/>
      <c r="U62" s="126"/>
      <c r="V62" s="126"/>
      <c r="W62" s="126"/>
      <c r="X62" s="126"/>
      <c r="Y62" s="126"/>
      <c r="Z62" s="193"/>
    </row>
    <row r="63" spans="1:26" ht="14.4" hidden="1">
      <c r="A63" s="130" t="s">
        <v>101</v>
      </c>
      <c r="B63" s="131">
        <v>2017</v>
      </c>
      <c r="C63" s="130" t="s">
        <v>764</v>
      </c>
      <c r="D63" s="130" t="s">
        <v>437</v>
      </c>
      <c r="E63" s="130" t="s">
        <v>770</v>
      </c>
      <c r="F63" s="130" t="s">
        <v>771</v>
      </c>
      <c r="G63" s="130" t="s">
        <v>772</v>
      </c>
      <c r="H63" s="130" t="s">
        <v>773</v>
      </c>
      <c r="I63" s="130" t="s">
        <v>774</v>
      </c>
      <c r="J63" s="130" t="s">
        <v>775</v>
      </c>
      <c r="K63" s="130" t="s">
        <v>776</v>
      </c>
      <c r="L63" s="130"/>
      <c r="M63" s="130"/>
      <c r="N63" s="130"/>
      <c r="O63" s="130"/>
      <c r="P63" s="130"/>
      <c r="Q63" s="131"/>
      <c r="R63" s="131"/>
      <c r="S63" s="131"/>
      <c r="T63" s="130"/>
      <c r="U63" s="130"/>
      <c r="V63" s="130"/>
      <c r="W63" s="130"/>
      <c r="X63" s="130"/>
      <c r="Y63" s="130"/>
      <c r="Z63" s="193"/>
    </row>
    <row r="64" spans="1:26" ht="14.4" hidden="1">
      <c r="A64" s="126" t="s">
        <v>102</v>
      </c>
      <c r="B64" s="127">
        <v>2017</v>
      </c>
      <c r="C64" s="126" t="s">
        <v>698</v>
      </c>
      <c r="D64" s="126" t="s">
        <v>699</v>
      </c>
      <c r="E64" s="126" t="s">
        <v>777</v>
      </c>
      <c r="F64" s="126" t="s">
        <v>778</v>
      </c>
      <c r="G64" s="126" t="s">
        <v>779</v>
      </c>
      <c r="H64" s="126" t="s">
        <v>780</v>
      </c>
      <c r="I64" s="126" t="s">
        <v>781</v>
      </c>
      <c r="J64" s="126" t="s">
        <v>782</v>
      </c>
      <c r="K64" s="126" t="s">
        <v>783</v>
      </c>
      <c r="L64" s="126"/>
      <c r="M64" s="126"/>
      <c r="N64" s="126"/>
      <c r="O64" s="126"/>
      <c r="P64" s="126"/>
      <c r="Q64" s="127"/>
      <c r="R64" s="127"/>
      <c r="S64" s="127"/>
      <c r="T64" s="126"/>
      <c r="U64" s="126"/>
      <c r="V64" s="126"/>
      <c r="W64" s="126"/>
      <c r="X64" s="126"/>
      <c r="Y64" s="126"/>
      <c r="Z64" s="193"/>
    </row>
    <row r="65" spans="1:26" ht="14.4" hidden="1">
      <c r="A65" s="130" t="s">
        <v>102</v>
      </c>
      <c r="B65" s="131">
        <v>2017</v>
      </c>
      <c r="C65" s="130" t="s">
        <v>784</v>
      </c>
      <c r="D65" s="130" t="s">
        <v>437</v>
      </c>
      <c r="E65" s="130" t="s">
        <v>785</v>
      </c>
      <c r="F65" s="130" t="s">
        <v>786</v>
      </c>
      <c r="G65" s="130" t="s">
        <v>787</v>
      </c>
      <c r="H65" s="130" t="s">
        <v>788</v>
      </c>
      <c r="I65" s="130" t="s">
        <v>789</v>
      </c>
      <c r="J65" s="130" t="s">
        <v>782</v>
      </c>
      <c r="K65" s="130" t="s">
        <v>790</v>
      </c>
      <c r="L65" s="130"/>
      <c r="M65" s="130"/>
      <c r="N65" s="130"/>
      <c r="O65" s="130"/>
      <c r="P65" s="130"/>
      <c r="Q65" s="131"/>
      <c r="R65" s="131"/>
      <c r="S65" s="131"/>
      <c r="T65" s="130"/>
      <c r="U65" s="130"/>
      <c r="V65" s="130"/>
      <c r="W65" s="130"/>
      <c r="X65" s="130"/>
      <c r="Y65" s="130"/>
      <c r="Z65" s="193"/>
    </row>
    <row r="66" spans="1:26" ht="14.4" hidden="1">
      <c r="A66" s="126" t="s">
        <v>102</v>
      </c>
      <c r="B66" s="127">
        <v>2017</v>
      </c>
      <c r="C66" s="126" t="s">
        <v>791</v>
      </c>
      <c r="D66" s="126" t="s">
        <v>792</v>
      </c>
      <c r="E66" s="126" t="s">
        <v>793</v>
      </c>
      <c r="F66" s="126" t="s">
        <v>794</v>
      </c>
      <c r="G66" s="126" t="s">
        <v>779</v>
      </c>
      <c r="H66" s="126" t="s">
        <v>780</v>
      </c>
      <c r="I66" s="126" t="s">
        <v>789</v>
      </c>
      <c r="J66" s="126" t="s">
        <v>795</v>
      </c>
      <c r="K66" s="126" t="s">
        <v>796</v>
      </c>
      <c r="L66" s="126"/>
      <c r="M66" s="126"/>
      <c r="N66" s="126"/>
      <c r="O66" s="126"/>
      <c r="P66" s="126"/>
      <c r="Q66" s="127"/>
      <c r="R66" s="127"/>
      <c r="S66" s="127"/>
      <c r="T66" s="126"/>
      <c r="U66" s="126"/>
      <c r="V66" s="126"/>
      <c r="W66" s="126"/>
      <c r="X66" s="126"/>
      <c r="Y66" s="126"/>
      <c r="Z66" s="193"/>
    </row>
    <row r="67" spans="1:26" ht="14.4" hidden="1">
      <c r="A67" s="130" t="s">
        <v>103</v>
      </c>
      <c r="B67" s="131">
        <v>2017</v>
      </c>
      <c r="C67" s="130" t="s">
        <v>721</v>
      </c>
      <c r="D67" s="130" t="s">
        <v>722</v>
      </c>
      <c r="E67" s="130" t="s">
        <v>797</v>
      </c>
      <c r="F67" s="130" t="s">
        <v>798</v>
      </c>
      <c r="G67" s="130" t="s">
        <v>799</v>
      </c>
      <c r="H67" s="130" t="s">
        <v>800</v>
      </c>
      <c r="I67" s="130" t="s">
        <v>801</v>
      </c>
      <c r="J67" s="130" t="s">
        <v>429</v>
      </c>
      <c r="K67" s="130" t="s">
        <v>802</v>
      </c>
      <c r="L67" s="130"/>
      <c r="M67" s="130"/>
      <c r="N67" s="130"/>
      <c r="O67" s="130"/>
      <c r="P67" s="130"/>
      <c r="Q67" s="131"/>
      <c r="R67" s="131"/>
      <c r="S67" s="131"/>
      <c r="T67" s="130"/>
      <c r="U67" s="130"/>
      <c r="V67" s="130"/>
      <c r="W67" s="130"/>
      <c r="X67" s="130"/>
      <c r="Y67" s="130"/>
      <c r="Z67" s="193"/>
    </row>
    <row r="68" spans="1:26" ht="14.4" hidden="1">
      <c r="A68" s="126" t="s">
        <v>107</v>
      </c>
      <c r="B68" s="127">
        <v>2017</v>
      </c>
      <c r="C68" s="126" t="s">
        <v>803</v>
      </c>
      <c r="D68" s="126" t="s">
        <v>804</v>
      </c>
      <c r="E68" s="126" t="s">
        <v>805</v>
      </c>
      <c r="F68" s="126" t="s">
        <v>806</v>
      </c>
      <c r="G68" s="126" t="s">
        <v>807</v>
      </c>
      <c r="H68" s="126" t="s">
        <v>808</v>
      </c>
      <c r="I68" s="126" t="s">
        <v>809</v>
      </c>
      <c r="J68" s="126" t="s">
        <v>425</v>
      </c>
      <c r="K68" s="126" t="s">
        <v>810</v>
      </c>
      <c r="L68" s="126"/>
      <c r="M68" s="126"/>
      <c r="N68" s="126"/>
      <c r="O68" s="126"/>
      <c r="P68" s="126"/>
      <c r="Q68" s="127"/>
      <c r="R68" s="127"/>
      <c r="S68" s="127"/>
      <c r="T68" s="126"/>
      <c r="U68" s="126"/>
      <c r="V68" s="126"/>
      <c r="W68" s="126"/>
      <c r="X68" s="126"/>
      <c r="Y68" s="126"/>
      <c r="Z68" s="193"/>
    </row>
    <row r="69" spans="1:26" ht="14.4" hidden="1">
      <c r="A69" s="130" t="s">
        <v>160</v>
      </c>
      <c r="B69" s="131">
        <v>2017</v>
      </c>
      <c r="C69" s="130" t="s">
        <v>811</v>
      </c>
      <c r="D69" s="130" t="s">
        <v>716</v>
      </c>
      <c r="E69" s="130" t="s">
        <v>812</v>
      </c>
      <c r="F69" s="130" t="s">
        <v>813</v>
      </c>
      <c r="G69" s="130" t="s">
        <v>814</v>
      </c>
      <c r="H69" s="130" t="s">
        <v>815</v>
      </c>
      <c r="I69" s="130" t="s">
        <v>816</v>
      </c>
      <c r="J69" s="130" t="s">
        <v>817</v>
      </c>
      <c r="K69" s="130" t="s">
        <v>818</v>
      </c>
      <c r="L69" s="130"/>
      <c r="M69" s="130"/>
      <c r="N69" s="130"/>
      <c r="O69" s="130"/>
      <c r="P69" s="130"/>
      <c r="Q69" s="131"/>
      <c r="R69" s="131"/>
      <c r="S69" s="131"/>
      <c r="T69" s="130"/>
      <c r="U69" s="130"/>
      <c r="V69" s="130"/>
      <c r="W69" s="130"/>
      <c r="X69" s="130"/>
      <c r="Y69" s="130"/>
      <c r="Z69" s="193"/>
    </row>
    <row r="70" spans="1:26" ht="14.4" hidden="1">
      <c r="A70" s="126" t="s">
        <v>160</v>
      </c>
      <c r="B70" s="127">
        <v>2017</v>
      </c>
      <c r="C70" s="126" t="s">
        <v>721</v>
      </c>
      <c r="D70" s="126" t="s">
        <v>722</v>
      </c>
      <c r="E70" s="126" t="s">
        <v>819</v>
      </c>
      <c r="F70" s="126" t="s">
        <v>820</v>
      </c>
      <c r="G70" s="126" t="s">
        <v>821</v>
      </c>
      <c r="H70" s="126" t="s">
        <v>815</v>
      </c>
      <c r="I70" s="126" t="s">
        <v>822</v>
      </c>
      <c r="J70" s="126" t="s">
        <v>823</v>
      </c>
      <c r="K70" s="126" t="s">
        <v>824</v>
      </c>
      <c r="L70" s="126"/>
      <c r="M70" s="126"/>
      <c r="N70" s="126"/>
      <c r="O70" s="126"/>
      <c r="P70" s="126"/>
      <c r="Q70" s="127"/>
      <c r="R70" s="127"/>
      <c r="S70" s="127"/>
      <c r="T70" s="126"/>
      <c r="U70" s="126"/>
      <c r="V70" s="126"/>
      <c r="W70" s="126"/>
      <c r="X70" s="126"/>
      <c r="Y70" s="126"/>
      <c r="Z70" s="193"/>
    </row>
    <row r="71" spans="1:26" ht="14.4" hidden="1">
      <c r="A71" s="130" t="s">
        <v>282</v>
      </c>
      <c r="B71" s="131">
        <v>2017</v>
      </c>
      <c r="C71" s="130" t="s">
        <v>715</v>
      </c>
      <c r="D71" s="130" t="s">
        <v>707</v>
      </c>
      <c r="E71" s="130" t="s">
        <v>825</v>
      </c>
      <c r="F71" s="130" t="s">
        <v>826</v>
      </c>
      <c r="G71" s="130" t="s">
        <v>827</v>
      </c>
      <c r="H71" s="130" t="s">
        <v>828</v>
      </c>
      <c r="I71" s="130" t="s">
        <v>829</v>
      </c>
      <c r="J71" s="130" t="s">
        <v>429</v>
      </c>
      <c r="K71" s="130" t="s">
        <v>830</v>
      </c>
      <c r="L71" s="130"/>
      <c r="M71" s="130"/>
      <c r="N71" s="130"/>
      <c r="O71" s="130"/>
      <c r="P71" s="130"/>
      <c r="Q71" s="131"/>
      <c r="R71" s="131"/>
      <c r="S71" s="131"/>
      <c r="T71" s="130"/>
      <c r="U71" s="130"/>
      <c r="V71" s="130"/>
      <c r="W71" s="130"/>
      <c r="X71" s="130"/>
      <c r="Y71" s="130"/>
      <c r="Z71" s="193"/>
    </row>
    <row r="72" spans="1:26" ht="14.4" hidden="1">
      <c r="A72" s="126" t="s">
        <v>119</v>
      </c>
      <c r="B72" s="127">
        <v>2017</v>
      </c>
      <c r="C72" s="126" t="s">
        <v>831</v>
      </c>
      <c r="D72" s="126" t="s">
        <v>716</v>
      </c>
      <c r="E72" s="126" t="s">
        <v>832</v>
      </c>
      <c r="F72" s="126" t="s">
        <v>833</v>
      </c>
      <c r="G72" s="126" t="s">
        <v>834</v>
      </c>
      <c r="H72" s="126" t="s">
        <v>835</v>
      </c>
      <c r="I72" s="126" t="s">
        <v>836</v>
      </c>
      <c r="J72" s="126" t="s">
        <v>425</v>
      </c>
      <c r="K72" s="126" t="s">
        <v>837</v>
      </c>
      <c r="L72" s="126"/>
      <c r="M72" s="126"/>
      <c r="N72" s="126"/>
      <c r="O72" s="126"/>
      <c r="P72" s="126"/>
      <c r="Q72" s="127"/>
      <c r="R72" s="127"/>
      <c r="S72" s="127"/>
      <c r="T72" s="126"/>
      <c r="U72" s="126"/>
      <c r="V72" s="126"/>
      <c r="W72" s="126"/>
      <c r="X72" s="126"/>
      <c r="Y72" s="126"/>
      <c r="Z72" s="193"/>
    </row>
    <row r="73" spans="1:26" ht="14.4" hidden="1">
      <c r="A73" s="130" t="s">
        <v>119</v>
      </c>
      <c r="B73" s="131">
        <v>2017</v>
      </c>
      <c r="C73" s="130" t="s">
        <v>831</v>
      </c>
      <c r="D73" s="130" t="s">
        <v>838</v>
      </c>
      <c r="E73" s="130" t="s">
        <v>425</v>
      </c>
      <c r="F73" s="130" t="s">
        <v>432</v>
      </c>
      <c r="G73" s="130" t="s">
        <v>839</v>
      </c>
      <c r="H73" s="130" t="s">
        <v>840</v>
      </c>
      <c r="I73" s="130" t="s">
        <v>841</v>
      </c>
      <c r="J73" s="130" t="s">
        <v>425</v>
      </c>
      <c r="K73" s="130" t="s">
        <v>842</v>
      </c>
      <c r="L73" s="130"/>
      <c r="M73" s="130"/>
      <c r="N73" s="130"/>
      <c r="O73" s="130"/>
      <c r="P73" s="130"/>
      <c r="Q73" s="131"/>
      <c r="R73" s="131"/>
      <c r="S73" s="131"/>
      <c r="T73" s="130"/>
      <c r="U73" s="130"/>
      <c r="V73" s="130"/>
      <c r="W73" s="130"/>
      <c r="X73" s="130"/>
      <c r="Y73" s="130"/>
      <c r="Z73" s="193"/>
    </row>
    <row r="74" spans="1:26" ht="14.4" hidden="1">
      <c r="A74" s="126" t="s">
        <v>119</v>
      </c>
      <c r="B74" s="127">
        <v>2017</v>
      </c>
      <c r="C74" s="126" t="s">
        <v>843</v>
      </c>
      <c r="D74" s="126" t="s">
        <v>722</v>
      </c>
      <c r="E74" s="126" t="s">
        <v>844</v>
      </c>
      <c r="F74" s="126" t="s">
        <v>845</v>
      </c>
      <c r="G74" s="126" t="s">
        <v>846</v>
      </c>
      <c r="H74" s="126" t="s">
        <v>501</v>
      </c>
      <c r="I74" s="126" t="s">
        <v>847</v>
      </c>
      <c r="J74" s="126" t="s">
        <v>425</v>
      </c>
      <c r="K74" s="126" t="s">
        <v>848</v>
      </c>
      <c r="L74" s="126"/>
      <c r="M74" s="126"/>
      <c r="N74" s="126"/>
      <c r="O74" s="126"/>
      <c r="P74" s="126"/>
      <c r="Q74" s="127"/>
      <c r="R74" s="127"/>
      <c r="S74" s="127"/>
      <c r="T74" s="126"/>
      <c r="U74" s="126"/>
      <c r="V74" s="126"/>
      <c r="W74" s="126"/>
      <c r="X74" s="126"/>
      <c r="Y74" s="126"/>
      <c r="Z74" s="193"/>
    </row>
    <row r="75" spans="1:26" ht="14.4" hidden="1">
      <c r="A75" s="130" t="s">
        <v>123</v>
      </c>
      <c r="B75" s="131">
        <v>2017</v>
      </c>
      <c r="C75" s="130" t="s">
        <v>849</v>
      </c>
      <c r="D75" s="130" t="s">
        <v>850</v>
      </c>
      <c r="E75" s="130" t="s">
        <v>851</v>
      </c>
      <c r="F75" s="130" t="s">
        <v>852</v>
      </c>
      <c r="G75" s="130" t="s">
        <v>853</v>
      </c>
      <c r="H75" s="130" t="s">
        <v>854</v>
      </c>
      <c r="I75" s="130" t="s">
        <v>855</v>
      </c>
      <c r="J75" s="130" t="s">
        <v>856</v>
      </c>
      <c r="K75" s="130" t="s">
        <v>857</v>
      </c>
      <c r="L75" s="130"/>
      <c r="M75" s="130"/>
      <c r="N75" s="130"/>
      <c r="O75" s="130"/>
      <c r="P75" s="130"/>
      <c r="Q75" s="131"/>
      <c r="R75" s="131"/>
      <c r="S75" s="131"/>
      <c r="T75" s="130"/>
      <c r="U75" s="130"/>
      <c r="V75" s="130"/>
      <c r="W75" s="130"/>
      <c r="X75" s="130"/>
      <c r="Y75" s="130"/>
      <c r="Z75" s="193"/>
    </row>
    <row r="76" spans="1:26" ht="14.4" hidden="1">
      <c r="A76" s="126" t="s">
        <v>272</v>
      </c>
      <c r="B76" s="127">
        <v>2017</v>
      </c>
      <c r="C76" s="126" t="s">
        <v>858</v>
      </c>
      <c r="D76" s="126" t="s">
        <v>722</v>
      </c>
      <c r="E76" s="126" t="s">
        <v>859</v>
      </c>
      <c r="F76" s="126" t="s">
        <v>860</v>
      </c>
      <c r="G76" s="126" t="s">
        <v>861</v>
      </c>
      <c r="H76" s="126" t="s">
        <v>862</v>
      </c>
      <c r="I76" s="126" t="s">
        <v>863</v>
      </c>
      <c r="J76" s="126" t="s">
        <v>864</v>
      </c>
      <c r="K76" s="126" t="s">
        <v>865</v>
      </c>
      <c r="L76" s="126"/>
      <c r="M76" s="126"/>
      <c r="N76" s="126"/>
      <c r="O76" s="126"/>
      <c r="P76" s="126"/>
      <c r="Q76" s="127"/>
      <c r="R76" s="127"/>
      <c r="S76" s="127"/>
      <c r="T76" s="126"/>
      <c r="U76" s="126"/>
      <c r="V76" s="126"/>
      <c r="W76" s="126"/>
      <c r="X76" s="126"/>
      <c r="Y76" s="126"/>
      <c r="Z76" s="193"/>
    </row>
    <row r="77" spans="1:26" ht="14.4" hidden="1">
      <c r="A77" s="130" t="s">
        <v>289</v>
      </c>
      <c r="B77" s="131">
        <v>2017</v>
      </c>
      <c r="C77" s="130" t="s">
        <v>866</v>
      </c>
      <c r="D77" s="130" t="s">
        <v>867</v>
      </c>
      <c r="E77" s="130" t="s">
        <v>868</v>
      </c>
      <c r="F77" s="130" t="s">
        <v>869</v>
      </c>
      <c r="G77" s="130" t="s">
        <v>870</v>
      </c>
      <c r="H77" s="130" t="s">
        <v>871</v>
      </c>
      <c r="I77" s="130" t="s">
        <v>872</v>
      </c>
      <c r="J77" s="130" t="s">
        <v>873</v>
      </c>
      <c r="K77" s="130" t="s">
        <v>874</v>
      </c>
      <c r="L77" s="130"/>
      <c r="M77" s="130"/>
      <c r="N77" s="130"/>
      <c r="O77" s="130"/>
      <c r="P77" s="130"/>
      <c r="Q77" s="131"/>
      <c r="R77" s="131"/>
      <c r="S77" s="131"/>
      <c r="T77" s="130"/>
      <c r="U77" s="130"/>
      <c r="V77" s="130"/>
      <c r="W77" s="130"/>
      <c r="X77" s="130"/>
      <c r="Y77" s="130"/>
      <c r="Z77" s="193"/>
    </row>
    <row r="78" spans="1:26" ht="14.4" hidden="1">
      <c r="A78" s="126" t="s">
        <v>289</v>
      </c>
      <c r="B78" s="127">
        <v>2017</v>
      </c>
      <c r="C78" s="126" t="s">
        <v>866</v>
      </c>
      <c r="D78" s="126" t="s">
        <v>424</v>
      </c>
      <c r="E78" s="126" t="s">
        <v>875</v>
      </c>
      <c r="F78" s="126" t="s">
        <v>876</v>
      </c>
      <c r="G78" s="126" t="s">
        <v>877</v>
      </c>
      <c r="H78" s="126" t="s">
        <v>878</v>
      </c>
      <c r="I78" s="126" t="s">
        <v>879</v>
      </c>
      <c r="J78" s="126" t="s">
        <v>429</v>
      </c>
      <c r="K78" s="126" t="s">
        <v>728</v>
      </c>
      <c r="L78" s="126"/>
      <c r="M78" s="126"/>
      <c r="N78" s="126"/>
      <c r="O78" s="126"/>
      <c r="P78" s="126"/>
      <c r="Q78" s="127"/>
      <c r="R78" s="127"/>
      <c r="S78" s="127"/>
      <c r="T78" s="126"/>
      <c r="U78" s="126"/>
      <c r="V78" s="126"/>
      <c r="W78" s="126"/>
      <c r="X78" s="126"/>
      <c r="Y78" s="126"/>
      <c r="Z78" s="193"/>
    </row>
    <row r="79" spans="1:26" ht="14.4" hidden="1">
      <c r="A79" s="130" t="s">
        <v>289</v>
      </c>
      <c r="B79" s="131">
        <v>2017</v>
      </c>
      <c r="C79" s="130" t="s">
        <v>866</v>
      </c>
      <c r="D79" s="130" t="s">
        <v>431</v>
      </c>
      <c r="E79" s="130" t="s">
        <v>880</v>
      </c>
      <c r="F79" s="130" t="s">
        <v>881</v>
      </c>
      <c r="G79" s="130" t="s">
        <v>882</v>
      </c>
      <c r="H79" s="130" t="s">
        <v>878</v>
      </c>
      <c r="I79" s="130" t="s">
        <v>883</v>
      </c>
      <c r="J79" s="130" t="s">
        <v>429</v>
      </c>
      <c r="K79" s="130" t="s">
        <v>884</v>
      </c>
      <c r="L79" s="130"/>
      <c r="M79" s="130"/>
      <c r="N79" s="130"/>
      <c r="O79" s="130"/>
      <c r="P79" s="130"/>
      <c r="Q79" s="131"/>
      <c r="R79" s="131"/>
      <c r="S79" s="131"/>
      <c r="T79" s="130"/>
      <c r="U79" s="130"/>
      <c r="V79" s="130"/>
      <c r="W79" s="130"/>
      <c r="X79" s="130"/>
      <c r="Y79" s="130"/>
      <c r="Z79" s="193"/>
    </row>
    <row r="80" spans="1:26" ht="14.4" hidden="1">
      <c r="A80" s="126" t="s">
        <v>289</v>
      </c>
      <c r="B80" s="127">
        <v>2017</v>
      </c>
      <c r="C80" s="126" t="s">
        <v>866</v>
      </c>
      <c r="D80" s="126" t="s">
        <v>885</v>
      </c>
      <c r="E80" s="126" t="s">
        <v>886</v>
      </c>
      <c r="F80" s="126" t="s">
        <v>887</v>
      </c>
      <c r="G80" s="126" t="s">
        <v>888</v>
      </c>
      <c r="H80" s="126" t="s">
        <v>871</v>
      </c>
      <c r="I80" s="126" t="s">
        <v>889</v>
      </c>
      <c r="J80" s="126" t="s">
        <v>429</v>
      </c>
      <c r="K80" s="126" t="s">
        <v>890</v>
      </c>
      <c r="L80" s="126"/>
      <c r="M80" s="126"/>
      <c r="N80" s="126"/>
      <c r="O80" s="126"/>
      <c r="P80" s="126"/>
      <c r="Q80" s="127"/>
      <c r="R80" s="127"/>
      <c r="S80" s="127"/>
      <c r="T80" s="126"/>
      <c r="U80" s="126"/>
      <c r="V80" s="126"/>
      <c r="W80" s="126"/>
      <c r="X80" s="126"/>
      <c r="Y80" s="126"/>
      <c r="Z80" s="193"/>
    </row>
    <row r="81" spans="1:26" ht="14.4" hidden="1">
      <c r="A81" s="130" t="s">
        <v>289</v>
      </c>
      <c r="B81" s="131">
        <v>2017</v>
      </c>
      <c r="C81" s="130" t="s">
        <v>866</v>
      </c>
      <c r="D81" s="130" t="s">
        <v>541</v>
      </c>
      <c r="E81" s="130" t="s">
        <v>891</v>
      </c>
      <c r="F81" s="130" t="s">
        <v>892</v>
      </c>
      <c r="G81" s="130" t="s">
        <v>893</v>
      </c>
      <c r="H81" s="130" t="s">
        <v>871</v>
      </c>
      <c r="I81" s="130" t="s">
        <v>894</v>
      </c>
      <c r="J81" s="130" t="s">
        <v>429</v>
      </c>
      <c r="K81" s="130" t="s">
        <v>895</v>
      </c>
      <c r="L81" s="130"/>
      <c r="M81" s="130"/>
      <c r="N81" s="130"/>
      <c r="O81" s="130"/>
      <c r="P81" s="130"/>
      <c r="Q81" s="131"/>
      <c r="R81" s="131"/>
      <c r="S81" s="131"/>
      <c r="T81" s="130"/>
      <c r="U81" s="130"/>
      <c r="V81" s="130"/>
      <c r="W81" s="130"/>
      <c r="X81" s="130"/>
      <c r="Y81" s="130"/>
      <c r="Z81" s="193"/>
    </row>
    <row r="82" spans="1:26" ht="14.4" hidden="1">
      <c r="A82" s="126" t="s">
        <v>289</v>
      </c>
      <c r="B82" s="127">
        <v>2017</v>
      </c>
      <c r="C82" s="126" t="s">
        <v>866</v>
      </c>
      <c r="D82" s="126" t="s">
        <v>437</v>
      </c>
      <c r="E82" s="126" t="s">
        <v>896</v>
      </c>
      <c r="F82" s="126" t="s">
        <v>897</v>
      </c>
      <c r="G82" s="126" t="s">
        <v>898</v>
      </c>
      <c r="H82" s="126" t="s">
        <v>871</v>
      </c>
      <c r="I82" s="126" t="s">
        <v>899</v>
      </c>
      <c r="J82" s="126" t="s">
        <v>429</v>
      </c>
      <c r="K82" s="126" t="s">
        <v>900</v>
      </c>
      <c r="L82" s="126"/>
      <c r="M82" s="126"/>
      <c r="N82" s="126"/>
      <c r="O82" s="126"/>
      <c r="P82" s="126"/>
      <c r="Q82" s="127"/>
      <c r="R82" s="127"/>
      <c r="S82" s="127"/>
      <c r="T82" s="126"/>
      <c r="U82" s="126"/>
      <c r="V82" s="126"/>
      <c r="W82" s="126"/>
      <c r="X82" s="126"/>
      <c r="Y82" s="126"/>
      <c r="Z82" s="193"/>
    </row>
    <row r="83" spans="1:26" ht="14.4" hidden="1">
      <c r="A83" s="130" t="s">
        <v>289</v>
      </c>
      <c r="B83" s="131">
        <v>2017</v>
      </c>
      <c r="C83" s="130" t="s">
        <v>901</v>
      </c>
      <c r="D83" s="130" t="s">
        <v>699</v>
      </c>
      <c r="E83" s="130" t="s">
        <v>902</v>
      </c>
      <c r="F83" s="130" t="s">
        <v>903</v>
      </c>
      <c r="G83" s="130" t="s">
        <v>904</v>
      </c>
      <c r="H83" s="130" t="s">
        <v>905</v>
      </c>
      <c r="I83" s="130" t="s">
        <v>906</v>
      </c>
      <c r="J83" s="130" t="s">
        <v>429</v>
      </c>
      <c r="K83" s="130" t="s">
        <v>907</v>
      </c>
      <c r="L83" s="130"/>
      <c r="M83" s="130"/>
      <c r="N83" s="130"/>
      <c r="O83" s="130"/>
      <c r="P83" s="130"/>
      <c r="Q83" s="131"/>
      <c r="R83" s="131"/>
      <c r="S83" s="131"/>
      <c r="T83" s="130"/>
      <c r="U83" s="130"/>
      <c r="V83" s="130"/>
      <c r="W83" s="130"/>
      <c r="X83" s="130"/>
      <c r="Y83" s="130"/>
      <c r="Z83" s="193"/>
    </row>
    <row r="84" spans="1:26" ht="14.4" hidden="1">
      <c r="A84" s="126" t="s">
        <v>289</v>
      </c>
      <c r="B84" s="127">
        <v>2017</v>
      </c>
      <c r="C84" s="126" t="s">
        <v>901</v>
      </c>
      <c r="D84" s="126" t="s">
        <v>707</v>
      </c>
      <c r="E84" s="126" t="s">
        <v>908</v>
      </c>
      <c r="F84" s="126" t="s">
        <v>909</v>
      </c>
      <c r="G84" s="126" t="s">
        <v>910</v>
      </c>
      <c r="H84" s="126" t="s">
        <v>911</v>
      </c>
      <c r="I84" s="126" t="s">
        <v>912</v>
      </c>
      <c r="J84" s="126" t="s">
        <v>913</v>
      </c>
      <c r="K84" s="126" t="s">
        <v>503</v>
      </c>
      <c r="L84" s="126"/>
      <c r="M84" s="126"/>
      <c r="N84" s="126"/>
      <c r="O84" s="126"/>
      <c r="P84" s="126"/>
      <c r="Q84" s="127"/>
      <c r="R84" s="127"/>
      <c r="S84" s="127"/>
      <c r="T84" s="126"/>
      <c r="U84" s="126"/>
      <c r="V84" s="126"/>
      <c r="W84" s="126"/>
      <c r="X84" s="126"/>
      <c r="Y84" s="126"/>
      <c r="Z84" s="193"/>
    </row>
    <row r="85" spans="1:26" ht="14.4" hidden="1">
      <c r="A85" s="130" t="s">
        <v>289</v>
      </c>
      <c r="B85" s="131">
        <v>2017</v>
      </c>
      <c r="C85" s="130" t="s">
        <v>914</v>
      </c>
      <c r="D85" s="130" t="s">
        <v>722</v>
      </c>
      <c r="E85" s="130" t="s">
        <v>915</v>
      </c>
      <c r="F85" s="130" t="s">
        <v>916</v>
      </c>
      <c r="G85" s="130" t="s">
        <v>917</v>
      </c>
      <c r="H85" s="130" t="s">
        <v>918</v>
      </c>
      <c r="I85" s="130" t="s">
        <v>919</v>
      </c>
      <c r="J85" s="130" t="s">
        <v>920</v>
      </c>
      <c r="K85" s="130" t="s">
        <v>921</v>
      </c>
      <c r="L85" s="130"/>
      <c r="M85" s="130"/>
      <c r="N85" s="130"/>
      <c r="O85" s="130"/>
      <c r="P85" s="130"/>
      <c r="Q85" s="131"/>
      <c r="R85" s="131"/>
      <c r="S85" s="131"/>
      <c r="T85" s="130"/>
      <c r="U85" s="130"/>
      <c r="V85" s="130"/>
      <c r="W85" s="130"/>
      <c r="X85" s="130"/>
      <c r="Y85" s="130"/>
      <c r="Z85" s="193"/>
    </row>
    <row r="86" spans="1:26" ht="14.4" hidden="1">
      <c r="A86" s="126" t="s">
        <v>289</v>
      </c>
      <c r="B86" s="127">
        <v>2017</v>
      </c>
      <c r="C86" s="126" t="s">
        <v>922</v>
      </c>
      <c r="D86" s="126" t="s">
        <v>923</v>
      </c>
      <c r="E86" s="126" t="s">
        <v>924</v>
      </c>
      <c r="F86" s="126" t="s">
        <v>925</v>
      </c>
      <c r="G86" s="126" t="s">
        <v>926</v>
      </c>
      <c r="H86" s="126" t="s">
        <v>927</v>
      </c>
      <c r="I86" s="126" t="s">
        <v>928</v>
      </c>
      <c r="J86" s="126" t="s">
        <v>929</v>
      </c>
      <c r="K86" s="126" t="s">
        <v>930</v>
      </c>
      <c r="L86" s="126"/>
      <c r="M86" s="126"/>
      <c r="N86" s="126"/>
      <c r="O86" s="126"/>
      <c r="P86" s="126"/>
      <c r="Q86" s="127"/>
      <c r="R86" s="127"/>
      <c r="S86" s="127"/>
      <c r="T86" s="126"/>
      <c r="U86" s="126"/>
      <c r="V86" s="126"/>
      <c r="W86" s="126"/>
      <c r="X86" s="126"/>
      <c r="Y86" s="126"/>
      <c r="Z86" s="193"/>
    </row>
    <row r="87" spans="1:26" ht="14.4" hidden="1">
      <c r="A87" s="130" t="s">
        <v>289</v>
      </c>
      <c r="B87" s="131">
        <v>2017</v>
      </c>
      <c r="C87" s="130" t="s">
        <v>931</v>
      </c>
      <c r="D87" s="130" t="s">
        <v>747</v>
      </c>
      <c r="E87" s="130" t="s">
        <v>932</v>
      </c>
      <c r="F87" s="130" t="s">
        <v>933</v>
      </c>
      <c r="G87" s="130" t="s">
        <v>934</v>
      </c>
      <c r="H87" s="130" t="s">
        <v>935</v>
      </c>
      <c r="I87" s="130" t="s">
        <v>936</v>
      </c>
      <c r="J87" s="130" t="s">
        <v>937</v>
      </c>
      <c r="K87" s="130" t="s">
        <v>938</v>
      </c>
      <c r="L87" s="130"/>
      <c r="M87" s="130"/>
      <c r="N87" s="130"/>
      <c r="O87" s="130"/>
      <c r="P87" s="130"/>
      <c r="Q87" s="131"/>
      <c r="R87" s="131"/>
      <c r="S87" s="131"/>
      <c r="T87" s="130"/>
      <c r="U87" s="130"/>
      <c r="V87" s="130"/>
      <c r="W87" s="130"/>
      <c r="X87" s="130"/>
      <c r="Y87" s="130"/>
      <c r="Z87" s="193"/>
    </row>
    <row r="88" spans="1:26" ht="14.4" hidden="1">
      <c r="A88" s="126" t="s">
        <v>510</v>
      </c>
      <c r="B88" s="127">
        <v>2017</v>
      </c>
      <c r="C88" s="126" t="s">
        <v>831</v>
      </c>
      <c r="D88" s="126" t="s">
        <v>722</v>
      </c>
      <c r="E88" s="126" t="s">
        <v>511</v>
      </c>
      <c r="F88" s="126" t="s">
        <v>512</v>
      </c>
      <c r="G88" s="126" t="s">
        <v>939</v>
      </c>
      <c r="H88" s="126" t="s">
        <v>514</v>
      </c>
      <c r="I88" s="126" t="s">
        <v>940</v>
      </c>
      <c r="J88" s="126" t="s">
        <v>425</v>
      </c>
      <c r="K88" s="126" t="s">
        <v>941</v>
      </c>
      <c r="L88" s="126"/>
      <c r="M88" s="126"/>
      <c r="N88" s="126"/>
      <c r="O88" s="126"/>
      <c r="P88" s="126"/>
      <c r="Q88" s="127"/>
      <c r="R88" s="127"/>
      <c r="S88" s="127"/>
      <c r="T88" s="126"/>
      <c r="U88" s="126"/>
      <c r="V88" s="126"/>
      <c r="W88" s="126"/>
      <c r="X88" s="126"/>
      <c r="Y88" s="126"/>
      <c r="Z88" s="193"/>
    </row>
    <row r="89" spans="1:26" ht="14.4" hidden="1">
      <c r="A89" s="130" t="s">
        <v>18</v>
      </c>
      <c r="B89" s="131">
        <v>2017</v>
      </c>
      <c r="C89" s="130" t="s">
        <v>942</v>
      </c>
      <c r="D89" s="130" t="s">
        <v>716</v>
      </c>
      <c r="E89" s="130" t="s">
        <v>943</v>
      </c>
      <c r="F89" s="130" t="s">
        <v>944</v>
      </c>
      <c r="G89" s="130" t="s">
        <v>945</v>
      </c>
      <c r="H89" s="130" t="s">
        <v>522</v>
      </c>
      <c r="I89" s="130" t="s">
        <v>946</v>
      </c>
      <c r="J89" s="130" t="s">
        <v>524</v>
      </c>
      <c r="K89" s="130" t="s">
        <v>947</v>
      </c>
      <c r="L89" s="130"/>
      <c r="M89" s="130"/>
      <c r="N89" s="130"/>
      <c r="O89" s="130"/>
      <c r="P89" s="130"/>
      <c r="Q89" s="131"/>
      <c r="R89" s="131"/>
      <c r="S89" s="131"/>
      <c r="T89" s="130"/>
      <c r="U89" s="130"/>
      <c r="V89" s="130"/>
      <c r="W89" s="130"/>
      <c r="X89" s="130"/>
      <c r="Y89" s="130"/>
      <c r="Z89" s="193"/>
    </row>
    <row r="90" spans="1:26" ht="14.4" hidden="1">
      <c r="A90" s="126" t="s">
        <v>18</v>
      </c>
      <c r="B90" s="127">
        <v>2017</v>
      </c>
      <c r="C90" s="126" t="s">
        <v>784</v>
      </c>
      <c r="D90" s="126" t="s">
        <v>722</v>
      </c>
      <c r="E90" s="126" t="s">
        <v>948</v>
      </c>
      <c r="F90" s="126" t="s">
        <v>520</v>
      </c>
      <c r="G90" s="126" t="s">
        <v>949</v>
      </c>
      <c r="H90" s="126" t="s">
        <v>522</v>
      </c>
      <c r="I90" s="126" t="s">
        <v>950</v>
      </c>
      <c r="J90" s="126" t="s">
        <v>951</v>
      </c>
      <c r="K90" s="126" t="s">
        <v>952</v>
      </c>
      <c r="L90" s="126"/>
      <c r="M90" s="126"/>
      <c r="N90" s="126"/>
      <c r="O90" s="126"/>
      <c r="P90" s="126"/>
      <c r="Q90" s="127"/>
      <c r="R90" s="127"/>
      <c r="S90" s="127"/>
      <c r="T90" s="126"/>
      <c r="U90" s="126"/>
      <c r="V90" s="126"/>
      <c r="W90" s="126"/>
      <c r="X90" s="126"/>
      <c r="Y90" s="126"/>
      <c r="Z90" s="193"/>
    </row>
    <row r="91" spans="1:26" ht="14.4" hidden="1">
      <c r="A91" s="130" t="s">
        <v>18</v>
      </c>
      <c r="B91" s="131">
        <v>2017</v>
      </c>
      <c r="C91" s="130" t="s">
        <v>953</v>
      </c>
      <c r="D91" s="130" t="s">
        <v>747</v>
      </c>
      <c r="E91" s="130" t="s">
        <v>954</v>
      </c>
      <c r="F91" s="130" t="s">
        <v>955</v>
      </c>
      <c r="G91" s="130" t="s">
        <v>956</v>
      </c>
      <c r="H91" s="130" t="s">
        <v>957</v>
      </c>
      <c r="I91" s="130" t="s">
        <v>958</v>
      </c>
      <c r="J91" s="130" t="s">
        <v>959</v>
      </c>
      <c r="K91" s="130" t="s">
        <v>960</v>
      </c>
      <c r="L91" s="130"/>
      <c r="M91" s="130"/>
      <c r="N91" s="130"/>
      <c r="O91" s="130"/>
      <c r="P91" s="130"/>
      <c r="Q91" s="131"/>
      <c r="R91" s="131"/>
      <c r="S91" s="131"/>
      <c r="T91" s="130"/>
      <c r="U91" s="130"/>
      <c r="V91" s="130"/>
      <c r="W91" s="130"/>
      <c r="X91" s="130"/>
      <c r="Y91" s="130"/>
      <c r="Z91" s="193"/>
    </row>
    <row r="92" spans="1:26" ht="14.4" hidden="1">
      <c r="A92" s="126" t="s">
        <v>131</v>
      </c>
      <c r="B92" s="127">
        <v>2017</v>
      </c>
      <c r="C92" s="126" t="s">
        <v>961</v>
      </c>
      <c r="D92" s="126" t="s">
        <v>722</v>
      </c>
      <c r="E92" s="126" t="s">
        <v>962</v>
      </c>
      <c r="F92" s="126" t="s">
        <v>963</v>
      </c>
      <c r="G92" s="126" t="s">
        <v>964</v>
      </c>
      <c r="H92" s="126" t="s">
        <v>965</v>
      </c>
      <c r="I92" s="126" t="s">
        <v>966</v>
      </c>
      <c r="J92" s="126" t="s">
        <v>425</v>
      </c>
      <c r="K92" s="126" t="s">
        <v>967</v>
      </c>
      <c r="L92" s="126"/>
      <c r="M92" s="126"/>
      <c r="N92" s="126"/>
      <c r="O92" s="126"/>
      <c r="P92" s="126"/>
      <c r="Q92" s="127"/>
      <c r="R92" s="127"/>
      <c r="S92" s="127"/>
      <c r="T92" s="126"/>
      <c r="U92" s="126"/>
      <c r="V92" s="126"/>
      <c r="W92" s="126"/>
      <c r="X92" s="126"/>
      <c r="Y92" s="126"/>
      <c r="Z92" s="193"/>
    </row>
    <row r="93" spans="1:26" ht="14.4" hidden="1">
      <c r="A93" s="130" t="s">
        <v>164</v>
      </c>
      <c r="B93" s="131">
        <v>2017</v>
      </c>
      <c r="C93" s="130" t="s">
        <v>792</v>
      </c>
      <c r="D93" s="130" t="s">
        <v>716</v>
      </c>
      <c r="E93" s="130" t="s">
        <v>968</v>
      </c>
      <c r="F93" s="130" t="s">
        <v>969</v>
      </c>
      <c r="G93" s="130" t="s">
        <v>970</v>
      </c>
      <c r="H93" s="130" t="s">
        <v>971</v>
      </c>
      <c r="I93" s="130" t="s">
        <v>972</v>
      </c>
      <c r="J93" s="130" t="s">
        <v>973</v>
      </c>
      <c r="K93" s="130" t="s">
        <v>974</v>
      </c>
      <c r="L93" s="130"/>
      <c r="M93" s="130"/>
      <c r="N93" s="130"/>
      <c r="O93" s="130"/>
      <c r="P93" s="130"/>
      <c r="Q93" s="131"/>
      <c r="R93" s="131"/>
      <c r="S93" s="131"/>
      <c r="T93" s="130"/>
      <c r="U93" s="130"/>
      <c r="V93" s="130"/>
      <c r="W93" s="130"/>
      <c r="X93" s="130"/>
      <c r="Y93" s="130"/>
      <c r="Z93" s="193"/>
    </row>
    <row r="94" spans="1:26" ht="14.4" hidden="1">
      <c r="A94" s="126" t="s">
        <v>164</v>
      </c>
      <c r="B94" s="127">
        <v>2017</v>
      </c>
      <c r="C94" s="126" t="s">
        <v>792</v>
      </c>
      <c r="D94" s="126" t="s">
        <v>722</v>
      </c>
      <c r="E94" s="126" t="s">
        <v>975</v>
      </c>
      <c r="F94" s="126" t="s">
        <v>976</v>
      </c>
      <c r="G94" s="126" t="s">
        <v>977</v>
      </c>
      <c r="H94" s="126" t="s">
        <v>978</v>
      </c>
      <c r="I94" s="126" t="s">
        <v>979</v>
      </c>
      <c r="J94" s="126" t="s">
        <v>973</v>
      </c>
      <c r="K94" s="126" t="s">
        <v>980</v>
      </c>
      <c r="L94" s="126"/>
      <c r="M94" s="126"/>
      <c r="N94" s="126"/>
      <c r="O94" s="126"/>
      <c r="P94" s="126"/>
      <c r="Q94" s="127"/>
      <c r="R94" s="127"/>
      <c r="S94" s="127"/>
      <c r="T94" s="126"/>
      <c r="U94" s="126"/>
      <c r="V94" s="126"/>
      <c r="W94" s="126"/>
      <c r="X94" s="126"/>
      <c r="Y94" s="126"/>
      <c r="Z94" s="193"/>
    </row>
    <row r="95" spans="1:26" ht="14.4" hidden="1">
      <c r="A95" s="130" t="s">
        <v>164</v>
      </c>
      <c r="B95" s="131">
        <v>2017</v>
      </c>
      <c r="C95" s="130" t="s">
        <v>981</v>
      </c>
      <c r="D95" s="130" t="s">
        <v>982</v>
      </c>
      <c r="E95" s="130" t="s">
        <v>983</v>
      </c>
      <c r="F95" s="130" t="s">
        <v>584</v>
      </c>
      <c r="G95" s="130" t="s">
        <v>984</v>
      </c>
      <c r="H95" s="130" t="s">
        <v>985</v>
      </c>
      <c r="I95" s="130" t="s">
        <v>986</v>
      </c>
      <c r="J95" s="130" t="s">
        <v>987</v>
      </c>
      <c r="K95" s="130" t="s">
        <v>988</v>
      </c>
      <c r="L95" s="130"/>
      <c r="M95" s="130"/>
      <c r="N95" s="130"/>
      <c r="O95" s="130"/>
      <c r="P95" s="130"/>
      <c r="Q95" s="131"/>
      <c r="R95" s="131"/>
      <c r="S95" s="131"/>
      <c r="T95" s="130"/>
      <c r="U95" s="130"/>
      <c r="V95" s="130"/>
      <c r="W95" s="130"/>
      <c r="X95" s="130"/>
      <c r="Y95" s="130"/>
      <c r="Z95" s="193"/>
    </row>
    <row r="96" spans="1:26" ht="14.4" hidden="1">
      <c r="A96" s="126" t="s">
        <v>134</v>
      </c>
      <c r="B96" s="127">
        <v>2017</v>
      </c>
      <c r="C96" s="126" t="s">
        <v>746</v>
      </c>
      <c r="D96" s="126" t="s">
        <v>747</v>
      </c>
      <c r="E96" s="126" t="s">
        <v>425</v>
      </c>
      <c r="F96" s="126" t="s">
        <v>432</v>
      </c>
      <c r="G96" s="126" t="s">
        <v>542</v>
      </c>
      <c r="H96" s="126" t="s">
        <v>543</v>
      </c>
      <c r="I96" s="126" t="s">
        <v>989</v>
      </c>
      <c r="J96" s="126" t="s">
        <v>425</v>
      </c>
      <c r="K96" s="126" t="s">
        <v>990</v>
      </c>
      <c r="L96" s="126"/>
      <c r="M96" s="126"/>
      <c r="N96" s="126"/>
      <c r="O96" s="126"/>
      <c r="P96" s="126"/>
      <c r="Q96" s="127"/>
      <c r="R96" s="127"/>
      <c r="S96" s="127"/>
      <c r="T96" s="126"/>
      <c r="U96" s="126"/>
      <c r="V96" s="126"/>
      <c r="W96" s="126"/>
      <c r="X96" s="126"/>
      <c r="Y96" s="126"/>
      <c r="Z96" s="193"/>
    </row>
    <row r="97" spans="1:26" ht="14.4" hidden="1">
      <c r="A97" s="130" t="s">
        <v>4</v>
      </c>
      <c r="B97" s="131">
        <v>2017</v>
      </c>
      <c r="C97" s="130" t="s">
        <v>858</v>
      </c>
      <c r="D97" s="130" t="s">
        <v>716</v>
      </c>
      <c r="E97" s="130" t="s">
        <v>991</v>
      </c>
      <c r="F97" s="130" t="s">
        <v>992</v>
      </c>
      <c r="G97" s="130" t="s">
        <v>993</v>
      </c>
      <c r="H97" s="130" t="s">
        <v>994</v>
      </c>
      <c r="I97" s="130" t="s">
        <v>995</v>
      </c>
      <c r="J97" s="130" t="s">
        <v>996</v>
      </c>
      <c r="K97" s="130" t="s">
        <v>997</v>
      </c>
      <c r="L97" s="130"/>
      <c r="M97" s="130"/>
      <c r="N97" s="130"/>
      <c r="O97" s="130"/>
      <c r="P97" s="130"/>
      <c r="Q97" s="131"/>
      <c r="R97" s="131"/>
      <c r="S97" s="131"/>
      <c r="T97" s="130"/>
      <c r="U97" s="130"/>
      <c r="V97" s="130"/>
      <c r="W97" s="130"/>
      <c r="X97" s="130"/>
      <c r="Y97" s="130"/>
      <c r="Z97" s="193"/>
    </row>
    <row r="98" spans="1:26" ht="14.4" hidden="1">
      <c r="A98" s="126" t="s">
        <v>4</v>
      </c>
      <c r="B98" s="127">
        <v>2017</v>
      </c>
      <c r="C98" s="126" t="s">
        <v>998</v>
      </c>
      <c r="D98" s="126" t="s">
        <v>722</v>
      </c>
      <c r="E98" s="126" t="s">
        <v>999</v>
      </c>
      <c r="F98" s="126" t="s">
        <v>1000</v>
      </c>
      <c r="G98" s="126" t="s">
        <v>993</v>
      </c>
      <c r="H98" s="126" t="s">
        <v>994</v>
      </c>
      <c r="I98" s="126" t="s">
        <v>1001</v>
      </c>
      <c r="J98" s="126" t="s">
        <v>1002</v>
      </c>
      <c r="K98" s="126" t="s">
        <v>1003</v>
      </c>
      <c r="L98" s="126"/>
      <c r="M98" s="126"/>
      <c r="N98" s="126"/>
      <c r="O98" s="126"/>
      <c r="P98" s="126"/>
      <c r="Q98" s="127"/>
      <c r="R98" s="127"/>
      <c r="S98" s="127"/>
      <c r="T98" s="126"/>
      <c r="U98" s="126"/>
      <c r="V98" s="126"/>
      <c r="W98" s="126"/>
      <c r="X98" s="126"/>
      <c r="Y98" s="126"/>
      <c r="Z98" s="193"/>
    </row>
    <row r="99" spans="1:26" ht="14.4" hidden="1">
      <c r="A99" s="130" t="s">
        <v>4</v>
      </c>
      <c r="B99" s="131">
        <v>2017</v>
      </c>
      <c r="C99" s="130" t="s">
        <v>1004</v>
      </c>
      <c r="D99" s="130" t="s">
        <v>1005</v>
      </c>
      <c r="E99" s="130" t="s">
        <v>1006</v>
      </c>
      <c r="F99" s="130" t="s">
        <v>1000</v>
      </c>
      <c r="G99" s="130" t="s">
        <v>993</v>
      </c>
      <c r="H99" s="130" t="s">
        <v>1007</v>
      </c>
      <c r="I99" s="130" t="s">
        <v>1008</v>
      </c>
      <c r="J99" s="130" t="s">
        <v>1009</v>
      </c>
      <c r="K99" s="130" t="s">
        <v>1010</v>
      </c>
      <c r="L99" s="130"/>
      <c r="M99" s="130"/>
      <c r="N99" s="130"/>
      <c r="O99" s="130"/>
      <c r="P99" s="130"/>
      <c r="Q99" s="131"/>
      <c r="R99" s="131"/>
      <c r="S99" s="131"/>
      <c r="T99" s="130"/>
      <c r="U99" s="130"/>
      <c r="V99" s="130"/>
      <c r="W99" s="130"/>
      <c r="X99" s="130"/>
      <c r="Y99" s="130"/>
      <c r="Z99" s="193"/>
    </row>
    <row r="100" spans="1:26" ht="14.4" hidden="1">
      <c r="A100" s="126" t="s">
        <v>293</v>
      </c>
      <c r="B100" s="127">
        <v>2017</v>
      </c>
      <c r="C100" s="126" t="s">
        <v>1011</v>
      </c>
      <c r="D100" s="126" t="s">
        <v>722</v>
      </c>
      <c r="E100" s="126" t="s">
        <v>429</v>
      </c>
      <c r="F100" s="126" t="s">
        <v>556</v>
      </c>
      <c r="G100" s="126" t="s">
        <v>585</v>
      </c>
      <c r="H100" s="126" t="s">
        <v>1012</v>
      </c>
      <c r="I100" s="126" t="s">
        <v>1013</v>
      </c>
      <c r="J100" s="126" t="s">
        <v>1014</v>
      </c>
      <c r="K100" s="126" t="s">
        <v>1015</v>
      </c>
      <c r="L100" s="126"/>
      <c r="M100" s="126"/>
      <c r="N100" s="126"/>
      <c r="O100" s="126"/>
      <c r="P100" s="126"/>
      <c r="Q100" s="127"/>
      <c r="R100" s="127"/>
      <c r="S100" s="127"/>
      <c r="T100" s="126"/>
      <c r="U100" s="126"/>
      <c r="V100" s="126"/>
      <c r="W100" s="126"/>
      <c r="X100" s="126"/>
      <c r="Y100" s="126"/>
      <c r="Z100" s="193"/>
    </row>
    <row r="101" spans="1:26" ht="14.4" hidden="1">
      <c r="A101" s="130" t="s">
        <v>142</v>
      </c>
      <c r="B101" s="131">
        <v>2017</v>
      </c>
      <c r="C101" s="130" t="s">
        <v>1016</v>
      </c>
      <c r="D101" s="130" t="s">
        <v>1017</v>
      </c>
      <c r="E101" s="130" t="s">
        <v>1018</v>
      </c>
      <c r="F101" s="130" t="s">
        <v>1019</v>
      </c>
      <c r="G101" s="130" t="s">
        <v>1020</v>
      </c>
      <c r="H101" s="130" t="s">
        <v>1021</v>
      </c>
      <c r="I101" s="130" t="s">
        <v>1022</v>
      </c>
      <c r="J101" s="130" t="s">
        <v>1023</v>
      </c>
      <c r="K101" s="130" t="s">
        <v>1024</v>
      </c>
      <c r="L101" s="130"/>
      <c r="M101" s="130"/>
      <c r="N101" s="130"/>
      <c r="O101" s="130"/>
      <c r="P101" s="130"/>
      <c r="Q101" s="131"/>
      <c r="R101" s="131"/>
      <c r="S101" s="131"/>
      <c r="T101" s="130"/>
      <c r="U101" s="130"/>
      <c r="V101" s="130"/>
      <c r="W101" s="130"/>
      <c r="X101" s="130"/>
      <c r="Y101" s="130"/>
      <c r="Z101" s="193"/>
    </row>
    <row r="102" spans="1:26" ht="14.4" hidden="1">
      <c r="A102" s="126" t="s">
        <v>142</v>
      </c>
      <c r="B102" s="127">
        <v>2017</v>
      </c>
      <c r="C102" s="126" t="s">
        <v>1016</v>
      </c>
      <c r="D102" s="126" t="s">
        <v>722</v>
      </c>
      <c r="E102" s="126" t="s">
        <v>1025</v>
      </c>
      <c r="F102" s="126" t="s">
        <v>1026</v>
      </c>
      <c r="G102" s="126" t="s">
        <v>1027</v>
      </c>
      <c r="H102" s="126" t="s">
        <v>1028</v>
      </c>
      <c r="I102" s="126" t="s">
        <v>1029</v>
      </c>
      <c r="J102" s="126" t="s">
        <v>1030</v>
      </c>
      <c r="K102" s="126" t="s">
        <v>1031</v>
      </c>
      <c r="L102" s="126"/>
      <c r="M102" s="126"/>
      <c r="N102" s="126"/>
      <c r="O102" s="126"/>
      <c r="P102" s="126"/>
      <c r="Q102" s="127"/>
      <c r="R102" s="127"/>
      <c r="S102" s="127"/>
      <c r="T102" s="126"/>
      <c r="U102" s="126"/>
      <c r="V102" s="126"/>
      <c r="W102" s="126"/>
      <c r="X102" s="126"/>
      <c r="Y102" s="126"/>
      <c r="Z102" s="193"/>
    </row>
    <row r="103" spans="1:26" ht="14.4" hidden="1">
      <c r="A103" s="130" t="s">
        <v>144</v>
      </c>
      <c r="B103" s="131">
        <v>2017</v>
      </c>
      <c r="C103" s="130" t="s">
        <v>1032</v>
      </c>
      <c r="D103" s="130" t="s">
        <v>722</v>
      </c>
      <c r="E103" s="130" t="s">
        <v>1033</v>
      </c>
      <c r="F103" s="130" t="s">
        <v>1034</v>
      </c>
      <c r="G103" s="130" t="s">
        <v>1035</v>
      </c>
      <c r="H103" s="130" t="s">
        <v>1036</v>
      </c>
      <c r="I103" s="130" t="s">
        <v>1037</v>
      </c>
      <c r="J103" s="130" t="s">
        <v>1038</v>
      </c>
      <c r="K103" s="130" t="s">
        <v>1039</v>
      </c>
      <c r="L103" s="130"/>
      <c r="M103" s="130"/>
      <c r="N103" s="130"/>
      <c r="O103" s="130"/>
      <c r="P103" s="130"/>
      <c r="Q103" s="131"/>
      <c r="R103" s="131"/>
      <c r="S103" s="131"/>
      <c r="T103" s="130"/>
      <c r="U103" s="130"/>
      <c r="V103" s="130"/>
      <c r="W103" s="130"/>
      <c r="X103" s="130"/>
      <c r="Y103" s="130"/>
      <c r="Z103" s="193"/>
    </row>
    <row r="104" spans="1:26" ht="14.4" hidden="1">
      <c r="A104" s="126" t="s">
        <v>146</v>
      </c>
      <c r="B104" s="127">
        <v>2017</v>
      </c>
      <c r="C104" s="126" t="s">
        <v>1040</v>
      </c>
      <c r="D104" s="126" t="s">
        <v>747</v>
      </c>
      <c r="E104" s="126" t="s">
        <v>1041</v>
      </c>
      <c r="F104" s="126" t="s">
        <v>1042</v>
      </c>
      <c r="G104" s="126" t="s">
        <v>1043</v>
      </c>
      <c r="H104" s="126" t="s">
        <v>425</v>
      </c>
      <c r="I104" s="126" t="s">
        <v>1044</v>
      </c>
      <c r="J104" s="126" t="s">
        <v>425</v>
      </c>
      <c r="K104" s="126" t="s">
        <v>1045</v>
      </c>
      <c r="L104" s="126"/>
      <c r="M104" s="126"/>
      <c r="N104" s="126"/>
      <c r="O104" s="126"/>
      <c r="P104" s="126"/>
      <c r="Q104" s="127"/>
      <c r="R104" s="127"/>
      <c r="S104" s="127"/>
      <c r="T104" s="126"/>
      <c r="U104" s="126"/>
      <c r="V104" s="126"/>
      <c r="W104" s="126"/>
      <c r="X104" s="126"/>
      <c r="Y104" s="126"/>
      <c r="Z104" s="193"/>
    </row>
    <row r="105" spans="1:26" ht="14.4" hidden="1">
      <c r="A105" s="130" t="s">
        <v>146</v>
      </c>
      <c r="B105" s="131">
        <v>2017</v>
      </c>
      <c r="C105" s="130" t="s">
        <v>1046</v>
      </c>
      <c r="D105" s="130" t="s">
        <v>754</v>
      </c>
      <c r="E105" s="130" t="s">
        <v>1041</v>
      </c>
      <c r="F105" s="130" t="s">
        <v>1047</v>
      </c>
      <c r="G105" s="130" t="s">
        <v>1048</v>
      </c>
      <c r="H105" s="130" t="s">
        <v>425</v>
      </c>
      <c r="I105" s="130" t="s">
        <v>1049</v>
      </c>
      <c r="J105" s="130" t="s">
        <v>425</v>
      </c>
      <c r="K105" s="130" t="s">
        <v>1050</v>
      </c>
      <c r="L105" s="130"/>
      <c r="M105" s="130"/>
      <c r="N105" s="130"/>
      <c r="O105" s="130"/>
      <c r="P105" s="130"/>
      <c r="Q105" s="131"/>
      <c r="R105" s="131"/>
      <c r="S105" s="131"/>
      <c r="T105" s="130"/>
      <c r="U105" s="130"/>
      <c r="V105" s="130"/>
      <c r="W105" s="130"/>
      <c r="X105" s="130"/>
      <c r="Y105" s="130"/>
      <c r="Z105" s="193"/>
    </row>
    <row r="106" spans="1:26" ht="14.4" hidden="1">
      <c r="A106" s="126" t="s">
        <v>146</v>
      </c>
      <c r="B106" s="127">
        <v>2017</v>
      </c>
      <c r="C106" s="126" t="s">
        <v>1051</v>
      </c>
      <c r="D106" s="126" t="s">
        <v>1052</v>
      </c>
      <c r="E106" s="126" t="s">
        <v>425</v>
      </c>
      <c r="F106" s="126" t="s">
        <v>425</v>
      </c>
      <c r="G106" s="126" t="s">
        <v>1053</v>
      </c>
      <c r="H106" s="126" t="s">
        <v>425</v>
      </c>
      <c r="I106" s="126" t="s">
        <v>1054</v>
      </c>
      <c r="J106" s="126" t="s">
        <v>425</v>
      </c>
      <c r="K106" s="126" t="s">
        <v>1055</v>
      </c>
      <c r="L106" s="126"/>
      <c r="M106" s="126"/>
      <c r="N106" s="126"/>
      <c r="O106" s="126"/>
      <c r="P106" s="126"/>
      <c r="Q106" s="127"/>
      <c r="R106" s="127"/>
      <c r="S106" s="127"/>
      <c r="T106" s="126"/>
      <c r="U106" s="126"/>
      <c r="V106" s="126"/>
      <c r="W106" s="126"/>
      <c r="X106" s="126"/>
      <c r="Y106" s="126"/>
      <c r="Z106" s="193"/>
    </row>
    <row r="107" spans="1:26" ht="14.4" hidden="1">
      <c r="A107" s="130" t="s">
        <v>149</v>
      </c>
      <c r="B107" s="131">
        <v>2017</v>
      </c>
      <c r="C107" s="130" t="s">
        <v>1056</v>
      </c>
      <c r="D107" s="130" t="s">
        <v>1057</v>
      </c>
      <c r="E107" s="130" t="s">
        <v>425</v>
      </c>
      <c r="F107" s="130" t="s">
        <v>432</v>
      </c>
      <c r="G107" s="130" t="s">
        <v>1058</v>
      </c>
      <c r="H107" s="130" t="s">
        <v>1059</v>
      </c>
      <c r="I107" s="130" t="s">
        <v>1060</v>
      </c>
      <c r="J107" s="130" t="s">
        <v>425</v>
      </c>
      <c r="K107" s="130" t="s">
        <v>1061</v>
      </c>
      <c r="L107" s="130"/>
      <c r="M107" s="130"/>
      <c r="N107" s="130"/>
      <c r="O107" s="130"/>
      <c r="P107" s="130"/>
      <c r="Q107" s="131"/>
      <c r="R107" s="131"/>
      <c r="S107" s="131"/>
      <c r="T107" s="130"/>
      <c r="U107" s="130"/>
      <c r="V107" s="130"/>
      <c r="W107" s="130"/>
      <c r="X107" s="130"/>
      <c r="Y107" s="130"/>
      <c r="Z107" s="193"/>
    </row>
    <row r="108" spans="1:26" ht="14.4" hidden="1">
      <c r="A108" s="126" t="s">
        <v>1062</v>
      </c>
      <c r="B108" s="127">
        <v>2017</v>
      </c>
      <c r="C108" s="126" t="s">
        <v>1063</v>
      </c>
      <c r="D108" s="126" t="s">
        <v>1064</v>
      </c>
      <c r="E108" s="126" t="s">
        <v>1065</v>
      </c>
      <c r="F108" s="126" t="s">
        <v>1066</v>
      </c>
      <c r="G108" s="126" t="s">
        <v>1067</v>
      </c>
      <c r="H108" s="126" t="s">
        <v>1068</v>
      </c>
      <c r="I108" s="126" t="s">
        <v>1069</v>
      </c>
      <c r="J108" s="126" t="s">
        <v>425</v>
      </c>
      <c r="K108" s="126" t="s">
        <v>1070</v>
      </c>
      <c r="L108" s="126"/>
      <c r="M108" s="126"/>
      <c r="N108" s="126"/>
      <c r="O108" s="126"/>
      <c r="P108" s="126"/>
      <c r="Q108" s="127"/>
      <c r="R108" s="127"/>
      <c r="S108" s="127"/>
      <c r="T108" s="126"/>
      <c r="U108" s="126"/>
      <c r="V108" s="126"/>
      <c r="W108" s="126"/>
      <c r="X108" s="126"/>
      <c r="Y108" s="126"/>
      <c r="Z108" s="193"/>
    </row>
    <row r="109" spans="1:26" ht="14.4" hidden="1">
      <c r="A109" s="130" t="s">
        <v>5</v>
      </c>
      <c r="B109" s="131">
        <v>2017</v>
      </c>
      <c r="C109" s="130" t="s">
        <v>1071</v>
      </c>
      <c r="D109" s="130" t="s">
        <v>699</v>
      </c>
      <c r="E109" s="130" t="s">
        <v>1072</v>
      </c>
      <c r="F109" s="130" t="s">
        <v>1073</v>
      </c>
      <c r="G109" s="130" t="s">
        <v>1074</v>
      </c>
      <c r="H109" s="130" t="s">
        <v>1075</v>
      </c>
      <c r="I109" s="130" t="s">
        <v>1076</v>
      </c>
      <c r="J109" s="130" t="s">
        <v>429</v>
      </c>
      <c r="K109" s="130" t="s">
        <v>1077</v>
      </c>
      <c r="L109" s="130"/>
      <c r="M109" s="130"/>
      <c r="N109" s="130"/>
      <c r="O109" s="130"/>
      <c r="P109" s="130"/>
      <c r="Q109" s="131"/>
      <c r="R109" s="131"/>
      <c r="S109" s="131"/>
      <c r="T109" s="130"/>
      <c r="U109" s="130"/>
      <c r="V109" s="130"/>
      <c r="W109" s="130"/>
      <c r="X109" s="130"/>
      <c r="Y109" s="130"/>
      <c r="Z109" s="193"/>
    </row>
    <row r="110" spans="1:26" ht="14.4" hidden="1">
      <c r="A110" s="126" t="s">
        <v>5</v>
      </c>
      <c r="B110" s="127">
        <v>2017</v>
      </c>
      <c r="C110" s="126" t="s">
        <v>715</v>
      </c>
      <c r="D110" s="126" t="s">
        <v>716</v>
      </c>
      <c r="E110" s="126" t="s">
        <v>1078</v>
      </c>
      <c r="F110" s="126" t="s">
        <v>1079</v>
      </c>
      <c r="G110" s="126" t="s">
        <v>1080</v>
      </c>
      <c r="H110" s="126" t="s">
        <v>1081</v>
      </c>
      <c r="I110" s="126" t="s">
        <v>1082</v>
      </c>
      <c r="J110" s="126" t="s">
        <v>429</v>
      </c>
      <c r="K110" s="126" t="s">
        <v>1083</v>
      </c>
      <c r="L110" s="126"/>
      <c r="M110" s="126"/>
      <c r="N110" s="126"/>
      <c r="O110" s="126"/>
      <c r="P110" s="126"/>
      <c r="Q110" s="127"/>
      <c r="R110" s="127"/>
      <c r="S110" s="127"/>
      <c r="T110" s="126"/>
      <c r="U110" s="126"/>
      <c r="V110" s="126"/>
      <c r="W110" s="126"/>
      <c r="X110" s="126"/>
      <c r="Y110" s="126"/>
      <c r="Z110" s="193"/>
    </row>
    <row r="111" spans="1:26" ht="14.4" hidden="1">
      <c r="A111" s="130" t="s">
        <v>5</v>
      </c>
      <c r="B111" s="131">
        <v>2017</v>
      </c>
      <c r="C111" s="130" t="s">
        <v>1084</v>
      </c>
      <c r="D111" s="130" t="s">
        <v>722</v>
      </c>
      <c r="E111" s="130" t="s">
        <v>1085</v>
      </c>
      <c r="F111" s="130" t="s">
        <v>1086</v>
      </c>
      <c r="G111" s="130" t="s">
        <v>1087</v>
      </c>
      <c r="H111" s="130" t="s">
        <v>1088</v>
      </c>
      <c r="I111" s="130" t="s">
        <v>1089</v>
      </c>
      <c r="J111" s="130" t="s">
        <v>429</v>
      </c>
      <c r="K111" s="130" t="s">
        <v>1090</v>
      </c>
      <c r="L111" s="130"/>
      <c r="M111" s="130"/>
      <c r="N111" s="130"/>
      <c r="O111" s="130"/>
      <c r="P111" s="130"/>
      <c r="Q111" s="131"/>
      <c r="R111" s="131"/>
      <c r="S111" s="131"/>
      <c r="T111" s="130"/>
      <c r="U111" s="130"/>
      <c r="V111" s="130"/>
      <c r="W111" s="130"/>
      <c r="X111" s="130"/>
      <c r="Y111" s="130"/>
      <c r="Z111" s="193"/>
    </row>
    <row r="112" spans="1:26" ht="14.4" hidden="1">
      <c r="A112" s="126" t="s">
        <v>5</v>
      </c>
      <c r="B112" s="127">
        <v>2017</v>
      </c>
      <c r="C112" s="126" t="s">
        <v>791</v>
      </c>
      <c r="D112" s="126" t="s">
        <v>792</v>
      </c>
      <c r="E112" s="126" t="s">
        <v>1085</v>
      </c>
      <c r="F112" s="126" t="s">
        <v>1091</v>
      </c>
      <c r="G112" s="126" t="s">
        <v>1092</v>
      </c>
      <c r="H112" s="126" t="s">
        <v>1093</v>
      </c>
      <c r="I112" s="126" t="s">
        <v>1094</v>
      </c>
      <c r="J112" s="126" t="s">
        <v>1095</v>
      </c>
      <c r="K112" s="126" t="s">
        <v>1096</v>
      </c>
      <c r="L112" s="126"/>
      <c r="M112" s="126"/>
      <c r="N112" s="126"/>
      <c r="O112" s="126"/>
      <c r="P112" s="126"/>
      <c r="Q112" s="127"/>
      <c r="R112" s="127"/>
      <c r="S112" s="127"/>
      <c r="T112" s="126"/>
      <c r="U112" s="126"/>
      <c r="V112" s="126"/>
      <c r="W112" s="126"/>
      <c r="X112" s="126"/>
      <c r="Y112" s="126"/>
      <c r="Z112" s="193"/>
    </row>
    <row r="113" spans="1:26" ht="14.4" hidden="1">
      <c r="A113" s="130" t="s">
        <v>5</v>
      </c>
      <c r="B113" s="131">
        <v>2017</v>
      </c>
      <c r="C113" s="130" t="s">
        <v>1097</v>
      </c>
      <c r="D113" s="130" t="s">
        <v>1098</v>
      </c>
      <c r="E113" s="130" t="s">
        <v>1099</v>
      </c>
      <c r="F113" s="130" t="s">
        <v>1100</v>
      </c>
      <c r="G113" s="130" t="s">
        <v>1101</v>
      </c>
      <c r="H113" s="130" t="s">
        <v>1102</v>
      </c>
      <c r="I113" s="130" t="s">
        <v>1103</v>
      </c>
      <c r="J113" s="130" t="s">
        <v>1095</v>
      </c>
      <c r="K113" s="130" t="s">
        <v>1104</v>
      </c>
      <c r="L113" s="130"/>
      <c r="M113" s="130"/>
      <c r="N113" s="130"/>
      <c r="O113" s="130"/>
      <c r="P113" s="130"/>
      <c r="Q113" s="131"/>
      <c r="R113" s="131"/>
      <c r="S113" s="131"/>
      <c r="T113" s="130"/>
      <c r="U113" s="130"/>
      <c r="V113" s="130"/>
      <c r="W113" s="130"/>
      <c r="X113" s="130"/>
      <c r="Y113" s="130"/>
      <c r="Z113" s="193"/>
    </row>
    <row r="114" spans="1:26" ht="14.4" hidden="1">
      <c r="A114" s="126" t="s">
        <v>276</v>
      </c>
      <c r="B114" s="127">
        <v>2017</v>
      </c>
      <c r="C114" s="126" t="s">
        <v>1105</v>
      </c>
      <c r="D114" s="126" t="s">
        <v>699</v>
      </c>
      <c r="E114" s="126" t="s">
        <v>1106</v>
      </c>
      <c r="F114" s="126" t="s">
        <v>1107</v>
      </c>
      <c r="G114" s="126" t="s">
        <v>1108</v>
      </c>
      <c r="H114" s="126" t="s">
        <v>1109</v>
      </c>
      <c r="I114" s="126" t="s">
        <v>1110</v>
      </c>
      <c r="J114" s="126" t="s">
        <v>1111</v>
      </c>
      <c r="K114" s="126" t="s">
        <v>1112</v>
      </c>
      <c r="L114" s="126"/>
      <c r="M114" s="126"/>
      <c r="N114" s="126"/>
      <c r="O114" s="126"/>
      <c r="P114" s="126"/>
      <c r="Q114" s="127"/>
      <c r="R114" s="127"/>
      <c r="S114" s="127"/>
      <c r="T114" s="126"/>
      <c r="U114" s="126"/>
      <c r="V114" s="126"/>
      <c r="W114" s="126"/>
      <c r="X114" s="126"/>
      <c r="Y114" s="126"/>
      <c r="Z114" s="193"/>
    </row>
    <row r="115" spans="1:26" ht="14.4" hidden="1">
      <c r="A115" s="130" t="s">
        <v>276</v>
      </c>
      <c r="B115" s="131">
        <v>2017</v>
      </c>
      <c r="C115" s="130" t="s">
        <v>1113</v>
      </c>
      <c r="D115" s="130" t="s">
        <v>716</v>
      </c>
      <c r="E115" s="130" t="s">
        <v>1114</v>
      </c>
      <c r="F115" s="130" t="s">
        <v>1115</v>
      </c>
      <c r="G115" s="130" t="s">
        <v>1116</v>
      </c>
      <c r="H115" s="130" t="s">
        <v>1117</v>
      </c>
      <c r="I115" s="130" t="s">
        <v>1118</v>
      </c>
      <c r="J115" s="130" t="s">
        <v>1119</v>
      </c>
      <c r="K115" s="130" t="s">
        <v>1120</v>
      </c>
      <c r="L115" s="130"/>
      <c r="M115" s="130"/>
      <c r="N115" s="130"/>
      <c r="O115" s="130"/>
      <c r="P115" s="130"/>
      <c r="Q115" s="131"/>
      <c r="R115" s="131"/>
      <c r="S115" s="131"/>
      <c r="T115" s="130"/>
      <c r="U115" s="130"/>
      <c r="V115" s="130"/>
      <c r="W115" s="130"/>
      <c r="X115" s="130"/>
      <c r="Y115" s="130"/>
      <c r="Z115" s="193"/>
    </row>
    <row r="116" spans="1:26" ht="14.4" hidden="1">
      <c r="A116" s="126" t="s">
        <v>276</v>
      </c>
      <c r="B116" s="127">
        <v>2017</v>
      </c>
      <c r="C116" s="126" t="s">
        <v>1005</v>
      </c>
      <c r="D116" s="126" t="s">
        <v>722</v>
      </c>
      <c r="E116" s="126" t="s">
        <v>1121</v>
      </c>
      <c r="F116" s="126" t="s">
        <v>1115</v>
      </c>
      <c r="G116" s="126" t="s">
        <v>1122</v>
      </c>
      <c r="H116" s="126" t="s">
        <v>1123</v>
      </c>
      <c r="I116" s="126" t="s">
        <v>1124</v>
      </c>
      <c r="J116" s="126" t="s">
        <v>1125</v>
      </c>
      <c r="K116" s="126" t="s">
        <v>1126</v>
      </c>
      <c r="L116" s="126"/>
      <c r="M116" s="126"/>
      <c r="N116" s="126"/>
      <c r="O116" s="126"/>
      <c r="P116" s="126"/>
      <c r="Q116" s="127"/>
      <c r="R116" s="127"/>
      <c r="S116" s="127"/>
      <c r="T116" s="126"/>
      <c r="U116" s="126"/>
      <c r="V116" s="126"/>
      <c r="W116" s="126"/>
      <c r="X116" s="126"/>
      <c r="Y116" s="126"/>
      <c r="Z116" s="193"/>
    </row>
    <row r="117" spans="1:26" ht="14.4" hidden="1">
      <c r="A117" s="130" t="s">
        <v>276</v>
      </c>
      <c r="B117" s="131">
        <v>2017</v>
      </c>
      <c r="C117" s="130" t="s">
        <v>1051</v>
      </c>
      <c r="D117" s="130" t="s">
        <v>747</v>
      </c>
      <c r="E117" s="130" t="s">
        <v>1127</v>
      </c>
      <c r="F117" s="130" t="s">
        <v>1115</v>
      </c>
      <c r="G117" s="130" t="s">
        <v>1128</v>
      </c>
      <c r="H117" s="130" t="s">
        <v>1129</v>
      </c>
      <c r="I117" s="130" t="s">
        <v>1130</v>
      </c>
      <c r="J117" s="130" t="s">
        <v>1125</v>
      </c>
      <c r="K117" s="130" t="s">
        <v>1131</v>
      </c>
      <c r="L117" s="130"/>
      <c r="M117" s="130"/>
      <c r="N117" s="130"/>
      <c r="O117" s="130"/>
      <c r="P117" s="130"/>
      <c r="Q117" s="131"/>
      <c r="R117" s="131"/>
      <c r="S117" s="131"/>
      <c r="T117" s="130"/>
      <c r="U117" s="130"/>
      <c r="V117" s="130"/>
      <c r="W117" s="130"/>
      <c r="X117" s="130"/>
      <c r="Y117" s="130"/>
      <c r="Z117" s="193"/>
    </row>
    <row r="118" spans="1:26" ht="14.4" hidden="1">
      <c r="A118" s="126" t="s">
        <v>153</v>
      </c>
      <c r="B118" s="127">
        <v>2017</v>
      </c>
      <c r="C118" s="126" t="s">
        <v>715</v>
      </c>
      <c r="D118" s="126"/>
      <c r="E118" s="126" t="s">
        <v>1132</v>
      </c>
      <c r="F118" s="126" t="s">
        <v>1133</v>
      </c>
      <c r="G118" s="126" t="s">
        <v>1134</v>
      </c>
      <c r="H118" s="126" t="s">
        <v>1135</v>
      </c>
      <c r="I118" s="126" t="s">
        <v>1136</v>
      </c>
      <c r="J118" s="126" t="s">
        <v>1137</v>
      </c>
      <c r="K118" s="126" t="s">
        <v>1138</v>
      </c>
      <c r="L118" s="126"/>
      <c r="M118" s="126"/>
      <c r="N118" s="126"/>
      <c r="O118" s="126"/>
      <c r="P118" s="126"/>
      <c r="Q118" s="127"/>
      <c r="R118" s="127"/>
      <c r="S118" s="127"/>
      <c r="T118" s="126"/>
      <c r="U118" s="126"/>
      <c r="V118" s="126"/>
      <c r="W118" s="126"/>
      <c r="X118" s="126"/>
      <c r="Y118" s="126"/>
      <c r="Z118" s="193"/>
    </row>
    <row r="119" spans="1:26" ht="14.4" hidden="1">
      <c r="A119" s="130" t="s">
        <v>153</v>
      </c>
      <c r="B119" s="131">
        <v>2017</v>
      </c>
      <c r="C119" s="130" t="s">
        <v>1139</v>
      </c>
      <c r="D119" s="130" t="s">
        <v>1140</v>
      </c>
      <c r="E119" s="130" t="s">
        <v>1141</v>
      </c>
      <c r="F119" s="130" t="s">
        <v>1142</v>
      </c>
      <c r="G119" s="130" t="s">
        <v>1143</v>
      </c>
      <c r="H119" s="130" t="s">
        <v>1144</v>
      </c>
      <c r="I119" s="130" t="s">
        <v>1145</v>
      </c>
      <c r="J119" s="130" t="s">
        <v>1146</v>
      </c>
      <c r="K119" s="130" t="s">
        <v>1147</v>
      </c>
      <c r="L119" s="130"/>
      <c r="M119" s="130"/>
      <c r="N119" s="130"/>
      <c r="O119" s="130"/>
      <c r="P119" s="130"/>
      <c r="Q119" s="131"/>
      <c r="R119" s="131"/>
      <c r="S119" s="131"/>
      <c r="T119" s="130"/>
      <c r="U119" s="130"/>
      <c r="V119" s="130"/>
      <c r="W119" s="130"/>
      <c r="X119" s="130"/>
      <c r="Y119" s="130"/>
      <c r="Z119" s="193"/>
    </row>
    <row r="120" spans="1:26" ht="14.4" hidden="1">
      <c r="A120" s="126" t="s">
        <v>165</v>
      </c>
      <c r="B120" s="127">
        <v>2017</v>
      </c>
      <c r="C120" s="126" t="s">
        <v>1148</v>
      </c>
      <c r="D120" s="126" t="s">
        <v>716</v>
      </c>
      <c r="E120" s="126" t="s">
        <v>685</v>
      </c>
      <c r="F120" s="126" t="s">
        <v>1149</v>
      </c>
      <c r="G120" s="126" t="s">
        <v>1150</v>
      </c>
      <c r="H120" s="126" t="s">
        <v>1151</v>
      </c>
      <c r="I120" s="126" t="s">
        <v>1152</v>
      </c>
      <c r="J120" s="126" t="s">
        <v>429</v>
      </c>
      <c r="K120" s="126" t="s">
        <v>1153</v>
      </c>
      <c r="L120" s="126"/>
      <c r="M120" s="126"/>
      <c r="N120" s="126"/>
      <c r="O120" s="126"/>
      <c r="P120" s="126"/>
      <c r="Q120" s="127"/>
      <c r="R120" s="127"/>
      <c r="S120" s="127"/>
      <c r="T120" s="126"/>
      <c r="U120" s="126"/>
      <c r="V120" s="126"/>
      <c r="W120" s="126"/>
      <c r="X120" s="126"/>
      <c r="Y120" s="126"/>
      <c r="Z120" s="193"/>
    </row>
    <row r="121" spans="1:26" ht="14.4" hidden="1">
      <c r="A121" s="130" t="s">
        <v>165</v>
      </c>
      <c r="B121" s="131">
        <v>2017</v>
      </c>
      <c r="C121" s="130" t="s">
        <v>1154</v>
      </c>
      <c r="D121" s="130" t="s">
        <v>722</v>
      </c>
      <c r="E121" s="130" t="s">
        <v>1155</v>
      </c>
      <c r="F121" s="130" t="s">
        <v>1156</v>
      </c>
      <c r="G121" s="130" t="s">
        <v>1157</v>
      </c>
      <c r="H121" s="130" t="s">
        <v>1158</v>
      </c>
      <c r="I121" s="130" t="s">
        <v>1159</v>
      </c>
      <c r="J121" s="130" t="s">
        <v>429</v>
      </c>
      <c r="K121" s="130" t="s">
        <v>1153</v>
      </c>
      <c r="L121" s="130"/>
      <c r="M121" s="130"/>
      <c r="N121" s="130"/>
      <c r="O121" s="130"/>
      <c r="P121" s="130"/>
      <c r="Q121" s="131"/>
      <c r="R121" s="131"/>
      <c r="S121" s="131"/>
      <c r="T121" s="130"/>
      <c r="U121" s="130"/>
      <c r="V121" s="130"/>
      <c r="W121" s="130"/>
      <c r="X121" s="130"/>
      <c r="Y121" s="130"/>
      <c r="Z121" s="193"/>
    </row>
    <row r="122" spans="1:26" ht="14.4" hidden="1">
      <c r="A122" s="126" t="s">
        <v>165</v>
      </c>
      <c r="B122" s="127">
        <v>2017</v>
      </c>
      <c r="C122" s="126" t="s">
        <v>1160</v>
      </c>
      <c r="D122" s="126" t="s">
        <v>1161</v>
      </c>
      <c r="E122" s="126" t="s">
        <v>1162</v>
      </c>
      <c r="F122" s="126" t="s">
        <v>1163</v>
      </c>
      <c r="G122" s="126" t="s">
        <v>1164</v>
      </c>
      <c r="H122" s="126" t="s">
        <v>1165</v>
      </c>
      <c r="I122" s="126" t="s">
        <v>683</v>
      </c>
      <c r="J122" s="126" t="s">
        <v>429</v>
      </c>
      <c r="K122" s="126" t="s">
        <v>1166</v>
      </c>
      <c r="L122" s="126"/>
      <c r="M122" s="126"/>
      <c r="N122" s="126"/>
      <c r="O122" s="126"/>
      <c r="P122" s="126"/>
      <c r="Q122" s="127"/>
      <c r="R122" s="127"/>
      <c r="S122" s="127"/>
      <c r="T122" s="126"/>
      <c r="U122" s="126"/>
      <c r="V122" s="126"/>
      <c r="W122" s="126"/>
      <c r="X122" s="126"/>
      <c r="Y122" s="126"/>
      <c r="Z122" s="193"/>
    </row>
    <row r="123" spans="1:26" ht="14.4" hidden="1">
      <c r="A123" s="130" t="s">
        <v>165</v>
      </c>
      <c r="B123" s="131">
        <v>2017</v>
      </c>
      <c r="C123" s="130" t="s">
        <v>1160</v>
      </c>
      <c r="D123" s="130" t="s">
        <v>1167</v>
      </c>
      <c r="E123" s="130" t="s">
        <v>1162</v>
      </c>
      <c r="F123" s="130" t="s">
        <v>1163</v>
      </c>
      <c r="G123" s="130" t="s">
        <v>1168</v>
      </c>
      <c r="H123" s="130" t="s">
        <v>1165</v>
      </c>
      <c r="I123" s="130" t="s">
        <v>683</v>
      </c>
      <c r="J123" s="130" t="s">
        <v>429</v>
      </c>
      <c r="K123" s="130" t="s">
        <v>1169</v>
      </c>
      <c r="L123" s="130"/>
      <c r="M123" s="130"/>
      <c r="N123" s="130"/>
      <c r="O123" s="130"/>
      <c r="P123" s="130"/>
      <c r="Q123" s="131"/>
      <c r="R123" s="131"/>
      <c r="S123" s="131"/>
      <c r="T123" s="130"/>
      <c r="U123" s="130"/>
      <c r="V123" s="130"/>
      <c r="W123" s="130"/>
      <c r="X123" s="130"/>
      <c r="Y123" s="130"/>
      <c r="Z123" s="193"/>
    </row>
    <row r="124" spans="1:26" ht="14.4" hidden="1">
      <c r="A124" s="126" t="s">
        <v>155</v>
      </c>
      <c r="B124" s="127">
        <v>2017</v>
      </c>
      <c r="C124" s="126" t="s">
        <v>1046</v>
      </c>
      <c r="D124" s="126" t="s">
        <v>1170</v>
      </c>
      <c r="E124" s="126" t="s">
        <v>1171</v>
      </c>
      <c r="F124" s="126" t="s">
        <v>556</v>
      </c>
      <c r="G124" s="126" t="s">
        <v>1172</v>
      </c>
      <c r="H124" s="126" t="s">
        <v>1173</v>
      </c>
      <c r="I124" s="126" t="s">
        <v>1174</v>
      </c>
      <c r="J124" s="126" t="s">
        <v>429</v>
      </c>
      <c r="K124" s="126" t="s">
        <v>1175</v>
      </c>
      <c r="L124" s="126"/>
      <c r="M124" s="126"/>
      <c r="N124" s="126"/>
      <c r="O124" s="126"/>
      <c r="P124" s="126"/>
      <c r="Q124" s="127"/>
      <c r="R124" s="127"/>
      <c r="S124" s="127"/>
      <c r="T124" s="126"/>
      <c r="U124" s="126"/>
      <c r="V124" s="126"/>
      <c r="W124" s="126"/>
      <c r="X124" s="126"/>
      <c r="Y124" s="126"/>
      <c r="Z124" s="193"/>
    </row>
    <row r="125" spans="1:26" ht="14.4" hidden="1">
      <c r="A125" s="130" t="s">
        <v>155</v>
      </c>
      <c r="B125" s="131">
        <v>2017</v>
      </c>
      <c r="C125" s="130" t="s">
        <v>1176</v>
      </c>
      <c r="D125" s="130" t="s">
        <v>1177</v>
      </c>
      <c r="E125" s="130" t="s">
        <v>1171</v>
      </c>
      <c r="F125" s="130" t="s">
        <v>556</v>
      </c>
      <c r="G125" s="130" t="s">
        <v>1178</v>
      </c>
      <c r="H125" s="130" t="s">
        <v>1173</v>
      </c>
      <c r="I125" s="130" t="s">
        <v>1179</v>
      </c>
      <c r="J125" s="130" t="s">
        <v>425</v>
      </c>
      <c r="K125" s="130" t="s">
        <v>1180</v>
      </c>
      <c r="L125" s="130"/>
      <c r="M125" s="130"/>
      <c r="N125" s="130"/>
      <c r="O125" s="130"/>
      <c r="P125" s="130"/>
      <c r="Q125" s="131"/>
      <c r="R125" s="131"/>
      <c r="S125" s="131"/>
      <c r="T125" s="130"/>
      <c r="U125" s="130"/>
      <c r="V125" s="130"/>
      <c r="W125" s="130"/>
      <c r="X125" s="130"/>
      <c r="Y125" s="130"/>
      <c r="Z125" s="193"/>
    </row>
    <row r="126" spans="1:26" ht="14.4" hidden="1">
      <c r="A126" s="126" t="s">
        <v>277</v>
      </c>
      <c r="B126" s="127">
        <v>2017</v>
      </c>
      <c r="C126" s="126" t="s">
        <v>1181</v>
      </c>
      <c r="D126" s="126" t="s">
        <v>1182</v>
      </c>
      <c r="E126" s="126" t="s">
        <v>1183</v>
      </c>
      <c r="F126" s="126" t="s">
        <v>1184</v>
      </c>
      <c r="G126" s="126" t="s">
        <v>1185</v>
      </c>
      <c r="H126" s="126" t="s">
        <v>1186</v>
      </c>
      <c r="I126" s="126" t="s">
        <v>1187</v>
      </c>
      <c r="J126" s="126" t="s">
        <v>1188</v>
      </c>
      <c r="K126" s="126" t="s">
        <v>1189</v>
      </c>
      <c r="L126" s="126"/>
      <c r="M126" s="126"/>
      <c r="N126" s="126"/>
      <c r="O126" s="126"/>
      <c r="P126" s="126"/>
      <c r="Q126" s="127"/>
      <c r="R126" s="127"/>
      <c r="S126" s="127"/>
      <c r="T126" s="126"/>
      <c r="U126" s="126"/>
      <c r="V126" s="126"/>
      <c r="W126" s="126"/>
      <c r="X126" s="126"/>
      <c r="Y126" s="126"/>
      <c r="Z126" s="193"/>
    </row>
    <row r="127" spans="1:26" ht="14.4" hidden="1">
      <c r="A127" s="130" t="s">
        <v>277</v>
      </c>
      <c r="B127" s="131">
        <v>2017</v>
      </c>
      <c r="C127" s="130" t="s">
        <v>1016</v>
      </c>
      <c r="D127" s="130" t="s">
        <v>722</v>
      </c>
      <c r="E127" s="130" t="s">
        <v>1190</v>
      </c>
      <c r="F127" s="130" t="s">
        <v>1191</v>
      </c>
      <c r="G127" s="130" t="s">
        <v>1192</v>
      </c>
      <c r="H127" s="130" t="s">
        <v>1193</v>
      </c>
      <c r="I127" s="130" t="s">
        <v>1194</v>
      </c>
      <c r="J127" s="130" t="s">
        <v>429</v>
      </c>
      <c r="K127" s="130" t="s">
        <v>1195</v>
      </c>
      <c r="L127" s="130"/>
      <c r="M127" s="130"/>
      <c r="N127" s="130"/>
      <c r="O127" s="130"/>
      <c r="P127" s="130"/>
      <c r="Q127" s="131"/>
      <c r="R127" s="131"/>
      <c r="S127" s="131"/>
      <c r="T127" s="130"/>
      <c r="U127" s="130"/>
      <c r="V127" s="130"/>
      <c r="W127" s="130"/>
      <c r="X127" s="130"/>
      <c r="Y127" s="130"/>
      <c r="Z127" s="193"/>
    </row>
    <row r="128" spans="1:26" ht="14.4" hidden="1">
      <c r="A128" s="126" t="s">
        <v>101</v>
      </c>
      <c r="B128" s="127">
        <v>2018</v>
      </c>
      <c r="C128" s="126" t="s">
        <v>1196</v>
      </c>
      <c r="D128" s="126" t="s">
        <v>1197</v>
      </c>
      <c r="E128" s="126" t="s">
        <v>1198</v>
      </c>
      <c r="F128" s="126" t="s">
        <v>432</v>
      </c>
      <c r="G128" s="126" t="s">
        <v>1199</v>
      </c>
      <c r="H128" s="126" t="s">
        <v>1200</v>
      </c>
      <c r="I128" s="126" t="s">
        <v>1201</v>
      </c>
      <c r="J128" s="126" t="s">
        <v>425</v>
      </c>
      <c r="K128" s="126" t="s">
        <v>1202</v>
      </c>
      <c r="L128" s="126"/>
      <c r="M128" s="126"/>
      <c r="N128" s="126"/>
      <c r="O128" s="126"/>
      <c r="P128" s="126"/>
      <c r="Q128" s="127"/>
      <c r="R128" s="127"/>
      <c r="S128" s="127"/>
      <c r="T128" s="126"/>
      <c r="U128" s="126"/>
      <c r="V128" s="126"/>
      <c r="W128" s="126"/>
      <c r="X128" s="126"/>
      <c r="Y128" s="126"/>
      <c r="Z128" s="193"/>
    </row>
    <row r="129" spans="1:26" ht="14.4" hidden="1">
      <c r="A129" s="130" t="s">
        <v>101</v>
      </c>
      <c r="B129" s="131">
        <v>2018</v>
      </c>
      <c r="C129" s="130" t="s">
        <v>1196</v>
      </c>
      <c r="D129" s="130" t="s">
        <v>699</v>
      </c>
      <c r="E129" s="130" t="s">
        <v>1203</v>
      </c>
      <c r="F129" s="130" t="s">
        <v>432</v>
      </c>
      <c r="G129" s="130" t="s">
        <v>1204</v>
      </c>
      <c r="H129" s="130" t="s">
        <v>1205</v>
      </c>
      <c r="I129" s="130" t="s">
        <v>1206</v>
      </c>
      <c r="J129" s="130" t="s">
        <v>1207</v>
      </c>
      <c r="K129" s="130" t="s">
        <v>1208</v>
      </c>
      <c r="L129" s="130"/>
      <c r="M129" s="130"/>
      <c r="N129" s="130"/>
      <c r="O129" s="130"/>
      <c r="P129" s="130"/>
      <c r="Q129" s="131"/>
      <c r="R129" s="131"/>
      <c r="S129" s="131"/>
      <c r="T129" s="130"/>
      <c r="U129" s="130"/>
      <c r="V129" s="130"/>
      <c r="W129" s="130"/>
      <c r="X129" s="130"/>
      <c r="Y129" s="130"/>
      <c r="Z129" s="193"/>
    </row>
    <row r="130" spans="1:26" ht="14.4" hidden="1">
      <c r="A130" s="126" t="s">
        <v>101</v>
      </c>
      <c r="B130" s="127">
        <v>2018</v>
      </c>
      <c r="C130" s="126" t="s">
        <v>1196</v>
      </c>
      <c r="D130" s="126" t="s">
        <v>716</v>
      </c>
      <c r="E130" s="126" t="s">
        <v>1209</v>
      </c>
      <c r="F130" s="126" t="s">
        <v>771</v>
      </c>
      <c r="G130" s="126" t="s">
        <v>1210</v>
      </c>
      <c r="H130" s="126" t="s">
        <v>1211</v>
      </c>
      <c r="I130" s="126" t="s">
        <v>1212</v>
      </c>
      <c r="J130" s="126" t="s">
        <v>1213</v>
      </c>
      <c r="K130" s="126" t="s">
        <v>1214</v>
      </c>
      <c r="L130" s="126"/>
      <c r="M130" s="126"/>
      <c r="N130" s="126"/>
      <c r="O130" s="126"/>
      <c r="P130" s="126"/>
      <c r="Q130" s="127"/>
      <c r="R130" s="127"/>
      <c r="S130" s="127"/>
      <c r="T130" s="126"/>
      <c r="U130" s="126"/>
      <c r="V130" s="126"/>
      <c r="W130" s="126"/>
      <c r="X130" s="126"/>
      <c r="Y130" s="126"/>
      <c r="Z130" s="193"/>
    </row>
    <row r="131" spans="1:26" ht="14.4" hidden="1">
      <c r="A131" s="130" t="s">
        <v>101</v>
      </c>
      <c r="B131" s="131">
        <v>2018</v>
      </c>
      <c r="C131" s="130" t="s">
        <v>1196</v>
      </c>
      <c r="D131" s="130" t="s">
        <v>722</v>
      </c>
      <c r="E131" s="130" t="s">
        <v>1215</v>
      </c>
      <c r="F131" s="130" t="s">
        <v>1216</v>
      </c>
      <c r="G131" s="130" t="s">
        <v>1217</v>
      </c>
      <c r="H131" s="130" t="s">
        <v>1218</v>
      </c>
      <c r="I131" s="130" t="s">
        <v>1219</v>
      </c>
      <c r="J131" s="130" t="s">
        <v>1220</v>
      </c>
      <c r="K131" s="130" t="s">
        <v>1221</v>
      </c>
      <c r="L131" s="130"/>
      <c r="M131" s="130"/>
      <c r="N131" s="130"/>
      <c r="O131" s="130"/>
      <c r="P131" s="130"/>
      <c r="Q131" s="131"/>
      <c r="R131" s="131"/>
      <c r="S131" s="131"/>
      <c r="T131" s="130"/>
      <c r="U131" s="130"/>
      <c r="V131" s="130"/>
      <c r="W131" s="130"/>
      <c r="X131" s="130"/>
      <c r="Y131" s="130"/>
      <c r="Z131" s="193"/>
    </row>
    <row r="132" spans="1:26" ht="14.4" hidden="1">
      <c r="A132" s="126" t="s">
        <v>101</v>
      </c>
      <c r="B132" s="127">
        <v>2018</v>
      </c>
      <c r="C132" s="126" t="s">
        <v>1196</v>
      </c>
      <c r="D132" s="126" t="s">
        <v>1222</v>
      </c>
      <c r="E132" s="126" t="s">
        <v>1223</v>
      </c>
      <c r="F132" s="126" t="s">
        <v>1224</v>
      </c>
      <c r="G132" s="126" t="s">
        <v>1225</v>
      </c>
      <c r="H132" s="126" t="s">
        <v>1226</v>
      </c>
      <c r="I132" s="126" t="s">
        <v>1227</v>
      </c>
      <c r="J132" s="126" t="s">
        <v>425</v>
      </c>
      <c r="K132" s="126" t="s">
        <v>1228</v>
      </c>
      <c r="L132" s="126"/>
      <c r="M132" s="126"/>
      <c r="N132" s="126"/>
      <c r="O132" s="126"/>
      <c r="P132" s="126"/>
      <c r="Q132" s="127"/>
      <c r="R132" s="127"/>
      <c r="S132" s="127"/>
      <c r="T132" s="126"/>
      <c r="U132" s="126"/>
      <c r="V132" s="126"/>
      <c r="W132" s="126"/>
      <c r="X132" s="126"/>
      <c r="Y132" s="126"/>
      <c r="Z132" s="193"/>
    </row>
    <row r="133" spans="1:26" ht="14.4">
      <c r="A133" s="130" t="s">
        <v>101</v>
      </c>
      <c r="B133" s="131">
        <v>2019</v>
      </c>
      <c r="C133" s="130" t="s">
        <v>1229</v>
      </c>
      <c r="D133" s="130" t="s">
        <v>1230</v>
      </c>
      <c r="E133" s="130" t="s">
        <v>1231</v>
      </c>
      <c r="F133" s="130" t="s">
        <v>1232</v>
      </c>
      <c r="G133" s="130" t="s">
        <v>1233</v>
      </c>
      <c r="H133" s="130" t="s">
        <v>1234</v>
      </c>
      <c r="I133" s="130" t="s">
        <v>1235</v>
      </c>
      <c r="J133" s="130" t="s">
        <v>1236</v>
      </c>
      <c r="K133" s="130" t="s">
        <v>1096</v>
      </c>
      <c r="L133" s="130"/>
      <c r="M133" s="130"/>
      <c r="N133" s="130"/>
      <c r="O133" s="130"/>
      <c r="P133" s="130"/>
      <c r="Q133" s="131"/>
      <c r="R133" s="131"/>
      <c r="S133" s="131"/>
      <c r="T133" s="130"/>
      <c r="U133" s="130"/>
      <c r="V133" s="130"/>
      <c r="W133" s="130"/>
      <c r="X133" s="130"/>
      <c r="Y133" s="130"/>
      <c r="Z133" s="193"/>
    </row>
    <row r="134" spans="1:26" ht="14.4">
      <c r="A134" s="126" t="s">
        <v>101</v>
      </c>
      <c r="B134" s="127">
        <v>2019</v>
      </c>
      <c r="C134" s="126" t="s">
        <v>1229</v>
      </c>
      <c r="D134" s="126" t="s">
        <v>1237</v>
      </c>
      <c r="E134" s="126" t="s">
        <v>1238</v>
      </c>
      <c r="F134" s="126" t="s">
        <v>1239</v>
      </c>
      <c r="G134" s="126" t="s">
        <v>1240</v>
      </c>
      <c r="H134" s="126" t="s">
        <v>1241</v>
      </c>
      <c r="I134" s="126" t="s">
        <v>1242</v>
      </c>
      <c r="J134" s="126" t="s">
        <v>1236</v>
      </c>
      <c r="K134" s="126" t="s">
        <v>1243</v>
      </c>
      <c r="L134" s="126"/>
      <c r="M134" s="126"/>
      <c r="N134" s="126"/>
      <c r="O134" s="126"/>
      <c r="P134" s="126"/>
      <c r="Q134" s="127"/>
      <c r="R134" s="127"/>
      <c r="S134" s="127"/>
      <c r="T134" s="126"/>
      <c r="U134" s="126"/>
      <c r="V134" s="126"/>
      <c r="W134" s="126"/>
      <c r="X134" s="126"/>
      <c r="Y134" s="126"/>
      <c r="Z134" s="193"/>
    </row>
    <row r="135" spans="1:26" ht="14.4">
      <c r="A135" s="130" t="s">
        <v>101</v>
      </c>
      <c r="B135" s="131">
        <v>2019</v>
      </c>
      <c r="C135" s="130" t="s">
        <v>1244</v>
      </c>
      <c r="D135" s="130" t="s">
        <v>1245</v>
      </c>
      <c r="E135" s="130" t="s">
        <v>1246</v>
      </c>
      <c r="F135" s="130" t="s">
        <v>1247</v>
      </c>
      <c r="G135" s="130" t="s">
        <v>1248</v>
      </c>
      <c r="H135" s="130" t="s">
        <v>1249</v>
      </c>
      <c r="I135" s="130" t="s">
        <v>1250</v>
      </c>
      <c r="J135" s="130" t="s">
        <v>425</v>
      </c>
      <c r="K135" s="130" t="s">
        <v>1251</v>
      </c>
      <c r="L135" s="130"/>
      <c r="M135" s="130"/>
      <c r="N135" s="130"/>
      <c r="O135" s="130"/>
      <c r="P135" s="130"/>
      <c r="Q135" s="131"/>
      <c r="R135" s="131"/>
      <c r="S135" s="131"/>
      <c r="T135" s="130"/>
      <c r="U135" s="130"/>
      <c r="V135" s="130"/>
      <c r="W135" s="130"/>
      <c r="X135" s="130"/>
      <c r="Y135" s="130"/>
      <c r="Z135" s="193"/>
    </row>
    <row r="136" spans="1:26" ht="14.4">
      <c r="A136" s="126" t="s">
        <v>102</v>
      </c>
      <c r="B136" s="127">
        <v>2019</v>
      </c>
      <c r="C136" s="126" t="s">
        <v>1252</v>
      </c>
      <c r="D136" s="126" t="s">
        <v>1253</v>
      </c>
      <c r="E136" s="126" t="s">
        <v>1254</v>
      </c>
      <c r="F136" s="126" t="s">
        <v>1255</v>
      </c>
      <c r="G136" s="126" t="s">
        <v>779</v>
      </c>
      <c r="H136" s="126" t="s">
        <v>780</v>
      </c>
      <c r="I136" s="126" t="s">
        <v>1256</v>
      </c>
      <c r="J136" s="126" t="s">
        <v>1257</v>
      </c>
      <c r="K136" s="126" t="s">
        <v>1258</v>
      </c>
      <c r="L136" s="126"/>
      <c r="M136" s="126"/>
      <c r="N136" s="126"/>
      <c r="O136" s="126"/>
      <c r="P136" s="126"/>
      <c r="Q136" s="127"/>
      <c r="R136" s="127"/>
      <c r="S136" s="127"/>
      <c r="T136" s="126"/>
      <c r="U136" s="126"/>
      <c r="V136" s="126"/>
      <c r="W136" s="126"/>
      <c r="X136" s="126"/>
      <c r="Y136" s="126"/>
      <c r="Z136" s="193"/>
    </row>
    <row r="137" spans="1:26" ht="14.4">
      <c r="A137" s="130" t="s">
        <v>289</v>
      </c>
      <c r="B137" s="131">
        <v>2019</v>
      </c>
      <c r="C137" s="130" t="s">
        <v>1259</v>
      </c>
      <c r="D137" s="130" t="s">
        <v>1253</v>
      </c>
      <c r="E137" s="130" t="s">
        <v>1260</v>
      </c>
      <c r="F137" s="130" t="s">
        <v>1261</v>
      </c>
      <c r="G137" s="130" t="s">
        <v>1262</v>
      </c>
      <c r="H137" s="130" t="s">
        <v>1263</v>
      </c>
      <c r="I137" s="130" t="s">
        <v>1264</v>
      </c>
      <c r="J137" s="130" t="s">
        <v>1265</v>
      </c>
      <c r="K137" s="130" t="s">
        <v>1266</v>
      </c>
      <c r="L137" s="130"/>
      <c r="M137" s="130"/>
      <c r="N137" s="130"/>
      <c r="O137" s="130"/>
      <c r="P137" s="130"/>
      <c r="Q137" s="131"/>
      <c r="R137" s="131"/>
      <c r="S137" s="131"/>
      <c r="T137" s="130"/>
      <c r="U137" s="130"/>
      <c r="V137" s="130"/>
      <c r="W137" s="130"/>
      <c r="X137" s="130"/>
      <c r="Y137" s="130"/>
      <c r="Z137" s="193"/>
    </row>
    <row r="138" spans="1:26" ht="14.4">
      <c r="A138" s="126" t="s">
        <v>289</v>
      </c>
      <c r="B138" s="127">
        <v>2019</v>
      </c>
      <c r="C138" s="126" t="s">
        <v>1267</v>
      </c>
      <c r="D138" s="126" t="s">
        <v>1268</v>
      </c>
      <c r="E138" s="126" t="s">
        <v>1269</v>
      </c>
      <c r="F138" s="126" t="s">
        <v>1270</v>
      </c>
      <c r="G138" s="126" t="s">
        <v>1271</v>
      </c>
      <c r="H138" s="126" t="s">
        <v>935</v>
      </c>
      <c r="I138" s="126" t="s">
        <v>1272</v>
      </c>
      <c r="J138" s="126" t="s">
        <v>1273</v>
      </c>
      <c r="K138" s="126" t="s">
        <v>1274</v>
      </c>
      <c r="L138" s="126"/>
      <c r="M138" s="126"/>
      <c r="N138" s="126"/>
      <c r="O138" s="126"/>
      <c r="P138" s="126"/>
      <c r="Q138" s="127"/>
      <c r="R138" s="127"/>
      <c r="S138" s="127"/>
      <c r="T138" s="126"/>
      <c r="U138" s="126"/>
      <c r="V138" s="126"/>
      <c r="W138" s="126"/>
      <c r="X138" s="126"/>
      <c r="Y138" s="126"/>
      <c r="Z138" s="193"/>
    </row>
    <row r="139" spans="1:26" ht="14.4">
      <c r="A139" s="130" t="s">
        <v>510</v>
      </c>
      <c r="B139" s="131">
        <v>2019</v>
      </c>
      <c r="C139" s="130" t="s">
        <v>1275</v>
      </c>
      <c r="D139" s="130" t="s">
        <v>1276</v>
      </c>
      <c r="E139" s="130" t="s">
        <v>1277</v>
      </c>
      <c r="F139" s="130" t="s">
        <v>1278</v>
      </c>
      <c r="G139" s="130" t="s">
        <v>1279</v>
      </c>
      <c r="H139" s="130" t="s">
        <v>1280</v>
      </c>
      <c r="I139" s="130" t="s">
        <v>1281</v>
      </c>
      <c r="J139" s="130" t="s">
        <v>1282</v>
      </c>
      <c r="K139" s="130" t="s">
        <v>1283</v>
      </c>
      <c r="L139" s="130"/>
      <c r="M139" s="130"/>
      <c r="N139" s="130"/>
      <c r="O139" s="130"/>
      <c r="P139" s="130"/>
      <c r="Q139" s="131"/>
      <c r="R139" s="131"/>
      <c r="S139" s="131"/>
      <c r="T139" s="130"/>
      <c r="U139" s="130"/>
      <c r="V139" s="130"/>
      <c r="W139" s="130"/>
      <c r="X139" s="130"/>
      <c r="Y139" s="130"/>
      <c r="Z139" s="193"/>
    </row>
    <row r="140" spans="1:26" ht="14.4">
      <c r="A140" s="126" t="s">
        <v>1284</v>
      </c>
      <c r="B140" s="127">
        <v>2019</v>
      </c>
      <c r="C140" s="126" t="s">
        <v>1275</v>
      </c>
      <c r="D140" s="126" t="s">
        <v>1285</v>
      </c>
      <c r="E140" s="126" t="s">
        <v>1286</v>
      </c>
      <c r="F140" s="126" t="s">
        <v>1287</v>
      </c>
      <c r="G140" s="126" t="s">
        <v>1288</v>
      </c>
      <c r="H140" s="126" t="s">
        <v>1289</v>
      </c>
      <c r="I140" s="126" t="s">
        <v>1290</v>
      </c>
      <c r="J140" s="126" t="s">
        <v>429</v>
      </c>
      <c r="K140" s="126" t="s">
        <v>1291</v>
      </c>
      <c r="L140" s="126"/>
      <c r="M140" s="126"/>
      <c r="N140" s="126"/>
      <c r="O140" s="126"/>
      <c r="P140" s="126"/>
      <c r="Q140" s="127"/>
      <c r="R140" s="127"/>
      <c r="S140" s="127"/>
      <c r="T140" s="126"/>
      <c r="U140" s="126"/>
      <c r="V140" s="126"/>
      <c r="W140" s="126"/>
      <c r="X140" s="126"/>
      <c r="Y140" s="126"/>
      <c r="Z140" s="193"/>
    </row>
    <row r="141" spans="1:26" ht="14.4">
      <c r="A141" s="130" t="s">
        <v>18</v>
      </c>
      <c r="B141" s="131">
        <v>2019</v>
      </c>
      <c r="C141" s="130" t="s">
        <v>1292</v>
      </c>
      <c r="D141" s="130" t="s">
        <v>1293</v>
      </c>
      <c r="E141" s="130" t="s">
        <v>1294</v>
      </c>
      <c r="F141" s="130" t="s">
        <v>1295</v>
      </c>
      <c r="G141" s="130" t="s">
        <v>1296</v>
      </c>
      <c r="H141" s="130" t="s">
        <v>1297</v>
      </c>
      <c r="I141" s="130" t="s">
        <v>1298</v>
      </c>
      <c r="J141" s="130" t="s">
        <v>1299</v>
      </c>
      <c r="K141" s="130" t="s">
        <v>1300</v>
      </c>
      <c r="L141" s="130"/>
      <c r="M141" s="130"/>
      <c r="N141" s="130"/>
      <c r="O141" s="130"/>
      <c r="P141" s="130"/>
      <c r="Q141" s="131"/>
      <c r="R141" s="131"/>
      <c r="S141" s="131"/>
      <c r="T141" s="130"/>
      <c r="U141" s="130"/>
      <c r="V141" s="130"/>
      <c r="W141" s="130"/>
      <c r="X141" s="130"/>
      <c r="Y141" s="130"/>
      <c r="Z141" s="193"/>
    </row>
    <row r="142" spans="1:26" ht="14.4">
      <c r="A142" s="126" t="s">
        <v>18</v>
      </c>
      <c r="B142" s="127">
        <v>2019</v>
      </c>
      <c r="C142" s="126" t="s">
        <v>1301</v>
      </c>
      <c r="D142" s="126" t="s">
        <v>1302</v>
      </c>
      <c r="E142" s="126" t="s">
        <v>1303</v>
      </c>
      <c r="F142" s="126" t="s">
        <v>1304</v>
      </c>
      <c r="G142" s="126" t="s">
        <v>1305</v>
      </c>
      <c r="H142" s="126" t="s">
        <v>1306</v>
      </c>
      <c r="I142" s="126" t="s">
        <v>1307</v>
      </c>
      <c r="J142" s="126" t="s">
        <v>1299</v>
      </c>
      <c r="K142" s="126" t="s">
        <v>1308</v>
      </c>
      <c r="L142" s="126"/>
      <c r="M142" s="126"/>
      <c r="N142" s="126"/>
      <c r="O142" s="126"/>
      <c r="P142" s="126"/>
      <c r="Q142" s="127"/>
      <c r="R142" s="127"/>
      <c r="S142" s="127"/>
      <c r="T142" s="126"/>
      <c r="U142" s="126"/>
      <c r="V142" s="126"/>
      <c r="W142" s="126"/>
      <c r="X142" s="126"/>
      <c r="Y142" s="126"/>
      <c r="Z142" s="193"/>
    </row>
    <row r="143" spans="1:26" ht="14.4">
      <c r="A143" s="130" t="s">
        <v>18</v>
      </c>
      <c r="B143" s="131">
        <v>2019</v>
      </c>
      <c r="C143" s="130" t="s">
        <v>1309</v>
      </c>
      <c r="D143" s="130" t="s">
        <v>1268</v>
      </c>
      <c r="E143" s="130" t="s">
        <v>1310</v>
      </c>
      <c r="F143" s="130" t="s">
        <v>1311</v>
      </c>
      <c r="G143" s="130" t="s">
        <v>1312</v>
      </c>
      <c r="H143" s="130" t="s">
        <v>1306</v>
      </c>
      <c r="I143" s="130" t="s">
        <v>1313</v>
      </c>
      <c r="J143" s="130" t="s">
        <v>1314</v>
      </c>
      <c r="K143" s="130" t="s">
        <v>1315</v>
      </c>
      <c r="L143" s="130"/>
      <c r="M143" s="130"/>
      <c r="N143" s="130"/>
      <c r="O143" s="130"/>
      <c r="P143" s="130"/>
      <c r="Q143" s="131"/>
      <c r="R143" s="131"/>
      <c r="S143" s="131"/>
      <c r="T143" s="130"/>
      <c r="U143" s="130"/>
      <c r="V143" s="130"/>
      <c r="W143" s="130"/>
      <c r="X143" s="130"/>
      <c r="Y143" s="130"/>
      <c r="Z143" s="193"/>
    </row>
    <row r="144" spans="1:26" ht="14.4">
      <c r="A144" s="126" t="s">
        <v>132</v>
      </c>
      <c r="B144" s="127">
        <v>2019</v>
      </c>
      <c r="C144" s="126" t="s">
        <v>1316</v>
      </c>
      <c r="D144" s="126" t="s">
        <v>1268</v>
      </c>
      <c r="E144" s="126" t="s">
        <v>1317</v>
      </c>
      <c r="F144" s="126" t="s">
        <v>1318</v>
      </c>
      <c r="G144" s="126" t="s">
        <v>1319</v>
      </c>
      <c r="H144" s="126" t="s">
        <v>1320</v>
      </c>
      <c r="I144" s="126" t="s">
        <v>1321</v>
      </c>
      <c r="J144" s="126" t="s">
        <v>429</v>
      </c>
      <c r="K144" s="126" t="s">
        <v>1322</v>
      </c>
      <c r="L144" s="126"/>
      <c r="M144" s="126"/>
      <c r="N144" s="126"/>
      <c r="O144" s="126"/>
      <c r="P144" s="126"/>
      <c r="Q144" s="127"/>
      <c r="R144" s="127"/>
      <c r="S144" s="127"/>
      <c r="T144" s="126"/>
      <c r="U144" s="126"/>
      <c r="V144" s="126"/>
      <c r="W144" s="126"/>
      <c r="X144" s="126"/>
      <c r="Y144" s="126"/>
      <c r="Z144" s="193"/>
    </row>
    <row r="145" spans="1:44" ht="14.4">
      <c r="A145" s="130" t="s">
        <v>4</v>
      </c>
      <c r="B145" s="131">
        <v>2019</v>
      </c>
      <c r="C145" s="130" t="s">
        <v>1323</v>
      </c>
      <c r="D145" s="130" t="s">
        <v>1324</v>
      </c>
      <c r="E145" s="130" t="s">
        <v>429</v>
      </c>
      <c r="F145" s="130" t="s">
        <v>1325</v>
      </c>
      <c r="G145" s="130" t="s">
        <v>993</v>
      </c>
      <c r="H145" s="130" t="s">
        <v>1326</v>
      </c>
      <c r="I145" s="130" t="s">
        <v>1327</v>
      </c>
      <c r="J145" s="130" t="s">
        <v>1009</v>
      </c>
      <c r="K145" s="130" t="s">
        <v>1328</v>
      </c>
      <c r="L145" s="130"/>
      <c r="M145" s="130"/>
      <c r="N145" s="130"/>
      <c r="O145" s="130"/>
      <c r="P145" s="130"/>
      <c r="Q145" s="131"/>
      <c r="R145" s="131"/>
      <c r="S145" s="131"/>
      <c r="T145" s="130"/>
      <c r="U145" s="130"/>
      <c r="V145" s="130"/>
      <c r="W145" s="130"/>
      <c r="X145" s="130"/>
      <c r="Y145" s="130"/>
      <c r="Z145" s="193"/>
    </row>
    <row r="146" spans="1:44" ht="14.4">
      <c r="A146" s="126" t="s">
        <v>4</v>
      </c>
      <c r="B146" s="127">
        <v>2019</v>
      </c>
      <c r="C146" s="126" t="s">
        <v>1329</v>
      </c>
      <c r="D146" s="126" t="s">
        <v>1330</v>
      </c>
      <c r="E146" s="126" t="s">
        <v>1331</v>
      </c>
      <c r="F146" s="126" t="s">
        <v>1332</v>
      </c>
      <c r="G146" s="126" t="s">
        <v>1333</v>
      </c>
      <c r="H146" s="126" t="s">
        <v>994</v>
      </c>
      <c r="I146" s="126" t="s">
        <v>1334</v>
      </c>
      <c r="J146" s="126" t="s">
        <v>1335</v>
      </c>
      <c r="K146" s="126" t="s">
        <v>1336</v>
      </c>
      <c r="L146" s="126"/>
      <c r="M146" s="126"/>
      <c r="N146" s="126"/>
      <c r="O146" s="126"/>
      <c r="P146" s="126"/>
      <c r="Q146" s="127"/>
      <c r="R146" s="127"/>
      <c r="S146" s="127"/>
      <c r="T146" s="126"/>
      <c r="U146" s="126"/>
      <c r="V146" s="126"/>
      <c r="W146" s="126"/>
      <c r="X146" s="126"/>
      <c r="Y146" s="126"/>
      <c r="Z146" s="193"/>
    </row>
    <row r="147" spans="1:44" ht="14.4">
      <c r="A147" s="130" t="s">
        <v>4</v>
      </c>
      <c r="B147" s="131">
        <v>2019</v>
      </c>
      <c r="C147" s="130" t="s">
        <v>1329</v>
      </c>
      <c r="D147" s="130" t="s">
        <v>1337</v>
      </c>
      <c r="E147" s="130" t="s">
        <v>1331</v>
      </c>
      <c r="F147" s="130" t="s">
        <v>1332</v>
      </c>
      <c r="G147" s="130" t="s">
        <v>1338</v>
      </c>
      <c r="H147" s="130" t="s">
        <v>994</v>
      </c>
      <c r="I147" s="130" t="s">
        <v>1339</v>
      </c>
      <c r="J147" s="130" t="s">
        <v>1335</v>
      </c>
      <c r="K147" s="130" t="s">
        <v>1340</v>
      </c>
      <c r="L147" s="130"/>
      <c r="M147" s="130"/>
      <c r="N147" s="130"/>
      <c r="O147" s="130"/>
      <c r="P147" s="130"/>
      <c r="Q147" s="131"/>
      <c r="R147" s="131"/>
      <c r="S147" s="131"/>
      <c r="T147" s="130"/>
      <c r="U147" s="130"/>
      <c r="V147" s="130"/>
      <c r="W147" s="130"/>
      <c r="X147" s="130"/>
      <c r="Y147" s="130"/>
      <c r="Z147" s="193"/>
    </row>
    <row r="148" spans="1:44" ht="14.4">
      <c r="A148" s="126" t="s">
        <v>135</v>
      </c>
      <c r="B148" s="127">
        <v>2018</v>
      </c>
      <c r="C148" s="126" t="s">
        <v>1341</v>
      </c>
      <c r="D148" s="126" t="s">
        <v>1342</v>
      </c>
      <c r="E148" s="126" t="s">
        <v>1343</v>
      </c>
      <c r="F148" s="126" t="s">
        <v>1344</v>
      </c>
      <c r="G148" s="126" t="s">
        <v>1345</v>
      </c>
      <c r="H148" s="126" t="s">
        <v>1346</v>
      </c>
      <c r="I148" s="126" t="s">
        <v>1347</v>
      </c>
      <c r="J148" s="126" t="s">
        <v>425</v>
      </c>
      <c r="K148" s="126" t="s">
        <v>1348</v>
      </c>
      <c r="L148" s="126"/>
      <c r="M148" s="126"/>
      <c r="N148" s="126"/>
      <c r="O148" s="126"/>
      <c r="P148" s="126"/>
      <c r="Q148" s="127"/>
      <c r="R148" s="127"/>
      <c r="S148" s="127"/>
      <c r="T148" s="126"/>
      <c r="U148" s="126"/>
      <c r="V148" s="126"/>
      <c r="W148" s="126"/>
      <c r="X148" s="126"/>
      <c r="Y148" s="126"/>
      <c r="Z148" s="193"/>
    </row>
    <row r="149" spans="1:44" ht="14.4">
      <c r="A149" s="130" t="s">
        <v>146</v>
      </c>
      <c r="B149" s="131">
        <v>2019</v>
      </c>
      <c r="C149" s="130" t="s">
        <v>1349</v>
      </c>
      <c r="D149" s="130" t="s">
        <v>1350</v>
      </c>
      <c r="E149" s="130" t="s">
        <v>1041</v>
      </c>
      <c r="F149" s="130" t="s">
        <v>1351</v>
      </c>
      <c r="G149" s="130" t="s">
        <v>1352</v>
      </c>
      <c r="H149" s="130" t="s">
        <v>425</v>
      </c>
      <c r="I149" s="130" t="s">
        <v>1353</v>
      </c>
      <c r="J149" s="130" t="s">
        <v>425</v>
      </c>
      <c r="K149" s="130" t="s">
        <v>1354</v>
      </c>
      <c r="L149" s="130"/>
      <c r="M149" s="130"/>
      <c r="N149" s="130"/>
      <c r="O149" s="130"/>
      <c r="P149" s="130"/>
      <c r="Q149" s="131"/>
      <c r="R149" s="131"/>
      <c r="S149" s="131"/>
      <c r="T149" s="130"/>
      <c r="U149" s="130"/>
      <c r="V149" s="130"/>
      <c r="W149" s="130"/>
      <c r="X149" s="130"/>
      <c r="Y149" s="130"/>
      <c r="Z149" s="193"/>
    </row>
    <row r="150" spans="1:44" ht="14.4">
      <c r="A150" s="126" t="s">
        <v>146</v>
      </c>
      <c r="B150" s="127">
        <v>2019</v>
      </c>
      <c r="C150" s="126" t="s">
        <v>1355</v>
      </c>
      <c r="D150" s="126" t="s">
        <v>1356</v>
      </c>
      <c r="E150" s="126" t="s">
        <v>1041</v>
      </c>
      <c r="F150" s="126" t="s">
        <v>1357</v>
      </c>
      <c r="G150" s="126" t="s">
        <v>1358</v>
      </c>
      <c r="H150" s="126" t="s">
        <v>425</v>
      </c>
      <c r="I150" s="126" t="s">
        <v>1359</v>
      </c>
      <c r="J150" s="126" t="s">
        <v>425</v>
      </c>
      <c r="K150" s="126" t="s">
        <v>1360</v>
      </c>
      <c r="L150" s="126"/>
      <c r="M150" s="126"/>
      <c r="N150" s="126"/>
      <c r="O150" s="126"/>
      <c r="P150" s="126"/>
      <c r="Q150" s="127"/>
      <c r="R150" s="127"/>
      <c r="S150" s="127"/>
      <c r="T150" s="126"/>
      <c r="U150" s="126"/>
      <c r="V150" s="126"/>
      <c r="W150" s="126"/>
      <c r="X150" s="126"/>
      <c r="Y150" s="126"/>
      <c r="Z150" s="193"/>
    </row>
    <row r="151" spans="1:44" ht="14.4">
      <c r="A151" s="130" t="s">
        <v>146</v>
      </c>
      <c r="B151" s="131">
        <v>2019</v>
      </c>
      <c r="C151" s="130" t="s">
        <v>1361</v>
      </c>
      <c r="D151" s="130" t="s">
        <v>1362</v>
      </c>
      <c r="E151" s="130" t="s">
        <v>425</v>
      </c>
      <c r="F151" s="130" t="s">
        <v>425</v>
      </c>
      <c r="G151" s="130" t="s">
        <v>1363</v>
      </c>
      <c r="H151" s="130" t="s">
        <v>425</v>
      </c>
      <c r="I151" s="130" t="s">
        <v>1364</v>
      </c>
      <c r="J151" s="130" t="s">
        <v>425</v>
      </c>
      <c r="K151" s="130" t="s">
        <v>1365</v>
      </c>
      <c r="L151" s="130"/>
      <c r="M151" s="130"/>
      <c r="N151" s="130"/>
      <c r="O151" s="130"/>
      <c r="P151" s="130"/>
      <c r="Q151" s="131"/>
      <c r="R151" s="131"/>
      <c r="S151" s="131"/>
      <c r="T151" s="130"/>
      <c r="U151" s="130"/>
      <c r="V151" s="130"/>
      <c r="W151" s="130"/>
      <c r="X151" s="130"/>
      <c r="Y151" s="130"/>
      <c r="Z151" s="193"/>
      <c r="AJ151" s="149"/>
      <c r="AK151" s="136">
        <v>2019</v>
      </c>
      <c r="AL151" s="136">
        <v>2020</v>
      </c>
      <c r="AM151" s="136">
        <v>2021</v>
      </c>
      <c r="AN151" s="136">
        <v>2022</v>
      </c>
      <c r="AO151" s="136">
        <v>2023</v>
      </c>
      <c r="AP151" s="136" t="s">
        <v>15</v>
      </c>
    </row>
    <row r="152" spans="1:44" ht="14.4">
      <c r="A152" s="126" t="s">
        <v>146</v>
      </c>
      <c r="B152" s="127">
        <v>2019</v>
      </c>
      <c r="C152" s="126" t="s">
        <v>1366</v>
      </c>
      <c r="D152" s="126" t="s">
        <v>1367</v>
      </c>
      <c r="E152" s="126" t="s">
        <v>425</v>
      </c>
      <c r="F152" s="126" t="s">
        <v>425</v>
      </c>
      <c r="G152" s="126" t="s">
        <v>1368</v>
      </c>
      <c r="H152" s="126" t="s">
        <v>425</v>
      </c>
      <c r="I152" s="126" t="s">
        <v>1369</v>
      </c>
      <c r="J152" s="126" t="s">
        <v>425</v>
      </c>
      <c r="K152" s="126" t="s">
        <v>1370</v>
      </c>
      <c r="L152" s="126"/>
      <c r="M152" s="126"/>
      <c r="N152" s="126"/>
      <c r="O152" s="126"/>
      <c r="P152" s="126"/>
      <c r="Q152" s="127"/>
      <c r="R152" s="127"/>
      <c r="S152" s="127"/>
      <c r="T152" s="126"/>
      <c r="U152" s="126"/>
      <c r="V152" s="126"/>
      <c r="W152" s="126"/>
      <c r="X152" s="126"/>
      <c r="Y152" s="126"/>
      <c r="Z152" s="193"/>
      <c r="AJ152" s="18" t="s">
        <v>16</v>
      </c>
      <c r="AK152" s="152">
        <f t="shared" ref="AK152:AO152" si="0">AVERAGE(AK162:AK203)</f>
        <v>0.6428571428571429</v>
      </c>
      <c r="AL152" s="152">
        <f t="shared" si="0"/>
        <v>0.95238095238095233</v>
      </c>
      <c r="AM152" s="152">
        <f t="shared" si="0"/>
        <v>0.97619047619047616</v>
      </c>
      <c r="AN152" s="152">
        <f t="shared" si="0"/>
        <v>1.2380952380952381</v>
      </c>
      <c r="AO152" s="152">
        <f t="shared" si="0"/>
        <v>0.66666666666666663</v>
      </c>
      <c r="AP152" s="19">
        <f t="shared" ref="AP152:AP153" si="1">AVERAGE(AK152:AO152)</f>
        <v>0.89523809523809528</v>
      </c>
    </row>
    <row r="153" spans="1:44" ht="14.4">
      <c r="A153" s="130" t="s">
        <v>146</v>
      </c>
      <c r="B153" s="131">
        <v>2019</v>
      </c>
      <c r="C153" s="130" t="s">
        <v>1267</v>
      </c>
      <c r="D153" s="130" t="s">
        <v>1371</v>
      </c>
      <c r="E153" s="130" t="s">
        <v>1372</v>
      </c>
      <c r="F153" s="130" t="s">
        <v>1373</v>
      </c>
      <c r="G153" s="130" t="s">
        <v>1374</v>
      </c>
      <c r="H153" s="130" t="s">
        <v>1375</v>
      </c>
      <c r="I153" s="130" t="s">
        <v>1376</v>
      </c>
      <c r="J153" s="130" t="s">
        <v>1377</v>
      </c>
      <c r="K153" s="130" t="s">
        <v>1378</v>
      </c>
      <c r="L153" s="130"/>
      <c r="M153" s="130"/>
      <c r="N153" s="130"/>
      <c r="O153" s="130"/>
      <c r="P153" s="130"/>
      <c r="Q153" s="131"/>
      <c r="R153" s="131"/>
      <c r="S153" s="131"/>
      <c r="T153" s="130"/>
      <c r="U153" s="130"/>
      <c r="V153" s="130"/>
      <c r="W153" s="130"/>
      <c r="X153" s="130"/>
      <c r="Y153" s="130"/>
      <c r="Z153" s="193"/>
      <c r="AJ153" s="18" t="s">
        <v>18</v>
      </c>
      <c r="AK153" s="194">
        <f t="shared" ref="AK153:AO153" si="2">AK182</f>
        <v>3</v>
      </c>
      <c r="AL153" s="194">
        <f t="shared" si="2"/>
        <v>2</v>
      </c>
      <c r="AM153" s="194">
        <f t="shared" si="2"/>
        <v>1</v>
      </c>
      <c r="AN153" s="194">
        <f t="shared" si="2"/>
        <v>3</v>
      </c>
      <c r="AO153" s="194">
        <f t="shared" si="2"/>
        <v>3</v>
      </c>
      <c r="AP153" s="19">
        <f t="shared" si="1"/>
        <v>2.4</v>
      </c>
    </row>
    <row r="154" spans="1:44" ht="14.4">
      <c r="A154" s="126" t="s">
        <v>153</v>
      </c>
      <c r="B154" s="127">
        <v>2019</v>
      </c>
      <c r="C154" s="126" t="s">
        <v>1379</v>
      </c>
      <c r="D154" s="126" t="s">
        <v>1380</v>
      </c>
      <c r="E154" s="126" t="s">
        <v>1381</v>
      </c>
      <c r="F154" s="126" t="s">
        <v>432</v>
      </c>
      <c r="G154" s="126" t="s">
        <v>1382</v>
      </c>
      <c r="H154" s="126" t="s">
        <v>1383</v>
      </c>
      <c r="I154" s="126" t="s">
        <v>1384</v>
      </c>
      <c r="J154" s="126" t="s">
        <v>1385</v>
      </c>
      <c r="K154" s="126" t="s">
        <v>1386</v>
      </c>
      <c r="L154" s="126"/>
      <c r="M154" s="126"/>
      <c r="N154" s="126"/>
      <c r="O154" s="126"/>
      <c r="P154" s="126"/>
      <c r="Q154" s="127"/>
      <c r="R154" s="127"/>
      <c r="S154" s="127"/>
      <c r="T154" s="126"/>
      <c r="U154" s="126"/>
      <c r="V154" s="126"/>
      <c r="W154" s="126"/>
      <c r="X154" s="126"/>
      <c r="Y154" s="126"/>
      <c r="Z154" s="193"/>
    </row>
    <row r="155" spans="1:44" ht="14.4">
      <c r="A155" s="130" t="s">
        <v>153</v>
      </c>
      <c r="B155" s="131">
        <v>2019</v>
      </c>
      <c r="C155" s="130" t="s">
        <v>1387</v>
      </c>
      <c r="D155" s="130" t="s">
        <v>1388</v>
      </c>
      <c r="E155" s="130" t="s">
        <v>1389</v>
      </c>
      <c r="F155" s="130" t="s">
        <v>432</v>
      </c>
      <c r="G155" s="130" t="s">
        <v>1390</v>
      </c>
      <c r="H155" s="130" t="s">
        <v>1135</v>
      </c>
      <c r="I155" s="130" t="s">
        <v>1391</v>
      </c>
      <c r="J155" s="130" t="s">
        <v>1137</v>
      </c>
      <c r="K155" s="130" t="s">
        <v>1392</v>
      </c>
      <c r="L155" s="130"/>
      <c r="M155" s="130"/>
      <c r="N155" s="130"/>
      <c r="O155" s="130"/>
      <c r="P155" s="130"/>
      <c r="Q155" s="131"/>
      <c r="R155" s="131"/>
      <c r="S155" s="131"/>
      <c r="T155" s="130"/>
      <c r="U155" s="130"/>
      <c r="V155" s="130"/>
      <c r="W155" s="130"/>
      <c r="X155" s="130"/>
      <c r="Y155" s="130"/>
      <c r="Z155" s="193"/>
    </row>
    <row r="156" spans="1:44" ht="14.4">
      <c r="A156" s="126"/>
      <c r="B156" s="127">
        <v>2019</v>
      </c>
      <c r="C156" s="126" t="s">
        <v>1393</v>
      </c>
      <c r="D156" s="126" t="s">
        <v>1330</v>
      </c>
      <c r="E156" s="126" t="s">
        <v>1394</v>
      </c>
      <c r="F156" s="126" t="s">
        <v>1395</v>
      </c>
      <c r="G156" s="126" t="s">
        <v>1396</v>
      </c>
      <c r="H156" s="126" t="s">
        <v>1397</v>
      </c>
      <c r="I156" s="126" t="s">
        <v>1398</v>
      </c>
      <c r="J156" s="126" t="s">
        <v>429</v>
      </c>
      <c r="K156" s="126" t="s">
        <v>1399</v>
      </c>
      <c r="L156" s="126"/>
      <c r="M156" s="126"/>
      <c r="N156" s="126"/>
      <c r="O156" s="126"/>
      <c r="P156" s="126"/>
      <c r="Q156" s="127"/>
      <c r="R156" s="127"/>
      <c r="S156" s="127"/>
      <c r="T156" s="126"/>
      <c r="U156" s="126"/>
      <c r="V156" s="126"/>
      <c r="W156" s="126"/>
      <c r="X156" s="126"/>
      <c r="Y156" s="126"/>
      <c r="Z156" s="193"/>
    </row>
    <row r="157" spans="1:44" ht="14.4">
      <c r="A157" s="130" t="s">
        <v>1</v>
      </c>
      <c r="B157" s="131">
        <v>2019</v>
      </c>
      <c r="C157" s="130" t="s">
        <v>1400</v>
      </c>
      <c r="D157" s="130" t="s">
        <v>1245</v>
      </c>
      <c r="E157" s="130" t="s">
        <v>1401</v>
      </c>
      <c r="F157" s="130" t="s">
        <v>1402</v>
      </c>
      <c r="G157" s="130" t="s">
        <v>1403</v>
      </c>
      <c r="H157" s="130" t="s">
        <v>1404</v>
      </c>
      <c r="I157" s="130" t="s">
        <v>1405</v>
      </c>
      <c r="J157" s="130" t="s">
        <v>1406</v>
      </c>
      <c r="K157" s="130" t="s">
        <v>1407</v>
      </c>
      <c r="L157" s="130"/>
      <c r="M157" s="130"/>
      <c r="N157" s="130"/>
      <c r="O157" s="130"/>
      <c r="P157" s="130"/>
      <c r="Q157" s="131"/>
      <c r="R157" s="131"/>
      <c r="S157" s="131"/>
      <c r="T157" s="130"/>
      <c r="U157" s="130"/>
      <c r="V157" s="130"/>
      <c r="W157" s="130"/>
      <c r="X157" s="130"/>
      <c r="Y157" s="130"/>
      <c r="Z157" s="193"/>
    </row>
    <row r="158" spans="1:44" ht="14.4">
      <c r="A158" s="126" t="s">
        <v>1</v>
      </c>
      <c r="B158" s="195">
        <v>2020</v>
      </c>
      <c r="C158" s="126" t="s">
        <v>1408</v>
      </c>
      <c r="D158" s="126" t="s">
        <v>1409</v>
      </c>
      <c r="E158" s="126"/>
      <c r="F158" s="126"/>
      <c r="G158" s="126" t="s">
        <v>1410</v>
      </c>
      <c r="H158" s="126" t="s">
        <v>1411</v>
      </c>
      <c r="I158" s="126" t="s">
        <v>1412</v>
      </c>
      <c r="J158" s="126"/>
      <c r="K158" s="126" t="s">
        <v>1413</v>
      </c>
      <c r="L158" s="126" t="s">
        <v>425</v>
      </c>
      <c r="M158" s="126" t="s">
        <v>1414</v>
      </c>
      <c r="N158" s="126" t="s">
        <v>1415</v>
      </c>
      <c r="O158" s="126" t="s">
        <v>1416</v>
      </c>
      <c r="P158" s="126" t="s">
        <v>1414</v>
      </c>
      <c r="Q158" s="127">
        <v>41271</v>
      </c>
      <c r="R158" s="127">
        <v>4</v>
      </c>
      <c r="S158" s="127">
        <v>3</v>
      </c>
      <c r="T158" s="126" t="s">
        <v>1414</v>
      </c>
      <c r="U158" s="126" t="s">
        <v>425</v>
      </c>
      <c r="V158" s="126" t="s">
        <v>1417</v>
      </c>
      <c r="W158" s="126" t="s">
        <v>425</v>
      </c>
      <c r="X158" s="126"/>
      <c r="Y158" s="126"/>
      <c r="Z158" s="193"/>
    </row>
    <row r="159" spans="1:44" ht="14.4">
      <c r="A159" s="130" t="s">
        <v>1</v>
      </c>
      <c r="B159" s="196">
        <v>2020</v>
      </c>
      <c r="C159" s="130" t="s">
        <v>1418</v>
      </c>
      <c r="D159" s="130" t="s">
        <v>1419</v>
      </c>
      <c r="E159" s="130" t="s">
        <v>1420</v>
      </c>
      <c r="F159" s="130" t="s">
        <v>1421</v>
      </c>
      <c r="G159" s="130" t="s">
        <v>1422</v>
      </c>
      <c r="H159" s="130" t="s">
        <v>1423</v>
      </c>
      <c r="I159" s="130"/>
      <c r="J159" s="130"/>
      <c r="K159" s="130" t="s">
        <v>1424</v>
      </c>
      <c r="L159" s="130" t="s">
        <v>1414</v>
      </c>
      <c r="M159" s="130" t="s">
        <v>1414</v>
      </c>
      <c r="N159" s="130" t="s">
        <v>1425</v>
      </c>
      <c r="O159" s="130" t="s">
        <v>1416</v>
      </c>
      <c r="P159" s="130" t="s">
        <v>1414</v>
      </c>
      <c r="Q159" s="131">
        <v>103486</v>
      </c>
      <c r="R159" s="131">
        <v>10</v>
      </c>
      <c r="S159" s="131">
        <v>11</v>
      </c>
      <c r="T159" s="130" t="s">
        <v>1414</v>
      </c>
      <c r="U159" s="130" t="s">
        <v>425</v>
      </c>
      <c r="V159" s="130" t="s">
        <v>1426</v>
      </c>
      <c r="W159" s="130" t="s">
        <v>425</v>
      </c>
      <c r="X159" s="130" t="s">
        <v>1414</v>
      </c>
      <c r="Y159" s="130" t="s">
        <v>1414</v>
      </c>
      <c r="Z159" s="193"/>
      <c r="AJ159" s="5" t="s">
        <v>66</v>
      </c>
    </row>
    <row r="160" spans="1:44" ht="14.4">
      <c r="A160" s="126" t="s">
        <v>97</v>
      </c>
      <c r="B160" s="127">
        <v>2019</v>
      </c>
      <c r="C160" s="126" t="s">
        <v>1427</v>
      </c>
      <c r="D160" s="126" t="s">
        <v>1371</v>
      </c>
      <c r="E160" s="126" t="s">
        <v>1428</v>
      </c>
      <c r="F160" s="126" t="s">
        <v>452</v>
      </c>
      <c r="G160" s="126" t="s">
        <v>756</v>
      </c>
      <c r="H160" s="126" t="s">
        <v>749</v>
      </c>
      <c r="I160" s="126" t="s">
        <v>1429</v>
      </c>
      <c r="J160" s="126" t="s">
        <v>1430</v>
      </c>
      <c r="K160" s="126" t="s">
        <v>1431</v>
      </c>
      <c r="L160" s="126"/>
      <c r="M160" s="126"/>
      <c r="N160" s="126"/>
      <c r="O160" s="126"/>
      <c r="P160" s="126"/>
      <c r="Q160" s="127"/>
      <c r="R160" s="127"/>
      <c r="S160" s="127"/>
      <c r="T160" s="126"/>
      <c r="U160" s="126"/>
      <c r="V160" s="126"/>
      <c r="W160" s="126"/>
      <c r="X160" s="126"/>
      <c r="Y160" s="126"/>
      <c r="Z160" s="193"/>
      <c r="AA160" s="226" t="s">
        <v>1432</v>
      </c>
      <c r="AB160" s="226" t="s">
        <v>303</v>
      </c>
      <c r="AC160" s="225"/>
      <c r="AD160" s="225"/>
      <c r="AE160" s="225"/>
      <c r="AF160" s="225"/>
      <c r="AG160" s="228"/>
      <c r="AJ160" s="44" t="s">
        <v>1432</v>
      </c>
      <c r="AK160" s="44" t="s">
        <v>303</v>
      </c>
      <c r="AL160" s="44"/>
      <c r="AM160" s="44"/>
      <c r="AN160" s="44"/>
      <c r="AO160" s="44"/>
      <c r="AQ160" s="189"/>
      <c r="AR160" s="189"/>
    </row>
    <row r="161" spans="1:44" ht="14.4">
      <c r="A161" s="130" t="s">
        <v>97</v>
      </c>
      <c r="B161" s="131">
        <v>2019</v>
      </c>
      <c r="C161" s="130" t="s">
        <v>1433</v>
      </c>
      <c r="D161" s="130" t="s">
        <v>1434</v>
      </c>
      <c r="E161" s="130" t="s">
        <v>1435</v>
      </c>
      <c r="F161" s="130" t="s">
        <v>1436</v>
      </c>
      <c r="G161" s="130" t="s">
        <v>1437</v>
      </c>
      <c r="H161" s="130" t="s">
        <v>1438</v>
      </c>
      <c r="I161" s="130" t="s">
        <v>1439</v>
      </c>
      <c r="J161" s="130"/>
      <c r="K161" s="130" t="s">
        <v>1440</v>
      </c>
      <c r="L161" s="130" t="s">
        <v>1414</v>
      </c>
      <c r="M161" s="130" t="s">
        <v>1414</v>
      </c>
      <c r="N161" s="130" t="s">
        <v>1417</v>
      </c>
      <c r="O161" s="130" t="s">
        <v>1416</v>
      </c>
      <c r="P161" s="130" t="s">
        <v>1414</v>
      </c>
      <c r="Q161" s="131">
        <v>4547</v>
      </c>
      <c r="R161" s="131">
        <v>39</v>
      </c>
      <c r="S161" s="131">
        <v>71</v>
      </c>
      <c r="T161" s="130" t="s">
        <v>425</v>
      </c>
      <c r="U161" s="130" t="s">
        <v>425</v>
      </c>
      <c r="V161" s="130" t="s">
        <v>1417</v>
      </c>
      <c r="W161" s="130" t="s">
        <v>425</v>
      </c>
      <c r="X161" s="130" t="s">
        <v>1414</v>
      </c>
      <c r="Y161" s="130" t="s">
        <v>425</v>
      </c>
      <c r="Z161" s="193"/>
      <c r="AA161" s="226" t="s">
        <v>7</v>
      </c>
      <c r="AB161" s="224">
        <v>2019</v>
      </c>
      <c r="AC161" s="232">
        <v>2020</v>
      </c>
      <c r="AD161" s="232">
        <v>2021</v>
      </c>
      <c r="AE161" s="232">
        <v>2022</v>
      </c>
      <c r="AF161" s="232">
        <v>2023</v>
      </c>
      <c r="AG161" s="231" t="s">
        <v>325</v>
      </c>
      <c r="AJ161" s="197" t="s">
        <v>7</v>
      </c>
      <c r="AK161" s="197">
        <v>2019</v>
      </c>
      <c r="AL161" s="197">
        <v>2020</v>
      </c>
      <c r="AM161" s="197">
        <v>2021</v>
      </c>
      <c r="AN161" s="197">
        <v>2022</v>
      </c>
      <c r="AO161" s="197">
        <v>2023</v>
      </c>
      <c r="AQ161" s="52"/>
      <c r="AR161" s="52"/>
    </row>
    <row r="162" spans="1:44" ht="14.4">
      <c r="A162" s="126" t="s">
        <v>97</v>
      </c>
      <c r="B162" s="195">
        <v>2020</v>
      </c>
      <c r="C162" s="126" t="s">
        <v>1433</v>
      </c>
      <c r="D162" s="126" t="s">
        <v>1441</v>
      </c>
      <c r="E162" s="126"/>
      <c r="F162" s="126"/>
      <c r="G162" s="126" t="s">
        <v>1442</v>
      </c>
      <c r="H162" s="126" t="s">
        <v>1443</v>
      </c>
      <c r="I162" s="126" t="s">
        <v>1444</v>
      </c>
      <c r="J162" s="126"/>
      <c r="K162" s="126" t="s">
        <v>1445</v>
      </c>
      <c r="L162" s="126" t="s">
        <v>425</v>
      </c>
      <c r="M162" s="126" t="s">
        <v>1414</v>
      </c>
      <c r="N162" s="126" t="s">
        <v>1415</v>
      </c>
      <c r="O162" s="126" t="s">
        <v>1416</v>
      </c>
      <c r="P162" s="126" t="s">
        <v>1414</v>
      </c>
      <c r="Q162" s="127">
        <v>3829</v>
      </c>
      <c r="R162" s="127">
        <v>31</v>
      </c>
      <c r="S162" s="127">
        <v>23</v>
      </c>
      <c r="T162" s="126" t="s">
        <v>1414</v>
      </c>
      <c r="U162" s="126" t="s">
        <v>425</v>
      </c>
      <c r="V162" s="126" t="s">
        <v>1417</v>
      </c>
      <c r="W162" s="126" t="s">
        <v>425</v>
      </c>
      <c r="X162" s="126"/>
      <c r="Y162" s="126"/>
      <c r="Z162" s="193"/>
      <c r="AA162" s="234" t="s">
        <v>1</v>
      </c>
      <c r="AB162" s="235">
        <v>1</v>
      </c>
      <c r="AC162" s="236">
        <v>2</v>
      </c>
      <c r="AD162" s="236">
        <v>1</v>
      </c>
      <c r="AE162" s="236">
        <v>4</v>
      </c>
      <c r="AF162" s="236"/>
      <c r="AG162" s="237">
        <v>8</v>
      </c>
      <c r="AJ162" s="198" t="s">
        <v>1</v>
      </c>
      <c r="AK162" s="44">
        <v>1</v>
      </c>
      <c r="AL162" s="44">
        <v>2</v>
      </c>
      <c r="AM162" s="44">
        <v>1</v>
      </c>
      <c r="AN162" s="44">
        <v>4</v>
      </c>
      <c r="AO162" s="199">
        <v>0</v>
      </c>
      <c r="AQ162" s="52"/>
      <c r="AR162" s="52"/>
    </row>
    <row r="163" spans="1:44" ht="14.4">
      <c r="A163" s="130" t="s">
        <v>100</v>
      </c>
      <c r="B163" s="196">
        <v>2020</v>
      </c>
      <c r="C163" s="130" t="s">
        <v>1446</v>
      </c>
      <c r="D163" s="130" t="s">
        <v>1447</v>
      </c>
      <c r="E163" s="130"/>
      <c r="F163" s="130"/>
      <c r="G163" s="130" t="s">
        <v>1448</v>
      </c>
      <c r="H163" s="130" t="s">
        <v>1449</v>
      </c>
      <c r="I163" s="130"/>
      <c r="J163" s="130"/>
      <c r="K163" s="130" t="s">
        <v>1450</v>
      </c>
      <c r="L163" s="130" t="s">
        <v>425</v>
      </c>
      <c r="M163" s="130" t="s">
        <v>1414</v>
      </c>
      <c r="N163" s="130" t="s">
        <v>56</v>
      </c>
      <c r="O163" s="130" t="s">
        <v>1416</v>
      </c>
      <c r="P163" s="130" t="s">
        <v>1414</v>
      </c>
      <c r="Q163" s="131">
        <v>7299</v>
      </c>
      <c r="R163" s="131">
        <v>19.700000762939499</v>
      </c>
      <c r="S163" s="131">
        <v>2</v>
      </c>
      <c r="T163" s="130" t="s">
        <v>425</v>
      </c>
      <c r="U163" s="130" t="s">
        <v>425</v>
      </c>
      <c r="V163" s="130" t="s">
        <v>1426</v>
      </c>
      <c r="W163" s="130" t="s">
        <v>425</v>
      </c>
      <c r="X163" s="130"/>
      <c r="Y163" s="130"/>
      <c r="Z163" s="193"/>
      <c r="AA163" s="238" t="s">
        <v>97</v>
      </c>
      <c r="AB163" s="239">
        <v>2</v>
      </c>
      <c r="AC163" s="240">
        <v>1</v>
      </c>
      <c r="AD163" s="240">
        <v>3</v>
      </c>
      <c r="AE163" s="240"/>
      <c r="AF163" s="240"/>
      <c r="AG163" s="241">
        <v>6</v>
      </c>
      <c r="AJ163" s="198" t="s">
        <v>97</v>
      </c>
      <c r="AK163" s="44">
        <v>2</v>
      </c>
      <c r="AL163" s="44">
        <v>1</v>
      </c>
      <c r="AM163" s="44">
        <v>3</v>
      </c>
      <c r="AN163" s="199">
        <v>0</v>
      </c>
      <c r="AO163" s="199">
        <v>0</v>
      </c>
    </row>
    <row r="164" spans="1:44" ht="14.4">
      <c r="A164" s="126" t="s">
        <v>101</v>
      </c>
      <c r="B164" s="195">
        <v>2020</v>
      </c>
      <c r="C164" s="126" t="s">
        <v>1451</v>
      </c>
      <c r="D164" s="126" t="s">
        <v>1452</v>
      </c>
      <c r="E164" s="126" t="s">
        <v>1453</v>
      </c>
      <c r="F164" s="126"/>
      <c r="G164" s="126" t="s">
        <v>1454</v>
      </c>
      <c r="H164" s="126" t="s">
        <v>1455</v>
      </c>
      <c r="I164" s="126"/>
      <c r="J164" s="126"/>
      <c r="K164" s="126" t="s">
        <v>1456</v>
      </c>
      <c r="L164" s="126" t="s">
        <v>425</v>
      </c>
      <c r="M164" s="126" t="s">
        <v>1414</v>
      </c>
      <c r="N164" s="126" t="s">
        <v>1425</v>
      </c>
      <c r="O164" s="126" t="s">
        <v>1416</v>
      </c>
      <c r="P164" s="126" t="s">
        <v>1414</v>
      </c>
      <c r="Q164" s="127">
        <v>3880</v>
      </c>
      <c r="R164" s="127">
        <v>6</v>
      </c>
      <c r="S164" s="127">
        <v>8</v>
      </c>
      <c r="T164" s="126" t="s">
        <v>425</v>
      </c>
      <c r="U164" s="126" t="s">
        <v>425</v>
      </c>
      <c r="V164" s="126" t="s">
        <v>1417</v>
      </c>
      <c r="W164" s="126" t="s">
        <v>425</v>
      </c>
      <c r="X164" s="126"/>
      <c r="Y164" s="126"/>
      <c r="Z164" s="193"/>
      <c r="AA164" s="238" t="s">
        <v>100</v>
      </c>
      <c r="AB164" s="239"/>
      <c r="AC164" s="240">
        <v>1</v>
      </c>
      <c r="AD164" s="240">
        <v>1</v>
      </c>
      <c r="AE164" s="240"/>
      <c r="AF164" s="240">
        <v>2</v>
      </c>
      <c r="AG164" s="241">
        <v>4</v>
      </c>
      <c r="AJ164" s="198" t="s">
        <v>100</v>
      </c>
      <c r="AK164" s="199">
        <v>0</v>
      </c>
      <c r="AL164" s="44">
        <v>1</v>
      </c>
      <c r="AM164" s="44">
        <v>1</v>
      </c>
      <c r="AN164" s="199">
        <v>0</v>
      </c>
      <c r="AO164" s="44">
        <v>2</v>
      </c>
    </row>
    <row r="165" spans="1:44" ht="14.4">
      <c r="A165" s="130" t="s">
        <v>101</v>
      </c>
      <c r="B165" s="196">
        <v>2020</v>
      </c>
      <c r="C165" s="130" t="s">
        <v>1457</v>
      </c>
      <c r="D165" s="130" t="s">
        <v>1458</v>
      </c>
      <c r="E165" s="130" t="s">
        <v>1459</v>
      </c>
      <c r="F165" s="130" t="s">
        <v>1460</v>
      </c>
      <c r="G165" s="130" t="s">
        <v>1461</v>
      </c>
      <c r="H165" s="130" t="s">
        <v>1462</v>
      </c>
      <c r="I165" s="130" t="s">
        <v>1463</v>
      </c>
      <c r="J165" s="130"/>
      <c r="K165" s="130" t="s">
        <v>1464</v>
      </c>
      <c r="L165" s="130" t="s">
        <v>1414</v>
      </c>
      <c r="M165" s="130" t="s">
        <v>1414</v>
      </c>
      <c r="N165" s="130" t="s">
        <v>1425</v>
      </c>
      <c r="O165" s="130" t="s">
        <v>1416</v>
      </c>
      <c r="P165" s="130" t="s">
        <v>1414</v>
      </c>
      <c r="Q165" s="131">
        <v>3616</v>
      </c>
      <c r="R165" s="131">
        <v>5</v>
      </c>
      <c r="S165" s="131">
        <v>9</v>
      </c>
      <c r="T165" s="130" t="s">
        <v>425</v>
      </c>
      <c r="U165" s="130" t="s">
        <v>425</v>
      </c>
      <c r="V165" s="130" t="s">
        <v>1426</v>
      </c>
      <c r="W165" s="130" t="s">
        <v>425</v>
      </c>
      <c r="X165" s="130" t="s">
        <v>1414</v>
      </c>
      <c r="Y165" s="130" t="s">
        <v>1414</v>
      </c>
      <c r="Z165" s="193"/>
      <c r="AA165" s="238" t="s">
        <v>159</v>
      </c>
      <c r="AB165" s="239"/>
      <c r="AC165" s="240">
        <v>1</v>
      </c>
      <c r="AD165" s="240"/>
      <c r="AE165" s="240"/>
      <c r="AF165" s="240"/>
      <c r="AG165" s="241">
        <v>1</v>
      </c>
      <c r="AJ165" s="198" t="s">
        <v>159</v>
      </c>
      <c r="AK165" s="199">
        <v>0</v>
      </c>
      <c r="AL165" s="44">
        <v>1</v>
      </c>
      <c r="AM165" s="199">
        <v>0</v>
      </c>
      <c r="AN165" s="199">
        <v>0</v>
      </c>
      <c r="AO165" s="199">
        <v>0</v>
      </c>
    </row>
    <row r="166" spans="1:44" ht="14.4">
      <c r="A166" s="126" t="s">
        <v>101</v>
      </c>
      <c r="B166" s="195">
        <v>2020</v>
      </c>
      <c r="C166" s="126" t="s">
        <v>1457</v>
      </c>
      <c r="D166" s="126" t="s">
        <v>1465</v>
      </c>
      <c r="E166" s="126" t="s">
        <v>1459</v>
      </c>
      <c r="F166" s="126" t="s">
        <v>1460</v>
      </c>
      <c r="G166" s="126" t="s">
        <v>1461</v>
      </c>
      <c r="H166" s="126" t="s">
        <v>1466</v>
      </c>
      <c r="I166" s="126" t="s">
        <v>1467</v>
      </c>
      <c r="J166" s="126"/>
      <c r="K166" s="126" t="s">
        <v>1468</v>
      </c>
      <c r="L166" s="126" t="s">
        <v>1414</v>
      </c>
      <c r="M166" s="126" t="s">
        <v>1414</v>
      </c>
      <c r="N166" s="126" t="s">
        <v>1425</v>
      </c>
      <c r="O166" s="126" t="s">
        <v>1416</v>
      </c>
      <c r="P166" s="126" t="s">
        <v>1414</v>
      </c>
      <c r="Q166" s="127">
        <v>8450</v>
      </c>
      <c r="R166" s="127">
        <v>12</v>
      </c>
      <c r="S166" s="127">
        <v>2</v>
      </c>
      <c r="T166" s="126" t="s">
        <v>425</v>
      </c>
      <c r="U166" s="126" t="s">
        <v>425</v>
      </c>
      <c r="V166" s="126" t="s">
        <v>1426</v>
      </c>
      <c r="W166" s="126" t="s">
        <v>425</v>
      </c>
      <c r="X166" s="126" t="s">
        <v>1414</v>
      </c>
      <c r="Y166" s="126" t="s">
        <v>1414</v>
      </c>
      <c r="Z166" s="193"/>
      <c r="AA166" s="238" t="s">
        <v>101</v>
      </c>
      <c r="AB166" s="239">
        <v>3</v>
      </c>
      <c r="AC166" s="240">
        <v>3</v>
      </c>
      <c r="AD166" s="240">
        <v>1</v>
      </c>
      <c r="AE166" s="240">
        <v>2</v>
      </c>
      <c r="AF166" s="240">
        <v>2</v>
      </c>
      <c r="AG166" s="241">
        <v>11</v>
      </c>
      <c r="AJ166" s="198" t="s">
        <v>101</v>
      </c>
      <c r="AK166" s="44">
        <v>3</v>
      </c>
      <c r="AL166" s="44">
        <v>3</v>
      </c>
      <c r="AM166" s="44">
        <v>1</v>
      </c>
      <c r="AN166" s="44">
        <v>2</v>
      </c>
      <c r="AO166" s="44">
        <v>2</v>
      </c>
    </row>
    <row r="167" spans="1:44" ht="14.4">
      <c r="A167" s="130" t="s">
        <v>108</v>
      </c>
      <c r="B167" s="196">
        <v>2020</v>
      </c>
      <c r="C167" s="130" t="s">
        <v>1469</v>
      </c>
      <c r="D167" s="130" t="s">
        <v>1470</v>
      </c>
      <c r="E167" s="130" t="s">
        <v>1471</v>
      </c>
      <c r="F167" s="130"/>
      <c r="G167" s="130" t="s">
        <v>1472</v>
      </c>
      <c r="H167" s="130" t="s">
        <v>1473</v>
      </c>
      <c r="I167" s="130" t="s">
        <v>1474</v>
      </c>
      <c r="J167" s="130" t="s">
        <v>1475</v>
      </c>
      <c r="K167" s="130" t="s">
        <v>1476</v>
      </c>
      <c r="L167" s="130" t="s">
        <v>425</v>
      </c>
      <c r="M167" s="130" t="s">
        <v>1414</v>
      </c>
      <c r="N167" s="130" t="s">
        <v>1425</v>
      </c>
      <c r="O167" s="130" t="s">
        <v>1416</v>
      </c>
      <c r="P167" s="130" t="s">
        <v>1414</v>
      </c>
      <c r="Q167" s="131">
        <v>9841</v>
      </c>
      <c r="R167" s="131">
        <v>54</v>
      </c>
      <c r="S167" s="131">
        <v>2</v>
      </c>
      <c r="T167" s="130" t="s">
        <v>425</v>
      </c>
      <c r="U167" s="130" t="s">
        <v>1414</v>
      </c>
      <c r="V167" s="130" t="s">
        <v>1477</v>
      </c>
      <c r="W167" s="130" t="s">
        <v>425</v>
      </c>
      <c r="X167" s="130"/>
      <c r="Y167" s="130"/>
      <c r="Z167" s="193"/>
      <c r="AA167" s="238" t="s">
        <v>102</v>
      </c>
      <c r="AB167" s="239">
        <v>1</v>
      </c>
      <c r="AC167" s="240">
        <v>1</v>
      </c>
      <c r="AD167" s="240">
        <v>2</v>
      </c>
      <c r="AE167" s="240">
        <v>1</v>
      </c>
      <c r="AF167" s="240">
        <v>1</v>
      </c>
      <c r="AG167" s="241">
        <v>6</v>
      </c>
      <c r="AJ167" s="198" t="s">
        <v>102</v>
      </c>
      <c r="AK167" s="44">
        <v>1</v>
      </c>
      <c r="AL167" s="44">
        <v>1</v>
      </c>
      <c r="AM167" s="44">
        <v>2</v>
      </c>
      <c r="AN167" s="44">
        <v>1</v>
      </c>
      <c r="AO167" s="44">
        <v>1</v>
      </c>
    </row>
    <row r="168" spans="1:44" ht="14.4">
      <c r="A168" s="126" t="s">
        <v>2</v>
      </c>
      <c r="B168" s="195">
        <v>2020</v>
      </c>
      <c r="C168" s="126" t="s">
        <v>1478</v>
      </c>
      <c r="D168" s="126" t="s">
        <v>1479</v>
      </c>
      <c r="E168" s="126" t="s">
        <v>1480</v>
      </c>
      <c r="F168" s="126" t="s">
        <v>1481</v>
      </c>
      <c r="G168" s="126" t="s">
        <v>1482</v>
      </c>
      <c r="H168" s="126" t="s">
        <v>1483</v>
      </c>
      <c r="I168" s="126" t="s">
        <v>1484</v>
      </c>
      <c r="J168" s="126"/>
      <c r="K168" s="126" t="s">
        <v>1485</v>
      </c>
      <c r="L168" s="126" t="s">
        <v>1414</v>
      </c>
      <c r="M168" s="126" t="s">
        <v>1414</v>
      </c>
      <c r="N168" s="126" t="s">
        <v>1415</v>
      </c>
      <c r="O168" s="126" t="s">
        <v>1416</v>
      </c>
      <c r="P168" s="126" t="s">
        <v>1414</v>
      </c>
      <c r="Q168" s="127">
        <v>18071</v>
      </c>
      <c r="R168" s="127">
        <v>11</v>
      </c>
      <c r="S168" s="127">
        <v>2</v>
      </c>
      <c r="T168" s="126" t="s">
        <v>1414</v>
      </c>
      <c r="U168" s="126" t="s">
        <v>425</v>
      </c>
      <c r="V168" s="126" t="s">
        <v>1417</v>
      </c>
      <c r="W168" s="126" t="s">
        <v>425</v>
      </c>
      <c r="X168" s="126" t="s">
        <v>1414</v>
      </c>
      <c r="Y168" s="126" t="s">
        <v>1414</v>
      </c>
      <c r="Z168" s="193"/>
      <c r="AA168" s="238" t="s">
        <v>103</v>
      </c>
      <c r="AB168" s="239"/>
      <c r="AC168" s="240"/>
      <c r="AD168" s="240">
        <v>2</v>
      </c>
      <c r="AE168" s="240">
        <v>3</v>
      </c>
      <c r="AF168" s="240"/>
      <c r="AG168" s="241">
        <v>5</v>
      </c>
      <c r="AJ168" s="198" t="s">
        <v>103</v>
      </c>
      <c r="AK168" s="199">
        <v>0</v>
      </c>
      <c r="AL168" s="199">
        <v>0</v>
      </c>
      <c r="AM168" s="44">
        <v>2</v>
      </c>
      <c r="AN168" s="44">
        <v>3</v>
      </c>
      <c r="AO168" s="199">
        <v>0</v>
      </c>
    </row>
    <row r="169" spans="1:44" ht="14.4">
      <c r="A169" s="130" t="s">
        <v>2</v>
      </c>
      <c r="B169" s="196">
        <v>2020</v>
      </c>
      <c r="C169" s="130" t="s">
        <v>1486</v>
      </c>
      <c r="D169" s="130" t="s">
        <v>1465</v>
      </c>
      <c r="E169" s="130" t="s">
        <v>1487</v>
      </c>
      <c r="F169" s="130" t="s">
        <v>1488</v>
      </c>
      <c r="G169" s="130" t="s">
        <v>1489</v>
      </c>
      <c r="H169" s="130" t="s">
        <v>1490</v>
      </c>
      <c r="I169" s="130"/>
      <c r="J169" s="130"/>
      <c r="K169" s="130" t="s">
        <v>1491</v>
      </c>
      <c r="L169" s="130" t="s">
        <v>1414</v>
      </c>
      <c r="M169" s="130" t="s">
        <v>1414</v>
      </c>
      <c r="N169" s="130" t="s">
        <v>1425</v>
      </c>
      <c r="O169" s="130" t="s">
        <v>1416</v>
      </c>
      <c r="P169" s="130" t="s">
        <v>1414</v>
      </c>
      <c r="Q169" s="131">
        <v>17989</v>
      </c>
      <c r="R169" s="131">
        <v>11</v>
      </c>
      <c r="S169" s="131">
        <v>8</v>
      </c>
      <c r="T169" s="130" t="s">
        <v>1414</v>
      </c>
      <c r="U169" s="130" t="s">
        <v>425</v>
      </c>
      <c r="V169" s="130" t="s">
        <v>1492</v>
      </c>
      <c r="W169" s="130" t="s">
        <v>425</v>
      </c>
      <c r="X169" s="130" t="s">
        <v>1414</v>
      </c>
      <c r="Y169" s="130" t="s">
        <v>425</v>
      </c>
      <c r="Z169" s="193"/>
      <c r="AA169" s="238" t="s">
        <v>1493</v>
      </c>
      <c r="AB169" s="239"/>
      <c r="AC169" s="240"/>
      <c r="AD169" s="240"/>
      <c r="AE169" s="240"/>
      <c r="AF169" s="240">
        <v>1</v>
      </c>
      <c r="AG169" s="241">
        <v>1</v>
      </c>
      <c r="AJ169" s="198" t="s">
        <v>1493</v>
      </c>
      <c r="AK169" s="199">
        <v>0</v>
      </c>
      <c r="AL169" s="199">
        <v>0</v>
      </c>
      <c r="AM169" s="199">
        <v>0</v>
      </c>
      <c r="AN169" s="199">
        <v>0</v>
      </c>
      <c r="AO169" s="44">
        <v>1</v>
      </c>
    </row>
    <row r="170" spans="1:44" ht="14.4">
      <c r="A170" s="126" t="s">
        <v>2</v>
      </c>
      <c r="B170" s="195">
        <v>2020</v>
      </c>
      <c r="C170" s="126" t="s">
        <v>1494</v>
      </c>
      <c r="D170" s="126" t="s">
        <v>1495</v>
      </c>
      <c r="E170" s="126" t="s">
        <v>1496</v>
      </c>
      <c r="F170" s="126" t="s">
        <v>1497</v>
      </c>
      <c r="G170" s="126" t="s">
        <v>432</v>
      </c>
      <c r="H170" s="126" t="s">
        <v>1498</v>
      </c>
      <c r="I170" s="126"/>
      <c r="J170" s="126"/>
      <c r="K170" s="126" t="s">
        <v>1499</v>
      </c>
      <c r="L170" s="126" t="s">
        <v>1414</v>
      </c>
      <c r="M170" s="126" t="s">
        <v>1414</v>
      </c>
      <c r="N170" s="126" t="s">
        <v>1425</v>
      </c>
      <c r="O170" s="126" t="s">
        <v>1416</v>
      </c>
      <c r="P170" s="126" t="s">
        <v>1414</v>
      </c>
      <c r="Q170" s="127">
        <v>2614</v>
      </c>
      <c r="R170" s="127">
        <v>2</v>
      </c>
      <c r="S170" s="127">
        <v>18</v>
      </c>
      <c r="T170" s="126" t="s">
        <v>1414</v>
      </c>
      <c r="U170" s="126" t="s">
        <v>425</v>
      </c>
      <c r="V170" s="126" t="s">
        <v>1492</v>
      </c>
      <c r="W170" s="126" t="s">
        <v>425</v>
      </c>
      <c r="X170" s="126" t="s">
        <v>1414</v>
      </c>
      <c r="Y170" s="126" t="s">
        <v>1414</v>
      </c>
      <c r="Z170" s="193"/>
      <c r="AA170" s="238" t="s">
        <v>106</v>
      </c>
      <c r="AB170" s="239"/>
      <c r="AC170" s="240"/>
      <c r="AD170" s="240"/>
      <c r="AE170" s="240"/>
      <c r="AF170" s="240">
        <v>2</v>
      </c>
      <c r="AG170" s="241">
        <v>2</v>
      </c>
      <c r="AJ170" s="198" t="s">
        <v>106</v>
      </c>
      <c r="AK170" s="199">
        <v>0</v>
      </c>
      <c r="AL170" s="199">
        <v>0</v>
      </c>
      <c r="AM170" s="199">
        <v>0</v>
      </c>
      <c r="AN170" s="199">
        <v>0</v>
      </c>
      <c r="AO170" s="44">
        <v>2</v>
      </c>
    </row>
    <row r="171" spans="1:44" ht="14.4">
      <c r="A171" s="130" t="s">
        <v>289</v>
      </c>
      <c r="B171" s="196">
        <v>2020</v>
      </c>
      <c r="C171" s="130" t="s">
        <v>1457</v>
      </c>
      <c r="D171" s="130" t="s">
        <v>1500</v>
      </c>
      <c r="E171" s="130" t="s">
        <v>1501</v>
      </c>
      <c r="F171" s="130" t="s">
        <v>432</v>
      </c>
      <c r="G171" s="130" t="s">
        <v>432</v>
      </c>
      <c r="H171" s="130" t="s">
        <v>1502</v>
      </c>
      <c r="I171" s="130" t="s">
        <v>1503</v>
      </c>
      <c r="J171" s="130" t="s">
        <v>1504</v>
      </c>
      <c r="K171" s="130" t="s">
        <v>1505</v>
      </c>
      <c r="L171" s="130" t="s">
        <v>1414</v>
      </c>
      <c r="M171" s="130" t="s">
        <v>1414</v>
      </c>
      <c r="N171" s="130" t="s">
        <v>1425</v>
      </c>
      <c r="O171" s="130" t="s">
        <v>1506</v>
      </c>
      <c r="P171" s="130" t="s">
        <v>1414</v>
      </c>
      <c r="Q171" s="131">
        <v>216000</v>
      </c>
      <c r="R171" s="131">
        <v>15</v>
      </c>
      <c r="S171" s="131">
        <v>48</v>
      </c>
      <c r="T171" s="130" t="s">
        <v>425</v>
      </c>
      <c r="U171" s="130" t="s">
        <v>1414</v>
      </c>
      <c r="V171" s="130" t="s">
        <v>1492</v>
      </c>
      <c r="W171" s="130" t="s">
        <v>425</v>
      </c>
      <c r="X171" s="130" t="s">
        <v>1414</v>
      </c>
      <c r="Y171" s="130" t="s">
        <v>1414</v>
      </c>
      <c r="Z171" s="193"/>
      <c r="AA171" s="238" t="s">
        <v>2</v>
      </c>
      <c r="AB171" s="239"/>
      <c r="AC171" s="240">
        <v>5</v>
      </c>
      <c r="AD171" s="240">
        <v>2</v>
      </c>
      <c r="AE171" s="240">
        <v>4</v>
      </c>
      <c r="AF171" s="240">
        <v>1</v>
      </c>
      <c r="AG171" s="241">
        <v>12</v>
      </c>
      <c r="AJ171" s="198" t="s">
        <v>2</v>
      </c>
      <c r="AK171" s="199">
        <v>0</v>
      </c>
      <c r="AL171" s="44">
        <v>5</v>
      </c>
      <c r="AM171" s="44">
        <v>2</v>
      </c>
      <c r="AN171" s="44">
        <v>4</v>
      </c>
      <c r="AO171" s="44">
        <v>1</v>
      </c>
    </row>
    <row r="172" spans="1:44" ht="14.4">
      <c r="A172" s="126" t="s">
        <v>18</v>
      </c>
      <c r="B172" s="195">
        <v>2020</v>
      </c>
      <c r="C172" s="126" t="s">
        <v>1507</v>
      </c>
      <c r="D172" s="126" t="s">
        <v>1508</v>
      </c>
      <c r="E172" s="126" t="s">
        <v>1509</v>
      </c>
      <c r="F172" s="126"/>
      <c r="G172" s="126" t="s">
        <v>1510</v>
      </c>
      <c r="H172" s="126" t="s">
        <v>1511</v>
      </c>
      <c r="I172" s="126" t="s">
        <v>1512</v>
      </c>
      <c r="J172" s="126"/>
      <c r="K172" s="126" t="s">
        <v>1513</v>
      </c>
      <c r="L172" s="126" t="s">
        <v>425</v>
      </c>
      <c r="M172" s="126" t="s">
        <v>1414</v>
      </c>
      <c r="N172" s="126" t="s">
        <v>1417</v>
      </c>
      <c r="O172" s="126" t="s">
        <v>1416</v>
      </c>
      <c r="P172" s="126" t="s">
        <v>1414</v>
      </c>
      <c r="Q172" s="127">
        <v>11686</v>
      </c>
      <c r="R172" s="127">
        <v>3</v>
      </c>
      <c r="S172" s="127">
        <v>26</v>
      </c>
      <c r="T172" s="126" t="s">
        <v>1414</v>
      </c>
      <c r="U172" s="126" t="s">
        <v>425</v>
      </c>
      <c r="V172" s="126" t="s">
        <v>1417</v>
      </c>
      <c r="W172" s="126" t="s">
        <v>1414</v>
      </c>
      <c r="X172" s="126"/>
      <c r="Y172" s="126"/>
      <c r="Z172" s="193"/>
      <c r="AA172" s="238" t="s">
        <v>160</v>
      </c>
      <c r="AB172" s="239"/>
      <c r="AC172" s="240">
        <v>1</v>
      </c>
      <c r="AD172" s="240"/>
      <c r="AE172" s="240"/>
      <c r="AF172" s="240"/>
      <c r="AG172" s="241">
        <v>1</v>
      </c>
      <c r="AJ172" s="198" t="s">
        <v>160</v>
      </c>
      <c r="AK172" s="199">
        <v>0</v>
      </c>
      <c r="AL172" s="44">
        <v>1</v>
      </c>
      <c r="AM172" s="199">
        <v>0</v>
      </c>
      <c r="AN172" s="199">
        <v>0</v>
      </c>
      <c r="AO172" s="199">
        <v>0</v>
      </c>
    </row>
    <row r="173" spans="1:44" ht="14.4">
      <c r="A173" s="130" t="s">
        <v>18</v>
      </c>
      <c r="B173" s="196">
        <v>2020</v>
      </c>
      <c r="C173" s="130" t="s">
        <v>1514</v>
      </c>
      <c r="D173" s="130" t="s">
        <v>1515</v>
      </c>
      <c r="E173" s="130"/>
      <c r="F173" s="130" t="s">
        <v>1516</v>
      </c>
      <c r="G173" s="130" t="s">
        <v>1517</v>
      </c>
      <c r="H173" s="130" t="s">
        <v>1518</v>
      </c>
      <c r="I173" s="130"/>
      <c r="J173" s="130"/>
      <c r="K173" s="130" t="s">
        <v>1485</v>
      </c>
      <c r="L173" s="130" t="s">
        <v>1414</v>
      </c>
      <c r="M173" s="130" t="s">
        <v>1414</v>
      </c>
      <c r="N173" s="130" t="s">
        <v>1415</v>
      </c>
      <c r="O173" s="130" t="s">
        <v>1416</v>
      </c>
      <c r="P173" s="130" t="s">
        <v>1414</v>
      </c>
      <c r="Q173" s="131">
        <v>9186</v>
      </c>
      <c r="R173" s="131">
        <v>3</v>
      </c>
      <c r="S173" s="131">
        <v>7</v>
      </c>
      <c r="T173" s="130" t="s">
        <v>1414</v>
      </c>
      <c r="U173" s="130" t="s">
        <v>425</v>
      </c>
      <c r="V173" s="130" t="s">
        <v>1426</v>
      </c>
      <c r="W173" s="130" t="s">
        <v>425</v>
      </c>
      <c r="X173" s="130" t="s">
        <v>1414</v>
      </c>
      <c r="Y173" s="130" t="s">
        <v>425</v>
      </c>
      <c r="Z173" s="193"/>
      <c r="AA173" s="238" t="s">
        <v>282</v>
      </c>
      <c r="AB173" s="239"/>
      <c r="AC173" s="240"/>
      <c r="AD173" s="240"/>
      <c r="AE173" s="240">
        <v>1</v>
      </c>
      <c r="AF173" s="240">
        <v>4</v>
      </c>
      <c r="AG173" s="241">
        <v>5</v>
      </c>
      <c r="AJ173" s="198" t="s">
        <v>282</v>
      </c>
      <c r="AK173" s="199">
        <v>0</v>
      </c>
      <c r="AL173" s="199">
        <v>0</v>
      </c>
      <c r="AM173" s="199">
        <v>0</v>
      </c>
      <c r="AN173" s="44">
        <v>1</v>
      </c>
      <c r="AO173" s="44">
        <v>4</v>
      </c>
    </row>
    <row r="174" spans="1:44" ht="14.4">
      <c r="A174" s="126" t="s">
        <v>131</v>
      </c>
      <c r="B174" s="195">
        <v>2020</v>
      </c>
      <c r="C174" s="126" t="s">
        <v>1519</v>
      </c>
      <c r="D174" s="126" t="s">
        <v>1520</v>
      </c>
      <c r="E174" s="126" t="s">
        <v>1521</v>
      </c>
      <c r="F174" s="126" t="s">
        <v>1522</v>
      </c>
      <c r="G174" s="126" t="s">
        <v>1523</v>
      </c>
      <c r="H174" s="126" t="s">
        <v>1524</v>
      </c>
      <c r="I174" s="126"/>
      <c r="J174" s="126"/>
      <c r="K174" s="126" t="s">
        <v>1525</v>
      </c>
      <c r="L174" s="126" t="s">
        <v>1414</v>
      </c>
      <c r="M174" s="126" t="s">
        <v>1414</v>
      </c>
      <c r="N174" s="126" t="s">
        <v>56</v>
      </c>
      <c r="O174" s="126" t="s">
        <v>1416</v>
      </c>
      <c r="P174" s="126" t="s">
        <v>1414</v>
      </c>
      <c r="Q174" s="127">
        <v>9344</v>
      </c>
      <c r="R174" s="127">
        <v>49</v>
      </c>
      <c r="S174" s="127">
        <v>5</v>
      </c>
      <c r="T174" s="126" t="s">
        <v>425</v>
      </c>
      <c r="U174" s="126" t="s">
        <v>425</v>
      </c>
      <c r="V174" s="126" t="s">
        <v>1477</v>
      </c>
      <c r="W174" s="126" t="s">
        <v>425</v>
      </c>
      <c r="X174" s="126" t="s">
        <v>1414</v>
      </c>
      <c r="Y174" s="126" t="s">
        <v>1414</v>
      </c>
      <c r="Z174" s="193"/>
      <c r="AA174" s="238" t="s">
        <v>107</v>
      </c>
      <c r="AB174" s="239"/>
      <c r="AC174" s="240"/>
      <c r="AD174" s="240"/>
      <c r="AE174" s="240">
        <v>2</v>
      </c>
      <c r="AF174" s="240">
        <v>2</v>
      </c>
      <c r="AG174" s="241">
        <v>4</v>
      </c>
      <c r="AJ174" s="198" t="s">
        <v>107</v>
      </c>
      <c r="AK174" s="199">
        <v>0</v>
      </c>
      <c r="AL174" s="199">
        <v>0</v>
      </c>
      <c r="AM174" s="199">
        <v>0</v>
      </c>
      <c r="AN174" s="44">
        <v>2</v>
      </c>
      <c r="AO174" s="44">
        <v>2</v>
      </c>
    </row>
    <row r="175" spans="1:44" ht="14.4">
      <c r="A175" s="130" t="s">
        <v>164</v>
      </c>
      <c r="B175" s="131">
        <v>2019</v>
      </c>
      <c r="C175" s="130" t="s">
        <v>1526</v>
      </c>
      <c r="D175" s="130" t="s">
        <v>1245</v>
      </c>
      <c r="E175" s="130" t="s">
        <v>1527</v>
      </c>
      <c r="F175" s="130" t="s">
        <v>1528</v>
      </c>
      <c r="G175" s="130" t="s">
        <v>1529</v>
      </c>
      <c r="H175" s="130" t="s">
        <v>1530</v>
      </c>
      <c r="I175" s="130" t="s">
        <v>1531</v>
      </c>
      <c r="J175" s="130" t="s">
        <v>973</v>
      </c>
      <c r="K175" s="130" t="s">
        <v>1532</v>
      </c>
      <c r="L175" s="130"/>
      <c r="M175" s="130"/>
      <c r="N175" s="130"/>
      <c r="O175" s="130"/>
      <c r="P175" s="130"/>
      <c r="Q175" s="131"/>
      <c r="R175" s="131"/>
      <c r="S175" s="131"/>
      <c r="T175" s="130"/>
      <c r="U175" s="130"/>
      <c r="V175" s="130"/>
      <c r="W175" s="130"/>
      <c r="X175" s="130"/>
      <c r="Y175" s="130"/>
      <c r="Z175" s="193"/>
      <c r="AA175" s="238" t="s">
        <v>108</v>
      </c>
      <c r="AB175" s="239"/>
      <c r="AC175" s="240">
        <v>1</v>
      </c>
      <c r="AD175" s="240"/>
      <c r="AE175" s="240"/>
      <c r="AF175" s="240"/>
      <c r="AG175" s="241">
        <v>1</v>
      </c>
      <c r="AJ175" s="198" t="s">
        <v>108</v>
      </c>
      <c r="AK175" s="199">
        <v>0</v>
      </c>
      <c r="AL175" s="44">
        <v>1</v>
      </c>
      <c r="AM175" s="199">
        <v>0</v>
      </c>
      <c r="AN175" s="199">
        <v>0</v>
      </c>
      <c r="AO175" s="199">
        <v>0</v>
      </c>
    </row>
    <row r="176" spans="1:44" ht="14.4">
      <c r="A176" s="126" t="s">
        <v>164</v>
      </c>
      <c r="B176" s="195">
        <v>2020</v>
      </c>
      <c r="C176" s="126" t="s">
        <v>1533</v>
      </c>
      <c r="D176" s="126" t="s">
        <v>1465</v>
      </c>
      <c r="E176" s="126"/>
      <c r="F176" s="126"/>
      <c r="G176" s="126" t="s">
        <v>1534</v>
      </c>
      <c r="H176" s="126" t="s">
        <v>1535</v>
      </c>
      <c r="I176" s="126"/>
      <c r="J176" s="126"/>
      <c r="K176" s="126" t="s">
        <v>1536</v>
      </c>
      <c r="L176" s="126" t="s">
        <v>425</v>
      </c>
      <c r="M176" s="126" t="s">
        <v>1414</v>
      </c>
      <c r="N176" s="126" t="s">
        <v>1425</v>
      </c>
      <c r="O176" s="126" t="s">
        <v>1416</v>
      </c>
      <c r="P176" s="126" t="s">
        <v>1414</v>
      </c>
      <c r="Q176" s="127">
        <v>6881</v>
      </c>
      <c r="R176" s="127">
        <v>7</v>
      </c>
      <c r="S176" s="127">
        <v>4</v>
      </c>
      <c r="T176" s="126" t="s">
        <v>1414</v>
      </c>
      <c r="U176" s="126" t="s">
        <v>425</v>
      </c>
      <c r="V176" s="126" t="s">
        <v>1426</v>
      </c>
      <c r="W176" s="126" t="s">
        <v>425</v>
      </c>
      <c r="X176" s="126"/>
      <c r="Y176" s="126"/>
      <c r="Z176" s="193"/>
      <c r="AA176" s="238" t="s">
        <v>117</v>
      </c>
      <c r="AB176" s="239"/>
      <c r="AC176" s="240"/>
      <c r="AD176" s="240">
        <v>2</v>
      </c>
      <c r="AE176" s="240"/>
      <c r="AF176" s="240"/>
      <c r="AG176" s="241">
        <v>2</v>
      </c>
      <c r="AJ176" s="198" t="s">
        <v>117</v>
      </c>
      <c r="AK176" s="199">
        <v>0</v>
      </c>
      <c r="AL176" s="199">
        <v>0</v>
      </c>
      <c r="AM176" s="44">
        <v>2</v>
      </c>
      <c r="AN176" s="199">
        <v>0</v>
      </c>
      <c r="AO176" s="199">
        <v>0</v>
      </c>
    </row>
    <row r="177" spans="1:41" ht="14.4">
      <c r="A177" s="130" t="s">
        <v>134</v>
      </c>
      <c r="B177" s="196">
        <v>2020</v>
      </c>
      <c r="C177" s="130" t="s">
        <v>1537</v>
      </c>
      <c r="D177" s="130" t="s">
        <v>1500</v>
      </c>
      <c r="E177" s="130" t="s">
        <v>1538</v>
      </c>
      <c r="F177" s="130"/>
      <c r="G177" s="130" t="s">
        <v>1539</v>
      </c>
      <c r="H177" s="130" t="s">
        <v>1540</v>
      </c>
      <c r="I177" s="130"/>
      <c r="J177" s="130" t="s">
        <v>1541</v>
      </c>
      <c r="K177" s="130" t="s">
        <v>1542</v>
      </c>
      <c r="L177" s="130" t="s">
        <v>425</v>
      </c>
      <c r="M177" s="130" t="s">
        <v>425</v>
      </c>
      <c r="N177" s="130" t="s">
        <v>1425</v>
      </c>
      <c r="O177" s="130" t="s">
        <v>1416</v>
      </c>
      <c r="P177" s="130" t="s">
        <v>1414</v>
      </c>
      <c r="Q177" s="131">
        <v>6499</v>
      </c>
      <c r="R177" s="131">
        <v>47</v>
      </c>
      <c r="S177" s="131">
        <v>5</v>
      </c>
      <c r="T177" s="130" t="s">
        <v>1414</v>
      </c>
      <c r="U177" s="130" t="s">
        <v>1414</v>
      </c>
      <c r="V177" s="130" t="s">
        <v>1417</v>
      </c>
      <c r="W177" s="130" t="s">
        <v>425</v>
      </c>
      <c r="X177" s="130"/>
      <c r="Y177" s="130"/>
      <c r="Z177" s="193"/>
      <c r="AA177" s="238" t="s">
        <v>301</v>
      </c>
      <c r="AB177" s="239"/>
      <c r="AC177" s="240"/>
      <c r="AD177" s="240"/>
      <c r="AE177" s="240">
        <v>2</v>
      </c>
      <c r="AF177" s="240"/>
      <c r="AG177" s="241">
        <v>2</v>
      </c>
      <c r="AJ177" s="198" t="s">
        <v>301</v>
      </c>
      <c r="AK177" s="199">
        <v>0</v>
      </c>
      <c r="AL177" s="199">
        <v>0</v>
      </c>
      <c r="AM177" s="199">
        <v>0</v>
      </c>
      <c r="AN177" s="44">
        <v>2</v>
      </c>
      <c r="AO177" s="199">
        <v>0</v>
      </c>
    </row>
    <row r="178" spans="1:41" ht="14.4">
      <c r="A178" s="126" t="s">
        <v>293</v>
      </c>
      <c r="B178" s="195">
        <v>2020</v>
      </c>
      <c r="C178" s="126" t="s">
        <v>1543</v>
      </c>
      <c r="D178" s="126" t="s">
        <v>1544</v>
      </c>
      <c r="E178" s="126" t="s">
        <v>432</v>
      </c>
      <c r="F178" s="126"/>
      <c r="G178" s="126" t="s">
        <v>432</v>
      </c>
      <c r="H178" s="126" t="s">
        <v>1545</v>
      </c>
      <c r="I178" s="126" t="s">
        <v>1546</v>
      </c>
      <c r="J178" s="126"/>
      <c r="K178" s="126" t="s">
        <v>1547</v>
      </c>
      <c r="L178" s="126" t="s">
        <v>425</v>
      </c>
      <c r="M178" s="126" t="s">
        <v>1414</v>
      </c>
      <c r="N178" s="126" t="s">
        <v>1415</v>
      </c>
      <c r="O178" s="126" t="s">
        <v>1506</v>
      </c>
      <c r="P178" s="126" t="s">
        <v>1414</v>
      </c>
      <c r="Q178" s="127">
        <v>10617</v>
      </c>
      <c r="R178" s="127">
        <v>24</v>
      </c>
      <c r="S178" s="127">
        <v>1</v>
      </c>
      <c r="T178" s="126" t="s">
        <v>425</v>
      </c>
      <c r="U178" s="126" t="s">
        <v>425</v>
      </c>
      <c r="V178" s="126" t="s">
        <v>1426</v>
      </c>
      <c r="W178" s="126" t="s">
        <v>425</v>
      </c>
      <c r="X178" s="126"/>
      <c r="Y178" s="126"/>
      <c r="Z178" s="193"/>
      <c r="AA178" s="238" t="s">
        <v>127</v>
      </c>
      <c r="AB178" s="239"/>
      <c r="AC178" s="240"/>
      <c r="AD178" s="240"/>
      <c r="AE178" s="240">
        <v>1</v>
      </c>
      <c r="AF178" s="240"/>
      <c r="AG178" s="241">
        <v>1</v>
      </c>
      <c r="AJ178" s="198" t="s">
        <v>127</v>
      </c>
      <c r="AK178" s="199">
        <v>0</v>
      </c>
      <c r="AL178" s="199">
        <v>0</v>
      </c>
      <c r="AM178" s="199">
        <v>0</v>
      </c>
      <c r="AN178" s="44">
        <v>1</v>
      </c>
      <c r="AO178" s="199">
        <v>0</v>
      </c>
    </row>
    <row r="179" spans="1:41" ht="14.4">
      <c r="A179" s="130" t="s">
        <v>293</v>
      </c>
      <c r="B179" s="196">
        <v>2020</v>
      </c>
      <c r="C179" s="130" t="s">
        <v>1548</v>
      </c>
      <c r="D179" s="130" t="s">
        <v>1549</v>
      </c>
      <c r="E179" s="130" t="s">
        <v>432</v>
      </c>
      <c r="F179" s="130"/>
      <c r="G179" s="130" t="s">
        <v>1550</v>
      </c>
      <c r="H179" s="130" t="s">
        <v>1551</v>
      </c>
      <c r="I179" s="130" t="s">
        <v>1552</v>
      </c>
      <c r="J179" s="130"/>
      <c r="K179" s="130" t="s">
        <v>1553</v>
      </c>
      <c r="L179" s="130" t="s">
        <v>425</v>
      </c>
      <c r="M179" s="130" t="s">
        <v>1414</v>
      </c>
      <c r="N179" s="130" t="s">
        <v>1415</v>
      </c>
      <c r="O179" s="130" t="s">
        <v>1506</v>
      </c>
      <c r="P179" s="130" t="s">
        <v>1414</v>
      </c>
      <c r="Q179" s="131">
        <v>7923</v>
      </c>
      <c r="R179" s="131">
        <v>18</v>
      </c>
      <c r="S179" s="131">
        <v>2</v>
      </c>
      <c r="T179" s="130" t="s">
        <v>1414</v>
      </c>
      <c r="U179" s="130" t="s">
        <v>425</v>
      </c>
      <c r="V179" s="130" t="s">
        <v>1426</v>
      </c>
      <c r="W179" s="130" t="s">
        <v>425</v>
      </c>
      <c r="X179" s="130"/>
      <c r="Y179" s="130"/>
      <c r="Z179" s="193"/>
      <c r="AA179" s="238" t="s">
        <v>289</v>
      </c>
      <c r="AB179" s="239">
        <v>2</v>
      </c>
      <c r="AC179" s="240">
        <v>2</v>
      </c>
      <c r="AD179" s="240">
        <v>2</v>
      </c>
      <c r="AE179" s="240">
        <v>5</v>
      </c>
      <c r="AF179" s="240">
        <v>2</v>
      </c>
      <c r="AG179" s="241">
        <v>13</v>
      </c>
      <c r="AJ179" s="198" t="s">
        <v>289</v>
      </c>
      <c r="AK179" s="44">
        <v>2</v>
      </c>
      <c r="AL179" s="44">
        <v>2</v>
      </c>
      <c r="AM179" s="44">
        <v>2</v>
      </c>
      <c r="AN179" s="44">
        <v>5</v>
      </c>
      <c r="AO179" s="44">
        <v>2</v>
      </c>
    </row>
    <row r="180" spans="1:41" ht="14.4">
      <c r="A180" s="126" t="s">
        <v>142</v>
      </c>
      <c r="B180" s="195">
        <v>2020</v>
      </c>
      <c r="C180" s="126" t="s">
        <v>1554</v>
      </c>
      <c r="D180" s="126" t="s">
        <v>1465</v>
      </c>
      <c r="E180" s="126" t="s">
        <v>1555</v>
      </c>
      <c r="F180" s="126" t="s">
        <v>1556</v>
      </c>
      <c r="G180" s="126" t="s">
        <v>1557</v>
      </c>
      <c r="H180" s="126" t="s">
        <v>1558</v>
      </c>
      <c r="I180" s="126"/>
      <c r="J180" s="126"/>
      <c r="K180" s="126" t="s">
        <v>1559</v>
      </c>
      <c r="L180" s="126" t="s">
        <v>1414</v>
      </c>
      <c r="M180" s="126" t="s">
        <v>1414</v>
      </c>
      <c r="N180" s="126" t="s">
        <v>56</v>
      </c>
      <c r="O180" s="126" t="s">
        <v>1416</v>
      </c>
      <c r="P180" s="126" t="s">
        <v>1414</v>
      </c>
      <c r="Q180" s="127">
        <v>6163</v>
      </c>
      <c r="R180" s="127">
        <v>8</v>
      </c>
      <c r="S180" s="127">
        <v>8</v>
      </c>
      <c r="T180" s="126" t="s">
        <v>425</v>
      </c>
      <c r="U180" s="126" t="s">
        <v>425</v>
      </c>
      <c r="V180" s="126" t="s">
        <v>1477</v>
      </c>
      <c r="W180" s="126" t="s">
        <v>425</v>
      </c>
      <c r="X180" s="126" t="s">
        <v>1414</v>
      </c>
      <c r="Y180" s="126" t="s">
        <v>1414</v>
      </c>
      <c r="Z180" s="193"/>
      <c r="AA180" s="238" t="s">
        <v>510</v>
      </c>
      <c r="AB180" s="239">
        <v>1</v>
      </c>
      <c r="AC180" s="240">
        <v>1</v>
      </c>
      <c r="AD180" s="240"/>
      <c r="AE180" s="240"/>
      <c r="AF180" s="240"/>
      <c r="AG180" s="241">
        <v>2</v>
      </c>
      <c r="AJ180" s="198" t="s">
        <v>510</v>
      </c>
      <c r="AK180" s="44">
        <v>1</v>
      </c>
      <c r="AL180" s="44">
        <v>1</v>
      </c>
      <c r="AM180" s="199">
        <v>0</v>
      </c>
      <c r="AN180" s="199">
        <v>0</v>
      </c>
      <c r="AO180" s="199">
        <v>0</v>
      </c>
    </row>
    <row r="181" spans="1:41" ht="14.4">
      <c r="A181" s="130" t="s">
        <v>146</v>
      </c>
      <c r="B181" s="131">
        <v>2019</v>
      </c>
      <c r="C181" s="130" t="s">
        <v>1560</v>
      </c>
      <c r="D181" s="130" t="s">
        <v>1561</v>
      </c>
      <c r="E181" s="130" t="s">
        <v>1562</v>
      </c>
      <c r="F181" s="130" t="s">
        <v>1563</v>
      </c>
      <c r="G181" s="130" t="s">
        <v>1564</v>
      </c>
      <c r="H181" s="130" t="s">
        <v>1565</v>
      </c>
      <c r="I181" s="130"/>
      <c r="J181" s="130" t="s">
        <v>1566</v>
      </c>
      <c r="K181" s="130" t="s">
        <v>1567</v>
      </c>
      <c r="L181" s="130" t="s">
        <v>1414</v>
      </c>
      <c r="M181" s="130" t="s">
        <v>1414</v>
      </c>
      <c r="N181" s="130" t="s">
        <v>1568</v>
      </c>
      <c r="O181" s="130" t="s">
        <v>1416</v>
      </c>
      <c r="P181" s="130" t="s">
        <v>425</v>
      </c>
      <c r="Q181" s="131">
        <v>21913</v>
      </c>
      <c r="R181" s="131">
        <v>65</v>
      </c>
      <c r="S181" s="131">
        <v>45</v>
      </c>
      <c r="T181" s="130" t="s">
        <v>425</v>
      </c>
      <c r="U181" s="130" t="s">
        <v>1414</v>
      </c>
      <c r="V181" s="130" t="s">
        <v>1492</v>
      </c>
      <c r="W181" s="130" t="s">
        <v>425</v>
      </c>
      <c r="X181" s="130" t="s">
        <v>1414</v>
      </c>
      <c r="Y181" s="130" t="s">
        <v>425</v>
      </c>
      <c r="Z181" s="193"/>
      <c r="AA181" s="238" t="s">
        <v>1284</v>
      </c>
      <c r="AB181" s="239">
        <v>1</v>
      </c>
      <c r="AC181" s="240"/>
      <c r="AD181" s="240"/>
      <c r="AE181" s="240"/>
      <c r="AF181" s="240"/>
      <c r="AG181" s="241">
        <v>1</v>
      </c>
      <c r="AJ181" s="198" t="s">
        <v>1284</v>
      </c>
      <c r="AK181" s="44">
        <v>1</v>
      </c>
      <c r="AL181" s="199">
        <v>0</v>
      </c>
      <c r="AM181" s="199">
        <v>0</v>
      </c>
      <c r="AN181" s="199">
        <v>0</v>
      </c>
      <c r="AO181" s="199">
        <v>0</v>
      </c>
    </row>
    <row r="182" spans="1:41" ht="14.4">
      <c r="A182" s="126" t="s">
        <v>146</v>
      </c>
      <c r="B182" s="195">
        <v>2020</v>
      </c>
      <c r="C182" s="126" t="s">
        <v>1569</v>
      </c>
      <c r="D182" s="126" t="s">
        <v>1570</v>
      </c>
      <c r="E182" s="126" t="s">
        <v>1571</v>
      </c>
      <c r="F182" s="126" t="s">
        <v>1572</v>
      </c>
      <c r="G182" s="126" t="s">
        <v>1573</v>
      </c>
      <c r="H182" s="126" t="s">
        <v>1574</v>
      </c>
      <c r="I182" s="126" t="s">
        <v>1575</v>
      </c>
      <c r="J182" s="126"/>
      <c r="K182" s="126" t="s">
        <v>1576</v>
      </c>
      <c r="L182" s="126" t="s">
        <v>1414</v>
      </c>
      <c r="M182" s="126" t="s">
        <v>1414</v>
      </c>
      <c r="N182" s="126" t="s">
        <v>1425</v>
      </c>
      <c r="O182" s="126" t="s">
        <v>1416</v>
      </c>
      <c r="P182" s="126" t="s">
        <v>425</v>
      </c>
      <c r="Q182" s="127">
        <v>15597</v>
      </c>
      <c r="R182" s="127">
        <v>46</v>
      </c>
      <c r="S182" s="127">
        <v>3</v>
      </c>
      <c r="T182" s="126" t="s">
        <v>425</v>
      </c>
      <c r="U182" s="126" t="s">
        <v>425</v>
      </c>
      <c r="V182" s="126" t="s">
        <v>1417</v>
      </c>
      <c r="W182" s="126" t="s">
        <v>425</v>
      </c>
      <c r="X182" s="126" t="s">
        <v>1414</v>
      </c>
      <c r="Y182" s="126" t="s">
        <v>425</v>
      </c>
      <c r="Z182" s="193"/>
      <c r="AA182" s="238" t="s">
        <v>18</v>
      </c>
      <c r="AB182" s="239">
        <v>3</v>
      </c>
      <c r="AC182" s="240">
        <v>2</v>
      </c>
      <c r="AD182" s="240">
        <v>1</v>
      </c>
      <c r="AE182" s="240">
        <v>3</v>
      </c>
      <c r="AF182" s="240">
        <v>3</v>
      </c>
      <c r="AG182" s="241">
        <v>12</v>
      </c>
      <c r="AJ182" s="198" t="s">
        <v>18</v>
      </c>
      <c r="AK182" s="44">
        <v>3</v>
      </c>
      <c r="AL182" s="44">
        <v>2</v>
      </c>
      <c r="AM182" s="44">
        <v>1</v>
      </c>
      <c r="AN182" s="44">
        <v>3</v>
      </c>
      <c r="AO182" s="44">
        <v>3</v>
      </c>
    </row>
    <row r="183" spans="1:41" ht="14.4">
      <c r="A183" s="130" t="s">
        <v>5</v>
      </c>
      <c r="B183" s="196">
        <v>2020</v>
      </c>
      <c r="C183" s="130" t="s">
        <v>1549</v>
      </c>
      <c r="D183" s="130" t="s">
        <v>1577</v>
      </c>
      <c r="E183" s="130" t="s">
        <v>1578</v>
      </c>
      <c r="F183" s="130" t="s">
        <v>1579</v>
      </c>
      <c r="G183" s="130" t="s">
        <v>1580</v>
      </c>
      <c r="H183" s="130" t="s">
        <v>1581</v>
      </c>
      <c r="I183" s="130" t="s">
        <v>1582</v>
      </c>
      <c r="J183" s="130"/>
      <c r="K183" s="130" t="s">
        <v>1583</v>
      </c>
      <c r="L183" s="130" t="s">
        <v>425</v>
      </c>
      <c r="M183" s="130" t="s">
        <v>1414</v>
      </c>
      <c r="N183" s="130" t="s">
        <v>1425</v>
      </c>
      <c r="O183" s="130" t="s">
        <v>1416</v>
      </c>
      <c r="P183" s="130" t="s">
        <v>1414</v>
      </c>
      <c r="Q183" s="131">
        <v>54253</v>
      </c>
      <c r="R183" s="131">
        <v>7</v>
      </c>
      <c r="S183" s="131">
        <v>5</v>
      </c>
      <c r="T183" s="130" t="s">
        <v>425</v>
      </c>
      <c r="U183" s="130" t="s">
        <v>425</v>
      </c>
      <c r="V183" s="130" t="s">
        <v>1417</v>
      </c>
      <c r="W183" s="130" t="s">
        <v>425</v>
      </c>
      <c r="X183" s="130"/>
      <c r="Y183" s="130"/>
      <c r="Z183" s="193"/>
      <c r="AA183" s="238" t="s">
        <v>131</v>
      </c>
      <c r="AB183" s="239"/>
      <c r="AC183" s="240">
        <v>2</v>
      </c>
      <c r="AD183" s="240">
        <v>5</v>
      </c>
      <c r="AE183" s="240">
        <v>1</v>
      </c>
      <c r="AF183" s="240"/>
      <c r="AG183" s="241">
        <v>8</v>
      </c>
      <c r="AJ183" s="198" t="s">
        <v>131</v>
      </c>
      <c r="AK183" s="199">
        <v>0</v>
      </c>
      <c r="AL183" s="44">
        <v>2</v>
      </c>
      <c r="AM183" s="44">
        <v>5</v>
      </c>
      <c r="AN183" s="44">
        <v>1</v>
      </c>
      <c r="AO183" s="199">
        <v>0</v>
      </c>
    </row>
    <row r="184" spans="1:41" ht="14.4">
      <c r="A184" s="126" t="s">
        <v>153</v>
      </c>
      <c r="B184" s="195">
        <v>2020</v>
      </c>
      <c r="C184" s="126" t="s">
        <v>1494</v>
      </c>
      <c r="D184" s="126" t="s">
        <v>1495</v>
      </c>
      <c r="E184" s="126" t="s">
        <v>1584</v>
      </c>
      <c r="F184" s="126" t="s">
        <v>1585</v>
      </c>
      <c r="G184" s="126" t="s">
        <v>1586</v>
      </c>
      <c r="H184" s="126" t="s">
        <v>1587</v>
      </c>
      <c r="I184" s="126" t="s">
        <v>1588</v>
      </c>
      <c r="J184" s="126"/>
      <c r="K184" s="126" t="s">
        <v>1589</v>
      </c>
      <c r="L184" s="126" t="s">
        <v>1414</v>
      </c>
      <c r="M184" s="126" t="s">
        <v>1414</v>
      </c>
      <c r="N184" s="126" t="s">
        <v>1425</v>
      </c>
      <c r="O184" s="126" t="s">
        <v>1416</v>
      </c>
      <c r="P184" s="126" t="s">
        <v>425</v>
      </c>
      <c r="Q184" s="127">
        <v>13603</v>
      </c>
      <c r="R184" s="127">
        <v>97</v>
      </c>
      <c r="S184" s="127">
        <v>3</v>
      </c>
      <c r="T184" s="126" t="s">
        <v>425</v>
      </c>
      <c r="U184" s="126" t="s">
        <v>425</v>
      </c>
      <c r="V184" s="126" t="s">
        <v>1590</v>
      </c>
      <c r="W184" s="126" t="s">
        <v>425</v>
      </c>
      <c r="X184" s="126" t="s">
        <v>425</v>
      </c>
      <c r="Y184" s="126" t="s">
        <v>425</v>
      </c>
      <c r="Z184" s="193"/>
      <c r="AA184" s="238" t="s">
        <v>132</v>
      </c>
      <c r="AB184" s="239">
        <v>1</v>
      </c>
      <c r="AC184" s="240"/>
      <c r="AD184" s="240"/>
      <c r="AE184" s="240">
        <v>1</v>
      </c>
      <c r="AF184" s="240"/>
      <c r="AG184" s="241">
        <v>2</v>
      </c>
      <c r="AJ184" s="198" t="s">
        <v>132</v>
      </c>
      <c r="AK184" s="44">
        <v>1</v>
      </c>
      <c r="AL184" s="199">
        <v>0</v>
      </c>
      <c r="AM184" s="199">
        <v>0</v>
      </c>
      <c r="AN184" s="44">
        <v>1</v>
      </c>
      <c r="AO184" s="199">
        <v>0</v>
      </c>
    </row>
    <row r="185" spans="1:41" ht="14.4">
      <c r="A185" s="130" t="s">
        <v>165</v>
      </c>
      <c r="B185" s="196">
        <v>2020</v>
      </c>
      <c r="C185" s="130" t="s">
        <v>1591</v>
      </c>
      <c r="D185" s="130" t="s">
        <v>1592</v>
      </c>
      <c r="E185" s="130" t="s">
        <v>1593</v>
      </c>
      <c r="F185" s="130"/>
      <c r="G185" s="130" t="s">
        <v>1593</v>
      </c>
      <c r="H185" s="130" t="s">
        <v>1594</v>
      </c>
      <c r="I185" s="130"/>
      <c r="J185" s="130"/>
      <c r="K185" s="130" t="s">
        <v>1595</v>
      </c>
      <c r="L185" s="130" t="s">
        <v>425</v>
      </c>
      <c r="M185" s="130" t="s">
        <v>1414</v>
      </c>
      <c r="N185" s="130" t="s">
        <v>1417</v>
      </c>
      <c r="O185" s="130" t="s">
        <v>1416</v>
      </c>
      <c r="P185" s="130" t="s">
        <v>1414</v>
      </c>
      <c r="Q185" s="131">
        <v>4785</v>
      </c>
      <c r="R185" s="131">
        <v>8</v>
      </c>
      <c r="S185" s="131">
        <v>2</v>
      </c>
      <c r="T185" s="130" t="s">
        <v>425</v>
      </c>
      <c r="U185" s="130" t="s">
        <v>425</v>
      </c>
      <c r="V185" s="130" t="s">
        <v>1417</v>
      </c>
      <c r="W185" s="130" t="s">
        <v>425</v>
      </c>
      <c r="X185" s="130"/>
      <c r="Y185" s="130"/>
      <c r="Z185" s="193"/>
      <c r="AA185" s="238" t="s">
        <v>164</v>
      </c>
      <c r="AB185" s="239">
        <v>1</v>
      </c>
      <c r="AC185" s="240">
        <v>1</v>
      </c>
      <c r="AD185" s="240">
        <v>2</v>
      </c>
      <c r="AE185" s="240">
        <v>1</v>
      </c>
      <c r="AF185" s="240"/>
      <c r="AG185" s="241">
        <v>5</v>
      </c>
      <c r="AJ185" s="198" t="s">
        <v>164</v>
      </c>
      <c r="AK185" s="44">
        <v>1</v>
      </c>
      <c r="AL185" s="44">
        <v>1</v>
      </c>
      <c r="AM185" s="44">
        <v>2</v>
      </c>
      <c r="AN185" s="44">
        <v>1</v>
      </c>
      <c r="AO185" s="199">
        <v>0</v>
      </c>
    </row>
    <row r="186" spans="1:41" ht="14.4">
      <c r="A186" s="126" t="s">
        <v>155</v>
      </c>
      <c r="B186" s="195">
        <v>2020</v>
      </c>
      <c r="C186" s="126" t="s">
        <v>1596</v>
      </c>
      <c r="D186" s="126" t="s">
        <v>1597</v>
      </c>
      <c r="E186" s="126" t="s">
        <v>1598</v>
      </c>
      <c r="F186" s="126"/>
      <c r="G186" s="126" t="s">
        <v>1599</v>
      </c>
      <c r="H186" s="126" t="s">
        <v>1600</v>
      </c>
      <c r="I186" s="126" t="s">
        <v>1601</v>
      </c>
      <c r="J186" s="126"/>
      <c r="K186" s="126" t="s">
        <v>1602</v>
      </c>
      <c r="L186" s="126" t="s">
        <v>425</v>
      </c>
      <c r="M186" s="126" t="s">
        <v>1414</v>
      </c>
      <c r="N186" s="126" t="s">
        <v>1415</v>
      </c>
      <c r="O186" s="126" t="s">
        <v>1416</v>
      </c>
      <c r="P186" s="126" t="s">
        <v>1414</v>
      </c>
      <c r="Q186" s="127">
        <v>904</v>
      </c>
      <c r="R186" s="127">
        <v>23</v>
      </c>
      <c r="S186" s="127">
        <v>3</v>
      </c>
      <c r="T186" s="126" t="s">
        <v>1414</v>
      </c>
      <c r="U186" s="126" t="s">
        <v>425</v>
      </c>
      <c r="V186" s="126" t="s">
        <v>1426</v>
      </c>
      <c r="W186" s="126" t="s">
        <v>425</v>
      </c>
      <c r="X186" s="126"/>
      <c r="Y186" s="126"/>
      <c r="Z186" s="193"/>
      <c r="AA186" s="238" t="s">
        <v>134</v>
      </c>
      <c r="AB186" s="239"/>
      <c r="AC186" s="240">
        <v>1</v>
      </c>
      <c r="AD186" s="240">
        <v>1</v>
      </c>
      <c r="AE186" s="240">
        <v>2</v>
      </c>
      <c r="AF186" s="240"/>
      <c r="AG186" s="241">
        <v>4</v>
      </c>
      <c r="AJ186" s="198" t="s">
        <v>134</v>
      </c>
      <c r="AK186" s="199">
        <v>0</v>
      </c>
      <c r="AL186" s="44">
        <v>1</v>
      </c>
      <c r="AM186" s="44">
        <v>1</v>
      </c>
      <c r="AN186" s="44">
        <v>2</v>
      </c>
      <c r="AO186" s="199">
        <v>0</v>
      </c>
    </row>
    <row r="187" spans="1:41" ht="14.4">
      <c r="A187" s="130" t="s">
        <v>155</v>
      </c>
      <c r="B187" s="196">
        <v>2020</v>
      </c>
      <c r="C187" s="130" t="s">
        <v>1596</v>
      </c>
      <c r="D187" s="130" t="s">
        <v>1419</v>
      </c>
      <c r="E187" s="130" t="s">
        <v>1598</v>
      </c>
      <c r="F187" s="130"/>
      <c r="G187" s="130" t="s">
        <v>1603</v>
      </c>
      <c r="H187" s="130" t="s">
        <v>1600</v>
      </c>
      <c r="I187" s="130" t="s">
        <v>1604</v>
      </c>
      <c r="J187" s="130"/>
      <c r="K187" s="130" t="s">
        <v>1605</v>
      </c>
      <c r="L187" s="130" t="s">
        <v>425</v>
      </c>
      <c r="M187" s="130" t="s">
        <v>1414</v>
      </c>
      <c r="N187" s="130" t="s">
        <v>1415</v>
      </c>
      <c r="O187" s="130" t="s">
        <v>1416</v>
      </c>
      <c r="P187" s="130" t="s">
        <v>1414</v>
      </c>
      <c r="Q187" s="131">
        <v>1129</v>
      </c>
      <c r="R187" s="131">
        <v>29</v>
      </c>
      <c r="S187" s="131">
        <v>7</v>
      </c>
      <c r="T187" s="130" t="s">
        <v>1414</v>
      </c>
      <c r="U187" s="130" t="s">
        <v>425</v>
      </c>
      <c r="V187" s="130" t="s">
        <v>1426</v>
      </c>
      <c r="W187" s="130" t="s">
        <v>425</v>
      </c>
      <c r="X187" s="130"/>
      <c r="Y187" s="130"/>
      <c r="Z187" s="193"/>
      <c r="AA187" s="238" t="s">
        <v>4</v>
      </c>
      <c r="AB187" s="239">
        <v>3</v>
      </c>
      <c r="AC187" s="240"/>
      <c r="AD187" s="240">
        <v>1</v>
      </c>
      <c r="AE187" s="240">
        <v>1</v>
      </c>
      <c r="AF187" s="240">
        <v>3</v>
      </c>
      <c r="AG187" s="241">
        <v>8</v>
      </c>
      <c r="AJ187" s="198" t="s">
        <v>4</v>
      </c>
      <c r="AK187" s="44">
        <v>3</v>
      </c>
      <c r="AL187" s="199">
        <v>0</v>
      </c>
      <c r="AM187" s="44">
        <v>1</v>
      </c>
      <c r="AN187" s="44">
        <v>1</v>
      </c>
      <c r="AO187" s="44">
        <v>3</v>
      </c>
    </row>
    <row r="188" spans="1:41" ht="14.4">
      <c r="A188" s="126" t="s">
        <v>155</v>
      </c>
      <c r="B188" s="195">
        <v>2020</v>
      </c>
      <c r="C188" s="126" t="s">
        <v>1606</v>
      </c>
      <c r="D188" s="126" t="s">
        <v>1607</v>
      </c>
      <c r="E188" s="126" t="s">
        <v>1608</v>
      </c>
      <c r="F188" s="126"/>
      <c r="G188" s="126" t="s">
        <v>1609</v>
      </c>
      <c r="H188" s="126" t="s">
        <v>1600</v>
      </c>
      <c r="I188" s="126" t="s">
        <v>1610</v>
      </c>
      <c r="J188" s="126"/>
      <c r="K188" s="126" t="s">
        <v>1611</v>
      </c>
      <c r="L188" s="126" t="s">
        <v>425</v>
      </c>
      <c r="M188" s="126" t="s">
        <v>1414</v>
      </c>
      <c r="N188" s="126" t="s">
        <v>1415</v>
      </c>
      <c r="O188" s="126" t="s">
        <v>1416</v>
      </c>
      <c r="P188" s="126" t="s">
        <v>1414</v>
      </c>
      <c r="Q188" s="127">
        <v>1132</v>
      </c>
      <c r="R188" s="127">
        <v>29</v>
      </c>
      <c r="S188" s="127">
        <v>2</v>
      </c>
      <c r="T188" s="126" t="s">
        <v>1414</v>
      </c>
      <c r="U188" s="126" t="s">
        <v>425</v>
      </c>
      <c r="V188" s="126" t="s">
        <v>1426</v>
      </c>
      <c r="W188" s="126" t="s">
        <v>425</v>
      </c>
      <c r="X188" s="126"/>
      <c r="Y188" s="126"/>
      <c r="Z188" s="193"/>
      <c r="AA188" s="238" t="s">
        <v>135</v>
      </c>
      <c r="AB188" s="239"/>
      <c r="AC188" s="240"/>
      <c r="AD188" s="240"/>
      <c r="AE188" s="240">
        <v>1</v>
      </c>
      <c r="AF188" s="240"/>
      <c r="AG188" s="241">
        <v>1</v>
      </c>
      <c r="AJ188" s="198" t="s">
        <v>135</v>
      </c>
      <c r="AK188" s="199">
        <v>0</v>
      </c>
      <c r="AL188" s="199">
        <v>0</v>
      </c>
      <c r="AM188" s="199">
        <v>0</v>
      </c>
      <c r="AN188" s="44">
        <v>1</v>
      </c>
      <c r="AO188" s="199">
        <v>0</v>
      </c>
    </row>
    <row r="189" spans="1:41" ht="14.4">
      <c r="A189" s="130" t="s">
        <v>155</v>
      </c>
      <c r="B189" s="196">
        <v>2020</v>
      </c>
      <c r="C189" s="130" t="s">
        <v>1606</v>
      </c>
      <c r="D189" s="130" t="s">
        <v>1612</v>
      </c>
      <c r="E189" s="130" t="s">
        <v>1598</v>
      </c>
      <c r="F189" s="130"/>
      <c r="G189" s="130" t="s">
        <v>1613</v>
      </c>
      <c r="H189" s="130" t="s">
        <v>1600</v>
      </c>
      <c r="I189" s="130" t="s">
        <v>1614</v>
      </c>
      <c r="J189" s="130"/>
      <c r="K189" s="130" t="s">
        <v>1615</v>
      </c>
      <c r="L189" s="130" t="s">
        <v>425</v>
      </c>
      <c r="M189" s="130" t="s">
        <v>1414</v>
      </c>
      <c r="N189" s="130" t="s">
        <v>1415</v>
      </c>
      <c r="O189" s="130" t="s">
        <v>1416</v>
      </c>
      <c r="P189" s="130" t="s">
        <v>1414</v>
      </c>
      <c r="Q189" s="131">
        <v>1705</v>
      </c>
      <c r="R189" s="131">
        <v>44</v>
      </c>
      <c r="S189" s="131">
        <v>7</v>
      </c>
      <c r="T189" s="130" t="s">
        <v>1414</v>
      </c>
      <c r="U189" s="130" t="s">
        <v>425</v>
      </c>
      <c r="V189" s="130" t="s">
        <v>1426</v>
      </c>
      <c r="W189" s="130" t="s">
        <v>425</v>
      </c>
      <c r="X189" s="130"/>
      <c r="Y189" s="130"/>
      <c r="Z189" s="193"/>
      <c r="AA189" s="238" t="s">
        <v>293</v>
      </c>
      <c r="AB189" s="239"/>
      <c r="AC189" s="240">
        <v>3</v>
      </c>
      <c r="AD189" s="240">
        <v>1</v>
      </c>
      <c r="AE189" s="240">
        <v>1</v>
      </c>
      <c r="AF189" s="240"/>
      <c r="AG189" s="241">
        <v>5</v>
      </c>
      <c r="AJ189" s="198" t="s">
        <v>293</v>
      </c>
      <c r="AK189" s="199">
        <v>0</v>
      </c>
      <c r="AL189" s="44">
        <v>3</v>
      </c>
      <c r="AM189" s="44">
        <v>1</v>
      </c>
      <c r="AN189" s="44">
        <v>1</v>
      </c>
      <c r="AO189" s="199">
        <v>0</v>
      </c>
    </row>
    <row r="190" spans="1:41" ht="14.4">
      <c r="A190" s="126" t="s">
        <v>155</v>
      </c>
      <c r="B190" s="195">
        <v>2020</v>
      </c>
      <c r="C190" s="126" t="s">
        <v>1606</v>
      </c>
      <c r="D190" s="126" t="s">
        <v>1616</v>
      </c>
      <c r="E190" s="126" t="s">
        <v>1598</v>
      </c>
      <c r="F190" s="126"/>
      <c r="G190" s="126" t="s">
        <v>1617</v>
      </c>
      <c r="H190" s="126" t="s">
        <v>1600</v>
      </c>
      <c r="I190" s="126" t="s">
        <v>1618</v>
      </c>
      <c r="J190" s="126"/>
      <c r="K190" s="126" t="s">
        <v>1619</v>
      </c>
      <c r="L190" s="126" t="s">
        <v>425</v>
      </c>
      <c r="M190" s="126" t="s">
        <v>1414</v>
      </c>
      <c r="N190" s="126" t="s">
        <v>1415</v>
      </c>
      <c r="O190" s="126" t="s">
        <v>1416</v>
      </c>
      <c r="P190" s="126" t="s">
        <v>1414</v>
      </c>
      <c r="Q190" s="127">
        <v>809</v>
      </c>
      <c r="R190" s="127">
        <v>21</v>
      </c>
      <c r="S190" s="127">
        <v>3</v>
      </c>
      <c r="T190" s="126" t="s">
        <v>1414</v>
      </c>
      <c r="U190" s="126" t="s">
        <v>425</v>
      </c>
      <c r="V190" s="126" t="s">
        <v>1426</v>
      </c>
      <c r="W190" s="126" t="s">
        <v>425</v>
      </c>
      <c r="X190" s="126"/>
      <c r="Y190" s="126"/>
      <c r="Z190" s="193"/>
      <c r="AA190" s="238" t="s">
        <v>138</v>
      </c>
      <c r="AB190" s="239"/>
      <c r="AC190" s="240"/>
      <c r="AD190" s="240">
        <v>1</v>
      </c>
      <c r="AE190" s="240">
        <v>1</v>
      </c>
      <c r="AF190" s="240"/>
      <c r="AG190" s="241">
        <v>2</v>
      </c>
      <c r="AJ190" s="198" t="s">
        <v>138</v>
      </c>
      <c r="AK190" s="199">
        <v>0</v>
      </c>
      <c r="AL190" s="199">
        <v>0</v>
      </c>
      <c r="AM190" s="44">
        <v>1</v>
      </c>
      <c r="AN190" s="44">
        <v>1</v>
      </c>
      <c r="AO190" s="199">
        <v>0</v>
      </c>
    </row>
    <row r="191" spans="1:41" ht="14.4">
      <c r="A191" s="130" t="s">
        <v>97</v>
      </c>
      <c r="B191" s="196">
        <v>2021</v>
      </c>
      <c r="C191" s="130" t="s">
        <v>1620</v>
      </c>
      <c r="D191" s="130" t="s">
        <v>1621</v>
      </c>
      <c r="E191" s="130" t="s">
        <v>1622</v>
      </c>
      <c r="F191" s="130"/>
      <c r="G191" s="130" t="s">
        <v>1623</v>
      </c>
      <c r="H191" s="130" t="s">
        <v>1624</v>
      </c>
      <c r="I191" s="130" t="s">
        <v>1625</v>
      </c>
      <c r="J191" s="130" t="s">
        <v>1626</v>
      </c>
      <c r="K191" s="130" t="s">
        <v>1627</v>
      </c>
      <c r="L191" s="130" t="s">
        <v>425</v>
      </c>
      <c r="M191" s="130" t="s">
        <v>1414</v>
      </c>
      <c r="N191" s="130" t="s">
        <v>1425</v>
      </c>
      <c r="O191" s="130" t="s">
        <v>1416</v>
      </c>
      <c r="P191" s="130" t="s">
        <v>1414</v>
      </c>
      <c r="Q191" s="131">
        <v>2345</v>
      </c>
      <c r="R191" s="131">
        <v>19</v>
      </c>
      <c r="S191" s="131">
        <v>28</v>
      </c>
      <c r="T191" s="130" t="s">
        <v>425</v>
      </c>
      <c r="U191" s="130" t="s">
        <v>1414</v>
      </c>
      <c r="V191" s="130" t="s">
        <v>1417</v>
      </c>
      <c r="W191" s="130" t="s">
        <v>425</v>
      </c>
      <c r="X191" s="130"/>
      <c r="Y191" s="130"/>
      <c r="Z191" s="193"/>
      <c r="AA191" s="238" t="s">
        <v>139</v>
      </c>
      <c r="AB191" s="239"/>
      <c r="AC191" s="240"/>
      <c r="AD191" s="240">
        <v>1</v>
      </c>
      <c r="AE191" s="240"/>
      <c r="AF191" s="240"/>
      <c r="AG191" s="241">
        <v>1</v>
      </c>
      <c r="AJ191" s="198" t="s">
        <v>139</v>
      </c>
      <c r="AK191" s="199">
        <v>0</v>
      </c>
      <c r="AL191" s="199">
        <v>0</v>
      </c>
      <c r="AM191" s="44">
        <v>1</v>
      </c>
      <c r="AN191" s="199">
        <v>0</v>
      </c>
      <c r="AO191" s="199">
        <v>0</v>
      </c>
    </row>
    <row r="192" spans="1:41" ht="14.4">
      <c r="A192" s="126" t="s">
        <v>100</v>
      </c>
      <c r="B192" s="195">
        <v>2021</v>
      </c>
      <c r="C192" s="126" t="s">
        <v>1628</v>
      </c>
      <c r="D192" s="126" t="s">
        <v>1629</v>
      </c>
      <c r="E192" s="126"/>
      <c r="F192" s="126"/>
      <c r="G192" s="126" t="s">
        <v>1630</v>
      </c>
      <c r="H192" s="126" t="s">
        <v>1449</v>
      </c>
      <c r="I192" s="126"/>
      <c r="J192" s="126"/>
      <c r="K192" s="126" t="s">
        <v>1631</v>
      </c>
      <c r="L192" s="126" t="s">
        <v>425</v>
      </c>
      <c r="M192" s="126" t="s">
        <v>1414</v>
      </c>
      <c r="N192" s="126" t="s">
        <v>1425</v>
      </c>
      <c r="O192" s="126" t="s">
        <v>1416</v>
      </c>
      <c r="P192" s="126" t="s">
        <v>1414</v>
      </c>
      <c r="Q192" s="127">
        <v>14279</v>
      </c>
      <c r="R192" s="127">
        <v>38.5</v>
      </c>
      <c r="S192" s="127">
        <v>7</v>
      </c>
      <c r="T192" s="126" t="s">
        <v>425</v>
      </c>
      <c r="U192" s="126" t="s">
        <v>425</v>
      </c>
      <c r="V192" s="126" t="s">
        <v>1426</v>
      </c>
      <c r="W192" s="126" t="s">
        <v>425</v>
      </c>
      <c r="X192" s="126"/>
      <c r="Y192" s="126"/>
      <c r="Z192" s="193"/>
      <c r="AA192" s="238" t="s">
        <v>140</v>
      </c>
      <c r="AB192" s="239"/>
      <c r="AC192" s="240"/>
      <c r="AD192" s="240"/>
      <c r="AE192" s="240">
        <v>1</v>
      </c>
      <c r="AF192" s="240"/>
      <c r="AG192" s="241">
        <v>1</v>
      </c>
      <c r="AJ192" s="198" t="s">
        <v>140</v>
      </c>
      <c r="AK192" s="199">
        <v>0</v>
      </c>
      <c r="AL192" s="199">
        <v>0</v>
      </c>
      <c r="AM192" s="199">
        <v>0</v>
      </c>
      <c r="AN192" s="44">
        <v>1</v>
      </c>
      <c r="AO192" s="199">
        <v>0</v>
      </c>
    </row>
    <row r="193" spans="1:41" ht="14.4">
      <c r="A193" s="130" t="s">
        <v>159</v>
      </c>
      <c r="B193" s="196">
        <v>2020</v>
      </c>
      <c r="C193" s="130" t="s">
        <v>1632</v>
      </c>
      <c r="D193" s="130" t="s">
        <v>1419</v>
      </c>
      <c r="E193" s="130" t="s">
        <v>1633</v>
      </c>
      <c r="F193" s="130" t="s">
        <v>1634</v>
      </c>
      <c r="G193" s="130" t="s">
        <v>1635</v>
      </c>
      <c r="H193" s="130" t="s">
        <v>1636</v>
      </c>
      <c r="I193" s="130" t="s">
        <v>1637</v>
      </c>
      <c r="J193" s="130"/>
      <c r="K193" s="130" t="s">
        <v>1638</v>
      </c>
      <c r="L193" s="130" t="s">
        <v>1414</v>
      </c>
      <c r="M193" s="130" t="s">
        <v>1414</v>
      </c>
      <c r="N193" s="130" t="s">
        <v>1425</v>
      </c>
      <c r="O193" s="130" t="s">
        <v>1416</v>
      </c>
      <c r="P193" s="130" t="s">
        <v>1414</v>
      </c>
      <c r="Q193" s="131">
        <v>16719</v>
      </c>
      <c r="R193" s="131">
        <v>41</v>
      </c>
      <c r="S193" s="131">
        <v>4</v>
      </c>
      <c r="T193" s="130" t="s">
        <v>425</v>
      </c>
      <c r="U193" s="130" t="s">
        <v>425</v>
      </c>
      <c r="V193" s="130" t="s">
        <v>1417</v>
      </c>
      <c r="W193" s="130" t="s">
        <v>425</v>
      </c>
      <c r="X193" s="130" t="s">
        <v>425</v>
      </c>
      <c r="Y193" s="130" t="s">
        <v>425</v>
      </c>
      <c r="Z193" s="193"/>
      <c r="AA193" s="238" t="s">
        <v>142</v>
      </c>
      <c r="AB193" s="239"/>
      <c r="AC193" s="240">
        <v>1</v>
      </c>
      <c r="AD193" s="240">
        <v>1</v>
      </c>
      <c r="AE193" s="240">
        <v>1</v>
      </c>
      <c r="AF193" s="240">
        <v>1</v>
      </c>
      <c r="AG193" s="241">
        <v>4</v>
      </c>
      <c r="AJ193" s="198" t="s">
        <v>142</v>
      </c>
      <c r="AK193" s="199">
        <v>0</v>
      </c>
      <c r="AL193" s="44">
        <v>1</v>
      </c>
      <c r="AM193" s="44">
        <v>1</v>
      </c>
      <c r="AN193" s="44">
        <v>1</v>
      </c>
      <c r="AO193" s="44">
        <v>1</v>
      </c>
    </row>
    <row r="194" spans="1:41" ht="14.4">
      <c r="A194" s="126" t="s">
        <v>102</v>
      </c>
      <c r="B194" s="195">
        <v>2020</v>
      </c>
      <c r="C194" s="126" t="s">
        <v>1418</v>
      </c>
      <c r="D194" s="126" t="s">
        <v>1419</v>
      </c>
      <c r="E194" s="126" t="s">
        <v>1639</v>
      </c>
      <c r="F194" s="126" t="s">
        <v>1640</v>
      </c>
      <c r="G194" s="126" t="s">
        <v>1641</v>
      </c>
      <c r="H194" s="126" t="s">
        <v>1642</v>
      </c>
      <c r="I194" s="126" t="s">
        <v>1643</v>
      </c>
      <c r="J194" s="126" t="s">
        <v>1644</v>
      </c>
      <c r="K194" s="126" t="s">
        <v>1645</v>
      </c>
      <c r="L194" s="126" t="s">
        <v>1414</v>
      </c>
      <c r="M194" s="126" t="s">
        <v>1414</v>
      </c>
      <c r="N194" s="126" t="s">
        <v>1425</v>
      </c>
      <c r="O194" s="126" t="s">
        <v>1416</v>
      </c>
      <c r="P194" s="126" t="s">
        <v>1414</v>
      </c>
      <c r="Q194" s="127">
        <v>21341</v>
      </c>
      <c r="R194" s="127">
        <v>72</v>
      </c>
      <c r="S194" s="127">
        <v>9</v>
      </c>
      <c r="T194" s="126" t="s">
        <v>1414</v>
      </c>
      <c r="U194" s="126" t="s">
        <v>1414</v>
      </c>
      <c r="V194" s="126" t="s">
        <v>1417</v>
      </c>
      <c r="W194" s="126" t="s">
        <v>425</v>
      </c>
      <c r="X194" s="126" t="s">
        <v>1414</v>
      </c>
      <c r="Y194" s="126" t="s">
        <v>1414</v>
      </c>
      <c r="Z194" s="193"/>
      <c r="AA194" s="238" t="s">
        <v>143</v>
      </c>
      <c r="AB194" s="239"/>
      <c r="AC194" s="240"/>
      <c r="AD194" s="240"/>
      <c r="AE194" s="240">
        <v>1</v>
      </c>
      <c r="AF194" s="240"/>
      <c r="AG194" s="241">
        <v>1</v>
      </c>
      <c r="AJ194" s="198" t="s">
        <v>143</v>
      </c>
      <c r="AK194" s="199">
        <v>0</v>
      </c>
      <c r="AL194" s="199">
        <v>0</v>
      </c>
      <c r="AM194" s="199">
        <v>0</v>
      </c>
      <c r="AN194" s="44">
        <v>1</v>
      </c>
      <c r="AO194" s="199">
        <v>0</v>
      </c>
    </row>
    <row r="195" spans="1:41" ht="14.4">
      <c r="A195" s="130" t="s">
        <v>103</v>
      </c>
      <c r="B195" s="196">
        <v>2021</v>
      </c>
      <c r="C195" s="130" t="s">
        <v>1646</v>
      </c>
      <c r="D195" s="130" t="s">
        <v>1647</v>
      </c>
      <c r="E195" s="130"/>
      <c r="F195" s="130"/>
      <c r="G195" s="130" t="s">
        <v>1648</v>
      </c>
      <c r="H195" s="130" t="s">
        <v>1649</v>
      </c>
      <c r="I195" s="130" t="s">
        <v>1650</v>
      </c>
      <c r="J195" s="130"/>
      <c r="K195" s="130" t="s">
        <v>1651</v>
      </c>
      <c r="L195" s="130" t="s">
        <v>425</v>
      </c>
      <c r="M195" s="130" t="s">
        <v>1414</v>
      </c>
      <c r="N195" s="130" t="s">
        <v>1415</v>
      </c>
      <c r="O195" s="130" t="s">
        <v>1416</v>
      </c>
      <c r="P195" s="130" t="s">
        <v>425</v>
      </c>
      <c r="Q195" s="131">
        <v>7398</v>
      </c>
      <c r="R195" s="131">
        <v>100</v>
      </c>
      <c r="S195" s="131">
        <v>0</v>
      </c>
      <c r="T195" s="130" t="s">
        <v>1414</v>
      </c>
      <c r="U195" s="130" t="s">
        <v>425</v>
      </c>
      <c r="V195" s="130" t="s">
        <v>1426</v>
      </c>
      <c r="W195" s="130" t="s">
        <v>425</v>
      </c>
      <c r="X195" s="130"/>
      <c r="Y195" s="130"/>
      <c r="Z195" s="193"/>
      <c r="AA195" s="238" t="s">
        <v>144</v>
      </c>
      <c r="AB195" s="239"/>
      <c r="AC195" s="240"/>
      <c r="AD195" s="240">
        <v>1</v>
      </c>
      <c r="AE195" s="240">
        <v>1</v>
      </c>
      <c r="AF195" s="240"/>
      <c r="AG195" s="241">
        <v>2</v>
      </c>
      <c r="AJ195" s="198" t="s">
        <v>144</v>
      </c>
      <c r="AK195" s="199">
        <v>0</v>
      </c>
      <c r="AL195" s="199">
        <v>0</v>
      </c>
      <c r="AM195" s="44">
        <v>1</v>
      </c>
      <c r="AN195" s="44">
        <v>1</v>
      </c>
      <c r="AO195" s="199">
        <v>0</v>
      </c>
    </row>
    <row r="196" spans="1:41" ht="14.4">
      <c r="A196" s="126" t="s">
        <v>103</v>
      </c>
      <c r="B196" s="195">
        <v>2021</v>
      </c>
      <c r="C196" s="126" t="s">
        <v>1652</v>
      </c>
      <c r="D196" s="126" t="s">
        <v>1653</v>
      </c>
      <c r="E196" s="126"/>
      <c r="F196" s="126"/>
      <c r="G196" s="126" t="s">
        <v>1654</v>
      </c>
      <c r="H196" s="126" t="s">
        <v>1655</v>
      </c>
      <c r="I196" s="126" t="s">
        <v>1656</v>
      </c>
      <c r="J196" s="126"/>
      <c r="K196" s="126" t="s">
        <v>1657</v>
      </c>
      <c r="L196" s="126" t="s">
        <v>425</v>
      </c>
      <c r="M196" s="126" t="s">
        <v>1414</v>
      </c>
      <c r="N196" s="126" t="s">
        <v>1415</v>
      </c>
      <c r="O196" s="126" t="s">
        <v>1416</v>
      </c>
      <c r="P196" s="126" t="s">
        <v>1414</v>
      </c>
      <c r="Q196" s="127">
        <v>5124</v>
      </c>
      <c r="R196" s="127">
        <v>69</v>
      </c>
      <c r="S196" s="127">
        <v>1</v>
      </c>
      <c r="T196" s="126" t="s">
        <v>425</v>
      </c>
      <c r="U196" s="126" t="s">
        <v>425</v>
      </c>
      <c r="V196" s="126" t="s">
        <v>1492</v>
      </c>
      <c r="W196" s="126" t="s">
        <v>425</v>
      </c>
      <c r="X196" s="126"/>
      <c r="Y196" s="126"/>
      <c r="Z196" s="193"/>
      <c r="AA196" s="238" t="s">
        <v>145</v>
      </c>
      <c r="AB196" s="239"/>
      <c r="AC196" s="240"/>
      <c r="AD196" s="240"/>
      <c r="AE196" s="240">
        <v>1</v>
      </c>
      <c r="AF196" s="240"/>
      <c r="AG196" s="241">
        <v>1</v>
      </c>
      <c r="AJ196" s="198" t="s">
        <v>145</v>
      </c>
      <c r="AK196" s="199">
        <v>0</v>
      </c>
      <c r="AL196" s="199">
        <v>0</v>
      </c>
      <c r="AM196" s="199">
        <v>0</v>
      </c>
      <c r="AN196" s="44">
        <v>1</v>
      </c>
      <c r="AO196" s="199">
        <v>0</v>
      </c>
    </row>
    <row r="197" spans="1:41" ht="14.4">
      <c r="A197" s="130" t="s">
        <v>2</v>
      </c>
      <c r="B197" s="196">
        <v>2020</v>
      </c>
      <c r="C197" s="130" t="s">
        <v>1658</v>
      </c>
      <c r="D197" s="130" t="s">
        <v>1419</v>
      </c>
      <c r="E197" s="130" t="s">
        <v>1659</v>
      </c>
      <c r="F197" s="130" t="s">
        <v>1660</v>
      </c>
      <c r="G197" s="130" t="s">
        <v>1661</v>
      </c>
      <c r="H197" s="130" t="s">
        <v>1662</v>
      </c>
      <c r="I197" s="130"/>
      <c r="J197" s="130"/>
      <c r="K197" s="130" t="s">
        <v>1291</v>
      </c>
      <c r="L197" s="130" t="s">
        <v>1414</v>
      </c>
      <c r="M197" s="130" t="s">
        <v>1414</v>
      </c>
      <c r="N197" s="130" t="s">
        <v>1425</v>
      </c>
      <c r="O197" s="130" t="s">
        <v>1416</v>
      </c>
      <c r="P197" s="130" t="s">
        <v>1414</v>
      </c>
      <c r="Q197" s="131">
        <v>22892</v>
      </c>
      <c r="R197" s="131">
        <v>14</v>
      </c>
      <c r="S197" s="131">
        <v>9</v>
      </c>
      <c r="T197" s="130" t="s">
        <v>1414</v>
      </c>
      <c r="U197" s="130" t="s">
        <v>425</v>
      </c>
      <c r="V197" s="130" t="s">
        <v>1663</v>
      </c>
      <c r="W197" s="130" t="s">
        <v>425</v>
      </c>
      <c r="X197" s="130" t="s">
        <v>1414</v>
      </c>
      <c r="Y197" s="130" t="s">
        <v>1414</v>
      </c>
      <c r="Z197" s="193"/>
      <c r="AA197" s="238" t="s">
        <v>146</v>
      </c>
      <c r="AB197" s="239">
        <v>6</v>
      </c>
      <c r="AC197" s="240">
        <v>1</v>
      </c>
      <c r="AD197" s="240">
        <v>3</v>
      </c>
      <c r="AE197" s="240">
        <v>1</v>
      </c>
      <c r="AF197" s="240">
        <v>1</v>
      </c>
      <c r="AG197" s="241">
        <v>12</v>
      </c>
      <c r="AJ197" s="198" t="s">
        <v>146</v>
      </c>
      <c r="AK197" s="44">
        <v>6</v>
      </c>
      <c r="AL197" s="44">
        <v>1</v>
      </c>
      <c r="AM197" s="44">
        <v>3</v>
      </c>
      <c r="AN197" s="44">
        <v>1</v>
      </c>
      <c r="AO197" s="44">
        <v>1</v>
      </c>
    </row>
    <row r="198" spans="1:41" ht="14.4">
      <c r="A198" s="126" t="s">
        <v>2</v>
      </c>
      <c r="B198" s="195">
        <v>2020</v>
      </c>
      <c r="C198" s="126" t="s">
        <v>1664</v>
      </c>
      <c r="D198" s="126" t="s">
        <v>1665</v>
      </c>
      <c r="E198" s="126"/>
      <c r="F198" s="126"/>
      <c r="G198" s="126" t="s">
        <v>1666</v>
      </c>
      <c r="H198" s="126" t="s">
        <v>1667</v>
      </c>
      <c r="I198" s="126"/>
      <c r="J198" s="126"/>
      <c r="K198" s="126" t="s">
        <v>1668</v>
      </c>
      <c r="L198" s="126" t="s">
        <v>425</v>
      </c>
      <c r="M198" s="126" t="s">
        <v>1414</v>
      </c>
      <c r="N198" s="126" t="s">
        <v>1417</v>
      </c>
      <c r="O198" s="126" t="s">
        <v>1416</v>
      </c>
      <c r="P198" s="126" t="s">
        <v>1414</v>
      </c>
      <c r="Q198" s="127">
        <v>17540</v>
      </c>
      <c r="R198" s="127">
        <v>10.3999996185303</v>
      </c>
      <c r="S198" s="127">
        <v>3</v>
      </c>
      <c r="T198" s="126" t="s">
        <v>425</v>
      </c>
      <c r="U198" s="126" t="s">
        <v>425</v>
      </c>
      <c r="V198" s="126" t="s">
        <v>1426</v>
      </c>
      <c r="W198" s="126" t="s">
        <v>425</v>
      </c>
      <c r="X198" s="126"/>
      <c r="Y198" s="126"/>
      <c r="Z198" s="193"/>
      <c r="AA198" s="238" t="s">
        <v>149</v>
      </c>
      <c r="AB198" s="239"/>
      <c r="AC198" s="240"/>
      <c r="AD198" s="240">
        <v>1</v>
      </c>
      <c r="AE198" s="240"/>
      <c r="AF198" s="240"/>
      <c r="AG198" s="241">
        <v>1</v>
      </c>
      <c r="AJ198" s="198" t="s">
        <v>149</v>
      </c>
      <c r="AK198" s="199">
        <v>0</v>
      </c>
      <c r="AL198" s="199">
        <v>0</v>
      </c>
      <c r="AM198" s="44">
        <v>1</v>
      </c>
      <c r="AN198" s="199">
        <v>0</v>
      </c>
      <c r="AO198" s="199">
        <v>0</v>
      </c>
    </row>
    <row r="199" spans="1:41" ht="14.4">
      <c r="A199" s="130" t="s">
        <v>2</v>
      </c>
      <c r="B199" s="196">
        <v>2021</v>
      </c>
      <c r="C199" s="130" t="s">
        <v>1669</v>
      </c>
      <c r="D199" s="130" t="s">
        <v>1670</v>
      </c>
      <c r="E199" s="130"/>
      <c r="F199" s="130"/>
      <c r="G199" s="130" t="s">
        <v>1671</v>
      </c>
      <c r="H199" s="130" t="s">
        <v>1672</v>
      </c>
      <c r="I199" s="130" t="s">
        <v>1673</v>
      </c>
      <c r="J199" s="130"/>
      <c r="K199" s="130" t="s">
        <v>1674</v>
      </c>
      <c r="L199" s="130" t="s">
        <v>425</v>
      </c>
      <c r="M199" s="130" t="s">
        <v>1414</v>
      </c>
      <c r="N199" s="130" t="s">
        <v>1415</v>
      </c>
      <c r="O199" s="130" t="s">
        <v>1416</v>
      </c>
      <c r="P199" s="130" t="s">
        <v>1414</v>
      </c>
      <c r="Q199" s="131">
        <v>38055</v>
      </c>
      <c r="R199" s="131">
        <v>22</v>
      </c>
      <c r="S199" s="131">
        <v>2</v>
      </c>
      <c r="T199" s="130" t="s">
        <v>1414</v>
      </c>
      <c r="U199" s="130" t="s">
        <v>425</v>
      </c>
      <c r="V199" s="130" t="s">
        <v>1426</v>
      </c>
      <c r="W199" s="130" t="s">
        <v>425</v>
      </c>
      <c r="X199" s="130"/>
      <c r="Y199" s="130"/>
      <c r="Z199" s="193"/>
      <c r="AA199" s="238" t="s">
        <v>5</v>
      </c>
      <c r="AB199" s="239"/>
      <c r="AC199" s="240">
        <v>1</v>
      </c>
      <c r="AD199" s="240"/>
      <c r="AE199" s="240">
        <v>1</v>
      </c>
      <c r="AF199" s="240"/>
      <c r="AG199" s="241">
        <v>2</v>
      </c>
      <c r="AJ199" s="198" t="s">
        <v>5</v>
      </c>
      <c r="AK199" s="199">
        <v>0</v>
      </c>
      <c r="AL199" s="44">
        <v>1</v>
      </c>
      <c r="AM199" s="199">
        <v>0</v>
      </c>
      <c r="AN199" s="44">
        <v>1</v>
      </c>
      <c r="AO199" s="199">
        <v>0</v>
      </c>
    </row>
    <row r="200" spans="1:41" ht="14.4">
      <c r="A200" s="126" t="s">
        <v>160</v>
      </c>
      <c r="B200" s="127">
        <v>2020</v>
      </c>
      <c r="C200" s="126" t="s">
        <v>1675</v>
      </c>
      <c r="D200" s="126" t="s">
        <v>1419</v>
      </c>
      <c r="E200" s="126" t="s">
        <v>1676</v>
      </c>
      <c r="F200" s="126" t="s">
        <v>1677</v>
      </c>
      <c r="G200" s="126" t="s">
        <v>1678</v>
      </c>
      <c r="H200" s="126" t="s">
        <v>1679</v>
      </c>
      <c r="I200" s="126" t="s">
        <v>1680</v>
      </c>
      <c r="J200" s="126"/>
      <c r="K200" s="126" t="s">
        <v>1681</v>
      </c>
      <c r="L200" s="126" t="s">
        <v>1414</v>
      </c>
      <c r="M200" s="126" t="s">
        <v>1414</v>
      </c>
      <c r="N200" s="126" t="s">
        <v>1425</v>
      </c>
      <c r="O200" s="126" t="s">
        <v>1416</v>
      </c>
      <c r="P200" s="126" t="s">
        <v>1414</v>
      </c>
      <c r="Q200" s="127">
        <v>10317</v>
      </c>
      <c r="R200" s="127">
        <v>15</v>
      </c>
      <c r="S200" s="127">
        <v>7</v>
      </c>
      <c r="T200" s="126" t="s">
        <v>1414</v>
      </c>
      <c r="U200" s="126" t="s">
        <v>425</v>
      </c>
      <c r="V200" s="126" t="s">
        <v>1492</v>
      </c>
      <c r="W200" s="126" t="s">
        <v>425</v>
      </c>
      <c r="X200" s="126" t="s">
        <v>1414</v>
      </c>
      <c r="Y200" s="126" t="s">
        <v>425</v>
      </c>
      <c r="Z200" s="193"/>
      <c r="AA200" s="238" t="s">
        <v>153</v>
      </c>
      <c r="AB200" s="239">
        <v>2</v>
      </c>
      <c r="AC200" s="240">
        <v>1</v>
      </c>
      <c r="AD200" s="240">
        <v>1</v>
      </c>
      <c r="AE200" s="240">
        <v>1</v>
      </c>
      <c r="AF200" s="240"/>
      <c r="AG200" s="241">
        <v>5</v>
      </c>
      <c r="AJ200" s="198" t="s">
        <v>153</v>
      </c>
      <c r="AK200" s="44">
        <v>2</v>
      </c>
      <c r="AL200" s="44">
        <v>1</v>
      </c>
      <c r="AM200" s="44">
        <v>1</v>
      </c>
      <c r="AN200" s="44">
        <v>1</v>
      </c>
      <c r="AO200" s="199">
        <v>0</v>
      </c>
    </row>
    <row r="201" spans="1:41" ht="14.4">
      <c r="A201" s="130" t="s">
        <v>117</v>
      </c>
      <c r="B201" s="196">
        <v>2021</v>
      </c>
      <c r="C201" s="130" t="s">
        <v>1682</v>
      </c>
      <c r="D201" s="130" t="s">
        <v>1683</v>
      </c>
      <c r="E201" s="130" t="s">
        <v>1684</v>
      </c>
      <c r="F201" s="130" t="s">
        <v>432</v>
      </c>
      <c r="G201" s="130" t="s">
        <v>1685</v>
      </c>
      <c r="H201" s="130" t="s">
        <v>432</v>
      </c>
      <c r="I201" s="130" t="s">
        <v>1684</v>
      </c>
      <c r="J201" s="130"/>
      <c r="K201" s="130" t="s">
        <v>1686</v>
      </c>
      <c r="L201" s="130" t="s">
        <v>425</v>
      </c>
      <c r="M201" s="130" t="s">
        <v>425</v>
      </c>
      <c r="N201" s="130" t="s">
        <v>1425</v>
      </c>
      <c r="O201" s="130" t="s">
        <v>1506</v>
      </c>
      <c r="P201" s="130" t="s">
        <v>425</v>
      </c>
      <c r="Q201" s="131">
        <v>705</v>
      </c>
      <c r="R201" s="131">
        <v>20.799999237060501</v>
      </c>
      <c r="S201" s="131">
        <v>4</v>
      </c>
      <c r="T201" s="130" t="s">
        <v>1414</v>
      </c>
      <c r="U201" s="130" t="s">
        <v>425</v>
      </c>
      <c r="V201" s="130" t="s">
        <v>1426</v>
      </c>
      <c r="W201" s="130" t="s">
        <v>425</v>
      </c>
      <c r="X201" s="130"/>
      <c r="Y201" s="130"/>
      <c r="Z201" s="193"/>
      <c r="AA201" s="238" t="s">
        <v>165</v>
      </c>
      <c r="AB201" s="239"/>
      <c r="AC201" s="240">
        <v>1</v>
      </c>
      <c r="AD201" s="240">
        <v>1</v>
      </c>
      <c r="AE201" s="240">
        <v>2</v>
      </c>
      <c r="AF201" s="240"/>
      <c r="AG201" s="241">
        <v>4</v>
      </c>
      <c r="AJ201" s="198" t="s">
        <v>165</v>
      </c>
      <c r="AK201" s="199">
        <v>0</v>
      </c>
      <c r="AL201" s="44">
        <v>1</v>
      </c>
      <c r="AM201" s="44">
        <v>1</v>
      </c>
      <c r="AN201" s="44">
        <v>2</v>
      </c>
      <c r="AO201" s="199">
        <v>0</v>
      </c>
    </row>
    <row r="202" spans="1:41" ht="14.4">
      <c r="A202" s="126" t="s">
        <v>117</v>
      </c>
      <c r="B202" s="195">
        <v>2021</v>
      </c>
      <c r="C202" s="126" t="s">
        <v>1687</v>
      </c>
      <c r="D202" s="126" t="s">
        <v>1621</v>
      </c>
      <c r="E202" s="126" t="s">
        <v>432</v>
      </c>
      <c r="F202" s="126"/>
      <c r="G202" s="126" t="s">
        <v>1688</v>
      </c>
      <c r="H202" s="126" t="s">
        <v>360</v>
      </c>
      <c r="I202" s="126" t="s">
        <v>1689</v>
      </c>
      <c r="J202" s="126"/>
      <c r="K202" s="126" t="s">
        <v>1690</v>
      </c>
      <c r="L202" s="126" t="s">
        <v>425</v>
      </c>
      <c r="M202" s="126" t="s">
        <v>425</v>
      </c>
      <c r="N202" s="126" t="s">
        <v>1415</v>
      </c>
      <c r="O202" s="126" t="s">
        <v>1506</v>
      </c>
      <c r="P202" s="126" t="s">
        <v>425</v>
      </c>
      <c r="Q202" s="127">
        <v>3375</v>
      </c>
      <c r="R202" s="127">
        <v>100</v>
      </c>
      <c r="S202" s="127">
        <v>0</v>
      </c>
      <c r="T202" s="126" t="s">
        <v>1414</v>
      </c>
      <c r="U202" s="126" t="s">
        <v>425</v>
      </c>
      <c r="V202" s="126" t="s">
        <v>1426</v>
      </c>
      <c r="W202" s="126" t="s">
        <v>425</v>
      </c>
      <c r="X202" s="126"/>
      <c r="Y202" s="126"/>
      <c r="Z202" s="193"/>
      <c r="AA202" s="238" t="s">
        <v>155</v>
      </c>
      <c r="AB202" s="239"/>
      <c r="AC202" s="240">
        <v>6</v>
      </c>
      <c r="AD202" s="240">
        <v>4</v>
      </c>
      <c r="AE202" s="240">
        <v>5</v>
      </c>
      <c r="AF202" s="240">
        <v>3</v>
      </c>
      <c r="AG202" s="241">
        <v>18</v>
      </c>
      <c r="AJ202" s="198" t="s">
        <v>155</v>
      </c>
      <c r="AK202" s="199">
        <v>0</v>
      </c>
      <c r="AL202" s="44">
        <v>6</v>
      </c>
      <c r="AM202" s="44">
        <v>4</v>
      </c>
      <c r="AN202" s="44">
        <v>5</v>
      </c>
      <c r="AO202" s="44">
        <v>3</v>
      </c>
    </row>
    <row r="203" spans="1:41" ht="14.4">
      <c r="A203" s="130" t="s">
        <v>289</v>
      </c>
      <c r="B203" s="131">
        <v>2020</v>
      </c>
      <c r="C203" s="130" t="s">
        <v>1691</v>
      </c>
      <c r="D203" s="130" t="s">
        <v>1419</v>
      </c>
      <c r="E203" s="130" t="s">
        <v>1501</v>
      </c>
      <c r="F203" s="130" t="s">
        <v>1692</v>
      </c>
      <c r="G203" s="130" t="s">
        <v>1693</v>
      </c>
      <c r="H203" s="130" t="s">
        <v>1694</v>
      </c>
      <c r="I203" s="130" t="s">
        <v>1695</v>
      </c>
      <c r="J203" s="130" t="s">
        <v>1696</v>
      </c>
      <c r="K203" s="130" t="s">
        <v>1697</v>
      </c>
      <c r="L203" s="130" t="s">
        <v>1414</v>
      </c>
      <c r="M203" s="130" t="s">
        <v>1414</v>
      </c>
      <c r="N203" s="130" t="s">
        <v>1417</v>
      </c>
      <c r="O203" s="130" t="s">
        <v>1506</v>
      </c>
      <c r="P203" s="130" t="s">
        <v>1414</v>
      </c>
      <c r="Q203" s="131">
        <v>572000</v>
      </c>
      <c r="R203" s="131">
        <v>41</v>
      </c>
      <c r="S203" s="131">
        <v>67</v>
      </c>
      <c r="T203" s="130" t="s">
        <v>1414</v>
      </c>
      <c r="U203" s="130" t="s">
        <v>1414</v>
      </c>
      <c r="V203" s="130" t="s">
        <v>1492</v>
      </c>
      <c r="W203" s="130" t="s">
        <v>425</v>
      </c>
      <c r="X203" s="130" t="s">
        <v>1414</v>
      </c>
      <c r="Y203" s="130" t="s">
        <v>1414</v>
      </c>
      <c r="Z203" s="193"/>
      <c r="AA203" s="238" t="s">
        <v>156</v>
      </c>
      <c r="AB203" s="239"/>
      <c r="AC203" s="240">
        <v>1</v>
      </c>
      <c r="AD203" s="240"/>
      <c r="AE203" s="240"/>
      <c r="AF203" s="240"/>
      <c r="AG203" s="241">
        <v>1</v>
      </c>
      <c r="AJ203" s="198" t="s">
        <v>156</v>
      </c>
      <c r="AK203" s="199">
        <v>0</v>
      </c>
      <c r="AL203" s="44">
        <v>1</v>
      </c>
      <c r="AM203" s="199">
        <v>0</v>
      </c>
      <c r="AN203" s="199">
        <v>0</v>
      </c>
      <c r="AO203" s="199">
        <v>0</v>
      </c>
    </row>
    <row r="204" spans="1:41" ht="14.4">
      <c r="A204" s="126" t="s">
        <v>289</v>
      </c>
      <c r="B204" s="195">
        <v>2021</v>
      </c>
      <c r="C204" s="126" t="s">
        <v>1698</v>
      </c>
      <c r="D204" s="126" t="s">
        <v>1699</v>
      </c>
      <c r="E204" s="126" t="s">
        <v>1700</v>
      </c>
      <c r="F204" s="126" t="s">
        <v>1701</v>
      </c>
      <c r="G204" s="126" t="s">
        <v>1702</v>
      </c>
      <c r="H204" s="126" t="s">
        <v>1703</v>
      </c>
      <c r="I204" s="126" t="s">
        <v>1704</v>
      </c>
      <c r="J204" s="126"/>
      <c r="K204" s="126" t="s">
        <v>1705</v>
      </c>
      <c r="L204" s="126" t="s">
        <v>1414</v>
      </c>
      <c r="M204" s="126" t="s">
        <v>1414</v>
      </c>
      <c r="N204" s="126" t="s">
        <v>1417</v>
      </c>
      <c r="O204" s="126" t="s">
        <v>1506</v>
      </c>
      <c r="P204" s="126" t="s">
        <v>1414</v>
      </c>
      <c r="Q204" s="127">
        <v>147200</v>
      </c>
      <c r="R204" s="127">
        <v>10</v>
      </c>
      <c r="S204" s="127">
        <v>84</v>
      </c>
      <c r="T204" s="126" t="s">
        <v>1414</v>
      </c>
      <c r="U204" s="126" t="s">
        <v>425</v>
      </c>
      <c r="V204" s="126" t="s">
        <v>1492</v>
      </c>
      <c r="W204" s="126" t="s">
        <v>425</v>
      </c>
      <c r="X204" s="126" t="s">
        <v>1414</v>
      </c>
      <c r="Y204" s="126" t="s">
        <v>1414</v>
      </c>
      <c r="Z204" s="193"/>
      <c r="AA204" s="238" t="s">
        <v>2595</v>
      </c>
      <c r="AB204" s="239">
        <v>1</v>
      </c>
      <c r="AC204" s="240"/>
      <c r="AD204" s="240"/>
      <c r="AE204" s="240"/>
      <c r="AF204" s="240"/>
      <c r="AG204" s="241">
        <v>1</v>
      </c>
      <c r="AJ204" s="7"/>
      <c r="AK204" s="4"/>
      <c r="AO204" s="4"/>
    </row>
    <row r="205" spans="1:41" ht="14.4">
      <c r="A205" s="130" t="s">
        <v>510</v>
      </c>
      <c r="B205" s="131">
        <v>2020</v>
      </c>
      <c r="C205" s="130" t="s">
        <v>1691</v>
      </c>
      <c r="D205" s="130" t="s">
        <v>1419</v>
      </c>
      <c r="E205" s="130" t="s">
        <v>1706</v>
      </c>
      <c r="F205" s="130" t="s">
        <v>1278</v>
      </c>
      <c r="G205" s="130" t="s">
        <v>1707</v>
      </c>
      <c r="H205" s="130" t="s">
        <v>514</v>
      </c>
      <c r="I205" s="130"/>
      <c r="J205" s="130"/>
      <c r="K205" s="130" t="s">
        <v>1708</v>
      </c>
      <c r="L205" s="130" t="s">
        <v>1414</v>
      </c>
      <c r="M205" s="130" t="s">
        <v>1414</v>
      </c>
      <c r="N205" s="130" t="s">
        <v>1425</v>
      </c>
      <c r="O205" s="130" t="s">
        <v>1416</v>
      </c>
      <c r="P205" s="130" t="s">
        <v>1414</v>
      </c>
      <c r="Q205" s="131">
        <v>5200</v>
      </c>
      <c r="R205" s="131">
        <v>14</v>
      </c>
      <c r="S205" s="131">
        <v>2</v>
      </c>
      <c r="T205" s="130" t="s">
        <v>1414</v>
      </c>
      <c r="U205" s="130" t="s">
        <v>425</v>
      </c>
      <c r="V205" s="130" t="s">
        <v>1492</v>
      </c>
      <c r="W205" s="130" t="s">
        <v>425</v>
      </c>
      <c r="X205" s="130" t="s">
        <v>425</v>
      </c>
      <c r="Y205" s="130" t="s">
        <v>425</v>
      </c>
      <c r="Z205" s="193"/>
      <c r="AA205" s="242" t="s">
        <v>325</v>
      </c>
      <c r="AB205" s="244">
        <v>28</v>
      </c>
      <c r="AC205" s="245">
        <v>40</v>
      </c>
      <c r="AD205" s="245">
        <v>41</v>
      </c>
      <c r="AE205" s="245">
        <v>52</v>
      </c>
      <c r="AF205" s="245">
        <v>28</v>
      </c>
      <c r="AG205" s="246">
        <v>189</v>
      </c>
      <c r="AJ205" s="7"/>
      <c r="AK205" s="4"/>
      <c r="AO205" s="4"/>
    </row>
    <row r="206" spans="1:41" ht="14.4">
      <c r="A206" s="126" t="s">
        <v>18</v>
      </c>
      <c r="B206" s="195">
        <v>2021</v>
      </c>
      <c r="C206" s="126" t="s">
        <v>1709</v>
      </c>
      <c r="D206" s="126" t="s">
        <v>1710</v>
      </c>
      <c r="E206" s="126" t="s">
        <v>1711</v>
      </c>
      <c r="F206" s="126"/>
      <c r="G206" s="126" t="s">
        <v>1712</v>
      </c>
      <c r="H206" s="126" t="s">
        <v>1713</v>
      </c>
      <c r="I206" s="126"/>
      <c r="J206" s="126"/>
      <c r="K206" s="126" t="s">
        <v>1714</v>
      </c>
      <c r="L206" s="126" t="s">
        <v>425</v>
      </c>
      <c r="M206" s="126" t="s">
        <v>1414</v>
      </c>
      <c r="N206" s="126" t="s">
        <v>56</v>
      </c>
      <c r="O206" s="126" t="s">
        <v>1416</v>
      </c>
      <c r="P206" s="126" t="s">
        <v>1414</v>
      </c>
      <c r="Q206" s="127">
        <v>17441</v>
      </c>
      <c r="R206" s="127">
        <v>5</v>
      </c>
      <c r="S206" s="127">
        <v>8</v>
      </c>
      <c r="T206" s="126" t="s">
        <v>1414</v>
      </c>
      <c r="U206" s="126" t="s">
        <v>425</v>
      </c>
      <c r="V206" s="126" t="s">
        <v>1492</v>
      </c>
      <c r="W206" s="126" t="s">
        <v>425</v>
      </c>
      <c r="X206" s="126"/>
      <c r="Y206" s="126"/>
      <c r="Z206" s="193"/>
      <c r="AA206" s="226" t="s">
        <v>1432</v>
      </c>
      <c r="AB206" s="226" t="s">
        <v>303</v>
      </c>
      <c r="AC206" s="225"/>
      <c r="AD206" s="225"/>
      <c r="AE206" s="225"/>
      <c r="AF206" s="225"/>
      <c r="AG206" s="228"/>
      <c r="AJ206" s="7"/>
      <c r="AK206" s="4"/>
    </row>
    <row r="207" spans="1:41" ht="14.4">
      <c r="A207" s="130" t="s">
        <v>131</v>
      </c>
      <c r="B207" s="131">
        <v>2020</v>
      </c>
      <c r="C207" s="130" t="s">
        <v>1691</v>
      </c>
      <c r="D207" s="130" t="s">
        <v>1419</v>
      </c>
      <c r="E207" s="130" t="s">
        <v>1715</v>
      </c>
      <c r="F207" s="130" t="s">
        <v>1716</v>
      </c>
      <c r="G207" s="130" t="s">
        <v>1717</v>
      </c>
      <c r="H207" s="130" t="s">
        <v>1718</v>
      </c>
      <c r="I207" s="130" t="s">
        <v>1719</v>
      </c>
      <c r="J207" s="130"/>
      <c r="K207" s="130" t="s">
        <v>1720</v>
      </c>
      <c r="L207" s="130" t="s">
        <v>1414</v>
      </c>
      <c r="M207" s="130" t="s">
        <v>1414</v>
      </c>
      <c r="N207" s="130" t="s">
        <v>1425</v>
      </c>
      <c r="O207" s="130" t="s">
        <v>1416</v>
      </c>
      <c r="P207" s="130" t="s">
        <v>1414</v>
      </c>
      <c r="Q207" s="131">
        <v>9823</v>
      </c>
      <c r="R207" s="131">
        <v>51</v>
      </c>
      <c r="S207" s="131">
        <v>7</v>
      </c>
      <c r="T207" s="130" t="s">
        <v>1414</v>
      </c>
      <c r="U207" s="130" t="s">
        <v>425</v>
      </c>
      <c r="V207" s="130" t="s">
        <v>1492</v>
      </c>
      <c r="W207" s="130" t="s">
        <v>425</v>
      </c>
      <c r="X207" s="130" t="s">
        <v>1414</v>
      </c>
      <c r="Y207" s="130" t="s">
        <v>1414</v>
      </c>
      <c r="Z207" s="193"/>
      <c r="AA207" s="226" t="s">
        <v>7</v>
      </c>
      <c r="AB207" s="224">
        <v>2019</v>
      </c>
      <c r="AC207" s="232">
        <v>2020</v>
      </c>
      <c r="AD207" s="232">
        <v>2021</v>
      </c>
      <c r="AE207" s="232">
        <v>2022</v>
      </c>
      <c r="AF207" s="232">
        <v>2023</v>
      </c>
      <c r="AG207" s="231" t="s">
        <v>325</v>
      </c>
      <c r="AJ207" s="7"/>
      <c r="AK207" s="4"/>
      <c r="AM207" s="4"/>
      <c r="AN207" s="4"/>
      <c r="AO207" s="4"/>
    </row>
    <row r="208" spans="1:41" ht="14.4">
      <c r="A208" s="126" t="s">
        <v>131</v>
      </c>
      <c r="B208" s="195">
        <v>2021</v>
      </c>
      <c r="C208" s="126" t="s">
        <v>1721</v>
      </c>
      <c r="D208" s="126" t="s">
        <v>1722</v>
      </c>
      <c r="E208" s="126" t="s">
        <v>1723</v>
      </c>
      <c r="F208" s="126" t="s">
        <v>1724</v>
      </c>
      <c r="G208" s="126" t="s">
        <v>1725</v>
      </c>
      <c r="H208" s="126" t="s">
        <v>1726</v>
      </c>
      <c r="I208" s="126"/>
      <c r="J208" s="126"/>
      <c r="K208" s="126" t="s">
        <v>1727</v>
      </c>
      <c r="L208" s="126" t="s">
        <v>1414</v>
      </c>
      <c r="M208" s="126" t="s">
        <v>1414</v>
      </c>
      <c r="N208" s="126" t="s">
        <v>1417</v>
      </c>
      <c r="O208" s="126" t="s">
        <v>1416</v>
      </c>
      <c r="P208" s="126" t="s">
        <v>1414</v>
      </c>
      <c r="Q208" s="127">
        <v>4694</v>
      </c>
      <c r="R208" s="127">
        <v>24</v>
      </c>
      <c r="S208" s="127">
        <v>2</v>
      </c>
      <c r="T208" s="126" t="s">
        <v>425</v>
      </c>
      <c r="U208" s="126" t="s">
        <v>425</v>
      </c>
      <c r="V208" s="126" t="s">
        <v>1477</v>
      </c>
      <c r="W208" s="126" t="s">
        <v>425</v>
      </c>
      <c r="X208" s="126" t="s">
        <v>1414</v>
      </c>
      <c r="Y208" s="126" t="s">
        <v>425</v>
      </c>
      <c r="Z208" s="193"/>
      <c r="AA208" s="234" t="s">
        <v>1</v>
      </c>
      <c r="AB208" s="235">
        <v>1</v>
      </c>
      <c r="AC208" s="236">
        <v>2</v>
      </c>
      <c r="AD208" s="236">
        <v>1</v>
      </c>
      <c r="AE208" s="236">
        <v>4</v>
      </c>
      <c r="AF208" s="236"/>
      <c r="AG208" s="237">
        <v>8</v>
      </c>
    </row>
    <row r="209" spans="1:33" ht="14.4">
      <c r="A209" s="130" t="s">
        <v>131</v>
      </c>
      <c r="B209" s="196">
        <v>2021</v>
      </c>
      <c r="C209" s="130" t="s">
        <v>1721</v>
      </c>
      <c r="D209" s="130" t="s">
        <v>1728</v>
      </c>
      <c r="E209" s="130" t="s">
        <v>1723</v>
      </c>
      <c r="F209" s="130" t="s">
        <v>1729</v>
      </c>
      <c r="G209" s="130" t="s">
        <v>1730</v>
      </c>
      <c r="H209" s="130" t="s">
        <v>1731</v>
      </c>
      <c r="I209" s="130"/>
      <c r="J209" s="130"/>
      <c r="K209" s="130" t="s">
        <v>1732</v>
      </c>
      <c r="L209" s="130" t="s">
        <v>1414</v>
      </c>
      <c r="M209" s="130" t="s">
        <v>1414</v>
      </c>
      <c r="N209" s="130" t="s">
        <v>1425</v>
      </c>
      <c r="O209" s="130" t="s">
        <v>1416</v>
      </c>
      <c r="P209" s="130" t="s">
        <v>1414</v>
      </c>
      <c r="Q209" s="131">
        <v>11921</v>
      </c>
      <c r="R209" s="131">
        <v>60</v>
      </c>
      <c r="S209" s="131">
        <v>2</v>
      </c>
      <c r="T209" s="130" t="s">
        <v>425</v>
      </c>
      <c r="U209" s="130" t="s">
        <v>425</v>
      </c>
      <c r="V209" s="130" t="s">
        <v>1417</v>
      </c>
      <c r="W209" s="130" t="s">
        <v>425</v>
      </c>
      <c r="X209" s="130" t="s">
        <v>1414</v>
      </c>
      <c r="Y209" s="130" t="s">
        <v>1414</v>
      </c>
      <c r="Z209" s="193"/>
      <c r="AA209" s="238" t="s">
        <v>2</v>
      </c>
      <c r="AB209" s="239"/>
      <c r="AC209" s="240">
        <v>5</v>
      </c>
      <c r="AD209" s="240">
        <v>2</v>
      </c>
      <c r="AE209" s="240">
        <v>4</v>
      </c>
      <c r="AF209" s="240">
        <v>1</v>
      </c>
      <c r="AG209" s="241">
        <v>12</v>
      </c>
    </row>
    <row r="210" spans="1:33" ht="14.4">
      <c r="A210" s="126" t="s">
        <v>131</v>
      </c>
      <c r="B210" s="195">
        <v>2021</v>
      </c>
      <c r="C210" s="126" t="s">
        <v>1733</v>
      </c>
      <c r="D210" s="126" t="s">
        <v>1734</v>
      </c>
      <c r="E210" s="126" t="s">
        <v>1735</v>
      </c>
      <c r="F210" s="126"/>
      <c r="G210" s="126" t="s">
        <v>1736</v>
      </c>
      <c r="H210" s="126" t="s">
        <v>1737</v>
      </c>
      <c r="I210" s="126" t="s">
        <v>1738</v>
      </c>
      <c r="J210" s="126"/>
      <c r="K210" s="126" t="s">
        <v>1739</v>
      </c>
      <c r="L210" s="126" t="s">
        <v>425</v>
      </c>
      <c r="M210" s="126" t="s">
        <v>1414</v>
      </c>
      <c r="N210" s="126" t="s">
        <v>1417</v>
      </c>
      <c r="O210" s="126" t="s">
        <v>1416</v>
      </c>
      <c r="P210" s="126" t="s">
        <v>1414</v>
      </c>
      <c r="Q210" s="127">
        <v>2193</v>
      </c>
      <c r="R210" s="127">
        <v>11</v>
      </c>
      <c r="S210" s="127">
        <v>3</v>
      </c>
      <c r="T210" s="126" t="s">
        <v>1414</v>
      </c>
      <c r="U210" s="126" t="s">
        <v>425</v>
      </c>
      <c r="V210" s="126" t="s">
        <v>1426</v>
      </c>
      <c r="W210" s="126" t="s">
        <v>425</v>
      </c>
      <c r="X210" s="126"/>
      <c r="Y210" s="126"/>
      <c r="Z210" s="193"/>
      <c r="AA210" s="238" t="s">
        <v>4</v>
      </c>
      <c r="AB210" s="239">
        <v>3</v>
      </c>
      <c r="AC210" s="240"/>
      <c r="AD210" s="240">
        <v>1</v>
      </c>
      <c r="AE210" s="240">
        <v>1</v>
      </c>
      <c r="AF210" s="240">
        <v>3</v>
      </c>
      <c r="AG210" s="241">
        <v>8</v>
      </c>
    </row>
    <row r="211" spans="1:33" ht="14.4">
      <c r="A211" s="130" t="s">
        <v>131</v>
      </c>
      <c r="B211" s="196">
        <v>2021</v>
      </c>
      <c r="C211" s="130" t="s">
        <v>1740</v>
      </c>
      <c r="D211" s="130" t="s">
        <v>1741</v>
      </c>
      <c r="E211" s="130" t="s">
        <v>1521</v>
      </c>
      <c r="F211" s="130" t="s">
        <v>1729</v>
      </c>
      <c r="G211" s="130" t="s">
        <v>1742</v>
      </c>
      <c r="H211" s="130" t="s">
        <v>1743</v>
      </c>
      <c r="I211" s="130"/>
      <c r="J211" s="130"/>
      <c r="K211" s="130" t="s">
        <v>1744</v>
      </c>
      <c r="L211" s="130" t="s">
        <v>1414</v>
      </c>
      <c r="M211" s="130" t="s">
        <v>1414</v>
      </c>
      <c r="N211" s="130" t="s">
        <v>1425</v>
      </c>
      <c r="O211" s="130" t="s">
        <v>1416</v>
      </c>
      <c r="P211" s="130" t="s">
        <v>1414</v>
      </c>
      <c r="Q211" s="131">
        <v>2574</v>
      </c>
      <c r="R211" s="131">
        <v>12</v>
      </c>
      <c r="S211" s="131">
        <v>3</v>
      </c>
      <c r="T211" s="130" t="s">
        <v>425</v>
      </c>
      <c r="U211" s="130" t="s">
        <v>425</v>
      </c>
      <c r="V211" s="130" t="s">
        <v>1426</v>
      </c>
      <c r="W211" s="130" t="s">
        <v>425</v>
      </c>
      <c r="X211" s="130" t="s">
        <v>1414</v>
      </c>
      <c r="Y211" s="130" t="s">
        <v>425</v>
      </c>
      <c r="Z211" s="193"/>
      <c r="AA211" s="238" t="s">
        <v>5</v>
      </c>
      <c r="AB211" s="239"/>
      <c r="AC211" s="240">
        <v>1</v>
      </c>
      <c r="AD211" s="240"/>
      <c r="AE211" s="240">
        <v>1</v>
      </c>
      <c r="AF211" s="240"/>
      <c r="AG211" s="241">
        <v>2</v>
      </c>
    </row>
    <row r="212" spans="1:33" ht="14.4">
      <c r="A212" s="126" t="s">
        <v>131</v>
      </c>
      <c r="B212" s="195">
        <v>2021</v>
      </c>
      <c r="C212" s="126" t="s">
        <v>1745</v>
      </c>
      <c r="D212" s="126" t="s">
        <v>1746</v>
      </c>
      <c r="E212" s="126" t="s">
        <v>1747</v>
      </c>
      <c r="F212" s="126" t="s">
        <v>1748</v>
      </c>
      <c r="G212" s="126" t="s">
        <v>1749</v>
      </c>
      <c r="H212" s="126" t="s">
        <v>1750</v>
      </c>
      <c r="I212" s="126"/>
      <c r="J212" s="126" t="s">
        <v>1751</v>
      </c>
      <c r="K212" s="126" t="s">
        <v>1752</v>
      </c>
      <c r="L212" s="126" t="s">
        <v>1414</v>
      </c>
      <c r="M212" s="126" t="s">
        <v>1414</v>
      </c>
      <c r="N212" s="126" t="s">
        <v>1425</v>
      </c>
      <c r="O212" s="126" t="s">
        <v>1416</v>
      </c>
      <c r="P212" s="126" t="s">
        <v>1414</v>
      </c>
      <c r="Q212" s="127">
        <v>4612</v>
      </c>
      <c r="R212" s="127">
        <v>23</v>
      </c>
      <c r="S212" s="127">
        <v>7</v>
      </c>
      <c r="T212" s="126" t="s">
        <v>425</v>
      </c>
      <c r="U212" s="126" t="s">
        <v>1414</v>
      </c>
      <c r="V212" s="126" t="s">
        <v>1417</v>
      </c>
      <c r="W212" s="126" t="s">
        <v>425</v>
      </c>
      <c r="X212" s="126" t="s">
        <v>1414</v>
      </c>
      <c r="Y212" s="126" t="s">
        <v>1414</v>
      </c>
      <c r="Z212" s="193"/>
      <c r="AA212" s="242" t="s">
        <v>325</v>
      </c>
      <c r="AB212" s="244">
        <v>4</v>
      </c>
      <c r="AC212" s="245">
        <v>8</v>
      </c>
      <c r="AD212" s="245">
        <v>4</v>
      </c>
      <c r="AE212" s="245">
        <v>10</v>
      </c>
      <c r="AF212" s="245">
        <v>4</v>
      </c>
      <c r="AG212" s="246">
        <v>30</v>
      </c>
    </row>
    <row r="213" spans="1:33" ht="14.4">
      <c r="A213" s="130" t="s">
        <v>164</v>
      </c>
      <c r="B213" s="196">
        <v>2021</v>
      </c>
      <c r="C213" s="130" t="s">
        <v>1753</v>
      </c>
      <c r="D213" s="130" t="s">
        <v>1754</v>
      </c>
      <c r="E213" s="130" t="s">
        <v>1755</v>
      </c>
      <c r="F213" s="130" t="s">
        <v>1528</v>
      </c>
      <c r="G213" s="130" t="s">
        <v>1756</v>
      </c>
      <c r="H213" s="130" t="s">
        <v>1757</v>
      </c>
      <c r="I213" s="130"/>
      <c r="J213" s="130"/>
      <c r="K213" s="130" t="s">
        <v>1758</v>
      </c>
      <c r="L213" s="130" t="s">
        <v>1414</v>
      </c>
      <c r="M213" s="130" t="s">
        <v>1414</v>
      </c>
      <c r="N213" s="130" t="s">
        <v>1425</v>
      </c>
      <c r="O213" s="130" t="s">
        <v>1416</v>
      </c>
      <c r="P213" s="130" t="s">
        <v>1414</v>
      </c>
      <c r="Q213" s="131">
        <v>14572</v>
      </c>
      <c r="R213" s="131">
        <v>14.699999809265099</v>
      </c>
      <c r="S213" s="131">
        <v>6</v>
      </c>
      <c r="T213" s="130" t="s">
        <v>425</v>
      </c>
      <c r="U213" s="130" t="s">
        <v>425</v>
      </c>
      <c r="V213" s="130" t="s">
        <v>1492</v>
      </c>
      <c r="W213" s="130" t="s">
        <v>425</v>
      </c>
      <c r="X213" s="130" t="s">
        <v>425</v>
      </c>
      <c r="Y213" s="130" t="s">
        <v>1414</v>
      </c>
      <c r="Z213" s="193"/>
    </row>
    <row r="214" spans="1:33" ht="14.4">
      <c r="A214" s="126" t="s">
        <v>134</v>
      </c>
      <c r="B214" s="195">
        <v>2021</v>
      </c>
      <c r="C214" s="126" t="s">
        <v>1759</v>
      </c>
      <c r="D214" s="126" t="s">
        <v>1760</v>
      </c>
      <c r="E214" s="126"/>
      <c r="F214" s="126"/>
      <c r="G214" s="126" t="s">
        <v>1415</v>
      </c>
      <c r="H214" s="126" t="s">
        <v>1540</v>
      </c>
      <c r="I214" s="126"/>
      <c r="J214" s="126"/>
      <c r="K214" s="126" t="s">
        <v>1761</v>
      </c>
      <c r="L214" s="126" t="s">
        <v>425</v>
      </c>
      <c r="M214" s="126" t="s">
        <v>425</v>
      </c>
      <c r="N214" s="126" t="s">
        <v>1415</v>
      </c>
      <c r="O214" s="126" t="s">
        <v>1416</v>
      </c>
      <c r="P214" s="126" t="s">
        <v>1414</v>
      </c>
      <c r="Q214" s="127">
        <v>3415</v>
      </c>
      <c r="R214" s="127">
        <v>24</v>
      </c>
      <c r="S214" s="127">
        <v>8</v>
      </c>
      <c r="T214" s="126" t="s">
        <v>1414</v>
      </c>
      <c r="U214" s="126" t="s">
        <v>425</v>
      </c>
      <c r="V214" s="126" t="s">
        <v>1417</v>
      </c>
      <c r="W214" s="126" t="s">
        <v>425</v>
      </c>
      <c r="X214" s="126"/>
      <c r="Y214" s="126"/>
      <c r="Z214" s="193"/>
    </row>
    <row r="215" spans="1:33" ht="14.4">
      <c r="A215" s="130" t="s">
        <v>4</v>
      </c>
      <c r="B215" s="196">
        <v>2021</v>
      </c>
      <c r="C215" s="130" t="s">
        <v>1762</v>
      </c>
      <c r="D215" s="130" t="s">
        <v>1699</v>
      </c>
      <c r="E215" s="130" t="s">
        <v>1763</v>
      </c>
      <c r="F215" s="130" t="s">
        <v>1764</v>
      </c>
      <c r="G215" s="130" t="s">
        <v>1765</v>
      </c>
      <c r="H215" s="130" t="s">
        <v>1766</v>
      </c>
      <c r="I215" s="130" t="s">
        <v>1767</v>
      </c>
      <c r="J215" s="130"/>
      <c r="K215" s="130" t="s">
        <v>1768</v>
      </c>
      <c r="L215" s="130" t="s">
        <v>1414</v>
      </c>
      <c r="M215" s="130" t="s">
        <v>1414</v>
      </c>
      <c r="N215" s="130" t="s">
        <v>1425</v>
      </c>
      <c r="O215" s="130" t="s">
        <v>1416</v>
      </c>
      <c r="P215" s="130" t="s">
        <v>1414</v>
      </c>
      <c r="Q215" s="131">
        <v>8004</v>
      </c>
      <c r="R215" s="131">
        <v>4.9000000953674299</v>
      </c>
      <c r="S215" s="131">
        <v>6</v>
      </c>
      <c r="T215" s="130" t="s">
        <v>425</v>
      </c>
      <c r="U215" s="130" t="s">
        <v>425</v>
      </c>
      <c r="V215" s="130" t="s">
        <v>1417</v>
      </c>
      <c r="W215" s="130" t="s">
        <v>425</v>
      </c>
      <c r="X215" s="130" t="s">
        <v>1414</v>
      </c>
      <c r="Y215" s="130" t="s">
        <v>425</v>
      </c>
      <c r="Z215" s="193"/>
    </row>
    <row r="216" spans="1:33" ht="14.4">
      <c r="A216" s="126" t="s">
        <v>293</v>
      </c>
      <c r="B216" s="127">
        <v>2020</v>
      </c>
      <c r="C216" s="126" t="s">
        <v>1691</v>
      </c>
      <c r="D216" s="126" t="s">
        <v>1419</v>
      </c>
      <c r="E216" s="126"/>
      <c r="F216" s="126"/>
      <c r="G216" s="126" t="s">
        <v>1769</v>
      </c>
      <c r="H216" s="126" t="s">
        <v>1770</v>
      </c>
      <c r="I216" s="126" t="s">
        <v>1771</v>
      </c>
      <c r="J216" s="126"/>
      <c r="K216" s="126" t="s">
        <v>1772</v>
      </c>
      <c r="L216" s="126" t="s">
        <v>425</v>
      </c>
      <c r="M216" s="126" t="s">
        <v>1414</v>
      </c>
      <c r="N216" s="126" t="s">
        <v>1415</v>
      </c>
      <c r="O216" s="126" t="s">
        <v>1506</v>
      </c>
      <c r="P216" s="126" t="s">
        <v>1414</v>
      </c>
      <c r="Q216" s="127">
        <v>5828</v>
      </c>
      <c r="R216" s="127">
        <v>13.199999809265099</v>
      </c>
      <c r="S216" s="127">
        <v>4</v>
      </c>
      <c r="T216" s="126" t="s">
        <v>1414</v>
      </c>
      <c r="U216" s="126" t="s">
        <v>425</v>
      </c>
      <c r="V216" s="126" t="s">
        <v>1426</v>
      </c>
      <c r="W216" s="126" t="s">
        <v>425</v>
      </c>
      <c r="X216" s="126"/>
      <c r="Y216" s="126"/>
      <c r="Z216" s="193"/>
    </row>
    <row r="217" spans="1:33" ht="14.4">
      <c r="A217" s="130" t="s">
        <v>293</v>
      </c>
      <c r="B217" s="196">
        <v>2021</v>
      </c>
      <c r="C217" s="130" t="s">
        <v>1773</v>
      </c>
      <c r="D217" s="130" t="s">
        <v>1687</v>
      </c>
      <c r="E217" s="130"/>
      <c r="F217" s="130"/>
      <c r="G217" s="130" t="s">
        <v>1774</v>
      </c>
      <c r="H217" s="130" t="s">
        <v>1770</v>
      </c>
      <c r="I217" s="130" t="s">
        <v>1775</v>
      </c>
      <c r="J217" s="130"/>
      <c r="K217" s="130" t="s">
        <v>1776</v>
      </c>
      <c r="L217" s="130" t="s">
        <v>425</v>
      </c>
      <c r="M217" s="130" t="s">
        <v>1414</v>
      </c>
      <c r="N217" s="130" t="s">
        <v>1415</v>
      </c>
      <c r="O217" s="130" t="s">
        <v>1506</v>
      </c>
      <c r="P217" s="130" t="s">
        <v>1414</v>
      </c>
      <c r="Q217" s="131">
        <v>7012</v>
      </c>
      <c r="R217" s="131">
        <v>16.700000762939499</v>
      </c>
      <c r="S217" s="131">
        <v>2</v>
      </c>
      <c r="T217" s="130" t="s">
        <v>1414</v>
      </c>
      <c r="U217" s="130" t="s">
        <v>425</v>
      </c>
      <c r="V217" s="130" t="s">
        <v>1492</v>
      </c>
      <c r="W217" s="130" t="s">
        <v>425</v>
      </c>
      <c r="X217" s="130"/>
      <c r="Y217" s="130"/>
      <c r="Z217" s="193"/>
    </row>
    <row r="218" spans="1:33" ht="14.4">
      <c r="A218" s="126" t="s">
        <v>139</v>
      </c>
      <c r="B218" s="195">
        <v>2021</v>
      </c>
      <c r="C218" s="126" t="s">
        <v>1777</v>
      </c>
      <c r="D218" s="126" t="s">
        <v>1778</v>
      </c>
      <c r="E218" s="126" t="s">
        <v>1779</v>
      </c>
      <c r="F218" s="126"/>
      <c r="G218" s="126" t="s">
        <v>1780</v>
      </c>
      <c r="H218" s="126" t="s">
        <v>1781</v>
      </c>
      <c r="I218" s="126"/>
      <c r="J218" s="126"/>
      <c r="K218" s="126" t="s">
        <v>1782</v>
      </c>
      <c r="L218" s="126" t="s">
        <v>425</v>
      </c>
      <c r="M218" s="126" t="s">
        <v>1414</v>
      </c>
      <c r="N218" s="126" t="s">
        <v>1415</v>
      </c>
      <c r="O218" s="126" t="s">
        <v>1416</v>
      </c>
      <c r="P218" s="126" t="s">
        <v>1414</v>
      </c>
      <c r="Q218" s="127">
        <v>9930</v>
      </c>
      <c r="R218" s="127">
        <v>100</v>
      </c>
      <c r="S218" s="127">
        <v>1</v>
      </c>
      <c r="T218" s="126" t="s">
        <v>1414</v>
      </c>
      <c r="U218" s="126" t="s">
        <v>425</v>
      </c>
      <c r="V218" s="126" t="s">
        <v>1417</v>
      </c>
      <c r="W218" s="126" t="s">
        <v>425</v>
      </c>
      <c r="X218" s="126"/>
      <c r="Y218" s="126"/>
      <c r="Z218" s="193"/>
    </row>
    <row r="219" spans="1:33" ht="14.4">
      <c r="A219" s="130" t="s">
        <v>144</v>
      </c>
      <c r="B219" s="196">
        <v>2021</v>
      </c>
      <c r="C219" s="130" t="s">
        <v>1783</v>
      </c>
      <c r="D219" s="130" t="s">
        <v>1670</v>
      </c>
      <c r="E219" s="130" t="s">
        <v>432</v>
      </c>
      <c r="F219" s="130" t="s">
        <v>432</v>
      </c>
      <c r="G219" s="130" t="s">
        <v>1784</v>
      </c>
      <c r="H219" s="130" t="s">
        <v>1785</v>
      </c>
      <c r="I219" s="130" t="s">
        <v>432</v>
      </c>
      <c r="J219" s="130"/>
      <c r="K219" s="130" t="s">
        <v>1786</v>
      </c>
      <c r="L219" s="130" t="s">
        <v>425</v>
      </c>
      <c r="M219" s="130" t="s">
        <v>1414</v>
      </c>
      <c r="N219" s="130" t="s">
        <v>1415</v>
      </c>
      <c r="O219" s="130" t="s">
        <v>1416</v>
      </c>
      <c r="P219" s="130" t="s">
        <v>1414</v>
      </c>
      <c r="Q219" s="131">
        <v>10554</v>
      </c>
      <c r="R219" s="131">
        <v>17.600000381469702</v>
      </c>
      <c r="S219" s="131">
        <v>1</v>
      </c>
      <c r="T219" s="130" t="s">
        <v>1414</v>
      </c>
      <c r="U219" s="130" t="s">
        <v>425</v>
      </c>
      <c r="V219" s="130" t="s">
        <v>1492</v>
      </c>
      <c r="W219" s="130" t="s">
        <v>425</v>
      </c>
      <c r="X219" s="130" t="s">
        <v>425</v>
      </c>
      <c r="Y219" s="130" t="s">
        <v>425</v>
      </c>
      <c r="Z219" s="193"/>
    </row>
    <row r="220" spans="1:33" ht="14.4">
      <c r="A220" s="126" t="s">
        <v>146</v>
      </c>
      <c r="B220" s="195">
        <v>2021</v>
      </c>
      <c r="C220" s="126" t="s">
        <v>1787</v>
      </c>
      <c r="D220" s="126" t="s">
        <v>1788</v>
      </c>
      <c r="E220" s="126" t="s">
        <v>1789</v>
      </c>
      <c r="F220" s="126"/>
      <c r="G220" s="126" t="s">
        <v>1790</v>
      </c>
      <c r="H220" s="126" t="s">
        <v>1791</v>
      </c>
      <c r="I220" s="126" t="s">
        <v>1792</v>
      </c>
      <c r="J220" s="126"/>
      <c r="K220" s="126" t="s">
        <v>1793</v>
      </c>
      <c r="L220" s="126" t="s">
        <v>425</v>
      </c>
      <c r="M220" s="126" t="s">
        <v>1414</v>
      </c>
      <c r="N220" s="126" t="s">
        <v>1417</v>
      </c>
      <c r="O220" s="126" t="s">
        <v>1416</v>
      </c>
      <c r="P220" s="126" t="s">
        <v>425</v>
      </c>
      <c r="Q220" s="127">
        <v>3215</v>
      </c>
      <c r="R220" s="127">
        <v>9.5</v>
      </c>
      <c r="S220" s="127">
        <v>2</v>
      </c>
      <c r="T220" s="126" t="s">
        <v>425</v>
      </c>
      <c r="U220" s="126" t="s">
        <v>425</v>
      </c>
      <c r="V220" s="126" t="s">
        <v>1417</v>
      </c>
      <c r="W220" s="126" t="s">
        <v>425</v>
      </c>
      <c r="X220" s="126"/>
      <c r="Y220" s="126"/>
      <c r="Z220" s="193"/>
    </row>
    <row r="221" spans="1:33" ht="14.4">
      <c r="A221" s="130" t="s">
        <v>146</v>
      </c>
      <c r="B221" s="196">
        <v>2021</v>
      </c>
      <c r="C221" s="130" t="s">
        <v>1687</v>
      </c>
      <c r="D221" s="130" t="s">
        <v>1621</v>
      </c>
      <c r="E221" s="130" t="s">
        <v>360</v>
      </c>
      <c r="F221" s="130"/>
      <c r="G221" s="130" t="s">
        <v>1794</v>
      </c>
      <c r="H221" s="130" t="s">
        <v>360</v>
      </c>
      <c r="I221" s="130" t="s">
        <v>1795</v>
      </c>
      <c r="J221" s="130"/>
      <c r="K221" s="130" t="s">
        <v>1796</v>
      </c>
      <c r="L221" s="130" t="s">
        <v>425</v>
      </c>
      <c r="M221" s="130" t="s">
        <v>425</v>
      </c>
      <c r="N221" s="130" t="s">
        <v>1415</v>
      </c>
      <c r="O221" s="130" t="s">
        <v>1506</v>
      </c>
      <c r="P221" s="130" t="s">
        <v>425</v>
      </c>
      <c r="Q221" s="131">
        <v>3375</v>
      </c>
      <c r="R221" s="131">
        <v>100</v>
      </c>
      <c r="S221" s="131">
        <v>0</v>
      </c>
      <c r="T221" s="130" t="s">
        <v>1414</v>
      </c>
      <c r="U221" s="130" t="s">
        <v>425</v>
      </c>
      <c r="V221" s="130" t="s">
        <v>1426</v>
      </c>
      <c r="W221" s="130" t="s">
        <v>425</v>
      </c>
      <c r="X221" s="130"/>
      <c r="Y221" s="130"/>
      <c r="Z221" s="193"/>
    </row>
    <row r="222" spans="1:33" ht="14.4">
      <c r="A222" s="126" t="s">
        <v>146</v>
      </c>
      <c r="B222" s="195">
        <v>2021</v>
      </c>
      <c r="C222" s="126" t="s">
        <v>1797</v>
      </c>
      <c r="D222" s="126" t="s">
        <v>1798</v>
      </c>
      <c r="E222" s="126"/>
      <c r="F222" s="126"/>
      <c r="G222" s="126" t="s">
        <v>1799</v>
      </c>
      <c r="H222" s="126" t="s">
        <v>1574</v>
      </c>
      <c r="I222" s="126"/>
      <c r="J222" s="126"/>
      <c r="K222" s="126" t="s">
        <v>1800</v>
      </c>
      <c r="L222" s="126" t="s">
        <v>425</v>
      </c>
      <c r="M222" s="126" t="s">
        <v>1414</v>
      </c>
      <c r="N222" s="126" t="s">
        <v>56</v>
      </c>
      <c r="O222" s="126" t="s">
        <v>1416</v>
      </c>
      <c r="P222" s="126" t="s">
        <v>425</v>
      </c>
      <c r="Q222" s="127">
        <v>10255</v>
      </c>
      <c r="R222" s="127">
        <v>28.5</v>
      </c>
      <c r="S222" s="127">
        <v>3</v>
      </c>
      <c r="T222" s="126" t="s">
        <v>425</v>
      </c>
      <c r="U222" s="126" t="s">
        <v>425</v>
      </c>
      <c r="V222" s="126" t="s">
        <v>1426</v>
      </c>
      <c r="W222" s="126" t="s">
        <v>425</v>
      </c>
      <c r="X222" s="126"/>
      <c r="Y222" s="126"/>
      <c r="Z222" s="193"/>
    </row>
    <row r="223" spans="1:33" ht="14.4">
      <c r="A223" s="130" t="s">
        <v>149</v>
      </c>
      <c r="B223" s="196">
        <v>2021</v>
      </c>
      <c r="C223" s="130" t="s">
        <v>1801</v>
      </c>
      <c r="D223" s="130" t="s">
        <v>1802</v>
      </c>
      <c r="E223" s="130" t="s">
        <v>1803</v>
      </c>
      <c r="F223" s="130"/>
      <c r="G223" s="130" t="s">
        <v>1804</v>
      </c>
      <c r="H223" s="130" t="s">
        <v>1805</v>
      </c>
      <c r="I223" s="130"/>
      <c r="J223" s="130" t="s">
        <v>1806</v>
      </c>
      <c r="K223" s="130" t="s">
        <v>1807</v>
      </c>
      <c r="L223" s="130" t="s">
        <v>425</v>
      </c>
      <c r="M223" s="130" t="s">
        <v>1414</v>
      </c>
      <c r="N223" s="130" t="s">
        <v>1425</v>
      </c>
      <c r="O223" s="130" t="s">
        <v>1416</v>
      </c>
      <c r="P223" s="130" t="s">
        <v>1414</v>
      </c>
      <c r="Q223" s="131">
        <v>2883</v>
      </c>
      <c r="R223" s="131">
        <v>100</v>
      </c>
      <c r="S223" s="131">
        <v>41</v>
      </c>
      <c r="T223" s="130" t="s">
        <v>425</v>
      </c>
      <c r="U223" s="130" t="s">
        <v>1414</v>
      </c>
      <c r="V223" s="130" t="s">
        <v>1492</v>
      </c>
      <c r="W223" s="130" t="s">
        <v>425</v>
      </c>
      <c r="X223" s="130"/>
      <c r="Y223" s="130"/>
      <c r="Z223" s="193"/>
    </row>
    <row r="224" spans="1:33" ht="14.4">
      <c r="A224" s="126" t="s">
        <v>165</v>
      </c>
      <c r="B224" s="195">
        <v>2021</v>
      </c>
      <c r="C224" s="126" t="s">
        <v>1808</v>
      </c>
      <c r="D224" s="126" t="s">
        <v>1746</v>
      </c>
      <c r="E224" s="126" t="s">
        <v>1809</v>
      </c>
      <c r="F224" s="126" t="s">
        <v>1810</v>
      </c>
      <c r="G224" s="126" t="s">
        <v>1811</v>
      </c>
      <c r="H224" s="126" t="s">
        <v>1812</v>
      </c>
      <c r="I224" s="126" t="s">
        <v>1813</v>
      </c>
      <c r="J224" s="126"/>
      <c r="K224" s="126" t="s">
        <v>1814</v>
      </c>
      <c r="L224" s="126" t="s">
        <v>1414</v>
      </c>
      <c r="M224" s="126" t="s">
        <v>1414</v>
      </c>
      <c r="N224" s="126" t="s">
        <v>1425</v>
      </c>
      <c r="O224" s="126" t="s">
        <v>1416</v>
      </c>
      <c r="P224" s="126" t="s">
        <v>1414</v>
      </c>
      <c r="Q224" s="127">
        <v>7039</v>
      </c>
      <c r="R224" s="127">
        <v>12</v>
      </c>
      <c r="S224" s="127">
        <v>2</v>
      </c>
      <c r="T224" s="126" t="s">
        <v>1414</v>
      </c>
      <c r="U224" s="126" t="s">
        <v>425</v>
      </c>
      <c r="V224" s="126" t="s">
        <v>1426</v>
      </c>
      <c r="W224" s="126" t="s">
        <v>425</v>
      </c>
      <c r="X224" s="126" t="s">
        <v>1414</v>
      </c>
      <c r="Y224" s="126" t="s">
        <v>1414</v>
      </c>
      <c r="Z224" s="193"/>
    </row>
    <row r="225" spans="1:26" ht="14.4">
      <c r="A225" s="130" t="s">
        <v>155</v>
      </c>
      <c r="B225" s="131">
        <v>2020</v>
      </c>
      <c r="C225" s="130" t="s">
        <v>1675</v>
      </c>
      <c r="D225" s="130" t="s">
        <v>1815</v>
      </c>
      <c r="E225" s="130" t="s">
        <v>1598</v>
      </c>
      <c r="F225" s="130"/>
      <c r="G225" s="130" t="s">
        <v>1816</v>
      </c>
      <c r="H225" s="130" t="s">
        <v>1600</v>
      </c>
      <c r="I225" s="130" t="s">
        <v>1817</v>
      </c>
      <c r="J225" s="130"/>
      <c r="K225" s="130" t="s">
        <v>1818</v>
      </c>
      <c r="L225" s="130" t="s">
        <v>425</v>
      </c>
      <c r="M225" s="130" t="s">
        <v>1414</v>
      </c>
      <c r="N225" s="130" t="s">
        <v>1415</v>
      </c>
      <c r="O225" s="130" t="s">
        <v>1416</v>
      </c>
      <c r="P225" s="130" t="s">
        <v>1414</v>
      </c>
      <c r="Q225" s="131">
        <v>2001</v>
      </c>
      <c r="R225" s="131">
        <v>52</v>
      </c>
      <c r="S225" s="131">
        <v>2</v>
      </c>
      <c r="T225" s="130" t="s">
        <v>1414</v>
      </c>
      <c r="U225" s="130" t="s">
        <v>425</v>
      </c>
      <c r="V225" s="130" t="s">
        <v>1426</v>
      </c>
      <c r="W225" s="130" t="s">
        <v>425</v>
      </c>
      <c r="X225" s="130"/>
      <c r="Y225" s="130"/>
      <c r="Z225" s="193"/>
    </row>
    <row r="226" spans="1:26" ht="14.4">
      <c r="A226" s="126" t="s">
        <v>155</v>
      </c>
      <c r="B226" s="195">
        <v>2021</v>
      </c>
      <c r="C226" s="126" t="s">
        <v>1819</v>
      </c>
      <c r="D226" s="126" t="s">
        <v>1820</v>
      </c>
      <c r="E226" s="126"/>
      <c r="F226" s="126"/>
      <c r="G226" s="126" t="s">
        <v>1821</v>
      </c>
      <c r="H226" s="126" t="s">
        <v>1600</v>
      </c>
      <c r="I226" s="126" t="s">
        <v>1822</v>
      </c>
      <c r="J226" s="126"/>
      <c r="K226" s="126" t="s">
        <v>1823</v>
      </c>
      <c r="L226" s="126" t="s">
        <v>425</v>
      </c>
      <c r="M226" s="126"/>
      <c r="N226" s="126" t="s">
        <v>1415</v>
      </c>
      <c r="O226" s="126" t="s">
        <v>1416</v>
      </c>
      <c r="P226" s="126" t="s">
        <v>1414</v>
      </c>
      <c r="Q226" s="127">
        <v>935</v>
      </c>
      <c r="R226" s="127">
        <v>24</v>
      </c>
      <c r="S226" s="127">
        <v>1</v>
      </c>
      <c r="T226" s="126" t="s">
        <v>1414</v>
      </c>
      <c r="U226" s="126" t="s">
        <v>425</v>
      </c>
      <c r="V226" s="126" t="s">
        <v>1426</v>
      </c>
      <c r="W226" s="126" t="s">
        <v>425</v>
      </c>
      <c r="X226" s="126"/>
      <c r="Y226" s="126"/>
      <c r="Z226" s="193"/>
    </row>
    <row r="227" spans="1:26" ht="14.4">
      <c r="A227" s="130" t="s">
        <v>155</v>
      </c>
      <c r="B227" s="196">
        <v>2021</v>
      </c>
      <c r="C227" s="130" t="s">
        <v>1824</v>
      </c>
      <c r="D227" s="130" t="s">
        <v>1687</v>
      </c>
      <c r="E227" s="130" t="s">
        <v>1825</v>
      </c>
      <c r="F227" s="130" t="s">
        <v>1826</v>
      </c>
      <c r="G227" s="130" t="s">
        <v>1827</v>
      </c>
      <c r="H227" s="130" t="s">
        <v>1600</v>
      </c>
      <c r="I227" s="130" t="s">
        <v>1828</v>
      </c>
      <c r="J227" s="130"/>
      <c r="K227" s="130" t="s">
        <v>1829</v>
      </c>
      <c r="L227" s="130" t="s">
        <v>1414</v>
      </c>
      <c r="M227" s="130" t="s">
        <v>1414</v>
      </c>
      <c r="N227" s="130" t="s">
        <v>1415</v>
      </c>
      <c r="O227" s="130" t="s">
        <v>1416</v>
      </c>
      <c r="P227" s="130" t="s">
        <v>1414</v>
      </c>
      <c r="Q227" s="131">
        <v>2801</v>
      </c>
      <c r="R227" s="131">
        <v>71</v>
      </c>
      <c r="S227" s="131">
        <v>7</v>
      </c>
      <c r="T227" s="130" t="s">
        <v>1414</v>
      </c>
      <c r="U227" s="130" t="s">
        <v>425</v>
      </c>
      <c r="V227" s="130" t="s">
        <v>1426</v>
      </c>
      <c r="W227" s="130" t="s">
        <v>425</v>
      </c>
      <c r="X227" s="130" t="s">
        <v>425</v>
      </c>
      <c r="Y227" s="130" t="s">
        <v>425</v>
      </c>
      <c r="Z227" s="193"/>
    </row>
    <row r="228" spans="1:26" ht="14.4">
      <c r="A228" s="126" t="s">
        <v>155</v>
      </c>
      <c r="B228" s="195">
        <v>2021</v>
      </c>
      <c r="C228" s="126" t="s">
        <v>1824</v>
      </c>
      <c r="D228" s="126" t="s">
        <v>1830</v>
      </c>
      <c r="E228" s="126"/>
      <c r="F228" s="126"/>
      <c r="G228" s="126" t="s">
        <v>1831</v>
      </c>
      <c r="H228" s="126" t="s">
        <v>1600</v>
      </c>
      <c r="I228" s="126" t="s">
        <v>1832</v>
      </c>
      <c r="J228" s="126"/>
      <c r="K228" s="126" t="s">
        <v>1833</v>
      </c>
      <c r="L228" s="126" t="s">
        <v>425</v>
      </c>
      <c r="M228" s="126" t="s">
        <v>1414</v>
      </c>
      <c r="N228" s="126" t="s">
        <v>56</v>
      </c>
      <c r="O228" s="126" t="s">
        <v>1416</v>
      </c>
      <c r="P228" s="126" t="s">
        <v>1414</v>
      </c>
      <c r="Q228" s="127">
        <v>2805</v>
      </c>
      <c r="R228" s="127">
        <v>71</v>
      </c>
      <c r="S228" s="127">
        <v>5</v>
      </c>
      <c r="T228" s="126" t="s">
        <v>1414</v>
      </c>
      <c r="U228" s="126" t="s">
        <v>425</v>
      </c>
      <c r="V228" s="126" t="s">
        <v>1426</v>
      </c>
      <c r="W228" s="126" t="s">
        <v>425</v>
      </c>
      <c r="X228" s="126"/>
      <c r="Y228" s="126"/>
      <c r="Z228" s="193"/>
    </row>
    <row r="229" spans="1:26" ht="14.4">
      <c r="A229" s="130" t="s">
        <v>155</v>
      </c>
      <c r="B229" s="196">
        <v>2021</v>
      </c>
      <c r="C229" s="130" t="s">
        <v>1834</v>
      </c>
      <c r="D229" s="130" t="s">
        <v>1835</v>
      </c>
      <c r="E229" s="130" t="s">
        <v>1598</v>
      </c>
      <c r="F229" s="130"/>
      <c r="G229" s="130" t="s">
        <v>1836</v>
      </c>
      <c r="H229" s="130" t="s">
        <v>1837</v>
      </c>
      <c r="I229" s="130" t="s">
        <v>1838</v>
      </c>
      <c r="J229" s="130"/>
      <c r="K229" s="130" t="s">
        <v>1839</v>
      </c>
      <c r="L229" s="130" t="s">
        <v>425</v>
      </c>
      <c r="M229" s="130" t="s">
        <v>1414</v>
      </c>
      <c r="N229" s="130" t="s">
        <v>1415</v>
      </c>
      <c r="O229" s="130" t="s">
        <v>1416</v>
      </c>
      <c r="P229" s="130" t="s">
        <v>1414</v>
      </c>
      <c r="Q229" s="131">
        <v>944</v>
      </c>
      <c r="R229" s="131">
        <v>24</v>
      </c>
      <c r="S229" s="131">
        <v>2</v>
      </c>
      <c r="T229" s="130" t="s">
        <v>1414</v>
      </c>
      <c r="U229" s="130" t="s">
        <v>425</v>
      </c>
      <c r="V229" s="130" t="s">
        <v>1426</v>
      </c>
      <c r="W229" s="130" t="s">
        <v>425</v>
      </c>
      <c r="X229" s="130"/>
      <c r="Y229" s="130"/>
      <c r="Z229" s="193"/>
    </row>
    <row r="230" spans="1:26" ht="14.4">
      <c r="A230" s="126" t="s">
        <v>156</v>
      </c>
      <c r="B230" s="127">
        <v>2020</v>
      </c>
      <c r="C230" s="126" t="s">
        <v>1840</v>
      </c>
      <c r="D230" s="126" t="s">
        <v>1419</v>
      </c>
      <c r="E230" s="126" t="s">
        <v>1841</v>
      </c>
      <c r="F230" s="126" t="s">
        <v>1842</v>
      </c>
      <c r="G230" s="126" t="s">
        <v>1843</v>
      </c>
      <c r="H230" s="126" t="s">
        <v>1844</v>
      </c>
      <c r="I230" s="126" t="s">
        <v>1845</v>
      </c>
      <c r="J230" s="126"/>
      <c r="K230" s="126" t="s">
        <v>1846</v>
      </c>
      <c r="L230" s="126" t="s">
        <v>425</v>
      </c>
      <c r="M230" s="126" t="s">
        <v>1414</v>
      </c>
      <c r="N230" s="126" t="s">
        <v>1415</v>
      </c>
      <c r="O230" s="126" t="s">
        <v>1416</v>
      </c>
      <c r="P230" s="126" t="s">
        <v>425</v>
      </c>
      <c r="Q230" s="127">
        <v>9613</v>
      </c>
      <c r="R230" s="127">
        <v>40</v>
      </c>
      <c r="S230" s="127">
        <v>20</v>
      </c>
      <c r="T230" s="126" t="s">
        <v>1414</v>
      </c>
      <c r="U230" s="126" t="s">
        <v>425</v>
      </c>
      <c r="V230" s="126" t="s">
        <v>1426</v>
      </c>
      <c r="W230" s="126" t="s">
        <v>425</v>
      </c>
      <c r="X230" s="126" t="s">
        <v>425</v>
      </c>
      <c r="Y230" s="126" t="s">
        <v>425</v>
      </c>
      <c r="Z230" s="193"/>
    </row>
    <row r="231" spans="1:26" ht="14.4">
      <c r="A231" s="130" t="s">
        <v>1</v>
      </c>
      <c r="B231" s="196">
        <v>2021</v>
      </c>
      <c r="C231" s="130" t="s">
        <v>1847</v>
      </c>
      <c r="D231" s="130" t="s">
        <v>1746</v>
      </c>
      <c r="E231" s="130" t="s">
        <v>1848</v>
      </c>
      <c r="F231" s="130" t="s">
        <v>1849</v>
      </c>
      <c r="G231" s="130" t="s">
        <v>1850</v>
      </c>
      <c r="H231" s="130" t="s">
        <v>1851</v>
      </c>
      <c r="I231" s="130" t="s">
        <v>1852</v>
      </c>
      <c r="J231" s="130"/>
      <c r="K231" s="130" t="s">
        <v>1686</v>
      </c>
      <c r="L231" s="130" t="s">
        <v>1414</v>
      </c>
      <c r="M231" s="130" t="s">
        <v>1414</v>
      </c>
      <c r="N231" s="130" t="s">
        <v>1425</v>
      </c>
      <c r="O231" s="130" t="s">
        <v>1416</v>
      </c>
      <c r="P231" s="130" t="s">
        <v>1414</v>
      </c>
      <c r="Q231" s="131">
        <v>86128</v>
      </c>
      <c r="R231" s="131">
        <v>7.9000000953674299</v>
      </c>
      <c r="S231" s="131">
        <v>7</v>
      </c>
      <c r="T231" s="130" t="s">
        <v>1414</v>
      </c>
      <c r="U231" s="130" t="s">
        <v>425</v>
      </c>
      <c r="V231" s="130" t="s">
        <v>1426</v>
      </c>
      <c r="W231" s="130" t="s">
        <v>425</v>
      </c>
      <c r="X231" s="130" t="s">
        <v>1414</v>
      </c>
      <c r="Y231" s="130" t="s">
        <v>1414</v>
      </c>
      <c r="Z231" s="193"/>
    </row>
    <row r="232" spans="1:26" ht="14.4">
      <c r="A232" s="126" t="s">
        <v>1</v>
      </c>
      <c r="B232" s="195">
        <v>2022</v>
      </c>
      <c r="C232" s="126" t="s">
        <v>1853</v>
      </c>
      <c r="D232" s="126" t="s">
        <v>1854</v>
      </c>
      <c r="E232" s="126" t="s">
        <v>1855</v>
      </c>
      <c r="F232" s="126" t="s">
        <v>1856</v>
      </c>
      <c r="G232" s="126" t="s">
        <v>1857</v>
      </c>
      <c r="H232" s="126" t="s">
        <v>1858</v>
      </c>
      <c r="I232" s="126" t="s">
        <v>432</v>
      </c>
      <c r="J232" s="126"/>
      <c r="K232" s="126" t="s">
        <v>1859</v>
      </c>
      <c r="L232" s="126" t="s">
        <v>1414</v>
      </c>
      <c r="M232" s="126" t="s">
        <v>1414</v>
      </c>
      <c r="N232" s="126" t="s">
        <v>1425</v>
      </c>
      <c r="O232" s="126" t="s">
        <v>1416</v>
      </c>
      <c r="P232" s="126" t="s">
        <v>1414</v>
      </c>
      <c r="Q232" s="127">
        <v>46884</v>
      </c>
      <c r="R232" s="127">
        <v>4.3000001907348597</v>
      </c>
      <c r="S232" s="127">
        <v>11</v>
      </c>
      <c r="T232" s="126" t="s">
        <v>1414</v>
      </c>
      <c r="U232" s="126" t="s">
        <v>425</v>
      </c>
      <c r="V232" s="126" t="s">
        <v>1426</v>
      </c>
      <c r="W232" s="126" t="s">
        <v>425</v>
      </c>
      <c r="X232" s="126" t="s">
        <v>1414</v>
      </c>
      <c r="Y232" s="126" t="s">
        <v>1414</v>
      </c>
      <c r="Z232" s="193"/>
    </row>
    <row r="233" spans="1:26" ht="14.4">
      <c r="A233" s="130" t="s">
        <v>1</v>
      </c>
      <c r="B233" s="196">
        <v>2022</v>
      </c>
      <c r="C233" s="130" t="s">
        <v>1860</v>
      </c>
      <c r="D233" s="130" t="s">
        <v>1861</v>
      </c>
      <c r="E233" s="130" t="s">
        <v>1862</v>
      </c>
      <c r="F233" s="130" t="s">
        <v>1863</v>
      </c>
      <c r="G233" s="130" t="s">
        <v>1864</v>
      </c>
      <c r="H233" s="130" t="s">
        <v>1865</v>
      </c>
      <c r="I233" s="130"/>
      <c r="J233" s="130"/>
      <c r="K233" s="130" t="s">
        <v>1866</v>
      </c>
      <c r="L233" s="130" t="s">
        <v>1414</v>
      </c>
      <c r="M233" s="130" t="s">
        <v>1414</v>
      </c>
      <c r="N233" s="130" t="s">
        <v>1425</v>
      </c>
      <c r="O233" s="130" t="s">
        <v>1416</v>
      </c>
      <c r="P233" s="130" t="s">
        <v>1414</v>
      </c>
      <c r="Q233" s="131">
        <v>297650</v>
      </c>
      <c r="R233" s="131">
        <v>28</v>
      </c>
      <c r="S233" s="131">
        <v>13</v>
      </c>
      <c r="T233" s="130" t="s">
        <v>1414</v>
      </c>
      <c r="U233" s="130" t="s">
        <v>425</v>
      </c>
      <c r="V233" s="130" t="s">
        <v>1426</v>
      </c>
      <c r="W233" s="130" t="s">
        <v>425</v>
      </c>
      <c r="X233" s="130" t="s">
        <v>1414</v>
      </c>
      <c r="Y233" s="130" t="s">
        <v>1414</v>
      </c>
      <c r="Z233" s="193"/>
    </row>
    <row r="234" spans="1:26" ht="14.4">
      <c r="A234" s="126" t="s">
        <v>1</v>
      </c>
      <c r="B234" s="195">
        <v>2022</v>
      </c>
      <c r="C234" s="126" t="s">
        <v>1867</v>
      </c>
      <c r="D234" s="126" t="s">
        <v>1868</v>
      </c>
      <c r="E234" s="126" t="s">
        <v>1869</v>
      </c>
      <c r="F234" s="126"/>
      <c r="G234" s="126" t="s">
        <v>1870</v>
      </c>
      <c r="H234" s="126" t="s">
        <v>1871</v>
      </c>
      <c r="I234" s="126" t="s">
        <v>1872</v>
      </c>
      <c r="J234" s="126"/>
      <c r="K234" s="126" t="s">
        <v>1873</v>
      </c>
      <c r="L234" s="126" t="s">
        <v>425</v>
      </c>
      <c r="M234" s="126" t="s">
        <v>1414</v>
      </c>
      <c r="N234" s="126" t="s">
        <v>1415</v>
      </c>
      <c r="O234" s="126" t="s">
        <v>1416</v>
      </c>
      <c r="P234" s="126" t="s">
        <v>1414</v>
      </c>
      <c r="Q234" s="127">
        <v>3923</v>
      </c>
      <c r="R234" s="127">
        <v>0</v>
      </c>
      <c r="S234" s="127">
        <v>15</v>
      </c>
      <c r="T234" s="126" t="s">
        <v>425</v>
      </c>
      <c r="U234" s="126" t="s">
        <v>425</v>
      </c>
      <c r="V234" s="126" t="s">
        <v>1426</v>
      </c>
      <c r="W234" s="126" t="s">
        <v>425</v>
      </c>
      <c r="X234" s="126"/>
      <c r="Y234" s="126"/>
      <c r="Z234" s="193"/>
    </row>
    <row r="235" spans="1:26" ht="14.4">
      <c r="A235" s="130" t="s">
        <v>97</v>
      </c>
      <c r="B235" s="131">
        <v>2021</v>
      </c>
      <c r="C235" s="130" t="s">
        <v>1874</v>
      </c>
      <c r="D235" s="130" t="s">
        <v>1875</v>
      </c>
      <c r="E235" s="130" t="s">
        <v>1876</v>
      </c>
      <c r="F235" s="130"/>
      <c r="G235" s="130" t="s">
        <v>1877</v>
      </c>
      <c r="H235" s="130" t="s">
        <v>1878</v>
      </c>
      <c r="I235" s="130" t="s">
        <v>1879</v>
      </c>
      <c r="J235" s="130"/>
      <c r="K235" s="130" t="s">
        <v>1880</v>
      </c>
      <c r="L235" s="130" t="s">
        <v>425</v>
      </c>
      <c r="M235" s="130" t="s">
        <v>1414</v>
      </c>
      <c r="N235" s="130" t="s">
        <v>1425</v>
      </c>
      <c r="O235" s="130" t="s">
        <v>1416</v>
      </c>
      <c r="P235" s="130" t="s">
        <v>1414</v>
      </c>
      <c r="Q235" s="131">
        <v>4886</v>
      </c>
      <c r="R235" s="131">
        <v>39.900001525878899</v>
      </c>
      <c r="S235" s="131">
        <v>15</v>
      </c>
      <c r="T235" s="130" t="s">
        <v>425</v>
      </c>
      <c r="U235" s="130" t="s">
        <v>425</v>
      </c>
      <c r="V235" s="130" t="s">
        <v>1417</v>
      </c>
      <c r="W235" s="130" t="s">
        <v>425</v>
      </c>
      <c r="X235" s="130"/>
      <c r="Y235" s="130"/>
      <c r="Z235" s="193"/>
    </row>
    <row r="236" spans="1:26" ht="14.4">
      <c r="A236" s="126" t="s">
        <v>97</v>
      </c>
      <c r="B236" s="127">
        <v>2021</v>
      </c>
      <c r="C236" s="126" t="s">
        <v>1881</v>
      </c>
      <c r="D236" s="126" t="s">
        <v>1882</v>
      </c>
      <c r="E236" s="126" t="s">
        <v>1883</v>
      </c>
      <c r="F236" s="126"/>
      <c r="G236" s="126" t="s">
        <v>1884</v>
      </c>
      <c r="H236" s="126" t="s">
        <v>1885</v>
      </c>
      <c r="I236" s="126" t="s">
        <v>1886</v>
      </c>
      <c r="J236" s="126"/>
      <c r="K236" s="126" t="s">
        <v>1887</v>
      </c>
      <c r="L236" s="126" t="s">
        <v>425</v>
      </c>
      <c r="M236" s="126" t="s">
        <v>1414</v>
      </c>
      <c r="N236" s="126" t="s">
        <v>1425</v>
      </c>
      <c r="O236" s="126" t="s">
        <v>1416</v>
      </c>
      <c r="P236" s="126" t="s">
        <v>1414</v>
      </c>
      <c r="Q236" s="127">
        <v>4975</v>
      </c>
      <c r="R236" s="127">
        <v>40.599998474121101</v>
      </c>
      <c r="S236" s="127">
        <v>21</v>
      </c>
      <c r="T236" s="126" t="s">
        <v>1414</v>
      </c>
      <c r="U236" s="126" t="s">
        <v>425</v>
      </c>
      <c r="V236" s="126" t="s">
        <v>1417</v>
      </c>
      <c r="W236" s="126" t="s">
        <v>425</v>
      </c>
      <c r="X236" s="126"/>
      <c r="Y236" s="126"/>
      <c r="Z236" s="193"/>
    </row>
    <row r="237" spans="1:26" ht="14.4">
      <c r="A237" s="130" t="s">
        <v>101</v>
      </c>
      <c r="B237" s="131">
        <v>2021</v>
      </c>
      <c r="C237" s="130" t="s">
        <v>1888</v>
      </c>
      <c r="D237" s="130" t="s">
        <v>1746</v>
      </c>
      <c r="E237" s="130" t="s">
        <v>1889</v>
      </c>
      <c r="F237" s="130" t="s">
        <v>1890</v>
      </c>
      <c r="G237" s="130" t="s">
        <v>1891</v>
      </c>
      <c r="H237" s="130" t="s">
        <v>1892</v>
      </c>
      <c r="I237" s="130"/>
      <c r="J237" s="130"/>
      <c r="K237" s="130" t="s">
        <v>1893</v>
      </c>
      <c r="L237" s="130" t="s">
        <v>1414</v>
      </c>
      <c r="M237" s="130" t="s">
        <v>1414</v>
      </c>
      <c r="N237" s="130" t="s">
        <v>1425</v>
      </c>
      <c r="O237" s="130" t="s">
        <v>1416</v>
      </c>
      <c r="P237" s="130" t="s">
        <v>1414</v>
      </c>
      <c r="Q237" s="131">
        <v>7397</v>
      </c>
      <c r="R237" s="131">
        <v>10.800000190734901</v>
      </c>
      <c r="S237" s="131">
        <v>8</v>
      </c>
      <c r="T237" s="130" t="s">
        <v>425</v>
      </c>
      <c r="U237" s="130" t="s">
        <v>425</v>
      </c>
      <c r="V237" s="130" t="s">
        <v>1417</v>
      </c>
      <c r="W237" s="130" t="s">
        <v>425</v>
      </c>
      <c r="X237" s="130" t="s">
        <v>1414</v>
      </c>
      <c r="Y237" s="130" t="s">
        <v>1414</v>
      </c>
      <c r="Z237" s="193"/>
    </row>
    <row r="238" spans="1:26" ht="14.4">
      <c r="A238" s="126" t="s">
        <v>101</v>
      </c>
      <c r="B238" s="195">
        <v>2022</v>
      </c>
      <c r="C238" s="126" t="s">
        <v>1894</v>
      </c>
      <c r="D238" s="126" t="s">
        <v>1861</v>
      </c>
      <c r="E238" s="126"/>
      <c r="F238" s="126"/>
      <c r="G238" s="126" t="s">
        <v>1895</v>
      </c>
      <c r="H238" s="126" t="s">
        <v>1896</v>
      </c>
      <c r="I238" s="126"/>
      <c r="J238" s="126" t="s">
        <v>1897</v>
      </c>
      <c r="K238" s="126" t="s">
        <v>1898</v>
      </c>
      <c r="L238" s="126" t="s">
        <v>425</v>
      </c>
      <c r="M238" s="126" t="s">
        <v>1414</v>
      </c>
      <c r="N238" s="126" t="s">
        <v>1425</v>
      </c>
      <c r="O238" s="126" t="s">
        <v>1416</v>
      </c>
      <c r="P238" s="126" t="s">
        <v>1414</v>
      </c>
      <c r="Q238" s="127">
        <v>24566</v>
      </c>
      <c r="R238" s="127">
        <v>35.700000762939503</v>
      </c>
      <c r="S238" s="127">
        <v>9</v>
      </c>
      <c r="T238" s="126" t="s">
        <v>425</v>
      </c>
      <c r="U238" s="126" t="s">
        <v>1414</v>
      </c>
      <c r="V238" s="126" t="s">
        <v>1417</v>
      </c>
      <c r="W238" s="126" t="s">
        <v>1414</v>
      </c>
      <c r="X238" s="126"/>
      <c r="Y238" s="126"/>
      <c r="Z238" s="193"/>
    </row>
    <row r="239" spans="1:26" ht="14.4">
      <c r="A239" s="130" t="s">
        <v>101</v>
      </c>
      <c r="B239" s="196">
        <v>2022</v>
      </c>
      <c r="C239" s="130" t="s">
        <v>1899</v>
      </c>
      <c r="D239" s="130" t="s">
        <v>1900</v>
      </c>
      <c r="E239" s="130" t="s">
        <v>1901</v>
      </c>
      <c r="F239" s="130"/>
      <c r="G239" s="130" t="s">
        <v>1902</v>
      </c>
      <c r="H239" s="130" t="s">
        <v>1903</v>
      </c>
      <c r="I239" s="130"/>
      <c r="J239" s="130"/>
      <c r="K239" s="130" t="s">
        <v>1904</v>
      </c>
      <c r="L239" s="130" t="s">
        <v>425</v>
      </c>
      <c r="M239" s="130" t="s">
        <v>1414</v>
      </c>
      <c r="N239" s="130" t="s">
        <v>1417</v>
      </c>
      <c r="O239" s="130" t="s">
        <v>1416</v>
      </c>
      <c r="P239" s="130" t="s">
        <v>1414</v>
      </c>
      <c r="Q239" s="131">
        <v>8902</v>
      </c>
      <c r="R239" s="131">
        <v>11.8999996185303</v>
      </c>
      <c r="S239" s="131">
        <v>8</v>
      </c>
      <c r="T239" s="130" t="s">
        <v>1414</v>
      </c>
      <c r="U239" s="130" t="s">
        <v>425</v>
      </c>
      <c r="V239" s="130" t="s">
        <v>1417</v>
      </c>
      <c r="W239" s="130" t="s">
        <v>425</v>
      </c>
      <c r="X239" s="130"/>
      <c r="Y239" s="130"/>
      <c r="Z239" s="193"/>
    </row>
    <row r="240" spans="1:26" ht="14.4">
      <c r="A240" s="126" t="s">
        <v>102</v>
      </c>
      <c r="B240" s="127">
        <v>2021</v>
      </c>
      <c r="C240" s="126" t="s">
        <v>1888</v>
      </c>
      <c r="D240" s="126" t="s">
        <v>1905</v>
      </c>
      <c r="E240" s="126" t="s">
        <v>1906</v>
      </c>
      <c r="F240" s="126" t="s">
        <v>1907</v>
      </c>
      <c r="G240" s="126" t="s">
        <v>1908</v>
      </c>
      <c r="H240" s="126" t="s">
        <v>1909</v>
      </c>
      <c r="I240" s="126" t="s">
        <v>1910</v>
      </c>
      <c r="J240" s="126"/>
      <c r="K240" s="126" t="s">
        <v>1911</v>
      </c>
      <c r="L240" s="126" t="s">
        <v>1414</v>
      </c>
      <c r="M240" s="126" t="s">
        <v>1414</v>
      </c>
      <c r="N240" s="126" t="s">
        <v>1425</v>
      </c>
      <c r="O240" s="126" t="s">
        <v>1416</v>
      </c>
      <c r="P240" s="126" t="s">
        <v>1414</v>
      </c>
      <c r="Q240" s="127">
        <v>9201</v>
      </c>
      <c r="R240" s="127">
        <v>35</v>
      </c>
      <c r="S240" s="127">
        <v>19</v>
      </c>
      <c r="T240" s="126" t="s">
        <v>425</v>
      </c>
      <c r="U240" s="126" t="s">
        <v>425</v>
      </c>
      <c r="V240" s="126" t="s">
        <v>1417</v>
      </c>
      <c r="W240" s="126" t="s">
        <v>425</v>
      </c>
      <c r="X240" s="126" t="s">
        <v>1414</v>
      </c>
      <c r="Y240" s="126" t="s">
        <v>425</v>
      </c>
      <c r="Z240" s="193"/>
    </row>
    <row r="241" spans="1:26" ht="14.4">
      <c r="A241" s="130" t="s">
        <v>102</v>
      </c>
      <c r="B241" s="131">
        <v>2021</v>
      </c>
      <c r="C241" s="130" t="s">
        <v>1881</v>
      </c>
      <c r="D241" s="130" t="s">
        <v>1746</v>
      </c>
      <c r="E241" s="130" t="s">
        <v>1912</v>
      </c>
      <c r="F241" s="130" t="s">
        <v>1913</v>
      </c>
      <c r="G241" s="130" t="s">
        <v>1913</v>
      </c>
      <c r="H241" s="130" t="s">
        <v>1914</v>
      </c>
      <c r="I241" s="130"/>
      <c r="J241" s="130" t="s">
        <v>1915</v>
      </c>
      <c r="K241" s="130" t="s">
        <v>941</v>
      </c>
      <c r="L241" s="130" t="s">
        <v>1414</v>
      </c>
      <c r="M241" s="130" t="s">
        <v>1414</v>
      </c>
      <c r="N241" s="130" t="s">
        <v>1425</v>
      </c>
      <c r="O241" s="130" t="s">
        <v>1416</v>
      </c>
      <c r="P241" s="130" t="s">
        <v>1414</v>
      </c>
      <c r="Q241" s="131">
        <v>22109</v>
      </c>
      <c r="R241" s="131">
        <v>83</v>
      </c>
      <c r="S241" s="131">
        <v>20</v>
      </c>
      <c r="T241" s="130" t="s">
        <v>425</v>
      </c>
      <c r="U241" s="130" t="s">
        <v>1414</v>
      </c>
      <c r="V241" s="130" t="s">
        <v>1417</v>
      </c>
      <c r="W241" s="130" t="s">
        <v>425</v>
      </c>
      <c r="X241" s="130" t="s">
        <v>1414</v>
      </c>
      <c r="Y241" s="130" t="s">
        <v>1414</v>
      </c>
      <c r="Z241" s="193"/>
    </row>
    <row r="242" spans="1:26" ht="14.4">
      <c r="A242" s="126" t="s">
        <v>103</v>
      </c>
      <c r="B242" s="195">
        <v>2022</v>
      </c>
      <c r="C242" s="126" t="s">
        <v>1916</v>
      </c>
      <c r="D242" s="126" t="s">
        <v>1917</v>
      </c>
      <c r="E242" s="126" t="s">
        <v>1918</v>
      </c>
      <c r="F242" s="126" t="s">
        <v>1919</v>
      </c>
      <c r="G242" s="126" t="s">
        <v>1920</v>
      </c>
      <c r="H242" s="126" t="s">
        <v>1921</v>
      </c>
      <c r="I242" s="126" t="s">
        <v>1922</v>
      </c>
      <c r="J242" s="126"/>
      <c r="K242" s="126" t="s">
        <v>1923</v>
      </c>
      <c r="L242" s="126" t="s">
        <v>1414</v>
      </c>
      <c r="M242" s="126" t="s">
        <v>1414</v>
      </c>
      <c r="N242" s="126" t="s">
        <v>1425</v>
      </c>
      <c r="O242" s="126" t="s">
        <v>1416</v>
      </c>
      <c r="P242" s="126" t="s">
        <v>1414</v>
      </c>
      <c r="Q242" s="127">
        <v>1169</v>
      </c>
      <c r="R242" s="127">
        <v>15</v>
      </c>
      <c r="S242" s="127">
        <v>2</v>
      </c>
      <c r="T242" s="126" t="s">
        <v>425</v>
      </c>
      <c r="U242" s="126" t="s">
        <v>425</v>
      </c>
      <c r="V242" s="126" t="s">
        <v>1426</v>
      </c>
      <c r="W242" s="126" t="s">
        <v>425</v>
      </c>
      <c r="X242" s="126" t="s">
        <v>1414</v>
      </c>
      <c r="Y242" s="126" t="s">
        <v>425</v>
      </c>
      <c r="Z242" s="193"/>
    </row>
    <row r="243" spans="1:26" ht="14.4">
      <c r="A243" s="130" t="s">
        <v>103</v>
      </c>
      <c r="B243" s="196">
        <v>2022</v>
      </c>
      <c r="C243" s="130" t="s">
        <v>1924</v>
      </c>
      <c r="D243" s="130" t="s">
        <v>1925</v>
      </c>
      <c r="E243" s="130"/>
      <c r="F243" s="130"/>
      <c r="G243" s="130" t="s">
        <v>1926</v>
      </c>
      <c r="H243" s="130" t="s">
        <v>1927</v>
      </c>
      <c r="I243" s="130"/>
      <c r="J243" s="130"/>
      <c r="K243" s="130" t="s">
        <v>1928</v>
      </c>
      <c r="L243" s="130" t="s">
        <v>425</v>
      </c>
      <c r="M243" s="130" t="s">
        <v>1414</v>
      </c>
      <c r="N243" s="130" t="s">
        <v>1415</v>
      </c>
      <c r="O243" s="130" t="s">
        <v>1416</v>
      </c>
      <c r="P243" s="130" t="s">
        <v>1414</v>
      </c>
      <c r="Q243" s="131">
        <v>5124</v>
      </c>
      <c r="R243" s="131">
        <v>68</v>
      </c>
      <c r="S243" s="131">
        <v>2</v>
      </c>
      <c r="T243" s="130" t="s">
        <v>1414</v>
      </c>
      <c r="U243" s="130" t="s">
        <v>425</v>
      </c>
      <c r="V243" s="130" t="s">
        <v>1426</v>
      </c>
      <c r="W243" s="130" t="s">
        <v>425</v>
      </c>
      <c r="X243" s="130"/>
      <c r="Y243" s="130"/>
      <c r="Z243" s="193"/>
    </row>
    <row r="244" spans="1:26" ht="14.4">
      <c r="A244" s="126" t="s">
        <v>103</v>
      </c>
      <c r="B244" s="195">
        <v>2022</v>
      </c>
      <c r="C244" s="126" t="s">
        <v>1924</v>
      </c>
      <c r="D244" s="126" t="s">
        <v>1929</v>
      </c>
      <c r="E244" s="126" t="s">
        <v>1930</v>
      </c>
      <c r="F244" s="126" t="s">
        <v>1931</v>
      </c>
      <c r="G244" s="126" t="s">
        <v>1932</v>
      </c>
      <c r="H244" s="126" t="s">
        <v>1927</v>
      </c>
      <c r="I244" s="126" t="s">
        <v>1933</v>
      </c>
      <c r="J244" s="126"/>
      <c r="K244" s="126" t="s">
        <v>1934</v>
      </c>
      <c r="L244" s="126" t="s">
        <v>1414</v>
      </c>
      <c r="M244" s="126" t="s">
        <v>1414</v>
      </c>
      <c r="N244" s="126" t="s">
        <v>1415</v>
      </c>
      <c r="O244" s="126" t="s">
        <v>1416</v>
      </c>
      <c r="P244" s="126" t="s">
        <v>1414</v>
      </c>
      <c r="Q244" s="127">
        <v>2060</v>
      </c>
      <c r="R244" s="127">
        <v>27</v>
      </c>
      <c r="S244" s="127">
        <v>7</v>
      </c>
      <c r="T244" s="126" t="s">
        <v>1414</v>
      </c>
      <c r="U244" s="126" t="s">
        <v>425</v>
      </c>
      <c r="V244" s="126" t="s">
        <v>1426</v>
      </c>
      <c r="W244" s="126" t="s">
        <v>425</v>
      </c>
      <c r="X244" s="126" t="s">
        <v>425</v>
      </c>
      <c r="Y244" s="126" t="s">
        <v>425</v>
      </c>
      <c r="Z244" s="193"/>
    </row>
    <row r="245" spans="1:26" ht="14.4">
      <c r="A245" s="130" t="s">
        <v>107</v>
      </c>
      <c r="B245" s="196">
        <v>2022</v>
      </c>
      <c r="C245" s="130" t="s">
        <v>1935</v>
      </c>
      <c r="D245" s="130" t="s">
        <v>1936</v>
      </c>
      <c r="E245" s="130" t="s">
        <v>1937</v>
      </c>
      <c r="F245" s="130"/>
      <c r="G245" s="130" t="s">
        <v>1938</v>
      </c>
      <c r="H245" s="130" t="s">
        <v>1939</v>
      </c>
      <c r="I245" s="130" t="s">
        <v>1940</v>
      </c>
      <c r="J245" s="130"/>
      <c r="K245" s="130" t="s">
        <v>1941</v>
      </c>
      <c r="L245" s="130" t="s">
        <v>425</v>
      </c>
      <c r="M245" s="130" t="s">
        <v>1414</v>
      </c>
      <c r="N245" s="130" t="s">
        <v>1415</v>
      </c>
      <c r="O245" s="130" t="s">
        <v>1416</v>
      </c>
      <c r="P245" s="130" t="s">
        <v>425</v>
      </c>
      <c r="Q245" s="131">
        <v>16692</v>
      </c>
      <c r="R245" s="131">
        <v>18</v>
      </c>
      <c r="S245" s="131">
        <v>4</v>
      </c>
      <c r="T245" s="130" t="s">
        <v>1414</v>
      </c>
      <c r="U245" s="130" t="s">
        <v>425</v>
      </c>
      <c r="V245" s="130" t="s">
        <v>1426</v>
      </c>
      <c r="W245" s="130" t="s">
        <v>425</v>
      </c>
      <c r="X245" s="130"/>
      <c r="Y245" s="130"/>
      <c r="Z245" s="193"/>
    </row>
    <row r="246" spans="1:26" ht="14.4">
      <c r="A246" s="126" t="s">
        <v>107</v>
      </c>
      <c r="B246" s="195">
        <v>2022</v>
      </c>
      <c r="C246" s="126" t="s">
        <v>1942</v>
      </c>
      <c r="D246" s="126" t="s">
        <v>1943</v>
      </c>
      <c r="E246" s="126" t="s">
        <v>1944</v>
      </c>
      <c r="F246" s="126"/>
      <c r="G246" s="126" t="s">
        <v>1945</v>
      </c>
      <c r="H246" s="126" t="s">
        <v>1946</v>
      </c>
      <c r="I246" s="126" t="s">
        <v>1947</v>
      </c>
      <c r="J246" s="126"/>
      <c r="K246" s="126" t="s">
        <v>1948</v>
      </c>
      <c r="L246" s="126" t="s">
        <v>425</v>
      </c>
      <c r="M246" s="126" t="s">
        <v>1414</v>
      </c>
      <c r="N246" s="126" t="s">
        <v>1425</v>
      </c>
      <c r="O246" s="126" t="s">
        <v>1416</v>
      </c>
      <c r="P246" s="126" t="s">
        <v>1414</v>
      </c>
      <c r="Q246" s="127">
        <v>19661</v>
      </c>
      <c r="R246" s="127">
        <v>21</v>
      </c>
      <c r="S246" s="127">
        <v>2</v>
      </c>
      <c r="T246" s="126" t="s">
        <v>425</v>
      </c>
      <c r="U246" s="126" t="s">
        <v>425</v>
      </c>
      <c r="V246" s="126" t="s">
        <v>1426</v>
      </c>
      <c r="W246" s="126" t="s">
        <v>425</v>
      </c>
      <c r="X246" s="126"/>
      <c r="Y246" s="126"/>
      <c r="Z246" s="193"/>
    </row>
    <row r="247" spans="1:26" ht="14.4">
      <c r="A247" s="130" t="s">
        <v>2</v>
      </c>
      <c r="B247" s="131">
        <v>2021</v>
      </c>
      <c r="C247" s="130" t="s">
        <v>1949</v>
      </c>
      <c r="D247" s="130" t="s">
        <v>1746</v>
      </c>
      <c r="E247" s="130" t="s">
        <v>1950</v>
      </c>
      <c r="F247" s="130" t="s">
        <v>1951</v>
      </c>
      <c r="G247" s="130" t="s">
        <v>1952</v>
      </c>
      <c r="H247" s="130" t="s">
        <v>1953</v>
      </c>
      <c r="I247" s="130" t="s">
        <v>1954</v>
      </c>
      <c r="J247" s="130"/>
      <c r="K247" s="130" t="s">
        <v>1955</v>
      </c>
      <c r="L247" s="130" t="s">
        <v>1414</v>
      </c>
      <c r="M247" s="130" t="s">
        <v>1414</v>
      </c>
      <c r="N247" s="130" t="s">
        <v>1425</v>
      </c>
      <c r="O247" s="130" t="s">
        <v>1416</v>
      </c>
      <c r="P247" s="130" t="s">
        <v>1414</v>
      </c>
      <c r="Q247" s="131">
        <v>30471</v>
      </c>
      <c r="R247" s="131">
        <v>17.600000381469702</v>
      </c>
      <c r="S247" s="131">
        <v>22</v>
      </c>
      <c r="T247" s="130" t="s">
        <v>1414</v>
      </c>
      <c r="U247" s="130" t="s">
        <v>425</v>
      </c>
      <c r="V247" s="130" t="s">
        <v>1663</v>
      </c>
      <c r="W247" s="130" t="s">
        <v>425</v>
      </c>
      <c r="X247" s="130" t="s">
        <v>1414</v>
      </c>
      <c r="Y247" s="130" t="s">
        <v>425</v>
      </c>
      <c r="Z247" s="193"/>
    </row>
    <row r="248" spans="1:26" ht="14.4">
      <c r="A248" s="126" t="s">
        <v>2</v>
      </c>
      <c r="B248" s="195">
        <v>2022</v>
      </c>
      <c r="C248" s="126" t="s">
        <v>1956</v>
      </c>
      <c r="D248" s="126" t="s">
        <v>1861</v>
      </c>
      <c r="E248" s="126" t="s">
        <v>1957</v>
      </c>
      <c r="F248" s="126" t="s">
        <v>1958</v>
      </c>
      <c r="G248" s="126" t="s">
        <v>1959</v>
      </c>
      <c r="H248" s="126" t="s">
        <v>1960</v>
      </c>
      <c r="I248" s="126"/>
      <c r="J248" s="126"/>
      <c r="K248" s="126" t="s">
        <v>1961</v>
      </c>
      <c r="L248" s="126" t="s">
        <v>1414</v>
      </c>
      <c r="M248" s="126" t="s">
        <v>1414</v>
      </c>
      <c r="N248" s="126" t="s">
        <v>1425</v>
      </c>
      <c r="O248" s="126" t="s">
        <v>1416</v>
      </c>
      <c r="P248" s="126" t="s">
        <v>1414</v>
      </c>
      <c r="Q248" s="127">
        <v>126456</v>
      </c>
      <c r="R248" s="127">
        <v>73</v>
      </c>
      <c r="S248" s="127">
        <v>70</v>
      </c>
      <c r="T248" s="126" t="s">
        <v>1414</v>
      </c>
      <c r="U248" s="126" t="s">
        <v>425</v>
      </c>
      <c r="V248" s="126" t="s">
        <v>1663</v>
      </c>
      <c r="W248" s="126" t="s">
        <v>1414</v>
      </c>
      <c r="X248" s="126" t="s">
        <v>1414</v>
      </c>
      <c r="Y248" s="126" t="s">
        <v>425</v>
      </c>
      <c r="Z248" s="193"/>
    </row>
    <row r="249" spans="1:26" ht="14.4">
      <c r="A249" s="130" t="s">
        <v>2</v>
      </c>
      <c r="B249" s="196">
        <v>2022</v>
      </c>
      <c r="C249" s="130" t="s">
        <v>1962</v>
      </c>
      <c r="D249" s="130" t="s">
        <v>1963</v>
      </c>
      <c r="E249" s="130" t="s">
        <v>1964</v>
      </c>
      <c r="F249" s="130" t="s">
        <v>1965</v>
      </c>
      <c r="G249" s="130" t="s">
        <v>1966</v>
      </c>
      <c r="H249" s="130" t="s">
        <v>1967</v>
      </c>
      <c r="I249" s="130" t="s">
        <v>1968</v>
      </c>
      <c r="J249" s="130"/>
      <c r="K249" s="130" t="s">
        <v>1969</v>
      </c>
      <c r="L249" s="130" t="s">
        <v>1414</v>
      </c>
      <c r="M249" s="130" t="s">
        <v>1414</v>
      </c>
      <c r="N249" s="130" t="s">
        <v>1415</v>
      </c>
      <c r="O249" s="130" t="s">
        <v>1416</v>
      </c>
      <c r="P249" s="130" t="s">
        <v>1414</v>
      </c>
      <c r="Q249" s="131">
        <v>22549</v>
      </c>
      <c r="R249" s="131">
        <v>12.8999996185303</v>
      </c>
      <c r="S249" s="131">
        <v>26</v>
      </c>
      <c r="T249" s="130" t="s">
        <v>1414</v>
      </c>
      <c r="U249" s="130" t="s">
        <v>425</v>
      </c>
      <c r="V249" s="130" t="s">
        <v>1663</v>
      </c>
      <c r="W249" s="130" t="s">
        <v>425</v>
      </c>
      <c r="X249" s="130" t="s">
        <v>425</v>
      </c>
      <c r="Y249" s="130" t="s">
        <v>1414</v>
      </c>
      <c r="Z249" s="193"/>
    </row>
    <row r="250" spans="1:26" ht="14.4">
      <c r="A250" s="126" t="s">
        <v>282</v>
      </c>
      <c r="B250" s="195">
        <v>2022</v>
      </c>
      <c r="C250" s="126" t="s">
        <v>1970</v>
      </c>
      <c r="D250" s="126" t="s">
        <v>1971</v>
      </c>
      <c r="E250" s="126" t="s">
        <v>1972</v>
      </c>
      <c r="F250" s="126" t="s">
        <v>1973</v>
      </c>
      <c r="G250" s="126" t="s">
        <v>1974</v>
      </c>
      <c r="H250" s="126" t="s">
        <v>828</v>
      </c>
      <c r="I250" s="126"/>
      <c r="J250" s="126"/>
      <c r="K250" s="126" t="s">
        <v>1975</v>
      </c>
      <c r="L250" s="126" t="s">
        <v>1414</v>
      </c>
      <c r="M250" s="126" t="s">
        <v>1414</v>
      </c>
      <c r="N250" s="126" t="s">
        <v>1425</v>
      </c>
      <c r="O250" s="126" t="s">
        <v>1506</v>
      </c>
      <c r="P250" s="126" t="s">
        <v>1414</v>
      </c>
      <c r="Q250" s="127">
        <v>62500</v>
      </c>
      <c r="R250" s="127">
        <v>24</v>
      </c>
      <c r="S250" s="127">
        <v>7</v>
      </c>
      <c r="T250" s="126" t="s">
        <v>1414</v>
      </c>
      <c r="U250" s="126" t="s">
        <v>425</v>
      </c>
      <c r="V250" s="126" t="s">
        <v>1477</v>
      </c>
      <c r="W250" s="126" t="s">
        <v>425</v>
      </c>
      <c r="X250" s="126" t="s">
        <v>425</v>
      </c>
      <c r="Y250" s="126" t="s">
        <v>425</v>
      </c>
      <c r="Z250" s="193"/>
    </row>
    <row r="251" spans="1:26" ht="14.4">
      <c r="A251" s="130" t="s">
        <v>301</v>
      </c>
      <c r="B251" s="196">
        <v>2022</v>
      </c>
      <c r="C251" s="130" t="s">
        <v>1976</v>
      </c>
      <c r="D251" s="130" t="s">
        <v>1861</v>
      </c>
      <c r="E251" s="130" t="s">
        <v>1977</v>
      </c>
      <c r="F251" s="130" t="s">
        <v>1978</v>
      </c>
      <c r="G251" s="130" t="s">
        <v>1979</v>
      </c>
      <c r="H251" s="130" t="s">
        <v>1980</v>
      </c>
      <c r="I251" s="130"/>
      <c r="J251" s="130"/>
      <c r="K251" s="130" t="s">
        <v>1981</v>
      </c>
      <c r="L251" s="130" t="s">
        <v>1414</v>
      </c>
      <c r="M251" s="130" t="s">
        <v>1414</v>
      </c>
      <c r="N251" s="130" t="s">
        <v>1425</v>
      </c>
      <c r="O251" s="130" t="s">
        <v>1416</v>
      </c>
      <c r="P251" s="130" t="s">
        <v>1414</v>
      </c>
      <c r="Q251" s="131">
        <v>51816</v>
      </c>
      <c r="R251" s="131">
        <v>47</v>
      </c>
      <c r="S251" s="131">
        <v>7</v>
      </c>
      <c r="T251" s="130" t="s">
        <v>1414</v>
      </c>
      <c r="U251" s="130" t="s">
        <v>425</v>
      </c>
      <c r="V251" s="130" t="s">
        <v>1477</v>
      </c>
      <c r="W251" s="130" t="s">
        <v>425</v>
      </c>
      <c r="X251" s="130" t="s">
        <v>425</v>
      </c>
      <c r="Y251" s="130" t="s">
        <v>425</v>
      </c>
      <c r="Z251" s="193"/>
    </row>
    <row r="252" spans="1:26" ht="14.4">
      <c r="A252" s="126" t="s">
        <v>127</v>
      </c>
      <c r="B252" s="195">
        <v>2022</v>
      </c>
      <c r="C252" s="126" t="s">
        <v>1982</v>
      </c>
      <c r="D252" s="126" t="s">
        <v>1861</v>
      </c>
      <c r="E252" s="126" t="s">
        <v>1983</v>
      </c>
      <c r="F252" s="126"/>
      <c r="G252" s="126" t="s">
        <v>1984</v>
      </c>
      <c r="H252" s="126" t="s">
        <v>1985</v>
      </c>
      <c r="I252" s="126"/>
      <c r="J252" s="126"/>
      <c r="K252" s="126" t="s">
        <v>1986</v>
      </c>
      <c r="L252" s="126" t="s">
        <v>425</v>
      </c>
      <c r="M252" s="126" t="s">
        <v>1414</v>
      </c>
      <c r="N252" s="126" t="s">
        <v>1425</v>
      </c>
      <c r="O252" s="126" t="s">
        <v>1506</v>
      </c>
      <c r="P252" s="126" t="s">
        <v>1414</v>
      </c>
      <c r="Q252" s="127">
        <v>1508</v>
      </c>
      <c r="R252" s="127">
        <v>100</v>
      </c>
      <c r="S252" s="127">
        <v>137</v>
      </c>
      <c r="T252" s="126" t="s">
        <v>1414</v>
      </c>
      <c r="U252" s="126" t="s">
        <v>1987</v>
      </c>
      <c r="V252" s="126" t="s">
        <v>1663</v>
      </c>
      <c r="W252" s="126" t="s">
        <v>425</v>
      </c>
      <c r="X252" s="126"/>
      <c r="Y252" s="126"/>
      <c r="Z252" s="193"/>
    </row>
    <row r="253" spans="1:26" ht="14.4">
      <c r="A253" s="130" t="s">
        <v>289</v>
      </c>
      <c r="B253" s="131">
        <v>2021</v>
      </c>
      <c r="C253" s="130" t="s">
        <v>1988</v>
      </c>
      <c r="D253" s="130" t="s">
        <v>1746</v>
      </c>
      <c r="E253" s="130" t="s">
        <v>1989</v>
      </c>
      <c r="F253" s="130" t="s">
        <v>1990</v>
      </c>
      <c r="G253" s="130" t="s">
        <v>1991</v>
      </c>
      <c r="H253" s="130" t="s">
        <v>1992</v>
      </c>
      <c r="I253" s="130" t="s">
        <v>1993</v>
      </c>
      <c r="J253" s="130" t="s">
        <v>1994</v>
      </c>
      <c r="K253" s="130" t="s">
        <v>1995</v>
      </c>
      <c r="L253" s="130" t="s">
        <v>1414</v>
      </c>
      <c r="M253" s="130" t="s">
        <v>1414</v>
      </c>
      <c r="N253" s="130" t="s">
        <v>1417</v>
      </c>
      <c r="O253" s="130" t="s">
        <v>1506</v>
      </c>
      <c r="P253" s="130" t="s">
        <v>1414</v>
      </c>
      <c r="Q253" s="131">
        <v>761100</v>
      </c>
      <c r="R253" s="131">
        <v>52</v>
      </c>
      <c r="S253" s="131">
        <v>149</v>
      </c>
      <c r="T253" s="130" t="s">
        <v>1414</v>
      </c>
      <c r="U253" s="130" t="s">
        <v>1414</v>
      </c>
      <c r="V253" s="130" t="s">
        <v>1492</v>
      </c>
      <c r="W253" s="130" t="s">
        <v>425</v>
      </c>
      <c r="X253" s="130" t="s">
        <v>1414</v>
      </c>
      <c r="Y253" s="130" t="s">
        <v>1414</v>
      </c>
      <c r="Z253" s="193"/>
    </row>
    <row r="254" spans="1:26" ht="14.4">
      <c r="A254" s="126" t="s">
        <v>289</v>
      </c>
      <c r="B254" s="195">
        <v>2022</v>
      </c>
      <c r="C254" s="126" t="s">
        <v>1996</v>
      </c>
      <c r="D254" s="126" t="s">
        <v>1854</v>
      </c>
      <c r="E254" s="126" t="s">
        <v>1997</v>
      </c>
      <c r="F254" s="126" t="s">
        <v>1998</v>
      </c>
      <c r="G254" s="126" t="s">
        <v>1999</v>
      </c>
      <c r="H254" s="126" t="s">
        <v>2000</v>
      </c>
      <c r="I254" s="126" t="s">
        <v>2001</v>
      </c>
      <c r="J254" s="126" t="s">
        <v>2002</v>
      </c>
      <c r="K254" s="126" t="s">
        <v>2003</v>
      </c>
      <c r="L254" s="126" t="s">
        <v>1414</v>
      </c>
      <c r="M254" s="126" t="s">
        <v>1414</v>
      </c>
      <c r="N254" s="126" t="s">
        <v>1417</v>
      </c>
      <c r="O254" s="126" t="s">
        <v>1506</v>
      </c>
      <c r="P254" s="126" t="s">
        <v>1414</v>
      </c>
      <c r="Q254" s="127">
        <v>213000</v>
      </c>
      <c r="R254" s="127">
        <v>14</v>
      </c>
      <c r="S254" s="127">
        <v>61</v>
      </c>
      <c r="T254" s="126" t="s">
        <v>1414</v>
      </c>
      <c r="U254" s="126" t="s">
        <v>1414</v>
      </c>
      <c r="V254" s="126" t="s">
        <v>1492</v>
      </c>
      <c r="W254" s="126" t="s">
        <v>425</v>
      </c>
      <c r="X254" s="126" t="s">
        <v>1414</v>
      </c>
      <c r="Y254" s="126" t="s">
        <v>1414</v>
      </c>
      <c r="Z254" s="193"/>
    </row>
    <row r="255" spans="1:26" ht="14.4">
      <c r="A255" s="130" t="s">
        <v>289</v>
      </c>
      <c r="B255" s="196">
        <v>2022</v>
      </c>
      <c r="C255" s="130" t="s">
        <v>2004</v>
      </c>
      <c r="D255" s="130" t="s">
        <v>1917</v>
      </c>
      <c r="E255" s="130" t="s">
        <v>2005</v>
      </c>
      <c r="F255" s="130" t="s">
        <v>2006</v>
      </c>
      <c r="G255" s="130" t="s">
        <v>2007</v>
      </c>
      <c r="H255" s="130" t="s">
        <v>2008</v>
      </c>
      <c r="I255" s="130"/>
      <c r="J255" s="130" t="s">
        <v>2009</v>
      </c>
      <c r="K255" s="130" t="s">
        <v>2010</v>
      </c>
      <c r="L255" s="130" t="s">
        <v>1414</v>
      </c>
      <c r="M255" s="130" t="s">
        <v>1414</v>
      </c>
      <c r="N255" s="130" t="s">
        <v>1417</v>
      </c>
      <c r="O255" s="130" t="s">
        <v>1506</v>
      </c>
      <c r="P255" s="130" t="s">
        <v>1414</v>
      </c>
      <c r="Q255" s="131">
        <v>252000</v>
      </c>
      <c r="R255" s="131">
        <v>17</v>
      </c>
      <c r="S255" s="131">
        <v>60</v>
      </c>
      <c r="T255" s="130" t="s">
        <v>1414</v>
      </c>
      <c r="U255" s="130" t="s">
        <v>1414</v>
      </c>
      <c r="V255" s="130" t="s">
        <v>1492</v>
      </c>
      <c r="W255" s="130" t="s">
        <v>425</v>
      </c>
      <c r="X255" s="130" t="s">
        <v>1414</v>
      </c>
      <c r="Y255" s="130" t="s">
        <v>1414</v>
      </c>
      <c r="Z255" s="193"/>
    </row>
    <row r="256" spans="1:26" ht="14.4">
      <c r="A256" s="126" t="s">
        <v>289</v>
      </c>
      <c r="B256" s="195">
        <v>2022</v>
      </c>
      <c r="C256" s="126" t="s">
        <v>2011</v>
      </c>
      <c r="D256" s="126" t="s">
        <v>1861</v>
      </c>
      <c r="E256" s="126" t="s">
        <v>2012</v>
      </c>
      <c r="F256" s="126"/>
      <c r="G256" s="126" t="s">
        <v>2007</v>
      </c>
      <c r="H256" s="126" t="s">
        <v>2013</v>
      </c>
      <c r="I256" s="126"/>
      <c r="J256" s="126" t="s">
        <v>2014</v>
      </c>
      <c r="K256" s="126" t="s">
        <v>2015</v>
      </c>
      <c r="L256" s="126" t="s">
        <v>425</v>
      </c>
      <c r="M256" s="126" t="s">
        <v>1414</v>
      </c>
      <c r="N256" s="126" t="s">
        <v>1417</v>
      </c>
      <c r="O256" s="126" t="s">
        <v>1506</v>
      </c>
      <c r="P256" s="126" t="s">
        <v>1414</v>
      </c>
      <c r="Q256" s="127">
        <v>890100</v>
      </c>
      <c r="R256" s="127">
        <v>60</v>
      </c>
      <c r="S256" s="127">
        <v>250</v>
      </c>
      <c r="T256" s="126" t="s">
        <v>1414</v>
      </c>
      <c r="U256" s="126" t="s">
        <v>1414</v>
      </c>
      <c r="V256" s="126" t="s">
        <v>1492</v>
      </c>
      <c r="W256" s="126" t="s">
        <v>425</v>
      </c>
      <c r="X256" s="126"/>
      <c r="Y256" s="126"/>
      <c r="Z256" s="193"/>
    </row>
    <row r="257" spans="1:26" ht="14.4">
      <c r="A257" s="130" t="s">
        <v>18</v>
      </c>
      <c r="B257" s="196">
        <v>2022</v>
      </c>
      <c r="C257" s="130" t="s">
        <v>2016</v>
      </c>
      <c r="D257" s="130" t="s">
        <v>1861</v>
      </c>
      <c r="E257" s="130" t="s">
        <v>2017</v>
      </c>
      <c r="F257" s="130"/>
      <c r="G257" s="130" t="s">
        <v>2018</v>
      </c>
      <c r="H257" s="130" t="s">
        <v>2019</v>
      </c>
      <c r="I257" s="130" t="s">
        <v>2020</v>
      </c>
      <c r="J257" s="130" t="s">
        <v>2021</v>
      </c>
      <c r="K257" s="130" t="s">
        <v>2022</v>
      </c>
      <c r="L257" s="130" t="s">
        <v>425</v>
      </c>
      <c r="M257" s="130" t="s">
        <v>1414</v>
      </c>
      <c r="N257" s="130" t="s">
        <v>1417</v>
      </c>
      <c r="O257" s="130" t="s">
        <v>1416</v>
      </c>
      <c r="P257" s="130" t="s">
        <v>1414</v>
      </c>
      <c r="Q257" s="131">
        <v>180946</v>
      </c>
      <c r="R257" s="131">
        <v>54</v>
      </c>
      <c r="S257" s="131">
        <v>170</v>
      </c>
      <c r="T257" s="130" t="s">
        <v>1414</v>
      </c>
      <c r="U257" s="130" t="s">
        <v>1414</v>
      </c>
      <c r="V257" s="130" t="s">
        <v>1417</v>
      </c>
      <c r="W257" s="130" t="s">
        <v>425</v>
      </c>
      <c r="X257" s="130"/>
      <c r="Y257" s="130"/>
      <c r="Z257" s="193"/>
    </row>
    <row r="258" spans="1:26" ht="14.4">
      <c r="A258" s="126" t="s">
        <v>18</v>
      </c>
      <c r="B258" s="195">
        <v>2022</v>
      </c>
      <c r="C258" s="126" t="s">
        <v>2023</v>
      </c>
      <c r="D258" s="126" t="s">
        <v>2024</v>
      </c>
      <c r="E258" s="126" t="s">
        <v>2025</v>
      </c>
      <c r="F258" s="126" t="s">
        <v>2026</v>
      </c>
      <c r="G258" s="126" t="s">
        <v>2027</v>
      </c>
      <c r="H258" s="126" t="s">
        <v>2028</v>
      </c>
      <c r="I258" s="126" t="s">
        <v>2029</v>
      </c>
      <c r="J258" s="126"/>
      <c r="K258" s="126" t="s">
        <v>2030</v>
      </c>
      <c r="L258" s="126" t="s">
        <v>425</v>
      </c>
      <c r="M258" s="126" t="s">
        <v>1414</v>
      </c>
      <c r="N258" s="126" t="s">
        <v>1415</v>
      </c>
      <c r="O258" s="126" t="s">
        <v>1416</v>
      </c>
      <c r="P258" s="126" t="s">
        <v>1414</v>
      </c>
      <c r="Q258" s="127">
        <v>27405</v>
      </c>
      <c r="R258" s="127">
        <v>8</v>
      </c>
      <c r="S258" s="127">
        <v>2</v>
      </c>
      <c r="T258" s="126" t="s">
        <v>1414</v>
      </c>
      <c r="U258" s="126" t="s">
        <v>425</v>
      </c>
      <c r="V258" s="126" t="s">
        <v>1426</v>
      </c>
      <c r="W258" s="126" t="s">
        <v>425</v>
      </c>
      <c r="X258" s="126"/>
      <c r="Y258" s="126" t="s">
        <v>425</v>
      </c>
      <c r="Z258" s="193"/>
    </row>
    <row r="259" spans="1:26" ht="14.4">
      <c r="A259" s="130" t="s">
        <v>131</v>
      </c>
      <c r="B259" s="196">
        <v>2022</v>
      </c>
      <c r="C259" s="130" t="s">
        <v>1976</v>
      </c>
      <c r="D259" s="130" t="s">
        <v>1963</v>
      </c>
      <c r="E259" s="130" t="s">
        <v>2031</v>
      </c>
      <c r="F259" s="130" t="s">
        <v>2032</v>
      </c>
      <c r="G259" s="130" t="s">
        <v>2033</v>
      </c>
      <c r="H259" s="130" t="s">
        <v>2034</v>
      </c>
      <c r="I259" s="130"/>
      <c r="J259" s="130"/>
      <c r="K259" s="130" t="s">
        <v>2035</v>
      </c>
      <c r="L259" s="130" t="s">
        <v>1414</v>
      </c>
      <c r="M259" s="130" t="s">
        <v>1414</v>
      </c>
      <c r="N259" s="130" t="s">
        <v>1425</v>
      </c>
      <c r="O259" s="130" t="s">
        <v>1416</v>
      </c>
      <c r="P259" s="130" t="s">
        <v>1414</v>
      </c>
      <c r="Q259" s="131">
        <v>14244</v>
      </c>
      <c r="R259" s="131">
        <v>70</v>
      </c>
      <c r="S259" s="131">
        <v>6</v>
      </c>
      <c r="T259" s="130" t="s">
        <v>1414</v>
      </c>
      <c r="U259" s="130" t="s">
        <v>425</v>
      </c>
      <c r="V259" s="130" t="s">
        <v>1417</v>
      </c>
      <c r="W259" s="130" t="s">
        <v>425</v>
      </c>
      <c r="X259" s="130" t="s">
        <v>1414</v>
      </c>
      <c r="Y259" s="130" t="s">
        <v>1414</v>
      </c>
      <c r="Z259" s="193"/>
    </row>
    <row r="260" spans="1:26" ht="14.4">
      <c r="A260" s="126" t="s">
        <v>164</v>
      </c>
      <c r="B260" s="127">
        <v>2021</v>
      </c>
      <c r="C260" s="126" t="s">
        <v>2036</v>
      </c>
      <c r="D260" s="126" t="s">
        <v>1746</v>
      </c>
      <c r="E260" s="126" t="s">
        <v>2037</v>
      </c>
      <c r="F260" s="126" t="s">
        <v>1528</v>
      </c>
      <c r="G260" s="126" t="s">
        <v>2038</v>
      </c>
      <c r="H260" s="126" t="s">
        <v>2039</v>
      </c>
      <c r="I260" s="126"/>
      <c r="J260" s="126"/>
      <c r="K260" s="126" t="s">
        <v>2040</v>
      </c>
      <c r="L260" s="126" t="s">
        <v>1414</v>
      </c>
      <c r="M260" s="126" t="s">
        <v>1414</v>
      </c>
      <c r="N260" s="126" t="s">
        <v>1425</v>
      </c>
      <c r="O260" s="126" t="s">
        <v>1416</v>
      </c>
      <c r="P260" s="126" t="s">
        <v>1414</v>
      </c>
      <c r="Q260" s="127">
        <v>10476</v>
      </c>
      <c r="R260" s="127">
        <v>9.5</v>
      </c>
      <c r="S260" s="127">
        <v>7</v>
      </c>
      <c r="T260" s="126" t="s">
        <v>425</v>
      </c>
      <c r="U260" s="126" t="s">
        <v>425</v>
      </c>
      <c r="V260" s="126" t="s">
        <v>1426</v>
      </c>
      <c r="W260" s="126" t="s">
        <v>425</v>
      </c>
      <c r="X260" s="126" t="s">
        <v>425</v>
      </c>
      <c r="Y260" s="126" t="s">
        <v>1414</v>
      </c>
      <c r="Z260" s="193"/>
    </row>
    <row r="261" spans="1:26" ht="14.4">
      <c r="A261" s="130" t="s">
        <v>164</v>
      </c>
      <c r="B261" s="196">
        <v>2022</v>
      </c>
      <c r="C261" s="130" t="s">
        <v>2041</v>
      </c>
      <c r="D261" s="130" t="s">
        <v>1861</v>
      </c>
      <c r="E261" s="130"/>
      <c r="F261" s="130"/>
      <c r="G261" s="130" t="s">
        <v>2042</v>
      </c>
      <c r="H261" s="130" t="s">
        <v>2043</v>
      </c>
      <c r="I261" s="130"/>
      <c r="J261" s="130" t="s">
        <v>2044</v>
      </c>
      <c r="K261" s="130" t="s">
        <v>2045</v>
      </c>
      <c r="L261" s="130" t="s">
        <v>425</v>
      </c>
      <c r="M261" s="130" t="s">
        <v>1414</v>
      </c>
      <c r="N261" s="130" t="s">
        <v>1425</v>
      </c>
      <c r="O261" s="130" t="s">
        <v>1416</v>
      </c>
      <c r="P261" s="130" t="s">
        <v>1414</v>
      </c>
      <c r="Q261" s="131">
        <v>19385</v>
      </c>
      <c r="R261" s="131">
        <v>19</v>
      </c>
      <c r="S261" s="131">
        <v>11</v>
      </c>
      <c r="T261" s="130" t="s">
        <v>425</v>
      </c>
      <c r="U261" s="130" t="s">
        <v>1414</v>
      </c>
      <c r="V261" s="130" t="s">
        <v>1663</v>
      </c>
      <c r="W261" s="130" t="s">
        <v>425</v>
      </c>
      <c r="X261" s="130"/>
      <c r="Y261" s="130"/>
      <c r="Z261" s="193"/>
    </row>
    <row r="262" spans="1:26" ht="14.4">
      <c r="A262" s="126" t="s">
        <v>134</v>
      </c>
      <c r="B262" s="195">
        <v>2022</v>
      </c>
      <c r="C262" s="126" t="s">
        <v>2046</v>
      </c>
      <c r="D262" s="126" t="s">
        <v>2047</v>
      </c>
      <c r="E262" s="126"/>
      <c r="F262" s="126"/>
      <c r="G262" s="126" t="s">
        <v>2048</v>
      </c>
      <c r="H262" s="126" t="s">
        <v>1540</v>
      </c>
      <c r="I262" s="126"/>
      <c r="J262" s="126"/>
      <c r="K262" s="126" t="s">
        <v>2049</v>
      </c>
      <c r="L262" s="126" t="s">
        <v>425</v>
      </c>
      <c r="M262" s="126" t="s">
        <v>425</v>
      </c>
      <c r="N262" s="126" t="s">
        <v>1415</v>
      </c>
      <c r="O262" s="126" t="s">
        <v>1416</v>
      </c>
      <c r="P262" s="126" t="s">
        <v>1414</v>
      </c>
      <c r="Q262" s="127">
        <v>10902</v>
      </c>
      <c r="R262" s="127">
        <v>76</v>
      </c>
      <c r="S262" s="127">
        <v>14</v>
      </c>
      <c r="T262" s="126" t="s">
        <v>1414</v>
      </c>
      <c r="U262" s="126" t="s">
        <v>425</v>
      </c>
      <c r="V262" s="126" t="s">
        <v>1426</v>
      </c>
      <c r="W262" s="126" t="s">
        <v>425</v>
      </c>
      <c r="X262" s="126"/>
      <c r="Y262" s="126"/>
      <c r="Z262" s="193"/>
    </row>
    <row r="263" spans="1:26" ht="14.4">
      <c r="A263" s="130" t="s">
        <v>4</v>
      </c>
      <c r="B263" s="196">
        <v>2022</v>
      </c>
      <c r="C263" s="130" t="s">
        <v>2050</v>
      </c>
      <c r="D263" s="130" t="s">
        <v>1861</v>
      </c>
      <c r="E263" s="130" t="s">
        <v>2051</v>
      </c>
      <c r="F263" s="130"/>
      <c r="G263" s="130" t="s">
        <v>2052</v>
      </c>
      <c r="H263" s="130" t="s">
        <v>1766</v>
      </c>
      <c r="I263" s="130" t="s">
        <v>2053</v>
      </c>
      <c r="J263" s="130"/>
      <c r="K263" s="130" t="s">
        <v>2054</v>
      </c>
      <c r="L263" s="130" t="s">
        <v>425</v>
      </c>
      <c r="M263" s="130" t="s">
        <v>1414</v>
      </c>
      <c r="N263" s="130" t="s">
        <v>1425</v>
      </c>
      <c r="O263" s="130" t="s">
        <v>1416</v>
      </c>
      <c r="P263" s="130" t="s">
        <v>1414</v>
      </c>
      <c r="Q263" s="131">
        <v>57034</v>
      </c>
      <c r="R263" s="131">
        <v>34.599998474121101</v>
      </c>
      <c r="S263" s="131">
        <v>8</v>
      </c>
      <c r="T263" s="130" t="s">
        <v>425</v>
      </c>
      <c r="U263" s="130" t="s">
        <v>425</v>
      </c>
      <c r="V263" s="130" t="s">
        <v>1417</v>
      </c>
      <c r="W263" s="130" t="s">
        <v>425</v>
      </c>
      <c r="X263" s="130"/>
      <c r="Y263" s="130"/>
      <c r="Z263" s="193"/>
    </row>
    <row r="264" spans="1:26" ht="14.4">
      <c r="A264" s="126" t="s">
        <v>135</v>
      </c>
      <c r="B264" s="195">
        <v>2022</v>
      </c>
      <c r="C264" s="126" t="s">
        <v>2055</v>
      </c>
      <c r="D264" s="126" t="s">
        <v>1861</v>
      </c>
      <c r="E264" s="126" t="s">
        <v>2056</v>
      </c>
      <c r="F264" s="126" t="s">
        <v>2057</v>
      </c>
      <c r="G264" s="126" t="s">
        <v>2058</v>
      </c>
      <c r="H264" s="126" t="s">
        <v>2059</v>
      </c>
      <c r="I264" s="126"/>
      <c r="J264" s="126"/>
      <c r="K264" s="126" t="s">
        <v>2060</v>
      </c>
      <c r="L264" s="126" t="s">
        <v>1414</v>
      </c>
      <c r="M264" s="126" t="s">
        <v>1414</v>
      </c>
      <c r="N264" s="126" t="s">
        <v>1425</v>
      </c>
      <c r="O264" s="126" t="s">
        <v>1506</v>
      </c>
      <c r="P264" s="126" t="s">
        <v>1414</v>
      </c>
      <c r="Q264" s="127">
        <v>5279</v>
      </c>
      <c r="R264" s="127">
        <v>12.300000190734901</v>
      </c>
      <c r="S264" s="127">
        <v>13</v>
      </c>
      <c r="T264" s="126" t="s">
        <v>425</v>
      </c>
      <c r="U264" s="126" t="s">
        <v>425</v>
      </c>
      <c r="V264" s="126" t="s">
        <v>1417</v>
      </c>
      <c r="W264" s="126" t="s">
        <v>425</v>
      </c>
      <c r="X264" s="126" t="s">
        <v>425</v>
      </c>
      <c r="Y264" s="126" t="s">
        <v>425</v>
      </c>
      <c r="Z264" s="193"/>
    </row>
    <row r="265" spans="1:26" ht="14.4">
      <c r="A265" s="130" t="s">
        <v>138</v>
      </c>
      <c r="B265" s="131">
        <v>2021</v>
      </c>
      <c r="C265" s="130" t="s">
        <v>2061</v>
      </c>
      <c r="D265" s="130" t="s">
        <v>1746</v>
      </c>
      <c r="E265" s="130" t="s">
        <v>2062</v>
      </c>
      <c r="F265" s="130" t="s">
        <v>2063</v>
      </c>
      <c r="G265" s="130" t="s">
        <v>2064</v>
      </c>
      <c r="H265" s="130" t="s">
        <v>2065</v>
      </c>
      <c r="I265" s="130"/>
      <c r="J265" s="130"/>
      <c r="K265" s="130" t="s">
        <v>2066</v>
      </c>
      <c r="L265" s="130" t="s">
        <v>1414</v>
      </c>
      <c r="M265" s="130" t="s">
        <v>1414</v>
      </c>
      <c r="N265" s="130" t="s">
        <v>1425</v>
      </c>
      <c r="O265" s="130" t="s">
        <v>1416</v>
      </c>
      <c r="P265" s="130" t="s">
        <v>1414</v>
      </c>
      <c r="Q265" s="131">
        <v>15488</v>
      </c>
      <c r="R265" s="131">
        <v>27</v>
      </c>
      <c r="S265" s="131">
        <v>10</v>
      </c>
      <c r="T265" s="130" t="s">
        <v>1414</v>
      </c>
      <c r="U265" s="130" t="s">
        <v>425</v>
      </c>
      <c r="V265" s="130" t="s">
        <v>1492</v>
      </c>
      <c r="W265" s="130" t="s">
        <v>425</v>
      </c>
      <c r="X265" s="130" t="s">
        <v>1414</v>
      </c>
      <c r="Y265" s="130" t="s">
        <v>1414</v>
      </c>
      <c r="Z265" s="193"/>
    </row>
    <row r="266" spans="1:26" ht="14.4">
      <c r="A266" s="126" t="s">
        <v>140</v>
      </c>
      <c r="B266" s="195">
        <v>2022</v>
      </c>
      <c r="C266" s="126" t="s">
        <v>2067</v>
      </c>
      <c r="D266" s="126" t="s">
        <v>2047</v>
      </c>
      <c r="E266" s="126"/>
      <c r="F266" s="126"/>
      <c r="G266" s="126" t="s">
        <v>2068</v>
      </c>
      <c r="H266" s="126" t="s">
        <v>2069</v>
      </c>
      <c r="I266" s="126" t="s">
        <v>2070</v>
      </c>
      <c r="J266" s="126"/>
      <c r="K266" s="126" t="s">
        <v>2071</v>
      </c>
      <c r="L266" s="126" t="s">
        <v>425</v>
      </c>
      <c r="M266" s="126" t="s">
        <v>425</v>
      </c>
      <c r="N266" s="126" t="s">
        <v>1415</v>
      </c>
      <c r="O266" s="126" t="s">
        <v>1506</v>
      </c>
      <c r="P266" s="126" t="s">
        <v>425</v>
      </c>
      <c r="Q266" s="127">
        <v>543</v>
      </c>
      <c r="R266" s="127">
        <v>16</v>
      </c>
      <c r="S266" s="127">
        <v>1</v>
      </c>
      <c r="T266" s="126" t="s">
        <v>1414</v>
      </c>
      <c r="U266" s="126" t="s">
        <v>425</v>
      </c>
      <c r="V266" s="126" t="s">
        <v>1426</v>
      </c>
      <c r="W266" s="126" t="s">
        <v>425</v>
      </c>
      <c r="X266" s="126"/>
      <c r="Y266" s="126"/>
      <c r="Z266" s="193"/>
    </row>
    <row r="267" spans="1:26" ht="14.4">
      <c r="A267" s="130" t="s">
        <v>142</v>
      </c>
      <c r="B267" s="131">
        <v>2021</v>
      </c>
      <c r="C267" s="130" t="s">
        <v>1881</v>
      </c>
      <c r="D267" s="130" t="s">
        <v>1746</v>
      </c>
      <c r="E267" s="130" t="s">
        <v>2072</v>
      </c>
      <c r="F267" s="130" t="s">
        <v>2073</v>
      </c>
      <c r="G267" s="130" t="s">
        <v>2074</v>
      </c>
      <c r="H267" s="130" t="s">
        <v>2075</v>
      </c>
      <c r="I267" s="130" t="s">
        <v>2076</v>
      </c>
      <c r="J267" s="130"/>
      <c r="K267" s="130" t="s">
        <v>2077</v>
      </c>
      <c r="L267" s="130" t="s">
        <v>1414</v>
      </c>
      <c r="M267" s="130" t="s">
        <v>1414</v>
      </c>
      <c r="N267" s="130" t="s">
        <v>1425</v>
      </c>
      <c r="O267" s="130" t="s">
        <v>1416</v>
      </c>
      <c r="P267" s="130" t="s">
        <v>1414</v>
      </c>
      <c r="Q267" s="131">
        <v>15035</v>
      </c>
      <c r="R267" s="131">
        <v>19.799999237060501</v>
      </c>
      <c r="S267" s="131">
        <v>6</v>
      </c>
      <c r="T267" s="130" t="s">
        <v>425</v>
      </c>
      <c r="U267" s="130" t="s">
        <v>425</v>
      </c>
      <c r="V267" s="130" t="s">
        <v>1492</v>
      </c>
      <c r="W267" s="130" t="s">
        <v>425</v>
      </c>
      <c r="X267" s="130" t="s">
        <v>1414</v>
      </c>
      <c r="Y267" s="130" t="s">
        <v>1414</v>
      </c>
      <c r="Z267" s="193"/>
    </row>
    <row r="268" spans="1:26" ht="14.4">
      <c r="A268" s="126" t="s">
        <v>142</v>
      </c>
      <c r="B268" s="195">
        <v>2022</v>
      </c>
      <c r="C268" s="126" t="s">
        <v>2078</v>
      </c>
      <c r="D268" s="126" t="s">
        <v>1861</v>
      </c>
      <c r="E268" s="126" t="s">
        <v>2079</v>
      </c>
      <c r="F268" s="126" t="s">
        <v>2080</v>
      </c>
      <c r="G268" s="126" t="s">
        <v>2081</v>
      </c>
      <c r="H268" s="126" t="s">
        <v>2082</v>
      </c>
      <c r="I268" s="126" t="s">
        <v>2083</v>
      </c>
      <c r="J268" s="126"/>
      <c r="K268" s="126" t="s">
        <v>2084</v>
      </c>
      <c r="L268" s="126" t="s">
        <v>1414</v>
      </c>
      <c r="M268" s="126" t="s">
        <v>1414</v>
      </c>
      <c r="N268" s="126" t="s">
        <v>1425</v>
      </c>
      <c r="O268" s="126" t="s">
        <v>1416</v>
      </c>
      <c r="P268" s="126" t="s">
        <v>1414</v>
      </c>
      <c r="Q268" s="127">
        <v>25697</v>
      </c>
      <c r="R268" s="127">
        <v>34</v>
      </c>
      <c r="S268" s="127">
        <v>2</v>
      </c>
      <c r="T268" s="126" t="s">
        <v>1414</v>
      </c>
      <c r="U268" s="126" t="s">
        <v>425</v>
      </c>
      <c r="V268" s="126" t="s">
        <v>1492</v>
      </c>
      <c r="W268" s="126" t="s">
        <v>425</v>
      </c>
      <c r="X268" s="126" t="s">
        <v>425</v>
      </c>
      <c r="Y268" s="126" t="s">
        <v>425</v>
      </c>
      <c r="Z268" s="193"/>
    </row>
    <row r="269" spans="1:26" ht="14.4">
      <c r="A269" s="130" t="s">
        <v>144</v>
      </c>
      <c r="B269" s="196">
        <v>2022</v>
      </c>
      <c r="C269" s="130" t="s">
        <v>2085</v>
      </c>
      <c r="D269" s="130" t="s">
        <v>1861</v>
      </c>
      <c r="E269" s="130" t="s">
        <v>2086</v>
      </c>
      <c r="F269" s="130" t="s">
        <v>2087</v>
      </c>
      <c r="G269" s="130" t="s">
        <v>2088</v>
      </c>
      <c r="H269" s="130" t="s">
        <v>2089</v>
      </c>
      <c r="I269" s="130" t="s">
        <v>432</v>
      </c>
      <c r="J269" s="130"/>
      <c r="K269" s="130" t="s">
        <v>824</v>
      </c>
      <c r="L269" s="130" t="s">
        <v>1414</v>
      </c>
      <c r="M269" s="130" t="s">
        <v>1414</v>
      </c>
      <c r="N269" s="130" t="s">
        <v>1425</v>
      </c>
      <c r="O269" s="130" t="s">
        <v>1416</v>
      </c>
      <c r="P269" s="130" t="s">
        <v>1414</v>
      </c>
      <c r="Q269" s="131">
        <v>9053</v>
      </c>
      <c r="R269" s="131">
        <v>14.8999996185303</v>
      </c>
      <c r="S269" s="131">
        <v>8</v>
      </c>
      <c r="T269" s="130" t="s">
        <v>425</v>
      </c>
      <c r="U269" s="130" t="s">
        <v>425</v>
      </c>
      <c r="V269" s="130" t="s">
        <v>1426</v>
      </c>
      <c r="W269" s="130" t="s">
        <v>425</v>
      </c>
      <c r="X269" s="130" t="s">
        <v>1414</v>
      </c>
      <c r="Y269" s="130" t="s">
        <v>425</v>
      </c>
      <c r="Z269" s="193"/>
    </row>
    <row r="270" spans="1:26" ht="14.4">
      <c r="A270" s="126" t="s">
        <v>145</v>
      </c>
      <c r="B270" s="195">
        <v>2022</v>
      </c>
      <c r="C270" s="126" t="s">
        <v>2016</v>
      </c>
      <c r="D270" s="126" t="s">
        <v>1861</v>
      </c>
      <c r="E270" s="126" t="s">
        <v>2090</v>
      </c>
      <c r="F270" s="126"/>
      <c r="G270" s="126" t="s">
        <v>2091</v>
      </c>
      <c r="H270" s="126" t="s">
        <v>2092</v>
      </c>
      <c r="I270" s="126" t="s">
        <v>432</v>
      </c>
      <c r="J270" s="126" t="s">
        <v>147</v>
      </c>
      <c r="K270" s="126" t="s">
        <v>2093</v>
      </c>
      <c r="L270" s="126" t="s">
        <v>425</v>
      </c>
      <c r="M270" s="126" t="s">
        <v>1414</v>
      </c>
      <c r="N270" s="126" t="s">
        <v>1415</v>
      </c>
      <c r="O270" s="126" t="s">
        <v>1416</v>
      </c>
      <c r="P270" s="126" t="s">
        <v>1414</v>
      </c>
      <c r="Q270" s="127">
        <v>11590</v>
      </c>
      <c r="R270" s="127">
        <v>100</v>
      </c>
      <c r="S270" s="127">
        <v>12</v>
      </c>
      <c r="T270" s="126" t="s">
        <v>1414</v>
      </c>
      <c r="U270" s="126" t="s">
        <v>1414</v>
      </c>
      <c r="V270" s="126" t="s">
        <v>1426</v>
      </c>
      <c r="W270" s="126" t="s">
        <v>425</v>
      </c>
      <c r="X270" s="126"/>
      <c r="Y270" s="126"/>
      <c r="Z270" s="193"/>
    </row>
    <row r="271" spans="1:26" ht="14.4">
      <c r="A271" s="130" t="s">
        <v>146</v>
      </c>
      <c r="B271" s="196">
        <v>2022</v>
      </c>
      <c r="C271" s="130" t="s">
        <v>2094</v>
      </c>
      <c r="D271" s="130" t="s">
        <v>2095</v>
      </c>
      <c r="E271" s="130"/>
      <c r="F271" s="130"/>
      <c r="G271" s="130" t="s">
        <v>2096</v>
      </c>
      <c r="H271" s="130" t="s">
        <v>1574</v>
      </c>
      <c r="I271" s="130"/>
      <c r="J271" s="130"/>
      <c r="K271" s="130" t="s">
        <v>2097</v>
      </c>
      <c r="L271" s="130" t="s">
        <v>425</v>
      </c>
      <c r="M271" s="130" t="s">
        <v>1414</v>
      </c>
      <c r="N271" s="130" t="s">
        <v>56</v>
      </c>
      <c r="O271" s="130" t="s">
        <v>1416</v>
      </c>
      <c r="P271" s="130" t="s">
        <v>425</v>
      </c>
      <c r="Q271" s="131">
        <v>7140</v>
      </c>
      <c r="R271" s="131">
        <v>20.950000762939499</v>
      </c>
      <c r="S271" s="131">
        <v>2</v>
      </c>
      <c r="T271" s="130" t="s">
        <v>425</v>
      </c>
      <c r="U271" s="130" t="s">
        <v>425</v>
      </c>
      <c r="V271" s="130" t="s">
        <v>1426</v>
      </c>
      <c r="W271" s="130" t="s">
        <v>425</v>
      </c>
      <c r="X271" s="130"/>
      <c r="Y271" s="130"/>
      <c r="Z271" s="193"/>
    </row>
    <row r="272" spans="1:26" ht="14.4">
      <c r="A272" s="126" t="s">
        <v>5</v>
      </c>
      <c r="B272" s="195">
        <v>2022</v>
      </c>
      <c r="C272" s="126" t="s">
        <v>2016</v>
      </c>
      <c r="D272" s="126" t="s">
        <v>1861</v>
      </c>
      <c r="E272" s="126" t="s">
        <v>2098</v>
      </c>
      <c r="F272" s="126" t="s">
        <v>2099</v>
      </c>
      <c r="G272" s="126" t="s">
        <v>2100</v>
      </c>
      <c r="H272" s="126" t="s">
        <v>2101</v>
      </c>
      <c r="I272" s="126" t="s">
        <v>432</v>
      </c>
      <c r="J272" s="126"/>
      <c r="K272" s="126" t="s">
        <v>2102</v>
      </c>
      <c r="L272" s="126" t="s">
        <v>425</v>
      </c>
      <c r="M272" s="126" t="s">
        <v>1414</v>
      </c>
      <c r="N272" s="126" t="s">
        <v>1425</v>
      </c>
      <c r="O272" s="126" t="s">
        <v>1416</v>
      </c>
      <c r="P272" s="126" t="s">
        <v>1414</v>
      </c>
      <c r="Q272" s="127">
        <v>142000</v>
      </c>
      <c r="R272" s="127">
        <v>18</v>
      </c>
      <c r="S272" s="127">
        <v>12</v>
      </c>
      <c r="T272" s="126" t="s">
        <v>425</v>
      </c>
      <c r="U272" s="126" t="s">
        <v>425</v>
      </c>
      <c r="V272" s="126" t="s">
        <v>1492</v>
      </c>
      <c r="W272" s="126" t="s">
        <v>425</v>
      </c>
      <c r="X272" s="126" t="s">
        <v>425</v>
      </c>
      <c r="Y272" s="126" t="s">
        <v>425</v>
      </c>
      <c r="Z272" s="193"/>
    </row>
    <row r="273" spans="1:26" ht="14.4">
      <c r="A273" s="130" t="s">
        <v>153</v>
      </c>
      <c r="B273" s="131">
        <v>2021</v>
      </c>
      <c r="C273" s="130" t="s">
        <v>2103</v>
      </c>
      <c r="D273" s="130" t="s">
        <v>1746</v>
      </c>
      <c r="E273" s="130" t="s">
        <v>2104</v>
      </c>
      <c r="F273" s="130" t="s">
        <v>2105</v>
      </c>
      <c r="G273" s="130" t="s">
        <v>2106</v>
      </c>
      <c r="H273" s="130" t="s">
        <v>432</v>
      </c>
      <c r="I273" s="130" t="s">
        <v>2107</v>
      </c>
      <c r="J273" s="130"/>
      <c r="K273" s="130" t="s">
        <v>2108</v>
      </c>
      <c r="L273" s="130" t="s">
        <v>1414</v>
      </c>
      <c r="M273" s="130" t="s">
        <v>1414</v>
      </c>
      <c r="N273" s="130" t="s">
        <v>1425</v>
      </c>
      <c r="O273" s="130" t="s">
        <v>2109</v>
      </c>
      <c r="P273" s="130" t="s">
        <v>425</v>
      </c>
      <c r="Q273" s="131">
        <v>7587</v>
      </c>
      <c r="R273" s="131">
        <v>50</v>
      </c>
      <c r="S273" s="131">
        <v>5</v>
      </c>
      <c r="T273" s="130" t="s">
        <v>425</v>
      </c>
      <c r="U273" s="130" t="s">
        <v>425</v>
      </c>
      <c r="V273" s="130" t="s">
        <v>1426</v>
      </c>
      <c r="W273" s="130" t="s">
        <v>425</v>
      </c>
      <c r="X273" s="130" t="s">
        <v>1414</v>
      </c>
      <c r="Y273" s="130" t="s">
        <v>1414</v>
      </c>
      <c r="Z273" s="193"/>
    </row>
    <row r="274" spans="1:26" ht="14.4">
      <c r="A274" s="126" t="s">
        <v>165</v>
      </c>
      <c r="B274" s="195">
        <v>2022</v>
      </c>
      <c r="C274" s="126" t="s">
        <v>2110</v>
      </c>
      <c r="D274" s="126" t="s">
        <v>2111</v>
      </c>
      <c r="E274" s="126" t="s">
        <v>2112</v>
      </c>
      <c r="F274" s="126"/>
      <c r="G274" s="126" t="s">
        <v>432</v>
      </c>
      <c r="H274" s="126" t="s">
        <v>2113</v>
      </c>
      <c r="I274" s="126" t="s">
        <v>2114</v>
      </c>
      <c r="J274" s="126"/>
      <c r="K274" s="126" t="s">
        <v>2115</v>
      </c>
      <c r="L274" s="126" t="s">
        <v>425</v>
      </c>
      <c r="M274" s="126" t="s">
        <v>1414</v>
      </c>
      <c r="N274" s="126" t="s">
        <v>56</v>
      </c>
      <c r="O274" s="126" t="s">
        <v>1416</v>
      </c>
      <c r="P274" s="126" t="s">
        <v>1414</v>
      </c>
      <c r="Q274" s="127">
        <v>3384</v>
      </c>
      <c r="R274" s="127">
        <v>6</v>
      </c>
      <c r="S274" s="127">
        <v>2</v>
      </c>
      <c r="T274" s="126" t="s">
        <v>425</v>
      </c>
      <c r="U274" s="126" t="s">
        <v>425</v>
      </c>
      <c r="V274" s="126" t="s">
        <v>1426</v>
      </c>
      <c r="W274" s="126" t="s">
        <v>425</v>
      </c>
      <c r="X274" s="126"/>
      <c r="Y274" s="126"/>
      <c r="Z274" s="193"/>
    </row>
    <row r="275" spans="1:26" ht="14.4">
      <c r="A275" s="130" t="s">
        <v>165</v>
      </c>
      <c r="B275" s="196">
        <v>2022</v>
      </c>
      <c r="C275" s="130" t="s">
        <v>2116</v>
      </c>
      <c r="D275" s="130" t="s">
        <v>1861</v>
      </c>
      <c r="E275" s="130" t="s">
        <v>2117</v>
      </c>
      <c r="F275" s="130" t="s">
        <v>2118</v>
      </c>
      <c r="G275" s="130" t="s">
        <v>2119</v>
      </c>
      <c r="H275" s="130" t="s">
        <v>2120</v>
      </c>
      <c r="I275" s="130"/>
      <c r="J275" s="130"/>
      <c r="K275" s="130" t="s">
        <v>2121</v>
      </c>
      <c r="L275" s="130" t="s">
        <v>1414</v>
      </c>
      <c r="M275" s="130" t="s">
        <v>1414</v>
      </c>
      <c r="N275" s="130" t="s">
        <v>1425</v>
      </c>
      <c r="O275" s="130" t="s">
        <v>1416</v>
      </c>
      <c r="P275" s="130" t="s">
        <v>1414</v>
      </c>
      <c r="Q275" s="131">
        <v>8925</v>
      </c>
      <c r="R275" s="131">
        <v>15</v>
      </c>
      <c r="S275" s="131">
        <v>8</v>
      </c>
      <c r="T275" s="130" t="s">
        <v>1414</v>
      </c>
      <c r="U275" s="130" t="s">
        <v>425</v>
      </c>
      <c r="V275" s="130" t="s">
        <v>1426</v>
      </c>
      <c r="W275" s="130" t="s">
        <v>425</v>
      </c>
      <c r="X275" s="130" t="s">
        <v>425</v>
      </c>
      <c r="Y275" s="130" t="s">
        <v>1414</v>
      </c>
      <c r="Z275" s="193"/>
    </row>
    <row r="276" spans="1:26" ht="14.4">
      <c r="A276" s="126" t="s">
        <v>155</v>
      </c>
      <c r="B276" s="195">
        <v>2022</v>
      </c>
      <c r="C276" s="126" t="s">
        <v>2122</v>
      </c>
      <c r="D276" s="126" t="s">
        <v>2123</v>
      </c>
      <c r="E276" s="126"/>
      <c r="F276" s="126"/>
      <c r="G276" s="126" t="s">
        <v>2124</v>
      </c>
      <c r="H276" s="126" t="s">
        <v>1837</v>
      </c>
      <c r="I276" s="126" t="s">
        <v>2125</v>
      </c>
      <c r="J276" s="126"/>
      <c r="K276" s="126" t="s">
        <v>2126</v>
      </c>
      <c r="L276" s="126" t="s">
        <v>425</v>
      </c>
      <c r="M276" s="126" t="s">
        <v>1414</v>
      </c>
      <c r="N276" s="126" t="s">
        <v>1415</v>
      </c>
      <c r="O276" s="126" t="s">
        <v>1416</v>
      </c>
      <c r="P276" s="126" t="s">
        <v>1414</v>
      </c>
      <c r="Q276" s="127">
        <v>1153</v>
      </c>
      <c r="R276" s="127">
        <v>29</v>
      </c>
      <c r="S276" s="127">
        <v>7</v>
      </c>
      <c r="T276" s="126" t="s">
        <v>1414</v>
      </c>
      <c r="U276" s="126" t="s">
        <v>425</v>
      </c>
      <c r="V276" s="126" t="s">
        <v>1426</v>
      </c>
      <c r="W276" s="126" t="s">
        <v>425</v>
      </c>
      <c r="X276" s="126"/>
      <c r="Y276" s="126"/>
      <c r="Z276" s="193"/>
    </row>
    <row r="277" spans="1:26" ht="14.4">
      <c r="A277" s="130" t="s">
        <v>155</v>
      </c>
      <c r="B277" s="196">
        <v>2022</v>
      </c>
      <c r="C277" s="130" t="s">
        <v>2127</v>
      </c>
      <c r="D277" s="130" t="s">
        <v>2128</v>
      </c>
      <c r="E277" s="130"/>
      <c r="F277" s="130"/>
      <c r="G277" s="130" t="s">
        <v>2129</v>
      </c>
      <c r="H277" s="130" t="s">
        <v>1837</v>
      </c>
      <c r="I277" s="130" t="s">
        <v>2130</v>
      </c>
      <c r="J277" s="130"/>
      <c r="K277" s="130" t="s">
        <v>2131</v>
      </c>
      <c r="L277" s="130" t="s">
        <v>425</v>
      </c>
      <c r="M277" s="130" t="s">
        <v>1414</v>
      </c>
      <c r="N277" s="130" t="s">
        <v>1415</v>
      </c>
      <c r="O277" s="130" t="s">
        <v>1416</v>
      </c>
      <c r="P277" s="130" t="s">
        <v>1414</v>
      </c>
      <c r="Q277" s="131">
        <v>941</v>
      </c>
      <c r="R277" s="131">
        <v>24</v>
      </c>
      <c r="S277" s="131">
        <v>4</v>
      </c>
      <c r="T277" s="130" t="s">
        <v>1414</v>
      </c>
      <c r="U277" s="130" t="s">
        <v>425</v>
      </c>
      <c r="V277" s="130" t="s">
        <v>1426</v>
      </c>
      <c r="W277" s="130" t="s">
        <v>425</v>
      </c>
      <c r="X277" s="130"/>
      <c r="Y277" s="130"/>
      <c r="Z277" s="193"/>
    </row>
    <row r="278" spans="1:26" ht="14.4">
      <c r="A278" s="126" t="s">
        <v>155</v>
      </c>
      <c r="B278" s="195">
        <v>2022</v>
      </c>
      <c r="C278" s="126" t="s">
        <v>2132</v>
      </c>
      <c r="D278" s="126" t="s">
        <v>1925</v>
      </c>
      <c r="E278" s="126" t="s">
        <v>1598</v>
      </c>
      <c r="F278" s="126"/>
      <c r="G278" s="126" t="s">
        <v>2133</v>
      </c>
      <c r="H278" s="126" t="s">
        <v>1837</v>
      </c>
      <c r="I278" s="126" t="s">
        <v>2134</v>
      </c>
      <c r="J278" s="126"/>
      <c r="K278" s="126" t="s">
        <v>2135</v>
      </c>
      <c r="L278" s="126" t="s">
        <v>425</v>
      </c>
      <c r="M278" s="126" t="s">
        <v>1414</v>
      </c>
      <c r="N278" s="126" t="s">
        <v>1415</v>
      </c>
      <c r="O278" s="126" t="s">
        <v>1416</v>
      </c>
      <c r="P278" s="126" t="s">
        <v>1414</v>
      </c>
      <c r="Q278" s="127">
        <v>1190</v>
      </c>
      <c r="R278" s="127">
        <v>30</v>
      </c>
      <c r="S278" s="127">
        <v>3</v>
      </c>
      <c r="T278" s="126" t="s">
        <v>1414</v>
      </c>
      <c r="U278" s="126" t="s">
        <v>425</v>
      </c>
      <c r="V278" s="126" t="s">
        <v>1426</v>
      </c>
      <c r="W278" s="126" t="s">
        <v>425</v>
      </c>
      <c r="X278" s="126"/>
      <c r="Y278" s="126"/>
      <c r="Z278" s="193"/>
    </row>
    <row r="279" spans="1:26" ht="14.4">
      <c r="A279" s="130" t="s">
        <v>155</v>
      </c>
      <c r="B279" s="196">
        <v>2022</v>
      </c>
      <c r="C279" s="130" t="s">
        <v>2132</v>
      </c>
      <c r="D279" s="130" t="s">
        <v>1929</v>
      </c>
      <c r="E279" s="130" t="s">
        <v>1598</v>
      </c>
      <c r="F279" s="130"/>
      <c r="G279" s="130" t="s">
        <v>2136</v>
      </c>
      <c r="H279" s="130" t="s">
        <v>1837</v>
      </c>
      <c r="I279" s="130" t="s">
        <v>2137</v>
      </c>
      <c r="J279" s="130"/>
      <c r="K279" s="130" t="s">
        <v>2138</v>
      </c>
      <c r="L279" s="130" t="s">
        <v>425</v>
      </c>
      <c r="M279" s="130" t="s">
        <v>1414</v>
      </c>
      <c r="N279" s="130" t="s">
        <v>1415</v>
      </c>
      <c r="O279" s="130" t="s">
        <v>1416</v>
      </c>
      <c r="P279" s="130" t="s">
        <v>1414</v>
      </c>
      <c r="Q279" s="131">
        <v>1192</v>
      </c>
      <c r="R279" s="131">
        <v>30</v>
      </c>
      <c r="S279" s="131">
        <v>6</v>
      </c>
      <c r="T279" s="130" t="s">
        <v>1414</v>
      </c>
      <c r="U279" s="130" t="s">
        <v>425</v>
      </c>
      <c r="V279" s="130" t="s">
        <v>1426</v>
      </c>
      <c r="W279" s="130" t="s">
        <v>425</v>
      </c>
      <c r="X279" s="130"/>
      <c r="Y279" s="130"/>
      <c r="Z279" s="193"/>
    </row>
    <row r="280" spans="1:26" ht="14.4">
      <c r="A280" s="126" t="s">
        <v>155</v>
      </c>
      <c r="B280" s="195">
        <v>2022</v>
      </c>
      <c r="C280" s="126" t="s">
        <v>2139</v>
      </c>
      <c r="D280" s="126" t="s">
        <v>2140</v>
      </c>
      <c r="E280" s="126"/>
      <c r="F280" s="126"/>
      <c r="G280" s="126" t="s">
        <v>2141</v>
      </c>
      <c r="H280" s="126" t="s">
        <v>2142</v>
      </c>
      <c r="I280" s="126" t="s">
        <v>2143</v>
      </c>
      <c r="J280" s="126"/>
      <c r="K280" s="126" t="s">
        <v>2144</v>
      </c>
      <c r="L280" s="126" t="s">
        <v>425</v>
      </c>
      <c r="M280" s="126" t="s">
        <v>1414</v>
      </c>
      <c r="N280" s="126" t="s">
        <v>1415</v>
      </c>
      <c r="O280" s="126" t="s">
        <v>1416</v>
      </c>
      <c r="P280" s="126" t="s">
        <v>1414</v>
      </c>
      <c r="Q280" s="127">
        <v>1199</v>
      </c>
      <c r="R280" s="127">
        <v>30</v>
      </c>
      <c r="S280" s="127">
        <v>3</v>
      </c>
      <c r="T280" s="126" t="s">
        <v>1414</v>
      </c>
      <c r="U280" s="126" t="s">
        <v>425</v>
      </c>
      <c r="V280" s="126" t="s">
        <v>1426</v>
      </c>
      <c r="W280" s="126" t="s">
        <v>425</v>
      </c>
      <c r="X280" s="126"/>
      <c r="Y280" s="126"/>
      <c r="Z280" s="193"/>
    </row>
    <row r="281" spans="1:26" ht="14.4">
      <c r="A281" s="130" t="s">
        <v>1</v>
      </c>
      <c r="B281" s="196">
        <v>2022</v>
      </c>
      <c r="C281" s="130" t="s">
        <v>2145</v>
      </c>
      <c r="D281" s="130" t="s">
        <v>2146</v>
      </c>
      <c r="E281" s="130" t="s">
        <v>2147</v>
      </c>
      <c r="F281" s="130" t="s">
        <v>2148</v>
      </c>
      <c r="G281" s="130" t="s">
        <v>2149</v>
      </c>
      <c r="H281" s="130" t="s">
        <v>2150</v>
      </c>
      <c r="I281" s="130"/>
      <c r="J281" s="130"/>
      <c r="K281" s="130" t="s">
        <v>2151</v>
      </c>
      <c r="L281" s="130" t="s">
        <v>1414</v>
      </c>
      <c r="M281" s="130" t="s">
        <v>1414</v>
      </c>
      <c r="N281" s="130" t="s">
        <v>1425</v>
      </c>
      <c r="O281" s="130" t="s">
        <v>1416</v>
      </c>
      <c r="P281" s="130" t="s">
        <v>1414</v>
      </c>
      <c r="Q281" s="131">
        <v>58206</v>
      </c>
      <c r="R281" s="131">
        <v>5.4000000953674299</v>
      </c>
      <c r="S281" s="131">
        <v>16</v>
      </c>
      <c r="T281" s="130" t="s">
        <v>425</v>
      </c>
      <c r="U281" s="130" t="s">
        <v>425</v>
      </c>
      <c r="V281" s="130" t="s">
        <v>1426</v>
      </c>
      <c r="W281" s="130" t="s">
        <v>425</v>
      </c>
      <c r="X281" s="130" t="s">
        <v>1414</v>
      </c>
      <c r="Y281" s="130" t="s">
        <v>1414</v>
      </c>
      <c r="Z281" s="193"/>
    </row>
    <row r="282" spans="1:26" ht="14.4">
      <c r="A282" s="126" t="s">
        <v>100</v>
      </c>
      <c r="B282" s="195">
        <v>2023</v>
      </c>
      <c r="C282" s="126" t="s">
        <v>2152</v>
      </c>
      <c r="D282" s="126" t="s">
        <v>2153</v>
      </c>
      <c r="E282" s="126"/>
      <c r="F282" s="126"/>
      <c r="G282" s="126" t="s">
        <v>2154</v>
      </c>
      <c r="H282" s="126" t="s">
        <v>2155</v>
      </c>
      <c r="I282" s="126" t="s">
        <v>2156</v>
      </c>
      <c r="J282" s="126"/>
      <c r="K282" s="126" t="s">
        <v>2157</v>
      </c>
      <c r="L282" s="126" t="s">
        <v>425</v>
      </c>
      <c r="M282" s="126" t="s">
        <v>1414</v>
      </c>
      <c r="N282" s="126" t="s">
        <v>1425</v>
      </c>
      <c r="O282" s="126" t="s">
        <v>1416</v>
      </c>
      <c r="P282" s="126" t="s">
        <v>1414</v>
      </c>
      <c r="Q282" s="127">
        <v>8579</v>
      </c>
      <c r="R282" s="127">
        <v>23</v>
      </c>
      <c r="S282" s="127">
        <v>7</v>
      </c>
      <c r="T282" s="126" t="s">
        <v>425</v>
      </c>
      <c r="U282" s="126" t="s">
        <v>425</v>
      </c>
      <c r="V282" s="126" t="s">
        <v>1426</v>
      </c>
      <c r="W282" s="126" t="s">
        <v>425</v>
      </c>
      <c r="X282" s="126"/>
      <c r="Y282" s="126"/>
      <c r="Z282" s="193"/>
    </row>
    <row r="283" spans="1:26" ht="14.4">
      <c r="A283" s="130" t="s">
        <v>100</v>
      </c>
      <c r="B283" s="196">
        <v>2023</v>
      </c>
      <c r="C283" s="130" t="s">
        <v>2158</v>
      </c>
      <c r="D283" s="130" t="s">
        <v>2152</v>
      </c>
      <c r="E283" s="130" t="s">
        <v>2159</v>
      </c>
      <c r="F283" s="130" t="s">
        <v>2160</v>
      </c>
      <c r="G283" s="130" t="s">
        <v>2161</v>
      </c>
      <c r="H283" s="130" t="s">
        <v>2162</v>
      </c>
      <c r="I283" s="130" t="s">
        <v>2163</v>
      </c>
      <c r="J283" s="130" t="s">
        <v>2164</v>
      </c>
      <c r="K283" s="130" t="s">
        <v>2165</v>
      </c>
      <c r="L283" s="130" t="s">
        <v>1414</v>
      </c>
      <c r="M283" s="130" t="s">
        <v>1414</v>
      </c>
      <c r="N283" s="130" t="s">
        <v>1425</v>
      </c>
      <c r="O283" s="130" t="s">
        <v>1416</v>
      </c>
      <c r="P283" s="130" t="s">
        <v>1414</v>
      </c>
      <c r="Q283" s="131">
        <v>23907</v>
      </c>
      <c r="R283" s="131">
        <v>64</v>
      </c>
      <c r="S283" s="131">
        <v>20</v>
      </c>
      <c r="T283" s="130" t="s">
        <v>425</v>
      </c>
      <c r="U283" s="130" t="s">
        <v>1414</v>
      </c>
      <c r="V283" s="130" t="s">
        <v>1426</v>
      </c>
      <c r="W283" s="130" t="s">
        <v>425</v>
      </c>
      <c r="X283" s="130" t="s">
        <v>1414</v>
      </c>
      <c r="Y283" s="130" t="s">
        <v>1414</v>
      </c>
      <c r="Z283" s="193"/>
    </row>
    <row r="284" spans="1:26" ht="14.4">
      <c r="A284" s="126" t="s">
        <v>101</v>
      </c>
      <c r="B284" s="195">
        <v>2023</v>
      </c>
      <c r="C284" s="126" t="s">
        <v>2166</v>
      </c>
      <c r="D284" s="126" t="s">
        <v>2167</v>
      </c>
      <c r="E284" s="126"/>
      <c r="F284" s="126"/>
      <c r="G284" s="126" t="s">
        <v>2168</v>
      </c>
      <c r="H284" s="126" t="s">
        <v>2169</v>
      </c>
      <c r="I284" s="126"/>
      <c r="J284" s="126"/>
      <c r="K284" s="126" t="s">
        <v>2170</v>
      </c>
      <c r="L284" s="126" t="s">
        <v>425</v>
      </c>
      <c r="M284" s="126" t="s">
        <v>1414</v>
      </c>
      <c r="N284" s="126" t="s">
        <v>1425</v>
      </c>
      <c r="O284" s="126" t="s">
        <v>1416</v>
      </c>
      <c r="P284" s="126" t="s">
        <v>1414</v>
      </c>
      <c r="Q284" s="127">
        <v>10678</v>
      </c>
      <c r="R284" s="127">
        <v>15</v>
      </c>
      <c r="S284" s="127">
        <v>5</v>
      </c>
      <c r="T284" s="126" t="s">
        <v>425</v>
      </c>
      <c r="U284" s="126" t="s">
        <v>425</v>
      </c>
      <c r="V284" s="126" t="s">
        <v>1426</v>
      </c>
      <c r="W284" s="126" t="s">
        <v>425</v>
      </c>
      <c r="X284" s="126"/>
      <c r="Y284" s="126"/>
      <c r="Z284" s="193"/>
    </row>
    <row r="285" spans="1:26" ht="14.4">
      <c r="A285" s="130" t="s">
        <v>101</v>
      </c>
      <c r="B285" s="196">
        <v>2023</v>
      </c>
      <c r="C285" s="130" t="s">
        <v>2166</v>
      </c>
      <c r="D285" s="130" t="s">
        <v>2171</v>
      </c>
      <c r="E285" s="130"/>
      <c r="F285" s="130"/>
      <c r="G285" s="130" t="s">
        <v>2172</v>
      </c>
      <c r="H285" s="130" t="s">
        <v>2173</v>
      </c>
      <c r="I285" s="130"/>
      <c r="J285" s="130"/>
      <c r="K285" s="130" t="s">
        <v>2174</v>
      </c>
      <c r="L285" s="130" t="s">
        <v>425</v>
      </c>
      <c r="M285" s="130" t="s">
        <v>1414</v>
      </c>
      <c r="N285" s="130" t="s">
        <v>2175</v>
      </c>
      <c r="O285" s="130" t="s">
        <v>1416</v>
      </c>
      <c r="P285" s="130" t="s">
        <v>1414</v>
      </c>
      <c r="Q285" s="131">
        <v>8775</v>
      </c>
      <c r="R285" s="131">
        <v>13</v>
      </c>
      <c r="S285" s="131">
        <v>7</v>
      </c>
      <c r="T285" s="130" t="s">
        <v>425</v>
      </c>
      <c r="U285" s="130" t="s">
        <v>425</v>
      </c>
      <c r="V285" s="130" t="s">
        <v>1426</v>
      </c>
      <c r="W285" s="130" t="s">
        <v>425</v>
      </c>
      <c r="X285" s="130"/>
      <c r="Y285" s="130"/>
      <c r="Z285" s="193"/>
    </row>
    <row r="286" spans="1:26" ht="14.4">
      <c r="A286" s="126" t="s">
        <v>102</v>
      </c>
      <c r="B286" s="127">
        <v>2022</v>
      </c>
      <c r="C286" s="126" t="s">
        <v>2176</v>
      </c>
      <c r="D286" s="126" t="s">
        <v>2146</v>
      </c>
      <c r="E286" s="126" t="s">
        <v>2177</v>
      </c>
      <c r="F286" s="126" t="s">
        <v>2178</v>
      </c>
      <c r="G286" s="126" t="s">
        <v>2179</v>
      </c>
      <c r="H286" s="126" t="s">
        <v>2180</v>
      </c>
      <c r="I286" s="126" t="s">
        <v>2181</v>
      </c>
      <c r="J286" s="126" t="s">
        <v>2182</v>
      </c>
      <c r="K286" s="126" t="s">
        <v>1485</v>
      </c>
      <c r="L286" s="126" t="s">
        <v>1414</v>
      </c>
      <c r="M286" s="126" t="s">
        <v>1414</v>
      </c>
      <c r="N286" s="126" t="s">
        <v>1425</v>
      </c>
      <c r="O286" s="126" t="s">
        <v>1416</v>
      </c>
      <c r="P286" s="126" t="s">
        <v>1414</v>
      </c>
      <c r="Q286" s="127">
        <v>32088</v>
      </c>
      <c r="R286" s="127">
        <v>106</v>
      </c>
      <c r="S286" s="127">
        <v>104</v>
      </c>
      <c r="T286" s="126" t="s">
        <v>425</v>
      </c>
      <c r="U286" s="126" t="s">
        <v>1414</v>
      </c>
      <c r="V286" s="126" t="s">
        <v>1417</v>
      </c>
      <c r="W286" s="126" t="s">
        <v>425</v>
      </c>
      <c r="X286" s="126" t="s">
        <v>1414</v>
      </c>
      <c r="Y286" s="126" t="s">
        <v>1414</v>
      </c>
      <c r="Z286" s="193"/>
    </row>
    <row r="287" spans="1:26" ht="14.4">
      <c r="A287" s="130" t="s">
        <v>102</v>
      </c>
      <c r="B287" s="196">
        <v>2023</v>
      </c>
      <c r="C287" s="130" t="s">
        <v>2183</v>
      </c>
      <c r="D287" s="130" t="s">
        <v>2184</v>
      </c>
      <c r="E287" s="130" t="s">
        <v>2185</v>
      </c>
      <c r="F287" s="130" t="s">
        <v>2186</v>
      </c>
      <c r="G287" s="130" t="s">
        <v>2187</v>
      </c>
      <c r="H287" s="130" t="s">
        <v>2188</v>
      </c>
      <c r="I287" s="130"/>
      <c r="J287" s="130"/>
      <c r="K287" s="130" t="s">
        <v>2189</v>
      </c>
      <c r="L287" s="130" t="s">
        <v>1414</v>
      </c>
      <c r="M287" s="130" t="s">
        <v>1414</v>
      </c>
      <c r="N287" s="130" t="s">
        <v>1568</v>
      </c>
      <c r="O287" s="130" t="s">
        <v>1416</v>
      </c>
      <c r="P287" s="130" t="s">
        <v>1414</v>
      </c>
      <c r="Q287" s="131">
        <v>11968</v>
      </c>
      <c r="R287" s="131">
        <v>39</v>
      </c>
      <c r="S287" s="131">
        <v>19</v>
      </c>
      <c r="T287" s="130" t="s">
        <v>425</v>
      </c>
      <c r="U287" s="130" t="s">
        <v>425</v>
      </c>
      <c r="V287" s="130" t="s">
        <v>1417</v>
      </c>
      <c r="W287" s="130" t="s">
        <v>425</v>
      </c>
      <c r="X287" s="130" t="s">
        <v>1414</v>
      </c>
      <c r="Y287" s="130" t="s">
        <v>1414</v>
      </c>
      <c r="Z287" s="193"/>
    </row>
    <row r="288" spans="1:26" ht="14.4">
      <c r="A288" s="126" t="s">
        <v>1493</v>
      </c>
      <c r="B288" s="195">
        <v>2023</v>
      </c>
      <c r="C288" s="126" t="s">
        <v>2190</v>
      </c>
      <c r="D288" s="126" t="s">
        <v>2191</v>
      </c>
      <c r="E288" s="126" t="s">
        <v>2192</v>
      </c>
      <c r="F288" s="126" t="s">
        <v>2193</v>
      </c>
      <c r="G288" s="126" t="s">
        <v>2194</v>
      </c>
      <c r="H288" s="126" t="s">
        <v>2195</v>
      </c>
      <c r="I288" s="126"/>
      <c r="J288" s="126" t="s">
        <v>2196</v>
      </c>
      <c r="K288" s="126" t="s">
        <v>2197</v>
      </c>
      <c r="L288" s="126" t="s">
        <v>1414</v>
      </c>
      <c r="M288" s="126" t="s">
        <v>1414</v>
      </c>
      <c r="N288" s="126" t="s">
        <v>1568</v>
      </c>
      <c r="O288" s="126" t="s">
        <v>1416</v>
      </c>
      <c r="P288" s="126" t="s">
        <v>1414</v>
      </c>
      <c r="Q288" s="127">
        <v>16929</v>
      </c>
      <c r="R288" s="127">
        <v>65.800003051757798</v>
      </c>
      <c r="S288" s="127">
        <v>12</v>
      </c>
      <c r="T288" s="126" t="s">
        <v>425</v>
      </c>
      <c r="U288" s="126" t="s">
        <v>1414</v>
      </c>
      <c r="V288" s="126" t="s">
        <v>1426</v>
      </c>
      <c r="W288" s="126" t="s">
        <v>425</v>
      </c>
      <c r="X288" s="126" t="s">
        <v>1414</v>
      </c>
      <c r="Y288" s="126" t="s">
        <v>425</v>
      </c>
      <c r="Z288" s="193"/>
    </row>
    <row r="289" spans="1:26" ht="14.4">
      <c r="A289" s="130" t="s">
        <v>106</v>
      </c>
      <c r="B289" s="196">
        <v>2023</v>
      </c>
      <c r="C289" s="130" t="s">
        <v>2198</v>
      </c>
      <c r="D289" s="130" t="s">
        <v>2184</v>
      </c>
      <c r="E289" s="130" t="s">
        <v>2199</v>
      </c>
      <c r="F289" s="130" t="s">
        <v>2200</v>
      </c>
      <c r="G289" s="130" t="s">
        <v>2201</v>
      </c>
      <c r="H289" s="130" t="s">
        <v>2202</v>
      </c>
      <c r="I289" s="130" t="s">
        <v>2203</v>
      </c>
      <c r="J289" s="130"/>
      <c r="K289" s="130" t="s">
        <v>2204</v>
      </c>
      <c r="L289" s="130" t="s">
        <v>1414</v>
      </c>
      <c r="M289" s="130" t="s">
        <v>425</v>
      </c>
      <c r="N289" s="130" t="s">
        <v>1568</v>
      </c>
      <c r="O289" s="130" t="s">
        <v>1506</v>
      </c>
      <c r="P289" s="130" t="s">
        <v>1414</v>
      </c>
      <c r="Q289" s="131">
        <v>3077</v>
      </c>
      <c r="R289" s="131">
        <v>24</v>
      </c>
      <c r="S289" s="131">
        <v>27</v>
      </c>
      <c r="T289" s="130" t="s">
        <v>1414</v>
      </c>
      <c r="U289" s="130" t="s">
        <v>425</v>
      </c>
      <c r="V289" s="130" t="s">
        <v>1417</v>
      </c>
      <c r="W289" s="130" t="s">
        <v>1414</v>
      </c>
      <c r="X289" s="130" t="s">
        <v>1414</v>
      </c>
      <c r="Y289" s="130" t="s">
        <v>1414</v>
      </c>
      <c r="Z289" s="193"/>
    </row>
    <row r="290" spans="1:26" ht="14.4">
      <c r="A290" s="126" t="s">
        <v>106</v>
      </c>
      <c r="B290" s="195">
        <v>2023</v>
      </c>
      <c r="C290" s="126" t="s">
        <v>2205</v>
      </c>
      <c r="D290" s="126" t="s">
        <v>2206</v>
      </c>
      <c r="E290" s="126" t="s">
        <v>2207</v>
      </c>
      <c r="F290" s="126" t="s">
        <v>2208</v>
      </c>
      <c r="G290" s="126" t="s">
        <v>2209</v>
      </c>
      <c r="H290" s="126" t="s">
        <v>2210</v>
      </c>
      <c r="I290" s="126" t="s">
        <v>2211</v>
      </c>
      <c r="J290" s="126" t="s">
        <v>2212</v>
      </c>
      <c r="K290" s="126" t="s">
        <v>2213</v>
      </c>
      <c r="L290" s="126" t="s">
        <v>1414</v>
      </c>
      <c r="M290" s="126" t="s">
        <v>1414</v>
      </c>
      <c r="N290" s="126" t="s">
        <v>1425</v>
      </c>
      <c r="O290" s="126" t="s">
        <v>1416</v>
      </c>
      <c r="P290" s="126" t="s">
        <v>1414</v>
      </c>
      <c r="Q290" s="127">
        <v>5028</v>
      </c>
      <c r="R290" s="127">
        <v>41</v>
      </c>
      <c r="S290" s="127">
        <v>38</v>
      </c>
      <c r="T290" s="126" t="s">
        <v>1414</v>
      </c>
      <c r="U290" s="126" t="s">
        <v>1414</v>
      </c>
      <c r="V290" s="126" t="s">
        <v>1477</v>
      </c>
      <c r="W290" s="126" t="s">
        <v>425</v>
      </c>
      <c r="X290" s="126" t="s">
        <v>1414</v>
      </c>
      <c r="Y290" s="126" t="s">
        <v>1414</v>
      </c>
      <c r="Z290" s="193"/>
    </row>
    <row r="291" spans="1:26" ht="14.4">
      <c r="A291" s="130" t="s">
        <v>107</v>
      </c>
      <c r="B291" s="196">
        <v>2023</v>
      </c>
      <c r="C291" s="130" t="s">
        <v>2198</v>
      </c>
      <c r="D291" s="130" t="s">
        <v>2184</v>
      </c>
      <c r="E291" s="130" t="s">
        <v>2214</v>
      </c>
      <c r="F291" s="130" t="s">
        <v>2215</v>
      </c>
      <c r="G291" s="130" t="s">
        <v>2216</v>
      </c>
      <c r="H291" s="130" t="s">
        <v>2217</v>
      </c>
      <c r="I291" s="130" t="s">
        <v>2218</v>
      </c>
      <c r="J291" s="130"/>
      <c r="K291" s="130" t="s">
        <v>2219</v>
      </c>
      <c r="L291" s="130" t="s">
        <v>1414</v>
      </c>
      <c r="M291" s="130" t="s">
        <v>1414</v>
      </c>
      <c r="N291" s="130" t="s">
        <v>1568</v>
      </c>
      <c r="O291" s="130" t="s">
        <v>1416</v>
      </c>
      <c r="P291" s="130" t="s">
        <v>1414</v>
      </c>
      <c r="Q291" s="131">
        <v>25595</v>
      </c>
      <c r="R291" s="131">
        <v>27.399999618530298</v>
      </c>
      <c r="S291" s="131">
        <v>18</v>
      </c>
      <c r="T291" s="130" t="s">
        <v>425</v>
      </c>
      <c r="U291" s="130" t="s">
        <v>425</v>
      </c>
      <c r="V291" s="130" t="s">
        <v>1477</v>
      </c>
      <c r="W291" s="130" t="s">
        <v>425</v>
      </c>
      <c r="X291" s="130" t="s">
        <v>1414</v>
      </c>
      <c r="Y291" s="130" t="s">
        <v>1414</v>
      </c>
      <c r="Z291" s="193"/>
    </row>
    <row r="292" spans="1:26" ht="14.4">
      <c r="A292" s="126" t="s">
        <v>107</v>
      </c>
      <c r="B292" s="195">
        <v>2023</v>
      </c>
      <c r="C292" s="126" t="s">
        <v>2220</v>
      </c>
      <c r="D292" s="126" t="s">
        <v>2221</v>
      </c>
      <c r="E292" s="126" t="s">
        <v>2222</v>
      </c>
      <c r="F292" s="126" t="s">
        <v>2223</v>
      </c>
      <c r="G292" s="126" t="s">
        <v>2224</v>
      </c>
      <c r="H292" s="126" t="s">
        <v>2225</v>
      </c>
      <c r="I292" s="126" t="s">
        <v>2226</v>
      </c>
      <c r="J292" s="126" t="s">
        <v>2227</v>
      </c>
      <c r="K292" s="126" t="s">
        <v>2228</v>
      </c>
      <c r="L292" s="126" t="s">
        <v>1414</v>
      </c>
      <c r="M292" s="126" t="s">
        <v>1414</v>
      </c>
      <c r="N292" s="126" t="s">
        <v>1425</v>
      </c>
      <c r="O292" s="126" t="s">
        <v>1416</v>
      </c>
      <c r="P292" s="126" t="s">
        <v>1414</v>
      </c>
      <c r="Q292" s="127">
        <v>19800</v>
      </c>
      <c r="R292" s="127">
        <v>21.200000762939499</v>
      </c>
      <c r="S292" s="127">
        <v>6</v>
      </c>
      <c r="T292" s="126" t="s">
        <v>425</v>
      </c>
      <c r="U292" s="126" t="s">
        <v>1414</v>
      </c>
      <c r="V292" s="126" t="s">
        <v>1477</v>
      </c>
      <c r="W292" s="126" t="s">
        <v>425</v>
      </c>
      <c r="X292" s="126" t="s">
        <v>425</v>
      </c>
      <c r="Y292" s="126" t="s">
        <v>1414</v>
      </c>
      <c r="Z292" s="193"/>
    </row>
    <row r="293" spans="1:26" ht="14.4">
      <c r="A293" s="130" t="s">
        <v>2</v>
      </c>
      <c r="B293" s="131">
        <v>2022</v>
      </c>
      <c r="C293" s="130" t="s">
        <v>2229</v>
      </c>
      <c r="D293" s="130" t="s">
        <v>2230</v>
      </c>
      <c r="E293" s="130" t="s">
        <v>2231</v>
      </c>
      <c r="F293" s="130" t="s">
        <v>2232</v>
      </c>
      <c r="G293" s="130" t="s">
        <v>2233</v>
      </c>
      <c r="H293" s="130" t="s">
        <v>2234</v>
      </c>
      <c r="I293" s="130" t="s">
        <v>2235</v>
      </c>
      <c r="J293" s="130"/>
      <c r="K293" s="130" t="s">
        <v>2236</v>
      </c>
      <c r="L293" s="130" t="s">
        <v>1414</v>
      </c>
      <c r="M293" s="130" t="s">
        <v>1414</v>
      </c>
      <c r="N293" s="130" t="s">
        <v>1425</v>
      </c>
      <c r="O293" s="130" t="s">
        <v>1416</v>
      </c>
      <c r="P293" s="130" t="s">
        <v>1414</v>
      </c>
      <c r="Q293" s="131">
        <v>9727</v>
      </c>
      <c r="R293" s="131">
        <v>6</v>
      </c>
      <c r="S293" s="131">
        <v>9</v>
      </c>
      <c r="T293" s="130" t="s">
        <v>1414</v>
      </c>
      <c r="U293" s="130" t="s">
        <v>425</v>
      </c>
      <c r="V293" s="130" t="s">
        <v>1417</v>
      </c>
      <c r="W293" s="130" t="s">
        <v>425</v>
      </c>
      <c r="X293" s="130" t="s">
        <v>1414</v>
      </c>
      <c r="Y293" s="130" t="s">
        <v>1414</v>
      </c>
      <c r="Z293" s="193"/>
    </row>
    <row r="294" spans="1:26" ht="14.4">
      <c r="A294" s="126" t="s">
        <v>2</v>
      </c>
      <c r="B294" s="127">
        <v>2022</v>
      </c>
      <c r="C294" s="126" t="s">
        <v>2237</v>
      </c>
      <c r="D294" s="126" t="s">
        <v>2146</v>
      </c>
      <c r="E294" s="126" t="s">
        <v>2238</v>
      </c>
      <c r="F294" s="126" t="s">
        <v>2239</v>
      </c>
      <c r="G294" s="126" t="s">
        <v>2240</v>
      </c>
      <c r="H294" s="126" t="s">
        <v>2241</v>
      </c>
      <c r="I294" s="126" t="s">
        <v>2242</v>
      </c>
      <c r="J294" s="126"/>
      <c r="K294" s="126" t="s">
        <v>2243</v>
      </c>
      <c r="L294" s="126" t="s">
        <v>1414</v>
      </c>
      <c r="M294" s="126" t="s">
        <v>1414</v>
      </c>
      <c r="N294" s="126" t="s">
        <v>1425</v>
      </c>
      <c r="O294" s="126" t="s">
        <v>1416</v>
      </c>
      <c r="P294" s="126" t="s">
        <v>1414</v>
      </c>
      <c r="Q294" s="127">
        <v>52334</v>
      </c>
      <c r="R294" s="127">
        <v>30</v>
      </c>
      <c r="S294" s="127">
        <v>30</v>
      </c>
      <c r="T294" s="126" t="s">
        <v>1414</v>
      </c>
      <c r="U294" s="126" t="s">
        <v>425</v>
      </c>
      <c r="V294" s="126" t="s">
        <v>1426</v>
      </c>
      <c r="W294" s="126" t="s">
        <v>425</v>
      </c>
      <c r="X294" s="126" t="s">
        <v>1414</v>
      </c>
      <c r="Y294" s="126" t="s">
        <v>1414</v>
      </c>
      <c r="Z294" s="193"/>
    </row>
    <row r="295" spans="1:26" ht="14.4">
      <c r="A295" s="130" t="s">
        <v>2</v>
      </c>
      <c r="B295" s="196">
        <v>2023</v>
      </c>
      <c r="C295" s="130" t="s">
        <v>2244</v>
      </c>
      <c r="D295" s="130" t="s">
        <v>2245</v>
      </c>
      <c r="E295" s="130" t="s">
        <v>2231</v>
      </c>
      <c r="F295" s="130" t="s">
        <v>2246</v>
      </c>
      <c r="G295" s="130" t="s">
        <v>2247</v>
      </c>
      <c r="H295" s="130" t="s">
        <v>2248</v>
      </c>
      <c r="I295" s="130" t="s">
        <v>2249</v>
      </c>
      <c r="J295" s="130"/>
      <c r="K295" s="130" t="s">
        <v>2250</v>
      </c>
      <c r="L295" s="130" t="s">
        <v>1414</v>
      </c>
      <c r="M295" s="130" t="s">
        <v>1414</v>
      </c>
      <c r="N295" s="130" t="s">
        <v>2251</v>
      </c>
      <c r="O295" s="130" t="s">
        <v>1416</v>
      </c>
      <c r="P295" s="130" t="s">
        <v>1414</v>
      </c>
      <c r="Q295" s="131">
        <v>13330</v>
      </c>
      <c r="R295" s="131">
        <v>7.5999999046325701</v>
      </c>
      <c r="S295" s="131">
        <v>5</v>
      </c>
      <c r="T295" s="130" t="s">
        <v>425</v>
      </c>
      <c r="U295" s="130" t="s">
        <v>425</v>
      </c>
      <c r="V295" s="130" t="s">
        <v>1426</v>
      </c>
      <c r="W295" s="130" t="s">
        <v>425</v>
      </c>
      <c r="X295" s="130" t="s">
        <v>1414</v>
      </c>
      <c r="Y295" s="130" t="s">
        <v>1414</v>
      </c>
      <c r="Z295" s="193"/>
    </row>
    <row r="296" spans="1:26" ht="14.4">
      <c r="A296" s="126" t="s">
        <v>282</v>
      </c>
      <c r="B296" s="195">
        <v>2023</v>
      </c>
      <c r="C296" s="126" t="s">
        <v>2198</v>
      </c>
      <c r="D296" s="126" t="s">
        <v>2184</v>
      </c>
      <c r="E296" s="126" t="s">
        <v>2252</v>
      </c>
      <c r="F296" s="126" t="s">
        <v>2253</v>
      </c>
      <c r="G296" s="126" t="s">
        <v>2254</v>
      </c>
      <c r="H296" s="126" t="s">
        <v>2255</v>
      </c>
      <c r="I296" s="126"/>
      <c r="J296" s="126" t="s">
        <v>2256</v>
      </c>
      <c r="K296" s="126" t="s">
        <v>2257</v>
      </c>
      <c r="L296" s="126" t="s">
        <v>1414</v>
      </c>
      <c r="M296" s="126" t="s">
        <v>1414</v>
      </c>
      <c r="N296" s="126" t="s">
        <v>1568</v>
      </c>
      <c r="O296" s="126" t="s">
        <v>1416</v>
      </c>
      <c r="P296" s="126" t="s">
        <v>1414</v>
      </c>
      <c r="Q296" s="127">
        <v>13395</v>
      </c>
      <c r="R296" s="127">
        <v>21</v>
      </c>
      <c r="S296" s="127">
        <v>23</v>
      </c>
      <c r="T296" s="126" t="s">
        <v>1414</v>
      </c>
      <c r="U296" s="126" t="s">
        <v>1414</v>
      </c>
      <c r="V296" s="126" t="s">
        <v>1417</v>
      </c>
      <c r="W296" s="126" t="s">
        <v>425</v>
      </c>
      <c r="X296" s="126" t="s">
        <v>1414</v>
      </c>
      <c r="Y296" s="126" t="s">
        <v>1414</v>
      </c>
      <c r="Z296" s="193"/>
    </row>
    <row r="297" spans="1:26" ht="14.4">
      <c r="A297" s="130" t="s">
        <v>282</v>
      </c>
      <c r="B297" s="196">
        <v>2023</v>
      </c>
      <c r="C297" s="130" t="s">
        <v>2258</v>
      </c>
      <c r="D297" s="130" t="s">
        <v>2259</v>
      </c>
      <c r="E297" s="130" t="s">
        <v>2260</v>
      </c>
      <c r="F297" s="130" t="s">
        <v>2261</v>
      </c>
      <c r="G297" s="130" t="s">
        <v>2262</v>
      </c>
      <c r="H297" s="130" t="s">
        <v>2263</v>
      </c>
      <c r="I297" s="130" t="s">
        <v>2264</v>
      </c>
      <c r="J297" s="130"/>
      <c r="K297" s="130" t="s">
        <v>2265</v>
      </c>
      <c r="L297" s="130" t="s">
        <v>1414</v>
      </c>
      <c r="M297" s="130" t="s">
        <v>1414</v>
      </c>
      <c r="N297" s="130" t="s">
        <v>1568</v>
      </c>
      <c r="O297" s="130" t="s">
        <v>1416</v>
      </c>
      <c r="P297" s="130" t="s">
        <v>1414</v>
      </c>
      <c r="Q297" s="131">
        <v>4560</v>
      </c>
      <c r="R297" s="131">
        <v>7</v>
      </c>
      <c r="S297" s="131">
        <v>5</v>
      </c>
      <c r="T297" s="130" t="s">
        <v>1414</v>
      </c>
      <c r="U297" s="130" t="s">
        <v>425</v>
      </c>
      <c r="V297" s="130" t="s">
        <v>1417</v>
      </c>
      <c r="W297" s="130" t="s">
        <v>425</v>
      </c>
      <c r="X297" s="130" t="s">
        <v>1414</v>
      </c>
      <c r="Y297" s="130" t="s">
        <v>1414</v>
      </c>
      <c r="Z297" s="193"/>
    </row>
    <row r="298" spans="1:26" ht="14.4">
      <c r="A298" s="126" t="s">
        <v>282</v>
      </c>
      <c r="B298" s="195">
        <v>2023</v>
      </c>
      <c r="C298" s="126" t="s">
        <v>2266</v>
      </c>
      <c r="D298" s="126" t="s">
        <v>2206</v>
      </c>
      <c r="E298" s="126" t="s">
        <v>2267</v>
      </c>
      <c r="F298" s="126" t="s">
        <v>2268</v>
      </c>
      <c r="G298" s="126" t="s">
        <v>2269</v>
      </c>
      <c r="H298" s="126" t="s">
        <v>2270</v>
      </c>
      <c r="I298" s="126"/>
      <c r="J298" s="126"/>
      <c r="K298" s="126" t="s">
        <v>2271</v>
      </c>
      <c r="L298" s="126" t="s">
        <v>1414</v>
      </c>
      <c r="M298" s="126" t="s">
        <v>1414</v>
      </c>
      <c r="N298" s="126" t="s">
        <v>1425</v>
      </c>
      <c r="O298" s="126" t="s">
        <v>1416</v>
      </c>
      <c r="P298" s="126" t="s">
        <v>1414</v>
      </c>
      <c r="Q298" s="127">
        <v>2262</v>
      </c>
      <c r="R298" s="127">
        <v>4</v>
      </c>
      <c r="S298" s="127">
        <v>20</v>
      </c>
      <c r="T298" s="126" t="s">
        <v>1414</v>
      </c>
      <c r="U298" s="126" t="s">
        <v>425</v>
      </c>
      <c r="V298" s="126" t="s">
        <v>1426</v>
      </c>
      <c r="W298" s="126" t="s">
        <v>425</v>
      </c>
      <c r="X298" s="126" t="s">
        <v>1414</v>
      </c>
      <c r="Y298" s="126" t="s">
        <v>1414</v>
      </c>
      <c r="Z298" s="193"/>
    </row>
    <row r="299" spans="1:26" ht="14.4">
      <c r="A299" s="130" t="s">
        <v>282</v>
      </c>
      <c r="B299" s="196">
        <v>2023</v>
      </c>
      <c r="C299" s="130" t="s">
        <v>2272</v>
      </c>
      <c r="D299" s="130" t="s">
        <v>2221</v>
      </c>
      <c r="E299" s="130" t="s">
        <v>2273</v>
      </c>
      <c r="F299" s="130" t="s">
        <v>2274</v>
      </c>
      <c r="G299" s="130" t="s">
        <v>2275</v>
      </c>
      <c r="H299" s="130" t="s">
        <v>2276</v>
      </c>
      <c r="I299" s="130"/>
      <c r="J299" s="130" t="s">
        <v>2277</v>
      </c>
      <c r="K299" s="130" t="s">
        <v>2278</v>
      </c>
      <c r="L299" s="130" t="s">
        <v>1414</v>
      </c>
      <c r="M299" s="130" t="s">
        <v>1414</v>
      </c>
      <c r="N299" s="130" t="s">
        <v>1425</v>
      </c>
      <c r="O299" s="130" t="s">
        <v>1416</v>
      </c>
      <c r="P299" s="130" t="s">
        <v>1414</v>
      </c>
      <c r="Q299" s="131">
        <v>20755</v>
      </c>
      <c r="R299" s="131">
        <v>33</v>
      </c>
      <c r="S299" s="131">
        <v>16</v>
      </c>
      <c r="T299" s="130" t="s">
        <v>1414</v>
      </c>
      <c r="U299" s="130" t="s">
        <v>1414</v>
      </c>
      <c r="V299" s="130" t="s">
        <v>1426</v>
      </c>
      <c r="W299" s="130" t="s">
        <v>425</v>
      </c>
      <c r="X299" s="130" t="s">
        <v>1414</v>
      </c>
      <c r="Y299" s="130" t="s">
        <v>1414</v>
      </c>
      <c r="Z299" s="193"/>
    </row>
    <row r="300" spans="1:26" ht="14.4">
      <c r="A300" s="126" t="s">
        <v>301</v>
      </c>
      <c r="B300" s="127">
        <v>2022</v>
      </c>
      <c r="C300" s="126" t="s">
        <v>2279</v>
      </c>
      <c r="D300" s="126" t="s">
        <v>2146</v>
      </c>
      <c r="E300" s="126" t="s">
        <v>2280</v>
      </c>
      <c r="F300" s="126" t="s">
        <v>2281</v>
      </c>
      <c r="G300" s="126" t="s">
        <v>2282</v>
      </c>
      <c r="H300" s="126" t="s">
        <v>2283</v>
      </c>
      <c r="I300" s="126" t="s">
        <v>2284</v>
      </c>
      <c r="J300" s="126"/>
      <c r="K300" s="126" t="s">
        <v>2285</v>
      </c>
      <c r="L300" s="126" t="s">
        <v>1414</v>
      </c>
      <c r="M300" s="126" t="s">
        <v>1414</v>
      </c>
      <c r="N300" s="126" t="s">
        <v>1568</v>
      </c>
      <c r="O300" s="126" t="s">
        <v>1416</v>
      </c>
      <c r="P300" s="126" t="s">
        <v>1414</v>
      </c>
      <c r="Q300" s="127">
        <v>22315</v>
      </c>
      <c r="R300" s="127">
        <v>20</v>
      </c>
      <c r="S300" s="127">
        <v>7</v>
      </c>
      <c r="T300" s="126" t="s">
        <v>1414</v>
      </c>
      <c r="U300" s="126" t="s">
        <v>425</v>
      </c>
      <c r="V300" s="126" t="s">
        <v>1477</v>
      </c>
      <c r="W300" s="126" t="s">
        <v>425</v>
      </c>
      <c r="X300" s="126" t="s">
        <v>1414</v>
      </c>
      <c r="Y300" s="126" t="s">
        <v>1414</v>
      </c>
      <c r="Z300" s="193"/>
    </row>
    <row r="301" spans="1:26" ht="14.4">
      <c r="A301" s="130" t="s">
        <v>289</v>
      </c>
      <c r="B301" s="131">
        <v>2022</v>
      </c>
      <c r="C301" s="130" t="s">
        <v>2286</v>
      </c>
      <c r="D301" s="130" t="s">
        <v>2287</v>
      </c>
      <c r="E301" s="130" t="s">
        <v>2288</v>
      </c>
      <c r="F301" s="130" t="s">
        <v>432</v>
      </c>
      <c r="G301" s="130" t="s">
        <v>2289</v>
      </c>
      <c r="H301" s="130" t="s">
        <v>2013</v>
      </c>
      <c r="I301" s="130" t="s">
        <v>2290</v>
      </c>
      <c r="J301" s="130" t="s">
        <v>2291</v>
      </c>
      <c r="K301" s="130" t="s">
        <v>2292</v>
      </c>
      <c r="L301" s="130" t="s">
        <v>1414</v>
      </c>
      <c r="M301" s="130" t="s">
        <v>1414</v>
      </c>
      <c r="N301" s="130" t="s">
        <v>1417</v>
      </c>
      <c r="O301" s="130" t="s">
        <v>1506</v>
      </c>
      <c r="P301" s="130" t="s">
        <v>1414</v>
      </c>
      <c r="Q301" s="131">
        <v>232000</v>
      </c>
      <c r="R301" s="131">
        <v>16</v>
      </c>
      <c r="S301" s="131">
        <v>82</v>
      </c>
      <c r="T301" s="130" t="s">
        <v>1414</v>
      </c>
      <c r="U301" s="130" t="s">
        <v>1414</v>
      </c>
      <c r="V301" s="130" t="s">
        <v>1492</v>
      </c>
      <c r="W301" s="130" t="s">
        <v>425</v>
      </c>
      <c r="X301" s="130" t="s">
        <v>1414</v>
      </c>
      <c r="Y301" s="130" t="s">
        <v>1414</v>
      </c>
      <c r="Z301" s="193"/>
    </row>
    <row r="302" spans="1:26" ht="14.4">
      <c r="A302" s="126" t="s">
        <v>289</v>
      </c>
      <c r="B302" s="127">
        <v>2022</v>
      </c>
      <c r="C302" s="126" t="s">
        <v>2286</v>
      </c>
      <c r="D302" s="126" t="s">
        <v>2146</v>
      </c>
      <c r="E302" s="126" t="s">
        <v>2288</v>
      </c>
      <c r="F302" s="126" t="s">
        <v>432</v>
      </c>
      <c r="G302" s="126" t="s">
        <v>2289</v>
      </c>
      <c r="H302" s="126" t="s">
        <v>2013</v>
      </c>
      <c r="I302" s="126" t="s">
        <v>2293</v>
      </c>
      <c r="J302" s="126" t="s">
        <v>2294</v>
      </c>
      <c r="K302" s="126" t="s">
        <v>2295</v>
      </c>
      <c r="L302" s="126" t="s">
        <v>1414</v>
      </c>
      <c r="M302" s="126" t="s">
        <v>1414</v>
      </c>
      <c r="N302" s="126" t="s">
        <v>1417</v>
      </c>
      <c r="O302" s="126" t="s">
        <v>1506</v>
      </c>
      <c r="P302" s="126" t="s">
        <v>1414</v>
      </c>
      <c r="Q302" s="127">
        <v>525000</v>
      </c>
      <c r="R302" s="127">
        <v>35</v>
      </c>
      <c r="S302" s="127">
        <v>111</v>
      </c>
      <c r="T302" s="126" t="s">
        <v>1414</v>
      </c>
      <c r="U302" s="126" t="s">
        <v>1414</v>
      </c>
      <c r="V302" s="126" t="s">
        <v>1492</v>
      </c>
      <c r="W302" s="126" t="s">
        <v>425</v>
      </c>
      <c r="X302" s="126" t="s">
        <v>1414</v>
      </c>
      <c r="Y302" s="126" t="s">
        <v>1414</v>
      </c>
      <c r="Z302" s="193"/>
    </row>
    <row r="303" spans="1:26" ht="14.4">
      <c r="A303" s="130" t="s">
        <v>289</v>
      </c>
      <c r="B303" s="196">
        <v>2023</v>
      </c>
      <c r="C303" s="130" t="s">
        <v>2296</v>
      </c>
      <c r="D303" s="130" t="s">
        <v>2184</v>
      </c>
      <c r="E303" s="130" t="s">
        <v>2288</v>
      </c>
      <c r="F303" s="130" t="s">
        <v>2297</v>
      </c>
      <c r="G303" s="130" t="s">
        <v>360</v>
      </c>
      <c r="H303" s="130" t="s">
        <v>2013</v>
      </c>
      <c r="I303" s="130" t="s">
        <v>2298</v>
      </c>
      <c r="J303" s="130" t="s">
        <v>2299</v>
      </c>
      <c r="K303" s="130" t="s">
        <v>2300</v>
      </c>
      <c r="L303" s="130" t="s">
        <v>1414</v>
      </c>
      <c r="M303" s="130" t="s">
        <v>1414</v>
      </c>
      <c r="N303" s="130" t="s">
        <v>1568</v>
      </c>
      <c r="O303" s="130" t="s">
        <v>1416</v>
      </c>
      <c r="P303" s="130" t="s">
        <v>1414</v>
      </c>
      <c r="Q303" s="131">
        <v>46000</v>
      </c>
      <c r="R303" s="131">
        <v>7</v>
      </c>
      <c r="S303" s="131">
        <v>86</v>
      </c>
      <c r="T303" s="130" t="s">
        <v>1414</v>
      </c>
      <c r="U303" s="130" t="s">
        <v>1414</v>
      </c>
      <c r="V303" s="130" t="s">
        <v>1492</v>
      </c>
      <c r="W303" s="130" t="s">
        <v>425</v>
      </c>
      <c r="X303" s="130" t="s">
        <v>1414</v>
      </c>
      <c r="Y303" s="130" t="s">
        <v>1414</v>
      </c>
      <c r="Z303" s="193"/>
    </row>
    <row r="304" spans="1:26" ht="14.4">
      <c r="A304" s="126" t="s">
        <v>289</v>
      </c>
      <c r="B304" s="195">
        <v>2023</v>
      </c>
      <c r="C304" s="126" t="s">
        <v>2301</v>
      </c>
      <c r="D304" s="126" t="s">
        <v>2191</v>
      </c>
      <c r="E304" s="126" t="s">
        <v>2288</v>
      </c>
      <c r="F304" s="126" t="s">
        <v>2302</v>
      </c>
      <c r="G304" s="126" t="s">
        <v>432</v>
      </c>
      <c r="H304" s="126" t="s">
        <v>2303</v>
      </c>
      <c r="I304" s="126" t="s">
        <v>2304</v>
      </c>
      <c r="J304" s="126" t="s">
        <v>2305</v>
      </c>
      <c r="K304" s="126" t="s">
        <v>921</v>
      </c>
      <c r="L304" s="126" t="s">
        <v>1414</v>
      </c>
      <c r="M304" s="126" t="s">
        <v>1414</v>
      </c>
      <c r="N304" s="126" t="s">
        <v>1425</v>
      </c>
      <c r="O304" s="126" t="s">
        <v>1416</v>
      </c>
      <c r="P304" s="126" t="s">
        <v>1414</v>
      </c>
      <c r="Q304" s="127">
        <v>359000</v>
      </c>
      <c r="R304" s="127">
        <v>27</v>
      </c>
      <c r="S304" s="127">
        <v>70</v>
      </c>
      <c r="T304" s="126" t="s">
        <v>1414</v>
      </c>
      <c r="U304" s="126" t="s">
        <v>1414</v>
      </c>
      <c r="V304" s="126" t="s">
        <v>1417</v>
      </c>
      <c r="W304" s="126" t="s">
        <v>425</v>
      </c>
      <c r="X304" s="126" t="s">
        <v>1414</v>
      </c>
      <c r="Y304" s="126" t="s">
        <v>1414</v>
      </c>
      <c r="Z304" s="193"/>
    </row>
    <row r="305" spans="1:26" ht="14.4">
      <c r="A305" s="130" t="s">
        <v>18</v>
      </c>
      <c r="B305" s="131">
        <v>2022</v>
      </c>
      <c r="C305" s="130" t="s">
        <v>2306</v>
      </c>
      <c r="D305" s="130" t="s">
        <v>2146</v>
      </c>
      <c r="E305" s="130" t="s">
        <v>2307</v>
      </c>
      <c r="F305" s="130" t="s">
        <v>2308</v>
      </c>
      <c r="G305" s="130" t="s">
        <v>2309</v>
      </c>
      <c r="H305" s="130" t="s">
        <v>2310</v>
      </c>
      <c r="I305" s="130"/>
      <c r="J305" s="130"/>
      <c r="K305" s="130" t="s">
        <v>2311</v>
      </c>
      <c r="L305" s="130" t="s">
        <v>1414</v>
      </c>
      <c r="M305" s="130" t="s">
        <v>1414</v>
      </c>
      <c r="N305" s="130" t="s">
        <v>1415</v>
      </c>
      <c r="O305" s="130" t="s">
        <v>1416</v>
      </c>
      <c r="P305" s="130" t="s">
        <v>1414</v>
      </c>
      <c r="Q305" s="131">
        <v>67710</v>
      </c>
      <c r="R305" s="131">
        <v>19</v>
      </c>
      <c r="S305" s="131">
        <v>12</v>
      </c>
      <c r="T305" s="130" t="s">
        <v>1414</v>
      </c>
      <c r="U305" s="130" t="s">
        <v>425</v>
      </c>
      <c r="V305" s="130" t="s">
        <v>1492</v>
      </c>
      <c r="W305" s="130" t="s">
        <v>425</v>
      </c>
      <c r="X305" s="130" t="s">
        <v>1414</v>
      </c>
      <c r="Y305" s="130" t="s">
        <v>1414</v>
      </c>
      <c r="Z305" s="193"/>
    </row>
    <row r="306" spans="1:26" ht="14.4">
      <c r="A306" s="126" t="s">
        <v>18</v>
      </c>
      <c r="B306" s="195">
        <v>2023</v>
      </c>
      <c r="C306" s="126" t="s">
        <v>2312</v>
      </c>
      <c r="D306" s="126" t="s">
        <v>2191</v>
      </c>
      <c r="E306" s="126" t="s">
        <v>2313</v>
      </c>
      <c r="F306" s="126" t="s">
        <v>2314</v>
      </c>
      <c r="G306" s="126" t="s">
        <v>2315</v>
      </c>
      <c r="H306" s="126" t="s">
        <v>2316</v>
      </c>
      <c r="I306" s="126" t="s">
        <v>2317</v>
      </c>
      <c r="J306" s="126" t="s">
        <v>2318</v>
      </c>
      <c r="K306" s="126" t="s">
        <v>2319</v>
      </c>
      <c r="L306" s="126" t="s">
        <v>1414</v>
      </c>
      <c r="M306" s="126" t="s">
        <v>1414</v>
      </c>
      <c r="N306" s="126" t="s">
        <v>1415</v>
      </c>
      <c r="O306" s="126" t="s">
        <v>1416</v>
      </c>
      <c r="P306" s="126" t="s">
        <v>1414</v>
      </c>
      <c r="Q306" s="127">
        <v>163448</v>
      </c>
      <c r="R306" s="127">
        <v>45</v>
      </c>
      <c r="S306" s="127">
        <v>40</v>
      </c>
      <c r="T306" s="126" t="s">
        <v>1414</v>
      </c>
      <c r="U306" s="126" t="s">
        <v>1414</v>
      </c>
      <c r="V306" s="126" t="s">
        <v>1492</v>
      </c>
      <c r="W306" s="126" t="s">
        <v>425</v>
      </c>
      <c r="X306" s="126" t="s">
        <v>1414</v>
      </c>
      <c r="Y306" s="126" t="s">
        <v>1414</v>
      </c>
      <c r="Z306" s="193"/>
    </row>
    <row r="307" spans="1:26" ht="14.4">
      <c r="A307" s="130" t="s">
        <v>18</v>
      </c>
      <c r="B307" s="196">
        <v>2023</v>
      </c>
      <c r="C307" s="130" t="s">
        <v>2221</v>
      </c>
      <c r="D307" s="130" t="s">
        <v>2320</v>
      </c>
      <c r="E307" s="130" t="s">
        <v>2321</v>
      </c>
      <c r="F307" s="130" t="s">
        <v>2314</v>
      </c>
      <c r="G307" s="130" t="s">
        <v>2322</v>
      </c>
      <c r="H307" s="130" t="s">
        <v>2323</v>
      </c>
      <c r="I307" s="130"/>
      <c r="J307" s="130"/>
      <c r="K307" s="130" t="s">
        <v>2324</v>
      </c>
      <c r="L307" s="130" t="s">
        <v>1414</v>
      </c>
      <c r="M307" s="130" t="s">
        <v>1414</v>
      </c>
      <c r="N307" s="130" t="s">
        <v>56</v>
      </c>
      <c r="O307" s="130" t="s">
        <v>1416</v>
      </c>
      <c r="P307" s="130" t="s">
        <v>1414</v>
      </c>
      <c r="Q307" s="131">
        <v>15413</v>
      </c>
      <c r="R307" s="131">
        <v>96</v>
      </c>
      <c r="S307" s="131">
        <v>6</v>
      </c>
      <c r="T307" s="130" t="s">
        <v>1414</v>
      </c>
      <c r="U307" s="130" t="s">
        <v>425</v>
      </c>
      <c r="V307" s="130" t="s">
        <v>1492</v>
      </c>
      <c r="W307" s="130" t="s">
        <v>425</v>
      </c>
      <c r="X307" s="130" t="s">
        <v>1414</v>
      </c>
      <c r="Y307" s="130" t="s">
        <v>425</v>
      </c>
      <c r="Z307" s="193"/>
    </row>
    <row r="308" spans="1:26" ht="14.4">
      <c r="A308" s="126" t="s">
        <v>18</v>
      </c>
      <c r="B308" s="195">
        <v>2023</v>
      </c>
      <c r="C308" s="126" t="s">
        <v>2325</v>
      </c>
      <c r="D308" s="126" t="s">
        <v>2326</v>
      </c>
      <c r="E308" s="126" t="s">
        <v>2327</v>
      </c>
      <c r="F308" s="126" t="s">
        <v>2328</v>
      </c>
      <c r="G308" s="126" t="s">
        <v>2329</v>
      </c>
      <c r="H308" s="126" t="s">
        <v>2330</v>
      </c>
      <c r="I308" s="126" t="s">
        <v>2331</v>
      </c>
      <c r="J308" s="126"/>
      <c r="K308" s="126" t="s">
        <v>2332</v>
      </c>
      <c r="L308" s="126" t="s">
        <v>1414</v>
      </c>
      <c r="M308" s="126" t="s">
        <v>1414</v>
      </c>
      <c r="N308" s="126" t="s">
        <v>1425</v>
      </c>
      <c r="O308" s="126" t="s">
        <v>1416</v>
      </c>
      <c r="P308" s="126" t="s">
        <v>1414</v>
      </c>
      <c r="Q308" s="127">
        <v>37821</v>
      </c>
      <c r="R308" s="127">
        <v>10.406299591064499</v>
      </c>
      <c r="S308" s="127">
        <v>15</v>
      </c>
      <c r="T308" s="126" t="s">
        <v>1414</v>
      </c>
      <c r="U308" s="126" t="s">
        <v>425</v>
      </c>
      <c r="V308" s="126" t="s">
        <v>1417</v>
      </c>
      <c r="W308" s="126" t="s">
        <v>425</v>
      </c>
      <c r="X308" s="126" t="s">
        <v>1414</v>
      </c>
      <c r="Y308" s="126" t="s">
        <v>1414</v>
      </c>
      <c r="Z308" s="193"/>
    </row>
    <row r="309" spans="1:26" ht="14.4">
      <c r="A309" s="130" t="s">
        <v>132</v>
      </c>
      <c r="B309" s="131">
        <v>2022</v>
      </c>
      <c r="C309" s="130" t="s">
        <v>2279</v>
      </c>
      <c r="D309" s="130" t="s">
        <v>2333</v>
      </c>
      <c r="E309" s="130"/>
      <c r="F309" s="130" t="s">
        <v>2334</v>
      </c>
      <c r="G309" s="130" t="s">
        <v>2335</v>
      </c>
      <c r="H309" s="130" t="s">
        <v>2336</v>
      </c>
      <c r="I309" s="130"/>
      <c r="J309" s="130"/>
      <c r="K309" s="130" t="s">
        <v>2337</v>
      </c>
      <c r="L309" s="130" t="s">
        <v>1414</v>
      </c>
      <c r="M309" s="130" t="s">
        <v>425</v>
      </c>
      <c r="N309" s="130" t="s">
        <v>1417</v>
      </c>
      <c r="O309" s="130" t="s">
        <v>1416</v>
      </c>
      <c r="P309" s="130" t="s">
        <v>1414</v>
      </c>
      <c r="Q309" s="131">
        <v>5128</v>
      </c>
      <c r="R309" s="131">
        <v>18.399999618530298</v>
      </c>
      <c r="S309" s="131">
        <v>20</v>
      </c>
      <c r="T309" s="130" t="s">
        <v>425</v>
      </c>
      <c r="U309" s="130" t="s">
        <v>425</v>
      </c>
      <c r="V309" s="130" t="s">
        <v>1492</v>
      </c>
      <c r="W309" s="130" t="s">
        <v>425</v>
      </c>
      <c r="X309" s="130" t="s">
        <v>425</v>
      </c>
      <c r="Y309" s="130" t="s">
        <v>1414</v>
      </c>
      <c r="Z309" s="193"/>
    </row>
    <row r="310" spans="1:26" ht="14.4">
      <c r="A310" s="126" t="s">
        <v>134</v>
      </c>
      <c r="B310" s="127">
        <v>2022</v>
      </c>
      <c r="C310" s="126" t="s">
        <v>2338</v>
      </c>
      <c r="D310" s="126" t="s">
        <v>2146</v>
      </c>
      <c r="E310" s="126" t="s">
        <v>2339</v>
      </c>
      <c r="F310" s="126" t="s">
        <v>2340</v>
      </c>
      <c r="G310" s="126" t="s">
        <v>2341</v>
      </c>
      <c r="H310" s="126" t="s">
        <v>2342</v>
      </c>
      <c r="I310" s="126" t="s">
        <v>2343</v>
      </c>
      <c r="J310" s="126"/>
      <c r="K310" s="126" t="s">
        <v>2344</v>
      </c>
      <c r="L310" s="126" t="s">
        <v>1414</v>
      </c>
      <c r="M310" s="126" t="s">
        <v>425</v>
      </c>
      <c r="N310" s="126" t="s">
        <v>1415</v>
      </c>
      <c r="O310" s="126" t="s">
        <v>1416</v>
      </c>
      <c r="P310" s="126" t="s">
        <v>1414</v>
      </c>
      <c r="Q310" s="127">
        <v>9779</v>
      </c>
      <c r="R310" s="127">
        <v>68</v>
      </c>
      <c r="S310" s="127">
        <v>27</v>
      </c>
      <c r="T310" s="126" t="s">
        <v>1414</v>
      </c>
      <c r="U310" s="126" t="s">
        <v>425</v>
      </c>
      <c r="V310" s="126" t="s">
        <v>1417</v>
      </c>
      <c r="W310" s="126" t="s">
        <v>425</v>
      </c>
      <c r="X310" s="126" t="s">
        <v>1414</v>
      </c>
      <c r="Y310" s="126" t="s">
        <v>1414</v>
      </c>
      <c r="Z310" s="193"/>
    </row>
    <row r="311" spans="1:26" ht="14.4">
      <c r="A311" s="130" t="s">
        <v>4</v>
      </c>
      <c r="B311" s="196">
        <v>2023</v>
      </c>
      <c r="C311" s="130" t="s">
        <v>2345</v>
      </c>
      <c r="D311" s="130" t="s">
        <v>2346</v>
      </c>
      <c r="E311" s="130" t="s">
        <v>432</v>
      </c>
      <c r="F311" s="130"/>
      <c r="G311" s="130" t="s">
        <v>2347</v>
      </c>
      <c r="H311" s="130" t="s">
        <v>1766</v>
      </c>
      <c r="I311" s="130" t="s">
        <v>2348</v>
      </c>
      <c r="J311" s="130"/>
      <c r="K311" s="130" t="s">
        <v>1251</v>
      </c>
      <c r="L311" s="130" t="s">
        <v>425</v>
      </c>
      <c r="M311" s="130" t="s">
        <v>1414</v>
      </c>
      <c r="N311" s="130" t="s">
        <v>1417</v>
      </c>
      <c r="O311" s="130" t="s">
        <v>1416</v>
      </c>
      <c r="P311" s="130" t="s">
        <v>1414</v>
      </c>
      <c r="Q311" s="131">
        <v>12613</v>
      </c>
      <c r="R311" s="131">
        <v>8</v>
      </c>
      <c r="S311" s="131">
        <v>2</v>
      </c>
      <c r="T311" s="130" t="s">
        <v>425</v>
      </c>
      <c r="U311" s="130" t="s">
        <v>425</v>
      </c>
      <c r="V311" s="130" t="s">
        <v>1417</v>
      </c>
      <c r="W311" s="130" t="s">
        <v>425</v>
      </c>
      <c r="X311" s="130"/>
      <c r="Y311" s="130"/>
      <c r="Z311" s="193"/>
    </row>
    <row r="312" spans="1:26" ht="14.4">
      <c r="A312" s="126" t="s">
        <v>4</v>
      </c>
      <c r="B312" s="195">
        <v>2023</v>
      </c>
      <c r="C312" s="126" t="s">
        <v>2349</v>
      </c>
      <c r="D312" s="126" t="s">
        <v>2152</v>
      </c>
      <c r="E312" s="126" t="s">
        <v>2350</v>
      </c>
      <c r="F312" s="126" t="s">
        <v>1764</v>
      </c>
      <c r="G312" s="126" t="s">
        <v>2351</v>
      </c>
      <c r="H312" s="126" t="s">
        <v>1766</v>
      </c>
      <c r="I312" s="126" t="s">
        <v>2352</v>
      </c>
      <c r="J312" s="126"/>
      <c r="K312" s="126" t="s">
        <v>947</v>
      </c>
      <c r="L312" s="126" t="s">
        <v>1414</v>
      </c>
      <c r="M312" s="126" t="s">
        <v>1414</v>
      </c>
      <c r="N312" s="126" t="s">
        <v>1425</v>
      </c>
      <c r="O312" s="126" t="s">
        <v>1416</v>
      </c>
      <c r="P312" s="126" t="s">
        <v>1414</v>
      </c>
      <c r="Q312" s="127">
        <v>14616</v>
      </c>
      <c r="R312" s="127">
        <v>9</v>
      </c>
      <c r="S312" s="127">
        <v>8</v>
      </c>
      <c r="T312" s="126" t="s">
        <v>425</v>
      </c>
      <c r="U312" s="126" t="s">
        <v>425</v>
      </c>
      <c r="V312" s="126" t="s">
        <v>1417</v>
      </c>
      <c r="W312" s="126" t="s">
        <v>425</v>
      </c>
      <c r="X312" s="126" t="s">
        <v>1414</v>
      </c>
      <c r="Y312" s="126" t="s">
        <v>425</v>
      </c>
      <c r="Z312" s="193"/>
    </row>
    <row r="313" spans="1:26" ht="14.4">
      <c r="A313" s="130" t="s">
        <v>293</v>
      </c>
      <c r="B313" s="131">
        <v>2022</v>
      </c>
      <c r="C313" s="130" t="s">
        <v>2286</v>
      </c>
      <c r="D313" s="130" t="s">
        <v>2146</v>
      </c>
      <c r="E313" s="130" t="s">
        <v>2353</v>
      </c>
      <c r="F313" s="130" t="s">
        <v>2354</v>
      </c>
      <c r="G313" s="130" t="s">
        <v>2355</v>
      </c>
      <c r="H313" s="130" t="s">
        <v>2356</v>
      </c>
      <c r="I313" s="130" t="s">
        <v>2357</v>
      </c>
      <c r="J313" s="130"/>
      <c r="K313" s="130" t="s">
        <v>2358</v>
      </c>
      <c r="L313" s="130" t="s">
        <v>1414</v>
      </c>
      <c r="M313" s="130" t="s">
        <v>1414</v>
      </c>
      <c r="N313" s="130" t="s">
        <v>1425</v>
      </c>
      <c r="O313" s="130" t="s">
        <v>1506</v>
      </c>
      <c r="P313" s="130" t="s">
        <v>1414</v>
      </c>
      <c r="Q313" s="131">
        <v>8132</v>
      </c>
      <c r="R313" s="131">
        <v>18.100000381469702</v>
      </c>
      <c r="S313" s="131">
        <v>4</v>
      </c>
      <c r="T313" s="130" t="s">
        <v>1414</v>
      </c>
      <c r="U313" s="130" t="s">
        <v>425</v>
      </c>
      <c r="V313" s="130" t="s">
        <v>1426</v>
      </c>
      <c r="W313" s="130" t="s">
        <v>425</v>
      </c>
      <c r="X313" s="130" t="s">
        <v>1414</v>
      </c>
      <c r="Y313" s="130" t="s">
        <v>1414</v>
      </c>
      <c r="Z313" s="193"/>
    </row>
    <row r="314" spans="1:26" ht="14.4">
      <c r="A314" s="126" t="s">
        <v>138</v>
      </c>
      <c r="B314" s="127">
        <v>2022</v>
      </c>
      <c r="C314" s="126" t="s">
        <v>2306</v>
      </c>
      <c r="D314" s="126" t="s">
        <v>2146</v>
      </c>
      <c r="E314" s="126" t="s">
        <v>2359</v>
      </c>
      <c r="F314" s="126" t="s">
        <v>2360</v>
      </c>
      <c r="G314" s="126" t="s">
        <v>2361</v>
      </c>
      <c r="H314" s="126" t="s">
        <v>2362</v>
      </c>
      <c r="I314" s="126"/>
      <c r="J314" s="126"/>
      <c r="K314" s="126" t="s">
        <v>2363</v>
      </c>
      <c r="L314" s="126" t="s">
        <v>1414</v>
      </c>
      <c r="M314" s="126" t="s">
        <v>1414</v>
      </c>
      <c r="N314" s="126" t="s">
        <v>1425</v>
      </c>
      <c r="O314" s="126" t="s">
        <v>1416</v>
      </c>
      <c r="P314" s="126" t="s">
        <v>1414</v>
      </c>
      <c r="Q314" s="127">
        <v>7535</v>
      </c>
      <c r="R314" s="127">
        <v>12.7799997329712</v>
      </c>
      <c r="S314" s="127">
        <v>15</v>
      </c>
      <c r="T314" s="126" t="s">
        <v>425</v>
      </c>
      <c r="U314" s="126" t="s">
        <v>425</v>
      </c>
      <c r="V314" s="126" t="s">
        <v>1492</v>
      </c>
      <c r="W314" s="126" t="s">
        <v>425</v>
      </c>
      <c r="X314" s="126" t="s">
        <v>1414</v>
      </c>
      <c r="Y314" s="126" t="s">
        <v>1414</v>
      </c>
      <c r="Z314" s="193"/>
    </row>
    <row r="315" spans="1:26" ht="14.4">
      <c r="A315" s="130" t="s">
        <v>142</v>
      </c>
      <c r="B315" s="196">
        <v>2023</v>
      </c>
      <c r="C315" s="130" t="s">
        <v>2364</v>
      </c>
      <c r="D315" s="130" t="s">
        <v>2365</v>
      </c>
      <c r="E315" s="130" t="s">
        <v>2366</v>
      </c>
      <c r="F315" s="130"/>
      <c r="G315" s="130" t="s">
        <v>2367</v>
      </c>
      <c r="H315" s="130" t="s">
        <v>2368</v>
      </c>
      <c r="I315" s="130" t="s">
        <v>2369</v>
      </c>
      <c r="J315" s="130"/>
      <c r="K315" s="130" t="s">
        <v>2370</v>
      </c>
      <c r="L315" s="130" t="s">
        <v>425</v>
      </c>
      <c r="M315" s="130" t="s">
        <v>1414</v>
      </c>
      <c r="N315" s="130" t="s">
        <v>1417</v>
      </c>
      <c r="O315" s="130" t="s">
        <v>1416</v>
      </c>
      <c r="P315" s="130" t="s">
        <v>1414</v>
      </c>
      <c r="Q315" s="131">
        <v>12318</v>
      </c>
      <c r="R315" s="131">
        <v>16</v>
      </c>
      <c r="S315" s="131">
        <v>3</v>
      </c>
      <c r="T315" s="130" t="s">
        <v>425</v>
      </c>
      <c r="U315" s="130" t="s">
        <v>425</v>
      </c>
      <c r="V315" s="130" t="s">
        <v>1426</v>
      </c>
      <c r="W315" s="130" t="s">
        <v>425</v>
      </c>
      <c r="X315" s="130"/>
      <c r="Y315" s="130"/>
      <c r="Z315" s="193"/>
    </row>
    <row r="316" spans="1:26" ht="14.4">
      <c r="A316" s="126" t="s">
        <v>143</v>
      </c>
      <c r="B316" s="127">
        <v>2022</v>
      </c>
      <c r="C316" s="126" t="s">
        <v>2184</v>
      </c>
      <c r="D316" s="126" t="s">
        <v>2146</v>
      </c>
      <c r="E316" s="126" t="s">
        <v>2371</v>
      </c>
      <c r="F316" s="126" t="s">
        <v>2372</v>
      </c>
      <c r="G316" s="126" t="s">
        <v>2373</v>
      </c>
      <c r="H316" s="126" t="s">
        <v>2374</v>
      </c>
      <c r="I316" s="126" t="s">
        <v>2375</v>
      </c>
      <c r="J316" s="126" t="s">
        <v>2376</v>
      </c>
      <c r="K316" s="126" t="s">
        <v>2377</v>
      </c>
      <c r="L316" s="126" t="s">
        <v>1414</v>
      </c>
      <c r="M316" s="126" t="s">
        <v>1414</v>
      </c>
      <c r="N316" s="126" t="s">
        <v>1425</v>
      </c>
      <c r="O316" s="126" t="s">
        <v>1416</v>
      </c>
      <c r="P316" s="126" t="s">
        <v>1414</v>
      </c>
      <c r="Q316" s="127">
        <v>5400</v>
      </c>
      <c r="R316" s="127">
        <v>42</v>
      </c>
      <c r="S316" s="127">
        <v>4</v>
      </c>
      <c r="T316" s="126" t="s">
        <v>425</v>
      </c>
      <c r="U316" s="126" t="s">
        <v>1414</v>
      </c>
      <c r="V316" s="126" t="s">
        <v>1492</v>
      </c>
      <c r="W316" s="126" t="s">
        <v>425</v>
      </c>
      <c r="X316" s="126" t="s">
        <v>1414</v>
      </c>
      <c r="Y316" s="126" t="s">
        <v>1414</v>
      </c>
      <c r="Z316" s="193"/>
    </row>
    <row r="317" spans="1:26" ht="14.4">
      <c r="A317" s="130" t="s">
        <v>146</v>
      </c>
      <c r="B317" s="196">
        <v>2023</v>
      </c>
      <c r="C317" s="130" t="s">
        <v>2378</v>
      </c>
      <c r="D317" s="130" t="s">
        <v>2191</v>
      </c>
      <c r="E317" s="130" t="s">
        <v>2379</v>
      </c>
      <c r="F317" s="130" t="s">
        <v>2380</v>
      </c>
      <c r="G317" s="130" t="s">
        <v>2381</v>
      </c>
      <c r="H317" s="130" t="s">
        <v>2382</v>
      </c>
      <c r="I317" s="130" t="s">
        <v>2383</v>
      </c>
      <c r="J317" s="130"/>
      <c r="K317" s="130" t="s">
        <v>2384</v>
      </c>
      <c r="L317" s="130" t="s">
        <v>1414</v>
      </c>
      <c r="M317" s="130" t="s">
        <v>1414</v>
      </c>
      <c r="N317" s="130" t="s">
        <v>56</v>
      </c>
      <c r="O317" s="130" t="s">
        <v>1416</v>
      </c>
      <c r="P317" s="130" t="s">
        <v>425</v>
      </c>
      <c r="Q317" s="131">
        <v>5984</v>
      </c>
      <c r="R317" s="131">
        <v>17.5</v>
      </c>
      <c r="S317" s="131">
        <v>5</v>
      </c>
      <c r="T317" s="130" t="s">
        <v>425</v>
      </c>
      <c r="U317" s="130" t="s">
        <v>425</v>
      </c>
      <c r="V317" s="130" t="s">
        <v>1663</v>
      </c>
      <c r="W317" s="130" t="s">
        <v>425</v>
      </c>
      <c r="X317" s="130" t="s">
        <v>1414</v>
      </c>
      <c r="Y317" s="130" t="s">
        <v>425</v>
      </c>
      <c r="Z317" s="193"/>
    </row>
    <row r="318" spans="1:26" ht="14.4">
      <c r="A318" s="126" t="s">
        <v>153</v>
      </c>
      <c r="B318" s="127">
        <v>2022</v>
      </c>
      <c r="C318" s="126" t="s">
        <v>2176</v>
      </c>
      <c r="D318" s="126" t="s">
        <v>2146</v>
      </c>
      <c r="E318" s="126" t="s">
        <v>2385</v>
      </c>
      <c r="F318" s="126" t="s">
        <v>2386</v>
      </c>
      <c r="G318" s="126" t="s">
        <v>2387</v>
      </c>
      <c r="H318" s="126" t="s">
        <v>432</v>
      </c>
      <c r="I318" s="126" t="s">
        <v>432</v>
      </c>
      <c r="J318" s="126"/>
      <c r="K318" s="126" t="s">
        <v>2388</v>
      </c>
      <c r="L318" s="126" t="s">
        <v>1414</v>
      </c>
      <c r="M318" s="126" t="s">
        <v>1414</v>
      </c>
      <c r="N318" s="126" t="s">
        <v>2251</v>
      </c>
      <c r="O318" s="126" t="s">
        <v>1416</v>
      </c>
      <c r="P318" s="126" t="s">
        <v>425</v>
      </c>
      <c r="Q318" s="127">
        <v>7049</v>
      </c>
      <c r="R318" s="127">
        <v>47.299999237060497</v>
      </c>
      <c r="S318" s="127">
        <v>2</v>
      </c>
      <c r="T318" s="126" t="s">
        <v>1414</v>
      </c>
      <c r="U318" s="126" t="s">
        <v>425</v>
      </c>
      <c r="V318" s="126" t="s">
        <v>1417</v>
      </c>
      <c r="W318" s="126" t="s">
        <v>425</v>
      </c>
      <c r="X318" s="126" t="s">
        <v>1414</v>
      </c>
      <c r="Y318" s="126" t="s">
        <v>425</v>
      </c>
      <c r="Z318" s="193"/>
    </row>
    <row r="319" spans="1:26" ht="14.4">
      <c r="A319" s="130" t="s">
        <v>155</v>
      </c>
      <c r="B319" s="196">
        <v>2023</v>
      </c>
      <c r="C319" s="130" t="s">
        <v>2389</v>
      </c>
      <c r="D319" s="130" t="s">
        <v>2390</v>
      </c>
      <c r="E319" s="130"/>
      <c r="F319" s="130"/>
      <c r="G319" s="130" t="s">
        <v>2391</v>
      </c>
      <c r="H319" s="130" t="s">
        <v>2392</v>
      </c>
      <c r="I319" s="130" t="s">
        <v>2393</v>
      </c>
      <c r="J319" s="130"/>
      <c r="K319" s="130" t="s">
        <v>2394</v>
      </c>
      <c r="L319" s="130" t="s">
        <v>425</v>
      </c>
      <c r="M319" s="130" t="s">
        <v>1414</v>
      </c>
      <c r="N319" s="130" t="s">
        <v>1415</v>
      </c>
      <c r="O319" s="130" t="s">
        <v>1416</v>
      </c>
      <c r="P319" s="130" t="s">
        <v>1414</v>
      </c>
      <c r="Q319" s="131">
        <v>1724</v>
      </c>
      <c r="R319" s="131">
        <v>42</v>
      </c>
      <c r="S319" s="131">
        <v>3</v>
      </c>
      <c r="T319" s="130" t="s">
        <v>1414</v>
      </c>
      <c r="U319" s="130" t="s">
        <v>425</v>
      </c>
      <c r="V319" s="130" t="s">
        <v>1426</v>
      </c>
      <c r="W319" s="130" t="s">
        <v>425</v>
      </c>
      <c r="X319" s="130"/>
      <c r="Y319" s="130"/>
      <c r="Z319" s="193"/>
    </row>
    <row r="320" spans="1:26" ht="14.4">
      <c r="A320" s="126" t="s">
        <v>155</v>
      </c>
      <c r="B320" s="195">
        <v>2023</v>
      </c>
      <c r="C320" s="126" t="s">
        <v>2395</v>
      </c>
      <c r="D320" s="126" t="s">
        <v>2396</v>
      </c>
      <c r="E320" s="126"/>
      <c r="F320" s="126"/>
      <c r="G320" s="126" t="s">
        <v>2397</v>
      </c>
      <c r="H320" s="126" t="s">
        <v>2392</v>
      </c>
      <c r="I320" s="126" t="s">
        <v>2398</v>
      </c>
      <c r="J320" s="126"/>
      <c r="K320" s="126" t="s">
        <v>2399</v>
      </c>
      <c r="L320" s="126" t="s">
        <v>425</v>
      </c>
      <c r="M320" s="126" t="s">
        <v>1414</v>
      </c>
      <c r="N320" s="126" t="s">
        <v>1415</v>
      </c>
      <c r="O320" s="126" t="s">
        <v>1416</v>
      </c>
      <c r="P320" s="126" t="s">
        <v>1414</v>
      </c>
      <c r="Q320" s="127">
        <v>1635</v>
      </c>
      <c r="R320" s="127">
        <v>40</v>
      </c>
      <c r="S320" s="127">
        <v>4</v>
      </c>
      <c r="T320" s="126" t="s">
        <v>1414</v>
      </c>
      <c r="U320" s="126" t="s">
        <v>425</v>
      </c>
      <c r="V320" s="126" t="s">
        <v>1426</v>
      </c>
      <c r="W320" s="126" t="s">
        <v>425</v>
      </c>
      <c r="X320" s="126"/>
      <c r="Y320" s="126"/>
      <c r="Z320" s="193"/>
    </row>
    <row r="321" spans="1:26" ht="14.4">
      <c r="A321" s="130" t="s">
        <v>155</v>
      </c>
      <c r="B321" s="196">
        <v>2023</v>
      </c>
      <c r="C321" s="130" t="s">
        <v>2400</v>
      </c>
      <c r="D321" s="130" t="s">
        <v>2401</v>
      </c>
      <c r="E321" s="130"/>
      <c r="F321" s="130"/>
      <c r="G321" s="130" t="s">
        <v>2402</v>
      </c>
      <c r="H321" s="130" t="s">
        <v>2403</v>
      </c>
      <c r="I321" s="130" t="s">
        <v>2404</v>
      </c>
      <c r="J321" s="130"/>
      <c r="K321" s="130" t="s">
        <v>2405</v>
      </c>
      <c r="L321" s="130" t="s">
        <v>425</v>
      </c>
      <c r="M321" s="130" t="s">
        <v>1414</v>
      </c>
      <c r="N321" s="130" t="s">
        <v>1415</v>
      </c>
      <c r="O321" s="130" t="s">
        <v>1416</v>
      </c>
      <c r="P321" s="130" t="s">
        <v>1414</v>
      </c>
      <c r="Q321" s="131">
        <v>1749</v>
      </c>
      <c r="R321" s="131">
        <v>41</v>
      </c>
      <c r="S321" s="131">
        <v>2</v>
      </c>
      <c r="T321" s="130" t="s">
        <v>1414</v>
      </c>
      <c r="U321" s="130" t="s">
        <v>425</v>
      </c>
      <c r="V321" s="130" t="s">
        <v>1426</v>
      </c>
      <c r="W321" s="130" t="s">
        <v>425</v>
      </c>
      <c r="X321" s="130"/>
      <c r="Y321" s="130"/>
      <c r="Z321" s="193"/>
    </row>
    <row r="322" spans="1:26" ht="14.4">
      <c r="A322" s="126" t="s">
        <v>1</v>
      </c>
      <c r="B322" s="127"/>
      <c r="C322" s="126" t="s">
        <v>2406</v>
      </c>
      <c r="D322" s="126" t="s">
        <v>2407</v>
      </c>
      <c r="E322" s="126" t="s">
        <v>2408</v>
      </c>
      <c r="F322" s="126" t="s">
        <v>2409</v>
      </c>
      <c r="G322" s="126" t="s">
        <v>2410</v>
      </c>
      <c r="H322" s="126" t="s">
        <v>2411</v>
      </c>
      <c r="I322" s="126" t="s">
        <v>2412</v>
      </c>
      <c r="J322" s="126"/>
      <c r="K322" s="126" t="s">
        <v>2413</v>
      </c>
      <c r="L322" s="126" t="s">
        <v>1414</v>
      </c>
      <c r="M322" s="126" t="s">
        <v>1414</v>
      </c>
      <c r="N322" s="126" t="s">
        <v>1425</v>
      </c>
      <c r="O322" s="126" t="s">
        <v>1416</v>
      </c>
      <c r="P322" s="126" t="s">
        <v>1414</v>
      </c>
      <c r="Q322" s="127">
        <v>5240</v>
      </c>
      <c r="R322" s="127">
        <v>0</v>
      </c>
      <c r="S322" s="127">
        <v>13</v>
      </c>
      <c r="T322" s="126" t="s">
        <v>425</v>
      </c>
      <c r="U322" s="126" t="s">
        <v>425</v>
      </c>
      <c r="V322" s="126" t="s">
        <v>1477</v>
      </c>
      <c r="W322" s="126" t="s">
        <v>425</v>
      </c>
      <c r="X322" s="126" t="s">
        <v>1414</v>
      </c>
      <c r="Y322" s="126" t="s">
        <v>1414</v>
      </c>
      <c r="Z322" s="193"/>
    </row>
    <row r="323" spans="1:26" ht="14.4">
      <c r="A323" s="130" t="s">
        <v>284</v>
      </c>
      <c r="B323" s="131"/>
      <c r="C323" s="130" t="s">
        <v>2414</v>
      </c>
      <c r="D323" s="130" t="s">
        <v>2415</v>
      </c>
      <c r="E323" s="130" t="s">
        <v>2416</v>
      </c>
      <c r="F323" s="130" t="s">
        <v>2417</v>
      </c>
      <c r="G323" s="130" t="s">
        <v>2418</v>
      </c>
      <c r="H323" s="130" t="s">
        <v>2419</v>
      </c>
      <c r="I323" s="130" t="s">
        <v>2420</v>
      </c>
      <c r="J323" s="130"/>
      <c r="K323" s="130" t="s">
        <v>2421</v>
      </c>
      <c r="L323" s="130" t="s">
        <v>1414</v>
      </c>
      <c r="M323" s="130" t="s">
        <v>1414</v>
      </c>
      <c r="N323" s="130" t="s">
        <v>1425</v>
      </c>
      <c r="O323" s="130" t="s">
        <v>1416</v>
      </c>
      <c r="P323" s="130" t="s">
        <v>1414</v>
      </c>
      <c r="Q323" s="131">
        <v>4107</v>
      </c>
      <c r="R323" s="131">
        <v>16.5</v>
      </c>
      <c r="S323" s="131">
        <v>15</v>
      </c>
      <c r="T323" s="130" t="s">
        <v>1414</v>
      </c>
      <c r="U323" s="130" t="s">
        <v>425</v>
      </c>
      <c r="V323" s="130" t="s">
        <v>1492</v>
      </c>
      <c r="W323" s="130" t="s">
        <v>425</v>
      </c>
      <c r="X323" s="130" t="s">
        <v>1414</v>
      </c>
      <c r="Y323" s="130" t="s">
        <v>1414</v>
      </c>
      <c r="Z323" s="193"/>
    </row>
    <row r="324" spans="1:26" ht="14.4">
      <c r="A324" s="126" t="s">
        <v>127</v>
      </c>
      <c r="B324" s="127"/>
      <c r="C324" s="126" t="s">
        <v>2422</v>
      </c>
      <c r="D324" s="126" t="s">
        <v>2423</v>
      </c>
      <c r="E324" s="126" t="s">
        <v>2424</v>
      </c>
      <c r="F324" s="126"/>
      <c r="G324" s="126" t="s">
        <v>2424</v>
      </c>
      <c r="H324" s="126" t="s">
        <v>2425</v>
      </c>
      <c r="I324" s="126" t="s">
        <v>2426</v>
      </c>
      <c r="J324" s="126"/>
      <c r="K324" s="126" t="s">
        <v>2427</v>
      </c>
      <c r="L324" s="126" t="s">
        <v>425</v>
      </c>
      <c r="M324" s="126" t="s">
        <v>1414</v>
      </c>
      <c r="N324" s="126" t="s">
        <v>1417</v>
      </c>
      <c r="O324" s="126" t="s">
        <v>1506</v>
      </c>
      <c r="P324" s="126" t="s">
        <v>1414</v>
      </c>
      <c r="Q324" s="127">
        <v>1300</v>
      </c>
      <c r="R324" s="127">
        <v>100</v>
      </c>
      <c r="S324" s="127">
        <v>14</v>
      </c>
      <c r="T324" s="126" t="s">
        <v>1414</v>
      </c>
      <c r="U324" s="126" t="s">
        <v>1987</v>
      </c>
      <c r="V324" s="126" t="s">
        <v>1426</v>
      </c>
      <c r="W324" s="126" t="s">
        <v>425</v>
      </c>
      <c r="X324" s="126"/>
      <c r="Y324" s="126"/>
      <c r="Z324" s="193"/>
    </row>
    <row r="325" spans="1:26" ht="14.4">
      <c r="A325" s="130" t="s">
        <v>289</v>
      </c>
      <c r="B325" s="131"/>
      <c r="C325" s="130" t="s">
        <v>2428</v>
      </c>
      <c r="D325" s="130" t="s">
        <v>2429</v>
      </c>
      <c r="E325" s="130"/>
      <c r="F325" s="130" t="s">
        <v>2430</v>
      </c>
      <c r="G325" s="130" t="s">
        <v>2431</v>
      </c>
      <c r="H325" s="130" t="s">
        <v>2432</v>
      </c>
      <c r="I325" s="130" t="s">
        <v>2433</v>
      </c>
      <c r="J325" s="130"/>
      <c r="K325" s="130" t="s">
        <v>2434</v>
      </c>
      <c r="L325" s="130" t="s">
        <v>1414</v>
      </c>
      <c r="M325" s="130" t="s">
        <v>1414</v>
      </c>
      <c r="N325" s="130" t="s">
        <v>1425</v>
      </c>
      <c r="O325" s="130" t="s">
        <v>1416</v>
      </c>
      <c r="P325" s="130" t="s">
        <v>1414</v>
      </c>
      <c r="Q325" s="131">
        <v>96000</v>
      </c>
      <c r="R325" s="131">
        <v>6.5</v>
      </c>
      <c r="S325" s="131">
        <v>35</v>
      </c>
      <c r="T325" s="130" t="s">
        <v>425</v>
      </c>
      <c r="U325" s="130" t="s">
        <v>425</v>
      </c>
      <c r="V325" s="130" t="s">
        <v>1426</v>
      </c>
      <c r="W325" s="130" t="s">
        <v>425</v>
      </c>
      <c r="X325" s="130" t="s">
        <v>1414</v>
      </c>
      <c r="Y325" s="130" t="s">
        <v>1414</v>
      </c>
      <c r="Z325" s="193"/>
    </row>
    <row r="326" spans="1:26" ht="14.4">
      <c r="A326" s="126" t="s">
        <v>510</v>
      </c>
      <c r="B326" s="127"/>
      <c r="C326" s="126" t="s">
        <v>2435</v>
      </c>
      <c r="D326" s="126" t="s">
        <v>2436</v>
      </c>
      <c r="E326" s="126"/>
      <c r="F326" s="126" t="s">
        <v>2437</v>
      </c>
      <c r="G326" s="126" t="s">
        <v>2438</v>
      </c>
      <c r="H326" s="126" t="s">
        <v>2432</v>
      </c>
      <c r="I326" s="126"/>
      <c r="J326" s="126" t="s">
        <v>2439</v>
      </c>
      <c r="K326" s="126" t="s">
        <v>2440</v>
      </c>
      <c r="L326" s="126" t="s">
        <v>1414</v>
      </c>
      <c r="M326" s="126" t="s">
        <v>1414</v>
      </c>
      <c r="N326" s="126" t="s">
        <v>1425</v>
      </c>
      <c r="O326" s="126" t="s">
        <v>1416</v>
      </c>
      <c r="P326" s="126" t="s">
        <v>1414</v>
      </c>
      <c r="Q326" s="127">
        <v>325000</v>
      </c>
      <c r="R326" s="127">
        <v>22</v>
      </c>
      <c r="S326" s="127">
        <v>64</v>
      </c>
      <c r="T326" s="126" t="s">
        <v>1414</v>
      </c>
      <c r="U326" s="126" t="s">
        <v>1414</v>
      </c>
      <c r="V326" s="126" t="s">
        <v>1426</v>
      </c>
      <c r="W326" s="126" t="s">
        <v>425</v>
      </c>
      <c r="X326" s="126" t="s">
        <v>1414</v>
      </c>
      <c r="Y326" s="126" t="s">
        <v>1414</v>
      </c>
      <c r="Z326" s="193"/>
    </row>
    <row r="327" spans="1:26" ht="14.4">
      <c r="A327" s="130" t="s">
        <v>18</v>
      </c>
      <c r="B327" s="131"/>
      <c r="C327" s="130" t="s">
        <v>2441</v>
      </c>
      <c r="D327" s="130" t="s">
        <v>2407</v>
      </c>
      <c r="E327" s="130" t="s">
        <v>2442</v>
      </c>
      <c r="F327" s="130" t="s">
        <v>2443</v>
      </c>
      <c r="G327" s="130" t="s">
        <v>2444</v>
      </c>
      <c r="H327" s="130" t="s">
        <v>2445</v>
      </c>
      <c r="I327" s="130" t="s">
        <v>2446</v>
      </c>
      <c r="J327" s="130"/>
      <c r="K327" s="130" t="s">
        <v>2447</v>
      </c>
      <c r="L327" s="130" t="s">
        <v>1414</v>
      </c>
      <c r="M327" s="130" t="s">
        <v>1414</v>
      </c>
      <c r="N327" s="130" t="s">
        <v>1425</v>
      </c>
      <c r="O327" s="130" t="s">
        <v>1416</v>
      </c>
      <c r="P327" s="130" t="s">
        <v>1414</v>
      </c>
      <c r="Q327" s="131">
        <v>21911</v>
      </c>
      <c r="R327" s="131">
        <v>6</v>
      </c>
      <c r="S327" s="131">
        <v>12</v>
      </c>
      <c r="T327" s="130" t="s">
        <v>1414</v>
      </c>
      <c r="U327" s="130" t="s">
        <v>425</v>
      </c>
      <c r="V327" s="130" t="s">
        <v>1492</v>
      </c>
      <c r="W327" s="130" t="s">
        <v>425</v>
      </c>
      <c r="X327" s="130" t="s">
        <v>1414</v>
      </c>
      <c r="Y327" s="130" t="s">
        <v>1414</v>
      </c>
      <c r="Z327" s="193"/>
    </row>
    <row r="328" spans="1:26" ht="14.4">
      <c r="A328" s="126" t="s">
        <v>131</v>
      </c>
      <c r="B328" s="127"/>
      <c r="C328" s="126" t="s">
        <v>2448</v>
      </c>
      <c r="D328" s="126" t="s">
        <v>2449</v>
      </c>
      <c r="E328" s="126" t="s">
        <v>2031</v>
      </c>
      <c r="F328" s="126" t="s">
        <v>2032</v>
      </c>
      <c r="G328" s="126" t="s">
        <v>2450</v>
      </c>
      <c r="H328" s="126" t="s">
        <v>2451</v>
      </c>
      <c r="I328" s="126"/>
      <c r="J328" s="126"/>
      <c r="K328" s="126" t="s">
        <v>2452</v>
      </c>
      <c r="L328" s="126" t="s">
        <v>1414</v>
      </c>
      <c r="M328" s="126" t="s">
        <v>1414</v>
      </c>
      <c r="N328" s="126" t="s">
        <v>1425</v>
      </c>
      <c r="O328" s="126" t="s">
        <v>1416</v>
      </c>
      <c r="P328" s="126" t="s">
        <v>1414</v>
      </c>
      <c r="Q328" s="127">
        <v>16563</v>
      </c>
      <c r="R328" s="127">
        <v>71</v>
      </c>
      <c r="S328" s="127">
        <v>6</v>
      </c>
      <c r="T328" s="126" t="s">
        <v>1414</v>
      </c>
      <c r="U328" s="126" t="s">
        <v>425</v>
      </c>
      <c r="V328" s="126" t="s">
        <v>1417</v>
      </c>
      <c r="W328" s="126" t="s">
        <v>425</v>
      </c>
      <c r="X328" s="126" t="s">
        <v>1414</v>
      </c>
      <c r="Y328" s="126" t="s">
        <v>425</v>
      </c>
      <c r="Z328" s="193"/>
    </row>
    <row r="329" spans="1:26" ht="14.4">
      <c r="A329" s="130" t="s">
        <v>4</v>
      </c>
      <c r="B329" s="131">
        <v>2023</v>
      </c>
      <c r="C329" s="130" t="s">
        <v>2453</v>
      </c>
      <c r="D329" s="130" t="s">
        <v>2454</v>
      </c>
      <c r="E329" s="130" t="s">
        <v>432</v>
      </c>
      <c r="F329" s="130"/>
      <c r="G329" s="130" t="s">
        <v>2455</v>
      </c>
      <c r="H329" s="130" t="s">
        <v>1766</v>
      </c>
      <c r="I329" s="130" t="s">
        <v>2456</v>
      </c>
      <c r="J329" s="130"/>
      <c r="K329" s="130" t="s">
        <v>2457</v>
      </c>
      <c r="L329" s="130" t="s">
        <v>425</v>
      </c>
      <c r="M329" s="130" t="s">
        <v>1414</v>
      </c>
      <c r="N329" s="130" t="s">
        <v>1417</v>
      </c>
      <c r="O329" s="130" t="s">
        <v>1416</v>
      </c>
      <c r="P329" s="130" t="s">
        <v>1414</v>
      </c>
      <c r="Q329" s="131">
        <v>8450</v>
      </c>
      <c r="R329" s="131">
        <v>5.0999999046325701</v>
      </c>
      <c r="S329" s="131">
        <v>7</v>
      </c>
      <c r="T329" s="130" t="s">
        <v>425</v>
      </c>
      <c r="U329" s="130" t="s">
        <v>425</v>
      </c>
      <c r="V329" s="130" t="s">
        <v>1417</v>
      </c>
      <c r="W329" s="130" t="s">
        <v>425</v>
      </c>
      <c r="X329" s="130"/>
      <c r="Y329" s="130"/>
      <c r="Z329" s="193"/>
    </row>
    <row r="330" spans="1:26" ht="14.4">
      <c r="A330" s="126" t="s">
        <v>293</v>
      </c>
      <c r="B330" s="127"/>
      <c r="C330" s="126" t="s">
        <v>2458</v>
      </c>
      <c r="D330" s="126" t="s">
        <v>2459</v>
      </c>
      <c r="E330" s="126" t="s">
        <v>2460</v>
      </c>
      <c r="F330" s="126"/>
      <c r="G330" s="126" t="s">
        <v>2461</v>
      </c>
      <c r="H330" s="126" t="s">
        <v>2462</v>
      </c>
      <c r="I330" s="126" t="s">
        <v>2463</v>
      </c>
      <c r="J330" s="126"/>
      <c r="K330" s="126" t="s">
        <v>2464</v>
      </c>
      <c r="L330" s="126" t="s">
        <v>425</v>
      </c>
      <c r="M330" s="126" t="s">
        <v>1414</v>
      </c>
      <c r="N330" s="126" t="s">
        <v>1425</v>
      </c>
      <c r="O330" s="126" t="s">
        <v>1416</v>
      </c>
      <c r="P330" s="126" t="s">
        <v>1414</v>
      </c>
      <c r="Q330" s="127">
        <v>3568</v>
      </c>
      <c r="R330" s="127">
        <v>7.9000000953674299</v>
      </c>
      <c r="S330" s="127">
        <v>16</v>
      </c>
      <c r="T330" s="126" t="s">
        <v>425</v>
      </c>
      <c r="U330" s="126" t="s">
        <v>425</v>
      </c>
      <c r="V330" s="126" t="s">
        <v>1426</v>
      </c>
      <c r="W330" s="126" t="s">
        <v>425</v>
      </c>
      <c r="X330" s="126"/>
      <c r="Y330" s="126"/>
      <c r="Z330" s="193"/>
    </row>
    <row r="331" spans="1:26" ht="14.4">
      <c r="A331" s="130" t="s">
        <v>153</v>
      </c>
      <c r="B331" s="131"/>
      <c r="C331" s="130" t="s">
        <v>2465</v>
      </c>
      <c r="D331" s="130" t="s">
        <v>2436</v>
      </c>
      <c r="E331" s="130" t="s">
        <v>432</v>
      </c>
      <c r="F331" s="130"/>
      <c r="G331" s="130" t="s">
        <v>2466</v>
      </c>
      <c r="H331" s="130" t="s">
        <v>2467</v>
      </c>
      <c r="I331" s="130" t="s">
        <v>432</v>
      </c>
      <c r="J331" s="130"/>
      <c r="K331" s="130" t="s">
        <v>2468</v>
      </c>
      <c r="L331" s="130" t="s">
        <v>425</v>
      </c>
      <c r="M331" s="130"/>
      <c r="N331" s="130" t="s">
        <v>1425</v>
      </c>
      <c r="O331" s="130" t="s">
        <v>1416</v>
      </c>
      <c r="P331" s="130" t="s">
        <v>1414</v>
      </c>
      <c r="Q331" s="131">
        <v>5467</v>
      </c>
      <c r="R331" s="131">
        <v>35</v>
      </c>
      <c r="S331" s="131">
        <v>6</v>
      </c>
      <c r="T331" s="130" t="s">
        <v>1414</v>
      </c>
      <c r="U331" s="130" t="s">
        <v>425</v>
      </c>
      <c r="V331" s="130" t="s">
        <v>1417</v>
      </c>
      <c r="W331" s="130" t="s">
        <v>425</v>
      </c>
      <c r="X331" s="130"/>
      <c r="Y331" s="130"/>
      <c r="Z331" s="193"/>
    </row>
    <row r="332" spans="1:26" ht="14.4">
      <c r="A332" s="126" t="s">
        <v>153</v>
      </c>
      <c r="B332" s="127"/>
      <c r="C332" s="126" t="s">
        <v>2465</v>
      </c>
      <c r="D332" s="126" t="s">
        <v>2469</v>
      </c>
      <c r="E332" s="126" t="s">
        <v>432</v>
      </c>
      <c r="F332" s="126"/>
      <c r="G332" s="126" t="s">
        <v>2470</v>
      </c>
      <c r="H332" s="126" t="s">
        <v>2471</v>
      </c>
      <c r="I332" s="126" t="s">
        <v>432</v>
      </c>
      <c r="J332" s="126"/>
      <c r="K332" s="126" t="s">
        <v>2472</v>
      </c>
      <c r="L332" s="126" t="s">
        <v>425</v>
      </c>
      <c r="M332" s="126" t="s">
        <v>1414</v>
      </c>
      <c r="N332" s="126" t="s">
        <v>1417</v>
      </c>
      <c r="O332" s="126" t="s">
        <v>1416</v>
      </c>
      <c r="P332" s="126" t="s">
        <v>1414</v>
      </c>
      <c r="Q332" s="127">
        <v>9490</v>
      </c>
      <c r="R332" s="127">
        <v>61</v>
      </c>
      <c r="S332" s="127">
        <v>3</v>
      </c>
      <c r="T332" s="126" t="s">
        <v>425</v>
      </c>
      <c r="U332" s="126" t="s">
        <v>425</v>
      </c>
      <c r="V332" s="126" t="s">
        <v>1417</v>
      </c>
      <c r="W332" s="126" t="s">
        <v>425</v>
      </c>
      <c r="X332" s="126"/>
      <c r="Y332" s="126"/>
      <c r="Z332" s="193"/>
    </row>
    <row r="333" spans="1:26" ht="14.4">
      <c r="A333" s="130" t="s">
        <v>155</v>
      </c>
      <c r="B333" s="131"/>
      <c r="C333" s="130" t="s">
        <v>2473</v>
      </c>
      <c r="D333" s="130" t="s">
        <v>2474</v>
      </c>
      <c r="E333" s="130"/>
      <c r="F333" s="130"/>
      <c r="G333" s="130" t="s">
        <v>2475</v>
      </c>
      <c r="H333" s="130" t="s">
        <v>2403</v>
      </c>
      <c r="I333" s="130" t="s">
        <v>2476</v>
      </c>
      <c r="J333" s="130"/>
      <c r="K333" s="130" t="s">
        <v>2477</v>
      </c>
      <c r="L333" s="130" t="s">
        <v>425</v>
      </c>
      <c r="M333" s="130"/>
      <c r="N333" s="130" t="s">
        <v>1415</v>
      </c>
      <c r="O333" s="130" t="s">
        <v>1416</v>
      </c>
      <c r="P333" s="130" t="s">
        <v>1414</v>
      </c>
      <c r="Q333" s="131">
        <v>1954</v>
      </c>
      <c r="R333" s="131">
        <v>45</v>
      </c>
      <c r="S333" s="131">
        <v>2</v>
      </c>
      <c r="T333" s="130" t="s">
        <v>1414</v>
      </c>
      <c r="U333" s="130" t="s">
        <v>425</v>
      </c>
      <c r="V333" s="130" t="s">
        <v>1426</v>
      </c>
      <c r="W333" s="130" t="s">
        <v>425</v>
      </c>
      <c r="X333" s="130"/>
      <c r="Y333" s="130"/>
      <c r="Z333" s="193"/>
    </row>
    <row r="334" spans="1:26" ht="14.4">
      <c r="A334" s="126" t="s">
        <v>155</v>
      </c>
      <c r="B334" s="127"/>
      <c r="C334" s="126" t="s">
        <v>2478</v>
      </c>
      <c r="D334" s="126" t="s">
        <v>2479</v>
      </c>
      <c r="E334" s="126" t="s">
        <v>1598</v>
      </c>
      <c r="F334" s="126"/>
      <c r="G334" s="126" t="s">
        <v>2480</v>
      </c>
      <c r="H334" s="126" t="s">
        <v>2403</v>
      </c>
      <c r="I334" s="126" t="s">
        <v>2481</v>
      </c>
      <c r="J334" s="126"/>
      <c r="K334" s="126" t="s">
        <v>2482</v>
      </c>
      <c r="L334" s="126" t="s">
        <v>425</v>
      </c>
      <c r="M334" s="126"/>
      <c r="N334" s="126" t="s">
        <v>1425</v>
      </c>
      <c r="O334" s="126" t="s">
        <v>1416</v>
      </c>
      <c r="P334" s="126" t="s">
        <v>1414</v>
      </c>
      <c r="Q334" s="127">
        <v>1954</v>
      </c>
      <c r="R334" s="127">
        <v>45</v>
      </c>
      <c r="S334" s="127">
        <v>1</v>
      </c>
      <c r="T334" s="126" t="s">
        <v>1414</v>
      </c>
      <c r="U334" s="126" t="s">
        <v>425</v>
      </c>
      <c r="V334" s="126" t="s">
        <v>1426</v>
      </c>
      <c r="W334" s="126" t="s">
        <v>425</v>
      </c>
      <c r="X334" s="126"/>
      <c r="Y334" s="126"/>
      <c r="Z334" s="193"/>
    </row>
    <row r="335" spans="1:26" ht="13.8">
      <c r="Z335" s="200"/>
    </row>
    <row r="336" spans="1:26" ht="13.8">
      <c r="Z336" s="200"/>
    </row>
    <row r="337" spans="26:26" ht="13.8">
      <c r="Z337" s="200"/>
    </row>
    <row r="338" spans="26:26" ht="13.8">
      <c r="Z338" s="200"/>
    </row>
    <row r="339" spans="26:26" ht="13.8">
      <c r="Z339" s="200"/>
    </row>
    <row r="340" spans="26:26" ht="13.8">
      <c r="Z340" s="200"/>
    </row>
    <row r="341" spans="26:26" ht="13.8">
      <c r="Z341" s="200"/>
    </row>
    <row r="342" spans="26:26" ht="13.8">
      <c r="Z342" s="200"/>
    </row>
    <row r="343" spans="26:26" ht="13.8">
      <c r="Z343" s="200"/>
    </row>
    <row r="344" spans="26:26" ht="13.8">
      <c r="Z344" s="200"/>
    </row>
    <row r="345" spans="26:26" ht="13.8">
      <c r="Z345" s="200"/>
    </row>
    <row r="346" spans="26:26" ht="13.8">
      <c r="Z346" s="200"/>
    </row>
    <row r="347" spans="26:26" ht="13.8">
      <c r="Z347" s="200"/>
    </row>
    <row r="348" spans="26:26" ht="13.8">
      <c r="Z348" s="200"/>
    </row>
    <row r="349" spans="26:26" ht="13.8">
      <c r="Z349" s="200"/>
    </row>
    <row r="350" spans="26:26" ht="13.8">
      <c r="Z350" s="200"/>
    </row>
    <row r="351" spans="26:26" ht="13.8">
      <c r="Z351" s="200"/>
    </row>
    <row r="352" spans="26:26" ht="13.8">
      <c r="Z352" s="200"/>
    </row>
    <row r="353" spans="26:26" ht="13.8">
      <c r="Z353" s="200"/>
    </row>
    <row r="354" spans="26:26" ht="13.8">
      <c r="Z354" s="200"/>
    </row>
    <row r="355" spans="26:26" ht="13.8">
      <c r="Z355" s="200"/>
    </row>
    <row r="356" spans="26:26" ht="13.8">
      <c r="Z356" s="200"/>
    </row>
    <row r="357" spans="26:26" ht="13.8">
      <c r="Z357" s="200"/>
    </row>
    <row r="358" spans="26:26" ht="13.8">
      <c r="Z358" s="200"/>
    </row>
    <row r="359" spans="26:26" ht="13.8">
      <c r="Z359" s="200"/>
    </row>
    <row r="360" spans="26:26" ht="13.8">
      <c r="Z360" s="200"/>
    </row>
    <row r="361" spans="26:26" ht="13.8">
      <c r="Z361" s="200"/>
    </row>
    <row r="362" spans="26:26" ht="13.8">
      <c r="Z362" s="200"/>
    </row>
    <row r="363" spans="26:26" ht="13.8">
      <c r="Z363" s="200"/>
    </row>
    <row r="364" spans="26:26" ht="13.8">
      <c r="Z364" s="200"/>
    </row>
    <row r="365" spans="26:26" ht="13.8">
      <c r="Z365" s="200"/>
    </row>
    <row r="366" spans="26:26" ht="13.8">
      <c r="Z366" s="200"/>
    </row>
    <row r="367" spans="26:26" ht="13.8">
      <c r="Z367" s="200"/>
    </row>
    <row r="368" spans="26:26" ht="13.8">
      <c r="Z368" s="200"/>
    </row>
    <row r="369" spans="26:26" ht="13.8">
      <c r="Z369" s="200"/>
    </row>
    <row r="370" spans="26:26" ht="13.8">
      <c r="Z370" s="200"/>
    </row>
    <row r="371" spans="26:26" ht="13.8">
      <c r="Z371" s="200"/>
    </row>
    <row r="372" spans="26:26" ht="13.8">
      <c r="Z372" s="200"/>
    </row>
    <row r="373" spans="26:26" ht="13.8">
      <c r="Z373" s="200"/>
    </row>
    <row r="374" spans="26:26" ht="13.8">
      <c r="Z374" s="200"/>
    </row>
    <row r="375" spans="26:26" ht="13.8">
      <c r="Z375" s="200"/>
    </row>
    <row r="376" spans="26:26" ht="13.8">
      <c r="Z376" s="200"/>
    </row>
    <row r="377" spans="26:26" ht="13.8">
      <c r="Z377" s="200"/>
    </row>
    <row r="378" spans="26:26" ht="13.8">
      <c r="Z378" s="200"/>
    </row>
    <row r="379" spans="26:26" ht="13.8">
      <c r="Z379" s="200"/>
    </row>
    <row r="380" spans="26:26" ht="13.8">
      <c r="Z380" s="200"/>
    </row>
    <row r="381" spans="26:26" ht="13.8">
      <c r="Z381" s="200"/>
    </row>
    <row r="382" spans="26:26" ht="13.8">
      <c r="Z382" s="200"/>
    </row>
    <row r="383" spans="26:26" ht="13.8">
      <c r="Z383" s="200"/>
    </row>
    <row r="384" spans="26:26" ht="13.8">
      <c r="Z384" s="200"/>
    </row>
    <row r="385" spans="26:26" ht="13.8">
      <c r="Z385" s="200"/>
    </row>
    <row r="386" spans="26:26" ht="13.8">
      <c r="Z386" s="200"/>
    </row>
    <row r="387" spans="26:26" ht="13.8">
      <c r="Z387" s="200"/>
    </row>
    <row r="388" spans="26:26" ht="13.8">
      <c r="Z388" s="200"/>
    </row>
    <row r="389" spans="26:26" ht="13.8">
      <c r="Z389" s="200"/>
    </row>
    <row r="390" spans="26:26" ht="13.8">
      <c r="Z390" s="200"/>
    </row>
    <row r="391" spans="26:26" ht="13.8">
      <c r="Z391" s="200"/>
    </row>
    <row r="392" spans="26:26" ht="13.8">
      <c r="Z392" s="200"/>
    </row>
    <row r="393" spans="26:26" ht="13.8">
      <c r="Z393" s="200"/>
    </row>
    <row r="394" spans="26:26" ht="13.8">
      <c r="Z394" s="200"/>
    </row>
    <row r="395" spans="26:26" ht="13.8">
      <c r="Z395" s="200"/>
    </row>
    <row r="396" spans="26:26" ht="13.8">
      <c r="Z396" s="200"/>
    </row>
    <row r="397" spans="26:26" ht="13.8">
      <c r="Z397" s="200"/>
    </row>
    <row r="398" spans="26:26" ht="13.8">
      <c r="Z398" s="200"/>
    </row>
    <row r="399" spans="26:26" ht="13.8">
      <c r="Z399" s="200"/>
    </row>
    <row r="400" spans="26:26" ht="13.8">
      <c r="Z400" s="200"/>
    </row>
    <row r="401" spans="26:26" ht="13.8">
      <c r="Z401" s="200"/>
    </row>
    <row r="402" spans="26:26" ht="13.8">
      <c r="Z402" s="200"/>
    </row>
    <row r="403" spans="26:26" ht="13.8">
      <c r="Z403" s="200"/>
    </row>
    <row r="404" spans="26:26" ht="13.8">
      <c r="Z404" s="200"/>
    </row>
    <row r="405" spans="26:26" ht="13.8">
      <c r="Z405" s="200"/>
    </row>
    <row r="406" spans="26:26" ht="13.8">
      <c r="Z406" s="200"/>
    </row>
    <row r="407" spans="26:26" ht="13.8">
      <c r="Z407" s="200"/>
    </row>
    <row r="408" spans="26:26" ht="13.8">
      <c r="Z408" s="200"/>
    </row>
    <row r="409" spans="26:26" ht="13.8">
      <c r="Z409" s="200"/>
    </row>
    <row r="410" spans="26:26" ht="13.8">
      <c r="Z410" s="200"/>
    </row>
    <row r="411" spans="26:26" ht="13.8">
      <c r="Z411" s="200"/>
    </row>
    <row r="412" spans="26:26" ht="13.8">
      <c r="Z412" s="200"/>
    </row>
    <row r="413" spans="26:26" ht="13.8">
      <c r="Z413" s="200"/>
    </row>
    <row r="414" spans="26:26" ht="13.8">
      <c r="Z414" s="200"/>
    </row>
    <row r="415" spans="26:26" ht="13.8">
      <c r="Z415" s="200"/>
    </row>
    <row r="416" spans="26:26" ht="13.8">
      <c r="Z416" s="200"/>
    </row>
    <row r="417" spans="26:26" ht="13.8">
      <c r="Z417" s="200"/>
    </row>
    <row r="418" spans="26:26" ht="13.8">
      <c r="Z418" s="200"/>
    </row>
    <row r="419" spans="26:26" ht="13.8">
      <c r="Z419" s="200"/>
    </row>
    <row r="420" spans="26:26" ht="13.8">
      <c r="Z420" s="200"/>
    </row>
    <row r="421" spans="26:26" ht="13.8">
      <c r="Z421" s="200"/>
    </row>
    <row r="422" spans="26:26" ht="13.8">
      <c r="Z422" s="200"/>
    </row>
    <row r="423" spans="26:26" ht="13.8">
      <c r="Z423" s="200"/>
    </row>
    <row r="424" spans="26:26" ht="13.8">
      <c r="Z424" s="200"/>
    </row>
    <row r="425" spans="26:26" ht="13.8">
      <c r="Z425" s="200"/>
    </row>
    <row r="426" spans="26:26" ht="13.8">
      <c r="Z426" s="200"/>
    </row>
    <row r="427" spans="26:26" ht="13.8">
      <c r="Z427" s="200"/>
    </row>
    <row r="428" spans="26:26" ht="13.8">
      <c r="Z428" s="200"/>
    </row>
    <row r="429" spans="26:26" ht="13.8">
      <c r="Z429" s="200"/>
    </row>
    <row r="430" spans="26:26" ht="13.8">
      <c r="Z430" s="200"/>
    </row>
    <row r="431" spans="26:26" ht="13.8">
      <c r="Z431" s="200"/>
    </row>
    <row r="432" spans="26:26" ht="13.8">
      <c r="Z432" s="200"/>
    </row>
    <row r="433" spans="26:26" ht="13.8">
      <c r="Z433" s="200"/>
    </row>
    <row r="434" spans="26:26" ht="13.8">
      <c r="Z434" s="200"/>
    </row>
    <row r="435" spans="26:26" ht="13.8">
      <c r="Z435" s="200"/>
    </row>
    <row r="436" spans="26:26" ht="13.8">
      <c r="Z436" s="200"/>
    </row>
    <row r="437" spans="26:26" ht="13.8">
      <c r="Z437" s="200"/>
    </row>
    <row r="438" spans="26:26" ht="13.8">
      <c r="Z438" s="200"/>
    </row>
    <row r="439" spans="26:26" ht="13.8">
      <c r="Z439" s="200"/>
    </row>
    <row r="440" spans="26:26" ht="13.8">
      <c r="Z440" s="200"/>
    </row>
    <row r="441" spans="26:26" ht="13.8">
      <c r="Z441" s="200"/>
    </row>
    <row r="442" spans="26:26" ht="13.8">
      <c r="Z442" s="200"/>
    </row>
    <row r="443" spans="26:26" ht="13.8">
      <c r="Z443" s="200"/>
    </row>
    <row r="444" spans="26:26" ht="13.8">
      <c r="Z444" s="200"/>
    </row>
    <row r="445" spans="26:26" ht="13.8">
      <c r="Z445" s="200"/>
    </row>
    <row r="446" spans="26:26" ht="13.8">
      <c r="Z446" s="200"/>
    </row>
    <row r="447" spans="26:26" ht="13.8">
      <c r="Z447" s="200"/>
    </row>
    <row r="448" spans="26:26" ht="13.8">
      <c r="Z448" s="200"/>
    </row>
    <row r="449" spans="26:26" ht="13.8">
      <c r="Z449" s="200"/>
    </row>
    <row r="450" spans="26:26" ht="13.8">
      <c r="Z450" s="200"/>
    </row>
    <row r="451" spans="26:26" ht="13.8">
      <c r="Z451" s="200"/>
    </row>
    <row r="452" spans="26:26" ht="13.8">
      <c r="Z452" s="200"/>
    </row>
    <row r="453" spans="26:26" ht="13.8">
      <c r="Z453" s="200"/>
    </row>
    <row r="454" spans="26:26" ht="13.8">
      <c r="Z454" s="200"/>
    </row>
    <row r="455" spans="26:26" ht="13.8">
      <c r="Z455" s="200"/>
    </row>
    <row r="456" spans="26:26" ht="13.8">
      <c r="Z456" s="200"/>
    </row>
    <row r="457" spans="26:26" ht="13.8">
      <c r="Z457" s="200"/>
    </row>
    <row r="458" spans="26:26" ht="13.8">
      <c r="Z458" s="200"/>
    </row>
    <row r="459" spans="26:26" ht="13.8">
      <c r="Z459" s="200"/>
    </row>
    <row r="460" spans="26:26" ht="13.8">
      <c r="Z460" s="200"/>
    </row>
    <row r="461" spans="26:26" ht="13.8">
      <c r="Z461" s="200"/>
    </row>
    <row r="462" spans="26:26" ht="13.8">
      <c r="Z462" s="200"/>
    </row>
    <row r="463" spans="26:26" ht="13.8">
      <c r="Z463" s="200"/>
    </row>
    <row r="464" spans="26:26" ht="13.8">
      <c r="Z464" s="200"/>
    </row>
    <row r="465" spans="26:26" ht="13.8">
      <c r="Z465" s="200"/>
    </row>
    <row r="466" spans="26:26" ht="13.8">
      <c r="Z466" s="200"/>
    </row>
    <row r="467" spans="26:26" ht="13.8">
      <c r="Z467" s="200"/>
    </row>
    <row r="468" spans="26:26" ht="13.8">
      <c r="Z468" s="200"/>
    </row>
    <row r="469" spans="26:26" ht="13.8">
      <c r="Z469" s="200"/>
    </row>
    <row r="470" spans="26:26" ht="13.8">
      <c r="Z470" s="200"/>
    </row>
    <row r="471" spans="26:26" ht="13.8">
      <c r="Z471" s="200"/>
    </row>
    <row r="472" spans="26:26" ht="13.8">
      <c r="Z472" s="200"/>
    </row>
    <row r="473" spans="26:26" ht="13.8">
      <c r="Z473" s="200"/>
    </row>
    <row r="474" spans="26:26" ht="13.8">
      <c r="Z474" s="200"/>
    </row>
    <row r="475" spans="26:26" ht="13.8">
      <c r="Z475" s="200"/>
    </row>
    <row r="476" spans="26:26" ht="13.8">
      <c r="Z476" s="200"/>
    </row>
    <row r="477" spans="26:26" ht="13.8">
      <c r="Z477" s="200"/>
    </row>
    <row r="478" spans="26:26" ht="13.8">
      <c r="Z478" s="200"/>
    </row>
    <row r="479" spans="26:26" ht="13.8">
      <c r="Z479" s="200"/>
    </row>
    <row r="480" spans="26:26" ht="13.8">
      <c r="Z480" s="200"/>
    </row>
    <row r="481" spans="26:26" ht="13.8">
      <c r="Z481" s="200"/>
    </row>
    <row r="482" spans="26:26" ht="13.8">
      <c r="Z482" s="200"/>
    </row>
    <row r="483" spans="26:26" ht="13.8">
      <c r="Z483" s="200"/>
    </row>
    <row r="484" spans="26:26" ht="13.8">
      <c r="Z484" s="200"/>
    </row>
    <row r="485" spans="26:26" ht="13.8">
      <c r="Z485" s="200"/>
    </row>
    <row r="486" spans="26:26" ht="13.8">
      <c r="Z486" s="200"/>
    </row>
    <row r="487" spans="26:26" ht="13.8">
      <c r="Z487" s="200"/>
    </row>
    <row r="488" spans="26:26" ht="13.8">
      <c r="Z488" s="200"/>
    </row>
    <row r="489" spans="26:26" ht="13.8">
      <c r="Z489" s="200"/>
    </row>
    <row r="490" spans="26:26" ht="13.8">
      <c r="Z490" s="200"/>
    </row>
    <row r="491" spans="26:26" ht="13.8">
      <c r="Z491" s="200"/>
    </row>
    <row r="492" spans="26:26" ht="13.8">
      <c r="Z492" s="200"/>
    </row>
    <row r="493" spans="26:26" ht="13.8">
      <c r="Z493" s="200"/>
    </row>
    <row r="494" spans="26:26" ht="13.8">
      <c r="Z494" s="200"/>
    </row>
    <row r="495" spans="26:26" ht="13.8">
      <c r="Z495" s="200"/>
    </row>
    <row r="496" spans="26:26" ht="13.8">
      <c r="Z496" s="200"/>
    </row>
    <row r="497" spans="26:26" ht="13.8">
      <c r="Z497" s="200"/>
    </row>
    <row r="498" spans="26:26" ht="13.8">
      <c r="Z498" s="200"/>
    </row>
    <row r="499" spans="26:26" ht="13.8">
      <c r="Z499" s="200"/>
    </row>
    <row r="500" spans="26:26" ht="13.8">
      <c r="Z500" s="200"/>
    </row>
    <row r="501" spans="26:26" ht="13.8">
      <c r="Z501" s="200"/>
    </row>
    <row r="502" spans="26:26" ht="13.8">
      <c r="Z502" s="200"/>
    </row>
    <row r="503" spans="26:26" ht="13.8">
      <c r="Z503" s="200"/>
    </row>
    <row r="504" spans="26:26" ht="13.8">
      <c r="Z504" s="200"/>
    </row>
    <row r="505" spans="26:26" ht="13.8">
      <c r="Z505" s="200"/>
    </row>
    <row r="506" spans="26:26" ht="13.8">
      <c r="Z506" s="200"/>
    </row>
    <row r="507" spans="26:26" ht="13.8">
      <c r="Z507" s="200"/>
    </row>
    <row r="508" spans="26:26" ht="13.8">
      <c r="Z508" s="200"/>
    </row>
    <row r="509" spans="26:26" ht="13.8">
      <c r="Z509" s="200"/>
    </row>
    <row r="510" spans="26:26" ht="13.8">
      <c r="Z510" s="200"/>
    </row>
    <row r="511" spans="26:26" ht="13.8">
      <c r="Z511" s="200"/>
    </row>
    <row r="512" spans="26:26" ht="13.8">
      <c r="Z512" s="200"/>
    </row>
    <row r="513" spans="26:26" ht="13.8">
      <c r="Z513" s="200"/>
    </row>
    <row r="514" spans="26:26" ht="13.8">
      <c r="Z514" s="200"/>
    </row>
    <row r="515" spans="26:26" ht="13.8">
      <c r="Z515" s="200"/>
    </row>
    <row r="516" spans="26:26" ht="13.8">
      <c r="Z516" s="200"/>
    </row>
    <row r="517" spans="26:26" ht="13.8">
      <c r="Z517" s="200"/>
    </row>
    <row r="518" spans="26:26" ht="13.8">
      <c r="Z518" s="200"/>
    </row>
    <row r="519" spans="26:26" ht="13.8">
      <c r="Z519" s="200"/>
    </row>
    <row r="520" spans="26:26" ht="13.8">
      <c r="Z520" s="200"/>
    </row>
    <row r="521" spans="26:26" ht="13.8">
      <c r="Z521" s="200"/>
    </row>
    <row r="522" spans="26:26" ht="13.8">
      <c r="Z522" s="200"/>
    </row>
    <row r="523" spans="26:26" ht="13.8">
      <c r="Z523" s="200"/>
    </row>
    <row r="524" spans="26:26" ht="13.8">
      <c r="Z524" s="200"/>
    </row>
    <row r="525" spans="26:26" ht="13.8">
      <c r="Z525" s="200"/>
    </row>
    <row r="526" spans="26:26" ht="13.8">
      <c r="Z526" s="200"/>
    </row>
    <row r="527" spans="26:26" ht="13.8">
      <c r="Z527" s="200"/>
    </row>
    <row r="528" spans="26:26" ht="13.8">
      <c r="Z528" s="200"/>
    </row>
    <row r="529" spans="26:26" ht="13.8">
      <c r="Z529" s="200"/>
    </row>
    <row r="530" spans="26:26" ht="13.8">
      <c r="Z530" s="200"/>
    </row>
    <row r="531" spans="26:26" ht="13.8">
      <c r="Z531" s="200"/>
    </row>
    <row r="532" spans="26:26" ht="13.8">
      <c r="Z532" s="200"/>
    </row>
    <row r="533" spans="26:26" ht="13.8">
      <c r="Z533" s="200"/>
    </row>
    <row r="534" spans="26:26" ht="13.8">
      <c r="Z534" s="200"/>
    </row>
    <row r="535" spans="26:26" ht="13.8">
      <c r="Z535" s="200"/>
    </row>
    <row r="536" spans="26:26" ht="13.8">
      <c r="Z536" s="200"/>
    </row>
    <row r="537" spans="26:26" ht="13.8">
      <c r="Z537" s="200"/>
    </row>
    <row r="538" spans="26:26" ht="13.8">
      <c r="Z538" s="200"/>
    </row>
    <row r="539" spans="26:26" ht="13.8">
      <c r="Z539" s="200"/>
    </row>
    <row r="540" spans="26:26" ht="13.8">
      <c r="Z540" s="200"/>
    </row>
    <row r="541" spans="26:26" ht="13.8">
      <c r="Z541" s="200"/>
    </row>
    <row r="542" spans="26:26" ht="13.8">
      <c r="Z542" s="200"/>
    </row>
    <row r="543" spans="26:26" ht="13.8">
      <c r="Z543" s="200"/>
    </row>
    <row r="544" spans="26:26" ht="13.8">
      <c r="Z544" s="200"/>
    </row>
    <row r="545" spans="26:26" ht="13.8">
      <c r="Z545" s="200"/>
    </row>
    <row r="546" spans="26:26" ht="13.8">
      <c r="Z546" s="200"/>
    </row>
    <row r="547" spans="26:26" ht="13.8">
      <c r="Z547" s="200"/>
    </row>
    <row r="548" spans="26:26" ht="13.8">
      <c r="Z548" s="200"/>
    </row>
    <row r="549" spans="26:26" ht="13.8">
      <c r="Z549" s="200"/>
    </row>
    <row r="550" spans="26:26" ht="13.8">
      <c r="Z550" s="200"/>
    </row>
    <row r="551" spans="26:26" ht="13.8">
      <c r="Z551" s="200"/>
    </row>
    <row r="552" spans="26:26" ht="13.8">
      <c r="Z552" s="200"/>
    </row>
    <row r="553" spans="26:26" ht="13.8">
      <c r="Z553" s="200"/>
    </row>
    <row r="554" spans="26:26" ht="13.8">
      <c r="Z554" s="200"/>
    </row>
    <row r="555" spans="26:26" ht="13.8">
      <c r="Z555" s="200"/>
    </row>
    <row r="556" spans="26:26" ht="13.8">
      <c r="Z556" s="200"/>
    </row>
    <row r="557" spans="26:26" ht="13.8">
      <c r="Z557" s="200"/>
    </row>
    <row r="558" spans="26:26" ht="13.8">
      <c r="Z558" s="200"/>
    </row>
    <row r="559" spans="26:26" ht="13.8">
      <c r="Z559" s="200"/>
    </row>
    <row r="560" spans="26:26" ht="13.8">
      <c r="Z560" s="200"/>
    </row>
    <row r="561" spans="26:26" ht="13.8">
      <c r="Z561" s="200"/>
    </row>
    <row r="562" spans="26:26" ht="13.8">
      <c r="Z562" s="200"/>
    </row>
    <row r="563" spans="26:26" ht="13.8">
      <c r="Z563" s="200"/>
    </row>
    <row r="564" spans="26:26" ht="13.8">
      <c r="Z564" s="200"/>
    </row>
    <row r="565" spans="26:26" ht="13.8">
      <c r="Z565" s="200"/>
    </row>
    <row r="566" spans="26:26" ht="13.8">
      <c r="Z566" s="200"/>
    </row>
    <row r="567" spans="26:26" ht="13.8">
      <c r="Z567" s="200"/>
    </row>
    <row r="568" spans="26:26" ht="13.8">
      <c r="Z568" s="200"/>
    </row>
    <row r="569" spans="26:26" ht="13.8">
      <c r="Z569" s="200"/>
    </row>
    <row r="570" spans="26:26" ht="13.8">
      <c r="Z570" s="200"/>
    </row>
    <row r="571" spans="26:26" ht="13.8">
      <c r="Z571" s="200"/>
    </row>
    <row r="572" spans="26:26" ht="13.8">
      <c r="Z572" s="200"/>
    </row>
    <row r="573" spans="26:26" ht="13.8">
      <c r="Z573" s="200"/>
    </row>
    <row r="574" spans="26:26" ht="13.8">
      <c r="Z574" s="200"/>
    </row>
    <row r="575" spans="26:26" ht="13.8">
      <c r="Z575" s="200"/>
    </row>
    <row r="576" spans="26:26" ht="13.8">
      <c r="Z576" s="200"/>
    </row>
    <row r="577" spans="26:26" ht="13.8">
      <c r="Z577" s="200"/>
    </row>
    <row r="578" spans="26:26" ht="13.8">
      <c r="Z578" s="200"/>
    </row>
    <row r="579" spans="26:26" ht="13.8">
      <c r="Z579" s="200"/>
    </row>
    <row r="580" spans="26:26" ht="13.8">
      <c r="Z580" s="200"/>
    </row>
    <row r="581" spans="26:26" ht="13.8">
      <c r="Z581" s="200"/>
    </row>
    <row r="582" spans="26:26" ht="13.8">
      <c r="Z582" s="200"/>
    </row>
    <row r="583" spans="26:26" ht="13.8">
      <c r="Z583" s="200"/>
    </row>
    <row r="584" spans="26:26" ht="13.8">
      <c r="Z584" s="200"/>
    </row>
    <row r="585" spans="26:26" ht="13.8">
      <c r="Z585" s="200"/>
    </row>
    <row r="586" spans="26:26" ht="13.8">
      <c r="Z586" s="200"/>
    </row>
    <row r="587" spans="26:26" ht="13.8">
      <c r="Z587" s="200"/>
    </row>
    <row r="588" spans="26:26" ht="13.8">
      <c r="Z588" s="200"/>
    </row>
    <row r="589" spans="26:26" ht="13.8">
      <c r="Z589" s="200"/>
    </row>
    <row r="590" spans="26:26" ht="13.8">
      <c r="Z590" s="200"/>
    </row>
    <row r="591" spans="26:26" ht="13.8">
      <c r="Z591" s="200"/>
    </row>
    <row r="592" spans="26:26" ht="13.8">
      <c r="Z592" s="200"/>
    </row>
    <row r="593" spans="26:26" ht="13.8">
      <c r="Z593" s="200"/>
    </row>
    <row r="594" spans="26:26" ht="13.8">
      <c r="Z594" s="200"/>
    </row>
    <row r="595" spans="26:26" ht="13.8">
      <c r="Z595" s="200"/>
    </row>
    <row r="596" spans="26:26" ht="13.8">
      <c r="Z596" s="200"/>
    </row>
    <row r="597" spans="26:26" ht="13.8">
      <c r="Z597" s="200"/>
    </row>
    <row r="598" spans="26:26" ht="13.8">
      <c r="Z598" s="200"/>
    </row>
    <row r="599" spans="26:26" ht="13.8">
      <c r="Z599" s="200"/>
    </row>
    <row r="600" spans="26:26" ht="13.8">
      <c r="Z600" s="200"/>
    </row>
    <row r="601" spans="26:26" ht="13.8">
      <c r="Z601" s="200"/>
    </row>
    <row r="602" spans="26:26" ht="13.8">
      <c r="Z602" s="200"/>
    </row>
    <row r="603" spans="26:26" ht="13.8">
      <c r="Z603" s="200"/>
    </row>
    <row r="604" spans="26:26" ht="13.8">
      <c r="Z604" s="200"/>
    </row>
    <row r="605" spans="26:26" ht="13.8">
      <c r="Z605" s="200"/>
    </row>
    <row r="606" spans="26:26" ht="13.8">
      <c r="Z606" s="200"/>
    </row>
    <row r="607" spans="26:26" ht="13.8">
      <c r="Z607" s="200"/>
    </row>
    <row r="608" spans="26:26" ht="13.8">
      <c r="Z608" s="200"/>
    </row>
    <row r="609" spans="26:26" ht="13.8">
      <c r="Z609" s="200"/>
    </row>
    <row r="610" spans="26:26" ht="13.8">
      <c r="Z610" s="200"/>
    </row>
    <row r="611" spans="26:26" ht="13.8">
      <c r="Z611" s="200"/>
    </row>
    <row r="612" spans="26:26" ht="13.8">
      <c r="Z612" s="200"/>
    </row>
    <row r="613" spans="26:26" ht="13.8">
      <c r="Z613" s="200"/>
    </row>
    <row r="614" spans="26:26" ht="13.8">
      <c r="Z614" s="200"/>
    </row>
    <row r="615" spans="26:26" ht="13.8">
      <c r="Z615" s="200"/>
    </row>
    <row r="616" spans="26:26" ht="13.8">
      <c r="Z616" s="200"/>
    </row>
    <row r="617" spans="26:26" ht="13.8">
      <c r="Z617" s="200"/>
    </row>
    <row r="618" spans="26:26" ht="13.8">
      <c r="Z618" s="200"/>
    </row>
    <row r="619" spans="26:26" ht="13.8">
      <c r="Z619" s="200"/>
    </row>
    <row r="620" spans="26:26" ht="13.8">
      <c r="Z620" s="200"/>
    </row>
    <row r="621" spans="26:26" ht="13.8">
      <c r="Z621" s="200"/>
    </row>
    <row r="622" spans="26:26" ht="13.8">
      <c r="Z622" s="200"/>
    </row>
    <row r="623" spans="26:26" ht="13.8">
      <c r="Z623" s="200"/>
    </row>
    <row r="624" spans="26:26" ht="13.8">
      <c r="Z624" s="200"/>
    </row>
    <row r="625" spans="26:26" ht="13.8">
      <c r="Z625" s="200"/>
    </row>
    <row r="626" spans="26:26" ht="13.8">
      <c r="Z626" s="200"/>
    </row>
    <row r="627" spans="26:26" ht="13.8">
      <c r="Z627" s="200"/>
    </row>
    <row r="628" spans="26:26" ht="13.8">
      <c r="Z628" s="200"/>
    </row>
    <row r="629" spans="26:26" ht="13.8">
      <c r="Z629" s="200"/>
    </row>
    <row r="630" spans="26:26" ht="13.8">
      <c r="Z630" s="200"/>
    </row>
    <row r="631" spans="26:26" ht="13.8">
      <c r="Z631" s="200"/>
    </row>
    <row r="632" spans="26:26" ht="13.8">
      <c r="Z632" s="200"/>
    </row>
    <row r="633" spans="26:26" ht="13.8">
      <c r="Z633" s="200"/>
    </row>
    <row r="634" spans="26:26" ht="13.8">
      <c r="Z634" s="200"/>
    </row>
    <row r="635" spans="26:26" ht="13.8">
      <c r="Z635" s="200"/>
    </row>
    <row r="636" spans="26:26" ht="13.8">
      <c r="Z636" s="200"/>
    </row>
    <row r="637" spans="26:26" ht="13.8">
      <c r="Z637" s="200"/>
    </row>
    <row r="638" spans="26:26" ht="13.8">
      <c r="Z638" s="200"/>
    </row>
    <row r="639" spans="26:26" ht="13.8">
      <c r="Z639" s="200"/>
    </row>
    <row r="640" spans="26:26" ht="13.8">
      <c r="Z640" s="200"/>
    </row>
    <row r="641" spans="26:26" ht="13.8">
      <c r="Z641" s="200"/>
    </row>
    <row r="642" spans="26:26" ht="13.8">
      <c r="Z642" s="200"/>
    </row>
    <row r="643" spans="26:26" ht="13.8">
      <c r="Z643" s="200"/>
    </row>
    <row r="644" spans="26:26" ht="13.8">
      <c r="Z644" s="200"/>
    </row>
    <row r="645" spans="26:26" ht="13.8">
      <c r="Z645" s="200"/>
    </row>
    <row r="646" spans="26:26" ht="13.8">
      <c r="Z646" s="200"/>
    </row>
    <row r="647" spans="26:26" ht="13.8">
      <c r="Z647" s="200"/>
    </row>
    <row r="648" spans="26:26" ht="13.8">
      <c r="Z648" s="200"/>
    </row>
    <row r="649" spans="26:26" ht="13.8">
      <c r="Z649" s="200"/>
    </row>
    <row r="650" spans="26:26" ht="13.8">
      <c r="Z650" s="200"/>
    </row>
    <row r="651" spans="26:26" ht="13.8">
      <c r="Z651" s="200"/>
    </row>
    <row r="652" spans="26:26" ht="13.8">
      <c r="Z652" s="200"/>
    </row>
    <row r="653" spans="26:26" ht="13.8">
      <c r="Z653" s="200"/>
    </row>
    <row r="654" spans="26:26" ht="13.8">
      <c r="Z654" s="200"/>
    </row>
    <row r="655" spans="26:26" ht="13.8">
      <c r="Z655" s="200"/>
    </row>
    <row r="656" spans="26:26" ht="13.8">
      <c r="Z656" s="200"/>
    </row>
    <row r="657" spans="26:26" ht="13.8">
      <c r="Z657" s="200"/>
    </row>
    <row r="658" spans="26:26" ht="13.8">
      <c r="Z658" s="200"/>
    </row>
    <row r="659" spans="26:26" ht="13.8">
      <c r="Z659" s="200"/>
    </row>
    <row r="660" spans="26:26" ht="13.8">
      <c r="Z660" s="200"/>
    </row>
    <row r="661" spans="26:26" ht="13.8">
      <c r="Z661" s="200"/>
    </row>
    <row r="662" spans="26:26" ht="13.8">
      <c r="Z662" s="200"/>
    </row>
    <row r="663" spans="26:26" ht="13.8">
      <c r="Z663" s="200"/>
    </row>
    <row r="664" spans="26:26" ht="13.8">
      <c r="Z664" s="200"/>
    </row>
    <row r="665" spans="26:26" ht="13.8">
      <c r="Z665" s="200"/>
    </row>
    <row r="666" spans="26:26" ht="13.8">
      <c r="Z666" s="200"/>
    </row>
    <row r="667" spans="26:26" ht="13.8">
      <c r="Z667" s="200"/>
    </row>
    <row r="668" spans="26:26" ht="13.8">
      <c r="Z668" s="200"/>
    </row>
    <row r="669" spans="26:26" ht="13.8">
      <c r="Z669" s="200"/>
    </row>
    <row r="670" spans="26:26" ht="13.8">
      <c r="Z670" s="200"/>
    </row>
    <row r="671" spans="26:26" ht="13.8">
      <c r="Z671" s="200"/>
    </row>
    <row r="672" spans="26:26" ht="13.8">
      <c r="Z672" s="200"/>
    </row>
    <row r="673" spans="26:26" ht="13.8">
      <c r="Z673" s="200"/>
    </row>
    <row r="674" spans="26:26" ht="13.8">
      <c r="Z674" s="200"/>
    </row>
    <row r="675" spans="26:26" ht="13.8">
      <c r="Z675" s="200"/>
    </row>
    <row r="676" spans="26:26" ht="13.8">
      <c r="Z676" s="200"/>
    </row>
    <row r="677" spans="26:26" ht="13.8">
      <c r="Z677" s="200"/>
    </row>
    <row r="678" spans="26:26" ht="13.8">
      <c r="Z678" s="200"/>
    </row>
    <row r="679" spans="26:26" ht="13.8">
      <c r="Z679" s="200"/>
    </row>
    <row r="680" spans="26:26" ht="13.8">
      <c r="Z680" s="200"/>
    </row>
    <row r="681" spans="26:26" ht="13.8">
      <c r="Z681" s="200"/>
    </row>
    <row r="682" spans="26:26" ht="13.8">
      <c r="Z682" s="200"/>
    </row>
    <row r="683" spans="26:26" ht="13.8">
      <c r="Z683" s="200"/>
    </row>
    <row r="684" spans="26:26" ht="13.8">
      <c r="Z684" s="200"/>
    </row>
    <row r="685" spans="26:26" ht="13.8">
      <c r="Z685" s="200"/>
    </row>
    <row r="686" spans="26:26" ht="13.8">
      <c r="Z686" s="200"/>
    </row>
    <row r="687" spans="26:26" ht="13.8">
      <c r="Z687" s="200"/>
    </row>
    <row r="688" spans="26:26" ht="13.8">
      <c r="Z688" s="200"/>
    </row>
    <row r="689" spans="26:26" ht="13.8">
      <c r="Z689" s="200"/>
    </row>
    <row r="690" spans="26:26" ht="13.8">
      <c r="Z690" s="200"/>
    </row>
    <row r="691" spans="26:26" ht="13.8">
      <c r="Z691" s="200"/>
    </row>
    <row r="692" spans="26:26" ht="13.8">
      <c r="Z692" s="200"/>
    </row>
    <row r="693" spans="26:26" ht="13.8">
      <c r="Z693" s="200"/>
    </row>
    <row r="694" spans="26:26" ht="13.8">
      <c r="Z694" s="200"/>
    </row>
    <row r="695" spans="26:26" ht="13.8">
      <c r="Z695" s="200"/>
    </row>
    <row r="696" spans="26:26" ht="13.8">
      <c r="Z696" s="200"/>
    </row>
    <row r="697" spans="26:26" ht="13.8">
      <c r="Z697" s="200"/>
    </row>
    <row r="698" spans="26:26" ht="13.8">
      <c r="Z698" s="200"/>
    </row>
    <row r="699" spans="26:26" ht="13.8">
      <c r="Z699" s="200"/>
    </row>
    <row r="700" spans="26:26" ht="13.8">
      <c r="Z700" s="200"/>
    </row>
    <row r="701" spans="26:26" ht="13.8">
      <c r="Z701" s="200"/>
    </row>
    <row r="702" spans="26:26" ht="13.8">
      <c r="Z702" s="200"/>
    </row>
    <row r="703" spans="26:26" ht="13.8">
      <c r="Z703" s="200"/>
    </row>
    <row r="704" spans="26:26" ht="13.8">
      <c r="Z704" s="200"/>
    </row>
    <row r="705" spans="26:26" ht="13.8">
      <c r="Z705" s="200"/>
    </row>
    <row r="706" spans="26:26" ht="13.8">
      <c r="Z706" s="200"/>
    </row>
    <row r="707" spans="26:26" ht="13.8">
      <c r="Z707" s="200"/>
    </row>
    <row r="708" spans="26:26" ht="13.8">
      <c r="Z708" s="200"/>
    </row>
    <row r="709" spans="26:26" ht="13.8">
      <c r="Z709" s="200"/>
    </row>
    <row r="710" spans="26:26" ht="13.8">
      <c r="Z710" s="200"/>
    </row>
    <row r="711" spans="26:26" ht="13.8">
      <c r="Z711" s="200"/>
    </row>
    <row r="712" spans="26:26" ht="13.8">
      <c r="Z712" s="200"/>
    </row>
    <row r="713" spans="26:26" ht="13.8">
      <c r="Z713" s="200"/>
    </row>
    <row r="714" spans="26:26" ht="13.8">
      <c r="Z714" s="200"/>
    </row>
    <row r="715" spans="26:26" ht="13.8">
      <c r="Z715" s="200"/>
    </row>
    <row r="716" spans="26:26" ht="13.8">
      <c r="Z716" s="200"/>
    </row>
    <row r="717" spans="26:26" ht="13.8">
      <c r="Z717" s="200"/>
    </row>
    <row r="718" spans="26:26" ht="13.8">
      <c r="Z718" s="200"/>
    </row>
    <row r="719" spans="26:26" ht="13.8">
      <c r="Z719" s="200"/>
    </row>
    <row r="720" spans="26:26" ht="13.8">
      <c r="Z720" s="200"/>
    </row>
    <row r="721" spans="26:26" ht="13.8">
      <c r="Z721" s="200"/>
    </row>
    <row r="722" spans="26:26" ht="13.8">
      <c r="Z722" s="200"/>
    </row>
    <row r="723" spans="26:26" ht="13.8">
      <c r="Z723" s="200"/>
    </row>
    <row r="724" spans="26:26" ht="13.8">
      <c r="Z724" s="200"/>
    </row>
    <row r="725" spans="26:26" ht="13.8">
      <c r="Z725" s="200"/>
    </row>
    <row r="726" spans="26:26" ht="13.8">
      <c r="Z726" s="200"/>
    </row>
    <row r="727" spans="26:26" ht="13.8">
      <c r="Z727" s="200"/>
    </row>
    <row r="728" spans="26:26" ht="13.8">
      <c r="Z728" s="200"/>
    </row>
    <row r="729" spans="26:26" ht="13.8">
      <c r="Z729" s="200"/>
    </row>
    <row r="730" spans="26:26" ht="13.8">
      <c r="Z730" s="200"/>
    </row>
    <row r="731" spans="26:26" ht="13.8">
      <c r="Z731" s="200"/>
    </row>
    <row r="732" spans="26:26" ht="13.8">
      <c r="Z732" s="200"/>
    </row>
    <row r="733" spans="26:26" ht="13.8">
      <c r="Z733" s="200"/>
    </row>
    <row r="734" spans="26:26" ht="13.8">
      <c r="Z734" s="200"/>
    </row>
    <row r="735" spans="26:26" ht="13.8">
      <c r="Z735" s="200"/>
    </row>
    <row r="736" spans="26:26" ht="13.8">
      <c r="Z736" s="200"/>
    </row>
    <row r="737" spans="26:26" ht="13.8">
      <c r="Z737" s="200"/>
    </row>
    <row r="738" spans="26:26" ht="13.8">
      <c r="Z738" s="200"/>
    </row>
    <row r="739" spans="26:26" ht="13.8">
      <c r="Z739" s="200"/>
    </row>
    <row r="740" spans="26:26" ht="13.8">
      <c r="Z740" s="200"/>
    </row>
    <row r="741" spans="26:26" ht="13.8">
      <c r="Z741" s="200"/>
    </row>
    <row r="742" spans="26:26" ht="13.8">
      <c r="Z742" s="200"/>
    </row>
    <row r="743" spans="26:26" ht="13.8">
      <c r="Z743" s="200"/>
    </row>
    <row r="744" spans="26:26" ht="13.8">
      <c r="Z744" s="200"/>
    </row>
    <row r="745" spans="26:26" ht="13.8">
      <c r="Z745" s="200"/>
    </row>
    <row r="746" spans="26:26" ht="13.8">
      <c r="Z746" s="200"/>
    </row>
    <row r="747" spans="26:26" ht="13.8">
      <c r="Z747" s="200"/>
    </row>
    <row r="748" spans="26:26" ht="13.8">
      <c r="Z748" s="200"/>
    </row>
    <row r="749" spans="26:26" ht="13.8">
      <c r="Z749" s="200"/>
    </row>
    <row r="750" spans="26:26" ht="13.8">
      <c r="Z750" s="200"/>
    </row>
    <row r="751" spans="26:26" ht="13.8">
      <c r="Z751" s="200"/>
    </row>
    <row r="752" spans="26:26" ht="13.8">
      <c r="Z752" s="200"/>
    </row>
    <row r="753" spans="26:26" ht="13.8">
      <c r="Z753" s="200"/>
    </row>
    <row r="754" spans="26:26" ht="13.8">
      <c r="Z754" s="200"/>
    </row>
    <row r="755" spans="26:26" ht="13.8">
      <c r="Z755" s="200"/>
    </row>
    <row r="756" spans="26:26" ht="13.8">
      <c r="Z756" s="200"/>
    </row>
    <row r="757" spans="26:26" ht="13.8">
      <c r="Z757" s="200"/>
    </row>
    <row r="758" spans="26:26" ht="13.8">
      <c r="Z758" s="200"/>
    </row>
    <row r="759" spans="26:26" ht="13.8">
      <c r="Z759" s="200"/>
    </row>
    <row r="760" spans="26:26" ht="13.8">
      <c r="Z760" s="200"/>
    </row>
    <row r="761" spans="26:26" ht="13.8">
      <c r="Z761" s="200"/>
    </row>
    <row r="762" spans="26:26" ht="13.8">
      <c r="Z762" s="200"/>
    </row>
    <row r="763" spans="26:26" ht="13.8">
      <c r="Z763" s="200"/>
    </row>
    <row r="764" spans="26:26" ht="13.8">
      <c r="Z764" s="200"/>
    </row>
    <row r="765" spans="26:26" ht="13.8">
      <c r="Z765" s="200"/>
    </row>
    <row r="766" spans="26:26" ht="13.8">
      <c r="Z766" s="200"/>
    </row>
    <row r="767" spans="26:26" ht="13.8">
      <c r="Z767" s="200"/>
    </row>
    <row r="768" spans="26:26" ht="13.8">
      <c r="Z768" s="200"/>
    </row>
    <row r="769" spans="26:26" ht="13.8">
      <c r="Z769" s="200"/>
    </row>
    <row r="770" spans="26:26" ht="13.8">
      <c r="Z770" s="200"/>
    </row>
    <row r="771" spans="26:26" ht="13.8">
      <c r="Z771" s="200"/>
    </row>
    <row r="772" spans="26:26" ht="13.8">
      <c r="Z772" s="200"/>
    </row>
    <row r="773" spans="26:26" ht="13.8">
      <c r="Z773" s="200"/>
    </row>
    <row r="774" spans="26:26" ht="13.8">
      <c r="Z774" s="200"/>
    </row>
    <row r="775" spans="26:26" ht="13.8">
      <c r="Z775" s="200"/>
    </row>
    <row r="776" spans="26:26" ht="13.8">
      <c r="Z776" s="200"/>
    </row>
    <row r="777" spans="26:26" ht="13.8">
      <c r="Z777" s="200"/>
    </row>
    <row r="778" spans="26:26" ht="13.8">
      <c r="Z778" s="200"/>
    </row>
    <row r="779" spans="26:26" ht="13.8">
      <c r="Z779" s="200"/>
    </row>
    <row r="780" spans="26:26" ht="13.8">
      <c r="Z780" s="200"/>
    </row>
    <row r="781" spans="26:26" ht="13.8">
      <c r="Z781" s="200"/>
    </row>
    <row r="782" spans="26:26" ht="13.8">
      <c r="Z782" s="200"/>
    </row>
    <row r="783" spans="26:26" ht="13.8">
      <c r="Z783" s="200"/>
    </row>
    <row r="784" spans="26:26" ht="13.8">
      <c r="Z784" s="200"/>
    </row>
    <row r="785" spans="26:26" ht="13.8">
      <c r="Z785" s="200"/>
    </row>
    <row r="786" spans="26:26" ht="13.8">
      <c r="Z786" s="200"/>
    </row>
    <row r="787" spans="26:26" ht="13.8">
      <c r="Z787" s="200"/>
    </row>
    <row r="788" spans="26:26" ht="13.8">
      <c r="Z788" s="200"/>
    </row>
    <row r="789" spans="26:26" ht="13.8">
      <c r="Z789" s="200"/>
    </row>
    <row r="790" spans="26:26" ht="13.8">
      <c r="Z790" s="200"/>
    </row>
    <row r="791" spans="26:26" ht="13.8">
      <c r="Z791" s="200"/>
    </row>
    <row r="792" spans="26:26" ht="13.8">
      <c r="Z792" s="200"/>
    </row>
    <row r="793" spans="26:26" ht="13.8">
      <c r="Z793" s="200"/>
    </row>
    <row r="794" spans="26:26" ht="13.8">
      <c r="Z794" s="200"/>
    </row>
    <row r="795" spans="26:26" ht="13.8">
      <c r="Z795" s="200"/>
    </row>
    <row r="796" spans="26:26" ht="13.8">
      <c r="Z796" s="200"/>
    </row>
    <row r="797" spans="26:26" ht="13.8">
      <c r="Z797" s="200"/>
    </row>
    <row r="798" spans="26:26" ht="13.8">
      <c r="Z798" s="200"/>
    </row>
    <row r="799" spans="26:26" ht="13.8">
      <c r="Z799" s="200"/>
    </row>
    <row r="800" spans="26:26" ht="13.8">
      <c r="Z800" s="200"/>
    </row>
    <row r="801" spans="26:26" ht="13.8">
      <c r="Z801" s="200"/>
    </row>
    <row r="802" spans="26:26" ht="13.8">
      <c r="Z802" s="200"/>
    </row>
    <row r="803" spans="26:26" ht="13.8">
      <c r="Z803" s="200"/>
    </row>
    <row r="804" spans="26:26" ht="13.8">
      <c r="Z804" s="200"/>
    </row>
    <row r="805" spans="26:26" ht="13.8">
      <c r="Z805" s="200"/>
    </row>
    <row r="806" spans="26:26" ht="13.8">
      <c r="Z806" s="200"/>
    </row>
    <row r="807" spans="26:26" ht="13.8">
      <c r="Z807" s="200"/>
    </row>
    <row r="808" spans="26:26" ht="13.8">
      <c r="Z808" s="200"/>
    </row>
    <row r="809" spans="26:26" ht="13.8">
      <c r="Z809" s="200"/>
    </row>
    <row r="810" spans="26:26" ht="13.8">
      <c r="Z810" s="200"/>
    </row>
    <row r="811" spans="26:26" ht="13.8">
      <c r="Z811" s="200"/>
    </row>
    <row r="812" spans="26:26" ht="13.8">
      <c r="Z812" s="200"/>
    </row>
    <row r="813" spans="26:26" ht="13.8">
      <c r="Z813" s="200"/>
    </row>
    <row r="814" spans="26:26" ht="13.8">
      <c r="Z814" s="200"/>
    </row>
    <row r="815" spans="26:26" ht="13.8">
      <c r="Z815" s="200"/>
    </row>
    <row r="816" spans="26:26" ht="13.8">
      <c r="Z816" s="200"/>
    </row>
    <row r="817" spans="26:26" ht="13.8">
      <c r="Z817" s="200"/>
    </row>
    <row r="818" spans="26:26" ht="13.8">
      <c r="Z818" s="200"/>
    </row>
    <row r="819" spans="26:26" ht="13.8">
      <c r="Z819" s="200"/>
    </row>
    <row r="820" spans="26:26" ht="13.8">
      <c r="Z820" s="200"/>
    </row>
    <row r="821" spans="26:26" ht="13.8">
      <c r="Z821" s="200"/>
    </row>
    <row r="822" spans="26:26" ht="13.8">
      <c r="Z822" s="200"/>
    </row>
    <row r="823" spans="26:26" ht="13.8">
      <c r="Z823" s="200"/>
    </row>
    <row r="824" spans="26:26" ht="13.8">
      <c r="Z824" s="200"/>
    </row>
    <row r="825" spans="26:26" ht="13.8">
      <c r="Z825" s="200"/>
    </row>
    <row r="826" spans="26:26" ht="13.8">
      <c r="Z826" s="200"/>
    </row>
    <row r="827" spans="26:26" ht="13.8">
      <c r="Z827" s="200"/>
    </row>
    <row r="828" spans="26:26" ht="13.8">
      <c r="Z828" s="200"/>
    </row>
    <row r="829" spans="26:26" ht="13.8">
      <c r="Z829" s="200"/>
    </row>
    <row r="830" spans="26:26" ht="13.8">
      <c r="Z830" s="200"/>
    </row>
    <row r="831" spans="26:26" ht="13.8">
      <c r="Z831" s="200"/>
    </row>
    <row r="832" spans="26:26" ht="13.8">
      <c r="Z832" s="200"/>
    </row>
    <row r="833" spans="26:26" ht="13.8">
      <c r="Z833" s="200"/>
    </row>
    <row r="834" spans="26:26" ht="13.8">
      <c r="Z834" s="200"/>
    </row>
    <row r="835" spans="26:26" ht="13.8">
      <c r="Z835" s="200"/>
    </row>
    <row r="836" spans="26:26" ht="13.8">
      <c r="Z836" s="200"/>
    </row>
    <row r="837" spans="26:26" ht="13.8">
      <c r="Z837" s="200"/>
    </row>
    <row r="838" spans="26:26" ht="13.8">
      <c r="Z838" s="200"/>
    </row>
    <row r="839" spans="26:26" ht="13.8">
      <c r="Z839" s="200"/>
    </row>
    <row r="840" spans="26:26" ht="13.8">
      <c r="Z840" s="200"/>
    </row>
    <row r="841" spans="26:26" ht="13.8">
      <c r="Z841" s="200"/>
    </row>
    <row r="842" spans="26:26" ht="13.8">
      <c r="Z842" s="200"/>
    </row>
    <row r="843" spans="26:26" ht="13.8">
      <c r="Z843" s="200"/>
    </row>
    <row r="844" spans="26:26" ht="13.8">
      <c r="Z844" s="200"/>
    </row>
    <row r="845" spans="26:26" ht="13.8">
      <c r="Z845" s="200"/>
    </row>
    <row r="846" spans="26:26" ht="13.8">
      <c r="Z846" s="200"/>
    </row>
    <row r="847" spans="26:26" ht="13.8">
      <c r="Z847" s="200"/>
    </row>
    <row r="848" spans="26:26" ht="13.8">
      <c r="Z848" s="200"/>
    </row>
    <row r="849" spans="26:26" ht="13.8">
      <c r="Z849" s="200"/>
    </row>
    <row r="850" spans="26:26" ht="13.8">
      <c r="Z850" s="200"/>
    </row>
    <row r="851" spans="26:26" ht="13.8">
      <c r="Z851" s="200"/>
    </row>
    <row r="852" spans="26:26" ht="13.8">
      <c r="Z852" s="200"/>
    </row>
    <row r="853" spans="26:26" ht="13.8">
      <c r="Z853" s="200"/>
    </row>
    <row r="854" spans="26:26" ht="13.8">
      <c r="Z854" s="200"/>
    </row>
    <row r="855" spans="26:26" ht="13.8">
      <c r="Z855" s="200"/>
    </row>
    <row r="856" spans="26:26" ht="13.8">
      <c r="Z856" s="200"/>
    </row>
    <row r="857" spans="26:26" ht="13.8">
      <c r="Z857" s="200"/>
    </row>
    <row r="858" spans="26:26" ht="13.8">
      <c r="Z858" s="200"/>
    </row>
    <row r="859" spans="26:26" ht="13.8">
      <c r="Z859" s="200"/>
    </row>
    <row r="860" spans="26:26" ht="13.8">
      <c r="Z860" s="200"/>
    </row>
    <row r="861" spans="26:26" ht="13.8">
      <c r="Z861" s="200"/>
    </row>
    <row r="862" spans="26:26" ht="13.8">
      <c r="Z862" s="200"/>
    </row>
    <row r="863" spans="26:26" ht="13.8">
      <c r="Z863" s="200"/>
    </row>
    <row r="864" spans="26:26" ht="13.8">
      <c r="Z864" s="200"/>
    </row>
    <row r="865" spans="26:26" ht="13.8">
      <c r="Z865" s="200"/>
    </row>
    <row r="866" spans="26:26" ht="13.8">
      <c r="Z866" s="200"/>
    </row>
    <row r="867" spans="26:26" ht="13.8">
      <c r="Z867" s="200"/>
    </row>
    <row r="868" spans="26:26" ht="13.8">
      <c r="Z868" s="200"/>
    </row>
    <row r="869" spans="26:26" ht="13.8">
      <c r="Z869" s="200"/>
    </row>
    <row r="870" spans="26:26" ht="13.8">
      <c r="Z870" s="200"/>
    </row>
    <row r="871" spans="26:26" ht="13.8">
      <c r="Z871" s="200"/>
    </row>
    <row r="872" spans="26:26" ht="13.8">
      <c r="Z872" s="200"/>
    </row>
    <row r="873" spans="26:26" ht="13.8">
      <c r="Z873" s="200"/>
    </row>
    <row r="874" spans="26:26" ht="13.8">
      <c r="Z874" s="200"/>
    </row>
    <row r="875" spans="26:26" ht="13.8">
      <c r="Z875" s="200"/>
    </row>
    <row r="876" spans="26:26" ht="13.8">
      <c r="Z876" s="200"/>
    </row>
    <row r="877" spans="26:26" ht="13.8">
      <c r="Z877" s="200"/>
    </row>
    <row r="878" spans="26:26" ht="13.8">
      <c r="Z878" s="200"/>
    </row>
    <row r="879" spans="26:26" ht="13.8">
      <c r="Z879" s="200"/>
    </row>
    <row r="880" spans="26:26" ht="13.8">
      <c r="Z880" s="200"/>
    </row>
    <row r="881" spans="26:26" ht="13.8">
      <c r="Z881" s="200"/>
    </row>
    <row r="882" spans="26:26" ht="13.8">
      <c r="Z882" s="200"/>
    </row>
    <row r="883" spans="26:26" ht="13.8">
      <c r="Z883" s="200"/>
    </row>
    <row r="884" spans="26:26" ht="13.8">
      <c r="Z884" s="200"/>
    </row>
    <row r="885" spans="26:26" ht="13.8">
      <c r="Z885" s="200"/>
    </row>
    <row r="886" spans="26:26" ht="13.8">
      <c r="Z886" s="200"/>
    </row>
    <row r="887" spans="26:26" ht="13.8">
      <c r="Z887" s="200"/>
    </row>
    <row r="888" spans="26:26" ht="13.8">
      <c r="Z888" s="200"/>
    </row>
    <row r="889" spans="26:26" ht="13.8">
      <c r="Z889" s="200"/>
    </row>
    <row r="890" spans="26:26" ht="13.8">
      <c r="Z890" s="200"/>
    </row>
    <row r="891" spans="26:26" ht="13.8">
      <c r="Z891" s="200"/>
    </row>
    <row r="892" spans="26:26" ht="13.8">
      <c r="Z892" s="200"/>
    </row>
    <row r="893" spans="26:26" ht="13.8">
      <c r="Z893" s="200"/>
    </row>
    <row r="894" spans="26:26" ht="13.8">
      <c r="Z894" s="200"/>
    </row>
    <row r="895" spans="26:26" ht="13.8">
      <c r="Z895" s="200"/>
    </row>
    <row r="896" spans="26:26" ht="13.8">
      <c r="Z896" s="200"/>
    </row>
    <row r="897" spans="26:26" ht="13.8">
      <c r="Z897" s="200"/>
    </row>
    <row r="898" spans="26:26" ht="13.8">
      <c r="Z898" s="200"/>
    </row>
    <row r="899" spans="26:26" ht="13.8">
      <c r="Z899" s="200"/>
    </row>
    <row r="900" spans="26:26" ht="13.8">
      <c r="Z900" s="200"/>
    </row>
    <row r="901" spans="26:26" ht="13.8">
      <c r="Z901" s="200"/>
    </row>
    <row r="902" spans="26:26" ht="13.8">
      <c r="Z902" s="200"/>
    </row>
    <row r="903" spans="26:26" ht="13.8">
      <c r="Z903" s="200"/>
    </row>
    <row r="904" spans="26:26" ht="13.8">
      <c r="Z904" s="200"/>
    </row>
    <row r="905" spans="26:26" ht="13.8">
      <c r="Z905" s="200"/>
    </row>
    <row r="906" spans="26:26" ht="13.8">
      <c r="Z906" s="200"/>
    </row>
    <row r="907" spans="26:26" ht="13.8">
      <c r="Z907" s="200"/>
    </row>
    <row r="908" spans="26:26" ht="13.8">
      <c r="Z908" s="200"/>
    </row>
    <row r="909" spans="26:26" ht="13.8">
      <c r="Z909" s="200"/>
    </row>
    <row r="910" spans="26:26" ht="13.8">
      <c r="Z910" s="200"/>
    </row>
    <row r="911" spans="26:26" ht="13.8">
      <c r="Z911" s="200"/>
    </row>
    <row r="912" spans="26:26" ht="13.8">
      <c r="Z912" s="200"/>
    </row>
    <row r="913" spans="26:26" ht="13.8">
      <c r="Z913" s="200"/>
    </row>
    <row r="914" spans="26:26" ht="13.8">
      <c r="Z914" s="200"/>
    </row>
    <row r="915" spans="26:26" ht="13.8">
      <c r="Z915" s="200"/>
    </row>
    <row r="916" spans="26:26" ht="13.8">
      <c r="Z916" s="200"/>
    </row>
    <row r="917" spans="26:26" ht="13.8">
      <c r="Z917" s="200"/>
    </row>
    <row r="918" spans="26:26" ht="13.8">
      <c r="Z918" s="200"/>
    </row>
    <row r="919" spans="26:26" ht="13.8">
      <c r="Z919" s="200"/>
    </row>
    <row r="920" spans="26:26" ht="13.8">
      <c r="Z920" s="200"/>
    </row>
    <row r="921" spans="26:26" ht="13.8">
      <c r="Z921" s="200"/>
    </row>
    <row r="922" spans="26:26" ht="13.8">
      <c r="Z922" s="200"/>
    </row>
    <row r="923" spans="26:26" ht="13.8">
      <c r="Z923" s="200"/>
    </row>
    <row r="924" spans="26:26" ht="13.8">
      <c r="Z924" s="200"/>
    </row>
    <row r="925" spans="26:26" ht="13.8">
      <c r="Z925" s="200"/>
    </row>
    <row r="926" spans="26:26" ht="13.8">
      <c r="Z926" s="200"/>
    </row>
    <row r="927" spans="26:26" ht="13.8">
      <c r="Z927" s="200"/>
    </row>
    <row r="928" spans="26:26" ht="13.8">
      <c r="Z928" s="200"/>
    </row>
    <row r="929" spans="26:26" ht="13.8">
      <c r="Z929" s="200"/>
    </row>
    <row r="930" spans="26:26" ht="13.8">
      <c r="Z930" s="200"/>
    </row>
    <row r="931" spans="26:26" ht="13.8">
      <c r="Z931" s="200"/>
    </row>
    <row r="932" spans="26:26" ht="13.8">
      <c r="Z932" s="200"/>
    </row>
    <row r="933" spans="26:26" ht="13.8">
      <c r="Z933" s="200"/>
    </row>
    <row r="934" spans="26:26" ht="13.8">
      <c r="Z934" s="200"/>
    </row>
    <row r="935" spans="26:26" ht="13.8">
      <c r="Z935" s="200"/>
    </row>
    <row r="936" spans="26:26" ht="13.8">
      <c r="Z936" s="200"/>
    </row>
    <row r="937" spans="26:26" ht="13.8">
      <c r="Z937" s="200"/>
    </row>
    <row r="938" spans="26:26" ht="13.8">
      <c r="Z938" s="200"/>
    </row>
    <row r="939" spans="26:26" ht="13.8">
      <c r="Z939" s="200"/>
    </row>
    <row r="940" spans="26:26" ht="13.8">
      <c r="Z940" s="200"/>
    </row>
    <row r="941" spans="26:26" ht="13.8">
      <c r="Z941" s="200"/>
    </row>
    <row r="942" spans="26:26" ht="13.8">
      <c r="Z942" s="200"/>
    </row>
    <row r="943" spans="26:26" ht="13.8">
      <c r="Z943" s="200"/>
    </row>
    <row r="944" spans="26:26" ht="13.8">
      <c r="Z944" s="200"/>
    </row>
    <row r="945" spans="26:26" ht="13.8">
      <c r="Z945" s="200"/>
    </row>
    <row r="946" spans="26:26" ht="13.8">
      <c r="Z946" s="200"/>
    </row>
    <row r="947" spans="26:26" ht="13.8">
      <c r="Z947" s="200"/>
    </row>
    <row r="948" spans="26:26" ht="13.8">
      <c r="Z948" s="200"/>
    </row>
    <row r="949" spans="26:26" ht="13.8">
      <c r="Z949" s="200"/>
    </row>
    <row r="950" spans="26:26" ht="13.8">
      <c r="Z950" s="200"/>
    </row>
    <row r="951" spans="26:26" ht="13.8">
      <c r="Z951" s="200"/>
    </row>
    <row r="952" spans="26:26" ht="13.8">
      <c r="Z952" s="200"/>
    </row>
    <row r="953" spans="26:26" ht="13.8">
      <c r="Z953" s="200"/>
    </row>
    <row r="954" spans="26:26" ht="13.8">
      <c r="Z954" s="200"/>
    </row>
    <row r="955" spans="26:26" ht="13.8">
      <c r="Z955" s="200"/>
    </row>
    <row r="956" spans="26:26" ht="13.8">
      <c r="Z956" s="200"/>
    </row>
    <row r="957" spans="26:26" ht="13.8">
      <c r="Z957" s="200"/>
    </row>
    <row r="958" spans="26:26" ht="13.8">
      <c r="Z958" s="200"/>
    </row>
    <row r="959" spans="26:26" ht="13.8">
      <c r="Z959" s="200"/>
    </row>
    <row r="960" spans="26:26" ht="13.8">
      <c r="Z960" s="200"/>
    </row>
    <row r="961" spans="26:26" ht="13.8">
      <c r="Z961" s="200"/>
    </row>
    <row r="962" spans="26:26" ht="13.8">
      <c r="Z962" s="200"/>
    </row>
    <row r="963" spans="26:26" ht="13.8">
      <c r="Z963" s="200"/>
    </row>
    <row r="964" spans="26:26" ht="13.8">
      <c r="Z964" s="200"/>
    </row>
    <row r="965" spans="26:26" ht="13.8">
      <c r="Z965" s="200"/>
    </row>
    <row r="966" spans="26:26" ht="13.8">
      <c r="Z966" s="200"/>
    </row>
    <row r="967" spans="26:26" ht="13.8">
      <c r="Z967" s="200"/>
    </row>
    <row r="968" spans="26:26" ht="13.8">
      <c r="Z968" s="200"/>
    </row>
    <row r="969" spans="26:26" ht="13.8">
      <c r="Z969" s="200"/>
    </row>
    <row r="970" spans="26:26" ht="13.8">
      <c r="Z970" s="200"/>
    </row>
    <row r="971" spans="26:26" ht="13.8">
      <c r="Z971" s="200"/>
    </row>
    <row r="972" spans="26:26" ht="13.8">
      <c r="Z972" s="200"/>
    </row>
    <row r="973" spans="26:26" ht="13.8">
      <c r="Z973" s="200"/>
    </row>
    <row r="974" spans="26:26" ht="13.8">
      <c r="Z974" s="200"/>
    </row>
    <row r="975" spans="26:26" ht="13.8">
      <c r="Z975" s="200"/>
    </row>
    <row r="976" spans="26:26" ht="13.8">
      <c r="Z976" s="200"/>
    </row>
    <row r="977" spans="26:26" ht="13.8">
      <c r="Z977" s="200"/>
    </row>
    <row r="978" spans="26:26" ht="13.8">
      <c r="Z978" s="200"/>
    </row>
    <row r="979" spans="26:26" ht="13.8">
      <c r="Z979" s="200"/>
    </row>
    <row r="980" spans="26:26" ht="13.8">
      <c r="Z980" s="200"/>
    </row>
    <row r="981" spans="26:26" ht="13.8">
      <c r="Z981" s="200"/>
    </row>
    <row r="982" spans="26:26" ht="13.8">
      <c r="Z982" s="200"/>
    </row>
    <row r="983" spans="26:26" ht="13.8">
      <c r="Z983" s="200"/>
    </row>
    <row r="984" spans="26:26" ht="13.8">
      <c r="Z984" s="200"/>
    </row>
    <row r="985" spans="26:26" ht="13.8">
      <c r="Z985" s="200"/>
    </row>
    <row r="986" spans="26:26" ht="13.8">
      <c r="Z986" s="200"/>
    </row>
    <row r="987" spans="26:26" ht="13.8">
      <c r="Z987" s="200"/>
    </row>
    <row r="988" spans="26:26" ht="13.8">
      <c r="Z988" s="200"/>
    </row>
    <row r="989" spans="26:26" ht="13.8">
      <c r="Z989" s="200"/>
    </row>
    <row r="990" spans="26:26" ht="13.8">
      <c r="Z990" s="200"/>
    </row>
    <row r="991" spans="26:26" ht="13.8">
      <c r="Z991" s="200"/>
    </row>
    <row r="992" spans="26:26" ht="13.8">
      <c r="Z992" s="200"/>
    </row>
    <row r="993" spans="26:26" ht="13.8">
      <c r="Z993" s="200"/>
    </row>
    <row r="994" spans="26:26" ht="13.8">
      <c r="Z994" s="200"/>
    </row>
    <row r="995" spans="26:26" ht="13.8">
      <c r="Z995" s="200"/>
    </row>
    <row r="996" spans="26:26" ht="13.8">
      <c r="Z996" s="200"/>
    </row>
    <row r="997" spans="26:26" ht="13.8">
      <c r="Z997" s="200"/>
    </row>
    <row r="998" spans="26:26" ht="13.8">
      <c r="Z998" s="200"/>
    </row>
    <row r="999" spans="26:26" ht="13.8">
      <c r="Z999" s="200"/>
    </row>
    <row r="1000" spans="26:26" ht="13.8">
      <c r="Z1000" s="200"/>
    </row>
  </sheetData>
  <autoFilter ref="A1:D334" xr:uid="{00000000-0009-0000-0000-00000F000000}"/>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1000"/>
  <sheetViews>
    <sheetView workbookViewId="0">
      <pane xSplit="2" topLeftCell="C1" activePane="topRight" state="frozen"/>
      <selection pane="topRight" activeCell="D2" sqref="D2"/>
    </sheetView>
  </sheetViews>
  <sheetFormatPr defaultColWidth="14.44140625" defaultRowHeight="15.75" customHeight="1"/>
  <cols>
    <col min="1" max="1" width="40.6640625" customWidth="1"/>
    <col min="2" max="2" width="7.33203125" customWidth="1"/>
    <col min="3" max="3" width="45.5546875" customWidth="1"/>
    <col min="4" max="4" width="30.6640625" customWidth="1"/>
    <col min="5" max="5" width="28.6640625" customWidth="1"/>
    <col min="6" max="6" width="45.5546875" customWidth="1"/>
    <col min="7" max="7" width="70.109375" customWidth="1"/>
    <col min="8" max="8" width="22.44140625" customWidth="1"/>
    <col min="9" max="9" width="49.109375" customWidth="1"/>
    <col min="10" max="10" width="62.109375" customWidth="1"/>
    <col min="11" max="11" width="42.33203125" customWidth="1"/>
    <col min="12" max="12" width="62" customWidth="1"/>
    <col min="13" max="13" width="46" customWidth="1"/>
    <col min="14" max="14" width="70" customWidth="1"/>
    <col min="15" max="15" width="27" customWidth="1"/>
    <col min="16" max="16" width="70" customWidth="1"/>
    <col min="17" max="17" width="67.33203125" customWidth="1"/>
    <col min="18" max="18" width="47.44140625" customWidth="1"/>
    <col min="19" max="19" width="70.33203125" customWidth="1"/>
    <col min="20" max="20" width="25.44140625" customWidth="1"/>
    <col min="21" max="21" width="59.109375" customWidth="1"/>
    <col min="22" max="22" width="68.6640625" customWidth="1"/>
    <col min="23" max="23" width="66.88671875" customWidth="1"/>
    <col min="24" max="24" width="71.88671875" customWidth="1"/>
    <col min="25" max="25" width="68.6640625" customWidth="1"/>
    <col min="26" max="26" width="45.6640625" customWidth="1"/>
    <col min="27" max="27" width="30" customWidth="1"/>
    <col min="28" max="29" width="38.6640625" customWidth="1"/>
  </cols>
  <sheetData>
    <row r="1" spans="1:29" ht="41.4">
      <c r="A1" s="201" t="s">
        <v>2483</v>
      </c>
      <c r="B1" s="201" t="s">
        <v>303</v>
      </c>
      <c r="C1" s="201" t="s">
        <v>2484</v>
      </c>
      <c r="D1" s="201" t="s">
        <v>2485</v>
      </c>
      <c r="E1" s="201" t="s">
        <v>2486</v>
      </c>
      <c r="F1" s="201" t="s">
        <v>2487</v>
      </c>
      <c r="G1" s="201" t="s">
        <v>2488</v>
      </c>
      <c r="H1" s="201" t="s">
        <v>2489</v>
      </c>
      <c r="I1" s="201" t="s">
        <v>2490</v>
      </c>
      <c r="J1" s="201" t="s">
        <v>2491</v>
      </c>
      <c r="K1" s="201" t="s">
        <v>2492</v>
      </c>
      <c r="L1" s="201" t="s">
        <v>2493</v>
      </c>
      <c r="M1" s="201" t="s">
        <v>2494</v>
      </c>
      <c r="N1" s="201" t="s">
        <v>2495</v>
      </c>
      <c r="O1" s="201" t="s">
        <v>2496</v>
      </c>
      <c r="P1" s="201" t="s">
        <v>2497</v>
      </c>
      <c r="Q1" s="201" t="s">
        <v>2498</v>
      </c>
      <c r="R1" s="201" t="s">
        <v>2499</v>
      </c>
      <c r="S1" s="201" t="s">
        <v>2500</v>
      </c>
      <c r="T1" s="201" t="s">
        <v>2501</v>
      </c>
      <c r="U1" s="201" t="s">
        <v>2502</v>
      </c>
      <c r="V1" s="201" t="s">
        <v>2503</v>
      </c>
      <c r="W1" s="201" t="s">
        <v>2504</v>
      </c>
      <c r="X1" s="201" t="s">
        <v>2505</v>
      </c>
      <c r="Y1" s="201" t="s">
        <v>2506</v>
      </c>
      <c r="Z1" s="201" t="s">
        <v>2507</v>
      </c>
      <c r="AA1" s="201" t="s">
        <v>2508</v>
      </c>
      <c r="AB1" s="201" t="s">
        <v>2509</v>
      </c>
      <c r="AC1" s="202" t="s">
        <v>2510</v>
      </c>
    </row>
    <row r="2" spans="1:29" ht="14.4">
      <c r="A2" s="126" t="s">
        <v>1</v>
      </c>
      <c r="B2" s="163">
        <v>2015</v>
      </c>
      <c r="C2" s="163">
        <v>73302811.040000007</v>
      </c>
      <c r="D2" s="163">
        <v>562548838.78999996</v>
      </c>
      <c r="E2" s="163">
        <v>19509274.170000002</v>
      </c>
      <c r="F2" s="163">
        <v>19137282.149999999</v>
      </c>
      <c r="G2" s="163">
        <v>20178576.82</v>
      </c>
      <c r="H2" s="163">
        <v>694676782.97000003</v>
      </c>
      <c r="I2" s="203">
        <v>3127595984.7199998</v>
      </c>
      <c r="J2" s="203">
        <v>-471576506.30000001</v>
      </c>
      <c r="K2" s="163">
        <v>2656019478.4200001</v>
      </c>
      <c r="L2" s="163">
        <v>108417622.34999999</v>
      </c>
      <c r="M2" s="163">
        <v>8827607.1600000001</v>
      </c>
      <c r="N2" s="163">
        <v>77271799.099999994</v>
      </c>
      <c r="O2" s="163">
        <v>194517028.61000001</v>
      </c>
      <c r="P2" s="163">
        <v>-454596698.35000002</v>
      </c>
      <c r="Q2" s="163">
        <v>-10740965.42</v>
      </c>
      <c r="R2" s="163">
        <v>-49306316.18</v>
      </c>
      <c r="S2" s="163">
        <v>-163803588.00999999</v>
      </c>
      <c r="T2" s="163">
        <v>-678447567.96000004</v>
      </c>
      <c r="U2" s="163">
        <v>-695408035.57000005</v>
      </c>
      <c r="V2" s="163">
        <v>-706429859.30999994</v>
      </c>
      <c r="W2" s="163">
        <v>-109913399.25</v>
      </c>
      <c r="X2" s="163">
        <v>-79419077.959999993</v>
      </c>
      <c r="Y2" s="163">
        <v>-68279801.319999993</v>
      </c>
      <c r="Z2" s="163">
        <v>-8127918.0999999996</v>
      </c>
      <c r="AA2" s="163">
        <v>-1667578091.51</v>
      </c>
      <c r="AB2" s="163">
        <v>-1199187630.53</v>
      </c>
      <c r="AC2" s="204">
        <f>-'Income Statement - 2.1.7 Income'!K2/(-U2+-V2+-R2+-S2)</f>
        <v>3.9560940011058976E-2</v>
      </c>
    </row>
    <row r="3" spans="1:29" ht="14.4">
      <c r="A3" s="130" t="s">
        <v>1</v>
      </c>
      <c r="B3" s="164">
        <v>2016</v>
      </c>
      <c r="C3" s="164">
        <v>79495601.680000007</v>
      </c>
      <c r="D3" s="164">
        <v>660483016.95000005</v>
      </c>
      <c r="E3" s="164">
        <v>21051780.960000001</v>
      </c>
      <c r="F3" s="164">
        <v>31317994.370000001</v>
      </c>
      <c r="G3" s="164">
        <v>21008735.890000001</v>
      </c>
      <c r="H3" s="164">
        <v>813357129.85000002</v>
      </c>
      <c r="I3" s="205">
        <v>3354182334.9400001</v>
      </c>
      <c r="J3" s="164">
        <v>-591826568.25999999</v>
      </c>
      <c r="K3" s="164">
        <v>2762355766.6799998</v>
      </c>
      <c r="L3" s="164">
        <v>87056398.629999995</v>
      </c>
      <c r="M3" s="164">
        <v>9177607.1600000001</v>
      </c>
      <c r="N3" s="164">
        <v>49345902</v>
      </c>
      <c r="O3" s="164">
        <v>145579907.78999999</v>
      </c>
      <c r="P3" s="164">
        <v>-451923390.13999999</v>
      </c>
      <c r="Q3" s="164">
        <v>-11281056.550000001</v>
      </c>
      <c r="R3" s="164">
        <v>-51216636</v>
      </c>
      <c r="S3" s="164">
        <v>-355656690.10000002</v>
      </c>
      <c r="T3" s="164">
        <v>-870077772.78999996</v>
      </c>
      <c r="U3" s="164">
        <v>-635528299.21000004</v>
      </c>
      <c r="V3" s="164">
        <v>-706429859.30999994</v>
      </c>
      <c r="W3" s="164">
        <v>-111274321.2967</v>
      </c>
      <c r="X3" s="164">
        <v>-87313477.549999997</v>
      </c>
      <c r="Y3" s="164">
        <v>-69152618.329999998</v>
      </c>
      <c r="Z3" s="164">
        <v>-8281837.5099999998</v>
      </c>
      <c r="AA3" s="164">
        <v>-1617980413.2067001</v>
      </c>
      <c r="AB3" s="164">
        <v>-1233234618.323</v>
      </c>
      <c r="AC3" s="206">
        <f>-'Income Statement - 2.1.7 Income'!K3/(-U3+-V3+-R3+-S3)</f>
        <v>3.8588473757186284E-2</v>
      </c>
    </row>
    <row r="4" spans="1:29" ht="14.4">
      <c r="A4" s="126" t="s">
        <v>1</v>
      </c>
      <c r="B4" s="163">
        <v>2017</v>
      </c>
      <c r="C4" s="163">
        <v>140218176.41</v>
      </c>
      <c r="D4" s="163">
        <v>546376270.5</v>
      </c>
      <c r="E4" s="163">
        <v>22115875.609999999</v>
      </c>
      <c r="F4" s="163">
        <v>98096480.629999995</v>
      </c>
      <c r="G4" s="163">
        <v>9698302.6600000001</v>
      </c>
      <c r="H4" s="163">
        <v>816505105.80999994</v>
      </c>
      <c r="I4" s="203">
        <v>4298958547.1599998</v>
      </c>
      <c r="J4" s="163">
        <v>-720148269.95000005</v>
      </c>
      <c r="K4" s="163">
        <v>3578810277.21</v>
      </c>
      <c r="L4" s="163">
        <v>60655133.090000004</v>
      </c>
      <c r="M4" s="163">
        <v>0</v>
      </c>
      <c r="N4" s="163">
        <v>1179450.1499999999</v>
      </c>
      <c r="O4" s="163">
        <v>61834583.240000002</v>
      </c>
      <c r="P4" s="163">
        <v>-474055890.39999998</v>
      </c>
      <c r="Q4" s="163">
        <v>-9982162.6699999999</v>
      </c>
      <c r="R4" s="163">
        <v>0</v>
      </c>
      <c r="S4" s="163">
        <v>-186749837.59999999</v>
      </c>
      <c r="T4" s="163">
        <v>-670787890.66999996</v>
      </c>
      <c r="U4" s="163">
        <v>-96150000</v>
      </c>
      <c r="V4" s="163">
        <v>-1801568899</v>
      </c>
      <c r="W4" s="163">
        <v>-90088927.269999996</v>
      </c>
      <c r="X4" s="163">
        <v>-63914893.210000001</v>
      </c>
      <c r="Y4" s="163">
        <v>-75634783.489999995</v>
      </c>
      <c r="Z4" s="163">
        <v>-14499472.52</v>
      </c>
      <c r="AA4" s="163">
        <v>-2141856975.49</v>
      </c>
      <c r="AB4" s="163">
        <v>-1644505100.0999999</v>
      </c>
      <c r="AC4" s="204">
        <f>-'Income Statement - 2.1.7 Income'!K4/(-U4+-V4+-R4+-S4)</f>
        <v>2.8300867446073068E-2</v>
      </c>
    </row>
    <row r="5" spans="1:29" ht="14.4">
      <c r="A5" s="130" t="s">
        <v>1</v>
      </c>
      <c r="B5" s="164">
        <v>2018</v>
      </c>
      <c r="C5" s="164">
        <v>14234582.91</v>
      </c>
      <c r="D5" s="164">
        <v>616535482.25999999</v>
      </c>
      <c r="E5" s="164">
        <v>22636680.23</v>
      </c>
      <c r="F5" s="164">
        <v>174426064.62</v>
      </c>
      <c r="G5" s="164">
        <v>14503732.310000001</v>
      </c>
      <c r="H5" s="164">
        <v>842336542.33000004</v>
      </c>
      <c r="I5" s="205">
        <v>4441250965.9399996</v>
      </c>
      <c r="J5" s="164">
        <v>-827643395</v>
      </c>
      <c r="K5" s="164">
        <v>3613607570.9400001</v>
      </c>
      <c r="L5" s="164">
        <v>61989865.25</v>
      </c>
      <c r="M5" s="164">
        <v>0</v>
      </c>
      <c r="N5" s="164">
        <v>6112156.8799999999</v>
      </c>
      <c r="O5" s="164">
        <v>68102022.129999995</v>
      </c>
      <c r="P5" s="164">
        <v>-431495181.07999998</v>
      </c>
      <c r="Q5" s="164">
        <v>-9872674.8900000006</v>
      </c>
      <c r="R5" s="164">
        <v>-179028172.28999999</v>
      </c>
      <c r="S5" s="164">
        <v>-266118275</v>
      </c>
      <c r="T5" s="164">
        <v>-886514303.25999999</v>
      </c>
      <c r="U5" s="164">
        <v>-95000000</v>
      </c>
      <c r="V5" s="164">
        <v>-1628592040.95</v>
      </c>
      <c r="W5" s="164">
        <v>-77200565.420000002</v>
      </c>
      <c r="X5" s="164">
        <v>-60519726.5</v>
      </c>
      <c r="Y5" s="164">
        <v>-71151566.75</v>
      </c>
      <c r="Z5" s="164">
        <v>-25682953.010000002</v>
      </c>
      <c r="AA5" s="164">
        <v>-1958146852.6300001</v>
      </c>
      <c r="AB5" s="164">
        <v>-1679384979.51</v>
      </c>
      <c r="AC5" s="206">
        <f>-'Income Statement - 2.1.7 Income'!K5/(-U5+-V5+-R5+-S5)</f>
        <v>3.1632801968518455E-2</v>
      </c>
    </row>
    <row r="6" spans="1:29" ht="14.4">
      <c r="A6" s="126" t="s">
        <v>1</v>
      </c>
      <c r="B6" s="163">
        <v>2019</v>
      </c>
      <c r="C6" s="163">
        <v>19601161.670000002</v>
      </c>
      <c r="D6" s="163">
        <v>525018913.88999999</v>
      </c>
      <c r="E6" s="163">
        <v>26568692.359999999</v>
      </c>
      <c r="F6" s="163">
        <v>15646507.619999999</v>
      </c>
      <c r="G6" s="163">
        <v>12258742.779999999</v>
      </c>
      <c r="H6" s="163">
        <v>599094018.32000005</v>
      </c>
      <c r="I6" s="203">
        <v>4802065780.6000004</v>
      </c>
      <c r="J6" s="163">
        <v>-971239858.88999999</v>
      </c>
      <c r="K6" s="163">
        <v>3830825921.71</v>
      </c>
      <c r="L6" s="163">
        <v>75045248.230000004</v>
      </c>
      <c r="M6" s="163">
        <v>3962900</v>
      </c>
      <c r="N6" s="163">
        <v>79223463.180000007</v>
      </c>
      <c r="O6" s="163">
        <v>158231611.41</v>
      </c>
      <c r="P6" s="163">
        <v>-448303780.37</v>
      </c>
      <c r="Q6" s="163">
        <v>-13173447.859999999</v>
      </c>
      <c r="R6" s="163">
        <v>-264791670.33000001</v>
      </c>
      <c r="S6" s="163">
        <v>-2116558.88</v>
      </c>
      <c r="T6" s="163">
        <v>-728385457.44000006</v>
      </c>
      <c r="U6" s="163">
        <v>-95000000</v>
      </c>
      <c r="V6" s="163">
        <v>-1770404198.9300001</v>
      </c>
      <c r="W6" s="163">
        <v>-34557987.280000001</v>
      </c>
      <c r="X6" s="163">
        <v>-21079091.75</v>
      </c>
      <c r="Y6" s="163">
        <v>-92487802.140000001</v>
      </c>
      <c r="Z6" s="163">
        <v>-50764278.5</v>
      </c>
      <c r="AA6" s="163">
        <v>-2064293358.5999999</v>
      </c>
      <c r="AB6" s="163">
        <v>-1795472735.4000001</v>
      </c>
      <c r="AC6" s="204">
        <f>-'Income Statement - 2.1.7 Income'!K6/(-U6+-V6+-R6+-S6)</f>
        <v>3.4433982192772383E-2</v>
      </c>
    </row>
    <row r="7" spans="1:29" ht="14.4">
      <c r="A7" s="130" t="s">
        <v>1</v>
      </c>
      <c r="B7" s="164">
        <v>2020</v>
      </c>
      <c r="C7" s="164">
        <v>10282442.310000001</v>
      </c>
      <c r="D7" s="164">
        <v>569318297.47000003</v>
      </c>
      <c r="E7" s="164">
        <v>30866836.800000001</v>
      </c>
      <c r="F7" s="164">
        <v>14066700.460000001</v>
      </c>
      <c r="G7" s="164">
        <v>18234126.260000002</v>
      </c>
      <c r="H7" s="164">
        <v>642768403.29999995</v>
      </c>
      <c r="I7" s="205">
        <v>4951233064.8800001</v>
      </c>
      <c r="J7" s="164">
        <v>-1027424350.84</v>
      </c>
      <c r="K7" s="164">
        <v>3923808714.04</v>
      </c>
      <c r="L7" s="164">
        <v>100692140.98999999</v>
      </c>
      <c r="M7" s="164">
        <v>3962900</v>
      </c>
      <c r="N7" s="164">
        <v>116165364.13</v>
      </c>
      <c r="O7" s="164">
        <v>220820405.12</v>
      </c>
      <c r="P7" s="164">
        <v>-459557129.31</v>
      </c>
      <c r="Q7" s="164">
        <v>-6390312.0599999996</v>
      </c>
      <c r="R7" s="164">
        <v>-376562365.98000002</v>
      </c>
      <c r="S7" s="164">
        <v>-112116558.88</v>
      </c>
      <c r="T7" s="164">
        <v>-954626366.23000002</v>
      </c>
      <c r="U7" s="164">
        <v>-95000000</v>
      </c>
      <c r="V7" s="164">
        <v>-1662727626.6199999</v>
      </c>
      <c r="W7" s="164">
        <v>-49775756.259999998</v>
      </c>
      <c r="X7" s="164">
        <v>-19217463.079999998</v>
      </c>
      <c r="Y7" s="164">
        <v>-103928875.18000001</v>
      </c>
      <c r="Z7" s="164">
        <v>-82920830.739999995</v>
      </c>
      <c r="AA7" s="164">
        <v>-2013570551.8800001</v>
      </c>
      <c r="AB7" s="164">
        <v>-1819200604.3499999</v>
      </c>
      <c r="AC7" s="206">
        <f>-'Income Statement - 2.1.7 Income'!K7/(-U7+-V7+-R7+-S7)</f>
        <v>3.1688480285592582E-2</v>
      </c>
    </row>
    <row r="8" spans="1:29" ht="14.4">
      <c r="A8" s="126" t="s">
        <v>1</v>
      </c>
      <c r="B8" s="163">
        <v>2021</v>
      </c>
      <c r="C8" s="163">
        <v>0</v>
      </c>
      <c r="D8" s="163">
        <v>514741479.79000002</v>
      </c>
      <c r="E8" s="163">
        <v>33538368.120000001</v>
      </c>
      <c r="F8" s="163">
        <v>9206295.1300000008</v>
      </c>
      <c r="G8" s="163">
        <v>13948069.960000001</v>
      </c>
      <c r="H8" s="163">
        <v>571434213</v>
      </c>
      <c r="I8" s="203">
        <v>4887562129.71</v>
      </c>
      <c r="J8" s="163">
        <v>-849720686.34000003</v>
      </c>
      <c r="K8" s="163">
        <v>4037841443.3699999</v>
      </c>
      <c r="L8" s="163">
        <v>128783574.58</v>
      </c>
      <c r="M8" s="163">
        <v>3962900</v>
      </c>
      <c r="N8" s="163">
        <v>147282071.91999999</v>
      </c>
      <c r="O8" s="163">
        <v>280028546.5</v>
      </c>
      <c r="P8" s="163">
        <v>-488366036.49000001</v>
      </c>
      <c r="Q8" s="163">
        <v>-7391975.7400000002</v>
      </c>
      <c r="R8" s="163">
        <v>-233468024.5</v>
      </c>
      <c r="S8" s="163">
        <v>-156268047.55000001</v>
      </c>
      <c r="T8" s="163">
        <v>-885494084.27999997</v>
      </c>
      <c r="U8" s="163">
        <v>-95000000</v>
      </c>
      <c r="V8" s="163">
        <v>-1713977154.8399999</v>
      </c>
      <c r="W8" s="163">
        <v>-51544373.969999999</v>
      </c>
      <c r="X8" s="163">
        <v>-37261491.600000001</v>
      </c>
      <c r="Y8" s="163">
        <v>-99352385.180000007</v>
      </c>
      <c r="Z8" s="163">
        <v>-119275645.22</v>
      </c>
      <c r="AA8" s="163">
        <v>-2116411050.8099999</v>
      </c>
      <c r="AB8" s="163">
        <v>-1887399067.78</v>
      </c>
      <c r="AC8" s="204">
        <f>-'Income Statement - 2.1.7 Income'!K8/(-U8+-V8+-R8+-S8)</f>
        <v>3.1152191564737763E-2</v>
      </c>
    </row>
    <row r="9" spans="1:29" ht="14.4">
      <c r="A9" s="130" t="s">
        <v>1</v>
      </c>
      <c r="B9" s="164">
        <v>2022</v>
      </c>
      <c r="C9" s="164">
        <v>0</v>
      </c>
      <c r="D9" s="164">
        <v>548358132.67999995</v>
      </c>
      <c r="E9" s="164">
        <v>38367426.200000003</v>
      </c>
      <c r="F9" s="164">
        <v>8177189.6399999997</v>
      </c>
      <c r="G9" s="164">
        <v>14286132.039999999</v>
      </c>
      <c r="H9" s="164">
        <v>609188880.55999994</v>
      </c>
      <c r="I9" s="205">
        <v>5153292552.5500002</v>
      </c>
      <c r="J9" s="164">
        <v>-1008392525.52</v>
      </c>
      <c r="K9" s="164">
        <v>4144900027.0300002</v>
      </c>
      <c r="L9" s="164">
        <v>240966276.03999999</v>
      </c>
      <c r="M9" s="164">
        <v>3962900</v>
      </c>
      <c r="N9" s="164">
        <v>187307434.56999999</v>
      </c>
      <c r="O9" s="164">
        <v>432236610.61000001</v>
      </c>
      <c r="P9" s="164">
        <v>-504714634.81999999</v>
      </c>
      <c r="Q9" s="164">
        <v>-7212940.4299999997</v>
      </c>
      <c r="R9" s="164">
        <v>-333730187.83999997</v>
      </c>
      <c r="S9" s="164">
        <v>-2158918.16</v>
      </c>
      <c r="T9" s="164">
        <v>-847816681.25</v>
      </c>
      <c r="U9" s="164">
        <v>0</v>
      </c>
      <c r="V9" s="164">
        <v>-2059167182.6700001</v>
      </c>
      <c r="W9" s="164">
        <v>-95885417.010000005</v>
      </c>
      <c r="X9" s="164">
        <v>-36149136.310000002</v>
      </c>
      <c r="Y9" s="164">
        <v>-70104343.180000007</v>
      </c>
      <c r="Z9" s="164">
        <v>-160854724.49000001</v>
      </c>
      <c r="AA9" s="164">
        <v>-2422160803.6599998</v>
      </c>
      <c r="AB9" s="164">
        <v>-1916348033.29</v>
      </c>
      <c r="AC9" s="206">
        <f>-'Income Statement - 2.1.7 Income'!K9/(-U9+-V9+-R9+-S9)</f>
        <v>3.1909024523360571E-2</v>
      </c>
    </row>
    <row r="10" spans="1:29" ht="14.4">
      <c r="A10" s="126" t="s">
        <v>1</v>
      </c>
      <c r="B10" s="163">
        <v>2023</v>
      </c>
      <c r="C10" s="163">
        <v>0</v>
      </c>
      <c r="D10" s="163">
        <v>592586158.76999998</v>
      </c>
      <c r="E10" s="163">
        <v>59180727.25</v>
      </c>
      <c r="F10" s="163">
        <v>10651859.57</v>
      </c>
      <c r="G10" s="163">
        <v>11359660.74</v>
      </c>
      <c r="H10" s="163">
        <v>673778406.33000004</v>
      </c>
      <c r="I10" s="203">
        <v>5502382495.9700003</v>
      </c>
      <c r="J10" s="163">
        <v>-1164849252.1099999</v>
      </c>
      <c r="K10" s="163">
        <v>4337533243.8599997</v>
      </c>
      <c r="L10" s="163">
        <v>185570870.28999999</v>
      </c>
      <c r="M10" s="163">
        <v>3962900</v>
      </c>
      <c r="N10" s="163">
        <v>225158655.41999999</v>
      </c>
      <c r="O10" s="163">
        <v>414692425.70999998</v>
      </c>
      <c r="P10" s="163">
        <v>-557198261.29999995</v>
      </c>
      <c r="Q10" s="163">
        <v>-4595557.1399999997</v>
      </c>
      <c r="R10" s="163">
        <v>-739352857.13999999</v>
      </c>
      <c r="S10" s="163">
        <v>-15353087.720000001</v>
      </c>
      <c r="T10" s="163">
        <v>-1316499763.3</v>
      </c>
      <c r="U10" s="163">
        <v>0</v>
      </c>
      <c r="V10" s="163">
        <v>-1745579674</v>
      </c>
      <c r="W10" s="163">
        <v>-92030830.700000003</v>
      </c>
      <c r="X10" s="163">
        <v>-38036679.170000002</v>
      </c>
      <c r="Y10" s="163">
        <v>-74652691.180000007</v>
      </c>
      <c r="Z10" s="163">
        <v>-195724006.30000001</v>
      </c>
      <c r="AA10" s="163">
        <v>-2146023881.3499999</v>
      </c>
      <c r="AB10" s="163">
        <v>-1963480431.247</v>
      </c>
      <c r="AC10" s="204">
        <f>-'Income Statement - 2.1.7 Income'!K10/(-U10+-V10+-R10+-S10)</f>
        <v>3.8761360733734082E-2</v>
      </c>
    </row>
    <row r="11" spans="1:29" ht="14.4">
      <c r="A11" s="130" t="s">
        <v>97</v>
      </c>
      <c r="B11" s="164">
        <v>2015</v>
      </c>
      <c r="C11" s="164">
        <v>407099.29</v>
      </c>
      <c r="D11" s="164">
        <v>6484797.0499999998</v>
      </c>
      <c r="E11" s="164">
        <v>55949.53</v>
      </c>
      <c r="F11" s="164">
        <v>0</v>
      </c>
      <c r="G11" s="164">
        <v>481501.55</v>
      </c>
      <c r="H11" s="164">
        <v>7429347.4199999999</v>
      </c>
      <c r="I11" s="164">
        <v>161699757.41</v>
      </c>
      <c r="J11" s="164">
        <v>-63287841.200000003</v>
      </c>
      <c r="K11" s="164">
        <v>98411916.209999993</v>
      </c>
      <c r="L11" s="164">
        <v>4435850.04</v>
      </c>
      <c r="M11" s="164">
        <v>0</v>
      </c>
      <c r="N11" s="164">
        <v>3098654.96</v>
      </c>
      <c r="O11" s="164">
        <v>7534505</v>
      </c>
      <c r="P11" s="164">
        <v>-5564782.25</v>
      </c>
      <c r="Q11" s="164">
        <v>-45018.54</v>
      </c>
      <c r="R11" s="164">
        <v>-915389.21</v>
      </c>
      <c r="S11" s="164">
        <v>0</v>
      </c>
      <c r="T11" s="164">
        <v>-6525190</v>
      </c>
      <c r="U11" s="164">
        <v>-52000000</v>
      </c>
      <c r="V11" s="164">
        <v>0</v>
      </c>
      <c r="W11" s="164">
        <v>-1613930.36</v>
      </c>
      <c r="X11" s="164">
        <v>0</v>
      </c>
      <c r="Y11" s="164">
        <v>-6609600.2300000004</v>
      </c>
      <c r="Z11" s="164"/>
      <c r="AA11" s="164">
        <v>-60223530.590000004</v>
      </c>
      <c r="AB11" s="164">
        <v>-46627048.039999999</v>
      </c>
      <c r="AC11" s="206">
        <f>-'Income Statement - 2.1.7 Income'!K11/(-U11+-V11+-R11+-S11)</f>
        <v>5.2191337174896685E-2</v>
      </c>
    </row>
    <row r="12" spans="1:29" ht="14.4">
      <c r="A12" s="126" t="s">
        <v>97</v>
      </c>
      <c r="B12" s="163">
        <v>2016</v>
      </c>
      <c r="C12" s="163">
        <v>1024586.73</v>
      </c>
      <c r="D12" s="163">
        <v>5335663.29</v>
      </c>
      <c r="E12" s="163">
        <v>68783.78</v>
      </c>
      <c r="F12" s="163">
        <v>0</v>
      </c>
      <c r="G12" s="163">
        <v>258598.39</v>
      </c>
      <c r="H12" s="163">
        <v>6687632.1900000004</v>
      </c>
      <c r="I12" s="163">
        <v>169421013.25999999</v>
      </c>
      <c r="J12" s="163">
        <v>-66055421.890000001</v>
      </c>
      <c r="K12" s="163">
        <v>103365591.37</v>
      </c>
      <c r="L12" s="163">
        <v>4574544.1900000004</v>
      </c>
      <c r="M12" s="163">
        <v>0</v>
      </c>
      <c r="N12" s="163">
        <v>2981356.5</v>
      </c>
      <c r="O12" s="163">
        <v>7555900.6900000004</v>
      </c>
      <c r="P12" s="163">
        <v>-3598114.38</v>
      </c>
      <c r="Q12" s="163">
        <v>-116180.51</v>
      </c>
      <c r="R12" s="163">
        <v>-2388550.2999999998</v>
      </c>
      <c r="S12" s="163">
        <v>0</v>
      </c>
      <c r="T12" s="163">
        <v>-6102845.1900000004</v>
      </c>
      <c r="U12" s="163">
        <v>-52000000</v>
      </c>
      <c r="V12" s="163">
        <v>0</v>
      </c>
      <c r="W12" s="163">
        <v>-1746364.4</v>
      </c>
      <c r="X12" s="163">
        <v>0</v>
      </c>
      <c r="Y12" s="163">
        <v>-7011000.0899999999</v>
      </c>
      <c r="Z12" s="163"/>
      <c r="AA12" s="163">
        <v>-60757364.490000002</v>
      </c>
      <c r="AB12" s="163">
        <v>-50748914.57</v>
      </c>
      <c r="AC12" s="204">
        <f>-'Income Statement - 2.1.7 Income'!K12/(-U12+-V12+-R12+-S12)</f>
        <v>5.0225225252970206E-2</v>
      </c>
    </row>
    <row r="13" spans="1:29" ht="14.4">
      <c r="A13" s="130" t="s">
        <v>97</v>
      </c>
      <c r="B13" s="164">
        <v>2017</v>
      </c>
      <c r="C13" s="164">
        <v>811042.41</v>
      </c>
      <c r="D13" s="164">
        <v>4458391.5199999996</v>
      </c>
      <c r="E13" s="164">
        <v>126117.16</v>
      </c>
      <c r="F13" s="164">
        <v>0</v>
      </c>
      <c r="G13" s="164">
        <v>215995.72</v>
      </c>
      <c r="H13" s="164">
        <v>5611546.8099999996</v>
      </c>
      <c r="I13" s="164">
        <v>175899232.50999999</v>
      </c>
      <c r="J13" s="164">
        <v>-69190783.150000006</v>
      </c>
      <c r="K13" s="164">
        <v>106708449.36</v>
      </c>
      <c r="L13" s="164">
        <v>3338027.05</v>
      </c>
      <c r="M13" s="164">
        <v>0</v>
      </c>
      <c r="N13" s="164">
        <v>4416369.99</v>
      </c>
      <c r="O13" s="164">
        <v>7754397.04</v>
      </c>
      <c r="P13" s="164">
        <v>-4477323.22</v>
      </c>
      <c r="Q13" s="164">
        <v>-124448.18</v>
      </c>
      <c r="R13" s="164">
        <v>-10419269.619999999</v>
      </c>
      <c r="S13" s="164">
        <v>0</v>
      </c>
      <c r="T13" s="164">
        <v>-15021041.02</v>
      </c>
      <c r="U13" s="164">
        <v>-52000000</v>
      </c>
      <c r="V13" s="164">
        <v>0</v>
      </c>
      <c r="W13" s="164">
        <v>-1249895.74</v>
      </c>
      <c r="X13" s="164">
        <v>0</v>
      </c>
      <c r="Y13" s="164">
        <v>-7424599.9100000001</v>
      </c>
      <c r="Z13" s="164"/>
      <c r="AA13" s="164">
        <v>-60674495.649999999</v>
      </c>
      <c r="AB13" s="164">
        <v>-44378856.539999999</v>
      </c>
      <c r="AC13" s="206">
        <f>-'Income Statement - 2.1.7 Income'!K13/(-U13+-V13+-R13+-S13)</f>
        <v>4.4502257346342847E-2</v>
      </c>
    </row>
    <row r="14" spans="1:29" ht="14.4">
      <c r="A14" s="126" t="s">
        <v>97</v>
      </c>
      <c r="B14" s="163">
        <v>2018</v>
      </c>
      <c r="C14" s="163">
        <v>633727.03</v>
      </c>
      <c r="D14" s="163">
        <v>4675624.99</v>
      </c>
      <c r="E14" s="163">
        <v>134288.73000000001</v>
      </c>
      <c r="F14" s="163">
        <v>0</v>
      </c>
      <c r="G14" s="163">
        <v>192328.87</v>
      </c>
      <c r="H14" s="163">
        <v>5635969.6200000001</v>
      </c>
      <c r="I14" s="163">
        <v>184982293.33000001</v>
      </c>
      <c r="J14" s="163">
        <v>-72846732.269999996</v>
      </c>
      <c r="K14" s="163">
        <v>112135561.06</v>
      </c>
      <c r="L14" s="163">
        <v>1469100.72</v>
      </c>
      <c r="M14" s="163">
        <v>0</v>
      </c>
      <c r="N14" s="163">
        <v>5298336.26</v>
      </c>
      <c r="O14" s="163">
        <v>6767436.9800000004</v>
      </c>
      <c r="P14" s="163">
        <v>-4737796.46</v>
      </c>
      <c r="Q14" s="163">
        <v>-129062.2</v>
      </c>
      <c r="R14" s="163">
        <v>-410694.15</v>
      </c>
      <c r="S14" s="163">
        <v>0</v>
      </c>
      <c r="T14" s="163">
        <v>-5277552.8099999996</v>
      </c>
      <c r="U14" s="163">
        <v>-52000000</v>
      </c>
      <c r="V14" s="163">
        <v>-12750000</v>
      </c>
      <c r="W14" s="163">
        <v>-3798210.39</v>
      </c>
      <c r="X14" s="163">
        <v>-239729</v>
      </c>
      <c r="Y14" s="163">
        <v>-4773499.29</v>
      </c>
      <c r="Z14" s="163"/>
      <c r="AA14" s="163">
        <v>-73561438.680000007</v>
      </c>
      <c r="AB14" s="163">
        <v>-45699976.170000002</v>
      </c>
      <c r="AC14" s="204">
        <f>-'Income Statement - 2.1.7 Income'!K14/(-U14+-V14+-R14+-S14)</f>
        <v>4.5665673437274151E-2</v>
      </c>
    </row>
    <row r="15" spans="1:29" ht="14.4">
      <c r="A15" s="130" t="s">
        <v>97</v>
      </c>
      <c r="B15" s="164">
        <v>2019</v>
      </c>
      <c r="C15" s="164">
        <v>404543.08</v>
      </c>
      <c r="D15" s="164">
        <v>5525425.9000000004</v>
      </c>
      <c r="E15" s="164">
        <v>71273.97</v>
      </c>
      <c r="F15" s="164">
        <v>0</v>
      </c>
      <c r="G15" s="164">
        <v>269322.18</v>
      </c>
      <c r="H15" s="164">
        <v>6270565.1299999999</v>
      </c>
      <c r="I15" s="164">
        <v>193359169.43000001</v>
      </c>
      <c r="J15" s="164">
        <v>-76478073.260000005</v>
      </c>
      <c r="K15" s="164">
        <v>116881096.17</v>
      </c>
      <c r="L15" s="164">
        <v>1779704.58</v>
      </c>
      <c r="M15" s="164">
        <v>0</v>
      </c>
      <c r="N15" s="164">
        <v>8394651.6099999994</v>
      </c>
      <c r="O15" s="164">
        <v>10174356.189999999</v>
      </c>
      <c r="P15" s="164">
        <v>-4821755.7</v>
      </c>
      <c r="Q15" s="164">
        <v>-165053.82</v>
      </c>
      <c r="R15" s="164">
        <v>-4057005.52</v>
      </c>
      <c r="S15" s="164">
        <v>0</v>
      </c>
      <c r="T15" s="164">
        <v>-9043815.0399999991</v>
      </c>
      <c r="U15" s="164">
        <v>-52000000</v>
      </c>
      <c r="V15" s="164">
        <v>-12750000</v>
      </c>
      <c r="W15" s="164">
        <v>-6639442.8300000001</v>
      </c>
      <c r="X15" s="164">
        <v>-325450</v>
      </c>
      <c r="Y15" s="164">
        <v>-5033499.3499999996</v>
      </c>
      <c r="Z15" s="164"/>
      <c r="AA15" s="164">
        <v>-76748392.180000007</v>
      </c>
      <c r="AB15" s="164">
        <v>-47533810.270000003</v>
      </c>
      <c r="AC15" s="206">
        <f>-'Income Statement - 2.1.7 Income'!K15/(-U15+-V15+-R15+-S15)</f>
        <v>4.9009670955958214E-2</v>
      </c>
    </row>
    <row r="16" spans="1:29" ht="14.4">
      <c r="A16" s="126" t="s">
        <v>97</v>
      </c>
      <c r="B16" s="163">
        <v>2020</v>
      </c>
      <c r="C16" s="163">
        <v>1822126.81</v>
      </c>
      <c r="D16" s="163">
        <v>6308590.1799999997</v>
      </c>
      <c r="E16" s="163">
        <v>52311.55</v>
      </c>
      <c r="F16" s="163">
        <v>0</v>
      </c>
      <c r="G16" s="163">
        <v>308470.83</v>
      </c>
      <c r="H16" s="163">
        <v>8491499.3699999992</v>
      </c>
      <c r="I16" s="163">
        <v>198256793.19999999</v>
      </c>
      <c r="J16" s="163">
        <v>-78379517.299999997</v>
      </c>
      <c r="K16" s="163">
        <v>119877275.90000001</v>
      </c>
      <c r="L16" s="163">
        <v>1417350.17</v>
      </c>
      <c r="M16" s="163">
        <v>0</v>
      </c>
      <c r="N16" s="163">
        <v>9117409.0299999993</v>
      </c>
      <c r="O16" s="163">
        <v>10534759.199999999</v>
      </c>
      <c r="P16" s="163">
        <v>-6740749.0599999996</v>
      </c>
      <c r="Q16" s="163">
        <v>-38058.32</v>
      </c>
      <c r="R16" s="163">
        <v>-4284954.2</v>
      </c>
      <c r="S16" s="163">
        <v>0</v>
      </c>
      <c r="T16" s="163">
        <v>-11063761.58</v>
      </c>
      <c r="U16" s="163">
        <v>-52000000</v>
      </c>
      <c r="V16" s="163">
        <v>-12750000</v>
      </c>
      <c r="W16" s="163">
        <v>-6793275.1500000004</v>
      </c>
      <c r="X16" s="163">
        <v>-263523.17</v>
      </c>
      <c r="Y16" s="163">
        <v>-6274398.3899999997</v>
      </c>
      <c r="Z16" s="163"/>
      <c r="AA16" s="163">
        <v>-78081196.709999993</v>
      </c>
      <c r="AB16" s="163">
        <v>-49758576.18</v>
      </c>
      <c r="AC16" s="204">
        <f>-'Income Statement - 2.1.7 Income'!K16/(-U16+-V16+-R16+-S16)</f>
        <v>4.7295965469040607E-2</v>
      </c>
    </row>
    <row r="17" spans="1:29" ht="14.4">
      <c r="A17" s="130" t="s">
        <v>97</v>
      </c>
      <c r="B17" s="164">
        <v>2021</v>
      </c>
      <c r="C17" s="164">
        <v>2717181.63</v>
      </c>
      <c r="D17" s="164">
        <v>6785535.6200000001</v>
      </c>
      <c r="E17" s="164">
        <v>52821.47</v>
      </c>
      <c r="F17" s="164">
        <v>0</v>
      </c>
      <c r="G17" s="164">
        <v>477894.92</v>
      </c>
      <c r="H17" s="164">
        <v>10033433.640000001</v>
      </c>
      <c r="I17" s="164">
        <v>217544151.36000001</v>
      </c>
      <c r="J17" s="164">
        <v>-82242390.730000004</v>
      </c>
      <c r="K17" s="164">
        <v>135301760.63</v>
      </c>
      <c r="L17" s="164">
        <v>1792774.26</v>
      </c>
      <c r="M17" s="164">
        <v>0</v>
      </c>
      <c r="N17" s="164">
        <v>9097255.6899999995</v>
      </c>
      <c r="O17" s="164">
        <v>10890029.949999999</v>
      </c>
      <c r="P17" s="164">
        <v>-7300832</v>
      </c>
      <c r="Q17" s="164">
        <v>-32784.559999999998</v>
      </c>
      <c r="R17" s="164">
        <v>-8756152.7899999991</v>
      </c>
      <c r="S17" s="164">
        <v>-7000000</v>
      </c>
      <c r="T17" s="164">
        <v>-23089769.350000001</v>
      </c>
      <c r="U17" s="164">
        <v>-52000000</v>
      </c>
      <c r="V17" s="164">
        <v>-12750000</v>
      </c>
      <c r="W17" s="164">
        <v>-7244989.04</v>
      </c>
      <c r="X17" s="164">
        <v>-352215.21</v>
      </c>
      <c r="Y17" s="164">
        <v>-6588200.3899999997</v>
      </c>
      <c r="Z17" s="164"/>
      <c r="AA17" s="164">
        <v>-78935404.640000001</v>
      </c>
      <c r="AB17" s="164">
        <v>-54200050.229999997</v>
      </c>
      <c r="AC17" s="206">
        <f>-'Income Statement - 2.1.7 Income'!K17/(-U17+-V17+-R17+-S17)</f>
        <v>4.0395534220633578E-2</v>
      </c>
    </row>
    <row r="18" spans="1:29" ht="14.4">
      <c r="A18" s="126" t="s">
        <v>97</v>
      </c>
      <c r="B18" s="163">
        <v>2022</v>
      </c>
      <c r="C18" s="163">
        <v>1305032.96</v>
      </c>
      <c r="D18" s="163">
        <v>6777545.4900000002</v>
      </c>
      <c r="E18" s="163">
        <v>174989.39</v>
      </c>
      <c r="F18" s="163">
        <v>0</v>
      </c>
      <c r="G18" s="163">
        <v>200114.78</v>
      </c>
      <c r="H18" s="163">
        <v>8457682.6199999992</v>
      </c>
      <c r="I18" s="163">
        <v>220896884.34999999</v>
      </c>
      <c r="J18" s="163">
        <v>-84814065.099999994</v>
      </c>
      <c r="K18" s="163">
        <v>136082819.25</v>
      </c>
      <c r="L18" s="163">
        <v>17495757.18</v>
      </c>
      <c r="M18" s="163">
        <v>0</v>
      </c>
      <c r="N18" s="163">
        <v>1494759.72</v>
      </c>
      <c r="O18" s="163">
        <v>18990516.899999999</v>
      </c>
      <c r="P18" s="163">
        <v>-6537404.0599999996</v>
      </c>
      <c r="Q18" s="163">
        <v>-129079.77</v>
      </c>
      <c r="R18" s="163">
        <v>-5350295.34</v>
      </c>
      <c r="S18" s="163">
        <v>-20000000</v>
      </c>
      <c r="T18" s="163">
        <v>-32016779.170000002</v>
      </c>
      <c r="U18" s="163">
        <v>-52000000</v>
      </c>
      <c r="V18" s="163">
        <v>-12750000</v>
      </c>
      <c r="W18" s="163">
        <v>-1408117.26</v>
      </c>
      <c r="X18" s="163">
        <v>-458758.17</v>
      </c>
      <c r="Y18" s="163">
        <v>-5963100</v>
      </c>
      <c r="Z18" s="163"/>
      <c r="AA18" s="163">
        <v>-72579975.430000007</v>
      </c>
      <c r="AB18" s="163">
        <v>-58934264.170000002</v>
      </c>
      <c r="AC18" s="204">
        <f>-'Income Statement - 2.1.7 Income'!K18/(-U18+-V18+-R18+-S18)</f>
        <v>4.3678671031534937E-2</v>
      </c>
    </row>
    <row r="19" spans="1:29" ht="14.4">
      <c r="A19" s="130" t="s">
        <v>97</v>
      </c>
      <c r="B19" s="164">
        <v>2023</v>
      </c>
      <c r="C19" s="164">
        <v>221982.57</v>
      </c>
      <c r="D19" s="164">
        <v>7357364.4299999997</v>
      </c>
      <c r="E19" s="164">
        <v>79572.23</v>
      </c>
      <c r="F19" s="164">
        <v>0</v>
      </c>
      <c r="G19" s="164">
        <v>463170.77</v>
      </c>
      <c r="H19" s="164">
        <v>8122090</v>
      </c>
      <c r="I19" s="164">
        <v>231662907.88</v>
      </c>
      <c r="J19" s="164">
        <v>-89224382.370000005</v>
      </c>
      <c r="K19" s="164">
        <v>142438525.50999999</v>
      </c>
      <c r="L19" s="164">
        <v>22175120.129999999</v>
      </c>
      <c r="M19" s="164">
        <v>0</v>
      </c>
      <c r="N19" s="164">
        <v>7507094.0099999998</v>
      </c>
      <c r="O19" s="164">
        <v>29682214.140000001</v>
      </c>
      <c r="P19" s="164">
        <v>-7705212.1799999997</v>
      </c>
      <c r="Q19" s="164">
        <v>-49021.07</v>
      </c>
      <c r="R19" s="164">
        <v>-8767663.2899999991</v>
      </c>
      <c r="S19" s="164">
        <v>-25000000</v>
      </c>
      <c r="T19" s="164">
        <v>-41521896.539999999</v>
      </c>
      <c r="U19" s="164">
        <v>-52000000</v>
      </c>
      <c r="V19" s="164">
        <v>-12750000</v>
      </c>
      <c r="W19" s="164">
        <v>-1945990.07</v>
      </c>
      <c r="X19" s="164">
        <v>-407683.17</v>
      </c>
      <c r="Y19" s="164">
        <v>-7171100</v>
      </c>
      <c r="Z19" s="164"/>
      <c r="AA19" s="164">
        <v>-74274773.239999995</v>
      </c>
      <c r="AB19" s="164">
        <v>-64446159.869999997</v>
      </c>
      <c r="AC19" s="206">
        <f>-'Income Statement - 2.1.7 Income'!K19/(-U19+-V19+-R19+-S19)</f>
        <v>5.0373323668789591E-2</v>
      </c>
    </row>
    <row r="20" spans="1:29" ht="14.4">
      <c r="A20" s="126" t="s">
        <v>99</v>
      </c>
      <c r="B20" s="163">
        <v>2015</v>
      </c>
      <c r="C20" s="163">
        <v>540927.93999999994</v>
      </c>
      <c r="D20" s="163">
        <v>921647.73</v>
      </c>
      <c r="E20" s="163">
        <v>113968.29</v>
      </c>
      <c r="F20" s="163">
        <v>0</v>
      </c>
      <c r="G20" s="163">
        <v>44929.17</v>
      </c>
      <c r="H20" s="163">
        <v>1621473.13</v>
      </c>
      <c r="I20" s="163">
        <v>6152979.5199999996</v>
      </c>
      <c r="J20" s="163">
        <v>-3450021.98</v>
      </c>
      <c r="K20" s="163">
        <v>2702957.54</v>
      </c>
      <c r="L20" s="163">
        <v>199477.15</v>
      </c>
      <c r="M20" s="163">
        <v>0</v>
      </c>
      <c r="N20" s="163">
        <v>103679</v>
      </c>
      <c r="O20" s="163">
        <v>303156.15000000002</v>
      </c>
      <c r="P20" s="163">
        <v>-1014882.85</v>
      </c>
      <c r="Q20" s="163">
        <v>-15109.03</v>
      </c>
      <c r="R20" s="163">
        <v>0</v>
      </c>
      <c r="S20" s="163">
        <v>-117723.12</v>
      </c>
      <c r="T20" s="163">
        <v>-1147715</v>
      </c>
      <c r="U20" s="163">
        <v>-187617.28</v>
      </c>
      <c r="V20" s="163">
        <v>-342000</v>
      </c>
      <c r="W20" s="163">
        <v>-144620.97</v>
      </c>
      <c r="X20" s="163">
        <v>-103206.9</v>
      </c>
      <c r="Y20" s="163">
        <v>0</v>
      </c>
      <c r="Z20" s="163">
        <v>-103679</v>
      </c>
      <c r="AA20" s="163">
        <v>-881124.15</v>
      </c>
      <c r="AB20" s="163">
        <v>-2598747.67</v>
      </c>
      <c r="AC20" s="204">
        <f>-'Income Statement - 2.1.7 Income'!K20/(-U20+-V20+-R20+-S20)</f>
        <v>3.4378852300891459E-2</v>
      </c>
    </row>
    <row r="21" spans="1:29" ht="15.75" customHeight="1">
      <c r="A21" s="130" t="s">
        <v>99</v>
      </c>
      <c r="B21" s="164">
        <v>2016</v>
      </c>
      <c r="C21" s="164">
        <v>490449.91999999998</v>
      </c>
      <c r="D21" s="164">
        <v>924399.15</v>
      </c>
      <c r="E21" s="164">
        <v>105866.65</v>
      </c>
      <c r="F21" s="164">
        <v>0</v>
      </c>
      <c r="G21" s="164">
        <v>60078.94</v>
      </c>
      <c r="H21" s="164">
        <v>1580794.66</v>
      </c>
      <c r="I21" s="164">
        <v>6441458.1100000003</v>
      </c>
      <c r="J21" s="164">
        <v>-3591974.62</v>
      </c>
      <c r="K21" s="164">
        <v>2849483.49</v>
      </c>
      <c r="L21" s="164">
        <v>138098.54999999999</v>
      </c>
      <c r="M21" s="164">
        <v>0</v>
      </c>
      <c r="N21" s="164">
        <v>120252</v>
      </c>
      <c r="O21" s="164">
        <v>258350.55</v>
      </c>
      <c r="P21" s="164">
        <v>-786634.04</v>
      </c>
      <c r="Q21" s="164">
        <v>-29276.21</v>
      </c>
      <c r="R21" s="164">
        <v>0</v>
      </c>
      <c r="S21" s="164">
        <v>-117723.12</v>
      </c>
      <c r="T21" s="164">
        <v>-933633.37</v>
      </c>
      <c r="U21" s="164">
        <v>-129894.16</v>
      </c>
      <c r="V21" s="164">
        <v>-282000</v>
      </c>
      <c r="W21" s="164">
        <v>-408490.49</v>
      </c>
      <c r="X21" s="164">
        <v>-108955.4</v>
      </c>
      <c r="Y21" s="164">
        <v>0</v>
      </c>
      <c r="Z21" s="164">
        <v>-120252</v>
      </c>
      <c r="AA21" s="164">
        <v>-1049592.05</v>
      </c>
      <c r="AB21" s="164">
        <v>-2705403.28</v>
      </c>
      <c r="AC21" s="206">
        <f>-'Income Statement - 2.1.7 Income'!K21/(-U21+-V21+-R21+-S21)</f>
        <v>3.4209269002703234E-2</v>
      </c>
    </row>
    <row r="22" spans="1:29" ht="15.75" customHeight="1">
      <c r="A22" s="126" t="s">
        <v>99</v>
      </c>
      <c r="B22" s="163">
        <v>2017</v>
      </c>
      <c r="C22" s="163">
        <v>397813.31</v>
      </c>
      <c r="D22" s="163">
        <v>823753.26</v>
      </c>
      <c r="E22" s="163">
        <v>125468.33</v>
      </c>
      <c r="F22" s="163">
        <v>0</v>
      </c>
      <c r="G22" s="163">
        <v>52415.15</v>
      </c>
      <c r="H22" s="163">
        <v>1399450.05</v>
      </c>
      <c r="I22" s="163">
        <v>6687341.1399999997</v>
      </c>
      <c r="J22" s="163">
        <v>-3755808.57</v>
      </c>
      <c r="K22" s="163">
        <v>2931532.57</v>
      </c>
      <c r="L22" s="163">
        <v>338474.26</v>
      </c>
      <c r="M22" s="163">
        <v>0</v>
      </c>
      <c r="N22" s="163">
        <v>116897</v>
      </c>
      <c r="O22" s="163">
        <v>455371.26</v>
      </c>
      <c r="P22" s="163">
        <v>-786057.23</v>
      </c>
      <c r="Q22" s="163">
        <v>-29103.1</v>
      </c>
      <c r="R22" s="163">
        <v>0</v>
      </c>
      <c r="S22" s="163">
        <v>-89419</v>
      </c>
      <c r="T22" s="163">
        <v>-904579.33</v>
      </c>
      <c r="U22" s="163">
        <v>-100601.24</v>
      </c>
      <c r="V22" s="163">
        <v>-222000</v>
      </c>
      <c r="W22" s="163">
        <v>-474991.81</v>
      </c>
      <c r="X22" s="163">
        <v>-106400.25</v>
      </c>
      <c r="Y22" s="163">
        <v>0</v>
      </c>
      <c r="Z22" s="163">
        <v>-116897</v>
      </c>
      <c r="AA22" s="163">
        <v>-1020890.3</v>
      </c>
      <c r="AB22" s="163">
        <v>-2860884.25</v>
      </c>
      <c r="AC22" s="204">
        <f>-'Income Statement - 2.1.7 Income'!K22/(-U22+-V22+-R22+-S22)</f>
        <v>4.4826802683285656E-2</v>
      </c>
    </row>
    <row r="23" spans="1:29" ht="15.75" customHeight="1">
      <c r="A23" s="130" t="s">
        <v>99</v>
      </c>
      <c r="B23" s="164">
        <v>2018</v>
      </c>
      <c r="C23" s="164">
        <v>523303.38</v>
      </c>
      <c r="D23" s="164">
        <v>752530.02</v>
      </c>
      <c r="E23" s="164">
        <v>121074.42</v>
      </c>
      <c r="F23" s="164">
        <v>0</v>
      </c>
      <c r="G23" s="164">
        <v>61524.69</v>
      </c>
      <c r="H23" s="164">
        <v>1458432.51</v>
      </c>
      <c r="I23" s="164">
        <v>7153091.7599999998</v>
      </c>
      <c r="J23" s="164">
        <v>-3785635.87</v>
      </c>
      <c r="K23" s="164">
        <v>3367455.89</v>
      </c>
      <c r="L23" s="164">
        <v>166811.85999999999</v>
      </c>
      <c r="M23" s="164">
        <v>0</v>
      </c>
      <c r="N23" s="164">
        <v>88045</v>
      </c>
      <c r="O23" s="164">
        <v>254856.86</v>
      </c>
      <c r="P23" s="164">
        <v>-907354.33</v>
      </c>
      <c r="Q23" s="164">
        <v>-42839.78</v>
      </c>
      <c r="R23" s="164">
        <v>0</v>
      </c>
      <c r="S23" s="164">
        <v>-116486</v>
      </c>
      <c r="T23" s="164">
        <v>-1066680.1100000001</v>
      </c>
      <c r="U23" s="164">
        <v>-85337.14</v>
      </c>
      <c r="V23" s="164">
        <v>-381850.64</v>
      </c>
      <c r="W23" s="164">
        <v>-286891.07</v>
      </c>
      <c r="X23" s="164">
        <v>-116724.52</v>
      </c>
      <c r="Y23" s="164">
        <v>0</v>
      </c>
      <c r="Z23" s="164">
        <v>-88045</v>
      </c>
      <c r="AA23" s="164">
        <v>-958848.37</v>
      </c>
      <c r="AB23" s="164">
        <v>-3055216.78</v>
      </c>
      <c r="AC23" s="206">
        <f>-'Income Statement - 2.1.7 Income'!K23/(-U23+-V23+-R23+-S23)</f>
        <v>4.089433313245628E-2</v>
      </c>
    </row>
    <row r="24" spans="1:29" ht="15.75" customHeight="1">
      <c r="A24" s="126" t="s">
        <v>99</v>
      </c>
      <c r="B24" s="163">
        <v>2019</v>
      </c>
      <c r="C24" s="163">
        <v>140011.07999999999</v>
      </c>
      <c r="D24" s="163">
        <v>814010.15</v>
      </c>
      <c r="E24" s="163">
        <v>132610.57</v>
      </c>
      <c r="F24" s="163">
        <v>0</v>
      </c>
      <c r="G24" s="163">
        <v>43050.97</v>
      </c>
      <c r="H24" s="163">
        <v>1129682.77</v>
      </c>
      <c r="I24" s="163">
        <v>7299542.4800000004</v>
      </c>
      <c r="J24" s="163">
        <v>-3887245.83</v>
      </c>
      <c r="K24" s="163">
        <v>3412296.65</v>
      </c>
      <c r="L24" s="163">
        <v>108005.02</v>
      </c>
      <c r="M24" s="163">
        <v>0</v>
      </c>
      <c r="N24" s="163">
        <v>140421</v>
      </c>
      <c r="O24" s="163">
        <v>248426.02</v>
      </c>
      <c r="P24" s="163">
        <v>-638965.30000000005</v>
      </c>
      <c r="Q24" s="163">
        <v>-49016.27</v>
      </c>
      <c r="R24" s="163">
        <v>0</v>
      </c>
      <c r="S24" s="163">
        <v>-146486</v>
      </c>
      <c r="T24" s="163">
        <v>-834467.57</v>
      </c>
      <c r="U24" s="163">
        <v>0</v>
      </c>
      <c r="V24" s="163">
        <v>-411951.74</v>
      </c>
      <c r="W24" s="163">
        <v>-99147.19</v>
      </c>
      <c r="X24" s="163">
        <v>-112769.02</v>
      </c>
      <c r="Y24" s="163">
        <v>0</v>
      </c>
      <c r="Z24" s="163">
        <v>-140421</v>
      </c>
      <c r="AA24" s="163">
        <v>-764288.95</v>
      </c>
      <c r="AB24" s="163">
        <v>-3191648.92</v>
      </c>
      <c r="AC24" s="204">
        <f>-'Income Statement - 2.1.7 Income'!K24/(-U24+-V24+-R24+-S24)</f>
        <v>5.3363853954426506E-2</v>
      </c>
    </row>
    <row r="25" spans="1:29" ht="15.75" customHeight="1">
      <c r="A25" s="130" t="s">
        <v>99</v>
      </c>
      <c r="B25" s="164">
        <v>2020</v>
      </c>
      <c r="C25" s="164">
        <v>546959.18000000005</v>
      </c>
      <c r="D25" s="164">
        <v>677231.75</v>
      </c>
      <c r="E25" s="164">
        <v>129631.63</v>
      </c>
      <c r="F25" s="164">
        <v>0</v>
      </c>
      <c r="G25" s="164">
        <v>31557.439999999999</v>
      </c>
      <c r="H25" s="164">
        <v>1385380</v>
      </c>
      <c r="I25" s="164">
        <v>7296588.2599999998</v>
      </c>
      <c r="J25" s="164">
        <v>-4025421.89</v>
      </c>
      <c r="K25" s="164">
        <v>3271166.37</v>
      </c>
      <c r="L25" s="164">
        <v>254508.41</v>
      </c>
      <c r="M25" s="164">
        <v>0</v>
      </c>
      <c r="N25" s="164">
        <v>98073</v>
      </c>
      <c r="O25" s="164">
        <v>352581.41</v>
      </c>
      <c r="P25" s="164">
        <v>-773727.19</v>
      </c>
      <c r="Q25" s="164">
        <v>-60177.31</v>
      </c>
      <c r="R25" s="164">
        <v>0</v>
      </c>
      <c r="S25" s="164">
        <v>-146486</v>
      </c>
      <c r="T25" s="164">
        <v>-980390.5</v>
      </c>
      <c r="U25" s="164">
        <v>0</v>
      </c>
      <c r="V25" s="164">
        <v>-265465.7</v>
      </c>
      <c r="W25" s="164">
        <v>-223010.39</v>
      </c>
      <c r="X25" s="164">
        <v>-109363.27</v>
      </c>
      <c r="Y25" s="164">
        <v>0</v>
      </c>
      <c r="Z25" s="164">
        <v>-98073</v>
      </c>
      <c r="AA25" s="164">
        <v>-695912.36</v>
      </c>
      <c r="AB25" s="164">
        <v>-3332824.92</v>
      </c>
      <c r="AC25" s="206">
        <f>-'Income Statement - 2.1.7 Income'!K25/(-U25+-V25+-R25+-S25)</f>
        <v>3.7303572239172703E-2</v>
      </c>
    </row>
    <row r="26" spans="1:29" ht="15.75" customHeight="1">
      <c r="A26" s="126" t="s">
        <v>99</v>
      </c>
      <c r="B26" s="163">
        <v>2021</v>
      </c>
      <c r="C26" s="163">
        <v>449547.83</v>
      </c>
      <c r="D26" s="163">
        <v>814008.53</v>
      </c>
      <c r="E26" s="163">
        <v>157927.37</v>
      </c>
      <c r="F26" s="163">
        <v>0</v>
      </c>
      <c r="G26" s="163">
        <v>32185.49</v>
      </c>
      <c r="H26" s="163">
        <v>1453669.22</v>
      </c>
      <c r="I26" s="163">
        <v>7414763.0599999996</v>
      </c>
      <c r="J26" s="163">
        <v>-4198025.22</v>
      </c>
      <c r="K26" s="163">
        <v>3216737.84</v>
      </c>
      <c r="L26" s="163">
        <v>241154.87</v>
      </c>
      <c r="M26" s="163">
        <v>0</v>
      </c>
      <c r="N26" s="163">
        <v>101017</v>
      </c>
      <c r="O26" s="163">
        <v>342171.87</v>
      </c>
      <c r="P26" s="163">
        <v>-665220.80000000005</v>
      </c>
      <c r="Q26" s="163">
        <v>-52005.45</v>
      </c>
      <c r="R26" s="163">
        <v>0</v>
      </c>
      <c r="S26" s="163">
        <v>-123486.04</v>
      </c>
      <c r="T26" s="163">
        <v>-840712.29</v>
      </c>
      <c r="U26" s="163">
        <v>0</v>
      </c>
      <c r="V26" s="163">
        <v>-141979.62</v>
      </c>
      <c r="W26" s="163">
        <v>-253518.97</v>
      </c>
      <c r="X26" s="163">
        <v>-145041.07</v>
      </c>
      <c r="Y26" s="163">
        <v>0</v>
      </c>
      <c r="Z26" s="163">
        <v>-101017</v>
      </c>
      <c r="AA26" s="163">
        <v>-641556.66</v>
      </c>
      <c r="AB26" s="163">
        <v>-3530309.98</v>
      </c>
      <c r="AC26" s="204">
        <f>-'Income Statement - 2.1.7 Income'!K26/(-U26+-V26+-R26+-S26)</f>
        <v>4.1300031047330189E-2</v>
      </c>
    </row>
    <row r="27" spans="1:29" ht="15.75" customHeight="1">
      <c r="A27" s="130" t="s">
        <v>99</v>
      </c>
      <c r="B27" s="164">
        <v>2022</v>
      </c>
      <c r="C27" s="164">
        <v>536569.82999999996</v>
      </c>
      <c r="D27" s="164">
        <v>676867.07</v>
      </c>
      <c r="E27" s="164">
        <v>200945.19</v>
      </c>
      <c r="F27" s="164">
        <v>0</v>
      </c>
      <c r="G27" s="164">
        <v>47294.29</v>
      </c>
      <c r="H27" s="164">
        <v>1461676.38</v>
      </c>
      <c r="I27" s="164">
        <v>7480640.3099999996</v>
      </c>
      <c r="J27" s="164">
        <v>-4362545.93</v>
      </c>
      <c r="K27" s="164">
        <v>3118094.38</v>
      </c>
      <c r="L27" s="164">
        <v>293993.40000000002</v>
      </c>
      <c r="M27" s="164">
        <v>0</v>
      </c>
      <c r="N27" s="164">
        <v>75808</v>
      </c>
      <c r="O27" s="164">
        <v>369801.4</v>
      </c>
      <c r="P27" s="164">
        <v>-470029.32</v>
      </c>
      <c r="Q27" s="164">
        <v>-57794.44</v>
      </c>
      <c r="R27" s="164">
        <v>0</v>
      </c>
      <c r="S27" s="164">
        <v>-62736</v>
      </c>
      <c r="T27" s="164">
        <v>-590559.76</v>
      </c>
      <c r="U27" s="164">
        <v>0</v>
      </c>
      <c r="V27" s="164">
        <v>-79243.62</v>
      </c>
      <c r="W27" s="164">
        <v>-365451.95</v>
      </c>
      <c r="X27" s="164">
        <v>-171901.52</v>
      </c>
      <c r="Y27" s="164">
        <v>0</v>
      </c>
      <c r="Z27" s="164">
        <v>-75808</v>
      </c>
      <c r="AA27" s="164">
        <v>-692405.09</v>
      </c>
      <c r="AB27" s="164">
        <v>-3666607.31</v>
      </c>
      <c r="AC27" s="206">
        <f>-'Income Statement - 2.1.7 Income'!K27/(-U27+-V27+-R27+-S27)</f>
        <v>0.10320847456839229</v>
      </c>
    </row>
    <row r="28" spans="1:29" ht="15.75" customHeight="1">
      <c r="A28" s="126" t="s">
        <v>99</v>
      </c>
      <c r="B28" s="163">
        <v>2023</v>
      </c>
      <c r="C28" s="163">
        <v>889935.28</v>
      </c>
      <c r="D28" s="163">
        <v>631072.59</v>
      </c>
      <c r="E28" s="163">
        <v>217964.55</v>
      </c>
      <c r="F28" s="163">
        <v>0</v>
      </c>
      <c r="G28" s="163">
        <v>181295.8</v>
      </c>
      <c r="H28" s="163">
        <v>1920268.22</v>
      </c>
      <c r="I28" s="163">
        <v>7648203.1699999999</v>
      </c>
      <c r="J28" s="163">
        <v>-4555288.0999999996</v>
      </c>
      <c r="K28" s="163">
        <v>3092915.07</v>
      </c>
      <c r="L28" s="163">
        <v>193082.12</v>
      </c>
      <c r="M28" s="163">
        <v>0</v>
      </c>
      <c r="N28" s="163">
        <v>75808</v>
      </c>
      <c r="O28" s="163">
        <v>268890.12</v>
      </c>
      <c r="P28" s="163">
        <v>-645432.77</v>
      </c>
      <c r="Q28" s="163">
        <v>-54309.81</v>
      </c>
      <c r="R28" s="163">
        <v>0</v>
      </c>
      <c r="S28" s="163">
        <v>-56485</v>
      </c>
      <c r="T28" s="163">
        <v>-756227.58</v>
      </c>
      <c r="U28" s="163">
        <v>0</v>
      </c>
      <c r="V28" s="163">
        <v>-22758.58</v>
      </c>
      <c r="W28" s="163">
        <v>-334580.73</v>
      </c>
      <c r="X28" s="163">
        <v>-160919.32</v>
      </c>
      <c r="Y28" s="163">
        <v>0</v>
      </c>
      <c r="Z28" s="163">
        <v>-48315</v>
      </c>
      <c r="AA28" s="163">
        <v>-566573.63</v>
      </c>
      <c r="AB28" s="163">
        <v>-3959272.2</v>
      </c>
      <c r="AC28" s="204">
        <f>-'Income Statement - 2.1.7 Income'!K28/(-U28+-V28+-R28+-S28)</f>
        <v>0.37026974298738141</v>
      </c>
    </row>
    <row r="29" spans="1:29" ht="15.75" customHeight="1">
      <c r="A29" s="130" t="s">
        <v>100</v>
      </c>
      <c r="B29" s="164">
        <v>2015</v>
      </c>
      <c r="C29" s="164">
        <v>1176740</v>
      </c>
      <c r="D29" s="164">
        <v>22763492</v>
      </c>
      <c r="E29" s="164">
        <v>342985</v>
      </c>
      <c r="F29" s="164">
        <v>680509</v>
      </c>
      <c r="G29" s="164">
        <v>954236</v>
      </c>
      <c r="H29" s="164">
        <v>25917962</v>
      </c>
      <c r="I29" s="164">
        <v>63536179</v>
      </c>
      <c r="J29" s="164">
        <v>-9926329</v>
      </c>
      <c r="K29" s="164">
        <v>53609850</v>
      </c>
      <c r="L29" s="164">
        <v>6368169</v>
      </c>
      <c r="M29" s="164">
        <v>0</v>
      </c>
      <c r="N29" s="164">
        <v>0</v>
      </c>
      <c r="O29" s="164">
        <v>6368169</v>
      </c>
      <c r="P29" s="164">
        <v>-16501034</v>
      </c>
      <c r="Q29" s="164">
        <v>-827247</v>
      </c>
      <c r="R29" s="164">
        <v>-2824848</v>
      </c>
      <c r="S29" s="164">
        <v>-45233</v>
      </c>
      <c r="T29" s="164">
        <v>-20198362</v>
      </c>
      <c r="U29" s="164">
        <v>-23918540</v>
      </c>
      <c r="V29" s="164">
        <v>0</v>
      </c>
      <c r="W29" s="164">
        <v>-3024683</v>
      </c>
      <c r="X29" s="164">
        <v>-1257114</v>
      </c>
      <c r="Y29" s="164">
        <v>-9494144</v>
      </c>
      <c r="Z29" s="164"/>
      <c r="AA29" s="164">
        <v>-37694481</v>
      </c>
      <c r="AB29" s="164">
        <v>-28003138</v>
      </c>
      <c r="AC29" s="206">
        <f>-'Income Statement - 2.1.7 Income'!K29/(-U29+-V29+-R29+-S29)</f>
        <v>5.4011850777985176E-2</v>
      </c>
    </row>
    <row r="30" spans="1:29" ht="15.75" customHeight="1">
      <c r="A30" s="126" t="s">
        <v>100</v>
      </c>
      <c r="B30" s="163">
        <v>2016</v>
      </c>
      <c r="C30" s="163">
        <v>0</v>
      </c>
      <c r="D30" s="163">
        <v>24684309.609999999</v>
      </c>
      <c r="E30" s="163">
        <v>393481.03</v>
      </c>
      <c r="F30" s="163">
        <v>520677.69</v>
      </c>
      <c r="G30" s="163">
        <v>1081056.71</v>
      </c>
      <c r="H30" s="163">
        <v>26679525.039999999</v>
      </c>
      <c r="I30" s="163">
        <v>71916570.890000001</v>
      </c>
      <c r="J30" s="163">
        <v>-14375574.76</v>
      </c>
      <c r="K30" s="163">
        <v>57540996.130000003</v>
      </c>
      <c r="L30" s="163">
        <v>2377228.71</v>
      </c>
      <c r="M30" s="163">
        <v>0</v>
      </c>
      <c r="N30" s="163">
        <v>0</v>
      </c>
      <c r="O30" s="163">
        <v>2377228.71</v>
      </c>
      <c r="P30" s="163">
        <v>-14875879.640000001</v>
      </c>
      <c r="Q30" s="163">
        <v>-355926.64</v>
      </c>
      <c r="R30" s="163">
        <v>-3153048.28</v>
      </c>
      <c r="S30" s="163">
        <v>-242738.53</v>
      </c>
      <c r="T30" s="163">
        <v>-18627593.09</v>
      </c>
      <c r="U30" s="163">
        <v>-23223511.440000001</v>
      </c>
      <c r="V30" s="163">
        <v>0</v>
      </c>
      <c r="W30" s="163">
        <v>-3100627.36</v>
      </c>
      <c r="X30" s="163">
        <v>-1517277.1</v>
      </c>
      <c r="Y30" s="163">
        <v>-11736497</v>
      </c>
      <c r="Z30" s="163"/>
      <c r="AA30" s="163">
        <v>-39577912.899999999</v>
      </c>
      <c r="AB30" s="163">
        <v>-28392243.890000001</v>
      </c>
      <c r="AC30" s="204">
        <f>-'Income Statement - 2.1.7 Income'!K30/(-U30+-V30+-R30+-S30)</f>
        <v>5.5996801117775517E-2</v>
      </c>
    </row>
    <row r="31" spans="1:29" ht="15.75" customHeight="1">
      <c r="A31" s="130" t="s">
        <v>100</v>
      </c>
      <c r="B31" s="164">
        <v>2017</v>
      </c>
      <c r="C31" s="164">
        <v>10492932</v>
      </c>
      <c r="D31" s="164">
        <v>18155292.25</v>
      </c>
      <c r="E31" s="164">
        <v>379209</v>
      </c>
      <c r="F31" s="164">
        <v>356474.98</v>
      </c>
      <c r="G31" s="164">
        <v>1009980.26</v>
      </c>
      <c r="H31" s="164">
        <v>30393888.489999998</v>
      </c>
      <c r="I31" s="164">
        <v>79635004.609999999</v>
      </c>
      <c r="J31" s="164">
        <v>-18673985.879999999</v>
      </c>
      <c r="K31" s="164">
        <v>60961018.729999997</v>
      </c>
      <c r="L31" s="164">
        <v>1431661.28</v>
      </c>
      <c r="M31" s="164">
        <v>0</v>
      </c>
      <c r="N31" s="164">
        <v>0</v>
      </c>
      <c r="O31" s="164">
        <v>1431661.28</v>
      </c>
      <c r="P31" s="164">
        <v>-19721008.989999998</v>
      </c>
      <c r="Q31" s="164">
        <v>-540318.18999999994</v>
      </c>
      <c r="R31" s="164">
        <v>-2761114.83</v>
      </c>
      <c r="S31" s="164">
        <v>-31150.79</v>
      </c>
      <c r="T31" s="164">
        <v>-23053592.800000001</v>
      </c>
      <c r="U31" s="164">
        <v>-22504863.25</v>
      </c>
      <c r="V31" s="164">
        <v>0</v>
      </c>
      <c r="W31" s="164">
        <v>-3121934.44</v>
      </c>
      <c r="X31" s="164">
        <v>-1457183.09</v>
      </c>
      <c r="Y31" s="164">
        <v>-13238634</v>
      </c>
      <c r="Z31" s="164"/>
      <c r="AA31" s="164">
        <v>-40322614.780000001</v>
      </c>
      <c r="AB31" s="164">
        <v>-29410360.920000002</v>
      </c>
      <c r="AC31" s="206">
        <f>-'Income Statement - 2.1.7 Income'!K31/(-U31+-V31+-R31+-S31)</f>
        <v>5.889776731805059E-2</v>
      </c>
    </row>
    <row r="32" spans="1:29" ht="15.75" customHeight="1">
      <c r="A32" s="126" t="s">
        <v>100</v>
      </c>
      <c r="B32" s="163">
        <v>2018</v>
      </c>
      <c r="C32" s="163">
        <v>0</v>
      </c>
      <c r="D32" s="163">
        <v>21248058</v>
      </c>
      <c r="E32" s="163">
        <v>345561</v>
      </c>
      <c r="F32" s="163">
        <v>389527</v>
      </c>
      <c r="G32" s="163">
        <v>956583</v>
      </c>
      <c r="H32" s="163">
        <v>22939729</v>
      </c>
      <c r="I32" s="163">
        <v>88317040</v>
      </c>
      <c r="J32" s="163">
        <v>-22677073</v>
      </c>
      <c r="K32" s="163">
        <v>65639967</v>
      </c>
      <c r="L32" s="163">
        <v>1724062</v>
      </c>
      <c r="M32" s="163">
        <v>0</v>
      </c>
      <c r="N32" s="163">
        <v>0</v>
      </c>
      <c r="O32" s="163">
        <v>1724062</v>
      </c>
      <c r="P32" s="163">
        <v>-13498730</v>
      </c>
      <c r="Q32" s="163">
        <v>-270537</v>
      </c>
      <c r="R32" s="163">
        <v>-2565245</v>
      </c>
      <c r="S32" s="163">
        <v>-530393</v>
      </c>
      <c r="T32" s="163">
        <v>-16864905</v>
      </c>
      <c r="U32" s="163">
        <v>-21761792</v>
      </c>
      <c r="V32" s="163">
        <v>0</v>
      </c>
      <c r="W32" s="163">
        <v>-4392934</v>
      </c>
      <c r="X32" s="163">
        <v>-1443905</v>
      </c>
      <c r="Y32" s="163">
        <v>-12563841</v>
      </c>
      <c r="Z32" s="163"/>
      <c r="AA32" s="163">
        <v>-40162472</v>
      </c>
      <c r="AB32" s="163">
        <v>-33276381</v>
      </c>
      <c r="AC32" s="204">
        <f>-'Income Statement - 2.1.7 Income'!K32/(-U32+-V32+-R32+-S32)</f>
        <v>6.1263734826971249E-2</v>
      </c>
    </row>
    <row r="33" spans="1:29" ht="15.75" customHeight="1">
      <c r="A33" s="130" t="s">
        <v>100</v>
      </c>
      <c r="B33" s="164">
        <v>2019</v>
      </c>
      <c r="C33" s="164">
        <v>0</v>
      </c>
      <c r="D33" s="164">
        <v>20853215</v>
      </c>
      <c r="E33" s="164">
        <v>384113</v>
      </c>
      <c r="F33" s="164">
        <v>0</v>
      </c>
      <c r="G33" s="164">
        <v>1052095</v>
      </c>
      <c r="H33" s="164">
        <v>22289423</v>
      </c>
      <c r="I33" s="164">
        <v>90271782</v>
      </c>
      <c r="J33" s="164">
        <v>-19351695</v>
      </c>
      <c r="K33" s="164">
        <v>70920087</v>
      </c>
      <c r="L33" s="164">
        <v>1006843</v>
      </c>
      <c r="M33" s="164">
        <v>0</v>
      </c>
      <c r="N33" s="164">
        <v>0</v>
      </c>
      <c r="O33" s="164">
        <v>1006843</v>
      </c>
      <c r="P33" s="164">
        <v>-12410791</v>
      </c>
      <c r="Q33" s="164">
        <v>-343968</v>
      </c>
      <c r="R33" s="164">
        <v>-2771627</v>
      </c>
      <c r="S33" s="164">
        <v>-4217494</v>
      </c>
      <c r="T33" s="164">
        <v>-19743880</v>
      </c>
      <c r="U33" s="164">
        <v>-20993469</v>
      </c>
      <c r="V33" s="164">
        <v>0</v>
      </c>
      <c r="W33" s="164">
        <v>-2876061</v>
      </c>
      <c r="X33" s="164">
        <v>-1702075</v>
      </c>
      <c r="Y33" s="164">
        <v>-12644433</v>
      </c>
      <c r="Z33" s="164"/>
      <c r="AA33" s="164">
        <v>-38216038</v>
      </c>
      <c r="AB33" s="164">
        <v>-36256435</v>
      </c>
      <c r="AC33" s="206">
        <f>-'Income Statement - 2.1.7 Income'!K33/(-U33+-V33+-R33+-S33)</f>
        <v>5.4931191144207879E-2</v>
      </c>
    </row>
    <row r="34" spans="1:29" ht="15.75" customHeight="1">
      <c r="A34" s="126" t="s">
        <v>100</v>
      </c>
      <c r="B34" s="163">
        <v>2020</v>
      </c>
      <c r="C34" s="163">
        <v>0</v>
      </c>
      <c r="D34" s="163">
        <v>21473398</v>
      </c>
      <c r="E34" s="163">
        <v>508297</v>
      </c>
      <c r="F34" s="163">
        <v>645209</v>
      </c>
      <c r="G34" s="163">
        <v>1027673</v>
      </c>
      <c r="H34" s="163">
        <v>23654577</v>
      </c>
      <c r="I34" s="163">
        <v>97816791</v>
      </c>
      <c r="J34" s="163">
        <v>-22548413</v>
      </c>
      <c r="K34" s="163">
        <v>75268378</v>
      </c>
      <c r="L34" s="163">
        <v>2238162</v>
      </c>
      <c r="M34" s="163">
        <v>0</v>
      </c>
      <c r="N34" s="163">
        <v>2126512</v>
      </c>
      <c r="O34" s="163">
        <v>4364674</v>
      </c>
      <c r="P34" s="163">
        <v>-15807182</v>
      </c>
      <c r="Q34" s="163">
        <v>-206699</v>
      </c>
      <c r="R34" s="163">
        <v>-2981357</v>
      </c>
      <c r="S34" s="163">
        <v>-2722404</v>
      </c>
      <c r="T34" s="163">
        <v>-21717642</v>
      </c>
      <c r="U34" s="163">
        <v>-24710940</v>
      </c>
      <c r="V34" s="163">
        <v>0</v>
      </c>
      <c r="W34" s="163">
        <v>-3103518</v>
      </c>
      <c r="X34" s="163">
        <v>-1804686</v>
      </c>
      <c r="Y34" s="163">
        <v>-13921081</v>
      </c>
      <c r="Z34" s="163"/>
      <c r="AA34" s="163">
        <v>-43540225</v>
      </c>
      <c r="AB34" s="163">
        <v>-38029762</v>
      </c>
      <c r="AC34" s="204">
        <f>-'Income Statement - 2.1.7 Income'!K34/(-U34+-V34+-R34+-S34)</f>
        <v>5.537960080554466E-2</v>
      </c>
    </row>
    <row r="35" spans="1:29" ht="15.75" customHeight="1">
      <c r="A35" s="130" t="s">
        <v>100</v>
      </c>
      <c r="B35" s="164">
        <v>2021</v>
      </c>
      <c r="C35" s="164">
        <v>0</v>
      </c>
      <c r="D35" s="164">
        <v>21651026</v>
      </c>
      <c r="E35" s="164">
        <v>793530</v>
      </c>
      <c r="F35" s="164">
        <v>449565</v>
      </c>
      <c r="G35" s="164">
        <v>1180649</v>
      </c>
      <c r="H35" s="164">
        <v>24074770</v>
      </c>
      <c r="I35" s="164">
        <v>105226669</v>
      </c>
      <c r="J35" s="164">
        <v>-25395633</v>
      </c>
      <c r="K35" s="164">
        <v>79831036</v>
      </c>
      <c r="L35" s="164">
        <v>2586849</v>
      </c>
      <c r="M35" s="164">
        <v>0</v>
      </c>
      <c r="N35" s="164">
        <v>2126512</v>
      </c>
      <c r="O35" s="164">
        <v>4713361</v>
      </c>
      <c r="P35" s="164">
        <v>-16928171</v>
      </c>
      <c r="Q35" s="164">
        <v>-289572</v>
      </c>
      <c r="R35" s="164">
        <v>-7250092</v>
      </c>
      <c r="S35" s="164">
        <v>-1138397</v>
      </c>
      <c r="T35" s="164">
        <v>-25606232</v>
      </c>
      <c r="U35" s="164">
        <v>-23710944</v>
      </c>
      <c r="V35" s="164">
        <v>0</v>
      </c>
      <c r="W35" s="164">
        <v>-2740415</v>
      </c>
      <c r="X35" s="164">
        <v>-1885136</v>
      </c>
      <c r="Y35" s="164">
        <v>-13156064</v>
      </c>
      <c r="Z35" s="164"/>
      <c r="AA35" s="164">
        <v>-41492559</v>
      </c>
      <c r="AB35" s="164">
        <v>-41520376</v>
      </c>
      <c r="AC35" s="206">
        <f>-'Income Statement - 2.1.7 Income'!K35/(-U35+-V35+-R35+-S35)</f>
        <v>5.0321511909571737E-2</v>
      </c>
    </row>
    <row r="36" spans="1:29" ht="15.75" customHeight="1">
      <c r="A36" s="126" t="s">
        <v>100</v>
      </c>
      <c r="B36" s="163">
        <v>2022</v>
      </c>
      <c r="C36" s="163">
        <v>0</v>
      </c>
      <c r="D36" s="163">
        <v>22859729</v>
      </c>
      <c r="E36" s="163">
        <v>859164</v>
      </c>
      <c r="F36" s="163">
        <v>409464</v>
      </c>
      <c r="G36" s="163">
        <v>918103</v>
      </c>
      <c r="H36" s="163">
        <v>25046460</v>
      </c>
      <c r="I36" s="163">
        <v>112275064</v>
      </c>
      <c r="J36" s="163">
        <v>-28066037</v>
      </c>
      <c r="K36" s="163">
        <v>84209027</v>
      </c>
      <c r="L36" s="163">
        <v>3454620</v>
      </c>
      <c r="M36" s="163">
        <v>0</v>
      </c>
      <c r="N36" s="163">
        <v>2259512</v>
      </c>
      <c r="O36" s="163">
        <v>5714132</v>
      </c>
      <c r="P36" s="163">
        <v>-17930923</v>
      </c>
      <c r="Q36" s="163">
        <v>-476502</v>
      </c>
      <c r="R36" s="163">
        <v>-7143302</v>
      </c>
      <c r="S36" s="163">
        <v>-7023124</v>
      </c>
      <c r="T36" s="163">
        <v>-32573851</v>
      </c>
      <c r="U36" s="163">
        <v>-22710940</v>
      </c>
      <c r="V36" s="163">
        <v>0</v>
      </c>
      <c r="W36" s="163">
        <v>-2291551</v>
      </c>
      <c r="X36" s="163">
        <v>-1649688</v>
      </c>
      <c r="Y36" s="163">
        <v>-11089213</v>
      </c>
      <c r="Z36" s="163"/>
      <c r="AA36" s="163">
        <v>-37741392</v>
      </c>
      <c r="AB36" s="163">
        <v>-44654376</v>
      </c>
      <c r="AC36" s="204">
        <f>-'Income Statement - 2.1.7 Income'!K36/(-U36+-V36+-R36+-S36)</f>
        <v>4.5987584905060733E-2</v>
      </c>
    </row>
    <row r="37" spans="1:29" ht="15.75" customHeight="1">
      <c r="A37" s="130" t="s">
        <v>100</v>
      </c>
      <c r="B37" s="164">
        <v>2023</v>
      </c>
      <c r="C37" s="164">
        <v>1497310</v>
      </c>
      <c r="D37" s="164">
        <v>22828393</v>
      </c>
      <c r="E37" s="164">
        <v>867901</v>
      </c>
      <c r="F37" s="164">
        <v>263473</v>
      </c>
      <c r="G37" s="164">
        <v>939279</v>
      </c>
      <c r="H37" s="164">
        <v>26396356</v>
      </c>
      <c r="I37" s="164">
        <v>122533978</v>
      </c>
      <c r="J37" s="164">
        <v>-32143158</v>
      </c>
      <c r="K37" s="164">
        <v>90390820</v>
      </c>
      <c r="L37" s="164">
        <v>1170657</v>
      </c>
      <c r="M37" s="164">
        <v>0</v>
      </c>
      <c r="N37" s="164">
        <v>2432846</v>
      </c>
      <c r="O37" s="164">
        <v>3603503</v>
      </c>
      <c r="P37" s="164">
        <v>-18205860</v>
      </c>
      <c r="Q37" s="164">
        <v>-375038</v>
      </c>
      <c r="R37" s="164">
        <v>-7276295</v>
      </c>
      <c r="S37" s="164">
        <v>-23569</v>
      </c>
      <c r="T37" s="164">
        <v>-25880762</v>
      </c>
      <c r="U37" s="164">
        <v>-33284574</v>
      </c>
      <c r="V37" s="164">
        <v>0</v>
      </c>
      <c r="W37" s="164">
        <v>-648230</v>
      </c>
      <c r="X37" s="164">
        <v>-1708959</v>
      </c>
      <c r="Y37" s="164">
        <v>-12037760</v>
      </c>
      <c r="Z37" s="164"/>
      <c r="AA37" s="164">
        <v>-47679523</v>
      </c>
      <c r="AB37" s="164">
        <v>-46830394</v>
      </c>
      <c r="AC37" s="206">
        <f>-'Income Statement - 2.1.7 Income'!K37/(-U37+-V37+-R37+-S37)</f>
        <v>6.1870291267800727E-2</v>
      </c>
    </row>
    <row r="38" spans="1:29" ht="15.75" customHeight="1">
      <c r="A38" s="126" t="s">
        <v>101</v>
      </c>
      <c r="B38" s="163">
        <v>2015</v>
      </c>
      <c r="C38" s="163">
        <v>10761193.710000001</v>
      </c>
      <c r="D38" s="163">
        <v>43729078.009999998</v>
      </c>
      <c r="E38" s="163">
        <v>3000397.01</v>
      </c>
      <c r="F38" s="163">
        <v>463344.04</v>
      </c>
      <c r="G38" s="163">
        <v>3284859.15</v>
      </c>
      <c r="H38" s="163">
        <v>61238871.920000002</v>
      </c>
      <c r="I38" s="163">
        <v>256246792.78</v>
      </c>
      <c r="J38" s="163">
        <v>-147948715.21000001</v>
      </c>
      <c r="K38" s="163">
        <v>108298077.56999999</v>
      </c>
      <c r="L38" s="163">
        <v>4775070.21</v>
      </c>
      <c r="M38" s="163">
        <v>0</v>
      </c>
      <c r="N38" s="163">
        <v>1562583.8</v>
      </c>
      <c r="O38" s="163">
        <v>6337654.0099999998</v>
      </c>
      <c r="P38" s="163">
        <v>-23741409.690000001</v>
      </c>
      <c r="Q38" s="163">
        <v>-42289.37</v>
      </c>
      <c r="R38" s="163">
        <v>-225496.56</v>
      </c>
      <c r="S38" s="163">
        <v>-865635.62</v>
      </c>
      <c r="T38" s="163">
        <v>-24874831.239999998</v>
      </c>
      <c r="U38" s="163">
        <v>-14184769.18</v>
      </c>
      <c r="V38" s="163">
        <v>-47878608</v>
      </c>
      <c r="W38" s="163">
        <v>-4466574.03</v>
      </c>
      <c r="X38" s="163">
        <v>-2243023.58</v>
      </c>
      <c r="Y38" s="163">
        <v>-4447707</v>
      </c>
      <c r="Z38" s="163"/>
      <c r="AA38" s="163">
        <v>-73220681.790000007</v>
      </c>
      <c r="AB38" s="163">
        <v>-77779090.469999999</v>
      </c>
      <c r="AC38" s="204">
        <f>-'Income Statement - 2.1.7 Income'!K38/(-U38+-V38+-R38+-S38)</f>
        <v>5.0640349713897297E-2</v>
      </c>
    </row>
    <row r="39" spans="1:29" ht="15.75" customHeight="1">
      <c r="A39" s="130" t="s">
        <v>101</v>
      </c>
      <c r="B39" s="164">
        <v>2016</v>
      </c>
      <c r="C39" s="164">
        <v>6965817.6699999999</v>
      </c>
      <c r="D39" s="164">
        <v>52338837.969999999</v>
      </c>
      <c r="E39" s="164">
        <v>2758600.79</v>
      </c>
      <c r="F39" s="164">
        <v>760714.82</v>
      </c>
      <c r="G39" s="164">
        <v>724456.58</v>
      </c>
      <c r="H39" s="164">
        <v>63548427.829999998</v>
      </c>
      <c r="I39" s="164">
        <v>263437458.58000001</v>
      </c>
      <c r="J39" s="164">
        <v>-152786423.16</v>
      </c>
      <c r="K39" s="164">
        <v>110651035.42</v>
      </c>
      <c r="L39" s="164">
        <v>5499384.3499999996</v>
      </c>
      <c r="M39" s="164">
        <v>0</v>
      </c>
      <c r="N39" s="164">
        <v>1236605.71</v>
      </c>
      <c r="O39" s="164">
        <v>6735990.0599999996</v>
      </c>
      <c r="P39" s="164">
        <v>-23502102.030000001</v>
      </c>
      <c r="Q39" s="164">
        <v>-771980.23</v>
      </c>
      <c r="R39" s="164">
        <v>-80491.539999999994</v>
      </c>
      <c r="S39" s="164">
        <v>-971606.66</v>
      </c>
      <c r="T39" s="164">
        <v>-25326180.460000001</v>
      </c>
      <c r="U39" s="164">
        <v>-13345886.65</v>
      </c>
      <c r="V39" s="164">
        <v>-47878608</v>
      </c>
      <c r="W39" s="164">
        <v>-7623230.9199999999</v>
      </c>
      <c r="X39" s="164">
        <v>-2219365.16</v>
      </c>
      <c r="Y39" s="164">
        <v>-4777098</v>
      </c>
      <c r="Z39" s="164"/>
      <c r="AA39" s="164">
        <v>-75844188.730000004</v>
      </c>
      <c r="AB39" s="164">
        <v>-79765084.120000005</v>
      </c>
      <c r="AC39" s="206">
        <f>-'Income Statement - 2.1.7 Income'!K39/(-U39+-V39+-R39+-S39)</f>
        <v>5.0282405743396423E-2</v>
      </c>
    </row>
    <row r="40" spans="1:29" ht="15.75" customHeight="1">
      <c r="A40" s="126" t="s">
        <v>101</v>
      </c>
      <c r="B40" s="163">
        <v>2017</v>
      </c>
      <c r="C40" s="163">
        <v>16723341.220000001</v>
      </c>
      <c r="D40" s="163">
        <v>37815876.729999997</v>
      </c>
      <c r="E40" s="163">
        <v>3450123.99</v>
      </c>
      <c r="F40" s="163">
        <v>703695.29</v>
      </c>
      <c r="G40" s="163">
        <v>1670996.83</v>
      </c>
      <c r="H40" s="163">
        <v>60364034.060000002</v>
      </c>
      <c r="I40" s="163">
        <v>272274718.22000003</v>
      </c>
      <c r="J40" s="163">
        <v>-158208227.53999999</v>
      </c>
      <c r="K40" s="163">
        <v>114066490.68000001</v>
      </c>
      <c r="L40" s="163">
        <v>6491957.0599999996</v>
      </c>
      <c r="M40" s="163">
        <v>0</v>
      </c>
      <c r="N40" s="163">
        <v>30602.57</v>
      </c>
      <c r="O40" s="163">
        <v>6522559.6299999999</v>
      </c>
      <c r="P40" s="163">
        <v>-24983260.449999999</v>
      </c>
      <c r="Q40" s="163">
        <v>-767843.08</v>
      </c>
      <c r="R40" s="163">
        <v>-92558.91</v>
      </c>
      <c r="S40" s="163">
        <v>-1015237.31</v>
      </c>
      <c r="T40" s="163">
        <v>-26858899.75</v>
      </c>
      <c r="U40" s="163">
        <v>-12469501.810000001</v>
      </c>
      <c r="V40" s="163">
        <v>-47878608</v>
      </c>
      <c r="W40" s="163">
        <v>-4390406.29</v>
      </c>
      <c r="X40" s="163">
        <v>-1919825.11</v>
      </c>
      <c r="Y40" s="163">
        <v>-5156791</v>
      </c>
      <c r="Z40" s="163">
        <v>-428865.34</v>
      </c>
      <c r="AA40" s="163">
        <v>-72243997.549999997</v>
      </c>
      <c r="AB40" s="163">
        <v>-81850187.069999903</v>
      </c>
      <c r="AC40" s="204">
        <f>-'Income Statement - 2.1.7 Income'!K40/(-U40+-V40+-R40+-S40)</f>
        <v>5.0911307832198591E-2</v>
      </c>
    </row>
    <row r="41" spans="1:29" ht="15.75" customHeight="1">
      <c r="A41" s="130" t="s">
        <v>101</v>
      </c>
      <c r="B41" s="164">
        <v>2018</v>
      </c>
      <c r="C41" s="164">
        <v>17802210.670000002</v>
      </c>
      <c r="D41" s="164">
        <v>37388843.890000001</v>
      </c>
      <c r="E41" s="164">
        <v>4566350.9800000004</v>
      </c>
      <c r="F41" s="164">
        <v>593871.23</v>
      </c>
      <c r="G41" s="164">
        <v>377123.2</v>
      </c>
      <c r="H41" s="164">
        <v>60728399.969999999</v>
      </c>
      <c r="I41" s="164">
        <v>281298744.67000002</v>
      </c>
      <c r="J41" s="164">
        <v>-163276455.91</v>
      </c>
      <c r="K41" s="164">
        <v>118022288.76000001</v>
      </c>
      <c r="L41" s="164">
        <v>7829347.5300000003</v>
      </c>
      <c r="M41" s="164">
        <v>0</v>
      </c>
      <c r="N41" s="164">
        <v>28468.74</v>
      </c>
      <c r="O41" s="164">
        <v>7857816.2699999996</v>
      </c>
      <c r="P41" s="164">
        <v>-21845236.370000001</v>
      </c>
      <c r="Q41" s="164">
        <v>-625533.46</v>
      </c>
      <c r="R41" s="164">
        <v>-59232.2</v>
      </c>
      <c r="S41" s="164">
        <v>-1527282.77</v>
      </c>
      <c r="T41" s="164">
        <v>-24057284.800000001</v>
      </c>
      <c r="U41" s="164">
        <v>-18196243.440000001</v>
      </c>
      <c r="V41" s="164">
        <v>-47878608</v>
      </c>
      <c r="W41" s="164">
        <v>-2994968.45</v>
      </c>
      <c r="X41" s="164">
        <v>-2255162.13</v>
      </c>
      <c r="Y41" s="164">
        <v>-4870343</v>
      </c>
      <c r="Z41" s="164">
        <v>-1931886</v>
      </c>
      <c r="AA41" s="164">
        <v>-78127211.019999996</v>
      </c>
      <c r="AB41" s="164">
        <v>-84424009.180000007</v>
      </c>
      <c r="AC41" s="206">
        <f>-'Income Statement - 2.1.7 Income'!K41/(-U41+-V41+-R41+-S41)</f>
        <v>4.5547701347404698E-2</v>
      </c>
    </row>
    <row r="42" spans="1:29" ht="15.75" customHeight="1">
      <c r="A42" s="126" t="s">
        <v>101</v>
      </c>
      <c r="B42" s="163">
        <v>2019</v>
      </c>
      <c r="C42" s="163">
        <v>8843672.1300000008</v>
      </c>
      <c r="D42" s="163">
        <v>39879690.25</v>
      </c>
      <c r="E42" s="163">
        <v>5316430.28</v>
      </c>
      <c r="F42" s="163">
        <v>177412.05</v>
      </c>
      <c r="G42" s="163">
        <v>457472.32</v>
      </c>
      <c r="H42" s="163">
        <v>54674677.030000001</v>
      </c>
      <c r="I42" s="163">
        <v>293454320.14999998</v>
      </c>
      <c r="J42" s="163">
        <v>-169291525.53999999</v>
      </c>
      <c r="K42" s="163">
        <v>124162794.61</v>
      </c>
      <c r="L42" s="163">
        <v>11172971.539999999</v>
      </c>
      <c r="M42" s="163">
        <v>0</v>
      </c>
      <c r="N42" s="163">
        <v>33030.49</v>
      </c>
      <c r="O42" s="163">
        <v>11206002.029999999</v>
      </c>
      <c r="P42" s="163">
        <v>-24355894</v>
      </c>
      <c r="Q42" s="163">
        <v>-513723.04</v>
      </c>
      <c r="R42" s="163">
        <v>-124524.54</v>
      </c>
      <c r="S42" s="163">
        <v>-1441038.21</v>
      </c>
      <c r="T42" s="163">
        <v>-26435179.789999999</v>
      </c>
      <c r="U42" s="163">
        <v>-16868843.350000001</v>
      </c>
      <c r="V42" s="163">
        <v>-47878608</v>
      </c>
      <c r="W42" s="163">
        <v>-2994900.23</v>
      </c>
      <c r="X42" s="163">
        <v>-398495.51</v>
      </c>
      <c r="Y42" s="163">
        <v>-4489718</v>
      </c>
      <c r="Z42" s="163">
        <v>-3048000.34</v>
      </c>
      <c r="AA42" s="163">
        <v>-75678565.430000007</v>
      </c>
      <c r="AB42" s="163">
        <v>-87929728.450000003</v>
      </c>
      <c r="AC42" s="204">
        <f>-'Income Statement - 2.1.7 Income'!K42/(-U42+-V42+-R42+-S42)</f>
        <v>4.9144477056729051E-2</v>
      </c>
    </row>
    <row r="43" spans="1:29" ht="15.75" customHeight="1">
      <c r="A43" s="130" t="s">
        <v>101</v>
      </c>
      <c r="B43" s="164">
        <v>2020</v>
      </c>
      <c r="C43" s="164">
        <v>6894473.9400000004</v>
      </c>
      <c r="D43" s="164">
        <v>37581191.079999998</v>
      </c>
      <c r="E43" s="164">
        <v>4494018.79</v>
      </c>
      <c r="F43" s="164">
        <v>665765.30000000005</v>
      </c>
      <c r="G43" s="164">
        <v>880136.5</v>
      </c>
      <c r="H43" s="164">
        <v>50515585.609999999</v>
      </c>
      <c r="I43" s="164">
        <v>303248252.79000002</v>
      </c>
      <c r="J43" s="164">
        <v>-175767374.94999999</v>
      </c>
      <c r="K43" s="164">
        <v>127480877.84</v>
      </c>
      <c r="L43" s="164">
        <v>11186499.01</v>
      </c>
      <c r="M43" s="164">
        <v>0</v>
      </c>
      <c r="N43" s="164">
        <v>35482.51</v>
      </c>
      <c r="O43" s="164">
        <v>11221981.52</v>
      </c>
      <c r="P43" s="164">
        <v>-24756052.600000001</v>
      </c>
      <c r="Q43" s="164">
        <v>-289338.25</v>
      </c>
      <c r="R43" s="164">
        <v>-37901.120000000003</v>
      </c>
      <c r="S43" s="164">
        <v>-1383864.28</v>
      </c>
      <c r="T43" s="164">
        <v>-26467156.25</v>
      </c>
      <c r="U43" s="164">
        <v>-15484979.07</v>
      </c>
      <c r="V43" s="164">
        <v>-47878608</v>
      </c>
      <c r="W43" s="164">
        <v>-1938764.82</v>
      </c>
      <c r="X43" s="164">
        <v>-226435.57</v>
      </c>
      <c r="Y43" s="164">
        <v>-4896430</v>
      </c>
      <c r="Z43" s="164">
        <v>-3624265.34</v>
      </c>
      <c r="AA43" s="164">
        <v>-74049482.799999997</v>
      </c>
      <c r="AB43" s="164">
        <v>-88701805.920000002</v>
      </c>
      <c r="AC43" s="206">
        <f>-'Income Statement - 2.1.7 Income'!K43/(-U43+-V43+-R43+-S43)</f>
        <v>4.9241492843266461E-2</v>
      </c>
    </row>
    <row r="44" spans="1:29" ht="15.75" customHeight="1">
      <c r="A44" s="126" t="s">
        <v>101</v>
      </c>
      <c r="B44" s="163">
        <v>2021</v>
      </c>
      <c r="C44" s="163">
        <v>5256650.09</v>
      </c>
      <c r="D44" s="163">
        <v>38531825.439999998</v>
      </c>
      <c r="E44" s="163">
        <v>4076289.92</v>
      </c>
      <c r="F44" s="163">
        <v>435140.73</v>
      </c>
      <c r="G44" s="163">
        <v>935870.87</v>
      </c>
      <c r="H44" s="163">
        <v>49235777.049999997</v>
      </c>
      <c r="I44" s="163">
        <v>317261723.32999998</v>
      </c>
      <c r="J44" s="163">
        <v>-183114159.90000001</v>
      </c>
      <c r="K44" s="163">
        <v>134147563.43000001</v>
      </c>
      <c r="L44" s="163">
        <v>8007715.9900000002</v>
      </c>
      <c r="M44" s="163">
        <v>0</v>
      </c>
      <c r="N44" s="163">
        <v>22197</v>
      </c>
      <c r="O44" s="163">
        <v>8029912.9900000002</v>
      </c>
      <c r="P44" s="163">
        <v>-22181027.030000001</v>
      </c>
      <c r="Q44" s="163">
        <v>-294706.90999999997</v>
      </c>
      <c r="R44" s="163">
        <v>-70311.009999999995</v>
      </c>
      <c r="S44" s="163">
        <v>-1897416.05</v>
      </c>
      <c r="T44" s="163">
        <v>-24443461</v>
      </c>
      <c r="U44" s="163">
        <v>-18253937.219999999</v>
      </c>
      <c r="V44" s="163">
        <v>-47878608</v>
      </c>
      <c r="W44" s="163">
        <v>-832266.11</v>
      </c>
      <c r="X44" s="163">
        <v>-29170.8900000006</v>
      </c>
      <c r="Y44" s="163">
        <v>-4642193</v>
      </c>
      <c r="Z44" s="163">
        <v>-4617261.34</v>
      </c>
      <c r="AA44" s="163">
        <v>-76253436.560000002</v>
      </c>
      <c r="AB44" s="163">
        <v>-90716355.909999996</v>
      </c>
      <c r="AC44" s="204">
        <f>-'Income Statement - 2.1.7 Income'!K44/(-U44+-V44+-R44+-S44)</f>
        <v>3.6952832136312279E-2</v>
      </c>
    </row>
    <row r="45" spans="1:29" ht="15.75" customHeight="1">
      <c r="A45" s="130" t="s">
        <v>101</v>
      </c>
      <c r="B45" s="164">
        <v>2022</v>
      </c>
      <c r="C45" s="164">
        <v>6601820.96</v>
      </c>
      <c r="D45" s="164">
        <v>39889419.630000003</v>
      </c>
      <c r="E45" s="164">
        <v>5099358.4000000004</v>
      </c>
      <c r="F45" s="164">
        <v>1126443.6000000001</v>
      </c>
      <c r="G45" s="164">
        <v>654440.6</v>
      </c>
      <c r="H45" s="164">
        <v>53371483.189999998</v>
      </c>
      <c r="I45" s="164">
        <v>328522280.16000003</v>
      </c>
      <c r="J45" s="164">
        <v>-189794425.30000001</v>
      </c>
      <c r="K45" s="164">
        <v>138727854.86000001</v>
      </c>
      <c r="L45" s="164">
        <v>12703601.35</v>
      </c>
      <c r="M45" s="164">
        <v>0</v>
      </c>
      <c r="N45" s="164">
        <v>21291.1</v>
      </c>
      <c r="O45" s="164">
        <v>12724892.449999999</v>
      </c>
      <c r="P45" s="164">
        <v>-30357606.489999998</v>
      </c>
      <c r="Q45" s="164">
        <v>-158199.94</v>
      </c>
      <c r="R45" s="164">
        <v>-110924.34</v>
      </c>
      <c r="S45" s="164">
        <v>-1970189.11</v>
      </c>
      <c r="T45" s="164">
        <v>-32596919.879999999</v>
      </c>
      <c r="U45" s="164">
        <v>-16283748.1</v>
      </c>
      <c r="V45" s="164">
        <v>-47878608</v>
      </c>
      <c r="W45" s="164">
        <v>-5006031.76</v>
      </c>
      <c r="X45" s="164">
        <v>845977.63</v>
      </c>
      <c r="Y45" s="164">
        <v>-3414867.48</v>
      </c>
      <c r="Z45" s="164">
        <v>-6187782.3399999999</v>
      </c>
      <c r="AA45" s="164">
        <v>-77925060.049999997</v>
      </c>
      <c r="AB45" s="164">
        <v>-94302250.569999993</v>
      </c>
      <c r="AC45" s="206">
        <f>-'Income Statement - 2.1.7 Income'!K45/(-U45+-V45+-R45+-S45)</f>
        <v>3.3702063541748775E-2</v>
      </c>
    </row>
    <row r="46" spans="1:29" ht="15.75" customHeight="1">
      <c r="A46" s="126" t="s">
        <v>101</v>
      </c>
      <c r="B46" s="163">
        <v>2023</v>
      </c>
      <c r="C46" s="163">
        <v>7897029.1799999997</v>
      </c>
      <c r="D46" s="163">
        <v>44556225.747000001</v>
      </c>
      <c r="E46" s="163">
        <v>5485682.0899999999</v>
      </c>
      <c r="F46" s="163">
        <v>2794668.88</v>
      </c>
      <c r="G46" s="163">
        <v>1674059.92</v>
      </c>
      <c r="H46" s="163">
        <v>62407665.817000002</v>
      </c>
      <c r="I46" s="163">
        <v>341197185.81999999</v>
      </c>
      <c r="J46" s="163">
        <v>-197420736.38</v>
      </c>
      <c r="K46" s="163">
        <v>143776449.44</v>
      </c>
      <c r="L46" s="163">
        <v>10624558.49</v>
      </c>
      <c r="M46" s="163">
        <v>0</v>
      </c>
      <c r="N46" s="163">
        <v>18348.78</v>
      </c>
      <c r="O46" s="163">
        <v>10642907.27</v>
      </c>
      <c r="P46" s="163">
        <v>-40047448.619999997</v>
      </c>
      <c r="Q46" s="163">
        <v>-805960.6</v>
      </c>
      <c r="R46" s="163">
        <v>-47627.66</v>
      </c>
      <c r="S46" s="163">
        <v>-2045627.02</v>
      </c>
      <c r="T46" s="163">
        <v>-42946663.899999999</v>
      </c>
      <c r="U46" s="163">
        <v>-14238121.08</v>
      </c>
      <c r="V46" s="163">
        <v>-47878608</v>
      </c>
      <c r="W46" s="163">
        <v>-487723.02</v>
      </c>
      <c r="X46" s="163">
        <v>-4928064.12</v>
      </c>
      <c r="Y46" s="163">
        <v>-3591397.76</v>
      </c>
      <c r="Z46" s="163">
        <v>-7789242.3399999999</v>
      </c>
      <c r="AA46" s="163">
        <v>-78913156.319999993</v>
      </c>
      <c r="AB46" s="163">
        <v>-94967202.308200002</v>
      </c>
      <c r="AC46" s="204">
        <f>-'Income Statement - 2.1.7 Income'!K46/(-U46+-V46+-R46+-S46)</f>
        <v>3.747203860062151E-2</v>
      </c>
    </row>
    <row r="47" spans="1:29" ht="15.75" customHeight="1">
      <c r="A47" s="130" t="s">
        <v>102</v>
      </c>
      <c r="B47" s="164">
        <v>2015</v>
      </c>
      <c r="C47" s="164">
        <v>2760922.7</v>
      </c>
      <c r="D47" s="164">
        <v>10713074.460000001</v>
      </c>
      <c r="E47" s="164">
        <v>54955.76</v>
      </c>
      <c r="F47" s="164">
        <v>0</v>
      </c>
      <c r="G47" s="164">
        <v>1031247.77</v>
      </c>
      <c r="H47" s="164">
        <v>14560200.689999999</v>
      </c>
      <c r="I47" s="164">
        <v>145924657.96000001</v>
      </c>
      <c r="J47" s="164">
        <v>-58572804.329999998</v>
      </c>
      <c r="K47" s="164">
        <v>87351853.629999995</v>
      </c>
      <c r="L47" s="164">
        <v>4583152.18</v>
      </c>
      <c r="M47" s="164">
        <v>529000</v>
      </c>
      <c r="N47" s="164">
        <v>4725423.99</v>
      </c>
      <c r="O47" s="164">
        <v>9837576.1699999999</v>
      </c>
      <c r="P47" s="164">
        <v>-10109490.76</v>
      </c>
      <c r="Q47" s="164">
        <v>-59705.85</v>
      </c>
      <c r="R47" s="164">
        <v>-31785121.98</v>
      </c>
      <c r="S47" s="164">
        <v>0</v>
      </c>
      <c r="T47" s="164">
        <v>-41954318.590000004</v>
      </c>
      <c r="U47" s="164">
        <v>-16050000</v>
      </c>
      <c r="V47" s="164">
        <v>-20000000</v>
      </c>
      <c r="W47" s="164">
        <v>-3585706.33</v>
      </c>
      <c r="X47" s="164">
        <v>0</v>
      </c>
      <c r="Y47" s="164">
        <v>-7402200.0599999996</v>
      </c>
      <c r="Z47" s="164">
        <v>-1775934.09</v>
      </c>
      <c r="AA47" s="164">
        <v>-48813840.479999997</v>
      </c>
      <c r="AB47" s="164">
        <v>-20981471.420000002</v>
      </c>
      <c r="AC47" s="206">
        <f>-'Income Statement - 2.1.7 Income'!K47/(-U47+-V47+-R47+-S47)</f>
        <v>3.8895791781400721E-2</v>
      </c>
    </row>
    <row r="48" spans="1:29" ht="15.75" customHeight="1">
      <c r="A48" s="126" t="s">
        <v>102</v>
      </c>
      <c r="B48" s="163">
        <v>2016</v>
      </c>
      <c r="C48" s="163">
        <v>1911616.31</v>
      </c>
      <c r="D48" s="163">
        <v>10584250.32</v>
      </c>
      <c r="E48" s="163">
        <v>42173.58</v>
      </c>
      <c r="F48" s="163">
        <v>0</v>
      </c>
      <c r="G48" s="163">
        <v>426441.7</v>
      </c>
      <c r="H48" s="163">
        <v>12964481.91</v>
      </c>
      <c r="I48" s="163">
        <v>150815291.59</v>
      </c>
      <c r="J48" s="163">
        <v>-58974645.009999998</v>
      </c>
      <c r="K48" s="163">
        <v>91840646.579999998</v>
      </c>
      <c r="L48" s="163">
        <v>3486564.05</v>
      </c>
      <c r="M48" s="163">
        <v>0</v>
      </c>
      <c r="N48" s="163">
        <v>4752350.57</v>
      </c>
      <c r="O48" s="163">
        <v>8238914.6200000001</v>
      </c>
      <c r="P48" s="163">
        <v>-9691387.4600000009</v>
      </c>
      <c r="Q48" s="163">
        <v>-211329.85</v>
      </c>
      <c r="R48" s="163">
        <v>-25966167.640000001</v>
      </c>
      <c r="S48" s="163">
        <v>-4000000</v>
      </c>
      <c r="T48" s="163">
        <v>-39868884.950000003</v>
      </c>
      <c r="U48" s="163">
        <v>-16050000</v>
      </c>
      <c r="V48" s="163">
        <v>-20000000</v>
      </c>
      <c r="W48" s="163">
        <v>-2655430.2400000002</v>
      </c>
      <c r="X48" s="163">
        <v>0</v>
      </c>
      <c r="Y48" s="163">
        <v>-7528499.3499999996</v>
      </c>
      <c r="Z48" s="163">
        <v>-2489555.09</v>
      </c>
      <c r="AA48" s="163">
        <v>-48723484.68</v>
      </c>
      <c r="AB48" s="163">
        <v>-24451673.48</v>
      </c>
      <c r="AC48" s="204">
        <f>-'Income Statement - 2.1.7 Income'!K48/(-U48+-V48+-R48+-S48)</f>
        <v>3.7606215397692239E-2</v>
      </c>
    </row>
    <row r="49" spans="1:29" ht="15.75" customHeight="1">
      <c r="A49" s="130" t="s">
        <v>102</v>
      </c>
      <c r="B49" s="164">
        <v>2017</v>
      </c>
      <c r="C49" s="164">
        <v>4916816.22</v>
      </c>
      <c r="D49" s="164">
        <v>9816463.7899999991</v>
      </c>
      <c r="E49" s="164">
        <v>98123.7</v>
      </c>
      <c r="F49" s="164">
        <v>0</v>
      </c>
      <c r="G49" s="164">
        <v>595939.53</v>
      </c>
      <c r="H49" s="164">
        <v>15427343.24</v>
      </c>
      <c r="I49" s="164">
        <v>159468425.44</v>
      </c>
      <c r="J49" s="164">
        <v>-63465389.640000001</v>
      </c>
      <c r="K49" s="164">
        <v>96003035.799999997</v>
      </c>
      <c r="L49" s="164">
        <v>2129007.42</v>
      </c>
      <c r="M49" s="164">
        <v>0</v>
      </c>
      <c r="N49" s="164">
        <v>5901763.0599999996</v>
      </c>
      <c r="O49" s="164">
        <v>8030770.4800000004</v>
      </c>
      <c r="P49" s="164">
        <v>-11153027.359999999</v>
      </c>
      <c r="Q49" s="164">
        <v>-188170.58</v>
      </c>
      <c r="R49" s="164">
        <v>-27591167.920000002</v>
      </c>
      <c r="S49" s="164">
        <v>-4000000</v>
      </c>
      <c r="T49" s="164">
        <v>-42932365.859999999</v>
      </c>
      <c r="U49" s="164">
        <v>-16050000</v>
      </c>
      <c r="V49" s="164">
        <v>-26500000</v>
      </c>
      <c r="W49" s="164">
        <v>-1630142.69</v>
      </c>
      <c r="X49" s="164">
        <v>0</v>
      </c>
      <c r="Y49" s="164">
        <v>-7657099.3399999999</v>
      </c>
      <c r="Z49" s="164">
        <v>-2614595.09</v>
      </c>
      <c r="AA49" s="164">
        <v>-54451837.119999997</v>
      </c>
      <c r="AB49" s="164">
        <v>-22076946.539999999</v>
      </c>
      <c r="AC49" s="206">
        <f>-'Income Statement - 2.1.7 Income'!K49/(-U49+-V49+-R49+-S49)</f>
        <v>3.5772910845723836E-2</v>
      </c>
    </row>
    <row r="50" spans="1:29" ht="15.75" customHeight="1">
      <c r="A50" s="126" t="s">
        <v>102</v>
      </c>
      <c r="B50" s="163">
        <v>2018</v>
      </c>
      <c r="C50" s="163">
        <v>5070422.95</v>
      </c>
      <c r="D50" s="163">
        <v>9142586.1400000006</v>
      </c>
      <c r="E50" s="163">
        <v>69818.350000000006</v>
      </c>
      <c r="F50" s="163">
        <v>0</v>
      </c>
      <c r="G50" s="163">
        <v>618963.64</v>
      </c>
      <c r="H50" s="163">
        <v>14901791.08</v>
      </c>
      <c r="I50" s="163">
        <v>174972486.46000001</v>
      </c>
      <c r="J50" s="163">
        <v>-68322329.359999999</v>
      </c>
      <c r="K50" s="163">
        <v>106650157.09999999</v>
      </c>
      <c r="L50" s="163">
        <v>1351753.03</v>
      </c>
      <c r="M50" s="163">
        <v>0</v>
      </c>
      <c r="N50" s="163">
        <v>4786292.07</v>
      </c>
      <c r="O50" s="163">
        <v>6138045.0999999996</v>
      </c>
      <c r="P50" s="163">
        <v>-10306311.699999999</v>
      </c>
      <c r="Q50" s="163">
        <v>-142842.10999999999</v>
      </c>
      <c r="R50" s="163">
        <v>-23079475.66</v>
      </c>
      <c r="S50" s="163">
        <v>0</v>
      </c>
      <c r="T50" s="163">
        <v>-33528629.469999999</v>
      </c>
      <c r="U50" s="163">
        <v>-61050000</v>
      </c>
      <c r="V50" s="163">
        <v>0</v>
      </c>
      <c r="W50" s="163">
        <v>-2796280.11</v>
      </c>
      <c r="X50" s="163">
        <v>-1157664.1299999999</v>
      </c>
      <c r="Y50" s="163">
        <v>-6217000.3499999996</v>
      </c>
      <c r="Z50" s="163">
        <v>-2758936.09</v>
      </c>
      <c r="AA50" s="163">
        <v>-73979880.680000007</v>
      </c>
      <c r="AB50" s="163">
        <v>-20181483.129999999</v>
      </c>
      <c r="AC50" s="204">
        <f>-'Income Statement - 2.1.7 Income'!K50/(-U50+-V50+-R50+-S50)</f>
        <v>3.3950011783539506E-2</v>
      </c>
    </row>
    <row r="51" spans="1:29" ht="15.75" customHeight="1">
      <c r="A51" s="130" t="s">
        <v>102</v>
      </c>
      <c r="B51" s="164">
        <v>2019</v>
      </c>
      <c r="C51" s="164">
        <v>0</v>
      </c>
      <c r="D51" s="164">
        <v>9937175.6799999997</v>
      </c>
      <c r="E51" s="164">
        <v>123434.84</v>
      </c>
      <c r="F51" s="164">
        <v>0</v>
      </c>
      <c r="G51" s="164">
        <v>565684.92000000004</v>
      </c>
      <c r="H51" s="164">
        <v>10626295.439999999</v>
      </c>
      <c r="I51" s="164">
        <v>188028508.47</v>
      </c>
      <c r="J51" s="164">
        <v>-71908880.980000004</v>
      </c>
      <c r="K51" s="164">
        <v>116119627.48999999</v>
      </c>
      <c r="L51" s="164">
        <v>1506037.17</v>
      </c>
      <c r="M51" s="164">
        <v>0</v>
      </c>
      <c r="N51" s="164">
        <v>6990070.2400000002</v>
      </c>
      <c r="O51" s="164">
        <v>8496107.4100000001</v>
      </c>
      <c r="P51" s="164">
        <v>-9635563.4700000007</v>
      </c>
      <c r="Q51" s="164">
        <v>-47922.06</v>
      </c>
      <c r="R51" s="164">
        <v>-28068307.18</v>
      </c>
      <c r="S51" s="164">
        <v>-222108.2</v>
      </c>
      <c r="T51" s="164">
        <v>-37973900.909999996</v>
      </c>
      <c r="U51" s="164">
        <v>-61050000</v>
      </c>
      <c r="V51" s="164">
        <v>0</v>
      </c>
      <c r="W51" s="164">
        <v>-5280598.54</v>
      </c>
      <c r="X51" s="164">
        <v>-474462.05</v>
      </c>
      <c r="Y51" s="164">
        <v>-6278200.4800000004</v>
      </c>
      <c r="Z51" s="164">
        <v>-3186763.09</v>
      </c>
      <c r="AA51" s="164">
        <v>-76270024.159999996</v>
      </c>
      <c r="AB51" s="164">
        <v>-20998105.27</v>
      </c>
      <c r="AC51" s="206">
        <f>-'Income Statement - 2.1.7 Income'!K51/(-U51+-V51+-R51+-S51)</f>
        <v>3.1341839279458245E-2</v>
      </c>
    </row>
    <row r="52" spans="1:29" ht="15.75" customHeight="1">
      <c r="A52" s="126" t="s">
        <v>102</v>
      </c>
      <c r="B52" s="163">
        <v>2020</v>
      </c>
      <c r="C52" s="163">
        <v>4820572.28</v>
      </c>
      <c r="D52" s="163">
        <v>11241871.08</v>
      </c>
      <c r="E52" s="163">
        <v>158104.9</v>
      </c>
      <c r="F52" s="163">
        <v>0</v>
      </c>
      <c r="G52" s="163">
        <v>886584.58</v>
      </c>
      <c r="H52" s="163">
        <v>17107132.84</v>
      </c>
      <c r="I52" s="163">
        <v>201898644.94999999</v>
      </c>
      <c r="J52" s="163">
        <v>-76859185.819999993</v>
      </c>
      <c r="K52" s="163">
        <v>125039459.13</v>
      </c>
      <c r="L52" s="163">
        <v>843896.77</v>
      </c>
      <c r="M52" s="163">
        <v>0</v>
      </c>
      <c r="N52" s="163">
        <v>7873718.8600000003</v>
      </c>
      <c r="O52" s="163">
        <v>8717615.6300000008</v>
      </c>
      <c r="P52" s="163">
        <v>-12588511.539999999</v>
      </c>
      <c r="Q52" s="163">
        <v>-45870.22</v>
      </c>
      <c r="R52" s="163">
        <v>-37330516.770000003</v>
      </c>
      <c r="S52" s="163">
        <v>0</v>
      </c>
      <c r="T52" s="163">
        <v>-49964898.530000001</v>
      </c>
      <c r="U52" s="163">
        <v>-61050000</v>
      </c>
      <c r="V52" s="163">
        <v>0</v>
      </c>
      <c r="W52" s="163">
        <v>-6484467.5899999999</v>
      </c>
      <c r="X52" s="163">
        <v>-465598.45</v>
      </c>
      <c r="Y52" s="163">
        <v>-7395100.5700000003</v>
      </c>
      <c r="Z52" s="163">
        <v>-3719367.09</v>
      </c>
      <c r="AA52" s="163">
        <v>-79114533.700000003</v>
      </c>
      <c r="AB52" s="163">
        <v>-21784775.370000001</v>
      </c>
      <c r="AC52" s="204">
        <f>-'Income Statement - 2.1.7 Income'!K52/(-U52+-V52+-R52+-S52)</f>
        <v>2.9164199825334983E-2</v>
      </c>
    </row>
    <row r="53" spans="1:29" ht="15.75" customHeight="1">
      <c r="A53" s="130" t="s">
        <v>102</v>
      </c>
      <c r="B53" s="164">
        <v>2021</v>
      </c>
      <c r="C53" s="164">
        <v>660091.36</v>
      </c>
      <c r="D53" s="164">
        <v>11133816.75</v>
      </c>
      <c r="E53" s="164">
        <v>200217.04</v>
      </c>
      <c r="F53" s="164">
        <v>0</v>
      </c>
      <c r="G53" s="164">
        <v>680046.64</v>
      </c>
      <c r="H53" s="164">
        <v>12674171.789999999</v>
      </c>
      <c r="I53" s="164">
        <v>218882370.19</v>
      </c>
      <c r="J53" s="164">
        <v>-82459445.069999993</v>
      </c>
      <c r="K53" s="164">
        <v>136422925.12</v>
      </c>
      <c r="L53" s="164">
        <v>1281246.18</v>
      </c>
      <c r="M53" s="164">
        <v>0</v>
      </c>
      <c r="N53" s="164">
        <v>7956151.0199999996</v>
      </c>
      <c r="O53" s="164">
        <v>9237397.1999999993</v>
      </c>
      <c r="P53" s="164">
        <v>-12168902.619999999</v>
      </c>
      <c r="Q53" s="164">
        <v>-43885.48</v>
      </c>
      <c r="R53" s="164">
        <v>-36976981.060000002</v>
      </c>
      <c r="S53" s="164">
        <v>-4000000</v>
      </c>
      <c r="T53" s="164">
        <v>-53189769.159999996</v>
      </c>
      <c r="U53" s="164">
        <v>-61050000</v>
      </c>
      <c r="V53" s="164">
        <v>0</v>
      </c>
      <c r="W53" s="164">
        <v>-7539153.0800000001</v>
      </c>
      <c r="X53" s="164">
        <v>-532883.66</v>
      </c>
      <c r="Y53" s="164">
        <v>-7660900.5700000003</v>
      </c>
      <c r="Z53" s="164">
        <v>-4221401.09</v>
      </c>
      <c r="AA53" s="164">
        <v>-81004338.400000006</v>
      </c>
      <c r="AB53" s="164">
        <v>-24140386.550000001</v>
      </c>
      <c r="AC53" s="206">
        <f>-'Income Statement - 2.1.7 Income'!K53/(-U53+-V53+-R53+-S53)</f>
        <v>2.7844226502491007E-2</v>
      </c>
    </row>
    <row r="54" spans="1:29" ht="15.75" customHeight="1">
      <c r="A54" s="126" t="s">
        <v>102</v>
      </c>
      <c r="B54" s="163">
        <v>2022</v>
      </c>
      <c r="C54" s="163">
        <v>2099511.02</v>
      </c>
      <c r="D54" s="163">
        <v>11457920.1</v>
      </c>
      <c r="E54" s="163">
        <v>437110.9</v>
      </c>
      <c r="F54" s="163">
        <v>0</v>
      </c>
      <c r="G54" s="163">
        <v>1213205.8</v>
      </c>
      <c r="H54" s="163">
        <v>15207747.82</v>
      </c>
      <c r="I54" s="163">
        <v>229054778.19999999</v>
      </c>
      <c r="J54" s="163">
        <v>-85007872.620000005</v>
      </c>
      <c r="K54" s="163">
        <v>144046905.58000001</v>
      </c>
      <c r="L54" s="163">
        <v>6105098.5199999996</v>
      </c>
      <c r="M54" s="163">
        <v>0</v>
      </c>
      <c r="N54" s="163">
        <v>2610394.29</v>
      </c>
      <c r="O54" s="163">
        <v>8715492.8100000005</v>
      </c>
      <c r="P54" s="163">
        <v>-13498424.92</v>
      </c>
      <c r="Q54" s="163">
        <v>-83671.28</v>
      </c>
      <c r="R54" s="163">
        <v>-44145147.189999998</v>
      </c>
      <c r="S54" s="163">
        <v>-8000000</v>
      </c>
      <c r="T54" s="163">
        <v>-65727243.390000001</v>
      </c>
      <c r="U54" s="163">
        <v>-61050000</v>
      </c>
      <c r="V54" s="163">
        <v>0</v>
      </c>
      <c r="W54" s="163">
        <v>-2596692.88</v>
      </c>
      <c r="X54" s="163">
        <v>-519332.64</v>
      </c>
      <c r="Y54" s="163">
        <v>-6420600</v>
      </c>
      <c r="Z54" s="163">
        <v>-4622025.09</v>
      </c>
      <c r="AA54" s="163">
        <v>-75208650.609999999</v>
      </c>
      <c r="AB54" s="163">
        <v>-27034252.210000001</v>
      </c>
      <c r="AC54" s="204">
        <f>-'Income Statement - 2.1.7 Income'!K54/(-U54+-V54+-R54+-S54)</f>
        <v>2.9330261786110409E-2</v>
      </c>
    </row>
    <row r="55" spans="1:29" ht="15.75" customHeight="1">
      <c r="A55" s="130" t="s">
        <v>102</v>
      </c>
      <c r="B55" s="164">
        <v>2023</v>
      </c>
      <c r="C55" s="164">
        <v>1044512.28</v>
      </c>
      <c r="D55" s="164">
        <v>12343957.880000001</v>
      </c>
      <c r="E55" s="164">
        <v>256218.39</v>
      </c>
      <c r="F55" s="164">
        <v>0</v>
      </c>
      <c r="G55" s="164">
        <v>671261.51</v>
      </c>
      <c r="H55" s="164">
        <v>14315950.060000001</v>
      </c>
      <c r="I55" s="164">
        <v>245413708.30000001</v>
      </c>
      <c r="J55" s="164">
        <v>-90889766.349999994</v>
      </c>
      <c r="K55" s="164">
        <v>154523941.94999999</v>
      </c>
      <c r="L55" s="164">
        <v>1576959.56</v>
      </c>
      <c r="M55" s="164">
        <v>0</v>
      </c>
      <c r="N55" s="164">
        <v>5058888.3099999996</v>
      </c>
      <c r="O55" s="164">
        <v>6635847.8700000001</v>
      </c>
      <c r="P55" s="164">
        <v>-9818769.3699999992</v>
      </c>
      <c r="Q55" s="164">
        <v>-140960.22</v>
      </c>
      <c r="R55" s="164">
        <v>-50148096.530000001</v>
      </c>
      <c r="S55" s="164">
        <v>-8000000</v>
      </c>
      <c r="T55" s="164">
        <v>-68107826.120000005</v>
      </c>
      <c r="U55" s="164">
        <v>-61050000</v>
      </c>
      <c r="V55" s="164">
        <v>0</v>
      </c>
      <c r="W55" s="164">
        <v>-4292125.8099999996</v>
      </c>
      <c r="X55" s="164">
        <v>-353023.25</v>
      </c>
      <c r="Y55" s="164">
        <v>-7141700</v>
      </c>
      <c r="Z55" s="164">
        <v>-5202559.09</v>
      </c>
      <c r="AA55" s="164">
        <v>-78039408.150000006</v>
      </c>
      <c r="AB55" s="164">
        <v>-29328505.609999999</v>
      </c>
      <c r="AC55" s="206">
        <f>-'Income Statement - 2.1.7 Income'!K55/(-U55+-V55+-R55+-S55)</f>
        <v>3.8648717673444882E-2</v>
      </c>
    </row>
    <row r="56" spans="1:29" ht="15.75" customHeight="1">
      <c r="A56" s="126" t="s">
        <v>103</v>
      </c>
      <c r="B56" s="163">
        <v>2015</v>
      </c>
      <c r="C56" s="163">
        <v>2116931.4300000002</v>
      </c>
      <c r="D56" s="163">
        <v>4363248.42</v>
      </c>
      <c r="E56" s="163">
        <v>348515.46</v>
      </c>
      <c r="F56" s="163">
        <v>0</v>
      </c>
      <c r="G56" s="163">
        <v>77270.23</v>
      </c>
      <c r="H56" s="163">
        <v>6905965.54</v>
      </c>
      <c r="I56" s="163">
        <v>23895930.100000001</v>
      </c>
      <c r="J56" s="163">
        <v>-10605835.220000001</v>
      </c>
      <c r="K56" s="163">
        <v>13290094.880000001</v>
      </c>
      <c r="L56" s="163">
        <v>819227.56</v>
      </c>
      <c r="M56" s="163">
        <v>0</v>
      </c>
      <c r="N56" s="163">
        <v>838723</v>
      </c>
      <c r="O56" s="163">
        <v>1657950.56</v>
      </c>
      <c r="P56" s="163">
        <v>-2851775.05</v>
      </c>
      <c r="Q56" s="163">
        <v>-84634.67</v>
      </c>
      <c r="R56" s="163">
        <v>0</v>
      </c>
      <c r="S56" s="163">
        <v>-113862.82</v>
      </c>
      <c r="T56" s="163">
        <v>-3050272.54</v>
      </c>
      <c r="U56" s="163">
        <v>-4255111.21</v>
      </c>
      <c r="V56" s="163">
        <v>-5046753.21</v>
      </c>
      <c r="W56" s="163">
        <v>-394314.58</v>
      </c>
      <c r="X56" s="163">
        <v>-803418.34</v>
      </c>
      <c r="Y56" s="163">
        <v>-164416</v>
      </c>
      <c r="Z56" s="163"/>
      <c r="AA56" s="163">
        <v>-10664013.34</v>
      </c>
      <c r="AB56" s="163">
        <v>-8139725.0999999996</v>
      </c>
      <c r="AC56" s="204">
        <f>-'Income Statement - 2.1.7 Income'!K56/(-U56+-V56+-R56+-S56)</f>
        <v>5.4642390001943174E-2</v>
      </c>
    </row>
    <row r="57" spans="1:29" ht="15.75" customHeight="1">
      <c r="A57" s="130" t="s">
        <v>103</v>
      </c>
      <c r="B57" s="164">
        <v>2016</v>
      </c>
      <c r="C57" s="164">
        <v>230306.03</v>
      </c>
      <c r="D57" s="164">
        <v>5053027.8899999997</v>
      </c>
      <c r="E57" s="164">
        <v>298143.02</v>
      </c>
      <c r="F57" s="164">
        <v>0</v>
      </c>
      <c r="G57" s="164">
        <v>99588.73</v>
      </c>
      <c r="H57" s="164">
        <v>5681065.6699999999</v>
      </c>
      <c r="I57" s="164">
        <v>25637117.219999999</v>
      </c>
      <c r="J57" s="164">
        <v>-10873769.109999999</v>
      </c>
      <c r="K57" s="164">
        <v>14763348.109999999</v>
      </c>
      <c r="L57" s="164">
        <v>889451.06</v>
      </c>
      <c r="M57" s="164">
        <v>0</v>
      </c>
      <c r="N57" s="164">
        <v>810759.69</v>
      </c>
      <c r="O57" s="164">
        <v>1700210.75</v>
      </c>
      <c r="P57" s="164">
        <v>-3048005.64</v>
      </c>
      <c r="Q57" s="164">
        <v>-67672.86</v>
      </c>
      <c r="R57" s="164">
        <v>0</v>
      </c>
      <c r="S57" s="164">
        <v>-118346.33</v>
      </c>
      <c r="T57" s="164">
        <v>-3234024.83</v>
      </c>
      <c r="U57" s="164">
        <v>-4136754.96</v>
      </c>
      <c r="V57" s="164">
        <v>-5046753.21</v>
      </c>
      <c r="W57" s="164">
        <v>-420124.88</v>
      </c>
      <c r="X57" s="164">
        <v>-1086849.55</v>
      </c>
      <c r="Y57" s="164">
        <v>-217580</v>
      </c>
      <c r="Z57" s="164"/>
      <c r="AA57" s="164">
        <v>-10908062.6</v>
      </c>
      <c r="AB57" s="164">
        <v>-8002537.0999999996</v>
      </c>
      <c r="AC57" s="206">
        <f>-'Income Statement - 2.1.7 Income'!K57/(-U57+-V57+-R57+-S57)</f>
        <v>5.8596979774301991E-2</v>
      </c>
    </row>
    <row r="58" spans="1:29" ht="15.75" customHeight="1">
      <c r="A58" s="126" t="s">
        <v>103</v>
      </c>
      <c r="B58" s="163">
        <v>2017</v>
      </c>
      <c r="C58" s="163">
        <v>1138651.58</v>
      </c>
      <c r="D58" s="163">
        <v>4381471.63</v>
      </c>
      <c r="E58" s="163">
        <v>321303.52</v>
      </c>
      <c r="F58" s="163">
        <v>0</v>
      </c>
      <c r="G58" s="163">
        <v>243732.24</v>
      </c>
      <c r="H58" s="163">
        <v>6085158.9699999997</v>
      </c>
      <c r="I58" s="163">
        <v>26610559.149999999</v>
      </c>
      <c r="J58" s="163">
        <v>-11416724.960000001</v>
      </c>
      <c r="K58" s="163">
        <v>15193834.189999999</v>
      </c>
      <c r="L58" s="163">
        <v>1164778.08</v>
      </c>
      <c r="M58" s="163">
        <v>0</v>
      </c>
      <c r="N58" s="163">
        <v>770499.46</v>
      </c>
      <c r="O58" s="163">
        <v>1935277.54</v>
      </c>
      <c r="P58" s="163">
        <v>-4075924.21</v>
      </c>
      <c r="Q58" s="163">
        <v>-86578.54</v>
      </c>
      <c r="R58" s="163">
        <v>0</v>
      </c>
      <c r="S58" s="163">
        <v>-123019.08</v>
      </c>
      <c r="T58" s="163">
        <v>-4285521.83</v>
      </c>
      <c r="U58" s="163">
        <v>-4013725.96</v>
      </c>
      <c r="V58" s="163">
        <v>-5046753.21</v>
      </c>
      <c r="W58" s="163">
        <v>-443494.86</v>
      </c>
      <c r="X58" s="163">
        <v>-1182062.56</v>
      </c>
      <c r="Y58" s="163">
        <v>-225715</v>
      </c>
      <c r="Z58" s="163"/>
      <c r="AA58" s="163">
        <v>-10911751.59</v>
      </c>
      <c r="AB58" s="163">
        <v>-8016997.2800000003</v>
      </c>
      <c r="AC58" s="204">
        <f>-'Income Statement - 2.1.7 Income'!K58/(-U58+-V58+-R58+-S58)</f>
        <v>5.8957051578901319E-2</v>
      </c>
    </row>
    <row r="59" spans="1:29" ht="15.75" customHeight="1">
      <c r="A59" s="130" t="s">
        <v>103</v>
      </c>
      <c r="B59" s="164">
        <v>2018</v>
      </c>
      <c r="C59" s="164">
        <v>1428939.26</v>
      </c>
      <c r="D59" s="164">
        <v>4567721.5199999996</v>
      </c>
      <c r="E59" s="164">
        <v>310780.84000000003</v>
      </c>
      <c r="F59" s="164">
        <v>0</v>
      </c>
      <c r="G59" s="164">
        <v>221001.84</v>
      </c>
      <c r="H59" s="164">
        <v>6528443.46</v>
      </c>
      <c r="I59" s="164">
        <v>27409521.879999999</v>
      </c>
      <c r="J59" s="164">
        <v>-11729225.029999999</v>
      </c>
      <c r="K59" s="164">
        <v>15680296.85</v>
      </c>
      <c r="L59" s="164">
        <v>461415.76</v>
      </c>
      <c r="M59" s="164">
        <v>0</v>
      </c>
      <c r="N59" s="164">
        <v>601365.75</v>
      </c>
      <c r="O59" s="164">
        <v>1062781.51</v>
      </c>
      <c r="P59" s="164">
        <v>-4087415.9</v>
      </c>
      <c r="Q59" s="164">
        <v>-86606.77</v>
      </c>
      <c r="R59" s="164">
        <v>0</v>
      </c>
      <c r="S59" s="164">
        <v>-127878.2</v>
      </c>
      <c r="T59" s="164">
        <v>-4301900.87</v>
      </c>
      <c r="U59" s="164">
        <v>-3885837.84</v>
      </c>
      <c r="V59" s="164">
        <v>-5046753.21</v>
      </c>
      <c r="W59" s="164">
        <v>-119740.3</v>
      </c>
      <c r="X59" s="164">
        <v>-1207767.6599999999</v>
      </c>
      <c r="Y59" s="164">
        <v>-232466</v>
      </c>
      <c r="Z59" s="164"/>
      <c r="AA59" s="164">
        <v>-10492565.01</v>
      </c>
      <c r="AB59" s="164">
        <v>-8477055.9400000107</v>
      </c>
      <c r="AC59" s="206">
        <f>-'Income Statement - 2.1.7 Income'!K59/(-U59+-V59+-R59+-S59)</f>
        <v>5.9411323536029875E-2</v>
      </c>
    </row>
    <row r="60" spans="1:29" ht="15.75" customHeight="1">
      <c r="A60" s="126" t="s">
        <v>103</v>
      </c>
      <c r="B60" s="163">
        <v>2019</v>
      </c>
      <c r="C60" s="163">
        <v>453157.85</v>
      </c>
      <c r="D60" s="163">
        <v>4727167.7</v>
      </c>
      <c r="E60" s="163">
        <v>404950.2</v>
      </c>
      <c r="F60" s="163">
        <v>0</v>
      </c>
      <c r="G60" s="163">
        <v>199107.77</v>
      </c>
      <c r="H60" s="163">
        <v>5784383.5199999996</v>
      </c>
      <c r="I60" s="163">
        <v>28850585.140000001</v>
      </c>
      <c r="J60" s="163">
        <v>-12167068.470000001</v>
      </c>
      <c r="K60" s="163">
        <v>16683516.67</v>
      </c>
      <c r="L60" s="163">
        <v>321500.07</v>
      </c>
      <c r="M60" s="163">
        <v>0</v>
      </c>
      <c r="N60" s="163">
        <v>487333.72</v>
      </c>
      <c r="O60" s="163">
        <v>808833.79</v>
      </c>
      <c r="P60" s="163">
        <v>-4248788.0199999996</v>
      </c>
      <c r="Q60" s="163">
        <v>-136613.28</v>
      </c>
      <c r="R60" s="163">
        <v>0</v>
      </c>
      <c r="S60" s="163">
        <v>-132931.32</v>
      </c>
      <c r="T60" s="163">
        <v>-4518332.62</v>
      </c>
      <c r="U60" s="163">
        <v>-3752896.6</v>
      </c>
      <c r="V60" s="163">
        <v>-5046753.21</v>
      </c>
      <c r="W60" s="163">
        <v>-136226.01</v>
      </c>
      <c r="X60" s="163">
        <v>-405399.71</v>
      </c>
      <c r="Y60" s="163">
        <v>-261196</v>
      </c>
      <c r="Z60" s="163"/>
      <c r="AA60" s="163">
        <v>-9602471.5299999993</v>
      </c>
      <c r="AB60" s="163">
        <v>-9155929.8300000001</v>
      </c>
      <c r="AC60" s="204">
        <f>-'Income Statement - 2.1.7 Income'!K60/(-U60+-V60+-R60+-S60)</f>
        <v>5.9481309183474489E-2</v>
      </c>
    </row>
    <row r="61" spans="1:29" ht="15.75" customHeight="1">
      <c r="A61" s="130" t="s">
        <v>103</v>
      </c>
      <c r="B61" s="164">
        <v>2020</v>
      </c>
      <c r="C61" s="164">
        <v>532864.05000000005</v>
      </c>
      <c r="D61" s="164">
        <v>4254480.92</v>
      </c>
      <c r="E61" s="164">
        <v>407710.57</v>
      </c>
      <c r="F61" s="164">
        <v>0</v>
      </c>
      <c r="G61" s="164">
        <v>184439.65</v>
      </c>
      <c r="H61" s="164">
        <v>5379495.1900000004</v>
      </c>
      <c r="I61" s="164">
        <v>29353498.440000001</v>
      </c>
      <c r="J61" s="164">
        <v>-12753794.49</v>
      </c>
      <c r="K61" s="164">
        <v>16599703.949999999</v>
      </c>
      <c r="L61" s="164">
        <v>428115.1</v>
      </c>
      <c r="M61" s="164">
        <v>0</v>
      </c>
      <c r="N61" s="164">
        <v>349129.63</v>
      </c>
      <c r="O61" s="164">
        <v>777244.73</v>
      </c>
      <c r="P61" s="164">
        <v>-3537654.63</v>
      </c>
      <c r="Q61" s="164">
        <v>-121835.74</v>
      </c>
      <c r="R61" s="164">
        <v>0</v>
      </c>
      <c r="S61" s="164">
        <v>-138176.24</v>
      </c>
      <c r="T61" s="164">
        <v>-3797666.61</v>
      </c>
      <c r="U61" s="164">
        <v>-3614710.44</v>
      </c>
      <c r="V61" s="164">
        <v>-5046753.21</v>
      </c>
      <c r="W61" s="164">
        <v>-188870.22</v>
      </c>
      <c r="X61" s="164">
        <v>-367170.8</v>
      </c>
      <c r="Y61" s="164">
        <v>-263162</v>
      </c>
      <c r="Z61" s="164"/>
      <c r="AA61" s="164">
        <v>-9480666.6699999999</v>
      </c>
      <c r="AB61" s="164">
        <v>-9478110.5899999999</v>
      </c>
      <c r="AC61" s="206">
        <f>-'Income Statement - 2.1.7 Income'!K61/(-U61+-V61+-R61+-S61)</f>
        <v>5.9757365821023388E-2</v>
      </c>
    </row>
    <row r="62" spans="1:29" ht="15.75" customHeight="1">
      <c r="A62" s="126" t="s">
        <v>103</v>
      </c>
      <c r="B62" s="163">
        <v>2021</v>
      </c>
      <c r="C62" s="163">
        <v>1579518.01</v>
      </c>
      <c r="D62" s="163">
        <v>4027580.62</v>
      </c>
      <c r="E62" s="163">
        <v>465716.8</v>
      </c>
      <c r="F62" s="163">
        <v>0</v>
      </c>
      <c r="G62" s="163">
        <v>239184.59</v>
      </c>
      <c r="H62" s="163">
        <v>6312000.0199999996</v>
      </c>
      <c r="I62" s="163">
        <v>29903096.510000002</v>
      </c>
      <c r="J62" s="163">
        <v>-13378229.27</v>
      </c>
      <c r="K62" s="163">
        <v>16524867.24</v>
      </c>
      <c r="L62" s="163">
        <v>555010.14</v>
      </c>
      <c r="M62" s="163">
        <v>0</v>
      </c>
      <c r="N62" s="163">
        <v>179513.52</v>
      </c>
      <c r="O62" s="163">
        <v>734523.66</v>
      </c>
      <c r="P62" s="163">
        <v>-3959414.89</v>
      </c>
      <c r="Q62" s="163">
        <v>-133649.76999999999</v>
      </c>
      <c r="R62" s="163">
        <v>0</v>
      </c>
      <c r="S62" s="163">
        <v>-133650.57999999999</v>
      </c>
      <c r="T62" s="163">
        <v>-4226715.24</v>
      </c>
      <c r="U62" s="163">
        <v>-3481040.02</v>
      </c>
      <c r="V62" s="163">
        <v>-5046753.21</v>
      </c>
      <c r="W62" s="163">
        <v>-220926.72</v>
      </c>
      <c r="X62" s="163">
        <v>-223587.4</v>
      </c>
      <c r="Y62" s="163">
        <v>-263560</v>
      </c>
      <c r="Z62" s="163"/>
      <c r="AA62" s="163">
        <v>-9235867.3499999996</v>
      </c>
      <c r="AB62" s="163">
        <v>-10108808.33</v>
      </c>
      <c r="AC62" s="204">
        <f>-'Income Statement - 2.1.7 Income'!K62/(-U62+-V62+-R62+-S62)</f>
        <v>5.9354819043731688E-2</v>
      </c>
    </row>
    <row r="63" spans="1:29" ht="15.75" customHeight="1">
      <c r="A63" s="130" t="s">
        <v>103</v>
      </c>
      <c r="B63" s="164">
        <v>2022</v>
      </c>
      <c r="C63" s="164">
        <v>1442973.36</v>
      </c>
      <c r="D63" s="164">
        <v>4257690.74</v>
      </c>
      <c r="E63" s="164">
        <v>535643.55000000005</v>
      </c>
      <c r="F63" s="164">
        <v>0</v>
      </c>
      <c r="G63" s="164">
        <v>238409.2</v>
      </c>
      <c r="H63" s="164">
        <v>6474716.8499999996</v>
      </c>
      <c r="I63" s="164">
        <v>30591193.739999998</v>
      </c>
      <c r="J63" s="164">
        <v>-13984585.810000001</v>
      </c>
      <c r="K63" s="164">
        <v>16606607.93</v>
      </c>
      <c r="L63" s="164">
        <v>967163.03</v>
      </c>
      <c r="M63" s="164">
        <v>0</v>
      </c>
      <c r="N63" s="164">
        <v>0</v>
      </c>
      <c r="O63" s="164">
        <v>967163.03</v>
      </c>
      <c r="P63" s="164">
        <v>-3974709.51</v>
      </c>
      <c r="Q63" s="164">
        <v>-121284.9</v>
      </c>
      <c r="R63" s="164">
        <v>0</v>
      </c>
      <c r="S63" s="164">
        <v>-149333.76999999999</v>
      </c>
      <c r="T63" s="164">
        <v>-4245328.18</v>
      </c>
      <c r="U63" s="164">
        <v>-3321695.95</v>
      </c>
      <c r="V63" s="164">
        <v>-5046753.21</v>
      </c>
      <c r="W63" s="164">
        <v>-361318.11</v>
      </c>
      <c r="X63" s="164">
        <v>-118065.87</v>
      </c>
      <c r="Y63" s="164">
        <v>-265592</v>
      </c>
      <c r="Z63" s="164">
        <v>-27840.77</v>
      </c>
      <c r="AA63" s="164">
        <v>-9141265.9100000001</v>
      </c>
      <c r="AB63" s="164">
        <v>-10661893.720000001</v>
      </c>
      <c r="AC63" s="206">
        <f>-'Income Statement - 2.1.7 Income'!K63/(-U63+-V63+-R63+-S63)</f>
        <v>6.0815357030940445E-2</v>
      </c>
    </row>
    <row r="64" spans="1:29" ht="15.75" customHeight="1">
      <c r="A64" s="126" t="s">
        <v>103</v>
      </c>
      <c r="B64" s="163">
        <v>2023</v>
      </c>
      <c r="C64" s="163">
        <v>842102.95</v>
      </c>
      <c r="D64" s="163">
        <v>4637901.6100000003</v>
      </c>
      <c r="E64" s="163">
        <v>493984.81</v>
      </c>
      <c r="F64" s="163">
        <v>0</v>
      </c>
      <c r="G64" s="163">
        <v>278096.96000000002</v>
      </c>
      <c r="H64" s="163">
        <v>6252086.3300000001</v>
      </c>
      <c r="I64" s="163">
        <v>31458862.629999999</v>
      </c>
      <c r="J64" s="163">
        <v>-14406845.960000001</v>
      </c>
      <c r="K64" s="163">
        <v>17052016.670000002</v>
      </c>
      <c r="L64" s="163">
        <v>1064071.28</v>
      </c>
      <c r="M64" s="163">
        <v>0</v>
      </c>
      <c r="N64" s="163">
        <v>0</v>
      </c>
      <c r="O64" s="163">
        <v>1064071.28</v>
      </c>
      <c r="P64" s="163">
        <v>-3696257.71</v>
      </c>
      <c r="Q64" s="163">
        <v>-117396.69</v>
      </c>
      <c r="R64" s="163">
        <v>0</v>
      </c>
      <c r="S64" s="163">
        <v>-155244.14000000001</v>
      </c>
      <c r="T64" s="163">
        <v>-3968898.54</v>
      </c>
      <c r="U64" s="163">
        <v>-3166441.51</v>
      </c>
      <c r="V64" s="163">
        <v>-5046753.21</v>
      </c>
      <c r="W64" s="163">
        <v>-249606.75</v>
      </c>
      <c r="X64" s="163">
        <v>18185.62</v>
      </c>
      <c r="Y64" s="163">
        <v>-202623</v>
      </c>
      <c r="Z64" s="163">
        <v>-267923.77</v>
      </c>
      <c r="AA64" s="163">
        <v>-8915162.6199999992</v>
      </c>
      <c r="AB64" s="163">
        <v>-11484113.119999999</v>
      </c>
      <c r="AC64" s="204">
        <f>-'Income Statement - 2.1.7 Income'!K64/(-U64+-V64+-R64+-S64)</f>
        <v>6.3686291901760991E-2</v>
      </c>
    </row>
    <row r="65" spans="1:29" ht="15.75" customHeight="1">
      <c r="A65" s="130" t="s">
        <v>104</v>
      </c>
      <c r="B65" s="164">
        <v>2015</v>
      </c>
      <c r="C65" s="164">
        <v>575924.82999999996</v>
      </c>
      <c r="D65" s="164">
        <v>677389.25</v>
      </c>
      <c r="E65" s="164">
        <v>50763.35</v>
      </c>
      <c r="F65" s="164">
        <v>521752.72</v>
      </c>
      <c r="G65" s="164">
        <v>0</v>
      </c>
      <c r="H65" s="164">
        <v>1825830.15</v>
      </c>
      <c r="I65" s="164">
        <v>2801260.79</v>
      </c>
      <c r="J65" s="164">
        <v>-1674089.44</v>
      </c>
      <c r="K65" s="164">
        <v>1127171.3500000001</v>
      </c>
      <c r="L65" s="164">
        <v>366872.97</v>
      </c>
      <c r="M65" s="164">
        <v>0</v>
      </c>
      <c r="N65" s="164">
        <v>0</v>
      </c>
      <c r="O65" s="164">
        <v>366872.97</v>
      </c>
      <c r="P65" s="164">
        <v>-446815.98</v>
      </c>
      <c r="Q65" s="164">
        <v>-1151.82</v>
      </c>
      <c r="R65" s="164">
        <v>-440605.48</v>
      </c>
      <c r="S65" s="164">
        <v>0</v>
      </c>
      <c r="T65" s="164">
        <v>-888573.28</v>
      </c>
      <c r="U65" s="164">
        <v>0</v>
      </c>
      <c r="V65" s="164">
        <v>0</v>
      </c>
      <c r="W65" s="164">
        <v>-371174.48</v>
      </c>
      <c r="X65" s="164">
        <v>-25053.61</v>
      </c>
      <c r="Y65" s="164">
        <v>0</v>
      </c>
      <c r="Z65" s="164"/>
      <c r="AA65" s="164">
        <v>-396228.09</v>
      </c>
      <c r="AB65" s="164">
        <v>-2035073.1</v>
      </c>
      <c r="AC65" s="206">
        <f>-'Income Statement - 2.1.7 Income'!K65/(-U65+-V65+-R65+-S65)</f>
        <v>1.0190976290172333E-2</v>
      </c>
    </row>
    <row r="66" spans="1:29" ht="15.75" customHeight="1">
      <c r="A66" s="126" t="s">
        <v>104</v>
      </c>
      <c r="B66" s="163">
        <v>2016</v>
      </c>
      <c r="C66" s="163">
        <v>564643.78</v>
      </c>
      <c r="D66" s="163">
        <v>744745.08</v>
      </c>
      <c r="E66" s="163">
        <v>36464.89</v>
      </c>
      <c r="F66" s="163">
        <v>503776.01</v>
      </c>
      <c r="G66" s="163">
        <v>0</v>
      </c>
      <c r="H66" s="163">
        <v>1849629.76</v>
      </c>
      <c r="I66" s="163">
        <v>2837645.09</v>
      </c>
      <c r="J66" s="163">
        <v>-1726963.74</v>
      </c>
      <c r="K66" s="163">
        <v>1110681.3500000001</v>
      </c>
      <c r="L66" s="163">
        <v>466546.87</v>
      </c>
      <c r="M66" s="163">
        <v>0</v>
      </c>
      <c r="N66" s="163">
        <v>0</v>
      </c>
      <c r="O66" s="163">
        <v>466546.87</v>
      </c>
      <c r="P66" s="163">
        <v>-468826.75</v>
      </c>
      <c r="Q66" s="163">
        <v>0</v>
      </c>
      <c r="R66" s="163">
        <v>-440605.48</v>
      </c>
      <c r="S66" s="163">
        <v>0</v>
      </c>
      <c r="T66" s="163">
        <v>-909432.23</v>
      </c>
      <c r="U66" s="163">
        <v>0</v>
      </c>
      <c r="V66" s="163">
        <v>0</v>
      </c>
      <c r="W66" s="163">
        <v>-430340.83</v>
      </c>
      <c r="X66" s="163">
        <v>-27978.61</v>
      </c>
      <c r="Y66" s="163">
        <v>0</v>
      </c>
      <c r="Z66" s="163"/>
      <c r="AA66" s="163">
        <v>-458319.44</v>
      </c>
      <c r="AB66" s="163">
        <v>-2059106.31</v>
      </c>
      <c r="AC66" s="204">
        <f>-'Income Statement - 2.1.7 Income'!K66/(-U66+-V66+-R66+-S66)</f>
        <v>5.5049020270923543E-3</v>
      </c>
    </row>
    <row r="67" spans="1:29" ht="15.75" customHeight="1">
      <c r="A67" s="130" t="s">
        <v>104</v>
      </c>
      <c r="B67" s="164">
        <v>2017</v>
      </c>
      <c r="C67" s="164">
        <v>673000.95999999996</v>
      </c>
      <c r="D67" s="164">
        <v>586472.71</v>
      </c>
      <c r="E67" s="164">
        <v>37888.5</v>
      </c>
      <c r="F67" s="164">
        <v>524586.73</v>
      </c>
      <c r="G67" s="164">
        <v>0</v>
      </c>
      <c r="H67" s="164">
        <v>1821948.9</v>
      </c>
      <c r="I67" s="164">
        <v>2861811.83</v>
      </c>
      <c r="J67" s="164">
        <v>-1776077.48</v>
      </c>
      <c r="K67" s="164">
        <v>1085734.3500000001</v>
      </c>
      <c r="L67" s="164">
        <v>550690.82999999996</v>
      </c>
      <c r="M67" s="164">
        <v>0</v>
      </c>
      <c r="N67" s="164">
        <v>0</v>
      </c>
      <c r="O67" s="164">
        <v>550690.82999999996</v>
      </c>
      <c r="P67" s="164">
        <v>-488436.91</v>
      </c>
      <c r="Q67" s="164">
        <v>-6952.85</v>
      </c>
      <c r="R67" s="164">
        <v>-440605.48</v>
      </c>
      <c r="S67" s="164">
        <v>0</v>
      </c>
      <c r="T67" s="164">
        <v>-935995.24</v>
      </c>
      <c r="U67" s="164">
        <v>0</v>
      </c>
      <c r="V67" s="164">
        <v>0</v>
      </c>
      <c r="W67" s="164">
        <v>-417552.58</v>
      </c>
      <c r="X67" s="164">
        <v>-20583.61</v>
      </c>
      <c r="Y67" s="164">
        <v>0</v>
      </c>
      <c r="Z67" s="164"/>
      <c r="AA67" s="164">
        <v>-438136.19</v>
      </c>
      <c r="AB67" s="164">
        <v>-2084242.65</v>
      </c>
      <c r="AC67" s="206">
        <f>-'Income Statement - 2.1.7 Income'!K67/(-U67+-V67+-R67+-S67)</f>
        <v>9.1236268781768222E-3</v>
      </c>
    </row>
    <row r="68" spans="1:29" ht="15.75" customHeight="1">
      <c r="A68" s="126" t="s">
        <v>104</v>
      </c>
      <c r="B68" s="163">
        <v>2018</v>
      </c>
      <c r="C68" s="163">
        <v>749677.57</v>
      </c>
      <c r="D68" s="163">
        <v>580057.77</v>
      </c>
      <c r="E68" s="163">
        <v>117528.85</v>
      </c>
      <c r="F68" s="163">
        <v>0</v>
      </c>
      <c r="G68" s="163">
        <v>1721.84</v>
      </c>
      <c r="H68" s="163">
        <v>1448986.03</v>
      </c>
      <c r="I68" s="163">
        <v>3690045.73</v>
      </c>
      <c r="J68" s="163">
        <v>-2145166.11</v>
      </c>
      <c r="K68" s="163">
        <v>1544879.62</v>
      </c>
      <c r="L68" s="163">
        <v>393826.27</v>
      </c>
      <c r="M68" s="163">
        <v>0</v>
      </c>
      <c r="N68" s="163">
        <v>0</v>
      </c>
      <c r="O68" s="163">
        <v>393826.27</v>
      </c>
      <c r="P68" s="163">
        <v>-435997.57</v>
      </c>
      <c r="Q68" s="163">
        <v>-9969.35</v>
      </c>
      <c r="R68" s="163">
        <v>-53075.45</v>
      </c>
      <c r="S68" s="163">
        <v>0</v>
      </c>
      <c r="T68" s="163">
        <v>-499042.37</v>
      </c>
      <c r="U68" s="163">
        <v>0</v>
      </c>
      <c r="V68" s="163">
        <v>0</v>
      </c>
      <c r="W68" s="163">
        <v>-518886.09</v>
      </c>
      <c r="X68" s="163">
        <v>-18998.61</v>
      </c>
      <c r="Y68" s="163">
        <v>0</v>
      </c>
      <c r="Z68" s="163"/>
      <c r="AA68" s="163">
        <v>-537884.69999999995</v>
      </c>
      <c r="AB68" s="163">
        <v>-2350764.85</v>
      </c>
      <c r="AC68" s="204">
        <f>-'Income Statement - 2.1.7 Income'!K68/(-U68+-V68+-R68+-S68)</f>
        <v>0.12414044534714262</v>
      </c>
    </row>
    <row r="69" spans="1:29" ht="15.75" customHeight="1">
      <c r="A69" s="130" t="s">
        <v>104</v>
      </c>
      <c r="B69" s="164">
        <v>2019</v>
      </c>
      <c r="C69" s="164">
        <v>609449.92000000004</v>
      </c>
      <c r="D69" s="164">
        <v>687160.1</v>
      </c>
      <c r="E69" s="164">
        <v>121983.92</v>
      </c>
      <c r="F69" s="164">
        <v>0</v>
      </c>
      <c r="G69" s="164">
        <v>0</v>
      </c>
      <c r="H69" s="164">
        <v>1418593.94</v>
      </c>
      <c r="I69" s="164">
        <v>3858652.57</v>
      </c>
      <c r="J69" s="164">
        <v>-2244419</v>
      </c>
      <c r="K69" s="164">
        <v>1614233.57</v>
      </c>
      <c r="L69" s="164">
        <v>200074.43</v>
      </c>
      <c r="M69" s="164">
        <v>0</v>
      </c>
      <c r="N69" s="164">
        <v>0</v>
      </c>
      <c r="O69" s="164">
        <v>200074.43</v>
      </c>
      <c r="P69" s="164">
        <v>-400515.89</v>
      </c>
      <c r="Q69" s="164">
        <v>-12482.39</v>
      </c>
      <c r="R69" s="164">
        <v>-53075.45</v>
      </c>
      <c r="S69" s="164">
        <v>0</v>
      </c>
      <c r="T69" s="164">
        <v>-466073.73</v>
      </c>
      <c r="U69" s="164">
        <v>0</v>
      </c>
      <c r="V69" s="164">
        <v>0</v>
      </c>
      <c r="W69" s="164">
        <v>-65357.98</v>
      </c>
      <c r="X69" s="164">
        <v>-15398.61</v>
      </c>
      <c r="Y69" s="164">
        <v>0</v>
      </c>
      <c r="Z69" s="164"/>
      <c r="AA69" s="164">
        <v>-80756.59</v>
      </c>
      <c r="AB69" s="164">
        <v>-2686071.62</v>
      </c>
      <c r="AC69" s="206">
        <f>-'Income Statement - 2.1.7 Income'!K69/(-U69+-V69+-R69+-S69)</f>
        <v>0.13062084259295023</v>
      </c>
    </row>
    <row r="70" spans="1:29" ht="15.75" customHeight="1">
      <c r="A70" s="126" t="s">
        <v>104</v>
      </c>
      <c r="B70" s="163">
        <v>2020</v>
      </c>
      <c r="C70" s="163">
        <v>781123.33</v>
      </c>
      <c r="D70" s="163">
        <v>699508.2</v>
      </c>
      <c r="E70" s="163">
        <v>108374.92</v>
      </c>
      <c r="F70" s="163">
        <v>0</v>
      </c>
      <c r="G70" s="163">
        <v>0</v>
      </c>
      <c r="H70" s="163">
        <v>1589006.45</v>
      </c>
      <c r="I70" s="163">
        <v>3873058.77</v>
      </c>
      <c r="J70" s="163">
        <v>-2369706.73</v>
      </c>
      <c r="K70" s="163">
        <v>1503352.04</v>
      </c>
      <c r="L70" s="163">
        <v>161496.45000000001</v>
      </c>
      <c r="M70" s="163">
        <v>0</v>
      </c>
      <c r="N70" s="163">
        <v>12000</v>
      </c>
      <c r="O70" s="163">
        <v>173496.45</v>
      </c>
      <c r="P70" s="163">
        <v>-385624.2</v>
      </c>
      <c r="Q70" s="163">
        <v>-13854.82</v>
      </c>
      <c r="R70" s="163">
        <v>-49271.73</v>
      </c>
      <c r="S70" s="163">
        <v>0</v>
      </c>
      <c r="T70" s="163">
        <v>-448750.75</v>
      </c>
      <c r="U70" s="163">
        <v>0</v>
      </c>
      <c r="V70" s="163">
        <v>0</v>
      </c>
      <c r="W70" s="163">
        <v>-35503.49</v>
      </c>
      <c r="X70" s="163">
        <v>-15230</v>
      </c>
      <c r="Y70" s="163">
        <v>0</v>
      </c>
      <c r="Z70" s="163"/>
      <c r="AA70" s="163">
        <v>-50733.49</v>
      </c>
      <c r="AB70" s="163">
        <v>-2766370.7</v>
      </c>
      <c r="AC70" s="204">
        <f>-'Income Statement - 2.1.7 Income'!K70/(-U70+-V70+-R70+-S70)</f>
        <v>3.300005906023596E-2</v>
      </c>
    </row>
    <row r="71" spans="1:29" ht="15.75" customHeight="1">
      <c r="A71" s="130" t="s">
        <v>104</v>
      </c>
      <c r="B71" s="164">
        <v>2021</v>
      </c>
      <c r="C71" s="164">
        <v>1142724.42</v>
      </c>
      <c r="D71" s="164">
        <v>610210.23</v>
      </c>
      <c r="E71" s="164">
        <v>106661.19</v>
      </c>
      <c r="F71" s="164">
        <v>0</v>
      </c>
      <c r="G71" s="164">
        <v>0</v>
      </c>
      <c r="H71" s="164">
        <v>1859595.84</v>
      </c>
      <c r="I71" s="164">
        <v>4107141.05</v>
      </c>
      <c r="J71" s="164">
        <v>-2496932.14</v>
      </c>
      <c r="K71" s="164">
        <v>1610208.91</v>
      </c>
      <c r="L71" s="164">
        <v>127316.84</v>
      </c>
      <c r="M71" s="164">
        <v>0</v>
      </c>
      <c r="N71" s="164">
        <v>0</v>
      </c>
      <c r="O71" s="164">
        <v>127316.84</v>
      </c>
      <c r="P71" s="164">
        <v>-542162.14</v>
      </c>
      <c r="Q71" s="164">
        <v>-11234.14</v>
      </c>
      <c r="R71" s="164">
        <v>-45491.73</v>
      </c>
      <c r="S71" s="164">
        <v>0</v>
      </c>
      <c r="T71" s="164">
        <v>-598888.01</v>
      </c>
      <c r="U71" s="164">
        <v>0</v>
      </c>
      <c r="V71" s="164">
        <v>0</v>
      </c>
      <c r="W71" s="164">
        <v>-26792.639999999999</v>
      </c>
      <c r="X71" s="164">
        <v>-12880</v>
      </c>
      <c r="Y71" s="164">
        <v>0</v>
      </c>
      <c r="Z71" s="164">
        <v>-6800</v>
      </c>
      <c r="AA71" s="164">
        <v>-46472.639999999999</v>
      </c>
      <c r="AB71" s="164">
        <v>-2951760.94</v>
      </c>
      <c r="AC71" s="206">
        <f>-'Income Statement - 2.1.7 Income'!K71/(-U71+-V71+-R71+-S71)</f>
        <v>6.1938730402207164E-3</v>
      </c>
    </row>
    <row r="72" spans="1:29" ht="15.75" customHeight="1">
      <c r="A72" s="126" t="s">
        <v>104</v>
      </c>
      <c r="B72" s="163">
        <v>2022</v>
      </c>
      <c r="C72" s="163">
        <v>1036005.19</v>
      </c>
      <c r="D72" s="163">
        <v>640910.82999999996</v>
      </c>
      <c r="E72" s="163">
        <v>188985</v>
      </c>
      <c r="F72" s="163">
        <v>0</v>
      </c>
      <c r="G72" s="163">
        <v>0</v>
      </c>
      <c r="H72" s="163">
        <v>1865901.02</v>
      </c>
      <c r="I72" s="163">
        <v>4201888.37</v>
      </c>
      <c r="J72" s="163">
        <v>-2627540.73</v>
      </c>
      <c r="K72" s="163">
        <v>1574347.64</v>
      </c>
      <c r="L72" s="163">
        <v>165908.45000000001</v>
      </c>
      <c r="M72" s="163">
        <v>0</v>
      </c>
      <c r="N72" s="163">
        <v>0</v>
      </c>
      <c r="O72" s="163">
        <v>165908.45000000001</v>
      </c>
      <c r="P72" s="163">
        <v>-461501.39</v>
      </c>
      <c r="Q72" s="163">
        <v>-16007.88</v>
      </c>
      <c r="R72" s="163">
        <v>0</v>
      </c>
      <c r="S72" s="163">
        <v>0</v>
      </c>
      <c r="T72" s="163">
        <v>-477509.27</v>
      </c>
      <c r="U72" s="163">
        <v>0</v>
      </c>
      <c r="V72" s="163">
        <v>0</v>
      </c>
      <c r="W72" s="163">
        <v>-22447.96</v>
      </c>
      <c r="X72" s="163">
        <v>-13130</v>
      </c>
      <c r="Y72" s="163">
        <v>0</v>
      </c>
      <c r="Z72" s="163">
        <v>-9000</v>
      </c>
      <c r="AA72" s="163">
        <v>-44577.96</v>
      </c>
      <c r="AB72" s="163">
        <v>-3084069.88</v>
      </c>
      <c r="AC72" s="204" t="e">
        <f>-'Income Statement - 2.1.7 Income'!K72/(-U72+-V72+-R72+-S72)</f>
        <v>#DIV/0!</v>
      </c>
    </row>
    <row r="73" spans="1:29" ht="15.75" customHeight="1">
      <c r="A73" s="130" t="s">
        <v>104</v>
      </c>
      <c r="B73" s="164">
        <v>2023</v>
      </c>
      <c r="C73" s="164">
        <v>953214.99</v>
      </c>
      <c r="D73" s="164">
        <v>718459.69</v>
      </c>
      <c r="E73" s="164">
        <v>194789.87</v>
      </c>
      <c r="F73" s="164">
        <v>0</v>
      </c>
      <c r="G73" s="164">
        <v>0</v>
      </c>
      <c r="H73" s="164">
        <v>1866464.55</v>
      </c>
      <c r="I73" s="164">
        <v>4330037.08</v>
      </c>
      <c r="J73" s="164">
        <v>-2764883.65</v>
      </c>
      <c r="K73" s="164">
        <v>1565153.43</v>
      </c>
      <c r="L73" s="164">
        <v>186634.69</v>
      </c>
      <c r="M73" s="164">
        <v>0</v>
      </c>
      <c r="N73" s="164">
        <v>0</v>
      </c>
      <c r="O73" s="164">
        <v>186634.69</v>
      </c>
      <c r="P73" s="164">
        <v>-436366.21</v>
      </c>
      <c r="Q73" s="164">
        <v>-7888.73</v>
      </c>
      <c r="R73" s="164">
        <v>-35581.730000000003</v>
      </c>
      <c r="S73" s="164">
        <v>0</v>
      </c>
      <c r="T73" s="164">
        <v>-479836.67</v>
      </c>
      <c r="U73" s="164">
        <v>0</v>
      </c>
      <c r="V73" s="164">
        <v>0</v>
      </c>
      <c r="W73" s="164">
        <v>-20090.28</v>
      </c>
      <c r="X73" s="164">
        <v>-13380</v>
      </c>
      <c r="Y73" s="164">
        <v>0</v>
      </c>
      <c r="Z73" s="164">
        <v>-8400</v>
      </c>
      <c r="AA73" s="164">
        <v>-41870.28</v>
      </c>
      <c r="AB73" s="164">
        <v>-3096545.72</v>
      </c>
      <c r="AC73" s="206">
        <f>-'Income Statement - 2.1.7 Income'!K73/(-U73+-V73+-R73+-S73)</f>
        <v>0.16401057509008132</v>
      </c>
    </row>
    <row r="74" spans="1:29" ht="15.75" customHeight="1">
      <c r="A74" s="126" t="s">
        <v>105</v>
      </c>
      <c r="B74" s="163">
        <v>2015</v>
      </c>
      <c r="C74" s="163">
        <v>1718040.49</v>
      </c>
      <c r="D74" s="163">
        <v>809611.51</v>
      </c>
      <c r="E74" s="163">
        <v>0</v>
      </c>
      <c r="F74" s="163">
        <v>0</v>
      </c>
      <c r="G74" s="163">
        <v>0</v>
      </c>
      <c r="H74" s="163">
        <v>2527652</v>
      </c>
      <c r="I74" s="163">
        <v>4415190.58</v>
      </c>
      <c r="J74" s="163">
        <v>-1956579.66</v>
      </c>
      <c r="K74" s="163">
        <v>2458610.92</v>
      </c>
      <c r="L74" s="163">
        <v>279157.24</v>
      </c>
      <c r="M74" s="163">
        <v>0</v>
      </c>
      <c r="N74" s="163">
        <v>20647.62</v>
      </c>
      <c r="O74" s="163">
        <v>299804.86</v>
      </c>
      <c r="P74" s="163">
        <v>-880589.42</v>
      </c>
      <c r="Q74" s="163">
        <v>0</v>
      </c>
      <c r="R74" s="163">
        <v>0</v>
      </c>
      <c r="S74" s="163">
        <v>0</v>
      </c>
      <c r="T74" s="163">
        <v>-880589.42</v>
      </c>
      <c r="U74" s="163">
        <v>0</v>
      </c>
      <c r="V74" s="163">
        <v>0</v>
      </c>
      <c r="W74" s="163">
        <v>-100292.31</v>
      </c>
      <c r="X74" s="163">
        <v>-21662.76</v>
      </c>
      <c r="Y74" s="163">
        <v>0</v>
      </c>
      <c r="Z74" s="163"/>
      <c r="AA74" s="163">
        <v>-121955.07</v>
      </c>
      <c r="AB74" s="163">
        <v>-4283523.29</v>
      </c>
      <c r="AC74" s="204" t="e">
        <f>-'Income Statement - 2.1.7 Income'!K74/(-U74+-V74+-R74+-S74)</f>
        <v>#DIV/0!</v>
      </c>
    </row>
    <row r="75" spans="1:29" ht="15.75" customHeight="1">
      <c r="A75" s="130" t="s">
        <v>105</v>
      </c>
      <c r="B75" s="164">
        <v>2016</v>
      </c>
      <c r="C75" s="164">
        <v>1445956.58</v>
      </c>
      <c r="D75" s="164">
        <v>871702.85</v>
      </c>
      <c r="E75" s="164">
        <v>0</v>
      </c>
      <c r="F75" s="164">
        <v>0</v>
      </c>
      <c r="G75" s="164">
        <v>0</v>
      </c>
      <c r="H75" s="164">
        <v>2317659.4300000002</v>
      </c>
      <c r="I75" s="164">
        <v>4728744.2699999996</v>
      </c>
      <c r="J75" s="164">
        <v>-1947466.09</v>
      </c>
      <c r="K75" s="164">
        <v>2781278.18</v>
      </c>
      <c r="L75" s="164">
        <v>394415.04</v>
      </c>
      <c r="M75" s="164">
        <v>0</v>
      </c>
      <c r="N75" s="164">
        <v>0</v>
      </c>
      <c r="O75" s="164">
        <v>394415.04</v>
      </c>
      <c r="P75" s="164">
        <v>-873116.84</v>
      </c>
      <c r="Q75" s="164">
        <v>0</v>
      </c>
      <c r="R75" s="164">
        <v>0</v>
      </c>
      <c r="S75" s="164">
        <v>0</v>
      </c>
      <c r="T75" s="164">
        <v>-873116.84</v>
      </c>
      <c r="U75" s="164">
        <v>0</v>
      </c>
      <c r="V75" s="164">
        <v>0</v>
      </c>
      <c r="W75" s="164">
        <v>-161578.54999999999</v>
      </c>
      <c r="X75" s="164">
        <v>-35565.96</v>
      </c>
      <c r="Y75" s="164">
        <v>0</v>
      </c>
      <c r="Z75" s="164"/>
      <c r="AA75" s="164">
        <v>-197144.51</v>
      </c>
      <c r="AB75" s="164">
        <v>-4423091.3</v>
      </c>
      <c r="AC75" s="206" t="e">
        <f>-'Income Statement - 2.1.7 Income'!K75/(-U75+-V75+-R75+-S75)</f>
        <v>#DIV/0!</v>
      </c>
    </row>
    <row r="76" spans="1:29" ht="15.75" customHeight="1">
      <c r="A76" s="126" t="s">
        <v>105</v>
      </c>
      <c r="B76" s="163">
        <v>2017</v>
      </c>
      <c r="C76" s="163">
        <v>860885.31</v>
      </c>
      <c r="D76" s="163">
        <v>768500.49</v>
      </c>
      <c r="E76" s="163">
        <v>0</v>
      </c>
      <c r="F76" s="163">
        <v>0</v>
      </c>
      <c r="G76" s="163">
        <v>627.94000000000005</v>
      </c>
      <c r="H76" s="163">
        <v>1630013.74</v>
      </c>
      <c r="I76" s="163">
        <v>6445108.8200000003</v>
      </c>
      <c r="J76" s="163">
        <v>-2134118.79</v>
      </c>
      <c r="K76" s="163">
        <v>4310990.03</v>
      </c>
      <c r="L76" s="163">
        <v>360544.01</v>
      </c>
      <c r="M76" s="163">
        <v>0</v>
      </c>
      <c r="N76" s="163">
        <v>50412.29</v>
      </c>
      <c r="O76" s="163">
        <v>410956.3</v>
      </c>
      <c r="P76" s="163">
        <v>-989823.74</v>
      </c>
      <c r="Q76" s="163">
        <v>0</v>
      </c>
      <c r="R76" s="163">
        <v>0</v>
      </c>
      <c r="S76" s="163">
        <v>0</v>
      </c>
      <c r="T76" s="163">
        <v>-989823.74</v>
      </c>
      <c r="U76" s="163">
        <v>-714242.61</v>
      </c>
      <c r="V76" s="163">
        <v>0</v>
      </c>
      <c r="W76" s="163">
        <v>-104779.64</v>
      </c>
      <c r="X76" s="163">
        <v>-30842.76</v>
      </c>
      <c r="Y76" s="163">
        <v>0</v>
      </c>
      <c r="Z76" s="163"/>
      <c r="AA76" s="163">
        <v>-849865.01</v>
      </c>
      <c r="AB76" s="163">
        <v>-4512271.32</v>
      </c>
      <c r="AC76" s="204">
        <f>-'Income Statement - 2.1.7 Income'!K76/(-U76+-V76+-R76+-S76)</f>
        <v>7.1721148084402308E-3</v>
      </c>
    </row>
    <row r="77" spans="1:29" ht="15.75" customHeight="1">
      <c r="A77" s="130" t="s">
        <v>105</v>
      </c>
      <c r="B77" s="164">
        <v>2018</v>
      </c>
      <c r="C77" s="164">
        <v>892158.76</v>
      </c>
      <c r="D77" s="164">
        <v>799819.56</v>
      </c>
      <c r="E77" s="164">
        <v>0</v>
      </c>
      <c r="F77" s="164">
        <v>0</v>
      </c>
      <c r="G77" s="164">
        <v>0</v>
      </c>
      <c r="H77" s="164">
        <v>1691978.32</v>
      </c>
      <c r="I77" s="164">
        <v>6249387.29</v>
      </c>
      <c r="J77" s="164">
        <v>-1945474.28</v>
      </c>
      <c r="K77" s="164">
        <v>4303913.01</v>
      </c>
      <c r="L77" s="164">
        <v>227308.01</v>
      </c>
      <c r="M77" s="164">
        <v>0</v>
      </c>
      <c r="N77" s="164">
        <v>46363.08</v>
      </c>
      <c r="O77" s="164">
        <v>273671.09000000003</v>
      </c>
      <c r="P77" s="164">
        <v>-863692.01</v>
      </c>
      <c r="Q77" s="164">
        <v>0</v>
      </c>
      <c r="R77" s="164">
        <v>0</v>
      </c>
      <c r="S77" s="164">
        <v>0</v>
      </c>
      <c r="T77" s="164">
        <v>-863692.01</v>
      </c>
      <c r="U77" s="164">
        <v>-581337.72</v>
      </c>
      <c r="V77" s="164">
        <v>0</v>
      </c>
      <c r="W77" s="164">
        <v>-78280.61</v>
      </c>
      <c r="X77" s="164">
        <v>-33432.76</v>
      </c>
      <c r="Y77" s="164">
        <v>0</v>
      </c>
      <c r="Z77" s="164"/>
      <c r="AA77" s="164">
        <v>-693051.09</v>
      </c>
      <c r="AB77" s="164">
        <v>-4712819.32</v>
      </c>
      <c r="AC77" s="206">
        <f>-'Income Statement - 2.1.7 Income'!K77/(-U77+-V77+-R77+-S77)</f>
        <v>3.3636420495817818E-2</v>
      </c>
    </row>
    <row r="78" spans="1:29" ht="15.75" customHeight="1">
      <c r="A78" s="126" t="s">
        <v>105</v>
      </c>
      <c r="B78" s="163">
        <v>2019</v>
      </c>
      <c r="C78" s="163">
        <v>1182924.9099999999</v>
      </c>
      <c r="D78" s="163">
        <v>1003386.8</v>
      </c>
      <c r="E78" s="163">
        <v>0</v>
      </c>
      <c r="F78" s="163">
        <v>0</v>
      </c>
      <c r="G78" s="163">
        <v>0</v>
      </c>
      <c r="H78" s="163">
        <v>2186311.71</v>
      </c>
      <c r="I78" s="163">
        <v>6422188.6399999997</v>
      </c>
      <c r="J78" s="163">
        <v>-2099262.25</v>
      </c>
      <c r="K78" s="163">
        <v>4322926.3899999997</v>
      </c>
      <c r="L78" s="163">
        <v>147061.87</v>
      </c>
      <c r="M78" s="163">
        <v>0</v>
      </c>
      <c r="N78" s="163">
        <v>38855.03</v>
      </c>
      <c r="O78" s="163">
        <v>185916.9</v>
      </c>
      <c r="P78" s="163">
        <v>-1075175.6200000001</v>
      </c>
      <c r="Q78" s="163">
        <v>0</v>
      </c>
      <c r="R78" s="163">
        <v>0</v>
      </c>
      <c r="S78" s="163">
        <v>0</v>
      </c>
      <c r="T78" s="163">
        <v>-1075175.6200000001</v>
      </c>
      <c r="U78" s="163">
        <v>-430126.85</v>
      </c>
      <c r="V78" s="163">
        <v>0</v>
      </c>
      <c r="W78" s="163">
        <v>-201140.83</v>
      </c>
      <c r="X78" s="163">
        <v>-34782.76</v>
      </c>
      <c r="Y78" s="163">
        <v>0</v>
      </c>
      <c r="Z78" s="163"/>
      <c r="AA78" s="163">
        <v>-666050.43999999994</v>
      </c>
      <c r="AB78" s="163">
        <v>-4953928.9400000004</v>
      </c>
      <c r="AC78" s="204">
        <f>-'Income Statement - 2.1.7 Income'!K78/(-U78+-V78+-R78+-S78)</f>
        <v>3.3917040984537468E-2</v>
      </c>
    </row>
    <row r="79" spans="1:29" ht="15.75" customHeight="1">
      <c r="A79" s="130" t="s">
        <v>105</v>
      </c>
      <c r="B79" s="164">
        <v>2020</v>
      </c>
      <c r="C79" s="164">
        <v>1626902.67</v>
      </c>
      <c r="D79" s="164">
        <v>1166422.5</v>
      </c>
      <c r="E79" s="164">
        <v>0</v>
      </c>
      <c r="F79" s="164">
        <v>0</v>
      </c>
      <c r="G79" s="164">
        <v>0</v>
      </c>
      <c r="H79" s="164">
        <v>2793325.17</v>
      </c>
      <c r="I79" s="164">
        <v>6542867.9100000001</v>
      </c>
      <c r="J79" s="164">
        <v>-2268873.69</v>
      </c>
      <c r="K79" s="164">
        <v>4273994.22</v>
      </c>
      <c r="L79" s="164">
        <v>127037.08</v>
      </c>
      <c r="M79" s="164">
        <v>0</v>
      </c>
      <c r="N79" s="164">
        <v>22904.03</v>
      </c>
      <c r="O79" s="164">
        <v>149941.10999999999</v>
      </c>
      <c r="P79" s="164">
        <v>-1368717.99</v>
      </c>
      <c r="Q79" s="164">
        <v>0</v>
      </c>
      <c r="R79" s="164">
        <v>0</v>
      </c>
      <c r="S79" s="164">
        <v>0</v>
      </c>
      <c r="T79" s="164">
        <v>-1368717.99</v>
      </c>
      <c r="U79" s="164">
        <v>-303263.28000000003</v>
      </c>
      <c r="V79" s="164">
        <v>0</v>
      </c>
      <c r="W79" s="164">
        <v>-285416.65999999997</v>
      </c>
      <c r="X79" s="164">
        <v>-35480.019999999997</v>
      </c>
      <c r="Y79" s="164">
        <v>0</v>
      </c>
      <c r="Z79" s="164"/>
      <c r="AA79" s="164">
        <v>-624159.96</v>
      </c>
      <c r="AB79" s="164">
        <v>-5224382.55</v>
      </c>
      <c r="AC79" s="206">
        <f>-'Income Statement - 2.1.7 Income'!K79/(-U79+-V79+-R79+-S79)</f>
        <v>3.7113494254892972E-2</v>
      </c>
    </row>
    <row r="80" spans="1:29" ht="15.75" customHeight="1">
      <c r="A80" s="126" t="s">
        <v>105</v>
      </c>
      <c r="B80" s="163">
        <v>2021</v>
      </c>
      <c r="C80" s="163">
        <v>1713832.88</v>
      </c>
      <c r="D80" s="163">
        <v>844622.48</v>
      </c>
      <c r="E80" s="163">
        <v>0</v>
      </c>
      <c r="F80" s="163">
        <v>0</v>
      </c>
      <c r="G80" s="163">
        <v>0</v>
      </c>
      <c r="H80" s="163">
        <v>2558455.36</v>
      </c>
      <c r="I80" s="163">
        <v>6762884.2699999996</v>
      </c>
      <c r="J80" s="163">
        <v>-2439787.5099999998</v>
      </c>
      <c r="K80" s="163">
        <v>4323096.76</v>
      </c>
      <c r="L80" s="163">
        <v>163735.95000000001</v>
      </c>
      <c r="M80" s="163">
        <v>0</v>
      </c>
      <c r="N80" s="163">
        <v>17602.78</v>
      </c>
      <c r="O80" s="163">
        <v>181338.73</v>
      </c>
      <c r="P80" s="163">
        <v>-1216824.3999999999</v>
      </c>
      <c r="Q80" s="163">
        <v>0</v>
      </c>
      <c r="R80" s="163">
        <v>0</v>
      </c>
      <c r="S80" s="163">
        <v>0</v>
      </c>
      <c r="T80" s="163">
        <v>-1216824.3999999999</v>
      </c>
      <c r="U80" s="163">
        <v>-141764.01999999999</v>
      </c>
      <c r="V80" s="163">
        <v>0</v>
      </c>
      <c r="W80" s="163">
        <v>-135077.09</v>
      </c>
      <c r="X80" s="163">
        <v>-37950.019999999997</v>
      </c>
      <c r="Y80" s="163">
        <v>0</v>
      </c>
      <c r="Z80" s="163"/>
      <c r="AA80" s="163">
        <v>-314791.13</v>
      </c>
      <c r="AB80" s="163">
        <v>-5531275.3200000003</v>
      </c>
      <c r="AC80" s="204">
        <f>-'Income Statement - 2.1.7 Income'!K80/(-U80+-V80+-R80+-S80)</f>
        <v>4.0042459292562387E-2</v>
      </c>
    </row>
    <row r="81" spans="1:29" ht="15.75" customHeight="1">
      <c r="A81" s="130" t="s">
        <v>105</v>
      </c>
      <c r="B81" s="164">
        <v>2022</v>
      </c>
      <c r="C81" s="164">
        <v>1564806.76</v>
      </c>
      <c r="D81" s="164">
        <v>867967.24</v>
      </c>
      <c r="E81" s="164">
        <v>0</v>
      </c>
      <c r="F81" s="164">
        <v>0</v>
      </c>
      <c r="G81" s="164">
        <v>0</v>
      </c>
      <c r="H81" s="164">
        <v>2432774</v>
      </c>
      <c r="I81" s="164">
        <v>7034250.6699999999</v>
      </c>
      <c r="J81" s="164">
        <v>-2622230.89</v>
      </c>
      <c r="K81" s="164">
        <v>4412019.78</v>
      </c>
      <c r="L81" s="164">
        <v>236244.06</v>
      </c>
      <c r="M81" s="164">
        <v>0</v>
      </c>
      <c r="N81" s="164">
        <v>54042.68</v>
      </c>
      <c r="O81" s="164">
        <v>290286.74</v>
      </c>
      <c r="P81" s="164">
        <v>-1082902.47</v>
      </c>
      <c r="Q81" s="164">
        <v>0</v>
      </c>
      <c r="R81" s="164">
        <v>0</v>
      </c>
      <c r="S81" s="164">
        <v>0</v>
      </c>
      <c r="T81" s="164">
        <v>-1082902.47</v>
      </c>
      <c r="U81" s="164">
        <v>0</v>
      </c>
      <c r="V81" s="164">
        <v>0</v>
      </c>
      <c r="W81" s="164">
        <v>-117495.82</v>
      </c>
      <c r="X81" s="164">
        <v>-39385.019999999997</v>
      </c>
      <c r="Y81" s="164">
        <v>0</v>
      </c>
      <c r="Z81" s="164"/>
      <c r="AA81" s="164">
        <v>-156880.84</v>
      </c>
      <c r="AB81" s="164">
        <v>-5895297.21</v>
      </c>
      <c r="AC81" s="206" t="e">
        <f>-'Income Statement - 2.1.7 Income'!K81/(-U81+-V81+-R81+-S81)</f>
        <v>#DIV/0!</v>
      </c>
    </row>
    <row r="82" spans="1:29" ht="15.75" customHeight="1">
      <c r="A82" s="126" t="s">
        <v>105</v>
      </c>
      <c r="B82" s="163">
        <v>2023</v>
      </c>
      <c r="C82" s="163">
        <v>1578813.01</v>
      </c>
      <c r="D82" s="163">
        <v>966943.58</v>
      </c>
      <c r="E82" s="163">
        <v>0</v>
      </c>
      <c r="F82" s="163">
        <v>0</v>
      </c>
      <c r="G82" s="163">
        <v>0</v>
      </c>
      <c r="H82" s="163">
        <v>2545756.59</v>
      </c>
      <c r="I82" s="163">
        <v>7371041.7599999998</v>
      </c>
      <c r="J82" s="163">
        <v>-2818461.66</v>
      </c>
      <c r="K82" s="163">
        <v>4552580.0999999996</v>
      </c>
      <c r="L82" s="163">
        <v>314301.25</v>
      </c>
      <c r="M82" s="163">
        <v>0</v>
      </c>
      <c r="N82" s="163">
        <v>51585.5</v>
      </c>
      <c r="O82" s="163">
        <v>365886.75</v>
      </c>
      <c r="P82" s="163">
        <v>-1142714.33</v>
      </c>
      <c r="Q82" s="163">
        <v>0</v>
      </c>
      <c r="R82" s="163">
        <v>0</v>
      </c>
      <c r="S82" s="163">
        <v>0</v>
      </c>
      <c r="T82" s="163">
        <v>-1142714.33</v>
      </c>
      <c r="U82" s="163">
        <v>0</v>
      </c>
      <c r="V82" s="163">
        <v>0</v>
      </c>
      <c r="W82" s="163">
        <v>-112243.73</v>
      </c>
      <c r="X82" s="163">
        <v>-39215.019999999997</v>
      </c>
      <c r="Y82" s="163">
        <v>0</v>
      </c>
      <c r="Z82" s="163"/>
      <c r="AA82" s="163">
        <v>-151458.75</v>
      </c>
      <c r="AB82" s="163">
        <v>-6170050.3600000003</v>
      </c>
      <c r="AC82" s="204" t="e">
        <f>-'Income Statement - 2.1.7 Income'!K82/(-U82+-V82+-R82+-S82)</f>
        <v>#DIV/0!</v>
      </c>
    </row>
    <row r="83" spans="1:29" ht="15.75" customHeight="1">
      <c r="A83" s="130" t="s">
        <v>106</v>
      </c>
      <c r="B83" s="164">
        <v>2015</v>
      </c>
      <c r="C83" s="164">
        <v>3003064.14</v>
      </c>
      <c r="D83" s="164">
        <v>5747185.9900000002</v>
      </c>
      <c r="E83" s="164">
        <v>296503.65999999997</v>
      </c>
      <c r="F83" s="164">
        <v>109954.05</v>
      </c>
      <c r="G83" s="164">
        <v>403917.46</v>
      </c>
      <c r="H83" s="164">
        <v>9560625.3000000007</v>
      </c>
      <c r="I83" s="164">
        <v>23727673.420000002</v>
      </c>
      <c r="J83" s="164">
        <v>-15063216.369999999</v>
      </c>
      <c r="K83" s="164">
        <v>8664457.0500000007</v>
      </c>
      <c r="L83" s="164">
        <v>3708966.07</v>
      </c>
      <c r="M83" s="164">
        <v>100</v>
      </c>
      <c r="N83" s="164">
        <v>163735.20000000001</v>
      </c>
      <c r="O83" s="164">
        <v>3872801.27</v>
      </c>
      <c r="P83" s="164">
        <v>-4024391.13</v>
      </c>
      <c r="Q83" s="164">
        <v>-59391.56</v>
      </c>
      <c r="R83" s="164">
        <v>-524674.19999999995</v>
      </c>
      <c r="S83" s="164">
        <v>0</v>
      </c>
      <c r="T83" s="164">
        <v>-4608456.8899999997</v>
      </c>
      <c r="U83" s="164">
        <v>-5100000</v>
      </c>
      <c r="V83" s="164">
        <v>0</v>
      </c>
      <c r="W83" s="164">
        <v>-2444546.16</v>
      </c>
      <c r="X83" s="164">
        <v>-1261775.58</v>
      </c>
      <c r="Y83" s="164">
        <v>-581577</v>
      </c>
      <c r="Z83" s="164"/>
      <c r="AA83" s="164">
        <v>-9387898.7400000002</v>
      </c>
      <c r="AB83" s="164">
        <v>-8101527.98999999</v>
      </c>
      <c r="AC83" s="206">
        <f>-'Income Statement - 2.1.7 Income'!K83/(-U83+-V83+-R83+-S83)</f>
        <v>1.8848951286814089E-2</v>
      </c>
    </row>
    <row r="84" spans="1:29" ht="15.75" customHeight="1">
      <c r="A84" s="126" t="s">
        <v>106</v>
      </c>
      <c r="B84" s="163">
        <v>2016</v>
      </c>
      <c r="C84" s="163">
        <v>2125112.5699999998</v>
      </c>
      <c r="D84" s="163">
        <v>7613357.0199999996</v>
      </c>
      <c r="E84" s="163">
        <v>275458.64</v>
      </c>
      <c r="F84" s="163">
        <v>172439.04000000001</v>
      </c>
      <c r="G84" s="163">
        <v>85588.95</v>
      </c>
      <c r="H84" s="163">
        <v>10271956.220000001</v>
      </c>
      <c r="I84" s="163">
        <v>23849610.670000002</v>
      </c>
      <c r="J84" s="163">
        <v>-15254513.83</v>
      </c>
      <c r="K84" s="163">
        <v>8595096.8399999999</v>
      </c>
      <c r="L84" s="163">
        <v>5203803.7</v>
      </c>
      <c r="M84" s="163">
        <v>100</v>
      </c>
      <c r="N84" s="163">
        <v>168088.8</v>
      </c>
      <c r="O84" s="163">
        <v>5371992.5</v>
      </c>
      <c r="P84" s="163">
        <v>-4484104.33</v>
      </c>
      <c r="Q84" s="163">
        <v>-47035.46</v>
      </c>
      <c r="R84" s="163">
        <v>-510858.34</v>
      </c>
      <c r="S84" s="163">
        <v>0</v>
      </c>
      <c r="T84" s="163">
        <v>-5041998.13</v>
      </c>
      <c r="U84" s="163">
        <v>-4600000</v>
      </c>
      <c r="V84" s="163">
        <v>0</v>
      </c>
      <c r="W84" s="163">
        <v>-3708061.89</v>
      </c>
      <c r="X84" s="163">
        <v>-1499561.61</v>
      </c>
      <c r="Y84" s="163">
        <v>-525745</v>
      </c>
      <c r="Z84" s="163"/>
      <c r="AA84" s="163">
        <v>-10333368.5</v>
      </c>
      <c r="AB84" s="163">
        <v>-8863678.9300000109</v>
      </c>
      <c r="AC84" s="204">
        <f>-'Income Statement - 2.1.7 Income'!K84/(-U84+-V84+-R84+-S84)</f>
        <v>1.9598725563581165E-2</v>
      </c>
    </row>
    <row r="85" spans="1:29" ht="15.75" customHeight="1">
      <c r="A85" s="130" t="s">
        <v>106</v>
      </c>
      <c r="B85" s="164">
        <v>2017</v>
      </c>
      <c r="C85" s="164">
        <v>2400858.84</v>
      </c>
      <c r="D85" s="164">
        <v>5569567.3600000003</v>
      </c>
      <c r="E85" s="164">
        <v>340097.77</v>
      </c>
      <c r="F85" s="164">
        <v>155069.51999999999</v>
      </c>
      <c r="G85" s="164">
        <v>83902.64</v>
      </c>
      <c r="H85" s="164">
        <v>8549496.1300000008</v>
      </c>
      <c r="I85" s="164">
        <v>24418846.870000001</v>
      </c>
      <c r="J85" s="164">
        <v>-15601885.51</v>
      </c>
      <c r="K85" s="164">
        <v>8816961.3599999994</v>
      </c>
      <c r="L85" s="164">
        <v>5897109.1100000003</v>
      </c>
      <c r="M85" s="164">
        <v>100</v>
      </c>
      <c r="N85" s="164">
        <v>168575.88</v>
      </c>
      <c r="O85" s="164">
        <v>6065784.9900000002</v>
      </c>
      <c r="P85" s="164">
        <v>-4062130.47</v>
      </c>
      <c r="Q85" s="164">
        <v>-42521.37</v>
      </c>
      <c r="R85" s="164">
        <v>-526872.67000000004</v>
      </c>
      <c r="S85" s="164">
        <v>0</v>
      </c>
      <c r="T85" s="164">
        <v>-4631524.51</v>
      </c>
      <c r="U85" s="164">
        <v>-4100000</v>
      </c>
      <c r="V85" s="164">
        <v>0</v>
      </c>
      <c r="W85" s="164">
        <v>-3166535.93</v>
      </c>
      <c r="X85" s="164">
        <v>-1510180.11</v>
      </c>
      <c r="Y85" s="164">
        <v>-517902</v>
      </c>
      <c r="Z85" s="164"/>
      <c r="AA85" s="164">
        <v>-9294618.0399999991</v>
      </c>
      <c r="AB85" s="164">
        <v>-9506099.9300000109</v>
      </c>
      <c r="AC85" s="206">
        <f>-'Income Statement - 2.1.7 Income'!K85/(-U85+-V85+-R85+-S85)</f>
        <v>2.9874403265132431E-2</v>
      </c>
    </row>
    <row r="86" spans="1:29" ht="15.75" customHeight="1">
      <c r="A86" s="126" t="s">
        <v>106</v>
      </c>
      <c r="B86" s="163">
        <v>2018</v>
      </c>
      <c r="C86" s="163">
        <v>4537801.3099999996</v>
      </c>
      <c r="D86" s="163">
        <v>5743547.5899999999</v>
      </c>
      <c r="E86" s="163">
        <v>309056.73</v>
      </c>
      <c r="F86" s="163">
        <v>87386.14</v>
      </c>
      <c r="G86" s="163">
        <v>90485.97</v>
      </c>
      <c r="H86" s="163">
        <v>10768277.74</v>
      </c>
      <c r="I86" s="163">
        <v>25354975.219999999</v>
      </c>
      <c r="J86" s="163">
        <v>-15968218.68</v>
      </c>
      <c r="K86" s="163">
        <v>9386756.5399999991</v>
      </c>
      <c r="L86" s="163">
        <v>4102596.48</v>
      </c>
      <c r="M86" s="163">
        <v>100</v>
      </c>
      <c r="N86" s="163">
        <v>158849.04</v>
      </c>
      <c r="O86" s="163">
        <v>4261545.5199999996</v>
      </c>
      <c r="P86" s="163">
        <v>-3730497.47</v>
      </c>
      <c r="Q86" s="163">
        <v>-27521.26</v>
      </c>
      <c r="R86" s="163">
        <v>-531832.61</v>
      </c>
      <c r="S86" s="163">
        <v>0</v>
      </c>
      <c r="T86" s="163">
        <v>-4289851.34</v>
      </c>
      <c r="U86" s="163">
        <v>-3600000</v>
      </c>
      <c r="V86" s="163">
        <v>0</v>
      </c>
      <c r="W86" s="163">
        <v>-4233841.82</v>
      </c>
      <c r="X86" s="163">
        <v>-1418287.05</v>
      </c>
      <c r="Y86" s="163">
        <v>-457382</v>
      </c>
      <c r="Z86" s="163"/>
      <c r="AA86" s="163">
        <v>-9709510.8699999992</v>
      </c>
      <c r="AB86" s="163">
        <v>-10417217.59</v>
      </c>
      <c r="AC86" s="204">
        <f>-'Income Statement - 2.1.7 Income'!K86/(-U86+-V86+-R86+-S86)</f>
        <v>3.8234102131257441E-2</v>
      </c>
    </row>
    <row r="87" spans="1:29" ht="15.75" customHeight="1">
      <c r="A87" s="130" t="s">
        <v>106</v>
      </c>
      <c r="B87" s="164">
        <v>2019</v>
      </c>
      <c r="C87" s="164">
        <v>7902516.0899999999</v>
      </c>
      <c r="D87" s="164">
        <v>6416365.5700000003</v>
      </c>
      <c r="E87" s="164">
        <v>356921.2</v>
      </c>
      <c r="F87" s="164">
        <v>121421.93</v>
      </c>
      <c r="G87" s="164">
        <v>160728.91</v>
      </c>
      <c r="H87" s="164">
        <v>14957953.699999999</v>
      </c>
      <c r="I87" s="164">
        <v>25748037.100000001</v>
      </c>
      <c r="J87" s="164">
        <v>-16348037</v>
      </c>
      <c r="K87" s="164">
        <v>9400000.0999999996</v>
      </c>
      <c r="L87" s="164">
        <v>2488849.15</v>
      </c>
      <c r="M87" s="164">
        <v>100</v>
      </c>
      <c r="N87" s="164">
        <v>184894.96</v>
      </c>
      <c r="O87" s="164">
        <v>2673844.11</v>
      </c>
      <c r="P87" s="164">
        <v>-4477566.96</v>
      </c>
      <c r="Q87" s="164">
        <v>-36526.58</v>
      </c>
      <c r="R87" s="164">
        <v>-563511.68000000005</v>
      </c>
      <c r="S87" s="164">
        <v>0</v>
      </c>
      <c r="T87" s="164">
        <v>-5077605.22</v>
      </c>
      <c r="U87" s="164">
        <v>-3100000</v>
      </c>
      <c r="V87" s="164">
        <v>0</v>
      </c>
      <c r="W87" s="164">
        <v>-5329428.57</v>
      </c>
      <c r="X87" s="164">
        <v>-1882944.19</v>
      </c>
      <c r="Y87" s="164">
        <v>-470557</v>
      </c>
      <c r="Z87" s="164"/>
      <c r="AA87" s="164">
        <v>-10782929.76</v>
      </c>
      <c r="AB87" s="164">
        <v>-11171262.93</v>
      </c>
      <c r="AC87" s="206">
        <f>-'Income Statement - 2.1.7 Income'!K87/(-U87+-V87+-R87+-S87)</f>
        <v>5.603817264204819E-2</v>
      </c>
    </row>
    <row r="88" spans="1:29" ht="15.75" customHeight="1">
      <c r="A88" s="126" t="s">
        <v>106</v>
      </c>
      <c r="B88" s="163">
        <v>2020</v>
      </c>
      <c r="C88" s="163">
        <v>6226867.25</v>
      </c>
      <c r="D88" s="163">
        <v>7342629.2599999998</v>
      </c>
      <c r="E88" s="163">
        <v>375995.87</v>
      </c>
      <c r="F88" s="163">
        <v>272268.21999999997</v>
      </c>
      <c r="G88" s="163">
        <v>90708.160000000003</v>
      </c>
      <c r="H88" s="163">
        <v>14308468.76</v>
      </c>
      <c r="I88" s="163">
        <v>26975483.25</v>
      </c>
      <c r="J88" s="163">
        <v>-16651909.74</v>
      </c>
      <c r="K88" s="163">
        <v>10323573.51</v>
      </c>
      <c r="L88" s="163">
        <v>3736319.06</v>
      </c>
      <c r="M88" s="163">
        <v>100</v>
      </c>
      <c r="N88" s="163">
        <v>83542.600000000006</v>
      </c>
      <c r="O88" s="163">
        <v>3819961.66</v>
      </c>
      <c r="P88" s="163">
        <v>-4751124.21</v>
      </c>
      <c r="Q88" s="163">
        <v>-25878.240000000002</v>
      </c>
      <c r="R88" s="163">
        <v>-589998.76</v>
      </c>
      <c r="S88" s="163">
        <v>0</v>
      </c>
      <c r="T88" s="163">
        <v>-5367001.21</v>
      </c>
      <c r="U88" s="163">
        <v>-2600000</v>
      </c>
      <c r="V88" s="163">
        <v>0</v>
      </c>
      <c r="W88" s="163">
        <v>-5498535.9699999997</v>
      </c>
      <c r="X88" s="163">
        <v>-2055829.43</v>
      </c>
      <c r="Y88" s="163">
        <v>-423785</v>
      </c>
      <c r="Z88" s="163">
        <v>-168818</v>
      </c>
      <c r="AA88" s="163">
        <v>-10746968.4</v>
      </c>
      <c r="AB88" s="163">
        <v>-12338034.32</v>
      </c>
      <c r="AC88" s="204">
        <f>-'Income Statement - 2.1.7 Income'!K88/(-U88+-V88+-R88+-S88)</f>
        <v>4.8779765042918082E-2</v>
      </c>
    </row>
    <row r="89" spans="1:29" ht="15.75" customHeight="1">
      <c r="A89" s="130" t="s">
        <v>106</v>
      </c>
      <c r="B89" s="164">
        <v>2021</v>
      </c>
      <c r="C89" s="164">
        <v>5934555.54</v>
      </c>
      <c r="D89" s="164">
        <v>6311341.5800000001</v>
      </c>
      <c r="E89" s="164">
        <v>531392.03</v>
      </c>
      <c r="F89" s="164">
        <v>54208.7</v>
      </c>
      <c r="G89" s="164">
        <v>364077.31</v>
      </c>
      <c r="H89" s="164">
        <v>13195575.16</v>
      </c>
      <c r="I89" s="164">
        <v>27476985.579999998</v>
      </c>
      <c r="J89" s="164">
        <v>-16965235.75</v>
      </c>
      <c r="K89" s="164">
        <v>10511749.83</v>
      </c>
      <c r="L89" s="164">
        <v>6240831.79</v>
      </c>
      <c r="M89" s="164">
        <v>100</v>
      </c>
      <c r="N89" s="164">
        <v>103926.16</v>
      </c>
      <c r="O89" s="164">
        <v>6344857.9500000002</v>
      </c>
      <c r="P89" s="164">
        <v>-2984205.29</v>
      </c>
      <c r="Q89" s="164">
        <v>-39596.1</v>
      </c>
      <c r="R89" s="164">
        <v>-597218.38</v>
      </c>
      <c r="S89" s="164">
        <v>0</v>
      </c>
      <c r="T89" s="164">
        <v>-3621019.77</v>
      </c>
      <c r="U89" s="164">
        <v>-2200000</v>
      </c>
      <c r="V89" s="164">
        <v>0</v>
      </c>
      <c r="W89" s="164">
        <v>-7926743.8499999996</v>
      </c>
      <c r="X89" s="164">
        <v>-1900765.71</v>
      </c>
      <c r="Y89" s="164">
        <v>-611365</v>
      </c>
      <c r="Z89" s="164">
        <v>-168818</v>
      </c>
      <c r="AA89" s="164">
        <v>-12807692.560000001</v>
      </c>
      <c r="AB89" s="164">
        <v>-13623470.609999999</v>
      </c>
      <c r="AC89" s="206">
        <f>-'Income Statement - 2.1.7 Income'!K89/(-U89+-V89+-R89+-S89)</f>
        <v>2.6972377465930997E-2</v>
      </c>
    </row>
    <row r="90" spans="1:29" ht="15.75" customHeight="1">
      <c r="A90" s="126" t="s">
        <v>106</v>
      </c>
      <c r="B90" s="163">
        <v>2022</v>
      </c>
      <c r="C90" s="163">
        <v>4886571.4000000004</v>
      </c>
      <c r="D90" s="163">
        <v>6094463.7400000002</v>
      </c>
      <c r="E90" s="163">
        <v>524448.82999999996</v>
      </c>
      <c r="F90" s="163">
        <v>34429.51</v>
      </c>
      <c r="G90" s="163">
        <v>552163.06999999995</v>
      </c>
      <c r="H90" s="163">
        <v>12092076.550000001</v>
      </c>
      <c r="I90" s="163">
        <v>28553130.620000001</v>
      </c>
      <c r="J90" s="163">
        <v>-17251488.859999999</v>
      </c>
      <c r="K90" s="163">
        <v>11301641.76</v>
      </c>
      <c r="L90" s="163">
        <v>2662869.29</v>
      </c>
      <c r="M90" s="163">
        <v>100</v>
      </c>
      <c r="N90" s="163">
        <v>92767.6</v>
      </c>
      <c r="O90" s="163">
        <v>2755736.89</v>
      </c>
      <c r="P90" s="163">
        <v>-2948881.08</v>
      </c>
      <c r="Q90" s="163">
        <v>-53259.77</v>
      </c>
      <c r="R90" s="163">
        <v>-35920.57</v>
      </c>
      <c r="S90" s="163">
        <v>0</v>
      </c>
      <c r="T90" s="163">
        <v>-3038061.42</v>
      </c>
      <c r="U90" s="163">
        <v>-1986053.1</v>
      </c>
      <c r="V90" s="163">
        <v>0</v>
      </c>
      <c r="W90" s="163">
        <v>-5000674.5599999996</v>
      </c>
      <c r="X90" s="163">
        <v>-2179634.42</v>
      </c>
      <c r="Y90" s="163">
        <v>-378981</v>
      </c>
      <c r="Z90" s="163">
        <v>-545184</v>
      </c>
      <c r="AA90" s="163">
        <v>-10090527.08</v>
      </c>
      <c r="AB90" s="163">
        <v>-13020866.699999999</v>
      </c>
      <c r="AC90" s="204">
        <f>-'Income Statement - 2.1.7 Income'!K90/(-U90+-V90+-R90+-S90)</f>
        <v>0.11341431068189922</v>
      </c>
    </row>
    <row r="91" spans="1:29" ht="15.75" customHeight="1">
      <c r="A91" s="130" t="s">
        <v>106</v>
      </c>
      <c r="B91" s="164">
        <v>2023</v>
      </c>
      <c r="C91" s="164">
        <v>3810528.03</v>
      </c>
      <c r="D91" s="164">
        <v>5932878.8300000001</v>
      </c>
      <c r="E91" s="164">
        <v>462196.15</v>
      </c>
      <c r="F91" s="164">
        <v>23110.23</v>
      </c>
      <c r="G91" s="164">
        <v>438148.7</v>
      </c>
      <c r="H91" s="164">
        <v>10666861.939999999</v>
      </c>
      <c r="I91" s="164">
        <v>31030272.289999999</v>
      </c>
      <c r="J91" s="164">
        <v>-17634320.059999999</v>
      </c>
      <c r="K91" s="164">
        <v>13395952.23</v>
      </c>
      <c r="L91" s="164">
        <v>2363833.2999999998</v>
      </c>
      <c r="M91" s="164">
        <v>100</v>
      </c>
      <c r="N91" s="164">
        <v>84103.48</v>
      </c>
      <c r="O91" s="164">
        <v>2448036.7799999998</v>
      </c>
      <c r="P91" s="164">
        <v>-2796230.48</v>
      </c>
      <c r="Q91" s="164">
        <v>-17946.82</v>
      </c>
      <c r="R91" s="164">
        <v>0</v>
      </c>
      <c r="S91" s="164">
        <v>0</v>
      </c>
      <c r="T91" s="164">
        <v>-2814177.3</v>
      </c>
      <c r="U91" s="164">
        <v>-1487618.97</v>
      </c>
      <c r="V91" s="164">
        <v>0</v>
      </c>
      <c r="W91" s="164">
        <v>-7716340.5</v>
      </c>
      <c r="X91" s="164">
        <v>-2081262.54</v>
      </c>
      <c r="Y91" s="164">
        <v>-359006</v>
      </c>
      <c r="Z91" s="164">
        <v>-335458</v>
      </c>
      <c r="AA91" s="164">
        <v>-11979686.01</v>
      </c>
      <c r="AB91" s="164">
        <v>-11716987.640000001</v>
      </c>
      <c r="AC91" s="206">
        <f>-'Income Statement - 2.1.7 Income'!K91/(-U91+-V91+-R91+-S91)</f>
        <v>0.39180423331116843</v>
      </c>
    </row>
    <row r="92" spans="1:29" ht="15.75" customHeight="1">
      <c r="A92" s="126" t="s">
        <v>2</v>
      </c>
      <c r="B92" s="163">
        <v>2015</v>
      </c>
      <c r="C92" s="163">
        <v>9488176.5399999991</v>
      </c>
      <c r="D92" s="163">
        <v>78668622.030000001</v>
      </c>
      <c r="E92" s="163">
        <v>3725518.56</v>
      </c>
      <c r="F92" s="163">
        <v>0</v>
      </c>
      <c r="G92" s="163">
        <v>1246172.99</v>
      </c>
      <c r="H92" s="163">
        <v>93128490.120000005</v>
      </c>
      <c r="I92" s="163">
        <v>621792579.05999994</v>
      </c>
      <c r="J92" s="163">
        <v>-327919554.30000001</v>
      </c>
      <c r="K92" s="163">
        <v>293873024.75999999</v>
      </c>
      <c r="L92" s="163">
        <v>15665874.02</v>
      </c>
      <c r="M92" s="163">
        <v>0</v>
      </c>
      <c r="N92" s="163">
        <v>6405192</v>
      </c>
      <c r="O92" s="163">
        <v>22071066.02</v>
      </c>
      <c r="P92" s="163">
        <v>-61892425.359999999</v>
      </c>
      <c r="Q92" s="163">
        <v>-1062127.28</v>
      </c>
      <c r="R92" s="163">
        <v>-3781869.25</v>
      </c>
      <c r="S92" s="163">
        <v>-1333199.93</v>
      </c>
      <c r="T92" s="163">
        <v>-68069621.819999993</v>
      </c>
      <c r="U92" s="163">
        <v>-58653077.200000003</v>
      </c>
      <c r="V92" s="163">
        <v>-103025942.11</v>
      </c>
      <c r="W92" s="163">
        <v>-13030866.539999999</v>
      </c>
      <c r="X92" s="163">
        <v>-13630535.619999999</v>
      </c>
      <c r="Y92" s="163">
        <v>0</v>
      </c>
      <c r="Z92" s="163">
        <v>-4025295</v>
      </c>
      <c r="AA92" s="163">
        <v>-192365716.47</v>
      </c>
      <c r="AB92" s="163">
        <v>-148637242.61000001</v>
      </c>
      <c r="AC92" s="204">
        <f>-'Income Statement - 2.1.7 Income'!K92/(-U92+-V92+-R92+-S92)</f>
        <v>4.3821468471517286E-2</v>
      </c>
    </row>
    <row r="93" spans="1:29" ht="15.75" customHeight="1">
      <c r="A93" s="130" t="s">
        <v>2</v>
      </c>
      <c r="B93" s="164">
        <v>2016</v>
      </c>
      <c r="C93" s="164">
        <v>5688569.2999999998</v>
      </c>
      <c r="D93" s="164">
        <v>90350376.280000001</v>
      </c>
      <c r="E93" s="164">
        <v>4173430.46</v>
      </c>
      <c r="F93" s="164">
        <v>0</v>
      </c>
      <c r="G93" s="164">
        <v>1695086.34</v>
      </c>
      <c r="H93" s="164">
        <v>101907462.38</v>
      </c>
      <c r="I93" s="164">
        <v>437890281.72000003</v>
      </c>
      <c r="J93" s="164">
        <v>-126061904.73999999</v>
      </c>
      <c r="K93" s="164">
        <v>311828376.98000002</v>
      </c>
      <c r="L93" s="164">
        <v>12255665.890000001</v>
      </c>
      <c r="M93" s="164">
        <v>0</v>
      </c>
      <c r="N93" s="164">
        <v>4298695</v>
      </c>
      <c r="O93" s="164">
        <v>16554360.890000001</v>
      </c>
      <c r="P93" s="164">
        <v>-60396599.100000001</v>
      </c>
      <c r="Q93" s="164">
        <v>-653143.9</v>
      </c>
      <c r="R93" s="164">
        <v>-5508160.3499999996</v>
      </c>
      <c r="S93" s="164">
        <v>-1368723.93</v>
      </c>
      <c r="T93" s="164">
        <v>-67926627.280000001</v>
      </c>
      <c r="U93" s="164">
        <v>-67540295.239999995</v>
      </c>
      <c r="V93" s="164">
        <v>-103025942.11</v>
      </c>
      <c r="W93" s="164">
        <v>-18039333.82</v>
      </c>
      <c r="X93" s="164">
        <v>-17927977.789999999</v>
      </c>
      <c r="Y93" s="164">
        <v>0</v>
      </c>
      <c r="Z93" s="164">
        <v>-2510541</v>
      </c>
      <c r="AA93" s="164">
        <v>-209044089.96000001</v>
      </c>
      <c r="AB93" s="164">
        <v>-153319483.00999999</v>
      </c>
      <c r="AC93" s="206">
        <f>-'Income Statement - 2.1.7 Income'!K93/(-U93+-V93+-R93+-S93)</f>
        <v>4.0821786234712783E-2</v>
      </c>
    </row>
    <row r="94" spans="1:29" ht="15.75" customHeight="1">
      <c r="A94" s="126" t="s">
        <v>2</v>
      </c>
      <c r="B94" s="163">
        <v>2017</v>
      </c>
      <c r="C94" s="163">
        <v>12147595.67</v>
      </c>
      <c r="D94" s="163">
        <v>69347254.790000007</v>
      </c>
      <c r="E94" s="163">
        <v>4172301.76</v>
      </c>
      <c r="F94" s="163">
        <v>394532</v>
      </c>
      <c r="G94" s="163">
        <v>2257406.98</v>
      </c>
      <c r="H94" s="163">
        <v>88319091.200000003</v>
      </c>
      <c r="I94" s="163">
        <v>471902349.92000002</v>
      </c>
      <c r="J94" s="163">
        <v>-143351253.41999999</v>
      </c>
      <c r="K94" s="163">
        <v>328551096.5</v>
      </c>
      <c r="L94" s="163">
        <v>12576835.73</v>
      </c>
      <c r="M94" s="163">
        <v>0</v>
      </c>
      <c r="N94" s="163">
        <v>1624808</v>
      </c>
      <c r="O94" s="163">
        <v>14201643.73</v>
      </c>
      <c r="P94" s="163">
        <v>-56282163.880000003</v>
      </c>
      <c r="Q94" s="163">
        <v>-672345.36</v>
      </c>
      <c r="R94" s="163">
        <v>-7858489.2300000004</v>
      </c>
      <c r="S94" s="163">
        <v>-1400012.93</v>
      </c>
      <c r="T94" s="163">
        <v>-66213011.399999999</v>
      </c>
      <c r="U94" s="163">
        <v>-66295369.280000001</v>
      </c>
      <c r="V94" s="163">
        <v>-102325942.11</v>
      </c>
      <c r="W94" s="163">
        <v>-16933866.629999999</v>
      </c>
      <c r="X94" s="163">
        <v>-17031175.57</v>
      </c>
      <c r="Y94" s="163">
        <v>0</v>
      </c>
      <c r="Z94" s="163">
        <v>-835299</v>
      </c>
      <c r="AA94" s="163">
        <v>-203421652.59</v>
      </c>
      <c r="AB94" s="163">
        <v>-161437167.44</v>
      </c>
      <c r="AC94" s="204">
        <f>-'Income Statement - 2.1.7 Income'!K94/(-U94+-V94+-R94+-S94)</f>
        <v>4.1781629751432806E-2</v>
      </c>
    </row>
    <row r="95" spans="1:29" ht="15.75" customHeight="1">
      <c r="A95" s="130" t="s">
        <v>2</v>
      </c>
      <c r="B95" s="164">
        <v>2018</v>
      </c>
      <c r="C95" s="164">
        <v>1875096.69</v>
      </c>
      <c r="D95" s="164">
        <v>75183182.340000004</v>
      </c>
      <c r="E95" s="164">
        <v>4700321.0599999996</v>
      </c>
      <c r="F95" s="164">
        <v>321678</v>
      </c>
      <c r="G95" s="164">
        <v>2400738.79</v>
      </c>
      <c r="H95" s="164">
        <v>84481016.879999995</v>
      </c>
      <c r="I95" s="164">
        <v>510364089.48000002</v>
      </c>
      <c r="J95" s="164">
        <v>-161082942.88999999</v>
      </c>
      <c r="K95" s="164">
        <v>349281146.58999997</v>
      </c>
      <c r="L95" s="164">
        <v>9849549.8200000003</v>
      </c>
      <c r="M95" s="164">
        <v>0</v>
      </c>
      <c r="N95" s="164">
        <v>4251106</v>
      </c>
      <c r="O95" s="164">
        <v>14100655.82</v>
      </c>
      <c r="P95" s="164">
        <v>-57579522.329999998</v>
      </c>
      <c r="Q95" s="164">
        <v>-734894.78</v>
      </c>
      <c r="R95" s="164">
        <v>-9925949.3200000003</v>
      </c>
      <c r="S95" s="164">
        <v>-36429858.93</v>
      </c>
      <c r="T95" s="164">
        <v>-104670225.36</v>
      </c>
      <c r="U95" s="164">
        <v>-40018446.32</v>
      </c>
      <c r="V95" s="164">
        <v>-101625942.11</v>
      </c>
      <c r="W95" s="164">
        <v>-12245021.35</v>
      </c>
      <c r="X95" s="164">
        <v>-16265637.35</v>
      </c>
      <c r="Y95" s="164">
        <v>0</v>
      </c>
      <c r="Z95" s="164">
        <v>-3697016</v>
      </c>
      <c r="AA95" s="164">
        <v>-173852063.13</v>
      </c>
      <c r="AB95" s="164">
        <v>-169340530.80000001</v>
      </c>
      <c r="AC95" s="206">
        <f>-'Income Statement - 2.1.7 Income'!K95/(-U95+-V95+-R95+-S95)</f>
        <v>4.0425567867549528E-2</v>
      </c>
    </row>
    <row r="96" spans="1:29" ht="15.75" customHeight="1">
      <c r="A96" s="126" t="s">
        <v>2</v>
      </c>
      <c r="B96" s="163">
        <v>2019</v>
      </c>
      <c r="C96" s="163">
        <v>0</v>
      </c>
      <c r="D96" s="163">
        <v>69162588.379999995</v>
      </c>
      <c r="E96" s="163">
        <v>4371638.12</v>
      </c>
      <c r="F96" s="163">
        <v>333441</v>
      </c>
      <c r="G96" s="163">
        <v>1418766.85</v>
      </c>
      <c r="H96" s="163">
        <v>75286434.349999994</v>
      </c>
      <c r="I96" s="163">
        <v>528581457.06</v>
      </c>
      <c r="J96" s="163">
        <v>-99534391.010000005</v>
      </c>
      <c r="K96" s="163">
        <v>429047066.05000001</v>
      </c>
      <c r="L96" s="163">
        <v>14533676.470000001</v>
      </c>
      <c r="M96" s="163">
        <v>0</v>
      </c>
      <c r="N96" s="163">
        <v>5460399.7199999997</v>
      </c>
      <c r="O96" s="163">
        <v>19994076.190000001</v>
      </c>
      <c r="P96" s="163">
        <v>-60709152.869999997</v>
      </c>
      <c r="Q96" s="163">
        <v>-1083973.6100000001</v>
      </c>
      <c r="R96" s="163">
        <v>-2003703.18</v>
      </c>
      <c r="S96" s="163">
        <v>-8785224.4299999997</v>
      </c>
      <c r="T96" s="163">
        <v>-72582054.090000004</v>
      </c>
      <c r="U96" s="163">
        <v>-91227742.579999998</v>
      </c>
      <c r="V96" s="163">
        <v>-100306514.44</v>
      </c>
      <c r="W96" s="163">
        <v>-7456409.7300000004</v>
      </c>
      <c r="X96" s="163">
        <v>-19597593.760000002</v>
      </c>
      <c r="Y96" s="163">
        <v>-9494930</v>
      </c>
      <c r="Z96" s="163">
        <v>-2399457</v>
      </c>
      <c r="AA96" s="163">
        <v>-230482647.50999999</v>
      </c>
      <c r="AB96" s="163">
        <v>-221262874.99000001</v>
      </c>
      <c r="AC96" s="204">
        <f>-'Income Statement - 2.1.7 Income'!K96/(-U96+-V96+-R96+-S96)</f>
        <v>2.6315753331665023E-2</v>
      </c>
    </row>
    <row r="97" spans="1:29" ht="15.75" customHeight="1">
      <c r="A97" s="130" t="s">
        <v>2</v>
      </c>
      <c r="B97" s="164">
        <v>2020</v>
      </c>
      <c r="C97" s="164">
        <v>798707.41</v>
      </c>
      <c r="D97" s="164">
        <v>74358271.530000001</v>
      </c>
      <c r="E97" s="164">
        <v>5114835.71</v>
      </c>
      <c r="F97" s="164">
        <v>2161588.4700000002</v>
      </c>
      <c r="G97" s="164">
        <v>6512238.7199999997</v>
      </c>
      <c r="H97" s="164">
        <v>88945641.840000004</v>
      </c>
      <c r="I97" s="164">
        <v>564013260.74000001</v>
      </c>
      <c r="J97" s="164">
        <v>-119396399.23</v>
      </c>
      <c r="K97" s="164">
        <v>444616861.50999999</v>
      </c>
      <c r="L97" s="164">
        <v>27019813.82</v>
      </c>
      <c r="M97" s="164">
        <v>0</v>
      </c>
      <c r="N97" s="164">
        <v>7657517.4199999999</v>
      </c>
      <c r="O97" s="164">
        <v>34677331.240000002</v>
      </c>
      <c r="P97" s="164">
        <v>-53456699.259999998</v>
      </c>
      <c r="Q97" s="164">
        <v>-832089.91</v>
      </c>
      <c r="R97" s="164">
        <v>-707625.62</v>
      </c>
      <c r="S97" s="164">
        <v>-14180419.640000001</v>
      </c>
      <c r="T97" s="164">
        <v>-69176834.430000007</v>
      </c>
      <c r="U97" s="164">
        <v>-125289008.40000001</v>
      </c>
      <c r="V97" s="164">
        <v>-99682071.930000007</v>
      </c>
      <c r="W97" s="164">
        <v>-9600425.6799999997</v>
      </c>
      <c r="X97" s="164">
        <v>-24135782.809999999</v>
      </c>
      <c r="Y97" s="164">
        <v>-10102810</v>
      </c>
      <c r="Z97" s="164">
        <v>-7184532</v>
      </c>
      <c r="AA97" s="164">
        <v>-275994630.81999999</v>
      </c>
      <c r="AB97" s="164">
        <v>-223068369.34</v>
      </c>
      <c r="AC97" s="206">
        <f>-'Income Statement - 2.1.7 Income'!K97/(-U97+-V97+-R97+-S97)</f>
        <v>2.7357379519579023E-2</v>
      </c>
    </row>
    <row r="98" spans="1:29" ht="15.75" customHeight="1">
      <c r="A98" s="126" t="s">
        <v>2</v>
      </c>
      <c r="B98" s="163">
        <v>2021</v>
      </c>
      <c r="C98" s="163">
        <v>4711881.43</v>
      </c>
      <c r="D98" s="163">
        <v>76936967.799999997</v>
      </c>
      <c r="E98" s="163">
        <v>6036534.1100000003</v>
      </c>
      <c r="F98" s="163">
        <v>2624917.12</v>
      </c>
      <c r="G98" s="163">
        <v>4556357.37</v>
      </c>
      <c r="H98" s="163">
        <v>94866657.829999998</v>
      </c>
      <c r="I98" s="163">
        <v>614768414.14999998</v>
      </c>
      <c r="J98" s="163">
        <v>-140447023.44999999</v>
      </c>
      <c r="K98" s="163">
        <v>474321390.69999999</v>
      </c>
      <c r="L98" s="163">
        <v>34960239.5</v>
      </c>
      <c r="M98" s="163">
        <v>0</v>
      </c>
      <c r="N98" s="163">
        <v>10514003.76</v>
      </c>
      <c r="O98" s="163">
        <v>45474243.259999998</v>
      </c>
      <c r="P98" s="163">
        <v>-62686051.18</v>
      </c>
      <c r="Q98" s="163">
        <v>-673809.57</v>
      </c>
      <c r="R98" s="163">
        <v>-708029.88</v>
      </c>
      <c r="S98" s="163">
        <v>-1113339.1100000001</v>
      </c>
      <c r="T98" s="163">
        <v>-65181229.740000002</v>
      </c>
      <c r="U98" s="163">
        <v>-169314800.40000001</v>
      </c>
      <c r="V98" s="163">
        <v>-98973617.469999999</v>
      </c>
      <c r="W98" s="163">
        <v>-7714515.0599999996</v>
      </c>
      <c r="X98" s="163">
        <v>-21502239.539999999</v>
      </c>
      <c r="Y98" s="163">
        <v>-9785910</v>
      </c>
      <c r="Z98" s="163">
        <v>-12898714</v>
      </c>
      <c r="AA98" s="163">
        <v>-320189796.47000003</v>
      </c>
      <c r="AB98" s="163">
        <v>-229291265.58000001</v>
      </c>
      <c r="AC98" s="204">
        <f>-'Income Statement - 2.1.7 Income'!K98/(-U98+-V98+-R98+-S98)</f>
        <v>2.3050229472903298E-2</v>
      </c>
    </row>
    <row r="99" spans="1:29" ht="15.75" customHeight="1">
      <c r="A99" s="130" t="s">
        <v>2</v>
      </c>
      <c r="B99" s="164">
        <v>2022</v>
      </c>
      <c r="C99" s="164">
        <v>0</v>
      </c>
      <c r="D99" s="164">
        <v>83822273.439999998</v>
      </c>
      <c r="E99" s="164">
        <v>8714248.9000000004</v>
      </c>
      <c r="F99" s="164">
        <v>1737903.42</v>
      </c>
      <c r="G99" s="164">
        <v>3368511.18</v>
      </c>
      <c r="H99" s="164">
        <v>97642936.939999998</v>
      </c>
      <c r="I99" s="164">
        <v>648643583.53999996</v>
      </c>
      <c r="J99" s="164">
        <v>-162857954.55000001</v>
      </c>
      <c r="K99" s="164">
        <v>485785628.99000001</v>
      </c>
      <c r="L99" s="164">
        <v>88286715.390000001</v>
      </c>
      <c r="M99" s="164">
        <v>0</v>
      </c>
      <c r="N99" s="164">
        <v>18660441.969999999</v>
      </c>
      <c r="O99" s="164">
        <v>106947157.36</v>
      </c>
      <c r="P99" s="164">
        <v>-67500627.079999998</v>
      </c>
      <c r="Q99" s="164">
        <v>-691311.67</v>
      </c>
      <c r="R99" s="164">
        <v>-708455</v>
      </c>
      <c r="S99" s="164">
        <v>-223954198.94999999</v>
      </c>
      <c r="T99" s="164">
        <v>-292854592.69999999</v>
      </c>
      <c r="U99" s="164">
        <v>0</v>
      </c>
      <c r="V99" s="164">
        <v>-98265638.459999993</v>
      </c>
      <c r="W99" s="164">
        <v>-12687840.779999999</v>
      </c>
      <c r="X99" s="164">
        <v>-18772828.719999999</v>
      </c>
      <c r="Y99" s="164">
        <v>-5815591</v>
      </c>
      <c r="Z99" s="164">
        <v>-18850478</v>
      </c>
      <c r="AA99" s="164">
        <v>-154392376.96000001</v>
      </c>
      <c r="AB99" s="164">
        <v>-243128753.63</v>
      </c>
      <c r="AC99" s="206">
        <f>-'Income Statement - 2.1.7 Income'!K99/(-U99+-V99+-R99+-S99)</f>
        <v>2.8600423521497543E-2</v>
      </c>
    </row>
    <row r="100" spans="1:29" ht="15.75" customHeight="1">
      <c r="A100" s="126" t="s">
        <v>2</v>
      </c>
      <c r="B100" s="163">
        <v>2023</v>
      </c>
      <c r="C100" s="163">
        <v>1495498.17</v>
      </c>
      <c r="D100" s="163">
        <v>94027486.049999997</v>
      </c>
      <c r="E100" s="163">
        <v>11921951.75</v>
      </c>
      <c r="F100" s="163">
        <v>1740397.56</v>
      </c>
      <c r="G100" s="163">
        <v>2725755.64</v>
      </c>
      <c r="H100" s="163">
        <v>111911089.17</v>
      </c>
      <c r="I100" s="163">
        <v>698671137.19000006</v>
      </c>
      <c r="J100" s="163">
        <v>-186905774.34</v>
      </c>
      <c r="K100" s="163">
        <v>511765362.85000002</v>
      </c>
      <c r="L100" s="163">
        <v>71921475.280000001</v>
      </c>
      <c r="M100" s="163">
        <v>0</v>
      </c>
      <c r="N100" s="163">
        <v>25068574.109999999</v>
      </c>
      <c r="O100" s="163">
        <v>96990049.390000001</v>
      </c>
      <c r="P100" s="163">
        <v>-58949668.530000001</v>
      </c>
      <c r="Q100" s="163">
        <v>-611784.59</v>
      </c>
      <c r="R100" s="163">
        <v>-2708903.49</v>
      </c>
      <c r="S100" s="163">
        <v>-72927218.930000007</v>
      </c>
      <c r="T100" s="163">
        <v>-135197575.53999999</v>
      </c>
      <c r="U100" s="163">
        <v>-253389470</v>
      </c>
      <c r="V100" s="163">
        <v>-23630821.329999998</v>
      </c>
      <c r="W100" s="163">
        <v>-13840572</v>
      </c>
      <c r="X100" s="163">
        <v>-28447677.170000002</v>
      </c>
      <c r="Y100" s="163">
        <v>-6355190</v>
      </c>
      <c r="Z100" s="163">
        <v>-19722036.079999998</v>
      </c>
      <c r="AA100" s="163">
        <v>-345385766.57999998</v>
      </c>
      <c r="AB100" s="163">
        <v>-240083159.28999999</v>
      </c>
      <c r="AC100" s="204">
        <f>-'Income Statement - 2.1.7 Income'!K100/(-U100+-V100+-R100+-S100)</f>
        <v>4.7701856351109677E-2</v>
      </c>
    </row>
    <row r="101" spans="1:29" ht="15.75" customHeight="1">
      <c r="A101" s="130" t="s">
        <v>3</v>
      </c>
      <c r="B101" s="164">
        <v>2015</v>
      </c>
      <c r="C101" s="164">
        <v>20150457.41</v>
      </c>
      <c r="D101" s="164">
        <v>88646055.780000001</v>
      </c>
      <c r="E101" s="164">
        <v>7316338.1600000001</v>
      </c>
      <c r="F101" s="164">
        <v>272848</v>
      </c>
      <c r="G101" s="164">
        <v>2171176.17</v>
      </c>
      <c r="H101" s="164">
        <v>118556875.52</v>
      </c>
      <c r="I101" s="164">
        <v>681695398.65999997</v>
      </c>
      <c r="J101" s="164">
        <v>-296179589.38999999</v>
      </c>
      <c r="K101" s="164">
        <v>385515809.26999998</v>
      </c>
      <c r="L101" s="164">
        <v>13807988.529999999</v>
      </c>
      <c r="M101" s="164">
        <v>0</v>
      </c>
      <c r="N101" s="164">
        <v>3033533</v>
      </c>
      <c r="O101" s="164">
        <v>16841521.530000001</v>
      </c>
      <c r="P101" s="164">
        <v>-70876863.769999996</v>
      </c>
      <c r="Q101" s="164">
        <v>-2035474.96</v>
      </c>
      <c r="R101" s="164">
        <v>-1017885</v>
      </c>
      <c r="S101" s="164">
        <v>-11338520.039999999</v>
      </c>
      <c r="T101" s="164">
        <v>-85268743.769999996</v>
      </c>
      <c r="U101" s="164">
        <v>-105888567.94</v>
      </c>
      <c r="V101" s="164">
        <v>-76962142</v>
      </c>
      <c r="W101" s="164">
        <v>-12390372.449999999</v>
      </c>
      <c r="X101" s="164">
        <v>-9640677.1099999994</v>
      </c>
      <c r="Y101" s="164">
        <v>-10428199.43</v>
      </c>
      <c r="Z101" s="164"/>
      <c r="AA101" s="164">
        <v>-215309958.93000001</v>
      </c>
      <c r="AB101" s="164">
        <v>-220335503.62</v>
      </c>
      <c r="AC101" s="206">
        <f>-'Income Statement - 2.1.7 Income'!K101/(-U101+-V101+-R101+-S101)</f>
        <v>4.6499860524704735E-2</v>
      </c>
    </row>
    <row r="102" spans="1:29" ht="15.75" customHeight="1">
      <c r="A102" s="126" t="s">
        <v>3</v>
      </c>
      <c r="B102" s="163">
        <v>2016</v>
      </c>
      <c r="C102" s="163">
        <v>20121852.73</v>
      </c>
      <c r="D102" s="163">
        <v>96569532.609999999</v>
      </c>
      <c r="E102" s="163">
        <v>5762023.9100000001</v>
      </c>
      <c r="F102" s="163">
        <v>67400.84</v>
      </c>
      <c r="G102" s="163">
        <v>2080787.49</v>
      </c>
      <c r="H102" s="163">
        <v>124601597.58</v>
      </c>
      <c r="I102" s="163">
        <v>715283961.75</v>
      </c>
      <c r="J102" s="163">
        <v>-311377692.16000003</v>
      </c>
      <c r="K102" s="163">
        <v>403906269.58999997</v>
      </c>
      <c r="L102" s="163">
        <v>8225992.2199999997</v>
      </c>
      <c r="M102" s="163">
        <v>0</v>
      </c>
      <c r="N102" s="163">
        <v>2722350.12</v>
      </c>
      <c r="O102" s="163">
        <v>10948342.34</v>
      </c>
      <c r="P102" s="163">
        <v>-76052137.510000005</v>
      </c>
      <c r="Q102" s="163">
        <v>-2651481.77</v>
      </c>
      <c r="R102" s="163">
        <v>-1000100</v>
      </c>
      <c r="S102" s="163">
        <v>-7364562.5599999996</v>
      </c>
      <c r="T102" s="163">
        <v>-87068281.840000004</v>
      </c>
      <c r="U102" s="163">
        <v>-107589500.63</v>
      </c>
      <c r="V102" s="163">
        <v>-76962142</v>
      </c>
      <c r="W102" s="163">
        <v>-16027821.76</v>
      </c>
      <c r="X102" s="163">
        <v>-9952080.9000000004</v>
      </c>
      <c r="Y102" s="163">
        <v>-9461097.2599999998</v>
      </c>
      <c r="Z102" s="163"/>
      <c r="AA102" s="163">
        <v>-219992642.55000001</v>
      </c>
      <c r="AB102" s="163">
        <v>-232395285.12</v>
      </c>
      <c r="AC102" s="204">
        <f>-'Income Statement - 2.1.7 Income'!K102/(-U102+-V102+-R102+-S102)</f>
        <v>4.7084401450950261E-2</v>
      </c>
    </row>
    <row r="103" spans="1:29" ht="15.75" customHeight="1">
      <c r="A103" s="130" t="s">
        <v>3</v>
      </c>
      <c r="B103" s="164">
        <v>2017</v>
      </c>
      <c r="C103" s="164">
        <v>34253291.5</v>
      </c>
      <c r="D103" s="164">
        <v>74181636.760000005</v>
      </c>
      <c r="E103" s="164">
        <v>4479416.12</v>
      </c>
      <c r="F103" s="164">
        <v>83404.42</v>
      </c>
      <c r="G103" s="164">
        <v>1446573.84</v>
      </c>
      <c r="H103" s="164">
        <v>114444322.64</v>
      </c>
      <c r="I103" s="164">
        <v>743206659.39999998</v>
      </c>
      <c r="J103" s="164">
        <v>-328771420.55000001</v>
      </c>
      <c r="K103" s="164">
        <v>414435238.85000002</v>
      </c>
      <c r="L103" s="164">
        <v>8703671.25</v>
      </c>
      <c r="M103" s="164">
        <v>0</v>
      </c>
      <c r="N103" s="164">
        <v>4708810</v>
      </c>
      <c r="O103" s="164">
        <v>13412481.25</v>
      </c>
      <c r="P103" s="164">
        <v>-67660322.939999998</v>
      </c>
      <c r="Q103" s="164">
        <v>-136431.06</v>
      </c>
      <c r="R103" s="164">
        <v>-1002563</v>
      </c>
      <c r="S103" s="164">
        <v>-6714430.1299999999</v>
      </c>
      <c r="T103" s="164">
        <v>-75513747.129999995</v>
      </c>
      <c r="U103" s="164">
        <v>-108297165.41</v>
      </c>
      <c r="V103" s="164">
        <v>-76962142</v>
      </c>
      <c r="W103" s="164">
        <v>-15867774.449999999</v>
      </c>
      <c r="X103" s="164">
        <v>-9904441.5899999999</v>
      </c>
      <c r="Y103" s="164">
        <v>-9676751.8699999992</v>
      </c>
      <c r="Z103" s="164">
        <v>-2638987.27</v>
      </c>
      <c r="AA103" s="164">
        <v>-223347262.59</v>
      </c>
      <c r="AB103" s="164">
        <v>-243431033.02000001</v>
      </c>
      <c r="AC103" s="206">
        <f>-'Income Statement - 2.1.7 Income'!K103/(-U103+-V103+-R103+-S103)</f>
        <v>4.6523821966102247E-2</v>
      </c>
    </row>
    <row r="104" spans="1:29" ht="15.75" customHeight="1">
      <c r="A104" s="126" t="s">
        <v>3</v>
      </c>
      <c r="B104" s="163">
        <v>2018</v>
      </c>
      <c r="C104" s="163">
        <v>27051243.629999999</v>
      </c>
      <c r="D104" s="163">
        <v>72788022.700000003</v>
      </c>
      <c r="E104" s="163">
        <v>4541927.79</v>
      </c>
      <c r="F104" s="163">
        <v>100820.34</v>
      </c>
      <c r="G104" s="163">
        <v>2211197.5699999998</v>
      </c>
      <c r="H104" s="163">
        <v>106693212.03</v>
      </c>
      <c r="I104" s="163">
        <v>771562505.20000005</v>
      </c>
      <c r="J104" s="163">
        <v>-345029305.44</v>
      </c>
      <c r="K104" s="163">
        <v>426533199.75999999</v>
      </c>
      <c r="L104" s="163">
        <v>4354097.5</v>
      </c>
      <c r="M104" s="163">
        <v>0</v>
      </c>
      <c r="N104" s="163">
        <v>5304734.05</v>
      </c>
      <c r="O104" s="163">
        <v>9658831.5500000007</v>
      </c>
      <c r="P104" s="163">
        <v>-62639766.850000001</v>
      </c>
      <c r="Q104" s="163">
        <v>-1018893.48</v>
      </c>
      <c r="R104" s="163">
        <v>-100</v>
      </c>
      <c r="S104" s="163">
        <v>-7159166.6799999997</v>
      </c>
      <c r="T104" s="163">
        <v>-70817927.010000005</v>
      </c>
      <c r="U104" s="163">
        <v>-108574821.61</v>
      </c>
      <c r="V104" s="163">
        <v>-76962142</v>
      </c>
      <c r="W104" s="163">
        <v>-10368683.65</v>
      </c>
      <c r="X104" s="163">
        <v>-10124578.76</v>
      </c>
      <c r="Y104" s="163">
        <v>-9829516.6999999993</v>
      </c>
      <c r="Z104" s="163">
        <v>-3308192.41</v>
      </c>
      <c r="AA104" s="163">
        <v>-219167935.13</v>
      </c>
      <c r="AB104" s="163">
        <v>-252899381.19999999</v>
      </c>
      <c r="AC104" s="204">
        <f>-'Income Statement - 2.1.7 Income'!K104/(-U104+-V104+-R104+-S104)</f>
        <v>4.8297647629087927E-2</v>
      </c>
    </row>
    <row r="105" spans="1:29" ht="15.75" customHeight="1">
      <c r="A105" s="130" t="s">
        <v>3</v>
      </c>
      <c r="B105" s="164">
        <v>2019</v>
      </c>
      <c r="C105" s="164">
        <v>13358968.859999999</v>
      </c>
      <c r="D105" s="164">
        <v>76963384.329999998</v>
      </c>
      <c r="E105" s="164">
        <v>5652319.8200000003</v>
      </c>
      <c r="F105" s="164">
        <v>347191.69</v>
      </c>
      <c r="G105" s="164">
        <v>2023312.25</v>
      </c>
      <c r="H105" s="164">
        <v>98345176.950000003</v>
      </c>
      <c r="I105" s="164">
        <v>809772965.38</v>
      </c>
      <c r="J105" s="164">
        <v>-364836433.08999997</v>
      </c>
      <c r="K105" s="164">
        <v>444936532.29000002</v>
      </c>
      <c r="L105" s="164">
        <v>5067993.01</v>
      </c>
      <c r="M105" s="164">
        <v>0</v>
      </c>
      <c r="N105" s="164">
        <v>6660418.9299999997</v>
      </c>
      <c r="O105" s="164">
        <v>11728411.939999999</v>
      </c>
      <c r="P105" s="164">
        <v>-69516639.239999995</v>
      </c>
      <c r="Q105" s="164">
        <v>-2439197.17</v>
      </c>
      <c r="R105" s="164">
        <v>0</v>
      </c>
      <c r="S105" s="164">
        <v>-6885977.5599999996</v>
      </c>
      <c r="T105" s="164">
        <v>-78841813.969999999</v>
      </c>
      <c r="U105" s="164">
        <v>-109180321</v>
      </c>
      <c r="V105" s="164">
        <v>-76962142</v>
      </c>
      <c r="W105" s="164">
        <v>-3905943.2</v>
      </c>
      <c r="X105" s="164">
        <v>-10214768.109999999</v>
      </c>
      <c r="Y105" s="164">
        <v>-9847569.1400000006</v>
      </c>
      <c r="Z105" s="164">
        <v>-4071098.84</v>
      </c>
      <c r="AA105" s="164">
        <v>-214181842.28999999</v>
      </c>
      <c r="AB105" s="164">
        <v>-261986464.91999999</v>
      </c>
      <c r="AC105" s="206">
        <f>-'Income Statement - 2.1.7 Income'!K105/(-U105+-V105+-R105+-S105)</f>
        <v>4.8055271974891622E-2</v>
      </c>
    </row>
    <row r="106" spans="1:29" ht="15.75" customHeight="1">
      <c r="A106" s="126" t="s">
        <v>3</v>
      </c>
      <c r="B106" s="163">
        <v>2020</v>
      </c>
      <c r="C106" s="163">
        <v>8680372.4299999997</v>
      </c>
      <c r="D106" s="163">
        <v>80918073.409999996</v>
      </c>
      <c r="E106" s="163">
        <v>5368149.97</v>
      </c>
      <c r="F106" s="163">
        <v>22265.29</v>
      </c>
      <c r="G106" s="163">
        <v>1585153.93</v>
      </c>
      <c r="H106" s="163">
        <v>96574015.030000001</v>
      </c>
      <c r="I106" s="163">
        <v>840120945.07000005</v>
      </c>
      <c r="J106" s="163">
        <v>-377146262.30000001</v>
      </c>
      <c r="K106" s="163">
        <v>462974682.76999998</v>
      </c>
      <c r="L106" s="163">
        <v>12385069.59</v>
      </c>
      <c r="M106" s="163">
        <v>0</v>
      </c>
      <c r="N106" s="163">
        <v>11457322.210000001</v>
      </c>
      <c r="O106" s="163">
        <v>23842391.800000001</v>
      </c>
      <c r="P106" s="163">
        <v>-78502647.870000005</v>
      </c>
      <c r="Q106" s="163">
        <v>-2192006.33</v>
      </c>
      <c r="R106" s="163">
        <v>0</v>
      </c>
      <c r="S106" s="163">
        <v>-5565276.0899999999</v>
      </c>
      <c r="T106" s="163">
        <v>-86259930.290000007</v>
      </c>
      <c r="U106" s="163">
        <v>-120699377</v>
      </c>
      <c r="V106" s="163">
        <v>-76962142</v>
      </c>
      <c r="W106" s="163">
        <v>-5898973.7999999998</v>
      </c>
      <c r="X106" s="163">
        <v>-9318287.9600000009</v>
      </c>
      <c r="Y106" s="163">
        <v>-9953293.9299999997</v>
      </c>
      <c r="Z106" s="163">
        <v>-6634751.1200000001</v>
      </c>
      <c r="AA106" s="163">
        <v>-229466825.81</v>
      </c>
      <c r="AB106" s="163">
        <v>-267664333.5</v>
      </c>
      <c r="AC106" s="204">
        <f>-'Income Statement - 2.1.7 Income'!K106/(-U106+-V106+-R106+-S106)</f>
        <v>3.9893317544124049E-2</v>
      </c>
    </row>
    <row r="107" spans="1:29" ht="15.75" customHeight="1">
      <c r="A107" s="130" t="s">
        <v>3</v>
      </c>
      <c r="B107" s="164">
        <v>2021</v>
      </c>
      <c r="C107" s="164">
        <v>5603031.7999999998</v>
      </c>
      <c r="D107" s="164">
        <v>70806609.599999994</v>
      </c>
      <c r="E107" s="164">
        <v>6425008.6200000001</v>
      </c>
      <c r="F107" s="164">
        <v>108434.27</v>
      </c>
      <c r="G107" s="164">
        <v>1911134.13</v>
      </c>
      <c r="H107" s="164">
        <v>84854218.420000002</v>
      </c>
      <c r="I107" s="164">
        <v>869954117.20000005</v>
      </c>
      <c r="J107" s="164">
        <v>-387816092.49000001</v>
      </c>
      <c r="K107" s="164">
        <v>482138024.70999998</v>
      </c>
      <c r="L107" s="164">
        <v>15255658.84</v>
      </c>
      <c r="M107" s="164">
        <v>0</v>
      </c>
      <c r="N107" s="164">
        <v>16745885.310000001</v>
      </c>
      <c r="O107" s="164">
        <v>32001544.149999999</v>
      </c>
      <c r="P107" s="164">
        <v>-73927958.569999993</v>
      </c>
      <c r="Q107" s="164">
        <v>-2061249.55</v>
      </c>
      <c r="R107" s="164">
        <v>0</v>
      </c>
      <c r="S107" s="164">
        <v>-5794000</v>
      </c>
      <c r="T107" s="164">
        <v>-81783208.120000005</v>
      </c>
      <c r="U107" s="164">
        <v>-119251307</v>
      </c>
      <c r="V107" s="164">
        <v>-76962142</v>
      </c>
      <c r="W107" s="164">
        <v>-3868463.15</v>
      </c>
      <c r="X107" s="164">
        <v>-9581072.3900000006</v>
      </c>
      <c r="Y107" s="164">
        <v>-10491886.060000001</v>
      </c>
      <c r="Z107" s="164">
        <v>-12441137.98</v>
      </c>
      <c r="AA107" s="164">
        <v>-232596008.58000001</v>
      </c>
      <c r="AB107" s="164">
        <v>-284614570.57999998</v>
      </c>
      <c r="AC107" s="206">
        <f>-'Income Statement - 2.1.7 Income'!K107/(-U107+-V107+-R107+-S107)</f>
        <v>3.6375800874550918E-2</v>
      </c>
    </row>
    <row r="108" spans="1:29" ht="15.75" customHeight="1">
      <c r="A108" s="126" t="s">
        <v>3</v>
      </c>
      <c r="B108" s="163">
        <v>2022</v>
      </c>
      <c r="C108" s="163">
        <v>13843764.51</v>
      </c>
      <c r="D108" s="163">
        <v>68249187.650000006</v>
      </c>
      <c r="E108" s="163">
        <v>7151487.8799999999</v>
      </c>
      <c r="F108" s="163">
        <v>1022047.6</v>
      </c>
      <c r="G108" s="163">
        <v>2359553.5099999998</v>
      </c>
      <c r="H108" s="163">
        <v>92626041.150000006</v>
      </c>
      <c r="I108" s="163">
        <v>850964394.72000003</v>
      </c>
      <c r="J108" s="163">
        <v>-211696886.63999999</v>
      </c>
      <c r="K108" s="163">
        <v>639267508.08000004</v>
      </c>
      <c r="L108" s="163">
        <v>18335313.82</v>
      </c>
      <c r="M108" s="163">
        <v>0</v>
      </c>
      <c r="N108" s="163">
        <v>32638888</v>
      </c>
      <c r="O108" s="163">
        <v>50974201.82</v>
      </c>
      <c r="P108" s="163">
        <v>-68375378.650000006</v>
      </c>
      <c r="Q108" s="163">
        <v>-527602.88</v>
      </c>
      <c r="R108" s="163">
        <v>0</v>
      </c>
      <c r="S108" s="163">
        <v>-1980.18</v>
      </c>
      <c r="T108" s="163">
        <v>-68904961.709999993</v>
      </c>
      <c r="U108" s="163">
        <v>-110000000</v>
      </c>
      <c r="V108" s="163">
        <v>-110475353.2</v>
      </c>
      <c r="W108" s="163">
        <v>-5158002.82</v>
      </c>
      <c r="X108" s="163">
        <v>-9183749.8599999994</v>
      </c>
      <c r="Y108" s="163">
        <v>-7703048.6699999999</v>
      </c>
      <c r="Z108" s="163">
        <v>-32624275</v>
      </c>
      <c r="AA108" s="163">
        <v>-275144429.55000001</v>
      </c>
      <c r="AB108" s="163">
        <v>-438818359.79000002</v>
      </c>
      <c r="AC108" s="204">
        <f>-'Income Statement - 2.1.7 Income'!K108/(-U108+-V108+-R108+-S108)</f>
        <v>3.7219619922817845E-2</v>
      </c>
    </row>
    <row r="109" spans="1:29" ht="15.75" customHeight="1">
      <c r="A109" s="130" t="s">
        <v>3</v>
      </c>
      <c r="B109" s="164">
        <v>2023</v>
      </c>
      <c r="C109" s="164">
        <v>0</v>
      </c>
      <c r="D109" s="164">
        <v>72479652.019999996</v>
      </c>
      <c r="E109" s="164">
        <v>8092523.2300000004</v>
      </c>
      <c r="F109" s="164">
        <v>539151.39</v>
      </c>
      <c r="G109" s="164">
        <v>2060910.35</v>
      </c>
      <c r="H109" s="164">
        <v>83172236.989999995</v>
      </c>
      <c r="I109" s="164">
        <v>898126513.16999996</v>
      </c>
      <c r="J109" s="164">
        <v>-236632418.21000001</v>
      </c>
      <c r="K109" s="164">
        <v>661494094.96000004</v>
      </c>
      <c r="L109" s="164">
        <v>13360131.43</v>
      </c>
      <c r="M109" s="164">
        <v>0</v>
      </c>
      <c r="N109" s="164">
        <v>37283543</v>
      </c>
      <c r="O109" s="164">
        <v>50643674.43</v>
      </c>
      <c r="P109" s="164">
        <v>-62877073.920000002</v>
      </c>
      <c r="Q109" s="164">
        <v>-721367.65</v>
      </c>
      <c r="R109" s="164">
        <v>0</v>
      </c>
      <c r="S109" s="164">
        <v>-6803451.79</v>
      </c>
      <c r="T109" s="164">
        <v>-70401893.359999999</v>
      </c>
      <c r="U109" s="164">
        <v>-110000000</v>
      </c>
      <c r="V109" s="164">
        <v>-110475353.2</v>
      </c>
      <c r="W109" s="164">
        <v>-1467152.98</v>
      </c>
      <c r="X109" s="164">
        <v>-9706845.2100000009</v>
      </c>
      <c r="Y109" s="164">
        <v>-8106900</v>
      </c>
      <c r="Z109" s="164">
        <v>-37318035</v>
      </c>
      <c r="AA109" s="164">
        <v>-277074286.38999999</v>
      </c>
      <c r="AB109" s="164">
        <v>-447833826.63</v>
      </c>
      <c r="AC109" s="206">
        <f>-'Income Statement - 2.1.7 Income'!K109/(-U109+-V109+-R109+-S109)</f>
        <v>4.9698689503832036E-2</v>
      </c>
    </row>
    <row r="110" spans="1:29" ht="15.75" customHeight="1">
      <c r="A110" s="126" t="s">
        <v>282</v>
      </c>
      <c r="B110" s="163">
        <v>2015</v>
      </c>
      <c r="C110" s="163">
        <v>9957410.6600000001</v>
      </c>
      <c r="D110" s="163">
        <v>28358024.800000001</v>
      </c>
      <c r="E110" s="163">
        <v>1378453.26</v>
      </c>
      <c r="F110" s="163">
        <v>0</v>
      </c>
      <c r="G110" s="163">
        <v>1005306.42</v>
      </c>
      <c r="H110" s="163">
        <v>40699195.140000001</v>
      </c>
      <c r="I110" s="163">
        <v>170463739.25999999</v>
      </c>
      <c r="J110" s="163">
        <v>-66703103.82</v>
      </c>
      <c r="K110" s="163">
        <v>103760635.44</v>
      </c>
      <c r="L110" s="163">
        <v>9756215.4000000004</v>
      </c>
      <c r="M110" s="163">
        <v>0</v>
      </c>
      <c r="N110" s="163">
        <v>1130853</v>
      </c>
      <c r="O110" s="163">
        <v>10887068.4</v>
      </c>
      <c r="P110" s="163">
        <v>-19964066.5</v>
      </c>
      <c r="Q110" s="163">
        <v>-222490.82</v>
      </c>
      <c r="R110" s="163">
        <v>-8766124.7400000002</v>
      </c>
      <c r="S110" s="163">
        <v>0</v>
      </c>
      <c r="T110" s="163">
        <v>-28952682.059999999</v>
      </c>
      <c r="U110" s="163">
        <v>-3500000</v>
      </c>
      <c r="V110" s="163">
        <v>-55237751.729999997</v>
      </c>
      <c r="W110" s="163">
        <v>-9991260.1799999997</v>
      </c>
      <c r="X110" s="163">
        <v>-2939886.77</v>
      </c>
      <c r="Y110" s="163">
        <v>-3943534.27</v>
      </c>
      <c r="Z110" s="163">
        <v>-1130753</v>
      </c>
      <c r="AA110" s="163">
        <v>-76743185.950000003</v>
      </c>
      <c r="AB110" s="163">
        <v>-49651030.969999999</v>
      </c>
      <c r="AC110" s="204">
        <f>-'Income Statement - 2.1.7 Income'!K110/(-U110+-V110+-R110+-S110)</f>
        <v>5.3780055455235995E-2</v>
      </c>
    </row>
    <row r="111" spans="1:29" ht="15.75" customHeight="1">
      <c r="A111" s="130" t="s">
        <v>282</v>
      </c>
      <c r="B111" s="164">
        <v>2016</v>
      </c>
      <c r="C111" s="164">
        <v>6433742.7599999998</v>
      </c>
      <c r="D111" s="164">
        <v>28314331.059999999</v>
      </c>
      <c r="E111" s="164">
        <v>1087750.73</v>
      </c>
      <c r="F111" s="164">
        <v>26095.61</v>
      </c>
      <c r="G111" s="164">
        <v>1118090.8500000001</v>
      </c>
      <c r="H111" s="164">
        <v>36980011.009999998</v>
      </c>
      <c r="I111" s="164">
        <v>122361577.62</v>
      </c>
      <c r="J111" s="164">
        <v>-14432188.869999999</v>
      </c>
      <c r="K111" s="164">
        <v>107929388.75</v>
      </c>
      <c r="L111" s="164">
        <v>8112471.1100000003</v>
      </c>
      <c r="M111" s="164">
        <v>0</v>
      </c>
      <c r="N111" s="164">
        <v>897821.52</v>
      </c>
      <c r="O111" s="164">
        <v>9010292.6300000008</v>
      </c>
      <c r="P111" s="164">
        <v>-22676306.75</v>
      </c>
      <c r="Q111" s="164">
        <v>-451381.93</v>
      </c>
      <c r="R111" s="164">
        <v>-593026.93999999994</v>
      </c>
      <c r="S111" s="164">
        <v>-16937.740000000002</v>
      </c>
      <c r="T111" s="164">
        <v>-23737653.359999999</v>
      </c>
      <c r="U111" s="164">
        <v>-11214426</v>
      </c>
      <c r="V111" s="164">
        <v>-49523325.729999997</v>
      </c>
      <c r="W111" s="164">
        <v>-9614360.3900000006</v>
      </c>
      <c r="X111" s="164">
        <v>-2971936.83</v>
      </c>
      <c r="Y111" s="164">
        <v>-5027634.2699999996</v>
      </c>
      <c r="Z111" s="164"/>
      <c r="AA111" s="164">
        <v>-78351683.219999999</v>
      </c>
      <c r="AB111" s="164">
        <v>-51830355.810000002</v>
      </c>
      <c r="AC111" s="206">
        <f>-'Income Statement - 2.1.7 Income'!K111/(-U111+-V111+-R111+-S111)</f>
        <v>5.544214339240798E-2</v>
      </c>
    </row>
    <row r="112" spans="1:29" ht="15.75" customHeight="1">
      <c r="A112" s="126" t="s">
        <v>282</v>
      </c>
      <c r="B112" s="163">
        <v>2017</v>
      </c>
      <c r="C112" s="163">
        <v>3147674.94</v>
      </c>
      <c r="D112" s="163">
        <v>31629322.440000001</v>
      </c>
      <c r="E112" s="163">
        <v>976396.14</v>
      </c>
      <c r="F112" s="163">
        <v>0</v>
      </c>
      <c r="G112" s="163">
        <v>546847.73</v>
      </c>
      <c r="H112" s="163">
        <v>36300241.25</v>
      </c>
      <c r="I112" s="163">
        <v>131913272.06</v>
      </c>
      <c r="J112" s="163">
        <v>-19654241.23</v>
      </c>
      <c r="K112" s="163">
        <v>112259030.83</v>
      </c>
      <c r="L112" s="163">
        <v>5603041.4699999997</v>
      </c>
      <c r="M112" s="163">
        <v>0</v>
      </c>
      <c r="N112" s="163">
        <v>656845.64</v>
      </c>
      <c r="O112" s="163">
        <v>6259887.1100000003</v>
      </c>
      <c r="P112" s="163">
        <v>-27210590.370000001</v>
      </c>
      <c r="Q112" s="163">
        <v>-392871.58</v>
      </c>
      <c r="R112" s="163">
        <v>-445320.95</v>
      </c>
      <c r="S112" s="163">
        <v>-2398547.34</v>
      </c>
      <c r="T112" s="163">
        <v>-30447330.239999998</v>
      </c>
      <c r="U112" s="163">
        <v>-3500000</v>
      </c>
      <c r="V112" s="163">
        <v>-49523325.729999997</v>
      </c>
      <c r="W112" s="163">
        <v>-6215127.29</v>
      </c>
      <c r="X112" s="163">
        <v>-4089251.85</v>
      </c>
      <c r="Y112" s="163">
        <v>-4852751.2699999996</v>
      </c>
      <c r="Z112" s="163"/>
      <c r="AA112" s="163">
        <v>-68180456.140000001</v>
      </c>
      <c r="AB112" s="163">
        <v>-56191372.810000002</v>
      </c>
      <c r="AC112" s="204">
        <f>-'Income Statement - 2.1.7 Income'!K112/(-U112+-V112+-R112+-S112)</f>
        <v>5.1768788297558391E-2</v>
      </c>
    </row>
    <row r="113" spans="1:29" ht="15.75" customHeight="1">
      <c r="A113" s="130" t="s">
        <v>282</v>
      </c>
      <c r="B113" s="164">
        <v>2018</v>
      </c>
      <c r="C113" s="164">
        <v>3553380.01</v>
      </c>
      <c r="D113" s="164">
        <v>26015065.09</v>
      </c>
      <c r="E113" s="164">
        <v>1145205.04</v>
      </c>
      <c r="F113" s="164">
        <v>6398632.0300000003</v>
      </c>
      <c r="G113" s="164">
        <v>1154367.6399999999</v>
      </c>
      <c r="H113" s="164">
        <v>38266649.810000002</v>
      </c>
      <c r="I113" s="164">
        <v>135879461.34999999</v>
      </c>
      <c r="J113" s="164">
        <v>-20110030.170000002</v>
      </c>
      <c r="K113" s="164">
        <v>115769431.18000001</v>
      </c>
      <c r="L113" s="164">
        <v>4296934.0999999996</v>
      </c>
      <c r="M113" s="164">
        <v>0</v>
      </c>
      <c r="N113" s="164">
        <v>27195</v>
      </c>
      <c r="O113" s="164">
        <v>4324129.0999999996</v>
      </c>
      <c r="P113" s="164">
        <v>-21153112.98</v>
      </c>
      <c r="Q113" s="164">
        <v>-422783.53</v>
      </c>
      <c r="R113" s="164">
        <v>-2626765.9900000002</v>
      </c>
      <c r="S113" s="164">
        <v>-4451064.91</v>
      </c>
      <c r="T113" s="164">
        <v>-28653727.41</v>
      </c>
      <c r="U113" s="164">
        <v>-24497995.91</v>
      </c>
      <c r="V113" s="164">
        <v>-37523325.729999997</v>
      </c>
      <c r="W113" s="164">
        <v>-3119275.92</v>
      </c>
      <c r="X113" s="164">
        <v>-5837386.6299999999</v>
      </c>
      <c r="Y113" s="164">
        <v>-4228718</v>
      </c>
      <c r="Z113" s="164"/>
      <c r="AA113" s="164">
        <v>-75206702.189999998</v>
      </c>
      <c r="AB113" s="164">
        <v>-54499780.490000002</v>
      </c>
      <c r="AC113" s="206">
        <f>-'Income Statement - 2.1.7 Income'!K113/(-U113+-V113+-R113+-S113)</f>
        <v>4.3512005277626518E-2</v>
      </c>
    </row>
    <row r="114" spans="1:29" ht="15.75" customHeight="1">
      <c r="A114" s="126" t="s">
        <v>282</v>
      </c>
      <c r="B114" s="163">
        <v>2019</v>
      </c>
      <c r="C114" s="163">
        <v>4368524.1100000003</v>
      </c>
      <c r="D114" s="163">
        <v>32676776.699999999</v>
      </c>
      <c r="E114" s="163">
        <v>1229050.3600000001</v>
      </c>
      <c r="F114" s="163">
        <v>0</v>
      </c>
      <c r="G114" s="163">
        <v>1164344.93</v>
      </c>
      <c r="H114" s="163">
        <v>39438696.100000001</v>
      </c>
      <c r="I114" s="163">
        <v>146668281.13999999</v>
      </c>
      <c r="J114" s="163">
        <v>-25387633.73</v>
      </c>
      <c r="K114" s="163">
        <v>121280647.41</v>
      </c>
      <c r="L114" s="163">
        <v>3799782.62</v>
      </c>
      <c r="M114" s="163">
        <v>0</v>
      </c>
      <c r="N114" s="163">
        <v>27195</v>
      </c>
      <c r="O114" s="163">
        <v>3826977.62</v>
      </c>
      <c r="P114" s="163">
        <v>-23796927.52</v>
      </c>
      <c r="Q114" s="163">
        <v>-249148.69</v>
      </c>
      <c r="R114" s="163">
        <v>-2526849.1</v>
      </c>
      <c r="S114" s="163">
        <v>-1395737.17</v>
      </c>
      <c r="T114" s="163">
        <v>-27968662.48</v>
      </c>
      <c r="U114" s="163">
        <v>-28912516.98</v>
      </c>
      <c r="V114" s="163">
        <v>-37023325.729999997</v>
      </c>
      <c r="W114" s="163">
        <v>-2901533.92</v>
      </c>
      <c r="X114" s="163">
        <v>-7474791.1399999997</v>
      </c>
      <c r="Y114" s="163">
        <v>-4296628</v>
      </c>
      <c r="Z114" s="163"/>
      <c r="AA114" s="163">
        <v>-80608795.769999996</v>
      </c>
      <c r="AB114" s="163">
        <v>-55968862.880000003</v>
      </c>
      <c r="AC114" s="204">
        <f>-'Income Statement - 2.1.7 Income'!K114/(-U114+-V114+-R114+-S114)</f>
        <v>4.301507540142796E-2</v>
      </c>
    </row>
    <row r="115" spans="1:29" ht="15.75" customHeight="1">
      <c r="A115" s="130" t="s">
        <v>282</v>
      </c>
      <c r="B115" s="164">
        <v>2020</v>
      </c>
      <c r="C115" s="164">
        <v>4969055.3600000003</v>
      </c>
      <c r="D115" s="164">
        <v>28516764.539999999</v>
      </c>
      <c r="E115" s="164">
        <v>1829648.27</v>
      </c>
      <c r="F115" s="164">
        <v>0</v>
      </c>
      <c r="G115" s="164">
        <v>735096.38</v>
      </c>
      <c r="H115" s="164">
        <v>36050564.549999997</v>
      </c>
      <c r="I115" s="164">
        <v>162390994.83000001</v>
      </c>
      <c r="J115" s="164">
        <v>-35157487.840000004</v>
      </c>
      <c r="K115" s="164">
        <v>127233506.98999999</v>
      </c>
      <c r="L115" s="164">
        <v>6351715.6500000004</v>
      </c>
      <c r="M115" s="164">
        <v>0</v>
      </c>
      <c r="N115" s="164">
        <v>27195</v>
      </c>
      <c r="O115" s="164">
        <v>6378910.6500000004</v>
      </c>
      <c r="P115" s="164">
        <v>-18596013.460000001</v>
      </c>
      <c r="Q115" s="164">
        <v>-337384.63</v>
      </c>
      <c r="R115" s="164">
        <v>-8279442.5999999996</v>
      </c>
      <c r="S115" s="164">
        <v>-2037646.09</v>
      </c>
      <c r="T115" s="164">
        <v>-29250486.780000001</v>
      </c>
      <c r="U115" s="164">
        <v>-31638884.57</v>
      </c>
      <c r="V115" s="164">
        <v>-35973325.729999997</v>
      </c>
      <c r="W115" s="164">
        <v>-2749186.08</v>
      </c>
      <c r="X115" s="164">
        <v>-12186093.51</v>
      </c>
      <c r="Y115" s="164">
        <v>-4493004</v>
      </c>
      <c r="Z115" s="164"/>
      <c r="AA115" s="164">
        <v>-87040493.890000001</v>
      </c>
      <c r="AB115" s="164">
        <v>-53372001.520000003</v>
      </c>
      <c r="AC115" s="206">
        <f>-'Income Statement - 2.1.7 Income'!K115/(-U115+-V115+-R115+-S115)</f>
        <v>3.7586314620587861E-2</v>
      </c>
    </row>
    <row r="116" spans="1:29" ht="15.75" customHeight="1">
      <c r="A116" s="126" t="s">
        <v>282</v>
      </c>
      <c r="B116" s="163">
        <v>2021</v>
      </c>
      <c r="C116" s="163">
        <v>4111156.86</v>
      </c>
      <c r="D116" s="163">
        <v>30371021.940000001</v>
      </c>
      <c r="E116" s="163">
        <v>2128125.69</v>
      </c>
      <c r="F116" s="163">
        <v>0</v>
      </c>
      <c r="G116" s="163">
        <v>1386090.76</v>
      </c>
      <c r="H116" s="163">
        <v>37996395.25</v>
      </c>
      <c r="I116" s="163">
        <v>175961853.31</v>
      </c>
      <c r="J116" s="163">
        <v>-41785918.590000004</v>
      </c>
      <c r="K116" s="163">
        <v>134175934.72</v>
      </c>
      <c r="L116" s="163">
        <v>6701228.7300000004</v>
      </c>
      <c r="M116" s="163">
        <v>0</v>
      </c>
      <c r="N116" s="163">
        <v>0</v>
      </c>
      <c r="O116" s="163">
        <v>6701228.7300000004</v>
      </c>
      <c r="P116" s="163">
        <v>-21172293.219999999</v>
      </c>
      <c r="Q116" s="163">
        <v>-208940.52</v>
      </c>
      <c r="R116" s="163">
        <v>-13441615.060000001</v>
      </c>
      <c r="S116" s="163">
        <v>-1153512.6599999999</v>
      </c>
      <c r="T116" s="163">
        <v>-35976361.460000001</v>
      </c>
      <c r="U116" s="163">
        <v>-33299486.399999999</v>
      </c>
      <c r="V116" s="163">
        <v>-35973325.729999997</v>
      </c>
      <c r="W116" s="163">
        <v>-2498780.38</v>
      </c>
      <c r="X116" s="163">
        <v>-10133804.92</v>
      </c>
      <c r="Y116" s="163">
        <v>-4097699</v>
      </c>
      <c r="Z116" s="163"/>
      <c r="AA116" s="163">
        <v>-86003096.430000007</v>
      </c>
      <c r="AB116" s="163">
        <v>-56894100.810000002</v>
      </c>
      <c r="AC116" s="204">
        <f>-'Income Statement - 2.1.7 Income'!K116/(-U116+-V116+-R116+-S116)</f>
        <v>3.5109444744516397E-2</v>
      </c>
    </row>
    <row r="117" spans="1:29" ht="15.75" customHeight="1">
      <c r="A117" s="130" t="s">
        <v>282</v>
      </c>
      <c r="B117" s="164">
        <v>2022</v>
      </c>
      <c r="C117" s="164">
        <v>7656248.1399999997</v>
      </c>
      <c r="D117" s="164">
        <v>30196396.129999999</v>
      </c>
      <c r="E117" s="164">
        <v>2846980.78</v>
      </c>
      <c r="F117" s="164">
        <v>0</v>
      </c>
      <c r="G117" s="164">
        <v>1701194.49</v>
      </c>
      <c r="H117" s="164">
        <v>42400819.539999999</v>
      </c>
      <c r="I117" s="164">
        <v>189804597.99000001</v>
      </c>
      <c r="J117" s="164">
        <v>-48509316</v>
      </c>
      <c r="K117" s="164">
        <v>141295281.99000001</v>
      </c>
      <c r="L117" s="164">
        <v>12578454.050000001</v>
      </c>
      <c r="M117" s="164">
        <v>0</v>
      </c>
      <c r="N117" s="164">
        <v>0</v>
      </c>
      <c r="O117" s="164">
        <v>12578454.050000001</v>
      </c>
      <c r="P117" s="164">
        <v>-19057539.789999999</v>
      </c>
      <c r="Q117" s="164">
        <v>-433270.07</v>
      </c>
      <c r="R117" s="164">
        <v>-18141615.739999998</v>
      </c>
      <c r="S117" s="164">
        <v>-1512960.14</v>
      </c>
      <c r="T117" s="164">
        <v>-39145385.740000002</v>
      </c>
      <c r="U117" s="164">
        <v>-44116403.159999996</v>
      </c>
      <c r="V117" s="164">
        <v>-35973325.729999997</v>
      </c>
      <c r="W117" s="164">
        <v>-3669960.78</v>
      </c>
      <c r="X117" s="164">
        <v>-5234993.9000000004</v>
      </c>
      <c r="Y117" s="164">
        <v>-2979450</v>
      </c>
      <c r="Z117" s="164"/>
      <c r="AA117" s="164">
        <v>-91974133.569999993</v>
      </c>
      <c r="AB117" s="164">
        <v>-65155036.270000003</v>
      </c>
      <c r="AC117" s="206">
        <f>-'Income Statement - 2.1.7 Income'!K117/(-U117+-V117+-R117+-S117)</f>
        <v>3.4301405758347045E-2</v>
      </c>
    </row>
    <row r="118" spans="1:29" ht="15.75" customHeight="1">
      <c r="A118" s="126" t="s">
        <v>282</v>
      </c>
      <c r="B118" s="163">
        <v>2023</v>
      </c>
      <c r="C118" s="163">
        <v>3152246.36</v>
      </c>
      <c r="D118" s="163">
        <v>34202366</v>
      </c>
      <c r="E118" s="163">
        <v>3357685.29</v>
      </c>
      <c r="F118" s="163">
        <v>0</v>
      </c>
      <c r="G118" s="163">
        <v>1728514.33</v>
      </c>
      <c r="H118" s="163">
        <v>42440811.979999997</v>
      </c>
      <c r="I118" s="163">
        <v>205918647.74000001</v>
      </c>
      <c r="J118" s="163">
        <v>-56936939.090000004</v>
      </c>
      <c r="K118" s="163">
        <v>148981708.65000001</v>
      </c>
      <c r="L118" s="163">
        <v>11632193.65</v>
      </c>
      <c r="M118" s="163">
        <v>0</v>
      </c>
      <c r="N118" s="163">
        <v>1449329</v>
      </c>
      <c r="O118" s="163">
        <v>13081522.65</v>
      </c>
      <c r="P118" s="163">
        <v>-20852554.530000001</v>
      </c>
      <c r="Q118" s="163">
        <v>-427750.11</v>
      </c>
      <c r="R118" s="163">
        <v>-13888472.4</v>
      </c>
      <c r="S118" s="163">
        <v>-4264690.0599999996</v>
      </c>
      <c r="T118" s="163">
        <v>-39433467.100000001</v>
      </c>
      <c r="U118" s="163">
        <v>-51989609.210000001</v>
      </c>
      <c r="V118" s="163">
        <v>-33473325.73</v>
      </c>
      <c r="W118" s="163">
        <v>-3275251.99</v>
      </c>
      <c r="X118" s="163">
        <v>-9021787.0099999998</v>
      </c>
      <c r="Y118" s="163">
        <v>-3042855</v>
      </c>
      <c r="Z118" s="163"/>
      <c r="AA118" s="163">
        <v>-100802828.94</v>
      </c>
      <c r="AB118" s="163">
        <v>-64267747.240000002</v>
      </c>
      <c r="AC118" s="204">
        <f>-'Income Statement - 2.1.7 Income'!K118/(-U118+-V118+-R118+-S118)</f>
        <v>3.960397141921309E-2</v>
      </c>
    </row>
    <row r="119" spans="1:29" ht="15.75" customHeight="1">
      <c r="A119" s="130" t="s">
        <v>107</v>
      </c>
      <c r="B119" s="164">
        <v>2015</v>
      </c>
      <c r="C119" s="164">
        <v>12630408.59</v>
      </c>
      <c r="D119" s="164">
        <v>51977243.4581315</v>
      </c>
      <c r="E119" s="164">
        <v>3492183.83</v>
      </c>
      <c r="F119" s="164">
        <v>4018043.54</v>
      </c>
      <c r="G119" s="164">
        <v>1301487.53</v>
      </c>
      <c r="H119" s="164">
        <v>73419366.948131502</v>
      </c>
      <c r="I119" s="164">
        <v>268597187.75691402</v>
      </c>
      <c r="J119" s="164">
        <v>-52845607.727559999</v>
      </c>
      <c r="K119" s="164">
        <v>215751580.02935401</v>
      </c>
      <c r="L119" s="164">
        <v>6294204.3899999997</v>
      </c>
      <c r="M119" s="164">
        <v>4520480</v>
      </c>
      <c r="N119" s="164">
        <v>12600583.9098558</v>
      </c>
      <c r="O119" s="164">
        <v>23415268.299855798</v>
      </c>
      <c r="P119" s="164">
        <v>-29622123.710000001</v>
      </c>
      <c r="Q119" s="164">
        <v>-1090667.52</v>
      </c>
      <c r="R119" s="164">
        <v>-21060533.890000001</v>
      </c>
      <c r="S119" s="164">
        <v>-326359.45</v>
      </c>
      <c r="T119" s="164">
        <v>-52099684.57</v>
      </c>
      <c r="U119" s="164">
        <v>-51000000</v>
      </c>
      <c r="V119" s="164">
        <v>0</v>
      </c>
      <c r="W119" s="164">
        <v>-25083496.579999998</v>
      </c>
      <c r="X119" s="164">
        <v>-14184838.749855001</v>
      </c>
      <c r="Y119" s="164">
        <v>-53566846.560000002</v>
      </c>
      <c r="Z119" s="164"/>
      <c r="AA119" s="164">
        <v>-143835181.889855</v>
      </c>
      <c r="AB119" s="164">
        <v>-116651348.81935599</v>
      </c>
      <c r="AC119" s="206">
        <f>-'Income Statement - 2.1.7 Income'!K119/(-U119+-V119+-R119+-S119)</f>
        <v>3.9677096414517984E-2</v>
      </c>
    </row>
    <row r="120" spans="1:29" ht="15.75" customHeight="1">
      <c r="A120" s="126" t="s">
        <v>107</v>
      </c>
      <c r="B120" s="163">
        <v>2016</v>
      </c>
      <c r="C120" s="163">
        <v>15144551.189999999</v>
      </c>
      <c r="D120" s="163">
        <v>56999483.144457899</v>
      </c>
      <c r="E120" s="163">
        <v>5194681.6100000003</v>
      </c>
      <c r="F120" s="163">
        <v>3766884.55</v>
      </c>
      <c r="G120" s="163">
        <v>1817839.37</v>
      </c>
      <c r="H120" s="163">
        <v>82923439.864457905</v>
      </c>
      <c r="I120" s="163">
        <v>282606909.95511597</v>
      </c>
      <c r="J120" s="163">
        <v>-65483829.098036401</v>
      </c>
      <c r="K120" s="163">
        <v>217123080.85708001</v>
      </c>
      <c r="L120" s="163">
        <v>8139241.5300000003</v>
      </c>
      <c r="M120" s="163">
        <v>3698575</v>
      </c>
      <c r="N120" s="163">
        <v>13368193.474579601</v>
      </c>
      <c r="O120" s="163">
        <v>25206010.0045796</v>
      </c>
      <c r="P120" s="163">
        <v>-36471565.030000001</v>
      </c>
      <c r="Q120" s="163">
        <v>-546066.11</v>
      </c>
      <c r="R120" s="163">
        <v>-13976314.029999999</v>
      </c>
      <c r="S120" s="163">
        <v>-326359.48</v>
      </c>
      <c r="T120" s="163">
        <v>-51320304.649999999</v>
      </c>
      <c r="U120" s="163">
        <v>-51000000</v>
      </c>
      <c r="V120" s="163">
        <v>0</v>
      </c>
      <c r="W120" s="163">
        <v>-29192011.690000001</v>
      </c>
      <c r="X120" s="163">
        <v>-14674300.664579701</v>
      </c>
      <c r="Y120" s="163">
        <v>-59627761.670000002</v>
      </c>
      <c r="Z120" s="163"/>
      <c r="AA120" s="163">
        <v>-154494074.02458</v>
      </c>
      <c r="AB120" s="163">
        <v>-119438152.05541401</v>
      </c>
      <c r="AC120" s="204">
        <f>-'Income Statement - 2.1.7 Income'!K120/(-U120+-V120+-R120+-S120)</f>
        <v>4.4300704772171282E-2</v>
      </c>
    </row>
    <row r="121" spans="1:29" ht="15.75" customHeight="1">
      <c r="A121" s="130" t="s">
        <v>107</v>
      </c>
      <c r="B121" s="164">
        <v>2017</v>
      </c>
      <c r="C121" s="164">
        <v>26205336.809999999</v>
      </c>
      <c r="D121" s="164">
        <v>47782861.210000001</v>
      </c>
      <c r="E121" s="164">
        <v>4096832.71</v>
      </c>
      <c r="F121" s="164">
        <v>3259376.11</v>
      </c>
      <c r="G121" s="164">
        <v>1766882.02</v>
      </c>
      <c r="H121" s="164">
        <v>83111288.859999999</v>
      </c>
      <c r="I121" s="164">
        <v>295768403.00999999</v>
      </c>
      <c r="J121" s="164">
        <v>-78948080.819999993</v>
      </c>
      <c r="K121" s="164">
        <v>216820322.19</v>
      </c>
      <c r="L121" s="164">
        <v>8445521</v>
      </c>
      <c r="M121" s="164">
        <v>2876670</v>
      </c>
      <c r="N121" s="164">
        <v>18159385.48</v>
      </c>
      <c r="O121" s="164">
        <v>29481576.48</v>
      </c>
      <c r="P121" s="164">
        <v>-31232654.57</v>
      </c>
      <c r="Q121" s="164">
        <v>-1669495.5</v>
      </c>
      <c r="R121" s="164">
        <v>-12092188.460000001</v>
      </c>
      <c r="S121" s="164">
        <v>-326359.46000000002</v>
      </c>
      <c r="T121" s="164">
        <v>-45320697.990000002</v>
      </c>
      <c r="U121" s="164">
        <v>-51000000</v>
      </c>
      <c r="V121" s="164">
        <v>0</v>
      </c>
      <c r="W121" s="164">
        <v>-29405087.940000001</v>
      </c>
      <c r="X121" s="164">
        <v>-16849112.739999998</v>
      </c>
      <c r="Y121" s="164">
        <v>-68392400.010000005</v>
      </c>
      <c r="Z121" s="164"/>
      <c r="AA121" s="164">
        <v>-165646600.69</v>
      </c>
      <c r="AB121" s="164">
        <v>-118445888.84999999</v>
      </c>
      <c r="AC121" s="206">
        <f>-'Income Statement - 2.1.7 Income'!K121/(-U121+-V121+-R121+-S121)</f>
        <v>4.1013135987929758E-2</v>
      </c>
    </row>
    <row r="122" spans="1:29" ht="15.75" customHeight="1">
      <c r="A122" s="126" t="s">
        <v>107</v>
      </c>
      <c r="B122" s="163">
        <v>2018</v>
      </c>
      <c r="C122" s="163">
        <v>34928847.539999999</v>
      </c>
      <c r="D122" s="163">
        <v>48652273.759999998</v>
      </c>
      <c r="E122" s="163">
        <v>3749215.19</v>
      </c>
      <c r="F122" s="163">
        <v>2326084.75</v>
      </c>
      <c r="G122" s="163">
        <v>766551.93</v>
      </c>
      <c r="H122" s="163">
        <v>90422973.170000002</v>
      </c>
      <c r="I122" s="163">
        <v>312252487.07999998</v>
      </c>
      <c r="J122" s="163">
        <v>-92671389.430000007</v>
      </c>
      <c r="K122" s="163">
        <v>219581097.65000001</v>
      </c>
      <c r="L122" s="163">
        <v>8638598.8200000003</v>
      </c>
      <c r="M122" s="163">
        <v>2054765</v>
      </c>
      <c r="N122" s="163">
        <v>8083121.8300000001</v>
      </c>
      <c r="O122" s="163">
        <v>18776485.649999999</v>
      </c>
      <c r="P122" s="163">
        <v>-33687375.280000001</v>
      </c>
      <c r="Q122" s="163">
        <v>-705057.68</v>
      </c>
      <c r="R122" s="163">
        <v>-5659927.9500000002</v>
      </c>
      <c r="S122" s="163">
        <v>-326359.49</v>
      </c>
      <c r="T122" s="163">
        <v>-40378720.399999999</v>
      </c>
      <c r="U122" s="163">
        <v>-51000000</v>
      </c>
      <c r="V122" s="163">
        <v>-29032294.350000001</v>
      </c>
      <c r="W122" s="163">
        <v>-26603161.129999999</v>
      </c>
      <c r="X122" s="163">
        <v>-14616275.1</v>
      </c>
      <c r="Y122" s="163">
        <v>-64397300.009999998</v>
      </c>
      <c r="Z122" s="163"/>
      <c r="AA122" s="163">
        <v>-185649030.59</v>
      </c>
      <c r="AB122" s="163">
        <v>-102752805.48</v>
      </c>
      <c r="AC122" s="204">
        <f>-'Income Statement - 2.1.7 Income'!K122/(-U122+-V122+-R122+-S122)</f>
        <v>3.1040697654357366E-2</v>
      </c>
    </row>
    <row r="123" spans="1:29" ht="15.75" customHeight="1">
      <c r="A123" s="130" t="s">
        <v>107</v>
      </c>
      <c r="B123" s="164">
        <v>2019</v>
      </c>
      <c r="C123" s="164">
        <v>33571164.880000003</v>
      </c>
      <c r="D123" s="164">
        <v>51042605.490000002</v>
      </c>
      <c r="E123" s="164">
        <v>4626214.18</v>
      </c>
      <c r="F123" s="164">
        <v>1164844.3400000001</v>
      </c>
      <c r="G123" s="164">
        <v>1599070.66</v>
      </c>
      <c r="H123" s="164">
        <v>92003899.549999997</v>
      </c>
      <c r="I123" s="164">
        <v>329044339.43000001</v>
      </c>
      <c r="J123" s="164">
        <v>-105529208.89</v>
      </c>
      <c r="K123" s="164">
        <v>223515130.53999999</v>
      </c>
      <c r="L123" s="164">
        <v>8016565.71</v>
      </c>
      <c r="M123" s="164">
        <v>1232860</v>
      </c>
      <c r="N123" s="164">
        <v>11256585.859999999</v>
      </c>
      <c r="O123" s="164">
        <v>20506011.57</v>
      </c>
      <c r="P123" s="164">
        <v>-35329499.670000002</v>
      </c>
      <c r="Q123" s="164">
        <v>-907397.8</v>
      </c>
      <c r="R123" s="164">
        <v>-6581022.3300000001</v>
      </c>
      <c r="S123" s="164">
        <v>-326359.48</v>
      </c>
      <c r="T123" s="164">
        <v>-43144279.280000001</v>
      </c>
      <c r="U123" s="164">
        <v>-51000000</v>
      </c>
      <c r="V123" s="164">
        <v>-29014840</v>
      </c>
      <c r="W123" s="164">
        <v>-27720916.890000001</v>
      </c>
      <c r="X123" s="164">
        <v>-16402712.619999999</v>
      </c>
      <c r="Y123" s="164">
        <v>-62142100.530000001</v>
      </c>
      <c r="Z123" s="164"/>
      <c r="AA123" s="164">
        <v>-186280570.03999999</v>
      </c>
      <c r="AB123" s="164">
        <v>-106600192.34</v>
      </c>
      <c r="AC123" s="206">
        <f>-'Income Statement - 2.1.7 Income'!K123/(-U123+-V123+-R123+-S123)</f>
        <v>4.2279088632053451E-2</v>
      </c>
    </row>
    <row r="124" spans="1:29" ht="15.75" customHeight="1">
      <c r="A124" s="126" t="s">
        <v>107</v>
      </c>
      <c r="B124" s="163">
        <v>2020</v>
      </c>
      <c r="C124" s="163">
        <v>40704237.159999996</v>
      </c>
      <c r="D124" s="163">
        <v>53233079.850000001</v>
      </c>
      <c r="E124" s="163">
        <v>3870420.6</v>
      </c>
      <c r="F124" s="163">
        <v>2616440.2400000002</v>
      </c>
      <c r="G124" s="163">
        <v>2031641.38</v>
      </c>
      <c r="H124" s="163">
        <v>102455819.23</v>
      </c>
      <c r="I124" s="163">
        <v>342568951.44</v>
      </c>
      <c r="J124" s="163">
        <v>-116759089.95999999</v>
      </c>
      <c r="K124" s="163">
        <v>225809861.47999999</v>
      </c>
      <c r="L124" s="163">
        <v>3265850.06</v>
      </c>
      <c r="M124" s="163">
        <v>410955</v>
      </c>
      <c r="N124" s="163">
        <v>10050992.75</v>
      </c>
      <c r="O124" s="163">
        <v>13727797.810000001</v>
      </c>
      <c r="P124" s="163">
        <v>-41765709.539999999</v>
      </c>
      <c r="Q124" s="163">
        <v>-501845</v>
      </c>
      <c r="R124" s="163">
        <v>-6997687.0199999996</v>
      </c>
      <c r="S124" s="163">
        <v>-326359.48</v>
      </c>
      <c r="T124" s="163">
        <v>-49591601.039999999</v>
      </c>
      <c r="U124" s="163">
        <v>-51000000</v>
      </c>
      <c r="V124" s="163">
        <v>-28907864.260000002</v>
      </c>
      <c r="W124" s="163">
        <v>-23655534.52</v>
      </c>
      <c r="X124" s="163">
        <v>-14235793.4</v>
      </c>
      <c r="Y124" s="163">
        <v>-69387800.439999998</v>
      </c>
      <c r="Z124" s="163"/>
      <c r="AA124" s="163">
        <v>-187186992.62</v>
      </c>
      <c r="AB124" s="163">
        <v>-105214884.86</v>
      </c>
      <c r="AC124" s="204">
        <f>-'Income Statement - 2.1.7 Income'!K124/(-U124+-V124+-R124+-S124)</f>
        <v>3.84352573592531E-2</v>
      </c>
    </row>
    <row r="125" spans="1:29" ht="15.75" customHeight="1">
      <c r="A125" s="130" t="s">
        <v>107</v>
      </c>
      <c r="B125" s="164">
        <v>2021</v>
      </c>
      <c r="C125" s="164">
        <v>43336365.450000003</v>
      </c>
      <c r="D125" s="164">
        <v>43053996.200000003</v>
      </c>
      <c r="E125" s="164">
        <v>4551909.91</v>
      </c>
      <c r="F125" s="164">
        <v>3937022.95</v>
      </c>
      <c r="G125" s="164">
        <v>1231468.43</v>
      </c>
      <c r="H125" s="164">
        <v>96110762.939999998</v>
      </c>
      <c r="I125" s="164">
        <v>355253411.82999998</v>
      </c>
      <c r="J125" s="164">
        <v>-127829799.48</v>
      </c>
      <c r="K125" s="164">
        <v>227423612.34999999</v>
      </c>
      <c r="L125" s="164">
        <v>5915813.0700000003</v>
      </c>
      <c r="M125" s="164">
        <v>0</v>
      </c>
      <c r="N125" s="164">
        <v>9122478.8800000008</v>
      </c>
      <c r="O125" s="164">
        <v>15038291.949999999</v>
      </c>
      <c r="P125" s="164">
        <v>-35168251.729999997</v>
      </c>
      <c r="Q125" s="164">
        <v>-1348738.8</v>
      </c>
      <c r="R125" s="164">
        <v>-7145106.7400000002</v>
      </c>
      <c r="S125" s="164">
        <v>-326359.48</v>
      </c>
      <c r="T125" s="164">
        <v>-43988456.75</v>
      </c>
      <c r="U125" s="164">
        <v>-51000000</v>
      </c>
      <c r="V125" s="164">
        <v>-28792929.550000001</v>
      </c>
      <c r="W125" s="164">
        <v>-19062620.899999999</v>
      </c>
      <c r="X125" s="164">
        <v>-14369031.65</v>
      </c>
      <c r="Y125" s="164">
        <v>-66126500.140000001</v>
      </c>
      <c r="Z125" s="164"/>
      <c r="AA125" s="164">
        <v>-179351082.24000001</v>
      </c>
      <c r="AB125" s="164">
        <v>-115233128.25</v>
      </c>
      <c r="AC125" s="206">
        <f>-'Income Statement - 2.1.7 Income'!K125/(-U125+-V125+-R125+-S125)</f>
        <v>3.8097733567794119E-2</v>
      </c>
    </row>
    <row r="126" spans="1:29" ht="15.75" customHeight="1">
      <c r="A126" s="126" t="s">
        <v>107</v>
      </c>
      <c r="B126" s="163">
        <v>2022</v>
      </c>
      <c r="C126" s="163">
        <v>25364553.829999998</v>
      </c>
      <c r="D126" s="163">
        <v>46282037.509999998</v>
      </c>
      <c r="E126" s="163">
        <v>6129795.71</v>
      </c>
      <c r="F126" s="163">
        <v>5483860.9400000004</v>
      </c>
      <c r="G126" s="163">
        <v>1881024.95</v>
      </c>
      <c r="H126" s="163">
        <v>85141272.939999998</v>
      </c>
      <c r="I126" s="163">
        <v>372978282.44999999</v>
      </c>
      <c r="J126" s="163">
        <v>-138717637.28</v>
      </c>
      <c r="K126" s="163">
        <v>234260645.16999999</v>
      </c>
      <c r="L126" s="163">
        <v>14892035.279999999</v>
      </c>
      <c r="M126" s="163">
        <v>0</v>
      </c>
      <c r="N126" s="163">
        <v>3291756.78</v>
      </c>
      <c r="O126" s="163">
        <v>18183792.059999999</v>
      </c>
      <c r="P126" s="163">
        <v>-33169751.800000001</v>
      </c>
      <c r="Q126" s="163">
        <v>-602548.81000000006</v>
      </c>
      <c r="R126" s="163">
        <v>-7850904.7999999998</v>
      </c>
      <c r="S126" s="163">
        <v>-326359.48</v>
      </c>
      <c r="T126" s="163">
        <v>-41949564.890000001</v>
      </c>
      <c r="U126" s="163">
        <v>-51000000</v>
      </c>
      <c r="V126" s="163">
        <v>-28673705.940000001</v>
      </c>
      <c r="W126" s="163">
        <v>-15259559.550000001</v>
      </c>
      <c r="X126" s="163">
        <v>-16195499.6</v>
      </c>
      <c r="Y126" s="163">
        <v>-43728600.140000001</v>
      </c>
      <c r="Z126" s="163"/>
      <c r="AA126" s="163">
        <v>-154857365.22999999</v>
      </c>
      <c r="AB126" s="163">
        <v>-140778780.05000001</v>
      </c>
      <c r="AC126" s="204">
        <f>-'Income Statement - 2.1.7 Income'!K126/(-U126+-V126+-R126+-S126)</f>
        <v>4.0978670707730293E-2</v>
      </c>
    </row>
    <row r="127" spans="1:29" ht="15.75" customHeight="1">
      <c r="A127" s="130" t="s">
        <v>107</v>
      </c>
      <c r="B127" s="164">
        <v>2023</v>
      </c>
      <c r="C127" s="164">
        <v>19824109.52</v>
      </c>
      <c r="D127" s="164">
        <v>48877309.240000002</v>
      </c>
      <c r="E127" s="164">
        <v>8500223.0600000005</v>
      </c>
      <c r="F127" s="164">
        <v>7799797.1600000001</v>
      </c>
      <c r="G127" s="164">
        <v>1468998.93</v>
      </c>
      <c r="H127" s="164">
        <v>86470437.909999996</v>
      </c>
      <c r="I127" s="164">
        <v>390560752.99000001</v>
      </c>
      <c r="J127" s="164">
        <v>-150040798.86000001</v>
      </c>
      <c r="K127" s="164">
        <v>240519954.13</v>
      </c>
      <c r="L127" s="164">
        <v>12622992.02</v>
      </c>
      <c r="M127" s="164">
        <v>0</v>
      </c>
      <c r="N127" s="164">
        <v>3206884.86</v>
      </c>
      <c r="O127" s="164">
        <v>15829876.880000001</v>
      </c>
      <c r="P127" s="164">
        <v>-34575374.840000004</v>
      </c>
      <c r="Q127" s="164">
        <v>-641562.96</v>
      </c>
      <c r="R127" s="164">
        <v>-9391021.6799999997</v>
      </c>
      <c r="S127" s="164">
        <v>-326359.46000000002</v>
      </c>
      <c r="T127" s="164">
        <v>-44934318.939999998</v>
      </c>
      <c r="U127" s="164">
        <v>-51000000</v>
      </c>
      <c r="V127" s="164">
        <v>-28549826.390000001</v>
      </c>
      <c r="W127" s="164">
        <v>-8248664.5199999996</v>
      </c>
      <c r="X127" s="164">
        <v>-15920880.51</v>
      </c>
      <c r="Y127" s="164">
        <v>-48298600.140000001</v>
      </c>
      <c r="Z127" s="164"/>
      <c r="AA127" s="164">
        <v>-152017971.56</v>
      </c>
      <c r="AB127" s="164">
        <v>-145867978.41999999</v>
      </c>
      <c r="AC127" s="206">
        <f>-'Income Statement - 2.1.7 Income'!K127/(-U127+-V127+-R127+-S127)</f>
        <v>4.6536692307798465E-2</v>
      </c>
    </row>
    <row r="128" spans="1:29" ht="15.75" customHeight="1">
      <c r="A128" s="126" t="s">
        <v>108</v>
      </c>
      <c r="B128" s="163">
        <v>2015</v>
      </c>
      <c r="C128" s="163">
        <v>2943099.52</v>
      </c>
      <c r="D128" s="163">
        <v>8176812.8399999999</v>
      </c>
      <c r="E128" s="163">
        <v>285874.73</v>
      </c>
      <c r="F128" s="163">
        <v>0</v>
      </c>
      <c r="G128" s="163">
        <v>612657.36</v>
      </c>
      <c r="H128" s="163">
        <v>12018444.449999999</v>
      </c>
      <c r="I128" s="163">
        <v>34614626.43</v>
      </c>
      <c r="J128" s="163">
        <v>-18105611.969999999</v>
      </c>
      <c r="K128" s="163">
        <v>16509014.460000001</v>
      </c>
      <c r="L128" s="163">
        <v>5140434.46</v>
      </c>
      <c r="M128" s="163">
        <v>0</v>
      </c>
      <c r="N128" s="163">
        <v>0</v>
      </c>
      <c r="O128" s="163">
        <v>5140434.46</v>
      </c>
      <c r="P128" s="163">
        <v>-8027173.3399999999</v>
      </c>
      <c r="Q128" s="163">
        <v>-3381.47</v>
      </c>
      <c r="R128" s="163">
        <v>0</v>
      </c>
      <c r="S128" s="163">
        <v>-527581.12</v>
      </c>
      <c r="T128" s="163">
        <v>-8558135.9299999997</v>
      </c>
      <c r="U128" s="163">
        <v>-11950729.75</v>
      </c>
      <c r="V128" s="163">
        <v>0</v>
      </c>
      <c r="W128" s="163">
        <v>-3748066.1</v>
      </c>
      <c r="X128" s="163">
        <v>-281455.53999999998</v>
      </c>
      <c r="Y128" s="163">
        <v>-328535</v>
      </c>
      <c r="Z128" s="163"/>
      <c r="AA128" s="163">
        <v>-16308786.390000001</v>
      </c>
      <c r="AB128" s="163">
        <v>-8800971.0500000101</v>
      </c>
      <c r="AC128" s="204">
        <f>-'Income Statement - 2.1.7 Income'!K128/(-U128+-V128+-R128+-S128)</f>
        <v>3.7521979126650819E-2</v>
      </c>
    </row>
    <row r="129" spans="1:29" ht="15.75" customHeight="1">
      <c r="A129" s="130" t="s">
        <v>108</v>
      </c>
      <c r="B129" s="164">
        <v>2016</v>
      </c>
      <c r="C129" s="164">
        <v>940679.68000000005</v>
      </c>
      <c r="D129" s="164">
        <v>9348239.5</v>
      </c>
      <c r="E129" s="164">
        <v>310242.32</v>
      </c>
      <c r="F129" s="164">
        <v>200022</v>
      </c>
      <c r="G129" s="164">
        <v>513080.49</v>
      </c>
      <c r="H129" s="164">
        <v>11312263.99</v>
      </c>
      <c r="I129" s="164">
        <v>20933917.379999999</v>
      </c>
      <c r="J129" s="164">
        <v>-3031455.24</v>
      </c>
      <c r="K129" s="164">
        <v>17902462.140000001</v>
      </c>
      <c r="L129" s="164">
        <v>8622693.3900000006</v>
      </c>
      <c r="M129" s="164">
        <v>0</v>
      </c>
      <c r="N129" s="164">
        <v>0</v>
      </c>
      <c r="O129" s="164">
        <v>8622693.3900000006</v>
      </c>
      <c r="P129" s="164">
        <v>-8229164.4000000004</v>
      </c>
      <c r="Q129" s="164">
        <v>-2708.76</v>
      </c>
      <c r="R129" s="164">
        <v>0</v>
      </c>
      <c r="S129" s="164">
        <v>-534269.53</v>
      </c>
      <c r="T129" s="164">
        <v>-8766142.6899999995</v>
      </c>
      <c r="U129" s="164">
        <v>-11447234.779999999</v>
      </c>
      <c r="V129" s="164">
        <v>0</v>
      </c>
      <c r="W129" s="164">
        <v>-7018238.0999999996</v>
      </c>
      <c r="X129" s="164">
        <v>-278019.87</v>
      </c>
      <c r="Y129" s="164">
        <v>-838844</v>
      </c>
      <c r="Z129" s="164"/>
      <c r="AA129" s="164">
        <v>-19582336.75</v>
      </c>
      <c r="AB129" s="164">
        <v>-9488940.0800000001</v>
      </c>
      <c r="AC129" s="206">
        <f>-'Income Statement - 2.1.7 Income'!K129/(-U129+-V129+-R129+-S129)</f>
        <v>4.0795358191545825E-2</v>
      </c>
    </row>
    <row r="130" spans="1:29" ht="15.75" customHeight="1">
      <c r="A130" s="126" t="s">
        <v>108</v>
      </c>
      <c r="B130" s="163">
        <v>2017</v>
      </c>
      <c r="C130" s="163">
        <v>2255077.2000000002</v>
      </c>
      <c r="D130" s="163">
        <v>7828480.6600000001</v>
      </c>
      <c r="E130" s="163">
        <v>288487.07</v>
      </c>
      <c r="F130" s="163">
        <v>105870</v>
      </c>
      <c r="G130" s="163">
        <v>521608.73</v>
      </c>
      <c r="H130" s="163">
        <v>10999523.66</v>
      </c>
      <c r="I130" s="163">
        <v>23850625.359999999</v>
      </c>
      <c r="J130" s="163">
        <v>-4124727.86</v>
      </c>
      <c r="K130" s="163">
        <v>19725897.5</v>
      </c>
      <c r="L130" s="163">
        <v>4907302.24</v>
      </c>
      <c r="M130" s="163">
        <v>0</v>
      </c>
      <c r="N130" s="163">
        <v>442488</v>
      </c>
      <c r="O130" s="163">
        <v>5349790.24</v>
      </c>
      <c r="P130" s="163">
        <v>-7621956.4800000004</v>
      </c>
      <c r="Q130" s="163">
        <v>983.08</v>
      </c>
      <c r="R130" s="163">
        <v>0</v>
      </c>
      <c r="S130" s="163">
        <v>-602360.24</v>
      </c>
      <c r="T130" s="163">
        <v>-8223333.6399999997</v>
      </c>
      <c r="U130" s="163">
        <v>-13922122.890000001</v>
      </c>
      <c r="V130" s="163">
        <v>0</v>
      </c>
      <c r="W130" s="163">
        <v>-1768274.03</v>
      </c>
      <c r="X130" s="163">
        <v>-265076.84999999998</v>
      </c>
      <c r="Y130" s="163">
        <v>-844331</v>
      </c>
      <c r="Z130" s="163"/>
      <c r="AA130" s="163">
        <v>-16799804.77</v>
      </c>
      <c r="AB130" s="163">
        <v>-11052072.99</v>
      </c>
      <c r="AC130" s="204">
        <f>-'Income Statement - 2.1.7 Income'!K130/(-U130+-V130+-R130+-S130)</f>
        <v>4.0495448597763627E-2</v>
      </c>
    </row>
    <row r="131" spans="1:29" ht="15.75" customHeight="1">
      <c r="A131" s="130" t="s">
        <v>108</v>
      </c>
      <c r="B131" s="164">
        <v>2018</v>
      </c>
      <c r="C131" s="164">
        <v>755103.24</v>
      </c>
      <c r="D131" s="164">
        <v>8717889.0700000003</v>
      </c>
      <c r="E131" s="164">
        <v>541492.72</v>
      </c>
      <c r="F131" s="164">
        <v>1088338.68</v>
      </c>
      <c r="G131" s="164">
        <v>244085.44</v>
      </c>
      <c r="H131" s="164">
        <v>11346909.15</v>
      </c>
      <c r="I131" s="164">
        <v>25856168.469999999</v>
      </c>
      <c r="J131" s="164">
        <v>-5243980.33</v>
      </c>
      <c r="K131" s="164">
        <v>20612188.140000001</v>
      </c>
      <c r="L131" s="164">
        <v>4439600.03</v>
      </c>
      <c r="M131" s="164">
        <v>0</v>
      </c>
      <c r="N131" s="164">
        <v>301253</v>
      </c>
      <c r="O131" s="164">
        <v>4740853.03</v>
      </c>
      <c r="P131" s="164">
        <v>-6743629.9100000001</v>
      </c>
      <c r="Q131" s="164">
        <v>-512016.29</v>
      </c>
      <c r="R131" s="164">
        <v>-1774332</v>
      </c>
      <c r="S131" s="164">
        <v>-526035.4</v>
      </c>
      <c r="T131" s="164">
        <v>-9556013.5999999996</v>
      </c>
      <c r="U131" s="164">
        <v>-7543784.2800000003</v>
      </c>
      <c r="V131" s="164">
        <v>-8100000</v>
      </c>
      <c r="W131" s="164">
        <v>-877051.59</v>
      </c>
      <c r="X131" s="164">
        <v>-256025.23</v>
      </c>
      <c r="Y131" s="164">
        <v>-845464</v>
      </c>
      <c r="Z131" s="164"/>
      <c r="AA131" s="164">
        <v>-17622325.100000001</v>
      </c>
      <c r="AB131" s="164">
        <v>-9521611.6199999899</v>
      </c>
      <c r="AC131" s="206">
        <f>-'Income Statement - 2.1.7 Income'!K131/(-U131+-V131+-R131+-S131)</f>
        <v>3.8897866137520297E-2</v>
      </c>
    </row>
    <row r="132" spans="1:29" ht="15.75" customHeight="1">
      <c r="A132" s="126" t="s">
        <v>108</v>
      </c>
      <c r="B132" s="163">
        <v>2019</v>
      </c>
      <c r="C132" s="163">
        <v>1470614.33</v>
      </c>
      <c r="D132" s="163">
        <v>10529306.029999999</v>
      </c>
      <c r="E132" s="163">
        <v>532868.93000000005</v>
      </c>
      <c r="F132" s="163">
        <v>653567.82999999996</v>
      </c>
      <c r="G132" s="163">
        <v>170300.7</v>
      </c>
      <c r="H132" s="163">
        <v>13356657.82</v>
      </c>
      <c r="I132" s="163">
        <v>31538437.920000002</v>
      </c>
      <c r="J132" s="163">
        <v>-6531830.8700000001</v>
      </c>
      <c r="K132" s="163">
        <v>25006607.050000001</v>
      </c>
      <c r="L132" s="163">
        <v>3391499.3</v>
      </c>
      <c r="M132" s="163">
        <v>0</v>
      </c>
      <c r="N132" s="163">
        <v>527499</v>
      </c>
      <c r="O132" s="163">
        <v>3918998.3</v>
      </c>
      <c r="P132" s="163">
        <v>-5374839.3700000001</v>
      </c>
      <c r="Q132" s="163">
        <v>-1238488.33</v>
      </c>
      <c r="R132" s="163">
        <v>-5728783</v>
      </c>
      <c r="S132" s="163">
        <v>-519119.95</v>
      </c>
      <c r="T132" s="163">
        <v>-12861230.65</v>
      </c>
      <c r="U132" s="163">
        <v>-7076840.7300000004</v>
      </c>
      <c r="V132" s="163">
        <v>-8100000</v>
      </c>
      <c r="W132" s="163">
        <v>-190878.34</v>
      </c>
      <c r="X132" s="163">
        <v>-1674286.19</v>
      </c>
      <c r="Y132" s="163">
        <v>-880722</v>
      </c>
      <c r="Z132" s="163"/>
      <c r="AA132" s="163">
        <v>-17922727.260000002</v>
      </c>
      <c r="AB132" s="163">
        <v>-11498305.26</v>
      </c>
      <c r="AC132" s="204">
        <f>-'Income Statement - 2.1.7 Income'!K132/(-U132+-V132+-R132+-S132)</f>
        <v>4.2727297169699446E-2</v>
      </c>
    </row>
    <row r="133" spans="1:29" ht="15.75" customHeight="1">
      <c r="A133" s="130" t="s">
        <v>108</v>
      </c>
      <c r="B133" s="164">
        <v>2020</v>
      </c>
      <c r="C133" s="164">
        <v>10403.73</v>
      </c>
      <c r="D133" s="164">
        <v>8210244.79</v>
      </c>
      <c r="E133" s="164">
        <v>666065.49</v>
      </c>
      <c r="F133" s="164">
        <v>2535659.63</v>
      </c>
      <c r="G133" s="164">
        <v>128710.27</v>
      </c>
      <c r="H133" s="164">
        <v>11551083.91</v>
      </c>
      <c r="I133" s="164">
        <v>34685759.719999999</v>
      </c>
      <c r="J133" s="164">
        <v>-7990180.7000000002</v>
      </c>
      <c r="K133" s="164">
        <v>26695579.02</v>
      </c>
      <c r="L133" s="164">
        <v>5016270.6900000004</v>
      </c>
      <c r="M133" s="164">
        <v>0</v>
      </c>
      <c r="N133" s="164">
        <v>678115</v>
      </c>
      <c r="O133" s="164">
        <v>5694385.6900000004</v>
      </c>
      <c r="P133" s="164">
        <v>-6076618.3899999997</v>
      </c>
      <c r="Q133" s="164">
        <v>-58480.53</v>
      </c>
      <c r="R133" s="164">
        <v>-2456326</v>
      </c>
      <c r="S133" s="164">
        <v>-675431.19</v>
      </c>
      <c r="T133" s="164">
        <v>-9266856.1099999994</v>
      </c>
      <c r="U133" s="164">
        <v>-6601311.3300000001</v>
      </c>
      <c r="V133" s="164">
        <v>-10120000</v>
      </c>
      <c r="W133" s="164">
        <v>-284934.28999999998</v>
      </c>
      <c r="X133" s="164">
        <v>-1499880.36</v>
      </c>
      <c r="Y133" s="164">
        <v>-876311</v>
      </c>
      <c r="Z133" s="164"/>
      <c r="AA133" s="164">
        <v>-19382436.98</v>
      </c>
      <c r="AB133" s="164">
        <v>-15291755.529999999</v>
      </c>
      <c r="AC133" s="206">
        <f>-'Income Statement - 2.1.7 Income'!K133/(-U133+-V133+-R133+-S133)</f>
        <v>4.125018554058766E-2</v>
      </c>
    </row>
    <row r="134" spans="1:29" ht="15.75" customHeight="1">
      <c r="A134" s="126" t="s">
        <v>108</v>
      </c>
      <c r="B134" s="163">
        <v>2021</v>
      </c>
      <c r="C134" s="163">
        <v>0</v>
      </c>
      <c r="D134" s="163">
        <v>8685049.8300000001</v>
      </c>
      <c r="E134" s="163">
        <v>984363.82</v>
      </c>
      <c r="F134" s="163">
        <v>236048.3</v>
      </c>
      <c r="G134" s="163">
        <v>117329.42</v>
      </c>
      <c r="H134" s="163">
        <v>10022791.369999999</v>
      </c>
      <c r="I134" s="163">
        <v>38487841.990000002</v>
      </c>
      <c r="J134" s="163">
        <v>-9664553.2100000009</v>
      </c>
      <c r="K134" s="163">
        <v>28823288.780000001</v>
      </c>
      <c r="L134" s="163">
        <v>4345799.3600000003</v>
      </c>
      <c r="M134" s="163">
        <v>0</v>
      </c>
      <c r="N134" s="163">
        <v>447253</v>
      </c>
      <c r="O134" s="163">
        <v>4793052.3600000003</v>
      </c>
      <c r="P134" s="163">
        <v>-6524132.5899999999</v>
      </c>
      <c r="Q134" s="163">
        <v>-508248.47</v>
      </c>
      <c r="R134" s="163">
        <v>-95147</v>
      </c>
      <c r="S134" s="163">
        <v>-694939.07</v>
      </c>
      <c r="T134" s="163">
        <v>-7822467.1299999999</v>
      </c>
      <c r="U134" s="163">
        <v>-7230376.0300000003</v>
      </c>
      <c r="V134" s="163">
        <v>-12120000</v>
      </c>
      <c r="W134" s="163">
        <v>-49642.29</v>
      </c>
      <c r="X134" s="163">
        <v>0</v>
      </c>
      <c r="Y134" s="163">
        <v>-885798</v>
      </c>
      <c r="Z134" s="163"/>
      <c r="AA134" s="163">
        <v>-20285816.32</v>
      </c>
      <c r="AB134" s="163">
        <v>-15530849.060000001</v>
      </c>
      <c r="AC134" s="204">
        <f>-'Income Statement - 2.1.7 Income'!K134/(-U134+-V134+-R134+-S134)</f>
        <v>3.7880247047559053E-2</v>
      </c>
    </row>
    <row r="135" spans="1:29" ht="15.75" customHeight="1">
      <c r="A135" s="130" t="s">
        <v>108</v>
      </c>
      <c r="B135" s="164">
        <v>2022</v>
      </c>
      <c r="C135" s="164">
        <v>0</v>
      </c>
      <c r="D135" s="164">
        <v>9131230.8100000005</v>
      </c>
      <c r="E135" s="164">
        <v>832668.1</v>
      </c>
      <c r="F135" s="164">
        <v>524278.99</v>
      </c>
      <c r="G135" s="164">
        <v>187135.85</v>
      </c>
      <c r="H135" s="164">
        <v>10675313.75</v>
      </c>
      <c r="I135" s="164">
        <v>41779300.130000003</v>
      </c>
      <c r="J135" s="164">
        <v>-11349850.27</v>
      </c>
      <c r="K135" s="164">
        <v>30429449.859999999</v>
      </c>
      <c r="L135" s="164">
        <v>5148239.58</v>
      </c>
      <c r="M135" s="164">
        <v>0</v>
      </c>
      <c r="N135" s="164">
        <v>109629.75</v>
      </c>
      <c r="O135" s="164">
        <v>5257869.33</v>
      </c>
      <c r="P135" s="164">
        <v>-6991430.4299999997</v>
      </c>
      <c r="Q135" s="164">
        <v>-724313.26</v>
      </c>
      <c r="R135" s="164">
        <v>0</v>
      </c>
      <c r="S135" s="164">
        <v>-552858.48</v>
      </c>
      <c r="T135" s="164">
        <v>-8268602.1699999999</v>
      </c>
      <c r="U135" s="164">
        <v>-5623119.3099999996</v>
      </c>
      <c r="V135" s="164">
        <v>-14120000</v>
      </c>
      <c r="W135" s="164">
        <v>-181542.8</v>
      </c>
      <c r="X135" s="164">
        <v>-983689.04</v>
      </c>
      <c r="Y135" s="164">
        <v>-629486</v>
      </c>
      <c r="Z135" s="164"/>
      <c r="AA135" s="164">
        <v>-21537837.149999999</v>
      </c>
      <c r="AB135" s="164">
        <v>-16556193.619999999</v>
      </c>
      <c r="AC135" s="206">
        <f>-'Income Statement - 2.1.7 Income'!K135/(-U135+-V135+-R135+-S135)</f>
        <v>4.1486941339424876E-2</v>
      </c>
    </row>
    <row r="136" spans="1:29" ht="15.75" customHeight="1">
      <c r="A136" s="126" t="s">
        <v>108</v>
      </c>
      <c r="B136" s="163">
        <v>2023</v>
      </c>
      <c r="C136" s="163">
        <v>0</v>
      </c>
      <c r="D136" s="163">
        <v>8978333.3800000008</v>
      </c>
      <c r="E136" s="163">
        <v>1016419.1</v>
      </c>
      <c r="F136" s="163">
        <v>228933.68</v>
      </c>
      <c r="G136" s="163">
        <v>203466.84</v>
      </c>
      <c r="H136" s="163">
        <v>10427153</v>
      </c>
      <c r="I136" s="163">
        <v>46328258.240000002</v>
      </c>
      <c r="J136" s="163">
        <v>-13240111.93</v>
      </c>
      <c r="K136" s="163">
        <v>33088146.309999999</v>
      </c>
      <c r="L136" s="163">
        <v>5370329.3600000003</v>
      </c>
      <c r="M136" s="163">
        <v>0</v>
      </c>
      <c r="N136" s="163">
        <v>100</v>
      </c>
      <c r="O136" s="163">
        <v>5370429.3600000003</v>
      </c>
      <c r="P136" s="163">
        <v>-8136182.6399999997</v>
      </c>
      <c r="Q136" s="163">
        <v>-264964.07</v>
      </c>
      <c r="R136" s="163">
        <v>0</v>
      </c>
      <c r="S136" s="163">
        <v>-566343.52</v>
      </c>
      <c r="T136" s="163">
        <v>-8967490.2300000004</v>
      </c>
      <c r="U136" s="163">
        <v>-5119734.1399999997</v>
      </c>
      <c r="V136" s="163">
        <v>-17120000</v>
      </c>
      <c r="W136" s="163">
        <v>-157470.45000000001</v>
      </c>
      <c r="X136" s="163">
        <v>-838341.61</v>
      </c>
      <c r="Y136" s="163">
        <v>-613969</v>
      </c>
      <c r="Z136" s="163">
        <v>-42323.87</v>
      </c>
      <c r="AA136" s="163">
        <v>-23891839.07</v>
      </c>
      <c r="AB136" s="163">
        <v>-16026399.369999999</v>
      </c>
      <c r="AC136" s="204">
        <f>-'Income Statement - 2.1.7 Income'!K136/(-U136+-V136+-R136+-S136)</f>
        <v>4.2672454005841527E-2</v>
      </c>
    </row>
    <row r="137" spans="1:29" ht="15.75" customHeight="1">
      <c r="A137" s="130" t="s">
        <v>284</v>
      </c>
      <c r="B137" s="164">
        <v>2015</v>
      </c>
      <c r="C137" s="164">
        <v>1632453.04</v>
      </c>
      <c r="D137" s="164">
        <v>12411324.9</v>
      </c>
      <c r="E137" s="164">
        <v>567370.52</v>
      </c>
      <c r="F137" s="164">
        <v>91040.68</v>
      </c>
      <c r="G137" s="164">
        <v>797071.8</v>
      </c>
      <c r="H137" s="164">
        <v>15499260.939999999</v>
      </c>
      <c r="I137" s="164">
        <v>62249833.460000001</v>
      </c>
      <c r="J137" s="164">
        <v>-20442516.02</v>
      </c>
      <c r="K137" s="164">
        <v>41807317.439999998</v>
      </c>
      <c r="L137" s="164">
        <v>6639530.1600000001</v>
      </c>
      <c r="M137" s="164">
        <v>0</v>
      </c>
      <c r="N137" s="164">
        <v>0</v>
      </c>
      <c r="O137" s="164">
        <v>6639530.1600000001</v>
      </c>
      <c r="P137" s="164">
        <v>-11121564.65</v>
      </c>
      <c r="Q137" s="164">
        <v>-32131</v>
      </c>
      <c r="R137" s="164">
        <v>-2393348.5</v>
      </c>
      <c r="S137" s="164">
        <v>-3847713.12</v>
      </c>
      <c r="T137" s="164">
        <v>-17394757.27</v>
      </c>
      <c r="U137" s="164">
        <v>-21050606.239999998</v>
      </c>
      <c r="V137" s="164">
        <v>0</v>
      </c>
      <c r="W137" s="164">
        <v>-3635929.05</v>
      </c>
      <c r="X137" s="164">
        <v>-1144231.07</v>
      </c>
      <c r="Y137" s="164">
        <v>-956557</v>
      </c>
      <c r="Z137" s="164">
        <v>-359439</v>
      </c>
      <c r="AA137" s="164">
        <v>-27146762.359999999</v>
      </c>
      <c r="AB137" s="164">
        <v>-19404588.91</v>
      </c>
      <c r="AC137" s="206">
        <f>-'Income Statement - 2.1.7 Income'!K137/(-U137+-V137+-R137+-S137)</f>
        <v>5.8544094417247533E-2</v>
      </c>
    </row>
    <row r="138" spans="1:29" ht="15.75" customHeight="1">
      <c r="A138" s="126" t="s">
        <v>284</v>
      </c>
      <c r="B138" s="163">
        <v>2016</v>
      </c>
      <c r="C138" s="163">
        <v>1536278</v>
      </c>
      <c r="D138" s="163">
        <v>15243599.390000001</v>
      </c>
      <c r="E138" s="163">
        <v>495414.86</v>
      </c>
      <c r="F138" s="163">
        <v>141813.01</v>
      </c>
      <c r="G138" s="163">
        <v>545561.1</v>
      </c>
      <c r="H138" s="163">
        <v>17962666.359999999</v>
      </c>
      <c r="I138" s="163">
        <v>48349144</v>
      </c>
      <c r="J138" s="163">
        <v>-4019787.66</v>
      </c>
      <c r="K138" s="163">
        <v>44329356.340000004</v>
      </c>
      <c r="L138" s="163">
        <v>8055255.1500000004</v>
      </c>
      <c r="M138" s="163">
        <v>0</v>
      </c>
      <c r="N138" s="163">
        <v>42229.88</v>
      </c>
      <c r="O138" s="163">
        <v>8097485.0300000003</v>
      </c>
      <c r="P138" s="163">
        <v>-14344207.970000001</v>
      </c>
      <c r="Q138" s="163">
        <v>-16088</v>
      </c>
      <c r="R138" s="163">
        <v>-351075.95</v>
      </c>
      <c r="S138" s="163">
        <v>-5405764.6799999997</v>
      </c>
      <c r="T138" s="163">
        <v>-20117136.600000001</v>
      </c>
      <c r="U138" s="163">
        <v>-22449960.859999999</v>
      </c>
      <c r="V138" s="163">
        <v>0</v>
      </c>
      <c r="W138" s="163">
        <v>-4899373.22</v>
      </c>
      <c r="X138" s="163">
        <v>-1510895.86</v>
      </c>
      <c r="Y138" s="163">
        <v>-1089061</v>
      </c>
      <c r="Z138" s="163">
        <v>-43409</v>
      </c>
      <c r="AA138" s="163">
        <v>-29992699.940000001</v>
      </c>
      <c r="AB138" s="163">
        <v>-20279671.190000001</v>
      </c>
      <c r="AC138" s="204">
        <f>-'Income Statement - 2.1.7 Income'!K138/(-U138+-V138+-R138+-S138)</f>
        <v>6.296739425169047E-2</v>
      </c>
    </row>
    <row r="139" spans="1:29" ht="15.75" customHeight="1">
      <c r="A139" s="130" t="s">
        <v>284</v>
      </c>
      <c r="B139" s="164">
        <v>2017</v>
      </c>
      <c r="C139" s="164">
        <v>877082</v>
      </c>
      <c r="D139" s="164">
        <v>13252679.869999999</v>
      </c>
      <c r="E139" s="164">
        <v>480161.13</v>
      </c>
      <c r="F139" s="164">
        <v>42783</v>
      </c>
      <c r="G139" s="164">
        <v>518498.11</v>
      </c>
      <c r="H139" s="164">
        <v>15171204.109999999</v>
      </c>
      <c r="I139" s="164">
        <v>51909614.969999999</v>
      </c>
      <c r="J139" s="164">
        <v>-6436039.4900000002</v>
      </c>
      <c r="K139" s="164">
        <v>45473575.479999997</v>
      </c>
      <c r="L139" s="164">
        <v>7039540.0300000003</v>
      </c>
      <c r="M139" s="164">
        <v>0</v>
      </c>
      <c r="N139" s="164">
        <v>25501.52</v>
      </c>
      <c r="O139" s="164">
        <v>7065041.5499999998</v>
      </c>
      <c r="P139" s="164">
        <v>-12989629.68</v>
      </c>
      <c r="Q139" s="164">
        <v>-34790</v>
      </c>
      <c r="R139" s="164">
        <v>-2105495.71</v>
      </c>
      <c r="S139" s="164">
        <v>-2179996.92</v>
      </c>
      <c r="T139" s="164">
        <v>-17309912.309999999</v>
      </c>
      <c r="U139" s="164">
        <v>-22361155.75</v>
      </c>
      <c r="V139" s="164">
        <v>0</v>
      </c>
      <c r="W139" s="164">
        <v>-3658891.02</v>
      </c>
      <c r="X139" s="164">
        <v>-1517040.5</v>
      </c>
      <c r="Y139" s="164">
        <v>-1174174</v>
      </c>
      <c r="Z139" s="164">
        <v>-469201</v>
      </c>
      <c r="AA139" s="164">
        <v>-29180462.27</v>
      </c>
      <c r="AB139" s="164">
        <v>-21219446.559999999</v>
      </c>
      <c r="AC139" s="206">
        <f>-'Income Statement - 2.1.7 Income'!K139/(-U139+-V139+-R139+-S139)</f>
        <v>6.9309040433999963E-2</v>
      </c>
    </row>
    <row r="140" spans="1:29" ht="15.75" customHeight="1">
      <c r="A140" s="126" t="s">
        <v>284</v>
      </c>
      <c r="B140" s="163">
        <v>2018</v>
      </c>
      <c r="C140" s="163">
        <v>1047388</v>
      </c>
      <c r="D140" s="163">
        <v>15011752.710000001</v>
      </c>
      <c r="E140" s="163">
        <v>403831.02</v>
      </c>
      <c r="F140" s="163">
        <v>99328.58</v>
      </c>
      <c r="G140" s="163">
        <v>648867.14</v>
      </c>
      <c r="H140" s="163">
        <v>17211167.449999999</v>
      </c>
      <c r="I140" s="163">
        <v>55390957.719999999</v>
      </c>
      <c r="J140" s="163">
        <v>-8671215.6999999993</v>
      </c>
      <c r="K140" s="163">
        <v>46719742.020000003</v>
      </c>
      <c r="L140" s="163">
        <v>8099043.0199999996</v>
      </c>
      <c r="M140" s="163">
        <v>0</v>
      </c>
      <c r="N140" s="163">
        <v>22262.22</v>
      </c>
      <c r="O140" s="163">
        <v>8121305.2400000002</v>
      </c>
      <c r="P140" s="163">
        <v>-13554471.75</v>
      </c>
      <c r="Q140" s="163">
        <v>-116067.21</v>
      </c>
      <c r="R140" s="163">
        <v>-2276044.2599999998</v>
      </c>
      <c r="S140" s="163">
        <v>-3994674.9</v>
      </c>
      <c r="T140" s="163">
        <v>-19941258.120000001</v>
      </c>
      <c r="U140" s="163">
        <v>-22227686.75</v>
      </c>
      <c r="V140" s="163">
        <v>0</v>
      </c>
      <c r="W140" s="163">
        <v>-4167537.71</v>
      </c>
      <c r="X140" s="163">
        <v>-1273490.1399999999</v>
      </c>
      <c r="Y140" s="163">
        <v>-1144474</v>
      </c>
      <c r="Z140" s="163">
        <v>-707201</v>
      </c>
      <c r="AA140" s="163">
        <v>-29520389.600000001</v>
      </c>
      <c r="AB140" s="163">
        <v>-22590566.989999998</v>
      </c>
      <c r="AC140" s="204">
        <f>-'Income Statement - 2.1.7 Income'!K140/(-U140+-V140+-R140+-S140)</f>
        <v>6.9965909191445019E-2</v>
      </c>
    </row>
    <row r="141" spans="1:29" ht="15.75" customHeight="1">
      <c r="A141" s="130" t="s">
        <v>284</v>
      </c>
      <c r="B141" s="164">
        <v>2019</v>
      </c>
      <c r="C141" s="164">
        <v>0</v>
      </c>
      <c r="D141" s="164">
        <v>16934967.75</v>
      </c>
      <c r="E141" s="164">
        <v>81861.05</v>
      </c>
      <c r="F141" s="164">
        <v>45572.91</v>
      </c>
      <c r="G141" s="164">
        <v>187226.85</v>
      </c>
      <c r="H141" s="164">
        <v>17249628.559999999</v>
      </c>
      <c r="I141" s="164">
        <v>69294957.170000002</v>
      </c>
      <c r="J141" s="164">
        <v>-10794426.310000001</v>
      </c>
      <c r="K141" s="164">
        <v>58500530.859999999</v>
      </c>
      <c r="L141" s="164">
        <v>7122260.9100000001</v>
      </c>
      <c r="M141" s="164">
        <v>0</v>
      </c>
      <c r="N141" s="164">
        <v>323303.33</v>
      </c>
      <c r="O141" s="164">
        <v>7445564.2400000002</v>
      </c>
      <c r="P141" s="164">
        <v>-13652429.4</v>
      </c>
      <c r="Q141" s="164">
        <v>-1873801.5</v>
      </c>
      <c r="R141" s="164">
        <v>-777261.32</v>
      </c>
      <c r="S141" s="164">
        <v>-6452555.7000000002</v>
      </c>
      <c r="T141" s="164">
        <v>-22756047.920000002</v>
      </c>
      <c r="U141" s="164">
        <v>-22814446.559999999</v>
      </c>
      <c r="V141" s="164">
        <v>0</v>
      </c>
      <c r="W141" s="164">
        <v>-1192032.69</v>
      </c>
      <c r="X141" s="164">
        <v>-4522082.62</v>
      </c>
      <c r="Y141" s="164">
        <v>-1522200</v>
      </c>
      <c r="Z141" s="164">
        <v>-1267000</v>
      </c>
      <c r="AA141" s="164">
        <v>-31317761.870000001</v>
      </c>
      <c r="AB141" s="164">
        <v>-29121913.870000001</v>
      </c>
      <c r="AC141" s="206">
        <f>-'Income Statement - 2.1.7 Income'!K141/(-U141+-V141+-R141+-S141)</f>
        <v>6.8672299938596137E-2</v>
      </c>
    </row>
    <row r="142" spans="1:29" ht="15.75" customHeight="1">
      <c r="A142" s="126" t="s">
        <v>284</v>
      </c>
      <c r="B142" s="163">
        <v>2020</v>
      </c>
      <c r="C142" s="163">
        <v>1817731</v>
      </c>
      <c r="D142" s="163">
        <v>12202889</v>
      </c>
      <c r="E142" s="163">
        <v>150872</v>
      </c>
      <c r="F142" s="163">
        <v>108838</v>
      </c>
      <c r="G142" s="163">
        <v>218623</v>
      </c>
      <c r="H142" s="163">
        <v>14498953</v>
      </c>
      <c r="I142" s="163">
        <v>86104095.620000005</v>
      </c>
      <c r="J142" s="163">
        <v>-27201134.620000001</v>
      </c>
      <c r="K142" s="163">
        <v>58902961</v>
      </c>
      <c r="L142" s="163">
        <v>7013614.54</v>
      </c>
      <c r="M142" s="163">
        <v>0</v>
      </c>
      <c r="N142" s="163">
        <v>27822</v>
      </c>
      <c r="O142" s="163">
        <v>7041436.54</v>
      </c>
      <c r="P142" s="163">
        <v>-12647189</v>
      </c>
      <c r="Q142" s="163">
        <v>-144623</v>
      </c>
      <c r="R142" s="163">
        <v>-871857</v>
      </c>
      <c r="S142" s="163">
        <v>-5148946</v>
      </c>
      <c r="T142" s="163">
        <v>-18812615</v>
      </c>
      <c r="U142" s="163">
        <v>-22531045</v>
      </c>
      <c r="V142" s="163">
        <v>0</v>
      </c>
      <c r="W142" s="163">
        <v>-547922.54</v>
      </c>
      <c r="X142" s="163">
        <v>-4579609</v>
      </c>
      <c r="Y142" s="163">
        <v>-1561300</v>
      </c>
      <c r="Z142" s="163">
        <v>-1630000</v>
      </c>
      <c r="AA142" s="163">
        <v>-30849876.539999999</v>
      </c>
      <c r="AB142" s="163">
        <v>-30780859</v>
      </c>
      <c r="AC142" s="204">
        <f>-'Income Statement - 2.1.7 Income'!K142/(-U142+-V142+-R142+-S142)</f>
        <v>7.1942523650308024E-2</v>
      </c>
    </row>
    <row r="143" spans="1:29" ht="15.75" customHeight="1">
      <c r="A143" s="130" t="s">
        <v>284</v>
      </c>
      <c r="B143" s="164">
        <v>2021</v>
      </c>
      <c r="C143" s="164">
        <v>87202.81</v>
      </c>
      <c r="D143" s="164">
        <v>13243885.619999999</v>
      </c>
      <c r="E143" s="164">
        <v>156959.29</v>
      </c>
      <c r="F143" s="164">
        <v>0</v>
      </c>
      <c r="G143" s="164">
        <v>461343.03</v>
      </c>
      <c r="H143" s="164">
        <v>13949390.75</v>
      </c>
      <c r="I143" s="164">
        <v>76167984.590000004</v>
      </c>
      <c r="J143" s="164">
        <v>-15371626.470000001</v>
      </c>
      <c r="K143" s="164">
        <v>60796358.119999997</v>
      </c>
      <c r="L143" s="164">
        <v>7854669.46</v>
      </c>
      <c r="M143" s="164">
        <v>0</v>
      </c>
      <c r="N143" s="164">
        <v>34609.910000000003</v>
      </c>
      <c r="O143" s="164">
        <v>7889279.3700000001</v>
      </c>
      <c r="P143" s="164">
        <v>-13101404.539999999</v>
      </c>
      <c r="Q143" s="164">
        <v>-230470.28</v>
      </c>
      <c r="R143" s="164">
        <v>-376940.59</v>
      </c>
      <c r="S143" s="164">
        <v>-5359097.3499999996</v>
      </c>
      <c r="T143" s="164">
        <v>-19067912.760000002</v>
      </c>
      <c r="U143" s="164">
        <v>-22731278.390000001</v>
      </c>
      <c r="V143" s="164">
        <v>0</v>
      </c>
      <c r="W143" s="164">
        <v>-514371.68</v>
      </c>
      <c r="X143" s="164">
        <v>-4099679.33</v>
      </c>
      <c r="Y143" s="164">
        <v>-1445000</v>
      </c>
      <c r="Z143" s="164">
        <v>-2070000</v>
      </c>
      <c r="AA143" s="164">
        <v>-30860329.399999999</v>
      </c>
      <c r="AB143" s="164">
        <v>-32706786.079999998</v>
      </c>
      <c r="AC143" s="206">
        <f>-'Income Statement - 2.1.7 Income'!K143/(-U143+-V143+-R143+-S143)</f>
        <v>6.9265069708100577E-2</v>
      </c>
    </row>
    <row r="144" spans="1:29" ht="15.75" customHeight="1">
      <c r="A144" s="126" t="s">
        <v>284</v>
      </c>
      <c r="B144" s="163">
        <v>2022</v>
      </c>
      <c r="C144" s="163">
        <v>0</v>
      </c>
      <c r="D144" s="163">
        <v>13240154.99</v>
      </c>
      <c r="E144" s="163">
        <v>246695.72</v>
      </c>
      <c r="F144" s="163">
        <v>0</v>
      </c>
      <c r="G144" s="163">
        <v>641871.81999999995</v>
      </c>
      <c r="H144" s="163">
        <v>14128722.529999999</v>
      </c>
      <c r="I144" s="163">
        <v>81623040.219999999</v>
      </c>
      <c r="J144" s="163">
        <v>-18071168.48</v>
      </c>
      <c r="K144" s="163">
        <v>63551871.740000002</v>
      </c>
      <c r="L144" s="163">
        <v>11007905.67</v>
      </c>
      <c r="M144" s="163">
        <v>0</v>
      </c>
      <c r="N144" s="163">
        <v>30893.81</v>
      </c>
      <c r="O144" s="163">
        <v>11038799.48</v>
      </c>
      <c r="P144" s="163">
        <v>-15656356.15</v>
      </c>
      <c r="Q144" s="163">
        <v>-76118.25</v>
      </c>
      <c r="R144" s="163">
        <v>-631274.07999999996</v>
      </c>
      <c r="S144" s="163">
        <v>-5324728.1399999997</v>
      </c>
      <c r="T144" s="163">
        <v>-21688476.620000001</v>
      </c>
      <c r="U144" s="163">
        <v>-22634834.390000001</v>
      </c>
      <c r="V144" s="163">
        <v>0</v>
      </c>
      <c r="W144" s="163">
        <v>-1657248.39</v>
      </c>
      <c r="X144" s="163">
        <v>-4056754.87</v>
      </c>
      <c r="Y144" s="163">
        <v>-1115700</v>
      </c>
      <c r="Z144" s="163">
        <v>-2517000</v>
      </c>
      <c r="AA144" s="163">
        <v>-31981537.649999999</v>
      </c>
      <c r="AB144" s="163">
        <v>-35049379.479999997</v>
      </c>
      <c r="AC144" s="204">
        <f>-'Income Statement - 2.1.7 Income'!K144/(-U144+-V144+-R144+-S144)</f>
        <v>7.4167236829240868E-2</v>
      </c>
    </row>
    <row r="145" spans="1:29" ht="15.75" customHeight="1">
      <c r="A145" s="130" t="s">
        <v>284</v>
      </c>
      <c r="B145" s="164">
        <v>2023</v>
      </c>
      <c r="C145" s="164">
        <v>0</v>
      </c>
      <c r="D145" s="164">
        <v>14250932.76</v>
      </c>
      <c r="E145" s="164">
        <v>264209.07</v>
      </c>
      <c r="F145" s="164">
        <v>0</v>
      </c>
      <c r="G145" s="164">
        <v>593482.31999999995</v>
      </c>
      <c r="H145" s="164">
        <v>15108624.15</v>
      </c>
      <c r="I145" s="164">
        <v>85336956.390000001</v>
      </c>
      <c r="J145" s="164">
        <v>-19215531.399999999</v>
      </c>
      <c r="K145" s="164">
        <v>66121424.990000002</v>
      </c>
      <c r="L145" s="164">
        <v>11730631.32</v>
      </c>
      <c r="M145" s="164">
        <v>0</v>
      </c>
      <c r="N145" s="164">
        <v>26525.93</v>
      </c>
      <c r="O145" s="164">
        <v>11757157.25</v>
      </c>
      <c r="P145" s="164">
        <v>-14411346.050000001</v>
      </c>
      <c r="Q145" s="164">
        <v>-113659.22</v>
      </c>
      <c r="R145" s="164">
        <v>-913462.41</v>
      </c>
      <c r="S145" s="164">
        <v>-13749550.789999999</v>
      </c>
      <c r="T145" s="164">
        <v>-29188018.469999999</v>
      </c>
      <c r="U145" s="164">
        <v>-17241919.390000001</v>
      </c>
      <c r="V145" s="164">
        <v>0</v>
      </c>
      <c r="W145" s="164">
        <v>-1524362.16</v>
      </c>
      <c r="X145" s="164">
        <v>-3753102.53</v>
      </c>
      <c r="Y145" s="164">
        <v>-1139900</v>
      </c>
      <c r="Z145" s="164">
        <v>-2987000</v>
      </c>
      <c r="AA145" s="164">
        <v>-26646284.079999998</v>
      </c>
      <c r="AB145" s="164">
        <v>-37152903.840000004</v>
      </c>
      <c r="AC145" s="206">
        <f>-'Income Statement - 2.1.7 Income'!K145/(-U145+-V145+-R145+-S145)</f>
        <v>7.3717647055526969E-2</v>
      </c>
    </row>
    <row r="146" spans="1:29" ht="15.75" customHeight="1">
      <c r="A146" s="126" t="s">
        <v>118</v>
      </c>
      <c r="B146" s="163">
        <v>2015</v>
      </c>
      <c r="C146" s="163">
        <v>2481502.0699999998</v>
      </c>
      <c r="D146" s="163">
        <v>12907591.73</v>
      </c>
      <c r="E146" s="163">
        <v>878417.11</v>
      </c>
      <c r="F146" s="163">
        <v>0</v>
      </c>
      <c r="G146" s="163">
        <v>606815.12</v>
      </c>
      <c r="H146" s="163">
        <v>16874326.030000001</v>
      </c>
      <c r="I146" s="163">
        <v>76494852.980000004</v>
      </c>
      <c r="J146" s="163">
        <v>-26935905.739999998</v>
      </c>
      <c r="K146" s="163">
        <v>49558947.240000002</v>
      </c>
      <c r="L146" s="163">
        <v>4576461.1399999997</v>
      </c>
      <c r="M146" s="163">
        <v>0</v>
      </c>
      <c r="N146" s="163">
        <v>0</v>
      </c>
      <c r="O146" s="163">
        <v>4576461.1399999997</v>
      </c>
      <c r="P146" s="163">
        <v>-15109362.689999999</v>
      </c>
      <c r="Q146" s="163">
        <v>-545170.91</v>
      </c>
      <c r="R146" s="163">
        <v>0</v>
      </c>
      <c r="S146" s="163">
        <v>-4116154.82</v>
      </c>
      <c r="T146" s="163">
        <v>-19770688.420000002</v>
      </c>
      <c r="U146" s="163">
        <v>-17212217.77</v>
      </c>
      <c r="V146" s="163">
        <v>-373943</v>
      </c>
      <c r="W146" s="163">
        <v>-5988406.6900000004</v>
      </c>
      <c r="X146" s="163">
        <v>-843021.42</v>
      </c>
      <c r="Y146" s="163">
        <v>-3989736.11</v>
      </c>
      <c r="Z146" s="163"/>
      <c r="AA146" s="163">
        <v>-28407324.989999998</v>
      </c>
      <c r="AB146" s="163">
        <v>-22831721</v>
      </c>
      <c r="AC146" s="204">
        <f>-'Income Statement - 2.1.7 Income'!K146/(-U146+-V146+-R146+-S146)</f>
        <v>4.1754433817999786E-2</v>
      </c>
    </row>
    <row r="147" spans="1:29" ht="15.75" customHeight="1">
      <c r="A147" s="130" t="s">
        <v>118</v>
      </c>
      <c r="B147" s="164">
        <v>2016</v>
      </c>
      <c r="C147" s="164">
        <v>0</v>
      </c>
      <c r="D147" s="164">
        <v>14682238.24</v>
      </c>
      <c r="E147" s="164">
        <v>643381.13</v>
      </c>
      <c r="F147" s="164">
        <v>129502.97</v>
      </c>
      <c r="G147" s="164">
        <v>182413.84</v>
      </c>
      <c r="H147" s="164">
        <v>15637536.18</v>
      </c>
      <c r="I147" s="164">
        <v>79924144.890000001</v>
      </c>
      <c r="J147" s="164">
        <v>-28445263.370000001</v>
      </c>
      <c r="K147" s="164">
        <v>51478881.520000003</v>
      </c>
      <c r="L147" s="164">
        <v>8373106.8099999996</v>
      </c>
      <c r="M147" s="164">
        <v>0</v>
      </c>
      <c r="N147" s="164">
        <v>0</v>
      </c>
      <c r="O147" s="164">
        <v>8373106.8099999996</v>
      </c>
      <c r="P147" s="164">
        <v>-16585585.48</v>
      </c>
      <c r="Q147" s="164">
        <v>-240366.77</v>
      </c>
      <c r="R147" s="164">
        <v>0</v>
      </c>
      <c r="S147" s="164">
        <v>-5471551.0499999998</v>
      </c>
      <c r="T147" s="164">
        <v>-22297503.300000001</v>
      </c>
      <c r="U147" s="164">
        <v>-16105746.300000001</v>
      </c>
      <c r="V147" s="164">
        <v>-373943</v>
      </c>
      <c r="W147" s="164">
        <v>-6791864.29</v>
      </c>
      <c r="X147" s="164">
        <v>-1060667.01</v>
      </c>
      <c r="Y147" s="164">
        <v>-4080581.82</v>
      </c>
      <c r="Z147" s="164">
        <v>-540840</v>
      </c>
      <c r="AA147" s="164">
        <v>-28953642.420000002</v>
      </c>
      <c r="AB147" s="164">
        <v>-24238378.786600001</v>
      </c>
      <c r="AC147" s="206">
        <f>-'Income Statement - 2.1.7 Income'!K147/(-U147+-V147+-R147+-S147)</f>
        <v>4.3108377244842108E-2</v>
      </c>
    </row>
    <row r="148" spans="1:29" ht="15.75" customHeight="1">
      <c r="A148" s="126" t="s">
        <v>118</v>
      </c>
      <c r="B148" s="163">
        <v>2017</v>
      </c>
      <c r="C148" s="163">
        <v>700</v>
      </c>
      <c r="D148" s="163">
        <v>12795352.689999999</v>
      </c>
      <c r="E148" s="163">
        <v>556353.1</v>
      </c>
      <c r="F148" s="163">
        <v>0</v>
      </c>
      <c r="G148" s="163">
        <v>177567.81</v>
      </c>
      <c r="H148" s="163">
        <v>13529973.6</v>
      </c>
      <c r="I148" s="163">
        <v>86952632.400000006</v>
      </c>
      <c r="J148" s="163">
        <v>-33541107.440000001</v>
      </c>
      <c r="K148" s="163">
        <v>53411524.960000001</v>
      </c>
      <c r="L148" s="163">
        <v>9539642.1400000006</v>
      </c>
      <c r="M148" s="163">
        <v>0</v>
      </c>
      <c r="N148" s="163">
        <v>0</v>
      </c>
      <c r="O148" s="163">
        <v>9539642.1400000006</v>
      </c>
      <c r="P148" s="163">
        <v>-14594760.439999999</v>
      </c>
      <c r="Q148" s="163">
        <v>-104908.53</v>
      </c>
      <c r="R148" s="163">
        <v>-43190.77</v>
      </c>
      <c r="S148" s="163">
        <v>-6036171.3300000001</v>
      </c>
      <c r="T148" s="163">
        <v>-20779031.07</v>
      </c>
      <c r="U148" s="163">
        <v>-17188608.829999998</v>
      </c>
      <c r="V148" s="163">
        <v>-373943</v>
      </c>
      <c r="W148" s="163">
        <v>-8599195.3399999999</v>
      </c>
      <c r="X148" s="163">
        <v>-907139.84</v>
      </c>
      <c r="Y148" s="163">
        <v>-2674872.66</v>
      </c>
      <c r="Z148" s="163">
        <v>-1037040</v>
      </c>
      <c r="AA148" s="163">
        <v>-30780799.670000002</v>
      </c>
      <c r="AB148" s="163">
        <v>-24921309.960000001</v>
      </c>
      <c r="AC148" s="204">
        <f>-'Income Statement - 2.1.7 Income'!K148/(-U148+-V148+-R148+-S148)</f>
        <v>4.0924841062561126E-2</v>
      </c>
    </row>
    <row r="149" spans="1:29" ht="15.75" customHeight="1">
      <c r="A149" s="130" t="s">
        <v>118</v>
      </c>
      <c r="B149" s="164">
        <v>2018</v>
      </c>
      <c r="C149" s="164">
        <v>1000700</v>
      </c>
      <c r="D149" s="164">
        <v>13406692.560000001</v>
      </c>
      <c r="E149" s="164">
        <v>610685.15</v>
      </c>
      <c r="F149" s="164">
        <v>876</v>
      </c>
      <c r="G149" s="164">
        <v>182816.59</v>
      </c>
      <c r="H149" s="164">
        <v>15201770.300000001</v>
      </c>
      <c r="I149" s="164">
        <v>90605464.629999995</v>
      </c>
      <c r="J149" s="164">
        <v>-35660459.789999999</v>
      </c>
      <c r="K149" s="164">
        <v>54945004.840000004</v>
      </c>
      <c r="L149" s="164">
        <v>9508340.2899999991</v>
      </c>
      <c r="M149" s="164">
        <v>0</v>
      </c>
      <c r="N149" s="164">
        <v>0</v>
      </c>
      <c r="O149" s="164">
        <v>9508340.2899999991</v>
      </c>
      <c r="P149" s="164">
        <v>-13243661.23</v>
      </c>
      <c r="Q149" s="164">
        <v>-62853.52</v>
      </c>
      <c r="R149" s="164">
        <v>-84358.2</v>
      </c>
      <c r="S149" s="164">
        <v>-9371518.8399999999</v>
      </c>
      <c r="T149" s="164">
        <v>-22762391.789999999</v>
      </c>
      <c r="U149" s="164">
        <v>-19848278.120000001</v>
      </c>
      <c r="V149" s="164">
        <v>-373943</v>
      </c>
      <c r="W149" s="164">
        <v>-5339456.9800000004</v>
      </c>
      <c r="X149" s="164">
        <v>-779323.85</v>
      </c>
      <c r="Y149" s="164">
        <v>-2631897.75</v>
      </c>
      <c r="Z149" s="164">
        <v>-1053912</v>
      </c>
      <c r="AA149" s="164">
        <v>-30026811.699999999</v>
      </c>
      <c r="AB149" s="164">
        <v>-26865911.940000001</v>
      </c>
      <c r="AC149" s="206">
        <f>-'Income Statement - 2.1.7 Income'!K149/(-U149+-V149+-R149+-S149)</f>
        <v>3.8592767091245442E-2</v>
      </c>
    </row>
    <row r="150" spans="1:29" ht="15.75" customHeight="1">
      <c r="A150" s="126" t="s">
        <v>118</v>
      </c>
      <c r="B150" s="163">
        <v>2019</v>
      </c>
      <c r="C150" s="163">
        <v>1031736.22</v>
      </c>
      <c r="D150" s="163">
        <v>12553560.43</v>
      </c>
      <c r="E150" s="163">
        <v>613309.56999999995</v>
      </c>
      <c r="F150" s="163">
        <v>0</v>
      </c>
      <c r="G150" s="163">
        <v>141383.70000000001</v>
      </c>
      <c r="H150" s="163">
        <v>14339989.92</v>
      </c>
      <c r="I150" s="163">
        <v>97046502.349999994</v>
      </c>
      <c r="J150" s="163">
        <v>-38359915.310000002</v>
      </c>
      <c r="K150" s="163">
        <v>58686587.039999999</v>
      </c>
      <c r="L150" s="163">
        <v>10916895.609999999</v>
      </c>
      <c r="M150" s="163">
        <v>0</v>
      </c>
      <c r="N150" s="163">
        <v>0</v>
      </c>
      <c r="O150" s="163">
        <v>10916895.609999999</v>
      </c>
      <c r="P150" s="163">
        <v>-12136702.109999999</v>
      </c>
      <c r="Q150" s="163">
        <v>0</v>
      </c>
      <c r="R150" s="163">
        <v>-158423.26</v>
      </c>
      <c r="S150" s="163">
        <v>-12904425.82</v>
      </c>
      <c r="T150" s="163">
        <v>-25199551.190000001</v>
      </c>
      <c r="U150" s="163">
        <v>-23265547.41</v>
      </c>
      <c r="V150" s="163">
        <v>-373943</v>
      </c>
      <c r="W150" s="163">
        <v>-2724669.01</v>
      </c>
      <c r="X150" s="163">
        <v>-797915.7</v>
      </c>
      <c r="Y150" s="163">
        <v>-2732165.05</v>
      </c>
      <c r="Z150" s="163">
        <v>-1003368</v>
      </c>
      <c r="AA150" s="163">
        <v>-30897608.170000002</v>
      </c>
      <c r="AB150" s="163">
        <v>-27846313.210000001</v>
      </c>
      <c r="AC150" s="204">
        <f>-'Income Statement - 2.1.7 Income'!K150/(-U150+-V150+-R150+-S150)</f>
        <v>3.1805882573726907E-2</v>
      </c>
    </row>
    <row r="151" spans="1:29" ht="15.75" customHeight="1">
      <c r="A151" s="130" t="s">
        <v>118</v>
      </c>
      <c r="B151" s="164">
        <v>2020</v>
      </c>
      <c r="C151" s="164">
        <v>1048748.32</v>
      </c>
      <c r="D151" s="164">
        <v>12803344.35</v>
      </c>
      <c r="E151" s="164">
        <v>620595.49</v>
      </c>
      <c r="F151" s="164">
        <v>1272.17</v>
      </c>
      <c r="G151" s="164">
        <v>108248.79</v>
      </c>
      <c r="H151" s="164">
        <v>14582209.119999999</v>
      </c>
      <c r="I151" s="164">
        <v>102379779.56999999</v>
      </c>
      <c r="J151" s="164">
        <v>-41318557.700000003</v>
      </c>
      <c r="K151" s="164">
        <v>61061221.869999997</v>
      </c>
      <c r="L151" s="164">
        <v>12588000.08</v>
      </c>
      <c r="M151" s="164">
        <v>0</v>
      </c>
      <c r="N151" s="164">
        <v>0</v>
      </c>
      <c r="O151" s="164">
        <v>12588000.08</v>
      </c>
      <c r="P151" s="164">
        <v>-13653275.890000001</v>
      </c>
      <c r="Q151" s="164">
        <v>-118056.62</v>
      </c>
      <c r="R151" s="164">
        <v>-5906.49</v>
      </c>
      <c r="S151" s="164">
        <v>-6404298.3799999999</v>
      </c>
      <c r="T151" s="164">
        <v>-20181537.379999999</v>
      </c>
      <c r="U151" s="164">
        <v>-31316333.800000001</v>
      </c>
      <c r="V151" s="164">
        <v>-373943</v>
      </c>
      <c r="W151" s="164">
        <v>-3061224.36</v>
      </c>
      <c r="X151" s="164">
        <v>-558737.11</v>
      </c>
      <c r="Y151" s="164">
        <v>-2843717.95</v>
      </c>
      <c r="Z151" s="164">
        <v>-941864</v>
      </c>
      <c r="AA151" s="164">
        <v>-39095820.219999999</v>
      </c>
      <c r="AB151" s="164">
        <v>-28954073.469999999</v>
      </c>
      <c r="AC151" s="206">
        <f>-'Income Statement - 2.1.7 Income'!K151/(-U151+-V151+-R151+-S151)</f>
        <v>3.0938897838873432E-2</v>
      </c>
    </row>
    <row r="152" spans="1:29" ht="15.75" customHeight="1">
      <c r="A152" s="126" t="s">
        <v>118</v>
      </c>
      <c r="B152" s="163">
        <v>2021</v>
      </c>
      <c r="C152" s="163">
        <v>919765.61</v>
      </c>
      <c r="D152" s="163">
        <v>11578284.810000001</v>
      </c>
      <c r="E152" s="163">
        <v>954635.79</v>
      </c>
      <c r="F152" s="163">
        <v>277.5</v>
      </c>
      <c r="G152" s="163">
        <v>132209.76999999999</v>
      </c>
      <c r="H152" s="163">
        <v>13585173.48</v>
      </c>
      <c r="I152" s="163">
        <v>105565721.06999999</v>
      </c>
      <c r="J152" s="163">
        <v>-43402288.75</v>
      </c>
      <c r="K152" s="163">
        <v>62163432.32</v>
      </c>
      <c r="L152" s="163">
        <v>10358167.369999999</v>
      </c>
      <c r="M152" s="163">
        <v>0</v>
      </c>
      <c r="N152" s="163">
        <v>0</v>
      </c>
      <c r="O152" s="163">
        <v>10358167.369999999</v>
      </c>
      <c r="P152" s="163">
        <v>-12194847.67</v>
      </c>
      <c r="Q152" s="163">
        <v>-123809.42</v>
      </c>
      <c r="R152" s="163">
        <v>-115060.6</v>
      </c>
      <c r="S152" s="163">
        <v>-5417753.6399999997</v>
      </c>
      <c r="T152" s="163">
        <v>-17851471.329999998</v>
      </c>
      <c r="U152" s="163">
        <v>-32827764.57</v>
      </c>
      <c r="V152" s="163">
        <v>0</v>
      </c>
      <c r="W152" s="163">
        <v>-1291925.6299999999</v>
      </c>
      <c r="X152" s="163">
        <v>-386756.3</v>
      </c>
      <c r="Y152" s="163">
        <v>-2674090</v>
      </c>
      <c r="Z152" s="163">
        <v>-556854.6</v>
      </c>
      <c r="AA152" s="163">
        <v>-37737391.100000001</v>
      </c>
      <c r="AB152" s="163">
        <v>-30517910.739999998</v>
      </c>
      <c r="AC152" s="204">
        <f>-'Income Statement - 2.1.7 Income'!K152/(-U152+-V152+-R152+-S152)</f>
        <v>2.9924649356457403E-2</v>
      </c>
    </row>
    <row r="153" spans="1:29" ht="15.75" customHeight="1">
      <c r="A153" s="130" t="s">
        <v>118</v>
      </c>
      <c r="B153" s="164">
        <v>2022</v>
      </c>
      <c r="C153" s="164">
        <v>0</v>
      </c>
      <c r="D153" s="164">
        <v>13497474.08</v>
      </c>
      <c r="E153" s="164">
        <v>1387109.15</v>
      </c>
      <c r="F153" s="164">
        <v>0</v>
      </c>
      <c r="G153" s="164">
        <v>310705.91999999998</v>
      </c>
      <c r="H153" s="164">
        <v>15195289.15</v>
      </c>
      <c r="I153" s="164">
        <v>111332118.59999999</v>
      </c>
      <c r="J153" s="164">
        <v>-46588494.630000003</v>
      </c>
      <c r="K153" s="164">
        <v>64743623.969999999</v>
      </c>
      <c r="L153" s="164">
        <v>8295693.6699999999</v>
      </c>
      <c r="M153" s="164">
        <v>0</v>
      </c>
      <c r="N153" s="164">
        <v>0</v>
      </c>
      <c r="O153" s="164">
        <v>8295693.6699999999</v>
      </c>
      <c r="P153" s="164">
        <v>-12076872.43</v>
      </c>
      <c r="Q153" s="164">
        <v>0</v>
      </c>
      <c r="R153" s="164">
        <v>-119149.15</v>
      </c>
      <c r="S153" s="164">
        <v>-5732479.0599999996</v>
      </c>
      <c r="T153" s="164">
        <v>-17928500.640000001</v>
      </c>
      <c r="U153" s="164">
        <v>-34010190.450000003</v>
      </c>
      <c r="V153" s="164">
        <v>0</v>
      </c>
      <c r="W153" s="164">
        <v>-1670293.55</v>
      </c>
      <c r="X153" s="164">
        <v>-454932.3</v>
      </c>
      <c r="Y153" s="164">
        <v>-2185279</v>
      </c>
      <c r="Z153" s="164">
        <v>-606937.59999999998</v>
      </c>
      <c r="AA153" s="164">
        <v>-38927632.899999999</v>
      </c>
      <c r="AB153" s="164">
        <v>-31378473.25</v>
      </c>
      <c r="AC153" s="206">
        <f>-'Income Statement - 2.1.7 Income'!K153/(-U153+-V153+-R153+-S153)</f>
        <v>3.1025453468359134E-2</v>
      </c>
    </row>
    <row r="154" spans="1:29" ht="15.75" customHeight="1">
      <c r="A154" s="126" t="s">
        <v>118</v>
      </c>
      <c r="B154" s="163">
        <v>2023</v>
      </c>
      <c r="C154" s="163">
        <v>838678.71</v>
      </c>
      <c r="D154" s="163">
        <v>13796306.49</v>
      </c>
      <c r="E154" s="163">
        <v>1881868.32</v>
      </c>
      <c r="F154" s="163">
        <v>0</v>
      </c>
      <c r="G154" s="163">
        <v>339053.03</v>
      </c>
      <c r="H154" s="163">
        <v>16855906.550000001</v>
      </c>
      <c r="I154" s="163">
        <v>118994208.86</v>
      </c>
      <c r="J154" s="163">
        <v>-50089353.380000003</v>
      </c>
      <c r="K154" s="163">
        <v>68904855.480000004</v>
      </c>
      <c r="L154" s="163">
        <v>4599203</v>
      </c>
      <c r="M154" s="163">
        <v>0</v>
      </c>
      <c r="N154" s="163">
        <v>0</v>
      </c>
      <c r="O154" s="163">
        <v>4599203</v>
      </c>
      <c r="P154" s="163">
        <v>-12292058.050000001</v>
      </c>
      <c r="Q154" s="163">
        <v>-142951.76</v>
      </c>
      <c r="R154" s="163">
        <v>-559025.56000000006</v>
      </c>
      <c r="S154" s="163">
        <v>-3420397.05</v>
      </c>
      <c r="T154" s="163">
        <v>-16414432.42</v>
      </c>
      <c r="U154" s="163">
        <v>-35328734.18</v>
      </c>
      <c r="V154" s="163">
        <v>0</v>
      </c>
      <c r="W154" s="163">
        <v>-2361899</v>
      </c>
      <c r="X154" s="163">
        <v>-1609861.44</v>
      </c>
      <c r="Y154" s="163">
        <v>-2114700</v>
      </c>
      <c r="Z154" s="163">
        <v>-617919.6</v>
      </c>
      <c r="AA154" s="163">
        <v>-42033114.219999999</v>
      </c>
      <c r="AB154" s="163">
        <v>-31912418.390000001</v>
      </c>
      <c r="AC154" s="204">
        <f>-'Income Statement - 2.1.7 Income'!K154/(-U154+-V154+-R154+-S154)</f>
        <v>3.457851298552328E-2</v>
      </c>
    </row>
    <row r="155" spans="1:29" ht="15.75" customHeight="1">
      <c r="A155" s="130" t="s">
        <v>119</v>
      </c>
      <c r="B155" s="164">
        <v>2015</v>
      </c>
      <c r="C155" s="164">
        <v>1060</v>
      </c>
      <c r="D155" s="164">
        <v>11995121.17</v>
      </c>
      <c r="E155" s="164">
        <v>134210.32</v>
      </c>
      <c r="F155" s="164">
        <v>67446.17</v>
      </c>
      <c r="G155" s="164">
        <v>393951.33</v>
      </c>
      <c r="H155" s="164">
        <v>12591788.99</v>
      </c>
      <c r="I155" s="164">
        <v>57841868.700000003</v>
      </c>
      <c r="J155" s="164">
        <v>-4445750.71</v>
      </c>
      <c r="K155" s="164">
        <v>53396117.990000002</v>
      </c>
      <c r="L155" s="164">
        <v>2045075.62</v>
      </c>
      <c r="M155" s="164">
        <v>0</v>
      </c>
      <c r="N155" s="164">
        <v>1165952.8400000001</v>
      </c>
      <c r="O155" s="164">
        <v>3211028.46</v>
      </c>
      <c r="P155" s="164">
        <v>-10545961.369999999</v>
      </c>
      <c r="Q155" s="164">
        <v>-246321.38</v>
      </c>
      <c r="R155" s="164">
        <v>-15521618.279999999</v>
      </c>
      <c r="S155" s="164">
        <v>-810908.95</v>
      </c>
      <c r="T155" s="164">
        <v>-27124809.98</v>
      </c>
      <c r="U155" s="164">
        <v>-14220869.470000001</v>
      </c>
      <c r="V155" s="164">
        <v>0</v>
      </c>
      <c r="W155" s="164">
        <v>-923785.97</v>
      </c>
      <c r="X155" s="164">
        <v>-1335343</v>
      </c>
      <c r="Y155" s="164">
        <v>-1379334</v>
      </c>
      <c r="Z155" s="164"/>
      <c r="AA155" s="164">
        <v>-17859332.440000001</v>
      </c>
      <c r="AB155" s="164">
        <v>-24214793.02</v>
      </c>
      <c r="AC155" s="206">
        <f>-'Income Statement - 2.1.7 Income'!K155/(-U155+-V155+-R155+-S155)</f>
        <v>6.4541936510777539E-2</v>
      </c>
    </row>
    <row r="156" spans="1:29" ht="15.75" customHeight="1">
      <c r="A156" s="126" t="s">
        <v>119</v>
      </c>
      <c r="B156" s="163">
        <v>2016</v>
      </c>
      <c r="C156" s="163">
        <v>0</v>
      </c>
      <c r="D156" s="163">
        <v>15315662.189999999</v>
      </c>
      <c r="E156" s="163">
        <v>121944.19</v>
      </c>
      <c r="F156" s="163">
        <v>96889.41</v>
      </c>
      <c r="G156" s="163">
        <v>385327.33</v>
      </c>
      <c r="H156" s="163">
        <v>15919823.119999999</v>
      </c>
      <c r="I156" s="163">
        <v>59944050.399999999</v>
      </c>
      <c r="J156" s="163">
        <v>-6457559.8300000001</v>
      </c>
      <c r="K156" s="163">
        <v>53486490.57</v>
      </c>
      <c r="L156" s="163">
        <v>709806.54</v>
      </c>
      <c r="M156" s="163">
        <v>0</v>
      </c>
      <c r="N156" s="163">
        <v>566403</v>
      </c>
      <c r="O156" s="163">
        <v>1276209.54</v>
      </c>
      <c r="P156" s="163">
        <v>-10133921.07</v>
      </c>
      <c r="Q156" s="163">
        <v>-311470.89</v>
      </c>
      <c r="R156" s="163">
        <v>-15564420.6</v>
      </c>
      <c r="S156" s="163">
        <v>-3193722.71</v>
      </c>
      <c r="T156" s="163">
        <v>-29203535.27</v>
      </c>
      <c r="U156" s="163">
        <v>-13640922.220000001</v>
      </c>
      <c r="V156" s="163">
        <v>0</v>
      </c>
      <c r="W156" s="163">
        <v>-969606.7</v>
      </c>
      <c r="X156" s="163">
        <v>-932738.27</v>
      </c>
      <c r="Y156" s="163">
        <v>-1401539</v>
      </c>
      <c r="Z156" s="163"/>
      <c r="AA156" s="163">
        <v>-16944806.190000001</v>
      </c>
      <c r="AB156" s="163">
        <v>-24534181.77</v>
      </c>
      <c r="AC156" s="204">
        <f>-'Income Statement - 2.1.7 Income'!K156/(-U156+-V156+-R156+-S156)</f>
        <v>5.3688386734158995E-2</v>
      </c>
    </row>
    <row r="157" spans="1:29" ht="15.75" customHeight="1">
      <c r="A157" s="130" t="s">
        <v>119</v>
      </c>
      <c r="B157" s="164">
        <v>2017</v>
      </c>
      <c r="C157" s="164">
        <v>0</v>
      </c>
      <c r="D157" s="164">
        <v>13824584.82</v>
      </c>
      <c r="E157" s="164">
        <v>23083.78</v>
      </c>
      <c r="F157" s="164">
        <v>176983.04000000001</v>
      </c>
      <c r="G157" s="164">
        <v>395406.62</v>
      </c>
      <c r="H157" s="164">
        <v>14420058.26</v>
      </c>
      <c r="I157" s="164">
        <v>62435526.659999996</v>
      </c>
      <c r="J157" s="164">
        <v>-8780906.5899999999</v>
      </c>
      <c r="K157" s="164">
        <v>53654620.07</v>
      </c>
      <c r="L157" s="164">
        <v>1200048.01</v>
      </c>
      <c r="M157" s="164">
        <v>0</v>
      </c>
      <c r="N157" s="164">
        <v>294815</v>
      </c>
      <c r="O157" s="164">
        <v>1494863.01</v>
      </c>
      <c r="P157" s="164">
        <v>-8101134.1900000004</v>
      </c>
      <c r="Q157" s="164">
        <v>-199203.14</v>
      </c>
      <c r="R157" s="164">
        <v>-15574317.76</v>
      </c>
      <c r="S157" s="164">
        <v>-4775149.07</v>
      </c>
      <c r="T157" s="164">
        <v>-28649804.16</v>
      </c>
      <c r="U157" s="164">
        <v>-13041944.220000001</v>
      </c>
      <c r="V157" s="164">
        <v>0</v>
      </c>
      <c r="W157" s="164">
        <v>-180215.84</v>
      </c>
      <c r="X157" s="164">
        <v>-897117.6</v>
      </c>
      <c r="Y157" s="164">
        <v>-1422778</v>
      </c>
      <c r="Z157" s="164"/>
      <c r="AA157" s="164">
        <v>-15542055.66</v>
      </c>
      <c r="AB157" s="164">
        <v>-25377681.52</v>
      </c>
      <c r="AC157" s="206">
        <f>-'Income Statement - 2.1.7 Income'!K157/(-U157+-V157+-R157+-S157)</f>
        <v>4.4890925626217285E-2</v>
      </c>
    </row>
    <row r="158" spans="1:29" ht="15.75" customHeight="1">
      <c r="A158" s="126" t="s">
        <v>119</v>
      </c>
      <c r="B158" s="163">
        <v>2018</v>
      </c>
      <c r="C158" s="163">
        <v>0</v>
      </c>
      <c r="D158" s="163">
        <v>13351118.74</v>
      </c>
      <c r="E158" s="163">
        <v>96643.62</v>
      </c>
      <c r="F158" s="163">
        <v>164717.29</v>
      </c>
      <c r="G158" s="163">
        <v>486259</v>
      </c>
      <c r="H158" s="163">
        <v>14098738.65</v>
      </c>
      <c r="I158" s="163">
        <v>65324183.390000001</v>
      </c>
      <c r="J158" s="163">
        <v>-10937624.99</v>
      </c>
      <c r="K158" s="163">
        <v>54386558.399999999</v>
      </c>
      <c r="L158" s="163">
        <v>880924.78</v>
      </c>
      <c r="M158" s="163">
        <v>0</v>
      </c>
      <c r="N158" s="163">
        <v>0</v>
      </c>
      <c r="O158" s="163">
        <v>880924.78</v>
      </c>
      <c r="P158" s="163">
        <v>-9153452.7200000007</v>
      </c>
      <c r="Q158" s="163">
        <v>-214572.27</v>
      </c>
      <c r="R158" s="163">
        <v>-15571897.119999999</v>
      </c>
      <c r="S158" s="163">
        <v>-3148864.83</v>
      </c>
      <c r="T158" s="163">
        <v>-28088786.940000001</v>
      </c>
      <c r="U158" s="163">
        <v>-12420624.220000001</v>
      </c>
      <c r="V158" s="163">
        <v>0</v>
      </c>
      <c r="W158" s="163">
        <v>-419760.96</v>
      </c>
      <c r="X158" s="163">
        <v>-583006.68999999994</v>
      </c>
      <c r="Y158" s="163">
        <v>-1287745</v>
      </c>
      <c r="Z158" s="163">
        <v>-308504</v>
      </c>
      <c r="AA158" s="163">
        <v>-15019640.869999999</v>
      </c>
      <c r="AB158" s="163">
        <v>-26257794.02</v>
      </c>
      <c r="AC158" s="204">
        <f>-'Income Statement - 2.1.7 Income'!K158/(-U158+-V158+-R158+-S158)</f>
        <v>5.0841502409589109E-2</v>
      </c>
    </row>
    <row r="159" spans="1:29" ht="15.75" customHeight="1">
      <c r="A159" s="130" t="s">
        <v>119</v>
      </c>
      <c r="B159" s="164">
        <v>2019</v>
      </c>
      <c r="C159" s="164">
        <v>0</v>
      </c>
      <c r="D159" s="164">
        <v>13977812.27</v>
      </c>
      <c r="E159" s="164">
        <v>131326.93</v>
      </c>
      <c r="F159" s="164">
        <v>537982.18999999994</v>
      </c>
      <c r="G159" s="164">
        <v>423068.98</v>
      </c>
      <c r="H159" s="164">
        <v>15070190.369999999</v>
      </c>
      <c r="I159" s="164">
        <v>68115940.769999996</v>
      </c>
      <c r="J159" s="164">
        <v>-13168665.57</v>
      </c>
      <c r="K159" s="164">
        <v>54947275.200000003</v>
      </c>
      <c r="L159" s="164">
        <v>741395.23</v>
      </c>
      <c r="M159" s="164">
        <v>0</v>
      </c>
      <c r="N159" s="164">
        <v>0</v>
      </c>
      <c r="O159" s="164">
        <v>741395.23</v>
      </c>
      <c r="P159" s="164">
        <v>-10186183.119999999</v>
      </c>
      <c r="Q159" s="164">
        <v>-525578.99</v>
      </c>
      <c r="R159" s="164">
        <v>-15583955.859999999</v>
      </c>
      <c r="S159" s="164">
        <v>-1975563.45</v>
      </c>
      <c r="T159" s="164">
        <v>-28271281.420000002</v>
      </c>
      <c r="U159" s="164">
        <v>-11777640.220000001</v>
      </c>
      <c r="V159" s="164">
        <v>0</v>
      </c>
      <c r="W159" s="164">
        <v>-913848.75</v>
      </c>
      <c r="X159" s="164">
        <v>-1044384.55</v>
      </c>
      <c r="Y159" s="164">
        <v>-1472268</v>
      </c>
      <c r="Z159" s="164">
        <v>-745864.97</v>
      </c>
      <c r="AA159" s="164">
        <v>-15954006.49</v>
      </c>
      <c r="AB159" s="164">
        <v>-26533572.890000001</v>
      </c>
      <c r="AC159" s="206">
        <f>-'Income Statement - 2.1.7 Income'!K159/(-U159+-V159+-R159+-S159)</f>
        <v>6.6806324858949301E-2</v>
      </c>
    </row>
    <row r="160" spans="1:29" ht="15.75" customHeight="1">
      <c r="A160" s="126" t="s">
        <v>119</v>
      </c>
      <c r="B160" s="163">
        <v>2020</v>
      </c>
      <c r="C160" s="163">
        <v>0</v>
      </c>
      <c r="D160" s="163">
        <v>13769522.640000001</v>
      </c>
      <c r="E160" s="163">
        <v>172612.46</v>
      </c>
      <c r="F160" s="163">
        <v>627071.47</v>
      </c>
      <c r="G160" s="163">
        <v>389849.75</v>
      </c>
      <c r="H160" s="163">
        <v>14959056.32</v>
      </c>
      <c r="I160" s="163">
        <v>67954170.019999996</v>
      </c>
      <c r="J160" s="163">
        <v>-12779125.92</v>
      </c>
      <c r="K160" s="163">
        <v>55175044.100000001</v>
      </c>
      <c r="L160" s="163">
        <v>2205929.83</v>
      </c>
      <c r="M160" s="163">
        <v>0</v>
      </c>
      <c r="N160" s="163">
        <v>0</v>
      </c>
      <c r="O160" s="163">
        <v>2205929.83</v>
      </c>
      <c r="P160" s="163">
        <v>-9934672.8200000003</v>
      </c>
      <c r="Q160" s="163">
        <v>-668627</v>
      </c>
      <c r="R160" s="163">
        <v>-15586652.17</v>
      </c>
      <c r="S160" s="163">
        <v>-1641174.09</v>
      </c>
      <c r="T160" s="163">
        <v>-27831126.079999998</v>
      </c>
      <c r="U160" s="163">
        <v>-11112654.220000001</v>
      </c>
      <c r="V160" s="163">
        <v>0</v>
      </c>
      <c r="W160" s="163">
        <v>-1793901.72</v>
      </c>
      <c r="X160" s="163">
        <v>-2024829.17</v>
      </c>
      <c r="Y160" s="163">
        <v>-1492917</v>
      </c>
      <c r="Z160" s="163">
        <v>-947980.97</v>
      </c>
      <c r="AA160" s="163">
        <v>-17372283.079999998</v>
      </c>
      <c r="AB160" s="163">
        <v>-27136621.09</v>
      </c>
      <c r="AC160" s="204">
        <f>-'Income Statement - 2.1.7 Income'!K160/(-U160+-V160+-R160+-S160)</f>
        <v>8.7321492017272961E-2</v>
      </c>
    </row>
    <row r="161" spans="1:29" ht="15.75" customHeight="1">
      <c r="A161" s="130" t="s">
        <v>119</v>
      </c>
      <c r="B161" s="164">
        <v>2021</v>
      </c>
      <c r="C161" s="164">
        <v>0</v>
      </c>
      <c r="D161" s="164">
        <v>13747969.529999999</v>
      </c>
      <c r="E161" s="164">
        <v>163444.94</v>
      </c>
      <c r="F161" s="164">
        <v>332803.13</v>
      </c>
      <c r="G161" s="164">
        <v>357281.71</v>
      </c>
      <c r="H161" s="164">
        <v>14601499.310000001</v>
      </c>
      <c r="I161" s="164">
        <v>70745765.709999993</v>
      </c>
      <c r="J161" s="164">
        <v>-14545102.73</v>
      </c>
      <c r="K161" s="164">
        <v>56200662.979999997</v>
      </c>
      <c r="L161" s="164">
        <v>3367791.82</v>
      </c>
      <c r="M161" s="164">
        <v>0</v>
      </c>
      <c r="N161" s="164">
        <v>0</v>
      </c>
      <c r="O161" s="164">
        <v>3367791.82</v>
      </c>
      <c r="P161" s="164">
        <v>-11432738.48</v>
      </c>
      <c r="Q161" s="164">
        <v>-810022.51</v>
      </c>
      <c r="R161" s="164">
        <v>-15594640.16</v>
      </c>
      <c r="S161" s="164">
        <v>-720522.68</v>
      </c>
      <c r="T161" s="164">
        <v>-28557923.829999998</v>
      </c>
      <c r="U161" s="164">
        <v>-10540477</v>
      </c>
      <c r="V161" s="164">
        <v>0</v>
      </c>
      <c r="W161" s="164">
        <v>-1880501.05</v>
      </c>
      <c r="X161" s="164">
        <v>-1533259.17</v>
      </c>
      <c r="Y161" s="164">
        <v>-1361643</v>
      </c>
      <c r="Z161" s="164">
        <v>-3109919.56</v>
      </c>
      <c r="AA161" s="164">
        <v>-18425799.780000001</v>
      </c>
      <c r="AB161" s="164">
        <v>-27186230.5</v>
      </c>
      <c r="AC161" s="206">
        <f>-'Income Statement - 2.1.7 Income'!K161/(-U161+-V161+-R161+-S161)</f>
        <v>3.6182853798652964E-2</v>
      </c>
    </row>
    <row r="162" spans="1:29" ht="15.75" customHeight="1">
      <c r="A162" s="126" t="s">
        <v>119</v>
      </c>
      <c r="B162" s="163">
        <v>2022</v>
      </c>
      <c r="C162" s="163">
        <v>0</v>
      </c>
      <c r="D162" s="163">
        <v>13243976.109999999</v>
      </c>
      <c r="E162" s="163">
        <v>177526.07</v>
      </c>
      <c r="F162" s="163">
        <v>122147.36</v>
      </c>
      <c r="G162" s="163">
        <v>467976.18</v>
      </c>
      <c r="H162" s="163">
        <v>14011625.720000001</v>
      </c>
      <c r="I162" s="163">
        <v>73783328.579999998</v>
      </c>
      <c r="J162" s="163">
        <v>-16037637.09</v>
      </c>
      <c r="K162" s="163">
        <v>57745691.490000002</v>
      </c>
      <c r="L162" s="163">
        <v>4850169.59</v>
      </c>
      <c r="M162" s="163">
        <v>0</v>
      </c>
      <c r="N162" s="163">
        <v>0</v>
      </c>
      <c r="O162" s="163">
        <v>4850169.59</v>
      </c>
      <c r="P162" s="163">
        <v>-10393323.390000001</v>
      </c>
      <c r="Q162" s="163">
        <v>-301692.11</v>
      </c>
      <c r="R162" s="163">
        <v>-15581957.77</v>
      </c>
      <c r="S162" s="163">
        <v>-4445693.72</v>
      </c>
      <c r="T162" s="163">
        <v>-30722666.989999998</v>
      </c>
      <c r="U162" s="163">
        <v>-9812012</v>
      </c>
      <c r="V162" s="163">
        <v>0</v>
      </c>
      <c r="W162" s="163">
        <v>-828410.1</v>
      </c>
      <c r="X162" s="163">
        <v>-195480.64</v>
      </c>
      <c r="Y162" s="163">
        <v>-1009878</v>
      </c>
      <c r="Z162" s="163">
        <v>-3239959.03</v>
      </c>
      <c r="AA162" s="163">
        <v>-15085739.77</v>
      </c>
      <c r="AB162" s="163">
        <v>-30799080.039999999</v>
      </c>
      <c r="AC162" s="204">
        <f>-'Income Statement - 2.1.7 Income'!K162/(-U162+-V162+-R162+-S162)</f>
        <v>-2.2946592552207132E-3</v>
      </c>
    </row>
    <row r="163" spans="1:29" ht="15.75" customHeight="1">
      <c r="A163" s="130" t="s">
        <v>119</v>
      </c>
      <c r="B163" s="164">
        <v>2023</v>
      </c>
      <c r="C163" s="164">
        <v>0</v>
      </c>
      <c r="D163" s="164">
        <v>16050603.08</v>
      </c>
      <c r="E163" s="164">
        <v>212005.21</v>
      </c>
      <c r="F163" s="164">
        <v>0</v>
      </c>
      <c r="G163" s="164">
        <v>308964.69</v>
      </c>
      <c r="H163" s="164">
        <v>16571572.98</v>
      </c>
      <c r="I163" s="164">
        <v>78066757.030000001</v>
      </c>
      <c r="J163" s="164">
        <v>-17969714.050000001</v>
      </c>
      <c r="K163" s="164">
        <v>60097042.979999997</v>
      </c>
      <c r="L163" s="164">
        <v>3655942.26</v>
      </c>
      <c r="M163" s="164">
        <v>0</v>
      </c>
      <c r="N163" s="164">
        <v>0</v>
      </c>
      <c r="O163" s="164">
        <v>3655942.26</v>
      </c>
      <c r="P163" s="164">
        <v>-10770171.970000001</v>
      </c>
      <c r="Q163" s="164">
        <v>-405952.61</v>
      </c>
      <c r="R163" s="164">
        <v>-15603591.6</v>
      </c>
      <c r="S163" s="164">
        <v>-4392102.7699999996</v>
      </c>
      <c r="T163" s="164">
        <v>-31171818.949999999</v>
      </c>
      <c r="U163" s="164">
        <v>-11561648</v>
      </c>
      <c r="V163" s="164">
        <v>0</v>
      </c>
      <c r="W163" s="164">
        <v>-1064112.68</v>
      </c>
      <c r="X163" s="164">
        <v>-176896.35</v>
      </c>
      <c r="Y163" s="164">
        <v>-1024453</v>
      </c>
      <c r="Z163" s="164">
        <v>-3518269.03</v>
      </c>
      <c r="AA163" s="164">
        <v>-17345379.059999999</v>
      </c>
      <c r="AB163" s="164">
        <v>-31807360.210000001</v>
      </c>
      <c r="AC163" s="206">
        <f>-'Income Statement - 2.1.7 Income'!K163/(-U163+-V163+-R163+-S163)</f>
        <v>7.2521094557557939E-2</v>
      </c>
    </row>
    <row r="164" spans="1:29" ht="15.75" customHeight="1">
      <c r="A164" s="126" t="s">
        <v>120</v>
      </c>
      <c r="B164" s="163">
        <v>2015</v>
      </c>
      <c r="C164" s="163">
        <v>3127236.27</v>
      </c>
      <c r="D164" s="163">
        <v>2234863.67</v>
      </c>
      <c r="E164" s="163">
        <v>133055.28</v>
      </c>
      <c r="F164" s="163">
        <v>0</v>
      </c>
      <c r="G164" s="163">
        <v>78797.759999999995</v>
      </c>
      <c r="H164" s="163">
        <v>5573952.9800000004</v>
      </c>
      <c r="I164" s="163">
        <v>11998439.789999999</v>
      </c>
      <c r="J164" s="163">
        <v>-8567754.8300000001</v>
      </c>
      <c r="K164" s="163">
        <v>3430684.96</v>
      </c>
      <c r="L164" s="163">
        <v>246890.01</v>
      </c>
      <c r="M164" s="163">
        <v>0</v>
      </c>
      <c r="N164" s="163">
        <v>0</v>
      </c>
      <c r="O164" s="163">
        <v>246890.01</v>
      </c>
      <c r="P164" s="163">
        <v>-875501.24</v>
      </c>
      <c r="Q164" s="163">
        <v>-180604.48</v>
      </c>
      <c r="R164" s="163">
        <v>0</v>
      </c>
      <c r="S164" s="163">
        <v>0</v>
      </c>
      <c r="T164" s="163">
        <v>-1056105.72</v>
      </c>
      <c r="U164" s="163">
        <v>0</v>
      </c>
      <c r="V164" s="163">
        <v>0</v>
      </c>
      <c r="W164" s="163">
        <v>-440305.65</v>
      </c>
      <c r="X164" s="163">
        <v>-1618476.01</v>
      </c>
      <c r="Y164" s="163">
        <v>0</v>
      </c>
      <c r="Z164" s="163">
        <v>-176336</v>
      </c>
      <c r="AA164" s="163">
        <v>-2235117.66</v>
      </c>
      <c r="AB164" s="163">
        <v>-5960304.5700000003</v>
      </c>
      <c r="AC164" s="204" t="e">
        <f>-'Income Statement - 2.1.7 Income'!K164/(-U164+-V164+-R164+-S164)</f>
        <v>#DIV/0!</v>
      </c>
    </row>
    <row r="165" spans="1:29" ht="15.75" customHeight="1">
      <c r="A165" s="130" t="s">
        <v>120</v>
      </c>
      <c r="B165" s="164">
        <v>2016</v>
      </c>
      <c r="C165" s="164">
        <v>3489472.03</v>
      </c>
      <c r="D165" s="164">
        <v>2268188.12</v>
      </c>
      <c r="E165" s="164">
        <v>106178.59</v>
      </c>
      <c r="F165" s="164">
        <v>0</v>
      </c>
      <c r="G165" s="164">
        <v>78843.06</v>
      </c>
      <c r="H165" s="164">
        <v>5942681.7999999998</v>
      </c>
      <c r="I165" s="164">
        <v>12423012.960000001</v>
      </c>
      <c r="J165" s="164">
        <v>-8775852.6300000008</v>
      </c>
      <c r="K165" s="164">
        <v>3647160.33</v>
      </c>
      <c r="L165" s="164">
        <v>196546.25</v>
      </c>
      <c r="M165" s="164">
        <v>0</v>
      </c>
      <c r="N165" s="164">
        <v>0</v>
      </c>
      <c r="O165" s="164">
        <v>196546.25</v>
      </c>
      <c r="P165" s="164">
        <v>-1104843.96</v>
      </c>
      <c r="Q165" s="164">
        <v>-221023.09</v>
      </c>
      <c r="R165" s="164">
        <v>0</v>
      </c>
      <c r="S165" s="164">
        <v>0</v>
      </c>
      <c r="T165" s="164">
        <v>-1325867.05</v>
      </c>
      <c r="U165" s="164">
        <v>0</v>
      </c>
      <c r="V165" s="164">
        <v>0</v>
      </c>
      <c r="W165" s="164">
        <v>-445068.87</v>
      </c>
      <c r="X165" s="164">
        <v>-1849143.82</v>
      </c>
      <c r="Y165" s="164">
        <v>0</v>
      </c>
      <c r="Z165" s="164">
        <v>-168618</v>
      </c>
      <c r="AA165" s="164">
        <v>-2462830.69</v>
      </c>
      <c r="AB165" s="164">
        <v>-5997690.6399999997</v>
      </c>
      <c r="AC165" s="206" t="e">
        <f>-'Income Statement - 2.1.7 Income'!K165/(-U165+-V165+-R165+-S165)</f>
        <v>#DIV/0!</v>
      </c>
    </row>
    <row r="166" spans="1:29" ht="15.75" customHeight="1">
      <c r="A166" s="126" t="s">
        <v>120</v>
      </c>
      <c r="B166" s="163">
        <v>2017</v>
      </c>
      <c r="C166" s="163">
        <v>3231731.81</v>
      </c>
      <c r="D166" s="163">
        <v>2041049.03</v>
      </c>
      <c r="E166" s="163">
        <v>73097.38</v>
      </c>
      <c r="F166" s="163">
        <v>0</v>
      </c>
      <c r="G166" s="163">
        <v>81901.5</v>
      </c>
      <c r="H166" s="163">
        <v>5427779.7199999997</v>
      </c>
      <c r="I166" s="163">
        <v>13051167.210000001</v>
      </c>
      <c r="J166" s="163">
        <v>-9083753.3300000001</v>
      </c>
      <c r="K166" s="163">
        <v>3967413.88</v>
      </c>
      <c r="L166" s="163">
        <v>291837.13</v>
      </c>
      <c r="M166" s="163">
        <v>0</v>
      </c>
      <c r="N166" s="163">
        <v>0</v>
      </c>
      <c r="O166" s="163">
        <v>291837.13</v>
      </c>
      <c r="P166" s="163">
        <v>-964121.77</v>
      </c>
      <c r="Q166" s="163">
        <v>-133308.17000000001</v>
      </c>
      <c r="R166" s="163">
        <v>0</v>
      </c>
      <c r="S166" s="163">
        <v>0</v>
      </c>
      <c r="T166" s="163">
        <v>-1097429.94</v>
      </c>
      <c r="U166" s="163">
        <v>0</v>
      </c>
      <c r="V166" s="163">
        <v>0</v>
      </c>
      <c r="W166" s="163">
        <v>-415511.58</v>
      </c>
      <c r="X166" s="163">
        <v>-2006325.62</v>
      </c>
      <c r="Y166" s="163">
        <v>0</v>
      </c>
      <c r="Z166" s="163">
        <v>-158852</v>
      </c>
      <c r="AA166" s="163">
        <v>-2580689.2000000002</v>
      </c>
      <c r="AB166" s="163">
        <v>-6008911.5899999999</v>
      </c>
      <c r="AC166" s="204" t="e">
        <f>-'Income Statement - 2.1.7 Income'!K166/(-U166+-V166+-R166+-S166)</f>
        <v>#DIV/0!</v>
      </c>
    </row>
    <row r="167" spans="1:29" ht="15.75" customHeight="1">
      <c r="A167" s="130" t="s">
        <v>120</v>
      </c>
      <c r="B167" s="164">
        <v>2018</v>
      </c>
      <c r="C167" s="164">
        <v>2565888.0499999998</v>
      </c>
      <c r="D167" s="164">
        <v>2084500.15</v>
      </c>
      <c r="E167" s="164">
        <v>93862.86</v>
      </c>
      <c r="F167" s="164">
        <v>0</v>
      </c>
      <c r="G167" s="164">
        <v>69384.789999999994</v>
      </c>
      <c r="H167" s="164">
        <v>4813635.8499999996</v>
      </c>
      <c r="I167" s="164">
        <v>13501132.57</v>
      </c>
      <c r="J167" s="164">
        <v>-9393184.4199999999</v>
      </c>
      <c r="K167" s="164">
        <v>4107948.15</v>
      </c>
      <c r="L167" s="164">
        <v>431342.49</v>
      </c>
      <c r="M167" s="164">
        <v>0</v>
      </c>
      <c r="N167" s="164">
        <v>0</v>
      </c>
      <c r="O167" s="164">
        <v>431342.49</v>
      </c>
      <c r="P167" s="164">
        <v>-610136.12</v>
      </c>
      <c r="Q167" s="164">
        <v>-184550.02</v>
      </c>
      <c r="R167" s="164">
        <v>0</v>
      </c>
      <c r="S167" s="164">
        <v>0</v>
      </c>
      <c r="T167" s="164">
        <v>-794686.14</v>
      </c>
      <c r="U167" s="164">
        <v>0</v>
      </c>
      <c r="V167" s="164">
        <v>0</v>
      </c>
      <c r="W167" s="164">
        <v>-419020.71</v>
      </c>
      <c r="X167" s="164">
        <v>-1928702.36</v>
      </c>
      <c r="Y167" s="164">
        <v>0</v>
      </c>
      <c r="Z167" s="164">
        <v>-122056</v>
      </c>
      <c r="AA167" s="164">
        <v>-2469779.0699999998</v>
      </c>
      <c r="AB167" s="164">
        <v>-6088461.2800000003</v>
      </c>
      <c r="AC167" s="206" t="e">
        <f>-'Income Statement - 2.1.7 Income'!K167/(-U167+-V167+-R167+-S167)</f>
        <v>#DIV/0!</v>
      </c>
    </row>
    <row r="168" spans="1:29" ht="15.75" customHeight="1">
      <c r="A168" s="126" t="s">
        <v>120</v>
      </c>
      <c r="B168" s="163">
        <v>2019</v>
      </c>
      <c r="C168" s="163">
        <v>3006308.63</v>
      </c>
      <c r="D168" s="163">
        <v>2629383.17</v>
      </c>
      <c r="E168" s="163">
        <v>111754.43</v>
      </c>
      <c r="F168" s="163">
        <v>0</v>
      </c>
      <c r="G168" s="163">
        <v>25222.78</v>
      </c>
      <c r="H168" s="163">
        <v>5772669.0099999998</v>
      </c>
      <c r="I168" s="163">
        <v>13844829.24</v>
      </c>
      <c r="J168" s="163">
        <v>-9701067.3100000005</v>
      </c>
      <c r="K168" s="163">
        <v>4143761.93</v>
      </c>
      <c r="L168" s="163">
        <v>534724.52</v>
      </c>
      <c r="M168" s="163">
        <v>0</v>
      </c>
      <c r="N168" s="163">
        <v>0</v>
      </c>
      <c r="O168" s="163">
        <v>534724.52</v>
      </c>
      <c r="P168" s="163">
        <v>-1067993.94</v>
      </c>
      <c r="Q168" s="163">
        <v>-231195.45</v>
      </c>
      <c r="R168" s="163">
        <v>0</v>
      </c>
      <c r="S168" s="163">
        <v>0</v>
      </c>
      <c r="T168" s="163">
        <v>-1299189.3899999999</v>
      </c>
      <c r="U168" s="163">
        <v>0</v>
      </c>
      <c r="V168" s="163">
        <v>0</v>
      </c>
      <c r="W168" s="163">
        <v>-530790.77</v>
      </c>
      <c r="X168" s="163">
        <v>-2245922.27</v>
      </c>
      <c r="Y168" s="163">
        <v>0</v>
      </c>
      <c r="Z168" s="163">
        <v>-219994</v>
      </c>
      <c r="AA168" s="163">
        <v>-2996707.04</v>
      </c>
      <c r="AB168" s="163">
        <v>-6155259.0300000003</v>
      </c>
      <c r="AC168" s="204" t="e">
        <f>-'Income Statement - 2.1.7 Income'!K168/(-U168+-V168+-R168+-S168)</f>
        <v>#DIV/0!</v>
      </c>
    </row>
    <row r="169" spans="1:29" ht="15.75" customHeight="1">
      <c r="A169" s="130" t="s">
        <v>120</v>
      </c>
      <c r="B169" s="164">
        <v>2020</v>
      </c>
      <c r="C169" s="164">
        <v>2864273.3</v>
      </c>
      <c r="D169" s="164">
        <v>2697821.22</v>
      </c>
      <c r="E169" s="164">
        <v>108919.66</v>
      </c>
      <c r="F169" s="164">
        <v>0</v>
      </c>
      <c r="G169" s="164">
        <v>55471.45</v>
      </c>
      <c r="H169" s="164">
        <v>5726485.6299999999</v>
      </c>
      <c r="I169" s="164">
        <v>14345423.810000001</v>
      </c>
      <c r="J169" s="164">
        <v>-10000488.560000001</v>
      </c>
      <c r="K169" s="164">
        <v>4344935.25</v>
      </c>
      <c r="L169" s="164">
        <v>1213418.54</v>
      </c>
      <c r="M169" s="164">
        <v>0</v>
      </c>
      <c r="N169" s="164">
        <v>0</v>
      </c>
      <c r="O169" s="164">
        <v>1213418.54</v>
      </c>
      <c r="P169" s="164">
        <v>-1330069.42</v>
      </c>
      <c r="Q169" s="164">
        <v>-197770.37</v>
      </c>
      <c r="R169" s="164">
        <v>0</v>
      </c>
      <c r="S169" s="164">
        <v>0</v>
      </c>
      <c r="T169" s="164">
        <v>-1527839.79</v>
      </c>
      <c r="U169" s="164">
        <v>0</v>
      </c>
      <c r="V169" s="164">
        <v>0</v>
      </c>
      <c r="W169" s="164">
        <v>-736951.75</v>
      </c>
      <c r="X169" s="164">
        <v>-2535026.2999999998</v>
      </c>
      <c r="Y169" s="164">
        <v>0</v>
      </c>
      <c r="Z169" s="164">
        <v>-180109</v>
      </c>
      <c r="AA169" s="164">
        <v>-3452087.05</v>
      </c>
      <c r="AB169" s="164">
        <v>-6304912.5800000001</v>
      </c>
      <c r="AC169" s="206" t="e">
        <f>-'Income Statement - 2.1.7 Income'!K169/(-U169+-V169+-R169+-S169)</f>
        <v>#DIV/0!</v>
      </c>
    </row>
    <row r="170" spans="1:29" ht="15.75" customHeight="1">
      <c r="A170" s="126" t="s">
        <v>120</v>
      </c>
      <c r="B170" s="163">
        <v>2021</v>
      </c>
      <c r="C170" s="163">
        <v>2574072.6800000002</v>
      </c>
      <c r="D170" s="163">
        <v>2315270.77</v>
      </c>
      <c r="E170" s="163">
        <v>117331.67</v>
      </c>
      <c r="F170" s="163">
        <v>0</v>
      </c>
      <c r="G170" s="163">
        <v>65316.76</v>
      </c>
      <c r="H170" s="163">
        <v>5071991.88</v>
      </c>
      <c r="I170" s="163">
        <v>14820767.640000001</v>
      </c>
      <c r="J170" s="163">
        <v>-10380578.220000001</v>
      </c>
      <c r="K170" s="163">
        <v>4440189.42</v>
      </c>
      <c r="L170" s="163">
        <v>807559.67</v>
      </c>
      <c r="M170" s="163">
        <v>0</v>
      </c>
      <c r="N170" s="163">
        <v>0</v>
      </c>
      <c r="O170" s="163">
        <v>807559.67</v>
      </c>
      <c r="P170" s="163">
        <v>-1181964.98</v>
      </c>
      <c r="Q170" s="163">
        <v>-93540.35</v>
      </c>
      <c r="R170" s="163">
        <v>0</v>
      </c>
      <c r="S170" s="163">
        <v>0</v>
      </c>
      <c r="T170" s="163">
        <v>-1275505.33</v>
      </c>
      <c r="U170" s="163">
        <v>0</v>
      </c>
      <c r="V170" s="163">
        <v>0</v>
      </c>
      <c r="W170" s="163">
        <v>-789640.47</v>
      </c>
      <c r="X170" s="163">
        <v>-1666992.29</v>
      </c>
      <c r="Y170" s="163">
        <v>0</v>
      </c>
      <c r="Z170" s="163">
        <v>-142357.85</v>
      </c>
      <c r="AA170" s="163">
        <v>-2598990.61</v>
      </c>
      <c r="AB170" s="163">
        <v>-6445245.0300000003</v>
      </c>
      <c r="AC170" s="204" t="e">
        <f>-'Income Statement - 2.1.7 Income'!K170/(-U170+-V170+-R170+-S170)</f>
        <v>#DIV/0!</v>
      </c>
    </row>
    <row r="171" spans="1:29" ht="15.75" customHeight="1">
      <c r="A171" s="130" t="s">
        <v>120</v>
      </c>
      <c r="B171" s="164">
        <v>2022</v>
      </c>
      <c r="C171" s="164">
        <v>2424304.23</v>
      </c>
      <c r="D171" s="164">
        <v>2400009.91</v>
      </c>
      <c r="E171" s="164">
        <v>114637.79</v>
      </c>
      <c r="F171" s="164">
        <v>0</v>
      </c>
      <c r="G171" s="164">
        <v>104716.66</v>
      </c>
      <c r="H171" s="164">
        <v>5043668.59</v>
      </c>
      <c r="I171" s="164">
        <v>15526903.98</v>
      </c>
      <c r="J171" s="164">
        <v>-10741008.35</v>
      </c>
      <c r="K171" s="164">
        <v>4785895.63</v>
      </c>
      <c r="L171" s="164">
        <v>568320.12</v>
      </c>
      <c r="M171" s="164">
        <v>0</v>
      </c>
      <c r="N171" s="164">
        <v>0</v>
      </c>
      <c r="O171" s="164">
        <v>568320.12</v>
      </c>
      <c r="P171" s="164">
        <v>-994790.82</v>
      </c>
      <c r="Q171" s="164">
        <v>-302515.74</v>
      </c>
      <c r="R171" s="164">
        <v>0</v>
      </c>
      <c r="S171" s="164">
        <v>0</v>
      </c>
      <c r="T171" s="164">
        <v>-1297306.56</v>
      </c>
      <c r="U171" s="164">
        <v>0</v>
      </c>
      <c r="V171" s="164">
        <v>0</v>
      </c>
      <c r="W171" s="164">
        <v>-881014.55</v>
      </c>
      <c r="X171" s="164">
        <v>-1585341.35</v>
      </c>
      <c r="Y171" s="164">
        <v>0</v>
      </c>
      <c r="Z171" s="164">
        <v>-124339.91</v>
      </c>
      <c r="AA171" s="164">
        <v>-2590695.81</v>
      </c>
      <c r="AB171" s="164">
        <v>-6509881.9699999997</v>
      </c>
      <c r="AC171" s="206" t="e">
        <f>-'Income Statement - 2.1.7 Income'!K171/(-U171+-V171+-R171+-S171)</f>
        <v>#DIV/0!</v>
      </c>
    </row>
    <row r="172" spans="1:29" ht="15.75" customHeight="1">
      <c r="A172" s="126" t="s">
        <v>120</v>
      </c>
      <c r="B172" s="163">
        <v>2023</v>
      </c>
      <c r="C172" s="163">
        <v>2132299.17</v>
      </c>
      <c r="D172" s="163">
        <v>2588489.9500000002</v>
      </c>
      <c r="E172" s="163">
        <v>117448.97</v>
      </c>
      <c r="F172" s="163">
        <v>0</v>
      </c>
      <c r="G172" s="163">
        <v>206508.76</v>
      </c>
      <c r="H172" s="163">
        <v>5044746.8499999996</v>
      </c>
      <c r="I172" s="163">
        <v>16276148.060000001</v>
      </c>
      <c r="J172" s="163">
        <v>-11079874.15</v>
      </c>
      <c r="K172" s="163">
        <v>5196273.91</v>
      </c>
      <c r="L172" s="163">
        <v>522355.23</v>
      </c>
      <c r="M172" s="163">
        <v>0</v>
      </c>
      <c r="N172" s="163">
        <v>0</v>
      </c>
      <c r="O172" s="163">
        <v>522355.23</v>
      </c>
      <c r="P172" s="163">
        <v>-967501.98</v>
      </c>
      <c r="Q172" s="163">
        <v>-143999.01999999999</v>
      </c>
      <c r="R172" s="163">
        <v>0</v>
      </c>
      <c r="S172" s="163">
        <v>0</v>
      </c>
      <c r="T172" s="163">
        <v>-1111501</v>
      </c>
      <c r="U172" s="163">
        <v>0</v>
      </c>
      <c r="V172" s="163">
        <v>0</v>
      </c>
      <c r="W172" s="163">
        <v>-1206003.6299999999</v>
      </c>
      <c r="X172" s="163">
        <v>-1749151.19</v>
      </c>
      <c r="Y172" s="163">
        <v>0</v>
      </c>
      <c r="Z172" s="163">
        <v>-35756.699999999997</v>
      </c>
      <c r="AA172" s="163">
        <v>-2990911.52</v>
      </c>
      <c r="AB172" s="163">
        <v>-6660963.4699999997</v>
      </c>
      <c r="AC172" s="204" t="e">
        <f>-'Income Statement - 2.1.7 Income'!K172/(-U172+-V172+-R172+-S172)</f>
        <v>#DIV/0!</v>
      </c>
    </row>
    <row r="173" spans="1:29" ht="15.75" customHeight="1">
      <c r="A173" s="130" t="s">
        <v>301</v>
      </c>
      <c r="B173" s="164">
        <v>2015</v>
      </c>
      <c r="C173" s="164">
        <v>19761986.030000001</v>
      </c>
      <c r="D173" s="164">
        <v>71794337.829999998</v>
      </c>
      <c r="E173" s="164">
        <v>4645043.1100000003</v>
      </c>
      <c r="F173" s="164">
        <v>1655609.58</v>
      </c>
      <c r="G173" s="164">
        <v>1174099.68</v>
      </c>
      <c r="H173" s="164">
        <v>99031076.230000004</v>
      </c>
      <c r="I173" s="164">
        <v>369073685.85000002</v>
      </c>
      <c r="J173" s="164">
        <v>-163830430.38999999</v>
      </c>
      <c r="K173" s="164">
        <v>205243255.46000001</v>
      </c>
      <c r="L173" s="164">
        <v>17280415.949999999</v>
      </c>
      <c r="M173" s="164">
        <v>34894617.619999997</v>
      </c>
      <c r="N173" s="164">
        <v>2346665.46</v>
      </c>
      <c r="O173" s="164">
        <v>54521699.030000001</v>
      </c>
      <c r="P173" s="164">
        <v>-43951421.890000001</v>
      </c>
      <c r="Q173" s="164">
        <v>-3151140.71</v>
      </c>
      <c r="R173" s="164">
        <v>-1810709.47</v>
      </c>
      <c r="S173" s="164">
        <v>-2561333.87</v>
      </c>
      <c r="T173" s="164">
        <v>-51474605.939999998</v>
      </c>
      <c r="U173" s="164">
        <v>-102022603.06</v>
      </c>
      <c r="V173" s="164">
        <v>-32189168</v>
      </c>
      <c r="W173" s="164">
        <v>-20515496.390000001</v>
      </c>
      <c r="X173" s="164">
        <v>-10411949.82</v>
      </c>
      <c r="Y173" s="164">
        <v>-5193756.83</v>
      </c>
      <c r="Z173" s="164"/>
      <c r="AA173" s="164">
        <v>-170332974.09999999</v>
      </c>
      <c r="AB173" s="164">
        <v>-136988450.68000001</v>
      </c>
      <c r="AC173" s="206">
        <f>-'Income Statement - 2.1.7 Income'!K173/(-U173+-V173+-R173+-S173)</f>
        <v>5.1720050866199851E-2</v>
      </c>
    </row>
    <row r="174" spans="1:29" ht="15.75" customHeight="1">
      <c r="A174" s="126" t="s">
        <v>301</v>
      </c>
      <c r="B174" s="163">
        <v>2016</v>
      </c>
      <c r="C174" s="163">
        <v>17304117.43</v>
      </c>
      <c r="D174" s="163">
        <v>73856132.189999998</v>
      </c>
      <c r="E174" s="163">
        <v>4189356.78</v>
      </c>
      <c r="F174" s="163">
        <v>21.08</v>
      </c>
      <c r="G174" s="163">
        <v>934191.39</v>
      </c>
      <c r="H174" s="163">
        <v>96283818.870000005</v>
      </c>
      <c r="I174" s="163">
        <v>250978717.44999999</v>
      </c>
      <c r="J174" s="163">
        <v>-22381903.469999999</v>
      </c>
      <c r="K174" s="163">
        <v>228596813.97999999</v>
      </c>
      <c r="L174" s="163">
        <v>12571078</v>
      </c>
      <c r="M174" s="163">
        <v>0</v>
      </c>
      <c r="N174" s="163">
        <v>1426746</v>
      </c>
      <c r="O174" s="163">
        <v>13997824</v>
      </c>
      <c r="P174" s="163">
        <v>-42563396.899999999</v>
      </c>
      <c r="Q174" s="163">
        <v>-1577034.29</v>
      </c>
      <c r="R174" s="163">
        <v>-635207.56000000006</v>
      </c>
      <c r="S174" s="163">
        <v>-2083707.2</v>
      </c>
      <c r="T174" s="163">
        <v>-46859345.950000003</v>
      </c>
      <c r="U174" s="163">
        <v>-100882410.14</v>
      </c>
      <c r="V174" s="163">
        <v>-30873871.379999999</v>
      </c>
      <c r="W174" s="163">
        <v>-17769421.239999998</v>
      </c>
      <c r="X174" s="163">
        <v>-12076693.91</v>
      </c>
      <c r="Y174" s="163">
        <v>-4472178.83</v>
      </c>
      <c r="Z174" s="163"/>
      <c r="AA174" s="163">
        <v>-166074575.5</v>
      </c>
      <c r="AB174" s="163">
        <v>-125944535.40000001</v>
      </c>
      <c r="AC174" s="204">
        <f>-'Income Statement - 2.1.7 Income'!K174/(-U174+-V174+-R174+-S174)</f>
        <v>4.5777480310809929E-2</v>
      </c>
    </row>
    <row r="175" spans="1:29" ht="15.75" customHeight="1">
      <c r="A175" s="130" t="s">
        <v>301</v>
      </c>
      <c r="B175" s="164">
        <v>2017</v>
      </c>
      <c r="C175" s="164">
        <v>26071521.010000002</v>
      </c>
      <c r="D175" s="164">
        <v>62715281.270000003</v>
      </c>
      <c r="E175" s="164">
        <v>4179316.61</v>
      </c>
      <c r="F175" s="164">
        <v>616.89</v>
      </c>
      <c r="G175" s="164">
        <v>704642.53</v>
      </c>
      <c r="H175" s="164">
        <v>93671378.310000002</v>
      </c>
      <c r="I175" s="164">
        <v>269977711.56</v>
      </c>
      <c r="J175" s="164">
        <v>-30996896.989999998</v>
      </c>
      <c r="K175" s="164">
        <v>238980814.56999999</v>
      </c>
      <c r="L175" s="164">
        <v>10759657.380000001</v>
      </c>
      <c r="M175" s="164">
        <v>0</v>
      </c>
      <c r="N175" s="164">
        <v>1862996.28</v>
      </c>
      <c r="O175" s="164">
        <v>12622653.66</v>
      </c>
      <c r="P175" s="164">
        <v>-48119192.819899999</v>
      </c>
      <c r="Q175" s="164">
        <v>-2432106.11</v>
      </c>
      <c r="R175" s="164">
        <v>-324268.92</v>
      </c>
      <c r="S175" s="164">
        <v>-2098554.08</v>
      </c>
      <c r="T175" s="164">
        <v>-52974121.929899998</v>
      </c>
      <c r="U175" s="164">
        <v>-99702522.439999998</v>
      </c>
      <c r="V175" s="164">
        <v>-30873871.379999999</v>
      </c>
      <c r="W175" s="164">
        <v>-17552503.780000001</v>
      </c>
      <c r="X175" s="164">
        <v>-7323830.9199999999</v>
      </c>
      <c r="Y175" s="164">
        <v>-4789862.83</v>
      </c>
      <c r="Z175" s="164">
        <v>-201324</v>
      </c>
      <c r="AA175" s="164">
        <v>-160443915.34999999</v>
      </c>
      <c r="AB175" s="164">
        <v>-131856809.26000001</v>
      </c>
      <c r="AC175" s="206">
        <f>-'Income Statement - 2.1.7 Income'!K175/(-U175+-V175+-R175+-S175)</f>
        <v>4.4603985435709127E-2</v>
      </c>
    </row>
    <row r="176" spans="1:29" ht="15.75" customHeight="1">
      <c r="A176" s="126" t="s">
        <v>301</v>
      </c>
      <c r="B176" s="163">
        <v>2018</v>
      </c>
      <c r="C176" s="163">
        <v>19686188.030000001</v>
      </c>
      <c r="D176" s="163">
        <v>61253509.270000003</v>
      </c>
      <c r="E176" s="163">
        <v>4042673.14</v>
      </c>
      <c r="F176" s="163">
        <v>2800</v>
      </c>
      <c r="G176" s="163">
        <v>1055376.4099999999</v>
      </c>
      <c r="H176" s="163">
        <v>86040546.849999994</v>
      </c>
      <c r="I176" s="163">
        <v>282925910.07999998</v>
      </c>
      <c r="J176" s="163">
        <v>-38730247.740000002</v>
      </c>
      <c r="K176" s="163">
        <v>244195662.34</v>
      </c>
      <c r="L176" s="163">
        <v>6594509.8499999996</v>
      </c>
      <c r="M176" s="163">
        <v>0</v>
      </c>
      <c r="N176" s="163">
        <v>1708504.34</v>
      </c>
      <c r="O176" s="163">
        <v>8303014.1900000004</v>
      </c>
      <c r="P176" s="163">
        <v>-45546064.939999998</v>
      </c>
      <c r="Q176" s="163">
        <v>-2189622.52</v>
      </c>
      <c r="R176" s="163">
        <v>-344764.78</v>
      </c>
      <c r="S176" s="163">
        <v>-2148938.02</v>
      </c>
      <c r="T176" s="163">
        <v>-50229390.259999998</v>
      </c>
      <c r="U176" s="163">
        <v>-98526245.049999997</v>
      </c>
      <c r="V176" s="163">
        <v>-29973871.379999999</v>
      </c>
      <c r="W176" s="163">
        <v>-13840178.800000001</v>
      </c>
      <c r="X176" s="163">
        <v>236325.83</v>
      </c>
      <c r="Y176" s="163">
        <v>-4543032.83</v>
      </c>
      <c r="Z176" s="163">
        <v>-5360202</v>
      </c>
      <c r="AA176" s="163">
        <v>-152007204.22999999</v>
      </c>
      <c r="AB176" s="163">
        <v>-136302628.88999999</v>
      </c>
      <c r="AC176" s="204">
        <f>-'Income Statement - 2.1.7 Income'!K176/(-U176+-V176+-R176+-S176)</f>
        <v>4.4990806853658603E-2</v>
      </c>
    </row>
    <row r="177" spans="1:29" ht="15.75" customHeight="1">
      <c r="A177" s="130" t="s">
        <v>301</v>
      </c>
      <c r="B177" s="164">
        <v>2019</v>
      </c>
      <c r="C177" s="164">
        <v>6315966.2999999998</v>
      </c>
      <c r="D177" s="164">
        <v>62400448.659999996</v>
      </c>
      <c r="E177" s="164">
        <v>4299054.5199999996</v>
      </c>
      <c r="F177" s="164">
        <v>0</v>
      </c>
      <c r="G177" s="164">
        <v>765800.99</v>
      </c>
      <c r="H177" s="164">
        <v>73781270.469999999</v>
      </c>
      <c r="I177" s="164">
        <v>313897604.80000001</v>
      </c>
      <c r="J177" s="164">
        <v>-47169301.890000001</v>
      </c>
      <c r="K177" s="164">
        <v>266728302.91</v>
      </c>
      <c r="L177" s="164">
        <v>7835649.3499999996</v>
      </c>
      <c r="M177" s="164">
        <v>0</v>
      </c>
      <c r="N177" s="164">
        <v>1908291.26</v>
      </c>
      <c r="O177" s="164">
        <v>9743940.6099999994</v>
      </c>
      <c r="P177" s="164">
        <v>-48820606.740000002</v>
      </c>
      <c r="Q177" s="164">
        <v>-1586317.36</v>
      </c>
      <c r="R177" s="164">
        <v>-702051.89</v>
      </c>
      <c r="S177" s="164">
        <v>-38262207.5</v>
      </c>
      <c r="T177" s="164">
        <v>-89371183.489999995</v>
      </c>
      <c r="U177" s="164">
        <v>-75879129.400000006</v>
      </c>
      <c r="V177" s="164">
        <v>-29973871.379999999</v>
      </c>
      <c r="W177" s="164">
        <v>-4504641.32</v>
      </c>
      <c r="X177" s="164">
        <v>1449419.43</v>
      </c>
      <c r="Y177" s="164">
        <v>-3758895.83</v>
      </c>
      <c r="Z177" s="164">
        <v>-7312583.4299999997</v>
      </c>
      <c r="AA177" s="164">
        <v>-119979701.93000001</v>
      </c>
      <c r="AB177" s="164">
        <v>-140902628.56999999</v>
      </c>
      <c r="AC177" s="206">
        <f>-'Income Statement - 2.1.7 Income'!K177/(-U177+-V177+-R177+-S177)</f>
        <v>4.1226761388742268E-2</v>
      </c>
    </row>
    <row r="178" spans="1:29" ht="15.75" customHeight="1">
      <c r="A178" s="126" t="s">
        <v>301</v>
      </c>
      <c r="B178" s="163">
        <v>2020</v>
      </c>
      <c r="C178" s="163">
        <v>35247777.119999997</v>
      </c>
      <c r="D178" s="163">
        <v>57778286.859999999</v>
      </c>
      <c r="E178" s="163">
        <v>4409184.63</v>
      </c>
      <c r="F178" s="163">
        <v>0</v>
      </c>
      <c r="G178" s="163">
        <v>989390.05</v>
      </c>
      <c r="H178" s="163">
        <v>98424638.659999996</v>
      </c>
      <c r="I178" s="163">
        <v>337260464.08099997</v>
      </c>
      <c r="J178" s="163">
        <v>-57069076.479999997</v>
      </c>
      <c r="K178" s="163">
        <v>280191387.60100001</v>
      </c>
      <c r="L178" s="163">
        <v>13291983.98</v>
      </c>
      <c r="M178" s="163">
        <v>0</v>
      </c>
      <c r="N178" s="163">
        <v>2477157.65</v>
      </c>
      <c r="O178" s="163">
        <v>15769141.630000001</v>
      </c>
      <c r="P178" s="163">
        <v>-57821661.526000001</v>
      </c>
      <c r="Q178" s="163">
        <v>-2337039.66</v>
      </c>
      <c r="R178" s="163">
        <v>-435548.68</v>
      </c>
      <c r="S178" s="163">
        <v>-1784537.83</v>
      </c>
      <c r="T178" s="163">
        <v>-62378787.696000002</v>
      </c>
      <c r="U178" s="163">
        <v>-143178841.63</v>
      </c>
      <c r="V178" s="163">
        <v>-29273871.379999999</v>
      </c>
      <c r="W178" s="163">
        <v>-4258064.17</v>
      </c>
      <c r="X178" s="163">
        <v>-1047456.04</v>
      </c>
      <c r="Y178" s="163">
        <v>-3975151.83</v>
      </c>
      <c r="Z178" s="163">
        <v>-7852350.4800000004</v>
      </c>
      <c r="AA178" s="163">
        <v>-189585735.53</v>
      </c>
      <c r="AB178" s="163">
        <v>-142420644.66999999</v>
      </c>
      <c r="AC178" s="204">
        <f>-'Income Statement - 2.1.7 Income'!K178/(-U178+-V178+-R178+-S178)</f>
        <v>3.5363738526974976E-2</v>
      </c>
    </row>
    <row r="179" spans="1:29" ht="15.75" customHeight="1">
      <c r="A179" s="130" t="s">
        <v>301</v>
      </c>
      <c r="B179" s="164">
        <v>2021</v>
      </c>
      <c r="C179" s="164">
        <v>24285729.510000002</v>
      </c>
      <c r="D179" s="164">
        <v>53758603.359999999</v>
      </c>
      <c r="E179" s="164">
        <v>4065654.23</v>
      </c>
      <c r="F179" s="164">
        <v>0</v>
      </c>
      <c r="G179" s="164">
        <v>577553.65</v>
      </c>
      <c r="H179" s="164">
        <v>82687540.75</v>
      </c>
      <c r="I179" s="164">
        <v>353366812.29000002</v>
      </c>
      <c r="J179" s="164">
        <v>-67397768.989999995</v>
      </c>
      <c r="K179" s="164">
        <v>285969043.30000001</v>
      </c>
      <c r="L179" s="164">
        <v>15046930.140000001</v>
      </c>
      <c r="M179" s="164">
        <v>0</v>
      </c>
      <c r="N179" s="164">
        <v>10727505.300000001</v>
      </c>
      <c r="O179" s="164">
        <v>25774435.440000001</v>
      </c>
      <c r="P179" s="164">
        <v>-52761301.460000001</v>
      </c>
      <c r="Q179" s="164">
        <v>-2620056.02</v>
      </c>
      <c r="R179" s="164">
        <v>-107636.87</v>
      </c>
      <c r="S179" s="164">
        <v>-2621288.02</v>
      </c>
      <c r="T179" s="164">
        <v>-58110282.369999997</v>
      </c>
      <c r="U179" s="164">
        <v>-139532352.09</v>
      </c>
      <c r="V179" s="164">
        <v>-28423871.379999999</v>
      </c>
      <c r="W179" s="164">
        <v>-5378807.71</v>
      </c>
      <c r="X179" s="164">
        <v>40680.630000000398</v>
      </c>
      <c r="Y179" s="164">
        <v>-4040859.83</v>
      </c>
      <c r="Z179" s="164">
        <v>-10065574.1</v>
      </c>
      <c r="AA179" s="164">
        <v>-187400784.47999999</v>
      </c>
      <c r="AB179" s="164">
        <v>-148919952.63999999</v>
      </c>
      <c r="AC179" s="206">
        <f>-'Income Statement - 2.1.7 Income'!K179/(-U179+-V179+-R179+-S179)</f>
        <v>3.603181488894714E-2</v>
      </c>
    </row>
    <row r="180" spans="1:29" ht="15.75" customHeight="1">
      <c r="A180" s="126" t="s">
        <v>301</v>
      </c>
      <c r="B180" s="163">
        <v>2022</v>
      </c>
      <c r="C180" s="163">
        <v>13383281.800000001</v>
      </c>
      <c r="D180" s="163">
        <v>61450227.640000001</v>
      </c>
      <c r="E180" s="163">
        <v>5130079.66</v>
      </c>
      <c r="F180" s="163">
        <v>53167.44</v>
      </c>
      <c r="G180" s="163">
        <v>1563149.1</v>
      </c>
      <c r="H180" s="163">
        <v>81579905.640000001</v>
      </c>
      <c r="I180" s="163">
        <v>426806814.88999999</v>
      </c>
      <c r="J180" s="163">
        <v>-78418022.274499997</v>
      </c>
      <c r="K180" s="163">
        <v>348388792.61549997</v>
      </c>
      <c r="L180" s="163">
        <v>25926215.16</v>
      </c>
      <c r="M180" s="163">
        <v>0</v>
      </c>
      <c r="N180" s="163">
        <v>3989541.12</v>
      </c>
      <c r="O180" s="163">
        <v>29915756.280000001</v>
      </c>
      <c r="P180" s="163">
        <v>-64183386.609999999</v>
      </c>
      <c r="Q180" s="163">
        <v>-1706626.31</v>
      </c>
      <c r="R180" s="163">
        <v>-269548.37</v>
      </c>
      <c r="S180" s="163">
        <v>-1000000</v>
      </c>
      <c r="T180" s="163">
        <v>-67159561.290000007</v>
      </c>
      <c r="U180" s="163">
        <v>-136183606.63999999</v>
      </c>
      <c r="V180" s="163">
        <v>-4941703.38</v>
      </c>
      <c r="W180" s="163">
        <v>-6285422.1100000003</v>
      </c>
      <c r="X180" s="163">
        <v>8974834.5899999999</v>
      </c>
      <c r="Y180" s="163">
        <v>-3592140</v>
      </c>
      <c r="Z180" s="163">
        <v>-16630419.039999999</v>
      </c>
      <c r="AA180" s="163">
        <v>-158658456.58000001</v>
      </c>
      <c r="AB180" s="163">
        <v>-234066436.66620001</v>
      </c>
      <c r="AC180" s="204">
        <f>-'Income Statement - 2.1.7 Income'!K180/(-U180+-V180+-R180+-S180)</f>
        <v>4.2369187470772417E-2</v>
      </c>
    </row>
    <row r="181" spans="1:29" ht="15.75" customHeight="1">
      <c r="A181" s="130" t="s">
        <v>301</v>
      </c>
      <c r="B181" s="164">
        <v>2023</v>
      </c>
      <c r="C181" s="164">
        <v>1333925.71</v>
      </c>
      <c r="D181" s="164">
        <v>61767655.380000003</v>
      </c>
      <c r="E181" s="164">
        <v>5951779.4800000004</v>
      </c>
      <c r="F181" s="164">
        <v>8875</v>
      </c>
      <c r="G181" s="164">
        <v>1464234.61</v>
      </c>
      <c r="H181" s="164">
        <v>70526470.180000007</v>
      </c>
      <c r="I181" s="164">
        <v>451406780.95999998</v>
      </c>
      <c r="J181" s="164">
        <v>-88400841.510000005</v>
      </c>
      <c r="K181" s="164">
        <v>363005939.44999999</v>
      </c>
      <c r="L181" s="164">
        <v>23781663.469999999</v>
      </c>
      <c r="M181" s="164">
        <v>0</v>
      </c>
      <c r="N181" s="164">
        <v>1064636.1499999999</v>
      </c>
      <c r="O181" s="164">
        <v>24846299.620000001</v>
      </c>
      <c r="P181" s="164">
        <v>-62283081.469999999</v>
      </c>
      <c r="Q181" s="164">
        <v>-2225119.4900000002</v>
      </c>
      <c r="R181" s="164">
        <v>-154888.79999999999</v>
      </c>
      <c r="S181" s="164">
        <v>-2778548.06</v>
      </c>
      <c r="T181" s="164">
        <v>-67441637.819999993</v>
      </c>
      <c r="U181" s="164">
        <v>-128955443.95999999</v>
      </c>
      <c r="V181" s="164">
        <v>-4441703.38</v>
      </c>
      <c r="W181" s="164">
        <v>-5010510.8499999996</v>
      </c>
      <c r="X181" s="164">
        <v>2531090.6</v>
      </c>
      <c r="Y181" s="164">
        <v>-3557451</v>
      </c>
      <c r="Z181" s="164">
        <v>-11248176.74</v>
      </c>
      <c r="AA181" s="164">
        <v>-150682195.33000001</v>
      </c>
      <c r="AB181" s="164">
        <v>-240254876.09999999</v>
      </c>
      <c r="AC181" s="206">
        <f>-'Income Statement - 2.1.7 Income'!K181/(-U181+-V181+-R181+-S181)</f>
        <v>4.7137256747704893E-2</v>
      </c>
    </row>
    <row r="182" spans="1:29" ht="15.75" customHeight="1">
      <c r="A182" s="126" t="s">
        <v>123</v>
      </c>
      <c r="B182" s="163">
        <v>2015</v>
      </c>
      <c r="C182" s="163">
        <v>2862069.95</v>
      </c>
      <c r="D182" s="163">
        <v>25891081.760000002</v>
      </c>
      <c r="E182" s="163">
        <v>1203630.75</v>
      </c>
      <c r="F182" s="163">
        <v>638231.23</v>
      </c>
      <c r="G182" s="163">
        <v>2058748.18</v>
      </c>
      <c r="H182" s="163">
        <v>32653761.870000001</v>
      </c>
      <c r="I182" s="163">
        <v>198132818.56999999</v>
      </c>
      <c r="J182" s="163">
        <v>-118397666.18000001</v>
      </c>
      <c r="K182" s="163">
        <v>79735152.390000001</v>
      </c>
      <c r="L182" s="163">
        <v>4327332.04</v>
      </c>
      <c r="M182" s="163">
        <v>400000</v>
      </c>
      <c r="N182" s="163">
        <v>9472574.0099999998</v>
      </c>
      <c r="O182" s="163">
        <v>14199906.050000001</v>
      </c>
      <c r="P182" s="163">
        <v>-17635742.129999999</v>
      </c>
      <c r="Q182" s="163">
        <v>-1054149.3799999999</v>
      </c>
      <c r="R182" s="163">
        <v>-48645456.969999999</v>
      </c>
      <c r="S182" s="163">
        <v>-2400681.9300000002</v>
      </c>
      <c r="T182" s="163">
        <v>-69736030.409999996</v>
      </c>
      <c r="U182" s="163">
        <v>-816549.74</v>
      </c>
      <c r="V182" s="163">
        <v>0</v>
      </c>
      <c r="W182" s="163">
        <v>-5593107.0099999998</v>
      </c>
      <c r="X182" s="163">
        <v>-1181878.95</v>
      </c>
      <c r="Y182" s="163">
        <v>-22706280</v>
      </c>
      <c r="Z182" s="163">
        <v>-9472574.0099999998</v>
      </c>
      <c r="AA182" s="163">
        <v>-39770389.710000001</v>
      </c>
      <c r="AB182" s="163">
        <v>-17082400.190000001</v>
      </c>
      <c r="AC182" s="204">
        <f>-'Income Statement - 2.1.7 Income'!K182/(-U182+-V182+-R182+-S182)</f>
        <v>7.4234546086193801E-2</v>
      </c>
    </row>
    <row r="183" spans="1:29" ht="15.75" customHeight="1">
      <c r="A183" s="130" t="s">
        <v>123</v>
      </c>
      <c r="B183" s="164">
        <v>2016</v>
      </c>
      <c r="C183" s="164">
        <v>0</v>
      </c>
      <c r="D183" s="164">
        <v>27687215.690000001</v>
      </c>
      <c r="E183" s="164">
        <v>1331391</v>
      </c>
      <c r="F183" s="164">
        <v>296367.40000000002</v>
      </c>
      <c r="G183" s="164">
        <v>1575989.79</v>
      </c>
      <c r="H183" s="164">
        <v>30890963.879999999</v>
      </c>
      <c r="I183" s="164">
        <v>202850397.16</v>
      </c>
      <c r="J183" s="164">
        <v>-119780757.2</v>
      </c>
      <c r="K183" s="164">
        <v>83069639.959999993</v>
      </c>
      <c r="L183" s="164">
        <v>3532910.47</v>
      </c>
      <c r="M183" s="164">
        <v>400000</v>
      </c>
      <c r="N183" s="164">
        <v>6328911.0099999998</v>
      </c>
      <c r="O183" s="164">
        <v>10261821.48</v>
      </c>
      <c r="P183" s="164">
        <v>-17390132.260000002</v>
      </c>
      <c r="Q183" s="164">
        <v>-408926.41</v>
      </c>
      <c r="R183" s="164">
        <v>0</v>
      </c>
      <c r="S183" s="164">
        <v>-3196754.7</v>
      </c>
      <c r="T183" s="164">
        <v>-20995813.370000001</v>
      </c>
      <c r="U183" s="164">
        <v>-730404.81</v>
      </c>
      <c r="V183" s="164">
        <v>-48645456.969999999</v>
      </c>
      <c r="W183" s="164">
        <v>-3489246.85</v>
      </c>
      <c r="X183" s="164">
        <v>-1248796.6599999999</v>
      </c>
      <c r="Y183" s="164">
        <v>-16293248</v>
      </c>
      <c r="Z183" s="164">
        <v>-6452628.0099999998</v>
      </c>
      <c r="AA183" s="164">
        <v>-76859781.299999997</v>
      </c>
      <c r="AB183" s="164">
        <v>-26366830.649999999</v>
      </c>
      <c r="AC183" s="206">
        <f>-'Income Statement - 2.1.7 Income'!K183/(-U183+-V183+-R183+-S183)</f>
        <v>7.0385048105941247E-2</v>
      </c>
    </row>
    <row r="184" spans="1:29" ht="15.75" customHeight="1">
      <c r="A184" s="126" t="s">
        <v>123</v>
      </c>
      <c r="B184" s="163">
        <v>2017</v>
      </c>
      <c r="C184" s="163">
        <v>1409388.47</v>
      </c>
      <c r="D184" s="163">
        <v>20371473.82</v>
      </c>
      <c r="E184" s="163">
        <v>1454233.66</v>
      </c>
      <c r="F184" s="163">
        <v>0</v>
      </c>
      <c r="G184" s="163">
        <v>414034.36</v>
      </c>
      <c r="H184" s="163">
        <v>23649130.309999999</v>
      </c>
      <c r="I184" s="163">
        <v>209218387.46000001</v>
      </c>
      <c r="J184" s="163">
        <v>-121931741.3</v>
      </c>
      <c r="K184" s="163">
        <v>87286646.159999996</v>
      </c>
      <c r="L184" s="163">
        <v>4706157.72</v>
      </c>
      <c r="M184" s="163">
        <v>614874.24</v>
      </c>
      <c r="N184" s="163">
        <v>7718676.0099999998</v>
      </c>
      <c r="O184" s="163">
        <v>13039707.970000001</v>
      </c>
      <c r="P184" s="163">
        <v>-12680483.310000001</v>
      </c>
      <c r="Q184" s="163">
        <v>-349279.8</v>
      </c>
      <c r="R184" s="163">
        <v>0</v>
      </c>
      <c r="S184" s="163">
        <v>-2396737.5699999998</v>
      </c>
      <c r="T184" s="163">
        <v>-15426500.68</v>
      </c>
      <c r="U184" s="163">
        <v>-640448.93999999994</v>
      </c>
      <c r="V184" s="163">
        <v>-48645456.969999999</v>
      </c>
      <c r="W184" s="163">
        <v>-4104079.31</v>
      </c>
      <c r="X184" s="163">
        <v>-1398756.56</v>
      </c>
      <c r="Y184" s="163">
        <v>-18705736</v>
      </c>
      <c r="Z184" s="163">
        <v>-7842393.0099999998</v>
      </c>
      <c r="AA184" s="163">
        <v>-81336870.790000007</v>
      </c>
      <c r="AB184" s="163">
        <v>-27212112.969999999</v>
      </c>
      <c r="AC184" s="204">
        <f>-'Income Statement - 2.1.7 Income'!K184/(-U184+-V184+-R184+-S184)</f>
        <v>7.0080092002290914E-2</v>
      </c>
    </row>
    <row r="185" spans="1:29" ht="15.75" customHeight="1">
      <c r="A185" s="130" t="s">
        <v>123</v>
      </c>
      <c r="B185" s="164">
        <v>2018</v>
      </c>
      <c r="C185" s="164">
        <v>0</v>
      </c>
      <c r="D185" s="164">
        <v>19529481.440000001</v>
      </c>
      <c r="E185" s="164">
        <v>1316431.1399999999</v>
      </c>
      <c r="F185" s="164">
        <v>0</v>
      </c>
      <c r="G185" s="164">
        <v>437585.37</v>
      </c>
      <c r="H185" s="164">
        <v>21283497.949999999</v>
      </c>
      <c r="I185" s="164">
        <v>215110991.65000001</v>
      </c>
      <c r="J185" s="164">
        <v>-122965466.54000001</v>
      </c>
      <c r="K185" s="164">
        <v>92145525.109999999</v>
      </c>
      <c r="L185" s="164">
        <v>5729745.7999999998</v>
      </c>
      <c r="M185" s="164">
        <v>400000</v>
      </c>
      <c r="N185" s="164">
        <v>7833825.0099999998</v>
      </c>
      <c r="O185" s="164">
        <v>13963570.810000001</v>
      </c>
      <c r="P185" s="164">
        <v>-6781385.1799999997</v>
      </c>
      <c r="Q185" s="164">
        <v>-404664.04</v>
      </c>
      <c r="R185" s="164">
        <v>0</v>
      </c>
      <c r="S185" s="164">
        <v>-7502001.9299999997</v>
      </c>
      <c r="T185" s="164">
        <v>-14688051.15</v>
      </c>
      <c r="U185" s="164">
        <v>-546531.88</v>
      </c>
      <c r="V185" s="164">
        <v>-48645456.969999999</v>
      </c>
      <c r="W185" s="164">
        <v>-5944312.0499999998</v>
      </c>
      <c r="X185" s="164">
        <v>-1494052.51</v>
      </c>
      <c r="Y185" s="164">
        <v>-17556607.039999999</v>
      </c>
      <c r="Z185" s="164">
        <v>-7957542.0099999998</v>
      </c>
      <c r="AA185" s="164">
        <v>-82144502.459999993</v>
      </c>
      <c r="AB185" s="164">
        <v>-30560040.260000002</v>
      </c>
      <c r="AC185" s="206">
        <f>-'Income Statement - 2.1.7 Income'!K185/(-U185+-V185+-R185+-S185)</f>
        <v>6.538266276551577E-2</v>
      </c>
    </row>
    <row r="186" spans="1:29" ht="15.75" customHeight="1">
      <c r="A186" s="126" t="s">
        <v>123</v>
      </c>
      <c r="B186" s="163">
        <v>2019</v>
      </c>
      <c r="C186" s="163">
        <v>1425302.94</v>
      </c>
      <c r="D186" s="163">
        <v>25277825.030000001</v>
      </c>
      <c r="E186" s="163">
        <v>1405903.75</v>
      </c>
      <c r="F186" s="163">
        <v>0</v>
      </c>
      <c r="G186" s="163">
        <v>406924.9</v>
      </c>
      <c r="H186" s="163">
        <v>28515956.620000001</v>
      </c>
      <c r="I186" s="163">
        <v>220527762.96000001</v>
      </c>
      <c r="J186" s="163">
        <v>-125231641.22</v>
      </c>
      <c r="K186" s="163">
        <v>95296121.739999995</v>
      </c>
      <c r="L186" s="163">
        <v>6022154.8700000001</v>
      </c>
      <c r="M186" s="163">
        <v>400000</v>
      </c>
      <c r="N186" s="163">
        <v>7280920.0099999998</v>
      </c>
      <c r="O186" s="163">
        <v>13703074.880000001</v>
      </c>
      <c r="P186" s="163">
        <v>-17717951.82</v>
      </c>
      <c r="Q186" s="163">
        <v>-1117932.18</v>
      </c>
      <c r="R186" s="163">
        <v>0</v>
      </c>
      <c r="S186" s="163">
        <v>-493119.73</v>
      </c>
      <c r="T186" s="163">
        <v>-19329003.73</v>
      </c>
      <c r="U186" s="163">
        <v>-2124631.7799999998</v>
      </c>
      <c r="V186" s="163">
        <v>-51895456.969999999</v>
      </c>
      <c r="W186" s="163">
        <v>-4805746.21</v>
      </c>
      <c r="X186" s="163">
        <v>-1660710.25</v>
      </c>
      <c r="Y186" s="163">
        <v>-19176084.039999999</v>
      </c>
      <c r="Z186" s="163">
        <v>-7589506.0099999998</v>
      </c>
      <c r="AA186" s="163">
        <v>-87252135.260000005</v>
      </c>
      <c r="AB186" s="163">
        <v>-30934014.25</v>
      </c>
      <c r="AC186" s="204">
        <f>-'Income Statement - 2.1.7 Income'!K186/(-U186+-V186+-R186+-S186)</f>
        <v>6.9910291767144944E-2</v>
      </c>
    </row>
    <row r="187" spans="1:29" ht="15.75" customHeight="1">
      <c r="A187" s="130" t="s">
        <v>123</v>
      </c>
      <c r="B187" s="164">
        <v>2020</v>
      </c>
      <c r="C187" s="164">
        <v>0</v>
      </c>
      <c r="D187" s="164">
        <v>22376656.98</v>
      </c>
      <c r="E187" s="164">
        <v>1303555.19</v>
      </c>
      <c r="F187" s="164">
        <v>0</v>
      </c>
      <c r="G187" s="164">
        <v>381484.99</v>
      </c>
      <c r="H187" s="164">
        <v>24061697.16</v>
      </c>
      <c r="I187" s="164">
        <v>228935520.63</v>
      </c>
      <c r="J187" s="164">
        <v>-128258855.42</v>
      </c>
      <c r="K187" s="164">
        <v>100676665.20999999</v>
      </c>
      <c r="L187" s="164">
        <v>35626559.659999996</v>
      </c>
      <c r="M187" s="164">
        <v>400000</v>
      </c>
      <c r="N187" s="164">
        <v>0</v>
      </c>
      <c r="O187" s="164">
        <v>36026559.659999996</v>
      </c>
      <c r="P187" s="164">
        <v>-13771141.07</v>
      </c>
      <c r="Q187" s="164">
        <v>-527342.43000000005</v>
      </c>
      <c r="R187" s="164">
        <v>0</v>
      </c>
      <c r="S187" s="164">
        <v>-6907966.9900000002</v>
      </c>
      <c r="T187" s="164">
        <v>-21206450.489999998</v>
      </c>
      <c r="U187" s="164">
        <v>-7254080.5</v>
      </c>
      <c r="V187" s="164">
        <v>-48645456.969999999</v>
      </c>
      <c r="W187" s="164">
        <v>-2811992.39</v>
      </c>
      <c r="X187" s="164">
        <v>-1379935.92</v>
      </c>
      <c r="Y187" s="164">
        <v>-20821946.039999999</v>
      </c>
      <c r="Z187" s="164">
        <v>-7163252.96</v>
      </c>
      <c r="AA187" s="164">
        <v>-88076664.780000001</v>
      </c>
      <c r="AB187" s="164">
        <v>-51481806.759999998</v>
      </c>
      <c r="AC187" s="206">
        <f>-'Income Statement - 2.1.7 Income'!K187/(-U187+-V187+-R187+-S187)</f>
        <v>5.8948649239167684E-2</v>
      </c>
    </row>
    <row r="188" spans="1:29" ht="15.75" customHeight="1">
      <c r="A188" s="126" t="s">
        <v>123</v>
      </c>
      <c r="B188" s="163">
        <v>2021</v>
      </c>
      <c r="C188" s="163">
        <v>0</v>
      </c>
      <c r="D188" s="163">
        <v>23051921.870000001</v>
      </c>
      <c r="E188" s="163">
        <v>1797034.78</v>
      </c>
      <c r="F188" s="163">
        <v>0</v>
      </c>
      <c r="G188" s="163">
        <v>193933.81</v>
      </c>
      <c r="H188" s="163">
        <v>25042890.460000001</v>
      </c>
      <c r="I188" s="163">
        <v>232449246.88</v>
      </c>
      <c r="J188" s="163">
        <v>-131218252.42</v>
      </c>
      <c r="K188" s="163">
        <v>101230994.45999999</v>
      </c>
      <c r="L188" s="163">
        <v>37254610.25</v>
      </c>
      <c r="M188" s="163">
        <v>400000</v>
      </c>
      <c r="N188" s="163">
        <v>0</v>
      </c>
      <c r="O188" s="163">
        <v>37654610.25</v>
      </c>
      <c r="P188" s="163">
        <v>-13473916.41</v>
      </c>
      <c r="Q188" s="163">
        <v>-737953.99</v>
      </c>
      <c r="R188" s="163">
        <v>0</v>
      </c>
      <c r="S188" s="163">
        <v>-5066958.96</v>
      </c>
      <c r="T188" s="163">
        <v>-19278829.359999999</v>
      </c>
      <c r="U188" s="163">
        <v>-11085404.76</v>
      </c>
      <c r="V188" s="163">
        <v>-48645456.969999999</v>
      </c>
      <c r="W188" s="163">
        <v>-3551525.85</v>
      </c>
      <c r="X188" s="163">
        <v>-1364296.11</v>
      </c>
      <c r="Y188" s="163">
        <v>-19645593.039999999</v>
      </c>
      <c r="Z188" s="163">
        <v>-5702962.8499999996</v>
      </c>
      <c r="AA188" s="163">
        <v>-89995239.579999998</v>
      </c>
      <c r="AB188" s="163">
        <v>-54654426.229999997</v>
      </c>
      <c r="AC188" s="204">
        <f>-'Income Statement - 2.1.7 Income'!K188/(-U188+-V188+-R188+-S188)</f>
        <v>5.6818755025941602E-2</v>
      </c>
    </row>
    <row r="189" spans="1:29" ht="15.75" customHeight="1">
      <c r="A189" s="130" t="s">
        <v>123</v>
      </c>
      <c r="B189" s="164">
        <v>2022</v>
      </c>
      <c r="C189" s="164">
        <v>0</v>
      </c>
      <c r="D189" s="164">
        <v>23543463.809999999</v>
      </c>
      <c r="E189" s="164">
        <v>3803506.51</v>
      </c>
      <c r="F189" s="164">
        <v>0</v>
      </c>
      <c r="G189" s="164">
        <v>294474.52</v>
      </c>
      <c r="H189" s="164">
        <v>27641444.84</v>
      </c>
      <c r="I189" s="164">
        <v>235941231.22999999</v>
      </c>
      <c r="J189" s="164">
        <v>-133738030.45999999</v>
      </c>
      <c r="K189" s="164">
        <v>102203200.77</v>
      </c>
      <c r="L189" s="164">
        <v>28476331.440000001</v>
      </c>
      <c r="M189" s="164">
        <v>400000</v>
      </c>
      <c r="N189" s="164">
        <v>0</v>
      </c>
      <c r="O189" s="164">
        <v>28876331.440000001</v>
      </c>
      <c r="P189" s="164">
        <v>-14197008.91</v>
      </c>
      <c r="Q189" s="164">
        <v>-539792.27</v>
      </c>
      <c r="R189" s="164">
        <v>0</v>
      </c>
      <c r="S189" s="164">
        <v>-6110165.7699999996</v>
      </c>
      <c r="T189" s="164">
        <v>-20846966.949999999</v>
      </c>
      <c r="U189" s="164">
        <v>-9561914.1300000008</v>
      </c>
      <c r="V189" s="164">
        <v>-48645456.969999999</v>
      </c>
      <c r="W189" s="164">
        <v>-1372612.37</v>
      </c>
      <c r="X189" s="164">
        <v>-1353471.24</v>
      </c>
      <c r="Y189" s="164">
        <v>-13373544.039999999</v>
      </c>
      <c r="Z189" s="164">
        <v>-6593801.0800000001</v>
      </c>
      <c r="AA189" s="164">
        <v>-80900799.829999998</v>
      </c>
      <c r="AB189" s="164">
        <v>-56973210.270000003</v>
      </c>
      <c r="AC189" s="206">
        <f>-'Income Statement - 2.1.7 Income'!K189/(-U189+-V189+-R189+-S189)</f>
        <v>5.9490764824122529E-2</v>
      </c>
    </row>
    <row r="190" spans="1:29" ht="15.75" customHeight="1">
      <c r="A190" s="126" t="s">
        <v>123</v>
      </c>
      <c r="B190" s="163">
        <v>2023</v>
      </c>
      <c r="C190" s="163">
        <v>0</v>
      </c>
      <c r="D190" s="163">
        <v>24282793.390000001</v>
      </c>
      <c r="E190" s="163">
        <v>4586815.03</v>
      </c>
      <c r="F190" s="163">
        <v>0</v>
      </c>
      <c r="G190" s="163">
        <v>549448.69999999995</v>
      </c>
      <c r="H190" s="163">
        <v>29419057.120000001</v>
      </c>
      <c r="I190" s="163">
        <v>240811127.99000001</v>
      </c>
      <c r="J190" s="163">
        <v>-136125767.41999999</v>
      </c>
      <c r="K190" s="163">
        <v>104685360.56999999</v>
      </c>
      <c r="L190" s="163">
        <v>27724342.93</v>
      </c>
      <c r="M190" s="163">
        <v>400000</v>
      </c>
      <c r="N190" s="163">
        <v>0</v>
      </c>
      <c r="O190" s="163">
        <v>28124342.93</v>
      </c>
      <c r="P190" s="163">
        <v>-13872957.02</v>
      </c>
      <c r="Q190" s="163">
        <v>-595304.75</v>
      </c>
      <c r="R190" s="163">
        <v>0</v>
      </c>
      <c r="S190" s="163">
        <v>-8695753.8499999996</v>
      </c>
      <c r="T190" s="163">
        <v>-23164015.620000001</v>
      </c>
      <c r="U190" s="163">
        <v>-8102770.0999999996</v>
      </c>
      <c r="V190" s="163">
        <v>-48645456.969999999</v>
      </c>
      <c r="W190" s="163">
        <v>-926288.56</v>
      </c>
      <c r="X190" s="163">
        <v>-1287351.1000000001</v>
      </c>
      <c r="Y190" s="163">
        <v>-14085202.039999999</v>
      </c>
      <c r="Z190" s="163">
        <v>-6003771.7699999996</v>
      </c>
      <c r="AA190" s="163">
        <v>-79050840.540000007</v>
      </c>
      <c r="AB190" s="163">
        <v>-60013904.460000001</v>
      </c>
      <c r="AC190" s="204">
        <f>-'Income Statement - 2.1.7 Income'!K190/(-U190+-V190+-R190+-S190)</f>
        <v>6.481452503913479E-2</v>
      </c>
    </row>
    <row r="191" spans="1:29" ht="15.75" customHeight="1">
      <c r="A191" s="130" t="s">
        <v>124</v>
      </c>
      <c r="B191" s="164">
        <v>2015</v>
      </c>
      <c r="C191" s="164">
        <v>749804.48</v>
      </c>
      <c r="D191" s="164">
        <v>3672265.89</v>
      </c>
      <c r="E191" s="164">
        <v>594452.19999999995</v>
      </c>
      <c r="F191" s="164">
        <v>21914.14</v>
      </c>
      <c r="G191" s="164">
        <v>340926.98</v>
      </c>
      <c r="H191" s="164">
        <v>5379363.6900000004</v>
      </c>
      <c r="I191" s="164">
        <v>27970780.050000001</v>
      </c>
      <c r="J191" s="164">
        <v>-5681598.5199999996</v>
      </c>
      <c r="K191" s="164">
        <v>22289181.530000001</v>
      </c>
      <c r="L191" s="164">
        <v>604571.31999999995</v>
      </c>
      <c r="M191" s="164">
        <v>0</v>
      </c>
      <c r="N191" s="164">
        <v>0</v>
      </c>
      <c r="O191" s="164">
        <v>604571.31999999995</v>
      </c>
      <c r="P191" s="164">
        <v>-2710882.84</v>
      </c>
      <c r="Q191" s="164">
        <v>-88079.61</v>
      </c>
      <c r="R191" s="164">
        <v>-205018.56</v>
      </c>
      <c r="S191" s="164">
        <v>-4621356.34</v>
      </c>
      <c r="T191" s="164">
        <v>-7625337.3499999996</v>
      </c>
      <c r="U191" s="164">
        <v>-4760755.34</v>
      </c>
      <c r="V191" s="164">
        <v>-5782746.0099999998</v>
      </c>
      <c r="W191" s="164">
        <v>-549625.17000000004</v>
      </c>
      <c r="X191" s="164">
        <v>-635269</v>
      </c>
      <c r="Y191" s="164">
        <v>0</v>
      </c>
      <c r="Z191" s="164">
        <v>-225808</v>
      </c>
      <c r="AA191" s="164">
        <v>-11954203.52</v>
      </c>
      <c r="AB191" s="164">
        <v>-8693575.6700000092</v>
      </c>
      <c r="AC191" s="206">
        <f>-'Income Statement - 2.1.7 Income'!K191/(-U191+-V191+-R191+-S191)</f>
        <v>3.1648229438412036E-2</v>
      </c>
    </row>
    <row r="192" spans="1:29" ht="15.75" customHeight="1">
      <c r="A192" s="126" t="s">
        <v>124</v>
      </c>
      <c r="B192" s="163">
        <v>2016</v>
      </c>
      <c r="C192" s="163">
        <v>106714.33</v>
      </c>
      <c r="D192" s="163">
        <v>4215743.63</v>
      </c>
      <c r="E192" s="163">
        <v>632887.29</v>
      </c>
      <c r="F192" s="163">
        <v>15320.95</v>
      </c>
      <c r="G192" s="163">
        <v>550203.56000000006</v>
      </c>
      <c r="H192" s="163">
        <v>5520869.7599999998</v>
      </c>
      <c r="I192" s="163">
        <v>29633501.300000001</v>
      </c>
      <c r="J192" s="163">
        <v>-6781377.1799999997</v>
      </c>
      <c r="K192" s="163">
        <v>22852124.120000001</v>
      </c>
      <c r="L192" s="163">
        <v>1117863.6000000001</v>
      </c>
      <c r="M192" s="163">
        <v>0</v>
      </c>
      <c r="N192" s="163">
        <v>0</v>
      </c>
      <c r="O192" s="163">
        <v>1117863.6000000001</v>
      </c>
      <c r="P192" s="163">
        <v>-4053508.73</v>
      </c>
      <c r="Q192" s="163">
        <v>-56500.99</v>
      </c>
      <c r="R192" s="163">
        <v>-18041.04</v>
      </c>
      <c r="S192" s="163">
        <v>-5107339.16</v>
      </c>
      <c r="T192" s="163">
        <v>-9235389.9199999999</v>
      </c>
      <c r="U192" s="163">
        <v>-3690878.86</v>
      </c>
      <c r="V192" s="163">
        <v>-5782746.0099999998</v>
      </c>
      <c r="W192" s="163">
        <v>-886063.62</v>
      </c>
      <c r="X192" s="163">
        <v>-752533.37</v>
      </c>
      <c r="Y192" s="163">
        <v>0</v>
      </c>
      <c r="Z192" s="163">
        <v>-93069</v>
      </c>
      <c r="AA192" s="163">
        <v>-11205290.859999999</v>
      </c>
      <c r="AB192" s="163">
        <v>-9050176.6999999993</v>
      </c>
      <c r="AC192" s="204">
        <f>-'Income Statement - 2.1.7 Income'!K192/(-U192+-V192+-R192+-S192)</f>
        <v>3.3448182095877584E-2</v>
      </c>
    </row>
    <row r="193" spans="1:29" ht="15.75" customHeight="1">
      <c r="A193" s="130" t="s">
        <v>124</v>
      </c>
      <c r="B193" s="164">
        <v>2017</v>
      </c>
      <c r="C193" s="164">
        <v>19823.41</v>
      </c>
      <c r="D193" s="164">
        <v>3848140.02</v>
      </c>
      <c r="E193" s="164">
        <v>566392.96</v>
      </c>
      <c r="F193" s="164">
        <v>139599.71</v>
      </c>
      <c r="G193" s="164">
        <v>418236.14</v>
      </c>
      <c r="H193" s="164">
        <v>4992192.24</v>
      </c>
      <c r="I193" s="164">
        <v>30835949.629999999</v>
      </c>
      <c r="J193" s="164">
        <v>-7887597.6600000001</v>
      </c>
      <c r="K193" s="164">
        <v>22948351.969999999</v>
      </c>
      <c r="L193" s="164">
        <v>1324222.44</v>
      </c>
      <c r="M193" s="164">
        <v>0</v>
      </c>
      <c r="N193" s="164">
        <v>0</v>
      </c>
      <c r="O193" s="164">
        <v>1324222.44</v>
      </c>
      <c r="P193" s="164">
        <v>-3902269.49</v>
      </c>
      <c r="Q193" s="164">
        <v>-55947.13</v>
      </c>
      <c r="R193" s="164">
        <v>-11756.53</v>
      </c>
      <c r="S193" s="164">
        <v>-687880.83</v>
      </c>
      <c r="T193" s="164">
        <v>-4657853.9800000004</v>
      </c>
      <c r="U193" s="164">
        <v>-7706791.2599999998</v>
      </c>
      <c r="V193" s="164">
        <v>-5782746.0099999998</v>
      </c>
      <c r="W193" s="164">
        <v>-317492.71999999997</v>
      </c>
      <c r="X193" s="164">
        <v>-965220.58</v>
      </c>
      <c r="Y193" s="164">
        <v>0</v>
      </c>
      <c r="Z193" s="164">
        <v>-47675</v>
      </c>
      <c r="AA193" s="164">
        <v>-14819925.57</v>
      </c>
      <c r="AB193" s="164">
        <v>-9786987.0999999903</v>
      </c>
      <c r="AC193" s="206">
        <f>-'Income Statement - 2.1.7 Income'!K193/(-U193+-V193+-R193+-S193)</f>
        <v>3.3117380838098828E-2</v>
      </c>
    </row>
    <row r="194" spans="1:29" ht="15.75" customHeight="1">
      <c r="A194" s="126" t="s">
        <v>124</v>
      </c>
      <c r="B194" s="163">
        <v>2018</v>
      </c>
      <c r="C194" s="163">
        <v>3181.16</v>
      </c>
      <c r="D194" s="163">
        <v>4470917.38</v>
      </c>
      <c r="E194" s="163">
        <v>665330.52</v>
      </c>
      <c r="F194" s="163">
        <v>7037.07</v>
      </c>
      <c r="G194" s="163">
        <v>310787.03000000003</v>
      </c>
      <c r="H194" s="163">
        <v>5457253.1600000001</v>
      </c>
      <c r="I194" s="163">
        <v>32538679.300000001</v>
      </c>
      <c r="J194" s="163">
        <v>-9042782.9100000001</v>
      </c>
      <c r="K194" s="163">
        <v>23495896.390000001</v>
      </c>
      <c r="L194" s="163">
        <v>1348123.37</v>
      </c>
      <c r="M194" s="163">
        <v>0</v>
      </c>
      <c r="N194" s="163">
        <v>0</v>
      </c>
      <c r="O194" s="163">
        <v>1348123.37</v>
      </c>
      <c r="P194" s="163">
        <v>-3681467.96</v>
      </c>
      <c r="Q194" s="163">
        <v>-62175.92</v>
      </c>
      <c r="R194" s="163">
        <v>-21283.58</v>
      </c>
      <c r="S194" s="163">
        <v>-1263502.54</v>
      </c>
      <c r="T194" s="163">
        <v>-5028430</v>
      </c>
      <c r="U194" s="163">
        <v>-7777339.29</v>
      </c>
      <c r="V194" s="163">
        <v>-5782746.0099999998</v>
      </c>
      <c r="W194" s="163">
        <v>-181201.25</v>
      </c>
      <c r="X194" s="163">
        <v>-1267867.23</v>
      </c>
      <c r="Y194" s="163">
        <v>0</v>
      </c>
      <c r="Z194" s="163">
        <v>-168090</v>
      </c>
      <c r="AA194" s="163">
        <v>-15177243.779999999</v>
      </c>
      <c r="AB194" s="163">
        <v>-10095599.140000001</v>
      </c>
      <c r="AC194" s="204">
        <f>-'Income Statement - 2.1.7 Income'!K194/(-U194+-V194+-R194+-S194)</f>
        <v>3.2464225277877144E-2</v>
      </c>
    </row>
    <row r="195" spans="1:29" ht="15.75" customHeight="1">
      <c r="A195" s="130" t="s">
        <v>124</v>
      </c>
      <c r="B195" s="164">
        <v>2019</v>
      </c>
      <c r="C195" s="164">
        <v>0</v>
      </c>
      <c r="D195" s="164">
        <v>4219948.04</v>
      </c>
      <c r="E195" s="164">
        <v>791702.83</v>
      </c>
      <c r="F195" s="164">
        <v>34.799999999999997</v>
      </c>
      <c r="G195" s="164">
        <v>373627.58</v>
      </c>
      <c r="H195" s="164">
        <v>5385313.25</v>
      </c>
      <c r="I195" s="164">
        <v>34708505.75</v>
      </c>
      <c r="J195" s="164">
        <v>-10233077.48</v>
      </c>
      <c r="K195" s="164">
        <v>24475428.27</v>
      </c>
      <c r="L195" s="164">
        <v>1261921.33</v>
      </c>
      <c r="M195" s="164">
        <v>0</v>
      </c>
      <c r="N195" s="164">
        <v>2046007</v>
      </c>
      <c r="O195" s="164">
        <v>3307928.33</v>
      </c>
      <c r="P195" s="164">
        <v>-3880987.95</v>
      </c>
      <c r="Q195" s="164">
        <v>-66843.039999999994</v>
      </c>
      <c r="R195" s="164">
        <v>-11165.1</v>
      </c>
      <c r="S195" s="164">
        <v>-1268405.8500000001</v>
      </c>
      <c r="T195" s="164">
        <v>-5227401.9400000004</v>
      </c>
      <c r="U195" s="164">
        <v>-7222136.75</v>
      </c>
      <c r="V195" s="164">
        <v>-5782746.0099999998</v>
      </c>
      <c r="W195" s="164">
        <v>-194753.81</v>
      </c>
      <c r="X195" s="164">
        <v>-1370370.18</v>
      </c>
      <c r="Y195" s="164">
        <v>0</v>
      </c>
      <c r="Z195" s="164">
        <v>-2151177.96</v>
      </c>
      <c r="AA195" s="164">
        <v>-16721184.710000001</v>
      </c>
      <c r="AB195" s="164">
        <v>-11220083.199999999</v>
      </c>
      <c r="AC195" s="206">
        <f>-'Income Statement - 2.1.7 Income'!K195/(-U195+-V195+-R195+-S195)</f>
        <v>3.3531147898549912E-2</v>
      </c>
    </row>
    <row r="196" spans="1:29" ht="15.75" customHeight="1">
      <c r="A196" s="126" t="s">
        <v>124</v>
      </c>
      <c r="B196" s="163">
        <v>2020</v>
      </c>
      <c r="C196" s="163">
        <v>0</v>
      </c>
      <c r="D196" s="163">
        <v>4643837</v>
      </c>
      <c r="E196" s="163">
        <v>910353.16</v>
      </c>
      <c r="F196" s="163">
        <v>6275.07</v>
      </c>
      <c r="G196" s="163">
        <v>230529.13</v>
      </c>
      <c r="H196" s="163">
        <v>5790994.3600000003</v>
      </c>
      <c r="I196" s="163">
        <v>36404919.299999997</v>
      </c>
      <c r="J196" s="163">
        <v>-11526560.73</v>
      </c>
      <c r="K196" s="163">
        <v>24878358.57</v>
      </c>
      <c r="L196" s="163">
        <v>1609777.17</v>
      </c>
      <c r="M196" s="163">
        <v>0</v>
      </c>
      <c r="N196" s="163">
        <v>2373236.96</v>
      </c>
      <c r="O196" s="163">
        <v>3983014.13</v>
      </c>
      <c r="P196" s="163">
        <v>-2748893.37</v>
      </c>
      <c r="Q196" s="163">
        <v>-167828.47</v>
      </c>
      <c r="R196" s="163">
        <v>-26983.9</v>
      </c>
      <c r="S196" s="163">
        <v>-2911171.37</v>
      </c>
      <c r="T196" s="163">
        <v>-5854877.1100000003</v>
      </c>
      <c r="U196" s="163">
        <v>-6654185.0800000001</v>
      </c>
      <c r="V196" s="163">
        <v>-5782746.0099999998</v>
      </c>
      <c r="W196" s="163">
        <v>-332031.62</v>
      </c>
      <c r="X196" s="163">
        <v>-1338473.67</v>
      </c>
      <c r="Y196" s="163">
        <v>0</v>
      </c>
      <c r="Z196" s="163">
        <v>-2707276.96</v>
      </c>
      <c r="AA196" s="163">
        <v>-16814713.34</v>
      </c>
      <c r="AB196" s="163">
        <v>-11982776.609999999</v>
      </c>
      <c r="AC196" s="204">
        <f>-'Income Statement - 2.1.7 Income'!K196/(-U196+-V196+-R196+-S196)</f>
        <v>3.1225423959179637E-2</v>
      </c>
    </row>
    <row r="197" spans="1:29" ht="15.75" customHeight="1">
      <c r="A197" s="130" t="s">
        <v>124</v>
      </c>
      <c r="B197" s="164">
        <v>2021</v>
      </c>
      <c r="C197" s="164">
        <v>200</v>
      </c>
      <c r="D197" s="164">
        <v>4467229.43</v>
      </c>
      <c r="E197" s="164">
        <v>875319.43</v>
      </c>
      <c r="F197" s="164">
        <v>2390.6</v>
      </c>
      <c r="G197" s="164">
        <v>521994.59</v>
      </c>
      <c r="H197" s="164">
        <v>5867134.0499999998</v>
      </c>
      <c r="I197" s="164">
        <v>39373850.130000003</v>
      </c>
      <c r="J197" s="164">
        <v>-12894726.08</v>
      </c>
      <c r="K197" s="164">
        <v>26479124.050000001</v>
      </c>
      <c r="L197" s="164">
        <v>1905343.58</v>
      </c>
      <c r="M197" s="164">
        <v>0</v>
      </c>
      <c r="N197" s="164">
        <v>2656954.0099999998</v>
      </c>
      <c r="O197" s="164">
        <v>4562297.59</v>
      </c>
      <c r="P197" s="164">
        <v>-4572937.96</v>
      </c>
      <c r="Q197" s="164">
        <v>-147358.14000000001</v>
      </c>
      <c r="R197" s="164">
        <v>-34562.89</v>
      </c>
      <c r="S197" s="164">
        <v>-919790.68</v>
      </c>
      <c r="T197" s="164">
        <v>-5674649.6699999999</v>
      </c>
      <c r="U197" s="164">
        <v>-7993394.9400000004</v>
      </c>
      <c r="V197" s="164">
        <v>-5782746.0099999998</v>
      </c>
      <c r="W197" s="164">
        <v>-391530.74</v>
      </c>
      <c r="X197" s="164">
        <v>-1298112.31</v>
      </c>
      <c r="Y197" s="164">
        <v>0</v>
      </c>
      <c r="Z197" s="164">
        <v>-3071751.31</v>
      </c>
      <c r="AA197" s="164">
        <v>-18537535.309999999</v>
      </c>
      <c r="AB197" s="164">
        <v>-12696370.710000001</v>
      </c>
      <c r="AC197" s="206">
        <f>-'Income Statement - 2.1.7 Income'!K197/(-U197+-V197+-R197+-S197)</f>
        <v>3.3627636826954264E-2</v>
      </c>
    </row>
    <row r="198" spans="1:29" ht="15.75" customHeight="1">
      <c r="A198" s="126" t="s">
        <v>124</v>
      </c>
      <c r="B198" s="163">
        <v>2022</v>
      </c>
      <c r="C198" s="163">
        <v>1899.36</v>
      </c>
      <c r="D198" s="163">
        <v>4513478.18</v>
      </c>
      <c r="E198" s="163">
        <v>1050912.3400000001</v>
      </c>
      <c r="F198" s="163">
        <v>3876.54</v>
      </c>
      <c r="G198" s="163">
        <v>475326.45</v>
      </c>
      <c r="H198" s="163">
        <v>6045492.8700000001</v>
      </c>
      <c r="I198" s="163">
        <v>41720837.289999999</v>
      </c>
      <c r="J198" s="163">
        <v>-14313206.82</v>
      </c>
      <c r="K198" s="163">
        <v>27407630.469999999</v>
      </c>
      <c r="L198" s="163">
        <v>2224697.98</v>
      </c>
      <c r="M198" s="163">
        <v>0</v>
      </c>
      <c r="N198" s="163">
        <v>2838244.24</v>
      </c>
      <c r="O198" s="163">
        <v>5062942.22</v>
      </c>
      <c r="P198" s="163">
        <v>-4286053.9000000004</v>
      </c>
      <c r="Q198" s="163">
        <v>-186792.42</v>
      </c>
      <c r="R198" s="163">
        <v>-131259.07999999999</v>
      </c>
      <c r="S198" s="163">
        <v>-2748720</v>
      </c>
      <c r="T198" s="163">
        <v>-7352825.4000000004</v>
      </c>
      <c r="U198" s="163">
        <v>-7314674.9199999999</v>
      </c>
      <c r="V198" s="163">
        <v>-5782746.0099999998</v>
      </c>
      <c r="W198" s="163">
        <v>-125612.39</v>
      </c>
      <c r="X198" s="163">
        <v>-1206541.3</v>
      </c>
      <c r="Y198" s="163">
        <v>0</v>
      </c>
      <c r="Z198" s="163">
        <v>-3394501.68</v>
      </c>
      <c r="AA198" s="163">
        <v>-17824076.300000001</v>
      </c>
      <c r="AB198" s="163">
        <v>-13339163.859999999</v>
      </c>
      <c r="AC198" s="204">
        <f>-'Income Statement - 2.1.7 Income'!K198/(-U198+-V198+-R198+-S198)</f>
        <v>2.8097019522514918E-2</v>
      </c>
    </row>
    <row r="199" spans="1:29" ht="15.75" customHeight="1">
      <c r="A199" s="130" t="s">
        <v>124</v>
      </c>
      <c r="B199" s="164">
        <v>2023</v>
      </c>
      <c r="C199" s="164">
        <v>56515.94</v>
      </c>
      <c r="D199" s="164">
        <v>4646167.6399999997</v>
      </c>
      <c r="E199" s="164">
        <v>1573398.04</v>
      </c>
      <c r="F199" s="164">
        <v>0</v>
      </c>
      <c r="G199" s="164">
        <v>465637.53</v>
      </c>
      <c r="H199" s="164">
        <v>6741719.1500000004</v>
      </c>
      <c r="I199" s="164">
        <v>44578540.149999999</v>
      </c>
      <c r="J199" s="164">
        <v>-15809854.449999999</v>
      </c>
      <c r="K199" s="164">
        <v>28768685.699999999</v>
      </c>
      <c r="L199" s="164">
        <v>1316018.98</v>
      </c>
      <c r="M199" s="164">
        <v>0</v>
      </c>
      <c r="N199" s="164">
        <v>3326481.21</v>
      </c>
      <c r="O199" s="164">
        <v>4642500.1900000004</v>
      </c>
      <c r="P199" s="164">
        <v>-4695335.4000000004</v>
      </c>
      <c r="Q199" s="164">
        <v>-245078.05</v>
      </c>
      <c r="R199" s="164">
        <v>-33821.32</v>
      </c>
      <c r="S199" s="164">
        <v>-2325489.12</v>
      </c>
      <c r="T199" s="164">
        <v>-7299723.8899999997</v>
      </c>
      <c r="U199" s="164">
        <v>-7528357.2699999996</v>
      </c>
      <c r="V199" s="164">
        <v>-5782746.0099999998</v>
      </c>
      <c r="W199" s="164">
        <v>-472783.75</v>
      </c>
      <c r="X199" s="164">
        <v>-1268147.6000000001</v>
      </c>
      <c r="Y199" s="164">
        <v>0</v>
      </c>
      <c r="Z199" s="164">
        <v>-3549938.55</v>
      </c>
      <c r="AA199" s="164">
        <v>-18601973.18</v>
      </c>
      <c r="AB199" s="164">
        <v>-14251207.970000001</v>
      </c>
      <c r="AC199" s="206">
        <f>-'Income Statement - 2.1.7 Income'!K199/(-U199+-V199+-R199+-S199)</f>
        <v>4.0933633371869907E-2</v>
      </c>
    </row>
    <row r="200" spans="1:29" ht="15.75" customHeight="1">
      <c r="A200" s="126" t="s">
        <v>125</v>
      </c>
      <c r="B200" s="163">
        <v>2015</v>
      </c>
      <c r="C200" s="163">
        <v>0</v>
      </c>
      <c r="D200" s="163">
        <v>14640519.65</v>
      </c>
      <c r="E200" s="163">
        <v>986900.59</v>
      </c>
      <c r="F200" s="163">
        <v>556026.96</v>
      </c>
      <c r="G200" s="163">
        <v>1667752.4</v>
      </c>
      <c r="H200" s="163">
        <v>17851199.600000001</v>
      </c>
      <c r="I200" s="163">
        <v>61615517.640000001</v>
      </c>
      <c r="J200" s="163">
        <v>-4351286.18</v>
      </c>
      <c r="K200" s="163">
        <v>57264231.460000001</v>
      </c>
      <c r="L200" s="163">
        <v>3464679.73</v>
      </c>
      <c r="M200" s="163">
        <v>0</v>
      </c>
      <c r="N200" s="163">
        <v>5593817</v>
      </c>
      <c r="O200" s="163">
        <v>9058496.7300000004</v>
      </c>
      <c r="P200" s="163">
        <v>-10788628.800000001</v>
      </c>
      <c r="Q200" s="163">
        <v>-392500.33</v>
      </c>
      <c r="R200" s="163">
        <v>0</v>
      </c>
      <c r="S200" s="163">
        <v>-7586602.4400000004</v>
      </c>
      <c r="T200" s="163">
        <v>-18767731.57</v>
      </c>
      <c r="U200" s="163">
        <v>-9258401.9800000004</v>
      </c>
      <c r="V200" s="163">
        <v>-16141969.359999999</v>
      </c>
      <c r="W200" s="163">
        <v>-1689384.37</v>
      </c>
      <c r="X200" s="163">
        <v>-2054049.74</v>
      </c>
      <c r="Y200" s="163">
        <v>-728685.05</v>
      </c>
      <c r="Z200" s="163">
        <v>-4812824</v>
      </c>
      <c r="AA200" s="163">
        <v>-34685314.5</v>
      </c>
      <c r="AB200" s="163">
        <v>-30720881.719999999</v>
      </c>
      <c r="AC200" s="204">
        <f>-'Income Statement - 2.1.7 Income'!K200/(-U200+-V200+-R200+-S200)</f>
        <v>2.7585790866081684E-2</v>
      </c>
    </row>
    <row r="201" spans="1:29" ht="15.75" customHeight="1">
      <c r="A201" s="130" t="s">
        <v>125</v>
      </c>
      <c r="B201" s="164">
        <v>2016</v>
      </c>
      <c r="C201" s="164">
        <v>0</v>
      </c>
      <c r="D201" s="164">
        <v>13452313.859999999</v>
      </c>
      <c r="E201" s="164">
        <v>885349.25</v>
      </c>
      <c r="F201" s="164">
        <v>904846.74</v>
      </c>
      <c r="G201" s="164">
        <v>675538.02</v>
      </c>
      <c r="H201" s="164">
        <v>15918047.869999999</v>
      </c>
      <c r="I201" s="164">
        <v>70202819.010000005</v>
      </c>
      <c r="J201" s="164">
        <v>-6537663.6399999997</v>
      </c>
      <c r="K201" s="164">
        <v>63665155.369999997</v>
      </c>
      <c r="L201" s="164">
        <v>1677909.77</v>
      </c>
      <c r="M201" s="164">
        <v>0</v>
      </c>
      <c r="N201" s="164">
        <v>4214395</v>
      </c>
      <c r="O201" s="164">
        <v>5892304.7699999996</v>
      </c>
      <c r="P201" s="164">
        <v>-10676406.800000001</v>
      </c>
      <c r="Q201" s="164">
        <v>-474829.22</v>
      </c>
      <c r="R201" s="164">
        <v>0</v>
      </c>
      <c r="S201" s="164">
        <v>-6351935.7800000003</v>
      </c>
      <c r="T201" s="164">
        <v>-17503171.800000001</v>
      </c>
      <c r="U201" s="164">
        <v>-12299654.550000001</v>
      </c>
      <c r="V201" s="164">
        <v>-16141969.359999999</v>
      </c>
      <c r="W201" s="164">
        <v>-1993073.5</v>
      </c>
      <c r="X201" s="164">
        <v>-2187205.2999999998</v>
      </c>
      <c r="Y201" s="164">
        <v>-763168.05</v>
      </c>
      <c r="Z201" s="164">
        <v>-3813295</v>
      </c>
      <c r="AA201" s="164">
        <v>-37198365.759999998</v>
      </c>
      <c r="AB201" s="164">
        <v>-30773970.449999999</v>
      </c>
      <c r="AC201" s="206">
        <f>-'Income Statement - 2.1.7 Income'!K201/(-U201+-V201+-R201+-S201)</f>
        <v>3.1154518527506267E-2</v>
      </c>
    </row>
    <row r="202" spans="1:29" ht="15.75" customHeight="1">
      <c r="A202" s="126" t="s">
        <v>125</v>
      </c>
      <c r="B202" s="163">
        <v>2017</v>
      </c>
      <c r="C202" s="163">
        <v>0</v>
      </c>
      <c r="D202" s="163">
        <v>13036562.949999999</v>
      </c>
      <c r="E202" s="163">
        <v>1294965.57</v>
      </c>
      <c r="F202" s="163">
        <v>1552093.14</v>
      </c>
      <c r="G202" s="163">
        <v>667388.31000000006</v>
      </c>
      <c r="H202" s="163">
        <v>16551009.970000001</v>
      </c>
      <c r="I202" s="163">
        <v>80078421.519999996</v>
      </c>
      <c r="J202" s="163">
        <v>-8957245.9399999995</v>
      </c>
      <c r="K202" s="163">
        <v>71121175.579999998</v>
      </c>
      <c r="L202" s="163">
        <v>3229982.71</v>
      </c>
      <c r="M202" s="163">
        <v>0</v>
      </c>
      <c r="N202" s="163">
        <v>4780881</v>
      </c>
      <c r="O202" s="163">
        <v>8010863.71</v>
      </c>
      <c r="P202" s="163">
        <v>-10127007.609999999</v>
      </c>
      <c r="Q202" s="163">
        <v>-371055.58</v>
      </c>
      <c r="R202" s="163">
        <v>0</v>
      </c>
      <c r="S202" s="163">
        <v>-4773066.38</v>
      </c>
      <c r="T202" s="163">
        <v>-15271129.57</v>
      </c>
      <c r="U202" s="163">
        <v>-20334623.890000001</v>
      </c>
      <c r="V202" s="163">
        <v>-16141969.359999999</v>
      </c>
      <c r="W202" s="163">
        <v>-4297377.53</v>
      </c>
      <c r="X202" s="163">
        <v>-2857016.35</v>
      </c>
      <c r="Y202" s="163">
        <v>-902826.05</v>
      </c>
      <c r="Z202" s="163">
        <v>-4287305</v>
      </c>
      <c r="AA202" s="163">
        <v>-48821118.18</v>
      </c>
      <c r="AB202" s="163">
        <v>-31590801.510000002</v>
      </c>
      <c r="AC202" s="204">
        <f>-'Income Statement - 2.1.7 Income'!K202/(-U202+-V202+-R202+-S202)</f>
        <v>2.8091107184730971E-2</v>
      </c>
    </row>
    <row r="203" spans="1:29" ht="15.75" customHeight="1">
      <c r="A203" s="130" t="s">
        <v>125</v>
      </c>
      <c r="B203" s="164">
        <v>2018</v>
      </c>
      <c r="C203" s="164">
        <v>0</v>
      </c>
      <c r="D203" s="164">
        <v>12540024.779999999</v>
      </c>
      <c r="E203" s="164">
        <v>1203168.02</v>
      </c>
      <c r="F203" s="164">
        <v>2591285.39</v>
      </c>
      <c r="G203" s="164">
        <v>594353.82999999996</v>
      </c>
      <c r="H203" s="164">
        <v>16928832.02</v>
      </c>
      <c r="I203" s="164">
        <v>104497604.15000001</v>
      </c>
      <c r="J203" s="164">
        <v>-11533503.369999999</v>
      </c>
      <c r="K203" s="164">
        <v>92964100.780000001</v>
      </c>
      <c r="L203" s="164">
        <v>1314344.3</v>
      </c>
      <c r="M203" s="164">
        <v>0</v>
      </c>
      <c r="N203" s="164">
        <v>5447433</v>
      </c>
      <c r="O203" s="164">
        <v>6761777.2999999998</v>
      </c>
      <c r="P203" s="164">
        <v>-11358175.119999999</v>
      </c>
      <c r="Q203" s="164">
        <v>-323774.63</v>
      </c>
      <c r="R203" s="164">
        <v>0</v>
      </c>
      <c r="S203" s="164">
        <v>-25435593.93</v>
      </c>
      <c r="T203" s="164">
        <v>-37117543.68</v>
      </c>
      <c r="U203" s="164">
        <v>-20197502.129999999</v>
      </c>
      <c r="V203" s="164">
        <v>-16141969.359999999</v>
      </c>
      <c r="W203" s="164">
        <v>-2146328.88</v>
      </c>
      <c r="X203" s="164">
        <v>-2583315.11</v>
      </c>
      <c r="Y203" s="164">
        <v>-922997.05</v>
      </c>
      <c r="Z203" s="164">
        <v>-4688187</v>
      </c>
      <c r="AA203" s="164">
        <v>-46680299.530000001</v>
      </c>
      <c r="AB203" s="164">
        <v>-32856866.890000001</v>
      </c>
      <c r="AC203" s="206">
        <f>-'Income Statement - 2.1.7 Income'!K203/(-U203+-V203+-R203+-S203)</f>
        <v>2.4267750099616167E-2</v>
      </c>
    </row>
    <row r="204" spans="1:29" ht="15.75" customHeight="1">
      <c r="A204" s="126" t="s">
        <v>125</v>
      </c>
      <c r="B204" s="163">
        <v>2019</v>
      </c>
      <c r="C204" s="163">
        <v>0</v>
      </c>
      <c r="D204" s="163">
        <v>14424676.26</v>
      </c>
      <c r="E204" s="163">
        <v>1107038.6200000001</v>
      </c>
      <c r="F204" s="163">
        <v>2602450.1800000002</v>
      </c>
      <c r="G204" s="163">
        <v>839990.44</v>
      </c>
      <c r="H204" s="163">
        <v>18974155.5</v>
      </c>
      <c r="I204" s="163">
        <v>114999981.5</v>
      </c>
      <c r="J204" s="163">
        <v>-14634679.060000001</v>
      </c>
      <c r="K204" s="163">
        <v>100365302.44</v>
      </c>
      <c r="L204" s="163">
        <v>795639.41</v>
      </c>
      <c r="M204" s="163">
        <v>0</v>
      </c>
      <c r="N204" s="163">
        <v>5803055</v>
      </c>
      <c r="O204" s="163">
        <v>6598694.4100000001</v>
      </c>
      <c r="P204" s="163">
        <v>-9977879.4600000009</v>
      </c>
      <c r="Q204" s="163">
        <v>-357206.24</v>
      </c>
      <c r="R204" s="163">
        <v>0</v>
      </c>
      <c r="S204" s="163">
        <v>-11618050.83</v>
      </c>
      <c r="T204" s="163">
        <v>-21953136.530000001</v>
      </c>
      <c r="U204" s="163">
        <v>-48888640.289999999</v>
      </c>
      <c r="V204" s="163">
        <v>-12999999.359999999</v>
      </c>
      <c r="W204" s="163">
        <v>-2913638.5</v>
      </c>
      <c r="X204" s="163">
        <v>-2404209.37</v>
      </c>
      <c r="Y204" s="163">
        <v>-940114.05</v>
      </c>
      <c r="Z204" s="163">
        <v>-4437544</v>
      </c>
      <c r="AA204" s="163">
        <v>-72584145.569999993</v>
      </c>
      <c r="AB204" s="163">
        <v>-31400870.25</v>
      </c>
      <c r="AC204" s="204">
        <f>-'Income Statement - 2.1.7 Income'!K204/(-U204+-V204+-R204+-S204)</f>
        <v>5.5125804651789019E-2</v>
      </c>
    </row>
    <row r="205" spans="1:29" ht="15.75" customHeight="1">
      <c r="A205" s="130" t="s">
        <v>125</v>
      </c>
      <c r="B205" s="164">
        <v>2020</v>
      </c>
      <c r="C205" s="164">
        <v>0</v>
      </c>
      <c r="D205" s="164">
        <v>13243378.49</v>
      </c>
      <c r="E205" s="164">
        <v>941976.37</v>
      </c>
      <c r="F205" s="164">
        <v>2045515.98</v>
      </c>
      <c r="G205" s="164">
        <v>777837.34</v>
      </c>
      <c r="H205" s="164">
        <v>17008708.18</v>
      </c>
      <c r="I205" s="164">
        <v>121266781.45</v>
      </c>
      <c r="J205" s="164">
        <v>-18565665.32</v>
      </c>
      <c r="K205" s="164">
        <v>102701116.13</v>
      </c>
      <c r="L205" s="164">
        <v>2388818.91</v>
      </c>
      <c r="M205" s="164">
        <v>0</v>
      </c>
      <c r="N205" s="164">
        <v>5835596</v>
      </c>
      <c r="O205" s="164">
        <v>8224414.9100000001</v>
      </c>
      <c r="P205" s="164">
        <v>-6950060.4100000001</v>
      </c>
      <c r="Q205" s="164">
        <v>-374200.55</v>
      </c>
      <c r="R205" s="164">
        <v>0</v>
      </c>
      <c r="S205" s="164">
        <v>-8486922.4900000002</v>
      </c>
      <c r="T205" s="164">
        <v>-15811183.449999999</v>
      </c>
      <c r="U205" s="164">
        <v>-58165702.420000002</v>
      </c>
      <c r="V205" s="164">
        <v>-12999999.359999999</v>
      </c>
      <c r="W205" s="164">
        <v>-4414783.62</v>
      </c>
      <c r="X205" s="164">
        <v>-2654276.15</v>
      </c>
      <c r="Y205" s="164">
        <v>-1078957.05</v>
      </c>
      <c r="Z205" s="164">
        <v>-3829954</v>
      </c>
      <c r="AA205" s="164">
        <v>-83143672.599999994</v>
      </c>
      <c r="AB205" s="164">
        <v>-28979383.170000002</v>
      </c>
      <c r="AC205" s="206">
        <f>-'Income Statement - 2.1.7 Income'!K205/(-U205+-V205+-R205+-S205)</f>
        <v>6.3398518457877806E-2</v>
      </c>
    </row>
    <row r="206" spans="1:29" ht="15.75" customHeight="1">
      <c r="A206" s="126" t="s">
        <v>125</v>
      </c>
      <c r="B206" s="163">
        <v>2021</v>
      </c>
      <c r="C206" s="163">
        <v>0</v>
      </c>
      <c r="D206" s="163">
        <v>11478286.699999999</v>
      </c>
      <c r="E206" s="163">
        <v>631775.63</v>
      </c>
      <c r="F206" s="163">
        <v>2035082.15</v>
      </c>
      <c r="G206" s="163">
        <v>581118.41</v>
      </c>
      <c r="H206" s="163">
        <v>14726262.890000001</v>
      </c>
      <c r="I206" s="163">
        <v>127845322.43000001</v>
      </c>
      <c r="J206" s="163">
        <v>-22353159.449999999</v>
      </c>
      <c r="K206" s="163">
        <v>105492162.98</v>
      </c>
      <c r="L206" s="163">
        <v>2833730.09</v>
      </c>
      <c r="M206" s="163">
        <v>0</v>
      </c>
      <c r="N206" s="163">
        <v>6839340</v>
      </c>
      <c r="O206" s="163">
        <v>9673070.0899999999</v>
      </c>
      <c r="P206" s="163">
        <v>-10434086.609999999</v>
      </c>
      <c r="Q206" s="163">
        <v>-395943.99</v>
      </c>
      <c r="R206" s="163">
        <v>0</v>
      </c>
      <c r="S206" s="163">
        <v>-9457695.1600000001</v>
      </c>
      <c r="T206" s="163">
        <v>-20287725.760000002</v>
      </c>
      <c r="U206" s="163">
        <v>-55652717.189999998</v>
      </c>
      <c r="V206" s="163">
        <v>-7399999.3600000003</v>
      </c>
      <c r="W206" s="163">
        <v>-2551664.27</v>
      </c>
      <c r="X206" s="163">
        <v>-3522796.9</v>
      </c>
      <c r="Y206" s="163">
        <v>-1087738.05</v>
      </c>
      <c r="Z206" s="163">
        <v>-5559591</v>
      </c>
      <c r="AA206" s="163">
        <v>-75774506.769999996</v>
      </c>
      <c r="AB206" s="163">
        <v>-33829263.426795997</v>
      </c>
      <c r="AC206" s="204">
        <f>-'Income Statement - 2.1.7 Income'!K206/(-U206+-V206+-R206+-S206)</f>
        <v>-8.0503718877587942E-3</v>
      </c>
    </row>
    <row r="207" spans="1:29" ht="15.75" customHeight="1">
      <c r="A207" s="130" t="s">
        <v>125</v>
      </c>
      <c r="B207" s="164">
        <v>2022</v>
      </c>
      <c r="C207" s="164">
        <v>0</v>
      </c>
      <c r="D207" s="164">
        <v>12392609.43</v>
      </c>
      <c r="E207" s="164">
        <v>1866900.52</v>
      </c>
      <c r="F207" s="164">
        <v>65925.19</v>
      </c>
      <c r="G207" s="164">
        <v>606248.53</v>
      </c>
      <c r="H207" s="164">
        <v>14931683.67</v>
      </c>
      <c r="I207" s="164">
        <v>133693304.8</v>
      </c>
      <c r="J207" s="164">
        <v>-26271564.07</v>
      </c>
      <c r="K207" s="164">
        <v>107421740.73</v>
      </c>
      <c r="L207" s="164">
        <v>3391003.25</v>
      </c>
      <c r="M207" s="164">
        <v>0</v>
      </c>
      <c r="N207" s="164">
        <v>7913176</v>
      </c>
      <c r="O207" s="164">
        <v>11304179.25</v>
      </c>
      <c r="P207" s="164">
        <v>-10332054.779999999</v>
      </c>
      <c r="Q207" s="164">
        <v>-413548.49</v>
      </c>
      <c r="R207" s="164">
        <v>0</v>
      </c>
      <c r="S207" s="164">
        <v>-10517687.23</v>
      </c>
      <c r="T207" s="164">
        <v>-21263290.5</v>
      </c>
      <c r="U207" s="164">
        <v>-46694432.329999998</v>
      </c>
      <c r="V207" s="164">
        <v>-7399999.3600000003</v>
      </c>
      <c r="W207" s="164">
        <v>-1163464.5</v>
      </c>
      <c r="X207" s="164">
        <v>-3635842.02</v>
      </c>
      <c r="Y207" s="164">
        <v>-865118.05</v>
      </c>
      <c r="Z207" s="164">
        <v>-9200946</v>
      </c>
      <c r="AA207" s="164">
        <v>-68959802.260000005</v>
      </c>
      <c r="AB207" s="164">
        <v>-43434510.889990002</v>
      </c>
      <c r="AC207" s="206">
        <f>-'Income Statement - 2.1.7 Income'!K207/(-U207+-V207+-R207+-S207)</f>
        <v>-0.11995996539901124</v>
      </c>
    </row>
    <row r="208" spans="1:29" ht="15.75" customHeight="1">
      <c r="A208" s="126" t="s">
        <v>125</v>
      </c>
      <c r="B208" s="163">
        <v>2023</v>
      </c>
      <c r="C208" s="163">
        <v>0</v>
      </c>
      <c r="D208" s="163">
        <v>11348743.449999999</v>
      </c>
      <c r="E208" s="163">
        <v>1520502.75</v>
      </c>
      <c r="F208" s="163">
        <v>2716264.64</v>
      </c>
      <c r="G208" s="163">
        <v>934522.55</v>
      </c>
      <c r="H208" s="163">
        <v>16520033.390000001</v>
      </c>
      <c r="I208" s="163">
        <v>138870923.52000001</v>
      </c>
      <c r="J208" s="163">
        <v>-30530259.66</v>
      </c>
      <c r="K208" s="163">
        <v>108340663.86</v>
      </c>
      <c r="L208" s="163">
        <v>2688055.84</v>
      </c>
      <c r="M208" s="163">
        <v>0</v>
      </c>
      <c r="N208" s="163">
        <v>9009945</v>
      </c>
      <c r="O208" s="163">
        <v>11698000.84</v>
      </c>
      <c r="P208" s="163">
        <v>-8105034.0700000003</v>
      </c>
      <c r="Q208" s="163">
        <v>-576478.91</v>
      </c>
      <c r="R208" s="163">
        <v>0</v>
      </c>
      <c r="S208" s="163">
        <v>-8895306.2400000002</v>
      </c>
      <c r="T208" s="163">
        <v>-17576819.219999999</v>
      </c>
      <c r="U208" s="163">
        <v>-52437889.979999997</v>
      </c>
      <c r="V208" s="163">
        <v>-7399999.3600000003</v>
      </c>
      <c r="W208" s="163">
        <v>-2294756.6800000002</v>
      </c>
      <c r="X208" s="163">
        <v>-2308292.58</v>
      </c>
      <c r="Y208" s="163">
        <v>-882436.05</v>
      </c>
      <c r="Z208" s="163">
        <v>-9623416</v>
      </c>
      <c r="AA208" s="163">
        <v>-74946790.650000006</v>
      </c>
      <c r="AB208" s="163">
        <v>-44035088.219999999</v>
      </c>
      <c r="AC208" s="204">
        <f>-'Income Statement - 2.1.7 Income'!K208/(-U208+-V208+-R208+-S208)</f>
        <v>7.8372639225397125E-2</v>
      </c>
    </row>
    <row r="209" spans="1:29" ht="15.75" customHeight="1">
      <c r="A209" s="130" t="s">
        <v>286</v>
      </c>
      <c r="B209" s="164">
        <v>2015</v>
      </c>
      <c r="C209" s="164">
        <v>3107392.69</v>
      </c>
      <c r="D209" s="164">
        <v>1986735.97</v>
      </c>
      <c r="E209" s="164">
        <v>73833.289999999994</v>
      </c>
      <c r="F209" s="164">
        <v>0</v>
      </c>
      <c r="G209" s="164">
        <v>22294.21</v>
      </c>
      <c r="H209" s="164">
        <v>5190256.16</v>
      </c>
      <c r="I209" s="164">
        <v>2023109.15</v>
      </c>
      <c r="J209" s="164">
        <v>-569918.74</v>
      </c>
      <c r="K209" s="164">
        <v>1453190.41</v>
      </c>
      <c r="L209" s="164">
        <v>274140.42</v>
      </c>
      <c r="M209" s="164">
        <v>0</v>
      </c>
      <c r="N209" s="164">
        <v>24200</v>
      </c>
      <c r="O209" s="164">
        <v>298340.42</v>
      </c>
      <c r="P209" s="164">
        <v>-1867672.69</v>
      </c>
      <c r="Q209" s="164">
        <v>-25911.54</v>
      </c>
      <c r="R209" s="164">
        <v>-443743.47</v>
      </c>
      <c r="S209" s="164">
        <v>0</v>
      </c>
      <c r="T209" s="164">
        <v>-2337327.7000000002</v>
      </c>
      <c r="U209" s="164">
        <v>-1250000</v>
      </c>
      <c r="V209" s="164">
        <v>0</v>
      </c>
      <c r="W209" s="164">
        <v>-193321.47</v>
      </c>
      <c r="X209" s="164">
        <v>-64191.18</v>
      </c>
      <c r="Y209" s="164">
        <v>0</v>
      </c>
      <c r="Z209" s="164"/>
      <c r="AA209" s="164">
        <v>-1507512.65</v>
      </c>
      <c r="AB209" s="164">
        <v>-3096946.64</v>
      </c>
      <c r="AC209" s="206">
        <f>-'Income Statement - 2.1.7 Income'!K209/(-U209+-V209+-R209+-S209)</f>
        <v>4.9601023701658906E-2</v>
      </c>
    </row>
    <row r="210" spans="1:29" ht="15.75" customHeight="1">
      <c r="A210" s="126" t="s">
        <v>286</v>
      </c>
      <c r="B210" s="163">
        <v>2016</v>
      </c>
      <c r="C210" s="163">
        <v>3235176.33</v>
      </c>
      <c r="D210" s="163">
        <v>2197153.42</v>
      </c>
      <c r="E210" s="163">
        <v>82586.47</v>
      </c>
      <c r="F210" s="163">
        <v>0</v>
      </c>
      <c r="G210" s="163">
        <v>22396.32</v>
      </c>
      <c r="H210" s="163">
        <v>5537312.54</v>
      </c>
      <c r="I210" s="163">
        <v>2107467.59</v>
      </c>
      <c r="J210" s="163">
        <v>-700990.86</v>
      </c>
      <c r="K210" s="163">
        <v>1406476.73</v>
      </c>
      <c r="L210" s="163">
        <v>355696.98</v>
      </c>
      <c r="M210" s="163">
        <v>0</v>
      </c>
      <c r="N210" s="163">
        <v>16000</v>
      </c>
      <c r="O210" s="163">
        <v>371696.98</v>
      </c>
      <c r="P210" s="163">
        <v>-2097836.4500000002</v>
      </c>
      <c r="Q210" s="163">
        <v>-34058.959999999999</v>
      </c>
      <c r="R210" s="163">
        <v>-454566.71</v>
      </c>
      <c r="S210" s="163">
        <v>0</v>
      </c>
      <c r="T210" s="163">
        <v>-2586462.12</v>
      </c>
      <c r="U210" s="163">
        <v>-1250000</v>
      </c>
      <c r="V210" s="163">
        <v>0</v>
      </c>
      <c r="W210" s="163">
        <v>-232278.66</v>
      </c>
      <c r="X210" s="163">
        <v>-69593.179999999993</v>
      </c>
      <c r="Y210" s="163">
        <v>0</v>
      </c>
      <c r="Z210" s="163"/>
      <c r="AA210" s="163">
        <v>-1551871.84</v>
      </c>
      <c r="AB210" s="163">
        <v>-3177152.29</v>
      </c>
      <c r="AC210" s="204">
        <f>-'Income Statement - 2.1.7 Income'!K210/(-U210+-V210+-R210+-S210)</f>
        <v>4.748780996667476E-2</v>
      </c>
    </row>
    <row r="211" spans="1:29" ht="15.75" customHeight="1">
      <c r="A211" s="130" t="s">
        <v>286</v>
      </c>
      <c r="B211" s="164">
        <v>2017</v>
      </c>
      <c r="C211" s="164">
        <v>3087740.9</v>
      </c>
      <c r="D211" s="164">
        <v>1738703.67</v>
      </c>
      <c r="E211" s="164">
        <v>96722.83</v>
      </c>
      <c r="F211" s="164">
        <v>0</v>
      </c>
      <c r="G211" s="164">
        <v>40225.75</v>
      </c>
      <c r="H211" s="164">
        <v>4963393.1500000004</v>
      </c>
      <c r="I211" s="164">
        <v>2264265.84</v>
      </c>
      <c r="J211" s="164">
        <v>-837797.04</v>
      </c>
      <c r="K211" s="164">
        <v>1426468.8</v>
      </c>
      <c r="L211" s="164">
        <v>446457.07</v>
      </c>
      <c r="M211" s="164">
        <v>0</v>
      </c>
      <c r="N211" s="164">
        <v>16000</v>
      </c>
      <c r="O211" s="164">
        <v>462457.07</v>
      </c>
      <c r="P211" s="164">
        <v>-2083783.3</v>
      </c>
      <c r="Q211" s="164">
        <v>-38175.72</v>
      </c>
      <c r="R211" s="164">
        <v>0</v>
      </c>
      <c r="S211" s="164">
        <v>0</v>
      </c>
      <c r="T211" s="164">
        <v>-2121959.02</v>
      </c>
      <c r="U211" s="164">
        <v>-1250000</v>
      </c>
      <c r="V211" s="164">
        <v>0</v>
      </c>
      <c r="W211" s="164">
        <v>-156769.37</v>
      </c>
      <c r="X211" s="164">
        <v>-74368.179999999993</v>
      </c>
      <c r="Y211" s="164">
        <v>0</v>
      </c>
      <c r="Z211" s="164"/>
      <c r="AA211" s="164">
        <v>-1481137.55</v>
      </c>
      <c r="AB211" s="164">
        <v>-3249222.45</v>
      </c>
      <c r="AC211" s="206">
        <f>-'Income Statement - 2.1.7 Income'!K211/(-U211+-V211+-R211+-S211)</f>
        <v>6.1672992000000003E-2</v>
      </c>
    </row>
    <row r="212" spans="1:29" ht="15.75" customHeight="1">
      <c r="A212" s="126" t="s">
        <v>286</v>
      </c>
      <c r="B212" s="163">
        <v>2018</v>
      </c>
      <c r="C212" s="163">
        <v>3003439.72</v>
      </c>
      <c r="D212" s="163">
        <v>1708149.41</v>
      </c>
      <c r="E212" s="163">
        <v>113254.61</v>
      </c>
      <c r="F212" s="163">
        <v>0</v>
      </c>
      <c r="G212" s="163">
        <v>79883.88</v>
      </c>
      <c r="H212" s="163">
        <v>4904727.62</v>
      </c>
      <c r="I212" s="163">
        <v>2493229.9</v>
      </c>
      <c r="J212" s="163">
        <v>-939165.47</v>
      </c>
      <c r="K212" s="163">
        <v>1554064.43</v>
      </c>
      <c r="L212" s="163">
        <v>343542.5</v>
      </c>
      <c r="M212" s="163">
        <v>0</v>
      </c>
      <c r="N212" s="163">
        <v>8000</v>
      </c>
      <c r="O212" s="163">
        <v>351542.5</v>
      </c>
      <c r="P212" s="163">
        <v>-2023119.25</v>
      </c>
      <c r="Q212" s="163">
        <v>-38688.92</v>
      </c>
      <c r="R212" s="163">
        <v>0</v>
      </c>
      <c r="S212" s="163">
        <v>0</v>
      </c>
      <c r="T212" s="163">
        <v>-2061808.17</v>
      </c>
      <c r="U212" s="163">
        <v>-1250000</v>
      </c>
      <c r="V212" s="163">
        <v>0</v>
      </c>
      <c r="W212" s="163">
        <v>-68229.42</v>
      </c>
      <c r="X212" s="163">
        <v>-82140.179999999993</v>
      </c>
      <c r="Y212" s="163">
        <v>0</v>
      </c>
      <c r="Z212" s="163"/>
      <c r="AA212" s="163">
        <v>-1400369.6</v>
      </c>
      <c r="AB212" s="163">
        <v>-3348156.78</v>
      </c>
      <c r="AC212" s="204">
        <f>-'Income Statement - 2.1.7 Income'!K212/(-U212+-V212+-R212+-S212)</f>
        <v>7.6864959999999996E-2</v>
      </c>
    </row>
    <row r="213" spans="1:29" ht="15.75" customHeight="1">
      <c r="A213" s="130" t="s">
        <v>286</v>
      </c>
      <c r="B213" s="164">
        <v>2019</v>
      </c>
      <c r="C213" s="164">
        <v>2977023.68</v>
      </c>
      <c r="D213" s="164">
        <v>2313259.2999999998</v>
      </c>
      <c r="E213" s="164">
        <v>106604.49</v>
      </c>
      <c r="F213" s="164">
        <v>0</v>
      </c>
      <c r="G213" s="164">
        <v>80812.960000000006</v>
      </c>
      <c r="H213" s="164">
        <v>5477700.4299999997</v>
      </c>
      <c r="I213" s="164">
        <v>2687967.74</v>
      </c>
      <c r="J213" s="164">
        <v>-1052005.92</v>
      </c>
      <c r="K213" s="164">
        <v>1635961.82</v>
      </c>
      <c r="L213" s="164">
        <v>290106.65999999997</v>
      </c>
      <c r="M213" s="164">
        <v>0</v>
      </c>
      <c r="N213" s="164">
        <v>2000</v>
      </c>
      <c r="O213" s="164">
        <v>292106.65999999997</v>
      </c>
      <c r="P213" s="164">
        <v>-2647862.23</v>
      </c>
      <c r="Q213" s="164">
        <v>-30681.4</v>
      </c>
      <c r="R213" s="164">
        <v>0</v>
      </c>
      <c r="S213" s="164">
        <v>0</v>
      </c>
      <c r="T213" s="164">
        <v>-2678543.63</v>
      </c>
      <c r="U213" s="164">
        <v>-1000000</v>
      </c>
      <c r="V213" s="164">
        <v>0</v>
      </c>
      <c r="W213" s="164">
        <v>-54690.97</v>
      </c>
      <c r="X213" s="164">
        <v>-80040.179999999993</v>
      </c>
      <c r="Y213" s="164">
        <v>0</v>
      </c>
      <c r="Z213" s="164"/>
      <c r="AA213" s="164">
        <v>-1134731.1499999999</v>
      </c>
      <c r="AB213" s="164">
        <v>-3592494.13</v>
      </c>
      <c r="AC213" s="206">
        <f>-'Income Statement - 2.1.7 Income'!K213/(-U213+-V213+-R213+-S213)</f>
        <v>8.8405559999999994E-2</v>
      </c>
    </row>
    <row r="214" spans="1:29" ht="15.75" customHeight="1">
      <c r="A214" s="126" t="s">
        <v>286</v>
      </c>
      <c r="B214" s="163">
        <v>2020</v>
      </c>
      <c r="C214" s="163">
        <v>3752403.96</v>
      </c>
      <c r="D214" s="163">
        <v>1554624.33</v>
      </c>
      <c r="E214" s="163">
        <v>116190.41</v>
      </c>
      <c r="F214" s="163">
        <v>0</v>
      </c>
      <c r="G214" s="163">
        <v>70397.13</v>
      </c>
      <c r="H214" s="163">
        <v>5493615.8300000001</v>
      </c>
      <c r="I214" s="163">
        <v>2878100.63</v>
      </c>
      <c r="J214" s="163">
        <v>-1173221.57</v>
      </c>
      <c r="K214" s="163">
        <v>1704879.06</v>
      </c>
      <c r="L214" s="163">
        <v>403916.41</v>
      </c>
      <c r="M214" s="163">
        <v>0</v>
      </c>
      <c r="N214" s="163">
        <v>0</v>
      </c>
      <c r="O214" s="163">
        <v>403916.41</v>
      </c>
      <c r="P214" s="163">
        <v>-2722474.69</v>
      </c>
      <c r="Q214" s="163">
        <v>-38639.33</v>
      </c>
      <c r="R214" s="163">
        <v>0</v>
      </c>
      <c r="S214" s="163">
        <v>0</v>
      </c>
      <c r="T214" s="163">
        <v>-2761114.02</v>
      </c>
      <c r="U214" s="163">
        <v>-800000</v>
      </c>
      <c r="V214" s="163">
        <v>0</v>
      </c>
      <c r="W214" s="163">
        <v>-239654.14</v>
      </c>
      <c r="X214" s="163">
        <v>-70904</v>
      </c>
      <c r="Y214" s="163">
        <v>0</v>
      </c>
      <c r="Z214" s="163">
        <v>-3000</v>
      </c>
      <c r="AA214" s="163">
        <v>-1113558.1399999999</v>
      </c>
      <c r="AB214" s="163">
        <v>-3727739.14</v>
      </c>
      <c r="AC214" s="204">
        <f>-'Income Statement - 2.1.7 Income'!K214/(-U214+-V214+-R214+-S214)</f>
        <v>7.4104075000000005E-2</v>
      </c>
    </row>
    <row r="215" spans="1:29" ht="15.75" customHeight="1">
      <c r="A215" s="130" t="s">
        <v>286</v>
      </c>
      <c r="B215" s="164">
        <v>2021</v>
      </c>
      <c r="C215" s="164">
        <v>3436419.02</v>
      </c>
      <c r="D215" s="164">
        <v>1475868.13</v>
      </c>
      <c r="E215" s="164">
        <v>124570.66</v>
      </c>
      <c r="F215" s="164">
        <v>0</v>
      </c>
      <c r="G215" s="164">
        <v>74305.289999999994</v>
      </c>
      <c r="H215" s="164">
        <v>5111163.0999999996</v>
      </c>
      <c r="I215" s="164">
        <v>3299265.54</v>
      </c>
      <c r="J215" s="164">
        <v>-1307603.19</v>
      </c>
      <c r="K215" s="164">
        <v>1991662.35</v>
      </c>
      <c r="L215" s="164">
        <v>175030.47</v>
      </c>
      <c r="M215" s="164">
        <v>0</v>
      </c>
      <c r="N215" s="164">
        <v>0</v>
      </c>
      <c r="O215" s="164">
        <v>175030.47</v>
      </c>
      <c r="P215" s="164">
        <v>-2094736.66</v>
      </c>
      <c r="Q215" s="164">
        <v>-42457.77</v>
      </c>
      <c r="R215" s="164">
        <v>0</v>
      </c>
      <c r="S215" s="164">
        <v>0</v>
      </c>
      <c r="T215" s="164">
        <v>-2137194.4300000002</v>
      </c>
      <c r="U215" s="164">
        <v>-932877.89</v>
      </c>
      <c r="V215" s="164">
        <v>0</v>
      </c>
      <c r="W215" s="164">
        <v>-230810.25</v>
      </c>
      <c r="X215" s="164">
        <v>-49620</v>
      </c>
      <c r="Y215" s="164">
        <v>0</v>
      </c>
      <c r="Z215" s="164">
        <v>-9900</v>
      </c>
      <c r="AA215" s="164">
        <v>-1223208.1399999999</v>
      </c>
      <c r="AB215" s="164">
        <v>-3917453.35</v>
      </c>
      <c r="AC215" s="206">
        <f>-'Income Statement - 2.1.7 Income'!K215/(-U215+-V215+-R215+-S215)</f>
        <v>3.1243231630240478E-2</v>
      </c>
    </row>
    <row r="216" spans="1:29" ht="15.75" customHeight="1">
      <c r="A216" s="126" t="s">
        <v>286</v>
      </c>
      <c r="B216" s="163">
        <v>2022</v>
      </c>
      <c r="C216" s="163">
        <v>2932325.61</v>
      </c>
      <c r="D216" s="163">
        <v>1468147.27</v>
      </c>
      <c r="E216" s="163">
        <v>148232.67000000001</v>
      </c>
      <c r="F216" s="163">
        <v>0</v>
      </c>
      <c r="G216" s="163">
        <v>69807.12</v>
      </c>
      <c r="H216" s="163">
        <v>4618512.67</v>
      </c>
      <c r="I216" s="163">
        <v>3658133.49</v>
      </c>
      <c r="J216" s="163">
        <v>-1460031.03</v>
      </c>
      <c r="K216" s="163">
        <v>2198102.46</v>
      </c>
      <c r="L216" s="163">
        <v>227793.84</v>
      </c>
      <c r="M216" s="163">
        <v>0</v>
      </c>
      <c r="N216" s="163">
        <v>0</v>
      </c>
      <c r="O216" s="163">
        <v>227793.84</v>
      </c>
      <c r="P216" s="163">
        <v>-1845490.18</v>
      </c>
      <c r="Q216" s="163">
        <v>-53363.81</v>
      </c>
      <c r="R216" s="163">
        <v>0</v>
      </c>
      <c r="S216" s="163">
        <v>0</v>
      </c>
      <c r="T216" s="163">
        <v>-1898853.99</v>
      </c>
      <c r="U216" s="163">
        <v>-885676.5</v>
      </c>
      <c r="V216" s="163">
        <v>0</v>
      </c>
      <c r="W216" s="163">
        <v>-306630.82</v>
      </c>
      <c r="X216" s="163">
        <v>-40155</v>
      </c>
      <c r="Y216" s="163">
        <v>0</v>
      </c>
      <c r="Z216" s="163">
        <v>-21400</v>
      </c>
      <c r="AA216" s="163">
        <v>-1253862.32</v>
      </c>
      <c r="AB216" s="163">
        <v>-3891692.66</v>
      </c>
      <c r="AC216" s="204">
        <f>-'Income Statement - 2.1.7 Income'!K216/(-U216+-V216+-R216+-S216)</f>
        <v>4.2125279376837937E-2</v>
      </c>
    </row>
    <row r="217" spans="1:29" ht="15.75" customHeight="1">
      <c r="A217" s="130" t="s">
        <v>286</v>
      </c>
      <c r="B217" s="164">
        <v>2023</v>
      </c>
      <c r="C217" s="164">
        <v>3421146.33</v>
      </c>
      <c r="D217" s="164">
        <v>1589378.4</v>
      </c>
      <c r="E217" s="164">
        <v>219825.5</v>
      </c>
      <c r="F217" s="164">
        <v>0</v>
      </c>
      <c r="G217" s="164">
        <v>114961.15</v>
      </c>
      <c r="H217" s="164">
        <v>5345311.38</v>
      </c>
      <c r="I217" s="164">
        <v>3922897.77</v>
      </c>
      <c r="J217" s="164">
        <v>-1618703.47</v>
      </c>
      <c r="K217" s="164">
        <v>2304194.2999999998</v>
      </c>
      <c r="L217" s="164">
        <v>348775</v>
      </c>
      <c r="M217" s="164">
        <v>0</v>
      </c>
      <c r="N217" s="164">
        <v>0</v>
      </c>
      <c r="O217" s="164">
        <v>348775</v>
      </c>
      <c r="P217" s="164">
        <v>-2509976.04</v>
      </c>
      <c r="Q217" s="164">
        <v>-28595.49</v>
      </c>
      <c r="R217" s="164">
        <v>0</v>
      </c>
      <c r="S217" s="164">
        <v>0</v>
      </c>
      <c r="T217" s="164">
        <v>-2538571.5299999998</v>
      </c>
      <c r="U217" s="164">
        <v>-837029.2</v>
      </c>
      <c r="V217" s="164">
        <v>0</v>
      </c>
      <c r="W217" s="164">
        <v>-564727.41</v>
      </c>
      <c r="X217" s="164">
        <v>-73604.11</v>
      </c>
      <c r="Y217" s="164">
        <v>0</v>
      </c>
      <c r="Z217" s="164">
        <v>-62796</v>
      </c>
      <c r="AA217" s="164">
        <v>-1538156.72</v>
      </c>
      <c r="AB217" s="164">
        <v>-3921552.43</v>
      </c>
      <c r="AC217" s="206">
        <f>-'Income Statement - 2.1.7 Income'!K217/(-U217+-V217+-R217+-S217)</f>
        <v>9.9794344092177439E-2</v>
      </c>
    </row>
    <row r="218" spans="1:29" ht="15.75" customHeight="1">
      <c r="A218" s="126" t="s">
        <v>127</v>
      </c>
      <c r="B218" s="163">
        <v>2015</v>
      </c>
      <c r="C218" s="163">
        <v>190031.86</v>
      </c>
      <c r="D218" s="163">
        <v>294077.31</v>
      </c>
      <c r="E218" s="163">
        <v>0</v>
      </c>
      <c r="F218" s="163">
        <v>0</v>
      </c>
      <c r="G218" s="163">
        <v>15422.24</v>
      </c>
      <c r="H218" s="163">
        <v>499531.41</v>
      </c>
      <c r="I218" s="163">
        <v>1356273.08</v>
      </c>
      <c r="J218" s="163">
        <v>-835136</v>
      </c>
      <c r="K218" s="163">
        <v>521137.08</v>
      </c>
      <c r="L218" s="163">
        <v>300730.25</v>
      </c>
      <c r="M218" s="163">
        <v>0</v>
      </c>
      <c r="N218" s="163">
        <v>20633</v>
      </c>
      <c r="O218" s="163">
        <v>321363.25</v>
      </c>
      <c r="P218" s="163">
        <v>-217023.59</v>
      </c>
      <c r="Q218" s="163">
        <v>-67734.2</v>
      </c>
      <c r="R218" s="163">
        <v>0</v>
      </c>
      <c r="S218" s="163">
        <v>0</v>
      </c>
      <c r="T218" s="163">
        <v>-284757.78999999998</v>
      </c>
      <c r="U218" s="163">
        <v>0</v>
      </c>
      <c r="V218" s="163">
        <v>0</v>
      </c>
      <c r="W218" s="163">
        <v>-51215.01</v>
      </c>
      <c r="X218" s="163">
        <v>0</v>
      </c>
      <c r="Y218" s="163">
        <v>0</v>
      </c>
      <c r="Z218" s="163">
        <v>-66636</v>
      </c>
      <c r="AA218" s="163">
        <v>-117851.01</v>
      </c>
      <c r="AB218" s="163">
        <v>-939422.94</v>
      </c>
      <c r="AC218" s="204" t="e">
        <f>-'Income Statement - 2.1.7 Income'!K218/(-U218+-V218+-R218+-S218)</f>
        <v>#DIV/0!</v>
      </c>
    </row>
    <row r="219" spans="1:29" ht="15.75" customHeight="1">
      <c r="A219" s="130" t="s">
        <v>127</v>
      </c>
      <c r="B219" s="164">
        <v>2016</v>
      </c>
      <c r="C219" s="164">
        <v>400</v>
      </c>
      <c r="D219" s="164">
        <v>693424.86</v>
      </c>
      <c r="E219" s="164">
        <v>0</v>
      </c>
      <c r="F219" s="164">
        <v>0</v>
      </c>
      <c r="G219" s="164">
        <v>3102.59</v>
      </c>
      <c r="H219" s="164">
        <v>696927.45</v>
      </c>
      <c r="I219" s="164">
        <v>790967.35</v>
      </c>
      <c r="J219" s="164">
        <v>-178321.73</v>
      </c>
      <c r="K219" s="164">
        <v>612645.62</v>
      </c>
      <c r="L219" s="164">
        <v>495953.97</v>
      </c>
      <c r="M219" s="164">
        <v>0</v>
      </c>
      <c r="N219" s="164">
        <v>4600.75</v>
      </c>
      <c r="O219" s="164">
        <v>500554.72</v>
      </c>
      <c r="P219" s="164">
        <v>-620276.78</v>
      </c>
      <c r="Q219" s="164">
        <v>-14377.22</v>
      </c>
      <c r="R219" s="164">
        <v>0</v>
      </c>
      <c r="S219" s="164">
        <v>-14493.24</v>
      </c>
      <c r="T219" s="164">
        <v>-649147.24</v>
      </c>
      <c r="U219" s="164">
        <v>0</v>
      </c>
      <c r="V219" s="164">
        <v>0</v>
      </c>
      <c r="W219" s="164">
        <v>-24094.97</v>
      </c>
      <c r="X219" s="164">
        <v>0</v>
      </c>
      <c r="Y219" s="164">
        <v>0</v>
      </c>
      <c r="Z219" s="164">
        <v>-72099.649999999994</v>
      </c>
      <c r="AA219" s="164">
        <v>-96194.62</v>
      </c>
      <c r="AB219" s="164">
        <v>-1064785.93</v>
      </c>
      <c r="AC219" s="206">
        <f>-'Income Statement - 2.1.7 Income'!K219/(-U219+-V219+-R219+-S219)</f>
        <v>0.19651092509335386</v>
      </c>
    </row>
    <row r="220" spans="1:29" ht="15.75" customHeight="1">
      <c r="A220" s="126" t="s">
        <v>127</v>
      </c>
      <c r="B220" s="163">
        <v>2017</v>
      </c>
      <c r="C220" s="163">
        <v>400</v>
      </c>
      <c r="D220" s="163">
        <v>723854.12</v>
      </c>
      <c r="E220" s="163">
        <v>0</v>
      </c>
      <c r="F220" s="163">
        <v>0</v>
      </c>
      <c r="G220" s="163">
        <v>19885.63</v>
      </c>
      <c r="H220" s="163">
        <v>744139.75</v>
      </c>
      <c r="I220" s="163">
        <v>845334.06</v>
      </c>
      <c r="J220" s="163">
        <v>-229644.35</v>
      </c>
      <c r="K220" s="163">
        <v>615689.71</v>
      </c>
      <c r="L220" s="163">
        <v>754269.13</v>
      </c>
      <c r="M220" s="163">
        <v>0</v>
      </c>
      <c r="N220" s="163">
        <v>4654.75</v>
      </c>
      <c r="O220" s="163">
        <v>758923.88</v>
      </c>
      <c r="P220" s="163">
        <v>-645625.09</v>
      </c>
      <c r="Q220" s="163">
        <v>-6.04</v>
      </c>
      <c r="R220" s="163">
        <v>0</v>
      </c>
      <c r="S220" s="163">
        <v>-319194.63</v>
      </c>
      <c r="T220" s="163">
        <v>-964825.76</v>
      </c>
      <c r="U220" s="163">
        <v>0</v>
      </c>
      <c r="V220" s="163">
        <v>0</v>
      </c>
      <c r="W220" s="163">
        <v>-25841.53</v>
      </c>
      <c r="X220" s="163">
        <v>0</v>
      </c>
      <c r="Y220" s="163">
        <v>0</v>
      </c>
      <c r="Z220" s="163">
        <v>-74525</v>
      </c>
      <c r="AA220" s="163">
        <v>-100366.53</v>
      </c>
      <c r="AB220" s="163">
        <v>-1053561.05</v>
      </c>
      <c r="AC220" s="204">
        <f>-'Income Statement - 2.1.7 Income'!K220/(-U220+-V220+-R220+-S220)</f>
        <v>5.8112819755144381E-3</v>
      </c>
    </row>
    <row r="221" spans="1:29" ht="15.75" customHeight="1">
      <c r="A221" s="130" t="s">
        <v>127</v>
      </c>
      <c r="B221" s="164">
        <v>2018</v>
      </c>
      <c r="C221" s="164">
        <v>76970.460000000006</v>
      </c>
      <c r="D221" s="164">
        <v>846537.86</v>
      </c>
      <c r="E221" s="164">
        <v>0</v>
      </c>
      <c r="F221" s="164">
        <v>0</v>
      </c>
      <c r="G221" s="164">
        <v>15648.95</v>
      </c>
      <c r="H221" s="164">
        <v>939157.27</v>
      </c>
      <c r="I221" s="164">
        <v>884271.49</v>
      </c>
      <c r="J221" s="164">
        <v>-278563.43</v>
      </c>
      <c r="K221" s="164">
        <v>605708.06000000006</v>
      </c>
      <c r="L221" s="164">
        <v>542759.41</v>
      </c>
      <c r="M221" s="164">
        <v>0</v>
      </c>
      <c r="N221" s="164">
        <v>4654.75</v>
      </c>
      <c r="O221" s="164">
        <v>547414.16</v>
      </c>
      <c r="P221" s="164">
        <v>-468193.48</v>
      </c>
      <c r="Q221" s="164">
        <v>-1021.44</v>
      </c>
      <c r="R221" s="164">
        <v>0</v>
      </c>
      <c r="S221" s="164">
        <v>-17</v>
      </c>
      <c r="T221" s="164">
        <v>-469231.92</v>
      </c>
      <c r="U221" s="164">
        <v>0</v>
      </c>
      <c r="V221" s="164">
        <v>0</v>
      </c>
      <c r="W221" s="164">
        <v>-502863.88</v>
      </c>
      <c r="X221" s="164">
        <v>0</v>
      </c>
      <c r="Y221" s="164">
        <v>0</v>
      </c>
      <c r="Z221" s="164">
        <v>-7180</v>
      </c>
      <c r="AA221" s="164">
        <v>-510043.88</v>
      </c>
      <c r="AB221" s="164">
        <v>-1113003.69</v>
      </c>
      <c r="AC221" s="206">
        <f>-'Income Statement - 2.1.7 Income'!K221/(-U221+-V221+-R221+-S221)</f>
        <v>207.34529411764706</v>
      </c>
    </row>
    <row r="222" spans="1:29" ht="15.75" customHeight="1">
      <c r="A222" s="126" t="s">
        <v>127</v>
      </c>
      <c r="B222" s="163">
        <v>2019</v>
      </c>
      <c r="C222" s="163">
        <v>221285.69</v>
      </c>
      <c r="D222" s="163">
        <v>869398.18</v>
      </c>
      <c r="E222" s="163">
        <v>0</v>
      </c>
      <c r="F222" s="163">
        <v>0</v>
      </c>
      <c r="G222" s="163">
        <v>116443.66</v>
      </c>
      <c r="H222" s="163">
        <v>1207127.53</v>
      </c>
      <c r="I222" s="163">
        <v>992245.04</v>
      </c>
      <c r="J222" s="163">
        <v>-323271.56</v>
      </c>
      <c r="K222" s="163">
        <v>668973.48</v>
      </c>
      <c r="L222" s="163">
        <v>568814</v>
      </c>
      <c r="M222" s="163">
        <v>0</v>
      </c>
      <c r="N222" s="163">
        <v>48618</v>
      </c>
      <c r="O222" s="163">
        <v>617432</v>
      </c>
      <c r="P222" s="163">
        <v>-985481.98</v>
      </c>
      <c r="Q222" s="163">
        <v>6.02</v>
      </c>
      <c r="R222" s="163">
        <v>0</v>
      </c>
      <c r="S222" s="163">
        <v>0</v>
      </c>
      <c r="T222" s="163">
        <v>-985475.96</v>
      </c>
      <c r="U222" s="163">
        <v>0</v>
      </c>
      <c r="V222" s="163">
        <v>0</v>
      </c>
      <c r="W222" s="163">
        <v>-345158.59</v>
      </c>
      <c r="X222" s="163">
        <v>0</v>
      </c>
      <c r="Y222" s="163">
        <v>0</v>
      </c>
      <c r="Z222" s="163">
        <v>-35025</v>
      </c>
      <c r="AA222" s="163">
        <v>-380183.59</v>
      </c>
      <c r="AB222" s="163">
        <v>-1127873.46</v>
      </c>
      <c r="AC222" s="204" t="e">
        <f>-'Income Statement - 2.1.7 Income'!K222/(-U222+-V222+-R222+-S222)</f>
        <v>#DIV/0!</v>
      </c>
    </row>
    <row r="223" spans="1:29" ht="15.75" customHeight="1">
      <c r="A223" s="130" t="s">
        <v>127</v>
      </c>
      <c r="B223" s="164">
        <v>2020</v>
      </c>
      <c r="C223" s="164">
        <v>314552.98</v>
      </c>
      <c r="D223" s="164">
        <v>775199.8</v>
      </c>
      <c r="E223" s="164">
        <v>0</v>
      </c>
      <c r="F223" s="164">
        <v>0</v>
      </c>
      <c r="G223" s="164">
        <v>14939.01</v>
      </c>
      <c r="H223" s="164">
        <v>1104691.79</v>
      </c>
      <c r="I223" s="164">
        <v>1092241.3600000001</v>
      </c>
      <c r="J223" s="164">
        <v>-370234.81</v>
      </c>
      <c r="K223" s="164">
        <v>722006.55</v>
      </c>
      <c r="L223" s="164">
        <v>565181.61</v>
      </c>
      <c r="M223" s="164">
        <v>0</v>
      </c>
      <c r="N223" s="164">
        <v>109397.56</v>
      </c>
      <c r="O223" s="164">
        <v>674579.17</v>
      </c>
      <c r="P223" s="164">
        <v>-877635.43</v>
      </c>
      <c r="Q223" s="164">
        <v>-25305.97</v>
      </c>
      <c r="R223" s="164">
        <v>0</v>
      </c>
      <c r="S223" s="164">
        <v>0</v>
      </c>
      <c r="T223" s="164">
        <v>-902941.4</v>
      </c>
      <c r="U223" s="164">
        <v>-30000</v>
      </c>
      <c r="V223" s="164">
        <v>0</v>
      </c>
      <c r="W223" s="164">
        <v>-379169.53</v>
      </c>
      <c r="X223" s="164">
        <v>0</v>
      </c>
      <c r="Y223" s="164">
        <v>0</v>
      </c>
      <c r="Z223" s="164">
        <v>-41629</v>
      </c>
      <c r="AA223" s="164">
        <v>-450798.53</v>
      </c>
      <c r="AB223" s="164">
        <v>-1147537.58</v>
      </c>
      <c r="AC223" s="206">
        <f>-'Income Statement - 2.1.7 Income'!K223/(-U223+-V223+-R223+-S223)</f>
        <v>0.14460900000000002</v>
      </c>
    </row>
    <row r="224" spans="1:29" ht="15.75" customHeight="1">
      <c r="A224" s="126" t="s">
        <v>127</v>
      </c>
      <c r="B224" s="163">
        <v>2021</v>
      </c>
      <c r="C224" s="163">
        <v>564648.18999999994</v>
      </c>
      <c r="D224" s="163">
        <v>625363.43999999994</v>
      </c>
      <c r="E224" s="163">
        <v>0</v>
      </c>
      <c r="F224" s="163">
        <v>0</v>
      </c>
      <c r="G224" s="163">
        <v>16347.61</v>
      </c>
      <c r="H224" s="163">
        <v>1206359.24</v>
      </c>
      <c r="I224" s="163">
        <v>1234643.19</v>
      </c>
      <c r="J224" s="163">
        <v>-416672.48</v>
      </c>
      <c r="K224" s="163">
        <v>817970.71</v>
      </c>
      <c r="L224" s="163">
        <v>433602.5</v>
      </c>
      <c r="M224" s="163">
        <v>0</v>
      </c>
      <c r="N224" s="163">
        <v>83108.56</v>
      </c>
      <c r="O224" s="163">
        <v>516711.06</v>
      </c>
      <c r="P224" s="163">
        <v>-915455.94</v>
      </c>
      <c r="Q224" s="163">
        <v>-17396.96</v>
      </c>
      <c r="R224" s="163">
        <v>0</v>
      </c>
      <c r="S224" s="163">
        <v>0</v>
      </c>
      <c r="T224" s="163">
        <v>-932852.9</v>
      </c>
      <c r="U224" s="163">
        <v>-30000</v>
      </c>
      <c r="V224" s="163">
        <v>0</v>
      </c>
      <c r="W224" s="163">
        <v>-348463.63</v>
      </c>
      <c r="X224" s="163">
        <v>0</v>
      </c>
      <c r="Y224" s="163">
        <v>0</v>
      </c>
      <c r="Z224" s="163">
        <v>-28482</v>
      </c>
      <c r="AA224" s="163">
        <v>-406945.63</v>
      </c>
      <c r="AB224" s="163">
        <v>-1201242.48</v>
      </c>
      <c r="AC224" s="204">
        <f>-'Income Statement - 2.1.7 Income'!K224/(-U224+-V224+-R224+-S224)</f>
        <v>5.9014000000000004E-2</v>
      </c>
    </row>
    <row r="225" spans="1:29" ht="15.75" customHeight="1">
      <c r="A225" s="130" t="s">
        <v>127</v>
      </c>
      <c r="B225" s="164">
        <v>2022</v>
      </c>
      <c r="C225" s="164">
        <v>351850.61</v>
      </c>
      <c r="D225" s="164">
        <v>623020.06000000006</v>
      </c>
      <c r="E225" s="164">
        <v>0</v>
      </c>
      <c r="F225" s="164">
        <v>0</v>
      </c>
      <c r="G225" s="164">
        <v>52145.599999999999</v>
      </c>
      <c r="H225" s="164">
        <v>1027016.27</v>
      </c>
      <c r="I225" s="164">
        <v>1418694.51</v>
      </c>
      <c r="J225" s="164">
        <v>-472038.64</v>
      </c>
      <c r="K225" s="164">
        <v>946655.87</v>
      </c>
      <c r="L225" s="164">
        <v>298692.77</v>
      </c>
      <c r="M225" s="164">
        <v>0</v>
      </c>
      <c r="N225" s="164">
        <v>56819.56</v>
      </c>
      <c r="O225" s="164">
        <v>355512.33</v>
      </c>
      <c r="P225" s="164">
        <v>-1028438.55</v>
      </c>
      <c r="Q225" s="164">
        <v>-3410.03</v>
      </c>
      <c r="R225" s="164">
        <v>0</v>
      </c>
      <c r="S225" s="164">
        <v>0</v>
      </c>
      <c r="T225" s="164">
        <v>-1031848.58</v>
      </c>
      <c r="U225" s="164">
        <v>-30000</v>
      </c>
      <c r="V225" s="164">
        <v>0</v>
      </c>
      <c r="W225" s="164">
        <v>-43829.46</v>
      </c>
      <c r="X225" s="164">
        <v>0</v>
      </c>
      <c r="Y225" s="164">
        <v>0</v>
      </c>
      <c r="Z225" s="164">
        <v>-42662</v>
      </c>
      <c r="AA225" s="164">
        <v>-116491.46</v>
      </c>
      <c r="AB225" s="164">
        <v>-1180844.43</v>
      </c>
      <c r="AC225" s="206">
        <f>-'Income Statement - 2.1.7 Income'!K225/(-U225+-V225+-R225+-S225)</f>
        <v>0.12641066666666667</v>
      </c>
    </row>
    <row r="226" spans="1:29" ht="15.75" customHeight="1">
      <c r="A226" s="126" t="s">
        <v>127</v>
      </c>
      <c r="B226" s="163">
        <v>2023</v>
      </c>
      <c r="C226" s="163">
        <v>330356.46999999997</v>
      </c>
      <c r="D226" s="163">
        <v>655785.97</v>
      </c>
      <c r="E226" s="163">
        <v>0</v>
      </c>
      <c r="F226" s="163">
        <v>0</v>
      </c>
      <c r="G226" s="163">
        <v>55791.85</v>
      </c>
      <c r="H226" s="163">
        <v>1041934.29</v>
      </c>
      <c r="I226" s="163">
        <v>1503284.98</v>
      </c>
      <c r="J226" s="163">
        <v>-531069.04</v>
      </c>
      <c r="K226" s="163">
        <v>972215.94</v>
      </c>
      <c r="L226" s="163">
        <v>339189.47</v>
      </c>
      <c r="M226" s="163">
        <v>0</v>
      </c>
      <c r="N226" s="163">
        <v>30530.560000000001</v>
      </c>
      <c r="O226" s="163">
        <v>369720.03</v>
      </c>
      <c r="P226" s="163">
        <v>-1159146.99</v>
      </c>
      <c r="Q226" s="163">
        <v>-2431.4899999999998</v>
      </c>
      <c r="R226" s="163">
        <v>0</v>
      </c>
      <c r="S226" s="163">
        <v>0</v>
      </c>
      <c r="T226" s="163">
        <v>-1161578.48</v>
      </c>
      <c r="U226" s="163">
        <v>0</v>
      </c>
      <c r="V226" s="163">
        <v>0</v>
      </c>
      <c r="W226" s="163">
        <v>-36105.08</v>
      </c>
      <c r="X226" s="163">
        <v>1185.21</v>
      </c>
      <c r="Y226" s="163">
        <v>0</v>
      </c>
      <c r="Z226" s="163">
        <v>-83092</v>
      </c>
      <c r="AA226" s="163">
        <v>-118011.87</v>
      </c>
      <c r="AB226" s="163">
        <v>-1104279.9099999999</v>
      </c>
      <c r="AC226" s="204" t="e">
        <f>-'Income Statement - 2.1.7 Income'!K226/(-U226+-V226+-R226+-S226)</f>
        <v>#DIV/0!</v>
      </c>
    </row>
    <row r="227" spans="1:29" ht="15.75" customHeight="1">
      <c r="A227" s="130" t="s">
        <v>128</v>
      </c>
      <c r="B227" s="164">
        <v>2015</v>
      </c>
      <c r="C227" s="164">
        <v>1141730.76</v>
      </c>
      <c r="D227" s="164">
        <v>2709065.51</v>
      </c>
      <c r="E227" s="164">
        <v>97755.58</v>
      </c>
      <c r="F227" s="164">
        <v>0</v>
      </c>
      <c r="G227" s="164">
        <v>29643.59</v>
      </c>
      <c r="H227" s="164">
        <v>3978195.44</v>
      </c>
      <c r="I227" s="164">
        <v>7330225.3399999999</v>
      </c>
      <c r="J227" s="164">
        <v>-2213713.3199999998</v>
      </c>
      <c r="K227" s="164">
        <v>5116512.0199999996</v>
      </c>
      <c r="L227" s="164">
        <v>445991.6</v>
      </c>
      <c r="M227" s="164">
        <v>0</v>
      </c>
      <c r="N227" s="164">
        <v>0</v>
      </c>
      <c r="O227" s="164">
        <v>445991.6</v>
      </c>
      <c r="P227" s="164">
        <v>-3241685.87</v>
      </c>
      <c r="Q227" s="164">
        <v>0</v>
      </c>
      <c r="R227" s="164">
        <v>0</v>
      </c>
      <c r="S227" s="164">
        <v>-744428.82</v>
      </c>
      <c r="T227" s="164">
        <v>-3986114.69</v>
      </c>
      <c r="U227" s="164">
        <v>-663216.5</v>
      </c>
      <c r="V227" s="164">
        <v>0</v>
      </c>
      <c r="W227" s="164">
        <v>-357605.79</v>
      </c>
      <c r="X227" s="164">
        <v>-449515.41</v>
      </c>
      <c r="Y227" s="164">
        <v>0</v>
      </c>
      <c r="Z227" s="164">
        <v>-1076</v>
      </c>
      <c r="AA227" s="164">
        <v>-1471413.7</v>
      </c>
      <c r="AB227" s="164">
        <v>-4083170.67</v>
      </c>
      <c r="AC227" s="206">
        <f>-'Income Statement - 2.1.7 Income'!K227/(-U227+-V227+-R227+-S227)</f>
        <v>5.0512795368083205E-3</v>
      </c>
    </row>
    <row r="228" spans="1:29" ht="15.75" customHeight="1">
      <c r="A228" s="126" t="s">
        <v>128</v>
      </c>
      <c r="B228" s="163">
        <v>2016</v>
      </c>
      <c r="C228" s="163">
        <v>1074608.71</v>
      </c>
      <c r="D228" s="163">
        <v>3388659.38</v>
      </c>
      <c r="E228" s="163">
        <v>95423.16</v>
      </c>
      <c r="F228" s="163">
        <v>0</v>
      </c>
      <c r="G228" s="163">
        <v>13784.33</v>
      </c>
      <c r="H228" s="163">
        <v>4572475.58</v>
      </c>
      <c r="I228" s="163">
        <v>7011993.8700000001</v>
      </c>
      <c r="J228" s="163">
        <v>-599498.85</v>
      </c>
      <c r="K228" s="163">
        <v>6412495.0199999996</v>
      </c>
      <c r="L228" s="163">
        <v>868906.36</v>
      </c>
      <c r="M228" s="163">
        <v>0</v>
      </c>
      <c r="N228" s="163">
        <v>87302</v>
      </c>
      <c r="O228" s="163">
        <v>956208.36</v>
      </c>
      <c r="P228" s="163">
        <v>-3649364.48</v>
      </c>
      <c r="Q228" s="163">
        <v>0</v>
      </c>
      <c r="R228" s="163">
        <v>0</v>
      </c>
      <c r="S228" s="163">
        <v>-1453994.84</v>
      </c>
      <c r="T228" s="163">
        <v>-5103359.32</v>
      </c>
      <c r="U228" s="163">
        <v>-641754.76</v>
      </c>
      <c r="V228" s="163">
        <v>0</v>
      </c>
      <c r="W228" s="163">
        <v>-1264455.17</v>
      </c>
      <c r="X228" s="163">
        <v>-465035.43</v>
      </c>
      <c r="Y228" s="163">
        <v>0</v>
      </c>
      <c r="Z228" s="163"/>
      <c r="AA228" s="163">
        <v>-2371245.36</v>
      </c>
      <c r="AB228" s="163">
        <v>-4466574.28</v>
      </c>
      <c r="AC228" s="204">
        <f>-'Income Statement - 2.1.7 Income'!K228/(-U228+-V228+-R228+-S228)</f>
        <v>-2.3680262183993737E-3</v>
      </c>
    </row>
    <row r="229" spans="1:29" ht="15.75" customHeight="1">
      <c r="A229" s="130" t="s">
        <v>128</v>
      </c>
      <c r="B229" s="164">
        <v>2017</v>
      </c>
      <c r="C229" s="164">
        <v>1322181.67</v>
      </c>
      <c r="D229" s="164">
        <v>3019221.27</v>
      </c>
      <c r="E229" s="164">
        <v>124297.12</v>
      </c>
      <c r="F229" s="164">
        <v>0</v>
      </c>
      <c r="G229" s="164">
        <v>29871.62</v>
      </c>
      <c r="H229" s="164">
        <v>4495571.68</v>
      </c>
      <c r="I229" s="164">
        <v>7939757.8799999999</v>
      </c>
      <c r="J229" s="164">
        <v>-837645.92</v>
      </c>
      <c r="K229" s="164">
        <v>7102111.96</v>
      </c>
      <c r="L229" s="164">
        <v>807651.61</v>
      </c>
      <c r="M229" s="164">
        <v>0</v>
      </c>
      <c r="N229" s="164">
        <v>62862</v>
      </c>
      <c r="O229" s="164">
        <v>870513.61</v>
      </c>
      <c r="P229" s="164">
        <v>-3109459.38</v>
      </c>
      <c r="Q229" s="164">
        <v>0</v>
      </c>
      <c r="R229" s="164">
        <v>0</v>
      </c>
      <c r="S229" s="164">
        <v>-711308.56</v>
      </c>
      <c r="T229" s="164">
        <v>-3820767.94</v>
      </c>
      <c r="U229" s="164">
        <v>-2107952.79</v>
      </c>
      <c r="V229" s="164">
        <v>0</v>
      </c>
      <c r="W229" s="164">
        <v>-1455559.21</v>
      </c>
      <c r="X229" s="164">
        <v>-433730.63</v>
      </c>
      <c r="Y229" s="164">
        <v>0</v>
      </c>
      <c r="Z229" s="164"/>
      <c r="AA229" s="164">
        <v>-3997242.63</v>
      </c>
      <c r="AB229" s="164">
        <v>-4650186.68</v>
      </c>
      <c r="AC229" s="206">
        <f>-'Income Statement - 2.1.7 Income'!K229/(-U229+-V229+-R229+-S229)</f>
        <v>-4.2780354506686652E-4</v>
      </c>
    </row>
    <row r="230" spans="1:29" ht="15.75" customHeight="1">
      <c r="A230" s="126" t="s">
        <v>128</v>
      </c>
      <c r="B230" s="163">
        <v>2018</v>
      </c>
      <c r="C230" s="163">
        <v>2334364.9</v>
      </c>
      <c r="D230" s="163">
        <v>3943435.35</v>
      </c>
      <c r="E230" s="163">
        <v>96133.77</v>
      </c>
      <c r="F230" s="163">
        <v>0</v>
      </c>
      <c r="G230" s="163">
        <v>26371.3</v>
      </c>
      <c r="H230" s="163">
        <v>6400305.3200000003</v>
      </c>
      <c r="I230" s="163">
        <v>8091195.7999999998</v>
      </c>
      <c r="J230" s="163">
        <v>-1108872.29</v>
      </c>
      <c r="K230" s="163">
        <v>6982323.5099999998</v>
      </c>
      <c r="L230" s="163">
        <v>84077.19</v>
      </c>
      <c r="M230" s="163">
        <v>0</v>
      </c>
      <c r="N230" s="163">
        <v>278789</v>
      </c>
      <c r="O230" s="163">
        <v>362866.19</v>
      </c>
      <c r="P230" s="163">
        <v>-3967808.1</v>
      </c>
      <c r="Q230" s="163">
        <v>-42260.57</v>
      </c>
      <c r="R230" s="163">
        <v>0</v>
      </c>
      <c r="S230" s="163">
        <v>-170155.74</v>
      </c>
      <c r="T230" s="163">
        <v>-4180224.41</v>
      </c>
      <c r="U230" s="163">
        <v>-3669128.03</v>
      </c>
      <c r="V230" s="163">
        <v>0</v>
      </c>
      <c r="W230" s="163">
        <v>-889602.69</v>
      </c>
      <c r="X230" s="163">
        <v>-374396.21</v>
      </c>
      <c r="Y230" s="163">
        <v>0</v>
      </c>
      <c r="Z230" s="163"/>
      <c r="AA230" s="163">
        <v>-4933126.93</v>
      </c>
      <c r="AB230" s="163">
        <v>-4632143.68</v>
      </c>
      <c r="AC230" s="204">
        <f>-'Income Statement - 2.1.7 Income'!K230/(-U230+-V230+-R230+-S230)</f>
        <v>4.5078491293702942E-2</v>
      </c>
    </row>
    <row r="231" spans="1:29" ht="15.75" customHeight="1">
      <c r="A231" s="130" t="s">
        <v>128</v>
      </c>
      <c r="B231" s="164">
        <v>2019</v>
      </c>
      <c r="C231" s="164">
        <v>2576139.65</v>
      </c>
      <c r="D231" s="164">
        <v>3547641</v>
      </c>
      <c r="E231" s="164">
        <v>94885.11</v>
      </c>
      <c r="F231" s="164">
        <v>0</v>
      </c>
      <c r="G231" s="164">
        <v>30136.33</v>
      </c>
      <c r="H231" s="164">
        <v>6248802.0899999999</v>
      </c>
      <c r="I231" s="164">
        <v>8263150.2800000003</v>
      </c>
      <c r="J231" s="164">
        <v>-1385667.75</v>
      </c>
      <c r="K231" s="164">
        <v>6877482.5300000003</v>
      </c>
      <c r="L231" s="164">
        <v>25634.38</v>
      </c>
      <c r="M231" s="164">
        <v>0</v>
      </c>
      <c r="N231" s="164">
        <v>59505</v>
      </c>
      <c r="O231" s="164">
        <v>85139.38</v>
      </c>
      <c r="P231" s="164">
        <v>-3735794.2</v>
      </c>
      <c r="Q231" s="164">
        <v>0</v>
      </c>
      <c r="R231" s="164">
        <v>0</v>
      </c>
      <c r="S231" s="164">
        <v>-175920.79</v>
      </c>
      <c r="T231" s="164">
        <v>-3911714.99</v>
      </c>
      <c r="U231" s="164">
        <v>-3493207.24</v>
      </c>
      <c r="V231" s="164">
        <v>0</v>
      </c>
      <c r="W231" s="164">
        <v>-643824.48</v>
      </c>
      <c r="X231" s="164">
        <v>-373884.66</v>
      </c>
      <c r="Y231" s="164">
        <v>0</v>
      </c>
      <c r="Z231" s="164"/>
      <c r="AA231" s="164">
        <v>-4510916.38</v>
      </c>
      <c r="AB231" s="164">
        <v>-4788792.63</v>
      </c>
      <c r="AC231" s="206">
        <f>-'Income Statement - 2.1.7 Income'!K231/(-U231+-V231+-R231+-S231)</f>
        <v>4.9632863315483701E-2</v>
      </c>
    </row>
    <row r="232" spans="1:29" ht="15.75" customHeight="1">
      <c r="A232" s="126" t="s">
        <v>128</v>
      </c>
      <c r="B232" s="163">
        <v>2020</v>
      </c>
      <c r="C232" s="163">
        <v>2663996.8199999998</v>
      </c>
      <c r="D232" s="163">
        <v>3938207.37</v>
      </c>
      <c r="E232" s="163">
        <v>77360.11</v>
      </c>
      <c r="F232" s="163">
        <v>0</v>
      </c>
      <c r="G232" s="163">
        <v>26758.68</v>
      </c>
      <c r="H232" s="163">
        <v>6706322.9800000004</v>
      </c>
      <c r="I232" s="163">
        <v>8452231.1199999992</v>
      </c>
      <c r="J232" s="163">
        <v>-1665310.73</v>
      </c>
      <c r="K232" s="163">
        <v>6786920.3899999997</v>
      </c>
      <c r="L232" s="163">
        <v>45483.26</v>
      </c>
      <c r="M232" s="163">
        <v>0</v>
      </c>
      <c r="N232" s="163">
        <v>131455</v>
      </c>
      <c r="O232" s="163">
        <v>176938.26</v>
      </c>
      <c r="P232" s="163">
        <v>-3413561.65</v>
      </c>
      <c r="Q232" s="163">
        <v>-197729.81</v>
      </c>
      <c r="R232" s="163">
        <v>0</v>
      </c>
      <c r="S232" s="163">
        <v>-181883.98</v>
      </c>
      <c r="T232" s="163">
        <v>-3793175.44</v>
      </c>
      <c r="U232" s="163">
        <v>-3311323.26</v>
      </c>
      <c r="V232" s="163">
        <v>0</v>
      </c>
      <c r="W232" s="163">
        <v>-1224391.18</v>
      </c>
      <c r="X232" s="163">
        <v>-368160.44</v>
      </c>
      <c r="Y232" s="163">
        <v>0</v>
      </c>
      <c r="Z232" s="163"/>
      <c r="AA232" s="163">
        <v>-4903874.88</v>
      </c>
      <c r="AB232" s="163">
        <v>-4973131.3099999903</v>
      </c>
      <c r="AC232" s="204">
        <f>-'Income Statement - 2.1.7 Income'!K232/(-U232+-V232+-R232+-S232)</f>
        <v>4.3693783252321441E-2</v>
      </c>
    </row>
    <row r="233" spans="1:29" ht="15.75" customHeight="1">
      <c r="A233" s="130" t="s">
        <v>128</v>
      </c>
      <c r="B233" s="164">
        <v>2021</v>
      </c>
      <c r="C233" s="164">
        <v>2563822.25</v>
      </c>
      <c r="D233" s="164">
        <v>3413425.72</v>
      </c>
      <c r="E233" s="164">
        <v>77919.77</v>
      </c>
      <c r="F233" s="164">
        <v>0</v>
      </c>
      <c r="G233" s="164">
        <v>49231.72</v>
      </c>
      <c r="H233" s="164">
        <v>6104399.46</v>
      </c>
      <c r="I233" s="164">
        <v>9156691.4399999995</v>
      </c>
      <c r="J233" s="164">
        <v>-1951278.66</v>
      </c>
      <c r="K233" s="164">
        <v>7205412.7800000003</v>
      </c>
      <c r="L233" s="164">
        <v>145808.70000000001</v>
      </c>
      <c r="M233" s="164">
        <v>0</v>
      </c>
      <c r="N233" s="164">
        <v>89116</v>
      </c>
      <c r="O233" s="164">
        <v>234924.7</v>
      </c>
      <c r="P233" s="164">
        <v>-2987099.59</v>
      </c>
      <c r="Q233" s="164">
        <v>0</v>
      </c>
      <c r="R233" s="164">
        <v>-499227</v>
      </c>
      <c r="S233" s="164">
        <v>-188052.42</v>
      </c>
      <c r="T233" s="164">
        <v>-3674379.01</v>
      </c>
      <c r="U233" s="164">
        <v>-3123270.84</v>
      </c>
      <c r="V233" s="164">
        <v>0</v>
      </c>
      <c r="W233" s="164">
        <v>-1296348.3400000001</v>
      </c>
      <c r="X233" s="164">
        <v>-457413.17</v>
      </c>
      <c r="Y233" s="164">
        <v>0</v>
      </c>
      <c r="Z233" s="164"/>
      <c r="AA233" s="164">
        <v>-4877032.3499999996</v>
      </c>
      <c r="AB233" s="164">
        <v>-4993325.58</v>
      </c>
      <c r="AC233" s="206">
        <f>-'Income Statement - 2.1.7 Income'!K233/(-U233+-V233+-R233+-S233)</f>
        <v>3.7292144258451537E-2</v>
      </c>
    </row>
    <row r="234" spans="1:29" ht="15.75" customHeight="1">
      <c r="A234" s="126" t="s">
        <v>128</v>
      </c>
      <c r="B234" s="163">
        <v>2022</v>
      </c>
      <c r="C234" s="163">
        <v>1978933.01</v>
      </c>
      <c r="D234" s="163">
        <v>3258252.46</v>
      </c>
      <c r="E234" s="163">
        <v>88200.83</v>
      </c>
      <c r="F234" s="163">
        <v>0</v>
      </c>
      <c r="G234" s="163">
        <v>55496.480000000003</v>
      </c>
      <c r="H234" s="163">
        <v>5380882.7800000003</v>
      </c>
      <c r="I234" s="163">
        <v>8930964.0500000007</v>
      </c>
      <c r="J234" s="163">
        <v>-2243156.8199999998</v>
      </c>
      <c r="K234" s="163">
        <v>6687807.2300000004</v>
      </c>
      <c r="L234" s="163">
        <v>503499.21</v>
      </c>
      <c r="M234" s="163">
        <v>0</v>
      </c>
      <c r="N234" s="163">
        <v>0</v>
      </c>
      <c r="O234" s="163">
        <v>503499.21</v>
      </c>
      <c r="P234" s="163">
        <v>-2626763.4</v>
      </c>
      <c r="Q234" s="163">
        <v>0</v>
      </c>
      <c r="R234" s="163">
        <v>0</v>
      </c>
      <c r="S234" s="163">
        <v>-137389.99</v>
      </c>
      <c r="T234" s="163">
        <v>-2764153.39</v>
      </c>
      <c r="U234" s="163">
        <v>-2985880.85</v>
      </c>
      <c r="V234" s="163">
        <v>0</v>
      </c>
      <c r="W234" s="163">
        <v>-1279064.92</v>
      </c>
      <c r="X234" s="163">
        <v>-418078.18</v>
      </c>
      <c r="Y234" s="163">
        <v>0</v>
      </c>
      <c r="Z234" s="163">
        <v>-29768</v>
      </c>
      <c r="AA234" s="163">
        <v>-4712791.95</v>
      </c>
      <c r="AB234" s="163">
        <v>-5095243.88</v>
      </c>
      <c r="AC234" s="204">
        <f>-'Income Statement - 2.1.7 Income'!K234/(-U234+-V234+-R234+-S234)</f>
        <v>5.3752939978781986E-2</v>
      </c>
    </row>
    <row r="235" spans="1:29" ht="15.75" customHeight="1">
      <c r="A235" s="130" t="s">
        <v>128</v>
      </c>
      <c r="B235" s="164">
        <v>2023</v>
      </c>
      <c r="C235" s="164">
        <v>1502941.36</v>
      </c>
      <c r="D235" s="164">
        <v>3651002.86</v>
      </c>
      <c r="E235" s="164">
        <v>57844.84</v>
      </c>
      <c r="F235" s="164">
        <v>0</v>
      </c>
      <c r="G235" s="164">
        <v>62708.46</v>
      </c>
      <c r="H235" s="164">
        <v>5274497.5199999996</v>
      </c>
      <c r="I235" s="164">
        <v>9228247.6400000006</v>
      </c>
      <c r="J235" s="164">
        <v>-2526378.2200000002</v>
      </c>
      <c r="K235" s="164">
        <v>6701869.4199999999</v>
      </c>
      <c r="L235" s="164">
        <v>476204.93</v>
      </c>
      <c r="M235" s="164">
        <v>0</v>
      </c>
      <c r="N235" s="164">
        <v>0</v>
      </c>
      <c r="O235" s="164">
        <v>476204.93</v>
      </c>
      <c r="P235" s="164">
        <v>-2949452.76</v>
      </c>
      <c r="Q235" s="164">
        <v>0</v>
      </c>
      <c r="R235" s="164">
        <v>0</v>
      </c>
      <c r="S235" s="164">
        <v>-123009.77</v>
      </c>
      <c r="T235" s="164">
        <v>-3072462.53</v>
      </c>
      <c r="U235" s="164">
        <v>-2862870.63</v>
      </c>
      <c r="V235" s="164">
        <v>0</v>
      </c>
      <c r="W235" s="164">
        <v>-1072904.49</v>
      </c>
      <c r="X235" s="164">
        <v>-350134.69</v>
      </c>
      <c r="Y235" s="164">
        <v>0</v>
      </c>
      <c r="Z235" s="164">
        <v>-154932</v>
      </c>
      <c r="AA235" s="164">
        <v>-4440841.8099999996</v>
      </c>
      <c r="AB235" s="164">
        <v>-4939267.53</v>
      </c>
      <c r="AC235" s="206">
        <f>-'Income Statement - 2.1.7 Income'!K235/(-U235+-V235+-R235+-S235)</f>
        <v>6.5914207414335818E-2</v>
      </c>
    </row>
    <row r="236" spans="1:29" ht="15.75" customHeight="1">
      <c r="A236" s="126" t="s">
        <v>289</v>
      </c>
      <c r="B236" s="163">
        <v>2015</v>
      </c>
      <c r="C236" s="163">
        <v>11523938.060000001</v>
      </c>
      <c r="D236" s="163">
        <v>820537738.00999999</v>
      </c>
      <c r="E236" s="163">
        <v>7852454.9900000002</v>
      </c>
      <c r="F236" s="163">
        <v>25418555881.009998</v>
      </c>
      <c r="G236" s="163">
        <v>23338016.489999998</v>
      </c>
      <c r="H236" s="163">
        <v>26281808028.560001</v>
      </c>
      <c r="I236" s="163">
        <v>11205528026.190001</v>
      </c>
      <c r="J236" s="163">
        <v>-4010873347.8000002</v>
      </c>
      <c r="K236" s="163">
        <v>7194654678.3900003</v>
      </c>
      <c r="L236" s="163">
        <v>345168699.75999999</v>
      </c>
      <c r="M236" s="163">
        <v>0.48</v>
      </c>
      <c r="N236" s="163">
        <v>589798946.75999999</v>
      </c>
      <c r="O236" s="163">
        <v>934967647</v>
      </c>
      <c r="P236" s="163">
        <v>-1156174366.3299999</v>
      </c>
      <c r="Q236" s="163">
        <v>-184115156.91999999</v>
      </c>
      <c r="R236" s="163">
        <v>-25417646361.540001</v>
      </c>
      <c r="S236" s="163">
        <v>-239664095.52000001</v>
      </c>
      <c r="T236" s="163">
        <v>-26997599980.310001</v>
      </c>
      <c r="U236" s="163">
        <v>-3043948868</v>
      </c>
      <c r="V236" s="163">
        <v>-52615823.990000002</v>
      </c>
      <c r="W236" s="163">
        <v>-144350290.97999999</v>
      </c>
      <c r="X236" s="163">
        <v>-103555065.7</v>
      </c>
      <c r="Y236" s="163">
        <v>-863394399</v>
      </c>
      <c r="Z236" s="163">
        <v>-426903767.07999998</v>
      </c>
      <c r="AA236" s="163">
        <v>-4634768214.75</v>
      </c>
      <c r="AB236" s="163">
        <v>-2779062158.8899999</v>
      </c>
      <c r="AC236" s="204">
        <f>-'Income Statement - 2.1.7 Income'!K236/(-U236+-V236+-R236+-S236)</f>
        <v>5.2545371890505626E-3</v>
      </c>
    </row>
    <row r="237" spans="1:29" ht="15.75" customHeight="1">
      <c r="A237" s="130" t="s">
        <v>289</v>
      </c>
      <c r="B237" s="164">
        <v>2016</v>
      </c>
      <c r="C237" s="164">
        <v>16595860.09</v>
      </c>
      <c r="D237" s="164">
        <v>858404111.50999999</v>
      </c>
      <c r="E237" s="164">
        <v>7497396.8099999996</v>
      </c>
      <c r="F237" s="164">
        <v>1108245.06</v>
      </c>
      <c r="G237" s="164">
        <v>45594693</v>
      </c>
      <c r="H237" s="164">
        <v>929200306.47000003</v>
      </c>
      <c r="I237" s="164">
        <v>11907966341.809999</v>
      </c>
      <c r="J237" s="164">
        <v>-4233507530.0300002</v>
      </c>
      <c r="K237" s="164">
        <v>7674458811.7799997</v>
      </c>
      <c r="L237" s="164">
        <v>383299620.81</v>
      </c>
      <c r="M237" s="164">
        <v>0</v>
      </c>
      <c r="N237" s="164">
        <v>662560816.11000001</v>
      </c>
      <c r="O237" s="164">
        <v>1045860436.92</v>
      </c>
      <c r="P237" s="164">
        <v>-613364999.52999997</v>
      </c>
      <c r="Q237" s="164">
        <v>-184488011.30000001</v>
      </c>
      <c r="R237" s="164">
        <v>-75613652.349999994</v>
      </c>
      <c r="S237" s="164">
        <v>-244484451.74000001</v>
      </c>
      <c r="T237" s="164">
        <v>-1117951114.9200001</v>
      </c>
      <c r="U237" s="164">
        <v>-3880361278.3899999</v>
      </c>
      <c r="V237" s="164">
        <v>-29238269.079999998</v>
      </c>
      <c r="W237" s="164">
        <v>-283498033.91000003</v>
      </c>
      <c r="X237" s="164">
        <v>-81574083.019999996</v>
      </c>
      <c r="Y237" s="164">
        <v>-906969096.69000006</v>
      </c>
      <c r="Z237" s="164">
        <v>-491790858.50999999</v>
      </c>
      <c r="AA237" s="164">
        <v>-5673431619.6000004</v>
      </c>
      <c r="AB237" s="164">
        <v>-2858136820.6500001</v>
      </c>
      <c r="AC237" s="206">
        <f>-'Income Statement - 2.1.7 Income'!K237/(-U237+-V237+-R237+-S237)</f>
        <v>3.7538508702020329E-2</v>
      </c>
    </row>
    <row r="238" spans="1:29" ht="15.75" customHeight="1">
      <c r="A238" s="126" t="s">
        <v>289</v>
      </c>
      <c r="B238" s="163">
        <v>2017</v>
      </c>
      <c r="C238" s="163">
        <v>6472209.8700000001</v>
      </c>
      <c r="D238" s="163">
        <v>748024734.33000004</v>
      </c>
      <c r="E238" s="163">
        <v>5849077.75</v>
      </c>
      <c r="F238" s="163">
        <v>692906</v>
      </c>
      <c r="G238" s="163">
        <v>34688655.32</v>
      </c>
      <c r="H238" s="163">
        <v>795727583.26999998</v>
      </c>
      <c r="I238" s="163">
        <v>12298314059.92</v>
      </c>
      <c r="J238" s="163">
        <v>-4427251943.7600002</v>
      </c>
      <c r="K238" s="163">
        <v>7871062116.1599998</v>
      </c>
      <c r="L238" s="163">
        <v>289831019.57999998</v>
      </c>
      <c r="M238" s="163">
        <v>0</v>
      </c>
      <c r="N238" s="163">
        <v>591598397.29999995</v>
      </c>
      <c r="O238" s="163">
        <v>881429416.88</v>
      </c>
      <c r="P238" s="163">
        <v>-668637115.48000002</v>
      </c>
      <c r="Q238" s="163">
        <v>-204255429.83000001</v>
      </c>
      <c r="R238" s="163">
        <v>-167826858.19999999</v>
      </c>
      <c r="S238" s="163">
        <v>-386662789.12</v>
      </c>
      <c r="T238" s="163">
        <v>-1427382192.6300001</v>
      </c>
      <c r="U238" s="163">
        <v>-3534409006.5</v>
      </c>
      <c r="V238" s="163">
        <v>-11272000</v>
      </c>
      <c r="W238" s="163">
        <v>-353957987.62</v>
      </c>
      <c r="X238" s="163">
        <v>-68753200.980000004</v>
      </c>
      <c r="Y238" s="163">
        <v>-839146430.70000005</v>
      </c>
      <c r="Z238" s="163">
        <v>-498928977.60000002</v>
      </c>
      <c r="AA238" s="163">
        <v>-5306467603.3999996</v>
      </c>
      <c r="AB238" s="163">
        <v>-2814369320.2800002</v>
      </c>
      <c r="AC238" s="204">
        <f>-'Income Statement - 2.1.7 Income'!K238/(-U238+-V238+-R238+-S238)</f>
        <v>4.0865989990902435E-2</v>
      </c>
    </row>
    <row r="239" spans="1:29" ht="15.75" customHeight="1">
      <c r="A239" s="130" t="s">
        <v>289</v>
      </c>
      <c r="B239" s="164">
        <v>2018</v>
      </c>
      <c r="C239" s="164">
        <v>4127716.63</v>
      </c>
      <c r="D239" s="164">
        <v>725999459.98000002</v>
      </c>
      <c r="E239" s="164">
        <v>6347840.2599999998</v>
      </c>
      <c r="F239" s="164">
        <v>481184</v>
      </c>
      <c r="G239" s="164">
        <v>29378789.100000001</v>
      </c>
      <c r="H239" s="164">
        <v>766334989.97000003</v>
      </c>
      <c r="I239" s="164">
        <v>12649871096.620001</v>
      </c>
      <c r="J239" s="164">
        <v>-4569178675.5100002</v>
      </c>
      <c r="K239" s="164">
        <v>8080692421.1099997</v>
      </c>
      <c r="L239" s="164">
        <v>296250883.06</v>
      </c>
      <c r="M239" s="164">
        <v>0</v>
      </c>
      <c r="N239" s="164">
        <v>190018334.90000001</v>
      </c>
      <c r="O239" s="164">
        <v>486269217.95999998</v>
      </c>
      <c r="P239" s="164">
        <v>-560257893.91999996</v>
      </c>
      <c r="Q239" s="164">
        <v>-222328262.87</v>
      </c>
      <c r="R239" s="164">
        <v>-390901017.60000002</v>
      </c>
      <c r="S239" s="164">
        <v>-339688986.13</v>
      </c>
      <c r="T239" s="164">
        <v>-1513176160.52</v>
      </c>
      <c r="U239" s="164">
        <v>-3650746002.0999999</v>
      </c>
      <c r="V239" s="164">
        <v>-11272000</v>
      </c>
      <c r="W239" s="164">
        <v>-527002224.13</v>
      </c>
      <c r="X239" s="164">
        <v>-50240611.530000001</v>
      </c>
      <c r="Y239" s="164">
        <v>-783074167.70000005</v>
      </c>
      <c r="Z239" s="164">
        <v>-32990446.199999999</v>
      </c>
      <c r="AA239" s="164">
        <v>-5055325451.6599998</v>
      </c>
      <c r="AB239" s="164">
        <v>-2764795016.8600001</v>
      </c>
      <c r="AC239" s="206">
        <f>-'Income Statement - 2.1.7 Income'!K239/(-U239+-V239+-R239+-S239)</f>
        <v>4.0047290333333707E-2</v>
      </c>
    </row>
    <row r="240" spans="1:29" ht="15.75" customHeight="1">
      <c r="A240" s="126" t="s">
        <v>289</v>
      </c>
      <c r="B240" s="163">
        <v>2019</v>
      </c>
      <c r="C240" s="163">
        <v>4072577.77</v>
      </c>
      <c r="D240" s="163">
        <v>912061031</v>
      </c>
      <c r="E240" s="163">
        <v>7387460.5300000003</v>
      </c>
      <c r="F240" s="163">
        <v>310755</v>
      </c>
      <c r="G240" s="163">
        <v>98202712.379999995</v>
      </c>
      <c r="H240" s="163">
        <v>1022034536.6799999</v>
      </c>
      <c r="I240" s="163">
        <v>13196364899.370001</v>
      </c>
      <c r="J240" s="163">
        <v>-4855013887.2299995</v>
      </c>
      <c r="K240" s="163">
        <v>8341351012.1400003</v>
      </c>
      <c r="L240" s="163">
        <v>306934337.68000001</v>
      </c>
      <c r="M240" s="163">
        <v>0</v>
      </c>
      <c r="N240" s="163">
        <v>346649032.12</v>
      </c>
      <c r="O240" s="163">
        <v>653583369.79999995</v>
      </c>
      <c r="P240" s="163">
        <v>-867555067.54999995</v>
      </c>
      <c r="Q240" s="163">
        <v>-246076834.62</v>
      </c>
      <c r="R240" s="163">
        <v>-302781726.11000001</v>
      </c>
      <c r="S240" s="163">
        <v>-200462975.25999999</v>
      </c>
      <c r="T240" s="163">
        <v>-1616876603.54</v>
      </c>
      <c r="U240" s="163">
        <v>-4118421040.75</v>
      </c>
      <c r="V240" s="163">
        <v>-11272000</v>
      </c>
      <c r="W240" s="163">
        <v>-391820146.94999999</v>
      </c>
      <c r="X240" s="163">
        <v>-87379482.299999997</v>
      </c>
      <c r="Y240" s="163">
        <v>-947852019.44000006</v>
      </c>
      <c r="Z240" s="163">
        <v>-158236999.77000001</v>
      </c>
      <c r="AA240" s="163">
        <v>-5714981689.21</v>
      </c>
      <c r="AB240" s="163">
        <v>-2685110625.8699999</v>
      </c>
      <c r="AC240" s="204">
        <f>-'Income Statement - 2.1.7 Income'!K240/(-U240+-V240+-R240+-S240)</f>
        <v>4.1295159343638033E-2</v>
      </c>
    </row>
    <row r="241" spans="1:29" ht="15.75" customHeight="1">
      <c r="A241" s="130" t="s">
        <v>289</v>
      </c>
      <c r="B241" s="164">
        <v>2020</v>
      </c>
      <c r="C241" s="164">
        <v>5748781.5599999996</v>
      </c>
      <c r="D241" s="164">
        <v>814826650.25999999</v>
      </c>
      <c r="E241" s="164">
        <v>7310642.25</v>
      </c>
      <c r="F241" s="164">
        <v>108344498.59</v>
      </c>
      <c r="G241" s="164">
        <v>40421214.689999998</v>
      </c>
      <c r="H241" s="164">
        <v>976651787.35000002</v>
      </c>
      <c r="I241" s="164">
        <v>13809754769.950001</v>
      </c>
      <c r="J241" s="164">
        <v>-5078286753.6700001</v>
      </c>
      <c r="K241" s="164">
        <v>8731468016.2800007</v>
      </c>
      <c r="L241" s="164">
        <v>266456473.18000001</v>
      </c>
      <c r="M241" s="164">
        <v>0</v>
      </c>
      <c r="N241" s="164">
        <v>990549595.95000005</v>
      </c>
      <c r="O241" s="164">
        <v>1257006069.1300001</v>
      </c>
      <c r="P241" s="164">
        <v>-943401152.00999999</v>
      </c>
      <c r="Q241" s="164">
        <v>-88666843.909999996</v>
      </c>
      <c r="R241" s="164">
        <v>-135284822.80000001</v>
      </c>
      <c r="S241" s="164">
        <v>-295987529.94999999</v>
      </c>
      <c r="T241" s="164">
        <v>-1463340348.6700001</v>
      </c>
      <c r="U241" s="164">
        <v>-4499993429.8900003</v>
      </c>
      <c r="V241" s="164">
        <v>0</v>
      </c>
      <c r="W241" s="164">
        <v>-454474787.64999998</v>
      </c>
      <c r="X241" s="164">
        <v>-95202339.540000007</v>
      </c>
      <c r="Y241" s="164">
        <v>-1000612405.27</v>
      </c>
      <c r="Z241" s="164">
        <v>-667841085.36000001</v>
      </c>
      <c r="AA241" s="164">
        <v>-6718124047.71</v>
      </c>
      <c r="AB241" s="164">
        <v>-2783661476.3773999</v>
      </c>
      <c r="AC241" s="206">
        <f>-'Income Statement - 2.1.7 Income'!K241/(-U241+-V241+-R241+-S241)</f>
        <v>3.8575636650872283E-2</v>
      </c>
    </row>
    <row r="242" spans="1:29" ht="15.75" customHeight="1">
      <c r="A242" s="126" t="s">
        <v>289</v>
      </c>
      <c r="B242" s="163">
        <v>2021</v>
      </c>
      <c r="C242" s="163">
        <v>0.04</v>
      </c>
      <c r="D242" s="163">
        <v>751228999.33000004</v>
      </c>
      <c r="E242" s="163">
        <v>6017253.7400000002</v>
      </c>
      <c r="F242" s="163">
        <v>0</v>
      </c>
      <c r="G242" s="163">
        <v>92741289.25</v>
      </c>
      <c r="H242" s="163">
        <v>849987542.36000001</v>
      </c>
      <c r="I242" s="163">
        <v>14541862886.780001</v>
      </c>
      <c r="J242" s="163">
        <v>-5373630392.0799999</v>
      </c>
      <c r="K242" s="163">
        <v>9168232494.7000008</v>
      </c>
      <c r="L242" s="163">
        <v>199410629.5</v>
      </c>
      <c r="M242" s="163">
        <v>0</v>
      </c>
      <c r="N242" s="163">
        <v>937111293.86000001</v>
      </c>
      <c r="O242" s="163">
        <v>1136521923.3599999</v>
      </c>
      <c r="P242" s="163">
        <v>-849966576.15999997</v>
      </c>
      <c r="Q242" s="163">
        <v>-98462671.219999999</v>
      </c>
      <c r="R242" s="163">
        <v>-70245699.439999998</v>
      </c>
      <c r="S242" s="163">
        <v>-309676634.82999998</v>
      </c>
      <c r="T242" s="163">
        <v>-1328351581.6500001</v>
      </c>
      <c r="U242" s="163">
        <v>-4716410055.1599998</v>
      </c>
      <c r="V242" s="163">
        <v>0</v>
      </c>
      <c r="W242" s="163">
        <v>-384702716.41000003</v>
      </c>
      <c r="X242" s="163">
        <v>-93810610.409999996</v>
      </c>
      <c r="Y242" s="163">
        <v>-1003182685.84</v>
      </c>
      <c r="Z242" s="163">
        <v>-735678211.52999997</v>
      </c>
      <c r="AA242" s="163">
        <v>-6933784279.3500004</v>
      </c>
      <c r="AB242" s="163">
        <v>-2892606099.4200001</v>
      </c>
      <c r="AC242" s="204">
        <f>-'Income Statement - 2.1.7 Income'!K242/(-U242+-V242+-R242+-S242)</f>
        <v>3.6171532642245458E-2</v>
      </c>
    </row>
    <row r="243" spans="1:29" ht="15.75" customHeight="1">
      <c r="A243" s="130" t="s">
        <v>289</v>
      </c>
      <c r="B243" s="164">
        <v>2022</v>
      </c>
      <c r="C243" s="164">
        <v>0.04</v>
      </c>
      <c r="D243" s="164">
        <v>780663270.87</v>
      </c>
      <c r="E243" s="164">
        <v>6390096.3099999996</v>
      </c>
      <c r="F243" s="164">
        <v>0</v>
      </c>
      <c r="G243" s="164">
        <v>95873641.409999996</v>
      </c>
      <c r="H243" s="164">
        <v>882927008.63</v>
      </c>
      <c r="I243" s="164">
        <v>15361625333.690001</v>
      </c>
      <c r="J243" s="164">
        <v>-5693696641.1599998</v>
      </c>
      <c r="K243" s="164">
        <v>9667928692.5300007</v>
      </c>
      <c r="L243" s="164">
        <v>241642020.31999999</v>
      </c>
      <c r="M243" s="164">
        <v>0</v>
      </c>
      <c r="N243" s="164">
        <v>954943302.03999996</v>
      </c>
      <c r="O243" s="164">
        <v>1196585322.3599999</v>
      </c>
      <c r="P243" s="164">
        <v>-971408484.25</v>
      </c>
      <c r="Q243" s="164">
        <v>-95645206.310000002</v>
      </c>
      <c r="R243" s="164">
        <v>-415537865.11000001</v>
      </c>
      <c r="S243" s="164">
        <v>-274577030.99000001</v>
      </c>
      <c r="T243" s="164">
        <v>-1757168586.6600001</v>
      </c>
      <c r="U243" s="164">
        <v>-4684331103.8800001</v>
      </c>
      <c r="V243" s="164">
        <v>0</v>
      </c>
      <c r="W243" s="164">
        <v>-646323920.77999997</v>
      </c>
      <c r="X243" s="164">
        <v>-97880157.280000001</v>
      </c>
      <c r="Y243" s="164">
        <v>-773441319.62</v>
      </c>
      <c r="Z243" s="164">
        <v>-779196190.88</v>
      </c>
      <c r="AA243" s="164">
        <v>-6981172692.4399996</v>
      </c>
      <c r="AB243" s="164">
        <v>-3009099744.4200001</v>
      </c>
      <c r="AC243" s="206">
        <f>-'Income Statement - 2.1.7 Income'!K243/(-U243+-V243+-R243+-S243)</f>
        <v>3.7363355596232113E-2</v>
      </c>
    </row>
    <row r="244" spans="1:29" ht="15.75" customHeight="1">
      <c r="A244" s="126" t="s">
        <v>289</v>
      </c>
      <c r="B244" s="163">
        <v>2023</v>
      </c>
      <c r="C244" s="163">
        <v>0.04</v>
      </c>
      <c r="D244" s="163">
        <v>860735442.39999998</v>
      </c>
      <c r="E244" s="163">
        <v>13019854.57</v>
      </c>
      <c r="F244" s="163">
        <v>0</v>
      </c>
      <c r="G244" s="163">
        <v>53245817.229999997</v>
      </c>
      <c r="H244" s="163">
        <v>927001114.24000001</v>
      </c>
      <c r="I244" s="163">
        <v>16439102839.4</v>
      </c>
      <c r="J244" s="163">
        <v>-6019404124.1899996</v>
      </c>
      <c r="K244" s="163">
        <v>10419698715.209999</v>
      </c>
      <c r="L244" s="163">
        <v>155573347.56</v>
      </c>
      <c r="M244" s="163">
        <v>0</v>
      </c>
      <c r="N244" s="163">
        <v>1078845213.97</v>
      </c>
      <c r="O244" s="163">
        <v>1234418561.53</v>
      </c>
      <c r="P244" s="163">
        <v>-1024721265.39</v>
      </c>
      <c r="Q244" s="163">
        <v>-103332614.91</v>
      </c>
      <c r="R244" s="163">
        <v>-211934323.34999999</v>
      </c>
      <c r="S244" s="163">
        <v>-345470102.94999999</v>
      </c>
      <c r="T244" s="163">
        <v>-1685458306.5999999</v>
      </c>
      <c r="U244" s="163">
        <v>-5409648243.3400002</v>
      </c>
      <c r="V244" s="163">
        <v>0</v>
      </c>
      <c r="W244" s="163">
        <v>-583088636.33000004</v>
      </c>
      <c r="X244" s="163">
        <v>-86139541.370000005</v>
      </c>
      <c r="Y244" s="163">
        <v>-857577343.41999996</v>
      </c>
      <c r="Z244" s="163">
        <v>-870458344.48000002</v>
      </c>
      <c r="AA244" s="163">
        <v>-7806912108.9399996</v>
      </c>
      <c r="AB244" s="163">
        <v>-3088747975.4400001</v>
      </c>
      <c r="AC244" s="204">
        <f>-'Income Statement - 2.1.7 Income'!K244/(-U244+-V244+-R244+-S244)</f>
        <v>4.0671982634710328E-2</v>
      </c>
    </row>
    <row r="245" spans="1:29" ht="15.75" customHeight="1">
      <c r="A245" s="130" t="s">
        <v>18</v>
      </c>
      <c r="B245" s="164">
        <v>2015</v>
      </c>
      <c r="C245" s="164">
        <v>5557416.0599999996</v>
      </c>
      <c r="D245" s="164">
        <v>154907003.43000001</v>
      </c>
      <c r="E245" s="164">
        <v>12398682.550000001</v>
      </c>
      <c r="F245" s="164">
        <v>5784515.4000000004</v>
      </c>
      <c r="G245" s="164">
        <v>2183756.91</v>
      </c>
      <c r="H245" s="164">
        <v>180831374.34999999</v>
      </c>
      <c r="I245" s="164">
        <v>955318229.76999998</v>
      </c>
      <c r="J245" s="164">
        <v>-158393111.43000001</v>
      </c>
      <c r="K245" s="164">
        <v>796925118.34000003</v>
      </c>
      <c r="L245" s="164">
        <v>14225142.460000001</v>
      </c>
      <c r="M245" s="164">
        <v>0</v>
      </c>
      <c r="N245" s="164">
        <v>458814.83</v>
      </c>
      <c r="O245" s="164">
        <v>14683957.289999999</v>
      </c>
      <c r="P245" s="164">
        <v>-128375468.34</v>
      </c>
      <c r="Q245" s="164">
        <v>-1571468.42</v>
      </c>
      <c r="R245" s="164">
        <v>-2377170.33</v>
      </c>
      <c r="S245" s="164">
        <v>-41000000</v>
      </c>
      <c r="T245" s="164">
        <v>-173324107.09</v>
      </c>
      <c r="U245" s="164">
        <v>0</v>
      </c>
      <c r="V245" s="164">
        <v>-447185000</v>
      </c>
      <c r="W245" s="164">
        <v>-40106544.369999997</v>
      </c>
      <c r="X245" s="164">
        <v>-18313603.760000002</v>
      </c>
      <c r="Y245" s="164">
        <v>-10707093.43</v>
      </c>
      <c r="Z245" s="164"/>
      <c r="AA245" s="164">
        <v>-516312241.56</v>
      </c>
      <c r="AB245" s="164">
        <v>-302804101.32999998</v>
      </c>
      <c r="AC245" s="206">
        <f>-'Income Statement - 2.1.7 Income'!K245/(-U245+-V245+-R245+-S245)</f>
        <v>3.2241568809434046E-2</v>
      </c>
    </row>
    <row r="246" spans="1:29" ht="15.75" customHeight="1">
      <c r="A246" s="126" t="s">
        <v>18</v>
      </c>
      <c r="B246" s="163">
        <v>2016</v>
      </c>
      <c r="C246" s="163">
        <v>6367249.04</v>
      </c>
      <c r="D246" s="163">
        <v>179572781.58000001</v>
      </c>
      <c r="E246" s="163">
        <v>12765787.640000001</v>
      </c>
      <c r="F246" s="163">
        <v>8055006.1299999999</v>
      </c>
      <c r="G246" s="163">
        <v>3804105.86</v>
      </c>
      <c r="H246" s="163">
        <v>210564930.25</v>
      </c>
      <c r="I246" s="163">
        <v>966315194.13999999</v>
      </c>
      <c r="J246" s="163">
        <v>-111802887.34</v>
      </c>
      <c r="K246" s="163">
        <v>854512306.79999995</v>
      </c>
      <c r="L246" s="163">
        <v>4302813.1399999997</v>
      </c>
      <c r="M246" s="163">
        <v>0</v>
      </c>
      <c r="N246" s="163">
        <v>438721.11</v>
      </c>
      <c r="O246" s="163">
        <v>4741534.25</v>
      </c>
      <c r="P246" s="163">
        <v>-147061565.24000001</v>
      </c>
      <c r="Q246" s="163">
        <v>-3144608.1</v>
      </c>
      <c r="R246" s="163">
        <v>-4713425.87</v>
      </c>
      <c r="S246" s="163">
        <v>-22000000</v>
      </c>
      <c r="T246" s="163">
        <v>-176919599.21000001</v>
      </c>
      <c r="U246" s="163">
        <v>0</v>
      </c>
      <c r="V246" s="163">
        <v>-507185000</v>
      </c>
      <c r="W246" s="163">
        <v>-34948256.770000003</v>
      </c>
      <c r="X246" s="163">
        <v>-18463713.120000001</v>
      </c>
      <c r="Y246" s="163">
        <v>-12500900</v>
      </c>
      <c r="Z246" s="163"/>
      <c r="AA246" s="163">
        <v>-573097869.88999999</v>
      </c>
      <c r="AB246" s="163">
        <v>-319801302.19999999</v>
      </c>
      <c r="AC246" s="204">
        <f>-'Income Statement - 2.1.7 Income'!K246/(-U246+-V246+-R246+-S246)</f>
        <v>3.1722776579461133E-2</v>
      </c>
    </row>
    <row r="247" spans="1:29" ht="15.75" customHeight="1">
      <c r="A247" s="130" t="s">
        <v>18</v>
      </c>
      <c r="B247" s="164">
        <v>2017</v>
      </c>
      <c r="C247" s="164">
        <v>4645</v>
      </c>
      <c r="D247" s="164">
        <v>159230198.81999999</v>
      </c>
      <c r="E247" s="164">
        <v>11495660.550000001</v>
      </c>
      <c r="F247" s="164">
        <v>0</v>
      </c>
      <c r="G247" s="164">
        <v>3352214.07</v>
      </c>
      <c r="H247" s="164">
        <v>174082718.44</v>
      </c>
      <c r="I247" s="164">
        <v>1080357431.3699999</v>
      </c>
      <c r="J247" s="164">
        <v>-148770466.84</v>
      </c>
      <c r="K247" s="164">
        <v>931586964.52999997</v>
      </c>
      <c r="L247" s="164">
        <v>6561886.5899999999</v>
      </c>
      <c r="M247" s="164">
        <v>0</v>
      </c>
      <c r="N247" s="164">
        <v>212871.11</v>
      </c>
      <c r="O247" s="164">
        <v>6774757.7000000002</v>
      </c>
      <c r="P247" s="164">
        <v>-121698033.09</v>
      </c>
      <c r="Q247" s="164">
        <v>-4739016.18</v>
      </c>
      <c r="R247" s="164">
        <v>-2924425.28</v>
      </c>
      <c r="S247" s="164">
        <v>-12260535.9</v>
      </c>
      <c r="T247" s="164">
        <v>-141622010.44999999</v>
      </c>
      <c r="U247" s="164">
        <v>0</v>
      </c>
      <c r="V247" s="164">
        <v>-567185000</v>
      </c>
      <c r="W247" s="164">
        <v>-22401883.91</v>
      </c>
      <c r="X247" s="164">
        <v>-32240819.32</v>
      </c>
      <c r="Y247" s="164">
        <v>-13333800</v>
      </c>
      <c r="Z247" s="164"/>
      <c r="AA247" s="164">
        <v>-635161503.23000002</v>
      </c>
      <c r="AB247" s="164">
        <v>-335660926.99000001</v>
      </c>
      <c r="AC247" s="206">
        <f>-'Income Statement - 2.1.7 Income'!K247/(-U247+-V247+-R247+-S247)</f>
        <v>3.0876947556781952E-2</v>
      </c>
    </row>
    <row r="248" spans="1:29" ht="15.75" customHeight="1">
      <c r="A248" s="126" t="s">
        <v>18</v>
      </c>
      <c r="B248" s="163">
        <v>2018</v>
      </c>
      <c r="C248" s="163">
        <v>0</v>
      </c>
      <c r="D248" s="163">
        <v>144634845.96000001</v>
      </c>
      <c r="E248" s="163">
        <v>14730534.289999999</v>
      </c>
      <c r="F248" s="163">
        <v>5207274.7</v>
      </c>
      <c r="G248" s="163">
        <v>5941677.2400000002</v>
      </c>
      <c r="H248" s="163">
        <v>170514332.19</v>
      </c>
      <c r="I248" s="163">
        <v>1244860353.8299999</v>
      </c>
      <c r="J248" s="163">
        <v>-194589505.96000001</v>
      </c>
      <c r="K248" s="163">
        <v>1050270847.87</v>
      </c>
      <c r="L248" s="163">
        <v>5420201.1600000001</v>
      </c>
      <c r="M248" s="163">
        <v>0</v>
      </c>
      <c r="N248" s="163">
        <v>315501</v>
      </c>
      <c r="O248" s="163">
        <v>5735702.1600000001</v>
      </c>
      <c r="P248" s="163">
        <v>-137933811.56999999</v>
      </c>
      <c r="Q248" s="163">
        <v>-55011.3</v>
      </c>
      <c r="R248" s="163">
        <v>0</v>
      </c>
      <c r="S248" s="163">
        <v>-74673178.739999995</v>
      </c>
      <c r="T248" s="163">
        <v>-212662001.61000001</v>
      </c>
      <c r="U248" s="163">
        <v>0</v>
      </c>
      <c r="V248" s="163">
        <v>-597185000</v>
      </c>
      <c r="W248" s="163">
        <v>-16251588.630000001</v>
      </c>
      <c r="X248" s="163">
        <v>-27135773.640000001</v>
      </c>
      <c r="Y248" s="163">
        <v>-12366800</v>
      </c>
      <c r="Z248" s="163"/>
      <c r="AA248" s="163">
        <v>-652939162.26999998</v>
      </c>
      <c r="AB248" s="163">
        <v>-360919718.33999997</v>
      </c>
      <c r="AC248" s="204">
        <f>-'Income Statement - 2.1.7 Income'!K248/(-U248+-V248+-R248+-S248)</f>
        <v>3.0026887412212318E-2</v>
      </c>
    </row>
    <row r="249" spans="1:29" ht="15.75" customHeight="1">
      <c r="A249" s="130" t="s">
        <v>18</v>
      </c>
      <c r="B249" s="164">
        <v>2019</v>
      </c>
      <c r="C249" s="164">
        <v>0</v>
      </c>
      <c r="D249" s="164">
        <v>144695962.91999999</v>
      </c>
      <c r="E249" s="164">
        <v>15113947.1</v>
      </c>
      <c r="F249" s="164">
        <v>2400766.88</v>
      </c>
      <c r="G249" s="164">
        <v>6080618.0499999998</v>
      </c>
      <c r="H249" s="164">
        <v>168291294.94999999</v>
      </c>
      <c r="I249" s="164">
        <v>1327472829.51</v>
      </c>
      <c r="J249" s="164">
        <v>-228143967.80000001</v>
      </c>
      <c r="K249" s="164">
        <v>1099328861.71</v>
      </c>
      <c r="L249" s="164">
        <v>16279570.57</v>
      </c>
      <c r="M249" s="164">
        <v>0</v>
      </c>
      <c r="N249" s="164">
        <v>458092</v>
      </c>
      <c r="O249" s="164">
        <v>16737662.57</v>
      </c>
      <c r="P249" s="164">
        <v>-119941389.91</v>
      </c>
      <c r="Q249" s="164">
        <v>-1510509.26</v>
      </c>
      <c r="R249" s="164">
        <v>0</v>
      </c>
      <c r="S249" s="164">
        <v>-26323007.07</v>
      </c>
      <c r="T249" s="164">
        <v>-147774906.24000001</v>
      </c>
      <c r="U249" s="164">
        <v>0</v>
      </c>
      <c r="V249" s="164">
        <v>-697185000</v>
      </c>
      <c r="W249" s="164">
        <v>-17383920.870000001</v>
      </c>
      <c r="X249" s="164">
        <v>-27289402.850000001</v>
      </c>
      <c r="Y249" s="164">
        <v>-14404200</v>
      </c>
      <c r="Z249" s="164"/>
      <c r="AA249" s="164">
        <v>-756262523.72000003</v>
      </c>
      <c r="AB249" s="164">
        <v>-380320389.26999998</v>
      </c>
      <c r="AC249" s="206">
        <f>-'Income Statement - 2.1.7 Income'!K249/(-U249+-V249+-R249+-S249)</f>
        <v>3.1142731745634998E-2</v>
      </c>
    </row>
    <row r="250" spans="1:29" ht="15.75" customHeight="1">
      <c r="A250" s="126" t="s">
        <v>18</v>
      </c>
      <c r="B250" s="163">
        <v>2020</v>
      </c>
      <c r="C250" s="163">
        <v>0</v>
      </c>
      <c r="D250" s="163">
        <v>150603986.25</v>
      </c>
      <c r="E250" s="163">
        <v>20340818.09</v>
      </c>
      <c r="F250" s="163">
        <v>7901755.1500000004</v>
      </c>
      <c r="G250" s="163">
        <v>4044430.71</v>
      </c>
      <c r="H250" s="163">
        <v>182890990.19999999</v>
      </c>
      <c r="I250" s="163">
        <v>1439528936.1900001</v>
      </c>
      <c r="J250" s="163">
        <v>-272886254.88999999</v>
      </c>
      <c r="K250" s="163">
        <v>1166642681.3</v>
      </c>
      <c r="L250" s="163">
        <v>22975565.550000001</v>
      </c>
      <c r="M250" s="163">
        <v>0</v>
      </c>
      <c r="N250" s="163">
        <v>858037</v>
      </c>
      <c r="O250" s="163">
        <v>23833602.550000001</v>
      </c>
      <c r="P250" s="163">
        <v>-146158638.40000001</v>
      </c>
      <c r="Q250" s="163">
        <v>-319013.71999999997</v>
      </c>
      <c r="R250" s="163">
        <v>0</v>
      </c>
      <c r="S250" s="163">
        <v>-79718847.849999994</v>
      </c>
      <c r="T250" s="163">
        <v>-226196499.97</v>
      </c>
      <c r="U250" s="163">
        <v>0</v>
      </c>
      <c r="V250" s="163">
        <v>-697185000</v>
      </c>
      <c r="W250" s="163">
        <v>-24683412.920000002</v>
      </c>
      <c r="X250" s="163">
        <v>-17422513.920000002</v>
      </c>
      <c r="Y250" s="163">
        <v>-15570199.560000001</v>
      </c>
      <c r="Z250" s="163"/>
      <c r="AA250" s="163">
        <v>-754861126.39999998</v>
      </c>
      <c r="AB250" s="163">
        <v>-392309647.68000001</v>
      </c>
      <c r="AC250" s="204">
        <f>-'Income Statement - 2.1.7 Income'!K250/(-U250+-V250+-R250+-S250)</f>
        <v>2.9498823623312548E-2</v>
      </c>
    </row>
    <row r="251" spans="1:29" ht="15.75" customHeight="1">
      <c r="A251" s="130" t="s">
        <v>18</v>
      </c>
      <c r="B251" s="164">
        <v>2021</v>
      </c>
      <c r="C251" s="164">
        <v>0</v>
      </c>
      <c r="D251" s="164">
        <v>140253681.31</v>
      </c>
      <c r="E251" s="164">
        <v>23474938.190000001</v>
      </c>
      <c r="F251" s="164">
        <v>3430673.14</v>
      </c>
      <c r="G251" s="164">
        <v>3461638.16</v>
      </c>
      <c r="H251" s="164">
        <v>170620930.80000001</v>
      </c>
      <c r="I251" s="164">
        <v>1543592977.75</v>
      </c>
      <c r="J251" s="164">
        <v>-322198644.23000002</v>
      </c>
      <c r="K251" s="164">
        <v>1221394333.52</v>
      </c>
      <c r="L251" s="164">
        <v>19877101.960000001</v>
      </c>
      <c r="M251" s="164">
        <v>0</v>
      </c>
      <c r="N251" s="164">
        <v>1764000</v>
      </c>
      <c r="O251" s="164">
        <v>21641101.960000001</v>
      </c>
      <c r="P251" s="164">
        <v>-154491389.75</v>
      </c>
      <c r="Q251" s="164">
        <v>-2090679.7</v>
      </c>
      <c r="R251" s="164">
        <v>0</v>
      </c>
      <c r="S251" s="164">
        <v>-13597993.66</v>
      </c>
      <c r="T251" s="164">
        <v>-170180063.11000001</v>
      </c>
      <c r="U251" s="164">
        <v>0</v>
      </c>
      <c r="V251" s="164">
        <v>-777185000</v>
      </c>
      <c r="W251" s="164">
        <v>-20679048.73</v>
      </c>
      <c r="X251" s="164">
        <v>-19124664.640000001</v>
      </c>
      <c r="Y251" s="164">
        <v>-14376199.560000001</v>
      </c>
      <c r="Z251" s="164"/>
      <c r="AA251" s="164">
        <v>-831364912.92999995</v>
      </c>
      <c r="AB251" s="164">
        <v>-412111390.24000001</v>
      </c>
      <c r="AC251" s="206">
        <f>-'Income Statement - 2.1.7 Income'!K251/(-U251+-V251+-R251+-S251)</f>
        <v>2.9620448792897228E-2</v>
      </c>
    </row>
    <row r="252" spans="1:29" ht="15.75" customHeight="1">
      <c r="A252" s="126" t="s">
        <v>18</v>
      </c>
      <c r="B252" s="163">
        <v>2022</v>
      </c>
      <c r="C252" s="163">
        <v>0</v>
      </c>
      <c r="D252" s="163">
        <v>146707803.28</v>
      </c>
      <c r="E252" s="163">
        <v>30392690.050000001</v>
      </c>
      <c r="F252" s="163">
        <v>3572831.43</v>
      </c>
      <c r="G252" s="163">
        <v>4671295.26</v>
      </c>
      <c r="H252" s="163">
        <v>185344620.02000001</v>
      </c>
      <c r="I252" s="163">
        <v>1649690238.74</v>
      </c>
      <c r="J252" s="163">
        <v>-374411475.13999999</v>
      </c>
      <c r="K252" s="163">
        <v>1275278763.5999999</v>
      </c>
      <c r="L252" s="163">
        <v>37455586.93</v>
      </c>
      <c r="M252" s="163">
        <v>0</v>
      </c>
      <c r="N252" s="163">
        <v>1569099</v>
      </c>
      <c r="O252" s="163">
        <v>39024685.93</v>
      </c>
      <c r="P252" s="163">
        <v>-143735016.69</v>
      </c>
      <c r="Q252" s="163">
        <v>-747292.1</v>
      </c>
      <c r="R252" s="163">
        <v>0</v>
      </c>
      <c r="S252" s="163">
        <v>-62411963.869999997</v>
      </c>
      <c r="T252" s="163">
        <v>-206894272.66</v>
      </c>
      <c r="U252" s="163">
        <v>0</v>
      </c>
      <c r="V252" s="163">
        <v>-807185000</v>
      </c>
      <c r="W252" s="163">
        <v>-16866922.579999998</v>
      </c>
      <c r="X252" s="163">
        <v>-19858153.379999999</v>
      </c>
      <c r="Y252" s="163">
        <v>-11526499.560000001</v>
      </c>
      <c r="Z252" s="163"/>
      <c r="AA252" s="163">
        <v>-855436575.51999998</v>
      </c>
      <c r="AB252" s="163">
        <v>-437317221.37</v>
      </c>
      <c r="AC252" s="204">
        <f>-'Income Statement - 2.1.7 Income'!K252/(-U252+-V252+-R252+-S252)</f>
        <v>3.134733526286225E-2</v>
      </c>
    </row>
    <row r="253" spans="1:29" ht="15.75" customHeight="1">
      <c r="A253" s="130" t="s">
        <v>18</v>
      </c>
      <c r="B253" s="164">
        <v>2023</v>
      </c>
      <c r="C253" s="164">
        <v>0</v>
      </c>
      <c r="D253" s="164">
        <v>160961076.91</v>
      </c>
      <c r="E253" s="164">
        <v>46257458.939999998</v>
      </c>
      <c r="F253" s="164">
        <v>4202481.97</v>
      </c>
      <c r="G253" s="164">
        <v>6497445.79</v>
      </c>
      <c r="H253" s="164">
        <v>217918463.61000001</v>
      </c>
      <c r="I253" s="164">
        <v>1741409994.3399999</v>
      </c>
      <c r="J253" s="164">
        <v>-429288555.45999998</v>
      </c>
      <c r="K253" s="164">
        <v>1312121438.8800001</v>
      </c>
      <c r="L253" s="164">
        <v>44758762.57</v>
      </c>
      <c r="M253" s="164">
        <v>0</v>
      </c>
      <c r="N253" s="164">
        <v>1581582.69</v>
      </c>
      <c r="O253" s="164">
        <v>46340345.259999998</v>
      </c>
      <c r="P253" s="164">
        <v>-165362861.81</v>
      </c>
      <c r="Q253" s="164">
        <v>-2050913.61</v>
      </c>
      <c r="R253" s="164">
        <v>0</v>
      </c>
      <c r="S253" s="164">
        <v>-65310299.640000001</v>
      </c>
      <c r="T253" s="164">
        <v>-232724075.06</v>
      </c>
      <c r="U253" s="164">
        <v>0</v>
      </c>
      <c r="V253" s="164">
        <v>-837185000</v>
      </c>
      <c r="W253" s="164">
        <v>-10150843.15</v>
      </c>
      <c r="X253" s="164">
        <v>-18330166.57</v>
      </c>
      <c r="Y253" s="164">
        <v>-11875099.560000001</v>
      </c>
      <c r="Z253" s="164"/>
      <c r="AA253" s="164">
        <v>-877541109.27999997</v>
      </c>
      <c r="AB253" s="164">
        <v>-466115063.41000003</v>
      </c>
      <c r="AC253" s="206">
        <f>-'Income Statement - 2.1.7 Income'!K253/(-U253+-V253+-R253+-S253)</f>
        <v>3.4123224090235556E-2</v>
      </c>
    </row>
    <row r="254" spans="1:29" ht="15.75" customHeight="1">
      <c r="A254" s="126" t="s">
        <v>131</v>
      </c>
      <c r="B254" s="163">
        <v>2015</v>
      </c>
      <c r="C254" s="163">
        <v>0</v>
      </c>
      <c r="D254" s="163">
        <v>8317532.8200000003</v>
      </c>
      <c r="E254" s="163">
        <v>451746.16</v>
      </c>
      <c r="F254" s="163">
        <v>191273.19</v>
      </c>
      <c r="G254" s="163">
        <v>400146.41</v>
      </c>
      <c r="H254" s="163">
        <v>9360698.5800000001</v>
      </c>
      <c r="I254" s="163">
        <v>53869225.289999999</v>
      </c>
      <c r="J254" s="163">
        <v>-3926480.21</v>
      </c>
      <c r="K254" s="163">
        <v>49942745.079999998</v>
      </c>
      <c r="L254" s="163">
        <v>1698748.25</v>
      </c>
      <c r="M254" s="163">
        <v>0</v>
      </c>
      <c r="N254" s="163">
        <v>569225.64</v>
      </c>
      <c r="O254" s="163">
        <v>2267973.89</v>
      </c>
      <c r="P254" s="163">
        <v>-5572569.7000000002</v>
      </c>
      <c r="Q254" s="163">
        <v>-553677.19999999995</v>
      </c>
      <c r="R254" s="163">
        <v>-1852080.38</v>
      </c>
      <c r="S254" s="163">
        <v>-4056148.82</v>
      </c>
      <c r="T254" s="163">
        <v>-12034476.1</v>
      </c>
      <c r="U254" s="163">
        <v>-30819711.120000001</v>
      </c>
      <c r="V254" s="163">
        <v>0</v>
      </c>
      <c r="W254" s="163">
        <v>-1127850.05</v>
      </c>
      <c r="X254" s="163">
        <v>-296759.67999999999</v>
      </c>
      <c r="Y254" s="163">
        <v>-163498</v>
      </c>
      <c r="Z254" s="163"/>
      <c r="AA254" s="163">
        <v>-32407818.850000001</v>
      </c>
      <c r="AB254" s="163">
        <v>-17129122.600000001</v>
      </c>
      <c r="AC254" s="204">
        <f>-'Income Statement - 2.1.7 Income'!K254/(-U254+-V254+-R254+-S254)</f>
        <v>2.9346314838490241E-2</v>
      </c>
    </row>
    <row r="255" spans="1:29" ht="15.75" customHeight="1">
      <c r="A255" s="130" t="s">
        <v>131</v>
      </c>
      <c r="B255" s="164">
        <v>2016</v>
      </c>
      <c r="C255" s="164">
        <v>0</v>
      </c>
      <c r="D255" s="164">
        <v>8827755.2799999993</v>
      </c>
      <c r="E255" s="164">
        <v>466228.06</v>
      </c>
      <c r="F255" s="164">
        <v>469076.11</v>
      </c>
      <c r="G255" s="164">
        <v>378063.75</v>
      </c>
      <c r="H255" s="164">
        <v>10141123.199999999</v>
      </c>
      <c r="I255" s="164">
        <v>58685691.189999998</v>
      </c>
      <c r="J255" s="164">
        <v>-6358478.8099999996</v>
      </c>
      <c r="K255" s="164">
        <v>52327212.380000003</v>
      </c>
      <c r="L255" s="164">
        <v>3558231.76</v>
      </c>
      <c r="M255" s="164">
        <v>0</v>
      </c>
      <c r="N255" s="164">
        <v>58823</v>
      </c>
      <c r="O255" s="164">
        <v>3617054.76</v>
      </c>
      <c r="P255" s="164">
        <v>-5454791.2999999998</v>
      </c>
      <c r="Q255" s="164">
        <v>0</v>
      </c>
      <c r="R255" s="164">
        <v>-2802282.41</v>
      </c>
      <c r="S255" s="164">
        <v>-4388089.8099999996</v>
      </c>
      <c r="T255" s="164">
        <v>-12645163.52</v>
      </c>
      <c r="U255" s="164">
        <v>-31210188.140000001</v>
      </c>
      <c r="V255" s="164">
        <v>0</v>
      </c>
      <c r="W255" s="164">
        <v>-1656269.73</v>
      </c>
      <c r="X255" s="164">
        <v>-428288.85</v>
      </c>
      <c r="Y255" s="164">
        <v>-139779</v>
      </c>
      <c r="Z255" s="164"/>
      <c r="AA255" s="164">
        <v>-33434525.719999999</v>
      </c>
      <c r="AB255" s="164">
        <v>-20005701.100000001</v>
      </c>
      <c r="AC255" s="206">
        <f>-'Income Statement - 2.1.7 Income'!K255/(-U255+-V255+-R255+-S255)</f>
        <v>3.2735211367108288E-2</v>
      </c>
    </row>
    <row r="256" spans="1:29" ht="15.75" customHeight="1">
      <c r="A256" s="126" t="s">
        <v>131</v>
      </c>
      <c r="B256" s="163">
        <v>2017</v>
      </c>
      <c r="C256" s="163">
        <v>502757.72</v>
      </c>
      <c r="D256" s="163">
        <v>6033161.4699999997</v>
      </c>
      <c r="E256" s="163">
        <v>543262.31999999995</v>
      </c>
      <c r="F256" s="163">
        <v>8083.09</v>
      </c>
      <c r="G256" s="163">
        <v>402703.44</v>
      </c>
      <c r="H256" s="163">
        <v>7489968.04</v>
      </c>
      <c r="I256" s="163">
        <v>62657942.137000002</v>
      </c>
      <c r="J256" s="163">
        <v>-8653827.2599999998</v>
      </c>
      <c r="K256" s="163">
        <v>54004114.876999997</v>
      </c>
      <c r="L256" s="163">
        <v>4955696.9000000004</v>
      </c>
      <c r="M256" s="163">
        <v>0</v>
      </c>
      <c r="N256" s="163">
        <v>0</v>
      </c>
      <c r="O256" s="163">
        <v>4955696.9000000004</v>
      </c>
      <c r="P256" s="163">
        <v>-5354111.6100000003</v>
      </c>
      <c r="Q256" s="163">
        <v>-54072.63</v>
      </c>
      <c r="R256" s="163">
        <v>-1937268.1</v>
      </c>
      <c r="S256" s="163">
        <v>-1162236.99</v>
      </c>
      <c r="T256" s="163">
        <v>-8507689.3300000001</v>
      </c>
      <c r="U256" s="163">
        <v>-34644672.520000003</v>
      </c>
      <c r="V256" s="163">
        <v>0</v>
      </c>
      <c r="W256" s="163">
        <v>-2646360.0299999998</v>
      </c>
      <c r="X256" s="163">
        <v>-401660.61</v>
      </c>
      <c r="Y256" s="163">
        <v>-156696</v>
      </c>
      <c r="Z256" s="163"/>
      <c r="AA256" s="163">
        <v>-37849389.159999996</v>
      </c>
      <c r="AB256" s="163">
        <v>-20092701.329999998</v>
      </c>
      <c r="AC256" s="204">
        <f>-'Income Statement - 2.1.7 Income'!K256/(-U256+-V256+-R256+-S256)</f>
        <v>3.4643805821154297E-2</v>
      </c>
    </row>
    <row r="257" spans="1:29" ht="15.75" customHeight="1">
      <c r="A257" s="130" t="s">
        <v>131</v>
      </c>
      <c r="B257" s="164">
        <v>2018</v>
      </c>
      <c r="C257" s="164">
        <v>212905.8</v>
      </c>
      <c r="D257" s="164">
        <v>7389069.3700000001</v>
      </c>
      <c r="E257" s="164">
        <v>662465.47</v>
      </c>
      <c r="F257" s="164">
        <v>116849.78</v>
      </c>
      <c r="G257" s="164">
        <v>381577.5</v>
      </c>
      <c r="H257" s="164">
        <v>8762867.9199999999</v>
      </c>
      <c r="I257" s="164">
        <v>67007197.899999999</v>
      </c>
      <c r="J257" s="164">
        <v>-11201223</v>
      </c>
      <c r="K257" s="164">
        <v>55805974.899999999</v>
      </c>
      <c r="L257" s="164">
        <v>5996595.4299999997</v>
      </c>
      <c r="M257" s="164">
        <v>0</v>
      </c>
      <c r="N257" s="164">
        <v>267187.34999999998</v>
      </c>
      <c r="O257" s="164">
        <v>6263782.7800000003</v>
      </c>
      <c r="P257" s="164">
        <v>-5139679.53</v>
      </c>
      <c r="Q257" s="164">
        <v>-722078.71999999997</v>
      </c>
      <c r="R257" s="164">
        <v>-2273639.4900000002</v>
      </c>
      <c r="S257" s="164">
        <v>-1195386.74</v>
      </c>
      <c r="T257" s="164">
        <v>-9330784.4800000004</v>
      </c>
      <c r="U257" s="164">
        <v>-35135699.060000002</v>
      </c>
      <c r="V257" s="164">
        <v>0</v>
      </c>
      <c r="W257" s="164">
        <v>-3193510.24</v>
      </c>
      <c r="X257" s="164">
        <v>-484310.59</v>
      </c>
      <c r="Y257" s="164">
        <v>-178083</v>
      </c>
      <c r="Z257" s="164"/>
      <c r="AA257" s="164">
        <v>-38991602.890000001</v>
      </c>
      <c r="AB257" s="164">
        <v>-22510238.23</v>
      </c>
      <c r="AC257" s="206">
        <f>-'Income Statement - 2.1.7 Income'!K257/(-U257+-V257+-R257+-S257)</f>
        <v>3.4272639425897589E-2</v>
      </c>
    </row>
    <row r="258" spans="1:29" ht="15.75" customHeight="1">
      <c r="A258" s="126" t="s">
        <v>131</v>
      </c>
      <c r="B258" s="163">
        <v>2019</v>
      </c>
      <c r="C258" s="163">
        <v>0</v>
      </c>
      <c r="D258" s="163">
        <v>14003542.67</v>
      </c>
      <c r="E258" s="163">
        <v>1082926.97</v>
      </c>
      <c r="F258" s="163">
        <v>0</v>
      </c>
      <c r="G258" s="163">
        <v>356930.65</v>
      </c>
      <c r="H258" s="163">
        <v>15443400.289999999</v>
      </c>
      <c r="I258" s="163">
        <v>70528875.769999996</v>
      </c>
      <c r="J258" s="163">
        <v>-13884648.9</v>
      </c>
      <c r="K258" s="163">
        <v>56644226.869999997</v>
      </c>
      <c r="L258" s="163">
        <v>7459140.04</v>
      </c>
      <c r="M258" s="163">
        <v>0</v>
      </c>
      <c r="N258" s="163">
        <v>472548.61</v>
      </c>
      <c r="O258" s="163">
        <v>7931688.6500000004</v>
      </c>
      <c r="P258" s="163">
        <v>-6003853.9500000002</v>
      </c>
      <c r="Q258" s="163">
        <v>-1945096.97</v>
      </c>
      <c r="R258" s="163">
        <v>-2492937.4900000002</v>
      </c>
      <c r="S258" s="163">
        <v>-4111026.22</v>
      </c>
      <c r="T258" s="163">
        <v>-14552914.630000001</v>
      </c>
      <c r="U258" s="163">
        <v>-36254335.32</v>
      </c>
      <c r="V258" s="163">
        <v>0</v>
      </c>
      <c r="W258" s="163">
        <v>-3235439.98</v>
      </c>
      <c r="X258" s="163">
        <v>-659751.24</v>
      </c>
      <c r="Y258" s="163">
        <v>-100336</v>
      </c>
      <c r="Z258" s="163"/>
      <c r="AA258" s="163">
        <v>-40249862.539999999</v>
      </c>
      <c r="AB258" s="163">
        <v>-25216538.640000001</v>
      </c>
      <c r="AC258" s="204">
        <f>-'Income Statement - 2.1.7 Income'!K258/(-U258+-V258+-R258+-S258)</f>
        <v>4.3925983125980346E-2</v>
      </c>
    </row>
    <row r="259" spans="1:29" ht="15.75" customHeight="1">
      <c r="A259" s="130" t="s">
        <v>131</v>
      </c>
      <c r="B259" s="164">
        <v>2020</v>
      </c>
      <c r="C259" s="164">
        <v>0</v>
      </c>
      <c r="D259" s="164">
        <v>9528204.3399999999</v>
      </c>
      <c r="E259" s="164">
        <v>1489406.78</v>
      </c>
      <c r="F259" s="164">
        <v>361334.88</v>
      </c>
      <c r="G259" s="164">
        <v>389154.98</v>
      </c>
      <c r="H259" s="164">
        <v>11768100.98</v>
      </c>
      <c r="I259" s="164">
        <v>76907750.099999994</v>
      </c>
      <c r="J259" s="164">
        <v>-16832453.170000002</v>
      </c>
      <c r="K259" s="164">
        <v>60075296.93</v>
      </c>
      <c r="L259" s="164">
        <v>6712766.6699999999</v>
      </c>
      <c r="M259" s="164">
        <v>0</v>
      </c>
      <c r="N259" s="164">
        <v>651449.61</v>
      </c>
      <c r="O259" s="164">
        <v>7364216.2800000003</v>
      </c>
      <c r="P259" s="164">
        <v>-5760414.96</v>
      </c>
      <c r="Q259" s="164">
        <v>-863721.22</v>
      </c>
      <c r="R259" s="164">
        <v>-2776803.32</v>
      </c>
      <c r="S259" s="164">
        <v>-4670110.28</v>
      </c>
      <c r="T259" s="164">
        <v>-14071049.779999999</v>
      </c>
      <c r="U259" s="164">
        <v>-34882684.07</v>
      </c>
      <c r="V259" s="164">
        <v>0</v>
      </c>
      <c r="W259" s="164">
        <v>-1626448.81</v>
      </c>
      <c r="X259" s="164">
        <v>-664710.43999999994</v>
      </c>
      <c r="Y259" s="164">
        <v>-130847</v>
      </c>
      <c r="Z259" s="164"/>
      <c r="AA259" s="164">
        <v>-37304690.32</v>
      </c>
      <c r="AB259" s="164">
        <v>-27831874.09</v>
      </c>
      <c r="AC259" s="206">
        <f>-'Income Statement - 2.1.7 Income'!K259/(-U259+-V259+-R259+-S259)</f>
        <v>3.297369043951983E-2</v>
      </c>
    </row>
    <row r="260" spans="1:29" ht="15.75" customHeight="1">
      <c r="A260" s="126" t="s">
        <v>131</v>
      </c>
      <c r="B260" s="163">
        <v>2021</v>
      </c>
      <c r="C260" s="163">
        <v>0</v>
      </c>
      <c r="D260" s="163">
        <v>5923532.0999999996</v>
      </c>
      <c r="E260" s="163">
        <v>1406803.32</v>
      </c>
      <c r="F260" s="163">
        <v>455093.36</v>
      </c>
      <c r="G260" s="163">
        <v>461163.56</v>
      </c>
      <c r="H260" s="163">
        <v>8246592.3399999999</v>
      </c>
      <c r="I260" s="163">
        <v>84224770.099999994</v>
      </c>
      <c r="J260" s="163">
        <v>-20122110.789999999</v>
      </c>
      <c r="K260" s="163">
        <v>64102659.310000002</v>
      </c>
      <c r="L260" s="163">
        <v>7296322.6600000001</v>
      </c>
      <c r="M260" s="163">
        <v>0</v>
      </c>
      <c r="N260" s="163">
        <v>842750.61</v>
      </c>
      <c r="O260" s="163">
        <v>8139073.2699999996</v>
      </c>
      <c r="P260" s="163">
        <v>-7023478.1299999999</v>
      </c>
      <c r="Q260" s="163">
        <v>-860171.48</v>
      </c>
      <c r="R260" s="163">
        <v>-1222848.49</v>
      </c>
      <c r="S260" s="163">
        <v>-8193697.3799999999</v>
      </c>
      <c r="T260" s="163">
        <v>-17300195.48</v>
      </c>
      <c r="U260" s="163">
        <v>-30565061.940000001</v>
      </c>
      <c r="V260" s="163">
        <v>0</v>
      </c>
      <c r="W260" s="163">
        <v>-1327423.71</v>
      </c>
      <c r="X260" s="163">
        <v>-704760.19</v>
      </c>
      <c r="Y260" s="163">
        <v>-162065</v>
      </c>
      <c r="Z260" s="163"/>
      <c r="AA260" s="163">
        <v>-32759310.84</v>
      </c>
      <c r="AB260" s="163">
        <v>-30428818.600000001</v>
      </c>
      <c r="AC260" s="204">
        <f>-'Income Statement - 2.1.7 Income'!K260/(-U260+-V260+-R260+-S260)</f>
        <v>3.137288340080889E-2</v>
      </c>
    </row>
    <row r="261" spans="1:29" ht="15.75" customHeight="1">
      <c r="A261" s="130" t="s">
        <v>131</v>
      </c>
      <c r="B261" s="164">
        <v>2022</v>
      </c>
      <c r="C261" s="164">
        <v>6470964.3799999999</v>
      </c>
      <c r="D261" s="164">
        <v>14027288.66</v>
      </c>
      <c r="E261" s="164">
        <v>2401090.64</v>
      </c>
      <c r="F261" s="164">
        <v>459342.98</v>
      </c>
      <c r="G261" s="164">
        <v>321390.33</v>
      </c>
      <c r="H261" s="164">
        <v>23680076.989999998</v>
      </c>
      <c r="I261" s="164">
        <v>92194738.819999993</v>
      </c>
      <c r="J261" s="164">
        <v>-23794530.879999999</v>
      </c>
      <c r="K261" s="164">
        <v>68400207.939999998</v>
      </c>
      <c r="L261" s="164">
        <v>6980755.0499999998</v>
      </c>
      <c r="M261" s="164">
        <v>0</v>
      </c>
      <c r="N261" s="164">
        <v>1096883.6100000001</v>
      </c>
      <c r="O261" s="164">
        <v>8077638.6600000001</v>
      </c>
      <c r="P261" s="164">
        <v>-16358313.74</v>
      </c>
      <c r="Q261" s="164">
        <v>-2561435.11</v>
      </c>
      <c r="R261" s="164">
        <v>-2570782.0699999998</v>
      </c>
      <c r="S261" s="164">
        <v>-1546423.42</v>
      </c>
      <c r="T261" s="164">
        <v>-23036954.34</v>
      </c>
      <c r="U261" s="164">
        <v>-34468055.289999999</v>
      </c>
      <c r="V261" s="164">
        <v>0</v>
      </c>
      <c r="W261" s="164">
        <v>-1323611.07</v>
      </c>
      <c r="X261" s="164">
        <v>-8268779</v>
      </c>
      <c r="Y261" s="164">
        <v>-142732</v>
      </c>
      <c r="Z261" s="164"/>
      <c r="AA261" s="164">
        <v>-44203177.359999999</v>
      </c>
      <c r="AB261" s="164">
        <v>-32917791.890000001</v>
      </c>
      <c r="AC261" s="206">
        <f>-'Income Statement - 2.1.7 Income'!K261/(-U261+-V261+-R261+-S261)</f>
        <v>3.5128971078577736E-2</v>
      </c>
    </row>
    <row r="262" spans="1:29" ht="15.75" customHeight="1">
      <c r="A262" s="126" t="s">
        <v>131</v>
      </c>
      <c r="B262" s="163">
        <v>2023</v>
      </c>
      <c r="C262" s="163">
        <v>18723511.940000001</v>
      </c>
      <c r="D262" s="163">
        <v>12523807.289999999</v>
      </c>
      <c r="E262" s="163">
        <v>3691458.63</v>
      </c>
      <c r="F262" s="163">
        <v>447717.38</v>
      </c>
      <c r="G262" s="163">
        <v>832051.81</v>
      </c>
      <c r="H262" s="163">
        <v>36218547.049999997</v>
      </c>
      <c r="I262" s="163">
        <v>105278305.45999999</v>
      </c>
      <c r="J262" s="163">
        <v>-28139655.940000001</v>
      </c>
      <c r="K262" s="163">
        <v>77138649.519999996</v>
      </c>
      <c r="L262" s="163">
        <v>7328537.0800000001</v>
      </c>
      <c r="M262" s="163">
        <v>0</v>
      </c>
      <c r="N262" s="163">
        <v>1350804.61</v>
      </c>
      <c r="O262" s="163">
        <v>8679341.6899999995</v>
      </c>
      <c r="P262" s="163">
        <v>-30504691.84</v>
      </c>
      <c r="Q262" s="163">
        <v>-233823.52</v>
      </c>
      <c r="R262" s="163">
        <v>-1880549.51</v>
      </c>
      <c r="S262" s="163">
        <v>-42199567.729999997</v>
      </c>
      <c r="T262" s="163">
        <v>-74818632.599999994</v>
      </c>
      <c r="U262" s="163">
        <v>-333333.42</v>
      </c>
      <c r="V262" s="163">
        <v>0</v>
      </c>
      <c r="W262" s="163">
        <v>-1584182.59</v>
      </c>
      <c r="X262" s="163">
        <v>-9680034.2100000009</v>
      </c>
      <c r="Y262" s="163">
        <v>-172185</v>
      </c>
      <c r="Z262" s="163"/>
      <c r="AA262" s="163">
        <v>-11769735.220000001</v>
      </c>
      <c r="AB262" s="163">
        <v>-35448170.439999998</v>
      </c>
      <c r="AC262" s="204">
        <f>-'Income Statement - 2.1.7 Income'!K262/(-U262+-V262+-R262+-S262)</f>
        <v>3.5585792963919192E-2</v>
      </c>
    </row>
    <row r="263" spans="1:29" ht="15.75" customHeight="1">
      <c r="A263" s="130" t="s">
        <v>132</v>
      </c>
      <c r="B263" s="164">
        <v>2015</v>
      </c>
      <c r="C263" s="164">
        <v>3728254</v>
      </c>
      <c r="D263" s="164">
        <v>14800473</v>
      </c>
      <c r="E263" s="164">
        <v>1496021</v>
      </c>
      <c r="F263" s="164">
        <v>0</v>
      </c>
      <c r="G263" s="164">
        <v>842726</v>
      </c>
      <c r="H263" s="164">
        <v>20867474</v>
      </c>
      <c r="I263" s="164">
        <v>45060905</v>
      </c>
      <c r="J263" s="164">
        <v>-3476866</v>
      </c>
      <c r="K263" s="164">
        <v>41584039</v>
      </c>
      <c r="L263" s="164">
        <v>15189023</v>
      </c>
      <c r="M263" s="164">
        <v>0</v>
      </c>
      <c r="N263" s="164">
        <v>0</v>
      </c>
      <c r="O263" s="164">
        <v>15189023</v>
      </c>
      <c r="P263" s="164">
        <v>-9499832</v>
      </c>
      <c r="Q263" s="164">
        <v>0</v>
      </c>
      <c r="R263" s="164">
        <v>0</v>
      </c>
      <c r="S263" s="164">
        <v>-3029789</v>
      </c>
      <c r="T263" s="164">
        <v>-12529621</v>
      </c>
      <c r="U263" s="164">
        <v>-17309178</v>
      </c>
      <c r="V263" s="164">
        <v>-10880619</v>
      </c>
      <c r="W263" s="164">
        <v>-8823625</v>
      </c>
      <c r="X263" s="164">
        <v>-1268263</v>
      </c>
      <c r="Y263" s="164">
        <v>-1024617</v>
      </c>
      <c r="Z263" s="164"/>
      <c r="AA263" s="164">
        <v>-39306302</v>
      </c>
      <c r="AB263" s="164">
        <v>-25804613</v>
      </c>
      <c r="AC263" s="206">
        <f>-'Income Statement - 2.1.7 Income'!K263/(-U263+-V263+-R263+-S263)</f>
        <v>3.9194145623840111E-2</v>
      </c>
    </row>
    <row r="264" spans="1:29" ht="15.75" customHeight="1">
      <c r="A264" s="126" t="s">
        <v>132</v>
      </c>
      <c r="B264" s="163">
        <v>2016</v>
      </c>
      <c r="C264" s="163">
        <v>4504640</v>
      </c>
      <c r="D264" s="163">
        <v>16700173</v>
      </c>
      <c r="E264" s="163">
        <v>2082191</v>
      </c>
      <c r="F264" s="163">
        <v>0</v>
      </c>
      <c r="G264" s="163">
        <v>198987</v>
      </c>
      <c r="H264" s="163">
        <v>23485991</v>
      </c>
      <c r="I264" s="163">
        <v>53441906</v>
      </c>
      <c r="J264" s="163">
        <v>-5488066</v>
      </c>
      <c r="K264" s="163">
        <v>47953840</v>
      </c>
      <c r="L264" s="163">
        <v>11484490</v>
      </c>
      <c r="M264" s="163">
        <v>0</v>
      </c>
      <c r="N264" s="163">
        <v>252751</v>
      </c>
      <c r="O264" s="163">
        <v>11737241</v>
      </c>
      <c r="P264" s="163">
        <v>-15195338</v>
      </c>
      <c r="Q264" s="163">
        <v>0</v>
      </c>
      <c r="R264" s="163">
        <v>0</v>
      </c>
      <c r="S264" s="163">
        <v>-6133437</v>
      </c>
      <c r="T264" s="163">
        <v>-21328775</v>
      </c>
      <c r="U264" s="163">
        <v>-19875741</v>
      </c>
      <c r="V264" s="163">
        <v>-10880619</v>
      </c>
      <c r="W264" s="163">
        <v>-1888173</v>
      </c>
      <c r="X264" s="163">
        <v>-1080689</v>
      </c>
      <c r="Y264" s="163">
        <v>-987730</v>
      </c>
      <c r="Z264" s="163"/>
      <c r="AA264" s="163">
        <v>-34712952</v>
      </c>
      <c r="AB264" s="163">
        <v>-27135345</v>
      </c>
      <c r="AC264" s="204">
        <f>-'Income Statement - 2.1.7 Income'!K264/(-U264+-V264+-R264+-S264)</f>
        <v>3.5208353138945166E-2</v>
      </c>
    </row>
    <row r="265" spans="1:29" ht="15.75" customHeight="1">
      <c r="A265" s="130" t="s">
        <v>132</v>
      </c>
      <c r="B265" s="164">
        <v>2017</v>
      </c>
      <c r="C265" s="164">
        <v>2195786</v>
      </c>
      <c r="D265" s="164">
        <v>21216638</v>
      </c>
      <c r="E265" s="164">
        <v>2094349</v>
      </c>
      <c r="F265" s="164">
        <v>0</v>
      </c>
      <c r="G265" s="164">
        <v>148792</v>
      </c>
      <c r="H265" s="164">
        <v>25655565</v>
      </c>
      <c r="I265" s="164">
        <v>56440156</v>
      </c>
      <c r="J265" s="164">
        <v>-7565175</v>
      </c>
      <c r="K265" s="164">
        <v>48874981</v>
      </c>
      <c r="L265" s="164">
        <v>3186809</v>
      </c>
      <c r="M265" s="164">
        <v>0</v>
      </c>
      <c r="N265" s="164">
        <v>102830</v>
      </c>
      <c r="O265" s="164">
        <v>3289639</v>
      </c>
      <c r="P265" s="164">
        <v>-4990808</v>
      </c>
      <c r="Q265" s="164">
        <v>-1057</v>
      </c>
      <c r="R265" s="164">
        <v>0</v>
      </c>
      <c r="S265" s="164">
        <v>-8984111</v>
      </c>
      <c r="T265" s="164">
        <v>-13975976</v>
      </c>
      <c r="U265" s="164">
        <v>-19891630</v>
      </c>
      <c r="V265" s="164">
        <v>-10880619</v>
      </c>
      <c r="W265" s="164">
        <v>-2818246</v>
      </c>
      <c r="X265" s="164">
        <v>-807608</v>
      </c>
      <c r="Y265" s="164">
        <v>-1028626</v>
      </c>
      <c r="Z265" s="164">
        <v>-191798</v>
      </c>
      <c r="AA265" s="164">
        <v>-35618527</v>
      </c>
      <c r="AB265" s="164">
        <v>-28225682</v>
      </c>
      <c r="AC265" s="206">
        <f>-'Income Statement - 2.1.7 Income'!K265/(-U265+-V265+-R265+-S265)</f>
        <v>3.5366391691794723E-2</v>
      </c>
    </row>
    <row r="266" spans="1:29" ht="15.75" customHeight="1">
      <c r="A266" s="126" t="s">
        <v>132</v>
      </c>
      <c r="B266" s="163">
        <v>2018</v>
      </c>
      <c r="C266" s="163">
        <v>4020631</v>
      </c>
      <c r="D266" s="163">
        <v>14347146</v>
      </c>
      <c r="E266" s="163">
        <v>1944715</v>
      </c>
      <c r="F266" s="163">
        <v>0</v>
      </c>
      <c r="G266" s="163">
        <v>207646</v>
      </c>
      <c r="H266" s="163">
        <v>20520138</v>
      </c>
      <c r="I266" s="163">
        <v>61683850</v>
      </c>
      <c r="J266" s="163">
        <v>-9759175</v>
      </c>
      <c r="K266" s="163">
        <v>51924675</v>
      </c>
      <c r="L266" s="163">
        <v>4110820</v>
      </c>
      <c r="M266" s="163">
        <v>0</v>
      </c>
      <c r="N266" s="163">
        <v>96098</v>
      </c>
      <c r="O266" s="163">
        <v>4206918</v>
      </c>
      <c r="P266" s="163">
        <v>-8642647</v>
      </c>
      <c r="Q266" s="163">
        <v>0</v>
      </c>
      <c r="R266" s="163">
        <v>0</v>
      </c>
      <c r="S266" s="163">
        <v>-4401370</v>
      </c>
      <c r="T266" s="163">
        <v>-13044017</v>
      </c>
      <c r="U266" s="163">
        <v>-17986812</v>
      </c>
      <c r="V266" s="163">
        <v>-10880619</v>
      </c>
      <c r="W266" s="163">
        <v>-3478798</v>
      </c>
      <c r="X266" s="163">
        <v>683223</v>
      </c>
      <c r="Y266" s="163">
        <v>-1115299</v>
      </c>
      <c r="Z266" s="163">
        <v>-552075</v>
      </c>
      <c r="AA266" s="163">
        <v>-33330380</v>
      </c>
      <c r="AB266" s="163">
        <v>-30277334</v>
      </c>
      <c r="AC266" s="204">
        <f>-'Income Statement - 2.1.7 Income'!K266/(-U266+-V266+-R266+-S266)</f>
        <v>4.0513843585766735E-2</v>
      </c>
    </row>
    <row r="267" spans="1:29" ht="15.75" customHeight="1">
      <c r="A267" s="130" t="s">
        <v>132</v>
      </c>
      <c r="B267" s="164">
        <v>2019</v>
      </c>
      <c r="C267" s="164">
        <v>7323047.4500000002</v>
      </c>
      <c r="D267" s="164">
        <v>17933250.059999999</v>
      </c>
      <c r="E267" s="164">
        <v>1832654.12</v>
      </c>
      <c r="F267" s="164">
        <v>0</v>
      </c>
      <c r="G267" s="164">
        <v>97666.03</v>
      </c>
      <c r="H267" s="164">
        <v>27186617.66</v>
      </c>
      <c r="I267" s="164">
        <v>66399947.219999999</v>
      </c>
      <c r="J267" s="164">
        <v>-12014644.77</v>
      </c>
      <c r="K267" s="164">
        <v>54385302.450000003</v>
      </c>
      <c r="L267" s="164">
        <v>3912594.48</v>
      </c>
      <c r="M267" s="164">
        <v>0</v>
      </c>
      <c r="N267" s="164">
        <v>0</v>
      </c>
      <c r="O267" s="164">
        <v>3912594.48</v>
      </c>
      <c r="P267" s="164">
        <v>-15591277.029999999</v>
      </c>
      <c r="Q267" s="164">
        <v>-39640.1</v>
      </c>
      <c r="R267" s="164">
        <v>0</v>
      </c>
      <c r="S267" s="164">
        <v>-2913442.31</v>
      </c>
      <c r="T267" s="164">
        <v>-18544359.440000001</v>
      </c>
      <c r="U267" s="164">
        <v>-21639679.800000001</v>
      </c>
      <c r="V267" s="164">
        <v>-10880619.41</v>
      </c>
      <c r="W267" s="164">
        <v>-1576330.87</v>
      </c>
      <c r="X267" s="164">
        <v>1227512.51</v>
      </c>
      <c r="Y267" s="164">
        <v>-1134746.49</v>
      </c>
      <c r="Z267" s="164">
        <v>-1082278</v>
      </c>
      <c r="AA267" s="164">
        <v>-35086142.060000002</v>
      </c>
      <c r="AB267" s="164">
        <v>-31854013.09</v>
      </c>
      <c r="AC267" s="206">
        <f>-'Income Statement - 2.1.7 Income'!K267/(-U267+-V267+-R267+-S267)</f>
        <v>3.9099198971635996E-2</v>
      </c>
    </row>
    <row r="268" spans="1:29" ht="15.75" customHeight="1">
      <c r="A268" s="126" t="s">
        <v>132</v>
      </c>
      <c r="B268" s="163">
        <v>2020</v>
      </c>
      <c r="C268" s="163">
        <v>6694258.2000000002</v>
      </c>
      <c r="D268" s="163">
        <v>14949156.85</v>
      </c>
      <c r="E268" s="163">
        <v>1803340.35</v>
      </c>
      <c r="F268" s="163">
        <v>0</v>
      </c>
      <c r="G268" s="163">
        <v>482309.47</v>
      </c>
      <c r="H268" s="163">
        <v>23929064.870000001</v>
      </c>
      <c r="I268" s="163">
        <v>70465752.159999996</v>
      </c>
      <c r="J268" s="163">
        <v>-14371736.279999999</v>
      </c>
      <c r="K268" s="163">
        <v>56094015.880000003</v>
      </c>
      <c r="L268" s="163">
        <v>2653775.2200000002</v>
      </c>
      <c r="M268" s="163">
        <v>0</v>
      </c>
      <c r="N268" s="163">
        <v>0</v>
      </c>
      <c r="O268" s="163">
        <v>2653775.2200000002</v>
      </c>
      <c r="P268" s="163">
        <v>-9611906.1999999993</v>
      </c>
      <c r="Q268" s="163">
        <v>0</v>
      </c>
      <c r="R268" s="163">
        <v>0</v>
      </c>
      <c r="S268" s="163">
        <v>-4559298.3899999997</v>
      </c>
      <c r="T268" s="163">
        <v>-14171204.59</v>
      </c>
      <c r="U268" s="163">
        <v>-21819356.140000001</v>
      </c>
      <c r="V268" s="163">
        <v>-10880619.41</v>
      </c>
      <c r="W268" s="163">
        <v>-1379844.85</v>
      </c>
      <c r="X268" s="163">
        <v>1295523.1000000001</v>
      </c>
      <c r="Y268" s="163">
        <v>-1252447.44</v>
      </c>
      <c r="Z268" s="163">
        <v>-1308439</v>
      </c>
      <c r="AA268" s="163">
        <v>-35345183.740000002</v>
      </c>
      <c r="AB268" s="163">
        <v>-33160467.640999999</v>
      </c>
      <c r="AC268" s="204">
        <f>-'Income Statement - 2.1.7 Income'!K268/(-U268+-V268+-R268+-S268)</f>
        <v>3.9134638596234547E-2</v>
      </c>
    </row>
    <row r="269" spans="1:29" ht="15.75" customHeight="1">
      <c r="A269" s="130" t="s">
        <v>132</v>
      </c>
      <c r="B269" s="164">
        <v>2021</v>
      </c>
      <c r="C269" s="164">
        <v>8809771.6799999997</v>
      </c>
      <c r="D269" s="164">
        <v>12055819.119999999</v>
      </c>
      <c r="E269" s="164">
        <v>1702655.97</v>
      </c>
      <c r="F269" s="164">
        <v>0</v>
      </c>
      <c r="G269" s="164">
        <v>196088.13</v>
      </c>
      <c r="H269" s="164">
        <v>22764334.899999999</v>
      </c>
      <c r="I269" s="164">
        <v>75028784.909999996</v>
      </c>
      <c r="J269" s="164">
        <v>-16791808.469999999</v>
      </c>
      <c r="K269" s="164">
        <v>58236976.439999998</v>
      </c>
      <c r="L269" s="164">
        <v>2919508.37</v>
      </c>
      <c r="M269" s="164">
        <v>0</v>
      </c>
      <c r="N269" s="164">
        <v>0</v>
      </c>
      <c r="O269" s="164">
        <v>2919508.37</v>
      </c>
      <c r="P269" s="164">
        <v>-10329010.57</v>
      </c>
      <c r="Q269" s="164">
        <v>-30928.27</v>
      </c>
      <c r="R269" s="164">
        <v>0</v>
      </c>
      <c r="S269" s="164">
        <v>-3142553.97</v>
      </c>
      <c r="T269" s="164">
        <v>-13502492.810000001</v>
      </c>
      <c r="U269" s="164">
        <v>-23285754.690000001</v>
      </c>
      <c r="V269" s="164">
        <v>-10880619.41</v>
      </c>
      <c r="W269" s="164">
        <v>-1251937.25</v>
      </c>
      <c r="X269" s="164">
        <v>1937463.75</v>
      </c>
      <c r="Y269" s="164">
        <v>-1029532.9</v>
      </c>
      <c r="Z269" s="164">
        <v>-1837453</v>
      </c>
      <c r="AA269" s="164">
        <v>-36347833.5</v>
      </c>
      <c r="AB269" s="164">
        <v>-34070493.401000001</v>
      </c>
      <c r="AC269" s="206">
        <f>-'Income Statement - 2.1.7 Income'!K269/(-U269+-V269+-R269+-S269)</f>
        <v>3.896900514729798E-2</v>
      </c>
    </row>
    <row r="270" spans="1:29" ht="15.75" customHeight="1">
      <c r="A270" s="126" t="s">
        <v>132</v>
      </c>
      <c r="B270" s="163">
        <v>2022</v>
      </c>
      <c r="C270" s="163">
        <v>7593332.5300000003</v>
      </c>
      <c r="D270" s="163">
        <v>13962927.689999999</v>
      </c>
      <c r="E270" s="163">
        <v>2228717.9300000002</v>
      </c>
      <c r="F270" s="163">
        <v>0</v>
      </c>
      <c r="G270" s="163">
        <v>254848.72</v>
      </c>
      <c r="H270" s="163">
        <v>24039826.870000001</v>
      </c>
      <c r="I270" s="163">
        <v>78709273.670000002</v>
      </c>
      <c r="J270" s="163">
        <v>-19354531.390000001</v>
      </c>
      <c r="K270" s="163">
        <v>59354742.280000001</v>
      </c>
      <c r="L270" s="163">
        <v>4522928.72</v>
      </c>
      <c r="M270" s="163">
        <v>0</v>
      </c>
      <c r="N270" s="163">
        <v>156458.59</v>
      </c>
      <c r="O270" s="163">
        <v>4679387.3099999996</v>
      </c>
      <c r="P270" s="163">
        <v>-9879709.0899999999</v>
      </c>
      <c r="Q270" s="163">
        <v>-12320.83</v>
      </c>
      <c r="R270" s="163">
        <v>0</v>
      </c>
      <c r="S270" s="163">
        <v>-3974705.78</v>
      </c>
      <c r="T270" s="163">
        <v>-13866735.699999999</v>
      </c>
      <c r="U270" s="163">
        <v>-23066577.27</v>
      </c>
      <c r="V270" s="163">
        <v>-10880619.41</v>
      </c>
      <c r="W270" s="163">
        <v>-2287893.31</v>
      </c>
      <c r="X270" s="163">
        <v>1436556.85</v>
      </c>
      <c r="Y270" s="163">
        <v>-768808.61</v>
      </c>
      <c r="Z270" s="163">
        <v>-2559446</v>
      </c>
      <c r="AA270" s="163">
        <v>-38126787.75</v>
      </c>
      <c r="AB270" s="163">
        <v>-36080433.009999998</v>
      </c>
      <c r="AC270" s="204">
        <f>-'Income Statement - 2.1.7 Income'!K270/(-U270+-V270+-R270+-S270)</f>
        <v>3.7088086007381178E-2</v>
      </c>
    </row>
    <row r="271" spans="1:29" ht="15.75" customHeight="1">
      <c r="A271" s="130" t="s">
        <v>132</v>
      </c>
      <c r="B271" s="164">
        <v>2023</v>
      </c>
      <c r="C271" s="164">
        <v>6336958.9000000004</v>
      </c>
      <c r="D271" s="164">
        <v>15144056.08</v>
      </c>
      <c r="E271" s="164">
        <v>2099338.15</v>
      </c>
      <c r="F271" s="164">
        <v>0</v>
      </c>
      <c r="G271" s="164">
        <v>88256.13</v>
      </c>
      <c r="H271" s="164">
        <v>23668609.260000002</v>
      </c>
      <c r="I271" s="164">
        <v>82261787.560000002</v>
      </c>
      <c r="J271" s="164">
        <v>-21977502.100000001</v>
      </c>
      <c r="K271" s="164">
        <v>60284285.460000001</v>
      </c>
      <c r="L271" s="164">
        <v>3393434.13</v>
      </c>
      <c r="M271" s="164">
        <v>0</v>
      </c>
      <c r="N271" s="164">
        <v>79034.039999999994</v>
      </c>
      <c r="O271" s="164">
        <v>3472468.17</v>
      </c>
      <c r="P271" s="164">
        <v>-10113452.74</v>
      </c>
      <c r="Q271" s="164">
        <v>0</v>
      </c>
      <c r="R271" s="164">
        <v>0</v>
      </c>
      <c r="S271" s="164">
        <v>-3679214.05</v>
      </c>
      <c r="T271" s="164">
        <v>-13792666.789999999</v>
      </c>
      <c r="U271" s="164">
        <v>-22312939.219999999</v>
      </c>
      <c r="V271" s="164">
        <v>-10880619.41</v>
      </c>
      <c r="W271" s="164">
        <v>-1627547.71</v>
      </c>
      <c r="X271" s="164">
        <v>1819046.81</v>
      </c>
      <c r="Y271" s="164">
        <v>-744564.37</v>
      </c>
      <c r="Z271" s="164">
        <v>-2921392</v>
      </c>
      <c r="AA271" s="164">
        <v>-36668015.899999999</v>
      </c>
      <c r="AB271" s="164">
        <v>-36964680.200000003</v>
      </c>
      <c r="AC271" s="206">
        <f>-'Income Statement - 2.1.7 Income'!K271/(-U271+-V271+-R271+-S271)</f>
        <v>4.1069072921152514E-2</v>
      </c>
    </row>
    <row r="272" spans="1:29" ht="15.75" customHeight="1">
      <c r="A272" s="126" t="s">
        <v>133</v>
      </c>
      <c r="B272" s="163">
        <v>2015</v>
      </c>
      <c r="C272" s="163">
        <v>409206.07</v>
      </c>
      <c r="D272" s="163">
        <v>5512597.8200000003</v>
      </c>
      <c r="E272" s="163">
        <v>243320.31</v>
      </c>
      <c r="F272" s="163">
        <v>0</v>
      </c>
      <c r="G272" s="163">
        <v>62680.21</v>
      </c>
      <c r="H272" s="163">
        <v>6227804.4100000001</v>
      </c>
      <c r="I272" s="163">
        <v>18488106.789999999</v>
      </c>
      <c r="J272" s="163">
        <v>-1946573.51</v>
      </c>
      <c r="K272" s="163">
        <v>16541533.279999999</v>
      </c>
      <c r="L272" s="163">
        <v>2881485</v>
      </c>
      <c r="M272" s="163">
        <v>0</v>
      </c>
      <c r="N272" s="163">
        <v>0</v>
      </c>
      <c r="O272" s="163">
        <v>2881485</v>
      </c>
      <c r="P272" s="163">
        <v>-2728744.7</v>
      </c>
      <c r="Q272" s="163">
        <v>-59829.57</v>
      </c>
      <c r="R272" s="163">
        <v>-318170.28999999998</v>
      </c>
      <c r="S272" s="163">
        <v>-197497.63</v>
      </c>
      <c r="T272" s="163">
        <v>-3304242.19</v>
      </c>
      <c r="U272" s="163">
        <v>-9887390.9199999999</v>
      </c>
      <c r="V272" s="163">
        <v>0</v>
      </c>
      <c r="W272" s="163">
        <v>-2672277.33</v>
      </c>
      <c r="X272" s="163">
        <v>-156404.69</v>
      </c>
      <c r="Y272" s="163">
        <v>-395709</v>
      </c>
      <c r="Z272" s="163"/>
      <c r="AA272" s="163">
        <v>-13111781.939999999</v>
      </c>
      <c r="AB272" s="163">
        <v>-9234798.5599999893</v>
      </c>
      <c r="AC272" s="204">
        <f>-'Income Statement - 2.1.7 Income'!K272/(-U272+-V272+-R272+-S272)</f>
        <v>6.5656743896682607E-2</v>
      </c>
    </row>
    <row r="273" spans="1:29" ht="15.75" customHeight="1">
      <c r="A273" s="130" t="s">
        <v>133</v>
      </c>
      <c r="B273" s="164">
        <v>2016</v>
      </c>
      <c r="C273" s="164">
        <v>457741.47</v>
      </c>
      <c r="D273" s="164">
        <v>7139891.9100000001</v>
      </c>
      <c r="E273" s="164">
        <v>305576.14</v>
      </c>
      <c r="F273" s="164">
        <v>3701178.61</v>
      </c>
      <c r="G273" s="164">
        <v>156556.26999999999</v>
      </c>
      <c r="H273" s="164">
        <v>11760944.4</v>
      </c>
      <c r="I273" s="164">
        <v>20959261.350000001</v>
      </c>
      <c r="J273" s="164">
        <v>-2944561.88</v>
      </c>
      <c r="K273" s="164">
        <v>18014699.469999999</v>
      </c>
      <c r="L273" s="164">
        <v>2589793.71</v>
      </c>
      <c r="M273" s="164">
        <v>0</v>
      </c>
      <c r="N273" s="164">
        <v>0</v>
      </c>
      <c r="O273" s="164">
        <v>2589793.71</v>
      </c>
      <c r="P273" s="164">
        <v>-3985096.11</v>
      </c>
      <c r="Q273" s="164">
        <v>0</v>
      </c>
      <c r="R273" s="164">
        <v>-5195881.67</v>
      </c>
      <c r="S273" s="164">
        <v>-204887.63</v>
      </c>
      <c r="T273" s="164">
        <v>-9385865.4100000001</v>
      </c>
      <c r="U273" s="164">
        <v>-9682503.2899999991</v>
      </c>
      <c r="V273" s="164">
        <v>0</v>
      </c>
      <c r="W273" s="164">
        <v>-3134099.24</v>
      </c>
      <c r="X273" s="164">
        <v>-221038.24</v>
      </c>
      <c r="Y273" s="164">
        <v>-383425</v>
      </c>
      <c r="Z273" s="164"/>
      <c r="AA273" s="164">
        <v>-13421065.77</v>
      </c>
      <c r="AB273" s="164">
        <v>-9558506.4000000097</v>
      </c>
      <c r="AC273" s="206">
        <f>-'Income Statement - 2.1.7 Income'!K273/(-U273+-V273+-R273+-S273)</f>
        <v>4.6641377446590325E-2</v>
      </c>
    </row>
    <row r="274" spans="1:29" ht="15.75" customHeight="1">
      <c r="A274" s="126" t="s">
        <v>133</v>
      </c>
      <c r="B274" s="163">
        <v>2017</v>
      </c>
      <c r="C274" s="163">
        <v>14806.82</v>
      </c>
      <c r="D274" s="163">
        <v>5616973.3300000001</v>
      </c>
      <c r="E274" s="163">
        <v>275438.15999999997</v>
      </c>
      <c r="F274" s="163">
        <v>0</v>
      </c>
      <c r="G274" s="163">
        <v>299658.93</v>
      </c>
      <c r="H274" s="163">
        <v>6206877.2400000002</v>
      </c>
      <c r="I274" s="163">
        <v>23009862.48</v>
      </c>
      <c r="J274" s="163">
        <v>-4014818.63</v>
      </c>
      <c r="K274" s="163">
        <v>18995043.850000001</v>
      </c>
      <c r="L274" s="163">
        <v>2542234.0099999998</v>
      </c>
      <c r="M274" s="163">
        <v>0</v>
      </c>
      <c r="N274" s="163">
        <v>0</v>
      </c>
      <c r="O274" s="163">
        <v>2542234.0099999998</v>
      </c>
      <c r="P274" s="163">
        <v>-3887905.24</v>
      </c>
      <c r="Q274" s="163">
        <v>0</v>
      </c>
      <c r="R274" s="163">
        <v>-3032178.76</v>
      </c>
      <c r="S274" s="163">
        <v>-672556.32</v>
      </c>
      <c r="T274" s="163">
        <v>-7592640.3200000003</v>
      </c>
      <c r="U274" s="163">
        <v>-9469946.9700000007</v>
      </c>
      <c r="V274" s="163">
        <v>0</v>
      </c>
      <c r="W274" s="163">
        <v>-549990.23</v>
      </c>
      <c r="X274" s="163">
        <v>-234165.46</v>
      </c>
      <c r="Y274" s="163">
        <v>-421313</v>
      </c>
      <c r="Z274" s="163"/>
      <c r="AA274" s="163">
        <v>-10675415.66</v>
      </c>
      <c r="AB274" s="163">
        <v>-9476099.1199999992</v>
      </c>
      <c r="AC274" s="204">
        <f>-'Income Statement - 2.1.7 Income'!K274/(-U274+-V274+-R274+-S274)</f>
        <v>5.1730915965444491E-2</v>
      </c>
    </row>
    <row r="275" spans="1:29" ht="15.75" customHeight="1">
      <c r="A275" s="130" t="s">
        <v>133</v>
      </c>
      <c r="B275" s="164">
        <v>2018</v>
      </c>
      <c r="C275" s="164">
        <v>394206</v>
      </c>
      <c r="D275" s="164">
        <v>6022960.6600000001</v>
      </c>
      <c r="E275" s="164">
        <v>434816.85</v>
      </c>
      <c r="F275" s="164">
        <v>0</v>
      </c>
      <c r="G275" s="164">
        <v>96903.61</v>
      </c>
      <c r="H275" s="164">
        <v>6948887.1200000001</v>
      </c>
      <c r="I275" s="164">
        <v>23965323.219999999</v>
      </c>
      <c r="J275" s="164">
        <v>-5029073.3600000003</v>
      </c>
      <c r="K275" s="164">
        <v>18936249.859999999</v>
      </c>
      <c r="L275" s="164">
        <v>1292792.3700000001</v>
      </c>
      <c r="M275" s="164">
        <v>0</v>
      </c>
      <c r="N275" s="164">
        <v>0</v>
      </c>
      <c r="O275" s="164">
        <v>1292792.3700000001</v>
      </c>
      <c r="P275" s="164">
        <v>-2658323.85</v>
      </c>
      <c r="Q275" s="164">
        <v>-123476.05</v>
      </c>
      <c r="R275" s="164">
        <v>-1268053.29</v>
      </c>
      <c r="S275" s="164">
        <v>-241484.61</v>
      </c>
      <c r="T275" s="164">
        <v>-4291337.8</v>
      </c>
      <c r="U275" s="164">
        <v>-10398975.93</v>
      </c>
      <c r="V275" s="164">
        <v>0</v>
      </c>
      <c r="W275" s="164">
        <v>-1908535.5</v>
      </c>
      <c r="X275" s="164">
        <v>-238347.6</v>
      </c>
      <c r="Y275" s="164">
        <v>-420900</v>
      </c>
      <c r="Z275" s="164"/>
      <c r="AA275" s="164">
        <v>-12966759.029999999</v>
      </c>
      <c r="AB275" s="164">
        <v>-9919832.5199999996</v>
      </c>
      <c r="AC275" s="206">
        <f>-'Income Statement - 2.1.7 Income'!K275/(-U275+-V275+-R275+-S275)</f>
        <v>5.9401117561619372E-2</v>
      </c>
    </row>
    <row r="276" spans="1:29" ht="15.75" customHeight="1">
      <c r="A276" s="126" t="s">
        <v>133</v>
      </c>
      <c r="B276" s="163">
        <v>2019</v>
      </c>
      <c r="C276" s="163">
        <v>489495.94</v>
      </c>
      <c r="D276" s="163">
        <v>6438936.5800000001</v>
      </c>
      <c r="E276" s="163">
        <v>432906.25</v>
      </c>
      <c r="F276" s="163">
        <v>0</v>
      </c>
      <c r="G276" s="163">
        <v>127553.38</v>
      </c>
      <c r="H276" s="163">
        <v>7488892.1500000004</v>
      </c>
      <c r="I276" s="163">
        <v>25134063.75</v>
      </c>
      <c r="J276" s="163">
        <v>-5794407.0300000003</v>
      </c>
      <c r="K276" s="163">
        <v>19339656.719999999</v>
      </c>
      <c r="L276" s="163">
        <v>2047691.68</v>
      </c>
      <c r="M276" s="163">
        <v>0</v>
      </c>
      <c r="N276" s="163">
        <v>0</v>
      </c>
      <c r="O276" s="163">
        <v>2047691.68</v>
      </c>
      <c r="P276" s="163">
        <v>-4226878.58</v>
      </c>
      <c r="Q276" s="163">
        <v>0</v>
      </c>
      <c r="R276" s="163">
        <v>-1207179.25</v>
      </c>
      <c r="S276" s="163">
        <v>-250575.45</v>
      </c>
      <c r="T276" s="163">
        <v>-5684633.2800000003</v>
      </c>
      <c r="U276" s="163">
        <v>-10148400.48</v>
      </c>
      <c r="V276" s="163">
        <v>0</v>
      </c>
      <c r="W276" s="163">
        <v>-2174058.8199999998</v>
      </c>
      <c r="X276" s="163">
        <v>-261032.29</v>
      </c>
      <c r="Y276" s="163">
        <v>-419141</v>
      </c>
      <c r="Z276" s="163"/>
      <c r="AA276" s="163">
        <v>-13002632.59</v>
      </c>
      <c r="AB276" s="163">
        <v>-10188974.68</v>
      </c>
      <c r="AC276" s="204">
        <f>-'Income Statement - 2.1.7 Income'!K276/(-U276+-V276+-R276+-S276)</f>
        <v>6.6940479250080134E-2</v>
      </c>
    </row>
    <row r="277" spans="1:29" ht="15.75" customHeight="1">
      <c r="A277" s="130" t="s">
        <v>133</v>
      </c>
      <c r="B277" s="164">
        <v>2020</v>
      </c>
      <c r="C277" s="164">
        <v>449775.5</v>
      </c>
      <c r="D277" s="164">
        <v>6230370.9299999997</v>
      </c>
      <c r="E277" s="164">
        <v>464155.25</v>
      </c>
      <c r="F277" s="164">
        <v>0</v>
      </c>
      <c r="G277" s="164">
        <v>101865.04</v>
      </c>
      <c r="H277" s="164">
        <v>7246166.7199999997</v>
      </c>
      <c r="I277" s="164">
        <v>27311812.760000002</v>
      </c>
      <c r="J277" s="164">
        <v>-6892547.4299999997</v>
      </c>
      <c r="K277" s="164">
        <v>20419265.329999998</v>
      </c>
      <c r="L277" s="164">
        <v>3071681.29</v>
      </c>
      <c r="M277" s="164">
        <v>0</v>
      </c>
      <c r="N277" s="164">
        <v>0</v>
      </c>
      <c r="O277" s="164">
        <v>3071681.29</v>
      </c>
      <c r="P277" s="164">
        <v>-3703542.05</v>
      </c>
      <c r="Q277" s="164">
        <v>0</v>
      </c>
      <c r="R277" s="164">
        <v>-1804084.62</v>
      </c>
      <c r="S277" s="164">
        <v>-1960011.04</v>
      </c>
      <c r="T277" s="164">
        <v>-7467637.71</v>
      </c>
      <c r="U277" s="164">
        <v>-9888389.4399999995</v>
      </c>
      <c r="V277" s="164">
        <v>0</v>
      </c>
      <c r="W277" s="164">
        <v>-2185992</v>
      </c>
      <c r="X277" s="164">
        <v>-217327.03</v>
      </c>
      <c r="Y277" s="164">
        <v>-645529</v>
      </c>
      <c r="Z277" s="164"/>
      <c r="AA277" s="164">
        <v>-12937237.470000001</v>
      </c>
      <c r="AB277" s="164">
        <v>-10332238.16</v>
      </c>
      <c r="AC277" s="206">
        <f>-'Income Statement - 2.1.7 Income'!K277/(-U277+-V277+-R277+-S277)</f>
        <v>3.6105239917090262E-2</v>
      </c>
    </row>
    <row r="278" spans="1:29" ht="15.75" customHeight="1">
      <c r="A278" s="126" t="s">
        <v>133</v>
      </c>
      <c r="B278" s="163">
        <v>2021</v>
      </c>
      <c r="C278" s="163">
        <v>348737.98</v>
      </c>
      <c r="D278" s="163">
        <v>5711773</v>
      </c>
      <c r="E278" s="163">
        <v>456497.49</v>
      </c>
      <c r="F278" s="163">
        <v>0</v>
      </c>
      <c r="G278" s="163">
        <v>506886.64</v>
      </c>
      <c r="H278" s="163">
        <v>7023895.1100000003</v>
      </c>
      <c r="I278" s="163">
        <v>29485914.649999999</v>
      </c>
      <c r="J278" s="163">
        <v>-7990117.6799999997</v>
      </c>
      <c r="K278" s="163">
        <v>21495796.969999999</v>
      </c>
      <c r="L278" s="163">
        <v>4051169.36</v>
      </c>
      <c r="M278" s="163">
        <v>0</v>
      </c>
      <c r="N278" s="163">
        <v>0</v>
      </c>
      <c r="O278" s="163">
        <v>4051169.36</v>
      </c>
      <c r="P278" s="163">
        <v>-4184194.24</v>
      </c>
      <c r="Q278" s="163">
        <v>0</v>
      </c>
      <c r="R278" s="163">
        <v>-2660836.59</v>
      </c>
      <c r="S278" s="163">
        <v>-533155.57999999996</v>
      </c>
      <c r="T278" s="163">
        <v>-7378186.4100000001</v>
      </c>
      <c r="U278" s="163">
        <v>-11040003.859999999</v>
      </c>
      <c r="V278" s="163">
        <v>0</v>
      </c>
      <c r="W278" s="163">
        <v>-2762503.51</v>
      </c>
      <c r="X278" s="163">
        <v>-153466.79999999999</v>
      </c>
      <c r="Y278" s="163">
        <v>-643928</v>
      </c>
      <c r="Z278" s="163"/>
      <c r="AA278" s="163">
        <v>-14599902.17</v>
      </c>
      <c r="AB278" s="163">
        <v>-10592772.859999999</v>
      </c>
      <c r="AC278" s="204">
        <f>-'Income Statement - 2.1.7 Income'!K278/(-U278+-V278+-R278+-S278)</f>
        <v>3.6553975349113546E-2</v>
      </c>
    </row>
    <row r="279" spans="1:29" ht="15.75" customHeight="1">
      <c r="A279" s="130" t="s">
        <v>133</v>
      </c>
      <c r="B279" s="164">
        <v>2022</v>
      </c>
      <c r="C279" s="164">
        <v>351304.65</v>
      </c>
      <c r="D279" s="164">
        <v>6139845.0700000003</v>
      </c>
      <c r="E279" s="164">
        <v>521646.72</v>
      </c>
      <c r="F279" s="164">
        <v>0</v>
      </c>
      <c r="G279" s="164">
        <v>532179.72</v>
      </c>
      <c r="H279" s="164">
        <v>7544976.1600000001</v>
      </c>
      <c r="I279" s="164">
        <v>32503565.960000001</v>
      </c>
      <c r="J279" s="164">
        <v>-8949635.4199999999</v>
      </c>
      <c r="K279" s="164">
        <v>23553930.539999999</v>
      </c>
      <c r="L279" s="164">
        <v>3341105.79</v>
      </c>
      <c r="M279" s="164">
        <v>0</v>
      </c>
      <c r="N279" s="164">
        <v>0</v>
      </c>
      <c r="O279" s="164">
        <v>3341105.79</v>
      </c>
      <c r="P279" s="164">
        <v>-4780615.75</v>
      </c>
      <c r="Q279" s="164">
        <v>0</v>
      </c>
      <c r="R279" s="164">
        <v>-4546906.79</v>
      </c>
      <c r="S279" s="164">
        <v>-324523.62</v>
      </c>
      <c r="T279" s="164">
        <v>-9652046.1600000001</v>
      </c>
      <c r="U279" s="164">
        <v>-10715472.18</v>
      </c>
      <c r="V279" s="164">
        <v>0</v>
      </c>
      <c r="W279" s="164">
        <v>-1953718.94</v>
      </c>
      <c r="X279" s="164">
        <v>-200990.58</v>
      </c>
      <c r="Y279" s="164">
        <v>-415543</v>
      </c>
      <c r="Z279" s="164"/>
      <c r="AA279" s="164">
        <v>-13285724.699999999</v>
      </c>
      <c r="AB279" s="164">
        <v>-11502241.630000001</v>
      </c>
      <c r="AC279" s="206">
        <f>-'Income Statement - 2.1.7 Income'!K279/(-U279+-V279+-R279+-S279)</f>
        <v>3.820273184885542E-2</v>
      </c>
    </row>
    <row r="280" spans="1:29" ht="15.75" customHeight="1">
      <c r="A280" s="126" t="s">
        <v>133</v>
      </c>
      <c r="B280" s="163">
        <v>2023</v>
      </c>
      <c r="C280" s="163">
        <v>246163.9</v>
      </c>
      <c r="D280" s="163">
        <v>6454634.5899999999</v>
      </c>
      <c r="E280" s="163">
        <v>601902.18000000005</v>
      </c>
      <c r="F280" s="163">
        <v>0</v>
      </c>
      <c r="G280" s="163">
        <v>424470.87</v>
      </c>
      <c r="H280" s="163">
        <v>7727171.54</v>
      </c>
      <c r="I280" s="163">
        <v>36976816.329999998</v>
      </c>
      <c r="J280" s="163">
        <v>-10036893.73</v>
      </c>
      <c r="K280" s="163">
        <v>26939922.600000001</v>
      </c>
      <c r="L280" s="163">
        <v>2304598.2200000002</v>
      </c>
      <c r="M280" s="163">
        <v>0</v>
      </c>
      <c r="N280" s="163">
        <v>22114.27</v>
      </c>
      <c r="O280" s="163">
        <v>2326712.4900000002</v>
      </c>
      <c r="P280" s="163">
        <v>-3700140.7</v>
      </c>
      <c r="Q280" s="163">
        <v>-48535.78</v>
      </c>
      <c r="R280" s="163">
        <v>-6666072.4199999999</v>
      </c>
      <c r="S280" s="163">
        <v>-373481.51</v>
      </c>
      <c r="T280" s="163">
        <v>-10788230.41</v>
      </c>
      <c r="U280" s="163">
        <v>-11445455.73</v>
      </c>
      <c r="V280" s="163">
        <v>0</v>
      </c>
      <c r="W280" s="163">
        <v>-2409947.17</v>
      </c>
      <c r="X280" s="163">
        <v>-217334.29</v>
      </c>
      <c r="Y280" s="163">
        <v>-467343</v>
      </c>
      <c r="Z280" s="163"/>
      <c r="AA280" s="163">
        <v>-14540080.189999999</v>
      </c>
      <c r="AB280" s="163">
        <v>-11665496.029999999</v>
      </c>
      <c r="AC280" s="204">
        <f>-'Income Statement - 2.1.7 Income'!K280/(-U280+-V280+-R280+-S280)</f>
        <v>4.0195192951822348E-2</v>
      </c>
    </row>
    <row r="281" spans="1:29" ht="15.75" customHeight="1">
      <c r="A281" s="130" t="s">
        <v>134</v>
      </c>
      <c r="B281" s="164">
        <v>2015</v>
      </c>
      <c r="C281" s="164">
        <v>510</v>
      </c>
      <c r="D281" s="164">
        <v>9005620.2200000007</v>
      </c>
      <c r="E281" s="164">
        <v>364476.69</v>
      </c>
      <c r="F281" s="164">
        <v>70848.7</v>
      </c>
      <c r="G281" s="164">
        <v>296425.53000000003</v>
      </c>
      <c r="H281" s="164">
        <v>9737881.1400000006</v>
      </c>
      <c r="I281" s="164">
        <v>45636394.700000003</v>
      </c>
      <c r="J281" s="164">
        <v>-19805724.039999999</v>
      </c>
      <c r="K281" s="164">
        <v>25830670.66</v>
      </c>
      <c r="L281" s="164">
        <v>2905159.41</v>
      </c>
      <c r="M281" s="164">
        <v>0</v>
      </c>
      <c r="N281" s="164">
        <v>1149450</v>
      </c>
      <c r="O281" s="164">
        <v>4054609.41</v>
      </c>
      <c r="P281" s="164">
        <v>-6648672.5999999996</v>
      </c>
      <c r="Q281" s="164">
        <v>-180634.73</v>
      </c>
      <c r="R281" s="164">
        <v>-1149623.1599999999</v>
      </c>
      <c r="S281" s="164">
        <v>-713024.19</v>
      </c>
      <c r="T281" s="164">
        <v>-8691954.6799999997</v>
      </c>
      <c r="U281" s="164">
        <v>-6186386.6100000003</v>
      </c>
      <c r="V281" s="164">
        <v>0</v>
      </c>
      <c r="W281" s="164">
        <v>-2068975.56</v>
      </c>
      <c r="X281" s="164">
        <v>-312044.21999999997</v>
      </c>
      <c r="Y281" s="164">
        <v>0</v>
      </c>
      <c r="Z281" s="164"/>
      <c r="AA281" s="164">
        <v>-8567406.3900000006</v>
      </c>
      <c r="AB281" s="164">
        <v>-22363800.140000001</v>
      </c>
      <c r="AC281" s="206">
        <f>-'Income Statement - 2.1.7 Income'!K281/(-U281+-V281+-R281+-S281)</f>
        <v>3.0936097578596871E-2</v>
      </c>
    </row>
    <row r="282" spans="1:29" ht="15.75" customHeight="1">
      <c r="A282" s="126" t="s">
        <v>134</v>
      </c>
      <c r="B282" s="163">
        <v>2016</v>
      </c>
      <c r="C282" s="163">
        <v>2813362.89</v>
      </c>
      <c r="D282" s="163">
        <v>9808210.75</v>
      </c>
      <c r="E282" s="163">
        <v>373473.76</v>
      </c>
      <c r="F282" s="163">
        <v>8289.89</v>
      </c>
      <c r="G282" s="163">
        <v>227805.16</v>
      </c>
      <c r="H282" s="163">
        <v>13231142.449999999</v>
      </c>
      <c r="I282" s="163">
        <v>49503522.759999998</v>
      </c>
      <c r="J282" s="163">
        <v>-23099830.649999999</v>
      </c>
      <c r="K282" s="163">
        <v>26403692.109999999</v>
      </c>
      <c r="L282" s="163">
        <v>2581490.54</v>
      </c>
      <c r="M282" s="163">
        <v>0</v>
      </c>
      <c r="N282" s="163">
        <v>836852</v>
      </c>
      <c r="O282" s="163">
        <v>3418342.54</v>
      </c>
      <c r="P282" s="163">
        <v>-6548156.9299999997</v>
      </c>
      <c r="Q282" s="163">
        <v>-41772.61</v>
      </c>
      <c r="R282" s="163">
        <v>-941319.65</v>
      </c>
      <c r="S282" s="163">
        <v>-245617</v>
      </c>
      <c r="T282" s="163">
        <v>-7776866.1900000004</v>
      </c>
      <c r="U282" s="163">
        <v>-17840912.359999999</v>
      </c>
      <c r="V282" s="163">
        <v>0</v>
      </c>
      <c r="W282" s="163">
        <v>-1087474.3700000001</v>
      </c>
      <c r="X282" s="163">
        <v>-253118.27</v>
      </c>
      <c r="Y282" s="163">
        <v>-55109.17</v>
      </c>
      <c r="Z282" s="163"/>
      <c r="AA282" s="163">
        <v>-19236614.170000002</v>
      </c>
      <c r="AB282" s="163">
        <v>-16039696.74</v>
      </c>
      <c r="AC282" s="204">
        <f>-'Income Statement - 2.1.7 Income'!K282/(-U282+-V282+-R282+-S282)</f>
        <v>1.8169781030861774E-2</v>
      </c>
    </row>
    <row r="283" spans="1:29" ht="15.75" customHeight="1">
      <c r="A283" s="130" t="s">
        <v>134</v>
      </c>
      <c r="B283" s="164">
        <v>2017</v>
      </c>
      <c r="C283" s="164">
        <v>4745367.8499999996</v>
      </c>
      <c r="D283" s="164">
        <v>8276229.1799999997</v>
      </c>
      <c r="E283" s="164">
        <v>365960.59</v>
      </c>
      <c r="F283" s="164">
        <v>68324.100000000006</v>
      </c>
      <c r="G283" s="164">
        <v>279489.53999999998</v>
      </c>
      <c r="H283" s="164">
        <v>13735371.26</v>
      </c>
      <c r="I283" s="164">
        <v>51436633.880000003</v>
      </c>
      <c r="J283" s="164">
        <v>-24575281.57</v>
      </c>
      <c r="K283" s="164">
        <v>26861352.309999999</v>
      </c>
      <c r="L283" s="164">
        <v>2182103.94</v>
      </c>
      <c r="M283" s="164">
        <v>0</v>
      </c>
      <c r="N283" s="164">
        <v>659517</v>
      </c>
      <c r="O283" s="164">
        <v>2841620.94</v>
      </c>
      <c r="P283" s="164">
        <v>-5120294.16</v>
      </c>
      <c r="Q283" s="164">
        <v>-67052.66</v>
      </c>
      <c r="R283" s="164">
        <v>-1048991</v>
      </c>
      <c r="S283" s="164">
        <v>-1413525.27</v>
      </c>
      <c r="T283" s="164">
        <v>-7649863.0899999999</v>
      </c>
      <c r="U283" s="164">
        <v>-16426932.4</v>
      </c>
      <c r="V283" s="164">
        <v>0</v>
      </c>
      <c r="W283" s="164">
        <v>-1314788.29</v>
      </c>
      <c r="X283" s="164">
        <v>-233976.23</v>
      </c>
      <c r="Y283" s="164">
        <v>-57444.17</v>
      </c>
      <c r="Z283" s="164"/>
      <c r="AA283" s="164">
        <v>-18033141.09</v>
      </c>
      <c r="AB283" s="164">
        <v>-17755340.329999998</v>
      </c>
      <c r="AC283" s="206">
        <f>-'Income Statement - 2.1.7 Income'!K283/(-U283+-V283+-R283+-S283)</f>
        <v>2.4281119476421441E-2</v>
      </c>
    </row>
    <row r="284" spans="1:29" ht="15.75" customHeight="1">
      <c r="A284" s="126" t="s">
        <v>134</v>
      </c>
      <c r="B284" s="163">
        <v>2018</v>
      </c>
      <c r="C284" s="163">
        <v>2930867.04</v>
      </c>
      <c r="D284" s="163">
        <v>7913686.75</v>
      </c>
      <c r="E284" s="163">
        <v>337489.24</v>
      </c>
      <c r="F284" s="163">
        <v>43411.03</v>
      </c>
      <c r="G284" s="163">
        <v>294161.24</v>
      </c>
      <c r="H284" s="163">
        <v>11519615.300000001</v>
      </c>
      <c r="I284" s="163">
        <v>53544461.689999998</v>
      </c>
      <c r="J284" s="163">
        <v>-26078646.710000001</v>
      </c>
      <c r="K284" s="163">
        <v>27465814.98</v>
      </c>
      <c r="L284" s="163">
        <v>1998996.57</v>
      </c>
      <c r="M284" s="163">
        <v>0</v>
      </c>
      <c r="N284" s="163">
        <v>519154</v>
      </c>
      <c r="O284" s="163">
        <v>2518150.5699999998</v>
      </c>
      <c r="P284" s="163">
        <v>-5192755.49</v>
      </c>
      <c r="Q284" s="163">
        <v>-146563.42000000001</v>
      </c>
      <c r="R284" s="163">
        <v>-1434317.29</v>
      </c>
      <c r="S284" s="163">
        <v>-215806.35</v>
      </c>
      <c r="T284" s="163">
        <v>-6989442.5499999998</v>
      </c>
      <c r="U284" s="163">
        <v>-17373638.699999999</v>
      </c>
      <c r="V284" s="163">
        <v>0</v>
      </c>
      <c r="W284" s="163">
        <v>-1192799.49</v>
      </c>
      <c r="X284" s="163">
        <v>-241258.36</v>
      </c>
      <c r="Y284" s="163">
        <v>-57680.17</v>
      </c>
      <c r="Z284" s="163"/>
      <c r="AA284" s="163">
        <v>-18865376.719999999</v>
      </c>
      <c r="AB284" s="163">
        <v>-15648761.58</v>
      </c>
      <c r="AC284" s="204">
        <f>-'Income Statement - 2.1.7 Income'!K284/(-U284+-V284+-R284+-S284)</f>
        <v>2.6169029611626236E-2</v>
      </c>
    </row>
    <row r="285" spans="1:29" ht="15.75" customHeight="1">
      <c r="A285" s="130" t="s">
        <v>134</v>
      </c>
      <c r="B285" s="164">
        <v>2019</v>
      </c>
      <c r="C285" s="164">
        <v>1840775.41</v>
      </c>
      <c r="D285" s="164">
        <v>9374607.5199999996</v>
      </c>
      <c r="E285" s="164">
        <v>300736.51</v>
      </c>
      <c r="F285" s="164">
        <v>31529.63</v>
      </c>
      <c r="G285" s="164">
        <v>479567.35</v>
      </c>
      <c r="H285" s="164">
        <v>12027216.42</v>
      </c>
      <c r="I285" s="164">
        <v>56296069.950000003</v>
      </c>
      <c r="J285" s="164">
        <v>-27663970.870000001</v>
      </c>
      <c r="K285" s="164">
        <v>28632099.079999998</v>
      </c>
      <c r="L285" s="164">
        <v>965232.48</v>
      </c>
      <c r="M285" s="164">
        <v>0</v>
      </c>
      <c r="N285" s="164">
        <v>323902</v>
      </c>
      <c r="O285" s="164">
        <v>1289134.48</v>
      </c>
      <c r="P285" s="164">
        <v>-5607095.9299999997</v>
      </c>
      <c r="Q285" s="164">
        <v>-171141.15</v>
      </c>
      <c r="R285" s="164">
        <v>-1353669.86</v>
      </c>
      <c r="S285" s="164">
        <v>0</v>
      </c>
      <c r="T285" s="164">
        <v>-7131906.9400000004</v>
      </c>
      <c r="U285" s="164">
        <v>-18186386.609999999</v>
      </c>
      <c r="V285" s="164">
        <v>0</v>
      </c>
      <c r="W285" s="164">
        <v>-789223.76</v>
      </c>
      <c r="X285" s="164">
        <v>-277934.75</v>
      </c>
      <c r="Y285" s="164">
        <v>-92973.17</v>
      </c>
      <c r="Z285" s="164"/>
      <c r="AA285" s="164">
        <v>-19346518.289999999</v>
      </c>
      <c r="AB285" s="164">
        <v>-15470024.75</v>
      </c>
      <c r="AC285" s="206">
        <f>-'Income Statement - 2.1.7 Income'!K285/(-U285+-V285+-R285+-S285)</f>
        <v>2.8915365258409615E-2</v>
      </c>
    </row>
    <row r="286" spans="1:29" ht="15.75" customHeight="1">
      <c r="A286" s="126" t="s">
        <v>134</v>
      </c>
      <c r="B286" s="163">
        <v>2020</v>
      </c>
      <c r="C286" s="163">
        <v>2020858.47</v>
      </c>
      <c r="D286" s="163">
        <v>7990531.0700000003</v>
      </c>
      <c r="E286" s="163">
        <v>276895.19</v>
      </c>
      <c r="F286" s="163">
        <v>214267.15</v>
      </c>
      <c r="G286" s="163">
        <v>354706.6</v>
      </c>
      <c r="H286" s="163">
        <v>10857258.48</v>
      </c>
      <c r="I286" s="163">
        <v>57847635.079999998</v>
      </c>
      <c r="J286" s="163">
        <v>-29119602.09</v>
      </c>
      <c r="K286" s="163">
        <v>28728032.989999998</v>
      </c>
      <c r="L286" s="163">
        <v>1530788.39</v>
      </c>
      <c r="M286" s="163">
        <v>0</v>
      </c>
      <c r="N286" s="163">
        <v>247461</v>
      </c>
      <c r="O286" s="163">
        <v>1778249.39</v>
      </c>
      <c r="P286" s="163">
        <v>-5507875.5199999996</v>
      </c>
      <c r="Q286" s="163">
        <v>-51102.04</v>
      </c>
      <c r="R286" s="163">
        <v>-1330398.3999999999</v>
      </c>
      <c r="S286" s="163">
        <v>0</v>
      </c>
      <c r="T286" s="163">
        <v>-6889375.96</v>
      </c>
      <c r="U286" s="163">
        <v>-18186386.609999999</v>
      </c>
      <c r="V286" s="163">
        <v>0</v>
      </c>
      <c r="W286" s="163">
        <v>-1183169.21</v>
      </c>
      <c r="X286" s="163">
        <v>-409088.78</v>
      </c>
      <c r="Y286" s="163">
        <v>-86920.17</v>
      </c>
      <c r="Z286" s="163"/>
      <c r="AA286" s="163">
        <v>-19865564.77</v>
      </c>
      <c r="AB286" s="163">
        <v>-14608600.130000001</v>
      </c>
      <c r="AC286" s="204">
        <f>-'Income Statement - 2.1.7 Income'!K286/(-U286+-V286+-R286+-S286)</f>
        <v>3.0507912020085324E-2</v>
      </c>
    </row>
    <row r="287" spans="1:29" ht="15.75" customHeight="1">
      <c r="A287" s="130" t="s">
        <v>134</v>
      </c>
      <c r="B287" s="164">
        <v>2021</v>
      </c>
      <c r="C287" s="164">
        <v>3621039.43</v>
      </c>
      <c r="D287" s="164">
        <v>7568628.1600000001</v>
      </c>
      <c r="E287" s="164">
        <v>329345.37</v>
      </c>
      <c r="F287" s="164">
        <v>302017.98</v>
      </c>
      <c r="G287" s="164">
        <v>333021.62</v>
      </c>
      <c r="H287" s="164">
        <v>12154052.560000001</v>
      </c>
      <c r="I287" s="164">
        <v>60565296.530000001</v>
      </c>
      <c r="J287" s="164">
        <v>-30986393.77</v>
      </c>
      <c r="K287" s="164">
        <v>29578902.760000002</v>
      </c>
      <c r="L287" s="164">
        <v>792216.63</v>
      </c>
      <c r="M287" s="164">
        <v>0</v>
      </c>
      <c r="N287" s="164">
        <v>0</v>
      </c>
      <c r="O287" s="164">
        <v>792216.63</v>
      </c>
      <c r="P287" s="164">
        <v>-5543093.7300000004</v>
      </c>
      <c r="Q287" s="164">
        <v>-71460.33</v>
      </c>
      <c r="R287" s="164">
        <v>-1311113.71</v>
      </c>
      <c r="S287" s="164">
        <v>-6325000</v>
      </c>
      <c r="T287" s="164">
        <v>-13250667.77</v>
      </c>
      <c r="U287" s="164">
        <v>-11861386.609999999</v>
      </c>
      <c r="V287" s="164">
        <v>0</v>
      </c>
      <c r="W287" s="164">
        <v>-901035.29</v>
      </c>
      <c r="X287" s="164">
        <v>-504768.48</v>
      </c>
      <c r="Y287" s="164">
        <v>-80532.17</v>
      </c>
      <c r="Z287" s="164">
        <v>-42520</v>
      </c>
      <c r="AA287" s="164">
        <v>-13390242.550000001</v>
      </c>
      <c r="AB287" s="164">
        <v>-15884261.630000001</v>
      </c>
      <c r="AC287" s="206">
        <f>-'Income Statement - 2.1.7 Income'!K287/(-U287+-V287+-R287+-S287)</f>
        <v>2.9737439183691212E-2</v>
      </c>
    </row>
    <row r="288" spans="1:29" ht="15.75" customHeight="1">
      <c r="A288" s="126" t="s">
        <v>134</v>
      </c>
      <c r="B288" s="163">
        <v>2022</v>
      </c>
      <c r="C288" s="163">
        <v>1857118.11</v>
      </c>
      <c r="D288" s="163">
        <v>7547328.96</v>
      </c>
      <c r="E288" s="163">
        <v>846418.32</v>
      </c>
      <c r="F288" s="163">
        <v>89666.57</v>
      </c>
      <c r="G288" s="163">
        <v>346560.93</v>
      </c>
      <c r="H288" s="163">
        <v>10687092.890000001</v>
      </c>
      <c r="I288" s="163">
        <v>63467412.299999997</v>
      </c>
      <c r="J288" s="163">
        <v>-32941987.07</v>
      </c>
      <c r="K288" s="163">
        <v>30525425.23</v>
      </c>
      <c r="L288" s="163">
        <v>1509777.26</v>
      </c>
      <c r="M288" s="163">
        <v>0</v>
      </c>
      <c r="N288" s="163">
        <v>0</v>
      </c>
      <c r="O288" s="163">
        <v>1509777.26</v>
      </c>
      <c r="P288" s="163">
        <v>-5789745.0099999998</v>
      </c>
      <c r="Q288" s="163">
        <v>-35576.699999999997</v>
      </c>
      <c r="R288" s="163">
        <v>-1150721.8400000001</v>
      </c>
      <c r="S288" s="163">
        <v>-1162500</v>
      </c>
      <c r="T288" s="163">
        <v>-8138543.5499999998</v>
      </c>
      <c r="U288" s="163">
        <v>-17023886.609999999</v>
      </c>
      <c r="V288" s="163">
        <v>0</v>
      </c>
      <c r="W288" s="163">
        <v>-721870.65</v>
      </c>
      <c r="X288" s="163">
        <v>-531905.17000000004</v>
      </c>
      <c r="Y288" s="163">
        <v>-49492.17</v>
      </c>
      <c r="Z288" s="163">
        <v>-428178</v>
      </c>
      <c r="AA288" s="163">
        <v>-18755332.600000001</v>
      </c>
      <c r="AB288" s="163">
        <v>-15828419.23</v>
      </c>
      <c r="AC288" s="204">
        <f>-'Income Statement - 2.1.7 Income'!K288/(-U288+-V288+-R288+-S288)</f>
        <v>3.2867390780962395E-2</v>
      </c>
    </row>
    <row r="289" spans="1:29" ht="15.75" customHeight="1">
      <c r="A289" s="130" t="s">
        <v>134</v>
      </c>
      <c r="B289" s="164">
        <v>2023</v>
      </c>
      <c r="C289" s="164">
        <v>3698026.08</v>
      </c>
      <c r="D289" s="164">
        <v>8152623.3300000001</v>
      </c>
      <c r="E289" s="164">
        <v>585953.72</v>
      </c>
      <c r="F289" s="164">
        <v>38861.550000000003</v>
      </c>
      <c r="G289" s="164">
        <v>351758.32</v>
      </c>
      <c r="H289" s="164">
        <v>12827223</v>
      </c>
      <c r="I289" s="164">
        <v>66602143.950000003</v>
      </c>
      <c r="J289" s="164">
        <v>-34790115.490000002</v>
      </c>
      <c r="K289" s="164">
        <v>31812028.460000001</v>
      </c>
      <c r="L289" s="164">
        <v>1669082.57</v>
      </c>
      <c r="M289" s="164">
        <v>0</v>
      </c>
      <c r="N289" s="164">
        <v>0</v>
      </c>
      <c r="O289" s="164">
        <v>1669082.57</v>
      </c>
      <c r="P289" s="164">
        <v>-5733449.7000000002</v>
      </c>
      <c r="Q289" s="164">
        <v>-78751.64</v>
      </c>
      <c r="R289" s="164">
        <v>-1252969.27</v>
      </c>
      <c r="S289" s="164">
        <v>-10698886.609999999</v>
      </c>
      <c r="T289" s="164">
        <v>-17764057.219999999</v>
      </c>
      <c r="U289" s="164">
        <v>-10487500</v>
      </c>
      <c r="V289" s="164">
        <v>0</v>
      </c>
      <c r="W289" s="164">
        <v>-795206.11</v>
      </c>
      <c r="X289" s="164">
        <v>-483550.88</v>
      </c>
      <c r="Y289" s="164">
        <v>-39891.17</v>
      </c>
      <c r="Z289" s="164">
        <v>-766593.06</v>
      </c>
      <c r="AA289" s="164">
        <v>-12572741.220000001</v>
      </c>
      <c r="AB289" s="164">
        <v>-15971535.59</v>
      </c>
      <c r="AC289" s="206">
        <f>-'Income Statement - 2.1.7 Income'!K289/(-U289+-V289+-R289+-S289)</f>
        <v>4.4393731501351813E-2</v>
      </c>
    </row>
    <row r="290" spans="1:29" ht="15.75" customHeight="1">
      <c r="A290" s="126" t="s">
        <v>4</v>
      </c>
      <c r="B290" s="163">
        <v>2015</v>
      </c>
      <c r="C290" s="163">
        <v>6432939.6500000004</v>
      </c>
      <c r="D290" s="163">
        <v>70792181.140000001</v>
      </c>
      <c r="E290" s="163">
        <v>748731.83</v>
      </c>
      <c r="F290" s="163">
        <v>0</v>
      </c>
      <c r="G290" s="163">
        <v>1826436.02</v>
      </c>
      <c r="H290" s="163">
        <v>79800288.640000001</v>
      </c>
      <c r="I290" s="163">
        <v>448419043.77999997</v>
      </c>
      <c r="J290" s="163">
        <v>-186918103.75999999</v>
      </c>
      <c r="K290" s="163">
        <v>261500940.02000001</v>
      </c>
      <c r="L290" s="163">
        <v>14852235.65</v>
      </c>
      <c r="M290" s="163">
        <v>0</v>
      </c>
      <c r="N290" s="163">
        <v>1573699.92</v>
      </c>
      <c r="O290" s="163">
        <v>16425935.57</v>
      </c>
      <c r="P290" s="163">
        <v>-52326978.530000001</v>
      </c>
      <c r="Q290" s="163">
        <v>-2635607.2599999998</v>
      </c>
      <c r="R290" s="163">
        <v>-11191309.99</v>
      </c>
      <c r="S290" s="163">
        <v>-2304000</v>
      </c>
      <c r="T290" s="163">
        <v>-68457895.780000001</v>
      </c>
      <c r="U290" s="163">
        <v>-96130000</v>
      </c>
      <c r="V290" s="163">
        <v>0</v>
      </c>
      <c r="W290" s="163">
        <v>-15201503.710000001</v>
      </c>
      <c r="X290" s="163">
        <v>-15484391.34</v>
      </c>
      <c r="Y290" s="163">
        <v>-12313500</v>
      </c>
      <c r="Z290" s="163"/>
      <c r="AA290" s="163">
        <v>-139129395.05000001</v>
      </c>
      <c r="AB290" s="163">
        <v>-150139873.40000001</v>
      </c>
      <c r="AC290" s="204">
        <f>-'Income Statement - 2.1.7 Income'!K290/(-U290+-V290+-R290+-S290)</f>
        <v>2.6112457244236071E-2</v>
      </c>
    </row>
    <row r="291" spans="1:29" ht="15.75" customHeight="1">
      <c r="A291" s="130" t="s">
        <v>4</v>
      </c>
      <c r="B291" s="164">
        <v>2016</v>
      </c>
      <c r="C291" s="164">
        <v>713345.56</v>
      </c>
      <c r="D291" s="164">
        <v>87016199.280000001</v>
      </c>
      <c r="E291" s="164">
        <v>844568.76</v>
      </c>
      <c r="F291" s="164">
        <v>0</v>
      </c>
      <c r="G291" s="164">
        <v>1898379.49</v>
      </c>
      <c r="H291" s="164">
        <v>90472493.090000004</v>
      </c>
      <c r="I291" s="164">
        <v>467041426.44</v>
      </c>
      <c r="J291" s="164">
        <v>-189667362.46000001</v>
      </c>
      <c r="K291" s="164">
        <v>277374063.98000002</v>
      </c>
      <c r="L291" s="164">
        <v>4477798.63</v>
      </c>
      <c r="M291" s="164">
        <v>0</v>
      </c>
      <c r="N291" s="164">
        <v>2331463</v>
      </c>
      <c r="O291" s="164">
        <v>6809261.6299999999</v>
      </c>
      <c r="P291" s="164">
        <v>-54713832.43</v>
      </c>
      <c r="Q291" s="164">
        <v>-3457145.15</v>
      </c>
      <c r="R291" s="164">
        <v>-8671138.4199999999</v>
      </c>
      <c r="S291" s="164">
        <v>-2304000</v>
      </c>
      <c r="T291" s="164">
        <v>-69146116</v>
      </c>
      <c r="U291" s="164">
        <v>-108826000</v>
      </c>
      <c r="V291" s="164">
        <v>0</v>
      </c>
      <c r="W291" s="164">
        <v>-12395374.279999999</v>
      </c>
      <c r="X291" s="164">
        <v>-17863211.16</v>
      </c>
      <c r="Y291" s="164">
        <v>-14481000</v>
      </c>
      <c r="Z291" s="164">
        <v>-1162663</v>
      </c>
      <c r="AA291" s="164">
        <v>-154728248.44</v>
      </c>
      <c r="AB291" s="164">
        <v>-150781454.25999999</v>
      </c>
      <c r="AC291" s="206">
        <f>-'Income Statement - 2.1.7 Income'!K291/(-U291+-V291+-R291+-S291)</f>
        <v>2.522016968993674E-2</v>
      </c>
    </row>
    <row r="292" spans="1:29" ht="15.75" customHeight="1">
      <c r="A292" s="126" t="s">
        <v>4</v>
      </c>
      <c r="B292" s="163">
        <v>2017</v>
      </c>
      <c r="C292" s="163">
        <v>4363958.3</v>
      </c>
      <c r="D292" s="163">
        <v>74109038.359999999</v>
      </c>
      <c r="E292" s="163">
        <v>646965.9</v>
      </c>
      <c r="F292" s="163">
        <v>0</v>
      </c>
      <c r="G292" s="163">
        <v>5043136.47</v>
      </c>
      <c r="H292" s="163">
        <v>84163099.030000001</v>
      </c>
      <c r="I292" s="163">
        <v>488342333.19</v>
      </c>
      <c r="J292" s="163">
        <v>-195801431.13999999</v>
      </c>
      <c r="K292" s="163">
        <v>292540902.05000001</v>
      </c>
      <c r="L292" s="163">
        <v>5046211.3600000003</v>
      </c>
      <c r="M292" s="163">
        <v>0</v>
      </c>
      <c r="N292" s="163">
        <v>4001463</v>
      </c>
      <c r="O292" s="163">
        <v>9047674.3599999994</v>
      </c>
      <c r="P292" s="163">
        <v>-49682201.229999997</v>
      </c>
      <c r="Q292" s="163">
        <v>-3329377.92</v>
      </c>
      <c r="R292" s="163">
        <v>-8723917.0899999999</v>
      </c>
      <c r="S292" s="163">
        <v>-2304000</v>
      </c>
      <c r="T292" s="163">
        <v>-64039496.240000002</v>
      </c>
      <c r="U292" s="163">
        <v>-116522000</v>
      </c>
      <c r="V292" s="163">
        <v>0</v>
      </c>
      <c r="W292" s="163">
        <v>-10905359.91</v>
      </c>
      <c r="X292" s="163">
        <v>-14888158.699999999</v>
      </c>
      <c r="Y292" s="163">
        <v>-15213100</v>
      </c>
      <c r="Z292" s="163">
        <v>-3766363</v>
      </c>
      <c r="AA292" s="163">
        <v>-161294981.61000001</v>
      </c>
      <c r="AB292" s="163">
        <v>-160417197.59</v>
      </c>
      <c r="AC292" s="204">
        <f>-'Income Statement - 2.1.7 Income'!K292/(-U292+-V292+-R292+-S292)</f>
        <v>2.4841759777579797E-2</v>
      </c>
    </row>
    <row r="293" spans="1:29" ht="15.75" customHeight="1">
      <c r="A293" s="130" t="s">
        <v>4</v>
      </c>
      <c r="B293" s="164">
        <v>2018</v>
      </c>
      <c r="C293" s="164">
        <v>1299696.3999999999</v>
      </c>
      <c r="D293" s="164">
        <v>75290716.180000007</v>
      </c>
      <c r="E293" s="164">
        <v>616715.06999999995</v>
      </c>
      <c r="F293" s="164">
        <v>0</v>
      </c>
      <c r="G293" s="164">
        <v>2666777.19</v>
      </c>
      <c r="H293" s="164">
        <v>79873904.840000004</v>
      </c>
      <c r="I293" s="164">
        <v>503465229.36000001</v>
      </c>
      <c r="J293" s="164">
        <v>-201871030.16999999</v>
      </c>
      <c r="K293" s="164">
        <v>301594199.19</v>
      </c>
      <c r="L293" s="164">
        <v>24059429.18</v>
      </c>
      <c r="M293" s="164">
        <v>0</v>
      </c>
      <c r="N293" s="164">
        <v>5914807</v>
      </c>
      <c r="O293" s="164">
        <v>29974236.18</v>
      </c>
      <c r="P293" s="164">
        <v>-51765921.630000003</v>
      </c>
      <c r="Q293" s="164">
        <v>-3177697.17</v>
      </c>
      <c r="R293" s="164">
        <v>-6450846.1900000004</v>
      </c>
      <c r="S293" s="164">
        <v>-1522000</v>
      </c>
      <c r="T293" s="164">
        <v>-62916464.990000002</v>
      </c>
      <c r="U293" s="164">
        <v>-140000000</v>
      </c>
      <c r="V293" s="164">
        <v>0</v>
      </c>
      <c r="W293" s="164">
        <v>-6234927.8600000003</v>
      </c>
      <c r="X293" s="164">
        <v>-14442012.890000001</v>
      </c>
      <c r="Y293" s="164">
        <v>-13894700</v>
      </c>
      <c r="Z293" s="164">
        <v>-5590269</v>
      </c>
      <c r="AA293" s="164">
        <v>-180161909.75</v>
      </c>
      <c r="AB293" s="164">
        <v>-168363965.47</v>
      </c>
      <c r="AC293" s="206">
        <f>-'Income Statement - 2.1.7 Income'!K293/(-U293+-V293+-R293+-S293)</f>
        <v>2.5740592602437933E-2</v>
      </c>
    </row>
    <row r="294" spans="1:29" ht="15.75" customHeight="1">
      <c r="A294" s="126" t="s">
        <v>4</v>
      </c>
      <c r="B294" s="163">
        <v>2019</v>
      </c>
      <c r="C294" s="163">
        <v>3427745.2</v>
      </c>
      <c r="D294" s="163">
        <v>69142354.469999999</v>
      </c>
      <c r="E294" s="163">
        <v>418093.11</v>
      </c>
      <c r="F294" s="163">
        <v>0</v>
      </c>
      <c r="G294" s="163">
        <v>2552145.0499999998</v>
      </c>
      <c r="H294" s="163">
        <v>75540337.829999998</v>
      </c>
      <c r="I294" s="163">
        <v>534211257.76999998</v>
      </c>
      <c r="J294" s="163">
        <v>-210891131.18000001</v>
      </c>
      <c r="K294" s="163">
        <v>323320126.58999997</v>
      </c>
      <c r="L294" s="163">
        <v>25250109.5</v>
      </c>
      <c r="M294" s="163">
        <v>0</v>
      </c>
      <c r="N294" s="163">
        <v>9417407</v>
      </c>
      <c r="O294" s="163">
        <v>34667516.5</v>
      </c>
      <c r="P294" s="163">
        <v>-44901363.890000001</v>
      </c>
      <c r="Q294" s="163">
        <v>-3581428.78</v>
      </c>
      <c r="R294" s="163">
        <v>-6952415.5800000001</v>
      </c>
      <c r="S294" s="163">
        <v>0</v>
      </c>
      <c r="T294" s="163">
        <v>-55435208.25</v>
      </c>
      <c r="U294" s="163">
        <v>-155000000</v>
      </c>
      <c r="V294" s="163">
        <v>0</v>
      </c>
      <c r="W294" s="163">
        <v>-6381489.0099999998</v>
      </c>
      <c r="X294" s="163">
        <v>-16888817.530000001</v>
      </c>
      <c r="Y294" s="163">
        <v>-15534600</v>
      </c>
      <c r="Z294" s="163">
        <v>-8981831</v>
      </c>
      <c r="AA294" s="163">
        <v>-202786737.53999999</v>
      </c>
      <c r="AB294" s="163">
        <v>-175306035.13</v>
      </c>
      <c r="AC294" s="204">
        <f>-'Income Statement - 2.1.7 Income'!K294/(-U294+-V294+-R294+-S294)</f>
        <v>2.9633781211675089E-2</v>
      </c>
    </row>
    <row r="295" spans="1:29" ht="15.75" customHeight="1">
      <c r="A295" s="130" t="s">
        <v>4</v>
      </c>
      <c r="B295" s="164">
        <v>2020</v>
      </c>
      <c r="C295" s="164">
        <v>28298214.629999999</v>
      </c>
      <c r="D295" s="164">
        <v>80305778.569999993</v>
      </c>
      <c r="E295" s="164">
        <v>457534.52</v>
      </c>
      <c r="F295" s="164">
        <v>0</v>
      </c>
      <c r="G295" s="164">
        <v>3378095.94</v>
      </c>
      <c r="H295" s="164">
        <v>112439623.66</v>
      </c>
      <c r="I295" s="164">
        <v>559655226.97000003</v>
      </c>
      <c r="J295" s="164">
        <v>-219536818.00999999</v>
      </c>
      <c r="K295" s="164">
        <v>340118408.95999998</v>
      </c>
      <c r="L295" s="164">
        <v>27700805.920000002</v>
      </c>
      <c r="M295" s="164">
        <v>0</v>
      </c>
      <c r="N295" s="164">
        <v>11698741</v>
      </c>
      <c r="O295" s="164">
        <v>39399546.920000002</v>
      </c>
      <c r="P295" s="164">
        <v>-49495623.479999997</v>
      </c>
      <c r="Q295" s="164">
        <v>-4049664.33</v>
      </c>
      <c r="R295" s="164">
        <v>-5749350.4299999997</v>
      </c>
      <c r="S295" s="164">
        <v>0</v>
      </c>
      <c r="T295" s="164">
        <v>-59294638.240000002</v>
      </c>
      <c r="U295" s="164">
        <v>-200000000</v>
      </c>
      <c r="V295" s="164">
        <v>0</v>
      </c>
      <c r="W295" s="164">
        <v>-9790481.2300000004</v>
      </c>
      <c r="X295" s="164">
        <v>-19643327.620000001</v>
      </c>
      <c r="Y295" s="164">
        <v>-16100100</v>
      </c>
      <c r="Z295" s="164">
        <v>-9506222</v>
      </c>
      <c r="AA295" s="164">
        <v>-255040130.84999999</v>
      </c>
      <c r="AB295" s="164">
        <v>-177622810.44999999</v>
      </c>
      <c r="AC295" s="206">
        <f>-'Income Statement - 2.1.7 Income'!K295/(-U295+-V295+-R295+-S295)</f>
        <v>2.2543477830215767E-2</v>
      </c>
    </row>
    <row r="296" spans="1:29" ht="15.75" customHeight="1">
      <c r="A296" s="126" t="s">
        <v>4</v>
      </c>
      <c r="B296" s="163">
        <v>2021</v>
      </c>
      <c r="C296" s="163">
        <v>14450948.73</v>
      </c>
      <c r="D296" s="163">
        <v>75505533.620000005</v>
      </c>
      <c r="E296" s="163">
        <v>548362.66</v>
      </c>
      <c r="F296" s="163">
        <v>0</v>
      </c>
      <c r="G296" s="163">
        <v>3621327.33</v>
      </c>
      <c r="H296" s="163">
        <v>94126172.340000004</v>
      </c>
      <c r="I296" s="163">
        <v>576898893.09000003</v>
      </c>
      <c r="J296" s="163">
        <v>-225488704</v>
      </c>
      <c r="K296" s="163">
        <v>351410189.08999997</v>
      </c>
      <c r="L296" s="163">
        <v>18320810.620000001</v>
      </c>
      <c r="M296" s="163">
        <v>0</v>
      </c>
      <c r="N296" s="163">
        <v>21041579.359999999</v>
      </c>
      <c r="O296" s="163">
        <v>39362389.979999997</v>
      </c>
      <c r="P296" s="163">
        <v>-35786792.659999996</v>
      </c>
      <c r="Q296" s="163">
        <v>-4405832.5199999996</v>
      </c>
      <c r="R296" s="163">
        <v>-5705786.8499999996</v>
      </c>
      <c r="S296" s="163">
        <v>-125000000</v>
      </c>
      <c r="T296" s="163">
        <v>-170898412.03</v>
      </c>
      <c r="U296" s="163">
        <v>-75000000</v>
      </c>
      <c r="V296" s="163">
        <v>0</v>
      </c>
      <c r="W296" s="163">
        <v>-3667673.45</v>
      </c>
      <c r="X296" s="163">
        <v>-12788680.57</v>
      </c>
      <c r="Y296" s="163">
        <v>-15008000</v>
      </c>
      <c r="Z296" s="163">
        <v>-15781590</v>
      </c>
      <c r="AA296" s="163">
        <v>-122245944.02</v>
      </c>
      <c r="AB296" s="163">
        <v>-191754395.36000001</v>
      </c>
      <c r="AC296" s="204">
        <f>-'Income Statement - 2.1.7 Income'!K296/(-U296+-V296+-R296+-S296)</f>
        <v>2.5289776819907683E-2</v>
      </c>
    </row>
    <row r="297" spans="1:29" ht="15.75" customHeight="1">
      <c r="A297" s="130" t="s">
        <v>4</v>
      </c>
      <c r="B297" s="164">
        <v>2022</v>
      </c>
      <c r="C297" s="164">
        <v>0</v>
      </c>
      <c r="D297" s="164">
        <v>78081907.049999997</v>
      </c>
      <c r="E297" s="164">
        <v>893411.92</v>
      </c>
      <c r="F297" s="164">
        <v>0</v>
      </c>
      <c r="G297" s="164">
        <v>3841689.36</v>
      </c>
      <c r="H297" s="164">
        <v>82817008.329999998</v>
      </c>
      <c r="I297" s="164">
        <v>615851852.82000005</v>
      </c>
      <c r="J297" s="164">
        <v>-238093260.11000001</v>
      </c>
      <c r="K297" s="164">
        <v>377758592.70999998</v>
      </c>
      <c r="L297" s="164">
        <v>25214589.260000002</v>
      </c>
      <c r="M297" s="164">
        <v>0</v>
      </c>
      <c r="N297" s="164">
        <v>51161637.079999998</v>
      </c>
      <c r="O297" s="164">
        <v>76376226.340000004</v>
      </c>
      <c r="P297" s="164">
        <v>-43217464.579999998</v>
      </c>
      <c r="Q297" s="164">
        <v>-5099660.97</v>
      </c>
      <c r="R297" s="164">
        <v>-5695278.0899999999</v>
      </c>
      <c r="S297" s="164">
        <v>-2161522.79</v>
      </c>
      <c r="T297" s="164">
        <v>-56173926.43</v>
      </c>
      <c r="U297" s="164">
        <v>-200000000</v>
      </c>
      <c r="V297" s="164">
        <v>0</v>
      </c>
      <c r="W297" s="164">
        <v>-14543677.279999999</v>
      </c>
      <c r="X297" s="164">
        <v>-12246792.73</v>
      </c>
      <c r="Y297" s="164">
        <v>-9855200</v>
      </c>
      <c r="Z297" s="164">
        <v>-25930696</v>
      </c>
      <c r="AA297" s="164">
        <v>-262576366.00999999</v>
      </c>
      <c r="AB297" s="164">
        <v>-218201534.94</v>
      </c>
      <c r="AC297" s="206">
        <f>-'Income Statement - 2.1.7 Income'!K297/(-U297+-V297+-R297+-S297)</f>
        <v>2.3755983490050529E-2</v>
      </c>
    </row>
    <row r="298" spans="1:29" ht="15.75" customHeight="1">
      <c r="A298" s="126" t="s">
        <v>4</v>
      </c>
      <c r="B298" s="163">
        <v>2023</v>
      </c>
      <c r="C298" s="163">
        <v>0</v>
      </c>
      <c r="D298" s="163">
        <v>88852532.340000004</v>
      </c>
      <c r="E298" s="163">
        <v>1105390.47</v>
      </c>
      <c r="F298" s="163">
        <v>0</v>
      </c>
      <c r="G298" s="163">
        <v>4779965.6500000004</v>
      </c>
      <c r="H298" s="163">
        <v>94737888.459999993</v>
      </c>
      <c r="I298" s="163">
        <v>644016522.97000003</v>
      </c>
      <c r="J298" s="163">
        <v>-245208553.97</v>
      </c>
      <c r="K298" s="163">
        <v>398807969</v>
      </c>
      <c r="L298" s="163">
        <v>23140036.129999999</v>
      </c>
      <c r="M298" s="163">
        <v>0</v>
      </c>
      <c r="N298" s="163">
        <v>45782092.210000001</v>
      </c>
      <c r="O298" s="163">
        <v>68922128.340000004</v>
      </c>
      <c r="P298" s="163">
        <v>-42624725.409999996</v>
      </c>
      <c r="Q298" s="163">
        <v>-3932514</v>
      </c>
      <c r="R298" s="163">
        <v>-6445190.5300000003</v>
      </c>
      <c r="S298" s="163">
        <v>-9428739.2400000002</v>
      </c>
      <c r="T298" s="163">
        <v>-62431169.18</v>
      </c>
      <c r="U298" s="163">
        <v>-220000000</v>
      </c>
      <c r="V298" s="163">
        <v>0</v>
      </c>
      <c r="W298" s="163">
        <v>-14183401.779999999</v>
      </c>
      <c r="X298" s="163">
        <v>-10777507.35</v>
      </c>
      <c r="Y298" s="163">
        <v>-9188300</v>
      </c>
      <c r="Z298" s="163">
        <v>-26288540</v>
      </c>
      <c r="AA298" s="163">
        <v>-280437749.13</v>
      </c>
      <c r="AB298" s="163">
        <v>-219599067.49000001</v>
      </c>
      <c r="AC298" s="204">
        <f>-'Income Statement - 2.1.7 Income'!K298/(-U298+-V298+-R298+-S298)</f>
        <v>2.2791179191536642E-2</v>
      </c>
    </row>
    <row r="299" spans="1:29" ht="15.75" customHeight="1">
      <c r="A299" s="130" t="s">
        <v>135</v>
      </c>
      <c r="B299" s="164">
        <v>2015</v>
      </c>
      <c r="C299" s="164">
        <v>7739130</v>
      </c>
      <c r="D299" s="164">
        <v>20289915</v>
      </c>
      <c r="E299" s="164">
        <v>1516142</v>
      </c>
      <c r="F299" s="164">
        <v>2744593</v>
      </c>
      <c r="G299" s="164">
        <v>502617</v>
      </c>
      <c r="H299" s="164">
        <v>32792397</v>
      </c>
      <c r="I299" s="164">
        <v>140310255</v>
      </c>
      <c r="J299" s="164">
        <v>-62867683</v>
      </c>
      <c r="K299" s="164">
        <v>77442572</v>
      </c>
      <c r="L299" s="164">
        <v>6455074</v>
      </c>
      <c r="M299" s="164">
        <v>0</v>
      </c>
      <c r="N299" s="164">
        <v>0</v>
      </c>
      <c r="O299" s="164">
        <v>6455074</v>
      </c>
      <c r="P299" s="164">
        <v>-12804526</v>
      </c>
      <c r="Q299" s="164">
        <v>0</v>
      </c>
      <c r="R299" s="164">
        <v>-487403</v>
      </c>
      <c r="S299" s="164">
        <v>-1565791</v>
      </c>
      <c r="T299" s="164">
        <v>-14857720</v>
      </c>
      <c r="U299" s="164">
        <v>-50857464</v>
      </c>
      <c r="V299" s="164">
        <v>0</v>
      </c>
      <c r="W299" s="164">
        <v>-6489310</v>
      </c>
      <c r="X299" s="164">
        <v>-4062813</v>
      </c>
      <c r="Y299" s="164">
        <v>-304086</v>
      </c>
      <c r="Z299" s="164">
        <v>-1193448</v>
      </c>
      <c r="AA299" s="164">
        <v>-62907121</v>
      </c>
      <c r="AB299" s="164">
        <v>-38925202</v>
      </c>
      <c r="AC299" s="206">
        <f>-'Income Statement - 2.1.7 Income'!K299/(-U299+-V299+-R299+-S299)</f>
        <v>4.050588446660406E-2</v>
      </c>
    </row>
    <row r="300" spans="1:29" ht="15.75" customHeight="1">
      <c r="A300" s="126" t="s">
        <v>135</v>
      </c>
      <c r="B300" s="163">
        <v>2016</v>
      </c>
      <c r="C300" s="163">
        <v>10780281</v>
      </c>
      <c r="D300" s="163">
        <v>21960626</v>
      </c>
      <c r="E300" s="163">
        <v>1553268</v>
      </c>
      <c r="F300" s="163">
        <v>456229</v>
      </c>
      <c r="G300" s="163">
        <v>387497</v>
      </c>
      <c r="H300" s="163">
        <v>35137901</v>
      </c>
      <c r="I300" s="163">
        <v>148054375</v>
      </c>
      <c r="J300" s="163">
        <v>-65971651</v>
      </c>
      <c r="K300" s="163">
        <v>82082724</v>
      </c>
      <c r="L300" s="163">
        <v>2856371</v>
      </c>
      <c r="M300" s="163">
        <v>0</v>
      </c>
      <c r="N300" s="163">
        <v>0</v>
      </c>
      <c r="O300" s="163">
        <v>2856371</v>
      </c>
      <c r="P300" s="163">
        <v>-15733068</v>
      </c>
      <c r="Q300" s="163">
        <v>0</v>
      </c>
      <c r="R300" s="163">
        <v>-86975</v>
      </c>
      <c r="S300" s="163">
        <v>-1656071</v>
      </c>
      <c r="T300" s="163">
        <v>-17476114</v>
      </c>
      <c r="U300" s="163">
        <v>-52632529</v>
      </c>
      <c r="V300" s="163">
        <v>0</v>
      </c>
      <c r="W300" s="163">
        <v>-3796904</v>
      </c>
      <c r="X300" s="163">
        <v>-3734792</v>
      </c>
      <c r="Y300" s="163">
        <v>-319821</v>
      </c>
      <c r="Z300" s="163">
        <v>-1738621</v>
      </c>
      <c r="AA300" s="163">
        <v>-62222667</v>
      </c>
      <c r="AB300" s="163">
        <v>-40378215</v>
      </c>
      <c r="AC300" s="204">
        <f>-'Income Statement - 2.1.7 Income'!K300/(-U300+-V300+-R300+-S300)</f>
        <v>4.6303970118936673E-2</v>
      </c>
    </row>
    <row r="301" spans="1:29" ht="15.75" customHeight="1">
      <c r="A301" s="130" t="s">
        <v>135</v>
      </c>
      <c r="B301" s="164">
        <v>2017</v>
      </c>
      <c r="C301" s="164">
        <v>10059224</v>
      </c>
      <c r="D301" s="164">
        <v>19763892</v>
      </c>
      <c r="E301" s="164">
        <v>1325720</v>
      </c>
      <c r="F301" s="164">
        <v>586425</v>
      </c>
      <c r="G301" s="164">
        <v>980835</v>
      </c>
      <c r="H301" s="164">
        <v>32716096</v>
      </c>
      <c r="I301" s="164">
        <v>151051722</v>
      </c>
      <c r="J301" s="164">
        <v>-66797512</v>
      </c>
      <c r="K301" s="164">
        <v>84254210</v>
      </c>
      <c r="L301" s="164">
        <v>2817698</v>
      </c>
      <c r="M301" s="164">
        <v>0</v>
      </c>
      <c r="N301" s="164">
        <v>350000</v>
      </c>
      <c r="O301" s="164">
        <v>3167698</v>
      </c>
      <c r="P301" s="164">
        <v>-17026155</v>
      </c>
      <c r="Q301" s="164">
        <v>-2661</v>
      </c>
      <c r="R301" s="164">
        <v>-280168</v>
      </c>
      <c r="S301" s="164">
        <v>-1689642</v>
      </c>
      <c r="T301" s="164">
        <v>-18998626</v>
      </c>
      <c r="U301" s="164">
        <v>-51359636</v>
      </c>
      <c r="V301" s="164">
        <v>0</v>
      </c>
      <c r="W301" s="164">
        <v>-1861738</v>
      </c>
      <c r="X301" s="164">
        <v>-2753629</v>
      </c>
      <c r="Y301" s="164">
        <v>-343892</v>
      </c>
      <c r="Z301" s="164">
        <v>-2877086</v>
      </c>
      <c r="AA301" s="164">
        <v>-59195981</v>
      </c>
      <c r="AB301" s="164">
        <v>-41943397</v>
      </c>
      <c r="AC301" s="206">
        <f>-'Income Statement - 2.1.7 Income'!K301/(-U301+-V301+-R301+-S301)</f>
        <v>4.9199648539382912E-2</v>
      </c>
    </row>
    <row r="302" spans="1:29" ht="15.75" customHeight="1">
      <c r="A302" s="126" t="s">
        <v>135</v>
      </c>
      <c r="B302" s="163">
        <v>2018</v>
      </c>
      <c r="C302" s="163">
        <v>8374579</v>
      </c>
      <c r="D302" s="163">
        <v>20073773</v>
      </c>
      <c r="E302" s="163">
        <v>1368320</v>
      </c>
      <c r="F302" s="163">
        <v>1461080</v>
      </c>
      <c r="G302" s="163">
        <v>1004949</v>
      </c>
      <c r="H302" s="163">
        <v>32282701</v>
      </c>
      <c r="I302" s="163">
        <v>158413452</v>
      </c>
      <c r="J302" s="163">
        <v>-69773227</v>
      </c>
      <c r="K302" s="163">
        <v>88640225</v>
      </c>
      <c r="L302" s="163">
        <v>4324776</v>
      </c>
      <c r="M302" s="163">
        <v>0</v>
      </c>
      <c r="N302" s="163">
        <v>1350000</v>
      </c>
      <c r="O302" s="163">
        <v>5674776</v>
      </c>
      <c r="P302" s="163">
        <v>-16141643</v>
      </c>
      <c r="Q302" s="163">
        <v>-331172</v>
      </c>
      <c r="R302" s="163">
        <v>-1342441</v>
      </c>
      <c r="S302" s="163">
        <v>-1793830</v>
      </c>
      <c r="T302" s="163">
        <v>-19609086</v>
      </c>
      <c r="U302" s="163">
        <v>-53934500</v>
      </c>
      <c r="V302" s="163">
        <v>0</v>
      </c>
      <c r="W302" s="163">
        <v>-2128315</v>
      </c>
      <c r="X302" s="163">
        <v>-1955716</v>
      </c>
      <c r="Y302" s="163">
        <v>-496556</v>
      </c>
      <c r="Z302" s="163">
        <v>-3828933</v>
      </c>
      <c r="AA302" s="163">
        <v>-62344020</v>
      </c>
      <c r="AB302" s="163">
        <v>-44644596</v>
      </c>
      <c r="AC302" s="204">
        <f>-'Income Statement - 2.1.7 Income'!K302/(-U302+-V302+-R302+-S302)</f>
        <v>4.5673730253267472E-2</v>
      </c>
    </row>
    <row r="303" spans="1:29" ht="15.75" customHeight="1">
      <c r="A303" s="130" t="s">
        <v>135</v>
      </c>
      <c r="B303" s="164">
        <v>2019</v>
      </c>
      <c r="C303" s="164">
        <v>10676206</v>
      </c>
      <c r="D303" s="164">
        <v>21436857</v>
      </c>
      <c r="E303" s="164">
        <v>1548149</v>
      </c>
      <c r="F303" s="164">
        <v>2834473</v>
      </c>
      <c r="G303" s="164">
        <v>797519</v>
      </c>
      <c r="H303" s="164">
        <v>37293204</v>
      </c>
      <c r="I303" s="164">
        <v>168316547</v>
      </c>
      <c r="J303" s="164">
        <v>-73136806</v>
      </c>
      <c r="K303" s="164">
        <v>95179741</v>
      </c>
      <c r="L303" s="164">
        <v>1770354</v>
      </c>
      <c r="M303" s="164">
        <v>0</v>
      </c>
      <c r="N303" s="164">
        <v>0</v>
      </c>
      <c r="O303" s="164">
        <v>1770354</v>
      </c>
      <c r="P303" s="164">
        <v>-19267316</v>
      </c>
      <c r="Q303" s="164">
        <v>-129773</v>
      </c>
      <c r="R303" s="164">
        <v>-2562948</v>
      </c>
      <c r="S303" s="164">
        <v>-1915025</v>
      </c>
      <c r="T303" s="164">
        <v>-23875062</v>
      </c>
      <c r="U303" s="164">
        <v>-56392096</v>
      </c>
      <c r="V303" s="164">
        <v>0</v>
      </c>
      <c r="W303" s="164">
        <v>-2229523</v>
      </c>
      <c r="X303" s="164">
        <v>-3104279</v>
      </c>
      <c r="Y303" s="164">
        <v>-509917</v>
      </c>
      <c r="Z303" s="164">
        <v>-2989857</v>
      </c>
      <c r="AA303" s="164">
        <v>-65225672</v>
      </c>
      <c r="AB303" s="164">
        <v>-45142565</v>
      </c>
      <c r="AC303" s="206">
        <f>-'Income Statement - 2.1.7 Income'!K303/(-U303+-V303+-R303+-S303)</f>
        <v>4.8069109302307511E-2</v>
      </c>
    </row>
    <row r="304" spans="1:29" ht="15.75" customHeight="1">
      <c r="A304" s="126" t="s">
        <v>135</v>
      </c>
      <c r="B304" s="163">
        <v>2020</v>
      </c>
      <c r="C304" s="163">
        <v>6221213</v>
      </c>
      <c r="D304" s="163">
        <v>23426836</v>
      </c>
      <c r="E304" s="163">
        <v>1500336</v>
      </c>
      <c r="F304" s="163">
        <v>3947960</v>
      </c>
      <c r="G304" s="163">
        <v>882297</v>
      </c>
      <c r="H304" s="163">
        <v>35978642</v>
      </c>
      <c r="I304" s="163">
        <v>175023986</v>
      </c>
      <c r="J304" s="163">
        <v>-76564339</v>
      </c>
      <c r="K304" s="163">
        <v>98459647</v>
      </c>
      <c r="L304" s="163">
        <v>2697458</v>
      </c>
      <c r="M304" s="163">
        <v>0</v>
      </c>
      <c r="N304" s="163">
        <v>0</v>
      </c>
      <c r="O304" s="163">
        <v>2697458</v>
      </c>
      <c r="P304" s="163">
        <v>-18525986</v>
      </c>
      <c r="Q304" s="163">
        <v>2591824</v>
      </c>
      <c r="R304" s="163">
        <v>-3798858</v>
      </c>
      <c r="S304" s="163">
        <v>-2053382</v>
      </c>
      <c r="T304" s="163">
        <v>-21786402</v>
      </c>
      <c r="U304" s="163">
        <v>-60044074</v>
      </c>
      <c r="V304" s="163">
        <v>0</v>
      </c>
      <c r="W304" s="163">
        <v>-3921585</v>
      </c>
      <c r="X304" s="163">
        <v>-2906511</v>
      </c>
      <c r="Y304" s="163">
        <v>-669800</v>
      </c>
      <c r="Z304" s="163">
        <v>-2845385</v>
      </c>
      <c r="AA304" s="163">
        <v>-70387355</v>
      </c>
      <c r="AB304" s="163">
        <v>-44961990</v>
      </c>
      <c r="AC304" s="204">
        <f>-'Income Statement - 2.1.7 Income'!K304/(-U304+-V304+-R304+-S304)</f>
        <v>6.2818946140143744E-2</v>
      </c>
    </row>
    <row r="305" spans="1:29" ht="15.75" customHeight="1">
      <c r="A305" s="130" t="s">
        <v>135</v>
      </c>
      <c r="B305" s="164">
        <v>2021</v>
      </c>
      <c r="C305" s="164">
        <v>3114786</v>
      </c>
      <c r="D305" s="164">
        <v>19805077</v>
      </c>
      <c r="E305" s="164">
        <v>2076278</v>
      </c>
      <c r="F305" s="164">
        <v>1005256</v>
      </c>
      <c r="G305" s="164">
        <v>821028</v>
      </c>
      <c r="H305" s="164">
        <v>26822425</v>
      </c>
      <c r="I305" s="164">
        <v>182178431</v>
      </c>
      <c r="J305" s="164">
        <v>-80384287</v>
      </c>
      <c r="K305" s="164">
        <v>101794144</v>
      </c>
      <c r="L305" s="164">
        <v>5589559</v>
      </c>
      <c r="M305" s="164">
        <v>0</v>
      </c>
      <c r="N305" s="164">
        <v>0</v>
      </c>
      <c r="O305" s="164">
        <v>5589559</v>
      </c>
      <c r="P305" s="164">
        <v>-20731259</v>
      </c>
      <c r="Q305" s="164">
        <v>4973594</v>
      </c>
      <c r="R305" s="164">
        <v>-647475</v>
      </c>
      <c r="S305" s="164">
        <v>-17030930</v>
      </c>
      <c r="T305" s="164">
        <v>-33436070</v>
      </c>
      <c r="U305" s="164">
        <v>-42540954</v>
      </c>
      <c r="V305" s="164">
        <v>0</v>
      </c>
      <c r="W305" s="164">
        <v>-3536320</v>
      </c>
      <c r="X305" s="164">
        <v>-2890711</v>
      </c>
      <c r="Y305" s="164">
        <v>-617629</v>
      </c>
      <c r="Z305" s="164">
        <v>-4452413</v>
      </c>
      <c r="AA305" s="164">
        <v>-54038027</v>
      </c>
      <c r="AB305" s="164">
        <v>-46732031</v>
      </c>
      <c r="AC305" s="206">
        <f>-'Income Statement - 2.1.7 Income'!K305/(-U305+-V305+-R305+-S305)</f>
        <v>3.1932106749924055E-2</v>
      </c>
    </row>
    <row r="306" spans="1:29" ht="15.75" customHeight="1">
      <c r="A306" s="126" t="s">
        <v>135</v>
      </c>
      <c r="B306" s="163">
        <v>2022</v>
      </c>
      <c r="C306" s="163">
        <v>0</v>
      </c>
      <c r="D306" s="163">
        <v>22752962</v>
      </c>
      <c r="E306" s="163">
        <v>3429361</v>
      </c>
      <c r="F306" s="163">
        <v>1033239</v>
      </c>
      <c r="G306" s="163">
        <v>1455710</v>
      </c>
      <c r="H306" s="163">
        <v>28671272</v>
      </c>
      <c r="I306" s="163">
        <v>187804909</v>
      </c>
      <c r="J306" s="163">
        <v>-83632910</v>
      </c>
      <c r="K306" s="163">
        <v>104171999</v>
      </c>
      <c r="L306" s="163">
        <v>7982691</v>
      </c>
      <c r="M306" s="163">
        <v>0</v>
      </c>
      <c r="N306" s="163">
        <v>0</v>
      </c>
      <c r="O306" s="163">
        <v>7982691</v>
      </c>
      <c r="P306" s="163">
        <v>-17542343</v>
      </c>
      <c r="Q306" s="163">
        <v>-163679</v>
      </c>
      <c r="R306" s="163">
        <v>-1147117</v>
      </c>
      <c r="S306" s="163">
        <v>-2263607</v>
      </c>
      <c r="T306" s="163">
        <v>-21116746</v>
      </c>
      <c r="U306" s="163">
        <v>-55034059</v>
      </c>
      <c r="V306" s="163">
        <v>0</v>
      </c>
      <c r="W306" s="163">
        <v>-2621573</v>
      </c>
      <c r="X306" s="163">
        <v>-5138817</v>
      </c>
      <c r="Y306" s="163">
        <v>-444362</v>
      </c>
      <c r="Z306" s="163">
        <v>-6358704</v>
      </c>
      <c r="AA306" s="163">
        <v>-69597515</v>
      </c>
      <c r="AB306" s="163">
        <v>-50111701</v>
      </c>
      <c r="AC306" s="204">
        <f>-'Income Statement - 2.1.7 Income'!K306/(-U306+-V306+-R306+-S306)</f>
        <v>-2.8533427868146933E-3</v>
      </c>
    </row>
    <row r="307" spans="1:29" ht="15.75" customHeight="1">
      <c r="A307" s="130" t="s">
        <v>135</v>
      </c>
      <c r="B307" s="164">
        <v>2023</v>
      </c>
      <c r="C307" s="164">
        <v>0.28000000000000003</v>
      </c>
      <c r="D307" s="164">
        <v>24318624.170000002</v>
      </c>
      <c r="E307" s="164">
        <v>4206627.1399999997</v>
      </c>
      <c r="F307" s="164">
        <v>240158.07</v>
      </c>
      <c r="G307" s="164">
        <v>1020564.09</v>
      </c>
      <c r="H307" s="164">
        <v>29785973.75</v>
      </c>
      <c r="I307" s="164">
        <v>194201707.16999999</v>
      </c>
      <c r="J307" s="164">
        <v>-83420171.870000005</v>
      </c>
      <c r="K307" s="164">
        <v>110781535.3</v>
      </c>
      <c r="L307" s="164">
        <v>7547335.4699999997</v>
      </c>
      <c r="M307" s="164">
        <v>0</v>
      </c>
      <c r="N307" s="164">
        <v>4079160</v>
      </c>
      <c r="O307" s="164">
        <v>11626495.470000001</v>
      </c>
      <c r="P307" s="164">
        <v>-17644085.140000001</v>
      </c>
      <c r="Q307" s="164">
        <v>-240785.86</v>
      </c>
      <c r="R307" s="164">
        <v>-927951.83</v>
      </c>
      <c r="S307" s="164">
        <v>-2668429.9700000002</v>
      </c>
      <c r="T307" s="164">
        <v>-21481252.800000001</v>
      </c>
      <c r="U307" s="164">
        <v>-60027580.590000004</v>
      </c>
      <c r="V307" s="164">
        <v>0</v>
      </c>
      <c r="W307" s="164">
        <v>-853270.24</v>
      </c>
      <c r="X307" s="164">
        <v>-5271351.16</v>
      </c>
      <c r="Y307" s="164">
        <v>-468898</v>
      </c>
      <c r="Z307" s="164">
        <v>-11451750.390000001</v>
      </c>
      <c r="AA307" s="164">
        <v>-78072850.379999995</v>
      </c>
      <c r="AB307" s="164">
        <v>-52639901.340000004</v>
      </c>
      <c r="AC307" s="206">
        <f>-'Income Statement - 2.1.7 Income'!K307/(-U307+-V307+-R307+-S307)</f>
        <v>5.281218779495761E-2</v>
      </c>
    </row>
    <row r="308" spans="1:29" ht="15.75" customHeight="1">
      <c r="A308" s="126" t="s">
        <v>293</v>
      </c>
      <c r="B308" s="163">
        <v>2015</v>
      </c>
      <c r="C308" s="163">
        <v>10182123.23</v>
      </c>
      <c r="D308" s="163">
        <v>26732918.5</v>
      </c>
      <c r="E308" s="163">
        <v>1299720.08</v>
      </c>
      <c r="F308" s="163">
        <v>0</v>
      </c>
      <c r="G308" s="163">
        <v>5196187.6399999997</v>
      </c>
      <c r="H308" s="163">
        <v>43410949.450000003</v>
      </c>
      <c r="I308" s="163">
        <v>144772891.44999999</v>
      </c>
      <c r="J308" s="163">
        <v>-67333273.409999996</v>
      </c>
      <c r="K308" s="163">
        <v>77439618.040000007</v>
      </c>
      <c r="L308" s="163">
        <v>4747507.6100000003</v>
      </c>
      <c r="M308" s="163">
        <v>0</v>
      </c>
      <c r="N308" s="163">
        <v>1266254</v>
      </c>
      <c r="O308" s="163">
        <v>6013761.6100000003</v>
      </c>
      <c r="P308" s="163">
        <v>-15678903.33</v>
      </c>
      <c r="Q308" s="163">
        <v>-89791.5</v>
      </c>
      <c r="R308" s="163">
        <v>0</v>
      </c>
      <c r="S308" s="163">
        <v>-3398871.93</v>
      </c>
      <c r="T308" s="163">
        <v>-19167566.760000002</v>
      </c>
      <c r="U308" s="163">
        <v>-33979791.740000002</v>
      </c>
      <c r="V308" s="163">
        <v>-2473010.2599999998</v>
      </c>
      <c r="W308" s="163">
        <v>-10261346.529999999</v>
      </c>
      <c r="X308" s="163">
        <v>-3116342.53</v>
      </c>
      <c r="Y308" s="163">
        <v>-890406.76</v>
      </c>
      <c r="Z308" s="163"/>
      <c r="AA308" s="163">
        <v>-50720897.82</v>
      </c>
      <c r="AB308" s="163">
        <v>-56975864.520000003</v>
      </c>
      <c r="AC308" s="204">
        <f>-'Income Statement - 2.1.7 Income'!K308/(-U308+-V308+-R308+-S308)</f>
        <v>4.3114983150219707E-2</v>
      </c>
    </row>
    <row r="309" spans="1:29" ht="15.75" customHeight="1">
      <c r="A309" s="130" t="s">
        <v>293</v>
      </c>
      <c r="B309" s="164">
        <v>2016</v>
      </c>
      <c r="C309" s="164">
        <v>9762027.6500000004</v>
      </c>
      <c r="D309" s="164">
        <v>34024317.030000001</v>
      </c>
      <c r="E309" s="164">
        <v>1058864.24</v>
      </c>
      <c r="F309" s="164">
        <v>0</v>
      </c>
      <c r="G309" s="164">
        <v>3639526.6</v>
      </c>
      <c r="H309" s="164">
        <v>48484735.520000003</v>
      </c>
      <c r="I309" s="164">
        <v>136997448.22999999</v>
      </c>
      <c r="J309" s="164">
        <v>-59734689.030000001</v>
      </c>
      <c r="K309" s="164">
        <v>77262759.200000003</v>
      </c>
      <c r="L309" s="164">
        <v>4107186.7</v>
      </c>
      <c r="M309" s="164">
        <v>0</v>
      </c>
      <c r="N309" s="164">
        <v>1282879</v>
      </c>
      <c r="O309" s="164">
        <v>5390065.7000000002</v>
      </c>
      <c r="P309" s="164">
        <v>-18853137.34</v>
      </c>
      <c r="Q309" s="164">
        <v>-600263.9</v>
      </c>
      <c r="R309" s="164">
        <v>0</v>
      </c>
      <c r="S309" s="164">
        <v>-1451937.21</v>
      </c>
      <c r="T309" s="164">
        <v>-20905338.449999999</v>
      </c>
      <c r="U309" s="164">
        <v>-33199920.949999999</v>
      </c>
      <c r="V309" s="164">
        <v>-2553644.66</v>
      </c>
      <c r="W309" s="164">
        <v>-12459799.310000001</v>
      </c>
      <c r="X309" s="164">
        <v>-2526285.59</v>
      </c>
      <c r="Y309" s="164">
        <v>-964119.76</v>
      </c>
      <c r="Z309" s="164">
        <v>-278230</v>
      </c>
      <c r="AA309" s="164">
        <v>-51982000.270000003</v>
      </c>
      <c r="AB309" s="164">
        <v>-58250221.700000003</v>
      </c>
      <c r="AC309" s="206">
        <f>-'Income Statement - 2.1.7 Income'!K309/(-U309+-V309+-R309+-S309)</f>
        <v>4.973363991214029E-2</v>
      </c>
    </row>
    <row r="310" spans="1:29" ht="15.75" customHeight="1">
      <c r="A310" s="126" t="s">
        <v>293</v>
      </c>
      <c r="B310" s="163">
        <v>2017</v>
      </c>
      <c r="C310" s="163">
        <v>10388261.42</v>
      </c>
      <c r="D310" s="163">
        <v>26066051.719999999</v>
      </c>
      <c r="E310" s="163">
        <v>1032677.72</v>
      </c>
      <c r="F310" s="163">
        <v>0</v>
      </c>
      <c r="G310" s="163">
        <v>511663.48</v>
      </c>
      <c r="H310" s="163">
        <v>37998654.340000004</v>
      </c>
      <c r="I310" s="163">
        <v>96402777.140000001</v>
      </c>
      <c r="J310" s="163">
        <v>-17121913.170000002</v>
      </c>
      <c r="K310" s="163">
        <v>79280863.969999999</v>
      </c>
      <c r="L310" s="163">
        <v>8829538.9499999993</v>
      </c>
      <c r="M310" s="163">
        <v>0</v>
      </c>
      <c r="N310" s="163">
        <v>6940896.9299999997</v>
      </c>
      <c r="O310" s="163">
        <v>15770435.880000001</v>
      </c>
      <c r="P310" s="163">
        <v>-16083558.41</v>
      </c>
      <c r="Q310" s="163">
        <v>-549838.66</v>
      </c>
      <c r="R310" s="163">
        <v>0</v>
      </c>
      <c r="S310" s="163">
        <v>-2654143.2599999998</v>
      </c>
      <c r="T310" s="163">
        <v>-19287540.329999998</v>
      </c>
      <c r="U310" s="163">
        <v>-32819854.390000001</v>
      </c>
      <c r="V310" s="163">
        <v>-2636879.06</v>
      </c>
      <c r="W310" s="163">
        <v>-13956803.390000001</v>
      </c>
      <c r="X310" s="163">
        <v>-3530287.43</v>
      </c>
      <c r="Y310" s="163">
        <v>-1134357.76</v>
      </c>
      <c r="Z310" s="163">
        <v>-732630</v>
      </c>
      <c r="AA310" s="163">
        <v>-54810812.030000001</v>
      </c>
      <c r="AB310" s="163">
        <v>-58951601.829999998</v>
      </c>
      <c r="AC310" s="204">
        <f>-'Income Statement - 2.1.7 Income'!K310/(-U310+-V310+-R310+-S310)</f>
        <v>4.40379312911377E-2</v>
      </c>
    </row>
    <row r="311" spans="1:29" ht="15.75" customHeight="1">
      <c r="A311" s="130" t="s">
        <v>293</v>
      </c>
      <c r="B311" s="164">
        <v>2018</v>
      </c>
      <c r="C311" s="164">
        <v>6400.43</v>
      </c>
      <c r="D311" s="164">
        <v>30627177.579999998</v>
      </c>
      <c r="E311" s="164">
        <v>882195.64</v>
      </c>
      <c r="F311" s="164">
        <v>0</v>
      </c>
      <c r="G311" s="164">
        <v>556017.69999999995</v>
      </c>
      <c r="H311" s="164">
        <v>32071791.350000001</v>
      </c>
      <c r="I311" s="164">
        <v>108873505.22</v>
      </c>
      <c r="J311" s="164">
        <v>-20072773.140000001</v>
      </c>
      <c r="K311" s="164">
        <v>88800732.079999998</v>
      </c>
      <c r="L311" s="164">
        <v>10858304.85</v>
      </c>
      <c r="M311" s="164">
        <v>0</v>
      </c>
      <c r="N311" s="164">
        <v>3942170</v>
      </c>
      <c r="O311" s="164">
        <v>14800474.85</v>
      </c>
      <c r="P311" s="164">
        <v>-15948595.050000001</v>
      </c>
      <c r="Q311" s="164">
        <v>-63163.4</v>
      </c>
      <c r="R311" s="164">
        <v>0</v>
      </c>
      <c r="S311" s="164">
        <v>-6798808.79</v>
      </c>
      <c r="T311" s="164">
        <v>-22810567.239999998</v>
      </c>
      <c r="U311" s="164">
        <v>-51112408.780000001</v>
      </c>
      <c r="V311" s="164">
        <v>0</v>
      </c>
      <c r="W311" s="164">
        <v>-6983853.2699999996</v>
      </c>
      <c r="X311" s="164">
        <v>-4885430.46</v>
      </c>
      <c r="Y311" s="164">
        <v>-1157003.76</v>
      </c>
      <c r="Z311" s="164">
        <v>-1483328</v>
      </c>
      <c r="AA311" s="164">
        <v>-65622024.270000003</v>
      </c>
      <c r="AB311" s="164">
        <v>-47240406.770000003</v>
      </c>
      <c r="AC311" s="206">
        <f>-'Income Statement - 2.1.7 Income'!K311/(-U311+-V311+-R311+-S311)</f>
        <v>5.8088607719804848E-2</v>
      </c>
    </row>
    <row r="312" spans="1:29" ht="15.75" customHeight="1">
      <c r="A312" s="126" t="s">
        <v>293</v>
      </c>
      <c r="B312" s="163">
        <v>2019</v>
      </c>
      <c r="C312" s="163">
        <v>3415634.58</v>
      </c>
      <c r="D312" s="163">
        <v>32183537.219999999</v>
      </c>
      <c r="E312" s="163">
        <v>1059687.76</v>
      </c>
      <c r="F312" s="163">
        <v>0</v>
      </c>
      <c r="G312" s="163">
        <v>543074.78</v>
      </c>
      <c r="H312" s="163">
        <v>37201934.340000004</v>
      </c>
      <c r="I312" s="163">
        <v>117271294.93000001</v>
      </c>
      <c r="J312" s="163">
        <v>-28245233.359999999</v>
      </c>
      <c r="K312" s="163">
        <v>89026061.569999993</v>
      </c>
      <c r="L312" s="163">
        <v>3909733.47</v>
      </c>
      <c r="M312" s="163">
        <v>0</v>
      </c>
      <c r="N312" s="163">
        <v>2458132.2400000002</v>
      </c>
      <c r="O312" s="163">
        <v>6367865.71</v>
      </c>
      <c r="P312" s="163">
        <v>-19576541.899999999</v>
      </c>
      <c r="Q312" s="163">
        <v>-552872.18000000005</v>
      </c>
      <c r="R312" s="163">
        <v>0</v>
      </c>
      <c r="S312" s="163">
        <v>-7016661.5199999996</v>
      </c>
      <c r="T312" s="163">
        <v>-27146075.600000001</v>
      </c>
      <c r="U312" s="163">
        <v>-46915774.740000002</v>
      </c>
      <c r="V312" s="163">
        <v>0</v>
      </c>
      <c r="W312" s="163">
        <v>-3008651.42</v>
      </c>
      <c r="X312" s="163">
        <v>-6661199.0999999996</v>
      </c>
      <c r="Y312" s="163">
        <v>-1565894</v>
      </c>
      <c r="Z312" s="163">
        <v>-1992925.39</v>
      </c>
      <c r="AA312" s="163">
        <v>-60144444.649999999</v>
      </c>
      <c r="AB312" s="163">
        <v>-45305341.369999997</v>
      </c>
      <c r="AC312" s="204">
        <f>-'Income Statement - 2.1.7 Income'!K312/(-U312+-V312+-R312+-S312)</f>
        <v>7.0399447962931683E-2</v>
      </c>
    </row>
    <row r="313" spans="1:29" ht="15.75" customHeight="1">
      <c r="A313" s="130" t="s">
        <v>293</v>
      </c>
      <c r="B313" s="164">
        <v>2020</v>
      </c>
      <c r="C313" s="164">
        <v>1646092.5</v>
      </c>
      <c r="D313" s="164">
        <v>31993649.510000002</v>
      </c>
      <c r="E313" s="164">
        <v>1164918.31</v>
      </c>
      <c r="F313" s="164">
        <v>0</v>
      </c>
      <c r="G313" s="164">
        <v>606247.04</v>
      </c>
      <c r="H313" s="164">
        <v>35410907.359999999</v>
      </c>
      <c r="I313" s="164">
        <v>123741011.17</v>
      </c>
      <c r="J313" s="164">
        <v>-33224099.370000001</v>
      </c>
      <c r="K313" s="164">
        <v>90516911.799999997</v>
      </c>
      <c r="L313" s="164">
        <v>4152679.22</v>
      </c>
      <c r="M313" s="164">
        <v>0</v>
      </c>
      <c r="N313" s="164">
        <v>2582989.21</v>
      </c>
      <c r="O313" s="164">
        <v>6735668.4299999997</v>
      </c>
      <c r="P313" s="164">
        <v>-21525131.59</v>
      </c>
      <c r="Q313" s="164">
        <v>-1527408.59</v>
      </c>
      <c r="R313" s="164">
        <v>0</v>
      </c>
      <c r="S313" s="164">
        <v>-2611842.2599999998</v>
      </c>
      <c r="T313" s="164">
        <v>-25664382.440000001</v>
      </c>
      <c r="U313" s="164">
        <v>-49498397.210000001</v>
      </c>
      <c r="V313" s="164">
        <v>0</v>
      </c>
      <c r="W313" s="164">
        <v>-4222252.6399999997</v>
      </c>
      <c r="X313" s="164">
        <v>-5127921.91</v>
      </c>
      <c r="Y313" s="164">
        <v>-1697623</v>
      </c>
      <c r="Z313" s="164"/>
      <c r="AA313" s="164">
        <v>-60546194.759999998</v>
      </c>
      <c r="AB313" s="164">
        <v>-46452910.390000001</v>
      </c>
      <c r="AC313" s="206">
        <f>-'Income Statement - 2.1.7 Income'!K313/(-U313+-V313+-R313+-S313)</f>
        <v>6.3512232215040321E-2</v>
      </c>
    </row>
    <row r="314" spans="1:29" ht="15.75" customHeight="1">
      <c r="A314" s="126" t="s">
        <v>293</v>
      </c>
      <c r="B314" s="163">
        <v>2021</v>
      </c>
      <c r="C314" s="163">
        <v>6051160.5700000003</v>
      </c>
      <c r="D314" s="163">
        <v>24921914.370000001</v>
      </c>
      <c r="E314" s="163">
        <v>1155563.8500000001</v>
      </c>
      <c r="F314" s="163">
        <v>0</v>
      </c>
      <c r="G314" s="163">
        <v>465553.49</v>
      </c>
      <c r="H314" s="163">
        <v>32594192.280000001</v>
      </c>
      <c r="I314" s="163">
        <v>137098540.55000001</v>
      </c>
      <c r="J314" s="163">
        <v>-37729107.18</v>
      </c>
      <c r="K314" s="163">
        <v>99369433.370000005</v>
      </c>
      <c r="L314" s="163">
        <v>6077627.71</v>
      </c>
      <c r="M314" s="163">
        <v>0</v>
      </c>
      <c r="N314" s="163">
        <v>1038804.8</v>
      </c>
      <c r="O314" s="163">
        <v>7116432.5099999998</v>
      </c>
      <c r="P314" s="163">
        <v>-22157026.84</v>
      </c>
      <c r="Q314" s="163">
        <v>-169496.84</v>
      </c>
      <c r="R314" s="163">
        <v>0</v>
      </c>
      <c r="S314" s="163">
        <v>-661184.21</v>
      </c>
      <c r="T314" s="163">
        <v>-22987707.890000001</v>
      </c>
      <c r="U314" s="163">
        <v>-60452471.509999998</v>
      </c>
      <c r="V314" s="163">
        <v>0</v>
      </c>
      <c r="W314" s="163">
        <v>-1971591.57</v>
      </c>
      <c r="X314" s="163">
        <v>-2774186.99</v>
      </c>
      <c r="Y314" s="163">
        <v>-1600364</v>
      </c>
      <c r="Z314" s="163">
        <v>-96042.13</v>
      </c>
      <c r="AA314" s="163">
        <v>-66894656.200000003</v>
      </c>
      <c r="AB314" s="163">
        <v>-49197694.07</v>
      </c>
      <c r="AC314" s="204">
        <f>-'Income Statement - 2.1.7 Income'!K314/(-U314+-V314+-R314+-S314)</f>
        <v>-3.0058867831708239E-3</v>
      </c>
    </row>
    <row r="315" spans="1:29" ht="15.75" customHeight="1">
      <c r="A315" s="130" t="s">
        <v>293</v>
      </c>
      <c r="B315" s="164">
        <v>2022</v>
      </c>
      <c r="C315" s="164">
        <v>0</v>
      </c>
      <c r="D315" s="164">
        <v>25665710.530000001</v>
      </c>
      <c r="E315" s="164">
        <v>1790080.85</v>
      </c>
      <c r="F315" s="164">
        <v>0</v>
      </c>
      <c r="G315" s="164">
        <v>526730.62</v>
      </c>
      <c r="H315" s="164">
        <v>27982522</v>
      </c>
      <c r="I315" s="164">
        <v>146679860.31999999</v>
      </c>
      <c r="J315" s="164">
        <v>-43257857.259999998</v>
      </c>
      <c r="K315" s="164">
        <v>103422003.06</v>
      </c>
      <c r="L315" s="164">
        <v>9774744.3499999996</v>
      </c>
      <c r="M315" s="164">
        <v>0</v>
      </c>
      <c r="N315" s="164">
        <v>3025872.42</v>
      </c>
      <c r="O315" s="164">
        <v>12800616.77</v>
      </c>
      <c r="P315" s="164">
        <v>-20383230.870000001</v>
      </c>
      <c r="Q315" s="164">
        <v>-143206.38</v>
      </c>
      <c r="R315" s="164">
        <v>0</v>
      </c>
      <c r="S315" s="164">
        <v>-5139831.3899999997</v>
      </c>
      <c r="T315" s="164">
        <v>-25666268.640000001</v>
      </c>
      <c r="U315" s="164">
        <v>-53518809.159999996</v>
      </c>
      <c r="V315" s="164">
        <v>0</v>
      </c>
      <c r="W315" s="164">
        <v>-1451177.58</v>
      </c>
      <c r="X315" s="164">
        <v>-2479508.4300000002</v>
      </c>
      <c r="Y315" s="164">
        <v>-1188935</v>
      </c>
      <c r="Z315" s="164">
        <v>-4060217.5</v>
      </c>
      <c r="AA315" s="164">
        <v>-62698647.670000002</v>
      </c>
      <c r="AB315" s="164">
        <v>-55840225.520000003</v>
      </c>
      <c r="AC315" s="206">
        <f>-'Income Statement - 2.1.7 Income'!K315/(-U315+-V315+-R315+-S315)</f>
        <v>-9.3547622627268678E-2</v>
      </c>
    </row>
    <row r="316" spans="1:29" ht="15.75" customHeight="1">
      <c r="A316" s="126" t="s">
        <v>293</v>
      </c>
      <c r="B316" s="163">
        <v>2023</v>
      </c>
      <c r="C316" s="163">
        <v>0</v>
      </c>
      <c r="D316" s="163">
        <v>26803296.760000002</v>
      </c>
      <c r="E316" s="163">
        <v>2399268.16</v>
      </c>
      <c r="F316" s="163">
        <v>0</v>
      </c>
      <c r="G316" s="163">
        <v>648004.52</v>
      </c>
      <c r="H316" s="163">
        <v>29850569.440000001</v>
      </c>
      <c r="I316" s="163">
        <v>160916498.25999999</v>
      </c>
      <c r="J316" s="163">
        <v>-49713189.030000001</v>
      </c>
      <c r="K316" s="163">
        <v>111203309.23</v>
      </c>
      <c r="L316" s="163">
        <v>9696099.0099999998</v>
      </c>
      <c r="M316" s="163">
        <v>0</v>
      </c>
      <c r="N316" s="163">
        <v>3580682.38</v>
      </c>
      <c r="O316" s="163">
        <v>13276781.390000001</v>
      </c>
      <c r="P316" s="163">
        <v>-20359349.379999999</v>
      </c>
      <c r="Q316" s="163">
        <v>-672743.51</v>
      </c>
      <c r="R316" s="163">
        <v>0</v>
      </c>
      <c r="S316" s="163">
        <v>-10029783.109999999</v>
      </c>
      <c r="T316" s="163">
        <v>-31061876</v>
      </c>
      <c r="U316" s="163">
        <v>-59428346</v>
      </c>
      <c r="V316" s="163">
        <v>-90748.83</v>
      </c>
      <c r="W316" s="163">
        <v>-1827626.2</v>
      </c>
      <c r="X316" s="163">
        <v>-2061190.02</v>
      </c>
      <c r="Y316" s="163">
        <v>-1271808</v>
      </c>
      <c r="Z316" s="163">
        <v>-2045779.5</v>
      </c>
      <c r="AA316" s="163">
        <v>-66725498.549999997</v>
      </c>
      <c r="AB316" s="163">
        <v>-56543285.509999998</v>
      </c>
      <c r="AC316" s="204">
        <f>-'Income Statement - 2.1.7 Income'!K316/(-U316+-V316+-R316+-S316)</f>
        <v>3.6475273435590379E-2</v>
      </c>
    </row>
    <row r="317" spans="1:29" ht="15.75" customHeight="1">
      <c r="A317" s="130" t="s">
        <v>138</v>
      </c>
      <c r="B317" s="164">
        <v>2015</v>
      </c>
      <c r="C317" s="164">
        <v>9048994.3100000005</v>
      </c>
      <c r="D317" s="164">
        <v>31989975.52</v>
      </c>
      <c r="E317" s="164">
        <v>1498946.98</v>
      </c>
      <c r="F317" s="164">
        <v>0</v>
      </c>
      <c r="G317" s="164">
        <v>2556577.0099999998</v>
      </c>
      <c r="H317" s="164">
        <v>45094493.82</v>
      </c>
      <c r="I317" s="164">
        <v>257271675.99000001</v>
      </c>
      <c r="J317" s="164">
        <v>-133544418.15000001</v>
      </c>
      <c r="K317" s="164">
        <v>123727257.84</v>
      </c>
      <c r="L317" s="164">
        <v>3444867.35</v>
      </c>
      <c r="M317" s="164">
        <v>0</v>
      </c>
      <c r="N317" s="164">
        <v>4842211.75</v>
      </c>
      <c r="O317" s="164">
        <v>8287079.0999999996</v>
      </c>
      <c r="P317" s="164">
        <v>-22269840.84</v>
      </c>
      <c r="Q317" s="164">
        <v>-1467.9</v>
      </c>
      <c r="R317" s="164">
        <v>-7354.5</v>
      </c>
      <c r="S317" s="164">
        <v>-1420497.9</v>
      </c>
      <c r="T317" s="164">
        <v>-23699161.140000001</v>
      </c>
      <c r="U317" s="164">
        <v>-34441571.780000001</v>
      </c>
      <c r="V317" s="164">
        <v>-25605089.719999999</v>
      </c>
      <c r="W317" s="164">
        <v>-14004175.59</v>
      </c>
      <c r="X317" s="164">
        <v>-89562.01</v>
      </c>
      <c r="Y317" s="164">
        <v>-2504100</v>
      </c>
      <c r="Z317" s="164">
        <v>-1480008</v>
      </c>
      <c r="AA317" s="164">
        <v>-78124507.099999994</v>
      </c>
      <c r="AB317" s="164">
        <v>-75285162.519999996</v>
      </c>
      <c r="AC317" s="206">
        <f>-'Income Statement - 2.1.7 Income'!K317/(-U317+-V317+-R317+-S317)</f>
        <v>5.4620699001574374E-2</v>
      </c>
    </row>
    <row r="318" spans="1:29" ht="15.75" customHeight="1">
      <c r="A318" s="126" t="s">
        <v>138</v>
      </c>
      <c r="B318" s="163">
        <v>2016</v>
      </c>
      <c r="C318" s="163">
        <v>21563743.73</v>
      </c>
      <c r="D318" s="163">
        <v>31925075.149999999</v>
      </c>
      <c r="E318" s="163">
        <v>1364873.93</v>
      </c>
      <c r="F318" s="163">
        <v>5981.82</v>
      </c>
      <c r="G318" s="163">
        <v>2609077.04</v>
      </c>
      <c r="H318" s="163">
        <v>57468751.670000002</v>
      </c>
      <c r="I318" s="163">
        <v>268671234.5</v>
      </c>
      <c r="J318" s="163">
        <v>-139281326.68000001</v>
      </c>
      <c r="K318" s="163">
        <v>129389907.81999999</v>
      </c>
      <c r="L318" s="163">
        <v>3615894.63</v>
      </c>
      <c r="M318" s="163">
        <v>0</v>
      </c>
      <c r="N318" s="163">
        <v>3773735.75</v>
      </c>
      <c r="O318" s="163">
        <v>7389630.3799999999</v>
      </c>
      <c r="P318" s="163">
        <v>-19683030.379999999</v>
      </c>
      <c r="Q318" s="163">
        <v>-1341.49</v>
      </c>
      <c r="R318" s="163">
        <v>0</v>
      </c>
      <c r="S318" s="163">
        <v>-11466354.84</v>
      </c>
      <c r="T318" s="163">
        <v>-31150726.710000001</v>
      </c>
      <c r="U318" s="163">
        <v>-42975216.899999999</v>
      </c>
      <c r="V318" s="163">
        <v>-25605089.719999999</v>
      </c>
      <c r="W318" s="163">
        <v>-12762765.68</v>
      </c>
      <c r="X318" s="163">
        <v>-92516.59</v>
      </c>
      <c r="Y318" s="163">
        <v>-2619248</v>
      </c>
      <c r="Z318" s="163"/>
      <c r="AA318" s="163">
        <v>-84054836.890000001</v>
      </c>
      <c r="AB318" s="163">
        <v>-79042726.269999996</v>
      </c>
      <c r="AC318" s="204">
        <f>-'Income Statement - 2.1.7 Income'!K318/(-U318+-V318+-R318+-S318)</f>
        <v>3.218883602394277E-2</v>
      </c>
    </row>
    <row r="319" spans="1:29" ht="15.75" customHeight="1">
      <c r="A319" s="130" t="s">
        <v>138</v>
      </c>
      <c r="B319" s="164">
        <v>2017</v>
      </c>
      <c r="C319" s="164">
        <v>20731675.530000001</v>
      </c>
      <c r="D319" s="164">
        <v>26826926.539999999</v>
      </c>
      <c r="E319" s="164">
        <v>1555751.66</v>
      </c>
      <c r="F319" s="164">
        <v>8229.11</v>
      </c>
      <c r="G319" s="164">
        <v>2516164.9700000002</v>
      </c>
      <c r="H319" s="164">
        <v>51638747.810000002</v>
      </c>
      <c r="I319" s="164">
        <v>280968085.30000001</v>
      </c>
      <c r="J319" s="164">
        <v>-145454103.84</v>
      </c>
      <c r="K319" s="164">
        <v>135513981.46000001</v>
      </c>
      <c r="L319" s="164">
        <v>4073321.93</v>
      </c>
      <c r="M319" s="164">
        <v>0</v>
      </c>
      <c r="N319" s="164">
        <v>14078764.75</v>
      </c>
      <c r="O319" s="164">
        <v>18152086.68</v>
      </c>
      <c r="P319" s="164">
        <v>-20963137.93</v>
      </c>
      <c r="Q319" s="164">
        <v>-1355.49</v>
      </c>
      <c r="R319" s="164">
        <v>0</v>
      </c>
      <c r="S319" s="164">
        <v>-11513893.5</v>
      </c>
      <c r="T319" s="164">
        <v>-32478386.920000002</v>
      </c>
      <c r="U319" s="164">
        <v>-41461323.399999999</v>
      </c>
      <c r="V319" s="164">
        <v>-25605089.719999999</v>
      </c>
      <c r="W319" s="164">
        <v>-10906134.189999999</v>
      </c>
      <c r="X319" s="164">
        <v>-99061.58</v>
      </c>
      <c r="Y319" s="164">
        <v>-3883400</v>
      </c>
      <c r="Z319" s="164">
        <v>-10263050</v>
      </c>
      <c r="AA319" s="164">
        <v>-92218058.890000001</v>
      </c>
      <c r="AB319" s="164">
        <v>-80608370.140000001</v>
      </c>
      <c r="AC319" s="206">
        <f>-'Income Statement - 2.1.7 Income'!K319/(-U319+-V319+-R319+-S319)</f>
        <v>3.639979675609975E-2</v>
      </c>
    </row>
    <row r="320" spans="1:29" ht="15.75" customHeight="1">
      <c r="A320" s="126" t="s">
        <v>138</v>
      </c>
      <c r="B320" s="163">
        <v>2018</v>
      </c>
      <c r="C320" s="163">
        <v>8817938.9399999995</v>
      </c>
      <c r="D320" s="163">
        <v>28107780.57</v>
      </c>
      <c r="E320" s="163">
        <v>1411916.72</v>
      </c>
      <c r="F320" s="163">
        <v>12230.84</v>
      </c>
      <c r="G320" s="163">
        <v>2426599.29</v>
      </c>
      <c r="H320" s="163">
        <v>40776466.359999999</v>
      </c>
      <c r="I320" s="163">
        <v>292974135.64999998</v>
      </c>
      <c r="J320" s="163">
        <v>-151669257.97</v>
      </c>
      <c r="K320" s="163">
        <v>141304877.68000001</v>
      </c>
      <c r="L320" s="163">
        <v>3656588.11</v>
      </c>
      <c r="M320" s="163">
        <v>0</v>
      </c>
      <c r="N320" s="163">
        <v>15052139.77</v>
      </c>
      <c r="O320" s="163">
        <v>18708727.879999999</v>
      </c>
      <c r="P320" s="163">
        <v>-17190643.68</v>
      </c>
      <c r="Q320" s="163">
        <v>-1244.33</v>
      </c>
      <c r="R320" s="163">
        <v>0</v>
      </c>
      <c r="S320" s="163">
        <v>-11123823.390000001</v>
      </c>
      <c r="T320" s="163">
        <v>-28315711.399999999</v>
      </c>
      <c r="U320" s="163">
        <v>-40337500</v>
      </c>
      <c r="V320" s="163">
        <v>-25605089.719999999</v>
      </c>
      <c r="W320" s="163">
        <v>-7381882.8499999996</v>
      </c>
      <c r="X320" s="163">
        <v>-103795.49</v>
      </c>
      <c r="Y320" s="163">
        <v>-4020821</v>
      </c>
      <c r="Z320" s="163">
        <v>-11403207.189999999</v>
      </c>
      <c r="AA320" s="163">
        <v>-88852296.25</v>
      </c>
      <c r="AB320" s="163">
        <v>-83622064.269999996</v>
      </c>
      <c r="AC320" s="204">
        <f>-'Income Statement - 2.1.7 Income'!K320/(-U320+-V320+-R320+-S320)</f>
        <v>3.699432275290436E-2</v>
      </c>
    </row>
    <row r="321" spans="1:29" ht="15.75" customHeight="1">
      <c r="A321" s="130" t="s">
        <v>138</v>
      </c>
      <c r="B321" s="164">
        <v>2019</v>
      </c>
      <c r="C321" s="164">
        <v>11885847.27</v>
      </c>
      <c r="D321" s="164">
        <v>31812342.579999998</v>
      </c>
      <c r="E321" s="164">
        <v>1444522.97</v>
      </c>
      <c r="F321" s="164">
        <v>8655.91</v>
      </c>
      <c r="G321" s="164">
        <v>3053948.87</v>
      </c>
      <c r="H321" s="164">
        <v>48205317.600000001</v>
      </c>
      <c r="I321" s="164">
        <v>304683868.86000001</v>
      </c>
      <c r="J321" s="164">
        <v>-158784961.02000001</v>
      </c>
      <c r="K321" s="164">
        <v>145898907.84</v>
      </c>
      <c r="L321" s="164">
        <v>2983733.86</v>
      </c>
      <c r="M321" s="164">
        <v>0</v>
      </c>
      <c r="N321" s="164">
        <v>15895547.140000001</v>
      </c>
      <c r="O321" s="164">
        <v>18879281</v>
      </c>
      <c r="P321" s="164">
        <v>-20089278.510000002</v>
      </c>
      <c r="Q321" s="164">
        <v>-193871.1</v>
      </c>
      <c r="R321" s="164">
        <v>0</v>
      </c>
      <c r="S321" s="164">
        <v>-1044471.77</v>
      </c>
      <c r="T321" s="164">
        <v>-21327621.379999999</v>
      </c>
      <c r="U321" s="164">
        <v>-82834630.200000003</v>
      </c>
      <c r="V321" s="164">
        <v>0</v>
      </c>
      <c r="W321" s="164">
        <v>-5805549.8300000001</v>
      </c>
      <c r="X321" s="164">
        <v>-101176.03</v>
      </c>
      <c r="Y321" s="164">
        <v>-4780183.03</v>
      </c>
      <c r="Z321" s="164">
        <v>-13541389.189999999</v>
      </c>
      <c r="AA321" s="164">
        <v>-107062928.28</v>
      </c>
      <c r="AB321" s="164">
        <v>-84592956.780000001</v>
      </c>
      <c r="AC321" s="206">
        <f>-'Income Statement - 2.1.7 Income'!K321/(-U321+-V321+-R321+-S321)</f>
        <v>3.2824078528937067E-2</v>
      </c>
    </row>
    <row r="322" spans="1:29" ht="15.75" customHeight="1">
      <c r="A322" s="126" t="s">
        <v>138</v>
      </c>
      <c r="B322" s="163">
        <v>2020</v>
      </c>
      <c r="C322" s="163">
        <v>8540518.1500000004</v>
      </c>
      <c r="D322" s="163">
        <v>31048938.390000001</v>
      </c>
      <c r="E322" s="163">
        <v>1777410.34</v>
      </c>
      <c r="F322" s="163">
        <v>7840.21</v>
      </c>
      <c r="G322" s="163">
        <v>1160172.19</v>
      </c>
      <c r="H322" s="163">
        <v>42534879.280000001</v>
      </c>
      <c r="I322" s="163">
        <v>318978078.63</v>
      </c>
      <c r="J322" s="163">
        <v>-165984013.36000001</v>
      </c>
      <c r="K322" s="163">
        <v>152994065.27000001</v>
      </c>
      <c r="L322" s="163">
        <v>6508850.6600000001</v>
      </c>
      <c r="M322" s="163">
        <v>0</v>
      </c>
      <c r="N322" s="163">
        <v>16890991</v>
      </c>
      <c r="O322" s="163">
        <v>23399841.66</v>
      </c>
      <c r="P322" s="163">
        <v>-20302052.719999999</v>
      </c>
      <c r="Q322" s="163">
        <v>-242221.14</v>
      </c>
      <c r="R322" s="163">
        <v>0</v>
      </c>
      <c r="S322" s="163">
        <v>-727938.45</v>
      </c>
      <c r="T322" s="163">
        <v>-21272212.309999999</v>
      </c>
      <c r="U322" s="163">
        <v>-82106691.769999996</v>
      </c>
      <c r="V322" s="163">
        <v>0</v>
      </c>
      <c r="W322" s="163">
        <v>-7437700.5099999998</v>
      </c>
      <c r="X322" s="163">
        <v>-102452.83</v>
      </c>
      <c r="Y322" s="163">
        <v>-4845358.03</v>
      </c>
      <c r="Z322" s="163">
        <v>-15327315.189999999</v>
      </c>
      <c r="AA322" s="163">
        <v>-109819518.33</v>
      </c>
      <c r="AB322" s="163">
        <v>-87837055.569999903</v>
      </c>
      <c r="AC322" s="204">
        <f>-'Income Statement - 2.1.7 Income'!K322/(-U322+-V322+-R322+-S322)</f>
        <v>3.1134410730758736E-2</v>
      </c>
    </row>
    <row r="323" spans="1:29" ht="15.75" customHeight="1">
      <c r="A323" s="130" t="s">
        <v>138</v>
      </c>
      <c r="B323" s="164">
        <v>2021</v>
      </c>
      <c r="C323" s="164">
        <v>12017066.960000001</v>
      </c>
      <c r="D323" s="164">
        <v>31950094.43</v>
      </c>
      <c r="E323" s="164">
        <v>2146942.0499999998</v>
      </c>
      <c r="F323" s="164">
        <v>13017.26</v>
      </c>
      <c r="G323" s="164">
        <v>1364037.01</v>
      </c>
      <c r="H323" s="164">
        <v>47491157.710000001</v>
      </c>
      <c r="I323" s="164">
        <v>332625426.42000002</v>
      </c>
      <c r="J323" s="164">
        <v>-173689419.72999999</v>
      </c>
      <c r="K323" s="164">
        <v>158936006.69</v>
      </c>
      <c r="L323" s="164">
        <v>3736451.54</v>
      </c>
      <c r="M323" s="164">
        <v>0</v>
      </c>
      <c r="N323" s="164">
        <v>19181589</v>
      </c>
      <c r="O323" s="164">
        <v>22918040.539999999</v>
      </c>
      <c r="P323" s="164">
        <v>-18868834.030000001</v>
      </c>
      <c r="Q323" s="164">
        <v>-231028.14</v>
      </c>
      <c r="R323" s="164">
        <v>0</v>
      </c>
      <c r="S323" s="164">
        <v>-747291.78</v>
      </c>
      <c r="T323" s="164">
        <v>-19847153.949999999</v>
      </c>
      <c r="U323" s="164">
        <v>-91359399.180000007</v>
      </c>
      <c r="V323" s="164">
        <v>0</v>
      </c>
      <c r="W323" s="164">
        <v>-4405396.16</v>
      </c>
      <c r="X323" s="164">
        <v>-37334.17</v>
      </c>
      <c r="Y323" s="164">
        <v>-4929235.99</v>
      </c>
      <c r="Z323" s="164">
        <v>-17672091.190000001</v>
      </c>
      <c r="AA323" s="164">
        <v>-118403456.69</v>
      </c>
      <c r="AB323" s="164">
        <v>-91094594.299999997</v>
      </c>
      <c r="AC323" s="206">
        <f>-'Income Statement - 2.1.7 Income'!K323/(-U323+-V323+-R323+-S323)</f>
        <v>2.8278611389167634E-2</v>
      </c>
    </row>
    <row r="324" spans="1:29" ht="15.75" customHeight="1">
      <c r="A324" s="126" t="s">
        <v>138</v>
      </c>
      <c r="B324" s="163">
        <v>2022</v>
      </c>
      <c r="C324" s="163">
        <v>11768361.289999999</v>
      </c>
      <c r="D324" s="163">
        <v>30369211.34</v>
      </c>
      <c r="E324" s="163">
        <v>2840765.94</v>
      </c>
      <c r="F324" s="163">
        <v>14751.24</v>
      </c>
      <c r="G324" s="163">
        <v>1466512.76</v>
      </c>
      <c r="H324" s="163">
        <v>46459602.57</v>
      </c>
      <c r="I324" s="163">
        <v>344216049.81999999</v>
      </c>
      <c r="J324" s="163">
        <v>-181685884.31999999</v>
      </c>
      <c r="K324" s="163">
        <v>162530165.5</v>
      </c>
      <c r="L324" s="163">
        <v>7897733.3300000001</v>
      </c>
      <c r="M324" s="163">
        <v>0</v>
      </c>
      <c r="N324" s="163">
        <v>22045216</v>
      </c>
      <c r="O324" s="163">
        <v>29942949.329999998</v>
      </c>
      <c r="P324" s="163">
        <v>-21579698.34</v>
      </c>
      <c r="Q324" s="163">
        <v>-179336.46</v>
      </c>
      <c r="R324" s="163">
        <v>0</v>
      </c>
      <c r="S324" s="163">
        <v>-767710.71999999997</v>
      </c>
      <c r="T324" s="163">
        <v>-22526745.52</v>
      </c>
      <c r="U324" s="163">
        <v>-90591686.950000003</v>
      </c>
      <c r="V324" s="163">
        <v>0</v>
      </c>
      <c r="W324" s="163">
        <v>-5723177.04</v>
      </c>
      <c r="X324" s="163">
        <v>-37334.17</v>
      </c>
      <c r="Y324" s="163">
        <v>-3988520</v>
      </c>
      <c r="Z324" s="163">
        <v>-20404097.190000001</v>
      </c>
      <c r="AA324" s="163">
        <v>-120744815.34999999</v>
      </c>
      <c r="AB324" s="163">
        <v>-95661156.530000001</v>
      </c>
      <c r="AC324" s="204">
        <f>-'Income Statement - 2.1.7 Income'!K324/(-U324+-V324+-R324+-S324)</f>
        <v>2.9761558190448168E-2</v>
      </c>
    </row>
    <row r="325" spans="1:29" ht="15.75" customHeight="1">
      <c r="A325" s="130" t="s">
        <v>138</v>
      </c>
      <c r="B325" s="164">
        <v>2023</v>
      </c>
      <c r="C325" s="164">
        <v>5732735.5599999996</v>
      </c>
      <c r="D325" s="164">
        <v>31779476.920000002</v>
      </c>
      <c r="E325" s="164">
        <v>3005650.33</v>
      </c>
      <c r="F325" s="164">
        <v>13811.65</v>
      </c>
      <c r="G325" s="164">
        <v>1360936.67</v>
      </c>
      <c r="H325" s="164">
        <v>41892611.130000003</v>
      </c>
      <c r="I325" s="164">
        <v>356403264.82999998</v>
      </c>
      <c r="J325" s="164">
        <v>-186557660.63</v>
      </c>
      <c r="K325" s="164">
        <v>169845604.19999999</v>
      </c>
      <c r="L325" s="164">
        <v>6053361.3899999997</v>
      </c>
      <c r="M325" s="164">
        <v>0</v>
      </c>
      <c r="N325" s="164">
        <v>24171295</v>
      </c>
      <c r="O325" s="164">
        <v>30224656.390000001</v>
      </c>
      <c r="P325" s="164">
        <v>-18950460.809999999</v>
      </c>
      <c r="Q325" s="164">
        <v>-196337.86</v>
      </c>
      <c r="R325" s="164">
        <v>0</v>
      </c>
      <c r="S325" s="164">
        <v>-14991689.24</v>
      </c>
      <c r="T325" s="164">
        <v>-34138487.909999996</v>
      </c>
      <c r="U325" s="164">
        <v>-75600000</v>
      </c>
      <c r="V325" s="164">
        <v>0</v>
      </c>
      <c r="W325" s="164">
        <v>-5348541.67</v>
      </c>
      <c r="X325" s="164">
        <v>-37334.17</v>
      </c>
      <c r="Y325" s="164">
        <v>-4256095.96</v>
      </c>
      <c r="Z325" s="164">
        <v>-21372895.190000001</v>
      </c>
      <c r="AA325" s="164">
        <v>-106614866.98999999</v>
      </c>
      <c r="AB325" s="164">
        <v>-101209516.81999999</v>
      </c>
      <c r="AC325" s="206">
        <f>-'Income Statement - 2.1.7 Income'!K325/(-U325+-V325+-R325+-S325)</f>
        <v>3.1301351413016217E-2</v>
      </c>
    </row>
    <row r="326" spans="1:29" ht="15.75" customHeight="1">
      <c r="A326" s="126" t="s">
        <v>139</v>
      </c>
      <c r="B326" s="163">
        <v>2015</v>
      </c>
      <c r="C326" s="163">
        <v>0</v>
      </c>
      <c r="D326" s="163">
        <v>6036890.0800000001</v>
      </c>
      <c r="E326" s="163">
        <v>306346.03999999998</v>
      </c>
      <c r="F326" s="163">
        <v>0</v>
      </c>
      <c r="G326" s="163">
        <v>116573.97</v>
      </c>
      <c r="H326" s="163">
        <v>6459810.0899999999</v>
      </c>
      <c r="I326" s="163">
        <v>48003030.289999999</v>
      </c>
      <c r="J326" s="163">
        <v>-24570385.469999999</v>
      </c>
      <c r="K326" s="163">
        <v>23432644.82</v>
      </c>
      <c r="L326" s="163">
        <v>4195346.58</v>
      </c>
      <c r="M326" s="163">
        <v>0</v>
      </c>
      <c r="N326" s="163">
        <v>569015.18000000005</v>
      </c>
      <c r="O326" s="163">
        <v>4764361.76</v>
      </c>
      <c r="P326" s="163">
        <v>-4694088.04</v>
      </c>
      <c r="Q326" s="163">
        <v>-5641.07</v>
      </c>
      <c r="R326" s="163">
        <v>0</v>
      </c>
      <c r="S326" s="163">
        <v>-2333748.1</v>
      </c>
      <c r="T326" s="163">
        <v>-7033477.21</v>
      </c>
      <c r="U326" s="163">
        <v>-916666.7</v>
      </c>
      <c r="V326" s="163">
        <v>-7788942.4100000001</v>
      </c>
      <c r="W326" s="163">
        <v>-2231483.92</v>
      </c>
      <c r="X326" s="163">
        <v>-1066765.18</v>
      </c>
      <c r="Y326" s="163">
        <v>-396206.11</v>
      </c>
      <c r="Z326" s="163"/>
      <c r="AA326" s="163">
        <v>-12400064.32</v>
      </c>
      <c r="AB326" s="163">
        <v>-15223275.140000001</v>
      </c>
      <c r="AC326" s="204">
        <f>-'Income Statement - 2.1.7 Income'!K326/(-U326+-V326+-R326+-S326)</f>
        <v>4.4434247453797183E-2</v>
      </c>
    </row>
    <row r="327" spans="1:29" ht="15.75" customHeight="1">
      <c r="A327" s="130" t="s">
        <v>139</v>
      </c>
      <c r="B327" s="164">
        <v>2016</v>
      </c>
      <c r="C327" s="164">
        <v>0</v>
      </c>
      <c r="D327" s="164">
        <v>5991012.0499999998</v>
      </c>
      <c r="E327" s="164">
        <v>361699.8</v>
      </c>
      <c r="F327" s="164">
        <v>0</v>
      </c>
      <c r="G327" s="164">
        <v>111835</v>
      </c>
      <c r="H327" s="164">
        <v>6464546.8499999996</v>
      </c>
      <c r="I327" s="164">
        <v>48546975.460000001</v>
      </c>
      <c r="J327" s="164">
        <v>-25387285.170000002</v>
      </c>
      <c r="K327" s="164">
        <v>23159690.289999999</v>
      </c>
      <c r="L327" s="164">
        <v>3770158.86</v>
      </c>
      <c r="M327" s="164">
        <v>0</v>
      </c>
      <c r="N327" s="164">
        <v>236940.24</v>
      </c>
      <c r="O327" s="164">
        <v>4007099.1</v>
      </c>
      <c r="P327" s="164">
        <v>-4255072.07</v>
      </c>
      <c r="Q327" s="164">
        <v>-6475</v>
      </c>
      <c r="R327" s="164">
        <v>0</v>
      </c>
      <c r="S327" s="164">
        <v>-3091193.65</v>
      </c>
      <c r="T327" s="164">
        <v>-7352740.7199999997</v>
      </c>
      <c r="U327" s="164">
        <v>-816666.7</v>
      </c>
      <c r="V327" s="164">
        <v>-7056708.6399999997</v>
      </c>
      <c r="W327" s="164">
        <v>-1344283.92</v>
      </c>
      <c r="X327" s="164">
        <v>-832413.24</v>
      </c>
      <c r="Y327" s="164">
        <v>-357440.37</v>
      </c>
      <c r="Z327" s="164">
        <v>-74948</v>
      </c>
      <c r="AA327" s="164">
        <v>-10482460.869999999</v>
      </c>
      <c r="AB327" s="164">
        <v>-15796134.65</v>
      </c>
      <c r="AC327" s="206">
        <f>-'Income Statement - 2.1.7 Income'!K327/(-U327+-V327+-R327+-S327)</f>
        <v>4.6696843302000142E-2</v>
      </c>
    </row>
    <row r="328" spans="1:29" ht="15.75" customHeight="1">
      <c r="A328" s="126" t="s">
        <v>139</v>
      </c>
      <c r="B328" s="163">
        <v>2017</v>
      </c>
      <c r="C328" s="163">
        <v>0</v>
      </c>
      <c r="D328" s="163">
        <v>5689145.3799999999</v>
      </c>
      <c r="E328" s="163">
        <v>167526.16</v>
      </c>
      <c r="F328" s="163">
        <v>0</v>
      </c>
      <c r="G328" s="163">
        <v>59206.51</v>
      </c>
      <c r="H328" s="163">
        <v>5915878.0499999998</v>
      </c>
      <c r="I328" s="163">
        <v>49981276.299999997</v>
      </c>
      <c r="J328" s="163">
        <v>-25886296.25</v>
      </c>
      <c r="K328" s="163">
        <v>24094980.050000001</v>
      </c>
      <c r="L328" s="163">
        <v>2903223.87</v>
      </c>
      <c r="M328" s="163">
        <v>0</v>
      </c>
      <c r="N328" s="163">
        <v>372056.22</v>
      </c>
      <c r="O328" s="163">
        <v>3275280.09</v>
      </c>
      <c r="P328" s="163">
        <v>-5177150.18</v>
      </c>
      <c r="Q328" s="163">
        <v>-8575</v>
      </c>
      <c r="R328" s="163">
        <v>0</v>
      </c>
      <c r="S328" s="163">
        <v>-1937893.13</v>
      </c>
      <c r="T328" s="163">
        <v>-7123618.3099999996</v>
      </c>
      <c r="U328" s="163">
        <v>-716666.7</v>
      </c>
      <c r="V328" s="163">
        <v>-6288900.7699999996</v>
      </c>
      <c r="W328" s="163">
        <v>-1409517.03</v>
      </c>
      <c r="X328" s="163">
        <v>-649288.22</v>
      </c>
      <c r="Y328" s="163">
        <v>-522130.1</v>
      </c>
      <c r="Z328" s="163">
        <v>-2884</v>
      </c>
      <c r="AA328" s="163">
        <v>-9589386.8200000003</v>
      </c>
      <c r="AB328" s="163">
        <v>-16573133.060000001</v>
      </c>
      <c r="AC328" s="204">
        <f>-'Income Statement - 2.1.7 Income'!K328/(-U328+-V328+-R328+-S328)</f>
        <v>5.3239346746828627E-2</v>
      </c>
    </row>
    <row r="329" spans="1:29" ht="15.75" customHeight="1">
      <c r="A329" s="130" t="s">
        <v>139</v>
      </c>
      <c r="B329" s="164">
        <v>2018</v>
      </c>
      <c r="C329" s="164">
        <v>0</v>
      </c>
      <c r="D329" s="164">
        <v>4683780.0599999996</v>
      </c>
      <c r="E329" s="164">
        <v>373452.7</v>
      </c>
      <c r="F329" s="164">
        <v>0</v>
      </c>
      <c r="G329" s="164">
        <v>91946.66</v>
      </c>
      <c r="H329" s="164">
        <v>5149179.42</v>
      </c>
      <c r="I329" s="164">
        <v>51259517.82</v>
      </c>
      <c r="J329" s="164">
        <v>-25985774.489999998</v>
      </c>
      <c r="K329" s="164">
        <v>25273743.329999998</v>
      </c>
      <c r="L329" s="164">
        <v>2508414.19</v>
      </c>
      <c r="M329" s="164">
        <v>0</v>
      </c>
      <c r="N329" s="164">
        <v>698210.19</v>
      </c>
      <c r="O329" s="164">
        <v>3206624.38</v>
      </c>
      <c r="P329" s="164">
        <v>-4803947.8899999997</v>
      </c>
      <c r="Q329" s="164">
        <v>-42742.58</v>
      </c>
      <c r="R329" s="164">
        <v>0</v>
      </c>
      <c r="S329" s="164">
        <v>-3643584.23</v>
      </c>
      <c r="T329" s="164">
        <v>-8490274.6999999993</v>
      </c>
      <c r="U329" s="164">
        <v>-616666.69999999995</v>
      </c>
      <c r="V329" s="164">
        <v>-5123870.7300000004</v>
      </c>
      <c r="W329" s="164">
        <v>-610985.31000000006</v>
      </c>
      <c r="X329" s="164">
        <v>-770977.04</v>
      </c>
      <c r="Y329" s="164">
        <v>-546608.93000000005</v>
      </c>
      <c r="Z329" s="164">
        <v>-343784.87</v>
      </c>
      <c r="AA329" s="164">
        <v>-8012893.5800000001</v>
      </c>
      <c r="AB329" s="164">
        <v>-17126378.850000001</v>
      </c>
      <c r="AC329" s="206">
        <f>-'Income Statement - 2.1.7 Income'!K329/(-U329+-V329+-R329+-S329)</f>
        <v>4.6289631117165206E-2</v>
      </c>
    </row>
    <row r="330" spans="1:29" ht="15.75" customHeight="1">
      <c r="A330" s="126" t="s">
        <v>139</v>
      </c>
      <c r="B330" s="163">
        <v>2019</v>
      </c>
      <c r="C330" s="163">
        <v>0</v>
      </c>
      <c r="D330" s="163">
        <v>4976266.7300000004</v>
      </c>
      <c r="E330" s="163">
        <v>331243.08</v>
      </c>
      <c r="F330" s="163">
        <v>0</v>
      </c>
      <c r="G330" s="163">
        <v>165468.6</v>
      </c>
      <c r="H330" s="163">
        <v>5472978.4100000001</v>
      </c>
      <c r="I330" s="163">
        <v>52723591.170000002</v>
      </c>
      <c r="J330" s="163">
        <v>-26623273.18</v>
      </c>
      <c r="K330" s="163">
        <v>26100317.989999998</v>
      </c>
      <c r="L330" s="163">
        <v>2499615.41</v>
      </c>
      <c r="M330" s="163">
        <v>0</v>
      </c>
      <c r="N330" s="163">
        <v>640624.73</v>
      </c>
      <c r="O330" s="163">
        <v>3140240.14</v>
      </c>
      <c r="P330" s="163">
        <v>-4324648.99</v>
      </c>
      <c r="Q330" s="163">
        <v>-7650</v>
      </c>
      <c r="R330" s="163">
        <v>0</v>
      </c>
      <c r="S330" s="163">
        <v>-5528550.9199999999</v>
      </c>
      <c r="T330" s="163">
        <v>-9860849.9100000001</v>
      </c>
      <c r="U330" s="163">
        <v>-516666.7</v>
      </c>
      <c r="V330" s="163">
        <v>-4256955.3499999996</v>
      </c>
      <c r="W330" s="163">
        <v>-344847.87</v>
      </c>
      <c r="X330" s="163">
        <v>-467244.58</v>
      </c>
      <c r="Y330" s="163">
        <v>-579253.15</v>
      </c>
      <c r="Z330" s="163">
        <v>-647460.87</v>
      </c>
      <c r="AA330" s="163">
        <v>-6812428.5199999996</v>
      </c>
      <c r="AB330" s="163">
        <v>-18040258.109999999</v>
      </c>
      <c r="AC330" s="204">
        <f>-'Income Statement - 2.1.7 Income'!K330/(-U330+-V330+-R330+-S330)</f>
        <v>4.3922223138522988E-2</v>
      </c>
    </row>
    <row r="331" spans="1:29" ht="15.75" customHeight="1">
      <c r="A331" s="130" t="s">
        <v>139</v>
      </c>
      <c r="B331" s="164">
        <v>2020</v>
      </c>
      <c r="C331" s="164">
        <v>0</v>
      </c>
      <c r="D331" s="164">
        <v>5478995.9299999997</v>
      </c>
      <c r="E331" s="164">
        <v>467263.5</v>
      </c>
      <c r="F331" s="164">
        <v>0</v>
      </c>
      <c r="G331" s="164">
        <v>155274.45000000001</v>
      </c>
      <c r="H331" s="164">
        <v>6101533.8799999999</v>
      </c>
      <c r="I331" s="164">
        <v>58117824.920000002</v>
      </c>
      <c r="J331" s="164">
        <v>-27622386.57</v>
      </c>
      <c r="K331" s="164">
        <v>30495438.350000001</v>
      </c>
      <c r="L331" s="164">
        <v>320204.59000000003</v>
      </c>
      <c r="M331" s="164">
        <v>0</v>
      </c>
      <c r="N331" s="164">
        <v>638819.80000000005</v>
      </c>
      <c r="O331" s="164">
        <v>959024.39</v>
      </c>
      <c r="P331" s="164">
        <v>-4165858.44</v>
      </c>
      <c r="Q331" s="164">
        <v>-84089.47</v>
      </c>
      <c r="R331" s="164">
        <v>0</v>
      </c>
      <c r="S331" s="164">
        <v>-8059228.4699999997</v>
      </c>
      <c r="T331" s="164">
        <v>-12309176.380000001</v>
      </c>
      <c r="U331" s="164">
        <v>-416666.7</v>
      </c>
      <c r="V331" s="164">
        <v>-3817131.43</v>
      </c>
      <c r="W331" s="164">
        <v>-833984.65</v>
      </c>
      <c r="X331" s="164">
        <v>158480.35</v>
      </c>
      <c r="Y331" s="164">
        <v>-635478.13</v>
      </c>
      <c r="Z331" s="164">
        <v>-701680.87</v>
      </c>
      <c r="AA331" s="164">
        <v>-6246461.4299999997</v>
      </c>
      <c r="AB331" s="164">
        <v>-19000358.809999999</v>
      </c>
      <c r="AC331" s="206">
        <f>-'Income Statement - 2.1.7 Income'!K331/(-U331+-V331+-R331+-S331)</f>
        <v>3.1077960085110368E-2</v>
      </c>
    </row>
    <row r="332" spans="1:29" ht="15.75" customHeight="1">
      <c r="A332" s="126" t="s">
        <v>139</v>
      </c>
      <c r="B332" s="163">
        <v>2021</v>
      </c>
      <c r="C332" s="163">
        <v>0</v>
      </c>
      <c r="D332" s="163">
        <v>5430342.71</v>
      </c>
      <c r="E332" s="163">
        <v>540850.1</v>
      </c>
      <c r="F332" s="163">
        <v>0</v>
      </c>
      <c r="G332" s="163">
        <v>173970.4</v>
      </c>
      <c r="H332" s="163">
        <v>6145163.21</v>
      </c>
      <c r="I332" s="163">
        <v>59859370.530000001</v>
      </c>
      <c r="J332" s="163">
        <v>-28647585.629999999</v>
      </c>
      <c r="K332" s="163">
        <v>31211784.899999999</v>
      </c>
      <c r="L332" s="163">
        <v>241189.26</v>
      </c>
      <c r="M332" s="163">
        <v>0</v>
      </c>
      <c r="N332" s="163">
        <v>589146.56000000006</v>
      </c>
      <c r="O332" s="163">
        <v>830335.82</v>
      </c>
      <c r="P332" s="163">
        <v>-3913532.67</v>
      </c>
      <c r="Q332" s="163">
        <v>-99825.5</v>
      </c>
      <c r="R332" s="163">
        <v>0</v>
      </c>
      <c r="S332" s="163">
        <v>-9523520.4000000004</v>
      </c>
      <c r="T332" s="163">
        <v>-13536878.57</v>
      </c>
      <c r="U332" s="163">
        <v>-316666.7</v>
      </c>
      <c r="V332" s="163">
        <v>-3151773.15</v>
      </c>
      <c r="W332" s="163">
        <v>-377367.59</v>
      </c>
      <c r="X332" s="163">
        <v>424893.54</v>
      </c>
      <c r="Y332" s="163">
        <v>-661134.97</v>
      </c>
      <c r="Z332" s="163">
        <v>-1018809.87</v>
      </c>
      <c r="AA332" s="163">
        <v>-5100858.74</v>
      </c>
      <c r="AB332" s="163">
        <v>-19549546.620000001</v>
      </c>
      <c r="AC332" s="204">
        <f>-'Income Statement - 2.1.7 Income'!K332/(-U332+-V332+-R332+-S332)</f>
        <v>3.1375666347193451E-2</v>
      </c>
    </row>
    <row r="333" spans="1:29" ht="15.75" customHeight="1">
      <c r="A333" s="130" t="s">
        <v>139</v>
      </c>
      <c r="B333" s="164">
        <v>2022</v>
      </c>
      <c r="C333" s="164">
        <v>0</v>
      </c>
      <c r="D333" s="164">
        <v>5418681.8899999997</v>
      </c>
      <c r="E333" s="164">
        <v>604175.17000000004</v>
      </c>
      <c r="F333" s="164">
        <v>0</v>
      </c>
      <c r="G333" s="164">
        <v>193251.89</v>
      </c>
      <c r="H333" s="164">
        <v>6216108.9500000002</v>
      </c>
      <c r="I333" s="164">
        <v>61866749.640000001</v>
      </c>
      <c r="J333" s="164">
        <v>-29813841.52</v>
      </c>
      <c r="K333" s="164">
        <v>32052908.120000001</v>
      </c>
      <c r="L333" s="164">
        <v>1466001.06</v>
      </c>
      <c r="M333" s="164">
        <v>0</v>
      </c>
      <c r="N333" s="164">
        <v>585540.9</v>
      </c>
      <c r="O333" s="164">
        <v>2051541.96</v>
      </c>
      <c r="P333" s="164">
        <v>-4259581.4000000004</v>
      </c>
      <c r="Q333" s="164">
        <v>-111326.65</v>
      </c>
      <c r="R333" s="164">
        <v>0</v>
      </c>
      <c r="S333" s="164">
        <v>-11099943.130000001</v>
      </c>
      <c r="T333" s="164">
        <v>-15470851.18</v>
      </c>
      <c r="U333" s="164">
        <v>-216666.7</v>
      </c>
      <c r="V333" s="164">
        <v>-2456705.96</v>
      </c>
      <c r="W333" s="164">
        <v>-73459.5</v>
      </c>
      <c r="X333" s="164">
        <v>663994.19999999995</v>
      </c>
      <c r="Y333" s="164">
        <v>-547705.75</v>
      </c>
      <c r="Z333" s="164">
        <v>-1624072.87</v>
      </c>
      <c r="AA333" s="164">
        <v>-4254616.58</v>
      </c>
      <c r="AB333" s="164">
        <v>-20595091.27</v>
      </c>
      <c r="AC333" s="206">
        <f>-'Income Statement - 2.1.7 Income'!K333/(-U333+-V333+-R333+-S333)</f>
        <v>3.7879625934286371E-2</v>
      </c>
    </row>
    <row r="334" spans="1:29" ht="15.75" customHeight="1">
      <c r="A334" s="126" t="s">
        <v>139</v>
      </c>
      <c r="B334" s="163">
        <v>2023</v>
      </c>
      <c r="C334" s="163">
        <v>0</v>
      </c>
      <c r="D334" s="163">
        <v>5845437.0700000003</v>
      </c>
      <c r="E334" s="163">
        <v>726036.14</v>
      </c>
      <c r="F334" s="163">
        <v>500000</v>
      </c>
      <c r="G334" s="163">
        <v>145363.85</v>
      </c>
      <c r="H334" s="163">
        <v>7216837.0599999996</v>
      </c>
      <c r="I334" s="163">
        <v>63908281.170000002</v>
      </c>
      <c r="J334" s="163">
        <v>-30821953.440000001</v>
      </c>
      <c r="K334" s="163">
        <v>33086327.73</v>
      </c>
      <c r="L334" s="163">
        <v>1034456.67</v>
      </c>
      <c r="M334" s="163">
        <v>0</v>
      </c>
      <c r="N334" s="163">
        <v>464812.79</v>
      </c>
      <c r="O334" s="163">
        <v>1499269.46</v>
      </c>
      <c r="P334" s="163">
        <v>-6190885.4199999999</v>
      </c>
      <c r="Q334" s="163">
        <v>-126684.34</v>
      </c>
      <c r="R334" s="163">
        <v>0</v>
      </c>
      <c r="S334" s="163">
        <v>-11534110.710000001</v>
      </c>
      <c r="T334" s="163">
        <v>-17851680.469999999</v>
      </c>
      <c r="U334" s="163">
        <v>0</v>
      </c>
      <c r="V334" s="163">
        <v>-1730420.06</v>
      </c>
      <c r="W334" s="163">
        <v>-65921.39</v>
      </c>
      <c r="X334" s="163">
        <v>996124.31</v>
      </c>
      <c r="Y334" s="163">
        <v>-541437.1</v>
      </c>
      <c r="Z334" s="163">
        <v>-1733326.87</v>
      </c>
      <c r="AA334" s="163">
        <v>-3074981.11</v>
      </c>
      <c r="AB334" s="163">
        <v>-20875772.670000002</v>
      </c>
      <c r="AC334" s="204">
        <f>-'Income Statement - 2.1.7 Income'!K334/(-U334+-V334+-R334+-S334)</f>
        <v>4.4664855491152809E-2</v>
      </c>
    </row>
    <row r="335" spans="1:29" ht="15.75" customHeight="1">
      <c r="A335" s="130" t="s">
        <v>140</v>
      </c>
      <c r="B335" s="164">
        <v>2015</v>
      </c>
      <c r="C335" s="164">
        <v>13258921.470000001</v>
      </c>
      <c r="D335" s="164">
        <v>15110101.109999999</v>
      </c>
      <c r="E335" s="164">
        <v>626913.93999999994</v>
      </c>
      <c r="F335" s="164">
        <v>483180.15</v>
      </c>
      <c r="G335" s="164">
        <v>1124051.43</v>
      </c>
      <c r="H335" s="164">
        <v>30603168.100000001</v>
      </c>
      <c r="I335" s="164">
        <v>122705649.2</v>
      </c>
      <c r="J335" s="164">
        <v>-63037604.07</v>
      </c>
      <c r="K335" s="164">
        <v>59668045.130000003</v>
      </c>
      <c r="L335" s="164">
        <v>4799725.28</v>
      </c>
      <c r="M335" s="164">
        <v>0</v>
      </c>
      <c r="N335" s="164">
        <v>4747466.1500000004</v>
      </c>
      <c r="O335" s="164">
        <v>9547191.4299999997</v>
      </c>
      <c r="P335" s="164">
        <v>-12742602.390000001</v>
      </c>
      <c r="Q335" s="164">
        <v>-1306767.83</v>
      </c>
      <c r="R335" s="164">
        <v>-237711.9</v>
      </c>
      <c r="S335" s="164">
        <v>-1263005.45</v>
      </c>
      <c r="T335" s="164">
        <v>-15550087.57</v>
      </c>
      <c r="U335" s="164">
        <v>-12752248.51</v>
      </c>
      <c r="V335" s="164">
        <v>-21036111.75</v>
      </c>
      <c r="W335" s="164">
        <v>-4310600.1100000003</v>
      </c>
      <c r="X335" s="164">
        <v>-1227913.04</v>
      </c>
      <c r="Y335" s="164">
        <v>-4690824.28</v>
      </c>
      <c r="Z335" s="164">
        <v>-4135533.19</v>
      </c>
      <c r="AA335" s="164">
        <v>-48153230.880000003</v>
      </c>
      <c r="AB335" s="164">
        <v>-36115086.210000001</v>
      </c>
      <c r="AC335" s="206">
        <f>-'Income Statement - 2.1.7 Income'!K335/(-U335+-V335+-R335+-S335)</f>
        <v>3.7311367685815805E-2</v>
      </c>
    </row>
    <row r="336" spans="1:29" ht="15.75" customHeight="1">
      <c r="A336" s="126" t="s">
        <v>140</v>
      </c>
      <c r="B336" s="163">
        <v>2016</v>
      </c>
      <c r="C336" s="163">
        <v>14553989.439999999</v>
      </c>
      <c r="D336" s="163">
        <v>16616448.539999999</v>
      </c>
      <c r="E336" s="163">
        <v>587151.56000000006</v>
      </c>
      <c r="F336" s="163">
        <v>545005.12</v>
      </c>
      <c r="G336" s="163">
        <v>1005102.71</v>
      </c>
      <c r="H336" s="163">
        <v>33307697.370000001</v>
      </c>
      <c r="I336" s="163">
        <v>128122875.17</v>
      </c>
      <c r="J336" s="163">
        <v>-65341776.240000002</v>
      </c>
      <c r="K336" s="163">
        <v>62781098.93</v>
      </c>
      <c r="L336" s="163">
        <v>3415664.77</v>
      </c>
      <c r="M336" s="163">
        <v>0</v>
      </c>
      <c r="N336" s="163">
        <v>3768002.52</v>
      </c>
      <c r="O336" s="163">
        <v>7183667.29</v>
      </c>
      <c r="P336" s="163">
        <v>-13118839.300000001</v>
      </c>
      <c r="Q336" s="163">
        <v>-1008002.29</v>
      </c>
      <c r="R336" s="163">
        <v>-478429.77</v>
      </c>
      <c r="S336" s="163">
        <v>-2541390.65</v>
      </c>
      <c r="T336" s="163">
        <v>-17146662.010000002</v>
      </c>
      <c r="U336" s="163">
        <v>-34362771.539999999</v>
      </c>
      <c r="V336" s="163">
        <v>-1524510.75</v>
      </c>
      <c r="W336" s="163">
        <v>-3047861.81</v>
      </c>
      <c r="X336" s="163">
        <v>-883231.31</v>
      </c>
      <c r="Y336" s="163">
        <v>-4005164.28</v>
      </c>
      <c r="Z336" s="163">
        <v>-2902717.28</v>
      </c>
      <c r="AA336" s="163">
        <v>-46726256.969999999</v>
      </c>
      <c r="AB336" s="163">
        <v>-39399544.609999999</v>
      </c>
      <c r="AC336" s="204">
        <f>-'Income Statement - 2.1.7 Income'!K336/(-U336+-V336+-R336+-S336)</f>
        <v>3.6291860396921338E-2</v>
      </c>
    </row>
    <row r="337" spans="1:29" ht="15.75" customHeight="1">
      <c r="A337" s="130" t="s">
        <v>140</v>
      </c>
      <c r="B337" s="164">
        <v>2017</v>
      </c>
      <c r="C337" s="164">
        <v>13616172.800000001</v>
      </c>
      <c r="D337" s="164">
        <v>14033714.109999999</v>
      </c>
      <c r="E337" s="164">
        <v>681423.84</v>
      </c>
      <c r="F337" s="164">
        <v>1247917.69</v>
      </c>
      <c r="G337" s="164">
        <v>822066.35</v>
      </c>
      <c r="H337" s="164">
        <v>30401294.789999999</v>
      </c>
      <c r="I337" s="164">
        <v>134403855.99000001</v>
      </c>
      <c r="J337" s="164">
        <v>-67175296.280000001</v>
      </c>
      <c r="K337" s="164">
        <v>67228559.709999993</v>
      </c>
      <c r="L337" s="164">
        <v>3205346</v>
      </c>
      <c r="M337" s="164">
        <v>0</v>
      </c>
      <c r="N337" s="164">
        <v>4155775.92</v>
      </c>
      <c r="O337" s="164">
        <v>7361121.9199999999</v>
      </c>
      <c r="P337" s="164">
        <v>-12401832.84</v>
      </c>
      <c r="Q337" s="164">
        <v>-1355866.15</v>
      </c>
      <c r="R337" s="164">
        <v>-221432.97</v>
      </c>
      <c r="S337" s="164">
        <v>-3047497.84</v>
      </c>
      <c r="T337" s="164">
        <v>-17026629.800000001</v>
      </c>
      <c r="U337" s="164">
        <v>-36229910.530000001</v>
      </c>
      <c r="V337" s="164">
        <v>-1524510.75</v>
      </c>
      <c r="W337" s="164">
        <v>-2380412</v>
      </c>
      <c r="X337" s="164">
        <v>-990854.95</v>
      </c>
      <c r="Y337" s="164">
        <v>-4360962.28</v>
      </c>
      <c r="Z337" s="164">
        <v>-2636948.2799999998</v>
      </c>
      <c r="AA337" s="164">
        <v>-48123598.789999999</v>
      </c>
      <c r="AB337" s="164">
        <v>-39840747.829999998</v>
      </c>
      <c r="AC337" s="206">
        <f>-'Income Statement - 2.1.7 Income'!K337/(-U337+-V337+-R337+-S337)</f>
        <v>2.6759641864263849E-2</v>
      </c>
    </row>
    <row r="338" spans="1:29" ht="15.75" customHeight="1">
      <c r="A338" s="126" t="s">
        <v>140</v>
      </c>
      <c r="B338" s="163">
        <v>2018</v>
      </c>
      <c r="C338" s="163">
        <v>8410997.0800000001</v>
      </c>
      <c r="D338" s="163">
        <v>14528103.76</v>
      </c>
      <c r="E338" s="163">
        <v>773813.62</v>
      </c>
      <c r="F338" s="163">
        <v>3687831.52</v>
      </c>
      <c r="G338" s="163">
        <v>1152896.3799999999</v>
      </c>
      <c r="H338" s="163">
        <v>28553642.359999999</v>
      </c>
      <c r="I338" s="163">
        <v>140748973.66</v>
      </c>
      <c r="J338" s="163">
        <v>-69902715.409999996</v>
      </c>
      <c r="K338" s="163">
        <v>70846258.25</v>
      </c>
      <c r="L338" s="163">
        <v>3265070</v>
      </c>
      <c r="M338" s="163">
        <v>0</v>
      </c>
      <c r="N338" s="163">
        <v>2936554.08</v>
      </c>
      <c r="O338" s="163">
        <v>6201624.0800000001</v>
      </c>
      <c r="P338" s="163">
        <v>-11135548.51</v>
      </c>
      <c r="Q338" s="163">
        <v>-1481911.41</v>
      </c>
      <c r="R338" s="163">
        <v>-270834.93</v>
      </c>
      <c r="S338" s="163">
        <v>-3502329.4</v>
      </c>
      <c r="T338" s="163">
        <v>-16390624.25</v>
      </c>
      <c r="U338" s="163">
        <v>-37217978.170000002</v>
      </c>
      <c r="V338" s="163">
        <v>-1524510.75</v>
      </c>
      <c r="W338" s="163">
        <v>-1763693.62</v>
      </c>
      <c r="X338" s="163">
        <v>-986125.91</v>
      </c>
      <c r="Y338" s="163">
        <v>-4092159.17</v>
      </c>
      <c r="Z338" s="163">
        <v>-1781048.04</v>
      </c>
      <c r="AA338" s="163">
        <v>-47365515.659999996</v>
      </c>
      <c r="AB338" s="163">
        <v>-41845384.780000001</v>
      </c>
      <c r="AC338" s="204">
        <f>-'Income Statement - 2.1.7 Income'!K338/(-U338+-V338+-R338+-S338)</f>
        <v>2.7182999710818275E-2</v>
      </c>
    </row>
    <row r="339" spans="1:29" ht="15.75" customHeight="1">
      <c r="A339" s="130" t="s">
        <v>140</v>
      </c>
      <c r="B339" s="164">
        <v>2019</v>
      </c>
      <c r="C339" s="164">
        <v>11474226.779999999</v>
      </c>
      <c r="D339" s="164">
        <v>16199929.23</v>
      </c>
      <c r="E339" s="164">
        <v>727232.82</v>
      </c>
      <c r="F339" s="164">
        <v>1853360.91</v>
      </c>
      <c r="G339" s="164">
        <v>716125.92</v>
      </c>
      <c r="H339" s="164">
        <v>30970875.66</v>
      </c>
      <c r="I339" s="164">
        <v>149116852.49000001</v>
      </c>
      <c r="J339" s="164">
        <v>-72324778.560000002</v>
      </c>
      <c r="K339" s="164">
        <v>76792073.930000007</v>
      </c>
      <c r="L339" s="164">
        <v>3655937.32</v>
      </c>
      <c r="M339" s="164">
        <v>360220.39</v>
      </c>
      <c r="N339" s="164">
        <v>1846419.3</v>
      </c>
      <c r="O339" s="164">
        <v>5862577.0099999998</v>
      </c>
      <c r="P339" s="164">
        <v>-13304944.630000001</v>
      </c>
      <c r="Q339" s="164">
        <v>-1471680.29</v>
      </c>
      <c r="R339" s="164">
        <v>-625218.59</v>
      </c>
      <c r="S339" s="164">
        <v>-4520067.74</v>
      </c>
      <c r="T339" s="164">
        <v>-19921911.25</v>
      </c>
      <c r="U339" s="164">
        <v>-46336236.079999998</v>
      </c>
      <c r="V339" s="164">
        <v>0</v>
      </c>
      <c r="W339" s="164">
        <v>-1967683.38</v>
      </c>
      <c r="X339" s="164">
        <v>-1051617.3700000001</v>
      </c>
      <c r="Y339" s="164">
        <v>-4316342.17</v>
      </c>
      <c r="Z339" s="164">
        <v>-1325427.04</v>
      </c>
      <c r="AA339" s="164">
        <v>-54997306.039999999</v>
      </c>
      <c r="AB339" s="164">
        <v>-38706309.310000002</v>
      </c>
      <c r="AC339" s="206">
        <f>-'Income Statement - 2.1.7 Income'!K339/(-U339+-V339+-R339+-S339)</f>
        <v>2.6020368421346377E-2</v>
      </c>
    </row>
    <row r="340" spans="1:29" ht="15.75" customHeight="1">
      <c r="A340" s="126" t="s">
        <v>140</v>
      </c>
      <c r="B340" s="163">
        <v>2020</v>
      </c>
      <c r="C340" s="163">
        <v>10655003.310000001</v>
      </c>
      <c r="D340" s="163">
        <v>14819342.359999999</v>
      </c>
      <c r="E340" s="163">
        <v>728660.28</v>
      </c>
      <c r="F340" s="163">
        <v>1715488.98</v>
      </c>
      <c r="G340" s="163">
        <v>1303419.55</v>
      </c>
      <c r="H340" s="163">
        <v>29221914.48</v>
      </c>
      <c r="I340" s="163">
        <v>155185676.80899999</v>
      </c>
      <c r="J340" s="163">
        <v>-75311940.030000001</v>
      </c>
      <c r="K340" s="163">
        <v>79873736.778999999</v>
      </c>
      <c r="L340" s="163">
        <v>4504768.95</v>
      </c>
      <c r="M340" s="163">
        <v>1334321.8500000001</v>
      </c>
      <c r="N340" s="163">
        <v>1850958.81</v>
      </c>
      <c r="O340" s="163">
        <v>7690049.6100000003</v>
      </c>
      <c r="P340" s="163">
        <v>-11128701.82</v>
      </c>
      <c r="Q340" s="163">
        <v>-1720102.22</v>
      </c>
      <c r="R340" s="163">
        <v>-562999.56000000006</v>
      </c>
      <c r="S340" s="163">
        <v>-6204081.2800000003</v>
      </c>
      <c r="T340" s="163">
        <v>-19615884.879999999</v>
      </c>
      <c r="U340" s="163">
        <v>-49072795.829999998</v>
      </c>
      <c r="V340" s="163">
        <v>-704095.96</v>
      </c>
      <c r="W340" s="163">
        <v>-3062792.57</v>
      </c>
      <c r="X340" s="163">
        <v>-968507.72</v>
      </c>
      <c r="Y340" s="163">
        <v>-4590171.24</v>
      </c>
      <c r="Z340" s="163">
        <v>-1698540.64</v>
      </c>
      <c r="AA340" s="163">
        <v>-60096903.960000001</v>
      </c>
      <c r="AB340" s="163">
        <v>-37072912.031972401</v>
      </c>
      <c r="AC340" s="204">
        <f>-'Income Statement - 2.1.7 Income'!K340/(-U340+-V340+-R340+-S340)</f>
        <v>2.5994506074378025E-2</v>
      </c>
    </row>
    <row r="341" spans="1:29" ht="15.75" customHeight="1">
      <c r="A341" s="130" t="s">
        <v>140</v>
      </c>
      <c r="B341" s="164">
        <v>2021</v>
      </c>
      <c r="C341" s="164">
        <v>11982670.890000001</v>
      </c>
      <c r="D341" s="164">
        <v>14512602.16</v>
      </c>
      <c r="E341" s="164">
        <v>818899.33</v>
      </c>
      <c r="F341" s="164">
        <v>1596737.01</v>
      </c>
      <c r="G341" s="164">
        <v>1216915.3600000001</v>
      </c>
      <c r="H341" s="164">
        <v>30127824.75</v>
      </c>
      <c r="I341" s="164">
        <v>162638456.31999999</v>
      </c>
      <c r="J341" s="164">
        <v>-78257794.859999999</v>
      </c>
      <c r="K341" s="164">
        <v>84380661.459999993</v>
      </c>
      <c r="L341" s="164">
        <v>2891823.73</v>
      </c>
      <c r="M341" s="164">
        <v>2112014.2400000002</v>
      </c>
      <c r="N341" s="164">
        <v>1135997.5744</v>
      </c>
      <c r="O341" s="164">
        <v>6139835.5444</v>
      </c>
      <c r="P341" s="164">
        <v>-11689719.85</v>
      </c>
      <c r="Q341" s="164">
        <v>-1568992.84</v>
      </c>
      <c r="R341" s="164">
        <v>-654914.23</v>
      </c>
      <c r="S341" s="164">
        <v>-5100343.9000000004</v>
      </c>
      <c r="T341" s="164">
        <v>-19013970.82</v>
      </c>
      <c r="U341" s="164">
        <v>-50233915.479999997</v>
      </c>
      <c r="V341" s="164">
        <v>-1384775.63</v>
      </c>
      <c r="W341" s="164">
        <v>-1807323.75</v>
      </c>
      <c r="X341" s="164">
        <v>-934228.41</v>
      </c>
      <c r="Y341" s="164">
        <v>-4408446.3099999996</v>
      </c>
      <c r="Z341" s="164">
        <v>-628277.46440000006</v>
      </c>
      <c r="AA341" s="164">
        <v>-59396967.044399999</v>
      </c>
      <c r="AB341" s="164">
        <v>-42237383.890000001</v>
      </c>
      <c r="AC341" s="206">
        <f>-'Income Statement - 2.1.7 Income'!K341/(-U341+-V341+-R341+-S341)</f>
        <v>2.7119726820464558E-2</v>
      </c>
    </row>
    <row r="342" spans="1:29" ht="15.75" customHeight="1">
      <c r="A342" s="126" t="s">
        <v>140</v>
      </c>
      <c r="B342" s="163">
        <v>2022</v>
      </c>
      <c r="C342" s="163">
        <v>8914581.9900000002</v>
      </c>
      <c r="D342" s="163">
        <v>14405907.560000001</v>
      </c>
      <c r="E342" s="163">
        <v>1186318</v>
      </c>
      <c r="F342" s="163">
        <v>675318.17</v>
      </c>
      <c r="G342" s="163">
        <v>930346.71</v>
      </c>
      <c r="H342" s="163">
        <v>26112472.43</v>
      </c>
      <c r="I342" s="163">
        <v>167549370.31999999</v>
      </c>
      <c r="J342" s="163">
        <v>-81263055.400000006</v>
      </c>
      <c r="K342" s="163">
        <v>86286314.920000002</v>
      </c>
      <c r="L342" s="163">
        <v>3737528.9</v>
      </c>
      <c r="M342" s="163">
        <v>629342.37</v>
      </c>
      <c r="N342" s="163">
        <v>7846592.6600000001</v>
      </c>
      <c r="O342" s="163">
        <v>12213463.93</v>
      </c>
      <c r="P342" s="163">
        <v>-11638529.220000001</v>
      </c>
      <c r="Q342" s="163">
        <v>-1278672.6299999999</v>
      </c>
      <c r="R342" s="163">
        <v>-407524.9</v>
      </c>
      <c r="S342" s="163">
        <v>-5337325.9400000004</v>
      </c>
      <c r="T342" s="163">
        <v>-18662052.690000001</v>
      </c>
      <c r="U342" s="163">
        <v>-48176442.689999998</v>
      </c>
      <c r="V342" s="163">
        <v>0</v>
      </c>
      <c r="W342" s="163">
        <v>-738270.59</v>
      </c>
      <c r="X342" s="163">
        <v>-803920.44</v>
      </c>
      <c r="Y342" s="163">
        <v>-2730722.31</v>
      </c>
      <c r="Z342" s="163">
        <v>-2762052.04</v>
      </c>
      <c r="AA342" s="163">
        <v>-55211408.07</v>
      </c>
      <c r="AB342" s="163">
        <v>-50738790.520000003</v>
      </c>
      <c r="AC342" s="204">
        <f>-'Income Statement - 2.1.7 Income'!K342/(-U342+-V342+-R342+-S342)</f>
        <v>2.7400307620179604E-2</v>
      </c>
    </row>
    <row r="343" spans="1:29" ht="15.75" customHeight="1">
      <c r="A343" s="130" t="s">
        <v>140</v>
      </c>
      <c r="B343" s="164">
        <v>2023</v>
      </c>
      <c r="C343" s="164">
        <v>10596944.539999999</v>
      </c>
      <c r="D343" s="164">
        <v>16639603.439999999</v>
      </c>
      <c r="E343" s="164">
        <v>1288139.54</v>
      </c>
      <c r="F343" s="164">
        <v>1234798.75</v>
      </c>
      <c r="G343" s="164">
        <v>836725.42</v>
      </c>
      <c r="H343" s="164">
        <v>30596211.690000001</v>
      </c>
      <c r="I343" s="164">
        <v>173914460.84999999</v>
      </c>
      <c r="J343" s="164">
        <v>-84466527.959999993</v>
      </c>
      <c r="K343" s="164">
        <v>89447932.890000001</v>
      </c>
      <c r="L343" s="164">
        <v>3640804.58</v>
      </c>
      <c r="M343" s="164">
        <v>14966.74</v>
      </c>
      <c r="N343" s="164">
        <v>7023056.8700000001</v>
      </c>
      <c r="O343" s="164">
        <v>10678828.189999999</v>
      </c>
      <c r="P343" s="164">
        <v>-15689263.140000001</v>
      </c>
      <c r="Q343" s="164">
        <v>-1101965.83</v>
      </c>
      <c r="R343" s="164">
        <v>-956302.49</v>
      </c>
      <c r="S343" s="164">
        <v>-5603009.2999999998</v>
      </c>
      <c r="T343" s="164">
        <v>-23350540.760000002</v>
      </c>
      <c r="U343" s="164">
        <v>-48746120.57</v>
      </c>
      <c r="V343" s="164">
        <v>0</v>
      </c>
      <c r="W343" s="164">
        <v>-230838.61</v>
      </c>
      <c r="X343" s="164">
        <v>-757826.67</v>
      </c>
      <c r="Y343" s="164">
        <v>-2767093.1</v>
      </c>
      <c r="Z343" s="164">
        <v>-3489564</v>
      </c>
      <c r="AA343" s="164">
        <v>-55991442.950000003</v>
      </c>
      <c r="AB343" s="164">
        <v>-51380989.060000002</v>
      </c>
      <c r="AC343" s="206">
        <f>-'Income Statement - 2.1.7 Income'!K343/(-U343+-V343+-R343+-S343)</f>
        <v>2.7373132536884844E-2</v>
      </c>
    </row>
    <row r="344" spans="1:29" ht="15.75" customHeight="1">
      <c r="A344" s="126" t="s">
        <v>141</v>
      </c>
      <c r="B344" s="163">
        <v>2015</v>
      </c>
      <c r="C344" s="163">
        <v>0</v>
      </c>
      <c r="D344" s="163">
        <v>3324457.74</v>
      </c>
      <c r="E344" s="163">
        <v>458466.01</v>
      </c>
      <c r="F344" s="163">
        <v>0</v>
      </c>
      <c r="G344" s="163">
        <v>126216.7</v>
      </c>
      <c r="H344" s="163">
        <v>3909140.45</v>
      </c>
      <c r="I344" s="163">
        <v>12123107.02</v>
      </c>
      <c r="J344" s="163">
        <v>-5955290.6500000004</v>
      </c>
      <c r="K344" s="163">
        <v>6167816.3700000001</v>
      </c>
      <c r="L344" s="163">
        <v>719442.31</v>
      </c>
      <c r="M344" s="163">
        <v>0</v>
      </c>
      <c r="N344" s="163">
        <v>20736</v>
      </c>
      <c r="O344" s="163">
        <v>740178.31</v>
      </c>
      <c r="P344" s="163">
        <v>-1846452.81</v>
      </c>
      <c r="Q344" s="163">
        <v>-15033.01</v>
      </c>
      <c r="R344" s="163">
        <v>-85340.94</v>
      </c>
      <c r="S344" s="163">
        <v>-1044549.21</v>
      </c>
      <c r="T344" s="163">
        <v>-2991375.97</v>
      </c>
      <c r="U344" s="163">
        <v>-3964065.64</v>
      </c>
      <c r="V344" s="163">
        <v>0</v>
      </c>
      <c r="W344" s="163">
        <v>-420848.85</v>
      </c>
      <c r="X344" s="163">
        <v>-78486.94</v>
      </c>
      <c r="Y344" s="163">
        <v>-72970.649999999994</v>
      </c>
      <c r="Z344" s="163"/>
      <c r="AA344" s="163">
        <v>-4536372.08</v>
      </c>
      <c r="AB344" s="163">
        <v>-3289387.0799999898</v>
      </c>
      <c r="AC344" s="204">
        <f>-'Income Statement - 2.1.7 Income'!K344/(-U344+-V344+-R344+-S344)</f>
        <v>3.6389962465693086E-2</v>
      </c>
    </row>
    <row r="345" spans="1:29" ht="15.75" customHeight="1">
      <c r="A345" s="130" t="s">
        <v>141</v>
      </c>
      <c r="B345" s="164">
        <v>2016</v>
      </c>
      <c r="C345" s="164">
        <v>0</v>
      </c>
      <c r="D345" s="164">
        <v>4188847.58</v>
      </c>
      <c r="E345" s="164">
        <v>215901.38</v>
      </c>
      <c r="F345" s="164">
        <v>0</v>
      </c>
      <c r="G345" s="164">
        <v>145273.99</v>
      </c>
      <c r="H345" s="164">
        <v>4550022.95</v>
      </c>
      <c r="I345" s="164">
        <v>8244004.71</v>
      </c>
      <c r="J345" s="164">
        <v>-1809976.44</v>
      </c>
      <c r="K345" s="164">
        <v>6434028.2699999996</v>
      </c>
      <c r="L345" s="164">
        <v>797653.46</v>
      </c>
      <c r="M345" s="164">
        <v>0</v>
      </c>
      <c r="N345" s="164">
        <v>29969</v>
      </c>
      <c r="O345" s="164">
        <v>827622.46</v>
      </c>
      <c r="P345" s="164">
        <v>-2526909.4500000002</v>
      </c>
      <c r="Q345" s="164">
        <v>0</v>
      </c>
      <c r="R345" s="164">
        <v>-7744.71</v>
      </c>
      <c r="S345" s="164">
        <v>-1153910.1299999999</v>
      </c>
      <c r="T345" s="164">
        <v>-3688564.29</v>
      </c>
      <c r="U345" s="164">
        <v>-3644743.03</v>
      </c>
      <c r="V345" s="164">
        <v>0</v>
      </c>
      <c r="W345" s="164">
        <v>-951232.99</v>
      </c>
      <c r="X345" s="164">
        <v>-92924.13</v>
      </c>
      <c r="Y345" s="164">
        <v>-60144.74</v>
      </c>
      <c r="Z345" s="164"/>
      <c r="AA345" s="164">
        <v>-4749044.8899999997</v>
      </c>
      <c r="AB345" s="164">
        <v>-3374064.5</v>
      </c>
      <c r="AC345" s="206">
        <f>-'Income Statement - 2.1.7 Income'!K345/(-U345+-V345+-R345+-S345)</f>
        <v>3.6874658485149509E-2</v>
      </c>
    </row>
    <row r="346" spans="1:29" ht="15.75" customHeight="1">
      <c r="A346" s="126" t="s">
        <v>141</v>
      </c>
      <c r="B346" s="163">
        <v>2017</v>
      </c>
      <c r="C346" s="163">
        <v>0</v>
      </c>
      <c r="D346" s="163">
        <v>3523631.71</v>
      </c>
      <c r="E346" s="163">
        <v>238545.58</v>
      </c>
      <c r="F346" s="163">
        <v>0</v>
      </c>
      <c r="G346" s="163">
        <v>160647.78</v>
      </c>
      <c r="H346" s="163">
        <v>3922825.07</v>
      </c>
      <c r="I346" s="163">
        <v>8991648.8499999996</v>
      </c>
      <c r="J346" s="163">
        <v>-2350134.59</v>
      </c>
      <c r="K346" s="163">
        <v>6641514.2599999998</v>
      </c>
      <c r="L346" s="163">
        <v>327840.12</v>
      </c>
      <c r="M346" s="163">
        <v>0</v>
      </c>
      <c r="N346" s="163">
        <v>31164</v>
      </c>
      <c r="O346" s="163">
        <v>359004.12</v>
      </c>
      <c r="P346" s="163">
        <v>-2804102.59</v>
      </c>
      <c r="Q346" s="163">
        <v>0</v>
      </c>
      <c r="R346" s="163">
        <v>-32260.23</v>
      </c>
      <c r="S346" s="163">
        <v>-318220.69</v>
      </c>
      <c r="T346" s="163">
        <v>-3154583.51</v>
      </c>
      <c r="U346" s="163">
        <v>-3352320.78</v>
      </c>
      <c r="V346" s="163">
        <v>0</v>
      </c>
      <c r="W346" s="163">
        <v>-648214.11</v>
      </c>
      <c r="X346" s="163">
        <v>-96411.17</v>
      </c>
      <c r="Y346" s="163">
        <v>-148899.92000000001</v>
      </c>
      <c r="Z346" s="163"/>
      <c r="AA346" s="163">
        <v>-4245845.9800000004</v>
      </c>
      <c r="AB346" s="163">
        <v>-3522913.96</v>
      </c>
      <c r="AC346" s="204">
        <f>-'Income Statement - 2.1.7 Income'!K346/(-U346+-V346+-R346+-S346)</f>
        <v>4.0193683609900041E-2</v>
      </c>
    </row>
    <row r="347" spans="1:29" ht="15.75" customHeight="1">
      <c r="A347" s="130" t="s">
        <v>141</v>
      </c>
      <c r="B347" s="164">
        <v>2018</v>
      </c>
      <c r="C347" s="164">
        <v>0</v>
      </c>
      <c r="D347" s="164">
        <v>3579746.95</v>
      </c>
      <c r="E347" s="164">
        <v>240831.4</v>
      </c>
      <c r="F347" s="164">
        <v>0</v>
      </c>
      <c r="G347" s="164">
        <v>150066.6</v>
      </c>
      <c r="H347" s="164">
        <v>3970644.95</v>
      </c>
      <c r="I347" s="164">
        <v>9861026.4100000001</v>
      </c>
      <c r="J347" s="164">
        <v>-2957351.71</v>
      </c>
      <c r="K347" s="164">
        <v>6903674.7000000002</v>
      </c>
      <c r="L347" s="164">
        <v>33418.07</v>
      </c>
      <c r="M347" s="164">
        <v>0</v>
      </c>
      <c r="N347" s="164">
        <v>0</v>
      </c>
      <c r="O347" s="164">
        <v>33418.07</v>
      </c>
      <c r="P347" s="164">
        <v>-1909254.84</v>
      </c>
      <c r="Q347" s="164">
        <v>0</v>
      </c>
      <c r="R347" s="164">
        <v>-7209.11</v>
      </c>
      <c r="S347" s="164">
        <v>-292154.8</v>
      </c>
      <c r="T347" s="164">
        <v>-2208618.75</v>
      </c>
      <c r="U347" s="164">
        <v>-3727961.14</v>
      </c>
      <c r="V347" s="164">
        <v>0</v>
      </c>
      <c r="W347" s="164">
        <v>-621372.5</v>
      </c>
      <c r="X347" s="164">
        <v>-167653.21</v>
      </c>
      <c r="Y347" s="164">
        <v>-386615.65</v>
      </c>
      <c r="Z347" s="164">
        <v>-4200</v>
      </c>
      <c r="AA347" s="164">
        <v>-4907802.5</v>
      </c>
      <c r="AB347" s="164">
        <v>-3791316.47</v>
      </c>
      <c r="AC347" s="206">
        <f>-'Income Statement - 2.1.7 Income'!K347/(-U347+-V347+-R347+-S347)</f>
        <v>3.7718942005935181E-2</v>
      </c>
    </row>
    <row r="348" spans="1:29" ht="15.75" customHeight="1">
      <c r="A348" s="126" t="s">
        <v>141</v>
      </c>
      <c r="B348" s="163">
        <v>2019</v>
      </c>
      <c r="C348" s="163">
        <v>87097.57</v>
      </c>
      <c r="D348" s="163">
        <v>3168557.9</v>
      </c>
      <c r="E348" s="163">
        <v>351493.45</v>
      </c>
      <c r="F348" s="163">
        <v>0</v>
      </c>
      <c r="G348" s="163">
        <v>212877.87</v>
      </c>
      <c r="H348" s="163">
        <v>3820026.79</v>
      </c>
      <c r="I348" s="163">
        <v>10502570.1</v>
      </c>
      <c r="J348" s="163">
        <v>-3498547.31</v>
      </c>
      <c r="K348" s="163">
        <v>7004022.79</v>
      </c>
      <c r="L348" s="163">
        <v>25994.92</v>
      </c>
      <c r="M348" s="163">
        <v>0</v>
      </c>
      <c r="N348" s="163">
        <v>0</v>
      </c>
      <c r="O348" s="163">
        <v>25994.92</v>
      </c>
      <c r="P348" s="163">
        <v>-2102753.2799999998</v>
      </c>
      <c r="Q348" s="163">
        <v>0</v>
      </c>
      <c r="R348" s="163">
        <v>-6060.88</v>
      </c>
      <c r="S348" s="163">
        <v>-142977</v>
      </c>
      <c r="T348" s="163">
        <v>-2251791.16</v>
      </c>
      <c r="U348" s="163">
        <v>-3584302.65</v>
      </c>
      <c r="V348" s="163">
        <v>0</v>
      </c>
      <c r="W348" s="163">
        <v>-293240.25</v>
      </c>
      <c r="X348" s="163">
        <v>-278674.49</v>
      </c>
      <c r="Y348" s="163">
        <v>-388161.71</v>
      </c>
      <c r="Z348" s="163">
        <v>-8600</v>
      </c>
      <c r="AA348" s="163">
        <v>-4552979.0999999996</v>
      </c>
      <c r="AB348" s="163">
        <v>-4045274.24</v>
      </c>
      <c r="AC348" s="204">
        <f>-'Income Statement - 2.1.7 Income'!K348/(-U348+-V348+-R348+-S348)</f>
        <v>4.1483499497432665E-2</v>
      </c>
    </row>
    <row r="349" spans="1:29" ht="15.75" customHeight="1">
      <c r="A349" s="130" t="s">
        <v>141</v>
      </c>
      <c r="B349" s="164">
        <v>2020</v>
      </c>
      <c r="C349" s="164">
        <v>206554.08</v>
      </c>
      <c r="D349" s="164">
        <v>3119625.5</v>
      </c>
      <c r="E349" s="164">
        <v>274129.3</v>
      </c>
      <c r="F349" s="164">
        <v>37240.19</v>
      </c>
      <c r="G349" s="164">
        <v>152643.14000000001</v>
      </c>
      <c r="H349" s="164">
        <v>3790192.21</v>
      </c>
      <c r="I349" s="164">
        <v>11331317.789999999</v>
      </c>
      <c r="J349" s="164">
        <v>-4028737.79</v>
      </c>
      <c r="K349" s="164">
        <v>7302580</v>
      </c>
      <c r="L349" s="164">
        <v>381879.23</v>
      </c>
      <c r="M349" s="164">
        <v>0</v>
      </c>
      <c r="N349" s="164">
        <v>0</v>
      </c>
      <c r="O349" s="164">
        <v>381879.23</v>
      </c>
      <c r="P349" s="164">
        <v>-2473166.0699999998</v>
      </c>
      <c r="Q349" s="164">
        <v>0</v>
      </c>
      <c r="R349" s="164">
        <v>0</v>
      </c>
      <c r="S349" s="164">
        <v>-148171</v>
      </c>
      <c r="T349" s="164">
        <v>-2621337.0699999998</v>
      </c>
      <c r="U349" s="164">
        <v>-3436996.16</v>
      </c>
      <c r="V349" s="164">
        <v>0</v>
      </c>
      <c r="W349" s="164">
        <v>-398940.84</v>
      </c>
      <c r="X349" s="164">
        <v>-309416.23</v>
      </c>
      <c r="Y349" s="164">
        <v>-425076.81</v>
      </c>
      <c r="Z349" s="164">
        <v>-16665</v>
      </c>
      <c r="AA349" s="164">
        <v>-4587095.04</v>
      </c>
      <c r="AB349" s="164">
        <v>-4266219.33</v>
      </c>
      <c r="AC349" s="206">
        <f>-'Income Statement - 2.1.7 Income'!K349/(-U349+-V349+-R349+-S349)</f>
        <v>3.8895924172193973E-2</v>
      </c>
    </row>
    <row r="350" spans="1:29" ht="15.75" customHeight="1">
      <c r="A350" s="126" t="s">
        <v>141</v>
      </c>
      <c r="B350" s="163">
        <v>2021</v>
      </c>
      <c r="C350" s="163">
        <v>150684.04</v>
      </c>
      <c r="D350" s="163">
        <v>2751629.19</v>
      </c>
      <c r="E350" s="163">
        <v>281044.38</v>
      </c>
      <c r="F350" s="163">
        <v>74807.679999999993</v>
      </c>
      <c r="G350" s="163">
        <v>155081.57</v>
      </c>
      <c r="H350" s="163">
        <v>3413246.86</v>
      </c>
      <c r="I350" s="163">
        <v>12179135.25</v>
      </c>
      <c r="J350" s="163">
        <v>-4521235.34</v>
      </c>
      <c r="K350" s="163">
        <v>7657899.9100000001</v>
      </c>
      <c r="L350" s="163">
        <v>410295.89</v>
      </c>
      <c r="M350" s="163">
        <v>0</v>
      </c>
      <c r="N350" s="163">
        <v>0</v>
      </c>
      <c r="O350" s="163">
        <v>410295.89</v>
      </c>
      <c r="P350" s="163">
        <v>-2283093.08</v>
      </c>
      <c r="Q350" s="163">
        <v>0</v>
      </c>
      <c r="R350" s="163">
        <v>0</v>
      </c>
      <c r="S350" s="163">
        <v>-451468</v>
      </c>
      <c r="T350" s="163">
        <v>-2734561.08</v>
      </c>
      <c r="U350" s="163">
        <v>-3277485.73</v>
      </c>
      <c r="V350" s="163">
        <v>0</v>
      </c>
      <c r="W350" s="163">
        <v>-328621.59000000003</v>
      </c>
      <c r="X350" s="163">
        <v>-114708.97</v>
      </c>
      <c r="Y350" s="163">
        <v>-430379.53</v>
      </c>
      <c r="Z350" s="163">
        <v>-22203</v>
      </c>
      <c r="AA350" s="163">
        <v>-4173398.82</v>
      </c>
      <c r="AB350" s="163">
        <v>-4573482.76</v>
      </c>
      <c r="AC350" s="204">
        <f>-'Income Statement - 2.1.7 Income'!K350/(-U350+-V350+-R350+-S350)</f>
        <v>3.5502977399507717E-2</v>
      </c>
    </row>
    <row r="351" spans="1:29" ht="15.75" customHeight="1">
      <c r="A351" s="130" t="s">
        <v>141</v>
      </c>
      <c r="B351" s="164">
        <v>2022</v>
      </c>
      <c r="C351" s="164">
        <v>250168.34</v>
      </c>
      <c r="D351" s="164">
        <v>2794668.23</v>
      </c>
      <c r="E351" s="164">
        <v>286477.37</v>
      </c>
      <c r="F351" s="164">
        <v>32379.88</v>
      </c>
      <c r="G351" s="164">
        <v>177887.33</v>
      </c>
      <c r="H351" s="164">
        <v>3541581.15</v>
      </c>
      <c r="I351" s="164">
        <v>13055919.689999999</v>
      </c>
      <c r="J351" s="164">
        <v>-4945126.34</v>
      </c>
      <c r="K351" s="164">
        <v>8110793.3499999996</v>
      </c>
      <c r="L351" s="164">
        <v>670974.43000000005</v>
      </c>
      <c r="M351" s="164">
        <v>0</v>
      </c>
      <c r="N351" s="164">
        <v>0</v>
      </c>
      <c r="O351" s="164">
        <v>670974.43000000005</v>
      </c>
      <c r="P351" s="164">
        <v>-2011144.85</v>
      </c>
      <c r="Q351" s="164">
        <v>0</v>
      </c>
      <c r="R351" s="164">
        <v>0</v>
      </c>
      <c r="S351" s="164">
        <v>-562582</v>
      </c>
      <c r="T351" s="164">
        <v>-2573726.85</v>
      </c>
      <c r="U351" s="164">
        <v>-3763533.26</v>
      </c>
      <c r="V351" s="164">
        <v>0</v>
      </c>
      <c r="W351" s="164">
        <v>-393700.77</v>
      </c>
      <c r="X351" s="164">
        <v>-289636.40000000002</v>
      </c>
      <c r="Y351" s="164">
        <v>-434357.59</v>
      </c>
      <c r="Z351" s="164">
        <v>-26286</v>
      </c>
      <c r="AA351" s="164">
        <v>-4907514.0199999996</v>
      </c>
      <c r="AB351" s="164">
        <v>-4842108.0599999996</v>
      </c>
      <c r="AC351" s="206">
        <f>-'Income Statement - 2.1.7 Income'!K351/(-U351+-V351+-R351+-S351)</f>
        <v>3.0657833189585433E-2</v>
      </c>
    </row>
    <row r="352" spans="1:29" ht="15.75" customHeight="1">
      <c r="A352" s="126" t="s">
        <v>141</v>
      </c>
      <c r="B352" s="163">
        <v>2023</v>
      </c>
      <c r="C352" s="163">
        <v>254046.07999999999</v>
      </c>
      <c r="D352" s="163">
        <v>2984784.37</v>
      </c>
      <c r="E352" s="163">
        <v>319978.02</v>
      </c>
      <c r="F352" s="163">
        <v>0</v>
      </c>
      <c r="G352" s="163">
        <v>192382.79</v>
      </c>
      <c r="H352" s="163">
        <v>3751191.26</v>
      </c>
      <c r="I352" s="163">
        <v>13773681.49</v>
      </c>
      <c r="J352" s="163">
        <v>-5417919.5999999996</v>
      </c>
      <c r="K352" s="163">
        <v>8355761.8899999997</v>
      </c>
      <c r="L352" s="163">
        <v>661372.86</v>
      </c>
      <c r="M352" s="163">
        <v>0</v>
      </c>
      <c r="N352" s="163">
        <v>0</v>
      </c>
      <c r="O352" s="163">
        <v>661372.86</v>
      </c>
      <c r="P352" s="163">
        <v>-2099025.2400000002</v>
      </c>
      <c r="Q352" s="163">
        <v>0</v>
      </c>
      <c r="R352" s="163">
        <v>-28610.85</v>
      </c>
      <c r="S352" s="163">
        <v>-1018465</v>
      </c>
      <c r="T352" s="163">
        <v>-3146101.09</v>
      </c>
      <c r="U352" s="163">
        <v>-3564995.15</v>
      </c>
      <c r="V352" s="163">
        <v>0</v>
      </c>
      <c r="W352" s="163">
        <v>-329133.99</v>
      </c>
      <c r="X352" s="163">
        <v>-288148.08</v>
      </c>
      <c r="Y352" s="163">
        <v>-290420.86</v>
      </c>
      <c r="Z352" s="163">
        <v>-47341</v>
      </c>
      <c r="AA352" s="163">
        <v>-4520039.08</v>
      </c>
      <c r="AB352" s="163">
        <v>-5102185.84</v>
      </c>
      <c r="AC352" s="204">
        <f>-'Income Statement - 2.1.7 Income'!K352/(-U352+-V352+-R352+-S352)</f>
        <v>3.7297637005154517E-2</v>
      </c>
    </row>
    <row r="353" spans="1:29" ht="15.75" customHeight="1">
      <c r="A353" s="130" t="s">
        <v>142</v>
      </c>
      <c r="B353" s="164">
        <v>2015</v>
      </c>
      <c r="C353" s="164">
        <v>24841022.77</v>
      </c>
      <c r="D353" s="164">
        <v>38925136.640000001</v>
      </c>
      <c r="E353" s="164">
        <v>3311169.59</v>
      </c>
      <c r="F353" s="164">
        <v>0</v>
      </c>
      <c r="G353" s="164">
        <v>600095.31000000006</v>
      </c>
      <c r="H353" s="164">
        <v>67677424.310000002</v>
      </c>
      <c r="I353" s="164">
        <v>296959938.48000002</v>
      </c>
      <c r="J353" s="164">
        <v>-130690713.54000001</v>
      </c>
      <c r="K353" s="164">
        <v>166269224.94</v>
      </c>
      <c r="L353" s="164">
        <v>8186543.8899999997</v>
      </c>
      <c r="M353" s="164">
        <v>0</v>
      </c>
      <c r="N353" s="164">
        <v>13521851.460000001</v>
      </c>
      <c r="O353" s="164">
        <v>21708395.350000001</v>
      </c>
      <c r="P353" s="164">
        <v>-38872529.630000003</v>
      </c>
      <c r="Q353" s="164">
        <v>-859490.93</v>
      </c>
      <c r="R353" s="164">
        <v>0</v>
      </c>
      <c r="S353" s="164">
        <v>-4585463.6900000004</v>
      </c>
      <c r="T353" s="164">
        <v>-44317484.25</v>
      </c>
      <c r="U353" s="164">
        <v>-20278482.489999998</v>
      </c>
      <c r="V353" s="164">
        <v>-70310869.150000006</v>
      </c>
      <c r="W353" s="164">
        <v>-4184070.63</v>
      </c>
      <c r="X353" s="164">
        <v>-24395805.670000002</v>
      </c>
      <c r="Y353" s="164">
        <v>-8235887.6200000001</v>
      </c>
      <c r="Z353" s="164"/>
      <c r="AA353" s="164">
        <v>-127405115.56</v>
      </c>
      <c r="AB353" s="164">
        <v>-83932444.790000007</v>
      </c>
      <c r="AC353" s="206">
        <f>-'Income Statement - 2.1.7 Income'!K353/(-U353+-V353+-R353+-S353)</f>
        <v>6.3367629336486569E-2</v>
      </c>
    </row>
    <row r="354" spans="1:29" ht="15.75" customHeight="1">
      <c r="A354" s="126" t="s">
        <v>142</v>
      </c>
      <c r="B354" s="163">
        <v>2016</v>
      </c>
      <c r="C354" s="163">
        <v>13697514.779999999</v>
      </c>
      <c r="D354" s="163">
        <v>51193437.090000004</v>
      </c>
      <c r="E354" s="163">
        <v>3507223.52</v>
      </c>
      <c r="F354" s="163">
        <v>0</v>
      </c>
      <c r="G354" s="163">
        <v>731752.95999999996</v>
      </c>
      <c r="H354" s="163">
        <v>69129928.349999994</v>
      </c>
      <c r="I354" s="163">
        <v>193547812.33000001</v>
      </c>
      <c r="J354" s="163">
        <v>-25858827.789999999</v>
      </c>
      <c r="K354" s="163">
        <v>167688984.53999999</v>
      </c>
      <c r="L354" s="163">
        <v>10619306.859999999</v>
      </c>
      <c r="M354" s="163">
        <v>0</v>
      </c>
      <c r="N354" s="163">
        <v>12849474.51</v>
      </c>
      <c r="O354" s="163">
        <v>23468781.370000001</v>
      </c>
      <c r="P354" s="163">
        <v>-41061087.340000004</v>
      </c>
      <c r="Q354" s="163">
        <v>-892760.71</v>
      </c>
      <c r="R354" s="163">
        <v>0</v>
      </c>
      <c r="S354" s="163">
        <v>-4601910.37</v>
      </c>
      <c r="T354" s="163">
        <v>-46555758.420000002</v>
      </c>
      <c r="U354" s="163">
        <v>-19820917.140000001</v>
      </c>
      <c r="V354" s="163">
        <v>-69468579.989999995</v>
      </c>
      <c r="W354" s="163">
        <v>-5602387.4900000002</v>
      </c>
      <c r="X354" s="163">
        <v>-22850095.920000002</v>
      </c>
      <c r="Y354" s="163">
        <v>-11221000</v>
      </c>
      <c r="Z354" s="163"/>
      <c r="AA354" s="163">
        <v>-128962980.54000001</v>
      </c>
      <c r="AB354" s="163">
        <v>-84768955.299999997</v>
      </c>
      <c r="AC354" s="204">
        <f>-'Income Statement - 2.1.7 Income'!K354/(-U354+-V354+-R354+-S354)</f>
        <v>6.4611926602548803E-2</v>
      </c>
    </row>
    <row r="355" spans="1:29" ht="15.75" customHeight="1">
      <c r="A355" s="130" t="s">
        <v>142</v>
      </c>
      <c r="B355" s="164">
        <v>2017</v>
      </c>
      <c r="C355" s="164">
        <v>21770835.300000001</v>
      </c>
      <c r="D355" s="164">
        <v>36233137.359999999</v>
      </c>
      <c r="E355" s="164">
        <v>3787454.62</v>
      </c>
      <c r="F355" s="164">
        <v>0</v>
      </c>
      <c r="G355" s="164">
        <v>845072.99</v>
      </c>
      <c r="H355" s="164">
        <v>62636500.270000003</v>
      </c>
      <c r="I355" s="164">
        <v>206019781.77000001</v>
      </c>
      <c r="J355" s="164">
        <v>-34993484.909999996</v>
      </c>
      <c r="K355" s="164">
        <v>171026296.86000001</v>
      </c>
      <c r="L355" s="164">
        <v>9091532.2300000004</v>
      </c>
      <c r="M355" s="164">
        <v>0</v>
      </c>
      <c r="N355" s="164">
        <v>11538809.310000001</v>
      </c>
      <c r="O355" s="164">
        <v>20630341.539999999</v>
      </c>
      <c r="P355" s="164">
        <v>-32801782.68</v>
      </c>
      <c r="Q355" s="164">
        <v>-971869</v>
      </c>
      <c r="R355" s="164">
        <v>-1686000</v>
      </c>
      <c r="S355" s="164">
        <v>-4619027.1100000003</v>
      </c>
      <c r="T355" s="164">
        <v>-40078678.789999999</v>
      </c>
      <c r="U355" s="164">
        <v>-19344709.870000001</v>
      </c>
      <c r="V355" s="164">
        <v>-69631518.549999997</v>
      </c>
      <c r="W355" s="164">
        <v>-4207676.16</v>
      </c>
      <c r="X355" s="164">
        <v>-20960030.420000002</v>
      </c>
      <c r="Y355" s="164">
        <v>-11958404.970000001</v>
      </c>
      <c r="Z355" s="164"/>
      <c r="AA355" s="164">
        <v>-126102339.97</v>
      </c>
      <c r="AB355" s="164">
        <v>-88112119.909999996</v>
      </c>
      <c r="AC355" s="206">
        <f>-'Income Statement - 2.1.7 Income'!K355/(-U355+-V355+-R355+-S355)</f>
        <v>6.2054354417468489E-2</v>
      </c>
    </row>
    <row r="356" spans="1:29" ht="15.75" customHeight="1">
      <c r="A356" s="126" t="s">
        <v>142</v>
      </c>
      <c r="B356" s="163">
        <v>2018</v>
      </c>
      <c r="C356" s="163">
        <v>27643205.809999999</v>
      </c>
      <c r="D356" s="163">
        <v>34941586.140000001</v>
      </c>
      <c r="E356" s="163">
        <v>3925469.4</v>
      </c>
      <c r="F356" s="163">
        <v>0</v>
      </c>
      <c r="G356" s="163">
        <v>913665.84</v>
      </c>
      <c r="H356" s="163">
        <v>67423927.189999998</v>
      </c>
      <c r="I356" s="163">
        <v>221836023.99000001</v>
      </c>
      <c r="J356" s="163">
        <v>-43359011.700000003</v>
      </c>
      <c r="K356" s="163">
        <v>178477012.28999999</v>
      </c>
      <c r="L356" s="163">
        <v>8901084.3699999992</v>
      </c>
      <c r="M356" s="163">
        <v>0</v>
      </c>
      <c r="N356" s="163">
        <v>8325408.7599999998</v>
      </c>
      <c r="O356" s="163">
        <v>17226493.129999999</v>
      </c>
      <c r="P356" s="163">
        <v>-40647972.289999999</v>
      </c>
      <c r="Q356" s="163">
        <v>-624059.34</v>
      </c>
      <c r="R356" s="163">
        <v>-1607000</v>
      </c>
      <c r="S356" s="163">
        <v>-4636841.58</v>
      </c>
      <c r="T356" s="163">
        <v>-47515873.210000001</v>
      </c>
      <c r="U356" s="163">
        <v>-18849101.18</v>
      </c>
      <c r="V356" s="163">
        <v>-69553319.170000002</v>
      </c>
      <c r="W356" s="163">
        <v>-4450671.21</v>
      </c>
      <c r="X356" s="163">
        <v>-17276594.129999999</v>
      </c>
      <c r="Y356" s="163">
        <v>-11596341.77</v>
      </c>
      <c r="Z356" s="163"/>
      <c r="AA356" s="163">
        <v>-121726027.45999999</v>
      </c>
      <c r="AB356" s="163">
        <v>-93885531.939999998</v>
      </c>
      <c r="AC356" s="204">
        <f>-'Income Statement - 2.1.7 Income'!K356/(-U356+-V356+-R356+-S356)</f>
        <v>6.2983063339668022E-2</v>
      </c>
    </row>
    <row r="357" spans="1:29" ht="15.75" customHeight="1">
      <c r="A357" s="130" t="s">
        <v>142</v>
      </c>
      <c r="B357" s="164">
        <v>2019</v>
      </c>
      <c r="C357" s="164">
        <v>21900728.199999999</v>
      </c>
      <c r="D357" s="164">
        <v>37862024.909999996</v>
      </c>
      <c r="E357" s="164">
        <v>4490041.18</v>
      </c>
      <c r="F357" s="164">
        <v>0</v>
      </c>
      <c r="G357" s="164">
        <v>1436530.11</v>
      </c>
      <c r="H357" s="164">
        <v>65689324.399999999</v>
      </c>
      <c r="I357" s="164">
        <v>241948109.33000001</v>
      </c>
      <c r="J357" s="164">
        <v>-52563363.289999999</v>
      </c>
      <c r="K357" s="164">
        <v>189384746.03999999</v>
      </c>
      <c r="L357" s="164">
        <v>5974068.7999999998</v>
      </c>
      <c r="M357" s="164">
        <v>0</v>
      </c>
      <c r="N357" s="164">
        <v>5892201.6100000003</v>
      </c>
      <c r="O357" s="164">
        <v>11866270.41</v>
      </c>
      <c r="P357" s="164">
        <v>-45084377.770000003</v>
      </c>
      <c r="Q357" s="164">
        <v>-693487.11</v>
      </c>
      <c r="R357" s="164">
        <v>-2239003.1</v>
      </c>
      <c r="S357" s="164">
        <v>-4655381.41</v>
      </c>
      <c r="T357" s="164">
        <v>-52672249.390000001</v>
      </c>
      <c r="U357" s="164">
        <v>-18333300.629999999</v>
      </c>
      <c r="V357" s="164">
        <v>-70184950.75</v>
      </c>
      <c r="W357" s="164">
        <v>-1351452.36</v>
      </c>
      <c r="X357" s="164">
        <v>-15030272.24</v>
      </c>
      <c r="Y357" s="164">
        <v>-12562562.07</v>
      </c>
      <c r="Z357" s="164"/>
      <c r="AA357" s="164">
        <v>-117462538.05</v>
      </c>
      <c r="AB357" s="164">
        <v>-96805553.409999996</v>
      </c>
      <c r="AC357" s="206">
        <f>-'Income Statement - 2.1.7 Income'!K357/(-U357+-V357+-R357+-S357)</f>
        <v>6.1950141874442255E-2</v>
      </c>
    </row>
    <row r="358" spans="1:29" ht="15.75" customHeight="1">
      <c r="A358" s="126" t="s">
        <v>142</v>
      </c>
      <c r="B358" s="163">
        <v>2020</v>
      </c>
      <c r="C358" s="163">
        <v>15946090.32</v>
      </c>
      <c r="D358" s="163">
        <v>44620886.299999997</v>
      </c>
      <c r="E358" s="163">
        <v>4345179.71</v>
      </c>
      <c r="F358" s="163">
        <v>0</v>
      </c>
      <c r="G358" s="163">
        <v>578262.43999999994</v>
      </c>
      <c r="H358" s="163">
        <v>65490418.770000003</v>
      </c>
      <c r="I358" s="163">
        <v>262278785.08000001</v>
      </c>
      <c r="J358" s="163">
        <v>-62526938.170000002</v>
      </c>
      <c r="K358" s="163">
        <v>199751846.91</v>
      </c>
      <c r="L358" s="163">
        <v>7161081.6699999999</v>
      </c>
      <c r="M358" s="163">
        <v>0</v>
      </c>
      <c r="N358" s="163">
        <v>4227870.7300000004</v>
      </c>
      <c r="O358" s="163">
        <v>11388952.4</v>
      </c>
      <c r="P358" s="163">
        <v>-46511688.600000001</v>
      </c>
      <c r="Q358" s="163">
        <v>-898994.83</v>
      </c>
      <c r="R358" s="163">
        <v>-1185003</v>
      </c>
      <c r="S358" s="163">
        <v>-4674676.7699999996</v>
      </c>
      <c r="T358" s="163">
        <v>-53270363.200000003</v>
      </c>
      <c r="U358" s="163">
        <v>-17796485.559999999</v>
      </c>
      <c r="V358" s="163">
        <v>-69130503.170000002</v>
      </c>
      <c r="W358" s="163">
        <v>-2917854.67</v>
      </c>
      <c r="X358" s="163">
        <v>-21178192.699999999</v>
      </c>
      <c r="Y358" s="163">
        <v>-12955800</v>
      </c>
      <c r="Z358" s="163"/>
      <c r="AA358" s="163">
        <v>-123978836.09999999</v>
      </c>
      <c r="AB358" s="163">
        <v>-99382018.780000001</v>
      </c>
      <c r="AC358" s="204">
        <f>-'Income Statement - 2.1.7 Income'!K358/(-U358+-V358+-R358+-S358)</f>
        <v>6.2609165345773779E-2</v>
      </c>
    </row>
    <row r="359" spans="1:29" ht="15.75" customHeight="1">
      <c r="A359" s="130" t="s">
        <v>142</v>
      </c>
      <c r="B359" s="164">
        <v>2021</v>
      </c>
      <c r="C359" s="164">
        <v>21124462.359999999</v>
      </c>
      <c r="D359" s="164">
        <v>34225315.060000002</v>
      </c>
      <c r="E359" s="164">
        <v>4920229.6500000004</v>
      </c>
      <c r="F359" s="164">
        <v>0</v>
      </c>
      <c r="G359" s="164">
        <v>921000.86</v>
      </c>
      <c r="H359" s="164">
        <v>61191007.93</v>
      </c>
      <c r="I359" s="164">
        <v>291168190.37</v>
      </c>
      <c r="J359" s="164">
        <v>-88415506.090000004</v>
      </c>
      <c r="K359" s="164">
        <v>202752684.28</v>
      </c>
      <c r="L359" s="164">
        <v>10085926.76</v>
      </c>
      <c r="M359" s="164">
        <v>0</v>
      </c>
      <c r="N359" s="164">
        <v>2234554.9900000002</v>
      </c>
      <c r="O359" s="164">
        <v>12320481.75</v>
      </c>
      <c r="P359" s="164">
        <v>-43090062.689999998</v>
      </c>
      <c r="Q359" s="164">
        <v>-922158.04</v>
      </c>
      <c r="R359" s="164">
        <v>-1498000</v>
      </c>
      <c r="S359" s="164">
        <v>-4694757.88</v>
      </c>
      <c r="T359" s="164">
        <v>-50204978.609999999</v>
      </c>
      <c r="U359" s="164">
        <v>-17237799.82</v>
      </c>
      <c r="V359" s="164">
        <v>-69443805.189999998</v>
      </c>
      <c r="W359" s="164">
        <v>-4686546.59</v>
      </c>
      <c r="X359" s="164">
        <v>-18652087.969999999</v>
      </c>
      <c r="Y359" s="164">
        <v>-12169539.140000001</v>
      </c>
      <c r="Z359" s="164"/>
      <c r="AA359" s="164">
        <v>-122189778.70999999</v>
      </c>
      <c r="AB359" s="164">
        <v>-103869416.64</v>
      </c>
      <c r="AC359" s="206">
        <f>-'Income Statement - 2.1.7 Income'!K359/(-U359+-V359+-R359+-S359)</f>
        <v>6.2954976142609434E-2</v>
      </c>
    </row>
    <row r="360" spans="1:29" ht="15.75" customHeight="1">
      <c r="A360" s="126" t="s">
        <v>142</v>
      </c>
      <c r="B360" s="163">
        <v>2022</v>
      </c>
      <c r="C360" s="163">
        <v>10916631.09</v>
      </c>
      <c r="D360" s="163">
        <v>43759916.25</v>
      </c>
      <c r="E360" s="163">
        <v>5806893.2199999997</v>
      </c>
      <c r="F360" s="163">
        <v>0</v>
      </c>
      <c r="G360" s="163">
        <v>1043892.93</v>
      </c>
      <c r="H360" s="163">
        <v>61527333.490000002</v>
      </c>
      <c r="I360" s="163">
        <v>309233951.76999998</v>
      </c>
      <c r="J360" s="163">
        <v>-100730994.73999999</v>
      </c>
      <c r="K360" s="163">
        <v>208502957.03</v>
      </c>
      <c r="L360" s="163">
        <v>18757051.719999999</v>
      </c>
      <c r="M360" s="163">
        <v>0</v>
      </c>
      <c r="N360" s="163">
        <v>0</v>
      </c>
      <c r="O360" s="163">
        <v>18757051.719999999</v>
      </c>
      <c r="P360" s="163">
        <v>-49476218.57</v>
      </c>
      <c r="Q360" s="163">
        <v>-1431971.21</v>
      </c>
      <c r="R360" s="163">
        <v>-2547000</v>
      </c>
      <c r="S360" s="163">
        <v>-4808750.5199999996</v>
      </c>
      <c r="T360" s="163">
        <v>-58263940.299999997</v>
      </c>
      <c r="U360" s="163">
        <v>-17568000</v>
      </c>
      <c r="V360" s="163">
        <v>-70492393.780000001</v>
      </c>
      <c r="W360" s="163">
        <v>-4512048.6900000004</v>
      </c>
      <c r="X360" s="163">
        <v>-15948246.83</v>
      </c>
      <c r="Y360" s="163">
        <v>-9061451</v>
      </c>
      <c r="Z360" s="163">
        <v>-2151399.48</v>
      </c>
      <c r="AA360" s="163">
        <v>-119733539.78</v>
      </c>
      <c r="AB360" s="163">
        <v>-110789862.16</v>
      </c>
      <c r="AC360" s="204">
        <f>-'Income Statement - 2.1.7 Income'!K360/(-U360+-V360+-R360+-S360)</f>
        <v>7.0500148998370288E-2</v>
      </c>
    </row>
    <row r="361" spans="1:29" ht="15.75" customHeight="1">
      <c r="A361" s="130" t="s">
        <v>142</v>
      </c>
      <c r="B361" s="164">
        <v>2023</v>
      </c>
      <c r="C361" s="164">
        <v>10605373.140000001</v>
      </c>
      <c r="D361" s="164">
        <v>56530006.759999998</v>
      </c>
      <c r="E361" s="164">
        <v>7912714.54</v>
      </c>
      <c r="F361" s="164">
        <v>0</v>
      </c>
      <c r="G361" s="164">
        <v>720975.32</v>
      </c>
      <c r="H361" s="164">
        <v>75769069.760000005</v>
      </c>
      <c r="I361" s="164">
        <v>327445801.97000003</v>
      </c>
      <c r="J361" s="164">
        <v>-111119622.3</v>
      </c>
      <c r="K361" s="164">
        <v>216326179.66999999</v>
      </c>
      <c r="L361" s="164">
        <v>11563697.26</v>
      </c>
      <c r="M361" s="164">
        <v>0</v>
      </c>
      <c r="N361" s="164">
        <v>3205557.04</v>
      </c>
      <c r="O361" s="164">
        <v>14769254.300000001</v>
      </c>
      <c r="P361" s="164">
        <v>-52412314.659999996</v>
      </c>
      <c r="Q361" s="164">
        <v>-3139743.48</v>
      </c>
      <c r="R361" s="164">
        <v>-8751713.0800000001</v>
      </c>
      <c r="S361" s="164">
        <v>-4808750.5199999996</v>
      </c>
      <c r="T361" s="164">
        <v>-69112521.739999995</v>
      </c>
      <c r="U361" s="164">
        <v>-16836000</v>
      </c>
      <c r="V361" s="164">
        <v>-67945839</v>
      </c>
      <c r="W361" s="164">
        <v>-1730750.49</v>
      </c>
      <c r="X361" s="164">
        <v>-17032958.02</v>
      </c>
      <c r="Y361" s="164">
        <v>-7359196.9000000004</v>
      </c>
      <c r="Z361" s="164">
        <v>-5883142.9900000002</v>
      </c>
      <c r="AA361" s="164">
        <v>-116787887.40000001</v>
      </c>
      <c r="AB361" s="164">
        <v>-120964094.59</v>
      </c>
      <c r="AC361" s="206">
        <f>-'Income Statement - 2.1.7 Income'!K361/(-U361+-V361+-R361+-S361)</f>
        <v>6.5078412146107309E-2</v>
      </c>
    </row>
    <row r="362" spans="1:29" ht="15.75" customHeight="1">
      <c r="A362" s="126" t="s">
        <v>143</v>
      </c>
      <c r="B362" s="163">
        <v>2015</v>
      </c>
      <c r="C362" s="163">
        <v>2930994.44</v>
      </c>
      <c r="D362" s="163">
        <v>6926018.0999999996</v>
      </c>
      <c r="E362" s="163">
        <v>305852.15999999997</v>
      </c>
      <c r="F362" s="163">
        <v>0</v>
      </c>
      <c r="G362" s="163">
        <v>127046.45</v>
      </c>
      <c r="H362" s="163">
        <v>10289911.15</v>
      </c>
      <c r="I362" s="163">
        <v>35367518.009999998</v>
      </c>
      <c r="J362" s="163">
        <v>-18757496.699999999</v>
      </c>
      <c r="K362" s="163">
        <v>16610021.310000001</v>
      </c>
      <c r="L362" s="163">
        <v>1390641.51</v>
      </c>
      <c r="M362" s="163">
        <v>0</v>
      </c>
      <c r="N362" s="163">
        <v>370000</v>
      </c>
      <c r="O362" s="163">
        <v>1760641.51</v>
      </c>
      <c r="P362" s="163">
        <v>-5820274.5999999996</v>
      </c>
      <c r="Q362" s="163">
        <v>-1307.8800000000001</v>
      </c>
      <c r="R362" s="163">
        <v>0</v>
      </c>
      <c r="S362" s="163">
        <v>-435378.87</v>
      </c>
      <c r="T362" s="163">
        <v>-6256961.3499999996</v>
      </c>
      <c r="U362" s="163">
        <v>-10505199.74</v>
      </c>
      <c r="V362" s="163">
        <v>0</v>
      </c>
      <c r="W362" s="163">
        <v>-998920.11</v>
      </c>
      <c r="X362" s="163">
        <v>-691964.18</v>
      </c>
      <c r="Y362" s="163">
        <v>-356886</v>
      </c>
      <c r="Z362" s="163">
        <v>-370000</v>
      </c>
      <c r="AA362" s="163">
        <v>-12922970.029999999</v>
      </c>
      <c r="AB362" s="163">
        <v>-9480642.5899999999</v>
      </c>
      <c r="AC362" s="204">
        <f>-'Income Statement - 2.1.7 Income'!K362/(-U362+-V362+-R362+-S362)</f>
        <v>3.385337222123392E-2</v>
      </c>
    </row>
    <row r="363" spans="1:29" ht="15.75" customHeight="1">
      <c r="A363" s="130" t="s">
        <v>143</v>
      </c>
      <c r="B363" s="164">
        <v>2016</v>
      </c>
      <c r="C363" s="164">
        <v>801552.95</v>
      </c>
      <c r="D363" s="164">
        <v>7256295.5800000001</v>
      </c>
      <c r="E363" s="164">
        <v>310153.76</v>
      </c>
      <c r="F363" s="164">
        <v>0</v>
      </c>
      <c r="G363" s="164">
        <v>99281.38</v>
      </c>
      <c r="H363" s="164">
        <v>8467283.6699999999</v>
      </c>
      <c r="I363" s="164">
        <v>19827906.300000001</v>
      </c>
      <c r="J363" s="164">
        <v>-2572656.8199999998</v>
      </c>
      <c r="K363" s="164">
        <v>17255249.48</v>
      </c>
      <c r="L363" s="164">
        <v>1647928.7</v>
      </c>
      <c r="M363" s="164">
        <v>0</v>
      </c>
      <c r="N363" s="164">
        <v>420000</v>
      </c>
      <c r="O363" s="164">
        <v>2067928.7</v>
      </c>
      <c r="P363" s="164">
        <v>-4898715.4000000004</v>
      </c>
      <c r="Q363" s="164">
        <v>-9803.69</v>
      </c>
      <c r="R363" s="164">
        <v>0</v>
      </c>
      <c r="S363" s="164">
        <v>-448886.78</v>
      </c>
      <c r="T363" s="164">
        <v>-5357405.87</v>
      </c>
      <c r="U363" s="164">
        <v>-10085150.67</v>
      </c>
      <c r="V363" s="164">
        <v>0</v>
      </c>
      <c r="W363" s="164">
        <v>-1065419.9099999999</v>
      </c>
      <c r="X363" s="164">
        <v>-656716.27</v>
      </c>
      <c r="Y363" s="164">
        <v>-340021</v>
      </c>
      <c r="Z363" s="164">
        <v>-420000</v>
      </c>
      <c r="AA363" s="164">
        <v>-12567307.85</v>
      </c>
      <c r="AB363" s="164">
        <v>-9865748.1300000008</v>
      </c>
      <c r="AC363" s="206">
        <f>-'Income Statement - 2.1.7 Income'!K363/(-U363+-V363+-R363+-S363)</f>
        <v>3.3974777638558711E-2</v>
      </c>
    </row>
    <row r="364" spans="1:29" ht="15.75" customHeight="1">
      <c r="A364" s="126" t="s">
        <v>143</v>
      </c>
      <c r="B364" s="163">
        <v>2017</v>
      </c>
      <c r="C364" s="163">
        <v>2521687.7200000002</v>
      </c>
      <c r="D364" s="163">
        <v>6751627.3300000001</v>
      </c>
      <c r="E364" s="163">
        <v>289429.84999999998</v>
      </c>
      <c r="F364" s="163">
        <v>0</v>
      </c>
      <c r="G364" s="163">
        <v>188936.72</v>
      </c>
      <c r="H364" s="163">
        <v>9751681.6199999992</v>
      </c>
      <c r="I364" s="163">
        <v>21583505.75</v>
      </c>
      <c r="J364" s="163">
        <v>-3412735.82</v>
      </c>
      <c r="K364" s="163">
        <v>18170769.93</v>
      </c>
      <c r="L364" s="163">
        <v>2191305.39</v>
      </c>
      <c r="M364" s="163">
        <v>0</v>
      </c>
      <c r="N364" s="163">
        <v>420000</v>
      </c>
      <c r="O364" s="163">
        <v>2611305.39</v>
      </c>
      <c r="P364" s="163">
        <v>-5836930.2400000002</v>
      </c>
      <c r="Q364" s="163">
        <v>-46770.44</v>
      </c>
      <c r="R364" s="163">
        <v>0</v>
      </c>
      <c r="S364" s="163">
        <v>-521138.3</v>
      </c>
      <c r="T364" s="163">
        <v>-6404838.9800000004</v>
      </c>
      <c r="U364" s="163">
        <v>-11556964.23</v>
      </c>
      <c r="V364" s="163">
        <v>0</v>
      </c>
      <c r="W364" s="163">
        <v>-767739.9</v>
      </c>
      <c r="X364" s="163">
        <v>-742075.69</v>
      </c>
      <c r="Y364" s="163">
        <v>-352533</v>
      </c>
      <c r="Z364" s="163">
        <v>-420000</v>
      </c>
      <c r="AA364" s="163">
        <v>-13839312.82</v>
      </c>
      <c r="AB364" s="163">
        <v>-10289605.140000001</v>
      </c>
      <c r="AC364" s="204">
        <f>-'Income Statement - 2.1.7 Income'!K364/(-U364+-V364+-R364+-S364)</f>
        <v>3.3850630012825365E-2</v>
      </c>
    </row>
    <row r="365" spans="1:29" ht="15.75" customHeight="1">
      <c r="A365" s="130" t="s">
        <v>143</v>
      </c>
      <c r="B365" s="164">
        <v>2018</v>
      </c>
      <c r="C365" s="164">
        <v>582924.03</v>
      </c>
      <c r="D365" s="164">
        <v>6954527.0700000003</v>
      </c>
      <c r="E365" s="164">
        <v>322001.77</v>
      </c>
      <c r="F365" s="164">
        <v>0</v>
      </c>
      <c r="G365" s="164">
        <v>131823.38</v>
      </c>
      <c r="H365" s="164">
        <v>7991276.25</v>
      </c>
      <c r="I365" s="164">
        <v>23096412.149999999</v>
      </c>
      <c r="J365" s="164">
        <v>-4314820.5</v>
      </c>
      <c r="K365" s="164">
        <v>18781591.649999999</v>
      </c>
      <c r="L365" s="164">
        <v>1945041.8</v>
      </c>
      <c r="M365" s="164">
        <v>0</v>
      </c>
      <c r="N365" s="164">
        <v>277000</v>
      </c>
      <c r="O365" s="164">
        <v>2222041.7999999998</v>
      </c>
      <c r="P365" s="164">
        <v>-4326257.3899999997</v>
      </c>
      <c r="Q365" s="164">
        <v>-259326.61</v>
      </c>
      <c r="R365" s="164">
        <v>0</v>
      </c>
      <c r="S365" s="164">
        <v>-534381.76</v>
      </c>
      <c r="T365" s="164">
        <v>-5119965.76</v>
      </c>
      <c r="U365" s="164">
        <v>-11053998.310000001</v>
      </c>
      <c r="V365" s="164">
        <v>0</v>
      </c>
      <c r="W365" s="164">
        <v>-533452.64</v>
      </c>
      <c r="X365" s="164">
        <v>-686521.52</v>
      </c>
      <c r="Y365" s="164">
        <v>-329084</v>
      </c>
      <c r="Z365" s="164">
        <v>-277000</v>
      </c>
      <c r="AA365" s="164">
        <v>-12880056.470000001</v>
      </c>
      <c r="AB365" s="164">
        <v>-10994887.470000001</v>
      </c>
      <c r="AC365" s="206">
        <f>-'Income Statement - 2.1.7 Income'!K365/(-U365+-V365+-R365+-S365)</f>
        <v>3.6675672305594306E-2</v>
      </c>
    </row>
    <row r="366" spans="1:29" ht="15.75" customHeight="1">
      <c r="A366" s="126" t="s">
        <v>143</v>
      </c>
      <c r="B366" s="163">
        <v>2019</v>
      </c>
      <c r="C366" s="163">
        <v>656692.77</v>
      </c>
      <c r="D366" s="163">
        <v>6833241.25</v>
      </c>
      <c r="E366" s="163">
        <v>291833.86</v>
      </c>
      <c r="F366" s="163">
        <v>0</v>
      </c>
      <c r="G366" s="163">
        <v>146112.47</v>
      </c>
      <c r="H366" s="163">
        <v>7927880.3499999996</v>
      </c>
      <c r="I366" s="163">
        <v>24313116.539999999</v>
      </c>
      <c r="J366" s="163">
        <v>-5237453.92</v>
      </c>
      <c r="K366" s="163">
        <v>19075662.620000001</v>
      </c>
      <c r="L366" s="163">
        <v>2740350.67</v>
      </c>
      <c r="M366" s="163">
        <v>0</v>
      </c>
      <c r="N366" s="163">
        <v>4000</v>
      </c>
      <c r="O366" s="163">
        <v>2744350.67</v>
      </c>
      <c r="P366" s="163">
        <v>-3928348.31</v>
      </c>
      <c r="Q366" s="163">
        <v>-17712.43</v>
      </c>
      <c r="R366" s="163">
        <v>0</v>
      </c>
      <c r="S366" s="163">
        <v>-604563.81000000006</v>
      </c>
      <c r="T366" s="163">
        <v>-4550624.55</v>
      </c>
      <c r="U366" s="163">
        <v>-12444972.15</v>
      </c>
      <c r="V366" s="163">
        <v>0</v>
      </c>
      <c r="W366" s="163">
        <v>-581100.68999999994</v>
      </c>
      <c r="X366" s="163">
        <v>-499514.11</v>
      </c>
      <c r="Y366" s="163">
        <v>-337688</v>
      </c>
      <c r="Z366" s="163">
        <v>-4000</v>
      </c>
      <c r="AA366" s="163">
        <v>-13867274.949999999</v>
      </c>
      <c r="AB366" s="163">
        <v>-11329994.140000001</v>
      </c>
      <c r="AC366" s="204">
        <f>-'Income Statement - 2.1.7 Income'!K366/(-U366+-V366+-R366+-S366)</f>
        <v>3.781074066636772E-2</v>
      </c>
    </row>
    <row r="367" spans="1:29" ht="15.75" customHeight="1">
      <c r="A367" s="130" t="s">
        <v>143</v>
      </c>
      <c r="B367" s="164">
        <v>2020</v>
      </c>
      <c r="C367" s="164">
        <v>692918.87</v>
      </c>
      <c r="D367" s="164">
        <v>7440732.7199999997</v>
      </c>
      <c r="E367" s="164">
        <v>363067.66</v>
      </c>
      <c r="F367" s="164">
        <v>0</v>
      </c>
      <c r="G367" s="164">
        <v>137653.19</v>
      </c>
      <c r="H367" s="164">
        <v>8634372.4399999995</v>
      </c>
      <c r="I367" s="164">
        <v>25873737.289999999</v>
      </c>
      <c r="J367" s="164">
        <v>-6127464.7000000002</v>
      </c>
      <c r="K367" s="164">
        <v>19746272.59</v>
      </c>
      <c r="L367" s="164">
        <v>3581527.66</v>
      </c>
      <c r="M367" s="164">
        <v>0</v>
      </c>
      <c r="N367" s="164">
        <v>140285</v>
      </c>
      <c r="O367" s="164">
        <v>3721812.66</v>
      </c>
      <c r="P367" s="164">
        <v>-5397956.9299999997</v>
      </c>
      <c r="Q367" s="164">
        <v>-66062.179999999993</v>
      </c>
      <c r="R367" s="164">
        <v>0</v>
      </c>
      <c r="S367" s="164">
        <v>-650968.17000000004</v>
      </c>
      <c r="T367" s="164">
        <v>-6114987.2800000003</v>
      </c>
      <c r="U367" s="164">
        <v>-12807891.130000001</v>
      </c>
      <c r="V367" s="164">
        <v>0</v>
      </c>
      <c r="W367" s="164">
        <v>-322543.09999999998</v>
      </c>
      <c r="X367" s="164">
        <v>-404718.5</v>
      </c>
      <c r="Y367" s="164">
        <v>-346292</v>
      </c>
      <c r="Z367" s="164">
        <v>-140285</v>
      </c>
      <c r="AA367" s="164">
        <v>-14021729.73</v>
      </c>
      <c r="AB367" s="164">
        <v>-11965740.68</v>
      </c>
      <c r="AC367" s="206">
        <f>-'Income Statement - 2.1.7 Income'!K367/(-U367+-V367+-R367+-S367)</f>
        <v>3.5409953353179049E-2</v>
      </c>
    </row>
    <row r="368" spans="1:29" ht="15.75" customHeight="1">
      <c r="A368" s="126" t="s">
        <v>143</v>
      </c>
      <c r="B368" s="163">
        <v>2021</v>
      </c>
      <c r="C368" s="163">
        <v>302533.52</v>
      </c>
      <c r="D368" s="163">
        <v>7367772.5800000001</v>
      </c>
      <c r="E368" s="163">
        <v>357927.23</v>
      </c>
      <c r="F368" s="163">
        <v>0</v>
      </c>
      <c r="G368" s="163">
        <v>135503.79</v>
      </c>
      <c r="H368" s="163">
        <v>8163737.1200000001</v>
      </c>
      <c r="I368" s="163">
        <v>27534785.260000002</v>
      </c>
      <c r="J368" s="163">
        <v>-6904283.8099999996</v>
      </c>
      <c r="K368" s="163">
        <v>20630501.449999999</v>
      </c>
      <c r="L368" s="163">
        <v>3719020.3</v>
      </c>
      <c r="M368" s="163">
        <v>0</v>
      </c>
      <c r="N368" s="163">
        <v>241987</v>
      </c>
      <c r="O368" s="163">
        <v>3961007.3</v>
      </c>
      <c r="P368" s="163">
        <v>-5115048.87</v>
      </c>
      <c r="Q368" s="163">
        <v>-142915.17000000001</v>
      </c>
      <c r="R368" s="163">
        <v>0</v>
      </c>
      <c r="S368" s="163">
        <v>-5182194.12</v>
      </c>
      <c r="T368" s="163">
        <v>-10440158.16</v>
      </c>
      <c r="U368" s="163">
        <v>-8665188.8100000005</v>
      </c>
      <c r="V368" s="163">
        <v>0</v>
      </c>
      <c r="W368" s="163">
        <v>-343203.6</v>
      </c>
      <c r="X368" s="163">
        <v>-314846.81</v>
      </c>
      <c r="Y368" s="163">
        <v>-418481</v>
      </c>
      <c r="Z368" s="163">
        <v>-241921</v>
      </c>
      <c r="AA368" s="163">
        <v>-9983641.2200000007</v>
      </c>
      <c r="AB368" s="163">
        <v>-12331446.49</v>
      </c>
      <c r="AC368" s="204">
        <f>-'Income Statement - 2.1.7 Income'!K368/(-U368+-V368+-R368+-S368)</f>
        <v>3.5308169238300977E-2</v>
      </c>
    </row>
    <row r="369" spans="1:29" ht="15.75" customHeight="1">
      <c r="A369" s="130" t="s">
        <v>143</v>
      </c>
      <c r="B369" s="164">
        <v>2022</v>
      </c>
      <c r="C369" s="164">
        <v>1595236.17</v>
      </c>
      <c r="D369" s="164">
        <v>7677776.7400000002</v>
      </c>
      <c r="E369" s="164">
        <v>450530.66</v>
      </c>
      <c r="F369" s="164">
        <v>0</v>
      </c>
      <c r="G369" s="164">
        <v>168243.69</v>
      </c>
      <c r="H369" s="164">
        <v>9891787.2599999998</v>
      </c>
      <c r="I369" s="164">
        <v>30396533.100000001</v>
      </c>
      <c r="J369" s="164">
        <v>-7916238.4800000004</v>
      </c>
      <c r="K369" s="164">
        <v>22480294.620000001</v>
      </c>
      <c r="L369" s="164">
        <v>4039356.43</v>
      </c>
      <c r="M369" s="164">
        <v>0</v>
      </c>
      <c r="N369" s="164">
        <v>414450</v>
      </c>
      <c r="O369" s="164">
        <v>4453806.43</v>
      </c>
      <c r="P369" s="164">
        <v>-6364156.9900000002</v>
      </c>
      <c r="Q369" s="164">
        <v>-124251.21</v>
      </c>
      <c r="R369" s="164">
        <v>0</v>
      </c>
      <c r="S369" s="164">
        <v>-648269.75</v>
      </c>
      <c r="T369" s="164">
        <v>-7136677.9500000002</v>
      </c>
      <c r="U369" s="164">
        <v>-15540781.32</v>
      </c>
      <c r="V369" s="164">
        <v>0</v>
      </c>
      <c r="W369" s="164">
        <v>-407988.44</v>
      </c>
      <c r="X369" s="164">
        <v>-299913.65000000002</v>
      </c>
      <c r="Y369" s="164">
        <v>-434474</v>
      </c>
      <c r="Z369" s="164">
        <v>-412695</v>
      </c>
      <c r="AA369" s="164">
        <v>-17095852.41</v>
      </c>
      <c r="AB369" s="164">
        <v>-12593357.949999999</v>
      </c>
      <c r="AC369" s="206">
        <f>-'Income Statement - 2.1.7 Income'!K369/(-U369+-V369+-R369+-S369)</f>
        <v>3.4540250542306798E-2</v>
      </c>
    </row>
    <row r="370" spans="1:29" ht="15.75" customHeight="1">
      <c r="A370" s="126" t="s">
        <v>143</v>
      </c>
      <c r="B370" s="163">
        <v>2023</v>
      </c>
      <c r="C370" s="163">
        <v>439679.92</v>
      </c>
      <c r="D370" s="163">
        <v>8263701.5199999996</v>
      </c>
      <c r="E370" s="163">
        <v>452654.84</v>
      </c>
      <c r="F370" s="163">
        <v>0</v>
      </c>
      <c r="G370" s="163">
        <v>193664.14</v>
      </c>
      <c r="H370" s="163">
        <v>9349700.4199999999</v>
      </c>
      <c r="I370" s="163">
        <v>32415442.899999999</v>
      </c>
      <c r="J370" s="163">
        <v>-9021874.4000000004</v>
      </c>
      <c r="K370" s="163">
        <v>23393568.5</v>
      </c>
      <c r="L370" s="163">
        <v>2836944.91</v>
      </c>
      <c r="M370" s="163">
        <v>0</v>
      </c>
      <c r="N370" s="163">
        <v>561512</v>
      </c>
      <c r="O370" s="163">
        <v>3398456.91</v>
      </c>
      <c r="P370" s="163">
        <v>-5181912.47</v>
      </c>
      <c r="Q370" s="163">
        <v>-202944.63</v>
      </c>
      <c r="R370" s="163">
        <v>0</v>
      </c>
      <c r="S370" s="163">
        <v>-3694046.42</v>
      </c>
      <c r="T370" s="163">
        <v>-9078903.5199999996</v>
      </c>
      <c r="U370" s="163">
        <v>-11949594.9</v>
      </c>
      <c r="V370" s="163">
        <v>0</v>
      </c>
      <c r="W370" s="163">
        <v>-529292.25</v>
      </c>
      <c r="X370" s="163">
        <v>-338547.09</v>
      </c>
      <c r="Y370" s="163">
        <v>-452415.8</v>
      </c>
      <c r="Z370" s="163">
        <v>-561380</v>
      </c>
      <c r="AA370" s="163">
        <v>-13831230.039999999</v>
      </c>
      <c r="AB370" s="163">
        <v>-13231592.27</v>
      </c>
      <c r="AC370" s="204">
        <f>-'Income Statement - 2.1.7 Income'!K370/(-U370+-V370+-R370+-S370)</f>
        <v>4.6179154534591441E-2</v>
      </c>
    </row>
    <row r="371" spans="1:29" ht="15.75" customHeight="1">
      <c r="A371" s="130" t="s">
        <v>144</v>
      </c>
      <c r="B371" s="164">
        <v>2015</v>
      </c>
      <c r="C371" s="164">
        <v>10478550.74</v>
      </c>
      <c r="D371" s="164">
        <v>24058859.440000001</v>
      </c>
      <c r="E371" s="164">
        <v>119940.05</v>
      </c>
      <c r="F371" s="164">
        <v>0</v>
      </c>
      <c r="G371" s="164">
        <v>630889.37</v>
      </c>
      <c r="H371" s="164">
        <v>35288239.600000001</v>
      </c>
      <c r="I371" s="164">
        <v>181807749.74000001</v>
      </c>
      <c r="J371" s="164">
        <v>-88941319.319999993</v>
      </c>
      <c r="K371" s="164">
        <v>92866430.420000002</v>
      </c>
      <c r="L371" s="164">
        <v>7895607.3700000001</v>
      </c>
      <c r="M371" s="164">
        <v>0</v>
      </c>
      <c r="N371" s="164">
        <v>924282.92</v>
      </c>
      <c r="O371" s="164">
        <v>8819890.2899999991</v>
      </c>
      <c r="P371" s="164">
        <v>-22741302.300000001</v>
      </c>
      <c r="Q371" s="164">
        <v>-413427.56</v>
      </c>
      <c r="R371" s="164">
        <v>-7266763.0999999996</v>
      </c>
      <c r="S371" s="164">
        <v>0</v>
      </c>
      <c r="T371" s="164">
        <v>-30421492.960000001</v>
      </c>
      <c r="U371" s="164">
        <v>-22966099</v>
      </c>
      <c r="V371" s="164">
        <v>-23064000</v>
      </c>
      <c r="W371" s="164">
        <v>-3157802.51</v>
      </c>
      <c r="X371" s="164">
        <v>-4455987.28</v>
      </c>
      <c r="Y371" s="164">
        <v>-11779208.08</v>
      </c>
      <c r="Z371" s="164"/>
      <c r="AA371" s="164">
        <v>-65423096.869999997</v>
      </c>
      <c r="AB371" s="164">
        <v>-41129970.479999997</v>
      </c>
      <c r="AC371" s="206">
        <f>-'Income Statement - 2.1.7 Income'!K371/(-U371+-V371+-R371+-S371)</f>
        <v>4.1234341073899734E-2</v>
      </c>
    </row>
    <row r="372" spans="1:29" ht="15.75" customHeight="1">
      <c r="A372" s="126" t="s">
        <v>144</v>
      </c>
      <c r="B372" s="163">
        <v>2016</v>
      </c>
      <c r="C372" s="163">
        <v>9265322.9399999995</v>
      </c>
      <c r="D372" s="163">
        <v>28760922.0559</v>
      </c>
      <c r="E372" s="163">
        <v>77713.540299999993</v>
      </c>
      <c r="F372" s="163">
        <v>0</v>
      </c>
      <c r="G372" s="163">
        <v>622695.59</v>
      </c>
      <c r="H372" s="163">
        <v>38726654.126199998</v>
      </c>
      <c r="I372" s="163">
        <v>189124006.16999999</v>
      </c>
      <c r="J372" s="163">
        <v>-90001619.790000007</v>
      </c>
      <c r="K372" s="163">
        <v>99122386.379999995</v>
      </c>
      <c r="L372" s="163">
        <v>7401724</v>
      </c>
      <c r="M372" s="163">
        <v>0</v>
      </c>
      <c r="N372" s="163">
        <v>907649.17</v>
      </c>
      <c r="O372" s="163">
        <v>8309373.1699999999</v>
      </c>
      <c r="P372" s="163">
        <v>-26353860.408</v>
      </c>
      <c r="Q372" s="163">
        <v>-215290.35</v>
      </c>
      <c r="R372" s="163">
        <v>-6889816.0020000003</v>
      </c>
      <c r="S372" s="163">
        <v>0</v>
      </c>
      <c r="T372" s="163">
        <v>-33458966.760000002</v>
      </c>
      <c r="U372" s="163">
        <v>-22642896</v>
      </c>
      <c r="V372" s="163">
        <v>-23064000</v>
      </c>
      <c r="W372" s="163">
        <v>-5076098.09</v>
      </c>
      <c r="X372" s="163">
        <v>-4507107.9000000004</v>
      </c>
      <c r="Y372" s="163">
        <v>-13255706</v>
      </c>
      <c r="Z372" s="163"/>
      <c r="AA372" s="163">
        <v>-68545807.989999995</v>
      </c>
      <c r="AB372" s="163">
        <v>-44153638.93</v>
      </c>
      <c r="AC372" s="204">
        <f>-'Income Statement - 2.1.7 Income'!K372/(-U372+-V372+-R372+-S372)</f>
        <v>4.1946125071774587E-2</v>
      </c>
    </row>
    <row r="373" spans="1:29" ht="15.75" customHeight="1">
      <c r="A373" s="130" t="s">
        <v>144</v>
      </c>
      <c r="B373" s="164">
        <v>2017</v>
      </c>
      <c r="C373" s="164">
        <v>1953309.93</v>
      </c>
      <c r="D373" s="164">
        <v>24634206.4859</v>
      </c>
      <c r="E373" s="164">
        <v>57890.100339999997</v>
      </c>
      <c r="F373" s="164">
        <v>3.8000000999999999E-2</v>
      </c>
      <c r="G373" s="164">
        <v>974609.15</v>
      </c>
      <c r="H373" s="164">
        <v>27620015.704240002</v>
      </c>
      <c r="I373" s="164">
        <v>198653880.33000001</v>
      </c>
      <c r="J373" s="164">
        <v>-91791108.480000004</v>
      </c>
      <c r="K373" s="164">
        <v>106862771.84999999</v>
      </c>
      <c r="L373" s="164">
        <v>5451686.4900000002</v>
      </c>
      <c r="M373" s="164">
        <v>0</v>
      </c>
      <c r="N373" s="164">
        <v>593122.71</v>
      </c>
      <c r="O373" s="164">
        <v>6044809.2000000002</v>
      </c>
      <c r="P373" s="164">
        <v>-23260727.408</v>
      </c>
      <c r="Q373" s="164">
        <v>-16090.35</v>
      </c>
      <c r="R373" s="164">
        <v>-4731059.9620000003</v>
      </c>
      <c r="S373" s="164">
        <v>0</v>
      </c>
      <c r="T373" s="164">
        <v>-28007877.719999999</v>
      </c>
      <c r="U373" s="164">
        <v>-22000000</v>
      </c>
      <c r="V373" s="164">
        <v>-23064000</v>
      </c>
      <c r="W373" s="164">
        <v>-2295487.83</v>
      </c>
      <c r="X373" s="164">
        <v>-4509239.2</v>
      </c>
      <c r="Y373" s="164">
        <v>-13861823</v>
      </c>
      <c r="Z373" s="164">
        <v>-27735.281599999998</v>
      </c>
      <c r="AA373" s="164">
        <v>-65758285.3116</v>
      </c>
      <c r="AB373" s="164">
        <v>-46761433.718400002</v>
      </c>
      <c r="AC373" s="206">
        <f>-'Income Statement - 2.1.7 Income'!K373/(-U373+-V373+-R373+-S373)</f>
        <v>3.1820403494024818E-2</v>
      </c>
    </row>
    <row r="374" spans="1:29" ht="15.75" customHeight="1">
      <c r="A374" s="126" t="s">
        <v>144</v>
      </c>
      <c r="B374" s="163">
        <v>2018</v>
      </c>
      <c r="C374" s="163">
        <v>6412410</v>
      </c>
      <c r="D374" s="163">
        <v>21144697</v>
      </c>
      <c r="E374" s="163">
        <v>76050</v>
      </c>
      <c r="F374" s="163">
        <v>0</v>
      </c>
      <c r="G374" s="163">
        <v>914525</v>
      </c>
      <c r="H374" s="163">
        <v>28547682</v>
      </c>
      <c r="I374" s="163">
        <v>214305396</v>
      </c>
      <c r="J374" s="163">
        <v>-94552059</v>
      </c>
      <c r="K374" s="163">
        <v>119753337</v>
      </c>
      <c r="L374" s="163">
        <v>7195224</v>
      </c>
      <c r="M374" s="163">
        <v>0</v>
      </c>
      <c r="N374" s="163">
        <v>271092</v>
      </c>
      <c r="O374" s="163">
        <v>7466316</v>
      </c>
      <c r="P374" s="163">
        <v>-20955865</v>
      </c>
      <c r="Q374" s="163">
        <v>-134131</v>
      </c>
      <c r="R374" s="163">
        <v>-5686735</v>
      </c>
      <c r="S374" s="163">
        <v>0</v>
      </c>
      <c r="T374" s="163">
        <v>-26776731</v>
      </c>
      <c r="U374" s="163">
        <v>0</v>
      </c>
      <c r="V374" s="163">
        <v>-60064000</v>
      </c>
      <c r="W374" s="163">
        <v>-2537658</v>
      </c>
      <c r="X374" s="163">
        <v>-3907960</v>
      </c>
      <c r="Y374" s="163">
        <v>-12927639</v>
      </c>
      <c r="Z374" s="163"/>
      <c r="AA374" s="163">
        <v>-79437257</v>
      </c>
      <c r="AB374" s="163">
        <v>-49553347</v>
      </c>
      <c r="AC374" s="204">
        <f>-'Income Statement - 2.1.7 Income'!K374/(-U374+-V374+-R374+-S374)</f>
        <v>2.0420471345301311E-2</v>
      </c>
    </row>
    <row r="375" spans="1:29" ht="15.75" customHeight="1">
      <c r="A375" s="130" t="s">
        <v>144</v>
      </c>
      <c r="B375" s="164">
        <v>2019</v>
      </c>
      <c r="C375" s="164">
        <v>2742495</v>
      </c>
      <c r="D375" s="164">
        <v>30349363</v>
      </c>
      <c r="E375" s="164">
        <v>159616</v>
      </c>
      <c r="F375" s="164">
        <v>0</v>
      </c>
      <c r="G375" s="164">
        <v>965797</v>
      </c>
      <c r="H375" s="164">
        <v>34217271</v>
      </c>
      <c r="I375" s="164">
        <v>224207789</v>
      </c>
      <c r="J375" s="164">
        <v>-96981766</v>
      </c>
      <c r="K375" s="164">
        <v>127226023</v>
      </c>
      <c r="L375" s="164">
        <v>973074.99</v>
      </c>
      <c r="M375" s="164">
        <v>0</v>
      </c>
      <c r="N375" s="164">
        <v>68092</v>
      </c>
      <c r="O375" s="164">
        <v>1041166.99</v>
      </c>
      <c r="P375" s="164">
        <v>-21320922.41</v>
      </c>
      <c r="Q375" s="164">
        <v>-208963</v>
      </c>
      <c r="R375" s="164">
        <v>-5765168</v>
      </c>
      <c r="S375" s="164">
        <v>0</v>
      </c>
      <c r="T375" s="164">
        <v>-27295053.41</v>
      </c>
      <c r="U375" s="164">
        <v>0</v>
      </c>
      <c r="V375" s="164">
        <v>-60064000</v>
      </c>
      <c r="W375" s="164">
        <v>-6861121.3799999999</v>
      </c>
      <c r="X375" s="164">
        <v>-2876381.31</v>
      </c>
      <c r="Y375" s="164">
        <v>-13120829</v>
      </c>
      <c r="Z375" s="164"/>
      <c r="AA375" s="164">
        <v>-82922331.689999998</v>
      </c>
      <c r="AB375" s="164">
        <v>-52267075.890000001</v>
      </c>
      <c r="AC375" s="206">
        <f>-'Income Statement - 2.1.7 Income'!K375/(-U375+-V375+-R375+-S375)</f>
        <v>3.2371911490663229E-2</v>
      </c>
    </row>
    <row r="376" spans="1:29" ht="15.75" customHeight="1">
      <c r="A376" s="126" t="s">
        <v>144</v>
      </c>
      <c r="B376" s="163">
        <v>2020</v>
      </c>
      <c r="C376" s="163">
        <v>0</v>
      </c>
      <c r="D376" s="163">
        <v>30021533.620000001</v>
      </c>
      <c r="E376" s="163">
        <v>291599.17</v>
      </c>
      <c r="F376" s="163">
        <v>0</v>
      </c>
      <c r="G376" s="163">
        <v>909457.73</v>
      </c>
      <c r="H376" s="163">
        <v>31222590.52</v>
      </c>
      <c r="I376" s="163">
        <v>237609510.81999999</v>
      </c>
      <c r="J376" s="163">
        <v>-101450318.18000001</v>
      </c>
      <c r="K376" s="163">
        <v>136159192.63999999</v>
      </c>
      <c r="L376" s="163">
        <v>5498704.7199999997</v>
      </c>
      <c r="M376" s="163">
        <v>0</v>
      </c>
      <c r="N376" s="163">
        <v>316961.40999999997</v>
      </c>
      <c r="O376" s="163">
        <v>5815666.1299999999</v>
      </c>
      <c r="P376" s="163">
        <v>-16987124.579999998</v>
      </c>
      <c r="Q376" s="163">
        <v>-852612.63</v>
      </c>
      <c r="R376" s="163">
        <v>-4555396.12</v>
      </c>
      <c r="S376" s="163">
        <v>-1004957.34</v>
      </c>
      <c r="T376" s="163">
        <v>-23400090.670000002</v>
      </c>
      <c r="U376" s="163">
        <v>0</v>
      </c>
      <c r="V376" s="163">
        <v>-70064000</v>
      </c>
      <c r="W376" s="163">
        <v>-7704317.7400000002</v>
      </c>
      <c r="X376" s="163">
        <v>-2119484.8199999998</v>
      </c>
      <c r="Y376" s="163">
        <v>-15980329</v>
      </c>
      <c r="Z376" s="163"/>
      <c r="AA376" s="163">
        <v>-95868131.560000002</v>
      </c>
      <c r="AB376" s="163">
        <v>-53929227.060000099</v>
      </c>
      <c r="AC376" s="204">
        <f>-'Income Statement - 2.1.7 Income'!K376/(-U376+-V376+-R376+-S376)</f>
        <v>2.8063948356564238E-2</v>
      </c>
    </row>
    <row r="377" spans="1:29" ht="15.75" customHeight="1">
      <c r="A377" s="130" t="s">
        <v>144</v>
      </c>
      <c r="B377" s="164">
        <v>2021</v>
      </c>
      <c r="C377" s="164">
        <v>13849736.880000001</v>
      </c>
      <c r="D377" s="164">
        <v>23168027.899999999</v>
      </c>
      <c r="E377" s="164">
        <v>116556.88</v>
      </c>
      <c r="F377" s="164">
        <v>0</v>
      </c>
      <c r="G377" s="164">
        <v>894731.18</v>
      </c>
      <c r="H377" s="164">
        <v>38029052.840000004</v>
      </c>
      <c r="I377" s="164">
        <v>247347034.08000001</v>
      </c>
      <c r="J377" s="164">
        <v>-105391152.70999999</v>
      </c>
      <c r="K377" s="164">
        <v>141955881.37</v>
      </c>
      <c r="L377" s="164">
        <v>5303076.84</v>
      </c>
      <c r="M377" s="164">
        <v>0</v>
      </c>
      <c r="N377" s="164">
        <v>441553.45</v>
      </c>
      <c r="O377" s="164">
        <v>5744630.29</v>
      </c>
      <c r="P377" s="164">
        <v>-19190776.77</v>
      </c>
      <c r="Q377" s="164">
        <v>-123546</v>
      </c>
      <c r="R377" s="164">
        <v>-5096166.45</v>
      </c>
      <c r="S377" s="164">
        <v>0</v>
      </c>
      <c r="T377" s="164">
        <v>-24410489.219999999</v>
      </c>
      <c r="U377" s="164">
        <v>0</v>
      </c>
      <c r="V377" s="164">
        <v>-80064000</v>
      </c>
      <c r="W377" s="164">
        <v>-8253138.29</v>
      </c>
      <c r="X377" s="164">
        <v>-2140663.7599999998</v>
      </c>
      <c r="Y377" s="164">
        <v>-13982994</v>
      </c>
      <c r="Z377" s="164"/>
      <c r="AA377" s="164">
        <v>-104440796.05</v>
      </c>
      <c r="AB377" s="164">
        <v>-56878279.229999997</v>
      </c>
      <c r="AC377" s="206">
        <f>-'Income Statement - 2.1.7 Income'!K377/(-U377+-V377+-R377+-S377)</f>
        <v>3.0123742201774429E-2</v>
      </c>
    </row>
    <row r="378" spans="1:29" ht="15.75" customHeight="1">
      <c r="A378" s="126" t="s">
        <v>144</v>
      </c>
      <c r="B378" s="163">
        <v>2022</v>
      </c>
      <c r="C378" s="163">
        <v>9446753.8300000001</v>
      </c>
      <c r="D378" s="163">
        <v>22845176.579999998</v>
      </c>
      <c r="E378" s="163">
        <v>177732.74</v>
      </c>
      <c r="F378" s="163">
        <v>0</v>
      </c>
      <c r="G378" s="163">
        <v>993823.86</v>
      </c>
      <c r="H378" s="163">
        <v>33463487.010000002</v>
      </c>
      <c r="I378" s="163">
        <v>260503523.19999999</v>
      </c>
      <c r="J378" s="163">
        <v>-110601947.38</v>
      </c>
      <c r="K378" s="163">
        <v>149901575.81999999</v>
      </c>
      <c r="L378" s="163">
        <v>7464725.3300000001</v>
      </c>
      <c r="M378" s="163">
        <v>0</v>
      </c>
      <c r="N378" s="163">
        <v>328181.40999999997</v>
      </c>
      <c r="O378" s="163">
        <v>7792906.7400000002</v>
      </c>
      <c r="P378" s="163">
        <v>-23171817.280000001</v>
      </c>
      <c r="Q378" s="163">
        <v>-120977.2</v>
      </c>
      <c r="R378" s="163">
        <v>-5029286.34</v>
      </c>
      <c r="S378" s="163">
        <v>0</v>
      </c>
      <c r="T378" s="163">
        <v>-28322080.82</v>
      </c>
      <c r="U378" s="163">
        <v>0</v>
      </c>
      <c r="V378" s="163">
        <v>-80064000</v>
      </c>
      <c r="W378" s="163">
        <v>-11051437.41</v>
      </c>
      <c r="X378" s="163">
        <v>-2743823.35</v>
      </c>
      <c r="Y378" s="163">
        <v>-8579635</v>
      </c>
      <c r="Z378" s="163"/>
      <c r="AA378" s="163">
        <v>-102438895.76000001</v>
      </c>
      <c r="AB378" s="163">
        <v>-60396992.990000002</v>
      </c>
      <c r="AC378" s="204">
        <f>-'Income Statement - 2.1.7 Income'!K378/(-U378+-V378+-R378+-S378)</f>
        <v>3.4001830513859549E-2</v>
      </c>
    </row>
    <row r="379" spans="1:29" ht="15.75" customHeight="1">
      <c r="A379" s="130" t="s">
        <v>144</v>
      </c>
      <c r="B379" s="164">
        <v>2023</v>
      </c>
      <c r="C379" s="164">
        <v>6746251.5099999998</v>
      </c>
      <c r="D379" s="164">
        <v>27649263.16</v>
      </c>
      <c r="E379" s="164">
        <v>203266.35</v>
      </c>
      <c r="F379" s="164">
        <v>0</v>
      </c>
      <c r="G379" s="164">
        <v>847874.04</v>
      </c>
      <c r="H379" s="164">
        <v>35446655.060000002</v>
      </c>
      <c r="I379" s="164">
        <v>276463344.70999998</v>
      </c>
      <c r="J379" s="164">
        <v>-115261644.48</v>
      </c>
      <c r="K379" s="164">
        <v>161201700.22999999</v>
      </c>
      <c r="L379" s="164">
        <v>5707916.3200000003</v>
      </c>
      <c r="M379" s="164">
        <v>0</v>
      </c>
      <c r="N379" s="164">
        <v>323867.65999999997</v>
      </c>
      <c r="O379" s="164">
        <v>6031783.9800000004</v>
      </c>
      <c r="P379" s="164">
        <v>-23609790.52</v>
      </c>
      <c r="Q379" s="164">
        <v>-836284.44</v>
      </c>
      <c r="R379" s="164">
        <v>-4897974.9000000004</v>
      </c>
      <c r="S379" s="164">
        <v>0</v>
      </c>
      <c r="T379" s="164">
        <v>-29344049.859999999</v>
      </c>
      <c r="U379" s="164">
        <v>-90000000</v>
      </c>
      <c r="V379" s="164">
        <v>-64000</v>
      </c>
      <c r="W379" s="164">
        <v>-3968833.3</v>
      </c>
      <c r="X379" s="164">
        <v>-2555221.64</v>
      </c>
      <c r="Y379" s="164">
        <v>-11192138</v>
      </c>
      <c r="Z379" s="164"/>
      <c r="AA379" s="164">
        <v>-107780192.94</v>
      </c>
      <c r="AB379" s="164">
        <v>-65555896.469999999</v>
      </c>
      <c r="AC379" s="206">
        <f>-'Income Statement - 2.1.7 Income'!K379/(-U379+-V379+-R379+-S379)</f>
        <v>3.3390821150666695E-2</v>
      </c>
    </row>
    <row r="380" spans="1:29" ht="15.75" customHeight="1">
      <c r="A380" s="126" t="s">
        <v>145</v>
      </c>
      <c r="B380" s="163">
        <v>2015</v>
      </c>
      <c r="C380" s="163">
        <v>1121952.7</v>
      </c>
      <c r="D380" s="163">
        <v>4870658.59</v>
      </c>
      <c r="E380" s="163">
        <v>507412.97</v>
      </c>
      <c r="F380" s="163">
        <v>34737.75</v>
      </c>
      <c r="G380" s="163">
        <v>437186.62</v>
      </c>
      <c r="H380" s="163">
        <v>6971948.6299999999</v>
      </c>
      <c r="I380" s="163">
        <v>28593968.219999999</v>
      </c>
      <c r="J380" s="163">
        <v>-19740643.190000001</v>
      </c>
      <c r="K380" s="163">
        <v>8853325.0299999993</v>
      </c>
      <c r="L380" s="163">
        <v>3164114.3</v>
      </c>
      <c r="M380" s="163">
        <v>0</v>
      </c>
      <c r="N380" s="163">
        <v>617299</v>
      </c>
      <c r="O380" s="163">
        <v>3781413.3</v>
      </c>
      <c r="P380" s="163">
        <v>-2863228.99</v>
      </c>
      <c r="Q380" s="163">
        <v>-101243.33</v>
      </c>
      <c r="R380" s="163">
        <v>0</v>
      </c>
      <c r="S380" s="163">
        <v>0</v>
      </c>
      <c r="T380" s="163">
        <v>-2964472.32</v>
      </c>
      <c r="U380" s="163">
        <v>-5585838</v>
      </c>
      <c r="V380" s="163">
        <v>0</v>
      </c>
      <c r="W380" s="163">
        <v>-2715461.45</v>
      </c>
      <c r="X380" s="163">
        <v>-213208.77</v>
      </c>
      <c r="Y380" s="163">
        <v>-190866</v>
      </c>
      <c r="Z380" s="163"/>
      <c r="AA380" s="163">
        <v>-8705374.2200000007</v>
      </c>
      <c r="AB380" s="163">
        <v>-7936840.4199999999</v>
      </c>
      <c r="AC380" s="204">
        <f>-'Income Statement - 2.1.7 Income'!K380/(-U380+-V380+-R380+-S380)</f>
        <v>7.8469225208464694E-2</v>
      </c>
    </row>
    <row r="381" spans="1:29" ht="15.75" customHeight="1">
      <c r="A381" s="130" t="s">
        <v>145</v>
      </c>
      <c r="B381" s="164">
        <v>2016</v>
      </c>
      <c r="C381" s="164">
        <v>2463052.0299999998</v>
      </c>
      <c r="D381" s="164">
        <v>5987040.0499999998</v>
      </c>
      <c r="E381" s="164">
        <v>495907.53</v>
      </c>
      <c r="F381" s="164">
        <v>0</v>
      </c>
      <c r="G381" s="164">
        <v>401266.41</v>
      </c>
      <c r="H381" s="164">
        <v>9347266.0199999996</v>
      </c>
      <c r="I381" s="164">
        <v>13257952.720000001</v>
      </c>
      <c r="J381" s="164">
        <v>-3201613.83</v>
      </c>
      <c r="K381" s="164">
        <v>10056338.890000001</v>
      </c>
      <c r="L381" s="164">
        <v>1115388.55</v>
      </c>
      <c r="M381" s="164">
        <v>0</v>
      </c>
      <c r="N381" s="164">
        <v>972183.69</v>
      </c>
      <c r="O381" s="164">
        <v>2087572.24</v>
      </c>
      <c r="P381" s="164">
        <v>-5786724.7000000002</v>
      </c>
      <c r="Q381" s="164">
        <v>-3018.68</v>
      </c>
      <c r="R381" s="164">
        <v>-249905.39</v>
      </c>
      <c r="S381" s="164">
        <v>-75028.100000000006</v>
      </c>
      <c r="T381" s="164">
        <v>-6114676.8700000001</v>
      </c>
      <c r="U381" s="164">
        <v>-5585838</v>
      </c>
      <c r="V381" s="164">
        <v>0</v>
      </c>
      <c r="W381" s="164">
        <v>-1737362.38</v>
      </c>
      <c r="X381" s="164">
        <v>-117187.23</v>
      </c>
      <c r="Y381" s="164">
        <v>-214704</v>
      </c>
      <c r="Z381" s="164"/>
      <c r="AA381" s="164">
        <v>-7655091.6100000003</v>
      </c>
      <c r="AB381" s="164">
        <v>-7721408.6699999999</v>
      </c>
      <c r="AC381" s="206">
        <f>-'Income Statement - 2.1.7 Income'!K381/(-U381+-V381+-R381+-S381)</f>
        <v>9.4979757033375023E-2</v>
      </c>
    </row>
    <row r="382" spans="1:29" ht="15.75" customHeight="1">
      <c r="A382" s="126" t="s">
        <v>145</v>
      </c>
      <c r="B382" s="163">
        <v>2017</v>
      </c>
      <c r="C382" s="163">
        <v>2432402.0299999998</v>
      </c>
      <c r="D382" s="163">
        <v>4626440.8499999996</v>
      </c>
      <c r="E382" s="163">
        <v>466773.25</v>
      </c>
      <c r="F382" s="163">
        <v>0</v>
      </c>
      <c r="G382" s="163">
        <v>628145.51</v>
      </c>
      <c r="H382" s="163">
        <v>8153761.6399999997</v>
      </c>
      <c r="I382" s="163">
        <v>14513978.84</v>
      </c>
      <c r="J382" s="163">
        <v>-4087358.13</v>
      </c>
      <c r="K382" s="163">
        <v>10426620.710000001</v>
      </c>
      <c r="L382" s="163">
        <v>1331907.3799999999</v>
      </c>
      <c r="M382" s="163">
        <v>0</v>
      </c>
      <c r="N382" s="163">
        <v>852290.19</v>
      </c>
      <c r="O382" s="163">
        <v>2184197.5699999998</v>
      </c>
      <c r="P382" s="163">
        <v>-5270057.57</v>
      </c>
      <c r="Q382" s="163">
        <v>0</v>
      </c>
      <c r="R382" s="163">
        <v>-112732.34</v>
      </c>
      <c r="S382" s="163">
        <v>-75027.14</v>
      </c>
      <c r="T382" s="163">
        <v>-5457817.0499999998</v>
      </c>
      <c r="U382" s="163">
        <v>-5585838</v>
      </c>
      <c r="V382" s="163">
        <v>0</v>
      </c>
      <c r="W382" s="163">
        <v>-1410750.37</v>
      </c>
      <c r="X382" s="163">
        <v>-95136.58</v>
      </c>
      <c r="Y382" s="163">
        <v>-203984</v>
      </c>
      <c r="Z382" s="163"/>
      <c r="AA382" s="163">
        <v>-7295708.9500000002</v>
      </c>
      <c r="AB382" s="163">
        <v>-8011053.9199999999</v>
      </c>
      <c r="AC382" s="204">
        <f>-'Income Statement - 2.1.7 Income'!K382/(-U382+-V382+-R382+-S382)</f>
        <v>6.0110863495804356E-2</v>
      </c>
    </row>
    <row r="383" spans="1:29" ht="15.75" customHeight="1">
      <c r="A383" s="130" t="s">
        <v>145</v>
      </c>
      <c r="B383" s="164">
        <v>2018</v>
      </c>
      <c r="C383" s="164">
        <v>2165193.6</v>
      </c>
      <c r="D383" s="164">
        <v>5330970.8499999996</v>
      </c>
      <c r="E383" s="164">
        <v>479526.79</v>
      </c>
      <c r="F383" s="164">
        <v>0</v>
      </c>
      <c r="G383" s="164">
        <v>388222.65</v>
      </c>
      <c r="H383" s="164">
        <v>8363913.8899999997</v>
      </c>
      <c r="I383" s="164">
        <v>16023116.83</v>
      </c>
      <c r="J383" s="164">
        <v>-4945760.3</v>
      </c>
      <c r="K383" s="164">
        <v>11077356.529999999</v>
      </c>
      <c r="L383" s="164">
        <v>2224507.7000000002</v>
      </c>
      <c r="M383" s="164">
        <v>0</v>
      </c>
      <c r="N383" s="164">
        <v>1024497.71</v>
      </c>
      <c r="O383" s="164">
        <v>3249005.41</v>
      </c>
      <c r="P383" s="164">
        <v>-5445528.29</v>
      </c>
      <c r="Q383" s="164">
        <v>-82.89</v>
      </c>
      <c r="R383" s="164">
        <v>-210949.51</v>
      </c>
      <c r="S383" s="164">
        <v>-74978.58</v>
      </c>
      <c r="T383" s="164">
        <v>-5731539.2699999996</v>
      </c>
      <c r="U383" s="164">
        <v>-5585838</v>
      </c>
      <c r="V383" s="164">
        <v>0</v>
      </c>
      <c r="W383" s="164">
        <v>-1436667.34</v>
      </c>
      <c r="X383" s="164">
        <v>-95251.23</v>
      </c>
      <c r="Y383" s="164">
        <v>-192672</v>
      </c>
      <c r="Z383" s="164">
        <v>-898651</v>
      </c>
      <c r="AA383" s="164">
        <v>-8209079.5700000003</v>
      </c>
      <c r="AB383" s="164">
        <v>-8749656.9900000002</v>
      </c>
      <c r="AC383" s="206">
        <f>-'Income Statement - 2.1.7 Income'!K383/(-U383+-V383+-R383+-S383)</f>
        <v>5.8672294624733598E-2</v>
      </c>
    </row>
    <row r="384" spans="1:29" ht="15.75" customHeight="1">
      <c r="A384" s="126" t="s">
        <v>145</v>
      </c>
      <c r="B384" s="163">
        <v>2019</v>
      </c>
      <c r="C384" s="163">
        <v>1077942.25</v>
      </c>
      <c r="D384" s="163">
        <v>6972526.0499999998</v>
      </c>
      <c r="E384" s="163">
        <v>491988.14</v>
      </c>
      <c r="F384" s="163">
        <v>339312.93</v>
      </c>
      <c r="G384" s="163">
        <v>375562.99</v>
      </c>
      <c r="H384" s="163">
        <v>9257332.3599999994</v>
      </c>
      <c r="I384" s="163">
        <v>16889559.34</v>
      </c>
      <c r="J384" s="163">
        <v>-5619042.4400000004</v>
      </c>
      <c r="K384" s="163">
        <v>11270516.9</v>
      </c>
      <c r="L384" s="163">
        <v>2361778.62</v>
      </c>
      <c r="M384" s="163">
        <v>0</v>
      </c>
      <c r="N384" s="163">
        <v>933887.23</v>
      </c>
      <c r="O384" s="163">
        <v>3295665.85</v>
      </c>
      <c r="P384" s="163">
        <v>-4737875.6399999997</v>
      </c>
      <c r="Q384" s="163">
        <v>-5630.03</v>
      </c>
      <c r="R384" s="163">
        <v>0</v>
      </c>
      <c r="S384" s="163">
        <v>-1697241.56</v>
      </c>
      <c r="T384" s="163">
        <v>-6440747.2300000004</v>
      </c>
      <c r="U384" s="163">
        <v>-5585838</v>
      </c>
      <c r="V384" s="163">
        <v>0</v>
      </c>
      <c r="W384" s="163">
        <v>-1585974.72</v>
      </c>
      <c r="X384" s="163">
        <v>0</v>
      </c>
      <c r="Y384" s="163">
        <v>-377700</v>
      </c>
      <c r="Z384" s="163">
        <v>-845115</v>
      </c>
      <c r="AA384" s="163">
        <v>-8394627.7200000007</v>
      </c>
      <c r="AB384" s="163">
        <v>-8988140.1600000001</v>
      </c>
      <c r="AC384" s="204">
        <f>-'Income Statement - 2.1.7 Income'!K384/(-U384+-V384+-R384+-S384)</f>
        <v>3.4235679831019168E-2</v>
      </c>
    </row>
    <row r="385" spans="1:29" ht="15.75" customHeight="1">
      <c r="A385" s="130" t="s">
        <v>145</v>
      </c>
      <c r="B385" s="164">
        <v>2020</v>
      </c>
      <c r="C385" s="164">
        <v>1657168.97</v>
      </c>
      <c r="D385" s="164">
        <v>6630334.6799999997</v>
      </c>
      <c r="E385" s="164">
        <v>430126.05</v>
      </c>
      <c r="F385" s="164">
        <v>0</v>
      </c>
      <c r="G385" s="164">
        <v>439580.17</v>
      </c>
      <c r="H385" s="164">
        <v>9157209.8699999992</v>
      </c>
      <c r="I385" s="164">
        <v>17326420.789999999</v>
      </c>
      <c r="J385" s="164">
        <v>-6382934.5199999996</v>
      </c>
      <c r="K385" s="164">
        <v>10943486.27</v>
      </c>
      <c r="L385" s="164">
        <v>3671076.02</v>
      </c>
      <c r="M385" s="164">
        <v>0</v>
      </c>
      <c r="N385" s="164">
        <v>944937.85</v>
      </c>
      <c r="O385" s="164">
        <v>4616013.87</v>
      </c>
      <c r="P385" s="164">
        <v>-4761959.1399999997</v>
      </c>
      <c r="Q385" s="164">
        <v>-5079.1099999999997</v>
      </c>
      <c r="R385" s="164">
        <v>0</v>
      </c>
      <c r="S385" s="164">
        <v>-41826.11</v>
      </c>
      <c r="T385" s="164">
        <v>-4808864.3600000003</v>
      </c>
      <c r="U385" s="164">
        <v>-7310104.4699999997</v>
      </c>
      <c r="V385" s="164">
        <v>0</v>
      </c>
      <c r="W385" s="164">
        <v>-1956396.37</v>
      </c>
      <c r="X385" s="164">
        <v>-38985.800000000003</v>
      </c>
      <c r="Y385" s="164">
        <v>-424842</v>
      </c>
      <c r="Z385" s="164">
        <v>-693995</v>
      </c>
      <c r="AA385" s="164">
        <v>-10424323.640000001</v>
      </c>
      <c r="AB385" s="164">
        <v>-9483522.0099999998</v>
      </c>
      <c r="AC385" s="206">
        <f>-'Income Statement - 2.1.7 Income'!K385/(-U385+-V385+-R385+-S385)</f>
        <v>4.8068893762595891E-2</v>
      </c>
    </row>
    <row r="386" spans="1:29" ht="15.75" customHeight="1">
      <c r="A386" s="126" t="s">
        <v>145</v>
      </c>
      <c r="B386" s="163">
        <v>2021</v>
      </c>
      <c r="C386" s="163">
        <v>4495961.99</v>
      </c>
      <c r="D386" s="163">
        <v>5636166.8600000003</v>
      </c>
      <c r="E386" s="163">
        <v>593006.21</v>
      </c>
      <c r="F386" s="163">
        <v>787.44</v>
      </c>
      <c r="G386" s="163">
        <v>359699.89</v>
      </c>
      <c r="H386" s="163">
        <v>11085622.390000001</v>
      </c>
      <c r="I386" s="163">
        <v>21923573.550000001</v>
      </c>
      <c r="J386" s="163">
        <v>-10845777.800000001</v>
      </c>
      <c r="K386" s="163">
        <v>11077795.75</v>
      </c>
      <c r="L386" s="163">
        <v>2522101.4900000002</v>
      </c>
      <c r="M386" s="163">
        <v>0</v>
      </c>
      <c r="N386" s="163">
        <v>779385.1</v>
      </c>
      <c r="O386" s="163">
        <v>3301486.59</v>
      </c>
      <c r="P386" s="163">
        <v>-5407750.1200000001</v>
      </c>
      <c r="Q386" s="163">
        <v>-12865.06</v>
      </c>
      <c r="R386" s="163">
        <v>0</v>
      </c>
      <c r="S386" s="163">
        <v>-5627588.4199999999</v>
      </c>
      <c r="T386" s="163">
        <v>-11048203.6</v>
      </c>
      <c r="U386" s="163">
        <v>-1683654.66</v>
      </c>
      <c r="V386" s="163">
        <v>0</v>
      </c>
      <c r="W386" s="163">
        <v>-2046713.71</v>
      </c>
      <c r="X386" s="163">
        <v>-57695.89</v>
      </c>
      <c r="Y386" s="163">
        <v>-375652</v>
      </c>
      <c r="Z386" s="163">
        <v>-488426</v>
      </c>
      <c r="AA386" s="163">
        <v>-4652142.26</v>
      </c>
      <c r="AB386" s="163">
        <v>-9764558.8699999899</v>
      </c>
      <c r="AC386" s="204">
        <f>-'Income Statement - 2.1.7 Income'!K386/(-U386+-V386+-R386+-S386)</f>
        <v>4.9325861013500866E-2</v>
      </c>
    </row>
    <row r="387" spans="1:29" ht="15.75" customHeight="1">
      <c r="A387" s="130" t="s">
        <v>145</v>
      </c>
      <c r="B387" s="164">
        <v>2022</v>
      </c>
      <c r="C387" s="164">
        <v>1993397.85</v>
      </c>
      <c r="D387" s="164">
        <v>4976871.18</v>
      </c>
      <c r="E387" s="164">
        <v>1117896.26</v>
      </c>
      <c r="F387" s="164">
        <v>0</v>
      </c>
      <c r="G387" s="164">
        <v>451146.98</v>
      </c>
      <c r="H387" s="164">
        <v>8539312.2699999996</v>
      </c>
      <c r="I387" s="164">
        <v>24738833.41</v>
      </c>
      <c r="J387" s="164">
        <v>-10209724.460000001</v>
      </c>
      <c r="K387" s="164">
        <v>14529108.949999999</v>
      </c>
      <c r="L387" s="164">
        <v>1343841.54</v>
      </c>
      <c r="M387" s="164">
        <v>0</v>
      </c>
      <c r="N387" s="164">
        <v>644921.85</v>
      </c>
      <c r="O387" s="164">
        <v>1988763.39</v>
      </c>
      <c r="P387" s="164">
        <v>-4187875.74</v>
      </c>
      <c r="Q387" s="164">
        <v>-13156.63</v>
      </c>
      <c r="R387" s="164">
        <v>0</v>
      </c>
      <c r="S387" s="164">
        <v>-42995.42</v>
      </c>
      <c r="T387" s="164">
        <v>-4244027.79</v>
      </c>
      <c r="U387" s="164">
        <v>-7226749.7199999997</v>
      </c>
      <c r="V387" s="164">
        <v>0</v>
      </c>
      <c r="W387" s="164">
        <v>-2692458.73</v>
      </c>
      <c r="X387" s="164">
        <v>-44513.39</v>
      </c>
      <c r="Y387" s="164">
        <v>-294349</v>
      </c>
      <c r="Z387" s="164">
        <v>-338244</v>
      </c>
      <c r="AA387" s="164">
        <v>-10596314.84</v>
      </c>
      <c r="AB387" s="164">
        <v>-10216841.98</v>
      </c>
      <c r="AC387" s="206">
        <f>-'Income Statement - 2.1.7 Income'!K387/(-U387+-V387+-R387+-S387)</f>
        <v>5.5847179258886652E-2</v>
      </c>
    </row>
    <row r="388" spans="1:29" ht="15.75" customHeight="1">
      <c r="A388" s="126" t="s">
        <v>145</v>
      </c>
      <c r="B388" s="163">
        <v>2023</v>
      </c>
      <c r="C388" s="163">
        <v>1820867.64</v>
      </c>
      <c r="D388" s="163">
        <v>6375280.1600000001</v>
      </c>
      <c r="E388" s="163">
        <v>1004253.54</v>
      </c>
      <c r="F388" s="163">
        <v>0</v>
      </c>
      <c r="G388" s="163">
        <v>552494.74</v>
      </c>
      <c r="H388" s="163">
        <v>9752896.0800000001</v>
      </c>
      <c r="I388" s="163">
        <v>26025504.25</v>
      </c>
      <c r="J388" s="163">
        <v>-10692724.68</v>
      </c>
      <c r="K388" s="163">
        <v>15332779.57</v>
      </c>
      <c r="L388" s="163">
        <v>1488332.86</v>
      </c>
      <c r="M388" s="163">
        <v>0</v>
      </c>
      <c r="N388" s="163">
        <v>574150.04</v>
      </c>
      <c r="O388" s="163">
        <v>2062482.9</v>
      </c>
      <c r="P388" s="163">
        <v>-6608683.4400000004</v>
      </c>
      <c r="Q388" s="163">
        <v>-54633.74</v>
      </c>
      <c r="R388" s="163">
        <v>0</v>
      </c>
      <c r="S388" s="163">
        <v>-44072.68</v>
      </c>
      <c r="T388" s="163">
        <v>-6707389.8600000003</v>
      </c>
      <c r="U388" s="163">
        <v>-7182899.5999999996</v>
      </c>
      <c r="V388" s="163">
        <v>0</v>
      </c>
      <c r="W388" s="163">
        <v>-2304236</v>
      </c>
      <c r="X388" s="163">
        <v>-31000.79</v>
      </c>
      <c r="Y388" s="163">
        <v>-303181</v>
      </c>
      <c r="Z388" s="163">
        <v>-338244</v>
      </c>
      <c r="AA388" s="163">
        <v>-10159561.390000001</v>
      </c>
      <c r="AB388" s="163">
        <v>-10281207.300000001</v>
      </c>
      <c r="AC388" s="204">
        <f>-'Income Statement - 2.1.7 Income'!K388/(-U388+-V388+-R388+-S388)</f>
        <v>4.6311839458169336E-2</v>
      </c>
    </row>
    <row r="389" spans="1:29" ht="15.75" customHeight="1">
      <c r="A389" s="130" t="s">
        <v>146</v>
      </c>
      <c r="B389" s="164">
        <v>2015</v>
      </c>
      <c r="C389" s="164">
        <v>3084294.04</v>
      </c>
      <c r="D389" s="164">
        <v>16762503.800000001</v>
      </c>
      <c r="E389" s="164">
        <v>1493196.57</v>
      </c>
      <c r="F389" s="164">
        <v>436883.46</v>
      </c>
      <c r="G389" s="164">
        <v>692081.51</v>
      </c>
      <c r="H389" s="164">
        <v>22468959.379999999</v>
      </c>
      <c r="I389" s="164">
        <v>148957557.55000001</v>
      </c>
      <c r="J389" s="164">
        <v>-62342058.57</v>
      </c>
      <c r="K389" s="164">
        <v>86615498.980000004</v>
      </c>
      <c r="L389" s="164">
        <v>2141441.38</v>
      </c>
      <c r="M389" s="164">
        <v>0</v>
      </c>
      <c r="N389" s="164">
        <v>0</v>
      </c>
      <c r="O389" s="164">
        <v>2141441.38</v>
      </c>
      <c r="P389" s="164">
        <v>-9117929.3599999994</v>
      </c>
      <c r="Q389" s="164">
        <v>0</v>
      </c>
      <c r="R389" s="164">
        <v>0</v>
      </c>
      <c r="S389" s="164">
        <v>-15802959.529999999</v>
      </c>
      <c r="T389" s="164">
        <v>-24920888.890000001</v>
      </c>
      <c r="U389" s="164">
        <v>-23846497.710000001</v>
      </c>
      <c r="V389" s="164">
        <v>-26534040</v>
      </c>
      <c r="W389" s="164">
        <v>-7285828.75</v>
      </c>
      <c r="X389" s="164">
        <v>0</v>
      </c>
      <c r="Y389" s="164">
        <v>0</v>
      </c>
      <c r="Z389" s="164"/>
      <c r="AA389" s="164">
        <v>-57666366.460000001</v>
      </c>
      <c r="AB389" s="164">
        <v>-28638644.390000001</v>
      </c>
      <c r="AC389" s="206">
        <f>-'Income Statement - 2.1.7 Income'!K389/(-U389+-V389+-R389+-S389)</f>
        <v>4.5387656066390121E-2</v>
      </c>
    </row>
    <row r="390" spans="1:29" ht="15.75" customHeight="1">
      <c r="A390" s="126" t="s">
        <v>146</v>
      </c>
      <c r="B390" s="163">
        <v>2016</v>
      </c>
      <c r="C390" s="163">
        <v>3999921.76</v>
      </c>
      <c r="D390" s="163">
        <v>16796051.32</v>
      </c>
      <c r="E390" s="163">
        <v>1486453.34</v>
      </c>
      <c r="F390" s="163">
        <v>0</v>
      </c>
      <c r="G390" s="163">
        <v>796077.19</v>
      </c>
      <c r="H390" s="163">
        <v>23078503.609999999</v>
      </c>
      <c r="I390" s="163">
        <v>99638158.599999994</v>
      </c>
      <c r="J390" s="163">
        <v>-12072523.15</v>
      </c>
      <c r="K390" s="163">
        <v>87565635.450000003</v>
      </c>
      <c r="L390" s="163">
        <v>1172360</v>
      </c>
      <c r="M390" s="163">
        <v>0</v>
      </c>
      <c r="N390" s="163">
        <v>0</v>
      </c>
      <c r="O390" s="163">
        <v>1172360</v>
      </c>
      <c r="P390" s="163">
        <v>-15144728.859999999</v>
      </c>
      <c r="Q390" s="163">
        <v>0</v>
      </c>
      <c r="R390" s="163">
        <v>0</v>
      </c>
      <c r="S390" s="163">
        <v>0</v>
      </c>
      <c r="T390" s="163">
        <v>-15144728.859999999</v>
      </c>
      <c r="U390" s="163">
        <v>-38624234.780000001</v>
      </c>
      <c r="V390" s="163">
        <v>-26534040</v>
      </c>
      <c r="W390" s="163">
        <v>-3620889.91</v>
      </c>
      <c r="X390" s="163">
        <v>0</v>
      </c>
      <c r="Y390" s="163">
        <v>0</v>
      </c>
      <c r="Z390" s="163"/>
      <c r="AA390" s="163">
        <v>-68779164.689999998</v>
      </c>
      <c r="AB390" s="163">
        <v>-27892605.510000002</v>
      </c>
      <c r="AC390" s="204">
        <f>-'Income Statement - 2.1.7 Income'!K390/(-U390+-V390+-R390+-S390)</f>
        <v>4.6932846984135572E-2</v>
      </c>
    </row>
    <row r="391" spans="1:29" ht="15.75" customHeight="1">
      <c r="A391" s="130" t="s">
        <v>146</v>
      </c>
      <c r="B391" s="164">
        <v>2017</v>
      </c>
      <c r="C391" s="164">
        <v>1291081.77</v>
      </c>
      <c r="D391" s="164">
        <v>16518618.640000001</v>
      </c>
      <c r="E391" s="164">
        <v>1445792.29</v>
      </c>
      <c r="F391" s="164">
        <v>0</v>
      </c>
      <c r="G391" s="164">
        <v>747315.46</v>
      </c>
      <c r="H391" s="164">
        <v>20002808.16</v>
      </c>
      <c r="I391" s="164">
        <v>106452837.55</v>
      </c>
      <c r="J391" s="164">
        <v>-14031209.289999999</v>
      </c>
      <c r="K391" s="164">
        <v>92421628.260000005</v>
      </c>
      <c r="L391" s="164">
        <v>854291.35</v>
      </c>
      <c r="M391" s="164">
        <v>0</v>
      </c>
      <c r="N391" s="164">
        <v>0</v>
      </c>
      <c r="O391" s="164">
        <v>854291.35</v>
      </c>
      <c r="P391" s="164">
        <v>-12318162.34</v>
      </c>
      <c r="Q391" s="164">
        <v>0</v>
      </c>
      <c r="R391" s="164">
        <v>0</v>
      </c>
      <c r="S391" s="164">
        <v>0</v>
      </c>
      <c r="T391" s="164">
        <v>-12318162.34</v>
      </c>
      <c r="U391" s="164">
        <v>-37413151.079999998</v>
      </c>
      <c r="V391" s="164">
        <v>-26534040</v>
      </c>
      <c r="W391" s="164">
        <v>-5717653.8499999996</v>
      </c>
      <c r="X391" s="164">
        <v>0</v>
      </c>
      <c r="Y391" s="164">
        <v>0</v>
      </c>
      <c r="Z391" s="164"/>
      <c r="AA391" s="164">
        <v>-69664844.930000007</v>
      </c>
      <c r="AB391" s="164">
        <v>-31295720.5</v>
      </c>
      <c r="AC391" s="206">
        <f>-'Income Statement - 2.1.7 Income'!K391/(-U391+-V391+-R391+-S391)</f>
        <v>5.0034242880148724E-2</v>
      </c>
    </row>
    <row r="392" spans="1:29" ht="15.75" customHeight="1">
      <c r="A392" s="126" t="s">
        <v>146</v>
      </c>
      <c r="B392" s="163">
        <v>2018</v>
      </c>
      <c r="C392" s="163">
        <v>614613.05000000005</v>
      </c>
      <c r="D392" s="163">
        <v>13978734.32</v>
      </c>
      <c r="E392" s="163">
        <v>1610428.03</v>
      </c>
      <c r="F392" s="163">
        <v>0</v>
      </c>
      <c r="G392" s="163">
        <v>689336.02</v>
      </c>
      <c r="H392" s="163">
        <v>16893111.420000002</v>
      </c>
      <c r="I392" s="163">
        <v>111841960.52</v>
      </c>
      <c r="J392" s="163">
        <v>-17895339.890000001</v>
      </c>
      <c r="K392" s="163">
        <v>93946620.629999995</v>
      </c>
      <c r="L392" s="163">
        <v>1852340.49</v>
      </c>
      <c r="M392" s="163">
        <v>0</v>
      </c>
      <c r="N392" s="163">
        <v>150000</v>
      </c>
      <c r="O392" s="163">
        <v>2002340.49</v>
      </c>
      <c r="P392" s="163">
        <v>-9453729.3499999996</v>
      </c>
      <c r="Q392" s="163">
        <v>0</v>
      </c>
      <c r="R392" s="163">
        <v>-3281447.65</v>
      </c>
      <c r="S392" s="163">
        <v>0</v>
      </c>
      <c r="T392" s="163">
        <v>-12735177</v>
      </c>
      <c r="U392" s="163">
        <v>-36152307.490000002</v>
      </c>
      <c r="V392" s="163">
        <v>-26534040</v>
      </c>
      <c r="W392" s="163">
        <v>-4685000.5199999996</v>
      </c>
      <c r="X392" s="163">
        <v>0</v>
      </c>
      <c r="Y392" s="163">
        <v>0</v>
      </c>
      <c r="Z392" s="163">
        <v>-150000</v>
      </c>
      <c r="AA392" s="163">
        <v>-67521348.010000005</v>
      </c>
      <c r="AB392" s="163">
        <v>-32585547.530000001</v>
      </c>
      <c r="AC392" s="204">
        <f>-'Income Statement - 2.1.7 Income'!K392/(-U392+-V392+-R392+-S392)</f>
        <v>4.7654429912783652E-2</v>
      </c>
    </row>
    <row r="393" spans="1:29" ht="15.75" customHeight="1">
      <c r="A393" s="130" t="s">
        <v>146</v>
      </c>
      <c r="B393" s="164">
        <v>2019</v>
      </c>
      <c r="C393" s="164">
        <v>585387.17000000004</v>
      </c>
      <c r="D393" s="164">
        <v>17532019.460000001</v>
      </c>
      <c r="E393" s="164">
        <v>1729484.23</v>
      </c>
      <c r="F393" s="164">
        <v>0</v>
      </c>
      <c r="G393" s="164">
        <v>950947.16</v>
      </c>
      <c r="H393" s="164">
        <v>20797838.02</v>
      </c>
      <c r="I393" s="164">
        <v>117710922.22</v>
      </c>
      <c r="J393" s="164">
        <v>-21906011.91</v>
      </c>
      <c r="K393" s="164">
        <v>95804910.310000002</v>
      </c>
      <c r="L393" s="164">
        <v>3895517.88</v>
      </c>
      <c r="M393" s="164">
        <v>0</v>
      </c>
      <c r="N393" s="164">
        <v>966000</v>
      </c>
      <c r="O393" s="164">
        <v>4861517.88</v>
      </c>
      <c r="P393" s="164">
        <v>-13026126.310000001</v>
      </c>
      <c r="Q393" s="164">
        <v>0</v>
      </c>
      <c r="R393" s="164">
        <v>-9041731.25</v>
      </c>
      <c r="S393" s="164">
        <v>0</v>
      </c>
      <c r="T393" s="164">
        <v>-22067857.559999999</v>
      </c>
      <c r="U393" s="164">
        <v>-34839627.689999998</v>
      </c>
      <c r="V393" s="164">
        <v>-26534040</v>
      </c>
      <c r="W393" s="164">
        <v>-2330981.98</v>
      </c>
      <c r="X393" s="164">
        <v>0</v>
      </c>
      <c r="Y393" s="164">
        <v>0</v>
      </c>
      <c r="Z393" s="164">
        <v>-966000</v>
      </c>
      <c r="AA393" s="164">
        <v>-64670649.670000002</v>
      </c>
      <c r="AB393" s="164">
        <v>-34725758.979999997</v>
      </c>
      <c r="AC393" s="206">
        <f>-'Income Statement - 2.1.7 Income'!K393/(-U393+-V393+-R393+-S393)</f>
        <v>4.449921050181016E-2</v>
      </c>
    </row>
    <row r="394" spans="1:29" ht="15.75" customHeight="1">
      <c r="A394" s="126" t="s">
        <v>146</v>
      </c>
      <c r="B394" s="163">
        <v>2020</v>
      </c>
      <c r="C394" s="163">
        <v>124036.65</v>
      </c>
      <c r="D394" s="163">
        <v>17978505.789999999</v>
      </c>
      <c r="E394" s="163">
        <v>2020118.32</v>
      </c>
      <c r="F394" s="163">
        <v>0</v>
      </c>
      <c r="G394" s="163">
        <v>951922.91</v>
      </c>
      <c r="H394" s="163">
        <v>21074583.670000002</v>
      </c>
      <c r="I394" s="163">
        <v>126607069.51000001</v>
      </c>
      <c r="J394" s="163">
        <v>-26059229.66</v>
      </c>
      <c r="K394" s="163">
        <v>100547839.84999999</v>
      </c>
      <c r="L394" s="163">
        <v>3798414.32</v>
      </c>
      <c r="M394" s="163">
        <v>0</v>
      </c>
      <c r="N394" s="163">
        <v>1630000</v>
      </c>
      <c r="O394" s="163">
        <v>5428414.3200000003</v>
      </c>
      <c r="P394" s="163">
        <v>-10618236.539999999</v>
      </c>
      <c r="Q394" s="163">
        <v>0</v>
      </c>
      <c r="R394" s="163">
        <v>-10688540.189999999</v>
      </c>
      <c r="S394" s="163">
        <v>0</v>
      </c>
      <c r="T394" s="163">
        <v>-21306776.73</v>
      </c>
      <c r="U394" s="163">
        <v>-39273144.509999998</v>
      </c>
      <c r="V394" s="163">
        <v>-26534040</v>
      </c>
      <c r="W394" s="163">
        <v>-1433535.58</v>
      </c>
      <c r="X394" s="163">
        <v>0</v>
      </c>
      <c r="Y394" s="163">
        <v>0</v>
      </c>
      <c r="Z394" s="163">
        <v>-1630000</v>
      </c>
      <c r="AA394" s="163">
        <v>-68870720.090000004</v>
      </c>
      <c r="AB394" s="163">
        <v>-36873341.020000003</v>
      </c>
      <c r="AC394" s="204">
        <f>-'Income Statement - 2.1.7 Income'!K394/(-U394+-V394+-R394+-S394)</f>
        <v>4.167136454359259E-2</v>
      </c>
    </row>
    <row r="395" spans="1:29" ht="15.75" customHeight="1">
      <c r="A395" s="130" t="s">
        <v>146</v>
      </c>
      <c r="B395" s="164">
        <v>2021</v>
      </c>
      <c r="C395" s="164">
        <v>815228.69</v>
      </c>
      <c r="D395" s="164">
        <v>17098012.859999999</v>
      </c>
      <c r="E395" s="164">
        <v>2161801.63</v>
      </c>
      <c r="F395" s="164">
        <v>0</v>
      </c>
      <c r="G395" s="164">
        <v>1388027.89</v>
      </c>
      <c r="H395" s="164">
        <v>21463071.07</v>
      </c>
      <c r="I395" s="164">
        <v>134729378.55000001</v>
      </c>
      <c r="J395" s="164">
        <v>-29301779.699999999</v>
      </c>
      <c r="K395" s="164">
        <v>105427598.84999999</v>
      </c>
      <c r="L395" s="164">
        <v>7897040.7000000002</v>
      </c>
      <c r="M395" s="164">
        <v>0</v>
      </c>
      <c r="N395" s="164">
        <v>1989000</v>
      </c>
      <c r="O395" s="164">
        <v>9886040.6999999993</v>
      </c>
      <c r="P395" s="164">
        <v>-14242834.4</v>
      </c>
      <c r="Q395" s="164">
        <v>0</v>
      </c>
      <c r="R395" s="164">
        <v>-12638876.51</v>
      </c>
      <c r="S395" s="164">
        <v>0</v>
      </c>
      <c r="T395" s="164">
        <v>-26881710.91</v>
      </c>
      <c r="U395" s="164">
        <v>-41545725.340000004</v>
      </c>
      <c r="V395" s="164">
        <v>-26534040</v>
      </c>
      <c r="W395" s="164">
        <v>-1145716.75</v>
      </c>
      <c r="X395" s="164">
        <v>0</v>
      </c>
      <c r="Y395" s="164">
        <v>0</v>
      </c>
      <c r="Z395" s="164">
        <v>-1989000</v>
      </c>
      <c r="AA395" s="164">
        <v>-71214482.090000004</v>
      </c>
      <c r="AB395" s="164">
        <v>-38680517.619999997</v>
      </c>
      <c r="AC395" s="206">
        <f>-'Income Statement - 2.1.7 Income'!K395/(-U395+-V395+-R395+-S395)</f>
        <v>3.7506847001043786E-2</v>
      </c>
    </row>
    <row r="396" spans="1:29" ht="15.75" customHeight="1">
      <c r="A396" s="126" t="s">
        <v>146</v>
      </c>
      <c r="B396" s="163">
        <v>2022</v>
      </c>
      <c r="C396" s="163">
        <v>1106618</v>
      </c>
      <c r="D396" s="163">
        <v>16209157.9</v>
      </c>
      <c r="E396" s="163">
        <v>2698152.14</v>
      </c>
      <c r="F396" s="163">
        <v>0</v>
      </c>
      <c r="G396" s="163">
        <v>1716657.9</v>
      </c>
      <c r="H396" s="163">
        <v>21730585.940000001</v>
      </c>
      <c r="I396" s="163">
        <v>136835069.42899999</v>
      </c>
      <c r="J396" s="163">
        <v>-34173140.899999999</v>
      </c>
      <c r="K396" s="163">
        <v>102661928.529</v>
      </c>
      <c r="L396" s="163">
        <v>21871053.75</v>
      </c>
      <c r="M396" s="163">
        <v>0</v>
      </c>
      <c r="N396" s="163">
        <v>2652000</v>
      </c>
      <c r="O396" s="163">
        <v>24523053.75</v>
      </c>
      <c r="P396" s="163">
        <v>-15207385.91</v>
      </c>
      <c r="Q396" s="163">
        <v>0</v>
      </c>
      <c r="R396" s="163">
        <v>-12094676.439999999</v>
      </c>
      <c r="S396" s="163">
        <v>0</v>
      </c>
      <c r="T396" s="163">
        <v>-27302062.350000001</v>
      </c>
      <c r="U396" s="163">
        <v>-48622139.020000003</v>
      </c>
      <c r="V396" s="163">
        <v>-26534040</v>
      </c>
      <c r="W396" s="163">
        <v>-2096492.28</v>
      </c>
      <c r="X396" s="163">
        <v>0</v>
      </c>
      <c r="Y396" s="163">
        <v>0</v>
      </c>
      <c r="Z396" s="163">
        <v>-2652000</v>
      </c>
      <c r="AA396" s="163">
        <v>-79904671.299999997</v>
      </c>
      <c r="AB396" s="163">
        <v>-41708834.57</v>
      </c>
      <c r="AC396" s="204">
        <f>-'Income Statement - 2.1.7 Income'!K396/(-U396+-V396+-R396+-S396)</f>
        <v>3.6149314678593288E-2</v>
      </c>
    </row>
    <row r="397" spans="1:29" ht="15.75" customHeight="1">
      <c r="A397" s="130" t="s">
        <v>146</v>
      </c>
      <c r="B397" s="164">
        <v>2023</v>
      </c>
      <c r="C397" s="164">
        <v>1007299.98</v>
      </c>
      <c r="D397" s="164">
        <v>18658568.25</v>
      </c>
      <c r="E397" s="164">
        <v>2857352.48</v>
      </c>
      <c r="F397" s="164">
        <v>0</v>
      </c>
      <c r="G397" s="164">
        <v>1801148.44</v>
      </c>
      <c r="H397" s="164">
        <v>24324369.149999999</v>
      </c>
      <c r="I397" s="164">
        <v>178773445.55000001</v>
      </c>
      <c r="J397" s="164">
        <v>-39751412.859999999</v>
      </c>
      <c r="K397" s="164">
        <v>139022032.69</v>
      </c>
      <c r="L397" s="164">
        <v>2173598.5499999998</v>
      </c>
      <c r="M397" s="164">
        <v>0</v>
      </c>
      <c r="N397" s="164">
        <v>4083000</v>
      </c>
      <c r="O397" s="164">
        <v>6256598.5499999998</v>
      </c>
      <c r="P397" s="164">
        <v>-15091954.27</v>
      </c>
      <c r="Q397" s="164">
        <v>0</v>
      </c>
      <c r="R397" s="164">
        <v>-13109863</v>
      </c>
      <c r="S397" s="164">
        <v>0</v>
      </c>
      <c r="T397" s="164">
        <v>-28201817.27</v>
      </c>
      <c r="U397" s="164">
        <v>-64942060.030000001</v>
      </c>
      <c r="V397" s="164">
        <v>-26534040</v>
      </c>
      <c r="W397" s="164">
        <v>-891357.19</v>
      </c>
      <c r="X397" s="164">
        <v>0</v>
      </c>
      <c r="Y397" s="164">
        <v>0</v>
      </c>
      <c r="Z397" s="164">
        <v>-4083000</v>
      </c>
      <c r="AA397" s="164">
        <v>-96450457.219999999</v>
      </c>
      <c r="AB397" s="164">
        <v>-44950725.899999999</v>
      </c>
      <c r="AC397" s="206">
        <f>-'Income Statement - 2.1.7 Income'!K397/(-U397+-V397+-R397+-S397)</f>
        <v>2.9480033464104535E-2</v>
      </c>
    </row>
    <row r="398" spans="1:29" ht="15.75" customHeight="1">
      <c r="A398" s="126" t="s">
        <v>147</v>
      </c>
      <c r="B398" s="163">
        <v>2015</v>
      </c>
      <c r="C398" s="163">
        <v>620644.30000000005</v>
      </c>
      <c r="D398" s="163">
        <v>2252314.19</v>
      </c>
      <c r="E398" s="163">
        <v>324432.69</v>
      </c>
      <c r="F398" s="163">
        <v>23130.13</v>
      </c>
      <c r="G398" s="163">
        <v>36622.83</v>
      </c>
      <c r="H398" s="163">
        <v>3257144.14</v>
      </c>
      <c r="I398" s="163">
        <v>14735962.810000001</v>
      </c>
      <c r="J398" s="163">
        <v>-9511411.9700000007</v>
      </c>
      <c r="K398" s="163">
        <v>5224550.84</v>
      </c>
      <c r="L398" s="163">
        <v>847461.68</v>
      </c>
      <c r="M398" s="163">
        <v>0</v>
      </c>
      <c r="N398" s="163">
        <v>229936.66</v>
      </c>
      <c r="O398" s="163">
        <v>1077398.3400000001</v>
      </c>
      <c r="P398" s="163">
        <v>-948617.42</v>
      </c>
      <c r="Q398" s="163">
        <v>0</v>
      </c>
      <c r="R398" s="163">
        <v>-1248994.28</v>
      </c>
      <c r="S398" s="163">
        <v>-40017.230000000003</v>
      </c>
      <c r="T398" s="163">
        <v>-2237628.9300000002</v>
      </c>
      <c r="U398" s="163">
        <v>-18591.38</v>
      </c>
      <c r="V398" s="163">
        <v>-2705168.48</v>
      </c>
      <c r="W398" s="163">
        <v>-646137.13</v>
      </c>
      <c r="X398" s="163">
        <v>-110344.33</v>
      </c>
      <c r="Y398" s="163">
        <v>-168422</v>
      </c>
      <c r="Z398" s="163"/>
      <c r="AA398" s="163">
        <v>-3648663.32</v>
      </c>
      <c r="AB398" s="163">
        <v>-3672801.07</v>
      </c>
      <c r="AC398" s="204">
        <f>-'Income Statement - 2.1.7 Income'!K398/(-U398+-V398+-R398+-S398)</f>
        <v>5.0784981552537342E-2</v>
      </c>
    </row>
    <row r="399" spans="1:29" ht="15.75" customHeight="1">
      <c r="A399" s="130" t="s">
        <v>147</v>
      </c>
      <c r="B399" s="164">
        <v>2016</v>
      </c>
      <c r="C399" s="164">
        <v>950</v>
      </c>
      <c r="D399" s="164">
        <v>2678539.15</v>
      </c>
      <c r="E399" s="164">
        <v>251252.64</v>
      </c>
      <c r="F399" s="164">
        <v>24080.240000000002</v>
      </c>
      <c r="G399" s="164">
        <v>67426.740000000005</v>
      </c>
      <c r="H399" s="164">
        <v>3022248.77</v>
      </c>
      <c r="I399" s="164">
        <v>6118334.7300000004</v>
      </c>
      <c r="J399" s="164">
        <v>-704640.73</v>
      </c>
      <c r="K399" s="164">
        <v>5413694</v>
      </c>
      <c r="L399" s="164">
        <v>1037006.74</v>
      </c>
      <c r="M399" s="164">
        <v>0</v>
      </c>
      <c r="N399" s="164">
        <v>322977.82</v>
      </c>
      <c r="O399" s="164">
        <v>1359984.56</v>
      </c>
      <c r="P399" s="164">
        <v>-1785756.27</v>
      </c>
      <c r="Q399" s="164">
        <v>-25598.53</v>
      </c>
      <c r="R399" s="164">
        <v>-477366.92</v>
      </c>
      <c r="S399" s="164">
        <v>-30827.85</v>
      </c>
      <c r="T399" s="164">
        <v>-2319549.5699999998</v>
      </c>
      <c r="U399" s="164">
        <v>-10108.01</v>
      </c>
      <c r="V399" s="164">
        <v>-2705168.48</v>
      </c>
      <c r="W399" s="164">
        <v>-864878.56</v>
      </c>
      <c r="X399" s="164">
        <v>-104051.69</v>
      </c>
      <c r="Y399" s="164">
        <v>-159308</v>
      </c>
      <c r="Z399" s="164"/>
      <c r="AA399" s="164">
        <v>-3843514.74</v>
      </c>
      <c r="AB399" s="164">
        <v>-3632863.0199999898</v>
      </c>
      <c r="AC399" s="206">
        <f>-'Income Statement - 2.1.7 Income'!K399/(-U399+-V399+-R399+-S399)</f>
        <v>6.2305885115910738E-2</v>
      </c>
    </row>
    <row r="400" spans="1:29" ht="15.75" customHeight="1">
      <c r="A400" s="126" t="s">
        <v>147</v>
      </c>
      <c r="B400" s="163">
        <v>2017</v>
      </c>
      <c r="C400" s="163">
        <v>71577</v>
      </c>
      <c r="D400" s="163">
        <v>2218147.9</v>
      </c>
      <c r="E400" s="163">
        <v>283404.59000000003</v>
      </c>
      <c r="F400" s="163">
        <v>57851.199999999997</v>
      </c>
      <c r="G400" s="163">
        <v>97632.82</v>
      </c>
      <c r="H400" s="163">
        <v>2728613.51</v>
      </c>
      <c r="I400" s="163">
        <v>7185443.3600000003</v>
      </c>
      <c r="J400" s="163">
        <v>-1138277.08</v>
      </c>
      <c r="K400" s="163">
        <v>6047166.2800000003</v>
      </c>
      <c r="L400" s="163">
        <v>347588.51</v>
      </c>
      <c r="M400" s="163">
        <v>0</v>
      </c>
      <c r="N400" s="163">
        <v>328789.26</v>
      </c>
      <c r="O400" s="163">
        <v>676377.77</v>
      </c>
      <c r="P400" s="163">
        <v>-1297589.3500000001</v>
      </c>
      <c r="Q400" s="163">
        <v>-34827.56</v>
      </c>
      <c r="R400" s="163">
        <v>-496133.22</v>
      </c>
      <c r="S400" s="163">
        <v>-4966.3</v>
      </c>
      <c r="T400" s="163">
        <v>-1833516.43</v>
      </c>
      <c r="U400" s="163">
        <v>-5145.1400000000003</v>
      </c>
      <c r="V400" s="163">
        <v>-2705168.48</v>
      </c>
      <c r="W400" s="163">
        <v>-864758.01</v>
      </c>
      <c r="X400" s="163">
        <v>-118552.77</v>
      </c>
      <c r="Y400" s="163">
        <v>-152848</v>
      </c>
      <c r="Z400" s="163"/>
      <c r="AA400" s="163">
        <v>-3846472.4</v>
      </c>
      <c r="AB400" s="163">
        <v>-3772168.73</v>
      </c>
      <c r="AC400" s="204">
        <f>-'Income Statement - 2.1.7 Income'!K400/(-U400+-V400+-R400+-S400)</f>
        <v>6.305835193786373E-2</v>
      </c>
    </row>
    <row r="401" spans="1:29" ht="15.75" customHeight="1">
      <c r="A401" s="130" t="s">
        <v>147</v>
      </c>
      <c r="B401" s="164">
        <v>2018</v>
      </c>
      <c r="C401" s="164">
        <v>650</v>
      </c>
      <c r="D401" s="164">
        <v>2329712.42</v>
      </c>
      <c r="E401" s="164">
        <v>246272.71</v>
      </c>
      <c r="F401" s="164">
        <v>87379.36</v>
      </c>
      <c r="G401" s="164">
        <v>58939.32</v>
      </c>
      <c r="H401" s="164">
        <v>2722953.81</v>
      </c>
      <c r="I401" s="164">
        <v>8084185.54</v>
      </c>
      <c r="J401" s="164">
        <v>-1405122.33</v>
      </c>
      <c r="K401" s="164">
        <v>6679063.21</v>
      </c>
      <c r="L401" s="164">
        <v>448957.92</v>
      </c>
      <c r="M401" s="164">
        <v>0</v>
      </c>
      <c r="N401" s="164">
        <v>251545.71</v>
      </c>
      <c r="O401" s="164">
        <v>700503.63</v>
      </c>
      <c r="P401" s="164">
        <v>-1429720.03</v>
      </c>
      <c r="Q401" s="164">
        <v>-3818.92</v>
      </c>
      <c r="R401" s="164">
        <v>-494925.94</v>
      </c>
      <c r="S401" s="164">
        <v>-136077.51999999999</v>
      </c>
      <c r="T401" s="164">
        <v>-2064542.41</v>
      </c>
      <c r="U401" s="164">
        <v>-285721.14</v>
      </c>
      <c r="V401" s="164">
        <v>-2705168.48</v>
      </c>
      <c r="W401" s="164">
        <v>-820111.47</v>
      </c>
      <c r="X401" s="164">
        <v>-112926.15</v>
      </c>
      <c r="Y401" s="164">
        <v>-220223</v>
      </c>
      <c r="Z401" s="164"/>
      <c r="AA401" s="164">
        <v>-4144150.24</v>
      </c>
      <c r="AB401" s="164">
        <v>-3893828</v>
      </c>
      <c r="AC401" s="206">
        <f>-'Income Statement - 2.1.7 Income'!K401/(-U401+-V401+-R401+-S401)</f>
        <v>5.9761780709440486E-2</v>
      </c>
    </row>
    <row r="402" spans="1:29" ht="15.75" customHeight="1">
      <c r="A402" s="126" t="s">
        <v>147</v>
      </c>
      <c r="B402" s="163">
        <v>2019</v>
      </c>
      <c r="C402" s="163">
        <v>176766.16</v>
      </c>
      <c r="D402" s="163">
        <v>2438889.65</v>
      </c>
      <c r="E402" s="163">
        <v>289034.78999999998</v>
      </c>
      <c r="F402" s="163">
        <v>33566.160000000003</v>
      </c>
      <c r="G402" s="163">
        <v>61430.87</v>
      </c>
      <c r="H402" s="163">
        <v>2999687.63</v>
      </c>
      <c r="I402" s="163">
        <v>9126509.3800000008</v>
      </c>
      <c r="J402" s="163">
        <v>-1886295.44</v>
      </c>
      <c r="K402" s="163">
        <v>7240213.9400000004</v>
      </c>
      <c r="L402" s="163">
        <v>564127.05000000005</v>
      </c>
      <c r="M402" s="163">
        <v>0</v>
      </c>
      <c r="N402" s="163">
        <v>135478.14000000001</v>
      </c>
      <c r="O402" s="163">
        <v>699605.19</v>
      </c>
      <c r="P402" s="163">
        <v>-2134973.16</v>
      </c>
      <c r="Q402" s="163">
        <v>-71701.009999999995</v>
      </c>
      <c r="R402" s="163">
        <v>-514638.57</v>
      </c>
      <c r="S402" s="163">
        <v>-28854.9</v>
      </c>
      <c r="T402" s="163">
        <v>-2750167.64</v>
      </c>
      <c r="U402" s="163">
        <v>-256867.28</v>
      </c>
      <c r="V402" s="163">
        <v>-2705168.48</v>
      </c>
      <c r="W402" s="163">
        <v>-693023.79</v>
      </c>
      <c r="X402" s="163">
        <v>-287002.99</v>
      </c>
      <c r="Y402" s="163">
        <v>-221372</v>
      </c>
      <c r="Z402" s="163"/>
      <c r="AA402" s="163">
        <v>-4163434.54</v>
      </c>
      <c r="AB402" s="163">
        <v>-4025904.58</v>
      </c>
      <c r="AC402" s="204">
        <f>-'Income Statement - 2.1.7 Income'!K402/(-U402+-V402+-R402+-S402)</f>
        <v>6.6673755848271732E-2</v>
      </c>
    </row>
    <row r="403" spans="1:29" ht="15.75" customHeight="1">
      <c r="A403" s="130" t="s">
        <v>147</v>
      </c>
      <c r="B403" s="164">
        <v>2020</v>
      </c>
      <c r="C403" s="164">
        <v>422725.15</v>
      </c>
      <c r="D403" s="164">
        <v>2277290.5499999998</v>
      </c>
      <c r="E403" s="164">
        <v>299656.59000000003</v>
      </c>
      <c r="F403" s="164">
        <v>26142.61</v>
      </c>
      <c r="G403" s="164">
        <v>110713.8</v>
      </c>
      <c r="H403" s="164">
        <v>3136528.7</v>
      </c>
      <c r="I403" s="164">
        <v>9701705.1300000008</v>
      </c>
      <c r="J403" s="164">
        <v>-2243905.38</v>
      </c>
      <c r="K403" s="164">
        <v>7457799.75</v>
      </c>
      <c r="L403" s="164">
        <v>297833.98</v>
      </c>
      <c r="M403" s="164">
        <v>0</v>
      </c>
      <c r="N403" s="164">
        <v>46264.07</v>
      </c>
      <c r="O403" s="164">
        <v>344098.05</v>
      </c>
      <c r="P403" s="164">
        <v>-1831088.65</v>
      </c>
      <c r="Q403" s="164">
        <v>-46518.32</v>
      </c>
      <c r="R403" s="164">
        <v>-907730.44</v>
      </c>
      <c r="S403" s="164">
        <v>-30190.82</v>
      </c>
      <c r="T403" s="164">
        <v>-2815528.23</v>
      </c>
      <c r="U403" s="164">
        <v>-226712.83</v>
      </c>
      <c r="V403" s="164">
        <v>-2705168.48</v>
      </c>
      <c r="W403" s="164">
        <v>-442194.84</v>
      </c>
      <c r="X403" s="164">
        <v>-328696.38</v>
      </c>
      <c r="Y403" s="164">
        <v>-222565</v>
      </c>
      <c r="Z403" s="164">
        <v>-19054</v>
      </c>
      <c r="AA403" s="164">
        <v>-3944391.53</v>
      </c>
      <c r="AB403" s="164">
        <v>-4178506.74</v>
      </c>
      <c r="AC403" s="206">
        <f>-'Income Statement - 2.1.7 Income'!K403/(-U403+-V403+-R403+-S403)</f>
        <v>5.763684476544239E-2</v>
      </c>
    </row>
    <row r="404" spans="1:29" ht="15.75" customHeight="1">
      <c r="A404" s="126" t="s">
        <v>147</v>
      </c>
      <c r="B404" s="163">
        <v>2021</v>
      </c>
      <c r="C404" s="163">
        <v>385605.65</v>
      </c>
      <c r="D404" s="163">
        <v>2148192.8199999998</v>
      </c>
      <c r="E404" s="163">
        <v>310857.88</v>
      </c>
      <c r="F404" s="163">
        <v>32220.5</v>
      </c>
      <c r="G404" s="163">
        <v>104359.99</v>
      </c>
      <c r="H404" s="163">
        <v>2981236.84</v>
      </c>
      <c r="I404" s="163">
        <v>10140554.220000001</v>
      </c>
      <c r="J404" s="163">
        <v>-2540882.4700000002</v>
      </c>
      <c r="K404" s="163">
        <v>7599671.75</v>
      </c>
      <c r="L404" s="163">
        <v>245862.83</v>
      </c>
      <c r="M404" s="163">
        <v>0</v>
      </c>
      <c r="N404" s="163">
        <v>28478.65</v>
      </c>
      <c r="O404" s="163">
        <v>274341.48</v>
      </c>
      <c r="P404" s="163">
        <v>-1671720.78</v>
      </c>
      <c r="Q404" s="163">
        <v>-62521.59</v>
      </c>
      <c r="R404" s="163">
        <v>-631968.71</v>
      </c>
      <c r="S404" s="163">
        <v>-31590.29</v>
      </c>
      <c r="T404" s="163">
        <v>-2397801.37</v>
      </c>
      <c r="U404" s="163">
        <v>-195124.02</v>
      </c>
      <c r="V404" s="163">
        <v>-2705168.48</v>
      </c>
      <c r="W404" s="163">
        <v>-730084.62</v>
      </c>
      <c r="X404" s="163">
        <v>-285585.21999999997</v>
      </c>
      <c r="Y404" s="163">
        <v>-222906</v>
      </c>
      <c r="Z404" s="163">
        <v>-79835.759999999995</v>
      </c>
      <c r="AA404" s="163">
        <v>-4218704.0999999996</v>
      </c>
      <c r="AB404" s="163">
        <v>-4238744.5999999996</v>
      </c>
      <c r="AC404" s="204">
        <f>-'Income Statement - 2.1.7 Income'!K404/(-U404+-V404+-R404+-S404)</f>
        <v>5.2733221347746953E-2</v>
      </c>
    </row>
    <row r="405" spans="1:29" ht="15.75" customHeight="1">
      <c r="A405" s="130" t="s">
        <v>147</v>
      </c>
      <c r="B405" s="164">
        <v>2022</v>
      </c>
      <c r="C405" s="164">
        <v>256625.61</v>
      </c>
      <c r="D405" s="164">
        <v>1914726.1</v>
      </c>
      <c r="E405" s="164">
        <v>380260.34</v>
      </c>
      <c r="F405" s="164">
        <v>57479.63</v>
      </c>
      <c r="G405" s="164">
        <v>92789.62</v>
      </c>
      <c r="H405" s="164">
        <v>2701881.3</v>
      </c>
      <c r="I405" s="164">
        <v>10808713.460000001</v>
      </c>
      <c r="J405" s="164">
        <v>-2914657.06</v>
      </c>
      <c r="K405" s="164">
        <v>7894056.4000000004</v>
      </c>
      <c r="L405" s="164">
        <v>461728.58</v>
      </c>
      <c r="M405" s="164">
        <v>0</v>
      </c>
      <c r="N405" s="164">
        <v>37932.65</v>
      </c>
      <c r="O405" s="164">
        <v>499661.23</v>
      </c>
      <c r="P405" s="164">
        <v>-2041316.29</v>
      </c>
      <c r="Q405" s="164">
        <v>-61768.86</v>
      </c>
      <c r="R405" s="164">
        <v>-322095.40999999997</v>
      </c>
      <c r="S405" s="164">
        <v>-33130.31</v>
      </c>
      <c r="T405" s="164">
        <v>-2458310.87</v>
      </c>
      <c r="U405" s="164">
        <v>-162044.37</v>
      </c>
      <c r="V405" s="164">
        <v>-2705168.48</v>
      </c>
      <c r="W405" s="164">
        <v>-719227.51</v>
      </c>
      <c r="X405" s="164">
        <v>-233710.6</v>
      </c>
      <c r="Y405" s="164">
        <v>-229368</v>
      </c>
      <c r="Z405" s="164">
        <v>-141621</v>
      </c>
      <c r="AA405" s="164">
        <v>-4191139.96</v>
      </c>
      <c r="AB405" s="164">
        <v>-4446148.0999999996</v>
      </c>
      <c r="AC405" s="206">
        <f>-'Income Statement - 2.1.7 Income'!K405/(-U405+-V405+-R405+-S405)</f>
        <v>5.0976115271609342E-2</v>
      </c>
    </row>
    <row r="406" spans="1:29" ht="15.75" customHeight="1">
      <c r="A406" s="126" t="s">
        <v>147</v>
      </c>
      <c r="B406" s="163">
        <v>2023</v>
      </c>
      <c r="C406" s="163">
        <v>688126.45</v>
      </c>
      <c r="D406" s="163">
        <v>2122983.59</v>
      </c>
      <c r="E406" s="163">
        <v>386846.98</v>
      </c>
      <c r="F406" s="163">
        <v>45630.03</v>
      </c>
      <c r="G406" s="163">
        <v>119429.41</v>
      </c>
      <c r="H406" s="163">
        <v>3363016.46</v>
      </c>
      <c r="I406" s="163">
        <v>12004809.210000001</v>
      </c>
      <c r="J406" s="163">
        <v>-3319628.93</v>
      </c>
      <c r="K406" s="163">
        <v>8685180.2799999993</v>
      </c>
      <c r="L406" s="163">
        <v>607387.31000000006</v>
      </c>
      <c r="M406" s="163">
        <v>0</v>
      </c>
      <c r="N406" s="163">
        <v>144755.1</v>
      </c>
      <c r="O406" s="163">
        <v>752142.41</v>
      </c>
      <c r="P406" s="163">
        <v>-1968207.33</v>
      </c>
      <c r="Q406" s="163">
        <v>-52145.86</v>
      </c>
      <c r="R406" s="163">
        <v>-442161.08</v>
      </c>
      <c r="S406" s="163">
        <v>-152452.51</v>
      </c>
      <c r="T406" s="163">
        <v>-2614966.7799999998</v>
      </c>
      <c r="U406" s="163">
        <v>-1579304.5</v>
      </c>
      <c r="V406" s="163">
        <v>-2705168.48</v>
      </c>
      <c r="W406" s="163">
        <v>-650005.14</v>
      </c>
      <c r="X406" s="163">
        <v>-211739.71</v>
      </c>
      <c r="Y406" s="163">
        <v>-236796</v>
      </c>
      <c r="Z406" s="163">
        <v>-233736</v>
      </c>
      <c r="AA406" s="163">
        <v>-5616749.8300000001</v>
      </c>
      <c r="AB406" s="163">
        <v>-4568622.54</v>
      </c>
      <c r="AC406" s="204">
        <f>-'Income Statement - 2.1.7 Income'!K406/(-U406+-V406+-R406+-S406)</f>
        <v>3.29101559679848E-2</v>
      </c>
    </row>
    <row r="407" spans="1:29" ht="15.75" customHeight="1">
      <c r="A407" s="130" t="s">
        <v>148</v>
      </c>
      <c r="B407" s="164">
        <v>2015</v>
      </c>
      <c r="C407" s="164">
        <v>113420.16</v>
      </c>
      <c r="D407" s="164">
        <v>3266957.68</v>
      </c>
      <c r="E407" s="164">
        <v>220011.91</v>
      </c>
      <c r="F407" s="164">
        <v>0</v>
      </c>
      <c r="G407" s="164">
        <v>147961.04</v>
      </c>
      <c r="H407" s="164">
        <v>3748350.79</v>
      </c>
      <c r="I407" s="164">
        <v>6340522.9500000002</v>
      </c>
      <c r="J407" s="164">
        <v>-705671.57</v>
      </c>
      <c r="K407" s="164">
        <v>5634851.3799999999</v>
      </c>
      <c r="L407" s="164">
        <v>956429.59</v>
      </c>
      <c r="M407" s="164">
        <v>0</v>
      </c>
      <c r="N407" s="164">
        <v>178755.65</v>
      </c>
      <c r="O407" s="164">
        <v>1135185.24</v>
      </c>
      <c r="P407" s="164">
        <v>-2092246.92</v>
      </c>
      <c r="Q407" s="164">
        <v>-10.029999999999999</v>
      </c>
      <c r="R407" s="164">
        <v>-1554968.38</v>
      </c>
      <c r="S407" s="164">
        <v>-172619.04</v>
      </c>
      <c r="T407" s="164">
        <v>-3819844.37</v>
      </c>
      <c r="U407" s="164">
        <v>-516670.62</v>
      </c>
      <c r="V407" s="164">
        <v>-1163352.49</v>
      </c>
      <c r="W407" s="164">
        <v>-704337.26</v>
      </c>
      <c r="X407" s="164">
        <v>-172814.03</v>
      </c>
      <c r="Y407" s="164">
        <v>-28608.1</v>
      </c>
      <c r="Z407" s="164"/>
      <c r="AA407" s="164">
        <v>-2585782.5</v>
      </c>
      <c r="AB407" s="164">
        <v>-4112760.54</v>
      </c>
      <c r="AC407" s="206">
        <f>-'Income Statement - 2.1.7 Income'!K407/(-U407+-V407+-R407+-S407)</f>
        <v>2.6573805663172429E-2</v>
      </c>
    </row>
    <row r="408" spans="1:29" ht="15.75" customHeight="1">
      <c r="A408" s="126" t="s">
        <v>148</v>
      </c>
      <c r="B408" s="163">
        <v>2016</v>
      </c>
      <c r="C408" s="163">
        <v>284239.11</v>
      </c>
      <c r="D408" s="163">
        <v>3774411.45</v>
      </c>
      <c r="E408" s="163">
        <v>231120.92</v>
      </c>
      <c r="F408" s="163">
        <v>0</v>
      </c>
      <c r="G408" s="163">
        <v>183550.21</v>
      </c>
      <c r="H408" s="163">
        <v>4473321.6900000004</v>
      </c>
      <c r="I408" s="163">
        <v>6791911.8300000001</v>
      </c>
      <c r="J408" s="163">
        <v>-1062375.73</v>
      </c>
      <c r="K408" s="163">
        <v>5729536.0999999996</v>
      </c>
      <c r="L408" s="163">
        <v>858703.15</v>
      </c>
      <c r="M408" s="163">
        <v>0</v>
      </c>
      <c r="N408" s="163">
        <v>154733.65</v>
      </c>
      <c r="O408" s="163">
        <v>1013436.8</v>
      </c>
      <c r="P408" s="163">
        <v>-2290751.5299999998</v>
      </c>
      <c r="Q408" s="163">
        <v>-36594.76</v>
      </c>
      <c r="R408" s="163">
        <v>-1814798.7</v>
      </c>
      <c r="S408" s="163">
        <v>-181000.76</v>
      </c>
      <c r="T408" s="163">
        <v>-4323145.75</v>
      </c>
      <c r="U408" s="163">
        <v>-449669.86</v>
      </c>
      <c r="V408" s="163">
        <v>-1163352.49</v>
      </c>
      <c r="W408" s="163">
        <v>-1029691.28</v>
      </c>
      <c r="X408" s="163">
        <v>-175641.38</v>
      </c>
      <c r="Y408" s="163">
        <v>-31772.080000000002</v>
      </c>
      <c r="Z408" s="163"/>
      <c r="AA408" s="163">
        <v>-2850127.09</v>
      </c>
      <c r="AB408" s="163">
        <v>-4043021.75</v>
      </c>
      <c r="AC408" s="204">
        <f>-'Income Statement - 2.1.7 Income'!K408/(-U408+-V408+-R408+-S408)</f>
        <v>2.5526633025973654E-2</v>
      </c>
    </row>
    <row r="409" spans="1:29" ht="15.75" customHeight="1">
      <c r="A409" s="130" t="s">
        <v>148</v>
      </c>
      <c r="B409" s="164">
        <v>2017</v>
      </c>
      <c r="C409" s="164">
        <v>117517.4</v>
      </c>
      <c r="D409" s="164">
        <v>2812732.86</v>
      </c>
      <c r="E409" s="164">
        <v>242846.51</v>
      </c>
      <c r="F409" s="164">
        <v>0</v>
      </c>
      <c r="G409" s="164">
        <v>287284.34000000003</v>
      </c>
      <c r="H409" s="164">
        <v>3460381.11</v>
      </c>
      <c r="I409" s="164">
        <v>7774724.96</v>
      </c>
      <c r="J409" s="164">
        <v>-1481004.72</v>
      </c>
      <c r="K409" s="164">
        <v>6293720.2400000002</v>
      </c>
      <c r="L409" s="164">
        <v>504002.78</v>
      </c>
      <c r="M409" s="164">
        <v>0</v>
      </c>
      <c r="N409" s="164">
        <v>133584.65</v>
      </c>
      <c r="O409" s="164">
        <v>637587.43000000005</v>
      </c>
      <c r="P409" s="164">
        <v>-1804351.09</v>
      </c>
      <c r="Q409" s="164">
        <v>-54854.5</v>
      </c>
      <c r="R409" s="164">
        <v>-1687084.78</v>
      </c>
      <c r="S409" s="164">
        <v>-671567.28</v>
      </c>
      <c r="T409" s="164">
        <v>-4217857.6500000004</v>
      </c>
      <c r="U409" s="164">
        <v>-26489.7</v>
      </c>
      <c r="V409" s="164">
        <v>-1163352.49</v>
      </c>
      <c r="W409" s="164">
        <v>-766916.99</v>
      </c>
      <c r="X409" s="164">
        <v>-170512.05</v>
      </c>
      <c r="Y409" s="164">
        <v>-30538.21</v>
      </c>
      <c r="Z409" s="164"/>
      <c r="AA409" s="164">
        <v>-2157809.44</v>
      </c>
      <c r="AB409" s="164">
        <v>-4016021.69</v>
      </c>
      <c r="AC409" s="206">
        <f>-'Income Statement - 2.1.7 Income'!K409/(-U409+-V409+-R409+-S409)</f>
        <v>2.4724799821783564E-2</v>
      </c>
    </row>
    <row r="410" spans="1:29" ht="15.75" customHeight="1">
      <c r="A410" s="126" t="s">
        <v>148</v>
      </c>
      <c r="B410" s="163">
        <v>2018</v>
      </c>
      <c r="C410" s="163">
        <v>445880.97</v>
      </c>
      <c r="D410" s="163">
        <v>2818306.02</v>
      </c>
      <c r="E410" s="163">
        <v>253678.36</v>
      </c>
      <c r="F410" s="163">
        <v>0</v>
      </c>
      <c r="G410" s="163">
        <v>199271.56</v>
      </c>
      <c r="H410" s="163">
        <v>3717136.91</v>
      </c>
      <c r="I410" s="163">
        <v>8256873.0800000001</v>
      </c>
      <c r="J410" s="163">
        <v>-1878308.4</v>
      </c>
      <c r="K410" s="163">
        <v>6378564.6799999997</v>
      </c>
      <c r="L410" s="163">
        <v>234450.58</v>
      </c>
      <c r="M410" s="163">
        <v>0</v>
      </c>
      <c r="N410" s="163">
        <v>92005.65</v>
      </c>
      <c r="O410" s="163">
        <v>326456.23</v>
      </c>
      <c r="P410" s="163">
        <v>-1992001.87</v>
      </c>
      <c r="Q410" s="163">
        <v>0</v>
      </c>
      <c r="R410" s="163">
        <v>-1863959.35</v>
      </c>
      <c r="S410" s="163">
        <v>-518468.98</v>
      </c>
      <c r="T410" s="163">
        <v>-4374430.2</v>
      </c>
      <c r="U410" s="163">
        <v>0</v>
      </c>
      <c r="V410" s="163">
        <v>-1163352.49</v>
      </c>
      <c r="W410" s="163">
        <v>-637759.12</v>
      </c>
      <c r="X410" s="163">
        <v>-151305.07999999999</v>
      </c>
      <c r="Y410" s="163">
        <v>-40041.46</v>
      </c>
      <c r="Z410" s="163"/>
      <c r="AA410" s="163">
        <v>-1992458.15</v>
      </c>
      <c r="AB410" s="163">
        <v>-4055269.47</v>
      </c>
      <c r="AC410" s="204">
        <f>-'Income Statement - 2.1.7 Income'!K410/(-U410+-V410+-R410+-S410)</f>
        <v>2.5714522309362598E-2</v>
      </c>
    </row>
    <row r="411" spans="1:29" ht="15.75" customHeight="1">
      <c r="A411" s="130" t="s">
        <v>148</v>
      </c>
      <c r="B411" s="164">
        <v>2019</v>
      </c>
      <c r="C411" s="164">
        <v>374490.21</v>
      </c>
      <c r="D411" s="164">
        <v>2950149.65</v>
      </c>
      <c r="E411" s="164">
        <v>247452.36</v>
      </c>
      <c r="F411" s="164">
        <v>0</v>
      </c>
      <c r="G411" s="164">
        <v>168701.34</v>
      </c>
      <c r="H411" s="164">
        <v>3740793.56</v>
      </c>
      <c r="I411" s="164">
        <v>8699074.4199999999</v>
      </c>
      <c r="J411" s="164">
        <v>-2254436.7200000002</v>
      </c>
      <c r="K411" s="164">
        <v>6444637.7000000002</v>
      </c>
      <c r="L411" s="164">
        <v>215181.28</v>
      </c>
      <c r="M411" s="164">
        <v>0</v>
      </c>
      <c r="N411" s="164">
        <v>50560.65</v>
      </c>
      <c r="O411" s="164">
        <v>265741.93</v>
      </c>
      <c r="P411" s="164">
        <v>-2345720.66</v>
      </c>
      <c r="Q411" s="164">
        <v>-66175.03</v>
      </c>
      <c r="R411" s="164">
        <v>-1828267.59</v>
      </c>
      <c r="S411" s="164">
        <v>-347711.2</v>
      </c>
      <c r="T411" s="164">
        <v>-4587874.4800000004</v>
      </c>
      <c r="U411" s="164">
        <v>0</v>
      </c>
      <c r="V411" s="164">
        <v>-1163352.49</v>
      </c>
      <c r="W411" s="164">
        <v>-433931.39</v>
      </c>
      <c r="X411" s="164">
        <v>-147044.43</v>
      </c>
      <c r="Y411" s="164">
        <v>-47460.36</v>
      </c>
      <c r="Z411" s="164"/>
      <c r="AA411" s="164">
        <v>-1791788.67</v>
      </c>
      <c r="AB411" s="164">
        <v>-4071510.04</v>
      </c>
      <c r="AC411" s="206">
        <f>-'Income Statement - 2.1.7 Income'!K411/(-U411+-V411+-R411+-S411)</f>
        <v>2.5597753811355907E-2</v>
      </c>
    </row>
    <row r="412" spans="1:29" ht="15.75" customHeight="1">
      <c r="A412" s="126" t="s">
        <v>148</v>
      </c>
      <c r="B412" s="163">
        <v>2020</v>
      </c>
      <c r="C412" s="163">
        <v>950</v>
      </c>
      <c r="D412" s="163">
        <v>3118872.83</v>
      </c>
      <c r="E412" s="163">
        <v>259934.72</v>
      </c>
      <c r="F412" s="163">
        <v>0</v>
      </c>
      <c r="G412" s="163">
        <v>180520.63</v>
      </c>
      <c r="H412" s="163">
        <v>3560278.18</v>
      </c>
      <c r="I412" s="163">
        <v>9269144.0399999991</v>
      </c>
      <c r="J412" s="163">
        <v>-2640704.64</v>
      </c>
      <c r="K412" s="163">
        <v>6628439.4000000004</v>
      </c>
      <c r="L412" s="163">
        <v>550732.80000000005</v>
      </c>
      <c r="M412" s="163">
        <v>0</v>
      </c>
      <c r="N412" s="163">
        <v>41164.65</v>
      </c>
      <c r="O412" s="163">
        <v>591897.44999999995</v>
      </c>
      <c r="P412" s="163">
        <v>-2049927.17</v>
      </c>
      <c r="Q412" s="163">
        <v>-19002.689999999999</v>
      </c>
      <c r="R412" s="163">
        <v>-1883345.97</v>
      </c>
      <c r="S412" s="163">
        <v>-726286.06</v>
      </c>
      <c r="T412" s="163">
        <v>-4678561.8899999997</v>
      </c>
      <c r="U412" s="163">
        <v>0</v>
      </c>
      <c r="V412" s="163">
        <v>-1163352.49</v>
      </c>
      <c r="W412" s="163">
        <v>-452218.63</v>
      </c>
      <c r="X412" s="163">
        <v>-137642.99</v>
      </c>
      <c r="Y412" s="163">
        <v>-50624.67</v>
      </c>
      <c r="Z412" s="163"/>
      <c r="AA412" s="163">
        <v>-1803838.78</v>
      </c>
      <c r="AB412" s="163">
        <v>-4298214.3600000096</v>
      </c>
      <c r="AC412" s="204">
        <f>-'Income Statement - 2.1.7 Income'!K412/(-U412+-V412+-R412+-S412)</f>
        <v>2.1376931066761969E-2</v>
      </c>
    </row>
    <row r="413" spans="1:29" ht="15.75" customHeight="1">
      <c r="A413" s="130" t="s">
        <v>148</v>
      </c>
      <c r="B413" s="164">
        <v>2021</v>
      </c>
      <c r="C413" s="164">
        <v>950</v>
      </c>
      <c r="D413" s="164">
        <v>2429348.41</v>
      </c>
      <c r="E413" s="164">
        <v>333593.57</v>
      </c>
      <c r="F413" s="164">
        <v>0</v>
      </c>
      <c r="G413" s="164">
        <v>183774.19</v>
      </c>
      <c r="H413" s="164">
        <v>2947666.17</v>
      </c>
      <c r="I413" s="164">
        <v>9865911.2899999991</v>
      </c>
      <c r="J413" s="164">
        <v>-3035995.37</v>
      </c>
      <c r="K413" s="164">
        <v>6829915.9199999999</v>
      </c>
      <c r="L413" s="164">
        <v>584314.86</v>
      </c>
      <c r="M413" s="164">
        <v>0</v>
      </c>
      <c r="N413" s="164">
        <v>21445.65</v>
      </c>
      <c r="O413" s="164">
        <v>605760.51</v>
      </c>
      <c r="P413" s="164">
        <v>-1891108.75</v>
      </c>
      <c r="Q413" s="164">
        <v>-7563.34</v>
      </c>
      <c r="R413" s="164">
        <v>-1299890.68</v>
      </c>
      <c r="S413" s="164">
        <v>-1453237.99</v>
      </c>
      <c r="T413" s="164">
        <v>-4651800.76</v>
      </c>
      <c r="U413" s="164">
        <v>0</v>
      </c>
      <c r="V413" s="164">
        <v>-1163352.49</v>
      </c>
      <c r="W413" s="164">
        <v>-130075.54</v>
      </c>
      <c r="X413" s="164">
        <v>-121614.81</v>
      </c>
      <c r="Y413" s="164">
        <v>-56552.26</v>
      </c>
      <c r="Z413" s="164"/>
      <c r="AA413" s="164">
        <v>-1471595.1</v>
      </c>
      <c r="AB413" s="164">
        <v>-4259946.74</v>
      </c>
      <c r="AC413" s="206">
        <f>-'Income Statement - 2.1.7 Income'!K413/(-U413+-V413+-R413+-S413)</f>
        <v>1.9435832036531486E-2</v>
      </c>
    </row>
    <row r="414" spans="1:29" ht="15.75" customHeight="1">
      <c r="A414" s="126" t="s">
        <v>148</v>
      </c>
      <c r="B414" s="163">
        <v>2022</v>
      </c>
      <c r="C414" s="163">
        <v>950</v>
      </c>
      <c r="D414" s="163">
        <v>2629561.9500000002</v>
      </c>
      <c r="E414" s="163">
        <v>504369.63</v>
      </c>
      <c r="F414" s="163">
        <v>0</v>
      </c>
      <c r="G414" s="163">
        <v>307561.52</v>
      </c>
      <c r="H414" s="163">
        <v>3442443.1</v>
      </c>
      <c r="I414" s="163">
        <v>10859530.789999999</v>
      </c>
      <c r="J414" s="163">
        <v>-3473821.07</v>
      </c>
      <c r="K414" s="163">
        <v>7385709.7199999997</v>
      </c>
      <c r="L414" s="163">
        <v>1112966.3799999999</v>
      </c>
      <c r="M414" s="163">
        <v>0</v>
      </c>
      <c r="N414" s="163">
        <v>5600.65</v>
      </c>
      <c r="O414" s="163">
        <v>1118567.03</v>
      </c>
      <c r="P414" s="163">
        <v>-2337719.02</v>
      </c>
      <c r="Q414" s="163">
        <v>-9576.81</v>
      </c>
      <c r="R414" s="163">
        <v>-3205013.23</v>
      </c>
      <c r="S414" s="163">
        <v>-1823693.15</v>
      </c>
      <c r="T414" s="163">
        <v>-7376002.21</v>
      </c>
      <c r="U414" s="163">
        <v>0</v>
      </c>
      <c r="V414" s="163">
        <v>0</v>
      </c>
      <c r="W414" s="163">
        <v>-134418.07</v>
      </c>
      <c r="X414" s="163">
        <v>-118936.44</v>
      </c>
      <c r="Y414" s="163">
        <v>-58384.46</v>
      </c>
      <c r="Z414" s="163"/>
      <c r="AA414" s="163">
        <v>-311738.96999999997</v>
      </c>
      <c r="AB414" s="163">
        <v>-4258978.67</v>
      </c>
      <c r="AC414" s="204">
        <f>-'Income Statement - 2.1.7 Income'!K414/(-U414+-V414+-R414+-S414)</f>
        <v>1.9931786114742299E-2</v>
      </c>
    </row>
    <row r="415" spans="1:29" ht="15.75" customHeight="1">
      <c r="A415" s="130" t="s">
        <v>148</v>
      </c>
      <c r="B415" s="164">
        <v>2023</v>
      </c>
      <c r="C415" s="164">
        <v>596110.23</v>
      </c>
      <c r="D415" s="164">
        <v>3124919.46</v>
      </c>
      <c r="E415" s="164">
        <v>411577.59</v>
      </c>
      <c r="F415" s="164">
        <v>0</v>
      </c>
      <c r="G415" s="164">
        <v>225519.52</v>
      </c>
      <c r="H415" s="164">
        <v>4358126.8</v>
      </c>
      <c r="I415" s="164">
        <v>11402103.960000001</v>
      </c>
      <c r="J415" s="164">
        <v>-3851622.05</v>
      </c>
      <c r="K415" s="164">
        <v>7550481.9100000001</v>
      </c>
      <c r="L415" s="164">
        <v>1770260.51</v>
      </c>
      <c r="M415" s="164">
        <v>0</v>
      </c>
      <c r="N415" s="164">
        <v>13761.65</v>
      </c>
      <c r="O415" s="164">
        <v>1784022.16</v>
      </c>
      <c r="P415" s="164">
        <v>-3153596.63</v>
      </c>
      <c r="Q415" s="164">
        <v>-80814.559999999998</v>
      </c>
      <c r="R415" s="164">
        <v>-2303939.64</v>
      </c>
      <c r="S415" s="164">
        <v>0</v>
      </c>
      <c r="T415" s="164">
        <v>-5538350.8300000001</v>
      </c>
      <c r="U415" s="164">
        <v>0</v>
      </c>
      <c r="V415" s="164">
        <v>-3461666.34</v>
      </c>
      <c r="W415" s="164">
        <v>-126882.98</v>
      </c>
      <c r="X415" s="164">
        <v>-129623.79</v>
      </c>
      <c r="Y415" s="164">
        <v>-107800</v>
      </c>
      <c r="Z415" s="164"/>
      <c r="AA415" s="164">
        <v>-3825973.11</v>
      </c>
      <c r="AB415" s="164">
        <v>-4328306.93</v>
      </c>
      <c r="AC415" s="206">
        <f>-'Income Statement - 2.1.7 Income'!K415/(-U415+-V415+-R415+-S415)</f>
        <v>2.8342817835082093E-2</v>
      </c>
    </row>
    <row r="416" spans="1:29" ht="15.75" customHeight="1">
      <c r="A416" s="126" t="s">
        <v>149</v>
      </c>
      <c r="B416" s="163">
        <v>2015</v>
      </c>
      <c r="C416" s="163">
        <v>391688.94</v>
      </c>
      <c r="D416" s="163">
        <v>2726374.65</v>
      </c>
      <c r="E416" s="163">
        <v>79417.41</v>
      </c>
      <c r="F416" s="163">
        <v>0</v>
      </c>
      <c r="G416" s="163">
        <v>241339.02</v>
      </c>
      <c r="H416" s="163">
        <v>3438820.02</v>
      </c>
      <c r="I416" s="163">
        <v>9106112.7699999996</v>
      </c>
      <c r="J416" s="163">
        <v>-4306854.67</v>
      </c>
      <c r="K416" s="163">
        <v>4799258.0999999996</v>
      </c>
      <c r="L416" s="163">
        <v>647499.1</v>
      </c>
      <c r="M416" s="163">
        <v>0</v>
      </c>
      <c r="N416" s="163">
        <v>124850</v>
      </c>
      <c r="O416" s="163">
        <v>772349.1</v>
      </c>
      <c r="P416" s="163">
        <v>-3395478.37</v>
      </c>
      <c r="Q416" s="163">
        <v>0</v>
      </c>
      <c r="R416" s="163">
        <v>0</v>
      </c>
      <c r="S416" s="163">
        <v>-224739</v>
      </c>
      <c r="T416" s="163">
        <v>-3620217.37</v>
      </c>
      <c r="U416" s="163">
        <v>-1500297.71</v>
      </c>
      <c r="V416" s="163">
        <v>0</v>
      </c>
      <c r="W416" s="163">
        <v>-630711.35</v>
      </c>
      <c r="X416" s="163">
        <v>-187240.94</v>
      </c>
      <c r="Y416" s="163">
        <v>-96955</v>
      </c>
      <c r="Z416" s="163"/>
      <c r="AA416" s="163">
        <v>-2415205</v>
      </c>
      <c r="AB416" s="163">
        <v>-2975004.85</v>
      </c>
      <c r="AC416" s="204">
        <f>-'Income Statement - 2.1.7 Income'!K416/(-U416+-V416+-R416+-S416)</f>
        <v>3.5479836252296337E-2</v>
      </c>
    </row>
    <row r="417" spans="1:29" ht="15.75" customHeight="1">
      <c r="A417" s="130" t="s">
        <v>149</v>
      </c>
      <c r="B417" s="164">
        <v>2016</v>
      </c>
      <c r="C417" s="164">
        <v>0</v>
      </c>
      <c r="D417" s="164">
        <v>2771667.01</v>
      </c>
      <c r="E417" s="164">
        <v>52486.68</v>
      </c>
      <c r="F417" s="164">
        <v>0</v>
      </c>
      <c r="G417" s="164">
        <v>237005.11</v>
      </c>
      <c r="H417" s="164">
        <v>3061158.8</v>
      </c>
      <c r="I417" s="164">
        <v>9408181.8399999999</v>
      </c>
      <c r="J417" s="164">
        <v>-4438282.37</v>
      </c>
      <c r="K417" s="164">
        <v>4969899.47</v>
      </c>
      <c r="L417" s="164">
        <v>168310.58</v>
      </c>
      <c r="M417" s="164">
        <v>0</v>
      </c>
      <c r="N417" s="164">
        <v>99154</v>
      </c>
      <c r="O417" s="164">
        <v>267464.58</v>
      </c>
      <c r="P417" s="164">
        <v>-3009037.26</v>
      </c>
      <c r="Q417" s="164">
        <v>-20826</v>
      </c>
      <c r="R417" s="164">
        <v>0</v>
      </c>
      <c r="S417" s="164">
        <v>-268597.48</v>
      </c>
      <c r="T417" s="164">
        <v>-3298460.74</v>
      </c>
      <c r="U417" s="164">
        <v>-1266383.3400000001</v>
      </c>
      <c r="V417" s="164">
        <v>0</v>
      </c>
      <c r="W417" s="164">
        <v>-472077.23</v>
      </c>
      <c r="X417" s="164">
        <v>-222673.33</v>
      </c>
      <c r="Y417" s="164">
        <v>-58595.66</v>
      </c>
      <c r="Z417" s="164"/>
      <c r="AA417" s="164">
        <v>-2019729.56</v>
      </c>
      <c r="AB417" s="164">
        <v>-2980332.55</v>
      </c>
      <c r="AC417" s="206">
        <f>-'Income Statement - 2.1.7 Income'!K417/(-U417+-V417+-R417+-S417)</f>
        <v>3.9011184517601979E-2</v>
      </c>
    </row>
    <row r="418" spans="1:29" ht="15.75" customHeight="1">
      <c r="A418" s="126" t="s">
        <v>149</v>
      </c>
      <c r="B418" s="163">
        <v>2017</v>
      </c>
      <c r="C418" s="163">
        <v>0</v>
      </c>
      <c r="D418" s="163">
        <v>2681524.5099999998</v>
      </c>
      <c r="E418" s="163">
        <v>81177.59</v>
      </c>
      <c r="F418" s="163">
        <v>0</v>
      </c>
      <c r="G418" s="163">
        <v>179298.87</v>
      </c>
      <c r="H418" s="163">
        <v>2942000.97</v>
      </c>
      <c r="I418" s="163">
        <v>9789405.5600000005</v>
      </c>
      <c r="J418" s="163">
        <v>-4582163.7</v>
      </c>
      <c r="K418" s="163">
        <v>5207241.8600000003</v>
      </c>
      <c r="L418" s="163">
        <v>222733.32</v>
      </c>
      <c r="M418" s="163">
        <v>0</v>
      </c>
      <c r="N418" s="163">
        <v>85828</v>
      </c>
      <c r="O418" s="163">
        <v>308561.32</v>
      </c>
      <c r="P418" s="163">
        <v>-2811897.58</v>
      </c>
      <c r="Q418" s="163">
        <v>0</v>
      </c>
      <c r="R418" s="163">
        <v>0</v>
      </c>
      <c r="S418" s="163">
        <v>-333347.59000000003</v>
      </c>
      <c r="T418" s="163">
        <v>-3145245.17</v>
      </c>
      <c r="U418" s="163">
        <v>-1153145.0900000001</v>
      </c>
      <c r="V418" s="163">
        <v>0</v>
      </c>
      <c r="W418" s="163">
        <v>-861442.63</v>
      </c>
      <c r="X418" s="163">
        <v>-152720.49</v>
      </c>
      <c r="Y418" s="163">
        <v>-54981.39</v>
      </c>
      <c r="Z418" s="163"/>
      <c r="AA418" s="163">
        <v>-2222289.6</v>
      </c>
      <c r="AB418" s="163">
        <v>-3090269.38</v>
      </c>
      <c r="AC418" s="204">
        <f>-'Income Statement - 2.1.7 Income'!K418/(-U418+-V418+-R418+-S418)</f>
        <v>4.0824573720739742E-2</v>
      </c>
    </row>
    <row r="419" spans="1:29" ht="15.75" customHeight="1">
      <c r="A419" s="130" t="s">
        <v>149</v>
      </c>
      <c r="B419" s="164">
        <v>2018</v>
      </c>
      <c r="C419" s="164">
        <v>321009.36</v>
      </c>
      <c r="D419" s="164">
        <v>2814628.67</v>
      </c>
      <c r="E419" s="164">
        <v>133704.68</v>
      </c>
      <c r="F419" s="164">
        <v>0</v>
      </c>
      <c r="G419" s="164">
        <v>182587.6</v>
      </c>
      <c r="H419" s="164">
        <v>3451930.31</v>
      </c>
      <c r="I419" s="164">
        <v>10012419.939999999</v>
      </c>
      <c r="J419" s="164">
        <v>-4578824.25</v>
      </c>
      <c r="K419" s="164">
        <v>5433595.6900000004</v>
      </c>
      <c r="L419" s="164">
        <v>216285.5</v>
      </c>
      <c r="M419" s="164">
        <v>0</v>
      </c>
      <c r="N419" s="164">
        <v>84522</v>
      </c>
      <c r="O419" s="164">
        <v>300807.5</v>
      </c>
      <c r="P419" s="164">
        <v>-2943510.69</v>
      </c>
      <c r="Q419" s="164">
        <v>-5112.21</v>
      </c>
      <c r="R419" s="164">
        <v>0</v>
      </c>
      <c r="S419" s="164">
        <v>-309842.01</v>
      </c>
      <c r="T419" s="164">
        <v>-3258464.91</v>
      </c>
      <c r="U419" s="164">
        <v>-1160671.6499999999</v>
      </c>
      <c r="V419" s="164">
        <v>0</v>
      </c>
      <c r="W419" s="164">
        <v>-1441725.59</v>
      </c>
      <c r="X419" s="164">
        <v>-93035.71</v>
      </c>
      <c r="Y419" s="164">
        <v>-56928</v>
      </c>
      <c r="Z419" s="164"/>
      <c r="AA419" s="164">
        <v>-2752360.95</v>
      </c>
      <c r="AB419" s="164">
        <v>-3175507.6359999999</v>
      </c>
      <c r="AC419" s="206">
        <f>-'Income Statement - 2.1.7 Income'!K419/(-U419+-V419+-R419+-S419)</f>
        <v>5.7597869577083696E-2</v>
      </c>
    </row>
    <row r="420" spans="1:29" ht="15.75" customHeight="1">
      <c r="A420" s="126" t="s">
        <v>149</v>
      </c>
      <c r="B420" s="163">
        <v>2019</v>
      </c>
      <c r="C420" s="163">
        <v>430130.29</v>
      </c>
      <c r="D420" s="163">
        <v>2957213.18</v>
      </c>
      <c r="E420" s="163">
        <v>94165.36</v>
      </c>
      <c r="F420" s="163">
        <v>0</v>
      </c>
      <c r="G420" s="163">
        <v>173332.91</v>
      </c>
      <c r="H420" s="163">
        <v>3654841.74</v>
      </c>
      <c r="I420" s="163">
        <v>10501860.23</v>
      </c>
      <c r="J420" s="163">
        <v>-4910291.4000000004</v>
      </c>
      <c r="K420" s="163">
        <v>5591568.8300000001</v>
      </c>
      <c r="L420" s="163">
        <v>100923.45</v>
      </c>
      <c r="M420" s="163">
        <v>0</v>
      </c>
      <c r="N420" s="163">
        <v>121883</v>
      </c>
      <c r="O420" s="163">
        <v>222806.45</v>
      </c>
      <c r="P420" s="163">
        <v>-3828693.18</v>
      </c>
      <c r="Q420" s="163">
        <v>-48527.83</v>
      </c>
      <c r="R420" s="163">
        <v>0</v>
      </c>
      <c r="S420" s="163">
        <v>-323013.26</v>
      </c>
      <c r="T420" s="163">
        <v>-4200234.2699999996</v>
      </c>
      <c r="U420" s="163">
        <v>-841659.04</v>
      </c>
      <c r="V420" s="163">
        <v>0</v>
      </c>
      <c r="W420" s="163">
        <v>-839963.07</v>
      </c>
      <c r="X420" s="163">
        <v>-265159.46000000002</v>
      </c>
      <c r="Y420" s="163">
        <v>-59764.04</v>
      </c>
      <c r="Z420" s="163">
        <v>-9715</v>
      </c>
      <c r="AA420" s="163">
        <v>-2016260.61</v>
      </c>
      <c r="AB420" s="163">
        <v>-3252722.14</v>
      </c>
      <c r="AC420" s="204">
        <f>-'Income Statement - 2.1.7 Income'!K420/(-U420+-V420+-R420+-S420)</f>
        <v>8.8902200215459734E-2</v>
      </c>
    </row>
    <row r="421" spans="1:29" ht="15.75" customHeight="1">
      <c r="A421" s="130" t="s">
        <v>149</v>
      </c>
      <c r="B421" s="164">
        <v>2020</v>
      </c>
      <c r="C421" s="164">
        <v>260</v>
      </c>
      <c r="D421" s="164">
        <v>3099300.88</v>
      </c>
      <c r="E421" s="164">
        <v>110423.14</v>
      </c>
      <c r="F421" s="164">
        <v>0</v>
      </c>
      <c r="G421" s="164">
        <v>215045.81</v>
      </c>
      <c r="H421" s="164">
        <v>3425029.83</v>
      </c>
      <c r="I421" s="164">
        <v>11070021.800000001</v>
      </c>
      <c r="J421" s="164">
        <v>-5271600.04</v>
      </c>
      <c r="K421" s="164">
        <v>5798421.7599999998</v>
      </c>
      <c r="L421" s="164">
        <v>215199.99</v>
      </c>
      <c r="M421" s="164">
        <v>0</v>
      </c>
      <c r="N421" s="164">
        <v>150083</v>
      </c>
      <c r="O421" s="164">
        <v>365282.99</v>
      </c>
      <c r="P421" s="164">
        <v>-3480750.78</v>
      </c>
      <c r="Q421" s="164">
        <v>-101388.78</v>
      </c>
      <c r="R421" s="164">
        <v>0</v>
      </c>
      <c r="S421" s="164">
        <v>-1037791.2</v>
      </c>
      <c r="T421" s="164">
        <v>-4619930.76</v>
      </c>
      <c r="U421" s="164">
        <v>-509503.2</v>
      </c>
      <c r="V421" s="164">
        <v>0</v>
      </c>
      <c r="W421" s="164">
        <v>-542601.02</v>
      </c>
      <c r="X421" s="164">
        <v>-485888.01</v>
      </c>
      <c r="Y421" s="164">
        <v>-62872.92</v>
      </c>
      <c r="Z421" s="164">
        <v>-38108</v>
      </c>
      <c r="AA421" s="164">
        <v>-1638973.15</v>
      </c>
      <c r="AB421" s="164">
        <v>-3329830.67</v>
      </c>
      <c r="AC421" s="206">
        <f>-'Income Statement - 2.1.7 Income'!K421/(-U421+-V421+-R421+-S421)</f>
        <v>4.7722392067081738E-2</v>
      </c>
    </row>
    <row r="422" spans="1:29" ht="15.75" customHeight="1">
      <c r="A422" s="126" t="s">
        <v>149</v>
      </c>
      <c r="B422" s="163">
        <v>2021</v>
      </c>
      <c r="C422" s="163">
        <v>0</v>
      </c>
      <c r="D422" s="163">
        <v>2655250.2599999998</v>
      </c>
      <c r="E422" s="163">
        <v>198943.35</v>
      </c>
      <c r="F422" s="163">
        <v>0</v>
      </c>
      <c r="G422" s="163">
        <v>197628.81</v>
      </c>
      <c r="H422" s="163">
        <v>3051822.42</v>
      </c>
      <c r="I422" s="163">
        <v>11312433.119999999</v>
      </c>
      <c r="J422" s="163">
        <v>-5610968.6500000004</v>
      </c>
      <c r="K422" s="163">
        <v>5701464.4699999997</v>
      </c>
      <c r="L422" s="163">
        <v>360537.58</v>
      </c>
      <c r="M422" s="163">
        <v>0</v>
      </c>
      <c r="N422" s="163">
        <v>169362</v>
      </c>
      <c r="O422" s="163">
        <v>529899.57999999996</v>
      </c>
      <c r="P422" s="163">
        <v>-3011131.49</v>
      </c>
      <c r="Q422" s="163">
        <v>-93091.29</v>
      </c>
      <c r="R422" s="163">
        <v>0</v>
      </c>
      <c r="S422" s="163">
        <v>-1399223.01</v>
      </c>
      <c r="T422" s="163">
        <v>-4503445.79</v>
      </c>
      <c r="U422" s="163">
        <v>-536873.89</v>
      </c>
      <c r="V422" s="163">
        <v>0</v>
      </c>
      <c r="W422" s="163">
        <v>-260203.8</v>
      </c>
      <c r="X422" s="163">
        <v>-429834.65</v>
      </c>
      <c r="Y422" s="163">
        <v>-63731.360000000001</v>
      </c>
      <c r="Z422" s="163">
        <v>-87414</v>
      </c>
      <c r="AA422" s="163">
        <v>-1378057.7</v>
      </c>
      <c r="AB422" s="163">
        <v>-3401682.98</v>
      </c>
      <c r="AC422" s="204">
        <f>-'Income Statement - 2.1.7 Income'!K422/(-U422+-V422+-R422+-S422)</f>
        <v>3.6607243160195133E-2</v>
      </c>
    </row>
    <row r="423" spans="1:29" ht="15.75" customHeight="1">
      <c r="A423" s="130" t="s">
        <v>149</v>
      </c>
      <c r="B423" s="164">
        <v>2022</v>
      </c>
      <c r="C423" s="164">
        <v>0</v>
      </c>
      <c r="D423" s="164">
        <v>2607618.66</v>
      </c>
      <c r="E423" s="164">
        <v>269618.26</v>
      </c>
      <c r="F423" s="164">
        <v>0</v>
      </c>
      <c r="G423" s="164">
        <v>188359.61</v>
      </c>
      <c r="H423" s="164">
        <v>3065596.53</v>
      </c>
      <c r="I423" s="164">
        <v>11482195.23</v>
      </c>
      <c r="J423" s="164">
        <v>-5908593.7599999998</v>
      </c>
      <c r="K423" s="164">
        <v>5573601.4699999997</v>
      </c>
      <c r="L423" s="164">
        <v>441877.48</v>
      </c>
      <c r="M423" s="164">
        <v>0</v>
      </c>
      <c r="N423" s="164">
        <v>179808</v>
      </c>
      <c r="O423" s="164">
        <v>621685.48</v>
      </c>
      <c r="P423" s="164">
        <v>-2876542.81</v>
      </c>
      <c r="Q423" s="164">
        <v>-97219.32</v>
      </c>
      <c r="R423" s="164">
        <v>0</v>
      </c>
      <c r="S423" s="164">
        <v>-1645696.21</v>
      </c>
      <c r="T423" s="164">
        <v>-4619458.34</v>
      </c>
      <c r="U423" s="164">
        <v>-313809.58</v>
      </c>
      <c r="V423" s="164">
        <v>0</v>
      </c>
      <c r="W423" s="164">
        <v>-271940.33</v>
      </c>
      <c r="X423" s="164">
        <v>-360974.97</v>
      </c>
      <c r="Y423" s="164">
        <v>-40387.440000000002</v>
      </c>
      <c r="Z423" s="164">
        <v>-101250</v>
      </c>
      <c r="AA423" s="164">
        <v>-1088362.32</v>
      </c>
      <c r="AB423" s="164">
        <v>-3553062.82</v>
      </c>
      <c r="AC423" s="206">
        <f>-'Income Statement - 2.1.7 Income'!K423/(-U423+-V423+-R423+-S423)</f>
        <v>5.258844374223564E-2</v>
      </c>
    </row>
    <row r="424" spans="1:29" ht="15.75" customHeight="1">
      <c r="A424" s="126" t="s">
        <v>149</v>
      </c>
      <c r="B424" s="163">
        <v>2023</v>
      </c>
      <c r="C424" s="163">
        <v>0</v>
      </c>
      <c r="D424" s="163">
        <v>2716586.6</v>
      </c>
      <c r="E424" s="163">
        <v>246609.65</v>
      </c>
      <c r="F424" s="163">
        <v>0</v>
      </c>
      <c r="G424" s="163">
        <v>176338.27</v>
      </c>
      <c r="H424" s="163">
        <v>3139534.52</v>
      </c>
      <c r="I424" s="163">
        <v>11790668.619999999</v>
      </c>
      <c r="J424" s="163">
        <v>-6282847.5800000001</v>
      </c>
      <c r="K424" s="163">
        <v>5507821.04</v>
      </c>
      <c r="L424" s="163">
        <v>620812.41</v>
      </c>
      <c r="M424" s="163">
        <v>0</v>
      </c>
      <c r="N424" s="163">
        <v>197185</v>
      </c>
      <c r="O424" s="163">
        <v>817997.41</v>
      </c>
      <c r="P424" s="163">
        <v>-3099176.52</v>
      </c>
      <c r="Q424" s="163">
        <v>-103682.38</v>
      </c>
      <c r="R424" s="163">
        <v>0</v>
      </c>
      <c r="S424" s="163">
        <v>-1744390.38</v>
      </c>
      <c r="T424" s="163">
        <v>-4947249.28</v>
      </c>
      <c r="U424" s="163">
        <v>-100626.36</v>
      </c>
      <c r="V424" s="163">
        <v>0</v>
      </c>
      <c r="W424" s="163">
        <v>-248931.68</v>
      </c>
      <c r="X424" s="163">
        <v>-343571.72</v>
      </c>
      <c r="Y424" s="163">
        <v>-47879.54</v>
      </c>
      <c r="Z424" s="163">
        <v>-129879</v>
      </c>
      <c r="AA424" s="163">
        <v>-870888.3</v>
      </c>
      <c r="AB424" s="163">
        <v>-3647215.39</v>
      </c>
      <c r="AC424" s="204">
        <f>-'Income Statement - 2.1.7 Income'!K424/(-U424+-V424+-R424+-S424)</f>
        <v>8.01843781645038E-2</v>
      </c>
    </row>
    <row r="425" spans="1:29" ht="15.75" customHeight="1">
      <c r="A425" s="130" t="s">
        <v>298</v>
      </c>
      <c r="B425" s="164">
        <v>2015</v>
      </c>
      <c r="C425" s="164">
        <v>7833966.4299999997</v>
      </c>
      <c r="D425" s="164">
        <v>30569739.98</v>
      </c>
      <c r="E425" s="164">
        <v>2112629.4700000002</v>
      </c>
      <c r="F425" s="164">
        <v>475408.14</v>
      </c>
      <c r="G425" s="164">
        <v>1420864.42</v>
      </c>
      <c r="H425" s="164">
        <v>42412608.439999998</v>
      </c>
      <c r="I425" s="164">
        <v>220261906.77000001</v>
      </c>
      <c r="J425" s="164">
        <v>-115003727.09999999</v>
      </c>
      <c r="K425" s="164">
        <v>105258179.67</v>
      </c>
      <c r="L425" s="164">
        <v>3645197.73</v>
      </c>
      <c r="M425" s="164">
        <v>114331</v>
      </c>
      <c r="N425" s="164">
        <v>3102723.01</v>
      </c>
      <c r="O425" s="164">
        <v>6862251.7400000002</v>
      </c>
      <c r="P425" s="164">
        <v>-23654058.629999999</v>
      </c>
      <c r="Q425" s="164">
        <v>-244764.84</v>
      </c>
      <c r="R425" s="164">
        <v>-592563.16</v>
      </c>
      <c r="S425" s="164">
        <v>-767528.75</v>
      </c>
      <c r="T425" s="164">
        <v>-25258915.379999999</v>
      </c>
      <c r="U425" s="164">
        <v>-24649141.550000001</v>
      </c>
      <c r="V425" s="164">
        <v>-26490500.039999999</v>
      </c>
      <c r="W425" s="164">
        <v>-5519449.1299999999</v>
      </c>
      <c r="X425" s="164">
        <v>-202232.16</v>
      </c>
      <c r="Y425" s="164">
        <v>-2857670.62</v>
      </c>
      <c r="Z425" s="164"/>
      <c r="AA425" s="164">
        <v>-59718993.5</v>
      </c>
      <c r="AB425" s="164">
        <v>-69555130.969999999</v>
      </c>
      <c r="AC425" s="206">
        <f>-'Income Statement - 2.1.7 Income'!K425/(-U425+-V425+-R425+-S425)</f>
        <v>1.9240867384593487E-2</v>
      </c>
    </row>
    <row r="426" spans="1:29" ht="15.75" customHeight="1">
      <c r="A426" s="126" t="s">
        <v>298</v>
      </c>
      <c r="B426" s="163">
        <v>2016</v>
      </c>
      <c r="C426" s="163">
        <v>2049071.33</v>
      </c>
      <c r="D426" s="163">
        <v>29137044.489999998</v>
      </c>
      <c r="E426" s="163">
        <v>2095209.4</v>
      </c>
      <c r="F426" s="163">
        <v>1950503.06</v>
      </c>
      <c r="G426" s="163">
        <v>2028326.54</v>
      </c>
      <c r="H426" s="163">
        <v>37260154.82</v>
      </c>
      <c r="I426" s="163">
        <v>220824419.06999999</v>
      </c>
      <c r="J426" s="163">
        <v>-108993222.23999999</v>
      </c>
      <c r="K426" s="163">
        <v>111831196.83</v>
      </c>
      <c r="L426" s="163">
        <v>2813717.36</v>
      </c>
      <c r="M426" s="163">
        <v>114331</v>
      </c>
      <c r="N426" s="163">
        <v>1589492.6</v>
      </c>
      <c r="O426" s="163">
        <v>4517540.96</v>
      </c>
      <c r="P426" s="163">
        <v>-23060973.120000001</v>
      </c>
      <c r="Q426" s="163">
        <v>-249964.2</v>
      </c>
      <c r="R426" s="163">
        <v>-80605.41</v>
      </c>
      <c r="S426" s="163">
        <v>-942603.8</v>
      </c>
      <c r="T426" s="163">
        <v>-24334146.530000001</v>
      </c>
      <c r="U426" s="163">
        <v>-23606537.75</v>
      </c>
      <c r="V426" s="163">
        <v>-26490500.039999999</v>
      </c>
      <c r="W426" s="163">
        <v>-4687869.97</v>
      </c>
      <c r="X426" s="163">
        <v>-1067571.6000000001</v>
      </c>
      <c r="Y426" s="163">
        <v>-2718169.3</v>
      </c>
      <c r="Z426" s="163"/>
      <c r="AA426" s="163">
        <v>-58570648.659999996</v>
      </c>
      <c r="AB426" s="163">
        <v>-70704097.420000002</v>
      </c>
      <c r="AC426" s="204">
        <f>-'Income Statement - 2.1.7 Income'!K426/(-U426+-V426+-R426+-S426)</f>
        <v>2.1198403247151765E-2</v>
      </c>
    </row>
    <row r="427" spans="1:29" ht="15.75" customHeight="1">
      <c r="A427" s="130" t="s">
        <v>298</v>
      </c>
      <c r="B427" s="164">
        <v>2017</v>
      </c>
      <c r="C427" s="164">
        <v>9576441.9100000001</v>
      </c>
      <c r="D427" s="164">
        <v>24151951.530000001</v>
      </c>
      <c r="E427" s="164">
        <v>2330275.9300000002</v>
      </c>
      <c r="F427" s="164">
        <v>2058860.13</v>
      </c>
      <c r="G427" s="164">
        <v>1696572.25</v>
      </c>
      <c r="H427" s="164">
        <v>39814101.75</v>
      </c>
      <c r="I427" s="164">
        <v>229025289.99000001</v>
      </c>
      <c r="J427" s="164">
        <v>-111950227.94</v>
      </c>
      <c r="K427" s="164">
        <v>117075062.05</v>
      </c>
      <c r="L427" s="164">
        <v>1807291.94</v>
      </c>
      <c r="M427" s="164">
        <v>114331</v>
      </c>
      <c r="N427" s="164">
        <v>1066847.03</v>
      </c>
      <c r="O427" s="164">
        <v>2988469.97</v>
      </c>
      <c r="P427" s="164">
        <v>-20325080.600000001</v>
      </c>
      <c r="Q427" s="164">
        <v>-245783.52</v>
      </c>
      <c r="R427" s="164">
        <v>-63675.83</v>
      </c>
      <c r="S427" s="164">
        <v>-1277482.19</v>
      </c>
      <c r="T427" s="164">
        <v>-21912022.140000001</v>
      </c>
      <c r="U427" s="164">
        <v>-32186925.239999998</v>
      </c>
      <c r="V427" s="164">
        <v>-26490500.039999999</v>
      </c>
      <c r="W427" s="164">
        <v>-3813304.99</v>
      </c>
      <c r="X427" s="164">
        <v>-1001433.9</v>
      </c>
      <c r="Y427" s="164">
        <v>-2909957.48</v>
      </c>
      <c r="Z427" s="164"/>
      <c r="AA427" s="164">
        <v>-66402121.649999999</v>
      </c>
      <c r="AB427" s="164">
        <v>-71563489.980000004</v>
      </c>
      <c r="AC427" s="206">
        <f>-'Income Statement - 2.1.7 Income'!K427/(-U427+-V427+-R427+-S427)</f>
        <v>1.9821570496816446E-2</v>
      </c>
    </row>
    <row r="428" spans="1:29" ht="15.75" customHeight="1">
      <c r="A428" s="126" t="s">
        <v>298</v>
      </c>
      <c r="B428" s="163">
        <v>2018</v>
      </c>
      <c r="C428" s="163">
        <v>4572332.5199999996</v>
      </c>
      <c r="D428" s="163">
        <v>23482303.329999998</v>
      </c>
      <c r="E428" s="163">
        <v>2372259.62</v>
      </c>
      <c r="F428" s="163">
        <v>1630986.93</v>
      </c>
      <c r="G428" s="163">
        <v>1739774.07</v>
      </c>
      <c r="H428" s="163">
        <v>33797656.469999999</v>
      </c>
      <c r="I428" s="163">
        <v>241696092.06</v>
      </c>
      <c r="J428" s="163">
        <v>-118980589.20999999</v>
      </c>
      <c r="K428" s="163">
        <v>122715502.84999999</v>
      </c>
      <c r="L428" s="163">
        <v>2216596.29</v>
      </c>
      <c r="M428" s="163">
        <v>114331</v>
      </c>
      <c r="N428" s="163">
        <v>183457</v>
      </c>
      <c r="O428" s="163">
        <v>2514384.29</v>
      </c>
      <c r="P428" s="163">
        <v>-18326663.719999999</v>
      </c>
      <c r="Q428" s="163">
        <v>-252995.65</v>
      </c>
      <c r="R428" s="163">
        <v>-21757.94</v>
      </c>
      <c r="S428" s="163">
        <v>-1330305</v>
      </c>
      <c r="T428" s="163">
        <v>-19931722.309999999</v>
      </c>
      <c r="U428" s="163">
        <v>-30856620.239999998</v>
      </c>
      <c r="V428" s="163">
        <v>-26490500.039999999</v>
      </c>
      <c r="W428" s="163">
        <v>-2409361.48</v>
      </c>
      <c r="X428" s="163">
        <v>-1240717.24</v>
      </c>
      <c r="Y428" s="163">
        <v>-2554708.48</v>
      </c>
      <c r="Z428" s="163">
        <v>-360936.63</v>
      </c>
      <c r="AA428" s="163">
        <v>-63912844.109999999</v>
      </c>
      <c r="AB428" s="163">
        <v>-75182977.189999998</v>
      </c>
      <c r="AC428" s="204">
        <f>-'Income Statement - 2.1.7 Income'!K428/(-U428+-V428+-R428+-S428)</f>
        <v>2.1693813783189467E-2</v>
      </c>
    </row>
    <row r="429" spans="1:29" ht="15.75" customHeight="1">
      <c r="A429" s="130" t="s">
        <v>298</v>
      </c>
      <c r="B429" s="164">
        <v>2019</v>
      </c>
      <c r="C429" s="164">
        <v>4517718.4000000004</v>
      </c>
      <c r="D429" s="164">
        <v>27723415.350000001</v>
      </c>
      <c r="E429" s="164">
        <v>2360355.0699999998</v>
      </c>
      <c r="F429" s="164">
        <v>651748.29</v>
      </c>
      <c r="G429" s="164">
        <v>2599763.2999999998</v>
      </c>
      <c r="H429" s="164">
        <v>37853000.409999996</v>
      </c>
      <c r="I429" s="164">
        <v>255726514.72999999</v>
      </c>
      <c r="J429" s="164">
        <v>-122421939.62</v>
      </c>
      <c r="K429" s="164">
        <v>133304575.11</v>
      </c>
      <c r="L429" s="164">
        <v>2064970.58</v>
      </c>
      <c r="M429" s="164">
        <v>114331</v>
      </c>
      <c r="N429" s="164">
        <v>0</v>
      </c>
      <c r="O429" s="164">
        <v>2179301.58</v>
      </c>
      <c r="P429" s="164">
        <v>-18811347.879999999</v>
      </c>
      <c r="Q429" s="164">
        <v>-539727.18999999994</v>
      </c>
      <c r="R429" s="164">
        <v>-16692.47</v>
      </c>
      <c r="S429" s="164">
        <v>-1508582</v>
      </c>
      <c r="T429" s="164">
        <v>-20876349.539999999</v>
      </c>
      <c r="U429" s="164">
        <v>-35343620.619999997</v>
      </c>
      <c r="V429" s="164">
        <v>-26490500.039999999</v>
      </c>
      <c r="W429" s="164">
        <v>-1950123.71</v>
      </c>
      <c r="X429" s="164">
        <v>-1290317.19</v>
      </c>
      <c r="Y429" s="164">
        <v>-2890526.48</v>
      </c>
      <c r="Z429" s="164">
        <v>-1352396.8</v>
      </c>
      <c r="AA429" s="164">
        <v>-69317484.840000004</v>
      </c>
      <c r="AB429" s="164">
        <v>-83143042.719999999</v>
      </c>
      <c r="AC429" s="206">
        <f>-'Income Statement - 2.1.7 Income'!K429/(-U429+-V429+-R429+-S429)</f>
        <v>2.1560851980942833E-2</v>
      </c>
    </row>
    <row r="430" spans="1:29" ht="15.75" customHeight="1">
      <c r="A430" s="126" t="s">
        <v>298</v>
      </c>
      <c r="B430" s="163">
        <v>2020</v>
      </c>
      <c r="C430" s="163">
        <v>7652226.8099999996</v>
      </c>
      <c r="D430" s="163">
        <v>24315106.719999999</v>
      </c>
      <c r="E430" s="163">
        <v>3020075.1</v>
      </c>
      <c r="F430" s="163">
        <v>1763309.58</v>
      </c>
      <c r="G430" s="163">
        <v>2017594.32</v>
      </c>
      <c r="H430" s="163">
        <v>38768312.530000001</v>
      </c>
      <c r="I430" s="163">
        <v>265300660.66</v>
      </c>
      <c r="J430" s="163">
        <v>-127756886.13</v>
      </c>
      <c r="K430" s="163">
        <v>137543774.53</v>
      </c>
      <c r="L430" s="163">
        <v>2394133.46</v>
      </c>
      <c r="M430" s="163">
        <v>114330</v>
      </c>
      <c r="N430" s="163">
        <v>0</v>
      </c>
      <c r="O430" s="163">
        <v>2508463.46</v>
      </c>
      <c r="P430" s="163">
        <v>-13938261.109999999</v>
      </c>
      <c r="Q430" s="163">
        <v>-332355.36</v>
      </c>
      <c r="R430" s="163">
        <v>-71553</v>
      </c>
      <c r="S430" s="163">
        <v>-4784023.8600000003</v>
      </c>
      <c r="T430" s="163">
        <v>-19126193.329999998</v>
      </c>
      <c r="U430" s="163">
        <v>-37096669.469999999</v>
      </c>
      <c r="V430" s="163">
        <v>-26490500.039999999</v>
      </c>
      <c r="W430" s="163">
        <v>-2511038.86</v>
      </c>
      <c r="X430" s="163">
        <v>-1265688.0900000001</v>
      </c>
      <c r="Y430" s="163">
        <v>-3071381.48</v>
      </c>
      <c r="Z430" s="163">
        <v>-2558729.34</v>
      </c>
      <c r="AA430" s="163">
        <v>-72994007.280000001</v>
      </c>
      <c r="AB430" s="163">
        <v>-86700349.909999996</v>
      </c>
      <c r="AC430" s="204">
        <f>-'Income Statement - 2.1.7 Income'!K430/(-U430+-V430+-R430+-S430)</f>
        <v>2.0050371190269929E-2</v>
      </c>
    </row>
    <row r="431" spans="1:29" ht="15.75" customHeight="1">
      <c r="A431" s="130" t="s">
        <v>298</v>
      </c>
      <c r="B431" s="164">
        <v>2021</v>
      </c>
      <c r="C431" s="164">
        <v>9822497.2799999993</v>
      </c>
      <c r="D431" s="164">
        <v>25130669.16</v>
      </c>
      <c r="E431" s="164">
        <v>3463517.58</v>
      </c>
      <c r="F431" s="164">
        <v>1401170.85</v>
      </c>
      <c r="G431" s="164">
        <v>2152640.66</v>
      </c>
      <c r="H431" s="164">
        <v>41970495.530000001</v>
      </c>
      <c r="I431" s="164">
        <v>276498406.77999997</v>
      </c>
      <c r="J431" s="164">
        <v>-132741294.87</v>
      </c>
      <c r="K431" s="164">
        <v>143757111.91</v>
      </c>
      <c r="L431" s="164">
        <v>1820965.57</v>
      </c>
      <c r="M431" s="164">
        <v>114330</v>
      </c>
      <c r="N431" s="164">
        <v>0</v>
      </c>
      <c r="O431" s="164">
        <v>1935295.57</v>
      </c>
      <c r="P431" s="164">
        <v>-18965939.5</v>
      </c>
      <c r="Q431" s="164">
        <v>-338533.68</v>
      </c>
      <c r="R431" s="164">
        <v>-38475.79</v>
      </c>
      <c r="S431" s="164">
        <v>-4853306.46</v>
      </c>
      <c r="T431" s="164">
        <v>-24196255.43</v>
      </c>
      <c r="U431" s="164">
        <v>-35311845.210000001</v>
      </c>
      <c r="V431" s="164">
        <v>-26490500.039999999</v>
      </c>
      <c r="W431" s="164">
        <v>-4282655.18</v>
      </c>
      <c r="X431" s="164">
        <v>-876853.12</v>
      </c>
      <c r="Y431" s="164">
        <v>-2729072.73</v>
      </c>
      <c r="Z431" s="164">
        <v>-3616503.14</v>
      </c>
      <c r="AA431" s="164">
        <v>-73307429.420000002</v>
      </c>
      <c r="AB431" s="164">
        <v>-90159218.159999996</v>
      </c>
      <c r="AC431" s="206">
        <f>-'Income Statement - 2.1.7 Income'!K431/(-U431+-V431+-R431+-S431)</f>
        <v>2.0723582747221636E-2</v>
      </c>
    </row>
    <row r="432" spans="1:29" ht="15.75" customHeight="1">
      <c r="A432" s="126" t="s">
        <v>298</v>
      </c>
      <c r="B432" s="163">
        <v>2022</v>
      </c>
      <c r="C432" s="163">
        <v>11671163.470000001</v>
      </c>
      <c r="D432" s="163">
        <v>25636714.699999999</v>
      </c>
      <c r="E432" s="163">
        <v>5402691.1399999997</v>
      </c>
      <c r="F432" s="163">
        <v>1911650.17</v>
      </c>
      <c r="G432" s="163">
        <v>2371703.08</v>
      </c>
      <c r="H432" s="163">
        <v>46993922.560000002</v>
      </c>
      <c r="I432" s="163">
        <v>289367185.80000001</v>
      </c>
      <c r="J432" s="163">
        <v>-138495575.81999999</v>
      </c>
      <c r="K432" s="163">
        <v>150871609.97999999</v>
      </c>
      <c r="L432" s="163">
        <v>5851462.0999999996</v>
      </c>
      <c r="M432" s="163">
        <v>114330</v>
      </c>
      <c r="N432" s="163">
        <v>0</v>
      </c>
      <c r="O432" s="163">
        <v>5965792.0999999996</v>
      </c>
      <c r="P432" s="163">
        <v>-25708523.600000001</v>
      </c>
      <c r="Q432" s="163">
        <v>-348178.53</v>
      </c>
      <c r="R432" s="163">
        <v>-168614.42</v>
      </c>
      <c r="S432" s="163">
        <v>-2959550.78</v>
      </c>
      <c r="T432" s="163">
        <v>-29184867.329999998</v>
      </c>
      <c r="U432" s="163">
        <v>-44775428.780000001</v>
      </c>
      <c r="V432" s="163">
        <v>-26490500.039999999</v>
      </c>
      <c r="W432" s="163">
        <v>-3974660.65</v>
      </c>
      <c r="X432" s="163">
        <v>-904143.79</v>
      </c>
      <c r="Y432" s="163">
        <v>-2173373.46</v>
      </c>
      <c r="Z432" s="163">
        <v>-4822159.93</v>
      </c>
      <c r="AA432" s="163">
        <v>-83140266.650000006</v>
      </c>
      <c r="AB432" s="163">
        <v>-91506190.659999996</v>
      </c>
      <c r="AC432" s="204">
        <f>-'Income Statement - 2.1.7 Income'!K432/(-U432+-V432+-R432+-S432)</f>
        <v>2.2180418375098321E-2</v>
      </c>
    </row>
    <row r="433" spans="1:29" ht="15.75" customHeight="1">
      <c r="A433" s="130" t="s">
        <v>298</v>
      </c>
      <c r="B433" s="164">
        <v>2023</v>
      </c>
      <c r="C433" s="164">
        <v>3488531.24</v>
      </c>
      <c r="D433" s="164">
        <v>27506402.010000002</v>
      </c>
      <c r="E433" s="164">
        <v>5992962.7199999997</v>
      </c>
      <c r="F433" s="164">
        <v>1327508.1499999999</v>
      </c>
      <c r="G433" s="164">
        <v>2286628.4700000002</v>
      </c>
      <c r="H433" s="164">
        <v>40602032.590000004</v>
      </c>
      <c r="I433" s="164">
        <v>304227496.06999999</v>
      </c>
      <c r="J433" s="164">
        <v>-144573743.72</v>
      </c>
      <c r="K433" s="164">
        <v>159653752.34999999</v>
      </c>
      <c r="L433" s="164">
        <v>4986126.21</v>
      </c>
      <c r="M433" s="164">
        <v>114330</v>
      </c>
      <c r="N433" s="164">
        <v>0</v>
      </c>
      <c r="O433" s="164">
        <v>5100456.21</v>
      </c>
      <c r="P433" s="164">
        <v>-21861005.550000001</v>
      </c>
      <c r="Q433" s="164">
        <v>-233128.24</v>
      </c>
      <c r="R433" s="164">
        <v>-116850.57</v>
      </c>
      <c r="S433" s="164">
        <v>-2527238.3199999998</v>
      </c>
      <c r="T433" s="164">
        <v>-24738222.68</v>
      </c>
      <c r="U433" s="164">
        <v>-59287319.369999997</v>
      </c>
      <c r="V433" s="164">
        <v>-16490500.039999999</v>
      </c>
      <c r="W433" s="164">
        <v>-5606861.3099999996</v>
      </c>
      <c r="X433" s="164">
        <v>-580994.63</v>
      </c>
      <c r="Y433" s="164">
        <v>-2297213.73</v>
      </c>
      <c r="Z433" s="164">
        <v>-4985603.0999999996</v>
      </c>
      <c r="AA433" s="164">
        <v>-89248492.180000007</v>
      </c>
      <c r="AB433" s="164">
        <v>-91369526.290000007</v>
      </c>
      <c r="AC433" s="206">
        <f>-'Income Statement - 2.1.7 Income'!K433/(-U433+-V433+-R433+-S433)</f>
        <v>2.8768605213857063E-2</v>
      </c>
    </row>
    <row r="434" spans="1:29" ht="15.75" customHeight="1">
      <c r="A434" s="126" t="s">
        <v>152</v>
      </c>
      <c r="B434" s="163">
        <v>2015</v>
      </c>
      <c r="C434" s="163">
        <v>723951.79</v>
      </c>
      <c r="D434" s="163">
        <v>5489726.0700000003</v>
      </c>
      <c r="E434" s="163">
        <v>256243.06</v>
      </c>
      <c r="F434" s="163">
        <v>0</v>
      </c>
      <c r="G434" s="163">
        <v>81621.61</v>
      </c>
      <c r="H434" s="163">
        <v>6551542.5300000003</v>
      </c>
      <c r="I434" s="163">
        <v>18809565.170000002</v>
      </c>
      <c r="J434" s="163">
        <v>-10998030.91</v>
      </c>
      <c r="K434" s="163">
        <v>7811534.2599999998</v>
      </c>
      <c r="L434" s="163">
        <v>830449.38</v>
      </c>
      <c r="M434" s="163">
        <v>0</v>
      </c>
      <c r="N434" s="163">
        <v>0</v>
      </c>
      <c r="O434" s="163">
        <v>830449.38</v>
      </c>
      <c r="P434" s="163">
        <v>-2517015.1</v>
      </c>
      <c r="Q434" s="163">
        <v>-287685.71000000002</v>
      </c>
      <c r="R434" s="163">
        <v>-740650.56</v>
      </c>
      <c r="S434" s="163">
        <v>-142910.12</v>
      </c>
      <c r="T434" s="163">
        <v>-3688261.49</v>
      </c>
      <c r="U434" s="163">
        <v>-258746.94</v>
      </c>
      <c r="V434" s="163">
        <v>0</v>
      </c>
      <c r="W434" s="163">
        <v>-618414.56999999995</v>
      </c>
      <c r="X434" s="163">
        <v>-233075.53</v>
      </c>
      <c r="Y434" s="163">
        <v>0</v>
      </c>
      <c r="Z434" s="163"/>
      <c r="AA434" s="163">
        <v>-1110237.04</v>
      </c>
      <c r="AB434" s="163">
        <v>-10395027.640000001</v>
      </c>
      <c r="AC434" s="204">
        <f>-'Income Statement - 2.1.7 Income'!K434/(-U434+-V434+-R434+-S434)</f>
        <v>3.9684590390809085E-2</v>
      </c>
    </row>
    <row r="435" spans="1:29" ht="15.75" customHeight="1">
      <c r="A435" s="130" t="s">
        <v>152</v>
      </c>
      <c r="B435" s="164">
        <v>2016</v>
      </c>
      <c r="C435" s="164">
        <v>343998.66</v>
      </c>
      <c r="D435" s="164">
        <v>6208797.9800000004</v>
      </c>
      <c r="E435" s="164">
        <v>276106.64</v>
      </c>
      <c r="F435" s="164">
        <v>0</v>
      </c>
      <c r="G435" s="164">
        <v>28644.37</v>
      </c>
      <c r="H435" s="164">
        <v>6857547.6500000004</v>
      </c>
      <c r="I435" s="164">
        <v>19640289.16</v>
      </c>
      <c r="J435" s="164">
        <v>-11340800.9</v>
      </c>
      <c r="K435" s="164">
        <v>8299488.2599999998</v>
      </c>
      <c r="L435" s="164">
        <v>503720.45</v>
      </c>
      <c r="M435" s="164">
        <v>0</v>
      </c>
      <c r="N435" s="164">
        <v>0</v>
      </c>
      <c r="O435" s="164">
        <v>503720.45</v>
      </c>
      <c r="P435" s="164">
        <v>-1581087.4</v>
      </c>
      <c r="Q435" s="164">
        <v>-816788.03</v>
      </c>
      <c r="R435" s="164">
        <v>-829780.97</v>
      </c>
      <c r="S435" s="164">
        <v>-149527.6</v>
      </c>
      <c r="T435" s="164">
        <v>-3377184</v>
      </c>
      <c r="U435" s="164">
        <v>-109219.34</v>
      </c>
      <c r="V435" s="164">
        <v>0</v>
      </c>
      <c r="W435" s="164">
        <v>-1209694.23</v>
      </c>
      <c r="X435" s="164">
        <v>-236439.67999999999</v>
      </c>
      <c r="Y435" s="164">
        <v>0</v>
      </c>
      <c r="Z435" s="164"/>
      <c r="AA435" s="164">
        <v>-1555353.25</v>
      </c>
      <c r="AB435" s="164">
        <v>-10728219.109999999</v>
      </c>
      <c r="AC435" s="206">
        <f>-'Income Statement - 2.1.7 Income'!K435/(-U435+-V435+-R435+-S435)</f>
        <v>3.7258465885362552E-2</v>
      </c>
    </row>
    <row r="436" spans="1:29" ht="15.75" customHeight="1">
      <c r="A436" s="126" t="s">
        <v>152</v>
      </c>
      <c r="B436" s="163">
        <v>2017</v>
      </c>
      <c r="C436" s="163">
        <v>778782.6</v>
      </c>
      <c r="D436" s="163">
        <v>4332792.42</v>
      </c>
      <c r="E436" s="163">
        <v>320314.53999999998</v>
      </c>
      <c r="F436" s="163">
        <v>0</v>
      </c>
      <c r="G436" s="163">
        <v>39077.56</v>
      </c>
      <c r="H436" s="163">
        <v>5470967.1200000001</v>
      </c>
      <c r="I436" s="163">
        <v>20773022.260000002</v>
      </c>
      <c r="J436" s="163">
        <v>-11504758.359999999</v>
      </c>
      <c r="K436" s="163">
        <v>9268263.9000000004</v>
      </c>
      <c r="L436" s="163">
        <v>586531.99</v>
      </c>
      <c r="M436" s="163">
        <v>0</v>
      </c>
      <c r="N436" s="163">
        <v>0</v>
      </c>
      <c r="O436" s="163">
        <v>586531.99</v>
      </c>
      <c r="P436" s="163">
        <v>-2143580.42</v>
      </c>
      <c r="Q436" s="163">
        <v>0</v>
      </c>
      <c r="R436" s="163">
        <v>-426823.26</v>
      </c>
      <c r="S436" s="163">
        <v>-109112.19</v>
      </c>
      <c r="T436" s="163">
        <v>-2679515.87</v>
      </c>
      <c r="U436" s="163">
        <v>-500000</v>
      </c>
      <c r="V436" s="163">
        <v>0</v>
      </c>
      <c r="W436" s="163">
        <v>-674580.52</v>
      </c>
      <c r="X436" s="163">
        <v>-233255.67</v>
      </c>
      <c r="Y436" s="163">
        <v>0</v>
      </c>
      <c r="Z436" s="163"/>
      <c r="AA436" s="163">
        <v>-1407836.19</v>
      </c>
      <c r="AB436" s="163">
        <v>-11238410.949999999</v>
      </c>
      <c r="AC436" s="204">
        <f>-'Income Statement - 2.1.7 Income'!K436/(-U436+-V436+-R436+-S436)</f>
        <v>4.2902702094034913E-2</v>
      </c>
    </row>
    <row r="437" spans="1:29" ht="15.75" customHeight="1">
      <c r="A437" s="130" t="s">
        <v>152</v>
      </c>
      <c r="B437" s="164">
        <v>2018</v>
      </c>
      <c r="C437" s="164">
        <v>1124492.98</v>
      </c>
      <c r="D437" s="164">
        <v>4466196.4400000004</v>
      </c>
      <c r="E437" s="164">
        <v>423871.94</v>
      </c>
      <c r="F437" s="164">
        <v>0</v>
      </c>
      <c r="G437" s="164">
        <v>22116.01</v>
      </c>
      <c r="H437" s="164">
        <v>6036677.3700000001</v>
      </c>
      <c r="I437" s="164">
        <v>22405007.890000001</v>
      </c>
      <c r="J437" s="164">
        <v>-11876192.34</v>
      </c>
      <c r="K437" s="164">
        <v>10528815.550000001</v>
      </c>
      <c r="L437" s="164">
        <v>565898.35</v>
      </c>
      <c r="M437" s="164">
        <v>0</v>
      </c>
      <c r="N437" s="164">
        <v>0</v>
      </c>
      <c r="O437" s="164">
        <v>565898.35</v>
      </c>
      <c r="P437" s="164">
        <v>-1231082.73</v>
      </c>
      <c r="Q437" s="164">
        <v>-402323.69</v>
      </c>
      <c r="R437" s="164">
        <v>-2039734.93</v>
      </c>
      <c r="S437" s="164">
        <v>0</v>
      </c>
      <c r="T437" s="164">
        <v>-3673141.35</v>
      </c>
      <c r="U437" s="164">
        <v>-800000</v>
      </c>
      <c r="V437" s="164">
        <v>0</v>
      </c>
      <c r="W437" s="164">
        <v>-796338.61</v>
      </c>
      <c r="X437" s="164">
        <v>-267030.62</v>
      </c>
      <c r="Y437" s="164">
        <v>0</v>
      </c>
      <c r="Z437" s="164"/>
      <c r="AA437" s="164">
        <v>-1863369.23</v>
      </c>
      <c r="AB437" s="164">
        <v>-11594880.689999999</v>
      </c>
      <c r="AC437" s="206">
        <f>-'Income Statement - 2.1.7 Income'!K437/(-U437+-V437+-R437+-S437)</f>
        <v>1.7362356422470741E-2</v>
      </c>
    </row>
    <row r="438" spans="1:29" ht="15.75" customHeight="1">
      <c r="A438" s="126" t="s">
        <v>152</v>
      </c>
      <c r="B438" s="163">
        <v>2019</v>
      </c>
      <c r="C438" s="163">
        <v>75389.600000000006</v>
      </c>
      <c r="D438" s="163">
        <v>4041864.62</v>
      </c>
      <c r="E438" s="163">
        <v>539457.78</v>
      </c>
      <c r="F438" s="163">
        <v>52643.31</v>
      </c>
      <c r="G438" s="163">
        <v>80412.160000000003</v>
      </c>
      <c r="H438" s="163">
        <v>4789767.47</v>
      </c>
      <c r="I438" s="163">
        <v>25361603.699999999</v>
      </c>
      <c r="J438" s="163">
        <v>-12664653.630000001</v>
      </c>
      <c r="K438" s="163">
        <v>12696950.07</v>
      </c>
      <c r="L438" s="163">
        <v>742868.13</v>
      </c>
      <c r="M438" s="163">
        <v>0</v>
      </c>
      <c r="N438" s="163">
        <v>12344</v>
      </c>
      <c r="O438" s="163">
        <v>755212.13</v>
      </c>
      <c r="P438" s="163">
        <v>-1698820.42</v>
      </c>
      <c r="Q438" s="163">
        <v>0</v>
      </c>
      <c r="R438" s="163">
        <v>0</v>
      </c>
      <c r="S438" s="163">
        <v>0</v>
      </c>
      <c r="T438" s="163">
        <v>-1698820.42</v>
      </c>
      <c r="U438" s="163">
        <v>-3600000</v>
      </c>
      <c r="V438" s="163">
        <v>0</v>
      </c>
      <c r="W438" s="163">
        <v>-1057017.79</v>
      </c>
      <c r="X438" s="163">
        <v>-261806.06</v>
      </c>
      <c r="Y438" s="163">
        <v>0</v>
      </c>
      <c r="Z438" s="163">
        <v>-12344</v>
      </c>
      <c r="AA438" s="163">
        <v>-4931167.8499999996</v>
      </c>
      <c r="AB438" s="163">
        <v>-11611941.4</v>
      </c>
      <c r="AC438" s="204">
        <f>-'Income Statement - 2.1.7 Income'!K438/(-U438+-V438+-R438+-S438)</f>
        <v>2.429432222222222E-2</v>
      </c>
    </row>
    <row r="439" spans="1:29" ht="15.75" customHeight="1">
      <c r="A439" s="130" t="s">
        <v>152</v>
      </c>
      <c r="B439" s="164">
        <v>2020</v>
      </c>
      <c r="C439" s="164">
        <v>8654</v>
      </c>
      <c r="D439" s="164">
        <v>3820678.39</v>
      </c>
      <c r="E439" s="164">
        <v>477736.88</v>
      </c>
      <c r="F439" s="164">
        <v>0</v>
      </c>
      <c r="G439" s="164">
        <v>102975.01</v>
      </c>
      <c r="H439" s="164">
        <v>4410044.28</v>
      </c>
      <c r="I439" s="164">
        <v>27362791.219999999</v>
      </c>
      <c r="J439" s="164">
        <v>-13196209.380000001</v>
      </c>
      <c r="K439" s="164">
        <v>14166581.84</v>
      </c>
      <c r="L439" s="164">
        <v>4099309.57</v>
      </c>
      <c r="M439" s="164">
        <v>0</v>
      </c>
      <c r="N439" s="164">
        <v>393408</v>
      </c>
      <c r="O439" s="164">
        <v>4492717.57</v>
      </c>
      <c r="P439" s="164">
        <v>-2046179.02</v>
      </c>
      <c r="Q439" s="164">
        <v>0</v>
      </c>
      <c r="R439" s="164">
        <v>0</v>
      </c>
      <c r="S439" s="164">
        <v>0</v>
      </c>
      <c r="T439" s="164">
        <v>-2046179.02</v>
      </c>
      <c r="U439" s="164">
        <v>-4000000</v>
      </c>
      <c r="V439" s="164">
        <v>-988725.93</v>
      </c>
      <c r="W439" s="164">
        <v>-3546382.64</v>
      </c>
      <c r="X439" s="164">
        <v>-260427.85</v>
      </c>
      <c r="Y439" s="164">
        <v>0</v>
      </c>
      <c r="Z439" s="164">
        <v>-393408</v>
      </c>
      <c r="AA439" s="164">
        <v>-9188944.4199999999</v>
      </c>
      <c r="AB439" s="164">
        <v>-11834220.25</v>
      </c>
      <c r="AC439" s="206">
        <f>-'Income Statement - 2.1.7 Income'!K439/(-U439+-V439+-R439+-S439)</f>
        <v>2.1253278189206918E-2</v>
      </c>
    </row>
    <row r="440" spans="1:29" ht="15.75" customHeight="1">
      <c r="A440" s="126" t="s">
        <v>152</v>
      </c>
      <c r="B440" s="163">
        <v>2021</v>
      </c>
      <c r="C440" s="163">
        <v>700530.31</v>
      </c>
      <c r="D440" s="163">
        <v>3412260.64</v>
      </c>
      <c r="E440" s="163">
        <v>529917.74</v>
      </c>
      <c r="F440" s="163">
        <v>0</v>
      </c>
      <c r="G440" s="163">
        <v>80044.570000000007</v>
      </c>
      <c r="H440" s="163">
        <v>4722753.26</v>
      </c>
      <c r="I440" s="163">
        <v>28828850.059999999</v>
      </c>
      <c r="J440" s="163">
        <v>-13871333.029999999</v>
      </c>
      <c r="K440" s="163">
        <v>14957517.029999999</v>
      </c>
      <c r="L440" s="163">
        <v>3656208.51</v>
      </c>
      <c r="M440" s="163">
        <v>0</v>
      </c>
      <c r="N440" s="163">
        <v>0</v>
      </c>
      <c r="O440" s="163">
        <v>3656208.51</v>
      </c>
      <c r="P440" s="163">
        <v>-1908859.25</v>
      </c>
      <c r="Q440" s="163">
        <v>0</v>
      </c>
      <c r="R440" s="163">
        <v>-1257982.3</v>
      </c>
      <c r="S440" s="163">
        <v>0</v>
      </c>
      <c r="T440" s="163">
        <v>-3166841.55</v>
      </c>
      <c r="U440" s="163">
        <v>-5000000</v>
      </c>
      <c r="V440" s="163">
        <v>0</v>
      </c>
      <c r="W440" s="163">
        <v>-2766198.28</v>
      </c>
      <c r="X440" s="163">
        <v>-274115.14</v>
      </c>
      <c r="Y440" s="163">
        <v>0</v>
      </c>
      <c r="Z440" s="163"/>
      <c r="AA440" s="163">
        <v>-8040313.4199999999</v>
      </c>
      <c r="AB440" s="163">
        <v>-12129323.83</v>
      </c>
      <c r="AC440" s="204">
        <f>-'Income Statement - 2.1.7 Income'!K440/(-U440+-V440+-R440+-S440)</f>
        <v>2.2033397250100881E-2</v>
      </c>
    </row>
    <row r="441" spans="1:29" ht="15.75" customHeight="1">
      <c r="A441" s="130" t="s">
        <v>152</v>
      </c>
      <c r="B441" s="164">
        <v>2022</v>
      </c>
      <c r="C441" s="164">
        <v>793075.46</v>
      </c>
      <c r="D441" s="164">
        <v>3871544.02</v>
      </c>
      <c r="E441" s="164">
        <v>825817.1</v>
      </c>
      <c r="F441" s="164">
        <v>0</v>
      </c>
      <c r="G441" s="164">
        <v>56229.39</v>
      </c>
      <c r="H441" s="164">
        <v>5546665.9699999997</v>
      </c>
      <c r="I441" s="164">
        <v>30328943.93</v>
      </c>
      <c r="J441" s="164">
        <v>-14580824.449999999</v>
      </c>
      <c r="K441" s="164">
        <v>15748119.48</v>
      </c>
      <c r="L441" s="164">
        <v>4031628.71</v>
      </c>
      <c r="M441" s="164">
        <v>0</v>
      </c>
      <c r="N441" s="164">
        <v>845228</v>
      </c>
      <c r="O441" s="164">
        <v>4876856.71</v>
      </c>
      <c r="P441" s="164">
        <v>-2434003.16</v>
      </c>
      <c r="Q441" s="164">
        <v>-1130.83</v>
      </c>
      <c r="R441" s="164">
        <v>-2496386</v>
      </c>
      <c r="S441" s="164">
        <v>0</v>
      </c>
      <c r="T441" s="164">
        <v>-4931519.99</v>
      </c>
      <c r="U441" s="164">
        <v>-5000000</v>
      </c>
      <c r="V441" s="164">
        <v>0</v>
      </c>
      <c r="W441" s="164">
        <v>-3565450.98</v>
      </c>
      <c r="X441" s="164">
        <v>-303932.43</v>
      </c>
      <c r="Y441" s="164">
        <v>0</v>
      </c>
      <c r="Z441" s="164"/>
      <c r="AA441" s="164">
        <v>-8869383.4100000001</v>
      </c>
      <c r="AB441" s="164">
        <v>-12370738.76</v>
      </c>
      <c r="AC441" s="206">
        <f>-'Income Statement - 2.1.7 Income'!K441/(-U441+-V441+-R441+-S441)</f>
        <v>3.0673707303759439E-2</v>
      </c>
    </row>
    <row r="442" spans="1:29" ht="15.75" customHeight="1">
      <c r="A442" s="126" t="s">
        <v>152</v>
      </c>
      <c r="B442" s="163">
        <v>2023</v>
      </c>
      <c r="C442" s="163">
        <v>521646.88</v>
      </c>
      <c r="D442" s="163">
        <v>3631139.88</v>
      </c>
      <c r="E442" s="163">
        <v>1362384.35</v>
      </c>
      <c r="F442" s="163">
        <v>0</v>
      </c>
      <c r="G442" s="163">
        <v>197907.67</v>
      </c>
      <c r="H442" s="163">
        <v>5713078.7800000003</v>
      </c>
      <c r="I442" s="163">
        <v>32589096.32</v>
      </c>
      <c r="J442" s="163">
        <v>-15373518.09</v>
      </c>
      <c r="K442" s="163">
        <v>17215578.23</v>
      </c>
      <c r="L442" s="163">
        <v>1805718.83</v>
      </c>
      <c r="M442" s="163">
        <v>0</v>
      </c>
      <c r="N442" s="163">
        <v>1052010</v>
      </c>
      <c r="O442" s="163">
        <v>2857728.83</v>
      </c>
      <c r="P442" s="163">
        <v>-2617637.2999999998</v>
      </c>
      <c r="Q442" s="163">
        <v>0</v>
      </c>
      <c r="R442" s="163">
        <v>-817749.02</v>
      </c>
      <c r="S442" s="163">
        <v>0</v>
      </c>
      <c r="T442" s="163">
        <v>-3435386.32</v>
      </c>
      <c r="U442" s="163">
        <v>-8000000</v>
      </c>
      <c r="V442" s="163">
        <v>0</v>
      </c>
      <c r="W442" s="163">
        <v>-1343456.58</v>
      </c>
      <c r="X442" s="163">
        <v>-381348.56</v>
      </c>
      <c r="Y442" s="163">
        <v>0</v>
      </c>
      <c r="Z442" s="163"/>
      <c r="AA442" s="163">
        <v>-9724805.1400000006</v>
      </c>
      <c r="AB442" s="163">
        <v>-12626194.380000001</v>
      </c>
      <c r="AC442" s="204">
        <f>-'Income Statement - 2.1.7 Income'!K442/(-U442+-V442+-R442+-S442)</f>
        <v>7.0745439520345982E-2</v>
      </c>
    </row>
    <row r="443" spans="1:29" ht="15.75" customHeight="1">
      <c r="A443" s="130" t="s">
        <v>5</v>
      </c>
      <c r="B443" s="164">
        <v>2015</v>
      </c>
      <c r="C443" s="164">
        <v>0</v>
      </c>
      <c r="D443" s="164">
        <v>501591349.26999998</v>
      </c>
      <c r="E443" s="164">
        <v>9827944.1899999995</v>
      </c>
      <c r="F443" s="164">
        <v>949071.47</v>
      </c>
      <c r="G443" s="164">
        <v>10808441.02</v>
      </c>
      <c r="H443" s="164">
        <v>523176805.94999999</v>
      </c>
      <c r="I443" s="164">
        <v>3987405058.21</v>
      </c>
      <c r="J443" s="164">
        <v>-323533498.63999999</v>
      </c>
      <c r="K443" s="164">
        <v>3663871559.5700002</v>
      </c>
      <c r="L443" s="164">
        <v>333331962.69999999</v>
      </c>
      <c r="M443" s="164">
        <v>0</v>
      </c>
      <c r="N443" s="164">
        <v>103697139.06</v>
      </c>
      <c r="O443" s="164">
        <v>437029101.75999999</v>
      </c>
      <c r="P443" s="164">
        <v>-463038137.30000001</v>
      </c>
      <c r="Q443" s="164">
        <v>-11810610.560000001</v>
      </c>
      <c r="R443" s="164">
        <v>-114010976.84</v>
      </c>
      <c r="S443" s="164">
        <v>-196521453.43000001</v>
      </c>
      <c r="T443" s="164">
        <v>-785381178.13</v>
      </c>
      <c r="U443" s="164">
        <v>0</v>
      </c>
      <c r="V443" s="164">
        <v>-1875984002.78</v>
      </c>
      <c r="W443" s="164">
        <v>-182816696.63999999</v>
      </c>
      <c r="X443" s="164">
        <v>-31105036.609999999</v>
      </c>
      <c r="Y443" s="164">
        <v>-295351821.36000001</v>
      </c>
      <c r="Z443" s="164">
        <v>-98928963</v>
      </c>
      <c r="AA443" s="164">
        <v>-2484186520.3899999</v>
      </c>
      <c r="AB443" s="164">
        <v>-1354509768.76</v>
      </c>
      <c r="AC443" s="206">
        <f>-'Income Statement - 2.1.7 Income'!K443/(-U443+-V443+-R443+-S443)</f>
        <v>3.2915432956343228E-2</v>
      </c>
    </row>
    <row r="444" spans="1:29" ht="15.75" customHeight="1">
      <c r="A444" s="126" t="s">
        <v>5</v>
      </c>
      <c r="B444" s="163">
        <v>2016</v>
      </c>
      <c r="C444" s="163">
        <v>0.1</v>
      </c>
      <c r="D444" s="163">
        <v>541074385.28999996</v>
      </c>
      <c r="E444" s="163">
        <v>9664953.7400000002</v>
      </c>
      <c r="F444" s="163">
        <v>749563.76</v>
      </c>
      <c r="G444" s="163">
        <v>14489409.109999999</v>
      </c>
      <c r="H444" s="163">
        <v>565978312</v>
      </c>
      <c r="I444" s="163">
        <v>4471531978.7200003</v>
      </c>
      <c r="J444" s="163">
        <v>-503428727.82999998</v>
      </c>
      <c r="K444" s="163">
        <v>3968103250.8899999</v>
      </c>
      <c r="L444" s="163">
        <v>292021670.66000003</v>
      </c>
      <c r="M444" s="163">
        <v>0</v>
      </c>
      <c r="N444" s="163">
        <v>42690192.880000003</v>
      </c>
      <c r="O444" s="163">
        <v>334711863.54000002</v>
      </c>
      <c r="P444" s="163">
        <v>-505797659.85000002</v>
      </c>
      <c r="Q444" s="163">
        <v>-15922315.029999999</v>
      </c>
      <c r="R444" s="163">
        <v>-325268087.83999997</v>
      </c>
      <c r="S444" s="163">
        <v>-85288819.439999998</v>
      </c>
      <c r="T444" s="163">
        <v>-932276882.15999997</v>
      </c>
      <c r="U444" s="163">
        <v>0</v>
      </c>
      <c r="V444" s="163">
        <v>-1830595098.8900001</v>
      </c>
      <c r="W444" s="163">
        <v>-211937433.87</v>
      </c>
      <c r="X444" s="163">
        <v>-43106773.329999998</v>
      </c>
      <c r="Y444" s="163">
        <v>-279290000.05000001</v>
      </c>
      <c r="Z444" s="163">
        <v>-39332677</v>
      </c>
      <c r="AA444" s="163">
        <v>-2404261983.1399999</v>
      </c>
      <c r="AB444" s="163">
        <v>-1532254561.1300001</v>
      </c>
      <c r="AC444" s="204">
        <f>-'Income Statement - 2.1.7 Income'!K444/(-U444+-V444+-R444+-S444)</f>
        <v>3.32545858535339E-2</v>
      </c>
    </row>
    <row r="445" spans="1:29" ht="15.75" customHeight="1">
      <c r="A445" s="130" t="s">
        <v>5</v>
      </c>
      <c r="B445" s="164">
        <v>2017</v>
      </c>
      <c r="C445" s="164">
        <v>0</v>
      </c>
      <c r="D445" s="164">
        <v>472691232.94</v>
      </c>
      <c r="E445" s="164">
        <v>9345335.7400000002</v>
      </c>
      <c r="F445" s="164">
        <v>2041500.23</v>
      </c>
      <c r="G445" s="164">
        <v>22392772.579999998</v>
      </c>
      <c r="H445" s="164">
        <v>506470841.49000001</v>
      </c>
      <c r="I445" s="164">
        <v>4918551622.7299995</v>
      </c>
      <c r="J445" s="164">
        <v>-683098858.52999997</v>
      </c>
      <c r="K445" s="164">
        <v>4235452764.1999998</v>
      </c>
      <c r="L445" s="164">
        <v>203289546.22</v>
      </c>
      <c r="M445" s="164">
        <v>0</v>
      </c>
      <c r="N445" s="164">
        <v>36372883.75</v>
      </c>
      <c r="O445" s="164">
        <v>239662429.97</v>
      </c>
      <c r="P445" s="164">
        <v>-540618098.00999999</v>
      </c>
      <c r="Q445" s="164">
        <v>-11948516.98</v>
      </c>
      <c r="R445" s="164">
        <v>-82739631.730000004</v>
      </c>
      <c r="S445" s="164">
        <v>-156716639</v>
      </c>
      <c r="T445" s="164">
        <v>-792022885.72000003</v>
      </c>
      <c r="U445" s="164">
        <v>0</v>
      </c>
      <c r="V445" s="164">
        <v>-2029892220.1900001</v>
      </c>
      <c r="W445" s="164">
        <v>-91586704.620000005</v>
      </c>
      <c r="X445" s="164">
        <v>-49314806.43</v>
      </c>
      <c r="Y445" s="164">
        <v>-311560000.05000001</v>
      </c>
      <c r="Z445" s="164">
        <v>-32385645</v>
      </c>
      <c r="AA445" s="164">
        <v>-2514739376.29</v>
      </c>
      <c r="AB445" s="164">
        <v>-1674823773.6500001</v>
      </c>
      <c r="AC445" s="206">
        <f>-'Income Statement - 2.1.7 Income'!K445/(-U445+-V445+-R445+-S445)</f>
        <v>3.5217696607540309E-2</v>
      </c>
    </row>
    <row r="446" spans="1:29" ht="15.75" customHeight="1">
      <c r="A446" s="126" t="s">
        <v>5</v>
      </c>
      <c r="B446" s="163">
        <v>2018</v>
      </c>
      <c r="C446" s="163">
        <v>0</v>
      </c>
      <c r="D446" s="163">
        <v>484382182.36000001</v>
      </c>
      <c r="E446" s="163">
        <v>8067927.2300000004</v>
      </c>
      <c r="F446" s="163">
        <v>1271933.92</v>
      </c>
      <c r="G446" s="163">
        <v>11695189.27</v>
      </c>
      <c r="H446" s="163">
        <v>505417232.77999997</v>
      </c>
      <c r="I446" s="163">
        <v>5333499789.0299997</v>
      </c>
      <c r="J446" s="163">
        <v>-893442345.49000001</v>
      </c>
      <c r="K446" s="163">
        <v>4440057443.54</v>
      </c>
      <c r="L446" s="163">
        <v>99179879.569999993</v>
      </c>
      <c r="M446" s="163">
        <v>0</v>
      </c>
      <c r="N446" s="163">
        <v>9811064.6999999993</v>
      </c>
      <c r="O446" s="163">
        <v>108990944.27</v>
      </c>
      <c r="P446" s="163">
        <v>-492444568.87</v>
      </c>
      <c r="Q446" s="163">
        <v>-64082407.57</v>
      </c>
      <c r="R446" s="163">
        <v>-336920628.04000002</v>
      </c>
      <c r="S446" s="163">
        <v>-57600892.460000001</v>
      </c>
      <c r="T446" s="163">
        <v>-951048496.94000006</v>
      </c>
      <c r="U446" s="163">
        <v>0</v>
      </c>
      <c r="V446" s="163">
        <v>-1785725106.5999999</v>
      </c>
      <c r="W446" s="163">
        <v>-131572061.77</v>
      </c>
      <c r="X446" s="163">
        <v>-116117260.19</v>
      </c>
      <c r="Y446" s="163">
        <v>-274566000.05000001</v>
      </c>
      <c r="Z446" s="163">
        <v>-3983369</v>
      </c>
      <c r="AA446" s="163">
        <v>-2311963797.6100001</v>
      </c>
      <c r="AB446" s="163">
        <v>-1791453326.04</v>
      </c>
      <c r="AC446" s="204">
        <f>-'Income Statement - 2.1.7 Income'!K446/(-U446+-V446+-R446+-S446)</f>
        <v>3.6326685970085593E-2</v>
      </c>
    </row>
    <row r="447" spans="1:29" ht="15.75" customHeight="1">
      <c r="A447" s="130" t="s">
        <v>5</v>
      </c>
      <c r="B447" s="164">
        <v>2019</v>
      </c>
      <c r="C447" s="164">
        <v>36751485.350000001</v>
      </c>
      <c r="D447" s="164">
        <v>524168825.52999997</v>
      </c>
      <c r="E447" s="164">
        <v>7813482.1799999997</v>
      </c>
      <c r="F447" s="164">
        <v>2886415.92</v>
      </c>
      <c r="G447" s="164">
        <v>14046352.970000001</v>
      </c>
      <c r="H447" s="164">
        <v>585666561.95000005</v>
      </c>
      <c r="I447" s="164">
        <v>5726099185.0900002</v>
      </c>
      <c r="J447" s="164">
        <v>-1101660534.52</v>
      </c>
      <c r="K447" s="164">
        <v>4624438650.5699997</v>
      </c>
      <c r="L447" s="164">
        <v>66683184.700000003</v>
      </c>
      <c r="M447" s="164">
        <v>0</v>
      </c>
      <c r="N447" s="164">
        <v>9447064.3699999992</v>
      </c>
      <c r="O447" s="164">
        <v>76130249.069999993</v>
      </c>
      <c r="P447" s="164">
        <v>-513453555.93000001</v>
      </c>
      <c r="Q447" s="164">
        <v>-20427177.399999999</v>
      </c>
      <c r="R447" s="164">
        <v>-96570929.590000004</v>
      </c>
      <c r="S447" s="164">
        <v>0</v>
      </c>
      <c r="T447" s="164">
        <v>-630451662.91999996</v>
      </c>
      <c r="U447" s="164">
        <v>0</v>
      </c>
      <c r="V447" s="164">
        <v>-2183898333.5</v>
      </c>
      <c r="W447" s="164">
        <v>-139286411.08000001</v>
      </c>
      <c r="X447" s="164">
        <v>-53892790.560000002</v>
      </c>
      <c r="Y447" s="164">
        <v>-333291000.05000001</v>
      </c>
      <c r="Z447" s="164">
        <v>-1</v>
      </c>
      <c r="AA447" s="164">
        <v>-2710368536.1900001</v>
      </c>
      <c r="AB447" s="164">
        <v>-1945415262.48</v>
      </c>
      <c r="AC447" s="206">
        <f>-'Income Statement - 2.1.7 Income'!K447/(-U447+-V447+-R447+-S447)</f>
        <v>3.6689289403808972E-2</v>
      </c>
    </row>
    <row r="448" spans="1:29" ht="15.75" customHeight="1">
      <c r="A448" s="126" t="s">
        <v>5</v>
      </c>
      <c r="B448" s="163">
        <v>2020</v>
      </c>
      <c r="C448" s="163">
        <v>84042295.159999996</v>
      </c>
      <c r="D448" s="163">
        <v>458692741.19999999</v>
      </c>
      <c r="E448" s="163">
        <v>9813089.4800000004</v>
      </c>
      <c r="F448" s="163">
        <v>0</v>
      </c>
      <c r="G448" s="163">
        <v>16455478.84</v>
      </c>
      <c r="H448" s="163">
        <v>569003604.67999995</v>
      </c>
      <c r="I448" s="163">
        <v>6149610710.8199997</v>
      </c>
      <c r="J448" s="163">
        <v>-1340340914.5599999</v>
      </c>
      <c r="K448" s="163">
        <v>4809269796.2600002</v>
      </c>
      <c r="L448" s="163">
        <v>73383218.049999997</v>
      </c>
      <c r="M448" s="163">
        <v>0</v>
      </c>
      <c r="N448" s="163">
        <v>10710980.470000001</v>
      </c>
      <c r="O448" s="163">
        <v>84094198.519999996</v>
      </c>
      <c r="P448" s="163">
        <v>-403685322.56999999</v>
      </c>
      <c r="Q448" s="163">
        <v>-15820977.52</v>
      </c>
      <c r="R448" s="163">
        <v>-385039256.06999999</v>
      </c>
      <c r="S448" s="163">
        <v>0</v>
      </c>
      <c r="T448" s="163">
        <v>-804545556.15999997</v>
      </c>
      <c r="U448" s="163">
        <v>0</v>
      </c>
      <c r="V448" s="163">
        <v>-2083608901</v>
      </c>
      <c r="W448" s="163">
        <v>-134515310.88</v>
      </c>
      <c r="X448" s="163">
        <v>-48386998.710000001</v>
      </c>
      <c r="Y448" s="163">
        <v>-330744000.10000002</v>
      </c>
      <c r="Z448" s="163"/>
      <c r="AA448" s="163">
        <v>-2597255210.6900001</v>
      </c>
      <c r="AB448" s="163">
        <v>-2060566832.6099999</v>
      </c>
      <c r="AC448" s="204">
        <f>-'Income Statement - 2.1.7 Income'!K448/(-U448+-V448+-R448+-S448)</f>
        <v>3.2850029283334803E-2</v>
      </c>
    </row>
    <row r="449" spans="1:29" ht="15.75" customHeight="1">
      <c r="A449" s="130" t="s">
        <v>5</v>
      </c>
      <c r="B449" s="164">
        <v>2021</v>
      </c>
      <c r="C449" s="164">
        <v>53851886.950000003</v>
      </c>
      <c r="D449" s="164">
        <v>444210007.83999997</v>
      </c>
      <c r="E449" s="164">
        <v>9885526.1099999994</v>
      </c>
      <c r="F449" s="164">
        <v>358865.63</v>
      </c>
      <c r="G449" s="164">
        <v>18761532.190000001</v>
      </c>
      <c r="H449" s="164">
        <v>527067818.72000003</v>
      </c>
      <c r="I449" s="164">
        <v>6659303972.3500004</v>
      </c>
      <c r="J449" s="164">
        <v>-1594451420.45</v>
      </c>
      <c r="K449" s="164">
        <v>5064852551.8999996</v>
      </c>
      <c r="L449" s="164">
        <v>72675097.780000001</v>
      </c>
      <c r="M449" s="164">
        <v>0</v>
      </c>
      <c r="N449" s="164">
        <v>8678075.1600000001</v>
      </c>
      <c r="O449" s="164">
        <v>81353172.939999998</v>
      </c>
      <c r="P449" s="164">
        <v>-452288660.60000002</v>
      </c>
      <c r="Q449" s="164">
        <v>-12979958.789999999</v>
      </c>
      <c r="R449" s="164">
        <v>-90430647</v>
      </c>
      <c r="S449" s="164">
        <v>0</v>
      </c>
      <c r="T449" s="164">
        <v>-555699266.38999999</v>
      </c>
      <c r="U449" s="164">
        <v>0</v>
      </c>
      <c r="V449" s="164">
        <v>-2431965925.7800002</v>
      </c>
      <c r="W449" s="164">
        <v>-106620852.18000001</v>
      </c>
      <c r="X449" s="164">
        <v>-76448430.120000005</v>
      </c>
      <c r="Y449" s="164">
        <v>-304851000.05000001</v>
      </c>
      <c r="Z449" s="164"/>
      <c r="AA449" s="164">
        <v>-2919886208.1300001</v>
      </c>
      <c r="AB449" s="164">
        <v>-2197688069.04</v>
      </c>
      <c r="AC449" s="206">
        <f>-'Income Statement - 2.1.7 Income'!K449/(-U449+-V449+-R449+-S449)</f>
        <v>3.2389807364809543E-2</v>
      </c>
    </row>
    <row r="450" spans="1:29" ht="15.75" customHeight="1">
      <c r="A450" s="126" t="s">
        <v>5</v>
      </c>
      <c r="B450" s="163">
        <v>2022</v>
      </c>
      <c r="C450" s="163">
        <v>37222080.18</v>
      </c>
      <c r="D450" s="163">
        <v>492364572.5</v>
      </c>
      <c r="E450" s="163">
        <v>8193869.8200000003</v>
      </c>
      <c r="F450" s="163">
        <v>1232254.56</v>
      </c>
      <c r="G450" s="163">
        <v>15919126.9</v>
      </c>
      <c r="H450" s="163">
        <v>554931903.96000004</v>
      </c>
      <c r="I450" s="163">
        <v>7239489034.75</v>
      </c>
      <c r="J450" s="163">
        <v>-1866842619.48</v>
      </c>
      <c r="K450" s="163">
        <v>5372646415.2700005</v>
      </c>
      <c r="L450" s="163">
        <v>188594762.09999999</v>
      </c>
      <c r="M450" s="163">
        <v>0</v>
      </c>
      <c r="N450" s="163">
        <v>17505220.59</v>
      </c>
      <c r="O450" s="163">
        <v>206099982.69</v>
      </c>
      <c r="P450" s="163">
        <v>-486811252.5</v>
      </c>
      <c r="Q450" s="163">
        <v>-13317941.77</v>
      </c>
      <c r="R450" s="163">
        <v>-321755069.39999998</v>
      </c>
      <c r="S450" s="163">
        <v>0</v>
      </c>
      <c r="T450" s="163">
        <v>-821884263.66999996</v>
      </c>
      <c r="U450" s="163">
        <v>0</v>
      </c>
      <c r="V450" s="163">
        <v>-2480614462.4000001</v>
      </c>
      <c r="W450" s="163">
        <v>-162668401.84999999</v>
      </c>
      <c r="X450" s="163">
        <v>-70634790.280000001</v>
      </c>
      <c r="Y450" s="163">
        <v>-228602000.05000001</v>
      </c>
      <c r="Z450" s="163"/>
      <c r="AA450" s="163">
        <v>-2942519654.5799999</v>
      </c>
      <c r="AB450" s="163">
        <v>-2369274383.6700001</v>
      </c>
      <c r="AC450" s="204">
        <f>-'Income Statement - 2.1.7 Income'!K450/(-U450+-V450+-R450+-S450)</f>
        <v>2.9356258564929058E-2</v>
      </c>
    </row>
    <row r="451" spans="1:29" ht="15.75" customHeight="1">
      <c r="A451" s="130" t="s">
        <v>5</v>
      </c>
      <c r="B451" s="164">
        <v>2023</v>
      </c>
      <c r="C451" s="164">
        <v>71305997.409999996</v>
      </c>
      <c r="D451" s="164">
        <v>528691585.42000002</v>
      </c>
      <c r="E451" s="164">
        <v>8490284.1199999992</v>
      </c>
      <c r="F451" s="164">
        <v>1850576.14</v>
      </c>
      <c r="G451" s="164">
        <v>106545653.73999999</v>
      </c>
      <c r="H451" s="164">
        <v>716884096.83000004</v>
      </c>
      <c r="I451" s="164">
        <v>7818355922.8800001</v>
      </c>
      <c r="J451" s="164">
        <v>-2101646275</v>
      </c>
      <c r="K451" s="164">
        <v>5716709647.8800001</v>
      </c>
      <c r="L451" s="164">
        <v>171516019.06999999</v>
      </c>
      <c r="M451" s="164">
        <v>0</v>
      </c>
      <c r="N451" s="164">
        <v>43980541.25</v>
      </c>
      <c r="O451" s="164">
        <v>215496560.31999999</v>
      </c>
      <c r="P451" s="164">
        <v>-587962802.74000001</v>
      </c>
      <c r="Q451" s="164">
        <v>-12981667.33</v>
      </c>
      <c r="R451" s="164">
        <v>-70008630.730000004</v>
      </c>
      <c r="S451" s="164">
        <v>0</v>
      </c>
      <c r="T451" s="164">
        <v>-670953100.79999995</v>
      </c>
      <c r="U451" s="164">
        <v>0</v>
      </c>
      <c r="V451" s="164">
        <v>-2928652462.6999998</v>
      </c>
      <c r="W451" s="164">
        <v>-167791437.03999999</v>
      </c>
      <c r="X451" s="164">
        <v>-125826955.53</v>
      </c>
      <c r="Y451" s="164">
        <v>-250638000.05000001</v>
      </c>
      <c r="Z451" s="164"/>
      <c r="AA451" s="164">
        <v>-3472908855.3200002</v>
      </c>
      <c r="AB451" s="164">
        <v>-2505228348.9099998</v>
      </c>
      <c r="AC451" s="206">
        <f>-'Income Statement - 2.1.7 Income'!K451/(-U451+-V451+-R451+-S451)</f>
        <v>3.2920677873964771E-2</v>
      </c>
    </row>
    <row r="452" spans="1:29" ht="15.75" customHeight="1">
      <c r="A452" s="126" t="s">
        <v>153</v>
      </c>
      <c r="B452" s="163">
        <v>2015</v>
      </c>
      <c r="C452" s="163">
        <v>1044020.97</v>
      </c>
      <c r="D452" s="163">
        <v>3624915.09</v>
      </c>
      <c r="E452" s="163">
        <v>0</v>
      </c>
      <c r="F452" s="163">
        <v>0</v>
      </c>
      <c r="G452" s="163">
        <v>329469.34000000003</v>
      </c>
      <c r="H452" s="163">
        <v>4998405.4000000004</v>
      </c>
      <c r="I452" s="163">
        <v>25080040.300000001</v>
      </c>
      <c r="J452" s="163">
        <v>-13255527.560000001</v>
      </c>
      <c r="K452" s="163">
        <v>11824512.74</v>
      </c>
      <c r="L452" s="163">
        <v>665234.56000000006</v>
      </c>
      <c r="M452" s="163">
        <v>0</v>
      </c>
      <c r="N452" s="163">
        <v>398690.4</v>
      </c>
      <c r="O452" s="163">
        <v>1063924.96</v>
      </c>
      <c r="P452" s="163">
        <v>-2232718.7799999998</v>
      </c>
      <c r="Q452" s="163">
        <v>-111688.68</v>
      </c>
      <c r="R452" s="163">
        <v>0</v>
      </c>
      <c r="S452" s="163">
        <v>0</v>
      </c>
      <c r="T452" s="163">
        <v>-2344407.46</v>
      </c>
      <c r="U452" s="163">
        <v>0</v>
      </c>
      <c r="V452" s="163">
        <v>-3593268.52</v>
      </c>
      <c r="W452" s="163">
        <v>-948992.45</v>
      </c>
      <c r="X452" s="163">
        <v>-129476.72</v>
      </c>
      <c r="Y452" s="163">
        <v>0</v>
      </c>
      <c r="Z452" s="163"/>
      <c r="AA452" s="163">
        <v>-4671737.6900000004</v>
      </c>
      <c r="AB452" s="163">
        <v>-10870697.949999999</v>
      </c>
      <c r="AC452" s="204">
        <f>-'Income Statement - 2.1.7 Income'!K452/(-U452+-V452+-R452+-S452)</f>
        <v>6.13639250094229E-2</v>
      </c>
    </row>
    <row r="453" spans="1:29" ht="15.75" customHeight="1">
      <c r="A453" s="130" t="s">
        <v>153</v>
      </c>
      <c r="B453" s="164">
        <v>2016</v>
      </c>
      <c r="C453" s="164">
        <v>1931168.89</v>
      </c>
      <c r="D453" s="164">
        <v>4231802</v>
      </c>
      <c r="E453" s="164">
        <v>0</v>
      </c>
      <c r="F453" s="164">
        <v>0</v>
      </c>
      <c r="G453" s="164">
        <v>310420.78000000003</v>
      </c>
      <c r="H453" s="164">
        <v>6473391.6699999999</v>
      </c>
      <c r="I453" s="164">
        <v>13973675.49</v>
      </c>
      <c r="J453" s="164">
        <v>-1840154.82</v>
      </c>
      <c r="K453" s="164">
        <v>12133520.67</v>
      </c>
      <c r="L453" s="164">
        <v>596218.87</v>
      </c>
      <c r="M453" s="164">
        <v>0</v>
      </c>
      <c r="N453" s="164">
        <v>341344</v>
      </c>
      <c r="O453" s="164">
        <v>937562.87</v>
      </c>
      <c r="P453" s="164">
        <v>-3073741.53</v>
      </c>
      <c r="Q453" s="164">
        <v>-81824.62</v>
      </c>
      <c r="R453" s="164">
        <v>0</v>
      </c>
      <c r="S453" s="164">
        <v>0</v>
      </c>
      <c r="T453" s="164">
        <v>-3155566.15</v>
      </c>
      <c r="U453" s="164">
        <v>0</v>
      </c>
      <c r="V453" s="164">
        <v>-3593268.52</v>
      </c>
      <c r="W453" s="164">
        <v>-1225700.18</v>
      </c>
      <c r="X453" s="164">
        <v>-155662.32999999999</v>
      </c>
      <c r="Y453" s="164">
        <v>0</v>
      </c>
      <c r="Z453" s="164"/>
      <c r="AA453" s="164">
        <v>-4974631.03</v>
      </c>
      <c r="AB453" s="164">
        <v>-11414278.029999999</v>
      </c>
      <c r="AC453" s="206">
        <f>-'Income Statement - 2.1.7 Income'!K453/(-U453+-V453+-R453+-S453)</f>
        <v>3.8714326309240037E-2</v>
      </c>
    </row>
    <row r="454" spans="1:29" ht="15.75" customHeight="1">
      <c r="A454" s="126" t="s">
        <v>153</v>
      </c>
      <c r="B454" s="163">
        <v>2017</v>
      </c>
      <c r="C454" s="163">
        <v>3093870.69</v>
      </c>
      <c r="D454" s="163">
        <v>3483835.48</v>
      </c>
      <c r="E454" s="163">
        <v>0</v>
      </c>
      <c r="F454" s="163">
        <v>0</v>
      </c>
      <c r="G454" s="163">
        <v>236422.04</v>
      </c>
      <c r="H454" s="163">
        <v>6814128.21</v>
      </c>
      <c r="I454" s="163">
        <v>14745464.18</v>
      </c>
      <c r="J454" s="163">
        <v>-2295118.91</v>
      </c>
      <c r="K454" s="163">
        <v>12450345.27</v>
      </c>
      <c r="L454" s="163">
        <v>758339.6</v>
      </c>
      <c r="M454" s="163">
        <v>0</v>
      </c>
      <c r="N454" s="163">
        <v>282203</v>
      </c>
      <c r="O454" s="163">
        <v>1040542.6</v>
      </c>
      <c r="P454" s="163">
        <v>-3173697.5</v>
      </c>
      <c r="Q454" s="163">
        <v>-378.61</v>
      </c>
      <c r="R454" s="163">
        <v>0</v>
      </c>
      <c r="S454" s="163">
        <v>0</v>
      </c>
      <c r="T454" s="163">
        <v>-3174076.11</v>
      </c>
      <c r="U454" s="163">
        <v>0</v>
      </c>
      <c r="V454" s="163">
        <v>-3593268.52</v>
      </c>
      <c r="W454" s="163">
        <v>-1658371.03</v>
      </c>
      <c r="X454" s="163">
        <v>-159721.82</v>
      </c>
      <c r="Y454" s="163">
        <v>0</v>
      </c>
      <c r="Z454" s="163"/>
      <c r="AA454" s="163">
        <v>-5411361.3700000001</v>
      </c>
      <c r="AB454" s="163">
        <v>-11719578.6</v>
      </c>
      <c r="AC454" s="204">
        <f>-'Income Statement - 2.1.7 Income'!K454/(-U454+-V454+-R454+-S454)</f>
        <v>3.8919484926219765E-2</v>
      </c>
    </row>
    <row r="455" spans="1:29" ht="15.75" customHeight="1">
      <c r="A455" s="130" t="s">
        <v>153</v>
      </c>
      <c r="B455" s="164">
        <v>2018</v>
      </c>
      <c r="C455" s="164">
        <v>1401835.9</v>
      </c>
      <c r="D455" s="164">
        <v>3507932.68</v>
      </c>
      <c r="E455" s="164">
        <v>0</v>
      </c>
      <c r="F455" s="164">
        <v>0</v>
      </c>
      <c r="G455" s="164">
        <v>184188.04</v>
      </c>
      <c r="H455" s="164">
        <v>5093956.62</v>
      </c>
      <c r="I455" s="164">
        <v>15841708.43</v>
      </c>
      <c r="J455" s="164">
        <v>-2862832.63</v>
      </c>
      <c r="K455" s="164">
        <v>12978875.800000001</v>
      </c>
      <c r="L455" s="164">
        <v>371548.59</v>
      </c>
      <c r="M455" s="164">
        <v>0</v>
      </c>
      <c r="N455" s="164">
        <v>225075</v>
      </c>
      <c r="O455" s="164">
        <v>596623.59</v>
      </c>
      <c r="P455" s="164">
        <v>-1641248.78</v>
      </c>
      <c r="Q455" s="164">
        <v>-121576.87</v>
      </c>
      <c r="R455" s="164">
        <v>0</v>
      </c>
      <c r="S455" s="164">
        <v>0</v>
      </c>
      <c r="T455" s="164">
        <v>-1762825.65</v>
      </c>
      <c r="U455" s="164">
        <v>0</v>
      </c>
      <c r="V455" s="164">
        <v>-3593268.52</v>
      </c>
      <c r="W455" s="164">
        <v>-1041003.45</v>
      </c>
      <c r="X455" s="164">
        <v>-177508.42</v>
      </c>
      <c r="Y455" s="164">
        <v>0</v>
      </c>
      <c r="Z455" s="164"/>
      <c r="AA455" s="164">
        <v>-4811780.3899999997</v>
      </c>
      <c r="AB455" s="164">
        <v>-12094849.970000001</v>
      </c>
      <c r="AC455" s="206">
        <f>-'Income Statement - 2.1.7 Income'!K455/(-U455+-V455+-R455+-S455)</f>
        <v>4.4157827091641899E-2</v>
      </c>
    </row>
    <row r="456" spans="1:29" ht="15.75" customHeight="1">
      <c r="A456" s="126" t="s">
        <v>153</v>
      </c>
      <c r="B456" s="163">
        <v>2019</v>
      </c>
      <c r="C456" s="163">
        <v>1491108.43</v>
      </c>
      <c r="D456" s="163">
        <v>4258769.9000000004</v>
      </c>
      <c r="E456" s="163">
        <v>0</v>
      </c>
      <c r="F456" s="163">
        <v>31867.06</v>
      </c>
      <c r="G456" s="163">
        <v>125137.34</v>
      </c>
      <c r="H456" s="163">
        <v>5906882.7300000004</v>
      </c>
      <c r="I456" s="163">
        <v>17288430.460000001</v>
      </c>
      <c r="J456" s="163">
        <v>-3480285.68</v>
      </c>
      <c r="K456" s="163">
        <v>13808144.779999999</v>
      </c>
      <c r="L456" s="163">
        <v>503397.17</v>
      </c>
      <c r="M456" s="163">
        <v>0</v>
      </c>
      <c r="N456" s="163">
        <v>132482</v>
      </c>
      <c r="O456" s="163">
        <v>635879.17000000004</v>
      </c>
      <c r="P456" s="163">
        <v>-3867282.43</v>
      </c>
      <c r="Q456" s="163">
        <v>-850.89</v>
      </c>
      <c r="R456" s="163">
        <v>0</v>
      </c>
      <c r="S456" s="163">
        <v>0</v>
      </c>
      <c r="T456" s="163">
        <v>-3868133.32</v>
      </c>
      <c r="U456" s="163">
        <v>0</v>
      </c>
      <c r="V456" s="163">
        <v>-3593268.52</v>
      </c>
      <c r="W456" s="163">
        <v>-362900.03</v>
      </c>
      <c r="X456" s="163">
        <v>-171695.32</v>
      </c>
      <c r="Y456" s="163">
        <v>0</v>
      </c>
      <c r="Z456" s="163"/>
      <c r="AA456" s="163">
        <v>-4127863.87</v>
      </c>
      <c r="AB456" s="163">
        <v>-12354909.49</v>
      </c>
      <c r="AC456" s="204">
        <f>-'Income Statement - 2.1.7 Income'!K456/(-U456+-V456+-R456+-S456)</f>
        <v>4.0435547522064949E-2</v>
      </c>
    </row>
    <row r="457" spans="1:29" ht="15.75" customHeight="1">
      <c r="A457" s="130" t="s">
        <v>153</v>
      </c>
      <c r="B457" s="164">
        <v>2020</v>
      </c>
      <c r="C457" s="164">
        <v>419543.56</v>
      </c>
      <c r="D457" s="164">
        <v>4694904.66</v>
      </c>
      <c r="E457" s="164">
        <v>0</v>
      </c>
      <c r="F457" s="164">
        <v>38600.85</v>
      </c>
      <c r="G457" s="164">
        <v>94822.37</v>
      </c>
      <c r="H457" s="164">
        <v>5247871.4400000004</v>
      </c>
      <c r="I457" s="164">
        <v>18844164.25</v>
      </c>
      <c r="J457" s="164">
        <v>-4111859.53</v>
      </c>
      <c r="K457" s="164">
        <v>14732304.720000001</v>
      </c>
      <c r="L457" s="164">
        <v>1203077.94</v>
      </c>
      <c r="M457" s="164">
        <v>0</v>
      </c>
      <c r="N457" s="164">
        <v>46986</v>
      </c>
      <c r="O457" s="164">
        <v>1250063.94</v>
      </c>
      <c r="P457" s="164">
        <v>-3030603.39</v>
      </c>
      <c r="Q457" s="164">
        <v>-29759.58</v>
      </c>
      <c r="R457" s="164">
        <v>0</v>
      </c>
      <c r="S457" s="164">
        <v>-33798.959999999999</v>
      </c>
      <c r="T457" s="164">
        <v>-3094161.93</v>
      </c>
      <c r="U457" s="164">
        <v>-1469680.76</v>
      </c>
      <c r="V457" s="164">
        <v>-3593268.52</v>
      </c>
      <c r="W457" s="164">
        <v>-295170.11</v>
      </c>
      <c r="X457" s="164">
        <v>-168050.84</v>
      </c>
      <c r="Y457" s="164">
        <v>0</v>
      </c>
      <c r="Z457" s="164"/>
      <c r="AA457" s="164">
        <v>-5526170.2300000004</v>
      </c>
      <c r="AB457" s="164">
        <v>-12609907.939999999</v>
      </c>
      <c r="AC457" s="206">
        <f>-'Income Statement - 2.1.7 Income'!K457/(-U457+-V457+-R457+-S457)</f>
        <v>3.187142906630993E-2</v>
      </c>
    </row>
    <row r="458" spans="1:29" ht="15.75" customHeight="1">
      <c r="A458" s="126" t="s">
        <v>153</v>
      </c>
      <c r="B458" s="163">
        <v>2021</v>
      </c>
      <c r="C458" s="163">
        <v>300</v>
      </c>
      <c r="D458" s="163">
        <v>4475164.74</v>
      </c>
      <c r="E458" s="163">
        <v>0</v>
      </c>
      <c r="F458" s="163">
        <v>17336.419999999998</v>
      </c>
      <c r="G458" s="163">
        <v>84942.82</v>
      </c>
      <c r="H458" s="163">
        <v>4577743.9800000004</v>
      </c>
      <c r="I458" s="163">
        <v>21827765.379999999</v>
      </c>
      <c r="J458" s="163">
        <v>-4809281.1900000004</v>
      </c>
      <c r="K458" s="163">
        <v>17018484.190000001</v>
      </c>
      <c r="L458" s="163">
        <v>1376264.45</v>
      </c>
      <c r="M458" s="163">
        <v>0</v>
      </c>
      <c r="N458" s="163">
        <v>100</v>
      </c>
      <c r="O458" s="163">
        <v>1376364.45</v>
      </c>
      <c r="P458" s="163">
        <v>-3940721.84</v>
      </c>
      <c r="Q458" s="163">
        <v>-467.92</v>
      </c>
      <c r="R458" s="163">
        <v>0</v>
      </c>
      <c r="S458" s="163">
        <v>-165843.68</v>
      </c>
      <c r="T458" s="163">
        <v>-4107033.44</v>
      </c>
      <c r="U458" s="163">
        <v>-1435501.26</v>
      </c>
      <c r="V458" s="163">
        <v>-3593268.52</v>
      </c>
      <c r="W458" s="163">
        <v>-280638.95</v>
      </c>
      <c r="X458" s="163">
        <v>-366540.36</v>
      </c>
      <c r="Y458" s="163">
        <v>0</v>
      </c>
      <c r="Z458" s="163">
        <v>-10711</v>
      </c>
      <c r="AA458" s="163">
        <v>-5686660.0899999999</v>
      </c>
      <c r="AB458" s="163">
        <v>-13178899.09</v>
      </c>
      <c r="AC458" s="204">
        <f>-'Income Statement - 2.1.7 Income'!K458/(-U458+-V458+-R458+-S458)</f>
        <v>3.4789751228188594E-2</v>
      </c>
    </row>
    <row r="459" spans="1:29" ht="15.75" customHeight="1">
      <c r="A459" s="130" t="s">
        <v>153</v>
      </c>
      <c r="B459" s="164">
        <v>2022</v>
      </c>
      <c r="C459" s="164">
        <v>943642.46</v>
      </c>
      <c r="D459" s="164">
        <v>4293531.0599999996</v>
      </c>
      <c r="E459" s="164">
        <v>0</v>
      </c>
      <c r="F459" s="164">
        <v>0</v>
      </c>
      <c r="G459" s="164">
        <v>112805.69</v>
      </c>
      <c r="H459" s="164">
        <v>5349979.21</v>
      </c>
      <c r="I459" s="164">
        <v>25752509.02</v>
      </c>
      <c r="J459" s="164">
        <v>-5573748.0899999999</v>
      </c>
      <c r="K459" s="164">
        <v>20178760.93</v>
      </c>
      <c r="L459" s="164">
        <v>1723858.68</v>
      </c>
      <c r="M459" s="164">
        <v>0</v>
      </c>
      <c r="N459" s="164">
        <v>100</v>
      </c>
      <c r="O459" s="164">
        <v>1723958.68</v>
      </c>
      <c r="P459" s="164">
        <v>-4948042.57</v>
      </c>
      <c r="Q459" s="164">
        <v>-40816.75</v>
      </c>
      <c r="R459" s="164">
        <v>0</v>
      </c>
      <c r="S459" s="164">
        <v>-82906.509999999995</v>
      </c>
      <c r="T459" s="164">
        <v>-5071765.83</v>
      </c>
      <c r="U459" s="164">
        <v>-3817904</v>
      </c>
      <c r="V459" s="164">
        <v>-3593268.52</v>
      </c>
      <c r="W459" s="164">
        <v>-471659.22</v>
      </c>
      <c r="X459" s="164">
        <v>-449738.19</v>
      </c>
      <c r="Y459" s="164">
        <v>0</v>
      </c>
      <c r="Z459" s="164">
        <v>-173988</v>
      </c>
      <c r="AA459" s="164">
        <v>-8506557.9299999997</v>
      </c>
      <c r="AB459" s="164">
        <v>-13674375.060000001</v>
      </c>
      <c r="AC459" s="206">
        <f>-'Income Statement - 2.1.7 Income'!K459/(-U459+-V459+-R459+-S459)</f>
        <v>3.4865291512678379E-2</v>
      </c>
    </row>
    <row r="460" spans="1:29" ht="15.75" customHeight="1">
      <c r="A460" s="126" t="s">
        <v>153</v>
      </c>
      <c r="B460" s="163">
        <v>2023</v>
      </c>
      <c r="C460" s="163">
        <v>2261849.23</v>
      </c>
      <c r="D460" s="163">
        <v>4899856.22</v>
      </c>
      <c r="E460" s="163">
        <v>0</v>
      </c>
      <c r="F460" s="163">
        <v>0</v>
      </c>
      <c r="G460" s="163">
        <v>158200.35</v>
      </c>
      <c r="H460" s="163">
        <v>7319905.7999999998</v>
      </c>
      <c r="I460" s="163">
        <v>27895967.27</v>
      </c>
      <c r="J460" s="163">
        <v>-6418112.4500000002</v>
      </c>
      <c r="K460" s="163">
        <v>21477854.82</v>
      </c>
      <c r="L460" s="163">
        <v>1097059.75</v>
      </c>
      <c r="M460" s="163">
        <v>0</v>
      </c>
      <c r="N460" s="163">
        <v>100</v>
      </c>
      <c r="O460" s="163">
        <v>1097159.75</v>
      </c>
      <c r="P460" s="163">
        <v>-5259755.83</v>
      </c>
      <c r="Q460" s="163">
        <v>-80588.600000000006</v>
      </c>
      <c r="R460" s="163">
        <v>0</v>
      </c>
      <c r="S460" s="163">
        <v>-117100.71</v>
      </c>
      <c r="T460" s="163">
        <v>-5457445.1399999997</v>
      </c>
      <c r="U460" s="163">
        <v>-5694049.2199999997</v>
      </c>
      <c r="V460" s="163">
        <v>-3593268.52</v>
      </c>
      <c r="W460" s="163">
        <v>-583439.82999999996</v>
      </c>
      <c r="X460" s="163">
        <v>-215651.56</v>
      </c>
      <c r="Y460" s="163">
        <v>0</v>
      </c>
      <c r="Z460" s="163">
        <v>-341202</v>
      </c>
      <c r="AA460" s="163">
        <v>-10427611.130000001</v>
      </c>
      <c r="AB460" s="163">
        <v>-14009864.1</v>
      </c>
      <c r="AC460" s="204">
        <f>-'Income Statement - 2.1.7 Income'!K460/(-U460+-V460+-R460+-S460)</f>
        <v>3.5932646106362903E-2</v>
      </c>
    </row>
    <row r="461" spans="1:29" ht="15.75" customHeight="1">
      <c r="A461" s="130" t="s">
        <v>154</v>
      </c>
      <c r="B461" s="164">
        <v>2015</v>
      </c>
      <c r="C461" s="164">
        <v>2294206</v>
      </c>
      <c r="D461" s="164">
        <v>7135699</v>
      </c>
      <c r="E461" s="164">
        <v>383357</v>
      </c>
      <c r="F461" s="164">
        <v>106338</v>
      </c>
      <c r="G461" s="164">
        <v>269226</v>
      </c>
      <c r="H461" s="164">
        <v>10188826</v>
      </c>
      <c r="I461" s="164">
        <v>57940326</v>
      </c>
      <c r="J461" s="164">
        <v>-29952590</v>
      </c>
      <c r="K461" s="164">
        <v>27987736</v>
      </c>
      <c r="L461" s="164">
        <v>765632</v>
      </c>
      <c r="M461" s="164">
        <v>0</v>
      </c>
      <c r="N461" s="164">
        <v>1879443</v>
      </c>
      <c r="O461" s="164">
        <v>2645075</v>
      </c>
      <c r="P461" s="164">
        <v>-6594123</v>
      </c>
      <c r="Q461" s="164">
        <v>-218104</v>
      </c>
      <c r="R461" s="164">
        <v>0</v>
      </c>
      <c r="S461" s="164">
        <v>0</v>
      </c>
      <c r="T461" s="164">
        <v>-6812227</v>
      </c>
      <c r="U461" s="164">
        <v>0</v>
      </c>
      <c r="V461" s="164">
        <v>-13499953</v>
      </c>
      <c r="W461" s="164">
        <v>-1274568</v>
      </c>
      <c r="X461" s="164">
        <v>-1547444</v>
      </c>
      <c r="Y461" s="164">
        <v>-1583297</v>
      </c>
      <c r="Z461" s="164"/>
      <c r="AA461" s="164">
        <v>-17905262</v>
      </c>
      <c r="AB461" s="164">
        <v>-16104148</v>
      </c>
      <c r="AC461" s="206">
        <f>-'Income Statement - 2.1.7 Income'!K461/(-U461+-V461+-R461+-S461)</f>
        <v>6.5336671912857774E-2</v>
      </c>
    </row>
    <row r="462" spans="1:29" ht="15.75" customHeight="1">
      <c r="A462" s="126" t="s">
        <v>154</v>
      </c>
      <c r="B462" s="163">
        <v>2016</v>
      </c>
      <c r="C462" s="163">
        <v>1551659.56</v>
      </c>
      <c r="D462" s="163">
        <v>8338996.9699999997</v>
      </c>
      <c r="E462" s="163">
        <v>508354.62</v>
      </c>
      <c r="F462" s="163">
        <v>133578.48000000001</v>
      </c>
      <c r="G462" s="163">
        <v>176225.66</v>
      </c>
      <c r="H462" s="163">
        <v>10708815.289999999</v>
      </c>
      <c r="I462" s="163">
        <v>60377949.280000001</v>
      </c>
      <c r="J462" s="163">
        <v>-30983471.109999999</v>
      </c>
      <c r="K462" s="163">
        <v>29394478.170000002</v>
      </c>
      <c r="L462" s="163">
        <v>677053.57</v>
      </c>
      <c r="M462" s="163">
        <v>0</v>
      </c>
      <c r="N462" s="163">
        <v>1371745</v>
      </c>
      <c r="O462" s="163">
        <v>2048798.57</v>
      </c>
      <c r="P462" s="163">
        <v>-7137790.4800000004</v>
      </c>
      <c r="Q462" s="163">
        <v>-205539.35</v>
      </c>
      <c r="R462" s="163">
        <v>0</v>
      </c>
      <c r="S462" s="163">
        <v>0</v>
      </c>
      <c r="T462" s="163">
        <v>-7343329.8300000001</v>
      </c>
      <c r="U462" s="163">
        <v>0</v>
      </c>
      <c r="V462" s="163">
        <v>-13499952.65</v>
      </c>
      <c r="W462" s="163">
        <v>-2385877.27</v>
      </c>
      <c r="X462" s="163">
        <v>-957920</v>
      </c>
      <c r="Y462" s="163">
        <v>-1572730</v>
      </c>
      <c r="Z462" s="163"/>
      <c r="AA462" s="163">
        <v>-18416479.920000002</v>
      </c>
      <c r="AB462" s="163">
        <v>-16392282.279999999</v>
      </c>
      <c r="AC462" s="204">
        <f>-'Income Statement - 2.1.7 Income'!K462/(-U462+-V462+-R462+-S462)</f>
        <v>6.4917966212274081E-2</v>
      </c>
    </row>
    <row r="463" spans="1:29" ht="15.75" customHeight="1">
      <c r="A463" s="130" t="s">
        <v>154</v>
      </c>
      <c r="B463" s="164">
        <v>2017</v>
      </c>
      <c r="C463" s="164">
        <v>1926030.55</v>
      </c>
      <c r="D463" s="164">
        <v>7864403.9699999997</v>
      </c>
      <c r="E463" s="164">
        <v>470681.46</v>
      </c>
      <c r="F463" s="164">
        <v>192954.54</v>
      </c>
      <c r="G463" s="164">
        <v>325726.57</v>
      </c>
      <c r="H463" s="164">
        <v>10779797.09</v>
      </c>
      <c r="I463" s="164">
        <v>62077935.719999999</v>
      </c>
      <c r="J463" s="164">
        <v>-31865192.57</v>
      </c>
      <c r="K463" s="164">
        <v>30212743.149999999</v>
      </c>
      <c r="L463" s="164">
        <v>24858.93</v>
      </c>
      <c r="M463" s="164">
        <v>0</v>
      </c>
      <c r="N463" s="164">
        <v>1254528</v>
      </c>
      <c r="O463" s="164">
        <v>1279386.93</v>
      </c>
      <c r="P463" s="164">
        <v>-7021207.7400000002</v>
      </c>
      <c r="Q463" s="164">
        <v>-119539.12</v>
      </c>
      <c r="R463" s="164">
        <v>0</v>
      </c>
      <c r="S463" s="164">
        <v>0</v>
      </c>
      <c r="T463" s="164">
        <v>-7140746.8600000003</v>
      </c>
      <c r="U463" s="164">
        <v>0</v>
      </c>
      <c r="V463" s="164">
        <v>-13499952.65</v>
      </c>
      <c r="W463" s="164">
        <v>-2580704.27</v>
      </c>
      <c r="X463" s="164">
        <v>-885024</v>
      </c>
      <c r="Y463" s="164">
        <v>-1417677</v>
      </c>
      <c r="Z463" s="164"/>
      <c r="AA463" s="164">
        <v>-18383357.920000002</v>
      </c>
      <c r="AB463" s="164">
        <v>-16747822.390000001</v>
      </c>
      <c r="AC463" s="206">
        <f>-'Income Statement - 2.1.7 Income'!K463/(-U463+-V463+-R463+-S463)</f>
        <v>6.5686125202816914E-2</v>
      </c>
    </row>
    <row r="464" spans="1:29" ht="15.75" customHeight="1">
      <c r="A464" s="126" t="s">
        <v>154</v>
      </c>
      <c r="B464" s="163">
        <v>2018</v>
      </c>
      <c r="C464" s="163">
        <v>403742.49</v>
      </c>
      <c r="D464" s="163">
        <v>8205286.6100000003</v>
      </c>
      <c r="E464" s="163">
        <v>492374.78</v>
      </c>
      <c r="F464" s="163">
        <v>67263.460000000006</v>
      </c>
      <c r="G464" s="163">
        <v>264338.93</v>
      </c>
      <c r="H464" s="163">
        <v>9433006.2699999996</v>
      </c>
      <c r="I464" s="163">
        <v>64082828.049999997</v>
      </c>
      <c r="J464" s="163">
        <v>-33132504.969999999</v>
      </c>
      <c r="K464" s="163">
        <v>30950323.079999998</v>
      </c>
      <c r="L464" s="163">
        <v>305138.21999999997</v>
      </c>
      <c r="M464" s="163">
        <v>0</v>
      </c>
      <c r="N464" s="163">
        <v>494606</v>
      </c>
      <c r="O464" s="163">
        <v>799744.22</v>
      </c>
      <c r="P464" s="163">
        <v>-5910846.6500000004</v>
      </c>
      <c r="Q464" s="163">
        <v>-248082.24</v>
      </c>
      <c r="R464" s="163">
        <v>0</v>
      </c>
      <c r="S464" s="163">
        <v>0</v>
      </c>
      <c r="T464" s="163">
        <v>-6158928.8899999997</v>
      </c>
      <c r="U464" s="163">
        <v>0</v>
      </c>
      <c r="V464" s="163">
        <v>-13499952.65</v>
      </c>
      <c r="W464" s="163">
        <v>-2551109.2799999998</v>
      </c>
      <c r="X464" s="163">
        <v>-236578</v>
      </c>
      <c r="Y464" s="163">
        <v>-1309493</v>
      </c>
      <c r="Z464" s="163"/>
      <c r="AA464" s="163">
        <v>-17597132.93</v>
      </c>
      <c r="AB464" s="163">
        <v>-17427011.75</v>
      </c>
      <c r="AC464" s="204">
        <f>-'Income Statement - 2.1.7 Income'!K464/(-U464+-V464+-R464+-S464)</f>
        <v>6.7771131775043666E-2</v>
      </c>
    </row>
    <row r="465" spans="1:29" ht="15.75" customHeight="1">
      <c r="A465" s="130" t="s">
        <v>154</v>
      </c>
      <c r="B465" s="164">
        <v>2019</v>
      </c>
      <c r="C465" s="164">
        <v>486956.72</v>
      </c>
      <c r="D465" s="164">
        <v>9002669.5199999996</v>
      </c>
      <c r="E465" s="164">
        <v>523345.89</v>
      </c>
      <c r="F465" s="164">
        <v>110835.79</v>
      </c>
      <c r="G465" s="164">
        <v>493862.12</v>
      </c>
      <c r="H465" s="164">
        <v>10617670.039999999</v>
      </c>
      <c r="I465" s="164">
        <v>67052611.82</v>
      </c>
      <c r="J465" s="164">
        <v>-34336807.710000001</v>
      </c>
      <c r="K465" s="164">
        <v>32715804.109999999</v>
      </c>
      <c r="L465" s="164">
        <v>214781.02</v>
      </c>
      <c r="M465" s="164">
        <v>0</v>
      </c>
      <c r="N465" s="164">
        <v>459902</v>
      </c>
      <c r="O465" s="164">
        <v>674683.02</v>
      </c>
      <c r="P465" s="164">
        <v>-7142343.1799999997</v>
      </c>
      <c r="Q465" s="164">
        <v>-203901.97</v>
      </c>
      <c r="R465" s="164">
        <v>0</v>
      </c>
      <c r="S465" s="164">
        <v>-14086.08</v>
      </c>
      <c r="T465" s="164">
        <v>-7360331.2300000004</v>
      </c>
      <c r="U465" s="164">
        <v>-15000000</v>
      </c>
      <c r="V465" s="164">
        <v>0</v>
      </c>
      <c r="W465" s="164">
        <v>-1923063.75</v>
      </c>
      <c r="X465" s="164">
        <v>-254326</v>
      </c>
      <c r="Y465" s="164">
        <v>-1394138</v>
      </c>
      <c r="Z465" s="164"/>
      <c r="AA465" s="164">
        <v>-18571527.75</v>
      </c>
      <c r="AB465" s="164">
        <v>-18076298.190000001</v>
      </c>
      <c r="AC465" s="206">
        <f>-'Income Statement - 2.1.7 Income'!K465/(-U465+-V465+-R465+-S465)</f>
        <v>6.3465478679338966E-2</v>
      </c>
    </row>
    <row r="466" spans="1:29" ht="15.75" customHeight="1">
      <c r="A466" s="126" t="s">
        <v>154</v>
      </c>
      <c r="B466" s="163">
        <v>2020</v>
      </c>
      <c r="C466" s="163">
        <v>2460530.54</v>
      </c>
      <c r="D466" s="163">
        <v>9153721.3699999992</v>
      </c>
      <c r="E466" s="163">
        <v>590124.42000000004</v>
      </c>
      <c r="F466" s="163">
        <v>99366.1</v>
      </c>
      <c r="G466" s="163">
        <v>531656.81000000006</v>
      </c>
      <c r="H466" s="163">
        <v>12835399.24</v>
      </c>
      <c r="I466" s="163">
        <v>68986610.299999997</v>
      </c>
      <c r="J466" s="163">
        <v>-34843271.039999999</v>
      </c>
      <c r="K466" s="163">
        <v>34143339.259999998</v>
      </c>
      <c r="L466" s="163">
        <v>363403.95</v>
      </c>
      <c r="M466" s="163">
        <v>0</v>
      </c>
      <c r="N466" s="163">
        <v>1271010</v>
      </c>
      <c r="O466" s="163">
        <v>1634413.95</v>
      </c>
      <c r="P466" s="163">
        <v>-7064054.9900000002</v>
      </c>
      <c r="Q466" s="163">
        <v>-134889.48000000001</v>
      </c>
      <c r="R466" s="163">
        <v>0</v>
      </c>
      <c r="S466" s="163">
        <v>-219860.53</v>
      </c>
      <c r="T466" s="163">
        <v>-7418805</v>
      </c>
      <c r="U466" s="163">
        <v>-18177461</v>
      </c>
      <c r="V466" s="163">
        <v>0</v>
      </c>
      <c r="W466" s="163">
        <v>-1624700.87</v>
      </c>
      <c r="X466" s="163">
        <v>-1034756</v>
      </c>
      <c r="Y466" s="163">
        <v>-1407857</v>
      </c>
      <c r="Z466" s="163"/>
      <c r="AA466" s="163">
        <v>-22244774.870000001</v>
      </c>
      <c r="AB466" s="163">
        <v>-18949572.579999998</v>
      </c>
      <c r="AC466" s="204">
        <f>-'Income Statement - 2.1.7 Income'!K466/(-U466+-V466+-R466+-S466)</f>
        <v>2.7554279527776452E-2</v>
      </c>
    </row>
    <row r="467" spans="1:29" ht="15.75" customHeight="1">
      <c r="A467" s="130" t="s">
        <v>154</v>
      </c>
      <c r="B467" s="164">
        <v>2021</v>
      </c>
      <c r="C467" s="164">
        <v>2924509.06</v>
      </c>
      <c r="D467" s="164">
        <v>7526180.1900000004</v>
      </c>
      <c r="E467" s="164">
        <v>747773.12</v>
      </c>
      <c r="F467" s="164">
        <v>85224.07</v>
      </c>
      <c r="G467" s="164">
        <v>438362.66</v>
      </c>
      <c r="H467" s="164">
        <v>11722049.1</v>
      </c>
      <c r="I467" s="164">
        <v>72128719.439999998</v>
      </c>
      <c r="J467" s="164">
        <v>-36474450.420000002</v>
      </c>
      <c r="K467" s="164">
        <v>35654269.020000003</v>
      </c>
      <c r="L467" s="164">
        <v>552486.15</v>
      </c>
      <c r="M467" s="164">
        <v>0</v>
      </c>
      <c r="N467" s="164">
        <v>584132</v>
      </c>
      <c r="O467" s="164">
        <v>1136618.1499999999</v>
      </c>
      <c r="P467" s="164">
        <v>-7044743.9699999997</v>
      </c>
      <c r="Q467" s="164">
        <v>-151111.85999999999</v>
      </c>
      <c r="R467" s="164">
        <v>0</v>
      </c>
      <c r="S467" s="164">
        <v>-223883.23</v>
      </c>
      <c r="T467" s="164">
        <v>-7419739.0599999996</v>
      </c>
      <c r="U467" s="164">
        <v>-17968506</v>
      </c>
      <c r="V467" s="164">
        <v>0</v>
      </c>
      <c r="W467" s="164">
        <v>-1673833.07</v>
      </c>
      <c r="X467" s="164">
        <v>-300890</v>
      </c>
      <c r="Y467" s="164">
        <v>-1267892</v>
      </c>
      <c r="Z467" s="164"/>
      <c r="AA467" s="164">
        <v>-21211121.07</v>
      </c>
      <c r="AB467" s="164">
        <v>-19882076.140000001</v>
      </c>
      <c r="AC467" s="206">
        <f>-'Income Statement - 2.1.7 Income'!K467/(-U467+-V467+-R467+-S467)</f>
        <v>2.8089055458275284E-2</v>
      </c>
    </row>
    <row r="468" spans="1:29" ht="15.75" customHeight="1">
      <c r="A468" s="126" t="s">
        <v>154</v>
      </c>
      <c r="B468" s="163">
        <v>2022</v>
      </c>
      <c r="C468" s="163">
        <v>705947.58</v>
      </c>
      <c r="D468" s="163">
        <v>7949588.1399999997</v>
      </c>
      <c r="E468" s="163">
        <v>976573.98</v>
      </c>
      <c r="F468" s="163">
        <v>142475.99</v>
      </c>
      <c r="G468" s="163">
        <v>492514.61</v>
      </c>
      <c r="H468" s="163">
        <v>10267100.300000001</v>
      </c>
      <c r="I468" s="163">
        <v>75520789.159999996</v>
      </c>
      <c r="J468" s="163">
        <v>-38236516.799999997</v>
      </c>
      <c r="K468" s="163">
        <v>37284272.359999999</v>
      </c>
      <c r="L468" s="163">
        <v>1874053.58</v>
      </c>
      <c r="M468" s="163">
        <v>0</v>
      </c>
      <c r="N468" s="163">
        <v>995090</v>
      </c>
      <c r="O468" s="163">
        <v>2869143.58</v>
      </c>
      <c r="P468" s="163">
        <v>-7408075.8700000001</v>
      </c>
      <c r="Q468" s="163">
        <v>-170996.5</v>
      </c>
      <c r="R468" s="163">
        <v>0</v>
      </c>
      <c r="S468" s="163">
        <v>-227985.84</v>
      </c>
      <c r="T468" s="163">
        <v>-7807058.21</v>
      </c>
      <c r="U468" s="163">
        <v>-17755393</v>
      </c>
      <c r="V468" s="163">
        <v>0</v>
      </c>
      <c r="W468" s="163">
        <v>-2221470.94</v>
      </c>
      <c r="X468" s="163">
        <v>-868727.33</v>
      </c>
      <c r="Y468" s="163">
        <v>-912862</v>
      </c>
      <c r="Z468" s="163"/>
      <c r="AA468" s="163">
        <v>-21758453.27</v>
      </c>
      <c r="AB468" s="163">
        <v>-20855004.760000002</v>
      </c>
      <c r="AC468" s="204">
        <f>-'Income Statement - 2.1.7 Income'!K468/(-U468+-V468+-R468+-S468)</f>
        <v>3.0176105660019558E-2</v>
      </c>
    </row>
    <row r="469" spans="1:29" ht="15.75" customHeight="1">
      <c r="A469" s="130" t="s">
        <v>154</v>
      </c>
      <c r="B469" s="164">
        <v>2023</v>
      </c>
      <c r="C469" s="164">
        <v>3763510.6</v>
      </c>
      <c r="D469" s="164">
        <v>9130897.5299999993</v>
      </c>
      <c r="E469" s="164">
        <v>1026263.57</v>
      </c>
      <c r="F469" s="164">
        <v>95617.27</v>
      </c>
      <c r="G469" s="164">
        <v>570622.04</v>
      </c>
      <c r="H469" s="164">
        <v>14586911.01</v>
      </c>
      <c r="I469" s="164">
        <v>79144710.959999993</v>
      </c>
      <c r="J469" s="164">
        <v>-40112159.530000001</v>
      </c>
      <c r="K469" s="164">
        <v>39032551.43</v>
      </c>
      <c r="L469" s="164">
        <v>1457747.89</v>
      </c>
      <c r="M469" s="164">
        <v>0</v>
      </c>
      <c r="N469" s="164">
        <v>1256029</v>
      </c>
      <c r="O469" s="164">
        <v>2713776.89</v>
      </c>
      <c r="P469" s="164">
        <v>-9821013.6600000001</v>
      </c>
      <c r="Q469" s="164">
        <v>-135714.32</v>
      </c>
      <c r="R469" s="164">
        <v>0</v>
      </c>
      <c r="S469" s="164">
        <v>-360274.13</v>
      </c>
      <c r="T469" s="164">
        <v>-10317002.109999999</v>
      </c>
      <c r="U469" s="164">
        <v>-19835832</v>
      </c>
      <c r="V469" s="164">
        <v>0</v>
      </c>
      <c r="W469" s="164">
        <v>-1896890.69</v>
      </c>
      <c r="X469" s="164">
        <v>-1259202</v>
      </c>
      <c r="Y469" s="164">
        <v>-993751</v>
      </c>
      <c r="Z469" s="164"/>
      <c r="AA469" s="164">
        <v>-23985675.690000001</v>
      </c>
      <c r="AB469" s="164">
        <v>-22030561.530000001</v>
      </c>
      <c r="AC469" s="206">
        <f>-'Income Statement - 2.1.7 Income'!K469/(-U469+-V469+-R469+-S469)</f>
        <v>3.3761181764992043E-2</v>
      </c>
    </row>
    <row r="470" spans="1:29" ht="15.75" customHeight="1">
      <c r="A470" s="126" t="s">
        <v>155</v>
      </c>
      <c r="B470" s="163">
        <v>2015</v>
      </c>
      <c r="C470" s="163">
        <v>0</v>
      </c>
      <c r="D470" s="163">
        <v>2723509.63</v>
      </c>
      <c r="E470" s="163">
        <v>101159.18</v>
      </c>
      <c r="F470" s="163">
        <v>0</v>
      </c>
      <c r="G470" s="163">
        <v>211747.75</v>
      </c>
      <c r="H470" s="163">
        <v>3036416.56</v>
      </c>
      <c r="I470" s="163">
        <v>13729799.800000001</v>
      </c>
      <c r="J470" s="163">
        <v>-7408160.9100000001</v>
      </c>
      <c r="K470" s="163">
        <v>6321638.8899999997</v>
      </c>
      <c r="L470" s="163">
        <v>2228975.5299999998</v>
      </c>
      <c r="M470" s="163">
        <v>0</v>
      </c>
      <c r="N470" s="163">
        <v>283145.28000000003</v>
      </c>
      <c r="O470" s="163">
        <v>2512120.81</v>
      </c>
      <c r="P470" s="163">
        <v>-2139126.19</v>
      </c>
      <c r="Q470" s="163">
        <v>0</v>
      </c>
      <c r="R470" s="163">
        <v>0</v>
      </c>
      <c r="S470" s="163">
        <v>-1006411.56</v>
      </c>
      <c r="T470" s="163">
        <v>-3145537.75</v>
      </c>
      <c r="U470" s="163">
        <v>-4203599.6100000003</v>
      </c>
      <c r="V470" s="163">
        <v>0</v>
      </c>
      <c r="W470" s="163">
        <v>-550868.56000000006</v>
      </c>
      <c r="X470" s="163">
        <v>-199382.87</v>
      </c>
      <c r="Y470" s="163">
        <v>-144261</v>
      </c>
      <c r="Z470" s="163">
        <v>-281000</v>
      </c>
      <c r="AA470" s="163">
        <v>-5379112.04</v>
      </c>
      <c r="AB470" s="163">
        <v>-3345526.47</v>
      </c>
      <c r="AC470" s="204">
        <f>-'Income Statement - 2.1.7 Income'!K470/(-U470+-V470+-R470+-S470)</f>
        <v>3.4945097824041711E-2</v>
      </c>
    </row>
    <row r="471" spans="1:29" ht="15.75" customHeight="1">
      <c r="A471" s="130" t="s">
        <v>155</v>
      </c>
      <c r="B471" s="164">
        <v>2016</v>
      </c>
      <c r="C471" s="164">
        <v>0</v>
      </c>
      <c r="D471" s="164">
        <v>3138069.47</v>
      </c>
      <c r="E471" s="164">
        <v>127105.33</v>
      </c>
      <c r="F471" s="164">
        <v>0</v>
      </c>
      <c r="G471" s="164">
        <v>244804.46</v>
      </c>
      <c r="H471" s="164">
        <v>3509979.26</v>
      </c>
      <c r="I471" s="164">
        <v>10104673.17</v>
      </c>
      <c r="J471" s="164">
        <v>-1271259.22</v>
      </c>
      <c r="K471" s="164">
        <v>8833413.9499999993</v>
      </c>
      <c r="L471" s="164">
        <v>659918.63</v>
      </c>
      <c r="M471" s="164">
        <v>0</v>
      </c>
      <c r="N471" s="164">
        <v>152145.28</v>
      </c>
      <c r="O471" s="164">
        <v>812063.91</v>
      </c>
      <c r="P471" s="164">
        <v>-2522147.8399999999</v>
      </c>
      <c r="Q471" s="164">
        <v>0</v>
      </c>
      <c r="R471" s="164">
        <v>0</v>
      </c>
      <c r="S471" s="164">
        <v>-775445.29</v>
      </c>
      <c r="T471" s="164">
        <v>-3297593.13</v>
      </c>
      <c r="U471" s="164">
        <v>-5037356.68</v>
      </c>
      <c r="V471" s="164">
        <v>0</v>
      </c>
      <c r="W471" s="164">
        <v>-532762.1</v>
      </c>
      <c r="X471" s="164">
        <v>-197254.69</v>
      </c>
      <c r="Y471" s="164">
        <v>-176872</v>
      </c>
      <c r="Z471" s="164">
        <v>-176471</v>
      </c>
      <c r="AA471" s="164">
        <v>-6120716.4699999997</v>
      </c>
      <c r="AB471" s="164">
        <v>-3737147.52</v>
      </c>
      <c r="AC471" s="206">
        <f>-'Income Statement - 2.1.7 Income'!K471/(-U471+-V471+-R471+-S471)</f>
        <v>3.4109004749047045E-2</v>
      </c>
    </row>
    <row r="472" spans="1:29" ht="15.75" customHeight="1">
      <c r="A472" s="126" t="s">
        <v>155</v>
      </c>
      <c r="B472" s="163">
        <v>2017</v>
      </c>
      <c r="C472" s="163">
        <v>321415.03000000003</v>
      </c>
      <c r="D472" s="163">
        <v>2635085.34</v>
      </c>
      <c r="E472" s="163">
        <v>124684.87</v>
      </c>
      <c r="F472" s="163">
        <v>0</v>
      </c>
      <c r="G472" s="163">
        <v>250907.1</v>
      </c>
      <c r="H472" s="163">
        <v>3332092.34</v>
      </c>
      <c r="I472" s="163">
        <v>10819339.960000001</v>
      </c>
      <c r="J472" s="163">
        <v>-1719437.68</v>
      </c>
      <c r="K472" s="163">
        <v>9099902.2799999993</v>
      </c>
      <c r="L472" s="163">
        <v>890021.52</v>
      </c>
      <c r="M472" s="163">
        <v>0</v>
      </c>
      <c r="N472" s="163">
        <v>95335.78</v>
      </c>
      <c r="O472" s="163">
        <v>985357.3</v>
      </c>
      <c r="P472" s="163">
        <v>-3073192.46</v>
      </c>
      <c r="Q472" s="163">
        <v>0</v>
      </c>
      <c r="R472" s="163">
        <v>0</v>
      </c>
      <c r="S472" s="163">
        <v>-256254.35</v>
      </c>
      <c r="T472" s="163">
        <v>-3329446.81</v>
      </c>
      <c r="U472" s="163">
        <v>-4779786.04</v>
      </c>
      <c r="V472" s="163">
        <v>0</v>
      </c>
      <c r="W472" s="163">
        <v>-728632.58</v>
      </c>
      <c r="X472" s="163">
        <v>-241618.29</v>
      </c>
      <c r="Y472" s="163">
        <v>-171755</v>
      </c>
      <c r="Z472" s="163">
        <v>-109636.29</v>
      </c>
      <c r="AA472" s="163">
        <v>-6031428.2000000002</v>
      </c>
      <c r="AB472" s="163">
        <v>-4056476.91</v>
      </c>
      <c r="AC472" s="204">
        <f>-'Income Statement - 2.1.7 Income'!K472/(-U472+-V472+-R472+-S472)</f>
        <v>4.2693654806052896E-2</v>
      </c>
    </row>
    <row r="473" spans="1:29" ht="15.75" customHeight="1">
      <c r="A473" s="130" t="s">
        <v>155</v>
      </c>
      <c r="B473" s="164">
        <v>2018</v>
      </c>
      <c r="C473" s="164">
        <v>0</v>
      </c>
      <c r="D473" s="164">
        <v>2787967.19</v>
      </c>
      <c r="E473" s="164">
        <v>125646.65</v>
      </c>
      <c r="F473" s="164">
        <v>0</v>
      </c>
      <c r="G473" s="164">
        <v>171892.46</v>
      </c>
      <c r="H473" s="164">
        <v>3085506.3</v>
      </c>
      <c r="I473" s="164">
        <v>11280456.91</v>
      </c>
      <c r="J473" s="164">
        <v>-2178498.9900000002</v>
      </c>
      <c r="K473" s="164">
        <v>9101957.9199999999</v>
      </c>
      <c r="L473" s="164">
        <v>2397001.84</v>
      </c>
      <c r="M473" s="164">
        <v>0</v>
      </c>
      <c r="N473" s="164">
        <v>52873.78</v>
      </c>
      <c r="O473" s="164">
        <v>2449875.62</v>
      </c>
      <c r="P473" s="164">
        <v>-2812634.8</v>
      </c>
      <c r="Q473" s="164">
        <v>0</v>
      </c>
      <c r="R473" s="164">
        <v>0</v>
      </c>
      <c r="S473" s="164">
        <v>-193705.14</v>
      </c>
      <c r="T473" s="164">
        <v>-3006339.94</v>
      </c>
      <c r="U473" s="164">
        <v>-6274087.6799999997</v>
      </c>
      <c r="V473" s="164">
        <v>0</v>
      </c>
      <c r="W473" s="164">
        <v>-555947.87</v>
      </c>
      <c r="X473" s="164">
        <v>-195531.66</v>
      </c>
      <c r="Y473" s="164">
        <v>-175425</v>
      </c>
      <c r="Z473" s="164">
        <v>-58729.29</v>
      </c>
      <c r="AA473" s="164">
        <v>-7259721.5</v>
      </c>
      <c r="AB473" s="164">
        <v>-4371278.4000000004</v>
      </c>
      <c r="AC473" s="206">
        <f>-'Income Statement - 2.1.7 Income'!K473/(-U473+-V473+-R473+-S473)</f>
        <v>3.3024347864005953E-2</v>
      </c>
    </row>
    <row r="474" spans="1:29" ht="15.75" customHeight="1">
      <c r="A474" s="126" t="s">
        <v>155</v>
      </c>
      <c r="B474" s="163">
        <v>2019</v>
      </c>
      <c r="C474" s="163">
        <v>0</v>
      </c>
      <c r="D474" s="163">
        <v>2708172.82</v>
      </c>
      <c r="E474" s="163">
        <v>122568.98</v>
      </c>
      <c r="F474" s="163">
        <v>0</v>
      </c>
      <c r="G474" s="163">
        <v>139485.22</v>
      </c>
      <c r="H474" s="163">
        <v>2970227.02</v>
      </c>
      <c r="I474" s="163">
        <v>11792248.060000001</v>
      </c>
      <c r="J474" s="163">
        <v>-2584052.2799999998</v>
      </c>
      <c r="K474" s="163">
        <v>9208195.7799999993</v>
      </c>
      <c r="L474" s="163">
        <v>2498146.6</v>
      </c>
      <c r="M474" s="163">
        <v>0</v>
      </c>
      <c r="N474" s="163">
        <v>7927.78</v>
      </c>
      <c r="O474" s="163">
        <v>2506074.38</v>
      </c>
      <c r="P474" s="163">
        <v>-2506439.5499999998</v>
      </c>
      <c r="Q474" s="163">
        <v>0</v>
      </c>
      <c r="R474" s="163">
        <v>0</v>
      </c>
      <c r="S474" s="163">
        <v>-600705.39</v>
      </c>
      <c r="T474" s="163">
        <v>-3107144.94</v>
      </c>
      <c r="U474" s="163">
        <v>-6074849.7699999996</v>
      </c>
      <c r="V474" s="163">
        <v>0</v>
      </c>
      <c r="W474" s="163">
        <v>-545006.92000000004</v>
      </c>
      <c r="X474" s="163">
        <v>-146856.71</v>
      </c>
      <c r="Y474" s="163">
        <v>-178948</v>
      </c>
      <c r="Z474" s="163">
        <v>-6692.29</v>
      </c>
      <c r="AA474" s="163">
        <v>-6952353.6900000004</v>
      </c>
      <c r="AB474" s="163">
        <v>-4624998.55</v>
      </c>
      <c r="AC474" s="204">
        <f>-'Income Statement - 2.1.7 Income'!K474/(-U474+-V474+-R474+-S474)</f>
        <v>3.1239518661995452E-2</v>
      </c>
    </row>
    <row r="475" spans="1:29" ht="15.75" customHeight="1">
      <c r="A475" s="130" t="s">
        <v>155</v>
      </c>
      <c r="B475" s="164">
        <v>2020</v>
      </c>
      <c r="C475" s="164">
        <v>0</v>
      </c>
      <c r="D475" s="164">
        <v>2777501.56</v>
      </c>
      <c r="E475" s="164">
        <v>111625.25</v>
      </c>
      <c r="F475" s="164">
        <v>0</v>
      </c>
      <c r="G475" s="164">
        <v>145572.39000000001</v>
      </c>
      <c r="H475" s="164">
        <v>3034699.2</v>
      </c>
      <c r="I475" s="164">
        <v>12923347.98</v>
      </c>
      <c r="J475" s="164">
        <v>-3086629.93</v>
      </c>
      <c r="K475" s="164">
        <v>9836718.0500000007</v>
      </c>
      <c r="L475" s="164">
        <v>2805943.26</v>
      </c>
      <c r="M475" s="164">
        <v>0</v>
      </c>
      <c r="N475" s="164">
        <v>5555.49</v>
      </c>
      <c r="O475" s="164">
        <v>2811498.75</v>
      </c>
      <c r="P475" s="164">
        <v>-2313864.14</v>
      </c>
      <c r="Q475" s="164">
        <v>0</v>
      </c>
      <c r="R475" s="164">
        <v>0</v>
      </c>
      <c r="S475" s="164">
        <v>-1422793.26</v>
      </c>
      <c r="T475" s="164">
        <v>-3736657.4</v>
      </c>
      <c r="U475" s="164">
        <v>-6142262.8799999999</v>
      </c>
      <c r="V475" s="164">
        <v>0</v>
      </c>
      <c r="W475" s="164">
        <v>-650056.56000000006</v>
      </c>
      <c r="X475" s="164">
        <v>-105837.42</v>
      </c>
      <c r="Y475" s="164">
        <v>-213305</v>
      </c>
      <c r="Z475" s="164"/>
      <c r="AA475" s="164">
        <v>-7111461.8600000003</v>
      </c>
      <c r="AB475" s="164">
        <v>-4834796.74</v>
      </c>
      <c r="AC475" s="206">
        <f>-'Income Statement - 2.1.7 Income'!K475/(-U475+-V475+-R475+-S475)</f>
        <v>2.6454461975744175E-2</v>
      </c>
    </row>
    <row r="476" spans="1:29" ht="15.75" customHeight="1">
      <c r="A476" s="126" t="s">
        <v>155</v>
      </c>
      <c r="B476" s="163">
        <v>2021</v>
      </c>
      <c r="C476" s="163">
        <v>0</v>
      </c>
      <c r="D476" s="163">
        <v>2652970.81</v>
      </c>
      <c r="E476" s="163">
        <v>174546.68</v>
      </c>
      <c r="F476" s="163">
        <v>0</v>
      </c>
      <c r="G476" s="163">
        <v>187785.92</v>
      </c>
      <c r="H476" s="163">
        <v>3015303.41</v>
      </c>
      <c r="I476" s="163">
        <v>15449347.960000001</v>
      </c>
      <c r="J476" s="163">
        <v>-3749016.88</v>
      </c>
      <c r="K476" s="163">
        <v>11700331.08</v>
      </c>
      <c r="L476" s="163">
        <v>876883.13</v>
      </c>
      <c r="M476" s="163">
        <v>0</v>
      </c>
      <c r="N476" s="163">
        <v>73349.490000000005</v>
      </c>
      <c r="O476" s="163">
        <v>950232.62</v>
      </c>
      <c r="P476" s="163">
        <v>-3067087.9</v>
      </c>
      <c r="Q476" s="163">
        <v>0</v>
      </c>
      <c r="R476" s="163">
        <v>0</v>
      </c>
      <c r="S476" s="163">
        <v>-863834.98</v>
      </c>
      <c r="T476" s="163">
        <v>-3930922.88</v>
      </c>
      <c r="U476" s="163">
        <v>-5883459.2300000004</v>
      </c>
      <c r="V476" s="163">
        <v>0</v>
      </c>
      <c r="W476" s="163">
        <v>-111555.94</v>
      </c>
      <c r="X476" s="163">
        <v>-80048.179999999993</v>
      </c>
      <c r="Y476" s="163">
        <v>-222363</v>
      </c>
      <c r="Z476" s="163"/>
      <c r="AA476" s="163">
        <v>-6297426.3499999996</v>
      </c>
      <c r="AB476" s="163">
        <v>-5437517.8799999999</v>
      </c>
      <c r="AC476" s="204">
        <f>-'Income Statement - 2.1.7 Income'!K476/(-U476+-V476+-R476+-S476)</f>
        <v>3.7820548809298173E-2</v>
      </c>
    </row>
    <row r="477" spans="1:29" ht="15.75" customHeight="1">
      <c r="A477" s="130" t="s">
        <v>155</v>
      </c>
      <c r="B477" s="164">
        <v>2022</v>
      </c>
      <c r="C477" s="164">
        <v>0</v>
      </c>
      <c r="D477" s="164">
        <v>3023336.26</v>
      </c>
      <c r="E477" s="164">
        <v>233227.56</v>
      </c>
      <c r="F477" s="164">
        <v>0</v>
      </c>
      <c r="G477" s="164">
        <v>180057.52</v>
      </c>
      <c r="H477" s="164">
        <v>3436621.34</v>
      </c>
      <c r="I477" s="164">
        <v>16422304.27</v>
      </c>
      <c r="J477" s="164">
        <v>-4276605.62</v>
      </c>
      <c r="K477" s="164">
        <v>12145698.65</v>
      </c>
      <c r="L477" s="164">
        <v>820470.03</v>
      </c>
      <c r="M477" s="164">
        <v>0</v>
      </c>
      <c r="N477" s="164">
        <v>121208.49</v>
      </c>
      <c r="O477" s="164">
        <v>941678.52</v>
      </c>
      <c r="P477" s="164">
        <v>-3724959.27</v>
      </c>
      <c r="Q477" s="164">
        <v>0</v>
      </c>
      <c r="R477" s="164">
        <v>0</v>
      </c>
      <c r="S477" s="164">
        <v>-729590.44</v>
      </c>
      <c r="T477" s="164">
        <v>-4454549.71</v>
      </c>
      <c r="U477" s="164">
        <v>-5614729.5999999996</v>
      </c>
      <c r="V477" s="164">
        <v>0</v>
      </c>
      <c r="W477" s="164">
        <v>-171492.69</v>
      </c>
      <c r="X477" s="164">
        <v>-48693.22</v>
      </c>
      <c r="Y477" s="164">
        <v>-234348</v>
      </c>
      <c r="Z477" s="164"/>
      <c r="AA477" s="164">
        <v>-6069263.5099999998</v>
      </c>
      <c r="AB477" s="164">
        <v>-6000185.29</v>
      </c>
      <c r="AC477" s="206">
        <f>-'Income Statement - 2.1.7 Income'!K477/(-U477+-V477+-R477+-S477)</f>
        <v>3.9097059800911313E-2</v>
      </c>
    </row>
    <row r="478" spans="1:29" ht="15.75" customHeight="1">
      <c r="A478" s="126" t="s">
        <v>155</v>
      </c>
      <c r="B478" s="163">
        <v>2023</v>
      </c>
      <c r="C478" s="163">
        <v>233298.04</v>
      </c>
      <c r="D478" s="163">
        <v>3540822.14</v>
      </c>
      <c r="E478" s="163">
        <v>270943.34999999998</v>
      </c>
      <c r="F478" s="163">
        <v>0</v>
      </c>
      <c r="G478" s="163">
        <v>166551.4</v>
      </c>
      <c r="H478" s="163">
        <v>4211614.93</v>
      </c>
      <c r="I478" s="163">
        <v>17557175.539999999</v>
      </c>
      <c r="J478" s="163">
        <v>-4833655.1500000004</v>
      </c>
      <c r="K478" s="163">
        <v>12723520.390000001</v>
      </c>
      <c r="L478" s="163">
        <v>596479.41</v>
      </c>
      <c r="M478" s="163">
        <v>0</v>
      </c>
      <c r="N478" s="163">
        <v>201300.49</v>
      </c>
      <c r="O478" s="163">
        <v>797779.9</v>
      </c>
      <c r="P478" s="163">
        <v>-3610533.88</v>
      </c>
      <c r="Q478" s="163">
        <v>0</v>
      </c>
      <c r="R478" s="163">
        <v>0</v>
      </c>
      <c r="S478" s="163">
        <v>-344710.40000000002</v>
      </c>
      <c r="T478" s="163">
        <v>-3955244.28</v>
      </c>
      <c r="U478" s="163">
        <v>-6727028.1799999997</v>
      </c>
      <c r="V478" s="163">
        <v>0</v>
      </c>
      <c r="W478" s="163">
        <v>-301916.76</v>
      </c>
      <c r="X478" s="163">
        <v>-33377.29</v>
      </c>
      <c r="Y478" s="163">
        <v>-158387</v>
      </c>
      <c r="Z478" s="163"/>
      <c r="AA478" s="163">
        <v>-7220709.2300000004</v>
      </c>
      <c r="AB478" s="163">
        <v>-6556961.71</v>
      </c>
      <c r="AC478" s="204">
        <f>-'Income Statement - 2.1.7 Income'!K478/(-U478+-V478+-R478+-S478)</f>
        <v>3.6045271911055284E-2</v>
      </c>
    </row>
    <row r="479" spans="1:29" ht="15.75" customHeight="1">
      <c r="A479" s="130" t="s">
        <v>156</v>
      </c>
      <c r="B479" s="164">
        <v>2015</v>
      </c>
      <c r="C479" s="164">
        <v>1545461</v>
      </c>
      <c r="D479" s="164">
        <v>10425988</v>
      </c>
      <c r="E479" s="164">
        <v>530202</v>
      </c>
      <c r="F479" s="164">
        <v>0</v>
      </c>
      <c r="G479" s="164">
        <v>1233166</v>
      </c>
      <c r="H479" s="164">
        <v>13734817</v>
      </c>
      <c r="I479" s="164">
        <v>46086195</v>
      </c>
      <c r="J479" s="164">
        <v>-3460423</v>
      </c>
      <c r="K479" s="164">
        <v>42625772</v>
      </c>
      <c r="L479" s="164">
        <v>6376973</v>
      </c>
      <c r="M479" s="164">
        <v>0</v>
      </c>
      <c r="N479" s="164">
        <v>318095</v>
      </c>
      <c r="O479" s="164">
        <v>6695068</v>
      </c>
      <c r="P479" s="164">
        <v>-7704278</v>
      </c>
      <c r="Q479" s="164">
        <v>0</v>
      </c>
      <c r="R479" s="164">
        <v>0</v>
      </c>
      <c r="S479" s="164">
        <v>-1059933</v>
      </c>
      <c r="T479" s="164">
        <v>-8764211</v>
      </c>
      <c r="U479" s="164">
        <v>-13222943</v>
      </c>
      <c r="V479" s="164">
        <v>-5260461</v>
      </c>
      <c r="W479" s="164">
        <v>-3444955</v>
      </c>
      <c r="X479" s="164">
        <v>0</v>
      </c>
      <c r="Y479" s="164">
        <v>-398965</v>
      </c>
      <c r="Z479" s="164">
        <v>-1821000</v>
      </c>
      <c r="AA479" s="164">
        <v>-24148324</v>
      </c>
      <c r="AB479" s="164">
        <v>-30143122</v>
      </c>
      <c r="AC479" s="206">
        <f>-'Income Statement - 2.1.7 Income'!K479/(-U479+-V479+-R479+-S479)</f>
        <v>5.6048872308756686E-2</v>
      </c>
    </row>
    <row r="480" spans="1:29" ht="15.75" customHeight="1">
      <c r="A480" s="126" t="s">
        <v>156</v>
      </c>
      <c r="B480" s="163">
        <v>2016</v>
      </c>
      <c r="C480" s="163">
        <v>565502</v>
      </c>
      <c r="D480" s="163">
        <v>10447430</v>
      </c>
      <c r="E480" s="163">
        <v>711372</v>
      </c>
      <c r="F480" s="163">
        <v>0</v>
      </c>
      <c r="G480" s="163">
        <v>1414397</v>
      </c>
      <c r="H480" s="163">
        <v>13138701</v>
      </c>
      <c r="I480" s="163">
        <v>51158947</v>
      </c>
      <c r="J480" s="163">
        <v>-5716587</v>
      </c>
      <c r="K480" s="163">
        <v>45442360</v>
      </c>
      <c r="L480" s="163">
        <v>7706983</v>
      </c>
      <c r="M480" s="163">
        <v>0</v>
      </c>
      <c r="N480" s="163">
        <v>321525</v>
      </c>
      <c r="O480" s="163">
        <v>8028508</v>
      </c>
      <c r="P480" s="163">
        <v>-9506699</v>
      </c>
      <c r="Q480" s="163">
        <v>-34425</v>
      </c>
      <c r="R480" s="163">
        <v>0</v>
      </c>
      <c r="S480" s="163">
        <v>-2139968</v>
      </c>
      <c r="T480" s="163">
        <v>-11681092</v>
      </c>
      <c r="U480" s="163">
        <v>-11754941</v>
      </c>
      <c r="V480" s="163">
        <v>-5260461</v>
      </c>
      <c r="W480" s="163">
        <v>-4522022</v>
      </c>
      <c r="X480" s="163">
        <v>0</v>
      </c>
      <c r="Y480" s="163">
        <v>-386427</v>
      </c>
      <c r="Z480" s="163">
        <v>-1713000</v>
      </c>
      <c r="AA480" s="163">
        <v>-23636851</v>
      </c>
      <c r="AB480" s="163">
        <v>-31291626</v>
      </c>
      <c r="AC480" s="204">
        <f>-'Income Statement - 2.1.7 Income'!K480/(-U480+-V480+-R480+-S480)</f>
        <v>2.5468419560676719E-2</v>
      </c>
    </row>
    <row r="481" spans="1:29" ht="15.75" customHeight="1">
      <c r="A481" s="130" t="s">
        <v>156</v>
      </c>
      <c r="B481" s="164">
        <v>2017</v>
      </c>
      <c r="C481" s="164">
        <v>34759</v>
      </c>
      <c r="D481" s="164">
        <v>9142669</v>
      </c>
      <c r="E481" s="164">
        <v>1269573</v>
      </c>
      <c r="F481" s="164">
        <v>0</v>
      </c>
      <c r="G481" s="164">
        <v>1085615</v>
      </c>
      <c r="H481" s="164">
        <v>11532616</v>
      </c>
      <c r="I481" s="164">
        <v>54912247</v>
      </c>
      <c r="J481" s="164">
        <v>-7694293</v>
      </c>
      <c r="K481" s="164">
        <v>47217954</v>
      </c>
      <c r="L481" s="164">
        <v>8171941</v>
      </c>
      <c r="M481" s="164">
        <v>0</v>
      </c>
      <c r="N481" s="164">
        <v>285789</v>
      </c>
      <c r="O481" s="164">
        <v>8457730</v>
      </c>
      <c r="P481" s="164">
        <v>-8704013</v>
      </c>
      <c r="Q481" s="164">
        <v>-13369</v>
      </c>
      <c r="R481" s="164">
        <v>0</v>
      </c>
      <c r="S481" s="164">
        <v>-4119484</v>
      </c>
      <c r="T481" s="164">
        <v>-12836866</v>
      </c>
      <c r="U481" s="164">
        <v>-11916358</v>
      </c>
      <c r="V481" s="164">
        <v>-5260461</v>
      </c>
      <c r="W481" s="164">
        <v>-2356524</v>
      </c>
      <c r="X481" s="164">
        <v>0</v>
      </c>
      <c r="Y481" s="164">
        <v>-390730</v>
      </c>
      <c r="Z481" s="164">
        <v>-2178000</v>
      </c>
      <c r="AA481" s="164">
        <v>-22102073</v>
      </c>
      <c r="AB481" s="164">
        <v>-32269361</v>
      </c>
      <c r="AC481" s="206">
        <f>-'Income Statement - 2.1.7 Income'!K481/(-U481+-V481+-R481+-S481)</f>
        <v>8.3718286690417573E-3</v>
      </c>
    </row>
    <row r="482" spans="1:29" ht="15.75" customHeight="1">
      <c r="A482" s="126" t="s">
        <v>156</v>
      </c>
      <c r="B482" s="163">
        <v>2018</v>
      </c>
      <c r="C482" s="163">
        <v>4163733.65</v>
      </c>
      <c r="D482" s="163">
        <v>9383570.8599999994</v>
      </c>
      <c r="E482" s="163">
        <v>1335301.5900000001</v>
      </c>
      <c r="F482" s="163">
        <v>0</v>
      </c>
      <c r="G482" s="163">
        <v>1815514.3</v>
      </c>
      <c r="H482" s="163">
        <v>16698120.4</v>
      </c>
      <c r="I482" s="163">
        <v>60318112.07</v>
      </c>
      <c r="J482" s="163">
        <v>-9602947.5399999991</v>
      </c>
      <c r="K482" s="163">
        <v>50715164.530000001</v>
      </c>
      <c r="L482" s="163">
        <v>6639563.6299999999</v>
      </c>
      <c r="M482" s="163">
        <v>0</v>
      </c>
      <c r="N482" s="163">
        <v>0</v>
      </c>
      <c r="O482" s="163">
        <v>6639563.6299999999</v>
      </c>
      <c r="P482" s="163">
        <v>-9960970.3000000007</v>
      </c>
      <c r="Q482" s="163">
        <v>-36755.17</v>
      </c>
      <c r="R482" s="163">
        <v>0</v>
      </c>
      <c r="S482" s="163">
        <v>-1910588.68</v>
      </c>
      <c r="T482" s="163">
        <v>-11908314.15</v>
      </c>
      <c r="U482" s="163">
        <v>-17885051.32</v>
      </c>
      <c r="V482" s="163">
        <v>-5260460.75</v>
      </c>
      <c r="W482" s="163">
        <v>-1991961.47</v>
      </c>
      <c r="X482" s="163">
        <v>0</v>
      </c>
      <c r="Y482" s="163">
        <v>-362000</v>
      </c>
      <c r="Z482" s="163">
        <v>-2474000</v>
      </c>
      <c r="AA482" s="163">
        <v>-27973473.539999999</v>
      </c>
      <c r="AB482" s="163">
        <v>-34171060.869999997</v>
      </c>
      <c r="AC482" s="204">
        <f>-'Income Statement - 2.1.7 Income'!K482/(-U482+-V482+-R482+-S482)</f>
        <v>4.2181795585252826E-2</v>
      </c>
    </row>
    <row r="483" spans="1:29" ht="15.75" customHeight="1">
      <c r="A483" s="130" t="s">
        <v>156</v>
      </c>
      <c r="B483" s="164">
        <v>2019</v>
      </c>
      <c r="C483" s="164">
        <v>3274943.51</v>
      </c>
      <c r="D483" s="164">
        <v>9058924.5600000005</v>
      </c>
      <c r="E483" s="164">
        <v>1084306</v>
      </c>
      <c r="F483" s="164">
        <v>0</v>
      </c>
      <c r="G483" s="164">
        <v>579191.99</v>
      </c>
      <c r="H483" s="164">
        <v>13997366.060000001</v>
      </c>
      <c r="I483" s="164">
        <v>64798242.289999999</v>
      </c>
      <c r="J483" s="164">
        <v>-11325525.52</v>
      </c>
      <c r="K483" s="164">
        <v>53472716.770000003</v>
      </c>
      <c r="L483" s="164">
        <v>5677932.04</v>
      </c>
      <c r="M483" s="164">
        <v>0</v>
      </c>
      <c r="N483" s="164">
        <v>0</v>
      </c>
      <c r="O483" s="164">
        <v>5677932.04</v>
      </c>
      <c r="P483" s="164">
        <v>-9050039.1999999993</v>
      </c>
      <c r="Q483" s="164">
        <v>-12554.14</v>
      </c>
      <c r="R483" s="164">
        <v>0</v>
      </c>
      <c r="S483" s="164">
        <v>-1978722.92</v>
      </c>
      <c r="T483" s="164">
        <v>-11041316.26</v>
      </c>
      <c r="U483" s="164">
        <v>-16012959.08</v>
      </c>
      <c r="V483" s="164">
        <v>-5260460.75</v>
      </c>
      <c r="W483" s="164">
        <v>-1511795.03</v>
      </c>
      <c r="X483" s="164">
        <v>-10931.27</v>
      </c>
      <c r="Y483" s="164">
        <v>-382565</v>
      </c>
      <c r="Z483" s="164">
        <v>-3035000</v>
      </c>
      <c r="AA483" s="164">
        <v>-26213711.129999999</v>
      </c>
      <c r="AB483" s="164">
        <v>-35892987.479999997</v>
      </c>
      <c r="AC483" s="206">
        <f>-'Income Statement - 2.1.7 Income'!K483/(-U483+-V483+-R483+-S483)</f>
        <v>5.0689347329075721E-2</v>
      </c>
    </row>
    <row r="484" spans="1:29" ht="15.75" customHeight="1">
      <c r="A484" s="126" t="s">
        <v>156</v>
      </c>
      <c r="B484" s="163">
        <v>2020</v>
      </c>
      <c r="C484" s="163">
        <v>3816740.55</v>
      </c>
      <c r="D484" s="163">
        <v>9589340.2200000007</v>
      </c>
      <c r="E484" s="163">
        <v>1275671.81</v>
      </c>
      <c r="F484" s="163">
        <v>0</v>
      </c>
      <c r="G484" s="163">
        <v>448225</v>
      </c>
      <c r="H484" s="163">
        <v>15129977.58</v>
      </c>
      <c r="I484" s="163">
        <v>69431612.200000003</v>
      </c>
      <c r="J484" s="163">
        <v>-13147051.23</v>
      </c>
      <c r="K484" s="163">
        <v>56284560.969999999</v>
      </c>
      <c r="L484" s="163">
        <v>3134280.21</v>
      </c>
      <c r="M484" s="163">
        <v>0</v>
      </c>
      <c r="N484" s="163">
        <v>3649000</v>
      </c>
      <c r="O484" s="163">
        <v>6783280.21</v>
      </c>
      <c r="P484" s="163">
        <v>-9668313.1300000008</v>
      </c>
      <c r="Q484" s="163">
        <v>-9636.11</v>
      </c>
      <c r="R484" s="163">
        <v>0</v>
      </c>
      <c r="S484" s="163">
        <v>-2311209.42</v>
      </c>
      <c r="T484" s="163">
        <v>-11989158.66</v>
      </c>
      <c r="U484" s="163">
        <v>-18413857.579999998</v>
      </c>
      <c r="V484" s="163">
        <v>-5260460.75</v>
      </c>
      <c r="W484" s="163">
        <v>-1952649.64</v>
      </c>
      <c r="X484" s="163">
        <v>-2267.5700000000002</v>
      </c>
      <c r="Y484" s="163">
        <v>-412066</v>
      </c>
      <c r="Z484" s="163">
        <v>-3233000</v>
      </c>
      <c r="AA484" s="163">
        <v>-29274301.539999999</v>
      </c>
      <c r="AB484" s="163">
        <v>-36934358.560000002</v>
      </c>
      <c r="AC484" s="204">
        <f>-'Income Statement - 2.1.7 Income'!K484/(-U484+-V484+-R484+-S484)</f>
        <v>6.6339809858200788E-2</v>
      </c>
    </row>
    <row r="485" spans="1:29" ht="15.75" customHeight="1">
      <c r="A485" s="130" t="s">
        <v>156</v>
      </c>
      <c r="B485" s="164">
        <v>2021</v>
      </c>
      <c r="C485" s="164">
        <v>101167.03</v>
      </c>
      <c r="D485" s="164">
        <v>9612345.1699999999</v>
      </c>
      <c r="E485" s="164">
        <v>1543596.47</v>
      </c>
      <c r="F485" s="164">
        <v>0</v>
      </c>
      <c r="G485" s="164">
        <v>424702.87</v>
      </c>
      <c r="H485" s="164">
        <v>11681811.539999999</v>
      </c>
      <c r="I485" s="164">
        <v>74197754.480000004</v>
      </c>
      <c r="J485" s="164">
        <v>-14968091.23</v>
      </c>
      <c r="K485" s="164">
        <v>59229663.25</v>
      </c>
      <c r="L485" s="164">
        <v>4387859.97</v>
      </c>
      <c r="M485" s="164">
        <v>0</v>
      </c>
      <c r="N485" s="164">
        <v>4128000</v>
      </c>
      <c r="O485" s="164">
        <v>8515859.9700000007</v>
      </c>
      <c r="P485" s="164">
        <v>-9064002.4800000004</v>
      </c>
      <c r="Q485" s="164">
        <v>-2267.5700000000002</v>
      </c>
      <c r="R485" s="164">
        <v>0</v>
      </c>
      <c r="S485" s="164">
        <v>-2088675.14</v>
      </c>
      <c r="T485" s="164">
        <v>-11154945.189999999</v>
      </c>
      <c r="U485" s="164">
        <v>-18481833.859999999</v>
      </c>
      <c r="V485" s="164">
        <v>-5260460.75</v>
      </c>
      <c r="W485" s="164">
        <v>-1364048.99</v>
      </c>
      <c r="X485" s="164">
        <v>0</v>
      </c>
      <c r="Y485" s="164">
        <v>-347900</v>
      </c>
      <c r="Z485" s="164">
        <v>-3920000</v>
      </c>
      <c r="AA485" s="164">
        <v>-29374243.600000001</v>
      </c>
      <c r="AB485" s="164">
        <v>-38898145.969999999</v>
      </c>
      <c r="AC485" s="206">
        <f>-'Income Statement - 2.1.7 Income'!K485/(-U485+-V485+-R485+-S485)</f>
        <v>5.0534006761399275E-3</v>
      </c>
    </row>
    <row r="486" spans="1:29" ht="15.75" customHeight="1">
      <c r="A486" s="126" t="s">
        <v>156</v>
      </c>
      <c r="B486" s="163">
        <v>2022</v>
      </c>
      <c r="C486" s="163">
        <v>0</v>
      </c>
      <c r="D486" s="163">
        <v>9907747.0399999991</v>
      </c>
      <c r="E486" s="163">
        <v>2264918.44</v>
      </c>
      <c r="F486" s="163">
        <v>0</v>
      </c>
      <c r="G486" s="163">
        <v>231394.69</v>
      </c>
      <c r="H486" s="163">
        <v>12404060.17</v>
      </c>
      <c r="I486" s="163">
        <v>80182450.370000005</v>
      </c>
      <c r="J486" s="163">
        <v>-16984179.41</v>
      </c>
      <c r="K486" s="163">
        <v>63198270.960000001</v>
      </c>
      <c r="L486" s="163">
        <v>6668155.96</v>
      </c>
      <c r="M486" s="163">
        <v>0</v>
      </c>
      <c r="N486" s="163">
        <v>4867786.75</v>
      </c>
      <c r="O486" s="163">
        <v>11535942.710000001</v>
      </c>
      <c r="P486" s="163">
        <v>-9173923.6899999995</v>
      </c>
      <c r="Q486" s="163">
        <v>-31425.9</v>
      </c>
      <c r="R486" s="163">
        <v>0</v>
      </c>
      <c r="S486" s="163">
        <v>-6376927.7300000004</v>
      </c>
      <c r="T486" s="163">
        <v>-15582277.32</v>
      </c>
      <c r="U486" s="163">
        <v>-19358477.43</v>
      </c>
      <c r="V486" s="163">
        <v>-5260460.75</v>
      </c>
      <c r="W486" s="163">
        <v>-2194170.1</v>
      </c>
      <c r="X486" s="163">
        <v>-33400.720000000001</v>
      </c>
      <c r="Y486" s="163">
        <v>-324417.19</v>
      </c>
      <c r="Z486" s="163">
        <v>-4572000</v>
      </c>
      <c r="AA486" s="163">
        <v>-31742926.190000001</v>
      </c>
      <c r="AB486" s="163">
        <v>-39813070.329999998</v>
      </c>
      <c r="AC486" s="204">
        <f>-'Income Statement - 2.1.7 Income'!K486/(-U486+-V486+-R486+-S486)</f>
        <v>4.0022412782466453E-2</v>
      </c>
    </row>
    <row r="487" spans="1:29" ht="15.75" customHeight="1">
      <c r="A487" s="130" t="s">
        <v>156</v>
      </c>
      <c r="B487" s="164">
        <v>2023</v>
      </c>
      <c r="C487" s="164">
        <v>0</v>
      </c>
      <c r="D487" s="164">
        <v>10773173.42</v>
      </c>
      <c r="E487" s="164">
        <v>3064974.78</v>
      </c>
      <c r="F487" s="164">
        <v>0</v>
      </c>
      <c r="G487" s="164">
        <v>397274.52</v>
      </c>
      <c r="H487" s="164">
        <v>14235422.720000001</v>
      </c>
      <c r="I487" s="164">
        <v>86397754.290000007</v>
      </c>
      <c r="J487" s="164">
        <v>-18858662.059999999</v>
      </c>
      <c r="K487" s="164">
        <v>67539092.230000004</v>
      </c>
      <c r="L487" s="164">
        <v>4933278.24</v>
      </c>
      <c r="M487" s="164">
        <v>0</v>
      </c>
      <c r="N487" s="164">
        <v>5750675.0999999996</v>
      </c>
      <c r="O487" s="164">
        <v>10683953.34</v>
      </c>
      <c r="P487" s="164">
        <v>-8201874.9100000001</v>
      </c>
      <c r="Q487" s="164">
        <v>0</v>
      </c>
      <c r="R487" s="164">
        <v>0</v>
      </c>
      <c r="S487" s="164">
        <v>-3639594.78</v>
      </c>
      <c r="T487" s="164">
        <v>-11841469.689999999</v>
      </c>
      <c r="U487" s="164">
        <v>-24072788.120000001</v>
      </c>
      <c r="V487" s="164">
        <v>-5260460.75</v>
      </c>
      <c r="W487" s="164">
        <v>-2318062.5</v>
      </c>
      <c r="X487" s="164">
        <v>0</v>
      </c>
      <c r="Y487" s="164">
        <v>-302335.90000000002</v>
      </c>
      <c r="Z487" s="164">
        <v>-5618000</v>
      </c>
      <c r="AA487" s="164">
        <v>-37571647.270000003</v>
      </c>
      <c r="AB487" s="164">
        <v>-43045351.329999998</v>
      </c>
      <c r="AC487" s="206">
        <f>-'Income Statement - 2.1.7 Income'!K487/(-U487+-V487+-R487+-S487)</f>
        <v>1.7610894169875456E-2</v>
      </c>
    </row>
    <row r="488" spans="1:29" ht="15.75" customHeight="1">
      <c r="AC488" s="25"/>
    </row>
    <row r="489" spans="1:29" ht="15.75" customHeight="1">
      <c r="AC489" s="25"/>
    </row>
    <row r="490" spans="1:29" ht="15.75" customHeight="1">
      <c r="AC490" s="25"/>
    </row>
    <row r="491" spans="1:29" ht="15.75" customHeight="1">
      <c r="AC491" s="25"/>
    </row>
    <row r="492" spans="1:29" ht="15.75" customHeight="1">
      <c r="AC492" s="25"/>
    </row>
    <row r="493" spans="1:29" ht="15.75" customHeight="1">
      <c r="AC493" s="25"/>
    </row>
    <row r="494" spans="1:29" ht="15.75" customHeight="1">
      <c r="AC494" s="25"/>
    </row>
    <row r="495" spans="1:29" ht="15.75" customHeight="1">
      <c r="AC495" s="25"/>
    </row>
    <row r="496" spans="1:29" ht="15.75" customHeight="1">
      <c r="AC496" s="25"/>
    </row>
    <row r="497" spans="29:29" ht="15.75" customHeight="1">
      <c r="AC497" s="25"/>
    </row>
    <row r="498" spans="29:29" ht="15.75" customHeight="1">
      <c r="AC498" s="25"/>
    </row>
    <row r="499" spans="29:29" ht="15.75" customHeight="1">
      <c r="AC499" s="25"/>
    </row>
    <row r="500" spans="29:29" ht="15.75" customHeight="1">
      <c r="AC500" s="25"/>
    </row>
    <row r="501" spans="29:29" ht="15.75" customHeight="1">
      <c r="AC501" s="25"/>
    </row>
    <row r="502" spans="29:29" ht="15.75" customHeight="1">
      <c r="AC502" s="25"/>
    </row>
    <row r="503" spans="29:29" ht="15.75" customHeight="1">
      <c r="AC503" s="25"/>
    </row>
    <row r="504" spans="29:29" ht="15.75" customHeight="1">
      <c r="AC504" s="25"/>
    </row>
    <row r="505" spans="29:29" ht="15.75" customHeight="1">
      <c r="AC505" s="25"/>
    </row>
    <row r="506" spans="29:29" ht="15.75" customHeight="1">
      <c r="AC506" s="25"/>
    </row>
    <row r="507" spans="29:29" ht="15.75" customHeight="1">
      <c r="AC507" s="25"/>
    </row>
    <row r="508" spans="29:29" ht="15.75" customHeight="1">
      <c r="AC508" s="25"/>
    </row>
    <row r="509" spans="29:29" ht="15.75" customHeight="1">
      <c r="AC509" s="25"/>
    </row>
    <row r="510" spans="29:29" ht="15.75" customHeight="1">
      <c r="AC510" s="25"/>
    </row>
    <row r="511" spans="29:29" ht="15.75" customHeight="1">
      <c r="AC511" s="25"/>
    </row>
    <row r="512" spans="29:29" ht="15.75" customHeight="1">
      <c r="AC512" s="25"/>
    </row>
    <row r="513" spans="29:29" ht="15.75" customHeight="1">
      <c r="AC513" s="25"/>
    </row>
    <row r="514" spans="29:29" ht="15.75" customHeight="1">
      <c r="AC514" s="25"/>
    </row>
    <row r="515" spans="29:29" ht="15.75" customHeight="1">
      <c r="AC515" s="25"/>
    </row>
    <row r="516" spans="29:29" ht="15.75" customHeight="1">
      <c r="AC516" s="25"/>
    </row>
    <row r="517" spans="29:29" ht="15.75" customHeight="1">
      <c r="AC517" s="25"/>
    </row>
    <row r="518" spans="29:29" ht="15.75" customHeight="1">
      <c r="AC518" s="25"/>
    </row>
    <row r="519" spans="29:29" ht="15.75" customHeight="1">
      <c r="AC519" s="25"/>
    </row>
    <row r="520" spans="29:29" ht="15.75" customHeight="1">
      <c r="AC520" s="25"/>
    </row>
    <row r="521" spans="29:29" ht="15.75" customHeight="1">
      <c r="AC521" s="25"/>
    </row>
    <row r="522" spans="29:29" ht="15.75" customHeight="1">
      <c r="AC522" s="25"/>
    </row>
    <row r="523" spans="29:29" ht="15.75" customHeight="1">
      <c r="AC523" s="25"/>
    </row>
    <row r="524" spans="29:29" ht="15.75" customHeight="1">
      <c r="AC524" s="25"/>
    </row>
    <row r="525" spans="29:29" ht="15.75" customHeight="1">
      <c r="AC525" s="25"/>
    </row>
    <row r="526" spans="29:29" ht="15.75" customHeight="1">
      <c r="AC526" s="25"/>
    </row>
    <row r="527" spans="29:29" ht="15.75" customHeight="1">
      <c r="AC527" s="25"/>
    </row>
    <row r="528" spans="29:29" ht="15.75" customHeight="1">
      <c r="AC528" s="25"/>
    </row>
    <row r="529" spans="29:29" ht="15.75" customHeight="1">
      <c r="AC529" s="25"/>
    </row>
    <row r="530" spans="29:29" ht="15.75" customHeight="1">
      <c r="AC530" s="25"/>
    </row>
    <row r="531" spans="29:29" ht="15.75" customHeight="1">
      <c r="AC531" s="25"/>
    </row>
    <row r="532" spans="29:29" ht="15.75" customHeight="1">
      <c r="AC532" s="25"/>
    </row>
    <row r="533" spans="29:29" ht="15.75" customHeight="1">
      <c r="AC533" s="25"/>
    </row>
    <row r="534" spans="29:29" ht="15.75" customHeight="1">
      <c r="AC534" s="25"/>
    </row>
    <row r="535" spans="29:29" ht="15.75" customHeight="1">
      <c r="AC535" s="25"/>
    </row>
    <row r="536" spans="29:29" ht="15.75" customHeight="1">
      <c r="AC536" s="25"/>
    </row>
    <row r="537" spans="29:29" ht="15.75" customHeight="1">
      <c r="AC537" s="25"/>
    </row>
    <row r="538" spans="29:29" ht="15.75" customHeight="1">
      <c r="AC538" s="25"/>
    </row>
    <row r="539" spans="29:29" ht="15.75" customHeight="1">
      <c r="AC539" s="25"/>
    </row>
    <row r="540" spans="29:29" ht="15.75" customHeight="1">
      <c r="AC540" s="25"/>
    </row>
    <row r="541" spans="29:29" ht="15.75" customHeight="1">
      <c r="AC541" s="25"/>
    </row>
    <row r="542" spans="29:29" ht="15.75" customHeight="1">
      <c r="AC542" s="25"/>
    </row>
    <row r="543" spans="29:29" ht="15.75" customHeight="1">
      <c r="AC543" s="25"/>
    </row>
    <row r="544" spans="29:29" ht="15.75" customHeight="1">
      <c r="AC544" s="25"/>
    </row>
    <row r="545" spans="29:29" ht="15.75" customHeight="1">
      <c r="AC545" s="25"/>
    </row>
    <row r="546" spans="29:29" ht="15.75" customHeight="1">
      <c r="AC546" s="25"/>
    </row>
    <row r="547" spans="29:29" ht="15.75" customHeight="1">
      <c r="AC547" s="25"/>
    </row>
    <row r="548" spans="29:29" ht="15.75" customHeight="1">
      <c r="AC548" s="25"/>
    </row>
    <row r="549" spans="29:29" ht="15.75" customHeight="1">
      <c r="AC549" s="25"/>
    </row>
    <row r="550" spans="29:29" ht="15.75" customHeight="1">
      <c r="AC550" s="25"/>
    </row>
    <row r="551" spans="29:29" ht="15.75" customHeight="1">
      <c r="AC551" s="25"/>
    </row>
    <row r="552" spans="29:29" ht="15.75" customHeight="1">
      <c r="AC552" s="25"/>
    </row>
    <row r="553" spans="29:29" ht="15.75" customHeight="1">
      <c r="AC553" s="25"/>
    </row>
    <row r="554" spans="29:29" ht="15.75" customHeight="1">
      <c r="AC554" s="25"/>
    </row>
    <row r="555" spans="29:29" ht="15.75" customHeight="1">
      <c r="AC555" s="25"/>
    </row>
    <row r="556" spans="29:29" ht="15.75" customHeight="1">
      <c r="AC556" s="25"/>
    </row>
    <row r="557" spans="29:29" ht="15.75" customHeight="1">
      <c r="AC557" s="25"/>
    </row>
    <row r="558" spans="29:29" ht="15.75" customHeight="1">
      <c r="AC558" s="25"/>
    </row>
    <row r="559" spans="29:29" ht="15.75" customHeight="1">
      <c r="AC559" s="25"/>
    </row>
    <row r="560" spans="29:29" ht="15.75" customHeight="1">
      <c r="AC560" s="25"/>
    </row>
    <row r="561" spans="29:29" ht="15.75" customHeight="1">
      <c r="AC561" s="25"/>
    </row>
    <row r="562" spans="29:29" ht="15.75" customHeight="1">
      <c r="AC562" s="25"/>
    </row>
    <row r="563" spans="29:29" ht="15.75" customHeight="1">
      <c r="AC563" s="25"/>
    </row>
    <row r="564" spans="29:29" ht="15.75" customHeight="1">
      <c r="AC564" s="25"/>
    </row>
    <row r="565" spans="29:29" ht="15.75" customHeight="1">
      <c r="AC565" s="25"/>
    </row>
    <row r="566" spans="29:29" ht="15.75" customHeight="1">
      <c r="AC566" s="25"/>
    </row>
    <row r="567" spans="29:29" ht="15.75" customHeight="1">
      <c r="AC567" s="25"/>
    </row>
    <row r="568" spans="29:29" ht="15.75" customHeight="1">
      <c r="AC568" s="25"/>
    </row>
    <row r="569" spans="29:29" ht="15.75" customHeight="1">
      <c r="AC569" s="25"/>
    </row>
    <row r="570" spans="29:29" ht="15.75" customHeight="1">
      <c r="AC570" s="25"/>
    </row>
    <row r="571" spans="29:29" ht="15.75" customHeight="1">
      <c r="AC571" s="25"/>
    </row>
    <row r="572" spans="29:29" ht="15.75" customHeight="1">
      <c r="AC572" s="25"/>
    </row>
    <row r="573" spans="29:29" ht="15.75" customHeight="1">
      <c r="AC573" s="25"/>
    </row>
    <row r="574" spans="29:29" ht="15.75" customHeight="1">
      <c r="AC574" s="25"/>
    </row>
    <row r="575" spans="29:29" ht="15.75" customHeight="1">
      <c r="AC575" s="25"/>
    </row>
    <row r="576" spans="29:29" ht="15.75" customHeight="1">
      <c r="AC576" s="25"/>
    </row>
    <row r="577" spans="29:29" ht="15.75" customHeight="1">
      <c r="AC577" s="25"/>
    </row>
    <row r="578" spans="29:29" ht="15.75" customHeight="1">
      <c r="AC578" s="25"/>
    </row>
    <row r="579" spans="29:29" ht="15.75" customHeight="1">
      <c r="AC579" s="25"/>
    </row>
    <row r="580" spans="29:29" ht="15.75" customHeight="1">
      <c r="AC580" s="25"/>
    </row>
    <row r="581" spans="29:29" ht="15.75" customHeight="1">
      <c r="AC581" s="25"/>
    </row>
    <row r="582" spans="29:29" ht="15.75" customHeight="1">
      <c r="AC582" s="25"/>
    </row>
    <row r="583" spans="29:29" ht="15.75" customHeight="1">
      <c r="AC583" s="25"/>
    </row>
    <row r="584" spans="29:29" ht="15.75" customHeight="1">
      <c r="AC584" s="25"/>
    </row>
    <row r="585" spans="29:29" ht="15.75" customHeight="1">
      <c r="AC585" s="25"/>
    </row>
    <row r="586" spans="29:29" ht="15.75" customHeight="1">
      <c r="AC586" s="25"/>
    </row>
    <row r="587" spans="29:29" ht="15.75" customHeight="1">
      <c r="AC587" s="25"/>
    </row>
    <row r="588" spans="29:29" ht="15.75" customHeight="1">
      <c r="AC588" s="25"/>
    </row>
    <row r="589" spans="29:29" ht="15.75" customHeight="1">
      <c r="AC589" s="25"/>
    </row>
    <row r="590" spans="29:29" ht="15.75" customHeight="1">
      <c r="AC590" s="25"/>
    </row>
    <row r="591" spans="29:29" ht="15.75" customHeight="1">
      <c r="AC591" s="25"/>
    </row>
    <row r="592" spans="29:29" ht="15.75" customHeight="1">
      <c r="AC592" s="25"/>
    </row>
    <row r="593" spans="29:29" ht="15.75" customHeight="1">
      <c r="AC593" s="25"/>
    </row>
    <row r="594" spans="29:29" ht="15.75" customHeight="1">
      <c r="AC594" s="25"/>
    </row>
    <row r="595" spans="29:29" ht="15.75" customHeight="1">
      <c r="AC595" s="25"/>
    </row>
    <row r="596" spans="29:29" ht="15.75" customHeight="1">
      <c r="AC596" s="25"/>
    </row>
    <row r="597" spans="29:29" ht="15.75" customHeight="1">
      <c r="AC597" s="25"/>
    </row>
    <row r="598" spans="29:29" ht="15.75" customHeight="1">
      <c r="AC598" s="25"/>
    </row>
    <row r="599" spans="29:29" ht="15.75" customHeight="1">
      <c r="AC599" s="25"/>
    </row>
    <row r="600" spans="29:29" ht="15.75" customHeight="1">
      <c r="AC600" s="25"/>
    </row>
    <row r="601" spans="29:29" ht="15.75" customHeight="1">
      <c r="AC601" s="25"/>
    </row>
    <row r="602" spans="29:29" ht="15.75" customHeight="1">
      <c r="AC602" s="25"/>
    </row>
    <row r="603" spans="29:29" ht="15.75" customHeight="1">
      <c r="AC603" s="25"/>
    </row>
    <row r="604" spans="29:29" ht="15.75" customHeight="1">
      <c r="AC604" s="25"/>
    </row>
    <row r="605" spans="29:29" ht="15.75" customHeight="1">
      <c r="AC605" s="25"/>
    </row>
    <row r="606" spans="29:29" ht="15.75" customHeight="1">
      <c r="AC606" s="25"/>
    </row>
    <row r="607" spans="29:29" ht="15.75" customHeight="1">
      <c r="AC607" s="25"/>
    </row>
    <row r="608" spans="29:29" ht="15.75" customHeight="1">
      <c r="AC608" s="25"/>
    </row>
    <row r="609" spans="29:29" ht="15.75" customHeight="1">
      <c r="AC609" s="25"/>
    </row>
    <row r="610" spans="29:29" ht="15.75" customHeight="1">
      <c r="AC610" s="25"/>
    </row>
    <row r="611" spans="29:29" ht="15.75" customHeight="1">
      <c r="AC611" s="25"/>
    </row>
    <row r="612" spans="29:29" ht="15.75" customHeight="1">
      <c r="AC612" s="25"/>
    </row>
    <row r="613" spans="29:29" ht="15.75" customHeight="1">
      <c r="AC613" s="25"/>
    </row>
    <row r="614" spans="29:29" ht="15.75" customHeight="1">
      <c r="AC614" s="25"/>
    </row>
    <row r="615" spans="29:29" ht="15.75" customHeight="1">
      <c r="AC615" s="25"/>
    </row>
    <row r="616" spans="29:29" ht="15.75" customHeight="1">
      <c r="AC616" s="25"/>
    </row>
    <row r="617" spans="29:29" ht="15.75" customHeight="1">
      <c r="AC617" s="25"/>
    </row>
    <row r="618" spans="29:29" ht="15.75" customHeight="1">
      <c r="AC618" s="25"/>
    </row>
    <row r="619" spans="29:29" ht="15.75" customHeight="1">
      <c r="AC619" s="25"/>
    </row>
    <row r="620" spans="29:29" ht="15.75" customHeight="1">
      <c r="AC620" s="25"/>
    </row>
    <row r="621" spans="29:29" ht="15.75" customHeight="1">
      <c r="AC621" s="25"/>
    </row>
    <row r="622" spans="29:29" ht="15.75" customHeight="1">
      <c r="AC622" s="25"/>
    </row>
    <row r="623" spans="29:29" ht="15.75" customHeight="1">
      <c r="AC623" s="25"/>
    </row>
    <row r="624" spans="29:29" ht="15.75" customHeight="1">
      <c r="AC624" s="25"/>
    </row>
    <row r="625" spans="29:29" ht="15.75" customHeight="1">
      <c r="AC625" s="25"/>
    </row>
    <row r="626" spans="29:29" ht="15.75" customHeight="1">
      <c r="AC626" s="25"/>
    </row>
    <row r="627" spans="29:29" ht="15.75" customHeight="1">
      <c r="AC627" s="25"/>
    </row>
    <row r="628" spans="29:29" ht="15.75" customHeight="1">
      <c r="AC628" s="25"/>
    </row>
    <row r="629" spans="29:29" ht="15.75" customHeight="1">
      <c r="AC629" s="25"/>
    </row>
    <row r="630" spans="29:29" ht="15.75" customHeight="1">
      <c r="AC630" s="25"/>
    </row>
    <row r="631" spans="29:29" ht="15.75" customHeight="1">
      <c r="AC631" s="25"/>
    </row>
    <row r="632" spans="29:29" ht="15.75" customHeight="1">
      <c r="AC632" s="25"/>
    </row>
    <row r="633" spans="29:29" ht="15.75" customHeight="1">
      <c r="AC633" s="25"/>
    </row>
    <row r="634" spans="29:29" ht="15.75" customHeight="1">
      <c r="AC634" s="25"/>
    </row>
    <row r="635" spans="29:29" ht="15.75" customHeight="1">
      <c r="AC635" s="25"/>
    </row>
    <row r="636" spans="29:29" ht="15.75" customHeight="1">
      <c r="AC636" s="25"/>
    </row>
    <row r="637" spans="29:29" ht="15.75" customHeight="1">
      <c r="AC637" s="25"/>
    </row>
    <row r="638" spans="29:29" ht="15.75" customHeight="1">
      <c r="AC638" s="25"/>
    </row>
    <row r="639" spans="29:29" ht="15.75" customHeight="1">
      <c r="AC639" s="25"/>
    </row>
    <row r="640" spans="29:29" ht="15.75" customHeight="1">
      <c r="AC640" s="25"/>
    </row>
    <row r="641" spans="29:29" ht="15.75" customHeight="1">
      <c r="AC641" s="25"/>
    </row>
    <row r="642" spans="29:29" ht="15.75" customHeight="1">
      <c r="AC642" s="25"/>
    </row>
    <row r="643" spans="29:29" ht="15.75" customHeight="1">
      <c r="AC643" s="25"/>
    </row>
    <row r="644" spans="29:29" ht="15.75" customHeight="1">
      <c r="AC644" s="25"/>
    </row>
    <row r="645" spans="29:29" ht="15.75" customHeight="1">
      <c r="AC645" s="25"/>
    </row>
    <row r="646" spans="29:29" ht="15.75" customHeight="1">
      <c r="AC646" s="25"/>
    </row>
    <row r="647" spans="29:29" ht="15.75" customHeight="1">
      <c r="AC647" s="25"/>
    </row>
    <row r="648" spans="29:29" ht="15.75" customHeight="1">
      <c r="AC648" s="25"/>
    </row>
    <row r="649" spans="29:29" ht="15.75" customHeight="1">
      <c r="AC649" s="25"/>
    </row>
    <row r="650" spans="29:29" ht="15.75" customHeight="1">
      <c r="AC650" s="25"/>
    </row>
    <row r="651" spans="29:29" ht="15.75" customHeight="1">
      <c r="AC651" s="25"/>
    </row>
    <row r="652" spans="29:29" ht="15.75" customHeight="1">
      <c r="AC652" s="25"/>
    </row>
    <row r="653" spans="29:29" ht="15.75" customHeight="1">
      <c r="AC653" s="25"/>
    </row>
    <row r="654" spans="29:29" ht="15.75" customHeight="1">
      <c r="AC654" s="25"/>
    </row>
    <row r="655" spans="29:29" ht="15.75" customHeight="1">
      <c r="AC655" s="25"/>
    </row>
    <row r="656" spans="29:29" ht="15.75" customHeight="1">
      <c r="AC656" s="25"/>
    </row>
    <row r="657" spans="29:29" ht="15.75" customHeight="1">
      <c r="AC657" s="25"/>
    </row>
    <row r="658" spans="29:29" ht="15.75" customHeight="1">
      <c r="AC658" s="25"/>
    </row>
    <row r="659" spans="29:29" ht="15.75" customHeight="1">
      <c r="AC659" s="25"/>
    </row>
    <row r="660" spans="29:29" ht="15.75" customHeight="1">
      <c r="AC660" s="25"/>
    </row>
    <row r="661" spans="29:29" ht="15.75" customHeight="1">
      <c r="AC661" s="25"/>
    </row>
    <row r="662" spans="29:29" ht="15.75" customHeight="1">
      <c r="AC662" s="25"/>
    </row>
    <row r="663" spans="29:29" ht="15.75" customHeight="1">
      <c r="AC663" s="25"/>
    </row>
    <row r="664" spans="29:29" ht="15.75" customHeight="1">
      <c r="AC664" s="25"/>
    </row>
    <row r="665" spans="29:29" ht="15.75" customHeight="1">
      <c r="AC665" s="25"/>
    </row>
    <row r="666" spans="29:29" ht="15.75" customHeight="1">
      <c r="AC666" s="25"/>
    </row>
    <row r="667" spans="29:29" ht="15.75" customHeight="1">
      <c r="AC667" s="25"/>
    </row>
    <row r="668" spans="29:29" ht="15.75" customHeight="1">
      <c r="AC668" s="25"/>
    </row>
    <row r="669" spans="29:29" ht="15.75" customHeight="1">
      <c r="AC669" s="25"/>
    </row>
    <row r="670" spans="29:29" ht="15.75" customHeight="1">
      <c r="AC670" s="25"/>
    </row>
    <row r="671" spans="29:29" ht="15.75" customHeight="1">
      <c r="AC671" s="25"/>
    </row>
    <row r="672" spans="29:29" ht="15.75" customHeight="1">
      <c r="AC672" s="25"/>
    </row>
    <row r="673" spans="29:29" ht="15.75" customHeight="1">
      <c r="AC673" s="25"/>
    </row>
    <row r="674" spans="29:29" ht="15.75" customHeight="1">
      <c r="AC674" s="25"/>
    </row>
    <row r="675" spans="29:29" ht="15.75" customHeight="1">
      <c r="AC675" s="25"/>
    </row>
    <row r="676" spans="29:29" ht="15.75" customHeight="1">
      <c r="AC676" s="25"/>
    </row>
    <row r="677" spans="29:29" ht="15.75" customHeight="1">
      <c r="AC677" s="25"/>
    </row>
    <row r="678" spans="29:29" ht="15.75" customHeight="1">
      <c r="AC678" s="25"/>
    </row>
    <row r="679" spans="29:29" ht="15.75" customHeight="1">
      <c r="AC679" s="25"/>
    </row>
    <row r="680" spans="29:29" ht="15.75" customHeight="1">
      <c r="AC680" s="25"/>
    </row>
    <row r="681" spans="29:29" ht="15.75" customHeight="1">
      <c r="AC681" s="25"/>
    </row>
    <row r="682" spans="29:29" ht="15.75" customHeight="1">
      <c r="AC682" s="25"/>
    </row>
    <row r="683" spans="29:29" ht="15.75" customHeight="1">
      <c r="AC683" s="25"/>
    </row>
    <row r="684" spans="29:29" ht="15.75" customHeight="1">
      <c r="AC684" s="25"/>
    </row>
    <row r="685" spans="29:29" ht="15.75" customHeight="1">
      <c r="AC685" s="25"/>
    </row>
    <row r="686" spans="29:29" ht="15.75" customHeight="1">
      <c r="AC686" s="25"/>
    </row>
    <row r="687" spans="29:29" ht="15.75" customHeight="1">
      <c r="AC687" s="25"/>
    </row>
    <row r="688" spans="29:29" ht="13.8">
      <c r="AC688" s="25"/>
    </row>
    <row r="689" spans="29:29" ht="13.8">
      <c r="AC689" s="25"/>
    </row>
    <row r="690" spans="29:29" ht="13.8">
      <c r="AC690" s="25"/>
    </row>
    <row r="691" spans="29:29" ht="13.8">
      <c r="AC691" s="25"/>
    </row>
    <row r="692" spans="29:29" ht="13.8">
      <c r="AC692" s="25"/>
    </row>
    <row r="693" spans="29:29" ht="13.8">
      <c r="AC693" s="25"/>
    </row>
    <row r="694" spans="29:29" ht="13.8">
      <c r="AC694" s="25"/>
    </row>
    <row r="695" spans="29:29" ht="13.8">
      <c r="AC695" s="25"/>
    </row>
    <row r="696" spans="29:29" ht="13.8">
      <c r="AC696" s="25"/>
    </row>
    <row r="697" spans="29:29" ht="13.8">
      <c r="AC697" s="25"/>
    </row>
    <row r="698" spans="29:29" ht="13.8">
      <c r="AC698" s="25"/>
    </row>
    <row r="699" spans="29:29" ht="13.8">
      <c r="AC699" s="25"/>
    </row>
    <row r="700" spans="29:29" ht="13.8">
      <c r="AC700" s="25"/>
    </row>
    <row r="701" spans="29:29" ht="13.8">
      <c r="AC701" s="25"/>
    </row>
    <row r="702" spans="29:29" ht="13.8">
      <c r="AC702" s="25"/>
    </row>
    <row r="703" spans="29:29" ht="13.8">
      <c r="AC703" s="25"/>
    </row>
    <row r="704" spans="29:29" ht="13.8">
      <c r="AC704" s="25"/>
    </row>
    <row r="705" spans="29:29" ht="13.8">
      <c r="AC705" s="25"/>
    </row>
    <row r="706" spans="29:29" ht="13.8">
      <c r="AC706" s="25"/>
    </row>
    <row r="707" spans="29:29" ht="13.8">
      <c r="AC707" s="25"/>
    </row>
    <row r="708" spans="29:29" ht="13.8">
      <c r="AC708" s="25"/>
    </row>
    <row r="709" spans="29:29" ht="13.8">
      <c r="AC709" s="25"/>
    </row>
    <row r="710" spans="29:29" ht="13.8">
      <c r="AC710" s="25"/>
    </row>
    <row r="711" spans="29:29" ht="13.8">
      <c r="AC711" s="25"/>
    </row>
    <row r="712" spans="29:29" ht="13.8">
      <c r="AC712" s="25"/>
    </row>
    <row r="713" spans="29:29" ht="13.8">
      <c r="AC713" s="25"/>
    </row>
    <row r="714" spans="29:29" ht="13.8">
      <c r="AC714" s="25"/>
    </row>
    <row r="715" spans="29:29" ht="13.8">
      <c r="AC715" s="25"/>
    </row>
    <row r="716" spans="29:29" ht="13.8">
      <c r="AC716" s="25"/>
    </row>
    <row r="717" spans="29:29" ht="13.8">
      <c r="AC717" s="25"/>
    </row>
    <row r="718" spans="29:29" ht="13.8">
      <c r="AC718" s="25"/>
    </row>
    <row r="719" spans="29:29" ht="13.8">
      <c r="AC719" s="25"/>
    </row>
    <row r="720" spans="29:29" ht="13.8">
      <c r="AC720" s="25"/>
    </row>
    <row r="721" spans="29:29" ht="13.8">
      <c r="AC721" s="25"/>
    </row>
    <row r="722" spans="29:29" ht="13.8">
      <c r="AC722" s="25"/>
    </row>
    <row r="723" spans="29:29" ht="13.8">
      <c r="AC723" s="25"/>
    </row>
    <row r="724" spans="29:29" ht="13.8">
      <c r="AC724" s="25"/>
    </row>
    <row r="725" spans="29:29" ht="13.8">
      <c r="AC725" s="25"/>
    </row>
    <row r="726" spans="29:29" ht="13.8">
      <c r="AC726" s="25"/>
    </row>
    <row r="727" spans="29:29" ht="13.8">
      <c r="AC727" s="25"/>
    </row>
    <row r="728" spans="29:29" ht="13.8">
      <c r="AC728" s="25"/>
    </row>
    <row r="729" spans="29:29" ht="13.8">
      <c r="AC729" s="25"/>
    </row>
    <row r="730" spans="29:29" ht="13.8">
      <c r="AC730" s="25"/>
    </row>
    <row r="731" spans="29:29" ht="13.8">
      <c r="AC731" s="25"/>
    </row>
    <row r="732" spans="29:29" ht="13.8">
      <c r="AC732" s="25"/>
    </row>
    <row r="733" spans="29:29" ht="13.8">
      <c r="AC733" s="25"/>
    </row>
    <row r="734" spans="29:29" ht="13.8">
      <c r="AC734" s="25"/>
    </row>
    <row r="735" spans="29:29" ht="13.8">
      <c r="AC735" s="25"/>
    </row>
    <row r="736" spans="29:29" ht="13.8">
      <c r="AC736" s="25"/>
    </row>
    <row r="737" spans="29:29" ht="13.8">
      <c r="AC737" s="25"/>
    </row>
    <row r="738" spans="29:29" ht="13.8">
      <c r="AC738" s="25"/>
    </row>
    <row r="739" spans="29:29" ht="13.8">
      <c r="AC739" s="25"/>
    </row>
    <row r="740" spans="29:29" ht="13.8">
      <c r="AC740" s="25"/>
    </row>
    <row r="741" spans="29:29" ht="13.8">
      <c r="AC741" s="25"/>
    </row>
    <row r="742" spans="29:29" ht="13.8">
      <c r="AC742" s="25"/>
    </row>
    <row r="743" spans="29:29" ht="13.8">
      <c r="AC743" s="25"/>
    </row>
    <row r="744" spans="29:29" ht="13.8">
      <c r="AC744" s="25"/>
    </row>
    <row r="745" spans="29:29" ht="13.8">
      <c r="AC745" s="25"/>
    </row>
    <row r="746" spans="29:29" ht="13.8">
      <c r="AC746" s="25"/>
    </row>
    <row r="747" spans="29:29" ht="13.8">
      <c r="AC747" s="25"/>
    </row>
    <row r="748" spans="29:29" ht="13.8">
      <c r="AC748" s="25"/>
    </row>
    <row r="749" spans="29:29" ht="13.8">
      <c r="AC749" s="25"/>
    </row>
    <row r="750" spans="29:29" ht="13.8">
      <c r="AC750" s="25"/>
    </row>
    <row r="751" spans="29:29" ht="13.8">
      <c r="AC751" s="25"/>
    </row>
    <row r="752" spans="29:29" ht="13.8">
      <c r="AC752" s="25"/>
    </row>
    <row r="753" spans="29:29" ht="13.8">
      <c r="AC753" s="25"/>
    </row>
    <row r="754" spans="29:29" ht="13.8">
      <c r="AC754" s="25"/>
    </row>
    <row r="755" spans="29:29" ht="13.8">
      <c r="AC755" s="25"/>
    </row>
    <row r="756" spans="29:29" ht="13.8">
      <c r="AC756" s="25"/>
    </row>
    <row r="757" spans="29:29" ht="13.8">
      <c r="AC757" s="25"/>
    </row>
    <row r="758" spans="29:29" ht="13.8">
      <c r="AC758" s="25"/>
    </row>
    <row r="759" spans="29:29" ht="13.8">
      <c r="AC759" s="25"/>
    </row>
    <row r="760" spans="29:29" ht="13.8">
      <c r="AC760" s="25"/>
    </row>
    <row r="761" spans="29:29" ht="13.8">
      <c r="AC761" s="25"/>
    </row>
    <row r="762" spans="29:29" ht="13.8">
      <c r="AC762" s="25"/>
    </row>
    <row r="763" spans="29:29" ht="13.8">
      <c r="AC763" s="25"/>
    </row>
    <row r="764" spans="29:29" ht="13.8">
      <c r="AC764" s="25"/>
    </row>
    <row r="765" spans="29:29" ht="13.8">
      <c r="AC765" s="25"/>
    </row>
    <row r="766" spans="29:29" ht="13.8">
      <c r="AC766" s="25"/>
    </row>
    <row r="767" spans="29:29" ht="13.8">
      <c r="AC767" s="25"/>
    </row>
    <row r="768" spans="29:29" ht="13.8">
      <c r="AC768" s="25"/>
    </row>
    <row r="769" spans="29:29" ht="13.8">
      <c r="AC769" s="25"/>
    </row>
    <row r="770" spans="29:29" ht="13.8">
      <c r="AC770" s="25"/>
    </row>
    <row r="771" spans="29:29" ht="13.8">
      <c r="AC771" s="25"/>
    </row>
    <row r="772" spans="29:29" ht="13.8">
      <c r="AC772" s="25"/>
    </row>
    <row r="773" spans="29:29" ht="13.8">
      <c r="AC773" s="25"/>
    </row>
    <row r="774" spans="29:29" ht="13.8">
      <c r="AC774" s="25"/>
    </row>
    <row r="775" spans="29:29" ht="13.8">
      <c r="AC775" s="25"/>
    </row>
    <row r="776" spans="29:29" ht="13.8">
      <c r="AC776" s="25"/>
    </row>
    <row r="777" spans="29:29" ht="13.8">
      <c r="AC777" s="25"/>
    </row>
    <row r="778" spans="29:29" ht="13.8">
      <c r="AC778" s="25"/>
    </row>
    <row r="779" spans="29:29" ht="13.8">
      <c r="AC779" s="25"/>
    </row>
    <row r="780" spans="29:29" ht="13.8">
      <c r="AC780" s="25"/>
    </row>
    <row r="781" spans="29:29" ht="13.8">
      <c r="AC781" s="25"/>
    </row>
    <row r="782" spans="29:29" ht="13.8">
      <c r="AC782" s="25"/>
    </row>
    <row r="783" spans="29:29" ht="13.8">
      <c r="AC783" s="25"/>
    </row>
    <row r="784" spans="29:29" ht="13.8">
      <c r="AC784" s="25"/>
    </row>
    <row r="785" spans="29:29" ht="13.8">
      <c r="AC785" s="25"/>
    </row>
    <row r="786" spans="29:29" ht="13.8">
      <c r="AC786" s="25"/>
    </row>
    <row r="787" spans="29:29" ht="13.8">
      <c r="AC787" s="25"/>
    </row>
    <row r="788" spans="29:29" ht="13.8">
      <c r="AC788" s="25"/>
    </row>
    <row r="789" spans="29:29" ht="13.8">
      <c r="AC789" s="25"/>
    </row>
    <row r="790" spans="29:29" ht="13.8">
      <c r="AC790" s="25"/>
    </row>
    <row r="791" spans="29:29" ht="13.8">
      <c r="AC791" s="25"/>
    </row>
    <row r="792" spans="29:29" ht="13.8">
      <c r="AC792" s="25"/>
    </row>
    <row r="793" spans="29:29" ht="13.8">
      <c r="AC793" s="25"/>
    </row>
    <row r="794" spans="29:29" ht="13.8">
      <c r="AC794" s="25"/>
    </row>
    <row r="795" spans="29:29" ht="13.8">
      <c r="AC795" s="25"/>
    </row>
    <row r="796" spans="29:29" ht="13.8">
      <c r="AC796" s="25"/>
    </row>
    <row r="797" spans="29:29" ht="13.8">
      <c r="AC797" s="25"/>
    </row>
    <row r="798" spans="29:29" ht="13.8">
      <c r="AC798" s="25"/>
    </row>
    <row r="799" spans="29:29" ht="13.8">
      <c r="AC799" s="25"/>
    </row>
    <row r="800" spans="29:29" ht="13.8">
      <c r="AC800" s="25"/>
    </row>
    <row r="801" spans="29:29" ht="13.8">
      <c r="AC801" s="25"/>
    </row>
    <row r="802" spans="29:29" ht="13.8">
      <c r="AC802" s="25"/>
    </row>
    <row r="803" spans="29:29" ht="13.8">
      <c r="AC803" s="25"/>
    </row>
    <row r="804" spans="29:29" ht="13.8">
      <c r="AC804" s="25"/>
    </row>
    <row r="805" spans="29:29" ht="13.8">
      <c r="AC805" s="25"/>
    </row>
    <row r="806" spans="29:29" ht="13.8">
      <c r="AC806" s="25"/>
    </row>
    <row r="807" spans="29:29" ht="13.8">
      <c r="AC807" s="25"/>
    </row>
    <row r="808" spans="29:29" ht="13.8">
      <c r="AC808" s="25"/>
    </row>
    <row r="809" spans="29:29" ht="13.8">
      <c r="AC809" s="25"/>
    </row>
    <row r="810" spans="29:29" ht="13.8">
      <c r="AC810" s="25"/>
    </row>
    <row r="811" spans="29:29" ht="13.8">
      <c r="AC811" s="25"/>
    </row>
    <row r="812" spans="29:29" ht="13.8">
      <c r="AC812" s="25"/>
    </row>
    <row r="813" spans="29:29" ht="13.8">
      <c r="AC813" s="25"/>
    </row>
    <row r="814" spans="29:29" ht="13.8">
      <c r="AC814" s="25"/>
    </row>
    <row r="815" spans="29:29" ht="13.8">
      <c r="AC815" s="25"/>
    </row>
    <row r="816" spans="29:29" ht="13.8">
      <c r="AC816" s="25"/>
    </row>
    <row r="817" spans="29:29" ht="13.8">
      <c r="AC817" s="25"/>
    </row>
    <row r="818" spans="29:29" ht="13.8">
      <c r="AC818" s="25"/>
    </row>
    <row r="819" spans="29:29" ht="13.8">
      <c r="AC819" s="25"/>
    </row>
    <row r="820" spans="29:29" ht="13.8">
      <c r="AC820" s="25"/>
    </row>
    <row r="821" spans="29:29" ht="13.8">
      <c r="AC821" s="25"/>
    </row>
    <row r="822" spans="29:29" ht="13.8">
      <c r="AC822" s="25"/>
    </row>
    <row r="823" spans="29:29" ht="13.8">
      <c r="AC823" s="25"/>
    </row>
    <row r="824" spans="29:29" ht="13.8">
      <c r="AC824" s="25"/>
    </row>
    <row r="825" spans="29:29" ht="13.8">
      <c r="AC825" s="25"/>
    </row>
    <row r="826" spans="29:29" ht="13.8">
      <c r="AC826" s="25"/>
    </row>
    <row r="827" spans="29:29" ht="13.8">
      <c r="AC827" s="25"/>
    </row>
    <row r="828" spans="29:29" ht="13.8">
      <c r="AC828" s="25"/>
    </row>
    <row r="829" spans="29:29" ht="13.8">
      <c r="AC829" s="25"/>
    </row>
    <row r="830" spans="29:29" ht="13.8">
      <c r="AC830" s="25"/>
    </row>
    <row r="831" spans="29:29" ht="13.8">
      <c r="AC831" s="25"/>
    </row>
    <row r="832" spans="29:29" ht="13.8">
      <c r="AC832" s="25"/>
    </row>
    <row r="833" spans="29:29" ht="13.8">
      <c r="AC833" s="25"/>
    </row>
    <row r="834" spans="29:29" ht="13.8">
      <c r="AC834" s="25"/>
    </row>
    <row r="835" spans="29:29" ht="13.8">
      <c r="AC835" s="25"/>
    </row>
    <row r="836" spans="29:29" ht="13.8">
      <c r="AC836" s="25"/>
    </row>
    <row r="837" spans="29:29" ht="13.8">
      <c r="AC837" s="25"/>
    </row>
    <row r="838" spans="29:29" ht="13.8">
      <c r="AC838" s="25"/>
    </row>
    <row r="839" spans="29:29" ht="13.8">
      <c r="AC839" s="25"/>
    </row>
    <row r="840" spans="29:29" ht="13.8">
      <c r="AC840" s="25"/>
    </row>
    <row r="841" spans="29:29" ht="13.8">
      <c r="AC841" s="25"/>
    </row>
    <row r="842" spans="29:29" ht="13.8">
      <c r="AC842" s="25"/>
    </row>
    <row r="843" spans="29:29" ht="13.8">
      <c r="AC843" s="25"/>
    </row>
    <row r="844" spans="29:29" ht="13.8">
      <c r="AC844" s="25"/>
    </row>
    <row r="845" spans="29:29" ht="13.8">
      <c r="AC845" s="25"/>
    </row>
    <row r="846" spans="29:29" ht="13.8">
      <c r="AC846" s="25"/>
    </row>
    <row r="847" spans="29:29" ht="13.8">
      <c r="AC847" s="25"/>
    </row>
    <row r="848" spans="29:29" ht="13.8">
      <c r="AC848" s="25"/>
    </row>
    <row r="849" spans="29:29" ht="13.8">
      <c r="AC849" s="25"/>
    </row>
    <row r="850" spans="29:29" ht="13.8">
      <c r="AC850" s="25"/>
    </row>
    <row r="851" spans="29:29" ht="13.8">
      <c r="AC851" s="25"/>
    </row>
    <row r="852" spans="29:29" ht="13.8">
      <c r="AC852" s="25"/>
    </row>
    <row r="853" spans="29:29" ht="13.8">
      <c r="AC853" s="25"/>
    </row>
    <row r="854" spans="29:29" ht="13.8">
      <c r="AC854" s="25"/>
    </row>
    <row r="855" spans="29:29" ht="13.8">
      <c r="AC855" s="25"/>
    </row>
    <row r="856" spans="29:29" ht="13.8">
      <c r="AC856" s="25"/>
    </row>
    <row r="857" spans="29:29" ht="13.8">
      <c r="AC857" s="25"/>
    </row>
    <row r="858" spans="29:29" ht="13.8">
      <c r="AC858" s="25"/>
    </row>
    <row r="859" spans="29:29" ht="13.8">
      <c r="AC859" s="25"/>
    </row>
    <row r="860" spans="29:29" ht="13.8">
      <c r="AC860" s="25"/>
    </row>
    <row r="861" spans="29:29" ht="13.8">
      <c r="AC861" s="25"/>
    </row>
    <row r="862" spans="29:29" ht="13.8">
      <c r="AC862" s="25"/>
    </row>
    <row r="863" spans="29:29" ht="13.8">
      <c r="AC863" s="25"/>
    </row>
    <row r="864" spans="29:29" ht="13.8">
      <c r="AC864" s="25"/>
    </row>
    <row r="865" spans="29:29" ht="13.8">
      <c r="AC865" s="25"/>
    </row>
    <row r="866" spans="29:29" ht="13.8">
      <c r="AC866" s="25"/>
    </row>
    <row r="867" spans="29:29" ht="13.8">
      <c r="AC867" s="25"/>
    </row>
    <row r="868" spans="29:29" ht="13.8">
      <c r="AC868" s="25"/>
    </row>
    <row r="869" spans="29:29" ht="13.8">
      <c r="AC869" s="25"/>
    </row>
    <row r="870" spans="29:29" ht="13.8">
      <c r="AC870" s="25"/>
    </row>
    <row r="871" spans="29:29" ht="13.8">
      <c r="AC871" s="25"/>
    </row>
    <row r="872" spans="29:29" ht="13.8">
      <c r="AC872" s="25"/>
    </row>
    <row r="873" spans="29:29" ht="13.8">
      <c r="AC873" s="25"/>
    </row>
    <row r="874" spans="29:29" ht="13.8">
      <c r="AC874" s="25"/>
    </row>
    <row r="875" spans="29:29" ht="13.8">
      <c r="AC875" s="25"/>
    </row>
    <row r="876" spans="29:29" ht="13.8">
      <c r="AC876" s="25"/>
    </row>
    <row r="877" spans="29:29" ht="13.8">
      <c r="AC877" s="25"/>
    </row>
    <row r="878" spans="29:29" ht="13.8">
      <c r="AC878" s="25"/>
    </row>
    <row r="879" spans="29:29" ht="13.8">
      <c r="AC879" s="25"/>
    </row>
    <row r="880" spans="29:29" ht="13.8">
      <c r="AC880" s="25"/>
    </row>
    <row r="881" spans="29:29" ht="13.8">
      <c r="AC881" s="25"/>
    </row>
    <row r="882" spans="29:29" ht="13.8">
      <c r="AC882" s="25"/>
    </row>
    <row r="883" spans="29:29" ht="13.8">
      <c r="AC883" s="25"/>
    </row>
    <row r="884" spans="29:29" ht="13.8">
      <c r="AC884" s="25"/>
    </row>
    <row r="885" spans="29:29" ht="13.8">
      <c r="AC885" s="25"/>
    </row>
    <row r="886" spans="29:29" ht="13.8">
      <c r="AC886" s="25"/>
    </row>
    <row r="887" spans="29:29" ht="13.8">
      <c r="AC887" s="25"/>
    </row>
    <row r="888" spans="29:29" ht="13.8">
      <c r="AC888" s="25"/>
    </row>
    <row r="889" spans="29:29" ht="13.8">
      <c r="AC889" s="25"/>
    </row>
    <row r="890" spans="29:29" ht="13.8">
      <c r="AC890" s="25"/>
    </row>
    <row r="891" spans="29:29" ht="13.8">
      <c r="AC891" s="25"/>
    </row>
    <row r="892" spans="29:29" ht="13.8">
      <c r="AC892" s="25"/>
    </row>
    <row r="893" spans="29:29" ht="13.8">
      <c r="AC893" s="25"/>
    </row>
    <row r="894" spans="29:29" ht="13.8">
      <c r="AC894" s="25"/>
    </row>
    <row r="895" spans="29:29" ht="13.8">
      <c r="AC895" s="25"/>
    </row>
    <row r="896" spans="29:29" ht="13.8">
      <c r="AC896" s="25"/>
    </row>
    <row r="897" spans="29:29" ht="13.8">
      <c r="AC897" s="25"/>
    </row>
    <row r="898" spans="29:29" ht="13.8">
      <c r="AC898" s="25"/>
    </row>
    <row r="899" spans="29:29" ht="13.8">
      <c r="AC899" s="25"/>
    </row>
    <row r="900" spans="29:29" ht="13.8">
      <c r="AC900" s="25"/>
    </row>
    <row r="901" spans="29:29" ht="13.8">
      <c r="AC901" s="25"/>
    </row>
    <row r="902" spans="29:29" ht="13.8">
      <c r="AC902" s="25"/>
    </row>
    <row r="903" spans="29:29" ht="13.8">
      <c r="AC903" s="25"/>
    </row>
    <row r="904" spans="29:29" ht="13.8">
      <c r="AC904" s="25"/>
    </row>
    <row r="905" spans="29:29" ht="13.8">
      <c r="AC905" s="25"/>
    </row>
    <row r="906" spans="29:29" ht="13.8">
      <c r="AC906" s="25"/>
    </row>
    <row r="907" spans="29:29" ht="13.8">
      <c r="AC907" s="25"/>
    </row>
    <row r="908" spans="29:29" ht="13.8">
      <c r="AC908" s="25"/>
    </row>
    <row r="909" spans="29:29" ht="13.8">
      <c r="AC909" s="25"/>
    </row>
    <row r="910" spans="29:29" ht="13.8">
      <c r="AC910" s="25"/>
    </row>
    <row r="911" spans="29:29" ht="13.8">
      <c r="AC911" s="25"/>
    </row>
    <row r="912" spans="29:29" ht="13.8">
      <c r="AC912" s="25"/>
    </row>
    <row r="913" spans="29:29" ht="13.8">
      <c r="AC913" s="25"/>
    </row>
    <row r="914" spans="29:29" ht="13.8">
      <c r="AC914" s="25"/>
    </row>
    <row r="915" spans="29:29" ht="13.8">
      <c r="AC915" s="25"/>
    </row>
    <row r="916" spans="29:29" ht="13.8">
      <c r="AC916" s="25"/>
    </row>
    <row r="917" spans="29:29" ht="13.8">
      <c r="AC917" s="25"/>
    </row>
    <row r="918" spans="29:29" ht="13.8">
      <c r="AC918" s="25"/>
    </row>
    <row r="919" spans="29:29" ht="13.8">
      <c r="AC919" s="25"/>
    </row>
    <row r="920" spans="29:29" ht="13.8">
      <c r="AC920" s="25"/>
    </row>
    <row r="921" spans="29:29" ht="13.8">
      <c r="AC921" s="25"/>
    </row>
    <row r="922" spans="29:29" ht="13.8">
      <c r="AC922" s="25"/>
    </row>
    <row r="923" spans="29:29" ht="13.8">
      <c r="AC923" s="25"/>
    </row>
    <row r="924" spans="29:29" ht="13.8">
      <c r="AC924" s="25"/>
    </row>
    <row r="925" spans="29:29" ht="13.8">
      <c r="AC925" s="25"/>
    </row>
    <row r="926" spans="29:29" ht="13.8">
      <c r="AC926" s="25"/>
    </row>
    <row r="927" spans="29:29" ht="13.8">
      <c r="AC927" s="25"/>
    </row>
    <row r="928" spans="29:29" ht="13.8">
      <c r="AC928" s="25"/>
    </row>
    <row r="929" spans="29:29" ht="13.8">
      <c r="AC929" s="25"/>
    </row>
    <row r="930" spans="29:29" ht="13.8">
      <c r="AC930" s="25"/>
    </row>
    <row r="931" spans="29:29" ht="13.8">
      <c r="AC931" s="25"/>
    </row>
    <row r="932" spans="29:29" ht="13.8">
      <c r="AC932" s="25"/>
    </row>
    <row r="933" spans="29:29" ht="13.8">
      <c r="AC933" s="25"/>
    </row>
    <row r="934" spans="29:29" ht="13.8">
      <c r="AC934" s="25"/>
    </row>
    <row r="935" spans="29:29" ht="13.8">
      <c r="AC935" s="25"/>
    </row>
    <row r="936" spans="29:29" ht="13.8">
      <c r="AC936" s="25"/>
    </row>
    <row r="937" spans="29:29" ht="13.8">
      <c r="AC937" s="25"/>
    </row>
    <row r="938" spans="29:29" ht="13.8">
      <c r="AC938" s="25"/>
    </row>
    <row r="939" spans="29:29" ht="13.8">
      <c r="AC939" s="25"/>
    </row>
    <row r="940" spans="29:29" ht="13.8">
      <c r="AC940" s="25"/>
    </row>
    <row r="941" spans="29:29" ht="13.8">
      <c r="AC941" s="25"/>
    </row>
    <row r="942" spans="29:29" ht="13.8">
      <c r="AC942" s="25"/>
    </row>
    <row r="943" spans="29:29" ht="13.8">
      <c r="AC943" s="25"/>
    </row>
    <row r="944" spans="29:29" ht="13.8">
      <c r="AC944" s="25"/>
    </row>
    <row r="945" spans="29:29" ht="13.8">
      <c r="AC945" s="25"/>
    </row>
    <row r="946" spans="29:29" ht="13.8">
      <c r="AC946" s="25"/>
    </row>
    <row r="947" spans="29:29" ht="13.8">
      <c r="AC947" s="25"/>
    </row>
    <row r="948" spans="29:29" ht="13.8">
      <c r="AC948" s="25"/>
    </row>
    <row r="949" spans="29:29" ht="13.8">
      <c r="AC949" s="25"/>
    </row>
    <row r="950" spans="29:29" ht="13.8">
      <c r="AC950" s="25"/>
    </row>
    <row r="951" spans="29:29" ht="13.8">
      <c r="AC951" s="25"/>
    </row>
    <row r="952" spans="29:29" ht="13.8">
      <c r="AC952" s="25"/>
    </row>
    <row r="953" spans="29:29" ht="13.8">
      <c r="AC953" s="25"/>
    </row>
    <row r="954" spans="29:29" ht="13.8">
      <c r="AC954" s="25"/>
    </row>
    <row r="955" spans="29:29" ht="13.8">
      <c r="AC955" s="25"/>
    </row>
    <row r="956" spans="29:29" ht="13.8">
      <c r="AC956" s="25"/>
    </row>
    <row r="957" spans="29:29" ht="13.8">
      <c r="AC957" s="25"/>
    </row>
    <row r="958" spans="29:29" ht="13.8">
      <c r="AC958" s="25"/>
    </row>
    <row r="959" spans="29:29" ht="13.8">
      <c r="AC959" s="25"/>
    </row>
    <row r="960" spans="29:29" ht="13.8">
      <c r="AC960" s="25"/>
    </row>
    <row r="961" spans="29:29" ht="13.8">
      <c r="AC961" s="25"/>
    </row>
    <row r="962" spans="29:29" ht="13.8">
      <c r="AC962" s="25"/>
    </row>
    <row r="963" spans="29:29" ht="13.8">
      <c r="AC963" s="25"/>
    </row>
    <row r="964" spans="29:29" ht="13.8">
      <c r="AC964" s="25"/>
    </row>
    <row r="965" spans="29:29" ht="13.8">
      <c r="AC965" s="25"/>
    </row>
    <row r="966" spans="29:29" ht="13.8">
      <c r="AC966" s="25"/>
    </row>
    <row r="967" spans="29:29" ht="13.8">
      <c r="AC967" s="25"/>
    </row>
    <row r="968" spans="29:29" ht="13.8">
      <c r="AC968" s="25"/>
    </row>
    <row r="969" spans="29:29" ht="13.8">
      <c r="AC969" s="25"/>
    </row>
    <row r="970" spans="29:29" ht="13.8">
      <c r="AC970" s="25"/>
    </row>
    <row r="971" spans="29:29" ht="13.8">
      <c r="AC971" s="25"/>
    </row>
    <row r="972" spans="29:29" ht="13.8">
      <c r="AC972" s="25"/>
    </row>
    <row r="973" spans="29:29" ht="13.8">
      <c r="AC973" s="25"/>
    </row>
    <row r="974" spans="29:29" ht="13.8">
      <c r="AC974" s="25"/>
    </row>
    <row r="975" spans="29:29" ht="13.8">
      <c r="AC975" s="25"/>
    </row>
    <row r="976" spans="29:29" ht="13.8">
      <c r="AC976" s="25"/>
    </row>
    <row r="977" spans="29:29" ht="13.8">
      <c r="AC977" s="25"/>
    </row>
    <row r="978" spans="29:29" ht="13.8">
      <c r="AC978" s="25"/>
    </row>
    <row r="979" spans="29:29" ht="13.8">
      <c r="AC979" s="25"/>
    </row>
    <row r="980" spans="29:29" ht="13.8">
      <c r="AC980" s="25"/>
    </row>
    <row r="981" spans="29:29" ht="13.8">
      <c r="AC981" s="25"/>
    </row>
    <row r="982" spans="29:29" ht="13.8">
      <c r="AC982" s="25"/>
    </row>
    <row r="983" spans="29:29" ht="13.8">
      <c r="AC983" s="25"/>
    </row>
    <row r="984" spans="29:29" ht="13.8">
      <c r="AC984" s="25"/>
    </row>
    <row r="985" spans="29:29" ht="13.8">
      <c r="AC985" s="25"/>
    </row>
    <row r="986" spans="29:29" ht="13.8">
      <c r="AC986" s="25"/>
    </row>
    <row r="987" spans="29:29" ht="13.8">
      <c r="AC987" s="25"/>
    </row>
    <row r="988" spans="29:29" ht="13.8">
      <c r="AC988" s="25"/>
    </row>
    <row r="989" spans="29:29" ht="13.8">
      <c r="AC989" s="25"/>
    </row>
    <row r="990" spans="29:29" ht="13.8">
      <c r="AC990" s="25"/>
    </row>
    <row r="991" spans="29:29" ht="13.8">
      <c r="AC991" s="25"/>
    </row>
    <row r="992" spans="29:29" ht="13.8">
      <c r="AC992" s="25"/>
    </row>
    <row r="993" spans="29:29" ht="13.8">
      <c r="AC993" s="25"/>
    </row>
    <row r="994" spans="29:29" ht="13.8">
      <c r="AC994" s="25"/>
    </row>
    <row r="995" spans="29:29" ht="13.8">
      <c r="AC995" s="25"/>
    </row>
    <row r="996" spans="29:29" ht="13.8">
      <c r="AC996" s="25"/>
    </row>
    <row r="997" spans="29:29" ht="13.8">
      <c r="AC997" s="25"/>
    </row>
    <row r="998" spans="29:29" ht="13.8">
      <c r="AC998" s="25"/>
    </row>
    <row r="999" spans="29:29" ht="13.8">
      <c r="AC999" s="25"/>
    </row>
    <row r="1000" spans="29:29" ht="13.8">
      <c r="AC1000" s="25"/>
    </row>
  </sheetData>
  <autoFilter ref="A1:AC1000" xr:uid="{00000000-0009-0000-0000-000010000000}"/>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P57"/>
  <sheetViews>
    <sheetView showGridLines="0" tabSelected="1" topLeftCell="B2" workbookViewId="0">
      <selection activeCell="N27" sqref="N27"/>
    </sheetView>
  </sheetViews>
  <sheetFormatPr defaultColWidth="14.44140625" defaultRowHeight="15.75" customHeight="1"/>
  <cols>
    <col min="1" max="1" width="35.109375" customWidth="1"/>
    <col min="7" max="7" width="14.44140625" hidden="1"/>
    <col min="9" max="9" width="35.109375" customWidth="1"/>
  </cols>
  <sheetData>
    <row r="1" spans="1:15" ht="15.75" customHeight="1">
      <c r="A1" s="226" t="s">
        <v>2598</v>
      </c>
      <c r="B1" s="226" t="s">
        <v>303</v>
      </c>
      <c r="C1" s="225"/>
      <c r="D1" s="225"/>
      <c r="E1" s="225"/>
      <c r="F1" s="225"/>
      <c r="G1" s="228"/>
    </row>
    <row r="2" spans="1:15" ht="15.75" customHeight="1">
      <c r="A2" s="226" t="s">
        <v>2483</v>
      </c>
      <c r="B2" s="224">
        <v>2019</v>
      </c>
      <c r="C2" s="232">
        <v>2020</v>
      </c>
      <c r="D2" s="232">
        <v>2021</v>
      </c>
      <c r="E2" s="232">
        <v>2022</v>
      </c>
      <c r="F2" s="232">
        <v>2023</v>
      </c>
      <c r="G2" s="231" t="s">
        <v>325</v>
      </c>
      <c r="I2" s="226" t="s">
        <v>2598</v>
      </c>
      <c r="J2" s="226" t="s">
        <v>303</v>
      </c>
      <c r="K2" s="225"/>
      <c r="L2" s="225"/>
      <c r="M2" s="225"/>
      <c r="N2" s="225"/>
      <c r="O2" s="228"/>
    </row>
    <row r="3" spans="1:15" ht="15.75" customHeight="1">
      <c r="A3" s="234" t="s">
        <v>1</v>
      </c>
      <c r="B3" s="256">
        <v>3.4433982192772383E-2</v>
      </c>
      <c r="C3" s="257">
        <v>3.1688480285592582E-2</v>
      </c>
      <c r="D3" s="257">
        <v>3.1152191564737763E-2</v>
      </c>
      <c r="E3" s="257">
        <v>3.1909024523360571E-2</v>
      </c>
      <c r="F3" s="257">
        <v>3.8761360733734082E-2</v>
      </c>
      <c r="G3" s="237">
        <v>3.3589007860039474E-2</v>
      </c>
      <c r="I3" s="226" t="s">
        <v>2483</v>
      </c>
      <c r="J3" s="224">
        <v>2019</v>
      </c>
      <c r="K3" s="232">
        <v>2020</v>
      </c>
      <c r="L3" s="232">
        <v>2021</v>
      </c>
      <c r="M3" s="232">
        <v>2022</v>
      </c>
      <c r="N3" s="232">
        <v>2023</v>
      </c>
      <c r="O3" s="231" t="s">
        <v>325</v>
      </c>
    </row>
    <row r="4" spans="1:15" ht="15.75" customHeight="1">
      <c r="A4" s="238" t="s">
        <v>97</v>
      </c>
      <c r="B4" s="258">
        <v>4.9009670955958214E-2</v>
      </c>
      <c r="C4" s="259">
        <v>4.7295965469040607E-2</v>
      </c>
      <c r="D4" s="259">
        <v>4.0395534220633578E-2</v>
      </c>
      <c r="E4" s="259">
        <v>4.3678671031534937E-2</v>
      </c>
      <c r="F4" s="259">
        <v>5.0373323668789591E-2</v>
      </c>
      <c r="G4" s="241">
        <v>4.6150633069191385E-2</v>
      </c>
      <c r="I4" s="234" t="s">
        <v>1</v>
      </c>
      <c r="J4" s="256">
        <v>3.4433982192772383E-2</v>
      </c>
      <c r="K4" s="257">
        <v>3.1688480285592582E-2</v>
      </c>
      <c r="L4" s="257">
        <v>3.1152191564737763E-2</v>
      </c>
      <c r="M4" s="257">
        <v>3.1909024523360571E-2</v>
      </c>
      <c r="N4" s="257">
        <v>3.8761360733734082E-2</v>
      </c>
      <c r="O4" s="260">
        <v>3.3589007860039474E-2</v>
      </c>
    </row>
    <row r="5" spans="1:15" ht="15.75" customHeight="1">
      <c r="A5" s="238" t="s">
        <v>99</v>
      </c>
      <c r="B5" s="258">
        <v>5.3363853954426506E-2</v>
      </c>
      <c r="C5" s="259">
        <v>3.7303572239172703E-2</v>
      </c>
      <c r="D5" s="259">
        <v>4.1300031047330189E-2</v>
      </c>
      <c r="E5" s="259">
        <v>0.10320847456839229</v>
      </c>
      <c r="F5" s="259">
        <v>0.37026974298738141</v>
      </c>
      <c r="G5" s="241">
        <v>0.12108913495934062</v>
      </c>
      <c r="I5" s="238" t="s">
        <v>2</v>
      </c>
      <c r="J5" s="258">
        <v>2.6315753331665023E-2</v>
      </c>
      <c r="K5" s="259">
        <v>2.7357379519579023E-2</v>
      </c>
      <c r="L5" s="259">
        <v>2.3050229472903298E-2</v>
      </c>
      <c r="M5" s="259">
        <v>2.8600423521497543E-2</v>
      </c>
      <c r="N5" s="259">
        <v>4.7701856351109677E-2</v>
      </c>
      <c r="O5" s="261">
        <v>3.0605128439350909E-2</v>
      </c>
    </row>
    <row r="6" spans="1:15" ht="15.75" customHeight="1">
      <c r="A6" s="238" t="s">
        <v>100</v>
      </c>
      <c r="B6" s="258">
        <v>5.4931191144207879E-2</v>
      </c>
      <c r="C6" s="259">
        <v>5.537960080554466E-2</v>
      </c>
      <c r="D6" s="259">
        <v>5.0321511909571737E-2</v>
      </c>
      <c r="E6" s="259">
        <v>4.5987584905060733E-2</v>
      </c>
      <c r="F6" s="259">
        <v>6.1870291267800727E-2</v>
      </c>
      <c r="G6" s="241">
        <v>5.3698036006437154E-2</v>
      </c>
      <c r="I6" s="238" t="s">
        <v>3</v>
      </c>
      <c r="J6" s="258">
        <v>4.8055271974891622E-2</v>
      </c>
      <c r="K6" s="259">
        <v>3.9893317544124049E-2</v>
      </c>
      <c r="L6" s="259">
        <v>3.6375800874550918E-2</v>
      </c>
      <c r="M6" s="259">
        <v>3.7219619922817845E-2</v>
      </c>
      <c r="N6" s="259">
        <v>4.9698689503832036E-2</v>
      </c>
      <c r="O6" s="261">
        <v>4.2248539964043298E-2</v>
      </c>
    </row>
    <row r="7" spans="1:15" ht="15.75" customHeight="1">
      <c r="A7" s="238" t="s">
        <v>101</v>
      </c>
      <c r="B7" s="258">
        <v>4.9144477056729051E-2</v>
      </c>
      <c r="C7" s="259">
        <v>4.9241492843266461E-2</v>
      </c>
      <c r="D7" s="259">
        <v>3.6952832136312279E-2</v>
      </c>
      <c r="E7" s="259">
        <v>3.3702063541748775E-2</v>
      </c>
      <c r="F7" s="259">
        <v>3.747203860062151E-2</v>
      </c>
      <c r="G7" s="241">
        <v>4.1302580835735618E-2</v>
      </c>
      <c r="I7" s="238" t="s">
        <v>4</v>
      </c>
      <c r="J7" s="258">
        <v>2.9633781211675089E-2</v>
      </c>
      <c r="K7" s="259">
        <v>2.2543477830215767E-2</v>
      </c>
      <c r="L7" s="259">
        <v>2.5289776819907683E-2</v>
      </c>
      <c r="M7" s="259">
        <v>2.3755983490050529E-2</v>
      </c>
      <c r="N7" s="259">
        <v>2.2791179191536642E-2</v>
      </c>
      <c r="O7" s="261">
        <v>2.4802839708677145E-2</v>
      </c>
    </row>
    <row r="8" spans="1:15" ht="15.75" customHeight="1">
      <c r="A8" s="238" t="s">
        <v>102</v>
      </c>
      <c r="B8" s="258">
        <v>3.1341839279458245E-2</v>
      </c>
      <c r="C8" s="259">
        <v>2.9164199825334983E-2</v>
      </c>
      <c r="D8" s="259">
        <v>2.7844226502491007E-2</v>
      </c>
      <c r="E8" s="259">
        <v>2.9330261786110409E-2</v>
      </c>
      <c r="F8" s="259">
        <v>3.8648717673444882E-2</v>
      </c>
      <c r="G8" s="241">
        <v>3.1265849013367909E-2</v>
      </c>
      <c r="I8" s="238" t="s">
        <v>5</v>
      </c>
      <c r="J8" s="258">
        <v>3.6689289403808972E-2</v>
      </c>
      <c r="K8" s="259">
        <v>3.2850029283334803E-2</v>
      </c>
      <c r="L8" s="259">
        <v>3.2389807364809543E-2</v>
      </c>
      <c r="M8" s="259">
        <v>2.9356258564929058E-2</v>
      </c>
      <c r="N8" s="259">
        <v>3.2920677873964771E-2</v>
      </c>
      <c r="O8" s="261">
        <v>3.2841212498169431E-2</v>
      </c>
    </row>
    <row r="9" spans="1:15" ht="15.75" customHeight="1">
      <c r="A9" s="238" t="s">
        <v>103</v>
      </c>
      <c r="B9" s="258">
        <v>5.9481309183474489E-2</v>
      </c>
      <c r="C9" s="259">
        <v>5.9757365821023388E-2</v>
      </c>
      <c r="D9" s="259">
        <v>5.9354819043731688E-2</v>
      </c>
      <c r="E9" s="259">
        <v>6.0815357030940445E-2</v>
      </c>
      <c r="F9" s="259">
        <v>6.3686291901760991E-2</v>
      </c>
      <c r="G9" s="241">
        <v>6.0619028596186196E-2</v>
      </c>
      <c r="I9" s="242" t="s">
        <v>325</v>
      </c>
      <c r="J9" s="262">
        <v>3.5025615622962622E-2</v>
      </c>
      <c r="K9" s="263">
        <v>3.0866536892569241E-2</v>
      </c>
      <c r="L9" s="263">
        <v>2.9651561219381839E-2</v>
      </c>
      <c r="M9" s="263">
        <v>3.0168262004531109E-2</v>
      </c>
      <c r="N9" s="263">
        <v>3.8374752730835439E-2</v>
      </c>
      <c r="O9" s="264">
        <v>3.2817345694056053E-2</v>
      </c>
    </row>
    <row r="10" spans="1:15" ht="15.75" customHeight="1">
      <c r="A10" s="238" t="s">
        <v>104</v>
      </c>
      <c r="B10" s="258">
        <v>0.13062084259295023</v>
      </c>
      <c r="C10" s="259">
        <v>3.300005906023596E-2</v>
      </c>
      <c r="D10" s="259">
        <v>6.1938730402207164E-3</v>
      </c>
      <c r="E10" s="259" t="e">
        <v>#DIV/0!</v>
      </c>
      <c r="F10" s="259">
        <v>0.16401057509008132</v>
      </c>
      <c r="G10" s="241" t="e">
        <v>#DIV/0!</v>
      </c>
    </row>
    <row r="11" spans="1:15" ht="15.75" customHeight="1">
      <c r="A11" s="238" t="s">
        <v>105</v>
      </c>
      <c r="B11" s="258">
        <v>3.3917040984537468E-2</v>
      </c>
      <c r="C11" s="259">
        <v>3.7113494254892972E-2</v>
      </c>
      <c r="D11" s="259">
        <v>4.0042459292562387E-2</v>
      </c>
      <c r="E11" s="259" t="e">
        <v>#DIV/0!</v>
      </c>
      <c r="F11" s="259" t="e">
        <v>#DIV/0!</v>
      </c>
      <c r="G11" s="241" t="e">
        <v>#DIV/0!</v>
      </c>
    </row>
    <row r="12" spans="1:15" ht="15.75" customHeight="1">
      <c r="A12" s="238" t="s">
        <v>106</v>
      </c>
      <c r="B12" s="258">
        <v>5.603817264204819E-2</v>
      </c>
      <c r="C12" s="259">
        <v>4.8779765042918082E-2</v>
      </c>
      <c r="D12" s="259">
        <v>2.6972377465930997E-2</v>
      </c>
      <c r="E12" s="259">
        <v>0.11341431068189922</v>
      </c>
      <c r="F12" s="259">
        <v>0.39180423331116843</v>
      </c>
      <c r="G12" s="241">
        <v>0.12740177182879298</v>
      </c>
      <c r="I12" s="265"/>
      <c r="J12" s="271">
        <v>2019</v>
      </c>
      <c r="K12" s="271">
        <v>2020</v>
      </c>
      <c r="L12" s="271">
        <v>2021</v>
      </c>
      <c r="M12" s="271">
        <v>2022</v>
      </c>
      <c r="N12" s="271">
        <v>2023</v>
      </c>
      <c r="O12" s="266" t="s">
        <v>15</v>
      </c>
    </row>
    <row r="13" spans="1:15" ht="14.4">
      <c r="A13" s="238" t="s">
        <v>2</v>
      </c>
      <c r="B13" s="258">
        <v>2.6315753331665023E-2</v>
      </c>
      <c r="C13" s="259">
        <v>2.7357379519579023E-2</v>
      </c>
      <c r="D13" s="259">
        <v>2.3050229472903298E-2</v>
      </c>
      <c r="E13" s="259">
        <v>2.8600423521497543E-2</v>
      </c>
      <c r="F13" s="259">
        <v>4.7701856351109677E-2</v>
      </c>
      <c r="G13" s="241">
        <v>3.0605128439350909E-2</v>
      </c>
      <c r="I13" s="273" t="s">
        <v>16</v>
      </c>
      <c r="J13" s="268">
        <f>AVERAGE(B3:B20,B22:B26,B28:B56)</f>
        <v>4.7382288051666437E-2</v>
      </c>
      <c r="K13" s="268">
        <f>AVERAGE(C3:C20,C22:C56)</f>
        <v>4.3518851000375856E-2</v>
      </c>
      <c r="L13" s="268">
        <f>AVERAGE(D3:D20,D22:D56)</f>
        <v>3.3890694235313559E-2</v>
      </c>
      <c r="M13" s="268">
        <f>AVERAGE(E3:E9,E12:E20,E22:E56)</f>
        <v>3.5799515088386941E-2</v>
      </c>
      <c r="N13" s="268">
        <f>AVERAGE(F3:F10,F12:F20,F22:F26,F28:F56)</f>
        <v>6.1319824363234382E-2</v>
      </c>
      <c r="O13" s="270">
        <v>4.3900000000000002E-2</v>
      </c>
    </row>
    <row r="14" spans="1:15" ht="14.4">
      <c r="A14" s="238" t="s">
        <v>3</v>
      </c>
      <c r="B14" s="258">
        <v>4.8055271974891622E-2</v>
      </c>
      <c r="C14" s="259">
        <v>3.9893317544124049E-2</v>
      </c>
      <c r="D14" s="259">
        <v>3.6375800874550918E-2</v>
      </c>
      <c r="E14" s="259">
        <v>3.7219619922817845E-2</v>
      </c>
      <c r="F14" s="259">
        <v>4.9698689503832036E-2</v>
      </c>
      <c r="G14" s="241">
        <v>4.2248539964043298E-2</v>
      </c>
      <c r="I14" s="267" t="s">
        <v>18</v>
      </c>
      <c r="J14" s="272">
        <f>GETPIVOTDATA("LONG-TERM WEIGHTED AVERAGE COST OF DEBT VERSUS OTHER UTILITIES (%)
",$A$1,"Merged_or_Current","Hydro Ottawa Limited","Year",2019)</f>
        <v>3.1142731745634998E-2</v>
      </c>
      <c r="K14" s="272">
        <f>GETPIVOTDATA("LONG-TERM WEIGHTED AVERAGE COST OF DEBT VERSUS OTHER UTILITIES (%)
",$A$1,"Merged_or_Current","Hydro Ottawa Limited","Year",2020)</f>
        <v>2.9498823623312548E-2</v>
      </c>
      <c r="L14" s="272">
        <f>GETPIVOTDATA("LONG-TERM WEIGHTED AVERAGE COST OF DEBT VERSUS OTHER UTILITIES (%)
",$A$1,"Merged_or_Current","Hydro Ottawa Limited","Year",2021)</f>
        <v>2.9620448792897228E-2</v>
      </c>
      <c r="M14" s="272">
        <f>GETPIVOTDATA("LONG-TERM WEIGHTED AVERAGE COST OF DEBT VERSUS OTHER UTILITIES (%)
",$A$1,"Merged_or_Current","Hydro Ottawa Limited","Year",2022)</f>
        <v>3.134733526286225E-2</v>
      </c>
      <c r="N14" s="272">
        <f>GETPIVOTDATA("LONG-TERM WEIGHTED AVERAGE COST OF DEBT VERSUS OTHER UTILITIES (%)
",$A$1,"Merged_or_Current","Hydro Ottawa Limited","Year",2023)</f>
        <v>3.4123224090235556E-2</v>
      </c>
      <c r="O14" s="268">
        <v>3.1099999999999999E-2</v>
      </c>
    </row>
    <row r="15" spans="1:15" ht="15.75" customHeight="1">
      <c r="A15" s="238" t="s">
        <v>282</v>
      </c>
      <c r="B15" s="258">
        <v>4.301507540142796E-2</v>
      </c>
      <c r="C15" s="259">
        <v>3.7586314620587861E-2</v>
      </c>
      <c r="D15" s="259">
        <v>3.5109444744516397E-2</v>
      </c>
      <c r="E15" s="259">
        <v>3.4301405758347045E-2</v>
      </c>
      <c r="F15" s="259">
        <v>3.960397141921309E-2</v>
      </c>
      <c r="G15" s="241">
        <v>3.7923242388818473E-2</v>
      </c>
    </row>
    <row r="16" spans="1:15" ht="15.75" customHeight="1">
      <c r="A16" s="238" t="s">
        <v>107</v>
      </c>
      <c r="B16" s="258">
        <v>4.2279088632053451E-2</v>
      </c>
      <c r="C16" s="259">
        <v>3.84352573592531E-2</v>
      </c>
      <c r="D16" s="259">
        <v>3.8097733567794119E-2</v>
      </c>
      <c r="E16" s="259">
        <v>4.0978670707730293E-2</v>
      </c>
      <c r="F16" s="259">
        <v>4.6536692307798465E-2</v>
      </c>
      <c r="G16" s="241">
        <v>4.1265488514925883E-2</v>
      </c>
    </row>
    <row r="17" spans="1:16" ht="15.75" customHeight="1">
      <c r="A17" s="238" t="s">
        <v>108</v>
      </c>
      <c r="B17" s="258">
        <v>4.2727297169699446E-2</v>
      </c>
      <c r="C17" s="259">
        <v>4.125018554058766E-2</v>
      </c>
      <c r="D17" s="259">
        <v>3.7880247047559053E-2</v>
      </c>
      <c r="E17" s="259">
        <v>4.1486941339424876E-2</v>
      </c>
      <c r="F17" s="259">
        <v>4.2672454005841527E-2</v>
      </c>
      <c r="G17" s="241">
        <v>4.1203425020622506E-2</v>
      </c>
      <c r="P17" t="s">
        <v>2599</v>
      </c>
    </row>
    <row r="18" spans="1:16" ht="15.75" customHeight="1">
      <c r="A18" s="238" t="s">
        <v>284</v>
      </c>
      <c r="B18" s="258">
        <v>6.8672299938596137E-2</v>
      </c>
      <c r="C18" s="259">
        <v>7.1942523650308024E-2</v>
      </c>
      <c r="D18" s="259">
        <v>6.9265069708100577E-2</v>
      </c>
      <c r="E18" s="259">
        <v>7.4167236829240868E-2</v>
      </c>
      <c r="F18" s="259">
        <v>7.3717647055526969E-2</v>
      </c>
      <c r="G18" s="241">
        <v>7.1552955436354509E-2</v>
      </c>
    </row>
    <row r="19" spans="1:16" ht="15.75" customHeight="1">
      <c r="A19" s="238" t="s">
        <v>118</v>
      </c>
      <c r="B19" s="258">
        <v>3.1805882573726907E-2</v>
      </c>
      <c r="C19" s="259">
        <v>3.0938897838873432E-2</v>
      </c>
      <c r="D19" s="259">
        <v>2.9924649356457403E-2</v>
      </c>
      <c r="E19" s="259">
        <v>3.1025453468359134E-2</v>
      </c>
      <c r="F19" s="259">
        <v>3.457851298552328E-2</v>
      </c>
      <c r="G19" s="241">
        <v>3.1654679244588035E-2</v>
      </c>
    </row>
    <row r="20" spans="1:16" ht="15.75" customHeight="1">
      <c r="A20" s="238" t="s">
        <v>119</v>
      </c>
      <c r="B20" s="258">
        <v>6.6806324858949301E-2</v>
      </c>
      <c r="C20" s="259">
        <v>8.7321492017272961E-2</v>
      </c>
      <c r="D20" s="259">
        <v>3.6182853798652964E-2</v>
      </c>
      <c r="E20" s="259">
        <v>-2.2946592552207132E-3</v>
      </c>
      <c r="F20" s="259">
        <v>7.2521094557557939E-2</v>
      </c>
      <c r="G20" s="241">
        <v>5.2107421195442497E-2</v>
      </c>
    </row>
    <row r="21" spans="1:16" ht="15.75" customHeight="1">
      <c r="A21" s="238" t="s">
        <v>120</v>
      </c>
      <c r="B21" s="258" t="e">
        <v>#DIV/0!</v>
      </c>
      <c r="C21" s="259" t="e">
        <v>#DIV/0!</v>
      </c>
      <c r="D21" s="259" t="e">
        <v>#DIV/0!</v>
      </c>
      <c r="E21" s="259" t="e">
        <v>#DIV/0!</v>
      </c>
      <c r="F21" s="259" t="e">
        <v>#DIV/0!</v>
      </c>
      <c r="G21" s="241" t="e">
        <v>#DIV/0!</v>
      </c>
    </row>
    <row r="22" spans="1:16" ht="15.75" customHeight="1">
      <c r="A22" s="238" t="s">
        <v>301</v>
      </c>
      <c r="B22" s="258">
        <v>4.1226761388742268E-2</v>
      </c>
      <c r="C22" s="259">
        <v>3.5363738526974976E-2</v>
      </c>
      <c r="D22" s="259">
        <v>3.603181488894714E-2</v>
      </c>
      <c r="E22" s="259">
        <v>4.2369187470772417E-2</v>
      </c>
      <c r="F22" s="259">
        <v>4.7137256747704893E-2</v>
      </c>
      <c r="G22" s="241">
        <v>4.0425751804628339E-2</v>
      </c>
    </row>
    <row r="23" spans="1:16" ht="15.75" customHeight="1">
      <c r="A23" s="238" t="s">
        <v>123</v>
      </c>
      <c r="B23" s="258">
        <v>6.9910291767144944E-2</v>
      </c>
      <c r="C23" s="259">
        <v>5.8948649239167684E-2</v>
      </c>
      <c r="D23" s="259">
        <v>5.6818755025941602E-2</v>
      </c>
      <c r="E23" s="259">
        <v>5.9490764824122529E-2</v>
      </c>
      <c r="F23" s="259">
        <v>6.481452503913479E-2</v>
      </c>
      <c r="G23" s="241">
        <v>6.199659717910231E-2</v>
      </c>
    </row>
    <row r="24" spans="1:16" ht="15.75" customHeight="1">
      <c r="A24" s="238" t="s">
        <v>124</v>
      </c>
      <c r="B24" s="258">
        <v>3.3531147898549912E-2</v>
      </c>
      <c r="C24" s="259">
        <v>3.1225423959179637E-2</v>
      </c>
      <c r="D24" s="259">
        <v>3.3627636826954264E-2</v>
      </c>
      <c r="E24" s="259">
        <v>2.8097019522514918E-2</v>
      </c>
      <c r="F24" s="259">
        <v>4.0933633371869907E-2</v>
      </c>
      <c r="G24" s="241">
        <v>3.3482972315813729E-2</v>
      </c>
    </row>
    <row r="25" spans="1:16" ht="15.75" customHeight="1">
      <c r="A25" s="238" t="s">
        <v>125</v>
      </c>
      <c r="B25" s="258">
        <v>5.5125804651789019E-2</v>
      </c>
      <c r="C25" s="259">
        <v>6.3398518457877806E-2</v>
      </c>
      <c r="D25" s="259">
        <v>-8.0503718877587942E-3</v>
      </c>
      <c r="E25" s="259">
        <v>-0.11995996539901124</v>
      </c>
      <c r="F25" s="259">
        <v>7.8372639225397125E-2</v>
      </c>
      <c r="G25" s="241">
        <v>1.3777325009658781E-2</v>
      </c>
    </row>
    <row r="26" spans="1:16" ht="15.75" customHeight="1">
      <c r="A26" s="238" t="s">
        <v>286</v>
      </c>
      <c r="B26" s="258">
        <v>8.8405559999999994E-2</v>
      </c>
      <c r="C26" s="259">
        <v>7.4104075000000005E-2</v>
      </c>
      <c r="D26" s="259">
        <v>3.1243231630240478E-2</v>
      </c>
      <c r="E26" s="259">
        <v>4.2125279376837937E-2</v>
      </c>
      <c r="F26" s="259">
        <v>9.9794344092177439E-2</v>
      </c>
      <c r="G26" s="241">
        <v>6.7134498019851163E-2</v>
      </c>
    </row>
    <row r="27" spans="1:16" ht="15.75" customHeight="1">
      <c r="A27" s="238" t="s">
        <v>127</v>
      </c>
      <c r="B27" s="258" t="e">
        <v>#DIV/0!</v>
      </c>
      <c r="C27" s="259">
        <v>0.14460900000000002</v>
      </c>
      <c r="D27" s="259">
        <v>5.9014000000000004E-2</v>
      </c>
      <c r="E27" s="259">
        <v>0.12641066666666667</v>
      </c>
      <c r="F27" s="259" t="e">
        <v>#DIV/0!</v>
      </c>
      <c r="G27" s="241" t="e">
        <v>#DIV/0!</v>
      </c>
    </row>
    <row r="28" spans="1:16" ht="15.75" customHeight="1">
      <c r="A28" s="238" t="s">
        <v>128</v>
      </c>
      <c r="B28" s="258">
        <v>4.9632863315483701E-2</v>
      </c>
      <c r="C28" s="259">
        <v>4.3693783252321441E-2</v>
      </c>
      <c r="D28" s="259">
        <v>3.7292144258451537E-2</v>
      </c>
      <c r="E28" s="259">
        <v>5.3752939978781986E-2</v>
      </c>
      <c r="F28" s="259">
        <v>6.5914207414335818E-2</v>
      </c>
      <c r="G28" s="241">
        <v>5.0057187643874901E-2</v>
      </c>
    </row>
    <row r="29" spans="1:16" ht="15.75" customHeight="1">
      <c r="A29" s="238" t="s">
        <v>289</v>
      </c>
      <c r="B29" s="258">
        <v>4.1295159343638033E-2</v>
      </c>
      <c r="C29" s="259">
        <v>3.8575636650872283E-2</v>
      </c>
      <c r="D29" s="259">
        <v>3.6171532642245458E-2</v>
      </c>
      <c r="E29" s="259">
        <v>3.7363355596232113E-2</v>
      </c>
      <c r="F29" s="259">
        <v>4.0671982634710328E-2</v>
      </c>
      <c r="G29" s="241">
        <v>3.8815533373539643E-2</v>
      </c>
    </row>
    <row r="30" spans="1:16" ht="15.75" customHeight="1">
      <c r="A30" s="238" t="s">
        <v>18</v>
      </c>
      <c r="B30" s="258">
        <v>3.1142731745634998E-2</v>
      </c>
      <c r="C30" s="259">
        <v>2.9498823623312548E-2</v>
      </c>
      <c r="D30" s="259">
        <v>2.9620448792897228E-2</v>
      </c>
      <c r="E30" s="259">
        <v>3.134733526286225E-2</v>
      </c>
      <c r="F30" s="259">
        <v>3.4123224090235556E-2</v>
      </c>
      <c r="G30" s="241">
        <v>3.1146512702988516E-2</v>
      </c>
    </row>
    <row r="31" spans="1:16" ht="15.75" customHeight="1">
      <c r="A31" s="238" t="s">
        <v>131</v>
      </c>
      <c r="B31" s="258">
        <v>4.3925983125980346E-2</v>
      </c>
      <c r="C31" s="259">
        <v>3.297369043951983E-2</v>
      </c>
      <c r="D31" s="259">
        <v>3.137288340080889E-2</v>
      </c>
      <c r="E31" s="259">
        <v>3.5128971078577736E-2</v>
      </c>
      <c r="F31" s="259">
        <v>3.5585792963919192E-2</v>
      </c>
      <c r="G31" s="241">
        <v>3.5797464201761206E-2</v>
      </c>
    </row>
    <row r="32" spans="1:16" ht="15.75" customHeight="1">
      <c r="A32" s="238" t="s">
        <v>132</v>
      </c>
      <c r="B32" s="258">
        <v>3.9099198971635996E-2</v>
      </c>
      <c r="C32" s="259">
        <v>3.9134638596234547E-2</v>
      </c>
      <c r="D32" s="259">
        <v>3.896900514729798E-2</v>
      </c>
      <c r="E32" s="259">
        <v>3.7088086007381178E-2</v>
      </c>
      <c r="F32" s="259">
        <v>4.1069072921152514E-2</v>
      </c>
      <c r="G32" s="241">
        <v>3.907200032874044E-2</v>
      </c>
    </row>
    <row r="33" spans="1:7" ht="15.75" customHeight="1">
      <c r="A33" s="238" t="s">
        <v>133</v>
      </c>
      <c r="B33" s="258">
        <v>6.6940479250080134E-2</v>
      </c>
      <c r="C33" s="259">
        <v>3.6105239917090262E-2</v>
      </c>
      <c r="D33" s="259">
        <v>3.6553975349113546E-2</v>
      </c>
      <c r="E33" s="259">
        <v>3.820273184885542E-2</v>
      </c>
      <c r="F33" s="259">
        <v>4.0195192951822348E-2</v>
      </c>
      <c r="G33" s="241">
        <v>4.3599523863392345E-2</v>
      </c>
    </row>
    <row r="34" spans="1:7" ht="15.75" customHeight="1">
      <c r="A34" s="238" t="s">
        <v>134</v>
      </c>
      <c r="B34" s="258">
        <v>2.8915365258409615E-2</v>
      </c>
      <c r="C34" s="259">
        <v>3.0507912020085324E-2</v>
      </c>
      <c r="D34" s="259">
        <v>2.9737439183691212E-2</v>
      </c>
      <c r="E34" s="259">
        <v>3.2867390780962395E-2</v>
      </c>
      <c r="F34" s="259">
        <v>4.4393731501351813E-2</v>
      </c>
      <c r="G34" s="241">
        <v>3.3284367748900076E-2</v>
      </c>
    </row>
    <row r="35" spans="1:7" ht="15.75" customHeight="1">
      <c r="A35" s="238" t="s">
        <v>4</v>
      </c>
      <c r="B35" s="258">
        <v>2.9633781211675089E-2</v>
      </c>
      <c r="C35" s="259">
        <v>2.2543477830215767E-2</v>
      </c>
      <c r="D35" s="259">
        <v>2.5289776819907683E-2</v>
      </c>
      <c r="E35" s="259">
        <v>2.3755983490050529E-2</v>
      </c>
      <c r="F35" s="259">
        <v>2.2791179191536642E-2</v>
      </c>
      <c r="G35" s="241">
        <v>2.4802839708677145E-2</v>
      </c>
    </row>
    <row r="36" spans="1:7" ht="15.75" customHeight="1">
      <c r="A36" s="238" t="s">
        <v>135</v>
      </c>
      <c r="B36" s="258">
        <v>4.8069109302307511E-2</v>
      </c>
      <c r="C36" s="259">
        <v>6.2818946140143744E-2</v>
      </c>
      <c r="D36" s="259">
        <v>3.1932106749924055E-2</v>
      </c>
      <c r="E36" s="259">
        <v>-2.8533427868146933E-3</v>
      </c>
      <c r="F36" s="259">
        <v>5.281218779495761E-2</v>
      </c>
      <c r="G36" s="241">
        <v>3.8555801440103642E-2</v>
      </c>
    </row>
    <row r="37" spans="1:7" ht="15.75" customHeight="1">
      <c r="A37" s="238" t="s">
        <v>293</v>
      </c>
      <c r="B37" s="258">
        <v>7.0399447962931683E-2</v>
      </c>
      <c r="C37" s="259">
        <v>6.3512232215040321E-2</v>
      </c>
      <c r="D37" s="259">
        <v>-3.0058867831708239E-3</v>
      </c>
      <c r="E37" s="259">
        <v>-9.3547622627268678E-2</v>
      </c>
      <c r="F37" s="259">
        <v>3.6475273435590379E-2</v>
      </c>
      <c r="G37" s="241">
        <v>1.4766688840624575E-2</v>
      </c>
    </row>
    <row r="38" spans="1:7" ht="13.8">
      <c r="A38" s="238" t="s">
        <v>138</v>
      </c>
      <c r="B38" s="258">
        <v>3.2824078528937067E-2</v>
      </c>
      <c r="C38" s="259">
        <v>3.1134410730758736E-2</v>
      </c>
      <c r="D38" s="259">
        <v>2.8278611389167634E-2</v>
      </c>
      <c r="E38" s="259">
        <v>2.9761558190448168E-2</v>
      </c>
      <c r="F38" s="259">
        <v>3.1301351413016217E-2</v>
      </c>
      <c r="G38" s="241">
        <v>3.0660002050465561E-2</v>
      </c>
    </row>
    <row r="39" spans="1:7" ht="13.8">
      <c r="A39" s="238" t="s">
        <v>139</v>
      </c>
      <c r="B39" s="258">
        <v>4.3922223138522988E-2</v>
      </c>
      <c r="C39" s="259">
        <v>3.1077960085110368E-2</v>
      </c>
      <c r="D39" s="259">
        <v>3.1375666347193451E-2</v>
      </c>
      <c r="E39" s="259">
        <v>3.7879625934286371E-2</v>
      </c>
      <c r="F39" s="259">
        <v>4.4664855491152809E-2</v>
      </c>
      <c r="G39" s="241">
        <v>3.7784066199253202E-2</v>
      </c>
    </row>
    <row r="40" spans="1:7" ht="13.8">
      <c r="A40" s="238" t="s">
        <v>140</v>
      </c>
      <c r="B40" s="258">
        <v>2.6020368421346377E-2</v>
      </c>
      <c r="C40" s="259">
        <v>2.5994506074378025E-2</v>
      </c>
      <c r="D40" s="259">
        <v>2.7119726820464558E-2</v>
      </c>
      <c r="E40" s="259">
        <v>2.7400307620179604E-2</v>
      </c>
      <c r="F40" s="259">
        <v>2.7373132536884844E-2</v>
      </c>
      <c r="G40" s="241">
        <v>2.6781608294650684E-2</v>
      </c>
    </row>
    <row r="41" spans="1:7" ht="13.8">
      <c r="A41" s="238" t="s">
        <v>141</v>
      </c>
      <c r="B41" s="258">
        <v>4.1483499497432665E-2</v>
      </c>
      <c r="C41" s="259">
        <v>3.8895924172193973E-2</v>
      </c>
      <c r="D41" s="259">
        <v>3.5502977399507717E-2</v>
      </c>
      <c r="E41" s="259">
        <v>3.0657833189585433E-2</v>
      </c>
      <c r="F41" s="259">
        <v>3.7297637005154517E-2</v>
      </c>
      <c r="G41" s="241">
        <v>3.6767574252774861E-2</v>
      </c>
    </row>
    <row r="42" spans="1:7" ht="13.8">
      <c r="A42" s="238" t="s">
        <v>142</v>
      </c>
      <c r="B42" s="258">
        <v>6.1950141874442255E-2</v>
      </c>
      <c r="C42" s="259">
        <v>6.2609165345773779E-2</v>
      </c>
      <c r="D42" s="259">
        <v>6.2954976142609434E-2</v>
      </c>
      <c r="E42" s="259">
        <v>7.0500148998370288E-2</v>
      </c>
      <c r="F42" s="259">
        <v>6.5078412146107309E-2</v>
      </c>
      <c r="G42" s="241">
        <v>6.4618568901460616E-2</v>
      </c>
    </row>
    <row r="43" spans="1:7" ht="13.8">
      <c r="A43" s="238" t="s">
        <v>143</v>
      </c>
      <c r="B43" s="258">
        <v>3.781074066636772E-2</v>
      </c>
      <c r="C43" s="259">
        <v>3.5409953353179049E-2</v>
      </c>
      <c r="D43" s="259">
        <v>3.5308169238300977E-2</v>
      </c>
      <c r="E43" s="259">
        <v>3.4540250542306798E-2</v>
      </c>
      <c r="F43" s="259">
        <v>4.6179154534591441E-2</v>
      </c>
      <c r="G43" s="241">
        <v>3.7849653666949201E-2</v>
      </c>
    </row>
    <row r="44" spans="1:7" ht="13.8">
      <c r="A44" s="238" t="s">
        <v>144</v>
      </c>
      <c r="B44" s="258">
        <v>3.2371911490663229E-2</v>
      </c>
      <c r="C44" s="259">
        <v>2.8063948356564238E-2</v>
      </c>
      <c r="D44" s="259">
        <v>3.0123742201774429E-2</v>
      </c>
      <c r="E44" s="259">
        <v>3.4001830513859549E-2</v>
      </c>
      <c r="F44" s="259">
        <v>3.3390821150666695E-2</v>
      </c>
      <c r="G44" s="241">
        <v>3.1590450742705625E-2</v>
      </c>
    </row>
    <row r="45" spans="1:7" ht="13.8">
      <c r="A45" s="238" t="s">
        <v>145</v>
      </c>
      <c r="B45" s="258">
        <v>3.4235679831019168E-2</v>
      </c>
      <c r="C45" s="259">
        <v>4.8068893762595891E-2</v>
      </c>
      <c r="D45" s="259">
        <v>4.9325861013500866E-2</v>
      </c>
      <c r="E45" s="259">
        <v>5.5847179258886652E-2</v>
      </c>
      <c r="F45" s="259">
        <v>4.6311839458169336E-2</v>
      </c>
      <c r="G45" s="241">
        <v>4.6757890664834385E-2</v>
      </c>
    </row>
    <row r="46" spans="1:7" ht="13.8">
      <c r="A46" s="238" t="s">
        <v>146</v>
      </c>
      <c r="B46" s="258">
        <v>4.449921050181016E-2</v>
      </c>
      <c r="C46" s="259">
        <v>4.167136454359259E-2</v>
      </c>
      <c r="D46" s="259">
        <v>3.7506847001043786E-2</v>
      </c>
      <c r="E46" s="259">
        <v>3.6149314678593288E-2</v>
      </c>
      <c r="F46" s="259">
        <v>2.9480033464104535E-2</v>
      </c>
      <c r="G46" s="241">
        <v>3.7861354037828879E-2</v>
      </c>
    </row>
    <row r="47" spans="1:7" ht="13.8">
      <c r="A47" s="238" t="s">
        <v>147</v>
      </c>
      <c r="B47" s="258">
        <v>6.6673755848271732E-2</v>
      </c>
      <c r="C47" s="259">
        <v>5.763684476544239E-2</v>
      </c>
      <c r="D47" s="259">
        <v>5.2733221347746953E-2</v>
      </c>
      <c r="E47" s="259">
        <v>5.0976115271609342E-2</v>
      </c>
      <c r="F47" s="259">
        <v>3.29101559679848E-2</v>
      </c>
      <c r="G47" s="241">
        <v>5.2186018640211038E-2</v>
      </c>
    </row>
    <row r="48" spans="1:7" ht="13.8">
      <c r="A48" s="238" t="s">
        <v>148</v>
      </c>
      <c r="B48" s="258">
        <v>2.5597753811355907E-2</v>
      </c>
      <c r="C48" s="259">
        <v>2.1376931066761969E-2</v>
      </c>
      <c r="D48" s="259">
        <v>1.9435832036531486E-2</v>
      </c>
      <c r="E48" s="259">
        <v>1.9931786114742299E-2</v>
      </c>
      <c r="F48" s="259">
        <v>2.8342817835082093E-2</v>
      </c>
      <c r="G48" s="241">
        <v>2.2937024172894751E-2</v>
      </c>
    </row>
    <row r="49" spans="1:7" ht="13.8">
      <c r="A49" s="238" t="s">
        <v>149</v>
      </c>
      <c r="B49" s="258">
        <v>8.8902200215459734E-2</v>
      </c>
      <c r="C49" s="259">
        <v>4.7722392067081738E-2</v>
      </c>
      <c r="D49" s="259">
        <v>3.6607243160195133E-2</v>
      </c>
      <c r="E49" s="259">
        <v>5.258844374223564E-2</v>
      </c>
      <c r="F49" s="259">
        <v>8.01843781645038E-2</v>
      </c>
      <c r="G49" s="241">
        <v>6.1200931469895213E-2</v>
      </c>
    </row>
    <row r="50" spans="1:7" ht="13.8">
      <c r="A50" s="238" t="s">
        <v>298</v>
      </c>
      <c r="B50" s="258">
        <v>2.1560851980942833E-2</v>
      </c>
      <c r="C50" s="259">
        <v>2.0050371190269929E-2</v>
      </c>
      <c r="D50" s="259">
        <v>2.0723582747221636E-2</v>
      </c>
      <c r="E50" s="259">
        <v>2.2180418375098321E-2</v>
      </c>
      <c r="F50" s="259">
        <v>2.8768605213857063E-2</v>
      </c>
      <c r="G50" s="241">
        <v>2.2656765901477957E-2</v>
      </c>
    </row>
    <row r="51" spans="1:7" ht="13.8">
      <c r="A51" s="238" t="s">
        <v>152</v>
      </c>
      <c r="B51" s="258">
        <v>2.429432222222222E-2</v>
      </c>
      <c r="C51" s="259">
        <v>2.1253278189206918E-2</v>
      </c>
      <c r="D51" s="259">
        <v>2.2033397250100881E-2</v>
      </c>
      <c r="E51" s="259">
        <v>3.0673707303759439E-2</v>
      </c>
      <c r="F51" s="259">
        <v>7.0745439520345982E-2</v>
      </c>
      <c r="G51" s="241">
        <v>3.3800028897127091E-2</v>
      </c>
    </row>
    <row r="52" spans="1:7" ht="13.8">
      <c r="A52" s="238" t="s">
        <v>5</v>
      </c>
      <c r="B52" s="258">
        <v>3.6689289403808972E-2</v>
      </c>
      <c r="C52" s="259">
        <v>3.2850029283334803E-2</v>
      </c>
      <c r="D52" s="259">
        <v>3.2389807364809543E-2</v>
      </c>
      <c r="E52" s="259">
        <v>2.9356258564929058E-2</v>
      </c>
      <c r="F52" s="259">
        <v>3.2920677873964771E-2</v>
      </c>
      <c r="G52" s="241">
        <v>3.2841212498169431E-2</v>
      </c>
    </row>
    <row r="53" spans="1:7" ht="13.8">
      <c r="A53" s="238" t="s">
        <v>153</v>
      </c>
      <c r="B53" s="258">
        <v>4.0435547522064949E-2</v>
      </c>
      <c r="C53" s="259">
        <v>3.187142906630993E-2</v>
      </c>
      <c r="D53" s="259">
        <v>3.4789751228188594E-2</v>
      </c>
      <c r="E53" s="259">
        <v>3.4865291512678379E-2</v>
      </c>
      <c r="F53" s="259">
        <v>3.5932646106362903E-2</v>
      </c>
      <c r="G53" s="241">
        <v>3.5578933087120949E-2</v>
      </c>
    </row>
    <row r="54" spans="1:7" ht="13.8">
      <c r="A54" s="238" t="s">
        <v>154</v>
      </c>
      <c r="B54" s="258">
        <v>6.3465478679338966E-2</v>
      </c>
      <c r="C54" s="259">
        <v>2.7554279527776452E-2</v>
      </c>
      <c r="D54" s="259">
        <v>2.8089055458275284E-2</v>
      </c>
      <c r="E54" s="259">
        <v>3.0176105660019558E-2</v>
      </c>
      <c r="F54" s="259">
        <v>3.3761181764992043E-2</v>
      </c>
      <c r="G54" s="241">
        <v>3.6609220218080454E-2</v>
      </c>
    </row>
    <row r="55" spans="1:7" ht="13.8">
      <c r="A55" s="238" t="s">
        <v>155</v>
      </c>
      <c r="B55" s="258">
        <v>3.1239518661995452E-2</v>
      </c>
      <c r="C55" s="259">
        <v>2.6454461975744175E-2</v>
      </c>
      <c r="D55" s="259">
        <v>3.7820548809298173E-2</v>
      </c>
      <c r="E55" s="259">
        <v>3.9097059800911313E-2</v>
      </c>
      <c r="F55" s="259">
        <v>3.6045271911055284E-2</v>
      </c>
      <c r="G55" s="241">
        <v>3.4131372231800884E-2</v>
      </c>
    </row>
    <row r="56" spans="1:7" ht="13.8">
      <c r="A56" s="238" t="s">
        <v>156</v>
      </c>
      <c r="B56" s="258">
        <v>5.0689347329075721E-2</v>
      </c>
      <c r="C56" s="259">
        <v>6.6339809858200788E-2</v>
      </c>
      <c r="D56" s="259">
        <v>5.0534006761399275E-3</v>
      </c>
      <c r="E56" s="259">
        <v>4.0022412782466453E-2</v>
      </c>
      <c r="F56" s="259">
        <v>1.7610894169875456E-2</v>
      </c>
      <c r="G56" s="241">
        <v>3.5943172963151672E-2</v>
      </c>
    </row>
    <row r="57" spans="1:7" ht="13.8">
      <c r="A57" s="242" t="s">
        <v>325</v>
      </c>
      <c r="B57" s="244" t="e">
        <v>#DIV/0!</v>
      </c>
      <c r="C57" s="245" t="e">
        <v>#DIV/0!</v>
      </c>
      <c r="D57" s="245" t="e">
        <v>#DIV/0!</v>
      </c>
      <c r="E57" s="245" t="e">
        <v>#DIV/0!</v>
      </c>
      <c r="F57" s="245" t="e">
        <v>#DIV/0!</v>
      </c>
      <c r="G57" s="246" t="e">
        <v>#DIV/0!</v>
      </c>
    </row>
  </sheetData>
  <pageMargins left="0.7" right="0.7" top="0.75" bottom="0.75" header="0.3" footer="0.3"/>
  <pageSetup orientation="portrait" r:id="rId3"/>
  <ignoredErrors>
    <ignoredError sqref="K14" formula="1"/>
  </ignoredError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4861"/>
  <sheetViews>
    <sheetView workbookViewId="0">
      <pane xSplit="4" ySplit="1" topLeftCell="I2" activePane="bottomRight" state="frozen"/>
      <selection pane="topRight" activeCell="E1" sqref="E1"/>
      <selection pane="bottomLeft" activeCell="A2" sqref="A2"/>
      <selection pane="bottomRight" activeCell="E2" sqref="E2"/>
    </sheetView>
  </sheetViews>
  <sheetFormatPr defaultColWidth="14.44140625" defaultRowHeight="15.75" customHeight="1"/>
  <cols>
    <col min="1" max="1" width="27.6640625" customWidth="1"/>
    <col min="2" max="2" width="13.109375" customWidth="1"/>
    <col min="3" max="3" width="14.109375" customWidth="1"/>
    <col min="4" max="4" width="23.6640625" customWidth="1"/>
    <col min="5" max="5" width="24.88671875" customWidth="1"/>
    <col min="6" max="6" width="20.5546875" customWidth="1"/>
    <col min="7" max="7" width="22.109375" customWidth="1"/>
    <col min="8" max="8" width="23.44140625" customWidth="1"/>
    <col min="9" max="9" width="26.5546875" customWidth="1"/>
    <col min="10" max="10" width="26.88671875" customWidth="1"/>
    <col min="11" max="11" width="27.109375" customWidth="1"/>
    <col min="12" max="12" width="28" customWidth="1"/>
    <col min="13" max="13" width="29.6640625" customWidth="1"/>
    <col min="14" max="14" width="16.33203125" customWidth="1"/>
    <col min="15" max="15" width="18.33203125" customWidth="1"/>
    <col min="16" max="16" width="20.5546875" hidden="1" customWidth="1"/>
    <col min="17" max="17" width="24" hidden="1" customWidth="1"/>
    <col min="18" max="18" width="25.109375" hidden="1" customWidth="1"/>
    <col min="19" max="19" width="13.109375" hidden="1" customWidth="1"/>
    <col min="20" max="20" width="13.44140625" hidden="1" customWidth="1"/>
  </cols>
  <sheetData>
    <row r="1" spans="1:20" ht="41.4">
      <c r="A1" s="207" t="s">
        <v>7</v>
      </c>
      <c r="B1" s="207" t="s">
        <v>2511</v>
      </c>
      <c r="C1" s="207" t="s">
        <v>2512</v>
      </c>
      <c r="D1" s="207" t="s">
        <v>2513</v>
      </c>
      <c r="E1" s="207" t="s">
        <v>2514</v>
      </c>
      <c r="F1" s="207" t="s">
        <v>2515</v>
      </c>
      <c r="G1" s="207" t="s">
        <v>2516</v>
      </c>
      <c r="H1" s="207" t="s">
        <v>2517</v>
      </c>
      <c r="I1" s="207" t="s">
        <v>2518</v>
      </c>
      <c r="J1" s="207" t="s">
        <v>2519</v>
      </c>
      <c r="K1" s="207" t="s">
        <v>2520</v>
      </c>
      <c r="L1" s="207" t="s">
        <v>2521</v>
      </c>
      <c r="M1" s="207" t="s">
        <v>2522</v>
      </c>
      <c r="N1" s="207" t="s">
        <v>2523</v>
      </c>
      <c r="O1" s="207" t="s">
        <v>2524</v>
      </c>
      <c r="P1" s="207" t="s">
        <v>2525</v>
      </c>
      <c r="Q1" s="207" t="s">
        <v>2526</v>
      </c>
      <c r="R1" s="207" t="s">
        <v>2527</v>
      </c>
      <c r="S1" s="207" t="s">
        <v>2528</v>
      </c>
      <c r="T1" s="207" t="s">
        <v>2529</v>
      </c>
    </row>
    <row r="2" spans="1:20" ht="14.4">
      <c r="A2" s="126" t="s">
        <v>1</v>
      </c>
      <c r="B2" s="163">
        <v>2015</v>
      </c>
      <c r="C2" s="163">
        <v>0</v>
      </c>
      <c r="D2" s="126" t="s">
        <v>53</v>
      </c>
      <c r="E2" s="163">
        <v>1009752</v>
      </c>
      <c r="F2" s="163">
        <v>1</v>
      </c>
      <c r="G2" s="163">
        <v>1</v>
      </c>
      <c r="H2" s="163">
        <v>26.98</v>
      </c>
      <c r="I2" s="163">
        <v>0</v>
      </c>
      <c r="J2" s="163">
        <v>0</v>
      </c>
      <c r="K2" s="163">
        <v>254</v>
      </c>
      <c r="L2" s="163">
        <v>136439</v>
      </c>
      <c r="M2" s="163">
        <v>14613.86</v>
      </c>
      <c r="N2" s="163">
        <v>0.13500000000000001</v>
      </c>
      <c r="O2" s="163">
        <v>1.4E-2</v>
      </c>
      <c r="P2" s="163">
        <v>255</v>
      </c>
      <c r="Q2" s="163">
        <v>136440</v>
      </c>
      <c r="R2" s="163">
        <v>14640.84</v>
      </c>
      <c r="S2" s="163">
        <v>0.13500000000000001</v>
      </c>
      <c r="T2" s="163">
        <v>1.4E-2</v>
      </c>
    </row>
    <row r="3" spans="1:20" ht="14.4">
      <c r="A3" s="130" t="s">
        <v>1</v>
      </c>
      <c r="B3" s="164">
        <v>2015</v>
      </c>
      <c r="C3" s="164">
        <v>1</v>
      </c>
      <c r="D3" s="130" t="s">
        <v>54</v>
      </c>
      <c r="E3" s="164">
        <v>1009752</v>
      </c>
      <c r="F3" s="164">
        <v>0</v>
      </c>
      <c r="G3" s="164">
        <v>0</v>
      </c>
      <c r="H3" s="164">
        <v>0</v>
      </c>
      <c r="I3" s="164">
        <v>0</v>
      </c>
      <c r="J3" s="164">
        <v>0</v>
      </c>
      <c r="K3" s="164">
        <v>2090</v>
      </c>
      <c r="L3" s="164">
        <v>35409</v>
      </c>
      <c r="M3" s="164">
        <v>106219.73</v>
      </c>
      <c r="N3" s="164">
        <v>3.5000000000000003E-2</v>
      </c>
      <c r="O3" s="164">
        <v>0.105</v>
      </c>
      <c r="P3" s="164">
        <v>2090</v>
      </c>
      <c r="Q3" s="164">
        <v>35409</v>
      </c>
      <c r="R3" s="164">
        <v>106219.73</v>
      </c>
      <c r="S3" s="164">
        <v>3.5000000000000003E-2</v>
      </c>
      <c r="T3" s="164">
        <v>0.105</v>
      </c>
    </row>
    <row r="4" spans="1:20" ht="14.4">
      <c r="A4" s="126" t="s">
        <v>1</v>
      </c>
      <c r="B4" s="163">
        <v>2015</v>
      </c>
      <c r="C4" s="163">
        <v>2</v>
      </c>
      <c r="D4" s="126" t="s">
        <v>1415</v>
      </c>
      <c r="E4" s="163">
        <v>1009752</v>
      </c>
      <c r="F4" s="163">
        <v>12</v>
      </c>
      <c r="G4" s="163">
        <v>39503</v>
      </c>
      <c r="H4" s="163">
        <v>20261.669999999998</v>
      </c>
      <c r="I4" s="163">
        <v>3.9E-2</v>
      </c>
      <c r="J4" s="163">
        <v>0.02</v>
      </c>
      <c r="K4" s="163">
        <v>74</v>
      </c>
      <c r="L4" s="163">
        <v>178735</v>
      </c>
      <c r="M4" s="163">
        <v>51253.13</v>
      </c>
      <c r="N4" s="163">
        <v>0.17699999999999999</v>
      </c>
      <c r="O4" s="163">
        <v>5.0999999999999997E-2</v>
      </c>
      <c r="P4" s="163">
        <v>86</v>
      </c>
      <c r="Q4" s="163">
        <v>218238</v>
      </c>
      <c r="R4" s="163">
        <v>71514.8</v>
      </c>
      <c r="S4" s="163">
        <v>0.216</v>
      </c>
      <c r="T4" s="163">
        <v>7.0999999999999994E-2</v>
      </c>
    </row>
    <row r="5" spans="1:20" ht="14.4">
      <c r="A5" s="130" t="s">
        <v>1</v>
      </c>
      <c r="B5" s="164">
        <v>2015</v>
      </c>
      <c r="C5" s="164">
        <v>3</v>
      </c>
      <c r="D5" s="130" t="s">
        <v>55</v>
      </c>
      <c r="E5" s="164">
        <v>1009752</v>
      </c>
      <c r="F5" s="164">
        <v>11</v>
      </c>
      <c r="G5" s="164">
        <v>8121</v>
      </c>
      <c r="H5" s="164">
        <v>37122.15</v>
      </c>
      <c r="I5" s="164">
        <v>8.0000000000000002E-3</v>
      </c>
      <c r="J5" s="164">
        <v>3.6999999999999998E-2</v>
      </c>
      <c r="K5" s="164">
        <v>176</v>
      </c>
      <c r="L5" s="164">
        <v>68637</v>
      </c>
      <c r="M5" s="164">
        <v>61398.49</v>
      </c>
      <c r="N5" s="164">
        <v>6.8000000000000005E-2</v>
      </c>
      <c r="O5" s="164">
        <v>6.0999999999999999E-2</v>
      </c>
      <c r="P5" s="164">
        <v>187</v>
      </c>
      <c r="Q5" s="164">
        <v>76758</v>
      </c>
      <c r="R5" s="164">
        <v>98520.639999999999</v>
      </c>
      <c r="S5" s="164">
        <v>7.5999999999999998E-2</v>
      </c>
      <c r="T5" s="164">
        <v>9.8000000000000004E-2</v>
      </c>
    </row>
    <row r="6" spans="1:20" ht="14.4">
      <c r="A6" s="126" t="s">
        <v>1</v>
      </c>
      <c r="B6" s="163">
        <v>2015</v>
      </c>
      <c r="C6" s="163">
        <v>4</v>
      </c>
      <c r="D6" s="126" t="s">
        <v>56</v>
      </c>
      <c r="E6" s="163">
        <v>1009752</v>
      </c>
      <c r="F6" s="163">
        <v>0</v>
      </c>
      <c r="G6" s="163">
        <v>0</v>
      </c>
      <c r="H6" s="163">
        <v>0</v>
      </c>
      <c r="I6" s="163">
        <v>0</v>
      </c>
      <c r="J6" s="163">
        <v>0</v>
      </c>
      <c r="K6" s="163">
        <v>75</v>
      </c>
      <c r="L6" s="163">
        <v>81035</v>
      </c>
      <c r="M6" s="163">
        <v>65524.07</v>
      </c>
      <c r="N6" s="163">
        <v>0.08</v>
      </c>
      <c r="O6" s="163">
        <v>6.5000000000000002E-2</v>
      </c>
      <c r="P6" s="163">
        <v>75</v>
      </c>
      <c r="Q6" s="163">
        <v>81035</v>
      </c>
      <c r="R6" s="163">
        <v>65524.07</v>
      </c>
      <c r="S6" s="163">
        <v>0.08</v>
      </c>
      <c r="T6" s="163">
        <v>6.5000000000000002E-2</v>
      </c>
    </row>
    <row r="7" spans="1:20" ht="14.4">
      <c r="A7" s="130" t="s">
        <v>1</v>
      </c>
      <c r="B7" s="164">
        <v>2015</v>
      </c>
      <c r="C7" s="164">
        <v>5</v>
      </c>
      <c r="D7" s="130" t="s">
        <v>57</v>
      </c>
      <c r="E7" s="164">
        <v>1009752</v>
      </c>
      <c r="F7" s="164">
        <v>8</v>
      </c>
      <c r="G7" s="164">
        <v>862</v>
      </c>
      <c r="H7" s="164">
        <v>8054.4</v>
      </c>
      <c r="I7" s="164">
        <v>1E-3</v>
      </c>
      <c r="J7" s="164">
        <v>8.0000000000000002E-3</v>
      </c>
      <c r="K7" s="164">
        <v>1448</v>
      </c>
      <c r="L7" s="164">
        <v>388392</v>
      </c>
      <c r="M7" s="164">
        <v>439620.26</v>
      </c>
      <c r="N7" s="164">
        <v>0.38500000000000001</v>
      </c>
      <c r="O7" s="164">
        <v>0.435</v>
      </c>
      <c r="P7" s="164">
        <v>1456</v>
      </c>
      <c r="Q7" s="164">
        <v>389254</v>
      </c>
      <c r="R7" s="164">
        <v>447674.66</v>
      </c>
      <c r="S7" s="164">
        <v>0.38500000000000001</v>
      </c>
      <c r="T7" s="164">
        <v>0.443</v>
      </c>
    </row>
    <row r="8" spans="1:20" ht="14.4">
      <c r="A8" s="126" t="s">
        <v>1</v>
      </c>
      <c r="B8" s="163">
        <v>2015</v>
      </c>
      <c r="C8" s="163">
        <v>6</v>
      </c>
      <c r="D8" s="126" t="s">
        <v>58</v>
      </c>
      <c r="E8" s="163">
        <v>1009752</v>
      </c>
      <c r="F8" s="163">
        <v>26</v>
      </c>
      <c r="G8" s="163">
        <v>25339</v>
      </c>
      <c r="H8" s="163">
        <v>48148.15</v>
      </c>
      <c r="I8" s="163">
        <v>2.5000000000000001E-2</v>
      </c>
      <c r="J8" s="163">
        <v>4.8000000000000001E-2</v>
      </c>
      <c r="K8" s="163">
        <v>176</v>
      </c>
      <c r="L8" s="163">
        <v>145434</v>
      </c>
      <c r="M8" s="163">
        <v>67500.72</v>
      </c>
      <c r="N8" s="163">
        <v>0.14399999999999999</v>
      </c>
      <c r="O8" s="163">
        <v>6.7000000000000004E-2</v>
      </c>
      <c r="P8" s="163">
        <v>202</v>
      </c>
      <c r="Q8" s="163">
        <v>170773</v>
      </c>
      <c r="R8" s="163">
        <v>115648.87</v>
      </c>
      <c r="S8" s="163">
        <v>0.16900000000000001</v>
      </c>
      <c r="T8" s="163">
        <v>0.115</v>
      </c>
    </row>
    <row r="9" spans="1:20" ht="14.4">
      <c r="A9" s="130" t="s">
        <v>1</v>
      </c>
      <c r="B9" s="164">
        <v>2015</v>
      </c>
      <c r="C9" s="164">
        <v>7</v>
      </c>
      <c r="D9" s="130" t="s">
        <v>59</v>
      </c>
      <c r="E9" s="164">
        <v>1009752</v>
      </c>
      <c r="F9" s="164">
        <v>57</v>
      </c>
      <c r="G9" s="164">
        <v>110774</v>
      </c>
      <c r="H9" s="164">
        <v>253514</v>
      </c>
      <c r="I9" s="164">
        <v>0.11</v>
      </c>
      <c r="J9" s="164">
        <v>0.251</v>
      </c>
      <c r="K9" s="164">
        <v>74</v>
      </c>
      <c r="L9" s="164">
        <v>91018</v>
      </c>
      <c r="M9" s="164">
        <v>79098.95</v>
      </c>
      <c r="N9" s="164">
        <v>0.09</v>
      </c>
      <c r="O9" s="164">
        <v>7.8E-2</v>
      </c>
      <c r="P9" s="164">
        <v>131</v>
      </c>
      <c r="Q9" s="164">
        <v>201792</v>
      </c>
      <c r="R9" s="164">
        <v>332612.95</v>
      </c>
      <c r="S9" s="164">
        <v>0.2</v>
      </c>
      <c r="T9" s="164">
        <v>0.32900000000000001</v>
      </c>
    </row>
    <row r="10" spans="1:20" ht="14.4">
      <c r="A10" s="126" t="s">
        <v>1</v>
      </c>
      <c r="B10" s="163">
        <v>2015</v>
      </c>
      <c r="C10" s="163">
        <v>8</v>
      </c>
      <c r="D10" s="126" t="s">
        <v>60</v>
      </c>
      <c r="E10" s="163">
        <v>1009752</v>
      </c>
      <c r="F10" s="163">
        <v>1</v>
      </c>
      <c r="G10" s="163">
        <v>1949</v>
      </c>
      <c r="H10" s="163">
        <v>7254.87</v>
      </c>
      <c r="I10" s="163">
        <v>2E-3</v>
      </c>
      <c r="J10" s="163">
        <v>7.0000000000000001E-3</v>
      </c>
      <c r="K10" s="163">
        <v>81</v>
      </c>
      <c r="L10" s="163">
        <v>36408</v>
      </c>
      <c r="M10" s="163">
        <v>12682.8</v>
      </c>
      <c r="N10" s="163">
        <v>3.5999999999999997E-2</v>
      </c>
      <c r="O10" s="163">
        <v>1.2999999999999999E-2</v>
      </c>
      <c r="P10" s="163">
        <v>82</v>
      </c>
      <c r="Q10" s="163">
        <v>38357</v>
      </c>
      <c r="R10" s="163">
        <v>19937.669999999998</v>
      </c>
      <c r="S10" s="163">
        <v>3.7999999999999999E-2</v>
      </c>
      <c r="T10" s="163">
        <v>0.02</v>
      </c>
    </row>
    <row r="11" spans="1:20" ht="14.4">
      <c r="A11" s="130" t="s">
        <v>1</v>
      </c>
      <c r="B11" s="164">
        <v>2015</v>
      </c>
      <c r="C11" s="164">
        <v>9</v>
      </c>
      <c r="D11" s="130" t="s">
        <v>61</v>
      </c>
      <c r="E11" s="164">
        <v>1009752</v>
      </c>
      <c r="F11" s="164">
        <v>5</v>
      </c>
      <c r="G11" s="164">
        <v>199</v>
      </c>
      <c r="H11" s="164">
        <v>223.48</v>
      </c>
      <c r="I11" s="164">
        <v>0</v>
      </c>
      <c r="J11" s="164">
        <v>0</v>
      </c>
      <c r="K11" s="164">
        <v>899</v>
      </c>
      <c r="L11" s="164">
        <v>262049</v>
      </c>
      <c r="M11" s="164">
        <v>160923.98000000001</v>
      </c>
      <c r="N11" s="164">
        <v>0.26</v>
      </c>
      <c r="O11" s="164">
        <v>0.159</v>
      </c>
      <c r="P11" s="164">
        <v>904</v>
      </c>
      <c r="Q11" s="164">
        <v>262248</v>
      </c>
      <c r="R11" s="164">
        <v>161147.46</v>
      </c>
      <c r="S11" s="164">
        <v>0.26</v>
      </c>
      <c r="T11" s="164">
        <v>0.16</v>
      </c>
    </row>
    <row r="12" spans="1:20" ht="14.4">
      <c r="A12" s="126" t="s">
        <v>1</v>
      </c>
      <c r="B12" s="163">
        <v>2016</v>
      </c>
      <c r="C12" s="163">
        <v>0</v>
      </c>
      <c r="D12" s="126" t="s">
        <v>53</v>
      </c>
      <c r="E12" s="163">
        <v>1024464</v>
      </c>
      <c r="F12" s="163">
        <v>3</v>
      </c>
      <c r="G12" s="163">
        <v>58</v>
      </c>
      <c r="H12" s="163">
        <v>286.27999999999997</v>
      </c>
      <c r="I12" s="163">
        <v>0</v>
      </c>
      <c r="J12" s="163">
        <v>0</v>
      </c>
      <c r="K12" s="163">
        <v>236</v>
      </c>
      <c r="L12" s="163">
        <v>126631</v>
      </c>
      <c r="M12" s="163">
        <v>16342.91</v>
      </c>
      <c r="N12" s="163">
        <v>0.124</v>
      </c>
      <c r="O12" s="163">
        <v>1.6E-2</v>
      </c>
      <c r="P12" s="163">
        <v>239</v>
      </c>
      <c r="Q12" s="163">
        <v>126689</v>
      </c>
      <c r="R12" s="163">
        <v>16629.189999999999</v>
      </c>
      <c r="S12" s="163">
        <v>0.124</v>
      </c>
      <c r="T12" s="163">
        <v>1.6E-2</v>
      </c>
    </row>
    <row r="13" spans="1:20" ht="14.4">
      <c r="A13" s="130" t="s">
        <v>1</v>
      </c>
      <c r="B13" s="164">
        <v>2016</v>
      </c>
      <c r="C13" s="164">
        <v>1</v>
      </c>
      <c r="D13" s="130" t="s">
        <v>54</v>
      </c>
      <c r="E13" s="164">
        <v>1024464</v>
      </c>
      <c r="F13" s="164">
        <v>3</v>
      </c>
      <c r="G13" s="164">
        <v>30</v>
      </c>
      <c r="H13" s="164">
        <v>80.11</v>
      </c>
      <c r="I13" s="164">
        <v>0</v>
      </c>
      <c r="J13" s="164">
        <v>0</v>
      </c>
      <c r="K13" s="164">
        <v>2079</v>
      </c>
      <c r="L13" s="164">
        <v>38141</v>
      </c>
      <c r="M13" s="164">
        <v>98330.44</v>
      </c>
      <c r="N13" s="164">
        <v>3.6999999999999998E-2</v>
      </c>
      <c r="O13" s="164">
        <v>9.6000000000000002E-2</v>
      </c>
      <c r="P13" s="164">
        <v>2082</v>
      </c>
      <c r="Q13" s="164">
        <v>38171</v>
      </c>
      <c r="R13" s="164">
        <v>98410.55</v>
      </c>
      <c r="S13" s="164">
        <v>3.6999999999999998E-2</v>
      </c>
      <c r="T13" s="164">
        <v>9.6000000000000002E-2</v>
      </c>
    </row>
    <row r="14" spans="1:20" ht="14.4">
      <c r="A14" s="126" t="s">
        <v>1</v>
      </c>
      <c r="B14" s="163">
        <v>2016</v>
      </c>
      <c r="C14" s="163">
        <v>2</v>
      </c>
      <c r="D14" s="126" t="s">
        <v>1415</v>
      </c>
      <c r="E14" s="163">
        <v>1024464</v>
      </c>
      <c r="F14" s="163">
        <v>12</v>
      </c>
      <c r="G14" s="163">
        <v>29792</v>
      </c>
      <c r="H14" s="163">
        <v>296762.15999999997</v>
      </c>
      <c r="I14" s="163">
        <v>2.9000000000000001E-2</v>
      </c>
      <c r="J14" s="163">
        <v>0.28999999999999998</v>
      </c>
      <c r="K14" s="163">
        <v>69</v>
      </c>
      <c r="L14" s="163">
        <v>156104</v>
      </c>
      <c r="M14" s="163">
        <v>130018.56</v>
      </c>
      <c r="N14" s="163">
        <v>0.152</v>
      </c>
      <c r="O14" s="163">
        <v>0.127</v>
      </c>
      <c r="P14" s="163">
        <v>81</v>
      </c>
      <c r="Q14" s="163">
        <v>185896</v>
      </c>
      <c r="R14" s="163">
        <v>426780.72</v>
      </c>
      <c r="S14" s="163">
        <v>0.18099999999999999</v>
      </c>
      <c r="T14" s="163">
        <v>0.41699999999999998</v>
      </c>
    </row>
    <row r="15" spans="1:20" ht="14.4">
      <c r="A15" s="130" t="s">
        <v>1</v>
      </c>
      <c r="B15" s="164">
        <v>2016</v>
      </c>
      <c r="C15" s="164">
        <v>3</v>
      </c>
      <c r="D15" s="130" t="s">
        <v>55</v>
      </c>
      <c r="E15" s="164">
        <v>1024464</v>
      </c>
      <c r="F15" s="164">
        <v>10</v>
      </c>
      <c r="G15" s="164">
        <v>6081</v>
      </c>
      <c r="H15" s="164">
        <v>18213.990000000002</v>
      </c>
      <c r="I15" s="164">
        <v>6.0000000000000001E-3</v>
      </c>
      <c r="J15" s="164">
        <v>1.7999999999999999E-2</v>
      </c>
      <c r="K15" s="164">
        <v>169</v>
      </c>
      <c r="L15" s="164">
        <v>80968</v>
      </c>
      <c r="M15" s="164">
        <v>92577.85</v>
      </c>
      <c r="N15" s="164">
        <v>7.9000000000000001E-2</v>
      </c>
      <c r="O15" s="164">
        <v>0.09</v>
      </c>
      <c r="P15" s="164">
        <v>179</v>
      </c>
      <c r="Q15" s="164">
        <v>87049</v>
      </c>
      <c r="R15" s="164">
        <v>110791.84</v>
      </c>
      <c r="S15" s="164">
        <v>8.5000000000000006E-2</v>
      </c>
      <c r="T15" s="164">
        <v>0.108</v>
      </c>
    </row>
    <row r="16" spans="1:20" ht="14.4">
      <c r="A16" s="126" t="s">
        <v>1</v>
      </c>
      <c r="B16" s="163">
        <v>2016</v>
      </c>
      <c r="C16" s="163">
        <v>4</v>
      </c>
      <c r="D16" s="126" t="s">
        <v>56</v>
      </c>
      <c r="E16" s="163">
        <v>1024464</v>
      </c>
      <c r="F16" s="163">
        <v>0</v>
      </c>
      <c r="G16" s="163">
        <v>0</v>
      </c>
      <c r="H16" s="163">
        <v>0</v>
      </c>
      <c r="I16" s="163">
        <v>0</v>
      </c>
      <c r="J16" s="163">
        <v>0</v>
      </c>
      <c r="K16" s="163">
        <v>43</v>
      </c>
      <c r="L16" s="163">
        <v>26304</v>
      </c>
      <c r="M16" s="163">
        <v>14100.31</v>
      </c>
      <c r="N16" s="163">
        <v>2.5999999999999999E-2</v>
      </c>
      <c r="O16" s="163">
        <v>1.4E-2</v>
      </c>
      <c r="P16" s="163">
        <v>43</v>
      </c>
      <c r="Q16" s="163">
        <v>26304</v>
      </c>
      <c r="R16" s="163">
        <v>14100.31</v>
      </c>
      <c r="S16" s="163">
        <v>2.5999999999999999E-2</v>
      </c>
      <c r="T16" s="163">
        <v>1.4E-2</v>
      </c>
    </row>
    <row r="17" spans="1:20" ht="14.4">
      <c r="A17" s="130" t="s">
        <v>1</v>
      </c>
      <c r="B17" s="164">
        <v>2016</v>
      </c>
      <c r="C17" s="164">
        <v>5</v>
      </c>
      <c r="D17" s="130" t="s">
        <v>57</v>
      </c>
      <c r="E17" s="164">
        <v>1024464</v>
      </c>
      <c r="F17" s="164">
        <v>4</v>
      </c>
      <c r="G17" s="164">
        <v>36569</v>
      </c>
      <c r="H17" s="164">
        <v>72712.08</v>
      </c>
      <c r="I17" s="164">
        <v>3.5999999999999997E-2</v>
      </c>
      <c r="J17" s="164">
        <v>7.0999999999999994E-2</v>
      </c>
      <c r="K17" s="164">
        <v>1319</v>
      </c>
      <c r="L17" s="164">
        <v>398365</v>
      </c>
      <c r="M17" s="164">
        <v>383898.26</v>
      </c>
      <c r="N17" s="164">
        <v>0.38900000000000001</v>
      </c>
      <c r="O17" s="164">
        <v>0.375</v>
      </c>
      <c r="P17" s="164">
        <v>1323</v>
      </c>
      <c r="Q17" s="164">
        <v>434934</v>
      </c>
      <c r="R17" s="164">
        <v>456610.34</v>
      </c>
      <c r="S17" s="164">
        <v>0.42499999999999999</v>
      </c>
      <c r="T17" s="164">
        <v>0.44600000000000001</v>
      </c>
    </row>
    <row r="18" spans="1:20" ht="14.4">
      <c r="A18" s="126" t="s">
        <v>1</v>
      </c>
      <c r="B18" s="163">
        <v>2016</v>
      </c>
      <c r="C18" s="163">
        <v>6</v>
      </c>
      <c r="D18" s="126" t="s">
        <v>58</v>
      </c>
      <c r="E18" s="163">
        <v>1024464</v>
      </c>
      <c r="F18" s="163">
        <v>71</v>
      </c>
      <c r="G18" s="163">
        <v>118104</v>
      </c>
      <c r="H18" s="163">
        <v>327686.40000000002</v>
      </c>
      <c r="I18" s="163">
        <v>0.115</v>
      </c>
      <c r="J18" s="163">
        <v>0.32</v>
      </c>
      <c r="K18" s="163">
        <v>138</v>
      </c>
      <c r="L18" s="163">
        <v>80274</v>
      </c>
      <c r="M18" s="163">
        <v>34339.18</v>
      </c>
      <c r="N18" s="163">
        <v>7.8E-2</v>
      </c>
      <c r="O18" s="163">
        <v>3.4000000000000002E-2</v>
      </c>
      <c r="P18" s="163">
        <v>209</v>
      </c>
      <c r="Q18" s="163">
        <v>198378</v>
      </c>
      <c r="R18" s="163">
        <v>362025.58</v>
      </c>
      <c r="S18" s="163">
        <v>0.19400000000000001</v>
      </c>
      <c r="T18" s="163">
        <v>0.35299999999999998</v>
      </c>
    </row>
    <row r="19" spans="1:20" ht="14.4">
      <c r="A19" s="130" t="s">
        <v>1</v>
      </c>
      <c r="B19" s="164">
        <v>2016</v>
      </c>
      <c r="C19" s="164">
        <v>7</v>
      </c>
      <c r="D19" s="130" t="s">
        <v>59</v>
      </c>
      <c r="E19" s="164">
        <v>1024464</v>
      </c>
      <c r="F19" s="164">
        <v>2</v>
      </c>
      <c r="G19" s="164">
        <v>91</v>
      </c>
      <c r="H19" s="164">
        <v>1192</v>
      </c>
      <c r="I19" s="164">
        <v>0</v>
      </c>
      <c r="J19" s="164">
        <v>1E-3</v>
      </c>
      <c r="K19" s="164">
        <v>23</v>
      </c>
      <c r="L19" s="164">
        <v>16437</v>
      </c>
      <c r="M19" s="164">
        <v>14968.22</v>
      </c>
      <c r="N19" s="164">
        <v>1.6E-2</v>
      </c>
      <c r="O19" s="164">
        <v>1.4999999999999999E-2</v>
      </c>
      <c r="P19" s="164">
        <v>25</v>
      </c>
      <c r="Q19" s="164">
        <v>16528</v>
      </c>
      <c r="R19" s="164">
        <v>16160.22</v>
      </c>
      <c r="S19" s="164">
        <v>1.6E-2</v>
      </c>
      <c r="T19" s="164">
        <v>1.6E-2</v>
      </c>
    </row>
    <row r="20" spans="1:20" ht="14.4">
      <c r="A20" s="126" t="s">
        <v>1</v>
      </c>
      <c r="B20" s="163">
        <v>2016</v>
      </c>
      <c r="C20" s="163">
        <v>8</v>
      </c>
      <c r="D20" s="126" t="s">
        <v>60</v>
      </c>
      <c r="E20" s="163">
        <v>1024464</v>
      </c>
      <c r="F20" s="163">
        <v>0</v>
      </c>
      <c r="G20" s="163">
        <v>0</v>
      </c>
      <c r="H20" s="163">
        <v>0</v>
      </c>
      <c r="I20" s="163">
        <v>0</v>
      </c>
      <c r="J20" s="163">
        <v>0</v>
      </c>
      <c r="K20" s="163">
        <v>55</v>
      </c>
      <c r="L20" s="163">
        <v>19154</v>
      </c>
      <c r="M20" s="163">
        <v>10424.6</v>
      </c>
      <c r="N20" s="163">
        <v>1.9E-2</v>
      </c>
      <c r="O20" s="163">
        <v>0.01</v>
      </c>
      <c r="P20" s="163">
        <v>55</v>
      </c>
      <c r="Q20" s="163">
        <v>19154</v>
      </c>
      <c r="R20" s="163">
        <v>10424.6</v>
      </c>
      <c r="S20" s="163">
        <v>1.9E-2</v>
      </c>
      <c r="T20" s="163">
        <v>0.01</v>
      </c>
    </row>
    <row r="21" spans="1:20" ht="15.75" customHeight="1">
      <c r="A21" s="130" t="s">
        <v>1</v>
      </c>
      <c r="B21" s="164">
        <v>2016</v>
      </c>
      <c r="C21" s="164">
        <v>9</v>
      </c>
      <c r="D21" s="130" t="s">
        <v>61</v>
      </c>
      <c r="E21" s="164">
        <v>1024464</v>
      </c>
      <c r="F21" s="164">
        <v>2</v>
      </c>
      <c r="G21" s="164">
        <v>18</v>
      </c>
      <c r="H21" s="164">
        <v>49.52</v>
      </c>
      <c r="I21" s="164">
        <v>0</v>
      </c>
      <c r="J21" s="164">
        <v>0</v>
      </c>
      <c r="K21" s="164">
        <v>921</v>
      </c>
      <c r="L21" s="164">
        <v>327800</v>
      </c>
      <c r="M21" s="164">
        <v>184651.51</v>
      </c>
      <c r="N21" s="164">
        <v>0.32</v>
      </c>
      <c r="O21" s="164">
        <v>0.18</v>
      </c>
      <c r="P21" s="164">
        <v>923</v>
      </c>
      <c r="Q21" s="164">
        <v>327818</v>
      </c>
      <c r="R21" s="164">
        <v>184701.03</v>
      </c>
      <c r="S21" s="164">
        <v>0.32</v>
      </c>
      <c r="T21" s="164">
        <v>0.18</v>
      </c>
    </row>
    <row r="22" spans="1:20" ht="15.75" customHeight="1">
      <c r="A22" s="126" t="s">
        <v>1</v>
      </c>
      <c r="B22" s="163">
        <v>2017</v>
      </c>
      <c r="C22" s="163">
        <v>0</v>
      </c>
      <c r="D22" s="126" t="s">
        <v>53</v>
      </c>
      <c r="E22" s="163">
        <v>1034327</v>
      </c>
      <c r="F22" s="163">
        <v>3</v>
      </c>
      <c r="G22" s="163">
        <v>1905</v>
      </c>
      <c r="H22" s="163">
        <v>272.68</v>
      </c>
      <c r="I22" s="163">
        <v>2E-3</v>
      </c>
      <c r="J22" s="163">
        <v>0</v>
      </c>
      <c r="K22" s="163">
        <v>192</v>
      </c>
      <c r="L22" s="163">
        <v>158147</v>
      </c>
      <c r="M22" s="163">
        <v>18804.8</v>
      </c>
      <c r="N22" s="163">
        <v>0.153</v>
      </c>
      <c r="O22" s="163">
        <v>1.7999999999999999E-2</v>
      </c>
      <c r="P22" s="163">
        <v>195</v>
      </c>
      <c r="Q22" s="163">
        <v>160052</v>
      </c>
      <c r="R22" s="163">
        <v>19077.48</v>
      </c>
      <c r="S22" s="163">
        <v>0.155</v>
      </c>
      <c r="T22" s="163">
        <v>1.7999999999999999E-2</v>
      </c>
    </row>
    <row r="23" spans="1:20" ht="15.75" customHeight="1">
      <c r="A23" s="130" t="s">
        <v>1</v>
      </c>
      <c r="B23" s="164">
        <v>2017</v>
      </c>
      <c r="C23" s="164">
        <v>1</v>
      </c>
      <c r="D23" s="130" t="s">
        <v>54</v>
      </c>
      <c r="E23" s="164">
        <v>1034327</v>
      </c>
      <c r="F23" s="164">
        <v>3</v>
      </c>
      <c r="G23" s="164">
        <v>27</v>
      </c>
      <c r="H23" s="164">
        <v>66.52</v>
      </c>
      <c r="I23" s="164">
        <v>0</v>
      </c>
      <c r="J23" s="164">
        <v>0</v>
      </c>
      <c r="K23" s="164">
        <v>2279</v>
      </c>
      <c r="L23" s="164">
        <v>45384</v>
      </c>
      <c r="M23" s="164">
        <v>104663.51</v>
      </c>
      <c r="N23" s="164">
        <v>4.3999999999999997E-2</v>
      </c>
      <c r="O23" s="164">
        <v>0.10100000000000001</v>
      </c>
      <c r="P23" s="164">
        <v>2282</v>
      </c>
      <c r="Q23" s="164">
        <v>45411</v>
      </c>
      <c r="R23" s="164">
        <v>104730.03</v>
      </c>
      <c r="S23" s="164">
        <v>4.3999999999999997E-2</v>
      </c>
      <c r="T23" s="164">
        <v>0.10100000000000001</v>
      </c>
    </row>
    <row r="24" spans="1:20" ht="15.75" customHeight="1">
      <c r="A24" s="126" t="s">
        <v>1</v>
      </c>
      <c r="B24" s="163">
        <v>2017</v>
      </c>
      <c r="C24" s="163">
        <v>2</v>
      </c>
      <c r="D24" s="126" t="s">
        <v>1415</v>
      </c>
      <c r="E24" s="163">
        <v>1034327</v>
      </c>
      <c r="F24" s="163">
        <v>2</v>
      </c>
      <c r="G24" s="163">
        <v>5698</v>
      </c>
      <c r="H24" s="163">
        <v>555</v>
      </c>
      <c r="I24" s="163">
        <v>6.0000000000000001E-3</v>
      </c>
      <c r="J24" s="163">
        <v>1E-3</v>
      </c>
      <c r="K24" s="163">
        <v>74</v>
      </c>
      <c r="L24" s="163">
        <v>116138</v>
      </c>
      <c r="M24" s="163">
        <v>71417.2</v>
      </c>
      <c r="N24" s="163">
        <v>0.112</v>
      </c>
      <c r="O24" s="163">
        <v>6.9000000000000006E-2</v>
      </c>
      <c r="P24" s="163">
        <v>76</v>
      </c>
      <c r="Q24" s="163">
        <v>121836</v>
      </c>
      <c r="R24" s="163">
        <v>71972.2</v>
      </c>
      <c r="S24" s="163">
        <v>0.11799999999999999</v>
      </c>
      <c r="T24" s="163">
        <v>7.0000000000000007E-2</v>
      </c>
    </row>
    <row r="25" spans="1:20" ht="15.75" customHeight="1">
      <c r="A25" s="130" t="s">
        <v>1</v>
      </c>
      <c r="B25" s="164">
        <v>2017</v>
      </c>
      <c r="C25" s="164">
        <v>3</v>
      </c>
      <c r="D25" s="130" t="s">
        <v>55</v>
      </c>
      <c r="E25" s="164">
        <v>1034327</v>
      </c>
      <c r="F25" s="164">
        <v>19</v>
      </c>
      <c r="G25" s="164">
        <v>4892</v>
      </c>
      <c r="H25" s="164">
        <v>15169.57</v>
      </c>
      <c r="I25" s="164">
        <v>5.0000000000000001E-3</v>
      </c>
      <c r="J25" s="164">
        <v>1.4999999999999999E-2</v>
      </c>
      <c r="K25" s="164">
        <v>163</v>
      </c>
      <c r="L25" s="164">
        <v>51314</v>
      </c>
      <c r="M25" s="164">
        <v>69549.75</v>
      </c>
      <c r="N25" s="164">
        <v>0.05</v>
      </c>
      <c r="O25" s="164">
        <v>6.7000000000000004E-2</v>
      </c>
      <c r="P25" s="164">
        <v>182</v>
      </c>
      <c r="Q25" s="164">
        <v>56206</v>
      </c>
      <c r="R25" s="164">
        <v>84719.32</v>
      </c>
      <c r="S25" s="164">
        <v>5.3999999999999999E-2</v>
      </c>
      <c r="T25" s="164">
        <v>8.2000000000000003E-2</v>
      </c>
    </row>
    <row r="26" spans="1:20" ht="15.75" customHeight="1">
      <c r="A26" s="126" t="s">
        <v>1</v>
      </c>
      <c r="B26" s="163">
        <v>2017</v>
      </c>
      <c r="C26" s="163">
        <v>4</v>
      </c>
      <c r="D26" s="126" t="s">
        <v>56</v>
      </c>
      <c r="E26" s="163">
        <v>1034327</v>
      </c>
      <c r="F26" s="163">
        <v>0</v>
      </c>
      <c r="G26" s="163">
        <v>0</v>
      </c>
      <c r="H26" s="163">
        <v>0</v>
      </c>
      <c r="I26" s="163">
        <v>0</v>
      </c>
      <c r="J26" s="163">
        <v>0</v>
      </c>
      <c r="K26" s="163">
        <v>65</v>
      </c>
      <c r="L26" s="163">
        <v>48369</v>
      </c>
      <c r="M26" s="163">
        <v>42470</v>
      </c>
      <c r="N26" s="163">
        <v>4.7E-2</v>
      </c>
      <c r="O26" s="163">
        <v>4.1000000000000002E-2</v>
      </c>
      <c r="P26" s="163">
        <v>65</v>
      </c>
      <c r="Q26" s="163">
        <v>48369</v>
      </c>
      <c r="R26" s="163">
        <v>42470</v>
      </c>
      <c r="S26" s="163">
        <v>4.7E-2</v>
      </c>
      <c r="T26" s="163">
        <v>4.1000000000000002E-2</v>
      </c>
    </row>
    <row r="27" spans="1:20" ht="15.75" customHeight="1">
      <c r="A27" s="130" t="s">
        <v>1</v>
      </c>
      <c r="B27" s="164">
        <v>2017</v>
      </c>
      <c r="C27" s="164">
        <v>5</v>
      </c>
      <c r="D27" s="130" t="s">
        <v>57</v>
      </c>
      <c r="E27" s="164">
        <v>1034327</v>
      </c>
      <c r="F27" s="164">
        <v>14</v>
      </c>
      <c r="G27" s="164">
        <v>2920</v>
      </c>
      <c r="H27" s="164">
        <v>9970.2000000000007</v>
      </c>
      <c r="I27" s="164">
        <v>3.0000000000000001E-3</v>
      </c>
      <c r="J27" s="164">
        <v>0.01</v>
      </c>
      <c r="K27" s="164">
        <v>1246</v>
      </c>
      <c r="L27" s="164">
        <v>419701</v>
      </c>
      <c r="M27" s="164">
        <v>377280.6</v>
      </c>
      <c r="N27" s="164">
        <v>0.40600000000000003</v>
      </c>
      <c r="O27" s="164">
        <v>0.36499999999999999</v>
      </c>
      <c r="P27" s="164">
        <v>1260</v>
      </c>
      <c r="Q27" s="164">
        <v>422621</v>
      </c>
      <c r="R27" s="164">
        <v>387250.8</v>
      </c>
      <c r="S27" s="164">
        <v>0.40899999999999997</v>
      </c>
      <c r="T27" s="164">
        <v>0.374</v>
      </c>
    </row>
    <row r="28" spans="1:20" ht="15.75" customHeight="1">
      <c r="A28" s="126" t="s">
        <v>1</v>
      </c>
      <c r="B28" s="163">
        <v>2017</v>
      </c>
      <c r="C28" s="163">
        <v>6</v>
      </c>
      <c r="D28" s="126" t="s">
        <v>58</v>
      </c>
      <c r="E28" s="163">
        <v>1034327</v>
      </c>
      <c r="F28" s="163">
        <v>65</v>
      </c>
      <c r="G28" s="163">
        <v>99009</v>
      </c>
      <c r="H28" s="163">
        <v>209473.01</v>
      </c>
      <c r="I28" s="163">
        <v>9.6000000000000002E-2</v>
      </c>
      <c r="J28" s="163">
        <v>0.20300000000000001</v>
      </c>
      <c r="K28" s="163">
        <v>100</v>
      </c>
      <c r="L28" s="163">
        <v>89518</v>
      </c>
      <c r="M28" s="163">
        <v>35496.71</v>
      </c>
      <c r="N28" s="163">
        <v>8.6999999999999994E-2</v>
      </c>
      <c r="O28" s="163">
        <v>3.4000000000000002E-2</v>
      </c>
      <c r="P28" s="163">
        <v>165</v>
      </c>
      <c r="Q28" s="163">
        <v>188527</v>
      </c>
      <c r="R28" s="163">
        <v>244969.72</v>
      </c>
      <c r="S28" s="163">
        <v>0.182</v>
      </c>
      <c r="T28" s="163">
        <v>0.23699999999999999</v>
      </c>
    </row>
    <row r="29" spans="1:20" ht="15.75" customHeight="1">
      <c r="A29" s="130" t="s">
        <v>1</v>
      </c>
      <c r="B29" s="164">
        <v>2017</v>
      </c>
      <c r="C29" s="164">
        <v>7</v>
      </c>
      <c r="D29" s="130" t="s">
        <v>59</v>
      </c>
      <c r="E29" s="164">
        <v>1034327</v>
      </c>
      <c r="F29" s="164">
        <v>0</v>
      </c>
      <c r="G29" s="164">
        <v>0</v>
      </c>
      <c r="H29" s="164">
        <v>0</v>
      </c>
      <c r="I29" s="164">
        <v>0</v>
      </c>
      <c r="J29" s="164">
        <v>0</v>
      </c>
      <c r="K29" s="164">
        <v>37</v>
      </c>
      <c r="L29" s="164">
        <v>16878</v>
      </c>
      <c r="M29" s="164">
        <v>14651</v>
      </c>
      <c r="N29" s="164">
        <v>1.6E-2</v>
      </c>
      <c r="O29" s="164">
        <v>1.4E-2</v>
      </c>
      <c r="P29" s="164">
        <v>37</v>
      </c>
      <c r="Q29" s="164">
        <v>16878</v>
      </c>
      <c r="R29" s="164">
        <v>14651</v>
      </c>
      <c r="S29" s="164">
        <v>1.6E-2</v>
      </c>
      <c r="T29" s="164">
        <v>1.4E-2</v>
      </c>
    </row>
    <row r="30" spans="1:20" ht="15.75" customHeight="1">
      <c r="A30" s="126" t="s">
        <v>1</v>
      </c>
      <c r="B30" s="163">
        <v>2017</v>
      </c>
      <c r="C30" s="163">
        <v>8</v>
      </c>
      <c r="D30" s="126" t="s">
        <v>60</v>
      </c>
      <c r="E30" s="163">
        <v>1034327</v>
      </c>
      <c r="F30" s="163">
        <v>0</v>
      </c>
      <c r="G30" s="163">
        <v>0</v>
      </c>
      <c r="H30" s="163">
        <v>0</v>
      </c>
      <c r="I30" s="163">
        <v>0</v>
      </c>
      <c r="J30" s="163">
        <v>0</v>
      </c>
      <c r="K30" s="163">
        <v>78</v>
      </c>
      <c r="L30" s="163">
        <v>21873</v>
      </c>
      <c r="M30" s="163">
        <v>7061.2</v>
      </c>
      <c r="N30" s="163">
        <v>2.1000000000000001E-2</v>
      </c>
      <c r="O30" s="163">
        <v>7.0000000000000001E-3</v>
      </c>
      <c r="P30" s="163">
        <v>78</v>
      </c>
      <c r="Q30" s="163">
        <v>21873</v>
      </c>
      <c r="R30" s="163">
        <v>7061.2</v>
      </c>
      <c r="S30" s="163">
        <v>2.1000000000000001E-2</v>
      </c>
      <c r="T30" s="163">
        <v>7.0000000000000001E-3</v>
      </c>
    </row>
    <row r="31" spans="1:20" ht="15.75" customHeight="1">
      <c r="A31" s="130" t="s">
        <v>1</v>
      </c>
      <c r="B31" s="164">
        <v>2017</v>
      </c>
      <c r="C31" s="164">
        <v>9</v>
      </c>
      <c r="D31" s="130" t="s">
        <v>61</v>
      </c>
      <c r="E31" s="164">
        <v>1034327</v>
      </c>
      <c r="F31" s="164">
        <v>5</v>
      </c>
      <c r="G31" s="164">
        <v>149</v>
      </c>
      <c r="H31" s="164">
        <v>288.43</v>
      </c>
      <c r="I31" s="164">
        <v>0</v>
      </c>
      <c r="J31" s="164">
        <v>0</v>
      </c>
      <c r="K31" s="164">
        <v>850</v>
      </c>
      <c r="L31" s="164">
        <v>300428</v>
      </c>
      <c r="M31" s="164">
        <v>161658.14000000001</v>
      </c>
      <c r="N31" s="164">
        <v>0.28999999999999998</v>
      </c>
      <c r="O31" s="164">
        <v>0.156</v>
      </c>
      <c r="P31" s="164">
        <v>855</v>
      </c>
      <c r="Q31" s="164">
        <v>300577</v>
      </c>
      <c r="R31" s="164">
        <v>161946.57</v>
      </c>
      <c r="S31" s="164">
        <v>0.29099999999999998</v>
      </c>
      <c r="T31" s="164">
        <v>0.157</v>
      </c>
    </row>
    <row r="32" spans="1:20" ht="15.75" customHeight="1">
      <c r="A32" s="126" t="s">
        <v>1</v>
      </c>
      <c r="B32" s="163">
        <v>2018</v>
      </c>
      <c r="C32" s="163">
        <v>0</v>
      </c>
      <c r="D32" s="126" t="s">
        <v>53</v>
      </c>
      <c r="E32" s="163">
        <v>1046296</v>
      </c>
      <c r="F32" s="163">
        <v>3</v>
      </c>
      <c r="G32" s="163">
        <v>7722</v>
      </c>
      <c r="H32" s="163">
        <v>1140.28</v>
      </c>
      <c r="I32" s="163">
        <v>7.0000000000000001E-3</v>
      </c>
      <c r="J32" s="163">
        <v>1E-3</v>
      </c>
      <c r="K32" s="163">
        <v>268</v>
      </c>
      <c r="L32" s="163">
        <v>305085</v>
      </c>
      <c r="M32" s="163">
        <v>28815.47</v>
      </c>
      <c r="N32" s="163">
        <v>0.29199999999999998</v>
      </c>
      <c r="O32" s="163">
        <v>2.8000000000000001E-2</v>
      </c>
      <c r="P32" s="163">
        <v>271</v>
      </c>
      <c r="Q32" s="163">
        <v>312807</v>
      </c>
      <c r="R32" s="163">
        <v>29955.75</v>
      </c>
      <c r="S32" s="163">
        <v>0.29899999999999999</v>
      </c>
      <c r="T32" s="163">
        <v>2.9000000000000001E-2</v>
      </c>
    </row>
    <row r="33" spans="1:20" ht="15.75" customHeight="1">
      <c r="A33" s="130" t="s">
        <v>1</v>
      </c>
      <c r="B33" s="164">
        <v>2018</v>
      </c>
      <c r="C33" s="164">
        <v>1</v>
      </c>
      <c r="D33" s="130" t="s">
        <v>54</v>
      </c>
      <c r="E33" s="164">
        <v>1046296</v>
      </c>
      <c r="F33" s="164">
        <v>3</v>
      </c>
      <c r="G33" s="164">
        <v>9</v>
      </c>
      <c r="H33" s="164">
        <v>9.2899999999999991</v>
      </c>
      <c r="I33" s="164">
        <v>0</v>
      </c>
      <c r="J33" s="164">
        <v>0</v>
      </c>
      <c r="K33" s="164">
        <v>1953</v>
      </c>
      <c r="L33" s="164">
        <v>30526</v>
      </c>
      <c r="M33" s="164">
        <v>82444.47</v>
      </c>
      <c r="N33" s="164">
        <v>2.9000000000000001E-2</v>
      </c>
      <c r="O33" s="164">
        <v>7.9000000000000001E-2</v>
      </c>
      <c r="P33" s="164">
        <v>1956</v>
      </c>
      <c r="Q33" s="164">
        <v>30535</v>
      </c>
      <c r="R33" s="164">
        <v>82453.759999999995</v>
      </c>
      <c r="S33" s="164">
        <v>2.9000000000000001E-2</v>
      </c>
      <c r="T33" s="164">
        <v>7.9000000000000001E-2</v>
      </c>
    </row>
    <row r="34" spans="1:20" ht="15.75" customHeight="1">
      <c r="A34" s="126" t="s">
        <v>1</v>
      </c>
      <c r="B34" s="163">
        <v>2018</v>
      </c>
      <c r="C34" s="163">
        <v>2</v>
      </c>
      <c r="D34" s="126" t="s">
        <v>1415</v>
      </c>
      <c r="E34" s="163">
        <v>1046296</v>
      </c>
      <c r="F34" s="163">
        <v>6</v>
      </c>
      <c r="G34" s="163">
        <v>32752</v>
      </c>
      <c r="H34" s="163">
        <v>122634.26</v>
      </c>
      <c r="I34" s="163">
        <v>3.1E-2</v>
      </c>
      <c r="J34" s="163">
        <v>0.11700000000000001</v>
      </c>
      <c r="K34" s="163">
        <v>63</v>
      </c>
      <c r="L34" s="163">
        <v>203288</v>
      </c>
      <c r="M34" s="163">
        <v>102122.68</v>
      </c>
      <c r="N34" s="163">
        <v>0.19400000000000001</v>
      </c>
      <c r="O34" s="163">
        <v>9.8000000000000004E-2</v>
      </c>
      <c r="P34" s="163">
        <v>69</v>
      </c>
      <c r="Q34" s="163">
        <v>236040</v>
      </c>
      <c r="R34" s="163">
        <v>224756.94</v>
      </c>
      <c r="S34" s="163">
        <v>0.22600000000000001</v>
      </c>
      <c r="T34" s="163">
        <v>0.215</v>
      </c>
    </row>
    <row r="35" spans="1:20" ht="15.75" customHeight="1">
      <c r="A35" s="130" t="s">
        <v>1</v>
      </c>
      <c r="B35" s="164">
        <v>2018</v>
      </c>
      <c r="C35" s="164">
        <v>3</v>
      </c>
      <c r="D35" s="130" t="s">
        <v>55</v>
      </c>
      <c r="E35" s="164">
        <v>1046296</v>
      </c>
      <c r="F35" s="164">
        <v>52</v>
      </c>
      <c r="G35" s="164">
        <v>20055</v>
      </c>
      <c r="H35" s="164">
        <v>59843.15</v>
      </c>
      <c r="I35" s="164">
        <v>1.9E-2</v>
      </c>
      <c r="J35" s="164">
        <v>5.7000000000000002E-2</v>
      </c>
      <c r="K35" s="164">
        <v>210</v>
      </c>
      <c r="L35" s="164">
        <v>61620</v>
      </c>
      <c r="M35" s="164">
        <v>76599.28</v>
      </c>
      <c r="N35" s="164">
        <v>5.8999999999999997E-2</v>
      </c>
      <c r="O35" s="164">
        <v>7.2999999999999995E-2</v>
      </c>
      <c r="P35" s="164">
        <v>262</v>
      </c>
      <c r="Q35" s="164">
        <v>81675</v>
      </c>
      <c r="R35" s="164">
        <v>136442.43</v>
      </c>
      <c r="S35" s="164">
        <v>7.8E-2</v>
      </c>
      <c r="T35" s="164">
        <v>0.13</v>
      </c>
    </row>
    <row r="36" spans="1:20" ht="15.75" customHeight="1">
      <c r="A36" s="126" t="s">
        <v>1</v>
      </c>
      <c r="B36" s="163">
        <v>2018</v>
      </c>
      <c r="C36" s="163">
        <v>4</v>
      </c>
      <c r="D36" s="126" t="s">
        <v>56</v>
      </c>
      <c r="E36" s="163">
        <v>1046296</v>
      </c>
      <c r="F36" s="163">
        <v>0</v>
      </c>
      <c r="G36" s="163">
        <v>0</v>
      </c>
      <c r="H36" s="163">
        <v>0</v>
      </c>
      <c r="I36" s="163">
        <v>0</v>
      </c>
      <c r="J36" s="163">
        <v>0</v>
      </c>
      <c r="K36" s="163">
        <v>50</v>
      </c>
      <c r="L36" s="163">
        <v>46233</v>
      </c>
      <c r="M36" s="163">
        <v>20704</v>
      </c>
      <c r="N36" s="163">
        <v>4.3999999999999997E-2</v>
      </c>
      <c r="O36" s="163">
        <v>0.02</v>
      </c>
      <c r="P36" s="163">
        <v>50</v>
      </c>
      <c r="Q36" s="163">
        <v>46233</v>
      </c>
      <c r="R36" s="163">
        <v>20704</v>
      </c>
      <c r="S36" s="163">
        <v>4.3999999999999997E-2</v>
      </c>
      <c r="T36" s="163">
        <v>0.02</v>
      </c>
    </row>
    <row r="37" spans="1:20" ht="15.75" customHeight="1">
      <c r="A37" s="130" t="s">
        <v>1</v>
      </c>
      <c r="B37" s="164">
        <v>2018</v>
      </c>
      <c r="C37" s="164">
        <v>5</v>
      </c>
      <c r="D37" s="130" t="s">
        <v>57</v>
      </c>
      <c r="E37" s="164">
        <v>1046296</v>
      </c>
      <c r="F37" s="164">
        <v>17</v>
      </c>
      <c r="G37" s="164">
        <v>7996</v>
      </c>
      <c r="H37" s="164">
        <v>7403.63</v>
      </c>
      <c r="I37" s="164">
        <v>8.0000000000000002E-3</v>
      </c>
      <c r="J37" s="164">
        <v>7.0000000000000001E-3</v>
      </c>
      <c r="K37" s="164">
        <v>1342</v>
      </c>
      <c r="L37" s="164">
        <v>510379</v>
      </c>
      <c r="M37" s="164">
        <v>523796</v>
      </c>
      <c r="N37" s="164">
        <v>0.48799999999999999</v>
      </c>
      <c r="O37" s="164">
        <v>0.501</v>
      </c>
      <c r="P37" s="164">
        <v>1359</v>
      </c>
      <c r="Q37" s="164">
        <v>518375</v>
      </c>
      <c r="R37" s="164">
        <v>531199.63</v>
      </c>
      <c r="S37" s="164">
        <v>0.495</v>
      </c>
      <c r="T37" s="164">
        <v>0.50800000000000001</v>
      </c>
    </row>
    <row r="38" spans="1:20" ht="15.75" customHeight="1">
      <c r="A38" s="126" t="s">
        <v>1</v>
      </c>
      <c r="B38" s="163">
        <v>2018</v>
      </c>
      <c r="C38" s="163">
        <v>6</v>
      </c>
      <c r="D38" s="126" t="s">
        <v>58</v>
      </c>
      <c r="E38" s="163">
        <v>1046296</v>
      </c>
      <c r="F38" s="163">
        <v>198</v>
      </c>
      <c r="G38" s="163">
        <v>208343</v>
      </c>
      <c r="H38" s="163">
        <v>563618.65</v>
      </c>
      <c r="I38" s="163">
        <v>0.19900000000000001</v>
      </c>
      <c r="J38" s="163">
        <v>0.53900000000000003</v>
      </c>
      <c r="K38" s="163">
        <v>242</v>
      </c>
      <c r="L38" s="163">
        <v>145013</v>
      </c>
      <c r="M38" s="163">
        <v>178533.98</v>
      </c>
      <c r="N38" s="163">
        <v>0.13900000000000001</v>
      </c>
      <c r="O38" s="163">
        <v>0.17100000000000001</v>
      </c>
      <c r="P38" s="163">
        <v>440</v>
      </c>
      <c r="Q38" s="163">
        <v>353356</v>
      </c>
      <c r="R38" s="163">
        <v>742152.63</v>
      </c>
      <c r="S38" s="163">
        <v>0.33800000000000002</v>
      </c>
      <c r="T38" s="163">
        <v>0.70899999999999996</v>
      </c>
    </row>
    <row r="39" spans="1:20" ht="15.75" customHeight="1">
      <c r="A39" s="130" t="s">
        <v>1</v>
      </c>
      <c r="B39" s="164">
        <v>2018</v>
      </c>
      <c r="C39" s="164">
        <v>7</v>
      </c>
      <c r="D39" s="130" t="s">
        <v>59</v>
      </c>
      <c r="E39" s="164">
        <v>1046296</v>
      </c>
      <c r="F39" s="164">
        <v>0</v>
      </c>
      <c r="G39" s="164">
        <v>0</v>
      </c>
      <c r="H39" s="164">
        <v>0</v>
      </c>
      <c r="I39" s="164">
        <v>0</v>
      </c>
      <c r="J39" s="164">
        <v>0</v>
      </c>
      <c r="K39" s="164">
        <v>59</v>
      </c>
      <c r="L39" s="164">
        <v>32910</v>
      </c>
      <c r="M39" s="164">
        <v>45289</v>
      </c>
      <c r="N39" s="164">
        <v>3.1E-2</v>
      </c>
      <c r="O39" s="164">
        <v>4.2999999999999997E-2</v>
      </c>
      <c r="P39" s="164">
        <v>59</v>
      </c>
      <c r="Q39" s="164">
        <v>32910</v>
      </c>
      <c r="R39" s="164">
        <v>45289</v>
      </c>
      <c r="S39" s="164">
        <v>3.1E-2</v>
      </c>
      <c r="T39" s="164">
        <v>4.2999999999999997E-2</v>
      </c>
    </row>
    <row r="40" spans="1:20" ht="15.75" customHeight="1">
      <c r="A40" s="126" t="s">
        <v>1</v>
      </c>
      <c r="B40" s="163">
        <v>2018</v>
      </c>
      <c r="C40" s="163">
        <v>8</v>
      </c>
      <c r="D40" s="126" t="s">
        <v>60</v>
      </c>
      <c r="E40" s="163">
        <v>1046296</v>
      </c>
      <c r="F40" s="163">
        <v>0</v>
      </c>
      <c r="G40" s="163">
        <v>0</v>
      </c>
      <c r="H40" s="163">
        <v>0</v>
      </c>
      <c r="I40" s="163">
        <v>0</v>
      </c>
      <c r="J40" s="163">
        <v>0</v>
      </c>
      <c r="K40" s="163">
        <v>42</v>
      </c>
      <c r="L40" s="163">
        <v>24989</v>
      </c>
      <c r="M40" s="163">
        <v>6878.7</v>
      </c>
      <c r="N40" s="163">
        <v>2.4E-2</v>
      </c>
      <c r="O40" s="163">
        <v>7.0000000000000001E-3</v>
      </c>
      <c r="P40" s="163">
        <v>42</v>
      </c>
      <c r="Q40" s="163">
        <v>24989</v>
      </c>
      <c r="R40" s="163">
        <v>6878.7</v>
      </c>
      <c r="S40" s="163">
        <v>2.4E-2</v>
      </c>
      <c r="T40" s="163">
        <v>7.0000000000000001E-3</v>
      </c>
    </row>
    <row r="41" spans="1:20" ht="15.75" customHeight="1">
      <c r="A41" s="130" t="s">
        <v>1</v>
      </c>
      <c r="B41" s="164">
        <v>2018</v>
      </c>
      <c r="C41" s="164">
        <v>9</v>
      </c>
      <c r="D41" s="130" t="s">
        <v>61</v>
      </c>
      <c r="E41" s="164">
        <v>1046296</v>
      </c>
      <c r="F41" s="164">
        <v>4</v>
      </c>
      <c r="G41" s="164">
        <v>7069</v>
      </c>
      <c r="H41" s="164">
        <v>13829.75</v>
      </c>
      <c r="I41" s="164">
        <v>7.0000000000000001E-3</v>
      </c>
      <c r="J41" s="164">
        <v>1.2999999999999999E-2</v>
      </c>
      <c r="K41" s="164">
        <v>846</v>
      </c>
      <c r="L41" s="164">
        <v>236501</v>
      </c>
      <c r="M41" s="164">
        <v>125406.2</v>
      </c>
      <c r="N41" s="164">
        <v>0.22600000000000001</v>
      </c>
      <c r="O41" s="164">
        <v>0.12</v>
      </c>
      <c r="P41" s="164">
        <v>850</v>
      </c>
      <c r="Q41" s="164">
        <v>243570</v>
      </c>
      <c r="R41" s="164">
        <v>139235.95000000001</v>
      </c>
      <c r="S41" s="164">
        <v>0.23300000000000001</v>
      </c>
      <c r="T41" s="164">
        <v>0.13300000000000001</v>
      </c>
    </row>
    <row r="42" spans="1:20" ht="15.75" customHeight="1">
      <c r="A42" s="126" t="s">
        <v>1</v>
      </c>
      <c r="B42" s="163">
        <v>2019</v>
      </c>
      <c r="C42" s="163">
        <v>0</v>
      </c>
      <c r="D42" s="126" t="s">
        <v>53</v>
      </c>
      <c r="E42" s="163">
        <v>1056132</v>
      </c>
      <c r="F42" s="163">
        <v>5</v>
      </c>
      <c r="G42" s="163">
        <v>959</v>
      </c>
      <c r="H42" s="163">
        <v>4523.5200000000004</v>
      </c>
      <c r="I42" s="163">
        <v>1E-3</v>
      </c>
      <c r="J42" s="163">
        <v>4.0000000000000001E-3</v>
      </c>
      <c r="K42" s="163">
        <v>282</v>
      </c>
      <c r="L42" s="163">
        <v>214697</v>
      </c>
      <c r="M42" s="163">
        <v>35796.480000000003</v>
      </c>
      <c r="N42" s="163">
        <v>0.20300000000000001</v>
      </c>
      <c r="O42" s="163">
        <v>3.4000000000000002E-2</v>
      </c>
      <c r="P42" s="163">
        <v>287</v>
      </c>
      <c r="Q42" s="163">
        <v>215656</v>
      </c>
      <c r="R42" s="163">
        <v>40320</v>
      </c>
      <c r="S42" s="163">
        <v>0.20399999999999999</v>
      </c>
      <c r="T42" s="163">
        <v>3.7999999999999999E-2</v>
      </c>
    </row>
    <row r="43" spans="1:20" ht="15.75" customHeight="1">
      <c r="A43" s="130" t="s">
        <v>1</v>
      </c>
      <c r="B43" s="164">
        <v>2019</v>
      </c>
      <c r="C43" s="164">
        <v>1</v>
      </c>
      <c r="D43" s="130" t="s">
        <v>54</v>
      </c>
      <c r="E43" s="164">
        <v>1056132</v>
      </c>
      <c r="F43" s="164">
        <v>5</v>
      </c>
      <c r="G43" s="164">
        <v>67</v>
      </c>
      <c r="H43" s="164">
        <v>240.27</v>
      </c>
      <c r="I43" s="164">
        <v>0</v>
      </c>
      <c r="J43" s="164">
        <v>0</v>
      </c>
      <c r="K43" s="164">
        <v>2064</v>
      </c>
      <c r="L43" s="164">
        <v>43601</v>
      </c>
      <c r="M43" s="164">
        <v>121608.73</v>
      </c>
      <c r="N43" s="164">
        <v>4.1000000000000002E-2</v>
      </c>
      <c r="O43" s="164">
        <v>0.115</v>
      </c>
      <c r="P43" s="164">
        <v>2069</v>
      </c>
      <c r="Q43" s="164">
        <v>43668</v>
      </c>
      <c r="R43" s="164">
        <v>121849</v>
      </c>
      <c r="S43" s="164">
        <v>4.1000000000000002E-2</v>
      </c>
      <c r="T43" s="164">
        <v>0.115</v>
      </c>
    </row>
    <row r="44" spans="1:20" ht="15.75" customHeight="1">
      <c r="A44" s="126" t="s">
        <v>1</v>
      </c>
      <c r="B44" s="163">
        <v>2019</v>
      </c>
      <c r="C44" s="163">
        <v>2</v>
      </c>
      <c r="D44" s="126" t="s">
        <v>1415</v>
      </c>
      <c r="E44" s="163">
        <v>1056132</v>
      </c>
      <c r="F44" s="163">
        <v>0</v>
      </c>
      <c r="G44" s="163">
        <v>0</v>
      </c>
      <c r="H44" s="163">
        <v>0</v>
      </c>
      <c r="I44" s="163">
        <v>0</v>
      </c>
      <c r="J44" s="163">
        <v>0</v>
      </c>
      <c r="K44" s="163">
        <v>47</v>
      </c>
      <c r="L44" s="163">
        <v>254378</v>
      </c>
      <c r="M44" s="163">
        <v>77603</v>
      </c>
      <c r="N44" s="163">
        <v>0.24099999999999999</v>
      </c>
      <c r="O44" s="163">
        <v>7.2999999999999995E-2</v>
      </c>
      <c r="P44" s="163">
        <v>47</v>
      </c>
      <c r="Q44" s="163">
        <v>254378</v>
      </c>
      <c r="R44" s="163">
        <v>77603</v>
      </c>
      <c r="S44" s="163">
        <v>0.24099999999999999</v>
      </c>
      <c r="T44" s="163">
        <v>7.2999999999999995E-2</v>
      </c>
    </row>
    <row r="45" spans="1:20" ht="15.75" customHeight="1">
      <c r="A45" s="130" t="s">
        <v>1</v>
      </c>
      <c r="B45" s="164">
        <v>2019</v>
      </c>
      <c r="C45" s="164">
        <v>3</v>
      </c>
      <c r="D45" s="130" t="s">
        <v>55</v>
      </c>
      <c r="E45" s="164">
        <v>1056132</v>
      </c>
      <c r="F45" s="164">
        <v>37</v>
      </c>
      <c r="G45" s="164">
        <v>19033</v>
      </c>
      <c r="H45" s="164">
        <v>132117.18</v>
      </c>
      <c r="I45" s="164">
        <v>1.7999999999999999E-2</v>
      </c>
      <c r="J45" s="164">
        <v>0.125</v>
      </c>
      <c r="K45" s="164">
        <v>236</v>
      </c>
      <c r="L45" s="164">
        <v>123075</v>
      </c>
      <c r="M45" s="164">
        <v>158402.82</v>
      </c>
      <c r="N45" s="164">
        <v>0.11700000000000001</v>
      </c>
      <c r="O45" s="164">
        <v>0.15</v>
      </c>
      <c r="P45" s="164">
        <v>273</v>
      </c>
      <c r="Q45" s="164">
        <v>142108</v>
      </c>
      <c r="R45" s="164">
        <v>290520</v>
      </c>
      <c r="S45" s="164">
        <v>0.13500000000000001</v>
      </c>
      <c r="T45" s="164">
        <v>0.27500000000000002</v>
      </c>
    </row>
    <row r="46" spans="1:20" ht="15.75" customHeight="1">
      <c r="A46" s="126" t="s">
        <v>1</v>
      </c>
      <c r="B46" s="163">
        <v>2019</v>
      </c>
      <c r="C46" s="163">
        <v>4</v>
      </c>
      <c r="D46" s="126" t="s">
        <v>56</v>
      </c>
      <c r="E46" s="163">
        <v>1056132</v>
      </c>
      <c r="F46" s="163">
        <v>0</v>
      </c>
      <c r="G46" s="163">
        <v>0</v>
      </c>
      <c r="H46" s="163">
        <v>0</v>
      </c>
      <c r="I46" s="163">
        <v>0</v>
      </c>
      <c r="J46" s="163">
        <v>0</v>
      </c>
      <c r="K46" s="163">
        <v>36</v>
      </c>
      <c r="L46" s="163">
        <v>36527</v>
      </c>
      <c r="M46" s="163">
        <v>14829</v>
      </c>
      <c r="N46" s="163">
        <v>3.5000000000000003E-2</v>
      </c>
      <c r="O46" s="163">
        <v>1.4E-2</v>
      </c>
      <c r="P46" s="163">
        <v>36</v>
      </c>
      <c r="Q46" s="163">
        <v>36527</v>
      </c>
      <c r="R46" s="163">
        <v>14829</v>
      </c>
      <c r="S46" s="163">
        <v>3.5000000000000003E-2</v>
      </c>
      <c r="T46" s="163">
        <v>1.4E-2</v>
      </c>
    </row>
    <row r="47" spans="1:20" ht="15.75" customHeight="1">
      <c r="A47" s="130" t="s">
        <v>1</v>
      </c>
      <c r="B47" s="164">
        <v>2019</v>
      </c>
      <c r="C47" s="164">
        <v>5</v>
      </c>
      <c r="D47" s="130" t="s">
        <v>57</v>
      </c>
      <c r="E47" s="164">
        <v>1056132</v>
      </c>
      <c r="F47" s="164">
        <v>3</v>
      </c>
      <c r="G47" s="164">
        <v>157</v>
      </c>
      <c r="H47" s="164">
        <v>645.29999999999995</v>
      </c>
      <c r="I47" s="164">
        <v>0</v>
      </c>
      <c r="J47" s="164">
        <v>1E-3</v>
      </c>
      <c r="K47" s="164">
        <v>1332</v>
      </c>
      <c r="L47" s="164">
        <v>445205</v>
      </c>
      <c r="M47" s="164">
        <v>471942.7</v>
      </c>
      <c r="N47" s="164">
        <v>0.42199999999999999</v>
      </c>
      <c r="O47" s="164">
        <v>0.44700000000000001</v>
      </c>
      <c r="P47" s="164">
        <v>1335</v>
      </c>
      <c r="Q47" s="164">
        <v>445362</v>
      </c>
      <c r="R47" s="164">
        <v>472588</v>
      </c>
      <c r="S47" s="164">
        <v>0.42199999999999999</v>
      </c>
      <c r="T47" s="164">
        <v>0.44700000000000001</v>
      </c>
    </row>
    <row r="48" spans="1:20" ht="15.75" customHeight="1">
      <c r="A48" s="126" t="s">
        <v>1</v>
      </c>
      <c r="B48" s="163">
        <v>2019</v>
      </c>
      <c r="C48" s="163">
        <v>6</v>
      </c>
      <c r="D48" s="126" t="s">
        <v>58</v>
      </c>
      <c r="E48" s="163">
        <v>1056132</v>
      </c>
      <c r="F48" s="163">
        <v>52</v>
      </c>
      <c r="G48" s="163">
        <v>18655</v>
      </c>
      <c r="H48" s="163">
        <v>124424.75</v>
      </c>
      <c r="I48" s="163">
        <v>1.7999999999999999E-2</v>
      </c>
      <c r="J48" s="163">
        <v>0.11799999999999999</v>
      </c>
      <c r="K48" s="163">
        <v>219</v>
      </c>
      <c r="L48" s="163">
        <v>160696</v>
      </c>
      <c r="M48" s="163">
        <v>132983.25</v>
      </c>
      <c r="N48" s="163">
        <v>0.152</v>
      </c>
      <c r="O48" s="163">
        <v>0.126</v>
      </c>
      <c r="P48" s="163">
        <v>271</v>
      </c>
      <c r="Q48" s="163">
        <v>179351</v>
      </c>
      <c r="R48" s="163">
        <v>257408</v>
      </c>
      <c r="S48" s="163">
        <v>0.17</v>
      </c>
      <c r="T48" s="163">
        <v>0.24399999999999999</v>
      </c>
    </row>
    <row r="49" spans="1:20" ht="15.75" customHeight="1">
      <c r="A49" s="130" t="s">
        <v>1</v>
      </c>
      <c r="B49" s="164">
        <v>2019</v>
      </c>
      <c r="C49" s="164">
        <v>7</v>
      </c>
      <c r="D49" s="130" t="s">
        <v>59</v>
      </c>
      <c r="E49" s="164">
        <v>1056132</v>
      </c>
      <c r="F49" s="164">
        <v>1</v>
      </c>
      <c r="G49" s="164">
        <v>265</v>
      </c>
      <c r="H49" s="164">
        <v>2142.08</v>
      </c>
      <c r="I49" s="164">
        <v>0</v>
      </c>
      <c r="J49" s="164">
        <v>2E-3</v>
      </c>
      <c r="K49" s="164">
        <v>24</v>
      </c>
      <c r="L49" s="164">
        <v>10021</v>
      </c>
      <c r="M49" s="164">
        <v>15329.92</v>
      </c>
      <c r="N49" s="164">
        <v>8.9999999999999993E-3</v>
      </c>
      <c r="O49" s="164">
        <v>1.4999999999999999E-2</v>
      </c>
      <c r="P49" s="164">
        <v>25</v>
      </c>
      <c r="Q49" s="164">
        <v>10286</v>
      </c>
      <c r="R49" s="164">
        <v>17472</v>
      </c>
      <c r="S49" s="164">
        <v>0.01</v>
      </c>
      <c r="T49" s="164">
        <v>1.7000000000000001E-2</v>
      </c>
    </row>
    <row r="50" spans="1:20" ht="15.75" customHeight="1">
      <c r="A50" s="126" t="s">
        <v>1</v>
      </c>
      <c r="B50" s="163">
        <v>2019</v>
      </c>
      <c r="C50" s="163">
        <v>8</v>
      </c>
      <c r="D50" s="126" t="s">
        <v>60</v>
      </c>
      <c r="E50" s="163">
        <v>1056132</v>
      </c>
      <c r="F50" s="163">
        <v>0</v>
      </c>
      <c r="G50" s="163">
        <v>0</v>
      </c>
      <c r="H50" s="163">
        <v>0</v>
      </c>
      <c r="I50" s="163">
        <v>0</v>
      </c>
      <c r="J50" s="163">
        <v>0</v>
      </c>
      <c r="K50" s="163">
        <v>59</v>
      </c>
      <c r="L50" s="163">
        <v>33752</v>
      </c>
      <c r="M50" s="163">
        <v>21761</v>
      </c>
      <c r="N50" s="163">
        <v>3.2000000000000001E-2</v>
      </c>
      <c r="O50" s="163">
        <v>2.1000000000000001E-2</v>
      </c>
      <c r="P50" s="163">
        <v>59</v>
      </c>
      <c r="Q50" s="163">
        <v>33752</v>
      </c>
      <c r="R50" s="163">
        <v>21761</v>
      </c>
      <c r="S50" s="163">
        <v>3.2000000000000001E-2</v>
      </c>
      <c r="T50" s="163">
        <v>2.1000000000000001E-2</v>
      </c>
    </row>
    <row r="51" spans="1:20" ht="15.75" customHeight="1">
      <c r="A51" s="130" t="s">
        <v>1</v>
      </c>
      <c r="B51" s="164">
        <v>2019</v>
      </c>
      <c r="C51" s="164">
        <v>9</v>
      </c>
      <c r="D51" s="130" t="s">
        <v>61</v>
      </c>
      <c r="E51" s="164">
        <v>1056132</v>
      </c>
      <c r="F51" s="164">
        <v>1</v>
      </c>
      <c r="G51" s="164">
        <v>43</v>
      </c>
      <c r="H51" s="164">
        <v>92.57</v>
      </c>
      <c r="I51" s="164">
        <v>0</v>
      </c>
      <c r="J51" s="164">
        <v>0</v>
      </c>
      <c r="K51" s="164">
        <v>800</v>
      </c>
      <c r="L51" s="164">
        <v>265275</v>
      </c>
      <c r="M51" s="164">
        <v>160597.43</v>
      </c>
      <c r="N51" s="164">
        <v>0.251</v>
      </c>
      <c r="O51" s="164">
        <v>0.152</v>
      </c>
      <c r="P51" s="164">
        <v>801</v>
      </c>
      <c r="Q51" s="164">
        <v>265318</v>
      </c>
      <c r="R51" s="164">
        <v>160690</v>
      </c>
      <c r="S51" s="164">
        <v>0.251</v>
      </c>
      <c r="T51" s="164">
        <v>0.152</v>
      </c>
    </row>
    <row r="52" spans="1:20" ht="15.75" customHeight="1">
      <c r="A52" s="126" t="s">
        <v>1</v>
      </c>
      <c r="B52" s="163">
        <v>2020</v>
      </c>
      <c r="C52" s="163">
        <v>0</v>
      </c>
      <c r="D52" s="126" t="s">
        <v>53</v>
      </c>
      <c r="E52" s="163">
        <v>1064615</v>
      </c>
      <c r="F52" s="163">
        <v>0</v>
      </c>
      <c r="G52" s="163">
        <v>0</v>
      </c>
      <c r="H52" s="163">
        <v>0</v>
      </c>
      <c r="I52" s="163">
        <v>0</v>
      </c>
      <c r="J52" s="163">
        <v>0</v>
      </c>
      <c r="K52" s="163">
        <v>333</v>
      </c>
      <c r="L52" s="163">
        <v>264792</v>
      </c>
      <c r="M52" s="163">
        <v>36898</v>
      </c>
      <c r="N52" s="163">
        <v>0.249</v>
      </c>
      <c r="O52" s="163">
        <v>3.5000000000000003E-2</v>
      </c>
      <c r="P52" s="163">
        <v>333</v>
      </c>
      <c r="Q52" s="163">
        <v>264792</v>
      </c>
      <c r="R52" s="163">
        <v>36898</v>
      </c>
      <c r="S52" s="163">
        <v>0.249</v>
      </c>
      <c r="T52" s="163">
        <v>3.5000000000000003E-2</v>
      </c>
    </row>
    <row r="53" spans="1:20" ht="15.75" customHeight="1">
      <c r="A53" s="130" t="s">
        <v>1</v>
      </c>
      <c r="B53" s="164">
        <v>2020</v>
      </c>
      <c r="C53" s="164">
        <v>1</v>
      </c>
      <c r="D53" s="130" t="s">
        <v>54</v>
      </c>
      <c r="E53" s="164">
        <v>1064615</v>
      </c>
      <c r="F53" s="164">
        <v>4</v>
      </c>
      <c r="G53" s="164">
        <v>61</v>
      </c>
      <c r="H53" s="164">
        <v>123</v>
      </c>
      <c r="I53" s="164">
        <v>0</v>
      </c>
      <c r="J53" s="164">
        <v>0</v>
      </c>
      <c r="K53" s="164">
        <v>2046</v>
      </c>
      <c r="L53" s="164">
        <v>43237</v>
      </c>
      <c r="M53" s="164">
        <v>118354</v>
      </c>
      <c r="N53" s="164">
        <v>4.1000000000000002E-2</v>
      </c>
      <c r="O53" s="164">
        <v>0.111</v>
      </c>
      <c r="P53" s="164">
        <v>2050</v>
      </c>
      <c r="Q53" s="164">
        <v>43298</v>
      </c>
      <c r="R53" s="164">
        <v>118477</v>
      </c>
      <c r="S53" s="164">
        <v>4.1000000000000002E-2</v>
      </c>
      <c r="T53" s="164">
        <v>0.111</v>
      </c>
    </row>
    <row r="54" spans="1:20" ht="15.75" customHeight="1">
      <c r="A54" s="126" t="s">
        <v>1</v>
      </c>
      <c r="B54" s="163">
        <v>2020</v>
      </c>
      <c r="C54" s="163">
        <v>2</v>
      </c>
      <c r="D54" s="126" t="s">
        <v>1415</v>
      </c>
      <c r="E54" s="163">
        <v>1064615</v>
      </c>
      <c r="F54" s="163">
        <v>13</v>
      </c>
      <c r="G54" s="163">
        <v>50522</v>
      </c>
      <c r="H54" s="163">
        <v>76398</v>
      </c>
      <c r="I54" s="163">
        <v>4.7E-2</v>
      </c>
      <c r="J54" s="163">
        <v>7.1999999999999995E-2</v>
      </c>
      <c r="K54" s="163">
        <v>38</v>
      </c>
      <c r="L54" s="163">
        <v>60883</v>
      </c>
      <c r="M54" s="163">
        <v>30331</v>
      </c>
      <c r="N54" s="163">
        <v>5.7000000000000002E-2</v>
      </c>
      <c r="O54" s="163">
        <v>2.8000000000000001E-2</v>
      </c>
      <c r="P54" s="163">
        <v>51</v>
      </c>
      <c r="Q54" s="163">
        <v>111405</v>
      </c>
      <c r="R54" s="163">
        <v>106729</v>
      </c>
      <c r="S54" s="163">
        <v>0.105</v>
      </c>
      <c r="T54" s="163">
        <v>0.1</v>
      </c>
    </row>
    <row r="55" spans="1:20" ht="15.75" customHeight="1">
      <c r="A55" s="130" t="s">
        <v>1</v>
      </c>
      <c r="B55" s="164">
        <v>2020</v>
      </c>
      <c r="C55" s="164">
        <v>3</v>
      </c>
      <c r="D55" s="130" t="s">
        <v>55</v>
      </c>
      <c r="E55" s="164">
        <v>1064615</v>
      </c>
      <c r="F55" s="164">
        <v>27</v>
      </c>
      <c r="G55" s="164">
        <v>53001</v>
      </c>
      <c r="H55" s="164">
        <v>52529</v>
      </c>
      <c r="I55" s="164">
        <v>0.05</v>
      </c>
      <c r="J55" s="164">
        <v>4.9000000000000002E-2</v>
      </c>
      <c r="K55" s="164">
        <v>227</v>
      </c>
      <c r="L55" s="164">
        <v>56757</v>
      </c>
      <c r="M55" s="164">
        <v>73965</v>
      </c>
      <c r="N55" s="164">
        <v>5.2999999999999999E-2</v>
      </c>
      <c r="O55" s="164">
        <v>6.9000000000000006E-2</v>
      </c>
      <c r="P55" s="164">
        <v>254</v>
      </c>
      <c r="Q55" s="164">
        <v>109758</v>
      </c>
      <c r="R55" s="164">
        <v>126494</v>
      </c>
      <c r="S55" s="164">
        <v>0.10299999999999999</v>
      </c>
      <c r="T55" s="164">
        <v>0.11899999999999999</v>
      </c>
    </row>
    <row r="56" spans="1:20" ht="15.75" customHeight="1">
      <c r="A56" s="126" t="s">
        <v>1</v>
      </c>
      <c r="B56" s="163">
        <v>2020</v>
      </c>
      <c r="C56" s="163">
        <v>4</v>
      </c>
      <c r="D56" s="126" t="s">
        <v>56</v>
      </c>
      <c r="E56" s="163">
        <v>1064615</v>
      </c>
      <c r="F56" s="163">
        <v>0</v>
      </c>
      <c r="G56" s="163">
        <v>0</v>
      </c>
      <c r="H56" s="163">
        <v>0</v>
      </c>
      <c r="I56" s="163">
        <v>0</v>
      </c>
      <c r="J56" s="163">
        <v>0</v>
      </c>
      <c r="K56" s="163">
        <v>58</v>
      </c>
      <c r="L56" s="163">
        <v>62821</v>
      </c>
      <c r="M56" s="163">
        <v>34854</v>
      </c>
      <c r="N56" s="163">
        <v>5.8999999999999997E-2</v>
      </c>
      <c r="O56" s="163">
        <v>3.3000000000000002E-2</v>
      </c>
      <c r="P56" s="163">
        <v>58</v>
      </c>
      <c r="Q56" s="163">
        <v>62821</v>
      </c>
      <c r="R56" s="163">
        <v>34854</v>
      </c>
      <c r="S56" s="163">
        <v>5.8999999999999997E-2</v>
      </c>
      <c r="T56" s="163">
        <v>3.3000000000000002E-2</v>
      </c>
    </row>
    <row r="57" spans="1:20" ht="15.75" customHeight="1">
      <c r="A57" s="130" t="s">
        <v>1</v>
      </c>
      <c r="B57" s="164">
        <v>2020</v>
      </c>
      <c r="C57" s="164">
        <v>5</v>
      </c>
      <c r="D57" s="130" t="s">
        <v>57</v>
      </c>
      <c r="E57" s="164">
        <v>1064615</v>
      </c>
      <c r="F57" s="164">
        <v>16</v>
      </c>
      <c r="G57" s="164">
        <v>10072</v>
      </c>
      <c r="H57" s="164">
        <v>8052</v>
      </c>
      <c r="I57" s="164">
        <v>8.9999999999999993E-3</v>
      </c>
      <c r="J57" s="164">
        <v>8.0000000000000002E-3</v>
      </c>
      <c r="K57" s="164">
        <v>1476</v>
      </c>
      <c r="L57" s="164">
        <v>470107</v>
      </c>
      <c r="M57" s="164">
        <v>478038</v>
      </c>
      <c r="N57" s="164">
        <v>0.442</v>
      </c>
      <c r="O57" s="164">
        <v>0.44900000000000001</v>
      </c>
      <c r="P57" s="164">
        <v>1492</v>
      </c>
      <c r="Q57" s="164">
        <v>480179</v>
      </c>
      <c r="R57" s="164">
        <v>486090</v>
      </c>
      <c r="S57" s="164">
        <v>0.45100000000000001</v>
      </c>
      <c r="T57" s="164">
        <v>0.45700000000000002</v>
      </c>
    </row>
    <row r="58" spans="1:20" ht="15.75" customHeight="1">
      <c r="A58" s="126" t="s">
        <v>1</v>
      </c>
      <c r="B58" s="163">
        <v>2020</v>
      </c>
      <c r="C58" s="163">
        <v>6</v>
      </c>
      <c r="D58" s="126" t="s">
        <v>58</v>
      </c>
      <c r="E58" s="163">
        <v>1064615</v>
      </c>
      <c r="F58" s="163">
        <v>45</v>
      </c>
      <c r="G58" s="163">
        <v>45683</v>
      </c>
      <c r="H58" s="163">
        <v>87476</v>
      </c>
      <c r="I58" s="163">
        <v>4.2999999999999997E-2</v>
      </c>
      <c r="J58" s="163">
        <v>8.2000000000000003E-2</v>
      </c>
      <c r="K58" s="163">
        <v>101</v>
      </c>
      <c r="L58" s="163">
        <v>42154</v>
      </c>
      <c r="M58" s="163">
        <v>48080</v>
      </c>
      <c r="N58" s="163">
        <v>0.04</v>
      </c>
      <c r="O58" s="163">
        <v>4.4999999999999998E-2</v>
      </c>
      <c r="P58" s="163">
        <v>146</v>
      </c>
      <c r="Q58" s="163">
        <v>87837</v>
      </c>
      <c r="R58" s="163">
        <v>135556</v>
      </c>
      <c r="S58" s="163">
        <v>8.3000000000000004E-2</v>
      </c>
      <c r="T58" s="163">
        <v>0.127</v>
      </c>
    </row>
    <row r="59" spans="1:20" ht="15.75" customHeight="1">
      <c r="A59" s="130" t="s">
        <v>1</v>
      </c>
      <c r="B59" s="164">
        <v>2020</v>
      </c>
      <c r="C59" s="164">
        <v>7</v>
      </c>
      <c r="D59" s="130" t="s">
        <v>59</v>
      </c>
      <c r="E59" s="164">
        <v>1064615</v>
      </c>
      <c r="F59" s="164">
        <v>1</v>
      </c>
      <c r="G59" s="164">
        <v>285</v>
      </c>
      <c r="H59" s="164">
        <v>941</v>
      </c>
      <c r="I59" s="164">
        <v>0</v>
      </c>
      <c r="J59" s="164">
        <v>1E-3</v>
      </c>
      <c r="K59" s="164">
        <v>39</v>
      </c>
      <c r="L59" s="164">
        <v>24536</v>
      </c>
      <c r="M59" s="164">
        <v>55082</v>
      </c>
      <c r="N59" s="164">
        <v>2.3E-2</v>
      </c>
      <c r="O59" s="164">
        <v>5.1999999999999998E-2</v>
      </c>
      <c r="P59" s="164">
        <v>40</v>
      </c>
      <c r="Q59" s="164">
        <v>24821</v>
      </c>
      <c r="R59" s="164">
        <v>56023</v>
      </c>
      <c r="S59" s="164">
        <v>2.3E-2</v>
      </c>
      <c r="T59" s="164">
        <v>5.2999999999999999E-2</v>
      </c>
    </row>
    <row r="60" spans="1:20" ht="15.75" customHeight="1">
      <c r="A60" s="126" t="s">
        <v>1</v>
      </c>
      <c r="B60" s="163">
        <v>2020</v>
      </c>
      <c r="C60" s="163">
        <v>8</v>
      </c>
      <c r="D60" s="126" t="s">
        <v>60</v>
      </c>
      <c r="E60" s="163">
        <v>1064615</v>
      </c>
      <c r="F60" s="163">
        <v>1</v>
      </c>
      <c r="G60" s="163">
        <v>1</v>
      </c>
      <c r="H60" s="163">
        <v>1</v>
      </c>
      <c r="I60" s="163">
        <v>0</v>
      </c>
      <c r="J60" s="163">
        <v>0</v>
      </c>
      <c r="K60" s="163">
        <v>54</v>
      </c>
      <c r="L60" s="163">
        <v>9776</v>
      </c>
      <c r="M60" s="163">
        <v>3443</v>
      </c>
      <c r="N60" s="163">
        <v>8.9999999999999993E-3</v>
      </c>
      <c r="O60" s="163">
        <v>3.0000000000000001E-3</v>
      </c>
      <c r="P60" s="163">
        <v>55</v>
      </c>
      <c r="Q60" s="163">
        <v>9777</v>
      </c>
      <c r="R60" s="163">
        <v>3444</v>
      </c>
      <c r="S60" s="163">
        <v>8.9999999999999993E-3</v>
      </c>
      <c r="T60" s="163">
        <v>3.0000000000000001E-3</v>
      </c>
    </row>
    <row r="61" spans="1:20" ht="15.75" customHeight="1">
      <c r="A61" s="130" t="s">
        <v>1</v>
      </c>
      <c r="B61" s="164">
        <v>2020</v>
      </c>
      <c r="C61" s="164">
        <v>9</v>
      </c>
      <c r="D61" s="130" t="s">
        <v>61</v>
      </c>
      <c r="E61" s="164">
        <v>1064615</v>
      </c>
      <c r="F61" s="164">
        <v>2</v>
      </c>
      <c r="G61" s="164">
        <v>9</v>
      </c>
      <c r="H61" s="164">
        <v>2</v>
      </c>
      <c r="I61" s="164">
        <v>0</v>
      </c>
      <c r="J61" s="164">
        <v>0</v>
      </c>
      <c r="K61" s="164">
        <v>969</v>
      </c>
      <c r="L61" s="164">
        <v>281074</v>
      </c>
      <c r="M61" s="164">
        <v>162777</v>
      </c>
      <c r="N61" s="164">
        <v>0.26400000000000001</v>
      </c>
      <c r="O61" s="164">
        <v>0.153</v>
      </c>
      <c r="P61" s="164">
        <v>971</v>
      </c>
      <c r="Q61" s="164">
        <v>281083</v>
      </c>
      <c r="R61" s="164">
        <v>162779</v>
      </c>
      <c r="S61" s="164">
        <v>0.26400000000000001</v>
      </c>
      <c r="T61" s="164">
        <v>0.153</v>
      </c>
    </row>
    <row r="62" spans="1:20" ht="15.75" customHeight="1">
      <c r="A62" s="126" t="s">
        <v>1</v>
      </c>
      <c r="B62" s="163">
        <v>2021</v>
      </c>
      <c r="C62" s="163">
        <v>0</v>
      </c>
      <c r="D62" s="126" t="s">
        <v>53</v>
      </c>
      <c r="E62" s="163">
        <v>1075157</v>
      </c>
      <c r="F62" s="163">
        <v>2</v>
      </c>
      <c r="G62" s="163">
        <v>708</v>
      </c>
      <c r="H62" s="163">
        <v>42.92</v>
      </c>
      <c r="I62" s="163">
        <v>1E-3</v>
      </c>
      <c r="J62" s="163">
        <v>0</v>
      </c>
      <c r="K62" s="163">
        <v>271</v>
      </c>
      <c r="L62" s="163">
        <v>203881</v>
      </c>
      <c r="M62" s="163">
        <v>22743.08</v>
      </c>
      <c r="N62" s="163">
        <v>0.19</v>
      </c>
      <c r="O62" s="163">
        <v>2.1000000000000001E-2</v>
      </c>
      <c r="P62" s="163">
        <v>273</v>
      </c>
      <c r="Q62" s="163">
        <v>204589</v>
      </c>
      <c r="R62" s="163">
        <v>22786</v>
      </c>
      <c r="S62" s="163">
        <v>0.19</v>
      </c>
      <c r="T62" s="163">
        <v>2.1000000000000001E-2</v>
      </c>
    </row>
    <row r="63" spans="1:20" ht="15.75" customHeight="1">
      <c r="A63" s="130" t="s">
        <v>1</v>
      </c>
      <c r="B63" s="164">
        <v>2021</v>
      </c>
      <c r="C63" s="164">
        <v>1</v>
      </c>
      <c r="D63" s="130" t="s">
        <v>54</v>
      </c>
      <c r="E63" s="164">
        <v>1075157</v>
      </c>
      <c r="F63" s="164">
        <v>4</v>
      </c>
      <c r="G63" s="164">
        <v>50</v>
      </c>
      <c r="H63" s="164">
        <v>198.88</v>
      </c>
      <c r="I63" s="164">
        <v>0</v>
      </c>
      <c r="J63" s="164">
        <v>0</v>
      </c>
      <c r="K63" s="164">
        <v>2041</v>
      </c>
      <c r="L63" s="164">
        <v>60230</v>
      </c>
      <c r="M63" s="164">
        <v>94323.12</v>
      </c>
      <c r="N63" s="164">
        <v>5.6000000000000001E-2</v>
      </c>
      <c r="O63" s="164">
        <v>8.7999999999999995E-2</v>
      </c>
      <c r="P63" s="164">
        <v>2045</v>
      </c>
      <c r="Q63" s="164">
        <v>60280</v>
      </c>
      <c r="R63" s="164">
        <v>94522</v>
      </c>
      <c r="S63" s="164">
        <v>5.6000000000000001E-2</v>
      </c>
      <c r="T63" s="164">
        <v>8.7999999999999995E-2</v>
      </c>
    </row>
    <row r="64" spans="1:20" ht="15.75" customHeight="1">
      <c r="A64" s="126" t="s">
        <v>1</v>
      </c>
      <c r="B64" s="163">
        <v>2021</v>
      </c>
      <c r="C64" s="163">
        <v>2</v>
      </c>
      <c r="D64" s="126" t="s">
        <v>1415</v>
      </c>
      <c r="E64" s="163">
        <v>1075157</v>
      </c>
      <c r="F64" s="163">
        <v>4</v>
      </c>
      <c r="G64" s="163">
        <v>8789</v>
      </c>
      <c r="H64" s="163">
        <v>904.63</v>
      </c>
      <c r="I64" s="163">
        <v>8.0000000000000002E-3</v>
      </c>
      <c r="J64" s="163">
        <v>1E-3</v>
      </c>
      <c r="K64" s="163">
        <v>68</v>
      </c>
      <c r="L64" s="163">
        <v>185640</v>
      </c>
      <c r="M64" s="163">
        <v>69976.37</v>
      </c>
      <c r="N64" s="163">
        <v>0.17299999999999999</v>
      </c>
      <c r="O64" s="163">
        <v>6.5000000000000002E-2</v>
      </c>
      <c r="P64" s="163">
        <v>72</v>
      </c>
      <c r="Q64" s="163">
        <v>194429</v>
      </c>
      <c r="R64" s="163">
        <v>70881</v>
      </c>
      <c r="S64" s="163">
        <v>0.18099999999999999</v>
      </c>
      <c r="T64" s="163">
        <v>6.6000000000000003E-2</v>
      </c>
    </row>
    <row r="65" spans="1:20" ht="15.75" customHeight="1">
      <c r="A65" s="130" t="s">
        <v>1</v>
      </c>
      <c r="B65" s="164">
        <v>2021</v>
      </c>
      <c r="C65" s="164">
        <v>3</v>
      </c>
      <c r="D65" s="130" t="s">
        <v>55</v>
      </c>
      <c r="E65" s="164">
        <v>1075157</v>
      </c>
      <c r="F65" s="164">
        <v>31</v>
      </c>
      <c r="G65" s="164">
        <v>19502</v>
      </c>
      <c r="H65" s="164">
        <v>52367.040000000001</v>
      </c>
      <c r="I65" s="164">
        <v>1.7999999999999999E-2</v>
      </c>
      <c r="J65" s="164">
        <v>4.9000000000000002E-2</v>
      </c>
      <c r="K65" s="164">
        <v>210</v>
      </c>
      <c r="L65" s="164">
        <v>132778</v>
      </c>
      <c r="M65" s="164">
        <v>100264.96000000001</v>
      </c>
      <c r="N65" s="164">
        <v>0.123</v>
      </c>
      <c r="O65" s="164">
        <v>9.2999999999999999E-2</v>
      </c>
      <c r="P65" s="164">
        <v>241</v>
      </c>
      <c r="Q65" s="164">
        <v>152280</v>
      </c>
      <c r="R65" s="164">
        <v>152632</v>
      </c>
      <c r="S65" s="164">
        <v>0.14199999999999999</v>
      </c>
      <c r="T65" s="164">
        <v>0.14199999999999999</v>
      </c>
    </row>
    <row r="66" spans="1:20" ht="15.75" customHeight="1">
      <c r="A66" s="126" t="s">
        <v>1</v>
      </c>
      <c r="B66" s="163">
        <v>2021</v>
      </c>
      <c r="C66" s="163">
        <v>4</v>
      </c>
      <c r="D66" s="126" t="s">
        <v>56</v>
      </c>
      <c r="E66" s="163">
        <v>1075157</v>
      </c>
      <c r="F66" s="163">
        <v>0</v>
      </c>
      <c r="G66" s="163">
        <v>0</v>
      </c>
      <c r="H66" s="163">
        <v>0</v>
      </c>
      <c r="I66" s="163">
        <v>0</v>
      </c>
      <c r="J66" s="163">
        <v>0</v>
      </c>
      <c r="K66" s="163">
        <v>36</v>
      </c>
      <c r="L66" s="163">
        <v>26696</v>
      </c>
      <c r="M66" s="163">
        <v>28642</v>
      </c>
      <c r="N66" s="163">
        <v>2.5000000000000001E-2</v>
      </c>
      <c r="O66" s="163">
        <v>2.7E-2</v>
      </c>
      <c r="P66" s="163">
        <v>36</v>
      </c>
      <c r="Q66" s="163">
        <v>26696</v>
      </c>
      <c r="R66" s="163">
        <v>28642</v>
      </c>
      <c r="S66" s="163">
        <v>2.5000000000000001E-2</v>
      </c>
      <c r="T66" s="163">
        <v>2.7E-2</v>
      </c>
    </row>
    <row r="67" spans="1:20" ht="15.75" customHeight="1">
      <c r="A67" s="130" t="s">
        <v>1</v>
      </c>
      <c r="B67" s="164">
        <v>2021</v>
      </c>
      <c r="C67" s="164">
        <v>5</v>
      </c>
      <c r="D67" s="130" t="s">
        <v>57</v>
      </c>
      <c r="E67" s="164">
        <v>1075157</v>
      </c>
      <c r="F67" s="164">
        <v>15</v>
      </c>
      <c r="G67" s="164">
        <v>5607</v>
      </c>
      <c r="H67" s="164">
        <v>5867.87</v>
      </c>
      <c r="I67" s="164">
        <v>5.0000000000000001E-3</v>
      </c>
      <c r="J67" s="164">
        <v>5.0000000000000001E-3</v>
      </c>
      <c r="K67" s="164">
        <v>1242</v>
      </c>
      <c r="L67" s="164">
        <v>440986</v>
      </c>
      <c r="M67" s="164">
        <v>517500.13</v>
      </c>
      <c r="N67" s="164">
        <v>0.41</v>
      </c>
      <c r="O67" s="164">
        <v>0.48099999999999998</v>
      </c>
      <c r="P67" s="164">
        <v>1257</v>
      </c>
      <c r="Q67" s="164">
        <v>446593</v>
      </c>
      <c r="R67" s="164">
        <v>523368</v>
      </c>
      <c r="S67" s="164">
        <v>0.41499999999999998</v>
      </c>
      <c r="T67" s="164">
        <v>0.48699999999999999</v>
      </c>
    </row>
    <row r="68" spans="1:20" ht="15.75" customHeight="1">
      <c r="A68" s="126" t="s">
        <v>1</v>
      </c>
      <c r="B68" s="163">
        <v>2021</v>
      </c>
      <c r="C68" s="163">
        <v>6</v>
      </c>
      <c r="D68" s="126" t="s">
        <v>58</v>
      </c>
      <c r="E68" s="163">
        <v>1075157</v>
      </c>
      <c r="F68" s="163">
        <v>36</v>
      </c>
      <c r="G68" s="163">
        <v>51456</v>
      </c>
      <c r="H68" s="163">
        <v>94536.43</v>
      </c>
      <c r="I68" s="163">
        <v>4.8000000000000001E-2</v>
      </c>
      <c r="J68" s="163">
        <v>8.7999999999999995E-2</v>
      </c>
      <c r="K68" s="163">
        <v>61</v>
      </c>
      <c r="L68" s="163">
        <v>23540</v>
      </c>
      <c r="M68" s="163">
        <v>48435.57</v>
      </c>
      <c r="N68" s="163">
        <v>2.1999999999999999E-2</v>
      </c>
      <c r="O68" s="163">
        <v>4.4999999999999998E-2</v>
      </c>
      <c r="P68" s="163">
        <v>97</v>
      </c>
      <c r="Q68" s="163">
        <v>74996</v>
      </c>
      <c r="R68" s="163">
        <v>142972</v>
      </c>
      <c r="S68" s="163">
        <v>7.0000000000000007E-2</v>
      </c>
      <c r="T68" s="163">
        <v>0.13300000000000001</v>
      </c>
    </row>
    <row r="69" spans="1:20" ht="15.75" customHeight="1">
      <c r="A69" s="130" t="s">
        <v>1</v>
      </c>
      <c r="B69" s="164">
        <v>2021</v>
      </c>
      <c r="C69" s="164">
        <v>7</v>
      </c>
      <c r="D69" s="130" t="s">
        <v>59</v>
      </c>
      <c r="E69" s="164">
        <v>1075157</v>
      </c>
      <c r="F69" s="164">
        <v>1</v>
      </c>
      <c r="G69" s="164">
        <v>3</v>
      </c>
      <c r="H69" s="164">
        <v>3.58</v>
      </c>
      <c r="I69" s="164">
        <v>0</v>
      </c>
      <c r="J69" s="164">
        <v>0</v>
      </c>
      <c r="K69" s="164">
        <v>37</v>
      </c>
      <c r="L69" s="164">
        <v>38842</v>
      </c>
      <c r="M69" s="164">
        <v>63808.42</v>
      </c>
      <c r="N69" s="164">
        <v>3.5999999999999997E-2</v>
      </c>
      <c r="O69" s="164">
        <v>5.8999999999999997E-2</v>
      </c>
      <c r="P69" s="164">
        <v>38</v>
      </c>
      <c r="Q69" s="164">
        <v>38845</v>
      </c>
      <c r="R69" s="164">
        <v>63812</v>
      </c>
      <c r="S69" s="164">
        <v>3.5999999999999997E-2</v>
      </c>
      <c r="T69" s="164">
        <v>5.8999999999999997E-2</v>
      </c>
    </row>
    <row r="70" spans="1:20" ht="15.75" customHeight="1">
      <c r="A70" s="126" t="s">
        <v>1</v>
      </c>
      <c r="B70" s="163">
        <v>2021</v>
      </c>
      <c r="C70" s="163">
        <v>8</v>
      </c>
      <c r="D70" s="126" t="s">
        <v>60</v>
      </c>
      <c r="E70" s="163">
        <v>1075157</v>
      </c>
      <c r="F70" s="163">
        <v>0</v>
      </c>
      <c r="G70" s="163">
        <v>0</v>
      </c>
      <c r="H70" s="163">
        <v>0</v>
      </c>
      <c r="I70" s="163">
        <v>0</v>
      </c>
      <c r="J70" s="163">
        <v>0</v>
      </c>
      <c r="K70" s="163">
        <v>59</v>
      </c>
      <c r="L70" s="163">
        <v>33886</v>
      </c>
      <c r="M70" s="163">
        <v>9669</v>
      </c>
      <c r="N70" s="163">
        <v>3.2000000000000001E-2</v>
      </c>
      <c r="O70" s="163">
        <v>8.9999999999999993E-3</v>
      </c>
      <c r="P70" s="163">
        <v>59</v>
      </c>
      <c r="Q70" s="163">
        <v>33886</v>
      </c>
      <c r="R70" s="163">
        <v>9669</v>
      </c>
      <c r="S70" s="163">
        <v>3.2000000000000001E-2</v>
      </c>
      <c r="T70" s="163">
        <v>8.9999999999999993E-3</v>
      </c>
    </row>
    <row r="71" spans="1:20" ht="15.75" customHeight="1">
      <c r="A71" s="130" t="s">
        <v>1</v>
      </c>
      <c r="B71" s="164">
        <v>2021</v>
      </c>
      <c r="C71" s="164">
        <v>9</v>
      </c>
      <c r="D71" s="130" t="s">
        <v>61</v>
      </c>
      <c r="E71" s="164">
        <v>1075157</v>
      </c>
      <c r="F71" s="164">
        <v>1</v>
      </c>
      <c r="G71" s="164">
        <v>13</v>
      </c>
      <c r="H71" s="164">
        <v>21.58</v>
      </c>
      <c r="I71" s="164">
        <v>0</v>
      </c>
      <c r="J71" s="164">
        <v>0</v>
      </c>
      <c r="K71" s="164">
        <v>857</v>
      </c>
      <c r="L71" s="164">
        <v>274329</v>
      </c>
      <c r="M71" s="164">
        <v>171134.42</v>
      </c>
      <c r="N71" s="164">
        <v>0.255</v>
      </c>
      <c r="O71" s="164">
        <v>0.159</v>
      </c>
      <c r="P71" s="164">
        <v>858</v>
      </c>
      <c r="Q71" s="164">
        <v>274342</v>
      </c>
      <c r="R71" s="164">
        <v>171156</v>
      </c>
      <c r="S71" s="164">
        <v>0.255</v>
      </c>
      <c r="T71" s="164">
        <v>0.159</v>
      </c>
    </row>
    <row r="72" spans="1:20" ht="15.75" customHeight="1">
      <c r="A72" s="126" t="s">
        <v>1</v>
      </c>
      <c r="B72" s="163">
        <v>2022</v>
      </c>
      <c r="C72" s="163">
        <v>0</v>
      </c>
      <c r="D72" s="126" t="s">
        <v>53</v>
      </c>
      <c r="E72" s="163">
        <v>1081259</v>
      </c>
      <c r="F72" s="163">
        <v>3</v>
      </c>
      <c r="G72" s="163">
        <v>959</v>
      </c>
      <c r="H72" s="163">
        <v>28.08</v>
      </c>
      <c r="I72" s="163">
        <v>1E-3</v>
      </c>
      <c r="J72" s="163">
        <v>0</v>
      </c>
      <c r="K72" s="163">
        <v>321</v>
      </c>
      <c r="L72" s="163">
        <v>253973</v>
      </c>
      <c r="M72" s="163">
        <v>44826.92</v>
      </c>
      <c r="N72" s="163">
        <v>0.23499999999999999</v>
      </c>
      <c r="O72" s="163">
        <v>4.1000000000000002E-2</v>
      </c>
      <c r="P72" s="163">
        <v>324</v>
      </c>
      <c r="Q72" s="163">
        <v>254932</v>
      </c>
      <c r="R72" s="163">
        <v>44855</v>
      </c>
      <c r="S72" s="163">
        <v>0.23599999999999999</v>
      </c>
      <c r="T72" s="163">
        <v>4.1000000000000002E-2</v>
      </c>
    </row>
    <row r="73" spans="1:20" ht="15.75" customHeight="1">
      <c r="A73" s="130" t="s">
        <v>1</v>
      </c>
      <c r="B73" s="164">
        <v>2022</v>
      </c>
      <c r="C73" s="164">
        <v>1</v>
      </c>
      <c r="D73" s="130" t="s">
        <v>54</v>
      </c>
      <c r="E73" s="164">
        <v>1081259</v>
      </c>
      <c r="F73" s="164">
        <v>5</v>
      </c>
      <c r="G73" s="164">
        <v>384</v>
      </c>
      <c r="H73" s="164">
        <v>2590.81</v>
      </c>
      <c r="I73" s="164">
        <v>0</v>
      </c>
      <c r="J73" s="164">
        <v>2E-3</v>
      </c>
      <c r="K73" s="164">
        <v>1943</v>
      </c>
      <c r="L73" s="164">
        <v>43150</v>
      </c>
      <c r="M73" s="164">
        <v>105879.19</v>
      </c>
      <c r="N73" s="164">
        <v>0.04</v>
      </c>
      <c r="O73" s="164">
        <v>9.8000000000000004E-2</v>
      </c>
      <c r="P73" s="164">
        <v>1948</v>
      </c>
      <c r="Q73" s="164">
        <v>43534</v>
      </c>
      <c r="R73" s="164">
        <v>108470</v>
      </c>
      <c r="S73" s="164">
        <v>0.04</v>
      </c>
      <c r="T73" s="164">
        <v>0.1</v>
      </c>
    </row>
    <row r="74" spans="1:20" ht="15.75" customHeight="1">
      <c r="A74" s="126" t="s">
        <v>1</v>
      </c>
      <c r="B74" s="163">
        <v>2022</v>
      </c>
      <c r="C74" s="163">
        <v>2</v>
      </c>
      <c r="D74" s="126" t="s">
        <v>1415</v>
      </c>
      <c r="E74" s="163">
        <v>1081259</v>
      </c>
      <c r="F74" s="163">
        <v>3</v>
      </c>
      <c r="G74" s="163">
        <v>4349</v>
      </c>
      <c r="H74" s="163">
        <v>63709.68</v>
      </c>
      <c r="I74" s="163">
        <v>4.0000000000000001E-3</v>
      </c>
      <c r="J74" s="163">
        <v>5.8999999999999997E-2</v>
      </c>
      <c r="K74" s="163">
        <v>67</v>
      </c>
      <c r="L74" s="163">
        <v>192411</v>
      </c>
      <c r="M74" s="163">
        <v>71597.320000000007</v>
      </c>
      <c r="N74" s="163">
        <v>0.17799999999999999</v>
      </c>
      <c r="O74" s="163">
        <v>6.6000000000000003E-2</v>
      </c>
      <c r="P74" s="163">
        <v>70</v>
      </c>
      <c r="Q74" s="163">
        <v>196760</v>
      </c>
      <c r="R74" s="163">
        <v>135307</v>
      </c>
      <c r="S74" s="163">
        <v>0.182</v>
      </c>
      <c r="T74" s="163">
        <v>0.125</v>
      </c>
    </row>
    <row r="75" spans="1:20" ht="15.75" customHeight="1">
      <c r="A75" s="130" t="s">
        <v>1</v>
      </c>
      <c r="B75" s="164">
        <v>2022</v>
      </c>
      <c r="C75" s="164">
        <v>3</v>
      </c>
      <c r="D75" s="130" t="s">
        <v>55</v>
      </c>
      <c r="E75" s="164">
        <v>1081259</v>
      </c>
      <c r="F75" s="164">
        <v>164</v>
      </c>
      <c r="G75" s="164">
        <v>102079</v>
      </c>
      <c r="H75" s="164">
        <v>742354.79</v>
      </c>
      <c r="I75" s="164">
        <v>9.4E-2</v>
      </c>
      <c r="J75" s="164">
        <v>0.68700000000000006</v>
      </c>
      <c r="K75" s="164">
        <v>199</v>
      </c>
      <c r="L75" s="164">
        <v>96092</v>
      </c>
      <c r="M75" s="164">
        <v>97658.21</v>
      </c>
      <c r="N75" s="164">
        <v>8.8999999999999996E-2</v>
      </c>
      <c r="O75" s="164">
        <v>0.09</v>
      </c>
      <c r="P75" s="164">
        <v>363</v>
      </c>
      <c r="Q75" s="164">
        <v>198171</v>
      </c>
      <c r="R75" s="164">
        <v>840013</v>
      </c>
      <c r="S75" s="164">
        <v>0.183</v>
      </c>
      <c r="T75" s="164">
        <v>0.77700000000000002</v>
      </c>
    </row>
    <row r="76" spans="1:20" ht="15.75" customHeight="1">
      <c r="A76" s="126" t="s">
        <v>1</v>
      </c>
      <c r="B76" s="163">
        <v>2022</v>
      </c>
      <c r="C76" s="163">
        <v>4</v>
      </c>
      <c r="D76" s="126" t="s">
        <v>56</v>
      </c>
      <c r="E76" s="163">
        <v>1081259</v>
      </c>
      <c r="F76" s="163">
        <v>1</v>
      </c>
      <c r="G76" s="163">
        <v>638</v>
      </c>
      <c r="H76" s="163">
        <v>17821.47</v>
      </c>
      <c r="I76" s="163">
        <v>1E-3</v>
      </c>
      <c r="J76" s="163">
        <v>1.6E-2</v>
      </c>
      <c r="K76" s="163">
        <v>9</v>
      </c>
      <c r="L76" s="163">
        <v>5623</v>
      </c>
      <c r="M76" s="163">
        <v>1203.53</v>
      </c>
      <c r="N76" s="163">
        <v>5.0000000000000001E-3</v>
      </c>
      <c r="O76" s="163">
        <v>1E-3</v>
      </c>
      <c r="P76" s="163">
        <v>10</v>
      </c>
      <c r="Q76" s="163">
        <v>6261</v>
      </c>
      <c r="R76" s="163">
        <v>19025</v>
      </c>
      <c r="S76" s="163">
        <v>6.0000000000000001E-3</v>
      </c>
      <c r="T76" s="163">
        <v>1.7999999999999999E-2</v>
      </c>
    </row>
    <row r="77" spans="1:20" ht="15.75" customHeight="1">
      <c r="A77" s="130" t="s">
        <v>1</v>
      </c>
      <c r="B77" s="164">
        <v>2022</v>
      </c>
      <c r="C77" s="164">
        <v>5</v>
      </c>
      <c r="D77" s="130" t="s">
        <v>57</v>
      </c>
      <c r="E77" s="164">
        <v>1081259</v>
      </c>
      <c r="F77" s="164">
        <v>18</v>
      </c>
      <c r="G77" s="164">
        <v>23894</v>
      </c>
      <c r="H77" s="164">
        <v>30174.43</v>
      </c>
      <c r="I77" s="164">
        <v>2.1999999999999999E-2</v>
      </c>
      <c r="J77" s="164">
        <v>2.8000000000000001E-2</v>
      </c>
      <c r="K77" s="164">
        <v>1277</v>
      </c>
      <c r="L77" s="164">
        <v>423622</v>
      </c>
      <c r="M77" s="164">
        <v>462424.57</v>
      </c>
      <c r="N77" s="164">
        <v>0.39200000000000002</v>
      </c>
      <c r="O77" s="164">
        <v>0.42799999999999999</v>
      </c>
      <c r="P77" s="164">
        <v>1295</v>
      </c>
      <c r="Q77" s="164">
        <v>447516</v>
      </c>
      <c r="R77" s="164">
        <v>492599</v>
      </c>
      <c r="S77" s="164">
        <v>0.41399999999999998</v>
      </c>
      <c r="T77" s="164">
        <v>0.45600000000000002</v>
      </c>
    </row>
    <row r="78" spans="1:20" ht="15.75" customHeight="1">
      <c r="A78" s="126" t="s">
        <v>1</v>
      </c>
      <c r="B78" s="163">
        <v>2022</v>
      </c>
      <c r="C78" s="163">
        <v>6</v>
      </c>
      <c r="D78" s="126" t="s">
        <v>58</v>
      </c>
      <c r="E78" s="163">
        <v>1081259</v>
      </c>
      <c r="F78" s="163">
        <v>164</v>
      </c>
      <c r="G78" s="163">
        <v>265402</v>
      </c>
      <c r="H78" s="163">
        <v>935353.49</v>
      </c>
      <c r="I78" s="163">
        <v>0.245</v>
      </c>
      <c r="J78" s="163">
        <v>0.86499999999999999</v>
      </c>
      <c r="K78" s="163">
        <v>98</v>
      </c>
      <c r="L78" s="163">
        <v>35764</v>
      </c>
      <c r="M78" s="163">
        <v>32552.51</v>
      </c>
      <c r="N78" s="163">
        <v>3.3000000000000002E-2</v>
      </c>
      <c r="O78" s="163">
        <v>0.03</v>
      </c>
      <c r="P78" s="163">
        <v>262</v>
      </c>
      <c r="Q78" s="163">
        <v>301166</v>
      </c>
      <c r="R78" s="163">
        <v>967906</v>
      </c>
      <c r="S78" s="163">
        <v>0.27900000000000003</v>
      </c>
      <c r="T78" s="163">
        <v>0.89500000000000002</v>
      </c>
    </row>
    <row r="79" spans="1:20" ht="15.75" customHeight="1">
      <c r="A79" s="130" t="s">
        <v>1</v>
      </c>
      <c r="B79" s="164">
        <v>2022</v>
      </c>
      <c r="C79" s="164">
        <v>7</v>
      </c>
      <c r="D79" s="130" t="s">
        <v>59</v>
      </c>
      <c r="E79" s="164">
        <v>1081259</v>
      </c>
      <c r="F79" s="164">
        <v>0</v>
      </c>
      <c r="G79" s="164">
        <v>0</v>
      </c>
      <c r="H79" s="164">
        <v>0</v>
      </c>
      <c r="I79" s="164">
        <v>0</v>
      </c>
      <c r="J79" s="164">
        <v>0</v>
      </c>
      <c r="K79" s="164">
        <v>25</v>
      </c>
      <c r="L79" s="164">
        <v>6066</v>
      </c>
      <c r="M79" s="164">
        <v>7789</v>
      </c>
      <c r="N79" s="164">
        <v>6.0000000000000001E-3</v>
      </c>
      <c r="O79" s="164">
        <v>7.0000000000000001E-3</v>
      </c>
      <c r="P79" s="164">
        <v>25</v>
      </c>
      <c r="Q79" s="164">
        <v>6066</v>
      </c>
      <c r="R79" s="164">
        <v>7789</v>
      </c>
      <c r="S79" s="164">
        <v>6.0000000000000001E-3</v>
      </c>
      <c r="T79" s="164">
        <v>7.0000000000000001E-3</v>
      </c>
    </row>
    <row r="80" spans="1:20" ht="15.75" customHeight="1">
      <c r="A80" s="126" t="s">
        <v>1</v>
      </c>
      <c r="B80" s="163">
        <v>2022</v>
      </c>
      <c r="C80" s="163">
        <v>8</v>
      </c>
      <c r="D80" s="126" t="s">
        <v>60</v>
      </c>
      <c r="E80" s="163">
        <v>1081259</v>
      </c>
      <c r="F80" s="163">
        <v>0</v>
      </c>
      <c r="G80" s="163">
        <v>0</v>
      </c>
      <c r="H80" s="163">
        <v>0</v>
      </c>
      <c r="I80" s="163">
        <v>0</v>
      </c>
      <c r="J80" s="163">
        <v>0</v>
      </c>
      <c r="K80" s="163">
        <v>38</v>
      </c>
      <c r="L80" s="163">
        <v>17098</v>
      </c>
      <c r="M80" s="163">
        <v>2193</v>
      </c>
      <c r="N80" s="163">
        <v>1.6E-2</v>
      </c>
      <c r="O80" s="163">
        <v>2E-3</v>
      </c>
      <c r="P80" s="163">
        <v>38</v>
      </c>
      <c r="Q80" s="163">
        <v>17098</v>
      </c>
      <c r="R80" s="163">
        <v>2193</v>
      </c>
      <c r="S80" s="163">
        <v>1.6E-2</v>
      </c>
      <c r="T80" s="163">
        <v>2E-3</v>
      </c>
    </row>
    <row r="81" spans="1:20" ht="15.75" customHeight="1">
      <c r="A81" s="130" t="s">
        <v>1</v>
      </c>
      <c r="B81" s="164">
        <v>2022</v>
      </c>
      <c r="C81" s="164">
        <v>9</v>
      </c>
      <c r="D81" s="130" t="s">
        <v>61</v>
      </c>
      <c r="E81" s="164">
        <v>1081259</v>
      </c>
      <c r="F81" s="164">
        <v>5</v>
      </c>
      <c r="G81" s="164">
        <v>13035</v>
      </c>
      <c r="H81" s="164">
        <v>43488.55</v>
      </c>
      <c r="I81" s="164">
        <v>1.2E-2</v>
      </c>
      <c r="J81" s="164">
        <v>0.04</v>
      </c>
      <c r="K81" s="164">
        <v>870</v>
      </c>
      <c r="L81" s="164">
        <v>277714</v>
      </c>
      <c r="M81" s="164">
        <v>194348.45</v>
      </c>
      <c r="N81" s="164">
        <v>0.25700000000000001</v>
      </c>
      <c r="O81" s="164">
        <v>0.18</v>
      </c>
      <c r="P81" s="164">
        <v>875</v>
      </c>
      <c r="Q81" s="164">
        <v>290749</v>
      </c>
      <c r="R81" s="164">
        <v>237837</v>
      </c>
      <c r="S81" s="164">
        <v>0.26900000000000002</v>
      </c>
      <c r="T81" s="164">
        <v>0.22</v>
      </c>
    </row>
    <row r="82" spans="1:20" ht="15.75" customHeight="1">
      <c r="A82" s="126" t="s">
        <v>1</v>
      </c>
      <c r="B82" s="163">
        <v>2023</v>
      </c>
      <c r="C82" s="163">
        <v>0</v>
      </c>
      <c r="D82" s="126" t="s">
        <v>53</v>
      </c>
      <c r="E82" s="163">
        <v>1087917</v>
      </c>
      <c r="F82" s="163">
        <v>0</v>
      </c>
      <c r="G82" s="163">
        <v>0</v>
      </c>
      <c r="H82" s="163">
        <v>0</v>
      </c>
      <c r="I82" s="163">
        <v>0</v>
      </c>
      <c r="J82" s="163">
        <v>0</v>
      </c>
      <c r="K82" s="163">
        <v>263</v>
      </c>
      <c r="L82" s="163">
        <v>226405</v>
      </c>
      <c r="M82" s="163">
        <v>20863.88</v>
      </c>
      <c r="N82" s="163">
        <v>0.20799999999999999</v>
      </c>
      <c r="O82" s="163">
        <v>1.9E-2</v>
      </c>
      <c r="P82" s="163">
        <v>263</v>
      </c>
      <c r="Q82" s="163">
        <v>226405</v>
      </c>
      <c r="R82" s="163">
        <v>20863.88</v>
      </c>
      <c r="S82" s="163">
        <v>0.20799999999999999</v>
      </c>
      <c r="T82" s="163">
        <v>1.9E-2</v>
      </c>
    </row>
    <row r="83" spans="1:20" ht="15.75" customHeight="1">
      <c r="A83" s="130" t="s">
        <v>1</v>
      </c>
      <c r="B83" s="164">
        <v>2023</v>
      </c>
      <c r="C83" s="164">
        <v>1</v>
      </c>
      <c r="D83" s="130" t="s">
        <v>54</v>
      </c>
      <c r="E83" s="164">
        <v>1087917</v>
      </c>
      <c r="F83" s="164">
        <v>0</v>
      </c>
      <c r="G83" s="164">
        <v>0</v>
      </c>
      <c r="H83" s="164">
        <v>0</v>
      </c>
      <c r="I83" s="164">
        <v>0</v>
      </c>
      <c r="J83" s="164">
        <v>0</v>
      </c>
      <c r="K83" s="164">
        <v>1860</v>
      </c>
      <c r="L83" s="164">
        <v>52224</v>
      </c>
      <c r="M83" s="164">
        <v>144318</v>
      </c>
      <c r="N83" s="164">
        <v>4.8000000000000001E-2</v>
      </c>
      <c r="O83" s="164">
        <v>0.13300000000000001</v>
      </c>
      <c r="P83" s="164">
        <v>1860</v>
      </c>
      <c r="Q83" s="164">
        <v>52224</v>
      </c>
      <c r="R83" s="164">
        <v>144318</v>
      </c>
      <c r="S83" s="164">
        <v>4.8000000000000001E-2</v>
      </c>
      <c r="T83" s="164">
        <v>0.13300000000000001</v>
      </c>
    </row>
    <row r="84" spans="1:20" ht="15.75" customHeight="1">
      <c r="A84" s="126" t="s">
        <v>1</v>
      </c>
      <c r="B84" s="163">
        <v>2023</v>
      </c>
      <c r="C84" s="163">
        <v>2</v>
      </c>
      <c r="D84" s="126" t="s">
        <v>1415</v>
      </c>
      <c r="E84" s="163">
        <v>1087917</v>
      </c>
      <c r="F84" s="163">
        <v>0</v>
      </c>
      <c r="G84" s="163">
        <v>0</v>
      </c>
      <c r="H84" s="163">
        <v>0</v>
      </c>
      <c r="I84" s="163">
        <v>0</v>
      </c>
      <c r="J84" s="163">
        <v>0</v>
      </c>
      <c r="K84" s="163">
        <v>50</v>
      </c>
      <c r="L84" s="163">
        <v>132982</v>
      </c>
      <c r="M84" s="163">
        <v>31377.46</v>
      </c>
      <c r="N84" s="163">
        <v>0.122</v>
      </c>
      <c r="O84" s="163">
        <v>2.9000000000000001E-2</v>
      </c>
      <c r="P84" s="163">
        <v>50</v>
      </c>
      <c r="Q84" s="163">
        <v>132982</v>
      </c>
      <c r="R84" s="163">
        <v>31377.46</v>
      </c>
      <c r="S84" s="163">
        <v>0.122</v>
      </c>
      <c r="T84" s="163">
        <v>2.9000000000000001E-2</v>
      </c>
    </row>
    <row r="85" spans="1:20" ht="15.75" customHeight="1">
      <c r="A85" s="130" t="s">
        <v>1</v>
      </c>
      <c r="B85" s="164">
        <v>2023</v>
      </c>
      <c r="C85" s="164">
        <v>3</v>
      </c>
      <c r="D85" s="130" t="s">
        <v>55</v>
      </c>
      <c r="E85" s="164">
        <v>1087917</v>
      </c>
      <c r="F85" s="164">
        <v>0</v>
      </c>
      <c r="G85" s="164">
        <v>0</v>
      </c>
      <c r="H85" s="164">
        <v>0</v>
      </c>
      <c r="I85" s="164">
        <v>0</v>
      </c>
      <c r="J85" s="164">
        <v>0</v>
      </c>
      <c r="K85" s="164">
        <v>203</v>
      </c>
      <c r="L85" s="164">
        <v>94075</v>
      </c>
      <c r="M85" s="164">
        <v>82101.990000000005</v>
      </c>
      <c r="N85" s="164">
        <v>8.5999999999999993E-2</v>
      </c>
      <c r="O85" s="164">
        <v>7.4999999999999997E-2</v>
      </c>
      <c r="P85" s="164">
        <v>203</v>
      </c>
      <c r="Q85" s="164">
        <v>94075</v>
      </c>
      <c r="R85" s="164">
        <v>82101.990000000005</v>
      </c>
      <c r="S85" s="164">
        <v>8.5999999999999993E-2</v>
      </c>
      <c r="T85" s="164">
        <v>7.4999999999999997E-2</v>
      </c>
    </row>
    <row r="86" spans="1:20" ht="15.75" customHeight="1">
      <c r="A86" s="126" t="s">
        <v>1</v>
      </c>
      <c r="B86" s="163">
        <v>2023</v>
      </c>
      <c r="C86" s="163">
        <v>4</v>
      </c>
      <c r="D86" s="126" t="s">
        <v>56</v>
      </c>
      <c r="E86" s="163">
        <v>1087917</v>
      </c>
      <c r="F86" s="163">
        <v>0</v>
      </c>
      <c r="G86" s="163">
        <v>0</v>
      </c>
      <c r="H86" s="163">
        <v>0</v>
      </c>
      <c r="I86" s="163">
        <v>0</v>
      </c>
      <c r="J86" s="163">
        <v>0</v>
      </c>
      <c r="K86" s="163">
        <v>34</v>
      </c>
      <c r="L86" s="163">
        <v>15197</v>
      </c>
      <c r="M86" s="163">
        <v>10683.02</v>
      </c>
      <c r="N86" s="163">
        <v>1.4E-2</v>
      </c>
      <c r="O86" s="163">
        <v>0.01</v>
      </c>
      <c r="P86" s="163">
        <v>34</v>
      </c>
      <c r="Q86" s="163">
        <v>15197</v>
      </c>
      <c r="R86" s="163">
        <v>10683.02</v>
      </c>
      <c r="S86" s="163">
        <v>1.4E-2</v>
      </c>
      <c r="T86" s="163">
        <v>0.01</v>
      </c>
    </row>
    <row r="87" spans="1:20" ht="15.75" customHeight="1">
      <c r="A87" s="130" t="s">
        <v>1</v>
      </c>
      <c r="B87" s="164">
        <v>2023</v>
      </c>
      <c r="C87" s="164">
        <v>5</v>
      </c>
      <c r="D87" s="130" t="s">
        <v>57</v>
      </c>
      <c r="E87" s="164">
        <v>1087917</v>
      </c>
      <c r="F87" s="164">
        <v>0</v>
      </c>
      <c r="G87" s="164">
        <v>0</v>
      </c>
      <c r="H87" s="164">
        <v>0</v>
      </c>
      <c r="I87" s="164">
        <v>0</v>
      </c>
      <c r="J87" s="164">
        <v>0</v>
      </c>
      <c r="K87" s="164">
        <v>1096</v>
      </c>
      <c r="L87" s="164">
        <v>354266</v>
      </c>
      <c r="M87" s="164">
        <v>362803.93</v>
      </c>
      <c r="N87" s="164">
        <v>0.32600000000000001</v>
      </c>
      <c r="O87" s="164">
        <v>0.33300000000000002</v>
      </c>
      <c r="P87" s="164">
        <v>1096</v>
      </c>
      <c r="Q87" s="164">
        <v>354266</v>
      </c>
      <c r="R87" s="164">
        <v>362803.93</v>
      </c>
      <c r="S87" s="164">
        <v>0.32600000000000001</v>
      </c>
      <c r="T87" s="164">
        <v>0.33300000000000002</v>
      </c>
    </row>
    <row r="88" spans="1:20" ht="15.75" customHeight="1">
      <c r="A88" s="126" t="s">
        <v>1</v>
      </c>
      <c r="B88" s="163">
        <v>2023</v>
      </c>
      <c r="C88" s="163">
        <v>6</v>
      </c>
      <c r="D88" s="126" t="s">
        <v>58</v>
      </c>
      <c r="E88" s="163">
        <v>1087917</v>
      </c>
      <c r="F88" s="163">
        <v>0</v>
      </c>
      <c r="G88" s="163">
        <v>0</v>
      </c>
      <c r="H88" s="163">
        <v>0</v>
      </c>
      <c r="I88" s="163">
        <v>0</v>
      </c>
      <c r="J88" s="163">
        <v>0</v>
      </c>
      <c r="K88" s="163">
        <v>85</v>
      </c>
      <c r="L88" s="163">
        <v>60811</v>
      </c>
      <c r="M88" s="163">
        <v>51077.98</v>
      </c>
      <c r="N88" s="163">
        <v>5.6000000000000001E-2</v>
      </c>
      <c r="O88" s="163">
        <v>4.7E-2</v>
      </c>
      <c r="P88" s="163">
        <v>85</v>
      </c>
      <c r="Q88" s="163">
        <v>60811</v>
      </c>
      <c r="R88" s="163">
        <v>51077.98</v>
      </c>
      <c r="S88" s="163">
        <v>5.6000000000000001E-2</v>
      </c>
      <c r="T88" s="163">
        <v>4.7E-2</v>
      </c>
    </row>
    <row r="89" spans="1:20" ht="15.75" customHeight="1">
      <c r="A89" s="130" t="s">
        <v>1</v>
      </c>
      <c r="B89" s="164">
        <v>2023</v>
      </c>
      <c r="C89" s="164">
        <v>7</v>
      </c>
      <c r="D89" s="130" t="s">
        <v>59</v>
      </c>
      <c r="E89" s="164">
        <v>1087917</v>
      </c>
      <c r="F89" s="164">
        <v>0</v>
      </c>
      <c r="G89" s="164">
        <v>0</v>
      </c>
      <c r="H89" s="164">
        <v>0</v>
      </c>
      <c r="I89" s="164">
        <v>0</v>
      </c>
      <c r="J89" s="164">
        <v>0</v>
      </c>
      <c r="K89" s="164">
        <v>26</v>
      </c>
      <c r="L89" s="164">
        <v>21461</v>
      </c>
      <c r="M89" s="164">
        <v>25985.91</v>
      </c>
      <c r="N89" s="164">
        <v>0.02</v>
      </c>
      <c r="O89" s="164">
        <v>2.4E-2</v>
      </c>
      <c r="P89" s="164">
        <v>26</v>
      </c>
      <c r="Q89" s="164">
        <v>21461</v>
      </c>
      <c r="R89" s="164">
        <v>25985.91</v>
      </c>
      <c r="S89" s="164">
        <v>0.02</v>
      </c>
      <c r="T89" s="164">
        <v>2.4E-2</v>
      </c>
    </row>
    <row r="90" spans="1:20" ht="15.75" customHeight="1">
      <c r="A90" s="126" t="s">
        <v>1</v>
      </c>
      <c r="B90" s="163">
        <v>2023</v>
      </c>
      <c r="C90" s="163">
        <v>8</v>
      </c>
      <c r="D90" s="126" t="s">
        <v>60</v>
      </c>
      <c r="E90" s="163">
        <v>1087917</v>
      </c>
      <c r="F90" s="163">
        <v>0</v>
      </c>
      <c r="G90" s="163">
        <v>0</v>
      </c>
      <c r="H90" s="163">
        <v>0</v>
      </c>
      <c r="I90" s="163">
        <v>0</v>
      </c>
      <c r="J90" s="163">
        <v>0</v>
      </c>
      <c r="K90" s="163">
        <v>40</v>
      </c>
      <c r="L90" s="163">
        <v>27869</v>
      </c>
      <c r="M90" s="163">
        <v>28229.96</v>
      </c>
      <c r="N90" s="163">
        <v>2.5999999999999999E-2</v>
      </c>
      <c r="O90" s="163">
        <v>2.5999999999999999E-2</v>
      </c>
      <c r="P90" s="163">
        <v>40</v>
      </c>
      <c r="Q90" s="163">
        <v>27869</v>
      </c>
      <c r="R90" s="163">
        <v>28229.96</v>
      </c>
      <c r="S90" s="163">
        <v>2.5999999999999999E-2</v>
      </c>
      <c r="T90" s="163">
        <v>2.5999999999999999E-2</v>
      </c>
    </row>
    <row r="91" spans="1:20" ht="15.75" customHeight="1">
      <c r="A91" s="130" t="s">
        <v>1</v>
      </c>
      <c r="B91" s="164">
        <v>2023</v>
      </c>
      <c r="C91" s="164">
        <v>9</v>
      </c>
      <c r="D91" s="130" t="s">
        <v>61</v>
      </c>
      <c r="E91" s="164">
        <v>1087917</v>
      </c>
      <c r="F91" s="164">
        <v>0</v>
      </c>
      <c r="G91" s="164">
        <v>0</v>
      </c>
      <c r="H91" s="164">
        <v>0</v>
      </c>
      <c r="I91" s="164">
        <v>0</v>
      </c>
      <c r="J91" s="164">
        <v>0</v>
      </c>
      <c r="K91" s="164">
        <v>892</v>
      </c>
      <c r="L91" s="164">
        <v>304124</v>
      </c>
      <c r="M91" s="164">
        <v>177930.91</v>
      </c>
      <c r="N91" s="164">
        <v>0.28000000000000003</v>
      </c>
      <c r="O91" s="164">
        <v>0.16400000000000001</v>
      </c>
      <c r="P91" s="164">
        <v>892</v>
      </c>
      <c r="Q91" s="164">
        <v>304124</v>
      </c>
      <c r="R91" s="164">
        <v>177930.91</v>
      </c>
      <c r="S91" s="164">
        <v>0.28000000000000003</v>
      </c>
      <c r="T91" s="164">
        <v>0.16400000000000001</v>
      </c>
    </row>
    <row r="92" spans="1:20" ht="15.75" customHeight="1">
      <c r="A92" s="126" t="s">
        <v>97</v>
      </c>
      <c r="B92" s="163">
        <v>2015</v>
      </c>
      <c r="C92" s="163">
        <v>0</v>
      </c>
      <c r="D92" s="126" t="s">
        <v>53</v>
      </c>
      <c r="E92" s="163">
        <v>11663</v>
      </c>
      <c r="F92" s="163">
        <v>0</v>
      </c>
      <c r="G92" s="163">
        <v>0</v>
      </c>
      <c r="H92" s="163">
        <v>0</v>
      </c>
      <c r="I92" s="163">
        <v>0</v>
      </c>
      <c r="J92" s="163">
        <v>0</v>
      </c>
      <c r="K92" s="163">
        <v>39</v>
      </c>
      <c r="L92" s="163">
        <v>10715</v>
      </c>
      <c r="M92" s="163">
        <v>9076.65</v>
      </c>
      <c r="N92" s="163">
        <v>0.91900000000000004</v>
      </c>
      <c r="O92" s="163">
        <v>0.77800000000000002</v>
      </c>
      <c r="P92" s="163">
        <v>39</v>
      </c>
      <c r="Q92" s="163">
        <v>10715</v>
      </c>
      <c r="R92" s="163">
        <v>9076.65</v>
      </c>
      <c r="S92" s="163">
        <v>0.91900000000000004</v>
      </c>
      <c r="T92" s="163">
        <v>0.77800000000000002</v>
      </c>
    </row>
    <row r="93" spans="1:20" ht="15.75" customHeight="1">
      <c r="A93" s="130" t="s">
        <v>97</v>
      </c>
      <c r="B93" s="164">
        <v>2015</v>
      </c>
      <c r="C93" s="164">
        <v>1</v>
      </c>
      <c r="D93" s="130" t="s">
        <v>54</v>
      </c>
      <c r="E93" s="164">
        <v>11663</v>
      </c>
      <c r="F93" s="164">
        <v>0</v>
      </c>
      <c r="G93" s="164">
        <v>0</v>
      </c>
      <c r="H93" s="164">
        <v>0</v>
      </c>
      <c r="I93" s="164">
        <v>0</v>
      </c>
      <c r="J93" s="164">
        <v>0</v>
      </c>
      <c r="K93" s="164">
        <v>130</v>
      </c>
      <c r="L93" s="164">
        <v>11101</v>
      </c>
      <c r="M93" s="164">
        <v>48251.99</v>
      </c>
      <c r="N93" s="164">
        <v>0.95199999999999996</v>
      </c>
      <c r="O93" s="164">
        <v>4.1360000000000001</v>
      </c>
      <c r="P93" s="164">
        <v>130</v>
      </c>
      <c r="Q93" s="164">
        <v>11101</v>
      </c>
      <c r="R93" s="164">
        <v>48251.99</v>
      </c>
      <c r="S93" s="164">
        <v>0.95199999999999996</v>
      </c>
      <c r="T93" s="164">
        <v>4.1360000000000001</v>
      </c>
    </row>
    <row r="94" spans="1:20" ht="15.75" customHeight="1">
      <c r="A94" s="126" t="s">
        <v>97</v>
      </c>
      <c r="B94" s="163">
        <v>2015</v>
      </c>
      <c r="C94" s="163">
        <v>2</v>
      </c>
      <c r="D94" s="126" t="s">
        <v>1415</v>
      </c>
      <c r="E94" s="163">
        <v>11663</v>
      </c>
      <c r="F94" s="163">
        <v>0</v>
      </c>
      <c r="G94" s="163">
        <v>0</v>
      </c>
      <c r="H94" s="163">
        <v>0</v>
      </c>
      <c r="I94" s="163">
        <v>0</v>
      </c>
      <c r="J94" s="163">
        <v>0</v>
      </c>
      <c r="K94" s="163">
        <v>27</v>
      </c>
      <c r="L94" s="163">
        <v>31679</v>
      </c>
      <c r="M94" s="163">
        <v>25993.72</v>
      </c>
      <c r="N94" s="163">
        <v>2.7160000000000002</v>
      </c>
      <c r="O94" s="163">
        <v>2.2290000000000001</v>
      </c>
      <c r="P94" s="163">
        <v>27</v>
      </c>
      <c r="Q94" s="163">
        <v>31679</v>
      </c>
      <c r="R94" s="163">
        <v>25993.72</v>
      </c>
      <c r="S94" s="163">
        <v>2.7160000000000002</v>
      </c>
      <c r="T94" s="163">
        <v>2.2290000000000001</v>
      </c>
    </row>
    <row r="95" spans="1:20" ht="15.75" customHeight="1">
      <c r="A95" s="130" t="s">
        <v>97</v>
      </c>
      <c r="B95" s="164">
        <v>2015</v>
      </c>
      <c r="C95" s="164">
        <v>3</v>
      </c>
      <c r="D95" s="130" t="s">
        <v>55</v>
      </c>
      <c r="E95" s="164">
        <v>11663</v>
      </c>
      <c r="F95" s="164">
        <v>80</v>
      </c>
      <c r="G95" s="164">
        <v>8452</v>
      </c>
      <c r="H95" s="164">
        <v>94869.1</v>
      </c>
      <c r="I95" s="164">
        <v>0.72499999999999998</v>
      </c>
      <c r="J95" s="164">
        <v>8.1340000000000003</v>
      </c>
      <c r="K95" s="164">
        <v>125</v>
      </c>
      <c r="L95" s="164">
        <v>11973</v>
      </c>
      <c r="M95" s="164">
        <v>28576.7</v>
      </c>
      <c r="N95" s="164">
        <v>1.026</v>
      </c>
      <c r="O95" s="164">
        <v>2.4500000000000002</v>
      </c>
      <c r="P95" s="164">
        <v>205</v>
      </c>
      <c r="Q95" s="164">
        <v>20425</v>
      </c>
      <c r="R95" s="164">
        <v>123445.8</v>
      </c>
      <c r="S95" s="164">
        <v>1.75</v>
      </c>
      <c r="T95" s="164">
        <v>10.583</v>
      </c>
    </row>
    <row r="96" spans="1:20" ht="15.75" customHeight="1">
      <c r="A96" s="126" t="s">
        <v>97</v>
      </c>
      <c r="B96" s="163">
        <v>2015</v>
      </c>
      <c r="C96" s="163">
        <v>4</v>
      </c>
      <c r="D96" s="126" t="s">
        <v>56</v>
      </c>
      <c r="E96" s="163">
        <v>11663</v>
      </c>
      <c r="F96" s="163">
        <v>0</v>
      </c>
      <c r="G96" s="163">
        <v>0</v>
      </c>
      <c r="H96" s="163">
        <v>0</v>
      </c>
      <c r="I96" s="163">
        <v>0</v>
      </c>
      <c r="J96" s="163">
        <v>0</v>
      </c>
      <c r="K96" s="163">
        <v>29</v>
      </c>
      <c r="L96" s="163">
        <v>435</v>
      </c>
      <c r="M96" s="163">
        <v>690.97</v>
      </c>
      <c r="N96" s="163">
        <v>3.6999999999999998E-2</v>
      </c>
      <c r="O96" s="163">
        <v>5.8999999999999997E-2</v>
      </c>
      <c r="P96" s="163">
        <v>29</v>
      </c>
      <c r="Q96" s="163">
        <v>435</v>
      </c>
      <c r="R96" s="163">
        <v>690.97</v>
      </c>
      <c r="S96" s="163">
        <v>3.6999999999999998E-2</v>
      </c>
      <c r="T96" s="163">
        <v>5.8999999999999997E-2</v>
      </c>
    </row>
    <row r="97" spans="1:20" ht="15.75" customHeight="1">
      <c r="A97" s="130" t="s">
        <v>97</v>
      </c>
      <c r="B97" s="164">
        <v>2015</v>
      </c>
      <c r="C97" s="164">
        <v>5</v>
      </c>
      <c r="D97" s="130" t="s">
        <v>57</v>
      </c>
      <c r="E97" s="164">
        <v>11663</v>
      </c>
      <c r="F97" s="164">
        <v>0</v>
      </c>
      <c r="G97" s="164">
        <v>0</v>
      </c>
      <c r="H97" s="164">
        <v>0</v>
      </c>
      <c r="I97" s="164">
        <v>0</v>
      </c>
      <c r="J97" s="164">
        <v>0</v>
      </c>
      <c r="K97" s="164">
        <v>114</v>
      </c>
      <c r="L97" s="164">
        <v>6565</v>
      </c>
      <c r="M97" s="164">
        <v>11041.6</v>
      </c>
      <c r="N97" s="164">
        <v>0.56299999999999994</v>
      </c>
      <c r="O97" s="164">
        <v>0.94699999999999995</v>
      </c>
      <c r="P97" s="164">
        <v>114</v>
      </c>
      <c r="Q97" s="164">
        <v>6565</v>
      </c>
      <c r="R97" s="164">
        <v>11041.6</v>
      </c>
      <c r="S97" s="164">
        <v>0.56299999999999994</v>
      </c>
      <c r="T97" s="164">
        <v>0.94699999999999995</v>
      </c>
    </row>
    <row r="98" spans="1:20" ht="15.75" customHeight="1">
      <c r="A98" s="126" t="s">
        <v>97</v>
      </c>
      <c r="B98" s="163">
        <v>2015</v>
      </c>
      <c r="C98" s="163">
        <v>6</v>
      </c>
      <c r="D98" s="126" t="s">
        <v>58</v>
      </c>
      <c r="E98" s="163">
        <v>11663</v>
      </c>
      <c r="F98" s="163">
        <v>0</v>
      </c>
      <c r="G98" s="163">
        <v>0</v>
      </c>
      <c r="H98" s="163">
        <v>0</v>
      </c>
      <c r="I98" s="163">
        <v>0</v>
      </c>
      <c r="J98" s="163">
        <v>0</v>
      </c>
      <c r="K98" s="163">
        <v>7</v>
      </c>
      <c r="L98" s="163">
        <v>400</v>
      </c>
      <c r="M98" s="163">
        <v>1045.6500000000001</v>
      </c>
      <c r="N98" s="163">
        <v>3.4000000000000002E-2</v>
      </c>
      <c r="O98" s="163">
        <v>0.09</v>
      </c>
      <c r="P98" s="163">
        <v>7</v>
      </c>
      <c r="Q98" s="163">
        <v>400</v>
      </c>
      <c r="R98" s="163">
        <v>1045.6500000000001</v>
      </c>
      <c r="S98" s="163">
        <v>3.4000000000000002E-2</v>
      </c>
      <c r="T98" s="163">
        <v>0.09</v>
      </c>
    </row>
    <row r="99" spans="1:20" ht="15.75" customHeight="1">
      <c r="A99" s="130" t="s">
        <v>97</v>
      </c>
      <c r="B99" s="164">
        <v>2015</v>
      </c>
      <c r="C99" s="164">
        <v>7</v>
      </c>
      <c r="D99" s="130" t="s">
        <v>59</v>
      </c>
      <c r="E99" s="164">
        <v>11663</v>
      </c>
      <c r="F99" s="164">
        <v>0</v>
      </c>
      <c r="G99" s="164">
        <v>0</v>
      </c>
      <c r="H99" s="164">
        <v>0</v>
      </c>
      <c r="I99" s="164">
        <v>0</v>
      </c>
      <c r="J99" s="164">
        <v>0</v>
      </c>
      <c r="K99" s="164">
        <v>2</v>
      </c>
      <c r="L99" s="164">
        <v>4</v>
      </c>
      <c r="M99" s="164">
        <v>2.73</v>
      </c>
      <c r="N99" s="164">
        <v>0</v>
      </c>
      <c r="O99" s="164">
        <v>0</v>
      </c>
      <c r="P99" s="164">
        <v>2</v>
      </c>
      <c r="Q99" s="164">
        <v>4</v>
      </c>
      <c r="R99" s="164">
        <v>2.73</v>
      </c>
      <c r="S99" s="164">
        <v>0</v>
      </c>
      <c r="T99" s="164">
        <v>0</v>
      </c>
    </row>
    <row r="100" spans="1:20" ht="15.75" customHeight="1">
      <c r="A100" s="126" t="s">
        <v>97</v>
      </c>
      <c r="B100" s="163">
        <v>2015</v>
      </c>
      <c r="C100" s="163">
        <v>8</v>
      </c>
      <c r="D100" s="126" t="s">
        <v>60</v>
      </c>
      <c r="E100" s="163">
        <v>11663</v>
      </c>
      <c r="F100" s="163">
        <v>0</v>
      </c>
      <c r="G100" s="163">
        <v>0</v>
      </c>
      <c r="H100" s="163">
        <v>0</v>
      </c>
      <c r="I100" s="163">
        <v>0</v>
      </c>
      <c r="J100" s="163">
        <v>0</v>
      </c>
      <c r="K100" s="163">
        <v>3</v>
      </c>
      <c r="L100" s="163">
        <v>286</v>
      </c>
      <c r="M100" s="163">
        <v>381.8</v>
      </c>
      <c r="N100" s="163">
        <v>2.5000000000000001E-2</v>
      </c>
      <c r="O100" s="163">
        <v>3.3000000000000002E-2</v>
      </c>
      <c r="P100" s="163">
        <v>3</v>
      </c>
      <c r="Q100" s="163">
        <v>286</v>
      </c>
      <c r="R100" s="163">
        <v>381.8</v>
      </c>
      <c r="S100" s="163">
        <v>2.5000000000000001E-2</v>
      </c>
      <c r="T100" s="163">
        <v>3.3000000000000002E-2</v>
      </c>
    </row>
    <row r="101" spans="1:20" ht="15.75" customHeight="1">
      <c r="A101" s="130" t="s">
        <v>97</v>
      </c>
      <c r="B101" s="164">
        <v>2015</v>
      </c>
      <c r="C101" s="164">
        <v>9</v>
      </c>
      <c r="D101" s="130" t="s">
        <v>61</v>
      </c>
      <c r="E101" s="164">
        <v>11663</v>
      </c>
      <c r="F101" s="164">
        <v>1</v>
      </c>
      <c r="G101" s="164">
        <v>3</v>
      </c>
      <c r="H101" s="164">
        <v>48.58</v>
      </c>
      <c r="I101" s="164">
        <v>0</v>
      </c>
      <c r="J101" s="164">
        <v>4.0000000000000001E-3</v>
      </c>
      <c r="K101" s="164">
        <v>122</v>
      </c>
      <c r="L101" s="164">
        <v>1413</v>
      </c>
      <c r="M101" s="164">
        <v>3594.15</v>
      </c>
      <c r="N101" s="164">
        <v>0.121</v>
      </c>
      <c r="O101" s="164">
        <v>0.308</v>
      </c>
      <c r="P101" s="164">
        <v>123</v>
      </c>
      <c r="Q101" s="164">
        <v>1416</v>
      </c>
      <c r="R101" s="164">
        <v>3642.73</v>
      </c>
      <c r="S101" s="164">
        <v>0.121</v>
      </c>
      <c r="T101" s="164">
        <v>0.312</v>
      </c>
    </row>
    <row r="102" spans="1:20" ht="15.75" customHeight="1">
      <c r="A102" s="126" t="s">
        <v>97</v>
      </c>
      <c r="B102" s="163">
        <v>2016</v>
      </c>
      <c r="C102" s="163">
        <v>0</v>
      </c>
      <c r="D102" s="126" t="s">
        <v>53</v>
      </c>
      <c r="E102" s="163">
        <v>11693</v>
      </c>
      <c r="F102" s="163">
        <v>0</v>
      </c>
      <c r="G102" s="163">
        <v>0</v>
      </c>
      <c r="H102" s="163">
        <v>0</v>
      </c>
      <c r="I102" s="163">
        <v>0</v>
      </c>
      <c r="J102" s="163">
        <v>0</v>
      </c>
      <c r="K102" s="163">
        <v>76</v>
      </c>
      <c r="L102" s="163">
        <v>2839</v>
      </c>
      <c r="M102" s="163">
        <v>4910.88</v>
      </c>
      <c r="N102" s="163">
        <v>0.24299999999999999</v>
      </c>
      <c r="O102" s="163">
        <v>0.42</v>
      </c>
      <c r="P102" s="163">
        <v>76</v>
      </c>
      <c r="Q102" s="163">
        <v>2839</v>
      </c>
      <c r="R102" s="163">
        <v>4910.88</v>
      </c>
      <c r="S102" s="163">
        <v>0.24299999999999999</v>
      </c>
      <c r="T102" s="163">
        <v>0.42</v>
      </c>
    </row>
    <row r="103" spans="1:20" ht="15.75" customHeight="1">
      <c r="A103" s="130" t="s">
        <v>97</v>
      </c>
      <c r="B103" s="164">
        <v>2016</v>
      </c>
      <c r="C103" s="164">
        <v>1</v>
      </c>
      <c r="D103" s="130" t="s">
        <v>54</v>
      </c>
      <c r="E103" s="164">
        <v>11693</v>
      </c>
      <c r="F103" s="164">
        <v>0</v>
      </c>
      <c r="G103" s="164">
        <v>0</v>
      </c>
      <c r="H103" s="164">
        <v>0</v>
      </c>
      <c r="I103" s="164">
        <v>0</v>
      </c>
      <c r="J103" s="164">
        <v>0</v>
      </c>
      <c r="K103" s="164">
        <v>121</v>
      </c>
      <c r="L103" s="164">
        <v>5715</v>
      </c>
      <c r="M103" s="164">
        <v>17252.11</v>
      </c>
      <c r="N103" s="164">
        <v>0.48899999999999999</v>
      </c>
      <c r="O103" s="164">
        <v>1.4750000000000001</v>
      </c>
      <c r="P103" s="164">
        <v>121</v>
      </c>
      <c r="Q103" s="164">
        <v>5715</v>
      </c>
      <c r="R103" s="164">
        <v>17252.11</v>
      </c>
      <c r="S103" s="164">
        <v>0.48899999999999999</v>
      </c>
      <c r="T103" s="164">
        <v>1.4750000000000001</v>
      </c>
    </row>
    <row r="104" spans="1:20" ht="15.75" customHeight="1">
      <c r="A104" s="126" t="s">
        <v>97</v>
      </c>
      <c r="B104" s="163">
        <v>2016</v>
      </c>
      <c r="C104" s="163">
        <v>2</v>
      </c>
      <c r="D104" s="126" t="s">
        <v>1415</v>
      </c>
      <c r="E104" s="163">
        <v>11693</v>
      </c>
      <c r="F104" s="163">
        <v>0</v>
      </c>
      <c r="G104" s="163">
        <v>0</v>
      </c>
      <c r="H104" s="163">
        <v>0</v>
      </c>
      <c r="I104" s="163">
        <v>0</v>
      </c>
      <c r="J104" s="163">
        <v>0</v>
      </c>
      <c r="K104" s="163">
        <v>13</v>
      </c>
      <c r="L104" s="163">
        <v>14968</v>
      </c>
      <c r="M104" s="163">
        <v>8827.3700000000008</v>
      </c>
      <c r="N104" s="163">
        <v>1.28</v>
      </c>
      <c r="O104" s="163">
        <v>0.755</v>
      </c>
      <c r="P104" s="163">
        <v>13</v>
      </c>
      <c r="Q104" s="163">
        <v>14968</v>
      </c>
      <c r="R104" s="163">
        <v>8827.3700000000008</v>
      </c>
      <c r="S104" s="163">
        <v>1.28</v>
      </c>
      <c r="T104" s="163">
        <v>0.755</v>
      </c>
    </row>
    <row r="105" spans="1:20" ht="15.75" customHeight="1">
      <c r="A105" s="130" t="s">
        <v>97</v>
      </c>
      <c r="B105" s="164">
        <v>2016</v>
      </c>
      <c r="C105" s="164">
        <v>3</v>
      </c>
      <c r="D105" s="130" t="s">
        <v>55</v>
      </c>
      <c r="E105" s="164">
        <v>11693</v>
      </c>
      <c r="F105" s="164">
        <v>0</v>
      </c>
      <c r="G105" s="164">
        <v>0</v>
      </c>
      <c r="H105" s="164">
        <v>0</v>
      </c>
      <c r="I105" s="164">
        <v>0</v>
      </c>
      <c r="J105" s="164">
        <v>0</v>
      </c>
      <c r="K105" s="164">
        <v>196</v>
      </c>
      <c r="L105" s="164">
        <v>12186</v>
      </c>
      <c r="M105" s="164">
        <v>22816.86</v>
      </c>
      <c r="N105" s="164">
        <v>1.042</v>
      </c>
      <c r="O105" s="164">
        <v>1.9510000000000001</v>
      </c>
      <c r="P105" s="164">
        <v>196</v>
      </c>
      <c r="Q105" s="164">
        <v>12186</v>
      </c>
      <c r="R105" s="164">
        <v>22816.86</v>
      </c>
      <c r="S105" s="164">
        <v>1.042</v>
      </c>
      <c r="T105" s="164">
        <v>1.9510000000000001</v>
      </c>
    </row>
    <row r="106" spans="1:20" ht="15.75" customHeight="1">
      <c r="A106" s="126" t="s">
        <v>97</v>
      </c>
      <c r="B106" s="163">
        <v>2016</v>
      </c>
      <c r="C106" s="163">
        <v>4</v>
      </c>
      <c r="D106" s="126" t="s">
        <v>56</v>
      </c>
      <c r="E106" s="163">
        <v>11693</v>
      </c>
      <c r="F106" s="163">
        <v>0</v>
      </c>
      <c r="G106" s="163">
        <v>0</v>
      </c>
      <c r="H106" s="163">
        <v>0</v>
      </c>
      <c r="I106" s="163">
        <v>0</v>
      </c>
      <c r="J106" s="163">
        <v>0</v>
      </c>
      <c r="K106" s="163">
        <v>28</v>
      </c>
      <c r="L106" s="163">
        <v>477</v>
      </c>
      <c r="M106" s="163">
        <v>564.16999999999996</v>
      </c>
      <c r="N106" s="163">
        <v>4.1000000000000002E-2</v>
      </c>
      <c r="O106" s="163">
        <v>4.8000000000000001E-2</v>
      </c>
      <c r="P106" s="163">
        <v>28</v>
      </c>
      <c r="Q106" s="163">
        <v>477</v>
      </c>
      <c r="R106" s="163">
        <v>564.16999999999996</v>
      </c>
      <c r="S106" s="163">
        <v>4.1000000000000002E-2</v>
      </c>
      <c r="T106" s="163">
        <v>4.8000000000000001E-2</v>
      </c>
    </row>
    <row r="107" spans="1:20" ht="15.75" customHeight="1">
      <c r="A107" s="130" t="s">
        <v>97</v>
      </c>
      <c r="B107" s="164">
        <v>2016</v>
      </c>
      <c r="C107" s="164">
        <v>5</v>
      </c>
      <c r="D107" s="130" t="s">
        <v>57</v>
      </c>
      <c r="E107" s="164">
        <v>11693</v>
      </c>
      <c r="F107" s="164">
        <v>0</v>
      </c>
      <c r="G107" s="164">
        <v>0</v>
      </c>
      <c r="H107" s="164">
        <v>0</v>
      </c>
      <c r="I107" s="164">
        <v>0</v>
      </c>
      <c r="J107" s="164">
        <v>0</v>
      </c>
      <c r="K107" s="164">
        <v>112</v>
      </c>
      <c r="L107" s="164">
        <v>4057</v>
      </c>
      <c r="M107" s="164">
        <v>7317.23</v>
      </c>
      <c r="N107" s="164">
        <v>0.34699999999999998</v>
      </c>
      <c r="O107" s="164">
        <v>0.626</v>
      </c>
      <c r="P107" s="164">
        <v>112</v>
      </c>
      <c r="Q107" s="164">
        <v>4057</v>
      </c>
      <c r="R107" s="164">
        <v>7317.23</v>
      </c>
      <c r="S107" s="164">
        <v>0.34699999999999998</v>
      </c>
      <c r="T107" s="164">
        <v>0.626</v>
      </c>
    </row>
    <row r="108" spans="1:20" ht="15.75" customHeight="1">
      <c r="A108" s="126" t="s">
        <v>97</v>
      </c>
      <c r="B108" s="163">
        <v>2016</v>
      </c>
      <c r="C108" s="163">
        <v>6</v>
      </c>
      <c r="D108" s="126" t="s">
        <v>58</v>
      </c>
      <c r="E108" s="163">
        <v>11693</v>
      </c>
      <c r="F108" s="163">
        <v>0</v>
      </c>
      <c r="G108" s="163">
        <v>0</v>
      </c>
      <c r="H108" s="163">
        <v>0</v>
      </c>
      <c r="I108" s="163">
        <v>0</v>
      </c>
      <c r="J108" s="163">
        <v>0</v>
      </c>
      <c r="K108" s="163">
        <v>17</v>
      </c>
      <c r="L108" s="163">
        <v>580</v>
      </c>
      <c r="M108" s="163">
        <v>1537.77</v>
      </c>
      <c r="N108" s="163">
        <v>0.05</v>
      </c>
      <c r="O108" s="163">
        <v>0.13200000000000001</v>
      </c>
      <c r="P108" s="163">
        <v>17</v>
      </c>
      <c r="Q108" s="163">
        <v>580</v>
      </c>
      <c r="R108" s="163">
        <v>1537.77</v>
      </c>
      <c r="S108" s="163">
        <v>0.05</v>
      </c>
      <c r="T108" s="163">
        <v>0.13200000000000001</v>
      </c>
    </row>
    <row r="109" spans="1:20" ht="15.75" customHeight="1">
      <c r="A109" s="130" t="s">
        <v>97</v>
      </c>
      <c r="B109" s="164">
        <v>2016</v>
      </c>
      <c r="C109" s="164">
        <v>7</v>
      </c>
      <c r="D109" s="130" t="s">
        <v>59</v>
      </c>
      <c r="E109" s="164">
        <v>11693</v>
      </c>
      <c r="F109" s="164">
        <v>0</v>
      </c>
      <c r="G109" s="164">
        <v>0</v>
      </c>
      <c r="H109" s="164">
        <v>0</v>
      </c>
      <c r="I109" s="164">
        <v>0</v>
      </c>
      <c r="J109" s="164">
        <v>0</v>
      </c>
      <c r="K109" s="164">
        <v>4</v>
      </c>
      <c r="L109" s="164">
        <v>12</v>
      </c>
      <c r="M109" s="164">
        <v>10.41</v>
      </c>
      <c r="N109" s="164">
        <v>1E-3</v>
      </c>
      <c r="O109" s="164">
        <v>1E-3</v>
      </c>
      <c r="P109" s="164">
        <v>4</v>
      </c>
      <c r="Q109" s="164">
        <v>12</v>
      </c>
      <c r="R109" s="164">
        <v>10.41</v>
      </c>
      <c r="S109" s="164">
        <v>1E-3</v>
      </c>
      <c r="T109" s="164">
        <v>1E-3</v>
      </c>
    </row>
    <row r="110" spans="1:20" ht="15.75" customHeight="1">
      <c r="A110" s="126" t="s">
        <v>97</v>
      </c>
      <c r="B110" s="163">
        <v>2016</v>
      </c>
      <c r="C110" s="163">
        <v>8</v>
      </c>
      <c r="D110" s="126" t="s">
        <v>60</v>
      </c>
      <c r="E110" s="163">
        <v>11693</v>
      </c>
      <c r="F110" s="163">
        <v>0</v>
      </c>
      <c r="G110" s="163">
        <v>0</v>
      </c>
      <c r="H110" s="163">
        <v>0</v>
      </c>
      <c r="I110" s="163">
        <v>0</v>
      </c>
      <c r="J110" s="163">
        <v>0</v>
      </c>
      <c r="K110" s="163">
        <v>2</v>
      </c>
      <c r="L110" s="163">
        <v>171</v>
      </c>
      <c r="M110" s="163">
        <v>159.69999999999999</v>
      </c>
      <c r="N110" s="163">
        <v>1.4999999999999999E-2</v>
      </c>
      <c r="O110" s="163">
        <v>1.4E-2</v>
      </c>
      <c r="P110" s="163">
        <v>2</v>
      </c>
      <c r="Q110" s="163">
        <v>171</v>
      </c>
      <c r="R110" s="163">
        <v>159.69999999999999</v>
      </c>
      <c r="S110" s="163">
        <v>1.4999999999999999E-2</v>
      </c>
      <c r="T110" s="163">
        <v>1.4E-2</v>
      </c>
    </row>
    <row r="111" spans="1:20" ht="15.75" customHeight="1">
      <c r="A111" s="130" t="s">
        <v>97</v>
      </c>
      <c r="B111" s="164">
        <v>2016</v>
      </c>
      <c r="C111" s="164">
        <v>9</v>
      </c>
      <c r="D111" s="130" t="s">
        <v>61</v>
      </c>
      <c r="E111" s="164">
        <v>11693</v>
      </c>
      <c r="F111" s="164">
        <v>0</v>
      </c>
      <c r="G111" s="164">
        <v>0</v>
      </c>
      <c r="H111" s="164">
        <v>0</v>
      </c>
      <c r="I111" s="164">
        <v>0</v>
      </c>
      <c r="J111" s="164">
        <v>0</v>
      </c>
      <c r="K111" s="164">
        <v>129</v>
      </c>
      <c r="L111" s="164">
        <v>4038</v>
      </c>
      <c r="M111" s="164">
        <v>9323.5300000000007</v>
      </c>
      <c r="N111" s="164">
        <v>0.34499999999999997</v>
      </c>
      <c r="O111" s="164">
        <v>0.79700000000000004</v>
      </c>
      <c r="P111" s="164">
        <v>129</v>
      </c>
      <c r="Q111" s="164">
        <v>4038</v>
      </c>
      <c r="R111" s="164">
        <v>9323.5300000000007</v>
      </c>
      <c r="S111" s="164">
        <v>0.34499999999999997</v>
      </c>
      <c r="T111" s="164">
        <v>0.79700000000000004</v>
      </c>
    </row>
    <row r="112" spans="1:20" ht="15.75" customHeight="1">
      <c r="A112" s="126" t="s">
        <v>97</v>
      </c>
      <c r="B112" s="163">
        <v>2017</v>
      </c>
      <c r="C112" s="163">
        <v>0</v>
      </c>
      <c r="D112" s="126" t="s">
        <v>53</v>
      </c>
      <c r="E112" s="163">
        <v>11720</v>
      </c>
      <c r="F112" s="163">
        <v>0</v>
      </c>
      <c r="G112" s="163">
        <v>0</v>
      </c>
      <c r="H112" s="163">
        <v>0</v>
      </c>
      <c r="I112" s="163">
        <v>0</v>
      </c>
      <c r="J112" s="163">
        <v>0</v>
      </c>
      <c r="K112" s="163">
        <v>73</v>
      </c>
      <c r="L112" s="163">
        <v>4746</v>
      </c>
      <c r="M112" s="163">
        <v>5074.43</v>
      </c>
      <c r="N112" s="163">
        <v>0.40500000000000003</v>
      </c>
      <c r="O112" s="163">
        <v>0.433</v>
      </c>
      <c r="P112" s="163">
        <v>73</v>
      </c>
      <c r="Q112" s="163">
        <v>4746</v>
      </c>
      <c r="R112" s="163">
        <v>5074.43</v>
      </c>
      <c r="S112" s="163">
        <v>0.40500000000000003</v>
      </c>
      <c r="T112" s="163">
        <v>0.433</v>
      </c>
    </row>
    <row r="113" spans="1:20" ht="15.75" customHeight="1">
      <c r="A113" s="130" t="s">
        <v>97</v>
      </c>
      <c r="B113" s="164">
        <v>2017</v>
      </c>
      <c r="C113" s="164">
        <v>1</v>
      </c>
      <c r="D113" s="130" t="s">
        <v>54</v>
      </c>
      <c r="E113" s="164">
        <v>11720</v>
      </c>
      <c r="F113" s="164">
        <v>0</v>
      </c>
      <c r="G113" s="164">
        <v>0</v>
      </c>
      <c r="H113" s="164">
        <v>0</v>
      </c>
      <c r="I113" s="164">
        <v>0</v>
      </c>
      <c r="J113" s="164">
        <v>0</v>
      </c>
      <c r="K113" s="164">
        <v>86</v>
      </c>
      <c r="L113" s="164">
        <v>6621</v>
      </c>
      <c r="M113" s="164">
        <v>22666.73</v>
      </c>
      <c r="N113" s="164">
        <v>0.56499999999999995</v>
      </c>
      <c r="O113" s="164">
        <v>1.9330000000000001</v>
      </c>
      <c r="P113" s="164">
        <v>86</v>
      </c>
      <c r="Q113" s="164">
        <v>6621</v>
      </c>
      <c r="R113" s="164">
        <v>22666.73</v>
      </c>
      <c r="S113" s="164">
        <v>0.56499999999999995</v>
      </c>
      <c r="T113" s="164">
        <v>1.9330000000000001</v>
      </c>
    </row>
    <row r="114" spans="1:20" ht="15.75" customHeight="1">
      <c r="A114" s="126" t="s">
        <v>97</v>
      </c>
      <c r="B114" s="163">
        <v>2017</v>
      </c>
      <c r="C114" s="163">
        <v>2</v>
      </c>
      <c r="D114" s="126" t="s">
        <v>1415</v>
      </c>
      <c r="E114" s="163">
        <v>11720</v>
      </c>
      <c r="F114" s="163">
        <v>1</v>
      </c>
      <c r="G114" s="163">
        <v>6017</v>
      </c>
      <c r="H114" s="163">
        <v>3309.35</v>
      </c>
      <c r="I114" s="163">
        <v>0.51300000000000001</v>
      </c>
      <c r="J114" s="163">
        <v>0.28199999999999997</v>
      </c>
      <c r="K114" s="163">
        <v>16</v>
      </c>
      <c r="L114" s="163">
        <v>14055</v>
      </c>
      <c r="M114" s="163">
        <v>52956.87</v>
      </c>
      <c r="N114" s="163">
        <v>1.1990000000000001</v>
      </c>
      <c r="O114" s="163">
        <v>4.5190000000000001</v>
      </c>
      <c r="P114" s="163">
        <v>17</v>
      </c>
      <c r="Q114" s="163">
        <v>20072</v>
      </c>
      <c r="R114" s="163">
        <v>56266.22</v>
      </c>
      <c r="S114" s="163">
        <v>1.7130000000000001</v>
      </c>
      <c r="T114" s="163">
        <v>4.8010000000000002</v>
      </c>
    </row>
    <row r="115" spans="1:20" ht="15.75" customHeight="1">
      <c r="A115" s="130" t="s">
        <v>97</v>
      </c>
      <c r="B115" s="164">
        <v>2017</v>
      </c>
      <c r="C115" s="164">
        <v>3</v>
      </c>
      <c r="D115" s="130" t="s">
        <v>55</v>
      </c>
      <c r="E115" s="164">
        <v>11720</v>
      </c>
      <c r="F115" s="164">
        <v>55</v>
      </c>
      <c r="G115" s="164">
        <v>3612</v>
      </c>
      <c r="H115" s="164">
        <v>40012.620000000003</v>
      </c>
      <c r="I115" s="164">
        <v>0.308</v>
      </c>
      <c r="J115" s="164">
        <v>3.4140000000000001</v>
      </c>
      <c r="K115" s="164">
        <v>271</v>
      </c>
      <c r="L115" s="164">
        <v>20868</v>
      </c>
      <c r="M115" s="164">
        <v>46167.73</v>
      </c>
      <c r="N115" s="164">
        <v>1.78</v>
      </c>
      <c r="O115" s="164">
        <v>3.9390000000000001</v>
      </c>
      <c r="P115" s="164">
        <v>326</v>
      </c>
      <c r="Q115" s="164">
        <v>24480</v>
      </c>
      <c r="R115" s="164">
        <v>86180.35</v>
      </c>
      <c r="S115" s="164">
        <v>2.0880000000000001</v>
      </c>
      <c r="T115" s="164">
        <v>7.3520000000000003</v>
      </c>
    </row>
    <row r="116" spans="1:20" ht="15.75" customHeight="1">
      <c r="A116" s="126" t="s">
        <v>97</v>
      </c>
      <c r="B116" s="163">
        <v>2017</v>
      </c>
      <c r="C116" s="163">
        <v>4</v>
      </c>
      <c r="D116" s="126" t="s">
        <v>56</v>
      </c>
      <c r="E116" s="163">
        <v>11720</v>
      </c>
      <c r="F116" s="163">
        <v>1</v>
      </c>
      <c r="G116" s="163">
        <v>2</v>
      </c>
      <c r="H116" s="163">
        <v>22</v>
      </c>
      <c r="I116" s="163">
        <v>0</v>
      </c>
      <c r="J116" s="163">
        <v>2E-3</v>
      </c>
      <c r="K116" s="163">
        <v>23</v>
      </c>
      <c r="L116" s="163">
        <v>6072</v>
      </c>
      <c r="M116" s="163">
        <v>4405.42</v>
      </c>
      <c r="N116" s="163">
        <v>0.51800000000000002</v>
      </c>
      <c r="O116" s="163">
        <v>0.376</v>
      </c>
      <c r="P116" s="163">
        <v>24</v>
      </c>
      <c r="Q116" s="163">
        <v>6074</v>
      </c>
      <c r="R116" s="163">
        <v>4427.42</v>
      </c>
      <c r="S116" s="163">
        <v>0.51800000000000002</v>
      </c>
      <c r="T116" s="163">
        <v>0.378</v>
      </c>
    </row>
    <row r="117" spans="1:20" ht="15.75" customHeight="1">
      <c r="A117" s="130" t="s">
        <v>97</v>
      </c>
      <c r="B117" s="164">
        <v>2017</v>
      </c>
      <c r="C117" s="164">
        <v>5</v>
      </c>
      <c r="D117" s="130" t="s">
        <v>57</v>
      </c>
      <c r="E117" s="164">
        <v>11720</v>
      </c>
      <c r="F117" s="164">
        <v>0</v>
      </c>
      <c r="G117" s="164">
        <v>0</v>
      </c>
      <c r="H117" s="164">
        <v>0</v>
      </c>
      <c r="I117" s="164">
        <v>0</v>
      </c>
      <c r="J117" s="164">
        <v>0</v>
      </c>
      <c r="K117" s="164">
        <v>107</v>
      </c>
      <c r="L117" s="164">
        <v>5602</v>
      </c>
      <c r="M117" s="164">
        <v>7774.03</v>
      </c>
      <c r="N117" s="164">
        <v>0.47799999999999998</v>
      </c>
      <c r="O117" s="164">
        <v>0.66300000000000003</v>
      </c>
      <c r="P117" s="164">
        <v>107</v>
      </c>
      <c r="Q117" s="164">
        <v>5602</v>
      </c>
      <c r="R117" s="164">
        <v>7774.03</v>
      </c>
      <c r="S117" s="164">
        <v>0.47799999999999998</v>
      </c>
      <c r="T117" s="164">
        <v>0.66300000000000003</v>
      </c>
    </row>
    <row r="118" spans="1:20" ht="15.75" customHeight="1">
      <c r="A118" s="126" t="s">
        <v>97</v>
      </c>
      <c r="B118" s="163">
        <v>2017</v>
      </c>
      <c r="C118" s="163">
        <v>6</v>
      </c>
      <c r="D118" s="126" t="s">
        <v>58</v>
      </c>
      <c r="E118" s="163">
        <v>11720</v>
      </c>
      <c r="F118" s="163">
        <v>0</v>
      </c>
      <c r="G118" s="163">
        <v>0</v>
      </c>
      <c r="H118" s="163">
        <v>0</v>
      </c>
      <c r="I118" s="163">
        <v>0</v>
      </c>
      <c r="J118" s="163">
        <v>0</v>
      </c>
      <c r="K118" s="163">
        <v>9</v>
      </c>
      <c r="L118" s="163">
        <v>290</v>
      </c>
      <c r="M118" s="163">
        <v>473.16</v>
      </c>
      <c r="N118" s="163">
        <v>2.5000000000000001E-2</v>
      </c>
      <c r="O118" s="163">
        <v>0.04</v>
      </c>
      <c r="P118" s="163">
        <v>9</v>
      </c>
      <c r="Q118" s="163">
        <v>290</v>
      </c>
      <c r="R118" s="163">
        <v>473.16</v>
      </c>
      <c r="S118" s="163">
        <v>2.5000000000000001E-2</v>
      </c>
      <c r="T118" s="163">
        <v>0.04</v>
      </c>
    </row>
    <row r="119" spans="1:20" ht="15.75" customHeight="1">
      <c r="A119" s="130" t="s">
        <v>97</v>
      </c>
      <c r="B119" s="164">
        <v>2017</v>
      </c>
      <c r="C119" s="164">
        <v>7</v>
      </c>
      <c r="D119" s="130" t="s">
        <v>59</v>
      </c>
      <c r="E119" s="164">
        <v>11720</v>
      </c>
      <c r="F119" s="164">
        <v>0</v>
      </c>
      <c r="G119" s="164">
        <v>0</v>
      </c>
      <c r="H119" s="164">
        <v>0</v>
      </c>
      <c r="I119" s="164">
        <v>0</v>
      </c>
      <c r="J119" s="164">
        <v>0</v>
      </c>
      <c r="K119" s="164">
        <v>5</v>
      </c>
      <c r="L119" s="164">
        <v>247</v>
      </c>
      <c r="M119" s="164">
        <v>1050.45</v>
      </c>
      <c r="N119" s="164">
        <v>2.1000000000000001E-2</v>
      </c>
      <c r="O119" s="164">
        <v>0.09</v>
      </c>
      <c r="P119" s="164">
        <v>5</v>
      </c>
      <c r="Q119" s="164">
        <v>247</v>
      </c>
      <c r="R119" s="164">
        <v>1050.45</v>
      </c>
      <c r="S119" s="164">
        <v>2.1000000000000001E-2</v>
      </c>
      <c r="T119" s="164">
        <v>0.09</v>
      </c>
    </row>
    <row r="120" spans="1:20" ht="15.75" customHeight="1">
      <c r="A120" s="126" t="s">
        <v>97</v>
      </c>
      <c r="B120" s="163">
        <v>2017</v>
      </c>
      <c r="C120" s="163">
        <v>8</v>
      </c>
      <c r="D120" s="126" t="s">
        <v>60</v>
      </c>
      <c r="E120" s="163">
        <v>11720</v>
      </c>
      <c r="F120" s="163">
        <v>0</v>
      </c>
      <c r="G120" s="163">
        <v>0</v>
      </c>
      <c r="H120" s="163">
        <v>0</v>
      </c>
      <c r="I120" s="163">
        <v>0</v>
      </c>
      <c r="J120" s="163">
        <v>0</v>
      </c>
      <c r="K120" s="163">
        <v>0</v>
      </c>
      <c r="L120" s="163">
        <v>0</v>
      </c>
      <c r="M120" s="163">
        <v>0</v>
      </c>
      <c r="N120" s="163">
        <v>0</v>
      </c>
      <c r="O120" s="163">
        <v>0</v>
      </c>
      <c r="P120" s="163">
        <v>0</v>
      </c>
      <c r="Q120" s="163">
        <v>0</v>
      </c>
      <c r="R120" s="163">
        <v>0</v>
      </c>
      <c r="S120" s="163">
        <v>0</v>
      </c>
      <c r="T120" s="163">
        <v>0</v>
      </c>
    </row>
    <row r="121" spans="1:20" ht="15.75" customHeight="1">
      <c r="A121" s="130" t="s">
        <v>97</v>
      </c>
      <c r="B121" s="164">
        <v>2017</v>
      </c>
      <c r="C121" s="164">
        <v>9</v>
      </c>
      <c r="D121" s="130" t="s">
        <v>61</v>
      </c>
      <c r="E121" s="164">
        <v>11720</v>
      </c>
      <c r="F121" s="164">
        <v>3</v>
      </c>
      <c r="G121" s="164">
        <v>3</v>
      </c>
      <c r="H121" s="164">
        <v>49.77</v>
      </c>
      <c r="I121" s="164">
        <v>0</v>
      </c>
      <c r="J121" s="164">
        <v>4.0000000000000001E-3</v>
      </c>
      <c r="K121" s="164">
        <v>83</v>
      </c>
      <c r="L121" s="164">
        <v>1867</v>
      </c>
      <c r="M121" s="164">
        <v>2357.25</v>
      </c>
      <c r="N121" s="164">
        <v>0.159</v>
      </c>
      <c r="O121" s="164">
        <v>0.20100000000000001</v>
      </c>
      <c r="P121" s="164">
        <v>86</v>
      </c>
      <c r="Q121" s="164">
        <v>1870</v>
      </c>
      <c r="R121" s="164">
        <v>2407.02</v>
      </c>
      <c r="S121" s="164">
        <v>0.16</v>
      </c>
      <c r="T121" s="164">
        <v>0.20499999999999999</v>
      </c>
    </row>
    <row r="122" spans="1:20" ht="15.75" customHeight="1">
      <c r="A122" s="126" t="s">
        <v>97</v>
      </c>
      <c r="B122" s="163">
        <v>2018</v>
      </c>
      <c r="C122" s="163">
        <v>0</v>
      </c>
      <c r="D122" s="126" t="s">
        <v>53</v>
      </c>
      <c r="E122" s="163">
        <v>11732</v>
      </c>
      <c r="F122" s="163">
        <v>0</v>
      </c>
      <c r="G122" s="163">
        <v>0</v>
      </c>
      <c r="H122" s="163">
        <v>0</v>
      </c>
      <c r="I122" s="163">
        <v>0</v>
      </c>
      <c r="J122" s="163">
        <v>0</v>
      </c>
      <c r="K122" s="163">
        <v>54</v>
      </c>
      <c r="L122" s="163">
        <v>1285</v>
      </c>
      <c r="M122" s="163">
        <v>1492.06</v>
      </c>
      <c r="N122" s="163">
        <v>0.11</v>
      </c>
      <c r="O122" s="163">
        <v>0.127</v>
      </c>
      <c r="P122" s="163">
        <v>54</v>
      </c>
      <c r="Q122" s="163">
        <v>1285</v>
      </c>
      <c r="R122" s="163">
        <v>1492.06</v>
      </c>
      <c r="S122" s="163">
        <v>0.11</v>
      </c>
      <c r="T122" s="163">
        <v>0.127</v>
      </c>
    </row>
    <row r="123" spans="1:20" ht="15.75" customHeight="1">
      <c r="A123" s="130" t="s">
        <v>97</v>
      </c>
      <c r="B123" s="164">
        <v>2018</v>
      </c>
      <c r="C123" s="164">
        <v>1</v>
      </c>
      <c r="D123" s="130" t="s">
        <v>54</v>
      </c>
      <c r="E123" s="164">
        <v>11732</v>
      </c>
      <c r="F123" s="164">
        <v>0</v>
      </c>
      <c r="G123" s="164">
        <v>0</v>
      </c>
      <c r="H123" s="164">
        <v>0</v>
      </c>
      <c r="I123" s="164">
        <v>0</v>
      </c>
      <c r="J123" s="164">
        <v>0</v>
      </c>
      <c r="K123" s="164">
        <v>70</v>
      </c>
      <c r="L123" s="164">
        <v>9591</v>
      </c>
      <c r="M123" s="164">
        <v>36856.03</v>
      </c>
      <c r="N123" s="164">
        <v>0.81799999999999995</v>
      </c>
      <c r="O123" s="164">
        <v>3.141</v>
      </c>
      <c r="P123" s="164">
        <v>70</v>
      </c>
      <c r="Q123" s="164">
        <v>9591</v>
      </c>
      <c r="R123" s="164">
        <v>36856.03</v>
      </c>
      <c r="S123" s="164">
        <v>0.81799999999999995</v>
      </c>
      <c r="T123" s="164">
        <v>3.141</v>
      </c>
    </row>
    <row r="124" spans="1:20" ht="15.75" customHeight="1">
      <c r="A124" s="126" t="s">
        <v>97</v>
      </c>
      <c r="B124" s="163">
        <v>2018</v>
      </c>
      <c r="C124" s="163">
        <v>2</v>
      </c>
      <c r="D124" s="126" t="s">
        <v>1415</v>
      </c>
      <c r="E124" s="163">
        <v>11732</v>
      </c>
      <c r="F124" s="163">
        <v>0</v>
      </c>
      <c r="G124" s="163">
        <v>0</v>
      </c>
      <c r="H124" s="163">
        <v>0</v>
      </c>
      <c r="I124" s="163">
        <v>0</v>
      </c>
      <c r="J124" s="163">
        <v>0</v>
      </c>
      <c r="K124" s="163">
        <v>5</v>
      </c>
      <c r="L124" s="163">
        <v>13070</v>
      </c>
      <c r="M124" s="163">
        <v>21905.55</v>
      </c>
      <c r="N124" s="163">
        <v>1.1140000000000001</v>
      </c>
      <c r="O124" s="163">
        <v>1.867</v>
      </c>
      <c r="P124" s="163">
        <v>5</v>
      </c>
      <c r="Q124" s="163">
        <v>13070</v>
      </c>
      <c r="R124" s="163">
        <v>21905.55</v>
      </c>
      <c r="S124" s="163">
        <v>1.1140000000000001</v>
      </c>
      <c r="T124" s="163">
        <v>1.867</v>
      </c>
    </row>
    <row r="125" spans="1:20" ht="15.75" customHeight="1">
      <c r="A125" s="130" t="s">
        <v>97</v>
      </c>
      <c r="B125" s="164">
        <v>2018</v>
      </c>
      <c r="C125" s="164">
        <v>3</v>
      </c>
      <c r="D125" s="130" t="s">
        <v>55</v>
      </c>
      <c r="E125" s="164">
        <v>11732</v>
      </c>
      <c r="F125" s="164">
        <v>114</v>
      </c>
      <c r="G125" s="164">
        <v>11070</v>
      </c>
      <c r="H125" s="164">
        <v>52089.919999999998</v>
      </c>
      <c r="I125" s="164">
        <v>0.94399999999999995</v>
      </c>
      <c r="J125" s="164">
        <v>4.4400000000000004</v>
      </c>
      <c r="K125" s="164">
        <v>105</v>
      </c>
      <c r="L125" s="164">
        <v>5108</v>
      </c>
      <c r="M125" s="164">
        <v>10745.34</v>
      </c>
      <c r="N125" s="164">
        <v>0.435</v>
      </c>
      <c r="O125" s="164">
        <v>0.91600000000000004</v>
      </c>
      <c r="P125" s="164">
        <v>219</v>
      </c>
      <c r="Q125" s="164">
        <v>16178</v>
      </c>
      <c r="R125" s="164">
        <v>62835.26</v>
      </c>
      <c r="S125" s="164">
        <v>1.379</v>
      </c>
      <c r="T125" s="164">
        <v>5.3550000000000004</v>
      </c>
    </row>
    <row r="126" spans="1:20" ht="15.75" customHeight="1">
      <c r="A126" s="126" t="s">
        <v>97</v>
      </c>
      <c r="B126" s="163">
        <v>2018</v>
      </c>
      <c r="C126" s="163">
        <v>4</v>
      </c>
      <c r="D126" s="126" t="s">
        <v>56</v>
      </c>
      <c r="E126" s="163">
        <v>11732</v>
      </c>
      <c r="F126" s="163">
        <v>0</v>
      </c>
      <c r="G126" s="163">
        <v>0</v>
      </c>
      <c r="H126" s="163">
        <v>0</v>
      </c>
      <c r="I126" s="163">
        <v>0</v>
      </c>
      <c r="J126" s="163">
        <v>0</v>
      </c>
      <c r="K126" s="163">
        <v>22</v>
      </c>
      <c r="L126" s="163">
        <v>272</v>
      </c>
      <c r="M126" s="163">
        <v>825.32</v>
      </c>
      <c r="N126" s="163">
        <v>2.3E-2</v>
      </c>
      <c r="O126" s="163">
        <v>7.0000000000000007E-2</v>
      </c>
      <c r="P126" s="163">
        <v>22</v>
      </c>
      <c r="Q126" s="163">
        <v>272</v>
      </c>
      <c r="R126" s="163">
        <v>825.32</v>
      </c>
      <c r="S126" s="163">
        <v>2.3E-2</v>
      </c>
      <c r="T126" s="163">
        <v>7.0000000000000007E-2</v>
      </c>
    </row>
    <row r="127" spans="1:20" ht="15.75" customHeight="1">
      <c r="A127" s="130" t="s">
        <v>97</v>
      </c>
      <c r="B127" s="164">
        <v>2018</v>
      </c>
      <c r="C127" s="164">
        <v>5</v>
      </c>
      <c r="D127" s="130" t="s">
        <v>57</v>
      </c>
      <c r="E127" s="164">
        <v>11732</v>
      </c>
      <c r="F127" s="164">
        <v>2</v>
      </c>
      <c r="G127" s="164">
        <v>3</v>
      </c>
      <c r="H127" s="164">
        <v>54.87</v>
      </c>
      <c r="I127" s="164">
        <v>0</v>
      </c>
      <c r="J127" s="164">
        <v>5.0000000000000001E-3</v>
      </c>
      <c r="K127" s="164">
        <v>142</v>
      </c>
      <c r="L127" s="164">
        <v>7793</v>
      </c>
      <c r="M127" s="164">
        <v>33183.78</v>
      </c>
      <c r="N127" s="164">
        <v>0.66400000000000003</v>
      </c>
      <c r="O127" s="164">
        <v>2.827</v>
      </c>
      <c r="P127" s="164">
        <v>144</v>
      </c>
      <c r="Q127" s="164">
        <v>7796</v>
      </c>
      <c r="R127" s="164">
        <v>33238.65</v>
      </c>
      <c r="S127" s="164">
        <v>0.66500000000000004</v>
      </c>
      <c r="T127" s="164">
        <v>2.8330000000000002</v>
      </c>
    </row>
    <row r="128" spans="1:20" ht="15.75" customHeight="1">
      <c r="A128" s="126" t="s">
        <v>97</v>
      </c>
      <c r="B128" s="163">
        <v>2018</v>
      </c>
      <c r="C128" s="163">
        <v>6</v>
      </c>
      <c r="D128" s="126" t="s">
        <v>58</v>
      </c>
      <c r="E128" s="163">
        <v>11732</v>
      </c>
      <c r="F128" s="163">
        <v>0</v>
      </c>
      <c r="G128" s="163">
        <v>0</v>
      </c>
      <c r="H128" s="163">
        <v>0</v>
      </c>
      <c r="I128" s="163">
        <v>0</v>
      </c>
      <c r="J128" s="163">
        <v>0</v>
      </c>
      <c r="K128" s="163">
        <v>17</v>
      </c>
      <c r="L128" s="163">
        <v>577</v>
      </c>
      <c r="M128" s="163">
        <v>1121.6300000000001</v>
      </c>
      <c r="N128" s="163">
        <v>4.9000000000000002E-2</v>
      </c>
      <c r="O128" s="163">
        <v>9.6000000000000002E-2</v>
      </c>
      <c r="P128" s="163">
        <v>17</v>
      </c>
      <c r="Q128" s="163">
        <v>577</v>
      </c>
      <c r="R128" s="163">
        <v>1121.6300000000001</v>
      </c>
      <c r="S128" s="163">
        <v>4.9000000000000002E-2</v>
      </c>
      <c r="T128" s="163">
        <v>9.6000000000000002E-2</v>
      </c>
    </row>
    <row r="129" spans="1:20" ht="15.75" customHeight="1">
      <c r="A129" s="130" t="s">
        <v>97</v>
      </c>
      <c r="B129" s="164">
        <v>2018</v>
      </c>
      <c r="C129" s="164">
        <v>7</v>
      </c>
      <c r="D129" s="130" t="s">
        <v>59</v>
      </c>
      <c r="E129" s="164">
        <v>11732</v>
      </c>
      <c r="F129" s="164">
        <v>0</v>
      </c>
      <c r="G129" s="164">
        <v>0</v>
      </c>
      <c r="H129" s="164">
        <v>0</v>
      </c>
      <c r="I129" s="164">
        <v>0</v>
      </c>
      <c r="J129" s="164">
        <v>0</v>
      </c>
      <c r="K129" s="164">
        <v>7</v>
      </c>
      <c r="L129" s="164">
        <v>279</v>
      </c>
      <c r="M129" s="164">
        <v>830.32</v>
      </c>
      <c r="N129" s="164">
        <v>2.4E-2</v>
      </c>
      <c r="O129" s="164">
        <v>7.0999999999999994E-2</v>
      </c>
      <c r="P129" s="164">
        <v>7</v>
      </c>
      <c r="Q129" s="164">
        <v>279</v>
      </c>
      <c r="R129" s="164">
        <v>830.32</v>
      </c>
      <c r="S129" s="164">
        <v>2.4E-2</v>
      </c>
      <c r="T129" s="164">
        <v>7.0999999999999994E-2</v>
      </c>
    </row>
    <row r="130" spans="1:20" ht="15.75" customHeight="1">
      <c r="A130" s="126" t="s">
        <v>97</v>
      </c>
      <c r="B130" s="163">
        <v>2018</v>
      </c>
      <c r="C130" s="163">
        <v>8</v>
      </c>
      <c r="D130" s="126" t="s">
        <v>60</v>
      </c>
      <c r="E130" s="163">
        <v>11732</v>
      </c>
      <c r="F130" s="163">
        <v>0</v>
      </c>
      <c r="G130" s="163">
        <v>0</v>
      </c>
      <c r="H130" s="163">
        <v>0</v>
      </c>
      <c r="I130" s="163">
        <v>0</v>
      </c>
      <c r="J130" s="163">
        <v>0</v>
      </c>
      <c r="K130" s="163">
        <v>0</v>
      </c>
      <c r="L130" s="163">
        <v>0</v>
      </c>
      <c r="M130" s="163">
        <v>0</v>
      </c>
      <c r="N130" s="163">
        <v>0</v>
      </c>
      <c r="O130" s="163">
        <v>0</v>
      </c>
      <c r="P130" s="163">
        <v>0</v>
      </c>
      <c r="Q130" s="163">
        <v>0</v>
      </c>
      <c r="R130" s="163">
        <v>0</v>
      </c>
      <c r="S130" s="163">
        <v>0</v>
      </c>
      <c r="T130" s="163">
        <v>0</v>
      </c>
    </row>
    <row r="131" spans="1:20" ht="15.75" customHeight="1">
      <c r="A131" s="130" t="s">
        <v>97</v>
      </c>
      <c r="B131" s="164">
        <v>2018</v>
      </c>
      <c r="C131" s="164">
        <v>9</v>
      </c>
      <c r="D131" s="130" t="s">
        <v>61</v>
      </c>
      <c r="E131" s="164">
        <v>11732</v>
      </c>
      <c r="F131" s="164">
        <v>0</v>
      </c>
      <c r="G131" s="164">
        <v>0</v>
      </c>
      <c r="H131" s="164">
        <v>0</v>
      </c>
      <c r="I131" s="164">
        <v>0</v>
      </c>
      <c r="J131" s="164">
        <v>0</v>
      </c>
      <c r="K131" s="164">
        <v>54</v>
      </c>
      <c r="L131" s="164">
        <v>873</v>
      </c>
      <c r="M131" s="164">
        <v>3101.82</v>
      </c>
      <c r="N131" s="164">
        <v>7.3999999999999996E-2</v>
      </c>
      <c r="O131" s="164">
        <v>0.26400000000000001</v>
      </c>
      <c r="P131" s="164">
        <v>54</v>
      </c>
      <c r="Q131" s="164">
        <v>873</v>
      </c>
      <c r="R131" s="164">
        <v>3101.82</v>
      </c>
      <c r="S131" s="164">
        <v>7.3999999999999996E-2</v>
      </c>
      <c r="T131" s="164">
        <v>0.26400000000000001</v>
      </c>
    </row>
    <row r="132" spans="1:20" ht="15.75" customHeight="1">
      <c r="A132" s="126" t="s">
        <v>97</v>
      </c>
      <c r="B132" s="163">
        <v>2019</v>
      </c>
      <c r="C132" s="163">
        <v>0</v>
      </c>
      <c r="D132" s="126" t="s">
        <v>53</v>
      </c>
      <c r="E132" s="163">
        <v>11744</v>
      </c>
      <c r="F132" s="163">
        <v>0</v>
      </c>
      <c r="G132" s="163">
        <v>0</v>
      </c>
      <c r="H132" s="163">
        <v>0</v>
      </c>
      <c r="I132" s="163">
        <v>0</v>
      </c>
      <c r="J132" s="163">
        <v>0</v>
      </c>
      <c r="K132" s="163">
        <v>51</v>
      </c>
      <c r="L132" s="163">
        <v>1198</v>
      </c>
      <c r="M132" s="163">
        <v>1858.49</v>
      </c>
      <c r="N132" s="163">
        <v>0.10199999999999999</v>
      </c>
      <c r="O132" s="163">
        <v>0.158</v>
      </c>
      <c r="P132" s="163">
        <v>51</v>
      </c>
      <c r="Q132" s="163">
        <v>1198</v>
      </c>
      <c r="R132" s="163">
        <v>1858.49</v>
      </c>
      <c r="S132" s="163">
        <v>0.10199999999999999</v>
      </c>
      <c r="T132" s="163">
        <v>0.158</v>
      </c>
    </row>
    <row r="133" spans="1:20" ht="15.75" customHeight="1">
      <c r="A133" s="130" t="s">
        <v>97</v>
      </c>
      <c r="B133" s="164">
        <v>2019</v>
      </c>
      <c r="C133" s="164">
        <v>1</v>
      </c>
      <c r="D133" s="130" t="s">
        <v>54</v>
      </c>
      <c r="E133" s="164">
        <v>11744</v>
      </c>
      <c r="F133" s="164">
        <v>1</v>
      </c>
      <c r="G133" s="164">
        <v>2279</v>
      </c>
      <c r="H133" s="164">
        <v>1557.32</v>
      </c>
      <c r="I133" s="164">
        <v>0.19400000000000001</v>
      </c>
      <c r="J133" s="164">
        <v>0.13300000000000001</v>
      </c>
      <c r="K133" s="164">
        <v>80</v>
      </c>
      <c r="L133" s="164">
        <v>10557</v>
      </c>
      <c r="M133" s="164">
        <v>29282.92</v>
      </c>
      <c r="N133" s="164">
        <v>0.89900000000000002</v>
      </c>
      <c r="O133" s="164">
        <v>2.492</v>
      </c>
      <c r="P133" s="164">
        <v>81</v>
      </c>
      <c r="Q133" s="164">
        <v>12836</v>
      </c>
      <c r="R133" s="164">
        <v>30840.240000000002</v>
      </c>
      <c r="S133" s="164">
        <v>1.0920000000000001</v>
      </c>
      <c r="T133" s="164">
        <v>2.625</v>
      </c>
    </row>
    <row r="134" spans="1:20" ht="15.75" customHeight="1">
      <c r="A134" s="126" t="s">
        <v>97</v>
      </c>
      <c r="B134" s="163">
        <v>2019</v>
      </c>
      <c r="C134" s="163">
        <v>2</v>
      </c>
      <c r="D134" s="126" t="s">
        <v>1415</v>
      </c>
      <c r="E134" s="163">
        <v>11744</v>
      </c>
      <c r="F134" s="163">
        <v>0</v>
      </c>
      <c r="G134" s="163">
        <v>0</v>
      </c>
      <c r="H134" s="163">
        <v>0</v>
      </c>
      <c r="I134" s="163">
        <v>0</v>
      </c>
      <c r="J134" s="163">
        <v>0</v>
      </c>
      <c r="K134" s="163">
        <v>8</v>
      </c>
      <c r="L134" s="163">
        <v>7708</v>
      </c>
      <c r="M134" s="163">
        <v>30521.919999999998</v>
      </c>
      <c r="N134" s="163">
        <v>0.65600000000000003</v>
      </c>
      <c r="O134" s="163">
        <v>2.5990000000000002</v>
      </c>
      <c r="P134" s="163">
        <v>8</v>
      </c>
      <c r="Q134" s="163">
        <v>7708</v>
      </c>
      <c r="R134" s="163">
        <v>30521.919999999998</v>
      </c>
      <c r="S134" s="163">
        <v>0.65600000000000003</v>
      </c>
      <c r="T134" s="163">
        <v>2.5990000000000002</v>
      </c>
    </row>
    <row r="135" spans="1:20" ht="15.75" customHeight="1">
      <c r="A135" s="130" t="s">
        <v>97</v>
      </c>
      <c r="B135" s="164">
        <v>2019</v>
      </c>
      <c r="C135" s="164">
        <v>3</v>
      </c>
      <c r="D135" s="130" t="s">
        <v>55</v>
      </c>
      <c r="E135" s="164">
        <v>11744</v>
      </c>
      <c r="F135" s="164">
        <v>29</v>
      </c>
      <c r="G135" s="164">
        <v>2412</v>
      </c>
      <c r="H135" s="164">
        <v>50925.57</v>
      </c>
      <c r="I135" s="164">
        <v>0.20499999999999999</v>
      </c>
      <c r="J135" s="164">
        <v>4.3360000000000003</v>
      </c>
      <c r="K135" s="164">
        <v>161</v>
      </c>
      <c r="L135" s="164">
        <v>11643</v>
      </c>
      <c r="M135" s="164">
        <v>29091.06</v>
      </c>
      <c r="N135" s="164">
        <v>0.99099999999999999</v>
      </c>
      <c r="O135" s="164">
        <v>2.476</v>
      </c>
      <c r="P135" s="164">
        <v>190</v>
      </c>
      <c r="Q135" s="164">
        <v>14055</v>
      </c>
      <c r="R135" s="164">
        <v>80016.63</v>
      </c>
      <c r="S135" s="164">
        <v>1.1970000000000001</v>
      </c>
      <c r="T135" s="164">
        <v>6.8120000000000003</v>
      </c>
    </row>
    <row r="136" spans="1:20" ht="15.75" customHeight="1">
      <c r="A136" s="126" t="s">
        <v>97</v>
      </c>
      <c r="B136" s="163">
        <v>2019</v>
      </c>
      <c r="C136" s="163">
        <v>4</v>
      </c>
      <c r="D136" s="126" t="s">
        <v>56</v>
      </c>
      <c r="E136" s="163">
        <v>11744</v>
      </c>
      <c r="F136" s="163">
        <v>0</v>
      </c>
      <c r="G136" s="163">
        <v>0</v>
      </c>
      <c r="H136" s="163">
        <v>0</v>
      </c>
      <c r="I136" s="163">
        <v>0</v>
      </c>
      <c r="J136" s="163">
        <v>0</v>
      </c>
      <c r="K136" s="163">
        <v>20</v>
      </c>
      <c r="L136" s="163">
        <v>2349</v>
      </c>
      <c r="M136" s="163">
        <v>3484.24</v>
      </c>
      <c r="N136" s="163">
        <v>0.2</v>
      </c>
      <c r="O136" s="163">
        <v>0.29699999999999999</v>
      </c>
      <c r="P136" s="163">
        <v>20</v>
      </c>
      <c r="Q136" s="163">
        <v>2349</v>
      </c>
      <c r="R136" s="163">
        <v>3484.24</v>
      </c>
      <c r="S136" s="163">
        <v>0.2</v>
      </c>
      <c r="T136" s="163">
        <v>0.29699999999999999</v>
      </c>
    </row>
    <row r="137" spans="1:20" ht="15.75" customHeight="1">
      <c r="A137" s="130" t="s">
        <v>97</v>
      </c>
      <c r="B137" s="164">
        <v>2019</v>
      </c>
      <c r="C137" s="164">
        <v>5</v>
      </c>
      <c r="D137" s="130" t="s">
        <v>57</v>
      </c>
      <c r="E137" s="164">
        <v>11744</v>
      </c>
      <c r="F137" s="164">
        <v>1</v>
      </c>
      <c r="G137" s="164">
        <v>3</v>
      </c>
      <c r="H137" s="164">
        <v>20.7</v>
      </c>
      <c r="I137" s="164">
        <v>0</v>
      </c>
      <c r="J137" s="164">
        <v>2E-3</v>
      </c>
      <c r="K137" s="164">
        <v>135</v>
      </c>
      <c r="L137" s="164">
        <v>9277</v>
      </c>
      <c r="M137" s="164">
        <v>14803.45</v>
      </c>
      <c r="N137" s="164">
        <v>0.79</v>
      </c>
      <c r="O137" s="164">
        <v>1.26</v>
      </c>
      <c r="P137" s="164">
        <v>136</v>
      </c>
      <c r="Q137" s="164">
        <v>9280</v>
      </c>
      <c r="R137" s="164">
        <v>14824.15</v>
      </c>
      <c r="S137" s="164">
        <v>0.79</v>
      </c>
      <c r="T137" s="164">
        <v>1.262</v>
      </c>
    </row>
    <row r="138" spans="1:20" ht="15.75" customHeight="1">
      <c r="A138" s="126" t="s">
        <v>97</v>
      </c>
      <c r="B138" s="163">
        <v>2019</v>
      </c>
      <c r="C138" s="163">
        <v>6</v>
      </c>
      <c r="D138" s="126" t="s">
        <v>58</v>
      </c>
      <c r="E138" s="163">
        <v>11744</v>
      </c>
      <c r="F138" s="163">
        <v>59</v>
      </c>
      <c r="G138" s="163">
        <v>5523</v>
      </c>
      <c r="H138" s="163">
        <v>21563.27</v>
      </c>
      <c r="I138" s="163">
        <v>0.47</v>
      </c>
      <c r="J138" s="163">
        <v>1.8360000000000001</v>
      </c>
      <c r="K138" s="163">
        <v>28</v>
      </c>
      <c r="L138" s="163">
        <v>1416</v>
      </c>
      <c r="M138" s="163">
        <v>3815.5</v>
      </c>
      <c r="N138" s="163">
        <v>0.121</v>
      </c>
      <c r="O138" s="163">
        <v>0.32500000000000001</v>
      </c>
      <c r="P138" s="163">
        <v>87</v>
      </c>
      <c r="Q138" s="163">
        <v>6939</v>
      </c>
      <c r="R138" s="163">
        <v>25378.77</v>
      </c>
      <c r="S138" s="163">
        <v>0.59099999999999997</v>
      </c>
      <c r="T138" s="163">
        <v>2.161</v>
      </c>
    </row>
    <row r="139" spans="1:20" ht="15.75" customHeight="1">
      <c r="A139" s="130" t="s">
        <v>97</v>
      </c>
      <c r="B139" s="164">
        <v>2019</v>
      </c>
      <c r="C139" s="164">
        <v>7</v>
      </c>
      <c r="D139" s="130" t="s">
        <v>59</v>
      </c>
      <c r="E139" s="164">
        <v>11744</v>
      </c>
      <c r="F139" s="164">
        <v>0</v>
      </c>
      <c r="G139" s="164">
        <v>0</v>
      </c>
      <c r="H139" s="164">
        <v>0</v>
      </c>
      <c r="I139" s="164">
        <v>0</v>
      </c>
      <c r="J139" s="164">
        <v>0</v>
      </c>
      <c r="K139" s="164">
        <v>3</v>
      </c>
      <c r="L139" s="164">
        <v>55</v>
      </c>
      <c r="M139" s="164">
        <v>918.41</v>
      </c>
      <c r="N139" s="164">
        <v>5.0000000000000001E-3</v>
      </c>
      <c r="O139" s="164">
        <v>7.8E-2</v>
      </c>
      <c r="P139" s="164">
        <v>3</v>
      </c>
      <c r="Q139" s="164">
        <v>55</v>
      </c>
      <c r="R139" s="164">
        <v>918.41</v>
      </c>
      <c r="S139" s="164">
        <v>5.0000000000000001E-3</v>
      </c>
      <c r="T139" s="164">
        <v>7.8E-2</v>
      </c>
    </row>
    <row r="140" spans="1:20" ht="15.75" customHeight="1">
      <c r="A140" s="126" t="s">
        <v>97</v>
      </c>
      <c r="B140" s="163">
        <v>2019</v>
      </c>
      <c r="C140" s="163">
        <v>8</v>
      </c>
      <c r="D140" s="126" t="s">
        <v>60</v>
      </c>
      <c r="E140" s="163">
        <v>11744</v>
      </c>
      <c r="F140" s="163">
        <v>0</v>
      </c>
      <c r="G140" s="163">
        <v>0</v>
      </c>
      <c r="H140" s="163">
        <v>0</v>
      </c>
      <c r="I140" s="163">
        <v>0</v>
      </c>
      <c r="J140" s="163">
        <v>0</v>
      </c>
      <c r="K140" s="163">
        <v>1</v>
      </c>
      <c r="L140" s="163">
        <v>2279</v>
      </c>
      <c r="M140" s="163">
        <v>189.92</v>
      </c>
      <c r="N140" s="163">
        <v>0.19400000000000001</v>
      </c>
      <c r="O140" s="163">
        <v>1.6E-2</v>
      </c>
      <c r="P140" s="163">
        <v>1</v>
      </c>
      <c r="Q140" s="163">
        <v>2279</v>
      </c>
      <c r="R140" s="163">
        <v>189.92</v>
      </c>
      <c r="S140" s="163">
        <v>0.19400000000000001</v>
      </c>
      <c r="T140" s="163">
        <v>1.6E-2</v>
      </c>
    </row>
    <row r="141" spans="1:20" ht="15.75" customHeight="1">
      <c r="A141" s="130" t="s">
        <v>97</v>
      </c>
      <c r="B141" s="164">
        <v>2019</v>
      </c>
      <c r="C141" s="164">
        <v>9</v>
      </c>
      <c r="D141" s="130" t="s">
        <v>61</v>
      </c>
      <c r="E141" s="164">
        <v>11744</v>
      </c>
      <c r="F141" s="164">
        <v>1</v>
      </c>
      <c r="G141" s="164">
        <v>1</v>
      </c>
      <c r="H141" s="164">
        <v>9.4499999999999993</v>
      </c>
      <c r="I141" s="164">
        <v>0</v>
      </c>
      <c r="J141" s="164">
        <v>1E-3</v>
      </c>
      <c r="K141" s="164">
        <v>39</v>
      </c>
      <c r="L141" s="164">
        <v>1070</v>
      </c>
      <c r="M141" s="164">
        <v>2615.04</v>
      </c>
      <c r="N141" s="164">
        <v>9.0999999999999998E-2</v>
      </c>
      <c r="O141" s="164">
        <v>0.223</v>
      </c>
      <c r="P141" s="164">
        <v>40</v>
      </c>
      <c r="Q141" s="164">
        <v>1071</v>
      </c>
      <c r="R141" s="164">
        <v>2624.49</v>
      </c>
      <c r="S141" s="164">
        <v>9.0999999999999998E-2</v>
      </c>
      <c r="T141" s="164">
        <v>0.223</v>
      </c>
    </row>
    <row r="142" spans="1:20" ht="15.75" customHeight="1">
      <c r="A142" s="126" t="s">
        <v>97</v>
      </c>
      <c r="B142" s="163">
        <v>2020</v>
      </c>
      <c r="C142" s="163">
        <v>0</v>
      </c>
      <c r="D142" s="126" t="s">
        <v>53</v>
      </c>
      <c r="E142" s="163">
        <v>12120</v>
      </c>
      <c r="F142" s="163">
        <v>0</v>
      </c>
      <c r="G142" s="163">
        <v>0</v>
      </c>
      <c r="H142" s="163">
        <v>0</v>
      </c>
      <c r="I142" s="163">
        <v>0</v>
      </c>
      <c r="J142" s="163">
        <v>0</v>
      </c>
      <c r="K142" s="163">
        <v>72</v>
      </c>
      <c r="L142" s="163">
        <v>1521</v>
      </c>
      <c r="M142" s="163">
        <v>2535.83</v>
      </c>
      <c r="N142" s="163">
        <v>0.125</v>
      </c>
      <c r="O142" s="163">
        <v>0.20899999999999999</v>
      </c>
      <c r="P142" s="163">
        <v>72</v>
      </c>
      <c r="Q142" s="163">
        <v>1521</v>
      </c>
      <c r="R142" s="163">
        <v>2535.83</v>
      </c>
      <c r="S142" s="163">
        <v>0.125</v>
      </c>
      <c r="T142" s="163">
        <v>0.20899999999999999</v>
      </c>
    </row>
    <row r="143" spans="1:20" ht="15.75" customHeight="1">
      <c r="A143" s="130" t="s">
        <v>97</v>
      </c>
      <c r="B143" s="164">
        <v>2020</v>
      </c>
      <c r="C143" s="164">
        <v>1</v>
      </c>
      <c r="D143" s="130" t="s">
        <v>54</v>
      </c>
      <c r="E143" s="164">
        <v>12120</v>
      </c>
      <c r="F143" s="164">
        <v>0</v>
      </c>
      <c r="G143" s="164">
        <v>0</v>
      </c>
      <c r="H143" s="164">
        <v>0</v>
      </c>
      <c r="I143" s="164">
        <v>0</v>
      </c>
      <c r="J143" s="164">
        <v>0</v>
      </c>
      <c r="K143" s="164">
        <v>83</v>
      </c>
      <c r="L143" s="164">
        <v>9838</v>
      </c>
      <c r="M143" s="164">
        <v>38204.01</v>
      </c>
      <c r="N143" s="164">
        <v>0.81200000000000006</v>
      </c>
      <c r="O143" s="164">
        <v>3.1520000000000001</v>
      </c>
      <c r="P143" s="164">
        <v>83</v>
      </c>
      <c r="Q143" s="164">
        <v>9838</v>
      </c>
      <c r="R143" s="164">
        <v>38204.01</v>
      </c>
      <c r="S143" s="164">
        <v>0.81200000000000006</v>
      </c>
      <c r="T143" s="164">
        <v>3.1520000000000001</v>
      </c>
    </row>
    <row r="144" spans="1:20" ht="15.75" customHeight="1">
      <c r="A144" s="126" t="s">
        <v>97</v>
      </c>
      <c r="B144" s="163">
        <v>2020</v>
      </c>
      <c r="C144" s="163">
        <v>2</v>
      </c>
      <c r="D144" s="126" t="s">
        <v>1415</v>
      </c>
      <c r="E144" s="163">
        <v>12120</v>
      </c>
      <c r="F144" s="163">
        <v>0</v>
      </c>
      <c r="G144" s="163">
        <v>0</v>
      </c>
      <c r="H144" s="163">
        <v>0</v>
      </c>
      <c r="I144" s="163">
        <v>0</v>
      </c>
      <c r="J144" s="163">
        <v>0</v>
      </c>
      <c r="K144" s="163">
        <v>16</v>
      </c>
      <c r="L144" s="163">
        <v>32623</v>
      </c>
      <c r="M144" s="163">
        <v>157164.82999999999</v>
      </c>
      <c r="N144" s="163">
        <v>2.6920000000000002</v>
      </c>
      <c r="O144" s="163">
        <v>12.967000000000001</v>
      </c>
      <c r="P144" s="163">
        <v>16</v>
      </c>
      <c r="Q144" s="163">
        <v>32623</v>
      </c>
      <c r="R144" s="163">
        <v>157164.82999999999</v>
      </c>
      <c r="S144" s="163">
        <v>2.6920000000000002</v>
      </c>
      <c r="T144" s="163">
        <v>12.967000000000001</v>
      </c>
    </row>
    <row r="145" spans="1:20" ht="15.75" customHeight="1">
      <c r="A145" s="130" t="s">
        <v>97</v>
      </c>
      <c r="B145" s="164">
        <v>2020</v>
      </c>
      <c r="C145" s="164">
        <v>3</v>
      </c>
      <c r="D145" s="130" t="s">
        <v>55</v>
      </c>
      <c r="E145" s="164">
        <v>12120</v>
      </c>
      <c r="F145" s="164">
        <v>0</v>
      </c>
      <c r="G145" s="164">
        <v>0</v>
      </c>
      <c r="H145" s="164">
        <v>0</v>
      </c>
      <c r="I145" s="164">
        <v>0</v>
      </c>
      <c r="J145" s="164">
        <v>0</v>
      </c>
      <c r="K145" s="164">
        <v>203</v>
      </c>
      <c r="L145" s="164">
        <v>11820</v>
      </c>
      <c r="M145" s="164">
        <v>24418.75</v>
      </c>
      <c r="N145" s="164">
        <v>0.97499999999999998</v>
      </c>
      <c r="O145" s="164">
        <v>2.0150000000000001</v>
      </c>
      <c r="P145" s="164">
        <v>203</v>
      </c>
      <c r="Q145" s="164">
        <v>11820</v>
      </c>
      <c r="R145" s="164">
        <v>24418.75</v>
      </c>
      <c r="S145" s="164">
        <v>0.97499999999999998</v>
      </c>
      <c r="T145" s="164">
        <v>2.0150000000000001</v>
      </c>
    </row>
    <row r="146" spans="1:20" ht="15.75" customHeight="1">
      <c r="A146" s="126" t="s">
        <v>97</v>
      </c>
      <c r="B146" s="163">
        <v>2020</v>
      </c>
      <c r="C146" s="163">
        <v>4</v>
      </c>
      <c r="D146" s="126" t="s">
        <v>56</v>
      </c>
      <c r="E146" s="163">
        <v>12120</v>
      </c>
      <c r="F146" s="163">
        <v>0</v>
      </c>
      <c r="G146" s="163">
        <v>0</v>
      </c>
      <c r="H146" s="163">
        <v>0</v>
      </c>
      <c r="I146" s="163">
        <v>0</v>
      </c>
      <c r="J146" s="163">
        <v>0</v>
      </c>
      <c r="K146" s="163">
        <v>15</v>
      </c>
      <c r="L146" s="163">
        <v>1865</v>
      </c>
      <c r="M146" s="163">
        <v>1994.18</v>
      </c>
      <c r="N146" s="163">
        <v>0.154</v>
      </c>
      <c r="O146" s="163">
        <v>0.16500000000000001</v>
      </c>
      <c r="P146" s="163">
        <v>15</v>
      </c>
      <c r="Q146" s="163">
        <v>1865</v>
      </c>
      <c r="R146" s="163">
        <v>1994.18</v>
      </c>
      <c r="S146" s="163">
        <v>0.154</v>
      </c>
      <c r="T146" s="163">
        <v>0.16500000000000001</v>
      </c>
    </row>
    <row r="147" spans="1:20" ht="15.75" customHeight="1">
      <c r="A147" s="130" t="s">
        <v>97</v>
      </c>
      <c r="B147" s="164">
        <v>2020</v>
      </c>
      <c r="C147" s="164">
        <v>5</v>
      </c>
      <c r="D147" s="130" t="s">
        <v>57</v>
      </c>
      <c r="E147" s="164">
        <v>12120</v>
      </c>
      <c r="F147" s="164">
        <v>0</v>
      </c>
      <c r="G147" s="164">
        <v>0</v>
      </c>
      <c r="H147" s="164">
        <v>0</v>
      </c>
      <c r="I147" s="164">
        <v>0</v>
      </c>
      <c r="J147" s="164">
        <v>0</v>
      </c>
      <c r="K147" s="164">
        <v>112</v>
      </c>
      <c r="L147" s="164">
        <v>8615</v>
      </c>
      <c r="M147" s="164">
        <v>12290.72</v>
      </c>
      <c r="N147" s="164">
        <v>0.71099999999999997</v>
      </c>
      <c r="O147" s="164">
        <v>1.014</v>
      </c>
      <c r="P147" s="164">
        <v>112</v>
      </c>
      <c r="Q147" s="164">
        <v>8615</v>
      </c>
      <c r="R147" s="164">
        <v>12290.72</v>
      </c>
      <c r="S147" s="164">
        <v>0.71099999999999997</v>
      </c>
      <c r="T147" s="164">
        <v>1.014</v>
      </c>
    </row>
    <row r="148" spans="1:20" ht="15.75" customHeight="1">
      <c r="A148" s="126" t="s">
        <v>97</v>
      </c>
      <c r="B148" s="163">
        <v>2020</v>
      </c>
      <c r="C148" s="163">
        <v>6</v>
      </c>
      <c r="D148" s="126" t="s">
        <v>58</v>
      </c>
      <c r="E148" s="163">
        <v>12120</v>
      </c>
      <c r="F148" s="163">
        <v>0</v>
      </c>
      <c r="G148" s="163">
        <v>0</v>
      </c>
      <c r="H148" s="163">
        <v>0</v>
      </c>
      <c r="I148" s="163">
        <v>0</v>
      </c>
      <c r="J148" s="163">
        <v>0</v>
      </c>
      <c r="K148" s="163">
        <v>8</v>
      </c>
      <c r="L148" s="163">
        <v>927</v>
      </c>
      <c r="M148" s="163">
        <v>1611.92</v>
      </c>
      <c r="N148" s="163">
        <v>7.5999999999999998E-2</v>
      </c>
      <c r="O148" s="163">
        <v>0.13300000000000001</v>
      </c>
      <c r="P148" s="163">
        <v>8</v>
      </c>
      <c r="Q148" s="163">
        <v>927</v>
      </c>
      <c r="R148" s="163">
        <v>1611.92</v>
      </c>
      <c r="S148" s="163">
        <v>7.5999999999999998E-2</v>
      </c>
      <c r="T148" s="163">
        <v>0.13300000000000001</v>
      </c>
    </row>
    <row r="149" spans="1:20" ht="15.75" customHeight="1">
      <c r="A149" s="130" t="s">
        <v>97</v>
      </c>
      <c r="B149" s="164">
        <v>2020</v>
      </c>
      <c r="C149" s="164">
        <v>7</v>
      </c>
      <c r="D149" s="130" t="s">
        <v>59</v>
      </c>
      <c r="E149" s="164">
        <v>12120</v>
      </c>
      <c r="F149" s="164">
        <v>0</v>
      </c>
      <c r="G149" s="164">
        <v>0</v>
      </c>
      <c r="H149" s="164">
        <v>0</v>
      </c>
      <c r="I149" s="164">
        <v>0</v>
      </c>
      <c r="J149" s="164">
        <v>0</v>
      </c>
      <c r="K149" s="164">
        <v>2</v>
      </c>
      <c r="L149" s="164">
        <v>34</v>
      </c>
      <c r="M149" s="164">
        <v>10.15</v>
      </c>
      <c r="N149" s="164">
        <v>3.0000000000000001E-3</v>
      </c>
      <c r="O149" s="164">
        <v>1E-3</v>
      </c>
      <c r="P149" s="164">
        <v>2</v>
      </c>
      <c r="Q149" s="164">
        <v>34</v>
      </c>
      <c r="R149" s="164">
        <v>10.15</v>
      </c>
      <c r="S149" s="164">
        <v>3.0000000000000001E-3</v>
      </c>
      <c r="T149" s="164">
        <v>1E-3</v>
      </c>
    </row>
    <row r="150" spans="1:20" ht="15.75" customHeight="1">
      <c r="A150" s="126" t="s">
        <v>97</v>
      </c>
      <c r="B150" s="163">
        <v>2020</v>
      </c>
      <c r="C150" s="163">
        <v>8</v>
      </c>
      <c r="D150" s="126" t="s">
        <v>60</v>
      </c>
      <c r="E150" s="163">
        <v>12120</v>
      </c>
      <c r="F150" s="163">
        <v>0</v>
      </c>
      <c r="G150" s="163">
        <v>0</v>
      </c>
      <c r="H150" s="163">
        <v>0</v>
      </c>
      <c r="I150" s="163">
        <v>0</v>
      </c>
      <c r="J150" s="163">
        <v>0</v>
      </c>
      <c r="K150" s="163">
        <v>0</v>
      </c>
      <c r="L150" s="163">
        <v>0</v>
      </c>
      <c r="M150" s="163">
        <v>0</v>
      </c>
      <c r="N150" s="163">
        <v>0</v>
      </c>
      <c r="O150" s="163">
        <v>0</v>
      </c>
      <c r="P150" s="163">
        <v>0</v>
      </c>
      <c r="Q150" s="163">
        <v>0</v>
      </c>
      <c r="R150" s="163">
        <v>0</v>
      </c>
      <c r="S150" s="163">
        <v>0</v>
      </c>
      <c r="T150" s="163">
        <v>0</v>
      </c>
    </row>
    <row r="151" spans="1:20" ht="15.75" customHeight="1">
      <c r="A151" s="130" t="s">
        <v>97</v>
      </c>
      <c r="B151" s="164">
        <v>2020</v>
      </c>
      <c r="C151" s="164">
        <v>9</v>
      </c>
      <c r="D151" s="130" t="s">
        <v>61</v>
      </c>
      <c r="E151" s="164">
        <v>12120</v>
      </c>
      <c r="F151" s="164">
        <v>0</v>
      </c>
      <c r="G151" s="164">
        <v>0</v>
      </c>
      <c r="H151" s="164">
        <v>0</v>
      </c>
      <c r="I151" s="164">
        <v>0</v>
      </c>
      <c r="J151" s="164">
        <v>0</v>
      </c>
      <c r="K151" s="164">
        <v>63</v>
      </c>
      <c r="L151" s="164">
        <v>877</v>
      </c>
      <c r="M151" s="164">
        <v>1229.9100000000001</v>
      </c>
      <c r="N151" s="164">
        <v>7.1999999999999995E-2</v>
      </c>
      <c r="O151" s="164">
        <v>0.10100000000000001</v>
      </c>
      <c r="P151" s="164">
        <v>63</v>
      </c>
      <c r="Q151" s="164">
        <v>877</v>
      </c>
      <c r="R151" s="164">
        <v>1229.9100000000001</v>
      </c>
      <c r="S151" s="164">
        <v>7.1999999999999995E-2</v>
      </c>
      <c r="T151" s="164">
        <v>0.10100000000000001</v>
      </c>
    </row>
    <row r="152" spans="1:20" ht="15.75" customHeight="1">
      <c r="A152" s="126" t="s">
        <v>97</v>
      </c>
      <c r="B152" s="163">
        <v>2021</v>
      </c>
      <c r="C152" s="163">
        <v>0</v>
      </c>
      <c r="D152" s="126" t="s">
        <v>53</v>
      </c>
      <c r="E152" s="163">
        <v>12220</v>
      </c>
      <c r="F152" s="163">
        <v>1</v>
      </c>
      <c r="G152" s="163">
        <v>344</v>
      </c>
      <c r="H152" s="163">
        <v>624.92999999999995</v>
      </c>
      <c r="I152" s="163">
        <v>2.8000000000000001E-2</v>
      </c>
      <c r="J152" s="163">
        <v>5.0999999999999997E-2</v>
      </c>
      <c r="K152" s="163">
        <v>79</v>
      </c>
      <c r="L152" s="163">
        <v>1601</v>
      </c>
      <c r="M152" s="163">
        <v>4094.11</v>
      </c>
      <c r="N152" s="163">
        <v>0.13100000000000001</v>
      </c>
      <c r="O152" s="163">
        <v>0.33500000000000002</v>
      </c>
      <c r="P152" s="163">
        <v>80</v>
      </c>
      <c r="Q152" s="163">
        <v>1945</v>
      </c>
      <c r="R152" s="163">
        <v>4719.04</v>
      </c>
      <c r="S152" s="163">
        <v>0.159</v>
      </c>
      <c r="T152" s="163">
        <v>0.38600000000000001</v>
      </c>
    </row>
    <row r="153" spans="1:20" ht="15.75" customHeight="1">
      <c r="A153" s="130" t="s">
        <v>97</v>
      </c>
      <c r="B153" s="164">
        <v>2021</v>
      </c>
      <c r="C153" s="164">
        <v>1</v>
      </c>
      <c r="D153" s="130" t="s">
        <v>54</v>
      </c>
      <c r="E153" s="164">
        <v>12220</v>
      </c>
      <c r="F153" s="164">
        <v>0</v>
      </c>
      <c r="G153" s="164">
        <v>0</v>
      </c>
      <c r="H153" s="164">
        <v>0</v>
      </c>
      <c r="I153" s="164">
        <v>0</v>
      </c>
      <c r="J153" s="164">
        <v>0</v>
      </c>
      <c r="K153" s="164">
        <v>91</v>
      </c>
      <c r="L153" s="164">
        <v>6814</v>
      </c>
      <c r="M153" s="164">
        <v>18890.61</v>
      </c>
      <c r="N153" s="164">
        <v>0.55800000000000005</v>
      </c>
      <c r="O153" s="164">
        <v>1.546</v>
      </c>
      <c r="P153" s="164">
        <v>91</v>
      </c>
      <c r="Q153" s="164">
        <v>6814</v>
      </c>
      <c r="R153" s="164">
        <v>18890.61</v>
      </c>
      <c r="S153" s="164">
        <v>0.55800000000000005</v>
      </c>
      <c r="T153" s="164">
        <v>1.546</v>
      </c>
    </row>
    <row r="154" spans="1:20" ht="15.75" customHeight="1">
      <c r="A154" s="126" t="s">
        <v>97</v>
      </c>
      <c r="B154" s="163">
        <v>2021</v>
      </c>
      <c r="C154" s="163">
        <v>2</v>
      </c>
      <c r="D154" s="126" t="s">
        <v>1415</v>
      </c>
      <c r="E154" s="163">
        <v>12220</v>
      </c>
      <c r="F154" s="163">
        <v>1</v>
      </c>
      <c r="G154" s="163">
        <v>631</v>
      </c>
      <c r="H154" s="163">
        <v>157.75</v>
      </c>
      <c r="I154" s="163">
        <v>5.1999999999999998E-2</v>
      </c>
      <c r="J154" s="163">
        <v>1.2999999999999999E-2</v>
      </c>
      <c r="K154" s="163">
        <v>15</v>
      </c>
      <c r="L154" s="163">
        <v>9027</v>
      </c>
      <c r="M154" s="163">
        <v>36557.050000000003</v>
      </c>
      <c r="N154" s="163">
        <v>0.73899999999999999</v>
      </c>
      <c r="O154" s="163">
        <v>2.992</v>
      </c>
      <c r="P154" s="163">
        <v>16</v>
      </c>
      <c r="Q154" s="163">
        <v>9658</v>
      </c>
      <c r="R154" s="163">
        <v>36714.800000000003</v>
      </c>
      <c r="S154" s="163">
        <v>0.79</v>
      </c>
      <c r="T154" s="163">
        <v>3.004</v>
      </c>
    </row>
    <row r="155" spans="1:20" ht="15.75" customHeight="1">
      <c r="A155" s="130" t="s">
        <v>97</v>
      </c>
      <c r="B155" s="164">
        <v>2021</v>
      </c>
      <c r="C155" s="164">
        <v>3</v>
      </c>
      <c r="D155" s="130" t="s">
        <v>55</v>
      </c>
      <c r="E155" s="164">
        <v>12220</v>
      </c>
      <c r="F155" s="164">
        <v>88</v>
      </c>
      <c r="G155" s="164">
        <v>10819</v>
      </c>
      <c r="H155" s="164">
        <v>83676.77</v>
      </c>
      <c r="I155" s="164">
        <v>0.88500000000000001</v>
      </c>
      <c r="J155" s="164">
        <v>6.8470000000000004</v>
      </c>
      <c r="K155" s="164">
        <v>156</v>
      </c>
      <c r="L155" s="164">
        <v>6876</v>
      </c>
      <c r="M155" s="164">
        <v>11644.63</v>
      </c>
      <c r="N155" s="164">
        <v>0.56299999999999994</v>
      </c>
      <c r="O155" s="164">
        <v>0.95299999999999996</v>
      </c>
      <c r="P155" s="164">
        <v>244</v>
      </c>
      <c r="Q155" s="164">
        <v>17695</v>
      </c>
      <c r="R155" s="164">
        <v>95321.4</v>
      </c>
      <c r="S155" s="164">
        <v>1.4470000000000001</v>
      </c>
      <c r="T155" s="164">
        <v>7.7990000000000004</v>
      </c>
    </row>
    <row r="156" spans="1:20" ht="15.75" customHeight="1">
      <c r="A156" s="126" t="s">
        <v>97</v>
      </c>
      <c r="B156" s="163">
        <v>2021</v>
      </c>
      <c r="C156" s="163">
        <v>4</v>
      </c>
      <c r="D156" s="126" t="s">
        <v>56</v>
      </c>
      <c r="E156" s="163">
        <v>12220</v>
      </c>
      <c r="F156" s="163">
        <v>0</v>
      </c>
      <c r="G156" s="163">
        <v>0</v>
      </c>
      <c r="H156" s="163">
        <v>0</v>
      </c>
      <c r="I156" s="163">
        <v>0</v>
      </c>
      <c r="J156" s="163">
        <v>0</v>
      </c>
      <c r="K156" s="163">
        <v>17</v>
      </c>
      <c r="L156" s="163">
        <v>1121</v>
      </c>
      <c r="M156" s="163">
        <v>2171.8200000000002</v>
      </c>
      <c r="N156" s="163">
        <v>9.1999999999999998E-2</v>
      </c>
      <c r="O156" s="163">
        <v>0.17799999999999999</v>
      </c>
      <c r="P156" s="163">
        <v>17</v>
      </c>
      <c r="Q156" s="163">
        <v>1121</v>
      </c>
      <c r="R156" s="163">
        <v>2171.8200000000002</v>
      </c>
      <c r="S156" s="163">
        <v>9.1999999999999998E-2</v>
      </c>
      <c r="T156" s="163">
        <v>0.17799999999999999</v>
      </c>
    </row>
    <row r="157" spans="1:20" ht="15.75" customHeight="1">
      <c r="A157" s="130" t="s">
        <v>97</v>
      </c>
      <c r="B157" s="164">
        <v>2021</v>
      </c>
      <c r="C157" s="164">
        <v>5</v>
      </c>
      <c r="D157" s="130" t="s">
        <v>57</v>
      </c>
      <c r="E157" s="164">
        <v>12220</v>
      </c>
      <c r="F157" s="164">
        <v>2</v>
      </c>
      <c r="G157" s="164">
        <v>7</v>
      </c>
      <c r="H157" s="164">
        <v>266</v>
      </c>
      <c r="I157" s="164">
        <v>1E-3</v>
      </c>
      <c r="J157" s="164">
        <v>2.1999999999999999E-2</v>
      </c>
      <c r="K157" s="164">
        <v>104</v>
      </c>
      <c r="L157" s="164">
        <v>4456</v>
      </c>
      <c r="M157" s="164">
        <v>6171.35</v>
      </c>
      <c r="N157" s="164">
        <v>0.36499999999999999</v>
      </c>
      <c r="O157" s="164">
        <v>0.505</v>
      </c>
      <c r="P157" s="164">
        <v>106</v>
      </c>
      <c r="Q157" s="164">
        <v>4463</v>
      </c>
      <c r="R157" s="164">
        <v>6437.35</v>
      </c>
      <c r="S157" s="164">
        <v>0.36499999999999999</v>
      </c>
      <c r="T157" s="164">
        <v>0.52700000000000002</v>
      </c>
    </row>
    <row r="158" spans="1:20" ht="15.75" customHeight="1">
      <c r="A158" s="126" t="s">
        <v>97</v>
      </c>
      <c r="B158" s="163">
        <v>2021</v>
      </c>
      <c r="C158" s="163">
        <v>6</v>
      </c>
      <c r="D158" s="126" t="s">
        <v>58</v>
      </c>
      <c r="E158" s="163">
        <v>12220</v>
      </c>
      <c r="F158" s="163">
        <v>3</v>
      </c>
      <c r="G158" s="163">
        <v>405</v>
      </c>
      <c r="H158" s="163">
        <v>283.95</v>
      </c>
      <c r="I158" s="163">
        <v>3.3000000000000002E-2</v>
      </c>
      <c r="J158" s="163">
        <v>2.3E-2</v>
      </c>
      <c r="K158" s="163">
        <v>7</v>
      </c>
      <c r="L158" s="163">
        <v>441</v>
      </c>
      <c r="M158" s="163">
        <v>725.88</v>
      </c>
      <c r="N158" s="163">
        <v>3.5999999999999997E-2</v>
      </c>
      <c r="O158" s="163">
        <v>5.8999999999999997E-2</v>
      </c>
      <c r="P158" s="163">
        <v>10</v>
      </c>
      <c r="Q158" s="163">
        <v>846</v>
      </c>
      <c r="R158" s="163">
        <v>1009.83</v>
      </c>
      <c r="S158" s="163">
        <v>6.9000000000000006E-2</v>
      </c>
      <c r="T158" s="163">
        <v>8.3000000000000004E-2</v>
      </c>
    </row>
    <row r="159" spans="1:20" ht="15.75" customHeight="1">
      <c r="A159" s="130" t="s">
        <v>97</v>
      </c>
      <c r="B159" s="164">
        <v>2021</v>
      </c>
      <c r="C159" s="164">
        <v>7</v>
      </c>
      <c r="D159" s="130" t="s">
        <v>59</v>
      </c>
      <c r="E159" s="164">
        <v>12220</v>
      </c>
      <c r="F159" s="164">
        <v>0</v>
      </c>
      <c r="G159" s="164">
        <v>0</v>
      </c>
      <c r="H159" s="164">
        <v>0</v>
      </c>
      <c r="I159" s="164">
        <v>0</v>
      </c>
      <c r="J159" s="164">
        <v>0</v>
      </c>
      <c r="K159" s="164">
        <v>4</v>
      </c>
      <c r="L159" s="164">
        <v>9</v>
      </c>
      <c r="M159" s="164">
        <v>11.8</v>
      </c>
      <c r="N159" s="164">
        <v>1E-3</v>
      </c>
      <c r="O159" s="164">
        <v>1E-3</v>
      </c>
      <c r="P159" s="164">
        <v>4</v>
      </c>
      <c r="Q159" s="164">
        <v>9</v>
      </c>
      <c r="R159" s="164">
        <v>11.8</v>
      </c>
      <c r="S159" s="164">
        <v>1E-3</v>
      </c>
      <c r="T159" s="164">
        <v>1E-3</v>
      </c>
    </row>
    <row r="160" spans="1:20" ht="15.75" customHeight="1">
      <c r="A160" s="126" t="s">
        <v>97</v>
      </c>
      <c r="B160" s="163">
        <v>2021</v>
      </c>
      <c r="C160" s="163">
        <v>8</v>
      </c>
      <c r="D160" s="126" t="s">
        <v>60</v>
      </c>
      <c r="E160" s="163">
        <v>12220</v>
      </c>
      <c r="F160" s="163">
        <v>0</v>
      </c>
      <c r="G160" s="163">
        <v>0</v>
      </c>
      <c r="H160" s="163">
        <v>0</v>
      </c>
      <c r="I160" s="163">
        <v>0</v>
      </c>
      <c r="J160" s="163">
        <v>0</v>
      </c>
      <c r="K160" s="163">
        <v>0</v>
      </c>
      <c r="L160" s="163">
        <v>0</v>
      </c>
      <c r="M160" s="163">
        <v>0</v>
      </c>
      <c r="N160" s="163">
        <v>0</v>
      </c>
      <c r="O160" s="163">
        <v>0</v>
      </c>
      <c r="P160" s="163">
        <v>0</v>
      </c>
      <c r="Q160" s="163">
        <v>0</v>
      </c>
      <c r="R160" s="163">
        <v>0</v>
      </c>
      <c r="S160" s="163">
        <v>0</v>
      </c>
      <c r="T160" s="163">
        <v>0</v>
      </c>
    </row>
    <row r="161" spans="1:20" ht="15.75" customHeight="1">
      <c r="A161" s="130" t="s">
        <v>97</v>
      </c>
      <c r="B161" s="164">
        <v>2021</v>
      </c>
      <c r="C161" s="164">
        <v>9</v>
      </c>
      <c r="D161" s="130" t="s">
        <v>61</v>
      </c>
      <c r="E161" s="164">
        <v>12220</v>
      </c>
      <c r="F161" s="164">
        <v>0</v>
      </c>
      <c r="G161" s="164">
        <v>0</v>
      </c>
      <c r="H161" s="164">
        <v>0</v>
      </c>
      <c r="I161" s="164">
        <v>0</v>
      </c>
      <c r="J161" s="164">
        <v>0</v>
      </c>
      <c r="K161" s="164">
        <v>52</v>
      </c>
      <c r="L161" s="164">
        <v>344</v>
      </c>
      <c r="M161" s="164">
        <v>346.6</v>
      </c>
      <c r="N161" s="164">
        <v>2.8000000000000001E-2</v>
      </c>
      <c r="O161" s="164">
        <v>2.8000000000000001E-2</v>
      </c>
      <c r="P161" s="164">
        <v>52</v>
      </c>
      <c r="Q161" s="164">
        <v>344</v>
      </c>
      <c r="R161" s="164">
        <v>346.6</v>
      </c>
      <c r="S161" s="164">
        <v>2.8000000000000001E-2</v>
      </c>
      <c r="T161" s="164">
        <v>2.8000000000000001E-2</v>
      </c>
    </row>
    <row r="162" spans="1:20" ht="15.75" customHeight="1">
      <c r="A162" s="126" t="s">
        <v>97</v>
      </c>
      <c r="B162" s="163">
        <v>2022</v>
      </c>
      <c r="C162" s="163">
        <v>0</v>
      </c>
      <c r="D162" s="126" t="s">
        <v>53</v>
      </c>
      <c r="E162" s="163">
        <v>12294</v>
      </c>
      <c r="F162" s="163">
        <v>0</v>
      </c>
      <c r="G162" s="163">
        <v>0</v>
      </c>
      <c r="H162" s="163">
        <v>0</v>
      </c>
      <c r="I162" s="163">
        <v>0</v>
      </c>
      <c r="J162" s="163">
        <v>0</v>
      </c>
      <c r="K162" s="163">
        <v>98</v>
      </c>
      <c r="L162" s="163">
        <v>2900</v>
      </c>
      <c r="M162" s="163">
        <v>4658.2</v>
      </c>
      <c r="N162" s="163">
        <v>0.23599999999999999</v>
      </c>
      <c r="O162" s="163">
        <v>0.379</v>
      </c>
      <c r="P162" s="163">
        <v>98</v>
      </c>
      <c r="Q162" s="163">
        <v>2900</v>
      </c>
      <c r="R162" s="163">
        <v>4658.2</v>
      </c>
      <c r="S162" s="163">
        <v>0.23599999999999999</v>
      </c>
      <c r="T162" s="163">
        <v>0.379</v>
      </c>
    </row>
    <row r="163" spans="1:20" ht="15.75" customHeight="1">
      <c r="A163" s="130" t="s">
        <v>97</v>
      </c>
      <c r="B163" s="164">
        <v>2022</v>
      </c>
      <c r="C163" s="164">
        <v>1</v>
      </c>
      <c r="D163" s="130" t="s">
        <v>54</v>
      </c>
      <c r="E163" s="164">
        <v>12294</v>
      </c>
      <c r="F163" s="164">
        <v>0</v>
      </c>
      <c r="G163" s="164">
        <v>0</v>
      </c>
      <c r="H163" s="164">
        <v>0</v>
      </c>
      <c r="I163" s="164">
        <v>0</v>
      </c>
      <c r="J163" s="164">
        <v>0</v>
      </c>
      <c r="K163" s="164">
        <v>169</v>
      </c>
      <c r="L163" s="164">
        <v>3388</v>
      </c>
      <c r="M163" s="164">
        <v>11805.66</v>
      </c>
      <c r="N163" s="164">
        <v>0.27600000000000002</v>
      </c>
      <c r="O163" s="164">
        <v>0.96</v>
      </c>
      <c r="P163" s="164">
        <v>169</v>
      </c>
      <c r="Q163" s="164">
        <v>3388</v>
      </c>
      <c r="R163" s="164">
        <v>11805.66</v>
      </c>
      <c r="S163" s="164">
        <v>0.27600000000000002</v>
      </c>
      <c r="T163" s="164">
        <v>0.96</v>
      </c>
    </row>
    <row r="164" spans="1:20" ht="15.75" customHeight="1">
      <c r="A164" s="126" t="s">
        <v>97</v>
      </c>
      <c r="B164" s="163">
        <v>2022</v>
      </c>
      <c r="C164" s="163">
        <v>2</v>
      </c>
      <c r="D164" s="126" t="s">
        <v>1415</v>
      </c>
      <c r="E164" s="163">
        <v>12294</v>
      </c>
      <c r="F164" s="163">
        <v>0</v>
      </c>
      <c r="G164" s="163">
        <v>0</v>
      </c>
      <c r="H164" s="163">
        <v>0</v>
      </c>
      <c r="I164" s="163">
        <v>0</v>
      </c>
      <c r="J164" s="163">
        <v>0</v>
      </c>
      <c r="K164" s="163">
        <v>10</v>
      </c>
      <c r="L164" s="163">
        <v>20051</v>
      </c>
      <c r="M164" s="163">
        <v>7710.57</v>
      </c>
      <c r="N164" s="163">
        <v>1.631</v>
      </c>
      <c r="O164" s="163">
        <v>0.627</v>
      </c>
      <c r="P164" s="163">
        <v>10</v>
      </c>
      <c r="Q164" s="163">
        <v>20051</v>
      </c>
      <c r="R164" s="163">
        <v>7710.57</v>
      </c>
      <c r="S164" s="163">
        <v>1.631</v>
      </c>
      <c r="T164" s="163">
        <v>0.627</v>
      </c>
    </row>
    <row r="165" spans="1:20" ht="15.75" customHeight="1">
      <c r="A165" s="130" t="s">
        <v>97</v>
      </c>
      <c r="B165" s="164">
        <v>2022</v>
      </c>
      <c r="C165" s="164">
        <v>3</v>
      </c>
      <c r="D165" s="130" t="s">
        <v>55</v>
      </c>
      <c r="E165" s="164">
        <v>12294</v>
      </c>
      <c r="F165" s="164">
        <v>0</v>
      </c>
      <c r="G165" s="164">
        <v>0</v>
      </c>
      <c r="H165" s="164">
        <v>0</v>
      </c>
      <c r="I165" s="164">
        <v>0</v>
      </c>
      <c r="J165" s="164">
        <v>0</v>
      </c>
      <c r="K165" s="164">
        <v>170</v>
      </c>
      <c r="L165" s="164">
        <v>10436</v>
      </c>
      <c r="M165" s="164">
        <v>23296.05</v>
      </c>
      <c r="N165" s="164">
        <v>0.84899999999999998</v>
      </c>
      <c r="O165" s="164">
        <v>1.895</v>
      </c>
      <c r="P165" s="164">
        <v>170</v>
      </c>
      <c r="Q165" s="164">
        <v>10436</v>
      </c>
      <c r="R165" s="164">
        <v>23296.05</v>
      </c>
      <c r="S165" s="164">
        <v>0.84899999999999998</v>
      </c>
      <c r="T165" s="164">
        <v>1.895</v>
      </c>
    </row>
    <row r="166" spans="1:20" ht="15.75" customHeight="1">
      <c r="A166" s="126" t="s">
        <v>97</v>
      </c>
      <c r="B166" s="163">
        <v>2022</v>
      </c>
      <c r="C166" s="163">
        <v>4</v>
      </c>
      <c r="D166" s="126" t="s">
        <v>56</v>
      </c>
      <c r="E166" s="163">
        <v>12294</v>
      </c>
      <c r="F166" s="163">
        <v>0</v>
      </c>
      <c r="G166" s="163">
        <v>0</v>
      </c>
      <c r="H166" s="163">
        <v>0</v>
      </c>
      <c r="I166" s="163">
        <v>0</v>
      </c>
      <c r="J166" s="163">
        <v>0</v>
      </c>
      <c r="K166" s="163">
        <v>28</v>
      </c>
      <c r="L166" s="163">
        <v>1349</v>
      </c>
      <c r="M166" s="163">
        <v>1128.43</v>
      </c>
      <c r="N166" s="163">
        <v>0.11</v>
      </c>
      <c r="O166" s="163">
        <v>9.1999999999999998E-2</v>
      </c>
      <c r="P166" s="163">
        <v>28</v>
      </c>
      <c r="Q166" s="163">
        <v>1349</v>
      </c>
      <c r="R166" s="163">
        <v>1128.43</v>
      </c>
      <c r="S166" s="163">
        <v>0.11</v>
      </c>
      <c r="T166" s="163">
        <v>9.1999999999999998E-2</v>
      </c>
    </row>
    <row r="167" spans="1:20" ht="15.75" customHeight="1">
      <c r="A167" s="130" t="s">
        <v>97</v>
      </c>
      <c r="B167" s="164">
        <v>2022</v>
      </c>
      <c r="C167" s="164">
        <v>5</v>
      </c>
      <c r="D167" s="130" t="s">
        <v>57</v>
      </c>
      <c r="E167" s="164">
        <v>12294</v>
      </c>
      <c r="F167" s="164">
        <v>0</v>
      </c>
      <c r="G167" s="164">
        <v>0</v>
      </c>
      <c r="H167" s="164">
        <v>0</v>
      </c>
      <c r="I167" s="164">
        <v>0</v>
      </c>
      <c r="J167" s="164">
        <v>0</v>
      </c>
      <c r="K167" s="164">
        <v>130</v>
      </c>
      <c r="L167" s="164">
        <v>6195</v>
      </c>
      <c r="M167" s="164">
        <v>9593.57</v>
      </c>
      <c r="N167" s="164">
        <v>0.504</v>
      </c>
      <c r="O167" s="164">
        <v>0.78</v>
      </c>
      <c r="P167" s="164">
        <v>130</v>
      </c>
      <c r="Q167" s="164">
        <v>6195</v>
      </c>
      <c r="R167" s="164">
        <v>9593.57</v>
      </c>
      <c r="S167" s="164">
        <v>0.504</v>
      </c>
      <c r="T167" s="164">
        <v>0.78</v>
      </c>
    </row>
    <row r="168" spans="1:20" ht="15.75" customHeight="1">
      <c r="A168" s="126" t="s">
        <v>97</v>
      </c>
      <c r="B168" s="163">
        <v>2022</v>
      </c>
      <c r="C168" s="163">
        <v>6</v>
      </c>
      <c r="D168" s="126" t="s">
        <v>58</v>
      </c>
      <c r="E168" s="163">
        <v>12294</v>
      </c>
      <c r="F168" s="163">
        <v>0</v>
      </c>
      <c r="G168" s="163">
        <v>0</v>
      </c>
      <c r="H168" s="163">
        <v>0</v>
      </c>
      <c r="I168" s="163">
        <v>0</v>
      </c>
      <c r="J168" s="163">
        <v>0</v>
      </c>
      <c r="K168" s="163">
        <v>13</v>
      </c>
      <c r="L168" s="163">
        <v>330</v>
      </c>
      <c r="M168" s="163">
        <v>2262.4</v>
      </c>
      <c r="N168" s="163">
        <v>2.7E-2</v>
      </c>
      <c r="O168" s="163">
        <v>0.184</v>
      </c>
      <c r="P168" s="163">
        <v>13</v>
      </c>
      <c r="Q168" s="163">
        <v>330</v>
      </c>
      <c r="R168" s="163">
        <v>2262.4</v>
      </c>
      <c r="S168" s="163">
        <v>2.7E-2</v>
      </c>
      <c r="T168" s="163">
        <v>0.184</v>
      </c>
    </row>
    <row r="169" spans="1:20" ht="15.75" customHeight="1">
      <c r="A169" s="130" t="s">
        <v>97</v>
      </c>
      <c r="B169" s="164">
        <v>2022</v>
      </c>
      <c r="C169" s="164">
        <v>7</v>
      </c>
      <c r="D169" s="130" t="s">
        <v>59</v>
      </c>
      <c r="E169" s="164">
        <v>12294</v>
      </c>
      <c r="F169" s="164">
        <v>0</v>
      </c>
      <c r="G169" s="164">
        <v>0</v>
      </c>
      <c r="H169" s="164">
        <v>0</v>
      </c>
      <c r="I169" s="164">
        <v>0</v>
      </c>
      <c r="J169" s="164">
        <v>0</v>
      </c>
      <c r="K169" s="164">
        <v>5</v>
      </c>
      <c r="L169" s="164">
        <v>34</v>
      </c>
      <c r="M169" s="164">
        <v>82.89</v>
      </c>
      <c r="N169" s="164">
        <v>3.0000000000000001E-3</v>
      </c>
      <c r="O169" s="164">
        <v>7.0000000000000001E-3</v>
      </c>
      <c r="P169" s="164">
        <v>5</v>
      </c>
      <c r="Q169" s="164">
        <v>34</v>
      </c>
      <c r="R169" s="164">
        <v>82.89</v>
      </c>
      <c r="S169" s="164">
        <v>3.0000000000000001E-3</v>
      </c>
      <c r="T169" s="164">
        <v>7.0000000000000001E-3</v>
      </c>
    </row>
    <row r="170" spans="1:20" ht="15.75" customHeight="1">
      <c r="A170" s="126" t="s">
        <v>97</v>
      </c>
      <c r="B170" s="163">
        <v>2022</v>
      </c>
      <c r="C170" s="163">
        <v>8</v>
      </c>
      <c r="D170" s="126" t="s">
        <v>60</v>
      </c>
      <c r="E170" s="163">
        <v>12294</v>
      </c>
      <c r="F170" s="163">
        <v>0</v>
      </c>
      <c r="G170" s="163">
        <v>0</v>
      </c>
      <c r="H170" s="163">
        <v>0</v>
      </c>
      <c r="I170" s="163">
        <v>0</v>
      </c>
      <c r="J170" s="163">
        <v>0</v>
      </c>
      <c r="K170" s="163">
        <v>0</v>
      </c>
      <c r="L170" s="163">
        <v>0</v>
      </c>
      <c r="M170" s="163">
        <v>0</v>
      </c>
      <c r="N170" s="163">
        <v>0</v>
      </c>
      <c r="O170" s="163">
        <v>0</v>
      </c>
      <c r="P170" s="163">
        <v>0</v>
      </c>
      <c r="Q170" s="163">
        <v>0</v>
      </c>
      <c r="R170" s="163">
        <v>0</v>
      </c>
      <c r="S170" s="163">
        <v>0</v>
      </c>
      <c r="T170" s="163">
        <v>0</v>
      </c>
    </row>
    <row r="171" spans="1:20" ht="15.75" customHeight="1">
      <c r="A171" s="130" t="s">
        <v>97</v>
      </c>
      <c r="B171" s="164">
        <v>2022</v>
      </c>
      <c r="C171" s="164">
        <v>9</v>
      </c>
      <c r="D171" s="130" t="s">
        <v>61</v>
      </c>
      <c r="E171" s="164">
        <v>12294</v>
      </c>
      <c r="F171" s="164">
        <v>0</v>
      </c>
      <c r="G171" s="164">
        <v>0</v>
      </c>
      <c r="H171" s="164">
        <v>0</v>
      </c>
      <c r="I171" s="164">
        <v>0</v>
      </c>
      <c r="J171" s="164">
        <v>0</v>
      </c>
      <c r="K171" s="164">
        <v>57</v>
      </c>
      <c r="L171" s="164">
        <v>924</v>
      </c>
      <c r="M171" s="164">
        <v>1576.97</v>
      </c>
      <c r="N171" s="164">
        <v>7.4999999999999997E-2</v>
      </c>
      <c r="O171" s="164">
        <v>0.128</v>
      </c>
      <c r="P171" s="164">
        <v>57</v>
      </c>
      <c r="Q171" s="164">
        <v>924</v>
      </c>
      <c r="R171" s="164">
        <v>1576.97</v>
      </c>
      <c r="S171" s="164">
        <v>7.4999999999999997E-2</v>
      </c>
      <c r="T171" s="164">
        <v>0.128</v>
      </c>
    </row>
    <row r="172" spans="1:20" ht="15.75" customHeight="1">
      <c r="A172" s="126" t="s">
        <v>97</v>
      </c>
      <c r="B172" s="163">
        <v>2023</v>
      </c>
      <c r="C172" s="163">
        <v>0</v>
      </c>
      <c r="D172" s="126" t="s">
        <v>53</v>
      </c>
      <c r="E172" s="163">
        <v>12381</v>
      </c>
      <c r="F172" s="163">
        <v>0</v>
      </c>
      <c r="G172" s="163">
        <v>0</v>
      </c>
      <c r="H172" s="163">
        <v>0</v>
      </c>
      <c r="I172" s="163">
        <v>0</v>
      </c>
      <c r="J172" s="163">
        <v>0</v>
      </c>
      <c r="K172" s="163">
        <v>76</v>
      </c>
      <c r="L172" s="163">
        <v>3064</v>
      </c>
      <c r="M172" s="163">
        <v>5765.78</v>
      </c>
      <c r="N172" s="163">
        <v>0.247</v>
      </c>
      <c r="O172" s="163">
        <v>0.46600000000000003</v>
      </c>
      <c r="P172" s="163">
        <v>76</v>
      </c>
      <c r="Q172" s="163">
        <v>3064</v>
      </c>
      <c r="R172" s="163">
        <v>5765.78</v>
      </c>
      <c r="S172" s="163">
        <v>0.247</v>
      </c>
      <c r="T172" s="163">
        <v>0.46600000000000003</v>
      </c>
    </row>
    <row r="173" spans="1:20" ht="15.75" customHeight="1">
      <c r="A173" s="130" t="s">
        <v>97</v>
      </c>
      <c r="B173" s="164">
        <v>2023</v>
      </c>
      <c r="C173" s="164">
        <v>1</v>
      </c>
      <c r="D173" s="130" t="s">
        <v>54</v>
      </c>
      <c r="E173" s="164">
        <v>12380</v>
      </c>
      <c r="F173" s="164">
        <v>0</v>
      </c>
      <c r="G173" s="164">
        <v>0</v>
      </c>
      <c r="H173" s="164">
        <v>0</v>
      </c>
      <c r="I173" s="164">
        <v>0</v>
      </c>
      <c r="J173" s="164">
        <v>0</v>
      </c>
      <c r="K173" s="164">
        <v>138</v>
      </c>
      <c r="L173" s="164">
        <v>4575</v>
      </c>
      <c r="M173" s="164">
        <v>17026.650000000001</v>
      </c>
      <c r="N173" s="164">
        <v>0.37</v>
      </c>
      <c r="O173" s="164">
        <v>1.375</v>
      </c>
      <c r="P173" s="164">
        <v>138</v>
      </c>
      <c r="Q173" s="164">
        <v>4575</v>
      </c>
      <c r="R173" s="164">
        <v>17026.650000000001</v>
      </c>
      <c r="S173" s="164">
        <v>0.37</v>
      </c>
      <c r="T173" s="164">
        <v>1.375</v>
      </c>
    </row>
    <row r="174" spans="1:20" ht="15.75" customHeight="1">
      <c r="A174" s="126" t="s">
        <v>97</v>
      </c>
      <c r="B174" s="163">
        <v>2023</v>
      </c>
      <c r="C174" s="163">
        <v>2</v>
      </c>
      <c r="D174" s="126" t="s">
        <v>1415</v>
      </c>
      <c r="E174" s="163">
        <v>12380</v>
      </c>
      <c r="F174" s="163">
        <v>0</v>
      </c>
      <c r="G174" s="163">
        <v>0</v>
      </c>
      <c r="H174" s="163">
        <v>0</v>
      </c>
      <c r="I174" s="163">
        <v>0</v>
      </c>
      <c r="J174" s="163">
        <v>0</v>
      </c>
      <c r="K174" s="163">
        <v>31</v>
      </c>
      <c r="L174" s="163">
        <v>27913</v>
      </c>
      <c r="M174" s="163">
        <v>55522.73</v>
      </c>
      <c r="N174" s="163">
        <v>2.254</v>
      </c>
      <c r="O174" s="163">
        <v>4.4850000000000003</v>
      </c>
      <c r="P174" s="163">
        <v>31</v>
      </c>
      <c r="Q174" s="163">
        <v>27913</v>
      </c>
      <c r="R174" s="163">
        <v>55522.73</v>
      </c>
      <c r="S174" s="163">
        <v>2.254</v>
      </c>
      <c r="T174" s="163">
        <v>4.4850000000000003</v>
      </c>
    </row>
    <row r="175" spans="1:20" ht="15.75" customHeight="1">
      <c r="A175" s="130" t="s">
        <v>97</v>
      </c>
      <c r="B175" s="164">
        <v>2023</v>
      </c>
      <c r="C175" s="164">
        <v>3</v>
      </c>
      <c r="D175" s="130" t="s">
        <v>55</v>
      </c>
      <c r="E175" s="164">
        <v>12380</v>
      </c>
      <c r="F175" s="164">
        <v>0</v>
      </c>
      <c r="G175" s="164">
        <v>0</v>
      </c>
      <c r="H175" s="164">
        <v>0</v>
      </c>
      <c r="I175" s="164">
        <v>0</v>
      </c>
      <c r="J175" s="164">
        <v>0</v>
      </c>
      <c r="K175" s="164">
        <v>88</v>
      </c>
      <c r="L175" s="164">
        <v>6200</v>
      </c>
      <c r="M175" s="164">
        <v>11740.83</v>
      </c>
      <c r="N175" s="164">
        <v>0.501</v>
      </c>
      <c r="O175" s="164">
        <v>0.94799999999999995</v>
      </c>
      <c r="P175" s="164">
        <v>88</v>
      </c>
      <c r="Q175" s="164">
        <v>6200</v>
      </c>
      <c r="R175" s="164">
        <v>11740.83</v>
      </c>
      <c r="S175" s="164">
        <v>0.501</v>
      </c>
      <c r="T175" s="164">
        <v>0.94799999999999995</v>
      </c>
    </row>
    <row r="176" spans="1:20" ht="15.75" customHeight="1">
      <c r="A176" s="126" t="s">
        <v>97</v>
      </c>
      <c r="B176" s="163">
        <v>2023</v>
      </c>
      <c r="C176" s="163">
        <v>4</v>
      </c>
      <c r="D176" s="126" t="s">
        <v>56</v>
      </c>
      <c r="E176" s="163">
        <v>12380</v>
      </c>
      <c r="F176" s="163">
        <v>0</v>
      </c>
      <c r="G176" s="163">
        <v>0</v>
      </c>
      <c r="H176" s="163">
        <v>0</v>
      </c>
      <c r="I176" s="163">
        <v>0</v>
      </c>
      <c r="J176" s="163">
        <v>0</v>
      </c>
      <c r="K176" s="163">
        <v>21</v>
      </c>
      <c r="L176" s="163">
        <v>270</v>
      </c>
      <c r="M176" s="163">
        <v>455.8</v>
      </c>
      <c r="N176" s="163">
        <v>2.1999999999999999E-2</v>
      </c>
      <c r="O176" s="163">
        <v>3.6999999999999998E-2</v>
      </c>
      <c r="P176" s="163">
        <v>21</v>
      </c>
      <c r="Q176" s="163">
        <v>270</v>
      </c>
      <c r="R176" s="163">
        <v>455.8</v>
      </c>
      <c r="S176" s="163">
        <v>2.1999999999999999E-2</v>
      </c>
      <c r="T176" s="163">
        <v>3.6999999999999998E-2</v>
      </c>
    </row>
    <row r="177" spans="1:20" ht="15.75" customHeight="1">
      <c r="A177" s="130" t="s">
        <v>97</v>
      </c>
      <c r="B177" s="164">
        <v>2023</v>
      </c>
      <c r="C177" s="164">
        <v>5</v>
      </c>
      <c r="D177" s="130" t="s">
        <v>57</v>
      </c>
      <c r="E177" s="164">
        <v>12380</v>
      </c>
      <c r="F177" s="164">
        <v>0</v>
      </c>
      <c r="G177" s="164">
        <v>0</v>
      </c>
      <c r="H177" s="164">
        <v>0</v>
      </c>
      <c r="I177" s="164">
        <v>0</v>
      </c>
      <c r="J177" s="164">
        <v>0</v>
      </c>
      <c r="K177" s="164">
        <v>87</v>
      </c>
      <c r="L177" s="164">
        <v>11888</v>
      </c>
      <c r="M177" s="164">
        <v>27117.61</v>
      </c>
      <c r="N177" s="164">
        <v>0.96</v>
      </c>
      <c r="O177" s="164">
        <v>2.1890000000000001</v>
      </c>
      <c r="P177" s="164">
        <v>87</v>
      </c>
      <c r="Q177" s="164">
        <v>11888</v>
      </c>
      <c r="R177" s="164">
        <v>27117.61</v>
      </c>
      <c r="S177" s="164">
        <v>0.96</v>
      </c>
      <c r="T177" s="164">
        <v>2.1890000000000001</v>
      </c>
    </row>
    <row r="178" spans="1:20" ht="15.75" customHeight="1">
      <c r="A178" s="126" t="s">
        <v>97</v>
      </c>
      <c r="B178" s="163">
        <v>2023</v>
      </c>
      <c r="C178" s="163">
        <v>6</v>
      </c>
      <c r="D178" s="126" t="s">
        <v>58</v>
      </c>
      <c r="E178" s="163">
        <v>12380</v>
      </c>
      <c r="F178" s="163">
        <v>0</v>
      </c>
      <c r="G178" s="163">
        <v>0</v>
      </c>
      <c r="H178" s="163">
        <v>0</v>
      </c>
      <c r="I178" s="163">
        <v>0</v>
      </c>
      <c r="J178" s="163">
        <v>0</v>
      </c>
      <c r="K178" s="163">
        <v>4</v>
      </c>
      <c r="L178" s="163">
        <v>823</v>
      </c>
      <c r="M178" s="163">
        <v>1230.72</v>
      </c>
      <c r="N178" s="163">
        <v>6.6000000000000003E-2</v>
      </c>
      <c r="O178" s="163">
        <v>9.9000000000000005E-2</v>
      </c>
      <c r="P178" s="163">
        <v>4</v>
      </c>
      <c r="Q178" s="163">
        <v>823</v>
      </c>
      <c r="R178" s="163">
        <v>1230.72</v>
      </c>
      <c r="S178" s="163">
        <v>6.6000000000000003E-2</v>
      </c>
      <c r="T178" s="163">
        <v>9.9000000000000005E-2</v>
      </c>
    </row>
    <row r="179" spans="1:20" ht="15.75" customHeight="1">
      <c r="A179" s="130" t="s">
        <v>97</v>
      </c>
      <c r="B179" s="164">
        <v>2023</v>
      </c>
      <c r="C179" s="164">
        <v>7</v>
      </c>
      <c r="D179" s="130" t="s">
        <v>59</v>
      </c>
      <c r="E179" s="164">
        <v>12380</v>
      </c>
      <c r="F179" s="164">
        <v>0</v>
      </c>
      <c r="G179" s="164">
        <v>0</v>
      </c>
      <c r="H179" s="164">
        <v>0</v>
      </c>
      <c r="I179" s="164">
        <v>0</v>
      </c>
      <c r="J179" s="164">
        <v>0</v>
      </c>
      <c r="K179" s="164">
        <v>2</v>
      </c>
      <c r="L179" s="164">
        <v>6</v>
      </c>
      <c r="M179" s="164">
        <v>10.25</v>
      </c>
      <c r="N179" s="164">
        <v>0</v>
      </c>
      <c r="O179" s="164">
        <v>1E-3</v>
      </c>
      <c r="P179" s="164">
        <v>2</v>
      </c>
      <c r="Q179" s="164">
        <v>6</v>
      </c>
      <c r="R179" s="164">
        <v>10.25</v>
      </c>
      <c r="S179" s="164">
        <v>0</v>
      </c>
      <c r="T179" s="164">
        <v>1E-3</v>
      </c>
    </row>
    <row r="180" spans="1:20" ht="15.75" customHeight="1">
      <c r="A180" s="126" t="s">
        <v>97</v>
      </c>
      <c r="B180" s="163">
        <v>2023</v>
      </c>
      <c r="C180" s="163">
        <v>8</v>
      </c>
      <c r="D180" s="126" t="s">
        <v>60</v>
      </c>
      <c r="E180" s="163">
        <v>12380</v>
      </c>
      <c r="F180" s="163">
        <v>0</v>
      </c>
      <c r="G180" s="163">
        <v>0</v>
      </c>
      <c r="H180" s="163">
        <v>0</v>
      </c>
      <c r="I180" s="163">
        <v>0</v>
      </c>
      <c r="J180" s="163">
        <v>0</v>
      </c>
      <c r="K180" s="163">
        <v>1</v>
      </c>
      <c r="L180" s="163">
        <v>258</v>
      </c>
      <c r="M180" s="163">
        <v>356.9</v>
      </c>
      <c r="N180" s="163">
        <v>2.1000000000000001E-2</v>
      </c>
      <c r="O180" s="163">
        <v>2.9000000000000001E-2</v>
      </c>
      <c r="P180" s="163">
        <v>1</v>
      </c>
      <c r="Q180" s="163">
        <v>258</v>
      </c>
      <c r="R180" s="163">
        <v>356.9</v>
      </c>
      <c r="S180" s="163">
        <v>2.1000000000000001E-2</v>
      </c>
      <c r="T180" s="163">
        <v>2.9000000000000001E-2</v>
      </c>
    </row>
    <row r="181" spans="1:20" ht="15.75" customHeight="1">
      <c r="A181" s="130" t="s">
        <v>97</v>
      </c>
      <c r="B181" s="164">
        <v>2023</v>
      </c>
      <c r="C181" s="164">
        <v>9</v>
      </c>
      <c r="D181" s="130" t="s">
        <v>61</v>
      </c>
      <c r="E181" s="164">
        <v>12380</v>
      </c>
      <c r="F181" s="164">
        <v>0</v>
      </c>
      <c r="G181" s="164">
        <v>0</v>
      </c>
      <c r="H181" s="164">
        <v>0</v>
      </c>
      <c r="I181" s="164">
        <v>0</v>
      </c>
      <c r="J181" s="164">
        <v>0</v>
      </c>
      <c r="K181" s="164">
        <v>76</v>
      </c>
      <c r="L181" s="164">
        <v>1142</v>
      </c>
      <c r="M181" s="164">
        <v>1637.6</v>
      </c>
      <c r="N181" s="164">
        <v>9.1999999999999998E-2</v>
      </c>
      <c r="O181" s="164">
        <v>0.13200000000000001</v>
      </c>
      <c r="P181" s="164">
        <v>76</v>
      </c>
      <c r="Q181" s="164">
        <v>1142</v>
      </c>
      <c r="R181" s="164">
        <v>1637.6</v>
      </c>
      <c r="S181" s="164">
        <v>9.1999999999999998E-2</v>
      </c>
      <c r="T181" s="164">
        <v>0.13200000000000001</v>
      </c>
    </row>
    <row r="182" spans="1:20" ht="15.75" customHeight="1">
      <c r="A182" s="126" t="s">
        <v>99</v>
      </c>
      <c r="B182" s="163">
        <v>2015</v>
      </c>
      <c r="C182" s="163">
        <v>0</v>
      </c>
      <c r="D182" s="126" t="s">
        <v>53</v>
      </c>
      <c r="E182" s="163">
        <v>1646</v>
      </c>
      <c r="F182" s="163">
        <v>0</v>
      </c>
      <c r="G182" s="163">
        <v>0</v>
      </c>
      <c r="H182" s="163">
        <v>0</v>
      </c>
      <c r="I182" s="163">
        <v>0</v>
      </c>
      <c r="J182" s="163">
        <v>0</v>
      </c>
      <c r="K182" s="163">
        <v>0</v>
      </c>
      <c r="L182" s="163">
        <v>1</v>
      </c>
      <c r="M182" s="163">
        <v>24</v>
      </c>
      <c r="N182" s="163">
        <v>1E-3</v>
      </c>
      <c r="O182" s="163">
        <v>1.4999999999999999E-2</v>
      </c>
      <c r="P182" s="163">
        <v>0</v>
      </c>
      <c r="Q182" s="163">
        <v>1</v>
      </c>
      <c r="R182" s="163">
        <v>24</v>
      </c>
      <c r="S182" s="163">
        <v>1E-3</v>
      </c>
      <c r="T182" s="163">
        <v>1.4999999999999999E-2</v>
      </c>
    </row>
    <row r="183" spans="1:20" ht="15.75" customHeight="1">
      <c r="A183" s="130" t="s">
        <v>99</v>
      </c>
      <c r="B183" s="164">
        <v>2015</v>
      </c>
      <c r="C183" s="164">
        <v>1</v>
      </c>
      <c r="D183" s="130" t="s">
        <v>54</v>
      </c>
      <c r="E183" s="164">
        <v>1646</v>
      </c>
      <c r="F183" s="164">
        <v>0</v>
      </c>
      <c r="G183" s="164">
        <v>0</v>
      </c>
      <c r="H183" s="164">
        <v>0</v>
      </c>
      <c r="I183" s="164">
        <v>0</v>
      </c>
      <c r="J183" s="164">
        <v>0</v>
      </c>
      <c r="K183" s="164">
        <v>0</v>
      </c>
      <c r="L183" s="164">
        <v>0</v>
      </c>
      <c r="M183" s="164">
        <v>0</v>
      </c>
      <c r="N183" s="164">
        <v>0</v>
      </c>
      <c r="O183" s="164">
        <v>0</v>
      </c>
      <c r="P183" s="164">
        <v>0</v>
      </c>
      <c r="Q183" s="164">
        <v>0</v>
      </c>
      <c r="R183" s="164">
        <v>0</v>
      </c>
      <c r="S183" s="164">
        <v>0</v>
      </c>
      <c r="T183" s="164">
        <v>0</v>
      </c>
    </row>
    <row r="184" spans="1:20" ht="15.75" customHeight="1">
      <c r="A184" s="126" t="s">
        <v>99</v>
      </c>
      <c r="B184" s="163">
        <v>2015</v>
      </c>
      <c r="C184" s="163">
        <v>2</v>
      </c>
      <c r="D184" s="126" t="s">
        <v>1415</v>
      </c>
      <c r="E184" s="163">
        <v>1646</v>
      </c>
      <c r="F184" s="163">
        <v>1</v>
      </c>
      <c r="G184" s="163">
        <v>1652</v>
      </c>
      <c r="H184" s="163">
        <v>6602</v>
      </c>
      <c r="I184" s="163">
        <v>1.004</v>
      </c>
      <c r="J184" s="163">
        <v>4.0110000000000001</v>
      </c>
      <c r="K184" s="163">
        <v>1</v>
      </c>
      <c r="L184" s="163">
        <v>0</v>
      </c>
      <c r="M184" s="163">
        <v>0</v>
      </c>
      <c r="N184" s="163">
        <v>0</v>
      </c>
      <c r="O184" s="163">
        <v>0</v>
      </c>
      <c r="P184" s="163">
        <v>2</v>
      </c>
      <c r="Q184" s="163">
        <v>1652</v>
      </c>
      <c r="R184" s="163">
        <v>6602</v>
      </c>
      <c r="S184" s="163">
        <v>1.004</v>
      </c>
      <c r="T184" s="163">
        <v>4.0110000000000001</v>
      </c>
    </row>
    <row r="185" spans="1:20" ht="15.75" customHeight="1">
      <c r="A185" s="130" t="s">
        <v>99</v>
      </c>
      <c r="B185" s="164">
        <v>2015</v>
      </c>
      <c r="C185" s="164">
        <v>3</v>
      </c>
      <c r="D185" s="130" t="s">
        <v>55</v>
      </c>
      <c r="E185" s="164">
        <v>1646</v>
      </c>
      <c r="F185" s="164">
        <v>0</v>
      </c>
      <c r="G185" s="164">
        <v>0</v>
      </c>
      <c r="H185" s="164">
        <v>0</v>
      </c>
      <c r="I185" s="164">
        <v>0</v>
      </c>
      <c r="J185" s="164">
        <v>0</v>
      </c>
      <c r="K185" s="164">
        <v>1</v>
      </c>
      <c r="L185" s="164">
        <v>1</v>
      </c>
      <c r="M185" s="164">
        <v>36</v>
      </c>
      <c r="N185" s="164">
        <v>1E-3</v>
      </c>
      <c r="O185" s="164">
        <v>2.1999999999999999E-2</v>
      </c>
      <c r="P185" s="164">
        <v>1</v>
      </c>
      <c r="Q185" s="164">
        <v>1</v>
      </c>
      <c r="R185" s="164">
        <v>36</v>
      </c>
      <c r="S185" s="164">
        <v>1E-3</v>
      </c>
      <c r="T185" s="164">
        <v>2.1999999999999999E-2</v>
      </c>
    </row>
    <row r="186" spans="1:20" ht="15.75" customHeight="1">
      <c r="A186" s="126" t="s">
        <v>99</v>
      </c>
      <c r="B186" s="163">
        <v>2015</v>
      </c>
      <c r="C186" s="163">
        <v>4</v>
      </c>
      <c r="D186" s="126" t="s">
        <v>56</v>
      </c>
      <c r="E186" s="163">
        <v>1646</v>
      </c>
      <c r="F186" s="163">
        <v>0</v>
      </c>
      <c r="G186" s="163">
        <v>0</v>
      </c>
      <c r="H186" s="163">
        <v>0</v>
      </c>
      <c r="I186" s="163">
        <v>0</v>
      </c>
      <c r="J186" s="163">
        <v>0</v>
      </c>
      <c r="K186" s="163">
        <v>0</v>
      </c>
      <c r="L186" s="163">
        <v>0</v>
      </c>
      <c r="M186" s="163">
        <v>0</v>
      </c>
      <c r="N186" s="163">
        <v>0</v>
      </c>
      <c r="O186" s="163">
        <v>0</v>
      </c>
      <c r="P186" s="163">
        <v>0</v>
      </c>
      <c r="Q186" s="163">
        <v>0</v>
      </c>
      <c r="R186" s="163">
        <v>0</v>
      </c>
      <c r="S186" s="163">
        <v>0</v>
      </c>
      <c r="T186" s="163">
        <v>0</v>
      </c>
    </row>
    <row r="187" spans="1:20" ht="15.75" customHeight="1">
      <c r="A187" s="130" t="s">
        <v>99</v>
      </c>
      <c r="B187" s="164">
        <v>2015</v>
      </c>
      <c r="C187" s="164">
        <v>5</v>
      </c>
      <c r="D187" s="130" t="s">
        <v>57</v>
      </c>
      <c r="E187" s="164">
        <v>1646</v>
      </c>
      <c r="F187" s="164">
        <v>0</v>
      </c>
      <c r="G187" s="164">
        <v>0</v>
      </c>
      <c r="H187" s="164">
        <v>0</v>
      </c>
      <c r="I187" s="164">
        <v>0</v>
      </c>
      <c r="J187" s="164">
        <v>0</v>
      </c>
      <c r="K187" s="164">
        <v>1</v>
      </c>
      <c r="L187" s="164">
        <v>1</v>
      </c>
      <c r="M187" s="164">
        <v>96</v>
      </c>
      <c r="N187" s="164">
        <v>1E-3</v>
      </c>
      <c r="O187" s="164">
        <v>5.8000000000000003E-2</v>
      </c>
      <c r="P187" s="164">
        <v>1</v>
      </c>
      <c r="Q187" s="164">
        <v>1</v>
      </c>
      <c r="R187" s="164">
        <v>96</v>
      </c>
      <c r="S187" s="164">
        <v>1E-3</v>
      </c>
      <c r="T187" s="164">
        <v>5.8000000000000003E-2</v>
      </c>
    </row>
    <row r="188" spans="1:20" ht="15.75" customHeight="1">
      <c r="A188" s="126" t="s">
        <v>99</v>
      </c>
      <c r="B188" s="163">
        <v>2015</v>
      </c>
      <c r="C188" s="163">
        <v>6</v>
      </c>
      <c r="D188" s="126" t="s">
        <v>58</v>
      </c>
      <c r="E188" s="163">
        <v>1646</v>
      </c>
      <c r="F188" s="163">
        <v>0</v>
      </c>
      <c r="G188" s="163">
        <v>0</v>
      </c>
      <c r="H188" s="163">
        <v>0</v>
      </c>
      <c r="I188" s="163">
        <v>0</v>
      </c>
      <c r="J188" s="163">
        <v>0</v>
      </c>
      <c r="K188" s="163">
        <v>1</v>
      </c>
      <c r="L188" s="163">
        <v>28</v>
      </c>
      <c r="M188" s="163">
        <v>28</v>
      </c>
      <c r="N188" s="163">
        <v>1.7000000000000001E-2</v>
      </c>
      <c r="O188" s="163">
        <v>1.7000000000000001E-2</v>
      </c>
      <c r="P188" s="163">
        <v>1</v>
      </c>
      <c r="Q188" s="163">
        <v>28</v>
      </c>
      <c r="R188" s="163">
        <v>28</v>
      </c>
      <c r="S188" s="163">
        <v>1.7000000000000001E-2</v>
      </c>
      <c r="T188" s="163">
        <v>1.7000000000000001E-2</v>
      </c>
    </row>
    <row r="189" spans="1:20" ht="15.75" customHeight="1">
      <c r="A189" s="130" t="s">
        <v>99</v>
      </c>
      <c r="B189" s="164">
        <v>2015</v>
      </c>
      <c r="C189" s="164">
        <v>7</v>
      </c>
      <c r="D189" s="130" t="s">
        <v>59</v>
      </c>
      <c r="E189" s="164">
        <v>1646</v>
      </c>
      <c r="F189" s="164">
        <v>0</v>
      </c>
      <c r="G189" s="164">
        <v>0</v>
      </c>
      <c r="H189" s="164">
        <v>0</v>
      </c>
      <c r="I189" s="164">
        <v>0</v>
      </c>
      <c r="J189" s="164">
        <v>0</v>
      </c>
      <c r="K189" s="164">
        <v>0</v>
      </c>
      <c r="L189" s="164">
        <v>0</v>
      </c>
      <c r="M189" s="164">
        <v>0</v>
      </c>
      <c r="N189" s="164">
        <v>0</v>
      </c>
      <c r="O189" s="164">
        <v>0</v>
      </c>
      <c r="P189" s="164">
        <v>0</v>
      </c>
      <c r="Q189" s="164">
        <v>0</v>
      </c>
      <c r="R189" s="164">
        <v>0</v>
      </c>
      <c r="S189" s="164">
        <v>0</v>
      </c>
      <c r="T189" s="164">
        <v>0</v>
      </c>
    </row>
    <row r="190" spans="1:20" ht="15.75" customHeight="1">
      <c r="A190" s="126" t="s">
        <v>99</v>
      </c>
      <c r="B190" s="163">
        <v>2015</v>
      </c>
      <c r="C190" s="163">
        <v>8</v>
      </c>
      <c r="D190" s="126" t="s">
        <v>60</v>
      </c>
      <c r="E190" s="163">
        <v>1646</v>
      </c>
      <c r="F190" s="163">
        <v>0</v>
      </c>
      <c r="G190" s="163">
        <v>0</v>
      </c>
      <c r="H190" s="163">
        <v>0</v>
      </c>
      <c r="I190" s="163">
        <v>0</v>
      </c>
      <c r="J190" s="163">
        <v>0</v>
      </c>
      <c r="K190" s="163">
        <v>4</v>
      </c>
      <c r="L190" s="163">
        <v>25</v>
      </c>
      <c r="M190" s="163">
        <v>38</v>
      </c>
      <c r="N190" s="163">
        <v>1.4999999999999999E-2</v>
      </c>
      <c r="O190" s="163">
        <v>2.3E-2</v>
      </c>
      <c r="P190" s="163">
        <v>4</v>
      </c>
      <c r="Q190" s="163">
        <v>25</v>
      </c>
      <c r="R190" s="163">
        <v>38</v>
      </c>
      <c r="S190" s="163">
        <v>1.4999999999999999E-2</v>
      </c>
      <c r="T190" s="163">
        <v>2.3E-2</v>
      </c>
    </row>
    <row r="191" spans="1:20" ht="15.75" customHeight="1">
      <c r="A191" s="130" t="s">
        <v>99</v>
      </c>
      <c r="B191" s="164">
        <v>2015</v>
      </c>
      <c r="C191" s="164">
        <v>9</v>
      </c>
      <c r="D191" s="130" t="s">
        <v>61</v>
      </c>
      <c r="E191" s="164">
        <v>1646</v>
      </c>
      <c r="F191" s="164">
        <v>0</v>
      </c>
      <c r="G191" s="164">
        <v>0</v>
      </c>
      <c r="H191" s="164">
        <v>0</v>
      </c>
      <c r="I191" s="164">
        <v>0</v>
      </c>
      <c r="J191" s="164">
        <v>0</v>
      </c>
      <c r="K191" s="164">
        <v>0</v>
      </c>
      <c r="L191" s="164">
        <v>0</v>
      </c>
      <c r="M191" s="164">
        <v>0</v>
      </c>
      <c r="N191" s="164">
        <v>0</v>
      </c>
      <c r="O191" s="164">
        <v>0</v>
      </c>
      <c r="P191" s="164">
        <v>0</v>
      </c>
      <c r="Q191" s="164">
        <v>0</v>
      </c>
      <c r="R191" s="164">
        <v>0</v>
      </c>
      <c r="S191" s="164">
        <v>0</v>
      </c>
      <c r="T191" s="164">
        <v>0</v>
      </c>
    </row>
    <row r="192" spans="1:20" ht="15.75" customHeight="1">
      <c r="A192" s="126" t="s">
        <v>99</v>
      </c>
      <c r="B192" s="163">
        <v>2016</v>
      </c>
      <c r="C192" s="163">
        <v>0</v>
      </c>
      <c r="D192" s="126" t="s">
        <v>53</v>
      </c>
      <c r="E192" s="163">
        <v>1650</v>
      </c>
      <c r="F192" s="163">
        <v>0</v>
      </c>
      <c r="G192" s="163">
        <v>0</v>
      </c>
      <c r="H192" s="163">
        <v>0</v>
      </c>
      <c r="I192" s="163">
        <v>0</v>
      </c>
      <c r="J192" s="163">
        <v>0</v>
      </c>
      <c r="K192" s="163">
        <v>0</v>
      </c>
      <c r="L192" s="163">
        <v>0</v>
      </c>
      <c r="M192" s="163">
        <v>0</v>
      </c>
      <c r="N192" s="163">
        <v>0</v>
      </c>
      <c r="O192" s="163">
        <v>0</v>
      </c>
      <c r="P192" s="163">
        <v>0</v>
      </c>
      <c r="Q192" s="163">
        <v>0</v>
      </c>
      <c r="R192" s="163">
        <v>0</v>
      </c>
      <c r="S192" s="163">
        <v>0</v>
      </c>
      <c r="T192" s="163">
        <v>0</v>
      </c>
    </row>
    <row r="193" spans="1:20" ht="15.75" customHeight="1">
      <c r="A193" s="130" t="s">
        <v>99</v>
      </c>
      <c r="B193" s="164">
        <v>2016</v>
      </c>
      <c r="C193" s="164">
        <v>1</v>
      </c>
      <c r="D193" s="130" t="s">
        <v>54</v>
      </c>
      <c r="E193" s="164">
        <v>1650</v>
      </c>
      <c r="F193" s="164">
        <v>0</v>
      </c>
      <c r="G193" s="164">
        <v>0</v>
      </c>
      <c r="H193" s="164">
        <v>0</v>
      </c>
      <c r="I193" s="164">
        <v>0</v>
      </c>
      <c r="J193" s="164">
        <v>0</v>
      </c>
      <c r="K193" s="164">
        <v>16</v>
      </c>
      <c r="L193" s="164">
        <v>102</v>
      </c>
      <c r="M193" s="164">
        <v>1189</v>
      </c>
      <c r="N193" s="164">
        <v>6.2E-2</v>
      </c>
      <c r="O193" s="164">
        <v>0.72099999999999997</v>
      </c>
      <c r="P193" s="164">
        <v>16</v>
      </c>
      <c r="Q193" s="164">
        <v>102</v>
      </c>
      <c r="R193" s="164">
        <v>1189</v>
      </c>
      <c r="S193" s="164">
        <v>6.2E-2</v>
      </c>
      <c r="T193" s="164">
        <v>0.72099999999999997</v>
      </c>
    </row>
    <row r="194" spans="1:20" ht="15.75" customHeight="1">
      <c r="A194" s="126" t="s">
        <v>99</v>
      </c>
      <c r="B194" s="163">
        <v>2016</v>
      </c>
      <c r="C194" s="163">
        <v>2</v>
      </c>
      <c r="D194" s="126" t="s">
        <v>1415</v>
      </c>
      <c r="E194" s="163">
        <v>1650</v>
      </c>
      <c r="F194" s="163">
        <v>1</v>
      </c>
      <c r="G194" s="163">
        <v>1650</v>
      </c>
      <c r="H194" s="163">
        <v>9900</v>
      </c>
      <c r="I194" s="163">
        <v>1</v>
      </c>
      <c r="J194" s="163">
        <v>6</v>
      </c>
      <c r="K194" s="163">
        <v>0</v>
      </c>
      <c r="L194" s="163">
        <v>0</v>
      </c>
      <c r="M194" s="163">
        <v>0</v>
      </c>
      <c r="N194" s="163">
        <v>0</v>
      </c>
      <c r="O194" s="163">
        <v>0</v>
      </c>
      <c r="P194" s="163">
        <v>1</v>
      </c>
      <c r="Q194" s="163">
        <v>1650</v>
      </c>
      <c r="R194" s="163">
        <v>9900</v>
      </c>
      <c r="S194" s="163">
        <v>1</v>
      </c>
      <c r="T194" s="163">
        <v>6</v>
      </c>
    </row>
    <row r="195" spans="1:20" ht="15.75" customHeight="1">
      <c r="A195" s="130" t="s">
        <v>99</v>
      </c>
      <c r="B195" s="164">
        <v>2016</v>
      </c>
      <c r="C195" s="164">
        <v>3</v>
      </c>
      <c r="D195" s="130" t="s">
        <v>55</v>
      </c>
      <c r="E195" s="164">
        <v>1650</v>
      </c>
      <c r="F195" s="164">
        <v>0</v>
      </c>
      <c r="G195" s="164">
        <v>0</v>
      </c>
      <c r="H195" s="164">
        <v>0</v>
      </c>
      <c r="I195" s="164">
        <v>0</v>
      </c>
      <c r="J195" s="164">
        <v>0</v>
      </c>
      <c r="K195" s="164">
        <v>2</v>
      </c>
      <c r="L195" s="164">
        <v>250</v>
      </c>
      <c r="M195" s="164">
        <v>460</v>
      </c>
      <c r="N195" s="164">
        <v>0.152</v>
      </c>
      <c r="O195" s="164">
        <v>0.27900000000000003</v>
      </c>
      <c r="P195" s="164">
        <v>2</v>
      </c>
      <c r="Q195" s="164">
        <v>250</v>
      </c>
      <c r="R195" s="164">
        <v>460</v>
      </c>
      <c r="S195" s="164">
        <v>0.152</v>
      </c>
      <c r="T195" s="164">
        <v>0.27900000000000003</v>
      </c>
    </row>
    <row r="196" spans="1:20" ht="15.75" customHeight="1">
      <c r="A196" s="126" t="s">
        <v>99</v>
      </c>
      <c r="B196" s="163">
        <v>2016</v>
      </c>
      <c r="C196" s="163">
        <v>4</v>
      </c>
      <c r="D196" s="126" t="s">
        <v>56</v>
      </c>
      <c r="E196" s="163">
        <v>1650</v>
      </c>
      <c r="F196" s="163">
        <v>0</v>
      </c>
      <c r="G196" s="163">
        <v>0</v>
      </c>
      <c r="H196" s="163">
        <v>0</v>
      </c>
      <c r="I196" s="163">
        <v>0</v>
      </c>
      <c r="J196" s="163">
        <v>0</v>
      </c>
      <c r="K196" s="163">
        <v>1</v>
      </c>
      <c r="L196" s="163">
        <v>1</v>
      </c>
      <c r="M196" s="163">
        <v>2</v>
      </c>
      <c r="N196" s="163">
        <v>1E-3</v>
      </c>
      <c r="O196" s="163">
        <v>1E-3</v>
      </c>
      <c r="P196" s="163">
        <v>1</v>
      </c>
      <c r="Q196" s="163">
        <v>1</v>
      </c>
      <c r="R196" s="163">
        <v>2</v>
      </c>
      <c r="S196" s="163">
        <v>1E-3</v>
      </c>
      <c r="T196" s="163">
        <v>1E-3</v>
      </c>
    </row>
    <row r="197" spans="1:20" ht="15.75" customHeight="1">
      <c r="A197" s="130" t="s">
        <v>99</v>
      </c>
      <c r="B197" s="164">
        <v>2016</v>
      </c>
      <c r="C197" s="164">
        <v>5</v>
      </c>
      <c r="D197" s="130" t="s">
        <v>57</v>
      </c>
      <c r="E197" s="164">
        <v>1650</v>
      </c>
      <c r="F197" s="164">
        <v>0</v>
      </c>
      <c r="G197" s="164">
        <v>0</v>
      </c>
      <c r="H197" s="164">
        <v>0</v>
      </c>
      <c r="I197" s="164">
        <v>0</v>
      </c>
      <c r="J197" s="164">
        <v>0</v>
      </c>
      <c r="K197" s="164">
        <v>4</v>
      </c>
      <c r="L197" s="164">
        <v>3</v>
      </c>
      <c r="M197" s="164">
        <v>6.5</v>
      </c>
      <c r="N197" s="164">
        <v>2E-3</v>
      </c>
      <c r="O197" s="164">
        <v>4.0000000000000001E-3</v>
      </c>
      <c r="P197" s="164">
        <v>4</v>
      </c>
      <c r="Q197" s="164">
        <v>3</v>
      </c>
      <c r="R197" s="164">
        <v>6.5</v>
      </c>
      <c r="S197" s="164">
        <v>2E-3</v>
      </c>
      <c r="T197" s="164">
        <v>4.0000000000000001E-3</v>
      </c>
    </row>
    <row r="198" spans="1:20" ht="15.75" customHeight="1">
      <c r="A198" s="126" t="s">
        <v>99</v>
      </c>
      <c r="B198" s="163">
        <v>2016</v>
      </c>
      <c r="C198" s="163">
        <v>6</v>
      </c>
      <c r="D198" s="126" t="s">
        <v>58</v>
      </c>
      <c r="E198" s="163">
        <v>1650</v>
      </c>
      <c r="F198" s="163">
        <v>0</v>
      </c>
      <c r="G198" s="163">
        <v>0</v>
      </c>
      <c r="H198" s="163">
        <v>0</v>
      </c>
      <c r="I198" s="163">
        <v>0</v>
      </c>
      <c r="J198" s="163">
        <v>0</v>
      </c>
      <c r="K198" s="163">
        <v>0</v>
      </c>
      <c r="L198" s="163">
        <v>0</v>
      </c>
      <c r="M198" s="163">
        <v>0</v>
      </c>
      <c r="N198" s="163">
        <v>0</v>
      </c>
      <c r="O198" s="163">
        <v>0</v>
      </c>
      <c r="P198" s="163">
        <v>0</v>
      </c>
      <c r="Q198" s="163">
        <v>0</v>
      </c>
      <c r="R198" s="163">
        <v>0</v>
      </c>
      <c r="S198" s="163">
        <v>0</v>
      </c>
      <c r="T198" s="163">
        <v>0</v>
      </c>
    </row>
    <row r="199" spans="1:20" ht="15.75" customHeight="1">
      <c r="A199" s="130" t="s">
        <v>99</v>
      </c>
      <c r="B199" s="164">
        <v>2016</v>
      </c>
      <c r="C199" s="164">
        <v>7</v>
      </c>
      <c r="D199" s="130" t="s">
        <v>59</v>
      </c>
      <c r="E199" s="164">
        <v>1650</v>
      </c>
      <c r="F199" s="164">
        <v>0</v>
      </c>
      <c r="G199" s="164">
        <v>0</v>
      </c>
      <c r="H199" s="164">
        <v>0</v>
      </c>
      <c r="I199" s="164">
        <v>0</v>
      </c>
      <c r="J199" s="164">
        <v>0</v>
      </c>
      <c r="K199" s="164">
        <v>0</v>
      </c>
      <c r="L199" s="164">
        <v>0</v>
      </c>
      <c r="M199" s="164">
        <v>0</v>
      </c>
      <c r="N199" s="164">
        <v>0</v>
      </c>
      <c r="O199" s="164">
        <v>0</v>
      </c>
      <c r="P199" s="164">
        <v>0</v>
      </c>
      <c r="Q199" s="164">
        <v>0</v>
      </c>
      <c r="R199" s="164">
        <v>0</v>
      </c>
      <c r="S199" s="164">
        <v>0</v>
      </c>
      <c r="T199" s="164">
        <v>0</v>
      </c>
    </row>
    <row r="200" spans="1:20" ht="15.75" customHeight="1">
      <c r="A200" s="126" t="s">
        <v>99</v>
      </c>
      <c r="B200" s="163">
        <v>2016</v>
      </c>
      <c r="C200" s="163">
        <v>8</v>
      </c>
      <c r="D200" s="126" t="s">
        <v>60</v>
      </c>
      <c r="E200" s="163">
        <v>1650</v>
      </c>
      <c r="F200" s="163">
        <v>0</v>
      </c>
      <c r="G200" s="163">
        <v>0</v>
      </c>
      <c r="H200" s="163">
        <v>0</v>
      </c>
      <c r="I200" s="163">
        <v>0</v>
      </c>
      <c r="J200" s="163">
        <v>0</v>
      </c>
      <c r="K200" s="163">
        <v>1</v>
      </c>
      <c r="L200" s="163">
        <v>2</v>
      </c>
      <c r="M200" s="163">
        <v>4</v>
      </c>
      <c r="N200" s="163">
        <v>1E-3</v>
      </c>
      <c r="O200" s="163">
        <v>2E-3</v>
      </c>
      <c r="P200" s="163">
        <v>1</v>
      </c>
      <c r="Q200" s="163">
        <v>2</v>
      </c>
      <c r="R200" s="163">
        <v>4</v>
      </c>
      <c r="S200" s="163">
        <v>1E-3</v>
      </c>
      <c r="T200" s="163">
        <v>2E-3</v>
      </c>
    </row>
    <row r="201" spans="1:20" ht="15.75" customHeight="1">
      <c r="A201" s="130" t="s">
        <v>99</v>
      </c>
      <c r="B201" s="164">
        <v>2016</v>
      </c>
      <c r="C201" s="164">
        <v>9</v>
      </c>
      <c r="D201" s="130" t="s">
        <v>61</v>
      </c>
      <c r="E201" s="164">
        <v>1650</v>
      </c>
      <c r="F201" s="164">
        <v>0</v>
      </c>
      <c r="G201" s="164">
        <v>0</v>
      </c>
      <c r="H201" s="164">
        <v>0</v>
      </c>
      <c r="I201" s="164">
        <v>0</v>
      </c>
      <c r="J201" s="164">
        <v>0</v>
      </c>
      <c r="K201" s="164">
        <v>0</v>
      </c>
      <c r="L201" s="164">
        <v>0</v>
      </c>
      <c r="M201" s="164">
        <v>0</v>
      </c>
      <c r="N201" s="164">
        <v>0</v>
      </c>
      <c r="O201" s="164">
        <v>0</v>
      </c>
      <c r="P201" s="164">
        <v>0</v>
      </c>
      <c r="Q201" s="164">
        <v>0</v>
      </c>
      <c r="R201" s="164">
        <v>0</v>
      </c>
      <c r="S201" s="164">
        <v>0</v>
      </c>
      <c r="T201" s="164">
        <v>0</v>
      </c>
    </row>
    <row r="202" spans="1:20" ht="15.75" customHeight="1">
      <c r="A202" s="126" t="s">
        <v>99</v>
      </c>
      <c r="B202" s="163">
        <v>2017</v>
      </c>
      <c r="C202" s="163">
        <v>0</v>
      </c>
      <c r="D202" s="126" t="s">
        <v>53</v>
      </c>
      <c r="E202" s="163">
        <v>1568</v>
      </c>
      <c r="F202" s="163">
        <v>0</v>
      </c>
      <c r="G202" s="163">
        <v>0</v>
      </c>
      <c r="H202" s="163">
        <v>0</v>
      </c>
      <c r="I202" s="163">
        <v>0</v>
      </c>
      <c r="J202" s="163">
        <v>0</v>
      </c>
      <c r="K202" s="163">
        <v>1</v>
      </c>
      <c r="L202" s="163">
        <v>200</v>
      </c>
      <c r="M202" s="163">
        <v>16.66</v>
      </c>
      <c r="N202" s="163">
        <v>0.128</v>
      </c>
      <c r="O202" s="163">
        <v>1.0999999999999999E-2</v>
      </c>
      <c r="P202" s="163">
        <v>1</v>
      </c>
      <c r="Q202" s="163">
        <v>200</v>
      </c>
      <c r="R202" s="163">
        <v>16.66</v>
      </c>
      <c r="S202" s="163">
        <v>0.128</v>
      </c>
      <c r="T202" s="163">
        <v>1.0999999999999999E-2</v>
      </c>
    </row>
    <row r="203" spans="1:20" ht="15.75" customHeight="1">
      <c r="A203" s="130" t="s">
        <v>99</v>
      </c>
      <c r="B203" s="164">
        <v>2017</v>
      </c>
      <c r="C203" s="164">
        <v>1</v>
      </c>
      <c r="D203" s="130" t="s">
        <v>54</v>
      </c>
      <c r="E203" s="164">
        <v>1568</v>
      </c>
      <c r="F203" s="164">
        <v>0</v>
      </c>
      <c r="G203" s="164">
        <v>0</v>
      </c>
      <c r="H203" s="164">
        <v>0</v>
      </c>
      <c r="I203" s="164">
        <v>0</v>
      </c>
      <c r="J203" s="164">
        <v>0</v>
      </c>
      <c r="K203" s="164">
        <v>2</v>
      </c>
      <c r="L203" s="164">
        <v>801</v>
      </c>
      <c r="M203" s="164">
        <v>268.66000000000003</v>
      </c>
      <c r="N203" s="164">
        <v>0.51100000000000001</v>
      </c>
      <c r="O203" s="164">
        <v>0.17100000000000001</v>
      </c>
      <c r="P203" s="164">
        <v>2</v>
      </c>
      <c r="Q203" s="164">
        <v>801</v>
      </c>
      <c r="R203" s="164">
        <v>268.66000000000003</v>
      </c>
      <c r="S203" s="164">
        <v>0.51100000000000001</v>
      </c>
      <c r="T203" s="164">
        <v>0.17100000000000001</v>
      </c>
    </row>
    <row r="204" spans="1:20" ht="15.75" customHeight="1">
      <c r="A204" s="126" t="s">
        <v>99</v>
      </c>
      <c r="B204" s="163">
        <v>2017</v>
      </c>
      <c r="C204" s="163">
        <v>2</v>
      </c>
      <c r="D204" s="126" t="s">
        <v>1415</v>
      </c>
      <c r="E204" s="163">
        <v>1568</v>
      </c>
      <c r="F204" s="163">
        <v>0</v>
      </c>
      <c r="G204" s="163">
        <v>0</v>
      </c>
      <c r="H204" s="163">
        <v>0</v>
      </c>
      <c r="I204" s="163">
        <v>0</v>
      </c>
      <c r="J204" s="163">
        <v>0</v>
      </c>
      <c r="K204" s="163">
        <v>2</v>
      </c>
      <c r="L204" s="163">
        <v>41</v>
      </c>
      <c r="M204" s="163">
        <v>20.5</v>
      </c>
      <c r="N204" s="163">
        <v>2.5999999999999999E-2</v>
      </c>
      <c r="O204" s="163">
        <v>1.2999999999999999E-2</v>
      </c>
      <c r="P204" s="163">
        <v>2</v>
      </c>
      <c r="Q204" s="163">
        <v>41</v>
      </c>
      <c r="R204" s="163">
        <v>20.5</v>
      </c>
      <c r="S204" s="163">
        <v>2.5999999999999999E-2</v>
      </c>
      <c r="T204" s="163">
        <v>1.2999999999999999E-2</v>
      </c>
    </row>
    <row r="205" spans="1:20" ht="15.75" customHeight="1">
      <c r="A205" s="130" t="s">
        <v>99</v>
      </c>
      <c r="B205" s="164">
        <v>2017</v>
      </c>
      <c r="C205" s="164">
        <v>3</v>
      </c>
      <c r="D205" s="130" t="s">
        <v>55</v>
      </c>
      <c r="E205" s="164">
        <v>1568</v>
      </c>
      <c r="F205" s="164">
        <v>0</v>
      </c>
      <c r="G205" s="164">
        <v>0</v>
      </c>
      <c r="H205" s="164">
        <v>0</v>
      </c>
      <c r="I205" s="164">
        <v>0</v>
      </c>
      <c r="J205" s="164">
        <v>0</v>
      </c>
      <c r="K205" s="164">
        <v>2</v>
      </c>
      <c r="L205" s="164">
        <v>18</v>
      </c>
      <c r="M205" s="164">
        <v>45.5</v>
      </c>
      <c r="N205" s="164">
        <v>1.0999999999999999E-2</v>
      </c>
      <c r="O205" s="164">
        <v>2.9000000000000001E-2</v>
      </c>
      <c r="P205" s="164">
        <v>2</v>
      </c>
      <c r="Q205" s="164">
        <v>18</v>
      </c>
      <c r="R205" s="164">
        <v>45.5</v>
      </c>
      <c r="S205" s="164">
        <v>1.0999999999999999E-2</v>
      </c>
      <c r="T205" s="164">
        <v>2.9000000000000001E-2</v>
      </c>
    </row>
    <row r="206" spans="1:20" ht="15.75" customHeight="1">
      <c r="A206" s="126" t="s">
        <v>99</v>
      </c>
      <c r="B206" s="163">
        <v>2017</v>
      </c>
      <c r="C206" s="163">
        <v>4</v>
      </c>
      <c r="D206" s="126" t="s">
        <v>56</v>
      </c>
      <c r="E206" s="163">
        <v>1568</v>
      </c>
      <c r="F206" s="163">
        <v>0</v>
      </c>
      <c r="G206" s="163">
        <v>0</v>
      </c>
      <c r="H206" s="163">
        <v>0</v>
      </c>
      <c r="I206" s="163">
        <v>0</v>
      </c>
      <c r="J206" s="163">
        <v>0</v>
      </c>
      <c r="K206" s="163">
        <v>5</v>
      </c>
      <c r="L206" s="163">
        <v>2516</v>
      </c>
      <c r="M206" s="163">
        <v>3416</v>
      </c>
      <c r="N206" s="163">
        <v>1.605</v>
      </c>
      <c r="O206" s="163">
        <v>2.1779999999999999</v>
      </c>
      <c r="P206" s="163">
        <v>5</v>
      </c>
      <c r="Q206" s="163">
        <v>2516</v>
      </c>
      <c r="R206" s="163">
        <v>3416</v>
      </c>
      <c r="S206" s="163">
        <v>1.605</v>
      </c>
      <c r="T206" s="163">
        <v>2.1779999999999999</v>
      </c>
    </row>
    <row r="207" spans="1:20" ht="15.75" customHeight="1">
      <c r="A207" s="130" t="s">
        <v>99</v>
      </c>
      <c r="B207" s="164">
        <v>2017</v>
      </c>
      <c r="C207" s="164">
        <v>5</v>
      </c>
      <c r="D207" s="130" t="s">
        <v>57</v>
      </c>
      <c r="E207" s="164">
        <v>1568</v>
      </c>
      <c r="F207" s="164">
        <v>0</v>
      </c>
      <c r="G207" s="164">
        <v>0</v>
      </c>
      <c r="H207" s="164">
        <v>0</v>
      </c>
      <c r="I207" s="164">
        <v>0</v>
      </c>
      <c r="J207" s="164">
        <v>0</v>
      </c>
      <c r="K207" s="164">
        <v>2</v>
      </c>
      <c r="L207" s="164">
        <v>58</v>
      </c>
      <c r="M207" s="164">
        <v>298</v>
      </c>
      <c r="N207" s="164">
        <v>3.6999999999999998E-2</v>
      </c>
      <c r="O207" s="164">
        <v>0.19</v>
      </c>
      <c r="P207" s="164">
        <v>2</v>
      </c>
      <c r="Q207" s="164">
        <v>58</v>
      </c>
      <c r="R207" s="164">
        <v>298</v>
      </c>
      <c r="S207" s="164">
        <v>3.6999999999999998E-2</v>
      </c>
      <c r="T207" s="164">
        <v>0.19</v>
      </c>
    </row>
    <row r="208" spans="1:20" ht="15.75" customHeight="1">
      <c r="A208" s="126" t="s">
        <v>99</v>
      </c>
      <c r="B208" s="163">
        <v>2017</v>
      </c>
      <c r="C208" s="163">
        <v>6</v>
      </c>
      <c r="D208" s="126" t="s">
        <v>58</v>
      </c>
      <c r="E208" s="163">
        <v>1568</v>
      </c>
      <c r="F208" s="163">
        <v>0</v>
      </c>
      <c r="G208" s="163">
        <v>0</v>
      </c>
      <c r="H208" s="163">
        <v>0</v>
      </c>
      <c r="I208" s="163">
        <v>0</v>
      </c>
      <c r="J208" s="163">
        <v>0</v>
      </c>
      <c r="K208" s="163">
        <v>1</v>
      </c>
      <c r="L208" s="163">
        <v>152</v>
      </c>
      <c r="M208" s="163">
        <v>249</v>
      </c>
      <c r="N208" s="163">
        <v>9.7000000000000003E-2</v>
      </c>
      <c r="O208" s="163">
        <v>0.159</v>
      </c>
      <c r="P208" s="163">
        <v>1</v>
      </c>
      <c r="Q208" s="163">
        <v>152</v>
      </c>
      <c r="R208" s="163">
        <v>249</v>
      </c>
      <c r="S208" s="163">
        <v>9.7000000000000003E-2</v>
      </c>
      <c r="T208" s="163">
        <v>0.159</v>
      </c>
    </row>
    <row r="209" spans="1:20" ht="15.75" customHeight="1">
      <c r="A209" s="130" t="s">
        <v>99</v>
      </c>
      <c r="B209" s="164">
        <v>2017</v>
      </c>
      <c r="C209" s="164">
        <v>7</v>
      </c>
      <c r="D209" s="130" t="s">
        <v>59</v>
      </c>
      <c r="E209" s="164">
        <v>1568</v>
      </c>
      <c r="F209" s="164">
        <v>0</v>
      </c>
      <c r="G209" s="164">
        <v>0</v>
      </c>
      <c r="H209" s="164">
        <v>0</v>
      </c>
      <c r="I209" s="164">
        <v>0</v>
      </c>
      <c r="J209" s="164">
        <v>0</v>
      </c>
      <c r="K209" s="164">
        <v>0</v>
      </c>
      <c r="L209" s="164">
        <v>0</v>
      </c>
      <c r="M209" s="164">
        <v>0</v>
      </c>
      <c r="N209" s="164">
        <v>0</v>
      </c>
      <c r="O209" s="164">
        <v>0</v>
      </c>
      <c r="P209" s="164">
        <v>0</v>
      </c>
      <c r="Q209" s="164">
        <v>0</v>
      </c>
      <c r="R209" s="164">
        <v>0</v>
      </c>
      <c r="S209" s="164">
        <v>0</v>
      </c>
      <c r="T209" s="164">
        <v>0</v>
      </c>
    </row>
    <row r="210" spans="1:20" ht="15.75" customHeight="1">
      <c r="A210" s="126" t="s">
        <v>99</v>
      </c>
      <c r="B210" s="163">
        <v>2017</v>
      </c>
      <c r="C210" s="163">
        <v>8</v>
      </c>
      <c r="D210" s="126" t="s">
        <v>60</v>
      </c>
      <c r="E210" s="163">
        <v>1568</v>
      </c>
      <c r="F210" s="163">
        <v>0</v>
      </c>
      <c r="G210" s="163">
        <v>0</v>
      </c>
      <c r="H210" s="163">
        <v>0</v>
      </c>
      <c r="I210" s="163">
        <v>0</v>
      </c>
      <c r="J210" s="163">
        <v>0</v>
      </c>
      <c r="K210" s="163">
        <v>0</v>
      </c>
      <c r="L210" s="163">
        <v>0</v>
      </c>
      <c r="M210" s="163">
        <v>0</v>
      </c>
      <c r="N210" s="163">
        <v>0</v>
      </c>
      <c r="O210" s="163">
        <v>0</v>
      </c>
      <c r="P210" s="163">
        <v>0</v>
      </c>
      <c r="Q210" s="163">
        <v>0</v>
      </c>
      <c r="R210" s="163">
        <v>0</v>
      </c>
      <c r="S210" s="163">
        <v>0</v>
      </c>
      <c r="T210" s="163">
        <v>0</v>
      </c>
    </row>
    <row r="211" spans="1:20" ht="15.75" customHeight="1">
      <c r="A211" s="130" t="s">
        <v>99</v>
      </c>
      <c r="B211" s="164">
        <v>2017</v>
      </c>
      <c r="C211" s="164">
        <v>9</v>
      </c>
      <c r="D211" s="130" t="s">
        <v>61</v>
      </c>
      <c r="E211" s="164">
        <v>1568</v>
      </c>
      <c r="F211" s="164">
        <v>0</v>
      </c>
      <c r="G211" s="164">
        <v>0</v>
      </c>
      <c r="H211" s="164">
        <v>0</v>
      </c>
      <c r="I211" s="164">
        <v>0</v>
      </c>
      <c r="J211" s="164">
        <v>0</v>
      </c>
      <c r="K211" s="164">
        <v>0</v>
      </c>
      <c r="L211" s="164">
        <v>0</v>
      </c>
      <c r="M211" s="164">
        <v>0</v>
      </c>
      <c r="N211" s="164">
        <v>0</v>
      </c>
      <c r="O211" s="164">
        <v>0</v>
      </c>
      <c r="P211" s="164">
        <v>0</v>
      </c>
      <c r="Q211" s="164">
        <v>0</v>
      </c>
      <c r="R211" s="164">
        <v>0</v>
      </c>
      <c r="S211" s="164">
        <v>0</v>
      </c>
      <c r="T211" s="164">
        <v>0</v>
      </c>
    </row>
    <row r="212" spans="1:20" ht="15.75" customHeight="1">
      <c r="A212" s="126" t="s">
        <v>99</v>
      </c>
      <c r="B212" s="163">
        <v>2018</v>
      </c>
      <c r="C212" s="163">
        <v>0</v>
      </c>
      <c r="D212" s="126" t="s">
        <v>53</v>
      </c>
      <c r="E212" s="163">
        <v>1636</v>
      </c>
      <c r="F212" s="163">
        <v>0</v>
      </c>
      <c r="G212" s="163">
        <v>0</v>
      </c>
      <c r="H212" s="163">
        <v>0</v>
      </c>
      <c r="I212" s="163">
        <v>0</v>
      </c>
      <c r="J212" s="163">
        <v>0</v>
      </c>
      <c r="K212" s="163">
        <v>0</v>
      </c>
      <c r="L212" s="163">
        <v>0</v>
      </c>
      <c r="M212" s="163">
        <v>0</v>
      </c>
      <c r="N212" s="163">
        <v>0</v>
      </c>
      <c r="O212" s="163">
        <v>0</v>
      </c>
      <c r="P212" s="163">
        <v>0</v>
      </c>
      <c r="Q212" s="163">
        <v>0</v>
      </c>
      <c r="R212" s="163">
        <v>0</v>
      </c>
      <c r="S212" s="163">
        <v>0</v>
      </c>
      <c r="T212" s="163">
        <v>0</v>
      </c>
    </row>
    <row r="213" spans="1:20" ht="15.75" customHeight="1">
      <c r="A213" s="130" t="s">
        <v>99</v>
      </c>
      <c r="B213" s="164">
        <v>2018</v>
      </c>
      <c r="C213" s="164">
        <v>1</v>
      </c>
      <c r="D213" s="130" t="s">
        <v>54</v>
      </c>
      <c r="E213" s="164">
        <v>1636</v>
      </c>
      <c r="F213" s="164">
        <v>0</v>
      </c>
      <c r="G213" s="164">
        <v>0</v>
      </c>
      <c r="H213" s="164">
        <v>0</v>
      </c>
      <c r="I213" s="164">
        <v>0</v>
      </c>
      <c r="J213" s="164">
        <v>0</v>
      </c>
      <c r="K213" s="164">
        <v>11</v>
      </c>
      <c r="L213" s="164">
        <v>23</v>
      </c>
      <c r="M213" s="164">
        <v>91</v>
      </c>
      <c r="N213" s="164">
        <v>1.4E-2</v>
      </c>
      <c r="O213" s="164">
        <v>5.6000000000000001E-2</v>
      </c>
      <c r="P213" s="164">
        <v>11</v>
      </c>
      <c r="Q213" s="164">
        <v>23</v>
      </c>
      <c r="R213" s="164">
        <v>91</v>
      </c>
      <c r="S213" s="164">
        <v>1.4E-2</v>
      </c>
      <c r="T213" s="164">
        <v>5.6000000000000001E-2</v>
      </c>
    </row>
    <row r="214" spans="1:20" ht="15.75" customHeight="1">
      <c r="A214" s="126" t="s">
        <v>99</v>
      </c>
      <c r="B214" s="163">
        <v>2018</v>
      </c>
      <c r="C214" s="163">
        <v>2</v>
      </c>
      <c r="D214" s="126" t="s">
        <v>1415</v>
      </c>
      <c r="E214" s="163">
        <v>1636</v>
      </c>
      <c r="F214" s="163">
        <v>0</v>
      </c>
      <c r="G214" s="163">
        <v>0</v>
      </c>
      <c r="H214" s="163">
        <v>0</v>
      </c>
      <c r="I214" s="163">
        <v>0</v>
      </c>
      <c r="J214" s="163">
        <v>0</v>
      </c>
      <c r="K214" s="163">
        <v>0</v>
      </c>
      <c r="L214" s="163">
        <v>0</v>
      </c>
      <c r="M214" s="163">
        <v>0</v>
      </c>
      <c r="N214" s="163">
        <v>0</v>
      </c>
      <c r="O214" s="163">
        <v>0</v>
      </c>
      <c r="P214" s="163">
        <v>0</v>
      </c>
      <c r="Q214" s="163">
        <v>0</v>
      </c>
      <c r="R214" s="163">
        <v>0</v>
      </c>
      <c r="S214" s="163">
        <v>0</v>
      </c>
      <c r="T214" s="163">
        <v>0</v>
      </c>
    </row>
    <row r="215" spans="1:20" ht="15.75" customHeight="1">
      <c r="A215" s="130" t="s">
        <v>99</v>
      </c>
      <c r="B215" s="164">
        <v>2018</v>
      </c>
      <c r="C215" s="164">
        <v>3</v>
      </c>
      <c r="D215" s="130" t="s">
        <v>55</v>
      </c>
      <c r="E215" s="164">
        <v>1636</v>
      </c>
      <c r="F215" s="164">
        <v>0</v>
      </c>
      <c r="G215" s="164">
        <v>0</v>
      </c>
      <c r="H215" s="164">
        <v>0</v>
      </c>
      <c r="I215" s="164">
        <v>0</v>
      </c>
      <c r="J215" s="164">
        <v>0</v>
      </c>
      <c r="K215" s="164">
        <v>5</v>
      </c>
      <c r="L215" s="164">
        <v>742</v>
      </c>
      <c r="M215" s="164">
        <v>1438.75</v>
      </c>
      <c r="N215" s="164">
        <v>0.45400000000000001</v>
      </c>
      <c r="O215" s="164">
        <v>0.879</v>
      </c>
      <c r="P215" s="164">
        <v>5</v>
      </c>
      <c r="Q215" s="164">
        <v>742</v>
      </c>
      <c r="R215" s="164">
        <v>1438.75</v>
      </c>
      <c r="S215" s="164">
        <v>0.45400000000000001</v>
      </c>
      <c r="T215" s="164">
        <v>0.879</v>
      </c>
    </row>
    <row r="216" spans="1:20" ht="15.75" customHeight="1">
      <c r="A216" s="126" t="s">
        <v>99</v>
      </c>
      <c r="B216" s="163">
        <v>2018</v>
      </c>
      <c r="C216" s="163">
        <v>4</v>
      </c>
      <c r="D216" s="126" t="s">
        <v>56</v>
      </c>
      <c r="E216" s="163">
        <v>1636</v>
      </c>
      <c r="F216" s="163">
        <v>0</v>
      </c>
      <c r="G216" s="163">
        <v>0</v>
      </c>
      <c r="H216" s="163">
        <v>0</v>
      </c>
      <c r="I216" s="163">
        <v>0</v>
      </c>
      <c r="J216" s="163">
        <v>0</v>
      </c>
      <c r="K216" s="163">
        <v>3</v>
      </c>
      <c r="L216" s="163">
        <v>141</v>
      </c>
      <c r="M216" s="163">
        <v>132</v>
      </c>
      <c r="N216" s="163">
        <v>8.5999999999999993E-2</v>
      </c>
      <c r="O216" s="163">
        <v>8.1000000000000003E-2</v>
      </c>
      <c r="P216" s="163">
        <v>3</v>
      </c>
      <c r="Q216" s="163">
        <v>141</v>
      </c>
      <c r="R216" s="163">
        <v>132</v>
      </c>
      <c r="S216" s="163">
        <v>8.5999999999999993E-2</v>
      </c>
      <c r="T216" s="163">
        <v>8.1000000000000003E-2</v>
      </c>
    </row>
    <row r="217" spans="1:20" ht="15.75" customHeight="1">
      <c r="A217" s="130" t="s">
        <v>99</v>
      </c>
      <c r="B217" s="164">
        <v>2018</v>
      </c>
      <c r="C217" s="164">
        <v>5</v>
      </c>
      <c r="D217" s="130" t="s">
        <v>57</v>
      </c>
      <c r="E217" s="164">
        <v>1636</v>
      </c>
      <c r="F217" s="164">
        <v>0</v>
      </c>
      <c r="G217" s="164">
        <v>0</v>
      </c>
      <c r="H217" s="164">
        <v>0</v>
      </c>
      <c r="I217" s="164">
        <v>0</v>
      </c>
      <c r="J217" s="164">
        <v>0</v>
      </c>
      <c r="K217" s="164">
        <v>3</v>
      </c>
      <c r="L217" s="164">
        <v>42</v>
      </c>
      <c r="M217" s="164">
        <v>163</v>
      </c>
      <c r="N217" s="164">
        <v>2.5999999999999999E-2</v>
      </c>
      <c r="O217" s="164">
        <v>0.1</v>
      </c>
      <c r="P217" s="164">
        <v>3</v>
      </c>
      <c r="Q217" s="164">
        <v>42</v>
      </c>
      <c r="R217" s="164">
        <v>163</v>
      </c>
      <c r="S217" s="164">
        <v>2.5999999999999999E-2</v>
      </c>
      <c r="T217" s="164">
        <v>0.1</v>
      </c>
    </row>
    <row r="218" spans="1:20" ht="15.75" customHeight="1">
      <c r="A218" s="126" t="s">
        <v>99</v>
      </c>
      <c r="B218" s="163">
        <v>2018</v>
      </c>
      <c r="C218" s="163">
        <v>6</v>
      </c>
      <c r="D218" s="126" t="s">
        <v>58</v>
      </c>
      <c r="E218" s="163">
        <v>1636</v>
      </c>
      <c r="F218" s="163">
        <v>0</v>
      </c>
      <c r="G218" s="163">
        <v>0</v>
      </c>
      <c r="H218" s="163">
        <v>0</v>
      </c>
      <c r="I218" s="163">
        <v>0</v>
      </c>
      <c r="J218" s="163">
        <v>0</v>
      </c>
      <c r="K218" s="163">
        <v>1</v>
      </c>
      <c r="L218" s="163">
        <v>40</v>
      </c>
      <c r="M218" s="163">
        <v>80</v>
      </c>
      <c r="N218" s="163">
        <v>2.4E-2</v>
      </c>
      <c r="O218" s="163">
        <v>4.9000000000000002E-2</v>
      </c>
      <c r="P218" s="163">
        <v>1</v>
      </c>
      <c r="Q218" s="163">
        <v>40</v>
      </c>
      <c r="R218" s="163">
        <v>80</v>
      </c>
      <c r="S218" s="163">
        <v>2.4E-2</v>
      </c>
      <c r="T218" s="163">
        <v>4.9000000000000002E-2</v>
      </c>
    </row>
    <row r="219" spans="1:20" ht="15.75" customHeight="1">
      <c r="A219" s="130" t="s">
        <v>99</v>
      </c>
      <c r="B219" s="164">
        <v>2018</v>
      </c>
      <c r="C219" s="164">
        <v>7</v>
      </c>
      <c r="D219" s="130" t="s">
        <v>59</v>
      </c>
      <c r="E219" s="164">
        <v>1636</v>
      </c>
      <c r="F219" s="164">
        <v>0</v>
      </c>
      <c r="G219" s="164">
        <v>0</v>
      </c>
      <c r="H219" s="164">
        <v>0</v>
      </c>
      <c r="I219" s="164">
        <v>0</v>
      </c>
      <c r="J219" s="164">
        <v>0</v>
      </c>
      <c r="K219" s="164">
        <v>0</v>
      </c>
      <c r="L219" s="164">
        <v>0</v>
      </c>
      <c r="M219" s="164">
        <v>0</v>
      </c>
      <c r="N219" s="164">
        <v>0</v>
      </c>
      <c r="O219" s="164">
        <v>0</v>
      </c>
      <c r="P219" s="164">
        <v>0</v>
      </c>
      <c r="Q219" s="164">
        <v>0</v>
      </c>
      <c r="R219" s="164">
        <v>0</v>
      </c>
      <c r="S219" s="164">
        <v>0</v>
      </c>
      <c r="T219" s="164">
        <v>0</v>
      </c>
    </row>
    <row r="220" spans="1:20" ht="15.75" customHeight="1">
      <c r="A220" s="126" t="s">
        <v>99</v>
      </c>
      <c r="B220" s="163">
        <v>2018</v>
      </c>
      <c r="C220" s="163">
        <v>8</v>
      </c>
      <c r="D220" s="126" t="s">
        <v>60</v>
      </c>
      <c r="E220" s="163">
        <v>1636</v>
      </c>
      <c r="F220" s="163">
        <v>0</v>
      </c>
      <c r="G220" s="163">
        <v>0</v>
      </c>
      <c r="H220" s="163">
        <v>0</v>
      </c>
      <c r="I220" s="163">
        <v>0</v>
      </c>
      <c r="J220" s="163">
        <v>0</v>
      </c>
      <c r="K220" s="163">
        <v>1</v>
      </c>
      <c r="L220" s="163">
        <v>1</v>
      </c>
      <c r="M220" s="163">
        <v>2</v>
      </c>
      <c r="N220" s="163">
        <v>1E-3</v>
      </c>
      <c r="O220" s="163">
        <v>1E-3</v>
      </c>
      <c r="P220" s="163">
        <v>1</v>
      </c>
      <c r="Q220" s="163">
        <v>1</v>
      </c>
      <c r="R220" s="163">
        <v>2</v>
      </c>
      <c r="S220" s="163">
        <v>1E-3</v>
      </c>
      <c r="T220" s="163">
        <v>1E-3</v>
      </c>
    </row>
    <row r="221" spans="1:20" ht="15.75" customHeight="1">
      <c r="A221" s="130" t="s">
        <v>99</v>
      </c>
      <c r="B221" s="164">
        <v>2018</v>
      </c>
      <c r="C221" s="164">
        <v>9</v>
      </c>
      <c r="D221" s="130" t="s">
        <v>61</v>
      </c>
      <c r="E221" s="164">
        <v>1636</v>
      </c>
      <c r="F221" s="164">
        <v>0</v>
      </c>
      <c r="G221" s="164">
        <v>0</v>
      </c>
      <c r="H221" s="164">
        <v>0</v>
      </c>
      <c r="I221" s="164">
        <v>0</v>
      </c>
      <c r="J221" s="164">
        <v>0</v>
      </c>
      <c r="K221" s="164">
        <v>0</v>
      </c>
      <c r="L221" s="164">
        <v>0</v>
      </c>
      <c r="M221" s="164">
        <v>0</v>
      </c>
      <c r="N221" s="164">
        <v>0</v>
      </c>
      <c r="O221" s="164">
        <v>0</v>
      </c>
      <c r="P221" s="164">
        <v>0</v>
      </c>
      <c r="Q221" s="164">
        <v>0</v>
      </c>
      <c r="R221" s="164">
        <v>0</v>
      </c>
      <c r="S221" s="164">
        <v>0</v>
      </c>
      <c r="T221" s="164">
        <v>0</v>
      </c>
    </row>
    <row r="222" spans="1:20" ht="15.75" customHeight="1">
      <c r="A222" s="126" t="s">
        <v>99</v>
      </c>
      <c r="B222" s="163">
        <v>2019</v>
      </c>
      <c r="C222" s="163">
        <v>0</v>
      </c>
      <c r="D222" s="126" t="s">
        <v>53</v>
      </c>
      <c r="E222" s="163">
        <v>1633</v>
      </c>
      <c r="F222" s="163">
        <v>0</v>
      </c>
      <c r="G222" s="163">
        <v>0</v>
      </c>
      <c r="H222" s="163">
        <v>0</v>
      </c>
      <c r="I222" s="163">
        <v>0</v>
      </c>
      <c r="J222" s="163">
        <v>0</v>
      </c>
      <c r="K222" s="163">
        <v>1</v>
      </c>
      <c r="L222" s="163">
        <v>2</v>
      </c>
      <c r="M222" s="163">
        <v>2</v>
      </c>
      <c r="N222" s="163">
        <v>1E-3</v>
      </c>
      <c r="O222" s="163">
        <v>1E-3</v>
      </c>
      <c r="P222" s="163">
        <v>1</v>
      </c>
      <c r="Q222" s="163">
        <v>2</v>
      </c>
      <c r="R222" s="163">
        <v>2</v>
      </c>
      <c r="S222" s="163">
        <v>1E-3</v>
      </c>
      <c r="T222" s="163">
        <v>1E-3</v>
      </c>
    </row>
    <row r="223" spans="1:20" ht="15.75" customHeight="1">
      <c r="A223" s="130" t="s">
        <v>99</v>
      </c>
      <c r="B223" s="164">
        <v>2019</v>
      </c>
      <c r="C223" s="164">
        <v>1</v>
      </c>
      <c r="D223" s="130" t="s">
        <v>54</v>
      </c>
      <c r="E223" s="164">
        <v>1633</v>
      </c>
      <c r="F223" s="164">
        <v>0</v>
      </c>
      <c r="G223" s="164">
        <v>0</v>
      </c>
      <c r="H223" s="164">
        <v>0</v>
      </c>
      <c r="I223" s="164">
        <v>0</v>
      </c>
      <c r="J223" s="164">
        <v>0</v>
      </c>
      <c r="K223" s="164">
        <v>2</v>
      </c>
      <c r="L223" s="164">
        <v>9</v>
      </c>
      <c r="M223" s="164">
        <v>42</v>
      </c>
      <c r="N223" s="164">
        <v>6.0000000000000001E-3</v>
      </c>
      <c r="O223" s="164">
        <v>2.5999999999999999E-2</v>
      </c>
      <c r="P223" s="164">
        <v>2</v>
      </c>
      <c r="Q223" s="164">
        <v>9</v>
      </c>
      <c r="R223" s="164">
        <v>42</v>
      </c>
      <c r="S223" s="164">
        <v>6.0000000000000001E-3</v>
      </c>
      <c r="T223" s="164">
        <v>2.5999999999999999E-2</v>
      </c>
    </row>
    <row r="224" spans="1:20" ht="15.75" customHeight="1">
      <c r="A224" s="126" t="s">
        <v>99</v>
      </c>
      <c r="B224" s="163">
        <v>2019</v>
      </c>
      <c r="C224" s="163">
        <v>2</v>
      </c>
      <c r="D224" s="126" t="s">
        <v>1415</v>
      </c>
      <c r="E224" s="163">
        <v>1633</v>
      </c>
      <c r="F224" s="163">
        <v>0</v>
      </c>
      <c r="G224" s="163">
        <v>0</v>
      </c>
      <c r="H224" s="163">
        <v>0</v>
      </c>
      <c r="I224" s="163">
        <v>0</v>
      </c>
      <c r="J224" s="163">
        <v>0</v>
      </c>
      <c r="K224" s="163">
        <v>1</v>
      </c>
      <c r="L224" s="163">
        <v>1650</v>
      </c>
      <c r="M224" s="163">
        <v>330</v>
      </c>
      <c r="N224" s="163">
        <v>1.01</v>
      </c>
      <c r="O224" s="163">
        <v>0.20200000000000001</v>
      </c>
      <c r="P224" s="163">
        <v>1</v>
      </c>
      <c r="Q224" s="163">
        <v>1650</v>
      </c>
      <c r="R224" s="163">
        <v>330</v>
      </c>
      <c r="S224" s="163">
        <v>1.01</v>
      </c>
      <c r="T224" s="163">
        <v>0.20200000000000001</v>
      </c>
    </row>
    <row r="225" spans="1:20" ht="15.75" customHeight="1">
      <c r="A225" s="130" t="s">
        <v>99</v>
      </c>
      <c r="B225" s="164">
        <v>2019</v>
      </c>
      <c r="C225" s="164">
        <v>3</v>
      </c>
      <c r="D225" s="130" t="s">
        <v>55</v>
      </c>
      <c r="E225" s="164">
        <v>1633</v>
      </c>
      <c r="F225" s="164">
        <v>0</v>
      </c>
      <c r="G225" s="164">
        <v>0</v>
      </c>
      <c r="H225" s="164">
        <v>0</v>
      </c>
      <c r="I225" s="164">
        <v>0</v>
      </c>
      <c r="J225" s="164">
        <v>0</v>
      </c>
      <c r="K225" s="164">
        <v>5</v>
      </c>
      <c r="L225" s="164">
        <v>72</v>
      </c>
      <c r="M225" s="164">
        <v>219.43</v>
      </c>
      <c r="N225" s="164">
        <v>4.3999999999999997E-2</v>
      </c>
      <c r="O225" s="164">
        <v>0.13400000000000001</v>
      </c>
      <c r="P225" s="164">
        <v>5</v>
      </c>
      <c r="Q225" s="164">
        <v>72</v>
      </c>
      <c r="R225" s="164">
        <v>219.43</v>
      </c>
      <c r="S225" s="164">
        <v>4.3999999999999997E-2</v>
      </c>
      <c r="T225" s="164">
        <v>0.13400000000000001</v>
      </c>
    </row>
    <row r="226" spans="1:20" ht="15.75" customHeight="1">
      <c r="A226" s="126" t="s">
        <v>99</v>
      </c>
      <c r="B226" s="163">
        <v>2019</v>
      </c>
      <c r="C226" s="163">
        <v>4</v>
      </c>
      <c r="D226" s="126" t="s">
        <v>56</v>
      </c>
      <c r="E226" s="163">
        <v>1633</v>
      </c>
      <c r="F226" s="163">
        <v>0</v>
      </c>
      <c r="G226" s="163">
        <v>0</v>
      </c>
      <c r="H226" s="163">
        <v>0</v>
      </c>
      <c r="I226" s="163">
        <v>0</v>
      </c>
      <c r="J226" s="163">
        <v>0</v>
      </c>
      <c r="K226" s="163">
        <v>2</v>
      </c>
      <c r="L226" s="163">
        <v>45</v>
      </c>
      <c r="M226" s="163">
        <v>123.75</v>
      </c>
      <c r="N226" s="163">
        <v>2.8000000000000001E-2</v>
      </c>
      <c r="O226" s="163">
        <v>7.5999999999999998E-2</v>
      </c>
      <c r="P226" s="163">
        <v>2</v>
      </c>
      <c r="Q226" s="163">
        <v>45</v>
      </c>
      <c r="R226" s="163">
        <v>123.75</v>
      </c>
      <c r="S226" s="163">
        <v>2.8000000000000001E-2</v>
      </c>
      <c r="T226" s="163">
        <v>7.5999999999999998E-2</v>
      </c>
    </row>
    <row r="227" spans="1:20" ht="15.75" customHeight="1">
      <c r="A227" s="130" t="s">
        <v>99</v>
      </c>
      <c r="B227" s="164">
        <v>2019</v>
      </c>
      <c r="C227" s="164">
        <v>5</v>
      </c>
      <c r="D227" s="130" t="s">
        <v>57</v>
      </c>
      <c r="E227" s="164">
        <v>1633</v>
      </c>
      <c r="F227" s="164">
        <v>0</v>
      </c>
      <c r="G227" s="164">
        <v>0</v>
      </c>
      <c r="H227" s="164">
        <v>0</v>
      </c>
      <c r="I227" s="164">
        <v>0</v>
      </c>
      <c r="J227" s="164">
        <v>0</v>
      </c>
      <c r="K227" s="164">
        <v>6</v>
      </c>
      <c r="L227" s="164">
        <v>162</v>
      </c>
      <c r="M227" s="164">
        <v>274.32</v>
      </c>
      <c r="N227" s="164">
        <v>9.9000000000000005E-2</v>
      </c>
      <c r="O227" s="164">
        <v>0.16800000000000001</v>
      </c>
      <c r="P227" s="164">
        <v>6</v>
      </c>
      <c r="Q227" s="164">
        <v>162</v>
      </c>
      <c r="R227" s="164">
        <v>274.32</v>
      </c>
      <c r="S227" s="164">
        <v>9.9000000000000005E-2</v>
      </c>
      <c r="T227" s="164">
        <v>0.16800000000000001</v>
      </c>
    </row>
    <row r="228" spans="1:20" ht="15.75" customHeight="1">
      <c r="A228" s="126" t="s">
        <v>99</v>
      </c>
      <c r="B228" s="163">
        <v>2019</v>
      </c>
      <c r="C228" s="163">
        <v>6</v>
      </c>
      <c r="D228" s="126" t="s">
        <v>58</v>
      </c>
      <c r="E228" s="163">
        <v>1633</v>
      </c>
      <c r="F228" s="163">
        <v>0</v>
      </c>
      <c r="G228" s="163">
        <v>0</v>
      </c>
      <c r="H228" s="163">
        <v>0</v>
      </c>
      <c r="I228" s="163">
        <v>0</v>
      </c>
      <c r="J228" s="163">
        <v>0</v>
      </c>
      <c r="K228" s="163">
        <v>1</v>
      </c>
      <c r="L228" s="163">
        <v>2</v>
      </c>
      <c r="M228" s="163">
        <v>2</v>
      </c>
      <c r="N228" s="163">
        <v>1E-3</v>
      </c>
      <c r="O228" s="163">
        <v>1E-3</v>
      </c>
      <c r="P228" s="163">
        <v>1</v>
      </c>
      <c r="Q228" s="163">
        <v>2</v>
      </c>
      <c r="R228" s="163">
        <v>2</v>
      </c>
      <c r="S228" s="163">
        <v>1E-3</v>
      </c>
      <c r="T228" s="163">
        <v>1E-3</v>
      </c>
    </row>
    <row r="229" spans="1:20" ht="15.75" customHeight="1">
      <c r="A229" s="130" t="s">
        <v>99</v>
      </c>
      <c r="B229" s="164">
        <v>2019</v>
      </c>
      <c r="C229" s="164">
        <v>7</v>
      </c>
      <c r="D229" s="130" t="s">
        <v>59</v>
      </c>
      <c r="E229" s="164">
        <v>1633</v>
      </c>
      <c r="F229" s="164">
        <v>0</v>
      </c>
      <c r="G229" s="164">
        <v>0</v>
      </c>
      <c r="H229" s="164">
        <v>0</v>
      </c>
      <c r="I229" s="164">
        <v>0</v>
      </c>
      <c r="J229" s="164">
        <v>0</v>
      </c>
      <c r="K229" s="164">
        <v>0</v>
      </c>
      <c r="L229" s="164">
        <v>0</v>
      </c>
      <c r="M229" s="164">
        <v>0</v>
      </c>
      <c r="N229" s="164">
        <v>0</v>
      </c>
      <c r="O229" s="164">
        <v>0</v>
      </c>
      <c r="P229" s="164">
        <v>0</v>
      </c>
      <c r="Q229" s="164">
        <v>0</v>
      </c>
      <c r="R229" s="164">
        <v>0</v>
      </c>
      <c r="S229" s="164">
        <v>0</v>
      </c>
      <c r="T229" s="164">
        <v>0</v>
      </c>
    </row>
    <row r="230" spans="1:20" ht="15.75" customHeight="1">
      <c r="A230" s="126" t="s">
        <v>99</v>
      </c>
      <c r="B230" s="163">
        <v>2019</v>
      </c>
      <c r="C230" s="163">
        <v>8</v>
      </c>
      <c r="D230" s="126" t="s">
        <v>60</v>
      </c>
      <c r="E230" s="163">
        <v>1633</v>
      </c>
      <c r="F230" s="163">
        <v>0</v>
      </c>
      <c r="G230" s="163">
        <v>0</v>
      </c>
      <c r="H230" s="163">
        <v>0</v>
      </c>
      <c r="I230" s="163">
        <v>0</v>
      </c>
      <c r="J230" s="163">
        <v>0</v>
      </c>
      <c r="K230" s="163">
        <v>1</v>
      </c>
      <c r="L230" s="163">
        <v>12</v>
      </c>
      <c r="M230" s="163">
        <v>24</v>
      </c>
      <c r="N230" s="163">
        <v>7.0000000000000001E-3</v>
      </c>
      <c r="O230" s="163">
        <v>1.4999999999999999E-2</v>
      </c>
      <c r="P230" s="163">
        <v>1</v>
      </c>
      <c r="Q230" s="163">
        <v>12</v>
      </c>
      <c r="R230" s="163">
        <v>24</v>
      </c>
      <c r="S230" s="163">
        <v>7.0000000000000001E-3</v>
      </c>
      <c r="T230" s="163">
        <v>1.4999999999999999E-2</v>
      </c>
    </row>
    <row r="231" spans="1:20" ht="15.75" customHeight="1">
      <c r="A231" s="130" t="s">
        <v>99</v>
      </c>
      <c r="B231" s="164">
        <v>2019</v>
      </c>
      <c r="C231" s="164">
        <v>9</v>
      </c>
      <c r="D231" s="130" t="s">
        <v>61</v>
      </c>
      <c r="E231" s="164">
        <v>1633</v>
      </c>
      <c r="F231" s="164">
        <v>0</v>
      </c>
      <c r="G231" s="164">
        <v>0</v>
      </c>
      <c r="H231" s="164">
        <v>0</v>
      </c>
      <c r="I231" s="164">
        <v>0</v>
      </c>
      <c r="J231" s="164">
        <v>0</v>
      </c>
      <c r="K231" s="164">
        <v>0</v>
      </c>
      <c r="L231" s="164">
        <v>0</v>
      </c>
      <c r="M231" s="164">
        <v>0</v>
      </c>
      <c r="N231" s="164">
        <v>0</v>
      </c>
      <c r="O231" s="164">
        <v>0</v>
      </c>
      <c r="P231" s="164">
        <v>0</v>
      </c>
      <c r="Q231" s="164">
        <v>0</v>
      </c>
      <c r="R231" s="164">
        <v>0</v>
      </c>
      <c r="S231" s="164">
        <v>0</v>
      </c>
      <c r="T231" s="164">
        <v>0</v>
      </c>
    </row>
    <row r="232" spans="1:20" ht="15.75" customHeight="1">
      <c r="A232" s="126" t="s">
        <v>99</v>
      </c>
      <c r="B232" s="163">
        <v>2020</v>
      </c>
      <c r="C232" s="163">
        <v>0</v>
      </c>
      <c r="D232" s="126" t="s">
        <v>53</v>
      </c>
      <c r="E232" s="163">
        <v>1644</v>
      </c>
      <c r="F232" s="163">
        <v>0</v>
      </c>
      <c r="G232" s="163">
        <v>0</v>
      </c>
      <c r="H232" s="163">
        <v>0</v>
      </c>
      <c r="I232" s="163">
        <v>0</v>
      </c>
      <c r="J232" s="163">
        <v>0</v>
      </c>
      <c r="K232" s="163">
        <v>1</v>
      </c>
      <c r="L232" s="163">
        <v>1</v>
      </c>
      <c r="M232" s="163">
        <v>0.5</v>
      </c>
      <c r="N232" s="163">
        <v>1E-3</v>
      </c>
      <c r="O232" s="163">
        <v>0</v>
      </c>
      <c r="P232" s="163">
        <v>1</v>
      </c>
      <c r="Q232" s="163">
        <v>1</v>
      </c>
      <c r="R232" s="163">
        <v>0.5</v>
      </c>
      <c r="S232" s="163">
        <v>1E-3</v>
      </c>
      <c r="T232" s="163">
        <v>0</v>
      </c>
    </row>
    <row r="233" spans="1:20" ht="15.75" customHeight="1">
      <c r="A233" s="130" t="s">
        <v>99</v>
      </c>
      <c r="B233" s="164">
        <v>2020</v>
      </c>
      <c r="C233" s="164">
        <v>1</v>
      </c>
      <c r="D233" s="130" t="s">
        <v>54</v>
      </c>
      <c r="E233" s="164">
        <v>1644</v>
      </c>
      <c r="F233" s="164">
        <v>0</v>
      </c>
      <c r="G233" s="164">
        <v>0</v>
      </c>
      <c r="H233" s="164">
        <v>0</v>
      </c>
      <c r="I233" s="164">
        <v>0</v>
      </c>
      <c r="J233" s="164">
        <v>0</v>
      </c>
      <c r="K233" s="164">
        <v>2</v>
      </c>
      <c r="L233" s="164">
        <v>117</v>
      </c>
      <c r="M233" s="164">
        <v>357</v>
      </c>
      <c r="N233" s="164">
        <v>7.0999999999999994E-2</v>
      </c>
      <c r="O233" s="164">
        <v>0.217</v>
      </c>
      <c r="P233" s="164">
        <v>2</v>
      </c>
      <c r="Q233" s="164">
        <v>117</v>
      </c>
      <c r="R233" s="164">
        <v>357</v>
      </c>
      <c r="S233" s="164">
        <v>7.0999999999999994E-2</v>
      </c>
      <c r="T233" s="164">
        <v>0.217</v>
      </c>
    </row>
    <row r="234" spans="1:20" ht="15.75" customHeight="1">
      <c r="A234" s="126" t="s">
        <v>99</v>
      </c>
      <c r="B234" s="163">
        <v>2020</v>
      </c>
      <c r="C234" s="163">
        <v>2</v>
      </c>
      <c r="D234" s="126" t="s">
        <v>1415</v>
      </c>
      <c r="E234" s="163">
        <v>1644</v>
      </c>
      <c r="F234" s="163">
        <v>0</v>
      </c>
      <c r="G234" s="163">
        <v>0</v>
      </c>
      <c r="H234" s="163">
        <v>0</v>
      </c>
      <c r="I234" s="163">
        <v>0</v>
      </c>
      <c r="J234" s="163">
        <v>0</v>
      </c>
      <c r="K234" s="163">
        <v>1</v>
      </c>
      <c r="L234" s="163">
        <v>2</v>
      </c>
      <c r="M234" s="163">
        <v>3</v>
      </c>
      <c r="N234" s="163">
        <v>1E-3</v>
      </c>
      <c r="O234" s="163">
        <v>2E-3</v>
      </c>
      <c r="P234" s="163">
        <v>1</v>
      </c>
      <c r="Q234" s="163">
        <v>2</v>
      </c>
      <c r="R234" s="163">
        <v>3</v>
      </c>
      <c r="S234" s="163">
        <v>1E-3</v>
      </c>
      <c r="T234" s="163">
        <v>2E-3</v>
      </c>
    </row>
    <row r="235" spans="1:20" ht="15.75" customHeight="1">
      <c r="A235" s="130" t="s">
        <v>99</v>
      </c>
      <c r="B235" s="164">
        <v>2020</v>
      </c>
      <c r="C235" s="164">
        <v>3</v>
      </c>
      <c r="D235" s="130" t="s">
        <v>55</v>
      </c>
      <c r="E235" s="164">
        <v>1644</v>
      </c>
      <c r="F235" s="164">
        <v>0</v>
      </c>
      <c r="G235" s="164">
        <v>0</v>
      </c>
      <c r="H235" s="164">
        <v>0</v>
      </c>
      <c r="I235" s="164">
        <v>0</v>
      </c>
      <c r="J235" s="164">
        <v>0</v>
      </c>
      <c r="K235" s="164">
        <v>1</v>
      </c>
      <c r="L235" s="164">
        <v>348</v>
      </c>
      <c r="M235" s="164">
        <v>522</v>
      </c>
      <c r="N235" s="164">
        <v>0.21199999999999999</v>
      </c>
      <c r="O235" s="164">
        <v>0.318</v>
      </c>
      <c r="P235" s="164">
        <v>1</v>
      </c>
      <c r="Q235" s="164">
        <v>348</v>
      </c>
      <c r="R235" s="164">
        <v>522</v>
      </c>
      <c r="S235" s="164">
        <v>0.21199999999999999</v>
      </c>
      <c r="T235" s="164">
        <v>0.318</v>
      </c>
    </row>
    <row r="236" spans="1:20" ht="15.75" customHeight="1">
      <c r="A236" s="126" t="s">
        <v>99</v>
      </c>
      <c r="B236" s="163">
        <v>2020</v>
      </c>
      <c r="C236" s="163">
        <v>4</v>
      </c>
      <c r="D236" s="126" t="s">
        <v>56</v>
      </c>
      <c r="E236" s="163">
        <v>1644</v>
      </c>
      <c r="F236" s="163">
        <v>0</v>
      </c>
      <c r="G236" s="163">
        <v>0</v>
      </c>
      <c r="H236" s="163">
        <v>0</v>
      </c>
      <c r="I236" s="163">
        <v>0</v>
      </c>
      <c r="J236" s="163">
        <v>0</v>
      </c>
      <c r="K236" s="163">
        <v>1</v>
      </c>
      <c r="L236" s="163">
        <v>1</v>
      </c>
      <c r="M236" s="163">
        <v>4</v>
      </c>
      <c r="N236" s="163">
        <v>1E-3</v>
      </c>
      <c r="O236" s="163">
        <v>2E-3</v>
      </c>
      <c r="P236" s="163">
        <v>1</v>
      </c>
      <c r="Q236" s="163">
        <v>1</v>
      </c>
      <c r="R236" s="163">
        <v>4</v>
      </c>
      <c r="S236" s="163">
        <v>1E-3</v>
      </c>
      <c r="T236" s="163">
        <v>2E-3</v>
      </c>
    </row>
    <row r="237" spans="1:20" ht="15.75" customHeight="1">
      <c r="A237" s="130" t="s">
        <v>99</v>
      </c>
      <c r="B237" s="164">
        <v>2020</v>
      </c>
      <c r="C237" s="164">
        <v>5</v>
      </c>
      <c r="D237" s="130" t="s">
        <v>57</v>
      </c>
      <c r="E237" s="164">
        <v>1644</v>
      </c>
      <c r="F237" s="164">
        <v>0</v>
      </c>
      <c r="G237" s="164">
        <v>0</v>
      </c>
      <c r="H237" s="164">
        <v>0</v>
      </c>
      <c r="I237" s="164">
        <v>0</v>
      </c>
      <c r="J237" s="164">
        <v>0</v>
      </c>
      <c r="K237" s="164">
        <v>3</v>
      </c>
      <c r="L237" s="164">
        <v>3</v>
      </c>
      <c r="M237" s="164">
        <v>2</v>
      </c>
      <c r="N237" s="164">
        <v>2E-3</v>
      </c>
      <c r="O237" s="164">
        <v>1E-3</v>
      </c>
      <c r="P237" s="164">
        <v>3</v>
      </c>
      <c r="Q237" s="164">
        <v>3</v>
      </c>
      <c r="R237" s="164">
        <v>2</v>
      </c>
      <c r="S237" s="164">
        <v>2E-3</v>
      </c>
      <c r="T237" s="164">
        <v>1E-3</v>
      </c>
    </row>
    <row r="238" spans="1:20" ht="15.75" customHeight="1">
      <c r="A238" s="126" t="s">
        <v>99</v>
      </c>
      <c r="B238" s="163">
        <v>2020</v>
      </c>
      <c r="C238" s="163">
        <v>6</v>
      </c>
      <c r="D238" s="126" t="s">
        <v>58</v>
      </c>
      <c r="E238" s="163">
        <v>1644</v>
      </c>
      <c r="F238" s="163">
        <v>0</v>
      </c>
      <c r="G238" s="163">
        <v>0</v>
      </c>
      <c r="H238" s="163">
        <v>0</v>
      </c>
      <c r="I238" s="163">
        <v>0</v>
      </c>
      <c r="J238" s="163">
        <v>0</v>
      </c>
      <c r="K238" s="163">
        <v>4</v>
      </c>
      <c r="L238" s="163">
        <v>701</v>
      </c>
      <c r="M238" s="163">
        <v>879</v>
      </c>
      <c r="N238" s="163">
        <v>0.42599999999999999</v>
      </c>
      <c r="O238" s="163">
        <v>0.53500000000000003</v>
      </c>
      <c r="P238" s="163">
        <v>4</v>
      </c>
      <c r="Q238" s="163">
        <v>701</v>
      </c>
      <c r="R238" s="163">
        <v>879</v>
      </c>
      <c r="S238" s="163">
        <v>0.42599999999999999</v>
      </c>
      <c r="T238" s="163">
        <v>0.53500000000000003</v>
      </c>
    </row>
    <row r="239" spans="1:20" ht="15.75" customHeight="1">
      <c r="A239" s="130" t="s">
        <v>99</v>
      </c>
      <c r="B239" s="164">
        <v>2020</v>
      </c>
      <c r="C239" s="164">
        <v>7</v>
      </c>
      <c r="D239" s="130" t="s">
        <v>59</v>
      </c>
      <c r="E239" s="164">
        <v>1644</v>
      </c>
      <c r="F239" s="164">
        <v>0</v>
      </c>
      <c r="G239" s="164">
        <v>0</v>
      </c>
      <c r="H239" s="164">
        <v>0</v>
      </c>
      <c r="I239" s="164">
        <v>0</v>
      </c>
      <c r="J239" s="164">
        <v>0</v>
      </c>
      <c r="K239" s="164">
        <v>0</v>
      </c>
      <c r="L239" s="164">
        <v>0</v>
      </c>
      <c r="M239" s="164">
        <v>0</v>
      </c>
      <c r="N239" s="164">
        <v>0</v>
      </c>
      <c r="O239" s="164">
        <v>0</v>
      </c>
      <c r="P239" s="164">
        <v>0</v>
      </c>
      <c r="Q239" s="164">
        <v>0</v>
      </c>
      <c r="R239" s="164">
        <v>0</v>
      </c>
      <c r="S239" s="164">
        <v>0</v>
      </c>
      <c r="T239" s="164">
        <v>0</v>
      </c>
    </row>
    <row r="240" spans="1:20" ht="15.75" customHeight="1">
      <c r="A240" s="126" t="s">
        <v>99</v>
      </c>
      <c r="B240" s="163">
        <v>2020</v>
      </c>
      <c r="C240" s="163">
        <v>8</v>
      </c>
      <c r="D240" s="126" t="s">
        <v>60</v>
      </c>
      <c r="E240" s="163">
        <v>1644</v>
      </c>
      <c r="F240" s="163">
        <v>0</v>
      </c>
      <c r="G240" s="163">
        <v>0</v>
      </c>
      <c r="H240" s="163">
        <v>0</v>
      </c>
      <c r="I240" s="163">
        <v>0</v>
      </c>
      <c r="J240" s="163">
        <v>0</v>
      </c>
      <c r="K240" s="163">
        <v>1</v>
      </c>
      <c r="L240" s="163">
        <v>1</v>
      </c>
      <c r="M240" s="163">
        <v>1</v>
      </c>
      <c r="N240" s="163">
        <v>1E-3</v>
      </c>
      <c r="O240" s="163">
        <v>1E-3</v>
      </c>
      <c r="P240" s="163">
        <v>1</v>
      </c>
      <c r="Q240" s="163">
        <v>1</v>
      </c>
      <c r="R240" s="163">
        <v>1</v>
      </c>
      <c r="S240" s="163">
        <v>1E-3</v>
      </c>
      <c r="T240" s="163">
        <v>1E-3</v>
      </c>
    </row>
    <row r="241" spans="1:20" ht="15.75" customHeight="1">
      <c r="A241" s="130" t="s">
        <v>99</v>
      </c>
      <c r="B241" s="164">
        <v>2020</v>
      </c>
      <c r="C241" s="164">
        <v>9</v>
      </c>
      <c r="D241" s="130" t="s">
        <v>61</v>
      </c>
      <c r="E241" s="164">
        <v>1644</v>
      </c>
      <c r="F241" s="164">
        <v>0</v>
      </c>
      <c r="G241" s="164">
        <v>0</v>
      </c>
      <c r="H241" s="164">
        <v>0</v>
      </c>
      <c r="I241" s="164">
        <v>0</v>
      </c>
      <c r="J241" s="164">
        <v>0</v>
      </c>
      <c r="K241" s="164">
        <v>0</v>
      </c>
      <c r="L241" s="164">
        <v>0</v>
      </c>
      <c r="M241" s="164">
        <v>0</v>
      </c>
      <c r="N241" s="164">
        <v>0</v>
      </c>
      <c r="O241" s="164">
        <v>0</v>
      </c>
      <c r="P241" s="164">
        <v>0</v>
      </c>
      <c r="Q241" s="164">
        <v>0</v>
      </c>
      <c r="R241" s="164">
        <v>0</v>
      </c>
      <c r="S241" s="164">
        <v>0</v>
      </c>
      <c r="T241" s="164">
        <v>0</v>
      </c>
    </row>
    <row r="242" spans="1:20" ht="15.75" customHeight="1">
      <c r="A242" s="126" t="s">
        <v>99</v>
      </c>
      <c r="B242" s="163">
        <v>2021</v>
      </c>
      <c r="C242" s="163">
        <v>0</v>
      </c>
      <c r="D242" s="126" t="s">
        <v>53</v>
      </c>
      <c r="E242" s="163">
        <v>1640</v>
      </c>
      <c r="F242" s="163">
        <v>0</v>
      </c>
      <c r="G242" s="163">
        <v>0</v>
      </c>
      <c r="H242" s="163">
        <v>0</v>
      </c>
      <c r="I242" s="163">
        <v>0</v>
      </c>
      <c r="J242" s="163">
        <v>0</v>
      </c>
      <c r="K242" s="163">
        <v>1</v>
      </c>
      <c r="L242" s="163">
        <v>1</v>
      </c>
      <c r="M242" s="163">
        <v>13.5</v>
      </c>
      <c r="N242" s="163">
        <v>1E-3</v>
      </c>
      <c r="O242" s="163">
        <v>8.0000000000000002E-3</v>
      </c>
      <c r="P242" s="163">
        <v>1</v>
      </c>
      <c r="Q242" s="163">
        <v>1</v>
      </c>
      <c r="R242" s="163">
        <v>13.5</v>
      </c>
      <c r="S242" s="163">
        <v>1E-3</v>
      </c>
      <c r="T242" s="163">
        <v>8.0000000000000002E-3</v>
      </c>
    </row>
    <row r="243" spans="1:20" ht="15.75" customHeight="1">
      <c r="A243" s="130" t="s">
        <v>99</v>
      </c>
      <c r="B243" s="164">
        <v>2021</v>
      </c>
      <c r="C243" s="164">
        <v>1</v>
      </c>
      <c r="D243" s="130" t="s">
        <v>54</v>
      </c>
      <c r="E243" s="164">
        <v>1641</v>
      </c>
      <c r="F243" s="164">
        <v>0</v>
      </c>
      <c r="G243" s="164">
        <v>0</v>
      </c>
      <c r="H243" s="164">
        <v>0</v>
      </c>
      <c r="I243" s="164">
        <v>0</v>
      </c>
      <c r="J243" s="164">
        <v>0</v>
      </c>
      <c r="K243" s="164">
        <v>7</v>
      </c>
      <c r="L243" s="164">
        <v>118</v>
      </c>
      <c r="M243" s="164">
        <v>502</v>
      </c>
      <c r="N243" s="164">
        <v>7.1999999999999995E-2</v>
      </c>
      <c r="O243" s="164">
        <v>0.30599999999999999</v>
      </c>
      <c r="P243" s="164">
        <v>7</v>
      </c>
      <c r="Q243" s="164">
        <v>118</v>
      </c>
      <c r="R243" s="164">
        <v>502</v>
      </c>
      <c r="S243" s="164">
        <v>7.1999999999999995E-2</v>
      </c>
      <c r="T243" s="164">
        <v>0.30599999999999999</v>
      </c>
    </row>
    <row r="244" spans="1:20" ht="15.75" customHeight="1">
      <c r="A244" s="126" t="s">
        <v>99</v>
      </c>
      <c r="B244" s="163">
        <v>2021</v>
      </c>
      <c r="C244" s="163">
        <v>2</v>
      </c>
      <c r="D244" s="126" t="s">
        <v>1415</v>
      </c>
      <c r="E244" s="163">
        <v>1640</v>
      </c>
      <c r="F244" s="163">
        <v>0</v>
      </c>
      <c r="G244" s="163">
        <v>0</v>
      </c>
      <c r="H244" s="163">
        <v>0</v>
      </c>
      <c r="I244" s="163">
        <v>0</v>
      </c>
      <c r="J244" s="163">
        <v>0</v>
      </c>
      <c r="K244" s="163">
        <v>0</v>
      </c>
      <c r="L244" s="163">
        <v>0</v>
      </c>
      <c r="M244" s="163">
        <v>0</v>
      </c>
      <c r="N244" s="163">
        <v>0</v>
      </c>
      <c r="O244" s="163">
        <v>0</v>
      </c>
      <c r="P244" s="163">
        <v>0</v>
      </c>
      <c r="Q244" s="163">
        <v>0</v>
      </c>
      <c r="R244" s="163">
        <v>0</v>
      </c>
      <c r="S244" s="163">
        <v>0</v>
      </c>
      <c r="T244" s="163">
        <v>0</v>
      </c>
    </row>
    <row r="245" spans="1:20" ht="15.75" customHeight="1">
      <c r="A245" s="130" t="s">
        <v>99</v>
      </c>
      <c r="B245" s="164">
        <v>2021</v>
      </c>
      <c r="C245" s="164">
        <v>3</v>
      </c>
      <c r="D245" s="130" t="s">
        <v>55</v>
      </c>
      <c r="E245" s="164">
        <v>1640</v>
      </c>
      <c r="F245" s="164">
        <v>0</v>
      </c>
      <c r="G245" s="164">
        <v>0</v>
      </c>
      <c r="H245" s="164">
        <v>0</v>
      </c>
      <c r="I245" s="164">
        <v>0</v>
      </c>
      <c r="J245" s="164">
        <v>0</v>
      </c>
      <c r="K245" s="164">
        <v>2</v>
      </c>
      <c r="L245" s="164">
        <v>8</v>
      </c>
      <c r="M245" s="164">
        <v>33</v>
      </c>
      <c r="N245" s="164">
        <v>5.0000000000000001E-3</v>
      </c>
      <c r="O245" s="164">
        <v>0.02</v>
      </c>
      <c r="P245" s="164">
        <v>2</v>
      </c>
      <c r="Q245" s="164">
        <v>8</v>
      </c>
      <c r="R245" s="164">
        <v>33</v>
      </c>
      <c r="S245" s="164">
        <v>5.0000000000000001E-3</v>
      </c>
      <c r="T245" s="164">
        <v>0.02</v>
      </c>
    </row>
    <row r="246" spans="1:20" ht="15.75" customHeight="1">
      <c r="A246" s="126" t="s">
        <v>99</v>
      </c>
      <c r="B246" s="163">
        <v>2021</v>
      </c>
      <c r="C246" s="163">
        <v>4</v>
      </c>
      <c r="D246" s="126" t="s">
        <v>56</v>
      </c>
      <c r="E246" s="163">
        <v>1640</v>
      </c>
      <c r="F246" s="163">
        <v>0</v>
      </c>
      <c r="G246" s="163">
        <v>0</v>
      </c>
      <c r="H246" s="163">
        <v>0</v>
      </c>
      <c r="I246" s="163">
        <v>0</v>
      </c>
      <c r="J246" s="163">
        <v>0</v>
      </c>
      <c r="K246" s="163">
        <v>1</v>
      </c>
      <c r="L246" s="163">
        <v>16</v>
      </c>
      <c r="M246" s="163">
        <v>16</v>
      </c>
      <c r="N246" s="163">
        <v>0.01</v>
      </c>
      <c r="O246" s="163">
        <v>0.01</v>
      </c>
      <c r="P246" s="163">
        <v>1</v>
      </c>
      <c r="Q246" s="163">
        <v>16</v>
      </c>
      <c r="R246" s="163">
        <v>16</v>
      </c>
      <c r="S246" s="163">
        <v>0.01</v>
      </c>
      <c r="T246" s="163">
        <v>0.01</v>
      </c>
    </row>
    <row r="247" spans="1:20" ht="15.75" customHeight="1">
      <c r="A247" s="130" t="s">
        <v>99</v>
      </c>
      <c r="B247" s="164">
        <v>2021</v>
      </c>
      <c r="C247" s="164">
        <v>5</v>
      </c>
      <c r="D247" s="130" t="s">
        <v>57</v>
      </c>
      <c r="E247" s="164">
        <v>1640</v>
      </c>
      <c r="F247" s="164">
        <v>0</v>
      </c>
      <c r="G247" s="164">
        <v>0</v>
      </c>
      <c r="H247" s="164">
        <v>0</v>
      </c>
      <c r="I247" s="164">
        <v>0</v>
      </c>
      <c r="J247" s="164">
        <v>0</v>
      </c>
      <c r="K247" s="164">
        <v>1</v>
      </c>
      <c r="L247" s="164">
        <v>52</v>
      </c>
      <c r="M247" s="164">
        <v>5.7</v>
      </c>
      <c r="N247" s="164">
        <v>3.2000000000000001E-2</v>
      </c>
      <c r="O247" s="164">
        <v>3.0000000000000001E-3</v>
      </c>
      <c r="P247" s="164">
        <v>1</v>
      </c>
      <c r="Q247" s="164">
        <v>52</v>
      </c>
      <c r="R247" s="164">
        <v>5.7</v>
      </c>
      <c r="S247" s="164">
        <v>3.2000000000000001E-2</v>
      </c>
      <c r="T247" s="164">
        <v>3.0000000000000001E-3</v>
      </c>
    </row>
    <row r="248" spans="1:20" ht="15.75" customHeight="1">
      <c r="A248" s="126" t="s">
        <v>99</v>
      </c>
      <c r="B248" s="163">
        <v>2021</v>
      </c>
      <c r="C248" s="163">
        <v>6</v>
      </c>
      <c r="D248" s="126" t="s">
        <v>58</v>
      </c>
      <c r="E248" s="163">
        <v>1640</v>
      </c>
      <c r="F248" s="163">
        <v>0</v>
      </c>
      <c r="G248" s="163">
        <v>0</v>
      </c>
      <c r="H248" s="163">
        <v>0</v>
      </c>
      <c r="I248" s="163">
        <v>0</v>
      </c>
      <c r="J248" s="163">
        <v>0</v>
      </c>
      <c r="K248" s="163">
        <v>6</v>
      </c>
      <c r="L248" s="163">
        <v>879</v>
      </c>
      <c r="M248" s="163">
        <v>3334.45</v>
      </c>
      <c r="N248" s="163">
        <v>0.53600000000000003</v>
      </c>
      <c r="O248" s="163">
        <v>2.032</v>
      </c>
      <c r="P248" s="163">
        <v>6</v>
      </c>
      <c r="Q248" s="163">
        <v>879</v>
      </c>
      <c r="R248" s="163">
        <v>3334.45</v>
      </c>
      <c r="S248" s="163">
        <v>0.53600000000000003</v>
      </c>
      <c r="T248" s="163">
        <v>2.032</v>
      </c>
    </row>
    <row r="249" spans="1:20" ht="15.75" customHeight="1">
      <c r="A249" s="130" t="s">
        <v>99</v>
      </c>
      <c r="B249" s="164">
        <v>2021</v>
      </c>
      <c r="C249" s="164">
        <v>7</v>
      </c>
      <c r="D249" s="130" t="s">
        <v>59</v>
      </c>
      <c r="E249" s="164">
        <v>1640</v>
      </c>
      <c r="F249" s="164">
        <v>0</v>
      </c>
      <c r="G249" s="164">
        <v>0</v>
      </c>
      <c r="H249" s="164">
        <v>0</v>
      </c>
      <c r="I249" s="164">
        <v>0</v>
      </c>
      <c r="J249" s="164">
        <v>0</v>
      </c>
      <c r="K249" s="164">
        <v>0</v>
      </c>
      <c r="L249" s="164">
        <v>0</v>
      </c>
      <c r="M249" s="164">
        <v>0</v>
      </c>
      <c r="N249" s="164">
        <v>0</v>
      </c>
      <c r="O249" s="164">
        <v>0</v>
      </c>
      <c r="P249" s="164">
        <v>0</v>
      </c>
      <c r="Q249" s="164">
        <v>0</v>
      </c>
      <c r="R249" s="164">
        <v>0</v>
      </c>
      <c r="S249" s="164">
        <v>0</v>
      </c>
      <c r="T249" s="164">
        <v>0</v>
      </c>
    </row>
    <row r="250" spans="1:20" ht="15.75" customHeight="1">
      <c r="A250" s="126" t="s">
        <v>99</v>
      </c>
      <c r="B250" s="163">
        <v>2021</v>
      </c>
      <c r="C250" s="163">
        <v>8</v>
      </c>
      <c r="D250" s="126" t="s">
        <v>60</v>
      </c>
      <c r="E250" s="163">
        <v>1640</v>
      </c>
      <c r="F250" s="163">
        <v>0</v>
      </c>
      <c r="G250" s="163">
        <v>0</v>
      </c>
      <c r="H250" s="163">
        <v>0</v>
      </c>
      <c r="I250" s="163">
        <v>0</v>
      </c>
      <c r="J250" s="163">
        <v>0</v>
      </c>
      <c r="K250" s="163">
        <v>2</v>
      </c>
      <c r="L250" s="163">
        <v>2</v>
      </c>
      <c r="M250" s="163">
        <v>6.5</v>
      </c>
      <c r="N250" s="163">
        <v>1E-3</v>
      </c>
      <c r="O250" s="163">
        <v>4.0000000000000001E-3</v>
      </c>
      <c r="P250" s="163">
        <v>2</v>
      </c>
      <c r="Q250" s="163">
        <v>2</v>
      </c>
      <c r="R250" s="163">
        <v>6.5</v>
      </c>
      <c r="S250" s="163">
        <v>1E-3</v>
      </c>
      <c r="T250" s="163">
        <v>4.0000000000000001E-3</v>
      </c>
    </row>
    <row r="251" spans="1:20" ht="15.75" customHeight="1">
      <c r="A251" s="130" t="s">
        <v>99</v>
      </c>
      <c r="B251" s="164">
        <v>2021</v>
      </c>
      <c r="C251" s="164">
        <v>9</v>
      </c>
      <c r="D251" s="130" t="s">
        <v>61</v>
      </c>
      <c r="E251" s="164">
        <v>1640</v>
      </c>
      <c r="F251" s="164">
        <v>0</v>
      </c>
      <c r="G251" s="164">
        <v>0</v>
      </c>
      <c r="H251" s="164">
        <v>0</v>
      </c>
      <c r="I251" s="164">
        <v>0</v>
      </c>
      <c r="J251" s="164">
        <v>0</v>
      </c>
      <c r="K251" s="164">
        <v>0</v>
      </c>
      <c r="L251" s="164">
        <v>0</v>
      </c>
      <c r="M251" s="164">
        <v>0</v>
      </c>
      <c r="N251" s="164">
        <v>0</v>
      </c>
      <c r="O251" s="164">
        <v>0</v>
      </c>
      <c r="P251" s="164">
        <v>0</v>
      </c>
      <c r="Q251" s="164">
        <v>0</v>
      </c>
      <c r="R251" s="164">
        <v>0</v>
      </c>
      <c r="S251" s="164">
        <v>0</v>
      </c>
      <c r="T251" s="164">
        <v>0</v>
      </c>
    </row>
    <row r="252" spans="1:20" ht="15.75" customHeight="1">
      <c r="A252" s="126" t="s">
        <v>99</v>
      </c>
      <c r="B252" s="163">
        <v>2022</v>
      </c>
      <c r="C252" s="163">
        <v>0</v>
      </c>
      <c r="D252" s="126" t="s">
        <v>53</v>
      </c>
      <c r="E252" s="163">
        <v>1623</v>
      </c>
      <c r="F252" s="163">
        <v>0</v>
      </c>
      <c r="G252" s="163">
        <v>0</v>
      </c>
      <c r="H252" s="163">
        <v>0</v>
      </c>
      <c r="I252" s="163">
        <v>0</v>
      </c>
      <c r="J252" s="163">
        <v>0</v>
      </c>
      <c r="K252" s="163">
        <v>0</v>
      </c>
      <c r="L252" s="163">
        <v>0</v>
      </c>
      <c r="M252" s="163">
        <v>0</v>
      </c>
      <c r="N252" s="163">
        <v>0</v>
      </c>
      <c r="O252" s="163">
        <v>0</v>
      </c>
      <c r="P252" s="163">
        <v>0</v>
      </c>
      <c r="Q252" s="163">
        <v>0</v>
      </c>
      <c r="R252" s="163">
        <v>0</v>
      </c>
      <c r="S252" s="163">
        <v>0</v>
      </c>
      <c r="T252" s="163">
        <v>0</v>
      </c>
    </row>
    <row r="253" spans="1:20" ht="15.75" customHeight="1">
      <c r="A253" s="130" t="s">
        <v>99</v>
      </c>
      <c r="B253" s="164">
        <v>2022</v>
      </c>
      <c r="C253" s="164">
        <v>1</v>
      </c>
      <c r="D253" s="130" t="s">
        <v>54</v>
      </c>
      <c r="E253" s="164">
        <v>1623</v>
      </c>
      <c r="F253" s="164">
        <v>0</v>
      </c>
      <c r="G253" s="164">
        <v>0</v>
      </c>
      <c r="H253" s="164">
        <v>0</v>
      </c>
      <c r="I253" s="164">
        <v>0</v>
      </c>
      <c r="J253" s="164">
        <v>0</v>
      </c>
      <c r="K253" s="164">
        <v>32</v>
      </c>
      <c r="L253" s="164">
        <v>144</v>
      </c>
      <c r="M253" s="164">
        <v>301.5</v>
      </c>
      <c r="N253" s="164">
        <v>8.8999999999999996E-2</v>
      </c>
      <c r="O253" s="164">
        <v>0.186</v>
      </c>
      <c r="P253" s="164">
        <v>32</v>
      </c>
      <c r="Q253" s="164">
        <v>144</v>
      </c>
      <c r="R253" s="164">
        <v>301.5</v>
      </c>
      <c r="S253" s="164">
        <v>8.8999999999999996E-2</v>
      </c>
      <c r="T253" s="164">
        <v>0.186</v>
      </c>
    </row>
    <row r="254" spans="1:20" ht="15.75" customHeight="1">
      <c r="A254" s="126" t="s">
        <v>99</v>
      </c>
      <c r="B254" s="163">
        <v>2022</v>
      </c>
      <c r="C254" s="163">
        <v>2</v>
      </c>
      <c r="D254" s="126" t="s">
        <v>1415</v>
      </c>
      <c r="E254" s="163">
        <v>1623</v>
      </c>
      <c r="F254" s="163">
        <v>0</v>
      </c>
      <c r="G254" s="163">
        <v>0</v>
      </c>
      <c r="H254" s="163">
        <v>0</v>
      </c>
      <c r="I254" s="163">
        <v>0</v>
      </c>
      <c r="J254" s="163">
        <v>0</v>
      </c>
      <c r="K254" s="163">
        <v>0</v>
      </c>
      <c r="L254" s="163">
        <v>0</v>
      </c>
      <c r="M254" s="163">
        <v>0</v>
      </c>
      <c r="N254" s="163">
        <v>0</v>
      </c>
      <c r="O254" s="163">
        <v>0</v>
      </c>
      <c r="P254" s="163">
        <v>0</v>
      </c>
      <c r="Q254" s="163">
        <v>0</v>
      </c>
      <c r="R254" s="163">
        <v>0</v>
      </c>
      <c r="S254" s="163">
        <v>0</v>
      </c>
      <c r="T254" s="163">
        <v>0</v>
      </c>
    </row>
    <row r="255" spans="1:20" ht="15.75" customHeight="1">
      <c r="A255" s="130" t="s">
        <v>99</v>
      </c>
      <c r="B255" s="164">
        <v>2022</v>
      </c>
      <c r="C255" s="164">
        <v>3</v>
      </c>
      <c r="D255" s="130" t="s">
        <v>55</v>
      </c>
      <c r="E255" s="164">
        <v>1623</v>
      </c>
      <c r="F255" s="164">
        <v>0</v>
      </c>
      <c r="G255" s="164">
        <v>0</v>
      </c>
      <c r="H255" s="164">
        <v>0</v>
      </c>
      <c r="I255" s="164">
        <v>0</v>
      </c>
      <c r="J255" s="164">
        <v>0</v>
      </c>
      <c r="K255" s="164">
        <v>5</v>
      </c>
      <c r="L255" s="164">
        <v>672</v>
      </c>
      <c r="M255" s="164">
        <v>672</v>
      </c>
      <c r="N255" s="164">
        <v>0.41399999999999998</v>
      </c>
      <c r="O255" s="164">
        <v>0.41399999999999998</v>
      </c>
      <c r="P255" s="164">
        <v>5</v>
      </c>
      <c r="Q255" s="164">
        <v>672</v>
      </c>
      <c r="R255" s="164">
        <v>672</v>
      </c>
      <c r="S255" s="164">
        <v>0.41399999999999998</v>
      </c>
      <c r="T255" s="164">
        <v>0.41399999999999998</v>
      </c>
    </row>
    <row r="256" spans="1:20" ht="15.75" customHeight="1">
      <c r="A256" s="126" t="s">
        <v>99</v>
      </c>
      <c r="B256" s="163">
        <v>2022</v>
      </c>
      <c r="C256" s="163">
        <v>4</v>
      </c>
      <c r="D256" s="126" t="s">
        <v>56</v>
      </c>
      <c r="E256" s="163">
        <v>1623</v>
      </c>
      <c r="F256" s="163">
        <v>0</v>
      </c>
      <c r="G256" s="163">
        <v>0</v>
      </c>
      <c r="H256" s="163">
        <v>0</v>
      </c>
      <c r="I256" s="163">
        <v>0</v>
      </c>
      <c r="J256" s="163">
        <v>0</v>
      </c>
      <c r="K256" s="163">
        <v>2</v>
      </c>
      <c r="L256" s="163">
        <v>548</v>
      </c>
      <c r="M256" s="163">
        <v>228</v>
      </c>
      <c r="N256" s="163">
        <v>0.33800000000000002</v>
      </c>
      <c r="O256" s="163">
        <v>0.14000000000000001</v>
      </c>
      <c r="P256" s="163">
        <v>2</v>
      </c>
      <c r="Q256" s="163">
        <v>548</v>
      </c>
      <c r="R256" s="163">
        <v>228</v>
      </c>
      <c r="S256" s="163">
        <v>0.33800000000000002</v>
      </c>
      <c r="T256" s="163">
        <v>0.14000000000000001</v>
      </c>
    </row>
    <row r="257" spans="1:20" ht="15.75" customHeight="1">
      <c r="A257" s="130" t="s">
        <v>99</v>
      </c>
      <c r="B257" s="164">
        <v>2022</v>
      </c>
      <c r="C257" s="164">
        <v>5</v>
      </c>
      <c r="D257" s="130" t="s">
        <v>57</v>
      </c>
      <c r="E257" s="164">
        <v>1623</v>
      </c>
      <c r="F257" s="164">
        <v>0</v>
      </c>
      <c r="G257" s="164">
        <v>0</v>
      </c>
      <c r="H257" s="164">
        <v>0</v>
      </c>
      <c r="I257" s="164">
        <v>0</v>
      </c>
      <c r="J257" s="164">
        <v>0</v>
      </c>
      <c r="K257" s="164">
        <v>2</v>
      </c>
      <c r="L257" s="164">
        <v>21</v>
      </c>
      <c r="M257" s="164">
        <v>21</v>
      </c>
      <c r="N257" s="164">
        <v>1.2999999999999999E-2</v>
      </c>
      <c r="O257" s="164">
        <v>1.2999999999999999E-2</v>
      </c>
      <c r="P257" s="164">
        <v>2</v>
      </c>
      <c r="Q257" s="164">
        <v>21</v>
      </c>
      <c r="R257" s="164">
        <v>21</v>
      </c>
      <c r="S257" s="164">
        <v>1.2999999999999999E-2</v>
      </c>
      <c r="T257" s="164">
        <v>1.2999999999999999E-2</v>
      </c>
    </row>
    <row r="258" spans="1:20" ht="15.75" customHeight="1">
      <c r="A258" s="126" t="s">
        <v>99</v>
      </c>
      <c r="B258" s="163">
        <v>2022</v>
      </c>
      <c r="C258" s="163">
        <v>6</v>
      </c>
      <c r="D258" s="126" t="s">
        <v>58</v>
      </c>
      <c r="E258" s="163">
        <v>1623</v>
      </c>
      <c r="F258" s="163">
        <v>0</v>
      </c>
      <c r="G258" s="163">
        <v>0</v>
      </c>
      <c r="H258" s="163">
        <v>0</v>
      </c>
      <c r="I258" s="163">
        <v>0</v>
      </c>
      <c r="J258" s="163">
        <v>0</v>
      </c>
      <c r="K258" s="163">
        <v>39</v>
      </c>
      <c r="L258" s="163">
        <v>1698</v>
      </c>
      <c r="M258" s="163">
        <v>5777.5</v>
      </c>
      <c r="N258" s="163">
        <v>1.046</v>
      </c>
      <c r="O258" s="163">
        <v>3.56</v>
      </c>
      <c r="P258" s="163">
        <v>39</v>
      </c>
      <c r="Q258" s="163">
        <v>1698</v>
      </c>
      <c r="R258" s="163">
        <v>5777.5</v>
      </c>
      <c r="S258" s="163">
        <v>1.046</v>
      </c>
      <c r="T258" s="163">
        <v>3.56</v>
      </c>
    </row>
    <row r="259" spans="1:20" ht="15.75" customHeight="1">
      <c r="A259" s="130" t="s">
        <v>99</v>
      </c>
      <c r="B259" s="164">
        <v>2022</v>
      </c>
      <c r="C259" s="164">
        <v>7</v>
      </c>
      <c r="D259" s="130" t="s">
        <v>59</v>
      </c>
      <c r="E259" s="164">
        <v>1623</v>
      </c>
      <c r="F259" s="164">
        <v>0</v>
      </c>
      <c r="G259" s="164">
        <v>0</v>
      </c>
      <c r="H259" s="164">
        <v>0</v>
      </c>
      <c r="I259" s="164">
        <v>0</v>
      </c>
      <c r="J259" s="164">
        <v>0</v>
      </c>
      <c r="K259" s="164">
        <v>0</v>
      </c>
      <c r="L259" s="164">
        <v>0</v>
      </c>
      <c r="M259" s="164">
        <v>0</v>
      </c>
      <c r="N259" s="164">
        <v>0</v>
      </c>
      <c r="O259" s="164">
        <v>0</v>
      </c>
      <c r="P259" s="164">
        <v>0</v>
      </c>
      <c r="Q259" s="164">
        <v>0</v>
      </c>
      <c r="R259" s="164">
        <v>0</v>
      </c>
      <c r="S259" s="164">
        <v>0</v>
      </c>
      <c r="T259" s="164">
        <v>0</v>
      </c>
    </row>
    <row r="260" spans="1:20" ht="15.75" customHeight="1">
      <c r="A260" s="126" t="s">
        <v>99</v>
      </c>
      <c r="B260" s="163">
        <v>2022</v>
      </c>
      <c r="C260" s="163">
        <v>8</v>
      </c>
      <c r="D260" s="126" t="s">
        <v>60</v>
      </c>
      <c r="E260" s="163">
        <v>1623</v>
      </c>
      <c r="F260" s="163">
        <v>0</v>
      </c>
      <c r="G260" s="163">
        <v>0</v>
      </c>
      <c r="H260" s="163">
        <v>0</v>
      </c>
      <c r="I260" s="163">
        <v>0</v>
      </c>
      <c r="J260" s="163">
        <v>0</v>
      </c>
      <c r="K260" s="163">
        <v>1</v>
      </c>
      <c r="L260" s="163">
        <v>5</v>
      </c>
      <c r="M260" s="163">
        <v>5</v>
      </c>
      <c r="N260" s="163">
        <v>3.0000000000000001E-3</v>
      </c>
      <c r="O260" s="163">
        <v>3.0000000000000001E-3</v>
      </c>
      <c r="P260" s="163">
        <v>1</v>
      </c>
      <c r="Q260" s="163">
        <v>5</v>
      </c>
      <c r="R260" s="163">
        <v>5</v>
      </c>
      <c r="S260" s="163">
        <v>3.0000000000000001E-3</v>
      </c>
      <c r="T260" s="163">
        <v>3.0000000000000001E-3</v>
      </c>
    </row>
    <row r="261" spans="1:20" ht="15.75" customHeight="1">
      <c r="A261" s="130" t="s">
        <v>99</v>
      </c>
      <c r="B261" s="164">
        <v>2022</v>
      </c>
      <c r="C261" s="164">
        <v>9</v>
      </c>
      <c r="D261" s="130" t="s">
        <v>61</v>
      </c>
      <c r="E261" s="164">
        <v>1623</v>
      </c>
      <c r="F261" s="164">
        <v>0</v>
      </c>
      <c r="G261" s="164">
        <v>0</v>
      </c>
      <c r="H261" s="164">
        <v>0</v>
      </c>
      <c r="I261" s="164">
        <v>0</v>
      </c>
      <c r="J261" s="164">
        <v>0</v>
      </c>
      <c r="K261" s="164">
        <v>21</v>
      </c>
      <c r="L261" s="164">
        <v>7</v>
      </c>
      <c r="M261" s="164">
        <v>46</v>
      </c>
      <c r="N261" s="164">
        <v>4.0000000000000001E-3</v>
      </c>
      <c r="O261" s="164">
        <v>2.8000000000000001E-2</v>
      </c>
      <c r="P261" s="164">
        <v>21</v>
      </c>
      <c r="Q261" s="164">
        <v>7</v>
      </c>
      <c r="R261" s="164">
        <v>46</v>
      </c>
      <c r="S261" s="164">
        <v>4.0000000000000001E-3</v>
      </c>
      <c r="T261" s="164">
        <v>2.8000000000000001E-2</v>
      </c>
    </row>
    <row r="262" spans="1:20" ht="15.75" customHeight="1">
      <c r="A262" s="126" t="s">
        <v>99</v>
      </c>
      <c r="B262" s="163">
        <v>2023</v>
      </c>
      <c r="C262" s="163">
        <v>0</v>
      </c>
      <c r="D262" s="126" t="s">
        <v>53</v>
      </c>
      <c r="E262" s="163">
        <v>1622</v>
      </c>
      <c r="F262" s="163">
        <v>0</v>
      </c>
      <c r="G262" s="163">
        <v>0</v>
      </c>
      <c r="H262" s="163">
        <v>0</v>
      </c>
      <c r="I262" s="163">
        <v>0</v>
      </c>
      <c r="J262" s="163">
        <v>0</v>
      </c>
      <c r="K262" s="163">
        <v>0</v>
      </c>
      <c r="L262" s="163">
        <v>0</v>
      </c>
      <c r="M262" s="163">
        <v>0</v>
      </c>
      <c r="N262" s="163">
        <v>0</v>
      </c>
      <c r="O262" s="163">
        <v>0</v>
      </c>
      <c r="P262" s="163">
        <v>0</v>
      </c>
      <c r="Q262" s="163">
        <v>0</v>
      </c>
      <c r="R262" s="163">
        <v>0</v>
      </c>
      <c r="S262" s="163">
        <v>0</v>
      </c>
      <c r="T262" s="163">
        <v>0</v>
      </c>
    </row>
    <row r="263" spans="1:20" ht="15.75" customHeight="1">
      <c r="A263" s="130" t="s">
        <v>99</v>
      </c>
      <c r="B263" s="164">
        <v>2023</v>
      </c>
      <c r="C263" s="164">
        <v>1</v>
      </c>
      <c r="D263" s="130" t="s">
        <v>54</v>
      </c>
      <c r="E263" s="164">
        <v>1622</v>
      </c>
      <c r="F263" s="164">
        <v>0</v>
      </c>
      <c r="G263" s="164">
        <v>0</v>
      </c>
      <c r="H263" s="164">
        <v>0</v>
      </c>
      <c r="I263" s="164">
        <v>0</v>
      </c>
      <c r="J263" s="164">
        <v>0</v>
      </c>
      <c r="K263" s="164">
        <v>12</v>
      </c>
      <c r="L263" s="164">
        <v>184</v>
      </c>
      <c r="M263" s="164">
        <v>382</v>
      </c>
      <c r="N263" s="164">
        <v>0.113</v>
      </c>
      <c r="O263" s="164">
        <v>0.23599999999999999</v>
      </c>
      <c r="P263" s="164">
        <v>12</v>
      </c>
      <c r="Q263" s="164">
        <v>184</v>
      </c>
      <c r="R263" s="164">
        <v>382</v>
      </c>
      <c r="S263" s="164">
        <v>0.113</v>
      </c>
      <c r="T263" s="164">
        <v>0.23599999999999999</v>
      </c>
    </row>
    <row r="264" spans="1:20" ht="15.75" customHeight="1">
      <c r="A264" s="126" t="s">
        <v>99</v>
      </c>
      <c r="B264" s="163">
        <v>2023</v>
      </c>
      <c r="C264" s="163">
        <v>2</v>
      </c>
      <c r="D264" s="126" t="s">
        <v>1415</v>
      </c>
      <c r="E264" s="163">
        <v>1622</v>
      </c>
      <c r="F264" s="163">
        <v>0</v>
      </c>
      <c r="G264" s="163">
        <v>0</v>
      </c>
      <c r="H264" s="163">
        <v>0</v>
      </c>
      <c r="I264" s="163">
        <v>0</v>
      </c>
      <c r="J264" s="163">
        <v>0</v>
      </c>
      <c r="K264" s="163">
        <v>1</v>
      </c>
      <c r="L264" s="163">
        <v>1625</v>
      </c>
      <c r="M264" s="163">
        <v>8125</v>
      </c>
      <c r="N264" s="163">
        <v>1.002</v>
      </c>
      <c r="O264" s="163">
        <v>5.0090000000000003</v>
      </c>
      <c r="P264" s="163">
        <v>1</v>
      </c>
      <c r="Q264" s="163">
        <v>1625</v>
      </c>
      <c r="R264" s="163">
        <v>8125</v>
      </c>
      <c r="S264" s="163">
        <v>1.002</v>
      </c>
      <c r="T264" s="163">
        <v>5.0090000000000003</v>
      </c>
    </row>
    <row r="265" spans="1:20" ht="15.75" customHeight="1">
      <c r="A265" s="130" t="s">
        <v>99</v>
      </c>
      <c r="B265" s="164">
        <v>2023</v>
      </c>
      <c r="C265" s="164">
        <v>3</v>
      </c>
      <c r="D265" s="130" t="s">
        <v>55</v>
      </c>
      <c r="E265" s="164">
        <v>1622</v>
      </c>
      <c r="F265" s="164">
        <v>0</v>
      </c>
      <c r="G265" s="164">
        <v>0</v>
      </c>
      <c r="H265" s="164">
        <v>0</v>
      </c>
      <c r="I265" s="164">
        <v>0</v>
      </c>
      <c r="J265" s="164">
        <v>0</v>
      </c>
      <c r="K265" s="164">
        <v>3</v>
      </c>
      <c r="L265" s="164">
        <v>3</v>
      </c>
      <c r="M265" s="164">
        <v>26.5</v>
      </c>
      <c r="N265" s="164">
        <v>2E-3</v>
      </c>
      <c r="O265" s="164">
        <v>1.6E-2</v>
      </c>
      <c r="P265" s="164">
        <v>3</v>
      </c>
      <c r="Q265" s="164">
        <v>3</v>
      </c>
      <c r="R265" s="164">
        <v>26.5</v>
      </c>
      <c r="S265" s="164">
        <v>2E-3</v>
      </c>
      <c r="T265" s="164">
        <v>1.6E-2</v>
      </c>
    </row>
    <row r="266" spans="1:20" ht="15.75" customHeight="1">
      <c r="A266" s="126" t="s">
        <v>99</v>
      </c>
      <c r="B266" s="163">
        <v>2023</v>
      </c>
      <c r="C266" s="163">
        <v>4</v>
      </c>
      <c r="D266" s="126" t="s">
        <v>56</v>
      </c>
      <c r="E266" s="163">
        <v>1622</v>
      </c>
      <c r="F266" s="163">
        <v>0</v>
      </c>
      <c r="G266" s="163">
        <v>0</v>
      </c>
      <c r="H266" s="163">
        <v>0</v>
      </c>
      <c r="I266" s="163">
        <v>0</v>
      </c>
      <c r="J266" s="163">
        <v>0</v>
      </c>
      <c r="K266" s="163">
        <v>0</v>
      </c>
      <c r="L266" s="163">
        <v>0</v>
      </c>
      <c r="M266" s="163">
        <v>0</v>
      </c>
      <c r="N266" s="163">
        <v>0</v>
      </c>
      <c r="O266" s="163">
        <v>0</v>
      </c>
      <c r="P266" s="163">
        <v>0</v>
      </c>
      <c r="Q266" s="163">
        <v>0</v>
      </c>
      <c r="R266" s="163">
        <v>0</v>
      </c>
      <c r="S266" s="163">
        <v>0</v>
      </c>
      <c r="T266" s="163">
        <v>0</v>
      </c>
    </row>
    <row r="267" spans="1:20" ht="15.75" customHeight="1">
      <c r="A267" s="130" t="s">
        <v>99</v>
      </c>
      <c r="B267" s="164">
        <v>2023</v>
      </c>
      <c r="C267" s="164">
        <v>5</v>
      </c>
      <c r="D267" s="130" t="s">
        <v>57</v>
      </c>
      <c r="E267" s="164">
        <v>1622</v>
      </c>
      <c r="F267" s="164">
        <v>0</v>
      </c>
      <c r="G267" s="164">
        <v>0</v>
      </c>
      <c r="H267" s="164">
        <v>0</v>
      </c>
      <c r="I267" s="164">
        <v>0</v>
      </c>
      <c r="J267" s="164">
        <v>0</v>
      </c>
      <c r="K267" s="164">
        <v>1</v>
      </c>
      <c r="L267" s="164">
        <v>4</v>
      </c>
      <c r="M267" s="164">
        <v>4</v>
      </c>
      <c r="N267" s="164">
        <v>2E-3</v>
      </c>
      <c r="O267" s="164">
        <v>2E-3</v>
      </c>
      <c r="P267" s="164">
        <v>1</v>
      </c>
      <c r="Q267" s="164">
        <v>4</v>
      </c>
      <c r="R267" s="164">
        <v>4</v>
      </c>
      <c r="S267" s="164">
        <v>2E-3</v>
      </c>
      <c r="T267" s="164">
        <v>2E-3</v>
      </c>
    </row>
    <row r="268" spans="1:20" ht="15.75" customHeight="1">
      <c r="A268" s="126" t="s">
        <v>99</v>
      </c>
      <c r="B268" s="163">
        <v>2023</v>
      </c>
      <c r="C268" s="163">
        <v>6</v>
      </c>
      <c r="D268" s="126" t="s">
        <v>58</v>
      </c>
      <c r="E268" s="163">
        <v>1622</v>
      </c>
      <c r="F268" s="163">
        <v>0</v>
      </c>
      <c r="G268" s="163">
        <v>0</v>
      </c>
      <c r="H268" s="163">
        <v>0</v>
      </c>
      <c r="I268" s="163">
        <v>0</v>
      </c>
      <c r="J268" s="163">
        <v>0</v>
      </c>
      <c r="K268" s="163">
        <v>2</v>
      </c>
      <c r="L268" s="163">
        <v>2</v>
      </c>
      <c r="M268" s="163">
        <v>18</v>
      </c>
      <c r="N268" s="163">
        <v>1E-3</v>
      </c>
      <c r="O268" s="163">
        <v>1.0999999999999999E-2</v>
      </c>
      <c r="P268" s="163">
        <v>2</v>
      </c>
      <c r="Q268" s="163">
        <v>2</v>
      </c>
      <c r="R268" s="163">
        <v>18</v>
      </c>
      <c r="S268" s="163">
        <v>1E-3</v>
      </c>
      <c r="T268" s="163">
        <v>1.0999999999999999E-2</v>
      </c>
    </row>
    <row r="269" spans="1:20" ht="15.75" customHeight="1">
      <c r="A269" s="130" t="s">
        <v>99</v>
      </c>
      <c r="B269" s="164">
        <v>2023</v>
      </c>
      <c r="C269" s="164">
        <v>7</v>
      </c>
      <c r="D269" s="130" t="s">
        <v>59</v>
      </c>
      <c r="E269" s="164">
        <v>1622</v>
      </c>
      <c r="F269" s="164">
        <v>0</v>
      </c>
      <c r="G269" s="164">
        <v>0</v>
      </c>
      <c r="H269" s="164">
        <v>0</v>
      </c>
      <c r="I269" s="164">
        <v>0</v>
      </c>
      <c r="J269" s="164">
        <v>0</v>
      </c>
      <c r="K269" s="164">
        <v>0</v>
      </c>
      <c r="L269" s="164">
        <v>0</v>
      </c>
      <c r="M269" s="164">
        <v>0</v>
      </c>
      <c r="N269" s="164">
        <v>0</v>
      </c>
      <c r="O269" s="164">
        <v>0</v>
      </c>
      <c r="P269" s="164">
        <v>0</v>
      </c>
      <c r="Q269" s="164">
        <v>0</v>
      </c>
      <c r="R269" s="164">
        <v>0</v>
      </c>
      <c r="S269" s="164">
        <v>0</v>
      </c>
      <c r="T269" s="164">
        <v>0</v>
      </c>
    </row>
    <row r="270" spans="1:20" ht="15.75" customHeight="1">
      <c r="A270" s="126" t="s">
        <v>99</v>
      </c>
      <c r="B270" s="163">
        <v>2023</v>
      </c>
      <c r="C270" s="163">
        <v>8</v>
      </c>
      <c r="D270" s="126" t="s">
        <v>60</v>
      </c>
      <c r="E270" s="163">
        <v>1622</v>
      </c>
      <c r="F270" s="163">
        <v>0</v>
      </c>
      <c r="G270" s="163">
        <v>0</v>
      </c>
      <c r="H270" s="163">
        <v>0</v>
      </c>
      <c r="I270" s="163">
        <v>0</v>
      </c>
      <c r="J270" s="163">
        <v>0</v>
      </c>
      <c r="K270" s="163">
        <v>1</v>
      </c>
      <c r="L270" s="163">
        <v>1</v>
      </c>
      <c r="M270" s="163">
        <v>21</v>
      </c>
      <c r="N270" s="163">
        <v>1E-3</v>
      </c>
      <c r="O270" s="163">
        <v>1.2999999999999999E-2</v>
      </c>
      <c r="P270" s="163">
        <v>1</v>
      </c>
      <c r="Q270" s="163">
        <v>1</v>
      </c>
      <c r="R270" s="163">
        <v>21</v>
      </c>
      <c r="S270" s="163">
        <v>1E-3</v>
      </c>
      <c r="T270" s="163">
        <v>1.2999999999999999E-2</v>
      </c>
    </row>
    <row r="271" spans="1:20" ht="15.75" customHeight="1">
      <c r="A271" s="130" t="s">
        <v>99</v>
      </c>
      <c r="B271" s="164">
        <v>2023</v>
      </c>
      <c r="C271" s="164">
        <v>9</v>
      </c>
      <c r="D271" s="130" t="s">
        <v>61</v>
      </c>
      <c r="E271" s="164">
        <v>1622</v>
      </c>
      <c r="F271" s="164">
        <v>0</v>
      </c>
      <c r="G271" s="164">
        <v>0</v>
      </c>
      <c r="H271" s="164">
        <v>0</v>
      </c>
      <c r="I271" s="164">
        <v>0</v>
      </c>
      <c r="J271" s="164">
        <v>0</v>
      </c>
      <c r="K271" s="164">
        <v>0</v>
      </c>
      <c r="L271" s="164">
        <v>0</v>
      </c>
      <c r="M271" s="164">
        <v>0</v>
      </c>
      <c r="N271" s="164">
        <v>0</v>
      </c>
      <c r="O271" s="164">
        <v>0</v>
      </c>
      <c r="P271" s="164">
        <v>0</v>
      </c>
      <c r="Q271" s="164">
        <v>0</v>
      </c>
      <c r="R271" s="164">
        <v>0</v>
      </c>
      <c r="S271" s="164">
        <v>0</v>
      </c>
      <c r="T271" s="164">
        <v>0</v>
      </c>
    </row>
    <row r="272" spans="1:20" ht="15.75" customHeight="1">
      <c r="A272" s="126" t="s">
        <v>100</v>
      </c>
      <c r="B272" s="163">
        <v>2015</v>
      </c>
      <c r="C272" s="163">
        <v>0</v>
      </c>
      <c r="D272" s="126" t="s">
        <v>53</v>
      </c>
      <c r="E272" s="163">
        <v>36149</v>
      </c>
      <c r="F272" s="163">
        <v>0</v>
      </c>
      <c r="G272" s="163">
        <v>0</v>
      </c>
      <c r="H272" s="163">
        <v>0</v>
      </c>
      <c r="I272" s="163">
        <v>0</v>
      </c>
      <c r="J272" s="163">
        <v>0</v>
      </c>
      <c r="K272" s="163">
        <v>17</v>
      </c>
      <c r="L272" s="163">
        <v>15426</v>
      </c>
      <c r="M272" s="163">
        <v>19921.7</v>
      </c>
      <c r="N272" s="163">
        <v>0.42699999999999999</v>
      </c>
      <c r="O272" s="163">
        <v>0.55100000000000005</v>
      </c>
      <c r="P272" s="163">
        <v>17</v>
      </c>
      <c r="Q272" s="163">
        <v>15426</v>
      </c>
      <c r="R272" s="163">
        <v>19921.7</v>
      </c>
      <c r="S272" s="163">
        <v>0.42699999999999999</v>
      </c>
      <c r="T272" s="163">
        <v>0.55100000000000005</v>
      </c>
    </row>
    <row r="273" spans="1:20" ht="15.75" customHeight="1">
      <c r="A273" s="130" t="s">
        <v>100</v>
      </c>
      <c r="B273" s="164">
        <v>2015</v>
      </c>
      <c r="C273" s="164">
        <v>1</v>
      </c>
      <c r="D273" s="130" t="s">
        <v>54</v>
      </c>
      <c r="E273" s="164">
        <v>36149</v>
      </c>
      <c r="F273" s="164">
        <v>0</v>
      </c>
      <c r="G273" s="164">
        <v>0</v>
      </c>
      <c r="H273" s="164">
        <v>0</v>
      </c>
      <c r="I273" s="164">
        <v>0</v>
      </c>
      <c r="J273" s="164">
        <v>0</v>
      </c>
      <c r="K273" s="164">
        <v>178</v>
      </c>
      <c r="L273" s="164">
        <v>9237</v>
      </c>
      <c r="M273" s="164">
        <v>18677.68</v>
      </c>
      <c r="N273" s="164">
        <v>0.25600000000000001</v>
      </c>
      <c r="O273" s="164">
        <v>0.51700000000000002</v>
      </c>
      <c r="P273" s="164">
        <v>178</v>
      </c>
      <c r="Q273" s="164">
        <v>9237</v>
      </c>
      <c r="R273" s="164">
        <v>18677.68</v>
      </c>
      <c r="S273" s="164">
        <v>0.25600000000000001</v>
      </c>
      <c r="T273" s="164">
        <v>0.51700000000000002</v>
      </c>
    </row>
    <row r="274" spans="1:20" ht="15.75" customHeight="1">
      <c r="A274" s="126" t="s">
        <v>100</v>
      </c>
      <c r="B274" s="163">
        <v>2015</v>
      </c>
      <c r="C274" s="163">
        <v>2</v>
      </c>
      <c r="D274" s="126" t="s">
        <v>1415</v>
      </c>
      <c r="E274" s="163">
        <v>36149</v>
      </c>
      <c r="F274" s="163">
        <v>0</v>
      </c>
      <c r="G274" s="163">
        <v>0</v>
      </c>
      <c r="H274" s="163">
        <v>0</v>
      </c>
      <c r="I274" s="163">
        <v>0</v>
      </c>
      <c r="J274" s="163">
        <v>0</v>
      </c>
      <c r="K274" s="163">
        <v>13</v>
      </c>
      <c r="L274" s="163">
        <v>21343</v>
      </c>
      <c r="M274" s="163">
        <v>6637.7</v>
      </c>
      <c r="N274" s="163">
        <v>0.59</v>
      </c>
      <c r="O274" s="163">
        <v>0.184</v>
      </c>
      <c r="P274" s="163">
        <v>13</v>
      </c>
      <c r="Q274" s="163">
        <v>21343</v>
      </c>
      <c r="R274" s="163">
        <v>6637.7</v>
      </c>
      <c r="S274" s="163">
        <v>0.59</v>
      </c>
      <c r="T274" s="163">
        <v>0.184</v>
      </c>
    </row>
    <row r="275" spans="1:20" ht="15.75" customHeight="1">
      <c r="A275" s="130" t="s">
        <v>100</v>
      </c>
      <c r="B275" s="164">
        <v>2015</v>
      </c>
      <c r="C275" s="164">
        <v>3</v>
      </c>
      <c r="D275" s="130" t="s">
        <v>55</v>
      </c>
      <c r="E275" s="164">
        <v>36149</v>
      </c>
      <c r="F275" s="164">
        <v>7</v>
      </c>
      <c r="G275" s="164">
        <v>11397</v>
      </c>
      <c r="H275" s="164">
        <v>32776</v>
      </c>
      <c r="I275" s="164">
        <v>0.315</v>
      </c>
      <c r="J275" s="164">
        <v>0.90700000000000003</v>
      </c>
      <c r="K275" s="164">
        <v>23</v>
      </c>
      <c r="L275" s="164">
        <v>5434</v>
      </c>
      <c r="M275" s="164">
        <v>5562.55</v>
      </c>
      <c r="N275" s="164">
        <v>0.15</v>
      </c>
      <c r="O275" s="164">
        <v>0.154</v>
      </c>
      <c r="P275" s="164">
        <v>30</v>
      </c>
      <c r="Q275" s="164">
        <v>16831</v>
      </c>
      <c r="R275" s="164">
        <v>38338.550000000003</v>
      </c>
      <c r="S275" s="164">
        <v>0.46600000000000003</v>
      </c>
      <c r="T275" s="164">
        <v>1.06</v>
      </c>
    </row>
    <row r="276" spans="1:20" ht="15.75" customHeight="1">
      <c r="A276" s="126" t="s">
        <v>100</v>
      </c>
      <c r="B276" s="163">
        <v>2015</v>
      </c>
      <c r="C276" s="163">
        <v>4</v>
      </c>
      <c r="D276" s="126" t="s">
        <v>56</v>
      </c>
      <c r="E276" s="163">
        <v>36149</v>
      </c>
      <c r="F276" s="163">
        <v>0</v>
      </c>
      <c r="G276" s="163">
        <v>0</v>
      </c>
      <c r="H276" s="163">
        <v>0</v>
      </c>
      <c r="I276" s="163">
        <v>0</v>
      </c>
      <c r="J276" s="163">
        <v>0</v>
      </c>
      <c r="K276" s="163">
        <v>4</v>
      </c>
      <c r="L276" s="163">
        <v>767</v>
      </c>
      <c r="M276" s="163">
        <v>1129.8499999999999</v>
      </c>
      <c r="N276" s="163">
        <v>2.1000000000000001E-2</v>
      </c>
      <c r="O276" s="163">
        <v>3.1E-2</v>
      </c>
      <c r="P276" s="163">
        <v>4</v>
      </c>
      <c r="Q276" s="163">
        <v>767</v>
      </c>
      <c r="R276" s="163">
        <v>1129.8499999999999</v>
      </c>
      <c r="S276" s="163">
        <v>2.1000000000000001E-2</v>
      </c>
      <c r="T276" s="163">
        <v>3.1E-2</v>
      </c>
    </row>
    <row r="277" spans="1:20" ht="15.75" customHeight="1">
      <c r="A277" s="130" t="s">
        <v>100</v>
      </c>
      <c r="B277" s="164">
        <v>2015</v>
      </c>
      <c r="C277" s="164">
        <v>5</v>
      </c>
      <c r="D277" s="130" t="s">
        <v>57</v>
      </c>
      <c r="E277" s="164">
        <v>36149</v>
      </c>
      <c r="F277" s="164">
        <v>0</v>
      </c>
      <c r="G277" s="164">
        <v>0</v>
      </c>
      <c r="H277" s="164">
        <v>0</v>
      </c>
      <c r="I277" s="164">
        <v>0</v>
      </c>
      <c r="J277" s="164">
        <v>0</v>
      </c>
      <c r="K277" s="164">
        <v>70</v>
      </c>
      <c r="L277" s="164">
        <v>19595</v>
      </c>
      <c r="M277" s="164">
        <v>20604.3</v>
      </c>
      <c r="N277" s="164">
        <v>0.54200000000000004</v>
      </c>
      <c r="O277" s="164">
        <v>0.56999999999999995</v>
      </c>
      <c r="P277" s="164">
        <v>70</v>
      </c>
      <c r="Q277" s="164">
        <v>19595</v>
      </c>
      <c r="R277" s="164">
        <v>20604.3</v>
      </c>
      <c r="S277" s="164">
        <v>0.54200000000000004</v>
      </c>
      <c r="T277" s="164">
        <v>0.56999999999999995</v>
      </c>
    </row>
    <row r="278" spans="1:20" ht="15.75" customHeight="1">
      <c r="A278" s="126" t="s">
        <v>100</v>
      </c>
      <c r="B278" s="163">
        <v>2015</v>
      </c>
      <c r="C278" s="163">
        <v>6</v>
      </c>
      <c r="D278" s="126" t="s">
        <v>58</v>
      </c>
      <c r="E278" s="163">
        <v>36149</v>
      </c>
      <c r="F278" s="163">
        <v>2</v>
      </c>
      <c r="G278" s="163">
        <v>5000</v>
      </c>
      <c r="H278" s="163">
        <v>7833</v>
      </c>
      <c r="I278" s="163">
        <v>0.13800000000000001</v>
      </c>
      <c r="J278" s="163">
        <v>0.217</v>
      </c>
      <c r="K278" s="163">
        <v>20</v>
      </c>
      <c r="L278" s="163">
        <v>2214</v>
      </c>
      <c r="M278" s="163">
        <v>4111.8</v>
      </c>
      <c r="N278" s="163">
        <v>6.0999999999999999E-2</v>
      </c>
      <c r="O278" s="163">
        <v>0.114</v>
      </c>
      <c r="P278" s="163">
        <v>22</v>
      </c>
      <c r="Q278" s="163">
        <v>7214</v>
      </c>
      <c r="R278" s="163">
        <v>11944.8</v>
      </c>
      <c r="S278" s="163">
        <v>0.2</v>
      </c>
      <c r="T278" s="163">
        <v>0.33</v>
      </c>
    </row>
    <row r="279" spans="1:20" ht="15.75" customHeight="1">
      <c r="A279" s="130" t="s">
        <v>100</v>
      </c>
      <c r="B279" s="164">
        <v>2015</v>
      </c>
      <c r="C279" s="164">
        <v>7</v>
      </c>
      <c r="D279" s="130" t="s">
        <v>59</v>
      </c>
      <c r="E279" s="164">
        <v>36149</v>
      </c>
      <c r="F279" s="164">
        <v>0</v>
      </c>
      <c r="G279" s="164">
        <v>0</v>
      </c>
      <c r="H279" s="164">
        <v>0</v>
      </c>
      <c r="I279" s="164">
        <v>0</v>
      </c>
      <c r="J279" s="164">
        <v>0</v>
      </c>
      <c r="K279" s="164">
        <v>0</v>
      </c>
      <c r="L279" s="164">
        <v>0</v>
      </c>
      <c r="M279" s="164">
        <v>0</v>
      </c>
      <c r="N279" s="164">
        <v>0</v>
      </c>
      <c r="O279" s="164">
        <v>0</v>
      </c>
      <c r="P279" s="164">
        <v>0</v>
      </c>
      <c r="Q279" s="164">
        <v>0</v>
      </c>
      <c r="R279" s="164">
        <v>0</v>
      </c>
      <c r="S279" s="164">
        <v>0</v>
      </c>
      <c r="T279" s="164">
        <v>0</v>
      </c>
    </row>
    <row r="280" spans="1:20" ht="15.75" customHeight="1">
      <c r="A280" s="126" t="s">
        <v>100</v>
      </c>
      <c r="B280" s="163">
        <v>2015</v>
      </c>
      <c r="C280" s="163">
        <v>8</v>
      </c>
      <c r="D280" s="126" t="s">
        <v>60</v>
      </c>
      <c r="E280" s="163">
        <v>36149</v>
      </c>
      <c r="F280" s="163">
        <v>0</v>
      </c>
      <c r="G280" s="163">
        <v>0</v>
      </c>
      <c r="H280" s="163">
        <v>0</v>
      </c>
      <c r="I280" s="163">
        <v>0</v>
      </c>
      <c r="J280" s="163">
        <v>0</v>
      </c>
      <c r="K280" s="163">
        <v>1</v>
      </c>
      <c r="L280" s="163">
        <v>35</v>
      </c>
      <c r="M280" s="163">
        <v>41.4</v>
      </c>
      <c r="N280" s="163">
        <v>1E-3</v>
      </c>
      <c r="O280" s="163">
        <v>1E-3</v>
      </c>
      <c r="P280" s="163">
        <v>1</v>
      </c>
      <c r="Q280" s="163">
        <v>35</v>
      </c>
      <c r="R280" s="163">
        <v>41.4</v>
      </c>
      <c r="S280" s="163">
        <v>1E-3</v>
      </c>
      <c r="T280" s="163">
        <v>1E-3</v>
      </c>
    </row>
    <row r="281" spans="1:20" ht="15.75" customHeight="1">
      <c r="A281" s="130" t="s">
        <v>100</v>
      </c>
      <c r="B281" s="164">
        <v>2015</v>
      </c>
      <c r="C281" s="164">
        <v>9</v>
      </c>
      <c r="D281" s="130" t="s">
        <v>61</v>
      </c>
      <c r="E281" s="164">
        <v>36149</v>
      </c>
      <c r="F281" s="164">
        <v>0</v>
      </c>
      <c r="G281" s="164">
        <v>0</v>
      </c>
      <c r="H281" s="164">
        <v>0</v>
      </c>
      <c r="I281" s="164">
        <v>0</v>
      </c>
      <c r="J281" s="164">
        <v>0</v>
      </c>
      <c r="K281" s="164">
        <v>31</v>
      </c>
      <c r="L281" s="164">
        <v>6593</v>
      </c>
      <c r="M281" s="164">
        <v>7914.25</v>
      </c>
      <c r="N281" s="164">
        <v>0.182</v>
      </c>
      <c r="O281" s="164">
        <v>0.219</v>
      </c>
      <c r="P281" s="164">
        <v>31</v>
      </c>
      <c r="Q281" s="164">
        <v>6593</v>
      </c>
      <c r="R281" s="164">
        <v>7914.25</v>
      </c>
      <c r="S281" s="164">
        <v>0.182</v>
      </c>
      <c r="T281" s="164">
        <v>0.219</v>
      </c>
    </row>
    <row r="282" spans="1:20" ht="15.75" customHeight="1">
      <c r="A282" s="126" t="s">
        <v>100</v>
      </c>
      <c r="B282" s="163">
        <v>2016</v>
      </c>
      <c r="C282" s="163">
        <v>0</v>
      </c>
      <c r="D282" s="126" t="s">
        <v>53</v>
      </c>
      <c r="E282" s="163">
        <v>36275</v>
      </c>
      <c r="F282" s="163">
        <v>0</v>
      </c>
      <c r="G282" s="163">
        <v>0</v>
      </c>
      <c r="H282" s="163">
        <v>0</v>
      </c>
      <c r="I282" s="163">
        <v>0</v>
      </c>
      <c r="J282" s="163">
        <v>0</v>
      </c>
      <c r="K282" s="163">
        <v>8</v>
      </c>
      <c r="L282" s="163">
        <v>1100</v>
      </c>
      <c r="M282" s="163">
        <v>937.67</v>
      </c>
      <c r="N282" s="163">
        <v>0.03</v>
      </c>
      <c r="O282" s="163">
        <v>2.5999999999999999E-2</v>
      </c>
      <c r="P282" s="163">
        <v>8</v>
      </c>
      <c r="Q282" s="163">
        <v>1100</v>
      </c>
      <c r="R282" s="163">
        <v>937.67</v>
      </c>
      <c r="S282" s="163">
        <v>0.03</v>
      </c>
      <c r="T282" s="163">
        <v>2.5999999999999999E-2</v>
      </c>
    </row>
    <row r="283" spans="1:20" ht="15.75" customHeight="1">
      <c r="A283" s="130" t="s">
        <v>100</v>
      </c>
      <c r="B283" s="164">
        <v>2016</v>
      </c>
      <c r="C283" s="164">
        <v>1</v>
      </c>
      <c r="D283" s="130" t="s">
        <v>54</v>
      </c>
      <c r="E283" s="164">
        <v>36275</v>
      </c>
      <c r="F283" s="164">
        <v>0</v>
      </c>
      <c r="G283" s="164">
        <v>0</v>
      </c>
      <c r="H283" s="164">
        <v>0</v>
      </c>
      <c r="I283" s="164">
        <v>0</v>
      </c>
      <c r="J283" s="164">
        <v>0</v>
      </c>
      <c r="K283" s="164">
        <v>219</v>
      </c>
      <c r="L283" s="164">
        <v>11926</v>
      </c>
      <c r="M283" s="164">
        <v>16090.03</v>
      </c>
      <c r="N283" s="164">
        <v>0.32900000000000001</v>
      </c>
      <c r="O283" s="164">
        <v>0.44400000000000001</v>
      </c>
      <c r="P283" s="164">
        <v>219</v>
      </c>
      <c r="Q283" s="164">
        <v>11926</v>
      </c>
      <c r="R283" s="164">
        <v>16090.03</v>
      </c>
      <c r="S283" s="164">
        <v>0.32900000000000001</v>
      </c>
      <c r="T283" s="164">
        <v>0.44400000000000001</v>
      </c>
    </row>
    <row r="284" spans="1:20" ht="15.75" customHeight="1">
      <c r="A284" s="126" t="s">
        <v>100</v>
      </c>
      <c r="B284" s="163">
        <v>2016</v>
      </c>
      <c r="C284" s="163">
        <v>2</v>
      </c>
      <c r="D284" s="126" t="s">
        <v>1415</v>
      </c>
      <c r="E284" s="163">
        <v>36275</v>
      </c>
      <c r="F284" s="163">
        <v>0</v>
      </c>
      <c r="G284" s="163">
        <v>0</v>
      </c>
      <c r="H284" s="163">
        <v>0</v>
      </c>
      <c r="I284" s="163">
        <v>0</v>
      </c>
      <c r="J284" s="163">
        <v>0</v>
      </c>
      <c r="K284" s="163">
        <v>32</v>
      </c>
      <c r="L284" s="163">
        <v>47055</v>
      </c>
      <c r="M284" s="163">
        <v>13420.03</v>
      </c>
      <c r="N284" s="163">
        <v>1.296</v>
      </c>
      <c r="O284" s="163">
        <v>0.37</v>
      </c>
      <c r="P284" s="163">
        <v>32</v>
      </c>
      <c r="Q284" s="163">
        <v>47055</v>
      </c>
      <c r="R284" s="163">
        <v>13420.03</v>
      </c>
      <c r="S284" s="163">
        <v>1.296</v>
      </c>
      <c r="T284" s="163">
        <v>0.37</v>
      </c>
    </row>
    <row r="285" spans="1:20" ht="15.75" customHeight="1">
      <c r="A285" s="130" t="s">
        <v>100</v>
      </c>
      <c r="B285" s="164">
        <v>2016</v>
      </c>
      <c r="C285" s="164">
        <v>3</v>
      </c>
      <c r="D285" s="130" t="s">
        <v>55</v>
      </c>
      <c r="E285" s="164">
        <v>36275</v>
      </c>
      <c r="F285" s="164">
        <v>0</v>
      </c>
      <c r="G285" s="164">
        <v>0</v>
      </c>
      <c r="H285" s="164">
        <v>0</v>
      </c>
      <c r="I285" s="164">
        <v>0</v>
      </c>
      <c r="J285" s="164">
        <v>0</v>
      </c>
      <c r="K285" s="164">
        <v>24</v>
      </c>
      <c r="L285" s="164">
        <v>13016</v>
      </c>
      <c r="M285" s="164">
        <v>6517.98</v>
      </c>
      <c r="N285" s="164">
        <v>0.35899999999999999</v>
      </c>
      <c r="O285" s="164">
        <v>0.18</v>
      </c>
      <c r="P285" s="164">
        <v>24</v>
      </c>
      <c r="Q285" s="164">
        <v>13016</v>
      </c>
      <c r="R285" s="164">
        <v>6517.98</v>
      </c>
      <c r="S285" s="164">
        <v>0.35899999999999999</v>
      </c>
      <c r="T285" s="164">
        <v>0.18</v>
      </c>
    </row>
    <row r="286" spans="1:20" ht="15.75" customHeight="1">
      <c r="A286" s="126" t="s">
        <v>100</v>
      </c>
      <c r="B286" s="163">
        <v>2016</v>
      </c>
      <c r="C286" s="163">
        <v>4</v>
      </c>
      <c r="D286" s="126" t="s">
        <v>56</v>
      </c>
      <c r="E286" s="163">
        <v>36275</v>
      </c>
      <c r="F286" s="163">
        <v>0</v>
      </c>
      <c r="G286" s="163">
        <v>0</v>
      </c>
      <c r="H286" s="163">
        <v>0</v>
      </c>
      <c r="I286" s="163">
        <v>0</v>
      </c>
      <c r="J286" s="163">
        <v>0</v>
      </c>
      <c r="K286" s="163">
        <v>16</v>
      </c>
      <c r="L286" s="163">
        <v>5123</v>
      </c>
      <c r="M286" s="163">
        <v>15366.58</v>
      </c>
      <c r="N286" s="163">
        <v>0.14099999999999999</v>
      </c>
      <c r="O286" s="163">
        <v>0.42399999999999999</v>
      </c>
      <c r="P286" s="163">
        <v>16</v>
      </c>
      <c r="Q286" s="163">
        <v>5123</v>
      </c>
      <c r="R286" s="163">
        <v>15366.58</v>
      </c>
      <c r="S286" s="163">
        <v>0.14099999999999999</v>
      </c>
      <c r="T286" s="163">
        <v>0.42399999999999999</v>
      </c>
    </row>
    <row r="287" spans="1:20" ht="15.75" customHeight="1">
      <c r="A287" s="130" t="s">
        <v>100</v>
      </c>
      <c r="B287" s="164">
        <v>2016</v>
      </c>
      <c r="C287" s="164">
        <v>5</v>
      </c>
      <c r="D287" s="130" t="s">
        <v>57</v>
      </c>
      <c r="E287" s="164">
        <v>36275</v>
      </c>
      <c r="F287" s="164">
        <v>0</v>
      </c>
      <c r="G287" s="164">
        <v>0</v>
      </c>
      <c r="H287" s="164">
        <v>0</v>
      </c>
      <c r="I287" s="164">
        <v>0</v>
      </c>
      <c r="J287" s="164">
        <v>0</v>
      </c>
      <c r="K287" s="164">
        <v>44</v>
      </c>
      <c r="L287" s="164">
        <v>11819</v>
      </c>
      <c r="M287" s="164">
        <v>3586.64</v>
      </c>
      <c r="N287" s="164">
        <v>0.32600000000000001</v>
      </c>
      <c r="O287" s="164">
        <v>9.9000000000000005E-2</v>
      </c>
      <c r="P287" s="164">
        <v>44</v>
      </c>
      <c r="Q287" s="164">
        <v>11819</v>
      </c>
      <c r="R287" s="164">
        <v>3586.64</v>
      </c>
      <c r="S287" s="164">
        <v>0.32600000000000001</v>
      </c>
      <c r="T287" s="164">
        <v>9.9000000000000005E-2</v>
      </c>
    </row>
    <row r="288" spans="1:20" ht="15.75" customHeight="1">
      <c r="A288" s="126" t="s">
        <v>100</v>
      </c>
      <c r="B288" s="163">
        <v>2016</v>
      </c>
      <c r="C288" s="163">
        <v>6</v>
      </c>
      <c r="D288" s="126" t="s">
        <v>58</v>
      </c>
      <c r="E288" s="163">
        <v>36275</v>
      </c>
      <c r="F288" s="163">
        <v>0</v>
      </c>
      <c r="G288" s="163">
        <v>0</v>
      </c>
      <c r="H288" s="163">
        <v>0</v>
      </c>
      <c r="I288" s="163">
        <v>0</v>
      </c>
      <c r="J288" s="163">
        <v>0</v>
      </c>
      <c r="K288" s="163">
        <v>13</v>
      </c>
      <c r="L288" s="163">
        <v>3048</v>
      </c>
      <c r="M288" s="163">
        <v>5374.89</v>
      </c>
      <c r="N288" s="163">
        <v>8.4000000000000005E-2</v>
      </c>
      <c r="O288" s="163">
        <v>0.14799999999999999</v>
      </c>
      <c r="P288" s="163">
        <v>13</v>
      </c>
      <c r="Q288" s="163">
        <v>3048</v>
      </c>
      <c r="R288" s="163">
        <v>5374.89</v>
      </c>
      <c r="S288" s="163">
        <v>8.4000000000000005E-2</v>
      </c>
      <c r="T288" s="163">
        <v>0.14799999999999999</v>
      </c>
    </row>
    <row r="289" spans="1:20" ht="15.75" customHeight="1">
      <c r="A289" s="130" t="s">
        <v>100</v>
      </c>
      <c r="B289" s="164">
        <v>2016</v>
      </c>
      <c r="C289" s="164">
        <v>7</v>
      </c>
      <c r="D289" s="130" t="s">
        <v>59</v>
      </c>
      <c r="E289" s="164">
        <v>36275</v>
      </c>
      <c r="F289" s="164">
        <v>0</v>
      </c>
      <c r="G289" s="164">
        <v>0</v>
      </c>
      <c r="H289" s="164">
        <v>0</v>
      </c>
      <c r="I289" s="164">
        <v>0</v>
      </c>
      <c r="J289" s="164">
        <v>0</v>
      </c>
      <c r="K289" s="164">
        <v>0</v>
      </c>
      <c r="L289" s="164">
        <v>0</v>
      </c>
      <c r="M289" s="164">
        <v>0</v>
      </c>
      <c r="N289" s="164">
        <v>0</v>
      </c>
      <c r="O289" s="164">
        <v>0</v>
      </c>
      <c r="P289" s="164">
        <v>0</v>
      </c>
      <c r="Q289" s="164">
        <v>0</v>
      </c>
      <c r="R289" s="164">
        <v>0</v>
      </c>
      <c r="S289" s="164">
        <v>0</v>
      </c>
      <c r="T289" s="164">
        <v>0</v>
      </c>
    </row>
    <row r="290" spans="1:20" ht="15.75" customHeight="1">
      <c r="A290" s="126" t="s">
        <v>100</v>
      </c>
      <c r="B290" s="163">
        <v>2016</v>
      </c>
      <c r="C290" s="163">
        <v>8</v>
      </c>
      <c r="D290" s="126" t="s">
        <v>60</v>
      </c>
      <c r="E290" s="163">
        <v>36275</v>
      </c>
      <c r="F290" s="163">
        <v>0</v>
      </c>
      <c r="G290" s="163">
        <v>0</v>
      </c>
      <c r="H290" s="163">
        <v>0</v>
      </c>
      <c r="I290" s="163">
        <v>0</v>
      </c>
      <c r="J290" s="163">
        <v>0</v>
      </c>
      <c r="K290" s="163">
        <v>2</v>
      </c>
      <c r="L290" s="163">
        <v>1595</v>
      </c>
      <c r="M290" s="163">
        <v>187.33</v>
      </c>
      <c r="N290" s="163">
        <v>4.3999999999999997E-2</v>
      </c>
      <c r="O290" s="163">
        <v>5.0000000000000001E-3</v>
      </c>
      <c r="P290" s="163">
        <v>2</v>
      </c>
      <c r="Q290" s="163">
        <v>1595</v>
      </c>
      <c r="R290" s="163">
        <v>187.33</v>
      </c>
      <c r="S290" s="163">
        <v>4.3999999999999997E-2</v>
      </c>
      <c r="T290" s="163">
        <v>5.0000000000000001E-3</v>
      </c>
    </row>
    <row r="291" spans="1:20" ht="15.75" customHeight="1">
      <c r="A291" s="130" t="s">
        <v>100</v>
      </c>
      <c r="B291" s="164">
        <v>2016</v>
      </c>
      <c r="C291" s="164">
        <v>9</v>
      </c>
      <c r="D291" s="130" t="s">
        <v>61</v>
      </c>
      <c r="E291" s="164">
        <v>36275</v>
      </c>
      <c r="F291" s="164">
        <v>0</v>
      </c>
      <c r="G291" s="164">
        <v>0</v>
      </c>
      <c r="H291" s="164">
        <v>0</v>
      </c>
      <c r="I291" s="164">
        <v>0</v>
      </c>
      <c r="J291" s="164">
        <v>0</v>
      </c>
      <c r="K291" s="164">
        <v>43</v>
      </c>
      <c r="L291" s="164">
        <v>2385</v>
      </c>
      <c r="M291" s="164">
        <v>2102.19</v>
      </c>
      <c r="N291" s="164">
        <v>6.6000000000000003E-2</v>
      </c>
      <c r="O291" s="164">
        <v>5.8000000000000003E-2</v>
      </c>
      <c r="P291" s="164">
        <v>43</v>
      </c>
      <c r="Q291" s="164">
        <v>2385</v>
      </c>
      <c r="R291" s="164">
        <v>2102.19</v>
      </c>
      <c r="S291" s="164">
        <v>6.6000000000000003E-2</v>
      </c>
      <c r="T291" s="164">
        <v>5.8000000000000003E-2</v>
      </c>
    </row>
    <row r="292" spans="1:20" ht="15.75" customHeight="1">
      <c r="A292" s="126" t="s">
        <v>100</v>
      </c>
      <c r="B292" s="163">
        <v>2017</v>
      </c>
      <c r="C292" s="163">
        <v>0</v>
      </c>
      <c r="D292" s="126" t="s">
        <v>53</v>
      </c>
      <c r="E292" s="163">
        <v>36502</v>
      </c>
      <c r="F292" s="163">
        <v>0</v>
      </c>
      <c r="G292" s="163">
        <v>0</v>
      </c>
      <c r="H292" s="163">
        <v>0</v>
      </c>
      <c r="I292" s="163">
        <v>0</v>
      </c>
      <c r="J292" s="163">
        <v>0</v>
      </c>
      <c r="K292" s="163">
        <v>17</v>
      </c>
      <c r="L292" s="163">
        <v>1634</v>
      </c>
      <c r="M292" s="163">
        <v>838.07</v>
      </c>
      <c r="N292" s="163">
        <v>4.4999999999999998E-2</v>
      </c>
      <c r="O292" s="163">
        <v>2.3E-2</v>
      </c>
      <c r="P292" s="163">
        <v>17</v>
      </c>
      <c r="Q292" s="163">
        <v>1634</v>
      </c>
      <c r="R292" s="163">
        <v>838.07</v>
      </c>
      <c r="S292" s="163">
        <v>4.4999999999999998E-2</v>
      </c>
      <c r="T292" s="163">
        <v>2.3E-2</v>
      </c>
    </row>
    <row r="293" spans="1:20" ht="15.75" customHeight="1">
      <c r="A293" s="130" t="s">
        <v>100</v>
      </c>
      <c r="B293" s="164">
        <v>2017</v>
      </c>
      <c r="C293" s="164">
        <v>1</v>
      </c>
      <c r="D293" s="130" t="s">
        <v>54</v>
      </c>
      <c r="E293" s="164">
        <v>36502</v>
      </c>
      <c r="F293" s="164">
        <v>0</v>
      </c>
      <c r="G293" s="164">
        <v>0</v>
      </c>
      <c r="H293" s="164">
        <v>0</v>
      </c>
      <c r="I293" s="164">
        <v>0</v>
      </c>
      <c r="J293" s="164">
        <v>0</v>
      </c>
      <c r="K293" s="164">
        <v>220</v>
      </c>
      <c r="L293" s="164">
        <v>8856</v>
      </c>
      <c r="M293" s="164">
        <v>11658.47</v>
      </c>
      <c r="N293" s="164">
        <v>0.24299999999999999</v>
      </c>
      <c r="O293" s="164">
        <v>0.31900000000000001</v>
      </c>
      <c r="P293" s="164">
        <v>220</v>
      </c>
      <c r="Q293" s="164">
        <v>8856</v>
      </c>
      <c r="R293" s="164">
        <v>11658.47</v>
      </c>
      <c r="S293" s="164">
        <v>0.24299999999999999</v>
      </c>
      <c r="T293" s="164">
        <v>0.31900000000000001</v>
      </c>
    </row>
    <row r="294" spans="1:20" ht="15.75" customHeight="1">
      <c r="A294" s="126" t="s">
        <v>100</v>
      </c>
      <c r="B294" s="163">
        <v>2017</v>
      </c>
      <c r="C294" s="163">
        <v>2</v>
      </c>
      <c r="D294" s="126" t="s">
        <v>1415</v>
      </c>
      <c r="E294" s="163">
        <v>36502</v>
      </c>
      <c r="F294" s="163">
        <v>12</v>
      </c>
      <c r="G294" s="163">
        <v>12075</v>
      </c>
      <c r="H294" s="163">
        <v>26900.92</v>
      </c>
      <c r="I294" s="163">
        <v>0.33100000000000002</v>
      </c>
      <c r="J294" s="163">
        <v>0.73699999999999999</v>
      </c>
      <c r="K294" s="163">
        <v>30</v>
      </c>
      <c r="L294" s="163">
        <v>32883</v>
      </c>
      <c r="M294" s="163">
        <v>39844.76</v>
      </c>
      <c r="N294" s="163">
        <v>0.90100000000000002</v>
      </c>
      <c r="O294" s="163">
        <v>1.0920000000000001</v>
      </c>
      <c r="P294" s="163">
        <v>42</v>
      </c>
      <c r="Q294" s="163">
        <v>44958</v>
      </c>
      <c r="R294" s="163">
        <v>66745.679999999993</v>
      </c>
      <c r="S294" s="163">
        <v>1.2310000000000001</v>
      </c>
      <c r="T294" s="163">
        <v>1.829</v>
      </c>
    </row>
    <row r="295" spans="1:20" ht="15.75" customHeight="1">
      <c r="A295" s="130" t="s">
        <v>100</v>
      </c>
      <c r="B295" s="164">
        <v>2017</v>
      </c>
      <c r="C295" s="164">
        <v>3</v>
      </c>
      <c r="D295" s="130" t="s">
        <v>55</v>
      </c>
      <c r="E295" s="164">
        <v>36502</v>
      </c>
      <c r="F295" s="164">
        <v>0</v>
      </c>
      <c r="G295" s="164">
        <v>0</v>
      </c>
      <c r="H295" s="164">
        <v>0</v>
      </c>
      <c r="I295" s="164">
        <v>0</v>
      </c>
      <c r="J295" s="164">
        <v>0</v>
      </c>
      <c r="K295" s="164">
        <v>34</v>
      </c>
      <c r="L295" s="164">
        <v>8225</v>
      </c>
      <c r="M295" s="164">
        <v>7164.96</v>
      </c>
      <c r="N295" s="164">
        <v>0.22500000000000001</v>
      </c>
      <c r="O295" s="164">
        <v>0.19600000000000001</v>
      </c>
      <c r="P295" s="164">
        <v>34</v>
      </c>
      <c r="Q295" s="164">
        <v>8225</v>
      </c>
      <c r="R295" s="164">
        <v>7164.96</v>
      </c>
      <c r="S295" s="164">
        <v>0.22500000000000001</v>
      </c>
      <c r="T295" s="164">
        <v>0.19600000000000001</v>
      </c>
    </row>
    <row r="296" spans="1:20" ht="15.75" customHeight="1">
      <c r="A296" s="126" t="s">
        <v>100</v>
      </c>
      <c r="B296" s="163">
        <v>2017</v>
      </c>
      <c r="C296" s="163">
        <v>4</v>
      </c>
      <c r="D296" s="126" t="s">
        <v>56</v>
      </c>
      <c r="E296" s="163">
        <v>36502</v>
      </c>
      <c r="F296" s="163">
        <v>0</v>
      </c>
      <c r="G296" s="163">
        <v>0</v>
      </c>
      <c r="H296" s="163">
        <v>0</v>
      </c>
      <c r="I296" s="163">
        <v>0</v>
      </c>
      <c r="J296" s="163">
        <v>0</v>
      </c>
      <c r="K296" s="163">
        <v>11</v>
      </c>
      <c r="L296" s="163">
        <v>2633</v>
      </c>
      <c r="M296" s="163">
        <v>5379.61</v>
      </c>
      <c r="N296" s="163">
        <v>7.1999999999999995E-2</v>
      </c>
      <c r="O296" s="163">
        <v>0.14699999999999999</v>
      </c>
      <c r="P296" s="163">
        <v>11</v>
      </c>
      <c r="Q296" s="163">
        <v>2633</v>
      </c>
      <c r="R296" s="163">
        <v>5379.61</v>
      </c>
      <c r="S296" s="163">
        <v>7.1999999999999995E-2</v>
      </c>
      <c r="T296" s="163">
        <v>0.14699999999999999</v>
      </c>
    </row>
    <row r="297" spans="1:20" ht="15.75" customHeight="1">
      <c r="A297" s="130" t="s">
        <v>100</v>
      </c>
      <c r="B297" s="164">
        <v>2017</v>
      </c>
      <c r="C297" s="164">
        <v>5</v>
      </c>
      <c r="D297" s="130" t="s">
        <v>57</v>
      </c>
      <c r="E297" s="164">
        <v>36502</v>
      </c>
      <c r="F297" s="164">
        <v>0</v>
      </c>
      <c r="G297" s="164">
        <v>0</v>
      </c>
      <c r="H297" s="164">
        <v>0</v>
      </c>
      <c r="I297" s="164">
        <v>0</v>
      </c>
      <c r="J297" s="164">
        <v>0</v>
      </c>
      <c r="K297" s="164">
        <v>40</v>
      </c>
      <c r="L297" s="164">
        <v>2016</v>
      </c>
      <c r="M297" s="164">
        <v>3665.06</v>
      </c>
      <c r="N297" s="164">
        <v>5.5E-2</v>
      </c>
      <c r="O297" s="164">
        <v>0.1</v>
      </c>
      <c r="P297" s="164">
        <v>40</v>
      </c>
      <c r="Q297" s="164">
        <v>2016</v>
      </c>
      <c r="R297" s="164">
        <v>3665.06</v>
      </c>
      <c r="S297" s="164">
        <v>5.5E-2</v>
      </c>
      <c r="T297" s="164">
        <v>0.1</v>
      </c>
    </row>
    <row r="298" spans="1:20" ht="15.75" customHeight="1">
      <c r="A298" s="126" t="s">
        <v>100</v>
      </c>
      <c r="B298" s="163">
        <v>2017</v>
      </c>
      <c r="C298" s="163">
        <v>6</v>
      </c>
      <c r="D298" s="126" t="s">
        <v>58</v>
      </c>
      <c r="E298" s="163">
        <v>36502</v>
      </c>
      <c r="F298" s="163">
        <v>0</v>
      </c>
      <c r="G298" s="163">
        <v>0</v>
      </c>
      <c r="H298" s="163">
        <v>0</v>
      </c>
      <c r="I298" s="163">
        <v>0</v>
      </c>
      <c r="J298" s="163">
        <v>0</v>
      </c>
      <c r="K298" s="163">
        <v>14</v>
      </c>
      <c r="L298" s="163">
        <v>2069</v>
      </c>
      <c r="M298" s="163">
        <v>2014.35</v>
      </c>
      <c r="N298" s="163">
        <v>5.7000000000000002E-2</v>
      </c>
      <c r="O298" s="163">
        <v>5.5E-2</v>
      </c>
      <c r="P298" s="163">
        <v>14</v>
      </c>
      <c r="Q298" s="163">
        <v>2069</v>
      </c>
      <c r="R298" s="163">
        <v>2014.35</v>
      </c>
      <c r="S298" s="163">
        <v>5.7000000000000002E-2</v>
      </c>
      <c r="T298" s="163">
        <v>5.5E-2</v>
      </c>
    </row>
    <row r="299" spans="1:20" ht="15.75" customHeight="1">
      <c r="A299" s="130" t="s">
        <v>100</v>
      </c>
      <c r="B299" s="164">
        <v>2017</v>
      </c>
      <c r="C299" s="164">
        <v>7</v>
      </c>
      <c r="D299" s="130" t="s">
        <v>59</v>
      </c>
      <c r="E299" s="164">
        <v>36502</v>
      </c>
      <c r="F299" s="164">
        <v>0</v>
      </c>
      <c r="G299" s="164">
        <v>0</v>
      </c>
      <c r="H299" s="164">
        <v>0</v>
      </c>
      <c r="I299" s="164">
        <v>0</v>
      </c>
      <c r="J299" s="164">
        <v>0</v>
      </c>
      <c r="K299" s="164">
        <v>2</v>
      </c>
      <c r="L299" s="164">
        <v>12</v>
      </c>
      <c r="M299" s="164">
        <v>12.9</v>
      </c>
      <c r="N299" s="164">
        <v>0</v>
      </c>
      <c r="O299" s="164">
        <v>0</v>
      </c>
      <c r="P299" s="164">
        <v>2</v>
      </c>
      <c r="Q299" s="164">
        <v>12</v>
      </c>
      <c r="R299" s="164">
        <v>12.9</v>
      </c>
      <c r="S299" s="164">
        <v>0</v>
      </c>
      <c r="T299" s="164">
        <v>0</v>
      </c>
    </row>
    <row r="300" spans="1:20" ht="15.75" customHeight="1">
      <c r="A300" s="126" t="s">
        <v>100</v>
      </c>
      <c r="B300" s="163">
        <v>2017</v>
      </c>
      <c r="C300" s="163">
        <v>8</v>
      </c>
      <c r="D300" s="126" t="s">
        <v>60</v>
      </c>
      <c r="E300" s="163">
        <v>36502</v>
      </c>
      <c r="F300" s="163">
        <v>0</v>
      </c>
      <c r="G300" s="163">
        <v>0</v>
      </c>
      <c r="H300" s="163">
        <v>0</v>
      </c>
      <c r="I300" s="163">
        <v>0</v>
      </c>
      <c r="J300" s="163">
        <v>0</v>
      </c>
      <c r="K300" s="163">
        <v>2</v>
      </c>
      <c r="L300" s="163">
        <v>435</v>
      </c>
      <c r="M300" s="163">
        <v>32.630000000000003</v>
      </c>
      <c r="N300" s="163">
        <v>1.2E-2</v>
      </c>
      <c r="O300" s="163">
        <v>1E-3</v>
      </c>
      <c r="P300" s="163">
        <v>2</v>
      </c>
      <c r="Q300" s="163">
        <v>435</v>
      </c>
      <c r="R300" s="163">
        <v>32.630000000000003</v>
      </c>
      <c r="S300" s="163">
        <v>1.2E-2</v>
      </c>
      <c r="T300" s="163">
        <v>1E-3</v>
      </c>
    </row>
    <row r="301" spans="1:20" ht="15.75" customHeight="1">
      <c r="A301" s="130" t="s">
        <v>100</v>
      </c>
      <c r="B301" s="164">
        <v>2017</v>
      </c>
      <c r="C301" s="164">
        <v>9</v>
      </c>
      <c r="D301" s="130" t="s">
        <v>61</v>
      </c>
      <c r="E301" s="164">
        <v>36502</v>
      </c>
      <c r="F301" s="164">
        <v>0</v>
      </c>
      <c r="G301" s="164">
        <v>0</v>
      </c>
      <c r="H301" s="164">
        <v>0</v>
      </c>
      <c r="I301" s="164">
        <v>0</v>
      </c>
      <c r="J301" s="164">
        <v>0</v>
      </c>
      <c r="K301" s="164">
        <v>38</v>
      </c>
      <c r="L301" s="164">
        <v>9299</v>
      </c>
      <c r="M301" s="164">
        <v>16901.63</v>
      </c>
      <c r="N301" s="164">
        <v>0.255</v>
      </c>
      <c r="O301" s="164">
        <v>0.46300000000000002</v>
      </c>
      <c r="P301" s="164">
        <v>38</v>
      </c>
      <c r="Q301" s="164">
        <v>9299</v>
      </c>
      <c r="R301" s="164">
        <v>16901.63</v>
      </c>
      <c r="S301" s="164">
        <v>0.255</v>
      </c>
      <c r="T301" s="164">
        <v>0.46300000000000002</v>
      </c>
    </row>
    <row r="302" spans="1:20" ht="15.75" customHeight="1">
      <c r="A302" s="126" t="s">
        <v>100</v>
      </c>
      <c r="B302" s="163">
        <v>2018</v>
      </c>
      <c r="C302" s="163">
        <v>0</v>
      </c>
      <c r="D302" s="126" t="s">
        <v>53</v>
      </c>
      <c r="E302" s="163">
        <v>36815</v>
      </c>
      <c r="F302" s="163">
        <v>0</v>
      </c>
      <c r="G302" s="163">
        <v>0</v>
      </c>
      <c r="H302" s="163">
        <v>0</v>
      </c>
      <c r="I302" s="163">
        <v>0</v>
      </c>
      <c r="J302" s="163">
        <v>0</v>
      </c>
      <c r="K302" s="163">
        <v>15</v>
      </c>
      <c r="L302" s="163">
        <v>3663</v>
      </c>
      <c r="M302" s="163">
        <v>1309.21</v>
      </c>
      <c r="N302" s="163">
        <v>9.9000000000000005E-2</v>
      </c>
      <c r="O302" s="163">
        <v>3.5999999999999997E-2</v>
      </c>
      <c r="P302" s="163">
        <v>15</v>
      </c>
      <c r="Q302" s="163">
        <v>3663</v>
      </c>
      <c r="R302" s="163">
        <v>1309.21</v>
      </c>
      <c r="S302" s="163">
        <v>9.9000000000000005E-2</v>
      </c>
      <c r="T302" s="163">
        <v>3.5999999999999997E-2</v>
      </c>
    </row>
    <row r="303" spans="1:20" ht="15.75" customHeight="1">
      <c r="A303" s="130" t="s">
        <v>100</v>
      </c>
      <c r="B303" s="164">
        <v>2018</v>
      </c>
      <c r="C303" s="164">
        <v>1</v>
      </c>
      <c r="D303" s="130" t="s">
        <v>54</v>
      </c>
      <c r="E303" s="164">
        <v>36815</v>
      </c>
      <c r="F303" s="164">
        <v>0</v>
      </c>
      <c r="G303" s="164">
        <v>0</v>
      </c>
      <c r="H303" s="164">
        <v>0</v>
      </c>
      <c r="I303" s="164">
        <v>0</v>
      </c>
      <c r="J303" s="164">
        <v>0</v>
      </c>
      <c r="K303" s="164">
        <v>246</v>
      </c>
      <c r="L303" s="164">
        <v>8790</v>
      </c>
      <c r="M303" s="164">
        <v>17894.25</v>
      </c>
      <c r="N303" s="164">
        <v>0.23899999999999999</v>
      </c>
      <c r="O303" s="164">
        <v>0.48599999999999999</v>
      </c>
      <c r="P303" s="164">
        <v>246</v>
      </c>
      <c r="Q303" s="164">
        <v>8790</v>
      </c>
      <c r="R303" s="164">
        <v>17894.25</v>
      </c>
      <c r="S303" s="164">
        <v>0.23899999999999999</v>
      </c>
      <c r="T303" s="164">
        <v>0.48599999999999999</v>
      </c>
    </row>
    <row r="304" spans="1:20" ht="15.75" customHeight="1">
      <c r="A304" s="126" t="s">
        <v>100</v>
      </c>
      <c r="B304" s="163">
        <v>2018</v>
      </c>
      <c r="C304" s="163">
        <v>2</v>
      </c>
      <c r="D304" s="126" t="s">
        <v>1415</v>
      </c>
      <c r="E304" s="163">
        <v>36815</v>
      </c>
      <c r="F304" s="163">
        <v>4</v>
      </c>
      <c r="G304" s="163">
        <v>4386</v>
      </c>
      <c r="H304" s="163">
        <v>13406.88</v>
      </c>
      <c r="I304" s="163">
        <v>0.11899999999999999</v>
      </c>
      <c r="J304" s="163">
        <v>0.36399999999999999</v>
      </c>
      <c r="K304" s="163">
        <v>34</v>
      </c>
      <c r="L304" s="163">
        <v>60678</v>
      </c>
      <c r="M304" s="163">
        <v>41529.33</v>
      </c>
      <c r="N304" s="163">
        <v>1.647</v>
      </c>
      <c r="O304" s="163">
        <v>1.127</v>
      </c>
      <c r="P304" s="163">
        <v>38</v>
      </c>
      <c r="Q304" s="163">
        <v>65064</v>
      </c>
      <c r="R304" s="163">
        <v>54936.21</v>
      </c>
      <c r="S304" s="163">
        <v>1.766</v>
      </c>
      <c r="T304" s="163">
        <v>1.492</v>
      </c>
    </row>
    <row r="305" spans="1:20" ht="15.75" customHeight="1">
      <c r="A305" s="130" t="s">
        <v>100</v>
      </c>
      <c r="B305" s="164">
        <v>2018</v>
      </c>
      <c r="C305" s="164">
        <v>3</v>
      </c>
      <c r="D305" s="130" t="s">
        <v>55</v>
      </c>
      <c r="E305" s="164">
        <v>36815</v>
      </c>
      <c r="F305" s="164">
        <v>0</v>
      </c>
      <c r="G305" s="164">
        <v>0</v>
      </c>
      <c r="H305" s="164">
        <v>0</v>
      </c>
      <c r="I305" s="164">
        <v>0</v>
      </c>
      <c r="J305" s="164">
        <v>0</v>
      </c>
      <c r="K305" s="164">
        <v>30</v>
      </c>
      <c r="L305" s="164">
        <v>16283</v>
      </c>
      <c r="M305" s="164">
        <v>12475.34</v>
      </c>
      <c r="N305" s="164">
        <v>0.442</v>
      </c>
      <c r="O305" s="164">
        <v>0.33900000000000002</v>
      </c>
      <c r="P305" s="164">
        <v>30</v>
      </c>
      <c r="Q305" s="164">
        <v>16283</v>
      </c>
      <c r="R305" s="164">
        <v>12475.34</v>
      </c>
      <c r="S305" s="164">
        <v>0.442</v>
      </c>
      <c r="T305" s="164">
        <v>0.33900000000000002</v>
      </c>
    </row>
    <row r="306" spans="1:20" ht="15.75" customHeight="1">
      <c r="A306" s="126" t="s">
        <v>100</v>
      </c>
      <c r="B306" s="163">
        <v>2018</v>
      </c>
      <c r="C306" s="163">
        <v>4</v>
      </c>
      <c r="D306" s="126" t="s">
        <v>56</v>
      </c>
      <c r="E306" s="163">
        <v>36815</v>
      </c>
      <c r="F306" s="163">
        <v>0</v>
      </c>
      <c r="G306" s="163">
        <v>0</v>
      </c>
      <c r="H306" s="163">
        <v>0</v>
      </c>
      <c r="I306" s="163">
        <v>0</v>
      </c>
      <c r="J306" s="163">
        <v>0</v>
      </c>
      <c r="K306" s="163">
        <v>5</v>
      </c>
      <c r="L306" s="163">
        <v>154</v>
      </c>
      <c r="M306" s="163">
        <v>123.93</v>
      </c>
      <c r="N306" s="163">
        <v>4.0000000000000001E-3</v>
      </c>
      <c r="O306" s="163">
        <v>3.0000000000000001E-3</v>
      </c>
      <c r="P306" s="163">
        <v>5</v>
      </c>
      <c r="Q306" s="163">
        <v>154</v>
      </c>
      <c r="R306" s="163">
        <v>123.93</v>
      </c>
      <c r="S306" s="163">
        <v>4.0000000000000001E-3</v>
      </c>
      <c r="T306" s="163">
        <v>3.0000000000000001E-3</v>
      </c>
    </row>
    <row r="307" spans="1:20" ht="15.75" customHeight="1">
      <c r="A307" s="130" t="s">
        <v>100</v>
      </c>
      <c r="B307" s="164">
        <v>2018</v>
      </c>
      <c r="C307" s="164">
        <v>5</v>
      </c>
      <c r="D307" s="130" t="s">
        <v>57</v>
      </c>
      <c r="E307" s="164">
        <v>36815</v>
      </c>
      <c r="F307" s="164">
        <v>0</v>
      </c>
      <c r="G307" s="164">
        <v>0</v>
      </c>
      <c r="H307" s="164">
        <v>0</v>
      </c>
      <c r="I307" s="164">
        <v>0</v>
      </c>
      <c r="J307" s="164">
        <v>0</v>
      </c>
      <c r="K307" s="164">
        <v>81</v>
      </c>
      <c r="L307" s="164">
        <v>19519</v>
      </c>
      <c r="M307" s="164">
        <v>10770.9</v>
      </c>
      <c r="N307" s="164">
        <v>0.53</v>
      </c>
      <c r="O307" s="164">
        <v>0.29299999999999998</v>
      </c>
      <c r="P307" s="164">
        <v>81</v>
      </c>
      <c r="Q307" s="164">
        <v>19519</v>
      </c>
      <c r="R307" s="164">
        <v>10770.9</v>
      </c>
      <c r="S307" s="164">
        <v>0.53</v>
      </c>
      <c r="T307" s="164">
        <v>0.29299999999999998</v>
      </c>
    </row>
    <row r="308" spans="1:20" ht="15.75" customHeight="1">
      <c r="A308" s="126" t="s">
        <v>100</v>
      </c>
      <c r="B308" s="163">
        <v>2018</v>
      </c>
      <c r="C308" s="163">
        <v>6</v>
      </c>
      <c r="D308" s="126" t="s">
        <v>58</v>
      </c>
      <c r="E308" s="163">
        <v>36815</v>
      </c>
      <c r="F308" s="163">
        <v>14</v>
      </c>
      <c r="G308" s="163">
        <v>11340</v>
      </c>
      <c r="H308" s="163">
        <v>22044.18</v>
      </c>
      <c r="I308" s="163">
        <v>0.308</v>
      </c>
      <c r="J308" s="163">
        <v>0.59899999999999998</v>
      </c>
      <c r="K308" s="163">
        <v>17</v>
      </c>
      <c r="L308" s="163">
        <v>6359</v>
      </c>
      <c r="M308" s="163">
        <v>11994.04</v>
      </c>
      <c r="N308" s="163">
        <v>0.17299999999999999</v>
      </c>
      <c r="O308" s="163">
        <v>0.32600000000000001</v>
      </c>
      <c r="P308" s="163">
        <v>31</v>
      </c>
      <c r="Q308" s="163">
        <v>17699</v>
      </c>
      <c r="R308" s="163">
        <v>34038.22</v>
      </c>
      <c r="S308" s="163">
        <v>0.48099999999999998</v>
      </c>
      <c r="T308" s="163">
        <v>0.92500000000000004</v>
      </c>
    </row>
    <row r="309" spans="1:20" ht="15.75" customHeight="1">
      <c r="A309" s="130" t="s">
        <v>100</v>
      </c>
      <c r="B309" s="164">
        <v>2018</v>
      </c>
      <c r="C309" s="164">
        <v>7</v>
      </c>
      <c r="D309" s="130" t="s">
        <v>59</v>
      </c>
      <c r="E309" s="164">
        <v>36815</v>
      </c>
      <c r="F309" s="164">
        <v>0</v>
      </c>
      <c r="G309" s="164">
        <v>0</v>
      </c>
      <c r="H309" s="164">
        <v>0</v>
      </c>
      <c r="I309" s="164">
        <v>0</v>
      </c>
      <c r="J309" s="164">
        <v>0</v>
      </c>
      <c r="K309" s="164">
        <v>1</v>
      </c>
      <c r="L309" s="164">
        <v>3168</v>
      </c>
      <c r="M309" s="164">
        <v>127.33</v>
      </c>
      <c r="N309" s="164">
        <v>8.5999999999999993E-2</v>
      </c>
      <c r="O309" s="164">
        <v>3.0000000000000001E-3</v>
      </c>
      <c r="P309" s="164">
        <v>1</v>
      </c>
      <c r="Q309" s="164">
        <v>3168</v>
      </c>
      <c r="R309" s="164">
        <v>127.33</v>
      </c>
      <c r="S309" s="164">
        <v>8.5999999999999993E-2</v>
      </c>
      <c r="T309" s="164">
        <v>3.0000000000000001E-3</v>
      </c>
    </row>
    <row r="310" spans="1:20" ht="15.75" customHeight="1">
      <c r="A310" s="126" t="s">
        <v>100</v>
      </c>
      <c r="B310" s="163">
        <v>2018</v>
      </c>
      <c r="C310" s="163">
        <v>8</v>
      </c>
      <c r="D310" s="126" t="s">
        <v>60</v>
      </c>
      <c r="E310" s="163">
        <v>36815</v>
      </c>
      <c r="F310" s="163">
        <v>0</v>
      </c>
      <c r="G310" s="163">
        <v>0</v>
      </c>
      <c r="H310" s="163">
        <v>0</v>
      </c>
      <c r="I310" s="163">
        <v>0</v>
      </c>
      <c r="J310" s="163">
        <v>0</v>
      </c>
      <c r="K310" s="163">
        <v>22</v>
      </c>
      <c r="L310" s="163">
        <v>688</v>
      </c>
      <c r="M310" s="163">
        <v>785.52</v>
      </c>
      <c r="N310" s="163">
        <v>1.9E-2</v>
      </c>
      <c r="O310" s="163">
        <v>2.1000000000000001E-2</v>
      </c>
      <c r="P310" s="163">
        <v>22</v>
      </c>
      <c r="Q310" s="163">
        <v>688</v>
      </c>
      <c r="R310" s="163">
        <v>785.52</v>
      </c>
      <c r="S310" s="163">
        <v>1.9E-2</v>
      </c>
      <c r="T310" s="163">
        <v>2.1000000000000001E-2</v>
      </c>
    </row>
    <row r="311" spans="1:20" ht="15.75" customHeight="1">
      <c r="A311" s="130" t="s">
        <v>100</v>
      </c>
      <c r="B311" s="164">
        <v>2018</v>
      </c>
      <c r="C311" s="164">
        <v>9</v>
      </c>
      <c r="D311" s="130" t="s">
        <v>61</v>
      </c>
      <c r="E311" s="164">
        <v>36815</v>
      </c>
      <c r="F311" s="164">
        <v>1</v>
      </c>
      <c r="G311" s="164">
        <v>13</v>
      </c>
      <c r="H311" s="164">
        <v>84.62</v>
      </c>
      <c r="I311" s="164">
        <v>0</v>
      </c>
      <c r="J311" s="164">
        <v>2E-3</v>
      </c>
      <c r="K311" s="164">
        <v>38</v>
      </c>
      <c r="L311" s="164">
        <v>2996</v>
      </c>
      <c r="M311" s="164">
        <v>3311.23</v>
      </c>
      <c r="N311" s="164">
        <v>8.1000000000000003E-2</v>
      </c>
      <c r="O311" s="164">
        <v>0.09</v>
      </c>
      <c r="P311" s="164">
        <v>39</v>
      </c>
      <c r="Q311" s="164">
        <v>3009</v>
      </c>
      <c r="R311" s="164">
        <v>3395.85</v>
      </c>
      <c r="S311" s="164">
        <v>8.2000000000000003E-2</v>
      </c>
      <c r="T311" s="164">
        <v>9.1999999999999998E-2</v>
      </c>
    </row>
    <row r="312" spans="1:20" ht="15.75" customHeight="1">
      <c r="A312" s="126" t="s">
        <v>100</v>
      </c>
      <c r="B312" s="163">
        <v>2019</v>
      </c>
      <c r="C312" s="163">
        <v>0</v>
      </c>
      <c r="D312" s="126" t="s">
        <v>53</v>
      </c>
      <c r="E312" s="163">
        <v>36875</v>
      </c>
      <c r="F312" s="163">
        <v>0</v>
      </c>
      <c r="G312" s="163">
        <v>0</v>
      </c>
      <c r="H312" s="163">
        <v>0</v>
      </c>
      <c r="I312" s="163">
        <v>0</v>
      </c>
      <c r="J312" s="163">
        <v>0</v>
      </c>
      <c r="K312" s="163">
        <v>14</v>
      </c>
      <c r="L312" s="163">
        <v>2624</v>
      </c>
      <c r="M312" s="163">
        <v>3035</v>
      </c>
      <c r="N312" s="163">
        <v>7.0999999999999994E-2</v>
      </c>
      <c r="O312" s="163">
        <v>8.2000000000000003E-2</v>
      </c>
      <c r="P312" s="163">
        <v>14</v>
      </c>
      <c r="Q312" s="163">
        <v>2624</v>
      </c>
      <c r="R312" s="163">
        <v>3035</v>
      </c>
      <c r="S312" s="163">
        <v>7.0999999999999994E-2</v>
      </c>
      <c r="T312" s="163">
        <v>8.2000000000000003E-2</v>
      </c>
    </row>
    <row r="313" spans="1:20" ht="15.75" customHeight="1">
      <c r="A313" s="130" t="s">
        <v>100</v>
      </c>
      <c r="B313" s="164">
        <v>2019</v>
      </c>
      <c r="C313" s="164">
        <v>1</v>
      </c>
      <c r="D313" s="130" t="s">
        <v>54</v>
      </c>
      <c r="E313" s="164">
        <v>36875</v>
      </c>
      <c r="F313" s="164">
        <v>0</v>
      </c>
      <c r="G313" s="164">
        <v>0</v>
      </c>
      <c r="H313" s="164">
        <v>0</v>
      </c>
      <c r="I313" s="164">
        <v>0</v>
      </c>
      <c r="J313" s="164">
        <v>0</v>
      </c>
      <c r="K313" s="164">
        <v>216</v>
      </c>
      <c r="L313" s="164">
        <v>7652</v>
      </c>
      <c r="M313" s="164">
        <v>14948.01</v>
      </c>
      <c r="N313" s="164">
        <v>0.20799999999999999</v>
      </c>
      <c r="O313" s="164">
        <v>0.40500000000000003</v>
      </c>
      <c r="P313" s="164">
        <v>216</v>
      </c>
      <c r="Q313" s="164">
        <v>7652</v>
      </c>
      <c r="R313" s="164">
        <v>14948.01</v>
      </c>
      <c r="S313" s="164">
        <v>0.20799999999999999</v>
      </c>
      <c r="T313" s="164">
        <v>0.40500000000000003</v>
      </c>
    </row>
    <row r="314" spans="1:20" ht="15.75" customHeight="1">
      <c r="A314" s="126" t="s">
        <v>100</v>
      </c>
      <c r="B314" s="163">
        <v>2019</v>
      </c>
      <c r="C314" s="163">
        <v>2</v>
      </c>
      <c r="D314" s="126" t="s">
        <v>1415</v>
      </c>
      <c r="E314" s="163">
        <v>36875</v>
      </c>
      <c r="F314" s="163">
        <v>0</v>
      </c>
      <c r="G314" s="163">
        <v>0</v>
      </c>
      <c r="H314" s="163">
        <v>0</v>
      </c>
      <c r="I314" s="163">
        <v>0</v>
      </c>
      <c r="J314" s="163">
        <v>0</v>
      </c>
      <c r="K314" s="163">
        <v>14</v>
      </c>
      <c r="L314" s="163">
        <v>38989</v>
      </c>
      <c r="M314" s="163">
        <v>54253.02</v>
      </c>
      <c r="N314" s="163">
        <v>1.056</v>
      </c>
      <c r="O314" s="163">
        <v>1.4710000000000001</v>
      </c>
      <c r="P314" s="163">
        <v>14</v>
      </c>
      <c r="Q314" s="163">
        <v>38989</v>
      </c>
      <c r="R314" s="163">
        <v>54253.02</v>
      </c>
      <c r="S314" s="163">
        <v>1.056</v>
      </c>
      <c r="T314" s="163">
        <v>1.4710000000000001</v>
      </c>
    </row>
    <row r="315" spans="1:20" ht="15.75" customHeight="1">
      <c r="A315" s="130" t="s">
        <v>100</v>
      </c>
      <c r="B315" s="164">
        <v>2019</v>
      </c>
      <c r="C315" s="164">
        <v>3</v>
      </c>
      <c r="D315" s="130" t="s">
        <v>55</v>
      </c>
      <c r="E315" s="164">
        <v>36875</v>
      </c>
      <c r="F315" s="164">
        <v>0</v>
      </c>
      <c r="G315" s="164">
        <v>0</v>
      </c>
      <c r="H315" s="164">
        <v>0</v>
      </c>
      <c r="I315" s="164">
        <v>0</v>
      </c>
      <c r="J315" s="164">
        <v>0</v>
      </c>
      <c r="K315" s="164">
        <v>30</v>
      </c>
      <c r="L315" s="164">
        <v>11897</v>
      </c>
      <c r="M315" s="164">
        <v>12496.01</v>
      </c>
      <c r="N315" s="164">
        <v>0.32300000000000001</v>
      </c>
      <c r="O315" s="164">
        <v>0.33900000000000002</v>
      </c>
      <c r="P315" s="164">
        <v>30</v>
      </c>
      <c r="Q315" s="164">
        <v>11897</v>
      </c>
      <c r="R315" s="164">
        <v>12496.01</v>
      </c>
      <c r="S315" s="164">
        <v>0.32300000000000001</v>
      </c>
      <c r="T315" s="164">
        <v>0.33900000000000002</v>
      </c>
    </row>
    <row r="316" spans="1:20" ht="15.75" customHeight="1">
      <c r="A316" s="126" t="s">
        <v>100</v>
      </c>
      <c r="B316" s="163">
        <v>2019</v>
      </c>
      <c r="C316" s="163">
        <v>4</v>
      </c>
      <c r="D316" s="126" t="s">
        <v>56</v>
      </c>
      <c r="E316" s="163">
        <v>36875</v>
      </c>
      <c r="F316" s="163">
        <v>0</v>
      </c>
      <c r="G316" s="163">
        <v>0</v>
      </c>
      <c r="H316" s="163">
        <v>0</v>
      </c>
      <c r="I316" s="163">
        <v>0</v>
      </c>
      <c r="J316" s="163">
        <v>0</v>
      </c>
      <c r="K316" s="163">
        <v>24</v>
      </c>
      <c r="L316" s="163">
        <v>4467</v>
      </c>
      <c r="M316" s="163">
        <v>2374.3200000000002</v>
      </c>
      <c r="N316" s="163">
        <v>0.121</v>
      </c>
      <c r="O316" s="163">
        <v>6.4000000000000001E-2</v>
      </c>
      <c r="P316" s="163">
        <v>24</v>
      </c>
      <c r="Q316" s="163">
        <v>4467</v>
      </c>
      <c r="R316" s="163">
        <v>2374.3200000000002</v>
      </c>
      <c r="S316" s="163">
        <v>0.121</v>
      </c>
      <c r="T316" s="163">
        <v>6.4000000000000001E-2</v>
      </c>
    </row>
    <row r="317" spans="1:20" ht="15.75" customHeight="1">
      <c r="A317" s="130" t="s">
        <v>100</v>
      </c>
      <c r="B317" s="164">
        <v>2019</v>
      </c>
      <c r="C317" s="164">
        <v>5</v>
      </c>
      <c r="D317" s="130" t="s">
        <v>57</v>
      </c>
      <c r="E317" s="164">
        <v>36875</v>
      </c>
      <c r="F317" s="164">
        <v>0</v>
      </c>
      <c r="G317" s="164">
        <v>0</v>
      </c>
      <c r="H317" s="164">
        <v>0</v>
      </c>
      <c r="I317" s="164">
        <v>0</v>
      </c>
      <c r="J317" s="164">
        <v>0</v>
      </c>
      <c r="K317" s="164">
        <v>67</v>
      </c>
      <c r="L317" s="164">
        <v>10534</v>
      </c>
      <c r="M317" s="164">
        <v>8499.7800000000007</v>
      </c>
      <c r="N317" s="164">
        <v>0.28599999999999998</v>
      </c>
      <c r="O317" s="164">
        <v>0.23100000000000001</v>
      </c>
      <c r="P317" s="164">
        <v>67</v>
      </c>
      <c r="Q317" s="164">
        <v>10534</v>
      </c>
      <c r="R317" s="164">
        <v>8499.7800000000007</v>
      </c>
      <c r="S317" s="164">
        <v>0.28599999999999998</v>
      </c>
      <c r="T317" s="164">
        <v>0.23100000000000001</v>
      </c>
    </row>
    <row r="318" spans="1:20" ht="15.75" customHeight="1">
      <c r="A318" s="126" t="s">
        <v>100</v>
      </c>
      <c r="B318" s="163">
        <v>2019</v>
      </c>
      <c r="C318" s="163">
        <v>6</v>
      </c>
      <c r="D318" s="126" t="s">
        <v>58</v>
      </c>
      <c r="E318" s="163">
        <v>36875</v>
      </c>
      <c r="F318" s="163">
        <v>0</v>
      </c>
      <c r="G318" s="163">
        <v>0</v>
      </c>
      <c r="H318" s="163">
        <v>0</v>
      </c>
      <c r="I318" s="163">
        <v>0</v>
      </c>
      <c r="J318" s="163">
        <v>0</v>
      </c>
      <c r="K318" s="163">
        <v>42</v>
      </c>
      <c r="L318" s="163">
        <v>13853</v>
      </c>
      <c r="M318" s="163">
        <v>18563.82</v>
      </c>
      <c r="N318" s="163">
        <v>0.376</v>
      </c>
      <c r="O318" s="163">
        <v>0.503</v>
      </c>
      <c r="P318" s="163">
        <v>42</v>
      </c>
      <c r="Q318" s="163">
        <v>13853</v>
      </c>
      <c r="R318" s="163">
        <v>18563.82</v>
      </c>
      <c r="S318" s="163">
        <v>0.376</v>
      </c>
      <c r="T318" s="163">
        <v>0.503</v>
      </c>
    </row>
    <row r="319" spans="1:20" ht="15.75" customHeight="1">
      <c r="A319" s="130" t="s">
        <v>100</v>
      </c>
      <c r="B319" s="164">
        <v>2019</v>
      </c>
      <c r="C319" s="164">
        <v>7</v>
      </c>
      <c r="D319" s="130" t="s">
        <v>59</v>
      </c>
      <c r="E319" s="164">
        <v>36875</v>
      </c>
      <c r="F319" s="164">
        <v>0</v>
      </c>
      <c r="G319" s="164">
        <v>0</v>
      </c>
      <c r="H319" s="164">
        <v>0</v>
      </c>
      <c r="I319" s="164">
        <v>0</v>
      </c>
      <c r="J319" s="164">
        <v>0</v>
      </c>
      <c r="K319" s="164">
        <v>0</v>
      </c>
      <c r="L319" s="164">
        <v>0</v>
      </c>
      <c r="M319" s="164">
        <v>0</v>
      </c>
      <c r="N319" s="164">
        <v>0</v>
      </c>
      <c r="O319" s="164">
        <v>0</v>
      </c>
      <c r="P319" s="164">
        <v>0</v>
      </c>
      <c r="Q319" s="164">
        <v>0</v>
      </c>
      <c r="R319" s="164">
        <v>0</v>
      </c>
      <c r="S319" s="164">
        <v>0</v>
      </c>
      <c r="T319" s="164">
        <v>0</v>
      </c>
    </row>
    <row r="320" spans="1:20" ht="15.75" customHeight="1">
      <c r="A320" s="126" t="s">
        <v>100</v>
      </c>
      <c r="B320" s="163">
        <v>2019</v>
      </c>
      <c r="C320" s="163">
        <v>8</v>
      </c>
      <c r="D320" s="126" t="s">
        <v>60</v>
      </c>
      <c r="E320" s="163">
        <v>36875</v>
      </c>
      <c r="F320" s="163">
        <v>0</v>
      </c>
      <c r="G320" s="163">
        <v>0</v>
      </c>
      <c r="H320" s="163">
        <v>0</v>
      </c>
      <c r="I320" s="163">
        <v>0</v>
      </c>
      <c r="J320" s="163">
        <v>0</v>
      </c>
      <c r="K320" s="163">
        <v>1</v>
      </c>
      <c r="L320" s="163">
        <v>10</v>
      </c>
      <c r="M320" s="163">
        <v>0.77</v>
      </c>
      <c r="N320" s="163">
        <v>0</v>
      </c>
      <c r="O320" s="163">
        <v>0</v>
      </c>
      <c r="P320" s="163">
        <v>1</v>
      </c>
      <c r="Q320" s="163">
        <v>10</v>
      </c>
      <c r="R320" s="163">
        <v>0.77</v>
      </c>
      <c r="S320" s="163">
        <v>0</v>
      </c>
      <c r="T320" s="163">
        <v>0</v>
      </c>
    </row>
    <row r="321" spans="1:20" ht="15.75" customHeight="1">
      <c r="A321" s="130" t="s">
        <v>100</v>
      </c>
      <c r="B321" s="164">
        <v>2019</v>
      </c>
      <c r="C321" s="164">
        <v>9</v>
      </c>
      <c r="D321" s="130" t="s">
        <v>61</v>
      </c>
      <c r="E321" s="164">
        <v>36875</v>
      </c>
      <c r="F321" s="164">
        <v>0</v>
      </c>
      <c r="G321" s="164">
        <v>0</v>
      </c>
      <c r="H321" s="164">
        <v>0</v>
      </c>
      <c r="I321" s="164">
        <v>0</v>
      </c>
      <c r="J321" s="164">
        <v>0</v>
      </c>
      <c r="K321" s="164">
        <v>59</v>
      </c>
      <c r="L321" s="164">
        <v>17915</v>
      </c>
      <c r="M321" s="164">
        <v>9317.1</v>
      </c>
      <c r="N321" s="164">
        <v>0.48599999999999999</v>
      </c>
      <c r="O321" s="164">
        <v>0.253</v>
      </c>
      <c r="P321" s="164">
        <v>59</v>
      </c>
      <c r="Q321" s="164">
        <v>17915</v>
      </c>
      <c r="R321" s="164">
        <v>9317.1</v>
      </c>
      <c r="S321" s="164">
        <v>0.48599999999999999</v>
      </c>
      <c r="T321" s="164">
        <v>0.253</v>
      </c>
    </row>
    <row r="322" spans="1:20" ht="15.75" customHeight="1">
      <c r="A322" s="126" t="s">
        <v>100</v>
      </c>
      <c r="B322" s="163">
        <v>2020</v>
      </c>
      <c r="C322" s="163">
        <v>0</v>
      </c>
      <c r="D322" s="126" t="s">
        <v>53</v>
      </c>
      <c r="E322" s="163">
        <v>36950</v>
      </c>
      <c r="F322" s="163">
        <v>0</v>
      </c>
      <c r="G322" s="163">
        <v>0</v>
      </c>
      <c r="H322" s="163">
        <v>0</v>
      </c>
      <c r="I322" s="163">
        <v>0</v>
      </c>
      <c r="J322" s="163">
        <v>0</v>
      </c>
      <c r="K322" s="163">
        <v>14</v>
      </c>
      <c r="L322" s="163">
        <v>4325</v>
      </c>
      <c r="M322" s="163">
        <v>4603.5200000000004</v>
      </c>
      <c r="N322" s="163">
        <v>0.11700000000000001</v>
      </c>
      <c r="O322" s="163">
        <v>0.125</v>
      </c>
      <c r="P322" s="163">
        <v>14</v>
      </c>
      <c r="Q322" s="163">
        <v>4325</v>
      </c>
      <c r="R322" s="163">
        <v>4603.5200000000004</v>
      </c>
      <c r="S322" s="163">
        <v>0.11700000000000001</v>
      </c>
      <c r="T322" s="163">
        <v>0.125</v>
      </c>
    </row>
    <row r="323" spans="1:20" ht="15.75" customHeight="1">
      <c r="A323" s="130" t="s">
        <v>100</v>
      </c>
      <c r="B323" s="164">
        <v>2020</v>
      </c>
      <c r="C323" s="164">
        <v>1</v>
      </c>
      <c r="D323" s="130" t="s">
        <v>54</v>
      </c>
      <c r="E323" s="164">
        <v>36950</v>
      </c>
      <c r="F323" s="164">
        <v>0</v>
      </c>
      <c r="G323" s="164">
        <v>0</v>
      </c>
      <c r="H323" s="164">
        <v>0</v>
      </c>
      <c r="I323" s="164">
        <v>0</v>
      </c>
      <c r="J323" s="164">
        <v>0</v>
      </c>
      <c r="K323" s="164">
        <v>202</v>
      </c>
      <c r="L323" s="164">
        <v>3142</v>
      </c>
      <c r="M323" s="164">
        <v>4722</v>
      </c>
      <c r="N323" s="164">
        <v>8.5000000000000006E-2</v>
      </c>
      <c r="O323" s="164">
        <v>0.128</v>
      </c>
      <c r="P323" s="164">
        <v>202</v>
      </c>
      <c r="Q323" s="164">
        <v>3142</v>
      </c>
      <c r="R323" s="164">
        <v>4722</v>
      </c>
      <c r="S323" s="164">
        <v>8.5000000000000006E-2</v>
      </c>
      <c r="T323" s="164">
        <v>0.128</v>
      </c>
    </row>
    <row r="324" spans="1:20" ht="15.75" customHeight="1">
      <c r="A324" s="126" t="s">
        <v>100</v>
      </c>
      <c r="B324" s="163">
        <v>2020</v>
      </c>
      <c r="C324" s="163">
        <v>2</v>
      </c>
      <c r="D324" s="126" t="s">
        <v>1415</v>
      </c>
      <c r="E324" s="163">
        <v>36950</v>
      </c>
      <c r="F324" s="163">
        <v>0</v>
      </c>
      <c r="G324" s="163">
        <v>0</v>
      </c>
      <c r="H324" s="163">
        <v>0</v>
      </c>
      <c r="I324" s="163">
        <v>0</v>
      </c>
      <c r="J324" s="163">
        <v>0</v>
      </c>
      <c r="K324" s="163">
        <v>4</v>
      </c>
      <c r="L324" s="163">
        <v>4603</v>
      </c>
      <c r="M324" s="163">
        <v>5637.83</v>
      </c>
      <c r="N324" s="163">
        <v>0.125</v>
      </c>
      <c r="O324" s="163">
        <v>0.153</v>
      </c>
      <c r="P324" s="163">
        <v>4</v>
      </c>
      <c r="Q324" s="163">
        <v>4603</v>
      </c>
      <c r="R324" s="163">
        <v>5637.83</v>
      </c>
      <c r="S324" s="163">
        <v>0.125</v>
      </c>
      <c r="T324" s="163">
        <v>0.153</v>
      </c>
    </row>
    <row r="325" spans="1:20" ht="15.75" customHeight="1">
      <c r="A325" s="130" t="s">
        <v>100</v>
      </c>
      <c r="B325" s="164">
        <v>2020</v>
      </c>
      <c r="C325" s="164">
        <v>3</v>
      </c>
      <c r="D325" s="130" t="s">
        <v>55</v>
      </c>
      <c r="E325" s="164">
        <v>36950</v>
      </c>
      <c r="F325" s="164">
        <v>1</v>
      </c>
      <c r="G325" s="164">
        <v>356</v>
      </c>
      <c r="H325" s="164">
        <v>436</v>
      </c>
      <c r="I325" s="164">
        <v>0.01</v>
      </c>
      <c r="J325" s="164">
        <v>1.2E-2</v>
      </c>
      <c r="K325" s="164">
        <v>31</v>
      </c>
      <c r="L325" s="164">
        <v>7197</v>
      </c>
      <c r="M325" s="164">
        <v>11143.83</v>
      </c>
      <c r="N325" s="164">
        <v>0.19500000000000001</v>
      </c>
      <c r="O325" s="164">
        <v>0.30199999999999999</v>
      </c>
      <c r="P325" s="164">
        <v>32</v>
      </c>
      <c r="Q325" s="164">
        <v>7553</v>
      </c>
      <c r="R325" s="164">
        <v>11579.83</v>
      </c>
      <c r="S325" s="164">
        <v>0.20399999999999999</v>
      </c>
      <c r="T325" s="164">
        <v>0.313</v>
      </c>
    </row>
    <row r="326" spans="1:20" ht="15.75" customHeight="1">
      <c r="A326" s="126" t="s">
        <v>100</v>
      </c>
      <c r="B326" s="163">
        <v>2020</v>
      </c>
      <c r="C326" s="163">
        <v>4</v>
      </c>
      <c r="D326" s="126" t="s">
        <v>56</v>
      </c>
      <c r="E326" s="163">
        <v>36950</v>
      </c>
      <c r="F326" s="163">
        <v>1</v>
      </c>
      <c r="G326" s="163">
        <v>6943</v>
      </c>
      <c r="H326" s="163">
        <v>12166.08</v>
      </c>
      <c r="I326" s="163">
        <v>0.188</v>
      </c>
      <c r="J326" s="163">
        <v>0.32900000000000001</v>
      </c>
      <c r="K326" s="163">
        <v>3</v>
      </c>
      <c r="L326" s="163">
        <v>6939</v>
      </c>
      <c r="M326" s="163">
        <v>10133.24</v>
      </c>
      <c r="N326" s="163">
        <v>0.188</v>
      </c>
      <c r="O326" s="163">
        <v>0.27400000000000002</v>
      </c>
      <c r="P326" s="163">
        <v>4</v>
      </c>
      <c r="Q326" s="163">
        <v>13882</v>
      </c>
      <c r="R326" s="163">
        <v>22299.32</v>
      </c>
      <c r="S326" s="163">
        <v>0.376</v>
      </c>
      <c r="T326" s="163">
        <v>0.60299999999999998</v>
      </c>
    </row>
    <row r="327" spans="1:20" ht="15.75" customHeight="1">
      <c r="A327" s="130" t="s">
        <v>100</v>
      </c>
      <c r="B327" s="164">
        <v>2020</v>
      </c>
      <c r="C327" s="164">
        <v>5</v>
      </c>
      <c r="D327" s="130" t="s">
        <v>57</v>
      </c>
      <c r="E327" s="164">
        <v>36950</v>
      </c>
      <c r="F327" s="164">
        <v>0</v>
      </c>
      <c r="G327" s="164">
        <v>0</v>
      </c>
      <c r="H327" s="164">
        <v>0</v>
      </c>
      <c r="I327" s="164">
        <v>0</v>
      </c>
      <c r="J327" s="164">
        <v>0</v>
      </c>
      <c r="K327" s="164">
        <v>64</v>
      </c>
      <c r="L327" s="164">
        <v>22042</v>
      </c>
      <c r="M327" s="164">
        <v>15206.95</v>
      </c>
      <c r="N327" s="164">
        <v>0.59699999999999998</v>
      </c>
      <c r="O327" s="164">
        <v>0.41199999999999998</v>
      </c>
      <c r="P327" s="164">
        <v>64</v>
      </c>
      <c r="Q327" s="164">
        <v>22042</v>
      </c>
      <c r="R327" s="164">
        <v>15206.95</v>
      </c>
      <c r="S327" s="164">
        <v>0.59699999999999998</v>
      </c>
      <c r="T327" s="164">
        <v>0.41199999999999998</v>
      </c>
    </row>
    <row r="328" spans="1:20" ht="15.75" customHeight="1">
      <c r="A328" s="126" t="s">
        <v>100</v>
      </c>
      <c r="B328" s="163">
        <v>2020</v>
      </c>
      <c r="C328" s="163">
        <v>6</v>
      </c>
      <c r="D328" s="126" t="s">
        <v>58</v>
      </c>
      <c r="E328" s="163">
        <v>36950</v>
      </c>
      <c r="F328" s="163">
        <v>0</v>
      </c>
      <c r="G328" s="163">
        <v>0</v>
      </c>
      <c r="H328" s="163">
        <v>0</v>
      </c>
      <c r="I328" s="163">
        <v>0</v>
      </c>
      <c r="J328" s="163">
        <v>0</v>
      </c>
      <c r="K328" s="163">
        <v>20</v>
      </c>
      <c r="L328" s="163">
        <v>4247</v>
      </c>
      <c r="M328" s="163">
        <v>4940.3500000000004</v>
      </c>
      <c r="N328" s="163">
        <v>0.115</v>
      </c>
      <c r="O328" s="163">
        <v>0.13400000000000001</v>
      </c>
      <c r="P328" s="163">
        <v>20</v>
      </c>
      <c r="Q328" s="163">
        <v>4247</v>
      </c>
      <c r="R328" s="163">
        <v>4940.3500000000004</v>
      </c>
      <c r="S328" s="163">
        <v>0.115</v>
      </c>
      <c r="T328" s="163">
        <v>0.13400000000000001</v>
      </c>
    </row>
    <row r="329" spans="1:20" ht="15.75" customHeight="1">
      <c r="A329" s="130" t="s">
        <v>100</v>
      </c>
      <c r="B329" s="164">
        <v>2020</v>
      </c>
      <c r="C329" s="164">
        <v>7</v>
      </c>
      <c r="D329" s="130" t="s">
        <v>59</v>
      </c>
      <c r="E329" s="164">
        <v>36950</v>
      </c>
      <c r="F329" s="164">
        <v>0</v>
      </c>
      <c r="G329" s="164">
        <v>0</v>
      </c>
      <c r="H329" s="164">
        <v>0</v>
      </c>
      <c r="I329" s="164">
        <v>0</v>
      </c>
      <c r="J329" s="164">
        <v>0</v>
      </c>
      <c r="K329" s="164">
        <v>0</v>
      </c>
      <c r="L329" s="164">
        <v>0</v>
      </c>
      <c r="M329" s="164">
        <v>0</v>
      </c>
      <c r="N329" s="164">
        <v>0</v>
      </c>
      <c r="O329" s="164">
        <v>0</v>
      </c>
      <c r="P329" s="164">
        <v>0</v>
      </c>
      <c r="Q329" s="164">
        <v>0</v>
      </c>
      <c r="R329" s="164">
        <v>0</v>
      </c>
      <c r="S329" s="164">
        <v>0</v>
      </c>
      <c r="T329" s="164">
        <v>0</v>
      </c>
    </row>
    <row r="330" spans="1:20" ht="15.75" customHeight="1">
      <c r="A330" s="126" t="s">
        <v>100</v>
      </c>
      <c r="B330" s="163">
        <v>2020</v>
      </c>
      <c r="C330" s="163">
        <v>8</v>
      </c>
      <c r="D330" s="126" t="s">
        <v>60</v>
      </c>
      <c r="E330" s="163">
        <v>36950</v>
      </c>
      <c r="F330" s="163">
        <v>0</v>
      </c>
      <c r="G330" s="163">
        <v>0</v>
      </c>
      <c r="H330" s="163">
        <v>0</v>
      </c>
      <c r="I330" s="163">
        <v>0</v>
      </c>
      <c r="J330" s="163">
        <v>0</v>
      </c>
      <c r="K330" s="163">
        <v>1</v>
      </c>
      <c r="L330" s="163">
        <v>404</v>
      </c>
      <c r="M330" s="163">
        <v>22.25</v>
      </c>
      <c r="N330" s="163">
        <v>1.0999999999999999E-2</v>
      </c>
      <c r="O330" s="163">
        <v>1E-3</v>
      </c>
      <c r="P330" s="163">
        <v>1</v>
      </c>
      <c r="Q330" s="163">
        <v>404</v>
      </c>
      <c r="R330" s="163">
        <v>22.25</v>
      </c>
      <c r="S330" s="163">
        <v>1.0999999999999999E-2</v>
      </c>
      <c r="T330" s="163">
        <v>1E-3</v>
      </c>
    </row>
    <row r="331" spans="1:20" ht="15.75" customHeight="1">
      <c r="A331" s="130" t="s">
        <v>100</v>
      </c>
      <c r="B331" s="164">
        <v>2020</v>
      </c>
      <c r="C331" s="164">
        <v>9</v>
      </c>
      <c r="D331" s="130" t="s">
        <v>61</v>
      </c>
      <c r="E331" s="164">
        <v>36950</v>
      </c>
      <c r="F331" s="164">
        <v>0</v>
      </c>
      <c r="G331" s="164">
        <v>0</v>
      </c>
      <c r="H331" s="164">
        <v>0</v>
      </c>
      <c r="I331" s="164">
        <v>0</v>
      </c>
      <c r="J331" s="164">
        <v>0</v>
      </c>
      <c r="K331" s="164">
        <v>67</v>
      </c>
      <c r="L331" s="164">
        <v>26444</v>
      </c>
      <c r="M331" s="164">
        <v>21425.46</v>
      </c>
      <c r="N331" s="164">
        <v>0.71599999999999997</v>
      </c>
      <c r="O331" s="164">
        <v>0.57999999999999996</v>
      </c>
      <c r="P331" s="164">
        <v>67</v>
      </c>
      <c r="Q331" s="164">
        <v>26444</v>
      </c>
      <c r="R331" s="164">
        <v>21425.46</v>
      </c>
      <c r="S331" s="164">
        <v>0.71599999999999997</v>
      </c>
      <c r="T331" s="164">
        <v>0.57999999999999996</v>
      </c>
    </row>
    <row r="332" spans="1:20" ht="15.75" customHeight="1">
      <c r="A332" s="126" t="s">
        <v>100</v>
      </c>
      <c r="B332" s="163">
        <v>2021</v>
      </c>
      <c r="C332" s="163">
        <v>0</v>
      </c>
      <c r="D332" s="126" t="s">
        <v>53</v>
      </c>
      <c r="E332" s="163">
        <v>37060</v>
      </c>
      <c r="F332" s="163">
        <v>0</v>
      </c>
      <c r="G332" s="163">
        <v>0</v>
      </c>
      <c r="H332" s="163">
        <v>0</v>
      </c>
      <c r="I332" s="163">
        <v>0</v>
      </c>
      <c r="J332" s="163">
        <v>0</v>
      </c>
      <c r="K332" s="163">
        <v>15</v>
      </c>
      <c r="L332" s="163">
        <v>5650</v>
      </c>
      <c r="M332" s="163">
        <v>3534.61</v>
      </c>
      <c r="N332" s="163">
        <v>0.152</v>
      </c>
      <c r="O332" s="163">
        <v>9.5000000000000001E-2</v>
      </c>
      <c r="P332" s="163">
        <v>15</v>
      </c>
      <c r="Q332" s="163">
        <v>5650</v>
      </c>
      <c r="R332" s="163">
        <v>3534.61</v>
      </c>
      <c r="S332" s="163">
        <v>0.152</v>
      </c>
      <c r="T332" s="163">
        <v>9.5000000000000001E-2</v>
      </c>
    </row>
    <row r="333" spans="1:20" ht="15.75" customHeight="1">
      <c r="A333" s="130" t="s">
        <v>100</v>
      </c>
      <c r="B333" s="164">
        <v>2021</v>
      </c>
      <c r="C333" s="164">
        <v>1</v>
      </c>
      <c r="D333" s="130" t="s">
        <v>54</v>
      </c>
      <c r="E333" s="164">
        <v>37060</v>
      </c>
      <c r="F333" s="164">
        <v>0</v>
      </c>
      <c r="G333" s="164">
        <v>0</v>
      </c>
      <c r="H333" s="164">
        <v>0</v>
      </c>
      <c r="I333" s="164">
        <v>0</v>
      </c>
      <c r="J333" s="164">
        <v>0</v>
      </c>
      <c r="K333" s="164">
        <v>154</v>
      </c>
      <c r="L333" s="164">
        <v>6574</v>
      </c>
      <c r="M333" s="164">
        <v>9563.09</v>
      </c>
      <c r="N333" s="164">
        <v>0.17699999999999999</v>
      </c>
      <c r="O333" s="164">
        <v>0.25800000000000001</v>
      </c>
      <c r="P333" s="164">
        <v>154</v>
      </c>
      <c r="Q333" s="164">
        <v>6574</v>
      </c>
      <c r="R333" s="164">
        <v>9563.09</v>
      </c>
      <c r="S333" s="164">
        <v>0.17699999999999999</v>
      </c>
      <c r="T333" s="164">
        <v>0.25800000000000001</v>
      </c>
    </row>
    <row r="334" spans="1:20" ht="15.75" customHeight="1">
      <c r="A334" s="126" t="s">
        <v>100</v>
      </c>
      <c r="B334" s="163">
        <v>2021</v>
      </c>
      <c r="C334" s="163">
        <v>2</v>
      </c>
      <c r="D334" s="126" t="s">
        <v>1415</v>
      </c>
      <c r="E334" s="163">
        <v>37060</v>
      </c>
      <c r="F334" s="163">
        <v>0</v>
      </c>
      <c r="G334" s="163">
        <v>0</v>
      </c>
      <c r="H334" s="163">
        <v>0</v>
      </c>
      <c r="I334" s="163">
        <v>0</v>
      </c>
      <c r="J334" s="163">
        <v>0</v>
      </c>
      <c r="K334" s="163">
        <v>7</v>
      </c>
      <c r="L334" s="163">
        <v>7239</v>
      </c>
      <c r="M334" s="163">
        <v>2084.66</v>
      </c>
      <c r="N334" s="163">
        <v>0.19500000000000001</v>
      </c>
      <c r="O334" s="163">
        <v>5.6000000000000001E-2</v>
      </c>
      <c r="P334" s="163">
        <v>7</v>
      </c>
      <c r="Q334" s="163">
        <v>7239</v>
      </c>
      <c r="R334" s="163">
        <v>2084.66</v>
      </c>
      <c r="S334" s="163">
        <v>0.19500000000000001</v>
      </c>
      <c r="T334" s="163">
        <v>5.6000000000000001E-2</v>
      </c>
    </row>
    <row r="335" spans="1:20" ht="15.75" customHeight="1">
      <c r="A335" s="130" t="s">
        <v>100</v>
      </c>
      <c r="B335" s="164">
        <v>2021</v>
      </c>
      <c r="C335" s="164">
        <v>3</v>
      </c>
      <c r="D335" s="130" t="s">
        <v>55</v>
      </c>
      <c r="E335" s="164">
        <v>37060</v>
      </c>
      <c r="F335" s="164">
        <v>4</v>
      </c>
      <c r="G335" s="164">
        <v>8043</v>
      </c>
      <c r="H335" s="164">
        <v>22822.23</v>
      </c>
      <c r="I335" s="164">
        <v>0.217</v>
      </c>
      <c r="J335" s="164">
        <v>0.61599999999999999</v>
      </c>
      <c r="K335" s="164">
        <v>31</v>
      </c>
      <c r="L335" s="164">
        <v>15723</v>
      </c>
      <c r="M335" s="164">
        <v>14213.77</v>
      </c>
      <c r="N335" s="164">
        <v>0.42399999999999999</v>
      </c>
      <c r="O335" s="164">
        <v>0.38400000000000001</v>
      </c>
      <c r="P335" s="164">
        <v>35</v>
      </c>
      <c r="Q335" s="164">
        <v>23766</v>
      </c>
      <c r="R335" s="164">
        <v>37036</v>
      </c>
      <c r="S335" s="164">
        <v>0.64100000000000001</v>
      </c>
      <c r="T335" s="164">
        <v>0.999</v>
      </c>
    </row>
    <row r="336" spans="1:20" ht="15.75" customHeight="1">
      <c r="A336" s="126" t="s">
        <v>100</v>
      </c>
      <c r="B336" s="163">
        <v>2021</v>
      </c>
      <c r="C336" s="163">
        <v>4</v>
      </c>
      <c r="D336" s="126" t="s">
        <v>56</v>
      </c>
      <c r="E336" s="163">
        <v>37060</v>
      </c>
      <c r="F336" s="163">
        <v>0</v>
      </c>
      <c r="G336" s="163">
        <v>0</v>
      </c>
      <c r="H336" s="163">
        <v>0</v>
      </c>
      <c r="I336" s="163">
        <v>0</v>
      </c>
      <c r="J336" s="163">
        <v>0</v>
      </c>
      <c r="K336" s="163">
        <v>6</v>
      </c>
      <c r="L336" s="163">
        <v>579</v>
      </c>
      <c r="M336" s="163">
        <v>380.15</v>
      </c>
      <c r="N336" s="163">
        <v>1.6E-2</v>
      </c>
      <c r="O336" s="163">
        <v>0.01</v>
      </c>
      <c r="P336" s="163">
        <v>6</v>
      </c>
      <c r="Q336" s="163">
        <v>579</v>
      </c>
      <c r="R336" s="163">
        <v>380.15</v>
      </c>
      <c r="S336" s="163">
        <v>1.6E-2</v>
      </c>
      <c r="T336" s="163">
        <v>0.01</v>
      </c>
    </row>
    <row r="337" spans="1:20" ht="15.75" customHeight="1">
      <c r="A337" s="130" t="s">
        <v>100</v>
      </c>
      <c r="B337" s="164">
        <v>2021</v>
      </c>
      <c r="C337" s="164">
        <v>5</v>
      </c>
      <c r="D337" s="130" t="s">
        <v>57</v>
      </c>
      <c r="E337" s="164">
        <v>37060</v>
      </c>
      <c r="F337" s="164">
        <v>0</v>
      </c>
      <c r="G337" s="164">
        <v>0</v>
      </c>
      <c r="H337" s="164">
        <v>0</v>
      </c>
      <c r="I337" s="164">
        <v>0</v>
      </c>
      <c r="J337" s="164">
        <v>0</v>
      </c>
      <c r="K337" s="164">
        <v>79</v>
      </c>
      <c r="L337" s="164">
        <v>10982</v>
      </c>
      <c r="M337" s="164">
        <v>18426.07</v>
      </c>
      <c r="N337" s="164">
        <v>0.29599999999999999</v>
      </c>
      <c r="O337" s="164">
        <v>0.497</v>
      </c>
      <c r="P337" s="164">
        <v>79</v>
      </c>
      <c r="Q337" s="164">
        <v>10982</v>
      </c>
      <c r="R337" s="164">
        <v>18426.07</v>
      </c>
      <c r="S337" s="164">
        <v>0.29599999999999999</v>
      </c>
      <c r="T337" s="164">
        <v>0.497</v>
      </c>
    </row>
    <row r="338" spans="1:20" ht="15.75" customHeight="1">
      <c r="A338" s="126" t="s">
        <v>100</v>
      </c>
      <c r="B338" s="163">
        <v>2021</v>
      </c>
      <c r="C338" s="163">
        <v>6</v>
      </c>
      <c r="D338" s="126" t="s">
        <v>58</v>
      </c>
      <c r="E338" s="163">
        <v>37060</v>
      </c>
      <c r="F338" s="163">
        <v>18</v>
      </c>
      <c r="G338" s="163">
        <v>6262</v>
      </c>
      <c r="H338" s="163">
        <v>16263</v>
      </c>
      <c r="I338" s="163">
        <v>0.16900000000000001</v>
      </c>
      <c r="J338" s="163">
        <v>0.439</v>
      </c>
      <c r="K338" s="163">
        <v>30</v>
      </c>
      <c r="L338" s="163">
        <v>4286</v>
      </c>
      <c r="M338" s="163">
        <v>6444.81</v>
      </c>
      <c r="N338" s="163">
        <v>0.11600000000000001</v>
      </c>
      <c r="O338" s="163">
        <v>0.17399999999999999</v>
      </c>
      <c r="P338" s="163">
        <v>48</v>
      </c>
      <c r="Q338" s="163">
        <v>10548</v>
      </c>
      <c r="R338" s="163">
        <v>22707.81</v>
      </c>
      <c r="S338" s="163">
        <v>0.28499999999999998</v>
      </c>
      <c r="T338" s="163">
        <v>0.61299999999999999</v>
      </c>
    </row>
    <row r="339" spans="1:20" ht="15.75" customHeight="1">
      <c r="A339" s="130" t="s">
        <v>100</v>
      </c>
      <c r="B339" s="164">
        <v>2021</v>
      </c>
      <c r="C339" s="164">
        <v>7</v>
      </c>
      <c r="D339" s="130" t="s">
        <v>59</v>
      </c>
      <c r="E339" s="164">
        <v>37060</v>
      </c>
      <c r="F339" s="164">
        <v>0</v>
      </c>
      <c r="G339" s="164">
        <v>0</v>
      </c>
      <c r="H339" s="164">
        <v>0</v>
      </c>
      <c r="I339" s="164">
        <v>0</v>
      </c>
      <c r="J339" s="164">
        <v>0</v>
      </c>
      <c r="K339" s="164">
        <v>0</v>
      </c>
      <c r="L339" s="164">
        <v>0</v>
      </c>
      <c r="M339" s="164">
        <v>0</v>
      </c>
      <c r="N339" s="164">
        <v>0</v>
      </c>
      <c r="O339" s="164">
        <v>0</v>
      </c>
      <c r="P339" s="164">
        <v>0</v>
      </c>
      <c r="Q339" s="164">
        <v>0</v>
      </c>
      <c r="R339" s="164">
        <v>0</v>
      </c>
      <c r="S339" s="164">
        <v>0</v>
      </c>
      <c r="T339" s="164">
        <v>0</v>
      </c>
    </row>
    <row r="340" spans="1:20" ht="15.75" customHeight="1">
      <c r="A340" s="126" t="s">
        <v>100</v>
      </c>
      <c r="B340" s="163">
        <v>2021</v>
      </c>
      <c r="C340" s="163">
        <v>8</v>
      </c>
      <c r="D340" s="126" t="s">
        <v>60</v>
      </c>
      <c r="E340" s="163">
        <v>37060</v>
      </c>
      <c r="F340" s="163">
        <v>0</v>
      </c>
      <c r="G340" s="163">
        <v>0</v>
      </c>
      <c r="H340" s="163">
        <v>0</v>
      </c>
      <c r="I340" s="163">
        <v>0</v>
      </c>
      <c r="J340" s="163">
        <v>0</v>
      </c>
      <c r="K340" s="163">
        <v>4</v>
      </c>
      <c r="L340" s="163">
        <v>166</v>
      </c>
      <c r="M340" s="163">
        <v>55.45</v>
      </c>
      <c r="N340" s="163">
        <v>4.0000000000000001E-3</v>
      </c>
      <c r="O340" s="163">
        <v>1E-3</v>
      </c>
      <c r="P340" s="163">
        <v>4</v>
      </c>
      <c r="Q340" s="163">
        <v>166</v>
      </c>
      <c r="R340" s="163">
        <v>55.45</v>
      </c>
      <c r="S340" s="163">
        <v>4.0000000000000001E-3</v>
      </c>
      <c r="T340" s="163">
        <v>1E-3</v>
      </c>
    </row>
    <row r="341" spans="1:20" ht="15.75" customHeight="1">
      <c r="A341" s="130" t="s">
        <v>100</v>
      </c>
      <c r="B341" s="164">
        <v>2021</v>
      </c>
      <c r="C341" s="164">
        <v>9</v>
      </c>
      <c r="D341" s="130" t="s">
        <v>61</v>
      </c>
      <c r="E341" s="164">
        <v>37060</v>
      </c>
      <c r="F341" s="164">
        <v>0</v>
      </c>
      <c r="G341" s="164">
        <v>0</v>
      </c>
      <c r="H341" s="164">
        <v>0</v>
      </c>
      <c r="I341" s="164">
        <v>0</v>
      </c>
      <c r="J341" s="164">
        <v>0</v>
      </c>
      <c r="K341" s="164">
        <v>62</v>
      </c>
      <c r="L341" s="164">
        <v>15027</v>
      </c>
      <c r="M341" s="164">
        <v>16343.62</v>
      </c>
      <c r="N341" s="164">
        <v>0.40500000000000003</v>
      </c>
      <c r="O341" s="164">
        <v>0.441</v>
      </c>
      <c r="P341" s="164">
        <v>62</v>
      </c>
      <c r="Q341" s="164">
        <v>15027</v>
      </c>
      <c r="R341" s="164">
        <v>16343.62</v>
      </c>
      <c r="S341" s="164">
        <v>0.40500000000000003</v>
      </c>
      <c r="T341" s="164">
        <v>0.441</v>
      </c>
    </row>
    <row r="342" spans="1:20" ht="15.75" customHeight="1">
      <c r="A342" s="126" t="s">
        <v>100</v>
      </c>
      <c r="B342" s="163">
        <v>2022</v>
      </c>
      <c r="C342" s="163">
        <v>0</v>
      </c>
      <c r="D342" s="126" t="s">
        <v>53</v>
      </c>
      <c r="E342" s="163">
        <v>37152</v>
      </c>
      <c r="F342" s="163">
        <v>0</v>
      </c>
      <c r="G342" s="163">
        <v>0</v>
      </c>
      <c r="H342" s="163">
        <v>0</v>
      </c>
      <c r="I342" s="163">
        <v>0</v>
      </c>
      <c r="J342" s="163">
        <v>0</v>
      </c>
      <c r="K342" s="163">
        <v>15</v>
      </c>
      <c r="L342" s="163">
        <v>4823</v>
      </c>
      <c r="M342" s="163">
        <v>2979.22</v>
      </c>
      <c r="N342" s="163">
        <v>0.13</v>
      </c>
      <c r="O342" s="163">
        <v>0.08</v>
      </c>
      <c r="P342" s="163">
        <v>15</v>
      </c>
      <c r="Q342" s="163">
        <v>4823</v>
      </c>
      <c r="R342" s="163">
        <v>2979.22</v>
      </c>
      <c r="S342" s="163">
        <v>0.13</v>
      </c>
      <c r="T342" s="163">
        <v>0.08</v>
      </c>
    </row>
    <row r="343" spans="1:20" ht="15.75" customHeight="1">
      <c r="A343" s="130" t="s">
        <v>100</v>
      </c>
      <c r="B343" s="164">
        <v>2022</v>
      </c>
      <c r="C343" s="164">
        <v>1</v>
      </c>
      <c r="D343" s="130" t="s">
        <v>54</v>
      </c>
      <c r="E343" s="164">
        <v>37152</v>
      </c>
      <c r="F343" s="164">
        <v>0</v>
      </c>
      <c r="G343" s="164">
        <v>0</v>
      </c>
      <c r="H343" s="164">
        <v>0</v>
      </c>
      <c r="I343" s="164">
        <v>0</v>
      </c>
      <c r="J343" s="164">
        <v>0</v>
      </c>
      <c r="K343" s="164">
        <v>188</v>
      </c>
      <c r="L343" s="164">
        <v>4822</v>
      </c>
      <c r="M343" s="164">
        <v>9488.6200000000008</v>
      </c>
      <c r="N343" s="164">
        <v>0.13</v>
      </c>
      <c r="O343" s="164">
        <v>0.255</v>
      </c>
      <c r="P343" s="164">
        <v>188</v>
      </c>
      <c r="Q343" s="164">
        <v>4822</v>
      </c>
      <c r="R343" s="164">
        <v>9488.6200000000008</v>
      </c>
      <c r="S343" s="164">
        <v>0.13</v>
      </c>
      <c r="T343" s="164">
        <v>0.255</v>
      </c>
    </row>
    <row r="344" spans="1:20" ht="15.75" customHeight="1">
      <c r="A344" s="126" t="s">
        <v>100</v>
      </c>
      <c r="B344" s="163">
        <v>2022</v>
      </c>
      <c r="C344" s="163">
        <v>2</v>
      </c>
      <c r="D344" s="126" t="s">
        <v>1415</v>
      </c>
      <c r="E344" s="163">
        <v>37152</v>
      </c>
      <c r="F344" s="163">
        <v>0</v>
      </c>
      <c r="G344" s="163">
        <v>0</v>
      </c>
      <c r="H344" s="163">
        <v>0</v>
      </c>
      <c r="I344" s="163">
        <v>0</v>
      </c>
      <c r="J344" s="163">
        <v>0</v>
      </c>
      <c r="K344" s="163">
        <v>18</v>
      </c>
      <c r="L344" s="163">
        <v>16630</v>
      </c>
      <c r="M344" s="163">
        <v>20115.53</v>
      </c>
      <c r="N344" s="163">
        <v>0.44800000000000001</v>
      </c>
      <c r="O344" s="163">
        <v>0.54100000000000004</v>
      </c>
      <c r="P344" s="163">
        <v>18</v>
      </c>
      <c r="Q344" s="163">
        <v>16630</v>
      </c>
      <c r="R344" s="163">
        <v>20115.53</v>
      </c>
      <c r="S344" s="163">
        <v>0.44800000000000001</v>
      </c>
      <c r="T344" s="163">
        <v>0.54100000000000004</v>
      </c>
    </row>
    <row r="345" spans="1:20" ht="15.75" customHeight="1">
      <c r="A345" s="130" t="s">
        <v>100</v>
      </c>
      <c r="B345" s="164">
        <v>2022</v>
      </c>
      <c r="C345" s="164">
        <v>3</v>
      </c>
      <c r="D345" s="130" t="s">
        <v>55</v>
      </c>
      <c r="E345" s="164">
        <v>37152</v>
      </c>
      <c r="F345" s="164">
        <v>0</v>
      </c>
      <c r="G345" s="164">
        <v>0</v>
      </c>
      <c r="H345" s="164">
        <v>0</v>
      </c>
      <c r="I345" s="164">
        <v>0</v>
      </c>
      <c r="J345" s="164">
        <v>0</v>
      </c>
      <c r="K345" s="164">
        <v>21</v>
      </c>
      <c r="L345" s="164">
        <v>8452</v>
      </c>
      <c r="M345" s="164">
        <v>8805.6200000000008</v>
      </c>
      <c r="N345" s="164">
        <v>0.22700000000000001</v>
      </c>
      <c r="O345" s="164">
        <v>0.23699999999999999</v>
      </c>
      <c r="P345" s="164">
        <v>21</v>
      </c>
      <c r="Q345" s="164">
        <v>8452</v>
      </c>
      <c r="R345" s="164">
        <v>8805.6200000000008</v>
      </c>
      <c r="S345" s="164">
        <v>0.22700000000000001</v>
      </c>
      <c r="T345" s="164">
        <v>0.23699999999999999</v>
      </c>
    </row>
    <row r="346" spans="1:20" ht="15.75" customHeight="1">
      <c r="A346" s="126" t="s">
        <v>100</v>
      </c>
      <c r="B346" s="163">
        <v>2022</v>
      </c>
      <c r="C346" s="163">
        <v>4</v>
      </c>
      <c r="D346" s="126" t="s">
        <v>56</v>
      </c>
      <c r="E346" s="163">
        <v>37152</v>
      </c>
      <c r="F346" s="163">
        <v>0</v>
      </c>
      <c r="G346" s="163">
        <v>0</v>
      </c>
      <c r="H346" s="163">
        <v>0</v>
      </c>
      <c r="I346" s="163">
        <v>0</v>
      </c>
      <c r="J346" s="163">
        <v>0</v>
      </c>
      <c r="K346" s="163">
        <v>6</v>
      </c>
      <c r="L346" s="163">
        <v>2727</v>
      </c>
      <c r="M346" s="163">
        <v>4156.8999999999996</v>
      </c>
      <c r="N346" s="163">
        <v>7.2999999999999995E-2</v>
      </c>
      <c r="O346" s="163">
        <v>0.112</v>
      </c>
      <c r="P346" s="163">
        <v>6</v>
      </c>
      <c r="Q346" s="163">
        <v>2727</v>
      </c>
      <c r="R346" s="163">
        <v>4156.8999999999996</v>
      </c>
      <c r="S346" s="163">
        <v>7.2999999999999995E-2</v>
      </c>
      <c r="T346" s="163">
        <v>0.112</v>
      </c>
    </row>
    <row r="347" spans="1:20" ht="15.75" customHeight="1">
      <c r="A347" s="130" t="s">
        <v>100</v>
      </c>
      <c r="B347" s="164">
        <v>2022</v>
      </c>
      <c r="C347" s="164">
        <v>5</v>
      </c>
      <c r="D347" s="130" t="s">
        <v>57</v>
      </c>
      <c r="E347" s="164">
        <v>37152</v>
      </c>
      <c r="F347" s="164">
        <v>0</v>
      </c>
      <c r="G347" s="164">
        <v>0</v>
      </c>
      <c r="H347" s="164">
        <v>0</v>
      </c>
      <c r="I347" s="164">
        <v>0</v>
      </c>
      <c r="J347" s="164">
        <v>0</v>
      </c>
      <c r="K347" s="164">
        <v>70</v>
      </c>
      <c r="L347" s="164">
        <v>11768</v>
      </c>
      <c r="M347" s="164">
        <v>11860.93</v>
      </c>
      <c r="N347" s="164">
        <v>0.317</v>
      </c>
      <c r="O347" s="164">
        <v>0.31900000000000001</v>
      </c>
      <c r="P347" s="164">
        <v>70</v>
      </c>
      <c r="Q347" s="164">
        <v>11768</v>
      </c>
      <c r="R347" s="164">
        <v>11860.93</v>
      </c>
      <c r="S347" s="164">
        <v>0.317</v>
      </c>
      <c r="T347" s="164">
        <v>0.31900000000000001</v>
      </c>
    </row>
    <row r="348" spans="1:20" ht="15.75" customHeight="1">
      <c r="A348" s="126" t="s">
        <v>100</v>
      </c>
      <c r="B348" s="163">
        <v>2022</v>
      </c>
      <c r="C348" s="163">
        <v>6</v>
      </c>
      <c r="D348" s="126" t="s">
        <v>58</v>
      </c>
      <c r="E348" s="163">
        <v>37152</v>
      </c>
      <c r="F348" s="163">
        <v>0</v>
      </c>
      <c r="G348" s="163">
        <v>0</v>
      </c>
      <c r="H348" s="163">
        <v>0</v>
      </c>
      <c r="I348" s="163">
        <v>0</v>
      </c>
      <c r="J348" s="163">
        <v>0</v>
      </c>
      <c r="K348" s="163">
        <v>17</v>
      </c>
      <c r="L348" s="163">
        <v>8307</v>
      </c>
      <c r="M348" s="163">
        <v>9169.33</v>
      </c>
      <c r="N348" s="163">
        <v>0.224</v>
      </c>
      <c r="O348" s="163">
        <v>0.247</v>
      </c>
      <c r="P348" s="163">
        <v>17</v>
      </c>
      <c r="Q348" s="163">
        <v>8307</v>
      </c>
      <c r="R348" s="163">
        <v>9169.33</v>
      </c>
      <c r="S348" s="163">
        <v>0.224</v>
      </c>
      <c r="T348" s="163">
        <v>0.247</v>
      </c>
    </row>
    <row r="349" spans="1:20" ht="15.75" customHeight="1">
      <c r="A349" s="130" t="s">
        <v>100</v>
      </c>
      <c r="B349" s="164">
        <v>2022</v>
      </c>
      <c r="C349" s="164">
        <v>7</v>
      </c>
      <c r="D349" s="130" t="s">
        <v>59</v>
      </c>
      <c r="E349" s="164">
        <v>37152</v>
      </c>
      <c r="F349" s="164">
        <v>0</v>
      </c>
      <c r="G349" s="164">
        <v>0</v>
      </c>
      <c r="H349" s="164">
        <v>0</v>
      </c>
      <c r="I349" s="164">
        <v>0</v>
      </c>
      <c r="J349" s="164">
        <v>0</v>
      </c>
      <c r="K349" s="164">
        <v>0</v>
      </c>
      <c r="L349" s="164">
        <v>0</v>
      </c>
      <c r="M349" s="164">
        <v>0</v>
      </c>
      <c r="N349" s="164">
        <v>0</v>
      </c>
      <c r="O349" s="164">
        <v>0</v>
      </c>
      <c r="P349" s="164">
        <v>0</v>
      </c>
      <c r="Q349" s="164">
        <v>0</v>
      </c>
      <c r="R349" s="164">
        <v>0</v>
      </c>
      <c r="S349" s="164">
        <v>0</v>
      </c>
      <c r="T349" s="164">
        <v>0</v>
      </c>
    </row>
    <row r="350" spans="1:20" ht="15.75" customHeight="1">
      <c r="A350" s="126" t="s">
        <v>100</v>
      </c>
      <c r="B350" s="163">
        <v>2022</v>
      </c>
      <c r="C350" s="163">
        <v>8</v>
      </c>
      <c r="D350" s="126" t="s">
        <v>60</v>
      </c>
      <c r="E350" s="163">
        <v>37152</v>
      </c>
      <c r="F350" s="163">
        <v>0</v>
      </c>
      <c r="G350" s="163">
        <v>0</v>
      </c>
      <c r="H350" s="163">
        <v>0</v>
      </c>
      <c r="I350" s="163">
        <v>0</v>
      </c>
      <c r="J350" s="163">
        <v>0</v>
      </c>
      <c r="K350" s="163">
        <v>2</v>
      </c>
      <c r="L350" s="163">
        <v>72</v>
      </c>
      <c r="M350" s="163">
        <v>18.95</v>
      </c>
      <c r="N350" s="163">
        <v>2E-3</v>
      </c>
      <c r="O350" s="163">
        <v>1E-3</v>
      </c>
      <c r="P350" s="163">
        <v>2</v>
      </c>
      <c r="Q350" s="163">
        <v>72</v>
      </c>
      <c r="R350" s="163">
        <v>18.95</v>
      </c>
      <c r="S350" s="163">
        <v>2E-3</v>
      </c>
      <c r="T350" s="163">
        <v>1E-3</v>
      </c>
    </row>
    <row r="351" spans="1:20" ht="15.75" customHeight="1">
      <c r="A351" s="130" t="s">
        <v>100</v>
      </c>
      <c r="B351" s="164">
        <v>2022</v>
      </c>
      <c r="C351" s="164">
        <v>9</v>
      </c>
      <c r="D351" s="130" t="s">
        <v>61</v>
      </c>
      <c r="E351" s="164">
        <v>37152</v>
      </c>
      <c r="F351" s="164">
        <v>0</v>
      </c>
      <c r="G351" s="164">
        <v>0</v>
      </c>
      <c r="H351" s="164">
        <v>0</v>
      </c>
      <c r="I351" s="164">
        <v>0</v>
      </c>
      <c r="J351" s="164">
        <v>0</v>
      </c>
      <c r="K351" s="164">
        <v>68</v>
      </c>
      <c r="L351" s="164">
        <v>12877</v>
      </c>
      <c r="M351" s="164">
        <v>7862.63</v>
      </c>
      <c r="N351" s="164">
        <v>0.34699999999999998</v>
      </c>
      <c r="O351" s="164">
        <v>0.21199999999999999</v>
      </c>
      <c r="P351" s="164">
        <v>68</v>
      </c>
      <c r="Q351" s="164">
        <v>12877</v>
      </c>
      <c r="R351" s="164">
        <v>7862.63</v>
      </c>
      <c r="S351" s="164">
        <v>0.34699999999999998</v>
      </c>
      <c r="T351" s="164">
        <v>0.21199999999999999</v>
      </c>
    </row>
    <row r="352" spans="1:20" ht="15.75" customHeight="1">
      <c r="A352" s="126" t="s">
        <v>100</v>
      </c>
      <c r="B352" s="163">
        <v>2023</v>
      </c>
      <c r="C352" s="163">
        <v>0</v>
      </c>
      <c r="D352" s="126" t="s">
        <v>53</v>
      </c>
      <c r="E352" s="163">
        <v>37213</v>
      </c>
      <c r="F352" s="163">
        <v>0</v>
      </c>
      <c r="G352" s="163">
        <v>0</v>
      </c>
      <c r="H352" s="163">
        <v>0</v>
      </c>
      <c r="I352" s="163">
        <v>0</v>
      </c>
      <c r="J352" s="163">
        <v>0</v>
      </c>
      <c r="K352" s="163">
        <v>12</v>
      </c>
      <c r="L352" s="163">
        <v>2511</v>
      </c>
      <c r="M352" s="163">
        <v>2346</v>
      </c>
      <c r="N352" s="163">
        <v>6.7000000000000004E-2</v>
      </c>
      <c r="O352" s="163">
        <v>6.3E-2</v>
      </c>
      <c r="P352" s="163">
        <v>12</v>
      </c>
      <c r="Q352" s="163">
        <v>2511</v>
      </c>
      <c r="R352" s="163">
        <v>2346</v>
      </c>
      <c r="S352" s="163">
        <v>6.7000000000000004E-2</v>
      </c>
      <c r="T352" s="163">
        <v>6.3E-2</v>
      </c>
    </row>
    <row r="353" spans="1:20" ht="15.75" customHeight="1">
      <c r="A353" s="130" t="s">
        <v>100</v>
      </c>
      <c r="B353" s="164">
        <v>2023</v>
      </c>
      <c r="C353" s="164">
        <v>1</v>
      </c>
      <c r="D353" s="130" t="s">
        <v>54</v>
      </c>
      <c r="E353" s="164">
        <v>37213</v>
      </c>
      <c r="F353" s="164">
        <v>0</v>
      </c>
      <c r="G353" s="164">
        <v>0</v>
      </c>
      <c r="H353" s="164">
        <v>0</v>
      </c>
      <c r="I353" s="164">
        <v>0</v>
      </c>
      <c r="J353" s="164">
        <v>0</v>
      </c>
      <c r="K353" s="164">
        <v>235</v>
      </c>
      <c r="L353" s="164">
        <v>6155</v>
      </c>
      <c r="M353" s="164">
        <v>9530</v>
      </c>
      <c r="N353" s="164">
        <v>0.16500000000000001</v>
      </c>
      <c r="O353" s="164">
        <v>0.25600000000000001</v>
      </c>
      <c r="P353" s="164">
        <v>235</v>
      </c>
      <c r="Q353" s="164">
        <v>6155</v>
      </c>
      <c r="R353" s="164">
        <v>9530</v>
      </c>
      <c r="S353" s="164">
        <v>0.16500000000000001</v>
      </c>
      <c r="T353" s="164">
        <v>0.25600000000000001</v>
      </c>
    </row>
    <row r="354" spans="1:20" ht="15.75" customHeight="1">
      <c r="A354" s="126" t="s">
        <v>100</v>
      </c>
      <c r="B354" s="163">
        <v>2023</v>
      </c>
      <c r="C354" s="163">
        <v>2</v>
      </c>
      <c r="D354" s="126" t="s">
        <v>1415</v>
      </c>
      <c r="E354" s="163">
        <v>37213</v>
      </c>
      <c r="F354" s="163">
        <v>0</v>
      </c>
      <c r="G354" s="163">
        <v>0</v>
      </c>
      <c r="H354" s="163">
        <v>0</v>
      </c>
      <c r="I354" s="163">
        <v>0</v>
      </c>
      <c r="J354" s="163">
        <v>0</v>
      </c>
      <c r="K354" s="163">
        <v>18</v>
      </c>
      <c r="L354" s="163">
        <v>31670</v>
      </c>
      <c r="M354" s="163">
        <v>11268</v>
      </c>
      <c r="N354" s="163">
        <v>0.85099999999999998</v>
      </c>
      <c r="O354" s="163">
        <v>0.30299999999999999</v>
      </c>
      <c r="P354" s="163">
        <v>18</v>
      </c>
      <c r="Q354" s="163">
        <v>31670</v>
      </c>
      <c r="R354" s="163">
        <v>11268</v>
      </c>
      <c r="S354" s="163">
        <v>0.85099999999999998</v>
      </c>
      <c r="T354" s="163">
        <v>0.30299999999999999</v>
      </c>
    </row>
    <row r="355" spans="1:20" ht="15.75" customHeight="1">
      <c r="A355" s="130" t="s">
        <v>100</v>
      </c>
      <c r="B355" s="164">
        <v>2023</v>
      </c>
      <c r="C355" s="164">
        <v>3</v>
      </c>
      <c r="D355" s="130" t="s">
        <v>55</v>
      </c>
      <c r="E355" s="164">
        <v>37213</v>
      </c>
      <c r="F355" s="164">
        <v>0</v>
      </c>
      <c r="G355" s="164">
        <v>0</v>
      </c>
      <c r="H355" s="164">
        <v>0</v>
      </c>
      <c r="I355" s="164">
        <v>0</v>
      </c>
      <c r="J355" s="164">
        <v>0</v>
      </c>
      <c r="K355" s="164">
        <v>11</v>
      </c>
      <c r="L355" s="164">
        <v>3925</v>
      </c>
      <c r="M355" s="164">
        <v>3798</v>
      </c>
      <c r="N355" s="164">
        <v>0.105</v>
      </c>
      <c r="O355" s="164">
        <v>0.10199999999999999</v>
      </c>
      <c r="P355" s="164">
        <v>11</v>
      </c>
      <c r="Q355" s="164">
        <v>3925</v>
      </c>
      <c r="R355" s="164">
        <v>3798</v>
      </c>
      <c r="S355" s="164">
        <v>0.105</v>
      </c>
      <c r="T355" s="164">
        <v>0.10199999999999999</v>
      </c>
    </row>
    <row r="356" spans="1:20" ht="15.75" customHeight="1">
      <c r="A356" s="126" t="s">
        <v>100</v>
      </c>
      <c r="B356" s="163">
        <v>2023</v>
      </c>
      <c r="C356" s="163">
        <v>4</v>
      </c>
      <c r="D356" s="126" t="s">
        <v>56</v>
      </c>
      <c r="E356" s="163">
        <v>37213</v>
      </c>
      <c r="F356" s="163">
        <v>0</v>
      </c>
      <c r="G356" s="163">
        <v>0</v>
      </c>
      <c r="H356" s="163">
        <v>0</v>
      </c>
      <c r="I356" s="163">
        <v>0</v>
      </c>
      <c r="J356" s="163">
        <v>0</v>
      </c>
      <c r="K356" s="163">
        <v>8</v>
      </c>
      <c r="L356" s="163">
        <v>5129</v>
      </c>
      <c r="M356" s="163">
        <v>6919</v>
      </c>
      <c r="N356" s="163">
        <v>0.13800000000000001</v>
      </c>
      <c r="O356" s="163">
        <v>0.186</v>
      </c>
      <c r="P356" s="163">
        <v>8</v>
      </c>
      <c r="Q356" s="163">
        <v>5129</v>
      </c>
      <c r="R356" s="163">
        <v>6919</v>
      </c>
      <c r="S356" s="163">
        <v>0.13800000000000001</v>
      </c>
      <c r="T356" s="163">
        <v>0.186</v>
      </c>
    </row>
    <row r="357" spans="1:20" ht="15.75" customHeight="1">
      <c r="A357" s="130" t="s">
        <v>100</v>
      </c>
      <c r="B357" s="164">
        <v>2023</v>
      </c>
      <c r="C357" s="164">
        <v>5</v>
      </c>
      <c r="D357" s="130" t="s">
        <v>57</v>
      </c>
      <c r="E357" s="164">
        <v>37213</v>
      </c>
      <c r="F357" s="164">
        <v>0</v>
      </c>
      <c r="G357" s="164">
        <v>0</v>
      </c>
      <c r="H357" s="164">
        <v>0</v>
      </c>
      <c r="I357" s="164">
        <v>0</v>
      </c>
      <c r="J357" s="164">
        <v>0</v>
      </c>
      <c r="K357" s="164">
        <v>57</v>
      </c>
      <c r="L357" s="164">
        <v>1315</v>
      </c>
      <c r="M357" s="164">
        <v>2153</v>
      </c>
      <c r="N357" s="164">
        <v>3.5000000000000003E-2</v>
      </c>
      <c r="O357" s="164">
        <v>5.8000000000000003E-2</v>
      </c>
      <c r="P357" s="164">
        <v>57</v>
      </c>
      <c r="Q357" s="164">
        <v>1315</v>
      </c>
      <c r="R357" s="164">
        <v>2153</v>
      </c>
      <c r="S357" s="164">
        <v>3.5000000000000003E-2</v>
      </c>
      <c r="T357" s="164">
        <v>5.8000000000000003E-2</v>
      </c>
    </row>
    <row r="358" spans="1:20" ht="15.75" customHeight="1">
      <c r="A358" s="126" t="s">
        <v>100</v>
      </c>
      <c r="B358" s="163">
        <v>2023</v>
      </c>
      <c r="C358" s="163">
        <v>6</v>
      </c>
      <c r="D358" s="126" t="s">
        <v>58</v>
      </c>
      <c r="E358" s="163">
        <v>37213</v>
      </c>
      <c r="F358" s="163">
        <v>49</v>
      </c>
      <c r="G358" s="163">
        <v>32842</v>
      </c>
      <c r="H358" s="163">
        <v>102498.28</v>
      </c>
      <c r="I358" s="163">
        <v>0.88300000000000001</v>
      </c>
      <c r="J358" s="163">
        <v>2.754</v>
      </c>
      <c r="K358" s="163">
        <v>30</v>
      </c>
      <c r="L358" s="163">
        <v>11387</v>
      </c>
      <c r="M358" s="163">
        <v>11762.72</v>
      </c>
      <c r="N358" s="163">
        <v>0.30599999999999999</v>
      </c>
      <c r="O358" s="163">
        <v>0.316</v>
      </c>
      <c r="P358" s="163">
        <v>79</v>
      </c>
      <c r="Q358" s="163">
        <v>44229</v>
      </c>
      <c r="R358" s="163">
        <v>114261</v>
      </c>
      <c r="S358" s="163">
        <v>1.1890000000000001</v>
      </c>
      <c r="T358" s="163">
        <v>3.069</v>
      </c>
    </row>
    <row r="359" spans="1:20" ht="15.75" customHeight="1">
      <c r="A359" s="130" t="s">
        <v>100</v>
      </c>
      <c r="B359" s="164">
        <v>2023</v>
      </c>
      <c r="C359" s="164">
        <v>7</v>
      </c>
      <c r="D359" s="130" t="s">
        <v>59</v>
      </c>
      <c r="E359" s="164">
        <v>37213</v>
      </c>
      <c r="F359" s="164">
        <v>0</v>
      </c>
      <c r="G359" s="164">
        <v>0</v>
      </c>
      <c r="H359" s="164">
        <v>0</v>
      </c>
      <c r="I359" s="164">
        <v>0</v>
      </c>
      <c r="J359" s="164">
        <v>0</v>
      </c>
      <c r="K359" s="164">
        <v>0</v>
      </c>
      <c r="L359" s="164">
        <v>0</v>
      </c>
      <c r="M359" s="164">
        <v>0</v>
      </c>
      <c r="N359" s="164">
        <v>0</v>
      </c>
      <c r="O359" s="164">
        <v>0</v>
      </c>
      <c r="P359" s="164">
        <v>0</v>
      </c>
      <c r="Q359" s="164">
        <v>0</v>
      </c>
      <c r="R359" s="164">
        <v>0</v>
      </c>
      <c r="S359" s="164">
        <v>0</v>
      </c>
      <c r="T359" s="164">
        <v>0</v>
      </c>
    </row>
    <row r="360" spans="1:20" ht="15.75" customHeight="1">
      <c r="A360" s="126" t="s">
        <v>100</v>
      </c>
      <c r="B360" s="163">
        <v>2023</v>
      </c>
      <c r="C360" s="163">
        <v>8</v>
      </c>
      <c r="D360" s="126" t="s">
        <v>60</v>
      </c>
      <c r="E360" s="163">
        <v>37213</v>
      </c>
      <c r="F360" s="163">
        <v>0</v>
      </c>
      <c r="G360" s="163">
        <v>0</v>
      </c>
      <c r="H360" s="163">
        <v>0</v>
      </c>
      <c r="I360" s="163">
        <v>0</v>
      </c>
      <c r="J360" s="163">
        <v>0</v>
      </c>
      <c r="K360" s="163">
        <v>0</v>
      </c>
      <c r="L360" s="163">
        <v>0</v>
      </c>
      <c r="M360" s="163">
        <v>0</v>
      </c>
      <c r="N360" s="163">
        <v>0</v>
      </c>
      <c r="O360" s="163">
        <v>0</v>
      </c>
      <c r="P360" s="163">
        <v>0</v>
      </c>
      <c r="Q360" s="163">
        <v>0</v>
      </c>
      <c r="R360" s="163">
        <v>0</v>
      </c>
      <c r="S360" s="163">
        <v>0</v>
      </c>
      <c r="T360" s="163">
        <v>0</v>
      </c>
    </row>
    <row r="361" spans="1:20" ht="15.75" customHeight="1">
      <c r="A361" s="130" t="s">
        <v>100</v>
      </c>
      <c r="B361" s="164">
        <v>2023</v>
      </c>
      <c r="C361" s="164">
        <v>9</v>
      </c>
      <c r="D361" s="130" t="s">
        <v>61</v>
      </c>
      <c r="E361" s="164">
        <v>37213</v>
      </c>
      <c r="F361" s="164">
        <v>3</v>
      </c>
      <c r="G361" s="164">
        <v>4</v>
      </c>
      <c r="H361" s="164">
        <v>1.92</v>
      </c>
      <c r="I361" s="164">
        <v>0</v>
      </c>
      <c r="J361" s="164">
        <v>0</v>
      </c>
      <c r="K361" s="164">
        <v>43</v>
      </c>
      <c r="L361" s="164">
        <v>5086</v>
      </c>
      <c r="M361" s="164">
        <v>2004.08</v>
      </c>
      <c r="N361" s="164">
        <v>0.13700000000000001</v>
      </c>
      <c r="O361" s="164">
        <v>5.3999999999999999E-2</v>
      </c>
      <c r="P361" s="164">
        <v>46</v>
      </c>
      <c r="Q361" s="164">
        <v>5090</v>
      </c>
      <c r="R361" s="164">
        <v>2006</v>
      </c>
      <c r="S361" s="164">
        <v>0.13700000000000001</v>
      </c>
      <c r="T361" s="164">
        <v>5.3999999999999999E-2</v>
      </c>
    </row>
    <row r="362" spans="1:20" ht="15.75" customHeight="1">
      <c r="A362" s="126" t="s">
        <v>101</v>
      </c>
      <c r="B362" s="163">
        <v>2015</v>
      </c>
      <c r="C362" s="163">
        <v>0</v>
      </c>
      <c r="D362" s="126" t="s">
        <v>53</v>
      </c>
      <c r="E362" s="163">
        <v>66523</v>
      </c>
      <c r="F362" s="163">
        <v>0</v>
      </c>
      <c r="G362" s="163">
        <v>0</v>
      </c>
      <c r="H362" s="163">
        <v>0</v>
      </c>
      <c r="I362" s="163">
        <v>0</v>
      </c>
      <c r="J362" s="163">
        <v>0</v>
      </c>
      <c r="K362" s="163">
        <v>27</v>
      </c>
      <c r="L362" s="163">
        <v>8879</v>
      </c>
      <c r="M362" s="163">
        <v>10307</v>
      </c>
      <c r="N362" s="163">
        <v>0.13300000000000001</v>
      </c>
      <c r="O362" s="163">
        <v>0.155</v>
      </c>
      <c r="P362" s="163">
        <v>27</v>
      </c>
      <c r="Q362" s="163">
        <v>8879</v>
      </c>
      <c r="R362" s="163">
        <v>10307</v>
      </c>
      <c r="S362" s="163">
        <v>0.13300000000000001</v>
      </c>
      <c r="T362" s="163">
        <v>0.155</v>
      </c>
    </row>
    <row r="363" spans="1:20" ht="15.75" customHeight="1">
      <c r="A363" s="130" t="s">
        <v>101</v>
      </c>
      <c r="B363" s="164">
        <v>2015</v>
      </c>
      <c r="C363" s="164">
        <v>1</v>
      </c>
      <c r="D363" s="130" t="s">
        <v>54</v>
      </c>
      <c r="E363" s="164">
        <v>66523</v>
      </c>
      <c r="F363" s="164">
        <v>0</v>
      </c>
      <c r="G363" s="164">
        <v>0</v>
      </c>
      <c r="H363" s="164">
        <v>0</v>
      </c>
      <c r="I363" s="164">
        <v>0</v>
      </c>
      <c r="J363" s="164">
        <v>0</v>
      </c>
      <c r="K363" s="164">
        <v>204</v>
      </c>
      <c r="L363" s="164">
        <v>4781</v>
      </c>
      <c r="M363" s="164">
        <v>16821</v>
      </c>
      <c r="N363" s="164">
        <v>7.1999999999999995E-2</v>
      </c>
      <c r="O363" s="164">
        <v>0.253</v>
      </c>
      <c r="P363" s="164">
        <v>204</v>
      </c>
      <c r="Q363" s="164">
        <v>4781</v>
      </c>
      <c r="R363" s="164">
        <v>16821</v>
      </c>
      <c r="S363" s="164">
        <v>7.1999999999999995E-2</v>
      </c>
      <c r="T363" s="164">
        <v>0.253</v>
      </c>
    </row>
    <row r="364" spans="1:20" ht="15.75" customHeight="1">
      <c r="A364" s="126" t="s">
        <v>101</v>
      </c>
      <c r="B364" s="163">
        <v>2015</v>
      </c>
      <c r="C364" s="163">
        <v>2</v>
      </c>
      <c r="D364" s="126" t="s">
        <v>1415</v>
      </c>
      <c r="E364" s="163">
        <v>66523</v>
      </c>
      <c r="F364" s="163">
        <v>0</v>
      </c>
      <c r="G364" s="163">
        <v>0</v>
      </c>
      <c r="H364" s="163">
        <v>0</v>
      </c>
      <c r="I364" s="163">
        <v>0</v>
      </c>
      <c r="J364" s="163">
        <v>0</v>
      </c>
      <c r="K364" s="163">
        <v>6</v>
      </c>
      <c r="L364" s="163">
        <v>4754</v>
      </c>
      <c r="M364" s="163">
        <v>2254</v>
      </c>
      <c r="N364" s="163">
        <v>7.0999999999999994E-2</v>
      </c>
      <c r="O364" s="163">
        <v>3.4000000000000002E-2</v>
      </c>
      <c r="P364" s="163">
        <v>6</v>
      </c>
      <c r="Q364" s="163">
        <v>4754</v>
      </c>
      <c r="R364" s="163">
        <v>2254</v>
      </c>
      <c r="S364" s="163">
        <v>7.0999999999999994E-2</v>
      </c>
      <c r="T364" s="163">
        <v>3.4000000000000002E-2</v>
      </c>
    </row>
    <row r="365" spans="1:20" ht="15.75" customHeight="1">
      <c r="A365" s="130" t="s">
        <v>101</v>
      </c>
      <c r="B365" s="164">
        <v>2015</v>
      </c>
      <c r="C365" s="164">
        <v>3</v>
      </c>
      <c r="D365" s="130" t="s">
        <v>55</v>
      </c>
      <c r="E365" s="164">
        <v>66523</v>
      </c>
      <c r="F365" s="164">
        <v>0</v>
      </c>
      <c r="G365" s="164">
        <v>0</v>
      </c>
      <c r="H365" s="164">
        <v>0</v>
      </c>
      <c r="I365" s="164">
        <v>0</v>
      </c>
      <c r="J365" s="164">
        <v>0</v>
      </c>
      <c r="K365" s="164">
        <v>28</v>
      </c>
      <c r="L365" s="164">
        <v>5616</v>
      </c>
      <c r="M365" s="164">
        <v>5891</v>
      </c>
      <c r="N365" s="164">
        <v>8.4000000000000005E-2</v>
      </c>
      <c r="O365" s="164">
        <v>8.8999999999999996E-2</v>
      </c>
      <c r="P365" s="164">
        <v>28</v>
      </c>
      <c r="Q365" s="164">
        <v>5616</v>
      </c>
      <c r="R365" s="164">
        <v>5891</v>
      </c>
      <c r="S365" s="164">
        <v>8.4000000000000005E-2</v>
      </c>
      <c r="T365" s="164">
        <v>8.8999999999999996E-2</v>
      </c>
    </row>
    <row r="366" spans="1:20" ht="15.75" customHeight="1">
      <c r="A366" s="126" t="s">
        <v>101</v>
      </c>
      <c r="B366" s="163">
        <v>2015</v>
      </c>
      <c r="C366" s="163">
        <v>4</v>
      </c>
      <c r="D366" s="126" t="s">
        <v>56</v>
      </c>
      <c r="E366" s="163">
        <v>66523</v>
      </c>
      <c r="F366" s="163">
        <v>0</v>
      </c>
      <c r="G366" s="163">
        <v>0</v>
      </c>
      <c r="H366" s="163">
        <v>0</v>
      </c>
      <c r="I366" s="163">
        <v>0</v>
      </c>
      <c r="J366" s="163">
        <v>0</v>
      </c>
      <c r="K366" s="163">
        <v>6</v>
      </c>
      <c r="L366" s="163">
        <v>450</v>
      </c>
      <c r="M366" s="163">
        <v>980</v>
      </c>
      <c r="N366" s="163">
        <v>7.0000000000000001E-3</v>
      </c>
      <c r="O366" s="163">
        <v>1.4999999999999999E-2</v>
      </c>
      <c r="P366" s="163">
        <v>6</v>
      </c>
      <c r="Q366" s="163">
        <v>450</v>
      </c>
      <c r="R366" s="163">
        <v>980</v>
      </c>
      <c r="S366" s="163">
        <v>7.0000000000000001E-3</v>
      </c>
      <c r="T366" s="163">
        <v>1.4999999999999999E-2</v>
      </c>
    </row>
    <row r="367" spans="1:20" ht="15.75" customHeight="1">
      <c r="A367" s="130" t="s">
        <v>101</v>
      </c>
      <c r="B367" s="164">
        <v>2015</v>
      </c>
      <c r="C367" s="164">
        <v>5</v>
      </c>
      <c r="D367" s="130" t="s">
        <v>57</v>
      </c>
      <c r="E367" s="164">
        <v>66523</v>
      </c>
      <c r="F367" s="164">
        <v>0</v>
      </c>
      <c r="G367" s="164">
        <v>0</v>
      </c>
      <c r="H367" s="164">
        <v>0</v>
      </c>
      <c r="I367" s="164">
        <v>0</v>
      </c>
      <c r="J367" s="164">
        <v>0</v>
      </c>
      <c r="K367" s="164">
        <v>256</v>
      </c>
      <c r="L367" s="164">
        <v>17779</v>
      </c>
      <c r="M367" s="164">
        <v>24573</v>
      </c>
      <c r="N367" s="164">
        <v>0.26700000000000002</v>
      </c>
      <c r="O367" s="164">
        <v>0.36899999999999999</v>
      </c>
      <c r="P367" s="164">
        <v>256</v>
      </c>
      <c r="Q367" s="164">
        <v>17779</v>
      </c>
      <c r="R367" s="164">
        <v>24573</v>
      </c>
      <c r="S367" s="164">
        <v>0.26700000000000002</v>
      </c>
      <c r="T367" s="164">
        <v>0.36899999999999999</v>
      </c>
    </row>
    <row r="368" spans="1:20" ht="15.75" customHeight="1">
      <c r="A368" s="126" t="s">
        <v>101</v>
      </c>
      <c r="B368" s="163">
        <v>2015</v>
      </c>
      <c r="C368" s="163">
        <v>6</v>
      </c>
      <c r="D368" s="126" t="s">
        <v>58</v>
      </c>
      <c r="E368" s="163">
        <v>66523</v>
      </c>
      <c r="F368" s="163">
        <v>26</v>
      </c>
      <c r="G368" s="163">
        <v>23896</v>
      </c>
      <c r="H368" s="163">
        <v>145529</v>
      </c>
      <c r="I368" s="163">
        <v>0.35899999999999999</v>
      </c>
      <c r="J368" s="163">
        <v>2.1880000000000002</v>
      </c>
      <c r="K368" s="163">
        <v>28</v>
      </c>
      <c r="L368" s="163">
        <v>6421</v>
      </c>
      <c r="M368" s="163">
        <v>16716</v>
      </c>
      <c r="N368" s="163">
        <v>9.7000000000000003E-2</v>
      </c>
      <c r="O368" s="163">
        <v>0.251</v>
      </c>
      <c r="P368" s="163">
        <v>54</v>
      </c>
      <c r="Q368" s="163">
        <v>30317</v>
      </c>
      <c r="R368" s="163">
        <v>162245</v>
      </c>
      <c r="S368" s="163">
        <v>0.45600000000000002</v>
      </c>
      <c r="T368" s="163">
        <v>2.4390000000000001</v>
      </c>
    </row>
    <row r="369" spans="1:20" ht="15.75" customHeight="1">
      <c r="A369" s="130" t="s">
        <v>101</v>
      </c>
      <c r="B369" s="164">
        <v>2015</v>
      </c>
      <c r="C369" s="164">
        <v>7</v>
      </c>
      <c r="D369" s="130" t="s">
        <v>59</v>
      </c>
      <c r="E369" s="164">
        <v>66523</v>
      </c>
      <c r="F369" s="164">
        <v>0</v>
      </c>
      <c r="G369" s="164">
        <v>0</v>
      </c>
      <c r="H369" s="164">
        <v>0</v>
      </c>
      <c r="I369" s="164">
        <v>0</v>
      </c>
      <c r="J369" s="164">
        <v>0</v>
      </c>
      <c r="K369" s="164">
        <v>0</v>
      </c>
      <c r="L369" s="164">
        <v>0</v>
      </c>
      <c r="M369" s="164">
        <v>0</v>
      </c>
      <c r="N369" s="164">
        <v>0</v>
      </c>
      <c r="O369" s="164">
        <v>0</v>
      </c>
      <c r="P369" s="164">
        <v>0</v>
      </c>
      <c r="Q369" s="164">
        <v>0</v>
      </c>
      <c r="R369" s="164">
        <v>0</v>
      </c>
      <c r="S369" s="164">
        <v>0</v>
      </c>
      <c r="T369" s="164">
        <v>0</v>
      </c>
    </row>
    <row r="370" spans="1:20" ht="15.75" customHeight="1">
      <c r="A370" s="126" t="s">
        <v>101</v>
      </c>
      <c r="B370" s="163">
        <v>2015</v>
      </c>
      <c r="C370" s="163">
        <v>8</v>
      </c>
      <c r="D370" s="126" t="s">
        <v>60</v>
      </c>
      <c r="E370" s="163">
        <v>66523</v>
      </c>
      <c r="F370" s="163">
        <v>0</v>
      </c>
      <c r="G370" s="163">
        <v>0</v>
      </c>
      <c r="H370" s="163">
        <v>0</v>
      </c>
      <c r="I370" s="163">
        <v>0</v>
      </c>
      <c r="J370" s="163">
        <v>0</v>
      </c>
      <c r="K370" s="163">
        <v>2</v>
      </c>
      <c r="L370" s="163">
        <v>1092</v>
      </c>
      <c r="M370" s="163">
        <v>74</v>
      </c>
      <c r="N370" s="163">
        <v>1.6E-2</v>
      </c>
      <c r="O370" s="163">
        <v>1E-3</v>
      </c>
      <c r="P370" s="163">
        <v>2</v>
      </c>
      <c r="Q370" s="163">
        <v>1092</v>
      </c>
      <c r="R370" s="163">
        <v>74</v>
      </c>
      <c r="S370" s="163">
        <v>1.6E-2</v>
      </c>
      <c r="T370" s="163">
        <v>1E-3</v>
      </c>
    </row>
    <row r="371" spans="1:20" ht="15.75" customHeight="1">
      <c r="A371" s="130" t="s">
        <v>101</v>
      </c>
      <c r="B371" s="164">
        <v>2015</v>
      </c>
      <c r="C371" s="164">
        <v>9</v>
      </c>
      <c r="D371" s="130" t="s">
        <v>61</v>
      </c>
      <c r="E371" s="164">
        <v>66523</v>
      </c>
      <c r="F371" s="164">
        <v>0</v>
      </c>
      <c r="G371" s="164">
        <v>0</v>
      </c>
      <c r="H371" s="164">
        <v>0</v>
      </c>
      <c r="I371" s="164">
        <v>0</v>
      </c>
      <c r="J371" s="164">
        <v>0</v>
      </c>
      <c r="K371" s="164">
        <v>45</v>
      </c>
      <c r="L371" s="164">
        <v>1962</v>
      </c>
      <c r="M371" s="164">
        <v>2995</v>
      </c>
      <c r="N371" s="164">
        <v>2.9000000000000001E-2</v>
      </c>
      <c r="O371" s="164">
        <v>4.4999999999999998E-2</v>
      </c>
      <c r="P371" s="164">
        <v>45</v>
      </c>
      <c r="Q371" s="164">
        <v>1962</v>
      </c>
      <c r="R371" s="164">
        <v>2995</v>
      </c>
      <c r="S371" s="164">
        <v>2.9000000000000001E-2</v>
      </c>
      <c r="T371" s="164">
        <v>4.4999999999999998E-2</v>
      </c>
    </row>
    <row r="372" spans="1:20" ht="15.75" customHeight="1">
      <c r="A372" s="126" t="s">
        <v>101</v>
      </c>
      <c r="B372" s="163">
        <v>2016</v>
      </c>
      <c r="C372" s="163">
        <v>0</v>
      </c>
      <c r="D372" s="126" t="s">
        <v>53</v>
      </c>
      <c r="E372" s="163">
        <v>66784</v>
      </c>
      <c r="F372" s="163">
        <v>0</v>
      </c>
      <c r="G372" s="163">
        <v>0</v>
      </c>
      <c r="H372" s="163">
        <v>0</v>
      </c>
      <c r="I372" s="163">
        <v>0</v>
      </c>
      <c r="J372" s="163">
        <v>0</v>
      </c>
      <c r="K372" s="163">
        <v>29</v>
      </c>
      <c r="L372" s="163">
        <v>3980</v>
      </c>
      <c r="M372" s="163">
        <v>7468</v>
      </c>
      <c r="N372" s="163">
        <v>0.06</v>
      </c>
      <c r="O372" s="163">
        <v>0.112</v>
      </c>
      <c r="P372" s="163">
        <v>29</v>
      </c>
      <c r="Q372" s="163">
        <v>3980</v>
      </c>
      <c r="R372" s="163">
        <v>7468</v>
      </c>
      <c r="S372" s="163">
        <v>0.06</v>
      </c>
      <c r="T372" s="163">
        <v>0.112</v>
      </c>
    </row>
    <row r="373" spans="1:20" ht="15.75" customHeight="1">
      <c r="A373" s="130" t="s">
        <v>101</v>
      </c>
      <c r="B373" s="164">
        <v>2016</v>
      </c>
      <c r="C373" s="164">
        <v>1</v>
      </c>
      <c r="D373" s="130" t="s">
        <v>54</v>
      </c>
      <c r="E373" s="164">
        <v>66784</v>
      </c>
      <c r="F373" s="164">
        <v>0</v>
      </c>
      <c r="G373" s="164">
        <v>0</v>
      </c>
      <c r="H373" s="164">
        <v>0</v>
      </c>
      <c r="I373" s="164">
        <v>0</v>
      </c>
      <c r="J373" s="164">
        <v>0</v>
      </c>
      <c r="K373" s="164">
        <v>108</v>
      </c>
      <c r="L373" s="164">
        <v>1634</v>
      </c>
      <c r="M373" s="164">
        <v>4074</v>
      </c>
      <c r="N373" s="164">
        <v>2.4E-2</v>
      </c>
      <c r="O373" s="164">
        <v>6.0999999999999999E-2</v>
      </c>
      <c r="P373" s="164">
        <v>108</v>
      </c>
      <c r="Q373" s="164">
        <v>1634</v>
      </c>
      <c r="R373" s="164">
        <v>4074</v>
      </c>
      <c r="S373" s="164">
        <v>2.4E-2</v>
      </c>
      <c r="T373" s="164">
        <v>6.0999999999999999E-2</v>
      </c>
    </row>
    <row r="374" spans="1:20" ht="15.75" customHeight="1">
      <c r="A374" s="126" t="s">
        <v>101</v>
      </c>
      <c r="B374" s="163">
        <v>2016</v>
      </c>
      <c r="C374" s="163">
        <v>2</v>
      </c>
      <c r="D374" s="126" t="s">
        <v>1415</v>
      </c>
      <c r="E374" s="163">
        <v>66784</v>
      </c>
      <c r="F374" s="163">
        <v>0</v>
      </c>
      <c r="G374" s="163">
        <v>0</v>
      </c>
      <c r="H374" s="163">
        <v>0</v>
      </c>
      <c r="I374" s="163">
        <v>0</v>
      </c>
      <c r="J374" s="163">
        <v>0</v>
      </c>
      <c r="K374" s="163">
        <v>4</v>
      </c>
      <c r="L374" s="163">
        <v>10609</v>
      </c>
      <c r="M374" s="163">
        <v>10880</v>
      </c>
      <c r="N374" s="163">
        <v>0.159</v>
      </c>
      <c r="O374" s="163">
        <v>0.16300000000000001</v>
      </c>
      <c r="P374" s="163">
        <v>4</v>
      </c>
      <c r="Q374" s="163">
        <v>10609</v>
      </c>
      <c r="R374" s="163">
        <v>10880</v>
      </c>
      <c r="S374" s="163">
        <v>0.159</v>
      </c>
      <c r="T374" s="163">
        <v>0.16300000000000001</v>
      </c>
    </row>
    <row r="375" spans="1:20" ht="15.75" customHeight="1">
      <c r="A375" s="130" t="s">
        <v>101</v>
      </c>
      <c r="B375" s="164">
        <v>2016</v>
      </c>
      <c r="C375" s="164">
        <v>3</v>
      </c>
      <c r="D375" s="130" t="s">
        <v>55</v>
      </c>
      <c r="E375" s="164">
        <v>66784</v>
      </c>
      <c r="F375" s="164">
        <v>0</v>
      </c>
      <c r="G375" s="164">
        <v>0</v>
      </c>
      <c r="H375" s="164">
        <v>0</v>
      </c>
      <c r="I375" s="164">
        <v>0</v>
      </c>
      <c r="J375" s="164">
        <v>0</v>
      </c>
      <c r="K375" s="164">
        <v>33</v>
      </c>
      <c r="L375" s="164">
        <v>5012</v>
      </c>
      <c r="M375" s="164">
        <v>19714</v>
      </c>
      <c r="N375" s="164">
        <v>7.4999999999999997E-2</v>
      </c>
      <c r="O375" s="164">
        <v>0.29499999999999998</v>
      </c>
      <c r="P375" s="164">
        <v>33</v>
      </c>
      <c r="Q375" s="164">
        <v>5012</v>
      </c>
      <c r="R375" s="164">
        <v>19714</v>
      </c>
      <c r="S375" s="164">
        <v>7.4999999999999997E-2</v>
      </c>
      <c r="T375" s="164">
        <v>0.29499999999999998</v>
      </c>
    </row>
    <row r="376" spans="1:20" ht="15.75" customHeight="1">
      <c r="A376" s="126" t="s">
        <v>101</v>
      </c>
      <c r="B376" s="163">
        <v>2016</v>
      </c>
      <c r="C376" s="163">
        <v>4</v>
      </c>
      <c r="D376" s="126" t="s">
        <v>56</v>
      </c>
      <c r="E376" s="163">
        <v>66784</v>
      </c>
      <c r="F376" s="163">
        <v>0</v>
      </c>
      <c r="G376" s="163">
        <v>0</v>
      </c>
      <c r="H376" s="163">
        <v>0</v>
      </c>
      <c r="I376" s="163">
        <v>0</v>
      </c>
      <c r="J376" s="163">
        <v>0</v>
      </c>
      <c r="K376" s="163">
        <v>2</v>
      </c>
      <c r="L376" s="163">
        <v>3988</v>
      </c>
      <c r="M376" s="163">
        <v>4052</v>
      </c>
      <c r="N376" s="163">
        <v>0.06</v>
      </c>
      <c r="O376" s="163">
        <v>6.0999999999999999E-2</v>
      </c>
      <c r="P376" s="163">
        <v>2</v>
      </c>
      <c r="Q376" s="163">
        <v>3988</v>
      </c>
      <c r="R376" s="163">
        <v>4052</v>
      </c>
      <c r="S376" s="163">
        <v>0.06</v>
      </c>
      <c r="T376" s="163">
        <v>6.0999999999999999E-2</v>
      </c>
    </row>
    <row r="377" spans="1:20" ht="15.75" customHeight="1">
      <c r="A377" s="130" t="s">
        <v>101</v>
      </c>
      <c r="B377" s="164">
        <v>2016</v>
      </c>
      <c r="C377" s="164">
        <v>5</v>
      </c>
      <c r="D377" s="130" t="s">
        <v>57</v>
      </c>
      <c r="E377" s="164">
        <v>66784</v>
      </c>
      <c r="F377" s="164">
        <v>0</v>
      </c>
      <c r="G377" s="164">
        <v>0</v>
      </c>
      <c r="H377" s="164">
        <v>0</v>
      </c>
      <c r="I377" s="164">
        <v>0</v>
      </c>
      <c r="J377" s="164">
        <v>0</v>
      </c>
      <c r="K377" s="164">
        <v>131</v>
      </c>
      <c r="L377" s="164">
        <v>19624</v>
      </c>
      <c r="M377" s="164">
        <v>29537</v>
      </c>
      <c r="N377" s="164">
        <v>0.29399999999999998</v>
      </c>
      <c r="O377" s="164">
        <v>0.442</v>
      </c>
      <c r="P377" s="164">
        <v>131</v>
      </c>
      <c r="Q377" s="164">
        <v>19624</v>
      </c>
      <c r="R377" s="164">
        <v>29537</v>
      </c>
      <c r="S377" s="164">
        <v>0.29399999999999998</v>
      </c>
      <c r="T377" s="164">
        <v>0.442</v>
      </c>
    </row>
    <row r="378" spans="1:20" ht="15.75" customHeight="1">
      <c r="A378" s="126" t="s">
        <v>101</v>
      </c>
      <c r="B378" s="163">
        <v>2016</v>
      </c>
      <c r="C378" s="163">
        <v>6</v>
      </c>
      <c r="D378" s="126" t="s">
        <v>58</v>
      </c>
      <c r="E378" s="163">
        <v>66784</v>
      </c>
      <c r="F378" s="163">
        <v>0</v>
      </c>
      <c r="G378" s="163">
        <v>0</v>
      </c>
      <c r="H378" s="163">
        <v>0</v>
      </c>
      <c r="I378" s="163">
        <v>0</v>
      </c>
      <c r="J378" s="163">
        <v>0</v>
      </c>
      <c r="K378" s="163">
        <v>19</v>
      </c>
      <c r="L378" s="163">
        <v>4789</v>
      </c>
      <c r="M378" s="163">
        <v>8678</v>
      </c>
      <c r="N378" s="163">
        <v>7.1999999999999995E-2</v>
      </c>
      <c r="O378" s="163">
        <v>0.13</v>
      </c>
      <c r="P378" s="163">
        <v>19</v>
      </c>
      <c r="Q378" s="163">
        <v>4789</v>
      </c>
      <c r="R378" s="163">
        <v>8678</v>
      </c>
      <c r="S378" s="163">
        <v>7.1999999999999995E-2</v>
      </c>
      <c r="T378" s="163">
        <v>0.13</v>
      </c>
    </row>
    <row r="379" spans="1:20" ht="15.75" customHeight="1">
      <c r="A379" s="130" t="s">
        <v>101</v>
      </c>
      <c r="B379" s="164">
        <v>2016</v>
      </c>
      <c r="C379" s="164">
        <v>7</v>
      </c>
      <c r="D379" s="130" t="s">
        <v>59</v>
      </c>
      <c r="E379" s="164">
        <v>66784</v>
      </c>
      <c r="F379" s="164">
        <v>0</v>
      </c>
      <c r="G379" s="164">
        <v>0</v>
      </c>
      <c r="H379" s="164">
        <v>0</v>
      </c>
      <c r="I379" s="164">
        <v>0</v>
      </c>
      <c r="J379" s="164">
        <v>0</v>
      </c>
      <c r="K379" s="164">
        <v>0</v>
      </c>
      <c r="L379" s="164">
        <v>0</v>
      </c>
      <c r="M379" s="164">
        <v>0</v>
      </c>
      <c r="N379" s="164">
        <v>0</v>
      </c>
      <c r="O379" s="164">
        <v>0</v>
      </c>
      <c r="P379" s="164">
        <v>0</v>
      </c>
      <c r="Q379" s="164">
        <v>0</v>
      </c>
      <c r="R379" s="164">
        <v>0</v>
      </c>
      <c r="S379" s="164">
        <v>0</v>
      </c>
      <c r="T379" s="164">
        <v>0</v>
      </c>
    </row>
    <row r="380" spans="1:20" ht="15.75" customHeight="1">
      <c r="A380" s="126" t="s">
        <v>101</v>
      </c>
      <c r="B380" s="163">
        <v>2016</v>
      </c>
      <c r="C380" s="163">
        <v>8</v>
      </c>
      <c r="D380" s="126" t="s">
        <v>60</v>
      </c>
      <c r="E380" s="163">
        <v>66784</v>
      </c>
      <c r="F380" s="163">
        <v>0</v>
      </c>
      <c r="G380" s="163">
        <v>0</v>
      </c>
      <c r="H380" s="163">
        <v>0</v>
      </c>
      <c r="I380" s="163">
        <v>0</v>
      </c>
      <c r="J380" s="163">
        <v>0</v>
      </c>
      <c r="K380" s="163">
        <v>1</v>
      </c>
      <c r="L380" s="163">
        <v>402</v>
      </c>
      <c r="M380" s="163">
        <v>27</v>
      </c>
      <c r="N380" s="163">
        <v>6.0000000000000001E-3</v>
      </c>
      <c r="O380" s="163">
        <v>0</v>
      </c>
      <c r="P380" s="163">
        <v>1</v>
      </c>
      <c r="Q380" s="163">
        <v>402</v>
      </c>
      <c r="R380" s="163">
        <v>27</v>
      </c>
      <c r="S380" s="163">
        <v>6.0000000000000001E-3</v>
      </c>
      <c r="T380" s="163">
        <v>0</v>
      </c>
    </row>
    <row r="381" spans="1:20" ht="15.75" customHeight="1">
      <c r="A381" s="130" t="s">
        <v>101</v>
      </c>
      <c r="B381" s="164">
        <v>2016</v>
      </c>
      <c r="C381" s="164">
        <v>9</v>
      </c>
      <c r="D381" s="130" t="s">
        <v>61</v>
      </c>
      <c r="E381" s="164">
        <v>66784</v>
      </c>
      <c r="F381" s="164">
        <v>0</v>
      </c>
      <c r="G381" s="164">
        <v>0</v>
      </c>
      <c r="H381" s="164">
        <v>0</v>
      </c>
      <c r="I381" s="164">
        <v>0</v>
      </c>
      <c r="J381" s="164">
        <v>0</v>
      </c>
      <c r="K381" s="164">
        <v>58</v>
      </c>
      <c r="L381" s="164">
        <v>12999</v>
      </c>
      <c r="M381" s="164">
        <v>9932</v>
      </c>
      <c r="N381" s="164">
        <v>0.19500000000000001</v>
      </c>
      <c r="O381" s="164">
        <v>0.14899999999999999</v>
      </c>
      <c r="P381" s="164">
        <v>58</v>
      </c>
      <c r="Q381" s="164">
        <v>12999</v>
      </c>
      <c r="R381" s="164">
        <v>9932</v>
      </c>
      <c r="S381" s="164">
        <v>0.19500000000000001</v>
      </c>
      <c r="T381" s="164">
        <v>0.14899999999999999</v>
      </c>
    </row>
    <row r="382" spans="1:20" ht="15.75" customHeight="1">
      <c r="A382" s="126" t="s">
        <v>101</v>
      </c>
      <c r="B382" s="163">
        <v>2017</v>
      </c>
      <c r="C382" s="163">
        <v>0</v>
      </c>
      <c r="D382" s="126" t="s">
        <v>53</v>
      </c>
      <c r="E382" s="163">
        <v>66985</v>
      </c>
      <c r="F382" s="163">
        <v>0</v>
      </c>
      <c r="G382" s="163">
        <v>0</v>
      </c>
      <c r="H382" s="163">
        <v>0</v>
      </c>
      <c r="I382" s="163">
        <v>0</v>
      </c>
      <c r="J382" s="163">
        <v>0</v>
      </c>
      <c r="K382" s="163">
        <v>33</v>
      </c>
      <c r="L382" s="163">
        <v>1089</v>
      </c>
      <c r="M382" s="163">
        <v>1089</v>
      </c>
      <c r="N382" s="163">
        <v>1.6E-2</v>
      </c>
      <c r="O382" s="163">
        <v>1.6E-2</v>
      </c>
      <c r="P382" s="163">
        <v>33</v>
      </c>
      <c r="Q382" s="163">
        <v>1089</v>
      </c>
      <c r="R382" s="163">
        <v>1089</v>
      </c>
      <c r="S382" s="163">
        <v>1.6E-2</v>
      </c>
      <c r="T382" s="163">
        <v>1.6E-2</v>
      </c>
    </row>
    <row r="383" spans="1:20" ht="15.75" customHeight="1">
      <c r="A383" s="130" t="s">
        <v>101</v>
      </c>
      <c r="B383" s="164">
        <v>2017</v>
      </c>
      <c r="C383" s="164">
        <v>1</v>
      </c>
      <c r="D383" s="130" t="s">
        <v>54</v>
      </c>
      <c r="E383" s="164">
        <v>66985</v>
      </c>
      <c r="F383" s="164">
        <v>0</v>
      </c>
      <c r="G383" s="164">
        <v>0</v>
      </c>
      <c r="H383" s="164">
        <v>0</v>
      </c>
      <c r="I383" s="164">
        <v>0</v>
      </c>
      <c r="J383" s="164">
        <v>0</v>
      </c>
      <c r="K383" s="164">
        <v>109</v>
      </c>
      <c r="L383" s="164">
        <v>1695</v>
      </c>
      <c r="M383" s="164">
        <v>6058</v>
      </c>
      <c r="N383" s="164">
        <v>2.5000000000000001E-2</v>
      </c>
      <c r="O383" s="164">
        <v>0.09</v>
      </c>
      <c r="P383" s="164">
        <v>109</v>
      </c>
      <c r="Q383" s="164">
        <v>1695</v>
      </c>
      <c r="R383" s="164">
        <v>6058</v>
      </c>
      <c r="S383" s="164">
        <v>2.5000000000000001E-2</v>
      </c>
      <c r="T383" s="164">
        <v>0.09</v>
      </c>
    </row>
    <row r="384" spans="1:20" ht="15.75" customHeight="1">
      <c r="A384" s="126" t="s">
        <v>101</v>
      </c>
      <c r="B384" s="163">
        <v>2017</v>
      </c>
      <c r="C384" s="163">
        <v>2</v>
      </c>
      <c r="D384" s="126" t="s">
        <v>1415</v>
      </c>
      <c r="E384" s="163">
        <v>66985</v>
      </c>
      <c r="F384" s="163">
        <v>0</v>
      </c>
      <c r="G384" s="163">
        <v>0</v>
      </c>
      <c r="H384" s="163">
        <v>0</v>
      </c>
      <c r="I384" s="163">
        <v>0</v>
      </c>
      <c r="J384" s="163">
        <v>0</v>
      </c>
      <c r="K384" s="163">
        <v>4</v>
      </c>
      <c r="L384" s="163">
        <v>3574</v>
      </c>
      <c r="M384" s="163">
        <v>1110</v>
      </c>
      <c r="N384" s="163">
        <v>5.2999999999999999E-2</v>
      </c>
      <c r="O384" s="163">
        <v>1.7000000000000001E-2</v>
      </c>
      <c r="P384" s="163">
        <v>4</v>
      </c>
      <c r="Q384" s="163">
        <v>3574</v>
      </c>
      <c r="R384" s="163">
        <v>1110</v>
      </c>
      <c r="S384" s="163">
        <v>5.2999999999999999E-2</v>
      </c>
      <c r="T384" s="163">
        <v>1.7000000000000001E-2</v>
      </c>
    </row>
    <row r="385" spans="1:20" ht="15.75" customHeight="1">
      <c r="A385" s="130" t="s">
        <v>101</v>
      </c>
      <c r="B385" s="164">
        <v>2017</v>
      </c>
      <c r="C385" s="164">
        <v>3</v>
      </c>
      <c r="D385" s="130" t="s">
        <v>55</v>
      </c>
      <c r="E385" s="164">
        <v>66985</v>
      </c>
      <c r="F385" s="164">
        <v>13</v>
      </c>
      <c r="G385" s="164">
        <v>1560</v>
      </c>
      <c r="H385" s="164">
        <v>1476</v>
      </c>
      <c r="I385" s="164">
        <v>2.3E-2</v>
      </c>
      <c r="J385" s="164">
        <v>2.1999999999999999E-2</v>
      </c>
      <c r="K385" s="164">
        <v>54</v>
      </c>
      <c r="L385" s="164">
        <v>7342</v>
      </c>
      <c r="M385" s="164">
        <v>10641</v>
      </c>
      <c r="N385" s="164">
        <v>0.11</v>
      </c>
      <c r="O385" s="164">
        <v>0.159</v>
      </c>
      <c r="P385" s="164">
        <v>67</v>
      </c>
      <c r="Q385" s="164">
        <v>8902</v>
      </c>
      <c r="R385" s="164">
        <v>12117</v>
      </c>
      <c r="S385" s="164">
        <v>0.13300000000000001</v>
      </c>
      <c r="T385" s="164">
        <v>0.18099999999999999</v>
      </c>
    </row>
    <row r="386" spans="1:20" ht="15.75" customHeight="1">
      <c r="A386" s="126" t="s">
        <v>101</v>
      </c>
      <c r="B386" s="163">
        <v>2017</v>
      </c>
      <c r="C386" s="163">
        <v>4</v>
      </c>
      <c r="D386" s="126" t="s">
        <v>56</v>
      </c>
      <c r="E386" s="163">
        <v>66985</v>
      </c>
      <c r="F386" s="163">
        <v>0</v>
      </c>
      <c r="G386" s="163">
        <v>0</v>
      </c>
      <c r="H386" s="163">
        <v>0</v>
      </c>
      <c r="I386" s="163">
        <v>0</v>
      </c>
      <c r="J386" s="163">
        <v>0</v>
      </c>
      <c r="K386" s="163">
        <v>1</v>
      </c>
      <c r="L386" s="163">
        <v>13</v>
      </c>
      <c r="M386" s="163">
        <v>49</v>
      </c>
      <c r="N386" s="163">
        <v>0</v>
      </c>
      <c r="O386" s="163">
        <v>1E-3</v>
      </c>
      <c r="P386" s="163">
        <v>1</v>
      </c>
      <c r="Q386" s="163">
        <v>13</v>
      </c>
      <c r="R386" s="163">
        <v>49</v>
      </c>
      <c r="S386" s="163">
        <v>0</v>
      </c>
      <c r="T386" s="163">
        <v>1E-3</v>
      </c>
    </row>
    <row r="387" spans="1:20" ht="15.75" customHeight="1">
      <c r="A387" s="130" t="s">
        <v>101</v>
      </c>
      <c r="B387" s="164">
        <v>2017</v>
      </c>
      <c r="C387" s="164">
        <v>5</v>
      </c>
      <c r="D387" s="130" t="s">
        <v>57</v>
      </c>
      <c r="E387" s="164">
        <v>66985</v>
      </c>
      <c r="F387" s="164">
        <v>0</v>
      </c>
      <c r="G387" s="164">
        <v>0</v>
      </c>
      <c r="H387" s="164">
        <v>0</v>
      </c>
      <c r="I387" s="164">
        <v>0</v>
      </c>
      <c r="J387" s="164">
        <v>0</v>
      </c>
      <c r="K387" s="164">
        <v>143</v>
      </c>
      <c r="L387" s="164">
        <v>16013</v>
      </c>
      <c r="M387" s="164">
        <v>23971</v>
      </c>
      <c r="N387" s="164">
        <v>0.23899999999999999</v>
      </c>
      <c r="O387" s="164">
        <v>0.35799999999999998</v>
      </c>
      <c r="P387" s="164">
        <v>143</v>
      </c>
      <c r="Q387" s="164">
        <v>16013</v>
      </c>
      <c r="R387" s="164">
        <v>23971</v>
      </c>
      <c r="S387" s="164">
        <v>0.23899999999999999</v>
      </c>
      <c r="T387" s="164">
        <v>0.35799999999999998</v>
      </c>
    </row>
    <row r="388" spans="1:20" ht="15.75" customHeight="1">
      <c r="A388" s="126" t="s">
        <v>101</v>
      </c>
      <c r="B388" s="163">
        <v>2017</v>
      </c>
      <c r="C388" s="163">
        <v>6</v>
      </c>
      <c r="D388" s="126" t="s">
        <v>58</v>
      </c>
      <c r="E388" s="163">
        <v>66985</v>
      </c>
      <c r="F388" s="163">
        <v>30</v>
      </c>
      <c r="G388" s="163">
        <v>16325</v>
      </c>
      <c r="H388" s="163">
        <v>29213</v>
      </c>
      <c r="I388" s="163">
        <v>0.24399999999999999</v>
      </c>
      <c r="J388" s="163">
        <v>0.436</v>
      </c>
      <c r="K388" s="163">
        <v>17</v>
      </c>
      <c r="L388" s="163">
        <v>7447</v>
      </c>
      <c r="M388" s="163">
        <v>18844</v>
      </c>
      <c r="N388" s="163">
        <v>0.111</v>
      </c>
      <c r="O388" s="163">
        <v>0.28100000000000003</v>
      </c>
      <c r="P388" s="163">
        <v>47</v>
      </c>
      <c r="Q388" s="163">
        <v>23772</v>
      </c>
      <c r="R388" s="163">
        <v>48057</v>
      </c>
      <c r="S388" s="163">
        <v>0.35499999999999998</v>
      </c>
      <c r="T388" s="163">
        <v>0.71699999999999997</v>
      </c>
    </row>
    <row r="389" spans="1:20" ht="15.75" customHeight="1">
      <c r="A389" s="130" t="s">
        <v>101</v>
      </c>
      <c r="B389" s="164">
        <v>2017</v>
      </c>
      <c r="C389" s="164">
        <v>7</v>
      </c>
      <c r="D389" s="130" t="s">
        <v>59</v>
      </c>
      <c r="E389" s="164">
        <v>66985</v>
      </c>
      <c r="F389" s="164">
        <v>0</v>
      </c>
      <c r="G389" s="164">
        <v>0</v>
      </c>
      <c r="H389" s="164">
        <v>0</v>
      </c>
      <c r="I389" s="164">
        <v>0</v>
      </c>
      <c r="J389" s="164">
        <v>0</v>
      </c>
      <c r="K389" s="164">
        <v>0</v>
      </c>
      <c r="L389" s="164">
        <v>0</v>
      </c>
      <c r="M389" s="164">
        <v>0</v>
      </c>
      <c r="N389" s="164">
        <v>0</v>
      </c>
      <c r="O389" s="164">
        <v>0</v>
      </c>
      <c r="P389" s="164">
        <v>0</v>
      </c>
      <c r="Q389" s="164">
        <v>0</v>
      </c>
      <c r="R389" s="164">
        <v>0</v>
      </c>
      <c r="S389" s="164">
        <v>0</v>
      </c>
      <c r="T389" s="164">
        <v>0</v>
      </c>
    </row>
    <row r="390" spans="1:20" ht="15.75" customHeight="1">
      <c r="A390" s="126" t="s">
        <v>101</v>
      </c>
      <c r="B390" s="163">
        <v>2017</v>
      </c>
      <c r="C390" s="163">
        <v>8</v>
      </c>
      <c r="D390" s="126" t="s">
        <v>60</v>
      </c>
      <c r="E390" s="163">
        <v>66985</v>
      </c>
      <c r="F390" s="163">
        <v>0</v>
      </c>
      <c r="G390" s="163">
        <v>0</v>
      </c>
      <c r="H390" s="163">
        <v>0</v>
      </c>
      <c r="I390" s="163">
        <v>0</v>
      </c>
      <c r="J390" s="163">
        <v>0</v>
      </c>
      <c r="K390" s="163">
        <v>2</v>
      </c>
      <c r="L390" s="163">
        <v>17</v>
      </c>
      <c r="M390" s="163">
        <v>10</v>
      </c>
      <c r="N390" s="163">
        <v>0</v>
      </c>
      <c r="O390" s="163">
        <v>0</v>
      </c>
      <c r="P390" s="163">
        <v>2</v>
      </c>
      <c r="Q390" s="163">
        <v>17</v>
      </c>
      <c r="R390" s="163">
        <v>10</v>
      </c>
      <c r="S390" s="163">
        <v>0</v>
      </c>
      <c r="T390" s="163">
        <v>0</v>
      </c>
    </row>
    <row r="391" spans="1:20" ht="15.75" customHeight="1">
      <c r="A391" s="130" t="s">
        <v>101</v>
      </c>
      <c r="B391" s="164">
        <v>2017</v>
      </c>
      <c r="C391" s="164">
        <v>9</v>
      </c>
      <c r="D391" s="130" t="s">
        <v>61</v>
      </c>
      <c r="E391" s="164">
        <v>66985</v>
      </c>
      <c r="F391" s="164">
        <v>0</v>
      </c>
      <c r="G391" s="164">
        <v>0</v>
      </c>
      <c r="H391" s="164">
        <v>0</v>
      </c>
      <c r="I391" s="164">
        <v>0</v>
      </c>
      <c r="J391" s="164">
        <v>0</v>
      </c>
      <c r="K391" s="164">
        <v>61</v>
      </c>
      <c r="L391" s="164">
        <v>9503</v>
      </c>
      <c r="M391" s="164">
        <v>9035</v>
      </c>
      <c r="N391" s="164">
        <v>0.14199999999999999</v>
      </c>
      <c r="O391" s="164">
        <v>0.13500000000000001</v>
      </c>
      <c r="P391" s="164">
        <v>61</v>
      </c>
      <c r="Q391" s="164">
        <v>9503</v>
      </c>
      <c r="R391" s="164">
        <v>9035</v>
      </c>
      <c r="S391" s="164">
        <v>0.14199999999999999</v>
      </c>
      <c r="T391" s="164">
        <v>0.13500000000000001</v>
      </c>
    </row>
    <row r="392" spans="1:20" ht="15.75" customHeight="1">
      <c r="A392" s="126" t="s">
        <v>101</v>
      </c>
      <c r="B392" s="163">
        <v>2018</v>
      </c>
      <c r="C392" s="163">
        <v>0</v>
      </c>
      <c r="D392" s="126" t="s">
        <v>53</v>
      </c>
      <c r="E392" s="163">
        <v>67502</v>
      </c>
      <c r="F392" s="163">
        <v>1</v>
      </c>
      <c r="G392" s="163">
        <v>8</v>
      </c>
      <c r="H392" s="163">
        <v>2.7</v>
      </c>
      <c r="I392" s="163">
        <v>0</v>
      </c>
      <c r="J392" s="163">
        <v>0</v>
      </c>
      <c r="K392" s="163">
        <v>29</v>
      </c>
      <c r="L392" s="163">
        <v>3465</v>
      </c>
      <c r="M392" s="163">
        <v>1672.7</v>
      </c>
      <c r="N392" s="163">
        <v>5.0999999999999997E-2</v>
      </c>
      <c r="O392" s="163">
        <v>2.5000000000000001E-2</v>
      </c>
      <c r="P392" s="163">
        <v>30</v>
      </c>
      <c r="Q392" s="163">
        <v>3473</v>
      </c>
      <c r="R392" s="163">
        <v>1675.4</v>
      </c>
      <c r="S392" s="163">
        <v>5.0999999999999997E-2</v>
      </c>
      <c r="T392" s="163">
        <v>2.5000000000000001E-2</v>
      </c>
    </row>
    <row r="393" spans="1:20" ht="15.75" customHeight="1">
      <c r="A393" s="130" t="s">
        <v>101</v>
      </c>
      <c r="B393" s="164">
        <v>2018</v>
      </c>
      <c r="C393" s="164">
        <v>1</v>
      </c>
      <c r="D393" s="130" t="s">
        <v>54</v>
      </c>
      <c r="E393" s="164">
        <v>67502</v>
      </c>
      <c r="F393" s="164">
        <v>1</v>
      </c>
      <c r="G393" s="164">
        <v>11</v>
      </c>
      <c r="H393" s="164">
        <v>42.5</v>
      </c>
      <c r="I393" s="164">
        <v>0</v>
      </c>
      <c r="J393" s="164">
        <v>1E-3</v>
      </c>
      <c r="K393" s="164">
        <v>129</v>
      </c>
      <c r="L393" s="164">
        <v>2901</v>
      </c>
      <c r="M393" s="164">
        <v>11381.9</v>
      </c>
      <c r="N393" s="164">
        <v>4.2999999999999997E-2</v>
      </c>
      <c r="O393" s="164">
        <v>0.16900000000000001</v>
      </c>
      <c r="P393" s="164">
        <v>130</v>
      </c>
      <c r="Q393" s="164">
        <v>2912</v>
      </c>
      <c r="R393" s="164">
        <v>11424.4</v>
      </c>
      <c r="S393" s="164">
        <v>4.2999999999999997E-2</v>
      </c>
      <c r="T393" s="164">
        <v>0.16900000000000001</v>
      </c>
    </row>
    <row r="394" spans="1:20" ht="15.75" customHeight="1">
      <c r="A394" s="126" t="s">
        <v>101</v>
      </c>
      <c r="B394" s="163">
        <v>2018</v>
      </c>
      <c r="C394" s="163">
        <v>2</v>
      </c>
      <c r="D394" s="126" t="s">
        <v>1415</v>
      </c>
      <c r="E394" s="163">
        <v>67502</v>
      </c>
      <c r="F394" s="163">
        <v>0</v>
      </c>
      <c r="G394" s="163">
        <v>0</v>
      </c>
      <c r="H394" s="163">
        <v>0</v>
      </c>
      <c r="I394" s="163">
        <v>0</v>
      </c>
      <c r="J394" s="163">
        <v>0</v>
      </c>
      <c r="K394" s="163">
        <v>3</v>
      </c>
      <c r="L394" s="163">
        <v>15048</v>
      </c>
      <c r="M394" s="163">
        <v>3294.4</v>
      </c>
      <c r="N394" s="163">
        <v>0.223</v>
      </c>
      <c r="O394" s="163">
        <v>4.9000000000000002E-2</v>
      </c>
      <c r="P394" s="163">
        <v>3</v>
      </c>
      <c r="Q394" s="163">
        <v>15048</v>
      </c>
      <c r="R394" s="163">
        <v>3294.4</v>
      </c>
      <c r="S394" s="163">
        <v>0.223</v>
      </c>
      <c r="T394" s="163">
        <v>4.9000000000000002E-2</v>
      </c>
    </row>
    <row r="395" spans="1:20" ht="15.75" customHeight="1">
      <c r="A395" s="130" t="s">
        <v>101</v>
      </c>
      <c r="B395" s="164">
        <v>2018</v>
      </c>
      <c r="C395" s="164">
        <v>3</v>
      </c>
      <c r="D395" s="130" t="s">
        <v>55</v>
      </c>
      <c r="E395" s="164">
        <v>67502</v>
      </c>
      <c r="F395" s="164">
        <v>25</v>
      </c>
      <c r="G395" s="164">
        <v>11577</v>
      </c>
      <c r="H395" s="164">
        <v>27631.9</v>
      </c>
      <c r="I395" s="164">
        <v>0.17199999999999999</v>
      </c>
      <c r="J395" s="164">
        <v>0.40899999999999997</v>
      </c>
      <c r="K395" s="164">
        <v>66</v>
      </c>
      <c r="L395" s="164">
        <v>24077</v>
      </c>
      <c r="M395" s="164">
        <v>26803.3</v>
      </c>
      <c r="N395" s="164">
        <v>0.35699999999999998</v>
      </c>
      <c r="O395" s="164">
        <v>0.39700000000000002</v>
      </c>
      <c r="P395" s="164">
        <v>91</v>
      </c>
      <c r="Q395" s="164">
        <v>35654</v>
      </c>
      <c r="R395" s="164">
        <v>54435.199999999997</v>
      </c>
      <c r="S395" s="164">
        <v>0.52800000000000002</v>
      </c>
      <c r="T395" s="164">
        <v>0.80600000000000005</v>
      </c>
    </row>
    <row r="396" spans="1:20" ht="15.75" customHeight="1">
      <c r="A396" s="126" t="s">
        <v>101</v>
      </c>
      <c r="B396" s="163">
        <v>2018</v>
      </c>
      <c r="C396" s="163">
        <v>4</v>
      </c>
      <c r="D396" s="126" t="s">
        <v>56</v>
      </c>
      <c r="E396" s="163">
        <v>67502</v>
      </c>
      <c r="F396" s="163">
        <v>0</v>
      </c>
      <c r="G396" s="163">
        <v>0</v>
      </c>
      <c r="H396" s="163">
        <v>0</v>
      </c>
      <c r="I396" s="163">
        <v>0</v>
      </c>
      <c r="J396" s="163">
        <v>0</v>
      </c>
      <c r="K396" s="163">
        <v>2</v>
      </c>
      <c r="L396" s="163">
        <v>279</v>
      </c>
      <c r="M396" s="163">
        <v>285.89999999999998</v>
      </c>
      <c r="N396" s="163">
        <v>4.0000000000000001E-3</v>
      </c>
      <c r="O396" s="163">
        <v>4.0000000000000001E-3</v>
      </c>
      <c r="P396" s="163">
        <v>2</v>
      </c>
      <c r="Q396" s="163">
        <v>279</v>
      </c>
      <c r="R396" s="163">
        <v>285.89999999999998</v>
      </c>
      <c r="S396" s="163">
        <v>4.0000000000000001E-3</v>
      </c>
      <c r="T396" s="163">
        <v>4.0000000000000001E-3</v>
      </c>
    </row>
    <row r="397" spans="1:20" ht="15.75" customHeight="1">
      <c r="A397" s="130" t="s">
        <v>101</v>
      </c>
      <c r="B397" s="164">
        <v>2018</v>
      </c>
      <c r="C397" s="164">
        <v>5</v>
      </c>
      <c r="D397" s="130" t="s">
        <v>57</v>
      </c>
      <c r="E397" s="164">
        <v>67502</v>
      </c>
      <c r="F397" s="164">
        <v>7</v>
      </c>
      <c r="G397" s="164">
        <v>4059</v>
      </c>
      <c r="H397" s="164">
        <v>7076</v>
      </c>
      <c r="I397" s="164">
        <v>0.06</v>
      </c>
      <c r="J397" s="164">
        <v>0.105</v>
      </c>
      <c r="K397" s="164">
        <v>152</v>
      </c>
      <c r="L397" s="164">
        <v>15226</v>
      </c>
      <c r="M397" s="164">
        <v>21505.8</v>
      </c>
      <c r="N397" s="164">
        <v>0.22600000000000001</v>
      </c>
      <c r="O397" s="164">
        <v>0.31900000000000001</v>
      </c>
      <c r="P397" s="164">
        <v>159</v>
      </c>
      <c r="Q397" s="164">
        <v>19285</v>
      </c>
      <c r="R397" s="164">
        <v>28581.8</v>
      </c>
      <c r="S397" s="164">
        <v>0.28599999999999998</v>
      </c>
      <c r="T397" s="164">
        <v>0.42299999999999999</v>
      </c>
    </row>
    <row r="398" spans="1:20" ht="15.75" customHeight="1">
      <c r="A398" s="126" t="s">
        <v>101</v>
      </c>
      <c r="B398" s="163">
        <v>2018</v>
      </c>
      <c r="C398" s="163">
        <v>6</v>
      </c>
      <c r="D398" s="126" t="s">
        <v>58</v>
      </c>
      <c r="E398" s="163">
        <v>67502</v>
      </c>
      <c r="F398" s="163">
        <v>37</v>
      </c>
      <c r="G398" s="163">
        <v>19212</v>
      </c>
      <c r="H398" s="163">
        <v>106670</v>
      </c>
      <c r="I398" s="163">
        <v>0.28499999999999998</v>
      </c>
      <c r="J398" s="163">
        <v>1.58</v>
      </c>
      <c r="K398" s="163">
        <v>74</v>
      </c>
      <c r="L398" s="163">
        <v>8030</v>
      </c>
      <c r="M398" s="163">
        <v>29870.6</v>
      </c>
      <c r="N398" s="163">
        <v>0.11899999999999999</v>
      </c>
      <c r="O398" s="163">
        <v>0.443</v>
      </c>
      <c r="P398" s="163">
        <v>111</v>
      </c>
      <c r="Q398" s="163">
        <v>27242</v>
      </c>
      <c r="R398" s="163">
        <v>136540.6</v>
      </c>
      <c r="S398" s="163">
        <v>0.40400000000000003</v>
      </c>
      <c r="T398" s="163">
        <v>2.0230000000000001</v>
      </c>
    </row>
    <row r="399" spans="1:20" ht="15.75" customHeight="1">
      <c r="A399" s="130" t="s">
        <v>101</v>
      </c>
      <c r="B399" s="164">
        <v>2018</v>
      </c>
      <c r="C399" s="164">
        <v>7</v>
      </c>
      <c r="D399" s="130" t="s">
        <v>59</v>
      </c>
      <c r="E399" s="164">
        <v>67502</v>
      </c>
      <c r="F399" s="164">
        <v>2</v>
      </c>
      <c r="G399" s="164">
        <v>2997</v>
      </c>
      <c r="H399" s="164">
        <v>7496.5</v>
      </c>
      <c r="I399" s="164">
        <v>4.3999999999999997E-2</v>
      </c>
      <c r="J399" s="164">
        <v>0.111</v>
      </c>
      <c r="K399" s="164">
        <v>0</v>
      </c>
      <c r="L399" s="164">
        <v>0</v>
      </c>
      <c r="M399" s="164">
        <v>0</v>
      </c>
      <c r="N399" s="164">
        <v>0</v>
      </c>
      <c r="O399" s="164">
        <v>0</v>
      </c>
      <c r="P399" s="164">
        <v>2</v>
      </c>
      <c r="Q399" s="164">
        <v>2997</v>
      </c>
      <c r="R399" s="164">
        <v>7496.5</v>
      </c>
      <c r="S399" s="164">
        <v>4.3999999999999997E-2</v>
      </c>
      <c r="T399" s="164">
        <v>0.111</v>
      </c>
    </row>
    <row r="400" spans="1:20" ht="15.75" customHeight="1">
      <c r="A400" s="126" t="s">
        <v>101</v>
      </c>
      <c r="B400" s="163">
        <v>2018</v>
      </c>
      <c r="C400" s="163">
        <v>8</v>
      </c>
      <c r="D400" s="126" t="s">
        <v>60</v>
      </c>
      <c r="E400" s="163">
        <v>67502</v>
      </c>
      <c r="F400" s="163">
        <v>0</v>
      </c>
      <c r="G400" s="163">
        <v>0</v>
      </c>
      <c r="H400" s="163">
        <v>0</v>
      </c>
      <c r="I400" s="163">
        <v>0</v>
      </c>
      <c r="J400" s="163">
        <v>0</v>
      </c>
      <c r="K400" s="163">
        <v>5</v>
      </c>
      <c r="L400" s="163">
        <v>2001</v>
      </c>
      <c r="M400" s="163">
        <v>848.2</v>
      </c>
      <c r="N400" s="163">
        <v>0.03</v>
      </c>
      <c r="O400" s="163">
        <v>1.2999999999999999E-2</v>
      </c>
      <c r="P400" s="163">
        <v>5</v>
      </c>
      <c r="Q400" s="163">
        <v>2001</v>
      </c>
      <c r="R400" s="163">
        <v>848.2</v>
      </c>
      <c r="S400" s="163">
        <v>0.03</v>
      </c>
      <c r="T400" s="163">
        <v>1.2999999999999999E-2</v>
      </c>
    </row>
    <row r="401" spans="1:20" ht="15.75" customHeight="1">
      <c r="A401" s="130" t="s">
        <v>101</v>
      </c>
      <c r="B401" s="164">
        <v>2018</v>
      </c>
      <c r="C401" s="164">
        <v>9</v>
      </c>
      <c r="D401" s="130" t="s">
        <v>61</v>
      </c>
      <c r="E401" s="164">
        <v>67502</v>
      </c>
      <c r="F401" s="164">
        <v>1</v>
      </c>
      <c r="G401" s="164">
        <v>1</v>
      </c>
      <c r="H401" s="164">
        <v>22.3</v>
      </c>
      <c r="I401" s="164">
        <v>0</v>
      </c>
      <c r="J401" s="164">
        <v>0</v>
      </c>
      <c r="K401" s="164">
        <v>50</v>
      </c>
      <c r="L401" s="164">
        <v>1442</v>
      </c>
      <c r="M401" s="164">
        <v>4648.5</v>
      </c>
      <c r="N401" s="164">
        <v>2.1000000000000001E-2</v>
      </c>
      <c r="O401" s="164">
        <v>6.9000000000000006E-2</v>
      </c>
      <c r="P401" s="164">
        <v>51</v>
      </c>
      <c r="Q401" s="164">
        <v>1443</v>
      </c>
      <c r="R401" s="164">
        <v>4670.8</v>
      </c>
      <c r="S401" s="164">
        <v>2.1000000000000001E-2</v>
      </c>
      <c r="T401" s="164">
        <v>6.9000000000000006E-2</v>
      </c>
    </row>
    <row r="402" spans="1:20" ht="15.75" customHeight="1">
      <c r="A402" s="126" t="s">
        <v>101</v>
      </c>
      <c r="B402" s="163">
        <v>2019</v>
      </c>
      <c r="C402" s="163">
        <v>0</v>
      </c>
      <c r="D402" s="126" t="s">
        <v>53</v>
      </c>
      <c r="E402" s="163">
        <v>68112</v>
      </c>
      <c r="F402" s="163">
        <v>0</v>
      </c>
      <c r="G402" s="163">
        <v>0</v>
      </c>
      <c r="H402" s="163">
        <v>0</v>
      </c>
      <c r="I402" s="163">
        <v>0</v>
      </c>
      <c r="J402" s="163">
        <v>0</v>
      </c>
      <c r="K402" s="163">
        <v>37</v>
      </c>
      <c r="L402" s="163">
        <v>7059</v>
      </c>
      <c r="M402" s="163">
        <v>1249.9000000000001</v>
      </c>
      <c r="N402" s="163">
        <v>0.104</v>
      </c>
      <c r="O402" s="163">
        <v>1.7999999999999999E-2</v>
      </c>
      <c r="P402" s="163">
        <v>37</v>
      </c>
      <c r="Q402" s="163">
        <v>7059</v>
      </c>
      <c r="R402" s="163">
        <v>1249.9000000000001</v>
      </c>
      <c r="S402" s="163">
        <v>0.104</v>
      </c>
      <c r="T402" s="163">
        <v>1.7999999999999999E-2</v>
      </c>
    </row>
    <row r="403" spans="1:20" ht="15.75" customHeight="1">
      <c r="A403" s="130" t="s">
        <v>101</v>
      </c>
      <c r="B403" s="164">
        <v>2019</v>
      </c>
      <c r="C403" s="164">
        <v>1</v>
      </c>
      <c r="D403" s="130" t="s">
        <v>54</v>
      </c>
      <c r="E403" s="164">
        <v>68112</v>
      </c>
      <c r="F403" s="164">
        <v>4</v>
      </c>
      <c r="G403" s="164">
        <v>65</v>
      </c>
      <c r="H403" s="164">
        <v>1089.4000000000001</v>
      </c>
      <c r="I403" s="164">
        <v>1E-3</v>
      </c>
      <c r="J403" s="164">
        <v>1.6E-2</v>
      </c>
      <c r="K403" s="164">
        <v>157</v>
      </c>
      <c r="L403" s="164">
        <v>2758</v>
      </c>
      <c r="M403" s="164">
        <v>8955.7000000000007</v>
      </c>
      <c r="N403" s="164">
        <v>0.04</v>
      </c>
      <c r="O403" s="164">
        <v>0.13100000000000001</v>
      </c>
      <c r="P403" s="164">
        <v>161</v>
      </c>
      <c r="Q403" s="164">
        <v>2823</v>
      </c>
      <c r="R403" s="164">
        <v>10045.1</v>
      </c>
      <c r="S403" s="164">
        <v>4.1000000000000002E-2</v>
      </c>
      <c r="T403" s="164">
        <v>0.14699999999999999</v>
      </c>
    </row>
    <row r="404" spans="1:20" ht="15.75" customHeight="1">
      <c r="A404" s="126" t="s">
        <v>101</v>
      </c>
      <c r="B404" s="163">
        <v>2019</v>
      </c>
      <c r="C404" s="163">
        <v>2</v>
      </c>
      <c r="D404" s="126" t="s">
        <v>1415</v>
      </c>
      <c r="E404" s="163">
        <v>68112</v>
      </c>
      <c r="F404" s="163">
        <v>0</v>
      </c>
      <c r="G404" s="163">
        <v>0</v>
      </c>
      <c r="H404" s="163">
        <v>0</v>
      </c>
      <c r="I404" s="163">
        <v>0</v>
      </c>
      <c r="J404" s="163">
        <v>0</v>
      </c>
      <c r="K404" s="163">
        <v>1</v>
      </c>
      <c r="L404" s="163">
        <v>134</v>
      </c>
      <c r="M404" s="163">
        <v>451.1</v>
      </c>
      <c r="N404" s="163">
        <v>2E-3</v>
      </c>
      <c r="O404" s="163">
        <v>7.0000000000000001E-3</v>
      </c>
      <c r="P404" s="163">
        <v>1</v>
      </c>
      <c r="Q404" s="163">
        <v>134</v>
      </c>
      <c r="R404" s="163">
        <v>451.1</v>
      </c>
      <c r="S404" s="163">
        <v>2E-3</v>
      </c>
      <c r="T404" s="163">
        <v>7.0000000000000001E-3</v>
      </c>
    </row>
    <row r="405" spans="1:20" ht="15.75" customHeight="1">
      <c r="A405" s="130" t="s">
        <v>101</v>
      </c>
      <c r="B405" s="164">
        <v>2019</v>
      </c>
      <c r="C405" s="164">
        <v>3</v>
      </c>
      <c r="D405" s="130" t="s">
        <v>55</v>
      </c>
      <c r="E405" s="164">
        <v>68112</v>
      </c>
      <c r="F405" s="164">
        <v>1</v>
      </c>
      <c r="G405" s="164">
        <v>1</v>
      </c>
      <c r="H405" s="164">
        <v>0.7</v>
      </c>
      <c r="I405" s="164">
        <v>0</v>
      </c>
      <c r="J405" s="164">
        <v>0</v>
      </c>
      <c r="K405" s="164">
        <v>36</v>
      </c>
      <c r="L405" s="164">
        <v>4853</v>
      </c>
      <c r="M405" s="164">
        <v>3417.7</v>
      </c>
      <c r="N405" s="164">
        <v>7.0999999999999994E-2</v>
      </c>
      <c r="O405" s="164">
        <v>0.05</v>
      </c>
      <c r="P405" s="164">
        <v>37</v>
      </c>
      <c r="Q405" s="164">
        <v>4854</v>
      </c>
      <c r="R405" s="164">
        <v>3418.4</v>
      </c>
      <c r="S405" s="164">
        <v>7.0999999999999994E-2</v>
      </c>
      <c r="T405" s="164">
        <v>0.05</v>
      </c>
    </row>
    <row r="406" spans="1:20" ht="15.75" customHeight="1">
      <c r="A406" s="126" t="s">
        <v>101</v>
      </c>
      <c r="B406" s="163">
        <v>2019</v>
      </c>
      <c r="C406" s="163">
        <v>4</v>
      </c>
      <c r="D406" s="126" t="s">
        <v>56</v>
      </c>
      <c r="E406" s="163">
        <v>68112</v>
      </c>
      <c r="F406" s="163">
        <v>0</v>
      </c>
      <c r="G406" s="163">
        <v>0</v>
      </c>
      <c r="H406" s="163">
        <v>0</v>
      </c>
      <c r="I406" s="163">
        <v>0</v>
      </c>
      <c r="J406" s="163">
        <v>0</v>
      </c>
      <c r="K406" s="163">
        <v>2</v>
      </c>
      <c r="L406" s="163">
        <v>306</v>
      </c>
      <c r="M406" s="163">
        <v>524.29999999999995</v>
      </c>
      <c r="N406" s="163">
        <v>4.0000000000000001E-3</v>
      </c>
      <c r="O406" s="163">
        <v>8.0000000000000002E-3</v>
      </c>
      <c r="P406" s="163">
        <v>2</v>
      </c>
      <c r="Q406" s="163">
        <v>306</v>
      </c>
      <c r="R406" s="163">
        <v>524.29999999999995</v>
      </c>
      <c r="S406" s="163">
        <v>4.0000000000000001E-3</v>
      </c>
      <c r="T406" s="163">
        <v>8.0000000000000002E-3</v>
      </c>
    </row>
    <row r="407" spans="1:20" ht="15.75" customHeight="1">
      <c r="A407" s="130" t="s">
        <v>101</v>
      </c>
      <c r="B407" s="164">
        <v>2019</v>
      </c>
      <c r="C407" s="164">
        <v>5</v>
      </c>
      <c r="D407" s="130" t="s">
        <v>57</v>
      </c>
      <c r="E407" s="164">
        <v>68112</v>
      </c>
      <c r="F407" s="164">
        <v>2</v>
      </c>
      <c r="G407" s="164">
        <v>11</v>
      </c>
      <c r="H407" s="164">
        <v>9.6</v>
      </c>
      <c r="I407" s="164">
        <v>0</v>
      </c>
      <c r="J407" s="164">
        <v>0</v>
      </c>
      <c r="K407" s="164">
        <v>149</v>
      </c>
      <c r="L407" s="164">
        <v>24128</v>
      </c>
      <c r="M407" s="164">
        <v>42408.9</v>
      </c>
      <c r="N407" s="164">
        <v>0.35399999999999998</v>
      </c>
      <c r="O407" s="164">
        <v>0.623</v>
      </c>
      <c r="P407" s="164">
        <v>151</v>
      </c>
      <c r="Q407" s="164">
        <v>24139</v>
      </c>
      <c r="R407" s="164">
        <v>42418.5</v>
      </c>
      <c r="S407" s="164">
        <v>0.35399999999999998</v>
      </c>
      <c r="T407" s="164">
        <v>0.623</v>
      </c>
    </row>
    <row r="408" spans="1:20" ht="15.75" customHeight="1">
      <c r="A408" s="126" t="s">
        <v>101</v>
      </c>
      <c r="B408" s="163">
        <v>2019</v>
      </c>
      <c r="C408" s="163">
        <v>6</v>
      </c>
      <c r="D408" s="126" t="s">
        <v>58</v>
      </c>
      <c r="E408" s="163">
        <v>68112</v>
      </c>
      <c r="F408" s="163">
        <v>38</v>
      </c>
      <c r="G408" s="163">
        <v>45080</v>
      </c>
      <c r="H408" s="163">
        <v>69341</v>
      </c>
      <c r="I408" s="163">
        <v>0.66200000000000003</v>
      </c>
      <c r="J408" s="163">
        <v>1.018</v>
      </c>
      <c r="K408" s="163">
        <v>27</v>
      </c>
      <c r="L408" s="163">
        <v>6781</v>
      </c>
      <c r="M408" s="163">
        <v>8873.3999999999905</v>
      </c>
      <c r="N408" s="163">
        <v>0.1</v>
      </c>
      <c r="O408" s="163">
        <v>0.13</v>
      </c>
      <c r="P408" s="163">
        <v>65</v>
      </c>
      <c r="Q408" s="163">
        <v>51861</v>
      </c>
      <c r="R408" s="163">
        <v>78214.399999999994</v>
      </c>
      <c r="S408" s="163">
        <v>0.76100000000000001</v>
      </c>
      <c r="T408" s="163">
        <v>1.147</v>
      </c>
    </row>
    <row r="409" spans="1:20" ht="15.75" customHeight="1">
      <c r="A409" s="130" t="s">
        <v>101</v>
      </c>
      <c r="B409" s="164">
        <v>2019</v>
      </c>
      <c r="C409" s="164">
        <v>7</v>
      </c>
      <c r="D409" s="130" t="s">
        <v>59</v>
      </c>
      <c r="E409" s="164">
        <v>68112</v>
      </c>
      <c r="F409" s="164">
        <v>0</v>
      </c>
      <c r="G409" s="164">
        <v>0</v>
      </c>
      <c r="H409" s="164">
        <v>0</v>
      </c>
      <c r="I409" s="164">
        <v>0</v>
      </c>
      <c r="J409" s="164">
        <v>0</v>
      </c>
      <c r="K409" s="164">
        <v>0</v>
      </c>
      <c r="L409" s="164">
        <v>0</v>
      </c>
      <c r="M409" s="164">
        <v>0</v>
      </c>
      <c r="N409" s="164">
        <v>0</v>
      </c>
      <c r="O409" s="164">
        <v>0</v>
      </c>
      <c r="P409" s="164">
        <v>0</v>
      </c>
      <c r="Q409" s="164">
        <v>0</v>
      </c>
      <c r="R409" s="164">
        <v>0</v>
      </c>
      <c r="S409" s="164">
        <v>0</v>
      </c>
      <c r="T409" s="164">
        <v>0</v>
      </c>
    </row>
    <row r="410" spans="1:20" ht="15.75" customHeight="1">
      <c r="A410" s="126" t="s">
        <v>101</v>
      </c>
      <c r="B410" s="163">
        <v>2019</v>
      </c>
      <c r="C410" s="163">
        <v>8</v>
      </c>
      <c r="D410" s="126" t="s">
        <v>60</v>
      </c>
      <c r="E410" s="163">
        <v>68112</v>
      </c>
      <c r="F410" s="163">
        <v>0</v>
      </c>
      <c r="G410" s="163">
        <v>0</v>
      </c>
      <c r="H410" s="163">
        <v>0</v>
      </c>
      <c r="I410" s="163">
        <v>0</v>
      </c>
      <c r="J410" s="163">
        <v>0</v>
      </c>
      <c r="K410" s="163">
        <v>1</v>
      </c>
      <c r="L410" s="163">
        <v>2</v>
      </c>
      <c r="M410" s="163">
        <v>7.7</v>
      </c>
      <c r="N410" s="163">
        <v>0</v>
      </c>
      <c r="O410" s="163">
        <v>0</v>
      </c>
      <c r="P410" s="163">
        <v>1</v>
      </c>
      <c r="Q410" s="163">
        <v>2</v>
      </c>
      <c r="R410" s="163">
        <v>7.7</v>
      </c>
      <c r="S410" s="163">
        <v>0</v>
      </c>
      <c r="T410" s="163">
        <v>0</v>
      </c>
    </row>
    <row r="411" spans="1:20" ht="15.75" customHeight="1">
      <c r="A411" s="130" t="s">
        <v>101</v>
      </c>
      <c r="B411" s="164">
        <v>2019</v>
      </c>
      <c r="C411" s="164">
        <v>9</v>
      </c>
      <c r="D411" s="130" t="s">
        <v>61</v>
      </c>
      <c r="E411" s="164">
        <v>68112</v>
      </c>
      <c r="F411" s="164">
        <v>1</v>
      </c>
      <c r="G411" s="164">
        <v>2</v>
      </c>
      <c r="H411" s="164">
        <v>6</v>
      </c>
      <c r="I411" s="164">
        <v>0</v>
      </c>
      <c r="J411" s="164">
        <v>0</v>
      </c>
      <c r="K411" s="164">
        <v>56</v>
      </c>
      <c r="L411" s="164">
        <v>5360</v>
      </c>
      <c r="M411" s="164">
        <v>6256.7</v>
      </c>
      <c r="N411" s="164">
        <v>7.9000000000000001E-2</v>
      </c>
      <c r="O411" s="164">
        <v>9.1999999999999998E-2</v>
      </c>
      <c r="P411" s="164">
        <v>57</v>
      </c>
      <c r="Q411" s="164">
        <v>5362</v>
      </c>
      <c r="R411" s="164">
        <v>6262.7</v>
      </c>
      <c r="S411" s="164">
        <v>7.9000000000000001E-2</v>
      </c>
      <c r="T411" s="164">
        <v>9.1999999999999998E-2</v>
      </c>
    </row>
    <row r="412" spans="1:20" ht="15.75" customHeight="1">
      <c r="A412" s="126" t="s">
        <v>101</v>
      </c>
      <c r="B412" s="163">
        <v>2020</v>
      </c>
      <c r="C412" s="163">
        <v>0</v>
      </c>
      <c r="D412" s="126" t="s">
        <v>53</v>
      </c>
      <c r="E412" s="163">
        <v>68356</v>
      </c>
      <c r="F412" s="163">
        <v>0</v>
      </c>
      <c r="G412" s="163">
        <v>0</v>
      </c>
      <c r="H412" s="163">
        <v>0</v>
      </c>
      <c r="I412" s="163">
        <v>0</v>
      </c>
      <c r="J412" s="163">
        <v>0</v>
      </c>
      <c r="K412" s="163">
        <v>35</v>
      </c>
      <c r="L412" s="163">
        <v>7011</v>
      </c>
      <c r="M412" s="163">
        <v>5558.26</v>
      </c>
      <c r="N412" s="163">
        <v>0.10299999999999999</v>
      </c>
      <c r="O412" s="163">
        <v>8.1000000000000003E-2</v>
      </c>
      <c r="P412" s="163">
        <v>35</v>
      </c>
      <c r="Q412" s="163">
        <v>7011</v>
      </c>
      <c r="R412" s="163">
        <v>5558.26</v>
      </c>
      <c r="S412" s="163">
        <v>0.10299999999999999</v>
      </c>
      <c r="T412" s="163">
        <v>8.1000000000000003E-2</v>
      </c>
    </row>
    <row r="413" spans="1:20" ht="15.75" customHeight="1">
      <c r="A413" s="130" t="s">
        <v>101</v>
      </c>
      <c r="B413" s="164">
        <v>2020</v>
      </c>
      <c r="C413" s="164">
        <v>1</v>
      </c>
      <c r="D413" s="130" t="s">
        <v>54</v>
      </c>
      <c r="E413" s="164">
        <v>68356</v>
      </c>
      <c r="F413" s="164">
        <v>0</v>
      </c>
      <c r="G413" s="164">
        <v>0</v>
      </c>
      <c r="H413" s="164">
        <v>0</v>
      </c>
      <c r="I413" s="164">
        <v>0</v>
      </c>
      <c r="J413" s="164">
        <v>0</v>
      </c>
      <c r="K413" s="164">
        <v>75</v>
      </c>
      <c r="L413" s="164">
        <v>729</v>
      </c>
      <c r="M413" s="164">
        <v>2529.38</v>
      </c>
      <c r="N413" s="164">
        <v>1.0999999999999999E-2</v>
      </c>
      <c r="O413" s="164">
        <v>3.6999999999999998E-2</v>
      </c>
      <c r="P413" s="164">
        <v>75</v>
      </c>
      <c r="Q413" s="164">
        <v>729</v>
      </c>
      <c r="R413" s="164">
        <v>2529.38</v>
      </c>
      <c r="S413" s="164">
        <v>1.0999999999999999E-2</v>
      </c>
      <c r="T413" s="164">
        <v>3.6999999999999998E-2</v>
      </c>
    </row>
    <row r="414" spans="1:20" ht="15.75" customHeight="1">
      <c r="A414" s="126" t="s">
        <v>101</v>
      </c>
      <c r="B414" s="163">
        <v>2020</v>
      </c>
      <c r="C414" s="163">
        <v>2</v>
      </c>
      <c r="D414" s="126" t="s">
        <v>1415</v>
      </c>
      <c r="E414" s="163">
        <v>68356</v>
      </c>
      <c r="F414" s="163">
        <v>0</v>
      </c>
      <c r="G414" s="163">
        <v>0</v>
      </c>
      <c r="H414" s="163">
        <v>0</v>
      </c>
      <c r="I414" s="163">
        <v>0</v>
      </c>
      <c r="J414" s="163">
        <v>0</v>
      </c>
      <c r="K414" s="163">
        <v>6</v>
      </c>
      <c r="L414" s="163">
        <v>36387</v>
      </c>
      <c r="M414" s="163">
        <v>3774.64</v>
      </c>
      <c r="N414" s="163">
        <v>0.53200000000000003</v>
      </c>
      <c r="O414" s="163">
        <v>5.5E-2</v>
      </c>
      <c r="P414" s="163">
        <v>6</v>
      </c>
      <c r="Q414" s="163">
        <v>36387</v>
      </c>
      <c r="R414" s="163">
        <v>3774.64</v>
      </c>
      <c r="S414" s="163">
        <v>0.53200000000000003</v>
      </c>
      <c r="T414" s="163">
        <v>5.5E-2</v>
      </c>
    </row>
    <row r="415" spans="1:20" ht="15.75" customHeight="1">
      <c r="A415" s="130" t="s">
        <v>101</v>
      </c>
      <c r="B415" s="164">
        <v>2020</v>
      </c>
      <c r="C415" s="164">
        <v>3</v>
      </c>
      <c r="D415" s="130" t="s">
        <v>55</v>
      </c>
      <c r="E415" s="164">
        <v>68356</v>
      </c>
      <c r="F415" s="164">
        <v>1</v>
      </c>
      <c r="G415" s="164">
        <v>3</v>
      </c>
      <c r="H415" s="164">
        <v>54.9</v>
      </c>
      <c r="I415" s="164">
        <v>0</v>
      </c>
      <c r="J415" s="164">
        <v>1E-3</v>
      </c>
      <c r="K415" s="164">
        <v>53</v>
      </c>
      <c r="L415" s="164">
        <v>10664</v>
      </c>
      <c r="M415" s="164">
        <v>22387.83</v>
      </c>
      <c r="N415" s="164">
        <v>0.156</v>
      </c>
      <c r="O415" s="164">
        <v>0.32800000000000001</v>
      </c>
      <c r="P415" s="164">
        <v>54</v>
      </c>
      <c r="Q415" s="164">
        <v>10667</v>
      </c>
      <c r="R415" s="164">
        <v>22442.73</v>
      </c>
      <c r="S415" s="164">
        <v>0.156</v>
      </c>
      <c r="T415" s="164">
        <v>0.32800000000000001</v>
      </c>
    </row>
    <row r="416" spans="1:20" ht="15.75" customHeight="1">
      <c r="A416" s="126" t="s">
        <v>101</v>
      </c>
      <c r="B416" s="163">
        <v>2020</v>
      </c>
      <c r="C416" s="163">
        <v>4</v>
      </c>
      <c r="D416" s="126" t="s">
        <v>56</v>
      </c>
      <c r="E416" s="163">
        <v>68356</v>
      </c>
      <c r="F416" s="163">
        <v>5</v>
      </c>
      <c r="G416" s="163">
        <v>1044</v>
      </c>
      <c r="H416" s="163">
        <v>12230.93</v>
      </c>
      <c r="I416" s="163">
        <v>1.4999999999999999E-2</v>
      </c>
      <c r="J416" s="163">
        <v>0.17899999999999999</v>
      </c>
      <c r="K416" s="163">
        <v>5</v>
      </c>
      <c r="L416" s="163">
        <v>254</v>
      </c>
      <c r="M416" s="163">
        <v>39.229999999999599</v>
      </c>
      <c r="N416" s="163">
        <v>4.0000000000000001E-3</v>
      </c>
      <c r="O416" s="163">
        <v>1E-3</v>
      </c>
      <c r="P416" s="163">
        <v>10</v>
      </c>
      <c r="Q416" s="163">
        <v>1298</v>
      </c>
      <c r="R416" s="163">
        <v>12270.16</v>
      </c>
      <c r="S416" s="163">
        <v>1.9E-2</v>
      </c>
      <c r="T416" s="163">
        <v>0.18</v>
      </c>
    </row>
    <row r="417" spans="1:20" ht="15.75" customHeight="1">
      <c r="A417" s="130" t="s">
        <v>101</v>
      </c>
      <c r="B417" s="164">
        <v>2020</v>
      </c>
      <c r="C417" s="164">
        <v>5</v>
      </c>
      <c r="D417" s="130" t="s">
        <v>57</v>
      </c>
      <c r="E417" s="164">
        <v>68356</v>
      </c>
      <c r="F417" s="164">
        <v>0</v>
      </c>
      <c r="G417" s="164">
        <v>0</v>
      </c>
      <c r="H417" s="164">
        <v>0</v>
      </c>
      <c r="I417" s="164">
        <v>0</v>
      </c>
      <c r="J417" s="164">
        <v>0</v>
      </c>
      <c r="K417" s="164">
        <v>169</v>
      </c>
      <c r="L417" s="164">
        <v>22741</v>
      </c>
      <c r="M417" s="164">
        <v>25733.38</v>
      </c>
      <c r="N417" s="164">
        <v>0.33300000000000002</v>
      </c>
      <c r="O417" s="164">
        <v>0.376</v>
      </c>
      <c r="P417" s="164">
        <v>169</v>
      </c>
      <c r="Q417" s="164">
        <v>22741</v>
      </c>
      <c r="R417" s="164">
        <v>25733.38</v>
      </c>
      <c r="S417" s="164">
        <v>0.33300000000000002</v>
      </c>
      <c r="T417" s="164">
        <v>0.376</v>
      </c>
    </row>
    <row r="418" spans="1:20" ht="15.75" customHeight="1">
      <c r="A418" s="126" t="s">
        <v>101</v>
      </c>
      <c r="B418" s="163">
        <v>2020</v>
      </c>
      <c r="C418" s="163">
        <v>6</v>
      </c>
      <c r="D418" s="126" t="s">
        <v>58</v>
      </c>
      <c r="E418" s="163">
        <v>68356</v>
      </c>
      <c r="F418" s="163">
        <v>8</v>
      </c>
      <c r="G418" s="163">
        <v>14895</v>
      </c>
      <c r="H418" s="163">
        <v>46359.45</v>
      </c>
      <c r="I418" s="163">
        <v>0.218</v>
      </c>
      <c r="J418" s="163">
        <v>0.67800000000000005</v>
      </c>
      <c r="K418" s="163">
        <v>34</v>
      </c>
      <c r="L418" s="163">
        <v>4326</v>
      </c>
      <c r="M418" s="163">
        <v>10114.66</v>
      </c>
      <c r="N418" s="163">
        <v>6.3E-2</v>
      </c>
      <c r="O418" s="163">
        <v>0.14799999999999999</v>
      </c>
      <c r="P418" s="163">
        <v>42</v>
      </c>
      <c r="Q418" s="163">
        <v>19221</v>
      </c>
      <c r="R418" s="163">
        <v>56474.11</v>
      </c>
      <c r="S418" s="163">
        <v>0.28100000000000003</v>
      </c>
      <c r="T418" s="163">
        <v>0.82599999999999996</v>
      </c>
    </row>
    <row r="419" spans="1:20" ht="15.75" customHeight="1">
      <c r="A419" s="130" t="s">
        <v>101</v>
      </c>
      <c r="B419" s="164">
        <v>2020</v>
      </c>
      <c r="C419" s="164">
        <v>7</v>
      </c>
      <c r="D419" s="130" t="s">
        <v>59</v>
      </c>
      <c r="E419" s="164">
        <v>68356</v>
      </c>
      <c r="F419" s="164">
        <v>0</v>
      </c>
      <c r="G419" s="164">
        <v>0</v>
      </c>
      <c r="H419" s="164">
        <v>0</v>
      </c>
      <c r="I419" s="164">
        <v>0</v>
      </c>
      <c r="J419" s="164">
        <v>0</v>
      </c>
      <c r="K419" s="164">
        <v>0</v>
      </c>
      <c r="L419" s="164">
        <v>0</v>
      </c>
      <c r="M419" s="164">
        <v>0</v>
      </c>
      <c r="N419" s="164">
        <v>0</v>
      </c>
      <c r="O419" s="164">
        <v>0</v>
      </c>
      <c r="P419" s="164">
        <v>0</v>
      </c>
      <c r="Q419" s="164">
        <v>0</v>
      </c>
      <c r="R419" s="164">
        <v>0</v>
      </c>
      <c r="S419" s="164">
        <v>0</v>
      </c>
      <c r="T419" s="164">
        <v>0</v>
      </c>
    </row>
    <row r="420" spans="1:20" ht="15.75" customHeight="1">
      <c r="A420" s="126" t="s">
        <v>101</v>
      </c>
      <c r="B420" s="163">
        <v>2020</v>
      </c>
      <c r="C420" s="163">
        <v>8</v>
      </c>
      <c r="D420" s="126" t="s">
        <v>60</v>
      </c>
      <c r="E420" s="163">
        <v>68356</v>
      </c>
      <c r="F420" s="163">
        <v>0</v>
      </c>
      <c r="G420" s="163">
        <v>0</v>
      </c>
      <c r="H420" s="163">
        <v>0</v>
      </c>
      <c r="I420" s="163">
        <v>0</v>
      </c>
      <c r="J420" s="163">
        <v>0</v>
      </c>
      <c r="K420" s="163">
        <v>0</v>
      </c>
      <c r="L420" s="163">
        <v>0</v>
      </c>
      <c r="M420" s="163">
        <v>0</v>
      </c>
      <c r="N420" s="163">
        <v>0</v>
      </c>
      <c r="O420" s="163">
        <v>0</v>
      </c>
      <c r="P420" s="163">
        <v>0</v>
      </c>
      <c r="Q420" s="163">
        <v>0</v>
      </c>
      <c r="R420" s="163">
        <v>0</v>
      </c>
      <c r="S420" s="163">
        <v>0</v>
      </c>
      <c r="T420" s="163">
        <v>0</v>
      </c>
    </row>
    <row r="421" spans="1:20" ht="15.75" customHeight="1">
      <c r="A421" s="130" t="s">
        <v>101</v>
      </c>
      <c r="B421" s="164">
        <v>2020</v>
      </c>
      <c r="C421" s="164">
        <v>9</v>
      </c>
      <c r="D421" s="130" t="s">
        <v>61</v>
      </c>
      <c r="E421" s="164">
        <v>68356</v>
      </c>
      <c r="F421" s="164">
        <v>1</v>
      </c>
      <c r="G421" s="164">
        <v>4</v>
      </c>
      <c r="H421" s="164">
        <v>13.87</v>
      </c>
      <c r="I421" s="164">
        <v>0</v>
      </c>
      <c r="J421" s="164">
        <v>0</v>
      </c>
      <c r="K421" s="164">
        <v>59</v>
      </c>
      <c r="L421" s="164">
        <v>2260</v>
      </c>
      <c r="M421" s="164">
        <v>1785.36</v>
      </c>
      <c r="N421" s="164">
        <v>3.3000000000000002E-2</v>
      </c>
      <c r="O421" s="164">
        <v>2.5999999999999999E-2</v>
      </c>
      <c r="P421" s="164">
        <v>60</v>
      </c>
      <c r="Q421" s="164">
        <v>2264</v>
      </c>
      <c r="R421" s="164">
        <v>1799.23</v>
      </c>
      <c r="S421" s="164">
        <v>3.3000000000000002E-2</v>
      </c>
      <c r="T421" s="164">
        <v>2.5999999999999999E-2</v>
      </c>
    </row>
    <row r="422" spans="1:20" ht="15.75" customHeight="1">
      <c r="A422" s="126" t="s">
        <v>101</v>
      </c>
      <c r="B422" s="163">
        <v>2021</v>
      </c>
      <c r="C422" s="163">
        <v>0</v>
      </c>
      <c r="D422" s="126" t="s">
        <v>53</v>
      </c>
      <c r="E422" s="163">
        <v>68672</v>
      </c>
      <c r="F422" s="163">
        <v>0</v>
      </c>
      <c r="G422" s="163">
        <v>0</v>
      </c>
      <c r="H422" s="163">
        <v>0</v>
      </c>
      <c r="I422" s="163">
        <v>0</v>
      </c>
      <c r="J422" s="163">
        <v>0</v>
      </c>
      <c r="K422" s="163">
        <v>28</v>
      </c>
      <c r="L422" s="163">
        <v>5135</v>
      </c>
      <c r="M422" s="163">
        <v>2931.89</v>
      </c>
      <c r="N422" s="163">
        <v>7.4999999999999997E-2</v>
      </c>
      <c r="O422" s="163">
        <v>4.2999999999999997E-2</v>
      </c>
      <c r="P422" s="163">
        <v>28</v>
      </c>
      <c r="Q422" s="163">
        <v>5135</v>
      </c>
      <c r="R422" s="163">
        <v>2931.89</v>
      </c>
      <c r="S422" s="163">
        <v>7.4999999999999997E-2</v>
      </c>
      <c r="T422" s="163">
        <v>4.2999999999999997E-2</v>
      </c>
    </row>
    <row r="423" spans="1:20" ht="15.75" customHeight="1">
      <c r="A423" s="130" t="s">
        <v>101</v>
      </c>
      <c r="B423" s="164">
        <v>2021</v>
      </c>
      <c r="C423" s="164">
        <v>1</v>
      </c>
      <c r="D423" s="130" t="s">
        <v>54</v>
      </c>
      <c r="E423" s="164">
        <v>68672</v>
      </c>
      <c r="F423" s="164">
        <v>0</v>
      </c>
      <c r="G423" s="164">
        <v>0</v>
      </c>
      <c r="H423" s="164">
        <v>0</v>
      </c>
      <c r="I423" s="164">
        <v>0</v>
      </c>
      <c r="J423" s="164">
        <v>0</v>
      </c>
      <c r="K423" s="164">
        <v>125</v>
      </c>
      <c r="L423" s="164">
        <v>2503</v>
      </c>
      <c r="M423" s="164">
        <v>8417.33</v>
      </c>
      <c r="N423" s="164">
        <v>3.5999999999999997E-2</v>
      </c>
      <c r="O423" s="164">
        <v>0.123</v>
      </c>
      <c r="P423" s="164">
        <v>125</v>
      </c>
      <c r="Q423" s="164">
        <v>2503</v>
      </c>
      <c r="R423" s="164">
        <v>8417.33</v>
      </c>
      <c r="S423" s="164">
        <v>3.5999999999999997E-2</v>
      </c>
      <c r="T423" s="164">
        <v>0.123</v>
      </c>
    </row>
    <row r="424" spans="1:20" ht="15.75" customHeight="1">
      <c r="A424" s="126" t="s">
        <v>101</v>
      </c>
      <c r="B424" s="163">
        <v>2021</v>
      </c>
      <c r="C424" s="163">
        <v>2</v>
      </c>
      <c r="D424" s="126" t="s">
        <v>1415</v>
      </c>
      <c r="E424" s="163">
        <v>68672</v>
      </c>
      <c r="F424" s="163">
        <v>0</v>
      </c>
      <c r="G424" s="163">
        <v>0</v>
      </c>
      <c r="H424" s="163">
        <v>0</v>
      </c>
      <c r="I424" s="163">
        <v>0</v>
      </c>
      <c r="J424" s="163">
        <v>0</v>
      </c>
      <c r="K424" s="163">
        <v>2</v>
      </c>
      <c r="L424" s="163">
        <v>39</v>
      </c>
      <c r="M424" s="163">
        <v>47.78</v>
      </c>
      <c r="N424" s="163">
        <v>1E-3</v>
      </c>
      <c r="O424" s="163">
        <v>1E-3</v>
      </c>
      <c r="P424" s="163">
        <v>2</v>
      </c>
      <c r="Q424" s="163">
        <v>39</v>
      </c>
      <c r="R424" s="163">
        <v>47.78</v>
      </c>
      <c r="S424" s="163">
        <v>1E-3</v>
      </c>
      <c r="T424" s="163">
        <v>1E-3</v>
      </c>
    </row>
    <row r="425" spans="1:20" ht="15.75" customHeight="1">
      <c r="A425" s="130" t="s">
        <v>101</v>
      </c>
      <c r="B425" s="164">
        <v>2021</v>
      </c>
      <c r="C425" s="164">
        <v>3</v>
      </c>
      <c r="D425" s="130" t="s">
        <v>55</v>
      </c>
      <c r="E425" s="164">
        <v>68672</v>
      </c>
      <c r="F425" s="164">
        <v>0</v>
      </c>
      <c r="G425" s="164">
        <v>0</v>
      </c>
      <c r="H425" s="164">
        <v>0</v>
      </c>
      <c r="I425" s="164">
        <v>0</v>
      </c>
      <c r="J425" s="164">
        <v>0</v>
      </c>
      <c r="K425" s="164">
        <v>47</v>
      </c>
      <c r="L425" s="164">
        <v>3536</v>
      </c>
      <c r="M425" s="164">
        <v>6196.19</v>
      </c>
      <c r="N425" s="164">
        <v>5.0999999999999997E-2</v>
      </c>
      <c r="O425" s="164">
        <v>0.09</v>
      </c>
      <c r="P425" s="164">
        <v>47</v>
      </c>
      <c r="Q425" s="164">
        <v>3536</v>
      </c>
      <c r="R425" s="164">
        <v>6196.19</v>
      </c>
      <c r="S425" s="164">
        <v>5.0999999999999997E-2</v>
      </c>
      <c r="T425" s="164">
        <v>0.09</v>
      </c>
    </row>
    <row r="426" spans="1:20" ht="15.75" customHeight="1">
      <c r="A426" s="126" t="s">
        <v>101</v>
      </c>
      <c r="B426" s="163">
        <v>2021</v>
      </c>
      <c r="C426" s="163">
        <v>4</v>
      </c>
      <c r="D426" s="126" t="s">
        <v>56</v>
      </c>
      <c r="E426" s="163">
        <v>68672</v>
      </c>
      <c r="F426" s="163">
        <v>0</v>
      </c>
      <c r="G426" s="163">
        <v>0</v>
      </c>
      <c r="H426" s="163">
        <v>0</v>
      </c>
      <c r="I426" s="163">
        <v>0</v>
      </c>
      <c r="J426" s="163">
        <v>0</v>
      </c>
      <c r="K426" s="163">
        <v>11</v>
      </c>
      <c r="L426" s="163">
        <v>2545</v>
      </c>
      <c r="M426" s="163">
        <v>5245.53</v>
      </c>
      <c r="N426" s="163">
        <v>3.6999999999999998E-2</v>
      </c>
      <c r="O426" s="163">
        <v>7.5999999999999998E-2</v>
      </c>
      <c r="P426" s="163">
        <v>11</v>
      </c>
      <c r="Q426" s="163">
        <v>2545</v>
      </c>
      <c r="R426" s="163">
        <v>5245.53</v>
      </c>
      <c r="S426" s="163">
        <v>3.6999999999999998E-2</v>
      </c>
      <c r="T426" s="163">
        <v>7.5999999999999998E-2</v>
      </c>
    </row>
    <row r="427" spans="1:20" ht="15.75" customHeight="1">
      <c r="A427" s="130" t="s">
        <v>101</v>
      </c>
      <c r="B427" s="164">
        <v>2021</v>
      </c>
      <c r="C427" s="164">
        <v>5</v>
      </c>
      <c r="D427" s="130" t="s">
        <v>57</v>
      </c>
      <c r="E427" s="164">
        <v>68672</v>
      </c>
      <c r="F427" s="164">
        <v>0</v>
      </c>
      <c r="G427" s="164">
        <v>0</v>
      </c>
      <c r="H427" s="164">
        <v>0</v>
      </c>
      <c r="I427" s="164">
        <v>0</v>
      </c>
      <c r="J427" s="164">
        <v>0</v>
      </c>
      <c r="K427" s="164">
        <v>157</v>
      </c>
      <c r="L427" s="164">
        <v>10494</v>
      </c>
      <c r="M427" s="164">
        <v>24900.11</v>
      </c>
      <c r="N427" s="164">
        <v>0.153</v>
      </c>
      <c r="O427" s="164">
        <v>0.36299999999999999</v>
      </c>
      <c r="P427" s="164">
        <v>157</v>
      </c>
      <c r="Q427" s="164">
        <v>10494</v>
      </c>
      <c r="R427" s="164">
        <v>24900.11</v>
      </c>
      <c r="S427" s="164">
        <v>0.153</v>
      </c>
      <c r="T427" s="164">
        <v>0.36299999999999999</v>
      </c>
    </row>
    <row r="428" spans="1:20" ht="15.75" customHeight="1">
      <c r="A428" s="126" t="s">
        <v>101</v>
      </c>
      <c r="B428" s="163">
        <v>2021</v>
      </c>
      <c r="C428" s="163">
        <v>6</v>
      </c>
      <c r="D428" s="126" t="s">
        <v>58</v>
      </c>
      <c r="E428" s="163">
        <v>68672</v>
      </c>
      <c r="F428" s="163">
        <v>12</v>
      </c>
      <c r="G428" s="163">
        <v>7396</v>
      </c>
      <c r="H428" s="163">
        <v>18388.59</v>
      </c>
      <c r="I428" s="163">
        <v>0.108</v>
      </c>
      <c r="J428" s="163">
        <v>0.26800000000000002</v>
      </c>
      <c r="K428" s="163">
        <v>36</v>
      </c>
      <c r="L428" s="163">
        <v>29203</v>
      </c>
      <c r="M428" s="163">
        <v>32323.98</v>
      </c>
      <c r="N428" s="163">
        <v>0.42499999999999999</v>
      </c>
      <c r="O428" s="163">
        <v>0.47099999999999997</v>
      </c>
      <c r="P428" s="163">
        <v>48</v>
      </c>
      <c r="Q428" s="163">
        <v>36599</v>
      </c>
      <c r="R428" s="163">
        <v>50712.57</v>
      </c>
      <c r="S428" s="163">
        <v>0.53300000000000003</v>
      </c>
      <c r="T428" s="163">
        <v>0.73799999999999999</v>
      </c>
    </row>
    <row r="429" spans="1:20" ht="15.75" customHeight="1">
      <c r="A429" s="130" t="s">
        <v>101</v>
      </c>
      <c r="B429" s="164">
        <v>2021</v>
      </c>
      <c r="C429" s="164">
        <v>7</v>
      </c>
      <c r="D429" s="130" t="s">
        <v>59</v>
      </c>
      <c r="E429" s="164">
        <v>68672</v>
      </c>
      <c r="F429" s="164">
        <v>0</v>
      </c>
      <c r="G429" s="164">
        <v>0</v>
      </c>
      <c r="H429" s="164">
        <v>0</v>
      </c>
      <c r="I429" s="164">
        <v>0</v>
      </c>
      <c r="J429" s="164">
        <v>0</v>
      </c>
      <c r="K429" s="164">
        <v>0</v>
      </c>
      <c r="L429" s="164">
        <v>0</v>
      </c>
      <c r="M429" s="164">
        <v>0</v>
      </c>
      <c r="N429" s="164">
        <v>0</v>
      </c>
      <c r="O429" s="164">
        <v>0</v>
      </c>
      <c r="P429" s="164">
        <v>0</v>
      </c>
      <c r="Q429" s="164">
        <v>0</v>
      </c>
      <c r="R429" s="164">
        <v>0</v>
      </c>
      <c r="S429" s="164">
        <v>0</v>
      </c>
      <c r="T429" s="164">
        <v>0</v>
      </c>
    </row>
    <row r="430" spans="1:20" ht="15.75" customHeight="1">
      <c r="A430" s="126" t="s">
        <v>101</v>
      </c>
      <c r="B430" s="163">
        <v>2021</v>
      </c>
      <c r="C430" s="163">
        <v>8</v>
      </c>
      <c r="D430" s="126" t="s">
        <v>60</v>
      </c>
      <c r="E430" s="163">
        <v>68672</v>
      </c>
      <c r="F430" s="163">
        <v>0</v>
      </c>
      <c r="G430" s="163">
        <v>0</v>
      </c>
      <c r="H430" s="163">
        <v>0</v>
      </c>
      <c r="I430" s="163">
        <v>0</v>
      </c>
      <c r="J430" s="163">
        <v>0</v>
      </c>
      <c r="K430" s="163">
        <v>3</v>
      </c>
      <c r="L430" s="163">
        <v>1530</v>
      </c>
      <c r="M430" s="163">
        <v>660.68</v>
      </c>
      <c r="N430" s="163">
        <v>2.1999999999999999E-2</v>
      </c>
      <c r="O430" s="163">
        <v>0.01</v>
      </c>
      <c r="P430" s="163">
        <v>3</v>
      </c>
      <c r="Q430" s="163">
        <v>1530</v>
      </c>
      <c r="R430" s="163">
        <v>660.68</v>
      </c>
      <c r="S430" s="163">
        <v>2.1999999999999999E-2</v>
      </c>
      <c r="T430" s="163">
        <v>0.01</v>
      </c>
    </row>
    <row r="431" spans="1:20" ht="15.75" customHeight="1">
      <c r="A431" s="130" t="s">
        <v>101</v>
      </c>
      <c r="B431" s="164">
        <v>2021</v>
      </c>
      <c r="C431" s="164">
        <v>9</v>
      </c>
      <c r="D431" s="130" t="s">
        <v>61</v>
      </c>
      <c r="E431" s="164">
        <v>68672</v>
      </c>
      <c r="F431" s="164">
        <v>0</v>
      </c>
      <c r="G431" s="164">
        <v>0</v>
      </c>
      <c r="H431" s="164">
        <v>0</v>
      </c>
      <c r="I431" s="164">
        <v>0</v>
      </c>
      <c r="J431" s="164">
        <v>0</v>
      </c>
      <c r="K431" s="164">
        <v>76</v>
      </c>
      <c r="L431" s="164">
        <v>4523</v>
      </c>
      <c r="M431" s="164">
        <v>5627.6</v>
      </c>
      <c r="N431" s="164">
        <v>6.6000000000000003E-2</v>
      </c>
      <c r="O431" s="164">
        <v>8.2000000000000003E-2</v>
      </c>
      <c r="P431" s="164">
        <v>76</v>
      </c>
      <c r="Q431" s="164">
        <v>4523</v>
      </c>
      <c r="R431" s="164">
        <v>5627.6</v>
      </c>
      <c r="S431" s="164">
        <v>6.6000000000000003E-2</v>
      </c>
      <c r="T431" s="164">
        <v>8.2000000000000003E-2</v>
      </c>
    </row>
    <row r="432" spans="1:20" ht="15.75" customHeight="1">
      <c r="A432" s="126" t="s">
        <v>101</v>
      </c>
      <c r="B432" s="163">
        <v>2022</v>
      </c>
      <c r="C432" s="163">
        <v>0</v>
      </c>
      <c r="D432" s="126" t="s">
        <v>53</v>
      </c>
      <c r="E432" s="163">
        <v>68850</v>
      </c>
      <c r="F432" s="163">
        <v>1</v>
      </c>
      <c r="G432" s="163">
        <v>6</v>
      </c>
      <c r="H432" s="163">
        <v>4</v>
      </c>
      <c r="I432" s="163">
        <v>0</v>
      </c>
      <c r="J432" s="163">
        <v>0</v>
      </c>
      <c r="K432" s="163">
        <v>24</v>
      </c>
      <c r="L432" s="163">
        <v>965</v>
      </c>
      <c r="M432" s="163">
        <v>385.67</v>
      </c>
      <c r="N432" s="163">
        <v>1.4E-2</v>
      </c>
      <c r="O432" s="163">
        <v>6.0000000000000001E-3</v>
      </c>
      <c r="P432" s="163">
        <v>25</v>
      </c>
      <c r="Q432" s="163">
        <v>971</v>
      </c>
      <c r="R432" s="163">
        <v>389.67</v>
      </c>
      <c r="S432" s="163">
        <v>1.4E-2</v>
      </c>
      <c r="T432" s="163">
        <v>6.0000000000000001E-3</v>
      </c>
    </row>
    <row r="433" spans="1:20" ht="15.75" customHeight="1">
      <c r="A433" s="130" t="s">
        <v>101</v>
      </c>
      <c r="B433" s="164">
        <v>2022</v>
      </c>
      <c r="C433" s="164">
        <v>1</v>
      </c>
      <c r="D433" s="130" t="s">
        <v>54</v>
      </c>
      <c r="E433" s="164">
        <v>68850</v>
      </c>
      <c r="F433" s="164">
        <v>0</v>
      </c>
      <c r="G433" s="164">
        <v>0</v>
      </c>
      <c r="H433" s="164">
        <v>0</v>
      </c>
      <c r="I433" s="164">
        <v>0</v>
      </c>
      <c r="J433" s="164">
        <v>0</v>
      </c>
      <c r="K433" s="164">
        <v>74</v>
      </c>
      <c r="L433" s="164">
        <v>1670</v>
      </c>
      <c r="M433" s="164">
        <v>6549.55</v>
      </c>
      <c r="N433" s="164">
        <v>2.4E-2</v>
      </c>
      <c r="O433" s="164">
        <v>9.5000000000000001E-2</v>
      </c>
      <c r="P433" s="164">
        <v>74</v>
      </c>
      <c r="Q433" s="164">
        <v>1670</v>
      </c>
      <c r="R433" s="164">
        <v>6549.55</v>
      </c>
      <c r="S433" s="164">
        <v>2.4E-2</v>
      </c>
      <c r="T433" s="164">
        <v>9.5000000000000001E-2</v>
      </c>
    </row>
    <row r="434" spans="1:20" ht="15.75" customHeight="1">
      <c r="A434" s="126" t="s">
        <v>101</v>
      </c>
      <c r="B434" s="163">
        <v>2022</v>
      </c>
      <c r="C434" s="163">
        <v>2</v>
      </c>
      <c r="D434" s="126" t="s">
        <v>1415</v>
      </c>
      <c r="E434" s="163">
        <v>68850</v>
      </c>
      <c r="F434" s="163">
        <v>1</v>
      </c>
      <c r="G434" s="163">
        <v>3031</v>
      </c>
      <c r="H434" s="163">
        <v>344.95</v>
      </c>
      <c r="I434" s="163">
        <v>4.3999999999999997E-2</v>
      </c>
      <c r="J434" s="163">
        <v>5.0000000000000001E-3</v>
      </c>
      <c r="K434" s="163">
        <v>2</v>
      </c>
      <c r="L434" s="163">
        <v>11739</v>
      </c>
      <c r="M434" s="163">
        <v>7395.73</v>
      </c>
      <c r="N434" s="163">
        <v>0.17100000000000001</v>
      </c>
      <c r="O434" s="163">
        <v>0.107</v>
      </c>
      <c r="P434" s="163">
        <v>3</v>
      </c>
      <c r="Q434" s="163">
        <v>14770</v>
      </c>
      <c r="R434" s="163">
        <v>7740.68</v>
      </c>
      <c r="S434" s="163">
        <v>0.215</v>
      </c>
      <c r="T434" s="163">
        <v>0.112</v>
      </c>
    </row>
    <row r="435" spans="1:20" ht="15.75" customHeight="1">
      <c r="A435" s="130" t="s">
        <v>101</v>
      </c>
      <c r="B435" s="164">
        <v>2022</v>
      </c>
      <c r="C435" s="164">
        <v>3</v>
      </c>
      <c r="D435" s="130" t="s">
        <v>55</v>
      </c>
      <c r="E435" s="164">
        <v>68850</v>
      </c>
      <c r="F435" s="164">
        <v>1</v>
      </c>
      <c r="G435" s="164">
        <v>2</v>
      </c>
      <c r="H435" s="164">
        <v>9.67</v>
      </c>
      <c r="I435" s="164">
        <v>0</v>
      </c>
      <c r="J435" s="164">
        <v>0</v>
      </c>
      <c r="K435" s="164">
        <v>62</v>
      </c>
      <c r="L435" s="164">
        <v>7358</v>
      </c>
      <c r="M435" s="164">
        <v>12426.65</v>
      </c>
      <c r="N435" s="164">
        <v>0.107</v>
      </c>
      <c r="O435" s="164">
        <v>0.18</v>
      </c>
      <c r="P435" s="164">
        <v>63</v>
      </c>
      <c r="Q435" s="164">
        <v>7360</v>
      </c>
      <c r="R435" s="164">
        <v>12436.32</v>
      </c>
      <c r="S435" s="164">
        <v>0.107</v>
      </c>
      <c r="T435" s="164">
        <v>0.18099999999999999</v>
      </c>
    </row>
    <row r="436" spans="1:20" ht="15.75" customHeight="1">
      <c r="A436" s="126" t="s">
        <v>101</v>
      </c>
      <c r="B436" s="163">
        <v>2022</v>
      </c>
      <c r="C436" s="163">
        <v>4</v>
      </c>
      <c r="D436" s="126" t="s">
        <v>56</v>
      </c>
      <c r="E436" s="163">
        <v>68850</v>
      </c>
      <c r="F436" s="163">
        <v>0</v>
      </c>
      <c r="G436" s="163">
        <v>0</v>
      </c>
      <c r="H436" s="163">
        <v>0</v>
      </c>
      <c r="I436" s="163">
        <v>0</v>
      </c>
      <c r="J436" s="163">
        <v>0</v>
      </c>
      <c r="K436" s="163">
        <v>5</v>
      </c>
      <c r="L436" s="163">
        <v>429</v>
      </c>
      <c r="M436" s="163">
        <v>69.94</v>
      </c>
      <c r="N436" s="163">
        <v>6.0000000000000001E-3</v>
      </c>
      <c r="O436" s="163">
        <v>1E-3</v>
      </c>
      <c r="P436" s="163">
        <v>5</v>
      </c>
      <c r="Q436" s="163">
        <v>429</v>
      </c>
      <c r="R436" s="163">
        <v>69.94</v>
      </c>
      <c r="S436" s="163">
        <v>6.0000000000000001E-3</v>
      </c>
      <c r="T436" s="163">
        <v>1E-3</v>
      </c>
    </row>
    <row r="437" spans="1:20" ht="15.75" customHeight="1">
      <c r="A437" s="130" t="s">
        <v>101</v>
      </c>
      <c r="B437" s="164">
        <v>2022</v>
      </c>
      <c r="C437" s="164">
        <v>5</v>
      </c>
      <c r="D437" s="130" t="s">
        <v>57</v>
      </c>
      <c r="E437" s="164">
        <v>68850</v>
      </c>
      <c r="F437" s="164">
        <v>1</v>
      </c>
      <c r="G437" s="164">
        <v>381</v>
      </c>
      <c r="H437" s="164">
        <v>1973.64</v>
      </c>
      <c r="I437" s="164">
        <v>6.0000000000000001E-3</v>
      </c>
      <c r="J437" s="164">
        <v>2.9000000000000001E-2</v>
      </c>
      <c r="K437" s="164">
        <v>160</v>
      </c>
      <c r="L437" s="164">
        <v>25561</v>
      </c>
      <c r="M437" s="164">
        <v>44105</v>
      </c>
      <c r="N437" s="164">
        <v>0.371</v>
      </c>
      <c r="O437" s="164">
        <v>0.64100000000000001</v>
      </c>
      <c r="P437" s="164">
        <v>161</v>
      </c>
      <c r="Q437" s="164">
        <v>25942</v>
      </c>
      <c r="R437" s="164">
        <v>46078.64</v>
      </c>
      <c r="S437" s="164">
        <v>0.377</v>
      </c>
      <c r="T437" s="164">
        <v>0.66900000000000004</v>
      </c>
    </row>
    <row r="438" spans="1:20" ht="15.75" customHeight="1">
      <c r="A438" s="126" t="s">
        <v>101</v>
      </c>
      <c r="B438" s="163">
        <v>2022</v>
      </c>
      <c r="C438" s="163">
        <v>6</v>
      </c>
      <c r="D438" s="126" t="s">
        <v>58</v>
      </c>
      <c r="E438" s="163">
        <v>68850</v>
      </c>
      <c r="F438" s="163">
        <v>28</v>
      </c>
      <c r="G438" s="163">
        <v>29355</v>
      </c>
      <c r="H438" s="163">
        <v>172404</v>
      </c>
      <c r="I438" s="163">
        <v>0.42599999999999999</v>
      </c>
      <c r="J438" s="163">
        <v>2.504</v>
      </c>
      <c r="K438" s="163">
        <v>63</v>
      </c>
      <c r="L438" s="163">
        <v>17639</v>
      </c>
      <c r="M438" s="163">
        <v>22245.95</v>
      </c>
      <c r="N438" s="163">
        <v>0.25600000000000001</v>
      </c>
      <c r="O438" s="163">
        <v>0.32300000000000001</v>
      </c>
      <c r="P438" s="163">
        <v>91</v>
      </c>
      <c r="Q438" s="163">
        <v>46994</v>
      </c>
      <c r="R438" s="163">
        <v>194649.95</v>
      </c>
      <c r="S438" s="163">
        <v>0.68300000000000005</v>
      </c>
      <c r="T438" s="163">
        <v>2.827</v>
      </c>
    </row>
    <row r="439" spans="1:20" ht="15.75" customHeight="1">
      <c r="A439" s="130" t="s">
        <v>101</v>
      </c>
      <c r="B439" s="164">
        <v>2022</v>
      </c>
      <c r="C439" s="164">
        <v>7</v>
      </c>
      <c r="D439" s="130" t="s">
        <v>59</v>
      </c>
      <c r="E439" s="164">
        <v>68850</v>
      </c>
      <c r="F439" s="164">
        <v>0</v>
      </c>
      <c r="G439" s="164">
        <v>0</v>
      </c>
      <c r="H439" s="164">
        <v>0</v>
      </c>
      <c r="I439" s="164">
        <v>0</v>
      </c>
      <c r="J439" s="164">
        <v>0</v>
      </c>
      <c r="K439" s="164">
        <v>0</v>
      </c>
      <c r="L439" s="164">
        <v>0</v>
      </c>
      <c r="M439" s="164">
        <v>0</v>
      </c>
      <c r="N439" s="164">
        <v>0</v>
      </c>
      <c r="O439" s="164">
        <v>0</v>
      </c>
      <c r="P439" s="164">
        <v>0</v>
      </c>
      <c r="Q439" s="164">
        <v>0</v>
      </c>
      <c r="R439" s="164">
        <v>0</v>
      </c>
      <c r="S439" s="164">
        <v>0</v>
      </c>
      <c r="T439" s="164">
        <v>0</v>
      </c>
    </row>
    <row r="440" spans="1:20" ht="15.75" customHeight="1">
      <c r="A440" s="126" t="s">
        <v>101</v>
      </c>
      <c r="B440" s="163">
        <v>2022</v>
      </c>
      <c r="C440" s="163">
        <v>8</v>
      </c>
      <c r="D440" s="126" t="s">
        <v>60</v>
      </c>
      <c r="E440" s="163">
        <v>68850</v>
      </c>
      <c r="F440" s="163">
        <v>0</v>
      </c>
      <c r="G440" s="163">
        <v>0</v>
      </c>
      <c r="H440" s="163">
        <v>0</v>
      </c>
      <c r="I440" s="163">
        <v>0</v>
      </c>
      <c r="J440" s="163">
        <v>0</v>
      </c>
      <c r="K440" s="163">
        <v>5</v>
      </c>
      <c r="L440" s="163">
        <v>292</v>
      </c>
      <c r="M440" s="163">
        <v>60.75</v>
      </c>
      <c r="N440" s="163">
        <v>4.0000000000000001E-3</v>
      </c>
      <c r="O440" s="163">
        <v>1E-3</v>
      </c>
      <c r="P440" s="163">
        <v>5</v>
      </c>
      <c r="Q440" s="163">
        <v>292</v>
      </c>
      <c r="R440" s="163">
        <v>60.75</v>
      </c>
      <c r="S440" s="163">
        <v>4.0000000000000001E-3</v>
      </c>
      <c r="T440" s="163">
        <v>1E-3</v>
      </c>
    </row>
    <row r="441" spans="1:20" ht="15.75" customHeight="1">
      <c r="A441" s="130" t="s">
        <v>101</v>
      </c>
      <c r="B441" s="164">
        <v>2022</v>
      </c>
      <c r="C441" s="164">
        <v>9</v>
      </c>
      <c r="D441" s="130" t="s">
        <v>61</v>
      </c>
      <c r="E441" s="164">
        <v>68850</v>
      </c>
      <c r="F441" s="164">
        <v>0</v>
      </c>
      <c r="G441" s="164">
        <v>0</v>
      </c>
      <c r="H441" s="164">
        <v>0</v>
      </c>
      <c r="I441" s="164">
        <v>0</v>
      </c>
      <c r="J441" s="164">
        <v>0</v>
      </c>
      <c r="K441" s="164">
        <v>68</v>
      </c>
      <c r="L441" s="164">
        <v>8038</v>
      </c>
      <c r="M441" s="164">
        <v>11444.41</v>
      </c>
      <c r="N441" s="164">
        <v>0.11700000000000001</v>
      </c>
      <c r="O441" s="164">
        <v>0.16600000000000001</v>
      </c>
      <c r="P441" s="164">
        <v>68</v>
      </c>
      <c r="Q441" s="164">
        <v>8038</v>
      </c>
      <c r="R441" s="164">
        <v>11444.41</v>
      </c>
      <c r="S441" s="164">
        <v>0.11700000000000001</v>
      </c>
      <c r="T441" s="164">
        <v>0.16600000000000001</v>
      </c>
    </row>
    <row r="442" spans="1:20" ht="15.75" customHeight="1">
      <c r="A442" s="126" t="s">
        <v>101</v>
      </c>
      <c r="B442" s="163">
        <v>2023</v>
      </c>
      <c r="C442" s="163">
        <v>0</v>
      </c>
      <c r="D442" s="126" t="s">
        <v>53</v>
      </c>
      <c r="E442" s="163">
        <v>69057</v>
      </c>
      <c r="F442" s="163">
        <v>0</v>
      </c>
      <c r="G442" s="163">
        <v>0</v>
      </c>
      <c r="H442" s="163">
        <v>0</v>
      </c>
      <c r="I442" s="163">
        <v>0</v>
      </c>
      <c r="J442" s="163">
        <v>0</v>
      </c>
      <c r="K442" s="163">
        <v>13</v>
      </c>
      <c r="L442" s="163">
        <v>8760</v>
      </c>
      <c r="M442" s="163">
        <v>965.55</v>
      </c>
      <c r="N442" s="163">
        <v>0.127</v>
      </c>
      <c r="O442" s="163">
        <v>1.4E-2</v>
      </c>
      <c r="P442" s="163">
        <v>13</v>
      </c>
      <c r="Q442" s="163">
        <v>8760</v>
      </c>
      <c r="R442" s="163">
        <v>965.55</v>
      </c>
      <c r="S442" s="163">
        <v>0.127</v>
      </c>
      <c r="T442" s="163">
        <v>1.4E-2</v>
      </c>
    </row>
    <row r="443" spans="1:20" ht="15.75" customHeight="1">
      <c r="A443" s="130" t="s">
        <v>101</v>
      </c>
      <c r="B443" s="164">
        <v>2023</v>
      </c>
      <c r="C443" s="164">
        <v>1</v>
      </c>
      <c r="D443" s="130" t="s">
        <v>54</v>
      </c>
      <c r="E443" s="164">
        <v>69057</v>
      </c>
      <c r="F443" s="164">
        <v>0</v>
      </c>
      <c r="G443" s="164">
        <v>0</v>
      </c>
      <c r="H443" s="164">
        <v>0</v>
      </c>
      <c r="I443" s="164">
        <v>0</v>
      </c>
      <c r="J443" s="164">
        <v>0</v>
      </c>
      <c r="K443" s="164">
        <v>199</v>
      </c>
      <c r="L443" s="164">
        <v>6786</v>
      </c>
      <c r="M443" s="164">
        <v>34681.730000000003</v>
      </c>
      <c r="N443" s="164">
        <v>9.8000000000000004E-2</v>
      </c>
      <c r="O443" s="164">
        <v>0.502</v>
      </c>
      <c r="P443" s="164">
        <v>199</v>
      </c>
      <c r="Q443" s="164">
        <v>6786</v>
      </c>
      <c r="R443" s="164">
        <v>34681.730000000003</v>
      </c>
      <c r="S443" s="164">
        <v>9.8000000000000004E-2</v>
      </c>
      <c r="T443" s="164">
        <v>0.502</v>
      </c>
    </row>
    <row r="444" spans="1:20" ht="15.75" customHeight="1">
      <c r="A444" s="126" t="s">
        <v>101</v>
      </c>
      <c r="B444" s="163">
        <v>2023</v>
      </c>
      <c r="C444" s="163">
        <v>2</v>
      </c>
      <c r="D444" s="126" t="s">
        <v>1415</v>
      </c>
      <c r="E444" s="163">
        <v>69057</v>
      </c>
      <c r="F444" s="163">
        <v>0</v>
      </c>
      <c r="G444" s="163">
        <v>0</v>
      </c>
      <c r="H444" s="163">
        <v>0</v>
      </c>
      <c r="I444" s="163">
        <v>0</v>
      </c>
      <c r="J444" s="163">
        <v>0</v>
      </c>
      <c r="K444" s="163">
        <v>3</v>
      </c>
      <c r="L444" s="163">
        <v>486</v>
      </c>
      <c r="M444" s="163">
        <v>2357.0100000000002</v>
      </c>
      <c r="N444" s="163">
        <v>7.0000000000000001E-3</v>
      </c>
      <c r="O444" s="163">
        <v>3.4000000000000002E-2</v>
      </c>
      <c r="P444" s="163">
        <v>3</v>
      </c>
      <c r="Q444" s="163">
        <v>486</v>
      </c>
      <c r="R444" s="163">
        <v>2357.0100000000002</v>
      </c>
      <c r="S444" s="163">
        <v>7.0000000000000001E-3</v>
      </c>
      <c r="T444" s="163">
        <v>3.4000000000000002E-2</v>
      </c>
    </row>
    <row r="445" spans="1:20" ht="15.75" customHeight="1">
      <c r="A445" s="130" t="s">
        <v>101</v>
      </c>
      <c r="B445" s="164">
        <v>2023</v>
      </c>
      <c r="C445" s="164">
        <v>3</v>
      </c>
      <c r="D445" s="130" t="s">
        <v>55</v>
      </c>
      <c r="E445" s="164">
        <v>69057</v>
      </c>
      <c r="F445" s="164">
        <v>1</v>
      </c>
      <c r="G445" s="164">
        <v>5</v>
      </c>
      <c r="H445" s="164">
        <v>7.33</v>
      </c>
      <c r="I445" s="164">
        <v>0</v>
      </c>
      <c r="J445" s="164">
        <v>0</v>
      </c>
      <c r="K445" s="164">
        <v>80</v>
      </c>
      <c r="L445" s="164">
        <v>35834</v>
      </c>
      <c r="M445" s="164">
        <v>25890.81</v>
      </c>
      <c r="N445" s="164">
        <v>0.51900000000000002</v>
      </c>
      <c r="O445" s="164">
        <v>0.375</v>
      </c>
      <c r="P445" s="164">
        <v>81</v>
      </c>
      <c r="Q445" s="164">
        <v>35839</v>
      </c>
      <c r="R445" s="164">
        <v>25898.14</v>
      </c>
      <c r="S445" s="164">
        <v>0.51900000000000002</v>
      </c>
      <c r="T445" s="164">
        <v>0.375</v>
      </c>
    </row>
    <row r="446" spans="1:20" ht="15.75" customHeight="1">
      <c r="A446" s="126" t="s">
        <v>101</v>
      </c>
      <c r="B446" s="163">
        <v>2023</v>
      </c>
      <c r="C446" s="163">
        <v>4</v>
      </c>
      <c r="D446" s="126" t="s">
        <v>56</v>
      </c>
      <c r="E446" s="163">
        <v>69057</v>
      </c>
      <c r="F446" s="163">
        <v>0</v>
      </c>
      <c r="G446" s="163">
        <v>0</v>
      </c>
      <c r="H446" s="163">
        <v>0</v>
      </c>
      <c r="I446" s="163">
        <v>0</v>
      </c>
      <c r="J446" s="163">
        <v>0</v>
      </c>
      <c r="K446" s="163">
        <v>5</v>
      </c>
      <c r="L446" s="163">
        <v>330</v>
      </c>
      <c r="M446" s="163">
        <v>2255.38</v>
      </c>
      <c r="N446" s="163">
        <v>5.0000000000000001E-3</v>
      </c>
      <c r="O446" s="163">
        <v>3.3000000000000002E-2</v>
      </c>
      <c r="P446" s="163">
        <v>5</v>
      </c>
      <c r="Q446" s="163">
        <v>330</v>
      </c>
      <c r="R446" s="163">
        <v>2255.38</v>
      </c>
      <c r="S446" s="163">
        <v>5.0000000000000001E-3</v>
      </c>
      <c r="T446" s="163">
        <v>3.3000000000000002E-2</v>
      </c>
    </row>
    <row r="447" spans="1:20" ht="15.75" customHeight="1">
      <c r="A447" s="130" t="s">
        <v>101</v>
      </c>
      <c r="B447" s="164">
        <v>2023</v>
      </c>
      <c r="C447" s="164">
        <v>5</v>
      </c>
      <c r="D447" s="130" t="s">
        <v>57</v>
      </c>
      <c r="E447" s="164">
        <v>69057</v>
      </c>
      <c r="F447" s="164">
        <v>1</v>
      </c>
      <c r="G447" s="164">
        <v>7</v>
      </c>
      <c r="H447" s="164">
        <v>4.08</v>
      </c>
      <c r="I447" s="164">
        <v>0</v>
      </c>
      <c r="J447" s="164">
        <v>0</v>
      </c>
      <c r="K447" s="164">
        <v>169</v>
      </c>
      <c r="L447" s="164">
        <v>25682</v>
      </c>
      <c r="M447" s="164">
        <v>39881.440000000002</v>
      </c>
      <c r="N447" s="164">
        <v>0.372</v>
      </c>
      <c r="O447" s="164">
        <v>0.57799999999999996</v>
      </c>
      <c r="P447" s="164">
        <v>170</v>
      </c>
      <c r="Q447" s="164">
        <v>25689</v>
      </c>
      <c r="R447" s="164">
        <v>39885.519999999997</v>
      </c>
      <c r="S447" s="164">
        <v>0.372</v>
      </c>
      <c r="T447" s="164">
        <v>0.57799999999999996</v>
      </c>
    </row>
    <row r="448" spans="1:20" ht="15.75" customHeight="1">
      <c r="A448" s="126" t="s">
        <v>101</v>
      </c>
      <c r="B448" s="163">
        <v>2023</v>
      </c>
      <c r="C448" s="163">
        <v>6</v>
      </c>
      <c r="D448" s="126" t="s">
        <v>58</v>
      </c>
      <c r="E448" s="163">
        <v>69057</v>
      </c>
      <c r="F448" s="163">
        <v>2</v>
      </c>
      <c r="G448" s="163">
        <v>10280</v>
      </c>
      <c r="H448" s="163">
        <v>22392.720000000001</v>
      </c>
      <c r="I448" s="163">
        <v>0.14899999999999999</v>
      </c>
      <c r="J448" s="163">
        <v>0.32400000000000001</v>
      </c>
      <c r="K448" s="163">
        <v>28</v>
      </c>
      <c r="L448" s="163">
        <v>20317</v>
      </c>
      <c r="M448" s="163">
        <v>26761.7</v>
      </c>
      <c r="N448" s="163">
        <v>0.29399999999999998</v>
      </c>
      <c r="O448" s="163">
        <v>0.38800000000000001</v>
      </c>
      <c r="P448" s="163">
        <v>30</v>
      </c>
      <c r="Q448" s="163">
        <v>30597</v>
      </c>
      <c r="R448" s="163">
        <v>49154.42</v>
      </c>
      <c r="S448" s="163">
        <v>0.443</v>
      </c>
      <c r="T448" s="163">
        <v>0.71199999999999997</v>
      </c>
    </row>
    <row r="449" spans="1:20" ht="15.75" customHeight="1">
      <c r="A449" s="130" t="s">
        <v>101</v>
      </c>
      <c r="B449" s="164">
        <v>2023</v>
      </c>
      <c r="C449" s="164">
        <v>7</v>
      </c>
      <c r="D449" s="130" t="s">
        <v>59</v>
      </c>
      <c r="E449" s="164">
        <v>69057</v>
      </c>
      <c r="F449" s="164">
        <v>1</v>
      </c>
      <c r="G449" s="164">
        <v>8775</v>
      </c>
      <c r="H449" s="164">
        <v>52235.53</v>
      </c>
      <c r="I449" s="164">
        <v>0.127</v>
      </c>
      <c r="J449" s="164">
        <v>0.75600000000000001</v>
      </c>
      <c r="K449" s="164">
        <v>5</v>
      </c>
      <c r="L449" s="164">
        <v>14</v>
      </c>
      <c r="M449" s="164">
        <v>89.349999999998502</v>
      </c>
      <c r="N449" s="164">
        <v>0</v>
      </c>
      <c r="O449" s="164">
        <v>1E-3</v>
      </c>
      <c r="P449" s="164">
        <v>6</v>
      </c>
      <c r="Q449" s="164">
        <v>8789</v>
      </c>
      <c r="R449" s="164">
        <v>52324.88</v>
      </c>
      <c r="S449" s="164">
        <v>0.127</v>
      </c>
      <c r="T449" s="164">
        <v>0.75800000000000001</v>
      </c>
    </row>
    <row r="450" spans="1:20" ht="15.75" customHeight="1">
      <c r="A450" s="126" t="s">
        <v>101</v>
      </c>
      <c r="B450" s="163">
        <v>2023</v>
      </c>
      <c r="C450" s="163">
        <v>8</v>
      </c>
      <c r="D450" s="126" t="s">
        <v>60</v>
      </c>
      <c r="E450" s="163">
        <v>69057</v>
      </c>
      <c r="F450" s="163">
        <v>0</v>
      </c>
      <c r="G450" s="163">
        <v>0</v>
      </c>
      <c r="H450" s="163">
        <v>0</v>
      </c>
      <c r="I450" s="163">
        <v>0</v>
      </c>
      <c r="J450" s="163">
        <v>0</v>
      </c>
      <c r="K450" s="163">
        <v>8</v>
      </c>
      <c r="L450" s="163">
        <v>125</v>
      </c>
      <c r="M450" s="163">
        <v>389.38</v>
      </c>
      <c r="N450" s="163">
        <v>2E-3</v>
      </c>
      <c r="O450" s="163">
        <v>6.0000000000000001E-3</v>
      </c>
      <c r="P450" s="163">
        <v>8</v>
      </c>
      <c r="Q450" s="163">
        <v>125</v>
      </c>
      <c r="R450" s="163">
        <v>389.38</v>
      </c>
      <c r="S450" s="163">
        <v>2E-3</v>
      </c>
      <c r="T450" s="163">
        <v>6.0000000000000001E-3</v>
      </c>
    </row>
    <row r="451" spans="1:20" ht="15.75" customHeight="1">
      <c r="A451" s="130" t="s">
        <v>101</v>
      </c>
      <c r="B451" s="164">
        <v>2023</v>
      </c>
      <c r="C451" s="164">
        <v>9</v>
      </c>
      <c r="D451" s="130" t="s">
        <v>61</v>
      </c>
      <c r="E451" s="164">
        <v>69057</v>
      </c>
      <c r="F451" s="164">
        <v>1</v>
      </c>
      <c r="G451" s="164">
        <v>386</v>
      </c>
      <c r="H451" s="164">
        <v>392.43</v>
      </c>
      <c r="I451" s="164">
        <v>6.0000000000000001E-3</v>
      </c>
      <c r="J451" s="164">
        <v>6.0000000000000001E-3</v>
      </c>
      <c r="K451" s="164">
        <v>72</v>
      </c>
      <c r="L451" s="164">
        <v>6989</v>
      </c>
      <c r="M451" s="164">
        <v>4837.3500000000004</v>
      </c>
      <c r="N451" s="164">
        <v>0.10100000000000001</v>
      </c>
      <c r="O451" s="164">
        <v>7.0000000000000007E-2</v>
      </c>
      <c r="P451" s="164">
        <v>73</v>
      </c>
      <c r="Q451" s="164">
        <v>7375</v>
      </c>
      <c r="R451" s="164">
        <v>5229.78</v>
      </c>
      <c r="S451" s="164">
        <v>0.107</v>
      </c>
      <c r="T451" s="164">
        <v>7.5999999999999998E-2</v>
      </c>
    </row>
    <row r="452" spans="1:20" ht="15.75" customHeight="1">
      <c r="A452" s="126" t="s">
        <v>102</v>
      </c>
      <c r="B452" s="163">
        <v>2015</v>
      </c>
      <c r="C452" s="163">
        <v>0</v>
      </c>
      <c r="D452" s="126" t="s">
        <v>53</v>
      </c>
      <c r="E452" s="163">
        <v>28761</v>
      </c>
      <c r="F452" s="163">
        <v>0</v>
      </c>
      <c r="G452" s="163">
        <v>0</v>
      </c>
      <c r="H452" s="163">
        <v>0</v>
      </c>
      <c r="I452" s="163">
        <v>0</v>
      </c>
      <c r="J452" s="163">
        <v>0</v>
      </c>
      <c r="K452" s="163">
        <v>40</v>
      </c>
      <c r="L452" s="163">
        <v>3760</v>
      </c>
      <c r="M452" s="163">
        <v>2586.54</v>
      </c>
      <c r="N452" s="163">
        <v>0.13100000000000001</v>
      </c>
      <c r="O452" s="163">
        <v>0.09</v>
      </c>
      <c r="P452" s="163">
        <v>40</v>
      </c>
      <c r="Q452" s="163">
        <v>3760</v>
      </c>
      <c r="R452" s="163">
        <v>2586.54</v>
      </c>
      <c r="S452" s="163">
        <v>0.13100000000000001</v>
      </c>
      <c r="T452" s="163">
        <v>0.09</v>
      </c>
    </row>
    <row r="453" spans="1:20" ht="15.75" customHeight="1">
      <c r="A453" s="130" t="s">
        <v>102</v>
      </c>
      <c r="B453" s="164">
        <v>2015</v>
      </c>
      <c r="C453" s="164">
        <v>1</v>
      </c>
      <c r="D453" s="130" t="s">
        <v>54</v>
      </c>
      <c r="E453" s="164">
        <v>28761</v>
      </c>
      <c r="F453" s="164">
        <v>0</v>
      </c>
      <c r="G453" s="164">
        <v>0</v>
      </c>
      <c r="H453" s="164">
        <v>0</v>
      </c>
      <c r="I453" s="164">
        <v>0</v>
      </c>
      <c r="J453" s="164">
        <v>0</v>
      </c>
      <c r="K453" s="164">
        <v>204</v>
      </c>
      <c r="L453" s="164">
        <v>3622</v>
      </c>
      <c r="M453" s="164">
        <v>5266.07</v>
      </c>
      <c r="N453" s="164">
        <v>0.126</v>
      </c>
      <c r="O453" s="164">
        <v>0.183</v>
      </c>
      <c r="P453" s="164">
        <v>204</v>
      </c>
      <c r="Q453" s="164">
        <v>3622</v>
      </c>
      <c r="R453" s="164">
        <v>5266.07</v>
      </c>
      <c r="S453" s="164">
        <v>0.126</v>
      </c>
      <c r="T453" s="164">
        <v>0.183</v>
      </c>
    </row>
    <row r="454" spans="1:20" ht="15.75" customHeight="1">
      <c r="A454" s="126" t="s">
        <v>102</v>
      </c>
      <c r="B454" s="163">
        <v>2015</v>
      </c>
      <c r="C454" s="163">
        <v>2</v>
      </c>
      <c r="D454" s="126" t="s">
        <v>1415</v>
      </c>
      <c r="E454" s="163">
        <v>28761</v>
      </c>
      <c r="F454" s="163">
        <v>2</v>
      </c>
      <c r="G454" s="163">
        <v>4658</v>
      </c>
      <c r="H454" s="163">
        <v>49770.77</v>
      </c>
      <c r="I454" s="163">
        <v>0.16200000000000001</v>
      </c>
      <c r="J454" s="163">
        <v>1.73</v>
      </c>
      <c r="K454" s="163">
        <v>4</v>
      </c>
      <c r="L454" s="163">
        <v>17354</v>
      </c>
      <c r="M454" s="163">
        <v>51133.39</v>
      </c>
      <c r="N454" s="163">
        <v>0.60299999999999998</v>
      </c>
      <c r="O454" s="163">
        <v>1.778</v>
      </c>
      <c r="P454" s="163">
        <v>6</v>
      </c>
      <c r="Q454" s="163">
        <v>22012</v>
      </c>
      <c r="R454" s="163">
        <v>100904.16</v>
      </c>
      <c r="S454" s="163">
        <v>0.76500000000000001</v>
      </c>
      <c r="T454" s="163">
        <v>3.508</v>
      </c>
    </row>
    <row r="455" spans="1:20" ht="15.75" customHeight="1">
      <c r="A455" s="130" t="s">
        <v>102</v>
      </c>
      <c r="B455" s="164">
        <v>2015</v>
      </c>
      <c r="C455" s="164">
        <v>3</v>
      </c>
      <c r="D455" s="130" t="s">
        <v>55</v>
      </c>
      <c r="E455" s="164">
        <v>28761</v>
      </c>
      <c r="F455" s="164">
        <v>0</v>
      </c>
      <c r="G455" s="164">
        <v>0</v>
      </c>
      <c r="H455" s="164">
        <v>0</v>
      </c>
      <c r="I455" s="164">
        <v>0</v>
      </c>
      <c r="J455" s="164">
        <v>0</v>
      </c>
      <c r="K455" s="164">
        <v>102</v>
      </c>
      <c r="L455" s="164">
        <v>19789</v>
      </c>
      <c r="M455" s="164">
        <v>17734.77</v>
      </c>
      <c r="N455" s="164">
        <v>0.68799999999999994</v>
      </c>
      <c r="O455" s="164">
        <v>0.61699999999999999</v>
      </c>
      <c r="P455" s="164">
        <v>102</v>
      </c>
      <c r="Q455" s="164">
        <v>19789</v>
      </c>
      <c r="R455" s="164">
        <v>17734.77</v>
      </c>
      <c r="S455" s="164">
        <v>0.68799999999999994</v>
      </c>
      <c r="T455" s="164">
        <v>0.61699999999999999</v>
      </c>
    </row>
    <row r="456" spans="1:20" ht="15.75" customHeight="1">
      <c r="A456" s="126" t="s">
        <v>102</v>
      </c>
      <c r="B456" s="163">
        <v>2015</v>
      </c>
      <c r="C456" s="163">
        <v>4</v>
      </c>
      <c r="D456" s="126" t="s">
        <v>56</v>
      </c>
      <c r="E456" s="163">
        <v>28761</v>
      </c>
      <c r="F456" s="163">
        <v>0</v>
      </c>
      <c r="G456" s="163">
        <v>0</v>
      </c>
      <c r="H456" s="163">
        <v>0</v>
      </c>
      <c r="I456" s="163">
        <v>0</v>
      </c>
      <c r="J456" s="163">
        <v>0</v>
      </c>
      <c r="K456" s="163">
        <v>17</v>
      </c>
      <c r="L456" s="163">
        <v>1704</v>
      </c>
      <c r="M456" s="163">
        <v>2036.01</v>
      </c>
      <c r="N456" s="163">
        <v>5.8999999999999997E-2</v>
      </c>
      <c r="O456" s="163">
        <v>7.0999999999999994E-2</v>
      </c>
      <c r="P456" s="163">
        <v>17</v>
      </c>
      <c r="Q456" s="163">
        <v>1704</v>
      </c>
      <c r="R456" s="163">
        <v>2036.01</v>
      </c>
      <c r="S456" s="163">
        <v>5.8999999999999997E-2</v>
      </c>
      <c r="T456" s="163">
        <v>7.0999999999999994E-2</v>
      </c>
    </row>
    <row r="457" spans="1:20" ht="15.75" customHeight="1">
      <c r="A457" s="130" t="s">
        <v>102</v>
      </c>
      <c r="B457" s="164">
        <v>2015</v>
      </c>
      <c r="C457" s="164">
        <v>5</v>
      </c>
      <c r="D457" s="130" t="s">
        <v>57</v>
      </c>
      <c r="E457" s="164">
        <v>28761</v>
      </c>
      <c r="F457" s="164">
        <v>0</v>
      </c>
      <c r="G457" s="164">
        <v>0</v>
      </c>
      <c r="H457" s="164">
        <v>0</v>
      </c>
      <c r="I457" s="164">
        <v>0</v>
      </c>
      <c r="J457" s="164">
        <v>0</v>
      </c>
      <c r="K457" s="164">
        <v>156</v>
      </c>
      <c r="L457" s="164">
        <v>11696</v>
      </c>
      <c r="M457" s="164">
        <v>11877.31</v>
      </c>
      <c r="N457" s="164">
        <v>0.40699999999999997</v>
      </c>
      <c r="O457" s="164">
        <v>0.41299999999999998</v>
      </c>
      <c r="P457" s="164">
        <v>156</v>
      </c>
      <c r="Q457" s="164">
        <v>11696</v>
      </c>
      <c r="R457" s="164">
        <v>11877.31</v>
      </c>
      <c r="S457" s="164">
        <v>0.40699999999999997</v>
      </c>
      <c r="T457" s="164">
        <v>0.41299999999999998</v>
      </c>
    </row>
    <row r="458" spans="1:20" ht="15.75" customHeight="1">
      <c r="A458" s="126" t="s">
        <v>102</v>
      </c>
      <c r="B458" s="163">
        <v>2015</v>
      </c>
      <c r="C458" s="163">
        <v>6</v>
      </c>
      <c r="D458" s="126" t="s">
        <v>58</v>
      </c>
      <c r="E458" s="163">
        <v>28761</v>
      </c>
      <c r="F458" s="163">
        <v>0</v>
      </c>
      <c r="G458" s="163">
        <v>0</v>
      </c>
      <c r="H458" s="163">
        <v>0</v>
      </c>
      <c r="I458" s="163">
        <v>0</v>
      </c>
      <c r="J458" s="163">
        <v>0</v>
      </c>
      <c r="K458" s="163">
        <v>52</v>
      </c>
      <c r="L458" s="163">
        <v>20689</v>
      </c>
      <c r="M458" s="163">
        <v>20636.13</v>
      </c>
      <c r="N458" s="163">
        <v>0.71899999999999997</v>
      </c>
      <c r="O458" s="163">
        <v>0.71799999999999997</v>
      </c>
      <c r="P458" s="163">
        <v>52</v>
      </c>
      <c r="Q458" s="163">
        <v>20689</v>
      </c>
      <c r="R458" s="163">
        <v>20636.13</v>
      </c>
      <c r="S458" s="163">
        <v>0.71899999999999997</v>
      </c>
      <c r="T458" s="163">
        <v>0.71799999999999997</v>
      </c>
    </row>
    <row r="459" spans="1:20" ht="15.75" customHeight="1">
      <c r="A459" s="130" t="s">
        <v>102</v>
      </c>
      <c r="B459" s="164">
        <v>2015</v>
      </c>
      <c r="C459" s="164">
        <v>7</v>
      </c>
      <c r="D459" s="130" t="s">
        <v>59</v>
      </c>
      <c r="E459" s="164">
        <v>28761</v>
      </c>
      <c r="F459" s="164">
        <v>0</v>
      </c>
      <c r="G459" s="164">
        <v>0</v>
      </c>
      <c r="H459" s="164">
        <v>0</v>
      </c>
      <c r="I459" s="164">
        <v>0</v>
      </c>
      <c r="J459" s="164">
        <v>0</v>
      </c>
      <c r="K459" s="164">
        <v>4</v>
      </c>
      <c r="L459" s="164">
        <v>1483</v>
      </c>
      <c r="M459" s="164">
        <v>2602.88</v>
      </c>
      <c r="N459" s="164">
        <v>5.1999999999999998E-2</v>
      </c>
      <c r="O459" s="164">
        <v>9.0999999999999998E-2</v>
      </c>
      <c r="P459" s="164">
        <v>4</v>
      </c>
      <c r="Q459" s="164">
        <v>1483</v>
      </c>
      <c r="R459" s="164">
        <v>2602.88</v>
      </c>
      <c r="S459" s="164">
        <v>5.1999999999999998E-2</v>
      </c>
      <c r="T459" s="164">
        <v>9.0999999999999998E-2</v>
      </c>
    </row>
    <row r="460" spans="1:20" ht="15.75" customHeight="1">
      <c r="A460" s="126" t="s">
        <v>102</v>
      </c>
      <c r="B460" s="163">
        <v>2015</v>
      </c>
      <c r="C460" s="163">
        <v>8</v>
      </c>
      <c r="D460" s="126" t="s">
        <v>60</v>
      </c>
      <c r="E460" s="163">
        <v>28761</v>
      </c>
      <c r="F460" s="163">
        <v>0</v>
      </c>
      <c r="G460" s="163">
        <v>0</v>
      </c>
      <c r="H460" s="163">
        <v>0</v>
      </c>
      <c r="I460" s="163">
        <v>0</v>
      </c>
      <c r="J460" s="163">
        <v>0</v>
      </c>
      <c r="K460" s="163">
        <v>4</v>
      </c>
      <c r="L460" s="163">
        <v>6419</v>
      </c>
      <c r="M460" s="163">
        <v>234.78</v>
      </c>
      <c r="N460" s="163">
        <v>0.223</v>
      </c>
      <c r="O460" s="163">
        <v>8.0000000000000002E-3</v>
      </c>
      <c r="P460" s="163">
        <v>4</v>
      </c>
      <c r="Q460" s="163">
        <v>6419</v>
      </c>
      <c r="R460" s="163">
        <v>234.78</v>
      </c>
      <c r="S460" s="163">
        <v>0.223</v>
      </c>
      <c r="T460" s="163">
        <v>8.0000000000000002E-3</v>
      </c>
    </row>
    <row r="461" spans="1:20" ht="15.75" customHeight="1">
      <c r="A461" s="130" t="s">
        <v>102</v>
      </c>
      <c r="B461" s="164">
        <v>2015</v>
      </c>
      <c r="C461" s="164">
        <v>9</v>
      </c>
      <c r="D461" s="130" t="s">
        <v>61</v>
      </c>
      <c r="E461" s="164">
        <v>28761</v>
      </c>
      <c r="F461" s="164">
        <v>1</v>
      </c>
      <c r="G461" s="164">
        <v>3</v>
      </c>
      <c r="H461" s="164">
        <v>4.75</v>
      </c>
      <c r="I461" s="164">
        <v>0</v>
      </c>
      <c r="J461" s="164">
        <v>0</v>
      </c>
      <c r="K461" s="164">
        <v>57</v>
      </c>
      <c r="L461" s="164">
        <v>10919</v>
      </c>
      <c r="M461" s="164">
        <v>4936.88</v>
      </c>
      <c r="N461" s="164">
        <v>0.38</v>
      </c>
      <c r="O461" s="164">
        <v>0.17199999999999999</v>
      </c>
      <c r="P461" s="164">
        <v>58</v>
      </c>
      <c r="Q461" s="164">
        <v>10922</v>
      </c>
      <c r="R461" s="164">
        <v>4941.63</v>
      </c>
      <c r="S461" s="164">
        <v>0.38</v>
      </c>
      <c r="T461" s="164">
        <v>0.17199999999999999</v>
      </c>
    </row>
    <row r="462" spans="1:20" ht="15.75" customHeight="1">
      <c r="A462" s="126" t="s">
        <v>102</v>
      </c>
      <c r="B462" s="163">
        <v>2016</v>
      </c>
      <c r="C462" s="163">
        <v>0</v>
      </c>
      <c r="D462" s="126" t="s">
        <v>53</v>
      </c>
      <c r="E462" s="163">
        <v>28854</v>
      </c>
      <c r="F462" s="163">
        <v>0</v>
      </c>
      <c r="G462" s="163">
        <v>0</v>
      </c>
      <c r="H462" s="163">
        <v>0</v>
      </c>
      <c r="I462" s="163">
        <v>0</v>
      </c>
      <c r="J462" s="163">
        <v>0</v>
      </c>
      <c r="K462" s="163">
        <v>50</v>
      </c>
      <c r="L462" s="163">
        <v>13418</v>
      </c>
      <c r="M462" s="163">
        <v>12494.61</v>
      </c>
      <c r="N462" s="163">
        <v>0.46500000000000002</v>
      </c>
      <c r="O462" s="163">
        <v>0.433</v>
      </c>
      <c r="P462" s="163">
        <v>50</v>
      </c>
      <c r="Q462" s="163">
        <v>13418</v>
      </c>
      <c r="R462" s="163">
        <v>12494.61</v>
      </c>
      <c r="S462" s="163">
        <v>0.46500000000000002</v>
      </c>
      <c r="T462" s="163">
        <v>0.433</v>
      </c>
    </row>
    <row r="463" spans="1:20" ht="15.75" customHeight="1">
      <c r="A463" s="130" t="s">
        <v>102</v>
      </c>
      <c r="B463" s="164">
        <v>2016</v>
      </c>
      <c r="C463" s="164">
        <v>1</v>
      </c>
      <c r="D463" s="130" t="s">
        <v>54</v>
      </c>
      <c r="E463" s="164">
        <v>28854</v>
      </c>
      <c r="F463" s="164">
        <v>0</v>
      </c>
      <c r="G463" s="164">
        <v>0</v>
      </c>
      <c r="H463" s="164">
        <v>0</v>
      </c>
      <c r="I463" s="164">
        <v>0</v>
      </c>
      <c r="J463" s="164">
        <v>0</v>
      </c>
      <c r="K463" s="164">
        <v>123</v>
      </c>
      <c r="L463" s="164">
        <v>5117</v>
      </c>
      <c r="M463" s="164">
        <v>13018.51</v>
      </c>
      <c r="N463" s="164">
        <v>0.17699999999999999</v>
      </c>
      <c r="O463" s="164">
        <v>0.45100000000000001</v>
      </c>
      <c r="P463" s="164">
        <v>123</v>
      </c>
      <c r="Q463" s="164">
        <v>5117</v>
      </c>
      <c r="R463" s="164">
        <v>13018.51</v>
      </c>
      <c r="S463" s="164">
        <v>0.17699999999999999</v>
      </c>
      <c r="T463" s="164">
        <v>0.45100000000000001</v>
      </c>
    </row>
    <row r="464" spans="1:20" ht="15.75" customHeight="1">
      <c r="A464" s="126" t="s">
        <v>102</v>
      </c>
      <c r="B464" s="163">
        <v>2016</v>
      </c>
      <c r="C464" s="163">
        <v>2</v>
      </c>
      <c r="D464" s="126" t="s">
        <v>1415</v>
      </c>
      <c r="E464" s="163">
        <v>28854</v>
      </c>
      <c r="F464" s="163">
        <v>0</v>
      </c>
      <c r="G464" s="163">
        <v>0</v>
      </c>
      <c r="H464" s="163">
        <v>0</v>
      </c>
      <c r="I464" s="163">
        <v>0</v>
      </c>
      <c r="J464" s="163">
        <v>0</v>
      </c>
      <c r="K464" s="163">
        <v>10</v>
      </c>
      <c r="L464" s="163">
        <v>50042</v>
      </c>
      <c r="M464" s="163">
        <v>64791.56</v>
      </c>
      <c r="N464" s="163">
        <v>1.734</v>
      </c>
      <c r="O464" s="163">
        <v>2.2450000000000001</v>
      </c>
      <c r="P464" s="163">
        <v>10</v>
      </c>
      <c r="Q464" s="163">
        <v>50042</v>
      </c>
      <c r="R464" s="163">
        <v>64791.56</v>
      </c>
      <c r="S464" s="163">
        <v>1.734</v>
      </c>
      <c r="T464" s="163">
        <v>2.2450000000000001</v>
      </c>
    </row>
    <row r="465" spans="1:20" ht="15.75" customHeight="1">
      <c r="A465" s="130" t="s">
        <v>102</v>
      </c>
      <c r="B465" s="164">
        <v>2016</v>
      </c>
      <c r="C465" s="164">
        <v>3</v>
      </c>
      <c r="D465" s="130" t="s">
        <v>55</v>
      </c>
      <c r="E465" s="164">
        <v>28854</v>
      </c>
      <c r="F465" s="164">
        <v>0</v>
      </c>
      <c r="G465" s="164">
        <v>0</v>
      </c>
      <c r="H465" s="164">
        <v>0</v>
      </c>
      <c r="I465" s="164">
        <v>0</v>
      </c>
      <c r="J465" s="164">
        <v>0</v>
      </c>
      <c r="K465" s="164">
        <v>81</v>
      </c>
      <c r="L465" s="164">
        <v>13873</v>
      </c>
      <c r="M465" s="164">
        <v>20766.45</v>
      </c>
      <c r="N465" s="164">
        <v>0.48099999999999998</v>
      </c>
      <c r="O465" s="164">
        <v>0.72</v>
      </c>
      <c r="P465" s="164">
        <v>81</v>
      </c>
      <c r="Q465" s="164">
        <v>13873</v>
      </c>
      <c r="R465" s="164">
        <v>20766.45</v>
      </c>
      <c r="S465" s="164">
        <v>0.48099999999999998</v>
      </c>
      <c r="T465" s="164">
        <v>0.72</v>
      </c>
    </row>
    <row r="466" spans="1:20" ht="15.75" customHeight="1">
      <c r="A466" s="126" t="s">
        <v>102</v>
      </c>
      <c r="B466" s="163">
        <v>2016</v>
      </c>
      <c r="C466" s="163">
        <v>4</v>
      </c>
      <c r="D466" s="126" t="s">
        <v>56</v>
      </c>
      <c r="E466" s="163">
        <v>28854</v>
      </c>
      <c r="F466" s="163">
        <v>0</v>
      </c>
      <c r="G466" s="163">
        <v>0</v>
      </c>
      <c r="H466" s="163">
        <v>0</v>
      </c>
      <c r="I466" s="163">
        <v>0</v>
      </c>
      <c r="J466" s="163">
        <v>0</v>
      </c>
      <c r="K466" s="163">
        <v>13</v>
      </c>
      <c r="L466" s="163">
        <v>985</v>
      </c>
      <c r="M466" s="163">
        <v>2012.6</v>
      </c>
      <c r="N466" s="163">
        <v>3.4000000000000002E-2</v>
      </c>
      <c r="O466" s="163">
        <v>7.0000000000000007E-2</v>
      </c>
      <c r="P466" s="163">
        <v>13</v>
      </c>
      <c r="Q466" s="163">
        <v>985</v>
      </c>
      <c r="R466" s="163">
        <v>2012.6</v>
      </c>
      <c r="S466" s="163">
        <v>3.4000000000000002E-2</v>
      </c>
      <c r="T466" s="163">
        <v>7.0000000000000007E-2</v>
      </c>
    </row>
    <row r="467" spans="1:20" ht="15.75" customHeight="1">
      <c r="A467" s="130" t="s">
        <v>102</v>
      </c>
      <c r="B467" s="164">
        <v>2016</v>
      </c>
      <c r="C467" s="164">
        <v>5</v>
      </c>
      <c r="D467" s="130" t="s">
        <v>57</v>
      </c>
      <c r="E467" s="164">
        <v>28854</v>
      </c>
      <c r="F467" s="164">
        <v>0</v>
      </c>
      <c r="G467" s="164">
        <v>0</v>
      </c>
      <c r="H467" s="164">
        <v>0</v>
      </c>
      <c r="I467" s="164">
        <v>0</v>
      </c>
      <c r="J467" s="164">
        <v>0</v>
      </c>
      <c r="K467" s="164">
        <v>180</v>
      </c>
      <c r="L467" s="164">
        <v>28843</v>
      </c>
      <c r="M467" s="164">
        <v>43262.559999999998</v>
      </c>
      <c r="N467" s="164">
        <v>1</v>
      </c>
      <c r="O467" s="164">
        <v>1.4990000000000001</v>
      </c>
      <c r="P467" s="164">
        <v>180</v>
      </c>
      <c r="Q467" s="164">
        <v>28843</v>
      </c>
      <c r="R467" s="164">
        <v>43262.559999999998</v>
      </c>
      <c r="S467" s="164">
        <v>1</v>
      </c>
      <c r="T467" s="164">
        <v>1.4990000000000001</v>
      </c>
    </row>
    <row r="468" spans="1:20" ht="15.75" customHeight="1">
      <c r="A468" s="126" t="s">
        <v>102</v>
      </c>
      <c r="B468" s="163">
        <v>2016</v>
      </c>
      <c r="C468" s="163">
        <v>6</v>
      </c>
      <c r="D468" s="126" t="s">
        <v>58</v>
      </c>
      <c r="E468" s="163">
        <v>28854</v>
      </c>
      <c r="F468" s="163">
        <v>0</v>
      </c>
      <c r="G468" s="163">
        <v>0</v>
      </c>
      <c r="H468" s="163">
        <v>0</v>
      </c>
      <c r="I468" s="163">
        <v>0</v>
      </c>
      <c r="J468" s="163">
        <v>0</v>
      </c>
      <c r="K468" s="163">
        <v>3</v>
      </c>
      <c r="L468" s="163">
        <v>847</v>
      </c>
      <c r="M468" s="163">
        <v>975.68</v>
      </c>
      <c r="N468" s="163">
        <v>2.9000000000000001E-2</v>
      </c>
      <c r="O468" s="163">
        <v>3.4000000000000002E-2</v>
      </c>
      <c r="P468" s="163">
        <v>3</v>
      </c>
      <c r="Q468" s="163">
        <v>847</v>
      </c>
      <c r="R468" s="163">
        <v>975.68</v>
      </c>
      <c r="S468" s="163">
        <v>2.9000000000000001E-2</v>
      </c>
      <c r="T468" s="163">
        <v>3.4000000000000002E-2</v>
      </c>
    </row>
    <row r="469" spans="1:20" ht="15.75" customHeight="1">
      <c r="A469" s="130" t="s">
        <v>102</v>
      </c>
      <c r="B469" s="164">
        <v>2016</v>
      </c>
      <c r="C469" s="164">
        <v>7</v>
      </c>
      <c r="D469" s="130" t="s">
        <v>59</v>
      </c>
      <c r="E469" s="164">
        <v>28854</v>
      </c>
      <c r="F469" s="164">
        <v>0</v>
      </c>
      <c r="G469" s="164">
        <v>0</v>
      </c>
      <c r="H469" s="164">
        <v>0</v>
      </c>
      <c r="I469" s="164">
        <v>0</v>
      </c>
      <c r="J469" s="164">
        <v>0</v>
      </c>
      <c r="K469" s="164">
        <v>6</v>
      </c>
      <c r="L469" s="164">
        <v>35</v>
      </c>
      <c r="M469" s="164">
        <v>93.58</v>
      </c>
      <c r="N469" s="164">
        <v>1E-3</v>
      </c>
      <c r="O469" s="164">
        <v>3.0000000000000001E-3</v>
      </c>
      <c r="P469" s="164">
        <v>6</v>
      </c>
      <c r="Q469" s="164">
        <v>35</v>
      </c>
      <c r="R469" s="164">
        <v>93.58</v>
      </c>
      <c r="S469" s="164">
        <v>1E-3</v>
      </c>
      <c r="T469" s="164">
        <v>3.0000000000000001E-3</v>
      </c>
    </row>
    <row r="470" spans="1:20" ht="15.75" customHeight="1">
      <c r="A470" s="126" t="s">
        <v>102</v>
      </c>
      <c r="B470" s="163">
        <v>2016</v>
      </c>
      <c r="C470" s="163">
        <v>8</v>
      </c>
      <c r="D470" s="126" t="s">
        <v>60</v>
      </c>
      <c r="E470" s="163">
        <v>28854</v>
      </c>
      <c r="F470" s="163">
        <v>0</v>
      </c>
      <c r="G470" s="163">
        <v>0</v>
      </c>
      <c r="H470" s="163">
        <v>0</v>
      </c>
      <c r="I470" s="163">
        <v>0</v>
      </c>
      <c r="J470" s="163">
        <v>0</v>
      </c>
      <c r="K470" s="163">
        <v>4</v>
      </c>
      <c r="L470" s="163">
        <v>109</v>
      </c>
      <c r="M470" s="163">
        <v>165.99</v>
      </c>
      <c r="N470" s="163">
        <v>4.0000000000000001E-3</v>
      </c>
      <c r="O470" s="163">
        <v>6.0000000000000001E-3</v>
      </c>
      <c r="P470" s="163">
        <v>4</v>
      </c>
      <c r="Q470" s="163">
        <v>109</v>
      </c>
      <c r="R470" s="163">
        <v>165.99</v>
      </c>
      <c r="S470" s="163">
        <v>4.0000000000000001E-3</v>
      </c>
      <c r="T470" s="163">
        <v>6.0000000000000001E-3</v>
      </c>
    </row>
    <row r="471" spans="1:20" ht="15.75" customHeight="1">
      <c r="A471" s="130" t="s">
        <v>102</v>
      </c>
      <c r="B471" s="164">
        <v>2016</v>
      </c>
      <c r="C471" s="164">
        <v>9</v>
      </c>
      <c r="D471" s="130" t="s">
        <v>61</v>
      </c>
      <c r="E471" s="164">
        <v>28854</v>
      </c>
      <c r="F471" s="164">
        <v>0</v>
      </c>
      <c r="G471" s="164">
        <v>0</v>
      </c>
      <c r="H471" s="164">
        <v>0</v>
      </c>
      <c r="I471" s="164">
        <v>0</v>
      </c>
      <c r="J471" s="164">
        <v>0</v>
      </c>
      <c r="K471" s="164">
        <v>59</v>
      </c>
      <c r="L471" s="164">
        <v>2903</v>
      </c>
      <c r="M471" s="164">
        <v>7215.05</v>
      </c>
      <c r="N471" s="164">
        <v>0.10100000000000001</v>
      </c>
      <c r="O471" s="164">
        <v>0.25</v>
      </c>
      <c r="P471" s="164">
        <v>59</v>
      </c>
      <c r="Q471" s="164">
        <v>2903</v>
      </c>
      <c r="R471" s="164">
        <v>7215.05</v>
      </c>
      <c r="S471" s="164">
        <v>0.10100000000000001</v>
      </c>
      <c r="T471" s="164">
        <v>0.25</v>
      </c>
    </row>
    <row r="472" spans="1:20" ht="15.75" customHeight="1">
      <c r="A472" s="126" t="s">
        <v>102</v>
      </c>
      <c r="B472" s="163">
        <v>2017</v>
      </c>
      <c r="C472" s="163">
        <v>0</v>
      </c>
      <c r="D472" s="126" t="s">
        <v>53</v>
      </c>
      <c r="E472" s="163">
        <v>29037</v>
      </c>
      <c r="F472" s="163">
        <v>0</v>
      </c>
      <c r="G472" s="163">
        <v>0</v>
      </c>
      <c r="H472" s="163">
        <v>0</v>
      </c>
      <c r="I472" s="163">
        <v>0</v>
      </c>
      <c r="J472" s="163">
        <v>0</v>
      </c>
      <c r="K472" s="163">
        <v>65</v>
      </c>
      <c r="L472" s="163">
        <v>5656</v>
      </c>
      <c r="M472" s="163">
        <v>13991.95</v>
      </c>
      <c r="N472" s="163">
        <v>0.19500000000000001</v>
      </c>
      <c r="O472" s="163">
        <v>0.48199999999999998</v>
      </c>
      <c r="P472" s="163">
        <v>65</v>
      </c>
      <c r="Q472" s="163">
        <v>5656</v>
      </c>
      <c r="R472" s="163">
        <v>13991.95</v>
      </c>
      <c r="S472" s="163">
        <v>0.19500000000000001</v>
      </c>
      <c r="T472" s="163">
        <v>0.48199999999999998</v>
      </c>
    </row>
    <row r="473" spans="1:20" ht="15.75" customHeight="1">
      <c r="A473" s="130" t="s">
        <v>102</v>
      </c>
      <c r="B473" s="164">
        <v>2017</v>
      </c>
      <c r="C473" s="164">
        <v>1</v>
      </c>
      <c r="D473" s="130" t="s">
        <v>54</v>
      </c>
      <c r="E473" s="164">
        <v>29037</v>
      </c>
      <c r="F473" s="164">
        <v>0</v>
      </c>
      <c r="G473" s="164">
        <v>0</v>
      </c>
      <c r="H473" s="164">
        <v>0</v>
      </c>
      <c r="I473" s="164">
        <v>0</v>
      </c>
      <c r="J473" s="164">
        <v>0</v>
      </c>
      <c r="K473" s="164">
        <v>132</v>
      </c>
      <c r="L473" s="164">
        <v>3077</v>
      </c>
      <c r="M473" s="164">
        <v>8200.1</v>
      </c>
      <c r="N473" s="164">
        <v>0.106</v>
      </c>
      <c r="O473" s="164">
        <v>0.28199999999999997</v>
      </c>
      <c r="P473" s="164">
        <v>132</v>
      </c>
      <c r="Q473" s="164">
        <v>3077</v>
      </c>
      <c r="R473" s="164">
        <v>8200.1</v>
      </c>
      <c r="S473" s="164">
        <v>0.106</v>
      </c>
      <c r="T473" s="164">
        <v>0.28199999999999997</v>
      </c>
    </row>
    <row r="474" spans="1:20" ht="15.75" customHeight="1">
      <c r="A474" s="126" t="s">
        <v>102</v>
      </c>
      <c r="B474" s="163">
        <v>2017</v>
      </c>
      <c r="C474" s="163">
        <v>2</v>
      </c>
      <c r="D474" s="126" t="s">
        <v>1415</v>
      </c>
      <c r="E474" s="163">
        <v>29037</v>
      </c>
      <c r="F474" s="163">
        <v>0</v>
      </c>
      <c r="G474" s="163">
        <v>0</v>
      </c>
      <c r="H474" s="163">
        <v>0</v>
      </c>
      <c r="I474" s="163">
        <v>0</v>
      </c>
      <c r="J474" s="163">
        <v>0</v>
      </c>
      <c r="K474" s="163">
        <v>15</v>
      </c>
      <c r="L474" s="163">
        <v>85614</v>
      </c>
      <c r="M474" s="163">
        <v>168833.12</v>
      </c>
      <c r="N474" s="163">
        <v>2.948</v>
      </c>
      <c r="O474" s="163">
        <v>5.8140000000000001</v>
      </c>
      <c r="P474" s="163">
        <v>15</v>
      </c>
      <c r="Q474" s="163">
        <v>85614</v>
      </c>
      <c r="R474" s="163">
        <v>168833.12</v>
      </c>
      <c r="S474" s="163">
        <v>2.948</v>
      </c>
      <c r="T474" s="163">
        <v>5.8140000000000001</v>
      </c>
    </row>
    <row r="475" spans="1:20" ht="15.75" customHeight="1">
      <c r="A475" s="130" t="s">
        <v>102</v>
      </c>
      <c r="B475" s="164">
        <v>2017</v>
      </c>
      <c r="C475" s="164">
        <v>3</v>
      </c>
      <c r="D475" s="130" t="s">
        <v>55</v>
      </c>
      <c r="E475" s="164">
        <v>29037</v>
      </c>
      <c r="F475" s="164">
        <v>5</v>
      </c>
      <c r="G475" s="164">
        <v>8232</v>
      </c>
      <c r="H475" s="164">
        <v>20957.990000000002</v>
      </c>
      <c r="I475" s="164">
        <v>0.28399999999999997</v>
      </c>
      <c r="J475" s="164">
        <v>0.72199999999999998</v>
      </c>
      <c r="K475" s="164">
        <v>159</v>
      </c>
      <c r="L475" s="164">
        <v>14021</v>
      </c>
      <c r="M475" s="164">
        <v>26423.87</v>
      </c>
      <c r="N475" s="164">
        <v>0.48299999999999998</v>
      </c>
      <c r="O475" s="164">
        <v>0.91</v>
      </c>
      <c r="P475" s="164">
        <v>164</v>
      </c>
      <c r="Q475" s="164">
        <v>22253</v>
      </c>
      <c r="R475" s="164">
        <v>47381.86</v>
      </c>
      <c r="S475" s="164">
        <v>0.76600000000000001</v>
      </c>
      <c r="T475" s="164">
        <v>1.631</v>
      </c>
    </row>
    <row r="476" spans="1:20" ht="15.75" customHeight="1">
      <c r="A476" s="126" t="s">
        <v>102</v>
      </c>
      <c r="B476" s="163">
        <v>2017</v>
      </c>
      <c r="C476" s="163">
        <v>4</v>
      </c>
      <c r="D476" s="126" t="s">
        <v>56</v>
      </c>
      <c r="E476" s="163">
        <v>29037</v>
      </c>
      <c r="F476" s="163">
        <v>0</v>
      </c>
      <c r="G476" s="163">
        <v>0</v>
      </c>
      <c r="H476" s="163">
        <v>0</v>
      </c>
      <c r="I476" s="163">
        <v>0</v>
      </c>
      <c r="J476" s="163">
        <v>0</v>
      </c>
      <c r="K476" s="163">
        <v>12</v>
      </c>
      <c r="L476" s="163">
        <v>2957</v>
      </c>
      <c r="M476" s="163">
        <v>5198.49</v>
      </c>
      <c r="N476" s="163">
        <v>0.10199999999999999</v>
      </c>
      <c r="O476" s="163">
        <v>0.17899999999999999</v>
      </c>
      <c r="P476" s="163">
        <v>12</v>
      </c>
      <c r="Q476" s="163">
        <v>2957</v>
      </c>
      <c r="R476" s="163">
        <v>5198.49</v>
      </c>
      <c r="S476" s="163">
        <v>0.10199999999999999</v>
      </c>
      <c r="T476" s="163">
        <v>0.17899999999999999</v>
      </c>
    </row>
    <row r="477" spans="1:20" ht="15.75" customHeight="1">
      <c r="A477" s="130" t="s">
        <v>102</v>
      </c>
      <c r="B477" s="164">
        <v>2017</v>
      </c>
      <c r="C477" s="164">
        <v>5</v>
      </c>
      <c r="D477" s="130" t="s">
        <v>57</v>
      </c>
      <c r="E477" s="164">
        <v>29037</v>
      </c>
      <c r="F477" s="164">
        <v>2</v>
      </c>
      <c r="G477" s="164">
        <v>4</v>
      </c>
      <c r="H477" s="164">
        <v>7.83</v>
      </c>
      <c r="I477" s="164">
        <v>0</v>
      </c>
      <c r="J477" s="164">
        <v>0</v>
      </c>
      <c r="K477" s="164">
        <v>172</v>
      </c>
      <c r="L477" s="164">
        <v>11178</v>
      </c>
      <c r="M477" s="164">
        <v>8364.57</v>
      </c>
      <c r="N477" s="164">
        <v>0.38500000000000001</v>
      </c>
      <c r="O477" s="164">
        <v>0.28799999999999998</v>
      </c>
      <c r="P477" s="164">
        <v>174</v>
      </c>
      <c r="Q477" s="164">
        <v>11182</v>
      </c>
      <c r="R477" s="164">
        <v>8372.4</v>
      </c>
      <c r="S477" s="164">
        <v>0.38500000000000001</v>
      </c>
      <c r="T477" s="164">
        <v>0.28799999999999998</v>
      </c>
    </row>
    <row r="478" spans="1:20" ht="15.75" customHeight="1">
      <c r="A478" s="126" t="s">
        <v>102</v>
      </c>
      <c r="B478" s="163">
        <v>2017</v>
      </c>
      <c r="C478" s="163">
        <v>6</v>
      </c>
      <c r="D478" s="126" t="s">
        <v>58</v>
      </c>
      <c r="E478" s="163">
        <v>29037</v>
      </c>
      <c r="F478" s="163">
        <v>0</v>
      </c>
      <c r="G478" s="163">
        <v>0</v>
      </c>
      <c r="H478" s="163">
        <v>0</v>
      </c>
      <c r="I478" s="163">
        <v>0</v>
      </c>
      <c r="J478" s="163">
        <v>0</v>
      </c>
      <c r="K478" s="163">
        <v>9</v>
      </c>
      <c r="L478" s="163">
        <v>11820</v>
      </c>
      <c r="M478" s="163">
        <v>11227.03</v>
      </c>
      <c r="N478" s="163">
        <v>0.40699999999999997</v>
      </c>
      <c r="O478" s="163">
        <v>0.38700000000000001</v>
      </c>
      <c r="P478" s="163">
        <v>9</v>
      </c>
      <c r="Q478" s="163">
        <v>11820</v>
      </c>
      <c r="R478" s="163">
        <v>11227.03</v>
      </c>
      <c r="S478" s="163">
        <v>0.40699999999999997</v>
      </c>
      <c r="T478" s="163">
        <v>0.38700000000000001</v>
      </c>
    </row>
    <row r="479" spans="1:20" ht="15.75" customHeight="1">
      <c r="A479" s="130" t="s">
        <v>102</v>
      </c>
      <c r="B479" s="164">
        <v>2017</v>
      </c>
      <c r="C479" s="164">
        <v>7</v>
      </c>
      <c r="D479" s="130" t="s">
        <v>59</v>
      </c>
      <c r="E479" s="164">
        <v>29037</v>
      </c>
      <c r="F479" s="164">
        <v>0</v>
      </c>
      <c r="G479" s="164">
        <v>0</v>
      </c>
      <c r="H479" s="164">
        <v>0</v>
      </c>
      <c r="I479" s="164">
        <v>0</v>
      </c>
      <c r="J479" s="164">
        <v>0</v>
      </c>
      <c r="K479" s="164">
        <v>2</v>
      </c>
      <c r="L479" s="164">
        <v>107</v>
      </c>
      <c r="M479" s="164">
        <v>83.42</v>
      </c>
      <c r="N479" s="164">
        <v>4.0000000000000001E-3</v>
      </c>
      <c r="O479" s="164">
        <v>3.0000000000000001E-3</v>
      </c>
      <c r="P479" s="164">
        <v>2</v>
      </c>
      <c r="Q479" s="164">
        <v>107</v>
      </c>
      <c r="R479" s="164">
        <v>83.42</v>
      </c>
      <c r="S479" s="164">
        <v>4.0000000000000001E-3</v>
      </c>
      <c r="T479" s="164">
        <v>3.0000000000000001E-3</v>
      </c>
    </row>
    <row r="480" spans="1:20" ht="15.75" customHeight="1">
      <c r="A480" s="126" t="s">
        <v>102</v>
      </c>
      <c r="B480" s="163">
        <v>2017</v>
      </c>
      <c r="C480" s="163">
        <v>8</v>
      </c>
      <c r="D480" s="126" t="s">
        <v>60</v>
      </c>
      <c r="E480" s="163">
        <v>29037</v>
      </c>
      <c r="F480" s="163">
        <v>0</v>
      </c>
      <c r="G480" s="163">
        <v>0</v>
      </c>
      <c r="H480" s="163">
        <v>0</v>
      </c>
      <c r="I480" s="163">
        <v>0</v>
      </c>
      <c r="J480" s="163">
        <v>0</v>
      </c>
      <c r="K480" s="163">
        <v>9</v>
      </c>
      <c r="L480" s="163">
        <v>248</v>
      </c>
      <c r="M480" s="163">
        <v>98.18</v>
      </c>
      <c r="N480" s="163">
        <v>8.9999999999999993E-3</v>
      </c>
      <c r="O480" s="163">
        <v>3.0000000000000001E-3</v>
      </c>
      <c r="P480" s="163">
        <v>9</v>
      </c>
      <c r="Q480" s="163">
        <v>248</v>
      </c>
      <c r="R480" s="163">
        <v>98.18</v>
      </c>
      <c r="S480" s="163">
        <v>8.9999999999999993E-3</v>
      </c>
      <c r="T480" s="163">
        <v>3.0000000000000001E-3</v>
      </c>
    </row>
    <row r="481" spans="1:20" ht="15.75" customHeight="1">
      <c r="A481" s="130" t="s">
        <v>102</v>
      </c>
      <c r="B481" s="164">
        <v>2017</v>
      </c>
      <c r="C481" s="164">
        <v>9</v>
      </c>
      <c r="D481" s="130" t="s">
        <v>61</v>
      </c>
      <c r="E481" s="164">
        <v>29037</v>
      </c>
      <c r="F481" s="164">
        <v>0</v>
      </c>
      <c r="G481" s="164">
        <v>0</v>
      </c>
      <c r="H481" s="164">
        <v>0</v>
      </c>
      <c r="I481" s="164">
        <v>0</v>
      </c>
      <c r="J481" s="164">
        <v>0</v>
      </c>
      <c r="K481" s="164">
        <v>52</v>
      </c>
      <c r="L481" s="164">
        <v>10281</v>
      </c>
      <c r="M481" s="164">
        <v>16738.759999999998</v>
      </c>
      <c r="N481" s="164">
        <v>0.35399999999999998</v>
      </c>
      <c r="O481" s="164">
        <v>0.57599999999999996</v>
      </c>
      <c r="P481" s="164">
        <v>52</v>
      </c>
      <c r="Q481" s="164">
        <v>10281</v>
      </c>
      <c r="R481" s="164">
        <v>16738.759999999998</v>
      </c>
      <c r="S481" s="164">
        <v>0.35399999999999998</v>
      </c>
      <c r="T481" s="164">
        <v>0.57599999999999996</v>
      </c>
    </row>
    <row r="482" spans="1:20" ht="15.75" customHeight="1">
      <c r="A482" s="126" t="s">
        <v>102</v>
      </c>
      <c r="B482" s="163">
        <v>2018</v>
      </c>
      <c r="C482" s="163">
        <v>0</v>
      </c>
      <c r="D482" s="126" t="s">
        <v>53</v>
      </c>
      <c r="E482" s="163">
        <v>29254</v>
      </c>
      <c r="F482" s="163">
        <v>1</v>
      </c>
      <c r="G482" s="163">
        <v>1411</v>
      </c>
      <c r="H482" s="163">
        <v>441.4</v>
      </c>
      <c r="I482" s="163">
        <v>4.8000000000000001E-2</v>
      </c>
      <c r="J482" s="163">
        <v>1.4999999999999999E-2</v>
      </c>
      <c r="K482" s="163">
        <v>43</v>
      </c>
      <c r="L482" s="163">
        <v>5666</v>
      </c>
      <c r="M482" s="163">
        <v>3506.38</v>
      </c>
      <c r="N482" s="163">
        <v>0.19400000000000001</v>
      </c>
      <c r="O482" s="163">
        <v>0.12</v>
      </c>
      <c r="P482" s="163">
        <v>44</v>
      </c>
      <c r="Q482" s="163">
        <v>7077</v>
      </c>
      <c r="R482" s="163">
        <v>3947.78</v>
      </c>
      <c r="S482" s="163">
        <v>0.24199999999999999</v>
      </c>
      <c r="T482" s="163">
        <v>0.13500000000000001</v>
      </c>
    </row>
    <row r="483" spans="1:20" ht="15.75" customHeight="1">
      <c r="A483" s="130" t="s">
        <v>102</v>
      </c>
      <c r="B483" s="164">
        <v>2018</v>
      </c>
      <c r="C483" s="164">
        <v>1</v>
      </c>
      <c r="D483" s="130" t="s">
        <v>54</v>
      </c>
      <c r="E483" s="164">
        <v>29254</v>
      </c>
      <c r="F483" s="164">
        <v>2</v>
      </c>
      <c r="G483" s="164">
        <v>2</v>
      </c>
      <c r="H483" s="164">
        <v>3.5</v>
      </c>
      <c r="I483" s="164">
        <v>0</v>
      </c>
      <c r="J483" s="164">
        <v>0</v>
      </c>
      <c r="K483" s="164">
        <v>255</v>
      </c>
      <c r="L483" s="164">
        <v>3078</v>
      </c>
      <c r="M483" s="164">
        <v>9055.68</v>
      </c>
      <c r="N483" s="164">
        <v>0.105</v>
      </c>
      <c r="O483" s="164">
        <v>0.31</v>
      </c>
      <c r="P483" s="164">
        <v>257</v>
      </c>
      <c r="Q483" s="164">
        <v>3080</v>
      </c>
      <c r="R483" s="164">
        <v>9059.18</v>
      </c>
      <c r="S483" s="164">
        <v>0.105</v>
      </c>
      <c r="T483" s="164">
        <v>0.31</v>
      </c>
    </row>
    <row r="484" spans="1:20" ht="15.75" customHeight="1">
      <c r="A484" s="126" t="s">
        <v>102</v>
      </c>
      <c r="B484" s="163">
        <v>2018</v>
      </c>
      <c r="C484" s="163">
        <v>2</v>
      </c>
      <c r="D484" s="126" t="s">
        <v>1415</v>
      </c>
      <c r="E484" s="163">
        <v>29254</v>
      </c>
      <c r="F484" s="163">
        <v>0</v>
      </c>
      <c r="G484" s="163">
        <v>0</v>
      </c>
      <c r="H484" s="163">
        <v>0</v>
      </c>
      <c r="I484" s="163">
        <v>0</v>
      </c>
      <c r="J484" s="163">
        <v>0</v>
      </c>
      <c r="K484" s="163">
        <v>14</v>
      </c>
      <c r="L484" s="163">
        <v>111074</v>
      </c>
      <c r="M484" s="163">
        <v>232912.37</v>
      </c>
      <c r="N484" s="163">
        <v>3.7970000000000002</v>
      </c>
      <c r="O484" s="163">
        <v>7.9610000000000003</v>
      </c>
      <c r="P484" s="163">
        <v>14</v>
      </c>
      <c r="Q484" s="163">
        <v>111074</v>
      </c>
      <c r="R484" s="163">
        <v>232912.37</v>
      </c>
      <c r="S484" s="163">
        <v>3.7970000000000002</v>
      </c>
      <c r="T484" s="163">
        <v>7.9610000000000003</v>
      </c>
    </row>
    <row r="485" spans="1:20" ht="15.75" customHeight="1">
      <c r="A485" s="130" t="s">
        <v>102</v>
      </c>
      <c r="B485" s="164">
        <v>2018</v>
      </c>
      <c r="C485" s="164">
        <v>3</v>
      </c>
      <c r="D485" s="130" t="s">
        <v>55</v>
      </c>
      <c r="E485" s="164">
        <v>29254</v>
      </c>
      <c r="F485" s="164">
        <v>29</v>
      </c>
      <c r="G485" s="164">
        <v>2507</v>
      </c>
      <c r="H485" s="164">
        <v>6423.27</v>
      </c>
      <c r="I485" s="164">
        <v>8.5999999999999993E-2</v>
      </c>
      <c r="J485" s="164">
        <v>0.22</v>
      </c>
      <c r="K485" s="164">
        <v>158</v>
      </c>
      <c r="L485" s="164">
        <v>18051</v>
      </c>
      <c r="M485" s="164">
        <v>26268.38</v>
      </c>
      <c r="N485" s="164">
        <v>0.61699999999999999</v>
      </c>
      <c r="O485" s="164">
        <v>0.89800000000000002</v>
      </c>
      <c r="P485" s="164">
        <v>187</v>
      </c>
      <c r="Q485" s="164">
        <v>20558</v>
      </c>
      <c r="R485" s="164">
        <v>32691.65</v>
      </c>
      <c r="S485" s="164">
        <v>0.70299999999999996</v>
      </c>
      <c r="T485" s="164">
        <v>1.1180000000000001</v>
      </c>
    </row>
    <row r="486" spans="1:20" ht="15.75" customHeight="1">
      <c r="A486" s="126" t="s">
        <v>102</v>
      </c>
      <c r="B486" s="163">
        <v>2018</v>
      </c>
      <c r="C486" s="163">
        <v>4</v>
      </c>
      <c r="D486" s="126" t="s">
        <v>56</v>
      </c>
      <c r="E486" s="163">
        <v>29254</v>
      </c>
      <c r="F486" s="163">
        <v>0</v>
      </c>
      <c r="G486" s="163">
        <v>0</v>
      </c>
      <c r="H486" s="163">
        <v>0</v>
      </c>
      <c r="I486" s="163">
        <v>0</v>
      </c>
      <c r="J486" s="163">
        <v>0</v>
      </c>
      <c r="K486" s="163">
        <v>7</v>
      </c>
      <c r="L486" s="163">
        <v>130</v>
      </c>
      <c r="M486" s="163">
        <v>606.54999999999995</v>
      </c>
      <c r="N486" s="163">
        <v>4.0000000000000001E-3</v>
      </c>
      <c r="O486" s="163">
        <v>2.1000000000000001E-2</v>
      </c>
      <c r="P486" s="163">
        <v>7</v>
      </c>
      <c r="Q486" s="163">
        <v>130</v>
      </c>
      <c r="R486" s="163">
        <v>606.54999999999995</v>
      </c>
      <c r="S486" s="163">
        <v>4.0000000000000001E-3</v>
      </c>
      <c r="T486" s="163">
        <v>2.1000000000000001E-2</v>
      </c>
    </row>
    <row r="487" spans="1:20" ht="15.75" customHeight="1">
      <c r="A487" s="130" t="s">
        <v>102</v>
      </c>
      <c r="B487" s="164">
        <v>2018</v>
      </c>
      <c r="C487" s="164">
        <v>5</v>
      </c>
      <c r="D487" s="130" t="s">
        <v>57</v>
      </c>
      <c r="E487" s="164">
        <v>29254</v>
      </c>
      <c r="F487" s="164">
        <v>6</v>
      </c>
      <c r="G487" s="164">
        <v>611</v>
      </c>
      <c r="H487" s="164">
        <v>994.26</v>
      </c>
      <c r="I487" s="164">
        <v>2.1000000000000001E-2</v>
      </c>
      <c r="J487" s="164">
        <v>3.4000000000000002E-2</v>
      </c>
      <c r="K487" s="164">
        <v>199</v>
      </c>
      <c r="L487" s="164">
        <v>12994</v>
      </c>
      <c r="M487" s="164">
        <v>11321.87</v>
      </c>
      <c r="N487" s="164">
        <v>0.44400000000000001</v>
      </c>
      <c r="O487" s="164">
        <v>0.38700000000000001</v>
      </c>
      <c r="P487" s="164">
        <v>205</v>
      </c>
      <c r="Q487" s="164">
        <v>13605</v>
      </c>
      <c r="R487" s="164">
        <v>12316.13</v>
      </c>
      <c r="S487" s="164">
        <v>0.46500000000000002</v>
      </c>
      <c r="T487" s="164">
        <v>0.42099999999999999</v>
      </c>
    </row>
    <row r="488" spans="1:20" ht="15.75" customHeight="1">
      <c r="A488" s="126" t="s">
        <v>102</v>
      </c>
      <c r="B488" s="163">
        <v>2018</v>
      </c>
      <c r="C488" s="163">
        <v>6</v>
      </c>
      <c r="D488" s="126" t="s">
        <v>58</v>
      </c>
      <c r="E488" s="163">
        <v>29254</v>
      </c>
      <c r="F488" s="163">
        <v>17</v>
      </c>
      <c r="G488" s="163">
        <v>12697</v>
      </c>
      <c r="H488" s="163">
        <v>29934.77</v>
      </c>
      <c r="I488" s="163">
        <v>0.434</v>
      </c>
      <c r="J488" s="163">
        <v>1.022</v>
      </c>
      <c r="K488" s="163">
        <v>19</v>
      </c>
      <c r="L488" s="163">
        <v>13319</v>
      </c>
      <c r="M488" s="163">
        <v>15688</v>
      </c>
      <c r="N488" s="163">
        <v>0.45500000000000002</v>
      </c>
      <c r="O488" s="163">
        <v>0.53600000000000003</v>
      </c>
      <c r="P488" s="163">
        <v>36</v>
      </c>
      <c r="Q488" s="163">
        <v>26016</v>
      </c>
      <c r="R488" s="163">
        <v>45622.77</v>
      </c>
      <c r="S488" s="163">
        <v>0.88900000000000001</v>
      </c>
      <c r="T488" s="163">
        <v>1.56</v>
      </c>
    </row>
    <row r="489" spans="1:20" ht="15.75" customHeight="1">
      <c r="A489" s="130" t="s">
        <v>102</v>
      </c>
      <c r="B489" s="164">
        <v>2018</v>
      </c>
      <c r="C489" s="164">
        <v>7</v>
      </c>
      <c r="D489" s="130" t="s">
        <v>59</v>
      </c>
      <c r="E489" s="164">
        <v>29254</v>
      </c>
      <c r="F489" s="164">
        <v>0</v>
      </c>
      <c r="G489" s="164">
        <v>0</v>
      </c>
      <c r="H489" s="164">
        <v>0</v>
      </c>
      <c r="I489" s="164">
        <v>0</v>
      </c>
      <c r="J489" s="164">
        <v>0</v>
      </c>
      <c r="K489" s="164">
        <v>2</v>
      </c>
      <c r="L489" s="164">
        <v>618</v>
      </c>
      <c r="M489" s="164">
        <v>289.56</v>
      </c>
      <c r="N489" s="164">
        <v>2.1000000000000001E-2</v>
      </c>
      <c r="O489" s="164">
        <v>0.01</v>
      </c>
      <c r="P489" s="164">
        <v>2</v>
      </c>
      <c r="Q489" s="164">
        <v>618</v>
      </c>
      <c r="R489" s="164">
        <v>289.56</v>
      </c>
      <c r="S489" s="164">
        <v>2.1000000000000001E-2</v>
      </c>
      <c r="T489" s="164">
        <v>0.01</v>
      </c>
    </row>
    <row r="490" spans="1:20" ht="15.75" customHeight="1">
      <c r="A490" s="126" t="s">
        <v>102</v>
      </c>
      <c r="B490" s="163">
        <v>2018</v>
      </c>
      <c r="C490" s="163">
        <v>8</v>
      </c>
      <c r="D490" s="126" t="s">
        <v>60</v>
      </c>
      <c r="E490" s="163">
        <v>29254</v>
      </c>
      <c r="F490" s="163">
        <v>0</v>
      </c>
      <c r="G490" s="163">
        <v>0</v>
      </c>
      <c r="H490" s="163">
        <v>0</v>
      </c>
      <c r="I490" s="163">
        <v>0</v>
      </c>
      <c r="J490" s="163">
        <v>0</v>
      </c>
      <c r="K490" s="163">
        <v>9</v>
      </c>
      <c r="L490" s="163">
        <v>3327</v>
      </c>
      <c r="M490" s="163">
        <v>588.30999999999995</v>
      </c>
      <c r="N490" s="163">
        <v>0.114</v>
      </c>
      <c r="O490" s="163">
        <v>0.02</v>
      </c>
      <c r="P490" s="163">
        <v>9</v>
      </c>
      <c r="Q490" s="163">
        <v>3327</v>
      </c>
      <c r="R490" s="163">
        <v>588.30999999999995</v>
      </c>
      <c r="S490" s="163">
        <v>0.114</v>
      </c>
      <c r="T490" s="163">
        <v>0.02</v>
      </c>
    </row>
    <row r="491" spans="1:20" ht="15.75" customHeight="1">
      <c r="A491" s="130" t="s">
        <v>102</v>
      </c>
      <c r="B491" s="164">
        <v>2018</v>
      </c>
      <c r="C491" s="164">
        <v>9</v>
      </c>
      <c r="D491" s="130" t="s">
        <v>61</v>
      </c>
      <c r="E491" s="164">
        <v>29254</v>
      </c>
      <c r="F491" s="164">
        <v>0</v>
      </c>
      <c r="G491" s="164">
        <v>0</v>
      </c>
      <c r="H491" s="164">
        <v>0</v>
      </c>
      <c r="I491" s="164">
        <v>0</v>
      </c>
      <c r="J491" s="164">
        <v>0</v>
      </c>
      <c r="K491" s="164">
        <v>63</v>
      </c>
      <c r="L491" s="164">
        <v>5448</v>
      </c>
      <c r="M491" s="164">
        <v>4278.43</v>
      </c>
      <c r="N491" s="164">
        <v>0.186</v>
      </c>
      <c r="O491" s="164">
        <v>0.14599999999999999</v>
      </c>
      <c r="P491" s="164">
        <v>63</v>
      </c>
      <c r="Q491" s="164">
        <v>5448</v>
      </c>
      <c r="R491" s="164">
        <v>4278.43</v>
      </c>
      <c r="S491" s="164">
        <v>0.186</v>
      </c>
      <c r="T491" s="164">
        <v>0.14599999999999999</v>
      </c>
    </row>
    <row r="492" spans="1:20" ht="15.75" customHeight="1">
      <c r="A492" s="126" t="s">
        <v>102</v>
      </c>
      <c r="B492" s="163">
        <v>2019</v>
      </c>
      <c r="C492" s="163">
        <v>0</v>
      </c>
      <c r="D492" s="126" t="s">
        <v>53</v>
      </c>
      <c r="E492" s="163">
        <v>29431</v>
      </c>
      <c r="F492" s="163">
        <v>0</v>
      </c>
      <c r="G492" s="163">
        <v>0</v>
      </c>
      <c r="H492" s="163">
        <v>0</v>
      </c>
      <c r="I492" s="163">
        <v>0</v>
      </c>
      <c r="J492" s="163">
        <v>0</v>
      </c>
      <c r="K492" s="163">
        <v>23</v>
      </c>
      <c r="L492" s="163">
        <v>365</v>
      </c>
      <c r="M492" s="163">
        <v>544.03</v>
      </c>
      <c r="N492" s="163">
        <v>1.2E-2</v>
      </c>
      <c r="O492" s="163">
        <v>1.7999999999999999E-2</v>
      </c>
      <c r="P492" s="163">
        <v>23</v>
      </c>
      <c r="Q492" s="163">
        <v>365</v>
      </c>
      <c r="R492" s="163">
        <v>544.03</v>
      </c>
      <c r="S492" s="163">
        <v>1.2E-2</v>
      </c>
      <c r="T492" s="163">
        <v>1.7999999999999999E-2</v>
      </c>
    </row>
    <row r="493" spans="1:20" ht="15.75" customHeight="1">
      <c r="A493" s="130" t="s">
        <v>102</v>
      </c>
      <c r="B493" s="164">
        <v>2019</v>
      </c>
      <c r="C493" s="164">
        <v>1</v>
      </c>
      <c r="D493" s="130" t="s">
        <v>54</v>
      </c>
      <c r="E493" s="164">
        <v>29431</v>
      </c>
      <c r="F493" s="164">
        <v>0</v>
      </c>
      <c r="G493" s="164">
        <v>0</v>
      </c>
      <c r="H493" s="164">
        <v>0</v>
      </c>
      <c r="I493" s="164">
        <v>0</v>
      </c>
      <c r="J493" s="164">
        <v>0</v>
      </c>
      <c r="K493" s="164">
        <v>142</v>
      </c>
      <c r="L493" s="164">
        <v>3303</v>
      </c>
      <c r="M493" s="164">
        <v>6763.31</v>
      </c>
      <c r="N493" s="164">
        <v>0.112</v>
      </c>
      <c r="O493" s="164">
        <v>0.23</v>
      </c>
      <c r="P493" s="164">
        <v>142</v>
      </c>
      <c r="Q493" s="164">
        <v>3303</v>
      </c>
      <c r="R493" s="164">
        <v>6763.31</v>
      </c>
      <c r="S493" s="164">
        <v>0.112</v>
      </c>
      <c r="T493" s="164">
        <v>0.23</v>
      </c>
    </row>
    <row r="494" spans="1:20" ht="15.75" customHeight="1">
      <c r="A494" s="126" t="s">
        <v>102</v>
      </c>
      <c r="B494" s="163">
        <v>2019</v>
      </c>
      <c r="C494" s="163">
        <v>2</v>
      </c>
      <c r="D494" s="126" t="s">
        <v>1415</v>
      </c>
      <c r="E494" s="163">
        <v>29431</v>
      </c>
      <c r="F494" s="163">
        <v>0</v>
      </c>
      <c r="G494" s="163">
        <v>0</v>
      </c>
      <c r="H494" s="163">
        <v>0</v>
      </c>
      <c r="I494" s="163">
        <v>0</v>
      </c>
      <c r="J494" s="163">
        <v>0</v>
      </c>
      <c r="K494" s="163">
        <v>6</v>
      </c>
      <c r="L494" s="163">
        <v>11680</v>
      </c>
      <c r="M494" s="163">
        <v>34034.239999999998</v>
      </c>
      <c r="N494" s="163">
        <v>0.39700000000000002</v>
      </c>
      <c r="O494" s="163">
        <v>1.155</v>
      </c>
      <c r="P494" s="163">
        <v>6</v>
      </c>
      <c r="Q494" s="163">
        <v>11680</v>
      </c>
      <c r="R494" s="163">
        <v>34034.239999999998</v>
      </c>
      <c r="S494" s="163">
        <v>0.39700000000000002</v>
      </c>
      <c r="T494" s="163">
        <v>1.155</v>
      </c>
    </row>
    <row r="495" spans="1:20" ht="15.75" customHeight="1">
      <c r="A495" s="130" t="s">
        <v>102</v>
      </c>
      <c r="B495" s="164">
        <v>2019</v>
      </c>
      <c r="C495" s="164">
        <v>3</v>
      </c>
      <c r="D495" s="130" t="s">
        <v>55</v>
      </c>
      <c r="E495" s="164">
        <v>29431</v>
      </c>
      <c r="F495" s="164">
        <v>39</v>
      </c>
      <c r="G495" s="164">
        <v>4939</v>
      </c>
      <c r="H495" s="164">
        <v>18679.63</v>
      </c>
      <c r="I495" s="164">
        <v>0.16800000000000001</v>
      </c>
      <c r="J495" s="164">
        <v>0.63500000000000001</v>
      </c>
      <c r="K495" s="164">
        <v>150</v>
      </c>
      <c r="L495" s="164">
        <v>17216</v>
      </c>
      <c r="M495" s="164">
        <v>17585.11</v>
      </c>
      <c r="N495" s="164">
        <v>0.58499999999999996</v>
      </c>
      <c r="O495" s="164">
        <v>0.59799999999999998</v>
      </c>
      <c r="P495" s="164">
        <v>189</v>
      </c>
      <c r="Q495" s="164">
        <v>22155</v>
      </c>
      <c r="R495" s="164">
        <v>36264.74</v>
      </c>
      <c r="S495" s="164">
        <v>0.753</v>
      </c>
      <c r="T495" s="164">
        <v>1.2310000000000001</v>
      </c>
    </row>
    <row r="496" spans="1:20" ht="15.75" customHeight="1">
      <c r="A496" s="126" t="s">
        <v>102</v>
      </c>
      <c r="B496" s="163">
        <v>2019</v>
      </c>
      <c r="C496" s="163">
        <v>4</v>
      </c>
      <c r="D496" s="126" t="s">
        <v>56</v>
      </c>
      <c r="E496" s="163">
        <v>29431</v>
      </c>
      <c r="F496" s="163">
        <v>0</v>
      </c>
      <c r="G496" s="163">
        <v>0</v>
      </c>
      <c r="H496" s="163">
        <v>0</v>
      </c>
      <c r="I496" s="163">
        <v>0</v>
      </c>
      <c r="J496" s="163">
        <v>0</v>
      </c>
      <c r="K496" s="163">
        <v>4</v>
      </c>
      <c r="L496" s="163">
        <v>14</v>
      </c>
      <c r="M496" s="163">
        <v>102.34</v>
      </c>
      <c r="N496" s="163">
        <v>0</v>
      </c>
      <c r="O496" s="163">
        <v>3.0000000000000001E-3</v>
      </c>
      <c r="P496" s="163">
        <v>4</v>
      </c>
      <c r="Q496" s="163">
        <v>14</v>
      </c>
      <c r="R496" s="163">
        <v>102.34</v>
      </c>
      <c r="S496" s="163">
        <v>0</v>
      </c>
      <c r="T496" s="163">
        <v>3.0000000000000001E-3</v>
      </c>
    </row>
    <row r="497" spans="1:20" ht="15.75" customHeight="1">
      <c r="A497" s="130" t="s">
        <v>102</v>
      </c>
      <c r="B497" s="164">
        <v>2019</v>
      </c>
      <c r="C497" s="164">
        <v>5</v>
      </c>
      <c r="D497" s="130" t="s">
        <v>57</v>
      </c>
      <c r="E497" s="164">
        <v>29431</v>
      </c>
      <c r="F497" s="164">
        <v>6</v>
      </c>
      <c r="G497" s="164">
        <v>23</v>
      </c>
      <c r="H497" s="164">
        <v>154.29</v>
      </c>
      <c r="I497" s="164">
        <v>1E-3</v>
      </c>
      <c r="J497" s="164">
        <v>5.0000000000000001E-3</v>
      </c>
      <c r="K497" s="164">
        <v>207</v>
      </c>
      <c r="L497" s="164">
        <v>11516</v>
      </c>
      <c r="M497" s="164">
        <v>23323.11</v>
      </c>
      <c r="N497" s="164">
        <v>0.39100000000000001</v>
      </c>
      <c r="O497" s="164">
        <v>0.79200000000000004</v>
      </c>
      <c r="P497" s="164">
        <v>213</v>
      </c>
      <c r="Q497" s="164">
        <v>11539</v>
      </c>
      <c r="R497" s="164">
        <v>23477.4</v>
      </c>
      <c r="S497" s="164">
        <v>0.39200000000000002</v>
      </c>
      <c r="T497" s="164">
        <v>0.79800000000000004</v>
      </c>
    </row>
    <row r="498" spans="1:20" ht="15.75" customHeight="1">
      <c r="A498" s="126" t="s">
        <v>102</v>
      </c>
      <c r="B498" s="163">
        <v>2019</v>
      </c>
      <c r="C498" s="163">
        <v>6</v>
      </c>
      <c r="D498" s="126" t="s">
        <v>58</v>
      </c>
      <c r="E498" s="163">
        <v>29431</v>
      </c>
      <c r="F498" s="163">
        <v>157</v>
      </c>
      <c r="G498" s="163">
        <v>23957</v>
      </c>
      <c r="H498" s="163">
        <v>191668.19</v>
      </c>
      <c r="I498" s="163">
        <v>0.81399999999999995</v>
      </c>
      <c r="J498" s="163">
        <v>6.5110000000000001</v>
      </c>
      <c r="K498" s="163">
        <v>59</v>
      </c>
      <c r="L498" s="163">
        <v>9108</v>
      </c>
      <c r="M498" s="163">
        <v>17642.490000000002</v>
      </c>
      <c r="N498" s="163">
        <v>0.309</v>
      </c>
      <c r="O498" s="163">
        <v>0.59899999999999998</v>
      </c>
      <c r="P498" s="163">
        <v>216</v>
      </c>
      <c r="Q498" s="163">
        <v>33065</v>
      </c>
      <c r="R498" s="163">
        <v>209310.68</v>
      </c>
      <c r="S498" s="163">
        <v>1.123</v>
      </c>
      <c r="T498" s="163">
        <v>7.1120000000000001</v>
      </c>
    </row>
    <row r="499" spans="1:20" ht="15.75" customHeight="1">
      <c r="A499" s="130" t="s">
        <v>102</v>
      </c>
      <c r="B499" s="164">
        <v>2019</v>
      </c>
      <c r="C499" s="164">
        <v>7</v>
      </c>
      <c r="D499" s="130" t="s">
        <v>59</v>
      </c>
      <c r="E499" s="164">
        <v>29431</v>
      </c>
      <c r="F499" s="164">
        <v>0</v>
      </c>
      <c r="G499" s="164">
        <v>0</v>
      </c>
      <c r="H499" s="164">
        <v>0</v>
      </c>
      <c r="I499" s="164">
        <v>0</v>
      </c>
      <c r="J499" s="164">
        <v>0</v>
      </c>
      <c r="K499" s="164">
        <v>2</v>
      </c>
      <c r="L499" s="164">
        <v>613</v>
      </c>
      <c r="M499" s="164">
        <v>1076</v>
      </c>
      <c r="N499" s="164">
        <v>2.1000000000000001E-2</v>
      </c>
      <c r="O499" s="164">
        <v>3.6999999999999998E-2</v>
      </c>
      <c r="P499" s="164">
        <v>2</v>
      </c>
      <c r="Q499" s="164">
        <v>613</v>
      </c>
      <c r="R499" s="164">
        <v>1076</v>
      </c>
      <c r="S499" s="164">
        <v>2.1000000000000001E-2</v>
      </c>
      <c r="T499" s="164">
        <v>3.6999999999999998E-2</v>
      </c>
    </row>
    <row r="500" spans="1:20" ht="15.75" customHeight="1">
      <c r="A500" s="126" t="s">
        <v>102</v>
      </c>
      <c r="B500" s="163">
        <v>2019</v>
      </c>
      <c r="C500" s="163">
        <v>8</v>
      </c>
      <c r="D500" s="126" t="s">
        <v>60</v>
      </c>
      <c r="E500" s="163">
        <v>29431</v>
      </c>
      <c r="F500" s="163">
        <v>3</v>
      </c>
      <c r="G500" s="163">
        <v>2970</v>
      </c>
      <c r="H500" s="163">
        <v>1798.5</v>
      </c>
      <c r="I500" s="163">
        <v>0.10100000000000001</v>
      </c>
      <c r="J500" s="163">
        <v>6.0999999999999999E-2</v>
      </c>
      <c r="K500" s="163">
        <v>4</v>
      </c>
      <c r="L500" s="163">
        <v>5906</v>
      </c>
      <c r="M500" s="163">
        <v>3618.11</v>
      </c>
      <c r="N500" s="163">
        <v>0.20100000000000001</v>
      </c>
      <c r="O500" s="163">
        <v>0.123</v>
      </c>
      <c r="P500" s="163">
        <v>7</v>
      </c>
      <c r="Q500" s="163">
        <v>8876</v>
      </c>
      <c r="R500" s="163">
        <v>5416.61</v>
      </c>
      <c r="S500" s="163">
        <v>0.30199999999999999</v>
      </c>
      <c r="T500" s="163">
        <v>0.184</v>
      </c>
    </row>
    <row r="501" spans="1:20" ht="15.75" customHeight="1">
      <c r="A501" s="130" t="s">
        <v>102</v>
      </c>
      <c r="B501" s="164">
        <v>2019</v>
      </c>
      <c r="C501" s="164">
        <v>9</v>
      </c>
      <c r="D501" s="130" t="s">
        <v>61</v>
      </c>
      <c r="E501" s="164">
        <v>29431</v>
      </c>
      <c r="F501" s="164">
        <v>0</v>
      </c>
      <c r="G501" s="164">
        <v>0</v>
      </c>
      <c r="H501" s="164">
        <v>0</v>
      </c>
      <c r="I501" s="164">
        <v>0</v>
      </c>
      <c r="J501" s="164">
        <v>0</v>
      </c>
      <c r="K501" s="164">
        <v>72</v>
      </c>
      <c r="L501" s="164">
        <v>10856</v>
      </c>
      <c r="M501" s="164">
        <v>17822.3</v>
      </c>
      <c r="N501" s="164">
        <v>0.36899999999999999</v>
      </c>
      <c r="O501" s="164">
        <v>0.60599999999999998</v>
      </c>
      <c r="P501" s="164">
        <v>72</v>
      </c>
      <c r="Q501" s="164">
        <v>10856</v>
      </c>
      <c r="R501" s="164">
        <v>17822.3</v>
      </c>
      <c r="S501" s="164">
        <v>0.36899999999999999</v>
      </c>
      <c r="T501" s="164">
        <v>0.60599999999999998</v>
      </c>
    </row>
    <row r="502" spans="1:20" ht="15.75" customHeight="1">
      <c r="A502" s="126" t="s">
        <v>102</v>
      </c>
      <c r="B502" s="163">
        <v>2020</v>
      </c>
      <c r="C502" s="163">
        <v>0</v>
      </c>
      <c r="D502" s="126" t="s">
        <v>53</v>
      </c>
      <c r="E502" s="163">
        <v>29718</v>
      </c>
      <c r="F502" s="163">
        <v>1</v>
      </c>
      <c r="G502" s="163">
        <v>12</v>
      </c>
      <c r="H502" s="163">
        <v>13</v>
      </c>
      <c r="I502" s="163">
        <v>0</v>
      </c>
      <c r="J502" s="163">
        <v>0</v>
      </c>
      <c r="K502" s="163">
        <v>40</v>
      </c>
      <c r="L502" s="163">
        <v>3268</v>
      </c>
      <c r="M502" s="163">
        <v>788.64</v>
      </c>
      <c r="N502" s="163">
        <v>0.11</v>
      </c>
      <c r="O502" s="163">
        <v>2.7E-2</v>
      </c>
      <c r="P502" s="163">
        <v>41</v>
      </c>
      <c r="Q502" s="163">
        <v>3280</v>
      </c>
      <c r="R502" s="163">
        <v>801.64</v>
      </c>
      <c r="S502" s="163">
        <v>0.11</v>
      </c>
      <c r="T502" s="163">
        <v>2.7E-2</v>
      </c>
    </row>
    <row r="503" spans="1:20" ht="15.75" customHeight="1">
      <c r="A503" s="130" t="s">
        <v>102</v>
      </c>
      <c r="B503" s="164">
        <v>2020</v>
      </c>
      <c r="C503" s="164">
        <v>1</v>
      </c>
      <c r="D503" s="130" t="s">
        <v>54</v>
      </c>
      <c r="E503" s="164">
        <v>29718</v>
      </c>
      <c r="F503" s="164">
        <v>0</v>
      </c>
      <c r="G503" s="164">
        <v>0</v>
      </c>
      <c r="H503" s="164">
        <v>0</v>
      </c>
      <c r="I503" s="164">
        <v>0</v>
      </c>
      <c r="J503" s="164">
        <v>0</v>
      </c>
      <c r="K503" s="164">
        <v>89</v>
      </c>
      <c r="L503" s="164">
        <v>6704</v>
      </c>
      <c r="M503" s="164">
        <v>4485.7700000000004</v>
      </c>
      <c r="N503" s="164">
        <v>0.22600000000000001</v>
      </c>
      <c r="O503" s="164">
        <v>0.151</v>
      </c>
      <c r="P503" s="164">
        <v>89</v>
      </c>
      <c r="Q503" s="164">
        <v>6704</v>
      </c>
      <c r="R503" s="164">
        <v>4485.7700000000004</v>
      </c>
      <c r="S503" s="164">
        <v>0.22600000000000001</v>
      </c>
      <c r="T503" s="164">
        <v>0.151</v>
      </c>
    </row>
    <row r="504" spans="1:20" ht="15.75" customHeight="1">
      <c r="A504" s="126" t="s">
        <v>102</v>
      </c>
      <c r="B504" s="163">
        <v>2020</v>
      </c>
      <c r="C504" s="163">
        <v>2</v>
      </c>
      <c r="D504" s="126" t="s">
        <v>1415</v>
      </c>
      <c r="E504" s="163">
        <v>29718</v>
      </c>
      <c r="F504" s="163">
        <v>1</v>
      </c>
      <c r="G504" s="163">
        <v>16917</v>
      </c>
      <c r="H504" s="163">
        <v>23899.96</v>
      </c>
      <c r="I504" s="163">
        <v>0.56899999999999995</v>
      </c>
      <c r="J504" s="163">
        <v>0.80400000000000005</v>
      </c>
      <c r="K504" s="163">
        <v>15</v>
      </c>
      <c r="L504" s="163">
        <v>46474</v>
      </c>
      <c r="M504" s="163">
        <v>37504.53</v>
      </c>
      <c r="N504" s="163">
        <v>1.5640000000000001</v>
      </c>
      <c r="O504" s="163">
        <v>1.262</v>
      </c>
      <c r="P504" s="163">
        <v>16</v>
      </c>
      <c r="Q504" s="163">
        <v>63391</v>
      </c>
      <c r="R504" s="163">
        <v>61404.49</v>
      </c>
      <c r="S504" s="163">
        <v>2.133</v>
      </c>
      <c r="T504" s="163">
        <v>2.0649999999999999</v>
      </c>
    </row>
    <row r="505" spans="1:20" ht="15.75" customHeight="1">
      <c r="A505" s="130" t="s">
        <v>102</v>
      </c>
      <c r="B505" s="164">
        <v>2020</v>
      </c>
      <c r="C505" s="164">
        <v>3</v>
      </c>
      <c r="D505" s="130" t="s">
        <v>55</v>
      </c>
      <c r="E505" s="164">
        <v>29718</v>
      </c>
      <c r="F505" s="164">
        <v>26</v>
      </c>
      <c r="G505" s="164">
        <v>2129</v>
      </c>
      <c r="H505" s="164">
        <v>15594</v>
      </c>
      <c r="I505" s="164">
        <v>7.1999999999999995E-2</v>
      </c>
      <c r="J505" s="164">
        <v>0.52500000000000002</v>
      </c>
      <c r="K505" s="164">
        <v>161</v>
      </c>
      <c r="L505" s="164">
        <v>17131</v>
      </c>
      <c r="M505" s="164">
        <v>31291.83</v>
      </c>
      <c r="N505" s="164">
        <v>0.57599999999999996</v>
      </c>
      <c r="O505" s="164">
        <v>1.052</v>
      </c>
      <c r="P505" s="164">
        <v>187</v>
      </c>
      <c r="Q505" s="164">
        <v>19260</v>
      </c>
      <c r="R505" s="164">
        <v>46885.83</v>
      </c>
      <c r="S505" s="164">
        <v>0.64800000000000002</v>
      </c>
      <c r="T505" s="164">
        <v>1.5780000000000001</v>
      </c>
    </row>
    <row r="506" spans="1:20" ht="15.75" customHeight="1">
      <c r="A506" s="126" t="s">
        <v>102</v>
      </c>
      <c r="B506" s="163">
        <v>2020</v>
      </c>
      <c r="C506" s="163">
        <v>4</v>
      </c>
      <c r="D506" s="126" t="s">
        <v>56</v>
      </c>
      <c r="E506" s="163">
        <v>29718</v>
      </c>
      <c r="F506" s="163">
        <v>0</v>
      </c>
      <c r="G506" s="163">
        <v>0</v>
      </c>
      <c r="H506" s="163">
        <v>0</v>
      </c>
      <c r="I506" s="163">
        <v>0</v>
      </c>
      <c r="J506" s="163">
        <v>0</v>
      </c>
      <c r="K506" s="163">
        <v>29</v>
      </c>
      <c r="L506" s="163">
        <v>10630</v>
      </c>
      <c r="M506" s="163">
        <v>17395.3</v>
      </c>
      <c r="N506" s="163">
        <v>0.35799999999999998</v>
      </c>
      <c r="O506" s="163">
        <v>0.58499999999999996</v>
      </c>
      <c r="P506" s="163">
        <v>29</v>
      </c>
      <c r="Q506" s="163">
        <v>10630</v>
      </c>
      <c r="R506" s="163">
        <v>17395.3</v>
      </c>
      <c r="S506" s="163">
        <v>0.35799999999999998</v>
      </c>
      <c r="T506" s="163">
        <v>0.58499999999999996</v>
      </c>
    </row>
    <row r="507" spans="1:20" ht="15.75" customHeight="1">
      <c r="A507" s="130" t="s">
        <v>102</v>
      </c>
      <c r="B507" s="164">
        <v>2020</v>
      </c>
      <c r="C507" s="164">
        <v>5</v>
      </c>
      <c r="D507" s="130" t="s">
        <v>57</v>
      </c>
      <c r="E507" s="164">
        <v>29718</v>
      </c>
      <c r="F507" s="164">
        <v>5</v>
      </c>
      <c r="G507" s="164">
        <v>138</v>
      </c>
      <c r="H507" s="164">
        <v>872.87</v>
      </c>
      <c r="I507" s="164">
        <v>5.0000000000000001E-3</v>
      </c>
      <c r="J507" s="164">
        <v>2.9000000000000001E-2</v>
      </c>
      <c r="K507" s="164">
        <v>261</v>
      </c>
      <c r="L507" s="164">
        <v>9131</v>
      </c>
      <c r="M507" s="164">
        <v>6927.09</v>
      </c>
      <c r="N507" s="164">
        <v>0.307</v>
      </c>
      <c r="O507" s="164">
        <v>0.23300000000000001</v>
      </c>
      <c r="P507" s="164">
        <v>266</v>
      </c>
      <c r="Q507" s="164">
        <v>9269</v>
      </c>
      <c r="R507" s="164">
        <v>7799.96</v>
      </c>
      <c r="S507" s="164">
        <v>0.312</v>
      </c>
      <c r="T507" s="164">
        <v>0.26200000000000001</v>
      </c>
    </row>
    <row r="508" spans="1:20" ht="15.75" customHeight="1">
      <c r="A508" s="126" t="s">
        <v>102</v>
      </c>
      <c r="B508" s="163">
        <v>2020</v>
      </c>
      <c r="C508" s="163">
        <v>6</v>
      </c>
      <c r="D508" s="126" t="s">
        <v>58</v>
      </c>
      <c r="E508" s="163">
        <v>29718</v>
      </c>
      <c r="F508" s="163">
        <v>19</v>
      </c>
      <c r="G508" s="163">
        <v>13015</v>
      </c>
      <c r="H508" s="163">
        <v>53085.93</v>
      </c>
      <c r="I508" s="163">
        <v>0.438</v>
      </c>
      <c r="J508" s="163">
        <v>1.786</v>
      </c>
      <c r="K508" s="163">
        <v>30</v>
      </c>
      <c r="L508" s="163">
        <v>2954</v>
      </c>
      <c r="M508" s="163">
        <v>3551.43</v>
      </c>
      <c r="N508" s="163">
        <v>9.9000000000000005E-2</v>
      </c>
      <c r="O508" s="163">
        <v>0.12</v>
      </c>
      <c r="P508" s="163">
        <v>49</v>
      </c>
      <c r="Q508" s="163">
        <v>15969</v>
      </c>
      <c r="R508" s="163">
        <v>56637.36</v>
      </c>
      <c r="S508" s="163">
        <v>0.53700000000000003</v>
      </c>
      <c r="T508" s="163">
        <v>1.905</v>
      </c>
    </row>
    <row r="509" spans="1:20" ht="15.75" customHeight="1">
      <c r="A509" s="130" t="s">
        <v>102</v>
      </c>
      <c r="B509" s="164">
        <v>2020</v>
      </c>
      <c r="C509" s="164">
        <v>7</v>
      </c>
      <c r="D509" s="130" t="s">
        <v>59</v>
      </c>
      <c r="E509" s="164">
        <v>29718</v>
      </c>
      <c r="F509" s="164">
        <v>0</v>
      </c>
      <c r="G509" s="164">
        <v>0</v>
      </c>
      <c r="H509" s="164">
        <v>0</v>
      </c>
      <c r="I509" s="164">
        <v>0</v>
      </c>
      <c r="J509" s="164">
        <v>0</v>
      </c>
      <c r="K509" s="164">
        <v>8</v>
      </c>
      <c r="L509" s="164">
        <v>1294</v>
      </c>
      <c r="M509" s="164">
        <v>599.09</v>
      </c>
      <c r="N509" s="164">
        <v>4.3999999999999997E-2</v>
      </c>
      <c r="O509" s="164">
        <v>0.02</v>
      </c>
      <c r="P509" s="164">
        <v>8</v>
      </c>
      <c r="Q509" s="164">
        <v>1294</v>
      </c>
      <c r="R509" s="164">
        <v>599.09</v>
      </c>
      <c r="S509" s="164">
        <v>4.3999999999999997E-2</v>
      </c>
      <c r="T509" s="164">
        <v>0.02</v>
      </c>
    </row>
    <row r="510" spans="1:20" ht="15.75" customHeight="1">
      <c r="A510" s="126" t="s">
        <v>102</v>
      </c>
      <c r="B510" s="163">
        <v>2020</v>
      </c>
      <c r="C510" s="163">
        <v>8</v>
      </c>
      <c r="D510" s="126" t="s">
        <v>60</v>
      </c>
      <c r="E510" s="163">
        <v>29718</v>
      </c>
      <c r="F510" s="163">
        <v>0</v>
      </c>
      <c r="G510" s="163">
        <v>0</v>
      </c>
      <c r="H510" s="163">
        <v>0</v>
      </c>
      <c r="I510" s="163">
        <v>0</v>
      </c>
      <c r="J510" s="163">
        <v>0</v>
      </c>
      <c r="K510" s="163">
        <v>4</v>
      </c>
      <c r="L510" s="163">
        <v>5961</v>
      </c>
      <c r="M510" s="163">
        <v>1701.96</v>
      </c>
      <c r="N510" s="163">
        <v>0.20100000000000001</v>
      </c>
      <c r="O510" s="163">
        <v>5.7000000000000002E-2</v>
      </c>
      <c r="P510" s="163">
        <v>4</v>
      </c>
      <c r="Q510" s="163">
        <v>5961</v>
      </c>
      <c r="R510" s="163">
        <v>1701.96</v>
      </c>
      <c r="S510" s="163">
        <v>0.20100000000000001</v>
      </c>
      <c r="T510" s="163">
        <v>5.7000000000000002E-2</v>
      </c>
    </row>
    <row r="511" spans="1:20" ht="15.75" customHeight="1">
      <c r="A511" s="130" t="s">
        <v>102</v>
      </c>
      <c r="B511" s="164">
        <v>2020</v>
      </c>
      <c r="C511" s="164">
        <v>9</v>
      </c>
      <c r="D511" s="130" t="s">
        <v>61</v>
      </c>
      <c r="E511" s="164">
        <v>29718</v>
      </c>
      <c r="F511" s="164">
        <v>0</v>
      </c>
      <c r="G511" s="164">
        <v>0</v>
      </c>
      <c r="H511" s="164">
        <v>0</v>
      </c>
      <c r="I511" s="164">
        <v>0</v>
      </c>
      <c r="J511" s="164">
        <v>0</v>
      </c>
      <c r="K511" s="164">
        <v>80</v>
      </c>
      <c r="L511" s="164">
        <v>8048</v>
      </c>
      <c r="M511" s="164">
        <v>14464.73</v>
      </c>
      <c r="N511" s="164">
        <v>0.27100000000000002</v>
      </c>
      <c r="O511" s="164">
        <v>0.48699999999999999</v>
      </c>
      <c r="P511" s="164">
        <v>80</v>
      </c>
      <c r="Q511" s="164">
        <v>8048</v>
      </c>
      <c r="R511" s="164">
        <v>14464.73</v>
      </c>
      <c r="S511" s="164">
        <v>0.27100000000000002</v>
      </c>
      <c r="T511" s="164">
        <v>0.48699999999999999</v>
      </c>
    </row>
    <row r="512" spans="1:20" ht="15.75" customHeight="1">
      <c r="A512" s="126" t="s">
        <v>102</v>
      </c>
      <c r="B512" s="163">
        <v>2021</v>
      </c>
      <c r="C512" s="163">
        <v>0</v>
      </c>
      <c r="D512" s="126" t="s">
        <v>53</v>
      </c>
      <c r="E512" s="163">
        <v>30007</v>
      </c>
      <c r="F512" s="163">
        <v>0</v>
      </c>
      <c r="G512" s="163">
        <v>0</v>
      </c>
      <c r="H512" s="163">
        <v>0</v>
      </c>
      <c r="I512" s="163">
        <v>0</v>
      </c>
      <c r="J512" s="163">
        <v>0</v>
      </c>
      <c r="K512" s="163">
        <v>30</v>
      </c>
      <c r="L512" s="163">
        <v>1222</v>
      </c>
      <c r="M512" s="163">
        <v>1445.06</v>
      </c>
      <c r="N512" s="163">
        <v>4.1000000000000002E-2</v>
      </c>
      <c r="O512" s="163">
        <v>4.8000000000000001E-2</v>
      </c>
      <c r="P512" s="163">
        <v>30</v>
      </c>
      <c r="Q512" s="163">
        <v>1222</v>
      </c>
      <c r="R512" s="163">
        <v>1445.06</v>
      </c>
      <c r="S512" s="163">
        <v>4.1000000000000002E-2</v>
      </c>
      <c r="T512" s="163">
        <v>4.8000000000000001E-2</v>
      </c>
    </row>
    <row r="513" spans="1:20" ht="15.75" customHeight="1">
      <c r="A513" s="130" t="s">
        <v>102</v>
      </c>
      <c r="B513" s="164">
        <v>2021</v>
      </c>
      <c r="C513" s="164">
        <v>1</v>
      </c>
      <c r="D513" s="130" t="s">
        <v>54</v>
      </c>
      <c r="E513" s="164">
        <v>30007</v>
      </c>
      <c r="F513" s="164">
        <v>0</v>
      </c>
      <c r="G513" s="164">
        <v>0</v>
      </c>
      <c r="H513" s="164">
        <v>0</v>
      </c>
      <c r="I513" s="164">
        <v>0</v>
      </c>
      <c r="J513" s="164">
        <v>0</v>
      </c>
      <c r="K513" s="164">
        <v>131</v>
      </c>
      <c r="L513" s="164">
        <v>2845</v>
      </c>
      <c r="M513" s="164">
        <v>3594.95</v>
      </c>
      <c r="N513" s="164">
        <v>9.5000000000000001E-2</v>
      </c>
      <c r="O513" s="164">
        <v>0.12</v>
      </c>
      <c r="P513" s="164">
        <v>131</v>
      </c>
      <c r="Q513" s="164">
        <v>2845</v>
      </c>
      <c r="R513" s="164">
        <v>3594.95</v>
      </c>
      <c r="S513" s="164">
        <v>9.5000000000000001E-2</v>
      </c>
      <c r="T513" s="164">
        <v>0.12</v>
      </c>
    </row>
    <row r="514" spans="1:20" ht="15.75" customHeight="1">
      <c r="A514" s="126" t="s">
        <v>102</v>
      </c>
      <c r="B514" s="163">
        <v>2021</v>
      </c>
      <c r="C514" s="163">
        <v>2</v>
      </c>
      <c r="D514" s="126" t="s">
        <v>1415</v>
      </c>
      <c r="E514" s="163">
        <v>30007</v>
      </c>
      <c r="F514" s="163">
        <v>1</v>
      </c>
      <c r="G514" s="163">
        <v>17228</v>
      </c>
      <c r="H514" s="163">
        <v>31737.8</v>
      </c>
      <c r="I514" s="163">
        <v>0.57399999999999995</v>
      </c>
      <c r="J514" s="163">
        <v>1.0580000000000001</v>
      </c>
      <c r="K514" s="163">
        <v>3</v>
      </c>
      <c r="L514" s="163">
        <v>21660</v>
      </c>
      <c r="M514" s="163">
        <v>34742.67</v>
      </c>
      <c r="N514" s="163">
        <v>0.72199999999999998</v>
      </c>
      <c r="O514" s="163">
        <v>1.157</v>
      </c>
      <c r="P514" s="163">
        <v>4</v>
      </c>
      <c r="Q514" s="163">
        <v>38888</v>
      </c>
      <c r="R514" s="163">
        <v>66480.47</v>
      </c>
      <c r="S514" s="163">
        <v>1.296</v>
      </c>
      <c r="T514" s="163">
        <v>2.214</v>
      </c>
    </row>
    <row r="515" spans="1:20" ht="15.75" customHeight="1">
      <c r="A515" s="130" t="s">
        <v>102</v>
      </c>
      <c r="B515" s="164">
        <v>2021</v>
      </c>
      <c r="C515" s="164">
        <v>3</v>
      </c>
      <c r="D515" s="130" t="s">
        <v>55</v>
      </c>
      <c r="E515" s="164">
        <v>30007</v>
      </c>
      <c r="F515" s="164">
        <v>61</v>
      </c>
      <c r="G515" s="164">
        <v>13898</v>
      </c>
      <c r="H515" s="164">
        <v>97019.73</v>
      </c>
      <c r="I515" s="164">
        <v>0.46300000000000002</v>
      </c>
      <c r="J515" s="164">
        <v>3.2330000000000001</v>
      </c>
      <c r="K515" s="164">
        <v>143</v>
      </c>
      <c r="L515" s="164">
        <v>16104</v>
      </c>
      <c r="M515" s="164">
        <v>33826.82</v>
      </c>
      <c r="N515" s="164">
        <v>0.53700000000000003</v>
      </c>
      <c r="O515" s="164">
        <v>1.127</v>
      </c>
      <c r="P515" s="164">
        <v>204</v>
      </c>
      <c r="Q515" s="164">
        <v>30002</v>
      </c>
      <c r="R515" s="164">
        <v>130846.55</v>
      </c>
      <c r="S515" s="164">
        <v>1</v>
      </c>
      <c r="T515" s="164">
        <v>4.3600000000000003</v>
      </c>
    </row>
    <row r="516" spans="1:20" ht="15.75" customHeight="1">
      <c r="A516" s="126" t="s">
        <v>102</v>
      </c>
      <c r="B516" s="163">
        <v>2021</v>
      </c>
      <c r="C516" s="163">
        <v>4</v>
      </c>
      <c r="D516" s="126" t="s">
        <v>56</v>
      </c>
      <c r="E516" s="163">
        <v>30007</v>
      </c>
      <c r="F516" s="163">
        <v>0</v>
      </c>
      <c r="G516" s="163">
        <v>0</v>
      </c>
      <c r="H516" s="163">
        <v>0</v>
      </c>
      <c r="I516" s="163">
        <v>0</v>
      </c>
      <c r="J516" s="163">
        <v>0</v>
      </c>
      <c r="K516" s="163">
        <v>17</v>
      </c>
      <c r="L516" s="163">
        <v>306</v>
      </c>
      <c r="M516" s="163">
        <v>579.73</v>
      </c>
      <c r="N516" s="163">
        <v>0.01</v>
      </c>
      <c r="O516" s="163">
        <v>1.9E-2</v>
      </c>
      <c r="P516" s="163">
        <v>17</v>
      </c>
      <c r="Q516" s="163">
        <v>306</v>
      </c>
      <c r="R516" s="163">
        <v>579.73</v>
      </c>
      <c r="S516" s="163">
        <v>0.01</v>
      </c>
      <c r="T516" s="163">
        <v>1.9E-2</v>
      </c>
    </row>
    <row r="517" spans="1:20" ht="15.75" customHeight="1">
      <c r="A517" s="130" t="s">
        <v>102</v>
      </c>
      <c r="B517" s="164">
        <v>2021</v>
      </c>
      <c r="C517" s="164">
        <v>5</v>
      </c>
      <c r="D517" s="130" t="s">
        <v>57</v>
      </c>
      <c r="E517" s="164">
        <v>30007</v>
      </c>
      <c r="F517" s="164">
        <v>9</v>
      </c>
      <c r="G517" s="164">
        <v>5628</v>
      </c>
      <c r="H517" s="164">
        <v>16637</v>
      </c>
      <c r="I517" s="164">
        <v>0.188</v>
      </c>
      <c r="J517" s="164">
        <v>0.55400000000000005</v>
      </c>
      <c r="K517" s="164">
        <v>232</v>
      </c>
      <c r="L517" s="164">
        <v>19746</v>
      </c>
      <c r="M517" s="164">
        <v>18920.88</v>
      </c>
      <c r="N517" s="164">
        <v>0.65800000000000003</v>
      </c>
      <c r="O517" s="164">
        <v>0.63100000000000001</v>
      </c>
      <c r="P517" s="164">
        <v>241</v>
      </c>
      <c r="Q517" s="164">
        <v>25374</v>
      </c>
      <c r="R517" s="164">
        <v>35557.879999999997</v>
      </c>
      <c r="S517" s="164">
        <v>0.84599999999999997</v>
      </c>
      <c r="T517" s="164">
        <v>1.1850000000000001</v>
      </c>
    </row>
    <row r="518" spans="1:20" ht="15.75" customHeight="1">
      <c r="A518" s="126" t="s">
        <v>102</v>
      </c>
      <c r="B518" s="163">
        <v>2021</v>
      </c>
      <c r="C518" s="163">
        <v>6</v>
      </c>
      <c r="D518" s="126" t="s">
        <v>58</v>
      </c>
      <c r="E518" s="163">
        <v>30007</v>
      </c>
      <c r="F518" s="163">
        <v>13</v>
      </c>
      <c r="G518" s="163">
        <v>12286</v>
      </c>
      <c r="H518" s="163">
        <v>34126.1</v>
      </c>
      <c r="I518" s="163">
        <v>0.40899999999999997</v>
      </c>
      <c r="J518" s="163">
        <v>1.137</v>
      </c>
      <c r="K518" s="163">
        <v>7</v>
      </c>
      <c r="L518" s="163">
        <v>366</v>
      </c>
      <c r="M518" s="163">
        <v>2088.54</v>
      </c>
      <c r="N518" s="163">
        <v>1.2E-2</v>
      </c>
      <c r="O518" s="163">
        <v>7.0000000000000007E-2</v>
      </c>
      <c r="P518" s="163">
        <v>20</v>
      </c>
      <c r="Q518" s="163">
        <v>12652</v>
      </c>
      <c r="R518" s="163">
        <v>36214.639999999999</v>
      </c>
      <c r="S518" s="163">
        <v>0.42199999999999999</v>
      </c>
      <c r="T518" s="163">
        <v>1.2070000000000001</v>
      </c>
    </row>
    <row r="519" spans="1:20" ht="15.75" customHeight="1">
      <c r="A519" s="130" t="s">
        <v>102</v>
      </c>
      <c r="B519" s="164">
        <v>2021</v>
      </c>
      <c r="C519" s="164">
        <v>7</v>
      </c>
      <c r="D519" s="130" t="s">
        <v>59</v>
      </c>
      <c r="E519" s="164">
        <v>30007</v>
      </c>
      <c r="F519" s="164">
        <v>0</v>
      </c>
      <c r="G519" s="164">
        <v>0</v>
      </c>
      <c r="H519" s="164">
        <v>0</v>
      </c>
      <c r="I519" s="164">
        <v>0</v>
      </c>
      <c r="J519" s="164">
        <v>0</v>
      </c>
      <c r="K519" s="164">
        <v>1</v>
      </c>
      <c r="L519" s="164">
        <v>227</v>
      </c>
      <c r="M519" s="164">
        <v>102.64</v>
      </c>
      <c r="N519" s="164">
        <v>8.0000000000000002E-3</v>
      </c>
      <c r="O519" s="164">
        <v>3.0000000000000001E-3</v>
      </c>
      <c r="P519" s="164">
        <v>1</v>
      </c>
      <c r="Q519" s="164">
        <v>227</v>
      </c>
      <c r="R519" s="164">
        <v>102.64</v>
      </c>
      <c r="S519" s="164">
        <v>8.0000000000000002E-3</v>
      </c>
      <c r="T519" s="164">
        <v>3.0000000000000001E-3</v>
      </c>
    </row>
    <row r="520" spans="1:20" ht="15.75" customHeight="1">
      <c r="A520" s="126" t="s">
        <v>102</v>
      </c>
      <c r="B520" s="163">
        <v>2021</v>
      </c>
      <c r="C520" s="163">
        <v>8</v>
      </c>
      <c r="D520" s="126" t="s">
        <v>60</v>
      </c>
      <c r="E520" s="163">
        <v>30007</v>
      </c>
      <c r="F520" s="163">
        <v>0</v>
      </c>
      <c r="G520" s="163">
        <v>0</v>
      </c>
      <c r="H520" s="163">
        <v>0</v>
      </c>
      <c r="I520" s="163">
        <v>0</v>
      </c>
      <c r="J520" s="163">
        <v>0</v>
      </c>
      <c r="K520" s="163">
        <v>3</v>
      </c>
      <c r="L520" s="163">
        <v>3</v>
      </c>
      <c r="M520" s="163">
        <v>1.17</v>
      </c>
      <c r="N520" s="163">
        <v>0</v>
      </c>
      <c r="O520" s="163">
        <v>0</v>
      </c>
      <c r="P520" s="163">
        <v>3</v>
      </c>
      <c r="Q520" s="163">
        <v>3</v>
      </c>
      <c r="R520" s="163">
        <v>1.17</v>
      </c>
      <c r="S520" s="163">
        <v>0</v>
      </c>
      <c r="T520" s="163">
        <v>0</v>
      </c>
    </row>
    <row r="521" spans="1:20" ht="15.75" customHeight="1">
      <c r="A521" s="130" t="s">
        <v>102</v>
      </c>
      <c r="B521" s="164">
        <v>2021</v>
      </c>
      <c r="C521" s="164">
        <v>9</v>
      </c>
      <c r="D521" s="130" t="s">
        <v>61</v>
      </c>
      <c r="E521" s="164">
        <v>30007</v>
      </c>
      <c r="F521" s="164">
        <v>4</v>
      </c>
      <c r="G521" s="164">
        <v>8</v>
      </c>
      <c r="H521" s="164">
        <v>4.53</v>
      </c>
      <c r="I521" s="164">
        <v>0</v>
      </c>
      <c r="J521" s="164">
        <v>0</v>
      </c>
      <c r="K521" s="164">
        <v>83</v>
      </c>
      <c r="L521" s="164">
        <v>12459</v>
      </c>
      <c r="M521" s="164">
        <v>14473.19</v>
      </c>
      <c r="N521" s="164">
        <v>0.41499999999999998</v>
      </c>
      <c r="O521" s="164">
        <v>0.48199999999999998</v>
      </c>
      <c r="P521" s="164">
        <v>87</v>
      </c>
      <c r="Q521" s="164">
        <v>12467</v>
      </c>
      <c r="R521" s="164">
        <v>14477.72</v>
      </c>
      <c r="S521" s="164">
        <v>0.41499999999999998</v>
      </c>
      <c r="T521" s="164">
        <v>0.48199999999999998</v>
      </c>
    </row>
    <row r="522" spans="1:20" ht="15.75" customHeight="1">
      <c r="A522" s="126" t="s">
        <v>102</v>
      </c>
      <c r="B522" s="163">
        <v>2022</v>
      </c>
      <c r="C522" s="163">
        <v>0</v>
      </c>
      <c r="D522" s="126" t="s">
        <v>53</v>
      </c>
      <c r="E522" s="163">
        <v>30345</v>
      </c>
      <c r="F522" s="163">
        <v>3</v>
      </c>
      <c r="G522" s="163">
        <v>35</v>
      </c>
      <c r="H522" s="163">
        <v>3929.21</v>
      </c>
      <c r="I522" s="163">
        <v>1E-3</v>
      </c>
      <c r="J522" s="163">
        <v>0.129</v>
      </c>
      <c r="K522" s="163">
        <v>35</v>
      </c>
      <c r="L522" s="163">
        <v>4368</v>
      </c>
      <c r="M522" s="163">
        <v>1905.4</v>
      </c>
      <c r="N522" s="163">
        <v>0.14399999999999999</v>
      </c>
      <c r="O522" s="163">
        <v>6.3E-2</v>
      </c>
      <c r="P522" s="163">
        <v>38</v>
      </c>
      <c r="Q522" s="163">
        <v>4403</v>
      </c>
      <c r="R522" s="163">
        <v>5834.61</v>
      </c>
      <c r="S522" s="163">
        <v>0.14499999999999999</v>
      </c>
      <c r="T522" s="163">
        <v>0.192</v>
      </c>
    </row>
    <row r="523" spans="1:20" ht="15.75" customHeight="1">
      <c r="A523" s="130" t="s">
        <v>102</v>
      </c>
      <c r="B523" s="164">
        <v>2022</v>
      </c>
      <c r="C523" s="164">
        <v>1</v>
      </c>
      <c r="D523" s="130" t="s">
        <v>54</v>
      </c>
      <c r="E523" s="164">
        <v>30345</v>
      </c>
      <c r="F523" s="164">
        <v>0</v>
      </c>
      <c r="G523" s="164">
        <v>0</v>
      </c>
      <c r="H523" s="164">
        <v>0</v>
      </c>
      <c r="I523" s="164">
        <v>0</v>
      </c>
      <c r="J523" s="164">
        <v>0</v>
      </c>
      <c r="K523" s="164">
        <v>112</v>
      </c>
      <c r="L523" s="164">
        <v>5656</v>
      </c>
      <c r="M523" s="164">
        <v>9470.3799999999992</v>
      </c>
      <c r="N523" s="164">
        <v>0.186</v>
      </c>
      <c r="O523" s="164">
        <v>0.312</v>
      </c>
      <c r="P523" s="164">
        <v>112</v>
      </c>
      <c r="Q523" s="164">
        <v>5656</v>
      </c>
      <c r="R523" s="164">
        <v>9470.3799999999992</v>
      </c>
      <c r="S523" s="164">
        <v>0.186</v>
      </c>
      <c r="T523" s="164">
        <v>0.312</v>
      </c>
    </row>
    <row r="524" spans="1:20" ht="15.75" customHeight="1">
      <c r="A524" s="126" t="s">
        <v>102</v>
      </c>
      <c r="B524" s="163">
        <v>2022</v>
      </c>
      <c r="C524" s="163">
        <v>2</v>
      </c>
      <c r="D524" s="126" t="s">
        <v>1415</v>
      </c>
      <c r="E524" s="163">
        <v>30345</v>
      </c>
      <c r="F524" s="163">
        <v>0</v>
      </c>
      <c r="G524" s="163">
        <v>0</v>
      </c>
      <c r="H524" s="163">
        <v>0</v>
      </c>
      <c r="I524" s="163">
        <v>0</v>
      </c>
      <c r="J524" s="163">
        <v>0</v>
      </c>
      <c r="K524" s="163">
        <v>7</v>
      </c>
      <c r="L524" s="163">
        <v>28178</v>
      </c>
      <c r="M524" s="163">
        <v>31519.81</v>
      </c>
      <c r="N524" s="163">
        <v>0.92900000000000005</v>
      </c>
      <c r="O524" s="163">
        <v>1.038</v>
      </c>
      <c r="P524" s="163">
        <v>7</v>
      </c>
      <c r="Q524" s="163">
        <v>28178</v>
      </c>
      <c r="R524" s="163">
        <v>31519.81</v>
      </c>
      <c r="S524" s="163">
        <v>0.92900000000000005</v>
      </c>
      <c r="T524" s="163">
        <v>1.038</v>
      </c>
    </row>
    <row r="525" spans="1:20" ht="15.75" customHeight="1">
      <c r="A525" s="130" t="s">
        <v>102</v>
      </c>
      <c r="B525" s="164">
        <v>2022</v>
      </c>
      <c r="C525" s="164">
        <v>3</v>
      </c>
      <c r="D525" s="130" t="s">
        <v>55</v>
      </c>
      <c r="E525" s="164">
        <v>30345</v>
      </c>
      <c r="F525" s="164">
        <v>1</v>
      </c>
      <c r="G525" s="164">
        <v>108</v>
      </c>
      <c r="H525" s="164">
        <v>5441.4</v>
      </c>
      <c r="I525" s="164">
        <v>4.0000000000000001E-3</v>
      </c>
      <c r="J525" s="164">
        <v>0.17899999999999999</v>
      </c>
      <c r="K525" s="164">
        <v>112</v>
      </c>
      <c r="L525" s="164">
        <v>12558</v>
      </c>
      <c r="M525" s="164">
        <v>20164.330000000002</v>
      </c>
      <c r="N525" s="164">
        <v>0.41399999999999998</v>
      </c>
      <c r="O525" s="164">
        <v>0.66500000000000004</v>
      </c>
      <c r="P525" s="164">
        <v>113</v>
      </c>
      <c r="Q525" s="164">
        <v>12666</v>
      </c>
      <c r="R525" s="164">
        <v>25605.73</v>
      </c>
      <c r="S525" s="164">
        <v>0.41699999999999998</v>
      </c>
      <c r="T525" s="164">
        <v>0.84399999999999997</v>
      </c>
    </row>
    <row r="526" spans="1:20" ht="15.75" customHeight="1">
      <c r="A526" s="126" t="s">
        <v>102</v>
      </c>
      <c r="B526" s="163">
        <v>2022</v>
      </c>
      <c r="C526" s="163">
        <v>4</v>
      </c>
      <c r="D526" s="126" t="s">
        <v>56</v>
      </c>
      <c r="E526" s="163">
        <v>30345</v>
      </c>
      <c r="F526" s="163">
        <v>0</v>
      </c>
      <c r="G526" s="163">
        <v>0</v>
      </c>
      <c r="H526" s="163">
        <v>0</v>
      </c>
      <c r="I526" s="163">
        <v>0</v>
      </c>
      <c r="J526" s="163">
        <v>0</v>
      </c>
      <c r="K526" s="163">
        <v>6</v>
      </c>
      <c r="L526" s="163">
        <v>137</v>
      </c>
      <c r="M526" s="163">
        <v>317.83999999999997</v>
      </c>
      <c r="N526" s="163">
        <v>5.0000000000000001E-3</v>
      </c>
      <c r="O526" s="163">
        <v>0.01</v>
      </c>
      <c r="P526" s="163">
        <v>6</v>
      </c>
      <c r="Q526" s="163">
        <v>137</v>
      </c>
      <c r="R526" s="163">
        <v>317.83999999999997</v>
      </c>
      <c r="S526" s="163">
        <v>5.0000000000000001E-3</v>
      </c>
      <c r="T526" s="163">
        <v>0.01</v>
      </c>
    </row>
    <row r="527" spans="1:20" ht="15.75" customHeight="1">
      <c r="A527" s="130" t="s">
        <v>102</v>
      </c>
      <c r="B527" s="164">
        <v>2022</v>
      </c>
      <c r="C527" s="164">
        <v>5</v>
      </c>
      <c r="D527" s="130" t="s">
        <v>57</v>
      </c>
      <c r="E527" s="164">
        <v>30345</v>
      </c>
      <c r="F527" s="164">
        <v>0</v>
      </c>
      <c r="G527" s="164">
        <v>0</v>
      </c>
      <c r="H527" s="164">
        <v>0</v>
      </c>
      <c r="I527" s="164">
        <v>0</v>
      </c>
      <c r="J527" s="164">
        <v>0</v>
      </c>
      <c r="K527" s="164">
        <v>196</v>
      </c>
      <c r="L527" s="164">
        <v>9801</v>
      </c>
      <c r="M527" s="164">
        <v>12384.57</v>
      </c>
      <c r="N527" s="164">
        <v>0.32300000000000001</v>
      </c>
      <c r="O527" s="164">
        <v>0.40799999999999997</v>
      </c>
      <c r="P527" s="164">
        <v>196</v>
      </c>
      <c r="Q527" s="164">
        <v>9801</v>
      </c>
      <c r="R527" s="164">
        <v>12384.57</v>
      </c>
      <c r="S527" s="164">
        <v>0.32300000000000001</v>
      </c>
      <c r="T527" s="164">
        <v>0.40799999999999997</v>
      </c>
    </row>
    <row r="528" spans="1:20" ht="15.75" customHeight="1">
      <c r="A528" s="126" t="s">
        <v>102</v>
      </c>
      <c r="B528" s="163">
        <v>2022</v>
      </c>
      <c r="C528" s="163">
        <v>6</v>
      </c>
      <c r="D528" s="126" t="s">
        <v>58</v>
      </c>
      <c r="E528" s="163">
        <v>30345</v>
      </c>
      <c r="F528" s="163">
        <v>144</v>
      </c>
      <c r="G528" s="163">
        <v>31945</v>
      </c>
      <c r="H528" s="163">
        <v>1225927.99</v>
      </c>
      <c r="I528" s="163">
        <v>1.052</v>
      </c>
      <c r="J528" s="163">
        <v>40.399000000000001</v>
      </c>
      <c r="K528" s="163">
        <v>90</v>
      </c>
      <c r="L528" s="163">
        <v>7990</v>
      </c>
      <c r="M528" s="163">
        <v>5894.58000000007</v>
      </c>
      <c r="N528" s="163">
        <v>0.26300000000000001</v>
      </c>
      <c r="O528" s="163">
        <v>0.19400000000000001</v>
      </c>
      <c r="P528" s="163">
        <v>234</v>
      </c>
      <c r="Q528" s="163">
        <v>39935</v>
      </c>
      <c r="R528" s="163">
        <v>1231822.57</v>
      </c>
      <c r="S528" s="163">
        <v>1.3160000000000001</v>
      </c>
      <c r="T528" s="163">
        <v>40.594000000000001</v>
      </c>
    </row>
    <row r="529" spans="1:20" ht="15.75" customHeight="1">
      <c r="A529" s="130" t="s">
        <v>102</v>
      </c>
      <c r="B529" s="164">
        <v>2022</v>
      </c>
      <c r="C529" s="164">
        <v>7</v>
      </c>
      <c r="D529" s="130" t="s">
        <v>59</v>
      </c>
      <c r="E529" s="164">
        <v>30345</v>
      </c>
      <c r="F529" s="164">
        <v>0</v>
      </c>
      <c r="G529" s="164">
        <v>0</v>
      </c>
      <c r="H529" s="164">
        <v>0</v>
      </c>
      <c r="I529" s="164">
        <v>0</v>
      </c>
      <c r="J529" s="164">
        <v>0</v>
      </c>
      <c r="K529" s="164">
        <v>6</v>
      </c>
      <c r="L529" s="164">
        <v>706</v>
      </c>
      <c r="M529" s="164">
        <v>792.81</v>
      </c>
      <c r="N529" s="164">
        <v>2.3E-2</v>
      </c>
      <c r="O529" s="164">
        <v>2.5999999999999999E-2</v>
      </c>
      <c r="P529" s="164">
        <v>6</v>
      </c>
      <c r="Q529" s="164">
        <v>706</v>
      </c>
      <c r="R529" s="164">
        <v>792.81</v>
      </c>
      <c r="S529" s="164">
        <v>2.3E-2</v>
      </c>
      <c r="T529" s="164">
        <v>2.5999999999999999E-2</v>
      </c>
    </row>
    <row r="530" spans="1:20" ht="15.75" customHeight="1">
      <c r="A530" s="126" t="s">
        <v>102</v>
      </c>
      <c r="B530" s="163">
        <v>2022</v>
      </c>
      <c r="C530" s="163">
        <v>8</v>
      </c>
      <c r="D530" s="126" t="s">
        <v>60</v>
      </c>
      <c r="E530" s="163">
        <v>30345</v>
      </c>
      <c r="F530" s="163">
        <v>0</v>
      </c>
      <c r="G530" s="163">
        <v>0</v>
      </c>
      <c r="H530" s="163">
        <v>0</v>
      </c>
      <c r="I530" s="163">
        <v>0</v>
      </c>
      <c r="J530" s="163">
        <v>0</v>
      </c>
      <c r="K530" s="163">
        <v>3</v>
      </c>
      <c r="L530" s="163">
        <v>2227</v>
      </c>
      <c r="M530" s="163">
        <v>321.97000000000003</v>
      </c>
      <c r="N530" s="163">
        <v>7.2999999999999995E-2</v>
      </c>
      <c r="O530" s="163">
        <v>1.0999999999999999E-2</v>
      </c>
      <c r="P530" s="163">
        <v>3</v>
      </c>
      <c r="Q530" s="163">
        <v>2227</v>
      </c>
      <c r="R530" s="163">
        <v>321.97000000000003</v>
      </c>
      <c r="S530" s="163">
        <v>7.2999999999999995E-2</v>
      </c>
      <c r="T530" s="163">
        <v>1.0999999999999999E-2</v>
      </c>
    </row>
    <row r="531" spans="1:20" ht="15.75" customHeight="1">
      <c r="A531" s="130" t="s">
        <v>102</v>
      </c>
      <c r="B531" s="164">
        <v>2022</v>
      </c>
      <c r="C531" s="164">
        <v>9</v>
      </c>
      <c r="D531" s="130" t="s">
        <v>61</v>
      </c>
      <c r="E531" s="164">
        <v>30345</v>
      </c>
      <c r="F531" s="164">
        <v>0</v>
      </c>
      <c r="G531" s="164">
        <v>0</v>
      </c>
      <c r="H531" s="164">
        <v>0</v>
      </c>
      <c r="I531" s="164">
        <v>0</v>
      </c>
      <c r="J531" s="164">
        <v>0</v>
      </c>
      <c r="K531" s="164">
        <v>95</v>
      </c>
      <c r="L531" s="164">
        <v>7110</v>
      </c>
      <c r="M531" s="164">
        <v>7789</v>
      </c>
      <c r="N531" s="164">
        <v>0.23400000000000001</v>
      </c>
      <c r="O531" s="164">
        <v>0.25700000000000001</v>
      </c>
      <c r="P531" s="164">
        <v>95</v>
      </c>
      <c r="Q531" s="164">
        <v>7110</v>
      </c>
      <c r="R531" s="164">
        <v>7789</v>
      </c>
      <c r="S531" s="164">
        <v>0.23400000000000001</v>
      </c>
      <c r="T531" s="164">
        <v>0.25700000000000001</v>
      </c>
    </row>
    <row r="532" spans="1:20" ht="15.75" customHeight="1">
      <c r="A532" s="126" t="s">
        <v>102</v>
      </c>
      <c r="B532" s="163">
        <v>2023</v>
      </c>
      <c r="C532" s="163">
        <v>0</v>
      </c>
      <c r="D532" s="126" t="s">
        <v>53</v>
      </c>
      <c r="E532" s="163">
        <v>30675</v>
      </c>
      <c r="F532" s="163">
        <v>0</v>
      </c>
      <c r="G532" s="163">
        <v>0</v>
      </c>
      <c r="H532" s="163">
        <v>0</v>
      </c>
      <c r="I532" s="163">
        <v>0</v>
      </c>
      <c r="J532" s="163">
        <v>0</v>
      </c>
      <c r="K532" s="163">
        <v>28</v>
      </c>
      <c r="L532" s="163">
        <v>3685</v>
      </c>
      <c r="M532" s="163">
        <v>4009.4</v>
      </c>
      <c r="N532" s="163">
        <v>0.12</v>
      </c>
      <c r="O532" s="163">
        <v>0.13100000000000001</v>
      </c>
      <c r="P532" s="163">
        <v>28</v>
      </c>
      <c r="Q532" s="163">
        <v>3685</v>
      </c>
      <c r="R532" s="163">
        <v>4009.4</v>
      </c>
      <c r="S532" s="163">
        <v>0.12</v>
      </c>
      <c r="T532" s="163">
        <v>0.13100000000000001</v>
      </c>
    </row>
    <row r="533" spans="1:20" ht="15.75" customHeight="1">
      <c r="A533" s="130" t="s">
        <v>102</v>
      </c>
      <c r="B533" s="164">
        <v>2023</v>
      </c>
      <c r="C533" s="164">
        <v>1</v>
      </c>
      <c r="D533" s="130" t="s">
        <v>54</v>
      </c>
      <c r="E533" s="164">
        <v>30675</v>
      </c>
      <c r="F533" s="164">
        <v>0</v>
      </c>
      <c r="G533" s="164">
        <v>0</v>
      </c>
      <c r="H533" s="164">
        <v>0</v>
      </c>
      <c r="I533" s="164">
        <v>0</v>
      </c>
      <c r="J533" s="164">
        <v>0</v>
      </c>
      <c r="K533" s="164">
        <v>192</v>
      </c>
      <c r="L533" s="164">
        <v>20368</v>
      </c>
      <c r="M533" s="164">
        <v>12209.78</v>
      </c>
      <c r="N533" s="164">
        <v>0.66400000000000003</v>
      </c>
      <c r="O533" s="164">
        <v>0.39800000000000002</v>
      </c>
      <c r="P533" s="164">
        <v>192</v>
      </c>
      <c r="Q533" s="164">
        <v>20368</v>
      </c>
      <c r="R533" s="164">
        <v>12209.78</v>
      </c>
      <c r="S533" s="164">
        <v>0.66400000000000003</v>
      </c>
      <c r="T533" s="164">
        <v>0.39800000000000002</v>
      </c>
    </row>
    <row r="534" spans="1:20" ht="15.75" customHeight="1">
      <c r="A534" s="126" t="s">
        <v>102</v>
      </c>
      <c r="B534" s="163">
        <v>2023</v>
      </c>
      <c r="C534" s="163">
        <v>2</v>
      </c>
      <c r="D534" s="126" t="s">
        <v>1415</v>
      </c>
      <c r="E534" s="163">
        <v>30675</v>
      </c>
      <c r="F534" s="163">
        <v>0</v>
      </c>
      <c r="G534" s="163">
        <v>0</v>
      </c>
      <c r="H534" s="163">
        <v>0</v>
      </c>
      <c r="I534" s="163">
        <v>0</v>
      </c>
      <c r="J534" s="163">
        <v>0</v>
      </c>
      <c r="K534" s="163">
        <v>26</v>
      </c>
      <c r="L534" s="163">
        <v>81003</v>
      </c>
      <c r="M534" s="163">
        <v>20431.47</v>
      </c>
      <c r="N534" s="163">
        <v>2.641</v>
      </c>
      <c r="O534" s="163">
        <v>0.66600000000000004</v>
      </c>
      <c r="P534" s="163">
        <v>26</v>
      </c>
      <c r="Q534" s="163">
        <v>81003</v>
      </c>
      <c r="R534" s="163">
        <v>20431.47</v>
      </c>
      <c r="S534" s="163">
        <v>2.641</v>
      </c>
      <c r="T534" s="163">
        <v>0.66600000000000004</v>
      </c>
    </row>
    <row r="535" spans="1:20" ht="15.75" customHeight="1">
      <c r="A535" s="130" t="s">
        <v>102</v>
      </c>
      <c r="B535" s="164">
        <v>2023</v>
      </c>
      <c r="C535" s="164">
        <v>3</v>
      </c>
      <c r="D535" s="130" t="s">
        <v>55</v>
      </c>
      <c r="E535" s="164">
        <v>30675</v>
      </c>
      <c r="F535" s="164">
        <v>0</v>
      </c>
      <c r="G535" s="164">
        <v>0</v>
      </c>
      <c r="H535" s="164">
        <v>0</v>
      </c>
      <c r="I535" s="164">
        <v>0</v>
      </c>
      <c r="J535" s="164">
        <v>0</v>
      </c>
      <c r="K535" s="164">
        <v>76</v>
      </c>
      <c r="L535" s="164">
        <v>7992</v>
      </c>
      <c r="M535" s="164">
        <v>9493.0300000000007</v>
      </c>
      <c r="N535" s="164">
        <v>0.26100000000000001</v>
      </c>
      <c r="O535" s="164">
        <v>0.309</v>
      </c>
      <c r="P535" s="164">
        <v>76</v>
      </c>
      <c r="Q535" s="164">
        <v>7992</v>
      </c>
      <c r="R535" s="164">
        <v>9493.0300000000007</v>
      </c>
      <c r="S535" s="164">
        <v>0.26100000000000001</v>
      </c>
      <c r="T535" s="164">
        <v>0.309</v>
      </c>
    </row>
    <row r="536" spans="1:20" ht="15.75" customHeight="1">
      <c r="A536" s="126" t="s">
        <v>102</v>
      </c>
      <c r="B536" s="163">
        <v>2023</v>
      </c>
      <c r="C536" s="163">
        <v>4</v>
      </c>
      <c r="D536" s="126" t="s">
        <v>56</v>
      </c>
      <c r="E536" s="163">
        <v>30675</v>
      </c>
      <c r="F536" s="163">
        <v>0</v>
      </c>
      <c r="G536" s="163">
        <v>0</v>
      </c>
      <c r="H536" s="163">
        <v>0</v>
      </c>
      <c r="I536" s="163">
        <v>0</v>
      </c>
      <c r="J536" s="163">
        <v>0</v>
      </c>
      <c r="K536" s="163">
        <v>12</v>
      </c>
      <c r="L536" s="163">
        <v>6738</v>
      </c>
      <c r="M536" s="163">
        <v>2668.89</v>
      </c>
      <c r="N536" s="163">
        <v>0.22</v>
      </c>
      <c r="O536" s="163">
        <v>8.6999999999999994E-2</v>
      </c>
      <c r="P536" s="163">
        <v>12</v>
      </c>
      <c r="Q536" s="163">
        <v>6738</v>
      </c>
      <c r="R536" s="163">
        <v>2668.89</v>
      </c>
      <c r="S536" s="163">
        <v>0.22</v>
      </c>
      <c r="T536" s="163">
        <v>8.6999999999999994E-2</v>
      </c>
    </row>
    <row r="537" spans="1:20" ht="15.75" customHeight="1">
      <c r="A537" s="130" t="s">
        <v>102</v>
      </c>
      <c r="B537" s="164">
        <v>2023</v>
      </c>
      <c r="C537" s="164">
        <v>5</v>
      </c>
      <c r="D537" s="130" t="s">
        <v>57</v>
      </c>
      <c r="E537" s="164">
        <v>30675</v>
      </c>
      <c r="F537" s="164">
        <v>0</v>
      </c>
      <c r="G537" s="164">
        <v>0</v>
      </c>
      <c r="H537" s="164">
        <v>0</v>
      </c>
      <c r="I537" s="164">
        <v>0</v>
      </c>
      <c r="J537" s="164">
        <v>0</v>
      </c>
      <c r="K537" s="164">
        <v>194</v>
      </c>
      <c r="L537" s="164">
        <v>24940</v>
      </c>
      <c r="M537" s="164">
        <v>23320.83</v>
      </c>
      <c r="N537" s="164">
        <v>0.81299999999999994</v>
      </c>
      <c r="O537" s="164">
        <v>0.76</v>
      </c>
      <c r="P537" s="164">
        <v>194</v>
      </c>
      <c r="Q537" s="164">
        <v>24940</v>
      </c>
      <c r="R537" s="164">
        <v>23320.83</v>
      </c>
      <c r="S537" s="164">
        <v>0.81299999999999994</v>
      </c>
      <c r="T537" s="164">
        <v>0.76</v>
      </c>
    </row>
    <row r="538" spans="1:20" ht="15.75" customHeight="1">
      <c r="A538" s="126" t="s">
        <v>102</v>
      </c>
      <c r="B538" s="163">
        <v>2023</v>
      </c>
      <c r="C538" s="163">
        <v>6</v>
      </c>
      <c r="D538" s="126" t="s">
        <v>58</v>
      </c>
      <c r="E538" s="163">
        <v>30675</v>
      </c>
      <c r="F538" s="163">
        <v>21</v>
      </c>
      <c r="G538" s="163">
        <v>11968</v>
      </c>
      <c r="H538" s="163">
        <v>20670.45</v>
      </c>
      <c r="I538" s="163">
        <v>0.39</v>
      </c>
      <c r="J538" s="163">
        <v>0.67400000000000004</v>
      </c>
      <c r="K538" s="163">
        <v>35</v>
      </c>
      <c r="L538" s="163">
        <v>6669</v>
      </c>
      <c r="M538" s="163">
        <v>9338.83</v>
      </c>
      <c r="N538" s="163">
        <v>0.217</v>
      </c>
      <c r="O538" s="163">
        <v>0.30399999999999999</v>
      </c>
      <c r="P538" s="163">
        <v>56</v>
      </c>
      <c r="Q538" s="163">
        <v>18637</v>
      </c>
      <c r="R538" s="163">
        <v>30009.279999999999</v>
      </c>
      <c r="S538" s="163">
        <v>0.60799999999999998</v>
      </c>
      <c r="T538" s="163">
        <v>0.97799999999999998</v>
      </c>
    </row>
    <row r="539" spans="1:20" ht="15.75" customHeight="1">
      <c r="A539" s="130" t="s">
        <v>102</v>
      </c>
      <c r="B539" s="164">
        <v>2023</v>
      </c>
      <c r="C539" s="164">
        <v>7</v>
      </c>
      <c r="D539" s="130" t="s">
        <v>59</v>
      </c>
      <c r="E539" s="164">
        <v>30675</v>
      </c>
      <c r="F539" s="164">
        <v>0</v>
      </c>
      <c r="G539" s="164">
        <v>0</v>
      </c>
      <c r="H539" s="164">
        <v>0</v>
      </c>
      <c r="I539" s="164">
        <v>0</v>
      </c>
      <c r="J539" s="164">
        <v>0</v>
      </c>
      <c r="K539" s="164">
        <v>2</v>
      </c>
      <c r="L539" s="164">
        <v>2</v>
      </c>
      <c r="M539" s="164">
        <v>8.75</v>
      </c>
      <c r="N539" s="164">
        <v>0</v>
      </c>
      <c r="O539" s="164">
        <v>0</v>
      </c>
      <c r="P539" s="164">
        <v>2</v>
      </c>
      <c r="Q539" s="164">
        <v>2</v>
      </c>
      <c r="R539" s="164">
        <v>8.75</v>
      </c>
      <c r="S539" s="164">
        <v>0</v>
      </c>
      <c r="T539" s="164">
        <v>0</v>
      </c>
    </row>
    <row r="540" spans="1:20" ht="15.75" customHeight="1">
      <c r="A540" s="126" t="s">
        <v>102</v>
      </c>
      <c r="B540" s="163">
        <v>2023</v>
      </c>
      <c r="C540" s="163">
        <v>8</v>
      </c>
      <c r="D540" s="126" t="s">
        <v>60</v>
      </c>
      <c r="E540" s="163">
        <v>30675</v>
      </c>
      <c r="F540" s="163">
        <v>0</v>
      </c>
      <c r="G540" s="163">
        <v>0</v>
      </c>
      <c r="H540" s="163">
        <v>0</v>
      </c>
      <c r="I540" s="163">
        <v>0</v>
      </c>
      <c r="J540" s="163">
        <v>0</v>
      </c>
      <c r="K540" s="163">
        <v>9</v>
      </c>
      <c r="L540" s="163">
        <v>1404</v>
      </c>
      <c r="M540" s="163">
        <v>700.54</v>
      </c>
      <c r="N540" s="163">
        <v>4.5999999999999999E-2</v>
      </c>
      <c r="O540" s="163">
        <v>2.3E-2</v>
      </c>
      <c r="P540" s="163">
        <v>9</v>
      </c>
      <c r="Q540" s="163">
        <v>1404</v>
      </c>
      <c r="R540" s="163">
        <v>700.54</v>
      </c>
      <c r="S540" s="163">
        <v>4.5999999999999999E-2</v>
      </c>
      <c r="T540" s="163">
        <v>2.3E-2</v>
      </c>
    </row>
    <row r="541" spans="1:20" ht="15.75" customHeight="1">
      <c r="A541" s="130" t="s">
        <v>102</v>
      </c>
      <c r="B541" s="164">
        <v>2023</v>
      </c>
      <c r="C541" s="164">
        <v>9</v>
      </c>
      <c r="D541" s="130" t="s">
        <v>61</v>
      </c>
      <c r="E541" s="164">
        <v>30675</v>
      </c>
      <c r="F541" s="164">
        <v>0</v>
      </c>
      <c r="G541" s="164">
        <v>0</v>
      </c>
      <c r="H541" s="164">
        <v>0</v>
      </c>
      <c r="I541" s="164">
        <v>0</v>
      </c>
      <c r="J541" s="164">
        <v>0</v>
      </c>
      <c r="K541" s="164">
        <v>98</v>
      </c>
      <c r="L541" s="164">
        <v>8439</v>
      </c>
      <c r="M541" s="164">
        <v>7317</v>
      </c>
      <c r="N541" s="164">
        <v>0.27500000000000002</v>
      </c>
      <c r="O541" s="164">
        <v>0.23899999999999999</v>
      </c>
      <c r="P541" s="164">
        <v>98</v>
      </c>
      <c r="Q541" s="164">
        <v>8439</v>
      </c>
      <c r="R541" s="164">
        <v>7317</v>
      </c>
      <c r="S541" s="164">
        <v>0.27500000000000002</v>
      </c>
      <c r="T541" s="164">
        <v>0.23899999999999999</v>
      </c>
    </row>
    <row r="542" spans="1:20" ht="15.75" customHeight="1">
      <c r="A542" s="126" t="s">
        <v>103</v>
      </c>
      <c r="B542" s="163">
        <v>2015</v>
      </c>
      <c r="C542" s="163">
        <v>0</v>
      </c>
      <c r="D542" s="126" t="s">
        <v>53</v>
      </c>
      <c r="E542" s="163">
        <v>6796</v>
      </c>
      <c r="F542" s="163">
        <v>0</v>
      </c>
      <c r="G542" s="163">
        <v>0</v>
      </c>
      <c r="H542" s="163">
        <v>0</v>
      </c>
      <c r="I542" s="163">
        <v>0</v>
      </c>
      <c r="J542" s="163">
        <v>0</v>
      </c>
      <c r="K542" s="163">
        <v>1</v>
      </c>
      <c r="L542" s="163">
        <v>10</v>
      </c>
      <c r="M542" s="163">
        <v>15</v>
      </c>
      <c r="N542" s="163">
        <v>1E-3</v>
      </c>
      <c r="O542" s="163">
        <v>2E-3</v>
      </c>
      <c r="P542" s="163">
        <v>1</v>
      </c>
      <c r="Q542" s="163">
        <v>10</v>
      </c>
      <c r="R542" s="163">
        <v>15</v>
      </c>
      <c r="S542" s="163">
        <v>1E-3</v>
      </c>
      <c r="T542" s="163">
        <v>2E-3</v>
      </c>
    </row>
    <row r="543" spans="1:20" ht="15.75" customHeight="1">
      <c r="A543" s="130" t="s">
        <v>103</v>
      </c>
      <c r="B543" s="164">
        <v>2015</v>
      </c>
      <c r="C543" s="164">
        <v>1</v>
      </c>
      <c r="D543" s="130" t="s">
        <v>54</v>
      </c>
      <c r="E543" s="164">
        <v>6796</v>
      </c>
      <c r="F543" s="164">
        <v>0</v>
      </c>
      <c r="G543" s="164">
        <v>0</v>
      </c>
      <c r="H543" s="164">
        <v>0</v>
      </c>
      <c r="I543" s="164">
        <v>0</v>
      </c>
      <c r="J543" s="164">
        <v>0</v>
      </c>
      <c r="K543" s="164">
        <v>17</v>
      </c>
      <c r="L543" s="164">
        <v>124</v>
      </c>
      <c r="M543" s="164">
        <v>587</v>
      </c>
      <c r="N543" s="164">
        <v>1.7999999999999999E-2</v>
      </c>
      <c r="O543" s="164">
        <v>8.5999999999999993E-2</v>
      </c>
      <c r="P543" s="164">
        <v>17</v>
      </c>
      <c r="Q543" s="164">
        <v>124</v>
      </c>
      <c r="R543" s="164">
        <v>587</v>
      </c>
      <c r="S543" s="164">
        <v>1.7999999999999999E-2</v>
      </c>
      <c r="T543" s="164">
        <v>8.5999999999999993E-2</v>
      </c>
    </row>
    <row r="544" spans="1:20" ht="15.75" customHeight="1">
      <c r="A544" s="126" t="s">
        <v>103</v>
      </c>
      <c r="B544" s="163">
        <v>2015</v>
      </c>
      <c r="C544" s="163">
        <v>2</v>
      </c>
      <c r="D544" s="126" t="s">
        <v>1415</v>
      </c>
      <c r="E544" s="163">
        <v>6796</v>
      </c>
      <c r="F544" s="163">
        <v>0</v>
      </c>
      <c r="G544" s="163">
        <v>0</v>
      </c>
      <c r="H544" s="163">
        <v>0</v>
      </c>
      <c r="I544" s="163">
        <v>0</v>
      </c>
      <c r="J544" s="163">
        <v>0</v>
      </c>
      <c r="K544" s="163">
        <v>0</v>
      </c>
      <c r="L544" s="163">
        <v>0</v>
      </c>
      <c r="M544" s="163">
        <v>0</v>
      </c>
      <c r="N544" s="163">
        <v>0</v>
      </c>
      <c r="O544" s="163">
        <v>0</v>
      </c>
      <c r="P544" s="163">
        <v>0</v>
      </c>
      <c r="Q544" s="163">
        <v>0</v>
      </c>
      <c r="R544" s="163">
        <v>0</v>
      </c>
      <c r="S544" s="163">
        <v>0</v>
      </c>
      <c r="T544" s="163">
        <v>0</v>
      </c>
    </row>
    <row r="545" spans="1:20" ht="15.75" customHeight="1">
      <c r="A545" s="130" t="s">
        <v>103</v>
      </c>
      <c r="B545" s="164">
        <v>2015</v>
      </c>
      <c r="C545" s="164">
        <v>3</v>
      </c>
      <c r="D545" s="130" t="s">
        <v>55</v>
      </c>
      <c r="E545" s="164">
        <v>6796</v>
      </c>
      <c r="F545" s="164">
        <v>0</v>
      </c>
      <c r="G545" s="164">
        <v>0</v>
      </c>
      <c r="H545" s="164">
        <v>0</v>
      </c>
      <c r="I545" s="164">
        <v>0</v>
      </c>
      <c r="J545" s="164">
        <v>0</v>
      </c>
      <c r="K545" s="164">
        <v>2</v>
      </c>
      <c r="L545" s="164">
        <v>2</v>
      </c>
      <c r="M545" s="164">
        <v>3</v>
      </c>
      <c r="N545" s="164">
        <v>0</v>
      </c>
      <c r="O545" s="164">
        <v>0</v>
      </c>
      <c r="P545" s="164">
        <v>2</v>
      </c>
      <c r="Q545" s="164">
        <v>2</v>
      </c>
      <c r="R545" s="164">
        <v>3</v>
      </c>
      <c r="S545" s="164">
        <v>0</v>
      </c>
      <c r="T545" s="164">
        <v>0</v>
      </c>
    </row>
    <row r="546" spans="1:20" ht="15.75" customHeight="1">
      <c r="A546" s="126" t="s">
        <v>103</v>
      </c>
      <c r="B546" s="163">
        <v>2015</v>
      </c>
      <c r="C546" s="163">
        <v>4</v>
      </c>
      <c r="D546" s="126" t="s">
        <v>56</v>
      </c>
      <c r="E546" s="163">
        <v>6796</v>
      </c>
      <c r="F546" s="163">
        <v>0</v>
      </c>
      <c r="G546" s="163">
        <v>0</v>
      </c>
      <c r="H546" s="163">
        <v>0</v>
      </c>
      <c r="I546" s="163">
        <v>0</v>
      </c>
      <c r="J546" s="163">
        <v>0</v>
      </c>
      <c r="K546" s="163">
        <v>0</v>
      </c>
      <c r="L546" s="163">
        <v>0</v>
      </c>
      <c r="M546" s="163">
        <v>0</v>
      </c>
      <c r="N546" s="163">
        <v>0</v>
      </c>
      <c r="O546" s="163">
        <v>0</v>
      </c>
      <c r="P546" s="163">
        <v>0</v>
      </c>
      <c r="Q546" s="163">
        <v>0</v>
      </c>
      <c r="R546" s="163">
        <v>0</v>
      </c>
      <c r="S546" s="163">
        <v>0</v>
      </c>
      <c r="T546" s="163">
        <v>0</v>
      </c>
    </row>
    <row r="547" spans="1:20" ht="15.75" customHeight="1">
      <c r="A547" s="130" t="s">
        <v>103</v>
      </c>
      <c r="B547" s="164">
        <v>2015</v>
      </c>
      <c r="C547" s="164">
        <v>5</v>
      </c>
      <c r="D547" s="130" t="s">
        <v>57</v>
      </c>
      <c r="E547" s="164">
        <v>6796</v>
      </c>
      <c r="F547" s="164">
        <v>0</v>
      </c>
      <c r="G547" s="164">
        <v>0</v>
      </c>
      <c r="H547" s="164">
        <v>0</v>
      </c>
      <c r="I547" s="164">
        <v>0</v>
      </c>
      <c r="J547" s="164">
        <v>0</v>
      </c>
      <c r="K547" s="164">
        <v>13</v>
      </c>
      <c r="L547" s="164">
        <v>258</v>
      </c>
      <c r="M547" s="164">
        <v>317</v>
      </c>
      <c r="N547" s="164">
        <v>3.7999999999999999E-2</v>
      </c>
      <c r="O547" s="164">
        <v>4.7E-2</v>
      </c>
      <c r="P547" s="164">
        <v>13</v>
      </c>
      <c r="Q547" s="164">
        <v>258</v>
      </c>
      <c r="R547" s="164">
        <v>317</v>
      </c>
      <c r="S547" s="164">
        <v>3.7999999999999999E-2</v>
      </c>
      <c r="T547" s="164">
        <v>4.7E-2</v>
      </c>
    </row>
    <row r="548" spans="1:20" ht="15.75" customHeight="1">
      <c r="A548" s="126" t="s">
        <v>103</v>
      </c>
      <c r="B548" s="163">
        <v>2015</v>
      </c>
      <c r="C548" s="163">
        <v>6</v>
      </c>
      <c r="D548" s="126" t="s">
        <v>58</v>
      </c>
      <c r="E548" s="163">
        <v>6796</v>
      </c>
      <c r="F548" s="163">
        <v>0</v>
      </c>
      <c r="G548" s="163">
        <v>0</v>
      </c>
      <c r="H548" s="163">
        <v>0</v>
      </c>
      <c r="I548" s="163">
        <v>0</v>
      </c>
      <c r="J548" s="163">
        <v>0</v>
      </c>
      <c r="K548" s="163">
        <v>0</v>
      </c>
      <c r="L548" s="163">
        <v>0</v>
      </c>
      <c r="M548" s="163">
        <v>0</v>
      </c>
      <c r="N548" s="163">
        <v>0</v>
      </c>
      <c r="O548" s="163">
        <v>0</v>
      </c>
      <c r="P548" s="163">
        <v>0</v>
      </c>
      <c r="Q548" s="163">
        <v>0</v>
      </c>
      <c r="R548" s="163">
        <v>0</v>
      </c>
      <c r="S548" s="163">
        <v>0</v>
      </c>
      <c r="T548" s="163">
        <v>0</v>
      </c>
    </row>
    <row r="549" spans="1:20" ht="15.75" customHeight="1">
      <c r="A549" s="130" t="s">
        <v>103</v>
      </c>
      <c r="B549" s="164">
        <v>2015</v>
      </c>
      <c r="C549" s="164">
        <v>7</v>
      </c>
      <c r="D549" s="130" t="s">
        <v>59</v>
      </c>
      <c r="E549" s="164">
        <v>6796</v>
      </c>
      <c r="F549" s="164">
        <v>0</v>
      </c>
      <c r="G549" s="164">
        <v>0</v>
      </c>
      <c r="H549" s="164">
        <v>0</v>
      </c>
      <c r="I549" s="164">
        <v>0</v>
      </c>
      <c r="J549" s="164">
        <v>0</v>
      </c>
      <c r="K549" s="164">
        <v>0</v>
      </c>
      <c r="L549" s="164">
        <v>0</v>
      </c>
      <c r="M549" s="164">
        <v>0</v>
      </c>
      <c r="N549" s="164">
        <v>0</v>
      </c>
      <c r="O549" s="164">
        <v>0</v>
      </c>
      <c r="P549" s="164">
        <v>0</v>
      </c>
      <c r="Q549" s="164">
        <v>0</v>
      </c>
      <c r="R549" s="164">
        <v>0</v>
      </c>
      <c r="S549" s="164">
        <v>0</v>
      </c>
      <c r="T549" s="164">
        <v>0</v>
      </c>
    </row>
    <row r="550" spans="1:20" ht="15.75" customHeight="1">
      <c r="A550" s="126" t="s">
        <v>103</v>
      </c>
      <c r="B550" s="163">
        <v>2015</v>
      </c>
      <c r="C550" s="163">
        <v>8</v>
      </c>
      <c r="D550" s="126" t="s">
        <v>60</v>
      </c>
      <c r="E550" s="163">
        <v>6796</v>
      </c>
      <c r="F550" s="163">
        <v>0</v>
      </c>
      <c r="G550" s="163">
        <v>0</v>
      </c>
      <c r="H550" s="163">
        <v>0</v>
      </c>
      <c r="I550" s="163">
        <v>0</v>
      </c>
      <c r="J550" s="163">
        <v>0</v>
      </c>
      <c r="K550" s="163">
        <v>0</v>
      </c>
      <c r="L550" s="163">
        <v>0</v>
      </c>
      <c r="M550" s="163">
        <v>0</v>
      </c>
      <c r="N550" s="163">
        <v>0</v>
      </c>
      <c r="O550" s="163">
        <v>0</v>
      </c>
      <c r="P550" s="163">
        <v>0</v>
      </c>
      <c r="Q550" s="163">
        <v>0</v>
      </c>
      <c r="R550" s="163">
        <v>0</v>
      </c>
      <c r="S550" s="163">
        <v>0</v>
      </c>
      <c r="T550" s="163">
        <v>0</v>
      </c>
    </row>
    <row r="551" spans="1:20" ht="15.75" customHeight="1">
      <c r="A551" s="130" t="s">
        <v>103</v>
      </c>
      <c r="B551" s="164">
        <v>2015</v>
      </c>
      <c r="C551" s="164">
        <v>9</v>
      </c>
      <c r="D551" s="130" t="s">
        <v>61</v>
      </c>
      <c r="E551" s="164">
        <v>6796</v>
      </c>
      <c r="F551" s="164">
        <v>0</v>
      </c>
      <c r="G551" s="164">
        <v>0</v>
      </c>
      <c r="H551" s="164">
        <v>0</v>
      </c>
      <c r="I551" s="164">
        <v>0</v>
      </c>
      <c r="J551" s="164">
        <v>0</v>
      </c>
      <c r="K551" s="164">
        <v>2</v>
      </c>
      <c r="L551" s="164">
        <v>14</v>
      </c>
      <c r="M551" s="164">
        <v>33</v>
      </c>
      <c r="N551" s="164">
        <v>2E-3</v>
      </c>
      <c r="O551" s="164">
        <v>5.0000000000000001E-3</v>
      </c>
      <c r="P551" s="164">
        <v>2</v>
      </c>
      <c r="Q551" s="164">
        <v>14</v>
      </c>
      <c r="R551" s="164">
        <v>33</v>
      </c>
      <c r="S551" s="164">
        <v>2E-3</v>
      </c>
      <c r="T551" s="164">
        <v>5.0000000000000001E-3</v>
      </c>
    </row>
    <row r="552" spans="1:20" ht="15.75" customHeight="1">
      <c r="A552" s="126" t="s">
        <v>103</v>
      </c>
      <c r="B552" s="163">
        <v>2016</v>
      </c>
      <c r="C552" s="163">
        <v>0</v>
      </c>
      <c r="D552" s="126" t="s">
        <v>53</v>
      </c>
      <c r="E552" s="163">
        <v>6831</v>
      </c>
      <c r="F552" s="163">
        <v>0</v>
      </c>
      <c r="G552" s="163">
        <v>0</v>
      </c>
      <c r="H552" s="163">
        <v>0</v>
      </c>
      <c r="I552" s="163">
        <v>0</v>
      </c>
      <c r="J552" s="163">
        <v>0</v>
      </c>
      <c r="K552" s="163">
        <v>0</v>
      </c>
      <c r="L552" s="163">
        <v>0</v>
      </c>
      <c r="M552" s="163">
        <v>0</v>
      </c>
      <c r="N552" s="163">
        <v>0</v>
      </c>
      <c r="O552" s="163">
        <v>0</v>
      </c>
      <c r="P552" s="163">
        <v>0</v>
      </c>
      <c r="Q552" s="163">
        <v>0</v>
      </c>
      <c r="R552" s="163">
        <v>0</v>
      </c>
      <c r="S552" s="163">
        <v>0</v>
      </c>
      <c r="T552" s="163">
        <v>0</v>
      </c>
    </row>
    <row r="553" spans="1:20" ht="15.75" customHeight="1">
      <c r="A553" s="130" t="s">
        <v>103</v>
      </c>
      <c r="B553" s="164">
        <v>2016</v>
      </c>
      <c r="C553" s="164">
        <v>1</v>
      </c>
      <c r="D553" s="130" t="s">
        <v>54</v>
      </c>
      <c r="E553" s="164">
        <v>6831</v>
      </c>
      <c r="F553" s="164">
        <v>0</v>
      </c>
      <c r="G553" s="164">
        <v>0</v>
      </c>
      <c r="H553" s="164">
        <v>0</v>
      </c>
      <c r="I553" s="164">
        <v>0</v>
      </c>
      <c r="J553" s="164">
        <v>0</v>
      </c>
      <c r="K553" s="164">
        <v>15</v>
      </c>
      <c r="L553" s="164">
        <v>133</v>
      </c>
      <c r="M553" s="164">
        <v>383.49</v>
      </c>
      <c r="N553" s="164">
        <v>1.9E-2</v>
      </c>
      <c r="O553" s="164">
        <v>5.6000000000000001E-2</v>
      </c>
      <c r="P553" s="164">
        <v>15</v>
      </c>
      <c r="Q553" s="164">
        <v>133</v>
      </c>
      <c r="R553" s="164">
        <v>383.49</v>
      </c>
      <c r="S553" s="164">
        <v>1.9E-2</v>
      </c>
      <c r="T553" s="164">
        <v>5.6000000000000001E-2</v>
      </c>
    </row>
    <row r="554" spans="1:20" ht="15.75" customHeight="1">
      <c r="A554" s="126" t="s">
        <v>103</v>
      </c>
      <c r="B554" s="163">
        <v>2016</v>
      </c>
      <c r="C554" s="163">
        <v>2</v>
      </c>
      <c r="D554" s="126" t="s">
        <v>1415</v>
      </c>
      <c r="E554" s="163">
        <v>6831</v>
      </c>
      <c r="F554" s="163">
        <v>4</v>
      </c>
      <c r="G554" s="163">
        <v>10757</v>
      </c>
      <c r="H554" s="163">
        <v>25448.5</v>
      </c>
      <c r="I554" s="163">
        <v>1.575</v>
      </c>
      <c r="J554" s="163">
        <v>3.7250000000000001</v>
      </c>
      <c r="K554" s="163">
        <v>0</v>
      </c>
      <c r="L554" s="163">
        <v>0</v>
      </c>
      <c r="M554" s="163">
        <v>0</v>
      </c>
      <c r="N554" s="163">
        <v>0</v>
      </c>
      <c r="O554" s="163">
        <v>0</v>
      </c>
      <c r="P554" s="163">
        <v>4</v>
      </c>
      <c r="Q554" s="163">
        <v>10757</v>
      </c>
      <c r="R554" s="163">
        <v>25448.5</v>
      </c>
      <c r="S554" s="163">
        <v>1.575</v>
      </c>
      <c r="T554" s="163">
        <v>3.7250000000000001</v>
      </c>
    </row>
    <row r="555" spans="1:20" ht="15.75" customHeight="1">
      <c r="A555" s="130" t="s">
        <v>103</v>
      </c>
      <c r="B555" s="164">
        <v>2016</v>
      </c>
      <c r="C555" s="164">
        <v>3</v>
      </c>
      <c r="D555" s="130" t="s">
        <v>55</v>
      </c>
      <c r="E555" s="164">
        <v>6831</v>
      </c>
      <c r="F555" s="164">
        <v>0</v>
      </c>
      <c r="G555" s="164">
        <v>0</v>
      </c>
      <c r="H555" s="164">
        <v>0</v>
      </c>
      <c r="I555" s="164">
        <v>0</v>
      </c>
      <c r="J555" s="164">
        <v>0</v>
      </c>
      <c r="K555" s="164">
        <v>0</v>
      </c>
      <c r="L555" s="164">
        <v>0</v>
      </c>
      <c r="M555" s="164">
        <v>0</v>
      </c>
      <c r="N555" s="164">
        <v>0</v>
      </c>
      <c r="O555" s="164">
        <v>0</v>
      </c>
      <c r="P555" s="164">
        <v>0</v>
      </c>
      <c r="Q555" s="164">
        <v>0</v>
      </c>
      <c r="R555" s="164">
        <v>0</v>
      </c>
      <c r="S555" s="164">
        <v>0</v>
      </c>
      <c r="T555" s="164">
        <v>0</v>
      </c>
    </row>
    <row r="556" spans="1:20" ht="15.75" customHeight="1">
      <c r="A556" s="126" t="s">
        <v>103</v>
      </c>
      <c r="B556" s="163">
        <v>2016</v>
      </c>
      <c r="C556" s="163">
        <v>4</v>
      </c>
      <c r="D556" s="126" t="s">
        <v>56</v>
      </c>
      <c r="E556" s="163">
        <v>6831</v>
      </c>
      <c r="F556" s="163">
        <v>0</v>
      </c>
      <c r="G556" s="163">
        <v>0</v>
      </c>
      <c r="H556" s="163">
        <v>0</v>
      </c>
      <c r="I556" s="163">
        <v>0</v>
      </c>
      <c r="J556" s="163">
        <v>0</v>
      </c>
      <c r="K556" s="163">
        <v>1</v>
      </c>
      <c r="L556" s="163">
        <v>63</v>
      </c>
      <c r="M556" s="163">
        <v>52.5</v>
      </c>
      <c r="N556" s="163">
        <v>8.9999999999999993E-3</v>
      </c>
      <c r="O556" s="163">
        <v>8.0000000000000002E-3</v>
      </c>
      <c r="P556" s="163">
        <v>1</v>
      </c>
      <c r="Q556" s="163">
        <v>63</v>
      </c>
      <c r="R556" s="163">
        <v>52.5</v>
      </c>
      <c r="S556" s="163">
        <v>8.9999999999999993E-3</v>
      </c>
      <c r="T556" s="163">
        <v>8.0000000000000002E-3</v>
      </c>
    </row>
    <row r="557" spans="1:20" ht="15.75" customHeight="1">
      <c r="A557" s="130" t="s">
        <v>103</v>
      </c>
      <c r="B557" s="164">
        <v>2016</v>
      </c>
      <c r="C557" s="164">
        <v>5</v>
      </c>
      <c r="D557" s="130" t="s">
        <v>57</v>
      </c>
      <c r="E557" s="164">
        <v>6831</v>
      </c>
      <c r="F557" s="164">
        <v>0</v>
      </c>
      <c r="G557" s="164">
        <v>0</v>
      </c>
      <c r="H557" s="164">
        <v>0</v>
      </c>
      <c r="I557" s="164">
        <v>0</v>
      </c>
      <c r="J557" s="164">
        <v>0</v>
      </c>
      <c r="K557" s="164">
        <v>6</v>
      </c>
      <c r="L557" s="164">
        <v>571</v>
      </c>
      <c r="M557" s="164">
        <v>230.35</v>
      </c>
      <c r="N557" s="164">
        <v>8.4000000000000005E-2</v>
      </c>
      <c r="O557" s="164">
        <v>3.4000000000000002E-2</v>
      </c>
      <c r="P557" s="164">
        <v>6</v>
      </c>
      <c r="Q557" s="164">
        <v>571</v>
      </c>
      <c r="R557" s="164">
        <v>230.35</v>
      </c>
      <c r="S557" s="164">
        <v>8.4000000000000005E-2</v>
      </c>
      <c r="T557" s="164">
        <v>3.4000000000000002E-2</v>
      </c>
    </row>
    <row r="558" spans="1:20" ht="15.75" customHeight="1">
      <c r="A558" s="126" t="s">
        <v>103</v>
      </c>
      <c r="B558" s="163">
        <v>2016</v>
      </c>
      <c r="C558" s="163">
        <v>6</v>
      </c>
      <c r="D558" s="126" t="s">
        <v>58</v>
      </c>
      <c r="E558" s="163">
        <v>6831</v>
      </c>
      <c r="F558" s="163">
        <v>0</v>
      </c>
      <c r="G558" s="163">
        <v>0</v>
      </c>
      <c r="H558" s="163">
        <v>0</v>
      </c>
      <c r="I558" s="163">
        <v>0</v>
      </c>
      <c r="J558" s="163">
        <v>0</v>
      </c>
      <c r="K558" s="163">
        <v>0</v>
      </c>
      <c r="L558" s="163">
        <v>0</v>
      </c>
      <c r="M558" s="163">
        <v>0</v>
      </c>
      <c r="N558" s="163">
        <v>0</v>
      </c>
      <c r="O558" s="163">
        <v>0</v>
      </c>
      <c r="P558" s="163">
        <v>0</v>
      </c>
      <c r="Q558" s="163">
        <v>0</v>
      </c>
      <c r="R558" s="163">
        <v>0</v>
      </c>
      <c r="S558" s="163">
        <v>0</v>
      </c>
      <c r="T558" s="163">
        <v>0</v>
      </c>
    </row>
    <row r="559" spans="1:20" ht="15.75" customHeight="1">
      <c r="A559" s="130" t="s">
        <v>103</v>
      </c>
      <c r="B559" s="164">
        <v>2016</v>
      </c>
      <c r="C559" s="164">
        <v>7</v>
      </c>
      <c r="D559" s="130" t="s">
        <v>59</v>
      </c>
      <c r="E559" s="164">
        <v>6831</v>
      </c>
      <c r="F559" s="164">
        <v>0</v>
      </c>
      <c r="G559" s="164">
        <v>0</v>
      </c>
      <c r="H559" s="164">
        <v>0</v>
      </c>
      <c r="I559" s="164">
        <v>0</v>
      </c>
      <c r="J559" s="164">
        <v>0</v>
      </c>
      <c r="K559" s="164">
        <v>0</v>
      </c>
      <c r="L559" s="164">
        <v>0</v>
      </c>
      <c r="M559" s="164">
        <v>0</v>
      </c>
      <c r="N559" s="164">
        <v>0</v>
      </c>
      <c r="O559" s="164">
        <v>0</v>
      </c>
      <c r="P559" s="164">
        <v>0</v>
      </c>
      <c r="Q559" s="164">
        <v>0</v>
      </c>
      <c r="R559" s="164">
        <v>0</v>
      </c>
      <c r="S559" s="164">
        <v>0</v>
      </c>
      <c r="T559" s="164">
        <v>0</v>
      </c>
    </row>
    <row r="560" spans="1:20" ht="15.75" customHeight="1">
      <c r="A560" s="126" t="s">
        <v>103</v>
      </c>
      <c r="B560" s="163">
        <v>2016</v>
      </c>
      <c r="C560" s="163">
        <v>8</v>
      </c>
      <c r="D560" s="126" t="s">
        <v>60</v>
      </c>
      <c r="E560" s="163">
        <v>6831</v>
      </c>
      <c r="F560" s="163">
        <v>0</v>
      </c>
      <c r="G560" s="163">
        <v>0</v>
      </c>
      <c r="H560" s="163">
        <v>0</v>
      </c>
      <c r="I560" s="163">
        <v>0</v>
      </c>
      <c r="J560" s="163">
        <v>0</v>
      </c>
      <c r="K560" s="163">
        <v>0</v>
      </c>
      <c r="L560" s="163">
        <v>0</v>
      </c>
      <c r="M560" s="163">
        <v>0</v>
      </c>
      <c r="N560" s="163">
        <v>0</v>
      </c>
      <c r="O560" s="163">
        <v>0</v>
      </c>
      <c r="P560" s="163">
        <v>0</v>
      </c>
      <c r="Q560" s="163">
        <v>0</v>
      </c>
      <c r="R560" s="163">
        <v>0</v>
      </c>
      <c r="S560" s="163">
        <v>0</v>
      </c>
      <c r="T560" s="163">
        <v>0</v>
      </c>
    </row>
    <row r="561" spans="1:20" ht="15.75" customHeight="1">
      <c r="A561" s="130" t="s">
        <v>103</v>
      </c>
      <c r="B561" s="164">
        <v>2016</v>
      </c>
      <c r="C561" s="164">
        <v>9</v>
      </c>
      <c r="D561" s="130" t="s">
        <v>61</v>
      </c>
      <c r="E561" s="164">
        <v>6831</v>
      </c>
      <c r="F561" s="164">
        <v>0</v>
      </c>
      <c r="G561" s="164">
        <v>0</v>
      </c>
      <c r="H561" s="164">
        <v>0</v>
      </c>
      <c r="I561" s="164">
        <v>0</v>
      </c>
      <c r="J561" s="164">
        <v>0</v>
      </c>
      <c r="K561" s="164">
        <v>3</v>
      </c>
      <c r="L561" s="164">
        <v>14</v>
      </c>
      <c r="M561" s="164">
        <v>20</v>
      </c>
      <c r="N561" s="164">
        <v>2E-3</v>
      </c>
      <c r="O561" s="164">
        <v>3.0000000000000001E-3</v>
      </c>
      <c r="P561" s="164">
        <v>3</v>
      </c>
      <c r="Q561" s="164">
        <v>14</v>
      </c>
      <c r="R561" s="164">
        <v>20</v>
      </c>
      <c r="S561" s="164">
        <v>2E-3</v>
      </c>
      <c r="T561" s="164">
        <v>3.0000000000000001E-3</v>
      </c>
    </row>
    <row r="562" spans="1:20" ht="15.75" customHeight="1">
      <c r="A562" s="126" t="s">
        <v>103</v>
      </c>
      <c r="B562" s="163">
        <v>2017</v>
      </c>
      <c r="C562" s="163">
        <v>0</v>
      </c>
      <c r="D562" s="126" t="s">
        <v>53</v>
      </c>
      <c r="E562" s="163">
        <v>6886</v>
      </c>
      <c r="F562" s="163">
        <v>0</v>
      </c>
      <c r="G562" s="163">
        <v>0</v>
      </c>
      <c r="H562" s="163">
        <v>0</v>
      </c>
      <c r="I562" s="163">
        <v>0</v>
      </c>
      <c r="J562" s="163">
        <v>0</v>
      </c>
      <c r="K562" s="163">
        <v>1</v>
      </c>
      <c r="L562" s="163">
        <v>11</v>
      </c>
      <c r="M562" s="163">
        <v>11</v>
      </c>
      <c r="N562" s="163">
        <v>2E-3</v>
      </c>
      <c r="O562" s="163">
        <v>2E-3</v>
      </c>
      <c r="P562" s="163">
        <v>1</v>
      </c>
      <c r="Q562" s="163">
        <v>11</v>
      </c>
      <c r="R562" s="163">
        <v>11</v>
      </c>
      <c r="S562" s="163">
        <v>2E-3</v>
      </c>
      <c r="T562" s="163">
        <v>2E-3</v>
      </c>
    </row>
    <row r="563" spans="1:20" ht="15.75" customHeight="1">
      <c r="A563" s="130" t="s">
        <v>103</v>
      </c>
      <c r="B563" s="164">
        <v>2017</v>
      </c>
      <c r="C563" s="164">
        <v>1</v>
      </c>
      <c r="D563" s="130" t="s">
        <v>54</v>
      </c>
      <c r="E563" s="164">
        <v>6886</v>
      </c>
      <c r="F563" s="164">
        <v>0</v>
      </c>
      <c r="G563" s="164">
        <v>0</v>
      </c>
      <c r="H563" s="164">
        <v>0</v>
      </c>
      <c r="I563" s="164">
        <v>0</v>
      </c>
      <c r="J563" s="164">
        <v>0</v>
      </c>
      <c r="K563" s="164">
        <v>40</v>
      </c>
      <c r="L563" s="164">
        <v>294</v>
      </c>
      <c r="M563" s="164">
        <v>642.23</v>
      </c>
      <c r="N563" s="164">
        <v>4.2999999999999997E-2</v>
      </c>
      <c r="O563" s="164">
        <v>9.2999999999999999E-2</v>
      </c>
      <c r="P563" s="164">
        <v>40</v>
      </c>
      <c r="Q563" s="164">
        <v>294</v>
      </c>
      <c r="R563" s="164">
        <v>642.23</v>
      </c>
      <c r="S563" s="164">
        <v>4.2999999999999997E-2</v>
      </c>
      <c r="T563" s="164">
        <v>9.2999999999999999E-2</v>
      </c>
    </row>
    <row r="564" spans="1:20" ht="15.75" customHeight="1">
      <c r="A564" s="126" t="s">
        <v>103</v>
      </c>
      <c r="B564" s="163">
        <v>2017</v>
      </c>
      <c r="C564" s="163">
        <v>2</v>
      </c>
      <c r="D564" s="126" t="s">
        <v>1415</v>
      </c>
      <c r="E564" s="163">
        <v>6886</v>
      </c>
      <c r="F564" s="163">
        <v>0</v>
      </c>
      <c r="G564" s="163">
        <v>0</v>
      </c>
      <c r="H564" s="163">
        <v>0</v>
      </c>
      <c r="I564" s="163">
        <v>0</v>
      </c>
      <c r="J564" s="163">
        <v>0</v>
      </c>
      <c r="K564" s="163">
        <v>0</v>
      </c>
      <c r="L564" s="163">
        <v>0</v>
      </c>
      <c r="M564" s="163">
        <v>0</v>
      </c>
      <c r="N564" s="163">
        <v>0</v>
      </c>
      <c r="O564" s="163">
        <v>0</v>
      </c>
      <c r="P564" s="163">
        <v>0</v>
      </c>
      <c r="Q564" s="163">
        <v>0</v>
      </c>
      <c r="R564" s="163">
        <v>0</v>
      </c>
      <c r="S564" s="163">
        <v>0</v>
      </c>
      <c r="T564" s="163">
        <v>0</v>
      </c>
    </row>
    <row r="565" spans="1:20" ht="15.75" customHeight="1">
      <c r="A565" s="130" t="s">
        <v>103</v>
      </c>
      <c r="B565" s="164">
        <v>2017</v>
      </c>
      <c r="C565" s="164">
        <v>3</v>
      </c>
      <c r="D565" s="130" t="s">
        <v>55</v>
      </c>
      <c r="E565" s="164">
        <v>6886</v>
      </c>
      <c r="F565" s="164">
        <v>0</v>
      </c>
      <c r="G565" s="164">
        <v>0</v>
      </c>
      <c r="H565" s="164">
        <v>0</v>
      </c>
      <c r="I565" s="164">
        <v>0</v>
      </c>
      <c r="J565" s="164">
        <v>0</v>
      </c>
      <c r="K565" s="164">
        <v>0</v>
      </c>
      <c r="L565" s="164">
        <v>0</v>
      </c>
      <c r="M565" s="164">
        <v>0</v>
      </c>
      <c r="N565" s="164">
        <v>0</v>
      </c>
      <c r="O565" s="164">
        <v>0</v>
      </c>
      <c r="P565" s="164">
        <v>0</v>
      </c>
      <c r="Q565" s="164">
        <v>0</v>
      </c>
      <c r="R565" s="164">
        <v>0</v>
      </c>
      <c r="S565" s="164">
        <v>0</v>
      </c>
      <c r="T565" s="164">
        <v>0</v>
      </c>
    </row>
    <row r="566" spans="1:20" ht="15.75" customHeight="1">
      <c r="A566" s="126" t="s">
        <v>103</v>
      </c>
      <c r="B566" s="163">
        <v>2017</v>
      </c>
      <c r="C566" s="163">
        <v>4</v>
      </c>
      <c r="D566" s="126" t="s">
        <v>56</v>
      </c>
      <c r="E566" s="163">
        <v>6886</v>
      </c>
      <c r="F566" s="163">
        <v>0</v>
      </c>
      <c r="G566" s="163">
        <v>0</v>
      </c>
      <c r="H566" s="163">
        <v>0</v>
      </c>
      <c r="I566" s="163">
        <v>0</v>
      </c>
      <c r="J566" s="163">
        <v>0</v>
      </c>
      <c r="K566" s="163">
        <v>0</v>
      </c>
      <c r="L566" s="163">
        <v>0</v>
      </c>
      <c r="M566" s="163">
        <v>0</v>
      </c>
      <c r="N566" s="163">
        <v>0</v>
      </c>
      <c r="O566" s="163">
        <v>0</v>
      </c>
      <c r="P566" s="163">
        <v>0</v>
      </c>
      <c r="Q566" s="163">
        <v>0</v>
      </c>
      <c r="R566" s="163">
        <v>0</v>
      </c>
      <c r="S566" s="163">
        <v>0</v>
      </c>
      <c r="T566" s="163">
        <v>0</v>
      </c>
    </row>
    <row r="567" spans="1:20" ht="15.75" customHeight="1">
      <c r="A567" s="130" t="s">
        <v>103</v>
      </c>
      <c r="B567" s="164">
        <v>2017</v>
      </c>
      <c r="C567" s="164">
        <v>5</v>
      </c>
      <c r="D567" s="130" t="s">
        <v>57</v>
      </c>
      <c r="E567" s="164">
        <v>6886</v>
      </c>
      <c r="F567" s="164">
        <v>0</v>
      </c>
      <c r="G567" s="164">
        <v>0</v>
      </c>
      <c r="H567" s="164">
        <v>0</v>
      </c>
      <c r="I567" s="164">
        <v>0</v>
      </c>
      <c r="J567" s="164">
        <v>0</v>
      </c>
      <c r="K567" s="164">
        <v>9</v>
      </c>
      <c r="L567" s="164">
        <v>122</v>
      </c>
      <c r="M567" s="164">
        <v>125.01</v>
      </c>
      <c r="N567" s="164">
        <v>1.7999999999999999E-2</v>
      </c>
      <c r="O567" s="164">
        <v>1.7999999999999999E-2</v>
      </c>
      <c r="P567" s="164">
        <v>9</v>
      </c>
      <c r="Q567" s="164">
        <v>122</v>
      </c>
      <c r="R567" s="164">
        <v>125.01</v>
      </c>
      <c r="S567" s="164">
        <v>1.7999999999999999E-2</v>
      </c>
      <c r="T567" s="164">
        <v>1.7999999999999999E-2</v>
      </c>
    </row>
    <row r="568" spans="1:20" ht="15.75" customHeight="1">
      <c r="A568" s="126" t="s">
        <v>103</v>
      </c>
      <c r="B568" s="163">
        <v>2017</v>
      </c>
      <c r="C568" s="163">
        <v>6</v>
      </c>
      <c r="D568" s="126" t="s">
        <v>58</v>
      </c>
      <c r="E568" s="163">
        <v>6886</v>
      </c>
      <c r="F568" s="163">
        <v>0</v>
      </c>
      <c r="G568" s="163">
        <v>0</v>
      </c>
      <c r="H568" s="163">
        <v>0</v>
      </c>
      <c r="I568" s="163">
        <v>0</v>
      </c>
      <c r="J568" s="163">
        <v>0</v>
      </c>
      <c r="K568" s="163">
        <v>0</v>
      </c>
      <c r="L568" s="163">
        <v>0</v>
      </c>
      <c r="M568" s="163">
        <v>0</v>
      </c>
      <c r="N568" s="163">
        <v>0</v>
      </c>
      <c r="O568" s="163">
        <v>0</v>
      </c>
      <c r="P568" s="163">
        <v>0</v>
      </c>
      <c r="Q568" s="163">
        <v>0</v>
      </c>
      <c r="R568" s="163">
        <v>0</v>
      </c>
      <c r="S568" s="163">
        <v>0</v>
      </c>
      <c r="T568" s="163">
        <v>0</v>
      </c>
    </row>
    <row r="569" spans="1:20" ht="15.75" customHeight="1">
      <c r="A569" s="130" t="s">
        <v>103</v>
      </c>
      <c r="B569" s="164">
        <v>2017</v>
      </c>
      <c r="C569" s="164">
        <v>7</v>
      </c>
      <c r="D569" s="130" t="s">
        <v>59</v>
      </c>
      <c r="E569" s="164">
        <v>6886</v>
      </c>
      <c r="F569" s="164">
        <v>0</v>
      </c>
      <c r="G569" s="164">
        <v>0</v>
      </c>
      <c r="H569" s="164">
        <v>0</v>
      </c>
      <c r="I569" s="164">
        <v>0</v>
      </c>
      <c r="J569" s="164">
        <v>0</v>
      </c>
      <c r="K569" s="164">
        <v>0</v>
      </c>
      <c r="L569" s="164">
        <v>0</v>
      </c>
      <c r="M569" s="164">
        <v>0</v>
      </c>
      <c r="N569" s="164">
        <v>0</v>
      </c>
      <c r="O569" s="164">
        <v>0</v>
      </c>
      <c r="P569" s="164">
        <v>0</v>
      </c>
      <c r="Q569" s="164">
        <v>0</v>
      </c>
      <c r="R569" s="164">
        <v>0</v>
      </c>
      <c r="S569" s="164">
        <v>0</v>
      </c>
      <c r="T569" s="164">
        <v>0</v>
      </c>
    </row>
    <row r="570" spans="1:20" ht="15.75" customHeight="1">
      <c r="A570" s="126" t="s">
        <v>103</v>
      </c>
      <c r="B570" s="163">
        <v>2017</v>
      </c>
      <c r="C570" s="163">
        <v>8</v>
      </c>
      <c r="D570" s="126" t="s">
        <v>60</v>
      </c>
      <c r="E570" s="163">
        <v>6886</v>
      </c>
      <c r="F570" s="163">
        <v>0</v>
      </c>
      <c r="G570" s="163">
        <v>0</v>
      </c>
      <c r="H570" s="163">
        <v>0</v>
      </c>
      <c r="I570" s="163">
        <v>0</v>
      </c>
      <c r="J570" s="163">
        <v>0</v>
      </c>
      <c r="K570" s="163">
        <v>1</v>
      </c>
      <c r="L570" s="163">
        <v>1</v>
      </c>
      <c r="M570" s="163">
        <v>2</v>
      </c>
      <c r="N570" s="163">
        <v>0</v>
      </c>
      <c r="O570" s="163">
        <v>0</v>
      </c>
      <c r="P570" s="163">
        <v>1</v>
      </c>
      <c r="Q570" s="163">
        <v>1</v>
      </c>
      <c r="R570" s="163">
        <v>2</v>
      </c>
      <c r="S570" s="163">
        <v>0</v>
      </c>
      <c r="T570" s="163">
        <v>0</v>
      </c>
    </row>
    <row r="571" spans="1:20" ht="15.75" customHeight="1">
      <c r="A571" s="130" t="s">
        <v>103</v>
      </c>
      <c r="B571" s="164">
        <v>2017</v>
      </c>
      <c r="C571" s="164">
        <v>9</v>
      </c>
      <c r="D571" s="130" t="s">
        <v>61</v>
      </c>
      <c r="E571" s="164">
        <v>6886</v>
      </c>
      <c r="F571" s="164">
        <v>0</v>
      </c>
      <c r="G571" s="164">
        <v>0</v>
      </c>
      <c r="H571" s="164">
        <v>0</v>
      </c>
      <c r="I571" s="164">
        <v>0</v>
      </c>
      <c r="J571" s="164">
        <v>0</v>
      </c>
      <c r="K571" s="164">
        <v>3</v>
      </c>
      <c r="L571" s="164">
        <v>137</v>
      </c>
      <c r="M571" s="164">
        <v>102.91</v>
      </c>
      <c r="N571" s="164">
        <v>0.02</v>
      </c>
      <c r="O571" s="164">
        <v>1.4999999999999999E-2</v>
      </c>
      <c r="P571" s="164">
        <v>3</v>
      </c>
      <c r="Q571" s="164">
        <v>137</v>
      </c>
      <c r="R571" s="164">
        <v>102.91</v>
      </c>
      <c r="S571" s="164">
        <v>0.02</v>
      </c>
      <c r="T571" s="164">
        <v>1.4999999999999999E-2</v>
      </c>
    </row>
    <row r="572" spans="1:20" ht="15.75" customHeight="1">
      <c r="A572" s="126" t="s">
        <v>103</v>
      </c>
      <c r="B572" s="163">
        <v>2018</v>
      </c>
      <c r="C572" s="163">
        <v>0</v>
      </c>
      <c r="D572" s="126" t="s">
        <v>53</v>
      </c>
      <c r="E572" s="163">
        <v>7011</v>
      </c>
      <c r="F572" s="163">
        <v>0</v>
      </c>
      <c r="G572" s="163">
        <v>0</v>
      </c>
      <c r="H572" s="163">
        <v>0</v>
      </c>
      <c r="I572" s="163">
        <v>0</v>
      </c>
      <c r="J572" s="163">
        <v>0</v>
      </c>
      <c r="K572" s="163">
        <v>0</v>
      </c>
      <c r="L572" s="163">
        <v>0</v>
      </c>
      <c r="M572" s="163">
        <v>0</v>
      </c>
      <c r="N572" s="163">
        <v>0</v>
      </c>
      <c r="O572" s="163">
        <v>0</v>
      </c>
      <c r="P572" s="163">
        <v>0</v>
      </c>
      <c r="Q572" s="163">
        <v>0</v>
      </c>
      <c r="R572" s="163">
        <v>0</v>
      </c>
      <c r="S572" s="163">
        <v>0</v>
      </c>
      <c r="T572" s="163">
        <v>0</v>
      </c>
    </row>
    <row r="573" spans="1:20" ht="15.75" customHeight="1">
      <c r="A573" s="130" t="s">
        <v>103</v>
      </c>
      <c r="B573" s="164">
        <v>2018</v>
      </c>
      <c r="C573" s="164">
        <v>1</v>
      </c>
      <c r="D573" s="130" t="s">
        <v>54</v>
      </c>
      <c r="E573" s="164">
        <v>7011</v>
      </c>
      <c r="F573" s="164">
        <v>0</v>
      </c>
      <c r="G573" s="164">
        <v>0</v>
      </c>
      <c r="H573" s="164">
        <v>0</v>
      </c>
      <c r="I573" s="164">
        <v>0</v>
      </c>
      <c r="J573" s="164">
        <v>0</v>
      </c>
      <c r="K573" s="164">
        <v>25</v>
      </c>
      <c r="L573" s="164">
        <v>367</v>
      </c>
      <c r="M573" s="164">
        <v>631.87</v>
      </c>
      <c r="N573" s="164">
        <v>5.1999999999999998E-2</v>
      </c>
      <c r="O573" s="164">
        <v>0.09</v>
      </c>
      <c r="P573" s="164">
        <v>25</v>
      </c>
      <c r="Q573" s="164">
        <v>367</v>
      </c>
      <c r="R573" s="164">
        <v>631.87</v>
      </c>
      <c r="S573" s="164">
        <v>5.1999999999999998E-2</v>
      </c>
      <c r="T573" s="164">
        <v>0.09</v>
      </c>
    </row>
    <row r="574" spans="1:20" ht="15.75" customHeight="1">
      <c r="A574" s="126" t="s">
        <v>103</v>
      </c>
      <c r="B574" s="163">
        <v>2018</v>
      </c>
      <c r="C574" s="163">
        <v>2</v>
      </c>
      <c r="D574" s="126" t="s">
        <v>1415</v>
      </c>
      <c r="E574" s="163">
        <v>7011</v>
      </c>
      <c r="F574" s="163">
        <v>0</v>
      </c>
      <c r="G574" s="163">
        <v>0</v>
      </c>
      <c r="H574" s="163">
        <v>0</v>
      </c>
      <c r="I574" s="163">
        <v>0</v>
      </c>
      <c r="J574" s="163">
        <v>0</v>
      </c>
      <c r="K574" s="163">
        <v>0</v>
      </c>
      <c r="L574" s="163">
        <v>0</v>
      </c>
      <c r="M574" s="163">
        <v>0</v>
      </c>
      <c r="N574" s="163">
        <v>0</v>
      </c>
      <c r="O574" s="163">
        <v>0</v>
      </c>
      <c r="P574" s="163">
        <v>0</v>
      </c>
      <c r="Q574" s="163">
        <v>0</v>
      </c>
      <c r="R574" s="163">
        <v>0</v>
      </c>
      <c r="S574" s="163">
        <v>0</v>
      </c>
      <c r="T574" s="163">
        <v>0</v>
      </c>
    </row>
    <row r="575" spans="1:20" ht="15.75" customHeight="1">
      <c r="A575" s="130" t="s">
        <v>103</v>
      </c>
      <c r="B575" s="164">
        <v>2018</v>
      </c>
      <c r="C575" s="164">
        <v>3</v>
      </c>
      <c r="D575" s="130" t="s">
        <v>55</v>
      </c>
      <c r="E575" s="164">
        <v>7011</v>
      </c>
      <c r="F575" s="164">
        <v>0</v>
      </c>
      <c r="G575" s="164">
        <v>0</v>
      </c>
      <c r="H575" s="164">
        <v>0</v>
      </c>
      <c r="I575" s="164">
        <v>0</v>
      </c>
      <c r="J575" s="164">
        <v>0</v>
      </c>
      <c r="K575" s="164">
        <v>1</v>
      </c>
      <c r="L575" s="164">
        <v>272</v>
      </c>
      <c r="M575" s="164">
        <v>158.6</v>
      </c>
      <c r="N575" s="164">
        <v>3.9E-2</v>
      </c>
      <c r="O575" s="164">
        <v>2.3E-2</v>
      </c>
      <c r="P575" s="164">
        <v>1</v>
      </c>
      <c r="Q575" s="164">
        <v>272</v>
      </c>
      <c r="R575" s="164">
        <v>158.6</v>
      </c>
      <c r="S575" s="164">
        <v>3.9E-2</v>
      </c>
      <c r="T575" s="164">
        <v>2.3E-2</v>
      </c>
    </row>
    <row r="576" spans="1:20" ht="15.75" customHeight="1">
      <c r="A576" s="126" t="s">
        <v>103</v>
      </c>
      <c r="B576" s="163">
        <v>2018</v>
      </c>
      <c r="C576" s="163">
        <v>4</v>
      </c>
      <c r="D576" s="126" t="s">
        <v>56</v>
      </c>
      <c r="E576" s="163">
        <v>7011</v>
      </c>
      <c r="F576" s="163">
        <v>0</v>
      </c>
      <c r="G576" s="163">
        <v>0</v>
      </c>
      <c r="H576" s="163">
        <v>0</v>
      </c>
      <c r="I576" s="163">
        <v>0</v>
      </c>
      <c r="J576" s="163">
        <v>0</v>
      </c>
      <c r="K576" s="163">
        <v>0</v>
      </c>
      <c r="L576" s="163">
        <v>0</v>
      </c>
      <c r="M576" s="163">
        <v>0</v>
      </c>
      <c r="N576" s="163">
        <v>0</v>
      </c>
      <c r="O576" s="163">
        <v>0</v>
      </c>
      <c r="P576" s="163">
        <v>0</v>
      </c>
      <c r="Q576" s="163">
        <v>0</v>
      </c>
      <c r="R576" s="163">
        <v>0</v>
      </c>
      <c r="S576" s="163">
        <v>0</v>
      </c>
      <c r="T576" s="163">
        <v>0</v>
      </c>
    </row>
    <row r="577" spans="1:20" ht="15.75" customHeight="1">
      <c r="A577" s="130" t="s">
        <v>103</v>
      </c>
      <c r="B577" s="164">
        <v>2018</v>
      </c>
      <c r="C577" s="164">
        <v>5</v>
      </c>
      <c r="D577" s="130" t="s">
        <v>57</v>
      </c>
      <c r="E577" s="164">
        <v>7011</v>
      </c>
      <c r="F577" s="164">
        <v>0</v>
      </c>
      <c r="G577" s="164">
        <v>0</v>
      </c>
      <c r="H577" s="164">
        <v>0</v>
      </c>
      <c r="I577" s="164">
        <v>0</v>
      </c>
      <c r="J577" s="164">
        <v>0</v>
      </c>
      <c r="K577" s="164">
        <v>9</v>
      </c>
      <c r="L577" s="164">
        <v>3205</v>
      </c>
      <c r="M577" s="164">
        <v>1065.3800000000001</v>
      </c>
      <c r="N577" s="164">
        <v>0.45700000000000002</v>
      </c>
      <c r="O577" s="164">
        <v>0.152</v>
      </c>
      <c r="P577" s="164">
        <v>9</v>
      </c>
      <c r="Q577" s="164">
        <v>3205</v>
      </c>
      <c r="R577" s="164">
        <v>1065.3800000000001</v>
      </c>
      <c r="S577" s="164">
        <v>0.45700000000000002</v>
      </c>
      <c r="T577" s="164">
        <v>0.152</v>
      </c>
    </row>
    <row r="578" spans="1:20" ht="15.75" customHeight="1">
      <c r="A578" s="126" t="s">
        <v>103</v>
      </c>
      <c r="B578" s="163">
        <v>2018</v>
      </c>
      <c r="C578" s="163">
        <v>6</v>
      </c>
      <c r="D578" s="126" t="s">
        <v>58</v>
      </c>
      <c r="E578" s="163">
        <v>7011</v>
      </c>
      <c r="F578" s="163">
        <v>2</v>
      </c>
      <c r="G578" s="163">
        <v>6682</v>
      </c>
      <c r="H578" s="163">
        <v>6682</v>
      </c>
      <c r="I578" s="163">
        <v>0.95299999999999996</v>
      </c>
      <c r="J578" s="163">
        <v>0.95299999999999996</v>
      </c>
      <c r="K578" s="163">
        <v>2</v>
      </c>
      <c r="L578" s="163">
        <v>1031</v>
      </c>
      <c r="M578" s="163">
        <v>265.25</v>
      </c>
      <c r="N578" s="163">
        <v>0.14699999999999999</v>
      </c>
      <c r="O578" s="163">
        <v>3.7999999999999999E-2</v>
      </c>
      <c r="P578" s="163">
        <v>4</v>
      </c>
      <c r="Q578" s="163">
        <v>7713</v>
      </c>
      <c r="R578" s="163">
        <v>6947.25</v>
      </c>
      <c r="S578" s="163">
        <v>1.1000000000000001</v>
      </c>
      <c r="T578" s="163">
        <v>0.99099999999999999</v>
      </c>
    </row>
    <row r="579" spans="1:20" ht="15.75" customHeight="1">
      <c r="A579" s="130" t="s">
        <v>103</v>
      </c>
      <c r="B579" s="164">
        <v>2018</v>
      </c>
      <c r="C579" s="164">
        <v>7</v>
      </c>
      <c r="D579" s="130" t="s">
        <v>59</v>
      </c>
      <c r="E579" s="164">
        <v>7011</v>
      </c>
      <c r="F579" s="164">
        <v>0</v>
      </c>
      <c r="G579" s="164">
        <v>0</v>
      </c>
      <c r="H579" s="164">
        <v>0</v>
      </c>
      <c r="I579" s="164">
        <v>0</v>
      </c>
      <c r="J579" s="164">
        <v>0</v>
      </c>
      <c r="K579" s="164">
        <v>0</v>
      </c>
      <c r="L579" s="164">
        <v>0</v>
      </c>
      <c r="M579" s="164">
        <v>0</v>
      </c>
      <c r="N579" s="164">
        <v>0</v>
      </c>
      <c r="O579" s="164">
        <v>0</v>
      </c>
      <c r="P579" s="164">
        <v>0</v>
      </c>
      <c r="Q579" s="164">
        <v>0</v>
      </c>
      <c r="R579" s="164">
        <v>0</v>
      </c>
      <c r="S579" s="164">
        <v>0</v>
      </c>
      <c r="T579" s="164">
        <v>0</v>
      </c>
    </row>
    <row r="580" spans="1:20" ht="15.75" customHeight="1">
      <c r="A580" s="126" t="s">
        <v>103</v>
      </c>
      <c r="B580" s="163">
        <v>2018</v>
      </c>
      <c r="C580" s="163">
        <v>8</v>
      </c>
      <c r="D580" s="126" t="s">
        <v>60</v>
      </c>
      <c r="E580" s="163">
        <v>7011</v>
      </c>
      <c r="F580" s="163">
        <v>0</v>
      </c>
      <c r="G580" s="163">
        <v>0</v>
      </c>
      <c r="H580" s="163">
        <v>0</v>
      </c>
      <c r="I580" s="163">
        <v>0</v>
      </c>
      <c r="J580" s="163">
        <v>0</v>
      </c>
      <c r="K580" s="163">
        <v>1</v>
      </c>
      <c r="L580" s="163">
        <v>1</v>
      </c>
      <c r="M580" s="163">
        <v>3</v>
      </c>
      <c r="N580" s="163">
        <v>0</v>
      </c>
      <c r="O580" s="163">
        <v>0</v>
      </c>
      <c r="P580" s="163">
        <v>1</v>
      </c>
      <c r="Q580" s="163">
        <v>1</v>
      </c>
      <c r="R580" s="163">
        <v>3</v>
      </c>
      <c r="S580" s="163">
        <v>0</v>
      </c>
      <c r="T580" s="163">
        <v>0</v>
      </c>
    </row>
    <row r="581" spans="1:20" ht="15.75" customHeight="1">
      <c r="A581" s="130" t="s">
        <v>103</v>
      </c>
      <c r="B581" s="164">
        <v>2018</v>
      </c>
      <c r="C581" s="164">
        <v>9</v>
      </c>
      <c r="D581" s="130" t="s">
        <v>61</v>
      </c>
      <c r="E581" s="164">
        <v>7011</v>
      </c>
      <c r="F581" s="164">
        <v>0</v>
      </c>
      <c r="G581" s="164">
        <v>0</v>
      </c>
      <c r="H581" s="164">
        <v>0</v>
      </c>
      <c r="I581" s="164">
        <v>0</v>
      </c>
      <c r="J581" s="164">
        <v>0</v>
      </c>
      <c r="K581" s="164">
        <v>4</v>
      </c>
      <c r="L581" s="164">
        <v>12</v>
      </c>
      <c r="M581" s="164">
        <v>29.36</v>
      </c>
      <c r="N581" s="164">
        <v>2E-3</v>
      </c>
      <c r="O581" s="164">
        <v>4.0000000000000001E-3</v>
      </c>
      <c r="P581" s="164">
        <v>4</v>
      </c>
      <c r="Q581" s="164">
        <v>12</v>
      </c>
      <c r="R581" s="164">
        <v>29.36</v>
      </c>
      <c r="S581" s="164">
        <v>2E-3</v>
      </c>
      <c r="T581" s="164">
        <v>4.0000000000000001E-3</v>
      </c>
    </row>
    <row r="582" spans="1:20" ht="15.75" customHeight="1">
      <c r="A582" s="126" t="s">
        <v>103</v>
      </c>
      <c r="B582" s="163">
        <v>2019</v>
      </c>
      <c r="C582" s="163">
        <v>0</v>
      </c>
      <c r="D582" s="126" t="s">
        <v>53</v>
      </c>
      <c r="E582" s="163">
        <v>7113</v>
      </c>
      <c r="F582" s="163">
        <v>0</v>
      </c>
      <c r="G582" s="163">
        <v>0</v>
      </c>
      <c r="H582" s="163">
        <v>0</v>
      </c>
      <c r="I582" s="163">
        <v>0</v>
      </c>
      <c r="J582" s="163">
        <v>0</v>
      </c>
      <c r="K582" s="163">
        <v>2</v>
      </c>
      <c r="L582" s="163">
        <v>56</v>
      </c>
      <c r="M582" s="163">
        <v>21.95</v>
      </c>
      <c r="N582" s="163">
        <v>8.0000000000000002E-3</v>
      </c>
      <c r="O582" s="163">
        <v>3.0000000000000001E-3</v>
      </c>
      <c r="P582" s="163">
        <v>2</v>
      </c>
      <c r="Q582" s="163">
        <v>56</v>
      </c>
      <c r="R582" s="163">
        <v>21.95</v>
      </c>
      <c r="S582" s="163">
        <v>8.0000000000000002E-3</v>
      </c>
      <c r="T582" s="163">
        <v>3.0000000000000001E-3</v>
      </c>
    </row>
    <row r="583" spans="1:20" ht="15.75" customHeight="1">
      <c r="A583" s="130" t="s">
        <v>103</v>
      </c>
      <c r="B583" s="164">
        <v>2019</v>
      </c>
      <c r="C583" s="164">
        <v>1</v>
      </c>
      <c r="D583" s="130" t="s">
        <v>54</v>
      </c>
      <c r="E583" s="164">
        <v>7113</v>
      </c>
      <c r="F583" s="164">
        <v>0</v>
      </c>
      <c r="G583" s="164">
        <v>0</v>
      </c>
      <c r="H583" s="164">
        <v>0</v>
      </c>
      <c r="I583" s="164">
        <v>0</v>
      </c>
      <c r="J583" s="164">
        <v>0</v>
      </c>
      <c r="K583" s="164">
        <v>17</v>
      </c>
      <c r="L583" s="164">
        <v>197</v>
      </c>
      <c r="M583" s="164">
        <v>282.95999999999998</v>
      </c>
      <c r="N583" s="164">
        <v>2.8000000000000001E-2</v>
      </c>
      <c r="O583" s="164">
        <v>0.04</v>
      </c>
      <c r="P583" s="164">
        <v>17</v>
      </c>
      <c r="Q583" s="164">
        <v>197</v>
      </c>
      <c r="R583" s="164">
        <v>282.95999999999998</v>
      </c>
      <c r="S583" s="164">
        <v>2.8000000000000001E-2</v>
      </c>
      <c r="T583" s="164">
        <v>0.04</v>
      </c>
    </row>
    <row r="584" spans="1:20" ht="15.75" customHeight="1">
      <c r="A584" s="126" t="s">
        <v>103</v>
      </c>
      <c r="B584" s="163">
        <v>2019</v>
      </c>
      <c r="C584" s="163">
        <v>2</v>
      </c>
      <c r="D584" s="126" t="s">
        <v>1415</v>
      </c>
      <c r="E584" s="163">
        <v>7113</v>
      </c>
      <c r="F584" s="163">
        <v>0</v>
      </c>
      <c r="G584" s="163">
        <v>0</v>
      </c>
      <c r="H584" s="163">
        <v>0</v>
      </c>
      <c r="I584" s="163">
        <v>0</v>
      </c>
      <c r="J584" s="163">
        <v>0</v>
      </c>
      <c r="K584" s="163">
        <v>0</v>
      </c>
      <c r="L584" s="163">
        <v>0</v>
      </c>
      <c r="M584" s="163">
        <v>0</v>
      </c>
      <c r="N584" s="163">
        <v>0</v>
      </c>
      <c r="O584" s="163">
        <v>0</v>
      </c>
      <c r="P584" s="163">
        <v>0</v>
      </c>
      <c r="Q584" s="163">
        <v>0</v>
      </c>
      <c r="R584" s="163">
        <v>0</v>
      </c>
      <c r="S584" s="163">
        <v>0</v>
      </c>
      <c r="T584" s="163">
        <v>0</v>
      </c>
    </row>
    <row r="585" spans="1:20" ht="15.75" customHeight="1">
      <c r="A585" s="130" t="s">
        <v>103</v>
      </c>
      <c r="B585" s="164">
        <v>2019</v>
      </c>
      <c r="C585" s="164">
        <v>3</v>
      </c>
      <c r="D585" s="130" t="s">
        <v>55</v>
      </c>
      <c r="E585" s="164">
        <v>7113</v>
      </c>
      <c r="F585" s="164">
        <v>0</v>
      </c>
      <c r="G585" s="164">
        <v>0</v>
      </c>
      <c r="H585" s="164">
        <v>0</v>
      </c>
      <c r="I585" s="164">
        <v>0</v>
      </c>
      <c r="J585" s="164">
        <v>0</v>
      </c>
      <c r="K585" s="164">
        <v>1</v>
      </c>
      <c r="L585" s="164">
        <v>481</v>
      </c>
      <c r="M585" s="164">
        <v>360.75</v>
      </c>
      <c r="N585" s="164">
        <v>6.8000000000000005E-2</v>
      </c>
      <c r="O585" s="164">
        <v>5.0999999999999997E-2</v>
      </c>
      <c r="P585" s="164">
        <v>1</v>
      </c>
      <c r="Q585" s="164">
        <v>481</v>
      </c>
      <c r="R585" s="164">
        <v>360.75</v>
      </c>
      <c r="S585" s="164">
        <v>6.8000000000000005E-2</v>
      </c>
      <c r="T585" s="164">
        <v>5.0999999999999997E-2</v>
      </c>
    </row>
    <row r="586" spans="1:20" ht="15.75" customHeight="1">
      <c r="A586" s="126" t="s">
        <v>103</v>
      </c>
      <c r="B586" s="163">
        <v>2019</v>
      </c>
      <c r="C586" s="163">
        <v>4</v>
      </c>
      <c r="D586" s="126" t="s">
        <v>56</v>
      </c>
      <c r="E586" s="163">
        <v>7113</v>
      </c>
      <c r="F586" s="163">
        <v>0</v>
      </c>
      <c r="G586" s="163">
        <v>0</v>
      </c>
      <c r="H586" s="163">
        <v>0</v>
      </c>
      <c r="I586" s="163">
        <v>0</v>
      </c>
      <c r="J586" s="163">
        <v>0</v>
      </c>
      <c r="K586" s="163">
        <v>0</v>
      </c>
      <c r="L586" s="163">
        <v>0</v>
      </c>
      <c r="M586" s="163">
        <v>0</v>
      </c>
      <c r="N586" s="163">
        <v>0</v>
      </c>
      <c r="O586" s="163">
        <v>0</v>
      </c>
      <c r="P586" s="163">
        <v>0</v>
      </c>
      <c r="Q586" s="163">
        <v>0</v>
      </c>
      <c r="R586" s="163">
        <v>0</v>
      </c>
      <c r="S586" s="163">
        <v>0</v>
      </c>
      <c r="T586" s="163">
        <v>0</v>
      </c>
    </row>
    <row r="587" spans="1:20" ht="15.75" customHeight="1">
      <c r="A587" s="130" t="s">
        <v>103</v>
      </c>
      <c r="B587" s="164">
        <v>2019</v>
      </c>
      <c r="C587" s="164">
        <v>5</v>
      </c>
      <c r="D587" s="130" t="s">
        <v>57</v>
      </c>
      <c r="E587" s="164">
        <v>7113</v>
      </c>
      <c r="F587" s="164">
        <v>0</v>
      </c>
      <c r="G587" s="164">
        <v>0</v>
      </c>
      <c r="H587" s="164">
        <v>0</v>
      </c>
      <c r="I587" s="164">
        <v>0</v>
      </c>
      <c r="J587" s="164">
        <v>0</v>
      </c>
      <c r="K587" s="164">
        <v>7</v>
      </c>
      <c r="L587" s="164">
        <v>1026</v>
      </c>
      <c r="M587" s="164">
        <v>1297.03</v>
      </c>
      <c r="N587" s="164">
        <v>0.14399999999999999</v>
      </c>
      <c r="O587" s="164">
        <v>0.182</v>
      </c>
      <c r="P587" s="164">
        <v>7</v>
      </c>
      <c r="Q587" s="164">
        <v>1026</v>
      </c>
      <c r="R587" s="164">
        <v>1297.03</v>
      </c>
      <c r="S587" s="164">
        <v>0.14399999999999999</v>
      </c>
      <c r="T587" s="164">
        <v>0.182</v>
      </c>
    </row>
    <row r="588" spans="1:20" ht="15.75" customHeight="1">
      <c r="A588" s="126" t="s">
        <v>103</v>
      </c>
      <c r="B588" s="163">
        <v>2019</v>
      </c>
      <c r="C588" s="163">
        <v>6</v>
      </c>
      <c r="D588" s="126" t="s">
        <v>58</v>
      </c>
      <c r="E588" s="163">
        <v>7113</v>
      </c>
      <c r="F588" s="163">
        <v>0</v>
      </c>
      <c r="G588" s="163">
        <v>0</v>
      </c>
      <c r="H588" s="163">
        <v>0</v>
      </c>
      <c r="I588" s="163">
        <v>0</v>
      </c>
      <c r="J588" s="163">
        <v>0</v>
      </c>
      <c r="K588" s="163">
        <v>3</v>
      </c>
      <c r="L588" s="163">
        <v>1650</v>
      </c>
      <c r="M588" s="163">
        <v>1200.83</v>
      </c>
      <c r="N588" s="163">
        <v>0.23200000000000001</v>
      </c>
      <c r="O588" s="163">
        <v>0.16900000000000001</v>
      </c>
      <c r="P588" s="163">
        <v>3</v>
      </c>
      <c r="Q588" s="163">
        <v>1650</v>
      </c>
      <c r="R588" s="163">
        <v>1200.83</v>
      </c>
      <c r="S588" s="163">
        <v>0.23200000000000001</v>
      </c>
      <c r="T588" s="163">
        <v>0.16900000000000001</v>
      </c>
    </row>
    <row r="589" spans="1:20" ht="15.75" customHeight="1">
      <c r="A589" s="130" t="s">
        <v>103</v>
      </c>
      <c r="B589" s="164">
        <v>2019</v>
      </c>
      <c r="C589" s="164">
        <v>7</v>
      </c>
      <c r="D589" s="130" t="s">
        <v>59</v>
      </c>
      <c r="E589" s="164">
        <v>7113</v>
      </c>
      <c r="F589" s="164">
        <v>0</v>
      </c>
      <c r="G589" s="164">
        <v>0</v>
      </c>
      <c r="H589" s="164">
        <v>0</v>
      </c>
      <c r="I589" s="164">
        <v>0</v>
      </c>
      <c r="J589" s="164">
        <v>0</v>
      </c>
      <c r="K589" s="164">
        <v>0</v>
      </c>
      <c r="L589" s="164">
        <v>0</v>
      </c>
      <c r="M589" s="164">
        <v>0</v>
      </c>
      <c r="N589" s="164">
        <v>0</v>
      </c>
      <c r="O589" s="164">
        <v>0</v>
      </c>
      <c r="P589" s="164">
        <v>0</v>
      </c>
      <c r="Q589" s="164">
        <v>0</v>
      </c>
      <c r="R589" s="164">
        <v>0</v>
      </c>
      <c r="S589" s="164">
        <v>0</v>
      </c>
      <c r="T589" s="164">
        <v>0</v>
      </c>
    </row>
    <row r="590" spans="1:20" ht="15.75" customHeight="1">
      <c r="A590" s="126" t="s">
        <v>103</v>
      </c>
      <c r="B590" s="163">
        <v>2019</v>
      </c>
      <c r="C590" s="163">
        <v>8</v>
      </c>
      <c r="D590" s="126" t="s">
        <v>60</v>
      </c>
      <c r="E590" s="163">
        <v>7113</v>
      </c>
      <c r="F590" s="163">
        <v>0</v>
      </c>
      <c r="G590" s="163">
        <v>0</v>
      </c>
      <c r="H590" s="163">
        <v>0</v>
      </c>
      <c r="I590" s="163">
        <v>0</v>
      </c>
      <c r="J590" s="163">
        <v>0</v>
      </c>
      <c r="K590" s="163">
        <v>0</v>
      </c>
      <c r="L590" s="163">
        <v>0</v>
      </c>
      <c r="M590" s="163">
        <v>0</v>
      </c>
      <c r="N590" s="163">
        <v>0</v>
      </c>
      <c r="O590" s="163">
        <v>0</v>
      </c>
      <c r="P590" s="163">
        <v>0</v>
      </c>
      <c r="Q590" s="163">
        <v>0</v>
      </c>
      <c r="R590" s="163">
        <v>0</v>
      </c>
      <c r="S590" s="163">
        <v>0</v>
      </c>
      <c r="T590" s="163">
        <v>0</v>
      </c>
    </row>
    <row r="591" spans="1:20" ht="15.75" customHeight="1">
      <c r="A591" s="130" t="s">
        <v>103</v>
      </c>
      <c r="B591" s="164">
        <v>2019</v>
      </c>
      <c r="C591" s="164">
        <v>9</v>
      </c>
      <c r="D591" s="130" t="s">
        <v>61</v>
      </c>
      <c r="E591" s="164">
        <v>7113</v>
      </c>
      <c r="F591" s="164">
        <v>0</v>
      </c>
      <c r="G591" s="164">
        <v>0</v>
      </c>
      <c r="H591" s="164">
        <v>0</v>
      </c>
      <c r="I591" s="164">
        <v>0</v>
      </c>
      <c r="J591" s="164">
        <v>0</v>
      </c>
      <c r="K591" s="164">
        <v>1</v>
      </c>
      <c r="L591" s="164">
        <v>5</v>
      </c>
      <c r="M591" s="164">
        <v>5</v>
      </c>
      <c r="N591" s="164">
        <v>1E-3</v>
      </c>
      <c r="O591" s="164">
        <v>1E-3</v>
      </c>
      <c r="P591" s="164">
        <v>1</v>
      </c>
      <c r="Q591" s="164">
        <v>5</v>
      </c>
      <c r="R591" s="164">
        <v>5</v>
      </c>
      <c r="S591" s="164">
        <v>1E-3</v>
      </c>
      <c r="T591" s="164">
        <v>1E-3</v>
      </c>
    </row>
    <row r="592" spans="1:20" ht="15.75" customHeight="1">
      <c r="A592" s="126" t="s">
        <v>103</v>
      </c>
      <c r="B592" s="163">
        <v>2020</v>
      </c>
      <c r="C592" s="163">
        <v>0</v>
      </c>
      <c r="D592" s="126" t="s">
        <v>53</v>
      </c>
      <c r="E592" s="163">
        <v>7259</v>
      </c>
      <c r="F592" s="163">
        <v>0</v>
      </c>
      <c r="G592" s="163">
        <v>0</v>
      </c>
      <c r="H592" s="163">
        <v>0</v>
      </c>
      <c r="I592" s="163">
        <v>0</v>
      </c>
      <c r="J592" s="163">
        <v>0</v>
      </c>
      <c r="K592" s="163">
        <v>1</v>
      </c>
      <c r="L592" s="163">
        <v>12</v>
      </c>
      <c r="M592" s="163">
        <v>16.2</v>
      </c>
      <c r="N592" s="163">
        <v>2E-3</v>
      </c>
      <c r="O592" s="163">
        <v>2E-3</v>
      </c>
      <c r="P592" s="163">
        <v>1</v>
      </c>
      <c r="Q592" s="163">
        <v>12</v>
      </c>
      <c r="R592" s="163">
        <v>16.2</v>
      </c>
      <c r="S592" s="163">
        <v>2E-3</v>
      </c>
      <c r="T592" s="163">
        <v>2E-3</v>
      </c>
    </row>
    <row r="593" spans="1:20" ht="15.75" customHeight="1">
      <c r="A593" s="130" t="s">
        <v>103</v>
      </c>
      <c r="B593" s="164">
        <v>2020</v>
      </c>
      <c r="C593" s="164">
        <v>1</v>
      </c>
      <c r="D593" s="130" t="s">
        <v>54</v>
      </c>
      <c r="E593" s="164">
        <v>7259</v>
      </c>
      <c r="F593" s="164">
        <v>0</v>
      </c>
      <c r="G593" s="164">
        <v>0</v>
      </c>
      <c r="H593" s="164">
        <v>0</v>
      </c>
      <c r="I593" s="164">
        <v>0</v>
      </c>
      <c r="J593" s="164">
        <v>0</v>
      </c>
      <c r="K593" s="164">
        <v>17</v>
      </c>
      <c r="L593" s="164">
        <v>221</v>
      </c>
      <c r="M593" s="164">
        <v>371.89</v>
      </c>
      <c r="N593" s="164">
        <v>0.03</v>
      </c>
      <c r="O593" s="164">
        <v>5.0999999999999997E-2</v>
      </c>
      <c r="P593" s="164">
        <v>17</v>
      </c>
      <c r="Q593" s="164">
        <v>221</v>
      </c>
      <c r="R593" s="164">
        <v>371.89</v>
      </c>
      <c r="S593" s="164">
        <v>0.03</v>
      </c>
      <c r="T593" s="164">
        <v>5.0999999999999997E-2</v>
      </c>
    </row>
    <row r="594" spans="1:20" ht="15.75" customHeight="1">
      <c r="A594" s="126" t="s">
        <v>103</v>
      </c>
      <c r="B594" s="163">
        <v>2020</v>
      </c>
      <c r="C594" s="163">
        <v>2</v>
      </c>
      <c r="D594" s="126" t="s">
        <v>1415</v>
      </c>
      <c r="E594" s="163">
        <v>7259</v>
      </c>
      <c r="F594" s="163">
        <v>0</v>
      </c>
      <c r="G594" s="163">
        <v>0</v>
      </c>
      <c r="H594" s="163">
        <v>0</v>
      </c>
      <c r="I594" s="163">
        <v>0</v>
      </c>
      <c r="J594" s="163">
        <v>0</v>
      </c>
      <c r="K594" s="163">
        <v>0</v>
      </c>
      <c r="L594" s="163">
        <v>0</v>
      </c>
      <c r="M594" s="163">
        <v>0</v>
      </c>
      <c r="N594" s="163">
        <v>0</v>
      </c>
      <c r="O594" s="163">
        <v>0</v>
      </c>
      <c r="P594" s="163">
        <v>0</v>
      </c>
      <c r="Q594" s="163">
        <v>0</v>
      </c>
      <c r="R594" s="163">
        <v>0</v>
      </c>
      <c r="S594" s="163">
        <v>0</v>
      </c>
      <c r="T594" s="163">
        <v>0</v>
      </c>
    </row>
    <row r="595" spans="1:20" ht="15.75" customHeight="1">
      <c r="A595" s="130" t="s">
        <v>103</v>
      </c>
      <c r="B595" s="164">
        <v>2020</v>
      </c>
      <c r="C595" s="164">
        <v>3</v>
      </c>
      <c r="D595" s="130" t="s">
        <v>55</v>
      </c>
      <c r="E595" s="164">
        <v>7259</v>
      </c>
      <c r="F595" s="164">
        <v>0</v>
      </c>
      <c r="G595" s="164">
        <v>0</v>
      </c>
      <c r="H595" s="164">
        <v>0</v>
      </c>
      <c r="I595" s="164">
        <v>0</v>
      </c>
      <c r="J595" s="164">
        <v>0</v>
      </c>
      <c r="K595" s="164">
        <v>1</v>
      </c>
      <c r="L595" s="164">
        <v>1</v>
      </c>
      <c r="M595" s="164">
        <v>2</v>
      </c>
      <c r="N595" s="164">
        <v>0</v>
      </c>
      <c r="O595" s="164">
        <v>0</v>
      </c>
      <c r="P595" s="164">
        <v>1</v>
      </c>
      <c r="Q595" s="164">
        <v>1</v>
      </c>
      <c r="R595" s="164">
        <v>2</v>
      </c>
      <c r="S595" s="164">
        <v>0</v>
      </c>
      <c r="T595" s="164">
        <v>0</v>
      </c>
    </row>
    <row r="596" spans="1:20" ht="15.75" customHeight="1">
      <c r="A596" s="126" t="s">
        <v>103</v>
      </c>
      <c r="B596" s="163">
        <v>2020</v>
      </c>
      <c r="C596" s="163">
        <v>4</v>
      </c>
      <c r="D596" s="126" t="s">
        <v>56</v>
      </c>
      <c r="E596" s="163">
        <v>7259</v>
      </c>
      <c r="F596" s="163">
        <v>0</v>
      </c>
      <c r="G596" s="163">
        <v>0</v>
      </c>
      <c r="H596" s="163">
        <v>0</v>
      </c>
      <c r="I596" s="163">
        <v>0</v>
      </c>
      <c r="J596" s="163">
        <v>0</v>
      </c>
      <c r="K596" s="163">
        <v>0</v>
      </c>
      <c r="L596" s="163">
        <v>0</v>
      </c>
      <c r="M596" s="163">
        <v>0</v>
      </c>
      <c r="N596" s="163">
        <v>0</v>
      </c>
      <c r="O596" s="163">
        <v>0</v>
      </c>
      <c r="P596" s="163">
        <v>0</v>
      </c>
      <c r="Q596" s="163">
        <v>0</v>
      </c>
      <c r="R596" s="163">
        <v>0</v>
      </c>
      <c r="S596" s="163">
        <v>0</v>
      </c>
      <c r="T596" s="163">
        <v>0</v>
      </c>
    </row>
    <row r="597" spans="1:20" ht="15.75" customHeight="1">
      <c r="A597" s="130" t="s">
        <v>103</v>
      </c>
      <c r="B597" s="164">
        <v>2020</v>
      </c>
      <c r="C597" s="164">
        <v>5</v>
      </c>
      <c r="D597" s="130" t="s">
        <v>57</v>
      </c>
      <c r="E597" s="164">
        <v>7259</v>
      </c>
      <c r="F597" s="164">
        <v>0</v>
      </c>
      <c r="G597" s="164">
        <v>0</v>
      </c>
      <c r="H597" s="164">
        <v>0</v>
      </c>
      <c r="I597" s="164">
        <v>0</v>
      </c>
      <c r="J597" s="164">
        <v>0</v>
      </c>
      <c r="K597" s="164">
        <v>6</v>
      </c>
      <c r="L597" s="164">
        <v>765</v>
      </c>
      <c r="M597" s="164">
        <v>922.51</v>
      </c>
      <c r="N597" s="164">
        <v>0.105</v>
      </c>
      <c r="O597" s="164">
        <v>0.127</v>
      </c>
      <c r="P597" s="164">
        <v>6</v>
      </c>
      <c r="Q597" s="164">
        <v>765</v>
      </c>
      <c r="R597" s="164">
        <v>922.51</v>
      </c>
      <c r="S597" s="164">
        <v>0.105</v>
      </c>
      <c r="T597" s="164">
        <v>0.127</v>
      </c>
    </row>
    <row r="598" spans="1:20" ht="15.75" customHeight="1">
      <c r="A598" s="126" t="s">
        <v>103</v>
      </c>
      <c r="B598" s="163">
        <v>2020</v>
      </c>
      <c r="C598" s="163">
        <v>6</v>
      </c>
      <c r="D598" s="126" t="s">
        <v>58</v>
      </c>
      <c r="E598" s="163">
        <v>7259</v>
      </c>
      <c r="F598" s="163">
        <v>0</v>
      </c>
      <c r="G598" s="163">
        <v>0</v>
      </c>
      <c r="H598" s="163">
        <v>0</v>
      </c>
      <c r="I598" s="163">
        <v>0</v>
      </c>
      <c r="J598" s="163">
        <v>0</v>
      </c>
      <c r="K598" s="163">
        <v>3</v>
      </c>
      <c r="L598" s="163">
        <v>459</v>
      </c>
      <c r="M598" s="163">
        <v>646.46</v>
      </c>
      <c r="N598" s="163">
        <v>6.3E-2</v>
      </c>
      <c r="O598" s="163">
        <v>8.8999999999999996E-2</v>
      </c>
      <c r="P598" s="163">
        <v>3</v>
      </c>
      <c r="Q598" s="163">
        <v>459</v>
      </c>
      <c r="R598" s="163">
        <v>646.46</v>
      </c>
      <c r="S598" s="163">
        <v>6.3E-2</v>
      </c>
      <c r="T598" s="163">
        <v>8.8999999999999996E-2</v>
      </c>
    </row>
    <row r="599" spans="1:20" ht="15.75" customHeight="1">
      <c r="A599" s="130" t="s">
        <v>103</v>
      </c>
      <c r="B599" s="164">
        <v>2020</v>
      </c>
      <c r="C599" s="164">
        <v>7</v>
      </c>
      <c r="D599" s="130" t="s">
        <v>59</v>
      </c>
      <c r="E599" s="164">
        <v>7259</v>
      </c>
      <c r="F599" s="164">
        <v>0</v>
      </c>
      <c r="G599" s="164">
        <v>0</v>
      </c>
      <c r="H599" s="164">
        <v>0</v>
      </c>
      <c r="I599" s="164">
        <v>0</v>
      </c>
      <c r="J599" s="164">
        <v>0</v>
      </c>
      <c r="K599" s="164">
        <v>0</v>
      </c>
      <c r="L599" s="164">
        <v>0</v>
      </c>
      <c r="M599" s="164">
        <v>0</v>
      </c>
      <c r="N599" s="164">
        <v>0</v>
      </c>
      <c r="O599" s="164">
        <v>0</v>
      </c>
      <c r="P599" s="164">
        <v>0</v>
      </c>
      <c r="Q599" s="164">
        <v>0</v>
      </c>
      <c r="R599" s="164">
        <v>0</v>
      </c>
      <c r="S599" s="164">
        <v>0</v>
      </c>
      <c r="T599" s="164">
        <v>0</v>
      </c>
    </row>
    <row r="600" spans="1:20" ht="15.75" customHeight="1">
      <c r="A600" s="126" t="s">
        <v>103</v>
      </c>
      <c r="B600" s="163">
        <v>2020</v>
      </c>
      <c r="C600" s="163">
        <v>8</v>
      </c>
      <c r="D600" s="126" t="s">
        <v>60</v>
      </c>
      <c r="E600" s="163">
        <v>7259</v>
      </c>
      <c r="F600" s="163">
        <v>0</v>
      </c>
      <c r="G600" s="163">
        <v>0</v>
      </c>
      <c r="H600" s="163">
        <v>0</v>
      </c>
      <c r="I600" s="163">
        <v>0</v>
      </c>
      <c r="J600" s="163">
        <v>0</v>
      </c>
      <c r="K600" s="163">
        <v>0</v>
      </c>
      <c r="L600" s="163">
        <v>0</v>
      </c>
      <c r="M600" s="163">
        <v>0</v>
      </c>
      <c r="N600" s="163">
        <v>0</v>
      </c>
      <c r="O600" s="163">
        <v>0</v>
      </c>
      <c r="P600" s="163">
        <v>0</v>
      </c>
      <c r="Q600" s="163">
        <v>0</v>
      </c>
      <c r="R600" s="163">
        <v>0</v>
      </c>
      <c r="S600" s="163">
        <v>0</v>
      </c>
      <c r="T600" s="163">
        <v>0</v>
      </c>
    </row>
    <row r="601" spans="1:20" ht="15.75" customHeight="1">
      <c r="A601" s="130" t="s">
        <v>103</v>
      </c>
      <c r="B601" s="164">
        <v>2020</v>
      </c>
      <c r="C601" s="164">
        <v>9</v>
      </c>
      <c r="D601" s="130" t="s">
        <v>61</v>
      </c>
      <c r="E601" s="164">
        <v>7259</v>
      </c>
      <c r="F601" s="164">
        <v>0</v>
      </c>
      <c r="G601" s="164">
        <v>0</v>
      </c>
      <c r="H601" s="164">
        <v>0</v>
      </c>
      <c r="I601" s="164">
        <v>0</v>
      </c>
      <c r="J601" s="164">
        <v>0</v>
      </c>
      <c r="K601" s="164">
        <v>1</v>
      </c>
      <c r="L601" s="164">
        <v>8</v>
      </c>
      <c r="M601" s="164">
        <v>33.6</v>
      </c>
      <c r="N601" s="164">
        <v>1E-3</v>
      </c>
      <c r="O601" s="164">
        <v>5.0000000000000001E-3</v>
      </c>
      <c r="P601" s="164">
        <v>1</v>
      </c>
      <c r="Q601" s="164">
        <v>8</v>
      </c>
      <c r="R601" s="164">
        <v>33.6</v>
      </c>
      <c r="S601" s="164">
        <v>1E-3</v>
      </c>
      <c r="T601" s="164">
        <v>5.0000000000000001E-3</v>
      </c>
    </row>
    <row r="602" spans="1:20" ht="15.75" customHeight="1">
      <c r="A602" s="126" t="s">
        <v>103</v>
      </c>
      <c r="B602" s="163">
        <v>2021</v>
      </c>
      <c r="C602" s="163">
        <v>0</v>
      </c>
      <c r="D602" s="126" t="s">
        <v>53</v>
      </c>
      <c r="E602" s="163">
        <v>7370</v>
      </c>
      <c r="F602" s="163">
        <v>0</v>
      </c>
      <c r="G602" s="163">
        <v>0</v>
      </c>
      <c r="H602" s="163">
        <v>0</v>
      </c>
      <c r="I602" s="163">
        <v>0</v>
      </c>
      <c r="J602" s="163">
        <v>0</v>
      </c>
      <c r="K602" s="163">
        <v>0</v>
      </c>
      <c r="L602" s="163">
        <v>0</v>
      </c>
      <c r="M602" s="163">
        <v>0</v>
      </c>
      <c r="N602" s="163">
        <v>0</v>
      </c>
      <c r="O602" s="163">
        <v>0</v>
      </c>
      <c r="P602" s="163">
        <v>0</v>
      </c>
      <c r="Q602" s="163">
        <v>0</v>
      </c>
      <c r="R602" s="163">
        <v>0</v>
      </c>
      <c r="S602" s="163">
        <v>0</v>
      </c>
      <c r="T602" s="163">
        <v>0</v>
      </c>
    </row>
    <row r="603" spans="1:20" ht="15.75" customHeight="1">
      <c r="A603" s="130" t="s">
        <v>103</v>
      </c>
      <c r="B603" s="164">
        <v>2021</v>
      </c>
      <c r="C603" s="164">
        <v>1</v>
      </c>
      <c r="D603" s="130" t="s">
        <v>54</v>
      </c>
      <c r="E603" s="164">
        <v>7370</v>
      </c>
      <c r="F603" s="164">
        <v>0</v>
      </c>
      <c r="G603" s="164">
        <v>0</v>
      </c>
      <c r="H603" s="164">
        <v>0</v>
      </c>
      <c r="I603" s="164">
        <v>0</v>
      </c>
      <c r="J603" s="164">
        <v>0</v>
      </c>
      <c r="K603" s="164">
        <v>28</v>
      </c>
      <c r="L603" s="164">
        <v>439</v>
      </c>
      <c r="M603" s="164">
        <v>604.46</v>
      </c>
      <c r="N603" s="164">
        <v>0.06</v>
      </c>
      <c r="O603" s="164">
        <v>8.2000000000000003E-2</v>
      </c>
      <c r="P603" s="164">
        <v>28</v>
      </c>
      <c r="Q603" s="164">
        <v>439</v>
      </c>
      <c r="R603" s="164">
        <v>604.46</v>
      </c>
      <c r="S603" s="164">
        <v>0.06</v>
      </c>
      <c r="T603" s="164">
        <v>8.2000000000000003E-2</v>
      </c>
    </row>
    <row r="604" spans="1:20" ht="15.75" customHeight="1">
      <c r="A604" s="126" t="s">
        <v>103</v>
      </c>
      <c r="B604" s="163">
        <v>2021</v>
      </c>
      <c r="C604" s="163">
        <v>2</v>
      </c>
      <c r="D604" s="126" t="s">
        <v>1415</v>
      </c>
      <c r="E604" s="163">
        <v>7370</v>
      </c>
      <c r="F604" s="163">
        <v>2</v>
      </c>
      <c r="G604" s="163">
        <v>12522</v>
      </c>
      <c r="H604" s="163">
        <v>7448</v>
      </c>
      <c r="I604" s="163">
        <v>1.6990000000000001</v>
      </c>
      <c r="J604" s="163">
        <v>1.01</v>
      </c>
      <c r="K604" s="163">
        <v>1</v>
      </c>
      <c r="L604" s="163">
        <v>2060</v>
      </c>
      <c r="M604" s="163">
        <v>515</v>
      </c>
      <c r="N604" s="163">
        <v>0.28000000000000003</v>
      </c>
      <c r="O604" s="163">
        <v>7.0000000000000007E-2</v>
      </c>
      <c r="P604" s="163">
        <v>3</v>
      </c>
      <c r="Q604" s="163">
        <v>14582</v>
      </c>
      <c r="R604" s="163">
        <v>7963</v>
      </c>
      <c r="S604" s="163">
        <v>1.9790000000000001</v>
      </c>
      <c r="T604" s="163">
        <v>1.08</v>
      </c>
    </row>
    <row r="605" spans="1:20" ht="15.75" customHeight="1">
      <c r="A605" s="130" t="s">
        <v>103</v>
      </c>
      <c r="B605" s="164">
        <v>2021</v>
      </c>
      <c r="C605" s="164">
        <v>3</v>
      </c>
      <c r="D605" s="130" t="s">
        <v>55</v>
      </c>
      <c r="E605" s="164">
        <v>7370</v>
      </c>
      <c r="F605" s="164">
        <v>0</v>
      </c>
      <c r="G605" s="164">
        <v>0</v>
      </c>
      <c r="H605" s="164">
        <v>0</v>
      </c>
      <c r="I605" s="164">
        <v>0</v>
      </c>
      <c r="J605" s="164">
        <v>0</v>
      </c>
      <c r="K605" s="164">
        <v>0</v>
      </c>
      <c r="L605" s="164">
        <v>0</v>
      </c>
      <c r="M605" s="164">
        <v>0</v>
      </c>
      <c r="N605" s="164">
        <v>0</v>
      </c>
      <c r="O605" s="164">
        <v>0</v>
      </c>
      <c r="P605" s="164">
        <v>0</v>
      </c>
      <c r="Q605" s="164">
        <v>0</v>
      </c>
      <c r="R605" s="164">
        <v>0</v>
      </c>
      <c r="S605" s="164">
        <v>0</v>
      </c>
      <c r="T605" s="164">
        <v>0</v>
      </c>
    </row>
    <row r="606" spans="1:20" ht="15.75" customHeight="1">
      <c r="A606" s="126" t="s">
        <v>103</v>
      </c>
      <c r="B606" s="163">
        <v>2021</v>
      </c>
      <c r="C606" s="163">
        <v>4</v>
      </c>
      <c r="D606" s="126" t="s">
        <v>56</v>
      </c>
      <c r="E606" s="163">
        <v>7370</v>
      </c>
      <c r="F606" s="163">
        <v>0</v>
      </c>
      <c r="G606" s="163">
        <v>0</v>
      </c>
      <c r="H606" s="163">
        <v>0</v>
      </c>
      <c r="I606" s="163">
        <v>0</v>
      </c>
      <c r="J606" s="163">
        <v>0</v>
      </c>
      <c r="K606" s="163">
        <v>0</v>
      </c>
      <c r="L606" s="163">
        <v>0</v>
      </c>
      <c r="M606" s="163">
        <v>0</v>
      </c>
      <c r="N606" s="163">
        <v>0</v>
      </c>
      <c r="O606" s="163">
        <v>0</v>
      </c>
      <c r="P606" s="163">
        <v>0</v>
      </c>
      <c r="Q606" s="163">
        <v>0</v>
      </c>
      <c r="R606" s="163">
        <v>0</v>
      </c>
      <c r="S606" s="163">
        <v>0</v>
      </c>
      <c r="T606" s="163">
        <v>0</v>
      </c>
    </row>
    <row r="607" spans="1:20" ht="15.75" customHeight="1">
      <c r="A607" s="130" t="s">
        <v>103</v>
      </c>
      <c r="B607" s="164">
        <v>2021</v>
      </c>
      <c r="C607" s="164">
        <v>5</v>
      </c>
      <c r="D607" s="130" t="s">
        <v>57</v>
      </c>
      <c r="E607" s="164">
        <v>7370</v>
      </c>
      <c r="F607" s="164">
        <v>0</v>
      </c>
      <c r="G607" s="164">
        <v>0</v>
      </c>
      <c r="H607" s="164">
        <v>0</v>
      </c>
      <c r="I607" s="164">
        <v>0</v>
      </c>
      <c r="J607" s="164">
        <v>0</v>
      </c>
      <c r="K607" s="164">
        <v>3</v>
      </c>
      <c r="L607" s="164">
        <v>266</v>
      </c>
      <c r="M607" s="164">
        <v>535.79999999999995</v>
      </c>
      <c r="N607" s="164">
        <v>3.5999999999999997E-2</v>
      </c>
      <c r="O607" s="164">
        <v>7.2999999999999995E-2</v>
      </c>
      <c r="P607" s="164">
        <v>3</v>
      </c>
      <c r="Q607" s="164">
        <v>266</v>
      </c>
      <c r="R607" s="164">
        <v>535.79999999999995</v>
      </c>
      <c r="S607" s="164">
        <v>3.5999999999999997E-2</v>
      </c>
      <c r="T607" s="164">
        <v>7.2999999999999995E-2</v>
      </c>
    </row>
    <row r="608" spans="1:20" ht="15.75" customHeight="1">
      <c r="A608" s="126" t="s">
        <v>103</v>
      </c>
      <c r="B608" s="163">
        <v>2021</v>
      </c>
      <c r="C608" s="163">
        <v>6</v>
      </c>
      <c r="D608" s="126" t="s">
        <v>58</v>
      </c>
      <c r="E608" s="163">
        <v>7370</v>
      </c>
      <c r="F608" s="163">
        <v>0</v>
      </c>
      <c r="G608" s="163">
        <v>0</v>
      </c>
      <c r="H608" s="163">
        <v>0</v>
      </c>
      <c r="I608" s="163">
        <v>0</v>
      </c>
      <c r="J608" s="163">
        <v>0</v>
      </c>
      <c r="K608" s="163">
        <v>2</v>
      </c>
      <c r="L608" s="163">
        <v>928</v>
      </c>
      <c r="M608" s="163">
        <v>797.63</v>
      </c>
      <c r="N608" s="163">
        <v>0.126</v>
      </c>
      <c r="O608" s="163">
        <v>0.108</v>
      </c>
      <c r="P608" s="163">
        <v>2</v>
      </c>
      <c r="Q608" s="163">
        <v>928</v>
      </c>
      <c r="R608" s="163">
        <v>797.63</v>
      </c>
      <c r="S608" s="163">
        <v>0.126</v>
      </c>
      <c r="T608" s="163">
        <v>0.108</v>
      </c>
    </row>
    <row r="609" spans="1:20" ht="15.75" customHeight="1">
      <c r="A609" s="130" t="s">
        <v>103</v>
      </c>
      <c r="B609" s="164">
        <v>2021</v>
      </c>
      <c r="C609" s="164">
        <v>7</v>
      </c>
      <c r="D609" s="130" t="s">
        <v>59</v>
      </c>
      <c r="E609" s="164">
        <v>7370</v>
      </c>
      <c r="F609" s="164">
        <v>0</v>
      </c>
      <c r="G609" s="164">
        <v>0</v>
      </c>
      <c r="H609" s="164">
        <v>0</v>
      </c>
      <c r="I609" s="164">
        <v>0</v>
      </c>
      <c r="J609" s="164">
        <v>0</v>
      </c>
      <c r="K609" s="164">
        <v>0</v>
      </c>
      <c r="L609" s="164">
        <v>0</v>
      </c>
      <c r="M609" s="164">
        <v>0</v>
      </c>
      <c r="N609" s="164">
        <v>0</v>
      </c>
      <c r="O609" s="164">
        <v>0</v>
      </c>
      <c r="P609" s="164">
        <v>0</v>
      </c>
      <c r="Q609" s="164">
        <v>0</v>
      </c>
      <c r="R609" s="164">
        <v>0</v>
      </c>
      <c r="S609" s="164">
        <v>0</v>
      </c>
      <c r="T609" s="164">
        <v>0</v>
      </c>
    </row>
    <row r="610" spans="1:20" ht="15.75" customHeight="1">
      <c r="A610" s="126" t="s">
        <v>103</v>
      </c>
      <c r="B610" s="163">
        <v>2021</v>
      </c>
      <c r="C610" s="163">
        <v>8</v>
      </c>
      <c r="D610" s="126" t="s">
        <v>60</v>
      </c>
      <c r="E610" s="163">
        <v>7370</v>
      </c>
      <c r="F610" s="163">
        <v>0</v>
      </c>
      <c r="G610" s="163">
        <v>0</v>
      </c>
      <c r="H610" s="163">
        <v>0</v>
      </c>
      <c r="I610" s="163">
        <v>0</v>
      </c>
      <c r="J610" s="163">
        <v>0</v>
      </c>
      <c r="K610" s="163">
        <v>0</v>
      </c>
      <c r="L610" s="163">
        <v>0</v>
      </c>
      <c r="M610" s="163">
        <v>0</v>
      </c>
      <c r="N610" s="163">
        <v>0</v>
      </c>
      <c r="O610" s="163">
        <v>0</v>
      </c>
      <c r="P610" s="163">
        <v>0</v>
      </c>
      <c r="Q610" s="163">
        <v>0</v>
      </c>
      <c r="R610" s="163">
        <v>0</v>
      </c>
      <c r="S610" s="163">
        <v>0</v>
      </c>
      <c r="T610" s="163">
        <v>0</v>
      </c>
    </row>
    <row r="611" spans="1:20" ht="15.75" customHeight="1">
      <c r="A611" s="130" t="s">
        <v>103</v>
      </c>
      <c r="B611" s="164">
        <v>2021</v>
      </c>
      <c r="C611" s="164">
        <v>9</v>
      </c>
      <c r="D611" s="130" t="s">
        <v>61</v>
      </c>
      <c r="E611" s="164">
        <v>7370</v>
      </c>
      <c r="F611" s="164">
        <v>0</v>
      </c>
      <c r="G611" s="164">
        <v>0</v>
      </c>
      <c r="H611" s="164">
        <v>0</v>
      </c>
      <c r="I611" s="164">
        <v>0</v>
      </c>
      <c r="J611" s="164">
        <v>0</v>
      </c>
      <c r="K611" s="164">
        <v>0</v>
      </c>
      <c r="L611" s="164">
        <v>0</v>
      </c>
      <c r="M611" s="164">
        <v>0</v>
      </c>
      <c r="N611" s="164">
        <v>0</v>
      </c>
      <c r="O611" s="164">
        <v>0</v>
      </c>
      <c r="P611" s="164">
        <v>0</v>
      </c>
      <c r="Q611" s="164">
        <v>0</v>
      </c>
      <c r="R611" s="164">
        <v>0</v>
      </c>
      <c r="S611" s="164">
        <v>0</v>
      </c>
      <c r="T611" s="164">
        <v>0</v>
      </c>
    </row>
    <row r="612" spans="1:20" ht="15.75" customHeight="1">
      <c r="A612" s="126" t="s">
        <v>103</v>
      </c>
      <c r="B612" s="163">
        <v>2022</v>
      </c>
      <c r="C612" s="163">
        <v>0</v>
      </c>
      <c r="D612" s="126" t="s">
        <v>53</v>
      </c>
      <c r="E612" s="163">
        <v>7478</v>
      </c>
      <c r="F612" s="163">
        <v>0</v>
      </c>
      <c r="G612" s="163">
        <v>0</v>
      </c>
      <c r="H612" s="163">
        <v>0</v>
      </c>
      <c r="I612" s="163">
        <v>0</v>
      </c>
      <c r="J612" s="163">
        <v>0</v>
      </c>
      <c r="K612" s="163">
        <v>0</v>
      </c>
      <c r="L612" s="163">
        <v>0</v>
      </c>
      <c r="M612" s="163">
        <v>0</v>
      </c>
      <c r="N612" s="163">
        <v>0</v>
      </c>
      <c r="O612" s="163">
        <v>0</v>
      </c>
      <c r="P612" s="163">
        <v>0</v>
      </c>
      <c r="Q612" s="163">
        <v>0</v>
      </c>
      <c r="R612" s="163">
        <v>0</v>
      </c>
      <c r="S612" s="163">
        <v>0</v>
      </c>
      <c r="T612" s="163">
        <v>0</v>
      </c>
    </row>
    <row r="613" spans="1:20" ht="15.75" customHeight="1">
      <c r="A613" s="130" t="s">
        <v>103</v>
      </c>
      <c r="B613" s="164">
        <v>2022</v>
      </c>
      <c r="C613" s="164">
        <v>1</v>
      </c>
      <c r="D613" s="130" t="s">
        <v>54</v>
      </c>
      <c r="E613" s="164">
        <v>7478</v>
      </c>
      <c r="F613" s="164">
        <v>0</v>
      </c>
      <c r="G613" s="164">
        <v>0</v>
      </c>
      <c r="H613" s="164">
        <v>0</v>
      </c>
      <c r="I613" s="164">
        <v>0</v>
      </c>
      <c r="J613" s="164">
        <v>0</v>
      </c>
      <c r="K613" s="164">
        <v>28</v>
      </c>
      <c r="L613" s="164">
        <v>186</v>
      </c>
      <c r="M613" s="164">
        <v>307.58</v>
      </c>
      <c r="N613" s="164">
        <v>2.5000000000000001E-2</v>
      </c>
      <c r="O613" s="164">
        <v>4.1000000000000002E-2</v>
      </c>
      <c r="P613" s="164">
        <v>28</v>
      </c>
      <c r="Q613" s="164">
        <v>186</v>
      </c>
      <c r="R613" s="164">
        <v>307.58</v>
      </c>
      <c r="S613" s="164">
        <v>2.5000000000000001E-2</v>
      </c>
      <c r="T613" s="164">
        <v>4.1000000000000002E-2</v>
      </c>
    </row>
    <row r="614" spans="1:20" ht="15.75" customHeight="1">
      <c r="A614" s="126" t="s">
        <v>103</v>
      </c>
      <c r="B614" s="163">
        <v>2022</v>
      </c>
      <c r="C614" s="163">
        <v>2</v>
      </c>
      <c r="D614" s="126" t="s">
        <v>1415</v>
      </c>
      <c r="E614" s="163">
        <v>7478</v>
      </c>
      <c r="F614" s="163">
        <v>2</v>
      </c>
      <c r="G614" s="163">
        <v>7184</v>
      </c>
      <c r="H614" s="163">
        <v>24300.7</v>
      </c>
      <c r="I614" s="163">
        <v>0.96099999999999997</v>
      </c>
      <c r="J614" s="163">
        <v>3.25</v>
      </c>
      <c r="K614" s="163">
        <v>0</v>
      </c>
      <c r="L614" s="163">
        <v>0</v>
      </c>
      <c r="M614" s="163">
        <v>0</v>
      </c>
      <c r="N614" s="163">
        <v>0</v>
      </c>
      <c r="O614" s="163">
        <v>0</v>
      </c>
      <c r="P614" s="163">
        <v>2</v>
      </c>
      <c r="Q614" s="163">
        <v>7184</v>
      </c>
      <c r="R614" s="163">
        <v>24300.7</v>
      </c>
      <c r="S614" s="163">
        <v>0.96099999999999997</v>
      </c>
      <c r="T614" s="163">
        <v>3.25</v>
      </c>
    </row>
    <row r="615" spans="1:20" ht="15.75" customHeight="1">
      <c r="A615" s="130" t="s">
        <v>103</v>
      </c>
      <c r="B615" s="164">
        <v>2022</v>
      </c>
      <c r="C615" s="164">
        <v>3</v>
      </c>
      <c r="D615" s="130" t="s">
        <v>55</v>
      </c>
      <c r="E615" s="164">
        <v>7478</v>
      </c>
      <c r="F615" s="164">
        <v>0</v>
      </c>
      <c r="G615" s="164">
        <v>0</v>
      </c>
      <c r="H615" s="164">
        <v>0</v>
      </c>
      <c r="I615" s="164">
        <v>0</v>
      </c>
      <c r="J615" s="164">
        <v>0</v>
      </c>
      <c r="K615" s="164">
        <v>0</v>
      </c>
      <c r="L615" s="164">
        <v>0</v>
      </c>
      <c r="M615" s="164">
        <v>0</v>
      </c>
      <c r="N615" s="164">
        <v>0</v>
      </c>
      <c r="O615" s="164">
        <v>0</v>
      </c>
      <c r="P615" s="164">
        <v>0</v>
      </c>
      <c r="Q615" s="164">
        <v>0</v>
      </c>
      <c r="R615" s="164">
        <v>0</v>
      </c>
      <c r="S615" s="164">
        <v>0</v>
      </c>
      <c r="T615" s="164">
        <v>0</v>
      </c>
    </row>
    <row r="616" spans="1:20" ht="15.75" customHeight="1">
      <c r="A616" s="126" t="s">
        <v>103</v>
      </c>
      <c r="B616" s="163">
        <v>2022</v>
      </c>
      <c r="C616" s="163">
        <v>4</v>
      </c>
      <c r="D616" s="126" t="s">
        <v>56</v>
      </c>
      <c r="E616" s="163">
        <v>7478</v>
      </c>
      <c r="F616" s="163">
        <v>0</v>
      </c>
      <c r="G616" s="163">
        <v>0</v>
      </c>
      <c r="H616" s="163">
        <v>0</v>
      </c>
      <c r="I616" s="163">
        <v>0</v>
      </c>
      <c r="J616" s="163">
        <v>0</v>
      </c>
      <c r="K616" s="163">
        <v>0</v>
      </c>
      <c r="L616" s="163">
        <v>0</v>
      </c>
      <c r="M616" s="163">
        <v>0</v>
      </c>
      <c r="N616" s="163">
        <v>0</v>
      </c>
      <c r="O616" s="163">
        <v>0</v>
      </c>
      <c r="P616" s="163">
        <v>0</v>
      </c>
      <c r="Q616" s="163">
        <v>0</v>
      </c>
      <c r="R616" s="163">
        <v>0</v>
      </c>
      <c r="S616" s="163">
        <v>0</v>
      </c>
      <c r="T616" s="163">
        <v>0</v>
      </c>
    </row>
    <row r="617" spans="1:20" ht="15.75" customHeight="1">
      <c r="A617" s="130" t="s">
        <v>103</v>
      </c>
      <c r="B617" s="164">
        <v>2022</v>
      </c>
      <c r="C617" s="164">
        <v>5</v>
      </c>
      <c r="D617" s="130" t="s">
        <v>57</v>
      </c>
      <c r="E617" s="164">
        <v>7478</v>
      </c>
      <c r="F617" s="164">
        <v>0</v>
      </c>
      <c r="G617" s="164">
        <v>0</v>
      </c>
      <c r="H617" s="164">
        <v>0</v>
      </c>
      <c r="I617" s="164">
        <v>0</v>
      </c>
      <c r="J617" s="164">
        <v>0</v>
      </c>
      <c r="K617" s="164">
        <v>5</v>
      </c>
      <c r="L617" s="164">
        <v>110</v>
      </c>
      <c r="M617" s="164">
        <v>147.63999999999999</v>
      </c>
      <c r="N617" s="164">
        <v>1.4999999999999999E-2</v>
      </c>
      <c r="O617" s="164">
        <v>0.02</v>
      </c>
      <c r="P617" s="164">
        <v>5</v>
      </c>
      <c r="Q617" s="164">
        <v>110</v>
      </c>
      <c r="R617" s="164">
        <v>147.63999999999999</v>
      </c>
      <c r="S617" s="164">
        <v>1.4999999999999999E-2</v>
      </c>
      <c r="T617" s="164">
        <v>0.02</v>
      </c>
    </row>
    <row r="618" spans="1:20" ht="15.75" customHeight="1">
      <c r="A618" s="126" t="s">
        <v>103</v>
      </c>
      <c r="B618" s="163">
        <v>2022</v>
      </c>
      <c r="C618" s="163">
        <v>6</v>
      </c>
      <c r="D618" s="126" t="s">
        <v>58</v>
      </c>
      <c r="E618" s="163">
        <v>7478</v>
      </c>
      <c r="F618" s="163">
        <v>1</v>
      </c>
      <c r="G618" s="163">
        <v>171</v>
      </c>
      <c r="H618" s="163">
        <v>1169</v>
      </c>
      <c r="I618" s="163">
        <v>2.3E-2</v>
      </c>
      <c r="J618" s="163">
        <v>0.156</v>
      </c>
      <c r="K618" s="163">
        <v>2</v>
      </c>
      <c r="L618" s="163">
        <v>1006</v>
      </c>
      <c r="M618" s="163">
        <v>554.79999999999995</v>
      </c>
      <c r="N618" s="163">
        <v>0.13500000000000001</v>
      </c>
      <c r="O618" s="163">
        <v>7.3999999999999996E-2</v>
      </c>
      <c r="P618" s="163">
        <v>3</v>
      </c>
      <c r="Q618" s="163">
        <v>1177</v>
      </c>
      <c r="R618" s="163">
        <v>1723.8</v>
      </c>
      <c r="S618" s="163">
        <v>0.157</v>
      </c>
      <c r="T618" s="163">
        <v>0.23100000000000001</v>
      </c>
    </row>
    <row r="619" spans="1:20" ht="15.75" customHeight="1">
      <c r="A619" s="130" t="s">
        <v>103</v>
      </c>
      <c r="B619" s="164">
        <v>2022</v>
      </c>
      <c r="C619" s="164">
        <v>7</v>
      </c>
      <c r="D619" s="130" t="s">
        <v>59</v>
      </c>
      <c r="E619" s="164">
        <v>7478</v>
      </c>
      <c r="F619" s="164">
        <v>0</v>
      </c>
      <c r="G619" s="164">
        <v>0</v>
      </c>
      <c r="H619" s="164">
        <v>0</v>
      </c>
      <c r="I619" s="164">
        <v>0</v>
      </c>
      <c r="J619" s="164">
        <v>0</v>
      </c>
      <c r="K619" s="164">
        <v>0</v>
      </c>
      <c r="L619" s="164">
        <v>0</v>
      </c>
      <c r="M619" s="164">
        <v>0</v>
      </c>
      <c r="N619" s="164">
        <v>0</v>
      </c>
      <c r="O619" s="164">
        <v>0</v>
      </c>
      <c r="P619" s="164">
        <v>0</v>
      </c>
      <c r="Q619" s="164">
        <v>0</v>
      </c>
      <c r="R619" s="164">
        <v>0</v>
      </c>
      <c r="S619" s="164">
        <v>0</v>
      </c>
      <c r="T619" s="164">
        <v>0</v>
      </c>
    </row>
    <row r="620" spans="1:20" ht="15.75" customHeight="1">
      <c r="A620" s="126" t="s">
        <v>103</v>
      </c>
      <c r="B620" s="163">
        <v>2022</v>
      </c>
      <c r="C620" s="163">
        <v>8</v>
      </c>
      <c r="D620" s="126" t="s">
        <v>60</v>
      </c>
      <c r="E620" s="163">
        <v>7478</v>
      </c>
      <c r="F620" s="163">
        <v>0</v>
      </c>
      <c r="G620" s="163">
        <v>0</v>
      </c>
      <c r="H620" s="163">
        <v>0</v>
      </c>
      <c r="I620" s="163">
        <v>0</v>
      </c>
      <c r="J620" s="163">
        <v>0</v>
      </c>
      <c r="K620" s="163">
        <v>0</v>
      </c>
      <c r="L620" s="163">
        <v>0</v>
      </c>
      <c r="M620" s="163">
        <v>0</v>
      </c>
      <c r="N620" s="163">
        <v>0</v>
      </c>
      <c r="O620" s="163">
        <v>0</v>
      </c>
      <c r="P620" s="163">
        <v>0</v>
      </c>
      <c r="Q620" s="163">
        <v>0</v>
      </c>
      <c r="R620" s="163">
        <v>0</v>
      </c>
      <c r="S620" s="163">
        <v>0</v>
      </c>
      <c r="T620" s="163">
        <v>0</v>
      </c>
    </row>
    <row r="621" spans="1:20" ht="15.75" customHeight="1">
      <c r="A621" s="130" t="s">
        <v>103</v>
      </c>
      <c r="B621" s="164">
        <v>2022</v>
      </c>
      <c r="C621" s="164">
        <v>9</v>
      </c>
      <c r="D621" s="130" t="s">
        <v>61</v>
      </c>
      <c r="E621" s="164">
        <v>7478</v>
      </c>
      <c r="F621" s="164">
        <v>0</v>
      </c>
      <c r="G621" s="164">
        <v>0</v>
      </c>
      <c r="H621" s="164">
        <v>0</v>
      </c>
      <c r="I621" s="164">
        <v>0</v>
      </c>
      <c r="J621" s="164">
        <v>0</v>
      </c>
      <c r="K621" s="164">
        <v>2</v>
      </c>
      <c r="L621" s="164">
        <v>183</v>
      </c>
      <c r="M621" s="164">
        <v>545.83000000000004</v>
      </c>
      <c r="N621" s="164">
        <v>2.4E-2</v>
      </c>
      <c r="O621" s="164">
        <v>7.2999999999999995E-2</v>
      </c>
      <c r="P621" s="164">
        <v>2</v>
      </c>
      <c r="Q621" s="164">
        <v>183</v>
      </c>
      <c r="R621" s="164">
        <v>545.83000000000004</v>
      </c>
      <c r="S621" s="164">
        <v>2.4E-2</v>
      </c>
      <c r="T621" s="164">
        <v>7.2999999999999995E-2</v>
      </c>
    </row>
    <row r="622" spans="1:20" ht="15.75" customHeight="1">
      <c r="A622" s="126" t="s">
        <v>103</v>
      </c>
      <c r="B622" s="163">
        <v>2023</v>
      </c>
      <c r="C622" s="163">
        <v>0</v>
      </c>
      <c r="D622" s="126" t="s">
        <v>53</v>
      </c>
      <c r="E622" s="163">
        <v>7478</v>
      </c>
      <c r="F622" s="163">
        <v>0</v>
      </c>
      <c r="G622" s="163">
        <v>0</v>
      </c>
      <c r="H622" s="163">
        <v>0</v>
      </c>
      <c r="I622" s="163">
        <v>0</v>
      </c>
      <c r="J622" s="163">
        <v>0</v>
      </c>
      <c r="K622" s="163">
        <v>0</v>
      </c>
      <c r="L622" s="163">
        <v>0</v>
      </c>
      <c r="M622" s="163">
        <v>0</v>
      </c>
      <c r="N622" s="163">
        <v>0</v>
      </c>
      <c r="O622" s="163">
        <v>0</v>
      </c>
      <c r="P622" s="163">
        <v>0</v>
      </c>
      <c r="Q622" s="163">
        <v>0</v>
      </c>
      <c r="R622" s="163">
        <v>0</v>
      </c>
      <c r="S622" s="163">
        <v>0</v>
      </c>
      <c r="T622" s="163">
        <v>0</v>
      </c>
    </row>
    <row r="623" spans="1:20" ht="15.75" customHeight="1">
      <c r="A623" s="130" t="s">
        <v>103</v>
      </c>
      <c r="B623" s="164">
        <v>2023</v>
      </c>
      <c r="C623" s="164">
        <v>1</v>
      </c>
      <c r="D623" s="130" t="s">
        <v>54</v>
      </c>
      <c r="E623" s="164">
        <v>7478</v>
      </c>
      <c r="F623" s="164">
        <v>0</v>
      </c>
      <c r="G623" s="164">
        <v>0</v>
      </c>
      <c r="H623" s="164">
        <v>0</v>
      </c>
      <c r="I623" s="164">
        <v>0</v>
      </c>
      <c r="J623" s="164">
        <v>0</v>
      </c>
      <c r="K623" s="164">
        <v>31</v>
      </c>
      <c r="L623" s="164">
        <v>148</v>
      </c>
      <c r="M623" s="164">
        <v>260</v>
      </c>
      <c r="N623" s="164">
        <v>0.02</v>
      </c>
      <c r="O623" s="164">
        <v>3.5000000000000003E-2</v>
      </c>
      <c r="P623" s="164">
        <v>31</v>
      </c>
      <c r="Q623" s="164">
        <v>148</v>
      </c>
      <c r="R623" s="164">
        <v>260</v>
      </c>
      <c r="S623" s="164">
        <v>0.02</v>
      </c>
      <c r="T623" s="164">
        <v>3.5000000000000003E-2</v>
      </c>
    </row>
    <row r="624" spans="1:20" ht="15.75" customHeight="1">
      <c r="A624" s="126" t="s">
        <v>103</v>
      </c>
      <c r="B624" s="163">
        <v>2023</v>
      </c>
      <c r="C624" s="163">
        <v>2</v>
      </c>
      <c r="D624" s="126" t="s">
        <v>1415</v>
      </c>
      <c r="E624" s="163">
        <v>7478</v>
      </c>
      <c r="F624" s="163">
        <v>0</v>
      </c>
      <c r="G624" s="163">
        <v>0</v>
      </c>
      <c r="H624" s="163">
        <v>0</v>
      </c>
      <c r="I624" s="163">
        <v>0</v>
      </c>
      <c r="J624" s="163">
        <v>0</v>
      </c>
      <c r="K624" s="163">
        <v>0</v>
      </c>
      <c r="L624" s="163">
        <v>0</v>
      </c>
      <c r="M624" s="163">
        <v>0</v>
      </c>
      <c r="N624" s="163">
        <v>0</v>
      </c>
      <c r="O624" s="163">
        <v>0</v>
      </c>
      <c r="P624" s="163">
        <v>0</v>
      </c>
      <c r="Q624" s="163">
        <v>0</v>
      </c>
      <c r="R624" s="163">
        <v>0</v>
      </c>
      <c r="S624" s="163">
        <v>0</v>
      </c>
      <c r="T624" s="163">
        <v>0</v>
      </c>
    </row>
    <row r="625" spans="1:20" ht="15.75" customHeight="1">
      <c r="A625" s="130" t="s">
        <v>103</v>
      </c>
      <c r="B625" s="164">
        <v>2023</v>
      </c>
      <c r="C625" s="164">
        <v>3</v>
      </c>
      <c r="D625" s="130" t="s">
        <v>55</v>
      </c>
      <c r="E625" s="164">
        <v>7478</v>
      </c>
      <c r="F625" s="164">
        <v>0</v>
      </c>
      <c r="G625" s="164">
        <v>0</v>
      </c>
      <c r="H625" s="164">
        <v>0</v>
      </c>
      <c r="I625" s="164">
        <v>0</v>
      </c>
      <c r="J625" s="164">
        <v>0</v>
      </c>
      <c r="K625" s="164">
        <v>0</v>
      </c>
      <c r="L625" s="164">
        <v>0</v>
      </c>
      <c r="M625" s="164">
        <v>0</v>
      </c>
      <c r="N625" s="164">
        <v>0</v>
      </c>
      <c r="O625" s="164">
        <v>0</v>
      </c>
      <c r="P625" s="164">
        <v>0</v>
      </c>
      <c r="Q625" s="164">
        <v>0</v>
      </c>
      <c r="R625" s="164">
        <v>0</v>
      </c>
      <c r="S625" s="164">
        <v>0</v>
      </c>
      <c r="T625" s="164">
        <v>0</v>
      </c>
    </row>
    <row r="626" spans="1:20" ht="15.75" customHeight="1">
      <c r="A626" s="126" t="s">
        <v>103</v>
      </c>
      <c r="B626" s="163">
        <v>2023</v>
      </c>
      <c r="C626" s="163">
        <v>4</v>
      </c>
      <c r="D626" s="126" t="s">
        <v>56</v>
      </c>
      <c r="E626" s="163">
        <v>7478</v>
      </c>
      <c r="F626" s="163">
        <v>0</v>
      </c>
      <c r="G626" s="163">
        <v>0</v>
      </c>
      <c r="H626" s="163">
        <v>0</v>
      </c>
      <c r="I626" s="163">
        <v>0</v>
      </c>
      <c r="J626" s="163">
        <v>0</v>
      </c>
      <c r="K626" s="163">
        <v>0</v>
      </c>
      <c r="L626" s="163">
        <v>0</v>
      </c>
      <c r="M626" s="163">
        <v>0</v>
      </c>
      <c r="N626" s="163">
        <v>0</v>
      </c>
      <c r="O626" s="163">
        <v>0</v>
      </c>
      <c r="P626" s="163">
        <v>0</v>
      </c>
      <c r="Q626" s="163">
        <v>0</v>
      </c>
      <c r="R626" s="163">
        <v>0</v>
      </c>
      <c r="S626" s="163">
        <v>0</v>
      </c>
      <c r="T626" s="163">
        <v>0</v>
      </c>
    </row>
    <row r="627" spans="1:20" ht="15.75" customHeight="1">
      <c r="A627" s="130" t="s">
        <v>103</v>
      </c>
      <c r="B627" s="164">
        <v>2023</v>
      </c>
      <c r="C627" s="164">
        <v>5</v>
      </c>
      <c r="D627" s="130" t="s">
        <v>57</v>
      </c>
      <c r="E627" s="164">
        <v>7478</v>
      </c>
      <c r="F627" s="164">
        <v>0</v>
      </c>
      <c r="G627" s="164">
        <v>0</v>
      </c>
      <c r="H627" s="164">
        <v>0</v>
      </c>
      <c r="I627" s="164">
        <v>0</v>
      </c>
      <c r="J627" s="164">
        <v>0</v>
      </c>
      <c r="K627" s="164">
        <v>6</v>
      </c>
      <c r="L627" s="164">
        <v>56</v>
      </c>
      <c r="M627" s="164">
        <v>74</v>
      </c>
      <c r="N627" s="164">
        <v>7.0000000000000001E-3</v>
      </c>
      <c r="O627" s="164">
        <v>0.01</v>
      </c>
      <c r="P627" s="164">
        <v>6</v>
      </c>
      <c r="Q627" s="164">
        <v>56</v>
      </c>
      <c r="R627" s="164">
        <v>74</v>
      </c>
      <c r="S627" s="164">
        <v>7.0000000000000001E-3</v>
      </c>
      <c r="T627" s="164">
        <v>0.01</v>
      </c>
    </row>
    <row r="628" spans="1:20" ht="15.75" customHeight="1">
      <c r="A628" s="126" t="s">
        <v>103</v>
      </c>
      <c r="B628" s="163">
        <v>2023</v>
      </c>
      <c r="C628" s="163">
        <v>6</v>
      </c>
      <c r="D628" s="126" t="s">
        <v>58</v>
      </c>
      <c r="E628" s="163">
        <v>7478</v>
      </c>
      <c r="F628" s="163">
        <v>0</v>
      </c>
      <c r="G628" s="163">
        <v>0</v>
      </c>
      <c r="H628" s="163">
        <v>0</v>
      </c>
      <c r="I628" s="163">
        <v>0</v>
      </c>
      <c r="J628" s="163">
        <v>0</v>
      </c>
      <c r="K628" s="163">
        <v>2</v>
      </c>
      <c r="L628" s="163">
        <v>377</v>
      </c>
      <c r="M628" s="163">
        <v>201</v>
      </c>
      <c r="N628" s="163">
        <v>0.05</v>
      </c>
      <c r="O628" s="163">
        <v>2.7E-2</v>
      </c>
      <c r="P628" s="163">
        <v>2</v>
      </c>
      <c r="Q628" s="163">
        <v>377</v>
      </c>
      <c r="R628" s="163">
        <v>201</v>
      </c>
      <c r="S628" s="163">
        <v>0.05</v>
      </c>
      <c r="T628" s="163">
        <v>2.7E-2</v>
      </c>
    </row>
    <row r="629" spans="1:20" ht="15.75" customHeight="1">
      <c r="A629" s="130" t="s">
        <v>103</v>
      </c>
      <c r="B629" s="164">
        <v>2023</v>
      </c>
      <c r="C629" s="164">
        <v>7</v>
      </c>
      <c r="D629" s="130" t="s">
        <v>59</v>
      </c>
      <c r="E629" s="164">
        <v>7478</v>
      </c>
      <c r="F629" s="164">
        <v>0</v>
      </c>
      <c r="G629" s="164">
        <v>0</v>
      </c>
      <c r="H629" s="164">
        <v>0</v>
      </c>
      <c r="I629" s="164">
        <v>0</v>
      </c>
      <c r="J629" s="164">
        <v>0</v>
      </c>
      <c r="K629" s="164">
        <v>0</v>
      </c>
      <c r="L629" s="164">
        <v>0</v>
      </c>
      <c r="M629" s="164">
        <v>0</v>
      </c>
      <c r="N629" s="164">
        <v>0</v>
      </c>
      <c r="O629" s="164">
        <v>0</v>
      </c>
      <c r="P629" s="164">
        <v>0</v>
      </c>
      <c r="Q629" s="164">
        <v>0</v>
      </c>
      <c r="R629" s="164">
        <v>0</v>
      </c>
      <c r="S629" s="164">
        <v>0</v>
      </c>
      <c r="T629" s="164">
        <v>0</v>
      </c>
    </row>
    <row r="630" spans="1:20" ht="15.75" customHeight="1">
      <c r="A630" s="126" t="s">
        <v>103</v>
      </c>
      <c r="B630" s="163">
        <v>2023</v>
      </c>
      <c r="C630" s="163">
        <v>8</v>
      </c>
      <c r="D630" s="126" t="s">
        <v>60</v>
      </c>
      <c r="E630" s="163">
        <v>7478</v>
      </c>
      <c r="F630" s="163">
        <v>0</v>
      </c>
      <c r="G630" s="163">
        <v>0</v>
      </c>
      <c r="H630" s="163">
        <v>0</v>
      </c>
      <c r="I630" s="163">
        <v>0</v>
      </c>
      <c r="J630" s="163">
        <v>0</v>
      </c>
      <c r="K630" s="163">
        <v>0</v>
      </c>
      <c r="L630" s="163">
        <v>0</v>
      </c>
      <c r="M630" s="163">
        <v>0</v>
      </c>
      <c r="N630" s="163">
        <v>0</v>
      </c>
      <c r="O630" s="163">
        <v>0</v>
      </c>
      <c r="P630" s="163">
        <v>0</v>
      </c>
      <c r="Q630" s="163">
        <v>0</v>
      </c>
      <c r="R630" s="163">
        <v>0</v>
      </c>
      <c r="S630" s="163">
        <v>0</v>
      </c>
      <c r="T630" s="163">
        <v>0</v>
      </c>
    </row>
    <row r="631" spans="1:20" ht="15.75" customHeight="1">
      <c r="A631" s="130" t="s">
        <v>103</v>
      </c>
      <c r="B631" s="164">
        <v>2023</v>
      </c>
      <c r="C631" s="164">
        <v>9</v>
      </c>
      <c r="D631" s="130" t="s">
        <v>61</v>
      </c>
      <c r="E631" s="164">
        <v>7478</v>
      </c>
      <c r="F631" s="164">
        <v>0</v>
      </c>
      <c r="G631" s="164">
        <v>0</v>
      </c>
      <c r="H631" s="164">
        <v>0</v>
      </c>
      <c r="I631" s="164">
        <v>0</v>
      </c>
      <c r="J631" s="164">
        <v>0</v>
      </c>
      <c r="K631" s="164">
        <v>3</v>
      </c>
      <c r="L631" s="164">
        <v>12</v>
      </c>
      <c r="M631" s="164">
        <v>21</v>
      </c>
      <c r="N631" s="164">
        <v>2E-3</v>
      </c>
      <c r="O631" s="164">
        <v>3.0000000000000001E-3</v>
      </c>
      <c r="P631" s="164">
        <v>3</v>
      </c>
      <c r="Q631" s="164">
        <v>12</v>
      </c>
      <c r="R631" s="164">
        <v>21</v>
      </c>
      <c r="S631" s="164">
        <v>2E-3</v>
      </c>
      <c r="T631" s="164">
        <v>3.0000000000000001E-3</v>
      </c>
    </row>
    <row r="632" spans="1:20" ht="15.75" customHeight="1">
      <c r="A632" s="126" t="s">
        <v>104</v>
      </c>
      <c r="B632" s="163">
        <v>2015</v>
      </c>
      <c r="C632" s="163">
        <v>0</v>
      </c>
      <c r="D632" s="126" t="s">
        <v>53</v>
      </c>
      <c r="E632" s="163">
        <v>1250</v>
      </c>
      <c r="F632" s="163">
        <v>0</v>
      </c>
      <c r="G632" s="163">
        <v>0</v>
      </c>
      <c r="H632" s="163">
        <v>0</v>
      </c>
      <c r="I632" s="163">
        <v>0</v>
      </c>
      <c r="J632" s="163">
        <v>0</v>
      </c>
      <c r="K632" s="163">
        <v>0</v>
      </c>
      <c r="L632" s="163">
        <v>0</v>
      </c>
      <c r="M632" s="163">
        <v>0</v>
      </c>
      <c r="N632" s="163">
        <v>0</v>
      </c>
      <c r="O632" s="163">
        <v>0</v>
      </c>
      <c r="P632" s="163">
        <v>0</v>
      </c>
      <c r="Q632" s="163">
        <v>0</v>
      </c>
      <c r="R632" s="163">
        <v>0</v>
      </c>
      <c r="S632" s="163">
        <v>0</v>
      </c>
      <c r="T632" s="163">
        <v>0</v>
      </c>
    </row>
    <row r="633" spans="1:20" ht="15.75" customHeight="1">
      <c r="A633" s="130" t="s">
        <v>104</v>
      </c>
      <c r="B633" s="164">
        <v>2015</v>
      </c>
      <c r="C633" s="164">
        <v>1</v>
      </c>
      <c r="D633" s="130" t="s">
        <v>54</v>
      </c>
      <c r="E633" s="164">
        <v>1250</v>
      </c>
      <c r="F633" s="164">
        <v>0</v>
      </c>
      <c r="G633" s="164">
        <v>0</v>
      </c>
      <c r="H633" s="164">
        <v>0</v>
      </c>
      <c r="I633" s="164">
        <v>0</v>
      </c>
      <c r="J633" s="164">
        <v>0</v>
      </c>
      <c r="K633" s="164">
        <v>8</v>
      </c>
      <c r="L633" s="164">
        <v>954</v>
      </c>
      <c r="M633" s="164">
        <v>5578.8</v>
      </c>
      <c r="N633" s="164">
        <v>0.76300000000000001</v>
      </c>
      <c r="O633" s="164">
        <v>4.4630000000000001</v>
      </c>
      <c r="P633" s="164">
        <v>8</v>
      </c>
      <c r="Q633" s="164">
        <v>954</v>
      </c>
      <c r="R633" s="164">
        <v>5578.8</v>
      </c>
      <c r="S633" s="164">
        <v>0.76300000000000001</v>
      </c>
      <c r="T633" s="164">
        <v>4.4630000000000001</v>
      </c>
    </row>
    <row r="634" spans="1:20" ht="15.75" customHeight="1">
      <c r="A634" s="126" t="s">
        <v>104</v>
      </c>
      <c r="B634" s="163">
        <v>2015</v>
      </c>
      <c r="C634" s="163">
        <v>2</v>
      </c>
      <c r="D634" s="126" t="s">
        <v>1415</v>
      </c>
      <c r="E634" s="163">
        <v>1250</v>
      </c>
      <c r="F634" s="163">
        <v>0</v>
      </c>
      <c r="G634" s="163">
        <v>0</v>
      </c>
      <c r="H634" s="163">
        <v>0</v>
      </c>
      <c r="I634" s="163">
        <v>0</v>
      </c>
      <c r="J634" s="163">
        <v>0</v>
      </c>
      <c r="K634" s="163">
        <v>8</v>
      </c>
      <c r="L634" s="163">
        <v>3630</v>
      </c>
      <c r="M634" s="163">
        <v>12460</v>
      </c>
      <c r="N634" s="163">
        <v>2.903</v>
      </c>
      <c r="O634" s="163">
        <v>9.968</v>
      </c>
      <c r="P634" s="163">
        <v>8</v>
      </c>
      <c r="Q634" s="163">
        <v>3630</v>
      </c>
      <c r="R634" s="163">
        <v>12460</v>
      </c>
      <c r="S634" s="163">
        <v>2.903</v>
      </c>
      <c r="T634" s="163">
        <v>9.968</v>
      </c>
    </row>
    <row r="635" spans="1:20" ht="15.75" customHeight="1">
      <c r="A635" s="130" t="s">
        <v>104</v>
      </c>
      <c r="B635" s="164">
        <v>2015</v>
      </c>
      <c r="C635" s="164">
        <v>3</v>
      </c>
      <c r="D635" s="130" t="s">
        <v>55</v>
      </c>
      <c r="E635" s="164">
        <v>1250</v>
      </c>
      <c r="F635" s="164">
        <v>0</v>
      </c>
      <c r="G635" s="164">
        <v>0</v>
      </c>
      <c r="H635" s="164">
        <v>0</v>
      </c>
      <c r="I635" s="164">
        <v>0</v>
      </c>
      <c r="J635" s="164">
        <v>0</v>
      </c>
      <c r="K635" s="164">
        <v>1</v>
      </c>
      <c r="L635" s="164">
        <v>1</v>
      </c>
      <c r="M635" s="164">
        <v>0.3</v>
      </c>
      <c r="N635" s="164">
        <v>1E-3</v>
      </c>
      <c r="O635" s="164">
        <v>0</v>
      </c>
      <c r="P635" s="164">
        <v>1</v>
      </c>
      <c r="Q635" s="164">
        <v>1</v>
      </c>
      <c r="R635" s="164">
        <v>0.3</v>
      </c>
      <c r="S635" s="164">
        <v>1E-3</v>
      </c>
      <c r="T635" s="164">
        <v>0</v>
      </c>
    </row>
    <row r="636" spans="1:20" ht="15.75" customHeight="1">
      <c r="A636" s="126" t="s">
        <v>104</v>
      </c>
      <c r="B636" s="163">
        <v>2015</v>
      </c>
      <c r="C636" s="163">
        <v>4</v>
      </c>
      <c r="D636" s="126" t="s">
        <v>56</v>
      </c>
      <c r="E636" s="163">
        <v>1250</v>
      </c>
      <c r="F636" s="163">
        <v>0</v>
      </c>
      <c r="G636" s="163">
        <v>0</v>
      </c>
      <c r="H636" s="163">
        <v>0</v>
      </c>
      <c r="I636" s="163">
        <v>0</v>
      </c>
      <c r="J636" s="163">
        <v>0</v>
      </c>
      <c r="K636" s="163">
        <v>1</v>
      </c>
      <c r="L636" s="163">
        <v>45</v>
      </c>
      <c r="M636" s="163">
        <v>45</v>
      </c>
      <c r="N636" s="163">
        <v>3.5999999999999997E-2</v>
      </c>
      <c r="O636" s="163">
        <v>3.5999999999999997E-2</v>
      </c>
      <c r="P636" s="163">
        <v>1</v>
      </c>
      <c r="Q636" s="163">
        <v>45</v>
      </c>
      <c r="R636" s="163">
        <v>45</v>
      </c>
      <c r="S636" s="163">
        <v>3.5999999999999997E-2</v>
      </c>
      <c r="T636" s="163">
        <v>3.5999999999999997E-2</v>
      </c>
    </row>
    <row r="637" spans="1:20" ht="15.75" customHeight="1">
      <c r="A637" s="130" t="s">
        <v>104</v>
      </c>
      <c r="B637" s="164">
        <v>2015</v>
      </c>
      <c r="C637" s="164">
        <v>5</v>
      </c>
      <c r="D637" s="130" t="s">
        <v>57</v>
      </c>
      <c r="E637" s="164">
        <v>1250</v>
      </c>
      <c r="F637" s="164">
        <v>0</v>
      </c>
      <c r="G637" s="164">
        <v>0</v>
      </c>
      <c r="H637" s="164">
        <v>0</v>
      </c>
      <c r="I637" s="164">
        <v>0</v>
      </c>
      <c r="J637" s="164">
        <v>0</v>
      </c>
      <c r="K637" s="164">
        <v>5</v>
      </c>
      <c r="L637" s="164">
        <v>14</v>
      </c>
      <c r="M637" s="164">
        <v>24.45</v>
      </c>
      <c r="N637" s="164">
        <v>1.0999999999999999E-2</v>
      </c>
      <c r="O637" s="164">
        <v>0.02</v>
      </c>
      <c r="P637" s="164">
        <v>5</v>
      </c>
      <c r="Q637" s="164">
        <v>14</v>
      </c>
      <c r="R637" s="164">
        <v>24.45</v>
      </c>
      <c r="S637" s="164">
        <v>1.0999999999999999E-2</v>
      </c>
      <c r="T637" s="164">
        <v>0.02</v>
      </c>
    </row>
    <row r="638" spans="1:20" ht="15.75" customHeight="1">
      <c r="A638" s="126" t="s">
        <v>104</v>
      </c>
      <c r="B638" s="163">
        <v>2015</v>
      </c>
      <c r="C638" s="163">
        <v>6</v>
      </c>
      <c r="D638" s="126" t="s">
        <v>58</v>
      </c>
      <c r="E638" s="163">
        <v>1250</v>
      </c>
      <c r="F638" s="163">
        <v>0</v>
      </c>
      <c r="G638" s="163">
        <v>0</v>
      </c>
      <c r="H638" s="163">
        <v>0</v>
      </c>
      <c r="I638" s="163">
        <v>0</v>
      </c>
      <c r="J638" s="163">
        <v>0</v>
      </c>
      <c r="K638" s="163">
        <v>5</v>
      </c>
      <c r="L638" s="163">
        <v>53</v>
      </c>
      <c r="M638" s="163">
        <v>59</v>
      </c>
      <c r="N638" s="163">
        <v>4.2000000000000003E-2</v>
      </c>
      <c r="O638" s="163">
        <v>4.7E-2</v>
      </c>
      <c r="P638" s="163">
        <v>5</v>
      </c>
      <c r="Q638" s="163">
        <v>53</v>
      </c>
      <c r="R638" s="163">
        <v>59</v>
      </c>
      <c r="S638" s="163">
        <v>4.2000000000000003E-2</v>
      </c>
      <c r="T638" s="163">
        <v>4.7E-2</v>
      </c>
    </row>
    <row r="639" spans="1:20" ht="15.75" customHeight="1">
      <c r="A639" s="130" t="s">
        <v>104</v>
      </c>
      <c r="B639" s="164">
        <v>2015</v>
      </c>
      <c r="C639" s="164">
        <v>7</v>
      </c>
      <c r="D639" s="130" t="s">
        <v>59</v>
      </c>
      <c r="E639" s="164">
        <v>1250</v>
      </c>
      <c r="F639" s="164">
        <v>0</v>
      </c>
      <c r="G639" s="164">
        <v>0</v>
      </c>
      <c r="H639" s="164">
        <v>0</v>
      </c>
      <c r="I639" s="164">
        <v>0</v>
      </c>
      <c r="J639" s="164">
        <v>0</v>
      </c>
      <c r="K639" s="164">
        <v>0</v>
      </c>
      <c r="L639" s="164">
        <v>0</v>
      </c>
      <c r="M639" s="164">
        <v>0</v>
      </c>
      <c r="N639" s="164">
        <v>0</v>
      </c>
      <c r="O639" s="164">
        <v>0</v>
      </c>
      <c r="P639" s="164">
        <v>0</v>
      </c>
      <c r="Q639" s="164">
        <v>0</v>
      </c>
      <c r="R639" s="164">
        <v>0</v>
      </c>
      <c r="S639" s="164">
        <v>0</v>
      </c>
      <c r="T639" s="164">
        <v>0</v>
      </c>
    </row>
    <row r="640" spans="1:20" ht="15.75" customHeight="1">
      <c r="A640" s="126" t="s">
        <v>104</v>
      </c>
      <c r="B640" s="163">
        <v>2015</v>
      </c>
      <c r="C640" s="163">
        <v>8</v>
      </c>
      <c r="D640" s="126" t="s">
        <v>60</v>
      </c>
      <c r="E640" s="163">
        <v>1250</v>
      </c>
      <c r="F640" s="163">
        <v>0</v>
      </c>
      <c r="G640" s="163">
        <v>0</v>
      </c>
      <c r="H640" s="163">
        <v>0</v>
      </c>
      <c r="I640" s="163">
        <v>0</v>
      </c>
      <c r="J640" s="163">
        <v>0</v>
      </c>
      <c r="K640" s="163">
        <v>0</v>
      </c>
      <c r="L640" s="163">
        <v>0</v>
      </c>
      <c r="M640" s="163">
        <v>0</v>
      </c>
      <c r="N640" s="163">
        <v>0</v>
      </c>
      <c r="O640" s="163">
        <v>0</v>
      </c>
      <c r="P640" s="163">
        <v>0</v>
      </c>
      <c r="Q640" s="163">
        <v>0</v>
      </c>
      <c r="R640" s="163">
        <v>0</v>
      </c>
      <c r="S640" s="163">
        <v>0</v>
      </c>
      <c r="T640" s="163">
        <v>0</v>
      </c>
    </row>
    <row r="641" spans="1:20" ht="15.75" customHeight="1">
      <c r="A641" s="130" t="s">
        <v>104</v>
      </c>
      <c r="B641" s="164">
        <v>2015</v>
      </c>
      <c r="C641" s="164">
        <v>9</v>
      </c>
      <c r="D641" s="130" t="s">
        <v>61</v>
      </c>
      <c r="E641" s="164">
        <v>1250</v>
      </c>
      <c r="F641" s="164">
        <v>0</v>
      </c>
      <c r="G641" s="164">
        <v>0</v>
      </c>
      <c r="H641" s="164">
        <v>0</v>
      </c>
      <c r="I641" s="164">
        <v>0</v>
      </c>
      <c r="J641" s="164">
        <v>0</v>
      </c>
      <c r="K641" s="164">
        <v>7</v>
      </c>
      <c r="L641" s="164">
        <v>273</v>
      </c>
      <c r="M641" s="164">
        <v>229</v>
      </c>
      <c r="N641" s="164">
        <v>0.218</v>
      </c>
      <c r="O641" s="164">
        <v>0.183</v>
      </c>
      <c r="P641" s="164">
        <v>7</v>
      </c>
      <c r="Q641" s="164">
        <v>273</v>
      </c>
      <c r="R641" s="164">
        <v>229</v>
      </c>
      <c r="S641" s="164">
        <v>0.218</v>
      </c>
      <c r="T641" s="164">
        <v>0.183</v>
      </c>
    </row>
    <row r="642" spans="1:20" ht="15.75" customHeight="1">
      <c r="A642" s="126" t="s">
        <v>104</v>
      </c>
      <c r="B642" s="163">
        <v>2016</v>
      </c>
      <c r="C642" s="163">
        <v>0</v>
      </c>
      <c r="D642" s="126" t="s">
        <v>53</v>
      </c>
      <c r="E642" s="163">
        <v>1250</v>
      </c>
      <c r="F642" s="163">
        <v>0</v>
      </c>
      <c r="G642" s="163">
        <v>0</v>
      </c>
      <c r="H642" s="163">
        <v>0</v>
      </c>
      <c r="I642" s="163">
        <v>0</v>
      </c>
      <c r="J642" s="163">
        <v>0</v>
      </c>
      <c r="K642" s="163">
        <v>0</v>
      </c>
      <c r="L642" s="163">
        <v>0</v>
      </c>
      <c r="M642" s="163">
        <v>0</v>
      </c>
      <c r="N642" s="163">
        <v>0</v>
      </c>
      <c r="O642" s="163">
        <v>0</v>
      </c>
      <c r="P642" s="163">
        <v>0</v>
      </c>
      <c r="Q642" s="163">
        <v>0</v>
      </c>
      <c r="R642" s="163">
        <v>0</v>
      </c>
      <c r="S642" s="163">
        <v>0</v>
      </c>
      <c r="T642" s="163">
        <v>0</v>
      </c>
    </row>
    <row r="643" spans="1:20" ht="15.75" customHeight="1">
      <c r="A643" s="130" t="s">
        <v>104</v>
      </c>
      <c r="B643" s="164">
        <v>2016</v>
      </c>
      <c r="C643" s="164">
        <v>1</v>
      </c>
      <c r="D643" s="130" t="s">
        <v>54</v>
      </c>
      <c r="E643" s="164">
        <v>1250</v>
      </c>
      <c r="F643" s="164">
        <v>0</v>
      </c>
      <c r="G643" s="164">
        <v>0</v>
      </c>
      <c r="H643" s="164">
        <v>0</v>
      </c>
      <c r="I643" s="164">
        <v>0</v>
      </c>
      <c r="J643" s="164">
        <v>0</v>
      </c>
      <c r="K643" s="164">
        <v>3</v>
      </c>
      <c r="L643" s="164">
        <v>339</v>
      </c>
      <c r="M643" s="164">
        <v>1848.75</v>
      </c>
      <c r="N643" s="164">
        <v>0.27100000000000002</v>
      </c>
      <c r="O643" s="164">
        <v>1.4790000000000001</v>
      </c>
      <c r="P643" s="164">
        <v>3</v>
      </c>
      <c r="Q643" s="164">
        <v>339</v>
      </c>
      <c r="R643" s="164">
        <v>1848.75</v>
      </c>
      <c r="S643" s="164">
        <v>0.27100000000000002</v>
      </c>
      <c r="T643" s="164">
        <v>1.4790000000000001</v>
      </c>
    </row>
    <row r="644" spans="1:20" ht="15.75" customHeight="1">
      <c r="A644" s="126" t="s">
        <v>104</v>
      </c>
      <c r="B644" s="163">
        <v>2016</v>
      </c>
      <c r="C644" s="163">
        <v>2</v>
      </c>
      <c r="D644" s="126" t="s">
        <v>1415</v>
      </c>
      <c r="E644" s="163">
        <v>1250</v>
      </c>
      <c r="F644" s="163">
        <v>0</v>
      </c>
      <c r="G644" s="163">
        <v>0</v>
      </c>
      <c r="H644" s="163">
        <v>0</v>
      </c>
      <c r="I644" s="163">
        <v>0</v>
      </c>
      <c r="J644" s="163">
        <v>0</v>
      </c>
      <c r="K644" s="163">
        <v>3</v>
      </c>
      <c r="L644" s="163">
        <v>2811</v>
      </c>
      <c r="M644" s="163">
        <v>18321</v>
      </c>
      <c r="N644" s="163">
        <v>2.2490000000000001</v>
      </c>
      <c r="O644" s="163">
        <v>14.657</v>
      </c>
      <c r="P644" s="163">
        <v>3</v>
      </c>
      <c r="Q644" s="163">
        <v>2811</v>
      </c>
      <c r="R644" s="163">
        <v>18321</v>
      </c>
      <c r="S644" s="163">
        <v>2.2490000000000001</v>
      </c>
      <c r="T644" s="163">
        <v>14.657</v>
      </c>
    </row>
    <row r="645" spans="1:20" ht="15.75" customHeight="1">
      <c r="A645" s="130" t="s">
        <v>104</v>
      </c>
      <c r="B645" s="164">
        <v>2016</v>
      </c>
      <c r="C645" s="164">
        <v>3</v>
      </c>
      <c r="D645" s="130" t="s">
        <v>55</v>
      </c>
      <c r="E645" s="164">
        <v>1250</v>
      </c>
      <c r="F645" s="164">
        <v>0</v>
      </c>
      <c r="G645" s="164">
        <v>0</v>
      </c>
      <c r="H645" s="164">
        <v>0</v>
      </c>
      <c r="I645" s="164">
        <v>0</v>
      </c>
      <c r="J645" s="164">
        <v>0</v>
      </c>
      <c r="K645" s="164">
        <v>0</v>
      </c>
      <c r="L645" s="164">
        <v>0</v>
      </c>
      <c r="M645" s="164">
        <v>0</v>
      </c>
      <c r="N645" s="164">
        <v>0</v>
      </c>
      <c r="O645" s="164">
        <v>0</v>
      </c>
      <c r="P645" s="164">
        <v>0</v>
      </c>
      <c r="Q645" s="164">
        <v>0</v>
      </c>
      <c r="R645" s="164">
        <v>0</v>
      </c>
      <c r="S645" s="164">
        <v>0</v>
      </c>
      <c r="T645" s="164">
        <v>0</v>
      </c>
    </row>
    <row r="646" spans="1:20" ht="15.75" customHeight="1">
      <c r="A646" s="126" t="s">
        <v>104</v>
      </c>
      <c r="B646" s="163">
        <v>2016</v>
      </c>
      <c r="C646" s="163">
        <v>4</v>
      </c>
      <c r="D646" s="126" t="s">
        <v>56</v>
      </c>
      <c r="E646" s="163">
        <v>1250</v>
      </c>
      <c r="F646" s="163">
        <v>0</v>
      </c>
      <c r="G646" s="163">
        <v>0</v>
      </c>
      <c r="H646" s="163">
        <v>0</v>
      </c>
      <c r="I646" s="163">
        <v>0</v>
      </c>
      <c r="J646" s="163">
        <v>0</v>
      </c>
      <c r="K646" s="163">
        <v>0</v>
      </c>
      <c r="L646" s="163">
        <v>0</v>
      </c>
      <c r="M646" s="163">
        <v>0</v>
      </c>
      <c r="N646" s="163">
        <v>0</v>
      </c>
      <c r="O646" s="163">
        <v>0</v>
      </c>
      <c r="P646" s="163">
        <v>0</v>
      </c>
      <c r="Q646" s="163">
        <v>0</v>
      </c>
      <c r="R646" s="163">
        <v>0</v>
      </c>
      <c r="S646" s="163">
        <v>0</v>
      </c>
      <c r="T646" s="163">
        <v>0</v>
      </c>
    </row>
    <row r="647" spans="1:20" ht="15.75" customHeight="1">
      <c r="A647" s="130" t="s">
        <v>104</v>
      </c>
      <c r="B647" s="164">
        <v>2016</v>
      </c>
      <c r="C647" s="164">
        <v>5</v>
      </c>
      <c r="D647" s="130" t="s">
        <v>57</v>
      </c>
      <c r="E647" s="164">
        <v>1250</v>
      </c>
      <c r="F647" s="164">
        <v>0</v>
      </c>
      <c r="G647" s="164">
        <v>0</v>
      </c>
      <c r="H647" s="164">
        <v>0</v>
      </c>
      <c r="I647" s="164">
        <v>0</v>
      </c>
      <c r="J647" s="164">
        <v>0</v>
      </c>
      <c r="K647" s="164">
        <v>5</v>
      </c>
      <c r="L647" s="164">
        <v>191</v>
      </c>
      <c r="M647" s="164">
        <v>208</v>
      </c>
      <c r="N647" s="164">
        <v>0.153</v>
      </c>
      <c r="O647" s="164">
        <v>0.16600000000000001</v>
      </c>
      <c r="P647" s="164">
        <v>5</v>
      </c>
      <c r="Q647" s="164">
        <v>191</v>
      </c>
      <c r="R647" s="164">
        <v>208</v>
      </c>
      <c r="S647" s="164">
        <v>0.153</v>
      </c>
      <c r="T647" s="164">
        <v>0.16600000000000001</v>
      </c>
    </row>
    <row r="648" spans="1:20" ht="15.75" customHeight="1">
      <c r="A648" s="126" t="s">
        <v>104</v>
      </c>
      <c r="B648" s="163">
        <v>2016</v>
      </c>
      <c r="C648" s="163">
        <v>6</v>
      </c>
      <c r="D648" s="126" t="s">
        <v>58</v>
      </c>
      <c r="E648" s="163">
        <v>1250</v>
      </c>
      <c r="F648" s="163">
        <v>0</v>
      </c>
      <c r="G648" s="163">
        <v>0</v>
      </c>
      <c r="H648" s="163">
        <v>0</v>
      </c>
      <c r="I648" s="163">
        <v>0</v>
      </c>
      <c r="J648" s="163">
        <v>0</v>
      </c>
      <c r="K648" s="163">
        <v>2</v>
      </c>
      <c r="L648" s="163">
        <v>240</v>
      </c>
      <c r="M648" s="163">
        <v>135.25</v>
      </c>
      <c r="N648" s="163">
        <v>0.192</v>
      </c>
      <c r="O648" s="163">
        <v>0.108</v>
      </c>
      <c r="P648" s="163">
        <v>2</v>
      </c>
      <c r="Q648" s="163">
        <v>240</v>
      </c>
      <c r="R648" s="163">
        <v>135.25</v>
      </c>
      <c r="S648" s="163">
        <v>0.192</v>
      </c>
      <c r="T648" s="163">
        <v>0.108</v>
      </c>
    </row>
    <row r="649" spans="1:20" ht="15.75" customHeight="1">
      <c r="A649" s="130" t="s">
        <v>104</v>
      </c>
      <c r="B649" s="164">
        <v>2016</v>
      </c>
      <c r="C649" s="164">
        <v>7</v>
      </c>
      <c r="D649" s="130" t="s">
        <v>59</v>
      </c>
      <c r="E649" s="164">
        <v>1250</v>
      </c>
      <c r="F649" s="164">
        <v>0</v>
      </c>
      <c r="G649" s="164">
        <v>0</v>
      </c>
      <c r="H649" s="164">
        <v>0</v>
      </c>
      <c r="I649" s="164">
        <v>0</v>
      </c>
      <c r="J649" s="164">
        <v>0</v>
      </c>
      <c r="K649" s="164">
        <v>0</v>
      </c>
      <c r="L649" s="164">
        <v>0</v>
      </c>
      <c r="M649" s="164">
        <v>0</v>
      </c>
      <c r="N649" s="164">
        <v>0</v>
      </c>
      <c r="O649" s="164">
        <v>0</v>
      </c>
      <c r="P649" s="164">
        <v>0</v>
      </c>
      <c r="Q649" s="164">
        <v>0</v>
      </c>
      <c r="R649" s="164">
        <v>0</v>
      </c>
      <c r="S649" s="164">
        <v>0</v>
      </c>
      <c r="T649" s="164">
        <v>0</v>
      </c>
    </row>
    <row r="650" spans="1:20" ht="15.75" customHeight="1">
      <c r="A650" s="126" t="s">
        <v>104</v>
      </c>
      <c r="B650" s="163">
        <v>2016</v>
      </c>
      <c r="C650" s="163">
        <v>8</v>
      </c>
      <c r="D650" s="126" t="s">
        <v>60</v>
      </c>
      <c r="E650" s="163">
        <v>1250</v>
      </c>
      <c r="F650" s="163">
        <v>0</v>
      </c>
      <c r="G650" s="163">
        <v>0</v>
      </c>
      <c r="H650" s="163">
        <v>0</v>
      </c>
      <c r="I650" s="163">
        <v>0</v>
      </c>
      <c r="J650" s="163">
        <v>0</v>
      </c>
      <c r="K650" s="163">
        <v>0</v>
      </c>
      <c r="L650" s="163">
        <v>0</v>
      </c>
      <c r="M650" s="163">
        <v>0</v>
      </c>
      <c r="N650" s="163">
        <v>0</v>
      </c>
      <c r="O650" s="163">
        <v>0</v>
      </c>
      <c r="P650" s="163">
        <v>0</v>
      </c>
      <c r="Q650" s="163">
        <v>0</v>
      </c>
      <c r="R650" s="163">
        <v>0</v>
      </c>
      <c r="S650" s="163">
        <v>0</v>
      </c>
      <c r="T650" s="163">
        <v>0</v>
      </c>
    </row>
    <row r="651" spans="1:20" ht="15.75" customHeight="1">
      <c r="A651" s="130" t="s">
        <v>104</v>
      </c>
      <c r="B651" s="164">
        <v>2016</v>
      </c>
      <c r="C651" s="164">
        <v>9</v>
      </c>
      <c r="D651" s="130" t="s">
        <v>61</v>
      </c>
      <c r="E651" s="164">
        <v>1250</v>
      </c>
      <c r="F651" s="164">
        <v>0</v>
      </c>
      <c r="G651" s="164">
        <v>0</v>
      </c>
      <c r="H651" s="164">
        <v>0</v>
      </c>
      <c r="I651" s="164">
        <v>0</v>
      </c>
      <c r="J651" s="164">
        <v>0</v>
      </c>
      <c r="K651" s="164">
        <v>4</v>
      </c>
      <c r="L651" s="164">
        <v>21</v>
      </c>
      <c r="M651" s="164">
        <v>86</v>
      </c>
      <c r="N651" s="164">
        <v>1.7000000000000001E-2</v>
      </c>
      <c r="O651" s="164">
        <v>6.9000000000000006E-2</v>
      </c>
      <c r="P651" s="164">
        <v>4</v>
      </c>
      <c r="Q651" s="164">
        <v>21</v>
      </c>
      <c r="R651" s="164">
        <v>86</v>
      </c>
      <c r="S651" s="164">
        <v>1.7000000000000001E-2</v>
      </c>
      <c r="T651" s="164">
        <v>6.9000000000000006E-2</v>
      </c>
    </row>
    <row r="652" spans="1:20" ht="15.75" customHeight="1">
      <c r="A652" s="126" t="s">
        <v>104</v>
      </c>
      <c r="B652" s="163">
        <v>2017</v>
      </c>
      <c r="C652" s="163">
        <v>0</v>
      </c>
      <c r="D652" s="126" t="s">
        <v>53</v>
      </c>
      <c r="E652" s="163">
        <v>1247</v>
      </c>
      <c r="F652" s="163">
        <v>0</v>
      </c>
      <c r="G652" s="163">
        <v>0</v>
      </c>
      <c r="H652" s="163">
        <v>0</v>
      </c>
      <c r="I652" s="163">
        <v>0</v>
      </c>
      <c r="J652" s="163">
        <v>0</v>
      </c>
      <c r="K652" s="163">
        <v>0</v>
      </c>
      <c r="L652" s="163">
        <v>0</v>
      </c>
      <c r="M652" s="163">
        <v>0</v>
      </c>
      <c r="N652" s="163">
        <v>0</v>
      </c>
      <c r="O652" s="163">
        <v>0</v>
      </c>
      <c r="P652" s="163">
        <v>0</v>
      </c>
      <c r="Q652" s="163">
        <v>0</v>
      </c>
      <c r="R652" s="163">
        <v>0</v>
      </c>
      <c r="S652" s="163">
        <v>0</v>
      </c>
      <c r="T652" s="163">
        <v>0</v>
      </c>
    </row>
    <row r="653" spans="1:20" ht="15.75" customHeight="1">
      <c r="A653" s="130" t="s">
        <v>104</v>
      </c>
      <c r="B653" s="164">
        <v>2017</v>
      </c>
      <c r="C653" s="164">
        <v>1</v>
      </c>
      <c r="D653" s="130" t="s">
        <v>54</v>
      </c>
      <c r="E653" s="164">
        <v>1247</v>
      </c>
      <c r="F653" s="164">
        <v>0</v>
      </c>
      <c r="G653" s="164">
        <v>0</v>
      </c>
      <c r="H653" s="164">
        <v>0</v>
      </c>
      <c r="I653" s="164">
        <v>0</v>
      </c>
      <c r="J653" s="164">
        <v>0</v>
      </c>
      <c r="K653" s="164">
        <v>7</v>
      </c>
      <c r="L653" s="164">
        <v>50</v>
      </c>
      <c r="M653" s="164">
        <v>144.5</v>
      </c>
      <c r="N653" s="164">
        <v>0.04</v>
      </c>
      <c r="O653" s="164">
        <v>0.11600000000000001</v>
      </c>
      <c r="P653" s="164">
        <v>7</v>
      </c>
      <c r="Q653" s="164">
        <v>50</v>
      </c>
      <c r="R653" s="164">
        <v>144.5</v>
      </c>
      <c r="S653" s="164">
        <v>0.04</v>
      </c>
      <c r="T653" s="164">
        <v>0.11600000000000001</v>
      </c>
    </row>
    <row r="654" spans="1:20" ht="15.75" customHeight="1">
      <c r="A654" s="126" t="s">
        <v>104</v>
      </c>
      <c r="B654" s="163">
        <v>2017</v>
      </c>
      <c r="C654" s="163">
        <v>2</v>
      </c>
      <c r="D654" s="126" t="s">
        <v>1415</v>
      </c>
      <c r="E654" s="163">
        <v>1247</v>
      </c>
      <c r="F654" s="163">
        <v>0</v>
      </c>
      <c r="G654" s="163">
        <v>0</v>
      </c>
      <c r="H654" s="163">
        <v>0</v>
      </c>
      <c r="I654" s="163">
        <v>0</v>
      </c>
      <c r="J654" s="163">
        <v>0</v>
      </c>
      <c r="K654" s="163">
        <v>4</v>
      </c>
      <c r="L654" s="163">
        <v>3140</v>
      </c>
      <c r="M654" s="163">
        <v>19705</v>
      </c>
      <c r="N654" s="163">
        <v>2.5169999999999999</v>
      </c>
      <c r="O654" s="163">
        <v>15.801</v>
      </c>
      <c r="P654" s="163">
        <v>4</v>
      </c>
      <c r="Q654" s="163">
        <v>3140</v>
      </c>
      <c r="R654" s="163">
        <v>19705</v>
      </c>
      <c r="S654" s="163">
        <v>2.5169999999999999</v>
      </c>
      <c r="T654" s="163">
        <v>15.801</v>
      </c>
    </row>
    <row r="655" spans="1:20" ht="15.75" customHeight="1">
      <c r="A655" s="130" t="s">
        <v>104</v>
      </c>
      <c r="B655" s="164">
        <v>2017</v>
      </c>
      <c r="C655" s="164">
        <v>3</v>
      </c>
      <c r="D655" s="130" t="s">
        <v>55</v>
      </c>
      <c r="E655" s="164">
        <v>1247</v>
      </c>
      <c r="F655" s="164">
        <v>0</v>
      </c>
      <c r="G655" s="164">
        <v>0</v>
      </c>
      <c r="H655" s="164">
        <v>0</v>
      </c>
      <c r="I655" s="164">
        <v>0</v>
      </c>
      <c r="J655" s="164">
        <v>0</v>
      </c>
      <c r="K655" s="164">
        <v>0</v>
      </c>
      <c r="L655" s="164">
        <v>0</v>
      </c>
      <c r="M655" s="164">
        <v>0</v>
      </c>
      <c r="N655" s="164">
        <v>0</v>
      </c>
      <c r="O655" s="164">
        <v>0</v>
      </c>
      <c r="P655" s="164">
        <v>0</v>
      </c>
      <c r="Q655" s="164">
        <v>0</v>
      </c>
      <c r="R655" s="164">
        <v>0</v>
      </c>
      <c r="S655" s="164">
        <v>0</v>
      </c>
      <c r="T655" s="164">
        <v>0</v>
      </c>
    </row>
    <row r="656" spans="1:20" ht="15.75" customHeight="1">
      <c r="A656" s="126" t="s">
        <v>104</v>
      </c>
      <c r="B656" s="163">
        <v>2017</v>
      </c>
      <c r="C656" s="163">
        <v>4</v>
      </c>
      <c r="D656" s="126" t="s">
        <v>56</v>
      </c>
      <c r="E656" s="163">
        <v>1247</v>
      </c>
      <c r="F656" s="163">
        <v>0</v>
      </c>
      <c r="G656" s="163">
        <v>0</v>
      </c>
      <c r="H656" s="163">
        <v>0</v>
      </c>
      <c r="I656" s="163">
        <v>0</v>
      </c>
      <c r="J656" s="163">
        <v>0</v>
      </c>
      <c r="K656" s="163">
        <v>0</v>
      </c>
      <c r="L656" s="163">
        <v>0</v>
      </c>
      <c r="M656" s="163">
        <v>0</v>
      </c>
      <c r="N656" s="163">
        <v>0</v>
      </c>
      <c r="O656" s="163">
        <v>0</v>
      </c>
      <c r="P656" s="163">
        <v>0</v>
      </c>
      <c r="Q656" s="163">
        <v>0</v>
      </c>
      <c r="R656" s="163">
        <v>0</v>
      </c>
      <c r="S656" s="163">
        <v>0</v>
      </c>
      <c r="T656" s="163">
        <v>0</v>
      </c>
    </row>
    <row r="657" spans="1:20" ht="15.75" customHeight="1">
      <c r="A657" s="130" t="s">
        <v>104</v>
      </c>
      <c r="B657" s="164">
        <v>2017</v>
      </c>
      <c r="C657" s="164">
        <v>5</v>
      </c>
      <c r="D657" s="130" t="s">
        <v>57</v>
      </c>
      <c r="E657" s="164">
        <v>1247</v>
      </c>
      <c r="F657" s="164">
        <v>0</v>
      </c>
      <c r="G657" s="164">
        <v>0</v>
      </c>
      <c r="H657" s="164">
        <v>0</v>
      </c>
      <c r="I657" s="164">
        <v>0</v>
      </c>
      <c r="J657" s="164">
        <v>0</v>
      </c>
      <c r="K657" s="164">
        <v>6</v>
      </c>
      <c r="L657" s="164">
        <v>99</v>
      </c>
      <c r="M657" s="164">
        <v>129</v>
      </c>
      <c r="N657" s="164">
        <v>7.9000000000000001E-2</v>
      </c>
      <c r="O657" s="164">
        <v>0.10299999999999999</v>
      </c>
      <c r="P657" s="164">
        <v>6</v>
      </c>
      <c r="Q657" s="164">
        <v>99</v>
      </c>
      <c r="R657" s="164">
        <v>129</v>
      </c>
      <c r="S657" s="164">
        <v>7.9000000000000001E-2</v>
      </c>
      <c r="T657" s="164">
        <v>0.10299999999999999</v>
      </c>
    </row>
    <row r="658" spans="1:20" ht="15.75" customHeight="1">
      <c r="A658" s="126" t="s">
        <v>104</v>
      </c>
      <c r="B658" s="163">
        <v>2017</v>
      </c>
      <c r="C658" s="163">
        <v>6</v>
      </c>
      <c r="D658" s="126" t="s">
        <v>58</v>
      </c>
      <c r="E658" s="163">
        <v>1247</v>
      </c>
      <c r="F658" s="163">
        <v>0</v>
      </c>
      <c r="G658" s="163">
        <v>0</v>
      </c>
      <c r="H658" s="163">
        <v>0</v>
      </c>
      <c r="I658" s="163">
        <v>0</v>
      </c>
      <c r="J658" s="163">
        <v>0</v>
      </c>
      <c r="K658" s="163">
        <v>3</v>
      </c>
      <c r="L658" s="163">
        <v>694</v>
      </c>
      <c r="M658" s="163">
        <v>878.5</v>
      </c>
      <c r="N658" s="163">
        <v>0.55700000000000005</v>
      </c>
      <c r="O658" s="163">
        <v>0.70399999999999996</v>
      </c>
      <c r="P658" s="163">
        <v>3</v>
      </c>
      <c r="Q658" s="163">
        <v>694</v>
      </c>
      <c r="R658" s="163">
        <v>878.5</v>
      </c>
      <c r="S658" s="163">
        <v>0.55700000000000005</v>
      </c>
      <c r="T658" s="163">
        <v>0.70399999999999996</v>
      </c>
    </row>
    <row r="659" spans="1:20" ht="15.75" customHeight="1">
      <c r="A659" s="130" t="s">
        <v>104</v>
      </c>
      <c r="B659" s="164">
        <v>2017</v>
      </c>
      <c r="C659" s="164">
        <v>7</v>
      </c>
      <c r="D659" s="130" t="s">
        <v>59</v>
      </c>
      <c r="E659" s="164">
        <v>1247</v>
      </c>
      <c r="F659" s="164">
        <v>0</v>
      </c>
      <c r="G659" s="164">
        <v>0</v>
      </c>
      <c r="H659" s="164">
        <v>0</v>
      </c>
      <c r="I659" s="164">
        <v>0</v>
      </c>
      <c r="J659" s="164">
        <v>0</v>
      </c>
      <c r="K659" s="164">
        <v>0</v>
      </c>
      <c r="L659" s="164">
        <v>0</v>
      </c>
      <c r="M659" s="164">
        <v>0</v>
      </c>
      <c r="N659" s="164">
        <v>0</v>
      </c>
      <c r="O659" s="164">
        <v>0</v>
      </c>
      <c r="P659" s="164">
        <v>0</v>
      </c>
      <c r="Q659" s="164">
        <v>0</v>
      </c>
      <c r="R659" s="164">
        <v>0</v>
      </c>
      <c r="S659" s="164">
        <v>0</v>
      </c>
      <c r="T659" s="164">
        <v>0</v>
      </c>
    </row>
    <row r="660" spans="1:20" ht="15.75" customHeight="1">
      <c r="A660" s="126" t="s">
        <v>104</v>
      </c>
      <c r="B660" s="163">
        <v>2017</v>
      </c>
      <c r="C660" s="163">
        <v>8</v>
      </c>
      <c r="D660" s="126" t="s">
        <v>60</v>
      </c>
      <c r="E660" s="163">
        <v>1247</v>
      </c>
      <c r="F660" s="163">
        <v>0</v>
      </c>
      <c r="G660" s="163">
        <v>0</v>
      </c>
      <c r="H660" s="163">
        <v>0</v>
      </c>
      <c r="I660" s="163">
        <v>0</v>
      </c>
      <c r="J660" s="163">
        <v>0</v>
      </c>
      <c r="K660" s="163">
        <v>1</v>
      </c>
      <c r="L660" s="163">
        <v>11</v>
      </c>
      <c r="M660" s="163">
        <v>11</v>
      </c>
      <c r="N660" s="163">
        <v>8.9999999999999993E-3</v>
      </c>
      <c r="O660" s="163">
        <v>8.9999999999999993E-3</v>
      </c>
      <c r="P660" s="163">
        <v>1</v>
      </c>
      <c r="Q660" s="163">
        <v>11</v>
      </c>
      <c r="R660" s="163">
        <v>11</v>
      </c>
      <c r="S660" s="163">
        <v>8.9999999999999993E-3</v>
      </c>
      <c r="T660" s="163">
        <v>8.9999999999999993E-3</v>
      </c>
    </row>
    <row r="661" spans="1:20" ht="15.75" customHeight="1">
      <c r="A661" s="130" t="s">
        <v>104</v>
      </c>
      <c r="B661" s="164">
        <v>2017</v>
      </c>
      <c r="C661" s="164">
        <v>9</v>
      </c>
      <c r="D661" s="130" t="s">
        <v>61</v>
      </c>
      <c r="E661" s="164">
        <v>1247</v>
      </c>
      <c r="F661" s="164">
        <v>0</v>
      </c>
      <c r="G661" s="164">
        <v>0</v>
      </c>
      <c r="H661" s="164">
        <v>0</v>
      </c>
      <c r="I661" s="164">
        <v>0</v>
      </c>
      <c r="J661" s="164">
        <v>0</v>
      </c>
      <c r="K661" s="164">
        <v>1</v>
      </c>
      <c r="L661" s="164">
        <v>7</v>
      </c>
      <c r="M661" s="164">
        <v>7</v>
      </c>
      <c r="N661" s="164">
        <v>6.0000000000000001E-3</v>
      </c>
      <c r="O661" s="164">
        <v>6.0000000000000001E-3</v>
      </c>
      <c r="P661" s="164">
        <v>1</v>
      </c>
      <c r="Q661" s="164">
        <v>7</v>
      </c>
      <c r="R661" s="164">
        <v>7</v>
      </c>
      <c r="S661" s="164">
        <v>6.0000000000000001E-3</v>
      </c>
      <c r="T661" s="164">
        <v>6.0000000000000001E-3</v>
      </c>
    </row>
    <row r="662" spans="1:20" ht="15.75" customHeight="1">
      <c r="A662" s="126" t="s">
        <v>104</v>
      </c>
      <c r="B662" s="163">
        <v>2018</v>
      </c>
      <c r="C662" s="163">
        <v>0</v>
      </c>
      <c r="D662" s="126" t="s">
        <v>53</v>
      </c>
      <c r="E662" s="163">
        <v>1226</v>
      </c>
      <c r="F662" s="163">
        <v>0</v>
      </c>
      <c r="G662" s="163">
        <v>0</v>
      </c>
      <c r="H662" s="163">
        <v>0</v>
      </c>
      <c r="I662" s="163">
        <v>0</v>
      </c>
      <c r="J662" s="163">
        <v>0</v>
      </c>
      <c r="K662" s="163">
        <v>0</v>
      </c>
      <c r="L662" s="163">
        <v>0</v>
      </c>
      <c r="M662" s="163">
        <v>0</v>
      </c>
      <c r="N662" s="163">
        <v>0</v>
      </c>
      <c r="O662" s="163">
        <v>0</v>
      </c>
      <c r="P662" s="163">
        <v>0</v>
      </c>
      <c r="Q662" s="163">
        <v>0</v>
      </c>
      <c r="R662" s="163">
        <v>0</v>
      </c>
      <c r="S662" s="163">
        <v>0</v>
      </c>
      <c r="T662" s="163">
        <v>0</v>
      </c>
    </row>
    <row r="663" spans="1:20" ht="15.75" customHeight="1">
      <c r="A663" s="130" t="s">
        <v>104</v>
      </c>
      <c r="B663" s="164">
        <v>2018</v>
      </c>
      <c r="C663" s="164">
        <v>1</v>
      </c>
      <c r="D663" s="130" t="s">
        <v>54</v>
      </c>
      <c r="E663" s="164">
        <v>1226</v>
      </c>
      <c r="F663" s="164">
        <v>0</v>
      </c>
      <c r="G663" s="164">
        <v>0</v>
      </c>
      <c r="H663" s="164">
        <v>0</v>
      </c>
      <c r="I663" s="164">
        <v>0</v>
      </c>
      <c r="J663" s="164">
        <v>0</v>
      </c>
      <c r="K663" s="164">
        <v>13</v>
      </c>
      <c r="L663" s="164">
        <v>5116</v>
      </c>
      <c r="M663" s="164">
        <v>14045</v>
      </c>
      <c r="N663" s="164">
        <v>4.173</v>
      </c>
      <c r="O663" s="164">
        <v>11.455</v>
      </c>
      <c r="P663" s="164">
        <v>13</v>
      </c>
      <c r="Q663" s="164">
        <v>5116</v>
      </c>
      <c r="R663" s="164">
        <v>14045</v>
      </c>
      <c r="S663" s="164">
        <v>4.173</v>
      </c>
      <c r="T663" s="164">
        <v>11.455</v>
      </c>
    </row>
    <row r="664" spans="1:20" ht="15.75" customHeight="1">
      <c r="A664" s="126" t="s">
        <v>104</v>
      </c>
      <c r="B664" s="163">
        <v>2018</v>
      </c>
      <c r="C664" s="163">
        <v>2</v>
      </c>
      <c r="D664" s="126" t="s">
        <v>1415</v>
      </c>
      <c r="E664" s="163">
        <v>1226</v>
      </c>
      <c r="F664" s="163">
        <v>0</v>
      </c>
      <c r="G664" s="163">
        <v>0</v>
      </c>
      <c r="H664" s="163">
        <v>0</v>
      </c>
      <c r="I664" s="163">
        <v>0</v>
      </c>
      <c r="J664" s="163">
        <v>0</v>
      </c>
      <c r="K664" s="163">
        <v>3</v>
      </c>
      <c r="L664" s="163">
        <v>3680</v>
      </c>
      <c r="M664" s="163">
        <v>12890</v>
      </c>
      <c r="N664" s="163">
        <v>3.0009999999999999</v>
      </c>
      <c r="O664" s="163">
        <v>10.513</v>
      </c>
      <c r="P664" s="163">
        <v>3</v>
      </c>
      <c r="Q664" s="163">
        <v>3680</v>
      </c>
      <c r="R664" s="163">
        <v>12890</v>
      </c>
      <c r="S664" s="163">
        <v>3.0009999999999999</v>
      </c>
      <c r="T664" s="163">
        <v>10.513</v>
      </c>
    </row>
    <row r="665" spans="1:20" ht="15.75" customHeight="1">
      <c r="A665" s="130" t="s">
        <v>104</v>
      </c>
      <c r="B665" s="164">
        <v>2018</v>
      </c>
      <c r="C665" s="164">
        <v>3</v>
      </c>
      <c r="D665" s="130" t="s">
        <v>55</v>
      </c>
      <c r="E665" s="164">
        <v>1226</v>
      </c>
      <c r="F665" s="164">
        <v>0</v>
      </c>
      <c r="G665" s="164">
        <v>0</v>
      </c>
      <c r="H665" s="164">
        <v>0</v>
      </c>
      <c r="I665" s="164">
        <v>0</v>
      </c>
      <c r="J665" s="164">
        <v>0</v>
      </c>
      <c r="K665" s="164">
        <v>0</v>
      </c>
      <c r="L665" s="164">
        <v>0</v>
      </c>
      <c r="M665" s="164">
        <v>0</v>
      </c>
      <c r="N665" s="164">
        <v>0</v>
      </c>
      <c r="O665" s="164">
        <v>0</v>
      </c>
      <c r="P665" s="164">
        <v>0</v>
      </c>
      <c r="Q665" s="164">
        <v>0</v>
      </c>
      <c r="R665" s="164">
        <v>0</v>
      </c>
      <c r="S665" s="164">
        <v>0</v>
      </c>
      <c r="T665" s="164">
        <v>0</v>
      </c>
    </row>
    <row r="666" spans="1:20" ht="15.75" customHeight="1">
      <c r="A666" s="126" t="s">
        <v>104</v>
      </c>
      <c r="B666" s="163">
        <v>2018</v>
      </c>
      <c r="C666" s="163">
        <v>4</v>
      </c>
      <c r="D666" s="126" t="s">
        <v>56</v>
      </c>
      <c r="E666" s="163">
        <v>1226</v>
      </c>
      <c r="F666" s="163">
        <v>0</v>
      </c>
      <c r="G666" s="163">
        <v>0</v>
      </c>
      <c r="H666" s="163">
        <v>0</v>
      </c>
      <c r="I666" s="163">
        <v>0</v>
      </c>
      <c r="J666" s="163">
        <v>0</v>
      </c>
      <c r="K666" s="163">
        <v>0</v>
      </c>
      <c r="L666" s="163">
        <v>0</v>
      </c>
      <c r="M666" s="163">
        <v>0</v>
      </c>
      <c r="N666" s="163">
        <v>0</v>
      </c>
      <c r="O666" s="163">
        <v>0</v>
      </c>
      <c r="P666" s="163">
        <v>0</v>
      </c>
      <c r="Q666" s="163">
        <v>0</v>
      </c>
      <c r="R666" s="163">
        <v>0</v>
      </c>
      <c r="S666" s="163">
        <v>0</v>
      </c>
      <c r="T666" s="163">
        <v>0</v>
      </c>
    </row>
    <row r="667" spans="1:20" ht="15.75" customHeight="1">
      <c r="A667" s="130" t="s">
        <v>104</v>
      </c>
      <c r="B667" s="164">
        <v>2018</v>
      </c>
      <c r="C667" s="164">
        <v>5</v>
      </c>
      <c r="D667" s="130" t="s">
        <v>57</v>
      </c>
      <c r="E667" s="164">
        <v>1226</v>
      </c>
      <c r="F667" s="164">
        <v>0</v>
      </c>
      <c r="G667" s="164">
        <v>0</v>
      </c>
      <c r="H667" s="164">
        <v>0</v>
      </c>
      <c r="I667" s="164">
        <v>0</v>
      </c>
      <c r="J667" s="164">
        <v>0</v>
      </c>
      <c r="K667" s="164">
        <v>14</v>
      </c>
      <c r="L667" s="164">
        <v>194</v>
      </c>
      <c r="M667" s="164">
        <v>388.75</v>
      </c>
      <c r="N667" s="164">
        <v>0.158</v>
      </c>
      <c r="O667" s="164">
        <v>0.317</v>
      </c>
      <c r="P667" s="164">
        <v>14</v>
      </c>
      <c r="Q667" s="164">
        <v>194</v>
      </c>
      <c r="R667" s="164">
        <v>388.75</v>
      </c>
      <c r="S667" s="164">
        <v>0.158</v>
      </c>
      <c r="T667" s="164">
        <v>0.317</v>
      </c>
    </row>
    <row r="668" spans="1:20" ht="15.75" customHeight="1">
      <c r="A668" s="126" t="s">
        <v>104</v>
      </c>
      <c r="B668" s="163">
        <v>2018</v>
      </c>
      <c r="C668" s="163">
        <v>6</v>
      </c>
      <c r="D668" s="126" t="s">
        <v>58</v>
      </c>
      <c r="E668" s="163">
        <v>1226</v>
      </c>
      <c r="F668" s="163">
        <v>0</v>
      </c>
      <c r="G668" s="163">
        <v>0</v>
      </c>
      <c r="H668" s="163">
        <v>0</v>
      </c>
      <c r="I668" s="163">
        <v>0</v>
      </c>
      <c r="J668" s="163">
        <v>0</v>
      </c>
      <c r="K668" s="163">
        <v>1</v>
      </c>
      <c r="L668" s="163">
        <v>14</v>
      </c>
      <c r="M668" s="163">
        <v>14</v>
      </c>
      <c r="N668" s="163">
        <v>1.0999999999999999E-2</v>
      </c>
      <c r="O668" s="163">
        <v>1.0999999999999999E-2</v>
      </c>
      <c r="P668" s="163">
        <v>1</v>
      </c>
      <c r="Q668" s="163">
        <v>14</v>
      </c>
      <c r="R668" s="163">
        <v>14</v>
      </c>
      <c r="S668" s="163">
        <v>1.0999999999999999E-2</v>
      </c>
      <c r="T668" s="163">
        <v>1.0999999999999999E-2</v>
      </c>
    </row>
    <row r="669" spans="1:20" ht="15.75" customHeight="1">
      <c r="A669" s="130" t="s">
        <v>104</v>
      </c>
      <c r="B669" s="164">
        <v>2018</v>
      </c>
      <c r="C669" s="164">
        <v>7</v>
      </c>
      <c r="D669" s="130" t="s">
        <v>59</v>
      </c>
      <c r="E669" s="164">
        <v>1226</v>
      </c>
      <c r="F669" s="164">
        <v>0</v>
      </c>
      <c r="G669" s="164">
        <v>0</v>
      </c>
      <c r="H669" s="164">
        <v>0</v>
      </c>
      <c r="I669" s="164">
        <v>0</v>
      </c>
      <c r="J669" s="164">
        <v>0</v>
      </c>
      <c r="K669" s="164">
        <v>0</v>
      </c>
      <c r="L669" s="164">
        <v>0</v>
      </c>
      <c r="M669" s="164">
        <v>0</v>
      </c>
      <c r="N669" s="164">
        <v>0</v>
      </c>
      <c r="O669" s="164">
        <v>0</v>
      </c>
      <c r="P669" s="164">
        <v>0</v>
      </c>
      <c r="Q669" s="164">
        <v>0</v>
      </c>
      <c r="R669" s="164">
        <v>0</v>
      </c>
      <c r="S669" s="164">
        <v>0</v>
      </c>
      <c r="T669" s="164">
        <v>0</v>
      </c>
    </row>
    <row r="670" spans="1:20" ht="15.75" customHeight="1">
      <c r="A670" s="126" t="s">
        <v>104</v>
      </c>
      <c r="B670" s="163">
        <v>2018</v>
      </c>
      <c r="C670" s="163">
        <v>8</v>
      </c>
      <c r="D670" s="126" t="s">
        <v>60</v>
      </c>
      <c r="E670" s="163">
        <v>1226</v>
      </c>
      <c r="F670" s="163">
        <v>0</v>
      </c>
      <c r="G670" s="163">
        <v>0</v>
      </c>
      <c r="H670" s="163">
        <v>0</v>
      </c>
      <c r="I670" s="163">
        <v>0</v>
      </c>
      <c r="J670" s="163">
        <v>0</v>
      </c>
      <c r="K670" s="163">
        <v>0</v>
      </c>
      <c r="L670" s="163">
        <v>0</v>
      </c>
      <c r="M670" s="163">
        <v>0</v>
      </c>
      <c r="N670" s="163">
        <v>0</v>
      </c>
      <c r="O670" s="163">
        <v>0</v>
      </c>
      <c r="P670" s="163">
        <v>0</v>
      </c>
      <c r="Q670" s="163">
        <v>0</v>
      </c>
      <c r="R670" s="163">
        <v>0</v>
      </c>
      <c r="S670" s="163">
        <v>0</v>
      </c>
      <c r="T670" s="163">
        <v>0</v>
      </c>
    </row>
    <row r="671" spans="1:20" ht="15.75" customHeight="1">
      <c r="A671" s="130" t="s">
        <v>104</v>
      </c>
      <c r="B671" s="164">
        <v>2018</v>
      </c>
      <c r="C671" s="164">
        <v>9</v>
      </c>
      <c r="D671" s="130" t="s">
        <v>61</v>
      </c>
      <c r="E671" s="164">
        <v>1226</v>
      </c>
      <c r="F671" s="164">
        <v>0</v>
      </c>
      <c r="G671" s="164">
        <v>0</v>
      </c>
      <c r="H671" s="164">
        <v>0</v>
      </c>
      <c r="I671" s="164">
        <v>0</v>
      </c>
      <c r="J671" s="164">
        <v>0</v>
      </c>
      <c r="K671" s="164">
        <v>5</v>
      </c>
      <c r="L671" s="164">
        <v>181</v>
      </c>
      <c r="M671" s="164">
        <v>898.5</v>
      </c>
      <c r="N671" s="164">
        <v>0.14799999999999999</v>
      </c>
      <c r="O671" s="164">
        <v>0.73299999999999998</v>
      </c>
      <c r="P671" s="164">
        <v>5</v>
      </c>
      <c r="Q671" s="164">
        <v>181</v>
      </c>
      <c r="R671" s="164">
        <v>898.5</v>
      </c>
      <c r="S671" s="164">
        <v>0.14799999999999999</v>
      </c>
      <c r="T671" s="164">
        <v>0.73299999999999998</v>
      </c>
    </row>
    <row r="672" spans="1:20" ht="15.75" customHeight="1">
      <c r="A672" s="126" t="s">
        <v>104</v>
      </c>
      <c r="B672" s="163">
        <v>2019</v>
      </c>
      <c r="C672" s="163">
        <v>0</v>
      </c>
      <c r="D672" s="126" t="s">
        <v>53</v>
      </c>
      <c r="E672" s="163">
        <v>1234</v>
      </c>
      <c r="F672" s="163">
        <v>0</v>
      </c>
      <c r="G672" s="163">
        <v>0</v>
      </c>
      <c r="H672" s="163">
        <v>0</v>
      </c>
      <c r="I672" s="163">
        <v>0</v>
      </c>
      <c r="J672" s="163">
        <v>0</v>
      </c>
      <c r="K672" s="163">
        <v>1</v>
      </c>
      <c r="L672" s="163">
        <v>1</v>
      </c>
      <c r="M672" s="163">
        <v>10</v>
      </c>
      <c r="N672" s="163">
        <v>1E-3</v>
      </c>
      <c r="O672" s="163">
        <v>8.0000000000000002E-3</v>
      </c>
      <c r="P672" s="163">
        <v>1</v>
      </c>
      <c r="Q672" s="163">
        <v>1</v>
      </c>
      <c r="R672" s="163">
        <v>10</v>
      </c>
      <c r="S672" s="163">
        <v>1E-3</v>
      </c>
      <c r="T672" s="163">
        <v>8.0000000000000002E-3</v>
      </c>
    </row>
    <row r="673" spans="1:20" ht="15.75" customHeight="1">
      <c r="A673" s="130" t="s">
        <v>104</v>
      </c>
      <c r="B673" s="164">
        <v>2019</v>
      </c>
      <c r="C673" s="164">
        <v>1</v>
      </c>
      <c r="D673" s="130" t="s">
        <v>54</v>
      </c>
      <c r="E673" s="164">
        <v>1234</v>
      </c>
      <c r="F673" s="164">
        <v>0</v>
      </c>
      <c r="G673" s="164">
        <v>0</v>
      </c>
      <c r="H673" s="164">
        <v>0</v>
      </c>
      <c r="I673" s="164">
        <v>0</v>
      </c>
      <c r="J673" s="164">
        <v>0</v>
      </c>
      <c r="K673" s="164">
        <v>4</v>
      </c>
      <c r="L673" s="164">
        <v>2076</v>
      </c>
      <c r="M673" s="164">
        <v>7444</v>
      </c>
      <c r="N673" s="164">
        <v>1.681</v>
      </c>
      <c r="O673" s="164">
        <v>6.032</v>
      </c>
      <c r="P673" s="164">
        <v>4</v>
      </c>
      <c r="Q673" s="164">
        <v>2076</v>
      </c>
      <c r="R673" s="164">
        <v>7444</v>
      </c>
      <c r="S673" s="164">
        <v>1.681</v>
      </c>
      <c r="T673" s="164">
        <v>6.032</v>
      </c>
    </row>
    <row r="674" spans="1:20" ht="15.75" customHeight="1">
      <c r="A674" s="126" t="s">
        <v>104</v>
      </c>
      <c r="B674" s="163">
        <v>2019</v>
      </c>
      <c r="C674" s="163">
        <v>2</v>
      </c>
      <c r="D674" s="126" t="s">
        <v>1415</v>
      </c>
      <c r="E674" s="163">
        <v>1234</v>
      </c>
      <c r="F674" s="163">
        <v>0</v>
      </c>
      <c r="G674" s="163">
        <v>0</v>
      </c>
      <c r="H674" s="163">
        <v>0</v>
      </c>
      <c r="I674" s="163">
        <v>0</v>
      </c>
      <c r="J674" s="163">
        <v>0</v>
      </c>
      <c r="K674" s="163">
        <v>4</v>
      </c>
      <c r="L674" s="163">
        <v>3082</v>
      </c>
      <c r="M674" s="163">
        <v>38942</v>
      </c>
      <c r="N674" s="163">
        <v>2.4980000000000002</v>
      </c>
      <c r="O674" s="163">
        <v>31.556999999999999</v>
      </c>
      <c r="P674" s="163">
        <v>4</v>
      </c>
      <c r="Q674" s="163">
        <v>3082</v>
      </c>
      <c r="R674" s="163">
        <v>38942</v>
      </c>
      <c r="S674" s="163">
        <v>2.4980000000000002</v>
      </c>
      <c r="T674" s="163">
        <v>31.556999999999999</v>
      </c>
    </row>
    <row r="675" spans="1:20" ht="15.75" customHeight="1">
      <c r="A675" s="130" t="s">
        <v>104</v>
      </c>
      <c r="B675" s="164">
        <v>2019</v>
      </c>
      <c r="C675" s="164">
        <v>3</v>
      </c>
      <c r="D675" s="130" t="s">
        <v>55</v>
      </c>
      <c r="E675" s="164">
        <v>1234</v>
      </c>
      <c r="F675" s="164">
        <v>0</v>
      </c>
      <c r="G675" s="164">
        <v>0</v>
      </c>
      <c r="H675" s="164">
        <v>0</v>
      </c>
      <c r="I675" s="164">
        <v>0</v>
      </c>
      <c r="J675" s="164">
        <v>0</v>
      </c>
      <c r="K675" s="164">
        <v>0</v>
      </c>
      <c r="L675" s="164">
        <v>0</v>
      </c>
      <c r="M675" s="164">
        <v>0</v>
      </c>
      <c r="N675" s="164">
        <v>0</v>
      </c>
      <c r="O675" s="164">
        <v>0</v>
      </c>
      <c r="P675" s="164">
        <v>0</v>
      </c>
      <c r="Q675" s="164">
        <v>0</v>
      </c>
      <c r="R675" s="164">
        <v>0</v>
      </c>
      <c r="S675" s="164">
        <v>0</v>
      </c>
      <c r="T675" s="164">
        <v>0</v>
      </c>
    </row>
    <row r="676" spans="1:20" ht="15.75" customHeight="1">
      <c r="A676" s="126" t="s">
        <v>104</v>
      </c>
      <c r="B676" s="163">
        <v>2019</v>
      </c>
      <c r="C676" s="163">
        <v>4</v>
      </c>
      <c r="D676" s="126" t="s">
        <v>56</v>
      </c>
      <c r="E676" s="163">
        <v>1234</v>
      </c>
      <c r="F676" s="163">
        <v>0</v>
      </c>
      <c r="G676" s="163">
        <v>0</v>
      </c>
      <c r="H676" s="163">
        <v>0</v>
      </c>
      <c r="I676" s="163">
        <v>0</v>
      </c>
      <c r="J676" s="163">
        <v>0</v>
      </c>
      <c r="K676" s="163">
        <v>0</v>
      </c>
      <c r="L676" s="163">
        <v>0</v>
      </c>
      <c r="M676" s="163">
        <v>0</v>
      </c>
      <c r="N676" s="163">
        <v>0</v>
      </c>
      <c r="O676" s="163">
        <v>0</v>
      </c>
      <c r="P676" s="163">
        <v>0</v>
      </c>
      <c r="Q676" s="163">
        <v>0</v>
      </c>
      <c r="R676" s="163">
        <v>0</v>
      </c>
      <c r="S676" s="163">
        <v>0</v>
      </c>
      <c r="T676" s="163">
        <v>0</v>
      </c>
    </row>
    <row r="677" spans="1:20" ht="15.75" customHeight="1">
      <c r="A677" s="130" t="s">
        <v>104</v>
      </c>
      <c r="B677" s="164">
        <v>2019</v>
      </c>
      <c r="C677" s="164">
        <v>5</v>
      </c>
      <c r="D677" s="130" t="s">
        <v>57</v>
      </c>
      <c r="E677" s="164">
        <v>1234</v>
      </c>
      <c r="F677" s="164">
        <v>0</v>
      </c>
      <c r="G677" s="164">
        <v>0</v>
      </c>
      <c r="H677" s="164">
        <v>0</v>
      </c>
      <c r="I677" s="164">
        <v>0</v>
      </c>
      <c r="J677" s="164">
        <v>0</v>
      </c>
      <c r="K677" s="164">
        <v>8</v>
      </c>
      <c r="L677" s="164">
        <v>569</v>
      </c>
      <c r="M677" s="164">
        <v>595.5</v>
      </c>
      <c r="N677" s="164">
        <v>0.46100000000000002</v>
      </c>
      <c r="O677" s="164">
        <v>0.48299999999999998</v>
      </c>
      <c r="P677" s="164">
        <v>8</v>
      </c>
      <c r="Q677" s="164">
        <v>569</v>
      </c>
      <c r="R677" s="164">
        <v>595.5</v>
      </c>
      <c r="S677" s="164">
        <v>0.46100000000000002</v>
      </c>
      <c r="T677" s="164">
        <v>0.48299999999999998</v>
      </c>
    </row>
    <row r="678" spans="1:20" ht="15.75" customHeight="1">
      <c r="A678" s="126" t="s">
        <v>104</v>
      </c>
      <c r="B678" s="163">
        <v>2019</v>
      </c>
      <c r="C678" s="163">
        <v>6</v>
      </c>
      <c r="D678" s="126" t="s">
        <v>58</v>
      </c>
      <c r="E678" s="163">
        <v>1234</v>
      </c>
      <c r="F678" s="163">
        <v>0</v>
      </c>
      <c r="G678" s="163">
        <v>0</v>
      </c>
      <c r="H678" s="163">
        <v>0</v>
      </c>
      <c r="I678" s="163">
        <v>0</v>
      </c>
      <c r="J678" s="163">
        <v>0</v>
      </c>
      <c r="K678" s="163">
        <v>1</v>
      </c>
      <c r="L678" s="163">
        <v>47</v>
      </c>
      <c r="M678" s="163">
        <v>23.5</v>
      </c>
      <c r="N678" s="163">
        <v>3.7999999999999999E-2</v>
      </c>
      <c r="O678" s="163">
        <v>1.9E-2</v>
      </c>
      <c r="P678" s="163">
        <v>1</v>
      </c>
      <c r="Q678" s="163">
        <v>47</v>
      </c>
      <c r="R678" s="163">
        <v>23.5</v>
      </c>
      <c r="S678" s="163">
        <v>3.7999999999999999E-2</v>
      </c>
      <c r="T678" s="163">
        <v>1.9E-2</v>
      </c>
    </row>
    <row r="679" spans="1:20" ht="15.75" customHeight="1">
      <c r="A679" s="130" t="s">
        <v>104</v>
      </c>
      <c r="B679" s="164">
        <v>2019</v>
      </c>
      <c r="C679" s="164">
        <v>7</v>
      </c>
      <c r="D679" s="130" t="s">
        <v>59</v>
      </c>
      <c r="E679" s="164">
        <v>1234</v>
      </c>
      <c r="F679" s="164">
        <v>0</v>
      </c>
      <c r="G679" s="164">
        <v>0</v>
      </c>
      <c r="H679" s="164">
        <v>0</v>
      </c>
      <c r="I679" s="164">
        <v>0</v>
      </c>
      <c r="J679" s="164">
        <v>0</v>
      </c>
      <c r="K679" s="164">
        <v>0</v>
      </c>
      <c r="L679" s="164">
        <v>0</v>
      </c>
      <c r="M679" s="164">
        <v>0</v>
      </c>
      <c r="N679" s="164">
        <v>0</v>
      </c>
      <c r="O679" s="164">
        <v>0</v>
      </c>
      <c r="P679" s="164">
        <v>0</v>
      </c>
      <c r="Q679" s="164">
        <v>0</v>
      </c>
      <c r="R679" s="164">
        <v>0</v>
      </c>
      <c r="S679" s="164">
        <v>0</v>
      </c>
      <c r="T679" s="164">
        <v>0</v>
      </c>
    </row>
    <row r="680" spans="1:20" ht="15.75" customHeight="1">
      <c r="A680" s="126" t="s">
        <v>104</v>
      </c>
      <c r="B680" s="163">
        <v>2019</v>
      </c>
      <c r="C680" s="163">
        <v>8</v>
      </c>
      <c r="D680" s="126" t="s">
        <v>60</v>
      </c>
      <c r="E680" s="163">
        <v>1234</v>
      </c>
      <c r="F680" s="163">
        <v>0</v>
      </c>
      <c r="G680" s="163">
        <v>0</v>
      </c>
      <c r="H680" s="163">
        <v>0</v>
      </c>
      <c r="I680" s="163">
        <v>0</v>
      </c>
      <c r="J680" s="163">
        <v>0</v>
      </c>
      <c r="K680" s="163">
        <v>0</v>
      </c>
      <c r="L680" s="163">
        <v>0</v>
      </c>
      <c r="M680" s="163">
        <v>0</v>
      </c>
      <c r="N680" s="163">
        <v>0</v>
      </c>
      <c r="O680" s="163">
        <v>0</v>
      </c>
      <c r="P680" s="163">
        <v>0</v>
      </c>
      <c r="Q680" s="163">
        <v>0</v>
      </c>
      <c r="R680" s="163">
        <v>0</v>
      </c>
      <c r="S680" s="163">
        <v>0</v>
      </c>
      <c r="T680" s="163">
        <v>0</v>
      </c>
    </row>
    <row r="681" spans="1:20" ht="15.75" customHeight="1">
      <c r="A681" s="130" t="s">
        <v>104</v>
      </c>
      <c r="B681" s="164">
        <v>2019</v>
      </c>
      <c r="C681" s="164">
        <v>9</v>
      </c>
      <c r="D681" s="130" t="s">
        <v>61</v>
      </c>
      <c r="E681" s="164">
        <v>1234</v>
      </c>
      <c r="F681" s="164">
        <v>0</v>
      </c>
      <c r="G681" s="164">
        <v>0</v>
      </c>
      <c r="H681" s="164">
        <v>0</v>
      </c>
      <c r="I681" s="164">
        <v>0</v>
      </c>
      <c r="J681" s="164">
        <v>0</v>
      </c>
      <c r="K681" s="164">
        <v>4</v>
      </c>
      <c r="L681" s="164">
        <v>468</v>
      </c>
      <c r="M681" s="164">
        <v>457.5</v>
      </c>
      <c r="N681" s="164">
        <v>0.379</v>
      </c>
      <c r="O681" s="164">
        <v>0.371</v>
      </c>
      <c r="P681" s="164">
        <v>4</v>
      </c>
      <c r="Q681" s="164">
        <v>468</v>
      </c>
      <c r="R681" s="164">
        <v>457.5</v>
      </c>
      <c r="S681" s="164">
        <v>0.379</v>
      </c>
      <c r="T681" s="164">
        <v>0.371</v>
      </c>
    </row>
    <row r="682" spans="1:20" ht="15.75" customHeight="1">
      <c r="A682" s="126" t="s">
        <v>104</v>
      </c>
      <c r="B682" s="163">
        <v>2020</v>
      </c>
      <c r="C682" s="163">
        <v>0</v>
      </c>
      <c r="D682" s="126" t="s">
        <v>53</v>
      </c>
      <c r="E682" s="163">
        <v>1232</v>
      </c>
      <c r="F682" s="163">
        <v>0</v>
      </c>
      <c r="G682" s="163">
        <v>0</v>
      </c>
      <c r="H682" s="163">
        <v>0</v>
      </c>
      <c r="I682" s="163">
        <v>0</v>
      </c>
      <c r="J682" s="163">
        <v>0</v>
      </c>
      <c r="K682" s="163">
        <v>1</v>
      </c>
      <c r="L682" s="163">
        <v>10</v>
      </c>
      <c r="M682" s="163">
        <v>10</v>
      </c>
      <c r="N682" s="163">
        <v>8.0000000000000002E-3</v>
      </c>
      <c r="O682" s="163">
        <v>8.0000000000000002E-3</v>
      </c>
      <c r="P682" s="163">
        <v>1</v>
      </c>
      <c r="Q682" s="163">
        <v>10</v>
      </c>
      <c r="R682" s="163">
        <v>10</v>
      </c>
      <c r="S682" s="163">
        <v>8.0000000000000002E-3</v>
      </c>
      <c r="T682" s="163">
        <v>8.0000000000000002E-3</v>
      </c>
    </row>
    <row r="683" spans="1:20" ht="15.75" customHeight="1">
      <c r="A683" s="130" t="s">
        <v>104</v>
      </c>
      <c r="B683" s="164">
        <v>2020</v>
      </c>
      <c r="C683" s="164">
        <v>1</v>
      </c>
      <c r="D683" s="130" t="s">
        <v>54</v>
      </c>
      <c r="E683" s="164">
        <v>1232</v>
      </c>
      <c r="F683" s="164">
        <v>0</v>
      </c>
      <c r="G683" s="164">
        <v>0</v>
      </c>
      <c r="H683" s="164">
        <v>0</v>
      </c>
      <c r="I683" s="164">
        <v>0</v>
      </c>
      <c r="J683" s="164">
        <v>0</v>
      </c>
      <c r="K683" s="164">
        <v>8</v>
      </c>
      <c r="L683" s="164">
        <v>50</v>
      </c>
      <c r="M683" s="164">
        <v>139.66999999999999</v>
      </c>
      <c r="N683" s="164">
        <v>4.1000000000000002E-2</v>
      </c>
      <c r="O683" s="164">
        <v>0.113</v>
      </c>
      <c r="P683" s="164">
        <v>8</v>
      </c>
      <c r="Q683" s="164">
        <v>50</v>
      </c>
      <c r="R683" s="164">
        <v>139.66999999999999</v>
      </c>
      <c r="S683" s="164">
        <v>4.1000000000000002E-2</v>
      </c>
      <c r="T683" s="164">
        <v>0.113</v>
      </c>
    </row>
    <row r="684" spans="1:20" ht="15.75" customHeight="1">
      <c r="A684" s="126" t="s">
        <v>104</v>
      </c>
      <c r="B684" s="163">
        <v>2020</v>
      </c>
      <c r="C684" s="163">
        <v>2</v>
      </c>
      <c r="D684" s="126" t="s">
        <v>1415</v>
      </c>
      <c r="E684" s="163">
        <v>1232</v>
      </c>
      <c r="F684" s="163">
        <v>0</v>
      </c>
      <c r="G684" s="163">
        <v>0</v>
      </c>
      <c r="H684" s="163">
        <v>0</v>
      </c>
      <c r="I684" s="163">
        <v>0</v>
      </c>
      <c r="J684" s="163">
        <v>0</v>
      </c>
      <c r="K684" s="163">
        <v>13</v>
      </c>
      <c r="L684" s="163">
        <v>14317</v>
      </c>
      <c r="M684" s="163">
        <v>42074.6</v>
      </c>
      <c r="N684" s="163">
        <v>11.621</v>
      </c>
      <c r="O684" s="163">
        <v>34.151000000000003</v>
      </c>
      <c r="P684" s="163">
        <v>13</v>
      </c>
      <c r="Q684" s="163">
        <v>14317</v>
      </c>
      <c r="R684" s="163">
        <v>42074.6</v>
      </c>
      <c r="S684" s="163">
        <v>11.621</v>
      </c>
      <c r="T684" s="163">
        <v>34.151000000000003</v>
      </c>
    </row>
    <row r="685" spans="1:20" ht="15.75" customHeight="1">
      <c r="A685" s="130" t="s">
        <v>104</v>
      </c>
      <c r="B685" s="164">
        <v>2020</v>
      </c>
      <c r="C685" s="164">
        <v>3</v>
      </c>
      <c r="D685" s="130" t="s">
        <v>55</v>
      </c>
      <c r="E685" s="164">
        <v>1232</v>
      </c>
      <c r="F685" s="164">
        <v>0</v>
      </c>
      <c r="G685" s="164">
        <v>0</v>
      </c>
      <c r="H685" s="164">
        <v>0</v>
      </c>
      <c r="I685" s="164">
        <v>0</v>
      </c>
      <c r="J685" s="164">
        <v>0</v>
      </c>
      <c r="K685" s="164">
        <v>3</v>
      </c>
      <c r="L685" s="164">
        <v>98</v>
      </c>
      <c r="M685" s="164">
        <v>147.75</v>
      </c>
      <c r="N685" s="164">
        <v>0.08</v>
      </c>
      <c r="O685" s="164">
        <v>0.12</v>
      </c>
      <c r="P685" s="164">
        <v>3</v>
      </c>
      <c r="Q685" s="164">
        <v>98</v>
      </c>
      <c r="R685" s="164">
        <v>147.75</v>
      </c>
      <c r="S685" s="164">
        <v>0.08</v>
      </c>
      <c r="T685" s="164">
        <v>0.12</v>
      </c>
    </row>
    <row r="686" spans="1:20" ht="15.75" customHeight="1">
      <c r="A686" s="126" t="s">
        <v>104</v>
      </c>
      <c r="B686" s="163">
        <v>2020</v>
      </c>
      <c r="C686" s="163">
        <v>4</v>
      </c>
      <c r="D686" s="126" t="s">
        <v>56</v>
      </c>
      <c r="E686" s="163">
        <v>1232</v>
      </c>
      <c r="F686" s="163">
        <v>0</v>
      </c>
      <c r="G686" s="163">
        <v>0</v>
      </c>
      <c r="H686" s="163">
        <v>0</v>
      </c>
      <c r="I686" s="163">
        <v>0</v>
      </c>
      <c r="J686" s="163">
        <v>0</v>
      </c>
      <c r="K686" s="163">
        <v>0</v>
      </c>
      <c r="L686" s="163">
        <v>0</v>
      </c>
      <c r="M686" s="163">
        <v>0</v>
      </c>
      <c r="N686" s="163">
        <v>0</v>
      </c>
      <c r="O686" s="163">
        <v>0</v>
      </c>
      <c r="P686" s="163">
        <v>0</v>
      </c>
      <c r="Q686" s="163">
        <v>0</v>
      </c>
      <c r="R686" s="163">
        <v>0</v>
      </c>
      <c r="S686" s="163">
        <v>0</v>
      </c>
      <c r="T686" s="163">
        <v>0</v>
      </c>
    </row>
    <row r="687" spans="1:20" ht="15.75" customHeight="1">
      <c r="A687" s="130" t="s">
        <v>104</v>
      </c>
      <c r="B687" s="164">
        <v>2020</v>
      </c>
      <c r="C687" s="164">
        <v>5</v>
      </c>
      <c r="D687" s="130" t="s">
        <v>57</v>
      </c>
      <c r="E687" s="164">
        <v>1232</v>
      </c>
      <c r="F687" s="164">
        <v>0</v>
      </c>
      <c r="G687" s="164">
        <v>0</v>
      </c>
      <c r="H687" s="164">
        <v>0</v>
      </c>
      <c r="I687" s="164">
        <v>0</v>
      </c>
      <c r="J687" s="164">
        <v>0</v>
      </c>
      <c r="K687" s="164">
        <v>13</v>
      </c>
      <c r="L687" s="164">
        <v>2424</v>
      </c>
      <c r="M687" s="164">
        <v>5766.25</v>
      </c>
      <c r="N687" s="164">
        <v>1.968</v>
      </c>
      <c r="O687" s="164">
        <v>4.6790000000000003</v>
      </c>
      <c r="P687" s="164">
        <v>13</v>
      </c>
      <c r="Q687" s="164">
        <v>2424</v>
      </c>
      <c r="R687" s="164">
        <v>5766.25</v>
      </c>
      <c r="S687" s="164">
        <v>1.968</v>
      </c>
      <c r="T687" s="164">
        <v>4.6790000000000003</v>
      </c>
    </row>
    <row r="688" spans="1:20" ht="15.75" customHeight="1">
      <c r="A688" s="126" t="s">
        <v>104</v>
      </c>
      <c r="B688" s="163">
        <v>2020</v>
      </c>
      <c r="C688" s="163">
        <v>6</v>
      </c>
      <c r="D688" s="126" t="s">
        <v>58</v>
      </c>
      <c r="E688" s="163">
        <v>1232</v>
      </c>
      <c r="F688" s="163">
        <v>0</v>
      </c>
      <c r="G688" s="163">
        <v>0</v>
      </c>
      <c r="H688" s="163">
        <v>0</v>
      </c>
      <c r="I688" s="163">
        <v>0</v>
      </c>
      <c r="J688" s="163">
        <v>0</v>
      </c>
      <c r="K688" s="163">
        <v>5</v>
      </c>
      <c r="L688" s="163">
        <v>271</v>
      </c>
      <c r="M688" s="163">
        <v>1164.75</v>
      </c>
      <c r="N688" s="163">
        <v>0.22</v>
      </c>
      <c r="O688" s="163">
        <v>0.94499999999999995</v>
      </c>
      <c r="P688" s="163">
        <v>5</v>
      </c>
      <c r="Q688" s="163">
        <v>271</v>
      </c>
      <c r="R688" s="163">
        <v>1164.75</v>
      </c>
      <c r="S688" s="163">
        <v>0.22</v>
      </c>
      <c r="T688" s="163">
        <v>0.94499999999999995</v>
      </c>
    </row>
    <row r="689" spans="1:20" ht="15.75" customHeight="1">
      <c r="A689" s="130" t="s">
        <v>104</v>
      </c>
      <c r="B689" s="164">
        <v>2020</v>
      </c>
      <c r="C689" s="164">
        <v>7</v>
      </c>
      <c r="D689" s="130" t="s">
        <v>59</v>
      </c>
      <c r="E689" s="164">
        <v>1232</v>
      </c>
      <c r="F689" s="164">
        <v>0</v>
      </c>
      <c r="G689" s="164">
        <v>0</v>
      </c>
      <c r="H689" s="164">
        <v>0</v>
      </c>
      <c r="I689" s="164">
        <v>0</v>
      </c>
      <c r="J689" s="164">
        <v>0</v>
      </c>
      <c r="K689" s="164">
        <v>0</v>
      </c>
      <c r="L689" s="164">
        <v>0</v>
      </c>
      <c r="M689" s="164">
        <v>0</v>
      </c>
      <c r="N689" s="164">
        <v>0</v>
      </c>
      <c r="O689" s="164">
        <v>0</v>
      </c>
      <c r="P689" s="164">
        <v>0</v>
      </c>
      <c r="Q689" s="164">
        <v>0</v>
      </c>
      <c r="R689" s="164">
        <v>0</v>
      </c>
      <c r="S689" s="164">
        <v>0</v>
      </c>
      <c r="T689" s="164">
        <v>0</v>
      </c>
    </row>
    <row r="690" spans="1:20" ht="15.75" customHeight="1">
      <c r="A690" s="126" t="s">
        <v>104</v>
      </c>
      <c r="B690" s="163">
        <v>2020</v>
      </c>
      <c r="C690" s="163">
        <v>8</v>
      </c>
      <c r="D690" s="126" t="s">
        <v>60</v>
      </c>
      <c r="E690" s="163">
        <v>1232</v>
      </c>
      <c r="F690" s="163">
        <v>0</v>
      </c>
      <c r="G690" s="163">
        <v>0</v>
      </c>
      <c r="H690" s="163">
        <v>0</v>
      </c>
      <c r="I690" s="163">
        <v>0</v>
      </c>
      <c r="J690" s="163">
        <v>0</v>
      </c>
      <c r="K690" s="163">
        <v>0</v>
      </c>
      <c r="L690" s="163">
        <v>0</v>
      </c>
      <c r="M690" s="163">
        <v>0</v>
      </c>
      <c r="N690" s="163">
        <v>0</v>
      </c>
      <c r="O690" s="163">
        <v>0</v>
      </c>
      <c r="P690" s="163">
        <v>0</v>
      </c>
      <c r="Q690" s="163">
        <v>0</v>
      </c>
      <c r="R690" s="163">
        <v>0</v>
      </c>
      <c r="S690" s="163">
        <v>0</v>
      </c>
      <c r="T690" s="163">
        <v>0</v>
      </c>
    </row>
    <row r="691" spans="1:20" ht="15.75" customHeight="1">
      <c r="A691" s="130" t="s">
        <v>104</v>
      </c>
      <c r="B691" s="164">
        <v>2020</v>
      </c>
      <c r="C691" s="164">
        <v>9</v>
      </c>
      <c r="D691" s="130" t="s">
        <v>61</v>
      </c>
      <c r="E691" s="164">
        <v>1232</v>
      </c>
      <c r="F691" s="164">
        <v>0</v>
      </c>
      <c r="G691" s="164">
        <v>0</v>
      </c>
      <c r="H691" s="164">
        <v>0</v>
      </c>
      <c r="I691" s="164">
        <v>0</v>
      </c>
      <c r="J691" s="164">
        <v>0</v>
      </c>
      <c r="K691" s="164">
        <v>3</v>
      </c>
      <c r="L691" s="164">
        <v>13</v>
      </c>
      <c r="M691" s="164">
        <v>7.83</v>
      </c>
      <c r="N691" s="164">
        <v>1.0999999999999999E-2</v>
      </c>
      <c r="O691" s="164">
        <v>6.0000000000000001E-3</v>
      </c>
      <c r="P691" s="164">
        <v>3</v>
      </c>
      <c r="Q691" s="164">
        <v>13</v>
      </c>
      <c r="R691" s="164">
        <v>7.83</v>
      </c>
      <c r="S691" s="164">
        <v>1.0999999999999999E-2</v>
      </c>
      <c r="T691" s="164">
        <v>6.0000000000000001E-3</v>
      </c>
    </row>
    <row r="692" spans="1:20" ht="15.75" customHeight="1">
      <c r="A692" s="126" t="s">
        <v>104</v>
      </c>
      <c r="B692" s="163">
        <v>2021</v>
      </c>
      <c r="C692" s="163">
        <v>0</v>
      </c>
      <c r="D692" s="126" t="s">
        <v>53</v>
      </c>
      <c r="E692" s="163">
        <v>1238</v>
      </c>
      <c r="F692" s="163">
        <v>0</v>
      </c>
      <c r="G692" s="163">
        <v>0</v>
      </c>
      <c r="H692" s="163">
        <v>0</v>
      </c>
      <c r="I692" s="163">
        <v>0</v>
      </c>
      <c r="J692" s="163">
        <v>0</v>
      </c>
      <c r="K692" s="163">
        <v>4</v>
      </c>
      <c r="L692" s="163">
        <v>31</v>
      </c>
      <c r="M692" s="163">
        <v>126.25</v>
      </c>
      <c r="N692" s="163">
        <v>2.5000000000000001E-2</v>
      </c>
      <c r="O692" s="163">
        <v>0.10199999999999999</v>
      </c>
      <c r="P692" s="163">
        <v>4</v>
      </c>
      <c r="Q692" s="163">
        <v>31</v>
      </c>
      <c r="R692" s="163">
        <v>126.25</v>
      </c>
      <c r="S692" s="163">
        <v>2.5000000000000001E-2</v>
      </c>
      <c r="T692" s="163">
        <v>0.10199999999999999</v>
      </c>
    </row>
    <row r="693" spans="1:20" ht="15.75" customHeight="1">
      <c r="A693" s="130" t="s">
        <v>104</v>
      </c>
      <c r="B693" s="164">
        <v>2021</v>
      </c>
      <c r="C693" s="164">
        <v>1</v>
      </c>
      <c r="D693" s="130" t="s">
        <v>54</v>
      </c>
      <c r="E693" s="164">
        <v>1238</v>
      </c>
      <c r="F693" s="164">
        <v>0</v>
      </c>
      <c r="G693" s="164">
        <v>0</v>
      </c>
      <c r="H693" s="164">
        <v>0</v>
      </c>
      <c r="I693" s="164">
        <v>0</v>
      </c>
      <c r="J693" s="164">
        <v>0</v>
      </c>
      <c r="K693" s="164">
        <v>22</v>
      </c>
      <c r="L693" s="164">
        <v>872</v>
      </c>
      <c r="M693" s="164">
        <v>2779.75</v>
      </c>
      <c r="N693" s="164">
        <v>0.70399999999999996</v>
      </c>
      <c r="O693" s="164">
        <v>2.2450000000000001</v>
      </c>
      <c r="P693" s="164">
        <v>22</v>
      </c>
      <c r="Q693" s="164">
        <v>872</v>
      </c>
      <c r="R693" s="164">
        <v>2779.75</v>
      </c>
      <c r="S693" s="164">
        <v>0.70399999999999996</v>
      </c>
      <c r="T693" s="164">
        <v>2.2450000000000001</v>
      </c>
    </row>
    <row r="694" spans="1:20" ht="15.75" customHeight="1">
      <c r="A694" s="126" t="s">
        <v>104</v>
      </c>
      <c r="B694" s="163">
        <v>2021</v>
      </c>
      <c r="C694" s="163">
        <v>2</v>
      </c>
      <c r="D694" s="126" t="s">
        <v>1415</v>
      </c>
      <c r="E694" s="163">
        <v>1238</v>
      </c>
      <c r="F694" s="163">
        <v>0</v>
      </c>
      <c r="G694" s="163">
        <v>0</v>
      </c>
      <c r="H694" s="163">
        <v>0</v>
      </c>
      <c r="I694" s="163">
        <v>0</v>
      </c>
      <c r="J694" s="163">
        <v>0</v>
      </c>
      <c r="K694" s="163">
        <v>2</v>
      </c>
      <c r="L694" s="163">
        <v>1612</v>
      </c>
      <c r="M694" s="163">
        <v>11774</v>
      </c>
      <c r="N694" s="163">
        <v>1.302</v>
      </c>
      <c r="O694" s="163">
        <v>9.51</v>
      </c>
      <c r="P694" s="163">
        <v>2</v>
      </c>
      <c r="Q694" s="163">
        <v>1612</v>
      </c>
      <c r="R694" s="163">
        <v>11774</v>
      </c>
      <c r="S694" s="163">
        <v>1.302</v>
      </c>
      <c r="T694" s="163">
        <v>9.51</v>
      </c>
    </row>
    <row r="695" spans="1:20" ht="15.75" customHeight="1">
      <c r="A695" s="130" t="s">
        <v>104</v>
      </c>
      <c r="B695" s="164">
        <v>2021</v>
      </c>
      <c r="C695" s="164">
        <v>3</v>
      </c>
      <c r="D695" s="130" t="s">
        <v>55</v>
      </c>
      <c r="E695" s="164">
        <v>1238</v>
      </c>
      <c r="F695" s="164">
        <v>0</v>
      </c>
      <c r="G695" s="164">
        <v>0</v>
      </c>
      <c r="H695" s="164">
        <v>0</v>
      </c>
      <c r="I695" s="164">
        <v>0</v>
      </c>
      <c r="J695" s="164">
        <v>0</v>
      </c>
      <c r="K695" s="164">
        <v>0</v>
      </c>
      <c r="L695" s="164">
        <v>0</v>
      </c>
      <c r="M695" s="164">
        <v>0</v>
      </c>
      <c r="N695" s="164">
        <v>0</v>
      </c>
      <c r="O695" s="164">
        <v>0</v>
      </c>
      <c r="P695" s="164">
        <v>0</v>
      </c>
      <c r="Q695" s="164">
        <v>0</v>
      </c>
      <c r="R695" s="164">
        <v>0</v>
      </c>
      <c r="S695" s="164">
        <v>0</v>
      </c>
      <c r="T695" s="164">
        <v>0</v>
      </c>
    </row>
    <row r="696" spans="1:20" ht="15.75" customHeight="1">
      <c r="A696" s="126" t="s">
        <v>104</v>
      </c>
      <c r="B696" s="163">
        <v>2021</v>
      </c>
      <c r="C696" s="163">
        <v>4</v>
      </c>
      <c r="D696" s="126" t="s">
        <v>56</v>
      </c>
      <c r="E696" s="163">
        <v>1238</v>
      </c>
      <c r="F696" s="163">
        <v>0</v>
      </c>
      <c r="G696" s="163">
        <v>0</v>
      </c>
      <c r="H696" s="163">
        <v>0</v>
      </c>
      <c r="I696" s="163">
        <v>0</v>
      </c>
      <c r="J696" s="163">
        <v>0</v>
      </c>
      <c r="K696" s="163">
        <v>0</v>
      </c>
      <c r="L696" s="163">
        <v>0</v>
      </c>
      <c r="M696" s="163">
        <v>0</v>
      </c>
      <c r="N696" s="163">
        <v>0</v>
      </c>
      <c r="O696" s="163">
        <v>0</v>
      </c>
      <c r="P696" s="163">
        <v>0</v>
      </c>
      <c r="Q696" s="163">
        <v>0</v>
      </c>
      <c r="R696" s="163">
        <v>0</v>
      </c>
      <c r="S696" s="163">
        <v>0</v>
      </c>
      <c r="T696" s="163">
        <v>0</v>
      </c>
    </row>
    <row r="697" spans="1:20" ht="15.75" customHeight="1">
      <c r="A697" s="130" t="s">
        <v>104</v>
      </c>
      <c r="B697" s="164">
        <v>2021</v>
      </c>
      <c r="C697" s="164">
        <v>5</v>
      </c>
      <c r="D697" s="130" t="s">
        <v>57</v>
      </c>
      <c r="E697" s="164">
        <v>1238</v>
      </c>
      <c r="F697" s="164">
        <v>0</v>
      </c>
      <c r="G697" s="164">
        <v>0</v>
      </c>
      <c r="H697" s="164">
        <v>0</v>
      </c>
      <c r="I697" s="164">
        <v>0</v>
      </c>
      <c r="J697" s="164">
        <v>0</v>
      </c>
      <c r="K697" s="164">
        <v>5</v>
      </c>
      <c r="L697" s="164">
        <v>7</v>
      </c>
      <c r="M697" s="164">
        <v>27.42</v>
      </c>
      <c r="N697" s="164">
        <v>6.0000000000000001E-3</v>
      </c>
      <c r="O697" s="164">
        <v>2.1999999999999999E-2</v>
      </c>
      <c r="P697" s="164">
        <v>5</v>
      </c>
      <c r="Q697" s="164">
        <v>7</v>
      </c>
      <c r="R697" s="164">
        <v>27.42</v>
      </c>
      <c r="S697" s="164">
        <v>6.0000000000000001E-3</v>
      </c>
      <c r="T697" s="164">
        <v>2.1999999999999999E-2</v>
      </c>
    </row>
    <row r="698" spans="1:20" ht="15.75" customHeight="1">
      <c r="A698" s="126" t="s">
        <v>104</v>
      </c>
      <c r="B698" s="163">
        <v>2021</v>
      </c>
      <c r="C698" s="163">
        <v>6</v>
      </c>
      <c r="D698" s="126" t="s">
        <v>58</v>
      </c>
      <c r="E698" s="163">
        <v>1238</v>
      </c>
      <c r="F698" s="163">
        <v>0</v>
      </c>
      <c r="G698" s="163">
        <v>0</v>
      </c>
      <c r="H698" s="163">
        <v>0</v>
      </c>
      <c r="I698" s="163">
        <v>0</v>
      </c>
      <c r="J698" s="163">
        <v>0</v>
      </c>
      <c r="K698" s="163">
        <v>2</v>
      </c>
      <c r="L698" s="163">
        <v>159</v>
      </c>
      <c r="M698" s="163">
        <v>237.5</v>
      </c>
      <c r="N698" s="163">
        <v>0.128</v>
      </c>
      <c r="O698" s="163">
        <v>0.192</v>
      </c>
      <c r="P698" s="163">
        <v>2</v>
      </c>
      <c r="Q698" s="163">
        <v>159</v>
      </c>
      <c r="R698" s="163">
        <v>237.5</v>
      </c>
      <c r="S698" s="163">
        <v>0.128</v>
      </c>
      <c r="T698" s="163">
        <v>0.192</v>
      </c>
    </row>
    <row r="699" spans="1:20" ht="15.75" customHeight="1">
      <c r="A699" s="130" t="s">
        <v>104</v>
      </c>
      <c r="B699" s="164">
        <v>2021</v>
      </c>
      <c r="C699" s="164">
        <v>7</v>
      </c>
      <c r="D699" s="130" t="s">
        <v>59</v>
      </c>
      <c r="E699" s="164">
        <v>1238</v>
      </c>
      <c r="F699" s="164">
        <v>0</v>
      </c>
      <c r="G699" s="164">
        <v>0</v>
      </c>
      <c r="H699" s="164">
        <v>0</v>
      </c>
      <c r="I699" s="164">
        <v>0</v>
      </c>
      <c r="J699" s="164">
        <v>0</v>
      </c>
      <c r="K699" s="164">
        <v>0</v>
      </c>
      <c r="L699" s="164">
        <v>0</v>
      </c>
      <c r="M699" s="164">
        <v>0</v>
      </c>
      <c r="N699" s="164">
        <v>0</v>
      </c>
      <c r="O699" s="164">
        <v>0</v>
      </c>
      <c r="P699" s="164">
        <v>0</v>
      </c>
      <c r="Q699" s="164">
        <v>0</v>
      </c>
      <c r="R699" s="164">
        <v>0</v>
      </c>
      <c r="S699" s="164">
        <v>0</v>
      </c>
      <c r="T699" s="164">
        <v>0</v>
      </c>
    </row>
    <row r="700" spans="1:20" ht="15.75" customHeight="1">
      <c r="A700" s="126" t="s">
        <v>104</v>
      </c>
      <c r="B700" s="163">
        <v>2021</v>
      </c>
      <c r="C700" s="163">
        <v>8</v>
      </c>
      <c r="D700" s="126" t="s">
        <v>60</v>
      </c>
      <c r="E700" s="163">
        <v>1238</v>
      </c>
      <c r="F700" s="163">
        <v>0</v>
      </c>
      <c r="G700" s="163">
        <v>0</v>
      </c>
      <c r="H700" s="163">
        <v>0</v>
      </c>
      <c r="I700" s="163">
        <v>0</v>
      </c>
      <c r="J700" s="163">
        <v>0</v>
      </c>
      <c r="K700" s="163">
        <v>0</v>
      </c>
      <c r="L700" s="163">
        <v>0</v>
      </c>
      <c r="M700" s="163">
        <v>0</v>
      </c>
      <c r="N700" s="163">
        <v>0</v>
      </c>
      <c r="O700" s="163">
        <v>0</v>
      </c>
      <c r="P700" s="163">
        <v>0</v>
      </c>
      <c r="Q700" s="163">
        <v>0</v>
      </c>
      <c r="R700" s="163">
        <v>0</v>
      </c>
      <c r="S700" s="163">
        <v>0</v>
      </c>
      <c r="T700" s="163">
        <v>0</v>
      </c>
    </row>
    <row r="701" spans="1:20" ht="15.75" customHeight="1">
      <c r="A701" s="130" t="s">
        <v>104</v>
      </c>
      <c r="B701" s="164">
        <v>2021</v>
      </c>
      <c r="C701" s="164">
        <v>9</v>
      </c>
      <c r="D701" s="130" t="s">
        <v>61</v>
      </c>
      <c r="E701" s="164">
        <v>1238</v>
      </c>
      <c r="F701" s="164">
        <v>0</v>
      </c>
      <c r="G701" s="164">
        <v>0</v>
      </c>
      <c r="H701" s="164">
        <v>0</v>
      </c>
      <c r="I701" s="164">
        <v>0</v>
      </c>
      <c r="J701" s="164">
        <v>0</v>
      </c>
      <c r="K701" s="164">
        <v>6</v>
      </c>
      <c r="L701" s="164">
        <v>348</v>
      </c>
      <c r="M701" s="164">
        <v>143.66999999999999</v>
      </c>
      <c r="N701" s="164">
        <v>0.28100000000000003</v>
      </c>
      <c r="O701" s="164">
        <v>0.11600000000000001</v>
      </c>
      <c r="P701" s="164">
        <v>6</v>
      </c>
      <c r="Q701" s="164">
        <v>348</v>
      </c>
      <c r="R701" s="164">
        <v>143.66999999999999</v>
      </c>
      <c r="S701" s="164">
        <v>0.28100000000000003</v>
      </c>
      <c r="T701" s="164">
        <v>0.11600000000000001</v>
      </c>
    </row>
    <row r="702" spans="1:20" ht="15.75" customHeight="1">
      <c r="A702" s="126" t="s">
        <v>104</v>
      </c>
      <c r="B702" s="163">
        <v>2022</v>
      </c>
      <c r="C702" s="163">
        <v>0</v>
      </c>
      <c r="D702" s="126" t="s">
        <v>53</v>
      </c>
      <c r="E702" s="163">
        <v>1240</v>
      </c>
      <c r="F702" s="163">
        <v>0</v>
      </c>
      <c r="G702" s="163">
        <v>0</v>
      </c>
      <c r="H702" s="163">
        <v>0</v>
      </c>
      <c r="I702" s="163">
        <v>0</v>
      </c>
      <c r="J702" s="163">
        <v>0</v>
      </c>
      <c r="K702" s="163">
        <v>2</v>
      </c>
      <c r="L702" s="163">
        <v>64</v>
      </c>
      <c r="M702" s="163">
        <v>96</v>
      </c>
      <c r="N702" s="163">
        <v>5.1999999999999998E-2</v>
      </c>
      <c r="O702" s="163">
        <v>7.6999999999999999E-2</v>
      </c>
      <c r="P702" s="163">
        <v>2</v>
      </c>
      <c r="Q702" s="163">
        <v>64</v>
      </c>
      <c r="R702" s="163">
        <v>96</v>
      </c>
      <c r="S702" s="163">
        <v>5.1999999999999998E-2</v>
      </c>
      <c r="T702" s="163">
        <v>7.6999999999999999E-2</v>
      </c>
    </row>
    <row r="703" spans="1:20" ht="15.75" customHeight="1">
      <c r="A703" s="130" t="s">
        <v>104</v>
      </c>
      <c r="B703" s="164">
        <v>2022</v>
      </c>
      <c r="C703" s="164">
        <v>1</v>
      </c>
      <c r="D703" s="130" t="s">
        <v>54</v>
      </c>
      <c r="E703" s="164">
        <v>1240</v>
      </c>
      <c r="F703" s="164">
        <v>0</v>
      </c>
      <c r="G703" s="164">
        <v>0</v>
      </c>
      <c r="H703" s="164">
        <v>0</v>
      </c>
      <c r="I703" s="164">
        <v>0</v>
      </c>
      <c r="J703" s="164">
        <v>0</v>
      </c>
      <c r="K703" s="164">
        <v>1</v>
      </c>
      <c r="L703" s="164">
        <v>1239</v>
      </c>
      <c r="M703" s="164">
        <v>11142</v>
      </c>
      <c r="N703" s="164">
        <v>0.999</v>
      </c>
      <c r="O703" s="164">
        <v>8.984</v>
      </c>
      <c r="P703" s="164">
        <v>1</v>
      </c>
      <c r="Q703" s="164">
        <v>1239</v>
      </c>
      <c r="R703" s="164">
        <v>11142</v>
      </c>
      <c r="S703" s="164">
        <v>0.999</v>
      </c>
      <c r="T703" s="164">
        <v>8.984</v>
      </c>
    </row>
    <row r="704" spans="1:20" ht="15.75" customHeight="1">
      <c r="A704" s="126" t="s">
        <v>104</v>
      </c>
      <c r="B704" s="163">
        <v>2022</v>
      </c>
      <c r="C704" s="163">
        <v>2</v>
      </c>
      <c r="D704" s="126" t="s">
        <v>1415</v>
      </c>
      <c r="E704" s="163">
        <v>1240</v>
      </c>
      <c r="F704" s="163">
        <v>0</v>
      </c>
      <c r="G704" s="163">
        <v>0</v>
      </c>
      <c r="H704" s="163">
        <v>0</v>
      </c>
      <c r="I704" s="163">
        <v>0</v>
      </c>
      <c r="J704" s="163">
        <v>0</v>
      </c>
      <c r="K704" s="163">
        <v>2</v>
      </c>
      <c r="L704" s="163">
        <v>2475</v>
      </c>
      <c r="M704" s="163">
        <v>2641</v>
      </c>
      <c r="N704" s="163">
        <v>1.996</v>
      </c>
      <c r="O704" s="163">
        <v>2.129</v>
      </c>
      <c r="P704" s="163">
        <v>2</v>
      </c>
      <c r="Q704" s="163">
        <v>2475</v>
      </c>
      <c r="R704" s="163">
        <v>2641</v>
      </c>
      <c r="S704" s="163">
        <v>1.996</v>
      </c>
      <c r="T704" s="163">
        <v>2.129</v>
      </c>
    </row>
    <row r="705" spans="1:20" ht="15.75" customHeight="1">
      <c r="A705" s="130" t="s">
        <v>104</v>
      </c>
      <c r="B705" s="164">
        <v>2022</v>
      </c>
      <c r="C705" s="164">
        <v>3</v>
      </c>
      <c r="D705" s="130" t="s">
        <v>55</v>
      </c>
      <c r="E705" s="164">
        <v>1240</v>
      </c>
      <c r="F705" s="164">
        <v>0</v>
      </c>
      <c r="G705" s="164">
        <v>0</v>
      </c>
      <c r="H705" s="164">
        <v>0</v>
      </c>
      <c r="I705" s="164">
        <v>0</v>
      </c>
      <c r="J705" s="164">
        <v>0</v>
      </c>
      <c r="K705" s="164">
        <v>0</v>
      </c>
      <c r="L705" s="164">
        <v>0</v>
      </c>
      <c r="M705" s="164">
        <v>0</v>
      </c>
      <c r="N705" s="164">
        <v>0</v>
      </c>
      <c r="O705" s="164">
        <v>0</v>
      </c>
      <c r="P705" s="164">
        <v>0</v>
      </c>
      <c r="Q705" s="164">
        <v>0</v>
      </c>
      <c r="R705" s="164">
        <v>0</v>
      </c>
      <c r="S705" s="164">
        <v>0</v>
      </c>
      <c r="T705" s="164">
        <v>0</v>
      </c>
    </row>
    <row r="706" spans="1:20" ht="15.75" customHeight="1">
      <c r="A706" s="126" t="s">
        <v>104</v>
      </c>
      <c r="B706" s="163">
        <v>2022</v>
      </c>
      <c r="C706" s="163">
        <v>4</v>
      </c>
      <c r="D706" s="126" t="s">
        <v>56</v>
      </c>
      <c r="E706" s="163">
        <v>1240</v>
      </c>
      <c r="F706" s="163">
        <v>0</v>
      </c>
      <c r="G706" s="163">
        <v>0</v>
      </c>
      <c r="H706" s="163">
        <v>0</v>
      </c>
      <c r="I706" s="163">
        <v>0</v>
      </c>
      <c r="J706" s="163">
        <v>0</v>
      </c>
      <c r="K706" s="163">
        <v>0</v>
      </c>
      <c r="L706" s="163">
        <v>0</v>
      </c>
      <c r="M706" s="163">
        <v>0</v>
      </c>
      <c r="N706" s="163">
        <v>0</v>
      </c>
      <c r="O706" s="163">
        <v>0</v>
      </c>
      <c r="P706" s="163">
        <v>0</v>
      </c>
      <c r="Q706" s="163">
        <v>0</v>
      </c>
      <c r="R706" s="163">
        <v>0</v>
      </c>
      <c r="S706" s="163">
        <v>0</v>
      </c>
      <c r="T706" s="163">
        <v>0</v>
      </c>
    </row>
    <row r="707" spans="1:20" ht="15.75" customHeight="1">
      <c r="A707" s="130" t="s">
        <v>104</v>
      </c>
      <c r="B707" s="164">
        <v>2022</v>
      </c>
      <c r="C707" s="164">
        <v>5</v>
      </c>
      <c r="D707" s="130" t="s">
        <v>57</v>
      </c>
      <c r="E707" s="164">
        <v>1240</v>
      </c>
      <c r="F707" s="164">
        <v>0</v>
      </c>
      <c r="G707" s="164">
        <v>0</v>
      </c>
      <c r="H707" s="164">
        <v>0</v>
      </c>
      <c r="I707" s="164">
        <v>0</v>
      </c>
      <c r="J707" s="164">
        <v>0</v>
      </c>
      <c r="K707" s="164">
        <v>2</v>
      </c>
      <c r="L707" s="164">
        <v>250</v>
      </c>
      <c r="M707" s="164">
        <v>600</v>
      </c>
      <c r="N707" s="164">
        <v>0.20200000000000001</v>
      </c>
      <c r="O707" s="164">
        <v>0.48399999999999999</v>
      </c>
      <c r="P707" s="164">
        <v>2</v>
      </c>
      <c r="Q707" s="164">
        <v>250</v>
      </c>
      <c r="R707" s="164">
        <v>600</v>
      </c>
      <c r="S707" s="164">
        <v>0.20200000000000001</v>
      </c>
      <c r="T707" s="164">
        <v>0.48399999999999999</v>
      </c>
    </row>
    <row r="708" spans="1:20" ht="15.75" customHeight="1">
      <c r="A708" s="126" t="s">
        <v>104</v>
      </c>
      <c r="B708" s="163">
        <v>2022</v>
      </c>
      <c r="C708" s="163">
        <v>6</v>
      </c>
      <c r="D708" s="126" t="s">
        <v>58</v>
      </c>
      <c r="E708" s="163">
        <v>1240</v>
      </c>
      <c r="F708" s="163">
        <v>0</v>
      </c>
      <c r="G708" s="163">
        <v>0</v>
      </c>
      <c r="H708" s="163">
        <v>0</v>
      </c>
      <c r="I708" s="163">
        <v>0</v>
      </c>
      <c r="J708" s="163">
        <v>0</v>
      </c>
      <c r="K708" s="163">
        <v>3</v>
      </c>
      <c r="L708" s="163">
        <v>13</v>
      </c>
      <c r="M708" s="163">
        <v>101</v>
      </c>
      <c r="N708" s="163">
        <v>0.01</v>
      </c>
      <c r="O708" s="163">
        <v>8.1000000000000003E-2</v>
      </c>
      <c r="P708" s="163">
        <v>3</v>
      </c>
      <c r="Q708" s="163">
        <v>13</v>
      </c>
      <c r="R708" s="163">
        <v>101</v>
      </c>
      <c r="S708" s="163">
        <v>0.01</v>
      </c>
      <c r="T708" s="163">
        <v>8.1000000000000003E-2</v>
      </c>
    </row>
    <row r="709" spans="1:20" ht="15.75" customHeight="1">
      <c r="A709" s="130" t="s">
        <v>104</v>
      </c>
      <c r="B709" s="164">
        <v>2022</v>
      </c>
      <c r="C709" s="164">
        <v>7</v>
      </c>
      <c r="D709" s="130" t="s">
        <v>59</v>
      </c>
      <c r="E709" s="164">
        <v>1240</v>
      </c>
      <c r="F709" s="164">
        <v>0</v>
      </c>
      <c r="G709" s="164">
        <v>0</v>
      </c>
      <c r="H709" s="164">
        <v>0</v>
      </c>
      <c r="I709" s="164">
        <v>0</v>
      </c>
      <c r="J709" s="164">
        <v>0</v>
      </c>
      <c r="K709" s="164">
        <v>0</v>
      </c>
      <c r="L709" s="164">
        <v>0</v>
      </c>
      <c r="M709" s="164">
        <v>0</v>
      </c>
      <c r="N709" s="164">
        <v>0</v>
      </c>
      <c r="O709" s="164">
        <v>0</v>
      </c>
      <c r="P709" s="164">
        <v>0</v>
      </c>
      <c r="Q709" s="164">
        <v>0</v>
      </c>
      <c r="R709" s="164">
        <v>0</v>
      </c>
      <c r="S709" s="164">
        <v>0</v>
      </c>
      <c r="T709" s="164">
        <v>0</v>
      </c>
    </row>
    <row r="710" spans="1:20" ht="15.75" customHeight="1">
      <c r="A710" s="126" t="s">
        <v>104</v>
      </c>
      <c r="B710" s="163">
        <v>2022</v>
      </c>
      <c r="C710" s="163">
        <v>8</v>
      </c>
      <c r="D710" s="126" t="s">
        <v>60</v>
      </c>
      <c r="E710" s="163">
        <v>1240</v>
      </c>
      <c r="F710" s="163">
        <v>0</v>
      </c>
      <c r="G710" s="163">
        <v>0</v>
      </c>
      <c r="H710" s="163">
        <v>0</v>
      </c>
      <c r="I710" s="163">
        <v>0</v>
      </c>
      <c r="J710" s="163">
        <v>0</v>
      </c>
      <c r="K710" s="163">
        <v>0</v>
      </c>
      <c r="L710" s="163">
        <v>0</v>
      </c>
      <c r="M710" s="163">
        <v>0</v>
      </c>
      <c r="N710" s="163">
        <v>0</v>
      </c>
      <c r="O710" s="163">
        <v>0</v>
      </c>
      <c r="P710" s="163">
        <v>0</v>
      </c>
      <c r="Q710" s="163">
        <v>0</v>
      </c>
      <c r="R710" s="163">
        <v>0</v>
      </c>
      <c r="S710" s="163">
        <v>0</v>
      </c>
      <c r="T710" s="163">
        <v>0</v>
      </c>
    </row>
    <row r="711" spans="1:20" ht="15.75" customHeight="1">
      <c r="A711" s="130" t="s">
        <v>104</v>
      </c>
      <c r="B711" s="164">
        <v>2022</v>
      </c>
      <c r="C711" s="164">
        <v>9</v>
      </c>
      <c r="D711" s="130" t="s">
        <v>61</v>
      </c>
      <c r="E711" s="164">
        <v>1240</v>
      </c>
      <c r="F711" s="164">
        <v>0</v>
      </c>
      <c r="G711" s="164">
        <v>0</v>
      </c>
      <c r="H711" s="164">
        <v>0</v>
      </c>
      <c r="I711" s="164">
        <v>0</v>
      </c>
      <c r="J711" s="164">
        <v>0</v>
      </c>
      <c r="K711" s="164">
        <v>5</v>
      </c>
      <c r="L711" s="164">
        <v>53</v>
      </c>
      <c r="M711" s="164">
        <v>183.25</v>
      </c>
      <c r="N711" s="164">
        <v>4.2999999999999997E-2</v>
      </c>
      <c r="O711" s="164">
        <v>0.14799999999999999</v>
      </c>
      <c r="P711" s="164">
        <v>5</v>
      </c>
      <c r="Q711" s="164">
        <v>53</v>
      </c>
      <c r="R711" s="164">
        <v>183.25</v>
      </c>
      <c r="S711" s="164">
        <v>4.2999999999999997E-2</v>
      </c>
      <c r="T711" s="164">
        <v>0.14799999999999999</v>
      </c>
    </row>
    <row r="712" spans="1:20" ht="15.75" customHeight="1">
      <c r="A712" s="126" t="s">
        <v>104</v>
      </c>
      <c r="B712" s="163">
        <v>2023</v>
      </c>
      <c r="C712" s="163">
        <v>0</v>
      </c>
      <c r="D712" s="126" t="s">
        <v>53</v>
      </c>
      <c r="E712" s="163">
        <v>1237</v>
      </c>
      <c r="F712" s="163">
        <v>0</v>
      </c>
      <c r="G712" s="163">
        <v>0</v>
      </c>
      <c r="H712" s="163">
        <v>0</v>
      </c>
      <c r="I712" s="163">
        <v>0</v>
      </c>
      <c r="J712" s="163">
        <v>0</v>
      </c>
      <c r="K712" s="163">
        <v>1</v>
      </c>
      <c r="L712" s="163">
        <v>10</v>
      </c>
      <c r="M712" s="163">
        <v>17.329999999999998</v>
      </c>
      <c r="N712" s="163">
        <v>8.0000000000000002E-3</v>
      </c>
      <c r="O712" s="163">
        <v>1.4E-2</v>
      </c>
      <c r="P712" s="163">
        <v>1</v>
      </c>
      <c r="Q712" s="163">
        <v>10</v>
      </c>
      <c r="R712" s="163">
        <v>17.329999999999998</v>
      </c>
      <c r="S712" s="163">
        <v>8.0000000000000002E-3</v>
      </c>
      <c r="T712" s="163">
        <v>1.4E-2</v>
      </c>
    </row>
    <row r="713" spans="1:20" ht="15.75" customHeight="1">
      <c r="A713" s="130" t="s">
        <v>104</v>
      </c>
      <c r="B713" s="164">
        <v>2023</v>
      </c>
      <c r="C713" s="164">
        <v>1</v>
      </c>
      <c r="D713" s="130" t="s">
        <v>54</v>
      </c>
      <c r="E713" s="164">
        <v>1237</v>
      </c>
      <c r="F713" s="164">
        <v>0</v>
      </c>
      <c r="G713" s="164">
        <v>0</v>
      </c>
      <c r="H713" s="164">
        <v>0</v>
      </c>
      <c r="I713" s="164">
        <v>0</v>
      </c>
      <c r="J713" s="164">
        <v>0</v>
      </c>
      <c r="K713" s="164">
        <v>5</v>
      </c>
      <c r="L713" s="164">
        <v>2130</v>
      </c>
      <c r="M713" s="164">
        <v>15178.3</v>
      </c>
      <c r="N713" s="164">
        <v>1.722</v>
      </c>
      <c r="O713" s="164">
        <v>12.269</v>
      </c>
      <c r="P713" s="164">
        <v>5</v>
      </c>
      <c r="Q713" s="164">
        <v>2130</v>
      </c>
      <c r="R713" s="164">
        <v>15178.3</v>
      </c>
      <c r="S713" s="164">
        <v>1.722</v>
      </c>
      <c r="T713" s="164">
        <v>12.269</v>
      </c>
    </row>
    <row r="714" spans="1:20" ht="15.75" customHeight="1">
      <c r="A714" s="126" t="s">
        <v>104</v>
      </c>
      <c r="B714" s="163">
        <v>2023</v>
      </c>
      <c r="C714" s="163">
        <v>2</v>
      </c>
      <c r="D714" s="126" t="s">
        <v>1415</v>
      </c>
      <c r="E714" s="163">
        <v>1237</v>
      </c>
      <c r="F714" s="163">
        <v>3</v>
      </c>
      <c r="G714" s="163">
        <v>2841</v>
      </c>
      <c r="H714" s="163">
        <v>10603.83</v>
      </c>
      <c r="I714" s="163">
        <v>2.2970000000000002</v>
      </c>
      <c r="J714" s="163">
        <v>8.5709999999999997</v>
      </c>
      <c r="K714" s="163">
        <v>1</v>
      </c>
      <c r="L714" s="163">
        <v>380</v>
      </c>
      <c r="M714" s="163">
        <v>95</v>
      </c>
      <c r="N714" s="163">
        <v>0.307</v>
      </c>
      <c r="O714" s="163">
        <v>7.6999999999999999E-2</v>
      </c>
      <c r="P714" s="163">
        <v>4</v>
      </c>
      <c r="Q714" s="163">
        <v>3221</v>
      </c>
      <c r="R714" s="163">
        <v>10698.83</v>
      </c>
      <c r="S714" s="163">
        <v>2.6040000000000001</v>
      </c>
      <c r="T714" s="163">
        <v>8.6479999999999997</v>
      </c>
    </row>
    <row r="715" spans="1:20" ht="15.75" customHeight="1">
      <c r="A715" s="130" t="s">
        <v>104</v>
      </c>
      <c r="B715" s="164">
        <v>2023</v>
      </c>
      <c r="C715" s="164">
        <v>3</v>
      </c>
      <c r="D715" s="130" t="s">
        <v>55</v>
      </c>
      <c r="E715" s="164">
        <v>1237</v>
      </c>
      <c r="F715" s="164">
        <v>0</v>
      </c>
      <c r="G715" s="164">
        <v>0</v>
      </c>
      <c r="H715" s="164">
        <v>0</v>
      </c>
      <c r="I715" s="164">
        <v>0</v>
      </c>
      <c r="J715" s="164">
        <v>0</v>
      </c>
      <c r="K715" s="164">
        <v>0</v>
      </c>
      <c r="L715" s="164">
        <v>0</v>
      </c>
      <c r="M715" s="164">
        <v>0</v>
      </c>
      <c r="N715" s="164">
        <v>0</v>
      </c>
      <c r="O715" s="164">
        <v>0</v>
      </c>
      <c r="P715" s="164">
        <v>0</v>
      </c>
      <c r="Q715" s="164">
        <v>0</v>
      </c>
      <c r="R715" s="164">
        <v>0</v>
      </c>
      <c r="S715" s="164">
        <v>0</v>
      </c>
      <c r="T715" s="164">
        <v>0</v>
      </c>
    </row>
    <row r="716" spans="1:20" ht="15.75" customHeight="1">
      <c r="A716" s="126" t="s">
        <v>104</v>
      </c>
      <c r="B716" s="163">
        <v>2023</v>
      </c>
      <c r="C716" s="163">
        <v>4</v>
      </c>
      <c r="D716" s="126" t="s">
        <v>56</v>
      </c>
      <c r="E716" s="163">
        <v>1237</v>
      </c>
      <c r="F716" s="163">
        <v>0</v>
      </c>
      <c r="G716" s="163">
        <v>0</v>
      </c>
      <c r="H716" s="163">
        <v>0</v>
      </c>
      <c r="I716" s="163">
        <v>0</v>
      </c>
      <c r="J716" s="163">
        <v>0</v>
      </c>
      <c r="K716" s="163">
        <v>0</v>
      </c>
      <c r="L716" s="163">
        <v>0</v>
      </c>
      <c r="M716" s="163">
        <v>0</v>
      </c>
      <c r="N716" s="163">
        <v>0</v>
      </c>
      <c r="O716" s="163">
        <v>0</v>
      </c>
      <c r="P716" s="163">
        <v>0</v>
      </c>
      <c r="Q716" s="163">
        <v>0</v>
      </c>
      <c r="R716" s="163">
        <v>0</v>
      </c>
      <c r="S716" s="163">
        <v>0</v>
      </c>
      <c r="T716" s="163">
        <v>0</v>
      </c>
    </row>
    <row r="717" spans="1:20" ht="15.75" customHeight="1">
      <c r="A717" s="130" t="s">
        <v>104</v>
      </c>
      <c r="B717" s="164">
        <v>2023</v>
      </c>
      <c r="C717" s="164">
        <v>5</v>
      </c>
      <c r="D717" s="130" t="s">
        <v>57</v>
      </c>
      <c r="E717" s="164">
        <v>1237</v>
      </c>
      <c r="F717" s="164">
        <v>0</v>
      </c>
      <c r="G717" s="164">
        <v>0</v>
      </c>
      <c r="H717" s="164">
        <v>0</v>
      </c>
      <c r="I717" s="164">
        <v>0</v>
      </c>
      <c r="J717" s="164">
        <v>0</v>
      </c>
      <c r="K717" s="164">
        <v>3</v>
      </c>
      <c r="L717" s="164">
        <v>632</v>
      </c>
      <c r="M717" s="164">
        <v>1592.13</v>
      </c>
      <c r="N717" s="164">
        <v>0.51100000000000001</v>
      </c>
      <c r="O717" s="164">
        <v>1.286</v>
      </c>
      <c r="P717" s="164">
        <v>3</v>
      </c>
      <c r="Q717" s="164">
        <v>632</v>
      </c>
      <c r="R717" s="164">
        <v>1592.13</v>
      </c>
      <c r="S717" s="164">
        <v>0.51100000000000001</v>
      </c>
      <c r="T717" s="164">
        <v>1.286</v>
      </c>
    </row>
    <row r="718" spans="1:20" ht="15.75" customHeight="1">
      <c r="A718" s="126" t="s">
        <v>104</v>
      </c>
      <c r="B718" s="163">
        <v>2023</v>
      </c>
      <c r="C718" s="163">
        <v>6</v>
      </c>
      <c r="D718" s="126" t="s">
        <v>58</v>
      </c>
      <c r="E718" s="163">
        <v>1237</v>
      </c>
      <c r="F718" s="163">
        <v>0</v>
      </c>
      <c r="G718" s="163">
        <v>0</v>
      </c>
      <c r="H718" s="163">
        <v>0</v>
      </c>
      <c r="I718" s="163">
        <v>0</v>
      </c>
      <c r="J718" s="163">
        <v>0</v>
      </c>
      <c r="K718" s="163">
        <v>2</v>
      </c>
      <c r="L718" s="163">
        <v>1010</v>
      </c>
      <c r="M718" s="163">
        <v>134.5</v>
      </c>
      <c r="N718" s="163">
        <v>0.81599999999999995</v>
      </c>
      <c r="O718" s="163">
        <v>0.109</v>
      </c>
      <c r="P718" s="163">
        <v>2</v>
      </c>
      <c r="Q718" s="163">
        <v>1010</v>
      </c>
      <c r="R718" s="163">
        <v>134.5</v>
      </c>
      <c r="S718" s="163">
        <v>0.81599999999999995</v>
      </c>
      <c r="T718" s="163">
        <v>0.109</v>
      </c>
    </row>
    <row r="719" spans="1:20" ht="15.75" customHeight="1">
      <c r="A719" s="130" t="s">
        <v>104</v>
      </c>
      <c r="B719" s="164">
        <v>2023</v>
      </c>
      <c r="C719" s="164">
        <v>7</v>
      </c>
      <c r="D719" s="130" t="s">
        <v>59</v>
      </c>
      <c r="E719" s="164">
        <v>1237</v>
      </c>
      <c r="F719" s="164">
        <v>0</v>
      </c>
      <c r="G719" s="164">
        <v>0</v>
      </c>
      <c r="H719" s="164">
        <v>0</v>
      </c>
      <c r="I719" s="164">
        <v>0</v>
      </c>
      <c r="J719" s="164">
        <v>0</v>
      </c>
      <c r="K719" s="164">
        <v>0</v>
      </c>
      <c r="L719" s="164">
        <v>0</v>
      </c>
      <c r="M719" s="164">
        <v>0</v>
      </c>
      <c r="N719" s="164">
        <v>0</v>
      </c>
      <c r="O719" s="164">
        <v>0</v>
      </c>
      <c r="P719" s="164">
        <v>0</v>
      </c>
      <c r="Q719" s="164">
        <v>0</v>
      </c>
      <c r="R719" s="164">
        <v>0</v>
      </c>
      <c r="S719" s="164">
        <v>0</v>
      </c>
      <c r="T719" s="164">
        <v>0</v>
      </c>
    </row>
    <row r="720" spans="1:20" ht="15.75" customHeight="1">
      <c r="A720" s="126" t="s">
        <v>104</v>
      </c>
      <c r="B720" s="163">
        <v>2023</v>
      </c>
      <c r="C720" s="163">
        <v>8</v>
      </c>
      <c r="D720" s="126" t="s">
        <v>60</v>
      </c>
      <c r="E720" s="163">
        <v>1237</v>
      </c>
      <c r="F720" s="163">
        <v>0</v>
      </c>
      <c r="G720" s="163">
        <v>0</v>
      </c>
      <c r="H720" s="163">
        <v>0</v>
      </c>
      <c r="I720" s="163">
        <v>0</v>
      </c>
      <c r="J720" s="163">
        <v>0</v>
      </c>
      <c r="K720" s="163">
        <v>0</v>
      </c>
      <c r="L720" s="163">
        <v>0</v>
      </c>
      <c r="M720" s="163">
        <v>0</v>
      </c>
      <c r="N720" s="163">
        <v>0</v>
      </c>
      <c r="O720" s="163">
        <v>0</v>
      </c>
      <c r="P720" s="163">
        <v>0</v>
      </c>
      <c r="Q720" s="163">
        <v>0</v>
      </c>
      <c r="R720" s="163">
        <v>0</v>
      </c>
      <c r="S720" s="163">
        <v>0</v>
      </c>
      <c r="T720" s="163">
        <v>0</v>
      </c>
    </row>
    <row r="721" spans="1:20" ht="15.75" customHeight="1">
      <c r="A721" s="130" t="s">
        <v>104</v>
      </c>
      <c r="B721" s="164">
        <v>2023</v>
      </c>
      <c r="C721" s="164">
        <v>9</v>
      </c>
      <c r="D721" s="130" t="s">
        <v>61</v>
      </c>
      <c r="E721" s="164">
        <v>1237</v>
      </c>
      <c r="F721" s="164">
        <v>0</v>
      </c>
      <c r="G721" s="164">
        <v>0</v>
      </c>
      <c r="H721" s="164">
        <v>0</v>
      </c>
      <c r="I721" s="164">
        <v>0</v>
      </c>
      <c r="J721" s="164">
        <v>0</v>
      </c>
      <c r="K721" s="164">
        <v>4</v>
      </c>
      <c r="L721" s="164">
        <v>36</v>
      </c>
      <c r="M721" s="164">
        <v>31.8</v>
      </c>
      <c r="N721" s="164">
        <v>2.9000000000000001E-2</v>
      </c>
      <c r="O721" s="164">
        <v>2.5999999999999999E-2</v>
      </c>
      <c r="P721" s="164">
        <v>4</v>
      </c>
      <c r="Q721" s="164">
        <v>36</v>
      </c>
      <c r="R721" s="164">
        <v>31.8</v>
      </c>
      <c r="S721" s="164">
        <v>2.9000000000000001E-2</v>
      </c>
      <c r="T721" s="164">
        <v>2.5999999999999999E-2</v>
      </c>
    </row>
    <row r="722" spans="1:20" ht="15.75" customHeight="1">
      <c r="A722" s="126" t="s">
        <v>105</v>
      </c>
      <c r="B722" s="163">
        <v>2015</v>
      </c>
      <c r="C722" s="163">
        <v>0</v>
      </c>
      <c r="D722" s="126" t="s">
        <v>53</v>
      </c>
      <c r="E722" s="163">
        <v>2049</v>
      </c>
      <c r="F722" s="163">
        <v>0</v>
      </c>
      <c r="G722" s="163">
        <v>0</v>
      </c>
      <c r="H722" s="163">
        <v>0</v>
      </c>
      <c r="I722" s="163">
        <v>0</v>
      </c>
      <c r="J722" s="163">
        <v>0</v>
      </c>
      <c r="K722" s="163">
        <v>0</v>
      </c>
      <c r="L722" s="163">
        <v>0</v>
      </c>
      <c r="M722" s="163">
        <v>0</v>
      </c>
      <c r="N722" s="163">
        <v>0</v>
      </c>
      <c r="O722" s="163">
        <v>0</v>
      </c>
      <c r="P722" s="163">
        <v>0</v>
      </c>
      <c r="Q722" s="163">
        <v>0</v>
      </c>
      <c r="R722" s="163">
        <v>0</v>
      </c>
      <c r="S722" s="163">
        <v>0</v>
      </c>
      <c r="T722" s="163">
        <v>0</v>
      </c>
    </row>
    <row r="723" spans="1:20" ht="15.75" customHeight="1">
      <c r="A723" s="130" t="s">
        <v>105</v>
      </c>
      <c r="B723" s="164">
        <v>2015</v>
      </c>
      <c r="C723" s="164">
        <v>1</v>
      </c>
      <c r="D723" s="130" t="s">
        <v>54</v>
      </c>
      <c r="E723" s="164">
        <v>2049</v>
      </c>
      <c r="F723" s="164">
        <v>0</v>
      </c>
      <c r="G723" s="164">
        <v>0</v>
      </c>
      <c r="H723" s="164">
        <v>0</v>
      </c>
      <c r="I723" s="164">
        <v>0</v>
      </c>
      <c r="J723" s="164">
        <v>0</v>
      </c>
      <c r="K723" s="164">
        <v>9</v>
      </c>
      <c r="L723" s="164">
        <v>9</v>
      </c>
      <c r="M723" s="164">
        <v>42</v>
      </c>
      <c r="N723" s="164">
        <v>4.0000000000000001E-3</v>
      </c>
      <c r="O723" s="164">
        <v>0.02</v>
      </c>
      <c r="P723" s="164">
        <v>9</v>
      </c>
      <c r="Q723" s="164">
        <v>9</v>
      </c>
      <c r="R723" s="164">
        <v>42</v>
      </c>
      <c r="S723" s="164">
        <v>4.0000000000000001E-3</v>
      </c>
      <c r="T723" s="164">
        <v>0.02</v>
      </c>
    </row>
    <row r="724" spans="1:20" ht="15.75" customHeight="1">
      <c r="A724" s="126" t="s">
        <v>105</v>
      </c>
      <c r="B724" s="163">
        <v>2015</v>
      </c>
      <c r="C724" s="163">
        <v>2</v>
      </c>
      <c r="D724" s="126" t="s">
        <v>1415</v>
      </c>
      <c r="E724" s="163">
        <v>2049</v>
      </c>
      <c r="F724" s="163">
        <v>0</v>
      </c>
      <c r="G724" s="163">
        <v>0</v>
      </c>
      <c r="H724" s="163">
        <v>0</v>
      </c>
      <c r="I724" s="163">
        <v>0</v>
      </c>
      <c r="J724" s="163">
        <v>0</v>
      </c>
      <c r="K724" s="163">
        <v>3</v>
      </c>
      <c r="L724" s="163">
        <v>3</v>
      </c>
      <c r="M724" s="163">
        <v>10</v>
      </c>
      <c r="N724" s="163">
        <v>1E-3</v>
      </c>
      <c r="O724" s="163">
        <v>5.0000000000000001E-3</v>
      </c>
      <c r="P724" s="163">
        <v>3</v>
      </c>
      <c r="Q724" s="163">
        <v>3</v>
      </c>
      <c r="R724" s="163">
        <v>10</v>
      </c>
      <c r="S724" s="163">
        <v>1E-3</v>
      </c>
      <c r="T724" s="163">
        <v>5.0000000000000001E-3</v>
      </c>
    </row>
    <row r="725" spans="1:20" ht="15.75" customHeight="1">
      <c r="A725" s="130" t="s">
        <v>105</v>
      </c>
      <c r="B725" s="164">
        <v>2015</v>
      </c>
      <c r="C725" s="164">
        <v>3</v>
      </c>
      <c r="D725" s="130" t="s">
        <v>55</v>
      </c>
      <c r="E725" s="164">
        <v>2049</v>
      </c>
      <c r="F725" s="164">
        <v>0</v>
      </c>
      <c r="G725" s="164">
        <v>0</v>
      </c>
      <c r="H725" s="164">
        <v>0</v>
      </c>
      <c r="I725" s="164">
        <v>0</v>
      </c>
      <c r="J725" s="164">
        <v>0</v>
      </c>
      <c r="K725" s="164">
        <v>0</v>
      </c>
      <c r="L725" s="164">
        <v>0</v>
      </c>
      <c r="M725" s="164">
        <v>0</v>
      </c>
      <c r="N725" s="164">
        <v>0</v>
      </c>
      <c r="O725" s="164">
        <v>0</v>
      </c>
      <c r="P725" s="164">
        <v>0</v>
      </c>
      <c r="Q725" s="164">
        <v>0</v>
      </c>
      <c r="R725" s="164">
        <v>0</v>
      </c>
      <c r="S725" s="164">
        <v>0</v>
      </c>
      <c r="T725" s="164">
        <v>0</v>
      </c>
    </row>
    <row r="726" spans="1:20" ht="15.75" customHeight="1">
      <c r="A726" s="126" t="s">
        <v>105</v>
      </c>
      <c r="B726" s="163">
        <v>2015</v>
      </c>
      <c r="C726" s="163">
        <v>4</v>
      </c>
      <c r="D726" s="126" t="s">
        <v>56</v>
      </c>
      <c r="E726" s="163">
        <v>2049</v>
      </c>
      <c r="F726" s="163">
        <v>0</v>
      </c>
      <c r="G726" s="163">
        <v>0</v>
      </c>
      <c r="H726" s="163">
        <v>0</v>
      </c>
      <c r="I726" s="163">
        <v>0</v>
      </c>
      <c r="J726" s="163">
        <v>0</v>
      </c>
      <c r="K726" s="163">
        <v>0</v>
      </c>
      <c r="L726" s="163">
        <v>0</v>
      </c>
      <c r="M726" s="163">
        <v>0</v>
      </c>
      <c r="N726" s="163">
        <v>0</v>
      </c>
      <c r="O726" s="163">
        <v>0</v>
      </c>
      <c r="P726" s="163">
        <v>0</v>
      </c>
      <c r="Q726" s="163">
        <v>0</v>
      </c>
      <c r="R726" s="163">
        <v>0</v>
      </c>
      <c r="S726" s="163">
        <v>0</v>
      </c>
      <c r="T726" s="163">
        <v>0</v>
      </c>
    </row>
    <row r="727" spans="1:20" ht="15.75" customHeight="1">
      <c r="A727" s="130" t="s">
        <v>105</v>
      </c>
      <c r="B727" s="164">
        <v>2015</v>
      </c>
      <c r="C727" s="164">
        <v>5</v>
      </c>
      <c r="D727" s="130" t="s">
        <v>57</v>
      </c>
      <c r="E727" s="164">
        <v>2049</v>
      </c>
      <c r="F727" s="164">
        <v>0</v>
      </c>
      <c r="G727" s="164">
        <v>0</v>
      </c>
      <c r="H727" s="164">
        <v>0</v>
      </c>
      <c r="I727" s="164">
        <v>0</v>
      </c>
      <c r="J727" s="164">
        <v>0</v>
      </c>
      <c r="K727" s="164">
        <v>2</v>
      </c>
      <c r="L727" s="164">
        <v>2</v>
      </c>
      <c r="M727" s="164">
        <v>5</v>
      </c>
      <c r="N727" s="164">
        <v>1E-3</v>
      </c>
      <c r="O727" s="164">
        <v>2E-3</v>
      </c>
      <c r="P727" s="164">
        <v>2</v>
      </c>
      <c r="Q727" s="164">
        <v>2</v>
      </c>
      <c r="R727" s="164">
        <v>5</v>
      </c>
      <c r="S727" s="164">
        <v>1E-3</v>
      </c>
      <c r="T727" s="164">
        <v>2E-3</v>
      </c>
    </row>
    <row r="728" spans="1:20" ht="15.75" customHeight="1">
      <c r="A728" s="126" t="s">
        <v>105</v>
      </c>
      <c r="B728" s="163">
        <v>2015</v>
      </c>
      <c r="C728" s="163">
        <v>6</v>
      </c>
      <c r="D728" s="126" t="s">
        <v>58</v>
      </c>
      <c r="E728" s="163">
        <v>2049</v>
      </c>
      <c r="F728" s="163">
        <v>0</v>
      </c>
      <c r="G728" s="163">
        <v>0</v>
      </c>
      <c r="H728" s="163">
        <v>0</v>
      </c>
      <c r="I728" s="163">
        <v>0</v>
      </c>
      <c r="J728" s="163">
        <v>0</v>
      </c>
      <c r="K728" s="163">
        <v>0</v>
      </c>
      <c r="L728" s="163">
        <v>0</v>
      </c>
      <c r="M728" s="163">
        <v>0</v>
      </c>
      <c r="N728" s="163">
        <v>0</v>
      </c>
      <c r="O728" s="163">
        <v>0</v>
      </c>
      <c r="P728" s="163">
        <v>0</v>
      </c>
      <c r="Q728" s="163">
        <v>0</v>
      </c>
      <c r="R728" s="163">
        <v>0</v>
      </c>
      <c r="S728" s="163">
        <v>0</v>
      </c>
      <c r="T728" s="163">
        <v>0</v>
      </c>
    </row>
    <row r="729" spans="1:20" ht="15.75" customHeight="1">
      <c r="A729" s="130" t="s">
        <v>105</v>
      </c>
      <c r="B729" s="164">
        <v>2015</v>
      </c>
      <c r="C729" s="164">
        <v>7</v>
      </c>
      <c r="D729" s="130" t="s">
        <v>59</v>
      </c>
      <c r="E729" s="164">
        <v>2049</v>
      </c>
      <c r="F729" s="164">
        <v>0</v>
      </c>
      <c r="G729" s="164">
        <v>0</v>
      </c>
      <c r="H729" s="164">
        <v>0</v>
      </c>
      <c r="I729" s="164">
        <v>0</v>
      </c>
      <c r="J729" s="164">
        <v>0</v>
      </c>
      <c r="K729" s="164">
        <v>5</v>
      </c>
      <c r="L729" s="164">
        <v>5</v>
      </c>
      <c r="M729" s="164">
        <v>8</v>
      </c>
      <c r="N729" s="164">
        <v>2E-3</v>
      </c>
      <c r="O729" s="164">
        <v>4.0000000000000001E-3</v>
      </c>
      <c r="P729" s="164">
        <v>5</v>
      </c>
      <c r="Q729" s="164">
        <v>5</v>
      </c>
      <c r="R729" s="164">
        <v>8</v>
      </c>
      <c r="S729" s="164">
        <v>2E-3</v>
      </c>
      <c r="T729" s="164">
        <v>4.0000000000000001E-3</v>
      </c>
    </row>
    <row r="730" spans="1:20" ht="15.75" customHeight="1">
      <c r="A730" s="126" t="s">
        <v>105</v>
      </c>
      <c r="B730" s="163">
        <v>2015</v>
      </c>
      <c r="C730" s="163">
        <v>8</v>
      </c>
      <c r="D730" s="126" t="s">
        <v>60</v>
      </c>
      <c r="E730" s="163">
        <v>2049</v>
      </c>
      <c r="F730" s="163">
        <v>0</v>
      </c>
      <c r="G730" s="163">
        <v>0</v>
      </c>
      <c r="H730" s="163">
        <v>0</v>
      </c>
      <c r="I730" s="163">
        <v>0</v>
      </c>
      <c r="J730" s="163">
        <v>0</v>
      </c>
      <c r="K730" s="163">
        <v>0</v>
      </c>
      <c r="L730" s="163">
        <v>0</v>
      </c>
      <c r="M730" s="163">
        <v>0</v>
      </c>
      <c r="N730" s="163">
        <v>0</v>
      </c>
      <c r="O730" s="163">
        <v>0</v>
      </c>
      <c r="P730" s="163">
        <v>0</v>
      </c>
      <c r="Q730" s="163">
        <v>0</v>
      </c>
      <c r="R730" s="163">
        <v>0</v>
      </c>
      <c r="S730" s="163">
        <v>0</v>
      </c>
      <c r="T730" s="163">
        <v>0</v>
      </c>
    </row>
    <row r="731" spans="1:20" ht="15.75" customHeight="1">
      <c r="A731" s="130" t="s">
        <v>105</v>
      </c>
      <c r="B731" s="164">
        <v>2015</v>
      </c>
      <c r="C731" s="164">
        <v>9</v>
      </c>
      <c r="D731" s="130" t="s">
        <v>61</v>
      </c>
      <c r="E731" s="164">
        <v>2049</v>
      </c>
      <c r="F731" s="164">
        <v>0</v>
      </c>
      <c r="G731" s="164">
        <v>0</v>
      </c>
      <c r="H731" s="164">
        <v>0</v>
      </c>
      <c r="I731" s="164">
        <v>0</v>
      </c>
      <c r="J731" s="164">
        <v>0</v>
      </c>
      <c r="K731" s="164">
        <v>0</v>
      </c>
      <c r="L731" s="164">
        <v>0</v>
      </c>
      <c r="M731" s="164">
        <v>0</v>
      </c>
      <c r="N731" s="164">
        <v>0</v>
      </c>
      <c r="O731" s="164">
        <v>0</v>
      </c>
      <c r="P731" s="164">
        <v>0</v>
      </c>
      <c r="Q731" s="164">
        <v>0</v>
      </c>
      <c r="R731" s="164">
        <v>0</v>
      </c>
      <c r="S731" s="164">
        <v>0</v>
      </c>
      <c r="T731" s="164">
        <v>0</v>
      </c>
    </row>
    <row r="732" spans="1:20" ht="15.75" customHeight="1">
      <c r="A732" s="126" t="s">
        <v>105</v>
      </c>
      <c r="B732" s="163">
        <v>2016</v>
      </c>
      <c r="C732" s="163">
        <v>0</v>
      </c>
      <c r="D732" s="126" t="s">
        <v>53</v>
      </c>
      <c r="E732" s="163">
        <v>2117</v>
      </c>
      <c r="F732" s="163">
        <v>0</v>
      </c>
      <c r="G732" s="163">
        <v>0</v>
      </c>
      <c r="H732" s="163">
        <v>0</v>
      </c>
      <c r="I732" s="163">
        <v>0</v>
      </c>
      <c r="J732" s="163">
        <v>0</v>
      </c>
      <c r="K732" s="163">
        <v>0</v>
      </c>
      <c r="L732" s="163">
        <v>0</v>
      </c>
      <c r="M732" s="163">
        <v>0</v>
      </c>
      <c r="N732" s="163">
        <v>0</v>
      </c>
      <c r="O732" s="163">
        <v>0</v>
      </c>
      <c r="P732" s="163">
        <v>0</v>
      </c>
      <c r="Q732" s="163">
        <v>0</v>
      </c>
      <c r="R732" s="163">
        <v>0</v>
      </c>
      <c r="S732" s="163">
        <v>0</v>
      </c>
      <c r="T732" s="163">
        <v>0</v>
      </c>
    </row>
    <row r="733" spans="1:20" ht="15.75" customHeight="1">
      <c r="A733" s="130" t="s">
        <v>105</v>
      </c>
      <c r="B733" s="164">
        <v>2016</v>
      </c>
      <c r="C733" s="164">
        <v>1</v>
      </c>
      <c r="D733" s="130" t="s">
        <v>54</v>
      </c>
      <c r="E733" s="164">
        <v>2117</v>
      </c>
      <c r="F733" s="164">
        <v>0</v>
      </c>
      <c r="G733" s="164">
        <v>0</v>
      </c>
      <c r="H733" s="164">
        <v>0</v>
      </c>
      <c r="I733" s="164">
        <v>0</v>
      </c>
      <c r="J733" s="164">
        <v>0</v>
      </c>
      <c r="K733" s="164">
        <v>23</v>
      </c>
      <c r="L733" s="164">
        <v>485</v>
      </c>
      <c r="M733" s="164">
        <v>88</v>
      </c>
      <c r="N733" s="164">
        <v>0.22900000000000001</v>
      </c>
      <c r="O733" s="164">
        <v>4.2000000000000003E-2</v>
      </c>
      <c r="P733" s="164">
        <v>23</v>
      </c>
      <c r="Q733" s="164">
        <v>485</v>
      </c>
      <c r="R733" s="164">
        <v>88</v>
      </c>
      <c r="S733" s="164">
        <v>0.22900000000000001</v>
      </c>
      <c r="T733" s="164">
        <v>4.2000000000000003E-2</v>
      </c>
    </row>
    <row r="734" spans="1:20" ht="15.75" customHeight="1">
      <c r="A734" s="126" t="s">
        <v>105</v>
      </c>
      <c r="B734" s="163">
        <v>2016</v>
      </c>
      <c r="C734" s="163">
        <v>2</v>
      </c>
      <c r="D734" s="126" t="s">
        <v>1415</v>
      </c>
      <c r="E734" s="163">
        <v>2117</v>
      </c>
      <c r="F734" s="163">
        <v>0</v>
      </c>
      <c r="G734" s="163">
        <v>0</v>
      </c>
      <c r="H734" s="163">
        <v>0</v>
      </c>
      <c r="I734" s="163">
        <v>0</v>
      </c>
      <c r="J734" s="163">
        <v>0</v>
      </c>
      <c r="K734" s="163">
        <v>5</v>
      </c>
      <c r="L734" s="163">
        <v>10622</v>
      </c>
      <c r="M734" s="163">
        <v>53070</v>
      </c>
      <c r="N734" s="163">
        <v>5.0170000000000003</v>
      </c>
      <c r="O734" s="163">
        <v>25.068000000000001</v>
      </c>
      <c r="P734" s="163">
        <v>5</v>
      </c>
      <c r="Q734" s="163">
        <v>10622</v>
      </c>
      <c r="R734" s="163">
        <v>53070</v>
      </c>
      <c r="S734" s="163">
        <v>5.0170000000000003</v>
      </c>
      <c r="T734" s="163">
        <v>25.068000000000001</v>
      </c>
    </row>
    <row r="735" spans="1:20" ht="15.75" customHeight="1">
      <c r="A735" s="130" t="s">
        <v>105</v>
      </c>
      <c r="B735" s="164">
        <v>2016</v>
      </c>
      <c r="C735" s="164">
        <v>3</v>
      </c>
      <c r="D735" s="130" t="s">
        <v>55</v>
      </c>
      <c r="E735" s="164">
        <v>2117</v>
      </c>
      <c r="F735" s="164">
        <v>0</v>
      </c>
      <c r="G735" s="164">
        <v>0</v>
      </c>
      <c r="H735" s="164">
        <v>0</v>
      </c>
      <c r="I735" s="164">
        <v>0</v>
      </c>
      <c r="J735" s="164">
        <v>0</v>
      </c>
      <c r="K735" s="164">
        <v>0</v>
      </c>
      <c r="L735" s="164">
        <v>0</v>
      </c>
      <c r="M735" s="164">
        <v>0</v>
      </c>
      <c r="N735" s="164">
        <v>0</v>
      </c>
      <c r="O735" s="164">
        <v>0</v>
      </c>
      <c r="P735" s="164">
        <v>0</v>
      </c>
      <c r="Q735" s="164">
        <v>0</v>
      </c>
      <c r="R735" s="164">
        <v>0</v>
      </c>
      <c r="S735" s="164">
        <v>0</v>
      </c>
      <c r="T735" s="164">
        <v>0</v>
      </c>
    </row>
    <row r="736" spans="1:20" ht="15.75" customHeight="1">
      <c r="A736" s="126" t="s">
        <v>105</v>
      </c>
      <c r="B736" s="163">
        <v>2016</v>
      </c>
      <c r="C736" s="163">
        <v>4</v>
      </c>
      <c r="D736" s="126" t="s">
        <v>56</v>
      </c>
      <c r="E736" s="163">
        <v>2117</v>
      </c>
      <c r="F736" s="163">
        <v>0</v>
      </c>
      <c r="G736" s="163">
        <v>0</v>
      </c>
      <c r="H736" s="163">
        <v>0</v>
      </c>
      <c r="I736" s="163">
        <v>0</v>
      </c>
      <c r="J736" s="163">
        <v>0</v>
      </c>
      <c r="K736" s="163">
        <v>0</v>
      </c>
      <c r="L736" s="163">
        <v>0</v>
      </c>
      <c r="M736" s="163">
        <v>0</v>
      </c>
      <c r="N736" s="163">
        <v>0</v>
      </c>
      <c r="O736" s="163">
        <v>0</v>
      </c>
      <c r="P736" s="163">
        <v>0</v>
      </c>
      <c r="Q736" s="163">
        <v>0</v>
      </c>
      <c r="R736" s="163">
        <v>0</v>
      </c>
      <c r="S736" s="163">
        <v>0</v>
      </c>
      <c r="T736" s="163">
        <v>0</v>
      </c>
    </row>
    <row r="737" spans="1:20" ht="15.75" customHeight="1">
      <c r="A737" s="130" t="s">
        <v>105</v>
      </c>
      <c r="B737" s="164">
        <v>2016</v>
      </c>
      <c r="C737" s="164">
        <v>5</v>
      </c>
      <c r="D737" s="130" t="s">
        <v>57</v>
      </c>
      <c r="E737" s="164">
        <v>2117</v>
      </c>
      <c r="F737" s="164">
        <v>0</v>
      </c>
      <c r="G737" s="164">
        <v>0</v>
      </c>
      <c r="H737" s="164">
        <v>0</v>
      </c>
      <c r="I737" s="164">
        <v>0</v>
      </c>
      <c r="J737" s="164">
        <v>0</v>
      </c>
      <c r="K737" s="164">
        <v>0</v>
      </c>
      <c r="L737" s="164">
        <v>0</v>
      </c>
      <c r="M737" s="164">
        <v>0</v>
      </c>
      <c r="N737" s="164">
        <v>0</v>
      </c>
      <c r="O737" s="164">
        <v>0</v>
      </c>
      <c r="P737" s="164">
        <v>0</v>
      </c>
      <c r="Q737" s="164">
        <v>0</v>
      </c>
      <c r="R737" s="164">
        <v>0</v>
      </c>
      <c r="S737" s="164">
        <v>0</v>
      </c>
      <c r="T737" s="164">
        <v>0</v>
      </c>
    </row>
    <row r="738" spans="1:20" ht="15.75" customHeight="1">
      <c r="A738" s="126" t="s">
        <v>105</v>
      </c>
      <c r="B738" s="163">
        <v>2016</v>
      </c>
      <c r="C738" s="163">
        <v>6</v>
      </c>
      <c r="D738" s="126" t="s">
        <v>58</v>
      </c>
      <c r="E738" s="163">
        <v>2117</v>
      </c>
      <c r="F738" s="163">
        <v>0</v>
      </c>
      <c r="G738" s="163">
        <v>0</v>
      </c>
      <c r="H738" s="163">
        <v>0</v>
      </c>
      <c r="I738" s="163">
        <v>0</v>
      </c>
      <c r="J738" s="163">
        <v>0</v>
      </c>
      <c r="K738" s="163">
        <v>0</v>
      </c>
      <c r="L738" s="163">
        <v>0</v>
      </c>
      <c r="M738" s="163">
        <v>0</v>
      </c>
      <c r="N738" s="163">
        <v>0</v>
      </c>
      <c r="O738" s="163">
        <v>0</v>
      </c>
      <c r="P738" s="163">
        <v>0</v>
      </c>
      <c r="Q738" s="163">
        <v>0</v>
      </c>
      <c r="R738" s="163">
        <v>0</v>
      </c>
      <c r="S738" s="163">
        <v>0</v>
      </c>
      <c r="T738" s="163">
        <v>0</v>
      </c>
    </row>
    <row r="739" spans="1:20" ht="15.75" customHeight="1">
      <c r="A739" s="130" t="s">
        <v>105</v>
      </c>
      <c r="B739" s="164">
        <v>2016</v>
      </c>
      <c r="C739" s="164">
        <v>7</v>
      </c>
      <c r="D739" s="130" t="s">
        <v>59</v>
      </c>
      <c r="E739" s="164">
        <v>2117</v>
      </c>
      <c r="F739" s="164">
        <v>0</v>
      </c>
      <c r="G739" s="164">
        <v>0</v>
      </c>
      <c r="H739" s="164">
        <v>0</v>
      </c>
      <c r="I739" s="164">
        <v>0</v>
      </c>
      <c r="J739" s="164">
        <v>0</v>
      </c>
      <c r="K739" s="164">
        <v>0</v>
      </c>
      <c r="L739" s="164">
        <v>0</v>
      </c>
      <c r="M739" s="164">
        <v>0</v>
      </c>
      <c r="N739" s="164">
        <v>0</v>
      </c>
      <c r="O739" s="164">
        <v>0</v>
      </c>
      <c r="P739" s="164">
        <v>0</v>
      </c>
      <c r="Q739" s="164">
        <v>0</v>
      </c>
      <c r="R739" s="164">
        <v>0</v>
      </c>
      <c r="S739" s="164">
        <v>0</v>
      </c>
      <c r="T739" s="164">
        <v>0</v>
      </c>
    </row>
    <row r="740" spans="1:20" ht="15.75" customHeight="1">
      <c r="A740" s="126" t="s">
        <v>105</v>
      </c>
      <c r="B740" s="163">
        <v>2016</v>
      </c>
      <c r="C740" s="163">
        <v>8</v>
      </c>
      <c r="D740" s="126" t="s">
        <v>60</v>
      </c>
      <c r="E740" s="163">
        <v>2117</v>
      </c>
      <c r="F740" s="163">
        <v>0</v>
      </c>
      <c r="G740" s="163">
        <v>0</v>
      </c>
      <c r="H740" s="163">
        <v>0</v>
      </c>
      <c r="I740" s="163">
        <v>0</v>
      </c>
      <c r="J740" s="163">
        <v>0</v>
      </c>
      <c r="K740" s="163">
        <v>0</v>
      </c>
      <c r="L740" s="163">
        <v>0</v>
      </c>
      <c r="M740" s="163">
        <v>0</v>
      </c>
      <c r="N740" s="163">
        <v>0</v>
      </c>
      <c r="O740" s="163">
        <v>0</v>
      </c>
      <c r="P740" s="163">
        <v>0</v>
      </c>
      <c r="Q740" s="163">
        <v>0</v>
      </c>
      <c r="R740" s="163">
        <v>0</v>
      </c>
      <c r="S740" s="163">
        <v>0</v>
      </c>
      <c r="T740" s="163">
        <v>0</v>
      </c>
    </row>
    <row r="741" spans="1:20" ht="15.75" customHeight="1">
      <c r="A741" s="130" t="s">
        <v>105</v>
      </c>
      <c r="B741" s="164">
        <v>2016</v>
      </c>
      <c r="C741" s="164">
        <v>9</v>
      </c>
      <c r="D741" s="130" t="s">
        <v>61</v>
      </c>
      <c r="E741" s="164">
        <v>2117</v>
      </c>
      <c r="F741" s="164">
        <v>0</v>
      </c>
      <c r="G741" s="164">
        <v>0</v>
      </c>
      <c r="H741" s="164">
        <v>0</v>
      </c>
      <c r="I741" s="164">
        <v>0</v>
      </c>
      <c r="J741" s="164">
        <v>0</v>
      </c>
      <c r="K741" s="164">
        <v>0</v>
      </c>
      <c r="L741" s="164">
        <v>0</v>
      </c>
      <c r="M741" s="164">
        <v>0</v>
      </c>
      <c r="N741" s="164">
        <v>0</v>
      </c>
      <c r="O741" s="164">
        <v>0</v>
      </c>
      <c r="P741" s="164">
        <v>0</v>
      </c>
      <c r="Q741" s="164">
        <v>0</v>
      </c>
      <c r="R741" s="164">
        <v>0</v>
      </c>
      <c r="S741" s="164">
        <v>0</v>
      </c>
      <c r="T741" s="164">
        <v>0</v>
      </c>
    </row>
    <row r="742" spans="1:20" ht="15.75" customHeight="1">
      <c r="A742" s="126" t="s">
        <v>105</v>
      </c>
      <c r="B742" s="163">
        <v>2017</v>
      </c>
      <c r="C742" s="163">
        <v>0</v>
      </c>
      <c r="D742" s="126" t="s">
        <v>53</v>
      </c>
      <c r="E742" s="163">
        <v>2185</v>
      </c>
      <c r="F742" s="163">
        <v>0</v>
      </c>
      <c r="G742" s="163">
        <v>0</v>
      </c>
      <c r="H742" s="163">
        <v>0</v>
      </c>
      <c r="I742" s="163">
        <v>0</v>
      </c>
      <c r="J742" s="163">
        <v>0</v>
      </c>
      <c r="K742" s="163">
        <v>0</v>
      </c>
      <c r="L742" s="163">
        <v>0</v>
      </c>
      <c r="M742" s="163">
        <v>0</v>
      </c>
      <c r="N742" s="163">
        <v>0</v>
      </c>
      <c r="O742" s="163">
        <v>0</v>
      </c>
      <c r="P742" s="163">
        <v>0</v>
      </c>
      <c r="Q742" s="163">
        <v>0</v>
      </c>
      <c r="R742" s="163">
        <v>0</v>
      </c>
      <c r="S742" s="163">
        <v>0</v>
      </c>
      <c r="T742" s="163">
        <v>0</v>
      </c>
    </row>
    <row r="743" spans="1:20" ht="15.75" customHeight="1">
      <c r="A743" s="130" t="s">
        <v>105</v>
      </c>
      <c r="B743" s="164">
        <v>2017</v>
      </c>
      <c r="C743" s="164">
        <v>1</v>
      </c>
      <c r="D743" s="130" t="s">
        <v>54</v>
      </c>
      <c r="E743" s="164">
        <v>2185</v>
      </c>
      <c r="F743" s="164">
        <v>0</v>
      </c>
      <c r="G743" s="164">
        <v>0</v>
      </c>
      <c r="H743" s="164">
        <v>0</v>
      </c>
      <c r="I743" s="164">
        <v>0</v>
      </c>
      <c r="J743" s="164">
        <v>0</v>
      </c>
      <c r="K743" s="164">
        <v>10</v>
      </c>
      <c r="L743" s="164">
        <v>10</v>
      </c>
      <c r="M743" s="164">
        <v>190</v>
      </c>
      <c r="N743" s="164">
        <v>5.0000000000000001E-3</v>
      </c>
      <c r="O743" s="164">
        <v>8.6999999999999994E-2</v>
      </c>
      <c r="P743" s="164">
        <v>10</v>
      </c>
      <c r="Q743" s="164">
        <v>10</v>
      </c>
      <c r="R743" s="164">
        <v>190</v>
      </c>
      <c r="S743" s="164">
        <v>5.0000000000000001E-3</v>
      </c>
      <c r="T743" s="164">
        <v>8.6999999999999994E-2</v>
      </c>
    </row>
    <row r="744" spans="1:20" ht="15.75" customHeight="1">
      <c r="A744" s="126" t="s">
        <v>105</v>
      </c>
      <c r="B744" s="163">
        <v>2017</v>
      </c>
      <c r="C744" s="163">
        <v>2</v>
      </c>
      <c r="D744" s="126" t="s">
        <v>1415</v>
      </c>
      <c r="E744" s="163">
        <v>2185</v>
      </c>
      <c r="F744" s="163">
        <v>0</v>
      </c>
      <c r="G744" s="163">
        <v>0</v>
      </c>
      <c r="H744" s="163">
        <v>0</v>
      </c>
      <c r="I744" s="163">
        <v>0</v>
      </c>
      <c r="J744" s="163">
        <v>0</v>
      </c>
      <c r="K744" s="163">
        <v>1</v>
      </c>
      <c r="L744" s="163">
        <v>2175</v>
      </c>
      <c r="M744" s="163">
        <v>2.2999999999999998</v>
      </c>
      <c r="N744" s="163">
        <v>0.995</v>
      </c>
      <c r="O744" s="163">
        <v>1E-3</v>
      </c>
      <c r="P744" s="163">
        <v>1</v>
      </c>
      <c r="Q744" s="163">
        <v>2175</v>
      </c>
      <c r="R744" s="163">
        <v>2.2999999999999998</v>
      </c>
      <c r="S744" s="163">
        <v>0.995</v>
      </c>
      <c r="T744" s="163">
        <v>1E-3</v>
      </c>
    </row>
    <row r="745" spans="1:20" ht="15.75" customHeight="1">
      <c r="A745" s="130" t="s">
        <v>105</v>
      </c>
      <c r="B745" s="164">
        <v>2017</v>
      </c>
      <c r="C745" s="164">
        <v>3</v>
      </c>
      <c r="D745" s="130" t="s">
        <v>55</v>
      </c>
      <c r="E745" s="164">
        <v>2185</v>
      </c>
      <c r="F745" s="164">
        <v>0</v>
      </c>
      <c r="G745" s="164">
        <v>0</v>
      </c>
      <c r="H745" s="164">
        <v>0</v>
      </c>
      <c r="I745" s="164">
        <v>0</v>
      </c>
      <c r="J745" s="164">
        <v>0</v>
      </c>
      <c r="K745" s="164">
        <v>0</v>
      </c>
      <c r="L745" s="164">
        <v>0</v>
      </c>
      <c r="M745" s="164">
        <v>0</v>
      </c>
      <c r="N745" s="164">
        <v>0</v>
      </c>
      <c r="O745" s="164">
        <v>0</v>
      </c>
      <c r="P745" s="164">
        <v>0</v>
      </c>
      <c r="Q745" s="164">
        <v>0</v>
      </c>
      <c r="R745" s="164">
        <v>0</v>
      </c>
      <c r="S745" s="164">
        <v>0</v>
      </c>
      <c r="T745" s="164">
        <v>0</v>
      </c>
    </row>
    <row r="746" spans="1:20" ht="15.75" customHeight="1">
      <c r="A746" s="126" t="s">
        <v>105</v>
      </c>
      <c r="B746" s="163">
        <v>2017</v>
      </c>
      <c r="C746" s="163">
        <v>4</v>
      </c>
      <c r="D746" s="126" t="s">
        <v>56</v>
      </c>
      <c r="E746" s="163">
        <v>2185</v>
      </c>
      <c r="F746" s="163">
        <v>0</v>
      </c>
      <c r="G746" s="163">
        <v>0</v>
      </c>
      <c r="H746" s="163">
        <v>0</v>
      </c>
      <c r="I746" s="163">
        <v>0</v>
      </c>
      <c r="J746" s="163">
        <v>0</v>
      </c>
      <c r="K746" s="163">
        <v>0</v>
      </c>
      <c r="L746" s="163">
        <v>0</v>
      </c>
      <c r="M746" s="163">
        <v>0</v>
      </c>
      <c r="N746" s="163">
        <v>0</v>
      </c>
      <c r="O746" s="163">
        <v>0</v>
      </c>
      <c r="P746" s="163">
        <v>0</v>
      </c>
      <c r="Q746" s="163">
        <v>0</v>
      </c>
      <c r="R746" s="163">
        <v>0</v>
      </c>
      <c r="S746" s="163">
        <v>0</v>
      </c>
      <c r="T746" s="163">
        <v>0</v>
      </c>
    </row>
    <row r="747" spans="1:20" ht="15.75" customHeight="1">
      <c r="A747" s="130" t="s">
        <v>105</v>
      </c>
      <c r="B747" s="164">
        <v>2017</v>
      </c>
      <c r="C747" s="164">
        <v>5</v>
      </c>
      <c r="D747" s="130" t="s">
        <v>57</v>
      </c>
      <c r="E747" s="164">
        <v>2185</v>
      </c>
      <c r="F747" s="164">
        <v>0</v>
      </c>
      <c r="G747" s="164">
        <v>0</v>
      </c>
      <c r="H747" s="164">
        <v>0</v>
      </c>
      <c r="I747" s="164">
        <v>0</v>
      </c>
      <c r="J747" s="164">
        <v>0</v>
      </c>
      <c r="K747" s="164">
        <v>5</v>
      </c>
      <c r="L747" s="164">
        <v>5</v>
      </c>
      <c r="M747" s="164">
        <v>14</v>
      </c>
      <c r="N747" s="164">
        <v>2E-3</v>
      </c>
      <c r="O747" s="164">
        <v>6.0000000000000001E-3</v>
      </c>
      <c r="P747" s="164">
        <v>5</v>
      </c>
      <c r="Q747" s="164">
        <v>5</v>
      </c>
      <c r="R747" s="164">
        <v>14</v>
      </c>
      <c r="S747" s="164">
        <v>2E-3</v>
      </c>
      <c r="T747" s="164">
        <v>6.0000000000000001E-3</v>
      </c>
    </row>
    <row r="748" spans="1:20" ht="15.75" customHeight="1">
      <c r="A748" s="126" t="s">
        <v>105</v>
      </c>
      <c r="B748" s="163">
        <v>2017</v>
      </c>
      <c r="C748" s="163">
        <v>6</v>
      </c>
      <c r="D748" s="126" t="s">
        <v>58</v>
      </c>
      <c r="E748" s="163">
        <v>2185</v>
      </c>
      <c r="F748" s="163">
        <v>0</v>
      </c>
      <c r="G748" s="163">
        <v>0</v>
      </c>
      <c r="H748" s="163">
        <v>0</v>
      </c>
      <c r="I748" s="163">
        <v>0</v>
      </c>
      <c r="J748" s="163">
        <v>0</v>
      </c>
      <c r="K748" s="163">
        <v>0</v>
      </c>
      <c r="L748" s="163">
        <v>0</v>
      </c>
      <c r="M748" s="163">
        <v>0</v>
      </c>
      <c r="N748" s="163">
        <v>0</v>
      </c>
      <c r="O748" s="163">
        <v>0</v>
      </c>
      <c r="P748" s="163">
        <v>0</v>
      </c>
      <c r="Q748" s="163">
        <v>0</v>
      </c>
      <c r="R748" s="163">
        <v>0</v>
      </c>
      <c r="S748" s="163">
        <v>0</v>
      </c>
      <c r="T748" s="163">
        <v>0</v>
      </c>
    </row>
    <row r="749" spans="1:20" ht="15.75" customHeight="1">
      <c r="A749" s="130" t="s">
        <v>105</v>
      </c>
      <c r="B749" s="164">
        <v>2017</v>
      </c>
      <c r="C749" s="164">
        <v>7</v>
      </c>
      <c r="D749" s="130" t="s">
        <v>59</v>
      </c>
      <c r="E749" s="164">
        <v>2185</v>
      </c>
      <c r="F749" s="164">
        <v>0</v>
      </c>
      <c r="G749" s="164">
        <v>0</v>
      </c>
      <c r="H749" s="164">
        <v>0</v>
      </c>
      <c r="I749" s="164">
        <v>0</v>
      </c>
      <c r="J749" s="164">
        <v>0</v>
      </c>
      <c r="K749" s="164">
        <v>0</v>
      </c>
      <c r="L749" s="164">
        <v>0</v>
      </c>
      <c r="M749" s="164">
        <v>0</v>
      </c>
      <c r="N749" s="164">
        <v>0</v>
      </c>
      <c r="O749" s="164">
        <v>0</v>
      </c>
      <c r="P749" s="164">
        <v>0</v>
      </c>
      <c r="Q749" s="164">
        <v>0</v>
      </c>
      <c r="R749" s="164">
        <v>0</v>
      </c>
      <c r="S749" s="164">
        <v>0</v>
      </c>
      <c r="T749" s="164">
        <v>0</v>
      </c>
    </row>
    <row r="750" spans="1:20" ht="15.75" customHeight="1">
      <c r="A750" s="126" t="s">
        <v>105</v>
      </c>
      <c r="B750" s="163">
        <v>2017</v>
      </c>
      <c r="C750" s="163">
        <v>8</v>
      </c>
      <c r="D750" s="126" t="s">
        <v>60</v>
      </c>
      <c r="E750" s="163">
        <v>2185</v>
      </c>
      <c r="F750" s="163">
        <v>0</v>
      </c>
      <c r="G750" s="163">
        <v>0</v>
      </c>
      <c r="H750" s="163">
        <v>0</v>
      </c>
      <c r="I750" s="163">
        <v>0</v>
      </c>
      <c r="J750" s="163">
        <v>0</v>
      </c>
      <c r="K750" s="163">
        <v>0</v>
      </c>
      <c r="L750" s="163">
        <v>0</v>
      </c>
      <c r="M750" s="163">
        <v>0</v>
      </c>
      <c r="N750" s="163">
        <v>0</v>
      </c>
      <c r="O750" s="163">
        <v>0</v>
      </c>
      <c r="P750" s="163">
        <v>0</v>
      </c>
      <c r="Q750" s="163">
        <v>0</v>
      </c>
      <c r="R750" s="163">
        <v>0</v>
      </c>
      <c r="S750" s="163">
        <v>0</v>
      </c>
      <c r="T750" s="163">
        <v>0</v>
      </c>
    </row>
    <row r="751" spans="1:20" ht="15.75" customHeight="1">
      <c r="A751" s="130" t="s">
        <v>105</v>
      </c>
      <c r="B751" s="164">
        <v>2017</v>
      </c>
      <c r="C751" s="164">
        <v>9</v>
      </c>
      <c r="D751" s="130" t="s">
        <v>61</v>
      </c>
      <c r="E751" s="164">
        <v>2185</v>
      </c>
      <c r="F751" s="164">
        <v>0</v>
      </c>
      <c r="G751" s="164">
        <v>0</v>
      </c>
      <c r="H751" s="164">
        <v>0</v>
      </c>
      <c r="I751" s="164">
        <v>0</v>
      </c>
      <c r="J751" s="164">
        <v>0</v>
      </c>
      <c r="K751" s="164">
        <v>0</v>
      </c>
      <c r="L751" s="164">
        <v>0</v>
      </c>
      <c r="M751" s="164">
        <v>0</v>
      </c>
      <c r="N751" s="164">
        <v>0</v>
      </c>
      <c r="O751" s="164">
        <v>0</v>
      </c>
      <c r="P751" s="164">
        <v>0</v>
      </c>
      <c r="Q751" s="164">
        <v>0</v>
      </c>
      <c r="R751" s="164">
        <v>0</v>
      </c>
      <c r="S751" s="164">
        <v>0</v>
      </c>
      <c r="T751" s="164">
        <v>0</v>
      </c>
    </row>
    <row r="752" spans="1:20" ht="15.75" customHeight="1">
      <c r="A752" s="126" t="s">
        <v>105</v>
      </c>
      <c r="B752" s="163">
        <v>2018</v>
      </c>
      <c r="C752" s="163">
        <v>0</v>
      </c>
      <c r="D752" s="126" t="s">
        <v>53</v>
      </c>
      <c r="E752" s="163">
        <v>2286</v>
      </c>
      <c r="F752" s="163">
        <v>0</v>
      </c>
      <c r="G752" s="163">
        <v>0</v>
      </c>
      <c r="H752" s="163">
        <v>0</v>
      </c>
      <c r="I752" s="163">
        <v>0</v>
      </c>
      <c r="J752" s="163">
        <v>0</v>
      </c>
      <c r="K752" s="163">
        <v>0</v>
      </c>
      <c r="L752" s="163">
        <v>0</v>
      </c>
      <c r="M752" s="163">
        <v>0</v>
      </c>
      <c r="N752" s="163">
        <v>0</v>
      </c>
      <c r="O752" s="163">
        <v>0</v>
      </c>
      <c r="P752" s="163">
        <v>0</v>
      </c>
      <c r="Q752" s="163">
        <v>0</v>
      </c>
      <c r="R752" s="163">
        <v>0</v>
      </c>
      <c r="S752" s="163">
        <v>0</v>
      </c>
      <c r="T752" s="163">
        <v>0</v>
      </c>
    </row>
    <row r="753" spans="1:20" ht="15.75" customHeight="1">
      <c r="A753" s="130" t="s">
        <v>105</v>
      </c>
      <c r="B753" s="164">
        <v>2018</v>
      </c>
      <c r="C753" s="164">
        <v>1</v>
      </c>
      <c r="D753" s="130" t="s">
        <v>54</v>
      </c>
      <c r="E753" s="164">
        <v>2286</v>
      </c>
      <c r="F753" s="164">
        <v>0</v>
      </c>
      <c r="G753" s="164">
        <v>0</v>
      </c>
      <c r="H753" s="164">
        <v>0</v>
      </c>
      <c r="I753" s="164">
        <v>0</v>
      </c>
      <c r="J753" s="164">
        <v>0</v>
      </c>
      <c r="K753" s="164">
        <v>14</v>
      </c>
      <c r="L753" s="164">
        <v>113</v>
      </c>
      <c r="M753" s="164">
        <v>896</v>
      </c>
      <c r="N753" s="164">
        <v>4.9000000000000002E-2</v>
      </c>
      <c r="O753" s="164">
        <v>0.39200000000000002</v>
      </c>
      <c r="P753" s="164">
        <v>14</v>
      </c>
      <c r="Q753" s="164">
        <v>113</v>
      </c>
      <c r="R753" s="164">
        <v>896</v>
      </c>
      <c r="S753" s="164">
        <v>4.9000000000000002E-2</v>
      </c>
      <c r="T753" s="164">
        <v>0.39200000000000002</v>
      </c>
    </row>
    <row r="754" spans="1:20" ht="15.75" customHeight="1">
      <c r="A754" s="126" t="s">
        <v>105</v>
      </c>
      <c r="B754" s="163">
        <v>2018</v>
      </c>
      <c r="C754" s="163">
        <v>2</v>
      </c>
      <c r="D754" s="126" t="s">
        <v>1415</v>
      </c>
      <c r="E754" s="163">
        <v>2286</v>
      </c>
      <c r="F754" s="163">
        <v>0</v>
      </c>
      <c r="G754" s="163">
        <v>0</v>
      </c>
      <c r="H754" s="163">
        <v>0</v>
      </c>
      <c r="I754" s="163">
        <v>0</v>
      </c>
      <c r="J754" s="163">
        <v>0</v>
      </c>
      <c r="K754" s="163">
        <v>4</v>
      </c>
      <c r="L754" s="163">
        <v>6830</v>
      </c>
      <c r="M754" s="163">
        <v>63651</v>
      </c>
      <c r="N754" s="163">
        <v>2.988</v>
      </c>
      <c r="O754" s="163">
        <v>27.844000000000001</v>
      </c>
      <c r="P754" s="163">
        <v>4</v>
      </c>
      <c r="Q754" s="163">
        <v>6830</v>
      </c>
      <c r="R754" s="163">
        <v>63651</v>
      </c>
      <c r="S754" s="163">
        <v>2.988</v>
      </c>
      <c r="T754" s="163">
        <v>27.844000000000001</v>
      </c>
    </row>
    <row r="755" spans="1:20" ht="15.75" customHeight="1">
      <c r="A755" s="130" t="s">
        <v>105</v>
      </c>
      <c r="B755" s="164">
        <v>2018</v>
      </c>
      <c r="C755" s="164">
        <v>3</v>
      </c>
      <c r="D755" s="130" t="s">
        <v>55</v>
      </c>
      <c r="E755" s="164">
        <v>2286</v>
      </c>
      <c r="F755" s="164">
        <v>0</v>
      </c>
      <c r="G755" s="164">
        <v>0</v>
      </c>
      <c r="H755" s="164">
        <v>0</v>
      </c>
      <c r="I755" s="164">
        <v>0</v>
      </c>
      <c r="J755" s="164">
        <v>0</v>
      </c>
      <c r="K755" s="164">
        <v>0</v>
      </c>
      <c r="L755" s="164">
        <v>0</v>
      </c>
      <c r="M755" s="164">
        <v>0</v>
      </c>
      <c r="N755" s="164">
        <v>0</v>
      </c>
      <c r="O755" s="164">
        <v>0</v>
      </c>
      <c r="P755" s="164">
        <v>0</v>
      </c>
      <c r="Q755" s="164">
        <v>0</v>
      </c>
      <c r="R755" s="164">
        <v>0</v>
      </c>
      <c r="S755" s="164">
        <v>0</v>
      </c>
      <c r="T755" s="164">
        <v>0</v>
      </c>
    </row>
    <row r="756" spans="1:20" ht="15.75" customHeight="1">
      <c r="A756" s="126" t="s">
        <v>105</v>
      </c>
      <c r="B756" s="163">
        <v>2018</v>
      </c>
      <c r="C756" s="163">
        <v>4</v>
      </c>
      <c r="D756" s="126" t="s">
        <v>56</v>
      </c>
      <c r="E756" s="163">
        <v>2286</v>
      </c>
      <c r="F756" s="163">
        <v>0</v>
      </c>
      <c r="G756" s="163">
        <v>0</v>
      </c>
      <c r="H756" s="163">
        <v>0</v>
      </c>
      <c r="I756" s="163">
        <v>0</v>
      </c>
      <c r="J756" s="163">
        <v>0</v>
      </c>
      <c r="K756" s="163">
        <v>0</v>
      </c>
      <c r="L756" s="163">
        <v>0</v>
      </c>
      <c r="M756" s="163">
        <v>0</v>
      </c>
      <c r="N756" s="163">
        <v>0</v>
      </c>
      <c r="O756" s="163">
        <v>0</v>
      </c>
      <c r="P756" s="163">
        <v>0</v>
      </c>
      <c r="Q756" s="163">
        <v>0</v>
      </c>
      <c r="R756" s="163">
        <v>0</v>
      </c>
      <c r="S756" s="163">
        <v>0</v>
      </c>
      <c r="T756" s="163">
        <v>0</v>
      </c>
    </row>
    <row r="757" spans="1:20" ht="15.75" customHeight="1">
      <c r="A757" s="130" t="s">
        <v>105</v>
      </c>
      <c r="B757" s="164">
        <v>2018</v>
      </c>
      <c r="C757" s="164">
        <v>5</v>
      </c>
      <c r="D757" s="130" t="s">
        <v>57</v>
      </c>
      <c r="E757" s="164">
        <v>2286</v>
      </c>
      <c r="F757" s="164">
        <v>0</v>
      </c>
      <c r="G757" s="164">
        <v>0</v>
      </c>
      <c r="H757" s="164">
        <v>0</v>
      </c>
      <c r="I757" s="164">
        <v>0</v>
      </c>
      <c r="J757" s="164">
        <v>0</v>
      </c>
      <c r="K757" s="164">
        <v>7</v>
      </c>
      <c r="L757" s="164">
        <v>13</v>
      </c>
      <c r="M757" s="164">
        <v>473.25</v>
      </c>
      <c r="N757" s="164">
        <v>6.0000000000000001E-3</v>
      </c>
      <c r="O757" s="164">
        <v>0.20699999999999999</v>
      </c>
      <c r="P757" s="164">
        <v>7</v>
      </c>
      <c r="Q757" s="164">
        <v>13</v>
      </c>
      <c r="R757" s="164">
        <v>473.25</v>
      </c>
      <c r="S757" s="164">
        <v>6.0000000000000001E-3</v>
      </c>
      <c r="T757" s="164">
        <v>0.20699999999999999</v>
      </c>
    </row>
    <row r="758" spans="1:20" ht="15.75" customHeight="1">
      <c r="A758" s="126" t="s">
        <v>105</v>
      </c>
      <c r="B758" s="163">
        <v>2018</v>
      </c>
      <c r="C758" s="163">
        <v>6</v>
      </c>
      <c r="D758" s="126" t="s">
        <v>58</v>
      </c>
      <c r="E758" s="163">
        <v>2286</v>
      </c>
      <c r="F758" s="163">
        <v>0</v>
      </c>
      <c r="G758" s="163">
        <v>0</v>
      </c>
      <c r="H758" s="163">
        <v>0</v>
      </c>
      <c r="I758" s="163">
        <v>0</v>
      </c>
      <c r="J758" s="163">
        <v>0</v>
      </c>
      <c r="K758" s="163">
        <v>2</v>
      </c>
      <c r="L758" s="163">
        <v>2</v>
      </c>
      <c r="M758" s="163">
        <v>2</v>
      </c>
      <c r="N758" s="163">
        <v>1E-3</v>
      </c>
      <c r="O758" s="163">
        <v>1E-3</v>
      </c>
      <c r="P758" s="163">
        <v>2</v>
      </c>
      <c r="Q758" s="163">
        <v>2</v>
      </c>
      <c r="R758" s="163">
        <v>2</v>
      </c>
      <c r="S758" s="163">
        <v>1E-3</v>
      </c>
      <c r="T758" s="163">
        <v>1E-3</v>
      </c>
    </row>
    <row r="759" spans="1:20" ht="15.75" customHeight="1">
      <c r="A759" s="130" t="s">
        <v>105</v>
      </c>
      <c r="B759" s="164">
        <v>2018</v>
      </c>
      <c r="C759" s="164">
        <v>7</v>
      </c>
      <c r="D759" s="130" t="s">
        <v>59</v>
      </c>
      <c r="E759" s="164">
        <v>2286</v>
      </c>
      <c r="F759" s="164">
        <v>0</v>
      </c>
      <c r="G759" s="164">
        <v>0</v>
      </c>
      <c r="H759" s="164">
        <v>0</v>
      </c>
      <c r="I759" s="164">
        <v>0</v>
      </c>
      <c r="J759" s="164">
        <v>0</v>
      </c>
      <c r="K759" s="164">
        <v>0</v>
      </c>
      <c r="L759" s="164">
        <v>0</v>
      </c>
      <c r="M759" s="164">
        <v>0</v>
      </c>
      <c r="N759" s="164">
        <v>0</v>
      </c>
      <c r="O759" s="164">
        <v>0</v>
      </c>
      <c r="P759" s="164">
        <v>0</v>
      </c>
      <c r="Q759" s="164">
        <v>0</v>
      </c>
      <c r="R759" s="164">
        <v>0</v>
      </c>
      <c r="S759" s="164">
        <v>0</v>
      </c>
      <c r="T759" s="164">
        <v>0</v>
      </c>
    </row>
    <row r="760" spans="1:20" ht="15.75" customHeight="1">
      <c r="A760" s="126" t="s">
        <v>105</v>
      </c>
      <c r="B760" s="163">
        <v>2018</v>
      </c>
      <c r="C760" s="163">
        <v>8</v>
      </c>
      <c r="D760" s="126" t="s">
        <v>60</v>
      </c>
      <c r="E760" s="163">
        <v>2286</v>
      </c>
      <c r="F760" s="163">
        <v>0</v>
      </c>
      <c r="G760" s="163">
        <v>0</v>
      </c>
      <c r="H760" s="163">
        <v>0</v>
      </c>
      <c r="I760" s="163">
        <v>0</v>
      </c>
      <c r="J760" s="163">
        <v>0</v>
      </c>
      <c r="K760" s="163">
        <v>0</v>
      </c>
      <c r="L760" s="163">
        <v>0</v>
      </c>
      <c r="M760" s="163">
        <v>0</v>
      </c>
      <c r="N760" s="163">
        <v>0</v>
      </c>
      <c r="O760" s="163">
        <v>0</v>
      </c>
      <c r="P760" s="163">
        <v>0</v>
      </c>
      <c r="Q760" s="163">
        <v>0</v>
      </c>
      <c r="R760" s="163">
        <v>0</v>
      </c>
      <c r="S760" s="163">
        <v>0</v>
      </c>
      <c r="T760" s="163">
        <v>0</v>
      </c>
    </row>
    <row r="761" spans="1:20" ht="15.75" customHeight="1">
      <c r="A761" s="130" t="s">
        <v>105</v>
      </c>
      <c r="B761" s="164">
        <v>2018</v>
      </c>
      <c r="C761" s="164">
        <v>9</v>
      </c>
      <c r="D761" s="130" t="s">
        <v>61</v>
      </c>
      <c r="E761" s="164">
        <v>2286</v>
      </c>
      <c r="F761" s="164">
        <v>0</v>
      </c>
      <c r="G761" s="164">
        <v>0</v>
      </c>
      <c r="H761" s="164">
        <v>0</v>
      </c>
      <c r="I761" s="164">
        <v>0</v>
      </c>
      <c r="J761" s="164">
        <v>0</v>
      </c>
      <c r="K761" s="164">
        <v>0</v>
      </c>
      <c r="L761" s="164">
        <v>0</v>
      </c>
      <c r="M761" s="164">
        <v>0</v>
      </c>
      <c r="N761" s="164">
        <v>0</v>
      </c>
      <c r="O761" s="164">
        <v>0</v>
      </c>
      <c r="P761" s="164">
        <v>0</v>
      </c>
      <c r="Q761" s="164">
        <v>0</v>
      </c>
      <c r="R761" s="164">
        <v>0</v>
      </c>
      <c r="S761" s="164">
        <v>0</v>
      </c>
      <c r="T761" s="164">
        <v>0</v>
      </c>
    </row>
    <row r="762" spans="1:20" ht="15.75" customHeight="1">
      <c r="A762" s="126" t="s">
        <v>105</v>
      </c>
      <c r="B762" s="163">
        <v>2019</v>
      </c>
      <c r="C762" s="163">
        <v>0</v>
      </c>
      <c r="D762" s="126" t="s">
        <v>53</v>
      </c>
      <c r="E762" s="163">
        <v>2335</v>
      </c>
      <c r="F762" s="163">
        <v>0</v>
      </c>
      <c r="G762" s="163">
        <v>0</v>
      </c>
      <c r="H762" s="163">
        <v>0</v>
      </c>
      <c r="I762" s="163">
        <v>0</v>
      </c>
      <c r="J762" s="163">
        <v>0</v>
      </c>
      <c r="K762" s="163">
        <v>1</v>
      </c>
      <c r="L762" s="163">
        <v>1</v>
      </c>
      <c r="M762" s="163">
        <v>2.75</v>
      </c>
      <c r="N762" s="163">
        <v>0</v>
      </c>
      <c r="O762" s="163">
        <v>1E-3</v>
      </c>
      <c r="P762" s="163">
        <v>1</v>
      </c>
      <c r="Q762" s="163">
        <v>1</v>
      </c>
      <c r="R762" s="163">
        <v>2.75</v>
      </c>
      <c r="S762" s="163">
        <v>0</v>
      </c>
      <c r="T762" s="163">
        <v>1E-3</v>
      </c>
    </row>
    <row r="763" spans="1:20" ht="15.75" customHeight="1">
      <c r="A763" s="130" t="s">
        <v>105</v>
      </c>
      <c r="B763" s="164">
        <v>2019</v>
      </c>
      <c r="C763" s="164">
        <v>1</v>
      </c>
      <c r="D763" s="130" t="s">
        <v>54</v>
      </c>
      <c r="E763" s="164">
        <v>2335</v>
      </c>
      <c r="F763" s="164">
        <v>0</v>
      </c>
      <c r="G763" s="164">
        <v>0</v>
      </c>
      <c r="H763" s="164">
        <v>0</v>
      </c>
      <c r="I763" s="164">
        <v>0</v>
      </c>
      <c r="J763" s="164">
        <v>0</v>
      </c>
      <c r="K763" s="164">
        <v>13</v>
      </c>
      <c r="L763" s="164">
        <v>195</v>
      </c>
      <c r="M763" s="164">
        <v>52</v>
      </c>
      <c r="N763" s="164">
        <v>8.4000000000000005E-2</v>
      </c>
      <c r="O763" s="164">
        <v>2.1999999999999999E-2</v>
      </c>
      <c r="P763" s="164">
        <v>13</v>
      </c>
      <c r="Q763" s="164">
        <v>195</v>
      </c>
      <c r="R763" s="164">
        <v>52</v>
      </c>
      <c r="S763" s="164">
        <v>8.4000000000000005E-2</v>
      </c>
      <c r="T763" s="164">
        <v>2.1999999999999999E-2</v>
      </c>
    </row>
    <row r="764" spans="1:20" ht="15.75" customHeight="1">
      <c r="A764" s="126" t="s">
        <v>105</v>
      </c>
      <c r="B764" s="163">
        <v>2019</v>
      </c>
      <c r="C764" s="163">
        <v>2</v>
      </c>
      <c r="D764" s="126" t="s">
        <v>1415</v>
      </c>
      <c r="E764" s="163">
        <v>2335</v>
      </c>
      <c r="F764" s="163">
        <v>0</v>
      </c>
      <c r="G764" s="163">
        <v>0</v>
      </c>
      <c r="H764" s="163">
        <v>0</v>
      </c>
      <c r="I764" s="163">
        <v>0</v>
      </c>
      <c r="J764" s="163">
        <v>0</v>
      </c>
      <c r="K764" s="163">
        <v>0</v>
      </c>
      <c r="L764" s="163">
        <v>0</v>
      </c>
      <c r="M764" s="163">
        <v>0</v>
      </c>
      <c r="N764" s="163">
        <v>0</v>
      </c>
      <c r="O764" s="163">
        <v>0</v>
      </c>
      <c r="P764" s="163">
        <v>0</v>
      </c>
      <c r="Q764" s="163">
        <v>0</v>
      </c>
      <c r="R764" s="163">
        <v>0</v>
      </c>
      <c r="S764" s="163">
        <v>0</v>
      </c>
      <c r="T764" s="163">
        <v>0</v>
      </c>
    </row>
    <row r="765" spans="1:20" ht="15.75" customHeight="1">
      <c r="A765" s="130" t="s">
        <v>105</v>
      </c>
      <c r="B765" s="164">
        <v>2019</v>
      </c>
      <c r="C765" s="164">
        <v>3</v>
      </c>
      <c r="D765" s="130" t="s">
        <v>55</v>
      </c>
      <c r="E765" s="164">
        <v>2335</v>
      </c>
      <c r="F765" s="164">
        <v>0</v>
      </c>
      <c r="G765" s="164">
        <v>0</v>
      </c>
      <c r="H765" s="164">
        <v>0</v>
      </c>
      <c r="I765" s="164">
        <v>0</v>
      </c>
      <c r="J765" s="164">
        <v>0</v>
      </c>
      <c r="K765" s="164">
        <v>0</v>
      </c>
      <c r="L765" s="164">
        <v>0</v>
      </c>
      <c r="M765" s="164">
        <v>0</v>
      </c>
      <c r="N765" s="164">
        <v>0</v>
      </c>
      <c r="O765" s="164">
        <v>0</v>
      </c>
      <c r="P765" s="164">
        <v>0</v>
      </c>
      <c r="Q765" s="164">
        <v>0</v>
      </c>
      <c r="R765" s="164">
        <v>0</v>
      </c>
      <c r="S765" s="164">
        <v>0</v>
      </c>
      <c r="T765" s="164">
        <v>0</v>
      </c>
    </row>
    <row r="766" spans="1:20" ht="15.75" customHeight="1">
      <c r="A766" s="126" t="s">
        <v>105</v>
      </c>
      <c r="B766" s="163">
        <v>2019</v>
      </c>
      <c r="C766" s="163">
        <v>4</v>
      </c>
      <c r="D766" s="126" t="s">
        <v>56</v>
      </c>
      <c r="E766" s="163">
        <v>2335</v>
      </c>
      <c r="F766" s="163">
        <v>0</v>
      </c>
      <c r="G766" s="163">
        <v>0</v>
      </c>
      <c r="H766" s="163">
        <v>0</v>
      </c>
      <c r="I766" s="163">
        <v>0</v>
      </c>
      <c r="J766" s="163">
        <v>0</v>
      </c>
      <c r="K766" s="163">
        <v>0</v>
      </c>
      <c r="L766" s="163">
        <v>0</v>
      </c>
      <c r="M766" s="163">
        <v>0</v>
      </c>
      <c r="N766" s="163">
        <v>0</v>
      </c>
      <c r="O766" s="163">
        <v>0</v>
      </c>
      <c r="P766" s="163">
        <v>0</v>
      </c>
      <c r="Q766" s="163">
        <v>0</v>
      </c>
      <c r="R766" s="163">
        <v>0</v>
      </c>
      <c r="S766" s="163">
        <v>0</v>
      </c>
      <c r="T766" s="163">
        <v>0</v>
      </c>
    </row>
    <row r="767" spans="1:20" ht="15.75" customHeight="1">
      <c r="A767" s="130" t="s">
        <v>105</v>
      </c>
      <c r="B767" s="164">
        <v>2019</v>
      </c>
      <c r="C767" s="164">
        <v>5</v>
      </c>
      <c r="D767" s="130" t="s">
        <v>57</v>
      </c>
      <c r="E767" s="164">
        <v>2335</v>
      </c>
      <c r="F767" s="164">
        <v>0</v>
      </c>
      <c r="G767" s="164">
        <v>0</v>
      </c>
      <c r="H767" s="164">
        <v>0</v>
      </c>
      <c r="I767" s="164">
        <v>0</v>
      </c>
      <c r="J767" s="164">
        <v>0</v>
      </c>
      <c r="K767" s="164">
        <v>2</v>
      </c>
      <c r="L767" s="164">
        <v>6</v>
      </c>
      <c r="M767" s="164">
        <v>3</v>
      </c>
      <c r="N767" s="164">
        <v>3.0000000000000001E-3</v>
      </c>
      <c r="O767" s="164">
        <v>1E-3</v>
      </c>
      <c r="P767" s="164">
        <v>2</v>
      </c>
      <c r="Q767" s="164">
        <v>6</v>
      </c>
      <c r="R767" s="164">
        <v>3</v>
      </c>
      <c r="S767" s="164">
        <v>3.0000000000000001E-3</v>
      </c>
      <c r="T767" s="164">
        <v>1E-3</v>
      </c>
    </row>
    <row r="768" spans="1:20" ht="15.75" customHeight="1">
      <c r="A768" s="126" t="s">
        <v>105</v>
      </c>
      <c r="B768" s="163">
        <v>2019</v>
      </c>
      <c r="C768" s="163">
        <v>6</v>
      </c>
      <c r="D768" s="126" t="s">
        <v>58</v>
      </c>
      <c r="E768" s="163">
        <v>2335</v>
      </c>
      <c r="F768" s="163">
        <v>0</v>
      </c>
      <c r="G768" s="163">
        <v>0</v>
      </c>
      <c r="H768" s="163">
        <v>0</v>
      </c>
      <c r="I768" s="163">
        <v>0</v>
      </c>
      <c r="J768" s="163">
        <v>0</v>
      </c>
      <c r="K768" s="163">
        <v>1</v>
      </c>
      <c r="L768" s="163">
        <v>1</v>
      </c>
      <c r="M768" s="163">
        <v>1.75</v>
      </c>
      <c r="N768" s="163">
        <v>0</v>
      </c>
      <c r="O768" s="163">
        <v>1E-3</v>
      </c>
      <c r="P768" s="163">
        <v>1</v>
      </c>
      <c r="Q768" s="163">
        <v>1</v>
      </c>
      <c r="R768" s="163">
        <v>1.75</v>
      </c>
      <c r="S768" s="163">
        <v>0</v>
      </c>
      <c r="T768" s="163">
        <v>1E-3</v>
      </c>
    </row>
    <row r="769" spans="1:20" ht="15.75" customHeight="1">
      <c r="A769" s="130" t="s">
        <v>105</v>
      </c>
      <c r="B769" s="164">
        <v>2019</v>
      </c>
      <c r="C769" s="164">
        <v>7</v>
      </c>
      <c r="D769" s="130" t="s">
        <v>59</v>
      </c>
      <c r="E769" s="164">
        <v>2335</v>
      </c>
      <c r="F769" s="164">
        <v>0</v>
      </c>
      <c r="G769" s="164">
        <v>0</v>
      </c>
      <c r="H769" s="164">
        <v>0</v>
      </c>
      <c r="I769" s="164">
        <v>0</v>
      </c>
      <c r="J769" s="164">
        <v>0</v>
      </c>
      <c r="K769" s="164">
        <v>0</v>
      </c>
      <c r="L769" s="164">
        <v>0</v>
      </c>
      <c r="M769" s="164">
        <v>0</v>
      </c>
      <c r="N769" s="164">
        <v>0</v>
      </c>
      <c r="O769" s="164">
        <v>0</v>
      </c>
      <c r="P769" s="164">
        <v>0</v>
      </c>
      <c r="Q769" s="164">
        <v>0</v>
      </c>
      <c r="R769" s="164">
        <v>0</v>
      </c>
      <c r="S769" s="164">
        <v>0</v>
      </c>
      <c r="T769" s="164">
        <v>0</v>
      </c>
    </row>
    <row r="770" spans="1:20" ht="15.75" customHeight="1">
      <c r="A770" s="126" t="s">
        <v>105</v>
      </c>
      <c r="B770" s="163">
        <v>2019</v>
      </c>
      <c r="C770" s="163">
        <v>8</v>
      </c>
      <c r="D770" s="126" t="s">
        <v>60</v>
      </c>
      <c r="E770" s="163">
        <v>2335</v>
      </c>
      <c r="F770" s="163">
        <v>0</v>
      </c>
      <c r="G770" s="163">
        <v>0</v>
      </c>
      <c r="H770" s="163">
        <v>0</v>
      </c>
      <c r="I770" s="163">
        <v>0</v>
      </c>
      <c r="J770" s="163">
        <v>0</v>
      </c>
      <c r="K770" s="163">
        <v>0</v>
      </c>
      <c r="L770" s="163">
        <v>0</v>
      </c>
      <c r="M770" s="163">
        <v>0</v>
      </c>
      <c r="N770" s="163">
        <v>0</v>
      </c>
      <c r="O770" s="163">
        <v>0</v>
      </c>
      <c r="P770" s="163">
        <v>0</v>
      </c>
      <c r="Q770" s="163">
        <v>0</v>
      </c>
      <c r="R770" s="163">
        <v>0</v>
      </c>
      <c r="S770" s="163">
        <v>0</v>
      </c>
      <c r="T770" s="163">
        <v>0</v>
      </c>
    </row>
    <row r="771" spans="1:20" ht="15.75" customHeight="1">
      <c r="A771" s="130" t="s">
        <v>105</v>
      </c>
      <c r="B771" s="164">
        <v>2019</v>
      </c>
      <c r="C771" s="164">
        <v>9</v>
      </c>
      <c r="D771" s="130" t="s">
        <v>61</v>
      </c>
      <c r="E771" s="164">
        <v>2335</v>
      </c>
      <c r="F771" s="164">
        <v>0</v>
      </c>
      <c r="G771" s="164">
        <v>0</v>
      </c>
      <c r="H771" s="164">
        <v>0</v>
      </c>
      <c r="I771" s="164">
        <v>0</v>
      </c>
      <c r="J771" s="164">
        <v>0</v>
      </c>
      <c r="K771" s="164">
        <v>1</v>
      </c>
      <c r="L771" s="164">
        <v>1</v>
      </c>
      <c r="M771" s="164">
        <v>3</v>
      </c>
      <c r="N771" s="164">
        <v>0</v>
      </c>
      <c r="O771" s="164">
        <v>1E-3</v>
      </c>
      <c r="P771" s="164">
        <v>1</v>
      </c>
      <c r="Q771" s="164">
        <v>1</v>
      </c>
      <c r="R771" s="164">
        <v>3</v>
      </c>
      <c r="S771" s="164">
        <v>0</v>
      </c>
      <c r="T771" s="164">
        <v>1E-3</v>
      </c>
    </row>
    <row r="772" spans="1:20" ht="15.75" customHeight="1">
      <c r="A772" s="126" t="s">
        <v>105</v>
      </c>
      <c r="B772" s="163">
        <v>2020</v>
      </c>
      <c r="C772" s="163">
        <v>0</v>
      </c>
      <c r="D772" s="126" t="s">
        <v>53</v>
      </c>
      <c r="E772" s="163">
        <v>2376</v>
      </c>
      <c r="F772" s="163">
        <v>0</v>
      </c>
      <c r="G772" s="163">
        <v>0</v>
      </c>
      <c r="H772" s="163">
        <v>0</v>
      </c>
      <c r="I772" s="163">
        <v>0</v>
      </c>
      <c r="J772" s="163">
        <v>0</v>
      </c>
      <c r="K772" s="163">
        <v>2</v>
      </c>
      <c r="L772" s="163">
        <v>2</v>
      </c>
      <c r="M772" s="163">
        <v>7.5</v>
      </c>
      <c r="N772" s="163">
        <v>1E-3</v>
      </c>
      <c r="O772" s="163">
        <v>3.0000000000000001E-3</v>
      </c>
      <c r="P772" s="163">
        <v>2</v>
      </c>
      <c r="Q772" s="163">
        <v>2</v>
      </c>
      <c r="R772" s="163">
        <v>7.5</v>
      </c>
      <c r="S772" s="163">
        <v>1E-3</v>
      </c>
      <c r="T772" s="163">
        <v>3.0000000000000001E-3</v>
      </c>
    </row>
    <row r="773" spans="1:20" ht="15.75" customHeight="1">
      <c r="A773" s="130" t="s">
        <v>105</v>
      </c>
      <c r="B773" s="164">
        <v>2020</v>
      </c>
      <c r="C773" s="164">
        <v>1</v>
      </c>
      <c r="D773" s="130" t="s">
        <v>54</v>
      </c>
      <c r="E773" s="164">
        <v>2376</v>
      </c>
      <c r="F773" s="164">
        <v>0</v>
      </c>
      <c r="G773" s="164">
        <v>0</v>
      </c>
      <c r="H773" s="164">
        <v>0</v>
      </c>
      <c r="I773" s="164">
        <v>0</v>
      </c>
      <c r="J773" s="164">
        <v>0</v>
      </c>
      <c r="K773" s="164">
        <v>20</v>
      </c>
      <c r="L773" s="164">
        <v>20</v>
      </c>
      <c r="M773" s="164">
        <v>60</v>
      </c>
      <c r="N773" s="164">
        <v>8.0000000000000002E-3</v>
      </c>
      <c r="O773" s="164">
        <v>2.5000000000000001E-2</v>
      </c>
      <c r="P773" s="164">
        <v>20</v>
      </c>
      <c r="Q773" s="164">
        <v>20</v>
      </c>
      <c r="R773" s="164">
        <v>60</v>
      </c>
      <c r="S773" s="164">
        <v>8.0000000000000002E-3</v>
      </c>
      <c r="T773" s="164">
        <v>2.5000000000000001E-2</v>
      </c>
    </row>
    <row r="774" spans="1:20" ht="15.75" customHeight="1">
      <c r="A774" s="126" t="s">
        <v>105</v>
      </c>
      <c r="B774" s="163">
        <v>2020</v>
      </c>
      <c r="C774" s="163">
        <v>2</v>
      </c>
      <c r="D774" s="126" t="s">
        <v>1415</v>
      </c>
      <c r="E774" s="163">
        <v>2376</v>
      </c>
      <c r="F774" s="163">
        <v>0</v>
      </c>
      <c r="G774" s="163">
        <v>0</v>
      </c>
      <c r="H774" s="163">
        <v>0</v>
      </c>
      <c r="I774" s="163">
        <v>0</v>
      </c>
      <c r="J774" s="163">
        <v>0</v>
      </c>
      <c r="K774" s="163">
        <v>0</v>
      </c>
      <c r="L774" s="163">
        <v>0</v>
      </c>
      <c r="M774" s="163">
        <v>0</v>
      </c>
      <c r="N774" s="163">
        <v>0</v>
      </c>
      <c r="O774" s="163">
        <v>0</v>
      </c>
      <c r="P774" s="163">
        <v>0</v>
      </c>
      <c r="Q774" s="163">
        <v>0</v>
      </c>
      <c r="R774" s="163">
        <v>0</v>
      </c>
      <c r="S774" s="163">
        <v>0</v>
      </c>
      <c r="T774" s="163">
        <v>0</v>
      </c>
    </row>
    <row r="775" spans="1:20" ht="15.75" customHeight="1">
      <c r="A775" s="130" t="s">
        <v>105</v>
      </c>
      <c r="B775" s="164">
        <v>2020</v>
      </c>
      <c r="C775" s="164">
        <v>3</v>
      </c>
      <c r="D775" s="130" t="s">
        <v>55</v>
      </c>
      <c r="E775" s="164">
        <v>2376</v>
      </c>
      <c r="F775" s="164">
        <v>0</v>
      </c>
      <c r="G775" s="164">
        <v>0</v>
      </c>
      <c r="H775" s="164">
        <v>0</v>
      </c>
      <c r="I775" s="164">
        <v>0</v>
      </c>
      <c r="J775" s="164">
        <v>0</v>
      </c>
      <c r="K775" s="164">
        <v>0</v>
      </c>
      <c r="L775" s="164">
        <v>0</v>
      </c>
      <c r="M775" s="164">
        <v>0</v>
      </c>
      <c r="N775" s="164">
        <v>0</v>
      </c>
      <c r="O775" s="164">
        <v>0</v>
      </c>
      <c r="P775" s="164">
        <v>0</v>
      </c>
      <c r="Q775" s="164">
        <v>0</v>
      </c>
      <c r="R775" s="164">
        <v>0</v>
      </c>
      <c r="S775" s="164">
        <v>0</v>
      </c>
      <c r="T775" s="164">
        <v>0</v>
      </c>
    </row>
    <row r="776" spans="1:20" ht="15.75" customHeight="1">
      <c r="A776" s="126" t="s">
        <v>105</v>
      </c>
      <c r="B776" s="163">
        <v>2020</v>
      </c>
      <c r="C776" s="163">
        <v>4</v>
      </c>
      <c r="D776" s="126" t="s">
        <v>56</v>
      </c>
      <c r="E776" s="163">
        <v>2376</v>
      </c>
      <c r="F776" s="163">
        <v>0</v>
      </c>
      <c r="G776" s="163">
        <v>0</v>
      </c>
      <c r="H776" s="163">
        <v>0</v>
      </c>
      <c r="I776" s="163">
        <v>0</v>
      </c>
      <c r="J776" s="163">
        <v>0</v>
      </c>
      <c r="K776" s="163">
        <v>0</v>
      </c>
      <c r="L776" s="163">
        <v>0</v>
      </c>
      <c r="M776" s="163">
        <v>0</v>
      </c>
      <c r="N776" s="163">
        <v>0</v>
      </c>
      <c r="O776" s="163">
        <v>0</v>
      </c>
      <c r="P776" s="163">
        <v>0</v>
      </c>
      <c r="Q776" s="163">
        <v>0</v>
      </c>
      <c r="R776" s="163">
        <v>0</v>
      </c>
      <c r="S776" s="163">
        <v>0</v>
      </c>
      <c r="T776" s="163">
        <v>0</v>
      </c>
    </row>
    <row r="777" spans="1:20" ht="15.75" customHeight="1">
      <c r="A777" s="130" t="s">
        <v>105</v>
      </c>
      <c r="B777" s="164">
        <v>2020</v>
      </c>
      <c r="C777" s="164">
        <v>5</v>
      </c>
      <c r="D777" s="130" t="s">
        <v>57</v>
      </c>
      <c r="E777" s="164">
        <v>2376</v>
      </c>
      <c r="F777" s="164">
        <v>0</v>
      </c>
      <c r="G777" s="164">
        <v>0</v>
      </c>
      <c r="H777" s="164">
        <v>0</v>
      </c>
      <c r="I777" s="164">
        <v>0</v>
      </c>
      <c r="J777" s="164">
        <v>0</v>
      </c>
      <c r="K777" s="164">
        <v>2</v>
      </c>
      <c r="L777" s="164">
        <v>2</v>
      </c>
      <c r="M777" s="164">
        <v>4.5</v>
      </c>
      <c r="N777" s="164">
        <v>1E-3</v>
      </c>
      <c r="O777" s="164">
        <v>2E-3</v>
      </c>
      <c r="P777" s="164">
        <v>2</v>
      </c>
      <c r="Q777" s="164">
        <v>2</v>
      </c>
      <c r="R777" s="164">
        <v>4.5</v>
      </c>
      <c r="S777" s="164">
        <v>1E-3</v>
      </c>
      <c r="T777" s="164">
        <v>2E-3</v>
      </c>
    </row>
    <row r="778" spans="1:20" ht="15.75" customHeight="1">
      <c r="A778" s="126" t="s">
        <v>105</v>
      </c>
      <c r="B778" s="163">
        <v>2020</v>
      </c>
      <c r="C778" s="163">
        <v>6</v>
      </c>
      <c r="D778" s="126" t="s">
        <v>58</v>
      </c>
      <c r="E778" s="163">
        <v>2376</v>
      </c>
      <c r="F778" s="163">
        <v>0</v>
      </c>
      <c r="G778" s="163">
        <v>0</v>
      </c>
      <c r="H778" s="163">
        <v>0</v>
      </c>
      <c r="I778" s="163">
        <v>0</v>
      </c>
      <c r="J778" s="163">
        <v>0</v>
      </c>
      <c r="K778" s="163">
        <v>0</v>
      </c>
      <c r="L778" s="163">
        <v>0</v>
      </c>
      <c r="M778" s="163">
        <v>0</v>
      </c>
      <c r="N778" s="163">
        <v>0</v>
      </c>
      <c r="O778" s="163">
        <v>0</v>
      </c>
      <c r="P778" s="163">
        <v>0</v>
      </c>
      <c r="Q778" s="163">
        <v>0</v>
      </c>
      <c r="R778" s="163">
        <v>0</v>
      </c>
      <c r="S778" s="163">
        <v>0</v>
      </c>
      <c r="T778" s="163">
        <v>0</v>
      </c>
    </row>
    <row r="779" spans="1:20" ht="15.75" customHeight="1">
      <c r="A779" s="130" t="s">
        <v>105</v>
      </c>
      <c r="B779" s="164">
        <v>2020</v>
      </c>
      <c r="C779" s="164">
        <v>7</v>
      </c>
      <c r="D779" s="130" t="s">
        <v>59</v>
      </c>
      <c r="E779" s="164">
        <v>2376</v>
      </c>
      <c r="F779" s="164">
        <v>0</v>
      </c>
      <c r="G779" s="164">
        <v>0</v>
      </c>
      <c r="H779" s="164">
        <v>0</v>
      </c>
      <c r="I779" s="164">
        <v>0</v>
      </c>
      <c r="J779" s="164">
        <v>0</v>
      </c>
      <c r="K779" s="164">
        <v>0</v>
      </c>
      <c r="L779" s="164">
        <v>0</v>
      </c>
      <c r="M779" s="164">
        <v>0</v>
      </c>
      <c r="N779" s="164">
        <v>0</v>
      </c>
      <c r="O779" s="164">
        <v>0</v>
      </c>
      <c r="P779" s="164">
        <v>0</v>
      </c>
      <c r="Q779" s="164">
        <v>0</v>
      </c>
      <c r="R779" s="164">
        <v>0</v>
      </c>
      <c r="S779" s="164">
        <v>0</v>
      </c>
      <c r="T779" s="164">
        <v>0</v>
      </c>
    </row>
    <row r="780" spans="1:20" ht="15.75" customHeight="1">
      <c r="A780" s="126" t="s">
        <v>105</v>
      </c>
      <c r="B780" s="163">
        <v>2020</v>
      </c>
      <c r="C780" s="163">
        <v>8</v>
      </c>
      <c r="D780" s="126" t="s">
        <v>60</v>
      </c>
      <c r="E780" s="163">
        <v>2376</v>
      </c>
      <c r="F780" s="163">
        <v>0</v>
      </c>
      <c r="G780" s="163">
        <v>0</v>
      </c>
      <c r="H780" s="163">
        <v>0</v>
      </c>
      <c r="I780" s="163">
        <v>0</v>
      </c>
      <c r="J780" s="163">
        <v>0</v>
      </c>
      <c r="K780" s="163">
        <v>0</v>
      </c>
      <c r="L780" s="163">
        <v>0</v>
      </c>
      <c r="M780" s="163">
        <v>0</v>
      </c>
      <c r="N780" s="163">
        <v>0</v>
      </c>
      <c r="O780" s="163">
        <v>0</v>
      </c>
      <c r="P780" s="163">
        <v>0</v>
      </c>
      <c r="Q780" s="163">
        <v>0</v>
      </c>
      <c r="R780" s="163">
        <v>0</v>
      </c>
      <c r="S780" s="163">
        <v>0</v>
      </c>
      <c r="T780" s="163">
        <v>0</v>
      </c>
    </row>
    <row r="781" spans="1:20" ht="15.75" customHeight="1">
      <c r="A781" s="130" t="s">
        <v>105</v>
      </c>
      <c r="B781" s="164">
        <v>2020</v>
      </c>
      <c r="C781" s="164">
        <v>9</v>
      </c>
      <c r="D781" s="130" t="s">
        <v>61</v>
      </c>
      <c r="E781" s="164">
        <v>2376</v>
      </c>
      <c r="F781" s="164">
        <v>0</v>
      </c>
      <c r="G781" s="164">
        <v>0</v>
      </c>
      <c r="H781" s="164">
        <v>0</v>
      </c>
      <c r="I781" s="164">
        <v>0</v>
      </c>
      <c r="J781" s="164">
        <v>0</v>
      </c>
      <c r="K781" s="164">
        <v>1</v>
      </c>
      <c r="L781" s="164">
        <v>1</v>
      </c>
      <c r="M781" s="164">
        <v>2</v>
      </c>
      <c r="N781" s="164">
        <v>0</v>
      </c>
      <c r="O781" s="164">
        <v>1E-3</v>
      </c>
      <c r="P781" s="164">
        <v>1</v>
      </c>
      <c r="Q781" s="164">
        <v>1</v>
      </c>
      <c r="R781" s="164">
        <v>2</v>
      </c>
      <c r="S781" s="164">
        <v>0</v>
      </c>
      <c r="T781" s="164">
        <v>1E-3</v>
      </c>
    </row>
    <row r="782" spans="1:20" ht="15.75" customHeight="1">
      <c r="A782" s="126" t="s">
        <v>105</v>
      </c>
      <c r="B782" s="163">
        <v>2021</v>
      </c>
      <c r="C782" s="163">
        <v>0</v>
      </c>
      <c r="D782" s="126" t="s">
        <v>53</v>
      </c>
      <c r="E782" s="163">
        <v>2425</v>
      </c>
      <c r="F782" s="163">
        <v>0</v>
      </c>
      <c r="G782" s="163">
        <v>0</v>
      </c>
      <c r="H782" s="163">
        <v>0</v>
      </c>
      <c r="I782" s="163">
        <v>0</v>
      </c>
      <c r="J782" s="163">
        <v>0</v>
      </c>
      <c r="K782" s="163">
        <v>0</v>
      </c>
      <c r="L782" s="163">
        <v>0</v>
      </c>
      <c r="M782" s="163">
        <v>0</v>
      </c>
      <c r="N782" s="163">
        <v>0</v>
      </c>
      <c r="O782" s="163">
        <v>0</v>
      </c>
      <c r="P782" s="163">
        <v>0</v>
      </c>
      <c r="Q782" s="163">
        <v>0</v>
      </c>
      <c r="R782" s="163">
        <v>0</v>
      </c>
      <c r="S782" s="163">
        <v>0</v>
      </c>
      <c r="T782" s="163">
        <v>0</v>
      </c>
    </row>
    <row r="783" spans="1:20" ht="15.75" customHeight="1">
      <c r="A783" s="130" t="s">
        <v>105</v>
      </c>
      <c r="B783" s="164">
        <v>2021</v>
      </c>
      <c r="C783" s="164">
        <v>1</v>
      </c>
      <c r="D783" s="130" t="s">
        <v>54</v>
      </c>
      <c r="E783" s="164">
        <v>2425</v>
      </c>
      <c r="F783" s="164">
        <v>0</v>
      </c>
      <c r="G783" s="164">
        <v>0</v>
      </c>
      <c r="H783" s="164">
        <v>0</v>
      </c>
      <c r="I783" s="164">
        <v>0</v>
      </c>
      <c r="J783" s="164">
        <v>0</v>
      </c>
      <c r="K783" s="164">
        <v>26</v>
      </c>
      <c r="L783" s="164">
        <v>26</v>
      </c>
      <c r="M783" s="164">
        <v>40</v>
      </c>
      <c r="N783" s="164">
        <v>1.0999999999999999E-2</v>
      </c>
      <c r="O783" s="164">
        <v>1.6E-2</v>
      </c>
      <c r="P783" s="164">
        <v>26</v>
      </c>
      <c r="Q783" s="164">
        <v>26</v>
      </c>
      <c r="R783" s="164">
        <v>40</v>
      </c>
      <c r="S783" s="164">
        <v>1.0999999999999999E-2</v>
      </c>
      <c r="T783" s="164">
        <v>1.6E-2</v>
      </c>
    </row>
    <row r="784" spans="1:20" ht="15.75" customHeight="1">
      <c r="A784" s="126" t="s">
        <v>105</v>
      </c>
      <c r="B784" s="163">
        <v>2021</v>
      </c>
      <c r="C784" s="163">
        <v>2</v>
      </c>
      <c r="D784" s="126" t="s">
        <v>1415</v>
      </c>
      <c r="E784" s="163">
        <v>2425</v>
      </c>
      <c r="F784" s="163">
        <v>0</v>
      </c>
      <c r="G784" s="163">
        <v>0</v>
      </c>
      <c r="H784" s="163">
        <v>0</v>
      </c>
      <c r="I784" s="163">
        <v>0</v>
      </c>
      <c r="J784" s="163">
        <v>0</v>
      </c>
      <c r="K784" s="163">
        <v>1</v>
      </c>
      <c r="L784" s="163">
        <v>1</v>
      </c>
      <c r="M784" s="163">
        <v>1</v>
      </c>
      <c r="N784" s="163">
        <v>0</v>
      </c>
      <c r="O784" s="163">
        <v>0</v>
      </c>
      <c r="P784" s="163">
        <v>1</v>
      </c>
      <c r="Q784" s="163">
        <v>1</v>
      </c>
      <c r="R784" s="163">
        <v>1</v>
      </c>
      <c r="S784" s="163">
        <v>0</v>
      </c>
      <c r="T784" s="163">
        <v>0</v>
      </c>
    </row>
    <row r="785" spans="1:20" ht="15.75" customHeight="1">
      <c r="A785" s="130" t="s">
        <v>105</v>
      </c>
      <c r="B785" s="164">
        <v>2021</v>
      </c>
      <c r="C785" s="164">
        <v>3</v>
      </c>
      <c r="D785" s="130" t="s">
        <v>55</v>
      </c>
      <c r="E785" s="164">
        <v>2425</v>
      </c>
      <c r="F785" s="164">
        <v>0</v>
      </c>
      <c r="G785" s="164">
        <v>0</v>
      </c>
      <c r="H785" s="164">
        <v>0</v>
      </c>
      <c r="I785" s="164">
        <v>0</v>
      </c>
      <c r="J785" s="164">
        <v>0</v>
      </c>
      <c r="K785" s="164">
        <v>0</v>
      </c>
      <c r="L785" s="164">
        <v>0</v>
      </c>
      <c r="M785" s="164">
        <v>0</v>
      </c>
      <c r="N785" s="164">
        <v>0</v>
      </c>
      <c r="O785" s="164">
        <v>0</v>
      </c>
      <c r="P785" s="164">
        <v>0</v>
      </c>
      <c r="Q785" s="164">
        <v>0</v>
      </c>
      <c r="R785" s="164">
        <v>0</v>
      </c>
      <c r="S785" s="164">
        <v>0</v>
      </c>
      <c r="T785" s="164">
        <v>0</v>
      </c>
    </row>
    <row r="786" spans="1:20" ht="15.75" customHeight="1">
      <c r="A786" s="126" t="s">
        <v>105</v>
      </c>
      <c r="B786" s="163">
        <v>2021</v>
      </c>
      <c r="C786" s="163">
        <v>4</v>
      </c>
      <c r="D786" s="126" t="s">
        <v>56</v>
      </c>
      <c r="E786" s="163">
        <v>2425</v>
      </c>
      <c r="F786" s="163">
        <v>0</v>
      </c>
      <c r="G786" s="163">
        <v>0</v>
      </c>
      <c r="H786" s="163">
        <v>0</v>
      </c>
      <c r="I786" s="163">
        <v>0</v>
      </c>
      <c r="J786" s="163">
        <v>0</v>
      </c>
      <c r="K786" s="163">
        <v>0</v>
      </c>
      <c r="L786" s="163">
        <v>0</v>
      </c>
      <c r="M786" s="163">
        <v>0</v>
      </c>
      <c r="N786" s="163">
        <v>0</v>
      </c>
      <c r="O786" s="163">
        <v>0</v>
      </c>
      <c r="P786" s="163">
        <v>0</v>
      </c>
      <c r="Q786" s="163">
        <v>0</v>
      </c>
      <c r="R786" s="163">
        <v>0</v>
      </c>
      <c r="S786" s="163">
        <v>0</v>
      </c>
      <c r="T786" s="163">
        <v>0</v>
      </c>
    </row>
    <row r="787" spans="1:20" ht="15.75" customHeight="1">
      <c r="A787" s="130" t="s">
        <v>105</v>
      </c>
      <c r="B787" s="164">
        <v>2021</v>
      </c>
      <c r="C787" s="164">
        <v>5</v>
      </c>
      <c r="D787" s="130" t="s">
        <v>57</v>
      </c>
      <c r="E787" s="164">
        <v>2425</v>
      </c>
      <c r="F787" s="164">
        <v>0</v>
      </c>
      <c r="G787" s="164">
        <v>0</v>
      </c>
      <c r="H787" s="164">
        <v>0</v>
      </c>
      <c r="I787" s="164">
        <v>0</v>
      </c>
      <c r="J787" s="164">
        <v>0</v>
      </c>
      <c r="K787" s="164">
        <v>0</v>
      </c>
      <c r="L787" s="164">
        <v>0</v>
      </c>
      <c r="M787" s="164">
        <v>0</v>
      </c>
      <c r="N787" s="164">
        <v>0</v>
      </c>
      <c r="O787" s="164">
        <v>0</v>
      </c>
      <c r="P787" s="164">
        <v>0</v>
      </c>
      <c r="Q787" s="164">
        <v>0</v>
      </c>
      <c r="R787" s="164">
        <v>0</v>
      </c>
      <c r="S787" s="164">
        <v>0</v>
      </c>
      <c r="T787" s="164">
        <v>0</v>
      </c>
    </row>
    <row r="788" spans="1:20" ht="15.75" customHeight="1">
      <c r="A788" s="126" t="s">
        <v>105</v>
      </c>
      <c r="B788" s="163">
        <v>2021</v>
      </c>
      <c r="C788" s="163">
        <v>6</v>
      </c>
      <c r="D788" s="126" t="s">
        <v>58</v>
      </c>
      <c r="E788" s="163">
        <v>2425</v>
      </c>
      <c r="F788" s="163">
        <v>0</v>
      </c>
      <c r="G788" s="163">
        <v>0</v>
      </c>
      <c r="H788" s="163">
        <v>0</v>
      </c>
      <c r="I788" s="163">
        <v>0</v>
      </c>
      <c r="J788" s="163">
        <v>0</v>
      </c>
      <c r="K788" s="163">
        <v>0</v>
      </c>
      <c r="L788" s="163">
        <v>0</v>
      </c>
      <c r="M788" s="163">
        <v>0</v>
      </c>
      <c r="N788" s="163">
        <v>0</v>
      </c>
      <c r="O788" s="163">
        <v>0</v>
      </c>
      <c r="P788" s="163">
        <v>0</v>
      </c>
      <c r="Q788" s="163">
        <v>0</v>
      </c>
      <c r="R788" s="163">
        <v>0</v>
      </c>
      <c r="S788" s="163">
        <v>0</v>
      </c>
      <c r="T788" s="163">
        <v>0</v>
      </c>
    </row>
    <row r="789" spans="1:20" ht="15.75" customHeight="1">
      <c r="A789" s="130" t="s">
        <v>105</v>
      </c>
      <c r="B789" s="164">
        <v>2021</v>
      </c>
      <c r="C789" s="164">
        <v>7</v>
      </c>
      <c r="D789" s="130" t="s">
        <v>59</v>
      </c>
      <c r="E789" s="164">
        <v>2425</v>
      </c>
      <c r="F789" s="164">
        <v>0</v>
      </c>
      <c r="G789" s="164">
        <v>0</v>
      </c>
      <c r="H789" s="164">
        <v>0</v>
      </c>
      <c r="I789" s="164">
        <v>0</v>
      </c>
      <c r="J789" s="164">
        <v>0</v>
      </c>
      <c r="K789" s="164">
        <v>0</v>
      </c>
      <c r="L789" s="164">
        <v>0</v>
      </c>
      <c r="M789" s="164">
        <v>0</v>
      </c>
      <c r="N789" s="164">
        <v>0</v>
      </c>
      <c r="O789" s="164">
        <v>0</v>
      </c>
      <c r="P789" s="164">
        <v>0</v>
      </c>
      <c r="Q789" s="164">
        <v>0</v>
      </c>
      <c r="R789" s="164">
        <v>0</v>
      </c>
      <c r="S789" s="164">
        <v>0</v>
      </c>
      <c r="T789" s="164">
        <v>0</v>
      </c>
    </row>
    <row r="790" spans="1:20" ht="15.75" customHeight="1">
      <c r="A790" s="126" t="s">
        <v>105</v>
      </c>
      <c r="B790" s="163">
        <v>2021</v>
      </c>
      <c r="C790" s="163">
        <v>8</v>
      </c>
      <c r="D790" s="126" t="s">
        <v>60</v>
      </c>
      <c r="E790" s="163">
        <v>2425</v>
      </c>
      <c r="F790" s="163">
        <v>0</v>
      </c>
      <c r="G790" s="163">
        <v>0</v>
      </c>
      <c r="H790" s="163">
        <v>0</v>
      </c>
      <c r="I790" s="163">
        <v>0</v>
      </c>
      <c r="J790" s="163">
        <v>0</v>
      </c>
      <c r="K790" s="163">
        <v>0</v>
      </c>
      <c r="L790" s="163">
        <v>0</v>
      </c>
      <c r="M790" s="163">
        <v>0</v>
      </c>
      <c r="N790" s="163">
        <v>0</v>
      </c>
      <c r="O790" s="163">
        <v>0</v>
      </c>
      <c r="P790" s="163">
        <v>0</v>
      </c>
      <c r="Q790" s="163">
        <v>0</v>
      </c>
      <c r="R790" s="163">
        <v>0</v>
      </c>
      <c r="S790" s="163">
        <v>0</v>
      </c>
      <c r="T790" s="163">
        <v>0</v>
      </c>
    </row>
    <row r="791" spans="1:20" ht="15.75" customHeight="1">
      <c r="A791" s="130" t="s">
        <v>105</v>
      </c>
      <c r="B791" s="164">
        <v>2021</v>
      </c>
      <c r="C791" s="164">
        <v>9</v>
      </c>
      <c r="D791" s="130" t="s">
        <v>61</v>
      </c>
      <c r="E791" s="164">
        <v>2425</v>
      </c>
      <c r="F791" s="164">
        <v>0</v>
      </c>
      <c r="G791" s="164">
        <v>0</v>
      </c>
      <c r="H791" s="164">
        <v>0</v>
      </c>
      <c r="I791" s="164">
        <v>0</v>
      </c>
      <c r="J791" s="164">
        <v>0</v>
      </c>
      <c r="K791" s="164">
        <v>2</v>
      </c>
      <c r="L791" s="164">
        <v>2</v>
      </c>
      <c r="M791" s="164">
        <v>8</v>
      </c>
      <c r="N791" s="164">
        <v>1E-3</v>
      </c>
      <c r="O791" s="164">
        <v>3.0000000000000001E-3</v>
      </c>
      <c r="P791" s="164">
        <v>2</v>
      </c>
      <c r="Q791" s="164">
        <v>2</v>
      </c>
      <c r="R791" s="164">
        <v>8</v>
      </c>
      <c r="S791" s="164">
        <v>1E-3</v>
      </c>
      <c r="T791" s="164">
        <v>3.0000000000000001E-3</v>
      </c>
    </row>
    <row r="792" spans="1:20" ht="15.75" customHeight="1">
      <c r="A792" s="126" t="s">
        <v>105</v>
      </c>
      <c r="B792" s="163">
        <v>2022</v>
      </c>
      <c r="C792" s="163">
        <v>0</v>
      </c>
      <c r="D792" s="126" t="s">
        <v>53</v>
      </c>
      <c r="E792" s="163">
        <v>2527</v>
      </c>
      <c r="F792" s="163">
        <v>0</v>
      </c>
      <c r="G792" s="163">
        <v>0</v>
      </c>
      <c r="H792" s="163">
        <v>0</v>
      </c>
      <c r="I792" s="163">
        <v>0</v>
      </c>
      <c r="J792" s="163">
        <v>0</v>
      </c>
      <c r="K792" s="163">
        <v>0</v>
      </c>
      <c r="L792" s="163">
        <v>0</v>
      </c>
      <c r="M792" s="163">
        <v>0</v>
      </c>
      <c r="N792" s="163">
        <v>0</v>
      </c>
      <c r="O792" s="163">
        <v>0</v>
      </c>
      <c r="P792" s="163">
        <v>0</v>
      </c>
      <c r="Q792" s="163">
        <v>0</v>
      </c>
      <c r="R792" s="163">
        <v>0</v>
      </c>
      <c r="S792" s="163">
        <v>0</v>
      </c>
      <c r="T792" s="163">
        <v>0</v>
      </c>
    </row>
    <row r="793" spans="1:20" ht="15.75" customHeight="1">
      <c r="A793" s="130" t="s">
        <v>105</v>
      </c>
      <c r="B793" s="164">
        <v>2022</v>
      </c>
      <c r="C793" s="164">
        <v>1</v>
      </c>
      <c r="D793" s="130" t="s">
        <v>54</v>
      </c>
      <c r="E793" s="164">
        <v>2527</v>
      </c>
      <c r="F793" s="164">
        <v>0</v>
      </c>
      <c r="G793" s="164">
        <v>0</v>
      </c>
      <c r="H793" s="164">
        <v>0</v>
      </c>
      <c r="I793" s="164">
        <v>0</v>
      </c>
      <c r="J793" s="164">
        <v>0</v>
      </c>
      <c r="K793" s="164">
        <v>13</v>
      </c>
      <c r="L793" s="164">
        <v>13</v>
      </c>
      <c r="M793" s="164">
        <v>9</v>
      </c>
      <c r="N793" s="164">
        <v>5.0000000000000001E-3</v>
      </c>
      <c r="O793" s="164">
        <v>4.0000000000000001E-3</v>
      </c>
      <c r="P793" s="164">
        <v>13</v>
      </c>
      <c r="Q793" s="164">
        <v>13</v>
      </c>
      <c r="R793" s="164">
        <v>9</v>
      </c>
      <c r="S793" s="164">
        <v>5.0000000000000001E-3</v>
      </c>
      <c r="T793" s="164">
        <v>4.0000000000000001E-3</v>
      </c>
    </row>
    <row r="794" spans="1:20" ht="15.75" customHeight="1">
      <c r="A794" s="126" t="s">
        <v>105</v>
      </c>
      <c r="B794" s="163">
        <v>2022</v>
      </c>
      <c r="C794" s="163">
        <v>2</v>
      </c>
      <c r="D794" s="126" t="s">
        <v>1415</v>
      </c>
      <c r="E794" s="163">
        <v>2527</v>
      </c>
      <c r="F794" s="163">
        <v>0</v>
      </c>
      <c r="G794" s="163">
        <v>0</v>
      </c>
      <c r="H794" s="163">
        <v>0</v>
      </c>
      <c r="I794" s="163">
        <v>0</v>
      </c>
      <c r="J794" s="163">
        <v>0</v>
      </c>
      <c r="K794" s="163">
        <v>6</v>
      </c>
      <c r="L794" s="163">
        <v>6</v>
      </c>
      <c r="M794" s="163">
        <v>19.5</v>
      </c>
      <c r="N794" s="163">
        <v>2E-3</v>
      </c>
      <c r="O794" s="163">
        <v>8.0000000000000002E-3</v>
      </c>
      <c r="P794" s="163">
        <v>6</v>
      </c>
      <c r="Q794" s="163">
        <v>6</v>
      </c>
      <c r="R794" s="163">
        <v>19.5</v>
      </c>
      <c r="S794" s="163">
        <v>2E-3</v>
      </c>
      <c r="T794" s="163">
        <v>8.0000000000000002E-3</v>
      </c>
    </row>
    <row r="795" spans="1:20" ht="15.75" customHeight="1">
      <c r="A795" s="130" t="s">
        <v>105</v>
      </c>
      <c r="B795" s="164">
        <v>2022</v>
      </c>
      <c r="C795" s="164">
        <v>3</v>
      </c>
      <c r="D795" s="130" t="s">
        <v>55</v>
      </c>
      <c r="E795" s="164">
        <v>2527</v>
      </c>
      <c r="F795" s="164">
        <v>0</v>
      </c>
      <c r="G795" s="164">
        <v>0</v>
      </c>
      <c r="H795" s="164">
        <v>0</v>
      </c>
      <c r="I795" s="164">
        <v>0</v>
      </c>
      <c r="J795" s="164">
        <v>0</v>
      </c>
      <c r="K795" s="164">
        <v>0</v>
      </c>
      <c r="L795" s="164">
        <v>0</v>
      </c>
      <c r="M795" s="164">
        <v>0</v>
      </c>
      <c r="N795" s="164">
        <v>0</v>
      </c>
      <c r="O795" s="164">
        <v>0</v>
      </c>
      <c r="P795" s="164">
        <v>0</v>
      </c>
      <c r="Q795" s="164">
        <v>0</v>
      </c>
      <c r="R795" s="164">
        <v>0</v>
      </c>
      <c r="S795" s="164">
        <v>0</v>
      </c>
      <c r="T795" s="164">
        <v>0</v>
      </c>
    </row>
    <row r="796" spans="1:20" ht="15.75" customHeight="1">
      <c r="A796" s="126" t="s">
        <v>105</v>
      </c>
      <c r="B796" s="163">
        <v>2022</v>
      </c>
      <c r="C796" s="163">
        <v>4</v>
      </c>
      <c r="D796" s="126" t="s">
        <v>56</v>
      </c>
      <c r="E796" s="163">
        <v>2527</v>
      </c>
      <c r="F796" s="163">
        <v>0</v>
      </c>
      <c r="G796" s="163">
        <v>0</v>
      </c>
      <c r="H796" s="163">
        <v>0</v>
      </c>
      <c r="I796" s="163">
        <v>0</v>
      </c>
      <c r="J796" s="163">
        <v>0</v>
      </c>
      <c r="K796" s="163">
        <v>0</v>
      </c>
      <c r="L796" s="163">
        <v>0</v>
      </c>
      <c r="M796" s="163">
        <v>0</v>
      </c>
      <c r="N796" s="163">
        <v>0</v>
      </c>
      <c r="O796" s="163">
        <v>0</v>
      </c>
      <c r="P796" s="163">
        <v>0</v>
      </c>
      <c r="Q796" s="163">
        <v>0</v>
      </c>
      <c r="R796" s="163">
        <v>0</v>
      </c>
      <c r="S796" s="163">
        <v>0</v>
      </c>
      <c r="T796" s="163">
        <v>0</v>
      </c>
    </row>
    <row r="797" spans="1:20" ht="15.75" customHeight="1">
      <c r="A797" s="130" t="s">
        <v>105</v>
      </c>
      <c r="B797" s="164">
        <v>2022</v>
      </c>
      <c r="C797" s="164">
        <v>5</v>
      </c>
      <c r="D797" s="130" t="s">
        <v>57</v>
      </c>
      <c r="E797" s="164">
        <v>2527</v>
      </c>
      <c r="F797" s="164">
        <v>0</v>
      </c>
      <c r="G797" s="164">
        <v>0</v>
      </c>
      <c r="H797" s="164">
        <v>0</v>
      </c>
      <c r="I797" s="164">
        <v>0</v>
      </c>
      <c r="J797" s="164">
        <v>0</v>
      </c>
      <c r="K797" s="164">
        <v>0</v>
      </c>
      <c r="L797" s="164">
        <v>0</v>
      </c>
      <c r="M797" s="164">
        <v>0</v>
      </c>
      <c r="N797" s="164">
        <v>0</v>
      </c>
      <c r="O797" s="164">
        <v>0</v>
      </c>
      <c r="P797" s="164">
        <v>0</v>
      </c>
      <c r="Q797" s="164">
        <v>0</v>
      </c>
      <c r="R797" s="164">
        <v>0</v>
      </c>
      <c r="S797" s="164">
        <v>0</v>
      </c>
      <c r="T797" s="164">
        <v>0</v>
      </c>
    </row>
    <row r="798" spans="1:20" ht="15.75" customHeight="1">
      <c r="A798" s="126" t="s">
        <v>105</v>
      </c>
      <c r="B798" s="163">
        <v>2022</v>
      </c>
      <c r="C798" s="163">
        <v>6</v>
      </c>
      <c r="D798" s="126" t="s">
        <v>58</v>
      </c>
      <c r="E798" s="163">
        <v>2527</v>
      </c>
      <c r="F798" s="163">
        <v>0</v>
      </c>
      <c r="G798" s="163">
        <v>0</v>
      </c>
      <c r="H798" s="163">
        <v>0</v>
      </c>
      <c r="I798" s="163">
        <v>0</v>
      </c>
      <c r="J798" s="163">
        <v>0</v>
      </c>
      <c r="K798" s="163">
        <v>2</v>
      </c>
      <c r="L798" s="163">
        <v>2</v>
      </c>
      <c r="M798" s="163">
        <v>4.5</v>
      </c>
      <c r="N798" s="163">
        <v>1E-3</v>
      </c>
      <c r="O798" s="163">
        <v>2E-3</v>
      </c>
      <c r="P798" s="163">
        <v>2</v>
      </c>
      <c r="Q798" s="163">
        <v>2</v>
      </c>
      <c r="R798" s="163">
        <v>4.5</v>
      </c>
      <c r="S798" s="163">
        <v>1E-3</v>
      </c>
      <c r="T798" s="163">
        <v>2E-3</v>
      </c>
    </row>
    <row r="799" spans="1:20" ht="15.75" customHeight="1">
      <c r="A799" s="130" t="s">
        <v>105</v>
      </c>
      <c r="B799" s="164">
        <v>2022</v>
      </c>
      <c r="C799" s="164">
        <v>7</v>
      </c>
      <c r="D799" s="130" t="s">
        <v>59</v>
      </c>
      <c r="E799" s="164">
        <v>2527</v>
      </c>
      <c r="F799" s="164">
        <v>0</v>
      </c>
      <c r="G799" s="164">
        <v>0</v>
      </c>
      <c r="H799" s="164">
        <v>0</v>
      </c>
      <c r="I799" s="164">
        <v>0</v>
      </c>
      <c r="J799" s="164">
        <v>0</v>
      </c>
      <c r="K799" s="164">
        <v>0</v>
      </c>
      <c r="L799" s="164">
        <v>0</v>
      </c>
      <c r="M799" s="164">
        <v>0</v>
      </c>
      <c r="N799" s="164">
        <v>0</v>
      </c>
      <c r="O799" s="164">
        <v>0</v>
      </c>
      <c r="P799" s="164">
        <v>0</v>
      </c>
      <c r="Q799" s="164">
        <v>0</v>
      </c>
      <c r="R799" s="164">
        <v>0</v>
      </c>
      <c r="S799" s="164">
        <v>0</v>
      </c>
      <c r="T799" s="164">
        <v>0</v>
      </c>
    </row>
    <row r="800" spans="1:20" ht="15.75" customHeight="1">
      <c r="A800" s="126" t="s">
        <v>105</v>
      </c>
      <c r="B800" s="163">
        <v>2022</v>
      </c>
      <c r="C800" s="163">
        <v>8</v>
      </c>
      <c r="D800" s="126" t="s">
        <v>60</v>
      </c>
      <c r="E800" s="163">
        <v>2527</v>
      </c>
      <c r="F800" s="163">
        <v>0</v>
      </c>
      <c r="G800" s="163">
        <v>0</v>
      </c>
      <c r="H800" s="163">
        <v>0</v>
      </c>
      <c r="I800" s="163">
        <v>0</v>
      </c>
      <c r="J800" s="163">
        <v>0</v>
      </c>
      <c r="K800" s="163">
        <v>4</v>
      </c>
      <c r="L800" s="163">
        <v>4</v>
      </c>
      <c r="M800" s="163">
        <v>14.25</v>
      </c>
      <c r="N800" s="163">
        <v>2E-3</v>
      </c>
      <c r="O800" s="163">
        <v>6.0000000000000001E-3</v>
      </c>
      <c r="P800" s="163">
        <v>4</v>
      </c>
      <c r="Q800" s="163">
        <v>4</v>
      </c>
      <c r="R800" s="163">
        <v>14.25</v>
      </c>
      <c r="S800" s="163">
        <v>2E-3</v>
      </c>
      <c r="T800" s="163">
        <v>6.0000000000000001E-3</v>
      </c>
    </row>
    <row r="801" spans="1:20" ht="15.75" customHeight="1">
      <c r="A801" s="130" t="s">
        <v>105</v>
      </c>
      <c r="B801" s="164">
        <v>2022</v>
      </c>
      <c r="C801" s="164">
        <v>9</v>
      </c>
      <c r="D801" s="130" t="s">
        <v>61</v>
      </c>
      <c r="E801" s="164">
        <v>2527</v>
      </c>
      <c r="F801" s="164">
        <v>0</v>
      </c>
      <c r="G801" s="164">
        <v>0</v>
      </c>
      <c r="H801" s="164">
        <v>0</v>
      </c>
      <c r="I801" s="164">
        <v>0</v>
      </c>
      <c r="J801" s="164">
        <v>0</v>
      </c>
      <c r="K801" s="164">
        <v>1</v>
      </c>
      <c r="L801" s="164">
        <v>1</v>
      </c>
      <c r="M801" s="164">
        <v>2</v>
      </c>
      <c r="N801" s="164">
        <v>0</v>
      </c>
      <c r="O801" s="164">
        <v>1E-3</v>
      </c>
      <c r="P801" s="164">
        <v>1</v>
      </c>
      <c r="Q801" s="164">
        <v>1</v>
      </c>
      <c r="R801" s="164">
        <v>2</v>
      </c>
      <c r="S801" s="164">
        <v>0</v>
      </c>
      <c r="T801" s="164">
        <v>1E-3</v>
      </c>
    </row>
    <row r="802" spans="1:20" ht="15.75" customHeight="1">
      <c r="A802" s="126" t="s">
        <v>105</v>
      </c>
      <c r="B802" s="163">
        <v>2023</v>
      </c>
      <c r="C802" s="163">
        <v>0</v>
      </c>
      <c r="D802" s="126" t="s">
        <v>53</v>
      </c>
      <c r="E802" s="163">
        <v>2612</v>
      </c>
      <c r="F802" s="163">
        <v>0</v>
      </c>
      <c r="G802" s="163">
        <v>0</v>
      </c>
      <c r="H802" s="163">
        <v>0</v>
      </c>
      <c r="I802" s="163">
        <v>0</v>
      </c>
      <c r="J802" s="163">
        <v>0</v>
      </c>
      <c r="K802" s="163">
        <v>1</v>
      </c>
      <c r="L802" s="163">
        <v>1</v>
      </c>
      <c r="M802" s="163">
        <v>3</v>
      </c>
      <c r="N802" s="163">
        <v>0</v>
      </c>
      <c r="O802" s="163">
        <v>1E-3</v>
      </c>
      <c r="P802" s="163">
        <v>1</v>
      </c>
      <c r="Q802" s="163">
        <v>1</v>
      </c>
      <c r="R802" s="163">
        <v>3</v>
      </c>
      <c r="S802" s="163">
        <v>0</v>
      </c>
      <c r="T802" s="163">
        <v>1E-3</v>
      </c>
    </row>
    <row r="803" spans="1:20" ht="15.75" customHeight="1">
      <c r="A803" s="130" t="s">
        <v>105</v>
      </c>
      <c r="B803" s="164">
        <v>2023</v>
      </c>
      <c r="C803" s="164">
        <v>1</v>
      </c>
      <c r="D803" s="130" t="s">
        <v>54</v>
      </c>
      <c r="E803" s="164">
        <v>2612</v>
      </c>
      <c r="F803" s="164">
        <v>0</v>
      </c>
      <c r="G803" s="164">
        <v>0</v>
      </c>
      <c r="H803" s="164">
        <v>0</v>
      </c>
      <c r="I803" s="164">
        <v>0</v>
      </c>
      <c r="J803" s="164">
        <v>0</v>
      </c>
      <c r="K803" s="164">
        <v>0</v>
      </c>
      <c r="L803" s="164">
        <v>0</v>
      </c>
      <c r="M803" s="164">
        <v>0</v>
      </c>
      <c r="N803" s="164">
        <v>0</v>
      </c>
      <c r="O803" s="164">
        <v>0</v>
      </c>
      <c r="P803" s="164">
        <v>0</v>
      </c>
      <c r="Q803" s="164">
        <v>0</v>
      </c>
      <c r="R803" s="164">
        <v>0</v>
      </c>
      <c r="S803" s="164">
        <v>0</v>
      </c>
      <c r="T803" s="164">
        <v>0</v>
      </c>
    </row>
    <row r="804" spans="1:20" ht="15.75" customHeight="1">
      <c r="A804" s="126" t="s">
        <v>105</v>
      </c>
      <c r="B804" s="163">
        <v>2023</v>
      </c>
      <c r="C804" s="163">
        <v>2</v>
      </c>
      <c r="D804" s="126" t="s">
        <v>1415</v>
      </c>
      <c r="E804" s="163">
        <v>2612</v>
      </c>
      <c r="F804" s="163">
        <v>0</v>
      </c>
      <c r="G804" s="163">
        <v>0</v>
      </c>
      <c r="H804" s="163">
        <v>0</v>
      </c>
      <c r="I804" s="163">
        <v>0</v>
      </c>
      <c r="J804" s="163">
        <v>0</v>
      </c>
      <c r="K804" s="163">
        <v>1</v>
      </c>
      <c r="L804" s="163">
        <v>1</v>
      </c>
      <c r="M804" s="163">
        <v>1</v>
      </c>
      <c r="N804" s="163">
        <v>0</v>
      </c>
      <c r="O804" s="163">
        <v>0</v>
      </c>
      <c r="P804" s="163">
        <v>1</v>
      </c>
      <c r="Q804" s="163">
        <v>1</v>
      </c>
      <c r="R804" s="163">
        <v>1</v>
      </c>
      <c r="S804" s="163">
        <v>0</v>
      </c>
      <c r="T804" s="163">
        <v>0</v>
      </c>
    </row>
    <row r="805" spans="1:20" ht="15.75" customHeight="1">
      <c r="A805" s="130" t="s">
        <v>105</v>
      </c>
      <c r="B805" s="164">
        <v>2023</v>
      </c>
      <c r="C805" s="164">
        <v>3</v>
      </c>
      <c r="D805" s="130" t="s">
        <v>55</v>
      </c>
      <c r="E805" s="164">
        <v>2612</v>
      </c>
      <c r="F805" s="164">
        <v>0</v>
      </c>
      <c r="G805" s="164">
        <v>0</v>
      </c>
      <c r="H805" s="164">
        <v>0</v>
      </c>
      <c r="I805" s="164">
        <v>0</v>
      </c>
      <c r="J805" s="164">
        <v>0</v>
      </c>
      <c r="K805" s="164">
        <v>0</v>
      </c>
      <c r="L805" s="164">
        <v>0</v>
      </c>
      <c r="M805" s="164">
        <v>0</v>
      </c>
      <c r="N805" s="164">
        <v>0</v>
      </c>
      <c r="O805" s="164">
        <v>0</v>
      </c>
      <c r="P805" s="164">
        <v>0</v>
      </c>
      <c r="Q805" s="164">
        <v>0</v>
      </c>
      <c r="R805" s="164">
        <v>0</v>
      </c>
      <c r="S805" s="164">
        <v>0</v>
      </c>
      <c r="T805" s="164">
        <v>0</v>
      </c>
    </row>
    <row r="806" spans="1:20" ht="15.75" customHeight="1">
      <c r="A806" s="126" t="s">
        <v>105</v>
      </c>
      <c r="B806" s="163">
        <v>2023</v>
      </c>
      <c r="C806" s="163">
        <v>4</v>
      </c>
      <c r="D806" s="126" t="s">
        <v>56</v>
      </c>
      <c r="E806" s="163">
        <v>2612</v>
      </c>
      <c r="F806" s="163">
        <v>0</v>
      </c>
      <c r="G806" s="163">
        <v>0</v>
      </c>
      <c r="H806" s="163">
        <v>0</v>
      </c>
      <c r="I806" s="163">
        <v>0</v>
      </c>
      <c r="J806" s="163">
        <v>0</v>
      </c>
      <c r="K806" s="163">
        <v>0</v>
      </c>
      <c r="L806" s="163">
        <v>0</v>
      </c>
      <c r="M806" s="163">
        <v>0</v>
      </c>
      <c r="N806" s="163">
        <v>0</v>
      </c>
      <c r="O806" s="163">
        <v>0</v>
      </c>
      <c r="P806" s="163">
        <v>0</v>
      </c>
      <c r="Q806" s="163">
        <v>0</v>
      </c>
      <c r="R806" s="163">
        <v>0</v>
      </c>
      <c r="S806" s="163">
        <v>0</v>
      </c>
      <c r="T806" s="163">
        <v>0</v>
      </c>
    </row>
    <row r="807" spans="1:20" ht="15.75" customHeight="1">
      <c r="A807" s="130" t="s">
        <v>105</v>
      </c>
      <c r="B807" s="164">
        <v>2023</v>
      </c>
      <c r="C807" s="164">
        <v>5</v>
      </c>
      <c r="D807" s="130" t="s">
        <v>57</v>
      </c>
      <c r="E807" s="164">
        <v>2612</v>
      </c>
      <c r="F807" s="164">
        <v>0</v>
      </c>
      <c r="G807" s="164">
        <v>0</v>
      </c>
      <c r="H807" s="164">
        <v>0</v>
      </c>
      <c r="I807" s="164">
        <v>0</v>
      </c>
      <c r="J807" s="164">
        <v>0</v>
      </c>
      <c r="K807" s="164">
        <v>0</v>
      </c>
      <c r="L807" s="164">
        <v>0</v>
      </c>
      <c r="M807" s="164">
        <v>0</v>
      </c>
      <c r="N807" s="164">
        <v>0</v>
      </c>
      <c r="O807" s="164">
        <v>0</v>
      </c>
      <c r="P807" s="164">
        <v>0</v>
      </c>
      <c r="Q807" s="164">
        <v>0</v>
      </c>
      <c r="R807" s="164">
        <v>0</v>
      </c>
      <c r="S807" s="164">
        <v>0</v>
      </c>
      <c r="T807" s="164">
        <v>0</v>
      </c>
    </row>
    <row r="808" spans="1:20" ht="15.75" customHeight="1">
      <c r="A808" s="126" t="s">
        <v>105</v>
      </c>
      <c r="B808" s="163">
        <v>2023</v>
      </c>
      <c r="C808" s="163">
        <v>6</v>
      </c>
      <c r="D808" s="126" t="s">
        <v>58</v>
      </c>
      <c r="E808" s="163">
        <v>2612</v>
      </c>
      <c r="F808" s="163">
        <v>0</v>
      </c>
      <c r="G808" s="163">
        <v>0</v>
      </c>
      <c r="H808" s="163">
        <v>0</v>
      </c>
      <c r="I808" s="163">
        <v>0</v>
      </c>
      <c r="J808" s="163">
        <v>0</v>
      </c>
      <c r="K808" s="163">
        <v>2</v>
      </c>
      <c r="L808" s="163">
        <v>2</v>
      </c>
      <c r="M808" s="163">
        <v>6</v>
      </c>
      <c r="N808" s="163">
        <v>1E-3</v>
      </c>
      <c r="O808" s="163">
        <v>2E-3</v>
      </c>
      <c r="P808" s="163">
        <v>2</v>
      </c>
      <c r="Q808" s="163">
        <v>2</v>
      </c>
      <c r="R808" s="163">
        <v>6</v>
      </c>
      <c r="S808" s="163">
        <v>1E-3</v>
      </c>
      <c r="T808" s="163">
        <v>2E-3</v>
      </c>
    </row>
    <row r="809" spans="1:20" ht="15.75" customHeight="1">
      <c r="A809" s="130" t="s">
        <v>105</v>
      </c>
      <c r="B809" s="164">
        <v>2023</v>
      </c>
      <c r="C809" s="164">
        <v>7</v>
      </c>
      <c r="D809" s="130" t="s">
        <v>59</v>
      </c>
      <c r="E809" s="164">
        <v>2612</v>
      </c>
      <c r="F809" s="164">
        <v>0</v>
      </c>
      <c r="G809" s="164">
        <v>0</v>
      </c>
      <c r="H809" s="164">
        <v>0</v>
      </c>
      <c r="I809" s="164">
        <v>0</v>
      </c>
      <c r="J809" s="164">
        <v>0</v>
      </c>
      <c r="K809" s="164">
        <v>0</v>
      </c>
      <c r="L809" s="164">
        <v>0</v>
      </c>
      <c r="M809" s="164">
        <v>0</v>
      </c>
      <c r="N809" s="164">
        <v>0</v>
      </c>
      <c r="O809" s="164">
        <v>0</v>
      </c>
      <c r="P809" s="164">
        <v>0</v>
      </c>
      <c r="Q809" s="164">
        <v>0</v>
      </c>
      <c r="R809" s="164">
        <v>0</v>
      </c>
      <c r="S809" s="164">
        <v>0</v>
      </c>
      <c r="T809" s="164">
        <v>0</v>
      </c>
    </row>
    <row r="810" spans="1:20" ht="15.75" customHeight="1">
      <c r="A810" s="126" t="s">
        <v>105</v>
      </c>
      <c r="B810" s="163">
        <v>2023</v>
      </c>
      <c r="C810" s="163">
        <v>8</v>
      </c>
      <c r="D810" s="126" t="s">
        <v>60</v>
      </c>
      <c r="E810" s="163">
        <v>2612</v>
      </c>
      <c r="F810" s="163">
        <v>0</v>
      </c>
      <c r="G810" s="163">
        <v>0</v>
      </c>
      <c r="H810" s="163">
        <v>0</v>
      </c>
      <c r="I810" s="163">
        <v>0</v>
      </c>
      <c r="J810" s="163">
        <v>0</v>
      </c>
      <c r="K810" s="163">
        <v>1</v>
      </c>
      <c r="L810" s="163">
        <v>1</v>
      </c>
      <c r="M810" s="163">
        <v>1</v>
      </c>
      <c r="N810" s="163">
        <v>0</v>
      </c>
      <c r="O810" s="163">
        <v>0</v>
      </c>
      <c r="P810" s="163">
        <v>1</v>
      </c>
      <c r="Q810" s="163">
        <v>1</v>
      </c>
      <c r="R810" s="163">
        <v>1</v>
      </c>
      <c r="S810" s="163">
        <v>0</v>
      </c>
      <c r="T810" s="163">
        <v>0</v>
      </c>
    </row>
    <row r="811" spans="1:20" ht="15.75" customHeight="1">
      <c r="A811" s="130" t="s">
        <v>105</v>
      </c>
      <c r="B811" s="164">
        <v>2023</v>
      </c>
      <c r="C811" s="164">
        <v>9</v>
      </c>
      <c r="D811" s="130" t="s">
        <v>61</v>
      </c>
      <c r="E811" s="164">
        <v>2612</v>
      </c>
      <c r="F811" s="164">
        <v>0</v>
      </c>
      <c r="G811" s="164">
        <v>0</v>
      </c>
      <c r="H811" s="164">
        <v>0</v>
      </c>
      <c r="I811" s="164">
        <v>0</v>
      </c>
      <c r="J811" s="164">
        <v>0</v>
      </c>
      <c r="K811" s="164">
        <v>6</v>
      </c>
      <c r="L811" s="164">
        <v>6</v>
      </c>
      <c r="M811" s="164">
        <v>10</v>
      </c>
      <c r="N811" s="164">
        <v>2E-3</v>
      </c>
      <c r="O811" s="164">
        <v>4.0000000000000001E-3</v>
      </c>
      <c r="P811" s="164">
        <v>6</v>
      </c>
      <c r="Q811" s="164">
        <v>6</v>
      </c>
      <c r="R811" s="164">
        <v>10</v>
      </c>
      <c r="S811" s="164">
        <v>2E-3</v>
      </c>
      <c r="T811" s="164">
        <v>4.0000000000000001E-3</v>
      </c>
    </row>
    <row r="812" spans="1:20" ht="15.75" customHeight="1">
      <c r="A812" s="126" t="s">
        <v>106</v>
      </c>
      <c r="B812" s="163">
        <v>2015</v>
      </c>
      <c r="C812" s="163">
        <v>0</v>
      </c>
      <c r="D812" s="126" t="s">
        <v>53</v>
      </c>
      <c r="E812" s="163">
        <v>11656</v>
      </c>
      <c r="F812" s="163">
        <v>0</v>
      </c>
      <c r="G812" s="163">
        <v>0</v>
      </c>
      <c r="H812" s="163">
        <v>0</v>
      </c>
      <c r="I812" s="163">
        <v>0</v>
      </c>
      <c r="J812" s="163">
        <v>0</v>
      </c>
      <c r="K812" s="163">
        <v>4</v>
      </c>
      <c r="L812" s="163">
        <v>9</v>
      </c>
      <c r="M812" s="163">
        <v>21.69</v>
      </c>
      <c r="N812" s="163">
        <v>1E-3</v>
      </c>
      <c r="O812" s="163">
        <v>2E-3</v>
      </c>
      <c r="P812" s="163">
        <v>4</v>
      </c>
      <c r="Q812" s="163">
        <v>9</v>
      </c>
      <c r="R812" s="163">
        <v>21.69</v>
      </c>
      <c r="S812" s="163">
        <v>1E-3</v>
      </c>
      <c r="T812" s="163">
        <v>2E-3</v>
      </c>
    </row>
    <row r="813" spans="1:20" ht="15.75" customHeight="1">
      <c r="A813" s="130" t="s">
        <v>106</v>
      </c>
      <c r="B813" s="164">
        <v>2015</v>
      </c>
      <c r="C813" s="164">
        <v>1</v>
      </c>
      <c r="D813" s="130" t="s">
        <v>54</v>
      </c>
      <c r="E813" s="164">
        <v>11656</v>
      </c>
      <c r="F813" s="164">
        <v>0</v>
      </c>
      <c r="G813" s="164">
        <v>0</v>
      </c>
      <c r="H813" s="164">
        <v>0</v>
      </c>
      <c r="I813" s="164">
        <v>0</v>
      </c>
      <c r="J813" s="164">
        <v>0</v>
      </c>
      <c r="K813" s="164">
        <v>8</v>
      </c>
      <c r="L813" s="164">
        <v>72</v>
      </c>
      <c r="M813" s="164">
        <v>201.46</v>
      </c>
      <c r="N813" s="164">
        <v>6.0000000000000001E-3</v>
      </c>
      <c r="O813" s="164">
        <v>1.7000000000000001E-2</v>
      </c>
      <c r="P813" s="164">
        <v>8</v>
      </c>
      <c r="Q813" s="164">
        <v>72</v>
      </c>
      <c r="R813" s="164">
        <v>201.46</v>
      </c>
      <c r="S813" s="164">
        <v>6.0000000000000001E-3</v>
      </c>
      <c r="T813" s="164">
        <v>1.7000000000000001E-2</v>
      </c>
    </row>
    <row r="814" spans="1:20" ht="15.75" customHeight="1">
      <c r="A814" s="126" t="s">
        <v>106</v>
      </c>
      <c r="B814" s="163">
        <v>2015</v>
      </c>
      <c r="C814" s="163">
        <v>2</v>
      </c>
      <c r="D814" s="126" t="s">
        <v>1415</v>
      </c>
      <c r="E814" s="163">
        <v>11656</v>
      </c>
      <c r="F814" s="163">
        <v>0</v>
      </c>
      <c r="G814" s="163">
        <v>0</v>
      </c>
      <c r="H814" s="163">
        <v>0</v>
      </c>
      <c r="I814" s="163">
        <v>0</v>
      </c>
      <c r="J814" s="163">
        <v>0</v>
      </c>
      <c r="K814" s="163">
        <v>3</v>
      </c>
      <c r="L814" s="163">
        <v>4115</v>
      </c>
      <c r="M814" s="163">
        <v>55470.66</v>
      </c>
      <c r="N814" s="163">
        <v>0.35299999999999998</v>
      </c>
      <c r="O814" s="163">
        <v>4.7590000000000003</v>
      </c>
      <c r="P814" s="163">
        <v>3</v>
      </c>
      <c r="Q814" s="163">
        <v>4115</v>
      </c>
      <c r="R814" s="163">
        <v>55470.66</v>
      </c>
      <c r="S814" s="163">
        <v>0.35299999999999998</v>
      </c>
      <c r="T814" s="163">
        <v>4.7590000000000003</v>
      </c>
    </row>
    <row r="815" spans="1:20" ht="15.75" customHeight="1">
      <c r="A815" s="130" t="s">
        <v>106</v>
      </c>
      <c r="B815" s="164">
        <v>2015</v>
      </c>
      <c r="C815" s="164">
        <v>3</v>
      </c>
      <c r="D815" s="130" t="s">
        <v>55</v>
      </c>
      <c r="E815" s="164">
        <v>11656</v>
      </c>
      <c r="F815" s="164">
        <v>0</v>
      </c>
      <c r="G815" s="164">
        <v>0</v>
      </c>
      <c r="H815" s="164">
        <v>0</v>
      </c>
      <c r="I815" s="164">
        <v>0</v>
      </c>
      <c r="J815" s="164">
        <v>0</v>
      </c>
      <c r="K815" s="164">
        <v>11</v>
      </c>
      <c r="L815" s="164">
        <v>66</v>
      </c>
      <c r="M815" s="164">
        <v>260.68</v>
      </c>
      <c r="N815" s="164">
        <v>6.0000000000000001E-3</v>
      </c>
      <c r="O815" s="164">
        <v>2.1999999999999999E-2</v>
      </c>
      <c r="P815" s="164">
        <v>11</v>
      </c>
      <c r="Q815" s="164">
        <v>66</v>
      </c>
      <c r="R815" s="164">
        <v>260.68</v>
      </c>
      <c r="S815" s="164">
        <v>6.0000000000000001E-3</v>
      </c>
      <c r="T815" s="164">
        <v>2.1999999999999999E-2</v>
      </c>
    </row>
    <row r="816" spans="1:20" ht="15.75" customHeight="1">
      <c r="A816" s="126" t="s">
        <v>106</v>
      </c>
      <c r="B816" s="163">
        <v>2015</v>
      </c>
      <c r="C816" s="163">
        <v>4</v>
      </c>
      <c r="D816" s="126" t="s">
        <v>56</v>
      </c>
      <c r="E816" s="163">
        <v>11656</v>
      </c>
      <c r="F816" s="163">
        <v>0</v>
      </c>
      <c r="G816" s="163">
        <v>0</v>
      </c>
      <c r="H816" s="163">
        <v>0</v>
      </c>
      <c r="I816" s="163">
        <v>0</v>
      </c>
      <c r="J816" s="163">
        <v>0</v>
      </c>
      <c r="K816" s="163">
        <v>2</v>
      </c>
      <c r="L816" s="163">
        <v>86</v>
      </c>
      <c r="M816" s="163">
        <v>110.6</v>
      </c>
      <c r="N816" s="163">
        <v>7.0000000000000001E-3</v>
      </c>
      <c r="O816" s="163">
        <v>8.9999999999999993E-3</v>
      </c>
      <c r="P816" s="163">
        <v>2</v>
      </c>
      <c r="Q816" s="163">
        <v>86</v>
      </c>
      <c r="R816" s="163">
        <v>110.6</v>
      </c>
      <c r="S816" s="163">
        <v>7.0000000000000001E-3</v>
      </c>
      <c r="T816" s="163">
        <v>8.9999999999999993E-3</v>
      </c>
    </row>
    <row r="817" spans="1:20" ht="15.75" customHeight="1">
      <c r="A817" s="130" t="s">
        <v>106</v>
      </c>
      <c r="B817" s="164">
        <v>2015</v>
      </c>
      <c r="C817" s="164">
        <v>5</v>
      </c>
      <c r="D817" s="130" t="s">
        <v>57</v>
      </c>
      <c r="E817" s="164">
        <v>11656</v>
      </c>
      <c r="F817" s="164">
        <v>0</v>
      </c>
      <c r="G817" s="164">
        <v>0</v>
      </c>
      <c r="H817" s="164">
        <v>0</v>
      </c>
      <c r="I817" s="164">
        <v>0</v>
      </c>
      <c r="J817" s="164">
        <v>0</v>
      </c>
      <c r="K817" s="164">
        <v>30</v>
      </c>
      <c r="L817" s="164">
        <v>1082</v>
      </c>
      <c r="M817" s="164">
        <v>2629.27</v>
      </c>
      <c r="N817" s="164">
        <v>9.2999999999999999E-2</v>
      </c>
      <c r="O817" s="164">
        <v>0.22600000000000001</v>
      </c>
      <c r="P817" s="164">
        <v>30</v>
      </c>
      <c r="Q817" s="164">
        <v>1082</v>
      </c>
      <c r="R817" s="164">
        <v>2629.27</v>
      </c>
      <c r="S817" s="164">
        <v>9.2999999999999999E-2</v>
      </c>
      <c r="T817" s="164">
        <v>0.22600000000000001</v>
      </c>
    </row>
    <row r="818" spans="1:20" ht="15.75" customHeight="1">
      <c r="A818" s="126" t="s">
        <v>106</v>
      </c>
      <c r="B818" s="163">
        <v>2015</v>
      </c>
      <c r="C818" s="163">
        <v>6</v>
      </c>
      <c r="D818" s="126" t="s">
        <v>58</v>
      </c>
      <c r="E818" s="163">
        <v>11656</v>
      </c>
      <c r="F818" s="163">
        <v>0</v>
      </c>
      <c r="G818" s="163">
        <v>0</v>
      </c>
      <c r="H818" s="163">
        <v>0</v>
      </c>
      <c r="I818" s="163">
        <v>0</v>
      </c>
      <c r="J818" s="163">
        <v>0</v>
      </c>
      <c r="K818" s="163">
        <v>15</v>
      </c>
      <c r="L818" s="163">
        <v>1145</v>
      </c>
      <c r="M818" s="163">
        <v>3755.43</v>
      </c>
      <c r="N818" s="163">
        <v>9.8000000000000004E-2</v>
      </c>
      <c r="O818" s="163">
        <v>0.32200000000000001</v>
      </c>
      <c r="P818" s="163">
        <v>15</v>
      </c>
      <c r="Q818" s="163">
        <v>1145</v>
      </c>
      <c r="R818" s="163">
        <v>3755.43</v>
      </c>
      <c r="S818" s="163">
        <v>9.8000000000000004E-2</v>
      </c>
      <c r="T818" s="163">
        <v>0.32200000000000001</v>
      </c>
    </row>
    <row r="819" spans="1:20" ht="15.75" customHeight="1">
      <c r="A819" s="130" t="s">
        <v>106</v>
      </c>
      <c r="B819" s="164">
        <v>2015</v>
      </c>
      <c r="C819" s="164">
        <v>7</v>
      </c>
      <c r="D819" s="130" t="s">
        <v>59</v>
      </c>
      <c r="E819" s="164">
        <v>11656</v>
      </c>
      <c r="F819" s="164">
        <v>0</v>
      </c>
      <c r="G819" s="164">
        <v>0</v>
      </c>
      <c r="H819" s="164">
        <v>0</v>
      </c>
      <c r="I819" s="164">
        <v>0</v>
      </c>
      <c r="J819" s="164">
        <v>0</v>
      </c>
      <c r="K819" s="164">
        <v>0</v>
      </c>
      <c r="L819" s="164">
        <v>0</v>
      </c>
      <c r="M819" s="164">
        <v>0</v>
      </c>
      <c r="N819" s="164">
        <v>0</v>
      </c>
      <c r="O819" s="164">
        <v>0</v>
      </c>
      <c r="P819" s="164">
        <v>0</v>
      </c>
      <c r="Q819" s="164">
        <v>0</v>
      </c>
      <c r="R819" s="164">
        <v>0</v>
      </c>
      <c r="S819" s="164">
        <v>0</v>
      </c>
      <c r="T819" s="164">
        <v>0</v>
      </c>
    </row>
    <row r="820" spans="1:20" ht="15.75" customHeight="1">
      <c r="A820" s="126" t="s">
        <v>106</v>
      </c>
      <c r="B820" s="163">
        <v>2015</v>
      </c>
      <c r="C820" s="163">
        <v>8</v>
      </c>
      <c r="D820" s="126" t="s">
        <v>60</v>
      </c>
      <c r="E820" s="163">
        <v>11656</v>
      </c>
      <c r="F820" s="163">
        <v>0</v>
      </c>
      <c r="G820" s="163">
        <v>0</v>
      </c>
      <c r="H820" s="163">
        <v>0</v>
      </c>
      <c r="I820" s="163">
        <v>0</v>
      </c>
      <c r="J820" s="163">
        <v>0</v>
      </c>
      <c r="K820" s="163">
        <v>3</v>
      </c>
      <c r="L820" s="163">
        <v>3</v>
      </c>
      <c r="M820" s="163">
        <v>7.92</v>
      </c>
      <c r="N820" s="163">
        <v>0</v>
      </c>
      <c r="O820" s="163">
        <v>1E-3</v>
      </c>
      <c r="P820" s="163">
        <v>3</v>
      </c>
      <c r="Q820" s="163">
        <v>3</v>
      </c>
      <c r="R820" s="163">
        <v>7.92</v>
      </c>
      <c r="S820" s="163">
        <v>0</v>
      </c>
      <c r="T820" s="163">
        <v>1E-3</v>
      </c>
    </row>
    <row r="821" spans="1:20" ht="15.75" customHeight="1">
      <c r="A821" s="130" t="s">
        <v>106</v>
      </c>
      <c r="B821" s="164">
        <v>2015</v>
      </c>
      <c r="C821" s="164">
        <v>9</v>
      </c>
      <c r="D821" s="130" t="s">
        <v>61</v>
      </c>
      <c r="E821" s="164">
        <v>11656</v>
      </c>
      <c r="F821" s="164">
        <v>0</v>
      </c>
      <c r="G821" s="164">
        <v>0</v>
      </c>
      <c r="H821" s="164">
        <v>0</v>
      </c>
      <c r="I821" s="164">
        <v>0</v>
      </c>
      <c r="J821" s="164">
        <v>0</v>
      </c>
      <c r="K821" s="164">
        <v>8</v>
      </c>
      <c r="L821" s="164">
        <v>39</v>
      </c>
      <c r="M821" s="164">
        <v>67.650000000000006</v>
      </c>
      <c r="N821" s="164">
        <v>3.0000000000000001E-3</v>
      </c>
      <c r="O821" s="164">
        <v>6.0000000000000001E-3</v>
      </c>
      <c r="P821" s="164">
        <v>8</v>
      </c>
      <c r="Q821" s="164">
        <v>39</v>
      </c>
      <c r="R821" s="164">
        <v>67.650000000000006</v>
      </c>
      <c r="S821" s="164">
        <v>3.0000000000000001E-3</v>
      </c>
      <c r="T821" s="164">
        <v>6.0000000000000001E-3</v>
      </c>
    </row>
    <row r="822" spans="1:20" ht="15.75" customHeight="1">
      <c r="A822" s="126" t="s">
        <v>106</v>
      </c>
      <c r="B822" s="163">
        <v>2016</v>
      </c>
      <c r="C822" s="163">
        <v>0</v>
      </c>
      <c r="D822" s="126" t="s">
        <v>53</v>
      </c>
      <c r="E822" s="163">
        <v>11655</v>
      </c>
      <c r="F822" s="163">
        <v>0</v>
      </c>
      <c r="G822" s="163">
        <v>0</v>
      </c>
      <c r="H822" s="163">
        <v>0</v>
      </c>
      <c r="I822" s="163">
        <v>0</v>
      </c>
      <c r="J822" s="163">
        <v>0</v>
      </c>
      <c r="K822" s="163">
        <v>1</v>
      </c>
      <c r="L822" s="163">
        <v>14</v>
      </c>
      <c r="M822" s="163">
        <v>24.36</v>
      </c>
      <c r="N822" s="163">
        <v>1E-3</v>
      </c>
      <c r="O822" s="163">
        <v>2E-3</v>
      </c>
      <c r="P822" s="163">
        <v>1</v>
      </c>
      <c r="Q822" s="163">
        <v>14</v>
      </c>
      <c r="R822" s="163">
        <v>24.36</v>
      </c>
      <c r="S822" s="163">
        <v>1E-3</v>
      </c>
      <c r="T822" s="163">
        <v>2E-3</v>
      </c>
    </row>
    <row r="823" spans="1:20" ht="15.75" customHeight="1">
      <c r="A823" s="130" t="s">
        <v>106</v>
      </c>
      <c r="B823" s="164">
        <v>2016</v>
      </c>
      <c r="C823" s="164">
        <v>1</v>
      </c>
      <c r="D823" s="130" t="s">
        <v>54</v>
      </c>
      <c r="E823" s="164">
        <v>11655</v>
      </c>
      <c r="F823" s="164">
        <v>0</v>
      </c>
      <c r="G823" s="164">
        <v>0</v>
      </c>
      <c r="H823" s="164">
        <v>0</v>
      </c>
      <c r="I823" s="164">
        <v>0</v>
      </c>
      <c r="J823" s="164">
        <v>0</v>
      </c>
      <c r="K823" s="164">
        <v>9</v>
      </c>
      <c r="L823" s="164">
        <v>79</v>
      </c>
      <c r="M823" s="164">
        <v>308.27</v>
      </c>
      <c r="N823" s="164">
        <v>7.0000000000000001E-3</v>
      </c>
      <c r="O823" s="164">
        <v>2.5999999999999999E-2</v>
      </c>
      <c r="P823" s="164">
        <v>9</v>
      </c>
      <c r="Q823" s="164">
        <v>79</v>
      </c>
      <c r="R823" s="164">
        <v>308.27</v>
      </c>
      <c r="S823" s="164">
        <v>7.0000000000000001E-3</v>
      </c>
      <c r="T823" s="164">
        <v>2.5999999999999999E-2</v>
      </c>
    </row>
    <row r="824" spans="1:20" ht="15.75" customHeight="1">
      <c r="A824" s="126" t="s">
        <v>106</v>
      </c>
      <c r="B824" s="163">
        <v>2016</v>
      </c>
      <c r="C824" s="163">
        <v>2</v>
      </c>
      <c r="D824" s="126" t="s">
        <v>1415</v>
      </c>
      <c r="E824" s="163">
        <v>11655</v>
      </c>
      <c r="F824" s="163">
        <v>0</v>
      </c>
      <c r="G824" s="163">
        <v>0</v>
      </c>
      <c r="H824" s="163">
        <v>0</v>
      </c>
      <c r="I824" s="163">
        <v>0</v>
      </c>
      <c r="J824" s="163">
        <v>0</v>
      </c>
      <c r="K824" s="163">
        <v>1</v>
      </c>
      <c r="L824" s="163">
        <v>1000</v>
      </c>
      <c r="M824" s="163">
        <v>2000</v>
      </c>
      <c r="N824" s="163">
        <v>8.5999999999999993E-2</v>
      </c>
      <c r="O824" s="163">
        <v>0.17199999999999999</v>
      </c>
      <c r="P824" s="163">
        <v>1</v>
      </c>
      <c r="Q824" s="163">
        <v>1000</v>
      </c>
      <c r="R824" s="163">
        <v>2000</v>
      </c>
      <c r="S824" s="163">
        <v>8.5999999999999993E-2</v>
      </c>
      <c r="T824" s="163">
        <v>0.17199999999999999</v>
      </c>
    </row>
    <row r="825" spans="1:20" ht="15.75" customHeight="1">
      <c r="A825" s="130" t="s">
        <v>106</v>
      </c>
      <c r="B825" s="164">
        <v>2016</v>
      </c>
      <c r="C825" s="164">
        <v>3</v>
      </c>
      <c r="D825" s="130" t="s">
        <v>55</v>
      </c>
      <c r="E825" s="164">
        <v>11655</v>
      </c>
      <c r="F825" s="164">
        <v>0</v>
      </c>
      <c r="G825" s="164">
        <v>0</v>
      </c>
      <c r="H825" s="164">
        <v>0</v>
      </c>
      <c r="I825" s="164">
        <v>0</v>
      </c>
      <c r="J825" s="164">
        <v>0</v>
      </c>
      <c r="K825" s="164">
        <v>2</v>
      </c>
      <c r="L825" s="164">
        <v>16</v>
      </c>
      <c r="M825" s="164">
        <v>16.8</v>
      </c>
      <c r="N825" s="164">
        <v>1E-3</v>
      </c>
      <c r="O825" s="164">
        <v>1E-3</v>
      </c>
      <c r="P825" s="164">
        <v>2</v>
      </c>
      <c r="Q825" s="164">
        <v>16</v>
      </c>
      <c r="R825" s="164">
        <v>16.8</v>
      </c>
      <c r="S825" s="164">
        <v>1E-3</v>
      </c>
      <c r="T825" s="164">
        <v>1E-3</v>
      </c>
    </row>
    <row r="826" spans="1:20" ht="15.75" customHeight="1">
      <c r="A826" s="126" t="s">
        <v>106</v>
      </c>
      <c r="B826" s="163">
        <v>2016</v>
      </c>
      <c r="C826" s="163">
        <v>4</v>
      </c>
      <c r="D826" s="126" t="s">
        <v>56</v>
      </c>
      <c r="E826" s="163">
        <v>11655</v>
      </c>
      <c r="F826" s="163">
        <v>0</v>
      </c>
      <c r="G826" s="163">
        <v>0</v>
      </c>
      <c r="H826" s="163">
        <v>0</v>
      </c>
      <c r="I826" s="163">
        <v>0</v>
      </c>
      <c r="J826" s="163">
        <v>0</v>
      </c>
      <c r="K826" s="163">
        <v>5</v>
      </c>
      <c r="L826" s="163">
        <v>141</v>
      </c>
      <c r="M826" s="163">
        <v>256.94</v>
      </c>
      <c r="N826" s="163">
        <v>1.2E-2</v>
      </c>
      <c r="O826" s="163">
        <v>2.1999999999999999E-2</v>
      </c>
      <c r="P826" s="163">
        <v>5</v>
      </c>
      <c r="Q826" s="163">
        <v>141</v>
      </c>
      <c r="R826" s="163">
        <v>256.94</v>
      </c>
      <c r="S826" s="163">
        <v>1.2E-2</v>
      </c>
      <c r="T826" s="163">
        <v>2.1999999999999999E-2</v>
      </c>
    </row>
    <row r="827" spans="1:20" ht="15.75" customHeight="1">
      <c r="A827" s="130" t="s">
        <v>106</v>
      </c>
      <c r="B827" s="164">
        <v>2016</v>
      </c>
      <c r="C827" s="164">
        <v>5</v>
      </c>
      <c r="D827" s="130" t="s">
        <v>57</v>
      </c>
      <c r="E827" s="164">
        <v>11655</v>
      </c>
      <c r="F827" s="164">
        <v>0</v>
      </c>
      <c r="G827" s="164">
        <v>0</v>
      </c>
      <c r="H827" s="164">
        <v>0</v>
      </c>
      <c r="I827" s="164">
        <v>0</v>
      </c>
      <c r="J827" s="164">
        <v>0</v>
      </c>
      <c r="K827" s="164">
        <v>27</v>
      </c>
      <c r="L827" s="164">
        <v>254</v>
      </c>
      <c r="M827" s="164">
        <v>1154.95</v>
      </c>
      <c r="N827" s="164">
        <v>2.1999999999999999E-2</v>
      </c>
      <c r="O827" s="164">
        <v>9.9000000000000005E-2</v>
      </c>
      <c r="P827" s="164">
        <v>27</v>
      </c>
      <c r="Q827" s="164">
        <v>254</v>
      </c>
      <c r="R827" s="164">
        <v>1154.95</v>
      </c>
      <c r="S827" s="164">
        <v>2.1999999999999999E-2</v>
      </c>
      <c r="T827" s="164">
        <v>9.9000000000000005E-2</v>
      </c>
    </row>
    <row r="828" spans="1:20" ht="15.75" customHeight="1">
      <c r="A828" s="126" t="s">
        <v>106</v>
      </c>
      <c r="B828" s="163">
        <v>2016</v>
      </c>
      <c r="C828" s="163">
        <v>6</v>
      </c>
      <c r="D828" s="126" t="s">
        <v>58</v>
      </c>
      <c r="E828" s="163">
        <v>11655</v>
      </c>
      <c r="F828" s="163">
        <v>0</v>
      </c>
      <c r="G828" s="163">
        <v>0</v>
      </c>
      <c r="H828" s="163">
        <v>0</v>
      </c>
      <c r="I828" s="163">
        <v>0</v>
      </c>
      <c r="J828" s="163">
        <v>0</v>
      </c>
      <c r="K828" s="163">
        <v>1</v>
      </c>
      <c r="L828" s="163">
        <v>10</v>
      </c>
      <c r="M828" s="163">
        <v>12.5</v>
      </c>
      <c r="N828" s="163">
        <v>1E-3</v>
      </c>
      <c r="O828" s="163">
        <v>1E-3</v>
      </c>
      <c r="P828" s="163">
        <v>1</v>
      </c>
      <c r="Q828" s="163">
        <v>10</v>
      </c>
      <c r="R828" s="163">
        <v>12.5</v>
      </c>
      <c r="S828" s="163">
        <v>1E-3</v>
      </c>
      <c r="T828" s="163">
        <v>1E-3</v>
      </c>
    </row>
    <row r="829" spans="1:20" ht="15.75" customHeight="1">
      <c r="A829" s="130" t="s">
        <v>106</v>
      </c>
      <c r="B829" s="164">
        <v>2016</v>
      </c>
      <c r="C829" s="164">
        <v>7</v>
      </c>
      <c r="D829" s="130" t="s">
        <v>59</v>
      </c>
      <c r="E829" s="164">
        <v>11655</v>
      </c>
      <c r="F829" s="164">
        <v>0</v>
      </c>
      <c r="G829" s="164">
        <v>0</v>
      </c>
      <c r="H829" s="164">
        <v>0</v>
      </c>
      <c r="I829" s="164">
        <v>0</v>
      </c>
      <c r="J829" s="164">
        <v>0</v>
      </c>
      <c r="K829" s="164">
        <v>1</v>
      </c>
      <c r="L829" s="164">
        <v>1</v>
      </c>
      <c r="M829" s="164">
        <v>1.92</v>
      </c>
      <c r="N829" s="164">
        <v>0</v>
      </c>
      <c r="O829" s="164">
        <v>0</v>
      </c>
      <c r="P829" s="164">
        <v>1</v>
      </c>
      <c r="Q829" s="164">
        <v>1</v>
      </c>
      <c r="R829" s="164">
        <v>1.92</v>
      </c>
      <c r="S829" s="164">
        <v>0</v>
      </c>
      <c r="T829" s="164">
        <v>0</v>
      </c>
    </row>
    <row r="830" spans="1:20" ht="15.75" customHeight="1">
      <c r="A830" s="126" t="s">
        <v>106</v>
      </c>
      <c r="B830" s="163">
        <v>2016</v>
      </c>
      <c r="C830" s="163">
        <v>8</v>
      </c>
      <c r="D830" s="126" t="s">
        <v>60</v>
      </c>
      <c r="E830" s="163">
        <v>11655</v>
      </c>
      <c r="F830" s="163">
        <v>0</v>
      </c>
      <c r="G830" s="163">
        <v>0</v>
      </c>
      <c r="H830" s="163">
        <v>0</v>
      </c>
      <c r="I830" s="163">
        <v>0</v>
      </c>
      <c r="J830" s="163">
        <v>0</v>
      </c>
      <c r="K830" s="163">
        <v>1</v>
      </c>
      <c r="L830" s="163">
        <v>100</v>
      </c>
      <c r="M830" s="163">
        <v>465</v>
      </c>
      <c r="N830" s="163">
        <v>8.9999999999999993E-3</v>
      </c>
      <c r="O830" s="163">
        <v>0.04</v>
      </c>
      <c r="P830" s="163">
        <v>1</v>
      </c>
      <c r="Q830" s="163">
        <v>100</v>
      </c>
      <c r="R830" s="163">
        <v>465</v>
      </c>
      <c r="S830" s="163">
        <v>8.9999999999999993E-3</v>
      </c>
      <c r="T830" s="163">
        <v>0.04</v>
      </c>
    </row>
    <row r="831" spans="1:20" ht="15.75" customHeight="1">
      <c r="A831" s="130" t="s">
        <v>106</v>
      </c>
      <c r="B831" s="164">
        <v>2016</v>
      </c>
      <c r="C831" s="164">
        <v>9</v>
      </c>
      <c r="D831" s="130" t="s">
        <v>61</v>
      </c>
      <c r="E831" s="164">
        <v>11655</v>
      </c>
      <c r="F831" s="164">
        <v>0</v>
      </c>
      <c r="G831" s="164">
        <v>0</v>
      </c>
      <c r="H831" s="164">
        <v>0</v>
      </c>
      <c r="I831" s="164">
        <v>0</v>
      </c>
      <c r="J831" s="164">
        <v>0</v>
      </c>
      <c r="K831" s="164">
        <v>13</v>
      </c>
      <c r="L831" s="164">
        <v>403</v>
      </c>
      <c r="M831" s="164">
        <v>676.78</v>
      </c>
      <c r="N831" s="164">
        <v>3.5000000000000003E-2</v>
      </c>
      <c r="O831" s="164">
        <v>5.8000000000000003E-2</v>
      </c>
      <c r="P831" s="164">
        <v>13</v>
      </c>
      <c r="Q831" s="164">
        <v>403</v>
      </c>
      <c r="R831" s="164">
        <v>676.78</v>
      </c>
      <c r="S831" s="164">
        <v>3.5000000000000003E-2</v>
      </c>
      <c r="T831" s="164">
        <v>5.8000000000000003E-2</v>
      </c>
    </row>
    <row r="832" spans="1:20" ht="15.75" customHeight="1">
      <c r="A832" s="126" t="s">
        <v>106</v>
      </c>
      <c r="B832" s="163">
        <v>2017</v>
      </c>
      <c r="C832" s="163">
        <v>0</v>
      </c>
      <c r="D832" s="126" t="s">
        <v>53</v>
      </c>
      <c r="E832" s="163">
        <v>11744</v>
      </c>
      <c r="F832" s="163">
        <v>0</v>
      </c>
      <c r="G832" s="163">
        <v>0</v>
      </c>
      <c r="H832" s="163">
        <v>0</v>
      </c>
      <c r="I832" s="163">
        <v>0</v>
      </c>
      <c r="J832" s="163">
        <v>0</v>
      </c>
      <c r="K832" s="163">
        <v>8</v>
      </c>
      <c r="L832" s="163">
        <v>494</v>
      </c>
      <c r="M832" s="163">
        <v>832.42</v>
      </c>
      <c r="N832" s="163">
        <v>4.2000000000000003E-2</v>
      </c>
      <c r="O832" s="163">
        <v>7.0999999999999994E-2</v>
      </c>
      <c r="P832" s="163">
        <v>8</v>
      </c>
      <c r="Q832" s="163">
        <v>494</v>
      </c>
      <c r="R832" s="163">
        <v>832.42</v>
      </c>
      <c r="S832" s="163">
        <v>4.2000000000000003E-2</v>
      </c>
      <c r="T832" s="163">
        <v>7.0999999999999994E-2</v>
      </c>
    </row>
    <row r="833" spans="1:20" ht="15.75" customHeight="1">
      <c r="A833" s="130" t="s">
        <v>106</v>
      </c>
      <c r="B833" s="164">
        <v>2017</v>
      </c>
      <c r="C833" s="164">
        <v>1</v>
      </c>
      <c r="D833" s="130" t="s">
        <v>54</v>
      </c>
      <c r="E833" s="164">
        <v>11744</v>
      </c>
      <c r="F833" s="164">
        <v>0</v>
      </c>
      <c r="G833" s="164">
        <v>0</v>
      </c>
      <c r="H833" s="164">
        <v>0</v>
      </c>
      <c r="I833" s="164">
        <v>0</v>
      </c>
      <c r="J833" s="164">
        <v>0</v>
      </c>
      <c r="K833" s="164">
        <v>11</v>
      </c>
      <c r="L833" s="164">
        <v>275</v>
      </c>
      <c r="M833" s="164">
        <v>454.56</v>
      </c>
      <c r="N833" s="164">
        <v>2.3E-2</v>
      </c>
      <c r="O833" s="164">
        <v>3.9E-2</v>
      </c>
      <c r="P833" s="164">
        <v>11</v>
      </c>
      <c r="Q833" s="164">
        <v>275</v>
      </c>
      <c r="R833" s="164">
        <v>454.56</v>
      </c>
      <c r="S833" s="164">
        <v>2.3E-2</v>
      </c>
      <c r="T833" s="164">
        <v>3.9E-2</v>
      </c>
    </row>
    <row r="834" spans="1:20" ht="15.75" customHeight="1">
      <c r="A834" s="126" t="s">
        <v>106</v>
      </c>
      <c r="B834" s="163">
        <v>2017</v>
      </c>
      <c r="C834" s="163">
        <v>2</v>
      </c>
      <c r="D834" s="126" t="s">
        <v>1415</v>
      </c>
      <c r="E834" s="163">
        <v>11744</v>
      </c>
      <c r="F834" s="163">
        <v>0</v>
      </c>
      <c r="G834" s="163">
        <v>0</v>
      </c>
      <c r="H834" s="163">
        <v>0</v>
      </c>
      <c r="I834" s="163">
        <v>0</v>
      </c>
      <c r="J834" s="163">
        <v>0</v>
      </c>
      <c r="K834" s="163">
        <v>0</v>
      </c>
      <c r="L834" s="163">
        <v>0</v>
      </c>
      <c r="M834" s="163">
        <v>0</v>
      </c>
      <c r="N834" s="163">
        <v>0</v>
      </c>
      <c r="O834" s="163">
        <v>0</v>
      </c>
      <c r="P834" s="163">
        <v>0</v>
      </c>
      <c r="Q834" s="163">
        <v>0</v>
      </c>
      <c r="R834" s="163">
        <v>0</v>
      </c>
      <c r="S834" s="163">
        <v>0</v>
      </c>
      <c r="T834" s="163">
        <v>0</v>
      </c>
    </row>
    <row r="835" spans="1:20" ht="15.75" customHeight="1">
      <c r="A835" s="130" t="s">
        <v>106</v>
      </c>
      <c r="B835" s="164">
        <v>2017</v>
      </c>
      <c r="C835" s="164">
        <v>3</v>
      </c>
      <c r="D835" s="130" t="s">
        <v>55</v>
      </c>
      <c r="E835" s="164">
        <v>11744</v>
      </c>
      <c r="F835" s="164">
        <v>0</v>
      </c>
      <c r="G835" s="164">
        <v>0</v>
      </c>
      <c r="H835" s="164">
        <v>0</v>
      </c>
      <c r="I835" s="164">
        <v>0</v>
      </c>
      <c r="J835" s="164">
        <v>0</v>
      </c>
      <c r="K835" s="164">
        <v>3</v>
      </c>
      <c r="L835" s="164">
        <v>8</v>
      </c>
      <c r="M835" s="164">
        <v>31.45</v>
      </c>
      <c r="N835" s="164">
        <v>1E-3</v>
      </c>
      <c r="O835" s="164">
        <v>3.0000000000000001E-3</v>
      </c>
      <c r="P835" s="164">
        <v>3</v>
      </c>
      <c r="Q835" s="164">
        <v>8</v>
      </c>
      <c r="R835" s="164">
        <v>31.45</v>
      </c>
      <c r="S835" s="164">
        <v>1E-3</v>
      </c>
      <c r="T835" s="164">
        <v>3.0000000000000001E-3</v>
      </c>
    </row>
    <row r="836" spans="1:20" ht="15.75" customHeight="1">
      <c r="A836" s="126" t="s">
        <v>106</v>
      </c>
      <c r="B836" s="163">
        <v>2017</v>
      </c>
      <c r="C836" s="163">
        <v>4</v>
      </c>
      <c r="D836" s="126" t="s">
        <v>56</v>
      </c>
      <c r="E836" s="163">
        <v>11744</v>
      </c>
      <c r="F836" s="163">
        <v>0</v>
      </c>
      <c r="G836" s="163">
        <v>0</v>
      </c>
      <c r="H836" s="163">
        <v>0</v>
      </c>
      <c r="I836" s="163">
        <v>0</v>
      </c>
      <c r="J836" s="163">
        <v>0</v>
      </c>
      <c r="K836" s="163">
        <v>3</v>
      </c>
      <c r="L836" s="163">
        <v>103</v>
      </c>
      <c r="M836" s="163">
        <v>145.51</v>
      </c>
      <c r="N836" s="163">
        <v>8.9999999999999993E-3</v>
      </c>
      <c r="O836" s="163">
        <v>1.2E-2</v>
      </c>
      <c r="P836" s="163">
        <v>3</v>
      </c>
      <c r="Q836" s="163">
        <v>103</v>
      </c>
      <c r="R836" s="163">
        <v>145.51</v>
      </c>
      <c r="S836" s="163">
        <v>8.9999999999999993E-3</v>
      </c>
      <c r="T836" s="163">
        <v>1.2E-2</v>
      </c>
    </row>
    <row r="837" spans="1:20" ht="15.75" customHeight="1">
      <c r="A837" s="130" t="s">
        <v>106</v>
      </c>
      <c r="B837" s="164">
        <v>2017</v>
      </c>
      <c r="C837" s="164">
        <v>5</v>
      </c>
      <c r="D837" s="130" t="s">
        <v>57</v>
      </c>
      <c r="E837" s="164">
        <v>11744</v>
      </c>
      <c r="F837" s="164">
        <v>0</v>
      </c>
      <c r="G837" s="164">
        <v>0</v>
      </c>
      <c r="H837" s="164">
        <v>0</v>
      </c>
      <c r="I837" s="164">
        <v>0</v>
      </c>
      <c r="J837" s="164">
        <v>0</v>
      </c>
      <c r="K837" s="164">
        <v>28</v>
      </c>
      <c r="L837" s="164">
        <v>804</v>
      </c>
      <c r="M837" s="164">
        <v>1908.62</v>
      </c>
      <c r="N837" s="164">
        <v>6.8000000000000005E-2</v>
      </c>
      <c r="O837" s="164">
        <v>0.16300000000000001</v>
      </c>
      <c r="P837" s="164">
        <v>28</v>
      </c>
      <c r="Q837" s="164">
        <v>804</v>
      </c>
      <c r="R837" s="164">
        <v>1908.62</v>
      </c>
      <c r="S837" s="164">
        <v>6.8000000000000005E-2</v>
      </c>
      <c r="T837" s="164">
        <v>0.16300000000000001</v>
      </c>
    </row>
    <row r="838" spans="1:20" ht="15.75" customHeight="1">
      <c r="A838" s="126" t="s">
        <v>106</v>
      </c>
      <c r="B838" s="163">
        <v>2017</v>
      </c>
      <c r="C838" s="163">
        <v>6</v>
      </c>
      <c r="D838" s="126" t="s">
        <v>58</v>
      </c>
      <c r="E838" s="163">
        <v>11744</v>
      </c>
      <c r="F838" s="163">
        <v>0</v>
      </c>
      <c r="G838" s="163">
        <v>0</v>
      </c>
      <c r="H838" s="163">
        <v>0</v>
      </c>
      <c r="I838" s="163">
        <v>0</v>
      </c>
      <c r="J838" s="163">
        <v>0</v>
      </c>
      <c r="K838" s="163">
        <v>6</v>
      </c>
      <c r="L838" s="163">
        <v>180</v>
      </c>
      <c r="M838" s="163">
        <v>604.77</v>
      </c>
      <c r="N838" s="163">
        <v>1.4999999999999999E-2</v>
      </c>
      <c r="O838" s="163">
        <v>5.0999999999999997E-2</v>
      </c>
      <c r="P838" s="163">
        <v>6</v>
      </c>
      <c r="Q838" s="163">
        <v>180</v>
      </c>
      <c r="R838" s="163">
        <v>604.77</v>
      </c>
      <c r="S838" s="163">
        <v>1.4999999999999999E-2</v>
      </c>
      <c r="T838" s="163">
        <v>5.0999999999999997E-2</v>
      </c>
    </row>
    <row r="839" spans="1:20" ht="15.75" customHeight="1">
      <c r="A839" s="130" t="s">
        <v>106</v>
      </c>
      <c r="B839" s="164">
        <v>2017</v>
      </c>
      <c r="C839" s="164">
        <v>7</v>
      </c>
      <c r="D839" s="130" t="s">
        <v>59</v>
      </c>
      <c r="E839" s="164">
        <v>11744</v>
      </c>
      <c r="F839" s="164">
        <v>0</v>
      </c>
      <c r="G839" s="164">
        <v>0</v>
      </c>
      <c r="H839" s="164">
        <v>0</v>
      </c>
      <c r="I839" s="164">
        <v>0</v>
      </c>
      <c r="J839" s="164">
        <v>0</v>
      </c>
      <c r="K839" s="164">
        <v>1</v>
      </c>
      <c r="L839" s="164">
        <v>1</v>
      </c>
      <c r="M839" s="164">
        <v>1.17</v>
      </c>
      <c r="N839" s="164">
        <v>0</v>
      </c>
      <c r="O839" s="164">
        <v>0</v>
      </c>
      <c r="P839" s="164">
        <v>1</v>
      </c>
      <c r="Q839" s="164">
        <v>1</v>
      </c>
      <c r="R839" s="164">
        <v>1.17</v>
      </c>
      <c r="S839" s="164">
        <v>0</v>
      </c>
      <c r="T839" s="164">
        <v>0</v>
      </c>
    </row>
    <row r="840" spans="1:20" ht="15.75" customHeight="1">
      <c r="A840" s="126" t="s">
        <v>106</v>
      </c>
      <c r="B840" s="163">
        <v>2017</v>
      </c>
      <c r="C840" s="163">
        <v>8</v>
      </c>
      <c r="D840" s="126" t="s">
        <v>60</v>
      </c>
      <c r="E840" s="163">
        <v>11744</v>
      </c>
      <c r="F840" s="163">
        <v>0</v>
      </c>
      <c r="G840" s="163">
        <v>0</v>
      </c>
      <c r="H840" s="163">
        <v>0</v>
      </c>
      <c r="I840" s="163">
        <v>0</v>
      </c>
      <c r="J840" s="163">
        <v>0</v>
      </c>
      <c r="K840" s="163">
        <v>0</v>
      </c>
      <c r="L840" s="163">
        <v>0</v>
      </c>
      <c r="M840" s="163">
        <v>0</v>
      </c>
      <c r="N840" s="163">
        <v>0</v>
      </c>
      <c r="O840" s="163">
        <v>0</v>
      </c>
      <c r="P840" s="163">
        <v>0</v>
      </c>
      <c r="Q840" s="163">
        <v>0</v>
      </c>
      <c r="R840" s="163">
        <v>0</v>
      </c>
      <c r="S840" s="163">
        <v>0</v>
      </c>
      <c r="T840" s="163">
        <v>0</v>
      </c>
    </row>
    <row r="841" spans="1:20" ht="15.75" customHeight="1">
      <c r="A841" s="130" t="s">
        <v>106</v>
      </c>
      <c r="B841" s="164">
        <v>2017</v>
      </c>
      <c r="C841" s="164">
        <v>9</v>
      </c>
      <c r="D841" s="130" t="s">
        <v>61</v>
      </c>
      <c r="E841" s="164">
        <v>11744</v>
      </c>
      <c r="F841" s="164">
        <v>0</v>
      </c>
      <c r="G841" s="164">
        <v>0</v>
      </c>
      <c r="H841" s="164">
        <v>0</v>
      </c>
      <c r="I841" s="164">
        <v>0</v>
      </c>
      <c r="J841" s="164">
        <v>0</v>
      </c>
      <c r="K841" s="164">
        <v>16</v>
      </c>
      <c r="L841" s="164">
        <v>544</v>
      </c>
      <c r="M841" s="164">
        <v>3418.18</v>
      </c>
      <c r="N841" s="164">
        <v>4.5999999999999999E-2</v>
      </c>
      <c r="O841" s="164">
        <v>0.29099999999999998</v>
      </c>
      <c r="P841" s="164">
        <v>16</v>
      </c>
      <c r="Q841" s="164">
        <v>544</v>
      </c>
      <c r="R841" s="164">
        <v>3418.18</v>
      </c>
      <c r="S841" s="164">
        <v>4.5999999999999999E-2</v>
      </c>
      <c r="T841" s="164">
        <v>0.29099999999999998</v>
      </c>
    </row>
    <row r="842" spans="1:20" ht="15.75" customHeight="1">
      <c r="A842" s="126" t="s">
        <v>106</v>
      </c>
      <c r="B842" s="163">
        <v>2018</v>
      </c>
      <c r="C842" s="163">
        <v>0</v>
      </c>
      <c r="D842" s="126" t="s">
        <v>53</v>
      </c>
      <c r="E842" s="163">
        <v>11953</v>
      </c>
      <c r="F842" s="163">
        <v>0</v>
      </c>
      <c r="G842" s="163">
        <v>0</v>
      </c>
      <c r="H842" s="163">
        <v>0</v>
      </c>
      <c r="I842" s="163">
        <v>0</v>
      </c>
      <c r="J842" s="163">
        <v>0</v>
      </c>
      <c r="K842" s="163">
        <v>6</v>
      </c>
      <c r="L842" s="163">
        <v>339</v>
      </c>
      <c r="M842" s="163">
        <v>977.75</v>
      </c>
      <c r="N842" s="163">
        <v>2.8000000000000001E-2</v>
      </c>
      <c r="O842" s="163">
        <v>8.2000000000000003E-2</v>
      </c>
      <c r="P842" s="163">
        <v>6</v>
      </c>
      <c r="Q842" s="163">
        <v>339</v>
      </c>
      <c r="R842" s="163">
        <v>977.75</v>
      </c>
      <c r="S842" s="163">
        <v>2.8000000000000001E-2</v>
      </c>
      <c r="T842" s="163">
        <v>8.2000000000000003E-2</v>
      </c>
    </row>
    <row r="843" spans="1:20" ht="15.75" customHeight="1">
      <c r="A843" s="130" t="s">
        <v>106</v>
      </c>
      <c r="B843" s="164">
        <v>2018</v>
      </c>
      <c r="C843" s="164">
        <v>1</v>
      </c>
      <c r="D843" s="130" t="s">
        <v>54</v>
      </c>
      <c r="E843" s="164">
        <v>11953</v>
      </c>
      <c r="F843" s="164">
        <v>0</v>
      </c>
      <c r="G843" s="164">
        <v>0</v>
      </c>
      <c r="H843" s="164">
        <v>0</v>
      </c>
      <c r="I843" s="164">
        <v>0</v>
      </c>
      <c r="J843" s="164">
        <v>0</v>
      </c>
      <c r="K843" s="164">
        <v>27</v>
      </c>
      <c r="L843" s="164">
        <v>383</v>
      </c>
      <c r="M843" s="164">
        <v>920.43</v>
      </c>
      <c r="N843" s="164">
        <v>3.2000000000000001E-2</v>
      </c>
      <c r="O843" s="164">
        <v>7.6999999999999999E-2</v>
      </c>
      <c r="P843" s="164">
        <v>27</v>
      </c>
      <c r="Q843" s="164">
        <v>383</v>
      </c>
      <c r="R843" s="164">
        <v>920.43</v>
      </c>
      <c r="S843" s="164">
        <v>3.2000000000000001E-2</v>
      </c>
      <c r="T843" s="164">
        <v>7.6999999999999999E-2</v>
      </c>
    </row>
    <row r="844" spans="1:20" ht="15.75" customHeight="1">
      <c r="A844" s="126" t="s">
        <v>106</v>
      </c>
      <c r="B844" s="163">
        <v>2018</v>
      </c>
      <c r="C844" s="163">
        <v>2</v>
      </c>
      <c r="D844" s="126" t="s">
        <v>1415</v>
      </c>
      <c r="E844" s="163">
        <v>11953</v>
      </c>
      <c r="F844" s="163">
        <v>0</v>
      </c>
      <c r="G844" s="163">
        <v>0</v>
      </c>
      <c r="H844" s="163">
        <v>0</v>
      </c>
      <c r="I844" s="163">
        <v>0</v>
      </c>
      <c r="J844" s="163">
        <v>0</v>
      </c>
      <c r="K844" s="163">
        <v>8</v>
      </c>
      <c r="L844" s="163">
        <v>7751</v>
      </c>
      <c r="M844" s="163">
        <v>15803.28</v>
      </c>
      <c r="N844" s="163">
        <v>0.64800000000000002</v>
      </c>
      <c r="O844" s="163">
        <v>1.3220000000000001</v>
      </c>
      <c r="P844" s="163">
        <v>8</v>
      </c>
      <c r="Q844" s="163">
        <v>7751</v>
      </c>
      <c r="R844" s="163">
        <v>15803.28</v>
      </c>
      <c r="S844" s="163">
        <v>0.64800000000000002</v>
      </c>
      <c r="T844" s="163">
        <v>1.3220000000000001</v>
      </c>
    </row>
    <row r="845" spans="1:20" ht="15.75" customHeight="1">
      <c r="A845" s="130" t="s">
        <v>106</v>
      </c>
      <c r="B845" s="164">
        <v>2018</v>
      </c>
      <c r="C845" s="164">
        <v>3</v>
      </c>
      <c r="D845" s="130" t="s">
        <v>55</v>
      </c>
      <c r="E845" s="164">
        <v>11953</v>
      </c>
      <c r="F845" s="164">
        <v>0</v>
      </c>
      <c r="G845" s="164">
        <v>0</v>
      </c>
      <c r="H845" s="164">
        <v>0</v>
      </c>
      <c r="I845" s="164">
        <v>0</v>
      </c>
      <c r="J845" s="164">
        <v>0</v>
      </c>
      <c r="K845" s="164">
        <v>16</v>
      </c>
      <c r="L845" s="164">
        <v>217</v>
      </c>
      <c r="M845" s="164">
        <v>441.32</v>
      </c>
      <c r="N845" s="164">
        <v>1.7999999999999999E-2</v>
      </c>
      <c r="O845" s="164">
        <v>3.6999999999999998E-2</v>
      </c>
      <c r="P845" s="164">
        <v>16</v>
      </c>
      <c r="Q845" s="164">
        <v>217</v>
      </c>
      <c r="R845" s="164">
        <v>441.32</v>
      </c>
      <c r="S845" s="164">
        <v>1.7999999999999999E-2</v>
      </c>
      <c r="T845" s="164">
        <v>3.6999999999999998E-2</v>
      </c>
    </row>
    <row r="846" spans="1:20" ht="15.75" customHeight="1">
      <c r="A846" s="126" t="s">
        <v>106</v>
      </c>
      <c r="B846" s="163">
        <v>2018</v>
      </c>
      <c r="C846" s="163">
        <v>4</v>
      </c>
      <c r="D846" s="126" t="s">
        <v>56</v>
      </c>
      <c r="E846" s="163">
        <v>11953</v>
      </c>
      <c r="F846" s="163">
        <v>0</v>
      </c>
      <c r="G846" s="163">
        <v>0</v>
      </c>
      <c r="H846" s="163">
        <v>0</v>
      </c>
      <c r="I846" s="163">
        <v>0</v>
      </c>
      <c r="J846" s="163">
        <v>0</v>
      </c>
      <c r="K846" s="163">
        <v>0</v>
      </c>
      <c r="L846" s="163">
        <v>0</v>
      </c>
      <c r="M846" s="163">
        <v>0</v>
      </c>
      <c r="N846" s="163">
        <v>0</v>
      </c>
      <c r="O846" s="163">
        <v>0</v>
      </c>
      <c r="P846" s="163">
        <v>0</v>
      </c>
      <c r="Q846" s="163">
        <v>0</v>
      </c>
      <c r="R846" s="163">
        <v>0</v>
      </c>
      <c r="S846" s="163">
        <v>0</v>
      </c>
      <c r="T846" s="163">
        <v>0</v>
      </c>
    </row>
    <row r="847" spans="1:20" ht="15.75" customHeight="1">
      <c r="A847" s="130" t="s">
        <v>106</v>
      </c>
      <c r="B847" s="164">
        <v>2018</v>
      </c>
      <c r="C847" s="164">
        <v>5</v>
      </c>
      <c r="D847" s="130" t="s">
        <v>57</v>
      </c>
      <c r="E847" s="164">
        <v>11953</v>
      </c>
      <c r="F847" s="164">
        <v>0</v>
      </c>
      <c r="G847" s="164">
        <v>0</v>
      </c>
      <c r="H847" s="164">
        <v>0</v>
      </c>
      <c r="I847" s="164">
        <v>0</v>
      </c>
      <c r="J847" s="164">
        <v>0</v>
      </c>
      <c r="K847" s="164">
        <v>32</v>
      </c>
      <c r="L847" s="164">
        <v>199</v>
      </c>
      <c r="M847" s="164">
        <v>476.24</v>
      </c>
      <c r="N847" s="164">
        <v>1.7000000000000001E-2</v>
      </c>
      <c r="O847" s="164">
        <v>0.04</v>
      </c>
      <c r="P847" s="164">
        <v>32</v>
      </c>
      <c r="Q847" s="164">
        <v>199</v>
      </c>
      <c r="R847" s="164">
        <v>476.24</v>
      </c>
      <c r="S847" s="164">
        <v>1.7000000000000001E-2</v>
      </c>
      <c r="T847" s="164">
        <v>0.04</v>
      </c>
    </row>
    <row r="848" spans="1:20" ht="15.75" customHeight="1">
      <c r="A848" s="126" t="s">
        <v>106</v>
      </c>
      <c r="B848" s="163">
        <v>2018</v>
      </c>
      <c r="C848" s="163">
        <v>6</v>
      </c>
      <c r="D848" s="126" t="s">
        <v>58</v>
      </c>
      <c r="E848" s="163">
        <v>11953</v>
      </c>
      <c r="F848" s="163">
        <v>0</v>
      </c>
      <c r="G848" s="163">
        <v>0</v>
      </c>
      <c r="H848" s="163">
        <v>0</v>
      </c>
      <c r="I848" s="163">
        <v>0</v>
      </c>
      <c r="J848" s="163">
        <v>0</v>
      </c>
      <c r="K848" s="163">
        <v>8</v>
      </c>
      <c r="L848" s="163">
        <v>538</v>
      </c>
      <c r="M848" s="163">
        <v>2609.25</v>
      </c>
      <c r="N848" s="163">
        <v>4.4999999999999998E-2</v>
      </c>
      <c r="O848" s="163">
        <v>0.218</v>
      </c>
      <c r="P848" s="163">
        <v>8</v>
      </c>
      <c r="Q848" s="163">
        <v>538</v>
      </c>
      <c r="R848" s="163">
        <v>2609.25</v>
      </c>
      <c r="S848" s="163">
        <v>4.4999999999999998E-2</v>
      </c>
      <c r="T848" s="163">
        <v>0.218</v>
      </c>
    </row>
    <row r="849" spans="1:20" ht="15.75" customHeight="1">
      <c r="A849" s="130" t="s">
        <v>106</v>
      </c>
      <c r="B849" s="164">
        <v>2018</v>
      </c>
      <c r="C849" s="164">
        <v>7</v>
      </c>
      <c r="D849" s="130" t="s">
        <v>59</v>
      </c>
      <c r="E849" s="164">
        <v>11953</v>
      </c>
      <c r="F849" s="164">
        <v>0</v>
      </c>
      <c r="G849" s="164">
        <v>0</v>
      </c>
      <c r="H849" s="164">
        <v>0</v>
      </c>
      <c r="I849" s="164">
        <v>0</v>
      </c>
      <c r="J849" s="164">
        <v>0</v>
      </c>
      <c r="K849" s="164">
        <v>2</v>
      </c>
      <c r="L849" s="164">
        <v>3409</v>
      </c>
      <c r="M849" s="164">
        <v>11929.67</v>
      </c>
      <c r="N849" s="164">
        <v>0.28499999999999998</v>
      </c>
      <c r="O849" s="164">
        <v>0.998</v>
      </c>
      <c r="P849" s="164">
        <v>2</v>
      </c>
      <c r="Q849" s="164">
        <v>3409</v>
      </c>
      <c r="R849" s="164">
        <v>11929.67</v>
      </c>
      <c r="S849" s="164">
        <v>0.28499999999999998</v>
      </c>
      <c r="T849" s="164">
        <v>0.998</v>
      </c>
    </row>
    <row r="850" spans="1:20" ht="15.75" customHeight="1">
      <c r="A850" s="126" t="s">
        <v>106</v>
      </c>
      <c r="B850" s="163">
        <v>2018</v>
      </c>
      <c r="C850" s="163">
        <v>8</v>
      </c>
      <c r="D850" s="126" t="s">
        <v>60</v>
      </c>
      <c r="E850" s="163">
        <v>11953</v>
      </c>
      <c r="F850" s="163">
        <v>0</v>
      </c>
      <c r="G850" s="163">
        <v>0</v>
      </c>
      <c r="H850" s="163">
        <v>0</v>
      </c>
      <c r="I850" s="163">
        <v>0</v>
      </c>
      <c r="J850" s="163">
        <v>0</v>
      </c>
      <c r="K850" s="163">
        <v>1</v>
      </c>
      <c r="L850" s="163">
        <v>16</v>
      </c>
      <c r="M850" s="163">
        <v>136</v>
      </c>
      <c r="N850" s="163">
        <v>1E-3</v>
      </c>
      <c r="O850" s="163">
        <v>1.0999999999999999E-2</v>
      </c>
      <c r="P850" s="163">
        <v>1</v>
      </c>
      <c r="Q850" s="163">
        <v>16</v>
      </c>
      <c r="R850" s="163">
        <v>136</v>
      </c>
      <c r="S850" s="163">
        <v>1E-3</v>
      </c>
      <c r="T850" s="163">
        <v>1.0999999999999999E-2</v>
      </c>
    </row>
    <row r="851" spans="1:20" ht="15.75" customHeight="1">
      <c r="A851" s="130" t="s">
        <v>106</v>
      </c>
      <c r="B851" s="164">
        <v>2018</v>
      </c>
      <c r="C851" s="164">
        <v>9</v>
      </c>
      <c r="D851" s="130" t="s">
        <v>61</v>
      </c>
      <c r="E851" s="164">
        <v>11953</v>
      </c>
      <c r="F851" s="164">
        <v>0</v>
      </c>
      <c r="G851" s="164">
        <v>0</v>
      </c>
      <c r="H851" s="164">
        <v>0</v>
      </c>
      <c r="I851" s="164">
        <v>0</v>
      </c>
      <c r="J851" s="164">
        <v>0</v>
      </c>
      <c r="K851" s="164">
        <v>19</v>
      </c>
      <c r="L851" s="164">
        <v>655</v>
      </c>
      <c r="M851" s="164">
        <v>1959.96</v>
      </c>
      <c r="N851" s="164">
        <v>5.5E-2</v>
      </c>
      <c r="O851" s="164">
        <v>0.16400000000000001</v>
      </c>
      <c r="P851" s="164">
        <v>19</v>
      </c>
      <c r="Q851" s="164">
        <v>655</v>
      </c>
      <c r="R851" s="164">
        <v>1959.96</v>
      </c>
      <c r="S851" s="164">
        <v>5.5E-2</v>
      </c>
      <c r="T851" s="164">
        <v>0.16400000000000001</v>
      </c>
    </row>
    <row r="852" spans="1:20" ht="15.75" customHeight="1">
      <c r="A852" s="126" t="s">
        <v>106</v>
      </c>
      <c r="B852" s="163">
        <v>2019</v>
      </c>
      <c r="C852" s="163">
        <v>0</v>
      </c>
      <c r="D852" s="126" t="s">
        <v>53</v>
      </c>
      <c r="E852" s="163">
        <v>12106</v>
      </c>
      <c r="F852" s="163">
        <v>0</v>
      </c>
      <c r="G852" s="163">
        <v>0</v>
      </c>
      <c r="H852" s="163">
        <v>0</v>
      </c>
      <c r="I852" s="163">
        <v>0</v>
      </c>
      <c r="J852" s="163">
        <v>0</v>
      </c>
      <c r="K852" s="163">
        <v>3</v>
      </c>
      <c r="L852" s="163">
        <v>270</v>
      </c>
      <c r="M852" s="163">
        <v>477</v>
      </c>
      <c r="N852" s="163">
        <v>2.1999999999999999E-2</v>
      </c>
      <c r="O852" s="163">
        <v>3.9E-2</v>
      </c>
      <c r="P852" s="163">
        <v>3</v>
      </c>
      <c r="Q852" s="163">
        <v>270</v>
      </c>
      <c r="R852" s="163">
        <v>477</v>
      </c>
      <c r="S852" s="163">
        <v>2.1999999999999999E-2</v>
      </c>
      <c r="T852" s="163">
        <v>3.9E-2</v>
      </c>
    </row>
    <row r="853" spans="1:20" ht="15.75" customHeight="1">
      <c r="A853" s="130" t="s">
        <v>106</v>
      </c>
      <c r="B853" s="164">
        <v>2019</v>
      </c>
      <c r="C853" s="164">
        <v>1</v>
      </c>
      <c r="D853" s="130" t="s">
        <v>54</v>
      </c>
      <c r="E853" s="164">
        <v>12106</v>
      </c>
      <c r="F853" s="164">
        <v>0</v>
      </c>
      <c r="G853" s="164">
        <v>0</v>
      </c>
      <c r="H853" s="164">
        <v>0</v>
      </c>
      <c r="I853" s="164">
        <v>0</v>
      </c>
      <c r="J853" s="164">
        <v>0</v>
      </c>
      <c r="K853" s="164">
        <v>8</v>
      </c>
      <c r="L853" s="164">
        <v>95</v>
      </c>
      <c r="M853" s="164">
        <v>160.66</v>
      </c>
      <c r="N853" s="164">
        <v>8.0000000000000002E-3</v>
      </c>
      <c r="O853" s="164">
        <v>1.2999999999999999E-2</v>
      </c>
      <c r="P853" s="164">
        <v>8</v>
      </c>
      <c r="Q853" s="164">
        <v>95</v>
      </c>
      <c r="R853" s="164">
        <v>160.66</v>
      </c>
      <c r="S853" s="164">
        <v>8.0000000000000002E-3</v>
      </c>
      <c r="T853" s="164">
        <v>1.2999999999999999E-2</v>
      </c>
    </row>
    <row r="854" spans="1:20" ht="15.75" customHeight="1">
      <c r="A854" s="126" t="s">
        <v>106</v>
      </c>
      <c r="B854" s="163">
        <v>2019</v>
      </c>
      <c r="C854" s="163">
        <v>2</v>
      </c>
      <c r="D854" s="126" t="s">
        <v>1415</v>
      </c>
      <c r="E854" s="163">
        <v>12106</v>
      </c>
      <c r="F854" s="163">
        <v>0</v>
      </c>
      <c r="G854" s="163">
        <v>0</v>
      </c>
      <c r="H854" s="163">
        <v>0</v>
      </c>
      <c r="I854" s="163">
        <v>0</v>
      </c>
      <c r="J854" s="163">
        <v>0</v>
      </c>
      <c r="K854" s="163">
        <v>7</v>
      </c>
      <c r="L854" s="163">
        <v>7154</v>
      </c>
      <c r="M854" s="163">
        <v>9784.07</v>
      </c>
      <c r="N854" s="163">
        <v>0.59099999999999997</v>
      </c>
      <c r="O854" s="163">
        <v>0.80800000000000005</v>
      </c>
      <c r="P854" s="163">
        <v>7</v>
      </c>
      <c r="Q854" s="163">
        <v>7154</v>
      </c>
      <c r="R854" s="163">
        <v>9784.07</v>
      </c>
      <c r="S854" s="163">
        <v>0.59099999999999997</v>
      </c>
      <c r="T854" s="163">
        <v>0.80800000000000005</v>
      </c>
    </row>
    <row r="855" spans="1:20" ht="15.75" customHeight="1">
      <c r="A855" s="130" t="s">
        <v>106</v>
      </c>
      <c r="B855" s="164">
        <v>2019</v>
      </c>
      <c r="C855" s="164">
        <v>3</v>
      </c>
      <c r="D855" s="130" t="s">
        <v>55</v>
      </c>
      <c r="E855" s="164">
        <v>12106</v>
      </c>
      <c r="F855" s="164">
        <v>0</v>
      </c>
      <c r="G855" s="164">
        <v>0</v>
      </c>
      <c r="H855" s="164">
        <v>0</v>
      </c>
      <c r="I855" s="164">
        <v>0</v>
      </c>
      <c r="J855" s="164">
        <v>0</v>
      </c>
      <c r="K855" s="164">
        <v>12</v>
      </c>
      <c r="L855" s="164">
        <v>154</v>
      </c>
      <c r="M855" s="164">
        <v>474.1</v>
      </c>
      <c r="N855" s="164">
        <v>1.2999999999999999E-2</v>
      </c>
      <c r="O855" s="164">
        <v>3.9E-2</v>
      </c>
      <c r="P855" s="164">
        <v>12</v>
      </c>
      <c r="Q855" s="164">
        <v>154</v>
      </c>
      <c r="R855" s="164">
        <v>474.1</v>
      </c>
      <c r="S855" s="164">
        <v>1.2999999999999999E-2</v>
      </c>
      <c r="T855" s="164">
        <v>3.9E-2</v>
      </c>
    </row>
    <row r="856" spans="1:20" ht="15.75" customHeight="1">
      <c r="A856" s="126" t="s">
        <v>106</v>
      </c>
      <c r="B856" s="163">
        <v>2019</v>
      </c>
      <c r="C856" s="163">
        <v>4</v>
      </c>
      <c r="D856" s="126" t="s">
        <v>56</v>
      </c>
      <c r="E856" s="163">
        <v>12106</v>
      </c>
      <c r="F856" s="163">
        <v>0</v>
      </c>
      <c r="G856" s="163">
        <v>0</v>
      </c>
      <c r="H856" s="163">
        <v>0</v>
      </c>
      <c r="I856" s="163">
        <v>0</v>
      </c>
      <c r="J856" s="163">
        <v>0</v>
      </c>
      <c r="K856" s="163">
        <v>3</v>
      </c>
      <c r="L856" s="163">
        <v>79</v>
      </c>
      <c r="M856" s="163">
        <v>188.5</v>
      </c>
      <c r="N856" s="163">
        <v>7.0000000000000001E-3</v>
      </c>
      <c r="O856" s="163">
        <v>1.6E-2</v>
      </c>
      <c r="P856" s="163">
        <v>3</v>
      </c>
      <c r="Q856" s="163">
        <v>79</v>
      </c>
      <c r="R856" s="163">
        <v>188.5</v>
      </c>
      <c r="S856" s="163">
        <v>7.0000000000000001E-3</v>
      </c>
      <c r="T856" s="163">
        <v>1.6E-2</v>
      </c>
    </row>
    <row r="857" spans="1:20" ht="15.75" customHeight="1">
      <c r="A857" s="130" t="s">
        <v>106</v>
      </c>
      <c r="B857" s="164">
        <v>2019</v>
      </c>
      <c r="C857" s="164">
        <v>5</v>
      </c>
      <c r="D857" s="130" t="s">
        <v>57</v>
      </c>
      <c r="E857" s="164">
        <v>12106</v>
      </c>
      <c r="F857" s="164">
        <v>0</v>
      </c>
      <c r="G857" s="164">
        <v>0</v>
      </c>
      <c r="H857" s="164">
        <v>0</v>
      </c>
      <c r="I857" s="164">
        <v>0</v>
      </c>
      <c r="J857" s="164">
        <v>0</v>
      </c>
      <c r="K857" s="164">
        <v>43</v>
      </c>
      <c r="L857" s="164">
        <v>1518</v>
      </c>
      <c r="M857" s="164">
        <v>4568.37</v>
      </c>
      <c r="N857" s="164">
        <v>0.125</v>
      </c>
      <c r="O857" s="164">
        <v>0.377</v>
      </c>
      <c r="P857" s="164">
        <v>43</v>
      </c>
      <c r="Q857" s="164">
        <v>1518</v>
      </c>
      <c r="R857" s="164">
        <v>4568.37</v>
      </c>
      <c r="S857" s="164">
        <v>0.125</v>
      </c>
      <c r="T857" s="164">
        <v>0.377</v>
      </c>
    </row>
    <row r="858" spans="1:20" ht="15.75" customHeight="1">
      <c r="A858" s="126" t="s">
        <v>106</v>
      </c>
      <c r="B858" s="163">
        <v>2019</v>
      </c>
      <c r="C858" s="163">
        <v>6</v>
      </c>
      <c r="D858" s="126" t="s">
        <v>58</v>
      </c>
      <c r="E858" s="163">
        <v>12106</v>
      </c>
      <c r="F858" s="163">
        <v>0</v>
      </c>
      <c r="G858" s="163">
        <v>0</v>
      </c>
      <c r="H858" s="163">
        <v>0</v>
      </c>
      <c r="I858" s="163">
        <v>0</v>
      </c>
      <c r="J858" s="163">
        <v>0</v>
      </c>
      <c r="K858" s="163">
        <v>8</v>
      </c>
      <c r="L858" s="163">
        <v>2962</v>
      </c>
      <c r="M858" s="163">
        <v>6018.75</v>
      </c>
      <c r="N858" s="163">
        <v>0.245</v>
      </c>
      <c r="O858" s="163">
        <v>0.497</v>
      </c>
      <c r="P858" s="163">
        <v>8</v>
      </c>
      <c r="Q858" s="163">
        <v>2962</v>
      </c>
      <c r="R858" s="163">
        <v>6018.75</v>
      </c>
      <c r="S858" s="163">
        <v>0.245</v>
      </c>
      <c r="T858" s="163">
        <v>0.497</v>
      </c>
    </row>
    <row r="859" spans="1:20" ht="15.75" customHeight="1">
      <c r="A859" s="130" t="s">
        <v>106</v>
      </c>
      <c r="B859" s="164">
        <v>2019</v>
      </c>
      <c r="C859" s="164">
        <v>7</v>
      </c>
      <c r="D859" s="130" t="s">
        <v>59</v>
      </c>
      <c r="E859" s="164">
        <v>12106</v>
      </c>
      <c r="F859" s="164">
        <v>0</v>
      </c>
      <c r="G859" s="164">
        <v>0</v>
      </c>
      <c r="H859" s="164">
        <v>0</v>
      </c>
      <c r="I859" s="164">
        <v>0</v>
      </c>
      <c r="J859" s="164">
        <v>0</v>
      </c>
      <c r="K859" s="164">
        <v>2</v>
      </c>
      <c r="L859" s="164">
        <v>2</v>
      </c>
      <c r="M859" s="164">
        <v>3.92</v>
      </c>
      <c r="N859" s="164">
        <v>0</v>
      </c>
      <c r="O859" s="164">
        <v>0</v>
      </c>
      <c r="P859" s="164">
        <v>2</v>
      </c>
      <c r="Q859" s="164">
        <v>2</v>
      </c>
      <c r="R859" s="164">
        <v>3.92</v>
      </c>
      <c r="S859" s="164">
        <v>0</v>
      </c>
      <c r="T859" s="164">
        <v>0</v>
      </c>
    </row>
    <row r="860" spans="1:20" ht="15.75" customHeight="1">
      <c r="A860" s="126" t="s">
        <v>106</v>
      </c>
      <c r="B860" s="163">
        <v>2019</v>
      </c>
      <c r="C860" s="163">
        <v>8</v>
      </c>
      <c r="D860" s="126" t="s">
        <v>60</v>
      </c>
      <c r="E860" s="163">
        <v>12106</v>
      </c>
      <c r="F860" s="163">
        <v>0</v>
      </c>
      <c r="G860" s="163">
        <v>0</v>
      </c>
      <c r="H860" s="163">
        <v>0</v>
      </c>
      <c r="I860" s="163">
        <v>0</v>
      </c>
      <c r="J860" s="163">
        <v>0</v>
      </c>
      <c r="K860" s="163">
        <v>0</v>
      </c>
      <c r="L860" s="163">
        <v>0</v>
      </c>
      <c r="M860" s="163">
        <v>0</v>
      </c>
      <c r="N860" s="163">
        <v>0</v>
      </c>
      <c r="O860" s="163">
        <v>0</v>
      </c>
      <c r="P860" s="163">
        <v>0</v>
      </c>
      <c r="Q860" s="163">
        <v>0</v>
      </c>
      <c r="R860" s="163">
        <v>0</v>
      </c>
      <c r="S860" s="163">
        <v>0</v>
      </c>
      <c r="T860" s="163">
        <v>0</v>
      </c>
    </row>
    <row r="861" spans="1:20" ht="15.75" customHeight="1">
      <c r="A861" s="130" t="s">
        <v>106</v>
      </c>
      <c r="B861" s="164">
        <v>2019</v>
      </c>
      <c r="C861" s="164">
        <v>9</v>
      </c>
      <c r="D861" s="130" t="s">
        <v>61</v>
      </c>
      <c r="E861" s="164">
        <v>12106</v>
      </c>
      <c r="F861" s="164">
        <v>0</v>
      </c>
      <c r="G861" s="164">
        <v>0</v>
      </c>
      <c r="H861" s="164">
        <v>0</v>
      </c>
      <c r="I861" s="164">
        <v>0</v>
      </c>
      <c r="J861" s="164">
        <v>0</v>
      </c>
      <c r="K861" s="164">
        <v>19</v>
      </c>
      <c r="L861" s="164">
        <v>3661</v>
      </c>
      <c r="M861" s="164">
        <v>10477.1</v>
      </c>
      <c r="N861" s="164">
        <v>0.30199999999999999</v>
      </c>
      <c r="O861" s="164">
        <v>0.86499999999999999</v>
      </c>
      <c r="P861" s="164">
        <v>19</v>
      </c>
      <c r="Q861" s="164">
        <v>3661</v>
      </c>
      <c r="R861" s="164">
        <v>10477.1</v>
      </c>
      <c r="S861" s="164">
        <v>0.30199999999999999</v>
      </c>
      <c r="T861" s="164">
        <v>0.86499999999999999</v>
      </c>
    </row>
    <row r="862" spans="1:20" ht="15.75" customHeight="1">
      <c r="A862" s="126" t="s">
        <v>106</v>
      </c>
      <c r="B862" s="163">
        <v>2020</v>
      </c>
      <c r="C862" s="163">
        <v>0</v>
      </c>
      <c r="D862" s="126" t="s">
        <v>53</v>
      </c>
      <c r="E862" s="163">
        <v>12248</v>
      </c>
      <c r="F862" s="163">
        <v>0</v>
      </c>
      <c r="G862" s="163">
        <v>0</v>
      </c>
      <c r="H862" s="163">
        <v>0</v>
      </c>
      <c r="I862" s="163">
        <v>0</v>
      </c>
      <c r="J862" s="163">
        <v>0</v>
      </c>
      <c r="K862" s="163">
        <v>8</v>
      </c>
      <c r="L862" s="163">
        <v>823</v>
      </c>
      <c r="M862" s="163">
        <v>1180</v>
      </c>
      <c r="N862" s="163">
        <v>6.7000000000000004E-2</v>
      </c>
      <c r="O862" s="163">
        <v>9.6000000000000002E-2</v>
      </c>
      <c r="P862" s="163">
        <v>8</v>
      </c>
      <c r="Q862" s="163">
        <v>823</v>
      </c>
      <c r="R862" s="163">
        <v>1180</v>
      </c>
      <c r="S862" s="163">
        <v>6.7000000000000004E-2</v>
      </c>
      <c r="T862" s="163">
        <v>9.6000000000000002E-2</v>
      </c>
    </row>
    <row r="863" spans="1:20" ht="15.75" customHeight="1">
      <c r="A863" s="130" t="s">
        <v>106</v>
      </c>
      <c r="B863" s="164">
        <v>2020</v>
      </c>
      <c r="C863" s="164">
        <v>1</v>
      </c>
      <c r="D863" s="130" t="s">
        <v>54</v>
      </c>
      <c r="E863" s="164">
        <v>12248</v>
      </c>
      <c r="F863" s="164">
        <v>0</v>
      </c>
      <c r="G863" s="164">
        <v>0</v>
      </c>
      <c r="H863" s="164">
        <v>0</v>
      </c>
      <c r="I863" s="164">
        <v>0</v>
      </c>
      <c r="J863" s="164">
        <v>0</v>
      </c>
      <c r="K863" s="164">
        <v>4</v>
      </c>
      <c r="L863" s="164">
        <v>40</v>
      </c>
      <c r="M863" s="164">
        <v>99.92</v>
      </c>
      <c r="N863" s="164">
        <v>3.0000000000000001E-3</v>
      </c>
      <c r="O863" s="164">
        <v>8.0000000000000002E-3</v>
      </c>
      <c r="P863" s="164">
        <v>4</v>
      </c>
      <c r="Q863" s="164">
        <v>40</v>
      </c>
      <c r="R863" s="164">
        <v>99.92</v>
      </c>
      <c r="S863" s="164">
        <v>3.0000000000000001E-3</v>
      </c>
      <c r="T863" s="164">
        <v>8.0000000000000002E-3</v>
      </c>
    </row>
    <row r="864" spans="1:20" ht="15.75" customHeight="1">
      <c r="A864" s="126" t="s">
        <v>106</v>
      </c>
      <c r="B864" s="163">
        <v>2020</v>
      </c>
      <c r="C864" s="163">
        <v>2</v>
      </c>
      <c r="D864" s="126" t="s">
        <v>1415</v>
      </c>
      <c r="E864" s="163">
        <v>12248</v>
      </c>
      <c r="F864" s="163">
        <v>0</v>
      </c>
      <c r="G864" s="163">
        <v>0</v>
      </c>
      <c r="H864" s="163">
        <v>0</v>
      </c>
      <c r="I864" s="163">
        <v>0</v>
      </c>
      <c r="J864" s="163">
        <v>0</v>
      </c>
      <c r="K864" s="163">
        <v>11</v>
      </c>
      <c r="L864" s="163">
        <v>13503</v>
      </c>
      <c r="M864" s="163">
        <v>27719.83</v>
      </c>
      <c r="N864" s="163">
        <v>1.1020000000000001</v>
      </c>
      <c r="O864" s="163">
        <v>2.262</v>
      </c>
      <c r="P864" s="163">
        <v>11</v>
      </c>
      <c r="Q864" s="163">
        <v>13503</v>
      </c>
      <c r="R864" s="163">
        <v>27719.83</v>
      </c>
      <c r="S864" s="163">
        <v>1.1020000000000001</v>
      </c>
      <c r="T864" s="163">
        <v>2.262</v>
      </c>
    </row>
    <row r="865" spans="1:20" ht="15.75" customHeight="1">
      <c r="A865" s="130" t="s">
        <v>106</v>
      </c>
      <c r="B865" s="164">
        <v>2020</v>
      </c>
      <c r="C865" s="164">
        <v>3</v>
      </c>
      <c r="D865" s="130" t="s">
        <v>55</v>
      </c>
      <c r="E865" s="164">
        <v>12248</v>
      </c>
      <c r="F865" s="164">
        <v>0</v>
      </c>
      <c r="G865" s="164">
        <v>0</v>
      </c>
      <c r="H865" s="164">
        <v>0</v>
      </c>
      <c r="I865" s="164">
        <v>0</v>
      </c>
      <c r="J865" s="164">
        <v>0</v>
      </c>
      <c r="K865" s="164">
        <v>14</v>
      </c>
      <c r="L865" s="164">
        <v>1921</v>
      </c>
      <c r="M865" s="164">
        <v>5702.63</v>
      </c>
      <c r="N865" s="164">
        <v>0.157</v>
      </c>
      <c r="O865" s="164">
        <v>0.46600000000000003</v>
      </c>
      <c r="P865" s="164">
        <v>14</v>
      </c>
      <c r="Q865" s="164">
        <v>1921</v>
      </c>
      <c r="R865" s="164">
        <v>5702.63</v>
      </c>
      <c r="S865" s="164">
        <v>0.157</v>
      </c>
      <c r="T865" s="164">
        <v>0.46600000000000003</v>
      </c>
    </row>
    <row r="866" spans="1:20" ht="15.75" customHeight="1">
      <c r="A866" s="126" t="s">
        <v>106</v>
      </c>
      <c r="B866" s="163">
        <v>2020</v>
      </c>
      <c r="C866" s="163">
        <v>4</v>
      </c>
      <c r="D866" s="126" t="s">
        <v>56</v>
      </c>
      <c r="E866" s="163">
        <v>12248</v>
      </c>
      <c r="F866" s="163">
        <v>0</v>
      </c>
      <c r="G866" s="163">
        <v>0</v>
      </c>
      <c r="H866" s="163">
        <v>0</v>
      </c>
      <c r="I866" s="163">
        <v>0</v>
      </c>
      <c r="J866" s="163">
        <v>0</v>
      </c>
      <c r="K866" s="163">
        <v>3</v>
      </c>
      <c r="L866" s="163">
        <v>2558</v>
      </c>
      <c r="M866" s="163">
        <v>7078.68</v>
      </c>
      <c r="N866" s="163">
        <v>0.20899999999999999</v>
      </c>
      <c r="O866" s="163">
        <v>0.57799999999999996</v>
      </c>
      <c r="P866" s="163">
        <v>3</v>
      </c>
      <c r="Q866" s="163">
        <v>2558</v>
      </c>
      <c r="R866" s="163">
        <v>7078.68</v>
      </c>
      <c r="S866" s="163">
        <v>0.20899999999999999</v>
      </c>
      <c r="T866" s="163">
        <v>0.57799999999999996</v>
      </c>
    </row>
    <row r="867" spans="1:20" ht="15.75" customHeight="1">
      <c r="A867" s="130" t="s">
        <v>106</v>
      </c>
      <c r="B867" s="164">
        <v>2020</v>
      </c>
      <c r="C867" s="164">
        <v>5</v>
      </c>
      <c r="D867" s="130" t="s">
        <v>57</v>
      </c>
      <c r="E867" s="164">
        <v>12248</v>
      </c>
      <c r="F867" s="164">
        <v>0</v>
      </c>
      <c r="G867" s="164">
        <v>0</v>
      </c>
      <c r="H867" s="164">
        <v>0</v>
      </c>
      <c r="I867" s="164">
        <v>0</v>
      </c>
      <c r="J867" s="164">
        <v>0</v>
      </c>
      <c r="K867" s="164">
        <v>40</v>
      </c>
      <c r="L867" s="164">
        <v>1054</v>
      </c>
      <c r="M867" s="164">
        <v>3902.31</v>
      </c>
      <c r="N867" s="164">
        <v>8.5999999999999993E-2</v>
      </c>
      <c r="O867" s="164">
        <v>0.31900000000000001</v>
      </c>
      <c r="P867" s="164">
        <v>40</v>
      </c>
      <c r="Q867" s="164">
        <v>1054</v>
      </c>
      <c r="R867" s="164">
        <v>3902.31</v>
      </c>
      <c r="S867" s="164">
        <v>8.5999999999999993E-2</v>
      </c>
      <c r="T867" s="164">
        <v>0.31900000000000001</v>
      </c>
    </row>
    <row r="868" spans="1:20" ht="15.75" customHeight="1">
      <c r="A868" s="126" t="s">
        <v>106</v>
      </c>
      <c r="B868" s="163">
        <v>2020</v>
      </c>
      <c r="C868" s="163">
        <v>6</v>
      </c>
      <c r="D868" s="126" t="s">
        <v>58</v>
      </c>
      <c r="E868" s="163">
        <v>12248</v>
      </c>
      <c r="F868" s="163">
        <v>0</v>
      </c>
      <c r="G868" s="163">
        <v>0</v>
      </c>
      <c r="H868" s="163">
        <v>0</v>
      </c>
      <c r="I868" s="163">
        <v>0</v>
      </c>
      <c r="J868" s="163">
        <v>0</v>
      </c>
      <c r="K868" s="163">
        <v>7</v>
      </c>
      <c r="L868" s="163">
        <v>4882</v>
      </c>
      <c r="M868" s="163">
        <v>18944.580000000002</v>
      </c>
      <c r="N868" s="163">
        <v>0.39900000000000002</v>
      </c>
      <c r="O868" s="163">
        <v>1.546</v>
      </c>
      <c r="P868" s="163">
        <v>7</v>
      </c>
      <c r="Q868" s="163">
        <v>4882</v>
      </c>
      <c r="R868" s="163">
        <v>18944.580000000002</v>
      </c>
      <c r="S868" s="163">
        <v>0.39900000000000002</v>
      </c>
      <c r="T868" s="163">
        <v>1.546</v>
      </c>
    </row>
    <row r="869" spans="1:20" ht="15.75" customHeight="1">
      <c r="A869" s="130" t="s">
        <v>106</v>
      </c>
      <c r="B869" s="164">
        <v>2020</v>
      </c>
      <c r="C869" s="164">
        <v>7</v>
      </c>
      <c r="D869" s="130" t="s">
        <v>59</v>
      </c>
      <c r="E869" s="164">
        <v>21459</v>
      </c>
      <c r="F869" s="164">
        <v>0</v>
      </c>
      <c r="G869" s="164">
        <v>0</v>
      </c>
      <c r="H869" s="164">
        <v>0</v>
      </c>
      <c r="I869" s="164">
        <v>0</v>
      </c>
      <c r="J869" s="164">
        <v>0</v>
      </c>
      <c r="K869" s="164">
        <v>1</v>
      </c>
      <c r="L869" s="164">
        <v>20</v>
      </c>
      <c r="M869" s="164">
        <v>82.33</v>
      </c>
      <c r="N869" s="164">
        <v>1E-3</v>
      </c>
      <c r="O869" s="164">
        <v>4.0000000000000001E-3</v>
      </c>
      <c r="P869" s="164">
        <v>1</v>
      </c>
      <c r="Q869" s="164">
        <v>20</v>
      </c>
      <c r="R869" s="164">
        <v>82.33</v>
      </c>
      <c r="S869" s="164">
        <v>1E-3</v>
      </c>
      <c r="T869" s="164">
        <v>4.0000000000000001E-3</v>
      </c>
    </row>
    <row r="870" spans="1:20" ht="15.75" customHeight="1">
      <c r="A870" s="126" t="s">
        <v>106</v>
      </c>
      <c r="B870" s="163">
        <v>2020</v>
      </c>
      <c r="C870" s="163">
        <v>8</v>
      </c>
      <c r="D870" s="126" t="s">
        <v>60</v>
      </c>
      <c r="E870" s="163">
        <v>12248</v>
      </c>
      <c r="F870" s="163">
        <v>0</v>
      </c>
      <c r="G870" s="163">
        <v>0</v>
      </c>
      <c r="H870" s="163">
        <v>0</v>
      </c>
      <c r="I870" s="163">
        <v>0</v>
      </c>
      <c r="J870" s="163">
        <v>0</v>
      </c>
      <c r="K870" s="163">
        <v>0</v>
      </c>
      <c r="L870" s="163">
        <v>0</v>
      </c>
      <c r="M870" s="163">
        <v>0</v>
      </c>
      <c r="N870" s="163">
        <v>0</v>
      </c>
      <c r="O870" s="163">
        <v>0</v>
      </c>
      <c r="P870" s="163">
        <v>0</v>
      </c>
      <c r="Q870" s="163">
        <v>0</v>
      </c>
      <c r="R870" s="163">
        <v>0</v>
      </c>
      <c r="S870" s="163">
        <v>0</v>
      </c>
      <c r="T870" s="163">
        <v>0</v>
      </c>
    </row>
    <row r="871" spans="1:20" ht="15.75" customHeight="1">
      <c r="A871" s="130" t="s">
        <v>106</v>
      </c>
      <c r="B871" s="164">
        <v>2020</v>
      </c>
      <c r="C871" s="164">
        <v>9</v>
      </c>
      <c r="D871" s="130" t="s">
        <v>61</v>
      </c>
      <c r="E871" s="164">
        <v>12248</v>
      </c>
      <c r="F871" s="164">
        <v>0</v>
      </c>
      <c r="G871" s="164">
        <v>0</v>
      </c>
      <c r="H871" s="164">
        <v>0</v>
      </c>
      <c r="I871" s="164">
        <v>0</v>
      </c>
      <c r="J871" s="164">
        <v>0</v>
      </c>
      <c r="K871" s="164">
        <v>25</v>
      </c>
      <c r="L871" s="164">
        <v>3794</v>
      </c>
      <c r="M871" s="164">
        <v>7034.13</v>
      </c>
      <c r="N871" s="164">
        <v>0.31</v>
      </c>
      <c r="O871" s="164">
        <v>0.57399999999999995</v>
      </c>
      <c r="P871" s="164">
        <v>25</v>
      </c>
      <c r="Q871" s="164">
        <v>3794</v>
      </c>
      <c r="R871" s="164">
        <v>7034.13</v>
      </c>
      <c r="S871" s="164">
        <v>0.31</v>
      </c>
      <c r="T871" s="164">
        <v>0.57399999999999995</v>
      </c>
    </row>
    <row r="872" spans="1:20" ht="15.75" customHeight="1">
      <c r="A872" s="126" t="s">
        <v>106</v>
      </c>
      <c r="B872" s="163">
        <v>2021</v>
      </c>
      <c r="C872" s="163">
        <v>0</v>
      </c>
      <c r="D872" s="126" t="s">
        <v>53</v>
      </c>
      <c r="E872" s="163">
        <v>12421</v>
      </c>
      <c r="F872" s="163">
        <v>0</v>
      </c>
      <c r="G872" s="163">
        <v>0</v>
      </c>
      <c r="H872" s="163">
        <v>0</v>
      </c>
      <c r="I872" s="163">
        <v>0</v>
      </c>
      <c r="J872" s="163">
        <v>0</v>
      </c>
      <c r="K872" s="163">
        <v>2</v>
      </c>
      <c r="L872" s="163">
        <v>3</v>
      </c>
      <c r="M872" s="163">
        <v>5.67</v>
      </c>
      <c r="N872" s="163">
        <v>0</v>
      </c>
      <c r="O872" s="163">
        <v>0</v>
      </c>
      <c r="P872" s="163">
        <v>2</v>
      </c>
      <c r="Q872" s="163">
        <v>3</v>
      </c>
      <c r="R872" s="163">
        <v>5.67</v>
      </c>
      <c r="S872" s="163">
        <v>0</v>
      </c>
      <c r="T872" s="163">
        <v>0</v>
      </c>
    </row>
    <row r="873" spans="1:20" ht="15.75" customHeight="1">
      <c r="A873" s="130" t="s">
        <v>106</v>
      </c>
      <c r="B873" s="164">
        <v>2021</v>
      </c>
      <c r="C873" s="164">
        <v>1</v>
      </c>
      <c r="D873" s="130" t="s">
        <v>54</v>
      </c>
      <c r="E873" s="164">
        <v>12421</v>
      </c>
      <c r="F873" s="164">
        <v>0</v>
      </c>
      <c r="G873" s="164">
        <v>0</v>
      </c>
      <c r="H873" s="164">
        <v>0</v>
      </c>
      <c r="I873" s="164">
        <v>0</v>
      </c>
      <c r="J873" s="164">
        <v>0</v>
      </c>
      <c r="K873" s="164">
        <v>17</v>
      </c>
      <c r="L873" s="164">
        <v>219</v>
      </c>
      <c r="M873" s="164">
        <v>388.25</v>
      </c>
      <c r="N873" s="164">
        <v>1.7999999999999999E-2</v>
      </c>
      <c r="O873" s="164">
        <v>3.1E-2</v>
      </c>
      <c r="P873" s="164">
        <v>17</v>
      </c>
      <c r="Q873" s="164">
        <v>219</v>
      </c>
      <c r="R873" s="164">
        <v>388.25</v>
      </c>
      <c r="S873" s="164">
        <v>1.7999999999999999E-2</v>
      </c>
      <c r="T873" s="164">
        <v>3.1E-2</v>
      </c>
    </row>
    <row r="874" spans="1:20" ht="15.75" customHeight="1">
      <c r="A874" s="126" t="s">
        <v>106</v>
      </c>
      <c r="B874" s="163">
        <v>2021</v>
      </c>
      <c r="C874" s="163">
        <v>2</v>
      </c>
      <c r="D874" s="126" t="s">
        <v>1415</v>
      </c>
      <c r="E874" s="163">
        <v>12421</v>
      </c>
      <c r="F874" s="163">
        <v>0</v>
      </c>
      <c r="G874" s="163">
        <v>0</v>
      </c>
      <c r="H874" s="163">
        <v>0</v>
      </c>
      <c r="I874" s="163">
        <v>0</v>
      </c>
      <c r="J874" s="163">
        <v>0</v>
      </c>
      <c r="K874" s="163">
        <v>7</v>
      </c>
      <c r="L874" s="163">
        <v>4149</v>
      </c>
      <c r="M874" s="163">
        <v>9059.83</v>
      </c>
      <c r="N874" s="163">
        <v>0.33400000000000002</v>
      </c>
      <c r="O874" s="163">
        <v>0.72899999999999998</v>
      </c>
      <c r="P874" s="163">
        <v>7</v>
      </c>
      <c r="Q874" s="163">
        <v>4149</v>
      </c>
      <c r="R874" s="163">
        <v>9059.83</v>
      </c>
      <c r="S874" s="163">
        <v>0.33400000000000002</v>
      </c>
      <c r="T874" s="163">
        <v>0.72899999999999998</v>
      </c>
    </row>
    <row r="875" spans="1:20" ht="15.75" customHeight="1">
      <c r="A875" s="130" t="s">
        <v>106</v>
      </c>
      <c r="B875" s="164">
        <v>2021</v>
      </c>
      <c r="C875" s="164">
        <v>3</v>
      </c>
      <c r="D875" s="130" t="s">
        <v>55</v>
      </c>
      <c r="E875" s="164">
        <v>12421</v>
      </c>
      <c r="F875" s="164">
        <v>6</v>
      </c>
      <c r="G875" s="164">
        <v>4689</v>
      </c>
      <c r="H875" s="164">
        <v>18584.73</v>
      </c>
      <c r="I875" s="164">
        <v>0.378</v>
      </c>
      <c r="J875" s="164">
        <v>1.496</v>
      </c>
      <c r="K875" s="164">
        <v>11</v>
      </c>
      <c r="L875" s="164">
        <v>267</v>
      </c>
      <c r="M875" s="164">
        <v>919.72000000000105</v>
      </c>
      <c r="N875" s="164">
        <v>2.1000000000000001E-2</v>
      </c>
      <c r="O875" s="164">
        <v>7.3999999999999996E-2</v>
      </c>
      <c r="P875" s="164">
        <v>17</v>
      </c>
      <c r="Q875" s="164">
        <v>4956</v>
      </c>
      <c r="R875" s="164">
        <v>19504.45</v>
      </c>
      <c r="S875" s="164">
        <v>0.39900000000000002</v>
      </c>
      <c r="T875" s="164">
        <v>1.57</v>
      </c>
    </row>
    <row r="876" spans="1:20" ht="15.75" customHeight="1">
      <c r="A876" s="126" t="s">
        <v>106</v>
      </c>
      <c r="B876" s="163">
        <v>2021</v>
      </c>
      <c r="C876" s="163">
        <v>4</v>
      </c>
      <c r="D876" s="126" t="s">
        <v>56</v>
      </c>
      <c r="E876" s="163">
        <v>12421</v>
      </c>
      <c r="F876" s="163">
        <v>0</v>
      </c>
      <c r="G876" s="163">
        <v>0</v>
      </c>
      <c r="H876" s="163">
        <v>0</v>
      </c>
      <c r="I876" s="163">
        <v>0</v>
      </c>
      <c r="J876" s="163">
        <v>0</v>
      </c>
      <c r="K876" s="163">
        <v>1</v>
      </c>
      <c r="L876" s="163">
        <v>50</v>
      </c>
      <c r="M876" s="163">
        <v>91.67</v>
      </c>
      <c r="N876" s="163">
        <v>4.0000000000000001E-3</v>
      </c>
      <c r="O876" s="163">
        <v>7.0000000000000001E-3</v>
      </c>
      <c r="P876" s="163">
        <v>1</v>
      </c>
      <c r="Q876" s="163">
        <v>50</v>
      </c>
      <c r="R876" s="163">
        <v>91.67</v>
      </c>
      <c r="S876" s="163">
        <v>4.0000000000000001E-3</v>
      </c>
      <c r="T876" s="163">
        <v>7.0000000000000001E-3</v>
      </c>
    </row>
    <row r="877" spans="1:20" ht="15.75" customHeight="1">
      <c r="A877" s="130" t="s">
        <v>106</v>
      </c>
      <c r="B877" s="164">
        <v>2021</v>
      </c>
      <c r="C877" s="164">
        <v>5</v>
      </c>
      <c r="D877" s="130" t="s">
        <v>57</v>
      </c>
      <c r="E877" s="164">
        <v>12421</v>
      </c>
      <c r="F877" s="164">
        <v>0</v>
      </c>
      <c r="G877" s="164">
        <v>0</v>
      </c>
      <c r="H877" s="164">
        <v>0</v>
      </c>
      <c r="I877" s="164">
        <v>0</v>
      </c>
      <c r="J877" s="164">
        <v>0</v>
      </c>
      <c r="K877" s="164">
        <v>47</v>
      </c>
      <c r="L877" s="164">
        <v>1039</v>
      </c>
      <c r="M877" s="164">
        <v>2583.7800000000002</v>
      </c>
      <c r="N877" s="164">
        <v>8.4000000000000005E-2</v>
      </c>
      <c r="O877" s="164">
        <v>0.20799999999999999</v>
      </c>
      <c r="P877" s="164">
        <v>47</v>
      </c>
      <c r="Q877" s="164">
        <v>1039</v>
      </c>
      <c r="R877" s="164">
        <v>2583.7800000000002</v>
      </c>
      <c r="S877" s="164">
        <v>8.4000000000000005E-2</v>
      </c>
      <c r="T877" s="164">
        <v>0.20799999999999999</v>
      </c>
    </row>
    <row r="878" spans="1:20" ht="15.75" customHeight="1">
      <c r="A878" s="126" t="s">
        <v>106</v>
      </c>
      <c r="B878" s="163">
        <v>2021</v>
      </c>
      <c r="C878" s="163">
        <v>6</v>
      </c>
      <c r="D878" s="126" t="s">
        <v>58</v>
      </c>
      <c r="E878" s="163">
        <v>12421</v>
      </c>
      <c r="F878" s="163">
        <v>0</v>
      </c>
      <c r="G878" s="163">
        <v>0</v>
      </c>
      <c r="H878" s="163">
        <v>0</v>
      </c>
      <c r="I878" s="163">
        <v>0</v>
      </c>
      <c r="J878" s="163">
        <v>0</v>
      </c>
      <c r="K878" s="163">
        <v>4</v>
      </c>
      <c r="L878" s="163">
        <v>221</v>
      </c>
      <c r="M878" s="163">
        <v>1071.33</v>
      </c>
      <c r="N878" s="163">
        <v>1.7999999999999999E-2</v>
      </c>
      <c r="O878" s="163">
        <v>8.5999999999999993E-2</v>
      </c>
      <c r="P878" s="163">
        <v>4</v>
      </c>
      <c r="Q878" s="163">
        <v>221</v>
      </c>
      <c r="R878" s="163">
        <v>1071.33</v>
      </c>
      <c r="S878" s="163">
        <v>1.7999999999999999E-2</v>
      </c>
      <c r="T878" s="163">
        <v>8.5999999999999993E-2</v>
      </c>
    </row>
    <row r="879" spans="1:20" ht="15.75" customHeight="1">
      <c r="A879" s="130" t="s">
        <v>106</v>
      </c>
      <c r="B879" s="164">
        <v>2021</v>
      </c>
      <c r="C879" s="164">
        <v>7</v>
      </c>
      <c r="D879" s="130" t="s">
        <v>59</v>
      </c>
      <c r="E879" s="164">
        <v>12421</v>
      </c>
      <c r="F879" s="164">
        <v>0</v>
      </c>
      <c r="G879" s="164">
        <v>0</v>
      </c>
      <c r="H879" s="164">
        <v>0</v>
      </c>
      <c r="I879" s="164">
        <v>0</v>
      </c>
      <c r="J879" s="164">
        <v>0</v>
      </c>
      <c r="K879" s="164">
        <v>0</v>
      </c>
      <c r="L879" s="164">
        <v>0</v>
      </c>
      <c r="M879" s="164">
        <v>0</v>
      </c>
      <c r="N879" s="164">
        <v>0</v>
      </c>
      <c r="O879" s="164">
        <v>0</v>
      </c>
      <c r="P879" s="164">
        <v>0</v>
      </c>
      <c r="Q879" s="164">
        <v>0</v>
      </c>
      <c r="R879" s="164">
        <v>0</v>
      </c>
      <c r="S879" s="164">
        <v>0</v>
      </c>
      <c r="T879" s="164">
        <v>0</v>
      </c>
    </row>
    <row r="880" spans="1:20" ht="15.75" customHeight="1">
      <c r="A880" s="126" t="s">
        <v>106</v>
      </c>
      <c r="B880" s="163">
        <v>2021</v>
      </c>
      <c r="C880" s="163">
        <v>8</v>
      </c>
      <c r="D880" s="126" t="s">
        <v>60</v>
      </c>
      <c r="E880" s="163">
        <v>12421</v>
      </c>
      <c r="F880" s="163">
        <v>0</v>
      </c>
      <c r="G880" s="163">
        <v>0</v>
      </c>
      <c r="H880" s="163">
        <v>0</v>
      </c>
      <c r="I880" s="163">
        <v>0</v>
      </c>
      <c r="J880" s="163">
        <v>0</v>
      </c>
      <c r="K880" s="163">
        <v>1</v>
      </c>
      <c r="L880" s="163">
        <v>300</v>
      </c>
      <c r="M880" s="163">
        <v>2125</v>
      </c>
      <c r="N880" s="163">
        <v>2.4E-2</v>
      </c>
      <c r="O880" s="163">
        <v>0.17100000000000001</v>
      </c>
      <c r="P880" s="163">
        <v>1</v>
      </c>
      <c r="Q880" s="163">
        <v>300</v>
      </c>
      <c r="R880" s="163">
        <v>2125</v>
      </c>
      <c r="S880" s="163">
        <v>2.4E-2</v>
      </c>
      <c r="T880" s="163">
        <v>0.17100000000000001</v>
      </c>
    </row>
    <row r="881" spans="1:20" ht="15.75" customHeight="1">
      <c r="A881" s="130" t="s">
        <v>106</v>
      </c>
      <c r="B881" s="164">
        <v>2021</v>
      </c>
      <c r="C881" s="164">
        <v>9</v>
      </c>
      <c r="D881" s="130" t="s">
        <v>61</v>
      </c>
      <c r="E881" s="164">
        <v>12421</v>
      </c>
      <c r="F881" s="164">
        <v>0</v>
      </c>
      <c r="G881" s="164">
        <v>0</v>
      </c>
      <c r="H881" s="164">
        <v>0</v>
      </c>
      <c r="I881" s="164">
        <v>0</v>
      </c>
      <c r="J881" s="164">
        <v>0</v>
      </c>
      <c r="K881" s="164">
        <v>23</v>
      </c>
      <c r="L881" s="164">
        <v>410</v>
      </c>
      <c r="M881" s="164">
        <v>872.81</v>
      </c>
      <c r="N881" s="164">
        <v>3.3000000000000002E-2</v>
      </c>
      <c r="O881" s="164">
        <v>7.0000000000000007E-2</v>
      </c>
      <c r="P881" s="164">
        <v>23</v>
      </c>
      <c r="Q881" s="164">
        <v>410</v>
      </c>
      <c r="R881" s="164">
        <v>872.81</v>
      </c>
      <c r="S881" s="164">
        <v>3.3000000000000002E-2</v>
      </c>
      <c r="T881" s="164">
        <v>7.0000000000000007E-2</v>
      </c>
    </row>
    <row r="882" spans="1:20" ht="15.75" customHeight="1">
      <c r="A882" s="126" t="s">
        <v>106</v>
      </c>
      <c r="B882" s="163">
        <v>2022</v>
      </c>
      <c r="C882" s="163">
        <v>0</v>
      </c>
      <c r="D882" s="126" t="s">
        <v>53</v>
      </c>
      <c r="E882" s="163">
        <v>12653</v>
      </c>
      <c r="F882" s="163">
        <v>0</v>
      </c>
      <c r="G882" s="163">
        <v>0</v>
      </c>
      <c r="H882" s="163">
        <v>0</v>
      </c>
      <c r="I882" s="163">
        <v>0</v>
      </c>
      <c r="J882" s="163">
        <v>0</v>
      </c>
      <c r="K882" s="163">
        <v>5</v>
      </c>
      <c r="L882" s="163">
        <v>171</v>
      </c>
      <c r="M882" s="163">
        <v>216.83</v>
      </c>
      <c r="N882" s="163">
        <v>1.4E-2</v>
      </c>
      <c r="O882" s="163">
        <v>1.7000000000000001E-2</v>
      </c>
      <c r="P882" s="163">
        <v>5</v>
      </c>
      <c r="Q882" s="163">
        <v>171</v>
      </c>
      <c r="R882" s="163">
        <v>216.83</v>
      </c>
      <c r="S882" s="163">
        <v>1.4E-2</v>
      </c>
      <c r="T882" s="163">
        <v>1.7000000000000001E-2</v>
      </c>
    </row>
    <row r="883" spans="1:20" ht="15.75" customHeight="1">
      <c r="A883" s="130" t="s">
        <v>106</v>
      </c>
      <c r="B883" s="164">
        <v>2022</v>
      </c>
      <c r="C883" s="164">
        <v>1</v>
      </c>
      <c r="D883" s="130" t="s">
        <v>54</v>
      </c>
      <c r="E883" s="164">
        <v>12653</v>
      </c>
      <c r="F883" s="164">
        <v>0</v>
      </c>
      <c r="G883" s="164">
        <v>0</v>
      </c>
      <c r="H883" s="164">
        <v>0</v>
      </c>
      <c r="I883" s="164">
        <v>0</v>
      </c>
      <c r="J883" s="164">
        <v>0</v>
      </c>
      <c r="K883" s="164">
        <v>11</v>
      </c>
      <c r="L883" s="164">
        <v>199</v>
      </c>
      <c r="M883" s="164">
        <v>630.91999999999996</v>
      </c>
      <c r="N883" s="164">
        <v>1.6E-2</v>
      </c>
      <c r="O883" s="164">
        <v>0.05</v>
      </c>
      <c r="P883" s="164">
        <v>11</v>
      </c>
      <c r="Q883" s="164">
        <v>199</v>
      </c>
      <c r="R883" s="164">
        <v>630.91999999999996</v>
      </c>
      <c r="S883" s="164">
        <v>1.6E-2</v>
      </c>
      <c r="T883" s="164">
        <v>0.05</v>
      </c>
    </row>
    <row r="884" spans="1:20" ht="15.75" customHeight="1">
      <c r="A884" s="126" t="s">
        <v>106</v>
      </c>
      <c r="B884" s="163">
        <v>2022</v>
      </c>
      <c r="C884" s="163">
        <v>2</v>
      </c>
      <c r="D884" s="126" t="s">
        <v>1415</v>
      </c>
      <c r="E884" s="163">
        <v>12653</v>
      </c>
      <c r="F884" s="163">
        <v>0</v>
      </c>
      <c r="G884" s="163">
        <v>0</v>
      </c>
      <c r="H884" s="163">
        <v>0</v>
      </c>
      <c r="I884" s="163">
        <v>0</v>
      </c>
      <c r="J884" s="163">
        <v>0</v>
      </c>
      <c r="K884" s="163">
        <v>10</v>
      </c>
      <c r="L884" s="163">
        <v>18691</v>
      </c>
      <c r="M884" s="163">
        <v>72165.89</v>
      </c>
      <c r="N884" s="163">
        <v>1.4770000000000001</v>
      </c>
      <c r="O884" s="163">
        <v>5.7030000000000003</v>
      </c>
      <c r="P884" s="163">
        <v>10</v>
      </c>
      <c r="Q884" s="163">
        <v>18691</v>
      </c>
      <c r="R884" s="163">
        <v>72165.89</v>
      </c>
      <c r="S884" s="163">
        <v>1.4770000000000001</v>
      </c>
      <c r="T884" s="163">
        <v>5.7030000000000003</v>
      </c>
    </row>
    <row r="885" spans="1:20" ht="15.75" customHeight="1">
      <c r="A885" s="130" t="s">
        <v>106</v>
      </c>
      <c r="B885" s="164">
        <v>2022</v>
      </c>
      <c r="C885" s="164">
        <v>3</v>
      </c>
      <c r="D885" s="130" t="s">
        <v>55</v>
      </c>
      <c r="E885" s="164">
        <v>12653</v>
      </c>
      <c r="F885" s="164">
        <v>0</v>
      </c>
      <c r="G885" s="164">
        <v>0</v>
      </c>
      <c r="H885" s="164">
        <v>0</v>
      </c>
      <c r="I885" s="164">
        <v>0</v>
      </c>
      <c r="J885" s="164">
        <v>0</v>
      </c>
      <c r="K885" s="164">
        <v>8</v>
      </c>
      <c r="L885" s="164">
        <v>195</v>
      </c>
      <c r="M885" s="164">
        <v>552.59</v>
      </c>
      <c r="N885" s="164">
        <v>1.4999999999999999E-2</v>
      </c>
      <c r="O885" s="164">
        <v>4.3999999999999997E-2</v>
      </c>
      <c r="P885" s="164">
        <v>8</v>
      </c>
      <c r="Q885" s="164">
        <v>195</v>
      </c>
      <c r="R885" s="164">
        <v>552.59</v>
      </c>
      <c r="S885" s="164">
        <v>1.4999999999999999E-2</v>
      </c>
      <c r="T885" s="164">
        <v>4.3999999999999997E-2</v>
      </c>
    </row>
    <row r="886" spans="1:20" ht="15.75" customHeight="1">
      <c r="A886" s="126" t="s">
        <v>106</v>
      </c>
      <c r="B886" s="163">
        <v>2022</v>
      </c>
      <c r="C886" s="163">
        <v>4</v>
      </c>
      <c r="D886" s="126" t="s">
        <v>56</v>
      </c>
      <c r="E886" s="163">
        <v>12653</v>
      </c>
      <c r="F886" s="163">
        <v>0</v>
      </c>
      <c r="G886" s="163">
        <v>0</v>
      </c>
      <c r="H886" s="163">
        <v>0</v>
      </c>
      <c r="I886" s="163">
        <v>0</v>
      </c>
      <c r="J886" s="163">
        <v>0</v>
      </c>
      <c r="K886" s="163">
        <v>2</v>
      </c>
      <c r="L886" s="163">
        <v>2</v>
      </c>
      <c r="M886" s="163">
        <v>3.73</v>
      </c>
      <c r="N886" s="163">
        <v>0</v>
      </c>
      <c r="O886" s="163">
        <v>0</v>
      </c>
      <c r="P886" s="163">
        <v>2</v>
      </c>
      <c r="Q886" s="163">
        <v>2</v>
      </c>
      <c r="R886" s="163">
        <v>3.73</v>
      </c>
      <c r="S886" s="163">
        <v>0</v>
      </c>
      <c r="T886" s="163">
        <v>0</v>
      </c>
    </row>
    <row r="887" spans="1:20" ht="15.75" customHeight="1">
      <c r="A887" s="130" t="s">
        <v>106</v>
      </c>
      <c r="B887" s="164">
        <v>2022</v>
      </c>
      <c r="C887" s="164">
        <v>5</v>
      </c>
      <c r="D887" s="130" t="s">
        <v>57</v>
      </c>
      <c r="E887" s="164">
        <v>12653</v>
      </c>
      <c r="F887" s="164">
        <v>0</v>
      </c>
      <c r="G887" s="164">
        <v>0</v>
      </c>
      <c r="H887" s="164">
        <v>0</v>
      </c>
      <c r="I887" s="164">
        <v>0</v>
      </c>
      <c r="J887" s="164">
        <v>0</v>
      </c>
      <c r="K887" s="164">
        <v>44</v>
      </c>
      <c r="L887" s="164">
        <v>528</v>
      </c>
      <c r="M887" s="164">
        <v>1692.11</v>
      </c>
      <c r="N887" s="164">
        <v>4.2000000000000003E-2</v>
      </c>
      <c r="O887" s="164">
        <v>0.13400000000000001</v>
      </c>
      <c r="P887" s="164">
        <v>44</v>
      </c>
      <c r="Q887" s="164">
        <v>528</v>
      </c>
      <c r="R887" s="164">
        <v>1692.11</v>
      </c>
      <c r="S887" s="164">
        <v>4.2000000000000003E-2</v>
      </c>
      <c r="T887" s="164">
        <v>0.13400000000000001</v>
      </c>
    </row>
    <row r="888" spans="1:20" ht="15.75" customHeight="1">
      <c r="A888" s="126" t="s">
        <v>106</v>
      </c>
      <c r="B888" s="163">
        <v>2022</v>
      </c>
      <c r="C888" s="163">
        <v>6</v>
      </c>
      <c r="D888" s="126" t="s">
        <v>58</v>
      </c>
      <c r="E888" s="163">
        <v>12653</v>
      </c>
      <c r="F888" s="163">
        <v>0</v>
      </c>
      <c r="G888" s="163">
        <v>0</v>
      </c>
      <c r="H888" s="163">
        <v>0</v>
      </c>
      <c r="I888" s="163">
        <v>0</v>
      </c>
      <c r="J888" s="163">
        <v>0</v>
      </c>
      <c r="K888" s="163">
        <v>0</v>
      </c>
      <c r="L888" s="163">
        <v>0</v>
      </c>
      <c r="M888" s="163">
        <v>0</v>
      </c>
      <c r="N888" s="163">
        <v>0</v>
      </c>
      <c r="O888" s="163">
        <v>0</v>
      </c>
      <c r="P888" s="163">
        <v>0</v>
      </c>
      <c r="Q888" s="163">
        <v>0</v>
      </c>
      <c r="R888" s="163">
        <v>0</v>
      </c>
      <c r="S888" s="163">
        <v>0</v>
      </c>
      <c r="T888" s="163">
        <v>0</v>
      </c>
    </row>
    <row r="889" spans="1:20" ht="15.75" customHeight="1">
      <c r="A889" s="130" t="s">
        <v>106</v>
      </c>
      <c r="B889" s="164">
        <v>2022</v>
      </c>
      <c r="C889" s="164">
        <v>7</v>
      </c>
      <c r="D889" s="130" t="s">
        <v>59</v>
      </c>
      <c r="E889" s="164">
        <v>12653</v>
      </c>
      <c r="F889" s="164">
        <v>0</v>
      </c>
      <c r="G889" s="164">
        <v>0</v>
      </c>
      <c r="H889" s="164">
        <v>0</v>
      </c>
      <c r="I889" s="164">
        <v>0</v>
      </c>
      <c r="J889" s="164">
        <v>0</v>
      </c>
      <c r="K889" s="164">
        <v>1</v>
      </c>
      <c r="L889" s="164">
        <v>20</v>
      </c>
      <c r="M889" s="164">
        <v>5</v>
      </c>
      <c r="N889" s="164">
        <v>2E-3</v>
      </c>
      <c r="O889" s="164">
        <v>0</v>
      </c>
      <c r="P889" s="164">
        <v>1</v>
      </c>
      <c r="Q889" s="164">
        <v>20</v>
      </c>
      <c r="R889" s="164">
        <v>5</v>
      </c>
      <c r="S889" s="164">
        <v>2E-3</v>
      </c>
      <c r="T889" s="164">
        <v>0</v>
      </c>
    </row>
    <row r="890" spans="1:20" ht="15.75" customHeight="1">
      <c r="A890" s="126" t="s">
        <v>106</v>
      </c>
      <c r="B890" s="163">
        <v>2022</v>
      </c>
      <c r="C890" s="163">
        <v>8</v>
      </c>
      <c r="D890" s="126" t="s">
        <v>60</v>
      </c>
      <c r="E890" s="163">
        <v>12653</v>
      </c>
      <c r="F890" s="163">
        <v>0</v>
      </c>
      <c r="G890" s="163">
        <v>0</v>
      </c>
      <c r="H890" s="163">
        <v>0</v>
      </c>
      <c r="I890" s="163">
        <v>0</v>
      </c>
      <c r="J890" s="163">
        <v>0</v>
      </c>
      <c r="K890" s="163">
        <v>0</v>
      </c>
      <c r="L890" s="163">
        <v>0</v>
      </c>
      <c r="M890" s="163">
        <v>0</v>
      </c>
      <c r="N890" s="163">
        <v>0</v>
      </c>
      <c r="O890" s="163">
        <v>0</v>
      </c>
      <c r="P890" s="163">
        <v>0</v>
      </c>
      <c r="Q890" s="163">
        <v>0</v>
      </c>
      <c r="R890" s="163">
        <v>0</v>
      </c>
      <c r="S890" s="163">
        <v>0</v>
      </c>
      <c r="T890" s="163">
        <v>0</v>
      </c>
    </row>
    <row r="891" spans="1:20" ht="15.75" customHeight="1">
      <c r="A891" s="130" t="s">
        <v>106</v>
      </c>
      <c r="B891" s="164">
        <v>2022</v>
      </c>
      <c r="C891" s="164">
        <v>9</v>
      </c>
      <c r="D891" s="130" t="s">
        <v>61</v>
      </c>
      <c r="E891" s="164">
        <v>12653</v>
      </c>
      <c r="F891" s="164">
        <v>0</v>
      </c>
      <c r="G891" s="164">
        <v>0</v>
      </c>
      <c r="H891" s="164">
        <v>0</v>
      </c>
      <c r="I891" s="164">
        <v>0</v>
      </c>
      <c r="J891" s="164">
        <v>0</v>
      </c>
      <c r="K891" s="164">
        <v>21</v>
      </c>
      <c r="L891" s="164">
        <v>395</v>
      </c>
      <c r="M891" s="164">
        <v>968.5</v>
      </c>
      <c r="N891" s="164">
        <v>3.1E-2</v>
      </c>
      <c r="O891" s="164">
        <v>7.6999999999999999E-2</v>
      </c>
      <c r="P891" s="164">
        <v>21</v>
      </c>
      <c r="Q891" s="164">
        <v>395</v>
      </c>
      <c r="R891" s="164">
        <v>968.5</v>
      </c>
      <c r="S891" s="164">
        <v>3.1E-2</v>
      </c>
      <c r="T891" s="164">
        <v>7.6999999999999999E-2</v>
      </c>
    </row>
    <row r="892" spans="1:20" ht="15.75" customHeight="1">
      <c r="A892" s="126" t="s">
        <v>106</v>
      </c>
      <c r="B892" s="163">
        <v>2023</v>
      </c>
      <c r="C892" s="163">
        <v>0</v>
      </c>
      <c r="D892" s="126" t="s">
        <v>53</v>
      </c>
      <c r="E892" s="163">
        <v>12719</v>
      </c>
      <c r="F892" s="163">
        <v>0</v>
      </c>
      <c r="G892" s="163">
        <v>0</v>
      </c>
      <c r="H892" s="163">
        <v>0</v>
      </c>
      <c r="I892" s="163">
        <v>0</v>
      </c>
      <c r="J892" s="163">
        <v>0</v>
      </c>
      <c r="K892" s="163">
        <v>0</v>
      </c>
      <c r="L892" s="163">
        <v>0</v>
      </c>
      <c r="M892" s="163">
        <v>0</v>
      </c>
      <c r="N892" s="163">
        <v>0</v>
      </c>
      <c r="O892" s="163">
        <v>0</v>
      </c>
      <c r="P892" s="163">
        <v>0</v>
      </c>
      <c r="Q892" s="163">
        <v>0</v>
      </c>
      <c r="R892" s="163">
        <v>0</v>
      </c>
      <c r="S892" s="163">
        <v>0</v>
      </c>
      <c r="T892" s="163">
        <v>0</v>
      </c>
    </row>
    <row r="893" spans="1:20" ht="15.75" customHeight="1">
      <c r="A893" s="130" t="s">
        <v>106</v>
      </c>
      <c r="B893" s="164">
        <v>2023</v>
      </c>
      <c r="C893" s="164">
        <v>1</v>
      </c>
      <c r="D893" s="130" t="s">
        <v>54</v>
      </c>
      <c r="E893" s="164">
        <v>0</v>
      </c>
      <c r="F893" s="164">
        <v>0</v>
      </c>
      <c r="G893" s="164">
        <v>0</v>
      </c>
      <c r="H893" s="164">
        <v>0</v>
      </c>
      <c r="I893" s="164"/>
      <c r="J893" s="164"/>
      <c r="K893" s="164">
        <v>20</v>
      </c>
      <c r="L893" s="164">
        <v>557</v>
      </c>
      <c r="M893" s="164">
        <v>2079.5</v>
      </c>
      <c r="N893" s="164"/>
      <c r="O893" s="164"/>
      <c r="P893" s="164">
        <v>20</v>
      </c>
      <c r="Q893" s="164">
        <v>557</v>
      </c>
      <c r="R893" s="164">
        <v>2079.5</v>
      </c>
      <c r="S893" s="164"/>
      <c r="T893" s="164"/>
    </row>
    <row r="894" spans="1:20" ht="15.75" customHeight="1">
      <c r="A894" s="126" t="s">
        <v>106</v>
      </c>
      <c r="B894" s="163">
        <v>2023</v>
      </c>
      <c r="C894" s="163">
        <v>2</v>
      </c>
      <c r="D894" s="126" t="s">
        <v>1415</v>
      </c>
      <c r="E894" s="163">
        <v>0</v>
      </c>
      <c r="F894" s="163">
        <v>0</v>
      </c>
      <c r="G894" s="163">
        <v>0</v>
      </c>
      <c r="H894" s="163">
        <v>0</v>
      </c>
      <c r="I894" s="163"/>
      <c r="J894" s="163"/>
      <c r="K894" s="163">
        <v>5</v>
      </c>
      <c r="L894" s="163">
        <v>2030</v>
      </c>
      <c r="M894" s="163">
        <v>9041.67</v>
      </c>
      <c r="N894" s="163"/>
      <c r="O894" s="163"/>
      <c r="P894" s="163">
        <v>5</v>
      </c>
      <c r="Q894" s="163">
        <v>2030</v>
      </c>
      <c r="R894" s="163">
        <v>9041.67</v>
      </c>
      <c r="S894" s="163"/>
      <c r="T894" s="163"/>
    </row>
    <row r="895" spans="1:20" ht="15.75" customHeight="1">
      <c r="A895" s="130" t="s">
        <v>106</v>
      </c>
      <c r="B895" s="164">
        <v>2023</v>
      </c>
      <c r="C895" s="164">
        <v>3</v>
      </c>
      <c r="D895" s="130" t="s">
        <v>55</v>
      </c>
      <c r="E895" s="164">
        <v>0</v>
      </c>
      <c r="F895" s="164">
        <v>0</v>
      </c>
      <c r="G895" s="164">
        <v>0</v>
      </c>
      <c r="H895" s="164">
        <v>0</v>
      </c>
      <c r="I895" s="164"/>
      <c r="J895" s="164"/>
      <c r="K895" s="164">
        <v>7</v>
      </c>
      <c r="L895" s="164">
        <v>247</v>
      </c>
      <c r="M895" s="164">
        <v>583.41999999999996</v>
      </c>
      <c r="N895" s="164"/>
      <c r="O895" s="164"/>
      <c r="P895" s="164">
        <v>7</v>
      </c>
      <c r="Q895" s="164">
        <v>247</v>
      </c>
      <c r="R895" s="164">
        <v>583.41999999999996</v>
      </c>
      <c r="S895" s="164"/>
      <c r="T895" s="164"/>
    </row>
    <row r="896" spans="1:20" ht="15.75" customHeight="1">
      <c r="A896" s="126" t="s">
        <v>106</v>
      </c>
      <c r="B896" s="163">
        <v>2023</v>
      </c>
      <c r="C896" s="163">
        <v>4</v>
      </c>
      <c r="D896" s="126" t="s">
        <v>56</v>
      </c>
      <c r="E896" s="163">
        <v>0</v>
      </c>
      <c r="F896" s="163">
        <v>0</v>
      </c>
      <c r="G896" s="163">
        <v>0</v>
      </c>
      <c r="H896" s="163">
        <v>0</v>
      </c>
      <c r="I896" s="163"/>
      <c r="J896" s="163"/>
      <c r="K896" s="163">
        <v>0</v>
      </c>
      <c r="L896" s="163">
        <v>0</v>
      </c>
      <c r="M896" s="163">
        <v>0</v>
      </c>
      <c r="N896" s="163"/>
      <c r="O896" s="163"/>
      <c r="P896" s="163">
        <v>0</v>
      </c>
      <c r="Q896" s="163">
        <v>0</v>
      </c>
      <c r="R896" s="163">
        <v>0</v>
      </c>
      <c r="S896" s="163"/>
      <c r="T896" s="163"/>
    </row>
    <row r="897" spans="1:20" ht="15.75" customHeight="1">
      <c r="A897" s="130" t="s">
        <v>106</v>
      </c>
      <c r="B897" s="164">
        <v>2023</v>
      </c>
      <c r="C897" s="164">
        <v>5</v>
      </c>
      <c r="D897" s="130" t="s">
        <v>57</v>
      </c>
      <c r="E897" s="164">
        <v>0</v>
      </c>
      <c r="F897" s="164">
        <v>0</v>
      </c>
      <c r="G897" s="164">
        <v>0</v>
      </c>
      <c r="H897" s="164">
        <v>0</v>
      </c>
      <c r="I897" s="164"/>
      <c r="J897" s="164"/>
      <c r="K897" s="164">
        <v>29</v>
      </c>
      <c r="L897" s="164">
        <v>764</v>
      </c>
      <c r="M897" s="164">
        <v>1876.53</v>
      </c>
      <c r="N897" s="164"/>
      <c r="O897" s="164"/>
      <c r="P897" s="164">
        <v>29</v>
      </c>
      <c r="Q897" s="164">
        <v>764</v>
      </c>
      <c r="R897" s="164">
        <v>1876.53</v>
      </c>
      <c r="S897" s="164"/>
      <c r="T897" s="164"/>
    </row>
    <row r="898" spans="1:20" ht="15.75" customHeight="1">
      <c r="A898" s="126" t="s">
        <v>106</v>
      </c>
      <c r="B898" s="163">
        <v>2023</v>
      </c>
      <c r="C898" s="163">
        <v>6</v>
      </c>
      <c r="D898" s="126" t="s">
        <v>58</v>
      </c>
      <c r="E898" s="163">
        <v>12719</v>
      </c>
      <c r="F898" s="163">
        <v>2</v>
      </c>
      <c r="G898" s="163">
        <v>8105</v>
      </c>
      <c r="H898" s="163">
        <v>274143</v>
      </c>
      <c r="I898" s="163">
        <v>0.63700000000000001</v>
      </c>
      <c r="J898" s="163">
        <v>21.553000000000001</v>
      </c>
      <c r="K898" s="163">
        <v>5</v>
      </c>
      <c r="L898" s="163">
        <v>227</v>
      </c>
      <c r="M898" s="163">
        <v>691.83000000001596</v>
      </c>
      <c r="N898" s="163">
        <v>1.7999999999999999E-2</v>
      </c>
      <c r="O898" s="163">
        <v>5.3999999999999999E-2</v>
      </c>
      <c r="P898" s="163">
        <v>7</v>
      </c>
      <c r="Q898" s="163">
        <v>8332</v>
      </c>
      <c r="R898" s="163">
        <v>274834.83</v>
      </c>
      <c r="S898" s="163">
        <v>0.65500000000000003</v>
      </c>
      <c r="T898" s="163">
        <v>21.608000000000001</v>
      </c>
    </row>
    <row r="899" spans="1:20" ht="15.75" customHeight="1">
      <c r="A899" s="130" t="s">
        <v>106</v>
      </c>
      <c r="B899" s="164">
        <v>2023</v>
      </c>
      <c r="C899" s="164">
        <v>7</v>
      </c>
      <c r="D899" s="130" t="s">
        <v>59</v>
      </c>
      <c r="E899" s="164">
        <v>0</v>
      </c>
      <c r="F899" s="164">
        <v>0</v>
      </c>
      <c r="G899" s="164">
        <v>0</v>
      </c>
      <c r="H899" s="164">
        <v>0</v>
      </c>
      <c r="I899" s="164"/>
      <c r="J899" s="164"/>
      <c r="K899" s="164">
        <v>0</v>
      </c>
      <c r="L899" s="164">
        <v>0</v>
      </c>
      <c r="M899" s="164">
        <v>0</v>
      </c>
      <c r="N899" s="164"/>
      <c r="O899" s="164"/>
      <c r="P899" s="164">
        <v>0</v>
      </c>
      <c r="Q899" s="164">
        <v>0</v>
      </c>
      <c r="R899" s="164">
        <v>0</v>
      </c>
      <c r="S899" s="164"/>
      <c r="T899" s="164"/>
    </row>
    <row r="900" spans="1:20" ht="15.75" customHeight="1">
      <c r="A900" s="126" t="s">
        <v>106</v>
      </c>
      <c r="B900" s="163">
        <v>2023</v>
      </c>
      <c r="C900" s="163">
        <v>8</v>
      </c>
      <c r="D900" s="126" t="s">
        <v>60</v>
      </c>
      <c r="E900" s="163">
        <v>0</v>
      </c>
      <c r="F900" s="163">
        <v>0</v>
      </c>
      <c r="G900" s="163">
        <v>0</v>
      </c>
      <c r="H900" s="163">
        <v>0</v>
      </c>
      <c r="I900" s="163"/>
      <c r="J900" s="163"/>
      <c r="K900" s="163">
        <v>0</v>
      </c>
      <c r="L900" s="163">
        <v>0</v>
      </c>
      <c r="M900" s="163">
        <v>0</v>
      </c>
      <c r="N900" s="163"/>
      <c r="O900" s="163"/>
      <c r="P900" s="163">
        <v>0</v>
      </c>
      <c r="Q900" s="163">
        <v>0</v>
      </c>
      <c r="R900" s="163">
        <v>0</v>
      </c>
      <c r="S900" s="163"/>
      <c r="T900" s="163"/>
    </row>
    <row r="901" spans="1:20" ht="15.75" customHeight="1">
      <c r="A901" s="130" t="s">
        <v>106</v>
      </c>
      <c r="B901" s="164">
        <v>2023</v>
      </c>
      <c r="C901" s="164">
        <v>9</v>
      </c>
      <c r="D901" s="130" t="s">
        <v>61</v>
      </c>
      <c r="E901" s="164">
        <v>0</v>
      </c>
      <c r="F901" s="164">
        <v>0</v>
      </c>
      <c r="G901" s="164">
        <v>0</v>
      </c>
      <c r="H901" s="164">
        <v>0</v>
      </c>
      <c r="I901" s="164"/>
      <c r="J901" s="164"/>
      <c r="K901" s="164">
        <v>12</v>
      </c>
      <c r="L901" s="164">
        <v>1842</v>
      </c>
      <c r="M901" s="164">
        <v>3738.25</v>
      </c>
      <c r="N901" s="164"/>
      <c r="O901" s="164"/>
      <c r="P901" s="164">
        <v>12</v>
      </c>
      <c r="Q901" s="164">
        <v>1842</v>
      </c>
      <c r="R901" s="164">
        <v>3738.25</v>
      </c>
      <c r="S901" s="164"/>
      <c r="T901" s="164"/>
    </row>
    <row r="902" spans="1:20" ht="15.75" customHeight="1">
      <c r="A902" s="126" t="s">
        <v>107</v>
      </c>
      <c r="B902" s="163">
        <v>2015</v>
      </c>
      <c r="C902" s="163">
        <v>0</v>
      </c>
      <c r="D902" s="126" t="s">
        <v>53</v>
      </c>
      <c r="E902" s="163">
        <v>87808</v>
      </c>
      <c r="F902" s="163">
        <v>0</v>
      </c>
      <c r="G902" s="163">
        <v>0</v>
      </c>
      <c r="H902" s="163">
        <v>0</v>
      </c>
      <c r="I902" s="163">
        <v>0</v>
      </c>
      <c r="J902" s="163">
        <v>0</v>
      </c>
      <c r="K902" s="163">
        <v>29</v>
      </c>
      <c r="L902" s="163">
        <v>15950</v>
      </c>
      <c r="M902" s="163">
        <v>1720.48</v>
      </c>
      <c r="N902" s="163">
        <v>0.182</v>
      </c>
      <c r="O902" s="163">
        <v>0.02</v>
      </c>
      <c r="P902" s="163">
        <v>29</v>
      </c>
      <c r="Q902" s="163">
        <v>15950</v>
      </c>
      <c r="R902" s="163">
        <v>1720.48</v>
      </c>
      <c r="S902" s="163">
        <v>0.182</v>
      </c>
      <c r="T902" s="163">
        <v>0.02</v>
      </c>
    </row>
    <row r="903" spans="1:20" ht="15.75" customHeight="1">
      <c r="A903" s="130" t="s">
        <v>107</v>
      </c>
      <c r="B903" s="164">
        <v>2015</v>
      </c>
      <c r="C903" s="164">
        <v>1</v>
      </c>
      <c r="D903" s="130" t="s">
        <v>54</v>
      </c>
      <c r="E903" s="164">
        <v>87808</v>
      </c>
      <c r="F903" s="164">
        <v>0</v>
      </c>
      <c r="G903" s="164">
        <v>0</v>
      </c>
      <c r="H903" s="164">
        <v>0</v>
      </c>
      <c r="I903" s="164">
        <v>0</v>
      </c>
      <c r="J903" s="164">
        <v>0</v>
      </c>
      <c r="K903" s="164">
        <v>374</v>
      </c>
      <c r="L903" s="164">
        <v>17051</v>
      </c>
      <c r="M903" s="164">
        <v>23060.65</v>
      </c>
      <c r="N903" s="164">
        <v>0.19400000000000001</v>
      </c>
      <c r="O903" s="164">
        <v>0.26300000000000001</v>
      </c>
      <c r="P903" s="164">
        <v>374</v>
      </c>
      <c r="Q903" s="164">
        <v>17051</v>
      </c>
      <c r="R903" s="164">
        <v>23060.65</v>
      </c>
      <c r="S903" s="164">
        <v>0.19400000000000001</v>
      </c>
      <c r="T903" s="164">
        <v>0.26300000000000001</v>
      </c>
    </row>
    <row r="904" spans="1:20" ht="15.75" customHeight="1">
      <c r="A904" s="126" t="s">
        <v>107</v>
      </c>
      <c r="B904" s="163">
        <v>2015</v>
      </c>
      <c r="C904" s="163">
        <v>2</v>
      </c>
      <c r="D904" s="126" t="s">
        <v>1415</v>
      </c>
      <c r="E904" s="163">
        <v>87808</v>
      </c>
      <c r="F904" s="163">
        <v>0</v>
      </c>
      <c r="G904" s="163">
        <v>0</v>
      </c>
      <c r="H904" s="163">
        <v>0</v>
      </c>
      <c r="I904" s="163">
        <v>0</v>
      </c>
      <c r="J904" s="163">
        <v>0</v>
      </c>
      <c r="K904" s="163">
        <v>4</v>
      </c>
      <c r="L904" s="163">
        <v>10403</v>
      </c>
      <c r="M904" s="163">
        <v>450.17</v>
      </c>
      <c r="N904" s="163">
        <v>0.11799999999999999</v>
      </c>
      <c r="O904" s="163">
        <v>5.0000000000000001E-3</v>
      </c>
      <c r="P904" s="163">
        <v>4</v>
      </c>
      <c r="Q904" s="163">
        <v>10403</v>
      </c>
      <c r="R904" s="163">
        <v>450.17</v>
      </c>
      <c r="S904" s="163">
        <v>0.11799999999999999</v>
      </c>
      <c r="T904" s="163">
        <v>5.0000000000000001E-3</v>
      </c>
    </row>
    <row r="905" spans="1:20" ht="15.75" customHeight="1">
      <c r="A905" s="130" t="s">
        <v>107</v>
      </c>
      <c r="B905" s="164">
        <v>2015</v>
      </c>
      <c r="C905" s="164">
        <v>3</v>
      </c>
      <c r="D905" s="130" t="s">
        <v>55</v>
      </c>
      <c r="E905" s="164">
        <v>87808</v>
      </c>
      <c r="F905" s="164">
        <v>0</v>
      </c>
      <c r="G905" s="164">
        <v>0</v>
      </c>
      <c r="H905" s="164">
        <v>0</v>
      </c>
      <c r="I905" s="164">
        <v>0</v>
      </c>
      <c r="J905" s="164">
        <v>0</v>
      </c>
      <c r="K905" s="164">
        <v>29</v>
      </c>
      <c r="L905" s="164">
        <v>3811</v>
      </c>
      <c r="M905" s="164">
        <v>5283.73</v>
      </c>
      <c r="N905" s="164">
        <v>4.2999999999999997E-2</v>
      </c>
      <c r="O905" s="164">
        <v>0.06</v>
      </c>
      <c r="P905" s="164">
        <v>29</v>
      </c>
      <c r="Q905" s="164">
        <v>3811</v>
      </c>
      <c r="R905" s="164">
        <v>5283.73</v>
      </c>
      <c r="S905" s="164">
        <v>4.2999999999999997E-2</v>
      </c>
      <c r="T905" s="164">
        <v>0.06</v>
      </c>
    </row>
    <row r="906" spans="1:20" ht="15.75" customHeight="1">
      <c r="A906" s="126" t="s">
        <v>107</v>
      </c>
      <c r="B906" s="163">
        <v>2015</v>
      </c>
      <c r="C906" s="163">
        <v>4</v>
      </c>
      <c r="D906" s="126" t="s">
        <v>56</v>
      </c>
      <c r="E906" s="163">
        <v>87808</v>
      </c>
      <c r="F906" s="163">
        <v>0</v>
      </c>
      <c r="G906" s="163">
        <v>0</v>
      </c>
      <c r="H906" s="163">
        <v>0</v>
      </c>
      <c r="I906" s="163">
        <v>0</v>
      </c>
      <c r="J906" s="163">
        <v>0</v>
      </c>
      <c r="K906" s="163">
        <v>11</v>
      </c>
      <c r="L906" s="163">
        <v>4930</v>
      </c>
      <c r="M906" s="163">
        <v>868.29</v>
      </c>
      <c r="N906" s="163">
        <v>5.6000000000000001E-2</v>
      </c>
      <c r="O906" s="163">
        <v>0.01</v>
      </c>
      <c r="P906" s="163">
        <v>11</v>
      </c>
      <c r="Q906" s="163">
        <v>4930</v>
      </c>
      <c r="R906" s="163">
        <v>868.29</v>
      </c>
      <c r="S906" s="163">
        <v>5.6000000000000001E-2</v>
      </c>
      <c r="T906" s="163">
        <v>0.01</v>
      </c>
    </row>
    <row r="907" spans="1:20" ht="15.75" customHeight="1">
      <c r="A907" s="130" t="s">
        <v>107</v>
      </c>
      <c r="B907" s="164">
        <v>2015</v>
      </c>
      <c r="C907" s="164">
        <v>5</v>
      </c>
      <c r="D907" s="130" t="s">
        <v>57</v>
      </c>
      <c r="E907" s="164">
        <v>87808</v>
      </c>
      <c r="F907" s="164">
        <v>0</v>
      </c>
      <c r="G907" s="164">
        <v>0</v>
      </c>
      <c r="H907" s="164">
        <v>0</v>
      </c>
      <c r="I907" s="164">
        <v>0</v>
      </c>
      <c r="J907" s="164">
        <v>0</v>
      </c>
      <c r="K907" s="164">
        <v>243</v>
      </c>
      <c r="L907" s="164">
        <v>40152</v>
      </c>
      <c r="M907" s="164">
        <v>20993.99</v>
      </c>
      <c r="N907" s="164">
        <v>0.45700000000000002</v>
      </c>
      <c r="O907" s="164">
        <v>0.23899999999999999</v>
      </c>
      <c r="P907" s="164">
        <v>243</v>
      </c>
      <c r="Q907" s="164">
        <v>40152</v>
      </c>
      <c r="R907" s="164">
        <v>20993.99</v>
      </c>
      <c r="S907" s="164">
        <v>0.45700000000000002</v>
      </c>
      <c r="T907" s="164">
        <v>0.23899999999999999</v>
      </c>
    </row>
    <row r="908" spans="1:20" ht="15.75" customHeight="1">
      <c r="A908" s="126" t="s">
        <v>107</v>
      </c>
      <c r="B908" s="163">
        <v>2015</v>
      </c>
      <c r="C908" s="163">
        <v>6</v>
      </c>
      <c r="D908" s="126" t="s">
        <v>58</v>
      </c>
      <c r="E908" s="163">
        <v>87808</v>
      </c>
      <c r="F908" s="163">
        <v>0</v>
      </c>
      <c r="G908" s="163">
        <v>0</v>
      </c>
      <c r="H908" s="163">
        <v>0</v>
      </c>
      <c r="I908" s="163">
        <v>0</v>
      </c>
      <c r="J908" s="163">
        <v>0</v>
      </c>
      <c r="K908" s="163">
        <v>58</v>
      </c>
      <c r="L908" s="163">
        <v>14887</v>
      </c>
      <c r="M908" s="163">
        <v>11185.67</v>
      </c>
      <c r="N908" s="163">
        <v>0.17</v>
      </c>
      <c r="O908" s="163">
        <v>0.127</v>
      </c>
      <c r="P908" s="163">
        <v>58</v>
      </c>
      <c r="Q908" s="163">
        <v>14887</v>
      </c>
      <c r="R908" s="163">
        <v>11185.67</v>
      </c>
      <c r="S908" s="163">
        <v>0.17</v>
      </c>
      <c r="T908" s="163">
        <v>0.127</v>
      </c>
    </row>
    <row r="909" spans="1:20" ht="15.75" customHeight="1">
      <c r="A909" s="130" t="s">
        <v>107</v>
      </c>
      <c r="B909" s="164">
        <v>2015</v>
      </c>
      <c r="C909" s="164">
        <v>7</v>
      </c>
      <c r="D909" s="130" t="s">
        <v>59</v>
      </c>
      <c r="E909" s="164">
        <v>87808</v>
      </c>
      <c r="F909" s="164">
        <v>0</v>
      </c>
      <c r="G909" s="164">
        <v>0</v>
      </c>
      <c r="H909" s="164">
        <v>0</v>
      </c>
      <c r="I909" s="164">
        <v>0</v>
      </c>
      <c r="J909" s="164">
        <v>0</v>
      </c>
      <c r="K909" s="164">
        <v>13</v>
      </c>
      <c r="L909" s="164">
        <v>12549</v>
      </c>
      <c r="M909" s="164">
        <v>4392.55</v>
      </c>
      <c r="N909" s="164">
        <v>0.14299999999999999</v>
      </c>
      <c r="O909" s="164">
        <v>0.05</v>
      </c>
      <c r="P909" s="164">
        <v>13</v>
      </c>
      <c r="Q909" s="164">
        <v>12549</v>
      </c>
      <c r="R909" s="164">
        <v>4392.55</v>
      </c>
      <c r="S909" s="164">
        <v>0.14299999999999999</v>
      </c>
      <c r="T909" s="164">
        <v>0.05</v>
      </c>
    </row>
    <row r="910" spans="1:20" ht="15.75" customHeight="1">
      <c r="A910" s="126" t="s">
        <v>107</v>
      </c>
      <c r="B910" s="163">
        <v>2015</v>
      </c>
      <c r="C910" s="163">
        <v>8</v>
      </c>
      <c r="D910" s="126" t="s">
        <v>60</v>
      </c>
      <c r="E910" s="163">
        <v>87808</v>
      </c>
      <c r="F910" s="163">
        <v>0</v>
      </c>
      <c r="G910" s="163">
        <v>0</v>
      </c>
      <c r="H910" s="163">
        <v>0</v>
      </c>
      <c r="I910" s="163">
        <v>0</v>
      </c>
      <c r="J910" s="163">
        <v>0</v>
      </c>
      <c r="K910" s="163">
        <v>84</v>
      </c>
      <c r="L910" s="163">
        <v>55538</v>
      </c>
      <c r="M910" s="163">
        <v>25676.9</v>
      </c>
      <c r="N910" s="163">
        <v>0.63200000000000001</v>
      </c>
      <c r="O910" s="163">
        <v>0.29199999999999998</v>
      </c>
      <c r="P910" s="163">
        <v>84</v>
      </c>
      <c r="Q910" s="163">
        <v>55538</v>
      </c>
      <c r="R910" s="163">
        <v>25676.9</v>
      </c>
      <c r="S910" s="163">
        <v>0.63200000000000001</v>
      </c>
      <c r="T910" s="163">
        <v>0.29199999999999998</v>
      </c>
    </row>
    <row r="911" spans="1:20" ht="15.75" customHeight="1">
      <c r="A911" s="130" t="s">
        <v>107</v>
      </c>
      <c r="B911" s="164">
        <v>2015</v>
      </c>
      <c r="C911" s="164">
        <v>9</v>
      </c>
      <c r="D911" s="130" t="s">
        <v>61</v>
      </c>
      <c r="E911" s="164">
        <v>87808</v>
      </c>
      <c r="F911" s="164">
        <v>0</v>
      </c>
      <c r="G911" s="164">
        <v>0</v>
      </c>
      <c r="H911" s="164">
        <v>0</v>
      </c>
      <c r="I911" s="164">
        <v>0</v>
      </c>
      <c r="J911" s="164">
        <v>0</v>
      </c>
      <c r="K911" s="164">
        <v>0</v>
      </c>
      <c r="L911" s="164">
        <v>0</v>
      </c>
      <c r="M911" s="164">
        <v>0</v>
      </c>
      <c r="N911" s="164">
        <v>0</v>
      </c>
      <c r="O911" s="164">
        <v>0</v>
      </c>
      <c r="P911" s="164">
        <v>0</v>
      </c>
      <c r="Q911" s="164">
        <v>0</v>
      </c>
      <c r="R911" s="164">
        <v>0</v>
      </c>
      <c r="S911" s="164">
        <v>0</v>
      </c>
      <c r="T911" s="164">
        <v>0</v>
      </c>
    </row>
    <row r="912" spans="1:20" ht="15.75" customHeight="1">
      <c r="A912" s="126" t="s">
        <v>107</v>
      </c>
      <c r="B912" s="163">
        <v>2016</v>
      </c>
      <c r="C912" s="163">
        <v>0</v>
      </c>
      <c r="D912" s="126" t="s">
        <v>53</v>
      </c>
      <c r="E912" s="163">
        <v>87826</v>
      </c>
      <c r="F912" s="163">
        <v>0</v>
      </c>
      <c r="G912" s="163">
        <v>0</v>
      </c>
      <c r="H912" s="163">
        <v>0</v>
      </c>
      <c r="I912" s="163">
        <v>0</v>
      </c>
      <c r="J912" s="163">
        <v>0</v>
      </c>
      <c r="K912" s="163">
        <v>28</v>
      </c>
      <c r="L912" s="163">
        <v>13545</v>
      </c>
      <c r="M912" s="163">
        <v>3216.32</v>
      </c>
      <c r="N912" s="163">
        <v>0.154</v>
      </c>
      <c r="O912" s="163">
        <v>3.6999999999999998E-2</v>
      </c>
      <c r="P912" s="163">
        <v>28</v>
      </c>
      <c r="Q912" s="163">
        <v>13545</v>
      </c>
      <c r="R912" s="163">
        <v>3216.32</v>
      </c>
      <c r="S912" s="163">
        <v>0.154</v>
      </c>
      <c r="T912" s="163">
        <v>3.6999999999999998E-2</v>
      </c>
    </row>
    <row r="913" spans="1:20" ht="15.75" customHeight="1">
      <c r="A913" s="130" t="s">
        <v>107</v>
      </c>
      <c r="B913" s="164">
        <v>2016</v>
      </c>
      <c r="C913" s="164">
        <v>1</v>
      </c>
      <c r="D913" s="130" t="s">
        <v>54</v>
      </c>
      <c r="E913" s="164">
        <v>87826</v>
      </c>
      <c r="F913" s="164">
        <v>2</v>
      </c>
      <c r="G913" s="164">
        <v>91</v>
      </c>
      <c r="H913" s="164">
        <v>22.53</v>
      </c>
      <c r="I913" s="164">
        <v>1E-3</v>
      </c>
      <c r="J913" s="164">
        <v>0</v>
      </c>
      <c r="K913" s="164">
        <v>445</v>
      </c>
      <c r="L913" s="164">
        <v>21433</v>
      </c>
      <c r="M913" s="164">
        <v>24609.34</v>
      </c>
      <c r="N913" s="164">
        <v>0.24399999999999999</v>
      </c>
      <c r="O913" s="164">
        <v>0.28000000000000003</v>
      </c>
      <c r="P913" s="164">
        <v>447</v>
      </c>
      <c r="Q913" s="164">
        <v>21524</v>
      </c>
      <c r="R913" s="164">
        <v>24631.87</v>
      </c>
      <c r="S913" s="164">
        <v>0.245</v>
      </c>
      <c r="T913" s="164">
        <v>0.28000000000000003</v>
      </c>
    </row>
    <row r="914" spans="1:20" ht="15.75" customHeight="1">
      <c r="A914" s="126" t="s">
        <v>107</v>
      </c>
      <c r="B914" s="163">
        <v>2016</v>
      </c>
      <c r="C914" s="163">
        <v>2</v>
      </c>
      <c r="D914" s="126" t="s">
        <v>1415</v>
      </c>
      <c r="E914" s="163">
        <v>87826</v>
      </c>
      <c r="F914" s="163">
        <v>10</v>
      </c>
      <c r="G914" s="163">
        <v>20550</v>
      </c>
      <c r="H914" s="163">
        <v>14008.12</v>
      </c>
      <c r="I914" s="163">
        <v>0.23400000000000001</v>
      </c>
      <c r="J914" s="163">
        <v>0.159</v>
      </c>
      <c r="K914" s="163">
        <v>17</v>
      </c>
      <c r="L914" s="163">
        <v>36414</v>
      </c>
      <c r="M914" s="163">
        <v>14416.83</v>
      </c>
      <c r="N914" s="163">
        <v>0.41499999999999998</v>
      </c>
      <c r="O914" s="163">
        <v>0.16400000000000001</v>
      </c>
      <c r="P914" s="163">
        <v>27</v>
      </c>
      <c r="Q914" s="163">
        <v>56964</v>
      </c>
      <c r="R914" s="163">
        <v>28424.95</v>
      </c>
      <c r="S914" s="163">
        <v>0.64900000000000002</v>
      </c>
      <c r="T914" s="163">
        <v>0.32400000000000001</v>
      </c>
    </row>
    <row r="915" spans="1:20" ht="15.75" customHeight="1">
      <c r="A915" s="130" t="s">
        <v>107</v>
      </c>
      <c r="B915" s="164">
        <v>2016</v>
      </c>
      <c r="C915" s="164">
        <v>3</v>
      </c>
      <c r="D915" s="130" t="s">
        <v>55</v>
      </c>
      <c r="E915" s="164">
        <v>87826</v>
      </c>
      <c r="F915" s="164">
        <v>0</v>
      </c>
      <c r="G915" s="164">
        <v>0</v>
      </c>
      <c r="H915" s="164">
        <v>0</v>
      </c>
      <c r="I915" s="164">
        <v>0</v>
      </c>
      <c r="J915" s="164">
        <v>0</v>
      </c>
      <c r="K915" s="164">
        <v>23</v>
      </c>
      <c r="L915" s="164">
        <v>6834</v>
      </c>
      <c r="M915" s="164">
        <v>1420.62</v>
      </c>
      <c r="N915" s="164">
        <v>7.8E-2</v>
      </c>
      <c r="O915" s="164">
        <v>1.6E-2</v>
      </c>
      <c r="P915" s="164">
        <v>23</v>
      </c>
      <c r="Q915" s="164">
        <v>6834</v>
      </c>
      <c r="R915" s="164">
        <v>1420.62</v>
      </c>
      <c r="S915" s="164">
        <v>7.8E-2</v>
      </c>
      <c r="T915" s="164">
        <v>1.6E-2</v>
      </c>
    </row>
    <row r="916" spans="1:20" ht="15.75" customHeight="1">
      <c r="A916" s="126" t="s">
        <v>107</v>
      </c>
      <c r="B916" s="163">
        <v>2016</v>
      </c>
      <c r="C916" s="163">
        <v>4</v>
      </c>
      <c r="D916" s="126" t="s">
        <v>56</v>
      </c>
      <c r="E916" s="163">
        <v>87826</v>
      </c>
      <c r="F916" s="163">
        <v>0</v>
      </c>
      <c r="G916" s="163">
        <v>0</v>
      </c>
      <c r="H916" s="163">
        <v>0</v>
      </c>
      <c r="I916" s="163">
        <v>0</v>
      </c>
      <c r="J916" s="163">
        <v>0</v>
      </c>
      <c r="K916" s="163">
        <v>0</v>
      </c>
      <c r="L916" s="163">
        <v>0</v>
      </c>
      <c r="M916" s="163">
        <v>0</v>
      </c>
      <c r="N916" s="163">
        <v>0</v>
      </c>
      <c r="O916" s="163">
        <v>0</v>
      </c>
      <c r="P916" s="163">
        <v>0</v>
      </c>
      <c r="Q916" s="163">
        <v>0</v>
      </c>
      <c r="R916" s="163">
        <v>0</v>
      </c>
      <c r="S916" s="163">
        <v>0</v>
      </c>
      <c r="T916" s="163">
        <v>0</v>
      </c>
    </row>
    <row r="917" spans="1:20" ht="15.75" customHeight="1">
      <c r="A917" s="130" t="s">
        <v>107</v>
      </c>
      <c r="B917" s="164">
        <v>2016</v>
      </c>
      <c r="C917" s="164">
        <v>5</v>
      </c>
      <c r="D917" s="130" t="s">
        <v>57</v>
      </c>
      <c r="E917" s="164">
        <v>87826</v>
      </c>
      <c r="F917" s="164">
        <v>5</v>
      </c>
      <c r="G917" s="164">
        <v>166</v>
      </c>
      <c r="H917" s="164">
        <v>570.57000000000005</v>
      </c>
      <c r="I917" s="164">
        <v>2E-3</v>
      </c>
      <c r="J917" s="164">
        <v>6.0000000000000001E-3</v>
      </c>
      <c r="K917" s="164">
        <v>272</v>
      </c>
      <c r="L917" s="164">
        <v>26654</v>
      </c>
      <c r="M917" s="164">
        <v>8493.34</v>
      </c>
      <c r="N917" s="164">
        <v>0.30299999999999999</v>
      </c>
      <c r="O917" s="164">
        <v>9.7000000000000003E-2</v>
      </c>
      <c r="P917" s="164">
        <v>277</v>
      </c>
      <c r="Q917" s="164">
        <v>26820</v>
      </c>
      <c r="R917" s="164">
        <v>9063.91</v>
      </c>
      <c r="S917" s="164">
        <v>0.30499999999999999</v>
      </c>
      <c r="T917" s="164">
        <v>0.10299999999999999</v>
      </c>
    </row>
    <row r="918" spans="1:20" ht="15.75" customHeight="1">
      <c r="A918" s="126" t="s">
        <v>107</v>
      </c>
      <c r="B918" s="163">
        <v>2016</v>
      </c>
      <c r="C918" s="163">
        <v>6</v>
      </c>
      <c r="D918" s="126" t="s">
        <v>58</v>
      </c>
      <c r="E918" s="163">
        <v>87826</v>
      </c>
      <c r="F918" s="163">
        <v>0</v>
      </c>
      <c r="G918" s="163">
        <v>0</v>
      </c>
      <c r="H918" s="163">
        <v>0</v>
      </c>
      <c r="I918" s="163">
        <v>0</v>
      </c>
      <c r="J918" s="163">
        <v>0</v>
      </c>
      <c r="K918" s="163">
        <v>32</v>
      </c>
      <c r="L918" s="163">
        <v>11119</v>
      </c>
      <c r="M918" s="163">
        <v>4420.74</v>
      </c>
      <c r="N918" s="163">
        <v>0.127</v>
      </c>
      <c r="O918" s="163">
        <v>0.05</v>
      </c>
      <c r="P918" s="163">
        <v>32</v>
      </c>
      <c r="Q918" s="163">
        <v>11119</v>
      </c>
      <c r="R918" s="163">
        <v>4420.74</v>
      </c>
      <c r="S918" s="163">
        <v>0.127</v>
      </c>
      <c r="T918" s="163">
        <v>0.05</v>
      </c>
    </row>
    <row r="919" spans="1:20" ht="15.75" customHeight="1">
      <c r="A919" s="130" t="s">
        <v>107</v>
      </c>
      <c r="B919" s="164">
        <v>2016</v>
      </c>
      <c r="C919" s="164">
        <v>7</v>
      </c>
      <c r="D919" s="130" t="s">
        <v>59</v>
      </c>
      <c r="E919" s="164">
        <v>87826</v>
      </c>
      <c r="F919" s="164">
        <v>0</v>
      </c>
      <c r="G919" s="164">
        <v>0</v>
      </c>
      <c r="H919" s="164">
        <v>0</v>
      </c>
      <c r="I919" s="164">
        <v>0</v>
      </c>
      <c r="J919" s="164">
        <v>0</v>
      </c>
      <c r="K919" s="164">
        <v>10</v>
      </c>
      <c r="L919" s="164">
        <v>5736</v>
      </c>
      <c r="M919" s="164">
        <v>5891.86</v>
      </c>
      <c r="N919" s="164">
        <v>6.5000000000000002E-2</v>
      </c>
      <c r="O919" s="164">
        <v>6.7000000000000004E-2</v>
      </c>
      <c r="P919" s="164">
        <v>10</v>
      </c>
      <c r="Q919" s="164">
        <v>5736</v>
      </c>
      <c r="R919" s="164">
        <v>5891.86</v>
      </c>
      <c r="S919" s="164">
        <v>6.5000000000000002E-2</v>
      </c>
      <c r="T919" s="164">
        <v>6.7000000000000004E-2</v>
      </c>
    </row>
    <row r="920" spans="1:20" ht="15.75" customHeight="1">
      <c r="A920" s="126" t="s">
        <v>107</v>
      </c>
      <c r="B920" s="163">
        <v>2016</v>
      </c>
      <c r="C920" s="163">
        <v>8</v>
      </c>
      <c r="D920" s="126" t="s">
        <v>60</v>
      </c>
      <c r="E920" s="163">
        <v>87826</v>
      </c>
      <c r="F920" s="163">
        <v>0</v>
      </c>
      <c r="G920" s="163">
        <v>0</v>
      </c>
      <c r="H920" s="163">
        <v>0</v>
      </c>
      <c r="I920" s="163">
        <v>0</v>
      </c>
      <c r="J920" s="163">
        <v>0</v>
      </c>
      <c r="K920" s="163">
        <v>4</v>
      </c>
      <c r="L920" s="163">
        <v>7345</v>
      </c>
      <c r="M920" s="163">
        <v>383.31</v>
      </c>
      <c r="N920" s="163">
        <v>8.4000000000000005E-2</v>
      </c>
      <c r="O920" s="163">
        <v>4.0000000000000001E-3</v>
      </c>
      <c r="P920" s="163">
        <v>4</v>
      </c>
      <c r="Q920" s="163">
        <v>7345</v>
      </c>
      <c r="R920" s="163">
        <v>383.31</v>
      </c>
      <c r="S920" s="163">
        <v>8.4000000000000005E-2</v>
      </c>
      <c r="T920" s="163">
        <v>4.0000000000000001E-3</v>
      </c>
    </row>
    <row r="921" spans="1:20" ht="15.75" customHeight="1">
      <c r="A921" s="130" t="s">
        <v>107</v>
      </c>
      <c r="B921" s="164">
        <v>2016</v>
      </c>
      <c r="C921" s="164">
        <v>9</v>
      </c>
      <c r="D921" s="130" t="s">
        <v>61</v>
      </c>
      <c r="E921" s="164">
        <v>87826</v>
      </c>
      <c r="F921" s="164">
        <v>0</v>
      </c>
      <c r="G921" s="164">
        <v>0</v>
      </c>
      <c r="H921" s="164">
        <v>0</v>
      </c>
      <c r="I921" s="164">
        <v>0</v>
      </c>
      <c r="J921" s="164">
        <v>0</v>
      </c>
      <c r="K921" s="164">
        <v>84</v>
      </c>
      <c r="L921" s="164">
        <v>36176</v>
      </c>
      <c r="M921" s="164">
        <v>7583.66</v>
      </c>
      <c r="N921" s="164">
        <v>0.41199999999999998</v>
      </c>
      <c r="O921" s="164">
        <v>8.5999999999999993E-2</v>
      </c>
      <c r="P921" s="164">
        <v>84</v>
      </c>
      <c r="Q921" s="164">
        <v>36176</v>
      </c>
      <c r="R921" s="164">
        <v>7583.66</v>
      </c>
      <c r="S921" s="164">
        <v>0.41199999999999998</v>
      </c>
      <c r="T921" s="164">
        <v>8.5999999999999993E-2</v>
      </c>
    </row>
    <row r="922" spans="1:20" ht="15.75" customHeight="1">
      <c r="A922" s="126" t="s">
        <v>107</v>
      </c>
      <c r="B922" s="163">
        <v>2017</v>
      </c>
      <c r="C922" s="163">
        <v>0</v>
      </c>
      <c r="D922" s="126" t="s">
        <v>53</v>
      </c>
      <c r="E922" s="163">
        <v>88292</v>
      </c>
      <c r="F922" s="163">
        <v>0</v>
      </c>
      <c r="G922" s="163">
        <v>0</v>
      </c>
      <c r="H922" s="163">
        <v>0</v>
      </c>
      <c r="I922" s="163">
        <v>0</v>
      </c>
      <c r="J922" s="163">
        <v>0</v>
      </c>
      <c r="K922" s="163">
        <v>55</v>
      </c>
      <c r="L922" s="163">
        <v>46853</v>
      </c>
      <c r="M922" s="163">
        <v>5699.36</v>
      </c>
      <c r="N922" s="163">
        <v>0.53100000000000003</v>
      </c>
      <c r="O922" s="163">
        <v>6.5000000000000002E-2</v>
      </c>
      <c r="P922" s="163">
        <v>55</v>
      </c>
      <c r="Q922" s="163">
        <v>46853</v>
      </c>
      <c r="R922" s="163">
        <v>5699.36</v>
      </c>
      <c r="S922" s="163">
        <v>0.53100000000000003</v>
      </c>
      <c r="T922" s="163">
        <v>6.5000000000000002E-2</v>
      </c>
    </row>
    <row r="923" spans="1:20" ht="15.75" customHeight="1">
      <c r="A923" s="130" t="s">
        <v>107</v>
      </c>
      <c r="B923" s="164">
        <v>2017</v>
      </c>
      <c r="C923" s="164">
        <v>1</v>
      </c>
      <c r="D923" s="130" t="s">
        <v>54</v>
      </c>
      <c r="E923" s="164">
        <v>88292</v>
      </c>
      <c r="F923" s="164">
        <v>0</v>
      </c>
      <c r="G923" s="164">
        <v>0</v>
      </c>
      <c r="H923" s="164">
        <v>0</v>
      </c>
      <c r="I923" s="164">
        <v>0</v>
      </c>
      <c r="J923" s="164">
        <v>0</v>
      </c>
      <c r="K923" s="164">
        <v>383</v>
      </c>
      <c r="L923" s="164">
        <v>17213</v>
      </c>
      <c r="M923" s="164">
        <v>18882.03</v>
      </c>
      <c r="N923" s="164">
        <v>0.19500000000000001</v>
      </c>
      <c r="O923" s="164">
        <v>0.214</v>
      </c>
      <c r="P923" s="164">
        <v>383</v>
      </c>
      <c r="Q923" s="164">
        <v>17213</v>
      </c>
      <c r="R923" s="164">
        <v>18882.03</v>
      </c>
      <c r="S923" s="164">
        <v>0.19500000000000001</v>
      </c>
      <c r="T923" s="164">
        <v>0.214</v>
      </c>
    </row>
    <row r="924" spans="1:20" ht="15.75" customHeight="1">
      <c r="A924" s="126" t="s">
        <v>107</v>
      </c>
      <c r="B924" s="163">
        <v>2017</v>
      </c>
      <c r="C924" s="163">
        <v>2</v>
      </c>
      <c r="D924" s="126" t="s">
        <v>1415</v>
      </c>
      <c r="E924" s="163">
        <v>88292</v>
      </c>
      <c r="F924" s="163">
        <v>0</v>
      </c>
      <c r="G924" s="163">
        <v>0</v>
      </c>
      <c r="H924" s="163">
        <v>0</v>
      </c>
      <c r="I924" s="163">
        <v>0</v>
      </c>
      <c r="J924" s="163">
        <v>0</v>
      </c>
      <c r="K924" s="163">
        <v>7</v>
      </c>
      <c r="L924" s="163">
        <v>4746</v>
      </c>
      <c r="M924" s="163">
        <v>514.12</v>
      </c>
      <c r="N924" s="163">
        <v>5.3999999999999999E-2</v>
      </c>
      <c r="O924" s="163">
        <v>6.0000000000000001E-3</v>
      </c>
      <c r="P924" s="163">
        <v>7</v>
      </c>
      <c r="Q924" s="163">
        <v>4746</v>
      </c>
      <c r="R924" s="163">
        <v>514.12</v>
      </c>
      <c r="S924" s="163">
        <v>5.3999999999999999E-2</v>
      </c>
      <c r="T924" s="163">
        <v>6.0000000000000001E-3</v>
      </c>
    </row>
    <row r="925" spans="1:20" ht="15.75" customHeight="1">
      <c r="A925" s="130" t="s">
        <v>107</v>
      </c>
      <c r="B925" s="164">
        <v>2017</v>
      </c>
      <c r="C925" s="164">
        <v>3</v>
      </c>
      <c r="D925" s="130" t="s">
        <v>55</v>
      </c>
      <c r="E925" s="164">
        <v>88292</v>
      </c>
      <c r="F925" s="164">
        <v>0</v>
      </c>
      <c r="G925" s="164">
        <v>0</v>
      </c>
      <c r="H925" s="164">
        <v>0</v>
      </c>
      <c r="I925" s="164">
        <v>0</v>
      </c>
      <c r="J925" s="164">
        <v>0</v>
      </c>
      <c r="K925" s="164">
        <v>31</v>
      </c>
      <c r="L925" s="164">
        <v>5970</v>
      </c>
      <c r="M925" s="164">
        <v>4175.3</v>
      </c>
      <c r="N925" s="164">
        <v>6.8000000000000005E-2</v>
      </c>
      <c r="O925" s="164">
        <v>4.7E-2</v>
      </c>
      <c r="P925" s="164">
        <v>31</v>
      </c>
      <c r="Q925" s="164">
        <v>5970</v>
      </c>
      <c r="R925" s="164">
        <v>4175.3</v>
      </c>
      <c r="S925" s="164">
        <v>6.8000000000000005E-2</v>
      </c>
      <c r="T925" s="164">
        <v>4.7E-2</v>
      </c>
    </row>
    <row r="926" spans="1:20" ht="15.75" customHeight="1">
      <c r="A926" s="126" t="s">
        <v>107</v>
      </c>
      <c r="B926" s="163">
        <v>2017</v>
      </c>
      <c r="C926" s="163">
        <v>4</v>
      </c>
      <c r="D926" s="126" t="s">
        <v>56</v>
      </c>
      <c r="E926" s="163">
        <v>88292</v>
      </c>
      <c r="F926" s="163">
        <v>0</v>
      </c>
      <c r="G926" s="163">
        <v>0</v>
      </c>
      <c r="H926" s="163">
        <v>0</v>
      </c>
      <c r="I926" s="163">
        <v>0</v>
      </c>
      <c r="J926" s="163">
        <v>0</v>
      </c>
      <c r="K926" s="163">
        <v>2</v>
      </c>
      <c r="L926" s="163">
        <v>7402</v>
      </c>
      <c r="M926" s="163">
        <v>312.35000000000002</v>
      </c>
      <c r="N926" s="163">
        <v>8.4000000000000005E-2</v>
      </c>
      <c r="O926" s="163">
        <v>4.0000000000000001E-3</v>
      </c>
      <c r="P926" s="163">
        <v>2</v>
      </c>
      <c r="Q926" s="163">
        <v>7402</v>
      </c>
      <c r="R926" s="163">
        <v>312.35000000000002</v>
      </c>
      <c r="S926" s="163">
        <v>8.4000000000000005E-2</v>
      </c>
      <c r="T926" s="163">
        <v>4.0000000000000001E-3</v>
      </c>
    </row>
    <row r="927" spans="1:20" ht="15.75" customHeight="1">
      <c r="A927" s="130" t="s">
        <v>107</v>
      </c>
      <c r="B927" s="164">
        <v>2017</v>
      </c>
      <c r="C927" s="164">
        <v>5</v>
      </c>
      <c r="D927" s="130" t="s">
        <v>57</v>
      </c>
      <c r="E927" s="164">
        <v>88292</v>
      </c>
      <c r="F927" s="164">
        <v>0</v>
      </c>
      <c r="G927" s="164">
        <v>0</v>
      </c>
      <c r="H927" s="164">
        <v>0</v>
      </c>
      <c r="I927" s="164">
        <v>0</v>
      </c>
      <c r="J927" s="164">
        <v>0</v>
      </c>
      <c r="K927" s="164">
        <v>268</v>
      </c>
      <c r="L927" s="164">
        <v>27992</v>
      </c>
      <c r="M927" s="164">
        <v>19820.38</v>
      </c>
      <c r="N927" s="164">
        <v>0.317</v>
      </c>
      <c r="O927" s="164">
        <v>0.224</v>
      </c>
      <c r="P927" s="164">
        <v>268</v>
      </c>
      <c r="Q927" s="164">
        <v>27992</v>
      </c>
      <c r="R927" s="164">
        <v>19820.38</v>
      </c>
      <c r="S927" s="164">
        <v>0.317</v>
      </c>
      <c r="T927" s="164">
        <v>0.224</v>
      </c>
    </row>
    <row r="928" spans="1:20" ht="15.75" customHeight="1">
      <c r="A928" s="126" t="s">
        <v>107</v>
      </c>
      <c r="B928" s="163">
        <v>2017</v>
      </c>
      <c r="C928" s="163">
        <v>6</v>
      </c>
      <c r="D928" s="126" t="s">
        <v>58</v>
      </c>
      <c r="E928" s="163">
        <v>88292</v>
      </c>
      <c r="F928" s="163">
        <v>0</v>
      </c>
      <c r="G928" s="163">
        <v>0</v>
      </c>
      <c r="H928" s="163">
        <v>0</v>
      </c>
      <c r="I928" s="163">
        <v>0</v>
      </c>
      <c r="J928" s="163">
        <v>0</v>
      </c>
      <c r="K928" s="163">
        <v>46</v>
      </c>
      <c r="L928" s="163">
        <v>30802</v>
      </c>
      <c r="M928" s="163">
        <v>8242.1</v>
      </c>
      <c r="N928" s="163">
        <v>0.34899999999999998</v>
      </c>
      <c r="O928" s="163">
        <v>9.2999999999999999E-2</v>
      </c>
      <c r="P928" s="163">
        <v>46</v>
      </c>
      <c r="Q928" s="163">
        <v>30802</v>
      </c>
      <c r="R928" s="163">
        <v>8242.1</v>
      </c>
      <c r="S928" s="163">
        <v>0.34899999999999998</v>
      </c>
      <c r="T928" s="163">
        <v>9.2999999999999999E-2</v>
      </c>
    </row>
    <row r="929" spans="1:20" ht="15.75" customHeight="1">
      <c r="A929" s="130" t="s">
        <v>107</v>
      </c>
      <c r="B929" s="164">
        <v>2017</v>
      </c>
      <c r="C929" s="164">
        <v>7</v>
      </c>
      <c r="D929" s="130" t="s">
        <v>59</v>
      </c>
      <c r="E929" s="164">
        <v>88292</v>
      </c>
      <c r="F929" s="164">
        <v>0</v>
      </c>
      <c r="G929" s="164">
        <v>0</v>
      </c>
      <c r="H929" s="164">
        <v>0</v>
      </c>
      <c r="I929" s="164">
        <v>0</v>
      </c>
      <c r="J929" s="164">
        <v>0</v>
      </c>
      <c r="K929" s="164">
        <v>3</v>
      </c>
      <c r="L929" s="164">
        <v>70</v>
      </c>
      <c r="M929" s="164">
        <v>138.96</v>
      </c>
      <c r="N929" s="164">
        <v>1E-3</v>
      </c>
      <c r="O929" s="164">
        <v>2E-3</v>
      </c>
      <c r="P929" s="164">
        <v>3</v>
      </c>
      <c r="Q929" s="164">
        <v>70</v>
      </c>
      <c r="R929" s="164">
        <v>138.96</v>
      </c>
      <c r="S929" s="164">
        <v>1E-3</v>
      </c>
      <c r="T929" s="164">
        <v>2E-3</v>
      </c>
    </row>
    <row r="930" spans="1:20" ht="15.75" customHeight="1">
      <c r="A930" s="126" t="s">
        <v>107</v>
      </c>
      <c r="B930" s="163">
        <v>2017</v>
      </c>
      <c r="C930" s="163">
        <v>8</v>
      </c>
      <c r="D930" s="126" t="s">
        <v>60</v>
      </c>
      <c r="E930" s="163">
        <v>88292</v>
      </c>
      <c r="F930" s="163">
        <v>0</v>
      </c>
      <c r="G930" s="163">
        <v>0</v>
      </c>
      <c r="H930" s="163">
        <v>0</v>
      </c>
      <c r="I930" s="163">
        <v>0</v>
      </c>
      <c r="J930" s="163">
        <v>0</v>
      </c>
      <c r="K930" s="163">
        <v>1</v>
      </c>
      <c r="L930" s="163">
        <v>131</v>
      </c>
      <c r="M930" s="163">
        <v>17.47</v>
      </c>
      <c r="N930" s="163">
        <v>1E-3</v>
      </c>
      <c r="O930" s="163">
        <v>0</v>
      </c>
      <c r="P930" s="163">
        <v>1</v>
      </c>
      <c r="Q930" s="163">
        <v>131</v>
      </c>
      <c r="R930" s="163">
        <v>17.47</v>
      </c>
      <c r="S930" s="163">
        <v>1E-3</v>
      </c>
      <c r="T930" s="163">
        <v>0</v>
      </c>
    </row>
    <row r="931" spans="1:20" ht="15.75" customHeight="1">
      <c r="A931" s="130" t="s">
        <v>107</v>
      </c>
      <c r="B931" s="164">
        <v>2017</v>
      </c>
      <c r="C931" s="164">
        <v>9</v>
      </c>
      <c r="D931" s="130" t="s">
        <v>61</v>
      </c>
      <c r="E931" s="164">
        <v>88292</v>
      </c>
      <c r="F931" s="164">
        <v>0</v>
      </c>
      <c r="G931" s="164">
        <v>0</v>
      </c>
      <c r="H931" s="164">
        <v>0</v>
      </c>
      <c r="I931" s="164">
        <v>0</v>
      </c>
      <c r="J931" s="164">
        <v>0</v>
      </c>
      <c r="K931" s="164">
        <v>97</v>
      </c>
      <c r="L931" s="164">
        <v>13410</v>
      </c>
      <c r="M931" s="164">
        <v>6666.17</v>
      </c>
      <c r="N931" s="164">
        <v>0.152</v>
      </c>
      <c r="O931" s="164">
        <v>7.5999999999999998E-2</v>
      </c>
      <c r="P931" s="164">
        <v>97</v>
      </c>
      <c r="Q931" s="164">
        <v>13410</v>
      </c>
      <c r="R931" s="164">
        <v>6666.17</v>
      </c>
      <c r="S931" s="164">
        <v>0.152</v>
      </c>
      <c r="T931" s="164">
        <v>7.5999999999999998E-2</v>
      </c>
    </row>
    <row r="932" spans="1:20" ht="15.75" customHeight="1">
      <c r="A932" s="126" t="s">
        <v>107</v>
      </c>
      <c r="B932" s="163">
        <v>2018</v>
      </c>
      <c r="C932" s="163">
        <v>0</v>
      </c>
      <c r="D932" s="126" t="s">
        <v>53</v>
      </c>
      <c r="E932" s="163">
        <v>90677</v>
      </c>
      <c r="F932" s="163">
        <v>0</v>
      </c>
      <c r="G932" s="163">
        <v>0</v>
      </c>
      <c r="H932" s="163">
        <v>0</v>
      </c>
      <c r="I932" s="163">
        <v>0</v>
      </c>
      <c r="J932" s="163">
        <v>0</v>
      </c>
      <c r="K932" s="163">
        <v>76</v>
      </c>
      <c r="L932" s="163">
        <v>59759</v>
      </c>
      <c r="M932" s="163">
        <v>7276.96</v>
      </c>
      <c r="N932" s="163">
        <v>0.65900000000000003</v>
      </c>
      <c r="O932" s="163">
        <v>0.08</v>
      </c>
      <c r="P932" s="163">
        <v>76</v>
      </c>
      <c r="Q932" s="163">
        <v>59759</v>
      </c>
      <c r="R932" s="163">
        <v>7276.96</v>
      </c>
      <c r="S932" s="163">
        <v>0.65900000000000003</v>
      </c>
      <c r="T932" s="163">
        <v>0.08</v>
      </c>
    </row>
    <row r="933" spans="1:20" ht="15.75" customHeight="1">
      <c r="A933" s="130" t="s">
        <v>107</v>
      </c>
      <c r="B933" s="164">
        <v>2018</v>
      </c>
      <c r="C933" s="164">
        <v>1</v>
      </c>
      <c r="D933" s="130" t="s">
        <v>54</v>
      </c>
      <c r="E933" s="164">
        <v>90677</v>
      </c>
      <c r="F933" s="164">
        <v>0</v>
      </c>
      <c r="G933" s="164">
        <v>0</v>
      </c>
      <c r="H933" s="164">
        <v>0</v>
      </c>
      <c r="I933" s="164">
        <v>0</v>
      </c>
      <c r="J933" s="164">
        <v>0</v>
      </c>
      <c r="K933" s="164">
        <v>502</v>
      </c>
      <c r="L933" s="164">
        <v>23083</v>
      </c>
      <c r="M933" s="164">
        <v>28882.16</v>
      </c>
      <c r="N933" s="164">
        <v>0.255</v>
      </c>
      <c r="O933" s="164">
        <v>0.31900000000000001</v>
      </c>
      <c r="P933" s="164">
        <v>502</v>
      </c>
      <c r="Q933" s="164">
        <v>23083</v>
      </c>
      <c r="R933" s="164">
        <v>28882.16</v>
      </c>
      <c r="S933" s="164">
        <v>0.255</v>
      </c>
      <c r="T933" s="164">
        <v>0.31900000000000001</v>
      </c>
    </row>
    <row r="934" spans="1:20" ht="15.75" customHeight="1">
      <c r="A934" s="126" t="s">
        <v>107</v>
      </c>
      <c r="B934" s="163">
        <v>2018</v>
      </c>
      <c r="C934" s="163">
        <v>2</v>
      </c>
      <c r="D934" s="126" t="s">
        <v>1415</v>
      </c>
      <c r="E934" s="163">
        <v>90677</v>
      </c>
      <c r="F934" s="163">
        <v>0</v>
      </c>
      <c r="G934" s="163">
        <v>0</v>
      </c>
      <c r="H934" s="163">
        <v>0</v>
      </c>
      <c r="I934" s="163">
        <v>0</v>
      </c>
      <c r="J934" s="163">
        <v>0</v>
      </c>
      <c r="K934" s="163">
        <v>17</v>
      </c>
      <c r="L934" s="163">
        <v>20027</v>
      </c>
      <c r="M934" s="163">
        <v>4346.49</v>
      </c>
      <c r="N934" s="163">
        <v>0.221</v>
      </c>
      <c r="O934" s="163">
        <v>4.8000000000000001E-2</v>
      </c>
      <c r="P934" s="163">
        <v>17</v>
      </c>
      <c r="Q934" s="163">
        <v>20027</v>
      </c>
      <c r="R934" s="163">
        <v>4346.49</v>
      </c>
      <c r="S934" s="163">
        <v>0.221</v>
      </c>
      <c r="T934" s="163">
        <v>4.8000000000000001E-2</v>
      </c>
    </row>
    <row r="935" spans="1:20" ht="15.75" customHeight="1">
      <c r="A935" s="130" t="s">
        <v>107</v>
      </c>
      <c r="B935" s="164">
        <v>2018</v>
      </c>
      <c r="C935" s="164">
        <v>3</v>
      </c>
      <c r="D935" s="130" t="s">
        <v>55</v>
      </c>
      <c r="E935" s="164">
        <v>90677</v>
      </c>
      <c r="F935" s="164">
        <v>5</v>
      </c>
      <c r="G935" s="164">
        <v>3022</v>
      </c>
      <c r="H935" s="164">
        <v>1572.78</v>
      </c>
      <c r="I935" s="164">
        <v>3.3000000000000002E-2</v>
      </c>
      <c r="J935" s="164">
        <v>1.7000000000000001E-2</v>
      </c>
      <c r="K935" s="164">
        <v>26</v>
      </c>
      <c r="L935" s="164">
        <v>7363</v>
      </c>
      <c r="M935" s="164">
        <v>1902.59</v>
      </c>
      <c r="N935" s="164">
        <v>8.1000000000000003E-2</v>
      </c>
      <c r="O935" s="164">
        <v>2.1000000000000001E-2</v>
      </c>
      <c r="P935" s="164">
        <v>31</v>
      </c>
      <c r="Q935" s="164">
        <v>10385</v>
      </c>
      <c r="R935" s="164">
        <v>3475.37</v>
      </c>
      <c r="S935" s="164">
        <v>0.115</v>
      </c>
      <c r="T935" s="164">
        <v>3.7999999999999999E-2</v>
      </c>
    </row>
    <row r="936" spans="1:20" ht="15.75" customHeight="1">
      <c r="A936" s="126" t="s">
        <v>107</v>
      </c>
      <c r="B936" s="163">
        <v>2018</v>
      </c>
      <c r="C936" s="163">
        <v>4</v>
      </c>
      <c r="D936" s="126" t="s">
        <v>56</v>
      </c>
      <c r="E936" s="163">
        <v>90677</v>
      </c>
      <c r="F936" s="163">
        <v>0</v>
      </c>
      <c r="G936" s="163">
        <v>0</v>
      </c>
      <c r="H936" s="163">
        <v>0</v>
      </c>
      <c r="I936" s="163">
        <v>0</v>
      </c>
      <c r="J936" s="163">
        <v>0</v>
      </c>
      <c r="K936" s="163">
        <v>6</v>
      </c>
      <c r="L936" s="163">
        <v>3444</v>
      </c>
      <c r="M936" s="163">
        <v>1891.67</v>
      </c>
      <c r="N936" s="163">
        <v>3.7999999999999999E-2</v>
      </c>
      <c r="O936" s="163">
        <v>2.1000000000000001E-2</v>
      </c>
      <c r="P936" s="163">
        <v>6</v>
      </c>
      <c r="Q936" s="163">
        <v>3444</v>
      </c>
      <c r="R936" s="163">
        <v>1891.67</v>
      </c>
      <c r="S936" s="163">
        <v>3.7999999999999999E-2</v>
      </c>
      <c r="T936" s="163">
        <v>2.1000000000000001E-2</v>
      </c>
    </row>
    <row r="937" spans="1:20" ht="15.75" customHeight="1">
      <c r="A937" s="130" t="s">
        <v>107</v>
      </c>
      <c r="B937" s="164">
        <v>2018</v>
      </c>
      <c r="C937" s="164">
        <v>5</v>
      </c>
      <c r="D937" s="130" t="s">
        <v>57</v>
      </c>
      <c r="E937" s="164">
        <v>90677</v>
      </c>
      <c r="F937" s="164">
        <v>2</v>
      </c>
      <c r="G937" s="164">
        <v>184</v>
      </c>
      <c r="H937" s="164">
        <v>775.7</v>
      </c>
      <c r="I937" s="164">
        <v>2E-3</v>
      </c>
      <c r="J937" s="164">
        <v>8.9999999999999993E-3</v>
      </c>
      <c r="K937" s="164">
        <v>317</v>
      </c>
      <c r="L937" s="164">
        <v>45451</v>
      </c>
      <c r="M937" s="164">
        <v>21414.51</v>
      </c>
      <c r="N937" s="164">
        <v>0.501</v>
      </c>
      <c r="O937" s="164">
        <v>0.23599999999999999</v>
      </c>
      <c r="P937" s="164">
        <v>319</v>
      </c>
      <c r="Q937" s="164">
        <v>45635</v>
      </c>
      <c r="R937" s="164">
        <v>22190.21</v>
      </c>
      <c r="S937" s="164">
        <v>0.503</v>
      </c>
      <c r="T937" s="164">
        <v>0.245</v>
      </c>
    </row>
    <row r="938" spans="1:20" ht="15.75" customHeight="1">
      <c r="A938" s="126" t="s">
        <v>107</v>
      </c>
      <c r="B938" s="163">
        <v>2018</v>
      </c>
      <c r="C938" s="163">
        <v>6</v>
      </c>
      <c r="D938" s="126" t="s">
        <v>58</v>
      </c>
      <c r="E938" s="163">
        <v>90677</v>
      </c>
      <c r="F938" s="163">
        <v>24</v>
      </c>
      <c r="G938" s="163">
        <v>44201</v>
      </c>
      <c r="H938" s="163">
        <v>12946.97</v>
      </c>
      <c r="I938" s="163">
        <v>0.48699999999999999</v>
      </c>
      <c r="J938" s="163">
        <v>0.14299999999999999</v>
      </c>
      <c r="K938" s="163">
        <v>53</v>
      </c>
      <c r="L938" s="163">
        <v>36615</v>
      </c>
      <c r="M938" s="163">
        <v>33901.379999999997</v>
      </c>
      <c r="N938" s="163">
        <v>0.40400000000000003</v>
      </c>
      <c r="O938" s="163">
        <v>0.374</v>
      </c>
      <c r="P938" s="163">
        <v>77</v>
      </c>
      <c r="Q938" s="163">
        <v>80816</v>
      </c>
      <c r="R938" s="163">
        <v>46848.35</v>
      </c>
      <c r="S938" s="163">
        <v>0.89100000000000001</v>
      </c>
      <c r="T938" s="163">
        <v>0.51700000000000002</v>
      </c>
    </row>
    <row r="939" spans="1:20" ht="15.75" customHeight="1">
      <c r="A939" s="130" t="s">
        <v>107</v>
      </c>
      <c r="B939" s="164">
        <v>2018</v>
      </c>
      <c r="C939" s="164">
        <v>7</v>
      </c>
      <c r="D939" s="130" t="s">
        <v>59</v>
      </c>
      <c r="E939" s="164">
        <v>90677</v>
      </c>
      <c r="F939" s="164">
        <v>0</v>
      </c>
      <c r="G939" s="164">
        <v>0</v>
      </c>
      <c r="H939" s="164">
        <v>0</v>
      </c>
      <c r="I939" s="164">
        <v>0</v>
      </c>
      <c r="J939" s="164">
        <v>0</v>
      </c>
      <c r="K939" s="164">
        <v>7</v>
      </c>
      <c r="L939" s="164">
        <v>1674</v>
      </c>
      <c r="M939" s="164">
        <v>1000.78</v>
      </c>
      <c r="N939" s="164">
        <v>1.7999999999999999E-2</v>
      </c>
      <c r="O939" s="164">
        <v>1.0999999999999999E-2</v>
      </c>
      <c r="P939" s="164">
        <v>7</v>
      </c>
      <c r="Q939" s="164">
        <v>1674</v>
      </c>
      <c r="R939" s="164">
        <v>1000.78</v>
      </c>
      <c r="S939" s="164">
        <v>1.7999999999999999E-2</v>
      </c>
      <c r="T939" s="164">
        <v>1.0999999999999999E-2</v>
      </c>
    </row>
    <row r="940" spans="1:20" ht="15.75" customHeight="1">
      <c r="A940" s="126" t="s">
        <v>107</v>
      </c>
      <c r="B940" s="163">
        <v>2018</v>
      </c>
      <c r="C940" s="163">
        <v>8</v>
      </c>
      <c r="D940" s="126" t="s">
        <v>60</v>
      </c>
      <c r="E940" s="163">
        <v>90677</v>
      </c>
      <c r="F940" s="163">
        <v>0</v>
      </c>
      <c r="G940" s="163">
        <v>0</v>
      </c>
      <c r="H940" s="163">
        <v>0</v>
      </c>
      <c r="I940" s="163">
        <v>0</v>
      </c>
      <c r="J940" s="163">
        <v>0</v>
      </c>
      <c r="K940" s="163">
        <v>2</v>
      </c>
      <c r="L940" s="163">
        <v>2906</v>
      </c>
      <c r="M940" s="163">
        <v>130.55000000000001</v>
      </c>
      <c r="N940" s="163">
        <v>3.2000000000000001E-2</v>
      </c>
      <c r="O940" s="163">
        <v>1E-3</v>
      </c>
      <c r="P940" s="163">
        <v>2</v>
      </c>
      <c r="Q940" s="163">
        <v>2906</v>
      </c>
      <c r="R940" s="163">
        <v>130.55000000000001</v>
      </c>
      <c r="S940" s="163">
        <v>3.2000000000000001E-2</v>
      </c>
      <c r="T940" s="163">
        <v>1E-3</v>
      </c>
    </row>
    <row r="941" spans="1:20" ht="15.75" customHeight="1">
      <c r="A941" s="130" t="s">
        <v>107</v>
      </c>
      <c r="B941" s="164">
        <v>2018</v>
      </c>
      <c r="C941" s="164">
        <v>9</v>
      </c>
      <c r="D941" s="130" t="s">
        <v>61</v>
      </c>
      <c r="E941" s="164">
        <v>90677</v>
      </c>
      <c r="F941" s="164">
        <v>1</v>
      </c>
      <c r="G941" s="164">
        <v>147</v>
      </c>
      <c r="H941" s="164">
        <v>17.149999999999999</v>
      </c>
      <c r="I941" s="164">
        <v>2E-3</v>
      </c>
      <c r="J941" s="164">
        <v>0</v>
      </c>
      <c r="K941" s="164">
        <v>63</v>
      </c>
      <c r="L941" s="164">
        <v>21387</v>
      </c>
      <c r="M941" s="164">
        <v>4048.19</v>
      </c>
      <c r="N941" s="164">
        <v>0.23599999999999999</v>
      </c>
      <c r="O941" s="164">
        <v>4.4999999999999998E-2</v>
      </c>
      <c r="P941" s="164">
        <v>64</v>
      </c>
      <c r="Q941" s="164">
        <v>21534</v>
      </c>
      <c r="R941" s="164">
        <v>4065.34</v>
      </c>
      <c r="S941" s="164">
        <v>0.23699999999999999</v>
      </c>
      <c r="T941" s="164">
        <v>4.4999999999999998E-2</v>
      </c>
    </row>
    <row r="942" spans="1:20" ht="15.75" customHeight="1">
      <c r="A942" s="126" t="s">
        <v>107</v>
      </c>
      <c r="B942" s="163">
        <v>2019</v>
      </c>
      <c r="C942" s="163">
        <v>0</v>
      </c>
      <c r="D942" s="126" t="s">
        <v>53</v>
      </c>
      <c r="E942" s="163">
        <v>91264</v>
      </c>
      <c r="F942" s="163">
        <v>0</v>
      </c>
      <c r="G942" s="163">
        <v>0</v>
      </c>
      <c r="H942" s="163">
        <v>0</v>
      </c>
      <c r="I942" s="163">
        <v>0</v>
      </c>
      <c r="J942" s="163">
        <v>0</v>
      </c>
      <c r="K942" s="163">
        <v>49</v>
      </c>
      <c r="L942" s="163">
        <v>40886</v>
      </c>
      <c r="M942" s="163">
        <v>3778.97</v>
      </c>
      <c r="N942" s="163">
        <v>0.44800000000000001</v>
      </c>
      <c r="O942" s="163">
        <v>4.1000000000000002E-2</v>
      </c>
      <c r="P942" s="163">
        <v>49</v>
      </c>
      <c r="Q942" s="163">
        <v>40886</v>
      </c>
      <c r="R942" s="163">
        <v>3778.97</v>
      </c>
      <c r="S942" s="163">
        <v>0.44800000000000001</v>
      </c>
      <c r="T942" s="163">
        <v>4.1000000000000002E-2</v>
      </c>
    </row>
    <row r="943" spans="1:20" ht="15.75" customHeight="1">
      <c r="A943" s="130" t="s">
        <v>107</v>
      </c>
      <c r="B943" s="164">
        <v>2019</v>
      </c>
      <c r="C943" s="164">
        <v>1</v>
      </c>
      <c r="D943" s="130" t="s">
        <v>54</v>
      </c>
      <c r="E943" s="164">
        <v>91264</v>
      </c>
      <c r="F943" s="164">
        <v>0</v>
      </c>
      <c r="G943" s="164">
        <v>0</v>
      </c>
      <c r="H943" s="164">
        <v>0</v>
      </c>
      <c r="I943" s="164">
        <v>0</v>
      </c>
      <c r="J943" s="164">
        <v>0</v>
      </c>
      <c r="K943" s="164">
        <v>519</v>
      </c>
      <c r="L943" s="164">
        <v>20972</v>
      </c>
      <c r="M943" s="164">
        <v>27295.279999999999</v>
      </c>
      <c r="N943" s="164">
        <v>0.23</v>
      </c>
      <c r="O943" s="164">
        <v>0.29899999999999999</v>
      </c>
      <c r="P943" s="164">
        <v>519</v>
      </c>
      <c r="Q943" s="164">
        <v>20972</v>
      </c>
      <c r="R943" s="164">
        <v>27295.279999999999</v>
      </c>
      <c r="S943" s="164">
        <v>0.23</v>
      </c>
      <c r="T943" s="164">
        <v>0.29899999999999999</v>
      </c>
    </row>
    <row r="944" spans="1:20" ht="15.75" customHeight="1">
      <c r="A944" s="126" t="s">
        <v>107</v>
      </c>
      <c r="B944" s="163">
        <v>2019</v>
      </c>
      <c r="C944" s="163">
        <v>2</v>
      </c>
      <c r="D944" s="126" t="s">
        <v>1415</v>
      </c>
      <c r="E944" s="163">
        <v>91264</v>
      </c>
      <c r="F944" s="163">
        <v>0</v>
      </c>
      <c r="G944" s="163">
        <v>0</v>
      </c>
      <c r="H944" s="163">
        <v>0</v>
      </c>
      <c r="I944" s="163">
        <v>0</v>
      </c>
      <c r="J944" s="163">
        <v>0</v>
      </c>
      <c r="K944" s="163">
        <v>17</v>
      </c>
      <c r="L944" s="163">
        <v>26577</v>
      </c>
      <c r="M944" s="163">
        <v>8333.5</v>
      </c>
      <c r="N944" s="163">
        <v>0.29099999999999998</v>
      </c>
      <c r="O944" s="163">
        <v>9.0999999999999998E-2</v>
      </c>
      <c r="P944" s="163">
        <v>17</v>
      </c>
      <c r="Q944" s="163">
        <v>26577</v>
      </c>
      <c r="R944" s="163">
        <v>8333.5</v>
      </c>
      <c r="S944" s="163">
        <v>0.29099999999999998</v>
      </c>
      <c r="T944" s="163">
        <v>9.0999999999999998E-2</v>
      </c>
    </row>
    <row r="945" spans="1:20" ht="15.75" customHeight="1">
      <c r="A945" s="130" t="s">
        <v>107</v>
      </c>
      <c r="B945" s="164">
        <v>2019</v>
      </c>
      <c r="C945" s="164">
        <v>3</v>
      </c>
      <c r="D945" s="130" t="s">
        <v>55</v>
      </c>
      <c r="E945" s="164">
        <v>91264</v>
      </c>
      <c r="F945" s="164">
        <v>0</v>
      </c>
      <c r="G945" s="164">
        <v>0</v>
      </c>
      <c r="H945" s="164">
        <v>0</v>
      </c>
      <c r="I945" s="164">
        <v>0</v>
      </c>
      <c r="J945" s="164">
        <v>0</v>
      </c>
      <c r="K945" s="164">
        <v>66</v>
      </c>
      <c r="L945" s="164">
        <v>24858</v>
      </c>
      <c r="M945" s="164">
        <v>7301.45</v>
      </c>
      <c r="N945" s="164">
        <v>0.27200000000000002</v>
      </c>
      <c r="O945" s="164">
        <v>0.08</v>
      </c>
      <c r="P945" s="164">
        <v>66</v>
      </c>
      <c r="Q945" s="164">
        <v>24858</v>
      </c>
      <c r="R945" s="164">
        <v>7301.45</v>
      </c>
      <c r="S945" s="164">
        <v>0.27200000000000002</v>
      </c>
      <c r="T945" s="164">
        <v>0.08</v>
      </c>
    </row>
    <row r="946" spans="1:20" ht="15.75" customHeight="1">
      <c r="A946" s="126" t="s">
        <v>107</v>
      </c>
      <c r="B946" s="163">
        <v>2019</v>
      </c>
      <c r="C946" s="163">
        <v>4</v>
      </c>
      <c r="D946" s="126" t="s">
        <v>56</v>
      </c>
      <c r="E946" s="163">
        <v>91264</v>
      </c>
      <c r="F946" s="163">
        <v>0</v>
      </c>
      <c r="G946" s="163">
        <v>0</v>
      </c>
      <c r="H946" s="163">
        <v>0</v>
      </c>
      <c r="I946" s="163">
        <v>0</v>
      </c>
      <c r="J946" s="163">
        <v>0</v>
      </c>
      <c r="K946" s="163">
        <v>14</v>
      </c>
      <c r="L946" s="163">
        <v>8652</v>
      </c>
      <c r="M946" s="163">
        <v>1083.93</v>
      </c>
      <c r="N946" s="163">
        <v>9.5000000000000001E-2</v>
      </c>
      <c r="O946" s="163">
        <v>1.2E-2</v>
      </c>
      <c r="P946" s="163">
        <v>14</v>
      </c>
      <c r="Q946" s="163">
        <v>8652</v>
      </c>
      <c r="R946" s="163">
        <v>1083.93</v>
      </c>
      <c r="S946" s="163">
        <v>9.5000000000000001E-2</v>
      </c>
      <c r="T946" s="163">
        <v>1.2E-2</v>
      </c>
    </row>
    <row r="947" spans="1:20" ht="15.75" customHeight="1">
      <c r="A947" s="130" t="s">
        <v>107</v>
      </c>
      <c r="B947" s="164">
        <v>2019</v>
      </c>
      <c r="C947" s="164">
        <v>5</v>
      </c>
      <c r="D947" s="130" t="s">
        <v>57</v>
      </c>
      <c r="E947" s="164">
        <v>91264</v>
      </c>
      <c r="F947" s="164">
        <v>0</v>
      </c>
      <c r="G947" s="164">
        <v>0</v>
      </c>
      <c r="H947" s="164">
        <v>0</v>
      </c>
      <c r="I947" s="164">
        <v>0</v>
      </c>
      <c r="J947" s="164">
        <v>0</v>
      </c>
      <c r="K947" s="164">
        <v>265</v>
      </c>
      <c r="L947" s="164">
        <v>20311</v>
      </c>
      <c r="M947" s="164">
        <v>7543.26</v>
      </c>
      <c r="N947" s="164">
        <v>0.223</v>
      </c>
      <c r="O947" s="164">
        <v>8.3000000000000004E-2</v>
      </c>
      <c r="P947" s="164">
        <v>265</v>
      </c>
      <c r="Q947" s="164">
        <v>20311</v>
      </c>
      <c r="R947" s="164">
        <v>7543.26</v>
      </c>
      <c r="S947" s="164">
        <v>0.223</v>
      </c>
      <c r="T947" s="164">
        <v>8.3000000000000004E-2</v>
      </c>
    </row>
    <row r="948" spans="1:20" ht="15.75" customHeight="1">
      <c r="A948" s="126" t="s">
        <v>107</v>
      </c>
      <c r="B948" s="163">
        <v>2019</v>
      </c>
      <c r="C948" s="163">
        <v>6</v>
      </c>
      <c r="D948" s="126" t="s">
        <v>58</v>
      </c>
      <c r="E948" s="163">
        <v>91264</v>
      </c>
      <c r="F948" s="163">
        <v>0</v>
      </c>
      <c r="G948" s="163">
        <v>0</v>
      </c>
      <c r="H948" s="163">
        <v>0</v>
      </c>
      <c r="I948" s="163">
        <v>0</v>
      </c>
      <c r="J948" s="163">
        <v>0</v>
      </c>
      <c r="K948" s="163">
        <v>63</v>
      </c>
      <c r="L948" s="163">
        <v>37035</v>
      </c>
      <c r="M948" s="163">
        <v>20989.75</v>
      </c>
      <c r="N948" s="163">
        <v>0.40600000000000003</v>
      </c>
      <c r="O948" s="163">
        <v>0.23</v>
      </c>
      <c r="P948" s="163">
        <v>63</v>
      </c>
      <c r="Q948" s="163">
        <v>37035</v>
      </c>
      <c r="R948" s="163">
        <v>20989.75</v>
      </c>
      <c r="S948" s="163">
        <v>0.40600000000000003</v>
      </c>
      <c r="T948" s="163">
        <v>0.23</v>
      </c>
    </row>
    <row r="949" spans="1:20" ht="15.75" customHeight="1">
      <c r="A949" s="130" t="s">
        <v>107</v>
      </c>
      <c r="B949" s="164">
        <v>2019</v>
      </c>
      <c r="C949" s="164">
        <v>7</v>
      </c>
      <c r="D949" s="130" t="s">
        <v>59</v>
      </c>
      <c r="E949" s="164">
        <v>91264</v>
      </c>
      <c r="F949" s="164">
        <v>0</v>
      </c>
      <c r="G949" s="164">
        <v>0</v>
      </c>
      <c r="H949" s="164">
        <v>0</v>
      </c>
      <c r="I949" s="164">
        <v>0</v>
      </c>
      <c r="J949" s="164">
        <v>0</v>
      </c>
      <c r="K949" s="164">
        <v>12</v>
      </c>
      <c r="L949" s="164">
        <v>293</v>
      </c>
      <c r="M949" s="164">
        <v>846.35</v>
      </c>
      <c r="N949" s="164">
        <v>3.0000000000000001E-3</v>
      </c>
      <c r="O949" s="164">
        <v>8.9999999999999993E-3</v>
      </c>
      <c r="P949" s="164">
        <v>12</v>
      </c>
      <c r="Q949" s="164">
        <v>293</v>
      </c>
      <c r="R949" s="164">
        <v>846.35</v>
      </c>
      <c r="S949" s="164">
        <v>3.0000000000000001E-3</v>
      </c>
      <c r="T949" s="164">
        <v>8.9999999999999993E-3</v>
      </c>
    </row>
    <row r="950" spans="1:20" ht="15.75" customHeight="1">
      <c r="A950" s="126" t="s">
        <v>107</v>
      </c>
      <c r="B950" s="163">
        <v>2019</v>
      </c>
      <c r="C950" s="163">
        <v>8</v>
      </c>
      <c r="D950" s="126" t="s">
        <v>60</v>
      </c>
      <c r="E950" s="163">
        <v>91264</v>
      </c>
      <c r="F950" s="163">
        <v>0</v>
      </c>
      <c r="G950" s="163">
        <v>0</v>
      </c>
      <c r="H950" s="163">
        <v>0</v>
      </c>
      <c r="I950" s="163">
        <v>0</v>
      </c>
      <c r="J950" s="163">
        <v>0</v>
      </c>
      <c r="K950" s="163">
        <v>2</v>
      </c>
      <c r="L950" s="163">
        <v>1439</v>
      </c>
      <c r="M950" s="163">
        <v>131.16999999999999</v>
      </c>
      <c r="N950" s="163">
        <v>1.6E-2</v>
      </c>
      <c r="O950" s="163">
        <v>1E-3</v>
      </c>
      <c r="P950" s="163">
        <v>2</v>
      </c>
      <c r="Q950" s="163">
        <v>1439</v>
      </c>
      <c r="R950" s="163">
        <v>131.16999999999999</v>
      </c>
      <c r="S950" s="163">
        <v>1.6E-2</v>
      </c>
      <c r="T950" s="163">
        <v>1E-3</v>
      </c>
    </row>
    <row r="951" spans="1:20" ht="15.75" customHeight="1">
      <c r="A951" s="130" t="s">
        <v>107</v>
      </c>
      <c r="B951" s="164">
        <v>2019</v>
      </c>
      <c r="C951" s="164">
        <v>9</v>
      </c>
      <c r="D951" s="130" t="s">
        <v>61</v>
      </c>
      <c r="E951" s="164">
        <v>91264</v>
      </c>
      <c r="F951" s="164">
        <v>0</v>
      </c>
      <c r="G951" s="164">
        <v>0</v>
      </c>
      <c r="H951" s="164">
        <v>0</v>
      </c>
      <c r="I951" s="164">
        <v>0</v>
      </c>
      <c r="J951" s="164">
        <v>0</v>
      </c>
      <c r="K951" s="164">
        <v>108</v>
      </c>
      <c r="L951" s="164">
        <v>49011</v>
      </c>
      <c r="M951" s="164">
        <v>10936.98</v>
      </c>
      <c r="N951" s="164">
        <v>0.53700000000000003</v>
      </c>
      <c r="O951" s="164">
        <v>0.12</v>
      </c>
      <c r="P951" s="164">
        <v>108</v>
      </c>
      <c r="Q951" s="164">
        <v>49011</v>
      </c>
      <c r="R951" s="164">
        <v>10936.98</v>
      </c>
      <c r="S951" s="164">
        <v>0.53700000000000003</v>
      </c>
      <c r="T951" s="164">
        <v>0.12</v>
      </c>
    </row>
    <row r="952" spans="1:20" ht="15.75" customHeight="1">
      <c r="A952" s="126" t="s">
        <v>107</v>
      </c>
      <c r="B952" s="163">
        <v>2020</v>
      </c>
      <c r="C952" s="163">
        <v>0</v>
      </c>
      <c r="D952" s="126" t="s">
        <v>53</v>
      </c>
      <c r="E952" s="163">
        <v>91862</v>
      </c>
      <c r="F952" s="163">
        <v>0</v>
      </c>
      <c r="G952" s="163">
        <v>0</v>
      </c>
      <c r="H952" s="163">
        <v>0</v>
      </c>
      <c r="I952" s="163">
        <v>0</v>
      </c>
      <c r="J952" s="163">
        <v>0</v>
      </c>
      <c r="K952" s="163">
        <v>440</v>
      </c>
      <c r="L952" s="163">
        <v>65909</v>
      </c>
      <c r="M952" s="163">
        <v>11247.84</v>
      </c>
      <c r="N952" s="163">
        <v>0.71699999999999997</v>
      </c>
      <c r="O952" s="163">
        <v>0.122</v>
      </c>
      <c r="P952" s="163">
        <v>440</v>
      </c>
      <c r="Q952" s="163">
        <v>65909</v>
      </c>
      <c r="R952" s="163">
        <v>11247.84</v>
      </c>
      <c r="S952" s="163">
        <v>0.71699999999999997</v>
      </c>
      <c r="T952" s="163">
        <v>0.122</v>
      </c>
    </row>
    <row r="953" spans="1:20" ht="15.75" customHeight="1">
      <c r="A953" s="130" t="s">
        <v>107</v>
      </c>
      <c r="B953" s="164">
        <v>2020</v>
      </c>
      <c r="C953" s="164">
        <v>1</v>
      </c>
      <c r="D953" s="130" t="s">
        <v>54</v>
      </c>
      <c r="E953" s="164">
        <v>91862</v>
      </c>
      <c r="F953" s="164">
        <v>0</v>
      </c>
      <c r="G953" s="164">
        <v>0</v>
      </c>
      <c r="H953" s="164">
        <v>0</v>
      </c>
      <c r="I953" s="164">
        <v>0</v>
      </c>
      <c r="J953" s="164">
        <v>0</v>
      </c>
      <c r="K953" s="164">
        <v>448</v>
      </c>
      <c r="L953" s="164">
        <v>24658</v>
      </c>
      <c r="M953" s="164">
        <v>20276.43</v>
      </c>
      <c r="N953" s="164">
        <v>0.26800000000000002</v>
      </c>
      <c r="O953" s="164">
        <v>0.221</v>
      </c>
      <c r="P953" s="164">
        <v>448</v>
      </c>
      <c r="Q953" s="164">
        <v>24658</v>
      </c>
      <c r="R953" s="164">
        <v>20276.43</v>
      </c>
      <c r="S953" s="164">
        <v>0.26800000000000002</v>
      </c>
      <c r="T953" s="164">
        <v>0.221</v>
      </c>
    </row>
    <row r="954" spans="1:20" ht="15.75" customHeight="1">
      <c r="A954" s="126" t="s">
        <v>107</v>
      </c>
      <c r="B954" s="163">
        <v>2020</v>
      </c>
      <c r="C954" s="163">
        <v>2</v>
      </c>
      <c r="D954" s="126" t="s">
        <v>1415</v>
      </c>
      <c r="E954" s="163">
        <v>91862</v>
      </c>
      <c r="F954" s="163">
        <v>0</v>
      </c>
      <c r="G954" s="163">
        <v>0</v>
      </c>
      <c r="H954" s="163">
        <v>0</v>
      </c>
      <c r="I954" s="163">
        <v>0</v>
      </c>
      <c r="J954" s="163">
        <v>0</v>
      </c>
      <c r="K954" s="163">
        <v>1</v>
      </c>
      <c r="L954" s="163">
        <v>11205</v>
      </c>
      <c r="M954" s="163">
        <v>1384.42</v>
      </c>
      <c r="N954" s="163">
        <v>0.122</v>
      </c>
      <c r="O954" s="163">
        <v>1.4999999999999999E-2</v>
      </c>
      <c r="P954" s="163">
        <v>1</v>
      </c>
      <c r="Q954" s="163">
        <v>11205</v>
      </c>
      <c r="R954" s="163">
        <v>1384.42</v>
      </c>
      <c r="S954" s="163">
        <v>0.122</v>
      </c>
      <c r="T954" s="163">
        <v>1.4999999999999999E-2</v>
      </c>
    </row>
    <row r="955" spans="1:20" ht="15.75" customHeight="1">
      <c r="A955" s="130" t="s">
        <v>107</v>
      </c>
      <c r="B955" s="164">
        <v>2020</v>
      </c>
      <c r="C955" s="164">
        <v>3</v>
      </c>
      <c r="D955" s="130" t="s">
        <v>55</v>
      </c>
      <c r="E955" s="164">
        <v>91862</v>
      </c>
      <c r="F955" s="164">
        <v>0</v>
      </c>
      <c r="G955" s="164">
        <v>0</v>
      </c>
      <c r="H955" s="164">
        <v>0</v>
      </c>
      <c r="I955" s="164">
        <v>0</v>
      </c>
      <c r="J955" s="164">
        <v>0</v>
      </c>
      <c r="K955" s="164">
        <v>80</v>
      </c>
      <c r="L955" s="164">
        <v>7918</v>
      </c>
      <c r="M955" s="164">
        <v>5454.95</v>
      </c>
      <c r="N955" s="164">
        <v>8.5999999999999993E-2</v>
      </c>
      <c r="O955" s="164">
        <v>5.8999999999999997E-2</v>
      </c>
      <c r="P955" s="164">
        <v>80</v>
      </c>
      <c r="Q955" s="164">
        <v>7918</v>
      </c>
      <c r="R955" s="164">
        <v>5454.95</v>
      </c>
      <c r="S955" s="164">
        <v>8.5999999999999993E-2</v>
      </c>
      <c r="T955" s="164">
        <v>5.8999999999999997E-2</v>
      </c>
    </row>
    <row r="956" spans="1:20" ht="15.75" customHeight="1">
      <c r="A956" s="126" t="s">
        <v>107</v>
      </c>
      <c r="B956" s="163">
        <v>2020</v>
      </c>
      <c r="C956" s="163">
        <v>4</v>
      </c>
      <c r="D956" s="126" t="s">
        <v>56</v>
      </c>
      <c r="E956" s="163">
        <v>91862</v>
      </c>
      <c r="F956" s="163">
        <v>0</v>
      </c>
      <c r="G956" s="163">
        <v>0</v>
      </c>
      <c r="H956" s="163">
        <v>0</v>
      </c>
      <c r="I956" s="163">
        <v>0</v>
      </c>
      <c r="J956" s="163">
        <v>0</v>
      </c>
      <c r="K956" s="163">
        <v>60</v>
      </c>
      <c r="L956" s="163">
        <v>7639</v>
      </c>
      <c r="M956" s="163">
        <v>11402.93</v>
      </c>
      <c r="N956" s="163">
        <v>8.3000000000000004E-2</v>
      </c>
      <c r="O956" s="163">
        <v>0.124</v>
      </c>
      <c r="P956" s="163">
        <v>60</v>
      </c>
      <c r="Q956" s="163">
        <v>7639</v>
      </c>
      <c r="R956" s="163">
        <v>11402.93</v>
      </c>
      <c r="S956" s="163">
        <v>8.3000000000000004E-2</v>
      </c>
      <c r="T956" s="163">
        <v>0.124</v>
      </c>
    </row>
    <row r="957" spans="1:20" ht="15.75" customHeight="1">
      <c r="A957" s="130" t="s">
        <v>107</v>
      </c>
      <c r="B957" s="164">
        <v>2020</v>
      </c>
      <c r="C957" s="164">
        <v>5</v>
      </c>
      <c r="D957" s="130" t="s">
        <v>57</v>
      </c>
      <c r="E957" s="164">
        <v>91862</v>
      </c>
      <c r="F957" s="164">
        <v>0</v>
      </c>
      <c r="G957" s="164">
        <v>0</v>
      </c>
      <c r="H957" s="164">
        <v>0</v>
      </c>
      <c r="I957" s="164">
        <v>0</v>
      </c>
      <c r="J957" s="164">
        <v>0</v>
      </c>
      <c r="K957" s="164">
        <v>291</v>
      </c>
      <c r="L957" s="164">
        <v>50114</v>
      </c>
      <c r="M957" s="164">
        <v>20393.490000000002</v>
      </c>
      <c r="N957" s="164">
        <v>0.54600000000000004</v>
      </c>
      <c r="O957" s="164">
        <v>0.222</v>
      </c>
      <c r="P957" s="164">
        <v>291</v>
      </c>
      <c r="Q957" s="164">
        <v>50114</v>
      </c>
      <c r="R957" s="164">
        <v>20393.490000000002</v>
      </c>
      <c r="S957" s="164">
        <v>0.54600000000000004</v>
      </c>
      <c r="T957" s="164">
        <v>0.222</v>
      </c>
    </row>
    <row r="958" spans="1:20" ht="15.75" customHeight="1">
      <c r="A958" s="126" t="s">
        <v>107</v>
      </c>
      <c r="B958" s="163">
        <v>2020</v>
      </c>
      <c r="C958" s="163">
        <v>6</v>
      </c>
      <c r="D958" s="126" t="s">
        <v>58</v>
      </c>
      <c r="E958" s="163">
        <v>91862</v>
      </c>
      <c r="F958" s="163">
        <v>0</v>
      </c>
      <c r="G958" s="163">
        <v>0</v>
      </c>
      <c r="H958" s="163">
        <v>0</v>
      </c>
      <c r="I958" s="163">
        <v>0</v>
      </c>
      <c r="J958" s="163">
        <v>0</v>
      </c>
      <c r="K958" s="163">
        <v>21</v>
      </c>
      <c r="L958" s="163">
        <v>2450</v>
      </c>
      <c r="M958" s="163">
        <v>3192.79</v>
      </c>
      <c r="N958" s="163">
        <v>2.7E-2</v>
      </c>
      <c r="O958" s="163">
        <v>3.5000000000000003E-2</v>
      </c>
      <c r="P958" s="163">
        <v>21</v>
      </c>
      <c r="Q958" s="163">
        <v>2450</v>
      </c>
      <c r="R958" s="163">
        <v>3192.79</v>
      </c>
      <c r="S958" s="163">
        <v>2.7E-2</v>
      </c>
      <c r="T958" s="163">
        <v>3.5000000000000003E-2</v>
      </c>
    </row>
    <row r="959" spans="1:20" ht="15.75" customHeight="1">
      <c r="A959" s="130" t="s">
        <v>107</v>
      </c>
      <c r="B959" s="164">
        <v>2020</v>
      </c>
      <c r="C959" s="164">
        <v>7</v>
      </c>
      <c r="D959" s="130" t="s">
        <v>59</v>
      </c>
      <c r="E959" s="164">
        <v>91862</v>
      </c>
      <c r="F959" s="164">
        <v>0</v>
      </c>
      <c r="G959" s="164">
        <v>0</v>
      </c>
      <c r="H959" s="164">
        <v>0</v>
      </c>
      <c r="I959" s="164">
        <v>0</v>
      </c>
      <c r="J959" s="164">
        <v>0</v>
      </c>
      <c r="K959" s="164">
        <v>8</v>
      </c>
      <c r="L959" s="164">
        <v>682</v>
      </c>
      <c r="M959" s="164">
        <v>58.9</v>
      </c>
      <c r="N959" s="164">
        <v>7.0000000000000001E-3</v>
      </c>
      <c r="O959" s="164">
        <v>1E-3</v>
      </c>
      <c r="P959" s="164">
        <v>8</v>
      </c>
      <c r="Q959" s="164">
        <v>682</v>
      </c>
      <c r="R959" s="164">
        <v>58.9</v>
      </c>
      <c r="S959" s="164">
        <v>7.0000000000000001E-3</v>
      </c>
      <c r="T959" s="164">
        <v>1E-3</v>
      </c>
    </row>
    <row r="960" spans="1:20" ht="15.75" customHeight="1">
      <c r="A960" s="126" t="s">
        <v>107</v>
      </c>
      <c r="B960" s="163">
        <v>2020</v>
      </c>
      <c r="C960" s="163">
        <v>8</v>
      </c>
      <c r="D960" s="126" t="s">
        <v>60</v>
      </c>
      <c r="E960" s="163">
        <v>91862</v>
      </c>
      <c r="F960" s="163">
        <v>0</v>
      </c>
      <c r="G960" s="163">
        <v>0</v>
      </c>
      <c r="H960" s="163">
        <v>0</v>
      </c>
      <c r="I960" s="163">
        <v>0</v>
      </c>
      <c r="J960" s="163">
        <v>0</v>
      </c>
      <c r="K960" s="163">
        <v>0</v>
      </c>
      <c r="L960" s="163">
        <v>0</v>
      </c>
      <c r="M960" s="163">
        <v>0</v>
      </c>
      <c r="N960" s="163">
        <v>0</v>
      </c>
      <c r="O960" s="163">
        <v>0</v>
      </c>
      <c r="P960" s="163">
        <v>0</v>
      </c>
      <c r="Q960" s="163">
        <v>0</v>
      </c>
      <c r="R960" s="163">
        <v>0</v>
      </c>
      <c r="S960" s="163">
        <v>0</v>
      </c>
      <c r="T960" s="163">
        <v>0</v>
      </c>
    </row>
    <row r="961" spans="1:20" ht="15.75" customHeight="1">
      <c r="A961" s="130" t="s">
        <v>107</v>
      </c>
      <c r="B961" s="164">
        <v>2020</v>
      </c>
      <c r="C961" s="164">
        <v>9</v>
      </c>
      <c r="D961" s="130" t="s">
        <v>61</v>
      </c>
      <c r="E961" s="164">
        <v>91862</v>
      </c>
      <c r="F961" s="164">
        <v>0</v>
      </c>
      <c r="G961" s="164">
        <v>0</v>
      </c>
      <c r="H961" s="164">
        <v>0</v>
      </c>
      <c r="I961" s="164">
        <v>0</v>
      </c>
      <c r="J961" s="164">
        <v>0</v>
      </c>
      <c r="K961" s="164">
        <v>91</v>
      </c>
      <c r="L961" s="164">
        <v>34600</v>
      </c>
      <c r="M961" s="164">
        <v>7041.52</v>
      </c>
      <c r="N961" s="164">
        <v>0.377</v>
      </c>
      <c r="O961" s="164">
        <v>7.6999999999999999E-2</v>
      </c>
      <c r="P961" s="164">
        <v>91</v>
      </c>
      <c r="Q961" s="164">
        <v>34600</v>
      </c>
      <c r="R961" s="164">
        <v>7041.52</v>
      </c>
      <c r="S961" s="164">
        <v>0.377</v>
      </c>
      <c r="T961" s="164">
        <v>7.6999999999999999E-2</v>
      </c>
    </row>
    <row r="962" spans="1:20" ht="15.75" customHeight="1">
      <c r="A962" s="126" t="s">
        <v>107</v>
      </c>
      <c r="B962" s="163">
        <v>2021</v>
      </c>
      <c r="C962" s="163">
        <v>0</v>
      </c>
      <c r="D962" s="126" t="s">
        <v>53</v>
      </c>
      <c r="E962" s="163">
        <v>92460</v>
      </c>
      <c r="F962" s="163">
        <v>0</v>
      </c>
      <c r="G962" s="163">
        <v>0</v>
      </c>
      <c r="H962" s="163">
        <v>0</v>
      </c>
      <c r="I962" s="163">
        <v>0</v>
      </c>
      <c r="J962" s="163">
        <v>0</v>
      </c>
      <c r="K962" s="163">
        <v>199</v>
      </c>
      <c r="L962" s="163">
        <v>10037</v>
      </c>
      <c r="M962" s="163">
        <v>1003.11</v>
      </c>
      <c r="N962" s="163">
        <v>0.109</v>
      </c>
      <c r="O962" s="163">
        <v>1.0999999999999999E-2</v>
      </c>
      <c r="P962" s="163">
        <v>199</v>
      </c>
      <c r="Q962" s="163">
        <v>10037</v>
      </c>
      <c r="R962" s="163">
        <v>1003.11</v>
      </c>
      <c r="S962" s="163">
        <v>0.109</v>
      </c>
      <c r="T962" s="163">
        <v>1.0999999999999999E-2</v>
      </c>
    </row>
    <row r="963" spans="1:20" ht="15.75" customHeight="1">
      <c r="A963" s="130" t="s">
        <v>107</v>
      </c>
      <c r="B963" s="164">
        <v>2021</v>
      </c>
      <c r="C963" s="164">
        <v>1</v>
      </c>
      <c r="D963" s="130" t="s">
        <v>54</v>
      </c>
      <c r="E963" s="164">
        <v>92460</v>
      </c>
      <c r="F963" s="164">
        <v>0</v>
      </c>
      <c r="G963" s="164">
        <v>0</v>
      </c>
      <c r="H963" s="164">
        <v>0</v>
      </c>
      <c r="I963" s="164">
        <v>0</v>
      </c>
      <c r="J963" s="164">
        <v>0</v>
      </c>
      <c r="K963" s="164">
        <v>439</v>
      </c>
      <c r="L963" s="164">
        <v>25956</v>
      </c>
      <c r="M963" s="164">
        <v>26791.23</v>
      </c>
      <c r="N963" s="164">
        <v>0.28100000000000003</v>
      </c>
      <c r="O963" s="164">
        <v>0.28999999999999998</v>
      </c>
      <c r="P963" s="164">
        <v>439</v>
      </c>
      <c r="Q963" s="164">
        <v>25956</v>
      </c>
      <c r="R963" s="164">
        <v>26791.23</v>
      </c>
      <c r="S963" s="164">
        <v>0.28100000000000003</v>
      </c>
      <c r="T963" s="164">
        <v>0.28999999999999998</v>
      </c>
    </row>
    <row r="964" spans="1:20" ht="15.75" customHeight="1">
      <c r="A964" s="126" t="s">
        <v>107</v>
      </c>
      <c r="B964" s="163">
        <v>2021</v>
      </c>
      <c r="C964" s="163">
        <v>2</v>
      </c>
      <c r="D964" s="126" t="s">
        <v>1415</v>
      </c>
      <c r="E964" s="163">
        <v>92460</v>
      </c>
      <c r="F964" s="163">
        <v>0</v>
      </c>
      <c r="G964" s="163">
        <v>0</v>
      </c>
      <c r="H964" s="163">
        <v>0</v>
      </c>
      <c r="I964" s="163">
        <v>0</v>
      </c>
      <c r="J964" s="163">
        <v>0</v>
      </c>
      <c r="K964" s="163">
        <v>0</v>
      </c>
      <c r="L964" s="163">
        <v>0</v>
      </c>
      <c r="M964" s="163">
        <v>0</v>
      </c>
      <c r="N964" s="163">
        <v>0</v>
      </c>
      <c r="O964" s="163">
        <v>0</v>
      </c>
      <c r="P964" s="163">
        <v>0</v>
      </c>
      <c r="Q964" s="163">
        <v>0</v>
      </c>
      <c r="R964" s="163">
        <v>0</v>
      </c>
      <c r="S964" s="163">
        <v>0</v>
      </c>
      <c r="T964" s="163">
        <v>0</v>
      </c>
    </row>
    <row r="965" spans="1:20" ht="15.75" customHeight="1">
      <c r="A965" s="130" t="s">
        <v>107</v>
      </c>
      <c r="B965" s="164">
        <v>2021</v>
      </c>
      <c r="C965" s="164">
        <v>3</v>
      </c>
      <c r="D965" s="130" t="s">
        <v>55</v>
      </c>
      <c r="E965" s="164">
        <v>92460</v>
      </c>
      <c r="F965" s="164">
        <v>0</v>
      </c>
      <c r="G965" s="164">
        <v>0</v>
      </c>
      <c r="H965" s="164">
        <v>0</v>
      </c>
      <c r="I965" s="164">
        <v>0</v>
      </c>
      <c r="J965" s="164">
        <v>0</v>
      </c>
      <c r="K965" s="164">
        <v>88</v>
      </c>
      <c r="L965" s="164">
        <v>17687</v>
      </c>
      <c r="M965" s="164">
        <v>15283.15</v>
      </c>
      <c r="N965" s="164">
        <v>0.191</v>
      </c>
      <c r="O965" s="164">
        <v>0.16500000000000001</v>
      </c>
      <c r="P965" s="164">
        <v>88</v>
      </c>
      <c r="Q965" s="164">
        <v>17687</v>
      </c>
      <c r="R965" s="164">
        <v>15283.15</v>
      </c>
      <c r="S965" s="164">
        <v>0.191</v>
      </c>
      <c r="T965" s="164">
        <v>0.16500000000000001</v>
      </c>
    </row>
    <row r="966" spans="1:20" ht="15.75" customHeight="1">
      <c r="A966" s="126" t="s">
        <v>107</v>
      </c>
      <c r="B966" s="163">
        <v>2021</v>
      </c>
      <c r="C966" s="163">
        <v>4</v>
      </c>
      <c r="D966" s="126" t="s">
        <v>56</v>
      </c>
      <c r="E966" s="163">
        <v>92460</v>
      </c>
      <c r="F966" s="163">
        <v>0</v>
      </c>
      <c r="G966" s="163">
        <v>0</v>
      </c>
      <c r="H966" s="163">
        <v>0</v>
      </c>
      <c r="I966" s="163">
        <v>0</v>
      </c>
      <c r="J966" s="163">
        <v>0</v>
      </c>
      <c r="K966" s="163">
        <v>19</v>
      </c>
      <c r="L966" s="163">
        <v>9220</v>
      </c>
      <c r="M966" s="163">
        <v>2108.6</v>
      </c>
      <c r="N966" s="163">
        <v>0.1</v>
      </c>
      <c r="O966" s="163">
        <v>2.3E-2</v>
      </c>
      <c r="P966" s="163">
        <v>19</v>
      </c>
      <c r="Q966" s="163">
        <v>9220</v>
      </c>
      <c r="R966" s="163">
        <v>2108.6</v>
      </c>
      <c r="S966" s="163">
        <v>0.1</v>
      </c>
      <c r="T966" s="163">
        <v>2.3E-2</v>
      </c>
    </row>
    <row r="967" spans="1:20" ht="15.75" customHeight="1">
      <c r="A967" s="130" t="s">
        <v>107</v>
      </c>
      <c r="B967" s="164">
        <v>2021</v>
      </c>
      <c r="C967" s="164">
        <v>5</v>
      </c>
      <c r="D967" s="130" t="s">
        <v>57</v>
      </c>
      <c r="E967" s="164">
        <v>92460</v>
      </c>
      <c r="F967" s="164">
        <v>0</v>
      </c>
      <c r="G967" s="164">
        <v>0</v>
      </c>
      <c r="H967" s="164">
        <v>0</v>
      </c>
      <c r="I967" s="164">
        <v>0</v>
      </c>
      <c r="J967" s="164">
        <v>0</v>
      </c>
      <c r="K967" s="164">
        <v>354</v>
      </c>
      <c r="L967" s="164">
        <v>43644</v>
      </c>
      <c r="M967" s="164">
        <v>15396.16</v>
      </c>
      <c r="N967" s="164">
        <v>0.47199999999999998</v>
      </c>
      <c r="O967" s="164">
        <v>0.16700000000000001</v>
      </c>
      <c r="P967" s="164">
        <v>354</v>
      </c>
      <c r="Q967" s="164">
        <v>43644</v>
      </c>
      <c r="R967" s="164">
        <v>15396.16</v>
      </c>
      <c r="S967" s="164">
        <v>0.47199999999999998</v>
      </c>
      <c r="T967" s="164">
        <v>0.16700000000000001</v>
      </c>
    </row>
    <row r="968" spans="1:20" ht="15.75" customHeight="1">
      <c r="A968" s="126" t="s">
        <v>107</v>
      </c>
      <c r="B968" s="163">
        <v>2021</v>
      </c>
      <c r="C968" s="163">
        <v>6</v>
      </c>
      <c r="D968" s="126" t="s">
        <v>58</v>
      </c>
      <c r="E968" s="163">
        <v>92460</v>
      </c>
      <c r="F968" s="163">
        <v>0</v>
      </c>
      <c r="G968" s="163">
        <v>0</v>
      </c>
      <c r="H968" s="163">
        <v>0</v>
      </c>
      <c r="I968" s="163">
        <v>0</v>
      </c>
      <c r="J968" s="163">
        <v>0</v>
      </c>
      <c r="K968" s="163">
        <v>43</v>
      </c>
      <c r="L968" s="163">
        <v>23061</v>
      </c>
      <c r="M968" s="163">
        <v>10879.19</v>
      </c>
      <c r="N968" s="163">
        <v>0.249</v>
      </c>
      <c r="O968" s="163">
        <v>0.11799999999999999</v>
      </c>
      <c r="P968" s="163">
        <v>43</v>
      </c>
      <c r="Q968" s="163">
        <v>23061</v>
      </c>
      <c r="R968" s="163">
        <v>10879.19</v>
      </c>
      <c r="S968" s="163">
        <v>0.249</v>
      </c>
      <c r="T968" s="163">
        <v>0.11799999999999999</v>
      </c>
    </row>
    <row r="969" spans="1:20" ht="15.75" customHeight="1">
      <c r="A969" s="130" t="s">
        <v>107</v>
      </c>
      <c r="B969" s="164">
        <v>2021</v>
      </c>
      <c r="C969" s="164">
        <v>7</v>
      </c>
      <c r="D969" s="130" t="s">
        <v>59</v>
      </c>
      <c r="E969" s="164">
        <v>92460</v>
      </c>
      <c r="F969" s="164">
        <v>0</v>
      </c>
      <c r="G969" s="164">
        <v>0</v>
      </c>
      <c r="H969" s="164">
        <v>0</v>
      </c>
      <c r="I969" s="164">
        <v>0</v>
      </c>
      <c r="J969" s="164">
        <v>0</v>
      </c>
      <c r="K969" s="164">
        <v>11</v>
      </c>
      <c r="L969" s="164">
        <v>4432</v>
      </c>
      <c r="M969" s="164">
        <v>3900.83</v>
      </c>
      <c r="N969" s="164">
        <v>4.8000000000000001E-2</v>
      </c>
      <c r="O969" s="164">
        <v>4.2000000000000003E-2</v>
      </c>
      <c r="P969" s="164">
        <v>11</v>
      </c>
      <c r="Q969" s="164">
        <v>4432</v>
      </c>
      <c r="R969" s="164">
        <v>3900.83</v>
      </c>
      <c r="S969" s="164">
        <v>4.8000000000000001E-2</v>
      </c>
      <c r="T969" s="164">
        <v>4.2000000000000003E-2</v>
      </c>
    </row>
    <row r="970" spans="1:20" ht="15.75" customHeight="1">
      <c r="A970" s="126" t="s">
        <v>107</v>
      </c>
      <c r="B970" s="163">
        <v>2021</v>
      </c>
      <c r="C970" s="163">
        <v>8</v>
      </c>
      <c r="D970" s="126" t="s">
        <v>60</v>
      </c>
      <c r="E970" s="163">
        <v>92460</v>
      </c>
      <c r="F970" s="163">
        <v>0</v>
      </c>
      <c r="G970" s="163">
        <v>0</v>
      </c>
      <c r="H970" s="163">
        <v>0</v>
      </c>
      <c r="I970" s="163">
        <v>0</v>
      </c>
      <c r="J970" s="163">
        <v>0</v>
      </c>
      <c r="K970" s="163">
        <v>2</v>
      </c>
      <c r="L970" s="163">
        <v>6843</v>
      </c>
      <c r="M970" s="163">
        <v>362.51</v>
      </c>
      <c r="N970" s="163">
        <v>7.3999999999999996E-2</v>
      </c>
      <c r="O970" s="163">
        <v>4.0000000000000001E-3</v>
      </c>
      <c r="P970" s="163">
        <v>2</v>
      </c>
      <c r="Q970" s="163">
        <v>6843</v>
      </c>
      <c r="R970" s="163">
        <v>362.51</v>
      </c>
      <c r="S970" s="163">
        <v>7.3999999999999996E-2</v>
      </c>
      <c r="T970" s="163">
        <v>4.0000000000000001E-3</v>
      </c>
    </row>
    <row r="971" spans="1:20" ht="15.75" customHeight="1">
      <c r="A971" s="130" t="s">
        <v>107</v>
      </c>
      <c r="B971" s="164">
        <v>2021</v>
      </c>
      <c r="C971" s="164">
        <v>9</v>
      </c>
      <c r="D971" s="130" t="s">
        <v>61</v>
      </c>
      <c r="E971" s="164">
        <v>92460</v>
      </c>
      <c r="F971" s="164">
        <v>0</v>
      </c>
      <c r="G971" s="164">
        <v>0</v>
      </c>
      <c r="H971" s="164">
        <v>0</v>
      </c>
      <c r="I971" s="164">
        <v>0</v>
      </c>
      <c r="J971" s="164">
        <v>0</v>
      </c>
      <c r="K971" s="164">
        <v>87</v>
      </c>
      <c r="L971" s="164">
        <v>14389</v>
      </c>
      <c r="M971" s="164">
        <v>3899.78</v>
      </c>
      <c r="N971" s="164">
        <v>0.156</v>
      </c>
      <c r="O971" s="164">
        <v>4.2000000000000003E-2</v>
      </c>
      <c r="P971" s="164">
        <v>87</v>
      </c>
      <c r="Q971" s="164">
        <v>14389</v>
      </c>
      <c r="R971" s="164">
        <v>3899.78</v>
      </c>
      <c r="S971" s="164">
        <v>0.156</v>
      </c>
      <c r="T971" s="164">
        <v>4.2000000000000003E-2</v>
      </c>
    </row>
    <row r="972" spans="1:20" ht="15.75" customHeight="1">
      <c r="A972" s="126" t="s">
        <v>107</v>
      </c>
      <c r="B972" s="163">
        <v>2022</v>
      </c>
      <c r="C972" s="163">
        <v>0</v>
      </c>
      <c r="D972" s="126" t="s">
        <v>53</v>
      </c>
      <c r="E972" s="163">
        <v>92980</v>
      </c>
      <c r="F972" s="163">
        <v>0</v>
      </c>
      <c r="G972" s="163">
        <v>0</v>
      </c>
      <c r="H972" s="163">
        <v>0</v>
      </c>
      <c r="I972" s="163">
        <v>0</v>
      </c>
      <c r="J972" s="163">
        <v>0</v>
      </c>
      <c r="K972" s="163">
        <v>92</v>
      </c>
      <c r="L972" s="163">
        <v>4127</v>
      </c>
      <c r="M972" s="163">
        <v>564.91999999999996</v>
      </c>
      <c r="N972" s="163">
        <v>4.3999999999999997E-2</v>
      </c>
      <c r="O972" s="163">
        <v>6.0000000000000001E-3</v>
      </c>
      <c r="P972" s="163">
        <v>92</v>
      </c>
      <c r="Q972" s="163">
        <v>4127</v>
      </c>
      <c r="R972" s="163">
        <v>564.91999999999996</v>
      </c>
      <c r="S972" s="163">
        <v>4.3999999999999997E-2</v>
      </c>
      <c r="T972" s="163">
        <v>6.0000000000000001E-3</v>
      </c>
    </row>
    <row r="973" spans="1:20" ht="15.75" customHeight="1">
      <c r="A973" s="130" t="s">
        <v>107</v>
      </c>
      <c r="B973" s="164">
        <v>2022</v>
      </c>
      <c r="C973" s="164">
        <v>1</v>
      </c>
      <c r="D973" s="130" t="s">
        <v>54</v>
      </c>
      <c r="E973" s="164">
        <v>92980</v>
      </c>
      <c r="F973" s="164">
        <v>0</v>
      </c>
      <c r="G973" s="164">
        <v>0</v>
      </c>
      <c r="H973" s="164">
        <v>0</v>
      </c>
      <c r="I973" s="164">
        <v>0</v>
      </c>
      <c r="J973" s="164">
        <v>0</v>
      </c>
      <c r="K973" s="164">
        <v>341</v>
      </c>
      <c r="L973" s="164">
        <v>17133</v>
      </c>
      <c r="M973" s="164">
        <v>22867.27</v>
      </c>
      <c r="N973" s="164">
        <v>0.184</v>
      </c>
      <c r="O973" s="164">
        <v>0.246</v>
      </c>
      <c r="P973" s="164">
        <v>341</v>
      </c>
      <c r="Q973" s="164">
        <v>17133</v>
      </c>
      <c r="R973" s="164">
        <v>22867.27</v>
      </c>
      <c r="S973" s="164">
        <v>0.184</v>
      </c>
      <c r="T973" s="164">
        <v>0.246</v>
      </c>
    </row>
    <row r="974" spans="1:20" ht="15.75" customHeight="1">
      <c r="A974" s="126" t="s">
        <v>107</v>
      </c>
      <c r="B974" s="163">
        <v>2022</v>
      </c>
      <c r="C974" s="163">
        <v>2</v>
      </c>
      <c r="D974" s="126" t="s">
        <v>1415</v>
      </c>
      <c r="E974" s="163">
        <v>92980</v>
      </c>
      <c r="F974" s="163">
        <v>27</v>
      </c>
      <c r="G974" s="163">
        <v>48393</v>
      </c>
      <c r="H974" s="163">
        <v>35336.97</v>
      </c>
      <c r="I974" s="163">
        <v>0.52</v>
      </c>
      <c r="J974" s="163">
        <v>0.38</v>
      </c>
      <c r="K974" s="163">
        <v>17</v>
      </c>
      <c r="L974" s="163">
        <v>36166</v>
      </c>
      <c r="M974" s="163">
        <v>4774.72</v>
      </c>
      <c r="N974" s="163">
        <v>0.38900000000000001</v>
      </c>
      <c r="O974" s="163">
        <v>5.0999999999999997E-2</v>
      </c>
      <c r="P974" s="163">
        <v>44</v>
      </c>
      <c r="Q974" s="163">
        <v>84559</v>
      </c>
      <c r="R974" s="163">
        <v>40111.69</v>
      </c>
      <c r="S974" s="163">
        <v>0.90900000000000003</v>
      </c>
      <c r="T974" s="163">
        <v>0.43099999999999999</v>
      </c>
    </row>
    <row r="975" spans="1:20" ht="15.75" customHeight="1">
      <c r="A975" s="130" t="s">
        <v>107</v>
      </c>
      <c r="B975" s="164">
        <v>2022</v>
      </c>
      <c r="C975" s="164">
        <v>3</v>
      </c>
      <c r="D975" s="130" t="s">
        <v>55</v>
      </c>
      <c r="E975" s="164">
        <v>92980</v>
      </c>
      <c r="F975" s="164">
        <v>0</v>
      </c>
      <c r="G975" s="164">
        <v>0</v>
      </c>
      <c r="H975" s="164">
        <v>0</v>
      </c>
      <c r="I975" s="164">
        <v>0</v>
      </c>
      <c r="J975" s="164">
        <v>0</v>
      </c>
      <c r="K975" s="164">
        <v>44</v>
      </c>
      <c r="L975" s="164">
        <v>7862</v>
      </c>
      <c r="M975" s="164">
        <v>3028.42</v>
      </c>
      <c r="N975" s="164">
        <v>8.5000000000000006E-2</v>
      </c>
      <c r="O975" s="164">
        <v>3.3000000000000002E-2</v>
      </c>
      <c r="P975" s="164">
        <v>44</v>
      </c>
      <c r="Q975" s="164">
        <v>7862</v>
      </c>
      <c r="R975" s="164">
        <v>3028.42</v>
      </c>
      <c r="S975" s="164">
        <v>8.5000000000000006E-2</v>
      </c>
      <c r="T975" s="164">
        <v>3.3000000000000002E-2</v>
      </c>
    </row>
    <row r="976" spans="1:20" ht="15.75" customHeight="1">
      <c r="A976" s="126" t="s">
        <v>107</v>
      </c>
      <c r="B976" s="163">
        <v>2022</v>
      </c>
      <c r="C976" s="163">
        <v>4</v>
      </c>
      <c r="D976" s="126" t="s">
        <v>56</v>
      </c>
      <c r="E976" s="163">
        <v>92980</v>
      </c>
      <c r="F976" s="163">
        <v>0</v>
      </c>
      <c r="G976" s="163">
        <v>0</v>
      </c>
      <c r="H976" s="163">
        <v>0</v>
      </c>
      <c r="I976" s="163">
        <v>0</v>
      </c>
      <c r="J976" s="163">
        <v>0</v>
      </c>
      <c r="K976" s="163">
        <v>0</v>
      </c>
      <c r="L976" s="163">
        <v>0</v>
      </c>
      <c r="M976" s="163">
        <v>0</v>
      </c>
      <c r="N976" s="163">
        <v>0</v>
      </c>
      <c r="O976" s="163">
        <v>0</v>
      </c>
      <c r="P976" s="163">
        <v>0</v>
      </c>
      <c r="Q976" s="163">
        <v>0</v>
      </c>
      <c r="R976" s="163">
        <v>0</v>
      </c>
      <c r="S976" s="163">
        <v>0</v>
      </c>
      <c r="T976" s="163">
        <v>0</v>
      </c>
    </row>
    <row r="977" spans="1:20" ht="15.75" customHeight="1">
      <c r="A977" s="130" t="s">
        <v>107</v>
      </c>
      <c r="B977" s="164">
        <v>2022</v>
      </c>
      <c r="C977" s="164">
        <v>5</v>
      </c>
      <c r="D977" s="130" t="s">
        <v>57</v>
      </c>
      <c r="E977" s="164">
        <v>92980</v>
      </c>
      <c r="F977" s="164">
        <v>0</v>
      </c>
      <c r="G977" s="164">
        <v>0</v>
      </c>
      <c r="H977" s="164">
        <v>0</v>
      </c>
      <c r="I977" s="164">
        <v>0</v>
      </c>
      <c r="J977" s="164">
        <v>0</v>
      </c>
      <c r="K977" s="164">
        <v>248</v>
      </c>
      <c r="L977" s="164">
        <v>33414</v>
      </c>
      <c r="M977" s="164">
        <v>16725.91</v>
      </c>
      <c r="N977" s="164">
        <v>0.35899999999999999</v>
      </c>
      <c r="O977" s="164">
        <v>0.18</v>
      </c>
      <c r="P977" s="164">
        <v>248</v>
      </c>
      <c r="Q977" s="164">
        <v>33414</v>
      </c>
      <c r="R977" s="164">
        <v>16725.91</v>
      </c>
      <c r="S977" s="164">
        <v>0.35899999999999999</v>
      </c>
      <c r="T977" s="164">
        <v>0.18</v>
      </c>
    </row>
    <row r="978" spans="1:20" ht="15.75" customHeight="1">
      <c r="A978" s="126" t="s">
        <v>107</v>
      </c>
      <c r="B978" s="163">
        <v>2022</v>
      </c>
      <c r="C978" s="163">
        <v>6</v>
      </c>
      <c r="D978" s="126" t="s">
        <v>58</v>
      </c>
      <c r="E978" s="163">
        <v>92980</v>
      </c>
      <c r="F978" s="163">
        <v>15</v>
      </c>
      <c r="G978" s="163">
        <v>19666</v>
      </c>
      <c r="H978" s="163">
        <v>17823.22</v>
      </c>
      <c r="I978" s="163">
        <v>0.21199999999999999</v>
      </c>
      <c r="J978" s="163">
        <v>0.192</v>
      </c>
      <c r="K978" s="163">
        <v>39</v>
      </c>
      <c r="L978" s="163">
        <v>19545</v>
      </c>
      <c r="M978" s="163">
        <v>8169.21</v>
      </c>
      <c r="N978" s="163">
        <v>0.21</v>
      </c>
      <c r="O978" s="163">
        <v>8.7999999999999995E-2</v>
      </c>
      <c r="P978" s="163">
        <v>54</v>
      </c>
      <c r="Q978" s="163">
        <v>39211</v>
      </c>
      <c r="R978" s="163">
        <v>25992.43</v>
      </c>
      <c r="S978" s="163">
        <v>0.42199999999999999</v>
      </c>
      <c r="T978" s="163">
        <v>0.28000000000000003</v>
      </c>
    </row>
    <row r="979" spans="1:20" ht="15.75" customHeight="1">
      <c r="A979" s="130" t="s">
        <v>107</v>
      </c>
      <c r="B979" s="164">
        <v>2022</v>
      </c>
      <c r="C979" s="164">
        <v>7</v>
      </c>
      <c r="D979" s="130" t="s">
        <v>59</v>
      </c>
      <c r="E979" s="164">
        <v>92980</v>
      </c>
      <c r="F979" s="164">
        <v>0</v>
      </c>
      <c r="G979" s="164">
        <v>0</v>
      </c>
      <c r="H979" s="164">
        <v>0</v>
      </c>
      <c r="I979" s="164">
        <v>0</v>
      </c>
      <c r="J979" s="164">
        <v>0</v>
      </c>
      <c r="K979" s="164">
        <v>3</v>
      </c>
      <c r="L979" s="164">
        <v>170</v>
      </c>
      <c r="M979" s="164">
        <v>268.35000000000002</v>
      </c>
      <c r="N979" s="164">
        <v>2E-3</v>
      </c>
      <c r="O979" s="164">
        <v>3.0000000000000001E-3</v>
      </c>
      <c r="P979" s="164">
        <v>3</v>
      </c>
      <c r="Q979" s="164">
        <v>170</v>
      </c>
      <c r="R979" s="164">
        <v>268.35000000000002</v>
      </c>
      <c r="S979" s="164">
        <v>2E-3</v>
      </c>
      <c r="T979" s="164">
        <v>3.0000000000000001E-3</v>
      </c>
    </row>
    <row r="980" spans="1:20" ht="15.75" customHeight="1">
      <c r="A980" s="126" t="s">
        <v>107</v>
      </c>
      <c r="B980" s="163">
        <v>2022</v>
      </c>
      <c r="C980" s="163">
        <v>8</v>
      </c>
      <c r="D980" s="126" t="s">
        <v>60</v>
      </c>
      <c r="E980" s="163">
        <v>92980</v>
      </c>
      <c r="F980" s="163">
        <v>0</v>
      </c>
      <c r="G980" s="163">
        <v>0</v>
      </c>
      <c r="H980" s="163">
        <v>0</v>
      </c>
      <c r="I980" s="163">
        <v>0</v>
      </c>
      <c r="J980" s="163">
        <v>0</v>
      </c>
      <c r="K980" s="163">
        <v>0</v>
      </c>
      <c r="L980" s="163">
        <v>0</v>
      </c>
      <c r="M980" s="163">
        <v>0</v>
      </c>
      <c r="N980" s="163">
        <v>0</v>
      </c>
      <c r="O980" s="163">
        <v>0</v>
      </c>
      <c r="P980" s="163">
        <v>0</v>
      </c>
      <c r="Q980" s="163">
        <v>0</v>
      </c>
      <c r="R980" s="163">
        <v>0</v>
      </c>
      <c r="S980" s="163">
        <v>0</v>
      </c>
      <c r="T980" s="163">
        <v>0</v>
      </c>
    </row>
    <row r="981" spans="1:20" ht="15.75" customHeight="1">
      <c r="A981" s="130" t="s">
        <v>107</v>
      </c>
      <c r="B981" s="164">
        <v>2022</v>
      </c>
      <c r="C981" s="164">
        <v>9</v>
      </c>
      <c r="D981" s="130" t="s">
        <v>61</v>
      </c>
      <c r="E981" s="164">
        <v>92980</v>
      </c>
      <c r="F981" s="164">
        <v>0</v>
      </c>
      <c r="G981" s="164">
        <v>0</v>
      </c>
      <c r="H981" s="164">
        <v>0</v>
      </c>
      <c r="I981" s="164">
        <v>0</v>
      </c>
      <c r="J981" s="164">
        <v>0</v>
      </c>
      <c r="K981" s="164">
        <v>85</v>
      </c>
      <c r="L981" s="164">
        <v>13058</v>
      </c>
      <c r="M981" s="164">
        <v>7037.1</v>
      </c>
      <c r="N981" s="164">
        <v>0.14000000000000001</v>
      </c>
      <c r="O981" s="164">
        <v>7.5999999999999998E-2</v>
      </c>
      <c r="P981" s="164">
        <v>85</v>
      </c>
      <c r="Q981" s="164">
        <v>13058</v>
      </c>
      <c r="R981" s="164">
        <v>7037.1</v>
      </c>
      <c r="S981" s="164">
        <v>0.14000000000000001</v>
      </c>
      <c r="T981" s="164">
        <v>7.5999999999999998E-2</v>
      </c>
    </row>
    <row r="982" spans="1:20" ht="15.75" customHeight="1">
      <c r="A982" s="126" t="s">
        <v>107</v>
      </c>
      <c r="B982" s="163">
        <v>2023</v>
      </c>
      <c r="C982" s="163">
        <v>0</v>
      </c>
      <c r="D982" s="126" t="s">
        <v>53</v>
      </c>
      <c r="E982" s="163">
        <v>93544</v>
      </c>
      <c r="F982" s="163">
        <v>0</v>
      </c>
      <c r="G982" s="163">
        <v>0</v>
      </c>
      <c r="H982" s="163">
        <v>0</v>
      </c>
      <c r="I982" s="163">
        <v>0</v>
      </c>
      <c r="J982" s="163">
        <v>0</v>
      </c>
      <c r="K982" s="163">
        <v>10</v>
      </c>
      <c r="L982" s="163">
        <v>9038</v>
      </c>
      <c r="M982" s="163">
        <v>495.54</v>
      </c>
      <c r="N982" s="163">
        <v>9.7000000000000003E-2</v>
      </c>
      <c r="O982" s="163">
        <v>5.0000000000000001E-3</v>
      </c>
      <c r="P982" s="163">
        <v>10</v>
      </c>
      <c r="Q982" s="163">
        <v>9038</v>
      </c>
      <c r="R982" s="163">
        <v>495.54</v>
      </c>
      <c r="S982" s="163">
        <v>9.7000000000000003E-2</v>
      </c>
      <c r="T982" s="163">
        <v>5.0000000000000001E-3</v>
      </c>
    </row>
    <row r="983" spans="1:20" ht="15.75" customHeight="1">
      <c r="A983" s="130" t="s">
        <v>107</v>
      </c>
      <c r="B983" s="164">
        <v>2023</v>
      </c>
      <c r="C983" s="164">
        <v>1</v>
      </c>
      <c r="D983" s="130" t="s">
        <v>54</v>
      </c>
      <c r="E983" s="164">
        <v>93544</v>
      </c>
      <c r="F983" s="164">
        <v>0</v>
      </c>
      <c r="G983" s="164">
        <v>0</v>
      </c>
      <c r="H983" s="164">
        <v>0</v>
      </c>
      <c r="I983" s="164">
        <v>0</v>
      </c>
      <c r="J983" s="164">
        <v>0</v>
      </c>
      <c r="K983" s="164">
        <v>394</v>
      </c>
      <c r="L983" s="164">
        <v>14918</v>
      </c>
      <c r="M983" s="164">
        <v>25383.13</v>
      </c>
      <c r="N983" s="164">
        <v>0.159</v>
      </c>
      <c r="O983" s="164">
        <v>0.27100000000000002</v>
      </c>
      <c r="P983" s="164">
        <v>394</v>
      </c>
      <c r="Q983" s="164">
        <v>14918</v>
      </c>
      <c r="R983" s="164">
        <v>25383.13</v>
      </c>
      <c r="S983" s="164">
        <v>0.159</v>
      </c>
      <c r="T983" s="164">
        <v>0.27100000000000002</v>
      </c>
    </row>
    <row r="984" spans="1:20" ht="15.75" customHeight="1">
      <c r="A984" s="126" t="s">
        <v>107</v>
      </c>
      <c r="B984" s="163">
        <v>2023</v>
      </c>
      <c r="C984" s="163">
        <v>2</v>
      </c>
      <c r="D984" s="126" t="s">
        <v>1415</v>
      </c>
      <c r="E984" s="163">
        <v>93544</v>
      </c>
      <c r="F984" s="163">
        <v>0</v>
      </c>
      <c r="G984" s="163">
        <v>0</v>
      </c>
      <c r="H984" s="163">
        <v>0</v>
      </c>
      <c r="I984" s="163">
        <v>0</v>
      </c>
      <c r="J984" s="163">
        <v>0</v>
      </c>
      <c r="K984" s="163">
        <v>5</v>
      </c>
      <c r="L984" s="163">
        <v>9623</v>
      </c>
      <c r="M984" s="163">
        <v>4612.2299999999996</v>
      </c>
      <c r="N984" s="163">
        <v>0.10299999999999999</v>
      </c>
      <c r="O984" s="163">
        <v>4.9000000000000002E-2</v>
      </c>
      <c r="P984" s="163">
        <v>5</v>
      </c>
      <c r="Q984" s="163">
        <v>9623</v>
      </c>
      <c r="R984" s="163">
        <v>4612.2299999999996</v>
      </c>
      <c r="S984" s="163">
        <v>0.10299999999999999</v>
      </c>
      <c r="T984" s="163">
        <v>4.9000000000000002E-2</v>
      </c>
    </row>
    <row r="985" spans="1:20" ht="15.75" customHeight="1">
      <c r="A985" s="130" t="s">
        <v>107</v>
      </c>
      <c r="B985" s="164">
        <v>2023</v>
      </c>
      <c r="C985" s="164">
        <v>3</v>
      </c>
      <c r="D985" s="130" t="s">
        <v>55</v>
      </c>
      <c r="E985" s="164">
        <v>93544</v>
      </c>
      <c r="F985" s="164">
        <v>0</v>
      </c>
      <c r="G985" s="164">
        <v>0</v>
      </c>
      <c r="H985" s="164">
        <v>0</v>
      </c>
      <c r="I985" s="164">
        <v>0</v>
      </c>
      <c r="J985" s="164">
        <v>0</v>
      </c>
      <c r="K985" s="164">
        <v>41</v>
      </c>
      <c r="L985" s="164">
        <v>4003</v>
      </c>
      <c r="M985" s="164">
        <v>2909.01</v>
      </c>
      <c r="N985" s="164">
        <v>4.2999999999999997E-2</v>
      </c>
      <c r="O985" s="164">
        <v>3.1E-2</v>
      </c>
      <c r="P985" s="164">
        <v>41</v>
      </c>
      <c r="Q985" s="164">
        <v>4003</v>
      </c>
      <c r="R985" s="164">
        <v>2909.01</v>
      </c>
      <c r="S985" s="164">
        <v>4.2999999999999997E-2</v>
      </c>
      <c r="T985" s="164">
        <v>3.1E-2</v>
      </c>
    </row>
    <row r="986" spans="1:20" ht="15.75" customHeight="1">
      <c r="A986" s="126" t="s">
        <v>107</v>
      </c>
      <c r="B986" s="163">
        <v>2023</v>
      </c>
      <c r="C986" s="163">
        <v>4</v>
      </c>
      <c r="D986" s="126" t="s">
        <v>56</v>
      </c>
      <c r="E986" s="163">
        <v>93544</v>
      </c>
      <c r="F986" s="163">
        <v>0</v>
      </c>
      <c r="G986" s="163">
        <v>0</v>
      </c>
      <c r="H986" s="163">
        <v>0</v>
      </c>
      <c r="I986" s="163">
        <v>0</v>
      </c>
      <c r="J986" s="163">
        <v>0</v>
      </c>
      <c r="K986" s="163">
        <v>28</v>
      </c>
      <c r="L986" s="163">
        <v>21383</v>
      </c>
      <c r="M986" s="163">
        <v>4743.25</v>
      </c>
      <c r="N986" s="163">
        <v>0.22900000000000001</v>
      </c>
      <c r="O986" s="163">
        <v>5.0999999999999997E-2</v>
      </c>
      <c r="P986" s="163">
        <v>28</v>
      </c>
      <c r="Q986" s="163">
        <v>21383</v>
      </c>
      <c r="R986" s="163">
        <v>4743.25</v>
      </c>
      <c r="S986" s="163">
        <v>0.22900000000000001</v>
      </c>
      <c r="T986" s="163">
        <v>5.0999999999999997E-2</v>
      </c>
    </row>
    <row r="987" spans="1:20" ht="15.75" customHeight="1">
      <c r="A987" s="130" t="s">
        <v>107</v>
      </c>
      <c r="B987" s="164">
        <v>2023</v>
      </c>
      <c r="C987" s="164">
        <v>5</v>
      </c>
      <c r="D987" s="130" t="s">
        <v>57</v>
      </c>
      <c r="E987" s="164">
        <v>93544</v>
      </c>
      <c r="F987" s="164">
        <v>6</v>
      </c>
      <c r="G987" s="164">
        <v>185</v>
      </c>
      <c r="H987" s="164">
        <v>203.68</v>
      </c>
      <c r="I987" s="164">
        <v>2E-3</v>
      </c>
      <c r="J987" s="164">
        <v>2E-3</v>
      </c>
      <c r="K987" s="164">
        <v>145</v>
      </c>
      <c r="L987" s="164">
        <v>30608</v>
      </c>
      <c r="M987" s="164">
        <v>12820.96</v>
      </c>
      <c r="N987" s="164">
        <v>0.32700000000000001</v>
      </c>
      <c r="O987" s="164">
        <v>0.13700000000000001</v>
      </c>
      <c r="P987" s="164">
        <v>151</v>
      </c>
      <c r="Q987" s="164">
        <v>30793</v>
      </c>
      <c r="R987" s="164">
        <v>13024.64</v>
      </c>
      <c r="S987" s="164">
        <v>0.32900000000000001</v>
      </c>
      <c r="T987" s="164">
        <v>0.13900000000000001</v>
      </c>
    </row>
    <row r="988" spans="1:20" ht="15.75" customHeight="1">
      <c r="A988" s="126" t="s">
        <v>107</v>
      </c>
      <c r="B988" s="163">
        <v>2023</v>
      </c>
      <c r="C988" s="163">
        <v>6</v>
      </c>
      <c r="D988" s="126" t="s">
        <v>58</v>
      </c>
      <c r="E988" s="163">
        <v>93544</v>
      </c>
      <c r="F988" s="163">
        <v>197</v>
      </c>
      <c r="G988" s="163">
        <v>153123</v>
      </c>
      <c r="H988" s="163">
        <v>293038.71999999997</v>
      </c>
      <c r="I988" s="163">
        <v>1.637</v>
      </c>
      <c r="J988" s="163">
        <v>3.133</v>
      </c>
      <c r="K988" s="163">
        <v>88</v>
      </c>
      <c r="L988" s="163">
        <v>34491</v>
      </c>
      <c r="M988" s="163">
        <v>16798.8</v>
      </c>
      <c r="N988" s="163">
        <v>0.36899999999999999</v>
      </c>
      <c r="O988" s="163">
        <v>0.18</v>
      </c>
      <c r="P988" s="163">
        <v>285</v>
      </c>
      <c r="Q988" s="163">
        <v>187614</v>
      </c>
      <c r="R988" s="163">
        <v>309837.52</v>
      </c>
      <c r="S988" s="163">
        <v>2.0049999999999999</v>
      </c>
      <c r="T988" s="163">
        <v>3.3109999999999999</v>
      </c>
    </row>
    <row r="989" spans="1:20" ht="15.75" customHeight="1">
      <c r="A989" s="130" t="s">
        <v>107</v>
      </c>
      <c r="B989" s="164">
        <v>2023</v>
      </c>
      <c r="C989" s="164">
        <v>7</v>
      </c>
      <c r="D989" s="130" t="s">
        <v>59</v>
      </c>
      <c r="E989" s="164">
        <v>93544</v>
      </c>
      <c r="F989" s="164">
        <v>0</v>
      </c>
      <c r="G989" s="164">
        <v>0</v>
      </c>
      <c r="H989" s="164">
        <v>0</v>
      </c>
      <c r="I989" s="164">
        <v>0</v>
      </c>
      <c r="J989" s="164">
        <v>0</v>
      </c>
      <c r="K989" s="164">
        <v>7</v>
      </c>
      <c r="L989" s="164">
        <v>138</v>
      </c>
      <c r="M989" s="164">
        <v>612.32000000000005</v>
      </c>
      <c r="N989" s="164">
        <v>1E-3</v>
      </c>
      <c r="O989" s="164">
        <v>7.0000000000000001E-3</v>
      </c>
      <c r="P989" s="164">
        <v>7</v>
      </c>
      <c r="Q989" s="164">
        <v>138</v>
      </c>
      <c r="R989" s="164">
        <v>612.32000000000005</v>
      </c>
      <c r="S989" s="164">
        <v>1E-3</v>
      </c>
      <c r="T989" s="164">
        <v>7.0000000000000001E-3</v>
      </c>
    </row>
    <row r="990" spans="1:20" ht="15.75" customHeight="1">
      <c r="A990" s="126" t="s">
        <v>107</v>
      </c>
      <c r="B990" s="163">
        <v>2023</v>
      </c>
      <c r="C990" s="163">
        <v>8</v>
      </c>
      <c r="D990" s="126" t="s">
        <v>60</v>
      </c>
      <c r="E990" s="163">
        <v>93544</v>
      </c>
      <c r="F990" s="163">
        <v>0</v>
      </c>
      <c r="G990" s="163">
        <v>0</v>
      </c>
      <c r="H990" s="163">
        <v>0</v>
      </c>
      <c r="I990" s="163">
        <v>0</v>
      </c>
      <c r="J990" s="163">
        <v>0</v>
      </c>
      <c r="K990" s="163">
        <v>0</v>
      </c>
      <c r="L990" s="163">
        <v>0</v>
      </c>
      <c r="M990" s="163">
        <v>0</v>
      </c>
      <c r="N990" s="163">
        <v>0</v>
      </c>
      <c r="O990" s="163">
        <v>0</v>
      </c>
      <c r="P990" s="163">
        <v>0</v>
      </c>
      <c r="Q990" s="163">
        <v>0</v>
      </c>
      <c r="R990" s="163">
        <v>0</v>
      </c>
      <c r="S990" s="163">
        <v>0</v>
      </c>
      <c r="T990" s="163">
        <v>0</v>
      </c>
    </row>
    <row r="991" spans="1:20" ht="15.75" customHeight="1">
      <c r="A991" s="130" t="s">
        <v>107</v>
      </c>
      <c r="B991" s="164">
        <v>2023</v>
      </c>
      <c r="C991" s="164">
        <v>9</v>
      </c>
      <c r="D991" s="130" t="s">
        <v>61</v>
      </c>
      <c r="E991" s="164">
        <v>93544</v>
      </c>
      <c r="F991" s="164">
        <v>0</v>
      </c>
      <c r="G991" s="164">
        <v>0</v>
      </c>
      <c r="H991" s="164">
        <v>0</v>
      </c>
      <c r="I991" s="164">
        <v>0</v>
      </c>
      <c r="J991" s="164">
        <v>0</v>
      </c>
      <c r="K991" s="164">
        <v>119</v>
      </c>
      <c r="L991" s="164">
        <v>35213</v>
      </c>
      <c r="M991" s="164">
        <v>24304.43</v>
      </c>
      <c r="N991" s="164">
        <v>0.376</v>
      </c>
      <c r="O991" s="164">
        <v>0.26</v>
      </c>
      <c r="P991" s="164">
        <v>119</v>
      </c>
      <c r="Q991" s="164">
        <v>35213</v>
      </c>
      <c r="R991" s="164">
        <v>24304.43</v>
      </c>
      <c r="S991" s="164">
        <v>0.376</v>
      </c>
      <c r="T991" s="164">
        <v>0.26</v>
      </c>
    </row>
    <row r="992" spans="1:20" ht="15.75" customHeight="1">
      <c r="A992" s="126" t="s">
        <v>108</v>
      </c>
      <c r="B992" s="163">
        <v>2015</v>
      </c>
      <c r="C992" s="163">
        <v>0</v>
      </c>
      <c r="D992" s="126" t="s">
        <v>53</v>
      </c>
      <c r="E992" s="163">
        <v>16438</v>
      </c>
      <c r="F992" s="163">
        <v>0</v>
      </c>
      <c r="G992" s="163">
        <v>0</v>
      </c>
      <c r="H992" s="163">
        <v>0</v>
      </c>
      <c r="I992" s="163">
        <v>0</v>
      </c>
      <c r="J992" s="163">
        <v>0</v>
      </c>
      <c r="K992" s="163">
        <v>8</v>
      </c>
      <c r="L992" s="163">
        <v>77</v>
      </c>
      <c r="M992" s="163">
        <v>80</v>
      </c>
      <c r="N992" s="163">
        <v>5.0000000000000001E-3</v>
      </c>
      <c r="O992" s="163">
        <v>5.0000000000000001E-3</v>
      </c>
      <c r="P992" s="163">
        <v>8</v>
      </c>
      <c r="Q992" s="163">
        <v>77</v>
      </c>
      <c r="R992" s="163">
        <v>80</v>
      </c>
      <c r="S992" s="163">
        <v>5.0000000000000001E-3</v>
      </c>
      <c r="T992" s="163">
        <v>5.0000000000000001E-3</v>
      </c>
    </row>
    <row r="993" spans="1:20" ht="15.75" customHeight="1">
      <c r="A993" s="130" t="s">
        <v>108</v>
      </c>
      <c r="B993" s="164">
        <v>2015</v>
      </c>
      <c r="C993" s="164">
        <v>1</v>
      </c>
      <c r="D993" s="130" t="s">
        <v>54</v>
      </c>
      <c r="E993" s="164">
        <v>16438</v>
      </c>
      <c r="F993" s="164">
        <v>0</v>
      </c>
      <c r="G993" s="164">
        <v>0</v>
      </c>
      <c r="H993" s="164">
        <v>0</v>
      </c>
      <c r="I993" s="164">
        <v>0</v>
      </c>
      <c r="J993" s="164">
        <v>0</v>
      </c>
      <c r="K993" s="164">
        <v>176</v>
      </c>
      <c r="L993" s="164">
        <v>4114</v>
      </c>
      <c r="M993" s="164">
        <v>14115</v>
      </c>
      <c r="N993" s="164">
        <v>0.25</v>
      </c>
      <c r="O993" s="164">
        <v>0.85899999999999999</v>
      </c>
      <c r="P993" s="164">
        <v>176</v>
      </c>
      <c r="Q993" s="164">
        <v>4114</v>
      </c>
      <c r="R993" s="164">
        <v>14115</v>
      </c>
      <c r="S993" s="164">
        <v>0.25</v>
      </c>
      <c r="T993" s="164">
        <v>0.85899999999999999</v>
      </c>
    </row>
    <row r="994" spans="1:20" ht="15.75" customHeight="1">
      <c r="A994" s="126" t="s">
        <v>108</v>
      </c>
      <c r="B994" s="163">
        <v>2015</v>
      </c>
      <c r="C994" s="163">
        <v>2</v>
      </c>
      <c r="D994" s="126" t="s">
        <v>1415</v>
      </c>
      <c r="E994" s="163">
        <v>16438</v>
      </c>
      <c r="F994" s="163">
        <v>0</v>
      </c>
      <c r="G994" s="163">
        <v>0</v>
      </c>
      <c r="H994" s="163">
        <v>0</v>
      </c>
      <c r="I994" s="163">
        <v>0</v>
      </c>
      <c r="J994" s="163">
        <v>0</v>
      </c>
      <c r="K994" s="163">
        <v>5</v>
      </c>
      <c r="L994" s="163">
        <v>5075</v>
      </c>
      <c r="M994" s="163">
        <v>6712.2</v>
      </c>
      <c r="N994" s="163">
        <v>0.309</v>
      </c>
      <c r="O994" s="163">
        <v>0.40799999999999997</v>
      </c>
      <c r="P994" s="163">
        <v>5</v>
      </c>
      <c r="Q994" s="163">
        <v>5075</v>
      </c>
      <c r="R994" s="163">
        <v>6712.2</v>
      </c>
      <c r="S994" s="163">
        <v>0.309</v>
      </c>
      <c r="T994" s="163">
        <v>0.40799999999999997</v>
      </c>
    </row>
    <row r="995" spans="1:20" ht="15.75" customHeight="1">
      <c r="A995" s="130" t="s">
        <v>108</v>
      </c>
      <c r="B995" s="164">
        <v>2015</v>
      </c>
      <c r="C995" s="164">
        <v>3</v>
      </c>
      <c r="D995" s="130" t="s">
        <v>55</v>
      </c>
      <c r="E995" s="164">
        <v>16438</v>
      </c>
      <c r="F995" s="164">
        <v>0</v>
      </c>
      <c r="G995" s="164">
        <v>0</v>
      </c>
      <c r="H995" s="164">
        <v>0</v>
      </c>
      <c r="I995" s="164">
        <v>0</v>
      </c>
      <c r="J995" s="164">
        <v>0</v>
      </c>
      <c r="K995" s="164">
        <v>1</v>
      </c>
      <c r="L995" s="164">
        <v>1</v>
      </c>
      <c r="M995" s="164">
        <v>2</v>
      </c>
      <c r="N995" s="164">
        <v>0</v>
      </c>
      <c r="O995" s="164">
        <v>0</v>
      </c>
      <c r="P995" s="164">
        <v>1</v>
      </c>
      <c r="Q995" s="164">
        <v>1</v>
      </c>
      <c r="R995" s="164">
        <v>2</v>
      </c>
      <c r="S995" s="164">
        <v>0</v>
      </c>
      <c r="T995" s="164">
        <v>0</v>
      </c>
    </row>
    <row r="996" spans="1:20" ht="15.75" customHeight="1">
      <c r="A996" s="126" t="s">
        <v>108</v>
      </c>
      <c r="B996" s="163">
        <v>2015</v>
      </c>
      <c r="C996" s="163">
        <v>4</v>
      </c>
      <c r="D996" s="126" t="s">
        <v>56</v>
      </c>
      <c r="E996" s="163">
        <v>16438</v>
      </c>
      <c r="F996" s="163">
        <v>0</v>
      </c>
      <c r="G996" s="163">
        <v>0</v>
      </c>
      <c r="H996" s="163">
        <v>0</v>
      </c>
      <c r="I996" s="163">
        <v>0</v>
      </c>
      <c r="J996" s="163">
        <v>0</v>
      </c>
      <c r="K996" s="163">
        <v>0</v>
      </c>
      <c r="L996" s="163">
        <v>0</v>
      </c>
      <c r="M996" s="163">
        <v>0</v>
      </c>
      <c r="N996" s="163">
        <v>0</v>
      </c>
      <c r="O996" s="163">
        <v>0</v>
      </c>
      <c r="P996" s="163">
        <v>0</v>
      </c>
      <c r="Q996" s="163">
        <v>0</v>
      </c>
      <c r="R996" s="163">
        <v>0</v>
      </c>
      <c r="S996" s="163">
        <v>0</v>
      </c>
      <c r="T996" s="163">
        <v>0</v>
      </c>
    </row>
    <row r="997" spans="1:20" ht="15.75" customHeight="1">
      <c r="A997" s="130" t="s">
        <v>108</v>
      </c>
      <c r="B997" s="164">
        <v>2015</v>
      </c>
      <c r="C997" s="164">
        <v>5</v>
      </c>
      <c r="D997" s="130" t="s">
        <v>57</v>
      </c>
      <c r="E997" s="164">
        <v>16438</v>
      </c>
      <c r="F997" s="164">
        <v>0</v>
      </c>
      <c r="G997" s="164">
        <v>0</v>
      </c>
      <c r="H997" s="164">
        <v>0</v>
      </c>
      <c r="I997" s="164">
        <v>0</v>
      </c>
      <c r="J997" s="164">
        <v>0</v>
      </c>
      <c r="K997" s="164">
        <v>25</v>
      </c>
      <c r="L997" s="164">
        <v>2769</v>
      </c>
      <c r="M997" s="164">
        <v>6883.9</v>
      </c>
      <c r="N997" s="164">
        <v>0.16800000000000001</v>
      </c>
      <c r="O997" s="164">
        <v>0.41899999999999998</v>
      </c>
      <c r="P997" s="164">
        <v>25</v>
      </c>
      <c r="Q997" s="164">
        <v>2769</v>
      </c>
      <c r="R997" s="164">
        <v>6883.9</v>
      </c>
      <c r="S997" s="164">
        <v>0.16800000000000001</v>
      </c>
      <c r="T997" s="164">
        <v>0.41899999999999998</v>
      </c>
    </row>
    <row r="998" spans="1:20" ht="15.75" customHeight="1">
      <c r="A998" s="126" t="s">
        <v>108</v>
      </c>
      <c r="B998" s="163">
        <v>2015</v>
      </c>
      <c r="C998" s="163">
        <v>6</v>
      </c>
      <c r="D998" s="126" t="s">
        <v>58</v>
      </c>
      <c r="E998" s="163">
        <v>16438</v>
      </c>
      <c r="F998" s="163">
        <v>0</v>
      </c>
      <c r="G998" s="163">
        <v>0</v>
      </c>
      <c r="H998" s="163">
        <v>0</v>
      </c>
      <c r="I998" s="163">
        <v>0</v>
      </c>
      <c r="J998" s="163">
        <v>0</v>
      </c>
      <c r="K998" s="163">
        <v>5</v>
      </c>
      <c r="L998" s="163">
        <v>6235</v>
      </c>
      <c r="M998" s="163">
        <v>17284</v>
      </c>
      <c r="N998" s="163">
        <v>0.379</v>
      </c>
      <c r="O998" s="163">
        <v>1.05</v>
      </c>
      <c r="P998" s="163">
        <v>5</v>
      </c>
      <c r="Q998" s="163">
        <v>6235</v>
      </c>
      <c r="R998" s="163">
        <v>17284</v>
      </c>
      <c r="S998" s="163">
        <v>0.379</v>
      </c>
      <c r="T998" s="163">
        <v>1.05</v>
      </c>
    </row>
    <row r="999" spans="1:20" ht="15.75" customHeight="1">
      <c r="A999" s="130" t="s">
        <v>108</v>
      </c>
      <c r="B999" s="164">
        <v>2015</v>
      </c>
      <c r="C999" s="164">
        <v>7</v>
      </c>
      <c r="D999" s="130" t="s">
        <v>59</v>
      </c>
      <c r="E999" s="164">
        <v>16438</v>
      </c>
      <c r="F999" s="164">
        <v>0</v>
      </c>
      <c r="G999" s="164">
        <v>0</v>
      </c>
      <c r="H999" s="164">
        <v>0</v>
      </c>
      <c r="I999" s="164">
        <v>0</v>
      </c>
      <c r="J999" s="164">
        <v>0</v>
      </c>
      <c r="K999" s="164">
        <v>0</v>
      </c>
      <c r="L999" s="164">
        <v>0</v>
      </c>
      <c r="M999" s="164">
        <v>0</v>
      </c>
      <c r="N999" s="164">
        <v>0</v>
      </c>
      <c r="O999" s="164">
        <v>0</v>
      </c>
      <c r="P999" s="164">
        <v>0</v>
      </c>
      <c r="Q999" s="164">
        <v>0</v>
      </c>
      <c r="R999" s="164">
        <v>0</v>
      </c>
      <c r="S999" s="164">
        <v>0</v>
      </c>
      <c r="T999" s="164">
        <v>0</v>
      </c>
    </row>
    <row r="1000" spans="1:20" ht="15.75" customHeight="1">
      <c r="A1000" s="126" t="s">
        <v>108</v>
      </c>
      <c r="B1000" s="163">
        <v>2015</v>
      </c>
      <c r="C1000" s="163">
        <v>8</v>
      </c>
      <c r="D1000" s="126" t="s">
        <v>60</v>
      </c>
      <c r="E1000" s="163">
        <v>16438</v>
      </c>
      <c r="F1000" s="163">
        <v>0</v>
      </c>
      <c r="G1000" s="163">
        <v>0</v>
      </c>
      <c r="H1000" s="163">
        <v>0</v>
      </c>
      <c r="I1000" s="163">
        <v>0</v>
      </c>
      <c r="J1000" s="163">
        <v>0</v>
      </c>
      <c r="K1000" s="163">
        <v>5</v>
      </c>
      <c r="L1000" s="163">
        <v>1341</v>
      </c>
      <c r="M1000" s="163">
        <v>484</v>
      </c>
      <c r="N1000" s="163">
        <v>8.2000000000000003E-2</v>
      </c>
      <c r="O1000" s="163">
        <v>2.9000000000000001E-2</v>
      </c>
      <c r="P1000" s="163">
        <v>5</v>
      </c>
      <c r="Q1000" s="163">
        <v>1341</v>
      </c>
      <c r="R1000" s="163">
        <v>484</v>
      </c>
      <c r="S1000" s="163">
        <v>8.2000000000000003E-2</v>
      </c>
      <c r="T1000" s="163">
        <v>2.9000000000000001E-2</v>
      </c>
    </row>
    <row r="1001" spans="1:20" ht="15.75" customHeight="1">
      <c r="A1001" s="130" t="s">
        <v>108</v>
      </c>
      <c r="B1001" s="164">
        <v>2015</v>
      </c>
      <c r="C1001" s="164">
        <v>9</v>
      </c>
      <c r="D1001" s="130" t="s">
        <v>61</v>
      </c>
      <c r="E1001" s="164">
        <v>16438</v>
      </c>
      <c r="F1001" s="164">
        <v>0</v>
      </c>
      <c r="G1001" s="164">
        <v>0</v>
      </c>
      <c r="H1001" s="164">
        <v>0</v>
      </c>
      <c r="I1001" s="164">
        <v>0</v>
      </c>
      <c r="J1001" s="164">
        <v>0</v>
      </c>
      <c r="K1001" s="164">
        <v>2</v>
      </c>
      <c r="L1001" s="164">
        <v>4</v>
      </c>
      <c r="M1001" s="164">
        <v>5.7</v>
      </c>
      <c r="N1001" s="164">
        <v>0</v>
      </c>
      <c r="O1001" s="164">
        <v>0</v>
      </c>
      <c r="P1001" s="164">
        <v>2</v>
      </c>
      <c r="Q1001" s="164">
        <v>4</v>
      </c>
      <c r="R1001" s="164">
        <v>5.7</v>
      </c>
      <c r="S1001" s="164">
        <v>0</v>
      </c>
      <c r="T1001" s="164">
        <v>0</v>
      </c>
    </row>
    <row r="1002" spans="1:20" ht="15.75" customHeight="1">
      <c r="A1002" s="126" t="s">
        <v>108</v>
      </c>
      <c r="B1002" s="163">
        <v>2016</v>
      </c>
      <c r="C1002" s="163">
        <v>0</v>
      </c>
      <c r="D1002" s="126" t="s">
        <v>53</v>
      </c>
      <c r="E1002" s="163">
        <v>16791</v>
      </c>
      <c r="F1002" s="163">
        <v>0</v>
      </c>
      <c r="G1002" s="163">
        <v>0</v>
      </c>
      <c r="H1002" s="163">
        <v>0</v>
      </c>
      <c r="I1002" s="163">
        <v>0</v>
      </c>
      <c r="J1002" s="163">
        <v>0</v>
      </c>
      <c r="K1002" s="163">
        <v>0</v>
      </c>
      <c r="L1002" s="163">
        <v>0</v>
      </c>
      <c r="M1002" s="163">
        <v>0</v>
      </c>
      <c r="N1002" s="163">
        <v>0</v>
      </c>
      <c r="O1002" s="163">
        <v>0</v>
      </c>
      <c r="P1002" s="163">
        <v>0</v>
      </c>
      <c r="Q1002" s="163">
        <v>0</v>
      </c>
      <c r="R1002" s="163">
        <v>0</v>
      </c>
      <c r="S1002" s="163">
        <v>0</v>
      </c>
      <c r="T1002" s="163">
        <v>0</v>
      </c>
    </row>
    <row r="1003" spans="1:20" ht="15.75" customHeight="1">
      <c r="A1003" s="130" t="s">
        <v>108</v>
      </c>
      <c r="B1003" s="164">
        <v>2016</v>
      </c>
      <c r="C1003" s="164">
        <v>1</v>
      </c>
      <c r="D1003" s="130" t="s">
        <v>54</v>
      </c>
      <c r="E1003" s="164">
        <v>16791</v>
      </c>
      <c r="F1003" s="164">
        <v>0</v>
      </c>
      <c r="G1003" s="164">
        <v>0</v>
      </c>
      <c r="H1003" s="164">
        <v>0</v>
      </c>
      <c r="I1003" s="164">
        <v>0</v>
      </c>
      <c r="J1003" s="164">
        <v>0</v>
      </c>
      <c r="K1003" s="164">
        <v>181</v>
      </c>
      <c r="L1003" s="164">
        <v>3806</v>
      </c>
      <c r="M1003" s="164">
        <v>6476.15</v>
      </c>
      <c r="N1003" s="164">
        <v>0.22700000000000001</v>
      </c>
      <c r="O1003" s="164">
        <v>0.38600000000000001</v>
      </c>
      <c r="P1003" s="164">
        <v>181</v>
      </c>
      <c r="Q1003" s="164">
        <v>3806</v>
      </c>
      <c r="R1003" s="164">
        <v>6476.15</v>
      </c>
      <c r="S1003" s="164">
        <v>0.22700000000000001</v>
      </c>
      <c r="T1003" s="164">
        <v>0.38600000000000001</v>
      </c>
    </row>
    <row r="1004" spans="1:20" ht="15.75" customHeight="1">
      <c r="A1004" s="126" t="s">
        <v>108</v>
      </c>
      <c r="B1004" s="163">
        <v>2016</v>
      </c>
      <c r="C1004" s="163">
        <v>2</v>
      </c>
      <c r="D1004" s="126" t="s">
        <v>1415</v>
      </c>
      <c r="E1004" s="163">
        <v>16791</v>
      </c>
      <c r="F1004" s="163">
        <v>0</v>
      </c>
      <c r="G1004" s="163">
        <v>0</v>
      </c>
      <c r="H1004" s="163">
        <v>0</v>
      </c>
      <c r="I1004" s="163">
        <v>0</v>
      </c>
      <c r="J1004" s="163">
        <v>0</v>
      </c>
      <c r="K1004" s="163">
        <v>7</v>
      </c>
      <c r="L1004" s="163">
        <v>6718</v>
      </c>
      <c r="M1004" s="163">
        <v>9105.41</v>
      </c>
      <c r="N1004" s="163">
        <v>0.4</v>
      </c>
      <c r="O1004" s="163">
        <v>0.54200000000000004</v>
      </c>
      <c r="P1004" s="163">
        <v>7</v>
      </c>
      <c r="Q1004" s="163">
        <v>6718</v>
      </c>
      <c r="R1004" s="163">
        <v>9105.41</v>
      </c>
      <c r="S1004" s="163">
        <v>0.4</v>
      </c>
      <c r="T1004" s="163">
        <v>0.54200000000000004</v>
      </c>
    </row>
    <row r="1005" spans="1:20" ht="15.75" customHeight="1">
      <c r="A1005" s="130" t="s">
        <v>108</v>
      </c>
      <c r="B1005" s="164">
        <v>2016</v>
      </c>
      <c r="C1005" s="164">
        <v>3</v>
      </c>
      <c r="D1005" s="130" t="s">
        <v>55</v>
      </c>
      <c r="E1005" s="164">
        <v>16791</v>
      </c>
      <c r="F1005" s="164">
        <v>0</v>
      </c>
      <c r="G1005" s="164">
        <v>0</v>
      </c>
      <c r="H1005" s="164">
        <v>0</v>
      </c>
      <c r="I1005" s="164">
        <v>0</v>
      </c>
      <c r="J1005" s="164">
        <v>0</v>
      </c>
      <c r="K1005" s="164">
        <v>13</v>
      </c>
      <c r="L1005" s="164">
        <v>6357</v>
      </c>
      <c r="M1005" s="164">
        <v>9768.69</v>
      </c>
      <c r="N1005" s="164">
        <v>0.379</v>
      </c>
      <c r="O1005" s="164">
        <v>0.58199999999999996</v>
      </c>
      <c r="P1005" s="164">
        <v>13</v>
      </c>
      <c r="Q1005" s="164">
        <v>6357</v>
      </c>
      <c r="R1005" s="164">
        <v>9768.69</v>
      </c>
      <c r="S1005" s="164">
        <v>0.379</v>
      </c>
      <c r="T1005" s="164">
        <v>0.58199999999999996</v>
      </c>
    </row>
    <row r="1006" spans="1:20" ht="15.75" customHeight="1">
      <c r="A1006" s="126" t="s">
        <v>108</v>
      </c>
      <c r="B1006" s="163">
        <v>2016</v>
      </c>
      <c r="C1006" s="163">
        <v>4</v>
      </c>
      <c r="D1006" s="126" t="s">
        <v>56</v>
      </c>
      <c r="E1006" s="163">
        <v>16791</v>
      </c>
      <c r="F1006" s="163">
        <v>0</v>
      </c>
      <c r="G1006" s="163">
        <v>0</v>
      </c>
      <c r="H1006" s="163">
        <v>0</v>
      </c>
      <c r="I1006" s="163">
        <v>0</v>
      </c>
      <c r="J1006" s="163">
        <v>0</v>
      </c>
      <c r="K1006" s="163">
        <v>0</v>
      </c>
      <c r="L1006" s="163">
        <v>0</v>
      </c>
      <c r="M1006" s="163">
        <v>0</v>
      </c>
      <c r="N1006" s="163">
        <v>0</v>
      </c>
      <c r="O1006" s="163">
        <v>0</v>
      </c>
      <c r="P1006" s="163">
        <v>0</v>
      </c>
      <c r="Q1006" s="163">
        <v>0</v>
      </c>
      <c r="R1006" s="163">
        <v>0</v>
      </c>
      <c r="S1006" s="163">
        <v>0</v>
      </c>
      <c r="T1006" s="163">
        <v>0</v>
      </c>
    </row>
    <row r="1007" spans="1:20" ht="15.75" customHeight="1">
      <c r="A1007" s="130" t="s">
        <v>108</v>
      </c>
      <c r="B1007" s="164">
        <v>2016</v>
      </c>
      <c r="C1007" s="164">
        <v>5</v>
      </c>
      <c r="D1007" s="130" t="s">
        <v>57</v>
      </c>
      <c r="E1007" s="164">
        <v>16791</v>
      </c>
      <c r="F1007" s="164">
        <v>0</v>
      </c>
      <c r="G1007" s="164">
        <v>0</v>
      </c>
      <c r="H1007" s="164">
        <v>0</v>
      </c>
      <c r="I1007" s="164">
        <v>0</v>
      </c>
      <c r="J1007" s="164">
        <v>0</v>
      </c>
      <c r="K1007" s="164">
        <v>34</v>
      </c>
      <c r="L1007" s="164">
        <v>2657</v>
      </c>
      <c r="M1007" s="164">
        <v>3761.7</v>
      </c>
      <c r="N1007" s="164">
        <v>0.158</v>
      </c>
      <c r="O1007" s="164">
        <v>0.224</v>
      </c>
      <c r="P1007" s="164">
        <v>34</v>
      </c>
      <c r="Q1007" s="164">
        <v>2657</v>
      </c>
      <c r="R1007" s="164">
        <v>3761.7</v>
      </c>
      <c r="S1007" s="164">
        <v>0.158</v>
      </c>
      <c r="T1007" s="164">
        <v>0.224</v>
      </c>
    </row>
    <row r="1008" spans="1:20" ht="15.75" customHeight="1">
      <c r="A1008" s="126" t="s">
        <v>108</v>
      </c>
      <c r="B1008" s="163">
        <v>2016</v>
      </c>
      <c r="C1008" s="163">
        <v>6</v>
      </c>
      <c r="D1008" s="126" t="s">
        <v>58</v>
      </c>
      <c r="E1008" s="163">
        <v>16791</v>
      </c>
      <c r="F1008" s="163">
        <v>15</v>
      </c>
      <c r="G1008" s="163">
        <v>13813</v>
      </c>
      <c r="H1008" s="163">
        <v>65015.83</v>
      </c>
      <c r="I1008" s="163">
        <v>0.82299999999999995</v>
      </c>
      <c r="J1008" s="163">
        <v>3.871</v>
      </c>
      <c r="K1008" s="163">
        <v>7</v>
      </c>
      <c r="L1008" s="163">
        <v>1156</v>
      </c>
      <c r="M1008" s="163">
        <v>5696.86</v>
      </c>
      <c r="N1008" s="163">
        <v>6.9000000000000006E-2</v>
      </c>
      <c r="O1008" s="163">
        <v>0.33900000000000002</v>
      </c>
      <c r="P1008" s="163">
        <v>22</v>
      </c>
      <c r="Q1008" s="163">
        <v>14969</v>
      </c>
      <c r="R1008" s="163">
        <v>70712.69</v>
      </c>
      <c r="S1008" s="163">
        <v>0.89100000000000001</v>
      </c>
      <c r="T1008" s="163">
        <v>4.2110000000000003</v>
      </c>
    </row>
    <row r="1009" spans="1:20" ht="15.75" customHeight="1">
      <c r="A1009" s="130" t="s">
        <v>108</v>
      </c>
      <c r="B1009" s="164">
        <v>2016</v>
      </c>
      <c r="C1009" s="164">
        <v>7</v>
      </c>
      <c r="D1009" s="130" t="s">
        <v>59</v>
      </c>
      <c r="E1009" s="164">
        <v>16791</v>
      </c>
      <c r="F1009" s="164">
        <v>0</v>
      </c>
      <c r="G1009" s="164">
        <v>0</v>
      </c>
      <c r="H1009" s="164">
        <v>0</v>
      </c>
      <c r="I1009" s="164">
        <v>0</v>
      </c>
      <c r="J1009" s="164">
        <v>0</v>
      </c>
      <c r="K1009" s="164">
        <v>0</v>
      </c>
      <c r="L1009" s="164">
        <v>0</v>
      </c>
      <c r="M1009" s="164">
        <v>0</v>
      </c>
      <c r="N1009" s="164">
        <v>0</v>
      </c>
      <c r="O1009" s="164">
        <v>0</v>
      </c>
      <c r="P1009" s="164">
        <v>0</v>
      </c>
      <c r="Q1009" s="164">
        <v>0</v>
      </c>
      <c r="R1009" s="164">
        <v>0</v>
      </c>
      <c r="S1009" s="164">
        <v>0</v>
      </c>
      <c r="T1009" s="164">
        <v>0</v>
      </c>
    </row>
    <row r="1010" spans="1:20" ht="15.75" customHeight="1">
      <c r="A1010" s="126" t="s">
        <v>108</v>
      </c>
      <c r="B1010" s="163">
        <v>2016</v>
      </c>
      <c r="C1010" s="163">
        <v>8</v>
      </c>
      <c r="D1010" s="126" t="s">
        <v>60</v>
      </c>
      <c r="E1010" s="163">
        <v>16791</v>
      </c>
      <c r="F1010" s="163">
        <v>0</v>
      </c>
      <c r="G1010" s="163">
        <v>0</v>
      </c>
      <c r="H1010" s="163">
        <v>0</v>
      </c>
      <c r="I1010" s="163">
        <v>0</v>
      </c>
      <c r="J1010" s="163">
        <v>0</v>
      </c>
      <c r="K1010" s="163">
        <v>6</v>
      </c>
      <c r="L1010" s="163">
        <v>99</v>
      </c>
      <c r="M1010" s="163">
        <v>84.35</v>
      </c>
      <c r="N1010" s="163">
        <v>6.0000000000000001E-3</v>
      </c>
      <c r="O1010" s="163">
        <v>5.0000000000000001E-3</v>
      </c>
      <c r="P1010" s="163">
        <v>6</v>
      </c>
      <c r="Q1010" s="163">
        <v>99</v>
      </c>
      <c r="R1010" s="163">
        <v>84.35</v>
      </c>
      <c r="S1010" s="163">
        <v>6.0000000000000001E-3</v>
      </c>
      <c r="T1010" s="163">
        <v>5.0000000000000001E-3</v>
      </c>
    </row>
    <row r="1011" spans="1:20" ht="15.75" customHeight="1">
      <c r="A1011" s="130" t="s">
        <v>108</v>
      </c>
      <c r="B1011" s="164">
        <v>2016</v>
      </c>
      <c r="C1011" s="164">
        <v>9</v>
      </c>
      <c r="D1011" s="130" t="s">
        <v>61</v>
      </c>
      <c r="E1011" s="164">
        <v>16791</v>
      </c>
      <c r="F1011" s="164">
        <v>0</v>
      </c>
      <c r="G1011" s="164">
        <v>0</v>
      </c>
      <c r="H1011" s="164">
        <v>0</v>
      </c>
      <c r="I1011" s="164">
        <v>0</v>
      </c>
      <c r="J1011" s="164">
        <v>0</v>
      </c>
      <c r="K1011" s="164">
        <v>3</v>
      </c>
      <c r="L1011" s="164">
        <v>20</v>
      </c>
      <c r="M1011" s="164">
        <v>83.23</v>
      </c>
      <c r="N1011" s="164">
        <v>1E-3</v>
      </c>
      <c r="O1011" s="164">
        <v>5.0000000000000001E-3</v>
      </c>
      <c r="P1011" s="164">
        <v>3</v>
      </c>
      <c r="Q1011" s="164">
        <v>20</v>
      </c>
      <c r="R1011" s="164">
        <v>83.23</v>
      </c>
      <c r="S1011" s="164">
        <v>1E-3</v>
      </c>
      <c r="T1011" s="164">
        <v>5.0000000000000001E-3</v>
      </c>
    </row>
    <row r="1012" spans="1:20" ht="15.75" customHeight="1">
      <c r="A1012" s="126" t="s">
        <v>108</v>
      </c>
      <c r="B1012" s="163">
        <v>2017</v>
      </c>
      <c r="C1012" s="163">
        <v>0</v>
      </c>
      <c r="D1012" s="126" t="s">
        <v>53</v>
      </c>
      <c r="E1012" s="163">
        <v>17022</v>
      </c>
      <c r="F1012" s="163">
        <v>0</v>
      </c>
      <c r="G1012" s="163">
        <v>0</v>
      </c>
      <c r="H1012" s="163">
        <v>0</v>
      </c>
      <c r="I1012" s="163">
        <v>0</v>
      </c>
      <c r="J1012" s="163">
        <v>0</v>
      </c>
      <c r="K1012" s="163">
        <v>4</v>
      </c>
      <c r="L1012" s="163">
        <v>51</v>
      </c>
      <c r="M1012" s="163">
        <v>29.05</v>
      </c>
      <c r="N1012" s="163">
        <v>3.0000000000000001E-3</v>
      </c>
      <c r="O1012" s="163">
        <v>2E-3</v>
      </c>
      <c r="P1012" s="163">
        <v>4</v>
      </c>
      <c r="Q1012" s="163">
        <v>51</v>
      </c>
      <c r="R1012" s="163">
        <v>29.05</v>
      </c>
      <c r="S1012" s="163">
        <v>3.0000000000000001E-3</v>
      </c>
      <c r="T1012" s="163">
        <v>2E-3</v>
      </c>
    </row>
    <row r="1013" spans="1:20" ht="15.75" customHeight="1">
      <c r="A1013" s="130" t="s">
        <v>108</v>
      </c>
      <c r="B1013" s="164">
        <v>2017</v>
      </c>
      <c r="C1013" s="164">
        <v>1</v>
      </c>
      <c r="D1013" s="130" t="s">
        <v>54</v>
      </c>
      <c r="E1013" s="164">
        <v>17022</v>
      </c>
      <c r="F1013" s="164">
        <v>0</v>
      </c>
      <c r="G1013" s="164">
        <v>0</v>
      </c>
      <c r="H1013" s="164">
        <v>0</v>
      </c>
      <c r="I1013" s="164">
        <v>0</v>
      </c>
      <c r="J1013" s="164">
        <v>0</v>
      </c>
      <c r="K1013" s="164">
        <v>100</v>
      </c>
      <c r="L1013" s="164">
        <v>1151</v>
      </c>
      <c r="M1013" s="164">
        <v>2863.4</v>
      </c>
      <c r="N1013" s="164">
        <v>6.8000000000000005E-2</v>
      </c>
      <c r="O1013" s="164">
        <v>0.16800000000000001</v>
      </c>
      <c r="P1013" s="164">
        <v>100</v>
      </c>
      <c r="Q1013" s="164">
        <v>1151</v>
      </c>
      <c r="R1013" s="164">
        <v>2863.4</v>
      </c>
      <c r="S1013" s="164">
        <v>6.8000000000000005E-2</v>
      </c>
      <c r="T1013" s="164">
        <v>0.16800000000000001</v>
      </c>
    </row>
    <row r="1014" spans="1:20" ht="15.75" customHeight="1">
      <c r="A1014" s="126" t="s">
        <v>108</v>
      </c>
      <c r="B1014" s="163">
        <v>2017</v>
      </c>
      <c r="C1014" s="163">
        <v>2</v>
      </c>
      <c r="D1014" s="126" t="s">
        <v>1415</v>
      </c>
      <c r="E1014" s="163">
        <v>17022</v>
      </c>
      <c r="F1014" s="163">
        <v>0</v>
      </c>
      <c r="G1014" s="163">
        <v>0</v>
      </c>
      <c r="H1014" s="163">
        <v>0</v>
      </c>
      <c r="I1014" s="163">
        <v>0</v>
      </c>
      <c r="J1014" s="163">
        <v>0</v>
      </c>
      <c r="K1014" s="163">
        <v>14</v>
      </c>
      <c r="L1014" s="163">
        <v>22243</v>
      </c>
      <c r="M1014" s="163">
        <v>51349.56</v>
      </c>
      <c r="N1014" s="163">
        <v>1.306</v>
      </c>
      <c r="O1014" s="163">
        <v>3.016</v>
      </c>
      <c r="P1014" s="163">
        <v>14</v>
      </c>
      <c r="Q1014" s="163">
        <v>22243</v>
      </c>
      <c r="R1014" s="163">
        <v>51349.56</v>
      </c>
      <c r="S1014" s="163">
        <v>1.306</v>
      </c>
      <c r="T1014" s="163">
        <v>3.016</v>
      </c>
    </row>
    <row r="1015" spans="1:20" ht="15.75" customHeight="1">
      <c r="A1015" s="130" t="s">
        <v>108</v>
      </c>
      <c r="B1015" s="164">
        <v>2017</v>
      </c>
      <c r="C1015" s="164">
        <v>3</v>
      </c>
      <c r="D1015" s="130" t="s">
        <v>55</v>
      </c>
      <c r="E1015" s="164">
        <v>17022</v>
      </c>
      <c r="F1015" s="164">
        <v>0</v>
      </c>
      <c r="G1015" s="164">
        <v>0</v>
      </c>
      <c r="H1015" s="164">
        <v>0</v>
      </c>
      <c r="I1015" s="164">
        <v>0</v>
      </c>
      <c r="J1015" s="164">
        <v>0</v>
      </c>
      <c r="K1015" s="164">
        <v>6</v>
      </c>
      <c r="L1015" s="164">
        <v>9714</v>
      </c>
      <c r="M1015" s="164">
        <v>19831.88</v>
      </c>
      <c r="N1015" s="164">
        <v>0.57099999999999995</v>
      </c>
      <c r="O1015" s="164">
        <v>1.165</v>
      </c>
      <c r="P1015" s="164">
        <v>6</v>
      </c>
      <c r="Q1015" s="164">
        <v>9714</v>
      </c>
      <c r="R1015" s="164">
        <v>19831.88</v>
      </c>
      <c r="S1015" s="164">
        <v>0.57099999999999995</v>
      </c>
      <c r="T1015" s="164">
        <v>1.165</v>
      </c>
    </row>
    <row r="1016" spans="1:20" ht="15.75" customHeight="1">
      <c r="A1016" s="126" t="s">
        <v>108</v>
      </c>
      <c r="B1016" s="163">
        <v>2017</v>
      </c>
      <c r="C1016" s="163">
        <v>4</v>
      </c>
      <c r="D1016" s="126" t="s">
        <v>56</v>
      </c>
      <c r="E1016" s="163">
        <v>17022</v>
      </c>
      <c r="F1016" s="163">
        <v>0</v>
      </c>
      <c r="G1016" s="163">
        <v>0</v>
      </c>
      <c r="H1016" s="163">
        <v>0</v>
      </c>
      <c r="I1016" s="163">
        <v>0</v>
      </c>
      <c r="J1016" s="163">
        <v>0</v>
      </c>
      <c r="K1016" s="163">
        <v>3</v>
      </c>
      <c r="L1016" s="163">
        <v>1968</v>
      </c>
      <c r="M1016" s="163">
        <v>1194.5</v>
      </c>
      <c r="N1016" s="163">
        <v>0.11600000000000001</v>
      </c>
      <c r="O1016" s="163">
        <v>7.0000000000000007E-2</v>
      </c>
      <c r="P1016" s="163">
        <v>3</v>
      </c>
      <c r="Q1016" s="163">
        <v>1968</v>
      </c>
      <c r="R1016" s="163">
        <v>1194.5</v>
      </c>
      <c r="S1016" s="163">
        <v>0.11600000000000001</v>
      </c>
      <c r="T1016" s="163">
        <v>7.0000000000000007E-2</v>
      </c>
    </row>
    <row r="1017" spans="1:20" ht="15.75" customHeight="1">
      <c r="A1017" s="130" t="s">
        <v>108</v>
      </c>
      <c r="B1017" s="164">
        <v>2017</v>
      </c>
      <c r="C1017" s="164">
        <v>5</v>
      </c>
      <c r="D1017" s="130" t="s">
        <v>57</v>
      </c>
      <c r="E1017" s="164">
        <v>17022</v>
      </c>
      <c r="F1017" s="164">
        <v>0</v>
      </c>
      <c r="G1017" s="164">
        <v>0</v>
      </c>
      <c r="H1017" s="164">
        <v>0</v>
      </c>
      <c r="I1017" s="164">
        <v>0</v>
      </c>
      <c r="J1017" s="164">
        <v>0</v>
      </c>
      <c r="K1017" s="164">
        <v>11</v>
      </c>
      <c r="L1017" s="164">
        <v>220</v>
      </c>
      <c r="M1017" s="164">
        <v>639.19000000000005</v>
      </c>
      <c r="N1017" s="164">
        <v>1.2999999999999999E-2</v>
      </c>
      <c r="O1017" s="164">
        <v>3.7999999999999999E-2</v>
      </c>
      <c r="P1017" s="164">
        <v>11</v>
      </c>
      <c r="Q1017" s="164">
        <v>220</v>
      </c>
      <c r="R1017" s="164">
        <v>639.19000000000005</v>
      </c>
      <c r="S1017" s="164">
        <v>1.2999999999999999E-2</v>
      </c>
      <c r="T1017" s="164">
        <v>3.7999999999999999E-2</v>
      </c>
    </row>
    <row r="1018" spans="1:20" ht="15.75" customHeight="1">
      <c r="A1018" s="126" t="s">
        <v>108</v>
      </c>
      <c r="B1018" s="163">
        <v>2017</v>
      </c>
      <c r="C1018" s="163">
        <v>6</v>
      </c>
      <c r="D1018" s="126" t="s">
        <v>58</v>
      </c>
      <c r="E1018" s="163">
        <v>17022</v>
      </c>
      <c r="F1018" s="163">
        <v>0</v>
      </c>
      <c r="G1018" s="163">
        <v>0</v>
      </c>
      <c r="H1018" s="163">
        <v>0</v>
      </c>
      <c r="I1018" s="163">
        <v>0</v>
      </c>
      <c r="J1018" s="163">
        <v>0</v>
      </c>
      <c r="K1018" s="163">
        <v>1</v>
      </c>
      <c r="L1018" s="163">
        <v>1058</v>
      </c>
      <c r="M1018" s="163">
        <v>1005.1</v>
      </c>
      <c r="N1018" s="163">
        <v>6.2E-2</v>
      </c>
      <c r="O1018" s="163">
        <v>5.8999999999999997E-2</v>
      </c>
      <c r="P1018" s="163">
        <v>1</v>
      </c>
      <c r="Q1018" s="163">
        <v>1058</v>
      </c>
      <c r="R1018" s="163">
        <v>1005.1</v>
      </c>
      <c r="S1018" s="163">
        <v>6.2E-2</v>
      </c>
      <c r="T1018" s="163">
        <v>5.8999999999999997E-2</v>
      </c>
    </row>
    <row r="1019" spans="1:20" ht="15.75" customHeight="1">
      <c r="A1019" s="130" t="s">
        <v>108</v>
      </c>
      <c r="B1019" s="164">
        <v>2017</v>
      </c>
      <c r="C1019" s="164">
        <v>7</v>
      </c>
      <c r="D1019" s="130" t="s">
        <v>59</v>
      </c>
      <c r="E1019" s="164">
        <v>17022</v>
      </c>
      <c r="F1019" s="164">
        <v>0</v>
      </c>
      <c r="G1019" s="164">
        <v>0</v>
      </c>
      <c r="H1019" s="164">
        <v>0</v>
      </c>
      <c r="I1019" s="164">
        <v>0</v>
      </c>
      <c r="J1019" s="164">
        <v>0</v>
      </c>
      <c r="K1019" s="164">
        <v>0</v>
      </c>
      <c r="L1019" s="164">
        <v>0</v>
      </c>
      <c r="M1019" s="164">
        <v>0</v>
      </c>
      <c r="N1019" s="164">
        <v>0</v>
      </c>
      <c r="O1019" s="164">
        <v>0</v>
      </c>
      <c r="P1019" s="164">
        <v>0</v>
      </c>
      <c r="Q1019" s="164">
        <v>0</v>
      </c>
      <c r="R1019" s="164">
        <v>0</v>
      </c>
      <c r="S1019" s="164">
        <v>0</v>
      </c>
      <c r="T1019" s="164">
        <v>0</v>
      </c>
    </row>
    <row r="1020" spans="1:20" ht="15.75" customHeight="1">
      <c r="A1020" s="126" t="s">
        <v>108</v>
      </c>
      <c r="B1020" s="163">
        <v>2017</v>
      </c>
      <c r="C1020" s="163">
        <v>8</v>
      </c>
      <c r="D1020" s="126" t="s">
        <v>60</v>
      </c>
      <c r="E1020" s="163">
        <v>17022</v>
      </c>
      <c r="F1020" s="163">
        <v>0</v>
      </c>
      <c r="G1020" s="163">
        <v>0</v>
      </c>
      <c r="H1020" s="163">
        <v>0</v>
      </c>
      <c r="I1020" s="163">
        <v>0</v>
      </c>
      <c r="J1020" s="163">
        <v>0</v>
      </c>
      <c r="K1020" s="163">
        <v>2</v>
      </c>
      <c r="L1020" s="163">
        <v>58</v>
      </c>
      <c r="M1020" s="163">
        <v>83.14</v>
      </c>
      <c r="N1020" s="163">
        <v>3.0000000000000001E-3</v>
      </c>
      <c r="O1020" s="163">
        <v>5.0000000000000001E-3</v>
      </c>
      <c r="P1020" s="163">
        <v>2</v>
      </c>
      <c r="Q1020" s="163">
        <v>58</v>
      </c>
      <c r="R1020" s="163">
        <v>83.14</v>
      </c>
      <c r="S1020" s="163">
        <v>3.0000000000000001E-3</v>
      </c>
      <c r="T1020" s="163">
        <v>5.0000000000000001E-3</v>
      </c>
    </row>
    <row r="1021" spans="1:20" ht="15.75" customHeight="1">
      <c r="A1021" s="130" t="s">
        <v>108</v>
      </c>
      <c r="B1021" s="164">
        <v>2017</v>
      </c>
      <c r="C1021" s="164">
        <v>9</v>
      </c>
      <c r="D1021" s="130" t="s">
        <v>61</v>
      </c>
      <c r="E1021" s="164">
        <v>17022</v>
      </c>
      <c r="F1021" s="164">
        <v>0</v>
      </c>
      <c r="G1021" s="164">
        <v>0</v>
      </c>
      <c r="H1021" s="164">
        <v>0</v>
      </c>
      <c r="I1021" s="164">
        <v>0</v>
      </c>
      <c r="J1021" s="164">
        <v>0</v>
      </c>
      <c r="K1021" s="164">
        <v>0</v>
      </c>
      <c r="L1021" s="164">
        <v>0</v>
      </c>
      <c r="M1021" s="164">
        <v>0</v>
      </c>
      <c r="N1021" s="164">
        <v>0</v>
      </c>
      <c r="O1021" s="164">
        <v>0</v>
      </c>
      <c r="P1021" s="164">
        <v>0</v>
      </c>
      <c r="Q1021" s="164">
        <v>0</v>
      </c>
      <c r="R1021" s="164">
        <v>0</v>
      </c>
      <c r="S1021" s="164">
        <v>0</v>
      </c>
      <c r="T1021" s="164">
        <v>0</v>
      </c>
    </row>
    <row r="1022" spans="1:20" ht="15.75" customHeight="1">
      <c r="A1022" s="126" t="s">
        <v>108</v>
      </c>
      <c r="B1022" s="163">
        <v>2018</v>
      </c>
      <c r="C1022" s="163">
        <v>0</v>
      </c>
      <c r="D1022" s="126" t="s">
        <v>53</v>
      </c>
      <c r="E1022" s="163">
        <v>17223</v>
      </c>
      <c r="F1022" s="163">
        <v>0</v>
      </c>
      <c r="G1022" s="163">
        <v>0</v>
      </c>
      <c r="H1022" s="163">
        <v>0</v>
      </c>
      <c r="I1022" s="163">
        <v>0</v>
      </c>
      <c r="J1022" s="163">
        <v>0</v>
      </c>
      <c r="K1022" s="163">
        <v>1</v>
      </c>
      <c r="L1022" s="163">
        <v>16</v>
      </c>
      <c r="M1022" s="163">
        <v>2.93</v>
      </c>
      <c r="N1022" s="163">
        <v>1E-3</v>
      </c>
      <c r="O1022" s="163">
        <v>0</v>
      </c>
      <c r="P1022" s="163">
        <v>1</v>
      </c>
      <c r="Q1022" s="163">
        <v>16</v>
      </c>
      <c r="R1022" s="163">
        <v>2.93</v>
      </c>
      <c r="S1022" s="163">
        <v>1E-3</v>
      </c>
      <c r="T1022" s="163">
        <v>0</v>
      </c>
    </row>
    <row r="1023" spans="1:20" ht="15.75" customHeight="1">
      <c r="A1023" s="130" t="s">
        <v>108</v>
      </c>
      <c r="B1023" s="164">
        <v>2018</v>
      </c>
      <c r="C1023" s="164">
        <v>1</v>
      </c>
      <c r="D1023" s="130" t="s">
        <v>54</v>
      </c>
      <c r="E1023" s="164">
        <v>17223</v>
      </c>
      <c r="F1023" s="164">
        <v>0</v>
      </c>
      <c r="G1023" s="164">
        <v>0</v>
      </c>
      <c r="H1023" s="164">
        <v>0</v>
      </c>
      <c r="I1023" s="164">
        <v>0</v>
      </c>
      <c r="J1023" s="164">
        <v>0</v>
      </c>
      <c r="K1023" s="164">
        <v>55</v>
      </c>
      <c r="L1023" s="164">
        <v>1658</v>
      </c>
      <c r="M1023" s="164">
        <v>6187.25</v>
      </c>
      <c r="N1023" s="164">
        <v>9.6000000000000002E-2</v>
      </c>
      <c r="O1023" s="164">
        <v>0.35899999999999999</v>
      </c>
      <c r="P1023" s="164">
        <v>55</v>
      </c>
      <c r="Q1023" s="164">
        <v>1658</v>
      </c>
      <c r="R1023" s="164">
        <v>6187.25</v>
      </c>
      <c r="S1023" s="164">
        <v>9.6000000000000002E-2</v>
      </c>
      <c r="T1023" s="164">
        <v>0.35899999999999999</v>
      </c>
    </row>
    <row r="1024" spans="1:20" ht="15.75" customHeight="1">
      <c r="A1024" s="126" t="s">
        <v>108</v>
      </c>
      <c r="B1024" s="163">
        <v>2018</v>
      </c>
      <c r="C1024" s="163">
        <v>2</v>
      </c>
      <c r="D1024" s="126" t="s">
        <v>1415</v>
      </c>
      <c r="E1024" s="163">
        <v>17223</v>
      </c>
      <c r="F1024" s="163">
        <v>0</v>
      </c>
      <c r="G1024" s="163">
        <v>0</v>
      </c>
      <c r="H1024" s="163">
        <v>0</v>
      </c>
      <c r="I1024" s="163">
        <v>0</v>
      </c>
      <c r="J1024" s="163">
        <v>0</v>
      </c>
      <c r="K1024" s="163">
        <v>8</v>
      </c>
      <c r="L1024" s="163">
        <v>15095</v>
      </c>
      <c r="M1024" s="163">
        <v>24627.07</v>
      </c>
      <c r="N1024" s="163">
        <v>0.876</v>
      </c>
      <c r="O1024" s="163">
        <v>1.429</v>
      </c>
      <c r="P1024" s="163">
        <v>8</v>
      </c>
      <c r="Q1024" s="163">
        <v>15095</v>
      </c>
      <c r="R1024" s="163">
        <v>24627.07</v>
      </c>
      <c r="S1024" s="163">
        <v>0.876</v>
      </c>
      <c r="T1024" s="163">
        <v>1.429</v>
      </c>
    </row>
    <row r="1025" spans="1:20" ht="15.75" customHeight="1">
      <c r="A1025" s="130" t="s">
        <v>108</v>
      </c>
      <c r="B1025" s="164">
        <v>2018</v>
      </c>
      <c r="C1025" s="164">
        <v>3</v>
      </c>
      <c r="D1025" s="130" t="s">
        <v>55</v>
      </c>
      <c r="E1025" s="164">
        <v>17223</v>
      </c>
      <c r="F1025" s="164">
        <v>0</v>
      </c>
      <c r="G1025" s="164">
        <v>0</v>
      </c>
      <c r="H1025" s="164">
        <v>0</v>
      </c>
      <c r="I1025" s="164">
        <v>0</v>
      </c>
      <c r="J1025" s="164">
        <v>0</v>
      </c>
      <c r="K1025" s="164">
        <v>4</v>
      </c>
      <c r="L1025" s="164">
        <v>54</v>
      </c>
      <c r="M1025" s="164">
        <v>126.3</v>
      </c>
      <c r="N1025" s="164">
        <v>3.0000000000000001E-3</v>
      </c>
      <c r="O1025" s="164">
        <v>7.0000000000000001E-3</v>
      </c>
      <c r="P1025" s="164">
        <v>4</v>
      </c>
      <c r="Q1025" s="164">
        <v>54</v>
      </c>
      <c r="R1025" s="164">
        <v>126.3</v>
      </c>
      <c r="S1025" s="164">
        <v>3.0000000000000001E-3</v>
      </c>
      <c r="T1025" s="164">
        <v>7.0000000000000001E-3</v>
      </c>
    </row>
    <row r="1026" spans="1:20" ht="15.75" customHeight="1">
      <c r="A1026" s="126" t="s">
        <v>108</v>
      </c>
      <c r="B1026" s="163">
        <v>2018</v>
      </c>
      <c r="C1026" s="163">
        <v>4</v>
      </c>
      <c r="D1026" s="126" t="s">
        <v>56</v>
      </c>
      <c r="E1026" s="163">
        <v>17223</v>
      </c>
      <c r="F1026" s="163">
        <v>0</v>
      </c>
      <c r="G1026" s="163">
        <v>0</v>
      </c>
      <c r="H1026" s="163">
        <v>0</v>
      </c>
      <c r="I1026" s="163">
        <v>0</v>
      </c>
      <c r="J1026" s="163">
        <v>0</v>
      </c>
      <c r="K1026" s="163">
        <v>1</v>
      </c>
      <c r="L1026" s="163">
        <v>327</v>
      </c>
      <c r="M1026" s="163">
        <v>196.2</v>
      </c>
      <c r="N1026" s="163">
        <v>1.9E-2</v>
      </c>
      <c r="O1026" s="163">
        <v>1.0999999999999999E-2</v>
      </c>
      <c r="P1026" s="163">
        <v>1</v>
      </c>
      <c r="Q1026" s="163">
        <v>327</v>
      </c>
      <c r="R1026" s="163">
        <v>196.2</v>
      </c>
      <c r="S1026" s="163">
        <v>1.9E-2</v>
      </c>
      <c r="T1026" s="163">
        <v>1.0999999999999999E-2</v>
      </c>
    </row>
    <row r="1027" spans="1:20" ht="15.75" customHeight="1">
      <c r="A1027" s="130" t="s">
        <v>108</v>
      </c>
      <c r="B1027" s="164">
        <v>2018</v>
      </c>
      <c r="C1027" s="164">
        <v>5</v>
      </c>
      <c r="D1027" s="130" t="s">
        <v>57</v>
      </c>
      <c r="E1027" s="164">
        <v>17223</v>
      </c>
      <c r="F1027" s="164">
        <v>0</v>
      </c>
      <c r="G1027" s="164">
        <v>0</v>
      </c>
      <c r="H1027" s="164">
        <v>0</v>
      </c>
      <c r="I1027" s="164">
        <v>0</v>
      </c>
      <c r="J1027" s="164">
        <v>0</v>
      </c>
      <c r="K1027" s="164">
        <v>13</v>
      </c>
      <c r="L1027" s="164">
        <v>519</v>
      </c>
      <c r="M1027" s="164">
        <v>719.82</v>
      </c>
      <c r="N1027" s="164">
        <v>0.03</v>
      </c>
      <c r="O1027" s="164">
        <v>4.2000000000000003E-2</v>
      </c>
      <c r="P1027" s="164">
        <v>13</v>
      </c>
      <c r="Q1027" s="164">
        <v>519</v>
      </c>
      <c r="R1027" s="164">
        <v>719.82</v>
      </c>
      <c r="S1027" s="164">
        <v>0.03</v>
      </c>
      <c r="T1027" s="164">
        <v>4.2000000000000003E-2</v>
      </c>
    </row>
    <row r="1028" spans="1:20" ht="15.75" customHeight="1">
      <c r="A1028" s="126" t="s">
        <v>108</v>
      </c>
      <c r="B1028" s="163">
        <v>2018</v>
      </c>
      <c r="C1028" s="163">
        <v>6</v>
      </c>
      <c r="D1028" s="126" t="s">
        <v>58</v>
      </c>
      <c r="E1028" s="163">
        <v>17223</v>
      </c>
      <c r="F1028" s="163">
        <v>0</v>
      </c>
      <c r="G1028" s="163">
        <v>0</v>
      </c>
      <c r="H1028" s="163">
        <v>0</v>
      </c>
      <c r="I1028" s="163">
        <v>0</v>
      </c>
      <c r="J1028" s="163">
        <v>0</v>
      </c>
      <c r="K1028" s="163">
        <v>4</v>
      </c>
      <c r="L1028" s="163">
        <v>832</v>
      </c>
      <c r="M1028" s="163">
        <v>1303.96</v>
      </c>
      <c r="N1028" s="163">
        <v>4.8000000000000001E-2</v>
      </c>
      <c r="O1028" s="163">
        <v>7.5999999999999998E-2</v>
      </c>
      <c r="P1028" s="163">
        <v>4</v>
      </c>
      <c r="Q1028" s="163">
        <v>832</v>
      </c>
      <c r="R1028" s="163">
        <v>1303.96</v>
      </c>
      <c r="S1028" s="163">
        <v>4.8000000000000001E-2</v>
      </c>
      <c r="T1028" s="163">
        <v>7.5999999999999998E-2</v>
      </c>
    </row>
    <row r="1029" spans="1:20" ht="15.75" customHeight="1">
      <c r="A1029" s="130" t="s">
        <v>108</v>
      </c>
      <c r="B1029" s="164">
        <v>2018</v>
      </c>
      <c r="C1029" s="164">
        <v>7</v>
      </c>
      <c r="D1029" s="130" t="s">
        <v>59</v>
      </c>
      <c r="E1029" s="164">
        <v>17223</v>
      </c>
      <c r="F1029" s="164">
        <v>0</v>
      </c>
      <c r="G1029" s="164">
        <v>0</v>
      </c>
      <c r="H1029" s="164">
        <v>0</v>
      </c>
      <c r="I1029" s="164">
        <v>0</v>
      </c>
      <c r="J1029" s="164">
        <v>0</v>
      </c>
      <c r="K1029" s="164">
        <v>0</v>
      </c>
      <c r="L1029" s="164">
        <v>0</v>
      </c>
      <c r="M1029" s="164">
        <v>0</v>
      </c>
      <c r="N1029" s="164">
        <v>0</v>
      </c>
      <c r="O1029" s="164">
        <v>0</v>
      </c>
      <c r="P1029" s="164">
        <v>0</v>
      </c>
      <c r="Q1029" s="164">
        <v>0</v>
      </c>
      <c r="R1029" s="164">
        <v>0</v>
      </c>
      <c r="S1029" s="164">
        <v>0</v>
      </c>
      <c r="T1029" s="164">
        <v>0</v>
      </c>
    </row>
    <row r="1030" spans="1:20" ht="15.75" customHeight="1">
      <c r="A1030" s="126" t="s">
        <v>108</v>
      </c>
      <c r="B1030" s="163">
        <v>2018</v>
      </c>
      <c r="C1030" s="163">
        <v>8</v>
      </c>
      <c r="D1030" s="126" t="s">
        <v>60</v>
      </c>
      <c r="E1030" s="163">
        <v>17223</v>
      </c>
      <c r="F1030" s="163">
        <v>0</v>
      </c>
      <c r="G1030" s="163">
        <v>0</v>
      </c>
      <c r="H1030" s="163">
        <v>0</v>
      </c>
      <c r="I1030" s="163">
        <v>0</v>
      </c>
      <c r="J1030" s="163">
        <v>0</v>
      </c>
      <c r="K1030" s="163">
        <v>2</v>
      </c>
      <c r="L1030" s="163">
        <v>15</v>
      </c>
      <c r="M1030" s="163">
        <v>89.43</v>
      </c>
      <c r="N1030" s="163">
        <v>1E-3</v>
      </c>
      <c r="O1030" s="163">
        <v>5.0000000000000001E-3</v>
      </c>
      <c r="P1030" s="163">
        <v>2</v>
      </c>
      <c r="Q1030" s="163">
        <v>15</v>
      </c>
      <c r="R1030" s="163">
        <v>89.43</v>
      </c>
      <c r="S1030" s="163">
        <v>1E-3</v>
      </c>
      <c r="T1030" s="163">
        <v>5.0000000000000001E-3</v>
      </c>
    </row>
    <row r="1031" spans="1:20" ht="15.75" customHeight="1">
      <c r="A1031" s="130" t="s">
        <v>108</v>
      </c>
      <c r="B1031" s="164">
        <v>2018</v>
      </c>
      <c r="C1031" s="164">
        <v>9</v>
      </c>
      <c r="D1031" s="130" t="s">
        <v>61</v>
      </c>
      <c r="E1031" s="164">
        <v>17223</v>
      </c>
      <c r="F1031" s="164">
        <v>0</v>
      </c>
      <c r="G1031" s="164">
        <v>0</v>
      </c>
      <c r="H1031" s="164">
        <v>0</v>
      </c>
      <c r="I1031" s="164">
        <v>0</v>
      </c>
      <c r="J1031" s="164">
        <v>0</v>
      </c>
      <c r="K1031" s="164">
        <v>1</v>
      </c>
      <c r="L1031" s="164">
        <v>8</v>
      </c>
      <c r="M1031" s="164">
        <v>6.27</v>
      </c>
      <c r="N1031" s="164">
        <v>0</v>
      </c>
      <c r="O1031" s="164">
        <v>0</v>
      </c>
      <c r="P1031" s="164">
        <v>1</v>
      </c>
      <c r="Q1031" s="164">
        <v>8</v>
      </c>
      <c r="R1031" s="164">
        <v>6.27</v>
      </c>
      <c r="S1031" s="164">
        <v>0</v>
      </c>
      <c r="T1031" s="164">
        <v>0</v>
      </c>
    </row>
    <row r="1032" spans="1:20" ht="15.75" customHeight="1">
      <c r="A1032" s="126" t="s">
        <v>108</v>
      </c>
      <c r="B1032" s="163">
        <v>2019</v>
      </c>
      <c r="C1032" s="163">
        <v>0</v>
      </c>
      <c r="D1032" s="126" t="s">
        <v>53</v>
      </c>
      <c r="E1032" s="163">
        <v>17670</v>
      </c>
      <c r="F1032" s="163">
        <v>0</v>
      </c>
      <c r="G1032" s="163">
        <v>0</v>
      </c>
      <c r="H1032" s="163">
        <v>0</v>
      </c>
      <c r="I1032" s="163">
        <v>0</v>
      </c>
      <c r="J1032" s="163">
        <v>0</v>
      </c>
      <c r="K1032" s="163">
        <v>2</v>
      </c>
      <c r="L1032" s="163">
        <v>119</v>
      </c>
      <c r="M1032" s="163">
        <v>80.069999999999993</v>
      </c>
      <c r="N1032" s="163">
        <v>7.0000000000000001E-3</v>
      </c>
      <c r="O1032" s="163">
        <v>5.0000000000000001E-3</v>
      </c>
      <c r="P1032" s="163">
        <v>2</v>
      </c>
      <c r="Q1032" s="163">
        <v>119</v>
      </c>
      <c r="R1032" s="163">
        <v>80.069999999999993</v>
      </c>
      <c r="S1032" s="163">
        <v>7.0000000000000001E-3</v>
      </c>
      <c r="T1032" s="163">
        <v>5.0000000000000001E-3</v>
      </c>
    </row>
    <row r="1033" spans="1:20" ht="15.75" customHeight="1">
      <c r="A1033" s="130" t="s">
        <v>108</v>
      </c>
      <c r="B1033" s="164">
        <v>2019</v>
      </c>
      <c r="C1033" s="164">
        <v>1</v>
      </c>
      <c r="D1033" s="130" t="s">
        <v>54</v>
      </c>
      <c r="E1033" s="164">
        <v>17670</v>
      </c>
      <c r="F1033" s="164">
        <v>0</v>
      </c>
      <c r="G1033" s="164">
        <v>0</v>
      </c>
      <c r="H1033" s="164">
        <v>0</v>
      </c>
      <c r="I1033" s="164">
        <v>0</v>
      </c>
      <c r="J1033" s="164">
        <v>0</v>
      </c>
      <c r="K1033" s="164">
        <v>49</v>
      </c>
      <c r="L1033" s="164">
        <v>827</v>
      </c>
      <c r="M1033" s="164">
        <v>2518.1</v>
      </c>
      <c r="N1033" s="164">
        <v>4.7E-2</v>
      </c>
      <c r="O1033" s="164">
        <v>0.14299999999999999</v>
      </c>
      <c r="P1033" s="164">
        <v>49</v>
      </c>
      <c r="Q1033" s="164">
        <v>827</v>
      </c>
      <c r="R1033" s="164">
        <v>2518.1</v>
      </c>
      <c r="S1033" s="164">
        <v>4.7E-2</v>
      </c>
      <c r="T1033" s="164">
        <v>0.14299999999999999</v>
      </c>
    </row>
    <row r="1034" spans="1:20" ht="15.75" customHeight="1">
      <c r="A1034" s="126" t="s">
        <v>108</v>
      </c>
      <c r="B1034" s="163">
        <v>2019</v>
      </c>
      <c r="C1034" s="163">
        <v>2</v>
      </c>
      <c r="D1034" s="126" t="s">
        <v>1415</v>
      </c>
      <c r="E1034" s="163">
        <v>17670</v>
      </c>
      <c r="F1034" s="163">
        <v>0</v>
      </c>
      <c r="G1034" s="163">
        <v>0</v>
      </c>
      <c r="H1034" s="163">
        <v>0</v>
      </c>
      <c r="I1034" s="163">
        <v>0</v>
      </c>
      <c r="J1034" s="163">
        <v>0</v>
      </c>
      <c r="K1034" s="163">
        <v>8</v>
      </c>
      <c r="L1034" s="163">
        <v>15502</v>
      </c>
      <c r="M1034" s="163">
        <v>33792.1</v>
      </c>
      <c r="N1034" s="163">
        <v>0.877</v>
      </c>
      <c r="O1034" s="163">
        <v>1.911</v>
      </c>
      <c r="P1034" s="163">
        <v>8</v>
      </c>
      <c r="Q1034" s="163">
        <v>15502</v>
      </c>
      <c r="R1034" s="163">
        <v>33792.1</v>
      </c>
      <c r="S1034" s="163">
        <v>0.877</v>
      </c>
      <c r="T1034" s="163">
        <v>1.911</v>
      </c>
    </row>
    <row r="1035" spans="1:20" ht="15.75" customHeight="1">
      <c r="A1035" s="130" t="s">
        <v>108</v>
      </c>
      <c r="B1035" s="164">
        <v>2019</v>
      </c>
      <c r="C1035" s="164">
        <v>3</v>
      </c>
      <c r="D1035" s="130" t="s">
        <v>55</v>
      </c>
      <c r="E1035" s="164">
        <v>17670</v>
      </c>
      <c r="F1035" s="164">
        <v>0</v>
      </c>
      <c r="G1035" s="164">
        <v>0</v>
      </c>
      <c r="H1035" s="164">
        <v>0</v>
      </c>
      <c r="I1035" s="164">
        <v>0</v>
      </c>
      <c r="J1035" s="164">
        <v>0</v>
      </c>
      <c r="K1035" s="164">
        <v>5</v>
      </c>
      <c r="L1035" s="164">
        <v>10004</v>
      </c>
      <c r="M1035" s="164">
        <v>22480.29</v>
      </c>
      <c r="N1035" s="164">
        <v>0.56599999999999995</v>
      </c>
      <c r="O1035" s="164">
        <v>1.272</v>
      </c>
      <c r="P1035" s="164">
        <v>5</v>
      </c>
      <c r="Q1035" s="164">
        <v>10004</v>
      </c>
      <c r="R1035" s="164">
        <v>22480.29</v>
      </c>
      <c r="S1035" s="164">
        <v>0.56599999999999995</v>
      </c>
      <c r="T1035" s="164">
        <v>1.272</v>
      </c>
    </row>
    <row r="1036" spans="1:20" ht="15.75" customHeight="1">
      <c r="A1036" s="126" t="s">
        <v>108</v>
      </c>
      <c r="B1036" s="163">
        <v>2019</v>
      </c>
      <c r="C1036" s="163">
        <v>4</v>
      </c>
      <c r="D1036" s="126" t="s">
        <v>56</v>
      </c>
      <c r="E1036" s="163">
        <v>17670</v>
      </c>
      <c r="F1036" s="163">
        <v>0</v>
      </c>
      <c r="G1036" s="163">
        <v>0</v>
      </c>
      <c r="H1036" s="163">
        <v>0</v>
      </c>
      <c r="I1036" s="163">
        <v>0</v>
      </c>
      <c r="J1036" s="163">
        <v>0</v>
      </c>
      <c r="K1036" s="163">
        <v>1</v>
      </c>
      <c r="L1036" s="163">
        <v>1</v>
      </c>
      <c r="M1036" s="163">
        <v>10.77</v>
      </c>
      <c r="N1036" s="163">
        <v>0</v>
      </c>
      <c r="O1036" s="163">
        <v>1E-3</v>
      </c>
      <c r="P1036" s="163">
        <v>1</v>
      </c>
      <c r="Q1036" s="163">
        <v>1</v>
      </c>
      <c r="R1036" s="163">
        <v>10.77</v>
      </c>
      <c r="S1036" s="163">
        <v>0</v>
      </c>
      <c r="T1036" s="163">
        <v>1E-3</v>
      </c>
    </row>
    <row r="1037" spans="1:20" ht="15.75" customHeight="1">
      <c r="A1037" s="130" t="s">
        <v>108</v>
      </c>
      <c r="B1037" s="164">
        <v>2019</v>
      </c>
      <c r="C1037" s="164">
        <v>5</v>
      </c>
      <c r="D1037" s="130" t="s">
        <v>57</v>
      </c>
      <c r="E1037" s="164">
        <v>17670</v>
      </c>
      <c r="F1037" s="164">
        <v>0</v>
      </c>
      <c r="G1037" s="164">
        <v>0</v>
      </c>
      <c r="H1037" s="164">
        <v>0</v>
      </c>
      <c r="I1037" s="164">
        <v>0</v>
      </c>
      <c r="J1037" s="164">
        <v>0</v>
      </c>
      <c r="K1037" s="164">
        <v>22</v>
      </c>
      <c r="L1037" s="164">
        <v>2078</v>
      </c>
      <c r="M1037" s="164">
        <v>2257.9699999999998</v>
      </c>
      <c r="N1037" s="164">
        <v>0.11799999999999999</v>
      </c>
      <c r="O1037" s="164">
        <v>0.128</v>
      </c>
      <c r="P1037" s="164">
        <v>22</v>
      </c>
      <c r="Q1037" s="164">
        <v>2078</v>
      </c>
      <c r="R1037" s="164">
        <v>2257.9699999999998</v>
      </c>
      <c r="S1037" s="164">
        <v>0.11799999999999999</v>
      </c>
      <c r="T1037" s="164">
        <v>0.128</v>
      </c>
    </row>
    <row r="1038" spans="1:20" ht="15.75" customHeight="1">
      <c r="A1038" s="126" t="s">
        <v>108</v>
      </c>
      <c r="B1038" s="163">
        <v>2019</v>
      </c>
      <c r="C1038" s="163">
        <v>6</v>
      </c>
      <c r="D1038" s="126" t="s">
        <v>58</v>
      </c>
      <c r="E1038" s="163">
        <v>17670</v>
      </c>
      <c r="F1038" s="163">
        <v>0</v>
      </c>
      <c r="G1038" s="163">
        <v>0</v>
      </c>
      <c r="H1038" s="163">
        <v>0</v>
      </c>
      <c r="I1038" s="163">
        <v>0</v>
      </c>
      <c r="J1038" s="163">
        <v>0</v>
      </c>
      <c r="K1038" s="163">
        <v>6</v>
      </c>
      <c r="L1038" s="163">
        <v>101</v>
      </c>
      <c r="M1038" s="163">
        <v>458.78</v>
      </c>
      <c r="N1038" s="163">
        <v>6.0000000000000001E-3</v>
      </c>
      <c r="O1038" s="163">
        <v>2.5999999999999999E-2</v>
      </c>
      <c r="P1038" s="163">
        <v>6</v>
      </c>
      <c r="Q1038" s="163">
        <v>101</v>
      </c>
      <c r="R1038" s="163">
        <v>458.78</v>
      </c>
      <c r="S1038" s="163">
        <v>6.0000000000000001E-3</v>
      </c>
      <c r="T1038" s="163">
        <v>2.5999999999999999E-2</v>
      </c>
    </row>
    <row r="1039" spans="1:20" ht="15.75" customHeight="1">
      <c r="A1039" s="130" t="s">
        <v>108</v>
      </c>
      <c r="B1039" s="164">
        <v>2019</v>
      </c>
      <c r="C1039" s="164">
        <v>7</v>
      </c>
      <c r="D1039" s="130" t="s">
        <v>59</v>
      </c>
      <c r="E1039" s="164">
        <v>17670</v>
      </c>
      <c r="F1039" s="164">
        <v>0</v>
      </c>
      <c r="G1039" s="164">
        <v>0</v>
      </c>
      <c r="H1039" s="164">
        <v>0</v>
      </c>
      <c r="I1039" s="164">
        <v>0</v>
      </c>
      <c r="J1039" s="164">
        <v>0</v>
      </c>
      <c r="K1039" s="164">
        <v>0</v>
      </c>
      <c r="L1039" s="164">
        <v>0</v>
      </c>
      <c r="M1039" s="164">
        <v>0</v>
      </c>
      <c r="N1039" s="164">
        <v>0</v>
      </c>
      <c r="O1039" s="164">
        <v>0</v>
      </c>
      <c r="P1039" s="164">
        <v>0</v>
      </c>
      <c r="Q1039" s="164">
        <v>0</v>
      </c>
      <c r="R1039" s="164">
        <v>0</v>
      </c>
      <c r="S1039" s="164">
        <v>0</v>
      </c>
      <c r="T1039" s="164">
        <v>0</v>
      </c>
    </row>
    <row r="1040" spans="1:20" ht="15.75" customHeight="1">
      <c r="A1040" s="126" t="s">
        <v>108</v>
      </c>
      <c r="B1040" s="163">
        <v>2019</v>
      </c>
      <c r="C1040" s="163">
        <v>8</v>
      </c>
      <c r="D1040" s="126" t="s">
        <v>60</v>
      </c>
      <c r="E1040" s="163">
        <v>17670</v>
      </c>
      <c r="F1040" s="163">
        <v>0</v>
      </c>
      <c r="G1040" s="163">
        <v>0</v>
      </c>
      <c r="H1040" s="163">
        <v>0</v>
      </c>
      <c r="I1040" s="163">
        <v>0</v>
      </c>
      <c r="J1040" s="163">
        <v>0</v>
      </c>
      <c r="K1040" s="163">
        <v>5</v>
      </c>
      <c r="L1040" s="163">
        <v>1313</v>
      </c>
      <c r="M1040" s="163">
        <v>1354.8</v>
      </c>
      <c r="N1040" s="163">
        <v>7.3999999999999996E-2</v>
      </c>
      <c r="O1040" s="163">
        <v>7.6999999999999999E-2</v>
      </c>
      <c r="P1040" s="163">
        <v>5</v>
      </c>
      <c r="Q1040" s="163">
        <v>1313</v>
      </c>
      <c r="R1040" s="163">
        <v>1354.8</v>
      </c>
      <c r="S1040" s="163">
        <v>7.3999999999999996E-2</v>
      </c>
      <c r="T1040" s="163">
        <v>7.6999999999999999E-2</v>
      </c>
    </row>
    <row r="1041" spans="1:20" ht="15.75" customHeight="1">
      <c r="A1041" s="130" t="s">
        <v>108</v>
      </c>
      <c r="B1041" s="164">
        <v>2019</v>
      </c>
      <c r="C1041" s="164">
        <v>9</v>
      </c>
      <c r="D1041" s="130" t="s">
        <v>61</v>
      </c>
      <c r="E1041" s="164">
        <v>17670</v>
      </c>
      <c r="F1041" s="164">
        <v>0</v>
      </c>
      <c r="G1041" s="164">
        <v>0</v>
      </c>
      <c r="H1041" s="164">
        <v>0</v>
      </c>
      <c r="I1041" s="164">
        <v>0</v>
      </c>
      <c r="J1041" s="164">
        <v>0</v>
      </c>
      <c r="K1041" s="164">
        <v>0</v>
      </c>
      <c r="L1041" s="164">
        <v>0</v>
      </c>
      <c r="M1041" s="164">
        <v>0</v>
      </c>
      <c r="N1041" s="164">
        <v>0</v>
      </c>
      <c r="O1041" s="164">
        <v>0</v>
      </c>
      <c r="P1041" s="164">
        <v>0</v>
      </c>
      <c r="Q1041" s="164">
        <v>0</v>
      </c>
      <c r="R1041" s="164">
        <v>0</v>
      </c>
      <c r="S1041" s="164">
        <v>0</v>
      </c>
      <c r="T1041" s="164">
        <v>0</v>
      </c>
    </row>
    <row r="1042" spans="1:20" ht="15.75" customHeight="1">
      <c r="A1042" s="126" t="s">
        <v>108</v>
      </c>
      <c r="B1042" s="163">
        <v>2020</v>
      </c>
      <c r="C1042" s="163">
        <v>0</v>
      </c>
      <c r="D1042" s="126" t="s">
        <v>53</v>
      </c>
      <c r="E1042" s="163">
        <v>17924</v>
      </c>
      <c r="F1042" s="163">
        <v>0</v>
      </c>
      <c r="G1042" s="163">
        <v>0</v>
      </c>
      <c r="H1042" s="163">
        <v>0</v>
      </c>
      <c r="I1042" s="163">
        <v>0</v>
      </c>
      <c r="J1042" s="163">
        <v>0</v>
      </c>
      <c r="K1042" s="163">
        <v>4</v>
      </c>
      <c r="L1042" s="163">
        <v>664</v>
      </c>
      <c r="M1042" s="163">
        <v>163.16999999999999</v>
      </c>
      <c r="N1042" s="163">
        <v>3.6999999999999998E-2</v>
      </c>
      <c r="O1042" s="163">
        <v>8.9999999999999993E-3</v>
      </c>
      <c r="P1042" s="163">
        <v>4</v>
      </c>
      <c r="Q1042" s="163">
        <v>664</v>
      </c>
      <c r="R1042" s="163">
        <v>163.16999999999999</v>
      </c>
      <c r="S1042" s="163">
        <v>3.6999999999999998E-2</v>
      </c>
      <c r="T1042" s="163">
        <v>8.9999999999999993E-3</v>
      </c>
    </row>
    <row r="1043" spans="1:20" ht="15.75" customHeight="1">
      <c r="A1043" s="130" t="s">
        <v>108</v>
      </c>
      <c r="B1043" s="164">
        <v>2020</v>
      </c>
      <c r="C1043" s="164">
        <v>1</v>
      </c>
      <c r="D1043" s="130" t="s">
        <v>54</v>
      </c>
      <c r="E1043" s="164">
        <v>17924</v>
      </c>
      <c r="F1043" s="164">
        <v>0</v>
      </c>
      <c r="G1043" s="164">
        <v>0</v>
      </c>
      <c r="H1043" s="164">
        <v>0</v>
      </c>
      <c r="I1043" s="164">
        <v>0</v>
      </c>
      <c r="J1043" s="164">
        <v>0</v>
      </c>
      <c r="K1043" s="164">
        <v>73</v>
      </c>
      <c r="L1043" s="164">
        <v>988</v>
      </c>
      <c r="M1043" s="164">
        <v>3546.36</v>
      </c>
      <c r="N1043" s="164">
        <v>5.5E-2</v>
      </c>
      <c r="O1043" s="164">
        <v>0.19800000000000001</v>
      </c>
      <c r="P1043" s="164">
        <v>73</v>
      </c>
      <c r="Q1043" s="164">
        <v>988</v>
      </c>
      <c r="R1043" s="164">
        <v>3546.36</v>
      </c>
      <c r="S1043" s="164">
        <v>5.5E-2</v>
      </c>
      <c r="T1043" s="164">
        <v>0.19800000000000001</v>
      </c>
    </row>
    <row r="1044" spans="1:20" ht="15.75" customHeight="1">
      <c r="A1044" s="126" t="s">
        <v>108</v>
      </c>
      <c r="B1044" s="163">
        <v>2020</v>
      </c>
      <c r="C1044" s="163">
        <v>2</v>
      </c>
      <c r="D1044" s="126" t="s">
        <v>1415</v>
      </c>
      <c r="E1044" s="163">
        <v>17924</v>
      </c>
      <c r="F1044" s="163">
        <v>0</v>
      </c>
      <c r="G1044" s="163">
        <v>0</v>
      </c>
      <c r="H1044" s="163">
        <v>0</v>
      </c>
      <c r="I1044" s="163">
        <v>0</v>
      </c>
      <c r="J1044" s="163">
        <v>0</v>
      </c>
      <c r="K1044" s="163">
        <v>9</v>
      </c>
      <c r="L1044" s="163">
        <v>18441</v>
      </c>
      <c r="M1044" s="163">
        <v>41060.71</v>
      </c>
      <c r="N1044" s="163">
        <v>1.028</v>
      </c>
      <c r="O1044" s="163">
        <v>2.29</v>
      </c>
      <c r="P1044" s="163">
        <v>9</v>
      </c>
      <c r="Q1044" s="163">
        <v>18441</v>
      </c>
      <c r="R1044" s="163">
        <v>41060.71</v>
      </c>
      <c r="S1044" s="163">
        <v>1.028</v>
      </c>
      <c r="T1044" s="163">
        <v>2.29</v>
      </c>
    </row>
    <row r="1045" spans="1:20" ht="15.75" customHeight="1">
      <c r="A1045" s="130" t="s">
        <v>108</v>
      </c>
      <c r="B1045" s="164">
        <v>2020</v>
      </c>
      <c r="C1045" s="164">
        <v>3</v>
      </c>
      <c r="D1045" s="130" t="s">
        <v>55</v>
      </c>
      <c r="E1045" s="164">
        <v>17924</v>
      </c>
      <c r="F1045" s="164">
        <v>0</v>
      </c>
      <c r="G1045" s="164">
        <v>0</v>
      </c>
      <c r="H1045" s="164">
        <v>0</v>
      </c>
      <c r="I1045" s="164">
        <v>0</v>
      </c>
      <c r="J1045" s="164">
        <v>0</v>
      </c>
      <c r="K1045" s="164">
        <v>5</v>
      </c>
      <c r="L1045" s="164">
        <v>10320</v>
      </c>
      <c r="M1045" s="164">
        <v>14107.72</v>
      </c>
      <c r="N1045" s="164">
        <v>0.57599999999999996</v>
      </c>
      <c r="O1045" s="164">
        <v>0.78700000000000003</v>
      </c>
      <c r="P1045" s="164">
        <v>5</v>
      </c>
      <c r="Q1045" s="164">
        <v>10320</v>
      </c>
      <c r="R1045" s="164">
        <v>14107.72</v>
      </c>
      <c r="S1045" s="164">
        <v>0.57599999999999996</v>
      </c>
      <c r="T1045" s="164">
        <v>0.78700000000000003</v>
      </c>
    </row>
    <row r="1046" spans="1:20" ht="15.75" customHeight="1">
      <c r="A1046" s="126" t="s">
        <v>108</v>
      </c>
      <c r="B1046" s="163">
        <v>2020</v>
      </c>
      <c r="C1046" s="163">
        <v>4</v>
      </c>
      <c r="D1046" s="126" t="s">
        <v>56</v>
      </c>
      <c r="E1046" s="163">
        <v>17924</v>
      </c>
      <c r="F1046" s="163">
        <v>0</v>
      </c>
      <c r="G1046" s="163">
        <v>0</v>
      </c>
      <c r="H1046" s="163">
        <v>0</v>
      </c>
      <c r="I1046" s="163">
        <v>0</v>
      </c>
      <c r="J1046" s="163">
        <v>0</v>
      </c>
      <c r="K1046" s="163">
        <v>0</v>
      </c>
      <c r="L1046" s="163">
        <v>0</v>
      </c>
      <c r="M1046" s="163">
        <v>0</v>
      </c>
      <c r="N1046" s="163">
        <v>0</v>
      </c>
      <c r="O1046" s="163">
        <v>0</v>
      </c>
      <c r="P1046" s="163">
        <v>0</v>
      </c>
      <c r="Q1046" s="163">
        <v>0</v>
      </c>
      <c r="R1046" s="163">
        <v>0</v>
      </c>
      <c r="S1046" s="163">
        <v>0</v>
      </c>
      <c r="T1046" s="163">
        <v>0</v>
      </c>
    </row>
    <row r="1047" spans="1:20" ht="15.75" customHeight="1">
      <c r="A1047" s="130" t="s">
        <v>108</v>
      </c>
      <c r="B1047" s="164">
        <v>2020</v>
      </c>
      <c r="C1047" s="164">
        <v>5</v>
      </c>
      <c r="D1047" s="130" t="s">
        <v>57</v>
      </c>
      <c r="E1047" s="164">
        <v>17924</v>
      </c>
      <c r="F1047" s="164">
        <v>0</v>
      </c>
      <c r="G1047" s="164">
        <v>0</v>
      </c>
      <c r="H1047" s="164">
        <v>0</v>
      </c>
      <c r="I1047" s="164">
        <v>0</v>
      </c>
      <c r="J1047" s="164">
        <v>0</v>
      </c>
      <c r="K1047" s="164">
        <v>12</v>
      </c>
      <c r="L1047" s="164">
        <v>324</v>
      </c>
      <c r="M1047" s="164">
        <v>898.45</v>
      </c>
      <c r="N1047" s="164">
        <v>1.7999999999999999E-2</v>
      </c>
      <c r="O1047" s="164">
        <v>0.05</v>
      </c>
      <c r="P1047" s="164">
        <v>12</v>
      </c>
      <c r="Q1047" s="164">
        <v>324</v>
      </c>
      <c r="R1047" s="164">
        <v>898.45</v>
      </c>
      <c r="S1047" s="164">
        <v>1.7999999999999999E-2</v>
      </c>
      <c r="T1047" s="164">
        <v>0.05</v>
      </c>
    </row>
    <row r="1048" spans="1:20" ht="15.75" customHeight="1">
      <c r="A1048" s="126" t="s">
        <v>108</v>
      </c>
      <c r="B1048" s="163">
        <v>2020</v>
      </c>
      <c r="C1048" s="163">
        <v>6</v>
      </c>
      <c r="D1048" s="126" t="s">
        <v>58</v>
      </c>
      <c r="E1048" s="163">
        <v>17924</v>
      </c>
      <c r="F1048" s="163">
        <v>0</v>
      </c>
      <c r="G1048" s="163">
        <v>0</v>
      </c>
      <c r="H1048" s="163">
        <v>0</v>
      </c>
      <c r="I1048" s="163">
        <v>0</v>
      </c>
      <c r="J1048" s="163">
        <v>0</v>
      </c>
      <c r="K1048" s="163">
        <v>24</v>
      </c>
      <c r="L1048" s="163">
        <v>2789</v>
      </c>
      <c r="M1048" s="163">
        <v>6879.59</v>
      </c>
      <c r="N1048" s="163">
        <v>0.156</v>
      </c>
      <c r="O1048" s="163">
        <v>0.38400000000000001</v>
      </c>
      <c r="P1048" s="163">
        <v>24</v>
      </c>
      <c r="Q1048" s="163">
        <v>2789</v>
      </c>
      <c r="R1048" s="163">
        <v>6879.59</v>
      </c>
      <c r="S1048" s="163">
        <v>0.156</v>
      </c>
      <c r="T1048" s="163">
        <v>0.38400000000000001</v>
      </c>
    </row>
    <row r="1049" spans="1:20" ht="15.75" customHeight="1">
      <c r="A1049" s="130" t="s">
        <v>108</v>
      </c>
      <c r="B1049" s="164">
        <v>2020</v>
      </c>
      <c r="C1049" s="164">
        <v>7</v>
      </c>
      <c r="D1049" s="130" t="s">
        <v>59</v>
      </c>
      <c r="E1049" s="164">
        <v>17924</v>
      </c>
      <c r="F1049" s="164">
        <v>0</v>
      </c>
      <c r="G1049" s="164">
        <v>0</v>
      </c>
      <c r="H1049" s="164">
        <v>0</v>
      </c>
      <c r="I1049" s="164">
        <v>0</v>
      </c>
      <c r="J1049" s="164">
        <v>0</v>
      </c>
      <c r="K1049" s="164">
        <v>0</v>
      </c>
      <c r="L1049" s="164">
        <v>0</v>
      </c>
      <c r="M1049" s="164">
        <v>0</v>
      </c>
      <c r="N1049" s="164">
        <v>0</v>
      </c>
      <c r="O1049" s="164">
        <v>0</v>
      </c>
      <c r="P1049" s="164">
        <v>0</v>
      </c>
      <c r="Q1049" s="164">
        <v>0</v>
      </c>
      <c r="R1049" s="164">
        <v>0</v>
      </c>
      <c r="S1049" s="164">
        <v>0</v>
      </c>
      <c r="T1049" s="164">
        <v>0</v>
      </c>
    </row>
    <row r="1050" spans="1:20" ht="15.75" customHeight="1">
      <c r="A1050" s="126" t="s">
        <v>108</v>
      </c>
      <c r="B1050" s="163">
        <v>2020</v>
      </c>
      <c r="C1050" s="163">
        <v>8</v>
      </c>
      <c r="D1050" s="126" t="s">
        <v>60</v>
      </c>
      <c r="E1050" s="163">
        <v>17924</v>
      </c>
      <c r="F1050" s="163">
        <v>0</v>
      </c>
      <c r="G1050" s="163">
        <v>0</v>
      </c>
      <c r="H1050" s="163">
        <v>0</v>
      </c>
      <c r="I1050" s="163">
        <v>0</v>
      </c>
      <c r="J1050" s="163">
        <v>0</v>
      </c>
      <c r="K1050" s="163">
        <v>3</v>
      </c>
      <c r="L1050" s="163">
        <v>1146</v>
      </c>
      <c r="M1050" s="163">
        <v>373.85</v>
      </c>
      <c r="N1050" s="163">
        <v>6.4000000000000001E-2</v>
      </c>
      <c r="O1050" s="163">
        <v>2.1000000000000001E-2</v>
      </c>
      <c r="P1050" s="163">
        <v>3</v>
      </c>
      <c r="Q1050" s="163">
        <v>1146</v>
      </c>
      <c r="R1050" s="163">
        <v>373.85</v>
      </c>
      <c r="S1050" s="163">
        <v>6.4000000000000001E-2</v>
      </c>
      <c r="T1050" s="163">
        <v>2.1000000000000001E-2</v>
      </c>
    </row>
    <row r="1051" spans="1:20" ht="15.75" customHeight="1">
      <c r="A1051" s="130" t="s">
        <v>108</v>
      </c>
      <c r="B1051" s="164">
        <v>2020</v>
      </c>
      <c r="C1051" s="164">
        <v>9</v>
      </c>
      <c r="D1051" s="130" t="s">
        <v>61</v>
      </c>
      <c r="E1051" s="164">
        <v>17924</v>
      </c>
      <c r="F1051" s="164">
        <v>0</v>
      </c>
      <c r="G1051" s="164">
        <v>0</v>
      </c>
      <c r="H1051" s="164">
        <v>0</v>
      </c>
      <c r="I1051" s="164">
        <v>0</v>
      </c>
      <c r="J1051" s="164">
        <v>0</v>
      </c>
      <c r="K1051" s="164">
        <v>2</v>
      </c>
      <c r="L1051" s="164">
        <v>15</v>
      </c>
      <c r="M1051" s="164">
        <v>161.87</v>
      </c>
      <c r="N1051" s="164">
        <v>1E-3</v>
      </c>
      <c r="O1051" s="164">
        <v>8.9999999999999993E-3</v>
      </c>
      <c r="P1051" s="164">
        <v>2</v>
      </c>
      <c r="Q1051" s="164">
        <v>15</v>
      </c>
      <c r="R1051" s="164">
        <v>161.87</v>
      </c>
      <c r="S1051" s="164">
        <v>1E-3</v>
      </c>
      <c r="T1051" s="164">
        <v>8.9999999999999993E-3</v>
      </c>
    </row>
    <row r="1052" spans="1:20" ht="15.75" customHeight="1">
      <c r="A1052" s="126" t="s">
        <v>108</v>
      </c>
      <c r="B1052" s="163">
        <v>2021</v>
      </c>
      <c r="C1052" s="163">
        <v>0</v>
      </c>
      <c r="D1052" s="126" t="s">
        <v>53</v>
      </c>
      <c r="E1052" s="163">
        <v>18058</v>
      </c>
      <c r="F1052" s="163">
        <v>0</v>
      </c>
      <c r="G1052" s="163">
        <v>0</v>
      </c>
      <c r="H1052" s="163">
        <v>0</v>
      </c>
      <c r="I1052" s="163">
        <v>0</v>
      </c>
      <c r="J1052" s="163">
        <v>0</v>
      </c>
      <c r="K1052" s="163">
        <v>4</v>
      </c>
      <c r="L1052" s="163">
        <v>412</v>
      </c>
      <c r="M1052" s="163">
        <v>328.3</v>
      </c>
      <c r="N1052" s="163">
        <v>2.3E-2</v>
      </c>
      <c r="O1052" s="163">
        <v>1.7999999999999999E-2</v>
      </c>
      <c r="P1052" s="163">
        <v>4</v>
      </c>
      <c r="Q1052" s="163">
        <v>412</v>
      </c>
      <c r="R1052" s="163">
        <v>328.3</v>
      </c>
      <c r="S1052" s="163">
        <v>2.3E-2</v>
      </c>
      <c r="T1052" s="163">
        <v>1.7999999999999999E-2</v>
      </c>
    </row>
    <row r="1053" spans="1:20" ht="15.75" customHeight="1">
      <c r="A1053" s="130" t="s">
        <v>108</v>
      </c>
      <c r="B1053" s="164">
        <v>2021</v>
      </c>
      <c r="C1053" s="164">
        <v>1</v>
      </c>
      <c r="D1053" s="130" t="s">
        <v>54</v>
      </c>
      <c r="E1053" s="164">
        <v>18058</v>
      </c>
      <c r="F1053" s="164">
        <v>0</v>
      </c>
      <c r="G1053" s="164">
        <v>0</v>
      </c>
      <c r="H1053" s="164">
        <v>0</v>
      </c>
      <c r="I1053" s="164">
        <v>0</v>
      </c>
      <c r="J1053" s="164">
        <v>0</v>
      </c>
      <c r="K1053" s="164">
        <v>77</v>
      </c>
      <c r="L1053" s="164">
        <v>1810</v>
      </c>
      <c r="M1053" s="164">
        <v>5661.87</v>
      </c>
      <c r="N1053" s="164">
        <v>0.1</v>
      </c>
      <c r="O1053" s="164">
        <v>0.314</v>
      </c>
      <c r="P1053" s="164">
        <v>77</v>
      </c>
      <c r="Q1053" s="164">
        <v>1810</v>
      </c>
      <c r="R1053" s="164">
        <v>5661.87</v>
      </c>
      <c r="S1053" s="164">
        <v>0.1</v>
      </c>
      <c r="T1053" s="164">
        <v>0.314</v>
      </c>
    </row>
    <row r="1054" spans="1:20" ht="15.75" customHeight="1">
      <c r="A1054" s="126" t="s">
        <v>108</v>
      </c>
      <c r="B1054" s="163">
        <v>2021</v>
      </c>
      <c r="C1054" s="163">
        <v>2</v>
      </c>
      <c r="D1054" s="126" t="s">
        <v>1415</v>
      </c>
      <c r="E1054" s="163">
        <v>18058</v>
      </c>
      <c r="F1054" s="163">
        <v>0</v>
      </c>
      <c r="G1054" s="163">
        <v>0</v>
      </c>
      <c r="H1054" s="163">
        <v>0</v>
      </c>
      <c r="I1054" s="163">
        <v>0</v>
      </c>
      <c r="J1054" s="163">
        <v>0</v>
      </c>
      <c r="K1054" s="163">
        <v>18</v>
      </c>
      <c r="L1054" s="163">
        <v>33526</v>
      </c>
      <c r="M1054" s="163">
        <v>32880.83</v>
      </c>
      <c r="N1054" s="163">
        <v>1.857</v>
      </c>
      <c r="O1054" s="163">
        <v>1.821</v>
      </c>
      <c r="P1054" s="163">
        <v>18</v>
      </c>
      <c r="Q1054" s="163">
        <v>33526</v>
      </c>
      <c r="R1054" s="163">
        <v>32880.83</v>
      </c>
      <c r="S1054" s="163">
        <v>1.857</v>
      </c>
      <c r="T1054" s="163">
        <v>1.821</v>
      </c>
    </row>
    <row r="1055" spans="1:20" ht="15.75" customHeight="1">
      <c r="A1055" s="130" t="s">
        <v>108</v>
      </c>
      <c r="B1055" s="164">
        <v>2021</v>
      </c>
      <c r="C1055" s="164">
        <v>3</v>
      </c>
      <c r="D1055" s="130" t="s">
        <v>55</v>
      </c>
      <c r="E1055" s="164">
        <v>18058</v>
      </c>
      <c r="F1055" s="164">
        <v>0</v>
      </c>
      <c r="G1055" s="164">
        <v>0</v>
      </c>
      <c r="H1055" s="164">
        <v>0</v>
      </c>
      <c r="I1055" s="164">
        <v>0</v>
      </c>
      <c r="J1055" s="164">
        <v>0</v>
      </c>
      <c r="K1055" s="164">
        <v>7</v>
      </c>
      <c r="L1055" s="164">
        <v>11082</v>
      </c>
      <c r="M1055" s="164">
        <v>19696.64</v>
      </c>
      <c r="N1055" s="164">
        <v>0.61399999999999999</v>
      </c>
      <c r="O1055" s="164">
        <v>1.0900000000000001</v>
      </c>
      <c r="P1055" s="164">
        <v>7</v>
      </c>
      <c r="Q1055" s="164">
        <v>11082</v>
      </c>
      <c r="R1055" s="164">
        <v>19696.64</v>
      </c>
      <c r="S1055" s="164">
        <v>0.61399999999999999</v>
      </c>
      <c r="T1055" s="164">
        <v>1.0900000000000001</v>
      </c>
    </row>
    <row r="1056" spans="1:20" ht="15.75" customHeight="1">
      <c r="A1056" s="126" t="s">
        <v>108</v>
      </c>
      <c r="B1056" s="163">
        <v>2021</v>
      </c>
      <c r="C1056" s="163">
        <v>4</v>
      </c>
      <c r="D1056" s="126" t="s">
        <v>56</v>
      </c>
      <c r="E1056" s="163">
        <v>18058</v>
      </c>
      <c r="F1056" s="163">
        <v>0</v>
      </c>
      <c r="G1056" s="163">
        <v>0</v>
      </c>
      <c r="H1056" s="163">
        <v>0</v>
      </c>
      <c r="I1056" s="163">
        <v>0</v>
      </c>
      <c r="J1056" s="163">
        <v>0</v>
      </c>
      <c r="K1056" s="163">
        <v>0</v>
      </c>
      <c r="L1056" s="163">
        <v>0</v>
      </c>
      <c r="M1056" s="163">
        <v>0</v>
      </c>
      <c r="N1056" s="163">
        <v>0</v>
      </c>
      <c r="O1056" s="163">
        <v>0</v>
      </c>
      <c r="P1056" s="163">
        <v>0</v>
      </c>
      <c r="Q1056" s="163">
        <v>0</v>
      </c>
      <c r="R1056" s="163">
        <v>0</v>
      </c>
      <c r="S1056" s="163">
        <v>0</v>
      </c>
      <c r="T1056" s="163">
        <v>0</v>
      </c>
    </row>
    <row r="1057" spans="1:20" ht="15.75" customHeight="1">
      <c r="A1057" s="130" t="s">
        <v>108</v>
      </c>
      <c r="B1057" s="164">
        <v>2021</v>
      </c>
      <c r="C1057" s="164">
        <v>5</v>
      </c>
      <c r="D1057" s="130" t="s">
        <v>57</v>
      </c>
      <c r="E1057" s="164">
        <v>18058</v>
      </c>
      <c r="F1057" s="164">
        <v>0</v>
      </c>
      <c r="G1057" s="164">
        <v>0</v>
      </c>
      <c r="H1057" s="164">
        <v>0</v>
      </c>
      <c r="I1057" s="164">
        <v>0</v>
      </c>
      <c r="J1057" s="164">
        <v>0</v>
      </c>
      <c r="K1057" s="164">
        <v>14</v>
      </c>
      <c r="L1057" s="164">
        <v>1406</v>
      </c>
      <c r="M1057" s="164">
        <v>1664.36</v>
      </c>
      <c r="N1057" s="164">
        <v>7.8E-2</v>
      </c>
      <c r="O1057" s="164">
        <v>9.1999999999999998E-2</v>
      </c>
      <c r="P1057" s="164">
        <v>14</v>
      </c>
      <c r="Q1057" s="164">
        <v>1406</v>
      </c>
      <c r="R1057" s="164">
        <v>1664.36</v>
      </c>
      <c r="S1057" s="164">
        <v>7.8E-2</v>
      </c>
      <c r="T1057" s="164">
        <v>9.1999999999999998E-2</v>
      </c>
    </row>
    <row r="1058" spans="1:20" ht="15.75" customHeight="1">
      <c r="A1058" s="126" t="s">
        <v>108</v>
      </c>
      <c r="B1058" s="163">
        <v>2021</v>
      </c>
      <c r="C1058" s="163">
        <v>6</v>
      </c>
      <c r="D1058" s="126" t="s">
        <v>58</v>
      </c>
      <c r="E1058" s="163">
        <v>18058</v>
      </c>
      <c r="F1058" s="163">
        <v>0</v>
      </c>
      <c r="G1058" s="163">
        <v>0</v>
      </c>
      <c r="H1058" s="163">
        <v>0</v>
      </c>
      <c r="I1058" s="163">
        <v>0</v>
      </c>
      <c r="J1058" s="163">
        <v>0</v>
      </c>
      <c r="K1058" s="163">
        <v>14</v>
      </c>
      <c r="L1058" s="163">
        <v>10012</v>
      </c>
      <c r="M1058" s="163">
        <v>20354.5</v>
      </c>
      <c r="N1058" s="163">
        <v>0.55400000000000005</v>
      </c>
      <c r="O1058" s="163">
        <v>1.127</v>
      </c>
      <c r="P1058" s="163">
        <v>14</v>
      </c>
      <c r="Q1058" s="163">
        <v>10012</v>
      </c>
      <c r="R1058" s="163">
        <v>20354.5</v>
      </c>
      <c r="S1058" s="163">
        <v>0.55400000000000005</v>
      </c>
      <c r="T1058" s="163">
        <v>1.127</v>
      </c>
    </row>
    <row r="1059" spans="1:20" ht="15.75" customHeight="1">
      <c r="A1059" s="130" t="s">
        <v>108</v>
      </c>
      <c r="B1059" s="164">
        <v>2021</v>
      </c>
      <c r="C1059" s="164">
        <v>7</v>
      </c>
      <c r="D1059" s="130" t="s">
        <v>59</v>
      </c>
      <c r="E1059" s="164">
        <v>18058</v>
      </c>
      <c r="F1059" s="164">
        <v>0</v>
      </c>
      <c r="G1059" s="164">
        <v>0</v>
      </c>
      <c r="H1059" s="164">
        <v>0</v>
      </c>
      <c r="I1059" s="164">
        <v>0</v>
      </c>
      <c r="J1059" s="164">
        <v>0</v>
      </c>
      <c r="K1059" s="164">
        <v>0</v>
      </c>
      <c r="L1059" s="164">
        <v>0</v>
      </c>
      <c r="M1059" s="164">
        <v>0</v>
      </c>
      <c r="N1059" s="164">
        <v>0</v>
      </c>
      <c r="O1059" s="164">
        <v>0</v>
      </c>
      <c r="P1059" s="164">
        <v>0</v>
      </c>
      <c r="Q1059" s="164">
        <v>0</v>
      </c>
      <c r="R1059" s="164">
        <v>0</v>
      </c>
      <c r="S1059" s="164">
        <v>0</v>
      </c>
      <c r="T1059" s="164">
        <v>0</v>
      </c>
    </row>
    <row r="1060" spans="1:20" ht="15.75" customHeight="1">
      <c r="A1060" s="126" t="s">
        <v>108</v>
      </c>
      <c r="B1060" s="163">
        <v>2021</v>
      </c>
      <c r="C1060" s="163">
        <v>8</v>
      </c>
      <c r="D1060" s="126" t="s">
        <v>60</v>
      </c>
      <c r="E1060" s="163">
        <v>18058</v>
      </c>
      <c r="F1060" s="163">
        <v>0</v>
      </c>
      <c r="G1060" s="163">
        <v>0</v>
      </c>
      <c r="H1060" s="163">
        <v>0</v>
      </c>
      <c r="I1060" s="163">
        <v>0</v>
      </c>
      <c r="J1060" s="163">
        <v>0</v>
      </c>
      <c r="K1060" s="163">
        <v>3</v>
      </c>
      <c r="L1060" s="163">
        <v>213</v>
      </c>
      <c r="M1060" s="163">
        <v>28.75</v>
      </c>
      <c r="N1060" s="163">
        <v>1.2E-2</v>
      </c>
      <c r="O1060" s="163">
        <v>2E-3</v>
      </c>
      <c r="P1060" s="163">
        <v>3</v>
      </c>
      <c r="Q1060" s="163">
        <v>213</v>
      </c>
      <c r="R1060" s="163">
        <v>28.75</v>
      </c>
      <c r="S1060" s="163">
        <v>1.2E-2</v>
      </c>
      <c r="T1060" s="163">
        <v>2E-3</v>
      </c>
    </row>
    <row r="1061" spans="1:20" ht="15.75" customHeight="1">
      <c r="A1061" s="130" t="s">
        <v>108</v>
      </c>
      <c r="B1061" s="164">
        <v>2021</v>
      </c>
      <c r="C1061" s="164">
        <v>9</v>
      </c>
      <c r="D1061" s="130" t="s">
        <v>61</v>
      </c>
      <c r="E1061" s="164">
        <v>18058</v>
      </c>
      <c r="F1061" s="164">
        <v>0</v>
      </c>
      <c r="G1061" s="164">
        <v>0</v>
      </c>
      <c r="H1061" s="164">
        <v>0</v>
      </c>
      <c r="I1061" s="164">
        <v>0</v>
      </c>
      <c r="J1061" s="164">
        <v>0</v>
      </c>
      <c r="K1061" s="164">
        <v>2</v>
      </c>
      <c r="L1061" s="164">
        <v>59</v>
      </c>
      <c r="M1061" s="164">
        <v>87.3</v>
      </c>
      <c r="N1061" s="164">
        <v>3.0000000000000001E-3</v>
      </c>
      <c r="O1061" s="164">
        <v>5.0000000000000001E-3</v>
      </c>
      <c r="P1061" s="164">
        <v>2</v>
      </c>
      <c r="Q1061" s="164">
        <v>59</v>
      </c>
      <c r="R1061" s="164">
        <v>87.3</v>
      </c>
      <c r="S1061" s="164">
        <v>3.0000000000000001E-3</v>
      </c>
      <c r="T1061" s="164">
        <v>5.0000000000000001E-3</v>
      </c>
    </row>
    <row r="1062" spans="1:20" ht="15.75" customHeight="1">
      <c r="A1062" s="126" t="s">
        <v>108</v>
      </c>
      <c r="B1062" s="163">
        <v>2022</v>
      </c>
      <c r="C1062" s="163">
        <v>0</v>
      </c>
      <c r="D1062" s="126" t="s">
        <v>53</v>
      </c>
      <c r="E1062" s="163">
        <v>18500</v>
      </c>
      <c r="F1062" s="163">
        <v>0</v>
      </c>
      <c r="G1062" s="163">
        <v>0</v>
      </c>
      <c r="H1062" s="163">
        <v>0</v>
      </c>
      <c r="I1062" s="163">
        <v>0</v>
      </c>
      <c r="J1062" s="163">
        <v>0</v>
      </c>
      <c r="K1062" s="163">
        <v>10</v>
      </c>
      <c r="L1062" s="163">
        <v>1571</v>
      </c>
      <c r="M1062" s="163">
        <v>2072.48</v>
      </c>
      <c r="N1062" s="163">
        <v>8.5000000000000006E-2</v>
      </c>
      <c r="O1062" s="163">
        <v>0.112</v>
      </c>
      <c r="P1062" s="163">
        <v>10</v>
      </c>
      <c r="Q1062" s="163">
        <v>1571</v>
      </c>
      <c r="R1062" s="163">
        <v>2072.48</v>
      </c>
      <c r="S1062" s="163">
        <v>8.5000000000000006E-2</v>
      </c>
      <c r="T1062" s="163">
        <v>0.112</v>
      </c>
    </row>
    <row r="1063" spans="1:20" ht="15.75" customHeight="1">
      <c r="A1063" s="130" t="s">
        <v>108</v>
      </c>
      <c r="B1063" s="164">
        <v>2022</v>
      </c>
      <c r="C1063" s="164">
        <v>1</v>
      </c>
      <c r="D1063" s="130" t="s">
        <v>54</v>
      </c>
      <c r="E1063" s="164">
        <v>18500</v>
      </c>
      <c r="F1063" s="164">
        <v>0</v>
      </c>
      <c r="G1063" s="164">
        <v>0</v>
      </c>
      <c r="H1063" s="164">
        <v>0</v>
      </c>
      <c r="I1063" s="164">
        <v>0</v>
      </c>
      <c r="J1063" s="164">
        <v>0</v>
      </c>
      <c r="K1063" s="164">
        <v>80</v>
      </c>
      <c r="L1063" s="164">
        <v>2661</v>
      </c>
      <c r="M1063" s="164">
        <v>8185.36</v>
      </c>
      <c r="N1063" s="164">
        <v>0.14399999999999999</v>
      </c>
      <c r="O1063" s="164">
        <v>0.442</v>
      </c>
      <c r="P1063" s="164">
        <v>80</v>
      </c>
      <c r="Q1063" s="164">
        <v>2661</v>
      </c>
      <c r="R1063" s="164">
        <v>8185.36</v>
      </c>
      <c r="S1063" s="164">
        <v>0.14399999999999999</v>
      </c>
      <c r="T1063" s="164">
        <v>0.442</v>
      </c>
    </row>
    <row r="1064" spans="1:20" ht="15.75" customHeight="1">
      <c r="A1064" s="126" t="s">
        <v>108</v>
      </c>
      <c r="B1064" s="163">
        <v>2022</v>
      </c>
      <c r="C1064" s="163">
        <v>2</v>
      </c>
      <c r="D1064" s="126" t="s">
        <v>1415</v>
      </c>
      <c r="E1064" s="163">
        <v>18500</v>
      </c>
      <c r="F1064" s="163">
        <v>0</v>
      </c>
      <c r="G1064" s="163">
        <v>0</v>
      </c>
      <c r="H1064" s="163">
        <v>0</v>
      </c>
      <c r="I1064" s="163">
        <v>0</v>
      </c>
      <c r="J1064" s="163">
        <v>0</v>
      </c>
      <c r="K1064" s="163">
        <v>8</v>
      </c>
      <c r="L1064" s="163">
        <v>21846</v>
      </c>
      <c r="M1064" s="163">
        <v>25814.44</v>
      </c>
      <c r="N1064" s="163">
        <v>1.181</v>
      </c>
      <c r="O1064" s="163">
        <v>1.395</v>
      </c>
      <c r="P1064" s="163">
        <v>8</v>
      </c>
      <c r="Q1064" s="163">
        <v>21846</v>
      </c>
      <c r="R1064" s="163">
        <v>25814.44</v>
      </c>
      <c r="S1064" s="163">
        <v>1.181</v>
      </c>
      <c r="T1064" s="163">
        <v>1.395</v>
      </c>
    </row>
    <row r="1065" spans="1:20" ht="15.75" customHeight="1">
      <c r="A1065" s="130" t="s">
        <v>108</v>
      </c>
      <c r="B1065" s="164">
        <v>2022</v>
      </c>
      <c r="C1065" s="164">
        <v>3</v>
      </c>
      <c r="D1065" s="130" t="s">
        <v>55</v>
      </c>
      <c r="E1065" s="164">
        <v>18500</v>
      </c>
      <c r="F1065" s="164">
        <v>0</v>
      </c>
      <c r="G1065" s="164">
        <v>0</v>
      </c>
      <c r="H1065" s="164">
        <v>0</v>
      </c>
      <c r="I1065" s="164">
        <v>0</v>
      </c>
      <c r="J1065" s="164">
        <v>0</v>
      </c>
      <c r="K1065" s="164">
        <v>5</v>
      </c>
      <c r="L1065" s="164">
        <v>9263</v>
      </c>
      <c r="M1065" s="164">
        <v>16278.33</v>
      </c>
      <c r="N1065" s="164">
        <v>0.501</v>
      </c>
      <c r="O1065" s="164">
        <v>0.88</v>
      </c>
      <c r="P1065" s="164">
        <v>5</v>
      </c>
      <c r="Q1065" s="164">
        <v>9263</v>
      </c>
      <c r="R1065" s="164">
        <v>16278.33</v>
      </c>
      <c r="S1065" s="164">
        <v>0.501</v>
      </c>
      <c r="T1065" s="164">
        <v>0.88</v>
      </c>
    </row>
    <row r="1066" spans="1:20" ht="15.75" customHeight="1">
      <c r="A1066" s="126" t="s">
        <v>108</v>
      </c>
      <c r="B1066" s="163">
        <v>2022</v>
      </c>
      <c r="C1066" s="163">
        <v>4</v>
      </c>
      <c r="D1066" s="126" t="s">
        <v>56</v>
      </c>
      <c r="E1066" s="163">
        <v>18500</v>
      </c>
      <c r="F1066" s="163">
        <v>0</v>
      </c>
      <c r="G1066" s="163">
        <v>0</v>
      </c>
      <c r="H1066" s="163">
        <v>0</v>
      </c>
      <c r="I1066" s="163">
        <v>0</v>
      </c>
      <c r="J1066" s="163">
        <v>0</v>
      </c>
      <c r="K1066" s="163">
        <v>0</v>
      </c>
      <c r="L1066" s="163">
        <v>0</v>
      </c>
      <c r="M1066" s="163">
        <v>0</v>
      </c>
      <c r="N1066" s="163">
        <v>0</v>
      </c>
      <c r="O1066" s="163">
        <v>0</v>
      </c>
      <c r="P1066" s="163">
        <v>0</v>
      </c>
      <c r="Q1066" s="163">
        <v>0</v>
      </c>
      <c r="R1066" s="163">
        <v>0</v>
      </c>
      <c r="S1066" s="163">
        <v>0</v>
      </c>
      <c r="T1066" s="163">
        <v>0</v>
      </c>
    </row>
    <row r="1067" spans="1:20" ht="15.75" customHeight="1">
      <c r="A1067" s="130" t="s">
        <v>108</v>
      </c>
      <c r="B1067" s="164">
        <v>2022</v>
      </c>
      <c r="C1067" s="164">
        <v>5</v>
      </c>
      <c r="D1067" s="130" t="s">
        <v>57</v>
      </c>
      <c r="E1067" s="164">
        <v>18500</v>
      </c>
      <c r="F1067" s="164">
        <v>0</v>
      </c>
      <c r="G1067" s="164">
        <v>0</v>
      </c>
      <c r="H1067" s="164">
        <v>0</v>
      </c>
      <c r="I1067" s="164">
        <v>0</v>
      </c>
      <c r="J1067" s="164">
        <v>0</v>
      </c>
      <c r="K1067" s="164">
        <v>18</v>
      </c>
      <c r="L1067" s="164">
        <v>4113</v>
      </c>
      <c r="M1067" s="164">
        <v>6604.35</v>
      </c>
      <c r="N1067" s="164">
        <v>0.222</v>
      </c>
      <c r="O1067" s="164">
        <v>0.35699999999999998</v>
      </c>
      <c r="P1067" s="164">
        <v>18</v>
      </c>
      <c r="Q1067" s="164">
        <v>4113</v>
      </c>
      <c r="R1067" s="164">
        <v>6604.35</v>
      </c>
      <c r="S1067" s="164">
        <v>0.222</v>
      </c>
      <c r="T1067" s="164">
        <v>0.35699999999999998</v>
      </c>
    </row>
    <row r="1068" spans="1:20" ht="15.75" customHeight="1">
      <c r="A1068" s="126" t="s">
        <v>108</v>
      </c>
      <c r="B1068" s="163">
        <v>2022</v>
      </c>
      <c r="C1068" s="163">
        <v>6</v>
      </c>
      <c r="D1068" s="126" t="s">
        <v>58</v>
      </c>
      <c r="E1068" s="163">
        <v>18500</v>
      </c>
      <c r="F1068" s="163">
        <v>0</v>
      </c>
      <c r="G1068" s="163">
        <v>0</v>
      </c>
      <c r="H1068" s="163">
        <v>0</v>
      </c>
      <c r="I1068" s="163">
        <v>0</v>
      </c>
      <c r="J1068" s="163">
        <v>0</v>
      </c>
      <c r="K1068" s="163">
        <v>14</v>
      </c>
      <c r="L1068" s="163">
        <v>1298</v>
      </c>
      <c r="M1068" s="163">
        <v>1803.35</v>
      </c>
      <c r="N1068" s="163">
        <v>7.0000000000000007E-2</v>
      </c>
      <c r="O1068" s="163">
        <v>9.7000000000000003E-2</v>
      </c>
      <c r="P1068" s="163">
        <v>14</v>
      </c>
      <c r="Q1068" s="163">
        <v>1298</v>
      </c>
      <c r="R1068" s="163">
        <v>1803.35</v>
      </c>
      <c r="S1068" s="163">
        <v>7.0000000000000007E-2</v>
      </c>
      <c r="T1068" s="163">
        <v>9.7000000000000003E-2</v>
      </c>
    </row>
    <row r="1069" spans="1:20" ht="15.75" customHeight="1">
      <c r="A1069" s="130" t="s">
        <v>108</v>
      </c>
      <c r="B1069" s="164">
        <v>2022</v>
      </c>
      <c r="C1069" s="164">
        <v>7</v>
      </c>
      <c r="D1069" s="130" t="s">
        <v>59</v>
      </c>
      <c r="E1069" s="164">
        <v>18500</v>
      </c>
      <c r="F1069" s="164">
        <v>0</v>
      </c>
      <c r="G1069" s="164">
        <v>0</v>
      </c>
      <c r="H1069" s="164">
        <v>0</v>
      </c>
      <c r="I1069" s="164">
        <v>0</v>
      </c>
      <c r="J1069" s="164">
        <v>0</v>
      </c>
      <c r="K1069" s="164">
        <v>0</v>
      </c>
      <c r="L1069" s="164">
        <v>0</v>
      </c>
      <c r="M1069" s="164">
        <v>0</v>
      </c>
      <c r="N1069" s="164">
        <v>0</v>
      </c>
      <c r="O1069" s="164">
        <v>0</v>
      </c>
      <c r="P1069" s="164">
        <v>0</v>
      </c>
      <c r="Q1069" s="164">
        <v>0</v>
      </c>
      <c r="R1069" s="164">
        <v>0</v>
      </c>
      <c r="S1069" s="164">
        <v>0</v>
      </c>
      <c r="T1069" s="164">
        <v>0</v>
      </c>
    </row>
    <row r="1070" spans="1:20" ht="15.75" customHeight="1">
      <c r="A1070" s="126" t="s">
        <v>108</v>
      </c>
      <c r="B1070" s="163">
        <v>2022</v>
      </c>
      <c r="C1070" s="163">
        <v>8</v>
      </c>
      <c r="D1070" s="126" t="s">
        <v>60</v>
      </c>
      <c r="E1070" s="163">
        <v>18500</v>
      </c>
      <c r="F1070" s="163">
        <v>0</v>
      </c>
      <c r="G1070" s="163">
        <v>0</v>
      </c>
      <c r="H1070" s="163">
        <v>0</v>
      </c>
      <c r="I1070" s="163">
        <v>0</v>
      </c>
      <c r="J1070" s="163">
        <v>0</v>
      </c>
      <c r="K1070" s="163">
        <v>4</v>
      </c>
      <c r="L1070" s="163">
        <v>586</v>
      </c>
      <c r="M1070" s="163">
        <v>480.68</v>
      </c>
      <c r="N1070" s="163">
        <v>3.2000000000000001E-2</v>
      </c>
      <c r="O1070" s="163">
        <v>2.5999999999999999E-2</v>
      </c>
      <c r="P1070" s="163">
        <v>4</v>
      </c>
      <c r="Q1070" s="163">
        <v>586</v>
      </c>
      <c r="R1070" s="163">
        <v>480.68</v>
      </c>
      <c r="S1070" s="163">
        <v>3.2000000000000001E-2</v>
      </c>
      <c r="T1070" s="163">
        <v>2.5999999999999999E-2</v>
      </c>
    </row>
    <row r="1071" spans="1:20" ht="15.75" customHeight="1">
      <c r="A1071" s="130" t="s">
        <v>108</v>
      </c>
      <c r="B1071" s="164">
        <v>2022</v>
      </c>
      <c r="C1071" s="164">
        <v>9</v>
      </c>
      <c r="D1071" s="130" t="s">
        <v>61</v>
      </c>
      <c r="E1071" s="164">
        <v>18500</v>
      </c>
      <c r="F1071" s="164">
        <v>0</v>
      </c>
      <c r="G1071" s="164">
        <v>0</v>
      </c>
      <c r="H1071" s="164">
        <v>0</v>
      </c>
      <c r="I1071" s="164">
        <v>0</v>
      </c>
      <c r="J1071" s="164">
        <v>0</v>
      </c>
      <c r="K1071" s="164">
        <v>1</v>
      </c>
      <c r="L1071" s="164">
        <v>187</v>
      </c>
      <c r="M1071" s="164">
        <v>467.5</v>
      </c>
      <c r="N1071" s="164">
        <v>0.01</v>
      </c>
      <c r="O1071" s="164">
        <v>2.5000000000000001E-2</v>
      </c>
      <c r="P1071" s="164">
        <v>1</v>
      </c>
      <c r="Q1071" s="164">
        <v>187</v>
      </c>
      <c r="R1071" s="164">
        <v>467.5</v>
      </c>
      <c r="S1071" s="164">
        <v>0.01</v>
      </c>
      <c r="T1071" s="164">
        <v>2.5000000000000001E-2</v>
      </c>
    </row>
    <row r="1072" spans="1:20" ht="15.75" customHeight="1">
      <c r="A1072" s="126" t="s">
        <v>108</v>
      </c>
      <c r="B1072" s="163">
        <v>2023</v>
      </c>
      <c r="C1072" s="163">
        <v>0</v>
      </c>
      <c r="D1072" s="126" t="s">
        <v>53</v>
      </c>
      <c r="E1072" s="163">
        <v>18929</v>
      </c>
      <c r="F1072" s="163">
        <v>0</v>
      </c>
      <c r="G1072" s="163">
        <v>0</v>
      </c>
      <c r="H1072" s="163">
        <v>0</v>
      </c>
      <c r="I1072" s="163">
        <v>0</v>
      </c>
      <c r="J1072" s="163">
        <v>0</v>
      </c>
      <c r="K1072" s="163">
        <v>2</v>
      </c>
      <c r="L1072" s="163">
        <v>11</v>
      </c>
      <c r="M1072" s="163">
        <v>11.42</v>
      </c>
      <c r="N1072" s="163">
        <v>1E-3</v>
      </c>
      <c r="O1072" s="163">
        <v>1E-3</v>
      </c>
      <c r="P1072" s="163">
        <v>2</v>
      </c>
      <c r="Q1072" s="163">
        <v>11</v>
      </c>
      <c r="R1072" s="163">
        <v>11.42</v>
      </c>
      <c r="S1072" s="163">
        <v>1E-3</v>
      </c>
      <c r="T1072" s="163">
        <v>1E-3</v>
      </c>
    </row>
    <row r="1073" spans="1:20" ht="15.75" customHeight="1">
      <c r="A1073" s="130" t="s">
        <v>108</v>
      </c>
      <c r="B1073" s="164">
        <v>2023</v>
      </c>
      <c r="C1073" s="164">
        <v>1</v>
      </c>
      <c r="D1073" s="130" t="s">
        <v>54</v>
      </c>
      <c r="E1073" s="164">
        <v>18929</v>
      </c>
      <c r="F1073" s="164">
        <v>0</v>
      </c>
      <c r="G1073" s="164">
        <v>0</v>
      </c>
      <c r="H1073" s="164">
        <v>0</v>
      </c>
      <c r="I1073" s="164">
        <v>0</v>
      </c>
      <c r="J1073" s="164">
        <v>0</v>
      </c>
      <c r="K1073" s="164">
        <v>55</v>
      </c>
      <c r="L1073" s="164">
        <v>1146</v>
      </c>
      <c r="M1073" s="164">
        <v>3041.58</v>
      </c>
      <c r="N1073" s="164">
        <v>6.0999999999999999E-2</v>
      </c>
      <c r="O1073" s="164">
        <v>0.161</v>
      </c>
      <c r="P1073" s="164">
        <v>55</v>
      </c>
      <c r="Q1073" s="164">
        <v>1146</v>
      </c>
      <c r="R1073" s="164">
        <v>3041.58</v>
      </c>
      <c r="S1073" s="164">
        <v>6.0999999999999999E-2</v>
      </c>
      <c r="T1073" s="164">
        <v>0.161</v>
      </c>
    </row>
    <row r="1074" spans="1:20" ht="15.75" customHeight="1">
      <c r="A1074" s="126" t="s">
        <v>108</v>
      </c>
      <c r="B1074" s="163">
        <v>2023</v>
      </c>
      <c r="C1074" s="163">
        <v>2</v>
      </c>
      <c r="D1074" s="126" t="s">
        <v>1415</v>
      </c>
      <c r="E1074" s="163">
        <v>18929</v>
      </c>
      <c r="F1074" s="163">
        <v>0</v>
      </c>
      <c r="G1074" s="163">
        <v>0</v>
      </c>
      <c r="H1074" s="163">
        <v>0</v>
      </c>
      <c r="I1074" s="163">
        <v>0</v>
      </c>
      <c r="J1074" s="163">
        <v>0</v>
      </c>
      <c r="K1074" s="163">
        <v>6</v>
      </c>
      <c r="L1074" s="163">
        <v>8257</v>
      </c>
      <c r="M1074" s="163">
        <v>5737.43</v>
      </c>
      <c r="N1074" s="163">
        <v>0.436</v>
      </c>
      <c r="O1074" s="163">
        <v>0.30299999999999999</v>
      </c>
      <c r="P1074" s="163">
        <v>6</v>
      </c>
      <c r="Q1074" s="163">
        <v>8257</v>
      </c>
      <c r="R1074" s="163">
        <v>5737.43</v>
      </c>
      <c r="S1074" s="163">
        <v>0.436</v>
      </c>
      <c r="T1074" s="163">
        <v>0.30299999999999999</v>
      </c>
    </row>
    <row r="1075" spans="1:20" ht="15.75" customHeight="1">
      <c r="A1075" s="130" t="s">
        <v>108</v>
      </c>
      <c r="B1075" s="164">
        <v>2023</v>
      </c>
      <c r="C1075" s="164">
        <v>3</v>
      </c>
      <c r="D1075" s="130" t="s">
        <v>55</v>
      </c>
      <c r="E1075" s="164">
        <v>18929</v>
      </c>
      <c r="F1075" s="164">
        <v>0</v>
      </c>
      <c r="G1075" s="164">
        <v>0</v>
      </c>
      <c r="H1075" s="164">
        <v>0</v>
      </c>
      <c r="I1075" s="164">
        <v>0</v>
      </c>
      <c r="J1075" s="164">
        <v>0</v>
      </c>
      <c r="K1075" s="164">
        <v>6</v>
      </c>
      <c r="L1075" s="164">
        <v>1218</v>
      </c>
      <c r="M1075" s="164">
        <v>2998.82</v>
      </c>
      <c r="N1075" s="164">
        <v>6.4000000000000001E-2</v>
      </c>
      <c r="O1075" s="164">
        <v>0.158</v>
      </c>
      <c r="P1075" s="164">
        <v>6</v>
      </c>
      <c r="Q1075" s="164">
        <v>1218</v>
      </c>
      <c r="R1075" s="164">
        <v>2998.82</v>
      </c>
      <c r="S1075" s="164">
        <v>6.4000000000000001E-2</v>
      </c>
      <c r="T1075" s="164">
        <v>0.158</v>
      </c>
    </row>
    <row r="1076" spans="1:20" ht="15.75" customHeight="1">
      <c r="A1076" s="126" t="s">
        <v>108</v>
      </c>
      <c r="B1076" s="163">
        <v>2023</v>
      </c>
      <c r="C1076" s="163">
        <v>4</v>
      </c>
      <c r="D1076" s="126" t="s">
        <v>56</v>
      </c>
      <c r="E1076" s="163">
        <v>18929</v>
      </c>
      <c r="F1076" s="163">
        <v>0</v>
      </c>
      <c r="G1076" s="163">
        <v>0</v>
      </c>
      <c r="H1076" s="163">
        <v>0</v>
      </c>
      <c r="I1076" s="163">
        <v>0</v>
      </c>
      <c r="J1076" s="163">
        <v>0</v>
      </c>
      <c r="K1076" s="163">
        <v>3</v>
      </c>
      <c r="L1076" s="163">
        <v>1428</v>
      </c>
      <c r="M1076" s="163">
        <v>633.69000000000005</v>
      </c>
      <c r="N1076" s="163">
        <v>7.4999999999999997E-2</v>
      </c>
      <c r="O1076" s="163">
        <v>3.3000000000000002E-2</v>
      </c>
      <c r="P1076" s="163">
        <v>3</v>
      </c>
      <c r="Q1076" s="163">
        <v>1428</v>
      </c>
      <c r="R1076" s="163">
        <v>633.69000000000005</v>
      </c>
      <c r="S1076" s="163">
        <v>7.4999999999999997E-2</v>
      </c>
      <c r="T1076" s="163">
        <v>3.3000000000000002E-2</v>
      </c>
    </row>
    <row r="1077" spans="1:20" ht="15.75" customHeight="1">
      <c r="A1077" s="130" t="s">
        <v>108</v>
      </c>
      <c r="B1077" s="164">
        <v>2023</v>
      </c>
      <c r="C1077" s="164">
        <v>5</v>
      </c>
      <c r="D1077" s="130" t="s">
        <v>57</v>
      </c>
      <c r="E1077" s="164">
        <v>18929</v>
      </c>
      <c r="F1077" s="164">
        <v>0</v>
      </c>
      <c r="G1077" s="164">
        <v>0</v>
      </c>
      <c r="H1077" s="164">
        <v>0</v>
      </c>
      <c r="I1077" s="164">
        <v>0</v>
      </c>
      <c r="J1077" s="164">
        <v>0</v>
      </c>
      <c r="K1077" s="164">
        <v>17</v>
      </c>
      <c r="L1077" s="164">
        <v>1741</v>
      </c>
      <c r="M1077" s="164">
        <v>1510.66</v>
      </c>
      <c r="N1077" s="164">
        <v>9.1999999999999998E-2</v>
      </c>
      <c r="O1077" s="164">
        <v>0.08</v>
      </c>
      <c r="P1077" s="164">
        <v>17</v>
      </c>
      <c r="Q1077" s="164">
        <v>1741</v>
      </c>
      <c r="R1077" s="164">
        <v>1510.66</v>
      </c>
      <c r="S1077" s="164">
        <v>9.1999999999999998E-2</v>
      </c>
      <c r="T1077" s="164">
        <v>0.08</v>
      </c>
    </row>
    <row r="1078" spans="1:20" ht="15.75" customHeight="1">
      <c r="A1078" s="126" t="s">
        <v>108</v>
      </c>
      <c r="B1078" s="163">
        <v>2023</v>
      </c>
      <c r="C1078" s="163">
        <v>6</v>
      </c>
      <c r="D1078" s="126" t="s">
        <v>58</v>
      </c>
      <c r="E1078" s="163">
        <v>18929</v>
      </c>
      <c r="F1078" s="163">
        <v>0</v>
      </c>
      <c r="G1078" s="163">
        <v>0</v>
      </c>
      <c r="H1078" s="163">
        <v>0</v>
      </c>
      <c r="I1078" s="163">
        <v>0</v>
      </c>
      <c r="J1078" s="163">
        <v>0</v>
      </c>
      <c r="K1078" s="163">
        <v>1</v>
      </c>
      <c r="L1078" s="163">
        <v>77</v>
      </c>
      <c r="M1078" s="163">
        <v>110.37</v>
      </c>
      <c r="N1078" s="163">
        <v>4.0000000000000001E-3</v>
      </c>
      <c r="O1078" s="163">
        <v>6.0000000000000001E-3</v>
      </c>
      <c r="P1078" s="163">
        <v>1</v>
      </c>
      <c r="Q1078" s="163">
        <v>77</v>
      </c>
      <c r="R1078" s="163">
        <v>110.37</v>
      </c>
      <c r="S1078" s="163">
        <v>4.0000000000000001E-3</v>
      </c>
      <c r="T1078" s="163">
        <v>6.0000000000000001E-3</v>
      </c>
    </row>
    <row r="1079" spans="1:20" ht="15.75" customHeight="1">
      <c r="A1079" s="130" t="s">
        <v>108</v>
      </c>
      <c r="B1079" s="164">
        <v>2023</v>
      </c>
      <c r="C1079" s="164">
        <v>7</v>
      </c>
      <c r="D1079" s="130" t="s">
        <v>59</v>
      </c>
      <c r="E1079" s="164">
        <v>18929</v>
      </c>
      <c r="F1079" s="164">
        <v>0</v>
      </c>
      <c r="G1079" s="164">
        <v>0</v>
      </c>
      <c r="H1079" s="164">
        <v>0</v>
      </c>
      <c r="I1079" s="164">
        <v>0</v>
      </c>
      <c r="J1079" s="164">
        <v>0</v>
      </c>
      <c r="K1079" s="164">
        <v>0</v>
      </c>
      <c r="L1079" s="164">
        <v>0</v>
      </c>
      <c r="M1079" s="164">
        <v>0</v>
      </c>
      <c r="N1079" s="164">
        <v>0</v>
      </c>
      <c r="O1079" s="164">
        <v>0</v>
      </c>
      <c r="P1079" s="164">
        <v>0</v>
      </c>
      <c r="Q1079" s="164">
        <v>0</v>
      </c>
      <c r="R1079" s="164">
        <v>0</v>
      </c>
      <c r="S1079" s="164">
        <v>0</v>
      </c>
      <c r="T1079" s="164">
        <v>0</v>
      </c>
    </row>
    <row r="1080" spans="1:20" ht="15.75" customHeight="1">
      <c r="A1080" s="126" t="s">
        <v>108</v>
      </c>
      <c r="B1080" s="163">
        <v>2023</v>
      </c>
      <c r="C1080" s="163">
        <v>8</v>
      </c>
      <c r="D1080" s="126" t="s">
        <v>60</v>
      </c>
      <c r="E1080" s="163">
        <v>18929</v>
      </c>
      <c r="F1080" s="163">
        <v>0</v>
      </c>
      <c r="G1080" s="163">
        <v>0</v>
      </c>
      <c r="H1080" s="163">
        <v>0</v>
      </c>
      <c r="I1080" s="163">
        <v>0</v>
      </c>
      <c r="J1080" s="163">
        <v>0</v>
      </c>
      <c r="K1080" s="163">
        <v>0</v>
      </c>
      <c r="L1080" s="163">
        <v>0</v>
      </c>
      <c r="M1080" s="163">
        <v>0</v>
      </c>
      <c r="N1080" s="163">
        <v>0</v>
      </c>
      <c r="O1080" s="163">
        <v>0</v>
      </c>
      <c r="P1080" s="163">
        <v>0</v>
      </c>
      <c r="Q1080" s="163">
        <v>0</v>
      </c>
      <c r="R1080" s="163">
        <v>0</v>
      </c>
      <c r="S1080" s="163">
        <v>0</v>
      </c>
      <c r="T1080" s="163">
        <v>0</v>
      </c>
    </row>
    <row r="1081" spans="1:20" ht="15.75" customHeight="1">
      <c r="A1081" s="130" t="s">
        <v>108</v>
      </c>
      <c r="B1081" s="164">
        <v>2023</v>
      </c>
      <c r="C1081" s="164">
        <v>9</v>
      </c>
      <c r="D1081" s="130" t="s">
        <v>61</v>
      </c>
      <c r="E1081" s="164">
        <v>18929</v>
      </c>
      <c r="F1081" s="164">
        <v>0</v>
      </c>
      <c r="G1081" s="164">
        <v>0</v>
      </c>
      <c r="H1081" s="164">
        <v>0</v>
      </c>
      <c r="I1081" s="164">
        <v>0</v>
      </c>
      <c r="J1081" s="164">
        <v>0</v>
      </c>
      <c r="K1081" s="164">
        <v>0</v>
      </c>
      <c r="L1081" s="164">
        <v>0</v>
      </c>
      <c r="M1081" s="164">
        <v>0</v>
      </c>
      <c r="N1081" s="164">
        <v>0</v>
      </c>
      <c r="O1081" s="164">
        <v>0</v>
      </c>
      <c r="P1081" s="164">
        <v>0</v>
      </c>
      <c r="Q1081" s="164">
        <v>0</v>
      </c>
      <c r="R1081" s="164">
        <v>0</v>
      </c>
      <c r="S1081" s="164">
        <v>0</v>
      </c>
      <c r="T1081" s="164">
        <v>0</v>
      </c>
    </row>
    <row r="1082" spans="1:20" ht="15.75" customHeight="1">
      <c r="A1082" s="126" t="s">
        <v>284</v>
      </c>
      <c r="B1082" s="163">
        <v>2015</v>
      </c>
      <c r="C1082" s="163">
        <v>0</v>
      </c>
      <c r="D1082" s="126" t="s">
        <v>53</v>
      </c>
      <c r="E1082" s="163">
        <v>22656</v>
      </c>
      <c r="F1082" s="163">
        <v>0</v>
      </c>
      <c r="G1082" s="163">
        <v>0</v>
      </c>
      <c r="H1082" s="163">
        <v>0</v>
      </c>
      <c r="I1082" s="163">
        <v>0</v>
      </c>
      <c r="J1082" s="163">
        <v>0</v>
      </c>
      <c r="K1082" s="163">
        <v>8</v>
      </c>
      <c r="L1082" s="163">
        <v>115</v>
      </c>
      <c r="M1082" s="163">
        <v>180.7</v>
      </c>
      <c r="N1082" s="163">
        <v>5.0000000000000001E-3</v>
      </c>
      <c r="O1082" s="163">
        <v>8.0000000000000002E-3</v>
      </c>
      <c r="P1082" s="163">
        <v>8</v>
      </c>
      <c r="Q1082" s="163">
        <v>115</v>
      </c>
      <c r="R1082" s="163">
        <v>180.7</v>
      </c>
      <c r="S1082" s="163">
        <v>5.0000000000000001E-3</v>
      </c>
      <c r="T1082" s="163">
        <v>8.0000000000000002E-3</v>
      </c>
    </row>
    <row r="1083" spans="1:20" ht="15.75" customHeight="1">
      <c r="A1083" s="130" t="s">
        <v>284</v>
      </c>
      <c r="B1083" s="164">
        <v>2015</v>
      </c>
      <c r="C1083" s="164">
        <v>1</v>
      </c>
      <c r="D1083" s="130" t="s">
        <v>54</v>
      </c>
      <c r="E1083" s="164">
        <v>22656</v>
      </c>
      <c r="F1083" s="164">
        <v>0</v>
      </c>
      <c r="G1083" s="164">
        <v>0</v>
      </c>
      <c r="H1083" s="164">
        <v>0</v>
      </c>
      <c r="I1083" s="164">
        <v>0</v>
      </c>
      <c r="J1083" s="164">
        <v>0</v>
      </c>
      <c r="K1083" s="164">
        <v>41</v>
      </c>
      <c r="L1083" s="164">
        <v>253</v>
      </c>
      <c r="M1083" s="164">
        <v>582.04999999999995</v>
      </c>
      <c r="N1083" s="164">
        <v>1.0999999999999999E-2</v>
      </c>
      <c r="O1083" s="164">
        <v>2.5999999999999999E-2</v>
      </c>
      <c r="P1083" s="164">
        <v>41</v>
      </c>
      <c r="Q1083" s="164">
        <v>253</v>
      </c>
      <c r="R1083" s="164">
        <v>582.04999999999995</v>
      </c>
      <c r="S1083" s="164">
        <v>1.0999999999999999E-2</v>
      </c>
      <c r="T1083" s="164">
        <v>2.5999999999999999E-2</v>
      </c>
    </row>
    <row r="1084" spans="1:20" ht="15.75" customHeight="1">
      <c r="A1084" s="126" t="s">
        <v>284</v>
      </c>
      <c r="B1084" s="163">
        <v>2015</v>
      </c>
      <c r="C1084" s="163">
        <v>2</v>
      </c>
      <c r="D1084" s="126" t="s">
        <v>1415</v>
      </c>
      <c r="E1084" s="163">
        <v>22656</v>
      </c>
      <c r="F1084" s="163">
        <v>0</v>
      </c>
      <c r="G1084" s="163">
        <v>0</v>
      </c>
      <c r="H1084" s="163">
        <v>0</v>
      </c>
      <c r="I1084" s="163">
        <v>0</v>
      </c>
      <c r="J1084" s="163">
        <v>0</v>
      </c>
      <c r="K1084" s="163">
        <v>14</v>
      </c>
      <c r="L1084" s="163">
        <v>10661</v>
      </c>
      <c r="M1084" s="163">
        <v>58690.5</v>
      </c>
      <c r="N1084" s="163">
        <v>0.47099999999999997</v>
      </c>
      <c r="O1084" s="163">
        <v>2.5910000000000002</v>
      </c>
      <c r="P1084" s="163">
        <v>14</v>
      </c>
      <c r="Q1084" s="163">
        <v>10661</v>
      </c>
      <c r="R1084" s="163">
        <v>58690.5</v>
      </c>
      <c r="S1084" s="163">
        <v>0.47099999999999997</v>
      </c>
      <c r="T1084" s="163">
        <v>2.5910000000000002</v>
      </c>
    </row>
    <row r="1085" spans="1:20" ht="15.75" customHeight="1">
      <c r="A1085" s="130" t="s">
        <v>284</v>
      </c>
      <c r="B1085" s="164">
        <v>2015</v>
      </c>
      <c r="C1085" s="164">
        <v>3</v>
      </c>
      <c r="D1085" s="130" t="s">
        <v>55</v>
      </c>
      <c r="E1085" s="164">
        <v>22656</v>
      </c>
      <c r="F1085" s="164">
        <v>0</v>
      </c>
      <c r="G1085" s="164">
        <v>0</v>
      </c>
      <c r="H1085" s="164">
        <v>0</v>
      </c>
      <c r="I1085" s="164">
        <v>0</v>
      </c>
      <c r="J1085" s="164">
        <v>0</v>
      </c>
      <c r="K1085" s="164">
        <v>20</v>
      </c>
      <c r="L1085" s="164">
        <v>6280</v>
      </c>
      <c r="M1085" s="164">
        <v>10285.6</v>
      </c>
      <c r="N1085" s="164">
        <v>0.27700000000000002</v>
      </c>
      <c r="O1085" s="164">
        <v>0.45400000000000001</v>
      </c>
      <c r="P1085" s="164">
        <v>20</v>
      </c>
      <c r="Q1085" s="164">
        <v>6280</v>
      </c>
      <c r="R1085" s="164">
        <v>10285.6</v>
      </c>
      <c r="S1085" s="164">
        <v>0.27700000000000002</v>
      </c>
      <c r="T1085" s="164">
        <v>0.45400000000000001</v>
      </c>
    </row>
    <row r="1086" spans="1:20" ht="15.75" customHeight="1">
      <c r="A1086" s="126" t="s">
        <v>284</v>
      </c>
      <c r="B1086" s="163">
        <v>2015</v>
      </c>
      <c r="C1086" s="163">
        <v>4</v>
      </c>
      <c r="D1086" s="126" t="s">
        <v>56</v>
      </c>
      <c r="E1086" s="163">
        <v>22656</v>
      </c>
      <c r="F1086" s="163">
        <v>0</v>
      </c>
      <c r="G1086" s="163">
        <v>0</v>
      </c>
      <c r="H1086" s="163">
        <v>0</v>
      </c>
      <c r="I1086" s="163">
        <v>0</v>
      </c>
      <c r="J1086" s="163">
        <v>0</v>
      </c>
      <c r="K1086" s="163">
        <v>4</v>
      </c>
      <c r="L1086" s="163">
        <v>84</v>
      </c>
      <c r="M1086" s="163">
        <v>538.9</v>
      </c>
      <c r="N1086" s="163">
        <v>4.0000000000000001E-3</v>
      </c>
      <c r="O1086" s="163">
        <v>2.4E-2</v>
      </c>
      <c r="P1086" s="163">
        <v>4</v>
      </c>
      <c r="Q1086" s="163">
        <v>84</v>
      </c>
      <c r="R1086" s="163">
        <v>538.9</v>
      </c>
      <c r="S1086" s="163">
        <v>4.0000000000000001E-3</v>
      </c>
      <c r="T1086" s="163">
        <v>2.4E-2</v>
      </c>
    </row>
    <row r="1087" spans="1:20" ht="15.75" customHeight="1">
      <c r="A1087" s="130" t="s">
        <v>284</v>
      </c>
      <c r="B1087" s="164">
        <v>2015</v>
      </c>
      <c r="C1087" s="164">
        <v>5</v>
      </c>
      <c r="D1087" s="130" t="s">
        <v>57</v>
      </c>
      <c r="E1087" s="164">
        <v>22656</v>
      </c>
      <c r="F1087" s="164">
        <v>0</v>
      </c>
      <c r="G1087" s="164">
        <v>0</v>
      </c>
      <c r="H1087" s="164">
        <v>0</v>
      </c>
      <c r="I1087" s="164">
        <v>0</v>
      </c>
      <c r="J1087" s="164">
        <v>0</v>
      </c>
      <c r="K1087" s="164">
        <v>46</v>
      </c>
      <c r="L1087" s="164">
        <v>2428</v>
      </c>
      <c r="M1087" s="164">
        <v>2199.3000000000002</v>
      </c>
      <c r="N1087" s="164">
        <v>0.107</v>
      </c>
      <c r="O1087" s="164">
        <v>9.7000000000000003E-2</v>
      </c>
      <c r="P1087" s="164">
        <v>46</v>
      </c>
      <c r="Q1087" s="164">
        <v>2428</v>
      </c>
      <c r="R1087" s="164">
        <v>2199.3000000000002</v>
      </c>
      <c r="S1087" s="164">
        <v>0.107</v>
      </c>
      <c r="T1087" s="164">
        <v>9.7000000000000003E-2</v>
      </c>
    </row>
    <row r="1088" spans="1:20" ht="15.75" customHeight="1">
      <c r="A1088" s="126" t="s">
        <v>284</v>
      </c>
      <c r="B1088" s="163">
        <v>2015</v>
      </c>
      <c r="C1088" s="163">
        <v>6</v>
      </c>
      <c r="D1088" s="126" t="s">
        <v>58</v>
      </c>
      <c r="E1088" s="163">
        <v>22656</v>
      </c>
      <c r="F1088" s="163">
        <v>0</v>
      </c>
      <c r="G1088" s="163">
        <v>0</v>
      </c>
      <c r="H1088" s="163">
        <v>0</v>
      </c>
      <c r="I1088" s="163">
        <v>0</v>
      </c>
      <c r="J1088" s="163">
        <v>0</v>
      </c>
      <c r="K1088" s="163">
        <v>3</v>
      </c>
      <c r="L1088" s="163">
        <v>13</v>
      </c>
      <c r="M1088" s="163">
        <v>20.2</v>
      </c>
      <c r="N1088" s="163">
        <v>1E-3</v>
      </c>
      <c r="O1088" s="163">
        <v>1E-3</v>
      </c>
      <c r="P1088" s="163">
        <v>3</v>
      </c>
      <c r="Q1088" s="163">
        <v>13</v>
      </c>
      <c r="R1088" s="163">
        <v>20.2</v>
      </c>
      <c r="S1088" s="163">
        <v>1E-3</v>
      </c>
      <c r="T1088" s="163">
        <v>1E-3</v>
      </c>
    </row>
    <row r="1089" spans="1:20" ht="15.75" customHeight="1">
      <c r="A1089" s="130" t="s">
        <v>284</v>
      </c>
      <c r="B1089" s="164">
        <v>2015</v>
      </c>
      <c r="C1089" s="164">
        <v>7</v>
      </c>
      <c r="D1089" s="130" t="s">
        <v>59</v>
      </c>
      <c r="E1089" s="164">
        <v>22656</v>
      </c>
      <c r="F1089" s="164">
        <v>0</v>
      </c>
      <c r="G1089" s="164">
        <v>0</v>
      </c>
      <c r="H1089" s="164">
        <v>0</v>
      </c>
      <c r="I1089" s="164">
        <v>0</v>
      </c>
      <c r="J1089" s="164">
        <v>0</v>
      </c>
      <c r="K1089" s="164">
        <v>0</v>
      </c>
      <c r="L1089" s="164">
        <v>0</v>
      </c>
      <c r="M1089" s="164">
        <v>0</v>
      </c>
      <c r="N1089" s="164">
        <v>0</v>
      </c>
      <c r="O1089" s="164">
        <v>0</v>
      </c>
      <c r="P1089" s="164">
        <v>0</v>
      </c>
      <c r="Q1089" s="164">
        <v>0</v>
      </c>
      <c r="R1089" s="164">
        <v>0</v>
      </c>
      <c r="S1089" s="164">
        <v>0</v>
      </c>
      <c r="T1089" s="164">
        <v>0</v>
      </c>
    </row>
    <row r="1090" spans="1:20" ht="15.75" customHeight="1">
      <c r="A1090" s="126" t="s">
        <v>284</v>
      </c>
      <c r="B1090" s="163">
        <v>2015</v>
      </c>
      <c r="C1090" s="163">
        <v>8</v>
      </c>
      <c r="D1090" s="126" t="s">
        <v>60</v>
      </c>
      <c r="E1090" s="163">
        <v>22656</v>
      </c>
      <c r="F1090" s="163">
        <v>0</v>
      </c>
      <c r="G1090" s="163">
        <v>0</v>
      </c>
      <c r="H1090" s="163">
        <v>0</v>
      </c>
      <c r="I1090" s="163">
        <v>0</v>
      </c>
      <c r="J1090" s="163">
        <v>0</v>
      </c>
      <c r="K1090" s="163">
        <v>1</v>
      </c>
      <c r="L1090" s="163">
        <v>1</v>
      </c>
      <c r="M1090" s="163">
        <v>1.5</v>
      </c>
      <c r="N1090" s="163">
        <v>0</v>
      </c>
      <c r="O1090" s="163">
        <v>0</v>
      </c>
      <c r="P1090" s="163">
        <v>1</v>
      </c>
      <c r="Q1090" s="163">
        <v>1</v>
      </c>
      <c r="R1090" s="163">
        <v>1.5</v>
      </c>
      <c r="S1090" s="163">
        <v>0</v>
      </c>
      <c r="T1090" s="163">
        <v>0</v>
      </c>
    </row>
    <row r="1091" spans="1:20" ht="15.75" customHeight="1">
      <c r="A1091" s="130" t="s">
        <v>284</v>
      </c>
      <c r="B1091" s="164">
        <v>2015</v>
      </c>
      <c r="C1091" s="164">
        <v>9</v>
      </c>
      <c r="D1091" s="130" t="s">
        <v>61</v>
      </c>
      <c r="E1091" s="164">
        <v>22656</v>
      </c>
      <c r="F1091" s="164">
        <v>0</v>
      </c>
      <c r="G1091" s="164">
        <v>0</v>
      </c>
      <c r="H1091" s="164">
        <v>0</v>
      </c>
      <c r="I1091" s="164">
        <v>0</v>
      </c>
      <c r="J1091" s="164">
        <v>0</v>
      </c>
      <c r="K1091" s="164">
        <v>11</v>
      </c>
      <c r="L1091" s="164">
        <v>1541</v>
      </c>
      <c r="M1091" s="164">
        <v>667.9</v>
      </c>
      <c r="N1091" s="164">
        <v>6.8000000000000005E-2</v>
      </c>
      <c r="O1091" s="164">
        <v>2.9000000000000001E-2</v>
      </c>
      <c r="P1091" s="164">
        <v>11</v>
      </c>
      <c r="Q1091" s="164">
        <v>1541</v>
      </c>
      <c r="R1091" s="164">
        <v>667.9</v>
      </c>
      <c r="S1091" s="164">
        <v>6.8000000000000005E-2</v>
      </c>
      <c r="T1091" s="164">
        <v>2.9000000000000001E-2</v>
      </c>
    </row>
    <row r="1092" spans="1:20" ht="15.75" customHeight="1">
      <c r="A1092" s="126" t="s">
        <v>284</v>
      </c>
      <c r="B1092" s="163">
        <v>2016</v>
      </c>
      <c r="C1092" s="163">
        <v>0</v>
      </c>
      <c r="D1092" s="126" t="s">
        <v>53</v>
      </c>
      <c r="E1092" s="163">
        <v>23002</v>
      </c>
      <c r="F1092" s="163">
        <v>0</v>
      </c>
      <c r="G1092" s="163">
        <v>0</v>
      </c>
      <c r="H1092" s="163">
        <v>0</v>
      </c>
      <c r="I1092" s="163">
        <v>0</v>
      </c>
      <c r="J1092" s="163">
        <v>0</v>
      </c>
      <c r="K1092" s="163">
        <v>9</v>
      </c>
      <c r="L1092" s="163">
        <v>448</v>
      </c>
      <c r="M1092" s="163">
        <v>1011.1</v>
      </c>
      <c r="N1092" s="163">
        <v>1.9E-2</v>
      </c>
      <c r="O1092" s="163">
        <v>4.3999999999999997E-2</v>
      </c>
      <c r="P1092" s="163">
        <v>9</v>
      </c>
      <c r="Q1092" s="163">
        <v>448</v>
      </c>
      <c r="R1092" s="163">
        <v>1011.1</v>
      </c>
      <c r="S1092" s="163">
        <v>1.9E-2</v>
      </c>
      <c r="T1092" s="163">
        <v>4.3999999999999997E-2</v>
      </c>
    </row>
    <row r="1093" spans="1:20" ht="15.75" customHeight="1">
      <c r="A1093" s="130" t="s">
        <v>284</v>
      </c>
      <c r="B1093" s="164">
        <v>2016</v>
      </c>
      <c r="C1093" s="164">
        <v>1</v>
      </c>
      <c r="D1093" s="130" t="s">
        <v>54</v>
      </c>
      <c r="E1093" s="164">
        <v>23002</v>
      </c>
      <c r="F1093" s="164">
        <v>0</v>
      </c>
      <c r="G1093" s="164">
        <v>0</v>
      </c>
      <c r="H1093" s="164">
        <v>0</v>
      </c>
      <c r="I1093" s="164">
        <v>0</v>
      </c>
      <c r="J1093" s="164">
        <v>0</v>
      </c>
      <c r="K1093" s="164">
        <v>37</v>
      </c>
      <c r="L1093" s="164">
        <v>792</v>
      </c>
      <c r="M1093" s="164">
        <v>4867</v>
      </c>
      <c r="N1093" s="164">
        <v>3.4000000000000002E-2</v>
      </c>
      <c r="O1093" s="164">
        <v>0.21199999999999999</v>
      </c>
      <c r="P1093" s="164">
        <v>37</v>
      </c>
      <c r="Q1093" s="164">
        <v>792</v>
      </c>
      <c r="R1093" s="164">
        <v>4867</v>
      </c>
      <c r="S1093" s="164">
        <v>3.4000000000000002E-2</v>
      </c>
      <c r="T1093" s="164">
        <v>0.21199999999999999</v>
      </c>
    </row>
    <row r="1094" spans="1:20" ht="15.75" customHeight="1">
      <c r="A1094" s="126" t="s">
        <v>284</v>
      </c>
      <c r="B1094" s="163">
        <v>2016</v>
      </c>
      <c r="C1094" s="163">
        <v>2</v>
      </c>
      <c r="D1094" s="126" t="s">
        <v>1415</v>
      </c>
      <c r="E1094" s="163">
        <v>23002</v>
      </c>
      <c r="F1094" s="163">
        <v>1</v>
      </c>
      <c r="G1094" s="163">
        <v>3000</v>
      </c>
      <c r="H1094" s="163">
        <v>10550</v>
      </c>
      <c r="I1094" s="163">
        <v>0.13</v>
      </c>
      <c r="J1094" s="163">
        <v>0.45900000000000002</v>
      </c>
      <c r="K1094" s="163">
        <v>15</v>
      </c>
      <c r="L1094" s="163">
        <v>17284</v>
      </c>
      <c r="M1094" s="163">
        <v>62139.3</v>
      </c>
      <c r="N1094" s="163">
        <v>0.751</v>
      </c>
      <c r="O1094" s="163">
        <v>2.7010000000000001</v>
      </c>
      <c r="P1094" s="163">
        <v>16</v>
      </c>
      <c r="Q1094" s="163">
        <v>20284</v>
      </c>
      <c r="R1094" s="163">
        <v>72689.3</v>
      </c>
      <c r="S1094" s="163">
        <v>0.88200000000000001</v>
      </c>
      <c r="T1094" s="163">
        <v>3.16</v>
      </c>
    </row>
    <row r="1095" spans="1:20" ht="15.75" customHeight="1">
      <c r="A1095" s="130" t="s">
        <v>284</v>
      </c>
      <c r="B1095" s="164">
        <v>2016</v>
      </c>
      <c r="C1095" s="164">
        <v>3</v>
      </c>
      <c r="D1095" s="130" t="s">
        <v>55</v>
      </c>
      <c r="E1095" s="164">
        <v>23002</v>
      </c>
      <c r="F1095" s="164">
        <v>2</v>
      </c>
      <c r="G1095" s="164">
        <v>4500</v>
      </c>
      <c r="H1095" s="164">
        <v>7850</v>
      </c>
      <c r="I1095" s="164">
        <v>0.19600000000000001</v>
      </c>
      <c r="J1095" s="164">
        <v>0.34100000000000003</v>
      </c>
      <c r="K1095" s="164">
        <v>7</v>
      </c>
      <c r="L1095" s="164">
        <v>1325</v>
      </c>
      <c r="M1095" s="164">
        <v>2001</v>
      </c>
      <c r="N1095" s="164">
        <v>5.8000000000000003E-2</v>
      </c>
      <c r="O1095" s="164">
        <v>8.6999999999999994E-2</v>
      </c>
      <c r="P1095" s="164">
        <v>9</v>
      </c>
      <c r="Q1095" s="164">
        <v>5825</v>
      </c>
      <c r="R1095" s="164">
        <v>9851</v>
      </c>
      <c r="S1095" s="164">
        <v>0.253</v>
      </c>
      <c r="T1095" s="164">
        <v>0.42799999999999999</v>
      </c>
    </row>
    <row r="1096" spans="1:20" ht="15.75" customHeight="1">
      <c r="A1096" s="126" t="s">
        <v>284</v>
      </c>
      <c r="B1096" s="163">
        <v>2016</v>
      </c>
      <c r="C1096" s="163">
        <v>4</v>
      </c>
      <c r="D1096" s="126" t="s">
        <v>56</v>
      </c>
      <c r="E1096" s="163">
        <v>23002</v>
      </c>
      <c r="F1096" s="163">
        <v>0</v>
      </c>
      <c r="G1096" s="163">
        <v>0</v>
      </c>
      <c r="H1096" s="163">
        <v>0</v>
      </c>
      <c r="I1096" s="163">
        <v>0</v>
      </c>
      <c r="J1096" s="163">
        <v>0</v>
      </c>
      <c r="K1096" s="163">
        <v>0</v>
      </c>
      <c r="L1096" s="163">
        <v>0</v>
      </c>
      <c r="M1096" s="163">
        <v>0</v>
      </c>
      <c r="N1096" s="163">
        <v>0</v>
      </c>
      <c r="O1096" s="163">
        <v>0</v>
      </c>
      <c r="P1096" s="163">
        <v>0</v>
      </c>
      <c r="Q1096" s="163">
        <v>0</v>
      </c>
      <c r="R1096" s="163">
        <v>0</v>
      </c>
      <c r="S1096" s="163">
        <v>0</v>
      </c>
      <c r="T1096" s="163">
        <v>0</v>
      </c>
    </row>
    <row r="1097" spans="1:20" ht="15.75" customHeight="1">
      <c r="A1097" s="130" t="s">
        <v>284</v>
      </c>
      <c r="B1097" s="164">
        <v>2016</v>
      </c>
      <c r="C1097" s="164">
        <v>5</v>
      </c>
      <c r="D1097" s="130" t="s">
        <v>57</v>
      </c>
      <c r="E1097" s="164">
        <v>23002</v>
      </c>
      <c r="F1097" s="164">
        <v>0</v>
      </c>
      <c r="G1097" s="164">
        <v>0</v>
      </c>
      <c r="H1097" s="164">
        <v>0</v>
      </c>
      <c r="I1097" s="164">
        <v>0</v>
      </c>
      <c r="J1097" s="164">
        <v>0</v>
      </c>
      <c r="K1097" s="164">
        <v>62</v>
      </c>
      <c r="L1097" s="164">
        <v>927</v>
      </c>
      <c r="M1097" s="164">
        <v>2145.8000000000002</v>
      </c>
      <c r="N1097" s="164">
        <v>0.04</v>
      </c>
      <c r="O1097" s="164">
        <v>9.2999999999999999E-2</v>
      </c>
      <c r="P1097" s="164">
        <v>62</v>
      </c>
      <c r="Q1097" s="164">
        <v>927</v>
      </c>
      <c r="R1097" s="164">
        <v>2145.8000000000002</v>
      </c>
      <c r="S1097" s="164">
        <v>0.04</v>
      </c>
      <c r="T1097" s="164">
        <v>9.2999999999999999E-2</v>
      </c>
    </row>
    <row r="1098" spans="1:20" ht="15.75" customHeight="1">
      <c r="A1098" s="126" t="s">
        <v>284</v>
      </c>
      <c r="B1098" s="163">
        <v>2016</v>
      </c>
      <c r="C1098" s="163">
        <v>6</v>
      </c>
      <c r="D1098" s="126" t="s">
        <v>58</v>
      </c>
      <c r="E1098" s="163">
        <v>23002</v>
      </c>
      <c r="F1098" s="163">
        <v>0</v>
      </c>
      <c r="G1098" s="163">
        <v>0</v>
      </c>
      <c r="H1098" s="163">
        <v>0</v>
      </c>
      <c r="I1098" s="163">
        <v>0</v>
      </c>
      <c r="J1098" s="163">
        <v>0</v>
      </c>
      <c r="K1098" s="163">
        <v>2</v>
      </c>
      <c r="L1098" s="163">
        <v>1161</v>
      </c>
      <c r="M1098" s="163">
        <v>18338</v>
      </c>
      <c r="N1098" s="163">
        <v>0.05</v>
      </c>
      <c r="O1098" s="163">
        <v>0.79700000000000004</v>
      </c>
      <c r="P1098" s="163">
        <v>2</v>
      </c>
      <c r="Q1098" s="163">
        <v>1161</v>
      </c>
      <c r="R1098" s="163">
        <v>18338</v>
      </c>
      <c r="S1098" s="163">
        <v>0.05</v>
      </c>
      <c r="T1098" s="163">
        <v>0.79700000000000004</v>
      </c>
    </row>
    <row r="1099" spans="1:20" ht="15.75" customHeight="1">
      <c r="A1099" s="130" t="s">
        <v>284</v>
      </c>
      <c r="B1099" s="164">
        <v>2016</v>
      </c>
      <c r="C1099" s="164">
        <v>7</v>
      </c>
      <c r="D1099" s="130" t="s">
        <v>59</v>
      </c>
      <c r="E1099" s="164">
        <v>23002</v>
      </c>
      <c r="F1099" s="164">
        <v>0</v>
      </c>
      <c r="G1099" s="164">
        <v>0</v>
      </c>
      <c r="H1099" s="164">
        <v>0</v>
      </c>
      <c r="I1099" s="164">
        <v>0</v>
      </c>
      <c r="J1099" s="164">
        <v>0</v>
      </c>
      <c r="K1099" s="164">
        <v>0</v>
      </c>
      <c r="L1099" s="164">
        <v>0</v>
      </c>
      <c r="M1099" s="164">
        <v>0</v>
      </c>
      <c r="N1099" s="164">
        <v>0</v>
      </c>
      <c r="O1099" s="164">
        <v>0</v>
      </c>
      <c r="P1099" s="164">
        <v>0</v>
      </c>
      <c r="Q1099" s="164">
        <v>0</v>
      </c>
      <c r="R1099" s="164">
        <v>0</v>
      </c>
      <c r="S1099" s="164">
        <v>0</v>
      </c>
      <c r="T1099" s="164">
        <v>0</v>
      </c>
    </row>
    <row r="1100" spans="1:20" ht="15.75" customHeight="1">
      <c r="A1100" s="126" t="s">
        <v>284</v>
      </c>
      <c r="B1100" s="163">
        <v>2016</v>
      </c>
      <c r="C1100" s="163">
        <v>8</v>
      </c>
      <c r="D1100" s="126" t="s">
        <v>60</v>
      </c>
      <c r="E1100" s="163">
        <v>23002</v>
      </c>
      <c r="F1100" s="163">
        <v>0</v>
      </c>
      <c r="G1100" s="163">
        <v>0</v>
      </c>
      <c r="H1100" s="163">
        <v>0</v>
      </c>
      <c r="I1100" s="163">
        <v>0</v>
      </c>
      <c r="J1100" s="163">
        <v>0</v>
      </c>
      <c r="K1100" s="163">
        <v>0</v>
      </c>
      <c r="L1100" s="163">
        <v>0</v>
      </c>
      <c r="M1100" s="163">
        <v>0</v>
      </c>
      <c r="N1100" s="163">
        <v>0</v>
      </c>
      <c r="O1100" s="163">
        <v>0</v>
      </c>
      <c r="P1100" s="163">
        <v>0</v>
      </c>
      <c r="Q1100" s="163">
        <v>0</v>
      </c>
      <c r="R1100" s="163">
        <v>0</v>
      </c>
      <c r="S1100" s="163">
        <v>0</v>
      </c>
      <c r="T1100" s="163">
        <v>0</v>
      </c>
    </row>
    <row r="1101" spans="1:20" ht="15.75" customHeight="1">
      <c r="A1101" s="130" t="s">
        <v>284</v>
      </c>
      <c r="B1101" s="164">
        <v>2016</v>
      </c>
      <c r="C1101" s="164">
        <v>9</v>
      </c>
      <c r="D1101" s="130" t="s">
        <v>61</v>
      </c>
      <c r="E1101" s="164">
        <v>23002</v>
      </c>
      <c r="F1101" s="164">
        <v>0</v>
      </c>
      <c r="G1101" s="164">
        <v>0</v>
      </c>
      <c r="H1101" s="164">
        <v>0</v>
      </c>
      <c r="I1101" s="164">
        <v>0</v>
      </c>
      <c r="J1101" s="164">
        <v>0</v>
      </c>
      <c r="K1101" s="164">
        <v>13</v>
      </c>
      <c r="L1101" s="164">
        <v>104</v>
      </c>
      <c r="M1101" s="164">
        <v>249</v>
      </c>
      <c r="N1101" s="164">
        <v>5.0000000000000001E-3</v>
      </c>
      <c r="O1101" s="164">
        <v>1.0999999999999999E-2</v>
      </c>
      <c r="P1101" s="164">
        <v>13</v>
      </c>
      <c r="Q1101" s="164">
        <v>104</v>
      </c>
      <c r="R1101" s="164">
        <v>249</v>
      </c>
      <c r="S1101" s="164">
        <v>5.0000000000000001E-3</v>
      </c>
      <c r="T1101" s="164">
        <v>1.0999999999999999E-2</v>
      </c>
    </row>
    <row r="1102" spans="1:20" ht="15.75" customHeight="1">
      <c r="A1102" s="126" t="s">
        <v>284</v>
      </c>
      <c r="B1102" s="163">
        <v>2017</v>
      </c>
      <c r="C1102" s="163">
        <v>0</v>
      </c>
      <c r="D1102" s="126" t="s">
        <v>53</v>
      </c>
      <c r="E1102" s="163">
        <v>23283</v>
      </c>
      <c r="F1102" s="163">
        <v>0</v>
      </c>
      <c r="G1102" s="163">
        <v>0</v>
      </c>
      <c r="H1102" s="163">
        <v>0</v>
      </c>
      <c r="I1102" s="163">
        <v>0</v>
      </c>
      <c r="J1102" s="163">
        <v>0</v>
      </c>
      <c r="K1102" s="163">
        <v>3</v>
      </c>
      <c r="L1102" s="163">
        <v>28</v>
      </c>
      <c r="M1102" s="163">
        <v>57</v>
      </c>
      <c r="N1102" s="163">
        <v>1E-3</v>
      </c>
      <c r="O1102" s="163">
        <v>2E-3</v>
      </c>
      <c r="P1102" s="163">
        <v>3</v>
      </c>
      <c r="Q1102" s="163">
        <v>28</v>
      </c>
      <c r="R1102" s="163">
        <v>57</v>
      </c>
      <c r="S1102" s="163">
        <v>1E-3</v>
      </c>
      <c r="T1102" s="163">
        <v>2E-3</v>
      </c>
    </row>
    <row r="1103" spans="1:20" ht="15.75" customHeight="1">
      <c r="A1103" s="130" t="s">
        <v>284</v>
      </c>
      <c r="B1103" s="164">
        <v>2017</v>
      </c>
      <c r="C1103" s="164">
        <v>1</v>
      </c>
      <c r="D1103" s="130" t="s">
        <v>54</v>
      </c>
      <c r="E1103" s="164">
        <v>23283</v>
      </c>
      <c r="F1103" s="164">
        <v>0</v>
      </c>
      <c r="G1103" s="164">
        <v>0</v>
      </c>
      <c r="H1103" s="164">
        <v>0</v>
      </c>
      <c r="I1103" s="164">
        <v>0</v>
      </c>
      <c r="J1103" s="164">
        <v>0</v>
      </c>
      <c r="K1103" s="164">
        <v>59</v>
      </c>
      <c r="L1103" s="164">
        <v>828</v>
      </c>
      <c r="M1103" s="164">
        <v>2794.86</v>
      </c>
      <c r="N1103" s="164">
        <v>3.5999999999999997E-2</v>
      </c>
      <c r="O1103" s="164">
        <v>0.12</v>
      </c>
      <c r="P1103" s="164">
        <v>59</v>
      </c>
      <c r="Q1103" s="164">
        <v>828</v>
      </c>
      <c r="R1103" s="164">
        <v>2794.86</v>
      </c>
      <c r="S1103" s="164">
        <v>3.5999999999999997E-2</v>
      </c>
      <c r="T1103" s="164">
        <v>0.12</v>
      </c>
    </row>
    <row r="1104" spans="1:20" ht="15.75" customHeight="1">
      <c r="A1104" s="126" t="s">
        <v>284</v>
      </c>
      <c r="B1104" s="163">
        <v>2017</v>
      </c>
      <c r="C1104" s="163">
        <v>2</v>
      </c>
      <c r="D1104" s="126" t="s">
        <v>1415</v>
      </c>
      <c r="E1104" s="163">
        <v>23283</v>
      </c>
      <c r="F1104" s="163">
        <v>0</v>
      </c>
      <c r="G1104" s="163">
        <v>0</v>
      </c>
      <c r="H1104" s="163">
        <v>0</v>
      </c>
      <c r="I1104" s="163">
        <v>0</v>
      </c>
      <c r="J1104" s="163">
        <v>0</v>
      </c>
      <c r="K1104" s="163">
        <v>13</v>
      </c>
      <c r="L1104" s="163">
        <v>14170</v>
      </c>
      <c r="M1104" s="163">
        <v>59270.7</v>
      </c>
      <c r="N1104" s="163">
        <v>0.60899999999999999</v>
      </c>
      <c r="O1104" s="163">
        <v>2.5449999999999999</v>
      </c>
      <c r="P1104" s="163">
        <v>13</v>
      </c>
      <c r="Q1104" s="163">
        <v>14170</v>
      </c>
      <c r="R1104" s="163">
        <v>59270.7</v>
      </c>
      <c r="S1104" s="163">
        <v>0.60899999999999999</v>
      </c>
      <c r="T1104" s="163">
        <v>2.5449999999999999</v>
      </c>
    </row>
    <row r="1105" spans="1:20" ht="15.75" customHeight="1">
      <c r="A1105" s="130" t="s">
        <v>284</v>
      </c>
      <c r="B1105" s="164">
        <v>2017</v>
      </c>
      <c r="C1105" s="164">
        <v>3</v>
      </c>
      <c r="D1105" s="130" t="s">
        <v>55</v>
      </c>
      <c r="E1105" s="164">
        <v>23283</v>
      </c>
      <c r="F1105" s="164">
        <v>0</v>
      </c>
      <c r="G1105" s="164">
        <v>0</v>
      </c>
      <c r="H1105" s="164">
        <v>0</v>
      </c>
      <c r="I1105" s="164">
        <v>0</v>
      </c>
      <c r="J1105" s="164">
        <v>0</v>
      </c>
      <c r="K1105" s="164">
        <v>11</v>
      </c>
      <c r="L1105" s="164">
        <v>3188</v>
      </c>
      <c r="M1105" s="164">
        <v>2883.5</v>
      </c>
      <c r="N1105" s="164">
        <v>0.13700000000000001</v>
      </c>
      <c r="O1105" s="164">
        <v>0.124</v>
      </c>
      <c r="P1105" s="164">
        <v>11</v>
      </c>
      <c r="Q1105" s="164">
        <v>3188</v>
      </c>
      <c r="R1105" s="164">
        <v>2883.5</v>
      </c>
      <c r="S1105" s="164">
        <v>0.13700000000000001</v>
      </c>
      <c r="T1105" s="164">
        <v>0.124</v>
      </c>
    </row>
    <row r="1106" spans="1:20" ht="15.75" customHeight="1">
      <c r="A1106" s="126" t="s">
        <v>284</v>
      </c>
      <c r="B1106" s="163">
        <v>2017</v>
      </c>
      <c r="C1106" s="163">
        <v>4</v>
      </c>
      <c r="D1106" s="126" t="s">
        <v>56</v>
      </c>
      <c r="E1106" s="163">
        <v>23283</v>
      </c>
      <c r="F1106" s="163">
        <v>0</v>
      </c>
      <c r="G1106" s="163">
        <v>0</v>
      </c>
      <c r="H1106" s="163">
        <v>0</v>
      </c>
      <c r="I1106" s="163">
        <v>0</v>
      </c>
      <c r="J1106" s="163">
        <v>0</v>
      </c>
      <c r="K1106" s="163">
        <v>2</v>
      </c>
      <c r="L1106" s="163">
        <v>175</v>
      </c>
      <c r="M1106" s="163">
        <v>294.2</v>
      </c>
      <c r="N1106" s="163">
        <v>8.0000000000000002E-3</v>
      </c>
      <c r="O1106" s="163">
        <v>1.2999999999999999E-2</v>
      </c>
      <c r="P1106" s="163">
        <v>2</v>
      </c>
      <c r="Q1106" s="163">
        <v>175</v>
      </c>
      <c r="R1106" s="163">
        <v>294.2</v>
      </c>
      <c r="S1106" s="163">
        <v>8.0000000000000002E-3</v>
      </c>
      <c r="T1106" s="163">
        <v>1.2999999999999999E-2</v>
      </c>
    </row>
    <row r="1107" spans="1:20" ht="15.75" customHeight="1">
      <c r="A1107" s="130" t="s">
        <v>284</v>
      </c>
      <c r="B1107" s="164">
        <v>2017</v>
      </c>
      <c r="C1107" s="164">
        <v>5</v>
      </c>
      <c r="D1107" s="130" t="s">
        <v>57</v>
      </c>
      <c r="E1107" s="164">
        <v>23283</v>
      </c>
      <c r="F1107" s="164">
        <v>0</v>
      </c>
      <c r="G1107" s="164">
        <v>0</v>
      </c>
      <c r="H1107" s="164">
        <v>0</v>
      </c>
      <c r="I1107" s="164">
        <v>0</v>
      </c>
      <c r="J1107" s="164">
        <v>0</v>
      </c>
      <c r="K1107" s="164">
        <v>47</v>
      </c>
      <c r="L1107" s="164">
        <v>1660</v>
      </c>
      <c r="M1107" s="164">
        <v>4888.3</v>
      </c>
      <c r="N1107" s="164">
        <v>7.0999999999999994E-2</v>
      </c>
      <c r="O1107" s="164">
        <v>0.21</v>
      </c>
      <c r="P1107" s="164">
        <v>47</v>
      </c>
      <c r="Q1107" s="164">
        <v>1660</v>
      </c>
      <c r="R1107" s="164">
        <v>4888.3</v>
      </c>
      <c r="S1107" s="164">
        <v>7.0999999999999994E-2</v>
      </c>
      <c r="T1107" s="164">
        <v>0.21</v>
      </c>
    </row>
    <row r="1108" spans="1:20" ht="15.75" customHeight="1">
      <c r="A1108" s="126" t="s">
        <v>284</v>
      </c>
      <c r="B1108" s="163">
        <v>2017</v>
      </c>
      <c r="C1108" s="163">
        <v>6</v>
      </c>
      <c r="D1108" s="126" t="s">
        <v>58</v>
      </c>
      <c r="E1108" s="163">
        <v>23283</v>
      </c>
      <c r="F1108" s="163">
        <v>0</v>
      </c>
      <c r="G1108" s="163">
        <v>0</v>
      </c>
      <c r="H1108" s="163">
        <v>0</v>
      </c>
      <c r="I1108" s="163">
        <v>0</v>
      </c>
      <c r="J1108" s="163">
        <v>0</v>
      </c>
      <c r="K1108" s="163">
        <v>6</v>
      </c>
      <c r="L1108" s="163">
        <v>210</v>
      </c>
      <c r="M1108" s="163">
        <v>1639.3</v>
      </c>
      <c r="N1108" s="163">
        <v>8.9999999999999993E-3</v>
      </c>
      <c r="O1108" s="163">
        <v>7.0000000000000007E-2</v>
      </c>
      <c r="P1108" s="163">
        <v>6</v>
      </c>
      <c r="Q1108" s="163">
        <v>210</v>
      </c>
      <c r="R1108" s="163">
        <v>1639.3</v>
      </c>
      <c r="S1108" s="163">
        <v>8.9999999999999993E-3</v>
      </c>
      <c r="T1108" s="163">
        <v>7.0000000000000007E-2</v>
      </c>
    </row>
    <row r="1109" spans="1:20" ht="15.75" customHeight="1">
      <c r="A1109" s="130" t="s">
        <v>284</v>
      </c>
      <c r="B1109" s="164">
        <v>2017</v>
      </c>
      <c r="C1109" s="164">
        <v>7</v>
      </c>
      <c r="D1109" s="130" t="s">
        <v>59</v>
      </c>
      <c r="E1109" s="164">
        <v>23283</v>
      </c>
      <c r="F1109" s="164">
        <v>0</v>
      </c>
      <c r="G1109" s="164">
        <v>0</v>
      </c>
      <c r="H1109" s="164">
        <v>0</v>
      </c>
      <c r="I1109" s="164">
        <v>0</v>
      </c>
      <c r="J1109" s="164">
        <v>0</v>
      </c>
      <c r="K1109" s="164">
        <v>0</v>
      </c>
      <c r="L1109" s="164">
        <v>0</v>
      </c>
      <c r="M1109" s="164">
        <v>0</v>
      </c>
      <c r="N1109" s="164">
        <v>0</v>
      </c>
      <c r="O1109" s="164">
        <v>0</v>
      </c>
      <c r="P1109" s="164">
        <v>0</v>
      </c>
      <c r="Q1109" s="164">
        <v>0</v>
      </c>
      <c r="R1109" s="164">
        <v>0</v>
      </c>
      <c r="S1109" s="164">
        <v>0</v>
      </c>
      <c r="T1109" s="164">
        <v>0</v>
      </c>
    </row>
    <row r="1110" spans="1:20" ht="15.75" customHeight="1">
      <c r="A1110" s="126" t="s">
        <v>284</v>
      </c>
      <c r="B1110" s="163">
        <v>2017</v>
      </c>
      <c r="C1110" s="163">
        <v>8</v>
      </c>
      <c r="D1110" s="126" t="s">
        <v>60</v>
      </c>
      <c r="E1110" s="163">
        <v>23283</v>
      </c>
      <c r="F1110" s="163">
        <v>0</v>
      </c>
      <c r="G1110" s="163">
        <v>0</v>
      </c>
      <c r="H1110" s="163">
        <v>0</v>
      </c>
      <c r="I1110" s="163">
        <v>0</v>
      </c>
      <c r="J1110" s="163">
        <v>0</v>
      </c>
      <c r="K1110" s="163">
        <v>2</v>
      </c>
      <c r="L1110" s="163">
        <v>14</v>
      </c>
      <c r="M1110" s="163">
        <v>9.5</v>
      </c>
      <c r="N1110" s="163">
        <v>1E-3</v>
      </c>
      <c r="O1110" s="163">
        <v>0</v>
      </c>
      <c r="P1110" s="163">
        <v>2</v>
      </c>
      <c r="Q1110" s="163">
        <v>14</v>
      </c>
      <c r="R1110" s="163">
        <v>9.5</v>
      </c>
      <c r="S1110" s="163">
        <v>1E-3</v>
      </c>
      <c r="T1110" s="163">
        <v>0</v>
      </c>
    </row>
    <row r="1111" spans="1:20" ht="15.75" customHeight="1">
      <c r="A1111" s="130" t="s">
        <v>284</v>
      </c>
      <c r="B1111" s="164">
        <v>2017</v>
      </c>
      <c r="C1111" s="164">
        <v>9</v>
      </c>
      <c r="D1111" s="130" t="s">
        <v>61</v>
      </c>
      <c r="E1111" s="164">
        <v>23283</v>
      </c>
      <c r="F1111" s="164">
        <v>0</v>
      </c>
      <c r="G1111" s="164">
        <v>0</v>
      </c>
      <c r="H1111" s="164">
        <v>0</v>
      </c>
      <c r="I1111" s="164">
        <v>0</v>
      </c>
      <c r="J1111" s="164">
        <v>0</v>
      </c>
      <c r="K1111" s="164">
        <v>18</v>
      </c>
      <c r="L1111" s="164">
        <v>2597</v>
      </c>
      <c r="M1111" s="164">
        <v>5809.2</v>
      </c>
      <c r="N1111" s="164">
        <v>0.112</v>
      </c>
      <c r="O1111" s="164">
        <v>0.25</v>
      </c>
      <c r="P1111" s="164">
        <v>18</v>
      </c>
      <c r="Q1111" s="164">
        <v>2597</v>
      </c>
      <c r="R1111" s="164">
        <v>5809.2</v>
      </c>
      <c r="S1111" s="164">
        <v>0.112</v>
      </c>
      <c r="T1111" s="164">
        <v>0.25</v>
      </c>
    </row>
    <row r="1112" spans="1:20" ht="15.75" customHeight="1">
      <c r="A1112" s="126" t="s">
        <v>284</v>
      </c>
      <c r="B1112" s="163">
        <v>2018</v>
      </c>
      <c r="C1112" s="163">
        <v>0</v>
      </c>
      <c r="D1112" s="126" t="s">
        <v>53</v>
      </c>
      <c r="E1112" s="163">
        <v>23657</v>
      </c>
      <c r="F1112" s="163">
        <v>0</v>
      </c>
      <c r="G1112" s="163">
        <v>0</v>
      </c>
      <c r="H1112" s="163">
        <v>0</v>
      </c>
      <c r="I1112" s="163">
        <v>0</v>
      </c>
      <c r="J1112" s="163">
        <v>0</v>
      </c>
      <c r="K1112" s="163">
        <v>10</v>
      </c>
      <c r="L1112" s="163">
        <v>402</v>
      </c>
      <c r="M1112" s="163">
        <v>536.78</v>
      </c>
      <c r="N1112" s="163">
        <v>1.7000000000000001E-2</v>
      </c>
      <c r="O1112" s="163">
        <v>2.3E-2</v>
      </c>
      <c r="P1112" s="163">
        <v>10</v>
      </c>
      <c r="Q1112" s="163">
        <v>402</v>
      </c>
      <c r="R1112" s="163">
        <v>536.78</v>
      </c>
      <c r="S1112" s="163">
        <v>1.7000000000000001E-2</v>
      </c>
      <c r="T1112" s="163">
        <v>2.3E-2</v>
      </c>
    </row>
    <row r="1113" spans="1:20" ht="15.75" customHeight="1">
      <c r="A1113" s="130" t="s">
        <v>284</v>
      </c>
      <c r="B1113" s="164">
        <v>2018</v>
      </c>
      <c r="C1113" s="164">
        <v>1</v>
      </c>
      <c r="D1113" s="130" t="s">
        <v>54</v>
      </c>
      <c r="E1113" s="164">
        <v>23657</v>
      </c>
      <c r="F1113" s="164">
        <v>0</v>
      </c>
      <c r="G1113" s="164">
        <v>0</v>
      </c>
      <c r="H1113" s="164">
        <v>0</v>
      </c>
      <c r="I1113" s="164">
        <v>0</v>
      </c>
      <c r="J1113" s="164">
        <v>0</v>
      </c>
      <c r="K1113" s="164">
        <v>109</v>
      </c>
      <c r="L1113" s="164">
        <v>2022</v>
      </c>
      <c r="M1113" s="164">
        <v>6126.55</v>
      </c>
      <c r="N1113" s="164">
        <v>8.5000000000000006E-2</v>
      </c>
      <c r="O1113" s="164">
        <v>0.25900000000000001</v>
      </c>
      <c r="P1113" s="164">
        <v>109</v>
      </c>
      <c r="Q1113" s="164">
        <v>2022</v>
      </c>
      <c r="R1113" s="164">
        <v>6126.55</v>
      </c>
      <c r="S1113" s="164">
        <v>8.5000000000000006E-2</v>
      </c>
      <c r="T1113" s="164">
        <v>0.25900000000000001</v>
      </c>
    </row>
    <row r="1114" spans="1:20" ht="15.75" customHeight="1">
      <c r="A1114" s="126" t="s">
        <v>284</v>
      </c>
      <c r="B1114" s="163">
        <v>2018</v>
      </c>
      <c r="C1114" s="163">
        <v>2</v>
      </c>
      <c r="D1114" s="126" t="s">
        <v>1415</v>
      </c>
      <c r="E1114" s="163">
        <v>23657</v>
      </c>
      <c r="F1114" s="163">
        <v>0</v>
      </c>
      <c r="G1114" s="163">
        <v>0</v>
      </c>
      <c r="H1114" s="163">
        <v>0</v>
      </c>
      <c r="I1114" s="163">
        <v>0</v>
      </c>
      <c r="J1114" s="163">
        <v>0</v>
      </c>
      <c r="K1114" s="163">
        <v>10</v>
      </c>
      <c r="L1114" s="163">
        <v>11728</v>
      </c>
      <c r="M1114" s="163">
        <v>39803.1</v>
      </c>
      <c r="N1114" s="163">
        <v>0.496</v>
      </c>
      <c r="O1114" s="163">
        <v>1.6830000000000001</v>
      </c>
      <c r="P1114" s="163">
        <v>10</v>
      </c>
      <c r="Q1114" s="163">
        <v>11728</v>
      </c>
      <c r="R1114" s="163">
        <v>39803.1</v>
      </c>
      <c r="S1114" s="163">
        <v>0.496</v>
      </c>
      <c r="T1114" s="163">
        <v>1.6830000000000001</v>
      </c>
    </row>
    <row r="1115" spans="1:20" ht="15.75" customHeight="1">
      <c r="A1115" s="130" t="s">
        <v>284</v>
      </c>
      <c r="B1115" s="164">
        <v>2018</v>
      </c>
      <c r="C1115" s="164">
        <v>3</v>
      </c>
      <c r="D1115" s="130" t="s">
        <v>55</v>
      </c>
      <c r="E1115" s="164">
        <v>23657</v>
      </c>
      <c r="F1115" s="164">
        <v>0</v>
      </c>
      <c r="G1115" s="164">
        <v>0</v>
      </c>
      <c r="H1115" s="164">
        <v>0</v>
      </c>
      <c r="I1115" s="164">
        <v>0</v>
      </c>
      <c r="J1115" s="164">
        <v>0</v>
      </c>
      <c r="K1115" s="164">
        <v>9</v>
      </c>
      <c r="L1115" s="164">
        <v>1435</v>
      </c>
      <c r="M1115" s="164">
        <v>4511.75</v>
      </c>
      <c r="N1115" s="164">
        <v>6.0999999999999999E-2</v>
      </c>
      <c r="O1115" s="164">
        <v>0.191</v>
      </c>
      <c r="P1115" s="164">
        <v>9</v>
      </c>
      <c r="Q1115" s="164">
        <v>1435</v>
      </c>
      <c r="R1115" s="164">
        <v>4511.75</v>
      </c>
      <c r="S1115" s="164">
        <v>6.0999999999999999E-2</v>
      </c>
      <c r="T1115" s="164">
        <v>0.191</v>
      </c>
    </row>
    <row r="1116" spans="1:20" ht="15.75" customHeight="1">
      <c r="A1116" s="126" t="s">
        <v>284</v>
      </c>
      <c r="B1116" s="163">
        <v>2018</v>
      </c>
      <c r="C1116" s="163">
        <v>4</v>
      </c>
      <c r="D1116" s="126" t="s">
        <v>56</v>
      </c>
      <c r="E1116" s="163">
        <v>23657</v>
      </c>
      <c r="F1116" s="163">
        <v>0</v>
      </c>
      <c r="G1116" s="163">
        <v>0</v>
      </c>
      <c r="H1116" s="163">
        <v>0</v>
      </c>
      <c r="I1116" s="163">
        <v>0</v>
      </c>
      <c r="J1116" s="163">
        <v>0</v>
      </c>
      <c r="K1116" s="163">
        <v>1</v>
      </c>
      <c r="L1116" s="163">
        <v>1</v>
      </c>
      <c r="M1116" s="163">
        <v>1.18</v>
      </c>
      <c r="N1116" s="163">
        <v>0</v>
      </c>
      <c r="O1116" s="163">
        <v>0</v>
      </c>
      <c r="P1116" s="163">
        <v>1</v>
      </c>
      <c r="Q1116" s="163">
        <v>1</v>
      </c>
      <c r="R1116" s="163">
        <v>1.18</v>
      </c>
      <c r="S1116" s="163">
        <v>0</v>
      </c>
      <c r="T1116" s="163">
        <v>0</v>
      </c>
    </row>
    <row r="1117" spans="1:20" ht="15.75" customHeight="1">
      <c r="A1117" s="130" t="s">
        <v>284</v>
      </c>
      <c r="B1117" s="164">
        <v>2018</v>
      </c>
      <c r="C1117" s="164">
        <v>5</v>
      </c>
      <c r="D1117" s="130" t="s">
        <v>57</v>
      </c>
      <c r="E1117" s="164">
        <v>23657</v>
      </c>
      <c r="F1117" s="164">
        <v>0</v>
      </c>
      <c r="G1117" s="164">
        <v>0</v>
      </c>
      <c r="H1117" s="164">
        <v>0</v>
      </c>
      <c r="I1117" s="164">
        <v>0</v>
      </c>
      <c r="J1117" s="164">
        <v>0</v>
      </c>
      <c r="K1117" s="164">
        <v>53</v>
      </c>
      <c r="L1117" s="164">
        <v>2671</v>
      </c>
      <c r="M1117" s="164">
        <v>5260.95</v>
      </c>
      <c r="N1117" s="164">
        <v>0.113</v>
      </c>
      <c r="O1117" s="164">
        <v>0.222</v>
      </c>
      <c r="P1117" s="164">
        <v>53</v>
      </c>
      <c r="Q1117" s="164">
        <v>2671</v>
      </c>
      <c r="R1117" s="164">
        <v>5260.95</v>
      </c>
      <c r="S1117" s="164">
        <v>0.113</v>
      </c>
      <c r="T1117" s="164">
        <v>0.222</v>
      </c>
    </row>
    <row r="1118" spans="1:20" ht="15.75" customHeight="1">
      <c r="A1118" s="126" t="s">
        <v>284</v>
      </c>
      <c r="B1118" s="163">
        <v>2018</v>
      </c>
      <c r="C1118" s="163">
        <v>6</v>
      </c>
      <c r="D1118" s="126" t="s">
        <v>58</v>
      </c>
      <c r="E1118" s="163">
        <v>23657</v>
      </c>
      <c r="F1118" s="163">
        <v>0</v>
      </c>
      <c r="G1118" s="163">
        <v>0</v>
      </c>
      <c r="H1118" s="163">
        <v>0</v>
      </c>
      <c r="I1118" s="163">
        <v>0</v>
      </c>
      <c r="J1118" s="163">
        <v>0</v>
      </c>
      <c r="K1118" s="163">
        <v>17</v>
      </c>
      <c r="L1118" s="163">
        <v>1511</v>
      </c>
      <c r="M1118" s="163">
        <v>5317.65</v>
      </c>
      <c r="N1118" s="163">
        <v>6.4000000000000001E-2</v>
      </c>
      <c r="O1118" s="163">
        <v>0.22500000000000001</v>
      </c>
      <c r="P1118" s="163">
        <v>17</v>
      </c>
      <c r="Q1118" s="163">
        <v>1511</v>
      </c>
      <c r="R1118" s="163">
        <v>5317.65</v>
      </c>
      <c r="S1118" s="163">
        <v>6.4000000000000001E-2</v>
      </c>
      <c r="T1118" s="163">
        <v>0.22500000000000001</v>
      </c>
    </row>
    <row r="1119" spans="1:20" ht="15.75" customHeight="1">
      <c r="A1119" s="130" t="s">
        <v>284</v>
      </c>
      <c r="B1119" s="164">
        <v>2018</v>
      </c>
      <c r="C1119" s="164">
        <v>7</v>
      </c>
      <c r="D1119" s="130" t="s">
        <v>59</v>
      </c>
      <c r="E1119" s="164">
        <v>23657</v>
      </c>
      <c r="F1119" s="164">
        <v>0</v>
      </c>
      <c r="G1119" s="164">
        <v>0</v>
      </c>
      <c r="H1119" s="164">
        <v>0</v>
      </c>
      <c r="I1119" s="164">
        <v>0</v>
      </c>
      <c r="J1119" s="164">
        <v>0</v>
      </c>
      <c r="K1119" s="164">
        <v>0</v>
      </c>
      <c r="L1119" s="164">
        <v>0</v>
      </c>
      <c r="M1119" s="164">
        <v>0</v>
      </c>
      <c r="N1119" s="164">
        <v>0</v>
      </c>
      <c r="O1119" s="164">
        <v>0</v>
      </c>
      <c r="P1119" s="164">
        <v>0</v>
      </c>
      <c r="Q1119" s="164">
        <v>0</v>
      </c>
      <c r="R1119" s="164">
        <v>0</v>
      </c>
      <c r="S1119" s="164">
        <v>0</v>
      </c>
      <c r="T1119" s="164">
        <v>0</v>
      </c>
    </row>
    <row r="1120" spans="1:20" ht="15.75" customHeight="1">
      <c r="A1120" s="126" t="s">
        <v>284</v>
      </c>
      <c r="B1120" s="163">
        <v>2018</v>
      </c>
      <c r="C1120" s="163">
        <v>8</v>
      </c>
      <c r="D1120" s="126" t="s">
        <v>60</v>
      </c>
      <c r="E1120" s="163">
        <v>23657</v>
      </c>
      <c r="F1120" s="163">
        <v>0</v>
      </c>
      <c r="G1120" s="163">
        <v>0</v>
      </c>
      <c r="H1120" s="163">
        <v>0</v>
      </c>
      <c r="I1120" s="163">
        <v>0</v>
      </c>
      <c r="J1120" s="163">
        <v>0</v>
      </c>
      <c r="K1120" s="163">
        <v>0</v>
      </c>
      <c r="L1120" s="163">
        <v>0</v>
      </c>
      <c r="M1120" s="163">
        <v>0</v>
      </c>
      <c r="N1120" s="163">
        <v>0</v>
      </c>
      <c r="O1120" s="163">
        <v>0</v>
      </c>
      <c r="P1120" s="163">
        <v>0</v>
      </c>
      <c r="Q1120" s="163">
        <v>0</v>
      </c>
      <c r="R1120" s="163">
        <v>0</v>
      </c>
      <c r="S1120" s="163">
        <v>0</v>
      </c>
      <c r="T1120" s="163">
        <v>0</v>
      </c>
    </row>
    <row r="1121" spans="1:20" ht="15.75" customHeight="1">
      <c r="A1121" s="130" t="s">
        <v>284</v>
      </c>
      <c r="B1121" s="164">
        <v>2018</v>
      </c>
      <c r="C1121" s="164">
        <v>9</v>
      </c>
      <c r="D1121" s="130" t="s">
        <v>61</v>
      </c>
      <c r="E1121" s="164">
        <v>23657</v>
      </c>
      <c r="F1121" s="164">
        <v>0</v>
      </c>
      <c r="G1121" s="164">
        <v>0</v>
      </c>
      <c r="H1121" s="164">
        <v>0</v>
      </c>
      <c r="I1121" s="164">
        <v>0</v>
      </c>
      <c r="J1121" s="164">
        <v>0</v>
      </c>
      <c r="K1121" s="164">
        <v>11</v>
      </c>
      <c r="L1121" s="164">
        <v>130</v>
      </c>
      <c r="M1121" s="164">
        <v>680.19</v>
      </c>
      <c r="N1121" s="164">
        <v>5.0000000000000001E-3</v>
      </c>
      <c r="O1121" s="164">
        <v>2.9000000000000001E-2</v>
      </c>
      <c r="P1121" s="164">
        <v>11</v>
      </c>
      <c r="Q1121" s="164">
        <v>130</v>
      </c>
      <c r="R1121" s="164">
        <v>680.19</v>
      </c>
      <c r="S1121" s="164">
        <v>5.0000000000000001E-3</v>
      </c>
      <c r="T1121" s="164">
        <v>2.9000000000000001E-2</v>
      </c>
    </row>
    <row r="1122" spans="1:20" ht="15.75" customHeight="1">
      <c r="A1122" s="126" t="s">
        <v>284</v>
      </c>
      <c r="B1122" s="163">
        <v>2019</v>
      </c>
      <c r="C1122" s="163">
        <v>0</v>
      </c>
      <c r="D1122" s="126" t="s">
        <v>53</v>
      </c>
      <c r="E1122" s="163">
        <v>23926</v>
      </c>
      <c r="F1122" s="163">
        <v>0</v>
      </c>
      <c r="G1122" s="163">
        <v>0</v>
      </c>
      <c r="H1122" s="163">
        <v>0</v>
      </c>
      <c r="I1122" s="163">
        <v>0</v>
      </c>
      <c r="J1122" s="163">
        <v>0</v>
      </c>
      <c r="K1122" s="163">
        <v>5</v>
      </c>
      <c r="L1122" s="163">
        <v>109</v>
      </c>
      <c r="M1122" s="163">
        <v>231.1</v>
      </c>
      <c r="N1122" s="163">
        <v>5.0000000000000001E-3</v>
      </c>
      <c r="O1122" s="163">
        <v>0.01</v>
      </c>
      <c r="P1122" s="163">
        <v>5</v>
      </c>
      <c r="Q1122" s="163">
        <v>109</v>
      </c>
      <c r="R1122" s="163">
        <v>231.1</v>
      </c>
      <c r="S1122" s="163">
        <v>5.0000000000000001E-3</v>
      </c>
      <c r="T1122" s="163">
        <v>0.01</v>
      </c>
    </row>
    <row r="1123" spans="1:20" ht="15.75" customHeight="1">
      <c r="A1123" s="130" t="s">
        <v>284</v>
      </c>
      <c r="B1123" s="164">
        <v>2019</v>
      </c>
      <c r="C1123" s="164">
        <v>1</v>
      </c>
      <c r="D1123" s="130" t="s">
        <v>54</v>
      </c>
      <c r="E1123" s="164">
        <v>23926</v>
      </c>
      <c r="F1123" s="164">
        <v>0</v>
      </c>
      <c r="G1123" s="164">
        <v>0</v>
      </c>
      <c r="H1123" s="164">
        <v>0</v>
      </c>
      <c r="I1123" s="164">
        <v>0</v>
      </c>
      <c r="J1123" s="164">
        <v>0</v>
      </c>
      <c r="K1123" s="164">
        <v>12</v>
      </c>
      <c r="L1123" s="164">
        <v>1179</v>
      </c>
      <c r="M1123" s="164">
        <v>4831.8</v>
      </c>
      <c r="N1123" s="164">
        <v>4.9000000000000002E-2</v>
      </c>
      <c r="O1123" s="164">
        <v>0.20200000000000001</v>
      </c>
      <c r="P1123" s="164">
        <v>12</v>
      </c>
      <c r="Q1123" s="164">
        <v>1179</v>
      </c>
      <c r="R1123" s="164">
        <v>4831.8</v>
      </c>
      <c r="S1123" s="164">
        <v>4.9000000000000002E-2</v>
      </c>
      <c r="T1123" s="164">
        <v>0.20200000000000001</v>
      </c>
    </row>
    <row r="1124" spans="1:20" ht="15.75" customHeight="1">
      <c r="A1124" s="126" t="s">
        <v>284</v>
      </c>
      <c r="B1124" s="163">
        <v>2019</v>
      </c>
      <c r="C1124" s="163">
        <v>2</v>
      </c>
      <c r="D1124" s="126" t="s">
        <v>1415</v>
      </c>
      <c r="E1124" s="163">
        <v>23926</v>
      </c>
      <c r="F1124" s="163">
        <v>0</v>
      </c>
      <c r="G1124" s="163">
        <v>0</v>
      </c>
      <c r="H1124" s="163">
        <v>0</v>
      </c>
      <c r="I1124" s="163">
        <v>0</v>
      </c>
      <c r="J1124" s="163">
        <v>0</v>
      </c>
      <c r="K1124" s="163">
        <v>12</v>
      </c>
      <c r="L1124" s="163">
        <v>15830</v>
      </c>
      <c r="M1124" s="163">
        <v>42636.2</v>
      </c>
      <c r="N1124" s="163">
        <v>0.66200000000000003</v>
      </c>
      <c r="O1124" s="163">
        <v>1.782</v>
      </c>
      <c r="P1124" s="163">
        <v>12</v>
      </c>
      <c r="Q1124" s="163">
        <v>15830</v>
      </c>
      <c r="R1124" s="163">
        <v>42636.2</v>
      </c>
      <c r="S1124" s="163">
        <v>0.66200000000000003</v>
      </c>
      <c r="T1124" s="163">
        <v>1.782</v>
      </c>
    </row>
    <row r="1125" spans="1:20" ht="15.75" customHeight="1">
      <c r="A1125" s="130" t="s">
        <v>284</v>
      </c>
      <c r="B1125" s="164">
        <v>2019</v>
      </c>
      <c r="C1125" s="164">
        <v>3</v>
      </c>
      <c r="D1125" s="130" t="s">
        <v>55</v>
      </c>
      <c r="E1125" s="164">
        <v>23926</v>
      </c>
      <c r="F1125" s="164">
        <v>0</v>
      </c>
      <c r="G1125" s="164">
        <v>0</v>
      </c>
      <c r="H1125" s="164">
        <v>0</v>
      </c>
      <c r="I1125" s="164">
        <v>0</v>
      </c>
      <c r="J1125" s="164">
        <v>0</v>
      </c>
      <c r="K1125" s="164">
        <v>12</v>
      </c>
      <c r="L1125" s="164">
        <v>740</v>
      </c>
      <c r="M1125" s="164">
        <v>1456.8</v>
      </c>
      <c r="N1125" s="164">
        <v>3.1E-2</v>
      </c>
      <c r="O1125" s="164">
        <v>6.0999999999999999E-2</v>
      </c>
      <c r="P1125" s="164">
        <v>12</v>
      </c>
      <c r="Q1125" s="164">
        <v>740</v>
      </c>
      <c r="R1125" s="164">
        <v>1456.8</v>
      </c>
      <c r="S1125" s="164">
        <v>3.1E-2</v>
      </c>
      <c r="T1125" s="164">
        <v>6.0999999999999999E-2</v>
      </c>
    </row>
    <row r="1126" spans="1:20" ht="15.75" customHeight="1">
      <c r="A1126" s="126" t="s">
        <v>284</v>
      </c>
      <c r="B1126" s="163">
        <v>2019</v>
      </c>
      <c r="C1126" s="163">
        <v>4</v>
      </c>
      <c r="D1126" s="126" t="s">
        <v>56</v>
      </c>
      <c r="E1126" s="163">
        <v>23926</v>
      </c>
      <c r="F1126" s="163">
        <v>0</v>
      </c>
      <c r="G1126" s="163">
        <v>0</v>
      </c>
      <c r="H1126" s="163">
        <v>0</v>
      </c>
      <c r="I1126" s="163">
        <v>0</v>
      </c>
      <c r="J1126" s="163">
        <v>0</v>
      </c>
      <c r="K1126" s="163">
        <v>1</v>
      </c>
      <c r="L1126" s="163">
        <v>3</v>
      </c>
      <c r="M1126" s="163">
        <v>23.2</v>
      </c>
      <c r="N1126" s="163">
        <v>0</v>
      </c>
      <c r="O1126" s="163">
        <v>1E-3</v>
      </c>
      <c r="P1126" s="163">
        <v>1</v>
      </c>
      <c r="Q1126" s="163">
        <v>3</v>
      </c>
      <c r="R1126" s="163">
        <v>23.2</v>
      </c>
      <c r="S1126" s="163">
        <v>0</v>
      </c>
      <c r="T1126" s="163">
        <v>1E-3</v>
      </c>
    </row>
    <row r="1127" spans="1:20" ht="15.75" customHeight="1">
      <c r="A1127" s="130" t="s">
        <v>284</v>
      </c>
      <c r="B1127" s="164">
        <v>2019</v>
      </c>
      <c r="C1127" s="164">
        <v>5</v>
      </c>
      <c r="D1127" s="130" t="s">
        <v>57</v>
      </c>
      <c r="E1127" s="164">
        <v>23926</v>
      </c>
      <c r="F1127" s="164">
        <v>0</v>
      </c>
      <c r="G1127" s="164">
        <v>0</v>
      </c>
      <c r="H1127" s="164">
        <v>0</v>
      </c>
      <c r="I1127" s="164">
        <v>0</v>
      </c>
      <c r="J1127" s="164">
        <v>0</v>
      </c>
      <c r="K1127" s="164">
        <v>65</v>
      </c>
      <c r="L1127" s="164">
        <v>5452</v>
      </c>
      <c r="M1127" s="164">
        <v>11843.1</v>
      </c>
      <c r="N1127" s="164">
        <v>0.22800000000000001</v>
      </c>
      <c r="O1127" s="164">
        <v>0.495</v>
      </c>
      <c r="P1127" s="164">
        <v>65</v>
      </c>
      <c r="Q1127" s="164">
        <v>5452</v>
      </c>
      <c r="R1127" s="164">
        <v>11843.1</v>
      </c>
      <c r="S1127" s="164">
        <v>0.22800000000000001</v>
      </c>
      <c r="T1127" s="164">
        <v>0.495</v>
      </c>
    </row>
    <row r="1128" spans="1:20" ht="15.75" customHeight="1">
      <c r="A1128" s="126" t="s">
        <v>284</v>
      </c>
      <c r="B1128" s="163">
        <v>2019</v>
      </c>
      <c r="C1128" s="163">
        <v>6</v>
      </c>
      <c r="D1128" s="126" t="s">
        <v>58</v>
      </c>
      <c r="E1128" s="163">
        <v>23926</v>
      </c>
      <c r="F1128" s="163">
        <v>0</v>
      </c>
      <c r="G1128" s="163">
        <v>0</v>
      </c>
      <c r="H1128" s="163">
        <v>0</v>
      </c>
      <c r="I1128" s="163">
        <v>0</v>
      </c>
      <c r="J1128" s="163">
        <v>0</v>
      </c>
      <c r="K1128" s="163">
        <v>4</v>
      </c>
      <c r="L1128" s="163">
        <v>1581</v>
      </c>
      <c r="M1128" s="163">
        <v>1048.9000000000001</v>
      </c>
      <c r="N1128" s="163">
        <v>6.6000000000000003E-2</v>
      </c>
      <c r="O1128" s="163">
        <v>4.3999999999999997E-2</v>
      </c>
      <c r="P1128" s="163">
        <v>4</v>
      </c>
      <c r="Q1128" s="163">
        <v>1581</v>
      </c>
      <c r="R1128" s="163">
        <v>1048.9000000000001</v>
      </c>
      <c r="S1128" s="163">
        <v>6.6000000000000003E-2</v>
      </c>
      <c r="T1128" s="163">
        <v>4.3999999999999997E-2</v>
      </c>
    </row>
    <row r="1129" spans="1:20" ht="15.75" customHeight="1">
      <c r="A1129" s="130" t="s">
        <v>284</v>
      </c>
      <c r="B1129" s="164">
        <v>2019</v>
      </c>
      <c r="C1129" s="164">
        <v>7</v>
      </c>
      <c r="D1129" s="130" t="s">
        <v>59</v>
      </c>
      <c r="E1129" s="164">
        <v>23926</v>
      </c>
      <c r="F1129" s="164">
        <v>0</v>
      </c>
      <c r="G1129" s="164">
        <v>0</v>
      </c>
      <c r="H1129" s="164">
        <v>0</v>
      </c>
      <c r="I1129" s="164">
        <v>0</v>
      </c>
      <c r="J1129" s="164">
        <v>0</v>
      </c>
      <c r="K1129" s="164">
        <v>0</v>
      </c>
      <c r="L1129" s="164">
        <v>0</v>
      </c>
      <c r="M1129" s="164">
        <v>0</v>
      </c>
      <c r="N1129" s="164">
        <v>0</v>
      </c>
      <c r="O1129" s="164">
        <v>0</v>
      </c>
      <c r="P1129" s="164">
        <v>0</v>
      </c>
      <c r="Q1129" s="164">
        <v>0</v>
      </c>
      <c r="R1129" s="164">
        <v>0</v>
      </c>
      <c r="S1129" s="164">
        <v>0</v>
      </c>
      <c r="T1129" s="164">
        <v>0</v>
      </c>
    </row>
    <row r="1130" spans="1:20" ht="15.75" customHeight="1">
      <c r="A1130" s="126" t="s">
        <v>284</v>
      </c>
      <c r="B1130" s="163">
        <v>2019</v>
      </c>
      <c r="C1130" s="163">
        <v>8</v>
      </c>
      <c r="D1130" s="126" t="s">
        <v>60</v>
      </c>
      <c r="E1130" s="163">
        <v>23926</v>
      </c>
      <c r="F1130" s="163">
        <v>0</v>
      </c>
      <c r="G1130" s="163">
        <v>0</v>
      </c>
      <c r="H1130" s="163">
        <v>0</v>
      </c>
      <c r="I1130" s="163">
        <v>0</v>
      </c>
      <c r="J1130" s="163">
        <v>0</v>
      </c>
      <c r="K1130" s="163">
        <v>0</v>
      </c>
      <c r="L1130" s="163">
        <v>0</v>
      </c>
      <c r="M1130" s="163">
        <v>0</v>
      </c>
      <c r="N1130" s="163">
        <v>0</v>
      </c>
      <c r="O1130" s="163">
        <v>0</v>
      </c>
      <c r="P1130" s="163">
        <v>0</v>
      </c>
      <c r="Q1130" s="163">
        <v>0</v>
      </c>
      <c r="R1130" s="163">
        <v>0</v>
      </c>
      <c r="S1130" s="163">
        <v>0</v>
      </c>
      <c r="T1130" s="163">
        <v>0</v>
      </c>
    </row>
    <row r="1131" spans="1:20" ht="15.75" customHeight="1">
      <c r="A1131" s="130" t="s">
        <v>284</v>
      </c>
      <c r="B1131" s="164">
        <v>2019</v>
      </c>
      <c r="C1131" s="164">
        <v>9</v>
      </c>
      <c r="D1131" s="130" t="s">
        <v>61</v>
      </c>
      <c r="E1131" s="164">
        <v>23926</v>
      </c>
      <c r="F1131" s="164">
        <v>0</v>
      </c>
      <c r="G1131" s="164">
        <v>0</v>
      </c>
      <c r="H1131" s="164">
        <v>0</v>
      </c>
      <c r="I1131" s="164">
        <v>0</v>
      </c>
      <c r="J1131" s="164">
        <v>0</v>
      </c>
      <c r="K1131" s="164">
        <v>33</v>
      </c>
      <c r="L1131" s="164">
        <v>4324</v>
      </c>
      <c r="M1131" s="164">
        <v>3007.1</v>
      </c>
      <c r="N1131" s="164">
        <v>0.18099999999999999</v>
      </c>
      <c r="O1131" s="164">
        <v>0.126</v>
      </c>
      <c r="P1131" s="164">
        <v>33</v>
      </c>
      <c r="Q1131" s="164">
        <v>4324</v>
      </c>
      <c r="R1131" s="164">
        <v>3007.1</v>
      </c>
      <c r="S1131" s="164">
        <v>0.18099999999999999</v>
      </c>
      <c r="T1131" s="164">
        <v>0.126</v>
      </c>
    </row>
    <row r="1132" spans="1:20" ht="15.75" customHeight="1">
      <c r="A1132" s="126" t="s">
        <v>284</v>
      </c>
      <c r="B1132" s="163">
        <v>2020</v>
      </c>
      <c r="C1132" s="163">
        <v>0</v>
      </c>
      <c r="D1132" s="126" t="s">
        <v>53</v>
      </c>
      <c r="E1132" s="163">
        <v>24158</v>
      </c>
      <c r="F1132" s="163">
        <v>0</v>
      </c>
      <c r="G1132" s="163">
        <v>0</v>
      </c>
      <c r="H1132" s="163">
        <v>0</v>
      </c>
      <c r="I1132" s="163">
        <v>0</v>
      </c>
      <c r="J1132" s="163">
        <v>0</v>
      </c>
      <c r="K1132" s="163">
        <v>12</v>
      </c>
      <c r="L1132" s="163">
        <v>1693</v>
      </c>
      <c r="M1132" s="163">
        <v>486</v>
      </c>
      <c r="N1132" s="163">
        <v>7.0000000000000007E-2</v>
      </c>
      <c r="O1132" s="163">
        <v>0.02</v>
      </c>
      <c r="P1132" s="163">
        <v>12</v>
      </c>
      <c r="Q1132" s="163">
        <v>1693</v>
      </c>
      <c r="R1132" s="163">
        <v>486</v>
      </c>
      <c r="S1132" s="163">
        <v>7.0000000000000007E-2</v>
      </c>
      <c r="T1132" s="163">
        <v>0.02</v>
      </c>
    </row>
    <row r="1133" spans="1:20" ht="15.75" customHeight="1">
      <c r="A1133" s="130" t="s">
        <v>284</v>
      </c>
      <c r="B1133" s="164">
        <v>2020</v>
      </c>
      <c r="C1133" s="164">
        <v>1</v>
      </c>
      <c r="D1133" s="130" t="s">
        <v>54</v>
      </c>
      <c r="E1133" s="164">
        <v>24158</v>
      </c>
      <c r="F1133" s="164">
        <v>0</v>
      </c>
      <c r="G1133" s="164">
        <v>0</v>
      </c>
      <c r="H1133" s="164">
        <v>0</v>
      </c>
      <c r="I1133" s="164">
        <v>0</v>
      </c>
      <c r="J1133" s="164">
        <v>0</v>
      </c>
      <c r="K1133" s="164">
        <v>41</v>
      </c>
      <c r="L1133" s="164">
        <v>2285</v>
      </c>
      <c r="M1133" s="164">
        <v>8852.15</v>
      </c>
      <c r="N1133" s="164">
        <v>9.5000000000000001E-2</v>
      </c>
      <c r="O1133" s="164">
        <v>0.36599999999999999</v>
      </c>
      <c r="P1133" s="164">
        <v>41</v>
      </c>
      <c r="Q1133" s="164">
        <v>2285</v>
      </c>
      <c r="R1133" s="164">
        <v>8852.15</v>
      </c>
      <c r="S1133" s="164">
        <v>9.5000000000000001E-2</v>
      </c>
      <c r="T1133" s="164">
        <v>0.36599999999999999</v>
      </c>
    </row>
    <row r="1134" spans="1:20" ht="15.75" customHeight="1">
      <c r="A1134" s="126" t="s">
        <v>284</v>
      </c>
      <c r="B1134" s="163">
        <v>2020</v>
      </c>
      <c r="C1134" s="163">
        <v>2</v>
      </c>
      <c r="D1134" s="126" t="s">
        <v>1415</v>
      </c>
      <c r="E1134" s="163">
        <v>24158</v>
      </c>
      <c r="F1134" s="163">
        <v>0</v>
      </c>
      <c r="G1134" s="163">
        <v>0</v>
      </c>
      <c r="H1134" s="163">
        <v>0</v>
      </c>
      <c r="I1134" s="163">
        <v>0</v>
      </c>
      <c r="J1134" s="163">
        <v>0</v>
      </c>
      <c r="K1134" s="163">
        <v>12</v>
      </c>
      <c r="L1134" s="163">
        <v>9292</v>
      </c>
      <c r="M1134" s="163">
        <v>31466.66</v>
      </c>
      <c r="N1134" s="163">
        <v>0.38500000000000001</v>
      </c>
      <c r="O1134" s="163">
        <v>1.302</v>
      </c>
      <c r="P1134" s="163">
        <v>12</v>
      </c>
      <c r="Q1134" s="163">
        <v>9292</v>
      </c>
      <c r="R1134" s="163">
        <v>31466.66</v>
      </c>
      <c r="S1134" s="163">
        <v>0.38500000000000001</v>
      </c>
      <c r="T1134" s="163">
        <v>1.302</v>
      </c>
    </row>
    <row r="1135" spans="1:20" ht="15.75" customHeight="1">
      <c r="A1135" s="130" t="s">
        <v>284</v>
      </c>
      <c r="B1135" s="164">
        <v>2020</v>
      </c>
      <c r="C1135" s="164">
        <v>3</v>
      </c>
      <c r="D1135" s="130" t="s">
        <v>55</v>
      </c>
      <c r="E1135" s="164">
        <v>24158</v>
      </c>
      <c r="F1135" s="164">
        <v>0</v>
      </c>
      <c r="G1135" s="164">
        <v>0</v>
      </c>
      <c r="H1135" s="164">
        <v>0</v>
      </c>
      <c r="I1135" s="164">
        <v>0</v>
      </c>
      <c r="J1135" s="164">
        <v>0</v>
      </c>
      <c r="K1135" s="164">
        <v>8</v>
      </c>
      <c r="L1135" s="164">
        <v>958</v>
      </c>
      <c r="M1135" s="164">
        <v>4605.33</v>
      </c>
      <c r="N1135" s="164">
        <v>0.04</v>
      </c>
      <c r="O1135" s="164">
        <v>0.191</v>
      </c>
      <c r="P1135" s="164">
        <v>8</v>
      </c>
      <c r="Q1135" s="164">
        <v>958</v>
      </c>
      <c r="R1135" s="164">
        <v>4605.33</v>
      </c>
      <c r="S1135" s="164">
        <v>0.04</v>
      </c>
      <c r="T1135" s="164">
        <v>0.191</v>
      </c>
    </row>
    <row r="1136" spans="1:20" ht="15.75" customHeight="1">
      <c r="A1136" s="126" t="s">
        <v>284</v>
      </c>
      <c r="B1136" s="163">
        <v>2020</v>
      </c>
      <c r="C1136" s="163">
        <v>4</v>
      </c>
      <c r="D1136" s="126" t="s">
        <v>56</v>
      </c>
      <c r="E1136" s="163">
        <v>24158</v>
      </c>
      <c r="F1136" s="163">
        <v>0</v>
      </c>
      <c r="G1136" s="163">
        <v>0</v>
      </c>
      <c r="H1136" s="163">
        <v>0</v>
      </c>
      <c r="I1136" s="163">
        <v>0</v>
      </c>
      <c r="J1136" s="163">
        <v>0</v>
      </c>
      <c r="K1136" s="163">
        <v>2</v>
      </c>
      <c r="L1136" s="163">
        <v>185</v>
      </c>
      <c r="M1136" s="163">
        <v>386.65</v>
      </c>
      <c r="N1136" s="163">
        <v>8.0000000000000002E-3</v>
      </c>
      <c r="O1136" s="163">
        <v>1.6E-2</v>
      </c>
      <c r="P1136" s="163">
        <v>2</v>
      </c>
      <c r="Q1136" s="163">
        <v>185</v>
      </c>
      <c r="R1136" s="163">
        <v>386.65</v>
      </c>
      <c r="S1136" s="163">
        <v>8.0000000000000002E-3</v>
      </c>
      <c r="T1136" s="163">
        <v>1.6E-2</v>
      </c>
    </row>
    <row r="1137" spans="1:20" ht="15.75" customHeight="1">
      <c r="A1137" s="130" t="s">
        <v>284</v>
      </c>
      <c r="B1137" s="164">
        <v>2020</v>
      </c>
      <c r="C1137" s="164">
        <v>5</v>
      </c>
      <c r="D1137" s="130" t="s">
        <v>57</v>
      </c>
      <c r="E1137" s="164">
        <v>24158</v>
      </c>
      <c r="F1137" s="164">
        <v>0</v>
      </c>
      <c r="G1137" s="164">
        <v>0</v>
      </c>
      <c r="H1137" s="164">
        <v>0</v>
      </c>
      <c r="I1137" s="164">
        <v>0</v>
      </c>
      <c r="J1137" s="164">
        <v>0</v>
      </c>
      <c r="K1137" s="164">
        <v>57</v>
      </c>
      <c r="L1137" s="164">
        <v>1198</v>
      </c>
      <c r="M1137" s="164">
        <v>2462.5700000000002</v>
      </c>
      <c r="N1137" s="164">
        <v>0.05</v>
      </c>
      <c r="O1137" s="164">
        <v>0.10199999999999999</v>
      </c>
      <c r="P1137" s="164">
        <v>57</v>
      </c>
      <c r="Q1137" s="164">
        <v>1198</v>
      </c>
      <c r="R1137" s="164">
        <v>2462.5700000000002</v>
      </c>
      <c r="S1137" s="164">
        <v>0.05</v>
      </c>
      <c r="T1137" s="164">
        <v>0.10199999999999999</v>
      </c>
    </row>
    <row r="1138" spans="1:20" ht="15.75" customHeight="1">
      <c r="A1138" s="126" t="s">
        <v>284</v>
      </c>
      <c r="B1138" s="163">
        <v>2020</v>
      </c>
      <c r="C1138" s="163">
        <v>6</v>
      </c>
      <c r="D1138" s="126" t="s">
        <v>58</v>
      </c>
      <c r="E1138" s="163">
        <v>24158</v>
      </c>
      <c r="F1138" s="163">
        <v>0</v>
      </c>
      <c r="G1138" s="163">
        <v>0</v>
      </c>
      <c r="H1138" s="163">
        <v>0</v>
      </c>
      <c r="I1138" s="163">
        <v>0</v>
      </c>
      <c r="J1138" s="163">
        <v>0</v>
      </c>
      <c r="K1138" s="163">
        <v>3</v>
      </c>
      <c r="L1138" s="163">
        <v>14</v>
      </c>
      <c r="M1138" s="163">
        <v>114.08</v>
      </c>
      <c r="N1138" s="163">
        <v>1E-3</v>
      </c>
      <c r="O1138" s="163">
        <v>5.0000000000000001E-3</v>
      </c>
      <c r="P1138" s="163">
        <v>3</v>
      </c>
      <c r="Q1138" s="163">
        <v>14</v>
      </c>
      <c r="R1138" s="163">
        <v>114.08</v>
      </c>
      <c r="S1138" s="163">
        <v>1E-3</v>
      </c>
      <c r="T1138" s="163">
        <v>5.0000000000000001E-3</v>
      </c>
    </row>
    <row r="1139" spans="1:20" ht="15.75" customHeight="1">
      <c r="A1139" s="130" t="s">
        <v>284</v>
      </c>
      <c r="B1139" s="164">
        <v>2020</v>
      </c>
      <c r="C1139" s="164">
        <v>7</v>
      </c>
      <c r="D1139" s="130" t="s">
        <v>59</v>
      </c>
      <c r="E1139" s="164">
        <v>24158</v>
      </c>
      <c r="F1139" s="164">
        <v>0</v>
      </c>
      <c r="G1139" s="164">
        <v>0</v>
      </c>
      <c r="H1139" s="164">
        <v>0</v>
      </c>
      <c r="I1139" s="164">
        <v>0</v>
      </c>
      <c r="J1139" s="164">
        <v>0</v>
      </c>
      <c r="K1139" s="164">
        <v>0</v>
      </c>
      <c r="L1139" s="164">
        <v>0</v>
      </c>
      <c r="M1139" s="164">
        <v>0</v>
      </c>
      <c r="N1139" s="164">
        <v>0</v>
      </c>
      <c r="O1139" s="164">
        <v>0</v>
      </c>
      <c r="P1139" s="164">
        <v>0</v>
      </c>
      <c r="Q1139" s="164">
        <v>0</v>
      </c>
      <c r="R1139" s="164">
        <v>0</v>
      </c>
      <c r="S1139" s="164">
        <v>0</v>
      </c>
      <c r="T1139" s="164">
        <v>0</v>
      </c>
    </row>
    <row r="1140" spans="1:20" ht="15.75" customHeight="1">
      <c r="A1140" s="126" t="s">
        <v>284</v>
      </c>
      <c r="B1140" s="163">
        <v>2020</v>
      </c>
      <c r="C1140" s="163">
        <v>8</v>
      </c>
      <c r="D1140" s="126" t="s">
        <v>60</v>
      </c>
      <c r="E1140" s="163">
        <v>24158</v>
      </c>
      <c r="F1140" s="163">
        <v>0</v>
      </c>
      <c r="G1140" s="163">
        <v>0</v>
      </c>
      <c r="H1140" s="163">
        <v>0</v>
      </c>
      <c r="I1140" s="163">
        <v>0</v>
      </c>
      <c r="J1140" s="163">
        <v>0</v>
      </c>
      <c r="K1140" s="163">
        <v>0</v>
      </c>
      <c r="L1140" s="163">
        <v>0</v>
      </c>
      <c r="M1140" s="163">
        <v>0</v>
      </c>
      <c r="N1140" s="163">
        <v>0</v>
      </c>
      <c r="O1140" s="163">
        <v>0</v>
      </c>
      <c r="P1140" s="163">
        <v>0</v>
      </c>
      <c r="Q1140" s="163">
        <v>0</v>
      </c>
      <c r="R1140" s="163">
        <v>0</v>
      </c>
      <c r="S1140" s="163">
        <v>0</v>
      </c>
      <c r="T1140" s="163">
        <v>0</v>
      </c>
    </row>
    <row r="1141" spans="1:20" ht="15.75" customHeight="1">
      <c r="A1141" s="130" t="s">
        <v>284</v>
      </c>
      <c r="B1141" s="164">
        <v>2020</v>
      </c>
      <c r="C1141" s="164">
        <v>9</v>
      </c>
      <c r="D1141" s="130" t="s">
        <v>61</v>
      </c>
      <c r="E1141" s="164">
        <v>24158</v>
      </c>
      <c r="F1141" s="164">
        <v>0</v>
      </c>
      <c r="G1141" s="164">
        <v>0</v>
      </c>
      <c r="H1141" s="164">
        <v>0</v>
      </c>
      <c r="I1141" s="164">
        <v>0</v>
      </c>
      <c r="J1141" s="164">
        <v>0</v>
      </c>
      <c r="K1141" s="164">
        <v>23</v>
      </c>
      <c r="L1141" s="164">
        <v>700</v>
      </c>
      <c r="M1141" s="164">
        <v>1949.68</v>
      </c>
      <c r="N1141" s="164">
        <v>2.9000000000000001E-2</v>
      </c>
      <c r="O1141" s="164">
        <v>8.1000000000000003E-2</v>
      </c>
      <c r="P1141" s="164">
        <v>23</v>
      </c>
      <c r="Q1141" s="164">
        <v>700</v>
      </c>
      <c r="R1141" s="164">
        <v>1949.68</v>
      </c>
      <c r="S1141" s="164">
        <v>2.9000000000000001E-2</v>
      </c>
      <c r="T1141" s="164">
        <v>8.1000000000000003E-2</v>
      </c>
    </row>
    <row r="1142" spans="1:20" ht="15.75" customHeight="1">
      <c r="A1142" s="126" t="s">
        <v>284</v>
      </c>
      <c r="B1142" s="163">
        <v>2021</v>
      </c>
      <c r="C1142" s="163">
        <v>0</v>
      </c>
      <c r="D1142" s="126" t="s">
        <v>53</v>
      </c>
      <c r="E1142" s="163">
        <v>24493</v>
      </c>
      <c r="F1142" s="163">
        <v>0</v>
      </c>
      <c r="G1142" s="163">
        <v>0</v>
      </c>
      <c r="H1142" s="163">
        <v>0</v>
      </c>
      <c r="I1142" s="163">
        <v>0</v>
      </c>
      <c r="J1142" s="163">
        <v>0</v>
      </c>
      <c r="K1142" s="163">
        <v>11</v>
      </c>
      <c r="L1142" s="163">
        <v>6577</v>
      </c>
      <c r="M1142" s="163">
        <v>22401.68</v>
      </c>
      <c r="N1142" s="163">
        <v>0.26900000000000002</v>
      </c>
      <c r="O1142" s="163">
        <v>0.91500000000000004</v>
      </c>
      <c r="P1142" s="163">
        <v>11</v>
      </c>
      <c r="Q1142" s="163">
        <v>6577</v>
      </c>
      <c r="R1142" s="163">
        <v>22401.68</v>
      </c>
      <c r="S1142" s="163">
        <v>0.26900000000000002</v>
      </c>
      <c r="T1142" s="163">
        <v>0.91500000000000004</v>
      </c>
    </row>
    <row r="1143" spans="1:20" ht="15.75" customHeight="1">
      <c r="A1143" s="130" t="s">
        <v>284</v>
      </c>
      <c r="B1143" s="164">
        <v>2021</v>
      </c>
      <c r="C1143" s="164">
        <v>1</v>
      </c>
      <c r="D1143" s="130" t="s">
        <v>54</v>
      </c>
      <c r="E1143" s="164">
        <v>24493</v>
      </c>
      <c r="F1143" s="164">
        <v>0</v>
      </c>
      <c r="G1143" s="164">
        <v>0</v>
      </c>
      <c r="H1143" s="164">
        <v>0</v>
      </c>
      <c r="I1143" s="164">
        <v>0</v>
      </c>
      <c r="J1143" s="164">
        <v>0</v>
      </c>
      <c r="K1143" s="164">
        <v>57</v>
      </c>
      <c r="L1143" s="164">
        <v>4965</v>
      </c>
      <c r="M1143" s="164">
        <v>13531.6</v>
      </c>
      <c r="N1143" s="164">
        <v>0.20300000000000001</v>
      </c>
      <c r="O1143" s="164">
        <v>0.55200000000000005</v>
      </c>
      <c r="P1143" s="164">
        <v>57</v>
      </c>
      <c r="Q1143" s="164">
        <v>4965</v>
      </c>
      <c r="R1143" s="164">
        <v>13531.6</v>
      </c>
      <c r="S1143" s="164">
        <v>0.20300000000000001</v>
      </c>
      <c r="T1143" s="164">
        <v>0.55200000000000005</v>
      </c>
    </row>
    <row r="1144" spans="1:20" ht="15.75" customHeight="1">
      <c r="A1144" s="126" t="s">
        <v>284</v>
      </c>
      <c r="B1144" s="163">
        <v>2021</v>
      </c>
      <c r="C1144" s="163">
        <v>2</v>
      </c>
      <c r="D1144" s="126" t="s">
        <v>1415</v>
      </c>
      <c r="E1144" s="163">
        <v>24493</v>
      </c>
      <c r="F1144" s="163">
        <v>0</v>
      </c>
      <c r="G1144" s="163">
        <v>0</v>
      </c>
      <c r="H1144" s="163">
        <v>0</v>
      </c>
      <c r="I1144" s="163">
        <v>0</v>
      </c>
      <c r="J1144" s="163">
        <v>0</v>
      </c>
      <c r="K1144" s="163">
        <v>9</v>
      </c>
      <c r="L1144" s="163">
        <v>18861</v>
      </c>
      <c r="M1144" s="163">
        <v>67975.100000000006</v>
      </c>
      <c r="N1144" s="163">
        <v>0.77</v>
      </c>
      <c r="O1144" s="163">
        <v>2.774</v>
      </c>
      <c r="P1144" s="163">
        <v>9</v>
      </c>
      <c r="Q1144" s="163">
        <v>18861</v>
      </c>
      <c r="R1144" s="163">
        <v>67975.100000000006</v>
      </c>
      <c r="S1144" s="163">
        <v>0.77</v>
      </c>
      <c r="T1144" s="163">
        <v>2.774</v>
      </c>
    </row>
    <row r="1145" spans="1:20" ht="15.75" customHeight="1">
      <c r="A1145" s="130" t="s">
        <v>284</v>
      </c>
      <c r="B1145" s="164">
        <v>2021</v>
      </c>
      <c r="C1145" s="164">
        <v>3</v>
      </c>
      <c r="D1145" s="130" t="s">
        <v>55</v>
      </c>
      <c r="E1145" s="164">
        <v>24493</v>
      </c>
      <c r="F1145" s="164">
        <v>0</v>
      </c>
      <c r="G1145" s="164">
        <v>0</v>
      </c>
      <c r="H1145" s="164">
        <v>0</v>
      </c>
      <c r="I1145" s="164">
        <v>0</v>
      </c>
      <c r="J1145" s="164">
        <v>0</v>
      </c>
      <c r="K1145" s="164">
        <v>22</v>
      </c>
      <c r="L1145" s="164">
        <v>8094</v>
      </c>
      <c r="M1145" s="164">
        <v>10925.8</v>
      </c>
      <c r="N1145" s="164">
        <v>0.33</v>
      </c>
      <c r="O1145" s="164">
        <v>0.44600000000000001</v>
      </c>
      <c r="P1145" s="164">
        <v>22</v>
      </c>
      <c r="Q1145" s="164">
        <v>8094</v>
      </c>
      <c r="R1145" s="164">
        <v>10925.8</v>
      </c>
      <c r="S1145" s="164">
        <v>0.33</v>
      </c>
      <c r="T1145" s="164">
        <v>0.44600000000000001</v>
      </c>
    </row>
    <row r="1146" spans="1:20" ht="15.75" customHeight="1">
      <c r="A1146" s="126" t="s">
        <v>284</v>
      </c>
      <c r="B1146" s="163">
        <v>2021</v>
      </c>
      <c r="C1146" s="163">
        <v>4</v>
      </c>
      <c r="D1146" s="126" t="s">
        <v>56</v>
      </c>
      <c r="E1146" s="163">
        <v>24493</v>
      </c>
      <c r="F1146" s="163">
        <v>0</v>
      </c>
      <c r="G1146" s="163">
        <v>0</v>
      </c>
      <c r="H1146" s="163">
        <v>0</v>
      </c>
      <c r="I1146" s="163">
        <v>0</v>
      </c>
      <c r="J1146" s="163">
        <v>0</v>
      </c>
      <c r="K1146" s="163">
        <v>4</v>
      </c>
      <c r="L1146" s="163">
        <v>94</v>
      </c>
      <c r="M1146" s="163">
        <v>218.3</v>
      </c>
      <c r="N1146" s="163">
        <v>4.0000000000000001E-3</v>
      </c>
      <c r="O1146" s="163">
        <v>8.9999999999999993E-3</v>
      </c>
      <c r="P1146" s="163">
        <v>4</v>
      </c>
      <c r="Q1146" s="163">
        <v>94</v>
      </c>
      <c r="R1146" s="163">
        <v>218.3</v>
      </c>
      <c r="S1146" s="163">
        <v>4.0000000000000001E-3</v>
      </c>
      <c r="T1146" s="163">
        <v>8.9999999999999993E-3</v>
      </c>
    </row>
    <row r="1147" spans="1:20" ht="15.75" customHeight="1">
      <c r="A1147" s="130" t="s">
        <v>284</v>
      </c>
      <c r="B1147" s="164">
        <v>2021</v>
      </c>
      <c r="C1147" s="164">
        <v>5</v>
      </c>
      <c r="D1147" s="130" t="s">
        <v>57</v>
      </c>
      <c r="E1147" s="164">
        <v>24493</v>
      </c>
      <c r="F1147" s="164">
        <v>0</v>
      </c>
      <c r="G1147" s="164">
        <v>0</v>
      </c>
      <c r="H1147" s="164">
        <v>0</v>
      </c>
      <c r="I1147" s="164">
        <v>0</v>
      </c>
      <c r="J1147" s="164">
        <v>0</v>
      </c>
      <c r="K1147" s="164">
        <v>38</v>
      </c>
      <c r="L1147" s="164">
        <v>589</v>
      </c>
      <c r="M1147" s="164">
        <v>1631.1</v>
      </c>
      <c r="N1147" s="164">
        <v>2.4E-2</v>
      </c>
      <c r="O1147" s="164">
        <v>6.7000000000000004E-2</v>
      </c>
      <c r="P1147" s="164">
        <v>38</v>
      </c>
      <c r="Q1147" s="164">
        <v>589</v>
      </c>
      <c r="R1147" s="164">
        <v>1631.1</v>
      </c>
      <c r="S1147" s="164">
        <v>2.4E-2</v>
      </c>
      <c r="T1147" s="164">
        <v>6.7000000000000004E-2</v>
      </c>
    </row>
    <row r="1148" spans="1:20" ht="15.75" customHeight="1">
      <c r="A1148" s="126" t="s">
        <v>284</v>
      </c>
      <c r="B1148" s="163">
        <v>2021</v>
      </c>
      <c r="C1148" s="163">
        <v>6</v>
      </c>
      <c r="D1148" s="126" t="s">
        <v>58</v>
      </c>
      <c r="E1148" s="163">
        <v>24493</v>
      </c>
      <c r="F1148" s="163">
        <v>0</v>
      </c>
      <c r="G1148" s="163">
        <v>0</v>
      </c>
      <c r="H1148" s="163">
        <v>0</v>
      </c>
      <c r="I1148" s="163">
        <v>0</v>
      </c>
      <c r="J1148" s="163">
        <v>0</v>
      </c>
      <c r="K1148" s="163">
        <v>6</v>
      </c>
      <c r="L1148" s="163">
        <v>646</v>
      </c>
      <c r="M1148" s="163">
        <v>1687.33</v>
      </c>
      <c r="N1148" s="163">
        <v>2.5999999999999999E-2</v>
      </c>
      <c r="O1148" s="163">
        <v>6.9000000000000006E-2</v>
      </c>
      <c r="P1148" s="163">
        <v>6</v>
      </c>
      <c r="Q1148" s="163">
        <v>646</v>
      </c>
      <c r="R1148" s="163">
        <v>1687.33</v>
      </c>
      <c r="S1148" s="163">
        <v>2.5999999999999999E-2</v>
      </c>
      <c r="T1148" s="163">
        <v>6.9000000000000006E-2</v>
      </c>
    </row>
    <row r="1149" spans="1:20" ht="15.75" customHeight="1">
      <c r="A1149" s="130" t="s">
        <v>284</v>
      </c>
      <c r="B1149" s="164">
        <v>2021</v>
      </c>
      <c r="C1149" s="164">
        <v>7</v>
      </c>
      <c r="D1149" s="130" t="s">
        <v>59</v>
      </c>
      <c r="E1149" s="164">
        <v>24493</v>
      </c>
      <c r="F1149" s="164">
        <v>0</v>
      </c>
      <c r="G1149" s="164">
        <v>0</v>
      </c>
      <c r="H1149" s="164">
        <v>0</v>
      </c>
      <c r="I1149" s="164">
        <v>0</v>
      </c>
      <c r="J1149" s="164">
        <v>0</v>
      </c>
      <c r="K1149" s="164">
        <v>2</v>
      </c>
      <c r="L1149" s="164">
        <v>311</v>
      </c>
      <c r="M1149" s="164">
        <v>2532.84</v>
      </c>
      <c r="N1149" s="164">
        <v>1.2999999999999999E-2</v>
      </c>
      <c r="O1149" s="164">
        <v>0.10299999999999999</v>
      </c>
      <c r="P1149" s="164">
        <v>2</v>
      </c>
      <c r="Q1149" s="164">
        <v>311</v>
      </c>
      <c r="R1149" s="164">
        <v>2532.84</v>
      </c>
      <c r="S1149" s="164">
        <v>1.2999999999999999E-2</v>
      </c>
      <c r="T1149" s="164">
        <v>0.10299999999999999</v>
      </c>
    </row>
    <row r="1150" spans="1:20" ht="15.75" customHeight="1">
      <c r="A1150" s="126" t="s">
        <v>284</v>
      </c>
      <c r="B1150" s="163">
        <v>2021</v>
      </c>
      <c r="C1150" s="163">
        <v>8</v>
      </c>
      <c r="D1150" s="126" t="s">
        <v>60</v>
      </c>
      <c r="E1150" s="163">
        <v>24493</v>
      </c>
      <c r="F1150" s="163">
        <v>0</v>
      </c>
      <c r="G1150" s="163">
        <v>0</v>
      </c>
      <c r="H1150" s="163">
        <v>0</v>
      </c>
      <c r="I1150" s="163">
        <v>0</v>
      </c>
      <c r="J1150" s="163">
        <v>0</v>
      </c>
      <c r="K1150" s="163">
        <v>0</v>
      </c>
      <c r="L1150" s="163">
        <v>0</v>
      </c>
      <c r="M1150" s="163">
        <v>0</v>
      </c>
      <c r="N1150" s="163">
        <v>0</v>
      </c>
      <c r="O1150" s="163">
        <v>0</v>
      </c>
      <c r="P1150" s="163">
        <v>0</v>
      </c>
      <c r="Q1150" s="163">
        <v>0</v>
      </c>
      <c r="R1150" s="163">
        <v>0</v>
      </c>
      <c r="S1150" s="163">
        <v>0</v>
      </c>
      <c r="T1150" s="163">
        <v>0</v>
      </c>
    </row>
    <row r="1151" spans="1:20" ht="15.75" customHeight="1">
      <c r="A1151" s="130" t="s">
        <v>284</v>
      </c>
      <c r="B1151" s="164">
        <v>2021</v>
      </c>
      <c r="C1151" s="164">
        <v>9</v>
      </c>
      <c r="D1151" s="130" t="s">
        <v>61</v>
      </c>
      <c r="E1151" s="164">
        <v>24493</v>
      </c>
      <c r="F1151" s="164">
        <v>0</v>
      </c>
      <c r="G1151" s="164">
        <v>0</v>
      </c>
      <c r="H1151" s="164">
        <v>0</v>
      </c>
      <c r="I1151" s="164">
        <v>0</v>
      </c>
      <c r="J1151" s="164">
        <v>0</v>
      </c>
      <c r="K1151" s="164">
        <v>15</v>
      </c>
      <c r="L1151" s="164">
        <v>129</v>
      </c>
      <c r="M1151" s="164">
        <v>169.8</v>
      </c>
      <c r="N1151" s="164">
        <v>5.0000000000000001E-3</v>
      </c>
      <c r="O1151" s="164">
        <v>7.0000000000000001E-3</v>
      </c>
      <c r="P1151" s="164">
        <v>15</v>
      </c>
      <c r="Q1151" s="164">
        <v>129</v>
      </c>
      <c r="R1151" s="164">
        <v>169.8</v>
      </c>
      <c r="S1151" s="164">
        <v>5.0000000000000001E-3</v>
      </c>
      <c r="T1151" s="164">
        <v>7.0000000000000001E-3</v>
      </c>
    </row>
    <row r="1152" spans="1:20" ht="15.75" customHeight="1">
      <c r="A1152" s="126" t="s">
        <v>284</v>
      </c>
      <c r="B1152" s="163">
        <v>2022</v>
      </c>
      <c r="C1152" s="163">
        <v>0</v>
      </c>
      <c r="D1152" s="126" t="s">
        <v>53</v>
      </c>
      <c r="E1152" s="163">
        <v>24354</v>
      </c>
      <c r="F1152" s="163">
        <v>0</v>
      </c>
      <c r="G1152" s="163">
        <v>0</v>
      </c>
      <c r="H1152" s="163">
        <v>0</v>
      </c>
      <c r="I1152" s="163">
        <v>0</v>
      </c>
      <c r="J1152" s="163">
        <v>0</v>
      </c>
      <c r="K1152" s="163">
        <v>9</v>
      </c>
      <c r="L1152" s="163">
        <v>69</v>
      </c>
      <c r="M1152" s="163">
        <v>124.31</v>
      </c>
      <c r="N1152" s="163">
        <v>3.0000000000000001E-3</v>
      </c>
      <c r="O1152" s="163">
        <v>5.0000000000000001E-3</v>
      </c>
      <c r="P1152" s="163">
        <v>9</v>
      </c>
      <c r="Q1152" s="163">
        <v>69</v>
      </c>
      <c r="R1152" s="163">
        <v>124.31</v>
      </c>
      <c r="S1152" s="163">
        <v>3.0000000000000001E-3</v>
      </c>
      <c r="T1152" s="163">
        <v>5.0000000000000001E-3</v>
      </c>
    </row>
    <row r="1153" spans="1:20" ht="15.75" customHeight="1">
      <c r="A1153" s="130" t="s">
        <v>284</v>
      </c>
      <c r="B1153" s="164">
        <v>2022</v>
      </c>
      <c r="C1153" s="164">
        <v>1</v>
      </c>
      <c r="D1153" s="130" t="s">
        <v>54</v>
      </c>
      <c r="E1153" s="164">
        <v>24354</v>
      </c>
      <c r="F1153" s="164">
        <v>0</v>
      </c>
      <c r="G1153" s="164">
        <v>0</v>
      </c>
      <c r="H1153" s="164">
        <v>0</v>
      </c>
      <c r="I1153" s="164">
        <v>0</v>
      </c>
      <c r="J1153" s="164">
        <v>0</v>
      </c>
      <c r="K1153" s="164">
        <v>51</v>
      </c>
      <c r="L1153" s="164">
        <v>666</v>
      </c>
      <c r="M1153" s="164">
        <v>1631</v>
      </c>
      <c r="N1153" s="164">
        <v>2.7E-2</v>
      </c>
      <c r="O1153" s="164">
        <v>6.7000000000000004E-2</v>
      </c>
      <c r="P1153" s="164">
        <v>51</v>
      </c>
      <c r="Q1153" s="164">
        <v>666</v>
      </c>
      <c r="R1153" s="164">
        <v>1631</v>
      </c>
      <c r="S1153" s="164">
        <v>2.7E-2</v>
      </c>
      <c r="T1153" s="164">
        <v>6.7000000000000004E-2</v>
      </c>
    </row>
    <row r="1154" spans="1:20" ht="15.75" customHeight="1">
      <c r="A1154" s="126" t="s">
        <v>284</v>
      </c>
      <c r="B1154" s="163">
        <v>2022</v>
      </c>
      <c r="C1154" s="163">
        <v>2</v>
      </c>
      <c r="D1154" s="126" t="s">
        <v>1415</v>
      </c>
      <c r="E1154" s="163">
        <v>24354</v>
      </c>
      <c r="F1154" s="163">
        <v>0</v>
      </c>
      <c r="G1154" s="163">
        <v>0</v>
      </c>
      <c r="H1154" s="163">
        <v>0</v>
      </c>
      <c r="I1154" s="163">
        <v>0</v>
      </c>
      <c r="J1154" s="163">
        <v>0</v>
      </c>
      <c r="K1154" s="163">
        <v>12</v>
      </c>
      <c r="L1154" s="163">
        <v>12906</v>
      </c>
      <c r="M1154" s="163">
        <v>26439.99</v>
      </c>
      <c r="N1154" s="163">
        <v>0.53</v>
      </c>
      <c r="O1154" s="163">
        <v>1.0860000000000001</v>
      </c>
      <c r="P1154" s="163">
        <v>12</v>
      </c>
      <c r="Q1154" s="163">
        <v>12906</v>
      </c>
      <c r="R1154" s="163">
        <v>26439.99</v>
      </c>
      <c r="S1154" s="163">
        <v>0.53</v>
      </c>
      <c r="T1154" s="163">
        <v>1.0860000000000001</v>
      </c>
    </row>
    <row r="1155" spans="1:20" ht="15.75" customHeight="1">
      <c r="A1155" s="130" t="s">
        <v>284</v>
      </c>
      <c r="B1155" s="164">
        <v>2022</v>
      </c>
      <c r="C1155" s="164">
        <v>3</v>
      </c>
      <c r="D1155" s="130" t="s">
        <v>55</v>
      </c>
      <c r="E1155" s="164">
        <v>24354</v>
      </c>
      <c r="F1155" s="164">
        <v>0</v>
      </c>
      <c r="G1155" s="164">
        <v>0</v>
      </c>
      <c r="H1155" s="164">
        <v>0</v>
      </c>
      <c r="I1155" s="164">
        <v>0</v>
      </c>
      <c r="J1155" s="164">
        <v>0</v>
      </c>
      <c r="K1155" s="164">
        <v>16</v>
      </c>
      <c r="L1155" s="164">
        <v>6702</v>
      </c>
      <c r="M1155" s="164">
        <v>13038.6</v>
      </c>
      <c r="N1155" s="164">
        <v>0.27500000000000002</v>
      </c>
      <c r="O1155" s="164">
        <v>0.53500000000000003</v>
      </c>
      <c r="P1155" s="164">
        <v>16</v>
      </c>
      <c r="Q1155" s="164">
        <v>6702</v>
      </c>
      <c r="R1155" s="164">
        <v>13038.6</v>
      </c>
      <c r="S1155" s="164">
        <v>0.27500000000000002</v>
      </c>
      <c r="T1155" s="164">
        <v>0.53500000000000003</v>
      </c>
    </row>
    <row r="1156" spans="1:20" ht="15.75" customHeight="1">
      <c r="A1156" s="126" t="s">
        <v>284</v>
      </c>
      <c r="B1156" s="163">
        <v>2022</v>
      </c>
      <c r="C1156" s="163">
        <v>4</v>
      </c>
      <c r="D1156" s="126" t="s">
        <v>56</v>
      </c>
      <c r="E1156" s="163">
        <v>24354</v>
      </c>
      <c r="F1156" s="163">
        <v>0</v>
      </c>
      <c r="G1156" s="163">
        <v>0</v>
      </c>
      <c r="H1156" s="163">
        <v>0</v>
      </c>
      <c r="I1156" s="163">
        <v>0</v>
      </c>
      <c r="J1156" s="163">
        <v>0</v>
      </c>
      <c r="K1156" s="163">
        <v>5</v>
      </c>
      <c r="L1156" s="163">
        <v>18</v>
      </c>
      <c r="M1156" s="163">
        <v>39.64</v>
      </c>
      <c r="N1156" s="163">
        <v>1E-3</v>
      </c>
      <c r="O1156" s="163">
        <v>2E-3</v>
      </c>
      <c r="P1156" s="163">
        <v>5</v>
      </c>
      <c r="Q1156" s="163">
        <v>18</v>
      </c>
      <c r="R1156" s="163">
        <v>39.64</v>
      </c>
      <c r="S1156" s="163">
        <v>1E-3</v>
      </c>
      <c r="T1156" s="163">
        <v>2E-3</v>
      </c>
    </row>
    <row r="1157" spans="1:20" ht="15.75" customHeight="1">
      <c r="A1157" s="130" t="s">
        <v>284</v>
      </c>
      <c r="B1157" s="164">
        <v>2022</v>
      </c>
      <c r="C1157" s="164">
        <v>5</v>
      </c>
      <c r="D1157" s="130" t="s">
        <v>57</v>
      </c>
      <c r="E1157" s="164">
        <v>24354</v>
      </c>
      <c r="F1157" s="164">
        <v>0</v>
      </c>
      <c r="G1157" s="164">
        <v>0</v>
      </c>
      <c r="H1157" s="164">
        <v>0</v>
      </c>
      <c r="I1157" s="164">
        <v>0</v>
      </c>
      <c r="J1157" s="164">
        <v>0</v>
      </c>
      <c r="K1157" s="164">
        <v>45</v>
      </c>
      <c r="L1157" s="164">
        <v>1042</v>
      </c>
      <c r="M1157" s="164">
        <v>3055.8</v>
      </c>
      <c r="N1157" s="164">
        <v>4.2999999999999997E-2</v>
      </c>
      <c r="O1157" s="164">
        <v>0.125</v>
      </c>
      <c r="P1157" s="164">
        <v>45</v>
      </c>
      <c r="Q1157" s="164">
        <v>1042</v>
      </c>
      <c r="R1157" s="164">
        <v>3055.8</v>
      </c>
      <c r="S1157" s="164">
        <v>4.2999999999999997E-2</v>
      </c>
      <c r="T1157" s="164">
        <v>0.125</v>
      </c>
    </row>
    <row r="1158" spans="1:20" ht="15.75" customHeight="1">
      <c r="A1158" s="126" t="s">
        <v>284</v>
      </c>
      <c r="B1158" s="163">
        <v>2022</v>
      </c>
      <c r="C1158" s="163">
        <v>6</v>
      </c>
      <c r="D1158" s="126" t="s">
        <v>58</v>
      </c>
      <c r="E1158" s="163">
        <v>24354</v>
      </c>
      <c r="F1158" s="163">
        <v>0</v>
      </c>
      <c r="G1158" s="163">
        <v>0</v>
      </c>
      <c r="H1158" s="163">
        <v>0</v>
      </c>
      <c r="I1158" s="163">
        <v>0</v>
      </c>
      <c r="J1158" s="163">
        <v>0</v>
      </c>
      <c r="K1158" s="163">
        <v>11</v>
      </c>
      <c r="L1158" s="163">
        <v>2665</v>
      </c>
      <c r="M1158" s="163">
        <v>4127.79</v>
      </c>
      <c r="N1158" s="163">
        <v>0.109</v>
      </c>
      <c r="O1158" s="163">
        <v>0.16900000000000001</v>
      </c>
      <c r="P1158" s="163">
        <v>11</v>
      </c>
      <c r="Q1158" s="163">
        <v>2665</v>
      </c>
      <c r="R1158" s="163">
        <v>4127.79</v>
      </c>
      <c r="S1158" s="163">
        <v>0.109</v>
      </c>
      <c r="T1158" s="163">
        <v>0.16900000000000001</v>
      </c>
    </row>
    <row r="1159" spans="1:20" ht="15.75" customHeight="1">
      <c r="A1159" s="130" t="s">
        <v>284</v>
      </c>
      <c r="B1159" s="164">
        <v>2022</v>
      </c>
      <c r="C1159" s="164">
        <v>7</v>
      </c>
      <c r="D1159" s="130" t="s">
        <v>59</v>
      </c>
      <c r="E1159" s="164">
        <v>24354</v>
      </c>
      <c r="F1159" s="164">
        <v>0</v>
      </c>
      <c r="G1159" s="164">
        <v>0</v>
      </c>
      <c r="H1159" s="164">
        <v>0</v>
      </c>
      <c r="I1159" s="164">
        <v>0</v>
      </c>
      <c r="J1159" s="164">
        <v>0</v>
      </c>
      <c r="K1159" s="164">
        <v>0</v>
      </c>
      <c r="L1159" s="164">
        <v>0</v>
      </c>
      <c r="M1159" s="164">
        <v>0</v>
      </c>
      <c r="N1159" s="164">
        <v>0</v>
      </c>
      <c r="O1159" s="164">
        <v>0</v>
      </c>
      <c r="P1159" s="164">
        <v>0</v>
      </c>
      <c r="Q1159" s="164">
        <v>0</v>
      </c>
      <c r="R1159" s="164">
        <v>0</v>
      </c>
      <c r="S1159" s="164">
        <v>0</v>
      </c>
      <c r="T1159" s="164">
        <v>0</v>
      </c>
    </row>
    <row r="1160" spans="1:20" ht="15.75" customHeight="1">
      <c r="A1160" s="126" t="s">
        <v>284</v>
      </c>
      <c r="B1160" s="163">
        <v>2022</v>
      </c>
      <c r="C1160" s="163">
        <v>8</v>
      </c>
      <c r="D1160" s="126" t="s">
        <v>60</v>
      </c>
      <c r="E1160" s="163">
        <v>24354</v>
      </c>
      <c r="F1160" s="163">
        <v>0</v>
      </c>
      <c r="G1160" s="163">
        <v>0</v>
      </c>
      <c r="H1160" s="163">
        <v>0</v>
      </c>
      <c r="I1160" s="163">
        <v>0</v>
      </c>
      <c r="J1160" s="163">
        <v>0</v>
      </c>
      <c r="K1160" s="163">
        <v>2</v>
      </c>
      <c r="L1160" s="163">
        <v>20</v>
      </c>
      <c r="M1160" s="163">
        <v>3.15</v>
      </c>
      <c r="N1160" s="163">
        <v>1E-3</v>
      </c>
      <c r="O1160" s="163">
        <v>0</v>
      </c>
      <c r="P1160" s="163">
        <v>2</v>
      </c>
      <c r="Q1160" s="163">
        <v>20</v>
      </c>
      <c r="R1160" s="163">
        <v>3.15</v>
      </c>
      <c r="S1160" s="163">
        <v>1E-3</v>
      </c>
      <c r="T1160" s="163">
        <v>0</v>
      </c>
    </row>
    <row r="1161" spans="1:20" ht="15.75" customHeight="1">
      <c r="A1161" s="130" t="s">
        <v>284</v>
      </c>
      <c r="B1161" s="164">
        <v>2022</v>
      </c>
      <c r="C1161" s="164">
        <v>9</v>
      </c>
      <c r="D1161" s="130" t="s">
        <v>61</v>
      </c>
      <c r="E1161" s="164">
        <v>24354</v>
      </c>
      <c r="F1161" s="164">
        <v>0</v>
      </c>
      <c r="G1161" s="164">
        <v>0</v>
      </c>
      <c r="H1161" s="164">
        <v>0</v>
      </c>
      <c r="I1161" s="164">
        <v>0</v>
      </c>
      <c r="J1161" s="164">
        <v>0</v>
      </c>
      <c r="K1161" s="164">
        <v>29</v>
      </c>
      <c r="L1161" s="164">
        <v>217</v>
      </c>
      <c r="M1161" s="164">
        <v>661.6</v>
      </c>
      <c r="N1161" s="164">
        <v>8.9999999999999993E-3</v>
      </c>
      <c r="O1161" s="164">
        <v>2.7E-2</v>
      </c>
      <c r="P1161" s="164">
        <v>29</v>
      </c>
      <c r="Q1161" s="164">
        <v>217</v>
      </c>
      <c r="R1161" s="164">
        <v>661.6</v>
      </c>
      <c r="S1161" s="164">
        <v>8.9999999999999993E-3</v>
      </c>
      <c r="T1161" s="164">
        <v>2.7E-2</v>
      </c>
    </row>
    <row r="1162" spans="1:20" ht="15.75" customHeight="1">
      <c r="A1162" s="126" t="s">
        <v>284</v>
      </c>
      <c r="B1162" s="163">
        <v>2023</v>
      </c>
      <c r="C1162" s="163">
        <v>0</v>
      </c>
      <c r="D1162" s="126" t="s">
        <v>53</v>
      </c>
      <c r="E1162" s="163">
        <v>24662</v>
      </c>
      <c r="F1162" s="163">
        <v>0</v>
      </c>
      <c r="G1162" s="163">
        <v>0</v>
      </c>
      <c r="H1162" s="163">
        <v>0</v>
      </c>
      <c r="I1162" s="163">
        <v>0</v>
      </c>
      <c r="J1162" s="163">
        <v>0</v>
      </c>
      <c r="K1162" s="163">
        <v>3</v>
      </c>
      <c r="L1162" s="163">
        <v>41</v>
      </c>
      <c r="M1162" s="163">
        <v>60.72</v>
      </c>
      <c r="N1162" s="163">
        <v>2E-3</v>
      </c>
      <c r="O1162" s="163">
        <v>2E-3</v>
      </c>
      <c r="P1162" s="163">
        <v>3</v>
      </c>
      <c r="Q1162" s="163">
        <v>41</v>
      </c>
      <c r="R1162" s="163">
        <v>60.72</v>
      </c>
      <c r="S1162" s="163">
        <v>2E-3</v>
      </c>
      <c r="T1162" s="163">
        <v>2E-3</v>
      </c>
    </row>
    <row r="1163" spans="1:20" ht="15.75" customHeight="1">
      <c r="A1163" s="130" t="s">
        <v>284</v>
      </c>
      <c r="B1163" s="164">
        <v>2023</v>
      </c>
      <c r="C1163" s="164">
        <v>1</v>
      </c>
      <c r="D1163" s="130" t="s">
        <v>54</v>
      </c>
      <c r="E1163" s="164">
        <v>24662</v>
      </c>
      <c r="F1163" s="164">
        <v>0</v>
      </c>
      <c r="G1163" s="164">
        <v>0</v>
      </c>
      <c r="H1163" s="164">
        <v>0</v>
      </c>
      <c r="I1163" s="164">
        <v>0</v>
      </c>
      <c r="J1163" s="164">
        <v>0</v>
      </c>
      <c r="K1163" s="164">
        <v>62</v>
      </c>
      <c r="L1163" s="164">
        <v>3299</v>
      </c>
      <c r="M1163" s="164">
        <v>13593.9</v>
      </c>
      <c r="N1163" s="164">
        <v>0.13400000000000001</v>
      </c>
      <c r="O1163" s="164">
        <v>0.55100000000000005</v>
      </c>
      <c r="P1163" s="164">
        <v>62</v>
      </c>
      <c r="Q1163" s="164">
        <v>3299</v>
      </c>
      <c r="R1163" s="164">
        <v>13593.9</v>
      </c>
      <c r="S1163" s="164">
        <v>0.13400000000000001</v>
      </c>
      <c r="T1163" s="164">
        <v>0.55100000000000005</v>
      </c>
    </row>
    <row r="1164" spans="1:20" ht="15.75" customHeight="1">
      <c r="A1164" s="126" t="s">
        <v>284</v>
      </c>
      <c r="B1164" s="163">
        <v>2023</v>
      </c>
      <c r="C1164" s="163">
        <v>2</v>
      </c>
      <c r="D1164" s="126" t="s">
        <v>1415</v>
      </c>
      <c r="E1164" s="163">
        <v>24662</v>
      </c>
      <c r="F1164" s="163">
        <v>0</v>
      </c>
      <c r="G1164" s="163">
        <v>0</v>
      </c>
      <c r="H1164" s="163">
        <v>0</v>
      </c>
      <c r="I1164" s="163">
        <v>0</v>
      </c>
      <c r="J1164" s="163">
        <v>0</v>
      </c>
      <c r="K1164" s="163">
        <v>8</v>
      </c>
      <c r="L1164" s="163">
        <v>14079</v>
      </c>
      <c r="M1164" s="163">
        <v>57129.45</v>
      </c>
      <c r="N1164" s="163">
        <v>0.57099999999999995</v>
      </c>
      <c r="O1164" s="163">
        <v>2.3149999999999999</v>
      </c>
      <c r="P1164" s="163">
        <v>8</v>
      </c>
      <c r="Q1164" s="163">
        <v>14079</v>
      </c>
      <c r="R1164" s="163">
        <v>57129.45</v>
      </c>
      <c r="S1164" s="163">
        <v>0.57099999999999995</v>
      </c>
      <c r="T1164" s="163">
        <v>2.3149999999999999</v>
      </c>
    </row>
    <row r="1165" spans="1:20" ht="15.75" customHeight="1">
      <c r="A1165" s="130" t="s">
        <v>284</v>
      </c>
      <c r="B1165" s="164">
        <v>2023</v>
      </c>
      <c r="C1165" s="164">
        <v>3</v>
      </c>
      <c r="D1165" s="130" t="s">
        <v>55</v>
      </c>
      <c r="E1165" s="164">
        <v>24662</v>
      </c>
      <c r="F1165" s="164">
        <v>0</v>
      </c>
      <c r="G1165" s="164">
        <v>0</v>
      </c>
      <c r="H1165" s="164">
        <v>0</v>
      </c>
      <c r="I1165" s="164">
        <v>0</v>
      </c>
      <c r="J1165" s="164">
        <v>0</v>
      </c>
      <c r="K1165" s="164">
        <v>10</v>
      </c>
      <c r="L1165" s="164">
        <v>652</v>
      </c>
      <c r="M1165" s="164">
        <v>3054.3</v>
      </c>
      <c r="N1165" s="164">
        <v>2.5999999999999999E-2</v>
      </c>
      <c r="O1165" s="164">
        <v>0.124</v>
      </c>
      <c r="P1165" s="164">
        <v>10</v>
      </c>
      <c r="Q1165" s="164">
        <v>652</v>
      </c>
      <c r="R1165" s="164">
        <v>3054.3</v>
      </c>
      <c r="S1165" s="164">
        <v>2.5999999999999999E-2</v>
      </c>
      <c r="T1165" s="164">
        <v>0.124</v>
      </c>
    </row>
    <row r="1166" spans="1:20" ht="15.75" customHeight="1">
      <c r="A1166" s="126" t="s">
        <v>284</v>
      </c>
      <c r="B1166" s="163">
        <v>2023</v>
      </c>
      <c r="C1166" s="163">
        <v>4</v>
      </c>
      <c r="D1166" s="126" t="s">
        <v>56</v>
      </c>
      <c r="E1166" s="163">
        <v>24662</v>
      </c>
      <c r="F1166" s="163">
        <v>0</v>
      </c>
      <c r="G1166" s="163">
        <v>0</v>
      </c>
      <c r="H1166" s="163">
        <v>0</v>
      </c>
      <c r="I1166" s="163">
        <v>0</v>
      </c>
      <c r="J1166" s="163">
        <v>0</v>
      </c>
      <c r="K1166" s="163">
        <v>1</v>
      </c>
      <c r="L1166" s="163">
        <v>511</v>
      </c>
      <c r="M1166" s="163">
        <v>1022</v>
      </c>
      <c r="N1166" s="163">
        <v>2.1000000000000001E-2</v>
      </c>
      <c r="O1166" s="163">
        <v>4.1000000000000002E-2</v>
      </c>
      <c r="P1166" s="163">
        <v>1</v>
      </c>
      <c r="Q1166" s="163">
        <v>511</v>
      </c>
      <c r="R1166" s="163">
        <v>1022</v>
      </c>
      <c r="S1166" s="163">
        <v>2.1000000000000001E-2</v>
      </c>
      <c r="T1166" s="163">
        <v>4.1000000000000002E-2</v>
      </c>
    </row>
    <row r="1167" spans="1:20" ht="15.75" customHeight="1">
      <c r="A1167" s="130" t="s">
        <v>284</v>
      </c>
      <c r="B1167" s="164">
        <v>2023</v>
      </c>
      <c r="C1167" s="164">
        <v>5</v>
      </c>
      <c r="D1167" s="130" t="s">
        <v>57</v>
      </c>
      <c r="E1167" s="164">
        <v>24662</v>
      </c>
      <c r="F1167" s="164">
        <v>0</v>
      </c>
      <c r="G1167" s="164">
        <v>0</v>
      </c>
      <c r="H1167" s="164">
        <v>0</v>
      </c>
      <c r="I1167" s="164">
        <v>0</v>
      </c>
      <c r="J1167" s="164">
        <v>0</v>
      </c>
      <c r="K1167" s="164">
        <v>41</v>
      </c>
      <c r="L1167" s="164">
        <v>3378</v>
      </c>
      <c r="M1167" s="164">
        <v>11750.35</v>
      </c>
      <c r="N1167" s="164">
        <v>0.13700000000000001</v>
      </c>
      <c r="O1167" s="164">
        <v>0.47599999999999998</v>
      </c>
      <c r="P1167" s="164">
        <v>41</v>
      </c>
      <c r="Q1167" s="164">
        <v>3378</v>
      </c>
      <c r="R1167" s="164">
        <v>11750.35</v>
      </c>
      <c r="S1167" s="164">
        <v>0.13700000000000001</v>
      </c>
      <c r="T1167" s="164">
        <v>0.47599999999999998</v>
      </c>
    </row>
    <row r="1168" spans="1:20" ht="15.75" customHeight="1">
      <c r="A1168" s="126" t="s">
        <v>284</v>
      </c>
      <c r="B1168" s="163">
        <v>2023</v>
      </c>
      <c r="C1168" s="163">
        <v>6</v>
      </c>
      <c r="D1168" s="126" t="s">
        <v>58</v>
      </c>
      <c r="E1168" s="163">
        <v>24662</v>
      </c>
      <c r="F1168" s="163">
        <v>0</v>
      </c>
      <c r="G1168" s="163">
        <v>0</v>
      </c>
      <c r="H1168" s="163">
        <v>0</v>
      </c>
      <c r="I1168" s="163">
        <v>0</v>
      </c>
      <c r="J1168" s="163">
        <v>0</v>
      </c>
      <c r="K1168" s="163">
        <v>0</v>
      </c>
      <c r="L1168" s="163">
        <v>0</v>
      </c>
      <c r="M1168" s="163">
        <v>0</v>
      </c>
      <c r="N1168" s="163">
        <v>0</v>
      </c>
      <c r="O1168" s="163">
        <v>0</v>
      </c>
      <c r="P1168" s="163">
        <v>0</v>
      </c>
      <c r="Q1168" s="163">
        <v>0</v>
      </c>
      <c r="R1168" s="163">
        <v>0</v>
      </c>
      <c r="S1168" s="163">
        <v>0</v>
      </c>
      <c r="T1168" s="163">
        <v>0</v>
      </c>
    </row>
    <row r="1169" spans="1:20" ht="15.75" customHeight="1">
      <c r="A1169" s="130" t="s">
        <v>284</v>
      </c>
      <c r="B1169" s="164">
        <v>2023</v>
      </c>
      <c r="C1169" s="164">
        <v>7</v>
      </c>
      <c r="D1169" s="130" t="s">
        <v>59</v>
      </c>
      <c r="E1169" s="164">
        <v>24662</v>
      </c>
      <c r="F1169" s="164">
        <v>0</v>
      </c>
      <c r="G1169" s="164">
        <v>0</v>
      </c>
      <c r="H1169" s="164">
        <v>0</v>
      </c>
      <c r="I1169" s="164">
        <v>0</v>
      </c>
      <c r="J1169" s="164">
        <v>0</v>
      </c>
      <c r="K1169" s="164">
        <v>0</v>
      </c>
      <c r="L1169" s="164">
        <v>0</v>
      </c>
      <c r="M1169" s="164">
        <v>0</v>
      </c>
      <c r="N1169" s="164">
        <v>0</v>
      </c>
      <c r="O1169" s="164">
        <v>0</v>
      </c>
      <c r="P1169" s="164">
        <v>0</v>
      </c>
      <c r="Q1169" s="164">
        <v>0</v>
      </c>
      <c r="R1169" s="164">
        <v>0</v>
      </c>
      <c r="S1169" s="164">
        <v>0</v>
      </c>
      <c r="T1169" s="164">
        <v>0</v>
      </c>
    </row>
    <row r="1170" spans="1:20" ht="15.75" customHeight="1">
      <c r="A1170" s="126" t="s">
        <v>284</v>
      </c>
      <c r="B1170" s="163">
        <v>2023</v>
      </c>
      <c r="C1170" s="163">
        <v>8</v>
      </c>
      <c r="D1170" s="126" t="s">
        <v>60</v>
      </c>
      <c r="E1170" s="163">
        <v>24662</v>
      </c>
      <c r="F1170" s="163">
        <v>0</v>
      </c>
      <c r="G1170" s="163">
        <v>0</v>
      </c>
      <c r="H1170" s="163">
        <v>0</v>
      </c>
      <c r="I1170" s="163">
        <v>0</v>
      </c>
      <c r="J1170" s="163">
        <v>0</v>
      </c>
      <c r="K1170" s="163">
        <v>0</v>
      </c>
      <c r="L1170" s="163">
        <v>0</v>
      </c>
      <c r="M1170" s="163">
        <v>0</v>
      </c>
      <c r="N1170" s="163">
        <v>0</v>
      </c>
      <c r="O1170" s="163">
        <v>0</v>
      </c>
      <c r="P1170" s="163">
        <v>0</v>
      </c>
      <c r="Q1170" s="163">
        <v>0</v>
      </c>
      <c r="R1170" s="163">
        <v>0</v>
      </c>
      <c r="S1170" s="163">
        <v>0</v>
      </c>
      <c r="T1170" s="163">
        <v>0</v>
      </c>
    </row>
    <row r="1171" spans="1:20" ht="15.75" customHeight="1">
      <c r="A1171" s="130" t="s">
        <v>284</v>
      </c>
      <c r="B1171" s="164">
        <v>2023</v>
      </c>
      <c r="C1171" s="164">
        <v>9</v>
      </c>
      <c r="D1171" s="130" t="s">
        <v>61</v>
      </c>
      <c r="E1171" s="164">
        <v>24662</v>
      </c>
      <c r="F1171" s="164">
        <v>0</v>
      </c>
      <c r="G1171" s="164">
        <v>0</v>
      </c>
      <c r="H1171" s="164">
        <v>0</v>
      </c>
      <c r="I1171" s="164">
        <v>0</v>
      </c>
      <c r="J1171" s="164">
        <v>0</v>
      </c>
      <c r="K1171" s="164">
        <v>28</v>
      </c>
      <c r="L1171" s="164">
        <v>1441</v>
      </c>
      <c r="M1171" s="164">
        <v>2878.83</v>
      </c>
      <c r="N1171" s="164">
        <v>5.8000000000000003E-2</v>
      </c>
      <c r="O1171" s="164">
        <v>0.11700000000000001</v>
      </c>
      <c r="P1171" s="164">
        <v>28</v>
      </c>
      <c r="Q1171" s="164">
        <v>1441</v>
      </c>
      <c r="R1171" s="164">
        <v>2878.83</v>
      </c>
      <c r="S1171" s="164">
        <v>5.8000000000000003E-2</v>
      </c>
      <c r="T1171" s="164">
        <v>0.11700000000000001</v>
      </c>
    </row>
    <row r="1172" spans="1:20" ht="15.75" customHeight="1">
      <c r="A1172" s="126" t="s">
        <v>2</v>
      </c>
      <c r="B1172" s="163">
        <v>2015</v>
      </c>
      <c r="C1172" s="163">
        <v>0</v>
      </c>
      <c r="D1172" s="126" t="s">
        <v>53</v>
      </c>
      <c r="E1172" s="163">
        <v>160615</v>
      </c>
      <c r="F1172" s="163">
        <v>0</v>
      </c>
      <c r="G1172" s="163">
        <v>0</v>
      </c>
      <c r="H1172" s="163">
        <v>0</v>
      </c>
      <c r="I1172" s="163">
        <v>0</v>
      </c>
      <c r="J1172" s="163">
        <v>0</v>
      </c>
      <c r="K1172" s="163">
        <v>129</v>
      </c>
      <c r="L1172" s="163">
        <v>79031</v>
      </c>
      <c r="M1172" s="163">
        <v>19812.57</v>
      </c>
      <c r="N1172" s="163">
        <v>0.49199999999999999</v>
      </c>
      <c r="O1172" s="163">
        <v>0.123</v>
      </c>
      <c r="P1172" s="163">
        <v>129</v>
      </c>
      <c r="Q1172" s="163">
        <v>79031</v>
      </c>
      <c r="R1172" s="163">
        <v>19812.57</v>
      </c>
      <c r="S1172" s="163">
        <v>0.49199999999999999</v>
      </c>
      <c r="T1172" s="163">
        <v>0.123</v>
      </c>
    </row>
    <row r="1173" spans="1:20" ht="15.75" customHeight="1">
      <c r="A1173" s="130" t="s">
        <v>2</v>
      </c>
      <c r="B1173" s="164">
        <v>2015</v>
      </c>
      <c r="C1173" s="164">
        <v>1</v>
      </c>
      <c r="D1173" s="130" t="s">
        <v>54</v>
      </c>
      <c r="E1173" s="164">
        <v>160615</v>
      </c>
      <c r="F1173" s="164">
        <v>0</v>
      </c>
      <c r="G1173" s="164">
        <v>0</v>
      </c>
      <c r="H1173" s="164">
        <v>0</v>
      </c>
      <c r="I1173" s="164">
        <v>0</v>
      </c>
      <c r="J1173" s="164">
        <v>0</v>
      </c>
      <c r="K1173" s="164">
        <v>169</v>
      </c>
      <c r="L1173" s="164">
        <v>3358</v>
      </c>
      <c r="M1173" s="164">
        <v>10140.209999999999</v>
      </c>
      <c r="N1173" s="164">
        <v>2.1000000000000001E-2</v>
      </c>
      <c r="O1173" s="164">
        <v>6.3E-2</v>
      </c>
      <c r="P1173" s="164">
        <v>169</v>
      </c>
      <c r="Q1173" s="164">
        <v>3358</v>
      </c>
      <c r="R1173" s="164">
        <v>10140.209999999999</v>
      </c>
      <c r="S1173" s="164">
        <v>2.1000000000000001E-2</v>
      </c>
      <c r="T1173" s="164">
        <v>6.3E-2</v>
      </c>
    </row>
    <row r="1174" spans="1:20" ht="15.75" customHeight="1">
      <c r="A1174" s="126" t="s">
        <v>2</v>
      </c>
      <c r="B1174" s="163">
        <v>2015</v>
      </c>
      <c r="C1174" s="163">
        <v>2</v>
      </c>
      <c r="D1174" s="126" t="s">
        <v>1415</v>
      </c>
      <c r="E1174" s="163">
        <v>160615</v>
      </c>
      <c r="F1174" s="163">
        <v>1</v>
      </c>
      <c r="G1174" s="163">
        <v>17478</v>
      </c>
      <c r="H1174" s="163">
        <v>61181.2</v>
      </c>
      <c r="I1174" s="163">
        <v>0.109</v>
      </c>
      <c r="J1174" s="163">
        <v>0.38100000000000001</v>
      </c>
      <c r="K1174" s="163">
        <v>61</v>
      </c>
      <c r="L1174" s="163">
        <v>100762</v>
      </c>
      <c r="M1174" s="163">
        <v>79044.960000000006</v>
      </c>
      <c r="N1174" s="163">
        <v>0.627</v>
      </c>
      <c r="O1174" s="163">
        <v>0.49199999999999999</v>
      </c>
      <c r="P1174" s="163">
        <v>62</v>
      </c>
      <c r="Q1174" s="163">
        <v>118240</v>
      </c>
      <c r="R1174" s="163">
        <v>140226.16</v>
      </c>
      <c r="S1174" s="163">
        <v>0.73599999999999999</v>
      </c>
      <c r="T1174" s="163">
        <v>0.873</v>
      </c>
    </row>
    <row r="1175" spans="1:20" ht="15.75" customHeight="1">
      <c r="A1175" s="130" t="s">
        <v>2</v>
      </c>
      <c r="B1175" s="164">
        <v>2015</v>
      </c>
      <c r="C1175" s="164">
        <v>3</v>
      </c>
      <c r="D1175" s="130" t="s">
        <v>55</v>
      </c>
      <c r="E1175" s="164">
        <v>160615</v>
      </c>
      <c r="F1175" s="164">
        <v>0</v>
      </c>
      <c r="G1175" s="164">
        <v>0</v>
      </c>
      <c r="H1175" s="164">
        <v>0</v>
      </c>
      <c r="I1175" s="164">
        <v>0</v>
      </c>
      <c r="J1175" s="164">
        <v>0</v>
      </c>
      <c r="K1175" s="164">
        <v>99</v>
      </c>
      <c r="L1175" s="164">
        <v>26483</v>
      </c>
      <c r="M1175" s="164">
        <v>35426.800000000003</v>
      </c>
      <c r="N1175" s="164">
        <v>0.16500000000000001</v>
      </c>
      <c r="O1175" s="164">
        <v>0.221</v>
      </c>
      <c r="P1175" s="164">
        <v>99</v>
      </c>
      <c r="Q1175" s="164">
        <v>26483</v>
      </c>
      <c r="R1175" s="164">
        <v>35426.800000000003</v>
      </c>
      <c r="S1175" s="164">
        <v>0.16500000000000001</v>
      </c>
      <c r="T1175" s="164">
        <v>0.221</v>
      </c>
    </row>
    <row r="1176" spans="1:20" ht="15.75" customHeight="1">
      <c r="A1176" s="126" t="s">
        <v>2</v>
      </c>
      <c r="B1176" s="163">
        <v>2015</v>
      </c>
      <c r="C1176" s="163">
        <v>4</v>
      </c>
      <c r="D1176" s="126" t="s">
        <v>56</v>
      </c>
      <c r="E1176" s="163">
        <v>160615</v>
      </c>
      <c r="F1176" s="163">
        <v>0</v>
      </c>
      <c r="G1176" s="163">
        <v>0</v>
      </c>
      <c r="H1176" s="163">
        <v>0</v>
      </c>
      <c r="I1176" s="163">
        <v>0</v>
      </c>
      <c r="J1176" s="163">
        <v>0</v>
      </c>
      <c r="K1176" s="163">
        <v>10</v>
      </c>
      <c r="L1176" s="163">
        <v>3516</v>
      </c>
      <c r="M1176" s="163">
        <v>8472.8799999999992</v>
      </c>
      <c r="N1176" s="163">
        <v>2.1999999999999999E-2</v>
      </c>
      <c r="O1176" s="163">
        <v>5.2999999999999999E-2</v>
      </c>
      <c r="P1176" s="163">
        <v>10</v>
      </c>
      <c r="Q1176" s="163">
        <v>3516</v>
      </c>
      <c r="R1176" s="163">
        <v>8472.8799999999992</v>
      </c>
      <c r="S1176" s="163">
        <v>2.1999999999999999E-2</v>
      </c>
      <c r="T1176" s="163">
        <v>5.2999999999999999E-2</v>
      </c>
    </row>
    <row r="1177" spans="1:20" ht="15.75" customHeight="1">
      <c r="A1177" s="130" t="s">
        <v>2</v>
      </c>
      <c r="B1177" s="164">
        <v>2015</v>
      </c>
      <c r="C1177" s="164">
        <v>5</v>
      </c>
      <c r="D1177" s="130" t="s">
        <v>57</v>
      </c>
      <c r="E1177" s="164">
        <v>160615</v>
      </c>
      <c r="F1177" s="164">
        <v>2</v>
      </c>
      <c r="G1177" s="164">
        <v>2</v>
      </c>
      <c r="H1177" s="164">
        <v>2.2000000000000002</v>
      </c>
      <c r="I1177" s="164">
        <v>0</v>
      </c>
      <c r="J1177" s="164">
        <v>0</v>
      </c>
      <c r="K1177" s="164">
        <v>413</v>
      </c>
      <c r="L1177" s="164">
        <v>127605</v>
      </c>
      <c r="M1177" s="164">
        <v>119644.11</v>
      </c>
      <c r="N1177" s="164">
        <v>0.79400000000000004</v>
      </c>
      <c r="O1177" s="164">
        <v>0.745</v>
      </c>
      <c r="P1177" s="164">
        <v>415</v>
      </c>
      <c r="Q1177" s="164">
        <v>127607</v>
      </c>
      <c r="R1177" s="164">
        <v>119646.31</v>
      </c>
      <c r="S1177" s="164">
        <v>0.79400000000000004</v>
      </c>
      <c r="T1177" s="164">
        <v>0.745</v>
      </c>
    </row>
    <row r="1178" spans="1:20" ht="15.75" customHeight="1">
      <c r="A1178" s="126" t="s">
        <v>2</v>
      </c>
      <c r="B1178" s="163">
        <v>2015</v>
      </c>
      <c r="C1178" s="163">
        <v>6</v>
      </c>
      <c r="D1178" s="126" t="s">
        <v>58</v>
      </c>
      <c r="E1178" s="163">
        <v>160615</v>
      </c>
      <c r="F1178" s="163">
        <v>1</v>
      </c>
      <c r="G1178" s="163">
        <v>14</v>
      </c>
      <c r="H1178" s="163">
        <v>4.5999999999999996</v>
      </c>
      <c r="I1178" s="163">
        <v>0</v>
      </c>
      <c r="J1178" s="163">
        <v>0</v>
      </c>
      <c r="K1178" s="163">
        <v>40</v>
      </c>
      <c r="L1178" s="163">
        <v>13078</v>
      </c>
      <c r="M1178" s="163">
        <v>29928.58</v>
      </c>
      <c r="N1178" s="163">
        <v>8.1000000000000003E-2</v>
      </c>
      <c r="O1178" s="163">
        <v>0.186</v>
      </c>
      <c r="P1178" s="163">
        <v>41</v>
      </c>
      <c r="Q1178" s="163">
        <v>13092</v>
      </c>
      <c r="R1178" s="163">
        <v>29933.18</v>
      </c>
      <c r="S1178" s="163">
        <v>8.2000000000000003E-2</v>
      </c>
      <c r="T1178" s="163">
        <v>0.186</v>
      </c>
    </row>
    <row r="1179" spans="1:20" ht="15.75" customHeight="1">
      <c r="A1179" s="130" t="s">
        <v>2</v>
      </c>
      <c r="B1179" s="164">
        <v>2015</v>
      </c>
      <c r="C1179" s="164">
        <v>7</v>
      </c>
      <c r="D1179" s="130" t="s">
        <v>59</v>
      </c>
      <c r="E1179" s="164">
        <v>160615</v>
      </c>
      <c r="F1179" s="164">
        <v>0</v>
      </c>
      <c r="G1179" s="164">
        <v>0</v>
      </c>
      <c r="H1179" s="164">
        <v>0</v>
      </c>
      <c r="I1179" s="164">
        <v>0</v>
      </c>
      <c r="J1179" s="164">
        <v>0</v>
      </c>
      <c r="K1179" s="164">
        <v>2</v>
      </c>
      <c r="L1179" s="164">
        <v>2</v>
      </c>
      <c r="M1179" s="164">
        <v>6.33</v>
      </c>
      <c r="N1179" s="164">
        <v>0</v>
      </c>
      <c r="O1179" s="164">
        <v>0</v>
      </c>
      <c r="P1179" s="164">
        <v>2</v>
      </c>
      <c r="Q1179" s="164">
        <v>2</v>
      </c>
      <c r="R1179" s="164">
        <v>6.33</v>
      </c>
      <c r="S1179" s="164">
        <v>0</v>
      </c>
      <c r="T1179" s="164">
        <v>0</v>
      </c>
    </row>
    <row r="1180" spans="1:20" ht="15.75" customHeight="1">
      <c r="A1180" s="126" t="s">
        <v>2</v>
      </c>
      <c r="B1180" s="163">
        <v>2015</v>
      </c>
      <c r="C1180" s="163">
        <v>8</v>
      </c>
      <c r="D1180" s="126" t="s">
        <v>60</v>
      </c>
      <c r="E1180" s="163">
        <v>160615</v>
      </c>
      <c r="F1180" s="163">
        <v>0</v>
      </c>
      <c r="G1180" s="163">
        <v>0</v>
      </c>
      <c r="H1180" s="163">
        <v>0</v>
      </c>
      <c r="I1180" s="163">
        <v>0</v>
      </c>
      <c r="J1180" s="163">
        <v>0</v>
      </c>
      <c r="K1180" s="163">
        <v>19</v>
      </c>
      <c r="L1180" s="163">
        <v>16819</v>
      </c>
      <c r="M1180" s="163">
        <v>1431.48</v>
      </c>
      <c r="N1180" s="163">
        <v>0.105</v>
      </c>
      <c r="O1180" s="163">
        <v>8.9999999999999993E-3</v>
      </c>
      <c r="P1180" s="163">
        <v>19</v>
      </c>
      <c r="Q1180" s="163">
        <v>16819</v>
      </c>
      <c r="R1180" s="163">
        <v>1431.48</v>
      </c>
      <c r="S1180" s="163">
        <v>0.105</v>
      </c>
      <c r="T1180" s="163">
        <v>8.9999999999999993E-3</v>
      </c>
    </row>
    <row r="1181" spans="1:20" ht="15.75" customHeight="1">
      <c r="A1181" s="130" t="s">
        <v>2</v>
      </c>
      <c r="B1181" s="164">
        <v>2015</v>
      </c>
      <c r="C1181" s="164">
        <v>9</v>
      </c>
      <c r="D1181" s="130" t="s">
        <v>61</v>
      </c>
      <c r="E1181" s="164">
        <v>160615</v>
      </c>
      <c r="F1181" s="164">
        <v>0</v>
      </c>
      <c r="G1181" s="164">
        <v>0</v>
      </c>
      <c r="H1181" s="164">
        <v>0</v>
      </c>
      <c r="I1181" s="164">
        <v>0</v>
      </c>
      <c r="J1181" s="164">
        <v>0</v>
      </c>
      <c r="K1181" s="164">
        <v>242</v>
      </c>
      <c r="L1181" s="164">
        <v>52620</v>
      </c>
      <c r="M1181" s="164">
        <v>26472.35</v>
      </c>
      <c r="N1181" s="164">
        <v>0.32800000000000001</v>
      </c>
      <c r="O1181" s="164">
        <v>0.16500000000000001</v>
      </c>
      <c r="P1181" s="164">
        <v>242</v>
      </c>
      <c r="Q1181" s="164">
        <v>52620</v>
      </c>
      <c r="R1181" s="164">
        <v>26472.35</v>
      </c>
      <c r="S1181" s="164">
        <v>0.32800000000000001</v>
      </c>
      <c r="T1181" s="164">
        <v>0.16500000000000001</v>
      </c>
    </row>
    <row r="1182" spans="1:20" ht="15.75" customHeight="1">
      <c r="A1182" s="126" t="s">
        <v>2</v>
      </c>
      <c r="B1182" s="163">
        <v>2016</v>
      </c>
      <c r="C1182" s="163">
        <v>0</v>
      </c>
      <c r="D1182" s="126" t="s">
        <v>53</v>
      </c>
      <c r="E1182" s="163">
        <v>161956</v>
      </c>
      <c r="F1182" s="163">
        <v>0</v>
      </c>
      <c r="G1182" s="163">
        <v>0</v>
      </c>
      <c r="H1182" s="163">
        <v>0</v>
      </c>
      <c r="I1182" s="163">
        <v>0</v>
      </c>
      <c r="J1182" s="163">
        <v>0</v>
      </c>
      <c r="K1182" s="163">
        <v>107</v>
      </c>
      <c r="L1182" s="163">
        <v>37170</v>
      </c>
      <c r="M1182" s="163">
        <v>11417.5</v>
      </c>
      <c r="N1182" s="163">
        <v>0.23</v>
      </c>
      <c r="O1182" s="163">
        <v>7.0000000000000007E-2</v>
      </c>
      <c r="P1182" s="163">
        <v>107</v>
      </c>
      <c r="Q1182" s="163">
        <v>37170</v>
      </c>
      <c r="R1182" s="163">
        <v>11417.5</v>
      </c>
      <c r="S1182" s="163">
        <v>0.23</v>
      </c>
      <c r="T1182" s="163">
        <v>7.0000000000000007E-2</v>
      </c>
    </row>
    <row r="1183" spans="1:20" ht="15.75" customHeight="1">
      <c r="A1183" s="130" t="s">
        <v>2</v>
      </c>
      <c r="B1183" s="164">
        <v>2016</v>
      </c>
      <c r="C1183" s="164">
        <v>1</v>
      </c>
      <c r="D1183" s="130" t="s">
        <v>54</v>
      </c>
      <c r="E1183" s="164">
        <v>161956</v>
      </c>
      <c r="F1183" s="164">
        <v>0</v>
      </c>
      <c r="G1183" s="164">
        <v>0</v>
      </c>
      <c r="H1183" s="164">
        <v>0</v>
      </c>
      <c r="I1183" s="164">
        <v>0</v>
      </c>
      <c r="J1183" s="164">
        <v>0</v>
      </c>
      <c r="K1183" s="164">
        <v>258</v>
      </c>
      <c r="L1183" s="164">
        <v>4558</v>
      </c>
      <c r="M1183" s="164">
        <v>9025.86</v>
      </c>
      <c r="N1183" s="164">
        <v>2.8000000000000001E-2</v>
      </c>
      <c r="O1183" s="164">
        <v>5.6000000000000001E-2</v>
      </c>
      <c r="P1183" s="164">
        <v>258</v>
      </c>
      <c r="Q1183" s="164">
        <v>4558</v>
      </c>
      <c r="R1183" s="164">
        <v>9025.86</v>
      </c>
      <c r="S1183" s="164">
        <v>2.8000000000000001E-2</v>
      </c>
      <c r="T1183" s="164">
        <v>5.6000000000000001E-2</v>
      </c>
    </row>
    <row r="1184" spans="1:20" ht="15.75" customHeight="1">
      <c r="A1184" s="126" t="s">
        <v>2</v>
      </c>
      <c r="B1184" s="163">
        <v>2016</v>
      </c>
      <c r="C1184" s="163">
        <v>2</v>
      </c>
      <c r="D1184" s="126" t="s">
        <v>1415</v>
      </c>
      <c r="E1184" s="163">
        <v>161956</v>
      </c>
      <c r="F1184" s="163">
        <v>0</v>
      </c>
      <c r="G1184" s="163">
        <v>0</v>
      </c>
      <c r="H1184" s="163">
        <v>0</v>
      </c>
      <c r="I1184" s="163">
        <v>0</v>
      </c>
      <c r="J1184" s="163">
        <v>0</v>
      </c>
      <c r="K1184" s="163">
        <v>49</v>
      </c>
      <c r="L1184" s="163">
        <v>80732</v>
      </c>
      <c r="M1184" s="163">
        <v>87573.69</v>
      </c>
      <c r="N1184" s="163">
        <v>0.498</v>
      </c>
      <c r="O1184" s="163">
        <v>0.54100000000000004</v>
      </c>
      <c r="P1184" s="163">
        <v>49</v>
      </c>
      <c r="Q1184" s="163">
        <v>80732</v>
      </c>
      <c r="R1184" s="163">
        <v>87573.69</v>
      </c>
      <c r="S1184" s="163">
        <v>0.498</v>
      </c>
      <c r="T1184" s="163">
        <v>0.54100000000000004</v>
      </c>
    </row>
    <row r="1185" spans="1:20" ht="15.75" customHeight="1">
      <c r="A1185" s="130" t="s">
        <v>2</v>
      </c>
      <c r="B1185" s="164">
        <v>2016</v>
      </c>
      <c r="C1185" s="164">
        <v>3</v>
      </c>
      <c r="D1185" s="130" t="s">
        <v>55</v>
      </c>
      <c r="E1185" s="164">
        <v>161956</v>
      </c>
      <c r="F1185" s="164">
        <v>0</v>
      </c>
      <c r="G1185" s="164">
        <v>0</v>
      </c>
      <c r="H1185" s="164">
        <v>0</v>
      </c>
      <c r="I1185" s="164">
        <v>0</v>
      </c>
      <c r="J1185" s="164">
        <v>0</v>
      </c>
      <c r="K1185" s="164">
        <v>73</v>
      </c>
      <c r="L1185" s="164">
        <v>26834</v>
      </c>
      <c r="M1185" s="164">
        <v>32122.06</v>
      </c>
      <c r="N1185" s="164">
        <v>0.16600000000000001</v>
      </c>
      <c r="O1185" s="164">
        <v>0.19800000000000001</v>
      </c>
      <c r="P1185" s="164">
        <v>73</v>
      </c>
      <c r="Q1185" s="164">
        <v>26834</v>
      </c>
      <c r="R1185" s="164">
        <v>32122.06</v>
      </c>
      <c r="S1185" s="164">
        <v>0.16600000000000001</v>
      </c>
      <c r="T1185" s="164">
        <v>0.19800000000000001</v>
      </c>
    </row>
    <row r="1186" spans="1:20" ht="15.75" customHeight="1">
      <c r="A1186" s="126" t="s">
        <v>2</v>
      </c>
      <c r="B1186" s="163">
        <v>2016</v>
      </c>
      <c r="C1186" s="163">
        <v>4</v>
      </c>
      <c r="D1186" s="126" t="s">
        <v>56</v>
      </c>
      <c r="E1186" s="163">
        <v>161956</v>
      </c>
      <c r="F1186" s="163">
        <v>0</v>
      </c>
      <c r="G1186" s="163">
        <v>0</v>
      </c>
      <c r="H1186" s="163">
        <v>0</v>
      </c>
      <c r="I1186" s="163">
        <v>0</v>
      </c>
      <c r="J1186" s="163">
        <v>0</v>
      </c>
      <c r="K1186" s="163">
        <v>3</v>
      </c>
      <c r="L1186" s="163">
        <v>2395</v>
      </c>
      <c r="M1186" s="163">
        <v>2002.33</v>
      </c>
      <c r="N1186" s="163">
        <v>1.4999999999999999E-2</v>
      </c>
      <c r="O1186" s="163">
        <v>1.2E-2</v>
      </c>
      <c r="P1186" s="163">
        <v>3</v>
      </c>
      <c r="Q1186" s="163">
        <v>2395</v>
      </c>
      <c r="R1186" s="163">
        <v>2002.33</v>
      </c>
      <c r="S1186" s="163">
        <v>1.4999999999999999E-2</v>
      </c>
      <c r="T1186" s="163">
        <v>1.2E-2</v>
      </c>
    </row>
    <row r="1187" spans="1:20" ht="15.75" customHeight="1">
      <c r="A1187" s="130" t="s">
        <v>2</v>
      </c>
      <c r="B1187" s="164">
        <v>2016</v>
      </c>
      <c r="C1187" s="164">
        <v>5</v>
      </c>
      <c r="D1187" s="130" t="s">
        <v>57</v>
      </c>
      <c r="E1187" s="164">
        <v>161956</v>
      </c>
      <c r="F1187" s="164">
        <v>0</v>
      </c>
      <c r="G1187" s="164">
        <v>0</v>
      </c>
      <c r="H1187" s="164">
        <v>0</v>
      </c>
      <c r="I1187" s="164">
        <v>0</v>
      </c>
      <c r="J1187" s="164">
        <v>0</v>
      </c>
      <c r="K1187" s="164">
        <v>297</v>
      </c>
      <c r="L1187" s="164">
        <v>63803</v>
      </c>
      <c r="M1187" s="164">
        <v>80419.16</v>
      </c>
      <c r="N1187" s="164">
        <v>0.39400000000000002</v>
      </c>
      <c r="O1187" s="164">
        <v>0.497</v>
      </c>
      <c r="P1187" s="164">
        <v>297</v>
      </c>
      <c r="Q1187" s="164">
        <v>63803</v>
      </c>
      <c r="R1187" s="164">
        <v>80419.16</v>
      </c>
      <c r="S1187" s="164">
        <v>0.39400000000000002</v>
      </c>
      <c r="T1187" s="164">
        <v>0.497</v>
      </c>
    </row>
    <row r="1188" spans="1:20" ht="15.75" customHeight="1">
      <c r="A1188" s="126" t="s">
        <v>2</v>
      </c>
      <c r="B1188" s="163">
        <v>2016</v>
      </c>
      <c r="C1188" s="163">
        <v>6</v>
      </c>
      <c r="D1188" s="126" t="s">
        <v>58</v>
      </c>
      <c r="E1188" s="163">
        <v>161956</v>
      </c>
      <c r="F1188" s="163">
        <v>0</v>
      </c>
      <c r="G1188" s="163">
        <v>0</v>
      </c>
      <c r="H1188" s="163">
        <v>0</v>
      </c>
      <c r="I1188" s="163">
        <v>0</v>
      </c>
      <c r="J1188" s="163">
        <v>0</v>
      </c>
      <c r="K1188" s="163">
        <v>39</v>
      </c>
      <c r="L1188" s="163">
        <v>30123</v>
      </c>
      <c r="M1188" s="163">
        <v>25278.35</v>
      </c>
      <c r="N1188" s="163">
        <v>0.186</v>
      </c>
      <c r="O1188" s="163">
        <v>0.156</v>
      </c>
      <c r="P1188" s="163">
        <v>39</v>
      </c>
      <c r="Q1188" s="163">
        <v>30123</v>
      </c>
      <c r="R1188" s="163">
        <v>25278.35</v>
      </c>
      <c r="S1188" s="163">
        <v>0.186</v>
      </c>
      <c r="T1188" s="163">
        <v>0.156</v>
      </c>
    </row>
    <row r="1189" spans="1:20" ht="15.75" customHeight="1">
      <c r="A1189" s="130" t="s">
        <v>2</v>
      </c>
      <c r="B1189" s="164">
        <v>2016</v>
      </c>
      <c r="C1189" s="164">
        <v>7</v>
      </c>
      <c r="D1189" s="130" t="s">
        <v>59</v>
      </c>
      <c r="E1189" s="164">
        <v>161956</v>
      </c>
      <c r="F1189" s="164">
        <v>0</v>
      </c>
      <c r="G1189" s="164">
        <v>0</v>
      </c>
      <c r="H1189" s="164">
        <v>0</v>
      </c>
      <c r="I1189" s="164">
        <v>0</v>
      </c>
      <c r="J1189" s="164">
        <v>0</v>
      </c>
      <c r="K1189" s="164">
        <v>8</v>
      </c>
      <c r="L1189" s="164">
        <v>6689</v>
      </c>
      <c r="M1189" s="164">
        <v>5145.96</v>
      </c>
      <c r="N1189" s="164">
        <v>4.1000000000000002E-2</v>
      </c>
      <c r="O1189" s="164">
        <v>3.2000000000000001E-2</v>
      </c>
      <c r="P1189" s="164">
        <v>8</v>
      </c>
      <c r="Q1189" s="164">
        <v>6689</v>
      </c>
      <c r="R1189" s="164">
        <v>5145.96</v>
      </c>
      <c r="S1189" s="164">
        <v>4.1000000000000002E-2</v>
      </c>
      <c r="T1189" s="164">
        <v>3.2000000000000001E-2</v>
      </c>
    </row>
    <row r="1190" spans="1:20" ht="15.75" customHeight="1">
      <c r="A1190" s="126" t="s">
        <v>2</v>
      </c>
      <c r="B1190" s="163">
        <v>2016</v>
      </c>
      <c r="C1190" s="163">
        <v>8</v>
      </c>
      <c r="D1190" s="126" t="s">
        <v>60</v>
      </c>
      <c r="E1190" s="163">
        <v>161956</v>
      </c>
      <c r="F1190" s="163">
        <v>0</v>
      </c>
      <c r="G1190" s="163">
        <v>0</v>
      </c>
      <c r="H1190" s="163">
        <v>0</v>
      </c>
      <c r="I1190" s="163">
        <v>0</v>
      </c>
      <c r="J1190" s="163">
        <v>0</v>
      </c>
      <c r="K1190" s="163">
        <v>11</v>
      </c>
      <c r="L1190" s="163">
        <v>10354</v>
      </c>
      <c r="M1190" s="163">
        <v>3444.51</v>
      </c>
      <c r="N1190" s="163">
        <v>6.4000000000000001E-2</v>
      </c>
      <c r="O1190" s="163">
        <v>2.1000000000000001E-2</v>
      </c>
      <c r="P1190" s="163">
        <v>11</v>
      </c>
      <c r="Q1190" s="163">
        <v>10354</v>
      </c>
      <c r="R1190" s="163">
        <v>3444.51</v>
      </c>
      <c r="S1190" s="163">
        <v>6.4000000000000001E-2</v>
      </c>
      <c r="T1190" s="163">
        <v>2.1000000000000001E-2</v>
      </c>
    </row>
    <row r="1191" spans="1:20" ht="15.75" customHeight="1">
      <c r="A1191" s="130" t="s">
        <v>2</v>
      </c>
      <c r="B1191" s="164">
        <v>2016</v>
      </c>
      <c r="C1191" s="164">
        <v>9</v>
      </c>
      <c r="D1191" s="130" t="s">
        <v>61</v>
      </c>
      <c r="E1191" s="164">
        <v>161956</v>
      </c>
      <c r="F1191" s="164">
        <v>0</v>
      </c>
      <c r="G1191" s="164">
        <v>0</v>
      </c>
      <c r="H1191" s="164">
        <v>0</v>
      </c>
      <c r="I1191" s="164">
        <v>0</v>
      </c>
      <c r="J1191" s="164">
        <v>0</v>
      </c>
      <c r="K1191" s="164">
        <v>176</v>
      </c>
      <c r="L1191" s="164">
        <v>24965</v>
      </c>
      <c r="M1191" s="164">
        <v>21329.7</v>
      </c>
      <c r="N1191" s="164">
        <v>0.154</v>
      </c>
      <c r="O1191" s="164">
        <v>0.13200000000000001</v>
      </c>
      <c r="P1191" s="164">
        <v>176</v>
      </c>
      <c r="Q1191" s="164">
        <v>24965</v>
      </c>
      <c r="R1191" s="164">
        <v>21329.7</v>
      </c>
      <c r="S1191" s="164">
        <v>0.154</v>
      </c>
      <c r="T1191" s="164">
        <v>0.13200000000000001</v>
      </c>
    </row>
    <row r="1192" spans="1:20" ht="15.75" customHeight="1">
      <c r="A1192" s="126" t="s">
        <v>2</v>
      </c>
      <c r="B1192" s="163">
        <v>2017</v>
      </c>
      <c r="C1192" s="163">
        <v>0</v>
      </c>
      <c r="D1192" s="126" t="s">
        <v>53</v>
      </c>
      <c r="E1192" s="163">
        <v>163322</v>
      </c>
      <c r="F1192" s="163">
        <v>0</v>
      </c>
      <c r="G1192" s="163">
        <v>0</v>
      </c>
      <c r="H1192" s="163">
        <v>0</v>
      </c>
      <c r="I1192" s="163">
        <v>0</v>
      </c>
      <c r="J1192" s="163">
        <v>0</v>
      </c>
      <c r="K1192" s="163">
        <v>96</v>
      </c>
      <c r="L1192" s="163">
        <v>32662</v>
      </c>
      <c r="M1192" s="163">
        <v>16346</v>
      </c>
      <c r="N1192" s="163">
        <v>0.2</v>
      </c>
      <c r="O1192" s="163">
        <v>0.1</v>
      </c>
      <c r="P1192" s="163">
        <v>96</v>
      </c>
      <c r="Q1192" s="163">
        <v>32662</v>
      </c>
      <c r="R1192" s="163">
        <v>16346</v>
      </c>
      <c r="S1192" s="163">
        <v>0.2</v>
      </c>
      <c r="T1192" s="163">
        <v>0.1</v>
      </c>
    </row>
    <row r="1193" spans="1:20" ht="15.75" customHeight="1">
      <c r="A1193" s="130" t="s">
        <v>2</v>
      </c>
      <c r="B1193" s="164">
        <v>2017</v>
      </c>
      <c r="C1193" s="164">
        <v>1</v>
      </c>
      <c r="D1193" s="130" t="s">
        <v>54</v>
      </c>
      <c r="E1193" s="164">
        <v>163322</v>
      </c>
      <c r="F1193" s="164">
        <v>0</v>
      </c>
      <c r="G1193" s="164">
        <v>0</v>
      </c>
      <c r="H1193" s="164">
        <v>0</v>
      </c>
      <c r="I1193" s="164">
        <v>0</v>
      </c>
      <c r="J1193" s="164">
        <v>0</v>
      </c>
      <c r="K1193" s="164">
        <v>238</v>
      </c>
      <c r="L1193" s="164">
        <v>7990</v>
      </c>
      <c r="M1193" s="164">
        <v>19659</v>
      </c>
      <c r="N1193" s="164">
        <v>4.9000000000000002E-2</v>
      </c>
      <c r="O1193" s="164">
        <v>0.12</v>
      </c>
      <c r="P1193" s="164">
        <v>238</v>
      </c>
      <c r="Q1193" s="164">
        <v>7990</v>
      </c>
      <c r="R1193" s="164">
        <v>19659</v>
      </c>
      <c r="S1193" s="164">
        <v>4.9000000000000002E-2</v>
      </c>
      <c r="T1193" s="164">
        <v>0.12</v>
      </c>
    </row>
    <row r="1194" spans="1:20" ht="15.75" customHeight="1">
      <c r="A1194" s="126" t="s">
        <v>2</v>
      </c>
      <c r="B1194" s="163">
        <v>2017</v>
      </c>
      <c r="C1194" s="163">
        <v>2</v>
      </c>
      <c r="D1194" s="126" t="s">
        <v>1415</v>
      </c>
      <c r="E1194" s="163">
        <v>163322</v>
      </c>
      <c r="F1194" s="163">
        <v>0</v>
      </c>
      <c r="G1194" s="163">
        <v>0</v>
      </c>
      <c r="H1194" s="163">
        <v>0</v>
      </c>
      <c r="I1194" s="163">
        <v>0</v>
      </c>
      <c r="J1194" s="163">
        <v>0</v>
      </c>
      <c r="K1194" s="163">
        <v>49</v>
      </c>
      <c r="L1194" s="163">
        <v>84022</v>
      </c>
      <c r="M1194" s="163">
        <v>122637</v>
      </c>
      <c r="N1194" s="163">
        <v>0.51400000000000001</v>
      </c>
      <c r="O1194" s="163">
        <v>0.751</v>
      </c>
      <c r="P1194" s="163">
        <v>49</v>
      </c>
      <c r="Q1194" s="163">
        <v>84022</v>
      </c>
      <c r="R1194" s="163">
        <v>122637</v>
      </c>
      <c r="S1194" s="163">
        <v>0.51400000000000001</v>
      </c>
      <c r="T1194" s="163">
        <v>0.751</v>
      </c>
    </row>
    <row r="1195" spans="1:20" ht="15.75" customHeight="1">
      <c r="A1195" s="130" t="s">
        <v>2</v>
      </c>
      <c r="B1195" s="164">
        <v>2017</v>
      </c>
      <c r="C1195" s="164">
        <v>3</v>
      </c>
      <c r="D1195" s="130" t="s">
        <v>55</v>
      </c>
      <c r="E1195" s="164">
        <v>163322</v>
      </c>
      <c r="F1195" s="164">
        <v>0</v>
      </c>
      <c r="G1195" s="164">
        <v>0</v>
      </c>
      <c r="H1195" s="164">
        <v>0</v>
      </c>
      <c r="I1195" s="164">
        <v>0</v>
      </c>
      <c r="J1195" s="164">
        <v>0</v>
      </c>
      <c r="K1195" s="164">
        <v>82</v>
      </c>
      <c r="L1195" s="164">
        <v>21173</v>
      </c>
      <c r="M1195" s="164">
        <v>29896</v>
      </c>
      <c r="N1195" s="164">
        <v>0.13</v>
      </c>
      <c r="O1195" s="164">
        <v>0.183</v>
      </c>
      <c r="P1195" s="164">
        <v>82</v>
      </c>
      <c r="Q1195" s="164">
        <v>21173</v>
      </c>
      <c r="R1195" s="164">
        <v>29896</v>
      </c>
      <c r="S1195" s="164">
        <v>0.13</v>
      </c>
      <c r="T1195" s="164">
        <v>0.183</v>
      </c>
    </row>
    <row r="1196" spans="1:20" ht="15.75" customHeight="1">
      <c r="A1196" s="126" t="s">
        <v>2</v>
      </c>
      <c r="B1196" s="163">
        <v>2017</v>
      </c>
      <c r="C1196" s="163">
        <v>4</v>
      </c>
      <c r="D1196" s="126" t="s">
        <v>56</v>
      </c>
      <c r="E1196" s="163">
        <v>163322</v>
      </c>
      <c r="F1196" s="163">
        <v>0</v>
      </c>
      <c r="G1196" s="163">
        <v>0</v>
      </c>
      <c r="H1196" s="163">
        <v>0</v>
      </c>
      <c r="I1196" s="163">
        <v>0</v>
      </c>
      <c r="J1196" s="163">
        <v>0</v>
      </c>
      <c r="K1196" s="163">
        <v>8</v>
      </c>
      <c r="L1196" s="163">
        <v>7163</v>
      </c>
      <c r="M1196" s="163">
        <v>649</v>
      </c>
      <c r="N1196" s="163">
        <v>4.3999999999999997E-2</v>
      </c>
      <c r="O1196" s="163">
        <v>4.0000000000000001E-3</v>
      </c>
      <c r="P1196" s="163">
        <v>8</v>
      </c>
      <c r="Q1196" s="163">
        <v>7163</v>
      </c>
      <c r="R1196" s="163">
        <v>649</v>
      </c>
      <c r="S1196" s="163">
        <v>4.3999999999999997E-2</v>
      </c>
      <c r="T1196" s="163">
        <v>4.0000000000000001E-3</v>
      </c>
    </row>
    <row r="1197" spans="1:20" ht="15.75" customHeight="1">
      <c r="A1197" s="130" t="s">
        <v>2</v>
      </c>
      <c r="B1197" s="164">
        <v>2017</v>
      </c>
      <c r="C1197" s="164">
        <v>5</v>
      </c>
      <c r="D1197" s="130" t="s">
        <v>57</v>
      </c>
      <c r="E1197" s="164">
        <v>163322</v>
      </c>
      <c r="F1197" s="164">
        <v>0</v>
      </c>
      <c r="G1197" s="164">
        <v>0</v>
      </c>
      <c r="H1197" s="164">
        <v>0</v>
      </c>
      <c r="I1197" s="164">
        <v>0</v>
      </c>
      <c r="J1197" s="164">
        <v>0</v>
      </c>
      <c r="K1197" s="164">
        <v>326</v>
      </c>
      <c r="L1197" s="164">
        <v>56788</v>
      </c>
      <c r="M1197" s="164">
        <v>43965</v>
      </c>
      <c r="N1197" s="164">
        <v>0.34799999999999998</v>
      </c>
      <c r="O1197" s="164">
        <v>0.26900000000000002</v>
      </c>
      <c r="P1197" s="164">
        <v>326</v>
      </c>
      <c r="Q1197" s="164">
        <v>56788</v>
      </c>
      <c r="R1197" s="164">
        <v>43965</v>
      </c>
      <c r="S1197" s="164">
        <v>0.34799999999999998</v>
      </c>
      <c r="T1197" s="164">
        <v>0.26900000000000002</v>
      </c>
    </row>
    <row r="1198" spans="1:20" ht="15.75" customHeight="1">
      <c r="A1198" s="126" t="s">
        <v>2</v>
      </c>
      <c r="B1198" s="163">
        <v>2017</v>
      </c>
      <c r="C1198" s="163">
        <v>6</v>
      </c>
      <c r="D1198" s="126" t="s">
        <v>58</v>
      </c>
      <c r="E1198" s="163">
        <v>163322</v>
      </c>
      <c r="F1198" s="163">
        <v>1</v>
      </c>
      <c r="G1198" s="163">
        <v>62337</v>
      </c>
      <c r="H1198" s="163">
        <v>26406</v>
      </c>
      <c r="I1198" s="163">
        <v>0.38200000000000001</v>
      </c>
      <c r="J1198" s="163">
        <v>0.16200000000000001</v>
      </c>
      <c r="K1198" s="163">
        <v>30</v>
      </c>
      <c r="L1198" s="163">
        <v>21405</v>
      </c>
      <c r="M1198" s="163">
        <v>21987</v>
      </c>
      <c r="N1198" s="163">
        <v>0.13100000000000001</v>
      </c>
      <c r="O1198" s="163">
        <v>0.13500000000000001</v>
      </c>
      <c r="P1198" s="163">
        <v>31</v>
      </c>
      <c r="Q1198" s="163">
        <v>83742</v>
      </c>
      <c r="R1198" s="163">
        <v>48393</v>
      </c>
      <c r="S1198" s="163">
        <v>0.51300000000000001</v>
      </c>
      <c r="T1198" s="163">
        <v>0.29599999999999999</v>
      </c>
    </row>
    <row r="1199" spans="1:20" ht="15.75" customHeight="1">
      <c r="A1199" s="130" t="s">
        <v>2</v>
      </c>
      <c r="B1199" s="164">
        <v>2017</v>
      </c>
      <c r="C1199" s="164">
        <v>7</v>
      </c>
      <c r="D1199" s="130" t="s">
        <v>59</v>
      </c>
      <c r="E1199" s="164">
        <v>163322</v>
      </c>
      <c r="F1199" s="164">
        <v>0</v>
      </c>
      <c r="G1199" s="164">
        <v>0</v>
      </c>
      <c r="H1199" s="164">
        <v>0</v>
      </c>
      <c r="I1199" s="164">
        <v>0</v>
      </c>
      <c r="J1199" s="164">
        <v>0</v>
      </c>
      <c r="K1199" s="164">
        <v>2</v>
      </c>
      <c r="L1199" s="164">
        <v>179</v>
      </c>
      <c r="M1199" s="164">
        <v>761</v>
      </c>
      <c r="N1199" s="164">
        <v>1E-3</v>
      </c>
      <c r="O1199" s="164">
        <v>5.0000000000000001E-3</v>
      </c>
      <c r="P1199" s="164">
        <v>2</v>
      </c>
      <c r="Q1199" s="164">
        <v>179</v>
      </c>
      <c r="R1199" s="164">
        <v>761</v>
      </c>
      <c r="S1199" s="164">
        <v>1E-3</v>
      </c>
      <c r="T1199" s="164">
        <v>5.0000000000000001E-3</v>
      </c>
    </row>
    <row r="1200" spans="1:20" ht="15.75" customHeight="1">
      <c r="A1200" s="126" t="s">
        <v>2</v>
      </c>
      <c r="B1200" s="163">
        <v>2017</v>
      </c>
      <c r="C1200" s="163">
        <v>8</v>
      </c>
      <c r="D1200" s="126" t="s">
        <v>60</v>
      </c>
      <c r="E1200" s="163">
        <v>163322</v>
      </c>
      <c r="F1200" s="163">
        <v>0</v>
      </c>
      <c r="G1200" s="163">
        <v>0</v>
      </c>
      <c r="H1200" s="163">
        <v>0</v>
      </c>
      <c r="I1200" s="163">
        <v>0</v>
      </c>
      <c r="J1200" s="163">
        <v>0</v>
      </c>
      <c r="K1200" s="163">
        <v>17</v>
      </c>
      <c r="L1200" s="163">
        <v>13984</v>
      </c>
      <c r="M1200" s="163">
        <v>2819</v>
      </c>
      <c r="N1200" s="163">
        <v>8.5999999999999993E-2</v>
      </c>
      <c r="O1200" s="163">
        <v>1.7000000000000001E-2</v>
      </c>
      <c r="P1200" s="163">
        <v>17</v>
      </c>
      <c r="Q1200" s="163">
        <v>13984</v>
      </c>
      <c r="R1200" s="163">
        <v>2819</v>
      </c>
      <c r="S1200" s="163">
        <v>8.5999999999999993E-2</v>
      </c>
      <c r="T1200" s="163">
        <v>1.7000000000000001E-2</v>
      </c>
    </row>
    <row r="1201" spans="1:20" ht="15.75" customHeight="1">
      <c r="A1201" s="130" t="s">
        <v>2</v>
      </c>
      <c r="B1201" s="164">
        <v>2017</v>
      </c>
      <c r="C1201" s="164">
        <v>9</v>
      </c>
      <c r="D1201" s="130" t="s">
        <v>61</v>
      </c>
      <c r="E1201" s="164">
        <v>163322</v>
      </c>
      <c r="F1201" s="164">
        <v>0</v>
      </c>
      <c r="G1201" s="164">
        <v>0</v>
      </c>
      <c r="H1201" s="164">
        <v>0</v>
      </c>
      <c r="I1201" s="164">
        <v>0</v>
      </c>
      <c r="J1201" s="164">
        <v>0</v>
      </c>
      <c r="K1201" s="164">
        <v>190</v>
      </c>
      <c r="L1201" s="164">
        <v>20752</v>
      </c>
      <c r="M1201" s="164">
        <v>23276</v>
      </c>
      <c r="N1201" s="164">
        <v>0.127</v>
      </c>
      <c r="O1201" s="164">
        <v>0.14299999999999999</v>
      </c>
      <c r="P1201" s="164">
        <v>190</v>
      </c>
      <c r="Q1201" s="164">
        <v>20752</v>
      </c>
      <c r="R1201" s="164">
        <v>23276</v>
      </c>
      <c r="S1201" s="164">
        <v>0.127</v>
      </c>
      <c r="T1201" s="164">
        <v>0.14299999999999999</v>
      </c>
    </row>
    <row r="1202" spans="1:20" ht="15.75" customHeight="1">
      <c r="A1202" s="126" t="s">
        <v>2</v>
      </c>
      <c r="B1202" s="163">
        <v>2018</v>
      </c>
      <c r="C1202" s="163">
        <v>0</v>
      </c>
      <c r="D1202" s="126" t="s">
        <v>53</v>
      </c>
      <c r="E1202" s="163">
        <v>164964</v>
      </c>
      <c r="F1202" s="163">
        <v>4</v>
      </c>
      <c r="G1202" s="163">
        <v>809</v>
      </c>
      <c r="H1202" s="163">
        <v>3937</v>
      </c>
      <c r="I1202" s="163">
        <v>5.0000000000000001E-3</v>
      </c>
      <c r="J1202" s="163">
        <v>2.4E-2</v>
      </c>
      <c r="K1202" s="163">
        <v>94</v>
      </c>
      <c r="L1202" s="163">
        <v>43886</v>
      </c>
      <c r="M1202" s="163">
        <v>20024</v>
      </c>
      <c r="N1202" s="163">
        <v>0.26600000000000001</v>
      </c>
      <c r="O1202" s="163">
        <v>0.121</v>
      </c>
      <c r="P1202" s="163">
        <v>98</v>
      </c>
      <c r="Q1202" s="163">
        <v>44695</v>
      </c>
      <c r="R1202" s="163">
        <v>23961</v>
      </c>
      <c r="S1202" s="163">
        <v>0.27100000000000002</v>
      </c>
      <c r="T1202" s="163">
        <v>0.14499999999999999</v>
      </c>
    </row>
    <row r="1203" spans="1:20" ht="15.75" customHeight="1">
      <c r="A1203" s="130" t="s">
        <v>2</v>
      </c>
      <c r="B1203" s="164">
        <v>2018</v>
      </c>
      <c r="C1203" s="164">
        <v>1</v>
      </c>
      <c r="D1203" s="130" t="s">
        <v>54</v>
      </c>
      <c r="E1203" s="164">
        <v>164964</v>
      </c>
      <c r="F1203" s="164">
        <v>1</v>
      </c>
      <c r="G1203" s="164">
        <v>9</v>
      </c>
      <c r="H1203" s="164">
        <v>14.37</v>
      </c>
      <c r="I1203" s="164">
        <v>0</v>
      </c>
      <c r="J1203" s="164">
        <v>0</v>
      </c>
      <c r="K1203" s="164">
        <v>256</v>
      </c>
      <c r="L1203" s="164">
        <v>7568</v>
      </c>
      <c r="M1203" s="164">
        <v>16781.63</v>
      </c>
      <c r="N1203" s="164">
        <v>4.5999999999999999E-2</v>
      </c>
      <c r="O1203" s="164">
        <v>0.10199999999999999</v>
      </c>
      <c r="P1203" s="164">
        <v>257</v>
      </c>
      <c r="Q1203" s="164">
        <v>7577</v>
      </c>
      <c r="R1203" s="164">
        <v>16796</v>
      </c>
      <c r="S1203" s="164">
        <v>4.5999999999999999E-2</v>
      </c>
      <c r="T1203" s="164">
        <v>0.10199999999999999</v>
      </c>
    </row>
    <row r="1204" spans="1:20" ht="15.75" customHeight="1">
      <c r="A1204" s="126" t="s">
        <v>2</v>
      </c>
      <c r="B1204" s="163">
        <v>2018</v>
      </c>
      <c r="C1204" s="163">
        <v>2</v>
      </c>
      <c r="D1204" s="126" t="s">
        <v>1415</v>
      </c>
      <c r="E1204" s="163">
        <v>164964</v>
      </c>
      <c r="F1204" s="163">
        <v>13</v>
      </c>
      <c r="G1204" s="163">
        <v>45069</v>
      </c>
      <c r="H1204" s="163">
        <v>133813</v>
      </c>
      <c r="I1204" s="163">
        <v>0.27300000000000002</v>
      </c>
      <c r="J1204" s="163">
        <v>0.81100000000000005</v>
      </c>
      <c r="K1204" s="163">
        <v>40</v>
      </c>
      <c r="L1204" s="163">
        <v>122709</v>
      </c>
      <c r="M1204" s="163">
        <v>107242</v>
      </c>
      <c r="N1204" s="163">
        <v>0.74399999999999999</v>
      </c>
      <c r="O1204" s="163">
        <v>0.65</v>
      </c>
      <c r="P1204" s="163">
        <v>53</v>
      </c>
      <c r="Q1204" s="163">
        <v>167778</v>
      </c>
      <c r="R1204" s="163">
        <v>241055</v>
      </c>
      <c r="S1204" s="163">
        <v>1.016</v>
      </c>
      <c r="T1204" s="163">
        <v>1.4610000000000001</v>
      </c>
    </row>
    <row r="1205" spans="1:20" ht="15.75" customHeight="1">
      <c r="A1205" s="130" t="s">
        <v>2</v>
      </c>
      <c r="B1205" s="164">
        <v>2018</v>
      </c>
      <c r="C1205" s="164">
        <v>3</v>
      </c>
      <c r="D1205" s="130" t="s">
        <v>55</v>
      </c>
      <c r="E1205" s="164">
        <v>164964</v>
      </c>
      <c r="F1205" s="164">
        <v>3</v>
      </c>
      <c r="G1205" s="164">
        <v>215</v>
      </c>
      <c r="H1205" s="164">
        <v>163</v>
      </c>
      <c r="I1205" s="164">
        <v>1E-3</v>
      </c>
      <c r="J1205" s="164">
        <v>1E-3</v>
      </c>
      <c r="K1205" s="164">
        <v>83</v>
      </c>
      <c r="L1205" s="164">
        <v>14574</v>
      </c>
      <c r="M1205" s="164">
        <v>25549</v>
      </c>
      <c r="N1205" s="164">
        <v>8.7999999999999995E-2</v>
      </c>
      <c r="O1205" s="164">
        <v>0.155</v>
      </c>
      <c r="P1205" s="164">
        <v>86</v>
      </c>
      <c r="Q1205" s="164">
        <v>14789</v>
      </c>
      <c r="R1205" s="164">
        <v>25712</v>
      </c>
      <c r="S1205" s="164">
        <v>0.09</v>
      </c>
      <c r="T1205" s="164">
        <v>0.156</v>
      </c>
    </row>
    <row r="1206" spans="1:20" ht="15.75" customHeight="1">
      <c r="A1206" s="126" t="s">
        <v>2</v>
      </c>
      <c r="B1206" s="163">
        <v>2018</v>
      </c>
      <c r="C1206" s="163">
        <v>4</v>
      </c>
      <c r="D1206" s="126" t="s">
        <v>56</v>
      </c>
      <c r="E1206" s="163">
        <v>164964</v>
      </c>
      <c r="F1206" s="163">
        <v>0</v>
      </c>
      <c r="G1206" s="163">
        <v>0</v>
      </c>
      <c r="H1206" s="163">
        <v>0</v>
      </c>
      <c r="I1206" s="163">
        <v>0</v>
      </c>
      <c r="J1206" s="163">
        <v>0</v>
      </c>
      <c r="K1206" s="163">
        <v>0</v>
      </c>
      <c r="L1206" s="163">
        <v>0</v>
      </c>
      <c r="M1206" s="163">
        <v>0</v>
      </c>
      <c r="N1206" s="163">
        <v>0</v>
      </c>
      <c r="O1206" s="163">
        <v>0</v>
      </c>
      <c r="P1206" s="163">
        <v>0</v>
      </c>
      <c r="Q1206" s="163">
        <v>0</v>
      </c>
      <c r="R1206" s="163">
        <v>0</v>
      </c>
      <c r="S1206" s="163">
        <v>0</v>
      </c>
      <c r="T1206" s="163">
        <v>0</v>
      </c>
    </row>
    <row r="1207" spans="1:20" ht="15.75" customHeight="1">
      <c r="A1207" s="130" t="s">
        <v>2</v>
      </c>
      <c r="B1207" s="164">
        <v>2018</v>
      </c>
      <c r="C1207" s="164">
        <v>5</v>
      </c>
      <c r="D1207" s="130" t="s">
        <v>57</v>
      </c>
      <c r="E1207" s="164">
        <v>164964</v>
      </c>
      <c r="F1207" s="164">
        <v>8</v>
      </c>
      <c r="G1207" s="164">
        <v>240</v>
      </c>
      <c r="H1207" s="164">
        <v>622</v>
      </c>
      <c r="I1207" s="164">
        <v>1E-3</v>
      </c>
      <c r="J1207" s="164">
        <v>4.0000000000000001E-3</v>
      </c>
      <c r="K1207" s="164">
        <v>399</v>
      </c>
      <c r="L1207" s="164">
        <v>52721</v>
      </c>
      <c r="M1207" s="164">
        <v>81426</v>
      </c>
      <c r="N1207" s="164">
        <v>0.32</v>
      </c>
      <c r="O1207" s="164">
        <v>0.49399999999999999</v>
      </c>
      <c r="P1207" s="164">
        <v>407</v>
      </c>
      <c r="Q1207" s="164">
        <v>52961</v>
      </c>
      <c r="R1207" s="164">
        <v>82048</v>
      </c>
      <c r="S1207" s="164">
        <v>0.32100000000000001</v>
      </c>
      <c r="T1207" s="164">
        <v>0.497</v>
      </c>
    </row>
    <row r="1208" spans="1:20" ht="15.75" customHeight="1">
      <c r="A1208" s="126" t="s">
        <v>2</v>
      </c>
      <c r="B1208" s="163">
        <v>2018</v>
      </c>
      <c r="C1208" s="163">
        <v>6</v>
      </c>
      <c r="D1208" s="126" t="s">
        <v>58</v>
      </c>
      <c r="E1208" s="163">
        <v>164964</v>
      </c>
      <c r="F1208" s="163">
        <v>109</v>
      </c>
      <c r="G1208" s="163">
        <v>65095</v>
      </c>
      <c r="H1208" s="163">
        <v>408812</v>
      </c>
      <c r="I1208" s="163">
        <v>0.39500000000000002</v>
      </c>
      <c r="J1208" s="163">
        <v>2.4780000000000002</v>
      </c>
      <c r="K1208" s="163">
        <v>63</v>
      </c>
      <c r="L1208" s="163">
        <v>31903</v>
      </c>
      <c r="M1208" s="163">
        <v>42910</v>
      </c>
      <c r="N1208" s="163">
        <v>0.193</v>
      </c>
      <c r="O1208" s="163">
        <v>0.26</v>
      </c>
      <c r="P1208" s="163">
        <v>172</v>
      </c>
      <c r="Q1208" s="163">
        <v>96998</v>
      </c>
      <c r="R1208" s="163">
        <v>451722</v>
      </c>
      <c r="S1208" s="163">
        <v>0.58799999999999997</v>
      </c>
      <c r="T1208" s="163">
        <v>2.738</v>
      </c>
    </row>
    <row r="1209" spans="1:20" ht="15.75" customHeight="1">
      <c r="A1209" s="130" t="s">
        <v>2</v>
      </c>
      <c r="B1209" s="164">
        <v>2018</v>
      </c>
      <c r="C1209" s="164">
        <v>7</v>
      </c>
      <c r="D1209" s="130" t="s">
        <v>59</v>
      </c>
      <c r="E1209" s="164">
        <v>164964</v>
      </c>
      <c r="F1209" s="164">
        <v>0</v>
      </c>
      <c r="G1209" s="164">
        <v>0</v>
      </c>
      <c r="H1209" s="164">
        <v>0</v>
      </c>
      <c r="I1209" s="164">
        <v>0</v>
      </c>
      <c r="J1209" s="164">
        <v>0</v>
      </c>
      <c r="K1209" s="164">
        <v>3</v>
      </c>
      <c r="L1209" s="164">
        <v>650</v>
      </c>
      <c r="M1209" s="164">
        <v>610</v>
      </c>
      <c r="N1209" s="164">
        <v>4.0000000000000001E-3</v>
      </c>
      <c r="O1209" s="164">
        <v>4.0000000000000001E-3</v>
      </c>
      <c r="P1209" s="164">
        <v>3</v>
      </c>
      <c r="Q1209" s="164">
        <v>650</v>
      </c>
      <c r="R1209" s="164">
        <v>610</v>
      </c>
      <c r="S1209" s="164">
        <v>4.0000000000000001E-3</v>
      </c>
      <c r="T1209" s="164">
        <v>4.0000000000000001E-3</v>
      </c>
    </row>
    <row r="1210" spans="1:20" ht="15.75" customHeight="1">
      <c r="A1210" s="126" t="s">
        <v>2</v>
      </c>
      <c r="B1210" s="163">
        <v>2018</v>
      </c>
      <c r="C1210" s="163">
        <v>8</v>
      </c>
      <c r="D1210" s="126" t="s">
        <v>60</v>
      </c>
      <c r="E1210" s="163">
        <v>164964</v>
      </c>
      <c r="F1210" s="163">
        <v>0</v>
      </c>
      <c r="G1210" s="163">
        <v>0</v>
      </c>
      <c r="H1210" s="163">
        <v>0</v>
      </c>
      <c r="I1210" s="163">
        <v>0</v>
      </c>
      <c r="J1210" s="163">
        <v>0</v>
      </c>
      <c r="K1210" s="163">
        <v>14</v>
      </c>
      <c r="L1210" s="163">
        <v>11616</v>
      </c>
      <c r="M1210" s="163">
        <v>8947</v>
      </c>
      <c r="N1210" s="163">
        <v>7.0000000000000007E-2</v>
      </c>
      <c r="O1210" s="163">
        <v>5.3999999999999999E-2</v>
      </c>
      <c r="P1210" s="163">
        <v>14</v>
      </c>
      <c r="Q1210" s="163">
        <v>11616</v>
      </c>
      <c r="R1210" s="163">
        <v>8947</v>
      </c>
      <c r="S1210" s="163">
        <v>7.0000000000000007E-2</v>
      </c>
      <c r="T1210" s="163">
        <v>5.3999999999999999E-2</v>
      </c>
    </row>
    <row r="1211" spans="1:20" ht="15.75" customHeight="1">
      <c r="A1211" s="130" t="s">
        <v>2</v>
      </c>
      <c r="B1211" s="164">
        <v>2018</v>
      </c>
      <c r="C1211" s="164">
        <v>9</v>
      </c>
      <c r="D1211" s="130" t="s">
        <v>61</v>
      </c>
      <c r="E1211" s="164">
        <v>164964</v>
      </c>
      <c r="F1211" s="164">
        <v>1</v>
      </c>
      <c r="G1211" s="164">
        <v>79</v>
      </c>
      <c r="H1211" s="164">
        <v>113</v>
      </c>
      <c r="I1211" s="164">
        <v>0</v>
      </c>
      <c r="J1211" s="164">
        <v>1E-3</v>
      </c>
      <c r="K1211" s="164">
        <v>219</v>
      </c>
      <c r="L1211" s="164">
        <v>27636</v>
      </c>
      <c r="M1211" s="164">
        <v>22301</v>
      </c>
      <c r="N1211" s="164">
        <v>0.16800000000000001</v>
      </c>
      <c r="O1211" s="164">
        <v>0.13500000000000001</v>
      </c>
      <c r="P1211" s="164">
        <v>220</v>
      </c>
      <c r="Q1211" s="164">
        <v>27715</v>
      </c>
      <c r="R1211" s="164">
        <v>22414</v>
      </c>
      <c r="S1211" s="164">
        <v>0.16800000000000001</v>
      </c>
      <c r="T1211" s="164">
        <v>0.13600000000000001</v>
      </c>
    </row>
    <row r="1212" spans="1:20" ht="15.75" customHeight="1">
      <c r="A1212" s="126" t="s">
        <v>2</v>
      </c>
      <c r="B1212" s="163">
        <v>2019</v>
      </c>
      <c r="C1212" s="163">
        <v>0</v>
      </c>
      <c r="D1212" s="126" t="s">
        <v>53</v>
      </c>
      <c r="E1212" s="163">
        <v>167322</v>
      </c>
      <c r="F1212" s="163">
        <v>0</v>
      </c>
      <c r="G1212" s="163">
        <v>0</v>
      </c>
      <c r="H1212" s="163">
        <v>0</v>
      </c>
      <c r="I1212" s="163">
        <v>0</v>
      </c>
      <c r="J1212" s="163">
        <v>0</v>
      </c>
      <c r="K1212" s="163">
        <v>119</v>
      </c>
      <c r="L1212" s="163">
        <v>32129</v>
      </c>
      <c r="M1212" s="163">
        <v>12316.36</v>
      </c>
      <c r="N1212" s="163">
        <v>0.192</v>
      </c>
      <c r="O1212" s="163">
        <v>7.3999999999999996E-2</v>
      </c>
      <c r="P1212" s="163">
        <v>119</v>
      </c>
      <c r="Q1212" s="163">
        <v>32129</v>
      </c>
      <c r="R1212" s="163">
        <v>12316.36</v>
      </c>
      <c r="S1212" s="163">
        <v>0.192</v>
      </c>
      <c r="T1212" s="163">
        <v>7.3999999999999996E-2</v>
      </c>
    </row>
    <row r="1213" spans="1:20" ht="15.75" customHeight="1">
      <c r="A1213" s="130" t="s">
        <v>2</v>
      </c>
      <c r="B1213" s="164">
        <v>2019</v>
      </c>
      <c r="C1213" s="164">
        <v>1</v>
      </c>
      <c r="D1213" s="130" t="s">
        <v>54</v>
      </c>
      <c r="E1213" s="164">
        <v>167322</v>
      </c>
      <c r="F1213" s="164">
        <v>0</v>
      </c>
      <c r="G1213" s="164">
        <v>0</v>
      </c>
      <c r="H1213" s="164">
        <v>0</v>
      </c>
      <c r="I1213" s="164">
        <v>0</v>
      </c>
      <c r="J1213" s="164">
        <v>0</v>
      </c>
      <c r="K1213" s="164">
        <v>186</v>
      </c>
      <c r="L1213" s="164">
        <v>7582</v>
      </c>
      <c r="M1213" s="164">
        <v>17480.87</v>
      </c>
      <c r="N1213" s="164">
        <v>4.4999999999999998E-2</v>
      </c>
      <c r="O1213" s="164">
        <v>0.104</v>
      </c>
      <c r="P1213" s="164">
        <v>186</v>
      </c>
      <c r="Q1213" s="164">
        <v>7582</v>
      </c>
      <c r="R1213" s="164">
        <v>17480.87</v>
      </c>
      <c r="S1213" s="164">
        <v>4.4999999999999998E-2</v>
      </c>
      <c r="T1213" s="164">
        <v>0.104</v>
      </c>
    </row>
    <row r="1214" spans="1:20" ht="15.75" customHeight="1">
      <c r="A1214" s="126" t="s">
        <v>2</v>
      </c>
      <c r="B1214" s="163">
        <v>2019</v>
      </c>
      <c r="C1214" s="163">
        <v>2</v>
      </c>
      <c r="D1214" s="126" t="s">
        <v>1415</v>
      </c>
      <c r="E1214" s="163">
        <v>167322</v>
      </c>
      <c r="F1214" s="163">
        <v>0</v>
      </c>
      <c r="G1214" s="163">
        <v>0</v>
      </c>
      <c r="H1214" s="163">
        <v>0</v>
      </c>
      <c r="I1214" s="163">
        <v>0</v>
      </c>
      <c r="J1214" s="163">
        <v>0</v>
      </c>
      <c r="K1214" s="163">
        <v>29</v>
      </c>
      <c r="L1214" s="163">
        <v>37442</v>
      </c>
      <c r="M1214" s="163">
        <v>49447.5</v>
      </c>
      <c r="N1214" s="163">
        <v>0.224</v>
      </c>
      <c r="O1214" s="163">
        <v>0.29599999999999999</v>
      </c>
      <c r="P1214" s="163">
        <v>29</v>
      </c>
      <c r="Q1214" s="163">
        <v>37442</v>
      </c>
      <c r="R1214" s="163">
        <v>49447.5</v>
      </c>
      <c r="S1214" s="163">
        <v>0.224</v>
      </c>
      <c r="T1214" s="163">
        <v>0.29599999999999999</v>
      </c>
    </row>
    <row r="1215" spans="1:20" ht="15.75" customHeight="1">
      <c r="A1215" s="130" t="s">
        <v>2</v>
      </c>
      <c r="B1215" s="164">
        <v>2019</v>
      </c>
      <c r="C1215" s="164">
        <v>3</v>
      </c>
      <c r="D1215" s="130" t="s">
        <v>55</v>
      </c>
      <c r="E1215" s="164">
        <v>167322</v>
      </c>
      <c r="F1215" s="164">
        <v>0</v>
      </c>
      <c r="G1215" s="164">
        <v>0</v>
      </c>
      <c r="H1215" s="164">
        <v>0</v>
      </c>
      <c r="I1215" s="164">
        <v>0</v>
      </c>
      <c r="J1215" s="164">
        <v>0</v>
      </c>
      <c r="K1215" s="164">
        <v>54</v>
      </c>
      <c r="L1215" s="164">
        <v>11101</v>
      </c>
      <c r="M1215" s="164">
        <v>30761.89</v>
      </c>
      <c r="N1215" s="164">
        <v>6.6000000000000003E-2</v>
      </c>
      <c r="O1215" s="164">
        <v>0.184</v>
      </c>
      <c r="P1215" s="164">
        <v>54</v>
      </c>
      <c r="Q1215" s="164">
        <v>11101</v>
      </c>
      <c r="R1215" s="164">
        <v>30761.89</v>
      </c>
      <c r="S1215" s="164">
        <v>6.6000000000000003E-2</v>
      </c>
      <c r="T1215" s="164">
        <v>0.184</v>
      </c>
    </row>
    <row r="1216" spans="1:20" ht="15.75" customHeight="1">
      <c r="A1216" s="126" t="s">
        <v>2</v>
      </c>
      <c r="B1216" s="163">
        <v>2019</v>
      </c>
      <c r="C1216" s="163">
        <v>4</v>
      </c>
      <c r="D1216" s="126" t="s">
        <v>56</v>
      </c>
      <c r="E1216" s="163">
        <v>167322</v>
      </c>
      <c r="F1216" s="163">
        <v>0</v>
      </c>
      <c r="G1216" s="163">
        <v>0</v>
      </c>
      <c r="H1216" s="163">
        <v>0</v>
      </c>
      <c r="I1216" s="163">
        <v>0</v>
      </c>
      <c r="J1216" s="163">
        <v>0</v>
      </c>
      <c r="K1216" s="163">
        <v>1</v>
      </c>
      <c r="L1216" s="163">
        <v>1</v>
      </c>
      <c r="M1216" s="163">
        <v>2</v>
      </c>
      <c r="N1216" s="163">
        <v>0</v>
      </c>
      <c r="O1216" s="163">
        <v>0</v>
      </c>
      <c r="P1216" s="163">
        <v>1</v>
      </c>
      <c r="Q1216" s="163">
        <v>1</v>
      </c>
      <c r="R1216" s="163">
        <v>2</v>
      </c>
      <c r="S1216" s="163">
        <v>0</v>
      </c>
      <c r="T1216" s="163">
        <v>0</v>
      </c>
    </row>
    <row r="1217" spans="1:20" ht="15.75" customHeight="1">
      <c r="A1217" s="130" t="s">
        <v>2</v>
      </c>
      <c r="B1217" s="164">
        <v>2019</v>
      </c>
      <c r="C1217" s="164">
        <v>5</v>
      </c>
      <c r="D1217" s="130" t="s">
        <v>57</v>
      </c>
      <c r="E1217" s="164">
        <v>167322</v>
      </c>
      <c r="F1217" s="164">
        <v>0</v>
      </c>
      <c r="G1217" s="164">
        <v>0</v>
      </c>
      <c r="H1217" s="164">
        <v>0</v>
      </c>
      <c r="I1217" s="164">
        <v>0</v>
      </c>
      <c r="J1217" s="164">
        <v>0</v>
      </c>
      <c r="K1217" s="164">
        <v>379</v>
      </c>
      <c r="L1217" s="164">
        <v>69447</v>
      </c>
      <c r="M1217" s="164">
        <v>60551.32</v>
      </c>
      <c r="N1217" s="164">
        <v>0.41499999999999998</v>
      </c>
      <c r="O1217" s="164">
        <v>0.36199999999999999</v>
      </c>
      <c r="P1217" s="164">
        <v>379</v>
      </c>
      <c r="Q1217" s="164">
        <v>69447</v>
      </c>
      <c r="R1217" s="164">
        <v>60551.32</v>
      </c>
      <c r="S1217" s="164">
        <v>0.41499999999999998</v>
      </c>
      <c r="T1217" s="164">
        <v>0.36199999999999999</v>
      </c>
    </row>
    <row r="1218" spans="1:20" ht="15.75" customHeight="1">
      <c r="A1218" s="126" t="s">
        <v>2</v>
      </c>
      <c r="B1218" s="163">
        <v>2019</v>
      </c>
      <c r="C1218" s="163">
        <v>6</v>
      </c>
      <c r="D1218" s="126" t="s">
        <v>58</v>
      </c>
      <c r="E1218" s="163">
        <v>167322</v>
      </c>
      <c r="F1218" s="163">
        <v>0</v>
      </c>
      <c r="G1218" s="163">
        <v>0</v>
      </c>
      <c r="H1218" s="163">
        <v>0</v>
      </c>
      <c r="I1218" s="163">
        <v>0</v>
      </c>
      <c r="J1218" s="163">
        <v>0</v>
      </c>
      <c r="K1218" s="163">
        <v>26</v>
      </c>
      <c r="L1218" s="163">
        <v>13789</v>
      </c>
      <c r="M1218" s="163">
        <v>26495</v>
      </c>
      <c r="N1218" s="163">
        <v>8.2000000000000003E-2</v>
      </c>
      <c r="O1218" s="163">
        <v>0.158</v>
      </c>
      <c r="P1218" s="163">
        <v>26</v>
      </c>
      <c r="Q1218" s="163">
        <v>13789</v>
      </c>
      <c r="R1218" s="163">
        <v>26495</v>
      </c>
      <c r="S1218" s="163">
        <v>8.2000000000000003E-2</v>
      </c>
      <c r="T1218" s="163">
        <v>0.158</v>
      </c>
    </row>
    <row r="1219" spans="1:20" ht="15.75" customHeight="1">
      <c r="A1219" s="130" t="s">
        <v>2</v>
      </c>
      <c r="B1219" s="164">
        <v>2019</v>
      </c>
      <c r="C1219" s="164">
        <v>7</v>
      </c>
      <c r="D1219" s="130" t="s">
        <v>59</v>
      </c>
      <c r="E1219" s="164">
        <v>167322</v>
      </c>
      <c r="F1219" s="164">
        <v>0</v>
      </c>
      <c r="G1219" s="164">
        <v>0</v>
      </c>
      <c r="H1219" s="164">
        <v>0</v>
      </c>
      <c r="I1219" s="164">
        <v>0</v>
      </c>
      <c r="J1219" s="164">
        <v>0</v>
      </c>
      <c r="K1219" s="164">
        <v>6</v>
      </c>
      <c r="L1219" s="164">
        <v>2501</v>
      </c>
      <c r="M1219" s="164">
        <v>1058</v>
      </c>
      <c r="N1219" s="164">
        <v>1.4999999999999999E-2</v>
      </c>
      <c r="O1219" s="164">
        <v>6.0000000000000001E-3</v>
      </c>
      <c r="P1219" s="164">
        <v>6</v>
      </c>
      <c r="Q1219" s="164">
        <v>2501</v>
      </c>
      <c r="R1219" s="164">
        <v>1058</v>
      </c>
      <c r="S1219" s="164">
        <v>1.4999999999999999E-2</v>
      </c>
      <c r="T1219" s="164">
        <v>6.0000000000000001E-3</v>
      </c>
    </row>
    <row r="1220" spans="1:20" ht="15.75" customHeight="1">
      <c r="A1220" s="126" t="s">
        <v>2</v>
      </c>
      <c r="B1220" s="163">
        <v>2019</v>
      </c>
      <c r="C1220" s="163">
        <v>8</v>
      </c>
      <c r="D1220" s="126" t="s">
        <v>60</v>
      </c>
      <c r="E1220" s="163">
        <v>167322</v>
      </c>
      <c r="F1220" s="163">
        <v>0</v>
      </c>
      <c r="G1220" s="163">
        <v>0</v>
      </c>
      <c r="H1220" s="163">
        <v>0</v>
      </c>
      <c r="I1220" s="163">
        <v>0</v>
      </c>
      <c r="J1220" s="163">
        <v>0</v>
      </c>
      <c r="K1220" s="163">
        <v>5</v>
      </c>
      <c r="L1220" s="163">
        <v>2247</v>
      </c>
      <c r="M1220" s="163">
        <v>2604</v>
      </c>
      <c r="N1220" s="163">
        <v>1.2999999999999999E-2</v>
      </c>
      <c r="O1220" s="163">
        <v>1.6E-2</v>
      </c>
      <c r="P1220" s="163">
        <v>5</v>
      </c>
      <c r="Q1220" s="163">
        <v>2247</v>
      </c>
      <c r="R1220" s="163">
        <v>2604</v>
      </c>
      <c r="S1220" s="163">
        <v>1.2999999999999999E-2</v>
      </c>
      <c r="T1220" s="163">
        <v>1.6E-2</v>
      </c>
    </row>
    <row r="1221" spans="1:20" ht="15.75" customHeight="1">
      <c r="A1221" s="130" t="s">
        <v>2</v>
      </c>
      <c r="B1221" s="164">
        <v>2019</v>
      </c>
      <c r="C1221" s="164">
        <v>9</v>
      </c>
      <c r="D1221" s="130" t="s">
        <v>61</v>
      </c>
      <c r="E1221" s="164">
        <v>167322</v>
      </c>
      <c r="F1221" s="164">
        <v>0</v>
      </c>
      <c r="G1221" s="164">
        <v>0</v>
      </c>
      <c r="H1221" s="164">
        <v>0</v>
      </c>
      <c r="I1221" s="164">
        <v>0</v>
      </c>
      <c r="J1221" s="164">
        <v>0</v>
      </c>
      <c r="K1221" s="164">
        <v>201</v>
      </c>
      <c r="L1221" s="164">
        <v>37176</v>
      </c>
      <c r="M1221" s="164">
        <v>72781.36</v>
      </c>
      <c r="N1221" s="164">
        <v>0.222</v>
      </c>
      <c r="O1221" s="164">
        <v>0.435</v>
      </c>
      <c r="P1221" s="164">
        <v>201</v>
      </c>
      <c r="Q1221" s="164">
        <v>37176</v>
      </c>
      <c r="R1221" s="164">
        <v>72781.36</v>
      </c>
      <c r="S1221" s="164">
        <v>0.222</v>
      </c>
      <c r="T1221" s="164">
        <v>0.435</v>
      </c>
    </row>
    <row r="1222" spans="1:20" ht="15.75" customHeight="1">
      <c r="A1222" s="126" t="s">
        <v>2</v>
      </c>
      <c r="B1222" s="163">
        <v>2020</v>
      </c>
      <c r="C1222" s="163">
        <v>0</v>
      </c>
      <c r="D1222" s="126" t="s">
        <v>53</v>
      </c>
      <c r="E1222" s="163">
        <v>170049</v>
      </c>
      <c r="F1222" s="163">
        <v>6</v>
      </c>
      <c r="G1222" s="163">
        <v>2031</v>
      </c>
      <c r="H1222" s="163">
        <v>3565.08</v>
      </c>
      <c r="I1222" s="163">
        <v>1.2E-2</v>
      </c>
      <c r="J1222" s="163">
        <v>2.1000000000000001E-2</v>
      </c>
      <c r="K1222" s="163">
        <v>104</v>
      </c>
      <c r="L1222" s="163">
        <v>23143</v>
      </c>
      <c r="M1222" s="163">
        <v>8456.4699999999993</v>
      </c>
      <c r="N1222" s="163">
        <v>0.13600000000000001</v>
      </c>
      <c r="O1222" s="163">
        <v>0.05</v>
      </c>
      <c r="P1222" s="163">
        <v>110</v>
      </c>
      <c r="Q1222" s="163">
        <v>25174</v>
      </c>
      <c r="R1222" s="163">
        <v>12021.55</v>
      </c>
      <c r="S1222" s="163">
        <v>0.14799999999999999</v>
      </c>
      <c r="T1222" s="163">
        <v>7.0999999999999994E-2</v>
      </c>
    </row>
    <row r="1223" spans="1:20" ht="15.75" customHeight="1">
      <c r="A1223" s="130" t="s">
        <v>2</v>
      </c>
      <c r="B1223" s="164">
        <v>2020</v>
      </c>
      <c r="C1223" s="164">
        <v>1</v>
      </c>
      <c r="D1223" s="130" t="s">
        <v>54</v>
      </c>
      <c r="E1223" s="164">
        <v>170049</v>
      </c>
      <c r="F1223" s="164">
        <v>0</v>
      </c>
      <c r="G1223" s="164">
        <v>0</v>
      </c>
      <c r="H1223" s="164">
        <v>0</v>
      </c>
      <c r="I1223" s="164">
        <v>0</v>
      </c>
      <c r="J1223" s="164">
        <v>0</v>
      </c>
      <c r="K1223" s="164">
        <v>121</v>
      </c>
      <c r="L1223" s="164">
        <v>8712</v>
      </c>
      <c r="M1223" s="164">
        <v>9169.44</v>
      </c>
      <c r="N1223" s="164">
        <v>5.0999999999999997E-2</v>
      </c>
      <c r="O1223" s="164">
        <v>5.3999999999999999E-2</v>
      </c>
      <c r="P1223" s="164">
        <v>121</v>
      </c>
      <c r="Q1223" s="164">
        <v>8712</v>
      </c>
      <c r="R1223" s="164">
        <v>9169.44</v>
      </c>
      <c r="S1223" s="164">
        <v>5.0999999999999997E-2</v>
      </c>
      <c r="T1223" s="164">
        <v>5.3999999999999999E-2</v>
      </c>
    </row>
    <row r="1224" spans="1:20" ht="15.75" customHeight="1">
      <c r="A1224" s="126" t="s">
        <v>2</v>
      </c>
      <c r="B1224" s="163">
        <v>2020</v>
      </c>
      <c r="C1224" s="163">
        <v>2</v>
      </c>
      <c r="D1224" s="126" t="s">
        <v>1415</v>
      </c>
      <c r="E1224" s="163">
        <v>170049</v>
      </c>
      <c r="F1224" s="163">
        <v>5</v>
      </c>
      <c r="G1224" s="163">
        <v>27259</v>
      </c>
      <c r="H1224" s="163">
        <v>86520.17</v>
      </c>
      <c r="I1224" s="163">
        <v>0.16</v>
      </c>
      <c r="J1224" s="163">
        <v>0.50900000000000001</v>
      </c>
      <c r="K1224" s="163">
        <v>36</v>
      </c>
      <c r="L1224" s="163">
        <v>69277</v>
      </c>
      <c r="M1224" s="163">
        <v>101813.15</v>
      </c>
      <c r="N1224" s="163">
        <v>0.40699999999999997</v>
      </c>
      <c r="O1224" s="163">
        <v>0.59899999999999998</v>
      </c>
      <c r="P1224" s="163">
        <v>41</v>
      </c>
      <c r="Q1224" s="163">
        <v>96536</v>
      </c>
      <c r="R1224" s="163">
        <v>188333.32</v>
      </c>
      <c r="S1224" s="163">
        <v>0.56799999999999995</v>
      </c>
      <c r="T1224" s="163">
        <v>1.1080000000000001</v>
      </c>
    </row>
    <row r="1225" spans="1:20" ht="15.75" customHeight="1">
      <c r="A1225" s="130" t="s">
        <v>2</v>
      </c>
      <c r="B1225" s="164">
        <v>2020</v>
      </c>
      <c r="C1225" s="164">
        <v>3</v>
      </c>
      <c r="D1225" s="130" t="s">
        <v>55</v>
      </c>
      <c r="E1225" s="164">
        <v>170049</v>
      </c>
      <c r="F1225" s="164">
        <v>6</v>
      </c>
      <c r="G1225" s="164">
        <v>4248</v>
      </c>
      <c r="H1225" s="164">
        <v>24845.08</v>
      </c>
      <c r="I1225" s="164">
        <v>2.5000000000000001E-2</v>
      </c>
      <c r="J1225" s="164">
        <v>0.14599999999999999</v>
      </c>
      <c r="K1225" s="164">
        <v>87</v>
      </c>
      <c r="L1225" s="164">
        <v>28842</v>
      </c>
      <c r="M1225" s="164">
        <v>51692.66</v>
      </c>
      <c r="N1225" s="164">
        <v>0.17</v>
      </c>
      <c r="O1225" s="164">
        <v>0.30399999999999999</v>
      </c>
      <c r="P1225" s="164">
        <v>93</v>
      </c>
      <c r="Q1225" s="164">
        <v>33090</v>
      </c>
      <c r="R1225" s="164">
        <v>76537.740000000005</v>
      </c>
      <c r="S1225" s="164">
        <v>0.19500000000000001</v>
      </c>
      <c r="T1225" s="164">
        <v>0.45</v>
      </c>
    </row>
    <row r="1226" spans="1:20" ht="15.75" customHeight="1">
      <c r="A1226" s="126" t="s">
        <v>2</v>
      </c>
      <c r="B1226" s="163">
        <v>2020</v>
      </c>
      <c r="C1226" s="163">
        <v>4</v>
      </c>
      <c r="D1226" s="126" t="s">
        <v>56</v>
      </c>
      <c r="E1226" s="163">
        <v>170049</v>
      </c>
      <c r="F1226" s="163">
        <v>0</v>
      </c>
      <c r="G1226" s="163">
        <v>0</v>
      </c>
      <c r="H1226" s="163">
        <v>0</v>
      </c>
      <c r="I1226" s="163">
        <v>0</v>
      </c>
      <c r="J1226" s="163">
        <v>0</v>
      </c>
      <c r="K1226" s="163">
        <v>3</v>
      </c>
      <c r="L1226" s="163">
        <v>2502</v>
      </c>
      <c r="M1226" s="163">
        <v>6162.44</v>
      </c>
      <c r="N1226" s="163">
        <v>1.4999999999999999E-2</v>
      </c>
      <c r="O1226" s="163">
        <v>3.5999999999999997E-2</v>
      </c>
      <c r="P1226" s="163">
        <v>3</v>
      </c>
      <c r="Q1226" s="163">
        <v>2502</v>
      </c>
      <c r="R1226" s="163">
        <v>6162.44</v>
      </c>
      <c r="S1226" s="163">
        <v>1.4999999999999999E-2</v>
      </c>
      <c r="T1226" s="163">
        <v>3.5999999999999997E-2</v>
      </c>
    </row>
    <row r="1227" spans="1:20" ht="15.75" customHeight="1">
      <c r="A1227" s="130" t="s">
        <v>2</v>
      </c>
      <c r="B1227" s="164">
        <v>2020</v>
      </c>
      <c r="C1227" s="164">
        <v>5</v>
      </c>
      <c r="D1227" s="130" t="s">
        <v>57</v>
      </c>
      <c r="E1227" s="164">
        <v>170049</v>
      </c>
      <c r="F1227" s="164">
        <v>2</v>
      </c>
      <c r="G1227" s="164">
        <v>38</v>
      </c>
      <c r="H1227" s="164">
        <v>43.67</v>
      </c>
      <c r="I1227" s="164">
        <v>0</v>
      </c>
      <c r="J1227" s="164">
        <v>0</v>
      </c>
      <c r="K1227" s="164">
        <v>344</v>
      </c>
      <c r="L1227" s="164">
        <v>39049</v>
      </c>
      <c r="M1227" s="164">
        <v>49873.15</v>
      </c>
      <c r="N1227" s="164">
        <v>0.23</v>
      </c>
      <c r="O1227" s="164">
        <v>0.29299999999999998</v>
      </c>
      <c r="P1227" s="164">
        <v>346</v>
      </c>
      <c r="Q1227" s="164">
        <v>39087</v>
      </c>
      <c r="R1227" s="164">
        <v>49916.82</v>
      </c>
      <c r="S1227" s="164">
        <v>0.23</v>
      </c>
      <c r="T1227" s="164">
        <v>0.29399999999999998</v>
      </c>
    </row>
    <row r="1228" spans="1:20" ht="15.75" customHeight="1">
      <c r="A1228" s="126" t="s">
        <v>2</v>
      </c>
      <c r="B1228" s="163">
        <v>2020</v>
      </c>
      <c r="C1228" s="163">
        <v>6</v>
      </c>
      <c r="D1228" s="126" t="s">
        <v>58</v>
      </c>
      <c r="E1228" s="163">
        <v>170049</v>
      </c>
      <c r="F1228" s="163">
        <v>33</v>
      </c>
      <c r="G1228" s="163">
        <v>19845</v>
      </c>
      <c r="H1228" s="163">
        <v>115661.04</v>
      </c>
      <c r="I1228" s="163">
        <v>0.11700000000000001</v>
      </c>
      <c r="J1228" s="163">
        <v>0.68</v>
      </c>
      <c r="K1228" s="163">
        <v>26</v>
      </c>
      <c r="L1228" s="163">
        <v>5196</v>
      </c>
      <c r="M1228" s="163">
        <v>16395.91</v>
      </c>
      <c r="N1228" s="163">
        <v>3.1E-2</v>
      </c>
      <c r="O1228" s="163">
        <v>9.6000000000000002E-2</v>
      </c>
      <c r="P1228" s="163">
        <v>59</v>
      </c>
      <c r="Q1228" s="163">
        <v>25041</v>
      </c>
      <c r="R1228" s="163">
        <v>132056.95000000001</v>
      </c>
      <c r="S1228" s="163">
        <v>0.14699999999999999</v>
      </c>
      <c r="T1228" s="163">
        <v>0.77700000000000002</v>
      </c>
    </row>
    <row r="1229" spans="1:20" ht="15.75" customHeight="1">
      <c r="A1229" s="130" t="s">
        <v>2</v>
      </c>
      <c r="B1229" s="164">
        <v>2020</v>
      </c>
      <c r="C1229" s="164">
        <v>7</v>
      </c>
      <c r="D1229" s="130" t="s">
        <v>59</v>
      </c>
      <c r="E1229" s="164">
        <v>170049</v>
      </c>
      <c r="F1229" s="164">
        <v>0</v>
      </c>
      <c r="G1229" s="164">
        <v>0</v>
      </c>
      <c r="H1229" s="164">
        <v>0</v>
      </c>
      <c r="I1229" s="164">
        <v>0</v>
      </c>
      <c r="J1229" s="164">
        <v>0</v>
      </c>
      <c r="K1229" s="164">
        <v>3</v>
      </c>
      <c r="L1229" s="164">
        <v>55</v>
      </c>
      <c r="M1229" s="164">
        <v>552.1</v>
      </c>
      <c r="N1229" s="164">
        <v>0</v>
      </c>
      <c r="O1229" s="164">
        <v>3.0000000000000001E-3</v>
      </c>
      <c r="P1229" s="164">
        <v>3</v>
      </c>
      <c r="Q1229" s="164">
        <v>55</v>
      </c>
      <c r="R1229" s="164">
        <v>552.1</v>
      </c>
      <c r="S1229" s="164">
        <v>0</v>
      </c>
      <c r="T1229" s="164">
        <v>3.0000000000000001E-3</v>
      </c>
    </row>
    <row r="1230" spans="1:20" ht="15.75" customHeight="1">
      <c r="A1230" s="126" t="s">
        <v>2</v>
      </c>
      <c r="B1230" s="163">
        <v>2020</v>
      </c>
      <c r="C1230" s="163">
        <v>8</v>
      </c>
      <c r="D1230" s="126" t="s">
        <v>60</v>
      </c>
      <c r="E1230" s="163">
        <v>170049</v>
      </c>
      <c r="F1230" s="163">
        <v>0</v>
      </c>
      <c r="G1230" s="163">
        <v>0</v>
      </c>
      <c r="H1230" s="163">
        <v>0</v>
      </c>
      <c r="I1230" s="163">
        <v>0</v>
      </c>
      <c r="J1230" s="163">
        <v>0</v>
      </c>
      <c r="K1230" s="163">
        <v>10</v>
      </c>
      <c r="L1230" s="163">
        <v>30470</v>
      </c>
      <c r="M1230" s="163">
        <v>53497.45</v>
      </c>
      <c r="N1230" s="163">
        <v>0.17899999999999999</v>
      </c>
      <c r="O1230" s="163">
        <v>0.315</v>
      </c>
      <c r="P1230" s="163">
        <v>10</v>
      </c>
      <c r="Q1230" s="163">
        <v>30470</v>
      </c>
      <c r="R1230" s="163">
        <v>53497.45</v>
      </c>
      <c r="S1230" s="163">
        <v>0.17899999999999999</v>
      </c>
      <c r="T1230" s="163">
        <v>0.315</v>
      </c>
    </row>
    <row r="1231" spans="1:20" ht="15.75" customHeight="1">
      <c r="A1231" s="130" t="s">
        <v>2</v>
      </c>
      <c r="B1231" s="164">
        <v>2020</v>
      </c>
      <c r="C1231" s="164">
        <v>9</v>
      </c>
      <c r="D1231" s="130" t="s">
        <v>61</v>
      </c>
      <c r="E1231" s="164">
        <v>170049</v>
      </c>
      <c r="F1231" s="164">
        <v>3</v>
      </c>
      <c r="G1231" s="164">
        <v>26</v>
      </c>
      <c r="H1231" s="164">
        <v>33.090000000000003</v>
      </c>
      <c r="I1231" s="164">
        <v>0</v>
      </c>
      <c r="J1231" s="164">
        <v>0</v>
      </c>
      <c r="K1231" s="164">
        <v>258</v>
      </c>
      <c r="L1231" s="164">
        <v>34445</v>
      </c>
      <c r="M1231" s="164">
        <v>37125.19</v>
      </c>
      <c r="N1231" s="164">
        <v>0.20300000000000001</v>
      </c>
      <c r="O1231" s="164">
        <v>0.218</v>
      </c>
      <c r="P1231" s="164">
        <v>261</v>
      </c>
      <c r="Q1231" s="164">
        <v>34471</v>
      </c>
      <c r="R1231" s="164">
        <v>37158.28</v>
      </c>
      <c r="S1231" s="164">
        <v>0.20300000000000001</v>
      </c>
      <c r="T1231" s="164">
        <v>0.219</v>
      </c>
    </row>
    <row r="1232" spans="1:20" ht="15.75" customHeight="1">
      <c r="A1232" s="126" t="s">
        <v>2</v>
      </c>
      <c r="B1232" s="163">
        <v>2021</v>
      </c>
      <c r="C1232" s="163">
        <v>0</v>
      </c>
      <c r="D1232" s="126" t="s">
        <v>53</v>
      </c>
      <c r="E1232" s="163">
        <v>172071</v>
      </c>
      <c r="F1232" s="163">
        <v>1</v>
      </c>
      <c r="G1232" s="163">
        <v>1</v>
      </c>
      <c r="H1232" s="163">
        <v>2.42</v>
      </c>
      <c r="I1232" s="163">
        <v>0</v>
      </c>
      <c r="J1232" s="163">
        <v>0</v>
      </c>
      <c r="K1232" s="163">
        <v>131</v>
      </c>
      <c r="L1232" s="163">
        <v>55772</v>
      </c>
      <c r="M1232" s="163">
        <v>23004.65</v>
      </c>
      <c r="N1232" s="163">
        <v>0.32400000000000001</v>
      </c>
      <c r="O1232" s="163">
        <v>0.13400000000000001</v>
      </c>
      <c r="P1232" s="163">
        <v>132</v>
      </c>
      <c r="Q1232" s="163">
        <v>55773</v>
      </c>
      <c r="R1232" s="163">
        <v>23007.07</v>
      </c>
      <c r="S1232" s="163">
        <v>0.32400000000000001</v>
      </c>
      <c r="T1232" s="163">
        <v>0.13400000000000001</v>
      </c>
    </row>
    <row r="1233" spans="1:20" ht="15.75" customHeight="1">
      <c r="A1233" s="130" t="s">
        <v>2</v>
      </c>
      <c r="B1233" s="164">
        <v>2021</v>
      </c>
      <c r="C1233" s="164">
        <v>1</v>
      </c>
      <c r="D1233" s="130" t="s">
        <v>54</v>
      </c>
      <c r="E1233" s="164">
        <v>172071</v>
      </c>
      <c r="F1233" s="164">
        <v>0</v>
      </c>
      <c r="G1233" s="164">
        <v>0</v>
      </c>
      <c r="H1233" s="164">
        <v>0</v>
      </c>
      <c r="I1233" s="164">
        <v>0</v>
      </c>
      <c r="J1233" s="164">
        <v>0</v>
      </c>
      <c r="K1233" s="164">
        <v>164</v>
      </c>
      <c r="L1233" s="164">
        <v>17608</v>
      </c>
      <c r="M1233" s="164">
        <v>19272.53</v>
      </c>
      <c r="N1233" s="164">
        <v>0.10199999999999999</v>
      </c>
      <c r="O1233" s="164">
        <v>0.112</v>
      </c>
      <c r="P1233" s="164">
        <v>164</v>
      </c>
      <c r="Q1233" s="164">
        <v>17608</v>
      </c>
      <c r="R1233" s="164">
        <v>19272.53</v>
      </c>
      <c r="S1233" s="164">
        <v>0.10199999999999999</v>
      </c>
      <c r="T1233" s="164">
        <v>0.112</v>
      </c>
    </row>
    <row r="1234" spans="1:20" ht="15.75" customHeight="1">
      <c r="A1234" s="126" t="s">
        <v>2</v>
      </c>
      <c r="B1234" s="163">
        <v>2021</v>
      </c>
      <c r="C1234" s="163">
        <v>2</v>
      </c>
      <c r="D1234" s="126" t="s">
        <v>1415</v>
      </c>
      <c r="E1234" s="163">
        <v>172071</v>
      </c>
      <c r="F1234" s="163">
        <v>7</v>
      </c>
      <c r="G1234" s="163">
        <v>45480</v>
      </c>
      <c r="H1234" s="163">
        <v>57431.45</v>
      </c>
      <c r="I1234" s="163">
        <v>0.26400000000000001</v>
      </c>
      <c r="J1234" s="163">
        <v>0.33400000000000002</v>
      </c>
      <c r="K1234" s="163">
        <v>36</v>
      </c>
      <c r="L1234" s="163">
        <v>68892</v>
      </c>
      <c r="M1234" s="163">
        <v>42504.99</v>
      </c>
      <c r="N1234" s="163">
        <v>0.4</v>
      </c>
      <c r="O1234" s="163">
        <v>0.247</v>
      </c>
      <c r="P1234" s="163">
        <v>43</v>
      </c>
      <c r="Q1234" s="163">
        <v>114372</v>
      </c>
      <c r="R1234" s="163">
        <v>99936.44</v>
      </c>
      <c r="S1234" s="163">
        <v>0.66500000000000004</v>
      </c>
      <c r="T1234" s="163">
        <v>0.58099999999999996</v>
      </c>
    </row>
    <row r="1235" spans="1:20" ht="15.75" customHeight="1">
      <c r="A1235" s="130" t="s">
        <v>2</v>
      </c>
      <c r="B1235" s="164">
        <v>2021</v>
      </c>
      <c r="C1235" s="164">
        <v>3</v>
      </c>
      <c r="D1235" s="130" t="s">
        <v>55</v>
      </c>
      <c r="E1235" s="164">
        <v>172071</v>
      </c>
      <c r="F1235" s="164">
        <v>5</v>
      </c>
      <c r="G1235" s="164">
        <v>2115</v>
      </c>
      <c r="H1235" s="164">
        <v>7280.68</v>
      </c>
      <c r="I1235" s="164">
        <v>1.2E-2</v>
      </c>
      <c r="J1235" s="164">
        <v>4.2000000000000003E-2</v>
      </c>
      <c r="K1235" s="164">
        <v>98</v>
      </c>
      <c r="L1235" s="164">
        <v>22639</v>
      </c>
      <c r="M1235" s="164">
        <v>44561.22</v>
      </c>
      <c r="N1235" s="164">
        <v>0.13200000000000001</v>
      </c>
      <c r="O1235" s="164">
        <v>0.25900000000000001</v>
      </c>
      <c r="P1235" s="164">
        <v>103</v>
      </c>
      <c r="Q1235" s="164">
        <v>24754</v>
      </c>
      <c r="R1235" s="164">
        <v>51841.9</v>
      </c>
      <c r="S1235" s="164">
        <v>0.14399999999999999</v>
      </c>
      <c r="T1235" s="164">
        <v>0.30099999999999999</v>
      </c>
    </row>
    <row r="1236" spans="1:20" ht="15.75" customHeight="1">
      <c r="A1236" s="126" t="s">
        <v>2</v>
      </c>
      <c r="B1236" s="163">
        <v>2021</v>
      </c>
      <c r="C1236" s="163">
        <v>4</v>
      </c>
      <c r="D1236" s="126" t="s">
        <v>56</v>
      </c>
      <c r="E1236" s="163">
        <v>172071</v>
      </c>
      <c r="F1236" s="163">
        <v>0</v>
      </c>
      <c r="G1236" s="163">
        <v>0</v>
      </c>
      <c r="H1236" s="163">
        <v>0</v>
      </c>
      <c r="I1236" s="163">
        <v>0</v>
      </c>
      <c r="J1236" s="163">
        <v>0</v>
      </c>
      <c r="K1236" s="163">
        <v>3</v>
      </c>
      <c r="L1236" s="163">
        <v>4975</v>
      </c>
      <c r="M1236" s="163">
        <v>171.11</v>
      </c>
      <c r="N1236" s="163">
        <v>2.9000000000000001E-2</v>
      </c>
      <c r="O1236" s="163">
        <v>1E-3</v>
      </c>
      <c r="P1236" s="163">
        <v>3</v>
      </c>
      <c r="Q1236" s="163">
        <v>4975</v>
      </c>
      <c r="R1236" s="163">
        <v>171.11</v>
      </c>
      <c r="S1236" s="163">
        <v>2.9000000000000001E-2</v>
      </c>
      <c r="T1236" s="163">
        <v>1E-3</v>
      </c>
    </row>
    <row r="1237" spans="1:20" ht="15.75" customHeight="1">
      <c r="A1237" s="130" t="s">
        <v>2</v>
      </c>
      <c r="B1237" s="164">
        <v>2021</v>
      </c>
      <c r="C1237" s="164">
        <v>5</v>
      </c>
      <c r="D1237" s="130" t="s">
        <v>57</v>
      </c>
      <c r="E1237" s="164">
        <v>172071</v>
      </c>
      <c r="F1237" s="164">
        <v>0</v>
      </c>
      <c r="G1237" s="164">
        <v>0</v>
      </c>
      <c r="H1237" s="164">
        <v>0</v>
      </c>
      <c r="I1237" s="164">
        <v>0</v>
      </c>
      <c r="J1237" s="164">
        <v>0</v>
      </c>
      <c r="K1237" s="164">
        <v>290</v>
      </c>
      <c r="L1237" s="164">
        <v>54700</v>
      </c>
      <c r="M1237" s="164">
        <v>67016.41</v>
      </c>
      <c r="N1237" s="164">
        <v>0.318</v>
      </c>
      <c r="O1237" s="164">
        <v>0.38900000000000001</v>
      </c>
      <c r="P1237" s="164">
        <v>290</v>
      </c>
      <c r="Q1237" s="164">
        <v>54700</v>
      </c>
      <c r="R1237" s="164">
        <v>67016.41</v>
      </c>
      <c r="S1237" s="164">
        <v>0.318</v>
      </c>
      <c r="T1237" s="164">
        <v>0.38900000000000001</v>
      </c>
    </row>
    <row r="1238" spans="1:20" ht="15.75" customHeight="1">
      <c r="A1238" s="126" t="s">
        <v>2</v>
      </c>
      <c r="B1238" s="163">
        <v>2021</v>
      </c>
      <c r="C1238" s="163">
        <v>6</v>
      </c>
      <c r="D1238" s="126" t="s">
        <v>58</v>
      </c>
      <c r="E1238" s="163">
        <v>172071</v>
      </c>
      <c r="F1238" s="163">
        <v>16</v>
      </c>
      <c r="G1238" s="163">
        <v>22291</v>
      </c>
      <c r="H1238" s="163">
        <v>63083.64</v>
      </c>
      <c r="I1238" s="163">
        <v>0.13</v>
      </c>
      <c r="J1238" s="163">
        <v>0.36699999999999999</v>
      </c>
      <c r="K1238" s="163">
        <v>39</v>
      </c>
      <c r="L1238" s="163">
        <v>7553</v>
      </c>
      <c r="M1238" s="163">
        <v>14768.04</v>
      </c>
      <c r="N1238" s="163">
        <v>4.3999999999999997E-2</v>
      </c>
      <c r="O1238" s="163">
        <v>8.5999999999999993E-2</v>
      </c>
      <c r="P1238" s="163">
        <v>55</v>
      </c>
      <c r="Q1238" s="163">
        <v>29844</v>
      </c>
      <c r="R1238" s="163">
        <v>77851.679999999993</v>
      </c>
      <c r="S1238" s="163">
        <v>0.17299999999999999</v>
      </c>
      <c r="T1238" s="163">
        <v>0.45200000000000001</v>
      </c>
    </row>
    <row r="1239" spans="1:20" ht="15.75" customHeight="1">
      <c r="A1239" s="130" t="s">
        <v>2</v>
      </c>
      <c r="B1239" s="164">
        <v>2021</v>
      </c>
      <c r="C1239" s="164">
        <v>7</v>
      </c>
      <c r="D1239" s="130" t="s">
        <v>59</v>
      </c>
      <c r="E1239" s="164">
        <v>172071</v>
      </c>
      <c r="F1239" s="164">
        <v>0</v>
      </c>
      <c r="G1239" s="164">
        <v>0</v>
      </c>
      <c r="H1239" s="164">
        <v>0</v>
      </c>
      <c r="I1239" s="164">
        <v>0</v>
      </c>
      <c r="J1239" s="164">
        <v>0</v>
      </c>
      <c r="K1239" s="164">
        <v>7</v>
      </c>
      <c r="L1239" s="164">
        <v>1102</v>
      </c>
      <c r="M1239" s="164">
        <v>939.6</v>
      </c>
      <c r="N1239" s="164">
        <v>6.0000000000000001E-3</v>
      </c>
      <c r="O1239" s="164">
        <v>5.0000000000000001E-3</v>
      </c>
      <c r="P1239" s="164">
        <v>7</v>
      </c>
      <c r="Q1239" s="164">
        <v>1102</v>
      </c>
      <c r="R1239" s="164">
        <v>939.6</v>
      </c>
      <c r="S1239" s="164">
        <v>6.0000000000000001E-3</v>
      </c>
      <c r="T1239" s="164">
        <v>5.0000000000000001E-3</v>
      </c>
    </row>
    <row r="1240" spans="1:20" ht="15.75" customHeight="1">
      <c r="A1240" s="126" t="s">
        <v>2</v>
      </c>
      <c r="B1240" s="163">
        <v>2021</v>
      </c>
      <c r="C1240" s="163">
        <v>8</v>
      </c>
      <c r="D1240" s="126" t="s">
        <v>60</v>
      </c>
      <c r="E1240" s="163">
        <v>172071</v>
      </c>
      <c r="F1240" s="163">
        <v>0</v>
      </c>
      <c r="G1240" s="163">
        <v>0</v>
      </c>
      <c r="H1240" s="163">
        <v>0</v>
      </c>
      <c r="I1240" s="163">
        <v>0</v>
      </c>
      <c r="J1240" s="163">
        <v>0</v>
      </c>
      <c r="K1240" s="163">
        <v>7</v>
      </c>
      <c r="L1240" s="163">
        <v>12800</v>
      </c>
      <c r="M1240" s="163">
        <v>4753.76</v>
      </c>
      <c r="N1240" s="163">
        <v>7.3999999999999996E-2</v>
      </c>
      <c r="O1240" s="163">
        <v>2.8000000000000001E-2</v>
      </c>
      <c r="P1240" s="163">
        <v>7</v>
      </c>
      <c r="Q1240" s="163">
        <v>12800</v>
      </c>
      <c r="R1240" s="163">
        <v>4753.76</v>
      </c>
      <c r="S1240" s="163">
        <v>7.3999999999999996E-2</v>
      </c>
      <c r="T1240" s="163">
        <v>2.8000000000000001E-2</v>
      </c>
    </row>
    <row r="1241" spans="1:20" ht="15.75" customHeight="1">
      <c r="A1241" s="130" t="s">
        <v>2</v>
      </c>
      <c r="B1241" s="164">
        <v>2021</v>
      </c>
      <c r="C1241" s="164">
        <v>9</v>
      </c>
      <c r="D1241" s="130" t="s">
        <v>61</v>
      </c>
      <c r="E1241" s="164">
        <v>172071</v>
      </c>
      <c r="F1241" s="164">
        <v>2</v>
      </c>
      <c r="G1241" s="164">
        <v>16</v>
      </c>
      <c r="H1241" s="164">
        <v>61.38</v>
      </c>
      <c r="I1241" s="164">
        <v>0</v>
      </c>
      <c r="J1241" s="164">
        <v>0</v>
      </c>
      <c r="K1241" s="164">
        <v>236</v>
      </c>
      <c r="L1241" s="164">
        <v>14989</v>
      </c>
      <c r="M1241" s="164">
        <v>26926.66</v>
      </c>
      <c r="N1241" s="164">
        <v>8.6999999999999994E-2</v>
      </c>
      <c r="O1241" s="164">
        <v>0.156</v>
      </c>
      <c r="P1241" s="164">
        <v>238</v>
      </c>
      <c r="Q1241" s="164">
        <v>15005</v>
      </c>
      <c r="R1241" s="164">
        <v>26988.04</v>
      </c>
      <c r="S1241" s="164">
        <v>8.6999999999999994E-2</v>
      </c>
      <c r="T1241" s="164">
        <v>0.157</v>
      </c>
    </row>
    <row r="1242" spans="1:20" ht="15.75" customHeight="1">
      <c r="A1242" s="126" t="s">
        <v>2</v>
      </c>
      <c r="B1242" s="163">
        <v>2022</v>
      </c>
      <c r="C1242" s="163">
        <v>0</v>
      </c>
      <c r="D1242" s="126" t="s">
        <v>53</v>
      </c>
      <c r="E1242" s="163">
        <v>174412</v>
      </c>
      <c r="F1242" s="163">
        <v>18</v>
      </c>
      <c r="G1242" s="163">
        <v>19825</v>
      </c>
      <c r="H1242" s="163">
        <v>26462.7</v>
      </c>
      <c r="I1242" s="163">
        <v>0.114</v>
      </c>
      <c r="J1242" s="163">
        <v>0.152</v>
      </c>
      <c r="K1242" s="163">
        <v>113</v>
      </c>
      <c r="L1242" s="163">
        <v>58730</v>
      </c>
      <c r="M1242" s="163">
        <v>45390.1</v>
      </c>
      <c r="N1242" s="163">
        <v>0.33700000000000002</v>
      </c>
      <c r="O1242" s="163">
        <v>0.26</v>
      </c>
      <c r="P1242" s="163">
        <v>131</v>
      </c>
      <c r="Q1242" s="163">
        <v>78555</v>
      </c>
      <c r="R1242" s="163">
        <v>71852.800000000003</v>
      </c>
      <c r="S1242" s="163">
        <v>0.45</v>
      </c>
      <c r="T1242" s="163">
        <v>0.41199999999999998</v>
      </c>
    </row>
    <row r="1243" spans="1:20" ht="15.75" customHeight="1">
      <c r="A1243" s="130" t="s">
        <v>2</v>
      </c>
      <c r="B1243" s="164">
        <v>2022</v>
      </c>
      <c r="C1243" s="164">
        <v>1</v>
      </c>
      <c r="D1243" s="130" t="s">
        <v>54</v>
      </c>
      <c r="E1243" s="164">
        <v>174412</v>
      </c>
      <c r="F1243" s="164">
        <v>4</v>
      </c>
      <c r="G1243" s="164">
        <v>159</v>
      </c>
      <c r="H1243" s="164">
        <v>482.17</v>
      </c>
      <c r="I1243" s="164">
        <v>1E-3</v>
      </c>
      <c r="J1243" s="164">
        <v>3.0000000000000001E-3</v>
      </c>
      <c r="K1243" s="164">
        <v>141</v>
      </c>
      <c r="L1243" s="164">
        <v>12152</v>
      </c>
      <c r="M1243" s="164">
        <v>24805.05</v>
      </c>
      <c r="N1243" s="164">
        <v>7.0000000000000007E-2</v>
      </c>
      <c r="O1243" s="164">
        <v>0.14199999999999999</v>
      </c>
      <c r="P1243" s="164">
        <v>145</v>
      </c>
      <c r="Q1243" s="164">
        <v>12311</v>
      </c>
      <c r="R1243" s="164">
        <v>25287.22</v>
      </c>
      <c r="S1243" s="164">
        <v>7.0999999999999994E-2</v>
      </c>
      <c r="T1243" s="164">
        <v>0.14499999999999999</v>
      </c>
    </row>
    <row r="1244" spans="1:20" ht="15.75" customHeight="1">
      <c r="A1244" s="126" t="s">
        <v>2</v>
      </c>
      <c r="B1244" s="163">
        <v>2022</v>
      </c>
      <c r="C1244" s="163">
        <v>2</v>
      </c>
      <c r="D1244" s="126" t="s">
        <v>1415</v>
      </c>
      <c r="E1244" s="163">
        <v>174412</v>
      </c>
      <c r="F1244" s="163">
        <v>7</v>
      </c>
      <c r="G1244" s="163">
        <v>30394</v>
      </c>
      <c r="H1244" s="163">
        <v>172320.38</v>
      </c>
      <c r="I1244" s="163">
        <v>0.17399999999999999</v>
      </c>
      <c r="J1244" s="163">
        <v>0.98799999999999999</v>
      </c>
      <c r="K1244" s="163">
        <v>37</v>
      </c>
      <c r="L1244" s="163">
        <v>88395</v>
      </c>
      <c r="M1244" s="163">
        <v>147306.85999999999</v>
      </c>
      <c r="N1244" s="163">
        <v>0.50700000000000001</v>
      </c>
      <c r="O1244" s="163">
        <v>0.84499999999999997</v>
      </c>
      <c r="P1244" s="163">
        <v>44</v>
      </c>
      <c r="Q1244" s="163">
        <v>118789</v>
      </c>
      <c r="R1244" s="163">
        <v>319627.24</v>
      </c>
      <c r="S1244" s="163">
        <v>0.68100000000000005</v>
      </c>
      <c r="T1244" s="163">
        <v>1.833</v>
      </c>
    </row>
    <row r="1245" spans="1:20" ht="15.75" customHeight="1">
      <c r="A1245" s="130" t="s">
        <v>2</v>
      </c>
      <c r="B1245" s="164">
        <v>2022</v>
      </c>
      <c r="C1245" s="164">
        <v>3</v>
      </c>
      <c r="D1245" s="130" t="s">
        <v>55</v>
      </c>
      <c r="E1245" s="164">
        <v>174412</v>
      </c>
      <c r="F1245" s="164">
        <v>24</v>
      </c>
      <c r="G1245" s="164">
        <v>23557</v>
      </c>
      <c r="H1245" s="164">
        <v>426995.19</v>
      </c>
      <c r="I1245" s="164">
        <v>0.13500000000000001</v>
      </c>
      <c r="J1245" s="164">
        <v>2.4470000000000001</v>
      </c>
      <c r="K1245" s="164">
        <v>101</v>
      </c>
      <c r="L1245" s="164">
        <v>28935</v>
      </c>
      <c r="M1245" s="164">
        <v>51318.2</v>
      </c>
      <c r="N1245" s="164">
        <v>0.16600000000000001</v>
      </c>
      <c r="O1245" s="164">
        <v>0.29399999999999998</v>
      </c>
      <c r="P1245" s="164">
        <v>125</v>
      </c>
      <c r="Q1245" s="164">
        <v>52492</v>
      </c>
      <c r="R1245" s="164">
        <v>478313.39</v>
      </c>
      <c r="S1245" s="164">
        <v>0.30099999999999999</v>
      </c>
      <c r="T1245" s="164">
        <v>2.742</v>
      </c>
    </row>
    <row r="1246" spans="1:20" ht="15.75" customHeight="1">
      <c r="A1246" s="126" t="s">
        <v>2</v>
      </c>
      <c r="B1246" s="163">
        <v>2022</v>
      </c>
      <c r="C1246" s="163">
        <v>4</v>
      </c>
      <c r="D1246" s="126" t="s">
        <v>56</v>
      </c>
      <c r="E1246" s="163">
        <v>174412</v>
      </c>
      <c r="F1246" s="163">
        <v>0</v>
      </c>
      <c r="G1246" s="163">
        <v>0</v>
      </c>
      <c r="H1246" s="163">
        <v>0</v>
      </c>
      <c r="I1246" s="163">
        <v>0</v>
      </c>
      <c r="J1246" s="163">
        <v>0</v>
      </c>
      <c r="K1246" s="163">
        <v>2</v>
      </c>
      <c r="L1246" s="163">
        <v>11</v>
      </c>
      <c r="M1246" s="163">
        <v>13.29</v>
      </c>
      <c r="N1246" s="163">
        <v>0</v>
      </c>
      <c r="O1246" s="163">
        <v>0</v>
      </c>
      <c r="P1246" s="163">
        <v>2</v>
      </c>
      <c r="Q1246" s="163">
        <v>11</v>
      </c>
      <c r="R1246" s="163">
        <v>13.29</v>
      </c>
      <c r="S1246" s="163">
        <v>0</v>
      </c>
      <c r="T1246" s="163">
        <v>0</v>
      </c>
    </row>
    <row r="1247" spans="1:20" ht="15.75" customHeight="1">
      <c r="A1247" s="130" t="s">
        <v>2</v>
      </c>
      <c r="B1247" s="164">
        <v>2022</v>
      </c>
      <c r="C1247" s="164">
        <v>5</v>
      </c>
      <c r="D1247" s="130" t="s">
        <v>57</v>
      </c>
      <c r="E1247" s="164">
        <v>174412</v>
      </c>
      <c r="F1247" s="164">
        <v>7</v>
      </c>
      <c r="G1247" s="164">
        <v>1739</v>
      </c>
      <c r="H1247" s="164">
        <v>8106.88</v>
      </c>
      <c r="I1247" s="164">
        <v>0.01</v>
      </c>
      <c r="J1247" s="164">
        <v>4.5999999999999999E-2</v>
      </c>
      <c r="K1247" s="164">
        <v>189</v>
      </c>
      <c r="L1247" s="164">
        <v>44699</v>
      </c>
      <c r="M1247" s="164">
        <v>68410.59</v>
      </c>
      <c r="N1247" s="164">
        <v>0.25600000000000001</v>
      </c>
      <c r="O1247" s="164">
        <v>0.39200000000000002</v>
      </c>
      <c r="P1247" s="164">
        <v>196</v>
      </c>
      <c r="Q1247" s="164">
        <v>46438</v>
      </c>
      <c r="R1247" s="164">
        <v>76517.47</v>
      </c>
      <c r="S1247" s="164">
        <v>0.26600000000000001</v>
      </c>
      <c r="T1247" s="164">
        <v>0.439</v>
      </c>
    </row>
    <row r="1248" spans="1:20" ht="15.75" customHeight="1">
      <c r="A1248" s="126" t="s">
        <v>2</v>
      </c>
      <c r="B1248" s="163">
        <v>2022</v>
      </c>
      <c r="C1248" s="163">
        <v>6</v>
      </c>
      <c r="D1248" s="126" t="s">
        <v>58</v>
      </c>
      <c r="E1248" s="163">
        <v>174412</v>
      </c>
      <c r="F1248" s="163">
        <v>133</v>
      </c>
      <c r="G1248" s="163">
        <v>135251</v>
      </c>
      <c r="H1248" s="163">
        <v>2870998.25</v>
      </c>
      <c r="I1248" s="163">
        <v>0.77500000000000002</v>
      </c>
      <c r="J1248" s="163">
        <v>16.46</v>
      </c>
      <c r="K1248" s="163">
        <v>76</v>
      </c>
      <c r="L1248" s="163">
        <v>19198</v>
      </c>
      <c r="M1248" s="163">
        <v>59124.299999999799</v>
      </c>
      <c r="N1248" s="163">
        <v>0.11</v>
      </c>
      <c r="O1248" s="163">
        <v>0.33900000000000002</v>
      </c>
      <c r="P1248" s="163">
        <v>209</v>
      </c>
      <c r="Q1248" s="163">
        <v>154449</v>
      </c>
      <c r="R1248" s="163">
        <v>2930122.55</v>
      </c>
      <c r="S1248" s="163">
        <v>0.88600000000000001</v>
      </c>
      <c r="T1248" s="163">
        <v>16.8</v>
      </c>
    </row>
    <row r="1249" spans="1:20" ht="15.75" customHeight="1">
      <c r="A1249" s="130" t="s">
        <v>2</v>
      </c>
      <c r="B1249" s="164">
        <v>2022</v>
      </c>
      <c r="C1249" s="164">
        <v>7</v>
      </c>
      <c r="D1249" s="130" t="s">
        <v>59</v>
      </c>
      <c r="E1249" s="164">
        <v>174412</v>
      </c>
      <c r="F1249" s="164">
        <v>0</v>
      </c>
      <c r="G1249" s="164">
        <v>0</v>
      </c>
      <c r="H1249" s="164">
        <v>0</v>
      </c>
      <c r="I1249" s="164">
        <v>0</v>
      </c>
      <c r="J1249" s="164">
        <v>0</v>
      </c>
      <c r="K1249" s="164">
        <v>3</v>
      </c>
      <c r="L1249" s="164">
        <v>36</v>
      </c>
      <c r="M1249" s="164">
        <v>128.63</v>
      </c>
      <c r="N1249" s="164">
        <v>0</v>
      </c>
      <c r="O1249" s="164">
        <v>1E-3</v>
      </c>
      <c r="P1249" s="164">
        <v>3</v>
      </c>
      <c r="Q1249" s="164">
        <v>36</v>
      </c>
      <c r="R1249" s="164">
        <v>128.63</v>
      </c>
      <c r="S1249" s="164">
        <v>0</v>
      </c>
      <c r="T1249" s="164">
        <v>1E-3</v>
      </c>
    </row>
    <row r="1250" spans="1:20" ht="15.75" customHeight="1">
      <c r="A1250" s="126" t="s">
        <v>2</v>
      </c>
      <c r="B1250" s="163">
        <v>2022</v>
      </c>
      <c r="C1250" s="163">
        <v>8</v>
      </c>
      <c r="D1250" s="126" t="s">
        <v>60</v>
      </c>
      <c r="E1250" s="163">
        <v>174412</v>
      </c>
      <c r="F1250" s="163">
        <v>0</v>
      </c>
      <c r="G1250" s="163">
        <v>0</v>
      </c>
      <c r="H1250" s="163">
        <v>0</v>
      </c>
      <c r="I1250" s="163">
        <v>0</v>
      </c>
      <c r="J1250" s="163">
        <v>0</v>
      </c>
      <c r="K1250" s="163">
        <v>6</v>
      </c>
      <c r="L1250" s="163">
        <v>2499</v>
      </c>
      <c r="M1250" s="163">
        <v>8966.75</v>
      </c>
      <c r="N1250" s="163">
        <v>1.4E-2</v>
      </c>
      <c r="O1250" s="163">
        <v>5.0999999999999997E-2</v>
      </c>
      <c r="P1250" s="163">
        <v>6</v>
      </c>
      <c r="Q1250" s="163">
        <v>2499</v>
      </c>
      <c r="R1250" s="163">
        <v>8966.75</v>
      </c>
      <c r="S1250" s="163">
        <v>1.4E-2</v>
      </c>
      <c r="T1250" s="163">
        <v>5.0999999999999997E-2</v>
      </c>
    </row>
    <row r="1251" spans="1:20" ht="15.75" customHeight="1">
      <c r="A1251" s="130" t="s">
        <v>2</v>
      </c>
      <c r="B1251" s="164">
        <v>2022</v>
      </c>
      <c r="C1251" s="164">
        <v>9</v>
      </c>
      <c r="D1251" s="130" t="s">
        <v>61</v>
      </c>
      <c r="E1251" s="164">
        <v>174412</v>
      </c>
      <c r="F1251" s="164">
        <v>4</v>
      </c>
      <c r="G1251" s="164">
        <v>141</v>
      </c>
      <c r="H1251" s="164">
        <v>159.6</v>
      </c>
      <c r="I1251" s="164">
        <v>1E-3</v>
      </c>
      <c r="J1251" s="164">
        <v>1E-3</v>
      </c>
      <c r="K1251" s="164">
        <v>182</v>
      </c>
      <c r="L1251" s="164">
        <v>40648</v>
      </c>
      <c r="M1251" s="164">
        <v>39846.519999999997</v>
      </c>
      <c r="N1251" s="164">
        <v>0.23300000000000001</v>
      </c>
      <c r="O1251" s="164">
        <v>0.22800000000000001</v>
      </c>
      <c r="P1251" s="164">
        <v>186</v>
      </c>
      <c r="Q1251" s="164">
        <v>40789</v>
      </c>
      <c r="R1251" s="164">
        <v>40006.120000000003</v>
      </c>
      <c r="S1251" s="164">
        <v>0.23400000000000001</v>
      </c>
      <c r="T1251" s="164">
        <v>0.22900000000000001</v>
      </c>
    </row>
    <row r="1252" spans="1:20" ht="15.75" customHeight="1">
      <c r="A1252" s="126" t="s">
        <v>2</v>
      </c>
      <c r="B1252" s="163">
        <v>2023</v>
      </c>
      <c r="C1252" s="163">
        <v>0</v>
      </c>
      <c r="D1252" s="126" t="s">
        <v>53</v>
      </c>
      <c r="E1252" s="163">
        <v>177006</v>
      </c>
      <c r="F1252" s="163">
        <v>0</v>
      </c>
      <c r="G1252" s="163">
        <v>0</v>
      </c>
      <c r="H1252" s="163">
        <v>0</v>
      </c>
      <c r="I1252" s="163">
        <v>0</v>
      </c>
      <c r="J1252" s="163">
        <v>0</v>
      </c>
      <c r="K1252" s="163">
        <v>114</v>
      </c>
      <c r="L1252" s="163">
        <v>68282</v>
      </c>
      <c r="M1252" s="163">
        <v>29093.75</v>
      </c>
      <c r="N1252" s="163">
        <v>0.38600000000000001</v>
      </c>
      <c r="O1252" s="163">
        <v>0.16400000000000001</v>
      </c>
      <c r="P1252" s="163">
        <v>114</v>
      </c>
      <c r="Q1252" s="163">
        <v>68282</v>
      </c>
      <c r="R1252" s="163">
        <v>29093.75</v>
      </c>
      <c r="S1252" s="163">
        <v>0.38600000000000001</v>
      </c>
      <c r="T1252" s="163">
        <v>0.16400000000000001</v>
      </c>
    </row>
    <row r="1253" spans="1:20" ht="15.75" customHeight="1">
      <c r="A1253" s="130" t="s">
        <v>2</v>
      </c>
      <c r="B1253" s="164">
        <v>2023</v>
      </c>
      <c r="C1253" s="164">
        <v>1</v>
      </c>
      <c r="D1253" s="130" t="s">
        <v>54</v>
      </c>
      <c r="E1253" s="164">
        <v>177006</v>
      </c>
      <c r="F1253" s="164">
        <v>0</v>
      </c>
      <c r="G1253" s="164">
        <v>0</v>
      </c>
      <c r="H1253" s="164">
        <v>0</v>
      </c>
      <c r="I1253" s="164">
        <v>0</v>
      </c>
      <c r="J1253" s="164">
        <v>0</v>
      </c>
      <c r="K1253" s="164">
        <v>136</v>
      </c>
      <c r="L1253" s="164">
        <v>12546</v>
      </c>
      <c r="M1253" s="164">
        <v>29514.67</v>
      </c>
      <c r="N1253" s="164">
        <v>7.0999999999999994E-2</v>
      </c>
      <c r="O1253" s="164">
        <v>0.16700000000000001</v>
      </c>
      <c r="P1253" s="164">
        <v>136</v>
      </c>
      <c r="Q1253" s="164">
        <v>12546</v>
      </c>
      <c r="R1253" s="164">
        <v>29514.67</v>
      </c>
      <c r="S1253" s="164">
        <v>7.0999999999999994E-2</v>
      </c>
      <c r="T1253" s="164">
        <v>0.16700000000000001</v>
      </c>
    </row>
    <row r="1254" spans="1:20" ht="15.75" customHeight="1">
      <c r="A1254" s="126" t="s">
        <v>2</v>
      </c>
      <c r="B1254" s="163">
        <v>2023</v>
      </c>
      <c r="C1254" s="163">
        <v>2</v>
      </c>
      <c r="D1254" s="126" t="s">
        <v>1415</v>
      </c>
      <c r="E1254" s="163">
        <v>177006</v>
      </c>
      <c r="F1254" s="163">
        <v>0</v>
      </c>
      <c r="G1254" s="163">
        <v>0</v>
      </c>
      <c r="H1254" s="163">
        <v>0</v>
      </c>
      <c r="I1254" s="163">
        <v>0</v>
      </c>
      <c r="J1254" s="163">
        <v>0</v>
      </c>
      <c r="K1254" s="163">
        <v>20</v>
      </c>
      <c r="L1254" s="163">
        <v>71932</v>
      </c>
      <c r="M1254" s="163">
        <v>96213.83</v>
      </c>
      <c r="N1254" s="163">
        <v>0.40600000000000003</v>
      </c>
      <c r="O1254" s="163">
        <v>0.54400000000000004</v>
      </c>
      <c r="P1254" s="163">
        <v>20</v>
      </c>
      <c r="Q1254" s="163">
        <v>71932</v>
      </c>
      <c r="R1254" s="163">
        <v>96213.83</v>
      </c>
      <c r="S1254" s="163">
        <v>0.40600000000000003</v>
      </c>
      <c r="T1254" s="163">
        <v>0.54400000000000004</v>
      </c>
    </row>
    <row r="1255" spans="1:20" ht="15.75" customHeight="1">
      <c r="A1255" s="130" t="s">
        <v>2</v>
      </c>
      <c r="B1255" s="164">
        <v>2023</v>
      </c>
      <c r="C1255" s="164">
        <v>3</v>
      </c>
      <c r="D1255" s="130" t="s">
        <v>55</v>
      </c>
      <c r="E1255" s="164">
        <v>177006</v>
      </c>
      <c r="F1255" s="164">
        <v>2</v>
      </c>
      <c r="G1255" s="164">
        <v>372</v>
      </c>
      <c r="H1255" s="164">
        <v>1740.56</v>
      </c>
      <c r="I1255" s="164">
        <v>2E-3</v>
      </c>
      <c r="J1255" s="164">
        <v>0.01</v>
      </c>
      <c r="K1255" s="164">
        <v>75</v>
      </c>
      <c r="L1255" s="164">
        <v>13638</v>
      </c>
      <c r="M1255" s="164">
        <v>34045.410000000003</v>
      </c>
      <c r="N1255" s="164">
        <v>7.6999999999999999E-2</v>
      </c>
      <c r="O1255" s="164">
        <v>0.192</v>
      </c>
      <c r="P1255" s="164">
        <v>77</v>
      </c>
      <c r="Q1255" s="164">
        <v>14010</v>
      </c>
      <c r="R1255" s="164">
        <v>35785.97</v>
      </c>
      <c r="S1255" s="164">
        <v>7.9000000000000001E-2</v>
      </c>
      <c r="T1255" s="164">
        <v>0.20200000000000001</v>
      </c>
    </row>
    <row r="1256" spans="1:20" ht="15.75" customHeight="1">
      <c r="A1256" s="126" t="s">
        <v>2</v>
      </c>
      <c r="B1256" s="163">
        <v>2023</v>
      </c>
      <c r="C1256" s="163">
        <v>4</v>
      </c>
      <c r="D1256" s="126" t="s">
        <v>56</v>
      </c>
      <c r="E1256" s="163">
        <v>177006</v>
      </c>
      <c r="F1256" s="163">
        <v>0</v>
      </c>
      <c r="G1256" s="163">
        <v>0</v>
      </c>
      <c r="H1256" s="163">
        <v>0</v>
      </c>
      <c r="I1256" s="163">
        <v>0</v>
      </c>
      <c r="J1256" s="163">
        <v>0</v>
      </c>
      <c r="K1256" s="163">
        <v>11</v>
      </c>
      <c r="L1256" s="163">
        <v>3686</v>
      </c>
      <c r="M1256" s="163">
        <v>10333.23</v>
      </c>
      <c r="N1256" s="163">
        <v>2.1000000000000001E-2</v>
      </c>
      <c r="O1256" s="163">
        <v>5.8000000000000003E-2</v>
      </c>
      <c r="P1256" s="163">
        <v>11</v>
      </c>
      <c r="Q1256" s="163">
        <v>3686</v>
      </c>
      <c r="R1256" s="163">
        <v>10333.23</v>
      </c>
      <c r="S1256" s="163">
        <v>2.1000000000000001E-2</v>
      </c>
      <c r="T1256" s="163">
        <v>5.8000000000000003E-2</v>
      </c>
    </row>
    <row r="1257" spans="1:20" ht="15.75" customHeight="1">
      <c r="A1257" s="130" t="s">
        <v>2</v>
      </c>
      <c r="B1257" s="164">
        <v>2023</v>
      </c>
      <c r="C1257" s="164">
        <v>5</v>
      </c>
      <c r="D1257" s="130" t="s">
        <v>57</v>
      </c>
      <c r="E1257" s="164">
        <v>177006</v>
      </c>
      <c r="F1257" s="164">
        <v>2</v>
      </c>
      <c r="G1257" s="164">
        <v>71</v>
      </c>
      <c r="H1257" s="164">
        <v>320.51</v>
      </c>
      <c r="I1257" s="164">
        <v>0</v>
      </c>
      <c r="J1257" s="164">
        <v>2E-3</v>
      </c>
      <c r="K1257" s="164">
        <v>140</v>
      </c>
      <c r="L1257" s="164">
        <v>51410</v>
      </c>
      <c r="M1257" s="164">
        <v>97727.3</v>
      </c>
      <c r="N1257" s="164">
        <v>0.28999999999999998</v>
      </c>
      <c r="O1257" s="164">
        <v>0.55200000000000005</v>
      </c>
      <c r="P1257" s="164">
        <v>142</v>
      </c>
      <c r="Q1257" s="164">
        <v>51481</v>
      </c>
      <c r="R1257" s="164">
        <v>98047.81</v>
      </c>
      <c r="S1257" s="164">
        <v>0.29099999999999998</v>
      </c>
      <c r="T1257" s="164">
        <v>0.55400000000000005</v>
      </c>
    </row>
    <row r="1258" spans="1:20" ht="15.75" customHeight="1">
      <c r="A1258" s="126" t="s">
        <v>2</v>
      </c>
      <c r="B1258" s="163">
        <v>2023</v>
      </c>
      <c r="C1258" s="163">
        <v>6</v>
      </c>
      <c r="D1258" s="126" t="s">
        <v>58</v>
      </c>
      <c r="E1258" s="163">
        <v>177006</v>
      </c>
      <c r="F1258" s="163">
        <v>3</v>
      </c>
      <c r="G1258" s="163">
        <v>12887</v>
      </c>
      <c r="H1258" s="163">
        <v>38146.42</v>
      </c>
      <c r="I1258" s="163">
        <v>7.2999999999999995E-2</v>
      </c>
      <c r="J1258" s="163">
        <v>0.216</v>
      </c>
      <c r="K1258" s="163">
        <v>14</v>
      </c>
      <c r="L1258" s="163">
        <v>1144</v>
      </c>
      <c r="M1258" s="163">
        <v>3825.35</v>
      </c>
      <c r="N1258" s="163">
        <v>6.0000000000000001E-3</v>
      </c>
      <c r="O1258" s="163">
        <v>2.1999999999999999E-2</v>
      </c>
      <c r="P1258" s="163">
        <v>17</v>
      </c>
      <c r="Q1258" s="163">
        <v>14031</v>
      </c>
      <c r="R1258" s="163">
        <v>41971.77</v>
      </c>
      <c r="S1258" s="163">
        <v>7.9000000000000001E-2</v>
      </c>
      <c r="T1258" s="163">
        <v>0.23699999999999999</v>
      </c>
    </row>
    <row r="1259" spans="1:20" ht="15.75" customHeight="1">
      <c r="A1259" s="130" t="s">
        <v>2</v>
      </c>
      <c r="B1259" s="164">
        <v>2023</v>
      </c>
      <c r="C1259" s="164">
        <v>7</v>
      </c>
      <c r="D1259" s="130" t="s">
        <v>59</v>
      </c>
      <c r="E1259" s="164">
        <v>177006</v>
      </c>
      <c r="F1259" s="164">
        <v>0</v>
      </c>
      <c r="G1259" s="164">
        <v>0</v>
      </c>
      <c r="H1259" s="164">
        <v>0</v>
      </c>
      <c r="I1259" s="164">
        <v>0</v>
      </c>
      <c r="J1259" s="164">
        <v>0</v>
      </c>
      <c r="K1259" s="164">
        <v>4</v>
      </c>
      <c r="L1259" s="164">
        <v>1007</v>
      </c>
      <c r="M1259" s="164">
        <v>614.82000000000005</v>
      </c>
      <c r="N1259" s="164">
        <v>6.0000000000000001E-3</v>
      </c>
      <c r="O1259" s="164">
        <v>3.0000000000000001E-3</v>
      </c>
      <c r="P1259" s="164">
        <v>4</v>
      </c>
      <c r="Q1259" s="164">
        <v>1007</v>
      </c>
      <c r="R1259" s="164">
        <v>614.82000000000005</v>
      </c>
      <c r="S1259" s="164">
        <v>6.0000000000000001E-3</v>
      </c>
      <c r="T1259" s="164">
        <v>3.0000000000000001E-3</v>
      </c>
    </row>
    <row r="1260" spans="1:20" ht="15.75" customHeight="1">
      <c r="A1260" s="126" t="s">
        <v>2</v>
      </c>
      <c r="B1260" s="163">
        <v>2023</v>
      </c>
      <c r="C1260" s="163">
        <v>8</v>
      </c>
      <c r="D1260" s="126" t="s">
        <v>60</v>
      </c>
      <c r="E1260" s="163">
        <v>177006</v>
      </c>
      <c r="F1260" s="163">
        <v>0</v>
      </c>
      <c r="G1260" s="163">
        <v>0</v>
      </c>
      <c r="H1260" s="163">
        <v>0</v>
      </c>
      <c r="I1260" s="163">
        <v>0</v>
      </c>
      <c r="J1260" s="163">
        <v>0</v>
      </c>
      <c r="K1260" s="163">
        <v>5</v>
      </c>
      <c r="L1260" s="163">
        <v>6293</v>
      </c>
      <c r="M1260" s="163">
        <v>4957.47</v>
      </c>
      <c r="N1260" s="163">
        <v>3.5999999999999997E-2</v>
      </c>
      <c r="O1260" s="163">
        <v>2.8000000000000001E-2</v>
      </c>
      <c r="P1260" s="163">
        <v>5</v>
      </c>
      <c r="Q1260" s="163">
        <v>6293</v>
      </c>
      <c r="R1260" s="163">
        <v>4957.47</v>
      </c>
      <c r="S1260" s="163">
        <v>3.5999999999999997E-2</v>
      </c>
      <c r="T1260" s="163">
        <v>2.8000000000000001E-2</v>
      </c>
    </row>
    <row r="1261" spans="1:20" ht="15.75" customHeight="1">
      <c r="A1261" s="130" t="s">
        <v>2</v>
      </c>
      <c r="B1261" s="164">
        <v>2023</v>
      </c>
      <c r="C1261" s="164">
        <v>9</v>
      </c>
      <c r="D1261" s="130" t="s">
        <v>61</v>
      </c>
      <c r="E1261" s="164">
        <v>177006</v>
      </c>
      <c r="F1261" s="164">
        <v>0</v>
      </c>
      <c r="G1261" s="164">
        <v>0</v>
      </c>
      <c r="H1261" s="164">
        <v>0</v>
      </c>
      <c r="I1261" s="164">
        <v>0</v>
      </c>
      <c r="J1261" s="164">
        <v>0</v>
      </c>
      <c r="K1261" s="164">
        <v>173</v>
      </c>
      <c r="L1261" s="164">
        <v>13323</v>
      </c>
      <c r="M1261" s="164">
        <v>33138.58</v>
      </c>
      <c r="N1261" s="164">
        <v>7.4999999999999997E-2</v>
      </c>
      <c r="O1261" s="164">
        <v>0.187</v>
      </c>
      <c r="P1261" s="164">
        <v>173</v>
      </c>
      <c r="Q1261" s="164">
        <v>13323</v>
      </c>
      <c r="R1261" s="164">
        <v>33138.58</v>
      </c>
      <c r="S1261" s="164">
        <v>7.4999999999999997E-2</v>
      </c>
      <c r="T1261" s="164">
        <v>0.187</v>
      </c>
    </row>
    <row r="1262" spans="1:20" ht="15.75" customHeight="1">
      <c r="A1262" s="126" t="s">
        <v>3</v>
      </c>
      <c r="B1262" s="163">
        <v>2015</v>
      </c>
      <c r="C1262" s="163">
        <v>0</v>
      </c>
      <c r="D1262" s="126" t="s">
        <v>53</v>
      </c>
      <c r="E1262" s="163">
        <v>147229</v>
      </c>
      <c r="F1262" s="163">
        <v>0</v>
      </c>
      <c r="G1262" s="163">
        <v>0</v>
      </c>
      <c r="H1262" s="163">
        <v>0</v>
      </c>
      <c r="I1262" s="163">
        <v>0</v>
      </c>
      <c r="J1262" s="163">
        <v>0</v>
      </c>
      <c r="K1262" s="163">
        <v>73</v>
      </c>
      <c r="L1262" s="163">
        <v>16633</v>
      </c>
      <c r="M1262" s="163">
        <v>1489.63</v>
      </c>
      <c r="N1262" s="163">
        <v>0.113</v>
      </c>
      <c r="O1262" s="163">
        <v>0.01</v>
      </c>
      <c r="P1262" s="163">
        <v>73</v>
      </c>
      <c r="Q1262" s="163">
        <v>16633</v>
      </c>
      <c r="R1262" s="163">
        <v>1489.63</v>
      </c>
      <c r="S1262" s="163">
        <v>0.113</v>
      </c>
      <c r="T1262" s="163">
        <v>0.01</v>
      </c>
    </row>
    <row r="1263" spans="1:20" ht="15.75" customHeight="1">
      <c r="A1263" s="130" t="s">
        <v>3</v>
      </c>
      <c r="B1263" s="164">
        <v>2015</v>
      </c>
      <c r="C1263" s="164">
        <v>1</v>
      </c>
      <c r="D1263" s="130" t="s">
        <v>54</v>
      </c>
      <c r="E1263" s="164">
        <v>147229</v>
      </c>
      <c r="F1263" s="164">
        <v>5</v>
      </c>
      <c r="G1263" s="164">
        <v>14</v>
      </c>
      <c r="H1263" s="164">
        <v>32.72</v>
      </c>
      <c r="I1263" s="164">
        <v>0</v>
      </c>
      <c r="J1263" s="164">
        <v>0</v>
      </c>
      <c r="K1263" s="164">
        <v>722</v>
      </c>
      <c r="L1263" s="164">
        <v>12151</v>
      </c>
      <c r="M1263" s="164">
        <v>24295.55</v>
      </c>
      <c r="N1263" s="164">
        <v>8.3000000000000004E-2</v>
      </c>
      <c r="O1263" s="164">
        <v>0.16500000000000001</v>
      </c>
      <c r="P1263" s="164">
        <v>727</v>
      </c>
      <c r="Q1263" s="164">
        <v>12165</v>
      </c>
      <c r="R1263" s="164">
        <v>24328.27</v>
      </c>
      <c r="S1263" s="164">
        <v>8.3000000000000004E-2</v>
      </c>
      <c r="T1263" s="164">
        <v>0.16500000000000001</v>
      </c>
    </row>
    <row r="1264" spans="1:20" ht="15.75" customHeight="1">
      <c r="A1264" s="126" t="s">
        <v>3</v>
      </c>
      <c r="B1264" s="163">
        <v>2015</v>
      </c>
      <c r="C1264" s="163">
        <v>2</v>
      </c>
      <c r="D1264" s="126" t="s">
        <v>1415</v>
      </c>
      <c r="E1264" s="163">
        <v>147229</v>
      </c>
      <c r="F1264" s="163">
        <v>1</v>
      </c>
      <c r="G1264" s="163">
        <v>5596</v>
      </c>
      <c r="H1264" s="163">
        <v>8470.5300000000007</v>
      </c>
      <c r="I1264" s="163">
        <v>3.7999999999999999E-2</v>
      </c>
      <c r="J1264" s="163">
        <v>5.8000000000000003E-2</v>
      </c>
      <c r="K1264" s="163">
        <v>4</v>
      </c>
      <c r="L1264" s="163">
        <v>17461</v>
      </c>
      <c r="M1264" s="163">
        <v>27085.91</v>
      </c>
      <c r="N1264" s="163">
        <v>0.11899999999999999</v>
      </c>
      <c r="O1264" s="163">
        <v>0.184</v>
      </c>
      <c r="P1264" s="163">
        <v>5</v>
      </c>
      <c r="Q1264" s="163">
        <v>23057</v>
      </c>
      <c r="R1264" s="163">
        <v>35556.44</v>
      </c>
      <c r="S1264" s="163">
        <v>0.157</v>
      </c>
      <c r="T1264" s="163">
        <v>0.24199999999999999</v>
      </c>
    </row>
    <row r="1265" spans="1:20" ht="15.75" customHeight="1">
      <c r="A1265" s="130" t="s">
        <v>3</v>
      </c>
      <c r="B1265" s="164">
        <v>2015</v>
      </c>
      <c r="C1265" s="164">
        <v>3</v>
      </c>
      <c r="D1265" s="130" t="s">
        <v>55</v>
      </c>
      <c r="E1265" s="164">
        <v>147229</v>
      </c>
      <c r="F1265" s="164">
        <v>2</v>
      </c>
      <c r="G1265" s="164">
        <v>1418</v>
      </c>
      <c r="H1265" s="164">
        <v>313.08</v>
      </c>
      <c r="I1265" s="164">
        <v>0.01</v>
      </c>
      <c r="J1265" s="164">
        <v>2E-3</v>
      </c>
      <c r="K1265" s="164">
        <v>41</v>
      </c>
      <c r="L1265" s="164">
        <v>16189</v>
      </c>
      <c r="M1265" s="164">
        <v>9602.4599999999991</v>
      </c>
      <c r="N1265" s="164">
        <v>0.11</v>
      </c>
      <c r="O1265" s="164">
        <v>6.5000000000000002E-2</v>
      </c>
      <c r="P1265" s="164">
        <v>43</v>
      </c>
      <c r="Q1265" s="164">
        <v>17607</v>
      </c>
      <c r="R1265" s="164">
        <v>9915.5400000000009</v>
      </c>
      <c r="S1265" s="164">
        <v>0.12</v>
      </c>
      <c r="T1265" s="164">
        <v>6.7000000000000004E-2</v>
      </c>
    </row>
    <row r="1266" spans="1:20" ht="15.75" customHeight="1">
      <c r="A1266" s="126" t="s">
        <v>3</v>
      </c>
      <c r="B1266" s="163">
        <v>2015</v>
      </c>
      <c r="C1266" s="163">
        <v>4</v>
      </c>
      <c r="D1266" s="126" t="s">
        <v>56</v>
      </c>
      <c r="E1266" s="163">
        <v>147229</v>
      </c>
      <c r="F1266" s="163">
        <v>0</v>
      </c>
      <c r="G1266" s="163">
        <v>0</v>
      </c>
      <c r="H1266" s="163">
        <v>0</v>
      </c>
      <c r="I1266" s="163">
        <v>0</v>
      </c>
      <c r="J1266" s="163">
        <v>0</v>
      </c>
      <c r="K1266" s="163">
        <v>39</v>
      </c>
      <c r="L1266" s="163">
        <v>1604</v>
      </c>
      <c r="M1266" s="163">
        <v>1515.7</v>
      </c>
      <c r="N1266" s="163">
        <v>1.0999999999999999E-2</v>
      </c>
      <c r="O1266" s="163">
        <v>0.01</v>
      </c>
      <c r="P1266" s="163">
        <v>39</v>
      </c>
      <c r="Q1266" s="163">
        <v>1604</v>
      </c>
      <c r="R1266" s="163">
        <v>1515.7</v>
      </c>
      <c r="S1266" s="163">
        <v>1.0999999999999999E-2</v>
      </c>
      <c r="T1266" s="163">
        <v>0.01</v>
      </c>
    </row>
    <row r="1267" spans="1:20" ht="15.75" customHeight="1">
      <c r="A1267" s="130" t="s">
        <v>3</v>
      </c>
      <c r="B1267" s="164">
        <v>2015</v>
      </c>
      <c r="C1267" s="164">
        <v>5</v>
      </c>
      <c r="D1267" s="130" t="s">
        <v>57</v>
      </c>
      <c r="E1267" s="164">
        <v>147229</v>
      </c>
      <c r="F1267" s="164">
        <v>5</v>
      </c>
      <c r="G1267" s="164">
        <v>7182</v>
      </c>
      <c r="H1267" s="164">
        <v>10863.15</v>
      </c>
      <c r="I1267" s="164">
        <v>4.9000000000000002E-2</v>
      </c>
      <c r="J1267" s="164">
        <v>7.3999999999999996E-2</v>
      </c>
      <c r="K1267" s="164">
        <v>239</v>
      </c>
      <c r="L1267" s="164">
        <v>50524</v>
      </c>
      <c r="M1267" s="164">
        <v>32557.919999999998</v>
      </c>
      <c r="N1267" s="164">
        <v>0.34300000000000003</v>
      </c>
      <c r="O1267" s="164">
        <v>0.221</v>
      </c>
      <c r="P1267" s="164">
        <v>244</v>
      </c>
      <c r="Q1267" s="164">
        <v>57706</v>
      </c>
      <c r="R1267" s="164">
        <v>43421.07</v>
      </c>
      <c r="S1267" s="164">
        <v>0.39200000000000002</v>
      </c>
      <c r="T1267" s="164">
        <v>0.29499999999999998</v>
      </c>
    </row>
    <row r="1268" spans="1:20" ht="15.75" customHeight="1">
      <c r="A1268" s="126" t="s">
        <v>3</v>
      </c>
      <c r="B1268" s="163">
        <v>2015</v>
      </c>
      <c r="C1268" s="163">
        <v>6</v>
      </c>
      <c r="D1268" s="126" t="s">
        <v>58</v>
      </c>
      <c r="E1268" s="163">
        <v>147229</v>
      </c>
      <c r="F1268" s="163">
        <v>0</v>
      </c>
      <c r="G1268" s="163">
        <v>0</v>
      </c>
      <c r="H1268" s="163">
        <v>0</v>
      </c>
      <c r="I1268" s="163">
        <v>0</v>
      </c>
      <c r="J1268" s="163">
        <v>0</v>
      </c>
      <c r="K1268" s="163">
        <v>32</v>
      </c>
      <c r="L1268" s="163">
        <v>17269</v>
      </c>
      <c r="M1268" s="163">
        <v>5861.11</v>
      </c>
      <c r="N1268" s="163">
        <v>0.11700000000000001</v>
      </c>
      <c r="O1268" s="163">
        <v>0.04</v>
      </c>
      <c r="P1268" s="163">
        <v>32</v>
      </c>
      <c r="Q1268" s="163">
        <v>17269</v>
      </c>
      <c r="R1268" s="163">
        <v>5861.11</v>
      </c>
      <c r="S1268" s="163">
        <v>0.11700000000000001</v>
      </c>
      <c r="T1268" s="163">
        <v>0.04</v>
      </c>
    </row>
    <row r="1269" spans="1:20" ht="15.75" customHeight="1">
      <c r="A1269" s="130" t="s">
        <v>3</v>
      </c>
      <c r="B1269" s="164">
        <v>2015</v>
      </c>
      <c r="C1269" s="164">
        <v>7</v>
      </c>
      <c r="D1269" s="130" t="s">
        <v>59</v>
      </c>
      <c r="E1269" s="164">
        <v>147229</v>
      </c>
      <c r="F1269" s="164">
        <v>0</v>
      </c>
      <c r="G1269" s="164">
        <v>0</v>
      </c>
      <c r="H1269" s="164">
        <v>0</v>
      </c>
      <c r="I1269" s="164">
        <v>0</v>
      </c>
      <c r="J1269" s="164">
        <v>0</v>
      </c>
      <c r="K1269" s="164">
        <v>7</v>
      </c>
      <c r="L1269" s="164">
        <v>36</v>
      </c>
      <c r="M1269" s="164">
        <v>61.2</v>
      </c>
      <c r="N1269" s="164">
        <v>0</v>
      </c>
      <c r="O1269" s="164">
        <v>0</v>
      </c>
      <c r="P1269" s="164">
        <v>7</v>
      </c>
      <c r="Q1269" s="164">
        <v>36</v>
      </c>
      <c r="R1269" s="164">
        <v>61.2</v>
      </c>
      <c r="S1269" s="164">
        <v>0</v>
      </c>
      <c r="T1269" s="164">
        <v>0</v>
      </c>
    </row>
    <row r="1270" spans="1:20" ht="15.75" customHeight="1">
      <c r="A1270" s="126" t="s">
        <v>3</v>
      </c>
      <c r="B1270" s="163">
        <v>2015</v>
      </c>
      <c r="C1270" s="163">
        <v>8</v>
      </c>
      <c r="D1270" s="126" t="s">
        <v>60</v>
      </c>
      <c r="E1270" s="163">
        <v>147229</v>
      </c>
      <c r="F1270" s="163">
        <v>1</v>
      </c>
      <c r="G1270" s="163">
        <v>17</v>
      </c>
      <c r="H1270" s="163">
        <v>81.319999999999993</v>
      </c>
      <c r="I1270" s="163">
        <v>0</v>
      </c>
      <c r="J1270" s="163">
        <v>1E-3</v>
      </c>
      <c r="K1270" s="163">
        <v>11</v>
      </c>
      <c r="L1270" s="163">
        <v>8772</v>
      </c>
      <c r="M1270" s="163">
        <v>398.62</v>
      </c>
      <c r="N1270" s="163">
        <v>0.06</v>
      </c>
      <c r="O1270" s="163">
        <v>3.0000000000000001E-3</v>
      </c>
      <c r="P1270" s="163">
        <v>12</v>
      </c>
      <c r="Q1270" s="163">
        <v>8789</v>
      </c>
      <c r="R1270" s="163">
        <v>479.94</v>
      </c>
      <c r="S1270" s="163">
        <v>0.06</v>
      </c>
      <c r="T1270" s="163">
        <v>3.0000000000000001E-3</v>
      </c>
    </row>
    <row r="1271" spans="1:20" ht="15.75" customHeight="1">
      <c r="A1271" s="130" t="s">
        <v>3</v>
      </c>
      <c r="B1271" s="164">
        <v>2015</v>
      </c>
      <c r="C1271" s="164">
        <v>9</v>
      </c>
      <c r="D1271" s="130" t="s">
        <v>61</v>
      </c>
      <c r="E1271" s="164">
        <v>147229</v>
      </c>
      <c r="F1271" s="164">
        <v>0</v>
      </c>
      <c r="G1271" s="164">
        <v>0</v>
      </c>
      <c r="H1271" s="164">
        <v>0</v>
      </c>
      <c r="I1271" s="164">
        <v>0</v>
      </c>
      <c r="J1271" s="164">
        <v>0</v>
      </c>
      <c r="K1271" s="164">
        <v>232</v>
      </c>
      <c r="L1271" s="164">
        <v>25873</v>
      </c>
      <c r="M1271" s="164">
        <v>14813.1</v>
      </c>
      <c r="N1271" s="164">
        <v>0.17599999999999999</v>
      </c>
      <c r="O1271" s="164">
        <v>0.10100000000000001</v>
      </c>
      <c r="P1271" s="164">
        <v>232</v>
      </c>
      <c r="Q1271" s="164">
        <v>25873</v>
      </c>
      <c r="R1271" s="164">
        <v>14813.1</v>
      </c>
      <c r="S1271" s="164">
        <v>0.17599999999999999</v>
      </c>
      <c r="T1271" s="164">
        <v>0.10100000000000001</v>
      </c>
    </row>
    <row r="1272" spans="1:20" ht="15.75" customHeight="1">
      <c r="A1272" s="126" t="s">
        <v>3</v>
      </c>
      <c r="B1272" s="163">
        <v>2016</v>
      </c>
      <c r="C1272" s="163">
        <v>0</v>
      </c>
      <c r="D1272" s="126" t="s">
        <v>53</v>
      </c>
      <c r="E1272" s="163">
        <v>149509</v>
      </c>
      <c r="F1272" s="163">
        <v>1</v>
      </c>
      <c r="G1272" s="163">
        <v>1</v>
      </c>
      <c r="H1272" s="163">
        <v>0.4</v>
      </c>
      <c r="I1272" s="163">
        <v>0</v>
      </c>
      <c r="J1272" s="163">
        <v>0</v>
      </c>
      <c r="K1272" s="163">
        <v>97</v>
      </c>
      <c r="L1272" s="163">
        <v>26152</v>
      </c>
      <c r="M1272" s="163">
        <v>6703.73</v>
      </c>
      <c r="N1272" s="163">
        <v>0.17499999999999999</v>
      </c>
      <c r="O1272" s="163">
        <v>4.4999999999999998E-2</v>
      </c>
      <c r="P1272" s="163">
        <v>98</v>
      </c>
      <c r="Q1272" s="163">
        <v>26153</v>
      </c>
      <c r="R1272" s="163">
        <v>6704.13</v>
      </c>
      <c r="S1272" s="163">
        <v>0.17499999999999999</v>
      </c>
      <c r="T1272" s="163">
        <v>4.4999999999999998E-2</v>
      </c>
    </row>
    <row r="1273" spans="1:20" ht="15.75" customHeight="1">
      <c r="A1273" s="130" t="s">
        <v>3</v>
      </c>
      <c r="B1273" s="164">
        <v>2016</v>
      </c>
      <c r="C1273" s="164">
        <v>1</v>
      </c>
      <c r="D1273" s="130" t="s">
        <v>54</v>
      </c>
      <c r="E1273" s="164">
        <v>149509</v>
      </c>
      <c r="F1273" s="164">
        <v>3</v>
      </c>
      <c r="G1273" s="164">
        <v>24</v>
      </c>
      <c r="H1273" s="164">
        <v>77.42</v>
      </c>
      <c r="I1273" s="164">
        <v>0</v>
      </c>
      <c r="J1273" s="164">
        <v>1E-3</v>
      </c>
      <c r="K1273" s="164">
        <v>791</v>
      </c>
      <c r="L1273" s="164">
        <v>13740</v>
      </c>
      <c r="M1273" s="164">
        <v>28144.69</v>
      </c>
      <c r="N1273" s="164">
        <v>9.1999999999999998E-2</v>
      </c>
      <c r="O1273" s="164">
        <v>0.188</v>
      </c>
      <c r="P1273" s="164">
        <v>794</v>
      </c>
      <c r="Q1273" s="164">
        <v>13764</v>
      </c>
      <c r="R1273" s="164">
        <v>28222.11</v>
      </c>
      <c r="S1273" s="164">
        <v>9.1999999999999998E-2</v>
      </c>
      <c r="T1273" s="164">
        <v>0.189</v>
      </c>
    </row>
    <row r="1274" spans="1:20" ht="15.75" customHeight="1">
      <c r="A1274" s="126" t="s">
        <v>3</v>
      </c>
      <c r="B1274" s="163">
        <v>2016</v>
      </c>
      <c r="C1274" s="163">
        <v>2</v>
      </c>
      <c r="D1274" s="126" t="s">
        <v>1415</v>
      </c>
      <c r="E1274" s="163">
        <v>149509</v>
      </c>
      <c r="F1274" s="163">
        <v>6</v>
      </c>
      <c r="G1274" s="163">
        <v>15380</v>
      </c>
      <c r="H1274" s="163">
        <v>13210.15</v>
      </c>
      <c r="I1274" s="163">
        <v>0.10299999999999999</v>
      </c>
      <c r="J1274" s="163">
        <v>8.7999999999999995E-2</v>
      </c>
      <c r="K1274" s="163">
        <v>5</v>
      </c>
      <c r="L1274" s="163">
        <v>12802</v>
      </c>
      <c r="M1274" s="163">
        <v>2382.81</v>
      </c>
      <c r="N1274" s="163">
        <v>8.5999999999999993E-2</v>
      </c>
      <c r="O1274" s="163">
        <v>1.6E-2</v>
      </c>
      <c r="P1274" s="163">
        <v>11</v>
      </c>
      <c r="Q1274" s="163">
        <v>28182</v>
      </c>
      <c r="R1274" s="163">
        <v>15592.96</v>
      </c>
      <c r="S1274" s="163">
        <v>0.188</v>
      </c>
      <c r="T1274" s="163">
        <v>0.104</v>
      </c>
    </row>
    <row r="1275" spans="1:20" ht="15.75" customHeight="1">
      <c r="A1275" s="130" t="s">
        <v>3</v>
      </c>
      <c r="B1275" s="164">
        <v>2016</v>
      </c>
      <c r="C1275" s="164">
        <v>3</v>
      </c>
      <c r="D1275" s="130" t="s">
        <v>55</v>
      </c>
      <c r="E1275" s="164">
        <v>149509</v>
      </c>
      <c r="F1275" s="164">
        <v>1</v>
      </c>
      <c r="G1275" s="164">
        <v>3</v>
      </c>
      <c r="H1275" s="164">
        <v>25.05</v>
      </c>
      <c r="I1275" s="164">
        <v>0</v>
      </c>
      <c r="J1275" s="164">
        <v>0</v>
      </c>
      <c r="K1275" s="164">
        <v>55</v>
      </c>
      <c r="L1275" s="164">
        <v>7679</v>
      </c>
      <c r="M1275" s="164">
        <v>4331.49</v>
      </c>
      <c r="N1275" s="164">
        <v>5.0999999999999997E-2</v>
      </c>
      <c r="O1275" s="164">
        <v>2.9000000000000001E-2</v>
      </c>
      <c r="P1275" s="164">
        <v>56</v>
      </c>
      <c r="Q1275" s="164">
        <v>7682</v>
      </c>
      <c r="R1275" s="164">
        <v>4356.54</v>
      </c>
      <c r="S1275" s="164">
        <v>5.0999999999999997E-2</v>
      </c>
      <c r="T1275" s="164">
        <v>2.9000000000000001E-2</v>
      </c>
    </row>
    <row r="1276" spans="1:20" ht="15.75" customHeight="1">
      <c r="A1276" s="126" t="s">
        <v>3</v>
      </c>
      <c r="B1276" s="163">
        <v>2016</v>
      </c>
      <c r="C1276" s="163">
        <v>4</v>
      </c>
      <c r="D1276" s="126" t="s">
        <v>56</v>
      </c>
      <c r="E1276" s="163">
        <v>149509</v>
      </c>
      <c r="F1276" s="163">
        <v>15</v>
      </c>
      <c r="G1276" s="163">
        <v>8027</v>
      </c>
      <c r="H1276" s="163">
        <v>11151.27</v>
      </c>
      <c r="I1276" s="163">
        <v>5.3999999999999999E-2</v>
      </c>
      <c r="J1276" s="163">
        <v>7.4999999999999997E-2</v>
      </c>
      <c r="K1276" s="163">
        <v>54</v>
      </c>
      <c r="L1276" s="163">
        <v>3339</v>
      </c>
      <c r="M1276" s="163">
        <v>469.83</v>
      </c>
      <c r="N1276" s="163">
        <v>2.1999999999999999E-2</v>
      </c>
      <c r="O1276" s="163">
        <v>3.0000000000000001E-3</v>
      </c>
      <c r="P1276" s="163">
        <v>69</v>
      </c>
      <c r="Q1276" s="163">
        <v>11366</v>
      </c>
      <c r="R1276" s="163">
        <v>11621.1</v>
      </c>
      <c r="S1276" s="163">
        <v>7.5999999999999998E-2</v>
      </c>
      <c r="T1276" s="163">
        <v>7.8E-2</v>
      </c>
    </row>
    <row r="1277" spans="1:20" ht="15.75" customHeight="1">
      <c r="A1277" s="130" t="s">
        <v>3</v>
      </c>
      <c r="B1277" s="164">
        <v>2016</v>
      </c>
      <c r="C1277" s="164">
        <v>5</v>
      </c>
      <c r="D1277" s="130" t="s">
        <v>57</v>
      </c>
      <c r="E1277" s="164">
        <v>149509</v>
      </c>
      <c r="F1277" s="164">
        <v>1</v>
      </c>
      <c r="G1277" s="164">
        <v>273</v>
      </c>
      <c r="H1277" s="164">
        <v>13.65</v>
      </c>
      <c r="I1277" s="164">
        <v>2E-3</v>
      </c>
      <c r="J1277" s="164">
        <v>0</v>
      </c>
      <c r="K1277" s="164">
        <v>313</v>
      </c>
      <c r="L1277" s="164">
        <v>55205</v>
      </c>
      <c r="M1277" s="164">
        <v>56675.29</v>
      </c>
      <c r="N1277" s="164">
        <v>0.36899999999999999</v>
      </c>
      <c r="O1277" s="164">
        <v>0.379</v>
      </c>
      <c r="P1277" s="164">
        <v>314</v>
      </c>
      <c r="Q1277" s="164">
        <v>55478</v>
      </c>
      <c r="R1277" s="164">
        <v>56688.94</v>
      </c>
      <c r="S1277" s="164">
        <v>0.371</v>
      </c>
      <c r="T1277" s="164">
        <v>0.379</v>
      </c>
    </row>
    <row r="1278" spans="1:20" ht="15.75" customHeight="1">
      <c r="A1278" s="126" t="s">
        <v>3</v>
      </c>
      <c r="B1278" s="163">
        <v>2016</v>
      </c>
      <c r="C1278" s="163">
        <v>6</v>
      </c>
      <c r="D1278" s="126" t="s">
        <v>58</v>
      </c>
      <c r="E1278" s="163">
        <v>149509</v>
      </c>
      <c r="F1278" s="163">
        <v>133</v>
      </c>
      <c r="G1278" s="163">
        <v>130219</v>
      </c>
      <c r="H1278" s="163">
        <v>239958.3</v>
      </c>
      <c r="I1278" s="163">
        <v>0.871</v>
      </c>
      <c r="J1278" s="163">
        <v>1.605</v>
      </c>
      <c r="K1278" s="163">
        <v>36</v>
      </c>
      <c r="L1278" s="163">
        <v>859</v>
      </c>
      <c r="M1278" s="163">
        <v>1183.4100000000301</v>
      </c>
      <c r="N1278" s="163">
        <v>6.0000000000000001E-3</v>
      </c>
      <c r="O1278" s="163">
        <v>8.0000000000000002E-3</v>
      </c>
      <c r="P1278" s="163">
        <v>169</v>
      </c>
      <c r="Q1278" s="163">
        <v>131078</v>
      </c>
      <c r="R1278" s="163">
        <v>241141.71</v>
      </c>
      <c r="S1278" s="163">
        <v>0.877</v>
      </c>
      <c r="T1278" s="163">
        <v>1.613</v>
      </c>
    </row>
    <row r="1279" spans="1:20" ht="15.75" customHeight="1">
      <c r="A1279" s="130" t="s">
        <v>3</v>
      </c>
      <c r="B1279" s="164">
        <v>2016</v>
      </c>
      <c r="C1279" s="164">
        <v>7</v>
      </c>
      <c r="D1279" s="130" t="s">
        <v>59</v>
      </c>
      <c r="E1279" s="164">
        <v>149509</v>
      </c>
      <c r="F1279" s="164">
        <v>0</v>
      </c>
      <c r="G1279" s="164">
        <v>0</v>
      </c>
      <c r="H1279" s="164">
        <v>0</v>
      </c>
      <c r="I1279" s="164">
        <v>0</v>
      </c>
      <c r="J1279" s="164">
        <v>0</v>
      </c>
      <c r="K1279" s="164">
        <v>4</v>
      </c>
      <c r="L1279" s="164">
        <v>1805</v>
      </c>
      <c r="M1279" s="164">
        <v>912.97</v>
      </c>
      <c r="N1279" s="164">
        <v>1.2E-2</v>
      </c>
      <c r="O1279" s="164">
        <v>6.0000000000000001E-3</v>
      </c>
      <c r="P1279" s="164">
        <v>4</v>
      </c>
      <c r="Q1279" s="164">
        <v>1805</v>
      </c>
      <c r="R1279" s="164">
        <v>912.97</v>
      </c>
      <c r="S1279" s="164">
        <v>1.2E-2</v>
      </c>
      <c r="T1279" s="164">
        <v>6.0000000000000001E-3</v>
      </c>
    </row>
    <row r="1280" spans="1:20" ht="15.75" customHeight="1">
      <c r="A1280" s="126" t="s">
        <v>3</v>
      </c>
      <c r="B1280" s="163">
        <v>2016</v>
      </c>
      <c r="C1280" s="163">
        <v>8</v>
      </c>
      <c r="D1280" s="126" t="s">
        <v>60</v>
      </c>
      <c r="E1280" s="163">
        <v>149509</v>
      </c>
      <c r="F1280" s="163">
        <v>0</v>
      </c>
      <c r="G1280" s="163">
        <v>0</v>
      </c>
      <c r="H1280" s="163">
        <v>0</v>
      </c>
      <c r="I1280" s="163">
        <v>0</v>
      </c>
      <c r="J1280" s="163">
        <v>0</v>
      </c>
      <c r="K1280" s="163">
        <v>28</v>
      </c>
      <c r="L1280" s="163">
        <v>12870</v>
      </c>
      <c r="M1280" s="163">
        <v>3447.09</v>
      </c>
      <c r="N1280" s="163">
        <v>8.5999999999999993E-2</v>
      </c>
      <c r="O1280" s="163">
        <v>2.3E-2</v>
      </c>
      <c r="P1280" s="163">
        <v>28</v>
      </c>
      <c r="Q1280" s="163">
        <v>12870</v>
      </c>
      <c r="R1280" s="163">
        <v>3447.09</v>
      </c>
      <c r="S1280" s="163">
        <v>8.5999999999999993E-2</v>
      </c>
      <c r="T1280" s="163">
        <v>2.3E-2</v>
      </c>
    </row>
    <row r="1281" spans="1:20" ht="15.75" customHeight="1">
      <c r="A1281" s="130" t="s">
        <v>3</v>
      </c>
      <c r="B1281" s="164">
        <v>2016</v>
      </c>
      <c r="C1281" s="164">
        <v>9</v>
      </c>
      <c r="D1281" s="130" t="s">
        <v>61</v>
      </c>
      <c r="E1281" s="164">
        <v>149509</v>
      </c>
      <c r="F1281" s="164">
        <v>3</v>
      </c>
      <c r="G1281" s="164">
        <v>1184</v>
      </c>
      <c r="H1281" s="164">
        <v>2059.13</v>
      </c>
      <c r="I1281" s="164">
        <v>8.0000000000000002E-3</v>
      </c>
      <c r="J1281" s="164">
        <v>1.4E-2</v>
      </c>
      <c r="K1281" s="164">
        <v>317</v>
      </c>
      <c r="L1281" s="164">
        <v>46431</v>
      </c>
      <c r="M1281" s="164">
        <v>41897.47</v>
      </c>
      <c r="N1281" s="164">
        <v>0.311</v>
      </c>
      <c r="O1281" s="164">
        <v>0.28000000000000003</v>
      </c>
      <c r="P1281" s="164">
        <v>320</v>
      </c>
      <c r="Q1281" s="164">
        <v>47615</v>
      </c>
      <c r="R1281" s="164">
        <v>43956.6</v>
      </c>
      <c r="S1281" s="164">
        <v>0.318</v>
      </c>
      <c r="T1281" s="164">
        <v>0.29399999999999998</v>
      </c>
    </row>
    <row r="1282" spans="1:20" ht="15.75" customHeight="1">
      <c r="A1282" s="126" t="s">
        <v>3</v>
      </c>
      <c r="B1282" s="163">
        <v>2017</v>
      </c>
      <c r="C1282" s="163">
        <v>0</v>
      </c>
      <c r="D1282" s="126" t="s">
        <v>53</v>
      </c>
      <c r="E1282" s="163">
        <v>152083</v>
      </c>
      <c r="F1282" s="163">
        <v>1</v>
      </c>
      <c r="G1282" s="163">
        <v>1780</v>
      </c>
      <c r="H1282" s="163">
        <v>445</v>
      </c>
      <c r="I1282" s="163">
        <v>1.2E-2</v>
      </c>
      <c r="J1282" s="163">
        <v>3.0000000000000001E-3</v>
      </c>
      <c r="K1282" s="163">
        <v>86</v>
      </c>
      <c r="L1282" s="163">
        <v>12521</v>
      </c>
      <c r="M1282" s="163">
        <v>2880.52</v>
      </c>
      <c r="N1282" s="163">
        <v>8.2000000000000003E-2</v>
      </c>
      <c r="O1282" s="163">
        <v>1.9E-2</v>
      </c>
      <c r="P1282" s="163">
        <v>87</v>
      </c>
      <c r="Q1282" s="163">
        <v>14301</v>
      </c>
      <c r="R1282" s="163">
        <v>3325.52</v>
      </c>
      <c r="S1282" s="163">
        <v>9.4E-2</v>
      </c>
      <c r="T1282" s="163">
        <v>2.1999999999999999E-2</v>
      </c>
    </row>
    <row r="1283" spans="1:20" ht="15.75" customHeight="1">
      <c r="A1283" s="130" t="s">
        <v>3</v>
      </c>
      <c r="B1283" s="164">
        <v>2017</v>
      </c>
      <c r="C1283" s="164">
        <v>1</v>
      </c>
      <c r="D1283" s="130" t="s">
        <v>54</v>
      </c>
      <c r="E1283" s="164">
        <v>152083</v>
      </c>
      <c r="F1283" s="164">
        <v>1</v>
      </c>
      <c r="G1283" s="164">
        <v>2</v>
      </c>
      <c r="H1283" s="164">
        <v>16.100000000000001</v>
      </c>
      <c r="I1283" s="164">
        <v>0</v>
      </c>
      <c r="J1283" s="164">
        <v>0</v>
      </c>
      <c r="K1283" s="164">
        <v>665</v>
      </c>
      <c r="L1283" s="164">
        <v>13027</v>
      </c>
      <c r="M1283" s="164">
        <v>19844.98</v>
      </c>
      <c r="N1283" s="164">
        <v>8.5999999999999993E-2</v>
      </c>
      <c r="O1283" s="164">
        <v>0.13</v>
      </c>
      <c r="P1283" s="164">
        <v>666</v>
      </c>
      <c r="Q1283" s="164">
        <v>13029</v>
      </c>
      <c r="R1283" s="164">
        <v>19861.080000000002</v>
      </c>
      <c r="S1283" s="164">
        <v>8.5999999999999993E-2</v>
      </c>
      <c r="T1283" s="164">
        <v>0.13100000000000001</v>
      </c>
    </row>
    <row r="1284" spans="1:20" ht="15.75" customHeight="1">
      <c r="A1284" s="126" t="s">
        <v>3</v>
      </c>
      <c r="B1284" s="163">
        <v>2017</v>
      </c>
      <c r="C1284" s="163">
        <v>2</v>
      </c>
      <c r="D1284" s="126" t="s">
        <v>1415</v>
      </c>
      <c r="E1284" s="163">
        <v>152083</v>
      </c>
      <c r="F1284" s="163">
        <v>0</v>
      </c>
      <c r="G1284" s="163">
        <v>0</v>
      </c>
      <c r="H1284" s="163">
        <v>0</v>
      </c>
      <c r="I1284" s="163">
        <v>0</v>
      </c>
      <c r="J1284" s="163">
        <v>0</v>
      </c>
      <c r="K1284" s="163">
        <v>6</v>
      </c>
      <c r="L1284" s="163">
        <v>1711</v>
      </c>
      <c r="M1284" s="163">
        <v>185.6</v>
      </c>
      <c r="N1284" s="163">
        <v>1.0999999999999999E-2</v>
      </c>
      <c r="O1284" s="163">
        <v>1E-3</v>
      </c>
      <c r="P1284" s="163">
        <v>6</v>
      </c>
      <c r="Q1284" s="163">
        <v>1711</v>
      </c>
      <c r="R1284" s="163">
        <v>185.6</v>
      </c>
      <c r="S1284" s="163">
        <v>1.0999999999999999E-2</v>
      </c>
      <c r="T1284" s="163">
        <v>1E-3</v>
      </c>
    </row>
    <row r="1285" spans="1:20" ht="15.75" customHeight="1">
      <c r="A1285" s="130" t="s">
        <v>3</v>
      </c>
      <c r="B1285" s="164">
        <v>2017</v>
      </c>
      <c r="C1285" s="164">
        <v>3</v>
      </c>
      <c r="D1285" s="130" t="s">
        <v>55</v>
      </c>
      <c r="E1285" s="164">
        <v>152083</v>
      </c>
      <c r="F1285" s="164">
        <v>1</v>
      </c>
      <c r="G1285" s="164">
        <v>2996</v>
      </c>
      <c r="H1285" s="164">
        <v>5101.72</v>
      </c>
      <c r="I1285" s="164">
        <v>0.02</v>
      </c>
      <c r="J1285" s="164">
        <v>3.4000000000000002E-2</v>
      </c>
      <c r="K1285" s="164">
        <v>68</v>
      </c>
      <c r="L1285" s="164">
        <v>7398</v>
      </c>
      <c r="M1285" s="164">
        <v>4324.07</v>
      </c>
      <c r="N1285" s="164">
        <v>4.9000000000000002E-2</v>
      </c>
      <c r="O1285" s="164">
        <v>2.8000000000000001E-2</v>
      </c>
      <c r="P1285" s="164">
        <v>69</v>
      </c>
      <c r="Q1285" s="164">
        <v>10394</v>
      </c>
      <c r="R1285" s="164">
        <v>9425.7900000000009</v>
      </c>
      <c r="S1285" s="164">
        <v>6.8000000000000005E-2</v>
      </c>
      <c r="T1285" s="164">
        <v>6.2E-2</v>
      </c>
    </row>
    <row r="1286" spans="1:20" ht="15.75" customHeight="1">
      <c r="A1286" s="126" t="s">
        <v>3</v>
      </c>
      <c r="B1286" s="163">
        <v>2017</v>
      </c>
      <c r="C1286" s="163">
        <v>4</v>
      </c>
      <c r="D1286" s="126" t="s">
        <v>56</v>
      </c>
      <c r="E1286" s="163">
        <v>152083</v>
      </c>
      <c r="F1286" s="163">
        <v>0</v>
      </c>
      <c r="G1286" s="163">
        <v>0</v>
      </c>
      <c r="H1286" s="163">
        <v>0</v>
      </c>
      <c r="I1286" s="163">
        <v>0</v>
      </c>
      <c r="J1286" s="163">
        <v>0</v>
      </c>
      <c r="K1286" s="163">
        <v>32</v>
      </c>
      <c r="L1286" s="163">
        <v>9142</v>
      </c>
      <c r="M1286" s="163">
        <v>6311.67</v>
      </c>
      <c r="N1286" s="163">
        <v>0.06</v>
      </c>
      <c r="O1286" s="163">
        <v>4.2000000000000003E-2</v>
      </c>
      <c r="P1286" s="163">
        <v>32</v>
      </c>
      <c r="Q1286" s="163">
        <v>9142</v>
      </c>
      <c r="R1286" s="163">
        <v>6311.67</v>
      </c>
      <c r="S1286" s="163">
        <v>0.06</v>
      </c>
      <c r="T1286" s="163">
        <v>4.2000000000000003E-2</v>
      </c>
    </row>
    <row r="1287" spans="1:20" ht="15.75" customHeight="1">
      <c r="A1287" s="130" t="s">
        <v>3</v>
      </c>
      <c r="B1287" s="164">
        <v>2017</v>
      </c>
      <c r="C1287" s="164">
        <v>5</v>
      </c>
      <c r="D1287" s="130" t="s">
        <v>57</v>
      </c>
      <c r="E1287" s="164">
        <v>152083</v>
      </c>
      <c r="F1287" s="164">
        <v>2</v>
      </c>
      <c r="G1287" s="164">
        <v>10</v>
      </c>
      <c r="H1287" s="164">
        <v>8.32</v>
      </c>
      <c r="I1287" s="164">
        <v>0</v>
      </c>
      <c r="J1287" s="164">
        <v>0</v>
      </c>
      <c r="K1287" s="164">
        <v>326</v>
      </c>
      <c r="L1287" s="164">
        <v>55052</v>
      </c>
      <c r="M1287" s="164">
        <v>28378.74</v>
      </c>
      <c r="N1287" s="164">
        <v>0.36199999999999999</v>
      </c>
      <c r="O1287" s="164">
        <v>0.187</v>
      </c>
      <c r="P1287" s="164">
        <v>328</v>
      </c>
      <c r="Q1287" s="164">
        <v>55062</v>
      </c>
      <c r="R1287" s="164">
        <v>28387.06</v>
      </c>
      <c r="S1287" s="164">
        <v>0.36199999999999999</v>
      </c>
      <c r="T1287" s="164">
        <v>0.187</v>
      </c>
    </row>
    <row r="1288" spans="1:20" ht="15.75" customHeight="1">
      <c r="A1288" s="126" t="s">
        <v>3</v>
      </c>
      <c r="B1288" s="163">
        <v>2017</v>
      </c>
      <c r="C1288" s="163">
        <v>6</v>
      </c>
      <c r="D1288" s="126" t="s">
        <v>58</v>
      </c>
      <c r="E1288" s="163">
        <v>152083</v>
      </c>
      <c r="F1288" s="163">
        <v>0</v>
      </c>
      <c r="G1288" s="163">
        <v>0</v>
      </c>
      <c r="H1288" s="163">
        <v>0</v>
      </c>
      <c r="I1288" s="163">
        <v>0</v>
      </c>
      <c r="J1288" s="163">
        <v>0</v>
      </c>
      <c r="K1288" s="163">
        <v>93</v>
      </c>
      <c r="L1288" s="163">
        <v>12880</v>
      </c>
      <c r="M1288" s="163">
        <v>18805.060000000001</v>
      </c>
      <c r="N1288" s="163">
        <v>8.5000000000000006E-2</v>
      </c>
      <c r="O1288" s="163">
        <v>0.124</v>
      </c>
      <c r="P1288" s="163">
        <v>93</v>
      </c>
      <c r="Q1288" s="163">
        <v>12880</v>
      </c>
      <c r="R1288" s="163">
        <v>18805.060000000001</v>
      </c>
      <c r="S1288" s="163">
        <v>8.5000000000000006E-2</v>
      </c>
      <c r="T1288" s="163">
        <v>0.124</v>
      </c>
    </row>
    <row r="1289" spans="1:20" ht="15.75" customHeight="1">
      <c r="A1289" s="130" t="s">
        <v>3</v>
      </c>
      <c r="B1289" s="164">
        <v>2017</v>
      </c>
      <c r="C1289" s="164">
        <v>7</v>
      </c>
      <c r="D1289" s="130" t="s">
        <v>59</v>
      </c>
      <c r="E1289" s="164">
        <v>152083</v>
      </c>
      <c r="F1289" s="164">
        <v>0</v>
      </c>
      <c r="G1289" s="164">
        <v>0</v>
      </c>
      <c r="H1289" s="164">
        <v>0</v>
      </c>
      <c r="I1289" s="164">
        <v>0</v>
      </c>
      <c r="J1289" s="164">
        <v>0</v>
      </c>
      <c r="K1289" s="164">
        <v>3</v>
      </c>
      <c r="L1289" s="164">
        <v>61</v>
      </c>
      <c r="M1289" s="164">
        <v>188.43</v>
      </c>
      <c r="N1289" s="164">
        <v>0</v>
      </c>
      <c r="O1289" s="164">
        <v>1E-3</v>
      </c>
      <c r="P1289" s="164">
        <v>3</v>
      </c>
      <c r="Q1289" s="164">
        <v>61</v>
      </c>
      <c r="R1289" s="164">
        <v>188.43</v>
      </c>
      <c r="S1289" s="164">
        <v>0</v>
      </c>
      <c r="T1289" s="164">
        <v>1E-3</v>
      </c>
    </row>
    <row r="1290" spans="1:20" ht="15.75" customHeight="1">
      <c r="A1290" s="126" t="s">
        <v>3</v>
      </c>
      <c r="B1290" s="163">
        <v>2017</v>
      </c>
      <c r="C1290" s="163">
        <v>8</v>
      </c>
      <c r="D1290" s="126" t="s">
        <v>60</v>
      </c>
      <c r="E1290" s="163">
        <v>152083</v>
      </c>
      <c r="F1290" s="163">
        <v>0</v>
      </c>
      <c r="G1290" s="163">
        <v>0</v>
      </c>
      <c r="H1290" s="163">
        <v>0</v>
      </c>
      <c r="I1290" s="163">
        <v>0</v>
      </c>
      <c r="J1290" s="163">
        <v>0</v>
      </c>
      <c r="K1290" s="163">
        <v>24</v>
      </c>
      <c r="L1290" s="163">
        <v>4650</v>
      </c>
      <c r="M1290" s="163">
        <v>1306.27</v>
      </c>
      <c r="N1290" s="163">
        <v>3.1E-2</v>
      </c>
      <c r="O1290" s="163">
        <v>8.9999999999999993E-3</v>
      </c>
      <c r="P1290" s="163">
        <v>24</v>
      </c>
      <c r="Q1290" s="163">
        <v>4650</v>
      </c>
      <c r="R1290" s="163">
        <v>1306.27</v>
      </c>
      <c r="S1290" s="163">
        <v>3.1E-2</v>
      </c>
      <c r="T1290" s="163">
        <v>8.9999999999999993E-3</v>
      </c>
    </row>
    <row r="1291" spans="1:20" ht="15.75" customHeight="1">
      <c r="A1291" s="130" t="s">
        <v>3</v>
      </c>
      <c r="B1291" s="164">
        <v>2017</v>
      </c>
      <c r="C1291" s="164">
        <v>9</v>
      </c>
      <c r="D1291" s="130" t="s">
        <v>61</v>
      </c>
      <c r="E1291" s="164">
        <v>152083</v>
      </c>
      <c r="F1291" s="164">
        <v>0</v>
      </c>
      <c r="G1291" s="164">
        <v>0</v>
      </c>
      <c r="H1291" s="164">
        <v>0</v>
      </c>
      <c r="I1291" s="164">
        <v>0</v>
      </c>
      <c r="J1291" s="164">
        <v>0</v>
      </c>
      <c r="K1291" s="164">
        <v>349</v>
      </c>
      <c r="L1291" s="164">
        <v>67863</v>
      </c>
      <c r="M1291" s="164">
        <v>48596.45</v>
      </c>
      <c r="N1291" s="164">
        <v>0.44600000000000001</v>
      </c>
      <c r="O1291" s="164">
        <v>0.32</v>
      </c>
      <c r="P1291" s="164">
        <v>349</v>
      </c>
      <c r="Q1291" s="164">
        <v>67863</v>
      </c>
      <c r="R1291" s="164">
        <v>48596.45</v>
      </c>
      <c r="S1291" s="164">
        <v>0.44600000000000001</v>
      </c>
      <c r="T1291" s="164">
        <v>0.32</v>
      </c>
    </row>
    <row r="1292" spans="1:20" ht="15.75" customHeight="1">
      <c r="A1292" s="126" t="s">
        <v>3</v>
      </c>
      <c r="B1292" s="163">
        <v>2018</v>
      </c>
      <c r="C1292" s="163">
        <v>0</v>
      </c>
      <c r="D1292" s="126" t="s">
        <v>53</v>
      </c>
      <c r="E1292" s="163">
        <v>154317</v>
      </c>
      <c r="F1292" s="163">
        <v>1</v>
      </c>
      <c r="G1292" s="163">
        <v>1</v>
      </c>
      <c r="H1292" s="163">
        <v>3.65</v>
      </c>
      <c r="I1292" s="163">
        <v>0</v>
      </c>
      <c r="J1292" s="163">
        <v>0</v>
      </c>
      <c r="K1292" s="163">
        <v>91</v>
      </c>
      <c r="L1292" s="163">
        <v>26468</v>
      </c>
      <c r="M1292" s="163">
        <v>8637.2999999999993</v>
      </c>
      <c r="N1292" s="163">
        <v>0.17199999999999999</v>
      </c>
      <c r="O1292" s="163">
        <v>5.6000000000000001E-2</v>
      </c>
      <c r="P1292" s="163">
        <v>92</v>
      </c>
      <c r="Q1292" s="163">
        <v>26469</v>
      </c>
      <c r="R1292" s="163">
        <v>8640.9500000000007</v>
      </c>
      <c r="S1292" s="163">
        <v>0.17199999999999999</v>
      </c>
      <c r="T1292" s="163">
        <v>5.6000000000000001E-2</v>
      </c>
    </row>
    <row r="1293" spans="1:20" ht="15.75" customHeight="1">
      <c r="A1293" s="130" t="s">
        <v>3</v>
      </c>
      <c r="B1293" s="164">
        <v>2018</v>
      </c>
      <c r="C1293" s="164">
        <v>1</v>
      </c>
      <c r="D1293" s="130" t="s">
        <v>54</v>
      </c>
      <c r="E1293" s="164">
        <v>154317</v>
      </c>
      <c r="F1293" s="164">
        <v>2</v>
      </c>
      <c r="G1293" s="164">
        <v>2</v>
      </c>
      <c r="H1293" s="164">
        <v>7.93</v>
      </c>
      <c r="I1293" s="164">
        <v>0</v>
      </c>
      <c r="J1293" s="164">
        <v>0</v>
      </c>
      <c r="K1293" s="164">
        <v>697</v>
      </c>
      <c r="L1293" s="164">
        <v>11802</v>
      </c>
      <c r="M1293" s="164">
        <v>24022.29</v>
      </c>
      <c r="N1293" s="164">
        <v>7.5999999999999998E-2</v>
      </c>
      <c r="O1293" s="164">
        <v>0.156</v>
      </c>
      <c r="P1293" s="164">
        <v>699</v>
      </c>
      <c r="Q1293" s="164">
        <v>11804</v>
      </c>
      <c r="R1293" s="164">
        <v>24030.22</v>
      </c>
      <c r="S1293" s="164">
        <v>7.5999999999999998E-2</v>
      </c>
      <c r="T1293" s="164">
        <v>0.156</v>
      </c>
    </row>
    <row r="1294" spans="1:20" ht="15.75" customHeight="1">
      <c r="A1294" s="126" t="s">
        <v>3</v>
      </c>
      <c r="B1294" s="163">
        <v>2018</v>
      </c>
      <c r="C1294" s="163">
        <v>2</v>
      </c>
      <c r="D1294" s="126" t="s">
        <v>1415</v>
      </c>
      <c r="E1294" s="163">
        <v>154317</v>
      </c>
      <c r="F1294" s="163">
        <v>2</v>
      </c>
      <c r="G1294" s="163">
        <v>6610</v>
      </c>
      <c r="H1294" s="163">
        <v>14069.89</v>
      </c>
      <c r="I1294" s="163">
        <v>4.2999999999999997E-2</v>
      </c>
      <c r="J1294" s="163">
        <v>9.0999999999999998E-2</v>
      </c>
      <c r="K1294" s="163">
        <v>5</v>
      </c>
      <c r="L1294" s="163">
        <v>12357</v>
      </c>
      <c r="M1294" s="163">
        <v>1472.74</v>
      </c>
      <c r="N1294" s="163">
        <v>0.08</v>
      </c>
      <c r="O1294" s="163">
        <v>0.01</v>
      </c>
      <c r="P1294" s="163">
        <v>7</v>
      </c>
      <c r="Q1294" s="163">
        <v>18967</v>
      </c>
      <c r="R1294" s="163">
        <v>15542.63</v>
      </c>
      <c r="S1294" s="163">
        <v>0.123</v>
      </c>
      <c r="T1294" s="163">
        <v>0.10100000000000001</v>
      </c>
    </row>
    <row r="1295" spans="1:20" ht="15.75" customHeight="1">
      <c r="A1295" s="130" t="s">
        <v>3</v>
      </c>
      <c r="B1295" s="164">
        <v>2018</v>
      </c>
      <c r="C1295" s="164">
        <v>3</v>
      </c>
      <c r="D1295" s="130" t="s">
        <v>55</v>
      </c>
      <c r="E1295" s="164">
        <v>154317</v>
      </c>
      <c r="F1295" s="164">
        <v>5</v>
      </c>
      <c r="G1295" s="164">
        <v>13225</v>
      </c>
      <c r="H1295" s="164">
        <v>44488.35</v>
      </c>
      <c r="I1295" s="164">
        <v>8.5999999999999993E-2</v>
      </c>
      <c r="J1295" s="164">
        <v>0.28799999999999998</v>
      </c>
      <c r="K1295" s="164">
        <v>63</v>
      </c>
      <c r="L1295" s="164">
        <v>10923</v>
      </c>
      <c r="M1295" s="164">
        <v>10411.57</v>
      </c>
      <c r="N1295" s="164">
        <v>7.0999999999999994E-2</v>
      </c>
      <c r="O1295" s="164">
        <v>6.7000000000000004E-2</v>
      </c>
      <c r="P1295" s="164">
        <v>68</v>
      </c>
      <c r="Q1295" s="164">
        <v>24148</v>
      </c>
      <c r="R1295" s="164">
        <v>54899.92</v>
      </c>
      <c r="S1295" s="164">
        <v>0.156</v>
      </c>
      <c r="T1295" s="164">
        <v>0.35599999999999998</v>
      </c>
    </row>
    <row r="1296" spans="1:20" ht="15.75" customHeight="1">
      <c r="A1296" s="126" t="s">
        <v>3</v>
      </c>
      <c r="B1296" s="163">
        <v>2018</v>
      </c>
      <c r="C1296" s="163">
        <v>4</v>
      </c>
      <c r="D1296" s="126" t="s">
        <v>56</v>
      </c>
      <c r="E1296" s="163">
        <v>154317</v>
      </c>
      <c r="F1296" s="163">
        <v>0</v>
      </c>
      <c r="G1296" s="163">
        <v>0</v>
      </c>
      <c r="H1296" s="163">
        <v>0</v>
      </c>
      <c r="I1296" s="163">
        <v>0</v>
      </c>
      <c r="J1296" s="163">
        <v>0</v>
      </c>
      <c r="K1296" s="163">
        <v>15</v>
      </c>
      <c r="L1296" s="163">
        <v>16201</v>
      </c>
      <c r="M1296" s="163">
        <v>3047.86</v>
      </c>
      <c r="N1296" s="163">
        <v>0.105</v>
      </c>
      <c r="O1296" s="163">
        <v>0.02</v>
      </c>
      <c r="P1296" s="163">
        <v>15</v>
      </c>
      <c r="Q1296" s="163">
        <v>16201</v>
      </c>
      <c r="R1296" s="163">
        <v>3047.86</v>
      </c>
      <c r="S1296" s="163">
        <v>0.105</v>
      </c>
      <c r="T1296" s="163">
        <v>0.02</v>
      </c>
    </row>
    <row r="1297" spans="1:20" ht="15.75" customHeight="1">
      <c r="A1297" s="130" t="s">
        <v>3</v>
      </c>
      <c r="B1297" s="164">
        <v>2018</v>
      </c>
      <c r="C1297" s="164">
        <v>5</v>
      </c>
      <c r="D1297" s="130" t="s">
        <v>57</v>
      </c>
      <c r="E1297" s="164">
        <v>154317</v>
      </c>
      <c r="F1297" s="164">
        <v>1</v>
      </c>
      <c r="G1297" s="164">
        <v>2268</v>
      </c>
      <c r="H1297" s="164">
        <v>1987.93</v>
      </c>
      <c r="I1297" s="164">
        <v>1.4999999999999999E-2</v>
      </c>
      <c r="J1297" s="164">
        <v>1.2999999999999999E-2</v>
      </c>
      <c r="K1297" s="164">
        <v>316</v>
      </c>
      <c r="L1297" s="164">
        <v>44285</v>
      </c>
      <c r="M1297" s="164">
        <v>36896.81</v>
      </c>
      <c r="N1297" s="164">
        <v>0.28699999999999998</v>
      </c>
      <c r="O1297" s="164">
        <v>0.23899999999999999</v>
      </c>
      <c r="P1297" s="164">
        <v>317</v>
      </c>
      <c r="Q1297" s="164">
        <v>46553</v>
      </c>
      <c r="R1297" s="164">
        <v>38884.74</v>
      </c>
      <c r="S1297" s="164">
        <v>0.30199999999999999</v>
      </c>
      <c r="T1297" s="164">
        <v>0.252</v>
      </c>
    </row>
    <row r="1298" spans="1:20" ht="15.75" customHeight="1">
      <c r="A1298" s="126" t="s">
        <v>3</v>
      </c>
      <c r="B1298" s="163">
        <v>2018</v>
      </c>
      <c r="C1298" s="163">
        <v>6</v>
      </c>
      <c r="D1298" s="126" t="s">
        <v>58</v>
      </c>
      <c r="E1298" s="163">
        <v>154317</v>
      </c>
      <c r="F1298" s="163">
        <v>115</v>
      </c>
      <c r="G1298" s="163">
        <v>38282</v>
      </c>
      <c r="H1298" s="163">
        <v>74266.05</v>
      </c>
      <c r="I1298" s="163">
        <v>0.248</v>
      </c>
      <c r="J1298" s="163">
        <v>0.48099999999999998</v>
      </c>
      <c r="K1298" s="163">
        <v>49</v>
      </c>
      <c r="L1298" s="163">
        <v>11325</v>
      </c>
      <c r="M1298" s="163">
        <v>3442.26999999999</v>
      </c>
      <c r="N1298" s="163">
        <v>7.2999999999999995E-2</v>
      </c>
      <c r="O1298" s="163">
        <v>2.1999999999999999E-2</v>
      </c>
      <c r="P1298" s="163">
        <v>164</v>
      </c>
      <c r="Q1298" s="163">
        <v>49607</v>
      </c>
      <c r="R1298" s="163">
        <v>77708.320000000007</v>
      </c>
      <c r="S1298" s="163">
        <v>0.32100000000000001</v>
      </c>
      <c r="T1298" s="163">
        <v>0.504</v>
      </c>
    </row>
    <row r="1299" spans="1:20" ht="15.75" customHeight="1">
      <c r="A1299" s="130" t="s">
        <v>3</v>
      </c>
      <c r="B1299" s="164">
        <v>2018</v>
      </c>
      <c r="C1299" s="164">
        <v>7</v>
      </c>
      <c r="D1299" s="130" t="s">
        <v>59</v>
      </c>
      <c r="E1299" s="164">
        <v>154317</v>
      </c>
      <c r="F1299" s="164">
        <v>0</v>
      </c>
      <c r="G1299" s="164">
        <v>0</v>
      </c>
      <c r="H1299" s="164">
        <v>0</v>
      </c>
      <c r="I1299" s="164">
        <v>0</v>
      </c>
      <c r="J1299" s="164">
        <v>0</v>
      </c>
      <c r="K1299" s="164">
        <v>3</v>
      </c>
      <c r="L1299" s="164">
        <v>2702</v>
      </c>
      <c r="M1299" s="164">
        <v>2827.04</v>
      </c>
      <c r="N1299" s="164">
        <v>1.7999999999999999E-2</v>
      </c>
      <c r="O1299" s="164">
        <v>1.7999999999999999E-2</v>
      </c>
      <c r="P1299" s="164">
        <v>3</v>
      </c>
      <c r="Q1299" s="164">
        <v>2702</v>
      </c>
      <c r="R1299" s="164">
        <v>2827.04</v>
      </c>
      <c r="S1299" s="164">
        <v>1.7999999999999999E-2</v>
      </c>
      <c r="T1299" s="164">
        <v>1.7999999999999999E-2</v>
      </c>
    </row>
    <row r="1300" spans="1:20" ht="15.75" customHeight="1">
      <c r="A1300" s="126" t="s">
        <v>3</v>
      </c>
      <c r="B1300" s="163">
        <v>2018</v>
      </c>
      <c r="C1300" s="163">
        <v>8</v>
      </c>
      <c r="D1300" s="126" t="s">
        <v>60</v>
      </c>
      <c r="E1300" s="163">
        <v>154317</v>
      </c>
      <c r="F1300" s="163">
        <v>0</v>
      </c>
      <c r="G1300" s="163">
        <v>0</v>
      </c>
      <c r="H1300" s="163">
        <v>0</v>
      </c>
      <c r="I1300" s="163">
        <v>0</v>
      </c>
      <c r="J1300" s="163">
        <v>0</v>
      </c>
      <c r="K1300" s="163">
        <v>14</v>
      </c>
      <c r="L1300" s="163">
        <v>2743</v>
      </c>
      <c r="M1300" s="163">
        <v>101.41</v>
      </c>
      <c r="N1300" s="163">
        <v>1.7999999999999999E-2</v>
      </c>
      <c r="O1300" s="163">
        <v>1E-3</v>
      </c>
      <c r="P1300" s="163">
        <v>14</v>
      </c>
      <c r="Q1300" s="163">
        <v>2743</v>
      </c>
      <c r="R1300" s="163">
        <v>101.41</v>
      </c>
      <c r="S1300" s="163">
        <v>1.7999999999999999E-2</v>
      </c>
      <c r="T1300" s="163">
        <v>1E-3</v>
      </c>
    </row>
    <row r="1301" spans="1:20" ht="15.75" customHeight="1">
      <c r="A1301" s="130" t="s">
        <v>3</v>
      </c>
      <c r="B1301" s="164">
        <v>2018</v>
      </c>
      <c r="C1301" s="164">
        <v>9</v>
      </c>
      <c r="D1301" s="130" t="s">
        <v>61</v>
      </c>
      <c r="E1301" s="164">
        <v>154317</v>
      </c>
      <c r="F1301" s="164">
        <v>6</v>
      </c>
      <c r="G1301" s="164">
        <v>7519</v>
      </c>
      <c r="H1301" s="164">
        <v>27983.39</v>
      </c>
      <c r="I1301" s="164">
        <v>4.9000000000000002E-2</v>
      </c>
      <c r="J1301" s="164">
        <v>0.18099999999999999</v>
      </c>
      <c r="K1301" s="164">
        <v>279</v>
      </c>
      <c r="L1301" s="164">
        <v>43415</v>
      </c>
      <c r="M1301" s="164">
        <v>30771.49</v>
      </c>
      <c r="N1301" s="164">
        <v>0.28100000000000003</v>
      </c>
      <c r="O1301" s="164">
        <v>0.19900000000000001</v>
      </c>
      <c r="P1301" s="164">
        <v>285</v>
      </c>
      <c r="Q1301" s="164">
        <v>50934</v>
      </c>
      <c r="R1301" s="164">
        <v>58754.879999999997</v>
      </c>
      <c r="S1301" s="164">
        <v>0.33</v>
      </c>
      <c r="T1301" s="164">
        <v>0.38100000000000001</v>
      </c>
    </row>
    <row r="1302" spans="1:20" ht="15.75" customHeight="1">
      <c r="A1302" s="126" t="s">
        <v>3</v>
      </c>
      <c r="B1302" s="163">
        <v>2019</v>
      </c>
      <c r="C1302" s="163">
        <v>0</v>
      </c>
      <c r="D1302" s="126" t="s">
        <v>53</v>
      </c>
      <c r="E1302" s="163">
        <v>155680</v>
      </c>
      <c r="F1302" s="163">
        <v>0</v>
      </c>
      <c r="G1302" s="163">
        <v>0</v>
      </c>
      <c r="H1302" s="163">
        <v>0</v>
      </c>
      <c r="I1302" s="163">
        <v>0</v>
      </c>
      <c r="J1302" s="163">
        <v>0</v>
      </c>
      <c r="K1302" s="163">
        <v>73</v>
      </c>
      <c r="L1302" s="163">
        <v>10385</v>
      </c>
      <c r="M1302" s="163">
        <v>1373.52</v>
      </c>
      <c r="N1302" s="163">
        <v>6.7000000000000004E-2</v>
      </c>
      <c r="O1302" s="163">
        <v>8.9999999999999993E-3</v>
      </c>
      <c r="P1302" s="163">
        <v>73</v>
      </c>
      <c r="Q1302" s="163">
        <v>10385</v>
      </c>
      <c r="R1302" s="163">
        <v>1373.52</v>
      </c>
      <c r="S1302" s="163">
        <v>6.7000000000000004E-2</v>
      </c>
      <c r="T1302" s="163">
        <v>8.9999999999999993E-3</v>
      </c>
    </row>
    <row r="1303" spans="1:20" ht="15.75" customHeight="1">
      <c r="A1303" s="130" t="s">
        <v>3</v>
      </c>
      <c r="B1303" s="164">
        <v>2019</v>
      </c>
      <c r="C1303" s="164">
        <v>1</v>
      </c>
      <c r="D1303" s="130" t="s">
        <v>54</v>
      </c>
      <c r="E1303" s="164">
        <v>155680</v>
      </c>
      <c r="F1303" s="164">
        <v>2</v>
      </c>
      <c r="G1303" s="164">
        <v>2</v>
      </c>
      <c r="H1303" s="164">
        <v>14.5</v>
      </c>
      <c r="I1303" s="164">
        <v>0</v>
      </c>
      <c r="J1303" s="164">
        <v>0</v>
      </c>
      <c r="K1303" s="164">
        <v>763</v>
      </c>
      <c r="L1303" s="164">
        <v>18174</v>
      </c>
      <c r="M1303" s="164">
        <v>22194.05</v>
      </c>
      <c r="N1303" s="164">
        <v>0.11700000000000001</v>
      </c>
      <c r="O1303" s="164">
        <v>0.14299999999999999</v>
      </c>
      <c r="P1303" s="164">
        <v>765</v>
      </c>
      <c r="Q1303" s="164">
        <v>18176</v>
      </c>
      <c r="R1303" s="164">
        <v>22208.55</v>
      </c>
      <c r="S1303" s="164">
        <v>0.11700000000000001</v>
      </c>
      <c r="T1303" s="164">
        <v>0.14299999999999999</v>
      </c>
    </row>
    <row r="1304" spans="1:20" ht="15.75" customHeight="1">
      <c r="A1304" s="126" t="s">
        <v>3</v>
      </c>
      <c r="B1304" s="163">
        <v>2019</v>
      </c>
      <c r="C1304" s="163">
        <v>2</v>
      </c>
      <c r="D1304" s="126" t="s">
        <v>1415</v>
      </c>
      <c r="E1304" s="163">
        <v>155680</v>
      </c>
      <c r="F1304" s="163">
        <v>2</v>
      </c>
      <c r="G1304" s="163">
        <v>2002</v>
      </c>
      <c r="H1304" s="163">
        <v>99.62</v>
      </c>
      <c r="I1304" s="163">
        <v>1.2999999999999999E-2</v>
      </c>
      <c r="J1304" s="163">
        <v>1E-3</v>
      </c>
      <c r="K1304" s="163">
        <v>11</v>
      </c>
      <c r="L1304" s="163">
        <v>21981</v>
      </c>
      <c r="M1304" s="163">
        <v>2645.4</v>
      </c>
      <c r="N1304" s="163">
        <v>0.14099999999999999</v>
      </c>
      <c r="O1304" s="163">
        <v>1.7000000000000001E-2</v>
      </c>
      <c r="P1304" s="163">
        <v>13</v>
      </c>
      <c r="Q1304" s="163">
        <v>23983</v>
      </c>
      <c r="R1304" s="163">
        <v>2745.02</v>
      </c>
      <c r="S1304" s="163">
        <v>0.154</v>
      </c>
      <c r="T1304" s="163">
        <v>1.7999999999999999E-2</v>
      </c>
    </row>
    <row r="1305" spans="1:20" ht="15.75" customHeight="1">
      <c r="A1305" s="130" t="s">
        <v>3</v>
      </c>
      <c r="B1305" s="164">
        <v>2019</v>
      </c>
      <c r="C1305" s="164">
        <v>3</v>
      </c>
      <c r="D1305" s="130" t="s">
        <v>55</v>
      </c>
      <c r="E1305" s="164">
        <v>155680</v>
      </c>
      <c r="F1305" s="164">
        <v>0</v>
      </c>
      <c r="G1305" s="164">
        <v>0</v>
      </c>
      <c r="H1305" s="164">
        <v>0</v>
      </c>
      <c r="I1305" s="164">
        <v>0</v>
      </c>
      <c r="J1305" s="164">
        <v>0</v>
      </c>
      <c r="K1305" s="164">
        <v>72</v>
      </c>
      <c r="L1305" s="164">
        <v>17185</v>
      </c>
      <c r="M1305" s="164">
        <v>17039.259999999998</v>
      </c>
      <c r="N1305" s="164">
        <v>0.11</v>
      </c>
      <c r="O1305" s="164">
        <v>0.109</v>
      </c>
      <c r="P1305" s="164">
        <v>72</v>
      </c>
      <c r="Q1305" s="164">
        <v>17185</v>
      </c>
      <c r="R1305" s="164">
        <v>17039.259999999998</v>
      </c>
      <c r="S1305" s="164">
        <v>0.11</v>
      </c>
      <c r="T1305" s="164">
        <v>0.109</v>
      </c>
    </row>
    <row r="1306" spans="1:20" ht="15.75" customHeight="1">
      <c r="A1306" s="126" t="s">
        <v>3</v>
      </c>
      <c r="B1306" s="163">
        <v>2019</v>
      </c>
      <c r="C1306" s="163">
        <v>4</v>
      </c>
      <c r="D1306" s="126" t="s">
        <v>56</v>
      </c>
      <c r="E1306" s="163">
        <v>155680</v>
      </c>
      <c r="F1306" s="163">
        <v>1</v>
      </c>
      <c r="G1306" s="163">
        <v>1</v>
      </c>
      <c r="H1306" s="163">
        <v>6.78</v>
      </c>
      <c r="I1306" s="163">
        <v>0</v>
      </c>
      <c r="J1306" s="163">
        <v>0</v>
      </c>
      <c r="K1306" s="163">
        <v>44</v>
      </c>
      <c r="L1306" s="163">
        <v>13625</v>
      </c>
      <c r="M1306" s="163">
        <v>8826.2800000000007</v>
      </c>
      <c r="N1306" s="163">
        <v>8.7999999999999995E-2</v>
      </c>
      <c r="O1306" s="163">
        <v>5.7000000000000002E-2</v>
      </c>
      <c r="P1306" s="163">
        <v>45</v>
      </c>
      <c r="Q1306" s="163">
        <v>13626</v>
      </c>
      <c r="R1306" s="163">
        <v>8833.06</v>
      </c>
      <c r="S1306" s="163">
        <v>8.7999999999999995E-2</v>
      </c>
      <c r="T1306" s="163">
        <v>5.7000000000000002E-2</v>
      </c>
    </row>
    <row r="1307" spans="1:20" ht="15.75" customHeight="1">
      <c r="A1307" s="130" t="s">
        <v>3</v>
      </c>
      <c r="B1307" s="164">
        <v>2019</v>
      </c>
      <c r="C1307" s="164">
        <v>5</v>
      </c>
      <c r="D1307" s="130" t="s">
        <v>57</v>
      </c>
      <c r="E1307" s="164">
        <v>155680</v>
      </c>
      <c r="F1307" s="164">
        <v>0</v>
      </c>
      <c r="G1307" s="164">
        <v>0</v>
      </c>
      <c r="H1307" s="164">
        <v>0</v>
      </c>
      <c r="I1307" s="164">
        <v>0</v>
      </c>
      <c r="J1307" s="164">
        <v>0</v>
      </c>
      <c r="K1307" s="164">
        <v>311</v>
      </c>
      <c r="L1307" s="164">
        <v>53511</v>
      </c>
      <c r="M1307" s="164">
        <v>49349.83</v>
      </c>
      <c r="N1307" s="164">
        <v>0.34399999999999997</v>
      </c>
      <c r="O1307" s="164">
        <v>0.317</v>
      </c>
      <c r="P1307" s="164">
        <v>311</v>
      </c>
      <c r="Q1307" s="164">
        <v>53511</v>
      </c>
      <c r="R1307" s="164">
        <v>49349.83</v>
      </c>
      <c r="S1307" s="164">
        <v>0.34399999999999997</v>
      </c>
      <c r="T1307" s="164">
        <v>0.317</v>
      </c>
    </row>
    <row r="1308" spans="1:20" ht="15.75" customHeight="1">
      <c r="A1308" s="126" t="s">
        <v>3</v>
      </c>
      <c r="B1308" s="163">
        <v>2019</v>
      </c>
      <c r="C1308" s="163">
        <v>6</v>
      </c>
      <c r="D1308" s="126" t="s">
        <v>58</v>
      </c>
      <c r="E1308" s="163">
        <v>155680</v>
      </c>
      <c r="F1308" s="163">
        <v>18</v>
      </c>
      <c r="G1308" s="163">
        <v>17587</v>
      </c>
      <c r="H1308" s="163">
        <v>28181.5</v>
      </c>
      <c r="I1308" s="163">
        <v>0.113</v>
      </c>
      <c r="J1308" s="163">
        <v>0.18099999999999999</v>
      </c>
      <c r="K1308" s="163">
        <v>26</v>
      </c>
      <c r="L1308" s="163">
        <v>7090</v>
      </c>
      <c r="M1308" s="163">
        <v>4609.5200000000004</v>
      </c>
      <c r="N1308" s="163">
        <v>4.5999999999999999E-2</v>
      </c>
      <c r="O1308" s="163">
        <v>0.03</v>
      </c>
      <c r="P1308" s="163">
        <v>44</v>
      </c>
      <c r="Q1308" s="163">
        <v>24677</v>
      </c>
      <c r="R1308" s="163">
        <v>32791.019999999997</v>
      </c>
      <c r="S1308" s="163">
        <v>0.159</v>
      </c>
      <c r="T1308" s="163">
        <v>0.21099999999999999</v>
      </c>
    </row>
    <row r="1309" spans="1:20" ht="15.75" customHeight="1">
      <c r="A1309" s="130" t="s">
        <v>3</v>
      </c>
      <c r="B1309" s="164">
        <v>2019</v>
      </c>
      <c r="C1309" s="164">
        <v>7</v>
      </c>
      <c r="D1309" s="130" t="s">
        <v>59</v>
      </c>
      <c r="E1309" s="164">
        <v>155680</v>
      </c>
      <c r="F1309" s="164">
        <v>0</v>
      </c>
      <c r="G1309" s="164">
        <v>0</v>
      </c>
      <c r="H1309" s="164">
        <v>0</v>
      </c>
      <c r="I1309" s="164">
        <v>0</v>
      </c>
      <c r="J1309" s="164">
        <v>0</v>
      </c>
      <c r="K1309" s="164">
        <v>0</v>
      </c>
      <c r="L1309" s="164">
        <v>0</v>
      </c>
      <c r="M1309" s="164">
        <v>0</v>
      </c>
      <c r="N1309" s="164">
        <v>0</v>
      </c>
      <c r="O1309" s="164">
        <v>0</v>
      </c>
      <c r="P1309" s="164">
        <v>0</v>
      </c>
      <c r="Q1309" s="164">
        <v>0</v>
      </c>
      <c r="R1309" s="164">
        <v>0</v>
      </c>
      <c r="S1309" s="164">
        <v>0</v>
      </c>
      <c r="T1309" s="164">
        <v>0</v>
      </c>
    </row>
    <row r="1310" spans="1:20" ht="15.75" customHeight="1">
      <c r="A1310" s="126" t="s">
        <v>3</v>
      </c>
      <c r="B1310" s="163">
        <v>2019</v>
      </c>
      <c r="C1310" s="163">
        <v>8</v>
      </c>
      <c r="D1310" s="126" t="s">
        <v>60</v>
      </c>
      <c r="E1310" s="163">
        <v>155680</v>
      </c>
      <c r="F1310" s="163">
        <v>0</v>
      </c>
      <c r="G1310" s="163">
        <v>0</v>
      </c>
      <c r="H1310" s="163">
        <v>0</v>
      </c>
      <c r="I1310" s="163">
        <v>0</v>
      </c>
      <c r="J1310" s="163">
        <v>0</v>
      </c>
      <c r="K1310" s="163">
        <v>13</v>
      </c>
      <c r="L1310" s="163">
        <v>11204</v>
      </c>
      <c r="M1310" s="163">
        <v>3176.08</v>
      </c>
      <c r="N1310" s="163">
        <v>7.1999999999999995E-2</v>
      </c>
      <c r="O1310" s="163">
        <v>0.02</v>
      </c>
      <c r="P1310" s="163">
        <v>13</v>
      </c>
      <c r="Q1310" s="163">
        <v>11204</v>
      </c>
      <c r="R1310" s="163">
        <v>3176.08</v>
      </c>
      <c r="S1310" s="163">
        <v>7.1999999999999995E-2</v>
      </c>
      <c r="T1310" s="163">
        <v>0.02</v>
      </c>
    </row>
    <row r="1311" spans="1:20" ht="15.75" customHeight="1">
      <c r="A1311" s="130" t="s">
        <v>3</v>
      </c>
      <c r="B1311" s="164">
        <v>2019</v>
      </c>
      <c r="C1311" s="164">
        <v>9</v>
      </c>
      <c r="D1311" s="130" t="s">
        <v>61</v>
      </c>
      <c r="E1311" s="164">
        <v>155680</v>
      </c>
      <c r="F1311" s="164">
        <v>3</v>
      </c>
      <c r="G1311" s="164">
        <v>151</v>
      </c>
      <c r="H1311" s="164">
        <v>97.25</v>
      </c>
      <c r="I1311" s="164">
        <v>1E-3</v>
      </c>
      <c r="J1311" s="164">
        <v>1E-3</v>
      </c>
      <c r="K1311" s="164">
        <v>299</v>
      </c>
      <c r="L1311" s="164">
        <v>45809</v>
      </c>
      <c r="M1311" s="164">
        <v>42016.97</v>
      </c>
      <c r="N1311" s="164">
        <v>0.29399999999999998</v>
      </c>
      <c r="O1311" s="164">
        <v>0.27</v>
      </c>
      <c r="P1311" s="164">
        <v>302</v>
      </c>
      <c r="Q1311" s="164">
        <v>45960</v>
      </c>
      <c r="R1311" s="164">
        <v>42114.22</v>
      </c>
      <c r="S1311" s="164">
        <v>0.29499999999999998</v>
      </c>
      <c r="T1311" s="164">
        <v>0.27100000000000002</v>
      </c>
    </row>
    <row r="1312" spans="1:20" ht="15.75" customHeight="1">
      <c r="A1312" s="126" t="s">
        <v>3</v>
      </c>
      <c r="B1312" s="163">
        <v>2020</v>
      </c>
      <c r="C1312" s="163">
        <v>0</v>
      </c>
      <c r="D1312" s="126" t="s">
        <v>53</v>
      </c>
      <c r="E1312" s="163">
        <v>157405</v>
      </c>
      <c r="F1312" s="163">
        <v>0</v>
      </c>
      <c r="G1312" s="163">
        <v>0</v>
      </c>
      <c r="H1312" s="163">
        <v>0</v>
      </c>
      <c r="I1312" s="163">
        <v>0</v>
      </c>
      <c r="J1312" s="163">
        <v>0</v>
      </c>
      <c r="K1312" s="163">
        <v>83</v>
      </c>
      <c r="L1312" s="163">
        <v>11290</v>
      </c>
      <c r="M1312" s="163">
        <v>2863.7</v>
      </c>
      <c r="N1312" s="163">
        <v>7.1999999999999995E-2</v>
      </c>
      <c r="O1312" s="163">
        <v>1.7999999999999999E-2</v>
      </c>
      <c r="P1312" s="163">
        <v>83</v>
      </c>
      <c r="Q1312" s="163">
        <v>11290</v>
      </c>
      <c r="R1312" s="163">
        <v>2863.7</v>
      </c>
      <c r="S1312" s="163">
        <v>7.1999999999999995E-2</v>
      </c>
      <c r="T1312" s="163">
        <v>1.7999999999999999E-2</v>
      </c>
    </row>
    <row r="1313" spans="1:20" ht="15.75" customHeight="1">
      <c r="A1313" s="130" t="s">
        <v>3</v>
      </c>
      <c r="B1313" s="164">
        <v>2020</v>
      </c>
      <c r="C1313" s="164">
        <v>1</v>
      </c>
      <c r="D1313" s="130" t="s">
        <v>54</v>
      </c>
      <c r="E1313" s="164">
        <v>157405</v>
      </c>
      <c r="F1313" s="164">
        <v>1</v>
      </c>
      <c r="G1313" s="164">
        <v>26</v>
      </c>
      <c r="H1313" s="164">
        <v>47.67</v>
      </c>
      <c r="I1313" s="164">
        <v>0</v>
      </c>
      <c r="J1313" s="164">
        <v>0</v>
      </c>
      <c r="K1313" s="164">
        <v>543</v>
      </c>
      <c r="L1313" s="164">
        <v>15853</v>
      </c>
      <c r="M1313" s="164">
        <v>12357.37</v>
      </c>
      <c r="N1313" s="164">
        <v>0.10100000000000001</v>
      </c>
      <c r="O1313" s="164">
        <v>7.9000000000000001E-2</v>
      </c>
      <c r="P1313" s="164">
        <v>544</v>
      </c>
      <c r="Q1313" s="164">
        <v>15879</v>
      </c>
      <c r="R1313" s="164">
        <v>12405.04</v>
      </c>
      <c r="S1313" s="164">
        <v>0.10100000000000001</v>
      </c>
      <c r="T1313" s="164">
        <v>7.9000000000000001E-2</v>
      </c>
    </row>
    <row r="1314" spans="1:20" ht="15.75" customHeight="1">
      <c r="A1314" s="126" t="s">
        <v>3</v>
      </c>
      <c r="B1314" s="163">
        <v>2020</v>
      </c>
      <c r="C1314" s="163">
        <v>2</v>
      </c>
      <c r="D1314" s="126" t="s">
        <v>1415</v>
      </c>
      <c r="E1314" s="163">
        <v>157405</v>
      </c>
      <c r="F1314" s="163">
        <v>0</v>
      </c>
      <c r="G1314" s="163">
        <v>0</v>
      </c>
      <c r="H1314" s="163">
        <v>0</v>
      </c>
      <c r="I1314" s="163">
        <v>0</v>
      </c>
      <c r="J1314" s="163">
        <v>0</v>
      </c>
      <c r="K1314" s="163">
        <v>7</v>
      </c>
      <c r="L1314" s="163">
        <v>10559</v>
      </c>
      <c r="M1314" s="163">
        <v>1601.38</v>
      </c>
      <c r="N1314" s="163">
        <v>6.7000000000000004E-2</v>
      </c>
      <c r="O1314" s="163">
        <v>0.01</v>
      </c>
      <c r="P1314" s="163">
        <v>7</v>
      </c>
      <c r="Q1314" s="163">
        <v>10559</v>
      </c>
      <c r="R1314" s="163">
        <v>1601.38</v>
      </c>
      <c r="S1314" s="163">
        <v>6.7000000000000004E-2</v>
      </c>
      <c r="T1314" s="163">
        <v>0.01</v>
      </c>
    </row>
    <row r="1315" spans="1:20" ht="15.75" customHeight="1">
      <c r="A1315" s="130" t="s">
        <v>3</v>
      </c>
      <c r="B1315" s="164">
        <v>2020</v>
      </c>
      <c r="C1315" s="164">
        <v>3</v>
      </c>
      <c r="D1315" s="130" t="s">
        <v>55</v>
      </c>
      <c r="E1315" s="164">
        <v>157405</v>
      </c>
      <c r="F1315" s="164">
        <v>0</v>
      </c>
      <c r="G1315" s="164">
        <v>0</v>
      </c>
      <c r="H1315" s="164">
        <v>0</v>
      </c>
      <c r="I1315" s="164">
        <v>0</v>
      </c>
      <c r="J1315" s="164">
        <v>0</v>
      </c>
      <c r="K1315" s="164">
        <v>66</v>
      </c>
      <c r="L1315" s="164">
        <v>15209</v>
      </c>
      <c r="M1315" s="164">
        <v>12501.15</v>
      </c>
      <c r="N1315" s="164">
        <v>9.7000000000000003E-2</v>
      </c>
      <c r="O1315" s="164">
        <v>7.9000000000000001E-2</v>
      </c>
      <c r="P1315" s="164">
        <v>66</v>
      </c>
      <c r="Q1315" s="164">
        <v>15209</v>
      </c>
      <c r="R1315" s="164">
        <v>12501.15</v>
      </c>
      <c r="S1315" s="164">
        <v>9.7000000000000003E-2</v>
      </c>
      <c r="T1315" s="164">
        <v>7.9000000000000001E-2</v>
      </c>
    </row>
    <row r="1316" spans="1:20" ht="15.75" customHeight="1">
      <c r="A1316" s="126" t="s">
        <v>3</v>
      </c>
      <c r="B1316" s="163">
        <v>2020</v>
      </c>
      <c r="C1316" s="163">
        <v>4</v>
      </c>
      <c r="D1316" s="126" t="s">
        <v>56</v>
      </c>
      <c r="E1316" s="163">
        <v>157405</v>
      </c>
      <c r="F1316" s="163">
        <v>0</v>
      </c>
      <c r="G1316" s="163">
        <v>0</v>
      </c>
      <c r="H1316" s="163">
        <v>0</v>
      </c>
      <c r="I1316" s="163">
        <v>0</v>
      </c>
      <c r="J1316" s="163">
        <v>0</v>
      </c>
      <c r="K1316" s="163">
        <v>19</v>
      </c>
      <c r="L1316" s="163">
        <v>6769</v>
      </c>
      <c r="M1316" s="163">
        <v>2277.02</v>
      </c>
      <c r="N1316" s="163">
        <v>4.2999999999999997E-2</v>
      </c>
      <c r="O1316" s="163">
        <v>1.4E-2</v>
      </c>
      <c r="P1316" s="163">
        <v>19</v>
      </c>
      <c r="Q1316" s="163">
        <v>6769</v>
      </c>
      <c r="R1316" s="163">
        <v>2277.02</v>
      </c>
      <c r="S1316" s="163">
        <v>4.2999999999999997E-2</v>
      </c>
      <c r="T1316" s="163">
        <v>1.4E-2</v>
      </c>
    </row>
    <row r="1317" spans="1:20" ht="15.75" customHeight="1">
      <c r="A1317" s="130" t="s">
        <v>3</v>
      </c>
      <c r="B1317" s="164">
        <v>2020</v>
      </c>
      <c r="C1317" s="164">
        <v>5</v>
      </c>
      <c r="D1317" s="130" t="s">
        <v>57</v>
      </c>
      <c r="E1317" s="164">
        <v>157405</v>
      </c>
      <c r="F1317" s="164">
        <v>0</v>
      </c>
      <c r="G1317" s="164">
        <v>0</v>
      </c>
      <c r="H1317" s="164">
        <v>0</v>
      </c>
      <c r="I1317" s="164">
        <v>0</v>
      </c>
      <c r="J1317" s="164">
        <v>0</v>
      </c>
      <c r="K1317" s="164">
        <v>272</v>
      </c>
      <c r="L1317" s="164">
        <v>41255</v>
      </c>
      <c r="M1317" s="164">
        <v>36974.11</v>
      </c>
      <c r="N1317" s="164">
        <v>0.26200000000000001</v>
      </c>
      <c r="O1317" s="164">
        <v>0.23499999999999999</v>
      </c>
      <c r="P1317" s="164">
        <v>272</v>
      </c>
      <c r="Q1317" s="164">
        <v>41255</v>
      </c>
      <c r="R1317" s="164">
        <v>36974.11</v>
      </c>
      <c r="S1317" s="164">
        <v>0.26200000000000001</v>
      </c>
      <c r="T1317" s="164">
        <v>0.23499999999999999</v>
      </c>
    </row>
    <row r="1318" spans="1:20" ht="15.75" customHeight="1">
      <c r="A1318" s="126" t="s">
        <v>3</v>
      </c>
      <c r="B1318" s="163">
        <v>2020</v>
      </c>
      <c r="C1318" s="163">
        <v>6</v>
      </c>
      <c r="D1318" s="126" t="s">
        <v>58</v>
      </c>
      <c r="E1318" s="163">
        <v>157405</v>
      </c>
      <c r="F1318" s="163">
        <v>17</v>
      </c>
      <c r="G1318" s="163">
        <v>6881</v>
      </c>
      <c r="H1318" s="163">
        <v>15458</v>
      </c>
      <c r="I1318" s="163">
        <v>4.3999999999999997E-2</v>
      </c>
      <c r="J1318" s="163">
        <v>9.8000000000000004E-2</v>
      </c>
      <c r="K1318" s="163">
        <v>35</v>
      </c>
      <c r="L1318" s="163">
        <v>14774</v>
      </c>
      <c r="M1318" s="163">
        <v>4161.07</v>
      </c>
      <c r="N1318" s="163">
        <v>9.4E-2</v>
      </c>
      <c r="O1318" s="163">
        <v>2.5999999999999999E-2</v>
      </c>
      <c r="P1318" s="163">
        <v>52</v>
      </c>
      <c r="Q1318" s="163">
        <v>21655</v>
      </c>
      <c r="R1318" s="163">
        <v>19619.07</v>
      </c>
      <c r="S1318" s="163">
        <v>0.13800000000000001</v>
      </c>
      <c r="T1318" s="163">
        <v>0.125</v>
      </c>
    </row>
    <row r="1319" spans="1:20" ht="15.75" customHeight="1">
      <c r="A1319" s="130" t="s">
        <v>3</v>
      </c>
      <c r="B1319" s="164">
        <v>2020</v>
      </c>
      <c r="C1319" s="164">
        <v>7</v>
      </c>
      <c r="D1319" s="130" t="s">
        <v>59</v>
      </c>
      <c r="E1319" s="164">
        <v>157405</v>
      </c>
      <c r="F1319" s="164">
        <v>0</v>
      </c>
      <c r="G1319" s="164">
        <v>0</v>
      </c>
      <c r="H1319" s="164">
        <v>0</v>
      </c>
      <c r="I1319" s="164">
        <v>0</v>
      </c>
      <c r="J1319" s="164">
        <v>0</v>
      </c>
      <c r="K1319" s="164">
        <v>0</v>
      </c>
      <c r="L1319" s="164">
        <v>0</v>
      </c>
      <c r="M1319" s="164">
        <v>0</v>
      </c>
      <c r="N1319" s="164">
        <v>0</v>
      </c>
      <c r="O1319" s="164">
        <v>0</v>
      </c>
      <c r="P1319" s="164">
        <v>0</v>
      </c>
      <c r="Q1319" s="164">
        <v>0</v>
      </c>
      <c r="R1319" s="164">
        <v>0</v>
      </c>
      <c r="S1319" s="164">
        <v>0</v>
      </c>
      <c r="T1319" s="164">
        <v>0</v>
      </c>
    </row>
    <row r="1320" spans="1:20" ht="15.75" customHeight="1">
      <c r="A1320" s="126" t="s">
        <v>3</v>
      </c>
      <c r="B1320" s="163">
        <v>2020</v>
      </c>
      <c r="C1320" s="163">
        <v>8</v>
      </c>
      <c r="D1320" s="126" t="s">
        <v>60</v>
      </c>
      <c r="E1320" s="163">
        <v>157405</v>
      </c>
      <c r="F1320" s="163">
        <v>0</v>
      </c>
      <c r="G1320" s="163">
        <v>0</v>
      </c>
      <c r="H1320" s="163">
        <v>0</v>
      </c>
      <c r="I1320" s="163">
        <v>0</v>
      </c>
      <c r="J1320" s="163">
        <v>0</v>
      </c>
      <c r="K1320" s="163">
        <v>6</v>
      </c>
      <c r="L1320" s="163">
        <v>819</v>
      </c>
      <c r="M1320" s="163">
        <v>100.53</v>
      </c>
      <c r="N1320" s="163">
        <v>5.0000000000000001E-3</v>
      </c>
      <c r="O1320" s="163">
        <v>1E-3</v>
      </c>
      <c r="P1320" s="163">
        <v>6</v>
      </c>
      <c r="Q1320" s="163">
        <v>819</v>
      </c>
      <c r="R1320" s="163">
        <v>100.53</v>
      </c>
      <c r="S1320" s="163">
        <v>5.0000000000000001E-3</v>
      </c>
      <c r="T1320" s="163">
        <v>1E-3</v>
      </c>
    </row>
    <row r="1321" spans="1:20" ht="15.75" customHeight="1">
      <c r="A1321" s="130" t="s">
        <v>3</v>
      </c>
      <c r="B1321" s="164">
        <v>2020</v>
      </c>
      <c r="C1321" s="164">
        <v>9</v>
      </c>
      <c r="D1321" s="130" t="s">
        <v>61</v>
      </c>
      <c r="E1321" s="164">
        <v>157405</v>
      </c>
      <c r="F1321" s="164">
        <v>2</v>
      </c>
      <c r="G1321" s="164">
        <v>4759</v>
      </c>
      <c r="H1321" s="164">
        <v>9800.32</v>
      </c>
      <c r="I1321" s="164">
        <v>0.03</v>
      </c>
      <c r="J1321" s="164">
        <v>6.2E-2</v>
      </c>
      <c r="K1321" s="164">
        <v>261</v>
      </c>
      <c r="L1321" s="164">
        <v>44314</v>
      </c>
      <c r="M1321" s="164">
        <v>27787.11</v>
      </c>
      <c r="N1321" s="164">
        <v>0.28199999999999997</v>
      </c>
      <c r="O1321" s="164">
        <v>0.17699999999999999</v>
      </c>
      <c r="P1321" s="164">
        <v>263</v>
      </c>
      <c r="Q1321" s="164">
        <v>49073</v>
      </c>
      <c r="R1321" s="164">
        <v>37587.43</v>
      </c>
      <c r="S1321" s="164">
        <v>0.312</v>
      </c>
      <c r="T1321" s="164">
        <v>0.23899999999999999</v>
      </c>
    </row>
    <row r="1322" spans="1:20" ht="15.75" customHeight="1">
      <c r="A1322" s="126" t="s">
        <v>3</v>
      </c>
      <c r="B1322" s="163">
        <v>2021</v>
      </c>
      <c r="C1322" s="163">
        <v>0</v>
      </c>
      <c r="D1322" s="126" t="s">
        <v>53</v>
      </c>
      <c r="E1322" s="163">
        <v>159013</v>
      </c>
      <c r="F1322" s="163">
        <v>0</v>
      </c>
      <c r="G1322" s="163">
        <v>0</v>
      </c>
      <c r="H1322" s="163">
        <v>0</v>
      </c>
      <c r="I1322" s="163">
        <v>0</v>
      </c>
      <c r="J1322" s="163">
        <v>0</v>
      </c>
      <c r="K1322" s="163">
        <v>92</v>
      </c>
      <c r="L1322" s="163">
        <v>15783</v>
      </c>
      <c r="M1322" s="163">
        <v>3635.74</v>
      </c>
      <c r="N1322" s="163">
        <v>9.9000000000000005E-2</v>
      </c>
      <c r="O1322" s="163">
        <v>2.3E-2</v>
      </c>
      <c r="P1322" s="163">
        <v>92</v>
      </c>
      <c r="Q1322" s="163">
        <v>15783</v>
      </c>
      <c r="R1322" s="163">
        <v>3635.74</v>
      </c>
      <c r="S1322" s="163">
        <v>9.9000000000000005E-2</v>
      </c>
      <c r="T1322" s="163">
        <v>2.3E-2</v>
      </c>
    </row>
    <row r="1323" spans="1:20" ht="15.75" customHeight="1">
      <c r="A1323" s="130" t="s">
        <v>3</v>
      </c>
      <c r="B1323" s="164">
        <v>2021</v>
      </c>
      <c r="C1323" s="164">
        <v>1</v>
      </c>
      <c r="D1323" s="130" t="s">
        <v>54</v>
      </c>
      <c r="E1323" s="164">
        <v>159013</v>
      </c>
      <c r="F1323" s="164">
        <v>0</v>
      </c>
      <c r="G1323" s="164">
        <v>0</v>
      </c>
      <c r="H1323" s="164">
        <v>0</v>
      </c>
      <c r="I1323" s="164">
        <v>0</v>
      </c>
      <c r="J1323" s="164">
        <v>0</v>
      </c>
      <c r="K1323" s="164">
        <v>645</v>
      </c>
      <c r="L1323" s="164">
        <v>15186</v>
      </c>
      <c r="M1323" s="164">
        <v>20116.689999999999</v>
      </c>
      <c r="N1323" s="164">
        <v>9.6000000000000002E-2</v>
      </c>
      <c r="O1323" s="164">
        <v>0.127</v>
      </c>
      <c r="P1323" s="164">
        <v>645</v>
      </c>
      <c r="Q1323" s="164">
        <v>15186</v>
      </c>
      <c r="R1323" s="164">
        <v>20116.689999999999</v>
      </c>
      <c r="S1323" s="164">
        <v>9.6000000000000002E-2</v>
      </c>
      <c r="T1323" s="164">
        <v>0.127</v>
      </c>
    </row>
    <row r="1324" spans="1:20" ht="15.75" customHeight="1">
      <c r="A1324" s="126" t="s">
        <v>3</v>
      </c>
      <c r="B1324" s="163">
        <v>2021</v>
      </c>
      <c r="C1324" s="163">
        <v>2</v>
      </c>
      <c r="D1324" s="126" t="s">
        <v>1415</v>
      </c>
      <c r="E1324" s="163">
        <v>159013</v>
      </c>
      <c r="F1324" s="163">
        <v>1</v>
      </c>
      <c r="G1324" s="163">
        <v>2864</v>
      </c>
      <c r="H1324" s="163">
        <v>215</v>
      </c>
      <c r="I1324" s="163">
        <v>1.7999999999999999E-2</v>
      </c>
      <c r="J1324" s="163">
        <v>1E-3</v>
      </c>
      <c r="K1324" s="163">
        <v>6</v>
      </c>
      <c r="L1324" s="163">
        <v>9473</v>
      </c>
      <c r="M1324" s="163">
        <v>1700</v>
      </c>
      <c r="N1324" s="163">
        <v>0.06</v>
      </c>
      <c r="O1324" s="163">
        <v>1.0999999999999999E-2</v>
      </c>
      <c r="P1324" s="163">
        <v>7</v>
      </c>
      <c r="Q1324" s="163">
        <v>12337</v>
      </c>
      <c r="R1324" s="163">
        <v>1915</v>
      </c>
      <c r="S1324" s="163">
        <v>7.8E-2</v>
      </c>
      <c r="T1324" s="163">
        <v>1.2E-2</v>
      </c>
    </row>
    <row r="1325" spans="1:20" ht="15.75" customHeight="1">
      <c r="A1325" s="130" t="s">
        <v>3</v>
      </c>
      <c r="B1325" s="164">
        <v>2021</v>
      </c>
      <c r="C1325" s="164">
        <v>3</v>
      </c>
      <c r="D1325" s="130" t="s">
        <v>55</v>
      </c>
      <c r="E1325" s="164">
        <v>159013</v>
      </c>
      <c r="F1325" s="164">
        <v>37</v>
      </c>
      <c r="G1325" s="164">
        <v>14872</v>
      </c>
      <c r="H1325" s="164">
        <v>37865.33</v>
      </c>
      <c r="I1325" s="164">
        <v>9.4E-2</v>
      </c>
      <c r="J1325" s="164">
        <v>0.23799999999999999</v>
      </c>
      <c r="K1325" s="164">
        <v>71</v>
      </c>
      <c r="L1325" s="164">
        <v>7942</v>
      </c>
      <c r="M1325" s="164">
        <v>12222.09</v>
      </c>
      <c r="N1325" s="164">
        <v>0.05</v>
      </c>
      <c r="O1325" s="164">
        <v>7.6999999999999999E-2</v>
      </c>
      <c r="P1325" s="164">
        <v>108</v>
      </c>
      <c r="Q1325" s="164">
        <v>22814</v>
      </c>
      <c r="R1325" s="164">
        <v>50087.42</v>
      </c>
      <c r="S1325" s="164">
        <v>0.14299999999999999</v>
      </c>
      <c r="T1325" s="164">
        <v>0.315</v>
      </c>
    </row>
    <row r="1326" spans="1:20" ht="15.75" customHeight="1">
      <c r="A1326" s="126" t="s">
        <v>3</v>
      </c>
      <c r="B1326" s="163">
        <v>2021</v>
      </c>
      <c r="C1326" s="163">
        <v>4</v>
      </c>
      <c r="D1326" s="126" t="s">
        <v>56</v>
      </c>
      <c r="E1326" s="163">
        <v>159013</v>
      </c>
      <c r="F1326" s="163">
        <v>0</v>
      </c>
      <c r="G1326" s="163">
        <v>0</v>
      </c>
      <c r="H1326" s="163">
        <v>0</v>
      </c>
      <c r="I1326" s="163">
        <v>0</v>
      </c>
      <c r="J1326" s="163">
        <v>0</v>
      </c>
      <c r="K1326" s="163">
        <v>65</v>
      </c>
      <c r="L1326" s="163">
        <v>10964</v>
      </c>
      <c r="M1326" s="163">
        <v>3935.31</v>
      </c>
      <c r="N1326" s="163">
        <v>6.9000000000000006E-2</v>
      </c>
      <c r="O1326" s="163">
        <v>2.5000000000000001E-2</v>
      </c>
      <c r="P1326" s="163">
        <v>65</v>
      </c>
      <c r="Q1326" s="163">
        <v>10964</v>
      </c>
      <c r="R1326" s="163">
        <v>3935.31</v>
      </c>
      <c r="S1326" s="163">
        <v>6.9000000000000006E-2</v>
      </c>
      <c r="T1326" s="163">
        <v>2.5000000000000001E-2</v>
      </c>
    </row>
    <row r="1327" spans="1:20" ht="15.75" customHeight="1">
      <c r="A1327" s="130" t="s">
        <v>3</v>
      </c>
      <c r="B1327" s="164">
        <v>2021</v>
      </c>
      <c r="C1327" s="164">
        <v>5</v>
      </c>
      <c r="D1327" s="130" t="s">
        <v>57</v>
      </c>
      <c r="E1327" s="164">
        <v>159013</v>
      </c>
      <c r="F1327" s="164">
        <v>2</v>
      </c>
      <c r="G1327" s="164">
        <v>4</v>
      </c>
      <c r="H1327" s="164">
        <v>22</v>
      </c>
      <c r="I1327" s="164">
        <v>0</v>
      </c>
      <c r="J1327" s="164">
        <v>0</v>
      </c>
      <c r="K1327" s="164">
        <v>176</v>
      </c>
      <c r="L1327" s="164">
        <v>26602</v>
      </c>
      <c r="M1327" s="164">
        <v>28597.63</v>
      </c>
      <c r="N1327" s="164">
        <v>0.16700000000000001</v>
      </c>
      <c r="O1327" s="164">
        <v>0.18</v>
      </c>
      <c r="P1327" s="164">
        <v>178</v>
      </c>
      <c r="Q1327" s="164">
        <v>26606</v>
      </c>
      <c r="R1327" s="164">
        <v>28619.63</v>
      </c>
      <c r="S1327" s="164">
        <v>0.16700000000000001</v>
      </c>
      <c r="T1327" s="164">
        <v>0.18</v>
      </c>
    </row>
    <row r="1328" spans="1:20" ht="15.75" customHeight="1">
      <c r="A1328" s="126" t="s">
        <v>3</v>
      </c>
      <c r="B1328" s="163">
        <v>2021</v>
      </c>
      <c r="C1328" s="163">
        <v>6</v>
      </c>
      <c r="D1328" s="126" t="s">
        <v>58</v>
      </c>
      <c r="E1328" s="163">
        <v>159013</v>
      </c>
      <c r="F1328" s="163">
        <v>50</v>
      </c>
      <c r="G1328" s="163">
        <v>13111</v>
      </c>
      <c r="H1328" s="163">
        <v>35160.9</v>
      </c>
      <c r="I1328" s="163">
        <v>8.2000000000000003E-2</v>
      </c>
      <c r="J1328" s="163">
        <v>0.221</v>
      </c>
      <c r="K1328" s="163">
        <v>2</v>
      </c>
      <c r="L1328" s="163">
        <v>416</v>
      </c>
      <c r="M1328" s="163">
        <v>1060.32</v>
      </c>
      <c r="N1328" s="163">
        <v>3.0000000000000001E-3</v>
      </c>
      <c r="O1328" s="163">
        <v>7.0000000000000001E-3</v>
      </c>
      <c r="P1328" s="163">
        <v>52</v>
      </c>
      <c r="Q1328" s="163">
        <v>13527</v>
      </c>
      <c r="R1328" s="163">
        <v>36221.22</v>
      </c>
      <c r="S1328" s="163">
        <v>8.5000000000000006E-2</v>
      </c>
      <c r="T1328" s="163">
        <v>0.22800000000000001</v>
      </c>
    </row>
    <row r="1329" spans="1:20" ht="15.75" customHeight="1">
      <c r="A1329" s="130" t="s">
        <v>3</v>
      </c>
      <c r="B1329" s="164">
        <v>2021</v>
      </c>
      <c r="C1329" s="164">
        <v>7</v>
      </c>
      <c r="D1329" s="130" t="s">
        <v>59</v>
      </c>
      <c r="E1329" s="164">
        <v>159013</v>
      </c>
      <c r="F1329" s="164">
        <v>0</v>
      </c>
      <c r="G1329" s="164">
        <v>0</v>
      </c>
      <c r="H1329" s="164">
        <v>0</v>
      </c>
      <c r="I1329" s="164">
        <v>0</v>
      </c>
      <c r="J1329" s="164">
        <v>0</v>
      </c>
      <c r="K1329" s="164">
        <v>0</v>
      </c>
      <c r="L1329" s="164">
        <v>0</v>
      </c>
      <c r="M1329" s="164">
        <v>0</v>
      </c>
      <c r="N1329" s="164">
        <v>0</v>
      </c>
      <c r="O1329" s="164">
        <v>0</v>
      </c>
      <c r="P1329" s="164">
        <v>0</v>
      </c>
      <c r="Q1329" s="164">
        <v>0</v>
      </c>
      <c r="R1329" s="164">
        <v>0</v>
      </c>
      <c r="S1329" s="164">
        <v>0</v>
      </c>
      <c r="T1329" s="164">
        <v>0</v>
      </c>
    </row>
    <row r="1330" spans="1:20" ht="15.75" customHeight="1">
      <c r="A1330" s="126" t="s">
        <v>3</v>
      </c>
      <c r="B1330" s="163">
        <v>2021</v>
      </c>
      <c r="C1330" s="163">
        <v>8</v>
      </c>
      <c r="D1330" s="126" t="s">
        <v>60</v>
      </c>
      <c r="E1330" s="163">
        <v>159013</v>
      </c>
      <c r="F1330" s="163">
        <v>0</v>
      </c>
      <c r="G1330" s="163">
        <v>0</v>
      </c>
      <c r="H1330" s="163">
        <v>0</v>
      </c>
      <c r="I1330" s="163">
        <v>0</v>
      </c>
      <c r="J1330" s="163">
        <v>0</v>
      </c>
      <c r="K1330" s="163">
        <v>3</v>
      </c>
      <c r="L1330" s="163">
        <v>93</v>
      </c>
      <c r="M1330" s="163">
        <v>17</v>
      </c>
      <c r="N1330" s="163">
        <v>1E-3</v>
      </c>
      <c r="O1330" s="163">
        <v>0</v>
      </c>
      <c r="P1330" s="163">
        <v>3</v>
      </c>
      <c r="Q1330" s="163">
        <v>93</v>
      </c>
      <c r="R1330" s="163">
        <v>17</v>
      </c>
      <c r="S1330" s="163">
        <v>1E-3</v>
      </c>
      <c r="T1330" s="163">
        <v>0</v>
      </c>
    </row>
    <row r="1331" spans="1:20" ht="15.75" customHeight="1">
      <c r="A1331" s="130" t="s">
        <v>3</v>
      </c>
      <c r="B1331" s="164">
        <v>2021</v>
      </c>
      <c r="C1331" s="164">
        <v>9</v>
      </c>
      <c r="D1331" s="130" t="s">
        <v>61</v>
      </c>
      <c r="E1331" s="164">
        <v>159013</v>
      </c>
      <c r="F1331" s="164">
        <v>2</v>
      </c>
      <c r="G1331" s="164">
        <v>15</v>
      </c>
      <c r="H1331" s="164">
        <v>49.23</v>
      </c>
      <c r="I1331" s="164">
        <v>0</v>
      </c>
      <c r="J1331" s="164">
        <v>0</v>
      </c>
      <c r="K1331" s="164">
        <v>236</v>
      </c>
      <c r="L1331" s="164">
        <v>36411</v>
      </c>
      <c r="M1331" s="164">
        <v>23023.11</v>
      </c>
      <c r="N1331" s="164">
        <v>0.22900000000000001</v>
      </c>
      <c r="O1331" s="164">
        <v>0.14499999999999999</v>
      </c>
      <c r="P1331" s="164">
        <v>238</v>
      </c>
      <c r="Q1331" s="164">
        <v>36426</v>
      </c>
      <c r="R1331" s="164">
        <v>23072.34</v>
      </c>
      <c r="S1331" s="164">
        <v>0.22900000000000001</v>
      </c>
      <c r="T1331" s="164">
        <v>0.14499999999999999</v>
      </c>
    </row>
    <row r="1332" spans="1:20" ht="15.75" customHeight="1">
      <c r="A1332" s="126" t="s">
        <v>3</v>
      </c>
      <c r="B1332" s="163">
        <v>2022</v>
      </c>
      <c r="C1332" s="163">
        <v>0</v>
      </c>
      <c r="D1332" s="126" t="s">
        <v>53</v>
      </c>
      <c r="E1332" s="163">
        <v>160937</v>
      </c>
      <c r="F1332" s="163">
        <v>0</v>
      </c>
      <c r="G1332" s="163">
        <v>0</v>
      </c>
      <c r="H1332" s="163">
        <v>0</v>
      </c>
      <c r="I1332" s="163">
        <v>0</v>
      </c>
      <c r="J1332" s="163">
        <v>0</v>
      </c>
      <c r="K1332" s="163">
        <v>132</v>
      </c>
      <c r="L1332" s="163">
        <v>13694</v>
      </c>
      <c r="M1332" s="163">
        <v>2761</v>
      </c>
      <c r="N1332" s="163">
        <v>8.5000000000000006E-2</v>
      </c>
      <c r="O1332" s="163">
        <v>1.7000000000000001E-2</v>
      </c>
      <c r="P1332" s="163">
        <v>132</v>
      </c>
      <c r="Q1332" s="163">
        <v>13694</v>
      </c>
      <c r="R1332" s="163">
        <v>2761</v>
      </c>
      <c r="S1332" s="163">
        <v>8.5000000000000006E-2</v>
      </c>
      <c r="T1332" s="163">
        <v>1.7000000000000001E-2</v>
      </c>
    </row>
    <row r="1333" spans="1:20" ht="15.75" customHeight="1">
      <c r="A1333" s="130" t="s">
        <v>3</v>
      </c>
      <c r="B1333" s="164">
        <v>2022</v>
      </c>
      <c r="C1333" s="164">
        <v>1</v>
      </c>
      <c r="D1333" s="130" t="s">
        <v>54</v>
      </c>
      <c r="E1333" s="164">
        <v>160937</v>
      </c>
      <c r="F1333" s="164">
        <v>3</v>
      </c>
      <c r="G1333" s="164">
        <v>3</v>
      </c>
      <c r="H1333" s="164">
        <v>52</v>
      </c>
      <c r="I1333" s="164">
        <v>0</v>
      </c>
      <c r="J1333" s="164">
        <v>0</v>
      </c>
      <c r="K1333" s="164">
        <v>536</v>
      </c>
      <c r="L1333" s="164">
        <v>11322</v>
      </c>
      <c r="M1333" s="164">
        <v>26077</v>
      </c>
      <c r="N1333" s="164">
        <v>7.0000000000000007E-2</v>
      </c>
      <c r="O1333" s="164">
        <v>0.16200000000000001</v>
      </c>
      <c r="P1333" s="164">
        <v>539</v>
      </c>
      <c r="Q1333" s="164">
        <v>11325</v>
      </c>
      <c r="R1333" s="164">
        <v>26129</v>
      </c>
      <c r="S1333" s="164">
        <v>7.0000000000000007E-2</v>
      </c>
      <c r="T1333" s="164">
        <v>0.16200000000000001</v>
      </c>
    </row>
    <row r="1334" spans="1:20" ht="15.75" customHeight="1">
      <c r="A1334" s="126" t="s">
        <v>3</v>
      </c>
      <c r="B1334" s="163">
        <v>2022</v>
      </c>
      <c r="C1334" s="163">
        <v>2</v>
      </c>
      <c r="D1334" s="126" t="s">
        <v>1415</v>
      </c>
      <c r="E1334" s="163">
        <v>160937</v>
      </c>
      <c r="F1334" s="163">
        <v>1</v>
      </c>
      <c r="G1334" s="163">
        <v>2071</v>
      </c>
      <c r="H1334" s="163">
        <v>2727</v>
      </c>
      <c r="I1334" s="163">
        <v>1.2999999999999999E-2</v>
      </c>
      <c r="J1334" s="163">
        <v>1.7000000000000001E-2</v>
      </c>
      <c r="K1334" s="163">
        <v>8</v>
      </c>
      <c r="L1334" s="163">
        <v>15844</v>
      </c>
      <c r="M1334" s="163">
        <v>2070</v>
      </c>
      <c r="N1334" s="163">
        <v>9.8000000000000004E-2</v>
      </c>
      <c r="O1334" s="163">
        <v>1.2999999999999999E-2</v>
      </c>
      <c r="P1334" s="163">
        <v>9</v>
      </c>
      <c r="Q1334" s="163">
        <v>17915</v>
      </c>
      <c r="R1334" s="163">
        <v>4797</v>
      </c>
      <c r="S1334" s="163">
        <v>0.111</v>
      </c>
      <c r="T1334" s="163">
        <v>0.03</v>
      </c>
    </row>
    <row r="1335" spans="1:20" ht="15.75" customHeight="1">
      <c r="A1335" s="130" t="s">
        <v>3</v>
      </c>
      <c r="B1335" s="164">
        <v>2022</v>
      </c>
      <c r="C1335" s="164">
        <v>3</v>
      </c>
      <c r="D1335" s="130" t="s">
        <v>55</v>
      </c>
      <c r="E1335" s="164">
        <v>160937</v>
      </c>
      <c r="F1335" s="164">
        <v>28</v>
      </c>
      <c r="G1335" s="164">
        <v>11481</v>
      </c>
      <c r="H1335" s="164">
        <v>54045</v>
      </c>
      <c r="I1335" s="164">
        <v>7.0999999999999994E-2</v>
      </c>
      <c r="J1335" s="164">
        <v>0.33600000000000002</v>
      </c>
      <c r="K1335" s="164">
        <v>59</v>
      </c>
      <c r="L1335" s="164">
        <v>8994</v>
      </c>
      <c r="M1335" s="164">
        <v>14586</v>
      </c>
      <c r="N1335" s="164">
        <v>5.6000000000000001E-2</v>
      </c>
      <c r="O1335" s="164">
        <v>9.0999999999999998E-2</v>
      </c>
      <c r="P1335" s="164">
        <v>87</v>
      </c>
      <c r="Q1335" s="164">
        <v>20475</v>
      </c>
      <c r="R1335" s="164">
        <v>68631</v>
      </c>
      <c r="S1335" s="164">
        <v>0.127</v>
      </c>
      <c r="T1335" s="164">
        <v>0.42599999999999999</v>
      </c>
    </row>
    <row r="1336" spans="1:20" ht="15.75" customHeight="1">
      <c r="A1336" s="126" t="s">
        <v>3</v>
      </c>
      <c r="B1336" s="163">
        <v>2022</v>
      </c>
      <c r="C1336" s="163">
        <v>4</v>
      </c>
      <c r="D1336" s="126" t="s">
        <v>56</v>
      </c>
      <c r="E1336" s="163">
        <v>160937</v>
      </c>
      <c r="F1336" s="163">
        <v>1</v>
      </c>
      <c r="G1336" s="163">
        <v>3353</v>
      </c>
      <c r="H1336" s="163">
        <v>4202</v>
      </c>
      <c r="I1336" s="163">
        <v>2.1000000000000001E-2</v>
      </c>
      <c r="J1336" s="163">
        <v>2.5999999999999999E-2</v>
      </c>
      <c r="K1336" s="163">
        <v>16</v>
      </c>
      <c r="L1336" s="163">
        <v>924</v>
      </c>
      <c r="M1336" s="163">
        <v>638</v>
      </c>
      <c r="N1336" s="163">
        <v>6.0000000000000001E-3</v>
      </c>
      <c r="O1336" s="163">
        <v>4.0000000000000001E-3</v>
      </c>
      <c r="P1336" s="163">
        <v>17</v>
      </c>
      <c r="Q1336" s="163">
        <v>4277</v>
      </c>
      <c r="R1336" s="163">
        <v>4840</v>
      </c>
      <c r="S1336" s="163">
        <v>2.7E-2</v>
      </c>
      <c r="T1336" s="163">
        <v>0.03</v>
      </c>
    </row>
    <row r="1337" spans="1:20" ht="15.75" customHeight="1">
      <c r="A1337" s="130" t="s">
        <v>3</v>
      </c>
      <c r="B1337" s="164">
        <v>2022</v>
      </c>
      <c r="C1337" s="164">
        <v>5</v>
      </c>
      <c r="D1337" s="130" t="s">
        <v>57</v>
      </c>
      <c r="E1337" s="164">
        <v>160937</v>
      </c>
      <c r="F1337" s="164">
        <v>0</v>
      </c>
      <c r="G1337" s="164">
        <v>0</v>
      </c>
      <c r="H1337" s="164">
        <v>0</v>
      </c>
      <c r="I1337" s="164">
        <v>0</v>
      </c>
      <c r="J1337" s="164">
        <v>0</v>
      </c>
      <c r="K1337" s="164">
        <v>225</v>
      </c>
      <c r="L1337" s="164">
        <v>46471</v>
      </c>
      <c r="M1337" s="164">
        <v>65982</v>
      </c>
      <c r="N1337" s="164">
        <v>0.28899999999999998</v>
      </c>
      <c r="O1337" s="164">
        <v>0.41</v>
      </c>
      <c r="P1337" s="164">
        <v>225</v>
      </c>
      <c r="Q1337" s="164">
        <v>46471</v>
      </c>
      <c r="R1337" s="164">
        <v>65982</v>
      </c>
      <c r="S1337" s="164">
        <v>0.28899999999999998</v>
      </c>
      <c r="T1337" s="164">
        <v>0.41</v>
      </c>
    </row>
    <row r="1338" spans="1:20" ht="15.75" customHeight="1">
      <c r="A1338" s="126" t="s">
        <v>3</v>
      </c>
      <c r="B1338" s="163">
        <v>2022</v>
      </c>
      <c r="C1338" s="163">
        <v>6</v>
      </c>
      <c r="D1338" s="126" t="s">
        <v>58</v>
      </c>
      <c r="E1338" s="163">
        <v>160937</v>
      </c>
      <c r="F1338" s="163">
        <v>52</v>
      </c>
      <c r="G1338" s="163">
        <v>21774</v>
      </c>
      <c r="H1338" s="163">
        <v>128781</v>
      </c>
      <c r="I1338" s="163">
        <v>0.13500000000000001</v>
      </c>
      <c r="J1338" s="163">
        <v>0.8</v>
      </c>
      <c r="K1338" s="163">
        <v>12</v>
      </c>
      <c r="L1338" s="163">
        <v>1399</v>
      </c>
      <c r="M1338" s="163">
        <v>2340</v>
      </c>
      <c r="N1338" s="163">
        <v>8.9999999999999993E-3</v>
      </c>
      <c r="O1338" s="163">
        <v>1.4999999999999999E-2</v>
      </c>
      <c r="P1338" s="163">
        <v>64</v>
      </c>
      <c r="Q1338" s="163">
        <v>23173</v>
      </c>
      <c r="R1338" s="163">
        <v>131121</v>
      </c>
      <c r="S1338" s="163">
        <v>0.14399999999999999</v>
      </c>
      <c r="T1338" s="163">
        <v>0.81499999999999995</v>
      </c>
    </row>
    <row r="1339" spans="1:20" ht="15.75" customHeight="1">
      <c r="A1339" s="130" t="s">
        <v>3</v>
      </c>
      <c r="B1339" s="164">
        <v>2022</v>
      </c>
      <c r="C1339" s="164">
        <v>7</v>
      </c>
      <c r="D1339" s="130" t="s">
        <v>59</v>
      </c>
      <c r="E1339" s="164">
        <v>160937</v>
      </c>
      <c r="F1339" s="164">
        <v>0</v>
      </c>
      <c r="G1339" s="164">
        <v>0</v>
      </c>
      <c r="H1339" s="164">
        <v>0</v>
      </c>
      <c r="I1339" s="164">
        <v>0</v>
      </c>
      <c r="J1339" s="164">
        <v>0</v>
      </c>
      <c r="K1339" s="164">
        <v>4</v>
      </c>
      <c r="L1339" s="164">
        <v>4404</v>
      </c>
      <c r="M1339" s="164">
        <v>10637</v>
      </c>
      <c r="N1339" s="164">
        <v>2.7E-2</v>
      </c>
      <c r="O1339" s="164">
        <v>6.6000000000000003E-2</v>
      </c>
      <c r="P1339" s="164">
        <v>4</v>
      </c>
      <c r="Q1339" s="164">
        <v>4404</v>
      </c>
      <c r="R1339" s="164">
        <v>10637</v>
      </c>
      <c r="S1339" s="164">
        <v>2.7E-2</v>
      </c>
      <c r="T1339" s="164">
        <v>6.6000000000000003E-2</v>
      </c>
    </row>
    <row r="1340" spans="1:20" ht="15.75" customHeight="1">
      <c r="A1340" s="126" t="s">
        <v>3</v>
      </c>
      <c r="B1340" s="163">
        <v>2022</v>
      </c>
      <c r="C1340" s="163">
        <v>8</v>
      </c>
      <c r="D1340" s="126" t="s">
        <v>60</v>
      </c>
      <c r="E1340" s="163">
        <v>160937</v>
      </c>
      <c r="F1340" s="163">
        <v>0</v>
      </c>
      <c r="G1340" s="163">
        <v>0</v>
      </c>
      <c r="H1340" s="163">
        <v>0</v>
      </c>
      <c r="I1340" s="163">
        <v>0</v>
      </c>
      <c r="J1340" s="163">
        <v>0</v>
      </c>
      <c r="K1340" s="163">
        <v>5</v>
      </c>
      <c r="L1340" s="163">
        <v>1305</v>
      </c>
      <c r="M1340" s="163">
        <v>364</v>
      </c>
      <c r="N1340" s="163">
        <v>8.0000000000000002E-3</v>
      </c>
      <c r="O1340" s="163">
        <v>2E-3</v>
      </c>
      <c r="P1340" s="163">
        <v>5</v>
      </c>
      <c r="Q1340" s="163">
        <v>1305</v>
      </c>
      <c r="R1340" s="163">
        <v>364</v>
      </c>
      <c r="S1340" s="163">
        <v>8.0000000000000002E-3</v>
      </c>
      <c r="T1340" s="163">
        <v>2E-3</v>
      </c>
    </row>
    <row r="1341" spans="1:20" ht="15.75" customHeight="1">
      <c r="A1341" s="130" t="s">
        <v>3</v>
      </c>
      <c r="B1341" s="164">
        <v>2022</v>
      </c>
      <c r="C1341" s="164">
        <v>9</v>
      </c>
      <c r="D1341" s="130" t="s">
        <v>61</v>
      </c>
      <c r="E1341" s="164">
        <v>160937</v>
      </c>
      <c r="F1341" s="164">
        <v>1</v>
      </c>
      <c r="G1341" s="164">
        <v>31</v>
      </c>
      <c r="H1341" s="164">
        <v>36</v>
      </c>
      <c r="I1341" s="164">
        <v>0</v>
      </c>
      <c r="J1341" s="164">
        <v>0</v>
      </c>
      <c r="K1341" s="164">
        <v>344</v>
      </c>
      <c r="L1341" s="164">
        <v>55638</v>
      </c>
      <c r="M1341" s="164">
        <v>42443</v>
      </c>
      <c r="N1341" s="164">
        <v>0.34599999999999997</v>
      </c>
      <c r="O1341" s="164">
        <v>0.26400000000000001</v>
      </c>
      <c r="P1341" s="164">
        <v>345</v>
      </c>
      <c r="Q1341" s="164">
        <v>55669</v>
      </c>
      <c r="R1341" s="164">
        <v>42479</v>
      </c>
      <c r="S1341" s="164">
        <v>0.34599999999999997</v>
      </c>
      <c r="T1341" s="164">
        <v>0.26400000000000001</v>
      </c>
    </row>
    <row r="1342" spans="1:20" ht="15.75" customHeight="1">
      <c r="A1342" s="126" t="s">
        <v>3</v>
      </c>
      <c r="B1342" s="163">
        <v>2023</v>
      </c>
      <c r="C1342" s="163">
        <v>0</v>
      </c>
      <c r="D1342" s="126" t="s">
        <v>53</v>
      </c>
      <c r="E1342" s="163">
        <v>162585</v>
      </c>
      <c r="F1342" s="163">
        <v>0</v>
      </c>
      <c r="G1342" s="163">
        <v>0</v>
      </c>
      <c r="H1342" s="163">
        <v>0</v>
      </c>
      <c r="I1342" s="163">
        <v>0</v>
      </c>
      <c r="J1342" s="163">
        <v>0</v>
      </c>
      <c r="K1342" s="163">
        <v>168</v>
      </c>
      <c r="L1342" s="163">
        <v>15442</v>
      </c>
      <c r="M1342" s="163">
        <v>6529.2</v>
      </c>
      <c r="N1342" s="163">
        <v>9.5000000000000001E-2</v>
      </c>
      <c r="O1342" s="163">
        <v>0.04</v>
      </c>
      <c r="P1342" s="163">
        <v>168</v>
      </c>
      <c r="Q1342" s="163">
        <v>15442</v>
      </c>
      <c r="R1342" s="163">
        <v>6529.2</v>
      </c>
      <c r="S1342" s="163">
        <v>9.5000000000000001E-2</v>
      </c>
      <c r="T1342" s="163">
        <v>0.04</v>
      </c>
    </row>
    <row r="1343" spans="1:20" ht="15.75" customHeight="1">
      <c r="A1343" s="130" t="s">
        <v>3</v>
      </c>
      <c r="B1343" s="164">
        <v>2023</v>
      </c>
      <c r="C1343" s="164">
        <v>1</v>
      </c>
      <c r="D1343" s="130" t="s">
        <v>54</v>
      </c>
      <c r="E1343" s="164">
        <v>162585</v>
      </c>
      <c r="F1343" s="164">
        <v>0</v>
      </c>
      <c r="G1343" s="164">
        <v>0</v>
      </c>
      <c r="H1343" s="164">
        <v>0</v>
      </c>
      <c r="I1343" s="164">
        <v>0</v>
      </c>
      <c r="J1343" s="164">
        <v>0</v>
      </c>
      <c r="K1343" s="164">
        <v>510</v>
      </c>
      <c r="L1343" s="164">
        <v>12551</v>
      </c>
      <c r="M1343" s="164">
        <v>18370.599999999999</v>
      </c>
      <c r="N1343" s="164">
        <v>7.6999999999999999E-2</v>
      </c>
      <c r="O1343" s="164">
        <v>0.113</v>
      </c>
      <c r="P1343" s="164">
        <v>510</v>
      </c>
      <c r="Q1343" s="164">
        <v>12551</v>
      </c>
      <c r="R1343" s="164">
        <v>18370.599999999999</v>
      </c>
      <c r="S1343" s="164">
        <v>7.6999999999999999E-2</v>
      </c>
      <c r="T1343" s="164">
        <v>0.113</v>
      </c>
    </row>
    <row r="1344" spans="1:20" ht="15.75" customHeight="1">
      <c r="A1344" s="126" t="s">
        <v>3</v>
      </c>
      <c r="B1344" s="163">
        <v>2023</v>
      </c>
      <c r="C1344" s="163">
        <v>2</v>
      </c>
      <c r="D1344" s="126" t="s">
        <v>1415</v>
      </c>
      <c r="E1344" s="163">
        <v>162585</v>
      </c>
      <c r="F1344" s="163">
        <v>0</v>
      </c>
      <c r="G1344" s="163">
        <v>0</v>
      </c>
      <c r="H1344" s="163">
        <v>0</v>
      </c>
      <c r="I1344" s="163">
        <v>0</v>
      </c>
      <c r="J1344" s="163">
        <v>0</v>
      </c>
      <c r="K1344" s="163">
        <v>3</v>
      </c>
      <c r="L1344" s="163">
        <v>3223</v>
      </c>
      <c r="M1344" s="163">
        <v>1274.78</v>
      </c>
      <c r="N1344" s="163">
        <v>0.02</v>
      </c>
      <c r="O1344" s="163">
        <v>8.0000000000000002E-3</v>
      </c>
      <c r="P1344" s="163">
        <v>3</v>
      </c>
      <c r="Q1344" s="163">
        <v>3223</v>
      </c>
      <c r="R1344" s="163">
        <v>1274.78</v>
      </c>
      <c r="S1344" s="163">
        <v>0.02</v>
      </c>
      <c r="T1344" s="163">
        <v>8.0000000000000002E-3</v>
      </c>
    </row>
    <row r="1345" spans="1:20" ht="15.75" customHeight="1">
      <c r="A1345" s="130" t="s">
        <v>3</v>
      </c>
      <c r="B1345" s="164">
        <v>2023</v>
      </c>
      <c r="C1345" s="164">
        <v>3</v>
      </c>
      <c r="D1345" s="130" t="s">
        <v>55</v>
      </c>
      <c r="E1345" s="164">
        <v>162585</v>
      </c>
      <c r="F1345" s="164">
        <v>0</v>
      </c>
      <c r="G1345" s="164">
        <v>0</v>
      </c>
      <c r="H1345" s="164">
        <v>0</v>
      </c>
      <c r="I1345" s="164">
        <v>0</v>
      </c>
      <c r="J1345" s="164">
        <v>0</v>
      </c>
      <c r="K1345" s="164">
        <v>49</v>
      </c>
      <c r="L1345" s="164">
        <v>10675</v>
      </c>
      <c r="M1345" s="164">
        <v>12402.37</v>
      </c>
      <c r="N1345" s="164">
        <v>6.6000000000000003E-2</v>
      </c>
      <c r="O1345" s="164">
        <v>7.5999999999999998E-2</v>
      </c>
      <c r="P1345" s="164">
        <v>49</v>
      </c>
      <c r="Q1345" s="164">
        <v>10675</v>
      </c>
      <c r="R1345" s="164">
        <v>12402.37</v>
      </c>
      <c r="S1345" s="164">
        <v>6.6000000000000003E-2</v>
      </c>
      <c r="T1345" s="164">
        <v>7.5999999999999998E-2</v>
      </c>
    </row>
    <row r="1346" spans="1:20" ht="15.75" customHeight="1">
      <c r="A1346" s="126" t="s">
        <v>3</v>
      </c>
      <c r="B1346" s="163">
        <v>2023</v>
      </c>
      <c r="C1346" s="163">
        <v>4</v>
      </c>
      <c r="D1346" s="126" t="s">
        <v>56</v>
      </c>
      <c r="E1346" s="163">
        <v>162585</v>
      </c>
      <c r="F1346" s="163">
        <v>0</v>
      </c>
      <c r="G1346" s="163">
        <v>0</v>
      </c>
      <c r="H1346" s="163">
        <v>0</v>
      </c>
      <c r="I1346" s="163">
        <v>0</v>
      </c>
      <c r="J1346" s="163">
        <v>0</v>
      </c>
      <c r="K1346" s="163">
        <v>33</v>
      </c>
      <c r="L1346" s="163">
        <v>1406</v>
      </c>
      <c r="M1346" s="163">
        <v>431.48</v>
      </c>
      <c r="N1346" s="163">
        <v>8.9999999999999993E-3</v>
      </c>
      <c r="O1346" s="163">
        <v>3.0000000000000001E-3</v>
      </c>
      <c r="P1346" s="163">
        <v>33</v>
      </c>
      <c r="Q1346" s="163">
        <v>1406</v>
      </c>
      <c r="R1346" s="163">
        <v>431.48</v>
      </c>
      <c r="S1346" s="163">
        <v>8.9999999999999993E-3</v>
      </c>
      <c r="T1346" s="163">
        <v>3.0000000000000001E-3</v>
      </c>
    </row>
    <row r="1347" spans="1:20" ht="15.75" customHeight="1">
      <c r="A1347" s="130" t="s">
        <v>3</v>
      </c>
      <c r="B1347" s="164">
        <v>2023</v>
      </c>
      <c r="C1347" s="164">
        <v>5</v>
      </c>
      <c r="D1347" s="130" t="s">
        <v>57</v>
      </c>
      <c r="E1347" s="164">
        <v>162585</v>
      </c>
      <c r="F1347" s="164">
        <v>0</v>
      </c>
      <c r="G1347" s="164">
        <v>0</v>
      </c>
      <c r="H1347" s="164">
        <v>0</v>
      </c>
      <c r="I1347" s="164">
        <v>0</v>
      </c>
      <c r="J1347" s="164">
        <v>0</v>
      </c>
      <c r="K1347" s="164">
        <v>183</v>
      </c>
      <c r="L1347" s="164">
        <v>18130</v>
      </c>
      <c r="M1347" s="164">
        <v>20815.240000000002</v>
      </c>
      <c r="N1347" s="164">
        <v>0.112</v>
      </c>
      <c r="O1347" s="164">
        <v>0.128</v>
      </c>
      <c r="P1347" s="164">
        <v>183</v>
      </c>
      <c r="Q1347" s="164">
        <v>18130</v>
      </c>
      <c r="R1347" s="164">
        <v>20815.240000000002</v>
      </c>
      <c r="S1347" s="164">
        <v>0.112</v>
      </c>
      <c r="T1347" s="164">
        <v>0.128</v>
      </c>
    </row>
    <row r="1348" spans="1:20" ht="15.75" customHeight="1">
      <c r="A1348" s="126" t="s">
        <v>3</v>
      </c>
      <c r="B1348" s="163">
        <v>2023</v>
      </c>
      <c r="C1348" s="163">
        <v>6</v>
      </c>
      <c r="D1348" s="126" t="s">
        <v>58</v>
      </c>
      <c r="E1348" s="163">
        <v>162585</v>
      </c>
      <c r="F1348" s="163">
        <v>0</v>
      </c>
      <c r="G1348" s="163">
        <v>0</v>
      </c>
      <c r="H1348" s="163">
        <v>0</v>
      </c>
      <c r="I1348" s="163">
        <v>0</v>
      </c>
      <c r="J1348" s="163">
        <v>0</v>
      </c>
      <c r="K1348" s="163">
        <v>9</v>
      </c>
      <c r="L1348" s="163">
        <v>1186</v>
      </c>
      <c r="M1348" s="163">
        <v>610.96</v>
      </c>
      <c r="N1348" s="163">
        <v>7.0000000000000001E-3</v>
      </c>
      <c r="O1348" s="163">
        <v>4.0000000000000001E-3</v>
      </c>
      <c r="P1348" s="163">
        <v>9</v>
      </c>
      <c r="Q1348" s="163">
        <v>1186</v>
      </c>
      <c r="R1348" s="163">
        <v>610.96</v>
      </c>
      <c r="S1348" s="163">
        <v>7.0000000000000001E-3</v>
      </c>
      <c r="T1348" s="163">
        <v>4.0000000000000001E-3</v>
      </c>
    </row>
    <row r="1349" spans="1:20" ht="15.75" customHeight="1">
      <c r="A1349" s="130" t="s">
        <v>3</v>
      </c>
      <c r="B1349" s="164">
        <v>2023</v>
      </c>
      <c r="C1349" s="164">
        <v>7</v>
      </c>
      <c r="D1349" s="130" t="s">
        <v>59</v>
      </c>
      <c r="E1349" s="164">
        <v>162585</v>
      </c>
      <c r="F1349" s="164">
        <v>0</v>
      </c>
      <c r="G1349" s="164">
        <v>0</v>
      </c>
      <c r="H1349" s="164">
        <v>0</v>
      </c>
      <c r="I1349" s="164">
        <v>0</v>
      </c>
      <c r="J1349" s="164">
        <v>0</v>
      </c>
      <c r="K1349" s="164">
        <v>6</v>
      </c>
      <c r="L1349" s="164">
        <v>256</v>
      </c>
      <c r="M1349" s="164">
        <v>624.99</v>
      </c>
      <c r="N1349" s="164">
        <v>2E-3</v>
      </c>
      <c r="O1349" s="164">
        <v>4.0000000000000001E-3</v>
      </c>
      <c r="P1349" s="164">
        <v>6</v>
      </c>
      <c r="Q1349" s="164">
        <v>256</v>
      </c>
      <c r="R1349" s="164">
        <v>624.99</v>
      </c>
      <c r="S1349" s="164">
        <v>2E-3</v>
      </c>
      <c r="T1349" s="164">
        <v>4.0000000000000001E-3</v>
      </c>
    </row>
    <row r="1350" spans="1:20" ht="15.75" customHeight="1">
      <c r="A1350" s="126" t="s">
        <v>3</v>
      </c>
      <c r="B1350" s="163">
        <v>2023</v>
      </c>
      <c r="C1350" s="163">
        <v>8</v>
      </c>
      <c r="D1350" s="126" t="s">
        <v>60</v>
      </c>
      <c r="E1350" s="163">
        <v>162585</v>
      </c>
      <c r="F1350" s="163">
        <v>0</v>
      </c>
      <c r="G1350" s="163">
        <v>0</v>
      </c>
      <c r="H1350" s="163">
        <v>0</v>
      </c>
      <c r="I1350" s="163">
        <v>0</v>
      </c>
      <c r="J1350" s="163">
        <v>0</v>
      </c>
      <c r="K1350" s="163">
        <v>3</v>
      </c>
      <c r="L1350" s="163">
        <v>4961</v>
      </c>
      <c r="M1350" s="163">
        <v>921.92</v>
      </c>
      <c r="N1350" s="163">
        <v>3.1E-2</v>
      </c>
      <c r="O1350" s="163">
        <v>6.0000000000000001E-3</v>
      </c>
      <c r="P1350" s="163">
        <v>3</v>
      </c>
      <c r="Q1350" s="163">
        <v>4961</v>
      </c>
      <c r="R1350" s="163">
        <v>921.92</v>
      </c>
      <c r="S1350" s="163">
        <v>3.1E-2</v>
      </c>
      <c r="T1350" s="163">
        <v>6.0000000000000001E-3</v>
      </c>
    </row>
    <row r="1351" spans="1:20" ht="15.75" customHeight="1">
      <c r="A1351" s="130" t="s">
        <v>3</v>
      </c>
      <c r="B1351" s="164">
        <v>2023</v>
      </c>
      <c r="C1351" s="164">
        <v>9</v>
      </c>
      <c r="D1351" s="130" t="s">
        <v>61</v>
      </c>
      <c r="E1351" s="164">
        <v>162585</v>
      </c>
      <c r="F1351" s="164">
        <v>0</v>
      </c>
      <c r="G1351" s="164">
        <v>0</v>
      </c>
      <c r="H1351" s="164">
        <v>0</v>
      </c>
      <c r="I1351" s="164">
        <v>0</v>
      </c>
      <c r="J1351" s="164">
        <v>0</v>
      </c>
      <c r="K1351" s="164">
        <v>332</v>
      </c>
      <c r="L1351" s="164">
        <v>55010</v>
      </c>
      <c r="M1351" s="164">
        <v>47018.41</v>
      </c>
      <c r="N1351" s="164">
        <v>0.33800000000000002</v>
      </c>
      <c r="O1351" s="164">
        <v>0.28899999999999998</v>
      </c>
      <c r="P1351" s="164">
        <v>332</v>
      </c>
      <c r="Q1351" s="164">
        <v>55010</v>
      </c>
      <c r="R1351" s="164">
        <v>47018.41</v>
      </c>
      <c r="S1351" s="164">
        <v>0.33800000000000002</v>
      </c>
      <c r="T1351" s="164">
        <v>0.28899999999999998</v>
      </c>
    </row>
    <row r="1352" spans="1:20" ht="15.75" customHeight="1">
      <c r="A1352" s="126" t="s">
        <v>282</v>
      </c>
      <c r="B1352" s="163">
        <v>2015</v>
      </c>
      <c r="C1352" s="163">
        <v>0</v>
      </c>
      <c r="D1352" s="126" t="s">
        <v>53</v>
      </c>
      <c r="E1352" s="163">
        <v>57697</v>
      </c>
      <c r="F1352" s="163">
        <v>0</v>
      </c>
      <c r="G1352" s="163">
        <v>0</v>
      </c>
      <c r="H1352" s="163">
        <v>0</v>
      </c>
      <c r="I1352" s="163">
        <v>0</v>
      </c>
      <c r="J1352" s="163">
        <v>0</v>
      </c>
      <c r="K1352" s="163">
        <v>37</v>
      </c>
      <c r="L1352" s="163">
        <v>10305</v>
      </c>
      <c r="M1352" s="163">
        <v>14794.45</v>
      </c>
      <c r="N1352" s="163">
        <v>0.17899999999999999</v>
      </c>
      <c r="O1352" s="163">
        <v>0.25600000000000001</v>
      </c>
      <c r="P1352" s="163">
        <v>37</v>
      </c>
      <c r="Q1352" s="163">
        <v>10305</v>
      </c>
      <c r="R1352" s="163">
        <v>14794.45</v>
      </c>
      <c r="S1352" s="163">
        <v>0.17899999999999999</v>
      </c>
      <c r="T1352" s="163">
        <v>0.25600000000000001</v>
      </c>
    </row>
    <row r="1353" spans="1:20" ht="15.75" customHeight="1">
      <c r="A1353" s="130" t="s">
        <v>282</v>
      </c>
      <c r="B1353" s="164">
        <v>2015</v>
      </c>
      <c r="C1353" s="164">
        <v>1</v>
      </c>
      <c r="D1353" s="130" t="s">
        <v>54</v>
      </c>
      <c r="E1353" s="164">
        <v>57697</v>
      </c>
      <c r="F1353" s="164">
        <v>0</v>
      </c>
      <c r="G1353" s="164">
        <v>0</v>
      </c>
      <c r="H1353" s="164">
        <v>0</v>
      </c>
      <c r="I1353" s="164">
        <v>0</v>
      </c>
      <c r="J1353" s="164">
        <v>0</v>
      </c>
      <c r="K1353" s="164">
        <v>214</v>
      </c>
      <c r="L1353" s="164">
        <v>5094</v>
      </c>
      <c r="M1353" s="164">
        <v>6760.06</v>
      </c>
      <c r="N1353" s="164">
        <v>8.7999999999999995E-2</v>
      </c>
      <c r="O1353" s="164">
        <v>0.11700000000000001</v>
      </c>
      <c r="P1353" s="164">
        <v>214</v>
      </c>
      <c r="Q1353" s="164">
        <v>5094</v>
      </c>
      <c r="R1353" s="164">
        <v>6760.06</v>
      </c>
      <c r="S1353" s="164">
        <v>8.7999999999999995E-2</v>
      </c>
      <c r="T1353" s="164">
        <v>0.11700000000000001</v>
      </c>
    </row>
    <row r="1354" spans="1:20" ht="15.75" customHeight="1">
      <c r="A1354" s="126" t="s">
        <v>282</v>
      </c>
      <c r="B1354" s="163">
        <v>2015</v>
      </c>
      <c r="C1354" s="163">
        <v>2</v>
      </c>
      <c r="D1354" s="126" t="s">
        <v>1415</v>
      </c>
      <c r="E1354" s="163">
        <v>57697</v>
      </c>
      <c r="F1354" s="163">
        <v>0</v>
      </c>
      <c r="G1354" s="163">
        <v>0</v>
      </c>
      <c r="H1354" s="163">
        <v>0</v>
      </c>
      <c r="I1354" s="163">
        <v>0</v>
      </c>
      <c r="J1354" s="163">
        <v>0</v>
      </c>
      <c r="K1354" s="163">
        <v>41</v>
      </c>
      <c r="L1354" s="163">
        <v>37319</v>
      </c>
      <c r="M1354" s="163">
        <v>33466.06</v>
      </c>
      <c r="N1354" s="163">
        <v>0.64700000000000002</v>
      </c>
      <c r="O1354" s="163">
        <v>0.57999999999999996</v>
      </c>
      <c r="P1354" s="163">
        <v>41</v>
      </c>
      <c r="Q1354" s="163">
        <v>37319</v>
      </c>
      <c r="R1354" s="163">
        <v>33466.06</v>
      </c>
      <c r="S1354" s="163">
        <v>0.64700000000000002</v>
      </c>
      <c r="T1354" s="163">
        <v>0.57999999999999996</v>
      </c>
    </row>
    <row r="1355" spans="1:20" ht="15.75" customHeight="1">
      <c r="A1355" s="130" t="s">
        <v>282</v>
      </c>
      <c r="B1355" s="164">
        <v>2015</v>
      </c>
      <c r="C1355" s="164">
        <v>3</v>
      </c>
      <c r="D1355" s="130" t="s">
        <v>55</v>
      </c>
      <c r="E1355" s="164">
        <v>57697</v>
      </c>
      <c r="F1355" s="164">
        <v>0</v>
      </c>
      <c r="G1355" s="164">
        <v>0</v>
      </c>
      <c r="H1355" s="164">
        <v>0</v>
      </c>
      <c r="I1355" s="164">
        <v>0</v>
      </c>
      <c r="J1355" s="164">
        <v>0</v>
      </c>
      <c r="K1355" s="164">
        <v>48</v>
      </c>
      <c r="L1355" s="164">
        <v>3969</v>
      </c>
      <c r="M1355" s="164">
        <v>11972.71</v>
      </c>
      <c r="N1355" s="164">
        <v>6.9000000000000006E-2</v>
      </c>
      <c r="O1355" s="164">
        <v>0.20799999999999999</v>
      </c>
      <c r="P1355" s="164">
        <v>48</v>
      </c>
      <c r="Q1355" s="164">
        <v>3969</v>
      </c>
      <c r="R1355" s="164">
        <v>11972.71</v>
      </c>
      <c r="S1355" s="164">
        <v>6.9000000000000006E-2</v>
      </c>
      <c r="T1355" s="164">
        <v>0.20799999999999999</v>
      </c>
    </row>
    <row r="1356" spans="1:20" ht="15.75" customHeight="1">
      <c r="A1356" s="126" t="s">
        <v>282</v>
      </c>
      <c r="B1356" s="163">
        <v>2015</v>
      </c>
      <c r="C1356" s="163">
        <v>4</v>
      </c>
      <c r="D1356" s="126" t="s">
        <v>56</v>
      </c>
      <c r="E1356" s="163">
        <v>57697</v>
      </c>
      <c r="F1356" s="163">
        <v>0</v>
      </c>
      <c r="G1356" s="163">
        <v>0</v>
      </c>
      <c r="H1356" s="163">
        <v>0</v>
      </c>
      <c r="I1356" s="163">
        <v>0</v>
      </c>
      <c r="J1356" s="163">
        <v>0</v>
      </c>
      <c r="K1356" s="163">
        <v>0</v>
      </c>
      <c r="L1356" s="163">
        <v>0</v>
      </c>
      <c r="M1356" s="163">
        <v>0</v>
      </c>
      <c r="N1356" s="163">
        <v>0</v>
      </c>
      <c r="O1356" s="163">
        <v>0</v>
      </c>
      <c r="P1356" s="163">
        <v>0</v>
      </c>
      <c r="Q1356" s="163">
        <v>0</v>
      </c>
      <c r="R1356" s="163">
        <v>0</v>
      </c>
      <c r="S1356" s="163">
        <v>0</v>
      </c>
      <c r="T1356" s="163">
        <v>0</v>
      </c>
    </row>
    <row r="1357" spans="1:20" ht="15.75" customHeight="1">
      <c r="A1357" s="130" t="s">
        <v>282</v>
      </c>
      <c r="B1357" s="164">
        <v>2015</v>
      </c>
      <c r="C1357" s="164">
        <v>5</v>
      </c>
      <c r="D1357" s="130" t="s">
        <v>57</v>
      </c>
      <c r="E1357" s="164">
        <v>57697</v>
      </c>
      <c r="F1357" s="164">
        <v>0</v>
      </c>
      <c r="G1357" s="164">
        <v>0</v>
      </c>
      <c r="H1357" s="164">
        <v>0</v>
      </c>
      <c r="I1357" s="164">
        <v>0</v>
      </c>
      <c r="J1357" s="164">
        <v>0</v>
      </c>
      <c r="K1357" s="164">
        <v>160</v>
      </c>
      <c r="L1357" s="164">
        <v>18075</v>
      </c>
      <c r="M1357" s="164">
        <v>15642.09</v>
      </c>
      <c r="N1357" s="164">
        <v>0.313</v>
      </c>
      <c r="O1357" s="164">
        <v>0.27100000000000002</v>
      </c>
      <c r="P1357" s="164">
        <v>160</v>
      </c>
      <c r="Q1357" s="164">
        <v>18075</v>
      </c>
      <c r="R1357" s="164">
        <v>15642.09</v>
      </c>
      <c r="S1357" s="164">
        <v>0.313</v>
      </c>
      <c r="T1357" s="164">
        <v>0.27100000000000002</v>
      </c>
    </row>
    <row r="1358" spans="1:20" ht="15.75" customHeight="1">
      <c r="A1358" s="126" t="s">
        <v>282</v>
      </c>
      <c r="B1358" s="163">
        <v>2015</v>
      </c>
      <c r="C1358" s="163">
        <v>6</v>
      </c>
      <c r="D1358" s="126" t="s">
        <v>58</v>
      </c>
      <c r="E1358" s="163">
        <v>57697</v>
      </c>
      <c r="F1358" s="163">
        <v>0</v>
      </c>
      <c r="G1358" s="163">
        <v>0</v>
      </c>
      <c r="H1358" s="163">
        <v>0</v>
      </c>
      <c r="I1358" s="163">
        <v>0</v>
      </c>
      <c r="J1358" s="163">
        <v>0</v>
      </c>
      <c r="K1358" s="163">
        <v>0</v>
      </c>
      <c r="L1358" s="163">
        <v>0</v>
      </c>
      <c r="M1358" s="163">
        <v>0</v>
      </c>
      <c r="N1358" s="163">
        <v>0</v>
      </c>
      <c r="O1358" s="163">
        <v>0</v>
      </c>
      <c r="P1358" s="163">
        <v>0</v>
      </c>
      <c r="Q1358" s="163">
        <v>0</v>
      </c>
      <c r="R1358" s="163">
        <v>0</v>
      </c>
      <c r="S1358" s="163">
        <v>0</v>
      </c>
      <c r="T1358" s="163">
        <v>0</v>
      </c>
    </row>
    <row r="1359" spans="1:20" ht="15.75" customHeight="1">
      <c r="A1359" s="130" t="s">
        <v>282</v>
      </c>
      <c r="B1359" s="164">
        <v>2015</v>
      </c>
      <c r="C1359" s="164">
        <v>7</v>
      </c>
      <c r="D1359" s="130" t="s">
        <v>59</v>
      </c>
      <c r="E1359" s="164">
        <v>57697</v>
      </c>
      <c r="F1359" s="164">
        <v>0</v>
      </c>
      <c r="G1359" s="164">
        <v>0</v>
      </c>
      <c r="H1359" s="164">
        <v>0</v>
      </c>
      <c r="I1359" s="164">
        <v>0</v>
      </c>
      <c r="J1359" s="164">
        <v>0</v>
      </c>
      <c r="K1359" s="164">
        <v>0</v>
      </c>
      <c r="L1359" s="164">
        <v>0</v>
      </c>
      <c r="M1359" s="164">
        <v>0</v>
      </c>
      <c r="N1359" s="164">
        <v>0</v>
      </c>
      <c r="O1359" s="164">
        <v>0</v>
      </c>
      <c r="P1359" s="164">
        <v>0</v>
      </c>
      <c r="Q1359" s="164">
        <v>0</v>
      </c>
      <c r="R1359" s="164">
        <v>0</v>
      </c>
      <c r="S1359" s="164">
        <v>0</v>
      </c>
      <c r="T1359" s="164">
        <v>0</v>
      </c>
    </row>
    <row r="1360" spans="1:20" ht="15.75" customHeight="1">
      <c r="A1360" s="126" t="s">
        <v>282</v>
      </c>
      <c r="B1360" s="163">
        <v>2015</v>
      </c>
      <c r="C1360" s="163">
        <v>8</v>
      </c>
      <c r="D1360" s="126" t="s">
        <v>60</v>
      </c>
      <c r="E1360" s="163">
        <v>57697</v>
      </c>
      <c r="F1360" s="163">
        <v>0</v>
      </c>
      <c r="G1360" s="163">
        <v>0</v>
      </c>
      <c r="H1360" s="163">
        <v>0</v>
      </c>
      <c r="I1360" s="163">
        <v>0</v>
      </c>
      <c r="J1360" s="163">
        <v>0</v>
      </c>
      <c r="K1360" s="163">
        <v>2</v>
      </c>
      <c r="L1360" s="163">
        <v>12205</v>
      </c>
      <c r="M1360" s="163">
        <v>304.92</v>
      </c>
      <c r="N1360" s="163">
        <v>0.21199999999999999</v>
      </c>
      <c r="O1360" s="163">
        <v>5.0000000000000001E-3</v>
      </c>
      <c r="P1360" s="163">
        <v>2</v>
      </c>
      <c r="Q1360" s="163">
        <v>12205</v>
      </c>
      <c r="R1360" s="163">
        <v>304.92</v>
      </c>
      <c r="S1360" s="163">
        <v>0.21199999999999999</v>
      </c>
      <c r="T1360" s="163">
        <v>5.0000000000000001E-3</v>
      </c>
    </row>
    <row r="1361" spans="1:20" ht="15.75" customHeight="1">
      <c r="A1361" s="130" t="s">
        <v>282</v>
      </c>
      <c r="B1361" s="164">
        <v>2015</v>
      </c>
      <c r="C1361" s="164">
        <v>9</v>
      </c>
      <c r="D1361" s="130" t="s">
        <v>61</v>
      </c>
      <c r="E1361" s="164">
        <v>57697</v>
      </c>
      <c r="F1361" s="164">
        <v>0</v>
      </c>
      <c r="G1361" s="164">
        <v>0</v>
      </c>
      <c r="H1361" s="164">
        <v>0</v>
      </c>
      <c r="I1361" s="164">
        <v>0</v>
      </c>
      <c r="J1361" s="164">
        <v>0</v>
      </c>
      <c r="K1361" s="164">
        <v>27</v>
      </c>
      <c r="L1361" s="164">
        <v>3405</v>
      </c>
      <c r="M1361" s="164">
        <v>4578.6400000000003</v>
      </c>
      <c r="N1361" s="164">
        <v>5.8999999999999997E-2</v>
      </c>
      <c r="O1361" s="164">
        <v>7.9000000000000001E-2</v>
      </c>
      <c r="P1361" s="164">
        <v>27</v>
      </c>
      <c r="Q1361" s="164">
        <v>3405</v>
      </c>
      <c r="R1361" s="164">
        <v>4578.6400000000003</v>
      </c>
      <c r="S1361" s="164">
        <v>5.8999999999999997E-2</v>
      </c>
      <c r="T1361" s="164">
        <v>7.9000000000000001E-2</v>
      </c>
    </row>
    <row r="1362" spans="1:20" ht="15.75" customHeight="1">
      <c r="A1362" s="126" t="s">
        <v>282</v>
      </c>
      <c r="B1362" s="163">
        <v>2016</v>
      </c>
      <c r="C1362" s="163">
        <v>0</v>
      </c>
      <c r="D1362" s="126" t="s">
        <v>53</v>
      </c>
      <c r="E1362" s="163">
        <v>57665</v>
      </c>
      <c r="F1362" s="163">
        <v>0</v>
      </c>
      <c r="G1362" s="163">
        <v>0</v>
      </c>
      <c r="H1362" s="163">
        <v>0</v>
      </c>
      <c r="I1362" s="163">
        <v>0</v>
      </c>
      <c r="J1362" s="163">
        <v>0</v>
      </c>
      <c r="K1362" s="163">
        <v>18</v>
      </c>
      <c r="L1362" s="163">
        <v>1510</v>
      </c>
      <c r="M1362" s="163">
        <v>936.72</v>
      </c>
      <c r="N1362" s="163">
        <v>2.5999999999999999E-2</v>
      </c>
      <c r="O1362" s="163">
        <v>1.6E-2</v>
      </c>
      <c r="P1362" s="163">
        <v>18</v>
      </c>
      <c r="Q1362" s="163">
        <v>1510</v>
      </c>
      <c r="R1362" s="163">
        <v>936.72</v>
      </c>
      <c r="S1362" s="163">
        <v>2.5999999999999999E-2</v>
      </c>
      <c r="T1362" s="163">
        <v>1.6E-2</v>
      </c>
    </row>
    <row r="1363" spans="1:20" ht="15.75" customHeight="1">
      <c r="A1363" s="130" t="s">
        <v>282</v>
      </c>
      <c r="B1363" s="164">
        <v>2016</v>
      </c>
      <c r="C1363" s="164">
        <v>1</v>
      </c>
      <c r="D1363" s="130" t="s">
        <v>54</v>
      </c>
      <c r="E1363" s="164">
        <v>57665</v>
      </c>
      <c r="F1363" s="164">
        <v>0</v>
      </c>
      <c r="G1363" s="164">
        <v>0</v>
      </c>
      <c r="H1363" s="164">
        <v>0</v>
      </c>
      <c r="I1363" s="164">
        <v>0</v>
      </c>
      <c r="J1363" s="164">
        <v>0</v>
      </c>
      <c r="K1363" s="164">
        <v>119</v>
      </c>
      <c r="L1363" s="164">
        <v>2529</v>
      </c>
      <c r="M1363" s="164">
        <v>3069.06</v>
      </c>
      <c r="N1363" s="164">
        <v>4.3999999999999997E-2</v>
      </c>
      <c r="O1363" s="164">
        <v>5.2999999999999999E-2</v>
      </c>
      <c r="P1363" s="164">
        <v>119</v>
      </c>
      <c r="Q1363" s="164">
        <v>2529</v>
      </c>
      <c r="R1363" s="164">
        <v>3069.06</v>
      </c>
      <c r="S1363" s="164">
        <v>4.3999999999999997E-2</v>
      </c>
      <c r="T1363" s="164">
        <v>5.2999999999999999E-2</v>
      </c>
    </row>
    <row r="1364" spans="1:20" ht="15.75" customHeight="1">
      <c r="A1364" s="126" t="s">
        <v>282</v>
      </c>
      <c r="B1364" s="163">
        <v>2016</v>
      </c>
      <c r="C1364" s="163">
        <v>2</v>
      </c>
      <c r="D1364" s="126" t="s">
        <v>1415</v>
      </c>
      <c r="E1364" s="163">
        <v>57665</v>
      </c>
      <c r="F1364" s="163">
        <v>0</v>
      </c>
      <c r="G1364" s="163">
        <v>0</v>
      </c>
      <c r="H1364" s="163">
        <v>0</v>
      </c>
      <c r="I1364" s="163">
        <v>0</v>
      </c>
      <c r="J1364" s="163">
        <v>0</v>
      </c>
      <c r="K1364" s="163">
        <v>22</v>
      </c>
      <c r="L1364" s="163">
        <v>15338</v>
      </c>
      <c r="M1364" s="163">
        <v>20119.86</v>
      </c>
      <c r="N1364" s="163">
        <v>0.26600000000000001</v>
      </c>
      <c r="O1364" s="163">
        <v>0.34899999999999998</v>
      </c>
      <c r="P1364" s="163">
        <v>22</v>
      </c>
      <c r="Q1364" s="163">
        <v>15338</v>
      </c>
      <c r="R1364" s="163">
        <v>20119.86</v>
      </c>
      <c r="S1364" s="163">
        <v>0.26600000000000001</v>
      </c>
      <c r="T1364" s="163">
        <v>0.34899999999999998</v>
      </c>
    </row>
    <row r="1365" spans="1:20" ht="15.75" customHeight="1">
      <c r="A1365" s="130" t="s">
        <v>282</v>
      </c>
      <c r="B1365" s="164">
        <v>2016</v>
      </c>
      <c r="C1365" s="164">
        <v>3</v>
      </c>
      <c r="D1365" s="130" t="s">
        <v>55</v>
      </c>
      <c r="E1365" s="164">
        <v>57665</v>
      </c>
      <c r="F1365" s="164">
        <v>0</v>
      </c>
      <c r="G1365" s="164">
        <v>0</v>
      </c>
      <c r="H1365" s="164">
        <v>0</v>
      </c>
      <c r="I1365" s="164">
        <v>0</v>
      </c>
      <c r="J1365" s="164">
        <v>0</v>
      </c>
      <c r="K1365" s="164">
        <v>36</v>
      </c>
      <c r="L1365" s="164">
        <v>6171</v>
      </c>
      <c r="M1365" s="164">
        <v>17115.39</v>
      </c>
      <c r="N1365" s="164">
        <v>0.107</v>
      </c>
      <c r="O1365" s="164">
        <v>0.29699999999999999</v>
      </c>
      <c r="P1365" s="164">
        <v>36</v>
      </c>
      <c r="Q1365" s="164">
        <v>6171</v>
      </c>
      <c r="R1365" s="164">
        <v>17115.39</v>
      </c>
      <c r="S1365" s="164">
        <v>0.107</v>
      </c>
      <c r="T1365" s="164">
        <v>0.29699999999999999</v>
      </c>
    </row>
    <row r="1366" spans="1:20" ht="15.75" customHeight="1">
      <c r="A1366" s="126" t="s">
        <v>282</v>
      </c>
      <c r="B1366" s="163">
        <v>2016</v>
      </c>
      <c r="C1366" s="163">
        <v>4</v>
      </c>
      <c r="D1366" s="126" t="s">
        <v>56</v>
      </c>
      <c r="E1366" s="163">
        <v>57665</v>
      </c>
      <c r="F1366" s="163">
        <v>0</v>
      </c>
      <c r="G1366" s="163">
        <v>0</v>
      </c>
      <c r="H1366" s="163">
        <v>0</v>
      </c>
      <c r="I1366" s="163">
        <v>0</v>
      </c>
      <c r="J1366" s="163">
        <v>0</v>
      </c>
      <c r="K1366" s="163">
        <v>2</v>
      </c>
      <c r="L1366" s="163">
        <v>57</v>
      </c>
      <c r="M1366" s="163">
        <v>68.98</v>
      </c>
      <c r="N1366" s="163">
        <v>1E-3</v>
      </c>
      <c r="O1366" s="163">
        <v>1E-3</v>
      </c>
      <c r="P1366" s="163">
        <v>2</v>
      </c>
      <c r="Q1366" s="163">
        <v>57</v>
      </c>
      <c r="R1366" s="163">
        <v>68.98</v>
      </c>
      <c r="S1366" s="163">
        <v>1E-3</v>
      </c>
      <c r="T1366" s="163">
        <v>1E-3</v>
      </c>
    </row>
    <row r="1367" spans="1:20" ht="15.75" customHeight="1">
      <c r="A1367" s="130" t="s">
        <v>282</v>
      </c>
      <c r="B1367" s="164">
        <v>2016</v>
      </c>
      <c r="C1367" s="164">
        <v>5</v>
      </c>
      <c r="D1367" s="130" t="s">
        <v>57</v>
      </c>
      <c r="E1367" s="164">
        <v>57665</v>
      </c>
      <c r="F1367" s="164">
        <v>0</v>
      </c>
      <c r="G1367" s="164">
        <v>0</v>
      </c>
      <c r="H1367" s="164">
        <v>0</v>
      </c>
      <c r="I1367" s="164">
        <v>0</v>
      </c>
      <c r="J1367" s="164">
        <v>0</v>
      </c>
      <c r="K1367" s="164">
        <v>182</v>
      </c>
      <c r="L1367" s="164">
        <v>15090</v>
      </c>
      <c r="M1367" s="164">
        <v>13497.05</v>
      </c>
      <c r="N1367" s="164">
        <v>0.26200000000000001</v>
      </c>
      <c r="O1367" s="164">
        <v>0.23400000000000001</v>
      </c>
      <c r="P1367" s="164">
        <v>182</v>
      </c>
      <c r="Q1367" s="164">
        <v>15090</v>
      </c>
      <c r="R1367" s="164">
        <v>13497.05</v>
      </c>
      <c r="S1367" s="164">
        <v>0.26200000000000001</v>
      </c>
      <c r="T1367" s="164">
        <v>0.23400000000000001</v>
      </c>
    </row>
    <row r="1368" spans="1:20" ht="15.75" customHeight="1">
      <c r="A1368" s="126" t="s">
        <v>282</v>
      </c>
      <c r="B1368" s="163">
        <v>2016</v>
      </c>
      <c r="C1368" s="163">
        <v>6</v>
      </c>
      <c r="D1368" s="126" t="s">
        <v>58</v>
      </c>
      <c r="E1368" s="163">
        <v>57665</v>
      </c>
      <c r="F1368" s="163">
        <v>0</v>
      </c>
      <c r="G1368" s="163">
        <v>0</v>
      </c>
      <c r="H1368" s="163">
        <v>0</v>
      </c>
      <c r="I1368" s="163">
        <v>0</v>
      </c>
      <c r="J1368" s="163">
        <v>0</v>
      </c>
      <c r="K1368" s="163">
        <v>0</v>
      </c>
      <c r="L1368" s="163">
        <v>0</v>
      </c>
      <c r="M1368" s="163">
        <v>0</v>
      </c>
      <c r="N1368" s="163">
        <v>0</v>
      </c>
      <c r="O1368" s="163">
        <v>0</v>
      </c>
      <c r="P1368" s="163">
        <v>0</v>
      </c>
      <c r="Q1368" s="163">
        <v>0</v>
      </c>
      <c r="R1368" s="163">
        <v>0</v>
      </c>
      <c r="S1368" s="163">
        <v>0</v>
      </c>
      <c r="T1368" s="163">
        <v>0</v>
      </c>
    </row>
    <row r="1369" spans="1:20" ht="15.75" customHeight="1">
      <c r="A1369" s="130" t="s">
        <v>282</v>
      </c>
      <c r="B1369" s="164">
        <v>2016</v>
      </c>
      <c r="C1369" s="164">
        <v>7</v>
      </c>
      <c r="D1369" s="130" t="s">
        <v>59</v>
      </c>
      <c r="E1369" s="164">
        <v>57665</v>
      </c>
      <c r="F1369" s="164">
        <v>0</v>
      </c>
      <c r="G1369" s="164">
        <v>0</v>
      </c>
      <c r="H1369" s="164">
        <v>0</v>
      </c>
      <c r="I1369" s="164">
        <v>0</v>
      </c>
      <c r="J1369" s="164">
        <v>0</v>
      </c>
      <c r="K1369" s="164">
        <v>0</v>
      </c>
      <c r="L1369" s="164">
        <v>0</v>
      </c>
      <c r="M1369" s="164">
        <v>0</v>
      </c>
      <c r="N1369" s="164">
        <v>0</v>
      </c>
      <c r="O1369" s="164">
        <v>0</v>
      </c>
      <c r="P1369" s="164">
        <v>0</v>
      </c>
      <c r="Q1369" s="164">
        <v>0</v>
      </c>
      <c r="R1369" s="164">
        <v>0</v>
      </c>
      <c r="S1369" s="164">
        <v>0</v>
      </c>
      <c r="T1369" s="164">
        <v>0</v>
      </c>
    </row>
    <row r="1370" spans="1:20" ht="15.75" customHeight="1">
      <c r="A1370" s="126" t="s">
        <v>282</v>
      </c>
      <c r="B1370" s="163">
        <v>2016</v>
      </c>
      <c r="C1370" s="163">
        <v>8</v>
      </c>
      <c r="D1370" s="126" t="s">
        <v>60</v>
      </c>
      <c r="E1370" s="163">
        <v>57665</v>
      </c>
      <c r="F1370" s="163">
        <v>0</v>
      </c>
      <c r="G1370" s="163">
        <v>0</v>
      </c>
      <c r="H1370" s="163">
        <v>0</v>
      </c>
      <c r="I1370" s="163">
        <v>0</v>
      </c>
      <c r="J1370" s="163">
        <v>0</v>
      </c>
      <c r="K1370" s="163">
        <v>3</v>
      </c>
      <c r="L1370" s="163">
        <v>14933</v>
      </c>
      <c r="M1370" s="163">
        <v>1586.16</v>
      </c>
      <c r="N1370" s="163">
        <v>0.25900000000000001</v>
      </c>
      <c r="O1370" s="163">
        <v>2.8000000000000001E-2</v>
      </c>
      <c r="P1370" s="163">
        <v>3</v>
      </c>
      <c r="Q1370" s="163">
        <v>14933</v>
      </c>
      <c r="R1370" s="163">
        <v>1586.16</v>
      </c>
      <c r="S1370" s="163">
        <v>0.25900000000000001</v>
      </c>
      <c r="T1370" s="163">
        <v>2.8000000000000001E-2</v>
      </c>
    </row>
    <row r="1371" spans="1:20" ht="15.75" customHeight="1">
      <c r="A1371" s="130" t="s">
        <v>282</v>
      </c>
      <c r="B1371" s="164">
        <v>2016</v>
      </c>
      <c r="C1371" s="164">
        <v>9</v>
      </c>
      <c r="D1371" s="130" t="s">
        <v>61</v>
      </c>
      <c r="E1371" s="164">
        <v>57665</v>
      </c>
      <c r="F1371" s="164">
        <v>0</v>
      </c>
      <c r="G1371" s="164">
        <v>0</v>
      </c>
      <c r="H1371" s="164">
        <v>0</v>
      </c>
      <c r="I1371" s="164">
        <v>0</v>
      </c>
      <c r="J1371" s="164">
        <v>0</v>
      </c>
      <c r="K1371" s="164">
        <v>35</v>
      </c>
      <c r="L1371" s="164">
        <v>1919</v>
      </c>
      <c r="M1371" s="164">
        <v>2240.86</v>
      </c>
      <c r="N1371" s="164">
        <v>3.3000000000000002E-2</v>
      </c>
      <c r="O1371" s="164">
        <v>3.9E-2</v>
      </c>
      <c r="P1371" s="164">
        <v>35</v>
      </c>
      <c r="Q1371" s="164">
        <v>1919</v>
      </c>
      <c r="R1371" s="164">
        <v>2240.86</v>
      </c>
      <c r="S1371" s="164">
        <v>3.3000000000000002E-2</v>
      </c>
      <c r="T1371" s="164">
        <v>3.9E-2</v>
      </c>
    </row>
    <row r="1372" spans="1:20" ht="15.75" customHeight="1">
      <c r="A1372" s="126" t="s">
        <v>282</v>
      </c>
      <c r="B1372" s="163">
        <v>2017</v>
      </c>
      <c r="C1372" s="163">
        <v>0</v>
      </c>
      <c r="D1372" s="126" t="s">
        <v>53</v>
      </c>
      <c r="E1372" s="163">
        <v>57890</v>
      </c>
      <c r="F1372" s="163">
        <v>0</v>
      </c>
      <c r="G1372" s="163">
        <v>0</v>
      </c>
      <c r="H1372" s="163">
        <v>0</v>
      </c>
      <c r="I1372" s="163">
        <v>0</v>
      </c>
      <c r="J1372" s="163">
        <v>0</v>
      </c>
      <c r="K1372" s="163">
        <v>19</v>
      </c>
      <c r="L1372" s="163">
        <v>4675</v>
      </c>
      <c r="M1372" s="163">
        <v>13194.33</v>
      </c>
      <c r="N1372" s="163">
        <v>8.1000000000000003E-2</v>
      </c>
      <c r="O1372" s="163">
        <v>0.22800000000000001</v>
      </c>
      <c r="P1372" s="163">
        <v>19</v>
      </c>
      <c r="Q1372" s="163">
        <v>4675</v>
      </c>
      <c r="R1372" s="163">
        <v>13194.33</v>
      </c>
      <c r="S1372" s="163">
        <v>8.1000000000000003E-2</v>
      </c>
      <c r="T1372" s="163">
        <v>0.22800000000000001</v>
      </c>
    </row>
    <row r="1373" spans="1:20" ht="15.75" customHeight="1">
      <c r="A1373" s="130" t="s">
        <v>282</v>
      </c>
      <c r="B1373" s="164">
        <v>2017</v>
      </c>
      <c r="C1373" s="164">
        <v>1</v>
      </c>
      <c r="D1373" s="130" t="s">
        <v>54</v>
      </c>
      <c r="E1373" s="164">
        <v>57890</v>
      </c>
      <c r="F1373" s="164">
        <v>0</v>
      </c>
      <c r="G1373" s="164">
        <v>0</v>
      </c>
      <c r="H1373" s="164">
        <v>0</v>
      </c>
      <c r="I1373" s="164">
        <v>0</v>
      </c>
      <c r="J1373" s="164">
        <v>0</v>
      </c>
      <c r="K1373" s="164">
        <v>98</v>
      </c>
      <c r="L1373" s="164">
        <v>4078</v>
      </c>
      <c r="M1373" s="164">
        <v>8720.84</v>
      </c>
      <c r="N1373" s="164">
        <v>7.0000000000000007E-2</v>
      </c>
      <c r="O1373" s="164">
        <v>0.151</v>
      </c>
      <c r="P1373" s="164">
        <v>98</v>
      </c>
      <c r="Q1373" s="164">
        <v>4078</v>
      </c>
      <c r="R1373" s="164">
        <v>8720.84</v>
      </c>
      <c r="S1373" s="164">
        <v>7.0000000000000007E-2</v>
      </c>
      <c r="T1373" s="164">
        <v>0.151</v>
      </c>
    </row>
    <row r="1374" spans="1:20" ht="15.75" customHeight="1">
      <c r="A1374" s="126" t="s">
        <v>282</v>
      </c>
      <c r="B1374" s="163">
        <v>2017</v>
      </c>
      <c r="C1374" s="163">
        <v>2</v>
      </c>
      <c r="D1374" s="126" t="s">
        <v>1415</v>
      </c>
      <c r="E1374" s="163">
        <v>57890</v>
      </c>
      <c r="F1374" s="163">
        <v>0</v>
      </c>
      <c r="G1374" s="163">
        <v>0</v>
      </c>
      <c r="H1374" s="163">
        <v>0</v>
      </c>
      <c r="I1374" s="163">
        <v>0</v>
      </c>
      <c r="J1374" s="163">
        <v>0</v>
      </c>
      <c r="K1374" s="163">
        <v>39</v>
      </c>
      <c r="L1374" s="163">
        <v>63518</v>
      </c>
      <c r="M1374" s="163">
        <v>82677.94</v>
      </c>
      <c r="N1374" s="163">
        <v>1.0960000000000001</v>
      </c>
      <c r="O1374" s="163">
        <v>1.427</v>
      </c>
      <c r="P1374" s="163">
        <v>39</v>
      </c>
      <c r="Q1374" s="163">
        <v>63518</v>
      </c>
      <c r="R1374" s="163">
        <v>82677.94</v>
      </c>
      <c r="S1374" s="163">
        <v>1.0960000000000001</v>
      </c>
      <c r="T1374" s="163">
        <v>1.427</v>
      </c>
    </row>
    <row r="1375" spans="1:20" ht="15.75" customHeight="1">
      <c r="A1375" s="130" t="s">
        <v>282</v>
      </c>
      <c r="B1375" s="164">
        <v>2017</v>
      </c>
      <c r="C1375" s="164">
        <v>3</v>
      </c>
      <c r="D1375" s="130" t="s">
        <v>55</v>
      </c>
      <c r="E1375" s="164">
        <v>57890</v>
      </c>
      <c r="F1375" s="164">
        <v>0</v>
      </c>
      <c r="G1375" s="164">
        <v>0</v>
      </c>
      <c r="H1375" s="164">
        <v>0</v>
      </c>
      <c r="I1375" s="164">
        <v>0</v>
      </c>
      <c r="J1375" s="164">
        <v>0</v>
      </c>
      <c r="K1375" s="164">
        <v>33</v>
      </c>
      <c r="L1375" s="164">
        <v>8053</v>
      </c>
      <c r="M1375" s="164">
        <v>9254.24</v>
      </c>
      <c r="N1375" s="164">
        <v>0.13900000000000001</v>
      </c>
      <c r="O1375" s="164">
        <v>0.16</v>
      </c>
      <c r="P1375" s="164">
        <v>33</v>
      </c>
      <c r="Q1375" s="164">
        <v>8053</v>
      </c>
      <c r="R1375" s="164">
        <v>9254.24</v>
      </c>
      <c r="S1375" s="164">
        <v>0.13900000000000001</v>
      </c>
      <c r="T1375" s="164">
        <v>0.16</v>
      </c>
    </row>
    <row r="1376" spans="1:20" ht="15.75" customHeight="1">
      <c r="A1376" s="126" t="s">
        <v>282</v>
      </c>
      <c r="B1376" s="163">
        <v>2017</v>
      </c>
      <c r="C1376" s="163">
        <v>4</v>
      </c>
      <c r="D1376" s="126" t="s">
        <v>56</v>
      </c>
      <c r="E1376" s="163">
        <v>57890</v>
      </c>
      <c r="F1376" s="163">
        <v>0</v>
      </c>
      <c r="G1376" s="163">
        <v>0</v>
      </c>
      <c r="H1376" s="163">
        <v>0</v>
      </c>
      <c r="I1376" s="163">
        <v>0</v>
      </c>
      <c r="J1376" s="163">
        <v>0</v>
      </c>
      <c r="K1376" s="163">
        <v>1</v>
      </c>
      <c r="L1376" s="163">
        <v>33</v>
      </c>
      <c r="M1376" s="163">
        <v>118.25</v>
      </c>
      <c r="N1376" s="163">
        <v>1E-3</v>
      </c>
      <c r="O1376" s="163">
        <v>2E-3</v>
      </c>
      <c r="P1376" s="163">
        <v>1</v>
      </c>
      <c r="Q1376" s="163">
        <v>33</v>
      </c>
      <c r="R1376" s="163">
        <v>118.25</v>
      </c>
      <c r="S1376" s="163">
        <v>1E-3</v>
      </c>
      <c r="T1376" s="163">
        <v>2E-3</v>
      </c>
    </row>
    <row r="1377" spans="1:20" ht="15.75" customHeight="1">
      <c r="A1377" s="130" t="s">
        <v>282</v>
      </c>
      <c r="B1377" s="164">
        <v>2017</v>
      </c>
      <c r="C1377" s="164">
        <v>5</v>
      </c>
      <c r="D1377" s="130" t="s">
        <v>57</v>
      </c>
      <c r="E1377" s="164">
        <v>57890</v>
      </c>
      <c r="F1377" s="164">
        <v>0</v>
      </c>
      <c r="G1377" s="164">
        <v>0</v>
      </c>
      <c r="H1377" s="164">
        <v>0</v>
      </c>
      <c r="I1377" s="164">
        <v>0</v>
      </c>
      <c r="J1377" s="164">
        <v>0</v>
      </c>
      <c r="K1377" s="164">
        <v>145</v>
      </c>
      <c r="L1377" s="164">
        <v>31174</v>
      </c>
      <c r="M1377" s="164">
        <v>31328.7</v>
      </c>
      <c r="N1377" s="164">
        <v>0.53900000000000003</v>
      </c>
      <c r="O1377" s="164">
        <v>0.54100000000000004</v>
      </c>
      <c r="P1377" s="164">
        <v>145</v>
      </c>
      <c r="Q1377" s="164">
        <v>31174</v>
      </c>
      <c r="R1377" s="164">
        <v>31328.7</v>
      </c>
      <c r="S1377" s="164">
        <v>0.53900000000000003</v>
      </c>
      <c r="T1377" s="164">
        <v>0.54100000000000004</v>
      </c>
    </row>
    <row r="1378" spans="1:20" ht="15.75" customHeight="1">
      <c r="A1378" s="126" t="s">
        <v>282</v>
      </c>
      <c r="B1378" s="163">
        <v>2017</v>
      </c>
      <c r="C1378" s="163">
        <v>6</v>
      </c>
      <c r="D1378" s="126" t="s">
        <v>58</v>
      </c>
      <c r="E1378" s="163">
        <v>57890</v>
      </c>
      <c r="F1378" s="163">
        <v>0</v>
      </c>
      <c r="G1378" s="163">
        <v>0</v>
      </c>
      <c r="H1378" s="163">
        <v>0</v>
      </c>
      <c r="I1378" s="163">
        <v>0</v>
      </c>
      <c r="J1378" s="163">
        <v>0</v>
      </c>
      <c r="K1378" s="163">
        <v>8</v>
      </c>
      <c r="L1378" s="163">
        <v>3140</v>
      </c>
      <c r="M1378" s="163">
        <v>11597.91</v>
      </c>
      <c r="N1378" s="163">
        <v>5.3999999999999999E-2</v>
      </c>
      <c r="O1378" s="163">
        <v>0.2</v>
      </c>
      <c r="P1378" s="163">
        <v>8</v>
      </c>
      <c r="Q1378" s="163">
        <v>3140</v>
      </c>
      <c r="R1378" s="163">
        <v>11597.91</v>
      </c>
      <c r="S1378" s="163">
        <v>5.3999999999999999E-2</v>
      </c>
      <c r="T1378" s="163">
        <v>0.2</v>
      </c>
    </row>
    <row r="1379" spans="1:20" ht="15.75" customHeight="1">
      <c r="A1379" s="130" t="s">
        <v>282</v>
      </c>
      <c r="B1379" s="164">
        <v>2017</v>
      </c>
      <c r="C1379" s="164">
        <v>7</v>
      </c>
      <c r="D1379" s="130" t="s">
        <v>59</v>
      </c>
      <c r="E1379" s="164">
        <v>57890</v>
      </c>
      <c r="F1379" s="164">
        <v>0</v>
      </c>
      <c r="G1379" s="164">
        <v>0</v>
      </c>
      <c r="H1379" s="164">
        <v>0</v>
      </c>
      <c r="I1379" s="164">
        <v>0</v>
      </c>
      <c r="J1379" s="164">
        <v>0</v>
      </c>
      <c r="K1379" s="164">
        <v>0</v>
      </c>
      <c r="L1379" s="164">
        <v>0</v>
      </c>
      <c r="M1379" s="164">
        <v>0</v>
      </c>
      <c r="N1379" s="164">
        <v>0</v>
      </c>
      <c r="O1379" s="164">
        <v>0</v>
      </c>
      <c r="P1379" s="164">
        <v>0</v>
      </c>
      <c r="Q1379" s="164">
        <v>0</v>
      </c>
      <c r="R1379" s="164">
        <v>0</v>
      </c>
      <c r="S1379" s="164">
        <v>0</v>
      </c>
      <c r="T1379" s="164">
        <v>0</v>
      </c>
    </row>
    <row r="1380" spans="1:20" ht="15.75" customHeight="1">
      <c r="A1380" s="126" t="s">
        <v>282</v>
      </c>
      <c r="B1380" s="163">
        <v>2017</v>
      </c>
      <c r="C1380" s="163">
        <v>8</v>
      </c>
      <c r="D1380" s="126" t="s">
        <v>60</v>
      </c>
      <c r="E1380" s="163">
        <v>57890</v>
      </c>
      <c r="F1380" s="163">
        <v>0</v>
      </c>
      <c r="G1380" s="163">
        <v>0</v>
      </c>
      <c r="H1380" s="163">
        <v>0</v>
      </c>
      <c r="I1380" s="163">
        <v>0</v>
      </c>
      <c r="J1380" s="163">
        <v>0</v>
      </c>
      <c r="K1380" s="163">
        <v>3</v>
      </c>
      <c r="L1380" s="163">
        <v>615</v>
      </c>
      <c r="M1380" s="163">
        <v>998.02</v>
      </c>
      <c r="N1380" s="163">
        <v>1.0999999999999999E-2</v>
      </c>
      <c r="O1380" s="163">
        <v>1.7000000000000001E-2</v>
      </c>
      <c r="P1380" s="163">
        <v>3</v>
      </c>
      <c r="Q1380" s="163">
        <v>615</v>
      </c>
      <c r="R1380" s="163">
        <v>998.02</v>
      </c>
      <c r="S1380" s="163">
        <v>1.0999999999999999E-2</v>
      </c>
      <c r="T1380" s="163">
        <v>1.7000000000000001E-2</v>
      </c>
    </row>
    <row r="1381" spans="1:20" ht="15.75" customHeight="1">
      <c r="A1381" s="130" t="s">
        <v>282</v>
      </c>
      <c r="B1381" s="164">
        <v>2017</v>
      </c>
      <c r="C1381" s="164">
        <v>9</v>
      </c>
      <c r="D1381" s="130" t="s">
        <v>61</v>
      </c>
      <c r="E1381" s="164">
        <v>57890</v>
      </c>
      <c r="F1381" s="164">
        <v>0</v>
      </c>
      <c r="G1381" s="164">
        <v>0</v>
      </c>
      <c r="H1381" s="164">
        <v>0</v>
      </c>
      <c r="I1381" s="164">
        <v>0</v>
      </c>
      <c r="J1381" s="164">
        <v>0</v>
      </c>
      <c r="K1381" s="164">
        <v>49</v>
      </c>
      <c r="L1381" s="164">
        <v>1441</v>
      </c>
      <c r="M1381" s="164">
        <v>2668.86</v>
      </c>
      <c r="N1381" s="164">
        <v>2.5000000000000001E-2</v>
      </c>
      <c r="O1381" s="164">
        <v>4.5999999999999999E-2</v>
      </c>
      <c r="P1381" s="164">
        <v>49</v>
      </c>
      <c r="Q1381" s="164">
        <v>1441</v>
      </c>
      <c r="R1381" s="164">
        <v>2668.86</v>
      </c>
      <c r="S1381" s="164">
        <v>2.5000000000000001E-2</v>
      </c>
      <c r="T1381" s="164">
        <v>4.5999999999999999E-2</v>
      </c>
    </row>
    <row r="1382" spans="1:20" ht="15.75" customHeight="1">
      <c r="A1382" s="126" t="s">
        <v>282</v>
      </c>
      <c r="B1382" s="163">
        <v>2018</v>
      </c>
      <c r="C1382" s="163">
        <v>0</v>
      </c>
      <c r="D1382" s="126" t="s">
        <v>53</v>
      </c>
      <c r="E1382" s="163">
        <v>58174</v>
      </c>
      <c r="F1382" s="163">
        <v>0</v>
      </c>
      <c r="G1382" s="163">
        <v>0</v>
      </c>
      <c r="H1382" s="163">
        <v>0</v>
      </c>
      <c r="I1382" s="163">
        <v>0</v>
      </c>
      <c r="J1382" s="163">
        <v>0</v>
      </c>
      <c r="K1382" s="163">
        <v>15</v>
      </c>
      <c r="L1382" s="163">
        <v>7675</v>
      </c>
      <c r="M1382" s="163">
        <v>3431.43</v>
      </c>
      <c r="N1382" s="163">
        <v>0.13200000000000001</v>
      </c>
      <c r="O1382" s="163">
        <v>5.8999999999999997E-2</v>
      </c>
      <c r="P1382" s="163">
        <v>15</v>
      </c>
      <c r="Q1382" s="163">
        <v>7675</v>
      </c>
      <c r="R1382" s="163">
        <v>3431.43</v>
      </c>
      <c r="S1382" s="163">
        <v>0.13200000000000001</v>
      </c>
      <c r="T1382" s="163">
        <v>5.8999999999999997E-2</v>
      </c>
    </row>
    <row r="1383" spans="1:20" ht="15.75" customHeight="1">
      <c r="A1383" s="130" t="s">
        <v>282</v>
      </c>
      <c r="B1383" s="164">
        <v>2018</v>
      </c>
      <c r="C1383" s="164">
        <v>1</v>
      </c>
      <c r="D1383" s="130" t="s">
        <v>54</v>
      </c>
      <c r="E1383" s="164">
        <v>58174</v>
      </c>
      <c r="F1383" s="164">
        <v>0</v>
      </c>
      <c r="G1383" s="164">
        <v>0</v>
      </c>
      <c r="H1383" s="164">
        <v>0</v>
      </c>
      <c r="I1383" s="164">
        <v>0</v>
      </c>
      <c r="J1383" s="164">
        <v>0</v>
      </c>
      <c r="K1383" s="164">
        <v>145</v>
      </c>
      <c r="L1383" s="164">
        <v>2826</v>
      </c>
      <c r="M1383" s="164">
        <v>6067.65</v>
      </c>
      <c r="N1383" s="164">
        <v>4.9000000000000002E-2</v>
      </c>
      <c r="O1383" s="164">
        <v>0.104</v>
      </c>
      <c r="P1383" s="164">
        <v>145</v>
      </c>
      <c r="Q1383" s="164">
        <v>2826</v>
      </c>
      <c r="R1383" s="164">
        <v>6067.65</v>
      </c>
      <c r="S1383" s="164">
        <v>4.9000000000000002E-2</v>
      </c>
      <c r="T1383" s="164">
        <v>0.104</v>
      </c>
    </row>
    <row r="1384" spans="1:20" ht="15.75" customHeight="1">
      <c r="A1384" s="126" t="s">
        <v>282</v>
      </c>
      <c r="B1384" s="163">
        <v>2018</v>
      </c>
      <c r="C1384" s="163">
        <v>2</v>
      </c>
      <c r="D1384" s="126" t="s">
        <v>1415</v>
      </c>
      <c r="E1384" s="163">
        <v>58174</v>
      </c>
      <c r="F1384" s="163">
        <v>0</v>
      </c>
      <c r="G1384" s="163">
        <v>0</v>
      </c>
      <c r="H1384" s="163">
        <v>0</v>
      </c>
      <c r="I1384" s="163">
        <v>0</v>
      </c>
      <c r="J1384" s="163">
        <v>0</v>
      </c>
      <c r="K1384" s="163">
        <v>47</v>
      </c>
      <c r="L1384" s="163">
        <v>50138</v>
      </c>
      <c r="M1384" s="163">
        <v>95646.27</v>
      </c>
      <c r="N1384" s="163">
        <v>0.86199999999999999</v>
      </c>
      <c r="O1384" s="163">
        <v>1.643</v>
      </c>
      <c r="P1384" s="163">
        <v>47</v>
      </c>
      <c r="Q1384" s="163">
        <v>50138</v>
      </c>
      <c r="R1384" s="163">
        <v>95646.27</v>
      </c>
      <c r="S1384" s="163">
        <v>0.86199999999999999</v>
      </c>
      <c r="T1384" s="163">
        <v>1.643</v>
      </c>
    </row>
    <row r="1385" spans="1:20" ht="15.75" customHeight="1">
      <c r="A1385" s="130" t="s">
        <v>282</v>
      </c>
      <c r="B1385" s="164">
        <v>2018</v>
      </c>
      <c r="C1385" s="164">
        <v>3</v>
      </c>
      <c r="D1385" s="130" t="s">
        <v>55</v>
      </c>
      <c r="E1385" s="164">
        <v>58174</v>
      </c>
      <c r="F1385" s="164">
        <v>1</v>
      </c>
      <c r="G1385" s="164">
        <v>6530</v>
      </c>
      <c r="H1385" s="164">
        <v>12080.5</v>
      </c>
      <c r="I1385" s="164">
        <v>0.112</v>
      </c>
      <c r="J1385" s="164">
        <v>0.20799999999999999</v>
      </c>
      <c r="K1385" s="164">
        <v>43</v>
      </c>
      <c r="L1385" s="164">
        <v>12092</v>
      </c>
      <c r="M1385" s="164">
        <v>36074.49</v>
      </c>
      <c r="N1385" s="164">
        <v>0.20799999999999999</v>
      </c>
      <c r="O1385" s="164">
        <v>0.62</v>
      </c>
      <c r="P1385" s="164">
        <v>44</v>
      </c>
      <c r="Q1385" s="164">
        <v>18622</v>
      </c>
      <c r="R1385" s="164">
        <v>48154.99</v>
      </c>
      <c r="S1385" s="164">
        <v>0.32</v>
      </c>
      <c r="T1385" s="164">
        <v>0.82799999999999996</v>
      </c>
    </row>
    <row r="1386" spans="1:20" ht="15.75" customHeight="1">
      <c r="A1386" s="126" t="s">
        <v>282</v>
      </c>
      <c r="B1386" s="163">
        <v>2018</v>
      </c>
      <c r="C1386" s="163">
        <v>4</v>
      </c>
      <c r="D1386" s="126" t="s">
        <v>56</v>
      </c>
      <c r="E1386" s="163">
        <v>58174</v>
      </c>
      <c r="F1386" s="163">
        <v>0</v>
      </c>
      <c r="G1386" s="163">
        <v>0</v>
      </c>
      <c r="H1386" s="163">
        <v>0</v>
      </c>
      <c r="I1386" s="163">
        <v>0</v>
      </c>
      <c r="J1386" s="163">
        <v>0</v>
      </c>
      <c r="K1386" s="163">
        <v>9</v>
      </c>
      <c r="L1386" s="163">
        <v>345</v>
      </c>
      <c r="M1386" s="163">
        <v>791.13</v>
      </c>
      <c r="N1386" s="163">
        <v>6.0000000000000001E-3</v>
      </c>
      <c r="O1386" s="163">
        <v>1.4E-2</v>
      </c>
      <c r="P1386" s="163">
        <v>9</v>
      </c>
      <c r="Q1386" s="163">
        <v>345</v>
      </c>
      <c r="R1386" s="163">
        <v>791.13</v>
      </c>
      <c r="S1386" s="163">
        <v>6.0000000000000001E-3</v>
      </c>
      <c r="T1386" s="163">
        <v>1.4E-2</v>
      </c>
    </row>
    <row r="1387" spans="1:20" ht="15.75" customHeight="1">
      <c r="A1387" s="130" t="s">
        <v>282</v>
      </c>
      <c r="B1387" s="164">
        <v>2018</v>
      </c>
      <c r="C1387" s="164">
        <v>5</v>
      </c>
      <c r="D1387" s="130" t="s">
        <v>57</v>
      </c>
      <c r="E1387" s="164">
        <v>58174</v>
      </c>
      <c r="F1387" s="164">
        <v>1</v>
      </c>
      <c r="G1387" s="164">
        <v>5055</v>
      </c>
      <c r="H1387" s="164">
        <v>3875</v>
      </c>
      <c r="I1387" s="164">
        <v>8.6999999999999994E-2</v>
      </c>
      <c r="J1387" s="164">
        <v>6.7000000000000004E-2</v>
      </c>
      <c r="K1387" s="164">
        <v>141</v>
      </c>
      <c r="L1387" s="164">
        <v>40143</v>
      </c>
      <c r="M1387" s="164">
        <v>43794.62</v>
      </c>
      <c r="N1387" s="164">
        <v>0.69</v>
      </c>
      <c r="O1387" s="164">
        <v>0.753</v>
      </c>
      <c r="P1387" s="164">
        <v>142</v>
      </c>
      <c r="Q1387" s="164">
        <v>45198</v>
      </c>
      <c r="R1387" s="164">
        <v>47669.62</v>
      </c>
      <c r="S1387" s="164">
        <v>0.77700000000000002</v>
      </c>
      <c r="T1387" s="164">
        <v>0.81899999999999995</v>
      </c>
    </row>
    <row r="1388" spans="1:20" ht="15.75" customHeight="1">
      <c r="A1388" s="126" t="s">
        <v>282</v>
      </c>
      <c r="B1388" s="163">
        <v>2018</v>
      </c>
      <c r="C1388" s="163">
        <v>6</v>
      </c>
      <c r="D1388" s="126" t="s">
        <v>58</v>
      </c>
      <c r="E1388" s="163">
        <v>58174</v>
      </c>
      <c r="F1388" s="163">
        <v>6</v>
      </c>
      <c r="G1388" s="163">
        <v>4605</v>
      </c>
      <c r="H1388" s="163">
        <v>24823</v>
      </c>
      <c r="I1388" s="163">
        <v>7.9000000000000001E-2</v>
      </c>
      <c r="J1388" s="163">
        <v>0.42699999999999999</v>
      </c>
      <c r="K1388" s="163">
        <v>10</v>
      </c>
      <c r="L1388" s="163">
        <v>1005</v>
      </c>
      <c r="M1388" s="163">
        <v>3232.57</v>
      </c>
      <c r="N1388" s="163">
        <v>1.7000000000000001E-2</v>
      </c>
      <c r="O1388" s="163">
        <v>5.6000000000000001E-2</v>
      </c>
      <c r="P1388" s="163">
        <v>16</v>
      </c>
      <c r="Q1388" s="163">
        <v>5610</v>
      </c>
      <c r="R1388" s="163">
        <v>28055.57</v>
      </c>
      <c r="S1388" s="163">
        <v>9.6000000000000002E-2</v>
      </c>
      <c r="T1388" s="163">
        <v>0.48199999999999998</v>
      </c>
    </row>
    <row r="1389" spans="1:20" ht="15.75" customHeight="1">
      <c r="A1389" s="130" t="s">
        <v>282</v>
      </c>
      <c r="B1389" s="164">
        <v>2018</v>
      </c>
      <c r="C1389" s="164">
        <v>7</v>
      </c>
      <c r="D1389" s="130" t="s">
        <v>59</v>
      </c>
      <c r="E1389" s="164">
        <v>58174</v>
      </c>
      <c r="F1389" s="164">
        <v>0</v>
      </c>
      <c r="G1389" s="164">
        <v>0</v>
      </c>
      <c r="H1389" s="164">
        <v>0</v>
      </c>
      <c r="I1389" s="164">
        <v>0</v>
      </c>
      <c r="J1389" s="164">
        <v>0</v>
      </c>
      <c r="K1389" s="164">
        <v>3</v>
      </c>
      <c r="L1389" s="164">
        <v>27</v>
      </c>
      <c r="M1389" s="164">
        <v>116.58</v>
      </c>
      <c r="N1389" s="164">
        <v>0</v>
      </c>
      <c r="O1389" s="164">
        <v>2E-3</v>
      </c>
      <c r="P1389" s="164">
        <v>3</v>
      </c>
      <c r="Q1389" s="164">
        <v>27</v>
      </c>
      <c r="R1389" s="164">
        <v>116.58</v>
      </c>
      <c r="S1389" s="164">
        <v>0</v>
      </c>
      <c r="T1389" s="164">
        <v>2E-3</v>
      </c>
    </row>
    <row r="1390" spans="1:20" ht="15.75" customHeight="1">
      <c r="A1390" s="126" t="s">
        <v>282</v>
      </c>
      <c r="B1390" s="163">
        <v>2018</v>
      </c>
      <c r="C1390" s="163">
        <v>8</v>
      </c>
      <c r="D1390" s="126" t="s">
        <v>60</v>
      </c>
      <c r="E1390" s="163">
        <v>58174</v>
      </c>
      <c r="F1390" s="163">
        <v>0</v>
      </c>
      <c r="G1390" s="163">
        <v>0</v>
      </c>
      <c r="H1390" s="163">
        <v>0</v>
      </c>
      <c r="I1390" s="163">
        <v>0</v>
      </c>
      <c r="J1390" s="163">
        <v>0</v>
      </c>
      <c r="K1390" s="163">
        <v>1</v>
      </c>
      <c r="L1390" s="163">
        <v>1195</v>
      </c>
      <c r="M1390" s="163">
        <v>8285.33</v>
      </c>
      <c r="N1390" s="163">
        <v>2.1000000000000001E-2</v>
      </c>
      <c r="O1390" s="163">
        <v>0.14199999999999999</v>
      </c>
      <c r="P1390" s="163">
        <v>1</v>
      </c>
      <c r="Q1390" s="163">
        <v>1195</v>
      </c>
      <c r="R1390" s="163">
        <v>8285.33</v>
      </c>
      <c r="S1390" s="163">
        <v>2.1000000000000001E-2</v>
      </c>
      <c r="T1390" s="163">
        <v>0.14199999999999999</v>
      </c>
    </row>
    <row r="1391" spans="1:20" ht="15.75" customHeight="1">
      <c r="A1391" s="130" t="s">
        <v>282</v>
      </c>
      <c r="B1391" s="164">
        <v>2018</v>
      </c>
      <c r="C1391" s="164">
        <v>9</v>
      </c>
      <c r="D1391" s="130" t="s">
        <v>61</v>
      </c>
      <c r="E1391" s="164">
        <v>58174</v>
      </c>
      <c r="F1391" s="164">
        <v>0</v>
      </c>
      <c r="G1391" s="164">
        <v>0</v>
      </c>
      <c r="H1391" s="164">
        <v>0</v>
      </c>
      <c r="I1391" s="164">
        <v>0</v>
      </c>
      <c r="J1391" s="164">
        <v>0</v>
      </c>
      <c r="K1391" s="164">
        <v>62</v>
      </c>
      <c r="L1391" s="164">
        <v>4812</v>
      </c>
      <c r="M1391" s="164">
        <v>7931.5</v>
      </c>
      <c r="N1391" s="164">
        <v>8.3000000000000004E-2</v>
      </c>
      <c r="O1391" s="164">
        <v>0.13600000000000001</v>
      </c>
      <c r="P1391" s="164">
        <v>62</v>
      </c>
      <c r="Q1391" s="164">
        <v>4812</v>
      </c>
      <c r="R1391" s="164">
        <v>7931.5</v>
      </c>
      <c r="S1391" s="164">
        <v>8.3000000000000004E-2</v>
      </c>
      <c r="T1391" s="164">
        <v>0.13600000000000001</v>
      </c>
    </row>
    <row r="1392" spans="1:20" ht="15.75" customHeight="1">
      <c r="A1392" s="126" t="s">
        <v>282</v>
      </c>
      <c r="B1392" s="163">
        <v>2019</v>
      </c>
      <c r="C1392" s="163">
        <v>0</v>
      </c>
      <c r="D1392" s="126" t="s">
        <v>53</v>
      </c>
      <c r="E1392" s="163">
        <v>59441</v>
      </c>
      <c r="F1392" s="163">
        <v>0</v>
      </c>
      <c r="G1392" s="163">
        <v>0</v>
      </c>
      <c r="H1392" s="163">
        <v>0</v>
      </c>
      <c r="I1392" s="163">
        <v>0</v>
      </c>
      <c r="J1392" s="163">
        <v>0</v>
      </c>
      <c r="K1392" s="163">
        <v>36</v>
      </c>
      <c r="L1392" s="163">
        <v>10336</v>
      </c>
      <c r="M1392" s="163">
        <v>6111.79</v>
      </c>
      <c r="N1392" s="163">
        <v>0.17399999999999999</v>
      </c>
      <c r="O1392" s="163">
        <v>0.10299999999999999</v>
      </c>
      <c r="P1392" s="163">
        <v>36</v>
      </c>
      <c r="Q1392" s="163">
        <v>10336</v>
      </c>
      <c r="R1392" s="163">
        <v>6111.79</v>
      </c>
      <c r="S1392" s="163">
        <v>0.17399999999999999</v>
      </c>
      <c r="T1392" s="163">
        <v>0.10299999999999999</v>
      </c>
    </row>
    <row r="1393" spans="1:20" ht="15.75" customHeight="1">
      <c r="A1393" s="130" t="s">
        <v>282</v>
      </c>
      <c r="B1393" s="164">
        <v>2019</v>
      </c>
      <c r="C1393" s="164">
        <v>1</v>
      </c>
      <c r="D1393" s="130" t="s">
        <v>54</v>
      </c>
      <c r="E1393" s="164">
        <v>59441</v>
      </c>
      <c r="F1393" s="164">
        <v>0</v>
      </c>
      <c r="G1393" s="164">
        <v>0</v>
      </c>
      <c r="H1393" s="164">
        <v>0</v>
      </c>
      <c r="I1393" s="164">
        <v>0</v>
      </c>
      <c r="J1393" s="164">
        <v>0</v>
      </c>
      <c r="K1393" s="164">
        <v>139</v>
      </c>
      <c r="L1393" s="164">
        <v>5643</v>
      </c>
      <c r="M1393" s="164">
        <v>15812.8</v>
      </c>
      <c r="N1393" s="164">
        <v>9.5000000000000001E-2</v>
      </c>
      <c r="O1393" s="164">
        <v>0.26600000000000001</v>
      </c>
      <c r="P1393" s="164">
        <v>139</v>
      </c>
      <c r="Q1393" s="164">
        <v>5643</v>
      </c>
      <c r="R1393" s="164">
        <v>15812.8</v>
      </c>
      <c r="S1393" s="164">
        <v>9.5000000000000001E-2</v>
      </c>
      <c r="T1393" s="164">
        <v>0.26600000000000001</v>
      </c>
    </row>
    <row r="1394" spans="1:20" ht="15.75" customHeight="1">
      <c r="A1394" s="126" t="s">
        <v>282</v>
      </c>
      <c r="B1394" s="163">
        <v>2019</v>
      </c>
      <c r="C1394" s="163">
        <v>2</v>
      </c>
      <c r="D1394" s="126" t="s">
        <v>1415</v>
      </c>
      <c r="E1394" s="163">
        <v>59441</v>
      </c>
      <c r="F1394" s="163">
        <v>0</v>
      </c>
      <c r="G1394" s="163">
        <v>0</v>
      </c>
      <c r="H1394" s="163">
        <v>0</v>
      </c>
      <c r="I1394" s="163">
        <v>0</v>
      </c>
      <c r="J1394" s="163">
        <v>0</v>
      </c>
      <c r="K1394" s="163">
        <v>58</v>
      </c>
      <c r="L1394" s="163">
        <v>57545</v>
      </c>
      <c r="M1394" s="163">
        <v>97182.2</v>
      </c>
      <c r="N1394" s="163">
        <v>0.96799999999999997</v>
      </c>
      <c r="O1394" s="163">
        <v>1.635</v>
      </c>
      <c r="P1394" s="163">
        <v>58</v>
      </c>
      <c r="Q1394" s="163">
        <v>57545</v>
      </c>
      <c r="R1394" s="163">
        <v>97182.2</v>
      </c>
      <c r="S1394" s="163">
        <v>0.96799999999999997</v>
      </c>
      <c r="T1394" s="163">
        <v>1.635</v>
      </c>
    </row>
    <row r="1395" spans="1:20" ht="15.75" customHeight="1">
      <c r="A1395" s="130" t="s">
        <v>282</v>
      </c>
      <c r="B1395" s="164">
        <v>2019</v>
      </c>
      <c r="C1395" s="164">
        <v>3</v>
      </c>
      <c r="D1395" s="130" t="s">
        <v>55</v>
      </c>
      <c r="E1395" s="164">
        <v>59441</v>
      </c>
      <c r="F1395" s="164">
        <v>0</v>
      </c>
      <c r="G1395" s="164">
        <v>0</v>
      </c>
      <c r="H1395" s="164">
        <v>0</v>
      </c>
      <c r="I1395" s="164">
        <v>0</v>
      </c>
      <c r="J1395" s="164">
        <v>0</v>
      </c>
      <c r="K1395" s="164">
        <v>28</v>
      </c>
      <c r="L1395" s="164">
        <v>7470</v>
      </c>
      <c r="M1395" s="164">
        <v>16763.66</v>
      </c>
      <c r="N1395" s="164">
        <v>0.126</v>
      </c>
      <c r="O1395" s="164">
        <v>0.28199999999999997</v>
      </c>
      <c r="P1395" s="164">
        <v>28</v>
      </c>
      <c r="Q1395" s="164">
        <v>7470</v>
      </c>
      <c r="R1395" s="164">
        <v>16763.66</v>
      </c>
      <c r="S1395" s="164">
        <v>0.126</v>
      </c>
      <c r="T1395" s="164">
        <v>0.28199999999999997</v>
      </c>
    </row>
    <row r="1396" spans="1:20" ht="15.75" customHeight="1">
      <c r="A1396" s="126" t="s">
        <v>282</v>
      </c>
      <c r="B1396" s="163">
        <v>2019</v>
      </c>
      <c r="C1396" s="163">
        <v>4</v>
      </c>
      <c r="D1396" s="126" t="s">
        <v>56</v>
      </c>
      <c r="E1396" s="163">
        <v>59441</v>
      </c>
      <c r="F1396" s="163">
        <v>0</v>
      </c>
      <c r="G1396" s="163">
        <v>0</v>
      </c>
      <c r="H1396" s="163">
        <v>0</v>
      </c>
      <c r="I1396" s="163">
        <v>0</v>
      </c>
      <c r="J1396" s="163">
        <v>0</v>
      </c>
      <c r="K1396" s="163">
        <v>5</v>
      </c>
      <c r="L1396" s="163">
        <v>22</v>
      </c>
      <c r="M1396" s="163">
        <v>38.5</v>
      </c>
      <c r="N1396" s="163">
        <v>0</v>
      </c>
      <c r="O1396" s="163">
        <v>1E-3</v>
      </c>
      <c r="P1396" s="163">
        <v>5</v>
      </c>
      <c r="Q1396" s="163">
        <v>22</v>
      </c>
      <c r="R1396" s="163">
        <v>38.5</v>
      </c>
      <c r="S1396" s="163">
        <v>0</v>
      </c>
      <c r="T1396" s="163">
        <v>1E-3</v>
      </c>
    </row>
    <row r="1397" spans="1:20" ht="15.75" customHeight="1">
      <c r="A1397" s="130" t="s">
        <v>282</v>
      </c>
      <c r="B1397" s="164">
        <v>2019</v>
      </c>
      <c r="C1397" s="164">
        <v>5</v>
      </c>
      <c r="D1397" s="130" t="s">
        <v>57</v>
      </c>
      <c r="E1397" s="164">
        <v>59441</v>
      </c>
      <c r="F1397" s="164">
        <v>0</v>
      </c>
      <c r="G1397" s="164">
        <v>0</v>
      </c>
      <c r="H1397" s="164">
        <v>0</v>
      </c>
      <c r="I1397" s="164">
        <v>0</v>
      </c>
      <c r="J1397" s="164">
        <v>0</v>
      </c>
      <c r="K1397" s="164">
        <v>132</v>
      </c>
      <c r="L1397" s="164">
        <v>32144</v>
      </c>
      <c r="M1397" s="164">
        <v>57547.4</v>
      </c>
      <c r="N1397" s="164">
        <v>0.54100000000000004</v>
      </c>
      <c r="O1397" s="164">
        <v>0.96799999999999997</v>
      </c>
      <c r="P1397" s="164">
        <v>132</v>
      </c>
      <c r="Q1397" s="164">
        <v>32144</v>
      </c>
      <c r="R1397" s="164">
        <v>57547.4</v>
      </c>
      <c r="S1397" s="164">
        <v>0.54100000000000004</v>
      </c>
      <c r="T1397" s="164">
        <v>0.96799999999999997</v>
      </c>
    </row>
    <row r="1398" spans="1:20" ht="15.75" customHeight="1">
      <c r="A1398" s="126" t="s">
        <v>282</v>
      </c>
      <c r="B1398" s="163">
        <v>2019</v>
      </c>
      <c r="C1398" s="163">
        <v>6</v>
      </c>
      <c r="D1398" s="126" t="s">
        <v>58</v>
      </c>
      <c r="E1398" s="163">
        <v>59441</v>
      </c>
      <c r="F1398" s="163">
        <v>0</v>
      </c>
      <c r="G1398" s="163">
        <v>0</v>
      </c>
      <c r="H1398" s="163">
        <v>0</v>
      </c>
      <c r="I1398" s="163">
        <v>0</v>
      </c>
      <c r="J1398" s="163">
        <v>0</v>
      </c>
      <c r="K1398" s="163">
        <v>6</v>
      </c>
      <c r="L1398" s="163">
        <v>952</v>
      </c>
      <c r="M1398" s="163">
        <v>1090.3499999999999</v>
      </c>
      <c r="N1398" s="163">
        <v>1.6E-2</v>
      </c>
      <c r="O1398" s="163">
        <v>1.7999999999999999E-2</v>
      </c>
      <c r="P1398" s="163">
        <v>6</v>
      </c>
      <c r="Q1398" s="163">
        <v>952</v>
      </c>
      <c r="R1398" s="163">
        <v>1090.3499999999999</v>
      </c>
      <c r="S1398" s="163">
        <v>1.6E-2</v>
      </c>
      <c r="T1398" s="163">
        <v>1.7999999999999999E-2</v>
      </c>
    </row>
    <row r="1399" spans="1:20" ht="15.75" customHeight="1">
      <c r="A1399" s="130" t="s">
        <v>282</v>
      </c>
      <c r="B1399" s="164">
        <v>2019</v>
      </c>
      <c r="C1399" s="164">
        <v>7</v>
      </c>
      <c r="D1399" s="130" t="s">
        <v>59</v>
      </c>
      <c r="E1399" s="164">
        <v>59441</v>
      </c>
      <c r="F1399" s="164">
        <v>0</v>
      </c>
      <c r="G1399" s="164">
        <v>0</v>
      </c>
      <c r="H1399" s="164">
        <v>0</v>
      </c>
      <c r="I1399" s="164">
        <v>0</v>
      </c>
      <c r="J1399" s="164">
        <v>0</v>
      </c>
      <c r="K1399" s="164">
        <v>5</v>
      </c>
      <c r="L1399" s="164">
        <v>1258</v>
      </c>
      <c r="M1399" s="164">
        <v>833.6</v>
      </c>
      <c r="N1399" s="164">
        <v>2.1000000000000001E-2</v>
      </c>
      <c r="O1399" s="164">
        <v>1.4E-2</v>
      </c>
      <c r="P1399" s="164">
        <v>5</v>
      </c>
      <c r="Q1399" s="164">
        <v>1258</v>
      </c>
      <c r="R1399" s="164">
        <v>833.6</v>
      </c>
      <c r="S1399" s="164">
        <v>2.1000000000000001E-2</v>
      </c>
      <c r="T1399" s="164">
        <v>1.4E-2</v>
      </c>
    </row>
    <row r="1400" spans="1:20" ht="15.75" customHeight="1">
      <c r="A1400" s="126" t="s">
        <v>282</v>
      </c>
      <c r="B1400" s="163">
        <v>2019</v>
      </c>
      <c r="C1400" s="163">
        <v>8</v>
      </c>
      <c r="D1400" s="126" t="s">
        <v>60</v>
      </c>
      <c r="E1400" s="163">
        <v>59441</v>
      </c>
      <c r="F1400" s="163">
        <v>0</v>
      </c>
      <c r="G1400" s="163">
        <v>0</v>
      </c>
      <c r="H1400" s="163">
        <v>0</v>
      </c>
      <c r="I1400" s="163">
        <v>0</v>
      </c>
      <c r="J1400" s="163">
        <v>0</v>
      </c>
      <c r="K1400" s="163">
        <v>4</v>
      </c>
      <c r="L1400" s="163">
        <v>34</v>
      </c>
      <c r="M1400" s="163">
        <v>64.010000000000005</v>
      </c>
      <c r="N1400" s="163">
        <v>1E-3</v>
      </c>
      <c r="O1400" s="163">
        <v>1E-3</v>
      </c>
      <c r="P1400" s="163">
        <v>4</v>
      </c>
      <c r="Q1400" s="163">
        <v>34</v>
      </c>
      <c r="R1400" s="163">
        <v>64.010000000000005</v>
      </c>
      <c r="S1400" s="163">
        <v>1E-3</v>
      </c>
      <c r="T1400" s="163">
        <v>1E-3</v>
      </c>
    </row>
    <row r="1401" spans="1:20" ht="15.75" customHeight="1">
      <c r="A1401" s="130" t="s">
        <v>282</v>
      </c>
      <c r="B1401" s="164">
        <v>2019</v>
      </c>
      <c r="C1401" s="164">
        <v>9</v>
      </c>
      <c r="D1401" s="130" t="s">
        <v>61</v>
      </c>
      <c r="E1401" s="164">
        <v>59441</v>
      </c>
      <c r="F1401" s="164">
        <v>0</v>
      </c>
      <c r="G1401" s="164">
        <v>0</v>
      </c>
      <c r="H1401" s="164">
        <v>0</v>
      </c>
      <c r="I1401" s="164">
        <v>0</v>
      </c>
      <c r="J1401" s="164">
        <v>0</v>
      </c>
      <c r="K1401" s="164">
        <v>59</v>
      </c>
      <c r="L1401" s="164">
        <v>3015</v>
      </c>
      <c r="M1401" s="164">
        <v>4741.43</v>
      </c>
      <c r="N1401" s="164">
        <v>5.0999999999999997E-2</v>
      </c>
      <c r="O1401" s="164">
        <v>0.08</v>
      </c>
      <c r="P1401" s="164">
        <v>59</v>
      </c>
      <c r="Q1401" s="164">
        <v>3015</v>
      </c>
      <c r="R1401" s="164">
        <v>4741.43</v>
      </c>
      <c r="S1401" s="164">
        <v>5.0999999999999997E-2</v>
      </c>
      <c r="T1401" s="164">
        <v>0.08</v>
      </c>
    </row>
    <row r="1402" spans="1:20" ht="15.75" customHeight="1">
      <c r="A1402" s="126" t="s">
        <v>282</v>
      </c>
      <c r="B1402" s="163">
        <v>2020</v>
      </c>
      <c r="C1402" s="163">
        <v>0</v>
      </c>
      <c r="D1402" s="126" t="s">
        <v>53</v>
      </c>
      <c r="E1402" s="163">
        <v>60858</v>
      </c>
      <c r="F1402" s="163">
        <v>0</v>
      </c>
      <c r="G1402" s="163">
        <v>0</v>
      </c>
      <c r="H1402" s="163">
        <v>0</v>
      </c>
      <c r="I1402" s="163">
        <v>0</v>
      </c>
      <c r="J1402" s="163">
        <v>0</v>
      </c>
      <c r="K1402" s="163">
        <v>25</v>
      </c>
      <c r="L1402" s="163">
        <v>8644</v>
      </c>
      <c r="M1402" s="163">
        <v>7292.61</v>
      </c>
      <c r="N1402" s="163">
        <v>0.14199999999999999</v>
      </c>
      <c r="O1402" s="163">
        <v>0.12</v>
      </c>
      <c r="P1402" s="163">
        <v>25</v>
      </c>
      <c r="Q1402" s="163">
        <v>8644</v>
      </c>
      <c r="R1402" s="163">
        <v>7292.61</v>
      </c>
      <c r="S1402" s="163">
        <v>0.14199999999999999</v>
      </c>
      <c r="T1402" s="163">
        <v>0.12</v>
      </c>
    </row>
    <row r="1403" spans="1:20" ht="15.75" customHeight="1">
      <c r="A1403" s="130" t="s">
        <v>282</v>
      </c>
      <c r="B1403" s="164">
        <v>2020</v>
      </c>
      <c r="C1403" s="164">
        <v>1</v>
      </c>
      <c r="D1403" s="130" t="s">
        <v>54</v>
      </c>
      <c r="E1403" s="164">
        <v>60858</v>
      </c>
      <c r="F1403" s="164">
        <v>0</v>
      </c>
      <c r="G1403" s="164">
        <v>0</v>
      </c>
      <c r="H1403" s="164">
        <v>0</v>
      </c>
      <c r="I1403" s="164">
        <v>0</v>
      </c>
      <c r="J1403" s="164">
        <v>0</v>
      </c>
      <c r="K1403" s="164">
        <v>62</v>
      </c>
      <c r="L1403" s="164">
        <v>2955</v>
      </c>
      <c r="M1403" s="164">
        <v>6514.57</v>
      </c>
      <c r="N1403" s="164">
        <v>4.9000000000000002E-2</v>
      </c>
      <c r="O1403" s="164">
        <v>0.107</v>
      </c>
      <c r="P1403" s="164">
        <v>62</v>
      </c>
      <c r="Q1403" s="164">
        <v>2955</v>
      </c>
      <c r="R1403" s="164">
        <v>6514.57</v>
      </c>
      <c r="S1403" s="164">
        <v>4.9000000000000002E-2</v>
      </c>
      <c r="T1403" s="164">
        <v>0.107</v>
      </c>
    </row>
    <row r="1404" spans="1:20" ht="15.75" customHeight="1">
      <c r="A1404" s="126" t="s">
        <v>282</v>
      </c>
      <c r="B1404" s="163">
        <v>2020</v>
      </c>
      <c r="C1404" s="163">
        <v>2</v>
      </c>
      <c r="D1404" s="126" t="s">
        <v>1415</v>
      </c>
      <c r="E1404" s="163">
        <v>60858</v>
      </c>
      <c r="F1404" s="163">
        <v>0</v>
      </c>
      <c r="G1404" s="163">
        <v>0</v>
      </c>
      <c r="H1404" s="163">
        <v>0</v>
      </c>
      <c r="I1404" s="163">
        <v>0</v>
      </c>
      <c r="J1404" s="163">
        <v>0</v>
      </c>
      <c r="K1404" s="163">
        <v>37</v>
      </c>
      <c r="L1404" s="163">
        <v>34429</v>
      </c>
      <c r="M1404" s="163">
        <v>45627.09</v>
      </c>
      <c r="N1404" s="163">
        <v>0.56599999999999995</v>
      </c>
      <c r="O1404" s="163">
        <v>0.75</v>
      </c>
      <c r="P1404" s="163">
        <v>37</v>
      </c>
      <c r="Q1404" s="163">
        <v>34429</v>
      </c>
      <c r="R1404" s="163">
        <v>45627.09</v>
      </c>
      <c r="S1404" s="163">
        <v>0.56599999999999995</v>
      </c>
      <c r="T1404" s="163">
        <v>0.75</v>
      </c>
    </row>
    <row r="1405" spans="1:20" ht="15.75" customHeight="1">
      <c r="A1405" s="130" t="s">
        <v>282</v>
      </c>
      <c r="B1405" s="164">
        <v>2020</v>
      </c>
      <c r="C1405" s="164">
        <v>3</v>
      </c>
      <c r="D1405" s="130" t="s">
        <v>55</v>
      </c>
      <c r="E1405" s="164">
        <v>60858</v>
      </c>
      <c r="F1405" s="164">
        <v>0</v>
      </c>
      <c r="G1405" s="164">
        <v>0</v>
      </c>
      <c r="H1405" s="164">
        <v>0</v>
      </c>
      <c r="I1405" s="164">
        <v>0</v>
      </c>
      <c r="J1405" s="164">
        <v>0</v>
      </c>
      <c r="K1405" s="164">
        <v>42</v>
      </c>
      <c r="L1405" s="164">
        <v>10788</v>
      </c>
      <c r="M1405" s="164">
        <v>30210.69</v>
      </c>
      <c r="N1405" s="164">
        <v>0.17699999999999999</v>
      </c>
      <c r="O1405" s="164">
        <v>0.496</v>
      </c>
      <c r="P1405" s="164">
        <v>42</v>
      </c>
      <c r="Q1405" s="164">
        <v>10788</v>
      </c>
      <c r="R1405" s="164">
        <v>30210.69</v>
      </c>
      <c r="S1405" s="164">
        <v>0.17699999999999999</v>
      </c>
      <c r="T1405" s="164">
        <v>0.496</v>
      </c>
    </row>
    <row r="1406" spans="1:20" ht="15.75" customHeight="1">
      <c r="A1406" s="126" t="s">
        <v>282</v>
      </c>
      <c r="B1406" s="163">
        <v>2020</v>
      </c>
      <c r="C1406" s="163">
        <v>4</v>
      </c>
      <c r="D1406" s="126" t="s">
        <v>56</v>
      </c>
      <c r="E1406" s="163">
        <v>60858</v>
      </c>
      <c r="F1406" s="163">
        <v>0</v>
      </c>
      <c r="G1406" s="163">
        <v>0</v>
      </c>
      <c r="H1406" s="163">
        <v>0</v>
      </c>
      <c r="I1406" s="163">
        <v>0</v>
      </c>
      <c r="J1406" s="163">
        <v>0</v>
      </c>
      <c r="K1406" s="163">
        <v>14</v>
      </c>
      <c r="L1406" s="163">
        <v>12513</v>
      </c>
      <c r="M1406" s="163">
        <v>10353</v>
      </c>
      <c r="N1406" s="163">
        <v>0.20599999999999999</v>
      </c>
      <c r="O1406" s="163">
        <v>0.17</v>
      </c>
      <c r="P1406" s="163">
        <v>14</v>
      </c>
      <c r="Q1406" s="163">
        <v>12513</v>
      </c>
      <c r="R1406" s="163">
        <v>10353</v>
      </c>
      <c r="S1406" s="163">
        <v>0.20599999999999999</v>
      </c>
      <c r="T1406" s="163">
        <v>0.17</v>
      </c>
    </row>
    <row r="1407" spans="1:20" ht="15.75" customHeight="1">
      <c r="A1407" s="130" t="s">
        <v>282</v>
      </c>
      <c r="B1407" s="164">
        <v>2020</v>
      </c>
      <c r="C1407" s="164">
        <v>5</v>
      </c>
      <c r="D1407" s="130" t="s">
        <v>57</v>
      </c>
      <c r="E1407" s="164">
        <v>60858</v>
      </c>
      <c r="F1407" s="164">
        <v>0</v>
      </c>
      <c r="G1407" s="164">
        <v>0</v>
      </c>
      <c r="H1407" s="164">
        <v>0</v>
      </c>
      <c r="I1407" s="164">
        <v>0</v>
      </c>
      <c r="J1407" s="164">
        <v>0</v>
      </c>
      <c r="K1407" s="164">
        <v>120</v>
      </c>
      <c r="L1407" s="164">
        <v>33222</v>
      </c>
      <c r="M1407" s="164">
        <v>30040.66</v>
      </c>
      <c r="N1407" s="164">
        <v>0.54600000000000004</v>
      </c>
      <c r="O1407" s="164">
        <v>0.49399999999999999</v>
      </c>
      <c r="P1407" s="164">
        <v>120</v>
      </c>
      <c r="Q1407" s="164">
        <v>33222</v>
      </c>
      <c r="R1407" s="164">
        <v>30040.66</v>
      </c>
      <c r="S1407" s="164">
        <v>0.54600000000000004</v>
      </c>
      <c r="T1407" s="164">
        <v>0.49399999999999999</v>
      </c>
    </row>
    <row r="1408" spans="1:20" ht="15.75" customHeight="1">
      <c r="A1408" s="126" t="s">
        <v>282</v>
      </c>
      <c r="B1408" s="163">
        <v>2020</v>
      </c>
      <c r="C1408" s="163">
        <v>6</v>
      </c>
      <c r="D1408" s="126" t="s">
        <v>58</v>
      </c>
      <c r="E1408" s="163">
        <v>60858</v>
      </c>
      <c r="F1408" s="163">
        <v>0</v>
      </c>
      <c r="G1408" s="163">
        <v>0</v>
      </c>
      <c r="H1408" s="163">
        <v>0</v>
      </c>
      <c r="I1408" s="163">
        <v>0</v>
      </c>
      <c r="J1408" s="163">
        <v>0</v>
      </c>
      <c r="K1408" s="163">
        <v>6</v>
      </c>
      <c r="L1408" s="163">
        <v>220</v>
      </c>
      <c r="M1408" s="163">
        <v>988.63</v>
      </c>
      <c r="N1408" s="163">
        <v>4.0000000000000001E-3</v>
      </c>
      <c r="O1408" s="163">
        <v>1.6E-2</v>
      </c>
      <c r="P1408" s="163">
        <v>6</v>
      </c>
      <c r="Q1408" s="163">
        <v>220</v>
      </c>
      <c r="R1408" s="163">
        <v>988.63</v>
      </c>
      <c r="S1408" s="163">
        <v>4.0000000000000001E-3</v>
      </c>
      <c r="T1408" s="163">
        <v>1.6E-2</v>
      </c>
    </row>
    <row r="1409" spans="1:20" ht="15.75" customHeight="1">
      <c r="A1409" s="130" t="s">
        <v>282</v>
      </c>
      <c r="B1409" s="164">
        <v>2020</v>
      </c>
      <c r="C1409" s="164">
        <v>7</v>
      </c>
      <c r="D1409" s="130" t="s">
        <v>59</v>
      </c>
      <c r="E1409" s="164">
        <v>60858</v>
      </c>
      <c r="F1409" s="164">
        <v>0</v>
      </c>
      <c r="G1409" s="164">
        <v>0</v>
      </c>
      <c r="H1409" s="164">
        <v>0</v>
      </c>
      <c r="I1409" s="164">
        <v>0</v>
      </c>
      <c r="J1409" s="164">
        <v>0</v>
      </c>
      <c r="K1409" s="164">
        <v>2</v>
      </c>
      <c r="L1409" s="164">
        <v>21</v>
      </c>
      <c r="M1409" s="164">
        <v>132.77000000000001</v>
      </c>
      <c r="N1409" s="164">
        <v>0</v>
      </c>
      <c r="O1409" s="164">
        <v>2E-3</v>
      </c>
      <c r="P1409" s="164">
        <v>2</v>
      </c>
      <c r="Q1409" s="164">
        <v>21</v>
      </c>
      <c r="R1409" s="164">
        <v>132.77000000000001</v>
      </c>
      <c r="S1409" s="164">
        <v>0</v>
      </c>
      <c r="T1409" s="164">
        <v>2E-3</v>
      </c>
    </row>
    <row r="1410" spans="1:20" ht="15.75" customHeight="1">
      <c r="A1410" s="126" t="s">
        <v>282</v>
      </c>
      <c r="B1410" s="163">
        <v>2020</v>
      </c>
      <c r="C1410" s="163">
        <v>8</v>
      </c>
      <c r="D1410" s="126" t="s">
        <v>60</v>
      </c>
      <c r="E1410" s="163">
        <v>60858</v>
      </c>
      <c r="F1410" s="163">
        <v>0</v>
      </c>
      <c r="G1410" s="163">
        <v>0</v>
      </c>
      <c r="H1410" s="163">
        <v>0</v>
      </c>
      <c r="I1410" s="163">
        <v>0</v>
      </c>
      <c r="J1410" s="163">
        <v>0</v>
      </c>
      <c r="K1410" s="163">
        <v>3</v>
      </c>
      <c r="L1410" s="163">
        <v>5</v>
      </c>
      <c r="M1410" s="163">
        <v>9.27</v>
      </c>
      <c r="N1410" s="163">
        <v>0</v>
      </c>
      <c r="O1410" s="163">
        <v>0</v>
      </c>
      <c r="P1410" s="163">
        <v>3</v>
      </c>
      <c r="Q1410" s="163">
        <v>5</v>
      </c>
      <c r="R1410" s="163">
        <v>9.27</v>
      </c>
      <c r="S1410" s="163">
        <v>0</v>
      </c>
      <c r="T1410" s="163">
        <v>0</v>
      </c>
    </row>
    <row r="1411" spans="1:20" ht="15.75" customHeight="1">
      <c r="A1411" s="130" t="s">
        <v>282</v>
      </c>
      <c r="B1411" s="164">
        <v>2020</v>
      </c>
      <c r="C1411" s="164">
        <v>9</v>
      </c>
      <c r="D1411" s="130" t="s">
        <v>61</v>
      </c>
      <c r="E1411" s="164">
        <v>60858</v>
      </c>
      <c r="F1411" s="164">
        <v>0</v>
      </c>
      <c r="G1411" s="164">
        <v>0</v>
      </c>
      <c r="H1411" s="164">
        <v>0</v>
      </c>
      <c r="I1411" s="164">
        <v>0</v>
      </c>
      <c r="J1411" s="164">
        <v>0</v>
      </c>
      <c r="K1411" s="164">
        <v>48</v>
      </c>
      <c r="L1411" s="164">
        <v>3372</v>
      </c>
      <c r="M1411" s="164">
        <v>3908.93</v>
      </c>
      <c r="N1411" s="164">
        <v>5.5E-2</v>
      </c>
      <c r="O1411" s="164">
        <v>6.4000000000000001E-2</v>
      </c>
      <c r="P1411" s="164">
        <v>48</v>
      </c>
      <c r="Q1411" s="164">
        <v>3372</v>
      </c>
      <c r="R1411" s="164">
        <v>3908.93</v>
      </c>
      <c r="S1411" s="164">
        <v>5.5E-2</v>
      </c>
      <c r="T1411" s="164">
        <v>6.4000000000000001E-2</v>
      </c>
    </row>
    <row r="1412" spans="1:20" ht="15.75" customHeight="1">
      <c r="A1412" s="126" t="s">
        <v>282</v>
      </c>
      <c r="B1412" s="163">
        <v>2021</v>
      </c>
      <c r="C1412" s="163">
        <v>0</v>
      </c>
      <c r="D1412" s="126" t="s">
        <v>53</v>
      </c>
      <c r="E1412" s="163">
        <v>61725</v>
      </c>
      <c r="F1412" s="163">
        <v>0</v>
      </c>
      <c r="G1412" s="163">
        <v>0</v>
      </c>
      <c r="H1412" s="163">
        <v>0</v>
      </c>
      <c r="I1412" s="163">
        <v>0</v>
      </c>
      <c r="J1412" s="163">
        <v>0</v>
      </c>
      <c r="K1412" s="163">
        <v>11</v>
      </c>
      <c r="L1412" s="163">
        <v>3679</v>
      </c>
      <c r="M1412" s="163">
        <v>1251.99</v>
      </c>
      <c r="N1412" s="163">
        <v>0.06</v>
      </c>
      <c r="O1412" s="163">
        <v>0.02</v>
      </c>
      <c r="P1412" s="163">
        <v>11</v>
      </c>
      <c r="Q1412" s="163">
        <v>3679</v>
      </c>
      <c r="R1412" s="163">
        <v>1251.99</v>
      </c>
      <c r="S1412" s="163">
        <v>0.06</v>
      </c>
      <c r="T1412" s="163">
        <v>0.02</v>
      </c>
    </row>
    <row r="1413" spans="1:20" ht="15.75" customHeight="1">
      <c r="A1413" s="130" t="s">
        <v>282</v>
      </c>
      <c r="B1413" s="164">
        <v>2021</v>
      </c>
      <c r="C1413" s="164">
        <v>1</v>
      </c>
      <c r="D1413" s="130" t="s">
        <v>54</v>
      </c>
      <c r="E1413" s="164">
        <v>61725</v>
      </c>
      <c r="F1413" s="164">
        <v>0</v>
      </c>
      <c r="G1413" s="164">
        <v>0</v>
      </c>
      <c r="H1413" s="164">
        <v>0</v>
      </c>
      <c r="I1413" s="164">
        <v>0</v>
      </c>
      <c r="J1413" s="164">
        <v>0</v>
      </c>
      <c r="K1413" s="164">
        <v>199</v>
      </c>
      <c r="L1413" s="164">
        <v>7930</v>
      </c>
      <c r="M1413" s="164">
        <v>12829.57</v>
      </c>
      <c r="N1413" s="164">
        <v>0.128</v>
      </c>
      <c r="O1413" s="164">
        <v>0.20799999999999999</v>
      </c>
      <c r="P1413" s="164">
        <v>199</v>
      </c>
      <c r="Q1413" s="164">
        <v>7930</v>
      </c>
      <c r="R1413" s="164">
        <v>12829.57</v>
      </c>
      <c r="S1413" s="164">
        <v>0.128</v>
      </c>
      <c r="T1413" s="164">
        <v>0.20799999999999999</v>
      </c>
    </row>
    <row r="1414" spans="1:20" ht="15.75" customHeight="1">
      <c r="A1414" s="126" t="s">
        <v>282</v>
      </c>
      <c r="B1414" s="163">
        <v>2021</v>
      </c>
      <c r="C1414" s="163">
        <v>2</v>
      </c>
      <c r="D1414" s="126" t="s">
        <v>1415</v>
      </c>
      <c r="E1414" s="163">
        <v>61725</v>
      </c>
      <c r="F1414" s="163">
        <v>0</v>
      </c>
      <c r="G1414" s="163">
        <v>0</v>
      </c>
      <c r="H1414" s="163">
        <v>0</v>
      </c>
      <c r="I1414" s="163">
        <v>0</v>
      </c>
      <c r="J1414" s="163">
        <v>0</v>
      </c>
      <c r="K1414" s="163">
        <v>54</v>
      </c>
      <c r="L1414" s="163">
        <v>61203</v>
      </c>
      <c r="M1414" s="163">
        <v>109725.08</v>
      </c>
      <c r="N1414" s="163">
        <v>0.99199999999999999</v>
      </c>
      <c r="O1414" s="163">
        <v>1.778</v>
      </c>
      <c r="P1414" s="163">
        <v>54</v>
      </c>
      <c r="Q1414" s="163">
        <v>61203</v>
      </c>
      <c r="R1414" s="163">
        <v>109725.08</v>
      </c>
      <c r="S1414" s="163">
        <v>0.99199999999999999</v>
      </c>
      <c r="T1414" s="163">
        <v>1.778</v>
      </c>
    </row>
    <row r="1415" spans="1:20" ht="15.75" customHeight="1">
      <c r="A1415" s="130" t="s">
        <v>282</v>
      </c>
      <c r="B1415" s="164">
        <v>2021</v>
      </c>
      <c r="C1415" s="164">
        <v>3</v>
      </c>
      <c r="D1415" s="130" t="s">
        <v>55</v>
      </c>
      <c r="E1415" s="164">
        <v>61725</v>
      </c>
      <c r="F1415" s="164">
        <v>0</v>
      </c>
      <c r="G1415" s="164">
        <v>0</v>
      </c>
      <c r="H1415" s="164">
        <v>0</v>
      </c>
      <c r="I1415" s="164">
        <v>0</v>
      </c>
      <c r="J1415" s="164">
        <v>0</v>
      </c>
      <c r="K1415" s="164">
        <v>33</v>
      </c>
      <c r="L1415" s="164">
        <v>11989</v>
      </c>
      <c r="M1415" s="164">
        <v>8431.14</v>
      </c>
      <c r="N1415" s="164">
        <v>0.19400000000000001</v>
      </c>
      <c r="O1415" s="164">
        <v>0.13700000000000001</v>
      </c>
      <c r="P1415" s="164">
        <v>33</v>
      </c>
      <c r="Q1415" s="164">
        <v>11989</v>
      </c>
      <c r="R1415" s="164">
        <v>8431.14</v>
      </c>
      <c r="S1415" s="164">
        <v>0.19400000000000001</v>
      </c>
      <c r="T1415" s="164">
        <v>0.13700000000000001</v>
      </c>
    </row>
    <row r="1416" spans="1:20" ht="15.75" customHeight="1">
      <c r="A1416" s="126" t="s">
        <v>282</v>
      </c>
      <c r="B1416" s="163">
        <v>2021</v>
      </c>
      <c r="C1416" s="163">
        <v>4</v>
      </c>
      <c r="D1416" s="126" t="s">
        <v>56</v>
      </c>
      <c r="E1416" s="163">
        <v>61725</v>
      </c>
      <c r="F1416" s="163">
        <v>0</v>
      </c>
      <c r="G1416" s="163">
        <v>0</v>
      </c>
      <c r="H1416" s="163">
        <v>0</v>
      </c>
      <c r="I1416" s="163">
        <v>0</v>
      </c>
      <c r="J1416" s="163">
        <v>0</v>
      </c>
      <c r="K1416" s="163">
        <v>8</v>
      </c>
      <c r="L1416" s="163">
        <v>3530</v>
      </c>
      <c r="M1416" s="163">
        <v>3598.53</v>
      </c>
      <c r="N1416" s="163">
        <v>5.7000000000000002E-2</v>
      </c>
      <c r="O1416" s="163">
        <v>5.8000000000000003E-2</v>
      </c>
      <c r="P1416" s="163">
        <v>8</v>
      </c>
      <c r="Q1416" s="163">
        <v>3530</v>
      </c>
      <c r="R1416" s="163">
        <v>3598.53</v>
      </c>
      <c r="S1416" s="163">
        <v>5.7000000000000002E-2</v>
      </c>
      <c r="T1416" s="163">
        <v>5.8000000000000003E-2</v>
      </c>
    </row>
    <row r="1417" spans="1:20" ht="15.75" customHeight="1">
      <c r="A1417" s="130" t="s">
        <v>282</v>
      </c>
      <c r="B1417" s="164">
        <v>2021</v>
      </c>
      <c r="C1417" s="164">
        <v>5</v>
      </c>
      <c r="D1417" s="130" t="s">
        <v>57</v>
      </c>
      <c r="E1417" s="164">
        <v>61725</v>
      </c>
      <c r="F1417" s="164">
        <v>0</v>
      </c>
      <c r="G1417" s="164">
        <v>0</v>
      </c>
      <c r="H1417" s="164">
        <v>0</v>
      </c>
      <c r="I1417" s="164">
        <v>0</v>
      </c>
      <c r="J1417" s="164">
        <v>0</v>
      </c>
      <c r="K1417" s="164">
        <v>93</v>
      </c>
      <c r="L1417" s="164">
        <v>14547</v>
      </c>
      <c r="M1417" s="164">
        <v>19583.27</v>
      </c>
      <c r="N1417" s="164">
        <v>0.23599999999999999</v>
      </c>
      <c r="O1417" s="164">
        <v>0.317</v>
      </c>
      <c r="P1417" s="164">
        <v>93</v>
      </c>
      <c r="Q1417" s="164">
        <v>14547</v>
      </c>
      <c r="R1417" s="164">
        <v>19583.27</v>
      </c>
      <c r="S1417" s="164">
        <v>0.23599999999999999</v>
      </c>
      <c r="T1417" s="164">
        <v>0.317</v>
      </c>
    </row>
    <row r="1418" spans="1:20" ht="15.75" customHeight="1">
      <c r="A1418" s="126" t="s">
        <v>282</v>
      </c>
      <c r="B1418" s="163">
        <v>2021</v>
      </c>
      <c r="C1418" s="163">
        <v>6</v>
      </c>
      <c r="D1418" s="126" t="s">
        <v>58</v>
      </c>
      <c r="E1418" s="163">
        <v>61725</v>
      </c>
      <c r="F1418" s="163">
        <v>0</v>
      </c>
      <c r="G1418" s="163">
        <v>0</v>
      </c>
      <c r="H1418" s="163">
        <v>0</v>
      </c>
      <c r="I1418" s="163">
        <v>0</v>
      </c>
      <c r="J1418" s="163">
        <v>0</v>
      </c>
      <c r="K1418" s="163">
        <v>7</v>
      </c>
      <c r="L1418" s="163">
        <v>5563</v>
      </c>
      <c r="M1418" s="163">
        <v>8245.86</v>
      </c>
      <c r="N1418" s="163">
        <v>0.09</v>
      </c>
      <c r="O1418" s="163">
        <v>0.13400000000000001</v>
      </c>
      <c r="P1418" s="163">
        <v>7</v>
      </c>
      <c r="Q1418" s="163">
        <v>5563</v>
      </c>
      <c r="R1418" s="163">
        <v>8245.86</v>
      </c>
      <c r="S1418" s="163">
        <v>0.09</v>
      </c>
      <c r="T1418" s="163">
        <v>0.13400000000000001</v>
      </c>
    </row>
    <row r="1419" spans="1:20" ht="15.75" customHeight="1">
      <c r="A1419" s="130" t="s">
        <v>282</v>
      </c>
      <c r="B1419" s="164">
        <v>2021</v>
      </c>
      <c r="C1419" s="164">
        <v>7</v>
      </c>
      <c r="D1419" s="130" t="s">
        <v>59</v>
      </c>
      <c r="E1419" s="164">
        <v>61725</v>
      </c>
      <c r="F1419" s="164">
        <v>0</v>
      </c>
      <c r="G1419" s="164">
        <v>0</v>
      </c>
      <c r="H1419" s="164">
        <v>0</v>
      </c>
      <c r="I1419" s="164">
        <v>0</v>
      </c>
      <c r="J1419" s="164">
        <v>0</v>
      </c>
      <c r="K1419" s="164">
        <v>1</v>
      </c>
      <c r="L1419" s="164">
        <v>7</v>
      </c>
      <c r="M1419" s="164">
        <v>0.76</v>
      </c>
      <c r="N1419" s="164">
        <v>0</v>
      </c>
      <c r="O1419" s="164">
        <v>0</v>
      </c>
      <c r="P1419" s="164">
        <v>1</v>
      </c>
      <c r="Q1419" s="164">
        <v>7</v>
      </c>
      <c r="R1419" s="164">
        <v>0.76</v>
      </c>
      <c r="S1419" s="164">
        <v>0</v>
      </c>
      <c r="T1419" s="164">
        <v>0</v>
      </c>
    </row>
    <row r="1420" spans="1:20" ht="15.75" customHeight="1">
      <c r="A1420" s="126" t="s">
        <v>282</v>
      </c>
      <c r="B1420" s="163">
        <v>2021</v>
      </c>
      <c r="C1420" s="163">
        <v>8</v>
      </c>
      <c r="D1420" s="126" t="s">
        <v>60</v>
      </c>
      <c r="E1420" s="163">
        <v>61725</v>
      </c>
      <c r="F1420" s="163">
        <v>0</v>
      </c>
      <c r="G1420" s="163">
        <v>0</v>
      </c>
      <c r="H1420" s="163">
        <v>0</v>
      </c>
      <c r="I1420" s="163">
        <v>0</v>
      </c>
      <c r="J1420" s="163">
        <v>0</v>
      </c>
      <c r="K1420" s="163">
        <v>6</v>
      </c>
      <c r="L1420" s="163">
        <v>11379</v>
      </c>
      <c r="M1420" s="163">
        <v>3751.92</v>
      </c>
      <c r="N1420" s="163">
        <v>0.184</v>
      </c>
      <c r="O1420" s="163">
        <v>6.0999999999999999E-2</v>
      </c>
      <c r="P1420" s="163">
        <v>6</v>
      </c>
      <c r="Q1420" s="163">
        <v>11379</v>
      </c>
      <c r="R1420" s="163">
        <v>3751.92</v>
      </c>
      <c r="S1420" s="163">
        <v>0.184</v>
      </c>
      <c r="T1420" s="163">
        <v>6.0999999999999999E-2</v>
      </c>
    </row>
    <row r="1421" spans="1:20" ht="15.75" customHeight="1">
      <c r="A1421" s="130" t="s">
        <v>282</v>
      </c>
      <c r="B1421" s="164">
        <v>2021</v>
      </c>
      <c r="C1421" s="164">
        <v>9</v>
      </c>
      <c r="D1421" s="130" t="s">
        <v>61</v>
      </c>
      <c r="E1421" s="164">
        <v>61725</v>
      </c>
      <c r="F1421" s="164">
        <v>0</v>
      </c>
      <c r="G1421" s="164">
        <v>0</v>
      </c>
      <c r="H1421" s="164">
        <v>0</v>
      </c>
      <c r="I1421" s="164">
        <v>0</v>
      </c>
      <c r="J1421" s="164">
        <v>0</v>
      </c>
      <c r="K1421" s="164">
        <v>63</v>
      </c>
      <c r="L1421" s="164">
        <v>4457</v>
      </c>
      <c r="M1421" s="164">
        <v>9496.33</v>
      </c>
      <c r="N1421" s="164">
        <v>7.1999999999999995E-2</v>
      </c>
      <c r="O1421" s="164">
        <v>0.154</v>
      </c>
      <c r="P1421" s="164">
        <v>63</v>
      </c>
      <c r="Q1421" s="164">
        <v>4457</v>
      </c>
      <c r="R1421" s="164">
        <v>9496.33</v>
      </c>
      <c r="S1421" s="164">
        <v>7.1999999999999995E-2</v>
      </c>
      <c r="T1421" s="164">
        <v>0.154</v>
      </c>
    </row>
    <row r="1422" spans="1:20" ht="15.75" customHeight="1">
      <c r="A1422" s="126" t="s">
        <v>282</v>
      </c>
      <c r="B1422" s="163">
        <v>2022</v>
      </c>
      <c r="C1422" s="163">
        <v>0</v>
      </c>
      <c r="D1422" s="126" t="s">
        <v>53</v>
      </c>
      <c r="E1422" s="163">
        <v>62607</v>
      </c>
      <c r="F1422" s="163">
        <v>0</v>
      </c>
      <c r="G1422" s="163">
        <v>0</v>
      </c>
      <c r="H1422" s="163">
        <v>0</v>
      </c>
      <c r="I1422" s="163">
        <v>0</v>
      </c>
      <c r="J1422" s="163">
        <v>0</v>
      </c>
      <c r="K1422" s="163">
        <v>11</v>
      </c>
      <c r="L1422" s="163">
        <v>3166</v>
      </c>
      <c r="M1422" s="163">
        <v>256.10000000000002</v>
      </c>
      <c r="N1422" s="163">
        <v>5.0999999999999997E-2</v>
      </c>
      <c r="O1422" s="163">
        <v>4.0000000000000001E-3</v>
      </c>
      <c r="P1422" s="163">
        <v>11</v>
      </c>
      <c r="Q1422" s="163">
        <v>3166</v>
      </c>
      <c r="R1422" s="163">
        <v>256.10000000000002</v>
      </c>
      <c r="S1422" s="163">
        <v>5.0999999999999997E-2</v>
      </c>
      <c r="T1422" s="163">
        <v>4.0000000000000001E-3</v>
      </c>
    </row>
    <row r="1423" spans="1:20" ht="15.75" customHeight="1">
      <c r="A1423" s="130" t="s">
        <v>282</v>
      </c>
      <c r="B1423" s="164">
        <v>2022</v>
      </c>
      <c r="C1423" s="164">
        <v>1</v>
      </c>
      <c r="D1423" s="130" t="s">
        <v>54</v>
      </c>
      <c r="E1423" s="164">
        <v>62607</v>
      </c>
      <c r="F1423" s="164">
        <v>0</v>
      </c>
      <c r="G1423" s="164">
        <v>0</v>
      </c>
      <c r="H1423" s="164">
        <v>0</v>
      </c>
      <c r="I1423" s="164">
        <v>0</v>
      </c>
      <c r="J1423" s="164">
        <v>0</v>
      </c>
      <c r="K1423" s="164">
        <v>199</v>
      </c>
      <c r="L1423" s="164">
        <v>5374</v>
      </c>
      <c r="M1423" s="164">
        <v>8770.56</v>
      </c>
      <c r="N1423" s="164">
        <v>8.5999999999999993E-2</v>
      </c>
      <c r="O1423" s="164">
        <v>0.14000000000000001</v>
      </c>
      <c r="P1423" s="164">
        <v>199</v>
      </c>
      <c r="Q1423" s="164">
        <v>5374</v>
      </c>
      <c r="R1423" s="164">
        <v>8770.56</v>
      </c>
      <c r="S1423" s="164">
        <v>8.5999999999999993E-2</v>
      </c>
      <c r="T1423" s="164">
        <v>0.14000000000000001</v>
      </c>
    </row>
    <row r="1424" spans="1:20" ht="15.75" customHeight="1">
      <c r="A1424" s="126" t="s">
        <v>282</v>
      </c>
      <c r="B1424" s="163">
        <v>2022</v>
      </c>
      <c r="C1424" s="163">
        <v>2</v>
      </c>
      <c r="D1424" s="126" t="s">
        <v>1415</v>
      </c>
      <c r="E1424" s="163">
        <v>62607</v>
      </c>
      <c r="F1424" s="163">
        <v>0</v>
      </c>
      <c r="G1424" s="163">
        <v>0</v>
      </c>
      <c r="H1424" s="163">
        <v>0</v>
      </c>
      <c r="I1424" s="163">
        <v>0</v>
      </c>
      <c r="J1424" s="163">
        <v>0</v>
      </c>
      <c r="K1424" s="163">
        <v>73</v>
      </c>
      <c r="L1424" s="163">
        <v>93814</v>
      </c>
      <c r="M1424" s="163">
        <v>105305.27</v>
      </c>
      <c r="N1424" s="163">
        <v>1.498</v>
      </c>
      <c r="O1424" s="163">
        <v>1.681</v>
      </c>
      <c r="P1424" s="163">
        <v>73</v>
      </c>
      <c r="Q1424" s="163">
        <v>93814</v>
      </c>
      <c r="R1424" s="163">
        <v>105305.27</v>
      </c>
      <c r="S1424" s="163">
        <v>1.498</v>
      </c>
      <c r="T1424" s="163">
        <v>1.681</v>
      </c>
    </row>
    <row r="1425" spans="1:20" ht="15.75" customHeight="1">
      <c r="A1425" s="130" t="s">
        <v>282</v>
      </c>
      <c r="B1425" s="164">
        <v>2022</v>
      </c>
      <c r="C1425" s="164">
        <v>3</v>
      </c>
      <c r="D1425" s="130" t="s">
        <v>55</v>
      </c>
      <c r="E1425" s="164">
        <v>62607</v>
      </c>
      <c r="F1425" s="164">
        <v>0</v>
      </c>
      <c r="G1425" s="164">
        <v>0</v>
      </c>
      <c r="H1425" s="164">
        <v>0</v>
      </c>
      <c r="I1425" s="164">
        <v>0</v>
      </c>
      <c r="J1425" s="164">
        <v>0</v>
      </c>
      <c r="K1425" s="164">
        <v>19</v>
      </c>
      <c r="L1425" s="164">
        <v>6805</v>
      </c>
      <c r="M1425" s="164">
        <v>18381.759999999998</v>
      </c>
      <c r="N1425" s="164">
        <v>0.109</v>
      </c>
      <c r="O1425" s="164">
        <v>0.29399999999999998</v>
      </c>
      <c r="P1425" s="164">
        <v>19</v>
      </c>
      <c r="Q1425" s="164">
        <v>6805</v>
      </c>
      <c r="R1425" s="164">
        <v>18381.759999999998</v>
      </c>
      <c r="S1425" s="164">
        <v>0.109</v>
      </c>
      <c r="T1425" s="164">
        <v>0.29399999999999998</v>
      </c>
    </row>
    <row r="1426" spans="1:20" ht="15.75" customHeight="1">
      <c r="A1426" s="126" t="s">
        <v>282</v>
      </c>
      <c r="B1426" s="163">
        <v>2022</v>
      </c>
      <c r="C1426" s="163">
        <v>4</v>
      </c>
      <c r="D1426" s="126" t="s">
        <v>56</v>
      </c>
      <c r="E1426" s="163">
        <v>62607</v>
      </c>
      <c r="F1426" s="163">
        <v>0</v>
      </c>
      <c r="G1426" s="163">
        <v>0</v>
      </c>
      <c r="H1426" s="163">
        <v>0</v>
      </c>
      <c r="I1426" s="163">
        <v>0</v>
      </c>
      <c r="J1426" s="163">
        <v>0</v>
      </c>
      <c r="K1426" s="163">
        <v>8</v>
      </c>
      <c r="L1426" s="163">
        <v>6536</v>
      </c>
      <c r="M1426" s="163">
        <v>16921.689999999999</v>
      </c>
      <c r="N1426" s="163">
        <v>0.104</v>
      </c>
      <c r="O1426" s="163">
        <v>0.27</v>
      </c>
      <c r="P1426" s="163">
        <v>8</v>
      </c>
      <c r="Q1426" s="163">
        <v>6536</v>
      </c>
      <c r="R1426" s="163">
        <v>16921.689999999999</v>
      </c>
      <c r="S1426" s="163">
        <v>0.104</v>
      </c>
      <c r="T1426" s="163">
        <v>0.27</v>
      </c>
    </row>
    <row r="1427" spans="1:20" ht="15.75" customHeight="1">
      <c r="A1427" s="130" t="s">
        <v>282</v>
      </c>
      <c r="B1427" s="164">
        <v>2022</v>
      </c>
      <c r="C1427" s="164">
        <v>5</v>
      </c>
      <c r="D1427" s="130" t="s">
        <v>57</v>
      </c>
      <c r="E1427" s="164">
        <v>62607</v>
      </c>
      <c r="F1427" s="164">
        <v>0</v>
      </c>
      <c r="G1427" s="164">
        <v>0</v>
      </c>
      <c r="H1427" s="164">
        <v>0</v>
      </c>
      <c r="I1427" s="164">
        <v>0</v>
      </c>
      <c r="J1427" s="164">
        <v>0</v>
      </c>
      <c r="K1427" s="164">
        <v>94</v>
      </c>
      <c r="L1427" s="164">
        <v>28254</v>
      </c>
      <c r="M1427" s="164">
        <v>25578.43</v>
      </c>
      <c r="N1427" s="164">
        <v>0.45100000000000001</v>
      </c>
      <c r="O1427" s="164">
        <v>0.40899999999999997</v>
      </c>
      <c r="P1427" s="164">
        <v>94</v>
      </c>
      <c r="Q1427" s="164">
        <v>28254</v>
      </c>
      <c r="R1427" s="164">
        <v>25578.43</v>
      </c>
      <c r="S1427" s="164">
        <v>0.45100000000000001</v>
      </c>
      <c r="T1427" s="164">
        <v>0.40899999999999997</v>
      </c>
    </row>
    <row r="1428" spans="1:20" ht="15.75" customHeight="1">
      <c r="A1428" s="126" t="s">
        <v>282</v>
      </c>
      <c r="B1428" s="163">
        <v>2022</v>
      </c>
      <c r="C1428" s="163">
        <v>6</v>
      </c>
      <c r="D1428" s="126" t="s">
        <v>58</v>
      </c>
      <c r="E1428" s="163">
        <v>62607</v>
      </c>
      <c r="F1428" s="163">
        <v>20</v>
      </c>
      <c r="G1428" s="163">
        <v>15069</v>
      </c>
      <c r="H1428" s="163">
        <v>64017</v>
      </c>
      <c r="I1428" s="163">
        <v>0.24099999999999999</v>
      </c>
      <c r="J1428" s="163">
        <v>1.022</v>
      </c>
      <c r="K1428" s="163">
        <v>16</v>
      </c>
      <c r="L1428" s="163">
        <v>9199</v>
      </c>
      <c r="M1428" s="163">
        <v>25762.76</v>
      </c>
      <c r="N1428" s="163">
        <v>0.14699999999999999</v>
      </c>
      <c r="O1428" s="163">
        <v>0.41099999999999998</v>
      </c>
      <c r="P1428" s="163">
        <v>36</v>
      </c>
      <c r="Q1428" s="163">
        <v>24268</v>
      </c>
      <c r="R1428" s="163">
        <v>89779.76</v>
      </c>
      <c r="S1428" s="163">
        <v>0.38800000000000001</v>
      </c>
      <c r="T1428" s="163">
        <v>1.4330000000000001</v>
      </c>
    </row>
    <row r="1429" spans="1:20" ht="15.75" customHeight="1">
      <c r="A1429" s="130" t="s">
        <v>282</v>
      </c>
      <c r="B1429" s="164">
        <v>2022</v>
      </c>
      <c r="C1429" s="164">
        <v>7</v>
      </c>
      <c r="D1429" s="130" t="s">
        <v>59</v>
      </c>
      <c r="E1429" s="164">
        <v>62607</v>
      </c>
      <c r="F1429" s="164">
        <v>0</v>
      </c>
      <c r="G1429" s="164">
        <v>0</v>
      </c>
      <c r="H1429" s="164">
        <v>0</v>
      </c>
      <c r="I1429" s="164">
        <v>0</v>
      </c>
      <c r="J1429" s="164">
        <v>0</v>
      </c>
      <c r="K1429" s="164">
        <v>9</v>
      </c>
      <c r="L1429" s="164">
        <v>3824</v>
      </c>
      <c r="M1429" s="164">
        <v>4709.72</v>
      </c>
      <c r="N1429" s="164">
        <v>6.0999999999999999E-2</v>
      </c>
      <c r="O1429" s="164">
        <v>7.4999999999999997E-2</v>
      </c>
      <c r="P1429" s="164">
        <v>9</v>
      </c>
      <c r="Q1429" s="164">
        <v>3824</v>
      </c>
      <c r="R1429" s="164">
        <v>4709.72</v>
      </c>
      <c r="S1429" s="164">
        <v>6.0999999999999999E-2</v>
      </c>
      <c r="T1429" s="164">
        <v>7.4999999999999997E-2</v>
      </c>
    </row>
    <row r="1430" spans="1:20" ht="15.75" customHeight="1">
      <c r="A1430" s="126" t="s">
        <v>282</v>
      </c>
      <c r="B1430" s="163">
        <v>2022</v>
      </c>
      <c r="C1430" s="163">
        <v>8</v>
      </c>
      <c r="D1430" s="126" t="s">
        <v>60</v>
      </c>
      <c r="E1430" s="163">
        <v>62607</v>
      </c>
      <c r="F1430" s="163">
        <v>0</v>
      </c>
      <c r="G1430" s="163">
        <v>0</v>
      </c>
      <c r="H1430" s="163">
        <v>0</v>
      </c>
      <c r="I1430" s="163">
        <v>0</v>
      </c>
      <c r="J1430" s="163">
        <v>0</v>
      </c>
      <c r="K1430" s="163">
        <v>2</v>
      </c>
      <c r="L1430" s="163">
        <v>740</v>
      </c>
      <c r="M1430" s="163">
        <v>436.84</v>
      </c>
      <c r="N1430" s="163">
        <v>1.2E-2</v>
      </c>
      <c r="O1430" s="163">
        <v>7.0000000000000001E-3</v>
      </c>
      <c r="P1430" s="163">
        <v>2</v>
      </c>
      <c r="Q1430" s="163">
        <v>740</v>
      </c>
      <c r="R1430" s="163">
        <v>436.84</v>
      </c>
      <c r="S1430" s="163">
        <v>1.2E-2</v>
      </c>
      <c r="T1430" s="163">
        <v>7.0000000000000001E-3</v>
      </c>
    </row>
    <row r="1431" spans="1:20" ht="15.75" customHeight="1">
      <c r="A1431" s="130" t="s">
        <v>282</v>
      </c>
      <c r="B1431" s="164">
        <v>2022</v>
      </c>
      <c r="C1431" s="164">
        <v>9</v>
      </c>
      <c r="D1431" s="130" t="s">
        <v>61</v>
      </c>
      <c r="E1431" s="164">
        <v>62607</v>
      </c>
      <c r="F1431" s="164">
        <v>0</v>
      </c>
      <c r="G1431" s="164">
        <v>0</v>
      </c>
      <c r="H1431" s="164">
        <v>0</v>
      </c>
      <c r="I1431" s="164">
        <v>0</v>
      </c>
      <c r="J1431" s="164">
        <v>0</v>
      </c>
      <c r="K1431" s="164">
        <v>58</v>
      </c>
      <c r="L1431" s="164">
        <v>9726</v>
      </c>
      <c r="M1431" s="164">
        <v>9297.1200000000008</v>
      </c>
      <c r="N1431" s="164">
        <v>0.155</v>
      </c>
      <c r="O1431" s="164">
        <v>0.14799999999999999</v>
      </c>
      <c r="P1431" s="164">
        <v>58</v>
      </c>
      <c r="Q1431" s="164">
        <v>9726</v>
      </c>
      <c r="R1431" s="164">
        <v>9297.1200000000008</v>
      </c>
      <c r="S1431" s="164">
        <v>0.155</v>
      </c>
      <c r="T1431" s="164">
        <v>0.14799999999999999</v>
      </c>
    </row>
    <row r="1432" spans="1:20" ht="15.75" customHeight="1">
      <c r="A1432" s="126" t="s">
        <v>282</v>
      </c>
      <c r="B1432" s="163">
        <v>2023</v>
      </c>
      <c r="C1432" s="163">
        <v>0</v>
      </c>
      <c r="D1432" s="126" t="s">
        <v>53</v>
      </c>
      <c r="E1432" s="163">
        <v>63269</v>
      </c>
      <c r="F1432" s="163">
        <v>0</v>
      </c>
      <c r="G1432" s="163">
        <v>0</v>
      </c>
      <c r="H1432" s="163">
        <v>0</v>
      </c>
      <c r="I1432" s="163">
        <v>0</v>
      </c>
      <c r="J1432" s="163">
        <v>0</v>
      </c>
      <c r="K1432" s="163">
        <v>20</v>
      </c>
      <c r="L1432" s="163">
        <v>1038</v>
      </c>
      <c r="M1432" s="163">
        <v>1016.18</v>
      </c>
      <c r="N1432" s="163">
        <v>1.6E-2</v>
      </c>
      <c r="O1432" s="163">
        <v>1.6E-2</v>
      </c>
      <c r="P1432" s="163">
        <v>20</v>
      </c>
      <c r="Q1432" s="163">
        <v>1038</v>
      </c>
      <c r="R1432" s="163">
        <v>1016.18</v>
      </c>
      <c r="S1432" s="163">
        <v>1.6E-2</v>
      </c>
      <c r="T1432" s="163">
        <v>1.6E-2</v>
      </c>
    </row>
    <row r="1433" spans="1:20" ht="15.75" customHeight="1">
      <c r="A1433" s="130" t="s">
        <v>282</v>
      </c>
      <c r="B1433" s="164">
        <v>2023</v>
      </c>
      <c r="C1433" s="164">
        <v>1</v>
      </c>
      <c r="D1433" s="130" t="s">
        <v>54</v>
      </c>
      <c r="E1433" s="164">
        <v>63269</v>
      </c>
      <c r="F1433" s="164">
        <v>0</v>
      </c>
      <c r="G1433" s="164">
        <v>0</v>
      </c>
      <c r="H1433" s="164">
        <v>0</v>
      </c>
      <c r="I1433" s="164">
        <v>0</v>
      </c>
      <c r="J1433" s="164">
        <v>0</v>
      </c>
      <c r="K1433" s="164">
        <v>210</v>
      </c>
      <c r="L1433" s="164">
        <v>8320</v>
      </c>
      <c r="M1433" s="164">
        <v>15524.25</v>
      </c>
      <c r="N1433" s="164">
        <v>0.13200000000000001</v>
      </c>
      <c r="O1433" s="164">
        <v>0.245</v>
      </c>
      <c r="P1433" s="164">
        <v>210</v>
      </c>
      <c r="Q1433" s="164">
        <v>8320</v>
      </c>
      <c r="R1433" s="164">
        <v>15524.25</v>
      </c>
      <c r="S1433" s="164">
        <v>0.13200000000000001</v>
      </c>
      <c r="T1433" s="164">
        <v>0.245</v>
      </c>
    </row>
    <row r="1434" spans="1:20" ht="15.75" customHeight="1">
      <c r="A1434" s="126" t="s">
        <v>282</v>
      </c>
      <c r="B1434" s="163">
        <v>2023</v>
      </c>
      <c r="C1434" s="163">
        <v>2</v>
      </c>
      <c r="D1434" s="126" t="s">
        <v>1415</v>
      </c>
      <c r="E1434" s="163">
        <v>63269</v>
      </c>
      <c r="F1434" s="163">
        <v>4</v>
      </c>
      <c r="G1434" s="163">
        <v>2757</v>
      </c>
      <c r="H1434" s="163">
        <v>13466.47</v>
      </c>
      <c r="I1434" s="163">
        <v>4.3999999999999997E-2</v>
      </c>
      <c r="J1434" s="163">
        <v>0.21299999999999999</v>
      </c>
      <c r="K1434" s="163">
        <v>62</v>
      </c>
      <c r="L1434" s="163">
        <v>53943</v>
      </c>
      <c r="M1434" s="163">
        <v>71261.3</v>
      </c>
      <c r="N1434" s="163">
        <v>0.85299999999999998</v>
      </c>
      <c r="O1434" s="163">
        <v>1.125</v>
      </c>
      <c r="P1434" s="163">
        <v>66</v>
      </c>
      <c r="Q1434" s="163">
        <v>56700</v>
      </c>
      <c r="R1434" s="163">
        <v>84727.77</v>
      </c>
      <c r="S1434" s="163">
        <v>0.89600000000000002</v>
      </c>
      <c r="T1434" s="163">
        <v>1.3380000000000001</v>
      </c>
    </row>
    <row r="1435" spans="1:20" ht="15.75" customHeight="1">
      <c r="A1435" s="130" t="s">
        <v>282</v>
      </c>
      <c r="B1435" s="164">
        <v>2023</v>
      </c>
      <c r="C1435" s="164">
        <v>3</v>
      </c>
      <c r="D1435" s="130" t="s">
        <v>55</v>
      </c>
      <c r="E1435" s="164">
        <v>63269</v>
      </c>
      <c r="F1435" s="164">
        <v>1</v>
      </c>
      <c r="G1435" s="164">
        <v>40</v>
      </c>
      <c r="H1435" s="164">
        <v>39.57</v>
      </c>
      <c r="I1435" s="164">
        <v>1E-3</v>
      </c>
      <c r="J1435" s="164">
        <v>1E-3</v>
      </c>
      <c r="K1435" s="164">
        <v>12</v>
      </c>
      <c r="L1435" s="164">
        <v>4086</v>
      </c>
      <c r="M1435" s="164">
        <v>3981.48</v>
      </c>
      <c r="N1435" s="164">
        <v>6.5000000000000002E-2</v>
      </c>
      <c r="O1435" s="164">
        <v>6.3E-2</v>
      </c>
      <c r="P1435" s="164">
        <v>13</v>
      </c>
      <c r="Q1435" s="164">
        <v>4126</v>
      </c>
      <c r="R1435" s="164">
        <v>4021.05</v>
      </c>
      <c r="S1435" s="164">
        <v>6.5000000000000002E-2</v>
      </c>
      <c r="T1435" s="164">
        <v>6.4000000000000001E-2</v>
      </c>
    </row>
    <row r="1436" spans="1:20" ht="15.75" customHeight="1">
      <c r="A1436" s="126" t="s">
        <v>282</v>
      </c>
      <c r="B1436" s="163">
        <v>2023</v>
      </c>
      <c r="C1436" s="163">
        <v>4</v>
      </c>
      <c r="D1436" s="126" t="s">
        <v>56</v>
      </c>
      <c r="E1436" s="163">
        <v>63269</v>
      </c>
      <c r="F1436" s="163">
        <v>1</v>
      </c>
      <c r="G1436" s="163">
        <v>520</v>
      </c>
      <c r="H1436" s="163">
        <v>452.98</v>
      </c>
      <c r="I1436" s="163">
        <v>8.0000000000000002E-3</v>
      </c>
      <c r="J1436" s="163">
        <v>7.0000000000000001E-3</v>
      </c>
      <c r="K1436" s="163">
        <v>7</v>
      </c>
      <c r="L1436" s="163">
        <v>4035</v>
      </c>
      <c r="M1436" s="163">
        <v>4849.1899999999996</v>
      </c>
      <c r="N1436" s="163">
        <v>6.4000000000000001E-2</v>
      </c>
      <c r="O1436" s="163">
        <v>7.6999999999999999E-2</v>
      </c>
      <c r="P1436" s="163">
        <v>8</v>
      </c>
      <c r="Q1436" s="163">
        <v>4555</v>
      </c>
      <c r="R1436" s="163">
        <v>5302.17</v>
      </c>
      <c r="S1436" s="163">
        <v>7.1999999999999995E-2</v>
      </c>
      <c r="T1436" s="163">
        <v>8.4000000000000005E-2</v>
      </c>
    </row>
    <row r="1437" spans="1:20" ht="15.75" customHeight="1">
      <c r="A1437" s="130" t="s">
        <v>282</v>
      </c>
      <c r="B1437" s="164">
        <v>2023</v>
      </c>
      <c r="C1437" s="164">
        <v>5</v>
      </c>
      <c r="D1437" s="130" t="s">
        <v>57</v>
      </c>
      <c r="E1437" s="164">
        <v>63269</v>
      </c>
      <c r="F1437" s="164">
        <v>3</v>
      </c>
      <c r="G1437" s="164">
        <v>44</v>
      </c>
      <c r="H1437" s="164">
        <v>190.38</v>
      </c>
      <c r="I1437" s="164">
        <v>1E-3</v>
      </c>
      <c r="J1437" s="164">
        <v>3.0000000000000001E-3</v>
      </c>
      <c r="K1437" s="164">
        <v>95</v>
      </c>
      <c r="L1437" s="164">
        <v>27602</v>
      </c>
      <c r="M1437" s="164">
        <v>38362.32</v>
      </c>
      <c r="N1437" s="164">
        <v>0.436</v>
      </c>
      <c r="O1437" s="164">
        <v>0.60599999999999998</v>
      </c>
      <c r="P1437" s="164">
        <v>98</v>
      </c>
      <c r="Q1437" s="164">
        <v>27646</v>
      </c>
      <c r="R1437" s="164">
        <v>38552.699999999997</v>
      </c>
      <c r="S1437" s="164">
        <v>0.437</v>
      </c>
      <c r="T1437" s="164">
        <v>0.60899999999999999</v>
      </c>
    </row>
    <row r="1438" spans="1:20" ht="15.75" customHeight="1">
      <c r="A1438" s="126" t="s">
        <v>282</v>
      </c>
      <c r="B1438" s="163">
        <v>2023</v>
      </c>
      <c r="C1438" s="163">
        <v>6</v>
      </c>
      <c r="D1438" s="126" t="s">
        <v>58</v>
      </c>
      <c r="E1438" s="163">
        <v>63269</v>
      </c>
      <c r="F1438" s="163">
        <v>71</v>
      </c>
      <c r="G1438" s="163">
        <v>38080</v>
      </c>
      <c r="H1438" s="163">
        <v>346384.08</v>
      </c>
      <c r="I1438" s="163">
        <v>0.60199999999999998</v>
      </c>
      <c r="J1438" s="163">
        <v>5.4740000000000002</v>
      </c>
      <c r="K1438" s="163">
        <v>29</v>
      </c>
      <c r="L1438" s="163">
        <v>2386</v>
      </c>
      <c r="M1438" s="163">
        <v>4062.8299999999599</v>
      </c>
      <c r="N1438" s="163">
        <v>3.7999999999999999E-2</v>
      </c>
      <c r="O1438" s="163">
        <v>6.4000000000000001E-2</v>
      </c>
      <c r="P1438" s="163">
        <v>100</v>
      </c>
      <c r="Q1438" s="163">
        <v>40466</v>
      </c>
      <c r="R1438" s="163">
        <v>350446.91</v>
      </c>
      <c r="S1438" s="163">
        <v>0.64</v>
      </c>
      <c r="T1438" s="163">
        <v>5.5380000000000003</v>
      </c>
    </row>
    <row r="1439" spans="1:20" ht="15.75" customHeight="1">
      <c r="A1439" s="130" t="s">
        <v>282</v>
      </c>
      <c r="B1439" s="164">
        <v>2023</v>
      </c>
      <c r="C1439" s="164">
        <v>7</v>
      </c>
      <c r="D1439" s="130" t="s">
        <v>59</v>
      </c>
      <c r="E1439" s="164">
        <v>63269</v>
      </c>
      <c r="F1439" s="164">
        <v>0</v>
      </c>
      <c r="G1439" s="164">
        <v>0</v>
      </c>
      <c r="H1439" s="164">
        <v>0</v>
      </c>
      <c r="I1439" s="164">
        <v>0</v>
      </c>
      <c r="J1439" s="164">
        <v>0</v>
      </c>
      <c r="K1439" s="164">
        <v>0</v>
      </c>
      <c r="L1439" s="164">
        <v>0</v>
      </c>
      <c r="M1439" s="164">
        <v>0</v>
      </c>
      <c r="N1439" s="164">
        <v>0</v>
      </c>
      <c r="O1439" s="164">
        <v>0</v>
      </c>
      <c r="P1439" s="164">
        <v>0</v>
      </c>
      <c r="Q1439" s="164">
        <v>0</v>
      </c>
      <c r="R1439" s="164">
        <v>0</v>
      </c>
      <c r="S1439" s="164">
        <v>0</v>
      </c>
      <c r="T1439" s="164">
        <v>0</v>
      </c>
    </row>
    <row r="1440" spans="1:20" ht="15.75" customHeight="1">
      <c r="A1440" s="126" t="s">
        <v>282</v>
      </c>
      <c r="B1440" s="163">
        <v>2023</v>
      </c>
      <c r="C1440" s="163">
        <v>8</v>
      </c>
      <c r="D1440" s="126" t="s">
        <v>60</v>
      </c>
      <c r="E1440" s="163">
        <v>63269</v>
      </c>
      <c r="F1440" s="163">
        <v>0</v>
      </c>
      <c r="G1440" s="163">
        <v>0</v>
      </c>
      <c r="H1440" s="163">
        <v>0</v>
      </c>
      <c r="I1440" s="163">
        <v>0</v>
      </c>
      <c r="J1440" s="163">
        <v>0</v>
      </c>
      <c r="K1440" s="163">
        <v>5</v>
      </c>
      <c r="L1440" s="163">
        <v>4096</v>
      </c>
      <c r="M1440" s="163">
        <v>264.85000000000002</v>
      </c>
      <c r="N1440" s="163">
        <v>6.5000000000000002E-2</v>
      </c>
      <c r="O1440" s="163">
        <v>4.0000000000000001E-3</v>
      </c>
      <c r="P1440" s="163">
        <v>5</v>
      </c>
      <c r="Q1440" s="163">
        <v>4096</v>
      </c>
      <c r="R1440" s="163">
        <v>264.85000000000002</v>
      </c>
      <c r="S1440" s="163">
        <v>6.5000000000000002E-2</v>
      </c>
      <c r="T1440" s="163">
        <v>4.0000000000000001E-3</v>
      </c>
    </row>
    <row r="1441" spans="1:20" ht="15.75" customHeight="1">
      <c r="A1441" s="130" t="s">
        <v>282</v>
      </c>
      <c r="B1441" s="164">
        <v>2023</v>
      </c>
      <c r="C1441" s="164">
        <v>9</v>
      </c>
      <c r="D1441" s="130" t="s">
        <v>61</v>
      </c>
      <c r="E1441" s="164">
        <v>63269</v>
      </c>
      <c r="F1441" s="164">
        <v>7</v>
      </c>
      <c r="G1441" s="164">
        <v>1866</v>
      </c>
      <c r="H1441" s="164">
        <v>11453.12</v>
      </c>
      <c r="I1441" s="164">
        <v>2.9000000000000001E-2</v>
      </c>
      <c r="J1441" s="164">
        <v>0.18099999999999999</v>
      </c>
      <c r="K1441" s="164">
        <v>54</v>
      </c>
      <c r="L1441" s="164">
        <v>7428</v>
      </c>
      <c r="M1441" s="164">
        <v>15059.26</v>
      </c>
      <c r="N1441" s="164">
        <v>0.11700000000000001</v>
      </c>
      <c r="O1441" s="164">
        <v>0.23799999999999999</v>
      </c>
      <c r="P1441" s="164">
        <v>61</v>
      </c>
      <c r="Q1441" s="164">
        <v>9294</v>
      </c>
      <c r="R1441" s="164">
        <v>26512.38</v>
      </c>
      <c r="S1441" s="164">
        <v>0.14699999999999999</v>
      </c>
      <c r="T1441" s="164">
        <v>0.41899999999999998</v>
      </c>
    </row>
    <row r="1442" spans="1:20" ht="15.75" customHeight="1">
      <c r="A1442" s="126" t="s">
        <v>118</v>
      </c>
      <c r="B1442" s="163">
        <v>2015</v>
      </c>
      <c r="C1442" s="163">
        <v>0</v>
      </c>
      <c r="D1442" s="126" t="s">
        <v>53</v>
      </c>
      <c r="E1442" s="163">
        <v>28911</v>
      </c>
      <c r="F1442" s="163">
        <v>0</v>
      </c>
      <c r="G1442" s="163">
        <v>0</v>
      </c>
      <c r="H1442" s="163">
        <v>0</v>
      </c>
      <c r="I1442" s="163">
        <v>0</v>
      </c>
      <c r="J1442" s="163">
        <v>0</v>
      </c>
      <c r="K1442" s="163">
        <v>2</v>
      </c>
      <c r="L1442" s="163">
        <v>35</v>
      </c>
      <c r="M1442" s="163">
        <v>39.799999999999997</v>
      </c>
      <c r="N1442" s="163">
        <v>1E-3</v>
      </c>
      <c r="O1442" s="163">
        <v>1E-3</v>
      </c>
      <c r="P1442" s="163">
        <v>2</v>
      </c>
      <c r="Q1442" s="163">
        <v>35</v>
      </c>
      <c r="R1442" s="163">
        <v>39.799999999999997</v>
      </c>
      <c r="S1442" s="163">
        <v>1E-3</v>
      </c>
      <c r="T1442" s="163">
        <v>1E-3</v>
      </c>
    </row>
    <row r="1443" spans="1:20" ht="15.75" customHeight="1">
      <c r="A1443" s="130" t="s">
        <v>118</v>
      </c>
      <c r="B1443" s="164">
        <v>2015</v>
      </c>
      <c r="C1443" s="164">
        <v>1</v>
      </c>
      <c r="D1443" s="130" t="s">
        <v>54</v>
      </c>
      <c r="E1443" s="164">
        <v>28911</v>
      </c>
      <c r="F1443" s="164">
        <v>0</v>
      </c>
      <c r="G1443" s="164">
        <v>0</v>
      </c>
      <c r="H1443" s="164">
        <v>0</v>
      </c>
      <c r="I1443" s="164">
        <v>0</v>
      </c>
      <c r="J1443" s="164">
        <v>0</v>
      </c>
      <c r="K1443" s="164">
        <v>185</v>
      </c>
      <c r="L1443" s="164">
        <v>8729</v>
      </c>
      <c r="M1443" s="164">
        <v>13613.4</v>
      </c>
      <c r="N1443" s="164">
        <v>0.30199999999999999</v>
      </c>
      <c r="O1443" s="164">
        <v>0.47099999999999997</v>
      </c>
      <c r="P1443" s="164">
        <v>185</v>
      </c>
      <c r="Q1443" s="164">
        <v>8729</v>
      </c>
      <c r="R1443" s="164">
        <v>13613.4</v>
      </c>
      <c r="S1443" s="164">
        <v>0.30199999999999999</v>
      </c>
      <c r="T1443" s="164">
        <v>0.47099999999999997</v>
      </c>
    </row>
    <row r="1444" spans="1:20" ht="15.75" customHeight="1">
      <c r="A1444" s="126" t="s">
        <v>118</v>
      </c>
      <c r="B1444" s="163">
        <v>2015</v>
      </c>
      <c r="C1444" s="163">
        <v>2</v>
      </c>
      <c r="D1444" s="126" t="s">
        <v>1415</v>
      </c>
      <c r="E1444" s="163">
        <v>28911</v>
      </c>
      <c r="F1444" s="163">
        <v>0</v>
      </c>
      <c r="G1444" s="163">
        <v>0</v>
      </c>
      <c r="H1444" s="163">
        <v>0</v>
      </c>
      <c r="I1444" s="163">
        <v>0</v>
      </c>
      <c r="J1444" s="163">
        <v>0</v>
      </c>
      <c r="K1444" s="163">
        <v>18</v>
      </c>
      <c r="L1444" s="163">
        <v>29312</v>
      </c>
      <c r="M1444" s="163">
        <v>25693.72</v>
      </c>
      <c r="N1444" s="163">
        <v>1.014</v>
      </c>
      <c r="O1444" s="163">
        <v>0.88900000000000001</v>
      </c>
      <c r="P1444" s="163">
        <v>18</v>
      </c>
      <c r="Q1444" s="163">
        <v>29312</v>
      </c>
      <c r="R1444" s="163">
        <v>25693.72</v>
      </c>
      <c r="S1444" s="163">
        <v>1.014</v>
      </c>
      <c r="T1444" s="163">
        <v>0.88900000000000001</v>
      </c>
    </row>
    <row r="1445" spans="1:20" ht="15.75" customHeight="1">
      <c r="A1445" s="130" t="s">
        <v>118</v>
      </c>
      <c r="B1445" s="164">
        <v>2015</v>
      </c>
      <c r="C1445" s="164">
        <v>3</v>
      </c>
      <c r="D1445" s="130" t="s">
        <v>55</v>
      </c>
      <c r="E1445" s="164">
        <v>28911</v>
      </c>
      <c r="F1445" s="164">
        <v>0</v>
      </c>
      <c r="G1445" s="164">
        <v>0</v>
      </c>
      <c r="H1445" s="164">
        <v>0</v>
      </c>
      <c r="I1445" s="164">
        <v>0</v>
      </c>
      <c r="J1445" s="164">
        <v>0</v>
      </c>
      <c r="K1445" s="164">
        <v>8</v>
      </c>
      <c r="L1445" s="164">
        <v>321</v>
      </c>
      <c r="M1445" s="164">
        <v>634</v>
      </c>
      <c r="N1445" s="164">
        <v>1.0999999999999999E-2</v>
      </c>
      <c r="O1445" s="164">
        <v>2.1999999999999999E-2</v>
      </c>
      <c r="P1445" s="164">
        <v>8</v>
      </c>
      <c r="Q1445" s="164">
        <v>321</v>
      </c>
      <c r="R1445" s="164">
        <v>634</v>
      </c>
      <c r="S1445" s="164">
        <v>1.0999999999999999E-2</v>
      </c>
      <c r="T1445" s="164">
        <v>2.1999999999999999E-2</v>
      </c>
    </row>
    <row r="1446" spans="1:20" ht="15.75" customHeight="1">
      <c r="A1446" s="126" t="s">
        <v>118</v>
      </c>
      <c r="B1446" s="163">
        <v>2015</v>
      </c>
      <c r="C1446" s="163">
        <v>4</v>
      </c>
      <c r="D1446" s="126" t="s">
        <v>56</v>
      </c>
      <c r="E1446" s="163">
        <v>28911</v>
      </c>
      <c r="F1446" s="163">
        <v>0</v>
      </c>
      <c r="G1446" s="163">
        <v>0</v>
      </c>
      <c r="H1446" s="163">
        <v>0</v>
      </c>
      <c r="I1446" s="163">
        <v>0</v>
      </c>
      <c r="J1446" s="163">
        <v>0</v>
      </c>
      <c r="K1446" s="163">
        <v>11</v>
      </c>
      <c r="L1446" s="163">
        <v>164</v>
      </c>
      <c r="M1446" s="163">
        <v>516.79999999999995</v>
      </c>
      <c r="N1446" s="163">
        <v>6.0000000000000001E-3</v>
      </c>
      <c r="O1446" s="163">
        <v>1.7999999999999999E-2</v>
      </c>
      <c r="P1446" s="163">
        <v>11</v>
      </c>
      <c r="Q1446" s="163">
        <v>164</v>
      </c>
      <c r="R1446" s="163">
        <v>516.79999999999995</v>
      </c>
      <c r="S1446" s="163">
        <v>6.0000000000000001E-3</v>
      </c>
      <c r="T1446" s="163">
        <v>1.7999999999999999E-2</v>
      </c>
    </row>
    <row r="1447" spans="1:20" ht="15.75" customHeight="1">
      <c r="A1447" s="130" t="s">
        <v>118</v>
      </c>
      <c r="B1447" s="164">
        <v>2015</v>
      </c>
      <c r="C1447" s="164">
        <v>5</v>
      </c>
      <c r="D1447" s="130" t="s">
        <v>57</v>
      </c>
      <c r="E1447" s="164">
        <v>28911</v>
      </c>
      <c r="F1447" s="164">
        <v>0</v>
      </c>
      <c r="G1447" s="164">
        <v>0</v>
      </c>
      <c r="H1447" s="164">
        <v>0</v>
      </c>
      <c r="I1447" s="164">
        <v>0</v>
      </c>
      <c r="J1447" s="164">
        <v>0</v>
      </c>
      <c r="K1447" s="164">
        <v>43</v>
      </c>
      <c r="L1447" s="164">
        <v>10739</v>
      </c>
      <c r="M1447" s="164">
        <v>17594.580000000002</v>
      </c>
      <c r="N1447" s="164">
        <v>0.371</v>
      </c>
      <c r="O1447" s="164">
        <v>0.60899999999999999</v>
      </c>
      <c r="P1447" s="164">
        <v>43</v>
      </c>
      <c r="Q1447" s="164">
        <v>10739</v>
      </c>
      <c r="R1447" s="164">
        <v>17594.580000000002</v>
      </c>
      <c r="S1447" s="164">
        <v>0.371</v>
      </c>
      <c r="T1447" s="164">
        <v>0.60899999999999999</v>
      </c>
    </row>
    <row r="1448" spans="1:20" ht="15.75" customHeight="1">
      <c r="A1448" s="126" t="s">
        <v>118</v>
      </c>
      <c r="B1448" s="163">
        <v>2015</v>
      </c>
      <c r="C1448" s="163">
        <v>6</v>
      </c>
      <c r="D1448" s="126" t="s">
        <v>58</v>
      </c>
      <c r="E1448" s="163">
        <v>28911</v>
      </c>
      <c r="F1448" s="163">
        <v>0</v>
      </c>
      <c r="G1448" s="163">
        <v>0</v>
      </c>
      <c r="H1448" s="163">
        <v>0</v>
      </c>
      <c r="I1448" s="163">
        <v>0</v>
      </c>
      <c r="J1448" s="163">
        <v>0</v>
      </c>
      <c r="K1448" s="163">
        <v>2</v>
      </c>
      <c r="L1448" s="163">
        <v>109</v>
      </c>
      <c r="M1448" s="163">
        <v>178.5</v>
      </c>
      <c r="N1448" s="163">
        <v>4.0000000000000001E-3</v>
      </c>
      <c r="O1448" s="163">
        <v>6.0000000000000001E-3</v>
      </c>
      <c r="P1448" s="163">
        <v>2</v>
      </c>
      <c r="Q1448" s="163">
        <v>109</v>
      </c>
      <c r="R1448" s="163">
        <v>178.5</v>
      </c>
      <c r="S1448" s="163">
        <v>4.0000000000000001E-3</v>
      </c>
      <c r="T1448" s="163">
        <v>6.0000000000000001E-3</v>
      </c>
    </row>
    <row r="1449" spans="1:20" ht="15.75" customHeight="1">
      <c r="A1449" s="130" t="s">
        <v>118</v>
      </c>
      <c r="B1449" s="164">
        <v>2015</v>
      </c>
      <c r="C1449" s="164">
        <v>7</v>
      </c>
      <c r="D1449" s="130" t="s">
        <v>59</v>
      </c>
      <c r="E1449" s="164">
        <v>28911</v>
      </c>
      <c r="F1449" s="164">
        <v>0</v>
      </c>
      <c r="G1449" s="164">
        <v>0</v>
      </c>
      <c r="H1449" s="164">
        <v>0</v>
      </c>
      <c r="I1449" s="164">
        <v>0</v>
      </c>
      <c r="J1449" s="164">
        <v>0</v>
      </c>
      <c r="K1449" s="164">
        <v>1</v>
      </c>
      <c r="L1449" s="164">
        <v>1</v>
      </c>
      <c r="M1449" s="164">
        <v>4.5</v>
      </c>
      <c r="N1449" s="164">
        <v>0</v>
      </c>
      <c r="O1449" s="164">
        <v>0</v>
      </c>
      <c r="P1449" s="164">
        <v>1</v>
      </c>
      <c r="Q1449" s="164">
        <v>1</v>
      </c>
      <c r="R1449" s="164">
        <v>4.5</v>
      </c>
      <c r="S1449" s="164">
        <v>0</v>
      </c>
      <c r="T1449" s="164">
        <v>0</v>
      </c>
    </row>
    <row r="1450" spans="1:20" ht="15.75" customHeight="1">
      <c r="A1450" s="126" t="s">
        <v>118</v>
      </c>
      <c r="B1450" s="163">
        <v>2015</v>
      </c>
      <c r="C1450" s="163">
        <v>8</v>
      </c>
      <c r="D1450" s="126" t="s">
        <v>60</v>
      </c>
      <c r="E1450" s="163">
        <v>28911</v>
      </c>
      <c r="F1450" s="163">
        <v>0</v>
      </c>
      <c r="G1450" s="163">
        <v>0</v>
      </c>
      <c r="H1450" s="163">
        <v>0</v>
      </c>
      <c r="I1450" s="163">
        <v>0</v>
      </c>
      <c r="J1450" s="163">
        <v>0</v>
      </c>
      <c r="K1450" s="163">
        <v>1</v>
      </c>
      <c r="L1450" s="163">
        <v>1</v>
      </c>
      <c r="M1450" s="163">
        <v>2.7</v>
      </c>
      <c r="N1450" s="163">
        <v>0</v>
      </c>
      <c r="O1450" s="163">
        <v>0</v>
      </c>
      <c r="P1450" s="163">
        <v>1</v>
      </c>
      <c r="Q1450" s="163">
        <v>1</v>
      </c>
      <c r="R1450" s="163">
        <v>2.7</v>
      </c>
      <c r="S1450" s="163">
        <v>0</v>
      </c>
      <c r="T1450" s="163">
        <v>0</v>
      </c>
    </row>
    <row r="1451" spans="1:20" ht="15.75" customHeight="1">
      <c r="A1451" s="130" t="s">
        <v>118</v>
      </c>
      <c r="B1451" s="164">
        <v>2015</v>
      </c>
      <c r="C1451" s="164">
        <v>9</v>
      </c>
      <c r="D1451" s="130" t="s">
        <v>61</v>
      </c>
      <c r="E1451" s="164">
        <v>28911</v>
      </c>
      <c r="F1451" s="164">
        <v>0</v>
      </c>
      <c r="G1451" s="164">
        <v>0</v>
      </c>
      <c r="H1451" s="164">
        <v>0</v>
      </c>
      <c r="I1451" s="164">
        <v>0</v>
      </c>
      <c r="J1451" s="164">
        <v>0</v>
      </c>
      <c r="K1451" s="164">
        <v>32</v>
      </c>
      <c r="L1451" s="164">
        <v>3834</v>
      </c>
      <c r="M1451" s="164">
        <v>6289.2</v>
      </c>
      <c r="N1451" s="164">
        <v>0.13300000000000001</v>
      </c>
      <c r="O1451" s="164">
        <v>0.218</v>
      </c>
      <c r="P1451" s="164">
        <v>32</v>
      </c>
      <c r="Q1451" s="164">
        <v>3834</v>
      </c>
      <c r="R1451" s="164">
        <v>6289.2</v>
      </c>
      <c r="S1451" s="164">
        <v>0.13300000000000001</v>
      </c>
      <c r="T1451" s="164">
        <v>0.218</v>
      </c>
    </row>
    <row r="1452" spans="1:20" ht="15.75" customHeight="1">
      <c r="A1452" s="126" t="s">
        <v>118</v>
      </c>
      <c r="B1452" s="163">
        <v>2016</v>
      </c>
      <c r="C1452" s="163">
        <v>0</v>
      </c>
      <c r="D1452" s="126" t="s">
        <v>53</v>
      </c>
      <c r="E1452" s="163">
        <v>29095</v>
      </c>
      <c r="F1452" s="163">
        <v>0</v>
      </c>
      <c r="G1452" s="163">
        <v>0</v>
      </c>
      <c r="H1452" s="163">
        <v>0</v>
      </c>
      <c r="I1452" s="163">
        <v>0</v>
      </c>
      <c r="J1452" s="163">
        <v>0</v>
      </c>
      <c r="K1452" s="163">
        <v>1</v>
      </c>
      <c r="L1452" s="163">
        <v>59</v>
      </c>
      <c r="M1452" s="163">
        <v>186.83</v>
      </c>
      <c r="N1452" s="163">
        <v>2E-3</v>
      </c>
      <c r="O1452" s="163">
        <v>6.0000000000000001E-3</v>
      </c>
      <c r="P1452" s="163">
        <v>1</v>
      </c>
      <c r="Q1452" s="163">
        <v>59</v>
      </c>
      <c r="R1452" s="163">
        <v>186.83</v>
      </c>
      <c r="S1452" s="163">
        <v>2E-3</v>
      </c>
      <c r="T1452" s="163">
        <v>6.0000000000000001E-3</v>
      </c>
    </row>
    <row r="1453" spans="1:20" ht="15.75" customHeight="1">
      <c r="A1453" s="130" t="s">
        <v>118</v>
      </c>
      <c r="B1453" s="164">
        <v>2016</v>
      </c>
      <c r="C1453" s="164">
        <v>1</v>
      </c>
      <c r="D1453" s="130" t="s">
        <v>54</v>
      </c>
      <c r="E1453" s="164">
        <v>29095</v>
      </c>
      <c r="F1453" s="164">
        <v>0</v>
      </c>
      <c r="G1453" s="164">
        <v>0</v>
      </c>
      <c r="H1453" s="164">
        <v>0</v>
      </c>
      <c r="I1453" s="164">
        <v>0</v>
      </c>
      <c r="J1453" s="164">
        <v>0</v>
      </c>
      <c r="K1453" s="164">
        <v>123</v>
      </c>
      <c r="L1453" s="164">
        <v>3514</v>
      </c>
      <c r="M1453" s="164">
        <v>5853</v>
      </c>
      <c r="N1453" s="164">
        <v>0.121</v>
      </c>
      <c r="O1453" s="164">
        <v>0.20100000000000001</v>
      </c>
      <c r="P1453" s="164">
        <v>123</v>
      </c>
      <c r="Q1453" s="164">
        <v>3514</v>
      </c>
      <c r="R1453" s="164">
        <v>5853</v>
      </c>
      <c r="S1453" s="164">
        <v>0.121</v>
      </c>
      <c r="T1453" s="164">
        <v>0.20100000000000001</v>
      </c>
    </row>
    <row r="1454" spans="1:20" ht="15.75" customHeight="1">
      <c r="A1454" s="126" t="s">
        <v>118</v>
      </c>
      <c r="B1454" s="163">
        <v>2016</v>
      </c>
      <c r="C1454" s="163">
        <v>2</v>
      </c>
      <c r="D1454" s="126" t="s">
        <v>1415</v>
      </c>
      <c r="E1454" s="163">
        <v>29095</v>
      </c>
      <c r="F1454" s="163">
        <v>0</v>
      </c>
      <c r="G1454" s="163">
        <v>0</v>
      </c>
      <c r="H1454" s="163">
        <v>0</v>
      </c>
      <c r="I1454" s="163">
        <v>0</v>
      </c>
      <c r="J1454" s="163">
        <v>0</v>
      </c>
      <c r="K1454" s="163">
        <v>19</v>
      </c>
      <c r="L1454" s="163">
        <v>78593</v>
      </c>
      <c r="M1454" s="163">
        <v>55502.2</v>
      </c>
      <c r="N1454" s="163">
        <v>2.7010000000000001</v>
      </c>
      <c r="O1454" s="163">
        <v>1.907</v>
      </c>
      <c r="P1454" s="163">
        <v>19</v>
      </c>
      <c r="Q1454" s="163">
        <v>78593</v>
      </c>
      <c r="R1454" s="163">
        <v>55502.2</v>
      </c>
      <c r="S1454" s="163">
        <v>2.7010000000000001</v>
      </c>
      <c r="T1454" s="163">
        <v>1.907</v>
      </c>
    </row>
    <row r="1455" spans="1:20" ht="15.75" customHeight="1">
      <c r="A1455" s="130" t="s">
        <v>118</v>
      </c>
      <c r="B1455" s="164">
        <v>2016</v>
      </c>
      <c r="C1455" s="164">
        <v>3</v>
      </c>
      <c r="D1455" s="130" t="s">
        <v>55</v>
      </c>
      <c r="E1455" s="164">
        <v>29095</v>
      </c>
      <c r="F1455" s="164">
        <v>0</v>
      </c>
      <c r="G1455" s="164">
        <v>0</v>
      </c>
      <c r="H1455" s="164">
        <v>0</v>
      </c>
      <c r="I1455" s="164">
        <v>0</v>
      </c>
      <c r="J1455" s="164">
        <v>0</v>
      </c>
      <c r="K1455" s="164">
        <v>5</v>
      </c>
      <c r="L1455" s="164">
        <v>3675</v>
      </c>
      <c r="M1455" s="164">
        <v>450.05</v>
      </c>
      <c r="N1455" s="164">
        <v>0.126</v>
      </c>
      <c r="O1455" s="164">
        <v>1.4999999999999999E-2</v>
      </c>
      <c r="P1455" s="164">
        <v>5</v>
      </c>
      <c r="Q1455" s="164">
        <v>3675</v>
      </c>
      <c r="R1455" s="164">
        <v>450.05</v>
      </c>
      <c r="S1455" s="164">
        <v>0.126</v>
      </c>
      <c r="T1455" s="164">
        <v>1.4999999999999999E-2</v>
      </c>
    </row>
    <row r="1456" spans="1:20" ht="15.75" customHeight="1">
      <c r="A1456" s="126" t="s">
        <v>118</v>
      </c>
      <c r="B1456" s="163">
        <v>2016</v>
      </c>
      <c r="C1456" s="163">
        <v>4</v>
      </c>
      <c r="D1456" s="126" t="s">
        <v>56</v>
      </c>
      <c r="E1456" s="163">
        <v>29095</v>
      </c>
      <c r="F1456" s="163">
        <v>0</v>
      </c>
      <c r="G1456" s="163">
        <v>0</v>
      </c>
      <c r="H1456" s="163">
        <v>0</v>
      </c>
      <c r="I1456" s="163">
        <v>0</v>
      </c>
      <c r="J1456" s="163">
        <v>0</v>
      </c>
      <c r="K1456" s="163">
        <v>6</v>
      </c>
      <c r="L1456" s="163">
        <v>166</v>
      </c>
      <c r="M1456" s="163">
        <v>571.25</v>
      </c>
      <c r="N1456" s="163">
        <v>6.0000000000000001E-3</v>
      </c>
      <c r="O1456" s="163">
        <v>0.02</v>
      </c>
      <c r="P1456" s="163">
        <v>6</v>
      </c>
      <c r="Q1456" s="163">
        <v>166</v>
      </c>
      <c r="R1456" s="163">
        <v>571.25</v>
      </c>
      <c r="S1456" s="163">
        <v>6.0000000000000001E-3</v>
      </c>
      <c r="T1456" s="163">
        <v>0.02</v>
      </c>
    </row>
    <row r="1457" spans="1:20" ht="15.75" customHeight="1">
      <c r="A1457" s="130" t="s">
        <v>118</v>
      </c>
      <c r="B1457" s="164">
        <v>2016</v>
      </c>
      <c r="C1457" s="164">
        <v>5</v>
      </c>
      <c r="D1457" s="130" t="s">
        <v>57</v>
      </c>
      <c r="E1457" s="164">
        <v>29095</v>
      </c>
      <c r="F1457" s="164">
        <v>0</v>
      </c>
      <c r="G1457" s="164">
        <v>0</v>
      </c>
      <c r="H1457" s="164">
        <v>0</v>
      </c>
      <c r="I1457" s="164">
        <v>0</v>
      </c>
      <c r="J1457" s="164">
        <v>0</v>
      </c>
      <c r="K1457" s="164">
        <v>30</v>
      </c>
      <c r="L1457" s="164">
        <v>1919</v>
      </c>
      <c r="M1457" s="164">
        <v>5014.1400000000003</v>
      </c>
      <c r="N1457" s="164">
        <v>6.6000000000000003E-2</v>
      </c>
      <c r="O1457" s="164">
        <v>0.17199999999999999</v>
      </c>
      <c r="P1457" s="164">
        <v>30</v>
      </c>
      <c r="Q1457" s="164">
        <v>1919</v>
      </c>
      <c r="R1457" s="164">
        <v>5014.1400000000003</v>
      </c>
      <c r="S1457" s="164">
        <v>6.6000000000000003E-2</v>
      </c>
      <c r="T1457" s="164">
        <v>0.17199999999999999</v>
      </c>
    </row>
    <row r="1458" spans="1:20" ht="15.75" customHeight="1">
      <c r="A1458" s="126" t="s">
        <v>118</v>
      </c>
      <c r="B1458" s="163">
        <v>2016</v>
      </c>
      <c r="C1458" s="163">
        <v>6</v>
      </c>
      <c r="D1458" s="126" t="s">
        <v>58</v>
      </c>
      <c r="E1458" s="163">
        <v>29095</v>
      </c>
      <c r="F1458" s="163">
        <v>0</v>
      </c>
      <c r="G1458" s="163">
        <v>0</v>
      </c>
      <c r="H1458" s="163">
        <v>0</v>
      </c>
      <c r="I1458" s="163">
        <v>0</v>
      </c>
      <c r="J1458" s="163">
        <v>0</v>
      </c>
      <c r="K1458" s="163">
        <v>9</v>
      </c>
      <c r="L1458" s="163">
        <v>3901</v>
      </c>
      <c r="M1458" s="163">
        <v>2031.57</v>
      </c>
      <c r="N1458" s="163">
        <v>0.13400000000000001</v>
      </c>
      <c r="O1458" s="163">
        <v>7.0000000000000007E-2</v>
      </c>
      <c r="P1458" s="163">
        <v>9</v>
      </c>
      <c r="Q1458" s="163">
        <v>3901</v>
      </c>
      <c r="R1458" s="163">
        <v>2031.57</v>
      </c>
      <c r="S1458" s="163">
        <v>0.13400000000000001</v>
      </c>
      <c r="T1458" s="163">
        <v>7.0000000000000007E-2</v>
      </c>
    </row>
    <row r="1459" spans="1:20" ht="15.75" customHeight="1">
      <c r="A1459" s="130" t="s">
        <v>118</v>
      </c>
      <c r="B1459" s="164">
        <v>2016</v>
      </c>
      <c r="C1459" s="164">
        <v>7</v>
      </c>
      <c r="D1459" s="130" t="s">
        <v>59</v>
      </c>
      <c r="E1459" s="164">
        <v>29095</v>
      </c>
      <c r="F1459" s="164">
        <v>0</v>
      </c>
      <c r="G1459" s="164">
        <v>0</v>
      </c>
      <c r="H1459" s="164">
        <v>0</v>
      </c>
      <c r="I1459" s="164">
        <v>0</v>
      </c>
      <c r="J1459" s="164">
        <v>0</v>
      </c>
      <c r="K1459" s="164">
        <v>1</v>
      </c>
      <c r="L1459" s="164">
        <v>48</v>
      </c>
      <c r="M1459" s="164">
        <v>101.6</v>
      </c>
      <c r="N1459" s="164">
        <v>2E-3</v>
      </c>
      <c r="O1459" s="164">
        <v>3.0000000000000001E-3</v>
      </c>
      <c r="P1459" s="164">
        <v>1</v>
      </c>
      <c r="Q1459" s="164">
        <v>48</v>
      </c>
      <c r="R1459" s="164">
        <v>101.6</v>
      </c>
      <c r="S1459" s="164">
        <v>2E-3</v>
      </c>
      <c r="T1459" s="164">
        <v>3.0000000000000001E-3</v>
      </c>
    </row>
    <row r="1460" spans="1:20" ht="15.75" customHeight="1">
      <c r="A1460" s="126" t="s">
        <v>118</v>
      </c>
      <c r="B1460" s="163">
        <v>2016</v>
      </c>
      <c r="C1460" s="163">
        <v>8</v>
      </c>
      <c r="D1460" s="126" t="s">
        <v>60</v>
      </c>
      <c r="E1460" s="163">
        <v>29095</v>
      </c>
      <c r="F1460" s="163">
        <v>0</v>
      </c>
      <c r="G1460" s="163">
        <v>0</v>
      </c>
      <c r="H1460" s="163">
        <v>0</v>
      </c>
      <c r="I1460" s="163">
        <v>0</v>
      </c>
      <c r="J1460" s="163">
        <v>0</v>
      </c>
      <c r="K1460" s="163">
        <v>2</v>
      </c>
      <c r="L1460" s="163">
        <v>240</v>
      </c>
      <c r="M1460" s="163">
        <v>428.83</v>
      </c>
      <c r="N1460" s="163">
        <v>8.0000000000000002E-3</v>
      </c>
      <c r="O1460" s="163">
        <v>1.4999999999999999E-2</v>
      </c>
      <c r="P1460" s="163">
        <v>2</v>
      </c>
      <c r="Q1460" s="163">
        <v>240</v>
      </c>
      <c r="R1460" s="163">
        <v>428.83</v>
      </c>
      <c r="S1460" s="163">
        <v>8.0000000000000002E-3</v>
      </c>
      <c r="T1460" s="163">
        <v>1.4999999999999999E-2</v>
      </c>
    </row>
    <row r="1461" spans="1:20" ht="15.75" customHeight="1">
      <c r="A1461" s="130" t="s">
        <v>118</v>
      </c>
      <c r="B1461" s="164">
        <v>2016</v>
      </c>
      <c r="C1461" s="164">
        <v>9</v>
      </c>
      <c r="D1461" s="130" t="s">
        <v>61</v>
      </c>
      <c r="E1461" s="164">
        <v>29095</v>
      </c>
      <c r="F1461" s="164">
        <v>0</v>
      </c>
      <c r="G1461" s="164">
        <v>0</v>
      </c>
      <c r="H1461" s="164">
        <v>0</v>
      </c>
      <c r="I1461" s="164">
        <v>0</v>
      </c>
      <c r="J1461" s="164">
        <v>0</v>
      </c>
      <c r="K1461" s="164">
        <v>33</v>
      </c>
      <c r="L1461" s="164">
        <v>1123</v>
      </c>
      <c r="M1461" s="164">
        <v>3698.53</v>
      </c>
      <c r="N1461" s="164">
        <v>3.9E-2</v>
      </c>
      <c r="O1461" s="164">
        <v>0.127</v>
      </c>
      <c r="P1461" s="164">
        <v>33</v>
      </c>
      <c r="Q1461" s="164">
        <v>1123</v>
      </c>
      <c r="R1461" s="164">
        <v>3698.53</v>
      </c>
      <c r="S1461" s="164">
        <v>3.9E-2</v>
      </c>
      <c r="T1461" s="164">
        <v>0.127</v>
      </c>
    </row>
    <row r="1462" spans="1:20" ht="15.75" customHeight="1">
      <c r="A1462" s="126" t="s">
        <v>118</v>
      </c>
      <c r="B1462" s="163">
        <v>2017</v>
      </c>
      <c r="C1462" s="163">
        <v>0</v>
      </c>
      <c r="D1462" s="126" t="s">
        <v>53</v>
      </c>
      <c r="E1462" s="163">
        <v>29670</v>
      </c>
      <c r="F1462" s="163">
        <v>0</v>
      </c>
      <c r="G1462" s="163">
        <v>0</v>
      </c>
      <c r="H1462" s="163">
        <v>0</v>
      </c>
      <c r="I1462" s="163">
        <v>0</v>
      </c>
      <c r="J1462" s="163">
        <v>0</v>
      </c>
      <c r="K1462" s="163">
        <v>1</v>
      </c>
      <c r="L1462" s="163">
        <v>28</v>
      </c>
      <c r="M1462" s="163">
        <v>75.13</v>
      </c>
      <c r="N1462" s="163">
        <v>1E-3</v>
      </c>
      <c r="O1462" s="163">
        <v>3.0000000000000001E-3</v>
      </c>
      <c r="P1462" s="163">
        <v>1</v>
      </c>
      <c r="Q1462" s="163">
        <v>28</v>
      </c>
      <c r="R1462" s="163">
        <v>75.13</v>
      </c>
      <c r="S1462" s="163">
        <v>1E-3</v>
      </c>
      <c r="T1462" s="163">
        <v>3.0000000000000001E-3</v>
      </c>
    </row>
    <row r="1463" spans="1:20" ht="15.75" customHeight="1">
      <c r="A1463" s="130" t="s">
        <v>118</v>
      </c>
      <c r="B1463" s="164">
        <v>2017</v>
      </c>
      <c r="C1463" s="164">
        <v>1</v>
      </c>
      <c r="D1463" s="130" t="s">
        <v>54</v>
      </c>
      <c r="E1463" s="164">
        <v>29670</v>
      </c>
      <c r="F1463" s="164">
        <v>0</v>
      </c>
      <c r="G1463" s="164">
        <v>0</v>
      </c>
      <c r="H1463" s="164">
        <v>0</v>
      </c>
      <c r="I1463" s="164">
        <v>0</v>
      </c>
      <c r="J1463" s="164">
        <v>0</v>
      </c>
      <c r="K1463" s="164">
        <v>120</v>
      </c>
      <c r="L1463" s="164">
        <v>5019</v>
      </c>
      <c r="M1463" s="164">
        <v>7631.36</v>
      </c>
      <c r="N1463" s="164">
        <v>0.16900000000000001</v>
      </c>
      <c r="O1463" s="164">
        <v>0.25700000000000001</v>
      </c>
      <c r="P1463" s="164">
        <v>120</v>
      </c>
      <c r="Q1463" s="164">
        <v>5019</v>
      </c>
      <c r="R1463" s="164">
        <v>7631.36</v>
      </c>
      <c r="S1463" s="164">
        <v>0.16900000000000001</v>
      </c>
      <c r="T1463" s="164">
        <v>0.25700000000000001</v>
      </c>
    </row>
    <row r="1464" spans="1:20" ht="15.75" customHeight="1">
      <c r="A1464" s="126" t="s">
        <v>118</v>
      </c>
      <c r="B1464" s="163">
        <v>2017</v>
      </c>
      <c r="C1464" s="163">
        <v>2</v>
      </c>
      <c r="D1464" s="126" t="s">
        <v>1415</v>
      </c>
      <c r="E1464" s="163">
        <v>29670</v>
      </c>
      <c r="F1464" s="163">
        <v>0</v>
      </c>
      <c r="G1464" s="163">
        <v>0</v>
      </c>
      <c r="H1464" s="163">
        <v>0</v>
      </c>
      <c r="I1464" s="163">
        <v>0</v>
      </c>
      <c r="J1464" s="163">
        <v>0</v>
      </c>
      <c r="K1464" s="163">
        <v>11</v>
      </c>
      <c r="L1464" s="163">
        <v>22416</v>
      </c>
      <c r="M1464" s="163">
        <v>73066.570000000007</v>
      </c>
      <c r="N1464" s="163">
        <v>0.75600000000000001</v>
      </c>
      <c r="O1464" s="163">
        <v>2.4630000000000001</v>
      </c>
      <c r="P1464" s="163">
        <v>11</v>
      </c>
      <c r="Q1464" s="163">
        <v>22416</v>
      </c>
      <c r="R1464" s="163">
        <v>73066.570000000007</v>
      </c>
      <c r="S1464" s="163">
        <v>0.75600000000000001</v>
      </c>
      <c r="T1464" s="163">
        <v>2.4630000000000001</v>
      </c>
    </row>
    <row r="1465" spans="1:20" ht="15.75" customHeight="1">
      <c r="A1465" s="130" t="s">
        <v>118</v>
      </c>
      <c r="B1465" s="164">
        <v>2017</v>
      </c>
      <c r="C1465" s="164">
        <v>3</v>
      </c>
      <c r="D1465" s="130" t="s">
        <v>55</v>
      </c>
      <c r="E1465" s="164">
        <v>29670</v>
      </c>
      <c r="F1465" s="164">
        <v>0</v>
      </c>
      <c r="G1465" s="164">
        <v>0</v>
      </c>
      <c r="H1465" s="164">
        <v>0</v>
      </c>
      <c r="I1465" s="164">
        <v>0</v>
      </c>
      <c r="J1465" s="164">
        <v>0</v>
      </c>
      <c r="K1465" s="164">
        <v>5</v>
      </c>
      <c r="L1465" s="164">
        <v>2266</v>
      </c>
      <c r="M1465" s="164">
        <v>5782.57</v>
      </c>
      <c r="N1465" s="164">
        <v>7.5999999999999998E-2</v>
      </c>
      <c r="O1465" s="164">
        <v>0.19500000000000001</v>
      </c>
      <c r="P1465" s="164">
        <v>5</v>
      </c>
      <c r="Q1465" s="164">
        <v>2266</v>
      </c>
      <c r="R1465" s="164">
        <v>5782.57</v>
      </c>
      <c r="S1465" s="164">
        <v>7.5999999999999998E-2</v>
      </c>
      <c r="T1465" s="164">
        <v>0.19500000000000001</v>
      </c>
    </row>
    <row r="1466" spans="1:20" ht="15.75" customHeight="1">
      <c r="A1466" s="126" t="s">
        <v>118</v>
      </c>
      <c r="B1466" s="163">
        <v>2017</v>
      </c>
      <c r="C1466" s="163">
        <v>4</v>
      </c>
      <c r="D1466" s="126" t="s">
        <v>56</v>
      </c>
      <c r="E1466" s="163">
        <v>29670</v>
      </c>
      <c r="F1466" s="163">
        <v>0</v>
      </c>
      <c r="G1466" s="163">
        <v>0</v>
      </c>
      <c r="H1466" s="163">
        <v>0</v>
      </c>
      <c r="I1466" s="163">
        <v>0</v>
      </c>
      <c r="J1466" s="163">
        <v>0</v>
      </c>
      <c r="K1466" s="163">
        <v>7</v>
      </c>
      <c r="L1466" s="163">
        <v>428</v>
      </c>
      <c r="M1466" s="163">
        <v>1838.92</v>
      </c>
      <c r="N1466" s="163">
        <v>1.4E-2</v>
      </c>
      <c r="O1466" s="163">
        <v>6.2E-2</v>
      </c>
      <c r="P1466" s="163">
        <v>7</v>
      </c>
      <c r="Q1466" s="163">
        <v>428</v>
      </c>
      <c r="R1466" s="163">
        <v>1838.92</v>
      </c>
      <c r="S1466" s="163">
        <v>1.4E-2</v>
      </c>
      <c r="T1466" s="163">
        <v>6.2E-2</v>
      </c>
    </row>
    <row r="1467" spans="1:20" ht="15.75" customHeight="1">
      <c r="A1467" s="130" t="s">
        <v>118</v>
      </c>
      <c r="B1467" s="164">
        <v>2017</v>
      </c>
      <c r="C1467" s="164">
        <v>5</v>
      </c>
      <c r="D1467" s="130" t="s">
        <v>57</v>
      </c>
      <c r="E1467" s="164">
        <v>29670</v>
      </c>
      <c r="F1467" s="164">
        <v>0</v>
      </c>
      <c r="G1467" s="164">
        <v>0</v>
      </c>
      <c r="H1467" s="164">
        <v>0</v>
      </c>
      <c r="I1467" s="164">
        <v>0</v>
      </c>
      <c r="J1467" s="164">
        <v>0</v>
      </c>
      <c r="K1467" s="164">
        <v>17</v>
      </c>
      <c r="L1467" s="164">
        <v>3350</v>
      </c>
      <c r="M1467" s="164">
        <v>2390.16</v>
      </c>
      <c r="N1467" s="164">
        <v>0.113</v>
      </c>
      <c r="O1467" s="164">
        <v>8.1000000000000003E-2</v>
      </c>
      <c r="P1467" s="164">
        <v>17</v>
      </c>
      <c r="Q1467" s="164">
        <v>3350</v>
      </c>
      <c r="R1467" s="164">
        <v>2390.16</v>
      </c>
      <c r="S1467" s="164">
        <v>0.113</v>
      </c>
      <c r="T1467" s="164">
        <v>8.1000000000000003E-2</v>
      </c>
    </row>
    <row r="1468" spans="1:20" ht="15.75" customHeight="1">
      <c r="A1468" s="126" t="s">
        <v>118</v>
      </c>
      <c r="B1468" s="163">
        <v>2017</v>
      </c>
      <c r="C1468" s="163">
        <v>6</v>
      </c>
      <c r="D1468" s="126" t="s">
        <v>58</v>
      </c>
      <c r="E1468" s="163">
        <v>29670</v>
      </c>
      <c r="F1468" s="163">
        <v>0</v>
      </c>
      <c r="G1468" s="163">
        <v>0</v>
      </c>
      <c r="H1468" s="163">
        <v>0</v>
      </c>
      <c r="I1468" s="163">
        <v>0</v>
      </c>
      <c r="J1468" s="163">
        <v>0</v>
      </c>
      <c r="K1468" s="163">
        <v>6</v>
      </c>
      <c r="L1468" s="163">
        <v>616</v>
      </c>
      <c r="M1468" s="163">
        <v>830.9</v>
      </c>
      <c r="N1468" s="163">
        <v>2.1000000000000001E-2</v>
      </c>
      <c r="O1468" s="163">
        <v>2.8000000000000001E-2</v>
      </c>
      <c r="P1468" s="163">
        <v>6</v>
      </c>
      <c r="Q1468" s="163">
        <v>616</v>
      </c>
      <c r="R1468" s="163">
        <v>830.9</v>
      </c>
      <c r="S1468" s="163">
        <v>2.1000000000000001E-2</v>
      </c>
      <c r="T1468" s="163">
        <v>2.8000000000000001E-2</v>
      </c>
    </row>
    <row r="1469" spans="1:20" ht="15.75" customHeight="1">
      <c r="A1469" s="130" t="s">
        <v>118</v>
      </c>
      <c r="B1469" s="164">
        <v>2017</v>
      </c>
      <c r="C1469" s="164">
        <v>7</v>
      </c>
      <c r="D1469" s="130" t="s">
        <v>59</v>
      </c>
      <c r="E1469" s="164">
        <v>29670</v>
      </c>
      <c r="F1469" s="164">
        <v>0</v>
      </c>
      <c r="G1469" s="164">
        <v>0</v>
      </c>
      <c r="H1469" s="164">
        <v>0</v>
      </c>
      <c r="I1469" s="164">
        <v>0</v>
      </c>
      <c r="J1469" s="164">
        <v>0</v>
      </c>
      <c r="K1469" s="164">
        <v>2</v>
      </c>
      <c r="L1469" s="164">
        <v>121</v>
      </c>
      <c r="M1469" s="164">
        <v>580.42999999999995</v>
      </c>
      <c r="N1469" s="164">
        <v>4.0000000000000001E-3</v>
      </c>
      <c r="O1469" s="164">
        <v>0.02</v>
      </c>
      <c r="P1469" s="164">
        <v>2</v>
      </c>
      <c r="Q1469" s="164">
        <v>121</v>
      </c>
      <c r="R1469" s="164">
        <v>580.42999999999995</v>
      </c>
      <c r="S1469" s="164">
        <v>4.0000000000000001E-3</v>
      </c>
      <c r="T1469" s="164">
        <v>0.02</v>
      </c>
    </row>
    <row r="1470" spans="1:20" ht="15.75" customHeight="1">
      <c r="A1470" s="126" t="s">
        <v>118</v>
      </c>
      <c r="B1470" s="163">
        <v>2017</v>
      </c>
      <c r="C1470" s="163">
        <v>8</v>
      </c>
      <c r="D1470" s="126" t="s">
        <v>60</v>
      </c>
      <c r="E1470" s="163">
        <v>29670</v>
      </c>
      <c r="F1470" s="163">
        <v>0</v>
      </c>
      <c r="G1470" s="163">
        <v>0</v>
      </c>
      <c r="H1470" s="163">
        <v>0</v>
      </c>
      <c r="I1470" s="163">
        <v>0</v>
      </c>
      <c r="J1470" s="163">
        <v>0</v>
      </c>
      <c r="K1470" s="163">
        <v>0</v>
      </c>
      <c r="L1470" s="163">
        <v>0</v>
      </c>
      <c r="M1470" s="163">
        <v>0</v>
      </c>
      <c r="N1470" s="163">
        <v>0</v>
      </c>
      <c r="O1470" s="163">
        <v>0</v>
      </c>
      <c r="P1470" s="163">
        <v>0</v>
      </c>
      <c r="Q1470" s="163">
        <v>0</v>
      </c>
      <c r="R1470" s="163">
        <v>0</v>
      </c>
      <c r="S1470" s="163">
        <v>0</v>
      </c>
      <c r="T1470" s="163">
        <v>0</v>
      </c>
    </row>
    <row r="1471" spans="1:20" ht="15.75" customHeight="1">
      <c r="A1471" s="130" t="s">
        <v>118</v>
      </c>
      <c r="B1471" s="164">
        <v>2017</v>
      </c>
      <c r="C1471" s="164">
        <v>9</v>
      </c>
      <c r="D1471" s="130" t="s">
        <v>61</v>
      </c>
      <c r="E1471" s="164">
        <v>29670</v>
      </c>
      <c r="F1471" s="164">
        <v>0</v>
      </c>
      <c r="G1471" s="164">
        <v>0</v>
      </c>
      <c r="H1471" s="164">
        <v>0</v>
      </c>
      <c r="I1471" s="164">
        <v>0</v>
      </c>
      <c r="J1471" s="164">
        <v>0</v>
      </c>
      <c r="K1471" s="164">
        <v>45</v>
      </c>
      <c r="L1471" s="164">
        <v>4942</v>
      </c>
      <c r="M1471" s="164">
        <v>5464.63</v>
      </c>
      <c r="N1471" s="164">
        <v>0.16700000000000001</v>
      </c>
      <c r="O1471" s="164">
        <v>0.184</v>
      </c>
      <c r="P1471" s="164">
        <v>45</v>
      </c>
      <c r="Q1471" s="164">
        <v>4942</v>
      </c>
      <c r="R1471" s="164">
        <v>5464.63</v>
      </c>
      <c r="S1471" s="164">
        <v>0.16700000000000001</v>
      </c>
      <c r="T1471" s="164">
        <v>0.184</v>
      </c>
    </row>
    <row r="1472" spans="1:20" ht="15.75" customHeight="1">
      <c r="A1472" s="126" t="s">
        <v>118</v>
      </c>
      <c r="B1472" s="163">
        <v>2018</v>
      </c>
      <c r="C1472" s="163">
        <v>0</v>
      </c>
      <c r="D1472" s="126" t="s">
        <v>53</v>
      </c>
      <c r="E1472" s="163">
        <v>30052</v>
      </c>
      <c r="F1472" s="163">
        <v>0</v>
      </c>
      <c r="G1472" s="163">
        <v>0</v>
      </c>
      <c r="H1472" s="163">
        <v>0</v>
      </c>
      <c r="I1472" s="163">
        <v>0</v>
      </c>
      <c r="J1472" s="163">
        <v>0</v>
      </c>
      <c r="K1472" s="163">
        <v>2</v>
      </c>
      <c r="L1472" s="163">
        <v>163</v>
      </c>
      <c r="M1472" s="163">
        <v>274.14999999999998</v>
      </c>
      <c r="N1472" s="163">
        <v>5.0000000000000001E-3</v>
      </c>
      <c r="O1472" s="163">
        <v>8.9999999999999993E-3</v>
      </c>
      <c r="P1472" s="163">
        <v>2</v>
      </c>
      <c r="Q1472" s="163">
        <v>163</v>
      </c>
      <c r="R1472" s="163">
        <v>274.14999999999998</v>
      </c>
      <c r="S1472" s="163">
        <v>5.0000000000000001E-3</v>
      </c>
      <c r="T1472" s="163">
        <v>8.9999999999999993E-3</v>
      </c>
    </row>
    <row r="1473" spans="1:20" ht="15.75" customHeight="1">
      <c r="A1473" s="130" t="s">
        <v>118</v>
      </c>
      <c r="B1473" s="164">
        <v>2018</v>
      </c>
      <c r="C1473" s="164">
        <v>1</v>
      </c>
      <c r="D1473" s="130" t="s">
        <v>54</v>
      </c>
      <c r="E1473" s="164">
        <v>30052</v>
      </c>
      <c r="F1473" s="164">
        <v>0</v>
      </c>
      <c r="G1473" s="164">
        <v>0</v>
      </c>
      <c r="H1473" s="164">
        <v>0</v>
      </c>
      <c r="I1473" s="164">
        <v>0</v>
      </c>
      <c r="J1473" s="164">
        <v>0</v>
      </c>
      <c r="K1473" s="164">
        <v>195</v>
      </c>
      <c r="L1473" s="164">
        <v>14976</v>
      </c>
      <c r="M1473" s="164">
        <v>12644.37</v>
      </c>
      <c r="N1473" s="164">
        <v>0.498</v>
      </c>
      <c r="O1473" s="164">
        <v>0.42099999999999999</v>
      </c>
      <c r="P1473" s="164">
        <v>195</v>
      </c>
      <c r="Q1473" s="164">
        <v>14976</v>
      </c>
      <c r="R1473" s="164">
        <v>12644.37</v>
      </c>
      <c r="S1473" s="164">
        <v>0.498</v>
      </c>
      <c r="T1473" s="164">
        <v>0.42099999999999999</v>
      </c>
    </row>
    <row r="1474" spans="1:20" ht="15.75" customHeight="1">
      <c r="A1474" s="126" t="s">
        <v>118</v>
      </c>
      <c r="B1474" s="163">
        <v>2018</v>
      </c>
      <c r="C1474" s="163">
        <v>2</v>
      </c>
      <c r="D1474" s="126" t="s">
        <v>1415</v>
      </c>
      <c r="E1474" s="163">
        <v>30052</v>
      </c>
      <c r="F1474" s="163">
        <v>0</v>
      </c>
      <c r="G1474" s="163">
        <v>0</v>
      </c>
      <c r="H1474" s="163">
        <v>0</v>
      </c>
      <c r="I1474" s="163">
        <v>0</v>
      </c>
      <c r="J1474" s="163">
        <v>0</v>
      </c>
      <c r="K1474" s="163">
        <v>51</v>
      </c>
      <c r="L1474" s="163">
        <v>134448</v>
      </c>
      <c r="M1474" s="163">
        <v>188982.67</v>
      </c>
      <c r="N1474" s="163">
        <v>4.4740000000000002</v>
      </c>
      <c r="O1474" s="163">
        <v>6.2880000000000003</v>
      </c>
      <c r="P1474" s="163">
        <v>51</v>
      </c>
      <c r="Q1474" s="163">
        <v>134448</v>
      </c>
      <c r="R1474" s="163">
        <v>188982.67</v>
      </c>
      <c r="S1474" s="163">
        <v>4.4740000000000002</v>
      </c>
      <c r="T1474" s="163">
        <v>6.2880000000000003</v>
      </c>
    </row>
    <row r="1475" spans="1:20" ht="15.75" customHeight="1">
      <c r="A1475" s="130" t="s">
        <v>118</v>
      </c>
      <c r="B1475" s="164">
        <v>2018</v>
      </c>
      <c r="C1475" s="164">
        <v>3</v>
      </c>
      <c r="D1475" s="130" t="s">
        <v>55</v>
      </c>
      <c r="E1475" s="164">
        <v>30052</v>
      </c>
      <c r="F1475" s="164">
        <v>0</v>
      </c>
      <c r="G1475" s="164">
        <v>0</v>
      </c>
      <c r="H1475" s="164">
        <v>0</v>
      </c>
      <c r="I1475" s="164">
        <v>0</v>
      </c>
      <c r="J1475" s="164">
        <v>0</v>
      </c>
      <c r="K1475" s="164">
        <v>8</v>
      </c>
      <c r="L1475" s="164">
        <v>4085</v>
      </c>
      <c r="M1475" s="164">
        <v>4657.04</v>
      </c>
      <c r="N1475" s="164">
        <v>0.13600000000000001</v>
      </c>
      <c r="O1475" s="164">
        <v>0.155</v>
      </c>
      <c r="P1475" s="164">
        <v>8</v>
      </c>
      <c r="Q1475" s="164">
        <v>4085</v>
      </c>
      <c r="R1475" s="164">
        <v>4657.04</v>
      </c>
      <c r="S1475" s="164">
        <v>0.13600000000000001</v>
      </c>
      <c r="T1475" s="164">
        <v>0.155</v>
      </c>
    </row>
    <row r="1476" spans="1:20" ht="15.75" customHeight="1">
      <c r="A1476" s="126" t="s">
        <v>118</v>
      </c>
      <c r="B1476" s="163">
        <v>2018</v>
      </c>
      <c r="C1476" s="163">
        <v>4</v>
      </c>
      <c r="D1476" s="126" t="s">
        <v>56</v>
      </c>
      <c r="E1476" s="163">
        <v>30052</v>
      </c>
      <c r="F1476" s="163">
        <v>0</v>
      </c>
      <c r="G1476" s="163">
        <v>0</v>
      </c>
      <c r="H1476" s="163">
        <v>0</v>
      </c>
      <c r="I1476" s="163">
        <v>0</v>
      </c>
      <c r="J1476" s="163">
        <v>0</v>
      </c>
      <c r="K1476" s="163">
        <v>7</v>
      </c>
      <c r="L1476" s="163">
        <v>831</v>
      </c>
      <c r="M1476" s="163">
        <v>2708.37</v>
      </c>
      <c r="N1476" s="163">
        <v>2.8000000000000001E-2</v>
      </c>
      <c r="O1476" s="163">
        <v>0.09</v>
      </c>
      <c r="P1476" s="163">
        <v>7</v>
      </c>
      <c r="Q1476" s="163">
        <v>831</v>
      </c>
      <c r="R1476" s="163">
        <v>2708.37</v>
      </c>
      <c r="S1476" s="163">
        <v>2.8000000000000001E-2</v>
      </c>
      <c r="T1476" s="163">
        <v>0.09</v>
      </c>
    </row>
    <row r="1477" spans="1:20" ht="15.75" customHeight="1">
      <c r="A1477" s="130" t="s">
        <v>118</v>
      </c>
      <c r="B1477" s="164">
        <v>2018</v>
      </c>
      <c r="C1477" s="164">
        <v>5</v>
      </c>
      <c r="D1477" s="130" t="s">
        <v>57</v>
      </c>
      <c r="E1477" s="164">
        <v>30052</v>
      </c>
      <c r="F1477" s="164">
        <v>0</v>
      </c>
      <c r="G1477" s="164">
        <v>0</v>
      </c>
      <c r="H1477" s="164">
        <v>0</v>
      </c>
      <c r="I1477" s="164">
        <v>0</v>
      </c>
      <c r="J1477" s="164">
        <v>0</v>
      </c>
      <c r="K1477" s="164">
        <v>22</v>
      </c>
      <c r="L1477" s="164">
        <v>1627</v>
      </c>
      <c r="M1477" s="164">
        <v>4718.5200000000004</v>
      </c>
      <c r="N1477" s="164">
        <v>5.3999999999999999E-2</v>
      </c>
      <c r="O1477" s="164">
        <v>0.157</v>
      </c>
      <c r="P1477" s="164">
        <v>22</v>
      </c>
      <c r="Q1477" s="164">
        <v>1627</v>
      </c>
      <c r="R1477" s="164">
        <v>4718.5200000000004</v>
      </c>
      <c r="S1477" s="164">
        <v>5.3999999999999999E-2</v>
      </c>
      <c r="T1477" s="164">
        <v>0.157</v>
      </c>
    </row>
    <row r="1478" spans="1:20" ht="15.75" customHeight="1">
      <c r="A1478" s="126" t="s">
        <v>118</v>
      </c>
      <c r="B1478" s="163">
        <v>2018</v>
      </c>
      <c r="C1478" s="163">
        <v>6</v>
      </c>
      <c r="D1478" s="126" t="s">
        <v>58</v>
      </c>
      <c r="E1478" s="163">
        <v>30052</v>
      </c>
      <c r="F1478" s="163">
        <v>0</v>
      </c>
      <c r="G1478" s="163">
        <v>0</v>
      </c>
      <c r="H1478" s="163">
        <v>0</v>
      </c>
      <c r="I1478" s="163">
        <v>0</v>
      </c>
      <c r="J1478" s="163">
        <v>0</v>
      </c>
      <c r="K1478" s="163">
        <v>9</v>
      </c>
      <c r="L1478" s="163">
        <v>8972</v>
      </c>
      <c r="M1478" s="163">
        <v>25027.47</v>
      </c>
      <c r="N1478" s="163">
        <v>0.29899999999999999</v>
      </c>
      <c r="O1478" s="163">
        <v>0.83299999999999996</v>
      </c>
      <c r="P1478" s="163">
        <v>9</v>
      </c>
      <c r="Q1478" s="163">
        <v>8972</v>
      </c>
      <c r="R1478" s="163">
        <v>25027.47</v>
      </c>
      <c r="S1478" s="163">
        <v>0.29899999999999999</v>
      </c>
      <c r="T1478" s="163">
        <v>0.83299999999999996</v>
      </c>
    </row>
    <row r="1479" spans="1:20" ht="15.75" customHeight="1">
      <c r="A1479" s="130" t="s">
        <v>118</v>
      </c>
      <c r="B1479" s="164">
        <v>2018</v>
      </c>
      <c r="C1479" s="164">
        <v>7</v>
      </c>
      <c r="D1479" s="130" t="s">
        <v>59</v>
      </c>
      <c r="E1479" s="164">
        <v>30052</v>
      </c>
      <c r="F1479" s="164">
        <v>0</v>
      </c>
      <c r="G1479" s="164">
        <v>0</v>
      </c>
      <c r="H1479" s="164">
        <v>0</v>
      </c>
      <c r="I1479" s="164">
        <v>0</v>
      </c>
      <c r="J1479" s="164">
        <v>0</v>
      </c>
      <c r="K1479" s="164">
        <v>1</v>
      </c>
      <c r="L1479" s="164">
        <v>41</v>
      </c>
      <c r="M1479" s="164">
        <v>113.43</v>
      </c>
      <c r="N1479" s="164">
        <v>1E-3</v>
      </c>
      <c r="O1479" s="164">
        <v>4.0000000000000001E-3</v>
      </c>
      <c r="P1479" s="164">
        <v>1</v>
      </c>
      <c r="Q1479" s="164">
        <v>41</v>
      </c>
      <c r="R1479" s="164">
        <v>113.43</v>
      </c>
      <c r="S1479" s="164">
        <v>1E-3</v>
      </c>
      <c r="T1479" s="164">
        <v>4.0000000000000001E-3</v>
      </c>
    </row>
    <row r="1480" spans="1:20" ht="15.75" customHeight="1">
      <c r="A1480" s="126" t="s">
        <v>118</v>
      </c>
      <c r="B1480" s="163">
        <v>2018</v>
      </c>
      <c r="C1480" s="163">
        <v>8</v>
      </c>
      <c r="D1480" s="126" t="s">
        <v>60</v>
      </c>
      <c r="E1480" s="163">
        <v>30052</v>
      </c>
      <c r="F1480" s="163">
        <v>0</v>
      </c>
      <c r="G1480" s="163">
        <v>0</v>
      </c>
      <c r="H1480" s="163">
        <v>0</v>
      </c>
      <c r="I1480" s="163">
        <v>0</v>
      </c>
      <c r="J1480" s="163">
        <v>0</v>
      </c>
      <c r="K1480" s="163">
        <v>0</v>
      </c>
      <c r="L1480" s="163">
        <v>0</v>
      </c>
      <c r="M1480" s="163">
        <v>0</v>
      </c>
      <c r="N1480" s="163">
        <v>0</v>
      </c>
      <c r="O1480" s="163">
        <v>0</v>
      </c>
      <c r="P1480" s="163">
        <v>0</v>
      </c>
      <c r="Q1480" s="163">
        <v>0</v>
      </c>
      <c r="R1480" s="163">
        <v>0</v>
      </c>
      <c r="S1480" s="163">
        <v>0</v>
      </c>
      <c r="T1480" s="163">
        <v>0</v>
      </c>
    </row>
    <row r="1481" spans="1:20" ht="15.75" customHeight="1">
      <c r="A1481" s="130" t="s">
        <v>118</v>
      </c>
      <c r="B1481" s="164">
        <v>2018</v>
      </c>
      <c r="C1481" s="164">
        <v>9</v>
      </c>
      <c r="D1481" s="130" t="s">
        <v>61</v>
      </c>
      <c r="E1481" s="164">
        <v>30052</v>
      </c>
      <c r="F1481" s="164">
        <v>0</v>
      </c>
      <c r="G1481" s="164">
        <v>0</v>
      </c>
      <c r="H1481" s="164">
        <v>0</v>
      </c>
      <c r="I1481" s="164">
        <v>0</v>
      </c>
      <c r="J1481" s="164">
        <v>0</v>
      </c>
      <c r="K1481" s="164">
        <v>40</v>
      </c>
      <c r="L1481" s="164">
        <v>8082</v>
      </c>
      <c r="M1481" s="164">
        <v>4570.51</v>
      </c>
      <c r="N1481" s="164">
        <v>0.26900000000000002</v>
      </c>
      <c r="O1481" s="164">
        <v>0.152</v>
      </c>
      <c r="P1481" s="164">
        <v>40</v>
      </c>
      <c r="Q1481" s="164">
        <v>8082</v>
      </c>
      <c r="R1481" s="164">
        <v>4570.51</v>
      </c>
      <c r="S1481" s="164">
        <v>0.26900000000000002</v>
      </c>
      <c r="T1481" s="164">
        <v>0.152</v>
      </c>
    </row>
    <row r="1482" spans="1:20" ht="15.75" customHeight="1">
      <c r="A1482" s="126" t="s">
        <v>118</v>
      </c>
      <c r="B1482" s="163">
        <v>2019</v>
      </c>
      <c r="C1482" s="163">
        <v>0</v>
      </c>
      <c r="D1482" s="126" t="s">
        <v>53</v>
      </c>
      <c r="E1482" s="163">
        <v>30365</v>
      </c>
      <c r="F1482" s="163">
        <v>0</v>
      </c>
      <c r="G1482" s="163">
        <v>0</v>
      </c>
      <c r="H1482" s="163">
        <v>0</v>
      </c>
      <c r="I1482" s="163">
        <v>0</v>
      </c>
      <c r="J1482" s="163">
        <v>0</v>
      </c>
      <c r="K1482" s="163">
        <v>8</v>
      </c>
      <c r="L1482" s="163">
        <v>219</v>
      </c>
      <c r="M1482" s="163">
        <v>634.95000000000005</v>
      </c>
      <c r="N1482" s="163">
        <v>7.0000000000000001E-3</v>
      </c>
      <c r="O1482" s="163">
        <v>2.1000000000000001E-2</v>
      </c>
      <c r="P1482" s="163">
        <v>8</v>
      </c>
      <c r="Q1482" s="163">
        <v>219</v>
      </c>
      <c r="R1482" s="163">
        <v>634.95000000000005</v>
      </c>
      <c r="S1482" s="163">
        <v>7.0000000000000001E-3</v>
      </c>
      <c r="T1482" s="163">
        <v>2.1000000000000001E-2</v>
      </c>
    </row>
    <row r="1483" spans="1:20" ht="15.75" customHeight="1">
      <c r="A1483" s="130" t="s">
        <v>118</v>
      </c>
      <c r="B1483" s="164">
        <v>2019</v>
      </c>
      <c r="C1483" s="164">
        <v>1</v>
      </c>
      <c r="D1483" s="130" t="s">
        <v>54</v>
      </c>
      <c r="E1483" s="164">
        <v>30365</v>
      </c>
      <c r="F1483" s="164">
        <v>0</v>
      </c>
      <c r="G1483" s="164">
        <v>0</v>
      </c>
      <c r="H1483" s="164">
        <v>0</v>
      </c>
      <c r="I1483" s="164">
        <v>0</v>
      </c>
      <c r="J1483" s="164">
        <v>0</v>
      </c>
      <c r="K1483" s="164">
        <v>182</v>
      </c>
      <c r="L1483" s="164">
        <v>5651</v>
      </c>
      <c r="M1483" s="164">
        <v>9064.84</v>
      </c>
      <c r="N1483" s="164">
        <v>0.186</v>
      </c>
      <c r="O1483" s="164">
        <v>0.29899999999999999</v>
      </c>
      <c r="P1483" s="164">
        <v>182</v>
      </c>
      <c r="Q1483" s="164">
        <v>5651</v>
      </c>
      <c r="R1483" s="164">
        <v>9064.84</v>
      </c>
      <c r="S1483" s="164">
        <v>0.186</v>
      </c>
      <c r="T1483" s="164">
        <v>0.29899999999999999</v>
      </c>
    </row>
    <row r="1484" spans="1:20" ht="15.75" customHeight="1">
      <c r="A1484" s="126" t="s">
        <v>118</v>
      </c>
      <c r="B1484" s="163">
        <v>2019</v>
      </c>
      <c r="C1484" s="163">
        <v>2</v>
      </c>
      <c r="D1484" s="126" t="s">
        <v>1415</v>
      </c>
      <c r="E1484" s="163">
        <v>30365</v>
      </c>
      <c r="F1484" s="163">
        <v>0</v>
      </c>
      <c r="G1484" s="163">
        <v>0</v>
      </c>
      <c r="H1484" s="163">
        <v>0</v>
      </c>
      <c r="I1484" s="163">
        <v>0</v>
      </c>
      <c r="J1484" s="163">
        <v>0</v>
      </c>
      <c r="K1484" s="163">
        <v>26</v>
      </c>
      <c r="L1484" s="163">
        <v>45323</v>
      </c>
      <c r="M1484" s="163">
        <v>56317.75</v>
      </c>
      <c r="N1484" s="163">
        <v>1.4930000000000001</v>
      </c>
      <c r="O1484" s="163">
        <v>1.855</v>
      </c>
      <c r="P1484" s="163">
        <v>26</v>
      </c>
      <c r="Q1484" s="163">
        <v>45323</v>
      </c>
      <c r="R1484" s="163">
        <v>56317.75</v>
      </c>
      <c r="S1484" s="163">
        <v>1.4930000000000001</v>
      </c>
      <c r="T1484" s="163">
        <v>1.855</v>
      </c>
    </row>
    <row r="1485" spans="1:20" ht="15.75" customHeight="1">
      <c r="A1485" s="130" t="s">
        <v>118</v>
      </c>
      <c r="B1485" s="164">
        <v>2019</v>
      </c>
      <c r="C1485" s="164">
        <v>3</v>
      </c>
      <c r="D1485" s="130" t="s">
        <v>55</v>
      </c>
      <c r="E1485" s="164">
        <v>30365</v>
      </c>
      <c r="F1485" s="164">
        <v>0</v>
      </c>
      <c r="G1485" s="164">
        <v>0</v>
      </c>
      <c r="H1485" s="164">
        <v>0</v>
      </c>
      <c r="I1485" s="164">
        <v>0</v>
      </c>
      <c r="J1485" s="164">
        <v>0</v>
      </c>
      <c r="K1485" s="164">
        <v>6</v>
      </c>
      <c r="L1485" s="164">
        <v>272</v>
      </c>
      <c r="M1485" s="164">
        <v>1547.49</v>
      </c>
      <c r="N1485" s="164">
        <v>8.9999999999999993E-3</v>
      </c>
      <c r="O1485" s="164">
        <v>5.0999999999999997E-2</v>
      </c>
      <c r="P1485" s="164">
        <v>6</v>
      </c>
      <c r="Q1485" s="164">
        <v>272</v>
      </c>
      <c r="R1485" s="164">
        <v>1547.49</v>
      </c>
      <c r="S1485" s="164">
        <v>8.9999999999999993E-3</v>
      </c>
      <c r="T1485" s="164">
        <v>5.0999999999999997E-2</v>
      </c>
    </row>
    <row r="1486" spans="1:20" ht="15.75" customHeight="1">
      <c r="A1486" s="126" t="s">
        <v>118</v>
      </c>
      <c r="B1486" s="163">
        <v>2019</v>
      </c>
      <c r="C1486" s="163">
        <v>4</v>
      </c>
      <c r="D1486" s="126" t="s">
        <v>56</v>
      </c>
      <c r="E1486" s="163">
        <v>30365</v>
      </c>
      <c r="F1486" s="163">
        <v>0</v>
      </c>
      <c r="G1486" s="163">
        <v>0</v>
      </c>
      <c r="H1486" s="163">
        <v>0</v>
      </c>
      <c r="I1486" s="163">
        <v>0</v>
      </c>
      <c r="J1486" s="163">
        <v>0</v>
      </c>
      <c r="K1486" s="163">
        <v>6</v>
      </c>
      <c r="L1486" s="163">
        <v>352</v>
      </c>
      <c r="M1486" s="163">
        <v>1427.55</v>
      </c>
      <c r="N1486" s="163">
        <v>1.2E-2</v>
      </c>
      <c r="O1486" s="163">
        <v>4.7E-2</v>
      </c>
      <c r="P1486" s="163">
        <v>6</v>
      </c>
      <c r="Q1486" s="163">
        <v>352</v>
      </c>
      <c r="R1486" s="163">
        <v>1427.55</v>
      </c>
      <c r="S1486" s="163">
        <v>1.2E-2</v>
      </c>
      <c r="T1486" s="163">
        <v>4.7E-2</v>
      </c>
    </row>
    <row r="1487" spans="1:20" ht="15.75" customHeight="1">
      <c r="A1487" s="130" t="s">
        <v>118</v>
      </c>
      <c r="B1487" s="164">
        <v>2019</v>
      </c>
      <c r="C1487" s="164">
        <v>5</v>
      </c>
      <c r="D1487" s="130" t="s">
        <v>57</v>
      </c>
      <c r="E1487" s="164">
        <v>30365</v>
      </c>
      <c r="F1487" s="164">
        <v>0</v>
      </c>
      <c r="G1487" s="164">
        <v>0</v>
      </c>
      <c r="H1487" s="164">
        <v>0</v>
      </c>
      <c r="I1487" s="164">
        <v>0</v>
      </c>
      <c r="J1487" s="164">
        <v>0</v>
      </c>
      <c r="K1487" s="164">
        <v>39</v>
      </c>
      <c r="L1487" s="164">
        <v>11179</v>
      </c>
      <c r="M1487" s="164">
        <v>13588.29</v>
      </c>
      <c r="N1487" s="164">
        <v>0.36799999999999999</v>
      </c>
      <c r="O1487" s="164">
        <v>0.44700000000000001</v>
      </c>
      <c r="P1487" s="164">
        <v>39</v>
      </c>
      <c r="Q1487" s="164">
        <v>11179</v>
      </c>
      <c r="R1487" s="164">
        <v>13588.29</v>
      </c>
      <c r="S1487" s="164">
        <v>0.36799999999999999</v>
      </c>
      <c r="T1487" s="164">
        <v>0.44700000000000001</v>
      </c>
    </row>
    <row r="1488" spans="1:20" ht="15.75" customHeight="1">
      <c r="A1488" s="126" t="s">
        <v>118</v>
      </c>
      <c r="B1488" s="163">
        <v>2019</v>
      </c>
      <c r="C1488" s="163">
        <v>6</v>
      </c>
      <c r="D1488" s="126" t="s">
        <v>58</v>
      </c>
      <c r="E1488" s="163">
        <v>30365</v>
      </c>
      <c r="F1488" s="163">
        <v>0</v>
      </c>
      <c r="G1488" s="163">
        <v>0</v>
      </c>
      <c r="H1488" s="163">
        <v>0</v>
      </c>
      <c r="I1488" s="163">
        <v>0</v>
      </c>
      <c r="J1488" s="163">
        <v>0</v>
      </c>
      <c r="K1488" s="163">
        <v>15</v>
      </c>
      <c r="L1488" s="163">
        <v>4715</v>
      </c>
      <c r="M1488" s="163">
        <v>5071.2700000000004</v>
      </c>
      <c r="N1488" s="163">
        <v>0.155</v>
      </c>
      <c r="O1488" s="163">
        <v>0.16700000000000001</v>
      </c>
      <c r="P1488" s="163">
        <v>15</v>
      </c>
      <c r="Q1488" s="163">
        <v>4715</v>
      </c>
      <c r="R1488" s="163">
        <v>5071.2700000000004</v>
      </c>
      <c r="S1488" s="163">
        <v>0.155</v>
      </c>
      <c r="T1488" s="163">
        <v>0.16700000000000001</v>
      </c>
    </row>
    <row r="1489" spans="1:20" ht="15.75" customHeight="1">
      <c r="A1489" s="130" t="s">
        <v>118</v>
      </c>
      <c r="B1489" s="164">
        <v>2019</v>
      </c>
      <c r="C1489" s="164">
        <v>7</v>
      </c>
      <c r="D1489" s="130" t="s">
        <v>59</v>
      </c>
      <c r="E1489" s="164">
        <v>30365</v>
      </c>
      <c r="F1489" s="164">
        <v>0</v>
      </c>
      <c r="G1489" s="164">
        <v>0</v>
      </c>
      <c r="H1489" s="164">
        <v>0</v>
      </c>
      <c r="I1489" s="164">
        <v>0</v>
      </c>
      <c r="J1489" s="164">
        <v>0</v>
      </c>
      <c r="K1489" s="164">
        <v>0</v>
      </c>
      <c r="L1489" s="164">
        <v>0</v>
      </c>
      <c r="M1489" s="164">
        <v>0</v>
      </c>
      <c r="N1489" s="164">
        <v>0</v>
      </c>
      <c r="O1489" s="164">
        <v>0</v>
      </c>
      <c r="P1489" s="164">
        <v>0</v>
      </c>
      <c r="Q1489" s="164">
        <v>0</v>
      </c>
      <c r="R1489" s="164">
        <v>0</v>
      </c>
      <c r="S1489" s="164">
        <v>0</v>
      </c>
      <c r="T1489" s="164">
        <v>0</v>
      </c>
    </row>
    <row r="1490" spans="1:20" ht="15.75" customHeight="1">
      <c r="A1490" s="126" t="s">
        <v>118</v>
      </c>
      <c r="B1490" s="163">
        <v>2019</v>
      </c>
      <c r="C1490" s="163">
        <v>8</v>
      </c>
      <c r="D1490" s="126" t="s">
        <v>60</v>
      </c>
      <c r="E1490" s="163">
        <v>30365</v>
      </c>
      <c r="F1490" s="163">
        <v>0</v>
      </c>
      <c r="G1490" s="163">
        <v>0</v>
      </c>
      <c r="H1490" s="163">
        <v>0</v>
      </c>
      <c r="I1490" s="163">
        <v>0</v>
      </c>
      <c r="J1490" s="163">
        <v>0</v>
      </c>
      <c r="K1490" s="163">
        <v>1</v>
      </c>
      <c r="L1490" s="163">
        <v>11</v>
      </c>
      <c r="M1490" s="163">
        <v>20.170000000000002</v>
      </c>
      <c r="N1490" s="163">
        <v>0</v>
      </c>
      <c r="O1490" s="163">
        <v>1E-3</v>
      </c>
      <c r="P1490" s="163">
        <v>1</v>
      </c>
      <c r="Q1490" s="163">
        <v>11</v>
      </c>
      <c r="R1490" s="163">
        <v>20.170000000000002</v>
      </c>
      <c r="S1490" s="163">
        <v>0</v>
      </c>
      <c r="T1490" s="163">
        <v>1E-3</v>
      </c>
    </row>
    <row r="1491" spans="1:20" ht="15.75" customHeight="1">
      <c r="A1491" s="130" t="s">
        <v>118</v>
      </c>
      <c r="B1491" s="164">
        <v>2019</v>
      </c>
      <c r="C1491" s="164">
        <v>9</v>
      </c>
      <c r="D1491" s="130" t="s">
        <v>61</v>
      </c>
      <c r="E1491" s="164">
        <v>30365</v>
      </c>
      <c r="F1491" s="164">
        <v>0</v>
      </c>
      <c r="G1491" s="164">
        <v>0</v>
      </c>
      <c r="H1491" s="164">
        <v>0</v>
      </c>
      <c r="I1491" s="164">
        <v>0</v>
      </c>
      <c r="J1491" s="164">
        <v>0</v>
      </c>
      <c r="K1491" s="164">
        <v>56</v>
      </c>
      <c r="L1491" s="164">
        <v>3190</v>
      </c>
      <c r="M1491" s="164">
        <v>7220.92</v>
      </c>
      <c r="N1491" s="164">
        <v>0.105</v>
      </c>
      <c r="O1491" s="164">
        <v>0.23799999999999999</v>
      </c>
      <c r="P1491" s="164">
        <v>56</v>
      </c>
      <c r="Q1491" s="164">
        <v>3190</v>
      </c>
      <c r="R1491" s="164">
        <v>7220.92</v>
      </c>
      <c r="S1491" s="164">
        <v>0.105</v>
      </c>
      <c r="T1491" s="164">
        <v>0.23799999999999999</v>
      </c>
    </row>
    <row r="1492" spans="1:20" ht="15.75" customHeight="1">
      <c r="A1492" s="126" t="s">
        <v>118</v>
      </c>
      <c r="B1492" s="163">
        <v>2020</v>
      </c>
      <c r="C1492" s="163">
        <v>0</v>
      </c>
      <c r="D1492" s="126" t="s">
        <v>53</v>
      </c>
      <c r="E1492" s="163">
        <v>30725</v>
      </c>
      <c r="F1492" s="163">
        <v>0</v>
      </c>
      <c r="G1492" s="163">
        <v>0</v>
      </c>
      <c r="H1492" s="163">
        <v>0</v>
      </c>
      <c r="I1492" s="163">
        <v>0</v>
      </c>
      <c r="J1492" s="163">
        <v>0</v>
      </c>
      <c r="K1492" s="163">
        <v>2</v>
      </c>
      <c r="L1492" s="163">
        <v>38</v>
      </c>
      <c r="M1492" s="163">
        <v>95.63</v>
      </c>
      <c r="N1492" s="163">
        <v>1E-3</v>
      </c>
      <c r="O1492" s="163">
        <v>3.0000000000000001E-3</v>
      </c>
      <c r="P1492" s="163">
        <v>2</v>
      </c>
      <c r="Q1492" s="163">
        <v>38</v>
      </c>
      <c r="R1492" s="163">
        <v>95.63</v>
      </c>
      <c r="S1492" s="163">
        <v>1E-3</v>
      </c>
      <c r="T1492" s="163">
        <v>3.0000000000000001E-3</v>
      </c>
    </row>
    <row r="1493" spans="1:20" ht="15.75" customHeight="1">
      <c r="A1493" s="130" t="s">
        <v>118</v>
      </c>
      <c r="B1493" s="164">
        <v>2020</v>
      </c>
      <c r="C1493" s="164">
        <v>1</v>
      </c>
      <c r="D1493" s="130" t="s">
        <v>54</v>
      </c>
      <c r="E1493" s="164">
        <v>30725</v>
      </c>
      <c r="F1493" s="164">
        <v>0</v>
      </c>
      <c r="G1493" s="164">
        <v>0</v>
      </c>
      <c r="H1493" s="164">
        <v>0</v>
      </c>
      <c r="I1493" s="164">
        <v>0</v>
      </c>
      <c r="J1493" s="164">
        <v>0</v>
      </c>
      <c r="K1493" s="164">
        <v>186</v>
      </c>
      <c r="L1493" s="164">
        <v>10091</v>
      </c>
      <c r="M1493" s="164">
        <v>8468.42</v>
      </c>
      <c r="N1493" s="164">
        <v>0.32800000000000001</v>
      </c>
      <c r="O1493" s="164">
        <v>0.27600000000000002</v>
      </c>
      <c r="P1493" s="164">
        <v>186</v>
      </c>
      <c r="Q1493" s="164">
        <v>10091</v>
      </c>
      <c r="R1493" s="164">
        <v>8468.42</v>
      </c>
      <c r="S1493" s="164">
        <v>0.32800000000000001</v>
      </c>
      <c r="T1493" s="164">
        <v>0.27600000000000002</v>
      </c>
    </row>
    <row r="1494" spans="1:20" ht="15.75" customHeight="1">
      <c r="A1494" s="126" t="s">
        <v>118</v>
      </c>
      <c r="B1494" s="163">
        <v>2020</v>
      </c>
      <c r="C1494" s="163">
        <v>2</v>
      </c>
      <c r="D1494" s="126" t="s">
        <v>1415</v>
      </c>
      <c r="E1494" s="163">
        <v>30725</v>
      </c>
      <c r="F1494" s="163">
        <v>0</v>
      </c>
      <c r="G1494" s="163">
        <v>0</v>
      </c>
      <c r="H1494" s="163">
        <v>0</v>
      </c>
      <c r="I1494" s="163">
        <v>0</v>
      </c>
      <c r="J1494" s="163">
        <v>0</v>
      </c>
      <c r="K1494" s="163">
        <v>15</v>
      </c>
      <c r="L1494" s="163">
        <v>22200</v>
      </c>
      <c r="M1494" s="163">
        <v>36689.339999999997</v>
      </c>
      <c r="N1494" s="163">
        <v>0.72299999999999998</v>
      </c>
      <c r="O1494" s="163">
        <v>1.1930000000000001</v>
      </c>
      <c r="P1494" s="163">
        <v>15</v>
      </c>
      <c r="Q1494" s="163">
        <v>22200</v>
      </c>
      <c r="R1494" s="163">
        <v>36689.339999999997</v>
      </c>
      <c r="S1494" s="163">
        <v>0.72299999999999998</v>
      </c>
      <c r="T1494" s="163">
        <v>1.1930000000000001</v>
      </c>
    </row>
    <row r="1495" spans="1:20" ht="15.75" customHeight="1">
      <c r="A1495" s="130" t="s">
        <v>118</v>
      </c>
      <c r="B1495" s="164">
        <v>2020</v>
      </c>
      <c r="C1495" s="164">
        <v>3</v>
      </c>
      <c r="D1495" s="130" t="s">
        <v>55</v>
      </c>
      <c r="E1495" s="164">
        <v>30725</v>
      </c>
      <c r="F1495" s="164">
        <v>0</v>
      </c>
      <c r="G1495" s="164">
        <v>0</v>
      </c>
      <c r="H1495" s="164">
        <v>0</v>
      </c>
      <c r="I1495" s="164">
        <v>0</v>
      </c>
      <c r="J1495" s="164">
        <v>0</v>
      </c>
      <c r="K1495" s="164">
        <v>9</v>
      </c>
      <c r="L1495" s="164">
        <v>1813</v>
      </c>
      <c r="M1495" s="164">
        <v>3125.83</v>
      </c>
      <c r="N1495" s="164">
        <v>5.8999999999999997E-2</v>
      </c>
      <c r="O1495" s="164">
        <v>0.10199999999999999</v>
      </c>
      <c r="P1495" s="164">
        <v>9</v>
      </c>
      <c r="Q1495" s="164">
        <v>1813</v>
      </c>
      <c r="R1495" s="164">
        <v>3125.83</v>
      </c>
      <c r="S1495" s="164">
        <v>5.8999999999999997E-2</v>
      </c>
      <c r="T1495" s="164">
        <v>0.10199999999999999</v>
      </c>
    </row>
    <row r="1496" spans="1:20" ht="15.75" customHeight="1">
      <c r="A1496" s="126" t="s">
        <v>118</v>
      </c>
      <c r="B1496" s="163">
        <v>2020</v>
      </c>
      <c r="C1496" s="163">
        <v>4</v>
      </c>
      <c r="D1496" s="126" t="s">
        <v>56</v>
      </c>
      <c r="E1496" s="163">
        <v>30725</v>
      </c>
      <c r="F1496" s="163">
        <v>0</v>
      </c>
      <c r="G1496" s="163">
        <v>0</v>
      </c>
      <c r="H1496" s="163">
        <v>0</v>
      </c>
      <c r="I1496" s="163">
        <v>0</v>
      </c>
      <c r="J1496" s="163">
        <v>0</v>
      </c>
      <c r="K1496" s="163">
        <v>13</v>
      </c>
      <c r="L1496" s="163">
        <v>4782</v>
      </c>
      <c r="M1496" s="163">
        <v>5388.73</v>
      </c>
      <c r="N1496" s="163">
        <v>0.156</v>
      </c>
      <c r="O1496" s="163">
        <v>0.17499999999999999</v>
      </c>
      <c r="P1496" s="163">
        <v>13</v>
      </c>
      <c r="Q1496" s="163">
        <v>4782</v>
      </c>
      <c r="R1496" s="163">
        <v>5388.73</v>
      </c>
      <c r="S1496" s="163">
        <v>0.156</v>
      </c>
      <c r="T1496" s="163">
        <v>0.17499999999999999</v>
      </c>
    </row>
    <row r="1497" spans="1:20" ht="15.75" customHeight="1">
      <c r="A1497" s="130" t="s">
        <v>118</v>
      </c>
      <c r="B1497" s="164">
        <v>2020</v>
      </c>
      <c r="C1497" s="164">
        <v>5</v>
      </c>
      <c r="D1497" s="130" t="s">
        <v>57</v>
      </c>
      <c r="E1497" s="164">
        <v>30725</v>
      </c>
      <c r="F1497" s="164">
        <v>0</v>
      </c>
      <c r="G1497" s="164">
        <v>0</v>
      </c>
      <c r="H1497" s="164">
        <v>0</v>
      </c>
      <c r="I1497" s="164">
        <v>0</v>
      </c>
      <c r="J1497" s="164">
        <v>0</v>
      </c>
      <c r="K1497" s="164">
        <v>23</v>
      </c>
      <c r="L1497" s="164">
        <v>5427</v>
      </c>
      <c r="M1497" s="164">
        <v>5572.57</v>
      </c>
      <c r="N1497" s="164">
        <v>0.17699999999999999</v>
      </c>
      <c r="O1497" s="164">
        <v>0.18099999999999999</v>
      </c>
      <c r="P1497" s="164">
        <v>23</v>
      </c>
      <c r="Q1497" s="164">
        <v>5427</v>
      </c>
      <c r="R1497" s="164">
        <v>5572.57</v>
      </c>
      <c r="S1497" s="164">
        <v>0.17699999999999999</v>
      </c>
      <c r="T1497" s="164">
        <v>0.18099999999999999</v>
      </c>
    </row>
    <row r="1498" spans="1:20" ht="15.75" customHeight="1">
      <c r="A1498" s="126" t="s">
        <v>118</v>
      </c>
      <c r="B1498" s="163">
        <v>2020</v>
      </c>
      <c r="C1498" s="163">
        <v>6</v>
      </c>
      <c r="D1498" s="126" t="s">
        <v>58</v>
      </c>
      <c r="E1498" s="163">
        <v>30725</v>
      </c>
      <c r="F1498" s="163">
        <v>0</v>
      </c>
      <c r="G1498" s="163">
        <v>0</v>
      </c>
      <c r="H1498" s="163">
        <v>0</v>
      </c>
      <c r="I1498" s="163">
        <v>0</v>
      </c>
      <c r="J1498" s="163">
        <v>0</v>
      </c>
      <c r="K1498" s="163">
        <v>12</v>
      </c>
      <c r="L1498" s="163">
        <v>978</v>
      </c>
      <c r="M1498" s="163">
        <v>2874.55</v>
      </c>
      <c r="N1498" s="163">
        <v>3.2000000000000001E-2</v>
      </c>
      <c r="O1498" s="163">
        <v>9.4E-2</v>
      </c>
      <c r="P1498" s="163">
        <v>12</v>
      </c>
      <c r="Q1498" s="163">
        <v>978</v>
      </c>
      <c r="R1498" s="163">
        <v>2874.55</v>
      </c>
      <c r="S1498" s="163">
        <v>3.2000000000000001E-2</v>
      </c>
      <c r="T1498" s="163">
        <v>9.4E-2</v>
      </c>
    </row>
    <row r="1499" spans="1:20" ht="15.75" customHeight="1">
      <c r="A1499" s="130" t="s">
        <v>118</v>
      </c>
      <c r="B1499" s="164">
        <v>2020</v>
      </c>
      <c r="C1499" s="164">
        <v>7</v>
      </c>
      <c r="D1499" s="130" t="s">
        <v>59</v>
      </c>
      <c r="E1499" s="164">
        <v>30725</v>
      </c>
      <c r="F1499" s="164">
        <v>0</v>
      </c>
      <c r="G1499" s="164">
        <v>0</v>
      </c>
      <c r="H1499" s="164">
        <v>0</v>
      </c>
      <c r="I1499" s="164">
        <v>0</v>
      </c>
      <c r="J1499" s="164">
        <v>0</v>
      </c>
      <c r="K1499" s="164">
        <v>5</v>
      </c>
      <c r="L1499" s="164">
        <v>106</v>
      </c>
      <c r="M1499" s="164">
        <v>71.77</v>
      </c>
      <c r="N1499" s="164">
        <v>3.0000000000000001E-3</v>
      </c>
      <c r="O1499" s="164">
        <v>2E-3</v>
      </c>
      <c r="P1499" s="164">
        <v>5</v>
      </c>
      <c r="Q1499" s="164">
        <v>106</v>
      </c>
      <c r="R1499" s="164">
        <v>71.77</v>
      </c>
      <c r="S1499" s="164">
        <v>3.0000000000000001E-3</v>
      </c>
      <c r="T1499" s="164">
        <v>2E-3</v>
      </c>
    </row>
    <row r="1500" spans="1:20" ht="15.75" customHeight="1">
      <c r="A1500" s="126" t="s">
        <v>118</v>
      </c>
      <c r="B1500" s="163">
        <v>2020</v>
      </c>
      <c r="C1500" s="163">
        <v>8</v>
      </c>
      <c r="D1500" s="126" t="s">
        <v>60</v>
      </c>
      <c r="E1500" s="163">
        <v>30725</v>
      </c>
      <c r="F1500" s="163">
        <v>0</v>
      </c>
      <c r="G1500" s="163">
        <v>0</v>
      </c>
      <c r="H1500" s="163">
        <v>0</v>
      </c>
      <c r="I1500" s="163">
        <v>0</v>
      </c>
      <c r="J1500" s="163">
        <v>0</v>
      </c>
      <c r="K1500" s="163">
        <v>0</v>
      </c>
      <c r="L1500" s="163">
        <v>0</v>
      </c>
      <c r="M1500" s="163">
        <v>0</v>
      </c>
      <c r="N1500" s="163">
        <v>0</v>
      </c>
      <c r="O1500" s="163">
        <v>0</v>
      </c>
      <c r="P1500" s="163">
        <v>0</v>
      </c>
      <c r="Q1500" s="163">
        <v>0</v>
      </c>
      <c r="R1500" s="163">
        <v>0</v>
      </c>
      <c r="S1500" s="163">
        <v>0</v>
      </c>
      <c r="T1500" s="163">
        <v>0</v>
      </c>
    </row>
    <row r="1501" spans="1:20" ht="15.75" customHeight="1">
      <c r="A1501" s="130" t="s">
        <v>118</v>
      </c>
      <c r="B1501" s="164">
        <v>2020</v>
      </c>
      <c r="C1501" s="164">
        <v>9</v>
      </c>
      <c r="D1501" s="130" t="s">
        <v>61</v>
      </c>
      <c r="E1501" s="164">
        <v>30725</v>
      </c>
      <c r="F1501" s="164">
        <v>0</v>
      </c>
      <c r="G1501" s="164">
        <v>0</v>
      </c>
      <c r="H1501" s="164">
        <v>0</v>
      </c>
      <c r="I1501" s="164">
        <v>0</v>
      </c>
      <c r="J1501" s="164">
        <v>0</v>
      </c>
      <c r="K1501" s="164">
        <v>63</v>
      </c>
      <c r="L1501" s="164">
        <v>6030</v>
      </c>
      <c r="M1501" s="164">
        <v>12051.78</v>
      </c>
      <c r="N1501" s="164">
        <v>0.19600000000000001</v>
      </c>
      <c r="O1501" s="164">
        <v>0.39200000000000002</v>
      </c>
      <c r="P1501" s="164">
        <v>63</v>
      </c>
      <c r="Q1501" s="164">
        <v>6030</v>
      </c>
      <c r="R1501" s="164">
        <v>12051.78</v>
      </c>
      <c r="S1501" s="164">
        <v>0.19600000000000001</v>
      </c>
      <c r="T1501" s="164">
        <v>0.39200000000000002</v>
      </c>
    </row>
    <row r="1502" spans="1:20" ht="15.75" customHeight="1">
      <c r="A1502" s="126" t="s">
        <v>118</v>
      </c>
      <c r="B1502" s="163">
        <v>2021</v>
      </c>
      <c r="C1502" s="163">
        <v>0</v>
      </c>
      <c r="D1502" s="126" t="s">
        <v>53</v>
      </c>
      <c r="E1502" s="163">
        <v>30972</v>
      </c>
      <c r="F1502" s="163">
        <v>0</v>
      </c>
      <c r="G1502" s="163">
        <v>0</v>
      </c>
      <c r="H1502" s="163">
        <v>0</v>
      </c>
      <c r="I1502" s="163">
        <v>0</v>
      </c>
      <c r="J1502" s="163">
        <v>0</v>
      </c>
      <c r="K1502" s="163">
        <v>3</v>
      </c>
      <c r="L1502" s="163">
        <v>157</v>
      </c>
      <c r="M1502" s="163">
        <v>429.45</v>
      </c>
      <c r="N1502" s="163">
        <v>5.0000000000000001E-3</v>
      </c>
      <c r="O1502" s="163">
        <v>1.4E-2</v>
      </c>
      <c r="P1502" s="163">
        <v>3</v>
      </c>
      <c r="Q1502" s="163">
        <v>157</v>
      </c>
      <c r="R1502" s="163">
        <v>429.45</v>
      </c>
      <c r="S1502" s="163">
        <v>5.0000000000000001E-3</v>
      </c>
      <c r="T1502" s="163">
        <v>1.4E-2</v>
      </c>
    </row>
    <row r="1503" spans="1:20" ht="15.75" customHeight="1">
      <c r="A1503" s="130" t="s">
        <v>118</v>
      </c>
      <c r="B1503" s="164">
        <v>2021</v>
      </c>
      <c r="C1503" s="164">
        <v>1</v>
      </c>
      <c r="D1503" s="130" t="s">
        <v>54</v>
      </c>
      <c r="E1503" s="164">
        <v>30972</v>
      </c>
      <c r="F1503" s="164">
        <v>0</v>
      </c>
      <c r="G1503" s="164">
        <v>0</v>
      </c>
      <c r="H1503" s="164">
        <v>0</v>
      </c>
      <c r="I1503" s="164">
        <v>0</v>
      </c>
      <c r="J1503" s="164">
        <v>0</v>
      </c>
      <c r="K1503" s="164">
        <v>127</v>
      </c>
      <c r="L1503" s="164">
        <v>7862</v>
      </c>
      <c r="M1503" s="164">
        <v>10926.57</v>
      </c>
      <c r="N1503" s="164">
        <v>0.254</v>
      </c>
      <c r="O1503" s="164">
        <v>0.35299999999999998</v>
      </c>
      <c r="P1503" s="164">
        <v>127</v>
      </c>
      <c r="Q1503" s="164">
        <v>7862</v>
      </c>
      <c r="R1503" s="164">
        <v>10926.57</v>
      </c>
      <c r="S1503" s="164">
        <v>0.254</v>
      </c>
      <c r="T1503" s="164">
        <v>0.35299999999999998</v>
      </c>
    </row>
    <row r="1504" spans="1:20" ht="15.75" customHeight="1">
      <c r="A1504" s="126" t="s">
        <v>118</v>
      </c>
      <c r="B1504" s="163">
        <v>2021</v>
      </c>
      <c r="C1504" s="163">
        <v>2</v>
      </c>
      <c r="D1504" s="126" t="s">
        <v>1415</v>
      </c>
      <c r="E1504" s="163">
        <v>30972</v>
      </c>
      <c r="F1504" s="163">
        <v>0</v>
      </c>
      <c r="G1504" s="163">
        <v>0</v>
      </c>
      <c r="H1504" s="163">
        <v>0</v>
      </c>
      <c r="I1504" s="163">
        <v>0</v>
      </c>
      <c r="J1504" s="163">
        <v>0</v>
      </c>
      <c r="K1504" s="163">
        <v>17</v>
      </c>
      <c r="L1504" s="163">
        <v>36691</v>
      </c>
      <c r="M1504" s="163">
        <v>83374.78</v>
      </c>
      <c r="N1504" s="163">
        <v>1.1850000000000001</v>
      </c>
      <c r="O1504" s="163">
        <v>2.6920000000000002</v>
      </c>
      <c r="P1504" s="163">
        <v>17</v>
      </c>
      <c r="Q1504" s="163">
        <v>36691</v>
      </c>
      <c r="R1504" s="163">
        <v>83374.78</v>
      </c>
      <c r="S1504" s="163">
        <v>1.1850000000000001</v>
      </c>
      <c r="T1504" s="163">
        <v>2.6920000000000002</v>
      </c>
    </row>
    <row r="1505" spans="1:20" ht="15.75" customHeight="1">
      <c r="A1505" s="130" t="s">
        <v>118</v>
      </c>
      <c r="B1505" s="164">
        <v>2021</v>
      </c>
      <c r="C1505" s="164">
        <v>3</v>
      </c>
      <c r="D1505" s="130" t="s">
        <v>55</v>
      </c>
      <c r="E1505" s="164">
        <v>30972</v>
      </c>
      <c r="F1505" s="164">
        <v>0</v>
      </c>
      <c r="G1505" s="164">
        <v>0</v>
      </c>
      <c r="H1505" s="164">
        <v>0</v>
      </c>
      <c r="I1505" s="164">
        <v>0</v>
      </c>
      <c r="J1505" s="164">
        <v>0</v>
      </c>
      <c r="K1505" s="164">
        <v>23</v>
      </c>
      <c r="L1505" s="164">
        <v>2502</v>
      </c>
      <c r="M1505" s="164">
        <v>7162</v>
      </c>
      <c r="N1505" s="164">
        <v>8.1000000000000003E-2</v>
      </c>
      <c r="O1505" s="164">
        <v>0.23100000000000001</v>
      </c>
      <c r="P1505" s="164">
        <v>23</v>
      </c>
      <c r="Q1505" s="164">
        <v>2502</v>
      </c>
      <c r="R1505" s="164">
        <v>7162</v>
      </c>
      <c r="S1505" s="164">
        <v>8.1000000000000003E-2</v>
      </c>
      <c r="T1505" s="164">
        <v>0.23100000000000001</v>
      </c>
    </row>
    <row r="1506" spans="1:20" ht="15.75" customHeight="1">
      <c r="A1506" s="126" t="s">
        <v>118</v>
      </c>
      <c r="B1506" s="163">
        <v>2021</v>
      </c>
      <c r="C1506" s="163">
        <v>4</v>
      </c>
      <c r="D1506" s="126" t="s">
        <v>56</v>
      </c>
      <c r="E1506" s="163">
        <v>30972</v>
      </c>
      <c r="F1506" s="163">
        <v>0</v>
      </c>
      <c r="G1506" s="163">
        <v>0</v>
      </c>
      <c r="H1506" s="163">
        <v>0</v>
      </c>
      <c r="I1506" s="163">
        <v>0</v>
      </c>
      <c r="J1506" s="163">
        <v>0</v>
      </c>
      <c r="K1506" s="163">
        <v>4</v>
      </c>
      <c r="L1506" s="163">
        <v>313</v>
      </c>
      <c r="M1506" s="163">
        <v>2583.8000000000002</v>
      </c>
      <c r="N1506" s="163">
        <v>0.01</v>
      </c>
      <c r="O1506" s="163">
        <v>8.3000000000000004E-2</v>
      </c>
      <c r="P1506" s="163">
        <v>4</v>
      </c>
      <c r="Q1506" s="163">
        <v>313</v>
      </c>
      <c r="R1506" s="163">
        <v>2583.8000000000002</v>
      </c>
      <c r="S1506" s="163">
        <v>0.01</v>
      </c>
      <c r="T1506" s="163">
        <v>8.3000000000000004E-2</v>
      </c>
    </row>
    <row r="1507" spans="1:20" ht="15.75" customHeight="1">
      <c r="A1507" s="130" t="s">
        <v>118</v>
      </c>
      <c r="B1507" s="164">
        <v>2021</v>
      </c>
      <c r="C1507" s="164">
        <v>5</v>
      </c>
      <c r="D1507" s="130" t="s">
        <v>57</v>
      </c>
      <c r="E1507" s="164">
        <v>30972</v>
      </c>
      <c r="F1507" s="164">
        <v>0</v>
      </c>
      <c r="G1507" s="164">
        <v>0</v>
      </c>
      <c r="H1507" s="164">
        <v>0</v>
      </c>
      <c r="I1507" s="164">
        <v>0</v>
      </c>
      <c r="J1507" s="164">
        <v>0</v>
      </c>
      <c r="K1507" s="164">
        <v>25</v>
      </c>
      <c r="L1507" s="164">
        <v>4044</v>
      </c>
      <c r="M1507" s="164">
        <v>8308.9500000000007</v>
      </c>
      <c r="N1507" s="164">
        <v>0.13100000000000001</v>
      </c>
      <c r="O1507" s="164">
        <v>0.26800000000000002</v>
      </c>
      <c r="P1507" s="164">
        <v>25</v>
      </c>
      <c r="Q1507" s="164">
        <v>4044</v>
      </c>
      <c r="R1507" s="164">
        <v>8308.9500000000007</v>
      </c>
      <c r="S1507" s="164">
        <v>0.13100000000000001</v>
      </c>
      <c r="T1507" s="164">
        <v>0.26800000000000002</v>
      </c>
    </row>
    <row r="1508" spans="1:20" ht="15.75" customHeight="1">
      <c r="A1508" s="126" t="s">
        <v>118</v>
      </c>
      <c r="B1508" s="163">
        <v>2021</v>
      </c>
      <c r="C1508" s="163">
        <v>6</v>
      </c>
      <c r="D1508" s="126" t="s">
        <v>58</v>
      </c>
      <c r="E1508" s="163">
        <v>30972</v>
      </c>
      <c r="F1508" s="163">
        <v>0</v>
      </c>
      <c r="G1508" s="163">
        <v>0</v>
      </c>
      <c r="H1508" s="163">
        <v>0</v>
      </c>
      <c r="I1508" s="163">
        <v>0</v>
      </c>
      <c r="J1508" s="163">
        <v>0</v>
      </c>
      <c r="K1508" s="163">
        <v>7</v>
      </c>
      <c r="L1508" s="163">
        <v>4617</v>
      </c>
      <c r="M1508" s="163">
        <v>19231.38</v>
      </c>
      <c r="N1508" s="163">
        <v>0.14899999999999999</v>
      </c>
      <c r="O1508" s="163">
        <v>0.621</v>
      </c>
      <c r="P1508" s="163">
        <v>7</v>
      </c>
      <c r="Q1508" s="163">
        <v>4617</v>
      </c>
      <c r="R1508" s="163">
        <v>19231.38</v>
      </c>
      <c r="S1508" s="163">
        <v>0.14899999999999999</v>
      </c>
      <c r="T1508" s="163">
        <v>0.621</v>
      </c>
    </row>
    <row r="1509" spans="1:20" ht="15.75" customHeight="1">
      <c r="A1509" s="130" t="s">
        <v>118</v>
      </c>
      <c r="B1509" s="164">
        <v>2021</v>
      </c>
      <c r="C1509" s="164">
        <v>7</v>
      </c>
      <c r="D1509" s="130" t="s">
        <v>59</v>
      </c>
      <c r="E1509" s="164">
        <v>30972</v>
      </c>
      <c r="F1509" s="164">
        <v>0</v>
      </c>
      <c r="G1509" s="164">
        <v>0</v>
      </c>
      <c r="H1509" s="164">
        <v>0</v>
      </c>
      <c r="I1509" s="164">
        <v>0</v>
      </c>
      <c r="J1509" s="164">
        <v>0</v>
      </c>
      <c r="K1509" s="164">
        <v>2</v>
      </c>
      <c r="L1509" s="164">
        <v>2263</v>
      </c>
      <c r="M1509" s="164">
        <v>1666.75</v>
      </c>
      <c r="N1509" s="164">
        <v>7.2999999999999995E-2</v>
      </c>
      <c r="O1509" s="164">
        <v>5.3999999999999999E-2</v>
      </c>
      <c r="P1509" s="164">
        <v>2</v>
      </c>
      <c r="Q1509" s="164">
        <v>2263</v>
      </c>
      <c r="R1509" s="164">
        <v>1666.75</v>
      </c>
      <c r="S1509" s="164">
        <v>7.2999999999999995E-2</v>
      </c>
      <c r="T1509" s="164">
        <v>5.3999999999999999E-2</v>
      </c>
    </row>
    <row r="1510" spans="1:20" ht="15.75" customHeight="1">
      <c r="A1510" s="126" t="s">
        <v>118</v>
      </c>
      <c r="B1510" s="163">
        <v>2021</v>
      </c>
      <c r="C1510" s="163">
        <v>8</v>
      </c>
      <c r="D1510" s="126" t="s">
        <v>60</v>
      </c>
      <c r="E1510" s="163">
        <v>30972</v>
      </c>
      <c r="F1510" s="163">
        <v>0</v>
      </c>
      <c r="G1510" s="163">
        <v>0</v>
      </c>
      <c r="H1510" s="163">
        <v>0</v>
      </c>
      <c r="I1510" s="163">
        <v>0</v>
      </c>
      <c r="J1510" s="163">
        <v>0</v>
      </c>
      <c r="K1510" s="163">
        <v>0</v>
      </c>
      <c r="L1510" s="163">
        <v>0</v>
      </c>
      <c r="M1510" s="163">
        <v>0</v>
      </c>
      <c r="N1510" s="163">
        <v>0</v>
      </c>
      <c r="O1510" s="163">
        <v>0</v>
      </c>
      <c r="P1510" s="163">
        <v>0</v>
      </c>
      <c r="Q1510" s="163">
        <v>0</v>
      </c>
      <c r="R1510" s="163">
        <v>0</v>
      </c>
      <c r="S1510" s="163">
        <v>0</v>
      </c>
      <c r="T1510" s="163">
        <v>0</v>
      </c>
    </row>
    <row r="1511" spans="1:20" ht="15.75" customHeight="1">
      <c r="A1511" s="130" t="s">
        <v>118</v>
      </c>
      <c r="B1511" s="164">
        <v>2021</v>
      </c>
      <c r="C1511" s="164">
        <v>9</v>
      </c>
      <c r="D1511" s="130" t="s">
        <v>61</v>
      </c>
      <c r="E1511" s="164">
        <v>30972</v>
      </c>
      <c r="F1511" s="164">
        <v>0</v>
      </c>
      <c r="G1511" s="164">
        <v>0</v>
      </c>
      <c r="H1511" s="164">
        <v>0</v>
      </c>
      <c r="I1511" s="164">
        <v>0</v>
      </c>
      <c r="J1511" s="164">
        <v>0</v>
      </c>
      <c r="K1511" s="164">
        <v>43</v>
      </c>
      <c r="L1511" s="164">
        <v>5933</v>
      </c>
      <c r="M1511" s="164">
        <v>12109.67</v>
      </c>
      <c r="N1511" s="164">
        <v>0.192</v>
      </c>
      <c r="O1511" s="164">
        <v>0.39100000000000001</v>
      </c>
      <c r="P1511" s="164">
        <v>43</v>
      </c>
      <c r="Q1511" s="164">
        <v>5933</v>
      </c>
      <c r="R1511" s="164">
        <v>12109.67</v>
      </c>
      <c r="S1511" s="164">
        <v>0.192</v>
      </c>
      <c r="T1511" s="164">
        <v>0.39100000000000001</v>
      </c>
    </row>
    <row r="1512" spans="1:20" ht="15.75" customHeight="1">
      <c r="A1512" s="126" t="s">
        <v>118</v>
      </c>
      <c r="B1512" s="163">
        <v>2022</v>
      </c>
      <c r="C1512" s="163">
        <v>0</v>
      </c>
      <c r="D1512" s="126" t="s">
        <v>53</v>
      </c>
      <c r="E1512" s="163">
        <v>31208</v>
      </c>
      <c r="F1512" s="163">
        <v>0</v>
      </c>
      <c r="G1512" s="163">
        <v>0</v>
      </c>
      <c r="H1512" s="163">
        <v>0</v>
      </c>
      <c r="I1512" s="163">
        <v>0</v>
      </c>
      <c r="J1512" s="163">
        <v>0</v>
      </c>
      <c r="K1512" s="163">
        <v>9</v>
      </c>
      <c r="L1512" s="163">
        <v>2813</v>
      </c>
      <c r="M1512" s="163">
        <v>4302.1099999999997</v>
      </c>
      <c r="N1512" s="163">
        <v>0.09</v>
      </c>
      <c r="O1512" s="163">
        <v>0.13800000000000001</v>
      </c>
      <c r="P1512" s="163">
        <v>9</v>
      </c>
      <c r="Q1512" s="163">
        <v>2813</v>
      </c>
      <c r="R1512" s="163">
        <v>4302.1099999999997</v>
      </c>
      <c r="S1512" s="163">
        <v>0.09</v>
      </c>
      <c r="T1512" s="163">
        <v>0.13800000000000001</v>
      </c>
    </row>
    <row r="1513" spans="1:20" ht="15.75" customHeight="1">
      <c r="A1513" s="130" t="s">
        <v>118</v>
      </c>
      <c r="B1513" s="164">
        <v>2022</v>
      </c>
      <c r="C1513" s="164">
        <v>1</v>
      </c>
      <c r="D1513" s="130" t="s">
        <v>54</v>
      </c>
      <c r="E1513" s="164">
        <v>31208</v>
      </c>
      <c r="F1513" s="164">
        <v>0</v>
      </c>
      <c r="G1513" s="164">
        <v>0</v>
      </c>
      <c r="H1513" s="164">
        <v>0</v>
      </c>
      <c r="I1513" s="164">
        <v>0</v>
      </c>
      <c r="J1513" s="164">
        <v>0</v>
      </c>
      <c r="K1513" s="164">
        <v>116</v>
      </c>
      <c r="L1513" s="164">
        <v>3356</v>
      </c>
      <c r="M1513" s="164">
        <v>5883.46</v>
      </c>
      <c r="N1513" s="164">
        <v>0.108</v>
      </c>
      <c r="O1513" s="164">
        <v>0.189</v>
      </c>
      <c r="P1513" s="164">
        <v>116</v>
      </c>
      <c r="Q1513" s="164">
        <v>3356</v>
      </c>
      <c r="R1513" s="164">
        <v>5883.46</v>
      </c>
      <c r="S1513" s="164">
        <v>0.108</v>
      </c>
      <c r="T1513" s="164">
        <v>0.189</v>
      </c>
    </row>
    <row r="1514" spans="1:20" ht="15.75" customHeight="1">
      <c r="A1514" s="126" t="s">
        <v>118</v>
      </c>
      <c r="B1514" s="163">
        <v>2022</v>
      </c>
      <c r="C1514" s="163">
        <v>2</v>
      </c>
      <c r="D1514" s="126" t="s">
        <v>1415</v>
      </c>
      <c r="E1514" s="163">
        <v>31208</v>
      </c>
      <c r="F1514" s="163">
        <v>0</v>
      </c>
      <c r="G1514" s="163">
        <v>0</v>
      </c>
      <c r="H1514" s="163">
        <v>0</v>
      </c>
      <c r="I1514" s="163">
        <v>0</v>
      </c>
      <c r="J1514" s="163">
        <v>0</v>
      </c>
      <c r="K1514" s="163">
        <v>21</v>
      </c>
      <c r="L1514" s="163">
        <v>61201</v>
      </c>
      <c r="M1514" s="163">
        <v>89677.119999999995</v>
      </c>
      <c r="N1514" s="163">
        <v>1.9610000000000001</v>
      </c>
      <c r="O1514" s="163">
        <v>2.8740000000000001</v>
      </c>
      <c r="P1514" s="163">
        <v>21</v>
      </c>
      <c r="Q1514" s="163">
        <v>61201</v>
      </c>
      <c r="R1514" s="163">
        <v>89677.119999999995</v>
      </c>
      <c r="S1514" s="163">
        <v>1.9610000000000001</v>
      </c>
      <c r="T1514" s="163">
        <v>2.8740000000000001</v>
      </c>
    </row>
    <row r="1515" spans="1:20" ht="15.75" customHeight="1">
      <c r="A1515" s="130" t="s">
        <v>118</v>
      </c>
      <c r="B1515" s="164">
        <v>2022</v>
      </c>
      <c r="C1515" s="164">
        <v>3</v>
      </c>
      <c r="D1515" s="130" t="s">
        <v>55</v>
      </c>
      <c r="E1515" s="164">
        <v>31208</v>
      </c>
      <c r="F1515" s="164">
        <v>0</v>
      </c>
      <c r="G1515" s="164">
        <v>0</v>
      </c>
      <c r="H1515" s="164">
        <v>0</v>
      </c>
      <c r="I1515" s="164">
        <v>0</v>
      </c>
      <c r="J1515" s="164">
        <v>0</v>
      </c>
      <c r="K1515" s="164">
        <v>9</v>
      </c>
      <c r="L1515" s="164">
        <v>653</v>
      </c>
      <c r="M1515" s="164">
        <v>821.86</v>
      </c>
      <c r="N1515" s="164">
        <v>2.1000000000000001E-2</v>
      </c>
      <c r="O1515" s="164">
        <v>2.5999999999999999E-2</v>
      </c>
      <c r="P1515" s="164">
        <v>9</v>
      </c>
      <c r="Q1515" s="164">
        <v>653</v>
      </c>
      <c r="R1515" s="164">
        <v>821.86</v>
      </c>
      <c r="S1515" s="164">
        <v>2.1000000000000001E-2</v>
      </c>
      <c r="T1515" s="164">
        <v>2.5999999999999999E-2</v>
      </c>
    </row>
    <row r="1516" spans="1:20" ht="15.75" customHeight="1">
      <c r="A1516" s="126" t="s">
        <v>118</v>
      </c>
      <c r="B1516" s="163">
        <v>2022</v>
      </c>
      <c r="C1516" s="163">
        <v>4</v>
      </c>
      <c r="D1516" s="126" t="s">
        <v>56</v>
      </c>
      <c r="E1516" s="163">
        <v>31208</v>
      </c>
      <c r="F1516" s="163">
        <v>0</v>
      </c>
      <c r="G1516" s="163">
        <v>0</v>
      </c>
      <c r="H1516" s="163">
        <v>0</v>
      </c>
      <c r="I1516" s="163">
        <v>0</v>
      </c>
      <c r="J1516" s="163">
        <v>0</v>
      </c>
      <c r="K1516" s="163">
        <v>0</v>
      </c>
      <c r="L1516" s="163">
        <v>0</v>
      </c>
      <c r="M1516" s="163">
        <v>0</v>
      </c>
      <c r="N1516" s="163">
        <v>0</v>
      </c>
      <c r="O1516" s="163">
        <v>0</v>
      </c>
      <c r="P1516" s="163">
        <v>0</v>
      </c>
      <c r="Q1516" s="163">
        <v>0</v>
      </c>
      <c r="R1516" s="163">
        <v>0</v>
      </c>
      <c r="S1516" s="163">
        <v>0</v>
      </c>
      <c r="T1516" s="163">
        <v>0</v>
      </c>
    </row>
    <row r="1517" spans="1:20" ht="15.75" customHeight="1">
      <c r="A1517" s="130" t="s">
        <v>118</v>
      </c>
      <c r="B1517" s="164">
        <v>2022</v>
      </c>
      <c r="C1517" s="164">
        <v>5</v>
      </c>
      <c r="D1517" s="130" t="s">
        <v>57</v>
      </c>
      <c r="E1517" s="164">
        <v>31208</v>
      </c>
      <c r="F1517" s="164">
        <v>0</v>
      </c>
      <c r="G1517" s="164">
        <v>0</v>
      </c>
      <c r="H1517" s="164">
        <v>0</v>
      </c>
      <c r="I1517" s="164">
        <v>0</v>
      </c>
      <c r="J1517" s="164">
        <v>0</v>
      </c>
      <c r="K1517" s="164">
        <v>23</v>
      </c>
      <c r="L1517" s="164">
        <v>5334</v>
      </c>
      <c r="M1517" s="164">
        <v>13266.64</v>
      </c>
      <c r="N1517" s="164">
        <v>0.17100000000000001</v>
      </c>
      <c r="O1517" s="164">
        <v>0.42499999999999999</v>
      </c>
      <c r="P1517" s="164">
        <v>23</v>
      </c>
      <c r="Q1517" s="164">
        <v>5334</v>
      </c>
      <c r="R1517" s="164">
        <v>13266.64</v>
      </c>
      <c r="S1517" s="164">
        <v>0.17100000000000001</v>
      </c>
      <c r="T1517" s="164">
        <v>0.42499999999999999</v>
      </c>
    </row>
    <row r="1518" spans="1:20" ht="15.75" customHeight="1">
      <c r="A1518" s="126" t="s">
        <v>118</v>
      </c>
      <c r="B1518" s="163">
        <v>2022</v>
      </c>
      <c r="C1518" s="163">
        <v>6</v>
      </c>
      <c r="D1518" s="126" t="s">
        <v>58</v>
      </c>
      <c r="E1518" s="163">
        <v>31208</v>
      </c>
      <c r="F1518" s="163">
        <v>0</v>
      </c>
      <c r="G1518" s="163">
        <v>0</v>
      </c>
      <c r="H1518" s="163">
        <v>0</v>
      </c>
      <c r="I1518" s="163">
        <v>0</v>
      </c>
      <c r="J1518" s="163">
        <v>0</v>
      </c>
      <c r="K1518" s="163">
        <v>11</v>
      </c>
      <c r="L1518" s="163">
        <v>5854</v>
      </c>
      <c r="M1518" s="163">
        <v>24038.85</v>
      </c>
      <c r="N1518" s="163">
        <v>0.188</v>
      </c>
      <c r="O1518" s="163">
        <v>0.77</v>
      </c>
      <c r="P1518" s="163">
        <v>11</v>
      </c>
      <c r="Q1518" s="163">
        <v>5854</v>
      </c>
      <c r="R1518" s="163">
        <v>24038.85</v>
      </c>
      <c r="S1518" s="163">
        <v>0.188</v>
      </c>
      <c r="T1518" s="163">
        <v>0.77</v>
      </c>
    </row>
    <row r="1519" spans="1:20" ht="15.75" customHeight="1">
      <c r="A1519" s="130" t="s">
        <v>118</v>
      </c>
      <c r="B1519" s="164">
        <v>2022</v>
      </c>
      <c r="C1519" s="164">
        <v>7</v>
      </c>
      <c r="D1519" s="130" t="s">
        <v>59</v>
      </c>
      <c r="E1519" s="164">
        <v>31208</v>
      </c>
      <c r="F1519" s="164">
        <v>0</v>
      </c>
      <c r="G1519" s="164">
        <v>0</v>
      </c>
      <c r="H1519" s="164">
        <v>0</v>
      </c>
      <c r="I1519" s="164">
        <v>0</v>
      </c>
      <c r="J1519" s="164">
        <v>0</v>
      </c>
      <c r="K1519" s="164">
        <v>4</v>
      </c>
      <c r="L1519" s="164">
        <v>3060</v>
      </c>
      <c r="M1519" s="164">
        <v>721.02</v>
      </c>
      <c r="N1519" s="164">
        <v>9.8000000000000004E-2</v>
      </c>
      <c r="O1519" s="164">
        <v>2.3E-2</v>
      </c>
      <c r="P1519" s="164">
        <v>4</v>
      </c>
      <c r="Q1519" s="164">
        <v>3060</v>
      </c>
      <c r="R1519" s="164">
        <v>721.02</v>
      </c>
      <c r="S1519" s="164">
        <v>9.8000000000000004E-2</v>
      </c>
      <c r="T1519" s="164">
        <v>2.3E-2</v>
      </c>
    </row>
    <row r="1520" spans="1:20" ht="15.75" customHeight="1">
      <c r="A1520" s="126" t="s">
        <v>118</v>
      </c>
      <c r="B1520" s="163">
        <v>2022</v>
      </c>
      <c r="C1520" s="163">
        <v>8</v>
      </c>
      <c r="D1520" s="126" t="s">
        <v>60</v>
      </c>
      <c r="E1520" s="163">
        <v>31208</v>
      </c>
      <c r="F1520" s="163">
        <v>0</v>
      </c>
      <c r="G1520" s="163">
        <v>0</v>
      </c>
      <c r="H1520" s="163">
        <v>0</v>
      </c>
      <c r="I1520" s="163">
        <v>0</v>
      </c>
      <c r="J1520" s="163">
        <v>0</v>
      </c>
      <c r="K1520" s="163">
        <v>0</v>
      </c>
      <c r="L1520" s="163">
        <v>0</v>
      </c>
      <c r="M1520" s="163">
        <v>0</v>
      </c>
      <c r="N1520" s="163">
        <v>0</v>
      </c>
      <c r="O1520" s="163">
        <v>0</v>
      </c>
      <c r="P1520" s="163">
        <v>0</v>
      </c>
      <c r="Q1520" s="163">
        <v>0</v>
      </c>
      <c r="R1520" s="163">
        <v>0</v>
      </c>
      <c r="S1520" s="163">
        <v>0</v>
      </c>
      <c r="T1520" s="163">
        <v>0</v>
      </c>
    </row>
    <row r="1521" spans="1:20" ht="15.75" customHeight="1">
      <c r="A1521" s="130" t="s">
        <v>118</v>
      </c>
      <c r="B1521" s="164">
        <v>2022</v>
      </c>
      <c r="C1521" s="164">
        <v>9</v>
      </c>
      <c r="D1521" s="130" t="s">
        <v>61</v>
      </c>
      <c r="E1521" s="164">
        <v>31208</v>
      </c>
      <c r="F1521" s="164">
        <v>0</v>
      </c>
      <c r="G1521" s="164">
        <v>0</v>
      </c>
      <c r="H1521" s="164">
        <v>0</v>
      </c>
      <c r="I1521" s="164">
        <v>0</v>
      </c>
      <c r="J1521" s="164">
        <v>0</v>
      </c>
      <c r="K1521" s="164">
        <v>44</v>
      </c>
      <c r="L1521" s="164">
        <v>5226</v>
      </c>
      <c r="M1521" s="164">
        <v>7769.26</v>
      </c>
      <c r="N1521" s="164">
        <v>0.16700000000000001</v>
      </c>
      <c r="O1521" s="164">
        <v>0.249</v>
      </c>
      <c r="P1521" s="164">
        <v>44</v>
      </c>
      <c r="Q1521" s="164">
        <v>5226</v>
      </c>
      <c r="R1521" s="164">
        <v>7769.26</v>
      </c>
      <c r="S1521" s="164">
        <v>0.16700000000000001</v>
      </c>
      <c r="T1521" s="164">
        <v>0.249</v>
      </c>
    </row>
    <row r="1522" spans="1:20" ht="15.75" customHeight="1">
      <c r="A1522" s="126" t="s">
        <v>118</v>
      </c>
      <c r="B1522" s="163">
        <v>2023</v>
      </c>
      <c r="C1522" s="163">
        <v>0</v>
      </c>
      <c r="D1522" s="126" t="s">
        <v>53</v>
      </c>
      <c r="E1522" s="163">
        <v>31392</v>
      </c>
      <c r="F1522" s="163">
        <v>0</v>
      </c>
      <c r="G1522" s="163">
        <v>0</v>
      </c>
      <c r="H1522" s="163">
        <v>0</v>
      </c>
      <c r="I1522" s="163">
        <v>0</v>
      </c>
      <c r="J1522" s="163">
        <v>0</v>
      </c>
      <c r="K1522" s="163">
        <v>3</v>
      </c>
      <c r="L1522" s="163">
        <v>82</v>
      </c>
      <c r="M1522" s="163">
        <v>193.88</v>
      </c>
      <c r="N1522" s="163">
        <v>3.0000000000000001E-3</v>
      </c>
      <c r="O1522" s="163">
        <v>6.0000000000000001E-3</v>
      </c>
      <c r="P1522" s="163">
        <v>3</v>
      </c>
      <c r="Q1522" s="163">
        <v>82</v>
      </c>
      <c r="R1522" s="163">
        <v>193.88</v>
      </c>
      <c r="S1522" s="163">
        <v>3.0000000000000001E-3</v>
      </c>
      <c r="T1522" s="163">
        <v>6.0000000000000001E-3</v>
      </c>
    </row>
    <row r="1523" spans="1:20" ht="15.75" customHeight="1">
      <c r="A1523" s="130" t="s">
        <v>118</v>
      </c>
      <c r="B1523" s="164">
        <v>2023</v>
      </c>
      <c r="C1523" s="164">
        <v>1</v>
      </c>
      <c r="D1523" s="130" t="s">
        <v>54</v>
      </c>
      <c r="E1523" s="164">
        <v>31392</v>
      </c>
      <c r="F1523" s="164">
        <v>0</v>
      </c>
      <c r="G1523" s="164">
        <v>0</v>
      </c>
      <c r="H1523" s="164">
        <v>0</v>
      </c>
      <c r="I1523" s="164">
        <v>0</v>
      </c>
      <c r="J1523" s="164">
        <v>0</v>
      </c>
      <c r="K1523" s="164">
        <v>113</v>
      </c>
      <c r="L1523" s="164">
        <v>5256</v>
      </c>
      <c r="M1523" s="164">
        <v>10586.7</v>
      </c>
      <c r="N1523" s="164">
        <v>0.16700000000000001</v>
      </c>
      <c r="O1523" s="164">
        <v>0.33700000000000002</v>
      </c>
      <c r="P1523" s="164">
        <v>113</v>
      </c>
      <c r="Q1523" s="164">
        <v>5256</v>
      </c>
      <c r="R1523" s="164">
        <v>10586.7</v>
      </c>
      <c r="S1523" s="164">
        <v>0.16700000000000001</v>
      </c>
      <c r="T1523" s="164">
        <v>0.33700000000000002</v>
      </c>
    </row>
    <row r="1524" spans="1:20" ht="15.75" customHeight="1">
      <c r="A1524" s="126" t="s">
        <v>118</v>
      </c>
      <c r="B1524" s="163">
        <v>2023</v>
      </c>
      <c r="C1524" s="163">
        <v>2</v>
      </c>
      <c r="D1524" s="126" t="s">
        <v>1415</v>
      </c>
      <c r="E1524" s="163">
        <v>31392</v>
      </c>
      <c r="F1524" s="163">
        <v>0</v>
      </c>
      <c r="G1524" s="163">
        <v>0</v>
      </c>
      <c r="H1524" s="163">
        <v>0</v>
      </c>
      <c r="I1524" s="163">
        <v>0</v>
      </c>
      <c r="J1524" s="163">
        <v>0</v>
      </c>
      <c r="K1524" s="163">
        <v>24</v>
      </c>
      <c r="L1524" s="163">
        <v>63697</v>
      </c>
      <c r="M1524" s="163">
        <v>176780.37</v>
      </c>
      <c r="N1524" s="163">
        <v>2.028</v>
      </c>
      <c r="O1524" s="163">
        <v>5.6310000000000002</v>
      </c>
      <c r="P1524" s="163">
        <v>24</v>
      </c>
      <c r="Q1524" s="163">
        <v>63697</v>
      </c>
      <c r="R1524" s="163">
        <v>176780.37</v>
      </c>
      <c r="S1524" s="163">
        <v>2.028</v>
      </c>
      <c r="T1524" s="163">
        <v>5.6310000000000002</v>
      </c>
    </row>
    <row r="1525" spans="1:20" ht="15.75" customHeight="1">
      <c r="A1525" s="130" t="s">
        <v>118</v>
      </c>
      <c r="B1525" s="164">
        <v>2023</v>
      </c>
      <c r="C1525" s="164">
        <v>3</v>
      </c>
      <c r="D1525" s="130" t="s">
        <v>55</v>
      </c>
      <c r="E1525" s="164">
        <v>31392</v>
      </c>
      <c r="F1525" s="164">
        <v>0</v>
      </c>
      <c r="G1525" s="164">
        <v>0</v>
      </c>
      <c r="H1525" s="164">
        <v>0</v>
      </c>
      <c r="I1525" s="164">
        <v>0</v>
      </c>
      <c r="J1525" s="164">
        <v>0</v>
      </c>
      <c r="K1525" s="164">
        <v>5</v>
      </c>
      <c r="L1525" s="164">
        <v>3016</v>
      </c>
      <c r="M1525" s="164">
        <v>3623.97</v>
      </c>
      <c r="N1525" s="164">
        <v>9.6000000000000002E-2</v>
      </c>
      <c r="O1525" s="164">
        <v>0.115</v>
      </c>
      <c r="P1525" s="164">
        <v>5</v>
      </c>
      <c r="Q1525" s="164">
        <v>3016</v>
      </c>
      <c r="R1525" s="164">
        <v>3623.97</v>
      </c>
      <c r="S1525" s="164">
        <v>9.6000000000000002E-2</v>
      </c>
      <c r="T1525" s="164">
        <v>0.115</v>
      </c>
    </row>
    <row r="1526" spans="1:20" ht="15.75" customHeight="1">
      <c r="A1526" s="126" t="s">
        <v>118</v>
      </c>
      <c r="B1526" s="163">
        <v>2023</v>
      </c>
      <c r="C1526" s="163">
        <v>4</v>
      </c>
      <c r="D1526" s="126" t="s">
        <v>56</v>
      </c>
      <c r="E1526" s="163">
        <v>31392</v>
      </c>
      <c r="F1526" s="163">
        <v>0</v>
      </c>
      <c r="G1526" s="163">
        <v>0</v>
      </c>
      <c r="H1526" s="163">
        <v>0</v>
      </c>
      <c r="I1526" s="163">
        <v>0</v>
      </c>
      <c r="J1526" s="163">
        <v>0</v>
      </c>
      <c r="K1526" s="163">
        <v>7</v>
      </c>
      <c r="L1526" s="163">
        <v>503</v>
      </c>
      <c r="M1526" s="163">
        <v>1742.38</v>
      </c>
      <c r="N1526" s="163">
        <v>1.6E-2</v>
      </c>
      <c r="O1526" s="163">
        <v>5.6000000000000001E-2</v>
      </c>
      <c r="P1526" s="163">
        <v>7</v>
      </c>
      <c r="Q1526" s="163">
        <v>503</v>
      </c>
      <c r="R1526" s="163">
        <v>1742.38</v>
      </c>
      <c r="S1526" s="163">
        <v>1.6E-2</v>
      </c>
      <c r="T1526" s="163">
        <v>5.6000000000000001E-2</v>
      </c>
    </row>
    <row r="1527" spans="1:20" ht="15.75" customHeight="1">
      <c r="A1527" s="130" t="s">
        <v>118</v>
      </c>
      <c r="B1527" s="164">
        <v>2023</v>
      </c>
      <c r="C1527" s="164">
        <v>5</v>
      </c>
      <c r="D1527" s="130" t="s">
        <v>57</v>
      </c>
      <c r="E1527" s="164">
        <v>31392</v>
      </c>
      <c r="F1527" s="164">
        <v>0</v>
      </c>
      <c r="G1527" s="164">
        <v>0</v>
      </c>
      <c r="H1527" s="164">
        <v>0</v>
      </c>
      <c r="I1527" s="164">
        <v>0</v>
      </c>
      <c r="J1527" s="164">
        <v>0</v>
      </c>
      <c r="K1527" s="164">
        <v>17</v>
      </c>
      <c r="L1527" s="164">
        <v>5925</v>
      </c>
      <c r="M1527" s="164">
        <v>5359.52</v>
      </c>
      <c r="N1527" s="164">
        <v>0.189</v>
      </c>
      <c r="O1527" s="164">
        <v>0.17100000000000001</v>
      </c>
      <c r="P1527" s="164">
        <v>17</v>
      </c>
      <c r="Q1527" s="164">
        <v>5925</v>
      </c>
      <c r="R1527" s="164">
        <v>5359.52</v>
      </c>
      <c r="S1527" s="164">
        <v>0.189</v>
      </c>
      <c r="T1527" s="164">
        <v>0.17100000000000001</v>
      </c>
    </row>
    <row r="1528" spans="1:20" ht="15.75" customHeight="1">
      <c r="A1528" s="126" t="s">
        <v>118</v>
      </c>
      <c r="B1528" s="163">
        <v>2023</v>
      </c>
      <c r="C1528" s="163">
        <v>6</v>
      </c>
      <c r="D1528" s="126" t="s">
        <v>58</v>
      </c>
      <c r="E1528" s="163">
        <v>31392</v>
      </c>
      <c r="F1528" s="163">
        <v>0</v>
      </c>
      <c r="G1528" s="163">
        <v>0</v>
      </c>
      <c r="H1528" s="163">
        <v>0</v>
      </c>
      <c r="I1528" s="163">
        <v>0</v>
      </c>
      <c r="J1528" s="163">
        <v>0</v>
      </c>
      <c r="K1528" s="163">
        <v>44</v>
      </c>
      <c r="L1528" s="163">
        <v>11504</v>
      </c>
      <c r="M1528" s="163">
        <v>49598.67</v>
      </c>
      <c r="N1528" s="163">
        <v>0.36599999999999999</v>
      </c>
      <c r="O1528" s="163">
        <v>1.58</v>
      </c>
      <c r="P1528" s="163">
        <v>44</v>
      </c>
      <c r="Q1528" s="163">
        <v>11504</v>
      </c>
      <c r="R1528" s="163">
        <v>49598.67</v>
      </c>
      <c r="S1528" s="163">
        <v>0.36599999999999999</v>
      </c>
      <c r="T1528" s="163">
        <v>1.58</v>
      </c>
    </row>
    <row r="1529" spans="1:20" ht="15.75" customHeight="1">
      <c r="A1529" s="130" t="s">
        <v>118</v>
      </c>
      <c r="B1529" s="164">
        <v>2023</v>
      </c>
      <c r="C1529" s="164">
        <v>7</v>
      </c>
      <c r="D1529" s="130" t="s">
        <v>59</v>
      </c>
      <c r="E1529" s="164">
        <v>31392</v>
      </c>
      <c r="F1529" s="164">
        <v>0</v>
      </c>
      <c r="G1529" s="164">
        <v>0</v>
      </c>
      <c r="H1529" s="164">
        <v>0</v>
      </c>
      <c r="I1529" s="164">
        <v>0</v>
      </c>
      <c r="J1529" s="164">
        <v>0</v>
      </c>
      <c r="K1529" s="164">
        <v>3</v>
      </c>
      <c r="L1529" s="164">
        <v>66</v>
      </c>
      <c r="M1529" s="164">
        <v>76.400000000000006</v>
      </c>
      <c r="N1529" s="164">
        <v>2E-3</v>
      </c>
      <c r="O1529" s="164">
        <v>2E-3</v>
      </c>
      <c r="P1529" s="164">
        <v>3</v>
      </c>
      <c r="Q1529" s="164">
        <v>66</v>
      </c>
      <c r="R1529" s="164">
        <v>76.400000000000006</v>
      </c>
      <c r="S1529" s="164">
        <v>2E-3</v>
      </c>
      <c r="T1529" s="164">
        <v>2E-3</v>
      </c>
    </row>
    <row r="1530" spans="1:20" ht="15.75" customHeight="1">
      <c r="A1530" s="126" t="s">
        <v>118</v>
      </c>
      <c r="B1530" s="163">
        <v>2023</v>
      </c>
      <c r="C1530" s="163">
        <v>8</v>
      </c>
      <c r="D1530" s="126" t="s">
        <v>60</v>
      </c>
      <c r="E1530" s="163">
        <v>31392</v>
      </c>
      <c r="F1530" s="163">
        <v>0</v>
      </c>
      <c r="G1530" s="163">
        <v>0</v>
      </c>
      <c r="H1530" s="163">
        <v>0</v>
      </c>
      <c r="I1530" s="163">
        <v>0</v>
      </c>
      <c r="J1530" s="163">
        <v>0</v>
      </c>
      <c r="K1530" s="163">
        <v>3</v>
      </c>
      <c r="L1530" s="163">
        <v>782</v>
      </c>
      <c r="M1530" s="163">
        <v>618.62</v>
      </c>
      <c r="N1530" s="163">
        <v>2.5000000000000001E-2</v>
      </c>
      <c r="O1530" s="163">
        <v>0.02</v>
      </c>
      <c r="P1530" s="163">
        <v>3</v>
      </c>
      <c r="Q1530" s="163">
        <v>782</v>
      </c>
      <c r="R1530" s="163">
        <v>618.62</v>
      </c>
      <c r="S1530" s="163">
        <v>2.5000000000000001E-2</v>
      </c>
      <c r="T1530" s="163">
        <v>0.02</v>
      </c>
    </row>
    <row r="1531" spans="1:20" ht="15.75" customHeight="1">
      <c r="A1531" s="130" t="s">
        <v>118</v>
      </c>
      <c r="B1531" s="164">
        <v>2023</v>
      </c>
      <c r="C1531" s="164">
        <v>9</v>
      </c>
      <c r="D1531" s="130" t="s">
        <v>61</v>
      </c>
      <c r="E1531" s="164">
        <v>31392</v>
      </c>
      <c r="F1531" s="164">
        <v>0</v>
      </c>
      <c r="G1531" s="164">
        <v>0</v>
      </c>
      <c r="H1531" s="164">
        <v>0</v>
      </c>
      <c r="I1531" s="164">
        <v>0</v>
      </c>
      <c r="J1531" s="164">
        <v>0</v>
      </c>
      <c r="K1531" s="164">
        <v>73</v>
      </c>
      <c r="L1531" s="164">
        <v>6310</v>
      </c>
      <c r="M1531" s="164">
        <v>5907.52</v>
      </c>
      <c r="N1531" s="164">
        <v>0.20100000000000001</v>
      </c>
      <c r="O1531" s="164">
        <v>0.188</v>
      </c>
      <c r="P1531" s="164">
        <v>73</v>
      </c>
      <c r="Q1531" s="164">
        <v>6310</v>
      </c>
      <c r="R1531" s="164">
        <v>5907.52</v>
      </c>
      <c r="S1531" s="164">
        <v>0.20100000000000001</v>
      </c>
      <c r="T1531" s="164">
        <v>0.188</v>
      </c>
    </row>
    <row r="1532" spans="1:20" ht="15.75" customHeight="1">
      <c r="A1532" s="126" t="s">
        <v>119</v>
      </c>
      <c r="B1532" s="163">
        <v>2015</v>
      </c>
      <c r="C1532" s="163">
        <v>0</v>
      </c>
      <c r="D1532" s="126" t="s">
        <v>53</v>
      </c>
      <c r="E1532" s="163">
        <v>20545</v>
      </c>
      <c r="F1532" s="163">
        <v>0</v>
      </c>
      <c r="G1532" s="163">
        <v>0</v>
      </c>
      <c r="H1532" s="163">
        <v>0</v>
      </c>
      <c r="I1532" s="163">
        <v>0</v>
      </c>
      <c r="J1532" s="163">
        <v>0</v>
      </c>
      <c r="K1532" s="163">
        <v>0</v>
      </c>
      <c r="L1532" s="163">
        <v>0</v>
      </c>
      <c r="M1532" s="163">
        <v>0</v>
      </c>
      <c r="N1532" s="163">
        <v>0</v>
      </c>
      <c r="O1532" s="163">
        <v>0</v>
      </c>
      <c r="P1532" s="163">
        <v>0</v>
      </c>
      <c r="Q1532" s="163">
        <v>0</v>
      </c>
      <c r="R1532" s="163">
        <v>0</v>
      </c>
      <c r="S1532" s="163">
        <v>0</v>
      </c>
      <c r="T1532" s="163">
        <v>0</v>
      </c>
    </row>
    <row r="1533" spans="1:20" ht="15.75" customHeight="1">
      <c r="A1533" s="130" t="s">
        <v>119</v>
      </c>
      <c r="B1533" s="164">
        <v>2015</v>
      </c>
      <c r="C1533" s="164">
        <v>1</v>
      </c>
      <c r="D1533" s="130" t="s">
        <v>54</v>
      </c>
      <c r="E1533" s="164">
        <v>20545</v>
      </c>
      <c r="F1533" s="164">
        <v>0</v>
      </c>
      <c r="G1533" s="164">
        <v>0</v>
      </c>
      <c r="H1533" s="164">
        <v>0</v>
      </c>
      <c r="I1533" s="164">
        <v>0</v>
      </c>
      <c r="J1533" s="164">
        <v>0</v>
      </c>
      <c r="K1533" s="164">
        <v>113</v>
      </c>
      <c r="L1533" s="164">
        <v>1791</v>
      </c>
      <c r="M1533" s="164">
        <v>2512.7800000000002</v>
      </c>
      <c r="N1533" s="164">
        <v>8.6999999999999994E-2</v>
      </c>
      <c r="O1533" s="164">
        <v>0.122</v>
      </c>
      <c r="P1533" s="164">
        <v>113</v>
      </c>
      <c r="Q1533" s="164">
        <v>1791</v>
      </c>
      <c r="R1533" s="164">
        <v>2512.7800000000002</v>
      </c>
      <c r="S1533" s="164">
        <v>8.6999999999999994E-2</v>
      </c>
      <c r="T1533" s="164">
        <v>0.122</v>
      </c>
    </row>
    <row r="1534" spans="1:20" ht="15.75" customHeight="1">
      <c r="A1534" s="126" t="s">
        <v>119</v>
      </c>
      <c r="B1534" s="163">
        <v>2015</v>
      </c>
      <c r="C1534" s="163">
        <v>2</v>
      </c>
      <c r="D1534" s="126" t="s">
        <v>1415</v>
      </c>
      <c r="E1534" s="163">
        <v>20545</v>
      </c>
      <c r="F1534" s="163">
        <v>0</v>
      </c>
      <c r="G1534" s="163">
        <v>0</v>
      </c>
      <c r="H1534" s="163">
        <v>0</v>
      </c>
      <c r="I1534" s="163">
        <v>0</v>
      </c>
      <c r="J1534" s="163">
        <v>0</v>
      </c>
      <c r="K1534" s="163">
        <v>8</v>
      </c>
      <c r="L1534" s="163">
        <v>3040</v>
      </c>
      <c r="M1534" s="163">
        <v>6582.66</v>
      </c>
      <c r="N1534" s="163">
        <v>0.14799999999999999</v>
      </c>
      <c r="O1534" s="163">
        <v>0.32</v>
      </c>
      <c r="P1534" s="163">
        <v>8</v>
      </c>
      <c r="Q1534" s="163">
        <v>3040</v>
      </c>
      <c r="R1534" s="163">
        <v>6582.66</v>
      </c>
      <c r="S1534" s="163">
        <v>0.14799999999999999</v>
      </c>
      <c r="T1534" s="163">
        <v>0.32</v>
      </c>
    </row>
    <row r="1535" spans="1:20" ht="15.75" customHeight="1">
      <c r="A1535" s="130" t="s">
        <v>119</v>
      </c>
      <c r="B1535" s="164">
        <v>2015</v>
      </c>
      <c r="C1535" s="164">
        <v>3</v>
      </c>
      <c r="D1535" s="130" t="s">
        <v>55</v>
      </c>
      <c r="E1535" s="164">
        <v>20545</v>
      </c>
      <c r="F1535" s="164">
        <v>0</v>
      </c>
      <c r="G1535" s="164">
        <v>0</v>
      </c>
      <c r="H1535" s="164">
        <v>0</v>
      </c>
      <c r="I1535" s="164">
        <v>0</v>
      </c>
      <c r="J1535" s="164">
        <v>0</v>
      </c>
      <c r="K1535" s="164">
        <v>6</v>
      </c>
      <c r="L1535" s="164">
        <v>7726</v>
      </c>
      <c r="M1535" s="164">
        <v>7335.58</v>
      </c>
      <c r="N1535" s="164">
        <v>0.376</v>
      </c>
      <c r="O1535" s="164">
        <v>0.35699999999999998</v>
      </c>
      <c r="P1535" s="164">
        <v>6</v>
      </c>
      <c r="Q1535" s="164">
        <v>7726</v>
      </c>
      <c r="R1535" s="164">
        <v>7335.58</v>
      </c>
      <c r="S1535" s="164">
        <v>0.376</v>
      </c>
      <c r="T1535" s="164">
        <v>0.35699999999999998</v>
      </c>
    </row>
    <row r="1536" spans="1:20" ht="15.75" customHeight="1">
      <c r="A1536" s="126" t="s">
        <v>119</v>
      </c>
      <c r="B1536" s="163">
        <v>2015</v>
      </c>
      <c r="C1536" s="163">
        <v>4</v>
      </c>
      <c r="D1536" s="126" t="s">
        <v>56</v>
      </c>
      <c r="E1536" s="163">
        <v>20545</v>
      </c>
      <c r="F1536" s="163">
        <v>0</v>
      </c>
      <c r="G1536" s="163">
        <v>0</v>
      </c>
      <c r="H1536" s="163">
        <v>0</v>
      </c>
      <c r="I1536" s="163">
        <v>0</v>
      </c>
      <c r="J1536" s="163">
        <v>0</v>
      </c>
      <c r="K1536" s="163">
        <v>0</v>
      </c>
      <c r="L1536" s="163">
        <v>0</v>
      </c>
      <c r="M1536" s="163">
        <v>0</v>
      </c>
      <c r="N1536" s="163">
        <v>0</v>
      </c>
      <c r="O1536" s="163">
        <v>0</v>
      </c>
      <c r="P1536" s="163">
        <v>0</v>
      </c>
      <c r="Q1536" s="163">
        <v>0</v>
      </c>
      <c r="R1536" s="163">
        <v>0</v>
      </c>
      <c r="S1536" s="163">
        <v>0</v>
      </c>
      <c r="T1536" s="163">
        <v>0</v>
      </c>
    </row>
    <row r="1537" spans="1:20" ht="15.75" customHeight="1">
      <c r="A1537" s="130" t="s">
        <v>119</v>
      </c>
      <c r="B1537" s="164">
        <v>2015</v>
      </c>
      <c r="C1537" s="164">
        <v>5</v>
      </c>
      <c r="D1537" s="130" t="s">
        <v>57</v>
      </c>
      <c r="E1537" s="164">
        <v>20545</v>
      </c>
      <c r="F1537" s="164">
        <v>0</v>
      </c>
      <c r="G1537" s="164">
        <v>0</v>
      </c>
      <c r="H1537" s="164">
        <v>0</v>
      </c>
      <c r="I1537" s="164">
        <v>0</v>
      </c>
      <c r="J1537" s="164">
        <v>0</v>
      </c>
      <c r="K1537" s="164">
        <v>37</v>
      </c>
      <c r="L1537" s="164">
        <v>9135</v>
      </c>
      <c r="M1537" s="164">
        <v>7178.86</v>
      </c>
      <c r="N1537" s="164">
        <v>0.44500000000000001</v>
      </c>
      <c r="O1537" s="164">
        <v>0.34899999999999998</v>
      </c>
      <c r="P1537" s="164">
        <v>37</v>
      </c>
      <c r="Q1537" s="164">
        <v>9135</v>
      </c>
      <c r="R1537" s="164">
        <v>7178.86</v>
      </c>
      <c r="S1537" s="164">
        <v>0.44500000000000001</v>
      </c>
      <c r="T1537" s="164">
        <v>0.34899999999999998</v>
      </c>
    </row>
    <row r="1538" spans="1:20" ht="15.75" customHeight="1">
      <c r="A1538" s="126" t="s">
        <v>119</v>
      </c>
      <c r="B1538" s="163">
        <v>2015</v>
      </c>
      <c r="C1538" s="163">
        <v>6</v>
      </c>
      <c r="D1538" s="126" t="s">
        <v>58</v>
      </c>
      <c r="E1538" s="163">
        <v>20545</v>
      </c>
      <c r="F1538" s="163">
        <v>0</v>
      </c>
      <c r="G1538" s="163">
        <v>0</v>
      </c>
      <c r="H1538" s="163">
        <v>0</v>
      </c>
      <c r="I1538" s="163">
        <v>0</v>
      </c>
      <c r="J1538" s="163">
        <v>0</v>
      </c>
      <c r="K1538" s="163">
        <v>2</v>
      </c>
      <c r="L1538" s="163">
        <v>741</v>
      </c>
      <c r="M1538" s="163">
        <v>1445.17</v>
      </c>
      <c r="N1538" s="163">
        <v>3.5999999999999997E-2</v>
      </c>
      <c r="O1538" s="163">
        <v>7.0000000000000007E-2</v>
      </c>
      <c r="P1538" s="163">
        <v>2</v>
      </c>
      <c r="Q1538" s="163">
        <v>741</v>
      </c>
      <c r="R1538" s="163">
        <v>1445.17</v>
      </c>
      <c r="S1538" s="163">
        <v>3.5999999999999997E-2</v>
      </c>
      <c r="T1538" s="163">
        <v>7.0000000000000007E-2</v>
      </c>
    </row>
    <row r="1539" spans="1:20" ht="15.75" customHeight="1">
      <c r="A1539" s="130" t="s">
        <v>119</v>
      </c>
      <c r="B1539" s="164">
        <v>2015</v>
      </c>
      <c r="C1539" s="164">
        <v>7</v>
      </c>
      <c r="D1539" s="130" t="s">
        <v>59</v>
      </c>
      <c r="E1539" s="164">
        <v>20545</v>
      </c>
      <c r="F1539" s="164">
        <v>0</v>
      </c>
      <c r="G1539" s="164">
        <v>0</v>
      </c>
      <c r="H1539" s="164">
        <v>0</v>
      </c>
      <c r="I1539" s="164">
        <v>0</v>
      </c>
      <c r="J1539" s="164">
        <v>0</v>
      </c>
      <c r="K1539" s="164">
        <v>0</v>
      </c>
      <c r="L1539" s="164">
        <v>0</v>
      </c>
      <c r="M1539" s="164">
        <v>0</v>
      </c>
      <c r="N1539" s="164">
        <v>0</v>
      </c>
      <c r="O1539" s="164">
        <v>0</v>
      </c>
      <c r="P1539" s="164">
        <v>0</v>
      </c>
      <c r="Q1539" s="164">
        <v>0</v>
      </c>
      <c r="R1539" s="164">
        <v>0</v>
      </c>
      <c r="S1539" s="164">
        <v>0</v>
      </c>
      <c r="T1539" s="164">
        <v>0</v>
      </c>
    </row>
    <row r="1540" spans="1:20" ht="15.75" customHeight="1">
      <c r="A1540" s="126" t="s">
        <v>119</v>
      </c>
      <c r="B1540" s="163">
        <v>2015</v>
      </c>
      <c r="C1540" s="163">
        <v>8</v>
      </c>
      <c r="D1540" s="126" t="s">
        <v>60</v>
      </c>
      <c r="E1540" s="163">
        <v>20545</v>
      </c>
      <c r="F1540" s="163">
        <v>0</v>
      </c>
      <c r="G1540" s="163">
        <v>0</v>
      </c>
      <c r="H1540" s="163">
        <v>0</v>
      </c>
      <c r="I1540" s="163">
        <v>0</v>
      </c>
      <c r="J1540" s="163">
        <v>0</v>
      </c>
      <c r="K1540" s="163">
        <v>0</v>
      </c>
      <c r="L1540" s="163">
        <v>0</v>
      </c>
      <c r="M1540" s="163">
        <v>0</v>
      </c>
      <c r="N1540" s="163">
        <v>0</v>
      </c>
      <c r="O1540" s="163">
        <v>0</v>
      </c>
      <c r="P1540" s="163">
        <v>0</v>
      </c>
      <c r="Q1540" s="163">
        <v>0</v>
      </c>
      <c r="R1540" s="163">
        <v>0</v>
      </c>
      <c r="S1540" s="163">
        <v>0</v>
      </c>
      <c r="T1540" s="163">
        <v>0</v>
      </c>
    </row>
    <row r="1541" spans="1:20" ht="15.75" customHeight="1">
      <c r="A1541" s="130" t="s">
        <v>119</v>
      </c>
      <c r="B1541" s="164">
        <v>2015</v>
      </c>
      <c r="C1541" s="164">
        <v>9</v>
      </c>
      <c r="D1541" s="130" t="s">
        <v>61</v>
      </c>
      <c r="E1541" s="164">
        <v>20545</v>
      </c>
      <c r="F1541" s="164">
        <v>0</v>
      </c>
      <c r="G1541" s="164">
        <v>0</v>
      </c>
      <c r="H1541" s="164">
        <v>0</v>
      </c>
      <c r="I1541" s="164">
        <v>0</v>
      </c>
      <c r="J1541" s="164">
        <v>0</v>
      </c>
      <c r="K1541" s="164">
        <v>31</v>
      </c>
      <c r="L1541" s="164">
        <v>5391</v>
      </c>
      <c r="M1541" s="164">
        <v>2525.2199999999998</v>
      </c>
      <c r="N1541" s="164">
        <v>0.26200000000000001</v>
      </c>
      <c r="O1541" s="164">
        <v>0.123</v>
      </c>
      <c r="P1541" s="164">
        <v>31</v>
      </c>
      <c r="Q1541" s="164">
        <v>5391</v>
      </c>
      <c r="R1541" s="164">
        <v>2525.2199999999998</v>
      </c>
      <c r="S1541" s="164">
        <v>0.26200000000000001</v>
      </c>
      <c r="T1541" s="164">
        <v>0.123</v>
      </c>
    </row>
    <row r="1542" spans="1:20" ht="15.75" customHeight="1">
      <c r="A1542" s="126" t="s">
        <v>119</v>
      </c>
      <c r="B1542" s="163">
        <v>2016</v>
      </c>
      <c r="C1542" s="163">
        <v>0</v>
      </c>
      <c r="D1542" s="126" t="s">
        <v>53</v>
      </c>
      <c r="E1542" s="163">
        <v>20782</v>
      </c>
      <c r="F1542" s="163">
        <v>0</v>
      </c>
      <c r="G1542" s="163">
        <v>0</v>
      </c>
      <c r="H1542" s="163">
        <v>0</v>
      </c>
      <c r="I1542" s="163">
        <v>0</v>
      </c>
      <c r="J1542" s="163">
        <v>0</v>
      </c>
      <c r="K1542" s="163">
        <v>6</v>
      </c>
      <c r="L1542" s="163">
        <v>75</v>
      </c>
      <c r="M1542" s="163">
        <v>92.65</v>
      </c>
      <c r="N1542" s="163">
        <v>4.0000000000000001E-3</v>
      </c>
      <c r="O1542" s="163">
        <v>4.0000000000000001E-3</v>
      </c>
      <c r="P1542" s="163">
        <v>6</v>
      </c>
      <c r="Q1542" s="163">
        <v>75</v>
      </c>
      <c r="R1542" s="163">
        <v>92.65</v>
      </c>
      <c r="S1542" s="163">
        <v>4.0000000000000001E-3</v>
      </c>
      <c r="T1542" s="163">
        <v>4.0000000000000001E-3</v>
      </c>
    </row>
    <row r="1543" spans="1:20" ht="15.75" customHeight="1">
      <c r="A1543" s="130" t="s">
        <v>119</v>
      </c>
      <c r="B1543" s="164">
        <v>2016</v>
      </c>
      <c r="C1543" s="164">
        <v>1</v>
      </c>
      <c r="D1543" s="130" t="s">
        <v>54</v>
      </c>
      <c r="E1543" s="164">
        <v>20782</v>
      </c>
      <c r="F1543" s="164">
        <v>0</v>
      </c>
      <c r="G1543" s="164">
        <v>0</v>
      </c>
      <c r="H1543" s="164">
        <v>0</v>
      </c>
      <c r="I1543" s="164">
        <v>0</v>
      </c>
      <c r="J1543" s="164">
        <v>0</v>
      </c>
      <c r="K1543" s="164">
        <v>111</v>
      </c>
      <c r="L1543" s="164">
        <v>4125</v>
      </c>
      <c r="M1543" s="164">
        <v>8904.7999999999993</v>
      </c>
      <c r="N1543" s="164">
        <v>0.19800000000000001</v>
      </c>
      <c r="O1543" s="164">
        <v>0.42799999999999999</v>
      </c>
      <c r="P1543" s="164">
        <v>111</v>
      </c>
      <c r="Q1543" s="164">
        <v>4125</v>
      </c>
      <c r="R1543" s="164">
        <v>8904.7999999999993</v>
      </c>
      <c r="S1543" s="164">
        <v>0.19800000000000001</v>
      </c>
      <c r="T1543" s="164">
        <v>0.42799999999999999</v>
      </c>
    </row>
    <row r="1544" spans="1:20" ht="15.75" customHeight="1">
      <c r="A1544" s="126" t="s">
        <v>119</v>
      </c>
      <c r="B1544" s="163">
        <v>2016</v>
      </c>
      <c r="C1544" s="163">
        <v>2</v>
      </c>
      <c r="D1544" s="126" t="s">
        <v>1415</v>
      </c>
      <c r="E1544" s="163">
        <v>20782</v>
      </c>
      <c r="F1544" s="163">
        <v>9</v>
      </c>
      <c r="G1544" s="163">
        <v>14066</v>
      </c>
      <c r="H1544" s="163">
        <v>48119.92</v>
      </c>
      <c r="I1544" s="163">
        <v>0.67700000000000005</v>
      </c>
      <c r="J1544" s="163">
        <v>2.3140000000000001</v>
      </c>
      <c r="K1544" s="163">
        <v>11</v>
      </c>
      <c r="L1544" s="163">
        <v>2554</v>
      </c>
      <c r="M1544" s="163">
        <v>6293.05</v>
      </c>
      <c r="N1544" s="163">
        <v>0.123</v>
      </c>
      <c r="O1544" s="163">
        <v>0.30299999999999999</v>
      </c>
      <c r="P1544" s="163">
        <v>20</v>
      </c>
      <c r="Q1544" s="163">
        <v>16620</v>
      </c>
      <c r="R1544" s="163">
        <v>54412.97</v>
      </c>
      <c r="S1544" s="163">
        <v>0.8</v>
      </c>
      <c r="T1544" s="163">
        <v>2.617</v>
      </c>
    </row>
    <row r="1545" spans="1:20" ht="15.75" customHeight="1">
      <c r="A1545" s="130" t="s">
        <v>119</v>
      </c>
      <c r="B1545" s="164">
        <v>2016</v>
      </c>
      <c r="C1545" s="164">
        <v>3</v>
      </c>
      <c r="D1545" s="130" t="s">
        <v>55</v>
      </c>
      <c r="E1545" s="164">
        <v>20782</v>
      </c>
      <c r="F1545" s="164">
        <v>0</v>
      </c>
      <c r="G1545" s="164">
        <v>0</v>
      </c>
      <c r="H1545" s="164">
        <v>0</v>
      </c>
      <c r="I1545" s="164">
        <v>0</v>
      </c>
      <c r="J1545" s="164">
        <v>0</v>
      </c>
      <c r="K1545" s="164">
        <v>10</v>
      </c>
      <c r="L1545" s="164">
        <v>921</v>
      </c>
      <c r="M1545" s="164">
        <v>1501.17</v>
      </c>
      <c r="N1545" s="164">
        <v>4.3999999999999997E-2</v>
      </c>
      <c r="O1545" s="164">
        <v>7.1999999999999995E-2</v>
      </c>
      <c r="P1545" s="164">
        <v>10</v>
      </c>
      <c r="Q1545" s="164">
        <v>921</v>
      </c>
      <c r="R1545" s="164">
        <v>1501.17</v>
      </c>
      <c r="S1545" s="164">
        <v>4.3999999999999997E-2</v>
      </c>
      <c r="T1545" s="164">
        <v>7.1999999999999995E-2</v>
      </c>
    </row>
    <row r="1546" spans="1:20" ht="15.75" customHeight="1">
      <c r="A1546" s="126" t="s">
        <v>119</v>
      </c>
      <c r="B1546" s="163">
        <v>2016</v>
      </c>
      <c r="C1546" s="163">
        <v>4</v>
      </c>
      <c r="D1546" s="126" t="s">
        <v>56</v>
      </c>
      <c r="E1546" s="163">
        <v>20782</v>
      </c>
      <c r="F1546" s="163">
        <v>0</v>
      </c>
      <c r="G1546" s="163">
        <v>0</v>
      </c>
      <c r="H1546" s="163">
        <v>0</v>
      </c>
      <c r="I1546" s="163">
        <v>0</v>
      </c>
      <c r="J1546" s="163">
        <v>0</v>
      </c>
      <c r="K1546" s="163">
        <v>4</v>
      </c>
      <c r="L1546" s="163">
        <v>4514</v>
      </c>
      <c r="M1546" s="163">
        <v>482.97</v>
      </c>
      <c r="N1546" s="163">
        <v>0.217</v>
      </c>
      <c r="O1546" s="163">
        <v>2.3E-2</v>
      </c>
      <c r="P1546" s="163">
        <v>4</v>
      </c>
      <c r="Q1546" s="163">
        <v>4514</v>
      </c>
      <c r="R1546" s="163">
        <v>482.97</v>
      </c>
      <c r="S1546" s="163">
        <v>0.217</v>
      </c>
      <c r="T1546" s="163">
        <v>2.3E-2</v>
      </c>
    </row>
    <row r="1547" spans="1:20" ht="15.75" customHeight="1">
      <c r="A1547" s="130" t="s">
        <v>119</v>
      </c>
      <c r="B1547" s="164">
        <v>2016</v>
      </c>
      <c r="C1547" s="164">
        <v>5</v>
      </c>
      <c r="D1547" s="130" t="s">
        <v>57</v>
      </c>
      <c r="E1547" s="164">
        <v>20782</v>
      </c>
      <c r="F1547" s="164">
        <v>1</v>
      </c>
      <c r="G1547" s="164">
        <v>17</v>
      </c>
      <c r="H1547" s="164">
        <v>16.72</v>
      </c>
      <c r="I1547" s="164">
        <v>1E-3</v>
      </c>
      <c r="J1547" s="164">
        <v>1E-3</v>
      </c>
      <c r="K1547" s="164">
        <v>19</v>
      </c>
      <c r="L1547" s="164">
        <v>2127</v>
      </c>
      <c r="M1547" s="164">
        <v>5250.58</v>
      </c>
      <c r="N1547" s="164">
        <v>0.10199999999999999</v>
      </c>
      <c r="O1547" s="164">
        <v>0.253</v>
      </c>
      <c r="P1547" s="164">
        <v>20</v>
      </c>
      <c r="Q1547" s="164">
        <v>2144</v>
      </c>
      <c r="R1547" s="164">
        <v>5267.3</v>
      </c>
      <c r="S1547" s="164">
        <v>0.10299999999999999</v>
      </c>
      <c r="T1547" s="164">
        <v>0.253</v>
      </c>
    </row>
    <row r="1548" spans="1:20" ht="15.75" customHeight="1">
      <c r="A1548" s="126" t="s">
        <v>119</v>
      </c>
      <c r="B1548" s="163">
        <v>2016</v>
      </c>
      <c r="C1548" s="163">
        <v>6</v>
      </c>
      <c r="D1548" s="126" t="s">
        <v>58</v>
      </c>
      <c r="E1548" s="163">
        <v>20782</v>
      </c>
      <c r="F1548" s="163">
        <v>0</v>
      </c>
      <c r="G1548" s="163">
        <v>0</v>
      </c>
      <c r="H1548" s="163">
        <v>0</v>
      </c>
      <c r="I1548" s="163">
        <v>0</v>
      </c>
      <c r="J1548" s="163">
        <v>0</v>
      </c>
      <c r="K1548" s="163">
        <v>13</v>
      </c>
      <c r="L1548" s="163">
        <v>4122</v>
      </c>
      <c r="M1548" s="163">
        <v>9093.15</v>
      </c>
      <c r="N1548" s="163">
        <v>0.19800000000000001</v>
      </c>
      <c r="O1548" s="163">
        <v>0.438</v>
      </c>
      <c r="P1548" s="163">
        <v>13</v>
      </c>
      <c r="Q1548" s="163">
        <v>4122</v>
      </c>
      <c r="R1548" s="163">
        <v>9093.15</v>
      </c>
      <c r="S1548" s="163">
        <v>0.19800000000000001</v>
      </c>
      <c r="T1548" s="163">
        <v>0.438</v>
      </c>
    </row>
    <row r="1549" spans="1:20" ht="15.75" customHeight="1">
      <c r="A1549" s="130" t="s">
        <v>119</v>
      </c>
      <c r="B1549" s="164">
        <v>2016</v>
      </c>
      <c r="C1549" s="164">
        <v>7</v>
      </c>
      <c r="D1549" s="130" t="s">
        <v>59</v>
      </c>
      <c r="E1549" s="164">
        <v>20782</v>
      </c>
      <c r="F1549" s="164">
        <v>0</v>
      </c>
      <c r="G1549" s="164">
        <v>0</v>
      </c>
      <c r="H1549" s="164">
        <v>0</v>
      </c>
      <c r="I1549" s="164">
        <v>0</v>
      </c>
      <c r="J1549" s="164">
        <v>0</v>
      </c>
      <c r="K1549" s="164">
        <v>0</v>
      </c>
      <c r="L1549" s="164">
        <v>0</v>
      </c>
      <c r="M1549" s="164">
        <v>0</v>
      </c>
      <c r="N1549" s="164">
        <v>0</v>
      </c>
      <c r="O1549" s="164">
        <v>0</v>
      </c>
      <c r="P1549" s="164">
        <v>0</v>
      </c>
      <c r="Q1549" s="164">
        <v>0</v>
      </c>
      <c r="R1549" s="164">
        <v>0</v>
      </c>
      <c r="S1549" s="164">
        <v>0</v>
      </c>
      <c r="T1549" s="164">
        <v>0</v>
      </c>
    </row>
    <row r="1550" spans="1:20" ht="15.75" customHeight="1">
      <c r="A1550" s="126" t="s">
        <v>119</v>
      </c>
      <c r="B1550" s="163">
        <v>2016</v>
      </c>
      <c r="C1550" s="163">
        <v>8</v>
      </c>
      <c r="D1550" s="126" t="s">
        <v>60</v>
      </c>
      <c r="E1550" s="163">
        <v>20782</v>
      </c>
      <c r="F1550" s="163">
        <v>0</v>
      </c>
      <c r="G1550" s="163">
        <v>0</v>
      </c>
      <c r="H1550" s="163">
        <v>0</v>
      </c>
      <c r="I1550" s="163">
        <v>0</v>
      </c>
      <c r="J1550" s="163">
        <v>0</v>
      </c>
      <c r="K1550" s="163">
        <v>0</v>
      </c>
      <c r="L1550" s="163">
        <v>0</v>
      </c>
      <c r="M1550" s="163">
        <v>0</v>
      </c>
      <c r="N1550" s="163">
        <v>0</v>
      </c>
      <c r="O1550" s="163">
        <v>0</v>
      </c>
      <c r="P1550" s="163">
        <v>0</v>
      </c>
      <c r="Q1550" s="163">
        <v>0</v>
      </c>
      <c r="R1550" s="163">
        <v>0</v>
      </c>
      <c r="S1550" s="163">
        <v>0</v>
      </c>
      <c r="T1550" s="163">
        <v>0</v>
      </c>
    </row>
    <row r="1551" spans="1:20" ht="15.75" customHeight="1">
      <c r="A1551" s="130" t="s">
        <v>119</v>
      </c>
      <c r="B1551" s="164">
        <v>2016</v>
      </c>
      <c r="C1551" s="164">
        <v>9</v>
      </c>
      <c r="D1551" s="130" t="s">
        <v>61</v>
      </c>
      <c r="E1551" s="164">
        <v>20782</v>
      </c>
      <c r="F1551" s="164">
        <v>0</v>
      </c>
      <c r="G1551" s="164">
        <v>0</v>
      </c>
      <c r="H1551" s="164">
        <v>0</v>
      </c>
      <c r="I1551" s="164">
        <v>0</v>
      </c>
      <c r="J1551" s="164">
        <v>0</v>
      </c>
      <c r="K1551" s="164">
        <v>21</v>
      </c>
      <c r="L1551" s="164">
        <v>3376</v>
      </c>
      <c r="M1551" s="164">
        <v>2032.49</v>
      </c>
      <c r="N1551" s="164">
        <v>0.16200000000000001</v>
      </c>
      <c r="O1551" s="164">
        <v>9.8000000000000004E-2</v>
      </c>
      <c r="P1551" s="164">
        <v>21</v>
      </c>
      <c r="Q1551" s="164">
        <v>3376</v>
      </c>
      <c r="R1551" s="164">
        <v>2032.49</v>
      </c>
      <c r="S1551" s="164">
        <v>0.16200000000000001</v>
      </c>
      <c r="T1551" s="164">
        <v>9.8000000000000004E-2</v>
      </c>
    </row>
    <row r="1552" spans="1:20" ht="15.75" customHeight="1">
      <c r="A1552" s="126" t="s">
        <v>119</v>
      </c>
      <c r="B1552" s="163">
        <v>2017</v>
      </c>
      <c r="C1552" s="163">
        <v>0</v>
      </c>
      <c r="D1552" s="126" t="s">
        <v>53</v>
      </c>
      <c r="E1552" s="163">
        <v>21077</v>
      </c>
      <c r="F1552" s="163">
        <v>0</v>
      </c>
      <c r="G1552" s="163">
        <v>0</v>
      </c>
      <c r="H1552" s="163">
        <v>0</v>
      </c>
      <c r="I1552" s="163">
        <v>0</v>
      </c>
      <c r="J1552" s="163">
        <v>0</v>
      </c>
      <c r="K1552" s="163">
        <v>5</v>
      </c>
      <c r="L1552" s="163">
        <v>1241</v>
      </c>
      <c r="M1552" s="163">
        <v>2010.78</v>
      </c>
      <c r="N1552" s="163">
        <v>5.8999999999999997E-2</v>
      </c>
      <c r="O1552" s="163">
        <v>9.5000000000000001E-2</v>
      </c>
      <c r="P1552" s="163">
        <v>5</v>
      </c>
      <c r="Q1552" s="163">
        <v>1241</v>
      </c>
      <c r="R1552" s="163">
        <v>2010.78</v>
      </c>
      <c r="S1552" s="163">
        <v>5.8999999999999997E-2</v>
      </c>
      <c r="T1552" s="163">
        <v>9.5000000000000001E-2</v>
      </c>
    </row>
    <row r="1553" spans="1:20" ht="15.75" customHeight="1">
      <c r="A1553" s="130" t="s">
        <v>119</v>
      </c>
      <c r="B1553" s="164">
        <v>2017</v>
      </c>
      <c r="C1553" s="164">
        <v>1</v>
      </c>
      <c r="D1553" s="130" t="s">
        <v>54</v>
      </c>
      <c r="E1553" s="164">
        <v>21077</v>
      </c>
      <c r="F1553" s="164">
        <v>1</v>
      </c>
      <c r="G1553" s="164">
        <v>12</v>
      </c>
      <c r="H1553" s="164">
        <v>23.2</v>
      </c>
      <c r="I1553" s="164">
        <v>1E-3</v>
      </c>
      <c r="J1553" s="164">
        <v>1E-3</v>
      </c>
      <c r="K1553" s="164">
        <v>158</v>
      </c>
      <c r="L1553" s="164">
        <v>2824</v>
      </c>
      <c r="M1553" s="164">
        <v>6404.47</v>
      </c>
      <c r="N1553" s="164">
        <v>0.13400000000000001</v>
      </c>
      <c r="O1553" s="164">
        <v>0.30399999999999999</v>
      </c>
      <c r="P1553" s="164">
        <v>159</v>
      </c>
      <c r="Q1553" s="164">
        <v>2836</v>
      </c>
      <c r="R1553" s="164">
        <v>6427.67</v>
      </c>
      <c r="S1553" s="164">
        <v>0.13500000000000001</v>
      </c>
      <c r="T1553" s="164">
        <v>0.30499999999999999</v>
      </c>
    </row>
    <row r="1554" spans="1:20" ht="15.75" customHeight="1">
      <c r="A1554" s="126" t="s">
        <v>119</v>
      </c>
      <c r="B1554" s="163">
        <v>2017</v>
      </c>
      <c r="C1554" s="163">
        <v>2</v>
      </c>
      <c r="D1554" s="126" t="s">
        <v>1415</v>
      </c>
      <c r="E1554" s="163">
        <v>21077</v>
      </c>
      <c r="F1554" s="163">
        <v>2</v>
      </c>
      <c r="G1554" s="163">
        <v>675</v>
      </c>
      <c r="H1554" s="163">
        <v>2016.45</v>
      </c>
      <c r="I1554" s="163">
        <v>3.2000000000000001E-2</v>
      </c>
      <c r="J1554" s="163">
        <v>9.6000000000000002E-2</v>
      </c>
      <c r="K1554" s="163">
        <v>17</v>
      </c>
      <c r="L1554" s="163">
        <v>8147</v>
      </c>
      <c r="M1554" s="163">
        <v>9257.89</v>
      </c>
      <c r="N1554" s="163">
        <v>0.38700000000000001</v>
      </c>
      <c r="O1554" s="163">
        <v>0.439</v>
      </c>
      <c r="P1554" s="163">
        <v>19</v>
      </c>
      <c r="Q1554" s="163">
        <v>8822</v>
      </c>
      <c r="R1554" s="163">
        <v>11274.34</v>
      </c>
      <c r="S1554" s="163">
        <v>0.41899999999999998</v>
      </c>
      <c r="T1554" s="163">
        <v>0.53500000000000003</v>
      </c>
    </row>
    <row r="1555" spans="1:20" ht="15.75" customHeight="1">
      <c r="A1555" s="130" t="s">
        <v>119</v>
      </c>
      <c r="B1555" s="164">
        <v>2017</v>
      </c>
      <c r="C1555" s="164">
        <v>3</v>
      </c>
      <c r="D1555" s="130" t="s">
        <v>55</v>
      </c>
      <c r="E1555" s="164">
        <v>21077</v>
      </c>
      <c r="F1555" s="164">
        <v>0</v>
      </c>
      <c r="G1555" s="164">
        <v>0</v>
      </c>
      <c r="H1555" s="164">
        <v>0</v>
      </c>
      <c r="I1555" s="164">
        <v>0</v>
      </c>
      <c r="J1555" s="164">
        <v>0</v>
      </c>
      <c r="K1555" s="164">
        <v>6</v>
      </c>
      <c r="L1555" s="164">
        <v>4638</v>
      </c>
      <c r="M1555" s="164">
        <v>2702.95</v>
      </c>
      <c r="N1555" s="164">
        <v>0.22</v>
      </c>
      <c r="O1555" s="164">
        <v>0.128</v>
      </c>
      <c r="P1555" s="164">
        <v>6</v>
      </c>
      <c r="Q1555" s="164">
        <v>4638</v>
      </c>
      <c r="R1555" s="164">
        <v>2702.95</v>
      </c>
      <c r="S1555" s="164">
        <v>0.22</v>
      </c>
      <c r="T1555" s="164">
        <v>0.128</v>
      </c>
    </row>
    <row r="1556" spans="1:20" ht="15.75" customHeight="1">
      <c r="A1556" s="126" t="s">
        <v>119</v>
      </c>
      <c r="B1556" s="163">
        <v>2017</v>
      </c>
      <c r="C1556" s="163">
        <v>4</v>
      </c>
      <c r="D1556" s="126" t="s">
        <v>56</v>
      </c>
      <c r="E1556" s="163">
        <v>21077</v>
      </c>
      <c r="F1556" s="163">
        <v>0</v>
      </c>
      <c r="G1556" s="163">
        <v>0</v>
      </c>
      <c r="H1556" s="163">
        <v>0</v>
      </c>
      <c r="I1556" s="163">
        <v>0</v>
      </c>
      <c r="J1556" s="163">
        <v>0</v>
      </c>
      <c r="K1556" s="163">
        <v>0</v>
      </c>
      <c r="L1556" s="163">
        <v>0</v>
      </c>
      <c r="M1556" s="163">
        <v>0</v>
      </c>
      <c r="N1556" s="163">
        <v>0</v>
      </c>
      <c r="O1556" s="163">
        <v>0</v>
      </c>
      <c r="P1556" s="163">
        <v>0</v>
      </c>
      <c r="Q1556" s="163">
        <v>0</v>
      </c>
      <c r="R1556" s="163">
        <v>0</v>
      </c>
      <c r="S1556" s="163">
        <v>0</v>
      </c>
      <c r="T1556" s="163">
        <v>0</v>
      </c>
    </row>
    <row r="1557" spans="1:20" ht="15.75" customHeight="1">
      <c r="A1557" s="130" t="s">
        <v>119</v>
      </c>
      <c r="B1557" s="164">
        <v>2017</v>
      </c>
      <c r="C1557" s="164">
        <v>5</v>
      </c>
      <c r="D1557" s="130" t="s">
        <v>57</v>
      </c>
      <c r="E1557" s="164">
        <v>21077</v>
      </c>
      <c r="F1557" s="164">
        <v>0</v>
      </c>
      <c r="G1557" s="164">
        <v>0</v>
      </c>
      <c r="H1557" s="164">
        <v>0</v>
      </c>
      <c r="I1557" s="164">
        <v>0</v>
      </c>
      <c r="J1557" s="164">
        <v>0</v>
      </c>
      <c r="K1557" s="164">
        <v>27</v>
      </c>
      <c r="L1557" s="164">
        <v>14324</v>
      </c>
      <c r="M1557" s="164">
        <v>12346.54</v>
      </c>
      <c r="N1557" s="164">
        <v>0.68</v>
      </c>
      <c r="O1557" s="164">
        <v>0.58599999999999997</v>
      </c>
      <c r="P1557" s="164">
        <v>27</v>
      </c>
      <c r="Q1557" s="164">
        <v>14324</v>
      </c>
      <c r="R1557" s="164">
        <v>12346.54</v>
      </c>
      <c r="S1557" s="164">
        <v>0.68</v>
      </c>
      <c r="T1557" s="164">
        <v>0.58599999999999997</v>
      </c>
    </row>
    <row r="1558" spans="1:20" ht="15.75" customHeight="1">
      <c r="A1558" s="126" t="s">
        <v>119</v>
      </c>
      <c r="B1558" s="163">
        <v>2017</v>
      </c>
      <c r="C1558" s="163">
        <v>6</v>
      </c>
      <c r="D1558" s="126" t="s">
        <v>58</v>
      </c>
      <c r="E1558" s="163">
        <v>21077</v>
      </c>
      <c r="F1558" s="163">
        <v>4</v>
      </c>
      <c r="G1558" s="163">
        <v>3864</v>
      </c>
      <c r="H1558" s="163">
        <v>11233.28</v>
      </c>
      <c r="I1558" s="163">
        <v>0.183</v>
      </c>
      <c r="J1558" s="163">
        <v>0.53300000000000003</v>
      </c>
      <c r="K1558" s="163">
        <v>2</v>
      </c>
      <c r="L1558" s="163">
        <v>13</v>
      </c>
      <c r="M1558" s="163">
        <v>7.9200000000000701</v>
      </c>
      <c r="N1558" s="163">
        <v>1E-3</v>
      </c>
      <c r="O1558" s="163">
        <v>0</v>
      </c>
      <c r="P1558" s="163">
        <v>6</v>
      </c>
      <c r="Q1558" s="163">
        <v>3877</v>
      </c>
      <c r="R1558" s="163">
        <v>11241.2</v>
      </c>
      <c r="S1558" s="163">
        <v>0.184</v>
      </c>
      <c r="T1558" s="163">
        <v>0.53300000000000003</v>
      </c>
    </row>
    <row r="1559" spans="1:20" ht="15.75" customHeight="1">
      <c r="A1559" s="130" t="s">
        <v>119</v>
      </c>
      <c r="B1559" s="164">
        <v>2017</v>
      </c>
      <c r="C1559" s="164">
        <v>7</v>
      </c>
      <c r="D1559" s="130" t="s">
        <v>59</v>
      </c>
      <c r="E1559" s="164">
        <v>21077</v>
      </c>
      <c r="F1559" s="164">
        <v>0</v>
      </c>
      <c r="G1559" s="164">
        <v>0</v>
      </c>
      <c r="H1559" s="164">
        <v>0</v>
      </c>
      <c r="I1559" s="164">
        <v>0</v>
      </c>
      <c r="J1559" s="164">
        <v>0</v>
      </c>
      <c r="K1559" s="164">
        <v>1</v>
      </c>
      <c r="L1559" s="164">
        <v>15</v>
      </c>
      <c r="M1559" s="164">
        <v>90</v>
      </c>
      <c r="N1559" s="164">
        <v>1E-3</v>
      </c>
      <c r="O1559" s="164">
        <v>4.0000000000000001E-3</v>
      </c>
      <c r="P1559" s="164">
        <v>1</v>
      </c>
      <c r="Q1559" s="164">
        <v>15</v>
      </c>
      <c r="R1559" s="164">
        <v>90</v>
      </c>
      <c r="S1559" s="164">
        <v>1E-3</v>
      </c>
      <c r="T1559" s="164">
        <v>4.0000000000000001E-3</v>
      </c>
    </row>
    <row r="1560" spans="1:20" ht="15.75" customHeight="1">
      <c r="A1560" s="126" t="s">
        <v>119</v>
      </c>
      <c r="B1560" s="163">
        <v>2017</v>
      </c>
      <c r="C1560" s="163">
        <v>8</v>
      </c>
      <c r="D1560" s="126" t="s">
        <v>60</v>
      </c>
      <c r="E1560" s="163">
        <v>21077</v>
      </c>
      <c r="F1560" s="163">
        <v>0</v>
      </c>
      <c r="G1560" s="163">
        <v>0</v>
      </c>
      <c r="H1560" s="163">
        <v>0</v>
      </c>
      <c r="I1560" s="163">
        <v>0</v>
      </c>
      <c r="J1560" s="163">
        <v>0</v>
      </c>
      <c r="K1560" s="163">
        <v>5</v>
      </c>
      <c r="L1560" s="163">
        <v>2078</v>
      </c>
      <c r="M1560" s="163">
        <v>2333.52</v>
      </c>
      <c r="N1560" s="163">
        <v>9.9000000000000005E-2</v>
      </c>
      <c r="O1560" s="163">
        <v>0.111</v>
      </c>
      <c r="P1560" s="163">
        <v>5</v>
      </c>
      <c r="Q1560" s="163">
        <v>2078</v>
      </c>
      <c r="R1560" s="163">
        <v>2333.52</v>
      </c>
      <c r="S1560" s="163">
        <v>9.9000000000000005E-2</v>
      </c>
      <c r="T1560" s="163">
        <v>0.111</v>
      </c>
    </row>
    <row r="1561" spans="1:20" ht="15.75" customHeight="1">
      <c r="A1561" s="130" t="s">
        <v>119</v>
      </c>
      <c r="B1561" s="164">
        <v>2017</v>
      </c>
      <c r="C1561" s="164">
        <v>9</v>
      </c>
      <c r="D1561" s="130" t="s">
        <v>61</v>
      </c>
      <c r="E1561" s="164">
        <v>21077</v>
      </c>
      <c r="F1561" s="164">
        <v>0</v>
      </c>
      <c r="G1561" s="164">
        <v>0</v>
      </c>
      <c r="H1561" s="164">
        <v>0</v>
      </c>
      <c r="I1561" s="164">
        <v>0</v>
      </c>
      <c r="J1561" s="164">
        <v>0</v>
      </c>
      <c r="K1561" s="164">
        <v>36</v>
      </c>
      <c r="L1561" s="164">
        <v>15379</v>
      </c>
      <c r="M1561" s="164">
        <v>9770.9</v>
      </c>
      <c r="N1561" s="164">
        <v>0.73</v>
      </c>
      <c r="O1561" s="164">
        <v>0.46400000000000002</v>
      </c>
      <c r="P1561" s="164">
        <v>36</v>
      </c>
      <c r="Q1561" s="164">
        <v>15379</v>
      </c>
      <c r="R1561" s="164">
        <v>9770.9</v>
      </c>
      <c r="S1561" s="164">
        <v>0.73</v>
      </c>
      <c r="T1561" s="164">
        <v>0.46400000000000002</v>
      </c>
    </row>
    <row r="1562" spans="1:20" ht="15.75" customHeight="1">
      <c r="A1562" s="126" t="s">
        <v>119</v>
      </c>
      <c r="B1562" s="163">
        <v>2018</v>
      </c>
      <c r="C1562" s="163">
        <v>0</v>
      </c>
      <c r="D1562" s="126" t="s">
        <v>53</v>
      </c>
      <c r="E1562" s="163">
        <v>21258</v>
      </c>
      <c r="F1562" s="163">
        <v>0</v>
      </c>
      <c r="G1562" s="163">
        <v>0</v>
      </c>
      <c r="H1562" s="163">
        <v>0</v>
      </c>
      <c r="I1562" s="163">
        <v>0</v>
      </c>
      <c r="J1562" s="163">
        <v>0</v>
      </c>
      <c r="K1562" s="163">
        <v>4</v>
      </c>
      <c r="L1562" s="163">
        <v>1888</v>
      </c>
      <c r="M1562" s="163">
        <v>2769.53</v>
      </c>
      <c r="N1562" s="163">
        <v>8.8999999999999996E-2</v>
      </c>
      <c r="O1562" s="163">
        <v>0.13</v>
      </c>
      <c r="P1562" s="163">
        <v>4</v>
      </c>
      <c r="Q1562" s="163">
        <v>1888</v>
      </c>
      <c r="R1562" s="163">
        <v>2769.53</v>
      </c>
      <c r="S1562" s="163">
        <v>8.8999999999999996E-2</v>
      </c>
      <c r="T1562" s="163">
        <v>0.13</v>
      </c>
    </row>
    <row r="1563" spans="1:20" ht="15.75" customHeight="1">
      <c r="A1563" s="130" t="s">
        <v>119</v>
      </c>
      <c r="B1563" s="164">
        <v>2018</v>
      </c>
      <c r="C1563" s="164">
        <v>1</v>
      </c>
      <c r="D1563" s="130" t="s">
        <v>54</v>
      </c>
      <c r="E1563" s="164">
        <v>21258</v>
      </c>
      <c r="F1563" s="164">
        <v>0</v>
      </c>
      <c r="G1563" s="164">
        <v>0</v>
      </c>
      <c r="H1563" s="164">
        <v>0</v>
      </c>
      <c r="I1563" s="164">
        <v>0</v>
      </c>
      <c r="J1563" s="164">
        <v>0</v>
      </c>
      <c r="K1563" s="164">
        <v>93</v>
      </c>
      <c r="L1563" s="164">
        <v>3015</v>
      </c>
      <c r="M1563" s="164">
        <v>5900.65</v>
      </c>
      <c r="N1563" s="164">
        <v>0.14199999999999999</v>
      </c>
      <c r="O1563" s="164">
        <v>0.27800000000000002</v>
      </c>
      <c r="P1563" s="164">
        <v>93</v>
      </c>
      <c r="Q1563" s="164">
        <v>3015</v>
      </c>
      <c r="R1563" s="164">
        <v>5900.65</v>
      </c>
      <c r="S1563" s="164">
        <v>0.14199999999999999</v>
      </c>
      <c r="T1563" s="164">
        <v>0.27800000000000002</v>
      </c>
    </row>
    <row r="1564" spans="1:20" ht="15.75" customHeight="1">
      <c r="A1564" s="126" t="s">
        <v>119</v>
      </c>
      <c r="B1564" s="163">
        <v>2018</v>
      </c>
      <c r="C1564" s="163">
        <v>2</v>
      </c>
      <c r="D1564" s="126" t="s">
        <v>1415</v>
      </c>
      <c r="E1564" s="163">
        <v>21258</v>
      </c>
      <c r="F1564" s="163">
        <v>6</v>
      </c>
      <c r="G1564" s="163">
        <v>16431</v>
      </c>
      <c r="H1564" s="163">
        <v>44709.17</v>
      </c>
      <c r="I1564" s="163">
        <v>0.77300000000000002</v>
      </c>
      <c r="J1564" s="163">
        <v>2.1030000000000002</v>
      </c>
      <c r="K1564" s="163">
        <v>10</v>
      </c>
      <c r="L1564" s="163">
        <v>17295</v>
      </c>
      <c r="M1564" s="163">
        <v>16105.63</v>
      </c>
      <c r="N1564" s="163">
        <v>0.81399999999999995</v>
      </c>
      <c r="O1564" s="163">
        <v>0.75800000000000001</v>
      </c>
      <c r="P1564" s="163">
        <v>16</v>
      </c>
      <c r="Q1564" s="163">
        <v>33726</v>
      </c>
      <c r="R1564" s="163">
        <v>60814.8</v>
      </c>
      <c r="S1564" s="163">
        <v>1.587</v>
      </c>
      <c r="T1564" s="163">
        <v>2.8610000000000002</v>
      </c>
    </row>
    <row r="1565" spans="1:20" ht="15.75" customHeight="1">
      <c r="A1565" s="130" t="s">
        <v>119</v>
      </c>
      <c r="B1565" s="164">
        <v>2018</v>
      </c>
      <c r="C1565" s="164">
        <v>3</v>
      </c>
      <c r="D1565" s="130" t="s">
        <v>55</v>
      </c>
      <c r="E1565" s="164">
        <v>21258</v>
      </c>
      <c r="F1565" s="164">
        <v>1</v>
      </c>
      <c r="G1565" s="164">
        <v>240</v>
      </c>
      <c r="H1565" s="164">
        <v>628</v>
      </c>
      <c r="I1565" s="164">
        <v>1.0999999999999999E-2</v>
      </c>
      <c r="J1565" s="164">
        <v>0.03</v>
      </c>
      <c r="K1565" s="164">
        <v>3</v>
      </c>
      <c r="L1565" s="164">
        <v>33</v>
      </c>
      <c r="M1565" s="164">
        <v>33.49</v>
      </c>
      <c r="N1565" s="164">
        <v>2E-3</v>
      </c>
      <c r="O1565" s="164">
        <v>2E-3</v>
      </c>
      <c r="P1565" s="164">
        <v>4</v>
      </c>
      <c r="Q1565" s="164">
        <v>273</v>
      </c>
      <c r="R1565" s="164">
        <v>661.49</v>
      </c>
      <c r="S1565" s="164">
        <v>1.2999999999999999E-2</v>
      </c>
      <c r="T1565" s="164">
        <v>3.1E-2</v>
      </c>
    </row>
    <row r="1566" spans="1:20" ht="15.75" customHeight="1">
      <c r="A1566" s="126" t="s">
        <v>119</v>
      </c>
      <c r="B1566" s="163">
        <v>2018</v>
      </c>
      <c r="C1566" s="163">
        <v>4</v>
      </c>
      <c r="D1566" s="126" t="s">
        <v>56</v>
      </c>
      <c r="E1566" s="163">
        <v>21258</v>
      </c>
      <c r="F1566" s="163">
        <v>0</v>
      </c>
      <c r="G1566" s="163">
        <v>0</v>
      </c>
      <c r="H1566" s="163">
        <v>0</v>
      </c>
      <c r="I1566" s="163">
        <v>0</v>
      </c>
      <c r="J1566" s="163">
        <v>0</v>
      </c>
      <c r="K1566" s="163">
        <v>0</v>
      </c>
      <c r="L1566" s="163">
        <v>0</v>
      </c>
      <c r="M1566" s="163">
        <v>0</v>
      </c>
      <c r="N1566" s="163">
        <v>0</v>
      </c>
      <c r="O1566" s="163">
        <v>0</v>
      </c>
      <c r="P1566" s="163">
        <v>0</v>
      </c>
      <c r="Q1566" s="163">
        <v>0</v>
      </c>
      <c r="R1566" s="163">
        <v>0</v>
      </c>
      <c r="S1566" s="163">
        <v>0</v>
      </c>
      <c r="T1566" s="163">
        <v>0</v>
      </c>
    </row>
    <row r="1567" spans="1:20" ht="15.75" customHeight="1">
      <c r="A1567" s="130" t="s">
        <v>119</v>
      </c>
      <c r="B1567" s="164">
        <v>2018</v>
      </c>
      <c r="C1567" s="164">
        <v>5</v>
      </c>
      <c r="D1567" s="130" t="s">
        <v>57</v>
      </c>
      <c r="E1567" s="164">
        <v>21258</v>
      </c>
      <c r="F1567" s="164">
        <v>1</v>
      </c>
      <c r="G1567" s="164">
        <v>3908</v>
      </c>
      <c r="H1567" s="164">
        <v>4233.67</v>
      </c>
      <c r="I1567" s="164">
        <v>0.184</v>
      </c>
      <c r="J1567" s="164">
        <v>0.19900000000000001</v>
      </c>
      <c r="K1567" s="164">
        <v>38</v>
      </c>
      <c r="L1567" s="164">
        <v>2854</v>
      </c>
      <c r="M1567" s="164">
        <v>5123.42</v>
      </c>
      <c r="N1567" s="164">
        <v>0.13400000000000001</v>
      </c>
      <c r="O1567" s="164">
        <v>0.24099999999999999</v>
      </c>
      <c r="P1567" s="164">
        <v>39</v>
      </c>
      <c r="Q1567" s="164">
        <v>6762</v>
      </c>
      <c r="R1567" s="164">
        <v>9357.09</v>
      </c>
      <c r="S1567" s="164">
        <v>0.318</v>
      </c>
      <c r="T1567" s="164">
        <v>0.44</v>
      </c>
    </row>
    <row r="1568" spans="1:20" ht="15.75" customHeight="1">
      <c r="A1568" s="126" t="s">
        <v>119</v>
      </c>
      <c r="B1568" s="163">
        <v>2018</v>
      </c>
      <c r="C1568" s="163">
        <v>6</v>
      </c>
      <c r="D1568" s="126" t="s">
        <v>58</v>
      </c>
      <c r="E1568" s="163">
        <v>21258</v>
      </c>
      <c r="F1568" s="163">
        <v>10</v>
      </c>
      <c r="G1568" s="163">
        <v>12894</v>
      </c>
      <c r="H1568" s="163">
        <v>14353.4</v>
      </c>
      <c r="I1568" s="163">
        <v>0.60699999999999998</v>
      </c>
      <c r="J1568" s="163">
        <v>0.67500000000000004</v>
      </c>
      <c r="K1568" s="163">
        <v>4</v>
      </c>
      <c r="L1568" s="163">
        <v>861</v>
      </c>
      <c r="M1568" s="163">
        <v>2011.83</v>
      </c>
      <c r="N1568" s="163">
        <v>4.1000000000000002E-2</v>
      </c>
      <c r="O1568" s="163">
        <v>9.5000000000000001E-2</v>
      </c>
      <c r="P1568" s="163">
        <v>14</v>
      </c>
      <c r="Q1568" s="163">
        <v>13755</v>
      </c>
      <c r="R1568" s="163">
        <v>16365.23</v>
      </c>
      <c r="S1568" s="163">
        <v>0.64700000000000002</v>
      </c>
      <c r="T1568" s="163">
        <v>0.77</v>
      </c>
    </row>
    <row r="1569" spans="1:20" ht="15.75" customHeight="1">
      <c r="A1569" s="130" t="s">
        <v>119</v>
      </c>
      <c r="B1569" s="164">
        <v>2018</v>
      </c>
      <c r="C1569" s="164">
        <v>7</v>
      </c>
      <c r="D1569" s="130" t="s">
        <v>59</v>
      </c>
      <c r="E1569" s="164">
        <v>21258</v>
      </c>
      <c r="F1569" s="164">
        <v>0</v>
      </c>
      <c r="G1569" s="164">
        <v>0</v>
      </c>
      <c r="H1569" s="164">
        <v>0</v>
      </c>
      <c r="I1569" s="164">
        <v>0</v>
      </c>
      <c r="J1569" s="164">
        <v>0</v>
      </c>
      <c r="K1569" s="164">
        <v>0</v>
      </c>
      <c r="L1569" s="164">
        <v>0</v>
      </c>
      <c r="M1569" s="164">
        <v>0</v>
      </c>
      <c r="N1569" s="164">
        <v>0</v>
      </c>
      <c r="O1569" s="164">
        <v>0</v>
      </c>
      <c r="P1569" s="164">
        <v>0</v>
      </c>
      <c r="Q1569" s="164">
        <v>0</v>
      </c>
      <c r="R1569" s="164">
        <v>0</v>
      </c>
      <c r="S1569" s="164">
        <v>0</v>
      </c>
      <c r="T1569" s="164">
        <v>0</v>
      </c>
    </row>
    <row r="1570" spans="1:20" ht="15.75" customHeight="1">
      <c r="A1570" s="126" t="s">
        <v>119</v>
      </c>
      <c r="B1570" s="163">
        <v>2018</v>
      </c>
      <c r="C1570" s="163">
        <v>8</v>
      </c>
      <c r="D1570" s="126" t="s">
        <v>60</v>
      </c>
      <c r="E1570" s="163">
        <v>21258</v>
      </c>
      <c r="F1570" s="163">
        <v>0</v>
      </c>
      <c r="G1570" s="163">
        <v>0</v>
      </c>
      <c r="H1570" s="163">
        <v>0</v>
      </c>
      <c r="I1570" s="163">
        <v>0</v>
      </c>
      <c r="J1570" s="163">
        <v>0</v>
      </c>
      <c r="K1570" s="163">
        <v>2</v>
      </c>
      <c r="L1570" s="163">
        <v>3963</v>
      </c>
      <c r="M1570" s="163">
        <v>1726.6</v>
      </c>
      <c r="N1570" s="163">
        <v>0.186</v>
      </c>
      <c r="O1570" s="163">
        <v>8.1000000000000003E-2</v>
      </c>
      <c r="P1570" s="163">
        <v>2</v>
      </c>
      <c r="Q1570" s="163">
        <v>3963</v>
      </c>
      <c r="R1570" s="163">
        <v>1726.6</v>
      </c>
      <c r="S1570" s="163">
        <v>0.186</v>
      </c>
      <c r="T1570" s="163">
        <v>8.1000000000000003E-2</v>
      </c>
    </row>
    <row r="1571" spans="1:20" ht="15.75" customHeight="1">
      <c r="A1571" s="130" t="s">
        <v>119</v>
      </c>
      <c r="B1571" s="164">
        <v>2018</v>
      </c>
      <c r="C1571" s="164">
        <v>9</v>
      </c>
      <c r="D1571" s="130" t="s">
        <v>61</v>
      </c>
      <c r="E1571" s="164">
        <v>21258</v>
      </c>
      <c r="F1571" s="164">
        <v>0</v>
      </c>
      <c r="G1571" s="164">
        <v>0</v>
      </c>
      <c r="H1571" s="164">
        <v>0</v>
      </c>
      <c r="I1571" s="164">
        <v>0</v>
      </c>
      <c r="J1571" s="164">
        <v>0</v>
      </c>
      <c r="K1571" s="164">
        <v>19</v>
      </c>
      <c r="L1571" s="164">
        <v>2972</v>
      </c>
      <c r="M1571" s="164">
        <v>2039.05</v>
      </c>
      <c r="N1571" s="164">
        <v>0.14000000000000001</v>
      </c>
      <c r="O1571" s="164">
        <v>9.6000000000000002E-2</v>
      </c>
      <c r="P1571" s="164">
        <v>19</v>
      </c>
      <c r="Q1571" s="164">
        <v>2972</v>
      </c>
      <c r="R1571" s="164">
        <v>2039.05</v>
      </c>
      <c r="S1571" s="164">
        <v>0.14000000000000001</v>
      </c>
      <c r="T1571" s="164">
        <v>9.6000000000000002E-2</v>
      </c>
    </row>
    <row r="1572" spans="1:20" ht="15.75" customHeight="1">
      <c r="A1572" s="126" t="s">
        <v>119</v>
      </c>
      <c r="B1572" s="163">
        <v>2019</v>
      </c>
      <c r="C1572" s="163">
        <v>0</v>
      </c>
      <c r="D1572" s="126" t="s">
        <v>53</v>
      </c>
      <c r="E1572" s="163">
        <v>21516</v>
      </c>
      <c r="F1572" s="163">
        <v>0</v>
      </c>
      <c r="G1572" s="163">
        <v>0</v>
      </c>
      <c r="H1572" s="163">
        <v>0</v>
      </c>
      <c r="I1572" s="163">
        <v>0</v>
      </c>
      <c r="J1572" s="163">
        <v>0</v>
      </c>
      <c r="K1572" s="163">
        <v>14</v>
      </c>
      <c r="L1572" s="163">
        <v>6949</v>
      </c>
      <c r="M1572" s="163">
        <v>6575.55</v>
      </c>
      <c r="N1572" s="163">
        <v>0.32300000000000001</v>
      </c>
      <c r="O1572" s="163">
        <v>0.30599999999999999</v>
      </c>
      <c r="P1572" s="163">
        <v>14</v>
      </c>
      <c r="Q1572" s="163">
        <v>6949</v>
      </c>
      <c r="R1572" s="163">
        <v>6575.55</v>
      </c>
      <c r="S1572" s="163">
        <v>0.32300000000000001</v>
      </c>
      <c r="T1572" s="163">
        <v>0.30599999999999999</v>
      </c>
    </row>
    <row r="1573" spans="1:20" ht="15.75" customHeight="1">
      <c r="A1573" s="130" t="s">
        <v>119</v>
      </c>
      <c r="B1573" s="164">
        <v>2019</v>
      </c>
      <c r="C1573" s="164">
        <v>1</v>
      </c>
      <c r="D1573" s="130" t="s">
        <v>54</v>
      </c>
      <c r="E1573" s="164">
        <v>21516</v>
      </c>
      <c r="F1573" s="164">
        <v>0</v>
      </c>
      <c r="G1573" s="164">
        <v>0</v>
      </c>
      <c r="H1573" s="164">
        <v>0</v>
      </c>
      <c r="I1573" s="164">
        <v>0</v>
      </c>
      <c r="J1573" s="164">
        <v>0</v>
      </c>
      <c r="K1573" s="164">
        <v>102</v>
      </c>
      <c r="L1573" s="164">
        <v>3404</v>
      </c>
      <c r="M1573" s="164">
        <v>6885.85</v>
      </c>
      <c r="N1573" s="164">
        <v>0.158</v>
      </c>
      <c r="O1573" s="164">
        <v>0.32</v>
      </c>
      <c r="P1573" s="164">
        <v>102</v>
      </c>
      <c r="Q1573" s="164">
        <v>3404</v>
      </c>
      <c r="R1573" s="164">
        <v>6885.85</v>
      </c>
      <c r="S1573" s="164">
        <v>0.158</v>
      </c>
      <c r="T1573" s="164">
        <v>0.32</v>
      </c>
    </row>
    <row r="1574" spans="1:20" ht="15.75" customHeight="1">
      <c r="A1574" s="126" t="s">
        <v>119</v>
      </c>
      <c r="B1574" s="163">
        <v>2019</v>
      </c>
      <c r="C1574" s="163">
        <v>2</v>
      </c>
      <c r="D1574" s="126" t="s">
        <v>1415</v>
      </c>
      <c r="E1574" s="163">
        <v>21516</v>
      </c>
      <c r="F1574" s="163">
        <v>0</v>
      </c>
      <c r="G1574" s="163">
        <v>0</v>
      </c>
      <c r="H1574" s="163">
        <v>0</v>
      </c>
      <c r="I1574" s="163">
        <v>0</v>
      </c>
      <c r="J1574" s="163">
        <v>0</v>
      </c>
      <c r="K1574" s="163">
        <v>22</v>
      </c>
      <c r="L1574" s="163">
        <v>20431</v>
      </c>
      <c r="M1574" s="163">
        <v>9236.32</v>
      </c>
      <c r="N1574" s="163">
        <v>0.95</v>
      </c>
      <c r="O1574" s="163">
        <v>0.42899999999999999</v>
      </c>
      <c r="P1574" s="163">
        <v>22</v>
      </c>
      <c r="Q1574" s="163">
        <v>20431</v>
      </c>
      <c r="R1574" s="163">
        <v>9236.32</v>
      </c>
      <c r="S1574" s="163">
        <v>0.95</v>
      </c>
      <c r="T1574" s="163">
        <v>0.42899999999999999</v>
      </c>
    </row>
    <row r="1575" spans="1:20" ht="15.75" customHeight="1">
      <c r="A1575" s="130" t="s">
        <v>119</v>
      </c>
      <c r="B1575" s="164">
        <v>2019</v>
      </c>
      <c r="C1575" s="164">
        <v>3</v>
      </c>
      <c r="D1575" s="130" t="s">
        <v>55</v>
      </c>
      <c r="E1575" s="164">
        <v>21516</v>
      </c>
      <c r="F1575" s="164">
        <v>0</v>
      </c>
      <c r="G1575" s="164">
        <v>0</v>
      </c>
      <c r="H1575" s="164">
        <v>0</v>
      </c>
      <c r="I1575" s="164">
        <v>0</v>
      </c>
      <c r="J1575" s="164">
        <v>0</v>
      </c>
      <c r="K1575" s="164">
        <v>1</v>
      </c>
      <c r="L1575" s="164">
        <v>1</v>
      </c>
      <c r="M1575" s="164">
        <v>6.5</v>
      </c>
      <c r="N1575" s="164">
        <v>0</v>
      </c>
      <c r="O1575" s="164">
        <v>0</v>
      </c>
      <c r="P1575" s="164">
        <v>1</v>
      </c>
      <c r="Q1575" s="164">
        <v>1</v>
      </c>
      <c r="R1575" s="164">
        <v>6.5</v>
      </c>
      <c r="S1575" s="164">
        <v>0</v>
      </c>
      <c r="T1575" s="164">
        <v>0</v>
      </c>
    </row>
    <row r="1576" spans="1:20" ht="15.75" customHeight="1">
      <c r="A1576" s="126" t="s">
        <v>119</v>
      </c>
      <c r="B1576" s="163">
        <v>2019</v>
      </c>
      <c r="C1576" s="163">
        <v>4</v>
      </c>
      <c r="D1576" s="126" t="s">
        <v>56</v>
      </c>
      <c r="E1576" s="163">
        <v>21516</v>
      </c>
      <c r="F1576" s="163">
        <v>0</v>
      </c>
      <c r="G1576" s="163">
        <v>0</v>
      </c>
      <c r="H1576" s="163">
        <v>0</v>
      </c>
      <c r="I1576" s="163">
        <v>0</v>
      </c>
      <c r="J1576" s="163">
        <v>0</v>
      </c>
      <c r="K1576" s="163">
        <v>0</v>
      </c>
      <c r="L1576" s="163">
        <v>0</v>
      </c>
      <c r="M1576" s="163">
        <v>0</v>
      </c>
      <c r="N1576" s="163">
        <v>0</v>
      </c>
      <c r="O1576" s="163">
        <v>0</v>
      </c>
      <c r="P1576" s="163">
        <v>0</v>
      </c>
      <c r="Q1576" s="163">
        <v>0</v>
      </c>
      <c r="R1576" s="163">
        <v>0</v>
      </c>
      <c r="S1576" s="163">
        <v>0</v>
      </c>
      <c r="T1576" s="163">
        <v>0</v>
      </c>
    </row>
    <row r="1577" spans="1:20" ht="15.75" customHeight="1">
      <c r="A1577" s="130" t="s">
        <v>119</v>
      </c>
      <c r="B1577" s="164">
        <v>2019</v>
      </c>
      <c r="C1577" s="164">
        <v>5</v>
      </c>
      <c r="D1577" s="130" t="s">
        <v>57</v>
      </c>
      <c r="E1577" s="164">
        <v>21516</v>
      </c>
      <c r="F1577" s="164">
        <v>0</v>
      </c>
      <c r="G1577" s="164">
        <v>0</v>
      </c>
      <c r="H1577" s="164">
        <v>0</v>
      </c>
      <c r="I1577" s="164">
        <v>0</v>
      </c>
      <c r="J1577" s="164">
        <v>0</v>
      </c>
      <c r="K1577" s="164">
        <v>43</v>
      </c>
      <c r="L1577" s="164">
        <v>5812</v>
      </c>
      <c r="M1577" s="164">
        <v>2982.03</v>
      </c>
      <c r="N1577" s="164">
        <v>0.27</v>
      </c>
      <c r="O1577" s="164">
        <v>0.13900000000000001</v>
      </c>
      <c r="P1577" s="164">
        <v>43</v>
      </c>
      <c r="Q1577" s="164">
        <v>5812</v>
      </c>
      <c r="R1577" s="164">
        <v>2982.03</v>
      </c>
      <c r="S1577" s="164">
        <v>0.27</v>
      </c>
      <c r="T1577" s="164">
        <v>0.13900000000000001</v>
      </c>
    </row>
    <row r="1578" spans="1:20" ht="15.75" customHeight="1">
      <c r="A1578" s="126" t="s">
        <v>119</v>
      </c>
      <c r="B1578" s="163">
        <v>2019</v>
      </c>
      <c r="C1578" s="163">
        <v>6</v>
      </c>
      <c r="D1578" s="126" t="s">
        <v>58</v>
      </c>
      <c r="E1578" s="163">
        <v>21516</v>
      </c>
      <c r="F1578" s="163">
        <v>0</v>
      </c>
      <c r="G1578" s="163">
        <v>0</v>
      </c>
      <c r="H1578" s="163">
        <v>0</v>
      </c>
      <c r="I1578" s="163">
        <v>0</v>
      </c>
      <c r="J1578" s="163">
        <v>0</v>
      </c>
      <c r="K1578" s="163">
        <v>20</v>
      </c>
      <c r="L1578" s="163">
        <v>13585</v>
      </c>
      <c r="M1578" s="163">
        <v>13080.45</v>
      </c>
      <c r="N1578" s="163">
        <v>0.63100000000000001</v>
      </c>
      <c r="O1578" s="163">
        <v>0.60799999999999998</v>
      </c>
      <c r="P1578" s="163">
        <v>20</v>
      </c>
      <c r="Q1578" s="163">
        <v>13585</v>
      </c>
      <c r="R1578" s="163">
        <v>13080.45</v>
      </c>
      <c r="S1578" s="163">
        <v>0.63100000000000001</v>
      </c>
      <c r="T1578" s="163">
        <v>0.60799999999999998</v>
      </c>
    </row>
    <row r="1579" spans="1:20" ht="15.75" customHeight="1">
      <c r="A1579" s="130" t="s">
        <v>119</v>
      </c>
      <c r="B1579" s="164">
        <v>2019</v>
      </c>
      <c r="C1579" s="164">
        <v>7</v>
      </c>
      <c r="D1579" s="130" t="s">
        <v>59</v>
      </c>
      <c r="E1579" s="164">
        <v>21516</v>
      </c>
      <c r="F1579" s="164">
        <v>0</v>
      </c>
      <c r="G1579" s="164">
        <v>0</v>
      </c>
      <c r="H1579" s="164">
        <v>0</v>
      </c>
      <c r="I1579" s="164">
        <v>0</v>
      </c>
      <c r="J1579" s="164">
        <v>0</v>
      </c>
      <c r="K1579" s="164">
        <v>1</v>
      </c>
      <c r="L1579" s="164">
        <v>1</v>
      </c>
      <c r="M1579" s="164">
        <v>1.08</v>
      </c>
      <c r="N1579" s="164">
        <v>0</v>
      </c>
      <c r="O1579" s="164">
        <v>0</v>
      </c>
      <c r="P1579" s="164">
        <v>1</v>
      </c>
      <c r="Q1579" s="164">
        <v>1</v>
      </c>
      <c r="R1579" s="164">
        <v>1.08</v>
      </c>
      <c r="S1579" s="164">
        <v>0</v>
      </c>
      <c r="T1579" s="164">
        <v>0</v>
      </c>
    </row>
    <row r="1580" spans="1:20" ht="15.75" customHeight="1">
      <c r="A1580" s="126" t="s">
        <v>119</v>
      </c>
      <c r="B1580" s="163">
        <v>2019</v>
      </c>
      <c r="C1580" s="163">
        <v>8</v>
      </c>
      <c r="D1580" s="126" t="s">
        <v>60</v>
      </c>
      <c r="E1580" s="163">
        <v>21516</v>
      </c>
      <c r="F1580" s="163">
        <v>0</v>
      </c>
      <c r="G1580" s="163">
        <v>0</v>
      </c>
      <c r="H1580" s="163">
        <v>0</v>
      </c>
      <c r="I1580" s="163">
        <v>0</v>
      </c>
      <c r="J1580" s="163">
        <v>0</v>
      </c>
      <c r="K1580" s="163">
        <v>3</v>
      </c>
      <c r="L1580" s="163">
        <v>75</v>
      </c>
      <c r="M1580" s="163">
        <v>3.8</v>
      </c>
      <c r="N1580" s="163">
        <v>3.0000000000000001E-3</v>
      </c>
      <c r="O1580" s="163">
        <v>0</v>
      </c>
      <c r="P1580" s="163">
        <v>3</v>
      </c>
      <c r="Q1580" s="163">
        <v>75</v>
      </c>
      <c r="R1580" s="163">
        <v>3.8</v>
      </c>
      <c r="S1580" s="163">
        <v>3.0000000000000001E-3</v>
      </c>
      <c r="T1580" s="163">
        <v>0</v>
      </c>
    </row>
    <row r="1581" spans="1:20" ht="15.75" customHeight="1">
      <c r="A1581" s="130" t="s">
        <v>119</v>
      </c>
      <c r="B1581" s="164">
        <v>2019</v>
      </c>
      <c r="C1581" s="164">
        <v>9</v>
      </c>
      <c r="D1581" s="130" t="s">
        <v>61</v>
      </c>
      <c r="E1581" s="164">
        <v>21516</v>
      </c>
      <c r="F1581" s="164">
        <v>0</v>
      </c>
      <c r="G1581" s="164">
        <v>0</v>
      </c>
      <c r="H1581" s="164">
        <v>0</v>
      </c>
      <c r="I1581" s="164">
        <v>0</v>
      </c>
      <c r="J1581" s="164">
        <v>0</v>
      </c>
      <c r="K1581" s="164">
        <v>31</v>
      </c>
      <c r="L1581" s="164">
        <v>8520</v>
      </c>
      <c r="M1581" s="164">
        <v>8912.9699999999993</v>
      </c>
      <c r="N1581" s="164">
        <v>0.39600000000000002</v>
      </c>
      <c r="O1581" s="164">
        <v>0.41399999999999998</v>
      </c>
      <c r="P1581" s="164">
        <v>31</v>
      </c>
      <c r="Q1581" s="164">
        <v>8520</v>
      </c>
      <c r="R1581" s="164">
        <v>8912.9699999999993</v>
      </c>
      <c r="S1581" s="164">
        <v>0.39600000000000002</v>
      </c>
      <c r="T1581" s="164">
        <v>0.41399999999999998</v>
      </c>
    </row>
    <row r="1582" spans="1:20" ht="15.75" customHeight="1">
      <c r="A1582" s="126" t="s">
        <v>119</v>
      </c>
      <c r="B1582" s="163">
        <v>2020</v>
      </c>
      <c r="C1582" s="163">
        <v>0</v>
      </c>
      <c r="D1582" s="126" t="s">
        <v>53</v>
      </c>
      <c r="E1582" s="163">
        <v>21746</v>
      </c>
      <c r="F1582" s="163">
        <v>0</v>
      </c>
      <c r="G1582" s="163">
        <v>0</v>
      </c>
      <c r="H1582" s="163">
        <v>0</v>
      </c>
      <c r="I1582" s="163">
        <v>0</v>
      </c>
      <c r="J1582" s="163">
        <v>0</v>
      </c>
      <c r="K1582" s="163">
        <v>5</v>
      </c>
      <c r="L1582" s="163">
        <v>919</v>
      </c>
      <c r="M1582" s="163">
        <v>857.02</v>
      </c>
      <c r="N1582" s="163">
        <v>4.2000000000000003E-2</v>
      </c>
      <c r="O1582" s="163">
        <v>3.9E-2</v>
      </c>
      <c r="P1582" s="163">
        <v>5</v>
      </c>
      <c r="Q1582" s="163">
        <v>919</v>
      </c>
      <c r="R1582" s="163">
        <v>857.02</v>
      </c>
      <c r="S1582" s="163">
        <v>4.2000000000000003E-2</v>
      </c>
      <c r="T1582" s="163">
        <v>3.9E-2</v>
      </c>
    </row>
    <row r="1583" spans="1:20" ht="15.75" customHeight="1">
      <c r="A1583" s="130" t="s">
        <v>119</v>
      </c>
      <c r="B1583" s="164">
        <v>2020</v>
      </c>
      <c r="C1583" s="164">
        <v>1</v>
      </c>
      <c r="D1583" s="130" t="s">
        <v>54</v>
      </c>
      <c r="E1583" s="164">
        <v>21746</v>
      </c>
      <c r="F1583" s="164">
        <v>0</v>
      </c>
      <c r="G1583" s="164">
        <v>0</v>
      </c>
      <c r="H1583" s="164">
        <v>0</v>
      </c>
      <c r="I1583" s="164">
        <v>0</v>
      </c>
      <c r="J1583" s="164">
        <v>0</v>
      </c>
      <c r="K1583" s="164">
        <v>109</v>
      </c>
      <c r="L1583" s="164">
        <v>1559</v>
      </c>
      <c r="M1583" s="164">
        <v>3020.28</v>
      </c>
      <c r="N1583" s="164">
        <v>7.1999999999999995E-2</v>
      </c>
      <c r="O1583" s="164">
        <v>0.13900000000000001</v>
      </c>
      <c r="P1583" s="164">
        <v>109</v>
      </c>
      <c r="Q1583" s="164">
        <v>1559</v>
      </c>
      <c r="R1583" s="164">
        <v>3020.28</v>
      </c>
      <c r="S1583" s="164">
        <v>7.1999999999999995E-2</v>
      </c>
      <c r="T1583" s="164">
        <v>0.13900000000000001</v>
      </c>
    </row>
    <row r="1584" spans="1:20" ht="15.75" customHeight="1">
      <c r="A1584" s="126" t="s">
        <v>119</v>
      </c>
      <c r="B1584" s="163">
        <v>2020</v>
      </c>
      <c r="C1584" s="163">
        <v>2</v>
      </c>
      <c r="D1584" s="126" t="s">
        <v>1415</v>
      </c>
      <c r="E1584" s="163">
        <v>21746</v>
      </c>
      <c r="F1584" s="163">
        <v>0</v>
      </c>
      <c r="G1584" s="163">
        <v>0</v>
      </c>
      <c r="H1584" s="163">
        <v>0</v>
      </c>
      <c r="I1584" s="163">
        <v>0</v>
      </c>
      <c r="J1584" s="163">
        <v>0</v>
      </c>
      <c r="K1584" s="163">
        <v>23</v>
      </c>
      <c r="L1584" s="163">
        <v>10877</v>
      </c>
      <c r="M1584" s="163">
        <v>17682.98</v>
      </c>
      <c r="N1584" s="163">
        <v>0.5</v>
      </c>
      <c r="O1584" s="163">
        <v>0.81299999999999994</v>
      </c>
      <c r="P1584" s="163">
        <v>23</v>
      </c>
      <c r="Q1584" s="163">
        <v>10877</v>
      </c>
      <c r="R1584" s="163">
        <v>17682.98</v>
      </c>
      <c r="S1584" s="163">
        <v>0.5</v>
      </c>
      <c r="T1584" s="163">
        <v>0.81299999999999994</v>
      </c>
    </row>
    <row r="1585" spans="1:20" ht="15.75" customHeight="1">
      <c r="A1585" s="130" t="s">
        <v>119</v>
      </c>
      <c r="B1585" s="164">
        <v>2020</v>
      </c>
      <c r="C1585" s="164">
        <v>3</v>
      </c>
      <c r="D1585" s="130" t="s">
        <v>55</v>
      </c>
      <c r="E1585" s="164">
        <v>21746</v>
      </c>
      <c r="F1585" s="164">
        <v>0</v>
      </c>
      <c r="G1585" s="164">
        <v>0</v>
      </c>
      <c r="H1585" s="164">
        <v>0</v>
      </c>
      <c r="I1585" s="164">
        <v>0</v>
      </c>
      <c r="J1585" s="164">
        <v>0</v>
      </c>
      <c r="K1585" s="164">
        <v>15</v>
      </c>
      <c r="L1585" s="164">
        <v>1647</v>
      </c>
      <c r="M1585" s="164">
        <v>6692.15</v>
      </c>
      <c r="N1585" s="164">
        <v>7.5999999999999998E-2</v>
      </c>
      <c r="O1585" s="164">
        <v>0.308</v>
      </c>
      <c r="P1585" s="164">
        <v>15</v>
      </c>
      <c r="Q1585" s="164">
        <v>1647</v>
      </c>
      <c r="R1585" s="164">
        <v>6692.15</v>
      </c>
      <c r="S1585" s="164">
        <v>7.5999999999999998E-2</v>
      </c>
      <c r="T1585" s="164">
        <v>0.308</v>
      </c>
    </row>
    <row r="1586" spans="1:20" ht="15.75" customHeight="1">
      <c r="A1586" s="126" t="s">
        <v>119</v>
      </c>
      <c r="B1586" s="163">
        <v>2020</v>
      </c>
      <c r="C1586" s="163">
        <v>4</v>
      </c>
      <c r="D1586" s="126" t="s">
        <v>56</v>
      </c>
      <c r="E1586" s="163">
        <v>21746</v>
      </c>
      <c r="F1586" s="163">
        <v>0</v>
      </c>
      <c r="G1586" s="163">
        <v>0</v>
      </c>
      <c r="H1586" s="163">
        <v>0</v>
      </c>
      <c r="I1586" s="163">
        <v>0</v>
      </c>
      <c r="J1586" s="163">
        <v>0</v>
      </c>
      <c r="K1586" s="163">
        <v>3</v>
      </c>
      <c r="L1586" s="163">
        <v>68</v>
      </c>
      <c r="M1586" s="163">
        <v>105.58</v>
      </c>
      <c r="N1586" s="163">
        <v>3.0000000000000001E-3</v>
      </c>
      <c r="O1586" s="163">
        <v>5.0000000000000001E-3</v>
      </c>
      <c r="P1586" s="163">
        <v>3</v>
      </c>
      <c r="Q1586" s="163">
        <v>68</v>
      </c>
      <c r="R1586" s="163">
        <v>105.58</v>
      </c>
      <c r="S1586" s="163">
        <v>3.0000000000000001E-3</v>
      </c>
      <c r="T1586" s="163">
        <v>5.0000000000000001E-3</v>
      </c>
    </row>
    <row r="1587" spans="1:20" ht="15.75" customHeight="1">
      <c r="A1587" s="130" t="s">
        <v>119</v>
      </c>
      <c r="B1587" s="164">
        <v>2020</v>
      </c>
      <c r="C1587" s="164">
        <v>5</v>
      </c>
      <c r="D1587" s="130" t="s">
        <v>57</v>
      </c>
      <c r="E1587" s="164">
        <v>21746</v>
      </c>
      <c r="F1587" s="164">
        <v>0</v>
      </c>
      <c r="G1587" s="164">
        <v>0</v>
      </c>
      <c r="H1587" s="164">
        <v>0</v>
      </c>
      <c r="I1587" s="164">
        <v>0</v>
      </c>
      <c r="J1587" s="164">
        <v>0</v>
      </c>
      <c r="K1587" s="164">
        <v>25</v>
      </c>
      <c r="L1587" s="164">
        <v>10663</v>
      </c>
      <c r="M1587" s="164">
        <v>9604.7800000000007</v>
      </c>
      <c r="N1587" s="164">
        <v>0.49</v>
      </c>
      <c r="O1587" s="164">
        <v>0.442</v>
      </c>
      <c r="P1587" s="164">
        <v>25</v>
      </c>
      <c r="Q1587" s="164">
        <v>10663</v>
      </c>
      <c r="R1587" s="164">
        <v>9604.7800000000007</v>
      </c>
      <c r="S1587" s="164">
        <v>0.49</v>
      </c>
      <c r="T1587" s="164">
        <v>0.442</v>
      </c>
    </row>
    <row r="1588" spans="1:20" ht="15.75" customHeight="1">
      <c r="A1588" s="126" t="s">
        <v>119</v>
      </c>
      <c r="B1588" s="163">
        <v>2020</v>
      </c>
      <c r="C1588" s="163">
        <v>6</v>
      </c>
      <c r="D1588" s="126" t="s">
        <v>58</v>
      </c>
      <c r="E1588" s="163">
        <v>21746</v>
      </c>
      <c r="F1588" s="163">
        <v>0</v>
      </c>
      <c r="G1588" s="163">
        <v>0</v>
      </c>
      <c r="H1588" s="163">
        <v>0</v>
      </c>
      <c r="I1588" s="163">
        <v>0</v>
      </c>
      <c r="J1588" s="163">
        <v>0</v>
      </c>
      <c r="K1588" s="163">
        <v>3</v>
      </c>
      <c r="L1588" s="163">
        <v>4415</v>
      </c>
      <c r="M1588" s="163">
        <v>2918.02</v>
      </c>
      <c r="N1588" s="163">
        <v>0.20300000000000001</v>
      </c>
      <c r="O1588" s="163">
        <v>0.13400000000000001</v>
      </c>
      <c r="P1588" s="163">
        <v>3</v>
      </c>
      <c r="Q1588" s="163">
        <v>4415</v>
      </c>
      <c r="R1588" s="163">
        <v>2918.02</v>
      </c>
      <c r="S1588" s="163">
        <v>0.20300000000000001</v>
      </c>
      <c r="T1588" s="163">
        <v>0.13400000000000001</v>
      </c>
    </row>
    <row r="1589" spans="1:20" ht="15.75" customHeight="1">
      <c r="A1589" s="130" t="s">
        <v>119</v>
      </c>
      <c r="B1589" s="164">
        <v>2020</v>
      </c>
      <c r="C1589" s="164">
        <v>7</v>
      </c>
      <c r="D1589" s="130" t="s">
        <v>59</v>
      </c>
      <c r="E1589" s="164">
        <v>21746</v>
      </c>
      <c r="F1589" s="164">
        <v>0</v>
      </c>
      <c r="G1589" s="164">
        <v>0</v>
      </c>
      <c r="H1589" s="164">
        <v>0</v>
      </c>
      <c r="I1589" s="164">
        <v>0</v>
      </c>
      <c r="J1589" s="164">
        <v>0</v>
      </c>
      <c r="K1589" s="164">
        <v>0</v>
      </c>
      <c r="L1589" s="164">
        <v>0</v>
      </c>
      <c r="M1589" s="164">
        <v>0</v>
      </c>
      <c r="N1589" s="164">
        <v>0</v>
      </c>
      <c r="O1589" s="164">
        <v>0</v>
      </c>
      <c r="P1589" s="164">
        <v>0</v>
      </c>
      <c r="Q1589" s="164">
        <v>0</v>
      </c>
      <c r="R1589" s="164">
        <v>0</v>
      </c>
      <c r="S1589" s="164">
        <v>0</v>
      </c>
      <c r="T1589" s="164">
        <v>0</v>
      </c>
    </row>
    <row r="1590" spans="1:20" ht="15.75" customHeight="1">
      <c r="A1590" s="126" t="s">
        <v>119</v>
      </c>
      <c r="B1590" s="163">
        <v>2020</v>
      </c>
      <c r="C1590" s="163">
        <v>8</v>
      </c>
      <c r="D1590" s="126" t="s">
        <v>60</v>
      </c>
      <c r="E1590" s="163">
        <v>21746</v>
      </c>
      <c r="F1590" s="163">
        <v>0</v>
      </c>
      <c r="G1590" s="163">
        <v>0</v>
      </c>
      <c r="H1590" s="163">
        <v>0</v>
      </c>
      <c r="I1590" s="163">
        <v>0</v>
      </c>
      <c r="J1590" s="163">
        <v>0</v>
      </c>
      <c r="K1590" s="163">
        <v>1</v>
      </c>
      <c r="L1590" s="163">
        <v>8</v>
      </c>
      <c r="M1590" s="163">
        <v>2.27</v>
      </c>
      <c r="N1590" s="163">
        <v>0</v>
      </c>
      <c r="O1590" s="163">
        <v>0</v>
      </c>
      <c r="P1590" s="163">
        <v>1</v>
      </c>
      <c r="Q1590" s="163">
        <v>8</v>
      </c>
      <c r="R1590" s="163">
        <v>2.27</v>
      </c>
      <c r="S1590" s="163">
        <v>0</v>
      </c>
      <c r="T1590" s="163">
        <v>0</v>
      </c>
    </row>
    <row r="1591" spans="1:20" ht="15.75" customHeight="1">
      <c r="A1591" s="130" t="s">
        <v>119</v>
      </c>
      <c r="B1591" s="164">
        <v>2020</v>
      </c>
      <c r="C1591" s="164">
        <v>9</v>
      </c>
      <c r="D1591" s="130" t="s">
        <v>61</v>
      </c>
      <c r="E1591" s="164">
        <v>21746</v>
      </c>
      <c r="F1591" s="164">
        <v>0</v>
      </c>
      <c r="G1591" s="164">
        <v>0</v>
      </c>
      <c r="H1591" s="164">
        <v>0</v>
      </c>
      <c r="I1591" s="164">
        <v>0</v>
      </c>
      <c r="J1591" s="164">
        <v>0</v>
      </c>
      <c r="K1591" s="164">
        <v>33</v>
      </c>
      <c r="L1591" s="164">
        <v>2562</v>
      </c>
      <c r="M1591" s="164">
        <v>4338.12</v>
      </c>
      <c r="N1591" s="164">
        <v>0.11799999999999999</v>
      </c>
      <c r="O1591" s="164">
        <v>0.19900000000000001</v>
      </c>
      <c r="P1591" s="164">
        <v>33</v>
      </c>
      <c r="Q1591" s="164">
        <v>2562</v>
      </c>
      <c r="R1591" s="164">
        <v>4338.12</v>
      </c>
      <c r="S1591" s="164">
        <v>0.11799999999999999</v>
      </c>
      <c r="T1591" s="164">
        <v>0.19900000000000001</v>
      </c>
    </row>
    <row r="1592" spans="1:20" ht="15.75" customHeight="1">
      <c r="A1592" s="126" t="s">
        <v>119</v>
      </c>
      <c r="B1592" s="163">
        <v>2021</v>
      </c>
      <c r="C1592" s="163">
        <v>0</v>
      </c>
      <c r="D1592" s="126" t="s">
        <v>53</v>
      </c>
      <c r="E1592" s="163">
        <v>21985</v>
      </c>
      <c r="F1592" s="163">
        <v>0</v>
      </c>
      <c r="G1592" s="163">
        <v>0</v>
      </c>
      <c r="H1592" s="163">
        <v>0</v>
      </c>
      <c r="I1592" s="163">
        <v>0</v>
      </c>
      <c r="J1592" s="163">
        <v>0</v>
      </c>
      <c r="K1592" s="163">
        <v>7</v>
      </c>
      <c r="L1592" s="163">
        <v>4937</v>
      </c>
      <c r="M1592" s="163">
        <v>3251.43</v>
      </c>
      <c r="N1592" s="163">
        <v>0.22500000000000001</v>
      </c>
      <c r="O1592" s="163">
        <v>0.14799999999999999</v>
      </c>
      <c r="P1592" s="163">
        <v>7</v>
      </c>
      <c r="Q1592" s="163">
        <v>4937</v>
      </c>
      <c r="R1592" s="163">
        <v>3251.43</v>
      </c>
      <c r="S1592" s="163">
        <v>0.22500000000000001</v>
      </c>
      <c r="T1592" s="163">
        <v>0.14799999999999999</v>
      </c>
    </row>
    <row r="1593" spans="1:20" ht="15.75" customHeight="1">
      <c r="A1593" s="130" t="s">
        <v>119</v>
      </c>
      <c r="B1593" s="164">
        <v>2021</v>
      </c>
      <c r="C1593" s="164">
        <v>1</v>
      </c>
      <c r="D1593" s="130" t="s">
        <v>54</v>
      </c>
      <c r="E1593" s="164">
        <v>21985</v>
      </c>
      <c r="F1593" s="164">
        <v>0</v>
      </c>
      <c r="G1593" s="164">
        <v>0</v>
      </c>
      <c r="H1593" s="164">
        <v>0</v>
      </c>
      <c r="I1593" s="164">
        <v>0</v>
      </c>
      <c r="J1593" s="164">
        <v>0</v>
      </c>
      <c r="K1593" s="164">
        <v>95</v>
      </c>
      <c r="L1593" s="164">
        <v>2973</v>
      </c>
      <c r="M1593" s="164">
        <v>5789.62</v>
      </c>
      <c r="N1593" s="164">
        <v>0.13500000000000001</v>
      </c>
      <c r="O1593" s="164">
        <v>0.26300000000000001</v>
      </c>
      <c r="P1593" s="164">
        <v>95</v>
      </c>
      <c r="Q1593" s="164">
        <v>2973</v>
      </c>
      <c r="R1593" s="164">
        <v>5789.62</v>
      </c>
      <c r="S1593" s="164">
        <v>0.13500000000000001</v>
      </c>
      <c r="T1593" s="164">
        <v>0.26300000000000001</v>
      </c>
    </row>
    <row r="1594" spans="1:20" ht="15.75" customHeight="1">
      <c r="A1594" s="126" t="s">
        <v>119</v>
      </c>
      <c r="B1594" s="163">
        <v>2021</v>
      </c>
      <c r="C1594" s="163">
        <v>2</v>
      </c>
      <c r="D1594" s="126" t="s">
        <v>1415</v>
      </c>
      <c r="E1594" s="163">
        <v>21985</v>
      </c>
      <c r="F1594" s="163">
        <v>0</v>
      </c>
      <c r="G1594" s="163">
        <v>0</v>
      </c>
      <c r="H1594" s="163">
        <v>0</v>
      </c>
      <c r="I1594" s="163">
        <v>0</v>
      </c>
      <c r="J1594" s="163">
        <v>0</v>
      </c>
      <c r="K1594" s="163">
        <v>20</v>
      </c>
      <c r="L1594" s="163">
        <v>20867</v>
      </c>
      <c r="M1594" s="163">
        <v>14609.98</v>
      </c>
      <c r="N1594" s="163">
        <v>0.94899999999999995</v>
      </c>
      <c r="O1594" s="163">
        <v>0.66500000000000004</v>
      </c>
      <c r="P1594" s="163">
        <v>20</v>
      </c>
      <c r="Q1594" s="163">
        <v>20867</v>
      </c>
      <c r="R1594" s="163">
        <v>14609.98</v>
      </c>
      <c r="S1594" s="163">
        <v>0.94899999999999995</v>
      </c>
      <c r="T1594" s="163">
        <v>0.66500000000000004</v>
      </c>
    </row>
    <row r="1595" spans="1:20" ht="15.75" customHeight="1">
      <c r="A1595" s="130" t="s">
        <v>119</v>
      </c>
      <c r="B1595" s="164">
        <v>2021</v>
      </c>
      <c r="C1595" s="164">
        <v>3</v>
      </c>
      <c r="D1595" s="130" t="s">
        <v>55</v>
      </c>
      <c r="E1595" s="164">
        <v>21985</v>
      </c>
      <c r="F1595" s="164">
        <v>0</v>
      </c>
      <c r="G1595" s="164">
        <v>0</v>
      </c>
      <c r="H1595" s="164">
        <v>0</v>
      </c>
      <c r="I1595" s="164">
        <v>0</v>
      </c>
      <c r="J1595" s="164">
        <v>0</v>
      </c>
      <c r="K1595" s="164">
        <v>8</v>
      </c>
      <c r="L1595" s="164">
        <v>7402</v>
      </c>
      <c r="M1595" s="164">
        <v>9890.5300000000007</v>
      </c>
      <c r="N1595" s="164">
        <v>0.33700000000000002</v>
      </c>
      <c r="O1595" s="164">
        <v>0.45</v>
      </c>
      <c r="P1595" s="164">
        <v>8</v>
      </c>
      <c r="Q1595" s="164">
        <v>7402</v>
      </c>
      <c r="R1595" s="164">
        <v>9890.5300000000007</v>
      </c>
      <c r="S1595" s="164">
        <v>0.33700000000000002</v>
      </c>
      <c r="T1595" s="164">
        <v>0.45</v>
      </c>
    </row>
    <row r="1596" spans="1:20" ht="15.75" customHeight="1">
      <c r="A1596" s="126" t="s">
        <v>119</v>
      </c>
      <c r="B1596" s="163">
        <v>2021</v>
      </c>
      <c r="C1596" s="163">
        <v>4</v>
      </c>
      <c r="D1596" s="126" t="s">
        <v>56</v>
      </c>
      <c r="E1596" s="163">
        <v>21985</v>
      </c>
      <c r="F1596" s="163">
        <v>0</v>
      </c>
      <c r="G1596" s="163">
        <v>0</v>
      </c>
      <c r="H1596" s="163">
        <v>0</v>
      </c>
      <c r="I1596" s="163">
        <v>0</v>
      </c>
      <c r="J1596" s="163">
        <v>0</v>
      </c>
      <c r="K1596" s="163">
        <v>5</v>
      </c>
      <c r="L1596" s="163">
        <v>298</v>
      </c>
      <c r="M1596" s="163">
        <v>677.41</v>
      </c>
      <c r="N1596" s="163">
        <v>1.4E-2</v>
      </c>
      <c r="O1596" s="163">
        <v>3.1E-2</v>
      </c>
      <c r="P1596" s="163">
        <v>5</v>
      </c>
      <c r="Q1596" s="163">
        <v>298</v>
      </c>
      <c r="R1596" s="163">
        <v>677.41</v>
      </c>
      <c r="S1596" s="163">
        <v>1.4E-2</v>
      </c>
      <c r="T1596" s="163">
        <v>3.1E-2</v>
      </c>
    </row>
    <row r="1597" spans="1:20" ht="15.75" customHeight="1">
      <c r="A1597" s="130" t="s">
        <v>119</v>
      </c>
      <c r="B1597" s="164">
        <v>2021</v>
      </c>
      <c r="C1597" s="164">
        <v>5</v>
      </c>
      <c r="D1597" s="130" t="s">
        <v>57</v>
      </c>
      <c r="E1597" s="164">
        <v>21985</v>
      </c>
      <c r="F1597" s="164">
        <v>0</v>
      </c>
      <c r="G1597" s="164">
        <v>0</v>
      </c>
      <c r="H1597" s="164">
        <v>0</v>
      </c>
      <c r="I1597" s="164">
        <v>0</v>
      </c>
      <c r="J1597" s="164">
        <v>0</v>
      </c>
      <c r="K1597" s="164">
        <v>41</v>
      </c>
      <c r="L1597" s="164">
        <v>3272</v>
      </c>
      <c r="M1597" s="164">
        <v>2311.84</v>
      </c>
      <c r="N1597" s="164">
        <v>0.14899999999999999</v>
      </c>
      <c r="O1597" s="164">
        <v>0.105</v>
      </c>
      <c r="P1597" s="164">
        <v>41</v>
      </c>
      <c r="Q1597" s="164">
        <v>3272</v>
      </c>
      <c r="R1597" s="164">
        <v>2311.84</v>
      </c>
      <c r="S1597" s="164">
        <v>0.14899999999999999</v>
      </c>
      <c r="T1597" s="164">
        <v>0.105</v>
      </c>
    </row>
    <row r="1598" spans="1:20" ht="15.75" customHeight="1">
      <c r="A1598" s="126" t="s">
        <v>119</v>
      </c>
      <c r="B1598" s="163">
        <v>2021</v>
      </c>
      <c r="C1598" s="163">
        <v>6</v>
      </c>
      <c r="D1598" s="126" t="s">
        <v>58</v>
      </c>
      <c r="E1598" s="163">
        <v>21985</v>
      </c>
      <c r="F1598" s="163">
        <v>0</v>
      </c>
      <c r="G1598" s="163">
        <v>0</v>
      </c>
      <c r="H1598" s="163">
        <v>0</v>
      </c>
      <c r="I1598" s="163">
        <v>0</v>
      </c>
      <c r="J1598" s="163">
        <v>0</v>
      </c>
      <c r="K1598" s="163">
        <v>12</v>
      </c>
      <c r="L1598" s="163">
        <v>11504</v>
      </c>
      <c r="M1598" s="163">
        <v>18670.28</v>
      </c>
      <c r="N1598" s="163">
        <v>0.52300000000000002</v>
      </c>
      <c r="O1598" s="163">
        <v>0.84899999999999998</v>
      </c>
      <c r="P1598" s="163">
        <v>12</v>
      </c>
      <c r="Q1598" s="163">
        <v>11504</v>
      </c>
      <c r="R1598" s="163">
        <v>18670.28</v>
      </c>
      <c r="S1598" s="163">
        <v>0.52300000000000002</v>
      </c>
      <c r="T1598" s="163">
        <v>0.84899999999999998</v>
      </c>
    </row>
    <row r="1599" spans="1:20" ht="15.75" customHeight="1">
      <c r="A1599" s="130" t="s">
        <v>119</v>
      </c>
      <c r="B1599" s="164">
        <v>2021</v>
      </c>
      <c r="C1599" s="164">
        <v>7</v>
      </c>
      <c r="D1599" s="130" t="s">
        <v>59</v>
      </c>
      <c r="E1599" s="164">
        <v>21985</v>
      </c>
      <c r="F1599" s="164">
        <v>0</v>
      </c>
      <c r="G1599" s="164">
        <v>0</v>
      </c>
      <c r="H1599" s="164">
        <v>0</v>
      </c>
      <c r="I1599" s="164">
        <v>0</v>
      </c>
      <c r="J1599" s="164">
        <v>0</v>
      </c>
      <c r="K1599" s="164">
        <v>0</v>
      </c>
      <c r="L1599" s="164">
        <v>0</v>
      </c>
      <c r="M1599" s="164">
        <v>0</v>
      </c>
      <c r="N1599" s="164">
        <v>0</v>
      </c>
      <c r="O1599" s="164">
        <v>0</v>
      </c>
      <c r="P1599" s="164">
        <v>0</v>
      </c>
      <c r="Q1599" s="164">
        <v>0</v>
      </c>
      <c r="R1599" s="164">
        <v>0</v>
      </c>
      <c r="S1599" s="164">
        <v>0</v>
      </c>
      <c r="T1599" s="164">
        <v>0</v>
      </c>
    </row>
    <row r="1600" spans="1:20" ht="15.75" customHeight="1">
      <c r="A1600" s="126" t="s">
        <v>119</v>
      </c>
      <c r="B1600" s="163">
        <v>2021</v>
      </c>
      <c r="C1600" s="163">
        <v>8</v>
      </c>
      <c r="D1600" s="126" t="s">
        <v>60</v>
      </c>
      <c r="E1600" s="163">
        <v>21985</v>
      </c>
      <c r="F1600" s="163">
        <v>0</v>
      </c>
      <c r="G1600" s="163">
        <v>0</v>
      </c>
      <c r="H1600" s="163">
        <v>0</v>
      </c>
      <c r="I1600" s="163">
        <v>0</v>
      </c>
      <c r="J1600" s="163">
        <v>0</v>
      </c>
      <c r="K1600" s="163">
        <v>0</v>
      </c>
      <c r="L1600" s="163">
        <v>0</v>
      </c>
      <c r="M1600" s="163">
        <v>0</v>
      </c>
      <c r="N1600" s="163">
        <v>0</v>
      </c>
      <c r="O1600" s="163">
        <v>0</v>
      </c>
      <c r="P1600" s="163">
        <v>0</v>
      </c>
      <c r="Q1600" s="163">
        <v>0</v>
      </c>
      <c r="R1600" s="163">
        <v>0</v>
      </c>
      <c r="S1600" s="163">
        <v>0</v>
      </c>
      <c r="T1600" s="163">
        <v>0</v>
      </c>
    </row>
    <row r="1601" spans="1:20" ht="15.75" customHeight="1">
      <c r="A1601" s="130" t="s">
        <v>119</v>
      </c>
      <c r="B1601" s="164">
        <v>2021</v>
      </c>
      <c r="C1601" s="164">
        <v>9</v>
      </c>
      <c r="D1601" s="130" t="s">
        <v>61</v>
      </c>
      <c r="E1601" s="164">
        <v>21985</v>
      </c>
      <c r="F1601" s="164">
        <v>0</v>
      </c>
      <c r="G1601" s="164">
        <v>0</v>
      </c>
      <c r="H1601" s="164">
        <v>0</v>
      </c>
      <c r="I1601" s="164">
        <v>0</v>
      </c>
      <c r="J1601" s="164">
        <v>0</v>
      </c>
      <c r="K1601" s="164">
        <v>31</v>
      </c>
      <c r="L1601" s="164">
        <v>5412</v>
      </c>
      <c r="M1601" s="164">
        <v>2209.17</v>
      </c>
      <c r="N1601" s="164">
        <v>0.246</v>
      </c>
      <c r="O1601" s="164">
        <v>0.1</v>
      </c>
      <c r="P1601" s="164">
        <v>31</v>
      </c>
      <c r="Q1601" s="164">
        <v>5412</v>
      </c>
      <c r="R1601" s="164">
        <v>2209.17</v>
      </c>
      <c r="S1601" s="164">
        <v>0.246</v>
      </c>
      <c r="T1601" s="164">
        <v>0.1</v>
      </c>
    </row>
    <row r="1602" spans="1:20" ht="15.75" customHeight="1">
      <c r="A1602" s="126" t="s">
        <v>119</v>
      </c>
      <c r="B1602" s="163">
        <v>2022</v>
      </c>
      <c r="C1602" s="163">
        <v>0</v>
      </c>
      <c r="D1602" s="126" t="s">
        <v>53</v>
      </c>
      <c r="E1602" s="163">
        <v>22261</v>
      </c>
      <c r="F1602" s="163">
        <v>0</v>
      </c>
      <c r="G1602" s="163">
        <v>0</v>
      </c>
      <c r="H1602" s="163">
        <v>0</v>
      </c>
      <c r="I1602" s="163">
        <v>0</v>
      </c>
      <c r="J1602" s="163">
        <v>0</v>
      </c>
      <c r="K1602" s="163">
        <v>2</v>
      </c>
      <c r="L1602" s="163">
        <v>1066</v>
      </c>
      <c r="M1602" s="163">
        <v>464.23</v>
      </c>
      <c r="N1602" s="163">
        <v>4.8000000000000001E-2</v>
      </c>
      <c r="O1602" s="163">
        <v>2.1000000000000001E-2</v>
      </c>
      <c r="P1602" s="163">
        <v>2</v>
      </c>
      <c r="Q1602" s="163">
        <v>1066</v>
      </c>
      <c r="R1602" s="163">
        <v>464.23</v>
      </c>
      <c r="S1602" s="163">
        <v>4.8000000000000001E-2</v>
      </c>
      <c r="T1602" s="163">
        <v>2.1000000000000001E-2</v>
      </c>
    </row>
    <row r="1603" spans="1:20" ht="15.75" customHeight="1">
      <c r="A1603" s="130" t="s">
        <v>119</v>
      </c>
      <c r="B1603" s="164">
        <v>2022</v>
      </c>
      <c r="C1603" s="164">
        <v>1</v>
      </c>
      <c r="D1603" s="130" t="s">
        <v>54</v>
      </c>
      <c r="E1603" s="164">
        <v>22261</v>
      </c>
      <c r="F1603" s="164">
        <v>0</v>
      </c>
      <c r="G1603" s="164">
        <v>0</v>
      </c>
      <c r="H1603" s="164">
        <v>0</v>
      </c>
      <c r="I1603" s="164">
        <v>0</v>
      </c>
      <c r="J1603" s="164">
        <v>0</v>
      </c>
      <c r="K1603" s="164">
        <v>98</v>
      </c>
      <c r="L1603" s="164">
        <v>2028</v>
      </c>
      <c r="M1603" s="164">
        <v>2804.95</v>
      </c>
      <c r="N1603" s="164">
        <v>9.0999999999999998E-2</v>
      </c>
      <c r="O1603" s="164">
        <v>0.126</v>
      </c>
      <c r="P1603" s="164">
        <v>98</v>
      </c>
      <c r="Q1603" s="164">
        <v>2028</v>
      </c>
      <c r="R1603" s="164">
        <v>2804.95</v>
      </c>
      <c r="S1603" s="164">
        <v>9.0999999999999998E-2</v>
      </c>
      <c r="T1603" s="164">
        <v>0.126</v>
      </c>
    </row>
    <row r="1604" spans="1:20" ht="15.75" customHeight="1">
      <c r="A1604" s="126" t="s">
        <v>119</v>
      </c>
      <c r="B1604" s="163">
        <v>2022</v>
      </c>
      <c r="C1604" s="163">
        <v>2</v>
      </c>
      <c r="D1604" s="126" t="s">
        <v>1415</v>
      </c>
      <c r="E1604" s="163">
        <v>22261</v>
      </c>
      <c r="F1604" s="163">
        <v>0</v>
      </c>
      <c r="G1604" s="163">
        <v>0</v>
      </c>
      <c r="H1604" s="163">
        <v>0</v>
      </c>
      <c r="I1604" s="163">
        <v>0</v>
      </c>
      <c r="J1604" s="163">
        <v>0</v>
      </c>
      <c r="K1604" s="163">
        <v>20</v>
      </c>
      <c r="L1604" s="163">
        <v>20325</v>
      </c>
      <c r="M1604" s="163">
        <v>11485.72</v>
      </c>
      <c r="N1604" s="163">
        <v>0.91300000000000003</v>
      </c>
      <c r="O1604" s="163">
        <v>0.51600000000000001</v>
      </c>
      <c r="P1604" s="163">
        <v>20</v>
      </c>
      <c r="Q1604" s="163">
        <v>20325</v>
      </c>
      <c r="R1604" s="163">
        <v>11485.72</v>
      </c>
      <c r="S1604" s="163">
        <v>0.91300000000000003</v>
      </c>
      <c r="T1604" s="163">
        <v>0.51600000000000001</v>
      </c>
    </row>
    <row r="1605" spans="1:20" ht="15.75" customHeight="1">
      <c r="A1605" s="130" t="s">
        <v>119</v>
      </c>
      <c r="B1605" s="164">
        <v>2022</v>
      </c>
      <c r="C1605" s="164">
        <v>3</v>
      </c>
      <c r="D1605" s="130" t="s">
        <v>55</v>
      </c>
      <c r="E1605" s="164">
        <v>22261</v>
      </c>
      <c r="F1605" s="164">
        <v>0</v>
      </c>
      <c r="G1605" s="164">
        <v>0</v>
      </c>
      <c r="H1605" s="164">
        <v>0</v>
      </c>
      <c r="I1605" s="164">
        <v>0</v>
      </c>
      <c r="J1605" s="164">
        <v>0</v>
      </c>
      <c r="K1605" s="164">
        <v>10</v>
      </c>
      <c r="L1605" s="164">
        <v>3696</v>
      </c>
      <c r="M1605" s="164">
        <v>2228.27</v>
      </c>
      <c r="N1605" s="164">
        <v>0.16600000000000001</v>
      </c>
      <c r="O1605" s="164">
        <v>0.1</v>
      </c>
      <c r="P1605" s="164">
        <v>10</v>
      </c>
      <c r="Q1605" s="164">
        <v>3696</v>
      </c>
      <c r="R1605" s="164">
        <v>2228.27</v>
      </c>
      <c r="S1605" s="164">
        <v>0.16600000000000001</v>
      </c>
      <c r="T1605" s="164">
        <v>0.1</v>
      </c>
    </row>
    <row r="1606" spans="1:20" ht="15.75" customHeight="1">
      <c r="A1606" s="126" t="s">
        <v>119</v>
      </c>
      <c r="B1606" s="163">
        <v>2022</v>
      </c>
      <c r="C1606" s="163">
        <v>4</v>
      </c>
      <c r="D1606" s="126" t="s">
        <v>56</v>
      </c>
      <c r="E1606" s="163">
        <v>22261</v>
      </c>
      <c r="F1606" s="163">
        <v>0</v>
      </c>
      <c r="G1606" s="163">
        <v>0</v>
      </c>
      <c r="H1606" s="163">
        <v>0</v>
      </c>
      <c r="I1606" s="163">
        <v>0</v>
      </c>
      <c r="J1606" s="163">
        <v>0</v>
      </c>
      <c r="K1606" s="163">
        <v>0</v>
      </c>
      <c r="L1606" s="163">
        <v>0</v>
      </c>
      <c r="M1606" s="163">
        <v>0</v>
      </c>
      <c r="N1606" s="163">
        <v>0</v>
      </c>
      <c r="O1606" s="163">
        <v>0</v>
      </c>
      <c r="P1606" s="163">
        <v>0</v>
      </c>
      <c r="Q1606" s="163">
        <v>0</v>
      </c>
      <c r="R1606" s="163">
        <v>0</v>
      </c>
      <c r="S1606" s="163">
        <v>0</v>
      </c>
      <c r="T1606" s="163">
        <v>0</v>
      </c>
    </row>
    <row r="1607" spans="1:20" ht="15.75" customHeight="1">
      <c r="A1607" s="130" t="s">
        <v>119</v>
      </c>
      <c r="B1607" s="164">
        <v>2022</v>
      </c>
      <c r="C1607" s="164">
        <v>5</v>
      </c>
      <c r="D1607" s="130" t="s">
        <v>57</v>
      </c>
      <c r="E1607" s="164">
        <v>22261</v>
      </c>
      <c r="F1607" s="164">
        <v>0</v>
      </c>
      <c r="G1607" s="164">
        <v>0</v>
      </c>
      <c r="H1607" s="164">
        <v>0</v>
      </c>
      <c r="I1607" s="164">
        <v>0</v>
      </c>
      <c r="J1607" s="164">
        <v>0</v>
      </c>
      <c r="K1607" s="164">
        <v>38</v>
      </c>
      <c r="L1607" s="164">
        <v>3733</v>
      </c>
      <c r="M1607" s="164">
        <v>4154.7299999999996</v>
      </c>
      <c r="N1607" s="164">
        <v>0.16800000000000001</v>
      </c>
      <c r="O1607" s="164">
        <v>0.187</v>
      </c>
      <c r="P1607" s="164">
        <v>38</v>
      </c>
      <c r="Q1607" s="164">
        <v>3733</v>
      </c>
      <c r="R1607" s="164">
        <v>4154.7299999999996</v>
      </c>
      <c r="S1607" s="164">
        <v>0.16800000000000001</v>
      </c>
      <c r="T1607" s="164">
        <v>0.187</v>
      </c>
    </row>
    <row r="1608" spans="1:20" ht="15.75" customHeight="1">
      <c r="A1608" s="126" t="s">
        <v>119</v>
      </c>
      <c r="B1608" s="163">
        <v>2022</v>
      </c>
      <c r="C1608" s="163">
        <v>6</v>
      </c>
      <c r="D1608" s="126" t="s">
        <v>58</v>
      </c>
      <c r="E1608" s="163">
        <v>22261</v>
      </c>
      <c r="F1608" s="163">
        <v>0</v>
      </c>
      <c r="G1608" s="163">
        <v>0</v>
      </c>
      <c r="H1608" s="163">
        <v>0</v>
      </c>
      <c r="I1608" s="163">
        <v>0</v>
      </c>
      <c r="J1608" s="163">
        <v>0</v>
      </c>
      <c r="K1608" s="163">
        <v>8</v>
      </c>
      <c r="L1608" s="163">
        <v>103</v>
      </c>
      <c r="M1608" s="163">
        <v>205.1</v>
      </c>
      <c r="N1608" s="163">
        <v>5.0000000000000001E-3</v>
      </c>
      <c r="O1608" s="163">
        <v>8.9999999999999993E-3</v>
      </c>
      <c r="P1608" s="163">
        <v>8</v>
      </c>
      <c r="Q1608" s="163">
        <v>103</v>
      </c>
      <c r="R1608" s="163">
        <v>205.1</v>
      </c>
      <c r="S1608" s="163">
        <v>5.0000000000000001E-3</v>
      </c>
      <c r="T1608" s="163">
        <v>8.9999999999999993E-3</v>
      </c>
    </row>
    <row r="1609" spans="1:20" ht="15.75" customHeight="1">
      <c r="A1609" s="130" t="s">
        <v>119</v>
      </c>
      <c r="B1609" s="164">
        <v>2022</v>
      </c>
      <c r="C1609" s="164">
        <v>7</v>
      </c>
      <c r="D1609" s="130" t="s">
        <v>59</v>
      </c>
      <c r="E1609" s="164">
        <v>22261</v>
      </c>
      <c r="F1609" s="164">
        <v>0</v>
      </c>
      <c r="G1609" s="164">
        <v>0</v>
      </c>
      <c r="H1609" s="164">
        <v>0</v>
      </c>
      <c r="I1609" s="164">
        <v>0</v>
      </c>
      <c r="J1609" s="164">
        <v>0</v>
      </c>
      <c r="K1609" s="164">
        <v>0</v>
      </c>
      <c r="L1609" s="164">
        <v>0</v>
      </c>
      <c r="M1609" s="164">
        <v>0</v>
      </c>
      <c r="N1609" s="164">
        <v>0</v>
      </c>
      <c r="O1609" s="164">
        <v>0</v>
      </c>
      <c r="P1609" s="164">
        <v>0</v>
      </c>
      <c r="Q1609" s="164">
        <v>0</v>
      </c>
      <c r="R1609" s="164">
        <v>0</v>
      </c>
      <c r="S1609" s="164">
        <v>0</v>
      </c>
      <c r="T1609" s="164">
        <v>0</v>
      </c>
    </row>
    <row r="1610" spans="1:20" ht="15.75" customHeight="1">
      <c r="A1610" s="126" t="s">
        <v>119</v>
      </c>
      <c r="B1610" s="163">
        <v>2022</v>
      </c>
      <c r="C1610" s="163">
        <v>8</v>
      </c>
      <c r="D1610" s="126" t="s">
        <v>60</v>
      </c>
      <c r="E1610" s="163">
        <v>22261</v>
      </c>
      <c r="F1610" s="163">
        <v>0</v>
      </c>
      <c r="G1610" s="163">
        <v>0</v>
      </c>
      <c r="H1610" s="163">
        <v>0</v>
      </c>
      <c r="I1610" s="163">
        <v>0</v>
      </c>
      <c r="J1610" s="163">
        <v>0</v>
      </c>
      <c r="K1610" s="163">
        <v>1</v>
      </c>
      <c r="L1610" s="163">
        <v>21</v>
      </c>
      <c r="M1610" s="163">
        <v>23.1</v>
      </c>
      <c r="N1610" s="163">
        <v>1E-3</v>
      </c>
      <c r="O1610" s="163">
        <v>1E-3</v>
      </c>
      <c r="P1610" s="163">
        <v>1</v>
      </c>
      <c r="Q1610" s="163">
        <v>21</v>
      </c>
      <c r="R1610" s="163">
        <v>23.1</v>
      </c>
      <c r="S1610" s="163">
        <v>1E-3</v>
      </c>
      <c r="T1610" s="163">
        <v>1E-3</v>
      </c>
    </row>
    <row r="1611" spans="1:20" ht="15.75" customHeight="1">
      <c r="A1611" s="130" t="s">
        <v>119</v>
      </c>
      <c r="B1611" s="164">
        <v>2022</v>
      </c>
      <c r="C1611" s="164">
        <v>9</v>
      </c>
      <c r="D1611" s="130" t="s">
        <v>61</v>
      </c>
      <c r="E1611" s="164">
        <v>22261</v>
      </c>
      <c r="F1611" s="164">
        <v>0</v>
      </c>
      <c r="G1611" s="164">
        <v>0</v>
      </c>
      <c r="H1611" s="164">
        <v>0</v>
      </c>
      <c r="I1611" s="164">
        <v>0</v>
      </c>
      <c r="J1611" s="164">
        <v>0</v>
      </c>
      <c r="K1611" s="164">
        <v>28</v>
      </c>
      <c r="L1611" s="164">
        <v>6424</v>
      </c>
      <c r="M1611" s="164">
        <v>8168.02</v>
      </c>
      <c r="N1611" s="164">
        <v>0.28899999999999998</v>
      </c>
      <c r="O1611" s="164">
        <v>0.36699999999999999</v>
      </c>
      <c r="P1611" s="164">
        <v>28</v>
      </c>
      <c r="Q1611" s="164">
        <v>6424</v>
      </c>
      <c r="R1611" s="164">
        <v>8168.02</v>
      </c>
      <c r="S1611" s="164">
        <v>0.28899999999999998</v>
      </c>
      <c r="T1611" s="164">
        <v>0.36699999999999999</v>
      </c>
    </row>
    <row r="1612" spans="1:20" ht="15.75" customHeight="1">
      <c r="A1612" s="126" t="s">
        <v>119</v>
      </c>
      <c r="B1612" s="163">
        <v>2023</v>
      </c>
      <c r="C1612" s="163">
        <v>0</v>
      </c>
      <c r="D1612" s="126" t="s">
        <v>53</v>
      </c>
      <c r="E1612" s="163">
        <v>22462</v>
      </c>
      <c r="F1612" s="163">
        <v>0</v>
      </c>
      <c r="G1612" s="163">
        <v>0</v>
      </c>
      <c r="H1612" s="163">
        <v>0</v>
      </c>
      <c r="I1612" s="163">
        <v>0</v>
      </c>
      <c r="J1612" s="163">
        <v>0</v>
      </c>
      <c r="K1612" s="163">
        <v>8</v>
      </c>
      <c r="L1612" s="163">
        <v>1074</v>
      </c>
      <c r="M1612" s="163">
        <v>1325.8</v>
      </c>
      <c r="N1612" s="163">
        <v>4.8000000000000001E-2</v>
      </c>
      <c r="O1612" s="163">
        <v>5.8999999999999997E-2</v>
      </c>
      <c r="P1612" s="163">
        <v>8</v>
      </c>
      <c r="Q1612" s="163">
        <v>1074</v>
      </c>
      <c r="R1612" s="163">
        <v>1325.8</v>
      </c>
      <c r="S1612" s="163">
        <v>4.8000000000000001E-2</v>
      </c>
      <c r="T1612" s="163">
        <v>5.8999999999999997E-2</v>
      </c>
    </row>
    <row r="1613" spans="1:20" ht="15.75" customHeight="1">
      <c r="A1613" s="130" t="s">
        <v>119</v>
      </c>
      <c r="B1613" s="164">
        <v>2023</v>
      </c>
      <c r="C1613" s="164">
        <v>1</v>
      </c>
      <c r="D1613" s="130" t="s">
        <v>54</v>
      </c>
      <c r="E1613" s="164">
        <v>22462</v>
      </c>
      <c r="F1613" s="164">
        <v>0</v>
      </c>
      <c r="G1613" s="164">
        <v>0</v>
      </c>
      <c r="H1613" s="164">
        <v>0</v>
      </c>
      <c r="I1613" s="164">
        <v>0</v>
      </c>
      <c r="J1613" s="164">
        <v>0</v>
      </c>
      <c r="K1613" s="164">
        <v>105</v>
      </c>
      <c r="L1613" s="164">
        <v>1651</v>
      </c>
      <c r="M1613" s="164">
        <v>3053.18</v>
      </c>
      <c r="N1613" s="164">
        <v>7.3999999999999996E-2</v>
      </c>
      <c r="O1613" s="164">
        <v>0.13600000000000001</v>
      </c>
      <c r="P1613" s="164">
        <v>105</v>
      </c>
      <c r="Q1613" s="164">
        <v>1651</v>
      </c>
      <c r="R1613" s="164">
        <v>3053.18</v>
      </c>
      <c r="S1613" s="164">
        <v>7.3999999999999996E-2</v>
      </c>
      <c r="T1613" s="164">
        <v>0.13600000000000001</v>
      </c>
    </row>
    <row r="1614" spans="1:20" ht="15.75" customHeight="1">
      <c r="A1614" s="126" t="s">
        <v>119</v>
      </c>
      <c r="B1614" s="163">
        <v>2023</v>
      </c>
      <c r="C1614" s="163">
        <v>2</v>
      </c>
      <c r="D1614" s="126" t="s">
        <v>1415</v>
      </c>
      <c r="E1614" s="163">
        <v>22462</v>
      </c>
      <c r="F1614" s="163">
        <v>0</v>
      </c>
      <c r="G1614" s="163">
        <v>0</v>
      </c>
      <c r="H1614" s="163">
        <v>0</v>
      </c>
      <c r="I1614" s="163">
        <v>0</v>
      </c>
      <c r="J1614" s="163">
        <v>0</v>
      </c>
      <c r="K1614" s="163">
        <v>23</v>
      </c>
      <c r="L1614" s="163">
        <v>24567</v>
      </c>
      <c r="M1614" s="163">
        <v>16281.45</v>
      </c>
      <c r="N1614" s="163">
        <v>1.0940000000000001</v>
      </c>
      <c r="O1614" s="163">
        <v>0.72499999999999998</v>
      </c>
      <c r="P1614" s="163">
        <v>23</v>
      </c>
      <c r="Q1614" s="163">
        <v>24567</v>
      </c>
      <c r="R1614" s="163">
        <v>16281.45</v>
      </c>
      <c r="S1614" s="163">
        <v>1.0940000000000001</v>
      </c>
      <c r="T1614" s="163">
        <v>0.72499999999999998</v>
      </c>
    </row>
    <row r="1615" spans="1:20" ht="15.75" customHeight="1">
      <c r="A1615" s="130" t="s">
        <v>119</v>
      </c>
      <c r="B1615" s="164">
        <v>2023</v>
      </c>
      <c r="C1615" s="164">
        <v>3</v>
      </c>
      <c r="D1615" s="130" t="s">
        <v>55</v>
      </c>
      <c r="E1615" s="164">
        <v>22462</v>
      </c>
      <c r="F1615" s="164">
        <v>0</v>
      </c>
      <c r="G1615" s="164">
        <v>0</v>
      </c>
      <c r="H1615" s="164">
        <v>0</v>
      </c>
      <c r="I1615" s="164">
        <v>0</v>
      </c>
      <c r="J1615" s="164">
        <v>0</v>
      </c>
      <c r="K1615" s="164">
        <v>11</v>
      </c>
      <c r="L1615" s="164">
        <v>423</v>
      </c>
      <c r="M1615" s="164">
        <v>334.07</v>
      </c>
      <c r="N1615" s="164">
        <v>1.9E-2</v>
      </c>
      <c r="O1615" s="164">
        <v>1.4999999999999999E-2</v>
      </c>
      <c r="P1615" s="164">
        <v>11</v>
      </c>
      <c r="Q1615" s="164">
        <v>423</v>
      </c>
      <c r="R1615" s="164">
        <v>334.07</v>
      </c>
      <c r="S1615" s="164">
        <v>1.9E-2</v>
      </c>
      <c r="T1615" s="164">
        <v>1.4999999999999999E-2</v>
      </c>
    </row>
    <row r="1616" spans="1:20" ht="15.75" customHeight="1">
      <c r="A1616" s="126" t="s">
        <v>119</v>
      </c>
      <c r="B1616" s="163">
        <v>2023</v>
      </c>
      <c r="C1616" s="163">
        <v>4</v>
      </c>
      <c r="D1616" s="126" t="s">
        <v>56</v>
      </c>
      <c r="E1616" s="163">
        <v>22462</v>
      </c>
      <c r="F1616" s="163">
        <v>0</v>
      </c>
      <c r="G1616" s="163">
        <v>0</v>
      </c>
      <c r="H1616" s="163">
        <v>0</v>
      </c>
      <c r="I1616" s="163">
        <v>0</v>
      </c>
      <c r="J1616" s="163">
        <v>0</v>
      </c>
      <c r="K1616" s="163">
        <v>3</v>
      </c>
      <c r="L1616" s="163">
        <v>1074</v>
      </c>
      <c r="M1616" s="163">
        <v>259.5</v>
      </c>
      <c r="N1616" s="163">
        <v>4.8000000000000001E-2</v>
      </c>
      <c r="O1616" s="163">
        <v>1.2E-2</v>
      </c>
      <c r="P1616" s="163">
        <v>3</v>
      </c>
      <c r="Q1616" s="163">
        <v>1074</v>
      </c>
      <c r="R1616" s="163">
        <v>259.5</v>
      </c>
      <c r="S1616" s="163">
        <v>4.8000000000000001E-2</v>
      </c>
      <c r="T1616" s="163">
        <v>1.2E-2</v>
      </c>
    </row>
    <row r="1617" spans="1:20" ht="15.75" customHeight="1">
      <c r="A1617" s="130" t="s">
        <v>119</v>
      </c>
      <c r="B1617" s="164">
        <v>2023</v>
      </c>
      <c r="C1617" s="164">
        <v>5</v>
      </c>
      <c r="D1617" s="130" t="s">
        <v>57</v>
      </c>
      <c r="E1617" s="164">
        <v>22462</v>
      </c>
      <c r="F1617" s="164">
        <v>0</v>
      </c>
      <c r="G1617" s="164">
        <v>0</v>
      </c>
      <c r="H1617" s="164">
        <v>0</v>
      </c>
      <c r="I1617" s="164">
        <v>0</v>
      </c>
      <c r="J1617" s="164">
        <v>0</v>
      </c>
      <c r="K1617" s="164">
        <v>26</v>
      </c>
      <c r="L1617" s="164">
        <v>4789</v>
      </c>
      <c r="M1617" s="164">
        <v>7661.65</v>
      </c>
      <c r="N1617" s="164">
        <v>0.21299999999999999</v>
      </c>
      <c r="O1617" s="164">
        <v>0.34100000000000003</v>
      </c>
      <c r="P1617" s="164">
        <v>26</v>
      </c>
      <c r="Q1617" s="164">
        <v>4789</v>
      </c>
      <c r="R1617" s="164">
        <v>7661.65</v>
      </c>
      <c r="S1617" s="164">
        <v>0.21299999999999999</v>
      </c>
      <c r="T1617" s="164">
        <v>0.34100000000000003</v>
      </c>
    </row>
    <row r="1618" spans="1:20" ht="15.75" customHeight="1">
      <c r="A1618" s="126" t="s">
        <v>119</v>
      </c>
      <c r="B1618" s="163">
        <v>2023</v>
      </c>
      <c r="C1618" s="163">
        <v>6</v>
      </c>
      <c r="D1618" s="126" t="s">
        <v>58</v>
      </c>
      <c r="E1618" s="163">
        <v>22462</v>
      </c>
      <c r="F1618" s="163">
        <v>0</v>
      </c>
      <c r="G1618" s="163">
        <v>0</v>
      </c>
      <c r="H1618" s="163">
        <v>0</v>
      </c>
      <c r="I1618" s="163">
        <v>0</v>
      </c>
      <c r="J1618" s="163">
        <v>0</v>
      </c>
      <c r="K1618" s="163">
        <v>5</v>
      </c>
      <c r="L1618" s="163">
        <v>1710</v>
      </c>
      <c r="M1618" s="163">
        <v>3706.43</v>
      </c>
      <c r="N1618" s="163">
        <v>7.5999999999999998E-2</v>
      </c>
      <c r="O1618" s="163">
        <v>0.16500000000000001</v>
      </c>
      <c r="P1618" s="163">
        <v>5</v>
      </c>
      <c r="Q1618" s="163">
        <v>1710</v>
      </c>
      <c r="R1618" s="163">
        <v>3706.43</v>
      </c>
      <c r="S1618" s="163">
        <v>7.5999999999999998E-2</v>
      </c>
      <c r="T1618" s="163">
        <v>0.16500000000000001</v>
      </c>
    </row>
    <row r="1619" spans="1:20" ht="15.75" customHeight="1">
      <c r="A1619" s="130" t="s">
        <v>119</v>
      </c>
      <c r="B1619" s="164">
        <v>2023</v>
      </c>
      <c r="C1619" s="164">
        <v>7</v>
      </c>
      <c r="D1619" s="130" t="s">
        <v>59</v>
      </c>
      <c r="E1619" s="164">
        <v>22462</v>
      </c>
      <c r="F1619" s="164">
        <v>0</v>
      </c>
      <c r="G1619" s="164">
        <v>0</v>
      </c>
      <c r="H1619" s="164">
        <v>0</v>
      </c>
      <c r="I1619" s="164">
        <v>0</v>
      </c>
      <c r="J1619" s="164">
        <v>0</v>
      </c>
      <c r="K1619" s="164">
        <v>0</v>
      </c>
      <c r="L1619" s="164">
        <v>0</v>
      </c>
      <c r="M1619" s="164">
        <v>0</v>
      </c>
      <c r="N1619" s="164">
        <v>0</v>
      </c>
      <c r="O1619" s="164">
        <v>0</v>
      </c>
      <c r="P1619" s="164">
        <v>0</v>
      </c>
      <c r="Q1619" s="164">
        <v>0</v>
      </c>
      <c r="R1619" s="164">
        <v>0</v>
      </c>
      <c r="S1619" s="164">
        <v>0</v>
      </c>
      <c r="T1619" s="164">
        <v>0</v>
      </c>
    </row>
    <row r="1620" spans="1:20" ht="15.75" customHeight="1">
      <c r="A1620" s="126" t="s">
        <v>119</v>
      </c>
      <c r="B1620" s="163">
        <v>2023</v>
      </c>
      <c r="C1620" s="163">
        <v>8</v>
      </c>
      <c r="D1620" s="126" t="s">
        <v>60</v>
      </c>
      <c r="E1620" s="163">
        <v>22462</v>
      </c>
      <c r="F1620" s="163">
        <v>0</v>
      </c>
      <c r="G1620" s="163">
        <v>0</v>
      </c>
      <c r="H1620" s="163">
        <v>0</v>
      </c>
      <c r="I1620" s="163">
        <v>0</v>
      </c>
      <c r="J1620" s="163">
        <v>0</v>
      </c>
      <c r="K1620" s="163">
        <v>1</v>
      </c>
      <c r="L1620" s="163">
        <v>1765</v>
      </c>
      <c r="M1620" s="163">
        <v>117.67</v>
      </c>
      <c r="N1620" s="163">
        <v>7.9000000000000001E-2</v>
      </c>
      <c r="O1620" s="163">
        <v>5.0000000000000001E-3</v>
      </c>
      <c r="P1620" s="163">
        <v>1</v>
      </c>
      <c r="Q1620" s="163">
        <v>1765</v>
      </c>
      <c r="R1620" s="163">
        <v>117.67</v>
      </c>
      <c r="S1620" s="163">
        <v>7.9000000000000001E-2</v>
      </c>
      <c r="T1620" s="163">
        <v>5.0000000000000001E-3</v>
      </c>
    </row>
    <row r="1621" spans="1:20" ht="15.75" customHeight="1">
      <c r="A1621" s="130" t="s">
        <v>119</v>
      </c>
      <c r="B1621" s="164">
        <v>2023</v>
      </c>
      <c r="C1621" s="164">
        <v>9</v>
      </c>
      <c r="D1621" s="130" t="s">
        <v>61</v>
      </c>
      <c r="E1621" s="164">
        <v>22462</v>
      </c>
      <c r="F1621" s="164">
        <v>0</v>
      </c>
      <c r="G1621" s="164">
        <v>0</v>
      </c>
      <c r="H1621" s="164">
        <v>0</v>
      </c>
      <c r="I1621" s="164">
        <v>0</v>
      </c>
      <c r="J1621" s="164">
        <v>0</v>
      </c>
      <c r="K1621" s="164">
        <v>42</v>
      </c>
      <c r="L1621" s="164">
        <v>5706</v>
      </c>
      <c r="M1621" s="164">
        <v>7996.3</v>
      </c>
      <c r="N1621" s="164">
        <v>0.254</v>
      </c>
      <c r="O1621" s="164">
        <v>0.35599999999999998</v>
      </c>
      <c r="P1621" s="164">
        <v>42</v>
      </c>
      <c r="Q1621" s="164">
        <v>5706</v>
      </c>
      <c r="R1621" s="164">
        <v>7996.3</v>
      </c>
      <c r="S1621" s="164">
        <v>0.254</v>
      </c>
      <c r="T1621" s="164">
        <v>0.35599999999999998</v>
      </c>
    </row>
    <row r="1622" spans="1:20" ht="15.75" customHeight="1">
      <c r="A1622" s="126" t="s">
        <v>120</v>
      </c>
      <c r="B1622" s="163">
        <v>2015</v>
      </c>
      <c r="C1622" s="163">
        <v>0</v>
      </c>
      <c r="D1622" s="126" t="s">
        <v>53</v>
      </c>
      <c r="E1622" s="163">
        <v>3737</v>
      </c>
      <c r="F1622" s="163">
        <v>0</v>
      </c>
      <c r="G1622" s="163">
        <v>0</v>
      </c>
      <c r="H1622" s="163">
        <v>0</v>
      </c>
      <c r="I1622" s="163">
        <v>0</v>
      </c>
      <c r="J1622" s="163">
        <v>0</v>
      </c>
      <c r="K1622" s="163">
        <v>0</v>
      </c>
      <c r="L1622" s="163">
        <v>0</v>
      </c>
      <c r="M1622" s="163">
        <v>0</v>
      </c>
      <c r="N1622" s="163">
        <v>0</v>
      </c>
      <c r="O1622" s="163">
        <v>0</v>
      </c>
      <c r="P1622" s="163">
        <v>0</v>
      </c>
      <c r="Q1622" s="163">
        <v>0</v>
      </c>
      <c r="R1622" s="163">
        <v>0</v>
      </c>
      <c r="S1622" s="163">
        <v>0</v>
      </c>
      <c r="T1622" s="163">
        <v>0</v>
      </c>
    </row>
    <row r="1623" spans="1:20" ht="15.75" customHeight="1">
      <c r="A1623" s="130" t="s">
        <v>120</v>
      </c>
      <c r="B1623" s="164">
        <v>2015</v>
      </c>
      <c r="C1623" s="164">
        <v>1</v>
      </c>
      <c r="D1623" s="130" t="s">
        <v>54</v>
      </c>
      <c r="E1623" s="164">
        <v>3737</v>
      </c>
      <c r="F1623" s="164">
        <v>0</v>
      </c>
      <c r="G1623" s="164">
        <v>0</v>
      </c>
      <c r="H1623" s="164">
        <v>0</v>
      </c>
      <c r="I1623" s="164">
        <v>0</v>
      </c>
      <c r="J1623" s="164">
        <v>0</v>
      </c>
      <c r="K1623" s="164">
        <v>3</v>
      </c>
      <c r="L1623" s="164">
        <v>25</v>
      </c>
      <c r="M1623" s="164">
        <v>17.670000000000002</v>
      </c>
      <c r="N1623" s="164">
        <v>7.0000000000000001E-3</v>
      </c>
      <c r="O1623" s="164">
        <v>5.0000000000000001E-3</v>
      </c>
      <c r="P1623" s="164">
        <v>3</v>
      </c>
      <c r="Q1623" s="164">
        <v>25</v>
      </c>
      <c r="R1623" s="164">
        <v>17.670000000000002</v>
      </c>
      <c r="S1623" s="164">
        <v>7.0000000000000001E-3</v>
      </c>
      <c r="T1623" s="164">
        <v>5.0000000000000001E-3</v>
      </c>
    </row>
    <row r="1624" spans="1:20" ht="15.75" customHeight="1">
      <c r="A1624" s="126" t="s">
        <v>120</v>
      </c>
      <c r="B1624" s="163">
        <v>2015</v>
      </c>
      <c r="C1624" s="163">
        <v>2</v>
      </c>
      <c r="D1624" s="126" t="s">
        <v>1415</v>
      </c>
      <c r="E1624" s="163">
        <v>3737</v>
      </c>
      <c r="F1624" s="163">
        <v>0</v>
      </c>
      <c r="G1624" s="163">
        <v>0</v>
      </c>
      <c r="H1624" s="163">
        <v>0</v>
      </c>
      <c r="I1624" s="163">
        <v>0</v>
      </c>
      <c r="J1624" s="163">
        <v>0</v>
      </c>
      <c r="K1624" s="163">
        <v>2</v>
      </c>
      <c r="L1624" s="163">
        <v>7462</v>
      </c>
      <c r="M1624" s="163">
        <v>37143.47</v>
      </c>
      <c r="N1624" s="163">
        <v>1.9970000000000001</v>
      </c>
      <c r="O1624" s="163">
        <v>9.9390000000000001</v>
      </c>
      <c r="P1624" s="163">
        <v>2</v>
      </c>
      <c r="Q1624" s="163">
        <v>7462</v>
      </c>
      <c r="R1624" s="163">
        <v>37143.47</v>
      </c>
      <c r="S1624" s="163">
        <v>1.9970000000000001</v>
      </c>
      <c r="T1624" s="163">
        <v>9.9390000000000001</v>
      </c>
    </row>
    <row r="1625" spans="1:20" ht="15.75" customHeight="1">
      <c r="A1625" s="130" t="s">
        <v>120</v>
      </c>
      <c r="B1625" s="164">
        <v>2015</v>
      </c>
      <c r="C1625" s="164">
        <v>3</v>
      </c>
      <c r="D1625" s="130" t="s">
        <v>55</v>
      </c>
      <c r="E1625" s="164">
        <v>3737</v>
      </c>
      <c r="F1625" s="164">
        <v>0</v>
      </c>
      <c r="G1625" s="164">
        <v>0</v>
      </c>
      <c r="H1625" s="164">
        <v>0</v>
      </c>
      <c r="I1625" s="164">
        <v>0</v>
      </c>
      <c r="J1625" s="164">
        <v>0</v>
      </c>
      <c r="K1625" s="164">
        <v>5</v>
      </c>
      <c r="L1625" s="164">
        <v>5</v>
      </c>
      <c r="M1625" s="164">
        <v>9.18</v>
      </c>
      <c r="N1625" s="164">
        <v>1E-3</v>
      </c>
      <c r="O1625" s="164">
        <v>2E-3</v>
      </c>
      <c r="P1625" s="164">
        <v>5</v>
      </c>
      <c r="Q1625" s="164">
        <v>5</v>
      </c>
      <c r="R1625" s="164">
        <v>9.18</v>
      </c>
      <c r="S1625" s="164">
        <v>1E-3</v>
      </c>
      <c r="T1625" s="164">
        <v>2E-3</v>
      </c>
    </row>
    <row r="1626" spans="1:20" ht="15.75" customHeight="1">
      <c r="A1626" s="126" t="s">
        <v>120</v>
      </c>
      <c r="B1626" s="163">
        <v>2015</v>
      </c>
      <c r="C1626" s="163">
        <v>4</v>
      </c>
      <c r="D1626" s="126" t="s">
        <v>56</v>
      </c>
      <c r="E1626" s="163">
        <v>3737</v>
      </c>
      <c r="F1626" s="163">
        <v>0</v>
      </c>
      <c r="G1626" s="163">
        <v>0</v>
      </c>
      <c r="H1626" s="163">
        <v>0</v>
      </c>
      <c r="I1626" s="163">
        <v>0</v>
      </c>
      <c r="J1626" s="163">
        <v>0</v>
      </c>
      <c r="K1626" s="163">
        <v>0</v>
      </c>
      <c r="L1626" s="163">
        <v>0</v>
      </c>
      <c r="M1626" s="163">
        <v>0</v>
      </c>
      <c r="N1626" s="163">
        <v>0</v>
      </c>
      <c r="O1626" s="163">
        <v>0</v>
      </c>
      <c r="P1626" s="163">
        <v>0</v>
      </c>
      <c r="Q1626" s="163">
        <v>0</v>
      </c>
      <c r="R1626" s="163">
        <v>0</v>
      </c>
      <c r="S1626" s="163">
        <v>0</v>
      </c>
      <c r="T1626" s="163">
        <v>0</v>
      </c>
    </row>
    <row r="1627" spans="1:20" ht="15.75" customHeight="1">
      <c r="A1627" s="130" t="s">
        <v>120</v>
      </c>
      <c r="B1627" s="164">
        <v>2015</v>
      </c>
      <c r="C1627" s="164">
        <v>5</v>
      </c>
      <c r="D1627" s="130" t="s">
        <v>57</v>
      </c>
      <c r="E1627" s="164">
        <v>3737</v>
      </c>
      <c r="F1627" s="164">
        <v>0</v>
      </c>
      <c r="G1627" s="164">
        <v>0</v>
      </c>
      <c r="H1627" s="164">
        <v>0</v>
      </c>
      <c r="I1627" s="164">
        <v>0</v>
      </c>
      <c r="J1627" s="164">
        <v>0</v>
      </c>
      <c r="K1627" s="164">
        <v>21</v>
      </c>
      <c r="L1627" s="164">
        <v>1772</v>
      </c>
      <c r="M1627" s="164">
        <v>888.03</v>
      </c>
      <c r="N1627" s="164">
        <v>0.47399999999999998</v>
      </c>
      <c r="O1627" s="164">
        <v>0.23799999999999999</v>
      </c>
      <c r="P1627" s="164">
        <v>21</v>
      </c>
      <c r="Q1627" s="164">
        <v>1772</v>
      </c>
      <c r="R1627" s="164">
        <v>888.03</v>
      </c>
      <c r="S1627" s="164">
        <v>0.47399999999999998</v>
      </c>
      <c r="T1627" s="164">
        <v>0.23799999999999999</v>
      </c>
    </row>
    <row r="1628" spans="1:20" ht="15.75" customHeight="1">
      <c r="A1628" s="126" t="s">
        <v>120</v>
      </c>
      <c r="B1628" s="163">
        <v>2015</v>
      </c>
      <c r="C1628" s="163">
        <v>6</v>
      </c>
      <c r="D1628" s="126" t="s">
        <v>58</v>
      </c>
      <c r="E1628" s="163">
        <v>3737</v>
      </c>
      <c r="F1628" s="163">
        <v>0</v>
      </c>
      <c r="G1628" s="163">
        <v>0</v>
      </c>
      <c r="H1628" s="163">
        <v>0</v>
      </c>
      <c r="I1628" s="163">
        <v>0</v>
      </c>
      <c r="J1628" s="163">
        <v>0</v>
      </c>
      <c r="K1628" s="163">
        <v>0</v>
      </c>
      <c r="L1628" s="163">
        <v>0</v>
      </c>
      <c r="M1628" s="163">
        <v>0</v>
      </c>
      <c r="N1628" s="163">
        <v>0</v>
      </c>
      <c r="O1628" s="163">
        <v>0</v>
      </c>
      <c r="P1628" s="163">
        <v>0</v>
      </c>
      <c r="Q1628" s="163">
        <v>0</v>
      </c>
      <c r="R1628" s="163">
        <v>0</v>
      </c>
      <c r="S1628" s="163">
        <v>0</v>
      </c>
      <c r="T1628" s="163">
        <v>0</v>
      </c>
    </row>
    <row r="1629" spans="1:20" ht="15.75" customHeight="1">
      <c r="A1629" s="130" t="s">
        <v>120</v>
      </c>
      <c r="B1629" s="164">
        <v>2015</v>
      </c>
      <c r="C1629" s="164">
        <v>7</v>
      </c>
      <c r="D1629" s="130" t="s">
        <v>59</v>
      </c>
      <c r="E1629" s="164">
        <v>3737</v>
      </c>
      <c r="F1629" s="164">
        <v>0</v>
      </c>
      <c r="G1629" s="164">
        <v>0</v>
      </c>
      <c r="H1629" s="164">
        <v>0</v>
      </c>
      <c r="I1629" s="164">
        <v>0</v>
      </c>
      <c r="J1629" s="164">
        <v>0</v>
      </c>
      <c r="K1629" s="164">
        <v>0</v>
      </c>
      <c r="L1629" s="164">
        <v>0</v>
      </c>
      <c r="M1629" s="164">
        <v>0</v>
      </c>
      <c r="N1629" s="164">
        <v>0</v>
      </c>
      <c r="O1629" s="164">
        <v>0</v>
      </c>
      <c r="P1629" s="164">
        <v>0</v>
      </c>
      <c r="Q1629" s="164">
        <v>0</v>
      </c>
      <c r="R1629" s="164">
        <v>0</v>
      </c>
      <c r="S1629" s="164">
        <v>0</v>
      </c>
      <c r="T1629" s="164">
        <v>0</v>
      </c>
    </row>
    <row r="1630" spans="1:20" ht="15.75" customHeight="1">
      <c r="A1630" s="126" t="s">
        <v>120</v>
      </c>
      <c r="B1630" s="163">
        <v>2015</v>
      </c>
      <c r="C1630" s="163">
        <v>8</v>
      </c>
      <c r="D1630" s="126" t="s">
        <v>60</v>
      </c>
      <c r="E1630" s="163">
        <v>3737</v>
      </c>
      <c r="F1630" s="163">
        <v>0</v>
      </c>
      <c r="G1630" s="163">
        <v>0</v>
      </c>
      <c r="H1630" s="163">
        <v>0</v>
      </c>
      <c r="I1630" s="163">
        <v>0</v>
      </c>
      <c r="J1630" s="163">
        <v>0</v>
      </c>
      <c r="K1630" s="163">
        <v>0</v>
      </c>
      <c r="L1630" s="163">
        <v>0</v>
      </c>
      <c r="M1630" s="163">
        <v>0</v>
      </c>
      <c r="N1630" s="163">
        <v>0</v>
      </c>
      <c r="O1630" s="163">
        <v>0</v>
      </c>
      <c r="P1630" s="163">
        <v>0</v>
      </c>
      <c r="Q1630" s="163">
        <v>0</v>
      </c>
      <c r="R1630" s="163">
        <v>0</v>
      </c>
      <c r="S1630" s="163">
        <v>0</v>
      </c>
      <c r="T1630" s="163">
        <v>0</v>
      </c>
    </row>
    <row r="1631" spans="1:20" ht="15.75" customHeight="1">
      <c r="A1631" s="130" t="s">
        <v>120</v>
      </c>
      <c r="B1631" s="164">
        <v>2015</v>
      </c>
      <c r="C1631" s="164">
        <v>9</v>
      </c>
      <c r="D1631" s="130" t="s">
        <v>61</v>
      </c>
      <c r="E1631" s="164">
        <v>3737</v>
      </c>
      <c r="F1631" s="164">
        <v>0</v>
      </c>
      <c r="G1631" s="164">
        <v>0</v>
      </c>
      <c r="H1631" s="164">
        <v>0</v>
      </c>
      <c r="I1631" s="164">
        <v>0</v>
      </c>
      <c r="J1631" s="164">
        <v>0</v>
      </c>
      <c r="K1631" s="164">
        <v>7</v>
      </c>
      <c r="L1631" s="164">
        <v>719</v>
      </c>
      <c r="M1631" s="164">
        <v>321.58</v>
      </c>
      <c r="N1631" s="164">
        <v>0.192</v>
      </c>
      <c r="O1631" s="164">
        <v>8.5999999999999993E-2</v>
      </c>
      <c r="P1631" s="164">
        <v>7</v>
      </c>
      <c r="Q1631" s="164">
        <v>719</v>
      </c>
      <c r="R1631" s="164">
        <v>321.58</v>
      </c>
      <c r="S1631" s="164">
        <v>0.192</v>
      </c>
      <c r="T1631" s="164">
        <v>8.5999999999999993E-2</v>
      </c>
    </row>
    <row r="1632" spans="1:20" ht="15.75" customHeight="1">
      <c r="A1632" s="126" t="s">
        <v>120</v>
      </c>
      <c r="B1632" s="163">
        <v>2016</v>
      </c>
      <c r="C1632" s="163">
        <v>0</v>
      </c>
      <c r="D1632" s="126" t="s">
        <v>53</v>
      </c>
      <c r="E1632" s="163">
        <v>3743</v>
      </c>
      <c r="F1632" s="163">
        <v>0</v>
      </c>
      <c r="G1632" s="163">
        <v>0</v>
      </c>
      <c r="H1632" s="163">
        <v>0</v>
      </c>
      <c r="I1632" s="163">
        <v>0</v>
      </c>
      <c r="J1632" s="163">
        <v>0</v>
      </c>
      <c r="K1632" s="163">
        <v>0</v>
      </c>
      <c r="L1632" s="163">
        <v>0</v>
      </c>
      <c r="M1632" s="163">
        <v>0</v>
      </c>
      <c r="N1632" s="163">
        <v>0</v>
      </c>
      <c r="O1632" s="163">
        <v>0</v>
      </c>
      <c r="P1632" s="163">
        <v>0</v>
      </c>
      <c r="Q1632" s="163">
        <v>0</v>
      </c>
      <c r="R1632" s="163">
        <v>0</v>
      </c>
      <c r="S1632" s="163">
        <v>0</v>
      </c>
      <c r="T1632" s="163">
        <v>0</v>
      </c>
    </row>
    <row r="1633" spans="1:20" ht="15.75" customHeight="1">
      <c r="A1633" s="130" t="s">
        <v>120</v>
      </c>
      <c r="B1633" s="164">
        <v>2016</v>
      </c>
      <c r="C1633" s="164">
        <v>1</v>
      </c>
      <c r="D1633" s="130" t="s">
        <v>54</v>
      </c>
      <c r="E1633" s="164">
        <v>3743</v>
      </c>
      <c r="F1633" s="164">
        <v>0</v>
      </c>
      <c r="G1633" s="164">
        <v>0</v>
      </c>
      <c r="H1633" s="164">
        <v>0</v>
      </c>
      <c r="I1633" s="164">
        <v>0</v>
      </c>
      <c r="J1633" s="164">
        <v>0</v>
      </c>
      <c r="K1633" s="164">
        <v>4</v>
      </c>
      <c r="L1633" s="164">
        <v>48</v>
      </c>
      <c r="M1633" s="164">
        <v>147.72</v>
      </c>
      <c r="N1633" s="164">
        <v>1.2999999999999999E-2</v>
      </c>
      <c r="O1633" s="164">
        <v>3.9E-2</v>
      </c>
      <c r="P1633" s="164">
        <v>4</v>
      </c>
      <c r="Q1633" s="164">
        <v>48</v>
      </c>
      <c r="R1633" s="164">
        <v>147.72</v>
      </c>
      <c r="S1633" s="164">
        <v>1.2999999999999999E-2</v>
      </c>
      <c r="T1633" s="164">
        <v>3.9E-2</v>
      </c>
    </row>
    <row r="1634" spans="1:20" ht="15.75" customHeight="1">
      <c r="A1634" s="126" t="s">
        <v>120</v>
      </c>
      <c r="B1634" s="163">
        <v>2016</v>
      </c>
      <c r="C1634" s="163">
        <v>2</v>
      </c>
      <c r="D1634" s="126" t="s">
        <v>1415</v>
      </c>
      <c r="E1634" s="163">
        <v>3743</v>
      </c>
      <c r="F1634" s="163">
        <v>0</v>
      </c>
      <c r="G1634" s="163">
        <v>0</v>
      </c>
      <c r="H1634" s="163">
        <v>0</v>
      </c>
      <c r="I1634" s="163">
        <v>0</v>
      </c>
      <c r="J1634" s="163">
        <v>0</v>
      </c>
      <c r="K1634" s="163">
        <v>3</v>
      </c>
      <c r="L1634" s="163">
        <v>11291</v>
      </c>
      <c r="M1634" s="163">
        <v>22201.93</v>
      </c>
      <c r="N1634" s="163">
        <v>3.016</v>
      </c>
      <c r="O1634" s="163">
        <v>5.9320000000000004</v>
      </c>
      <c r="P1634" s="163">
        <v>3</v>
      </c>
      <c r="Q1634" s="163">
        <v>11291</v>
      </c>
      <c r="R1634" s="163">
        <v>22201.93</v>
      </c>
      <c r="S1634" s="163">
        <v>3.016</v>
      </c>
      <c r="T1634" s="163">
        <v>5.9320000000000004</v>
      </c>
    </row>
    <row r="1635" spans="1:20" ht="15.75" customHeight="1">
      <c r="A1635" s="130" t="s">
        <v>120</v>
      </c>
      <c r="B1635" s="164">
        <v>2016</v>
      </c>
      <c r="C1635" s="164">
        <v>3</v>
      </c>
      <c r="D1635" s="130" t="s">
        <v>55</v>
      </c>
      <c r="E1635" s="164">
        <v>3743</v>
      </c>
      <c r="F1635" s="164">
        <v>0</v>
      </c>
      <c r="G1635" s="164">
        <v>0</v>
      </c>
      <c r="H1635" s="164">
        <v>0</v>
      </c>
      <c r="I1635" s="164">
        <v>0</v>
      </c>
      <c r="J1635" s="164">
        <v>0</v>
      </c>
      <c r="K1635" s="164">
        <v>2</v>
      </c>
      <c r="L1635" s="164">
        <v>2</v>
      </c>
      <c r="M1635" s="164">
        <v>1.0900000000000001</v>
      </c>
      <c r="N1635" s="164">
        <v>1E-3</v>
      </c>
      <c r="O1635" s="164">
        <v>0</v>
      </c>
      <c r="P1635" s="164">
        <v>2</v>
      </c>
      <c r="Q1635" s="164">
        <v>2</v>
      </c>
      <c r="R1635" s="164">
        <v>1.0900000000000001</v>
      </c>
      <c r="S1635" s="164">
        <v>1E-3</v>
      </c>
      <c r="T1635" s="164">
        <v>0</v>
      </c>
    </row>
    <row r="1636" spans="1:20" ht="15.75" customHeight="1">
      <c r="A1636" s="126" t="s">
        <v>120</v>
      </c>
      <c r="B1636" s="163">
        <v>2016</v>
      </c>
      <c r="C1636" s="163">
        <v>4</v>
      </c>
      <c r="D1636" s="126" t="s">
        <v>56</v>
      </c>
      <c r="E1636" s="163">
        <v>3743</v>
      </c>
      <c r="F1636" s="163">
        <v>0</v>
      </c>
      <c r="G1636" s="163">
        <v>0</v>
      </c>
      <c r="H1636" s="163">
        <v>0</v>
      </c>
      <c r="I1636" s="163">
        <v>0</v>
      </c>
      <c r="J1636" s="163">
        <v>0</v>
      </c>
      <c r="K1636" s="163">
        <v>1</v>
      </c>
      <c r="L1636" s="163">
        <v>26</v>
      </c>
      <c r="M1636" s="163">
        <v>46.37</v>
      </c>
      <c r="N1636" s="163">
        <v>7.0000000000000001E-3</v>
      </c>
      <c r="O1636" s="163">
        <v>1.2E-2</v>
      </c>
      <c r="P1636" s="163">
        <v>1</v>
      </c>
      <c r="Q1636" s="163">
        <v>26</v>
      </c>
      <c r="R1636" s="163">
        <v>46.37</v>
      </c>
      <c r="S1636" s="163">
        <v>7.0000000000000001E-3</v>
      </c>
      <c r="T1636" s="163">
        <v>1.2E-2</v>
      </c>
    </row>
    <row r="1637" spans="1:20" ht="15.75" customHeight="1">
      <c r="A1637" s="130" t="s">
        <v>120</v>
      </c>
      <c r="B1637" s="164">
        <v>2016</v>
      </c>
      <c r="C1637" s="164">
        <v>5</v>
      </c>
      <c r="D1637" s="130" t="s">
        <v>57</v>
      </c>
      <c r="E1637" s="164">
        <v>3743</v>
      </c>
      <c r="F1637" s="164">
        <v>0</v>
      </c>
      <c r="G1637" s="164">
        <v>0</v>
      </c>
      <c r="H1637" s="164">
        <v>0</v>
      </c>
      <c r="I1637" s="164">
        <v>0</v>
      </c>
      <c r="J1637" s="164">
        <v>0</v>
      </c>
      <c r="K1637" s="164">
        <v>5</v>
      </c>
      <c r="L1637" s="164">
        <v>1190</v>
      </c>
      <c r="M1637" s="164">
        <v>1011.8</v>
      </c>
      <c r="N1637" s="164">
        <v>0.318</v>
      </c>
      <c r="O1637" s="164">
        <v>0.27</v>
      </c>
      <c r="P1637" s="164">
        <v>5</v>
      </c>
      <c r="Q1637" s="164">
        <v>1190</v>
      </c>
      <c r="R1637" s="164">
        <v>1011.8</v>
      </c>
      <c r="S1637" s="164">
        <v>0.318</v>
      </c>
      <c r="T1637" s="164">
        <v>0.27</v>
      </c>
    </row>
    <row r="1638" spans="1:20" ht="15.75" customHeight="1">
      <c r="A1638" s="126" t="s">
        <v>120</v>
      </c>
      <c r="B1638" s="163">
        <v>2016</v>
      </c>
      <c r="C1638" s="163">
        <v>6</v>
      </c>
      <c r="D1638" s="126" t="s">
        <v>58</v>
      </c>
      <c r="E1638" s="163">
        <v>3743</v>
      </c>
      <c r="F1638" s="163">
        <v>0</v>
      </c>
      <c r="G1638" s="163">
        <v>0</v>
      </c>
      <c r="H1638" s="163">
        <v>0</v>
      </c>
      <c r="I1638" s="163">
        <v>0</v>
      </c>
      <c r="J1638" s="163">
        <v>0</v>
      </c>
      <c r="K1638" s="163">
        <v>2</v>
      </c>
      <c r="L1638" s="163">
        <v>7</v>
      </c>
      <c r="M1638" s="163">
        <v>7.3</v>
      </c>
      <c r="N1638" s="163">
        <v>2E-3</v>
      </c>
      <c r="O1638" s="163">
        <v>2E-3</v>
      </c>
      <c r="P1638" s="163">
        <v>2</v>
      </c>
      <c r="Q1638" s="163">
        <v>7</v>
      </c>
      <c r="R1638" s="163">
        <v>7.3</v>
      </c>
      <c r="S1638" s="163">
        <v>2E-3</v>
      </c>
      <c r="T1638" s="163">
        <v>2E-3</v>
      </c>
    </row>
    <row r="1639" spans="1:20" ht="15.75" customHeight="1">
      <c r="A1639" s="130" t="s">
        <v>120</v>
      </c>
      <c r="B1639" s="164">
        <v>2016</v>
      </c>
      <c r="C1639" s="164">
        <v>7</v>
      </c>
      <c r="D1639" s="130" t="s">
        <v>59</v>
      </c>
      <c r="E1639" s="164">
        <v>3743</v>
      </c>
      <c r="F1639" s="164">
        <v>0</v>
      </c>
      <c r="G1639" s="164">
        <v>0</v>
      </c>
      <c r="H1639" s="164">
        <v>0</v>
      </c>
      <c r="I1639" s="164">
        <v>0</v>
      </c>
      <c r="J1639" s="164">
        <v>0</v>
      </c>
      <c r="K1639" s="164">
        <v>0</v>
      </c>
      <c r="L1639" s="164">
        <v>0</v>
      </c>
      <c r="M1639" s="164">
        <v>0</v>
      </c>
      <c r="N1639" s="164">
        <v>0</v>
      </c>
      <c r="O1639" s="164">
        <v>0</v>
      </c>
      <c r="P1639" s="164">
        <v>0</v>
      </c>
      <c r="Q1639" s="164">
        <v>0</v>
      </c>
      <c r="R1639" s="164">
        <v>0</v>
      </c>
      <c r="S1639" s="164">
        <v>0</v>
      </c>
      <c r="T1639" s="164">
        <v>0</v>
      </c>
    </row>
    <row r="1640" spans="1:20" ht="15.75" customHeight="1">
      <c r="A1640" s="126" t="s">
        <v>120</v>
      </c>
      <c r="B1640" s="163">
        <v>2016</v>
      </c>
      <c r="C1640" s="163">
        <v>8</v>
      </c>
      <c r="D1640" s="126" t="s">
        <v>60</v>
      </c>
      <c r="E1640" s="163">
        <v>3743</v>
      </c>
      <c r="F1640" s="163">
        <v>0</v>
      </c>
      <c r="G1640" s="163">
        <v>0</v>
      </c>
      <c r="H1640" s="163">
        <v>0</v>
      </c>
      <c r="I1640" s="163">
        <v>0</v>
      </c>
      <c r="J1640" s="163">
        <v>0</v>
      </c>
      <c r="K1640" s="163">
        <v>0</v>
      </c>
      <c r="L1640" s="163">
        <v>0</v>
      </c>
      <c r="M1640" s="163">
        <v>0</v>
      </c>
      <c r="N1640" s="163">
        <v>0</v>
      </c>
      <c r="O1640" s="163">
        <v>0</v>
      </c>
      <c r="P1640" s="163">
        <v>0</v>
      </c>
      <c r="Q1640" s="163">
        <v>0</v>
      </c>
      <c r="R1640" s="163">
        <v>0</v>
      </c>
      <c r="S1640" s="163">
        <v>0</v>
      </c>
      <c r="T1640" s="163">
        <v>0</v>
      </c>
    </row>
    <row r="1641" spans="1:20" ht="15.75" customHeight="1">
      <c r="A1641" s="130" t="s">
        <v>120</v>
      </c>
      <c r="B1641" s="164">
        <v>2016</v>
      </c>
      <c r="C1641" s="164">
        <v>9</v>
      </c>
      <c r="D1641" s="130" t="s">
        <v>61</v>
      </c>
      <c r="E1641" s="164">
        <v>3743</v>
      </c>
      <c r="F1641" s="164">
        <v>0</v>
      </c>
      <c r="G1641" s="164">
        <v>0</v>
      </c>
      <c r="H1641" s="164">
        <v>0</v>
      </c>
      <c r="I1641" s="164">
        <v>0</v>
      </c>
      <c r="J1641" s="164">
        <v>0</v>
      </c>
      <c r="K1641" s="164">
        <v>7</v>
      </c>
      <c r="L1641" s="164">
        <v>36</v>
      </c>
      <c r="M1641" s="164">
        <v>31.43</v>
      </c>
      <c r="N1641" s="164">
        <v>0.01</v>
      </c>
      <c r="O1641" s="164">
        <v>8.0000000000000002E-3</v>
      </c>
      <c r="P1641" s="164">
        <v>7</v>
      </c>
      <c r="Q1641" s="164">
        <v>36</v>
      </c>
      <c r="R1641" s="164">
        <v>31.43</v>
      </c>
      <c r="S1641" s="164">
        <v>0.01</v>
      </c>
      <c r="T1641" s="164">
        <v>8.0000000000000002E-3</v>
      </c>
    </row>
    <row r="1642" spans="1:20" ht="15.75" customHeight="1">
      <c r="A1642" s="126" t="s">
        <v>120</v>
      </c>
      <c r="B1642" s="163">
        <v>2017</v>
      </c>
      <c r="C1642" s="163">
        <v>0</v>
      </c>
      <c r="D1642" s="126" t="s">
        <v>53</v>
      </c>
      <c r="E1642" s="163">
        <v>3751</v>
      </c>
      <c r="F1642" s="163">
        <v>0</v>
      </c>
      <c r="G1642" s="163">
        <v>0</v>
      </c>
      <c r="H1642" s="163">
        <v>0</v>
      </c>
      <c r="I1642" s="163">
        <v>0</v>
      </c>
      <c r="J1642" s="163">
        <v>0</v>
      </c>
      <c r="K1642" s="163">
        <v>1</v>
      </c>
      <c r="L1642" s="163">
        <v>35</v>
      </c>
      <c r="M1642" s="163">
        <v>26.83</v>
      </c>
      <c r="N1642" s="163">
        <v>8.9999999999999993E-3</v>
      </c>
      <c r="O1642" s="163">
        <v>7.0000000000000001E-3</v>
      </c>
      <c r="P1642" s="163">
        <v>1</v>
      </c>
      <c r="Q1642" s="163">
        <v>35</v>
      </c>
      <c r="R1642" s="163">
        <v>26.83</v>
      </c>
      <c r="S1642" s="163">
        <v>8.9999999999999993E-3</v>
      </c>
      <c r="T1642" s="163">
        <v>7.0000000000000001E-3</v>
      </c>
    </row>
    <row r="1643" spans="1:20" ht="15.75" customHeight="1">
      <c r="A1643" s="130" t="s">
        <v>120</v>
      </c>
      <c r="B1643" s="164">
        <v>2017</v>
      </c>
      <c r="C1643" s="164">
        <v>1</v>
      </c>
      <c r="D1643" s="130" t="s">
        <v>54</v>
      </c>
      <c r="E1643" s="164">
        <v>3751</v>
      </c>
      <c r="F1643" s="164">
        <v>0</v>
      </c>
      <c r="G1643" s="164">
        <v>0</v>
      </c>
      <c r="H1643" s="164">
        <v>0</v>
      </c>
      <c r="I1643" s="164">
        <v>0</v>
      </c>
      <c r="J1643" s="164">
        <v>0</v>
      </c>
      <c r="K1643" s="164">
        <v>11</v>
      </c>
      <c r="L1643" s="164">
        <v>23</v>
      </c>
      <c r="M1643" s="164">
        <v>14.73</v>
      </c>
      <c r="N1643" s="164">
        <v>6.0000000000000001E-3</v>
      </c>
      <c r="O1643" s="164">
        <v>4.0000000000000001E-3</v>
      </c>
      <c r="P1643" s="164">
        <v>11</v>
      </c>
      <c r="Q1643" s="164">
        <v>23</v>
      </c>
      <c r="R1643" s="164">
        <v>14.73</v>
      </c>
      <c r="S1643" s="164">
        <v>6.0000000000000001E-3</v>
      </c>
      <c r="T1643" s="164">
        <v>4.0000000000000001E-3</v>
      </c>
    </row>
    <row r="1644" spans="1:20" ht="15.75" customHeight="1">
      <c r="A1644" s="126" t="s">
        <v>120</v>
      </c>
      <c r="B1644" s="163">
        <v>2017</v>
      </c>
      <c r="C1644" s="163">
        <v>2</v>
      </c>
      <c r="D1644" s="126" t="s">
        <v>1415</v>
      </c>
      <c r="E1644" s="163">
        <v>3751</v>
      </c>
      <c r="F1644" s="163">
        <v>0</v>
      </c>
      <c r="G1644" s="163">
        <v>0</v>
      </c>
      <c r="H1644" s="163">
        <v>0</v>
      </c>
      <c r="I1644" s="163">
        <v>0</v>
      </c>
      <c r="J1644" s="163">
        <v>0</v>
      </c>
      <c r="K1644" s="163">
        <v>0</v>
      </c>
      <c r="L1644" s="163">
        <v>0</v>
      </c>
      <c r="M1644" s="163">
        <v>0</v>
      </c>
      <c r="N1644" s="163">
        <v>0</v>
      </c>
      <c r="O1644" s="163">
        <v>0</v>
      </c>
      <c r="P1644" s="163">
        <v>0</v>
      </c>
      <c r="Q1644" s="163">
        <v>0</v>
      </c>
      <c r="R1644" s="163">
        <v>0</v>
      </c>
      <c r="S1644" s="163">
        <v>0</v>
      </c>
      <c r="T1644" s="163">
        <v>0</v>
      </c>
    </row>
    <row r="1645" spans="1:20" ht="15.75" customHeight="1">
      <c r="A1645" s="130" t="s">
        <v>120</v>
      </c>
      <c r="B1645" s="164">
        <v>2017</v>
      </c>
      <c r="C1645" s="164">
        <v>3</v>
      </c>
      <c r="D1645" s="130" t="s">
        <v>55</v>
      </c>
      <c r="E1645" s="164">
        <v>3751</v>
      </c>
      <c r="F1645" s="164">
        <v>0</v>
      </c>
      <c r="G1645" s="164">
        <v>0</v>
      </c>
      <c r="H1645" s="164">
        <v>0</v>
      </c>
      <c r="I1645" s="164">
        <v>0</v>
      </c>
      <c r="J1645" s="164">
        <v>0</v>
      </c>
      <c r="K1645" s="164">
        <v>4</v>
      </c>
      <c r="L1645" s="164">
        <v>16</v>
      </c>
      <c r="M1645" s="164">
        <v>63.52</v>
      </c>
      <c r="N1645" s="164">
        <v>4.0000000000000001E-3</v>
      </c>
      <c r="O1645" s="164">
        <v>1.7000000000000001E-2</v>
      </c>
      <c r="P1645" s="164">
        <v>4</v>
      </c>
      <c r="Q1645" s="164">
        <v>16</v>
      </c>
      <c r="R1645" s="164">
        <v>63.52</v>
      </c>
      <c r="S1645" s="164">
        <v>4.0000000000000001E-3</v>
      </c>
      <c r="T1645" s="164">
        <v>1.7000000000000001E-2</v>
      </c>
    </row>
    <row r="1646" spans="1:20" ht="15.75" customHeight="1">
      <c r="A1646" s="126" t="s">
        <v>120</v>
      </c>
      <c r="B1646" s="163">
        <v>2017</v>
      </c>
      <c r="C1646" s="163">
        <v>4</v>
      </c>
      <c r="D1646" s="126" t="s">
        <v>56</v>
      </c>
      <c r="E1646" s="163">
        <v>3751</v>
      </c>
      <c r="F1646" s="163">
        <v>0</v>
      </c>
      <c r="G1646" s="163">
        <v>0</v>
      </c>
      <c r="H1646" s="163">
        <v>0</v>
      </c>
      <c r="I1646" s="163">
        <v>0</v>
      </c>
      <c r="J1646" s="163">
        <v>0</v>
      </c>
      <c r="K1646" s="163">
        <v>1</v>
      </c>
      <c r="L1646" s="163">
        <v>2</v>
      </c>
      <c r="M1646" s="163">
        <v>1.4</v>
      </c>
      <c r="N1646" s="163">
        <v>1E-3</v>
      </c>
      <c r="O1646" s="163">
        <v>0</v>
      </c>
      <c r="P1646" s="163">
        <v>1</v>
      </c>
      <c r="Q1646" s="163">
        <v>2</v>
      </c>
      <c r="R1646" s="163">
        <v>1.4</v>
      </c>
      <c r="S1646" s="163">
        <v>1E-3</v>
      </c>
      <c r="T1646" s="163">
        <v>0</v>
      </c>
    </row>
    <row r="1647" spans="1:20" ht="15.75" customHeight="1">
      <c r="A1647" s="130" t="s">
        <v>120</v>
      </c>
      <c r="B1647" s="164">
        <v>2017</v>
      </c>
      <c r="C1647" s="164">
        <v>5</v>
      </c>
      <c r="D1647" s="130" t="s">
        <v>57</v>
      </c>
      <c r="E1647" s="164">
        <v>3751</v>
      </c>
      <c r="F1647" s="164">
        <v>0</v>
      </c>
      <c r="G1647" s="164">
        <v>0</v>
      </c>
      <c r="H1647" s="164">
        <v>0</v>
      </c>
      <c r="I1647" s="164">
        <v>0</v>
      </c>
      <c r="J1647" s="164">
        <v>0</v>
      </c>
      <c r="K1647" s="164">
        <v>4</v>
      </c>
      <c r="L1647" s="164">
        <v>588</v>
      </c>
      <c r="M1647" s="164">
        <v>317.18</v>
      </c>
      <c r="N1647" s="164">
        <v>0.157</v>
      </c>
      <c r="O1647" s="164">
        <v>8.5000000000000006E-2</v>
      </c>
      <c r="P1647" s="164">
        <v>4</v>
      </c>
      <c r="Q1647" s="164">
        <v>588</v>
      </c>
      <c r="R1647" s="164">
        <v>317.18</v>
      </c>
      <c r="S1647" s="164">
        <v>0.157</v>
      </c>
      <c r="T1647" s="164">
        <v>8.5000000000000006E-2</v>
      </c>
    </row>
    <row r="1648" spans="1:20" ht="15.75" customHeight="1">
      <c r="A1648" s="126" t="s">
        <v>120</v>
      </c>
      <c r="B1648" s="163">
        <v>2017</v>
      </c>
      <c r="C1648" s="163">
        <v>6</v>
      </c>
      <c r="D1648" s="126" t="s">
        <v>58</v>
      </c>
      <c r="E1648" s="163">
        <v>3751</v>
      </c>
      <c r="F1648" s="163">
        <v>0</v>
      </c>
      <c r="G1648" s="163">
        <v>0</v>
      </c>
      <c r="H1648" s="163">
        <v>0</v>
      </c>
      <c r="I1648" s="163">
        <v>0</v>
      </c>
      <c r="J1648" s="163">
        <v>0</v>
      </c>
      <c r="K1648" s="163">
        <v>0</v>
      </c>
      <c r="L1648" s="163">
        <v>0</v>
      </c>
      <c r="M1648" s="163">
        <v>0</v>
      </c>
      <c r="N1648" s="163">
        <v>0</v>
      </c>
      <c r="O1648" s="163">
        <v>0</v>
      </c>
      <c r="P1648" s="163">
        <v>0</v>
      </c>
      <c r="Q1648" s="163">
        <v>0</v>
      </c>
      <c r="R1648" s="163">
        <v>0</v>
      </c>
      <c r="S1648" s="163">
        <v>0</v>
      </c>
      <c r="T1648" s="163">
        <v>0</v>
      </c>
    </row>
    <row r="1649" spans="1:20" ht="15.75" customHeight="1">
      <c r="A1649" s="130" t="s">
        <v>120</v>
      </c>
      <c r="B1649" s="164">
        <v>2017</v>
      </c>
      <c r="C1649" s="164">
        <v>7</v>
      </c>
      <c r="D1649" s="130" t="s">
        <v>59</v>
      </c>
      <c r="E1649" s="164">
        <v>3751</v>
      </c>
      <c r="F1649" s="164">
        <v>0</v>
      </c>
      <c r="G1649" s="164">
        <v>0</v>
      </c>
      <c r="H1649" s="164">
        <v>0</v>
      </c>
      <c r="I1649" s="164">
        <v>0</v>
      </c>
      <c r="J1649" s="164">
        <v>0</v>
      </c>
      <c r="K1649" s="164">
        <v>0</v>
      </c>
      <c r="L1649" s="164">
        <v>0</v>
      </c>
      <c r="M1649" s="164">
        <v>0</v>
      </c>
      <c r="N1649" s="164">
        <v>0</v>
      </c>
      <c r="O1649" s="164">
        <v>0</v>
      </c>
      <c r="P1649" s="164">
        <v>0</v>
      </c>
      <c r="Q1649" s="164">
        <v>0</v>
      </c>
      <c r="R1649" s="164">
        <v>0</v>
      </c>
      <c r="S1649" s="164">
        <v>0</v>
      </c>
      <c r="T1649" s="164">
        <v>0</v>
      </c>
    </row>
    <row r="1650" spans="1:20" ht="15.75" customHeight="1">
      <c r="A1650" s="126" t="s">
        <v>120</v>
      </c>
      <c r="B1650" s="163">
        <v>2017</v>
      </c>
      <c r="C1650" s="163">
        <v>8</v>
      </c>
      <c r="D1650" s="126" t="s">
        <v>60</v>
      </c>
      <c r="E1650" s="163">
        <v>3751</v>
      </c>
      <c r="F1650" s="163">
        <v>0</v>
      </c>
      <c r="G1650" s="163">
        <v>0</v>
      </c>
      <c r="H1650" s="163">
        <v>0</v>
      </c>
      <c r="I1650" s="163">
        <v>0</v>
      </c>
      <c r="J1650" s="163">
        <v>0</v>
      </c>
      <c r="K1650" s="163">
        <v>0</v>
      </c>
      <c r="L1650" s="163">
        <v>0</v>
      </c>
      <c r="M1650" s="163">
        <v>0</v>
      </c>
      <c r="N1650" s="163">
        <v>0</v>
      </c>
      <c r="O1650" s="163">
        <v>0</v>
      </c>
      <c r="P1650" s="163">
        <v>0</v>
      </c>
      <c r="Q1650" s="163">
        <v>0</v>
      </c>
      <c r="R1650" s="163">
        <v>0</v>
      </c>
      <c r="S1650" s="163">
        <v>0</v>
      </c>
      <c r="T1650" s="163">
        <v>0</v>
      </c>
    </row>
    <row r="1651" spans="1:20" ht="15.75" customHeight="1">
      <c r="A1651" s="130" t="s">
        <v>120</v>
      </c>
      <c r="B1651" s="164">
        <v>2017</v>
      </c>
      <c r="C1651" s="164">
        <v>9</v>
      </c>
      <c r="D1651" s="130" t="s">
        <v>61</v>
      </c>
      <c r="E1651" s="164">
        <v>3751</v>
      </c>
      <c r="F1651" s="164">
        <v>0</v>
      </c>
      <c r="G1651" s="164">
        <v>0</v>
      </c>
      <c r="H1651" s="164">
        <v>0</v>
      </c>
      <c r="I1651" s="164">
        <v>0</v>
      </c>
      <c r="J1651" s="164">
        <v>0</v>
      </c>
      <c r="K1651" s="164">
        <v>5</v>
      </c>
      <c r="L1651" s="164">
        <v>21</v>
      </c>
      <c r="M1651" s="164">
        <v>13.43</v>
      </c>
      <c r="N1651" s="164">
        <v>6.0000000000000001E-3</v>
      </c>
      <c r="O1651" s="164">
        <v>4.0000000000000001E-3</v>
      </c>
      <c r="P1651" s="164">
        <v>5</v>
      </c>
      <c r="Q1651" s="164">
        <v>21</v>
      </c>
      <c r="R1651" s="164">
        <v>13.43</v>
      </c>
      <c r="S1651" s="164">
        <v>6.0000000000000001E-3</v>
      </c>
      <c r="T1651" s="164">
        <v>4.0000000000000001E-3</v>
      </c>
    </row>
    <row r="1652" spans="1:20" ht="15.75" customHeight="1">
      <c r="A1652" s="126" t="s">
        <v>120</v>
      </c>
      <c r="B1652" s="163">
        <v>2018</v>
      </c>
      <c r="C1652" s="163">
        <v>0</v>
      </c>
      <c r="D1652" s="126" t="s">
        <v>53</v>
      </c>
      <c r="E1652" s="163">
        <v>3744</v>
      </c>
      <c r="F1652" s="163">
        <v>0</v>
      </c>
      <c r="G1652" s="163">
        <v>0</v>
      </c>
      <c r="H1652" s="163">
        <v>0</v>
      </c>
      <c r="I1652" s="163">
        <v>0</v>
      </c>
      <c r="J1652" s="163">
        <v>0</v>
      </c>
      <c r="K1652" s="163">
        <v>0</v>
      </c>
      <c r="L1652" s="163">
        <v>0</v>
      </c>
      <c r="M1652" s="163">
        <v>0</v>
      </c>
      <c r="N1652" s="163">
        <v>0</v>
      </c>
      <c r="O1652" s="163">
        <v>0</v>
      </c>
      <c r="P1652" s="163">
        <v>0</v>
      </c>
      <c r="Q1652" s="163">
        <v>0</v>
      </c>
      <c r="R1652" s="163">
        <v>0</v>
      </c>
      <c r="S1652" s="163">
        <v>0</v>
      </c>
      <c r="T1652" s="163">
        <v>0</v>
      </c>
    </row>
    <row r="1653" spans="1:20" ht="15.75" customHeight="1">
      <c r="A1653" s="130" t="s">
        <v>120</v>
      </c>
      <c r="B1653" s="164">
        <v>2018</v>
      </c>
      <c r="C1653" s="164">
        <v>1</v>
      </c>
      <c r="D1653" s="130" t="s">
        <v>54</v>
      </c>
      <c r="E1653" s="164">
        <v>3744</v>
      </c>
      <c r="F1653" s="164">
        <v>0</v>
      </c>
      <c r="G1653" s="164">
        <v>0</v>
      </c>
      <c r="H1653" s="164">
        <v>0</v>
      </c>
      <c r="I1653" s="164">
        <v>0</v>
      </c>
      <c r="J1653" s="164">
        <v>0</v>
      </c>
      <c r="K1653" s="164">
        <v>22</v>
      </c>
      <c r="L1653" s="164">
        <v>94</v>
      </c>
      <c r="M1653" s="164">
        <v>53.34</v>
      </c>
      <c r="N1653" s="164">
        <v>2.5000000000000001E-2</v>
      </c>
      <c r="O1653" s="164">
        <v>1.4E-2</v>
      </c>
      <c r="P1653" s="164">
        <v>22</v>
      </c>
      <c r="Q1653" s="164">
        <v>94</v>
      </c>
      <c r="R1653" s="164">
        <v>53.34</v>
      </c>
      <c r="S1653" s="164">
        <v>2.5000000000000001E-2</v>
      </c>
      <c r="T1653" s="164">
        <v>1.4E-2</v>
      </c>
    </row>
    <row r="1654" spans="1:20" ht="15.75" customHeight="1">
      <c r="A1654" s="126" t="s">
        <v>120</v>
      </c>
      <c r="B1654" s="163">
        <v>2018</v>
      </c>
      <c r="C1654" s="163">
        <v>2</v>
      </c>
      <c r="D1654" s="126" t="s">
        <v>1415</v>
      </c>
      <c r="E1654" s="163">
        <v>3744</v>
      </c>
      <c r="F1654" s="163">
        <v>0</v>
      </c>
      <c r="G1654" s="163">
        <v>0</v>
      </c>
      <c r="H1654" s="163">
        <v>0</v>
      </c>
      <c r="I1654" s="163">
        <v>0</v>
      </c>
      <c r="J1654" s="163">
        <v>0</v>
      </c>
      <c r="K1654" s="163">
        <v>1</v>
      </c>
      <c r="L1654" s="163">
        <v>3735</v>
      </c>
      <c r="M1654" s="163">
        <v>19608.75</v>
      </c>
      <c r="N1654" s="163">
        <v>0.998</v>
      </c>
      <c r="O1654" s="163">
        <v>5.2370000000000001</v>
      </c>
      <c r="P1654" s="163">
        <v>1</v>
      </c>
      <c r="Q1654" s="163">
        <v>3735</v>
      </c>
      <c r="R1654" s="163">
        <v>19608.75</v>
      </c>
      <c r="S1654" s="163">
        <v>0.998</v>
      </c>
      <c r="T1654" s="163">
        <v>5.2370000000000001</v>
      </c>
    </row>
    <row r="1655" spans="1:20" ht="15.75" customHeight="1">
      <c r="A1655" s="130" t="s">
        <v>120</v>
      </c>
      <c r="B1655" s="164">
        <v>2018</v>
      </c>
      <c r="C1655" s="164">
        <v>3</v>
      </c>
      <c r="D1655" s="130" t="s">
        <v>55</v>
      </c>
      <c r="E1655" s="164">
        <v>3744</v>
      </c>
      <c r="F1655" s="164">
        <v>0</v>
      </c>
      <c r="G1655" s="164">
        <v>0</v>
      </c>
      <c r="H1655" s="164">
        <v>0</v>
      </c>
      <c r="I1655" s="164">
        <v>0</v>
      </c>
      <c r="J1655" s="164">
        <v>0</v>
      </c>
      <c r="K1655" s="164">
        <v>4</v>
      </c>
      <c r="L1655" s="164">
        <v>25</v>
      </c>
      <c r="M1655" s="164">
        <v>29.06</v>
      </c>
      <c r="N1655" s="164">
        <v>7.0000000000000001E-3</v>
      </c>
      <c r="O1655" s="164">
        <v>8.0000000000000002E-3</v>
      </c>
      <c r="P1655" s="164">
        <v>4</v>
      </c>
      <c r="Q1655" s="164">
        <v>25</v>
      </c>
      <c r="R1655" s="164">
        <v>29.06</v>
      </c>
      <c r="S1655" s="164">
        <v>7.0000000000000001E-3</v>
      </c>
      <c r="T1655" s="164">
        <v>8.0000000000000002E-3</v>
      </c>
    </row>
    <row r="1656" spans="1:20" ht="15.75" customHeight="1">
      <c r="A1656" s="126" t="s">
        <v>120</v>
      </c>
      <c r="B1656" s="163">
        <v>2018</v>
      </c>
      <c r="C1656" s="163">
        <v>4</v>
      </c>
      <c r="D1656" s="126" t="s">
        <v>56</v>
      </c>
      <c r="E1656" s="163">
        <v>3744</v>
      </c>
      <c r="F1656" s="163">
        <v>0</v>
      </c>
      <c r="G1656" s="163">
        <v>0</v>
      </c>
      <c r="H1656" s="163">
        <v>0</v>
      </c>
      <c r="I1656" s="163">
        <v>0</v>
      </c>
      <c r="J1656" s="163">
        <v>0</v>
      </c>
      <c r="K1656" s="163">
        <v>1</v>
      </c>
      <c r="L1656" s="163">
        <v>12</v>
      </c>
      <c r="M1656" s="163">
        <v>3</v>
      </c>
      <c r="N1656" s="163">
        <v>3.0000000000000001E-3</v>
      </c>
      <c r="O1656" s="163">
        <v>1E-3</v>
      </c>
      <c r="P1656" s="163">
        <v>1</v>
      </c>
      <c r="Q1656" s="163">
        <v>12</v>
      </c>
      <c r="R1656" s="163">
        <v>3</v>
      </c>
      <c r="S1656" s="163">
        <v>3.0000000000000001E-3</v>
      </c>
      <c r="T1656" s="163">
        <v>1E-3</v>
      </c>
    </row>
    <row r="1657" spans="1:20" ht="15.75" customHeight="1">
      <c r="A1657" s="130" t="s">
        <v>120</v>
      </c>
      <c r="B1657" s="164">
        <v>2018</v>
      </c>
      <c r="C1657" s="164">
        <v>5</v>
      </c>
      <c r="D1657" s="130" t="s">
        <v>57</v>
      </c>
      <c r="E1657" s="164">
        <v>3744</v>
      </c>
      <c r="F1657" s="164">
        <v>0</v>
      </c>
      <c r="G1657" s="164">
        <v>0</v>
      </c>
      <c r="H1657" s="164">
        <v>0</v>
      </c>
      <c r="I1657" s="164">
        <v>0</v>
      </c>
      <c r="J1657" s="164">
        <v>0</v>
      </c>
      <c r="K1657" s="164">
        <v>5</v>
      </c>
      <c r="L1657" s="164">
        <v>403</v>
      </c>
      <c r="M1657" s="164">
        <v>557.54999999999995</v>
      </c>
      <c r="N1657" s="164">
        <v>0.108</v>
      </c>
      <c r="O1657" s="164">
        <v>0.14899999999999999</v>
      </c>
      <c r="P1657" s="164">
        <v>5</v>
      </c>
      <c r="Q1657" s="164">
        <v>403</v>
      </c>
      <c r="R1657" s="164">
        <v>557.54999999999995</v>
      </c>
      <c r="S1657" s="164">
        <v>0.108</v>
      </c>
      <c r="T1657" s="164">
        <v>0.14899999999999999</v>
      </c>
    </row>
    <row r="1658" spans="1:20" ht="15.75" customHeight="1">
      <c r="A1658" s="126" t="s">
        <v>120</v>
      </c>
      <c r="B1658" s="163">
        <v>2018</v>
      </c>
      <c r="C1658" s="163">
        <v>6</v>
      </c>
      <c r="D1658" s="126" t="s">
        <v>58</v>
      </c>
      <c r="E1658" s="163">
        <v>3744</v>
      </c>
      <c r="F1658" s="163">
        <v>0</v>
      </c>
      <c r="G1658" s="163">
        <v>0</v>
      </c>
      <c r="H1658" s="163">
        <v>0</v>
      </c>
      <c r="I1658" s="163">
        <v>0</v>
      </c>
      <c r="J1658" s="163">
        <v>0</v>
      </c>
      <c r="K1658" s="163">
        <v>0</v>
      </c>
      <c r="L1658" s="163">
        <v>0</v>
      </c>
      <c r="M1658" s="163">
        <v>0</v>
      </c>
      <c r="N1658" s="163">
        <v>0</v>
      </c>
      <c r="O1658" s="163">
        <v>0</v>
      </c>
      <c r="P1658" s="163">
        <v>0</v>
      </c>
      <c r="Q1658" s="163">
        <v>0</v>
      </c>
      <c r="R1658" s="163">
        <v>0</v>
      </c>
      <c r="S1658" s="163">
        <v>0</v>
      </c>
      <c r="T1658" s="163">
        <v>0</v>
      </c>
    </row>
    <row r="1659" spans="1:20" ht="15.75" customHeight="1">
      <c r="A1659" s="130" t="s">
        <v>120</v>
      </c>
      <c r="B1659" s="164">
        <v>2018</v>
      </c>
      <c r="C1659" s="164">
        <v>7</v>
      </c>
      <c r="D1659" s="130" t="s">
        <v>59</v>
      </c>
      <c r="E1659" s="164">
        <v>3744</v>
      </c>
      <c r="F1659" s="164">
        <v>0</v>
      </c>
      <c r="G1659" s="164">
        <v>0</v>
      </c>
      <c r="H1659" s="164">
        <v>0</v>
      </c>
      <c r="I1659" s="164">
        <v>0</v>
      </c>
      <c r="J1659" s="164">
        <v>0</v>
      </c>
      <c r="K1659" s="164">
        <v>0</v>
      </c>
      <c r="L1659" s="164">
        <v>0</v>
      </c>
      <c r="M1659" s="164">
        <v>0</v>
      </c>
      <c r="N1659" s="164">
        <v>0</v>
      </c>
      <c r="O1659" s="164">
        <v>0</v>
      </c>
      <c r="P1659" s="164">
        <v>0</v>
      </c>
      <c r="Q1659" s="164">
        <v>0</v>
      </c>
      <c r="R1659" s="164">
        <v>0</v>
      </c>
      <c r="S1659" s="164">
        <v>0</v>
      </c>
      <c r="T1659" s="164">
        <v>0</v>
      </c>
    </row>
    <row r="1660" spans="1:20" ht="15.75" customHeight="1">
      <c r="A1660" s="126" t="s">
        <v>120</v>
      </c>
      <c r="B1660" s="163">
        <v>2018</v>
      </c>
      <c r="C1660" s="163">
        <v>8</v>
      </c>
      <c r="D1660" s="126" t="s">
        <v>60</v>
      </c>
      <c r="E1660" s="163">
        <v>3744</v>
      </c>
      <c r="F1660" s="163">
        <v>0</v>
      </c>
      <c r="G1660" s="163">
        <v>0</v>
      </c>
      <c r="H1660" s="163">
        <v>0</v>
      </c>
      <c r="I1660" s="163">
        <v>0</v>
      </c>
      <c r="J1660" s="163">
        <v>0</v>
      </c>
      <c r="K1660" s="163">
        <v>0</v>
      </c>
      <c r="L1660" s="163">
        <v>0</v>
      </c>
      <c r="M1660" s="163">
        <v>0</v>
      </c>
      <c r="N1660" s="163">
        <v>0</v>
      </c>
      <c r="O1660" s="163">
        <v>0</v>
      </c>
      <c r="P1660" s="163">
        <v>0</v>
      </c>
      <c r="Q1660" s="163">
        <v>0</v>
      </c>
      <c r="R1660" s="163">
        <v>0</v>
      </c>
      <c r="S1660" s="163">
        <v>0</v>
      </c>
      <c r="T1660" s="163">
        <v>0</v>
      </c>
    </row>
    <row r="1661" spans="1:20" ht="15.75" customHeight="1">
      <c r="A1661" s="130" t="s">
        <v>120</v>
      </c>
      <c r="B1661" s="164">
        <v>2018</v>
      </c>
      <c r="C1661" s="164">
        <v>9</v>
      </c>
      <c r="D1661" s="130" t="s">
        <v>61</v>
      </c>
      <c r="E1661" s="164">
        <v>3744</v>
      </c>
      <c r="F1661" s="164">
        <v>0</v>
      </c>
      <c r="G1661" s="164">
        <v>0</v>
      </c>
      <c r="H1661" s="164">
        <v>0</v>
      </c>
      <c r="I1661" s="164">
        <v>0</v>
      </c>
      <c r="J1661" s="164">
        <v>0</v>
      </c>
      <c r="K1661" s="164">
        <v>2</v>
      </c>
      <c r="L1661" s="164">
        <v>22</v>
      </c>
      <c r="M1661" s="164">
        <v>8.67</v>
      </c>
      <c r="N1661" s="164">
        <v>6.0000000000000001E-3</v>
      </c>
      <c r="O1661" s="164">
        <v>2E-3</v>
      </c>
      <c r="P1661" s="164">
        <v>2</v>
      </c>
      <c r="Q1661" s="164">
        <v>22</v>
      </c>
      <c r="R1661" s="164">
        <v>8.67</v>
      </c>
      <c r="S1661" s="164">
        <v>6.0000000000000001E-3</v>
      </c>
      <c r="T1661" s="164">
        <v>2E-3</v>
      </c>
    </row>
    <row r="1662" spans="1:20" ht="15.75" customHeight="1">
      <c r="A1662" s="126" t="s">
        <v>120</v>
      </c>
      <c r="B1662" s="163">
        <v>2019</v>
      </c>
      <c r="C1662" s="163">
        <v>0</v>
      </c>
      <c r="D1662" s="126" t="s">
        <v>53</v>
      </c>
      <c r="E1662" s="163">
        <v>3756</v>
      </c>
      <c r="F1662" s="163">
        <v>0</v>
      </c>
      <c r="G1662" s="163">
        <v>0</v>
      </c>
      <c r="H1662" s="163">
        <v>0</v>
      </c>
      <c r="I1662" s="163">
        <v>0</v>
      </c>
      <c r="J1662" s="163">
        <v>0</v>
      </c>
      <c r="K1662" s="163">
        <v>0</v>
      </c>
      <c r="L1662" s="163">
        <v>0</v>
      </c>
      <c r="M1662" s="163">
        <v>0</v>
      </c>
      <c r="N1662" s="163">
        <v>0</v>
      </c>
      <c r="O1662" s="163">
        <v>0</v>
      </c>
      <c r="P1662" s="163">
        <v>0</v>
      </c>
      <c r="Q1662" s="163">
        <v>0</v>
      </c>
      <c r="R1662" s="163">
        <v>0</v>
      </c>
      <c r="S1662" s="163">
        <v>0</v>
      </c>
      <c r="T1662" s="163">
        <v>0</v>
      </c>
    </row>
    <row r="1663" spans="1:20" ht="15.75" customHeight="1">
      <c r="A1663" s="130" t="s">
        <v>120</v>
      </c>
      <c r="B1663" s="164">
        <v>2019</v>
      </c>
      <c r="C1663" s="164">
        <v>1</v>
      </c>
      <c r="D1663" s="130" t="s">
        <v>54</v>
      </c>
      <c r="E1663" s="164">
        <v>3756</v>
      </c>
      <c r="F1663" s="164">
        <v>0</v>
      </c>
      <c r="G1663" s="164">
        <v>0</v>
      </c>
      <c r="H1663" s="164">
        <v>0</v>
      </c>
      <c r="I1663" s="164">
        <v>0</v>
      </c>
      <c r="J1663" s="164">
        <v>0</v>
      </c>
      <c r="K1663" s="164">
        <v>20</v>
      </c>
      <c r="L1663" s="164">
        <v>1503</v>
      </c>
      <c r="M1663" s="164">
        <v>192.38</v>
      </c>
      <c r="N1663" s="164">
        <v>0.4</v>
      </c>
      <c r="O1663" s="164">
        <v>5.0999999999999997E-2</v>
      </c>
      <c r="P1663" s="164">
        <v>20</v>
      </c>
      <c r="Q1663" s="164">
        <v>1503</v>
      </c>
      <c r="R1663" s="164">
        <v>192.38</v>
      </c>
      <c r="S1663" s="164">
        <v>0.4</v>
      </c>
      <c r="T1663" s="164">
        <v>5.0999999999999997E-2</v>
      </c>
    </row>
    <row r="1664" spans="1:20" ht="15.75" customHeight="1">
      <c r="A1664" s="126" t="s">
        <v>120</v>
      </c>
      <c r="B1664" s="163">
        <v>2019</v>
      </c>
      <c r="C1664" s="163">
        <v>2</v>
      </c>
      <c r="D1664" s="126" t="s">
        <v>1415</v>
      </c>
      <c r="E1664" s="163">
        <v>3756</v>
      </c>
      <c r="F1664" s="163">
        <v>0</v>
      </c>
      <c r="G1664" s="163">
        <v>0</v>
      </c>
      <c r="H1664" s="163">
        <v>0</v>
      </c>
      <c r="I1664" s="163">
        <v>0</v>
      </c>
      <c r="J1664" s="163">
        <v>0</v>
      </c>
      <c r="K1664" s="163">
        <v>0</v>
      </c>
      <c r="L1664" s="163">
        <v>0</v>
      </c>
      <c r="M1664" s="163">
        <v>0</v>
      </c>
      <c r="N1664" s="163">
        <v>0</v>
      </c>
      <c r="O1664" s="163">
        <v>0</v>
      </c>
      <c r="P1664" s="163">
        <v>0</v>
      </c>
      <c r="Q1664" s="163">
        <v>0</v>
      </c>
      <c r="R1664" s="163">
        <v>0</v>
      </c>
      <c r="S1664" s="163">
        <v>0</v>
      </c>
      <c r="T1664" s="163">
        <v>0</v>
      </c>
    </row>
    <row r="1665" spans="1:20" ht="15.75" customHeight="1">
      <c r="A1665" s="130" t="s">
        <v>120</v>
      </c>
      <c r="B1665" s="164">
        <v>2019</v>
      </c>
      <c r="C1665" s="164">
        <v>3</v>
      </c>
      <c r="D1665" s="130" t="s">
        <v>55</v>
      </c>
      <c r="E1665" s="164">
        <v>3756</v>
      </c>
      <c r="F1665" s="164">
        <v>0</v>
      </c>
      <c r="G1665" s="164">
        <v>0</v>
      </c>
      <c r="H1665" s="164">
        <v>0</v>
      </c>
      <c r="I1665" s="164">
        <v>0</v>
      </c>
      <c r="J1665" s="164">
        <v>0</v>
      </c>
      <c r="K1665" s="164">
        <v>0</v>
      </c>
      <c r="L1665" s="164">
        <v>0</v>
      </c>
      <c r="M1665" s="164">
        <v>0</v>
      </c>
      <c r="N1665" s="164">
        <v>0</v>
      </c>
      <c r="O1665" s="164">
        <v>0</v>
      </c>
      <c r="P1665" s="164">
        <v>0</v>
      </c>
      <c r="Q1665" s="164">
        <v>0</v>
      </c>
      <c r="R1665" s="164">
        <v>0</v>
      </c>
      <c r="S1665" s="164">
        <v>0</v>
      </c>
      <c r="T1665" s="164">
        <v>0</v>
      </c>
    </row>
    <row r="1666" spans="1:20" ht="15.75" customHeight="1">
      <c r="A1666" s="126" t="s">
        <v>120</v>
      </c>
      <c r="B1666" s="163">
        <v>2019</v>
      </c>
      <c r="C1666" s="163">
        <v>4</v>
      </c>
      <c r="D1666" s="126" t="s">
        <v>56</v>
      </c>
      <c r="E1666" s="163">
        <v>3756</v>
      </c>
      <c r="F1666" s="163">
        <v>0</v>
      </c>
      <c r="G1666" s="163">
        <v>0</v>
      </c>
      <c r="H1666" s="163">
        <v>0</v>
      </c>
      <c r="I1666" s="163">
        <v>0</v>
      </c>
      <c r="J1666" s="163">
        <v>0</v>
      </c>
      <c r="K1666" s="163">
        <v>4</v>
      </c>
      <c r="L1666" s="163">
        <v>1646</v>
      </c>
      <c r="M1666" s="163">
        <v>467.63</v>
      </c>
      <c r="N1666" s="163">
        <v>0.438</v>
      </c>
      <c r="O1666" s="163">
        <v>0.125</v>
      </c>
      <c r="P1666" s="163">
        <v>4</v>
      </c>
      <c r="Q1666" s="163">
        <v>1646</v>
      </c>
      <c r="R1666" s="163">
        <v>467.63</v>
      </c>
      <c r="S1666" s="163">
        <v>0.438</v>
      </c>
      <c r="T1666" s="163">
        <v>0.125</v>
      </c>
    </row>
    <row r="1667" spans="1:20" ht="15.75" customHeight="1">
      <c r="A1667" s="130" t="s">
        <v>120</v>
      </c>
      <c r="B1667" s="164">
        <v>2019</v>
      </c>
      <c r="C1667" s="164">
        <v>5</v>
      </c>
      <c r="D1667" s="130" t="s">
        <v>57</v>
      </c>
      <c r="E1667" s="164">
        <v>3756</v>
      </c>
      <c r="F1667" s="164">
        <v>0</v>
      </c>
      <c r="G1667" s="164">
        <v>0</v>
      </c>
      <c r="H1667" s="164">
        <v>0</v>
      </c>
      <c r="I1667" s="164">
        <v>0</v>
      </c>
      <c r="J1667" s="164">
        <v>0</v>
      </c>
      <c r="K1667" s="164">
        <v>11</v>
      </c>
      <c r="L1667" s="164">
        <v>368</v>
      </c>
      <c r="M1667" s="164">
        <v>36.4</v>
      </c>
      <c r="N1667" s="164">
        <v>9.8000000000000004E-2</v>
      </c>
      <c r="O1667" s="164">
        <v>0.01</v>
      </c>
      <c r="P1667" s="164">
        <v>11</v>
      </c>
      <c r="Q1667" s="164">
        <v>368</v>
      </c>
      <c r="R1667" s="164">
        <v>36.4</v>
      </c>
      <c r="S1667" s="164">
        <v>9.8000000000000004E-2</v>
      </c>
      <c r="T1667" s="164">
        <v>0.01</v>
      </c>
    </row>
    <row r="1668" spans="1:20" ht="15.75" customHeight="1">
      <c r="A1668" s="126" t="s">
        <v>120</v>
      </c>
      <c r="B1668" s="163">
        <v>2019</v>
      </c>
      <c r="C1668" s="163">
        <v>6</v>
      </c>
      <c r="D1668" s="126" t="s">
        <v>58</v>
      </c>
      <c r="E1668" s="163">
        <v>3756</v>
      </c>
      <c r="F1668" s="163">
        <v>0</v>
      </c>
      <c r="G1668" s="163">
        <v>0</v>
      </c>
      <c r="H1668" s="163">
        <v>0</v>
      </c>
      <c r="I1668" s="163">
        <v>0</v>
      </c>
      <c r="J1668" s="163">
        <v>0</v>
      </c>
      <c r="K1668" s="163">
        <v>4</v>
      </c>
      <c r="L1668" s="163">
        <v>1696</v>
      </c>
      <c r="M1668" s="163">
        <v>1323.58</v>
      </c>
      <c r="N1668" s="163">
        <v>0.45200000000000001</v>
      </c>
      <c r="O1668" s="163">
        <v>0.35199999999999998</v>
      </c>
      <c r="P1668" s="163">
        <v>4</v>
      </c>
      <c r="Q1668" s="163">
        <v>1696</v>
      </c>
      <c r="R1668" s="163">
        <v>1323.58</v>
      </c>
      <c r="S1668" s="163">
        <v>0.45200000000000001</v>
      </c>
      <c r="T1668" s="163">
        <v>0.35199999999999998</v>
      </c>
    </row>
    <row r="1669" spans="1:20" ht="15.75" customHeight="1">
      <c r="A1669" s="130" t="s">
        <v>120</v>
      </c>
      <c r="B1669" s="164">
        <v>2019</v>
      </c>
      <c r="C1669" s="164">
        <v>7</v>
      </c>
      <c r="D1669" s="130" t="s">
        <v>59</v>
      </c>
      <c r="E1669" s="164">
        <v>3756</v>
      </c>
      <c r="F1669" s="164">
        <v>0</v>
      </c>
      <c r="G1669" s="164">
        <v>0</v>
      </c>
      <c r="H1669" s="164">
        <v>0</v>
      </c>
      <c r="I1669" s="164">
        <v>0</v>
      </c>
      <c r="J1669" s="164">
        <v>0</v>
      </c>
      <c r="K1669" s="164">
        <v>0</v>
      </c>
      <c r="L1669" s="164">
        <v>0</v>
      </c>
      <c r="M1669" s="164">
        <v>0</v>
      </c>
      <c r="N1669" s="164">
        <v>0</v>
      </c>
      <c r="O1669" s="164">
        <v>0</v>
      </c>
      <c r="P1669" s="164">
        <v>0</v>
      </c>
      <c r="Q1669" s="164">
        <v>0</v>
      </c>
      <c r="R1669" s="164">
        <v>0</v>
      </c>
      <c r="S1669" s="164">
        <v>0</v>
      </c>
      <c r="T1669" s="164">
        <v>0</v>
      </c>
    </row>
    <row r="1670" spans="1:20" ht="15.75" customHeight="1">
      <c r="A1670" s="126" t="s">
        <v>120</v>
      </c>
      <c r="B1670" s="163">
        <v>2019</v>
      </c>
      <c r="C1670" s="163">
        <v>8</v>
      </c>
      <c r="D1670" s="126" t="s">
        <v>60</v>
      </c>
      <c r="E1670" s="163">
        <v>3756</v>
      </c>
      <c r="F1670" s="163">
        <v>0</v>
      </c>
      <c r="G1670" s="163">
        <v>0</v>
      </c>
      <c r="H1670" s="163">
        <v>0</v>
      </c>
      <c r="I1670" s="163">
        <v>0</v>
      </c>
      <c r="J1670" s="163">
        <v>0</v>
      </c>
      <c r="K1670" s="163">
        <v>1</v>
      </c>
      <c r="L1670" s="163">
        <v>1</v>
      </c>
      <c r="M1670" s="163">
        <v>2.1</v>
      </c>
      <c r="N1670" s="163">
        <v>0</v>
      </c>
      <c r="O1670" s="163">
        <v>1E-3</v>
      </c>
      <c r="P1670" s="163">
        <v>1</v>
      </c>
      <c r="Q1670" s="163">
        <v>1</v>
      </c>
      <c r="R1670" s="163">
        <v>2.1</v>
      </c>
      <c r="S1670" s="163">
        <v>0</v>
      </c>
      <c r="T1670" s="163">
        <v>1E-3</v>
      </c>
    </row>
    <row r="1671" spans="1:20" ht="15.75" customHeight="1">
      <c r="A1671" s="130" t="s">
        <v>120</v>
      </c>
      <c r="B1671" s="164">
        <v>2019</v>
      </c>
      <c r="C1671" s="164">
        <v>9</v>
      </c>
      <c r="D1671" s="130" t="s">
        <v>61</v>
      </c>
      <c r="E1671" s="164">
        <v>3756</v>
      </c>
      <c r="F1671" s="164">
        <v>0</v>
      </c>
      <c r="G1671" s="164">
        <v>0</v>
      </c>
      <c r="H1671" s="164">
        <v>0</v>
      </c>
      <c r="I1671" s="164">
        <v>0</v>
      </c>
      <c r="J1671" s="164">
        <v>0</v>
      </c>
      <c r="K1671" s="164">
        <v>5</v>
      </c>
      <c r="L1671" s="164">
        <v>18</v>
      </c>
      <c r="M1671" s="164">
        <v>14.77</v>
      </c>
      <c r="N1671" s="164">
        <v>5.0000000000000001E-3</v>
      </c>
      <c r="O1671" s="164">
        <v>4.0000000000000001E-3</v>
      </c>
      <c r="P1671" s="164">
        <v>5</v>
      </c>
      <c r="Q1671" s="164">
        <v>18</v>
      </c>
      <c r="R1671" s="164">
        <v>14.77</v>
      </c>
      <c r="S1671" s="164">
        <v>5.0000000000000001E-3</v>
      </c>
      <c r="T1671" s="164">
        <v>4.0000000000000001E-3</v>
      </c>
    </row>
    <row r="1672" spans="1:20" ht="15.75" customHeight="1">
      <c r="A1672" s="126" t="s">
        <v>120</v>
      </c>
      <c r="B1672" s="163">
        <v>2020</v>
      </c>
      <c r="C1672" s="163">
        <v>0</v>
      </c>
      <c r="D1672" s="126" t="s">
        <v>53</v>
      </c>
      <c r="E1672" s="163">
        <v>3766</v>
      </c>
      <c r="F1672" s="163">
        <v>0</v>
      </c>
      <c r="G1672" s="163">
        <v>0</v>
      </c>
      <c r="H1672" s="163">
        <v>0</v>
      </c>
      <c r="I1672" s="163">
        <v>0</v>
      </c>
      <c r="J1672" s="163">
        <v>0</v>
      </c>
      <c r="K1672" s="163">
        <v>0</v>
      </c>
      <c r="L1672" s="163">
        <v>0</v>
      </c>
      <c r="M1672" s="163">
        <v>0</v>
      </c>
      <c r="N1672" s="163">
        <v>0</v>
      </c>
      <c r="O1672" s="163">
        <v>0</v>
      </c>
      <c r="P1672" s="163">
        <v>0</v>
      </c>
      <c r="Q1672" s="163">
        <v>0</v>
      </c>
      <c r="R1672" s="163">
        <v>0</v>
      </c>
      <c r="S1672" s="163">
        <v>0</v>
      </c>
      <c r="T1672" s="163">
        <v>0</v>
      </c>
    </row>
    <row r="1673" spans="1:20" ht="15.75" customHeight="1">
      <c r="A1673" s="130" t="s">
        <v>120</v>
      </c>
      <c r="B1673" s="164">
        <v>2020</v>
      </c>
      <c r="C1673" s="164">
        <v>1</v>
      </c>
      <c r="D1673" s="130" t="s">
        <v>54</v>
      </c>
      <c r="E1673" s="164">
        <v>3766</v>
      </c>
      <c r="F1673" s="164">
        <v>0</v>
      </c>
      <c r="G1673" s="164">
        <v>0</v>
      </c>
      <c r="H1673" s="164">
        <v>0</v>
      </c>
      <c r="I1673" s="164">
        <v>0</v>
      </c>
      <c r="J1673" s="164">
        <v>0</v>
      </c>
      <c r="K1673" s="164">
        <v>8</v>
      </c>
      <c r="L1673" s="164">
        <v>16</v>
      </c>
      <c r="M1673" s="164">
        <v>8.75</v>
      </c>
      <c r="N1673" s="164">
        <v>4.0000000000000001E-3</v>
      </c>
      <c r="O1673" s="164">
        <v>2E-3</v>
      </c>
      <c r="P1673" s="164">
        <v>8</v>
      </c>
      <c r="Q1673" s="164">
        <v>16</v>
      </c>
      <c r="R1673" s="164">
        <v>8.75</v>
      </c>
      <c r="S1673" s="164">
        <v>4.0000000000000001E-3</v>
      </c>
      <c r="T1673" s="164">
        <v>2E-3</v>
      </c>
    </row>
    <row r="1674" spans="1:20" ht="15.75" customHeight="1">
      <c r="A1674" s="126" t="s">
        <v>120</v>
      </c>
      <c r="B1674" s="163">
        <v>2020</v>
      </c>
      <c r="C1674" s="163">
        <v>2</v>
      </c>
      <c r="D1674" s="126" t="s">
        <v>1415</v>
      </c>
      <c r="E1674" s="163">
        <v>3766</v>
      </c>
      <c r="F1674" s="163">
        <v>0</v>
      </c>
      <c r="G1674" s="163">
        <v>0</v>
      </c>
      <c r="H1674" s="163">
        <v>0</v>
      </c>
      <c r="I1674" s="163">
        <v>0</v>
      </c>
      <c r="J1674" s="163">
        <v>0</v>
      </c>
      <c r="K1674" s="163">
        <v>0</v>
      </c>
      <c r="L1674" s="163">
        <v>0</v>
      </c>
      <c r="M1674" s="163">
        <v>0</v>
      </c>
      <c r="N1674" s="163">
        <v>0</v>
      </c>
      <c r="O1674" s="163">
        <v>0</v>
      </c>
      <c r="P1674" s="163">
        <v>0</v>
      </c>
      <c r="Q1674" s="163">
        <v>0</v>
      </c>
      <c r="R1674" s="163">
        <v>0</v>
      </c>
      <c r="S1674" s="163">
        <v>0</v>
      </c>
      <c r="T1674" s="163">
        <v>0</v>
      </c>
    </row>
    <row r="1675" spans="1:20" ht="15.75" customHeight="1">
      <c r="A1675" s="130" t="s">
        <v>120</v>
      </c>
      <c r="B1675" s="164">
        <v>2020</v>
      </c>
      <c r="C1675" s="164">
        <v>3</v>
      </c>
      <c r="D1675" s="130" t="s">
        <v>55</v>
      </c>
      <c r="E1675" s="164">
        <v>3766</v>
      </c>
      <c r="F1675" s="164">
        <v>0</v>
      </c>
      <c r="G1675" s="164">
        <v>0</v>
      </c>
      <c r="H1675" s="164">
        <v>0</v>
      </c>
      <c r="I1675" s="164">
        <v>0</v>
      </c>
      <c r="J1675" s="164">
        <v>0</v>
      </c>
      <c r="K1675" s="164">
        <v>2</v>
      </c>
      <c r="L1675" s="164">
        <v>2</v>
      </c>
      <c r="M1675" s="164">
        <v>0.68</v>
      </c>
      <c r="N1675" s="164">
        <v>1E-3</v>
      </c>
      <c r="O1675" s="164">
        <v>0</v>
      </c>
      <c r="P1675" s="164">
        <v>2</v>
      </c>
      <c r="Q1675" s="164">
        <v>2</v>
      </c>
      <c r="R1675" s="164">
        <v>0.68</v>
      </c>
      <c r="S1675" s="164">
        <v>1E-3</v>
      </c>
      <c r="T1675" s="164">
        <v>0</v>
      </c>
    </row>
    <row r="1676" spans="1:20" ht="15.75" customHeight="1">
      <c r="A1676" s="126" t="s">
        <v>120</v>
      </c>
      <c r="B1676" s="163">
        <v>2020</v>
      </c>
      <c r="C1676" s="163">
        <v>4</v>
      </c>
      <c r="D1676" s="126" t="s">
        <v>56</v>
      </c>
      <c r="E1676" s="163">
        <v>3766</v>
      </c>
      <c r="F1676" s="163">
        <v>0</v>
      </c>
      <c r="G1676" s="163">
        <v>0</v>
      </c>
      <c r="H1676" s="163">
        <v>0</v>
      </c>
      <c r="I1676" s="163">
        <v>0</v>
      </c>
      <c r="J1676" s="163">
        <v>0</v>
      </c>
      <c r="K1676" s="163">
        <v>0</v>
      </c>
      <c r="L1676" s="163">
        <v>0</v>
      </c>
      <c r="M1676" s="163">
        <v>0</v>
      </c>
      <c r="N1676" s="163">
        <v>0</v>
      </c>
      <c r="O1676" s="163">
        <v>0</v>
      </c>
      <c r="P1676" s="163">
        <v>0</v>
      </c>
      <c r="Q1676" s="163">
        <v>0</v>
      </c>
      <c r="R1676" s="163">
        <v>0</v>
      </c>
      <c r="S1676" s="163">
        <v>0</v>
      </c>
      <c r="T1676" s="163">
        <v>0</v>
      </c>
    </row>
    <row r="1677" spans="1:20" ht="15.75" customHeight="1">
      <c r="A1677" s="130" t="s">
        <v>120</v>
      </c>
      <c r="B1677" s="164">
        <v>2020</v>
      </c>
      <c r="C1677" s="164">
        <v>5</v>
      </c>
      <c r="D1677" s="130" t="s">
        <v>57</v>
      </c>
      <c r="E1677" s="164">
        <v>3766</v>
      </c>
      <c r="F1677" s="164">
        <v>0</v>
      </c>
      <c r="G1677" s="164">
        <v>0</v>
      </c>
      <c r="H1677" s="164">
        <v>0</v>
      </c>
      <c r="I1677" s="164">
        <v>0</v>
      </c>
      <c r="J1677" s="164">
        <v>0</v>
      </c>
      <c r="K1677" s="164">
        <v>7</v>
      </c>
      <c r="L1677" s="164">
        <v>1343</v>
      </c>
      <c r="M1677" s="164">
        <v>299.27</v>
      </c>
      <c r="N1677" s="164">
        <v>0.35699999999999998</v>
      </c>
      <c r="O1677" s="164">
        <v>7.9000000000000001E-2</v>
      </c>
      <c r="P1677" s="164">
        <v>7</v>
      </c>
      <c r="Q1677" s="164">
        <v>1343</v>
      </c>
      <c r="R1677" s="164">
        <v>299.27</v>
      </c>
      <c r="S1677" s="164">
        <v>0.35699999999999998</v>
      </c>
      <c r="T1677" s="164">
        <v>7.9000000000000001E-2</v>
      </c>
    </row>
    <row r="1678" spans="1:20" ht="15.75" customHeight="1">
      <c r="A1678" s="126" t="s">
        <v>120</v>
      </c>
      <c r="B1678" s="163">
        <v>2020</v>
      </c>
      <c r="C1678" s="163">
        <v>6</v>
      </c>
      <c r="D1678" s="126" t="s">
        <v>58</v>
      </c>
      <c r="E1678" s="163">
        <v>3766</v>
      </c>
      <c r="F1678" s="163">
        <v>0</v>
      </c>
      <c r="G1678" s="163">
        <v>0</v>
      </c>
      <c r="H1678" s="163">
        <v>0</v>
      </c>
      <c r="I1678" s="163">
        <v>0</v>
      </c>
      <c r="J1678" s="163">
        <v>0</v>
      </c>
      <c r="K1678" s="163">
        <v>0</v>
      </c>
      <c r="L1678" s="163">
        <v>0</v>
      </c>
      <c r="M1678" s="163">
        <v>0</v>
      </c>
      <c r="N1678" s="163">
        <v>0</v>
      </c>
      <c r="O1678" s="163">
        <v>0</v>
      </c>
      <c r="P1678" s="163">
        <v>0</v>
      </c>
      <c r="Q1678" s="163">
        <v>0</v>
      </c>
      <c r="R1678" s="163">
        <v>0</v>
      </c>
      <c r="S1678" s="163">
        <v>0</v>
      </c>
      <c r="T1678" s="163">
        <v>0</v>
      </c>
    </row>
    <row r="1679" spans="1:20" ht="15.75" customHeight="1">
      <c r="A1679" s="130" t="s">
        <v>120</v>
      </c>
      <c r="B1679" s="164">
        <v>2020</v>
      </c>
      <c r="C1679" s="164">
        <v>7</v>
      </c>
      <c r="D1679" s="130" t="s">
        <v>59</v>
      </c>
      <c r="E1679" s="164">
        <v>3766</v>
      </c>
      <c r="F1679" s="164">
        <v>0</v>
      </c>
      <c r="G1679" s="164">
        <v>0</v>
      </c>
      <c r="H1679" s="164">
        <v>0</v>
      </c>
      <c r="I1679" s="164">
        <v>0</v>
      </c>
      <c r="J1679" s="164">
        <v>0</v>
      </c>
      <c r="K1679" s="164">
        <v>0</v>
      </c>
      <c r="L1679" s="164">
        <v>0</v>
      </c>
      <c r="M1679" s="164">
        <v>0</v>
      </c>
      <c r="N1679" s="164">
        <v>0</v>
      </c>
      <c r="O1679" s="164">
        <v>0</v>
      </c>
      <c r="P1679" s="164">
        <v>0</v>
      </c>
      <c r="Q1679" s="164">
        <v>0</v>
      </c>
      <c r="R1679" s="164">
        <v>0</v>
      </c>
      <c r="S1679" s="164">
        <v>0</v>
      </c>
      <c r="T1679" s="164">
        <v>0</v>
      </c>
    </row>
    <row r="1680" spans="1:20" ht="15.75" customHeight="1">
      <c r="A1680" s="126" t="s">
        <v>120</v>
      </c>
      <c r="B1680" s="163">
        <v>2020</v>
      </c>
      <c r="C1680" s="163">
        <v>8</v>
      </c>
      <c r="D1680" s="126" t="s">
        <v>60</v>
      </c>
      <c r="E1680" s="163">
        <v>3766</v>
      </c>
      <c r="F1680" s="163">
        <v>0</v>
      </c>
      <c r="G1680" s="163">
        <v>0</v>
      </c>
      <c r="H1680" s="163">
        <v>0</v>
      </c>
      <c r="I1680" s="163">
        <v>0</v>
      </c>
      <c r="J1680" s="163">
        <v>0</v>
      </c>
      <c r="K1680" s="163">
        <v>0</v>
      </c>
      <c r="L1680" s="163">
        <v>0</v>
      </c>
      <c r="M1680" s="163">
        <v>0</v>
      </c>
      <c r="N1680" s="163">
        <v>0</v>
      </c>
      <c r="O1680" s="163">
        <v>0</v>
      </c>
      <c r="P1680" s="163">
        <v>0</v>
      </c>
      <c r="Q1680" s="163">
        <v>0</v>
      </c>
      <c r="R1680" s="163">
        <v>0</v>
      </c>
      <c r="S1680" s="163">
        <v>0</v>
      </c>
      <c r="T1680" s="163">
        <v>0</v>
      </c>
    </row>
    <row r="1681" spans="1:20" ht="15.75" customHeight="1">
      <c r="A1681" s="130" t="s">
        <v>120</v>
      </c>
      <c r="B1681" s="164">
        <v>2020</v>
      </c>
      <c r="C1681" s="164">
        <v>9</v>
      </c>
      <c r="D1681" s="130" t="s">
        <v>61</v>
      </c>
      <c r="E1681" s="164">
        <v>3766</v>
      </c>
      <c r="F1681" s="164">
        <v>0</v>
      </c>
      <c r="G1681" s="164">
        <v>0</v>
      </c>
      <c r="H1681" s="164">
        <v>0</v>
      </c>
      <c r="I1681" s="164">
        <v>0</v>
      </c>
      <c r="J1681" s="164">
        <v>0</v>
      </c>
      <c r="K1681" s="164">
        <v>4</v>
      </c>
      <c r="L1681" s="164">
        <v>39</v>
      </c>
      <c r="M1681" s="164">
        <v>26.22</v>
      </c>
      <c r="N1681" s="164">
        <v>0.01</v>
      </c>
      <c r="O1681" s="164">
        <v>7.0000000000000001E-3</v>
      </c>
      <c r="P1681" s="164">
        <v>4</v>
      </c>
      <c r="Q1681" s="164">
        <v>39</v>
      </c>
      <c r="R1681" s="164">
        <v>26.22</v>
      </c>
      <c r="S1681" s="164">
        <v>0.01</v>
      </c>
      <c r="T1681" s="164">
        <v>7.0000000000000001E-3</v>
      </c>
    </row>
    <row r="1682" spans="1:20" ht="15.75" customHeight="1">
      <c r="A1682" s="126" t="s">
        <v>120</v>
      </c>
      <c r="B1682" s="163">
        <v>2021</v>
      </c>
      <c r="C1682" s="163">
        <v>0</v>
      </c>
      <c r="D1682" s="126" t="s">
        <v>53</v>
      </c>
      <c r="E1682" s="163">
        <v>3746</v>
      </c>
      <c r="F1682" s="163">
        <v>0</v>
      </c>
      <c r="G1682" s="163">
        <v>0</v>
      </c>
      <c r="H1682" s="163">
        <v>0</v>
      </c>
      <c r="I1682" s="163">
        <v>0</v>
      </c>
      <c r="J1682" s="163">
        <v>0</v>
      </c>
      <c r="K1682" s="163">
        <v>0</v>
      </c>
      <c r="L1682" s="163">
        <v>0</v>
      </c>
      <c r="M1682" s="163">
        <v>0</v>
      </c>
      <c r="N1682" s="163">
        <v>0</v>
      </c>
      <c r="O1682" s="163">
        <v>0</v>
      </c>
      <c r="P1682" s="163">
        <v>0</v>
      </c>
      <c r="Q1682" s="163">
        <v>0</v>
      </c>
      <c r="R1682" s="163">
        <v>0</v>
      </c>
      <c r="S1682" s="163">
        <v>0</v>
      </c>
      <c r="T1682" s="163">
        <v>0</v>
      </c>
    </row>
    <row r="1683" spans="1:20" ht="15.75" customHeight="1">
      <c r="A1683" s="130" t="s">
        <v>120</v>
      </c>
      <c r="B1683" s="164">
        <v>2021</v>
      </c>
      <c r="C1683" s="164">
        <v>1</v>
      </c>
      <c r="D1683" s="130" t="s">
        <v>54</v>
      </c>
      <c r="E1683" s="164">
        <v>3746</v>
      </c>
      <c r="F1683" s="164">
        <v>0</v>
      </c>
      <c r="G1683" s="164">
        <v>0</v>
      </c>
      <c r="H1683" s="164">
        <v>0</v>
      </c>
      <c r="I1683" s="164">
        <v>0</v>
      </c>
      <c r="J1683" s="164">
        <v>0</v>
      </c>
      <c r="K1683" s="164">
        <v>57</v>
      </c>
      <c r="L1683" s="164">
        <v>455</v>
      </c>
      <c r="M1683" s="164">
        <v>149.77000000000001</v>
      </c>
      <c r="N1683" s="164">
        <v>0.121</v>
      </c>
      <c r="O1683" s="164">
        <v>0.04</v>
      </c>
      <c r="P1683" s="164">
        <v>57</v>
      </c>
      <c r="Q1683" s="164">
        <v>455</v>
      </c>
      <c r="R1683" s="164">
        <v>149.77000000000001</v>
      </c>
      <c r="S1683" s="164">
        <v>0.121</v>
      </c>
      <c r="T1683" s="164">
        <v>0.04</v>
      </c>
    </row>
    <row r="1684" spans="1:20" ht="15.75" customHeight="1">
      <c r="A1684" s="126" t="s">
        <v>120</v>
      </c>
      <c r="B1684" s="163">
        <v>2021</v>
      </c>
      <c r="C1684" s="163">
        <v>2</v>
      </c>
      <c r="D1684" s="126" t="s">
        <v>1415</v>
      </c>
      <c r="E1684" s="163">
        <v>3746</v>
      </c>
      <c r="F1684" s="163">
        <v>0</v>
      </c>
      <c r="G1684" s="163">
        <v>0</v>
      </c>
      <c r="H1684" s="163">
        <v>0</v>
      </c>
      <c r="I1684" s="163">
        <v>0</v>
      </c>
      <c r="J1684" s="163">
        <v>0</v>
      </c>
      <c r="K1684" s="163">
        <v>1</v>
      </c>
      <c r="L1684" s="163">
        <v>3781</v>
      </c>
      <c r="M1684" s="163">
        <v>13863.67</v>
      </c>
      <c r="N1684" s="163">
        <v>1.008</v>
      </c>
      <c r="O1684" s="163">
        <v>3.7010000000000001</v>
      </c>
      <c r="P1684" s="163">
        <v>1</v>
      </c>
      <c r="Q1684" s="163">
        <v>3781</v>
      </c>
      <c r="R1684" s="163">
        <v>13863.67</v>
      </c>
      <c r="S1684" s="163">
        <v>1.008</v>
      </c>
      <c r="T1684" s="163">
        <v>3.7010000000000001</v>
      </c>
    </row>
    <row r="1685" spans="1:20" ht="15.75" customHeight="1">
      <c r="A1685" s="130" t="s">
        <v>120</v>
      </c>
      <c r="B1685" s="164">
        <v>2021</v>
      </c>
      <c r="C1685" s="164">
        <v>3</v>
      </c>
      <c r="D1685" s="130" t="s">
        <v>55</v>
      </c>
      <c r="E1685" s="164">
        <v>3746</v>
      </c>
      <c r="F1685" s="164">
        <v>0</v>
      </c>
      <c r="G1685" s="164">
        <v>0</v>
      </c>
      <c r="H1685" s="164">
        <v>0</v>
      </c>
      <c r="I1685" s="164">
        <v>0</v>
      </c>
      <c r="J1685" s="164">
        <v>0</v>
      </c>
      <c r="K1685" s="164">
        <v>0</v>
      </c>
      <c r="L1685" s="164">
        <v>0</v>
      </c>
      <c r="M1685" s="164">
        <v>0</v>
      </c>
      <c r="N1685" s="164">
        <v>0</v>
      </c>
      <c r="O1685" s="164">
        <v>0</v>
      </c>
      <c r="P1685" s="164">
        <v>0</v>
      </c>
      <c r="Q1685" s="164">
        <v>0</v>
      </c>
      <c r="R1685" s="164">
        <v>0</v>
      </c>
      <c r="S1685" s="164">
        <v>0</v>
      </c>
      <c r="T1685" s="164">
        <v>0</v>
      </c>
    </row>
    <row r="1686" spans="1:20" ht="15.75" customHeight="1">
      <c r="A1686" s="126" t="s">
        <v>120</v>
      </c>
      <c r="B1686" s="163">
        <v>2021</v>
      </c>
      <c r="C1686" s="163">
        <v>4</v>
      </c>
      <c r="D1686" s="126" t="s">
        <v>56</v>
      </c>
      <c r="E1686" s="163">
        <v>3746</v>
      </c>
      <c r="F1686" s="163">
        <v>0</v>
      </c>
      <c r="G1686" s="163">
        <v>0</v>
      </c>
      <c r="H1686" s="163">
        <v>0</v>
      </c>
      <c r="I1686" s="163">
        <v>0</v>
      </c>
      <c r="J1686" s="163">
        <v>0</v>
      </c>
      <c r="K1686" s="163">
        <v>1</v>
      </c>
      <c r="L1686" s="163">
        <v>7</v>
      </c>
      <c r="M1686" s="163">
        <v>11.43</v>
      </c>
      <c r="N1686" s="163">
        <v>2E-3</v>
      </c>
      <c r="O1686" s="163">
        <v>3.0000000000000001E-3</v>
      </c>
      <c r="P1686" s="163">
        <v>1</v>
      </c>
      <c r="Q1686" s="163">
        <v>7</v>
      </c>
      <c r="R1686" s="163">
        <v>11.43</v>
      </c>
      <c r="S1686" s="163">
        <v>2E-3</v>
      </c>
      <c r="T1686" s="163">
        <v>3.0000000000000001E-3</v>
      </c>
    </row>
    <row r="1687" spans="1:20" ht="15.75" customHeight="1">
      <c r="A1687" s="130" t="s">
        <v>120</v>
      </c>
      <c r="B1687" s="164">
        <v>2021</v>
      </c>
      <c r="C1687" s="164">
        <v>5</v>
      </c>
      <c r="D1687" s="130" t="s">
        <v>57</v>
      </c>
      <c r="E1687" s="164">
        <v>3746</v>
      </c>
      <c r="F1687" s="164">
        <v>0</v>
      </c>
      <c r="G1687" s="164">
        <v>0</v>
      </c>
      <c r="H1687" s="164">
        <v>0</v>
      </c>
      <c r="I1687" s="164">
        <v>0</v>
      </c>
      <c r="J1687" s="164">
        <v>0</v>
      </c>
      <c r="K1687" s="164">
        <v>7</v>
      </c>
      <c r="L1687" s="164">
        <v>35</v>
      </c>
      <c r="M1687" s="164">
        <v>41.27</v>
      </c>
      <c r="N1687" s="164">
        <v>8.9999999999999993E-3</v>
      </c>
      <c r="O1687" s="164">
        <v>1.0999999999999999E-2</v>
      </c>
      <c r="P1687" s="164">
        <v>7</v>
      </c>
      <c r="Q1687" s="164">
        <v>35</v>
      </c>
      <c r="R1687" s="164">
        <v>41.27</v>
      </c>
      <c r="S1687" s="164">
        <v>8.9999999999999993E-3</v>
      </c>
      <c r="T1687" s="164">
        <v>1.0999999999999999E-2</v>
      </c>
    </row>
    <row r="1688" spans="1:20" ht="15.75" customHeight="1">
      <c r="A1688" s="126" t="s">
        <v>120</v>
      </c>
      <c r="B1688" s="163">
        <v>2021</v>
      </c>
      <c r="C1688" s="163">
        <v>6</v>
      </c>
      <c r="D1688" s="126" t="s">
        <v>58</v>
      </c>
      <c r="E1688" s="163">
        <v>3746</v>
      </c>
      <c r="F1688" s="163">
        <v>0</v>
      </c>
      <c r="G1688" s="163">
        <v>0</v>
      </c>
      <c r="H1688" s="163">
        <v>0</v>
      </c>
      <c r="I1688" s="163">
        <v>0</v>
      </c>
      <c r="J1688" s="163">
        <v>0</v>
      </c>
      <c r="K1688" s="163">
        <v>1</v>
      </c>
      <c r="L1688" s="163">
        <v>1</v>
      </c>
      <c r="M1688" s="163">
        <v>0.82</v>
      </c>
      <c r="N1688" s="163">
        <v>0</v>
      </c>
      <c r="O1688" s="163">
        <v>0</v>
      </c>
      <c r="P1688" s="163">
        <v>1</v>
      </c>
      <c r="Q1688" s="163">
        <v>1</v>
      </c>
      <c r="R1688" s="163">
        <v>0.82</v>
      </c>
      <c r="S1688" s="163">
        <v>0</v>
      </c>
      <c r="T1688" s="163">
        <v>0</v>
      </c>
    </row>
    <row r="1689" spans="1:20" ht="15.75" customHeight="1">
      <c r="A1689" s="130" t="s">
        <v>120</v>
      </c>
      <c r="B1689" s="164">
        <v>2021</v>
      </c>
      <c r="C1689" s="164">
        <v>7</v>
      </c>
      <c r="D1689" s="130" t="s">
        <v>59</v>
      </c>
      <c r="E1689" s="164">
        <v>3746</v>
      </c>
      <c r="F1689" s="164">
        <v>0</v>
      </c>
      <c r="G1689" s="164">
        <v>0</v>
      </c>
      <c r="H1689" s="164">
        <v>0</v>
      </c>
      <c r="I1689" s="164">
        <v>0</v>
      </c>
      <c r="J1689" s="164">
        <v>0</v>
      </c>
      <c r="K1689" s="164">
        <v>0</v>
      </c>
      <c r="L1689" s="164">
        <v>0</v>
      </c>
      <c r="M1689" s="164">
        <v>0</v>
      </c>
      <c r="N1689" s="164">
        <v>0</v>
      </c>
      <c r="O1689" s="164">
        <v>0</v>
      </c>
      <c r="P1689" s="164">
        <v>0</v>
      </c>
      <c r="Q1689" s="164">
        <v>0</v>
      </c>
      <c r="R1689" s="164">
        <v>0</v>
      </c>
      <c r="S1689" s="164">
        <v>0</v>
      </c>
      <c r="T1689" s="164">
        <v>0</v>
      </c>
    </row>
    <row r="1690" spans="1:20" ht="15.75" customHeight="1">
      <c r="A1690" s="126" t="s">
        <v>120</v>
      </c>
      <c r="B1690" s="163">
        <v>2021</v>
      </c>
      <c r="C1690" s="163">
        <v>8</v>
      </c>
      <c r="D1690" s="126" t="s">
        <v>60</v>
      </c>
      <c r="E1690" s="163">
        <v>3746</v>
      </c>
      <c r="F1690" s="163">
        <v>0</v>
      </c>
      <c r="G1690" s="163">
        <v>0</v>
      </c>
      <c r="H1690" s="163">
        <v>0</v>
      </c>
      <c r="I1690" s="163">
        <v>0</v>
      </c>
      <c r="J1690" s="163">
        <v>0</v>
      </c>
      <c r="K1690" s="163">
        <v>0</v>
      </c>
      <c r="L1690" s="163">
        <v>0</v>
      </c>
      <c r="M1690" s="163">
        <v>0</v>
      </c>
      <c r="N1690" s="163">
        <v>0</v>
      </c>
      <c r="O1690" s="163">
        <v>0</v>
      </c>
      <c r="P1690" s="163">
        <v>0</v>
      </c>
      <c r="Q1690" s="163">
        <v>0</v>
      </c>
      <c r="R1690" s="163">
        <v>0</v>
      </c>
      <c r="S1690" s="163">
        <v>0</v>
      </c>
      <c r="T1690" s="163">
        <v>0</v>
      </c>
    </row>
    <row r="1691" spans="1:20" ht="15.75" customHeight="1">
      <c r="A1691" s="130" t="s">
        <v>120</v>
      </c>
      <c r="B1691" s="164">
        <v>2021</v>
      </c>
      <c r="C1691" s="164">
        <v>9</v>
      </c>
      <c r="D1691" s="130" t="s">
        <v>61</v>
      </c>
      <c r="E1691" s="164">
        <v>3746</v>
      </c>
      <c r="F1691" s="164">
        <v>0</v>
      </c>
      <c r="G1691" s="164">
        <v>0</v>
      </c>
      <c r="H1691" s="164">
        <v>0</v>
      </c>
      <c r="I1691" s="164">
        <v>0</v>
      </c>
      <c r="J1691" s="164">
        <v>0</v>
      </c>
      <c r="K1691" s="164">
        <v>10</v>
      </c>
      <c r="L1691" s="164">
        <v>203</v>
      </c>
      <c r="M1691" s="164">
        <v>271.60000000000002</v>
      </c>
      <c r="N1691" s="164">
        <v>5.3999999999999999E-2</v>
      </c>
      <c r="O1691" s="164">
        <v>7.2999999999999995E-2</v>
      </c>
      <c r="P1691" s="164">
        <v>10</v>
      </c>
      <c r="Q1691" s="164">
        <v>203</v>
      </c>
      <c r="R1691" s="164">
        <v>271.60000000000002</v>
      </c>
      <c r="S1691" s="164">
        <v>5.3999999999999999E-2</v>
      </c>
      <c r="T1691" s="164">
        <v>7.2999999999999995E-2</v>
      </c>
    </row>
    <row r="1692" spans="1:20" ht="15.75" customHeight="1">
      <c r="A1692" s="126" t="s">
        <v>120</v>
      </c>
      <c r="B1692" s="163">
        <v>2022</v>
      </c>
      <c r="C1692" s="163">
        <v>0</v>
      </c>
      <c r="D1692" s="126" t="s">
        <v>53</v>
      </c>
      <c r="E1692" s="163">
        <v>3750</v>
      </c>
      <c r="F1692" s="163">
        <v>0</v>
      </c>
      <c r="G1692" s="163">
        <v>0</v>
      </c>
      <c r="H1692" s="163">
        <v>0</v>
      </c>
      <c r="I1692" s="163">
        <v>0</v>
      </c>
      <c r="J1692" s="163">
        <v>0</v>
      </c>
      <c r="K1692" s="163">
        <v>0</v>
      </c>
      <c r="L1692" s="163">
        <v>0</v>
      </c>
      <c r="M1692" s="163">
        <v>0</v>
      </c>
      <c r="N1692" s="163">
        <v>0</v>
      </c>
      <c r="O1692" s="163">
        <v>0</v>
      </c>
      <c r="P1692" s="163">
        <v>0</v>
      </c>
      <c r="Q1692" s="163">
        <v>0</v>
      </c>
      <c r="R1692" s="163">
        <v>0</v>
      </c>
      <c r="S1692" s="163">
        <v>0</v>
      </c>
      <c r="T1692" s="163">
        <v>0</v>
      </c>
    </row>
    <row r="1693" spans="1:20" ht="15.75" customHeight="1">
      <c r="A1693" s="130" t="s">
        <v>120</v>
      </c>
      <c r="B1693" s="164">
        <v>2022</v>
      </c>
      <c r="C1693" s="164">
        <v>1</v>
      </c>
      <c r="D1693" s="130" t="s">
        <v>54</v>
      </c>
      <c r="E1693" s="164">
        <v>3750</v>
      </c>
      <c r="F1693" s="164">
        <v>0</v>
      </c>
      <c r="G1693" s="164">
        <v>0</v>
      </c>
      <c r="H1693" s="164">
        <v>0</v>
      </c>
      <c r="I1693" s="164">
        <v>0</v>
      </c>
      <c r="J1693" s="164">
        <v>0</v>
      </c>
      <c r="K1693" s="164">
        <v>27</v>
      </c>
      <c r="L1693" s="164">
        <v>108</v>
      </c>
      <c r="M1693" s="164">
        <v>266.27</v>
      </c>
      <c r="N1693" s="164">
        <v>2.9000000000000001E-2</v>
      </c>
      <c r="O1693" s="164">
        <v>7.0999999999999994E-2</v>
      </c>
      <c r="P1693" s="164">
        <v>27</v>
      </c>
      <c r="Q1693" s="164">
        <v>108</v>
      </c>
      <c r="R1693" s="164">
        <v>266.27</v>
      </c>
      <c r="S1693" s="164">
        <v>2.9000000000000001E-2</v>
      </c>
      <c r="T1693" s="164">
        <v>7.0999999999999994E-2</v>
      </c>
    </row>
    <row r="1694" spans="1:20" ht="15.75" customHeight="1">
      <c r="A1694" s="126" t="s">
        <v>120</v>
      </c>
      <c r="B1694" s="163">
        <v>2022</v>
      </c>
      <c r="C1694" s="163">
        <v>2</v>
      </c>
      <c r="D1694" s="126" t="s">
        <v>1415</v>
      </c>
      <c r="E1694" s="163">
        <v>3750</v>
      </c>
      <c r="F1694" s="163">
        <v>0</v>
      </c>
      <c r="G1694" s="163">
        <v>0</v>
      </c>
      <c r="H1694" s="163">
        <v>0</v>
      </c>
      <c r="I1694" s="163">
        <v>0</v>
      </c>
      <c r="J1694" s="163">
        <v>0</v>
      </c>
      <c r="K1694" s="163">
        <v>2</v>
      </c>
      <c r="L1694" s="163">
        <v>7539</v>
      </c>
      <c r="M1694" s="163">
        <v>8731.2999999999993</v>
      </c>
      <c r="N1694" s="163">
        <v>2.0089999999999999</v>
      </c>
      <c r="O1694" s="163">
        <v>2.327</v>
      </c>
      <c r="P1694" s="163">
        <v>2</v>
      </c>
      <c r="Q1694" s="163">
        <v>7539</v>
      </c>
      <c r="R1694" s="163">
        <v>8731.2999999999993</v>
      </c>
      <c r="S1694" s="163">
        <v>2.0089999999999999</v>
      </c>
      <c r="T1694" s="163">
        <v>2.327</v>
      </c>
    </row>
    <row r="1695" spans="1:20" ht="15.75" customHeight="1">
      <c r="A1695" s="130" t="s">
        <v>120</v>
      </c>
      <c r="B1695" s="164">
        <v>2022</v>
      </c>
      <c r="C1695" s="164">
        <v>3</v>
      </c>
      <c r="D1695" s="130" t="s">
        <v>55</v>
      </c>
      <c r="E1695" s="164">
        <v>3750</v>
      </c>
      <c r="F1695" s="164">
        <v>0</v>
      </c>
      <c r="G1695" s="164">
        <v>0</v>
      </c>
      <c r="H1695" s="164">
        <v>0</v>
      </c>
      <c r="I1695" s="164">
        <v>0</v>
      </c>
      <c r="J1695" s="164">
        <v>0</v>
      </c>
      <c r="K1695" s="164">
        <v>9</v>
      </c>
      <c r="L1695" s="164">
        <v>3124</v>
      </c>
      <c r="M1695" s="164">
        <v>3407.82</v>
      </c>
      <c r="N1695" s="164">
        <v>0.83299999999999996</v>
      </c>
      <c r="O1695" s="164">
        <v>0.90900000000000003</v>
      </c>
      <c r="P1695" s="164">
        <v>9</v>
      </c>
      <c r="Q1695" s="164">
        <v>3124</v>
      </c>
      <c r="R1695" s="164">
        <v>3407.82</v>
      </c>
      <c r="S1695" s="164">
        <v>0.83299999999999996</v>
      </c>
      <c r="T1695" s="164">
        <v>0.90900000000000003</v>
      </c>
    </row>
    <row r="1696" spans="1:20" ht="15.75" customHeight="1">
      <c r="A1696" s="126" t="s">
        <v>120</v>
      </c>
      <c r="B1696" s="163">
        <v>2022</v>
      </c>
      <c r="C1696" s="163">
        <v>4</v>
      </c>
      <c r="D1696" s="126" t="s">
        <v>56</v>
      </c>
      <c r="E1696" s="163">
        <v>3750</v>
      </c>
      <c r="F1696" s="163">
        <v>0</v>
      </c>
      <c r="G1696" s="163">
        <v>0</v>
      </c>
      <c r="H1696" s="163">
        <v>0</v>
      </c>
      <c r="I1696" s="163">
        <v>0</v>
      </c>
      <c r="J1696" s="163">
        <v>0</v>
      </c>
      <c r="K1696" s="163">
        <v>1</v>
      </c>
      <c r="L1696" s="163">
        <v>8</v>
      </c>
      <c r="M1696" s="163">
        <v>23.47</v>
      </c>
      <c r="N1696" s="163">
        <v>2E-3</v>
      </c>
      <c r="O1696" s="163">
        <v>6.0000000000000001E-3</v>
      </c>
      <c r="P1696" s="163">
        <v>1</v>
      </c>
      <c r="Q1696" s="163">
        <v>8</v>
      </c>
      <c r="R1696" s="163">
        <v>23.47</v>
      </c>
      <c r="S1696" s="163">
        <v>2E-3</v>
      </c>
      <c r="T1696" s="163">
        <v>6.0000000000000001E-3</v>
      </c>
    </row>
    <row r="1697" spans="1:20" ht="15.75" customHeight="1">
      <c r="A1697" s="130" t="s">
        <v>120</v>
      </c>
      <c r="B1697" s="164">
        <v>2022</v>
      </c>
      <c r="C1697" s="164">
        <v>5</v>
      </c>
      <c r="D1697" s="130" t="s">
        <v>57</v>
      </c>
      <c r="E1697" s="164">
        <v>3750</v>
      </c>
      <c r="F1697" s="164">
        <v>0</v>
      </c>
      <c r="G1697" s="164">
        <v>0</v>
      </c>
      <c r="H1697" s="164">
        <v>0</v>
      </c>
      <c r="I1697" s="164">
        <v>0</v>
      </c>
      <c r="J1697" s="164">
        <v>0</v>
      </c>
      <c r="K1697" s="164">
        <v>9</v>
      </c>
      <c r="L1697" s="164">
        <v>1639</v>
      </c>
      <c r="M1697" s="164">
        <v>2601.13</v>
      </c>
      <c r="N1697" s="164">
        <v>0.437</v>
      </c>
      <c r="O1697" s="164">
        <v>0.69399999999999995</v>
      </c>
      <c r="P1697" s="164">
        <v>9</v>
      </c>
      <c r="Q1697" s="164">
        <v>1639</v>
      </c>
      <c r="R1697" s="164">
        <v>2601.13</v>
      </c>
      <c r="S1697" s="164">
        <v>0.437</v>
      </c>
      <c r="T1697" s="164">
        <v>0.69399999999999995</v>
      </c>
    </row>
    <row r="1698" spans="1:20" ht="15.75" customHeight="1">
      <c r="A1698" s="126" t="s">
        <v>120</v>
      </c>
      <c r="B1698" s="163">
        <v>2022</v>
      </c>
      <c r="C1698" s="163">
        <v>6</v>
      </c>
      <c r="D1698" s="126" t="s">
        <v>58</v>
      </c>
      <c r="E1698" s="163">
        <v>3750</v>
      </c>
      <c r="F1698" s="163">
        <v>0</v>
      </c>
      <c r="G1698" s="163">
        <v>0</v>
      </c>
      <c r="H1698" s="163">
        <v>0</v>
      </c>
      <c r="I1698" s="163">
        <v>0</v>
      </c>
      <c r="J1698" s="163">
        <v>0</v>
      </c>
      <c r="K1698" s="163">
        <v>0</v>
      </c>
      <c r="L1698" s="163">
        <v>0</v>
      </c>
      <c r="M1698" s="163">
        <v>0</v>
      </c>
      <c r="N1698" s="163">
        <v>0</v>
      </c>
      <c r="O1698" s="163">
        <v>0</v>
      </c>
      <c r="P1698" s="163">
        <v>0</v>
      </c>
      <c r="Q1698" s="163">
        <v>0</v>
      </c>
      <c r="R1698" s="163">
        <v>0</v>
      </c>
      <c r="S1698" s="163">
        <v>0</v>
      </c>
      <c r="T1698" s="163">
        <v>0</v>
      </c>
    </row>
    <row r="1699" spans="1:20" ht="15.75" customHeight="1">
      <c r="A1699" s="130" t="s">
        <v>120</v>
      </c>
      <c r="B1699" s="164">
        <v>2022</v>
      </c>
      <c r="C1699" s="164">
        <v>7</v>
      </c>
      <c r="D1699" s="130" t="s">
        <v>59</v>
      </c>
      <c r="E1699" s="164">
        <v>3750</v>
      </c>
      <c r="F1699" s="164">
        <v>0</v>
      </c>
      <c r="G1699" s="164">
        <v>0</v>
      </c>
      <c r="H1699" s="164">
        <v>0</v>
      </c>
      <c r="I1699" s="164">
        <v>0</v>
      </c>
      <c r="J1699" s="164">
        <v>0</v>
      </c>
      <c r="K1699" s="164">
        <v>0</v>
      </c>
      <c r="L1699" s="164">
        <v>0</v>
      </c>
      <c r="M1699" s="164">
        <v>0</v>
      </c>
      <c r="N1699" s="164">
        <v>0</v>
      </c>
      <c r="O1699" s="164">
        <v>0</v>
      </c>
      <c r="P1699" s="164">
        <v>0</v>
      </c>
      <c r="Q1699" s="164">
        <v>0</v>
      </c>
      <c r="R1699" s="164">
        <v>0</v>
      </c>
      <c r="S1699" s="164">
        <v>0</v>
      </c>
      <c r="T1699" s="164">
        <v>0</v>
      </c>
    </row>
    <row r="1700" spans="1:20" ht="15.75" customHeight="1">
      <c r="A1700" s="126" t="s">
        <v>120</v>
      </c>
      <c r="B1700" s="163">
        <v>2022</v>
      </c>
      <c r="C1700" s="163">
        <v>8</v>
      </c>
      <c r="D1700" s="126" t="s">
        <v>60</v>
      </c>
      <c r="E1700" s="163">
        <v>3750</v>
      </c>
      <c r="F1700" s="163">
        <v>0</v>
      </c>
      <c r="G1700" s="163">
        <v>0</v>
      </c>
      <c r="H1700" s="163">
        <v>0</v>
      </c>
      <c r="I1700" s="163">
        <v>0</v>
      </c>
      <c r="J1700" s="163">
        <v>0</v>
      </c>
      <c r="K1700" s="163">
        <v>2</v>
      </c>
      <c r="L1700" s="163">
        <v>2</v>
      </c>
      <c r="M1700" s="163">
        <v>4.67</v>
      </c>
      <c r="N1700" s="163">
        <v>1E-3</v>
      </c>
      <c r="O1700" s="163">
        <v>1E-3</v>
      </c>
      <c r="P1700" s="163">
        <v>2</v>
      </c>
      <c r="Q1700" s="163">
        <v>2</v>
      </c>
      <c r="R1700" s="163">
        <v>4.67</v>
      </c>
      <c r="S1700" s="163">
        <v>1E-3</v>
      </c>
      <c r="T1700" s="163">
        <v>1E-3</v>
      </c>
    </row>
    <row r="1701" spans="1:20" ht="15.75" customHeight="1">
      <c r="A1701" s="130" t="s">
        <v>120</v>
      </c>
      <c r="B1701" s="164">
        <v>2022</v>
      </c>
      <c r="C1701" s="164">
        <v>9</v>
      </c>
      <c r="D1701" s="130" t="s">
        <v>61</v>
      </c>
      <c r="E1701" s="164">
        <v>3750</v>
      </c>
      <c r="F1701" s="164">
        <v>0</v>
      </c>
      <c r="G1701" s="164">
        <v>0</v>
      </c>
      <c r="H1701" s="164">
        <v>0</v>
      </c>
      <c r="I1701" s="164">
        <v>0</v>
      </c>
      <c r="J1701" s="164">
        <v>0</v>
      </c>
      <c r="K1701" s="164">
        <v>12</v>
      </c>
      <c r="L1701" s="164">
        <v>2083</v>
      </c>
      <c r="M1701" s="164">
        <v>1629.62</v>
      </c>
      <c r="N1701" s="164">
        <v>0.55500000000000005</v>
      </c>
      <c r="O1701" s="164">
        <v>0.435</v>
      </c>
      <c r="P1701" s="164">
        <v>12</v>
      </c>
      <c r="Q1701" s="164">
        <v>2083</v>
      </c>
      <c r="R1701" s="164">
        <v>1629.62</v>
      </c>
      <c r="S1701" s="164">
        <v>0.55500000000000005</v>
      </c>
      <c r="T1701" s="164">
        <v>0.435</v>
      </c>
    </row>
    <row r="1702" spans="1:20" ht="15.75" customHeight="1">
      <c r="A1702" s="126" t="s">
        <v>120</v>
      </c>
      <c r="B1702" s="163">
        <v>2023</v>
      </c>
      <c r="C1702" s="163">
        <v>0</v>
      </c>
      <c r="D1702" s="126" t="s">
        <v>53</v>
      </c>
      <c r="E1702" s="163">
        <v>3750</v>
      </c>
      <c r="F1702" s="163">
        <v>0</v>
      </c>
      <c r="G1702" s="163">
        <v>0</v>
      </c>
      <c r="H1702" s="163">
        <v>0</v>
      </c>
      <c r="I1702" s="163">
        <v>0</v>
      </c>
      <c r="J1702" s="163">
        <v>0</v>
      </c>
      <c r="K1702" s="163">
        <v>0</v>
      </c>
      <c r="L1702" s="163">
        <v>0</v>
      </c>
      <c r="M1702" s="163">
        <v>0</v>
      </c>
      <c r="N1702" s="163">
        <v>0</v>
      </c>
      <c r="O1702" s="163">
        <v>0</v>
      </c>
      <c r="P1702" s="163">
        <v>0</v>
      </c>
      <c r="Q1702" s="163">
        <v>0</v>
      </c>
      <c r="R1702" s="163">
        <v>0</v>
      </c>
      <c r="S1702" s="163">
        <v>0</v>
      </c>
      <c r="T1702" s="163">
        <v>0</v>
      </c>
    </row>
    <row r="1703" spans="1:20" ht="15.75" customHeight="1">
      <c r="A1703" s="130" t="s">
        <v>120</v>
      </c>
      <c r="B1703" s="164">
        <v>2023</v>
      </c>
      <c r="C1703" s="164">
        <v>1</v>
      </c>
      <c r="D1703" s="130" t="s">
        <v>54</v>
      </c>
      <c r="E1703" s="164">
        <v>3750</v>
      </c>
      <c r="F1703" s="164">
        <v>0</v>
      </c>
      <c r="G1703" s="164">
        <v>0</v>
      </c>
      <c r="H1703" s="164">
        <v>0</v>
      </c>
      <c r="I1703" s="164">
        <v>0</v>
      </c>
      <c r="J1703" s="164">
        <v>0</v>
      </c>
      <c r="K1703" s="164">
        <v>17</v>
      </c>
      <c r="L1703" s="164">
        <v>77</v>
      </c>
      <c r="M1703" s="164">
        <v>117.87</v>
      </c>
      <c r="N1703" s="164">
        <v>2.1000000000000001E-2</v>
      </c>
      <c r="O1703" s="164">
        <v>3.1E-2</v>
      </c>
      <c r="P1703" s="164">
        <v>17</v>
      </c>
      <c r="Q1703" s="164">
        <v>77</v>
      </c>
      <c r="R1703" s="164">
        <v>117.87</v>
      </c>
      <c r="S1703" s="164">
        <v>2.1000000000000001E-2</v>
      </c>
      <c r="T1703" s="164">
        <v>3.1E-2</v>
      </c>
    </row>
    <row r="1704" spans="1:20" ht="15.75" customHeight="1">
      <c r="A1704" s="126" t="s">
        <v>120</v>
      </c>
      <c r="B1704" s="163">
        <v>2023</v>
      </c>
      <c r="C1704" s="163">
        <v>2</v>
      </c>
      <c r="D1704" s="126" t="s">
        <v>1415</v>
      </c>
      <c r="E1704" s="163">
        <v>3750</v>
      </c>
      <c r="F1704" s="163">
        <v>0</v>
      </c>
      <c r="G1704" s="163">
        <v>0</v>
      </c>
      <c r="H1704" s="163">
        <v>0</v>
      </c>
      <c r="I1704" s="163">
        <v>0</v>
      </c>
      <c r="J1704" s="163">
        <v>0</v>
      </c>
      <c r="K1704" s="163">
        <v>2</v>
      </c>
      <c r="L1704" s="163">
        <v>7006</v>
      </c>
      <c r="M1704" s="163">
        <v>32872.5</v>
      </c>
      <c r="N1704" s="163">
        <v>1.8680000000000001</v>
      </c>
      <c r="O1704" s="163">
        <v>8.766</v>
      </c>
      <c r="P1704" s="163">
        <v>2</v>
      </c>
      <c r="Q1704" s="163">
        <v>7006</v>
      </c>
      <c r="R1704" s="163">
        <v>32872.5</v>
      </c>
      <c r="S1704" s="163">
        <v>1.8680000000000001</v>
      </c>
      <c r="T1704" s="163">
        <v>8.766</v>
      </c>
    </row>
    <row r="1705" spans="1:20" ht="15.75" customHeight="1">
      <c r="A1705" s="130" t="s">
        <v>120</v>
      </c>
      <c r="B1705" s="164">
        <v>2023</v>
      </c>
      <c r="C1705" s="164">
        <v>3</v>
      </c>
      <c r="D1705" s="130" t="s">
        <v>55</v>
      </c>
      <c r="E1705" s="164">
        <v>3750</v>
      </c>
      <c r="F1705" s="164">
        <v>0</v>
      </c>
      <c r="G1705" s="164">
        <v>0</v>
      </c>
      <c r="H1705" s="164">
        <v>0</v>
      </c>
      <c r="I1705" s="164">
        <v>0</v>
      </c>
      <c r="J1705" s="164">
        <v>0</v>
      </c>
      <c r="K1705" s="164">
        <v>0</v>
      </c>
      <c r="L1705" s="164">
        <v>0</v>
      </c>
      <c r="M1705" s="164">
        <v>0</v>
      </c>
      <c r="N1705" s="164">
        <v>0</v>
      </c>
      <c r="O1705" s="164">
        <v>0</v>
      </c>
      <c r="P1705" s="164">
        <v>0</v>
      </c>
      <c r="Q1705" s="164">
        <v>0</v>
      </c>
      <c r="R1705" s="164">
        <v>0</v>
      </c>
      <c r="S1705" s="164">
        <v>0</v>
      </c>
      <c r="T1705" s="164">
        <v>0</v>
      </c>
    </row>
    <row r="1706" spans="1:20" ht="15.75" customHeight="1">
      <c r="A1706" s="126" t="s">
        <v>120</v>
      </c>
      <c r="B1706" s="163">
        <v>2023</v>
      </c>
      <c r="C1706" s="163">
        <v>4</v>
      </c>
      <c r="D1706" s="126" t="s">
        <v>56</v>
      </c>
      <c r="E1706" s="163">
        <v>3750</v>
      </c>
      <c r="F1706" s="163">
        <v>0</v>
      </c>
      <c r="G1706" s="163">
        <v>0</v>
      </c>
      <c r="H1706" s="163">
        <v>0</v>
      </c>
      <c r="I1706" s="163">
        <v>0</v>
      </c>
      <c r="J1706" s="163">
        <v>0</v>
      </c>
      <c r="K1706" s="163">
        <v>2</v>
      </c>
      <c r="L1706" s="163">
        <v>107</v>
      </c>
      <c r="M1706" s="163">
        <v>177.2</v>
      </c>
      <c r="N1706" s="163">
        <v>2.9000000000000001E-2</v>
      </c>
      <c r="O1706" s="163">
        <v>4.7E-2</v>
      </c>
      <c r="P1706" s="163">
        <v>2</v>
      </c>
      <c r="Q1706" s="163">
        <v>107</v>
      </c>
      <c r="R1706" s="163">
        <v>177.2</v>
      </c>
      <c r="S1706" s="163">
        <v>2.9000000000000001E-2</v>
      </c>
      <c r="T1706" s="163">
        <v>4.7E-2</v>
      </c>
    </row>
    <row r="1707" spans="1:20" ht="15.75" customHeight="1">
      <c r="A1707" s="130" t="s">
        <v>120</v>
      </c>
      <c r="B1707" s="164">
        <v>2023</v>
      </c>
      <c r="C1707" s="164">
        <v>5</v>
      </c>
      <c r="D1707" s="130" t="s">
        <v>57</v>
      </c>
      <c r="E1707" s="164">
        <v>3750</v>
      </c>
      <c r="F1707" s="164">
        <v>0</v>
      </c>
      <c r="G1707" s="164">
        <v>0</v>
      </c>
      <c r="H1707" s="164">
        <v>0</v>
      </c>
      <c r="I1707" s="164">
        <v>0</v>
      </c>
      <c r="J1707" s="164">
        <v>0</v>
      </c>
      <c r="K1707" s="164">
        <v>7</v>
      </c>
      <c r="L1707" s="164">
        <v>41</v>
      </c>
      <c r="M1707" s="164">
        <v>234.65</v>
      </c>
      <c r="N1707" s="164">
        <v>1.0999999999999999E-2</v>
      </c>
      <c r="O1707" s="164">
        <v>6.3E-2</v>
      </c>
      <c r="P1707" s="164">
        <v>7</v>
      </c>
      <c r="Q1707" s="164">
        <v>41</v>
      </c>
      <c r="R1707" s="164">
        <v>234.65</v>
      </c>
      <c r="S1707" s="164">
        <v>1.0999999999999999E-2</v>
      </c>
      <c r="T1707" s="164">
        <v>6.3E-2</v>
      </c>
    </row>
    <row r="1708" spans="1:20" ht="15.75" customHeight="1">
      <c r="A1708" s="126" t="s">
        <v>120</v>
      </c>
      <c r="B1708" s="163">
        <v>2023</v>
      </c>
      <c r="C1708" s="163">
        <v>6</v>
      </c>
      <c r="D1708" s="126" t="s">
        <v>58</v>
      </c>
      <c r="E1708" s="163">
        <v>3750</v>
      </c>
      <c r="F1708" s="163">
        <v>0</v>
      </c>
      <c r="G1708" s="163">
        <v>0</v>
      </c>
      <c r="H1708" s="163">
        <v>0</v>
      </c>
      <c r="I1708" s="163">
        <v>0</v>
      </c>
      <c r="J1708" s="163">
        <v>0</v>
      </c>
      <c r="K1708" s="163">
        <v>0</v>
      </c>
      <c r="L1708" s="163">
        <v>0</v>
      </c>
      <c r="M1708" s="163">
        <v>0</v>
      </c>
      <c r="N1708" s="163">
        <v>0</v>
      </c>
      <c r="O1708" s="163">
        <v>0</v>
      </c>
      <c r="P1708" s="163">
        <v>0</v>
      </c>
      <c r="Q1708" s="163">
        <v>0</v>
      </c>
      <c r="R1708" s="163">
        <v>0</v>
      </c>
      <c r="S1708" s="163">
        <v>0</v>
      </c>
      <c r="T1708" s="163">
        <v>0</v>
      </c>
    </row>
    <row r="1709" spans="1:20" ht="15.75" customHeight="1">
      <c r="A1709" s="130" t="s">
        <v>120</v>
      </c>
      <c r="B1709" s="164">
        <v>2023</v>
      </c>
      <c r="C1709" s="164">
        <v>7</v>
      </c>
      <c r="D1709" s="130" t="s">
        <v>59</v>
      </c>
      <c r="E1709" s="164">
        <v>3750</v>
      </c>
      <c r="F1709" s="164">
        <v>0</v>
      </c>
      <c r="G1709" s="164">
        <v>0</v>
      </c>
      <c r="H1709" s="164">
        <v>0</v>
      </c>
      <c r="I1709" s="164">
        <v>0</v>
      </c>
      <c r="J1709" s="164">
        <v>0</v>
      </c>
      <c r="K1709" s="164">
        <v>0</v>
      </c>
      <c r="L1709" s="164">
        <v>0</v>
      </c>
      <c r="M1709" s="164">
        <v>0</v>
      </c>
      <c r="N1709" s="164">
        <v>0</v>
      </c>
      <c r="O1709" s="164">
        <v>0</v>
      </c>
      <c r="P1709" s="164">
        <v>0</v>
      </c>
      <c r="Q1709" s="164">
        <v>0</v>
      </c>
      <c r="R1709" s="164">
        <v>0</v>
      </c>
      <c r="S1709" s="164">
        <v>0</v>
      </c>
      <c r="T1709" s="164">
        <v>0</v>
      </c>
    </row>
    <row r="1710" spans="1:20" ht="15.75" customHeight="1">
      <c r="A1710" s="126" t="s">
        <v>120</v>
      </c>
      <c r="B1710" s="163">
        <v>2023</v>
      </c>
      <c r="C1710" s="163">
        <v>8</v>
      </c>
      <c r="D1710" s="126" t="s">
        <v>60</v>
      </c>
      <c r="E1710" s="163">
        <v>3750</v>
      </c>
      <c r="F1710" s="163">
        <v>0</v>
      </c>
      <c r="G1710" s="163">
        <v>0</v>
      </c>
      <c r="H1710" s="163">
        <v>0</v>
      </c>
      <c r="I1710" s="163">
        <v>0</v>
      </c>
      <c r="J1710" s="163">
        <v>0</v>
      </c>
      <c r="K1710" s="163">
        <v>0</v>
      </c>
      <c r="L1710" s="163">
        <v>0</v>
      </c>
      <c r="M1710" s="163">
        <v>0</v>
      </c>
      <c r="N1710" s="163">
        <v>0</v>
      </c>
      <c r="O1710" s="163">
        <v>0</v>
      </c>
      <c r="P1710" s="163">
        <v>0</v>
      </c>
      <c r="Q1710" s="163">
        <v>0</v>
      </c>
      <c r="R1710" s="163">
        <v>0</v>
      </c>
      <c r="S1710" s="163">
        <v>0</v>
      </c>
      <c r="T1710" s="163">
        <v>0</v>
      </c>
    </row>
    <row r="1711" spans="1:20" ht="15.75" customHeight="1">
      <c r="A1711" s="130" t="s">
        <v>120</v>
      </c>
      <c r="B1711" s="164">
        <v>2023</v>
      </c>
      <c r="C1711" s="164">
        <v>9</v>
      </c>
      <c r="D1711" s="130" t="s">
        <v>61</v>
      </c>
      <c r="E1711" s="164">
        <v>3750</v>
      </c>
      <c r="F1711" s="164">
        <v>0</v>
      </c>
      <c r="G1711" s="164">
        <v>0</v>
      </c>
      <c r="H1711" s="164">
        <v>0</v>
      </c>
      <c r="I1711" s="164">
        <v>0</v>
      </c>
      <c r="J1711" s="164">
        <v>0</v>
      </c>
      <c r="K1711" s="164">
        <v>5</v>
      </c>
      <c r="L1711" s="164">
        <v>35</v>
      </c>
      <c r="M1711" s="164">
        <v>25.13</v>
      </c>
      <c r="N1711" s="164">
        <v>8.9999999999999993E-3</v>
      </c>
      <c r="O1711" s="164">
        <v>7.0000000000000001E-3</v>
      </c>
      <c r="P1711" s="164">
        <v>5</v>
      </c>
      <c r="Q1711" s="164">
        <v>35</v>
      </c>
      <c r="R1711" s="164">
        <v>25.13</v>
      </c>
      <c r="S1711" s="164">
        <v>8.9999999999999993E-3</v>
      </c>
      <c r="T1711" s="164">
        <v>7.0000000000000001E-3</v>
      </c>
    </row>
    <row r="1712" spans="1:20" ht="15.75" customHeight="1">
      <c r="A1712" s="126" t="s">
        <v>301</v>
      </c>
      <c r="B1712" s="163">
        <v>2015</v>
      </c>
      <c r="C1712" s="163">
        <v>0</v>
      </c>
      <c r="D1712" s="126" t="s">
        <v>53</v>
      </c>
      <c r="E1712" s="163">
        <v>102149</v>
      </c>
      <c r="F1712" s="163">
        <v>0</v>
      </c>
      <c r="G1712" s="163">
        <v>0</v>
      </c>
      <c r="H1712" s="163">
        <v>0</v>
      </c>
      <c r="I1712" s="163">
        <v>0</v>
      </c>
      <c r="J1712" s="163">
        <v>0</v>
      </c>
      <c r="K1712" s="163">
        <v>28</v>
      </c>
      <c r="L1712" s="163">
        <v>3151</v>
      </c>
      <c r="M1712" s="163">
        <v>2644.13</v>
      </c>
      <c r="N1712" s="163">
        <v>3.1E-2</v>
      </c>
      <c r="O1712" s="163">
        <v>2.5999999999999999E-2</v>
      </c>
      <c r="P1712" s="163">
        <v>28</v>
      </c>
      <c r="Q1712" s="163">
        <v>3151</v>
      </c>
      <c r="R1712" s="163">
        <v>2644.13</v>
      </c>
      <c r="S1712" s="163">
        <v>3.1E-2</v>
      </c>
      <c r="T1712" s="163">
        <v>2.5999999999999999E-2</v>
      </c>
    </row>
    <row r="1713" spans="1:20" ht="15.75" customHeight="1">
      <c r="A1713" s="130" t="s">
        <v>301</v>
      </c>
      <c r="B1713" s="164">
        <v>2015</v>
      </c>
      <c r="C1713" s="164">
        <v>1</v>
      </c>
      <c r="D1713" s="130" t="s">
        <v>54</v>
      </c>
      <c r="E1713" s="164">
        <v>102149</v>
      </c>
      <c r="F1713" s="164">
        <v>0</v>
      </c>
      <c r="G1713" s="164">
        <v>0</v>
      </c>
      <c r="H1713" s="164">
        <v>0</v>
      </c>
      <c r="I1713" s="164">
        <v>0</v>
      </c>
      <c r="J1713" s="164">
        <v>0</v>
      </c>
      <c r="K1713" s="164">
        <v>263</v>
      </c>
      <c r="L1713" s="164">
        <v>10679</v>
      </c>
      <c r="M1713" s="164">
        <v>11086.3</v>
      </c>
      <c r="N1713" s="164">
        <v>0.105</v>
      </c>
      <c r="O1713" s="164">
        <v>0.109</v>
      </c>
      <c r="P1713" s="164">
        <v>263</v>
      </c>
      <c r="Q1713" s="164">
        <v>10679</v>
      </c>
      <c r="R1713" s="164">
        <v>11086.3</v>
      </c>
      <c r="S1713" s="164">
        <v>0.105</v>
      </c>
      <c r="T1713" s="164">
        <v>0.109</v>
      </c>
    </row>
    <row r="1714" spans="1:20" ht="15.75" customHeight="1">
      <c r="A1714" s="126" t="s">
        <v>301</v>
      </c>
      <c r="B1714" s="163">
        <v>2015</v>
      </c>
      <c r="C1714" s="163">
        <v>2</v>
      </c>
      <c r="D1714" s="126" t="s">
        <v>1415</v>
      </c>
      <c r="E1714" s="163">
        <v>102149</v>
      </c>
      <c r="F1714" s="163">
        <v>0</v>
      </c>
      <c r="G1714" s="163">
        <v>0</v>
      </c>
      <c r="H1714" s="163">
        <v>0</v>
      </c>
      <c r="I1714" s="163">
        <v>0</v>
      </c>
      <c r="J1714" s="163">
        <v>0</v>
      </c>
      <c r="K1714" s="163">
        <v>8</v>
      </c>
      <c r="L1714" s="163">
        <v>13010</v>
      </c>
      <c r="M1714" s="163">
        <v>12680.5</v>
      </c>
      <c r="N1714" s="163">
        <v>0.127</v>
      </c>
      <c r="O1714" s="163">
        <v>0.124</v>
      </c>
      <c r="P1714" s="163">
        <v>8</v>
      </c>
      <c r="Q1714" s="163">
        <v>13010</v>
      </c>
      <c r="R1714" s="163">
        <v>12680.5</v>
      </c>
      <c r="S1714" s="163">
        <v>0.127</v>
      </c>
      <c r="T1714" s="163">
        <v>0.124</v>
      </c>
    </row>
    <row r="1715" spans="1:20" ht="15.75" customHeight="1">
      <c r="A1715" s="130" t="s">
        <v>301</v>
      </c>
      <c r="B1715" s="164">
        <v>2015</v>
      </c>
      <c r="C1715" s="164">
        <v>3</v>
      </c>
      <c r="D1715" s="130" t="s">
        <v>55</v>
      </c>
      <c r="E1715" s="164">
        <v>102148</v>
      </c>
      <c r="F1715" s="164">
        <v>0</v>
      </c>
      <c r="G1715" s="164">
        <v>0</v>
      </c>
      <c r="H1715" s="164">
        <v>0</v>
      </c>
      <c r="I1715" s="164">
        <v>0</v>
      </c>
      <c r="J1715" s="164">
        <v>0</v>
      </c>
      <c r="K1715" s="164">
        <v>53</v>
      </c>
      <c r="L1715" s="164">
        <v>10323</v>
      </c>
      <c r="M1715" s="164">
        <v>13265.1</v>
      </c>
      <c r="N1715" s="164">
        <v>0.10100000000000001</v>
      </c>
      <c r="O1715" s="164">
        <v>0.13</v>
      </c>
      <c r="P1715" s="164">
        <v>53</v>
      </c>
      <c r="Q1715" s="164">
        <v>10323</v>
      </c>
      <c r="R1715" s="164">
        <v>13265.1</v>
      </c>
      <c r="S1715" s="164">
        <v>0.10100000000000001</v>
      </c>
      <c r="T1715" s="164">
        <v>0.13</v>
      </c>
    </row>
    <row r="1716" spans="1:20" ht="15.75" customHeight="1">
      <c r="A1716" s="126" t="s">
        <v>301</v>
      </c>
      <c r="B1716" s="163">
        <v>2015</v>
      </c>
      <c r="C1716" s="163">
        <v>4</v>
      </c>
      <c r="D1716" s="126" t="s">
        <v>56</v>
      </c>
      <c r="E1716" s="163">
        <v>102149</v>
      </c>
      <c r="F1716" s="163">
        <v>0</v>
      </c>
      <c r="G1716" s="163">
        <v>0</v>
      </c>
      <c r="H1716" s="163">
        <v>0</v>
      </c>
      <c r="I1716" s="163">
        <v>0</v>
      </c>
      <c r="J1716" s="163">
        <v>0</v>
      </c>
      <c r="K1716" s="163">
        <v>24</v>
      </c>
      <c r="L1716" s="163">
        <v>10355</v>
      </c>
      <c r="M1716" s="163">
        <v>1192.0999999999999</v>
      </c>
      <c r="N1716" s="163">
        <v>0.10100000000000001</v>
      </c>
      <c r="O1716" s="163">
        <v>1.2E-2</v>
      </c>
      <c r="P1716" s="163">
        <v>24</v>
      </c>
      <c r="Q1716" s="163">
        <v>10355</v>
      </c>
      <c r="R1716" s="163">
        <v>1192.0999999999999</v>
      </c>
      <c r="S1716" s="163">
        <v>0.10100000000000001</v>
      </c>
      <c r="T1716" s="163">
        <v>1.2E-2</v>
      </c>
    </row>
    <row r="1717" spans="1:20" ht="15.75" customHeight="1">
      <c r="A1717" s="130" t="s">
        <v>301</v>
      </c>
      <c r="B1717" s="164">
        <v>2015</v>
      </c>
      <c r="C1717" s="164">
        <v>5</v>
      </c>
      <c r="D1717" s="130" t="s">
        <v>57</v>
      </c>
      <c r="E1717" s="164">
        <v>102149</v>
      </c>
      <c r="F1717" s="164">
        <v>0</v>
      </c>
      <c r="G1717" s="164">
        <v>0</v>
      </c>
      <c r="H1717" s="164">
        <v>0</v>
      </c>
      <c r="I1717" s="164">
        <v>0</v>
      </c>
      <c r="J1717" s="164">
        <v>0</v>
      </c>
      <c r="K1717" s="164">
        <v>136</v>
      </c>
      <c r="L1717" s="164">
        <v>32382</v>
      </c>
      <c r="M1717" s="164">
        <v>21695.87</v>
      </c>
      <c r="N1717" s="164">
        <v>0.317</v>
      </c>
      <c r="O1717" s="164">
        <v>0.21199999999999999</v>
      </c>
      <c r="P1717" s="164">
        <v>136</v>
      </c>
      <c r="Q1717" s="164">
        <v>32382</v>
      </c>
      <c r="R1717" s="164">
        <v>21695.87</v>
      </c>
      <c r="S1717" s="164">
        <v>0.317</v>
      </c>
      <c r="T1717" s="164">
        <v>0.21199999999999999</v>
      </c>
    </row>
    <row r="1718" spans="1:20" ht="15.75" customHeight="1">
      <c r="A1718" s="126" t="s">
        <v>301</v>
      </c>
      <c r="B1718" s="163">
        <v>2015</v>
      </c>
      <c r="C1718" s="163">
        <v>6</v>
      </c>
      <c r="D1718" s="126" t="s">
        <v>58</v>
      </c>
      <c r="E1718" s="163">
        <v>102149</v>
      </c>
      <c r="F1718" s="163">
        <v>0</v>
      </c>
      <c r="G1718" s="163">
        <v>0</v>
      </c>
      <c r="H1718" s="163">
        <v>0</v>
      </c>
      <c r="I1718" s="163">
        <v>0</v>
      </c>
      <c r="J1718" s="163">
        <v>0</v>
      </c>
      <c r="K1718" s="163">
        <v>11</v>
      </c>
      <c r="L1718" s="163">
        <v>6542</v>
      </c>
      <c r="M1718" s="163">
        <v>5094.3</v>
      </c>
      <c r="N1718" s="163">
        <v>6.4000000000000001E-2</v>
      </c>
      <c r="O1718" s="163">
        <v>0.05</v>
      </c>
      <c r="P1718" s="163">
        <v>11</v>
      </c>
      <c r="Q1718" s="163">
        <v>6542</v>
      </c>
      <c r="R1718" s="163">
        <v>5094.3</v>
      </c>
      <c r="S1718" s="163">
        <v>6.4000000000000001E-2</v>
      </c>
      <c r="T1718" s="163">
        <v>0.05</v>
      </c>
    </row>
    <row r="1719" spans="1:20" ht="15.75" customHeight="1">
      <c r="A1719" s="130" t="s">
        <v>301</v>
      </c>
      <c r="B1719" s="164">
        <v>2015</v>
      </c>
      <c r="C1719" s="164">
        <v>7</v>
      </c>
      <c r="D1719" s="130" t="s">
        <v>59</v>
      </c>
      <c r="E1719" s="164">
        <v>102149</v>
      </c>
      <c r="F1719" s="164">
        <v>0</v>
      </c>
      <c r="G1719" s="164">
        <v>0</v>
      </c>
      <c r="H1719" s="164">
        <v>0</v>
      </c>
      <c r="I1719" s="164">
        <v>0</v>
      </c>
      <c r="J1719" s="164">
        <v>0</v>
      </c>
      <c r="K1719" s="164">
        <v>7</v>
      </c>
      <c r="L1719" s="164">
        <v>5409</v>
      </c>
      <c r="M1719" s="164">
        <v>7862.3</v>
      </c>
      <c r="N1719" s="164">
        <v>5.2999999999999999E-2</v>
      </c>
      <c r="O1719" s="164">
        <v>7.6999999999999999E-2</v>
      </c>
      <c r="P1719" s="164">
        <v>7</v>
      </c>
      <c r="Q1719" s="164">
        <v>5409</v>
      </c>
      <c r="R1719" s="164">
        <v>7862.3</v>
      </c>
      <c r="S1719" s="164">
        <v>5.2999999999999999E-2</v>
      </c>
      <c r="T1719" s="164">
        <v>7.6999999999999999E-2</v>
      </c>
    </row>
    <row r="1720" spans="1:20" ht="15.75" customHeight="1">
      <c r="A1720" s="126" t="s">
        <v>301</v>
      </c>
      <c r="B1720" s="163">
        <v>2015</v>
      </c>
      <c r="C1720" s="163">
        <v>8</v>
      </c>
      <c r="D1720" s="126" t="s">
        <v>60</v>
      </c>
      <c r="E1720" s="163">
        <v>102149</v>
      </c>
      <c r="F1720" s="163">
        <v>0</v>
      </c>
      <c r="G1720" s="163">
        <v>0</v>
      </c>
      <c r="H1720" s="163">
        <v>0</v>
      </c>
      <c r="I1720" s="163">
        <v>0</v>
      </c>
      <c r="J1720" s="163">
        <v>0</v>
      </c>
      <c r="K1720" s="163">
        <v>2</v>
      </c>
      <c r="L1720" s="163">
        <v>2382</v>
      </c>
      <c r="M1720" s="163">
        <v>171</v>
      </c>
      <c r="N1720" s="163">
        <v>2.3E-2</v>
      </c>
      <c r="O1720" s="163">
        <v>2E-3</v>
      </c>
      <c r="P1720" s="163">
        <v>2</v>
      </c>
      <c r="Q1720" s="163">
        <v>2382</v>
      </c>
      <c r="R1720" s="163">
        <v>171</v>
      </c>
      <c r="S1720" s="163">
        <v>2.3E-2</v>
      </c>
      <c r="T1720" s="163">
        <v>2E-3</v>
      </c>
    </row>
    <row r="1721" spans="1:20" ht="15.75" customHeight="1">
      <c r="A1721" s="130" t="s">
        <v>301</v>
      </c>
      <c r="B1721" s="164">
        <v>2015</v>
      </c>
      <c r="C1721" s="164">
        <v>9</v>
      </c>
      <c r="D1721" s="130" t="s">
        <v>61</v>
      </c>
      <c r="E1721" s="164">
        <v>102149</v>
      </c>
      <c r="F1721" s="164">
        <v>0</v>
      </c>
      <c r="G1721" s="164">
        <v>0</v>
      </c>
      <c r="H1721" s="164">
        <v>0</v>
      </c>
      <c r="I1721" s="164">
        <v>0</v>
      </c>
      <c r="J1721" s="164">
        <v>0</v>
      </c>
      <c r="K1721" s="164">
        <v>104</v>
      </c>
      <c r="L1721" s="164">
        <v>31943</v>
      </c>
      <c r="M1721" s="164">
        <v>17615.3</v>
      </c>
      <c r="N1721" s="164">
        <v>0.313</v>
      </c>
      <c r="O1721" s="164">
        <v>0.17199999999999999</v>
      </c>
      <c r="P1721" s="164">
        <v>104</v>
      </c>
      <c r="Q1721" s="164">
        <v>31943</v>
      </c>
      <c r="R1721" s="164">
        <v>17615.3</v>
      </c>
      <c r="S1721" s="164">
        <v>0.313</v>
      </c>
      <c r="T1721" s="164">
        <v>0.17199999999999999</v>
      </c>
    </row>
    <row r="1722" spans="1:20" ht="15.75" customHeight="1">
      <c r="A1722" s="126" t="s">
        <v>301</v>
      </c>
      <c r="B1722" s="163">
        <v>2016</v>
      </c>
      <c r="C1722" s="163">
        <v>0</v>
      </c>
      <c r="D1722" s="126" t="s">
        <v>53</v>
      </c>
      <c r="E1722" s="163">
        <v>102907</v>
      </c>
      <c r="F1722" s="163">
        <v>2</v>
      </c>
      <c r="G1722" s="163">
        <v>1</v>
      </c>
      <c r="H1722" s="163">
        <v>46.3</v>
      </c>
      <c r="I1722" s="163">
        <v>0</v>
      </c>
      <c r="J1722" s="163">
        <v>0</v>
      </c>
      <c r="K1722" s="163">
        <v>32</v>
      </c>
      <c r="L1722" s="163">
        <v>12508</v>
      </c>
      <c r="M1722" s="163">
        <v>2216.1</v>
      </c>
      <c r="N1722" s="163">
        <v>0.122</v>
      </c>
      <c r="O1722" s="163">
        <v>2.1999999999999999E-2</v>
      </c>
      <c r="P1722" s="163">
        <v>34</v>
      </c>
      <c r="Q1722" s="163">
        <v>12509</v>
      </c>
      <c r="R1722" s="163">
        <v>2262.4</v>
      </c>
      <c r="S1722" s="163">
        <v>0.122</v>
      </c>
      <c r="T1722" s="163">
        <v>2.1999999999999999E-2</v>
      </c>
    </row>
    <row r="1723" spans="1:20" ht="15.75" customHeight="1">
      <c r="A1723" s="130" t="s">
        <v>301</v>
      </c>
      <c r="B1723" s="164">
        <v>2016</v>
      </c>
      <c r="C1723" s="164">
        <v>1</v>
      </c>
      <c r="D1723" s="130" t="s">
        <v>54</v>
      </c>
      <c r="E1723" s="164">
        <v>102907</v>
      </c>
      <c r="F1723" s="164">
        <v>0</v>
      </c>
      <c r="G1723" s="164">
        <v>0</v>
      </c>
      <c r="H1723" s="164">
        <v>0</v>
      </c>
      <c r="I1723" s="164">
        <v>0</v>
      </c>
      <c r="J1723" s="164">
        <v>0</v>
      </c>
      <c r="K1723" s="164">
        <v>257</v>
      </c>
      <c r="L1723" s="164">
        <v>10275</v>
      </c>
      <c r="M1723" s="164">
        <v>7012.28</v>
      </c>
      <c r="N1723" s="164">
        <v>0.1</v>
      </c>
      <c r="O1723" s="164">
        <v>6.8000000000000005E-2</v>
      </c>
      <c r="P1723" s="164">
        <v>257</v>
      </c>
      <c r="Q1723" s="164">
        <v>10275</v>
      </c>
      <c r="R1723" s="164">
        <v>7012.28</v>
      </c>
      <c r="S1723" s="164">
        <v>0.1</v>
      </c>
      <c r="T1723" s="164">
        <v>6.8000000000000005E-2</v>
      </c>
    </row>
    <row r="1724" spans="1:20" ht="15.75" customHeight="1">
      <c r="A1724" s="126" t="s">
        <v>301</v>
      </c>
      <c r="B1724" s="163">
        <v>2016</v>
      </c>
      <c r="C1724" s="163">
        <v>2</v>
      </c>
      <c r="D1724" s="126" t="s">
        <v>1415</v>
      </c>
      <c r="E1724" s="163">
        <v>102907</v>
      </c>
      <c r="F1724" s="163">
        <v>0</v>
      </c>
      <c r="G1724" s="163">
        <v>0</v>
      </c>
      <c r="H1724" s="163">
        <v>0</v>
      </c>
      <c r="I1724" s="163">
        <v>0</v>
      </c>
      <c r="J1724" s="163">
        <v>0</v>
      </c>
      <c r="K1724" s="163">
        <v>10</v>
      </c>
      <c r="L1724" s="163">
        <v>20230</v>
      </c>
      <c r="M1724" s="163">
        <v>7329.28</v>
      </c>
      <c r="N1724" s="163">
        <v>0.19700000000000001</v>
      </c>
      <c r="O1724" s="163">
        <v>7.0999999999999994E-2</v>
      </c>
      <c r="P1724" s="163">
        <v>10</v>
      </c>
      <c r="Q1724" s="163">
        <v>20230</v>
      </c>
      <c r="R1724" s="163">
        <v>7329.28</v>
      </c>
      <c r="S1724" s="163">
        <v>0.19700000000000001</v>
      </c>
      <c r="T1724" s="163">
        <v>7.0999999999999994E-2</v>
      </c>
    </row>
    <row r="1725" spans="1:20" ht="15.75" customHeight="1">
      <c r="A1725" s="130" t="s">
        <v>301</v>
      </c>
      <c r="B1725" s="164">
        <v>2016</v>
      </c>
      <c r="C1725" s="164">
        <v>3</v>
      </c>
      <c r="D1725" s="130" t="s">
        <v>55</v>
      </c>
      <c r="E1725" s="164">
        <v>102907</v>
      </c>
      <c r="F1725" s="164">
        <v>8</v>
      </c>
      <c r="G1725" s="164">
        <v>6231</v>
      </c>
      <c r="H1725" s="164">
        <v>5351</v>
      </c>
      <c r="I1725" s="164">
        <v>6.0999999999999999E-2</v>
      </c>
      <c r="J1725" s="164">
        <v>5.1999999999999998E-2</v>
      </c>
      <c r="K1725" s="164">
        <v>29</v>
      </c>
      <c r="L1725" s="164">
        <v>12363</v>
      </c>
      <c r="M1725" s="164">
        <v>2563.9</v>
      </c>
      <c r="N1725" s="164">
        <v>0.12</v>
      </c>
      <c r="O1725" s="164">
        <v>2.5000000000000001E-2</v>
      </c>
      <c r="P1725" s="164">
        <v>37</v>
      </c>
      <c r="Q1725" s="164">
        <v>18594</v>
      </c>
      <c r="R1725" s="164">
        <v>7914.9</v>
      </c>
      <c r="S1725" s="164">
        <v>0.18099999999999999</v>
      </c>
      <c r="T1725" s="164">
        <v>7.6999999999999999E-2</v>
      </c>
    </row>
    <row r="1726" spans="1:20" ht="15.75" customHeight="1">
      <c r="A1726" s="126" t="s">
        <v>301</v>
      </c>
      <c r="B1726" s="163">
        <v>2016</v>
      </c>
      <c r="C1726" s="163">
        <v>4</v>
      </c>
      <c r="D1726" s="126" t="s">
        <v>56</v>
      </c>
      <c r="E1726" s="163">
        <v>102907</v>
      </c>
      <c r="F1726" s="163">
        <v>0</v>
      </c>
      <c r="G1726" s="163">
        <v>0</v>
      </c>
      <c r="H1726" s="163">
        <v>0</v>
      </c>
      <c r="I1726" s="163">
        <v>0</v>
      </c>
      <c r="J1726" s="163">
        <v>0</v>
      </c>
      <c r="K1726" s="163">
        <v>20</v>
      </c>
      <c r="L1726" s="163">
        <v>15557</v>
      </c>
      <c r="M1726" s="163">
        <v>3038.39</v>
      </c>
      <c r="N1726" s="163">
        <v>0.151</v>
      </c>
      <c r="O1726" s="163">
        <v>0.03</v>
      </c>
      <c r="P1726" s="163">
        <v>20</v>
      </c>
      <c r="Q1726" s="163">
        <v>15557</v>
      </c>
      <c r="R1726" s="163">
        <v>3038.39</v>
      </c>
      <c r="S1726" s="163">
        <v>0.151</v>
      </c>
      <c r="T1726" s="163">
        <v>0.03</v>
      </c>
    </row>
    <row r="1727" spans="1:20" ht="15.75" customHeight="1">
      <c r="A1727" s="130" t="s">
        <v>301</v>
      </c>
      <c r="B1727" s="164">
        <v>2016</v>
      </c>
      <c r="C1727" s="164">
        <v>5</v>
      </c>
      <c r="D1727" s="130" t="s">
        <v>57</v>
      </c>
      <c r="E1727" s="164">
        <v>102907</v>
      </c>
      <c r="F1727" s="164">
        <v>2</v>
      </c>
      <c r="G1727" s="164">
        <v>8</v>
      </c>
      <c r="H1727" s="164">
        <v>49.8</v>
      </c>
      <c r="I1727" s="164">
        <v>0</v>
      </c>
      <c r="J1727" s="164">
        <v>0</v>
      </c>
      <c r="K1727" s="164">
        <v>105</v>
      </c>
      <c r="L1727" s="164">
        <v>35830</v>
      </c>
      <c r="M1727" s="164">
        <v>28405.48</v>
      </c>
      <c r="N1727" s="164">
        <v>0.34799999999999998</v>
      </c>
      <c r="O1727" s="164">
        <v>0.27600000000000002</v>
      </c>
      <c r="P1727" s="164">
        <v>107</v>
      </c>
      <c r="Q1727" s="164">
        <v>35838</v>
      </c>
      <c r="R1727" s="164">
        <v>28455.279999999999</v>
      </c>
      <c r="S1727" s="164">
        <v>0.34799999999999998</v>
      </c>
      <c r="T1727" s="164">
        <v>0.27700000000000002</v>
      </c>
    </row>
    <row r="1728" spans="1:20" ht="15.75" customHeight="1">
      <c r="A1728" s="126" t="s">
        <v>301</v>
      </c>
      <c r="B1728" s="163">
        <v>2016</v>
      </c>
      <c r="C1728" s="163">
        <v>6</v>
      </c>
      <c r="D1728" s="126" t="s">
        <v>58</v>
      </c>
      <c r="E1728" s="163">
        <v>102907</v>
      </c>
      <c r="F1728" s="163">
        <v>22</v>
      </c>
      <c r="G1728" s="163">
        <v>34703</v>
      </c>
      <c r="H1728" s="163">
        <v>73780.58</v>
      </c>
      <c r="I1728" s="163">
        <v>0.33700000000000002</v>
      </c>
      <c r="J1728" s="163">
        <v>0.71699999999999997</v>
      </c>
      <c r="K1728" s="163">
        <v>19</v>
      </c>
      <c r="L1728" s="163">
        <v>11629</v>
      </c>
      <c r="M1728" s="163">
        <v>1771.83</v>
      </c>
      <c r="N1728" s="163">
        <v>0.113</v>
      </c>
      <c r="O1728" s="163">
        <v>1.7000000000000001E-2</v>
      </c>
      <c r="P1728" s="163">
        <v>41</v>
      </c>
      <c r="Q1728" s="163">
        <v>46332</v>
      </c>
      <c r="R1728" s="163">
        <v>75552.41</v>
      </c>
      <c r="S1728" s="163">
        <v>0.45</v>
      </c>
      <c r="T1728" s="163">
        <v>0.73399999999999999</v>
      </c>
    </row>
    <row r="1729" spans="1:20" ht="15.75" customHeight="1">
      <c r="A1729" s="130" t="s">
        <v>301</v>
      </c>
      <c r="B1729" s="164">
        <v>2016</v>
      </c>
      <c r="C1729" s="164">
        <v>7</v>
      </c>
      <c r="D1729" s="130" t="s">
        <v>59</v>
      </c>
      <c r="E1729" s="164">
        <v>102907</v>
      </c>
      <c r="F1729" s="164">
        <v>1</v>
      </c>
      <c r="G1729" s="164">
        <v>14011</v>
      </c>
      <c r="H1729" s="164">
        <v>4065.3</v>
      </c>
      <c r="I1729" s="164">
        <v>0.13600000000000001</v>
      </c>
      <c r="J1729" s="164">
        <v>0.04</v>
      </c>
      <c r="K1729" s="164">
        <v>1</v>
      </c>
      <c r="L1729" s="164">
        <v>1</v>
      </c>
      <c r="M1729" s="164">
        <v>2.5</v>
      </c>
      <c r="N1729" s="164">
        <v>0</v>
      </c>
      <c r="O1729" s="164">
        <v>0</v>
      </c>
      <c r="P1729" s="164">
        <v>2</v>
      </c>
      <c r="Q1729" s="164">
        <v>14012</v>
      </c>
      <c r="R1729" s="164">
        <v>4067.8</v>
      </c>
      <c r="S1729" s="164">
        <v>0.13600000000000001</v>
      </c>
      <c r="T1729" s="164">
        <v>0.04</v>
      </c>
    </row>
    <row r="1730" spans="1:20" ht="15.75" customHeight="1">
      <c r="A1730" s="126" t="s">
        <v>301</v>
      </c>
      <c r="B1730" s="163">
        <v>2016</v>
      </c>
      <c r="C1730" s="163">
        <v>8</v>
      </c>
      <c r="D1730" s="126" t="s">
        <v>60</v>
      </c>
      <c r="E1730" s="163">
        <v>102907</v>
      </c>
      <c r="F1730" s="163">
        <v>0</v>
      </c>
      <c r="G1730" s="163">
        <v>0</v>
      </c>
      <c r="H1730" s="163">
        <v>0</v>
      </c>
      <c r="I1730" s="163">
        <v>0</v>
      </c>
      <c r="J1730" s="163">
        <v>0</v>
      </c>
      <c r="K1730" s="163">
        <v>7</v>
      </c>
      <c r="L1730" s="163">
        <v>5378</v>
      </c>
      <c r="M1730" s="163">
        <v>2777.3</v>
      </c>
      <c r="N1730" s="163">
        <v>5.1999999999999998E-2</v>
      </c>
      <c r="O1730" s="163">
        <v>2.7E-2</v>
      </c>
      <c r="P1730" s="163">
        <v>7</v>
      </c>
      <c r="Q1730" s="163">
        <v>5378</v>
      </c>
      <c r="R1730" s="163">
        <v>2777.3</v>
      </c>
      <c r="S1730" s="163">
        <v>5.1999999999999998E-2</v>
      </c>
      <c r="T1730" s="163">
        <v>2.7E-2</v>
      </c>
    </row>
    <row r="1731" spans="1:20" ht="15.75" customHeight="1">
      <c r="A1731" s="130" t="s">
        <v>301</v>
      </c>
      <c r="B1731" s="164">
        <v>2016</v>
      </c>
      <c r="C1731" s="164">
        <v>9</v>
      </c>
      <c r="D1731" s="130" t="s">
        <v>61</v>
      </c>
      <c r="E1731" s="164">
        <v>102907</v>
      </c>
      <c r="F1731" s="164">
        <v>0</v>
      </c>
      <c r="G1731" s="164">
        <v>0</v>
      </c>
      <c r="H1731" s="164">
        <v>0</v>
      </c>
      <c r="I1731" s="164">
        <v>0</v>
      </c>
      <c r="J1731" s="164">
        <v>0</v>
      </c>
      <c r="K1731" s="164">
        <v>108</v>
      </c>
      <c r="L1731" s="164">
        <v>25870</v>
      </c>
      <c r="M1731" s="164">
        <v>9638.02</v>
      </c>
      <c r="N1731" s="164">
        <v>0.251</v>
      </c>
      <c r="O1731" s="164">
        <v>9.4E-2</v>
      </c>
      <c r="P1731" s="164">
        <v>108</v>
      </c>
      <c r="Q1731" s="164">
        <v>25870</v>
      </c>
      <c r="R1731" s="164">
        <v>9638.02</v>
      </c>
      <c r="S1731" s="164">
        <v>0.251</v>
      </c>
      <c r="T1731" s="164">
        <v>9.4E-2</v>
      </c>
    </row>
    <row r="1732" spans="1:20" ht="15.75" customHeight="1">
      <c r="A1732" s="126" t="s">
        <v>301</v>
      </c>
      <c r="B1732" s="163">
        <v>2017</v>
      </c>
      <c r="C1732" s="163">
        <v>0</v>
      </c>
      <c r="D1732" s="126" t="s">
        <v>53</v>
      </c>
      <c r="E1732" s="163">
        <v>104072</v>
      </c>
      <c r="F1732" s="163">
        <v>0</v>
      </c>
      <c r="G1732" s="163">
        <v>0</v>
      </c>
      <c r="H1732" s="163">
        <v>0</v>
      </c>
      <c r="I1732" s="163">
        <v>0</v>
      </c>
      <c r="J1732" s="163">
        <v>0</v>
      </c>
      <c r="K1732" s="163">
        <v>33</v>
      </c>
      <c r="L1732" s="163">
        <v>19253</v>
      </c>
      <c r="M1732" s="163">
        <v>13189</v>
      </c>
      <c r="N1732" s="163">
        <v>0.185</v>
      </c>
      <c r="O1732" s="163">
        <v>0.127</v>
      </c>
      <c r="P1732" s="163">
        <v>33</v>
      </c>
      <c r="Q1732" s="163">
        <v>19253</v>
      </c>
      <c r="R1732" s="163">
        <v>13189</v>
      </c>
      <c r="S1732" s="163">
        <v>0.185</v>
      </c>
      <c r="T1732" s="163">
        <v>0.127</v>
      </c>
    </row>
    <row r="1733" spans="1:20" ht="15.75" customHeight="1">
      <c r="A1733" s="130" t="s">
        <v>301</v>
      </c>
      <c r="B1733" s="164">
        <v>2017</v>
      </c>
      <c r="C1733" s="164">
        <v>1</v>
      </c>
      <c r="D1733" s="130" t="s">
        <v>54</v>
      </c>
      <c r="E1733" s="164">
        <v>104072</v>
      </c>
      <c r="F1733" s="164">
        <v>0</v>
      </c>
      <c r="G1733" s="164">
        <v>0</v>
      </c>
      <c r="H1733" s="164">
        <v>0</v>
      </c>
      <c r="I1733" s="164">
        <v>0</v>
      </c>
      <c r="J1733" s="164">
        <v>0</v>
      </c>
      <c r="K1733" s="164">
        <v>306</v>
      </c>
      <c r="L1733" s="164">
        <v>17834</v>
      </c>
      <c r="M1733" s="164">
        <v>17395</v>
      </c>
      <c r="N1733" s="164">
        <v>0.17100000000000001</v>
      </c>
      <c r="O1733" s="164">
        <v>0.16700000000000001</v>
      </c>
      <c r="P1733" s="164">
        <v>306</v>
      </c>
      <c r="Q1733" s="164">
        <v>17834</v>
      </c>
      <c r="R1733" s="164">
        <v>17395</v>
      </c>
      <c r="S1733" s="164">
        <v>0.17100000000000001</v>
      </c>
      <c r="T1733" s="164">
        <v>0.16700000000000001</v>
      </c>
    </row>
    <row r="1734" spans="1:20" ht="15.75" customHeight="1">
      <c r="A1734" s="126" t="s">
        <v>301</v>
      </c>
      <c r="B1734" s="163">
        <v>2017</v>
      </c>
      <c r="C1734" s="163">
        <v>2</v>
      </c>
      <c r="D1734" s="126" t="s">
        <v>1415</v>
      </c>
      <c r="E1734" s="163">
        <v>104072</v>
      </c>
      <c r="F1734" s="163">
        <v>0</v>
      </c>
      <c r="G1734" s="163">
        <v>0</v>
      </c>
      <c r="H1734" s="163">
        <v>0</v>
      </c>
      <c r="I1734" s="163">
        <v>0</v>
      </c>
      <c r="J1734" s="163">
        <v>0</v>
      </c>
      <c r="K1734" s="163">
        <v>9</v>
      </c>
      <c r="L1734" s="163">
        <v>37023</v>
      </c>
      <c r="M1734" s="163">
        <v>15230</v>
      </c>
      <c r="N1734" s="163">
        <v>0.35599999999999998</v>
      </c>
      <c r="O1734" s="163">
        <v>0.14599999999999999</v>
      </c>
      <c r="P1734" s="163">
        <v>9</v>
      </c>
      <c r="Q1734" s="163">
        <v>37023</v>
      </c>
      <c r="R1734" s="163">
        <v>15230</v>
      </c>
      <c r="S1734" s="163">
        <v>0.35599999999999998</v>
      </c>
      <c r="T1734" s="163">
        <v>0.14599999999999999</v>
      </c>
    </row>
    <row r="1735" spans="1:20" ht="15.75" customHeight="1">
      <c r="A1735" s="130" t="s">
        <v>301</v>
      </c>
      <c r="B1735" s="164">
        <v>2017</v>
      </c>
      <c r="C1735" s="164">
        <v>3</v>
      </c>
      <c r="D1735" s="130" t="s">
        <v>55</v>
      </c>
      <c r="E1735" s="164">
        <v>104072</v>
      </c>
      <c r="F1735" s="164">
        <v>0</v>
      </c>
      <c r="G1735" s="164">
        <v>0</v>
      </c>
      <c r="H1735" s="164">
        <v>0</v>
      </c>
      <c r="I1735" s="164">
        <v>0</v>
      </c>
      <c r="J1735" s="164">
        <v>0</v>
      </c>
      <c r="K1735" s="164">
        <v>33</v>
      </c>
      <c r="L1735" s="164">
        <v>15330</v>
      </c>
      <c r="M1735" s="164">
        <v>8682</v>
      </c>
      <c r="N1735" s="164">
        <v>0.14699999999999999</v>
      </c>
      <c r="O1735" s="164">
        <v>8.3000000000000004E-2</v>
      </c>
      <c r="P1735" s="164">
        <v>33</v>
      </c>
      <c r="Q1735" s="164">
        <v>15330</v>
      </c>
      <c r="R1735" s="164">
        <v>8682</v>
      </c>
      <c r="S1735" s="164">
        <v>0.14699999999999999</v>
      </c>
      <c r="T1735" s="164">
        <v>8.3000000000000004E-2</v>
      </c>
    </row>
    <row r="1736" spans="1:20" ht="15.75" customHeight="1">
      <c r="A1736" s="126" t="s">
        <v>301</v>
      </c>
      <c r="B1736" s="163">
        <v>2017</v>
      </c>
      <c r="C1736" s="163">
        <v>4</v>
      </c>
      <c r="D1736" s="126" t="s">
        <v>56</v>
      </c>
      <c r="E1736" s="163">
        <v>104072</v>
      </c>
      <c r="F1736" s="163">
        <v>0</v>
      </c>
      <c r="G1736" s="163">
        <v>0</v>
      </c>
      <c r="H1736" s="163">
        <v>0</v>
      </c>
      <c r="I1736" s="163">
        <v>0</v>
      </c>
      <c r="J1736" s="163">
        <v>0</v>
      </c>
      <c r="K1736" s="163">
        <v>24</v>
      </c>
      <c r="L1736" s="163">
        <v>9379</v>
      </c>
      <c r="M1736" s="163">
        <v>6876</v>
      </c>
      <c r="N1736" s="163">
        <v>0.09</v>
      </c>
      <c r="O1736" s="163">
        <v>6.6000000000000003E-2</v>
      </c>
      <c r="P1736" s="163">
        <v>24</v>
      </c>
      <c r="Q1736" s="163">
        <v>9379</v>
      </c>
      <c r="R1736" s="163">
        <v>6876</v>
      </c>
      <c r="S1736" s="163">
        <v>0.09</v>
      </c>
      <c r="T1736" s="163">
        <v>6.6000000000000003E-2</v>
      </c>
    </row>
    <row r="1737" spans="1:20" ht="15.75" customHeight="1">
      <c r="A1737" s="130" t="s">
        <v>301</v>
      </c>
      <c r="B1737" s="164">
        <v>2017</v>
      </c>
      <c r="C1737" s="164">
        <v>5</v>
      </c>
      <c r="D1737" s="130" t="s">
        <v>57</v>
      </c>
      <c r="E1737" s="164">
        <v>104072</v>
      </c>
      <c r="F1737" s="164">
        <v>0</v>
      </c>
      <c r="G1737" s="164">
        <v>0</v>
      </c>
      <c r="H1737" s="164">
        <v>0</v>
      </c>
      <c r="I1737" s="164">
        <v>0</v>
      </c>
      <c r="J1737" s="164">
        <v>0</v>
      </c>
      <c r="K1737" s="164">
        <v>98</v>
      </c>
      <c r="L1737" s="164">
        <v>68532</v>
      </c>
      <c r="M1737" s="164">
        <v>41980</v>
      </c>
      <c r="N1737" s="164">
        <v>0.65900000000000003</v>
      </c>
      <c r="O1737" s="164">
        <v>0.40300000000000002</v>
      </c>
      <c r="P1737" s="164">
        <v>98</v>
      </c>
      <c r="Q1737" s="164">
        <v>68532</v>
      </c>
      <c r="R1737" s="164">
        <v>41980</v>
      </c>
      <c r="S1737" s="164">
        <v>0.65900000000000003</v>
      </c>
      <c r="T1737" s="164">
        <v>0.40300000000000002</v>
      </c>
    </row>
    <row r="1738" spans="1:20" ht="15.75" customHeight="1">
      <c r="A1738" s="126" t="s">
        <v>301</v>
      </c>
      <c r="B1738" s="163">
        <v>2017</v>
      </c>
      <c r="C1738" s="163">
        <v>6</v>
      </c>
      <c r="D1738" s="126" t="s">
        <v>58</v>
      </c>
      <c r="E1738" s="163">
        <v>104072</v>
      </c>
      <c r="F1738" s="163">
        <v>0</v>
      </c>
      <c r="G1738" s="163">
        <v>0</v>
      </c>
      <c r="H1738" s="163">
        <v>0</v>
      </c>
      <c r="I1738" s="163">
        <v>0</v>
      </c>
      <c r="J1738" s="163">
        <v>0</v>
      </c>
      <c r="K1738" s="163">
        <v>12</v>
      </c>
      <c r="L1738" s="163">
        <v>7486</v>
      </c>
      <c r="M1738" s="163">
        <v>7903</v>
      </c>
      <c r="N1738" s="163">
        <v>7.1999999999999995E-2</v>
      </c>
      <c r="O1738" s="163">
        <v>7.5999999999999998E-2</v>
      </c>
      <c r="P1738" s="163">
        <v>12</v>
      </c>
      <c r="Q1738" s="163">
        <v>7486</v>
      </c>
      <c r="R1738" s="163">
        <v>7903</v>
      </c>
      <c r="S1738" s="163">
        <v>7.1999999999999995E-2</v>
      </c>
      <c r="T1738" s="163">
        <v>7.5999999999999998E-2</v>
      </c>
    </row>
    <row r="1739" spans="1:20" ht="15.75" customHeight="1">
      <c r="A1739" s="130" t="s">
        <v>301</v>
      </c>
      <c r="B1739" s="164">
        <v>2017</v>
      </c>
      <c r="C1739" s="164">
        <v>7</v>
      </c>
      <c r="D1739" s="130" t="s">
        <v>59</v>
      </c>
      <c r="E1739" s="164">
        <v>104072</v>
      </c>
      <c r="F1739" s="164">
        <v>0</v>
      </c>
      <c r="G1739" s="164">
        <v>0</v>
      </c>
      <c r="H1739" s="164">
        <v>0</v>
      </c>
      <c r="I1739" s="164">
        <v>0</v>
      </c>
      <c r="J1739" s="164">
        <v>0</v>
      </c>
      <c r="K1739" s="164">
        <v>0</v>
      </c>
      <c r="L1739" s="164">
        <v>0</v>
      </c>
      <c r="M1739" s="164">
        <v>0</v>
      </c>
      <c r="N1739" s="164">
        <v>0</v>
      </c>
      <c r="O1739" s="164">
        <v>0</v>
      </c>
      <c r="P1739" s="164">
        <v>0</v>
      </c>
      <c r="Q1739" s="164">
        <v>0</v>
      </c>
      <c r="R1739" s="164">
        <v>0</v>
      </c>
      <c r="S1739" s="164">
        <v>0</v>
      </c>
      <c r="T1739" s="164">
        <v>0</v>
      </c>
    </row>
    <row r="1740" spans="1:20" ht="15.75" customHeight="1">
      <c r="A1740" s="126" t="s">
        <v>301</v>
      </c>
      <c r="B1740" s="163">
        <v>2017</v>
      </c>
      <c r="C1740" s="163">
        <v>8</v>
      </c>
      <c r="D1740" s="126" t="s">
        <v>60</v>
      </c>
      <c r="E1740" s="163">
        <v>104072</v>
      </c>
      <c r="F1740" s="163">
        <v>0</v>
      </c>
      <c r="G1740" s="163">
        <v>0</v>
      </c>
      <c r="H1740" s="163">
        <v>0</v>
      </c>
      <c r="I1740" s="163">
        <v>0</v>
      </c>
      <c r="J1740" s="163">
        <v>0</v>
      </c>
      <c r="K1740" s="163">
        <v>7</v>
      </c>
      <c r="L1740" s="163">
        <v>9200</v>
      </c>
      <c r="M1740" s="163">
        <v>1317</v>
      </c>
      <c r="N1740" s="163">
        <v>8.7999999999999995E-2</v>
      </c>
      <c r="O1740" s="163">
        <v>1.2999999999999999E-2</v>
      </c>
      <c r="P1740" s="163">
        <v>7</v>
      </c>
      <c r="Q1740" s="163">
        <v>9200</v>
      </c>
      <c r="R1740" s="163">
        <v>1317</v>
      </c>
      <c r="S1740" s="163">
        <v>8.7999999999999995E-2</v>
      </c>
      <c r="T1740" s="163">
        <v>1.2999999999999999E-2</v>
      </c>
    </row>
    <row r="1741" spans="1:20" ht="15.75" customHeight="1">
      <c r="A1741" s="130" t="s">
        <v>301</v>
      </c>
      <c r="B1741" s="164">
        <v>2017</v>
      </c>
      <c r="C1741" s="164">
        <v>9</v>
      </c>
      <c r="D1741" s="130" t="s">
        <v>61</v>
      </c>
      <c r="E1741" s="164">
        <v>104072</v>
      </c>
      <c r="F1741" s="164">
        <v>0</v>
      </c>
      <c r="G1741" s="164">
        <v>0</v>
      </c>
      <c r="H1741" s="164">
        <v>0</v>
      </c>
      <c r="I1741" s="164">
        <v>0</v>
      </c>
      <c r="J1741" s="164">
        <v>0</v>
      </c>
      <c r="K1741" s="164">
        <v>127</v>
      </c>
      <c r="L1741" s="164">
        <v>35627</v>
      </c>
      <c r="M1741" s="164">
        <v>12809</v>
      </c>
      <c r="N1741" s="164">
        <v>0.34200000000000003</v>
      </c>
      <c r="O1741" s="164">
        <v>0.123</v>
      </c>
      <c r="P1741" s="164">
        <v>127</v>
      </c>
      <c r="Q1741" s="164">
        <v>35627</v>
      </c>
      <c r="R1741" s="164">
        <v>12809</v>
      </c>
      <c r="S1741" s="164">
        <v>0.34200000000000003</v>
      </c>
      <c r="T1741" s="164">
        <v>0.123</v>
      </c>
    </row>
    <row r="1742" spans="1:20" ht="15.75" customHeight="1">
      <c r="A1742" s="126" t="s">
        <v>301</v>
      </c>
      <c r="B1742" s="163">
        <v>2018</v>
      </c>
      <c r="C1742" s="163">
        <v>0</v>
      </c>
      <c r="D1742" s="126" t="s">
        <v>53</v>
      </c>
      <c r="E1742" s="163">
        <v>105580</v>
      </c>
      <c r="F1742" s="163">
        <v>0</v>
      </c>
      <c r="G1742" s="163">
        <v>0</v>
      </c>
      <c r="H1742" s="163">
        <v>0</v>
      </c>
      <c r="I1742" s="163">
        <v>0</v>
      </c>
      <c r="J1742" s="163">
        <v>0</v>
      </c>
      <c r="K1742" s="163">
        <v>34</v>
      </c>
      <c r="L1742" s="163">
        <v>3987</v>
      </c>
      <c r="M1742" s="163">
        <v>1443</v>
      </c>
      <c r="N1742" s="163">
        <v>3.7999999999999999E-2</v>
      </c>
      <c r="O1742" s="163">
        <v>1.4E-2</v>
      </c>
      <c r="P1742" s="163">
        <v>34</v>
      </c>
      <c r="Q1742" s="163">
        <v>3987</v>
      </c>
      <c r="R1742" s="163">
        <v>1443</v>
      </c>
      <c r="S1742" s="163">
        <v>3.7999999999999999E-2</v>
      </c>
      <c r="T1742" s="163">
        <v>1.4E-2</v>
      </c>
    </row>
    <row r="1743" spans="1:20" ht="15.75" customHeight="1">
      <c r="A1743" s="130" t="s">
        <v>301</v>
      </c>
      <c r="B1743" s="164">
        <v>2018</v>
      </c>
      <c r="C1743" s="164">
        <v>1</v>
      </c>
      <c r="D1743" s="130" t="s">
        <v>54</v>
      </c>
      <c r="E1743" s="164">
        <v>105580</v>
      </c>
      <c r="F1743" s="164">
        <v>0</v>
      </c>
      <c r="G1743" s="164">
        <v>0</v>
      </c>
      <c r="H1743" s="164">
        <v>0</v>
      </c>
      <c r="I1743" s="164">
        <v>0</v>
      </c>
      <c r="J1743" s="164">
        <v>0</v>
      </c>
      <c r="K1743" s="164">
        <v>204</v>
      </c>
      <c r="L1743" s="164">
        <v>9957</v>
      </c>
      <c r="M1743" s="164">
        <v>7877</v>
      </c>
      <c r="N1743" s="164">
        <v>9.4E-2</v>
      </c>
      <c r="O1743" s="164">
        <v>7.4999999999999997E-2</v>
      </c>
      <c r="P1743" s="164">
        <v>204</v>
      </c>
      <c r="Q1743" s="164">
        <v>9957</v>
      </c>
      <c r="R1743" s="164">
        <v>7877</v>
      </c>
      <c r="S1743" s="164">
        <v>9.4E-2</v>
      </c>
      <c r="T1743" s="164">
        <v>7.4999999999999997E-2</v>
      </c>
    </row>
    <row r="1744" spans="1:20" ht="15.75" customHeight="1">
      <c r="A1744" s="126" t="s">
        <v>301</v>
      </c>
      <c r="B1744" s="163">
        <v>2018</v>
      </c>
      <c r="C1744" s="163">
        <v>2</v>
      </c>
      <c r="D1744" s="126" t="s">
        <v>1415</v>
      </c>
      <c r="E1744" s="163">
        <v>105580</v>
      </c>
      <c r="F1744" s="163">
        <v>2</v>
      </c>
      <c r="G1744" s="163">
        <v>1939</v>
      </c>
      <c r="H1744" s="163">
        <v>13252</v>
      </c>
      <c r="I1744" s="163">
        <v>1.7999999999999999E-2</v>
      </c>
      <c r="J1744" s="163">
        <v>0.126</v>
      </c>
      <c r="K1744" s="163">
        <v>14</v>
      </c>
      <c r="L1744" s="163">
        <v>68821</v>
      </c>
      <c r="M1744" s="163">
        <v>37699</v>
      </c>
      <c r="N1744" s="163">
        <v>0.65200000000000002</v>
      </c>
      <c r="O1744" s="163">
        <v>0.35699999999999998</v>
      </c>
      <c r="P1744" s="163">
        <v>16</v>
      </c>
      <c r="Q1744" s="163">
        <v>70760</v>
      </c>
      <c r="R1744" s="163">
        <v>50951</v>
      </c>
      <c r="S1744" s="163">
        <v>0.67</v>
      </c>
      <c r="T1744" s="163">
        <v>0.48299999999999998</v>
      </c>
    </row>
    <row r="1745" spans="1:20" ht="15.75" customHeight="1">
      <c r="A1745" s="130" t="s">
        <v>301</v>
      </c>
      <c r="B1745" s="164">
        <v>2018</v>
      </c>
      <c r="C1745" s="164">
        <v>3</v>
      </c>
      <c r="D1745" s="130" t="s">
        <v>55</v>
      </c>
      <c r="E1745" s="164">
        <v>105580</v>
      </c>
      <c r="F1745" s="164">
        <v>0</v>
      </c>
      <c r="G1745" s="164">
        <v>0</v>
      </c>
      <c r="H1745" s="164">
        <v>0</v>
      </c>
      <c r="I1745" s="164">
        <v>0</v>
      </c>
      <c r="J1745" s="164">
        <v>0</v>
      </c>
      <c r="K1745" s="164">
        <v>51</v>
      </c>
      <c r="L1745" s="164">
        <v>26785</v>
      </c>
      <c r="M1745" s="164">
        <v>8813</v>
      </c>
      <c r="N1745" s="164">
        <v>0.254</v>
      </c>
      <c r="O1745" s="164">
        <v>8.3000000000000004E-2</v>
      </c>
      <c r="P1745" s="164">
        <v>51</v>
      </c>
      <c r="Q1745" s="164">
        <v>26785</v>
      </c>
      <c r="R1745" s="164">
        <v>8813</v>
      </c>
      <c r="S1745" s="164">
        <v>0.254</v>
      </c>
      <c r="T1745" s="164">
        <v>8.3000000000000004E-2</v>
      </c>
    </row>
    <row r="1746" spans="1:20" ht="15.75" customHeight="1">
      <c r="A1746" s="126" t="s">
        <v>301</v>
      </c>
      <c r="B1746" s="163">
        <v>2018</v>
      </c>
      <c r="C1746" s="163">
        <v>4</v>
      </c>
      <c r="D1746" s="126" t="s">
        <v>56</v>
      </c>
      <c r="E1746" s="163">
        <v>105580</v>
      </c>
      <c r="F1746" s="163">
        <v>0</v>
      </c>
      <c r="G1746" s="163">
        <v>0</v>
      </c>
      <c r="H1746" s="163">
        <v>0</v>
      </c>
      <c r="I1746" s="163">
        <v>0</v>
      </c>
      <c r="J1746" s="163">
        <v>0</v>
      </c>
      <c r="K1746" s="163">
        <v>8</v>
      </c>
      <c r="L1746" s="163">
        <v>89</v>
      </c>
      <c r="M1746" s="163">
        <v>142</v>
      </c>
      <c r="N1746" s="163">
        <v>1E-3</v>
      </c>
      <c r="O1746" s="163">
        <v>1E-3</v>
      </c>
      <c r="P1746" s="163">
        <v>8</v>
      </c>
      <c r="Q1746" s="163">
        <v>89</v>
      </c>
      <c r="R1746" s="163">
        <v>142</v>
      </c>
      <c r="S1746" s="163">
        <v>1E-3</v>
      </c>
      <c r="T1746" s="163">
        <v>1E-3</v>
      </c>
    </row>
    <row r="1747" spans="1:20" ht="15.75" customHeight="1">
      <c r="A1747" s="130" t="s">
        <v>301</v>
      </c>
      <c r="B1747" s="164">
        <v>2018</v>
      </c>
      <c r="C1747" s="164">
        <v>5</v>
      </c>
      <c r="D1747" s="130" t="s">
        <v>57</v>
      </c>
      <c r="E1747" s="164">
        <v>105580</v>
      </c>
      <c r="F1747" s="164">
        <v>0</v>
      </c>
      <c r="G1747" s="164">
        <v>0</v>
      </c>
      <c r="H1747" s="164">
        <v>0</v>
      </c>
      <c r="I1747" s="164">
        <v>0</v>
      </c>
      <c r="J1747" s="164">
        <v>0</v>
      </c>
      <c r="K1747" s="164">
        <v>128</v>
      </c>
      <c r="L1747" s="164">
        <v>15842</v>
      </c>
      <c r="M1747" s="164">
        <v>12679</v>
      </c>
      <c r="N1747" s="164">
        <v>0.15</v>
      </c>
      <c r="O1747" s="164">
        <v>0.12</v>
      </c>
      <c r="P1747" s="164">
        <v>128</v>
      </c>
      <c r="Q1747" s="164">
        <v>15842</v>
      </c>
      <c r="R1747" s="164">
        <v>12679</v>
      </c>
      <c r="S1747" s="164">
        <v>0.15</v>
      </c>
      <c r="T1747" s="164">
        <v>0.12</v>
      </c>
    </row>
    <row r="1748" spans="1:20" ht="15.75" customHeight="1">
      <c r="A1748" s="126" t="s">
        <v>301</v>
      </c>
      <c r="B1748" s="163">
        <v>2018</v>
      </c>
      <c r="C1748" s="163">
        <v>6</v>
      </c>
      <c r="D1748" s="126" t="s">
        <v>58</v>
      </c>
      <c r="E1748" s="163">
        <v>105580</v>
      </c>
      <c r="F1748" s="163">
        <v>37</v>
      </c>
      <c r="G1748" s="163">
        <v>33849</v>
      </c>
      <c r="H1748" s="163">
        <v>53074</v>
      </c>
      <c r="I1748" s="163">
        <v>0.32100000000000001</v>
      </c>
      <c r="J1748" s="163">
        <v>0.503</v>
      </c>
      <c r="K1748" s="163">
        <v>32</v>
      </c>
      <c r="L1748" s="163">
        <v>19801</v>
      </c>
      <c r="M1748" s="163">
        <v>18828</v>
      </c>
      <c r="N1748" s="163">
        <v>0.188</v>
      </c>
      <c r="O1748" s="163">
        <v>0.17799999999999999</v>
      </c>
      <c r="P1748" s="163">
        <v>69</v>
      </c>
      <c r="Q1748" s="163">
        <v>53650</v>
      </c>
      <c r="R1748" s="163">
        <v>71902</v>
      </c>
      <c r="S1748" s="163">
        <v>0.50800000000000001</v>
      </c>
      <c r="T1748" s="163">
        <v>0.68100000000000005</v>
      </c>
    </row>
    <row r="1749" spans="1:20" ht="15.75" customHeight="1">
      <c r="A1749" s="130" t="s">
        <v>301</v>
      </c>
      <c r="B1749" s="164">
        <v>2018</v>
      </c>
      <c r="C1749" s="164">
        <v>7</v>
      </c>
      <c r="D1749" s="130" t="s">
        <v>59</v>
      </c>
      <c r="E1749" s="164">
        <v>105580</v>
      </c>
      <c r="F1749" s="164">
        <v>0</v>
      </c>
      <c r="G1749" s="164">
        <v>0</v>
      </c>
      <c r="H1749" s="164">
        <v>0</v>
      </c>
      <c r="I1749" s="164">
        <v>0</v>
      </c>
      <c r="J1749" s="164">
        <v>0</v>
      </c>
      <c r="K1749" s="164">
        <v>0</v>
      </c>
      <c r="L1749" s="164">
        <v>0</v>
      </c>
      <c r="M1749" s="164">
        <v>0</v>
      </c>
      <c r="N1749" s="164">
        <v>0</v>
      </c>
      <c r="O1749" s="164">
        <v>0</v>
      </c>
      <c r="P1749" s="164">
        <v>0</v>
      </c>
      <c r="Q1749" s="164">
        <v>0</v>
      </c>
      <c r="R1749" s="164">
        <v>0</v>
      </c>
      <c r="S1749" s="164">
        <v>0</v>
      </c>
      <c r="T1749" s="164">
        <v>0</v>
      </c>
    </row>
    <row r="1750" spans="1:20" ht="15.75" customHeight="1">
      <c r="A1750" s="126" t="s">
        <v>301</v>
      </c>
      <c r="B1750" s="163">
        <v>2018</v>
      </c>
      <c r="C1750" s="163">
        <v>8</v>
      </c>
      <c r="D1750" s="126" t="s">
        <v>60</v>
      </c>
      <c r="E1750" s="163">
        <v>105580</v>
      </c>
      <c r="F1750" s="163">
        <v>0</v>
      </c>
      <c r="G1750" s="163">
        <v>0</v>
      </c>
      <c r="H1750" s="163">
        <v>0</v>
      </c>
      <c r="I1750" s="163">
        <v>0</v>
      </c>
      <c r="J1750" s="163">
        <v>0</v>
      </c>
      <c r="K1750" s="163">
        <v>8</v>
      </c>
      <c r="L1750" s="163">
        <v>9306</v>
      </c>
      <c r="M1750" s="163">
        <v>1055</v>
      </c>
      <c r="N1750" s="163">
        <v>8.7999999999999995E-2</v>
      </c>
      <c r="O1750" s="163">
        <v>0.01</v>
      </c>
      <c r="P1750" s="163">
        <v>8</v>
      </c>
      <c r="Q1750" s="163">
        <v>9306</v>
      </c>
      <c r="R1750" s="163">
        <v>1055</v>
      </c>
      <c r="S1750" s="163">
        <v>8.7999999999999995E-2</v>
      </c>
      <c r="T1750" s="163">
        <v>0.01</v>
      </c>
    </row>
    <row r="1751" spans="1:20" ht="15.75" customHeight="1">
      <c r="A1751" s="130" t="s">
        <v>301</v>
      </c>
      <c r="B1751" s="164">
        <v>2018</v>
      </c>
      <c r="C1751" s="164">
        <v>9</v>
      </c>
      <c r="D1751" s="130" t="s">
        <v>61</v>
      </c>
      <c r="E1751" s="164">
        <v>105580</v>
      </c>
      <c r="F1751" s="164">
        <v>0</v>
      </c>
      <c r="G1751" s="164">
        <v>0</v>
      </c>
      <c r="H1751" s="164">
        <v>0</v>
      </c>
      <c r="I1751" s="164">
        <v>0</v>
      </c>
      <c r="J1751" s="164">
        <v>0</v>
      </c>
      <c r="K1751" s="164">
        <v>137</v>
      </c>
      <c r="L1751" s="164">
        <v>28167</v>
      </c>
      <c r="M1751" s="164">
        <v>6690</v>
      </c>
      <c r="N1751" s="164">
        <v>0.26700000000000002</v>
      </c>
      <c r="O1751" s="164">
        <v>6.3E-2</v>
      </c>
      <c r="P1751" s="164">
        <v>137</v>
      </c>
      <c r="Q1751" s="164">
        <v>28167</v>
      </c>
      <c r="R1751" s="164">
        <v>6690</v>
      </c>
      <c r="S1751" s="164">
        <v>0.26700000000000002</v>
      </c>
      <c r="T1751" s="164">
        <v>6.3E-2</v>
      </c>
    </row>
    <row r="1752" spans="1:20" ht="15.75" customHeight="1">
      <c r="A1752" s="126" t="s">
        <v>301</v>
      </c>
      <c r="B1752" s="163">
        <v>2019</v>
      </c>
      <c r="C1752" s="163">
        <v>0</v>
      </c>
      <c r="D1752" s="126" t="s">
        <v>53</v>
      </c>
      <c r="E1752" s="163">
        <v>106743</v>
      </c>
      <c r="F1752" s="163">
        <v>0</v>
      </c>
      <c r="G1752" s="163">
        <v>0</v>
      </c>
      <c r="H1752" s="163">
        <v>0</v>
      </c>
      <c r="I1752" s="163">
        <v>0</v>
      </c>
      <c r="J1752" s="163">
        <v>0</v>
      </c>
      <c r="K1752" s="163">
        <v>32</v>
      </c>
      <c r="L1752" s="163">
        <v>15730</v>
      </c>
      <c r="M1752" s="163">
        <v>2766.31</v>
      </c>
      <c r="N1752" s="163">
        <v>0.14699999999999999</v>
      </c>
      <c r="O1752" s="163">
        <v>2.5999999999999999E-2</v>
      </c>
      <c r="P1752" s="163">
        <v>32</v>
      </c>
      <c r="Q1752" s="163">
        <v>15730</v>
      </c>
      <c r="R1752" s="163">
        <v>2766.31</v>
      </c>
      <c r="S1752" s="163">
        <v>0.14699999999999999</v>
      </c>
      <c r="T1752" s="163">
        <v>2.5999999999999999E-2</v>
      </c>
    </row>
    <row r="1753" spans="1:20" ht="15.75" customHeight="1">
      <c r="A1753" s="130" t="s">
        <v>301</v>
      </c>
      <c r="B1753" s="164">
        <v>2019</v>
      </c>
      <c r="C1753" s="164">
        <v>1</v>
      </c>
      <c r="D1753" s="130" t="s">
        <v>54</v>
      </c>
      <c r="E1753" s="164">
        <v>106743</v>
      </c>
      <c r="F1753" s="164">
        <v>0</v>
      </c>
      <c r="G1753" s="164">
        <v>0</v>
      </c>
      <c r="H1753" s="164">
        <v>0</v>
      </c>
      <c r="I1753" s="164">
        <v>0</v>
      </c>
      <c r="J1753" s="164">
        <v>0</v>
      </c>
      <c r="K1753" s="164">
        <v>245</v>
      </c>
      <c r="L1753" s="164">
        <v>9726</v>
      </c>
      <c r="M1753" s="164">
        <v>10681</v>
      </c>
      <c r="N1753" s="164">
        <v>9.0999999999999998E-2</v>
      </c>
      <c r="O1753" s="164">
        <v>0.1</v>
      </c>
      <c r="P1753" s="164">
        <v>245</v>
      </c>
      <c r="Q1753" s="164">
        <v>9726</v>
      </c>
      <c r="R1753" s="164">
        <v>10681</v>
      </c>
      <c r="S1753" s="164">
        <v>9.0999999999999998E-2</v>
      </c>
      <c r="T1753" s="164">
        <v>0.1</v>
      </c>
    </row>
    <row r="1754" spans="1:20" ht="15.75" customHeight="1">
      <c r="A1754" s="126" t="s">
        <v>301</v>
      </c>
      <c r="B1754" s="163">
        <v>2019</v>
      </c>
      <c r="C1754" s="163">
        <v>2</v>
      </c>
      <c r="D1754" s="126" t="s">
        <v>1415</v>
      </c>
      <c r="E1754" s="163">
        <v>106743</v>
      </c>
      <c r="F1754" s="163">
        <v>0</v>
      </c>
      <c r="G1754" s="163">
        <v>0</v>
      </c>
      <c r="H1754" s="163">
        <v>0</v>
      </c>
      <c r="I1754" s="163">
        <v>0</v>
      </c>
      <c r="J1754" s="163">
        <v>0</v>
      </c>
      <c r="K1754" s="163">
        <v>13</v>
      </c>
      <c r="L1754" s="163">
        <v>38675</v>
      </c>
      <c r="M1754" s="163">
        <v>32319</v>
      </c>
      <c r="N1754" s="163">
        <v>0.36199999999999999</v>
      </c>
      <c r="O1754" s="163">
        <v>0.30299999999999999</v>
      </c>
      <c r="P1754" s="163">
        <v>13</v>
      </c>
      <c r="Q1754" s="163">
        <v>38675</v>
      </c>
      <c r="R1754" s="163">
        <v>32319</v>
      </c>
      <c r="S1754" s="163">
        <v>0.36199999999999999</v>
      </c>
      <c r="T1754" s="163">
        <v>0.30299999999999999</v>
      </c>
    </row>
    <row r="1755" spans="1:20" ht="15.75" customHeight="1">
      <c r="A1755" s="130" t="s">
        <v>301</v>
      </c>
      <c r="B1755" s="164">
        <v>2019</v>
      </c>
      <c r="C1755" s="164">
        <v>3</v>
      </c>
      <c r="D1755" s="130" t="s">
        <v>55</v>
      </c>
      <c r="E1755" s="164">
        <v>106743</v>
      </c>
      <c r="F1755" s="164">
        <v>0</v>
      </c>
      <c r="G1755" s="164">
        <v>0</v>
      </c>
      <c r="H1755" s="164">
        <v>0</v>
      </c>
      <c r="I1755" s="164">
        <v>0</v>
      </c>
      <c r="J1755" s="164">
        <v>0</v>
      </c>
      <c r="K1755" s="164">
        <v>68</v>
      </c>
      <c r="L1755" s="164">
        <v>21953</v>
      </c>
      <c r="M1755" s="164">
        <v>14375.6</v>
      </c>
      <c r="N1755" s="164">
        <v>0.20599999999999999</v>
      </c>
      <c r="O1755" s="164">
        <v>0.13500000000000001</v>
      </c>
      <c r="P1755" s="164">
        <v>68</v>
      </c>
      <c r="Q1755" s="164">
        <v>21953</v>
      </c>
      <c r="R1755" s="164">
        <v>14375.6</v>
      </c>
      <c r="S1755" s="164">
        <v>0.20599999999999999</v>
      </c>
      <c r="T1755" s="164">
        <v>0.13500000000000001</v>
      </c>
    </row>
    <row r="1756" spans="1:20" ht="15.75" customHeight="1">
      <c r="A1756" s="126" t="s">
        <v>301</v>
      </c>
      <c r="B1756" s="163">
        <v>2019</v>
      </c>
      <c r="C1756" s="163">
        <v>4</v>
      </c>
      <c r="D1756" s="126" t="s">
        <v>56</v>
      </c>
      <c r="E1756" s="163">
        <v>106743</v>
      </c>
      <c r="F1756" s="163">
        <v>0</v>
      </c>
      <c r="G1756" s="163">
        <v>0</v>
      </c>
      <c r="H1756" s="163">
        <v>0</v>
      </c>
      <c r="I1756" s="163">
        <v>0</v>
      </c>
      <c r="J1756" s="163">
        <v>0</v>
      </c>
      <c r="K1756" s="163">
        <v>30</v>
      </c>
      <c r="L1756" s="163">
        <v>14502</v>
      </c>
      <c r="M1756" s="163">
        <v>9076.7999999999993</v>
      </c>
      <c r="N1756" s="163">
        <v>0.13600000000000001</v>
      </c>
      <c r="O1756" s="163">
        <v>8.5000000000000006E-2</v>
      </c>
      <c r="P1756" s="163">
        <v>30</v>
      </c>
      <c r="Q1756" s="163">
        <v>14502</v>
      </c>
      <c r="R1756" s="163">
        <v>9076.7999999999993</v>
      </c>
      <c r="S1756" s="163">
        <v>0.13600000000000001</v>
      </c>
      <c r="T1756" s="163">
        <v>8.5000000000000006E-2</v>
      </c>
    </row>
    <row r="1757" spans="1:20" ht="15.75" customHeight="1">
      <c r="A1757" s="130" t="s">
        <v>301</v>
      </c>
      <c r="B1757" s="164">
        <v>2019</v>
      </c>
      <c r="C1757" s="164">
        <v>5</v>
      </c>
      <c r="D1757" s="130" t="s">
        <v>57</v>
      </c>
      <c r="E1757" s="164">
        <v>106743</v>
      </c>
      <c r="F1757" s="164">
        <v>0</v>
      </c>
      <c r="G1757" s="164">
        <v>0</v>
      </c>
      <c r="H1757" s="164">
        <v>0</v>
      </c>
      <c r="I1757" s="164">
        <v>0</v>
      </c>
      <c r="J1757" s="164">
        <v>0</v>
      </c>
      <c r="K1757" s="164">
        <v>116</v>
      </c>
      <c r="L1757" s="164">
        <v>21777</v>
      </c>
      <c r="M1757" s="164">
        <v>14727.5</v>
      </c>
      <c r="N1757" s="164">
        <v>0.20399999999999999</v>
      </c>
      <c r="O1757" s="164">
        <v>0.13800000000000001</v>
      </c>
      <c r="P1757" s="164">
        <v>116</v>
      </c>
      <c r="Q1757" s="164">
        <v>21777</v>
      </c>
      <c r="R1757" s="164">
        <v>14727.5</v>
      </c>
      <c r="S1757" s="164">
        <v>0.20399999999999999</v>
      </c>
      <c r="T1757" s="164">
        <v>0.13800000000000001</v>
      </c>
    </row>
    <row r="1758" spans="1:20" ht="15.75" customHeight="1">
      <c r="A1758" s="126" t="s">
        <v>301</v>
      </c>
      <c r="B1758" s="163">
        <v>2019</v>
      </c>
      <c r="C1758" s="163">
        <v>6</v>
      </c>
      <c r="D1758" s="126" t="s">
        <v>58</v>
      </c>
      <c r="E1758" s="163">
        <v>106743</v>
      </c>
      <c r="F1758" s="163">
        <v>0</v>
      </c>
      <c r="G1758" s="163">
        <v>0</v>
      </c>
      <c r="H1758" s="163">
        <v>0</v>
      </c>
      <c r="I1758" s="163">
        <v>0</v>
      </c>
      <c r="J1758" s="163">
        <v>0</v>
      </c>
      <c r="K1758" s="163">
        <v>17</v>
      </c>
      <c r="L1758" s="163">
        <v>8600</v>
      </c>
      <c r="M1758" s="163">
        <v>5014.8999999999996</v>
      </c>
      <c r="N1758" s="163">
        <v>8.1000000000000003E-2</v>
      </c>
      <c r="O1758" s="163">
        <v>4.7E-2</v>
      </c>
      <c r="P1758" s="163">
        <v>17</v>
      </c>
      <c r="Q1758" s="163">
        <v>8600</v>
      </c>
      <c r="R1758" s="163">
        <v>5014.8999999999996</v>
      </c>
      <c r="S1758" s="163">
        <v>8.1000000000000003E-2</v>
      </c>
      <c r="T1758" s="163">
        <v>4.7E-2</v>
      </c>
    </row>
    <row r="1759" spans="1:20" ht="15.75" customHeight="1">
      <c r="A1759" s="130" t="s">
        <v>301</v>
      </c>
      <c r="B1759" s="164">
        <v>2019</v>
      </c>
      <c r="C1759" s="164">
        <v>7</v>
      </c>
      <c r="D1759" s="130" t="s">
        <v>59</v>
      </c>
      <c r="E1759" s="164">
        <v>106743</v>
      </c>
      <c r="F1759" s="164">
        <v>0</v>
      </c>
      <c r="G1759" s="164">
        <v>0</v>
      </c>
      <c r="H1759" s="164">
        <v>0</v>
      </c>
      <c r="I1759" s="164">
        <v>0</v>
      </c>
      <c r="J1759" s="164">
        <v>0</v>
      </c>
      <c r="K1759" s="164">
        <v>0</v>
      </c>
      <c r="L1759" s="164">
        <v>0</v>
      </c>
      <c r="M1759" s="164">
        <v>0</v>
      </c>
      <c r="N1759" s="164">
        <v>0</v>
      </c>
      <c r="O1759" s="164">
        <v>0</v>
      </c>
      <c r="P1759" s="164">
        <v>0</v>
      </c>
      <c r="Q1759" s="164">
        <v>0</v>
      </c>
      <c r="R1759" s="164">
        <v>0</v>
      </c>
      <c r="S1759" s="164">
        <v>0</v>
      </c>
      <c r="T1759" s="164">
        <v>0</v>
      </c>
    </row>
    <row r="1760" spans="1:20" ht="15.75" customHeight="1">
      <c r="A1760" s="126" t="s">
        <v>301</v>
      </c>
      <c r="B1760" s="163">
        <v>2019</v>
      </c>
      <c r="C1760" s="163">
        <v>8</v>
      </c>
      <c r="D1760" s="126" t="s">
        <v>60</v>
      </c>
      <c r="E1760" s="163">
        <v>106743</v>
      </c>
      <c r="F1760" s="163">
        <v>0</v>
      </c>
      <c r="G1760" s="163">
        <v>0</v>
      </c>
      <c r="H1760" s="163">
        <v>0</v>
      </c>
      <c r="I1760" s="163">
        <v>0</v>
      </c>
      <c r="J1760" s="163">
        <v>0</v>
      </c>
      <c r="K1760" s="163">
        <v>5</v>
      </c>
      <c r="L1760" s="163">
        <v>7372</v>
      </c>
      <c r="M1760" s="163">
        <v>1533.8</v>
      </c>
      <c r="N1760" s="163">
        <v>6.9000000000000006E-2</v>
      </c>
      <c r="O1760" s="163">
        <v>1.4E-2</v>
      </c>
      <c r="P1760" s="163">
        <v>5</v>
      </c>
      <c r="Q1760" s="163">
        <v>7372</v>
      </c>
      <c r="R1760" s="163">
        <v>1533.8</v>
      </c>
      <c r="S1760" s="163">
        <v>6.9000000000000006E-2</v>
      </c>
      <c r="T1760" s="163">
        <v>1.4E-2</v>
      </c>
    </row>
    <row r="1761" spans="1:20" ht="15.75" customHeight="1">
      <c r="A1761" s="130" t="s">
        <v>301</v>
      </c>
      <c r="B1761" s="164">
        <v>2019</v>
      </c>
      <c r="C1761" s="164">
        <v>9</v>
      </c>
      <c r="D1761" s="130" t="s">
        <v>61</v>
      </c>
      <c r="E1761" s="164">
        <v>106743</v>
      </c>
      <c r="F1761" s="164">
        <v>0</v>
      </c>
      <c r="G1761" s="164">
        <v>0</v>
      </c>
      <c r="H1761" s="164">
        <v>0</v>
      </c>
      <c r="I1761" s="164">
        <v>0</v>
      </c>
      <c r="J1761" s="164">
        <v>0</v>
      </c>
      <c r="K1761" s="164">
        <v>136</v>
      </c>
      <c r="L1761" s="164">
        <v>46246</v>
      </c>
      <c r="M1761" s="164">
        <v>28325.200000000001</v>
      </c>
      <c r="N1761" s="164">
        <v>0.433</v>
      </c>
      <c r="O1761" s="164">
        <v>0.26500000000000001</v>
      </c>
      <c r="P1761" s="164">
        <v>136</v>
      </c>
      <c r="Q1761" s="164">
        <v>46246</v>
      </c>
      <c r="R1761" s="164">
        <v>28325.200000000001</v>
      </c>
      <c r="S1761" s="164">
        <v>0.433</v>
      </c>
      <c r="T1761" s="164">
        <v>0.26500000000000001</v>
      </c>
    </row>
    <row r="1762" spans="1:20" ht="15.75" customHeight="1">
      <c r="A1762" s="126" t="s">
        <v>301</v>
      </c>
      <c r="B1762" s="163">
        <v>2020</v>
      </c>
      <c r="C1762" s="163">
        <v>0</v>
      </c>
      <c r="D1762" s="126" t="s">
        <v>53</v>
      </c>
      <c r="E1762" s="163">
        <v>107864</v>
      </c>
      <c r="F1762" s="163">
        <v>0</v>
      </c>
      <c r="G1762" s="163">
        <v>0</v>
      </c>
      <c r="H1762" s="163">
        <v>0</v>
      </c>
      <c r="I1762" s="163">
        <v>0</v>
      </c>
      <c r="J1762" s="163">
        <v>0</v>
      </c>
      <c r="K1762" s="163">
        <v>37</v>
      </c>
      <c r="L1762" s="163">
        <v>30727</v>
      </c>
      <c r="M1762" s="163">
        <v>2142.4</v>
      </c>
      <c r="N1762" s="163">
        <v>0.28499999999999998</v>
      </c>
      <c r="O1762" s="163">
        <v>0.02</v>
      </c>
      <c r="P1762" s="163">
        <v>37</v>
      </c>
      <c r="Q1762" s="163">
        <v>30727</v>
      </c>
      <c r="R1762" s="163">
        <v>2142.4</v>
      </c>
      <c r="S1762" s="163">
        <v>0.28499999999999998</v>
      </c>
      <c r="T1762" s="163">
        <v>0.02</v>
      </c>
    </row>
    <row r="1763" spans="1:20" ht="15.75" customHeight="1">
      <c r="A1763" s="130" t="s">
        <v>301</v>
      </c>
      <c r="B1763" s="164">
        <v>2020</v>
      </c>
      <c r="C1763" s="164">
        <v>1</v>
      </c>
      <c r="D1763" s="130" t="s">
        <v>54</v>
      </c>
      <c r="E1763" s="164">
        <v>107864</v>
      </c>
      <c r="F1763" s="164">
        <v>0</v>
      </c>
      <c r="G1763" s="164">
        <v>0</v>
      </c>
      <c r="H1763" s="164">
        <v>0</v>
      </c>
      <c r="I1763" s="164">
        <v>0</v>
      </c>
      <c r="J1763" s="164">
        <v>0</v>
      </c>
      <c r="K1763" s="164">
        <v>194</v>
      </c>
      <c r="L1763" s="164">
        <v>9253</v>
      </c>
      <c r="M1763" s="164">
        <v>5229</v>
      </c>
      <c r="N1763" s="164">
        <v>8.5999999999999993E-2</v>
      </c>
      <c r="O1763" s="164">
        <v>4.8000000000000001E-2</v>
      </c>
      <c r="P1763" s="164">
        <v>194</v>
      </c>
      <c r="Q1763" s="164">
        <v>9253</v>
      </c>
      <c r="R1763" s="164">
        <v>5229</v>
      </c>
      <c r="S1763" s="164">
        <v>8.5999999999999993E-2</v>
      </c>
      <c r="T1763" s="164">
        <v>4.8000000000000001E-2</v>
      </c>
    </row>
    <row r="1764" spans="1:20" ht="15.75" customHeight="1">
      <c r="A1764" s="126" t="s">
        <v>301</v>
      </c>
      <c r="B1764" s="163">
        <v>2020</v>
      </c>
      <c r="C1764" s="163">
        <v>2</v>
      </c>
      <c r="D1764" s="126" t="s">
        <v>1415</v>
      </c>
      <c r="E1764" s="163">
        <v>107864</v>
      </c>
      <c r="F1764" s="163">
        <v>1</v>
      </c>
      <c r="G1764" s="163">
        <v>2207</v>
      </c>
      <c r="H1764" s="163">
        <v>6550.2</v>
      </c>
      <c r="I1764" s="163">
        <v>0.02</v>
      </c>
      <c r="J1764" s="163">
        <v>6.0999999999999999E-2</v>
      </c>
      <c r="K1764" s="163">
        <v>14</v>
      </c>
      <c r="L1764" s="163">
        <v>31629</v>
      </c>
      <c r="M1764" s="163">
        <v>8603</v>
      </c>
      <c r="N1764" s="163">
        <v>0.29299999999999998</v>
      </c>
      <c r="O1764" s="163">
        <v>0.08</v>
      </c>
      <c r="P1764" s="163">
        <v>15</v>
      </c>
      <c r="Q1764" s="163">
        <v>33836</v>
      </c>
      <c r="R1764" s="163">
        <v>15153.2</v>
      </c>
      <c r="S1764" s="163">
        <v>0.314</v>
      </c>
      <c r="T1764" s="163">
        <v>0.14000000000000001</v>
      </c>
    </row>
    <row r="1765" spans="1:20" ht="15.75" customHeight="1">
      <c r="A1765" s="130" t="s">
        <v>301</v>
      </c>
      <c r="B1765" s="164">
        <v>2020</v>
      </c>
      <c r="C1765" s="164">
        <v>3</v>
      </c>
      <c r="D1765" s="130" t="s">
        <v>55</v>
      </c>
      <c r="E1765" s="164">
        <v>107864</v>
      </c>
      <c r="F1765" s="164">
        <v>4</v>
      </c>
      <c r="G1765" s="164">
        <v>59</v>
      </c>
      <c r="H1765" s="164">
        <v>391.6</v>
      </c>
      <c r="I1765" s="164">
        <v>1E-3</v>
      </c>
      <c r="J1765" s="164">
        <v>4.0000000000000001E-3</v>
      </c>
      <c r="K1765" s="164">
        <v>40</v>
      </c>
      <c r="L1765" s="164">
        <v>23724</v>
      </c>
      <c r="M1765" s="164">
        <v>10312.5</v>
      </c>
      <c r="N1765" s="164">
        <v>0.22</v>
      </c>
      <c r="O1765" s="164">
        <v>9.6000000000000002E-2</v>
      </c>
      <c r="P1765" s="164">
        <v>44</v>
      </c>
      <c r="Q1765" s="164">
        <v>23783</v>
      </c>
      <c r="R1765" s="164">
        <v>10704.1</v>
      </c>
      <c r="S1765" s="164">
        <v>0.22</v>
      </c>
      <c r="T1765" s="164">
        <v>9.9000000000000005E-2</v>
      </c>
    </row>
    <row r="1766" spans="1:20" ht="15.75" customHeight="1">
      <c r="A1766" s="126" t="s">
        <v>301</v>
      </c>
      <c r="B1766" s="163">
        <v>2020</v>
      </c>
      <c r="C1766" s="163">
        <v>4</v>
      </c>
      <c r="D1766" s="126" t="s">
        <v>56</v>
      </c>
      <c r="E1766" s="163">
        <v>107864</v>
      </c>
      <c r="F1766" s="163">
        <v>0</v>
      </c>
      <c r="G1766" s="163">
        <v>0</v>
      </c>
      <c r="H1766" s="163">
        <v>0</v>
      </c>
      <c r="I1766" s="163">
        <v>0</v>
      </c>
      <c r="J1766" s="163">
        <v>0</v>
      </c>
      <c r="K1766" s="163">
        <v>6</v>
      </c>
      <c r="L1766" s="163">
        <v>215</v>
      </c>
      <c r="M1766" s="163">
        <v>625.5</v>
      </c>
      <c r="N1766" s="163">
        <v>2E-3</v>
      </c>
      <c r="O1766" s="163">
        <v>6.0000000000000001E-3</v>
      </c>
      <c r="P1766" s="163">
        <v>6</v>
      </c>
      <c r="Q1766" s="163">
        <v>215</v>
      </c>
      <c r="R1766" s="163">
        <v>625.5</v>
      </c>
      <c r="S1766" s="163">
        <v>2E-3</v>
      </c>
      <c r="T1766" s="163">
        <v>6.0000000000000001E-3</v>
      </c>
    </row>
    <row r="1767" spans="1:20" ht="15.75" customHeight="1">
      <c r="A1767" s="130" t="s">
        <v>301</v>
      </c>
      <c r="B1767" s="164">
        <v>2020</v>
      </c>
      <c r="C1767" s="164">
        <v>5</v>
      </c>
      <c r="D1767" s="130" t="s">
        <v>57</v>
      </c>
      <c r="E1767" s="164">
        <v>107864</v>
      </c>
      <c r="F1767" s="164">
        <v>4</v>
      </c>
      <c r="G1767" s="164">
        <v>6817</v>
      </c>
      <c r="H1767" s="164">
        <v>5316.6</v>
      </c>
      <c r="I1767" s="164">
        <v>6.3E-2</v>
      </c>
      <c r="J1767" s="164">
        <v>4.9000000000000002E-2</v>
      </c>
      <c r="K1767" s="164">
        <v>115</v>
      </c>
      <c r="L1767" s="164">
        <v>38908</v>
      </c>
      <c r="M1767" s="164">
        <v>24219.8</v>
      </c>
      <c r="N1767" s="164">
        <v>0.36099999999999999</v>
      </c>
      <c r="O1767" s="164">
        <v>0.22500000000000001</v>
      </c>
      <c r="P1767" s="164">
        <v>119</v>
      </c>
      <c r="Q1767" s="164">
        <v>45725</v>
      </c>
      <c r="R1767" s="164">
        <v>29536.400000000001</v>
      </c>
      <c r="S1767" s="164">
        <v>0.42399999999999999</v>
      </c>
      <c r="T1767" s="164">
        <v>0.27400000000000002</v>
      </c>
    </row>
    <row r="1768" spans="1:20" ht="15.75" customHeight="1">
      <c r="A1768" s="126" t="s">
        <v>301</v>
      </c>
      <c r="B1768" s="163">
        <v>2020</v>
      </c>
      <c r="C1768" s="163">
        <v>6</v>
      </c>
      <c r="D1768" s="126" t="s">
        <v>58</v>
      </c>
      <c r="E1768" s="163">
        <v>107864</v>
      </c>
      <c r="F1768" s="163">
        <v>7</v>
      </c>
      <c r="G1768" s="163">
        <v>17953</v>
      </c>
      <c r="H1768" s="163">
        <v>33772.199999999997</v>
      </c>
      <c r="I1768" s="163">
        <v>0.16600000000000001</v>
      </c>
      <c r="J1768" s="163">
        <v>0.313</v>
      </c>
      <c r="K1768" s="163">
        <v>4</v>
      </c>
      <c r="L1768" s="163">
        <v>5346</v>
      </c>
      <c r="M1768" s="163">
        <v>2895.5</v>
      </c>
      <c r="N1768" s="163">
        <v>0.05</v>
      </c>
      <c r="O1768" s="163">
        <v>2.7E-2</v>
      </c>
      <c r="P1768" s="163">
        <v>11</v>
      </c>
      <c r="Q1768" s="163">
        <v>23299</v>
      </c>
      <c r="R1768" s="163">
        <v>36667.699999999997</v>
      </c>
      <c r="S1768" s="163">
        <v>0.216</v>
      </c>
      <c r="T1768" s="163">
        <v>0.34</v>
      </c>
    </row>
    <row r="1769" spans="1:20" ht="15.75" customHeight="1">
      <c r="A1769" s="130" t="s">
        <v>301</v>
      </c>
      <c r="B1769" s="164">
        <v>2020</v>
      </c>
      <c r="C1769" s="164">
        <v>7</v>
      </c>
      <c r="D1769" s="130" t="s">
        <v>59</v>
      </c>
      <c r="E1769" s="164">
        <v>107864</v>
      </c>
      <c r="F1769" s="164">
        <v>0</v>
      </c>
      <c r="G1769" s="164">
        <v>0</v>
      </c>
      <c r="H1769" s="164">
        <v>0</v>
      </c>
      <c r="I1769" s="164">
        <v>0</v>
      </c>
      <c r="J1769" s="164">
        <v>0</v>
      </c>
      <c r="K1769" s="164">
        <v>5</v>
      </c>
      <c r="L1769" s="164">
        <v>59</v>
      </c>
      <c r="M1769" s="164">
        <v>1022</v>
      </c>
      <c r="N1769" s="164">
        <v>1E-3</v>
      </c>
      <c r="O1769" s="164">
        <v>8.9999999999999993E-3</v>
      </c>
      <c r="P1769" s="164">
        <v>5</v>
      </c>
      <c r="Q1769" s="164">
        <v>59</v>
      </c>
      <c r="R1769" s="164">
        <v>1022</v>
      </c>
      <c r="S1769" s="164">
        <v>1E-3</v>
      </c>
      <c r="T1769" s="164">
        <v>8.9999999999999993E-3</v>
      </c>
    </row>
    <row r="1770" spans="1:20" ht="15.75" customHeight="1">
      <c r="A1770" s="126" t="s">
        <v>301</v>
      </c>
      <c r="B1770" s="163">
        <v>2020</v>
      </c>
      <c r="C1770" s="163">
        <v>8</v>
      </c>
      <c r="D1770" s="126" t="s">
        <v>60</v>
      </c>
      <c r="E1770" s="163">
        <v>107864</v>
      </c>
      <c r="F1770" s="163">
        <v>0</v>
      </c>
      <c r="G1770" s="163">
        <v>0</v>
      </c>
      <c r="H1770" s="163">
        <v>0</v>
      </c>
      <c r="I1770" s="163">
        <v>0</v>
      </c>
      <c r="J1770" s="163">
        <v>0</v>
      </c>
      <c r="K1770" s="163">
        <v>2</v>
      </c>
      <c r="L1770" s="163">
        <v>278</v>
      </c>
      <c r="M1770" s="163">
        <v>461.6</v>
      </c>
      <c r="N1770" s="163">
        <v>3.0000000000000001E-3</v>
      </c>
      <c r="O1770" s="163">
        <v>4.0000000000000001E-3</v>
      </c>
      <c r="P1770" s="163">
        <v>2</v>
      </c>
      <c r="Q1770" s="163">
        <v>278</v>
      </c>
      <c r="R1770" s="163">
        <v>461.6</v>
      </c>
      <c r="S1770" s="163">
        <v>3.0000000000000001E-3</v>
      </c>
      <c r="T1770" s="163">
        <v>4.0000000000000001E-3</v>
      </c>
    </row>
    <row r="1771" spans="1:20" ht="15.75" customHeight="1">
      <c r="A1771" s="130" t="s">
        <v>301</v>
      </c>
      <c r="B1771" s="164">
        <v>2020</v>
      </c>
      <c r="C1771" s="164">
        <v>9</v>
      </c>
      <c r="D1771" s="130" t="s">
        <v>61</v>
      </c>
      <c r="E1771" s="164">
        <v>107864</v>
      </c>
      <c r="F1771" s="164">
        <v>0</v>
      </c>
      <c r="G1771" s="164">
        <v>0</v>
      </c>
      <c r="H1771" s="164">
        <v>0</v>
      </c>
      <c r="I1771" s="164">
        <v>0</v>
      </c>
      <c r="J1771" s="164">
        <v>0</v>
      </c>
      <c r="K1771" s="164">
        <v>134</v>
      </c>
      <c r="L1771" s="164">
        <v>30193</v>
      </c>
      <c r="M1771" s="164">
        <v>11384.4</v>
      </c>
      <c r="N1771" s="164">
        <v>0.28000000000000003</v>
      </c>
      <c r="O1771" s="164">
        <v>0.106</v>
      </c>
      <c r="P1771" s="164">
        <v>134</v>
      </c>
      <c r="Q1771" s="164">
        <v>30193</v>
      </c>
      <c r="R1771" s="164">
        <v>11384.4</v>
      </c>
      <c r="S1771" s="164">
        <v>0.28000000000000003</v>
      </c>
      <c r="T1771" s="164">
        <v>0.106</v>
      </c>
    </row>
    <row r="1772" spans="1:20" ht="15.75" customHeight="1">
      <c r="A1772" s="126" t="s">
        <v>301</v>
      </c>
      <c r="B1772" s="163">
        <v>2021</v>
      </c>
      <c r="C1772" s="163">
        <v>0</v>
      </c>
      <c r="D1772" s="126" t="s">
        <v>53</v>
      </c>
      <c r="E1772" s="163">
        <v>109310</v>
      </c>
      <c r="F1772" s="163">
        <v>0</v>
      </c>
      <c r="G1772" s="163">
        <v>0</v>
      </c>
      <c r="H1772" s="163">
        <v>0</v>
      </c>
      <c r="I1772" s="163">
        <v>0</v>
      </c>
      <c r="J1772" s="163">
        <v>0</v>
      </c>
      <c r="K1772" s="163">
        <v>39</v>
      </c>
      <c r="L1772" s="163">
        <v>13435</v>
      </c>
      <c r="M1772" s="163">
        <v>2604.6</v>
      </c>
      <c r="N1772" s="163">
        <v>0.123</v>
      </c>
      <c r="O1772" s="163">
        <v>2.4E-2</v>
      </c>
      <c r="P1772" s="163">
        <v>39</v>
      </c>
      <c r="Q1772" s="163">
        <v>13435</v>
      </c>
      <c r="R1772" s="163">
        <v>2604.6</v>
      </c>
      <c r="S1772" s="163">
        <v>0.123</v>
      </c>
      <c r="T1772" s="163">
        <v>2.4E-2</v>
      </c>
    </row>
    <row r="1773" spans="1:20" ht="15.75" customHeight="1">
      <c r="A1773" s="130" t="s">
        <v>301</v>
      </c>
      <c r="B1773" s="164">
        <v>2021</v>
      </c>
      <c r="C1773" s="164">
        <v>1</v>
      </c>
      <c r="D1773" s="130" t="s">
        <v>54</v>
      </c>
      <c r="E1773" s="164">
        <v>109310</v>
      </c>
      <c r="F1773" s="164">
        <v>0</v>
      </c>
      <c r="G1773" s="164">
        <v>0</v>
      </c>
      <c r="H1773" s="164">
        <v>0</v>
      </c>
      <c r="I1773" s="164">
        <v>0</v>
      </c>
      <c r="J1773" s="164">
        <v>0</v>
      </c>
      <c r="K1773" s="164">
        <v>170</v>
      </c>
      <c r="L1773" s="164">
        <v>10013</v>
      </c>
      <c r="M1773" s="164">
        <v>10127.4</v>
      </c>
      <c r="N1773" s="164">
        <v>9.1999999999999998E-2</v>
      </c>
      <c r="O1773" s="164">
        <v>9.2999999999999999E-2</v>
      </c>
      <c r="P1773" s="164">
        <v>170</v>
      </c>
      <c r="Q1773" s="164">
        <v>10013</v>
      </c>
      <c r="R1773" s="164">
        <v>10127.4</v>
      </c>
      <c r="S1773" s="164">
        <v>9.1999999999999998E-2</v>
      </c>
      <c r="T1773" s="164">
        <v>9.2999999999999999E-2</v>
      </c>
    </row>
    <row r="1774" spans="1:20" ht="15.75" customHeight="1">
      <c r="A1774" s="126" t="s">
        <v>301</v>
      </c>
      <c r="B1774" s="163">
        <v>2021</v>
      </c>
      <c r="C1774" s="163">
        <v>2</v>
      </c>
      <c r="D1774" s="126" t="s">
        <v>1415</v>
      </c>
      <c r="E1774" s="163">
        <v>109310</v>
      </c>
      <c r="F1774" s="163">
        <v>0</v>
      </c>
      <c r="G1774" s="163">
        <v>0</v>
      </c>
      <c r="H1774" s="163">
        <v>0</v>
      </c>
      <c r="I1774" s="163">
        <v>0</v>
      </c>
      <c r="J1774" s="163">
        <v>0</v>
      </c>
      <c r="K1774" s="163">
        <v>11</v>
      </c>
      <c r="L1774" s="163">
        <v>31699</v>
      </c>
      <c r="M1774" s="163">
        <v>11648.6</v>
      </c>
      <c r="N1774" s="163">
        <v>0.28999999999999998</v>
      </c>
      <c r="O1774" s="163">
        <v>0.107</v>
      </c>
      <c r="P1774" s="163">
        <v>11</v>
      </c>
      <c r="Q1774" s="163">
        <v>31699</v>
      </c>
      <c r="R1774" s="163">
        <v>11648.6</v>
      </c>
      <c r="S1774" s="163">
        <v>0.28999999999999998</v>
      </c>
      <c r="T1774" s="163">
        <v>0.107</v>
      </c>
    </row>
    <row r="1775" spans="1:20" ht="15.75" customHeight="1">
      <c r="A1775" s="130" t="s">
        <v>301</v>
      </c>
      <c r="B1775" s="164">
        <v>2021</v>
      </c>
      <c r="C1775" s="164">
        <v>3</v>
      </c>
      <c r="D1775" s="130" t="s">
        <v>55</v>
      </c>
      <c r="E1775" s="164">
        <v>109310</v>
      </c>
      <c r="F1775" s="164">
        <v>0</v>
      </c>
      <c r="G1775" s="164">
        <v>0</v>
      </c>
      <c r="H1775" s="164">
        <v>0</v>
      </c>
      <c r="I1775" s="164">
        <v>0</v>
      </c>
      <c r="J1775" s="164">
        <v>0</v>
      </c>
      <c r="K1775" s="164">
        <v>70</v>
      </c>
      <c r="L1775" s="164">
        <v>31023</v>
      </c>
      <c r="M1775" s="164">
        <v>21419.8</v>
      </c>
      <c r="N1775" s="164">
        <v>0.28399999999999997</v>
      </c>
      <c r="O1775" s="164">
        <v>0.19600000000000001</v>
      </c>
      <c r="P1775" s="164">
        <v>70</v>
      </c>
      <c r="Q1775" s="164">
        <v>31023</v>
      </c>
      <c r="R1775" s="164">
        <v>21419.8</v>
      </c>
      <c r="S1775" s="164">
        <v>0.28399999999999997</v>
      </c>
      <c r="T1775" s="164">
        <v>0.19600000000000001</v>
      </c>
    </row>
    <row r="1776" spans="1:20" ht="15.75" customHeight="1">
      <c r="A1776" s="126" t="s">
        <v>301</v>
      </c>
      <c r="B1776" s="163">
        <v>2021</v>
      </c>
      <c r="C1776" s="163">
        <v>4</v>
      </c>
      <c r="D1776" s="126" t="s">
        <v>56</v>
      </c>
      <c r="E1776" s="163">
        <v>109310</v>
      </c>
      <c r="F1776" s="163">
        <v>0</v>
      </c>
      <c r="G1776" s="163">
        <v>0</v>
      </c>
      <c r="H1776" s="163">
        <v>0</v>
      </c>
      <c r="I1776" s="163">
        <v>0</v>
      </c>
      <c r="J1776" s="163">
        <v>0</v>
      </c>
      <c r="K1776" s="163">
        <v>19</v>
      </c>
      <c r="L1776" s="163">
        <v>210</v>
      </c>
      <c r="M1776" s="163">
        <v>532.4</v>
      </c>
      <c r="N1776" s="163">
        <v>2E-3</v>
      </c>
      <c r="O1776" s="163">
        <v>5.0000000000000001E-3</v>
      </c>
      <c r="P1776" s="163">
        <v>19</v>
      </c>
      <c r="Q1776" s="163">
        <v>210</v>
      </c>
      <c r="R1776" s="163">
        <v>532.4</v>
      </c>
      <c r="S1776" s="163">
        <v>2E-3</v>
      </c>
      <c r="T1776" s="163">
        <v>5.0000000000000001E-3</v>
      </c>
    </row>
    <row r="1777" spans="1:20" ht="15.75" customHeight="1">
      <c r="A1777" s="130" t="s">
        <v>301</v>
      </c>
      <c r="B1777" s="164">
        <v>2021</v>
      </c>
      <c r="C1777" s="164">
        <v>5</v>
      </c>
      <c r="D1777" s="130" t="s">
        <v>57</v>
      </c>
      <c r="E1777" s="164">
        <v>109310</v>
      </c>
      <c r="F1777" s="164">
        <v>0</v>
      </c>
      <c r="G1777" s="164">
        <v>0</v>
      </c>
      <c r="H1777" s="164">
        <v>0</v>
      </c>
      <c r="I1777" s="164">
        <v>0</v>
      </c>
      <c r="J1777" s="164">
        <v>0</v>
      </c>
      <c r="K1777" s="164">
        <v>108</v>
      </c>
      <c r="L1777" s="164">
        <v>42218</v>
      </c>
      <c r="M1777" s="164">
        <v>22075.4</v>
      </c>
      <c r="N1777" s="164">
        <v>0.38600000000000001</v>
      </c>
      <c r="O1777" s="164">
        <v>0.20200000000000001</v>
      </c>
      <c r="P1777" s="164">
        <v>108</v>
      </c>
      <c r="Q1777" s="164">
        <v>42218</v>
      </c>
      <c r="R1777" s="164">
        <v>22075.4</v>
      </c>
      <c r="S1777" s="164">
        <v>0.38600000000000001</v>
      </c>
      <c r="T1777" s="164">
        <v>0.20200000000000001</v>
      </c>
    </row>
    <row r="1778" spans="1:20" ht="15.75" customHeight="1">
      <c r="A1778" s="126" t="s">
        <v>301</v>
      </c>
      <c r="B1778" s="163">
        <v>2021</v>
      </c>
      <c r="C1778" s="163">
        <v>6</v>
      </c>
      <c r="D1778" s="126" t="s">
        <v>58</v>
      </c>
      <c r="E1778" s="163">
        <v>109310</v>
      </c>
      <c r="F1778" s="163">
        <v>0</v>
      </c>
      <c r="G1778" s="163">
        <v>0</v>
      </c>
      <c r="H1778" s="163">
        <v>0</v>
      </c>
      <c r="I1778" s="163">
        <v>0</v>
      </c>
      <c r="J1778" s="163">
        <v>0</v>
      </c>
      <c r="K1778" s="163">
        <v>14</v>
      </c>
      <c r="L1778" s="163">
        <v>22223</v>
      </c>
      <c r="M1778" s="163">
        <v>12672</v>
      </c>
      <c r="N1778" s="163">
        <v>0.20300000000000001</v>
      </c>
      <c r="O1778" s="163">
        <v>0.11600000000000001</v>
      </c>
      <c r="P1778" s="163">
        <v>14</v>
      </c>
      <c r="Q1778" s="163">
        <v>22223</v>
      </c>
      <c r="R1778" s="163">
        <v>12672</v>
      </c>
      <c r="S1778" s="163">
        <v>0.20300000000000001</v>
      </c>
      <c r="T1778" s="163">
        <v>0.11600000000000001</v>
      </c>
    </row>
    <row r="1779" spans="1:20" ht="15.75" customHeight="1">
      <c r="A1779" s="130" t="s">
        <v>301</v>
      </c>
      <c r="B1779" s="164">
        <v>2021</v>
      </c>
      <c r="C1779" s="164">
        <v>7</v>
      </c>
      <c r="D1779" s="130" t="s">
        <v>59</v>
      </c>
      <c r="E1779" s="164">
        <v>109310</v>
      </c>
      <c r="F1779" s="164">
        <v>0</v>
      </c>
      <c r="G1779" s="164">
        <v>0</v>
      </c>
      <c r="H1779" s="164">
        <v>0</v>
      </c>
      <c r="I1779" s="164">
        <v>0</v>
      </c>
      <c r="J1779" s="164">
        <v>0</v>
      </c>
      <c r="K1779" s="164">
        <v>0</v>
      </c>
      <c r="L1779" s="164">
        <v>0</v>
      </c>
      <c r="M1779" s="164">
        <v>0</v>
      </c>
      <c r="N1779" s="164">
        <v>0</v>
      </c>
      <c r="O1779" s="164">
        <v>0</v>
      </c>
      <c r="P1779" s="164">
        <v>0</v>
      </c>
      <c r="Q1779" s="164">
        <v>0</v>
      </c>
      <c r="R1779" s="164">
        <v>0</v>
      </c>
      <c r="S1779" s="164">
        <v>0</v>
      </c>
      <c r="T1779" s="164">
        <v>0</v>
      </c>
    </row>
    <row r="1780" spans="1:20" ht="15.75" customHeight="1">
      <c r="A1780" s="126" t="s">
        <v>301</v>
      </c>
      <c r="B1780" s="163">
        <v>2021</v>
      </c>
      <c r="C1780" s="163">
        <v>8</v>
      </c>
      <c r="D1780" s="126" t="s">
        <v>60</v>
      </c>
      <c r="E1780" s="163">
        <v>109310</v>
      </c>
      <c r="F1780" s="163">
        <v>0</v>
      </c>
      <c r="G1780" s="163">
        <v>0</v>
      </c>
      <c r="H1780" s="163">
        <v>0</v>
      </c>
      <c r="I1780" s="163">
        <v>0</v>
      </c>
      <c r="J1780" s="163">
        <v>0</v>
      </c>
      <c r="K1780" s="163">
        <v>1</v>
      </c>
      <c r="L1780" s="163">
        <v>429</v>
      </c>
      <c r="M1780" s="163">
        <v>157.30000000000001</v>
      </c>
      <c r="N1780" s="163">
        <v>4.0000000000000001E-3</v>
      </c>
      <c r="O1780" s="163">
        <v>1E-3</v>
      </c>
      <c r="P1780" s="163">
        <v>1</v>
      </c>
      <c r="Q1780" s="163">
        <v>429</v>
      </c>
      <c r="R1780" s="163">
        <v>157.30000000000001</v>
      </c>
      <c r="S1780" s="163">
        <v>4.0000000000000001E-3</v>
      </c>
      <c r="T1780" s="163">
        <v>1E-3</v>
      </c>
    </row>
    <row r="1781" spans="1:20" ht="15.75" customHeight="1">
      <c r="A1781" s="130" t="s">
        <v>301</v>
      </c>
      <c r="B1781" s="164">
        <v>2021</v>
      </c>
      <c r="C1781" s="164">
        <v>9</v>
      </c>
      <c r="D1781" s="130" t="s">
        <v>61</v>
      </c>
      <c r="E1781" s="164">
        <v>109310</v>
      </c>
      <c r="F1781" s="164">
        <v>0</v>
      </c>
      <c r="G1781" s="164">
        <v>0</v>
      </c>
      <c r="H1781" s="164">
        <v>0</v>
      </c>
      <c r="I1781" s="164">
        <v>0</v>
      </c>
      <c r="J1781" s="164">
        <v>0</v>
      </c>
      <c r="K1781" s="164">
        <v>136</v>
      </c>
      <c r="L1781" s="164">
        <v>19358</v>
      </c>
      <c r="M1781" s="164">
        <v>9635.4</v>
      </c>
      <c r="N1781" s="164">
        <v>0.17699999999999999</v>
      </c>
      <c r="O1781" s="164">
        <v>8.7999999999999995E-2</v>
      </c>
      <c r="P1781" s="164">
        <v>136</v>
      </c>
      <c r="Q1781" s="164">
        <v>19358</v>
      </c>
      <c r="R1781" s="164">
        <v>9635.4</v>
      </c>
      <c r="S1781" s="164">
        <v>0.17699999999999999</v>
      </c>
      <c r="T1781" s="164">
        <v>8.7999999999999995E-2</v>
      </c>
    </row>
    <row r="1782" spans="1:20" ht="15.75" customHeight="1">
      <c r="A1782" s="126" t="s">
        <v>301</v>
      </c>
      <c r="B1782" s="163">
        <v>2022</v>
      </c>
      <c r="C1782" s="163">
        <v>0</v>
      </c>
      <c r="D1782" s="126" t="s">
        <v>53</v>
      </c>
      <c r="E1782" s="163">
        <v>110843</v>
      </c>
      <c r="F1782" s="163">
        <v>0</v>
      </c>
      <c r="G1782" s="163">
        <v>0</v>
      </c>
      <c r="H1782" s="163">
        <v>0</v>
      </c>
      <c r="I1782" s="163">
        <v>0</v>
      </c>
      <c r="J1782" s="163">
        <v>0</v>
      </c>
      <c r="K1782" s="163">
        <v>32</v>
      </c>
      <c r="L1782" s="163">
        <v>23252</v>
      </c>
      <c r="M1782" s="163">
        <v>3100</v>
      </c>
      <c r="N1782" s="163">
        <v>0.21</v>
      </c>
      <c r="O1782" s="163">
        <v>2.8000000000000001E-2</v>
      </c>
      <c r="P1782" s="163">
        <v>32</v>
      </c>
      <c r="Q1782" s="163">
        <v>23252</v>
      </c>
      <c r="R1782" s="163">
        <v>3100</v>
      </c>
      <c r="S1782" s="163">
        <v>0.21</v>
      </c>
      <c r="T1782" s="163">
        <v>2.8000000000000001E-2</v>
      </c>
    </row>
    <row r="1783" spans="1:20" ht="15.75" customHeight="1">
      <c r="A1783" s="130" t="s">
        <v>301</v>
      </c>
      <c r="B1783" s="164">
        <v>2022</v>
      </c>
      <c r="C1783" s="164">
        <v>1</v>
      </c>
      <c r="D1783" s="130" t="s">
        <v>54</v>
      </c>
      <c r="E1783" s="164">
        <v>110843</v>
      </c>
      <c r="F1783" s="164">
        <v>0</v>
      </c>
      <c r="G1783" s="164">
        <v>0</v>
      </c>
      <c r="H1783" s="164">
        <v>0</v>
      </c>
      <c r="I1783" s="164">
        <v>0</v>
      </c>
      <c r="J1783" s="164">
        <v>0</v>
      </c>
      <c r="K1783" s="164">
        <v>218</v>
      </c>
      <c r="L1783" s="164">
        <v>10948</v>
      </c>
      <c r="M1783" s="164">
        <v>18286</v>
      </c>
      <c r="N1783" s="164">
        <v>9.9000000000000005E-2</v>
      </c>
      <c r="O1783" s="164">
        <v>0.16500000000000001</v>
      </c>
      <c r="P1783" s="164">
        <v>218</v>
      </c>
      <c r="Q1783" s="164">
        <v>10948</v>
      </c>
      <c r="R1783" s="164">
        <v>18286</v>
      </c>
      <c r="S1783" s="164">
        <v>9.9000000000000005E-2</v>
      </c>
      <c r="T1783" s="164">
        <v>0.16500000000000001</v>
      </c>
    </row>
    <row r="1784" spans="1:20" ht="15.75" customHeight="1">
      <c r="A1784" s="126" t="s">
        <v>301</v>
      </c>
      <c r="B1784" s="163">
        <v>2022</v>
      </c>
      <c r="C1784" s="163">
        <v>2</v>
      </c>
      <c r="D1784" s="126" t="s">
        <v>1415</v>
      </c>
      <c r="E1784" s="163">
        <v>110843</v>
      </c>
      <c r="F1784" s="163">
        <v>2</v>
      </c>
      <c r="G1784" s="163">
        <v>8204</v>
      </c>
      <c r="H1784" s="163">
        <v>24303</v>
      </c>
      <c r="I1784" s="163">
        <v>7.3999999999999996E-2</v>
      </c>
      <c r="J1784" s="163">
        <v>0.219</v>
      </c>
      <c r="K1784" s="163">
        <v>17</v>
      </c>
      <c r="L1784" s="163">
        <v>29152</v>
      </c>
      <c r="M1784" s="163">
        <v>8049</v>
      </c>
      <c r="N1784" s="163">
        <v>0.26300000000000001</v>
      </c>
      <c r="O1784" s="163">
        <v>7.2999999999999995E-2</v>
      </c>
      <c r="P1784" s="163">
        <v>19</v>
      </c>
      <c r="Q1784" s="163">
        <v>37356</v>
      </c>
      <c r="R1784" s="163">
        <v>32352</v>
      </c>
      <c r="S1784" s="163">
        <v>0.33700000000000002</v>
      </c>
      <c r="T1784" s="163">
        <v>0.29199999999999998</v>
      </c>
    </row>
    <row r="1785" spans="1:20" ht="15.75" customHeight="1">
      <c r="A1785" s="130" t="s">
        <v>301</v>
      </c>
      <c r="B1785" s="164">
        <v>2022</v>
      </c>
      <c r="C1785" s="164">
        <v>3</v>
      </c>
      <c r="D1785" s="130" t="s">
        <v>55</v>
      </c>
      <c r="E1785" s="164">
        <v>110843</v>
      </c>
      <c r="F1785" s="164">
        <v>1</v>
      </c>
      <c r="G1785" s="164">
        <v>1431</v>
      </c>
      <c r="H1785" s="164">
        <v>155</v>
      </c>
      <c r="I1785" s="164">
        <v>1.2999999999999999E-2</v>
      </c>
      <c r="J1785" s="164">
        <v>1E-3</v>
      </c>
      <c r="K1785" s="164">
        <v>38</v>
      </c>
      <c r="L1785" s="164">
        <v>21707</v>
      </c>
      <c r="M1785" s="164">
        <v>19077</v>
      </c>
      <c r="N1785" s="164">
        <v>0.19600000000000001</v>
      </c>
      <c r="O1785" s="164">
        <v>0.17199999999999999</v>
      </c>
      <c r="P1785" s="164">
        <v>39</v>
      </c>
      <c r="Q1785" s="164">
        <v>23138</v>
      </c>
      <c r="R1785" s="164">
        <v>19232</v>
      </c>
      <c r="S1785" s="164">
        <v>0.20899999999999999</v>
      </c>
      <c r="T1785" s="164">
        <v>0.17399999999999999</v>
      </c>
    </row>
    <row r="1786" spans="1:20" ht="15.75" customHeight="1">
      <c r="A1786" s="126" t="s">
        <v>301</v>
      </c>
      <c r="B1786" s="163">
        <v>2022</v>
      </c>
      <c r="C1786" s="163">
        <v>4</v>
      </c>
      <c r="D1786" s="126" t="s">
        <v>56</v>
      </c>
      <c r="E1786" s="163">
        <v>110843</v>
      </c>
      <c r="F1786" s="163">
        <v>0</v>
      </c>
      <c r="G1786" s="163">
        <v>0</v>
      </c>
      <c r="H1786" s="163">
        <v>0</v>
      </c>
      <c r="I1786" s="163">
        <v>0</v>
      </c>
      <c r="J1786" s="163">
        <v>0</v>
      </c>
      <c r="K1786" s="163">
        <v>6</v>
      </c>
      <c r="L1786" s="163">
        <v>428</v>
      </c>
      <c r="M1786" s="163">
        <v>1133</v>
      </c>
      <c r="N1786" s="163">
        <v>4.0000000000000001E-3</v>
      </c>
      <c r="O1786" s="163">
        <v>0.01</v>
      </c>
      <c r="P1786" s="163">
        <v>6</v>
      </c>
      <c r="Q1786" s="163">
        <v>428</v>
      </c>
      <c r="R1786" s="163">
        <v>1133</v>
      </c>
      <c r="S1786" s="163">
        <v>4.0000000000000001E-3</v>
      </c>
      <c r="T1786" s="163">
        <v>0.01</v>
      </c>
    </row>
    <row r="1787" spans="1:20" ht="15.75" customHeight="1">
      <c r="A1787" s="130" t="s">
        <v>301</v>
      </c>
      <c r="B1787" s="164">
        <v>2022</v>
      </c>
      <c r="C1787" s="164">
        <v>5</v>
      </c>
      <c r="D1787" s="130" t="s">
        <v>57</v>
      </c>
      <c r="E1787" s="164">
        <v>110843</v>
      </c>
      <c r="F1787" s="164">
        <v>1</v>
      </c>
      <c r="G1787" s="164">
        <v>289</v>
      </c>
      <c r="H1787" s="164">
        <v>236</v>
      </c>
      <c r="I1787" s="164">
        <v>3.0000000000000001E-3</v>
      </c>
      <c r="J1787" s="164">
        <v>2E-3</v>
      </c>
      <c r="K1787" s="164">
        <v>105</v>
      </c>
      <c r="L1787" s="164">
        <v>34005</v>
      </c>
      <c r="M1787" s="164">
        <v>22526</v>
      </c>
      <c r="N1787" s="164">
        <v>0.307</v>
      </c>
      <c r="O1787" s="164">
        <v>0.20300000000000001</v>
      </c>
      <c r="P1787" s="164">
        <v>106</v>
      </c>
      <c r="Q1787" s="164">
        <v>34294</v>
      </c>
      <c r="R1787" s="164">
        <v>22762</v>
      </c>
      <c r="S1787" s="164">
        <v>0.309</v>
      </c>
      <c r="T1787" s="164">
        <v>0.20499999999999999</v>
      </c>
    </row>
    <row r="1788" spans="1:20" ht="15.75" customHeight="1">
      <c r="A1788" s="126" t="s">
        <v>301</v>
      </c>
      <c r="B1788" s="163">
        <v>2022</v>
      </c>
      <c r="C1788" s="163">
        <v>6</v>
      </c>
      <c r="D1788" s="126" t="s">
        <v>58</v>
      </c>
      <c r="E1788" s="163">
        <v>110843</v>
      </c>
      <c r="F1788" s="163">
        <v>20</v>
      </c>
      <c r="G1788" s="163">
        <v>77146</v>
      </c>
      <c r="H1788" s="163">
        <v>164617</v>
      </c>
      <c r="I1788" s="163">
        <v>0.69599999999999995</v>
      </c>
      <c r="J1788" s="163">
        <v>1.4850000000000001</v>
      </c>
      <c r="K1788" s="163">
        <v>4</v>
      </c>
      <c r="L1788" s="163">
        <v>20</v>
      </c>
      <c r="M1788" s="163">
        <v>672</v>
      </c>
      <c r="N1788" s="163">
        <v>0</v>
      </c>
      <c r="O1788" s="163">
        <v>6.0000000000000001E-3</v>
      </c>
      <c r="P1788" s="163">
        <v>24</v>
      </c>
      <c r="Q1788" s="163">
        <v>77166</v>
      </c>
      <c r="R1788" s="163">
        <v>165289</v>
      </c>
      <c r="S1788" s="163">
        <v>0.69599999999999995</v>
      </c>
      <c r="T1788" s="163">
        <v>1.4910000000000001</v>
      </c>
    </row>
    <row r="1789" spans="1:20" ht="15.75" customHeight="1">
      <c r="A1789" s="130" t="s">
        <v>301</v>
      </c>
      <c r="B1789" s="164">
        <v>2022</v>
      </c>
      <c r="C1789" s="164">
        <v>7</v>
      </c>
      <c r="D1789" s="130" t="s">
        <v>59</v>
      </c>
      <c r="E1789" s="164">
        <v>110843</v>
      </c>
      <c r="F1789" s="164">
        <v>0</v>
      </c>
      <c r="G1789" s="164">
        <v>0</v>
      </c>
      <c r="H1789" s="164">
        <v>0</v>
      </c>
      <c r="I1789" s="164">
        <v>0</v>
      </c>
      <c r="J1789" s="164">
        <v>0</v>
      </c>
      <c r="K1789" s="164">
        <v>0</v>
      </c>
      <c r="L1789" s="164">
        <v>0</v>
      </c>
      <c r="M1789" s="164">
        <v>0</v>
      </c>
      <c r="N1789" s="164">
        <v>0</v>
      </c>
      <c r="O1789" s="164">
        <v>0</v>
      </c>
      <c r="P1789" s="164">
        <v>0</v>
      </c>
      <c r="Q1789" s="164">
        <v>0</v>
      </c>
      <c r="R1789" s="164">
        <v>0</v>
      </c>
      <c r="S1789" s="164">
        <v>0</v>
      </c>
      <c r="T1789" s="164">
        <v>0</v>
      </c>
    </row>
    <row r="1790" spans="1:20" ht="15.75" customHeight="1">
      <c r="A1790" s="126" t="s">
        <v>301</v>
      </c>
      <c r="B1790" s="163">
        <v>2022</v>
      </c>
      <c r="C1790" s="163">
        <v>8</v>
      </c>
      <c r="D1790" s="126" t="s">
        <v>60</v>
      </c>
      <c r="E1790" s="163">
        <v>110843</v>
      </c>
      <c r="F1790" s="163">
        <v>0</v>
      </c>
      <c r="G1790" s="163">
        <v>0</v>
      </c>
      <c r="H1790" s="163">
        <v>0</v>
      </c>
      <c r="I1790" s="163">
        <v>0</v>
      </c>
      <c r="J1790" s="163">
        <v>0</v>
      </c>
      <c r="K1790" s="163">
        <v>1</v>
      </c>
      <c r="L1790" s="163">
        <v>3</v>
      </c>
      <c r="M1790" s="163">
        <v>3</v>
      </c>
      <c r="N1790" s="163">
        <v>0</v>
      </c>
      <c r="O1790" s="163">
        <v>0</v>
      </c>
      <c r="P1790" s="163">
        <v>1</v>
      </c>
      <c r="Q1790" s="163">
        <v>3</v>
      </c>
      <c r="R1790" s="163">
        <v>3</v>
      </c>
      <c r="S1790" s="163">
        <v>0</v>
      </c>
      <c r="T1790" s="163">
        <v>0</v>
      </c>
    </row>
    <row r="1791" spans="1:20" ht="15.75" customHeight="1">
      <c r="A1791" s="130" t="s">
        <v>301</v>
      </c>
      <c r="B1791" s="164">
        <v>2022</v>
      </c>
      <c r="C1791" s="164">
        <v>9</v>
      </c>
      <c r="D1791" s="130" t="s">
        <v>61</v>
      </c>
      <c r="E1791" s="164">
        <v>110843</v>
      </c>
      <c r="F1791" s="164">
        <v>0</v>
      </c>
      <c r="G1791" s="164">
        <v>0</v>
      </c>
      <c r="H1791" s="164">
        <v>0</v>
      </c>
      <c r="I1791" s="164">
        <v>0</v>
      </c>
      <c r="J1791" s="164">
        <v>0</v>
      </c>
      <c r="K1791" s="164">
        <v>150</v>
      </c>
      <c r="L1791" s="164">
        <v>68596</v>
      </c>
      <c r="M1791" s="164">
        <v>37096</v>
      </c>
      <c r="N1791" s="164">
        <v>0.61899999999999999</v>
      </c>
      <c r="O1791" s="164">
        <v>0.33500000000000002</v>
      </c>
      <c r="P1791" s="164">
        <v>150</v>
      </c>
      <c r="Q1791" s="164">
        <v>68596</v>
      </c>
      <c r="R1791" s="164">
        <v>37096</v>
      </c>
      <c r="S1791" s="164">
        <v>0.61899999999999999</v>
      </c>
      <c r="T1791" s="164">
        <v>0.33500000000000002</v>
      </c>
    </row>
    <row r="1792" spans="1:20" ht="15.75" customHeight="1">
      <c r="A1792" s="126" t="s">
        <v>301</v>
      </c>
      <c r="B1792" s="163">
        <v>2023</v>
      </c>
      <c r="C1792" s="163">
        <v>0</v>
      </c>
      <c r="D1792" s="126" t="s">
        <v>53</v>
      </c>
      <c r="E1792" s="163">
        <v>112632</v>
      </c>
      <c r="F1792" s="163">
        <v>0</v>
      </c>
      <c r="G1792" s="163">
        <v>0</v>
      </c>
      <c r="H1792" s="163">
        <v>0</v>
      </c>
      <c r="I1792" s="163">
        <v>0</v>
      </c>
      <c r="J1792" s="163">
        <v>0</v>
      </c>
      <c r="K1792" s="163">
        <v>49</v>
      </c>
      <c r="L1792" s="163">
        <v>49145</v>
      </c>
      <c r="M1792" s="163">
        <v>2415</v>
      </c>
      <c r="N1792" s="163">
        <v>0.436</v>
      </c>
      <c r="O1792" s="163">
        <v>2.1000000000000001E-2</v>
      </c>
      <c r="P1792" s="163">
        <v>49</v>
      </c>
      <c r="Q1792" s="163">
        <v>49145</v>
      </c>
      <c r="R1792" s="163">
        <v>2415</v>
      </c>
      <c r="S1792" s="163">
        <v>0.436</v>
      </c>
      <c r="T1792" s="163">
        <v>2.1000000000000001E-2</v>
      </c>
    </row>
    <row r="1793" spans="1:20" ht="15.75" customHeight="1">
      <c r="A1793" s="130" t="s">
        <v>301</v>
      </c>
      <c r="B1793" s="164">
        <v>2023</v>
      </c>
      <c r="C1793" s="164">
        <v>1</v>
      </c>
      <c r="D1793" s="130" t="s">
        <v>54</v>
      </c>
      <c r="E1793" s="164">
        <v>112632</v>
      </c>
      <c r="F1793" s="164">
        <v>0</v>
      </c>
      <c r="G1793" s="164">
        <v>0</v>
      </c>
      <c r="H1793" s="164">
        <v>0</v>
      </c>
      <c r="I1793" s="164">
        <v>0</v>
      </c>
      <c r="J1793" s="164">
        <v>0</v>
      </c>
      <c r="K1793" s="164">
        <v>197</v>
      </c>
      <c r="L1793" s="164">
        <v>11069</v>
      </c>
      <c r="M1793" s="164">
        <v>17765</v>
      </c>
      <c r="N1793" s="164">
        <v>9.8000000000000004E-2</v>
      </c>
      <c r="O1793" s="164">
        <v>0.158</v>
      </c>
      <c r="P1793" s="164">
        <v>197</v>
      </c>
      <c r="Q1793" s="164">
        <v>11069</v>
      </c>
      <c r="R1793" s="164">
        <v>17765</v>
      </c>
      <c r="S1793" s="164">
        <v>9.8000000000000004E-2</v>
      </c>
      <c r="T1793" s="164">
        <v>0.158</v>
      </c>
    </row>
    <row r="1794" spans="1:20" ht="15.75" customHeight="1">
      <c r="A1794" s="126" t="s">
        <v>301</v>
      </c>
      <c r="B1794" s="163">
        <v>2023</v>
      </c>
      <c r="C1794" s="163">
        <v>2</v>
      </c>
      <c r="D1794" s="126" t="s">
        <v>1415</v>
      </c>
      <c r="E1794" s="163">
        <v>112632</v>
      </c>
      <c r="F1794" s="163">
        <v>0</v>
      </c>
      <c r="G1794" s="163">
        <v>0</v>
      </c>
      <c r="H1794" s="163">
        <v>0</v>
      </c>
      <c r="I1794" s="163">
        <v>0</v>
      </c>
      <c r="J1794" s="163">
        <v>0</v>
      </c>
      <c r="K1794" s="163">
        <v>14</v>
      </c>
      <c r="L1794" s="163">
        <v>33535</v>
      </c>
      <c r="M1794" s="163">
        <v>11245</v>
      </c>
      <c r="N1794" s="163">
        <v>0.29799999999999999</v>
      </c>
      <c r="O1794" s="163">
        <v>0.1</v>
      </c>
      <c r="P1794" s="163">
        <v>14</v>
      </c>
      <c r="Q1794" s="163">
        <v>33535</v>
      </c>
      <c r="R1794" s="163">
        <v>11245</v>
      </c>
      <c r="S1794" s="163">
        <v>0.29799999999999999</v>
      </c>
      <c r="T1794" s="163">
        <v>0.1</v>
      </c>
    </row>
    <row r="1795" spans="1:20" ht="15.75" customHeight="1">
      <c r="A1795" s="130" t="s">
        <v>301</v>
      </c>
      <c r="B1795" s="164">
        <v>2023</v>
      </c>
      <c r="C1795" s="164">
        <v>3</v>
      </c>
      <c r="D1795" s="130" t="s">
        <v>55</v>
      </c>
      <c r="E1795" s="164">
        <v>112632</v>
      </c>
      <c r="F1795" s="164">
        <v>0</v>
      </c>
      <c r="G1795" s="164">
        <v>0</v>
      </c>
      <c r="H1795" s="164">
        <v>0</v>
      </c>
      <c r="I1795" s="164">
        <v>0</v>
      </c>
      <c r="J1795" s="164">
        <v>0</v>
      </c>
      <c r="K1795" s="164">
        <v>39</v>
      </c>
      <c r="L1795" s="164">
        <v>22246</v>
      </c>
      <c r="M1795" s="164">
        <v>17030</v>
      </c>
      <c r="N1795" s="164">
        <v>0.19800000000000001</v>
      </c>
      <c r="O1795" s="164">
        <v>0.151</v>
      </c>
      <c r="P1795" s="164">
        <v>39</v>
      </c>
      <c r="Q1795" s="164">
        <v>22246</v>
      </c>
      <c r="R1795" s="164">
        <v>17030</v>
      </c>
      <c r="S1795" s="164">
        <v>0.19800000000000001</v>
      </c>
      <c r="T1795" s="164">
        <v>0.151</v>
      </c>
    </row>
    <row r="1796" spans="1:20" ht="15.75" customHeight="1">
      <c r="A1796" s="126" t="s">
        <v>301</v>
      </c>
      <c r="B1796" s="163">
        <v>2023</v>
      </c>
      <c r="C1796" s="163">
        <v>4</v>
      </c>
      <c r="D1796" s="126" t="s">
        <v>56</v>
      </c>
      <c r="E1796" s="163">
        <v>112632</v>
      </c>
      <c r="F1796" s="163">
        <v>0</v>
      </c>
      <c r="G1796" s="163">
        <v>0</v>
      </c>
      <c r="H1796" s="163">
        <v>0</v>
      </c>
      <c r="I1796" s="163">
        <v>0</v>
      </c>
      <c r="J1796" s="163">
        <v>0</v>
      </c>
      <c r="K1796" s="163">
        <v>5</v>
      </c>
      <c r="L1796" s="163">
        <v>179</v>
      </c>
      <c r="M1796" s="163">
        <v>406</v>
      </c>
      <c r="N1796" s="163">
        <v>2E-3</v>
      </c>
      <c r="O1796" s="163">
        <v>4.0000000000000001E-3</v>
      </c>
      <c r="P1796" s="163">
        <v>5</v>
      </c>
      <c r="Q1796" s="163">
        <v>179</v>
      </c>
      <c r="R1796" s="163">
        <v>406</v>
      </c>
      <c r="S1796" s="163">
        <v>2E-3</v>
      </c>
      <c r="T1796" s="163">
        <v>4.0000000000000001E-3</v>
      </c>
    </row>
    <row r="1797" spans="1:20" ht="15.75" customHeight="1">
      <c r="A1797" s="130" t="s">
        <v>301</v>
      </c>
      <c r="B1797" s="164">
        <v>2023</v>
      </c>
      <c r="C1797" s="164">
        <v>5</v>
      </c>
      <c r="D1797" s="130" t="s">
        <v>57</v>
      </c>
      <c r="E1797" s="164">
        <v>112632</v>
      </c>
      <c r="F1797" s="164">
        <v>0</v>
      </c>
      <c r="G1797" s="164">
        <v>0</v>
      </c>
      <c r="H1797" s="164">
        <v>0</v>
      </c>
      <c r="I1797" s="164">
        <v>0</v>
      </c>
      <c r="J1797" s="164">
        <v>0</v>
      </c>
      <c r="K1797" s="164">
        <v>116</v>
      </c>
      <c r="L1797" s="164">
        <v>54218</v>
      </c>
      <c r="M1797" s="164">
        <v>47168</v>
      </c>
      <c r="N1797" s="164">
        <v>0.48099999999999998</v>
      </c>
      <c r="O1797" s="164">
        <v>0.41899999999999998</v>
      </c>
      <c r="P1797" s="164">
        <v>116</v>
      </c>
      <c r="Q1797" s="164">
        <v>54218</v>
      </c>
      <c r="R1797" s="164">
        <v>47168</v>
      </c>
      <c r="S1797" s="164">
        <v>0.48099999999999998</v>
      </c>
      <c r="T1797" s="164">
        <v>0.41899999999999998</v>
      </c>
    </row>
    <row r="1798" spans="1:20" ht="15.75" customHeight="1">
      <c r="A1798" s="126" t="s">
        <v>301</v>
      </c>
      <c r="B1798" s="163">
        <v>2023</v>
      </c>
      <c r="C1798" s="163">
        <v>6</v>
      </c>
      <c r="D1798" s="126" t="s">
        <v>58</v>
      </c>
      <c r="E1798" s="163">
        <v>112632</v>
      </c>
      <c r="F1798" s="163">
        <v>0</v>
      </c>
      <c r="G1798" s="163">
        <v>0</v>
      </c>
      <c r="H1798" s="163">
        <v>0</v>
      </c>
      <c r="I1798" s="163">
        <v>0</v>
      </c>
      <c r="J1798" s="163">
        <v>0</v>
      </c>
      <c r="K1798" s="163">
        <v>14</v>
      </c>
      <c r="L1798" s="163">
        <v>22120</v>
      </c>
      <c r="M1798" s="163">
        <v>16101</v>
      </c>
      <c r="N1798" s="163">
        <v>0.19600000000000001</v>
      </c>
      <c r="O1798" s="163">
        <v>0.14299999999999999</v>
      </c>
      <c r="P1798" s="163">
        <v>14</v>
      </c>
      <c r="Q1798" s="163">
        <v>22120</v>
      </c>
      <c r="R1798" s="163">
        <v>16101</v>
      </c>
      <c r="S1798" s="163">
        <v>0.19600000000000001</v>
      </c>
      <c r="T1798" s="163">
        <v>0.14299999999999999</v>
      </c>
    </row>
    <row r="1799" spans="1:20" ht="15.75" customHeight="1">
      <c r="A1799" s="130" t="s">
        <v>301</v>
      </c>
      <c r="B1799" s="164">
        <v>2023</v>
      </c>
      <c r="C1799" s="164">
        <v>7</v>
      </c>
      <c r="D1799" s="130" t="s">
        <v>59</v>
      </c>
      <c r="E1799" s="164">
        <v>112632</v>
      </c>
      <c r="F1799" s="164">
        <v>0</v>
      </c>
      <c r="G1799" s="164">
        <v>0</v>
      </c>
      <c r="H1799" s="164">
        <v>0</v>
      </c>
      <c r="I1799" s="164">
        <v>0</v>
      </c>
      <c r="J1799" s="164">
        <v>0</v>
      </c>
      <c r="K1799" s="164">
        <v>0</v>
      </c>
      <c r="L1799" s="164">
        <v>0</v>
      </c>
      <c r="M1799" s="164">
        <v>0</v>
      </c>
      <c r="N1799" s="164">
        <v>0</v>
      </c>
      <c r="O1799" s="164">
        <v>0</v>
      </c>
      <c r="P1799" s="164">
        <v>0</v>
      </c>
      <c r="Q1799" s="164">
        <v>0</v>
      </c>
      <c r="R1799" s="164">
        <v>0</v>
      </c>
      <c r="S1799" s="164">
        <v>0</v>
      </c>
      <c r="T1799" s="164">
        <v>0</v>
      </c>
    </row>
    <row r="1800" spans="1:20" ht="15.75" customHeight="1">
      <c r="A1800" s="126" t="s">
        <v>301</v>
      </c>
      <c r="B1800" s="163">
        <v>2023</v>
      </c>
      <c r="C1800" s="163">
        <v>8</v>
      </c>
      <c r="D1800" s="126" t="s">
        <v>60</v>
      </c>
      <c r="E1800" s="163">
        <v>112632</v>
      </c>
      <c r="F1800" s="163">
        <v>0</v>
      </c>
      <c r="G1800" s="163">
        <v>0</v>
      </c>
      <c r="H1800" s="163">
        <v>0</v>
      </c>
      <c r="I1800" s="163">
        <v>0</v>
      </c>
      <c r="J1800" s="163">
        <v>0</v>
      </c>
      <c r="K1800" s="163">
        <v>3</v>
      </c>
      <c r="L1800" s="163">
        <v>1297</v>
      </c>
      <c r="M1800" s="163">
        <v>448</v>
      </c>
      <c r="N1800" s="163">
        <v>1.2E-2</v>
      </c>
      <c r="O1800" s="163">
        <v>4.0000000000000001E-3</v>
      </c>
      <c r="P1800" s="163">
        <v>3</v>
      </c>
      <c r="Q1800" s="163">
        <v>1297</v>
      </c>
      <c r="R1800" s="163">
        <v>448</v>
      </c>
      <c r="S1800" s="163">
        <v>1.2E-2</v>
      </c>
      <c r="T1800" s="163">
        <v>4.0000000000000001E-3</v>
      </c>
    </row>
    <row r="1801" spans="1:20" ht="15.75" customHeight="1">
      <c r="A1801" s="130" t="s">
        <v>301</v>
      </c>
      <c r="B1801" s="164">
        <v>2023</v>
      </c>
      <c r="C1801" s="164">
        <v>9</v>
      </c>
      <c r="D1801" s="130" t="s">
        <v>61</v>
      </c>
      <c r="E1801" s="164">
        <v>112632</v>
      </c>
      <c r="F1801" s="164">
        <v>0</v>
      </c>
      <c r="G1801" s="164">
        <v>0</v>
      </c>
      <c r="H1801" s="164">
        <v>0</v>
      </c>
      <c r="I1801" s="164">
        <v>0</v>
      </c>
      <c r="J1801" s="164">
        <v>0</v>
      </c>
      <c r="K1801" s="164">
        <v>136</v>
      </c>
      <c r="L1801" s="164">
        <v>61861</v>
      </c>
      <c r="M1801" s="164">
        <v>23960</v>
      </c>
      <c r="N1801" s="164">
        <v>0.54900000000000004</v>
      </c>
      <c r="O1801" s="164">
        <v>0.21299999999999999</v>
      </c>
      <c r="P1801" s="164">
        <v>136</v>
      </c>
      <c r="Q1801" s="164">
        <v>61861</v>
      </c>
      <c r="R1801" s="164">
        <v>23960</v>
      </c>
      <c r="S1801" s="164">
        <v>0.54900000000000004</v>
      </c>
      <c r="T1801" s="164">
        <v>0.21299999999999999</v>
      </c>
    </row>
    <row r="1802" spans="1:20" ht="15.75" customHeight="1">
      <c r="A1802" s="126" t="s">
        <v>123</v>
      </c>
      <c r="B1802" s="163">
        <v>2015</v>
      </c>
      <c r="C1802" s="163">
        <v>0</v>
      </c>
      <c r="D1802" s="126" t="s">
        <v>53</v>
      </c>
      <c r="E1802" s="163">
        <v>47683</v>
      </c>
      <c r="F1802" s="163">
        <v>0</v>
      </c>
      <c r="G1802" s="163">
        <v>0</v>
      </c>
      <c r="H1802" s="163">
        <v>0</v>
      </c>
      <c r="I1802" s="163">
        <v>0</v>
      </c>
      <c r="J1802" s="163">
        <v>0</v>
      </c>
      <c r="K1802" s="163">
        <v>45</v>
      </c>
      <c r="L1802" s="163">
        <v>12832</v>
      </c>
      <c r="M1802" s="163">
        <v>5141.13</v>
      </c>
      <c r="N1802" s="163">
        <v>0.26900000000000002</v>
      </c>
      <c r="O1802" s="163">
        <v>0.108</v>
      </c>
      <c r="P1802" s="163">
        <v>45</v>
      </c>
      <c r="Q1802" s="163">
        <v>12832</v>
      </c>
      <c r="R1802" s="163">
        <v>5141.13</v>
      </c>
      <c r="S1802" s="163">
        <v>0.26900000000000002</v>
      </c>
      <c r="T1802" s="163">
        <v>0.108</v>
      </c>
    </row>
    <row r="1803" spans="1:20" ht="15.75" customHeight="1">
      <c r="A1803" s="130" t="s">
        <v>123</v>
      </c>
      <c r="B1803" s="164">
        <v>2015</v>
      </c>
      <c r="C1803" s="164">
        <v>1</v>
      </c>
      <c r="D1803" s="130" t="s">
        <v>54</v>
      </c>
      <c r="E1803" s="164">
        <v>47683</v>
      </c>
      <c r="F1803" s="164">
        <v>0</v>
      </c>
      <c r="G1803" s="164">
        <v>0</v>
      </c>
      <c r="H1803" s="164">
        <v>0</v>
      </c>
      <c r="I1803" s="164">
        <v>0</v>
      </c>
      <c r="J1803" s="164">
        <v>0</v>
      </c>
      <c r="K1803" s="164">
        <v>198</v>
      </c>
      <c r="L1803" s="164">
        <v>5009</v>
      </c>
      <c r="M1803" s="164">
        <v>16425.740000000002</v>
      </c>
      <c r="N1803" s="164">
        <v>0.105</v>
      </c>
      <c r="O1803" s="164">
        <v>0.34399999999999997</v>
      </c>
      <c r="P1803" s="164">
        <v>198</v>
      </c>
      <c r="Q1803" s="164">
        <v>5009</v>
      </c>
      <c r="R1803" s="164">
        <v>16425.740000000002</v>
      </c>
      <c r="S1803" s="164">
        <v>0.105</v>
      </c>
      <c r="T1803" s="164">
        <v>0.34399999999999997</v>
      </c>
    </row>
    <row r="1804" spans="1:20" ht="15.75" customHeight="1">
      <c r="A1804" s="126" t="s">
        <v>123</v>
      </c>
      <c r="B1804" s="163">
        <v>2015</v>
      </c>
      <c r="C1804" s="163">
        <v>2</v>
      </c>
      <c r="D1804" s="126" t="s">
        <v>1415</v>
      </c>
      <c r="E1804" s="163">
        <v>47683</v>
      </c>
      <c r="F1804" s="163">
        <v>0</v>
      </c>
      <c r="G1804" s="163">
        <v>0</v>
      </c>
      <c r="H1804" s="163">
        <v>0</v>
      </c>
      <c r="I1804" s="163">
        <v>0</v>
      </c>
      <c r="J1804" s="163">
        <v>0</v>
      </c>
      <c r="K1804" s="163">
        <v>30</v>
      </c>
      <c r="L1804" s="163">
        <v>35649</v>
      </c>
      <c r="M1804" s="163">
        <v>24640.62</v>
      </c>
      <c r="N1804" s="163">
        <v>0.748</v>
      </c>
      <c r="O1804" s="163">
        <v>0.51700000000000002</v>
      </c>
      <c r="P1804" s="163">
        <v>30</v>
      </c>
      <c r="Q1804" s="163">
        <v>35649</v>
      </c>
      <c r="R1804" s="163">
        <v>24640.62</v>
      </c>
      <c r="S1804" s="163">
        <v>0.748</v>
      </c>
      <c r="T1804" s="163">
        <v>0.51700000000000002</v>
      </c>
    </row>
    <row r="1805" spans="1:20" ht="15.75" customHeight="1">
      <c r="A1805" s="130" t="s">
        <v>123</v>
      </c>
      <c r="B1805" s="164">
        <v>2015</v>
      </c>
      <c r="C1805" s="164">
        <v>3</v>
      </c>
      <c r="D1805" s="130" t="s">
        <v>55</v>
      </c>
      <c r="E1805" s="164">
        <v>47683</v>
      </c>
      <c r="F1805" s="164">
        <v>0</v>
      </c>
      <c r="G1805" s="164">
        <v>0</v>
      </c>
      <c r="H1805" s="164">
        <v>0</v>
      </c>
      <c r="I1805" s="164">
        <v>0</v>
      </c>
      <c r="J1805" s="164">
        <v>0</v>
      </c>
      <c r="K1805" s="164">
        <v>8</v>
      </c>
      <c r="L1805" s="164">
        <v>203</v>
      </c>
      <c r="M1805" s="164">
        <v>274.14999999999998</v>
      </c>
      <c r="N1805" s="164">
        <v>4.0000000000000001E-3</v>
      </c>
      <c r="O1805" s="164">
        <v>6.0000000000000001E-3</v>
      </c>
      <c r="P1805" s="164">
        <v>8</v>
      </c>
      <c r="Q1805" s="164">
        <v>203</v>
      </c>
      <c r="R1805" s="164">
        <v>274.14999999999998</v>
      </c>
      <c r="S1805" s="164">
        <v>4.0000000000000001E-3</v>
      </c>
      <c r="T1805" s="164">
        <v>6.0000000000000001E-3</v>
      </c>
    </row>
    <row r="1806" spans="1:20" ht="15.75" customHeight="1">
      <c r="A1806" s="126" t="s">
        <v>123</v>
      </c>
      <c r="B1806" s="163">
        <v>2015</v>
      </c>
      <c r="C1806" s="163">
        <v>4</v>
      </c>
      <c r="D1806" s="126" t="s">
        <v>56</v>
      </c>
      <c r="E1806" s="163">
        <v>47683</v>
      </c>
      <c r="F1806" s="163">
        <v>0</v>
      </c>
      <c r="G1806" s="163">
        <v>0</v>
      </c>
      <c r="H1806" s="163">
        <v>0</v>
      </c>
      <c r="I1806" s="163">
        <v>0</v>
      </c>
      <c r="J1806" s="163">
        <v>0</v>
      </c>
      <c r="K1806" s="163">
        <v>7</v>
      </c>
      <c r="L1806" s="163">
        <v>2224</v>
      </c>
      <c r="M1806" s="163">
        <v>1089.2</v>
      </c>
      <c r="N1806" s="163">
        <v>4.7E-2</v>
      </c>
      <c r="O1806" s="163">
        <v>2.3E-2</v>
      </c>
      <c r="P1806" s="163">
        <v>7</v>
      </c>
      <c r="Q1806" s="163">
        <v>2224</v>
      </c>
      <c r="R1806" s="163">
        <v>1089.2</v>
      </c>
      <c r="S1806" s="163">
        <v>4.7E-2</v>
      </c>
      <c r="T1806" s="163">
        <v>2.3E-2</v>
      </c>
    </row>
    <row r="1807" spans="1:20" ht="15.75" customHeight="1">
      <c r="A1807" s="130" t="s">
        <v>123</v>
      </c>
      <c r="B1807" s="164">
        <v>2015</v>
      </c>
      <c r="C1807" s="164">
        <v>5</v>
      </c>
      <c r="D1807" s="130" t="s">
        <v>57</v>
      </c>
      <c r="E1807" s="164">
        <v>47683</v>
      </c>
      <c r="F1807" s="164">
        <v>0</v>
      </c>
      <c r="G1807" s="164">
        <v>0</v>
      </c>
      <c r="H1807" s="164">
        <v>0</v>
      </c>
      <c r="I1807" s="164">
        <v>0</v>
      </c>
      <c r="J1807" s="164">
        <v>0</v>
      </c>
      <c r="K1807" s="164">
        <v>73</v>
      </c>
      <c r="L1807" s="164">
        <v>13678</v>
      </c>
      <c r="M1807" s="164">
        <v>8365.07</v>
      </c>
      <c r="N1807" s="164">
        <v>0.28699999999999998</v>
      </c>
      <c r="O1807" s="164">
        <v>0.17499999999999999</v>
      </c>
      <c r="P1807" s="164">
        <v>73</v>
      </c>
      <c r="Q1807" s="164">
        <v>13678</v>
      </c>
      <c r="R1807" s="164">
        <v>8365.07</v>
      </c>
      <c r="S1807" s="164">
        <v>0.28699999999999998</v>
      </c>
      <c r="T1807" s="164">
        <v>0.17499999999999999</v>
      </c>
    </row>
    <row r="1808" spans="1:20" ht="15.75" customHeight="1">
      <c r="A1808" s="126" t="s">
        <v>123</v>
      </c>
      <c r="B1808" s="163">
        <v>2015</v>
      </c>
      <c r="C1808" s="163">
        <v>6</v>
      </c>
      <c r="D1808" s="126" t="s">
        <v>58</v>
      </c>
      <c r="E1808" s="163">
        <v>47683</v>
      </c>
      <c r="F1808" s="163">
        <v>0</v>
      </c>
      <c r="G1808" s="163">
        <v>0</v>
      </c>
      <c r="H1808" s="163">
        <v>0</v>
      </c>
      <c r="I1808" s="163">
        <v>0</v>
      </c>
      <c r="J1808" s="163">
        <v>0</v>
      </c>
      <c r="K1808" s="163">
        <v>32</v>
      </c>
      <c r="L1808" s="163">
        <v>19718</v>
      </c>
      <c r="M1808" s="163">
        <v>14709.69</v>
      </c>
      <c r="N1808" s="163">
        <v>0.41399999999999998</v>
      </c>
      <c r="O1808" s="163">
        <v>0.308</v>
      </c>
      <c r="P1808" s="163">
        <v>32</v>
      </c>
      <c r="Q1808" s="163">
        <v>19718</v>
      </c>
      <c r="R1808" s="163">
        <v>14709.69</v>
      </c>
      <c r="S1808" s="163">
        <v>0.41399999999999998</v>
      </c>
      <c r="T1808" s="163">
        <v>0.308</v>
      </c>
    </row>
    <row r="1809" spans="1:20" ht="15.75" customHeight="1">
      <c r="A1809" s="130" t="s">
        <v>123</v>
      </c>
      <c r="B1809" s="164">
        <v>2015</v>
      </c>
      <c r="C1809" s="164">
        <v>7</v>
      </c>
      <c r="D1809" s="130" t="s">
        <v>59</v>
      </c>
      <c r="E1809" s="164">
        <v>47683</v>
      </c>
      <c r="F1809" s="164">
        <v>0</v>
      </c>
      <c r="G1809" s="164">
        <v>0</v>
      </c>
      <c r="H1809" s="164">
        <v>0</v>
      </c>
      <c r="I1809" s="164">
        <v>0</v>
      </c>
      <c r="J1809" s="164">
        <v>0</v>
      </c>
      <c r="K1809" s="164">
        <v>4</v>
      </c>
      <c r="L1809" s="164">
        <v>26</v>
      </c>
      <c r="M1809" s="164">
        <v>32.630000000000003</v>
      </c>
      <c r="N1809" s="164">
        <v>1E-3</v>
      </c>
      <c r="O1809" s="164">
        <v>1E-3</v>
      </c>
      <c r="P1809" s="164">
        <v>4</v>
      </c>
      <c r="Q1809" s="164">
        <v>26</v>
      </c>
      <c r="R1809" s="164">
        <v>32.630000000000003</v>
      </c>
      <c r="S1809" s="164">
        <v>1E-3</v>
      </c>
      <c r="T1809" s="164">
        <v>1E-3</v>
      </c>
    </row>
    <row r="1810" spans="1:20" ht="15.75" customHeight="1">
      <c r="A1810" s="126" t="s">
        <v>123</v>
      </c>
      <c r="B1810" s="163">
        <v>2015</v>
      </c>
      <c r="C1810" s="163">
        <v>8</v>
      </c>
      <c r="D1810" s="126" t="s">
        <v>60</v>
      </c>
      <c r="E1810" s="163">
        <v>47683</v>
      </c>
      <c r="F1810" s="163">
        <v>0</v>
      </c>
      <c r="G1810" s="163">
        <v>0</v>
      </c>
      <c r="H1810" s="163">
        <v>0</v>
      </c>
      <c r="I1810" s="163">
        <v>0</v>
      </c>
      <c r="J1810" s="163">
        <v>0</v>
      </c>
      <c r="K1810" s="163">
        <v>6</v>
      </c>
      <c r="L1810" s="163">
        <v>2967</v>
      </c>
      <c r="M1810" s="163">
        <v>355.6</v>
      </c>
      <c r="N1810" s="163">
        <v>6.2E-2</v>
      </c>
      <c r="O1810" s="163">
        <v>7.0000000000000001E-3</v>
      </c>
      <c r="P1810" s="163">
        <v>6</v>
      </c>
      <c r="Q1810" s="163">
        <v>2967</v>
      </c>
      <c r="R1810" s="163">
        <v>355.6</v>
      </c>
      <c r="S1810" s="163">
        <v>6.2E-2</v>
      </c>
      <c r="T1810" s="163">
        <v>7.0000000000000001E-3</v>
      </c>
    </row>
    <row r="1811" spans="1:20" ht="15.75" customHeight="1">
      <c r="A1811" s="130" t="s">
        <v>123</v>
      </c>
      <c r="B1811" s="164">
        <v>2015</v>
      </c>
      <c r="C1811" s="164">
        <v>9</v>
      </c>
      <c r="D1811" s="130" t="s">
        <v>61</v>
      </c>
      <c r="E1811" s="164">
        <v>47683</v>
      </c>
      <c r="F1811" s="164">
        <v>0</v>
      </c>
      <c r="G1811" s="164">
        <v>0</v>
      </c>
      <c r="H1811" s="164">
        <v>0</v>
      </c>
      <c r="I1811" s="164">
        <v>0</v>
      </c>
      <c r="J1811" s="164">
        <v>0</v>
      </c>
      <c r="K1811" s="164">
        <v>40</v>
      </c>
      <c r="L1811" s="164">
        <v>2736</v>
      </c>
      <c r="M1811" s="164">
        <v>1817.59</v>
      </c>
      <c r="N1811" s="164">
        <v>5.7000000000000002E-2</v>
      </c>
      <c r="O1811" s="164">
        <v>3.7999999999999999E-2</v>
      </c>
      <c r="P1811" s="164">
        <v>40</v>
      </c>
      <c r="Q1811" s="164">
        <v>2736</v>
      </c>
      <c r="R1811" s="164">
        <v>1817.59</v>
      </c>
      <c r="S1811" s="164">
        <v>5.7000000000000002E-2</v>
      </c>
      <c r="T1811" s="164">
        <v>3.7999999999999999E-2</v>
      </c>
    </row>
    <row r="1812" spans="1:20" ht="15.75" customHeight="1">
      <c r="A1812" s="126" t="s">
        <v>123</v>
      </c>
      <c r="B1812" s="163">
        <v>2016</v>
      </c>
      <c r="C1812" s="163">
        <v>0</v>
      </c>
      <c r="D1812" s="126" t="s">
        <v>53</v>
      </c>
      <c r="E1812" s="163">
        <v>47775</v>
      </c>
      <c r="F1812" s="163">
        <v>0</v>
      </c>
      <c r="G1812" s="163">
        <v>0</v>
      </c>
      <c r="H1812" s="163">
        <v>0</v>
      </c>
      <c r="I1812" s="163">
        <v>0</v>
      </c>
      <c r="J1812" s="163">
        <v>0</v>
      </c>
      <c r="K1812" s="163">
        <v>23</v>
      </c>
      <c r="L1812" s="163">
        <v>3685</v>
      </c>
      <c r="M1812" s="163">
        <v>1567.02</v>
      </c>
      <c r="N1812" s="163">
        <v>7.6999999999999999E-2</v>
      </c>
      <c r="O1812" s="163">
        <v>3.3000000000000002E-2</v>
      </c>
      <c r="P1812" s="163">
        <v>23</v>
      </c>
      <c r="Q1812" s="163">
        <v>3685</v>
      </c>
      <c r="R1812" s="163">
        <v>1567.02</v>
      </c>
      <c r="S1812" s="163">
        <v>7.6999999999999999E-2</v>
      </c>
      <c r="T1812" s="163">
        <v>3.3000000000000002E-2</v>
      </c>
    </row>
    <row r="1813" spans="1:20" ht="15.75" customHeight="1">
      <c r="A1813" s="130" t="s">
        <v>123</v>
      </c>
      <c r="B1813" s="164">
        <v>2016</v>
      </c>
      <c r="C1813" s="164">
        <v>1</v>
      </c>
      <c r="D1813" s="130" t="s">
        <v>54</v>
      </c>
      <c r="E1813" s="164">
        <v>47775</v>
      </c>
      <c r="F1813" s="164">
        <v>0</v>
      </c>
      <c r="G1813" s="164">
        <v>0</v>
      </c>
      <c r="H1813" s="164">
        <v>0</v>
      </c>
      <c r="I1813" s="164">
        <v>0</v>
      </c>
      <c r="J1813" s="164">
        <v>0</v>
      </c>
      <c r="K1813" s="164">
        <v>198</v>
      </c>
      <c r="L1813" s="164">
        <v>6701</v>
      </c>
      <c r="M1813" s="164">
        <v>22221.200000000001</v>
      </c>
      <c r="N1813" s="164">
        <v>0.14000000000000001</v>
      </c>
      <c r="O1813" s="164">
        <v>0.46500000000000002</v>
      </c>
      <c r="P1813" s="164">
        <v>198</v>
      </c>
      <c r="Q1813" s="164">
        <v>6701</v>
      </c>
      <c r="R1813" s="164">
        <v>22221.200000000001</v>
      </c>
      <c r="S1813" s="164">
        <v>0.14000000000000001</v>
      </c>
      <c r="T1813" s="164">
        <v>0.46500000000000002</v>
      </c>
    </row>
    <row r="1814" spans="1:20" ht="15.75" customHeight="1">
      <c r="A1814" s="126" t="s">
        <v>123</v>
      </c>
      <c r="B1814" s="163">
        <v>2016</v>
      </c>
      <c r="C1814" s="163">
        <v>2</v>
      </c>
      <c r="D1814" s="126" t="s">
        <v>1415</v>
      </c>
      <c r="E1814" s="163">
        <v>47775</v>
      </c>
      <c r="F1814" s="163">
        <v>0</v>
      </c>
      <c r="G1814" s="163">
        <v>0</v>
      </c>
      <c r="H1814" s="163">
        <v>0</v>
      </c>
      <c r="I1814" s="163">
        <v>0</v>
      </c>
      <c r="J1814" s="163">
        <v>0</v>
      </c>
      <c r="K1814" s="163">
        <v>4</v>
      </c>
      <c r="L1814" s="163">
        <v>1881</v>
      </c>
      <c r="M1814" s="163">
        <v>4682.62</v>
      </c>
      <c r="N1814" s="163">
        <v>3.9E-2</v>
      </c>
      <c r="O1814" s="163">
        <v>9.8000000000000004E-2</v>
      </c>
      <c r="P1814" s="163">
        <v>4</v>
      </c>
      <c r="Q1814" s="163">
        <v>1881</v>
      </c>
      <c r="R1814" s="163">
        <v>4682.62</v>
      </c>
      <c r="S1814" s="163">
        <v>3.9E-2</v>
      </c>
      <c r="T1814" s="163">
        <v>9.8000000000000004E-2</v>
      </c>
    </row>
    <row r="1815" spans="1:20" ht="15.75" customHeight="1">
      <c r="A1815" s="130" t="s">
        <v>123</v>
      </c>
      <c r="B1815" s="164">
        <v>2016</v>
      </c>
      <c r="C1815" s="164">
        <v>3</v>
      </c>
      <c r="D1815" s="130" t="s">
        <v>55</v>
      </c>
      <c r="E1815" s="164">
        <v>47775</v>
      </c>
      <c r="F1815" s="164">
        <v>0</v>
      </c>
      <c r="G1815" s="164">
        <v>0</v>
      </c>
      <c r="H1815" s="164">
        <v>0</v>
      </c>
      <c r="I1815" s="164">
        <v>0</v>
      </c>
      <c r="J1815" s="164">
        <v>0</v>
      </c>
      <c r="K1815" s="164">
        <v>3</v>
      </c>
      <c r="L1815" s="164">
        <v>85</v>
      </c>
      <c r="M1815" s="164">
        <v>114.47</v>
      </c>
      <c r="N1815" s="164">
        <v>2E-3</v>
      </c>
      <c r="O1815" s="164">
        <v>2E-3</v>
      </c>
      <c r="P1815" s="164">
        <v>3</v>
      </c>
      <c r="Q1815" s="164">
        <v>85</v>
      </c>
      <c r="R1815" s="164">
        <v>114.47</v>
      </c>
      <c r="S1815" s="164">
        <v>2E-3</v>
      </c>
      <c r="T1815" s="164">
        <v>2E-3</v>
      </c>
    </row>
    <row r="1816" spans="1:20" ht="15.75" customHeight="1">
      <c r="A1816" s="126" t="s">
        <v>123</v>
      </c>
      <c r="B1816" s="163">
        <v>2016</v>
      </c>
      <c r="C1816" s="163">
        <v>4</v>
      </c>
      <c r="D1816" s="126" t="s">
        <v>56</v>
      </c>
      <c r="E1816" s="163">
        <v>47775</v>
      </c>
      <c r="F1816" s="163">
        <v>0</v>
      </c>
      <c r="G1816" s="163">
        <v>0</v>
      </c>
      <c r="H1816" s="163">
        <v>0</v>
      </c>
      <c r="I1816" s="163">
        <v>0</v>
      </c>
      <c r="J1816" s="163">
        <v>0</v>
      </c>
      <c r="K1816" s="163">
        <v>10</v>
      </c>
      <c r="L1816" s="163">
        <v>5771</v>
      </c>
      <c r="M1816" s="163">
        <v>7346.41</v>
      </c>
      <c r="N1816" s="163">
        <v>0.121</v>
      </c>
      <c r="O1816" s="163">
        <v>0.154</v>
      </c>
      <c r="P1816" s="163">
        <v>10</v>
      </c>
      <c r="Q1816" s="163">
        <v>5771</v>
      </c>
      <c r="R1816" s="163">
        <v>7346.41</v>
      </c>
      <c r="S1816" s="163">
        <v>0.121</v>
      </c>
      <c r="T1816" s="163">
        <v>0.154</v>
      </c>
    </row>
    <row r="1817" spans="1:20" ht="15.75" customHeight="1">
      <c r="A1817" s="130" t="s">
        <v>123</v>
      </c>
      <c r="B1817" s="164">
        <v>2016</v>
      </c>
      <c r="C1817" s="164">
        <v>5</v>
      </c>
      <c r="D1817" s="130" t="s">
        <v>57</v>
      </c>
      <c r="E1817" s="164">
        <v>47775</v>
      </c>
      <c r="F1817" s="164">
        <v>0</v>
      </c>
      <c r="G1817" s="164">
        <v>0</v>
      </c>
      <c r="H1817" s="164">
        <v>0</v>
      </c>
      <c r="I1817" s="164">
        <v>0</v>
      </c>
      <c r="J1817" s="164">
        <v>0</v>
      </c>
      <c r="K1817" s="164">
        <v>61</v>
      </c>
      <c r="L1817" s="164">
        <v>7649</v>
      </c>
      <c r="M1817" s="164">
        <v>9587.02</v>
      </c>
      <c r="N1817" s="164">
        <v>0.16</v>
      </c>
      <c r="O1817" s="164">
        <v>0.20100000000000001</v>
      </c>
      <c r="P1817" s="164">
        <v>61</v>
      </c>
      <c r="Q1817" s="164">
        <v>7649</v>
      </c>
      <c r="R1817" s="164">
        <v>9587.02</v>
      </c>
      <c r="S1817" s="164">
        <v>0.16</v>
      </c>
      <c r="T1817" s="164">
        <v>0.20100000000000001</v>
      </c>
    </row>
    <row r="1818" spans="1:20" ht="15.75" customHeight="1">
      <c r="A1818" s="126" t="s">
        <v>123</v>
      </c>
      <c r="B1818" s="163">
        <v>2016</v>
      </c>
      <c r="C1818" s="163">
        <v>6</v>
      </c>
      <c r="D1818" s="126" t="s">
        <v>58</v>
      </c>
      <c r="E1818" s="163">
        <v>47775</v>
      </c>
      <c r="F1818" s="163">
        <v>0</v>
      </c>
      <c r="G1818" s="163">
        <v>0</v>
      </c>
      <c r="H1818" s="163">
        <v>0</v>
      </c>
      <c r="I1818" s="163">
        <v>0</v>
      </c>
      <c r="J1818" s="163">
        <v>0</v>
      </c>
      <c r="K1818" s="163">
        <v>18</v>
      </c>
      <c r="L1818" s="163">
        <v>6154</v>
      </c>
      <c r="M1818" s="163">
        <v>6453.39</v>
      </c>
      <c r="N1818" s="163">
        <v>0.129</v>
      </c>
      <c r="O1818" s="163">
        <v>0.13500000000000001</v>
      </c>
      <c r="P1818" s="163">
        <v>18</v>
      </c>
      <c r="Q1818" s="163">
        <v>6154</v>
      </c>
      <c r="R1818" s="163">
        <v>6453.39</v>
      </c>
      <c r="S1818" s="163">
        <v>0.129</v>
      </c>
      <c r="T1818" s="163">
        <v>0.13500000000000001</v>
      </c>
    </row>
    <row r="1819" spans="1:20" ht="15.75" customHeight="1">
      <c r="A1819" s="130" t="s">
        <v>123</v>
      </c>
      <c r="B1819" s="164">
        <v>2016</v>
      </c>
      <c r="C1819" s="164">
        <v>7</v>
      </c>
      <c r="D1819" s="130" t="s">
        <v>59</v>
      </c>
      <c r="E1819" s="164">
        <v>47775</v>
      </c>
      <c r="F1819" s="164">
        <v>0</v>
      </c>
      <c r="G1819" s="164">
        <v>0</v>
      </c>
      <c r="H1819" s="164">
        <v>0</v>
      </c>
      <c r="I1819" s="164">
        <v>0</v>
      </c>
      <c r="J1819" s="164">
        <v>0</v>
      </c>
      <c r="K1819" s="164">
        <v>8</v>
      </c>
      <c r="L1819" s="164">
        <v>1776</v>
      </c>
      <c r="M1819" s="164">
        <v>762.74</v>
      </c>
      <c r="N1819" s="164">
        <v>3.6999999999999998E-2</v>
      </c>
      <c r="O1819" s="164">
        <v>1.6E-2</v>
      </c>
      <c r="P1819" s="164">
        <v>8</v>
      </c>
      <c r="Q1819" s="164">
        <v>1776</v>
      </c>
      <c r="R1819" s="164">
        <v>762.74</v>
      </c>
      <c r="S1819" s="164">
        <v>3.6999999999999998E-2</v>
      </c>
      <c r="T1819" s="164">
        <v>1.6E-2</v>
      </c>
    </row>
    <row r="1820" spans="1:20" ht="15.75" customHeight="1">
      <c r="A1820" s="126" t="s">
        <v>123</v>
      </c>
      <c r="B1820" s="163">
        <v>2016</v>
      </c>
      <c r="C1820" s="163">
        <v>8</v>
      </c>
      <c r="D1820" s="126" t="s">
        <v>60</v>
      </c>
      <c r="E1820" s="163">
        <v>47775</v>
      </c>
      <c r="F1820" s="163">
        <v>0</v>
      </c>
      <c r="G1820" s="163">
        <v>0</v>
      </c>
      <c r="H1820" s="163">
        <v>0</v>
      </c>
      <c r="I1820" s="163">
        <v>0</v>
      </c>
      <c r="J1820" s="163">
        <v>0</v>
      </c>
      <c r="K1820" s="163">
        <v>12</v>
      </c>
      <c r="L1820" s="163">
        <v>7206</v>
      </c>
      <c r="M1820" s="163">
        <v>6241.08</v>
      </c>
      <c r="N1820" s="163">
        <v>0.151</v>
      </c>
      <c r="O1820" s="163">
        <v>0.13100000000000001</v>
      </c>
      <c r="P1820" s="163">
        <v>12</v>
      </c>
      <c r="Q1820" s="163">
        <v>7206</v>
      </c>
      <c r="R1820" s="163">
        <v>6241.08</v>
      </c>
      <c r="S1820" s="163">
        <v>0.151</v>
      </c>
      <c r="T1820" s="163">
        <v>0.13100000000000001</v>
      </c>
    </row>
    <row r="1821" spans="1:20" ht="15.75" customHeight="1">
      <c r="A1821" s="130" t="s">
        <v>123</v>
      </c>
      <c r="B1821" s="164">
        <v>2016</v>
      </c>
      <c r="C1821" s="164">
        <v>9</v>
      </c>
      <c r="D1821" s="130" t="s">
        <v>61</v>
      </c>
      <c r="E1821" s="164">
        <v>47775</v>
      </c>
      <c r="F1821" s="164">
        <v>0</v>
      </c>
      <c r="G1821" s="164">
        <v>0</v>
      </c>
      <c r="H1821" s="164">
        <v>0</v>
      </c>
      <c r="I1821" s="164">
        <v>0</v>
      </c>
      <c r="J1821" s="164">
        <v>0</v>
      </c>
      <c r="K1821" s="164">
        <v>50</v>
      </c>
      <c r="L1821" s="164">
        <v>2487</v>
      </c>
      <c r="M1821" s="164">
        <v>2605.85</v>
      </c>
      <c r="N1821" s="164">
        <v>5.1999999999999998E-2</v>
      </c>
      <c r="O1821" s="164">
        <v>5.5E-2</v>
      </c>
      <c r="P1821" s="164">
        <v>50</v>
      </c>
      <c r="Q1821" s="164">
        <v>2487</v>
      </c>
      <c r="R1821" s="164">
        <v>2605.85</v>
      </c>
      <c r="S1821" s="164">
        <v>5.1999999999999998E-2</v>
      </c>
      <c r="T1821" s="164">
        <v>5.5E-2</v>
      </c>
    </row>
    <row r="1822" spans="1:20" ht="15.75" customHeight="1">
      <c r="A1822" s="126" t="s">
        <v>123</v>
      </c>
      <c r="B1822" s="163">
        <v>2017</v>
      </c>
      <c r="C1822" s="163">
        <v>0</v>
      </c>
      <c r="D1822" s="126" t="s">
        <v>53</v>
      </c>
      <c r="E1822" s="163">
        <v>47791</v>
      </c>
      <c r="F1822" s="163">
        <v>0</v>
      </c>
      <c r="G1822" s="163">
        <v>0</v>
      </c>
      <c r="H1822" s="163">
        <v>0</v>
      </c>
      <c r="I1822" s="163">
        <v>0</v>
      </c>
      <c r="J1822" s="163">
        <v>0</v>
      </c>
      <c r="K1822" s="163">
        <v>35</v>
      </c>
      <c r="L1822" s="163">
        <v>24347</v>
      </c>
      <c r="M1822" s="163">
        <v>20686.34</v>
      </c>
      <c r="N1822" s="163">
        <v>0.50900000000000001</v>
      </c>
      <c r="O1822" s="163">
        <v>0.433</v>
      </c>
      <c r="P1822" s="163">
        <v>35</v>
      </c>
      <c r="Q1822" s="163">
        <v>24347</v>
      </c>
      <c r="R1822" s="163">
        <v>20686.34</v>
      </c>
      <c r="S1822" s="163">
        <v>0.50900000000000001</v>
      </c>
      <c r="T1822" s="163">
        <v>0.433</v>
      </c>
    </row>
    <row r="1823" spans="1:20" ht="15.75" customHeight="1">
      <c r="A1823" s="130" t="s">
        <v>123</v>
      </c>
      <c r="B1823" s="164">
        <v>2017</v>
      </c>
      <c r="C1823" s="164">
        <v>1</v>
      </c>
      <c r="D1823" s="130" t="s">
        <v>54</v>
      </c>
      <c r="E1823" s="164">
        <v>47791</v>
      </c>
      <c r="F1823" s="164">
        <v>0</v>
      </c>
      <c r="G1823" s="164">
        <v>0</v>
      </c>
      <c r="H1823" s="164">
        <v>0</v>
      </c>
      <c r="I1823" s="164">
        <v>0</v>
      </c>
      <c r="J1823" s="164">
        <v>0</v>
      </c>
      <c r="K1823" s="164">
        <v>136</v>
      </c>
      <c r="L1823" s="164">
        <v>3544</v>
      </c>
      <c r="M1823" s="164">
        <v>11715.16</v>
      </c>
      <c r="N1823" s="164">
        <v>7.3999999999999996E-2</v>
      </c>
      <c r="O1823" s="164">
        <v>0.245</v>
      </c>
      <c r="P1823" s="164">
        <v>136</v>
      </c>
      <c r="Q1823" s="164">
        <v>3544</v>
      </c>
      <c r="R1823" s="164">
        <v>11715.16</v>
      </c>
      <c r="S1823" s="164">
        <v>7.3999999999999996E-2</v>
      </c>
      <c r="T1823" s="164">
        <v>0.245</v>
      </c>
    </row>
    <row r="1824" spans="1:20" ht="15.75" customHeight="1">
      <c r="A1824" s="126" t="s">
        <v>123</v>
      </c>
      <c r="B1824" s="163">
        <v>2017</v>
      </c>
      <c r="C1824" s="163">
        <v>2</v>
      </c>
      <c r="D1824" s="126" t="s">
        <v>1415</v>
      </c>
      <c r="E1824" s="163">
        <v>47791</v>
      </c>
      <c r="F1824" s="163">
        <v>0</v>
      </c>
      <c r="G1824" s="163">
        <v>0</v>
      </c>
      <c r="H1824" s="163">
        <v>0</v>
      </c>
      <c r="I1824" s="163">
        <v>0</v>
      </c>
      <c r="J1824" s="163">
        <v>0</v>
      </c>
      <c r="K1824" s="163">
        <v>21</v>
      </c>
      <c r="L1824" s="163">
        <v>30610</v>
      </c>
      <c r="M1824" s="163">
        <v>42058.34</v>
      </c>
      <c r="N1824" s="163">
        <v>0.64</v>
      </c>
      <c r="O1824" s="163">
        <v>0.88</v>
      </c>
      <c r="P1824" s="163">
        <v>21</v>
      </c>
      <c r="Q1824" s="163">
        <v>30610</v>
      </c>
      <c r="R1824" s="163">
        <v>42058.34</v>
      </c>
      <c r="S1824" s="163">
        <v>0.64</v>
      </c>
      <c r="T1824" s="163">
        <v>0.88</v>
      </c>
    </row>
    <row r="1825" spans="1:20" ht="15.75" customHeight="1">
      <c r="A1825" s="130" t="s">
        <v>123</v>
      </c>
      <c r="B1825" s="164">
        <v>2017</v>
      </c>
      <c r="C1825" s="164">
        <v>3</v>
      </c>
      <c r="D1825" s="130" t="s">
        <v>55</v>
      </c>
      <c r="E1825" s="164">
        <v>47791</v>
      </c>
      <c r="F1825" s="164">
        <v>0</v>
      </c>
      <c r="G1825" s="164">
        <v>0</v>
      </c>
      <c r="H1825" s="164">
        <v>0</v>
      </c>
      <c r="I1825" s="164">
        <v>0</v>
      </c>
      <c r="J1825" s="164">
        <v>0</v>
      </c>
      <c r="K1825" s="164">
        <v>4</v>
      </c>
      <c r="L1825" s="164">
        <v>1112</v>
      </c>
      <c r="M1825" s="164">
        <v>1057.67</v>
      </c>
      <c r="N1825" s="164">
        <v>2.3E-2</v>
      </c>
      <c r="O1825" s="164">
        <v>2.1999999999999999E-2</v>
      </c>
      <c r="P1825" s="164">
        <v>4</v>
      </c>
      <c r="Q1825" s="164">
        <v>1112</v>
      </c>
      <c r="R1825" s="164">
        <v>1057.67</v>
      </c>
      <c r="S1825" s="164">
        <v>2.3E-2</v>
      </c>
      <c r="T1825" s="164">
        <v>2.1999999999999999E-2</v>
      </c>
    </row>
    <row r="1826" spans="1:20" ht="15.75" customHeight="1">
      <c r="A1826" s="126" t="s">
        <v>123</v>
      </c>
      <c r="B1826" s="163">
        <v>2017</v>
      </c>
      <c r="C1826" s="163">
        <v>4</v>
      </c>
      <c r="D1826" s="126" t="s">
        <v>56</v>
      </c>
      <c r="E1826" s="163">
        <v>47791</v>
      </c>
      <c r="F1826" s="163">
        <v>0</v>
      </c>
      <c r="G1826" s="163">
        <v>0</v>
      </c>
      <c r="H1826" s="163">
        <v>0</v>
      </c>
      <c r="I1826" s="163">
        <v>0</v>
      </c>
      <c r="J1826" s="163">
        <v>0</v>
      </c>
      <c r="K1826" s="163">
        <v>15</v>
      </c>
      <c r="L1826" s="163">
        <v>17234</v>
      </c>
      <c r="M1826" s="163">
        <v>30365.200000000001</v>
      </c>
      <c r="N1826" s="163">
        <v>0.36099999999999999</v>
      </c>
      <c r="O1826" s="163">
        <v>0.63500000000000001</v>
      </c>
      <c r="P1826" s="163">
        <v>15</v>
      </c>
      <c r="Q1826" s="163">
        <v>17234</v>
      </c>
      <c r="R1826" s="163">
        <v>30365.200000000001</v>
      </c>
      <c r="S1826" s="163">
        <v>0.36099999999999999</v>
      </c>
      <c r="T1826" s="163">
        <v>0.63500000000000001</v>
      </c>
    </row>
    <row r="1827" spans="1:20" ht="15.75" customHeight="1">
      <c r="A1827" s="130" t="s">
        <v>123</v>
      </c>
      <c r="B1827" s="164">
        <v>2017</v>
      </c>
      <c r="C1827" s="164">
        <v>5</v>
      </c>
      <c r="D1827" s="130" t="s">
        <v>57</v>
      </c>
      <c r="E1827" s="164">
        <v>47791</v>
      </c>
      <c r="F1827" s="164">
        <v>0</v>
      </c>
      <c r="G1827" s="164">
        <v>0</v>
      </c>
      <c r="H1827" s="164">
        <v>0</v>
      </c>
      <c r="I1827" s="164">
        <v>0</v>
      </c>
      <c r="J1827" s="164">
        <v>0</v>
      </c>
      <c r="K1827" s="164">
        <v>56</v>
      </c>
      <c r="L1827" s="164">
        <v>12219</v>
      </c>
      <c r="M1827" s="164">
        <v>8910.94</v>
      </c>
      <c r="N1827" s="164">
        <v>0.25600000000000001</v>
      </c>
      <c r="O1827" s="164">
        <v>0.186</v>
      </c>
      <c r="P1827" s="164">
        <v>56</v>
      </c>
      <c r="Q1827" s="164">
        <v>12219</v>
      </c>
      <c r="R1827" s="164">
        <v>8910.94</v>
      </c>
      <c r="S1827" s="164">
        <v>0.25600000000000001</v>
      </c>
      <c r="T1827" s="164">
        <v>0.186</v>
      </c>
    </row>
    <row r="1828" spans="1:20" ht="15.75" customHeight="1">
      <c r="A1828" s="126" t="s">
        <v>123</v>
      </c>
      <c r="B1828" s="163">
        <v>2017</v>
      </c>
      <c r="C1828" s="163">
        <v>6</v>
      </c>
      <c r="D1828" s="126" t="s">
        <v>58</v>
      </c>
      <c r="E1828" s="163">
        <v>47791</v>
      </c>
      <c r="F1828" s="163">
        <v>0</v>
      </c>
      <c r="G1828" s="163">
        <v>0</v>
      </c>
      <c r="H1828" s="163">
        <v>0</v>
      </c>
      <c r="I1828" s="163">
        <v>0</v>
      </c>
      <c r="J1828" s="163">
        <v>0</v>
      </c>
      <c r="K1828" s="163">
        <v>16</v>
      </c>
      <c r="L1828" s="163">
        <v>1679</v>
      </c>
      <c r="M1828" s="163">
        <v>4781.83</v>
      </c>
      <c r="N1828" s="163">
        <v>3.5000000000000003E-2</v>
      </c>
      <c r="O1828" s="163">
        <v>0.1</v>
      </c>
      <c r="P1828" s="163">
        <v>16</v>
      </c>
      <c r="Q1828" s="163">
        <v>1679</v>
      </c>
      <c r="R1828" s="163">
        <v>4781.83</v>
      </c>
      <c r="S1828" s="163">
        <v>3.5000000000000003E-2</v>
      </c>
      <c r="T1828" s="163">
        <v>0.1</v>
      </c>
    </row>
    <row r="1829" spans="1:20" ht="15.75" customHeight="1">
      <c r="A1829" s="130" t="s">
        <v>123</v>
      </c>
      <c r="B1829" s="164">
        <v>2017</v>
      </c>
      <c r="C1829" s="164">
        <v>7</v>
      </c>
      <c r="D1829" s="130" t="s">
        <v>59</v>
      </c>
      <c r="E1829" s="164">
        <v>47791</v>
      </c>
      <c r="F1829" s="164">
        <v>0</v>
      </c>
      <c r="G1829" s="164">
        <v>0</v>
      </c>
      <c r="H1829" s="164">
        <v>0</v>
      </c>
      <c r="I1829" s="164">
        <v>0</v>
      </c>
      <c r="J1829" s="164">
        <v>0</v>
      </c>
      <c r="K1829" s="164">
        <v>2</v>
      </c>
      <c r="L1829" s="164">
        <v>22</v>
      </c>
      <c r="M1829" s="164">
        <v>27</v>
      </c>
      <c r="N1829" s="164">
        <v>0</v>
      </c>
      <c r="O1829" s="164">
        <v>1E-3</v>
      </c>
      <c r="P1829" s="164">
        <v>2</v>
      </c>
      <c r="Q1829" s="164">
        <v>22</v>
      </c>
      <c r="R1829" s="164">
        <v>27</v>
      </c>
      <c r="S1829" s="164">
        <v>0</v>
      </c>
      <c r="T1829" s="164">
        <v>1E-3</v>
      </c>
    </row>
    <row r="1830" spans="1:20" ht="15.75" customHeight="1">
      <c r="A1830" s="126" t="s">
        <v>123</v>
      </c>
      <c r="B1830" s="163">
        <v>2017</v>
      </c>
      <c r="C1830" s="163">
        <v>8</v>
      </c>
      <c r="D1830" s="126" t="s">
        <v>60</v>
      </c>
      <c r="E1830" s="163">
        <v>47791</v>
      </c>
      <c r="F1830" s="163">
        <v>0</v>
      </c>
      <c r="G1830" s="163">
        <v>0</v>
      </c>
      <c r="H1830" s="163">
        <v>0</v>
      </c>
      <c r="I1830" s="163">
        <v>0</v>
      </c>
      <c r="J1830" s="163">
        <v>0</v>
      </c>
      <c r="K1830" s="163">
        <v>4</v>
      </c>
      <c r="L1830" s="163">
        <v>930</v>
      </c>
      <c r="M1830" s="163">
        <v>132.91999999999999</v>
      </c>
      <c r="N1830" s="163">
        <v>1.9E-2</v>
      </c>
      <c r="O1830" s="163">
        <v>3.0000000000000001E-3</v>
      </c>
      <c r="P1830" s="163">
        <v>4</v>
      </c>
      <c r="Q1830" s="163">
        <v>930</v>
      </c>
      <c r="R1830" s="163">
        <v>132.91999999999999</v>
      </c>
      <c r="S1830" s="163">
        <v>1.9E-2</v>
      </c>
      <c r="T1830" s="163">
        <v>3.0000000000000001E-3</v>
      </c>
    </row>
    <row r="1831" spans="1:20" ht="15.75" customHeight="1">
      <c r="A1831" s="130" t="s">
        <v>123</v>
      </c>
      <c r="B1831" s="164">
        <v>2017</v>
      </c>
      <c r="C1831" s="164">
        <v>9</v>
      </c>
      <c r="D1831" s="130" t="s">
        <v>61</v>
      </c>
      <c r="E1831" s="164">
        <v>47791</v>
      </c>
      <c r="F1831" s="164">
        <v>0</v>
      </c>
      <c r="G1831" s="164">
        <v>0</v>
      </c>
      <c r="H1831" s="164">
        <v>0</v>
      </c>
      <c r="I1831" s="164">
        <v>0</v>
      </c>
      <c r="J1831" s="164">
        <v>0</v>
      </c>
      <c r="K1831" s="164">
        <v>35</v>
      </c>
      <c r="L1831" s="164">
        <v>2932</v>
      </c>
      <c r="M1831" s="164">
        <v>1072.72</v>
      </c>
      <c r="N1831" s="164">
        <v>6.0999999999999999E-2</v>
      </c>
      <c r="O1831" s="164">
        <v>2.1999999999999999E-2</v>
      </c>
      <c r="P1831" s="164">
        <v>35</v>
      </c>
      <c r="Q1831" s="164">
        <v>2932</v>
      </c>
      <c r="R1831" s="164">
        <v>1072.72</v>
      </c>
      <c r="S1831" s="164">
        <v>6.0999999999999999E-2</v>
      </c>
      <c r="T1831" s="164">
        <v>2.1999999999999999E-2</v>
      </c>
    </row>
    <row r="1832" spans="1:20" ht="15.75" customHeight="1">
      <c r="A1832" s="126" t="s">
        <v>123</v>
      </c>
      <c r="B1832" s="163">
        <v>2018</v>
      </c>
      <c r="C1832" s="163">
        <v>0</v>
      </c>
      <c r="D1832" s="126" t="s">
        <v>53</v>
      </c>
      <c r="E1832" s="163">
        <v>47908</v>
      </c>
      <c r="F1832" s="163">
        <v>0</v>
      </c>
      <c r="G1832" s="163">
        <v>0</v>
      </c>
      <c r="H1832" s="163">
        <v>0</v>
      </c>
      <c r="I1832" s="163">
        <v>0</v>
      </c>
      <c r="J1832" s="163">
        <v>0</v>
      </c>
      <c r="K1832" s="163">
        <v>37</v>
      </c>
      <c r="L1832" s="163">
        <v>5363</v>
      </c>
      <c r="M1832" s="163">
        <v>3179.5</v>
      </c>
      <c r="N1832" s="163">
        <v>0.112</v>
      </c>
      <c r="O1832" s="163">
        <v>6.6000000000000003E-2</v>
      </c>
      <c r="P1832" s="163">
        <v>37</v>
      </c>
      <c r="Q1832" s="163">
        <v>5363</v>
      </c>
      <c r="R1832" s="163">
        <v>3179.5</v>
      </c>
      <c r="S1832" s="163">
        <v>0.112</v>
      </c>
      <c r="T1832" s="163">
        <v>6.6000000000000003E-2</v>
      </c>
    </row>
    <row r="1833" spans="1:20" ht="15.75" customHeight="1">
      <c r="A1833" s="130" t="s">
        <v>123</v>
      </c>
      <c r="B1833" s="164">
        <v>2018</v>
      </c>
      <c r="C1833" s="164">
        <v>1</v>
      </c>
      <c r="D1833" s="130" t="s">
        <v>54</v>
      </c>
      <c r="E1833" s="164">
        <v>47908</v>
      </c>
      <c r="F1833" s="164">
        <v>0</v>
      </c>
      <c r="G1833" s="164">
        <v>0</v>
      </c>
      <c r="H1833" s="164">
        <v>0</v>
      </c>
      <c r="I1833" s="164">
        <v>0</v>
      </c>
      <c r="J1833" s="164">
        <v>0</v>
      </c>
      <c r="K1833" s="164">
        <v>148</v>
      </c>
      <c r="L1833" s="164">
        <v>2638</v>
      </c>
      <c r="M1833" s="164">
        <v>6599.52</v>
      </c>
      <c r="N1833" s="164">
        <v>5.5E-2</v>
      </c>
      <c r="O1833" s="164">
        <v>0.13800000000000001</v>
      </c>
      <c r="P1833" s="164">
        <v>148</v>
      </c>
      <c r="Q1833" s="164">
        <v>2638</v>
      </c>
      <c r="R1833" s="164">
        <v>6599.52</v>
      </c>
      <c r="S1833" s="164">
        <v>5.5E-2</v>
      </c>
      <c r="T1833" s="164">
        <v>0.13800000000000001</v>
      </c>
    </row>
    <row r="1834" spans="1:20" ht="15.75" customHeight="1">
      <c r="A1834" s="126" t="s">
        <v>123</v>
      </c>
      <c r="B1834" s="163">
        <v>2018</v>
      </c>
      <c r="C1834" s="163">
        <v>2</v>
      </c>
      <c r="D1834" s="126" t="s">
        <v>1415</v>
      </c>
      <c r="E1834" s="163">
        <v>47908</v>
      </c>
      <c r="F1834" s="163">
        <v>0</v>
      </c>
      <c r="G1834" s="163">
        <v>0</v>
      </c>
      <c r="H1834" s="163">
        <v>0</v>
      </c>
      <c r="I1834" s="163">
        <v>0</v>
      </c>
      <c r="J1834" s="163">
        <v>0</v>
      </c>
      <c r="K1834" s="163">
        <v>3</v>
      </c>
      <c r="L1834" s="163">
        <v>1835</v>
      </c>
      <c r="M1834" s="163">
        <v>2475.92</v>
      </c>
      <c r="N1834" s="163">
        <v>3.7999999999999999E-2</v>
      </c>
      <c r="O1834" s="163">
        <v>5.1999999999999998E-2</v>
      </c>
      <c r="P1834" s="163">
        <v>3</v>
      </c>
      <c r="Q1834" s="163">
        <v>1835</v>
      </c>
      <c r="R1834" s="163">
        <v>2475.92</v>
      </c>
      <c r="S1834" s="163">
        <v>3.7999999999999999E-2</v>
      </c>
      <c r="T1834" s="163">
        <v>5.1999999999999998E-2</v>
      </c>
    </row>
    <row r="1835" spans="1:20" ht="15.75" customHeight="1">
      <c r="A1835" s="130" t="s">
        <v>123</v>
      </c>
      <c r="B1835" s="164">
        <v>2018</v>
      </c>
      <c r="C1835" s="164">
        <v>3</v>
      </c>
      <c r="D1835" s="130" t="s">
        <v>55</v>
      </c>
      <c r="E1835" s="164">
        <v>47908</v>
      </c>
      <c r="F1835" s="164">
        <v>0</v>
      </c>
      <c r="G1835" s="164">
        <v>0</v>
      </c>
      <c r="H1835" s="164">
        <v>0</v>
      </c>
      <c r="I1835" s="164">
        <v>0</v>
      </c>
      <c r="J1835" s="164">
        <v>0</v>
      </c>
      <c r="K1835" s="164">
        <v>1</v>
      </c>
      <c r="L1835" s="164">
        <v>9</v>
      </c>
      <c r="M1835" s="164">
        <v>27.75</v>
      </c>
      <c r="N1835" s="164">
        <v>0</v>
      </c>
      <c r="O1835" s="164">
        <v>1E-3</v>
      </c>
      <c r="P1835" s="164">
        <v>1</v>
      </c>
      <c r="Q1835" s="164">
        <v>9</v>
      </c>
      <c r="R1835" s="164">
        <v>27.75</v>
      </c>
      <c r="S1835" s="164">
        <v>0</v>
      </c>
      <c r="T1835" s="164">
        <v>1E-3</v>
      </c>
    </row>
    <row r="1836" spans="1:20" ht="15.75" customHeight="1">
      <c r="A1836" s="126" t="s">
        <v>123</v>
      </c>
      <c r="B1836" s="163">
        <v>2018</v>
      </c>
      <c r="C1836" s="163">
        <v>4</v>
      </c>
      <c r="D1836" s="126" t="s">
        <v>56</v>
      </c>
      <c r="E1836" s="163">
        <v>47908</v>
      </c>
      <c r="F1836" s="163">
        <v>0</v>
      </c>
      <c r="G1836" s="163">
        <v>0</v>
      </c>
      <c r="H1836" s="163">
        <v>0</v>
      </c>
      <c r="I1836" s="163">
        <v>0</v>
      </c>
      <c r="J1836" s="163">
        <v>0</v>
      </c>
      <c r="K1836" s="163">
        <v>2</v>
      </c>
      <c r="L1836" s="163">
        <v>475</v>
      </c>
      <c r="M1836" s="163">
        <v>516.08000000000004</v>
      </c>
      <c r="N1836" s="163">
        <v>0.01</v>
      </c>
      <c r="O1836" s="163">
        <v>1.0999999999999999E-2</v>
      </c>
      <c r="P1836" s="163">
        <v>2</v>
      </c>
      <c r="Q1836" s="163">
        <v>475</v>
      </c>
      <c r="R1836" s="163">
        <v>516.08000000000004</v>
      </c>
      <c r="S1836" s="163">
        <v>0.01</v>
      </c>
      <c r="T1836" s="163">
        <v>1.0999999999999999E-2</v>
      </c>
    </row>
    <row r="1837" spans="1:20" ht="15.75" customHeight="1">
      <c r="A1837" s="130" t="s">
        <v>123</v>
      </c>
      <c r="B1837" s="164">
        <v>2018</v>
      </c>
      <c r="C1837" s="164">
        <v>5</v>
      </c>
      <c r="D1837" s="130" t="s">
        <v>57</v>
      </c>
      <c r="E1837" s="164">
        <v>47908</v>
      </c>
      <c r="F1837" s="164">
        <v>0</v>
      </c>
      <c r="G1837" s="164">
        <v>0</v>
      </c>
      <c r="H1837" s="164">
        <v>0</v>
      </c>
      <c r="I1837" s="164">
        <v>0</v>
      </c>
      <c r="J1837" s="164">
        <v>0</v>
      </c>
      <c r="K1837" s="164">
        <v>73</v>
      </c>
      <c r="L1837" s="164">
        <v>37780</v>
      </c>
      <c r="M1837" s="164">
        <v>23486.95</v>
      </c>
      <c r="N1837" s="164">
        <v>0.78900000000000003</v>
      </c>
      <c r="O1837" s="164">
        <v>0.49</v>
      </c>
      <c r="P1837" s="164">
        <v>73</v>
      </c>
      <c r="Q1837" s="164">
        <v>37780</v>
      </c>
      <c r="R1837" s="164">
        <v>23486.95</v>
      </c>
      <c r="S1837" s="164">
        <v>0.78900000000000003</v>
      </c>
      <c r="T1837" s="164">
        <v>0.49</v>
      </c>
    </row>
    <row r="1838" spans="1:20" ht="15.75" customHeight="1">
      <c r="A1838" s="126" t="s">
        <v>123</v>
      </c>
      <c r="B1838" s="163">
        <v>2018</v>
      </c>
      <c r="C1838" s="163">
        <v>6</v>
      </c>
      <c r="D1838" s="126" t="s">
        <v>58</v>
      </c>
      <c r="E1838" s="163">
        <v>47908</v>
      </c>
      <c r="F1838" s="163">
        <v>25</v>
      </c>
      <c r="G1838" s="163">
        <v>6772</v>
      </c>
      <c r="H1838" s="163">
        <v>58490.8</v>
      </c>
      <c r="I1838" s="163">
        <v>0.14099999999999999</v>
      </c>
      <c r="J1838" s="163">
        <v>1.2210000000000001</v>
      </c>
      <c r="K1838" s="163">
        <v>41</v>
      </c>
      <c r="L1838" s="163">
        <v>16711</v>
      </c>
      <c r="M1838" s="163">
        <v>26290.7</v>
      </c>
      <c r="N1838" s="163">
        <v>0.34899999999999998</v>
      </c>
      <c r="O1838" s="163">
        <v>0.54900000000000004</v>
      </c>
      <c r="P1838" s="163">
        <v>66</v>
      </c>
      <c r="Q1838" s="163">
        <v>23483</v>
      </c>
      <c r="R1838" s="163">
        <v>84781.5</v>
      </c>
      <c r="S1838" s="163">
        <v>0.49</v>
      </c>
      <c r="T1838" s="163">
        <v>1.77</v>
      </c>
    </row>
    <row r="1839" spans="1:20" ht="15.75" customHeight="1">
      <c r="A1839" s="130" t="s">
        <v>123</v>
      </c>
      <c r="B1839" s="164">
        <v>2018</v>
      </c>
      <c r="C1839" s="164">
        <v>7</v>
      </c>
      <c r="D1839" s="130" t="s">
        <v>59</v>
      </c>
      <c r="E1839" s="164">
        <v>47908</v>
      </c>
      <c r="F1839" s="164">
        <v>0</v>
      </c>
      <c r="G1839" s="164">
        <v>0</v>
      </c>
      <c r="H1839" s="164">
        <v>0</v>
      </c>
      <c r="I1839" s="164">
        <v>0</v>
      </c>
      <c r="J1839" s="164">
        <v>0</v>
      </c>
      <c r="K1839" s="164">
        <v>21</v>
      </c>
      <c r="L1839" s="164">
        <v>1118</v>
      </c>
      <c r="M1839" s="164">
        <v>2056.88</v>
      </c>
      <c r="N1839" s="164">
        <v>2.3E-2</v>
      </c>
      <c r="O1839" s="164">
        <v>4.2999999999999997E-2</v>
      </c>
      <c r="P1839" s="164">
        <v>21</v>
      </c>
      <c r="Q1839" s="164">
        <v>1118</v>
      </c>
      <c r="R1839" s="164">
        <v>2056.88</v>
      </c>
      <c r="S1839" s="164">
        <v>2.3E-2</v>
      </c>
      <c r="T1839" s="164">
        <v>4.2999999999999997E-2</v>
      </c>
    </row>
    <row r="1840" spans="1:20" ht="15.75" customHeight="1">
      <c r="A1840" s="126" t="s">
        <v>123</v>
      </c>
      <c r="B1840" s="163">
        <v>2018</v>
      </c>
      <c r="C1840" s="163">
        <v>8</v>
      </c>
      <c r="D1840" s="126" t="s">
        <v>60</v>
      </c>
      <c r="E1840" s="163">
        <v>47908</v>
      </c>
      <c r="F1840" s="163">
        <v>0</v>
      </c>
      <c r="G1840" s="163">
        <v>0</v>
      </c>
      <c r="H1840" s="163">
        <v>0</v>
      </c>
      <c r="I1840" s="163">
        <v>0</v>
      </c>
      <c r="J1840" s="163">
        <v>0</v>
      </c>
      <c r="K1840" s="163">
        <v>2</v>
      </c>
      <c r="L1840" s="163">
        <v>301</v>
      </c>
      <c r="M1840" s="163">
        <v>229.03</v>
      </c>
      <c r="N1840" s="163">
        <v>6.0000000000000001E-3</v>
      </c>
      <c r="O1840" s="163">
        <v>5.0000000000000001E-3</v>
      </c>
      <c r="P1840" s="163">
        <v>2</v>
      </c>
      <c r="Q1840" s="163">
        <v>301</v>
      </c>
      <c r="R1840" s="163">
        <v>229.03</v>
      </c>
      <c r="S1840" s="163">
        <v>6.0000000000000001E-3</v>
      </c>
      <c r="T1840" s="163">
        <v>5.0000000000000001E-3</v>
      </c>
    </row>
    <row r="1841" spans="1:20" ht="15.75" customHeight="1">
      <c r="A1841" s="130" t="s">
        <v>123</v>
      </c>
      <c r="B1841" s="164">
        <v>2018</v>
      </c>
      <c r="C1841" s="164">
        <v>9</v>
      </c>
      <c r="D1841" s="130" t="s">
        <v>61</v>
      </c>
      <c r="E1841" s="164">
        <v>47908</v>
      </c>
      <c r="F1841" s="164">
        <v>0</v>
      </c>
      <c r="G1841" s="164">
        <v>0</v>
      </c>
      <c r="H1841" s="164">
        <v>0</v>
      </c>
      <c r="I1841" s="164">
        <v>0</v>
      </c>
      <c r="J1841" s="164">
        <v>0</v>
      </c>
      <c r="K1841" s="164">
        <v>48</v>
      </c>
      <c r="L1841" s="164">
        <v>2980</v>
      </c>
      <c r="M1841" s="164">
        <v>4325.29</v>
      </c>
      <c r="N1841" s="164">
        <v>6.2E-2</v>
      </c>
      <c r="O1841" s="164">
        <v>0.09</v>
      </c>
      <c r="P1841" s="164">
        <v>48</v>
      </c>
      <c r="Q1841" s="164">
        <v>2980</v>
      </c>
      <c r="R1841" s="164">
        <v>4325.29</v>
      </c>
      <c r="S1841" s="164">
        <v>6.2E-2</v>
      </c>
      <c r="T1841" s="164">
        <v>0.09</v>
      </c>
    </row>
    <row r="1842" spans="1:20" ht="15.75" customHeight="1">
      <c r="A1842" s="126" t="s">
        <v>123</v>
      </c>
      <c r="B1842" s="163">
        <v>2019</v>
      </c>
      <c r="C1842" s="163">
        <v>0</v>
      </c>
      <c r="D1842" s="126" t="s">
        <v>53</v>
      </c>
      <c r="E1842" s="163">
        <v>48072</v>
      </c>
      <c r="F1842" s="163">
        <v>0</v>
      </c>
      <c r="G1842" s="163">
        <v>0</v>
      </c>
      <c r="H1842" s="163">
        <v>0</v>
      </c>
      <c r="I1842" s="163">
        <v>0</v>
      </c>
      <c r="J1842" s="163">
        <v>0</v>
      </c>
      <c r="K1842" s="163">
        <v>9</v>
      </c>
      <c r="L1842" s="163">
        <v>266</v>
      </c>
      <c r="M1842" s="163">
        <v>225.09</v>
      </c>
      <c r="N1842" s="163">
        <v>6.0000000000000001E-3</v>
      </c>
      <c r="O1842" s="163">
        <v>5.0000000000000001E-3</v>
      </c>
      <c r="P1842" s="163">
        <v>9</v>
      </c>
      <c r="Q1842" s="163">
        <v>266</v>
      </c>
      <c r="R1842" s="163">
        <v>225.09</v>
      </c>
      <c r="S1842" s="163">
        <v>6.0000000000000001E-3</v>
      </c>
      <c r="T1842" s="163">
        <v>5.0000000000000001E-3</v>
      </c>
    </row>
    <row r="1843" spans="1:20" ht="15.75" customHeight="1">
      <c r="A1843" s="130" t="s">
        <v>123</v>
      </c>
      <c r="B1843" s="164">
        <v>2019</v>
      </c>
      <c r="C1843" s="164">
        <v>1</v>
      </c>
      <c r="D1843" s="130" t="s">
        <v>54</v>
      </c>
      <c r="E1843" s="164">
        <v>48072</v>
      </c>
      <c r="F1843" s="164">
        <v>0</v>
      </c>
      <c r="G1843" s="164">
        <v>0</v>
      </c>
      <c r="H1843" s="164">
        <v>0</v>
      </c>
      <c r="I1843" s="164">
        <v>0</v>
      </c>
      <c r="J1843" s="164">
        <v>0</v>
      </c>
      <c r="K1843" s="164">
        <v>154</v>
      </c>
      <c r="L1843" s="164">
        <v>5708</v>
      </c>
      <c r="M1843" s="164">
        <v>21518.51</v>
      </c>
      <c r="N1843" s="164">
        <v>0.11899999999999999</v>
      </c>
      <c r="O1843" s="164">
        <v>0.44800000000000001</v>
      </c>
      <c r="P1843" s="164">
        <v>154</v>
      </c>
      <c r="Q1843" s="164">
        <v>5708</v>
      </c>
      <c r="R1843" s="164">
        <v>21518.51</v>
      </c>
      <c r="S1843" s="164">
        <v>0.11899999999999999</v>
      </c>
      <c r="T1843" s="164">
        <v>0.44800000000000001</v>
      </c>
    </row>
    <row r="1844" spans="1:20" ht="15.75" customHeight="1">
      <c r="A1844" s="126" t="s">
        <v>123</v>
      </c>
      <c r="B1844" s="163">
        <v>2019</v>
      </c>
      <c r="C1844" s="163">
        <v>2</v>
      </c>
      <c r="D1844" s="126" t="s">
        <v>1415</v>
      </c>
      <c r="E1844" s="163">
        <v>48072</v>
      </c>
      <c r="F1844" s="163">
        <v>0</v>
      </c>
      <c r="G1844" s="163">
        <v>0</v>
      </c>
      <c r="H1844" s="163">
        <v>0</v>
      </c>
      <c r="I1844" s="163">
        <v>0</v>
      </c>
      <c r="J1844" s="163">
        <v>0</v>
      </c>
      <c r="K1844" s="163">
        <v>11</v>
      </c>
      <c r="L1844" s="163">
        <v>5515</v>
      </c>
      <c r="M1844" s="163">
        <v>24622.97</v>
      </c>
      <c r="N1844" s="163">
        <v>0.115</v>
      </c>
      <c r="O1844" s="163">
        <v>0.51200000000000001</v>
      </c>
      <c r="P1844" s="163">
        <v>11</v>
      </c>
      <c r="Q1844" s="163">
        <v>5515</v>
      </c>
      <c r="R1844" s="163">
        <v>24622.97</v>
      </c>
      <c r="S1844" s="163">
        <v>0.115</v>
      </c>
      <c r="T1844" s="163">
        <v>0.51200000000000001</v>
      </c>
    </row>
    <row r="1845" spans="1:20" ht="15.75" customHeight="1">
      <c r="A1845" s="130" t="s">
        <v>123</v>
      </c>
      <c r="B1845" s="164">
        <v>2019</v>
      </c>
      <c r="C1845" s="164">
        <v>3</v>
      </c>
      <c r="D1845" s="130" t="s">
        <v>55</v>
      </c>
      <c r="E1845" s="164">
        <v>48072</v>
      </c>
      <c r="F1845" s="164">
        <v>0</v>
      </c>
      <c r="G1845" s="164">
        <v>0</v>
      </c>
      <c r="H1845" s="164">
        <v>0</v>
      </c>
      <c r="I1845" s="164">
        <v>0</v>
      </c>
      <c r="J1845" s="164">
        <v>0</v>
      </c>
      <c r="K1845" s="164">
        <v>9</v>
      </c>
      <c r="L1845" s="164">
        <v>467</v>
      </c>
      <c r="M1845" s="164">
        <v>1391.35</v>
      </c>
      <c r="N1845" s="164">
        <v>0.01</v>
      </c>
      <c r="O1845" s="164">
        <v>2.9000000000000001E-2</v>
      </c>
      <c r="P1845" s="164">
        <v>9</v>
      </c>
      <c r="Q1845" s="164">
        <v>467</v>
      </c>
      <c r="R1845" s="164">
        <v>1391.35</v>
      </c>
      <c r="S1845" s="164">
        <v>0.01</v>
      </c>
      <c r="T1845" s="164">
        <v>2.9000000000000001E-2</v>
      </c>
    </row>
    <row r="1846" spans="1:20" ht="15.75" customHeight="1">
      <c r="A1846" s="126" t="s">
        <v>123</v>
      </c>
      <c r="B1846" s="163">
        <v>2019</v>
      </c>
      <c r="C1846" s="163">
        <v>4</v>
      </c>
      <c r="D1846" s="126" t="s">
        <v>56</v>
      </c>
      <c r="E1846" s="163">
        <v>48072</v>
      </c>
      <c r="F1846" s="163">
        <v>0</v>
      </c>
      <c r="G1846" s="163">
        <v>0</v>
      </c>
      <c r="H1846" s="163">
        <v>0</v>
      </c>
      <c r="I1846" s="163">
        <v>0</v>
      </c>
      <c r="J1846" s="163">
        <v>0</v>
      </c>
      <c r="K1846" s="163">
        <v>5</v>
      </c>
      <c r="L1846" s="163">
        <v>264</v>
      </c>
      <c r="M1846" s="163">
        <v>131.08000000000001</v>
      </c>
      <c r="N1846" s="163">
        <v>5.0000000000000001E-3</v>
      </c>
      <c r="O1846" s="163">
        <v>3.0000000000000001E-3</v>
      </c>
      <c r="P1846" s="163">
        <v>5</v>
      </c>
      <c r="Q1846" s="163">
        <v>264</v>
      </c>
      <c r="R1846" s="163">
        <v>131.08000000000001</v>
      </c>
      <c r="S1846" s="163">
        <v>5.0000000000000001E-3</v>
      </c>
      <c r="T1846" s="163">
        <v>3.0000000000000001E-3</v>
      </c>
    </row>
    <row r="1847" spans="1:20" ht="15.75" customHeight="1">
      <c r="A1847" s="130" t="s">
        <v>123</v>
      </c>
      <c r="B1847" s="164">
        <v>2019</v>
      </c>
      <c r="C1847" s="164">
        <v>5</v>
      </c>
      <c r="D1847" s="130" t="s">
        <v>57</v>
      </c>
      <c r="E1847" s="164">
        <v>48072</v>
      </c>
      <c r="F1847" s="164">
        <v>0</v>
      </c>
      <c r="G1847" s="164">
        <v>0</v>
      </c>
      <c r="H1847" s="164">
        <v>0</v>
      </c>
      <c r="I1847" s="164">
        <v>0</v>
      </c>
      <c r="J1847" s="164">
        <v>0</v>
      </c>
      <c r="K1847" s="164">
        <v>114</v>
      </c>
      <c r="L1847" s="164">
        <v>24087</v>
      </c>
      <c r="M1847" s="164">
        <v>45916.82</v>
      </c>
      <c r="N1847" s="164">
        <v>0.501</v>
      </c>
      <c r="O1847" s="164">
        <v>0.95499999999999996</v>
      </c>
      <c r="P1847" s="164">
        <v>114</v>
      </c>
      <c r="Q1847" s="164">
        <v>24087</v>
      </c>
      <c r="R1847" s="164">
        <v>45916.82</v>
      </c>
      <c r="S1847" s="164">
        <v>0.501</v>
      </c>
      <c r="T1847" s="164">
        <v>0.95499999999999996</v>
      </c>
    </row>
    <row r="1848" spans="1:20" ht="15.75" customHeight="1">
      <c r="A1848" s="126" t="s">
        <v>123</v>
      </c>
      <c r="B1848" s="163">
        <v>2019</v>
      </c>
      <c r="C1848" s="163">
        <v>6</v>
      </c>
      <c r="D1848" s="126" t="s">
        <v>58</v>
      </c>
      <c r="E1848" s="163">
        <v>48072</v>
      </c>
      <c r="F1848" s="163">
        <v>0</v>
      </c>
      <c r="G1848" s="163">
        <v>0</v>
      </c>
      <c r="H1848" s="163">
        <v>0</v>
      </c>
      <c r="I1848" s="163">
        <v>0</v>
      </c>
      <c r="J1848" s="163">
        <v>0</v>
      </c>
      <c r="K1848" s="163">
        <v>36</v>
      </c>
      <c r="L1848" s="163">
        <v>6755</v>
      </c>
      <c r="M1848" s="163">
        <v>4157.5</v>
      </c>
      <c r="N1848" s="163">
        <v>0.14099999999999999</v>
      </c>
      <c r="O1848" s="163">
        <v>8.5999999999999993E-2</v>
      </c>
      <c r="P1848" s="163">
        <v>36</v>
      </c>
      <c r="Q1848" s="163">
        <v>6755</v>
      </c>
      <c r="R1848" s="163">
        <v>4157.5</v>
      </c>
      <c r="S1848" s="163">
        <v>0.14099999999999999</v>
      </c>
      <c r="T1848" s="163">
        <v>8.5999999999999993E-2</v>
      </c>
    </row>
    <row r="1849" spans="1:20" ht="15.75" customHeight="1">
      <c r="A1849" s="130" t="s">
        <v>123</v>
      </c>
      <c r="B1849" s="164">
        <v>2019</v>
      </c>
      <c r="C1849" s="164">
        <v>7</v>
      </c>
      <c r="D1849" s="130" t="s">
        <v>59</v>
      </c>
      <c r="E1849" s="164">
        <v>48072</v>
      </c>
      <c r="F1849" s="164">
        <v>0</v>
      </c>
      <c r="G1849" s="164">
        <v>0</v>
      </c>
      <c r="H1849" s="164">
        <v>0</v>
      </c>
      <c r="I1849" s="164">
        <v>0</v>
      </c>
      <c r="J1849" s="164">
        <v>0</v>
      </c>
      <c r="K1849" s="164">
        <v>3</v>
      </c>
      <c r="L1849" s="164">
        <v>22</v>
      </c>
      <c r="M1849" s="164">
        <v>48.3</v>
      </c>
      <c r="N1849" s="164">
        <v>0</v>
      </c>
      <c r="O1849" s="164">
        <v>1E-3</v>
      </c>
      <c r="P1849" s="164">
        <v>3</v>
      </c>
      <c r="Q1849" s="164">
        <v>22</v>
      </c>
      <c r="R1849" s="164">
        <v>48.3</v>
      </c>
      <c r="S1849" s="164">
        <v>0</v>
      </c>
      <c r="T1849" s="164">
        <v>1E-3</v>
      </c>
    </row>
    <row r="1850" spans="1:20" ht="15.75" customHeight="1">
      <c r="A1850" s="126" t="s">
        <v>123</v>
      </c>
      <c r="B1850" s="163">
        <v>2019</v>
      </c>
      <c r="C1850" s="163">
        <v>8</v>
      </c>
      <c r="D1850" s="126" t="s">
        <v>60</v>
      </c>
      <c r="E1850" s="163">
        <v>48072</v>
      </c>
      <c r="F1850" s="163">
        <v>0</v>
      </c>
      <c r="G1850" s="163">
        <v>0</v>
      </c>
      <c r="H1850" s="163">
        <v>0</v>
      </c>
      <c r="I1850" s="163">
        <v>0</v>
      </c>
      <c r="J1850" s="163">
        <v>0</v>
      </c>
      <c r="K1850" s="163">
        <v>7</v>
      </c>
      <c r="L1850" s="163">
        <v>1799</v>
      </c>
      <c r="M1850" s="163">
        <v>5158.46</v>
      </c>
      <c r="N1850" s="163">
        <v>3.6999999999999998E-2</v>
      </c>
      <c r="O1850" s="163">
        <v>0.107</v>
      </c>
      <c r="P1850" s="163">
        <v>7</v>
      </c>
      <c r="Q1850" s="163">
        <v>1799</v>
      </c>
      <c r="R1850" s="163">
        <v>5158.46</v>
      </c>
      <c r="S1850" s="163">
        <v>3.6999999999999998E-2</v>
      </c>
      <c r="T1850" s="163">
        <v>0.107</v>
      </c>
    </row>
    <row r="1851" spans="1:20" ht="15.75" customHeight="1">
      <c r="A1851" s="130" t="s">
        <v>123</v>
      </c>
      <c r="B1851" s="164">
        <v>2019</v>
      </c>
      <c r="C1851" s="164">
        <v>9</v>
      </c>
      <c r="D1851" s="130" t="s">
        <v>61</v>
      </c>
      <c r="E1851" s="164">
        <v>48072</v>
      </c>
      <c r="F1851" s="164">
        <v>0</v>
      </c>
      <c r="G1851" s="164">
        <v>0</v>
      </c>
      <c r="H1851" s="164">
        <v>0</v>
      </c>
      <c r="I1851" s="164">
        <v>0</v>
      </c>
      <c r="J1851" s="164">
        <v>0</v>
      </c>
      <c r="K1851" s="164">
        <v>74</v>
      </c>
      <c r="L1851" s="164">
        <v>10093</v>
      </c>
      <c r="M1851" s="164">
        <v>12101.5</v>
      </c>
      <c r="N1851" s="164">
        <v>0.21</v>
      </c>
      <c r="O1851" s="164">
        <v>0.252</v>
      </c>
      <c r="P1851" s="164">
        <v>74</v>
      </c>
      <c r="Q1851" s="164">
        <v>10093</v>
      </c>
      <c r="R1851" s="164">
        <v>12101.5</v>
      </c>
      <c r="S1851" s="164">
        <v>0.21</v>
      </c>
      <c r="T1851" s="164">
        <v>0.252</v>
      </c>
    </row>
    <row r="1852" spans="1:20" ht="15.75" customHeight="1">
      <c r="A1852" s="126" t="s">
        <v>123</v>
      </c>
      <c r="B1852" s="163">
        <v>2020</v>
      </c>
      <c r="C1852" s="163">
        <v>0</v>
      </c>
      <c r="D1852" s="126" t="s">
        <v>53</v>
      </c>
      <c r="E1852" s="163">
        <v>48158</v>
      </c>
      <c r="F1852" s="163">
        <v>0</v>
      </c>
      <c r="G1852" s="163">
        <v>0</v>
      </c>
      <c r="H1852" s="163">
        <v>0</v>
      </c>
      <c r="I1852" s="163">
        <v>0</v>
      </c>
      <c r="J1852" s="163">
        <v>0</v>
      </c>
      <c r="K1852" s="163">
        <v>39</v>
      </c>
      <c r="L1852" s="163">
        <v>1992</v>
      </c>
      <c r="M1852" s="163">
        <v>3612.05</v>
      </c>
      <c r="N1852" s="163">
        <v>4.1000000000000002E-2</v>
      </c>
      <c r="O1852" s="163">
        <v>7.4999999999999997E-2</v>
      </c>
      <c r="P1852" s="163">
        <v>39</v>
      </c>
      <c r="Q1852" s="163">
        <v>1992</v>
      </c>
      <c r="R1852" s="163">
        <v>3612.05</v>
      </c>
      <c r="S1852" s="163">
        <v>4.1000000000000002E-2</v>
      </c>
      <c r="T1852" s="163">
        <v>7.4999999999999997E-2</v>
      </c>
    </row>
    <row r="1853" spans="1:20" ht="15.75" customHeight="1">
      <c r="A1853" s="130" t="s">
        <v>123</v>
      </c>
      <c r="B1853" s="164">
        <v>2020</v>
      </c>
      <c r="C1853" s="164">
        <v>1</v>
      </c>
      <c r="D1853" s="130" t="s">
        <v>54</v>
      </c>
      <c r="E1853" s="164">
        <v>48163</v>
      </c>
      <c r="F1853" s="164">
        <v>0</v>
      </c>
      <c r="G1853" s="164">
        <v>0</v>
      </c>
      <c r="H1853" s="164">
        <v>0</v>
      </c>
      <c r="I1853" s="164">
        <v>0</v>
      </c>
      <c r="J1853" s="164">
        <v>0</v>
      </c>
      <c r="K1853" s="164">
        <v>134</v>
      </c>
      <c r="L1853" s="164">
        <v>4308</v>
      </c>
      <c r="M1853" s="164">
        <v>11757.45</v>
      </c>
      <c r="N1853" s="164">
        <v>8.8999999999999996E-2</v>
      </c>
      <c r="O1853" s="164">
        <v>0.24399999999999999</v>
      </c>
      <c r="P1853" s="164">
        <v>134</v>
      </c>
      <c r="Q1853" s="164">
        <v>4308</v>
      </c>
      <c r="R1853" s="164">
        <v>11757.45</v>
      </c>
      <c r="S1853" s="164">
        <v>8.8999999999999996E-2</v>
      </c>
      <c r="T1853" s="164">
        <v>0.24399999999999999</v>
      </c>
    </row>
    <row r="1854" spans="1:20" ht="15.75" customHeight="1">
      <c r="A1854" s="126" t="s">
        <v>123</v>
      </c>
      <c r="B1854" s="163">
        <v>2020</v>
      </c>
      <c r="C1854" s="163">
        <v>2</v>
      </c>
      <c r="D1854" s="126" t="s">
        <v>1415</v>
      </c>
      <c r="E1854" s="163">
        <v>48163</v>
      </c>
      <c r="F1854" s="163">
        <v>0</v>
      </c>
      <c r="G1854" s="163">
        <v>0</v>
      </c>
      <c r="H1854" s="163">
        <v>0</v>
      </c>
      <c r="I1854" s="163">
        <v>0</v>
      </c>
      <c r="J1854" s="163">
        <v>0</v>
      </c>
      <c r="K1854" s="163">
        <v>6</v>
      </c>
      <c r="L1854" s="163">
        <v>2737</v>
      </c>
      <c r="M1854" s="163">
        <v>11232.3</v>
      </c>
      <c r="N1854" s="163">
        <v>5.7000000000000002E-2</v>
      </c>
      <c r="O1854" s="163">
        <v>0.23300000000000001</v>
      </c>
      <c r="P1854" s="163">
        <v>6</v>
      </c>
      <c r="Q1854" s="163">
        <v>2737</v>
      </c>
      <c r="R1854" s="163">
        <v>11232.3</v>
      </c>
      <c r="S1854" s="163">
        <v>5.7000000000000002E-2</v>
      </c>
      <c r="T1854" s="163">
        <v>0.23300000000000001</v>
      </c>
    </row>
    <row r="1855" spans="1:20" ht="15.75" customHeight="1">
      <c r="A1855" s="130" t="s">
        <v>123</v>
      </c>
      <c r="B1855" s="164">
        <v>2020</v>
      </c>
      <c r="C1855" s="164">
        <v>3</v>
      </c>
      <c r="D1855" s="130" t="s">
        <v>55</v>
      </c>
      <c r="E1855" s="164">
        <v>48163</v>
      </c>
      <c r="F1855" s="164">
        <v>0</v>
      </c>
      <c r="G1855" s="164">
        <v>0</v>
      </c>
      <c r="H1855" s="164">
        <v>0</v>
      </c>
      <c r="I1855" s="164">
        <v>0</v>
      </c>
      <c r="J1855" s="164">
        <v>0</v>
      </c>
      <c r="K1855" s="164">
        <v>12</v>
      </c>
      <c r="L1855" s="164">
        <v>561</v>
      </c>
      <c r="M1855" s="164">
        <v>677.9</v>
      </c>
      <c r="N1855" s="164">
        <v>1.2E-2</v>
      </c>
      <c r="O1855" s="164">
        <v>1.4E-2</v>
      </c>
      <c r="P1855" s="164">
        <v>12</v>
      </c>
      <c r="Q1855" s="164">
        <v>561</v>
      </c>
      <c r="R1855" s="164">
        <v>677.9</v>
      </c>
      <c r="S1855" s="164">
        <v>1.2E-2</v>
      </c>
      <c r="T1855" s="164">
        <v>1.4E-2</v>
      </c>
    </row>
    <row r="1856" spans="1:20" ht="15.75" customHeight="1">
      <c r="A1856" s="126" t="s">
        <v>123</v>
      </c>
      <c r="B1856" s="163">
        <v>2020</v>
      </c>
      <c r="C1856" s="163">
        <v>4</v>
      </c>
      <c r="D1856" s="126" t="s">
        <v>56</v>
      </c>
      <c r="E1856" s="163">
        <v>48163</v>
      </c>
      <c r="F1856" s="163">
        <v>0</v>
      </c>
      <c r="G1856" s="163">
        <v>0</v>
      </c>
      <c r="H1856" s="163">
        <v>0</v>
      </c>
      <c r="I1856" s="163">
        <v>0</v>
      </c>
      <c r="J1856" s="163">
        <v>0</v>
      </c>
      <c r="K1856" s="163">
        <v>11</v>
      </c>
      <c r="L1856" s="163">
        <v>5570</v>
      </c>
      <c r="M1856" s="163">
        <v>1113.24</v>
      </c>
      <c r="N1856" s="163">
        <v>0.11600000000000001</v>
      </c>
      <c r="O1856" s="163">
        <v>2.3E-2</v>
      </c>
      <c r="P1856" s="163">
        <v>11</v>
      </c>
      <c r="Q1856" s="163">
        <v>5570</v>
      </c>
      <c r="R1856" s="163">
        <v>1113.24</v>
      </c>
      <c r="S1856" s="163">
        <v>0.11600000000000001</v>
      </c>
      <c r="T1856" s="163">
        <v>2.3E-2</v>
      </c>
    </row>
    <row r="1857" spans="1:20" ht="15.75" customHeight="1">
      <c r="A1857" s="130" t="s">
        <v>123</v>
      </c>
      <c r="B1857" s="164">
        <v>2020</v>
      </c>
      <c r="C1857" s="164">
        <v>5</v>
      </c>
      <c r="D1857" s="130" t="s">
        <v>57</v>
      </c>
      <c r="E1857" s="164">
        <v>48163</v>
      </c>
      <c r="F1857" s="164">
        <v>0</v>
      </c>
      <c r="G1857" s="164">
        <v>0</v>
      </c>
      <c r="H1857" s="164">
        <v>0</v>
      </c>
      <c r="I1857" s="164">
        <v>0</v>
      </c>
      <c r="J1857" s="164">
        <v>0</v>
      </c>
      <c r="K1857" s="164">
        <v>100</v>
      </c>
      <c r="L1857" s="164">
        <v>28266</v>
      </c>
      <c r="M1857" s="164">
        <v>48338.67</v>
      </c>
      <c r="N1857" s="164">
        <v>0.58699999999999997</v>
      </c>
      <c r="O1857" s="164">
        <v>1.004</v>
      </c>
      <c r="P1857" s="164">
        <v>100</v>
      </c>
      <c r="Q1857" s="164">
        <v>28266</v>
      </c>
      <c r="R1857" s="164">
        <v>48338.67</v>
      </c>
      <c r="S1857" s="164">
        <v>0.58699999999999997</v>
      </c>
      <c r="T1857" s="164">
        <v>1.004</v>
      </c>
    </row>
    <row r="1858" spans="1:20" ht="15.75" customHeight="1">
      <c r="A1858" s="126" t="s">
        <v>123</v>
      </c>
      <c r="B1858" s="163">
        <v>2020</v>
      </c>
      <c r="C1858" s="163">
        <v>6</v>
      </c>
      <c r="D1858" s="126" t="s">
        <v>58</v>
      </c>
      <c r="E1858" s="163">
        <v>48163</v>
      </c>
      <c r="F1858" s="163">
        <v>0</v>
      </c>
      <c r="G1858" s="163">
        <v>0</v>
      </c>
      <c r="H1858" s="163">
        <v>0</v>
      </c>
      <c r="I1858" s="163">
        <v>0</v>
      </c>
      <c r="J1858" s="163">
        <v>0</v>
      </c>
      <c r="K1858" s="163">
        <v>8</v>
      </c>
      <c r="L1858" s="163">
        <v>810</v>
      </c>
      <c r="M1858" s="163">
        <v>193.17</v>
      </c>
      <c r="N1858" s="163">
        <v>1.7000000000000001E-2</v>
      </c>
      <c r="O1858" s="163">
        <v>4.0000000000000001E-3</v>
      </c>
      <c r="P1858" s="163">
        <v>8</v>
      </c>
      <c r="Q1858" s="163">
        <v>810</v>
      </c>
      <c r="R1858" s="163">
        <v>193.17</v>
      </c>
      <c r="S1858" s="163">
        <v>1.7000000000000001E-2</v>
      </c>
      <c r="T1858" s="163">
        <v>4.0000000000000001E-3</v>
      </c>
    </row>
    <row r="1859" spans="1:20" ht="15.75" customHeight="1">
      <c r="A1859" s="130" t="s">
        <v>123</v>
      </c>
      <c r="B1859" s="164">
        <v>2020</v>
      </c>
      <c r="C1859" s="164">
        <v>7</v>
      </c>
      <c r="D1859" s="130" t="s">
        <v>59</v>
      </c>
      <c r="E1859" s="164">
        <v>48163</v>
      </c>
      <c r="F1859" s="164">
        <v>0</v>
      </c>
      <c r="G1859" s="164">
        <v>0</v>
      </c>
      <c r="H1859" s="164">
        <v>0</v>
      </c>
      <c r="I1859" s="164">
        <v>0</v>
      </c>
      <c r="J1859" s="164">
        <v>0</v>
      </c>
      <c r="K1859" s="164">
        <v>7</v>
      </c>
      <c r="L1859" s="164">
        <v>81</v>
      </c>
      <c r="M1859" s="164">
        <v>294.39</v>
      </c>
      <c r="N1859" s="164">
        <v>2E-3</v>
      </c>
      <c r="O1859" s="164">
        <v>6.0000000000000001E-3</v>
      </c>
      <c r="P1859" s="164">
        <v>7</v>
      </c>
      <c r="Q1859" s="164">
        <v>81</v>
      </c>
      <c r="R1859" s="164">
        <v>294.39</v>
      </c>
      <c r="S1859" s="164">
        <v>2E-3</v>
      </c>
      <c r="T1859" s="164">
        <v>6.0000000000000001E-3</v>
      </c>
    </row>
    <row r="1860" spans="1:20" ht="15.75" customHeight="1">
      <c r="A1860" s="126" t="s">
        <v>123</v>
      </c>
      <c r="B1860" s="163">
        <v>2020</v>
      </c>
      <c r="C1860" s="163">
        <v>8</v>
      </c>
      <c r="D1860" s="126" t="s">
        <v>60</v>
      </c>
      <c r="E1860" s="163">
        <v>48163</v>
      </c>
      <c r="F1860" s="163">
        <v>0</v>
      </c>
      <c r="G1860" s="163">
        <v>0</v>
      </c>
      <c r="H1860" s="163">
        <v>0</v>
      </c>
      <c r="I1860" s="163">
        <v>0</v>
      </c>
      <c r="J1860" s="163">
        <v>0</v>
      </c>
      <c r="K1860" s="163">
        <v>4</v>
      </c>
      <c r="L1860" s="163">
        <v>2425</v>
      </c>
      <c r="M1860" s="163">
        <v>826.18</v>
      </c>
      <c r="N1860" s="163">
        <v>0.05</v>
      </c>
      <c r="O1860" s="163">
        <v>1.7000000000000001E-2</v>
      </c>
      <c r="P1860" s="163">
        <v>4</v>
      </c>
      <c r="Q1860" s="163">
        <v>2425</v>
      </c>
      <c r="R1860" s="163">
        <v>826.18</v>
      </c>
      <c r="S1860" s="163">
        <v>0.05</v>
      </c>
      <c r="T1860" s="163">
        <v>1.7000000000000001E-2</v>
      </c>
    </row>
    <row r="1861" spans="1:20" ht="15.75" customHeight="1">
      <c r="A1861" s="130" t="s">
        <v>123</v>
      </c>
      <c r="B1861" s="164">
        <v>2020</v>
      </c>
      <c r="C1861" s="164">
        <v>9</v>
      </c>
      <c r="D1861" s="130" t="s">
        <v>61</v>
      </c>
      <c r="E1861" s="164">
        <v>48163</v>
      </c>
      <c r="F1861" s="164">
        <v>0</v>
      </c>
      <c r="G1861" s="164">
        <v>0</v>
      </c>
      <c r="H1861" s="164">
        <v>0</v>
      </c>
      <c r="I1861" s="164">
        <v>0</v>
      </c>
      <c r="J1861" s="164">
        <v>0</v>
      </c>
      <c r="K1861" s="164">
        <v>73</v>
      </c>
      <c r="L1861" s="164">
        <v>3553</v>
      </c>
      <c r="M1861" s="164">
        <v>4596.09</v>
      </c>
      <c r="N1861" s="164">
        <v>7.3999999999999996E-2</v>
      </c>
      <c r="O1861" s="164">
        <v>9.5000000000000001E-2</v>
      </c>
      <c r="P1861" s="164">
        <v>73</v>
      </c>
      <c r="Q1861" s="164">
        <v>3553</v>
      </c>
      <c r="R1861" s="164">
        <v>4596.09</v>
      </c>
      <c r="S1861" s="164">
        <v>7.3999999999999996E-2</v>
      </c>
      <c r="T1861" s="164">
        <v>9.5000000000000001E-2</v>
      </c>
    </row>
    <row r="1862" spans="1:20" ht="15.75" customHeight="1">
      <c r="A1862" s="126" t="s">
        <v>123</v>
      </c>
      <c r="B1862" s="163">
        <v>2021</v>
      </c>
      <c r="C1862" s="163">
        <v>0</v>
      </c>
      <c r="D1862" s="126" t="s">
        <v>53</v>
      </c>
      <c r="E1862" s="163">
        <v>48236</v>
      </c>
      <c r="F1862" s="163">
        <v>0</v>
      </c>
      <c r="G1862" s="163">
        <v>0</v>
      </c>
      <c r="H1862" s="163">
        <v>0</v>
      </c>
      <c r="I1862" s="163">
        <v>0</v>
      </c>
      <c r="J1862" s="163">
        <v>0</v>
      </c>
      <c r="K1862" s="163">
        <v>39</v>
      </c>
      <c r="L1862" s="163">
        <v>6553</v>
      </c>
      <c r="M1862" s="163">
        <v>2572.37</v>
      </c>
      <c r="N1862" s="163">
        <v>0.13600000000000001</v>
      </c>
      <c r="O1862" s="163">
        <v>5.2999999999999999E-2</v>
      </c>
      <c r="P1862" s="163">
        <v>39</v>
      </c>
      <c r="Q1862" s="163">
        <v>6553</v>
      </c>
      <c r="R1862" s="163">
        <v>2572.37</v>
      </c>
      <c r="S1862" s="163">
        <v>0.13600000000000001</v>
      </c>
      <c r="T1862" s="163">
        <v>5.2999999999999999E-2</v>
      </c>
    </row>
    <row r="1863" spans="1:20" ht="15.75" customHeight="1">
      <c r="A1863" s="130" t="s">
        <v>123</v>
      </c>
      <c r="B1863" s="164">
        <v>2021</v>
      </c>
      <c r="C1863" s="164">
        <v>1</v>
      </c>
      <c r="D1863" s="130" t="s">
        <v>54</v>
      </c>
      <c r="E1863" s="164">
        <v>48236</v>
      </c>
      <c r="F1863" s="164">
        <v>0</v>
      </c>
      <c r="G1863" s="164">
        <v>0</v>
      </c>
      <c r="H1863" s="164">
        <v>0</v>
      </c>
      <c r="I1863" s="164">
        <v>0</v>
      </c>
      <c r="J1863" s="164">
        <v>0</v>
      </c>
      <c r="K1863" s="164">
        <v>128</v>
      </c>
      <c r="L1863" s="164">
        <v>6573</v>
      </c>
      <c r="M1863" s="164">
        <v>24201.85</v>
      </c>
      <c r="N1863" s="164">
        <v>0.13600000000000001</v>
      </c>
      <c r="O1863" s="164">
        <v>0.502</v>
      </c>
      <c r="P1863" s="164">
        <v>128</v>
      </c>
      <c r="Q1863" s="164">
        <v>6573</v>
      </c>
      <c r="R1863" s="164">
        <v>24201.85</v>
      </c>
      <c r="S1863" s="164">
        <v>0.13600000000000001</v>
      </c>
      <c r="T1863" s="164">
        <v>0.502</v>
      </c>
    </row>
    <row r="1864" spans="1:20" ht="15.75" customHeight="1">
      <c r="A1864" s="126" t="s">
        <v>123</v>
      </c>
      <c r="B1864" s="163">
        <v>2021</v>
      </c>
      <c r="C1864" s="163">
        <v>2</v>
      </c>
      <c r="D1864" s="126" t="s">
        <v>1415</v>
      </c>
      <c r="E1864" s="163">
        <v>48236</v>
      </c>
      <c r="F1864" s="163">
        <v>0</v>
      </c>
      <c r="G1864" s="163">
        <v>0</v>
      </c>
      <c r="H1864" s="163">
        <v>0</v>
      </c>
      <c r="I1864" s="163">
        <v>0</v>
      </c>
      <c r="J1864" s="163">
        <v>0</v>
      </c>
      <c r="K1864" s="163">
        <v>24</v>
      </c>
      <c r="L1864" s="163">
        <v>28966</v>
      </c>
      <c r="M1864" s="163">
        <v>37484.69</v>
      </c>
      <c r="N1864" s="163">
        <v>0.60099999999999998</v>
      </c>
      <c r="O1864" s="163">
        <v>0.77700000000000002</v>
      </c>
      <c r="P1864" s="163">
        <v>24</v>
      </c>
      <c r="Q1864" s="163">
        <v>28966</v>
      </c>
      <c r="R1864" s="163">
        <v>37484.69</v>
      </c>
      <c r="S1864" s="163">
        <v>0.60099999999999998</v>
      </c>
      <c r="T1864" s="163">
        <v>0.77700000000000002</v>
      </c>
    </row>
    <row r="1865" spans="1:20" ht="15.75" customHeight="1">
      <c r="A1865" s="130" t="s">
        <v>123</v>
      </c>
      <c r="B1865" s="164">
        <v>2021</v>
      </c>
      <c r="C1865" s="164">
        <v>3</v>
      </c>
      <c r="D1865" s="130" t="s">
        <v>55</v>
      </c>
      <c r="E1865" s="164">
        <v>48236</v>
      </c>
      <c r="F1865" s="164">
        <v>0</v>
      </c>
      <c r="G1865" s="164">
        <v>0</v>
      </c>
      <c r="H1865" s="164">
        <v>0</v>
      </c>
      <c r="I1865" s="164">
        <v>0</v>
      </c>
      <c r="J1865" s="164">
        <v>0</v>
      </c>
      <c r="K1865" s="164">
        <v>9</v>
      </c>
      <c r="L1865" s="164">
        <v>1789</v>
      </c>
      <c r="M1865" s="164">
        <v>1542.35</v>
      </c>
      <c r="N1865" s="164">
        <v>3.6999999999999998E-2</v>
      </c>
      <c r="O1865" s="164">
        <v>3.2000000000000001E-2</v>
      </c>
      <c r="P1865" s="164">
        <v>9</v>
      </c>
      <c r="Q1865" s="164">
        <v>1789</v>
      </c>
      <c r="R1865" s="164">
        <v>1542.35</v>
      </c>
      <c r="S1865" s="164">
        <v>3.6999999999999998E-2</v>
      </c>
      <c r="T1865" s="164">
        <v>3.2000000000000001E-2</v>
      </c>
    </row>
    <row r="1866" spans="1:20" ht="15.75" customHeight="1">
      <c r="A1866" s="126" t="s">
        <v>123</v>
      </c>
      <c r="B1866" s="163">
        <v>2021</v>
      </c>
      <c r="C1866" s="163">
        <v>4</v>
      </c>
      <c r="D1866" s="126" t="s">
        <v>56</v>
      </c>
      <c r="E1866" s="163">
        <v>48236</v>
      </c>
      <c r="F1866" s="163">
        <v>0</v>
      </c>
      <c r="G1866" s="163">
        <v>0</v>
      </c>
      <c r="H1866" s="163">
        <v>0</v>
      </c>
      <c r="I1866" s="163">
        <v>0</v>
      </c>
      <c r="J1866" s="163">
        <v>0</v>
      </c>
      <c r="K1866" s="163">
        <v>0</v>
      </c>
      <c r="L1866" s="163">
        <v>0</v>
      </c>
      <c r="M1866" s="163">
        <v>0</v>
      </c>
      <c r="N1866" s="163">
        <v>0</v>
      </c>
      <c r="O1866" s="163">
        <v>0</v>
      </c>
      <c r="P1866" s="163">
        <v>0</v>
      </c>
      <c r="Q1866" s="163">
        <v>0</v>
      </c>
      <c r="R1866" s="163">
        <v>0</v>
      </c>
      <c r="S1866" s="163">
        <v>0</v>
      </c>
      <c r="T1866" s="163">
        <v>0</v>
      </c>
    </row>
    <row r="1867" spans="1:20" ht="15.75" customHeight="1">
      <c r="A1867" s="130" t="s">
        <v>123</v>
      </c>
      <c r="B1867" s="164">
        <v>2021</v>
      </c>
      <c r="C1867" s="164">
        <v>5</v>
      </c>
      <c r="D1867" s="130" t="s">
        <v>57</v>
      </c>
      <c r="E1867" s="164">
        <v>48236</v>
      </c>
      <c r="F1867" s="164">
        <v>0</v>
      </c>
      <c r="G1867" s="164">
        <v>0</v>
      </c>
      <c r="H1867" s="164">
        <v>0</v>
      </c>
      <c r="I1867" s="164">
        <v>0</v>
      </c>
      <c r="J1867" s="164">
        <v>0</v>
      </c>
      <c r="K1867" s="164">
        <v>54</v>
      </c>
      <c r="L1867" s="164">
        <v>23008</v>
      </c>
      <c r="M1867" s="164">
        <v>11255.01</v>
      </c>
      <c r="N1867" s="164">
        <v>0.47699999999999998</v>
      </c>
      <c r="O1867" s="164">
        <v>0.23300000000000001</v>
      </c>
      <c r="P1867" s="164">
        <v>54</v>
      </c>
      <c r="Q1867" s="164">
        <v>23008</v>
      </c>
      <c r="R1867" s="164">
        <v>11255.01</v>
      </c>
      <c r="S1867" s="164">
        <v>0.47699999999999998</v>
      </c>
      <c r="T1867" s="164">
        <v>0.23300000000000001</v>
      </c>
    </row>
    <row r="1868" spans="1:20" ht="15.75" customHeight="1">
      <c r="A1868" s="126" t="s">
        <v>123</v>
      </c>
      <c r="B1868" s="163">
        <v>2021</v>
      </c>
      <c r="C1868" s="163">
        <v>6</v>
      </c>
      <c r="D1868" s="126" t="s">
        <v>58</v>
      </c>
      <c r="E1868" s="163">
        <v>48236</v>
      </c>
      <c r="F1868" s="163">
        <v>0</v>
      </c>
      <c r="G1868" s="163">
        <v>0</v>
      </c>
      <c r="H1868" s="163">
        <v>0</v>
      </c>
      <c r="I1868" s="163">
        <v>0</v>
      </c>
      <c r="J1868" s="163">
        <v>0</v>
      </c>
      <c r="K1868" s="163">
        <v>31</v>
      </c>
      <c r="L1868" s="163">
        <v>5693</v>
      </c>
      <c r="M1868" s="163">
        <v>5520.76</v>
      </c>
      <c r="N1868" s="163">
        <v>0.11799999999999999</v>
      </c>
      <c r="O1868" s="163">
        <v>0.114</v>
      </c>
      <c r="P1868" s="163">
        <v>31</v>
      </c>
      <c r="Q1868" s="163">
        <v>5693</v>
      </c>
      <c r="R1868" s="163">
        <v>5520.76</v>
      </c>
      <c r="S1868" s="163">
        <v>0.11799999999999999</v>
      </c>
      <c r="T1868" s="163">
        <v>0.114</v>
      </c>
    </row>
    <row r="1869" spans="1:20" ht="15.75" customHeight="1">
      <c r="A1869" s="130" t="s">
        <v>123</v>
      </c>
      <c r="B1869" s="164">
        <v>2021</v>
      </c>
      <c r="C1869" s="164">
        <v>7</v>
      </c>
      <c r="D1869" s="130" t="s">
        <v>59</v>
      </c>
      <c r="E1869" s="164">
        <v>48236</v>
      </c>
      <c r="F1869" s="164">
        <v>0</v>
      </c>
      <c r="G1869" s="164">
        <v>0</v>
      </c>
      <c r="H1869" s="164">
        <v>0</v>
      </c>
      <c r="I1869" s="164">
        <v>0</v>
      </c>
      <c r="J1869" s="164">
        <v>0</v>
      </c>
      <c r="K1869" s="164">
        <v>14</v>
      </c>
      <c r="L1869" s="164">
        <v>2706</v>
      </c>
      <c r="M1869" s="164">
        <v>646.80999999999995</v>
      </c>
      <c r="N1869" s="164">
        <v>5.6000000000000001E-2</v>
      </c>
      <c r="O1869" s="164">
        <v>1.2999999999999999E-2</v>
      </c>
      <c r="P1869" s="164">
        <v>14</v>
      </c>
      <c r="Q1869" s="164">
        <v>2706</v>
      </c>
      <c r="R1869" s="164">
        <v>646.80999999999995</v>
      </c>
      <c r="S1869" s="164">
        <v>5.6000000000000001E-2</v>
      </c>
      <c r="T1869" s="164">
        <v>1.2999999999999999E-2</v>
      </c>
    </row>
    <row r="1870" spans="1:20" ht="15.75" customHeight="1">
      <c r="A1870" s="126" t="s">
        <v>123</v>
      </c>
      <c r="B1870" s="163">
        <v>2021</v>
      </c>
      <c r="C1870" s="163">
        <v>8</v>
      </c>
      <c r="D1870" s="126" t="s">
        <v>60</v>
      </c>
      <c r="E1870" s="163">
        <v>48236</v>
      </c>
      <c r="F1870" s="163">
        <v>0</v>
      </c>
      <c r="G1870" s="163">
        <v>0</v>
      </c>
      <c r="H1870" s="163">
        <v>0</v>
      </c>
      <c r="I1870" s="163">
        <v>0</v>
      </c>
      <c r="J1870" s="163">
        <v>0</v>
      </c>
      <c r="K1870" s="163">
        <v>7</v>
      </c>
      <c r="L1870" s="163">
        <v>3968</v>
      </c>
      <c r="M1870" s="163">
        <v>390.67</v>
      </c>
      <c r="N1870" s="163">
        <v>8.2000000000000003E-2</v>
      </c>
      <c r="O1870" s="163">
        <v>8.0000000000000002E-3</v>
      </c>
      <c r="P1870" s="163">
        <v>7</v>
      </c>
      <c r="Q1870" s="163">
        <v>3968</v>
      </c>
      <c r="R1870" s="163">
        <v>390.67</v>
      </c>
      <c r="S1870" s="163">
        <v>8.2000000000000003E-2</v>
      </c>
      <c r="T1870" s="163">
        <v>8.0000000000000002E-3</v>
      </c>
    </row>
    <row r="1871" spans="1:20" ht="15.75" customHeight="1">
      <c r="A1871" s="130" t="s">
        <v>123</v>
      </c>
      <c r="B1871" s="164">
        <v>2021</v>
      </c>
      <c r="C1871" s="164">
        <v>9</v>
      </c>
      <c r="D1871" s="130" t="s">
        <v>61</v>
      </c>
      <c r="E1871" s="164">
        <v>48236</v>
      </c>
      <c r="F1871" s="164">
        <v>0</v>
      </c>
      <c r="G1871" s="164">
        <v>0</v>
      </c>
      <c r="H1871" s="164">
        <v>0</v>
      </c>
      <c r="I1871" s="164">
        <v>0</v>
      </c>
      <c r="J1871" s="164">
        <v>0</v>
      </c>
      <c r="K1871" s="164">
        <v>62</v>
      </c>
      <c r="L1871" s="164">
        <v>5744</v>
      </c>
      <c r="M1871" s="164">
        <v>7253.53</v>
      </c>
      <c r="N1871" s="164">
        <v>0.11899999999999999</v>
      </c>
      <c r="O1871" s="164">
        <v>0.15</v>
      </c>
      <c r="P1871" s="164">
        <v>62</v>
      </c>
      <c r="Q1871" s="164">
        <v>5744</v>
      </c>
      <c r="R1871" s="164">
        <v>7253.53</v>
      </c>
      <c r="S1871" s="164">
        <v>0.11899999999999999</v>
      </c>
      <c r="T1871" s="164">
        <v>0.15</v>
      </c>
    </row>
    <row r="1872" spans="1:20" ht="15.75" customHeight="1">
      <c r="A1872" s="126" t="s">
        <v>123</v>
      </c>
      <c r="B1872" s="163">
        <v>2022</v>
      </c>
      <c r="C1872" s="163">
        <v>0</v>
      </c>
      <c r="D1872" s="126" t="s">
        <v>53</v>
      </c>
      <c r="E1872" s="163">
        <v>48274</v>
      </c>
      <c r="F1872" s="163">
        <v>0</v>
      </c>
      <c r="G1872" s="163">
        <v>0</v>
      </c>
      <c r="H1872" s="163">
        <v>0</v>
      </c>
      <c r="I1872" s="163">
        <v>0</v>
      </c>
      <c r="J1872" s="163">
        <v>0</v>
      </c>
      <c r="K1872" s="163">
        <v>27</v>
      </c>
      <c r="L1872" s="163">
        <v>3975</v>
      </c>
      <c r="M1872" s="163">
        <v>2354.17</v>
      </c>
      <c r="N1872" s="163">
        <v>8.2000000000000003E-2</v>
      </c>
      <c r="O1872" s="163">
        <v>4.9000000000000002E-2</v>
      </c>
      <c r="P1872" s="163">
        <v>27</v>
      </c>
      <c r="Q1872" s="163">
        <v>3975</v>
      </c>
      <c r="R1872" s="163">
        <v>2354.17</v>
      </c>
      <c r="S1872" s="163">
        <v>8.2000000000000003E-2</v>
      </c>
      <c r="T1872" s="163">
        <v>4.9000000000000002E-2</v>
      </c>
    </row>
    <row r="1873" spans="1:20" ht="15.75" customHeight="1">
      <c r="A1873" s="130" t="s">
        <v>123</v>
      </c>
      <c r="B1873" s="164">
        <v>2022</v>
      </c>
      <c r="C1873" s="164">
        <v>1</v>
      </c>
      <c r="D1873" s="130" t="s">
        <v>54</v>
      </c>
      <c r="E1873" s="164">
        <v>48274</v>
      </c>
      <c r="F1873" s="164">
        <v>0</v>
      </c>
      <c r="G1873" s="164">
        <v>0</v>
      </c>
      <c r="H1873" s="164">
        <v>0</v>
      </c>
      <c r="I1873" s="164">
        <v>0</v>
      </c>
      <c r="J1873" s="164">
        <v>0</v>
      </c>
      <c r="K1873" s="164">
        <v>83</v>
      </c>
      <c r="L1873" s="164">
        <v>2751</v>
      </c>
      <c r="M1873" s="164">
        <v>7535.04</v>
      </c>
      <c r="N1873" s="164">
        <v>5.7000000000000002E-2</v>
      </c>
      <c r="O1873" s="164">
        <v>0.156</v>
      </c>
      <c r="P1873" s="164">
        <v>83</v>
      </c>
      <c r="Q1873" s="164">
        <v>2751</v>
      </c>
      <c r="R1873" s="164">
        <v>7535.04</v>
      </c>
      <c r="S1873" s="164">
        <v>5.7000000000000002E-2</v>
      </c>
      <c r="T1873" s="164">
        <v>0.156</v>
      </c>
    </row>
    <row r="1874" spans="1:20" ht="15.75" customHeight="1">
      <c r="A1874" s="126" t="s">
        <v>123</v>
      </c>
      <c r="B1874" s="163">
        <v>2022</v>
      </c>
      <c r="C1874" s="163">
        <v>2</v>
      </c>
      <c r="D1874" s="126" t="s">
        <v>1415</v>
      </c>
      <c r="E1874" s="163">
        <v>48274</v>
      </c>
      <c r="F1874" s="163">
        <v>0</v>
      </c>
      <c r="G1874" s="163">
        <v>0</v>
      </c>
      <c r="H1874" s="163">
        <v>0</v>
      </c>
      <c r="I1874" s="163">
        <v>0</v>
      </c>
      <c r="J1874" s="163">
        <v>0</v>
      </c>
      <c r="K1874" s="163">
        <v>16</v>
      </c>
      <c r="L1874" s="163">
        <v>9501</v>
      </c>
      <c r="M1874" s="163">
        <v>9328.41</v>
      </c>
      <c r="N1874" s="163">
        <v>0.19700000000000001</v>
      </c>
      <c r="O1874" s="163">
        <v>0.193</v>
      </c>
      <c r="P1874" s="163">
        <v>16</v>
      </c>
      <c r="Q1874" s="163">
        <v>9501</v>
      </c>
      <c r="R1874" s="163">
        <v>9328.41</v>
      </c>
      <c r="S1874" s="163">
        <v>0.19700000000000001</v>
      </c>
      <c r="T1874" s="163">
        <v>0.193</v>
      </c>
    </row>
    <row r="1875" spans="1:20" ht="15.75" customHeight="1">
      <c r="A1875" s="130" t="s">
        <v>123</v>
      </c>
      <c r="B1875" s="164">
        <v>2022</v>
      </c>
      <c r="C1875" s="164">
        <v>3</v>
      </c>
      <c r="D1875" s="130" t="s">
        <v>55</v>
      </c>
      <c r="E1875" s="164">
        <v>48274</v>
      </c>
      <c r="F1875" s="164">
        <v>0</v>
      </c>
      <c r="G1875" s="164">
        <v>0</v>
      </c>
      <c r="H1875" s="164">
        <v>0</v>
      </c>
      <c r="I1875" s="164">
        <v>0</v>
      </c>
      <c r="J1875" s="164">
        <v>0</v>
      </c>
      <c r="K1875" s="164">
        <v>12</v>
      </c>
      <c r="L1875" s="164">
        <v>3893</v>
      </c>
      <c r="M1875" s="164">
        <v>889.02</v>
      </c>
      <c r="N1875" s="164">
        <v>8.1000000000000003E-2</v>
      </c>
      <c r="O1875" s="164">
        <v>1.7999999999999999E-2</v>
      </c>
      <c r="P1875" s="164">
        <v>12</v>
      </c>
      <c r="Q1875" s="164">
        <v>3893</v>
      </c>
      <c r="R1875" s="164">
        <v>889.02</v>
      </c>
      <c r="S1875" s="164">
        <v>8.1000000000000003E-2</v>
      </c>
      <c r="T1875" s="164">
        <v>1.7999999999999999E-2</v>
      </c>
    </row>
    <row r="1876" spans="1:20" ht="15.75" customHeight="1">
      <c r="A1876" s="126" t="s">
        <v>123</v>
      </c>
      <c r="B1876" s="163">
        <v>2022</v>
      </c>
      <c r="C1876" s="163">
        <v>4</v>
      </c>
      <c r="D1876" s="126" t="s">
        <v>56</v>
      </c>
      <c r="E1876" s="163">
        <v>48274</v>
      </c>
      <c r="F1876" s="163">
        <v>0</v>
      </c>
      <c r="G1876" s="163">
        <v>0</v>
      </c>
      <c r="H1876" s="163">
        <v>0</v>
      </c>
      <c r="I1876" s="163">
        <v>0</v>
      </c>
      <c r="J1876" s="163">
        <v>0</v>
      </c>
      <c r="K1876" s="163">
        <v>5</v>
      </c>
      <c r="L1876" s="163">
        <v>1574</v>
      </c>
      <c r="M1876" s="163">
        <v>4880.47</v>
      </c>
      <c r="N1876" s="163">
        <v>3.3000000000000002E-2</v>
      </c>
      <c r="O1876" s="163">
        <v>0.10100000000000001</v>
      </c>
      <c r="P1876" s="163">
        <v>5</v>
      </c>
      <c r="Q1876" s="163">
        <v>1574</v>
      </c>
      <c r="R1876" s="163">
        <v>4880.47</v>
      </c>
      <c r="S1876" s="163">
        <v>3.3000000000000002E-2</v>
      </c>
      <c r="T1876" s="163">
        <v>0.10100000000000001</v>
      </c>
    </row>
    <row r="1877" spans="1:20" ht="15.75" customHeight="1">
      <c r="A1877" s="130" t="s">
        <v>123</v>
      </c>
      <c r="B1877" s="164">
        <v>2022</v>
      </c>
      <c r="C1877" s="164">
        <v>5</v>
      </c>
      <c r="D1877" s="130" t="s">
        <v>57</v>
      </c>
      <c r="E1877" s="164">
        <v>48274</v>
      </c>
      <c r="F1877" s="164">
        <v>0</v>
      </c>
      <c r="G1877" s="164">
        <v>0</v>
      </c>
      <c r="H1877" s="164">
        <v>0</v>
      </c>
      <c r="I1877" s="164">
        <v>0</v>
      </c>
      <c r="J1877" s="164">
        <v>0</v>
      </c>
      <c r="K1877" s="164">
        <v>96</v>
      </c>
      <c r="L1877" s="164">
        <v>32255</v>
      </c>
      <c r="M1877" s="164">
        <v>17528.330000000002</v>
      </c>
      <c r="N1877" s="164">
        <v>0.66800000000000004</v>
      </c>
      <c r="O1877" s="164">
        <v>0.36299999999999999</v>
      </c>
      <c r="P1877" s="164">
        <v>96</v>
      </c>
      <c r="Q1877" s="164">
        <v>32255</v>
      </c>
      <c r="R1877" s="164">
        <v>17528.330000000002</v>
      </c>
      <c r="S1877" s="164">
        <v>0.66800000000000004</v>
      </c>
      <c r="T1877" s="164">
        <v>0.36299999999999999</v>
      </c>
    </row>
    <row r="1878" spans="1:20" ht="15.75" customHeight="1">
      <c r="A1878" s="126" t="s">
        <v>123</v>
      </c>
      <c r="B1878" s="163">
        <v>2022</v>
      </c>
      <c r="C1878" s="163">
        <v>6</v>
      </c>
      <c r="D1878" s="126" t="s">
        <v>58</v>
      </c>
      <c r="E1878" s="163">
        <v>48274</v>
      </c>
      <c r="F1878" s="163">
        <v>0</v>
      </c>
      <c r="G1878" s="163">
        <v>0</v>
      </c>
      <c r="H1878" s="163">
        <v>0</v>
      </c>
      <c r="I1878" s="163">
        <v>0</v>
      </c>
      <c r="J1878" s="163">
        <v>0</v>
      </c>
      <c r="K1878" s="163">
        <v>26</v>
      </c>
      <c r="L1878" s="163">
        <v>9681</v>
      </c>
      <c r="M1878" s="163">
        <v>10973.54</v>
      </c>
      <c r="N1878" s="163">
        <v>0.20100000000000001</v>
      </c>
      <c r="O1878" s="163">
        <v>0.22700000000000001</v>
      </c>
      <c r="P1878" s="163">
        <v>26</v>
      </c>
      <c r="Q1878" s="163">
        <v>9681</v>
      </c>
      <c r="R1878" s="163">
        <v>10973.54</v>
      </c>
      <c r="S1878" s="163">
        <v>0.20100000000000001</v>
      </c>
      <c r="T1878" s="163">
        <v>0.22700000000000001</v>
      </c>
    </row>
    <row r="1879" spans="1:20" ht="15.75" customHeight="1">
      <c r="A1879" s="130" t="s">
        <v>123</v>
      </c>
      <c r="B1879" s="164">
        <v>2022</v>
      </c>
      <c r="C1879" s="164">
        <v>7</v>
      </c>
      <c r="D1879" s="130" t="s">
        <v>59</v>
      </c>
      <c r="E1879" s="164">
        <v>48274</v>
      </c>
      <c r="F1879" s="164">
        <v>0</v>
      </c>
      <c r="G1879" s="164">
        <v>0</v>
      </c>
      <c r="H1879" s="164">
        <v>0</v>
      </c>
      <c r="I1879" s="164">
        <v>0</v>
      </c>
      <c r="J1879" s="164">
        <v>0</v>
      </c>
      <c r="K1879" s="164">
        <v>4</v>
      </c>
      <c r="L1879" s="164">
        <v>851</v>
      </c>
      <c r="M1879" s="164">
        <v>397.02</v>
      </c>
      <c r="N1879" s="164">
        <v>1.7999999999999999E-2</v>
      </c>
      <c r="O1879" s="164">
        <v>8.0000000000000002E-3</v>
      </c>
      <c r="P1879" s="164">
        <v>4</v>
      </c>
      <c r="Q1879" s="164">
        <v>851</v>
      </c>
      <c r="R1879" s="164">
        <v>397.02</v>
      </c>
      <c r="S1879" s="164">
        <v>1.7999999999999999E-2</v>
      </c>
      <c r="T1879" s="164">
        <v>8.0000000000000002E-3</v>
      </c>
    </row>
    <row r="1880" spans="1:20" ht="15.75" customHeight="1">
      <c r="A1880" s="126" t="s">
        <v>123</v>
      </c>
      <c r="B1880" s="163">
        <v>2022</v>
      </c>
      <c r="C1880" s="163">
        <v>8</v>
      </c>
      <c r="D1880" s="126" t="s">
        <v>60</v>
      </c>
      <c r="E1880" s="163">
        <v>48274</v>
      </c>
      <c r="F1880" s="163">
        <v>0</v>
      </c>
      <c r="G1880" s="163">
        <v>0</v>
      </c>
      <c r="H1880" s="163">
        <v>0</v>
      </c>
      <c r="I1880" s="163">
        <v>0</v>
      </c>
      <c r="J1880" s="163">
        <v>0</v>
      </c>
      <c r="K1880" s="163">
        <v>6</v>
      </c>
      <c r="L1880" s="163">
        <v>16797</v>
      </c>
      <c r="M1880" s="163">
        <v>6301.4</v>
      </c>
      <c r="N1880" s="163">
        <v>0.34799999999999998</v>
      </c>
      <c r="O1880" s="163">
        <v>0.13100000000000001</v>
      </c>
      <c r="P1880" s="163">
        <v>6</v>
      </c>
      <c r="Q1880" s="163">
        <v>16797</v>
      </c>
      <c r="R1880" s="163">
        <v>6301.4</v>
      </c>
      <c r="S1880" s="163">
        <v>0.34799999999999998</v>
      </c>
      <c r="T1880" s="163">
        <v>0.13100000000000001</v>
      </c>
    </row>
    <row r="1881" spans="1:20" ht="15.75" customHeight="1">
      <c r="A1881" s="130" t="s">
        <v>123</v>
      </c>
      <c r="B1881" s="164">
        <v>2022</v>
      </c>
      <c r="C1881" s="164">
        <v>9</v>
      </c>
      <c r="D1881" s="130" t="s">
        <v>61</v>
      </c>
      <c r="E1881" s="164">
        <v>48274</v>
      </c>
      <c r="F1881" s="164">
        <v>0</v>
      </c>
      <c r="G1881" s="164">
        <v>0</v>
      </c>
      <c r="H1881" s="164">
        <v>0</v>
      </c>
      <c r="I1881" s="164">
        <v>0</v>
      </c>
      <c r="J1881" s="164">
        <v>0</v>
      </c>
      <c r="K1881" s="164">
        <v>80</v>
      </c>
      <c r="L1881" s="164">
        <v>6401</v>
      </c>
      <c r="M1881" s="164">
        <v>4717.3999999999996</v>
      </c>
      <c r="N1881" s="164">
        <v>0.13300000000000001</v>
      </c>
      <c r="O1881" s="164">
        <v>9.8000000000000004E-2</v>
      </c>
      <c r="P1881" s="164">
        <v>80</v>
      </c>
      <c r="Q1881" s="164">
        <v>6401</v>
      </c>
      <c r="R1881" s="164">
        <v>4717.3999999999996</v>
      </c>
      <c r="S1881" s="164">
        <v>0.13300000000000001</v>
      </c>
      <c r="T1881" s="164">
        <v>9.8000000000000004E-2</v>
      </c>
    </row>
    <row r="1882" spans="1:20" ht="15.75" customHeight="1">
      <c r="A1882" s="126" t="s">
        <v>123</v>
      </c>
      <c r="B1882" s="163">
        <v>2023</v>
      </c>
      <c r="C1882" s="163">
        <v>0</v>
      </c>
      <c r="D1882" s="126" t="s">
        <v>53</v>
      </c>
      <c r="E1882" s="163">
        <v>48421</v>
      </c>
      <c r="F1882" s="163">
        <v>0</v>
      </c>
      <c r="G1882" s="163">
        <v>0</v>
      </c>
      <c r="H1882" s="163">
        <v>0</v>
      </c>
      <c r="I1882" s="163">
        <v>0</v>
      </c>
      <c r="J1882" s="163">
        <v>0</v>
      </c>
      <c r="K1882" s="163">
        <v>21</v>
      </c>
      <c r="L1882" s="163">
        <v>6895</v>
      </c>
      <c r="M1882" s="163">
        <v>3543.09</v>
      </c>
      <c r="N1882" s="163">
        <v>0.14199999999999999</v>
      </c>
      <c r="O1882" s="163">
        <v>7.2999999999999995E-2</v>
      </c>
      <c r="P1882" s="163">
        <v>21</v>
      </c>
      <c r="Q1882" s="163">
        <v>6895</v>
      </c>
      <c r="R1882" s="163">
        <v>3543.09</v>
      </c>
      <c r="S1882" s="163">
        <v>0.14199999999999999</v>
      </c>
      <c r="T1882" s="163">
        <v>7.2999999999999995E-2</v>
      </c>
    </row>
    <row r="1883" spans="1:20" ht="15.75" customHeight="1">
      <c r="A1883" s="130" t="s">
        <v>123</v>
      </c>
      <c r="B1883" s="164">
        <v>2023</v>
      </c>
      <c r="C1883" s="164">
        <v>1</v>
      </c>
      <c r="D1883" s="130" t="s">
        <v>54</v>
      </c>
      <c r="E1883" s="164">
        <v>48421</v>
      </c>
      <c r="F1883" s="164">
        <v>0</v>
      </c>
      <c r="G1883" s="164">
        <v>0</v>
      </c>
      <c r="H1883" s="164">
        <v>0</v>
      </c>
      <c r="I1883" s="164">
        <v>0</v>
      </c>
      <c r="J1883" s="164">
        <v>0</v>
      </c>
      <c r="K1883" s="164">
        <v>76</v>
      </c>
      <c r="L1883" s="164">
        <v>6241</v>
      </c>
      <c r="M1883" s="164">
        <v>14225.01</v>
      </c>
      <c r="N1883" s="164">
        <v>0.129</v>
      </c>
      <c r="O1883" s="164">
        <v>0.29399999999999998</v>
      </c>
      <c r="P1883" s="164">
        <v>76</v>
      </c>
      <c r="Q1883" s="164">
        <v>6241</v>
      </c>
      <c r="R1883" s="164">
        <v>14225.01</v>
      </c>
      <c r="S1883" s="164">
        <v>0.129</v>
      </c>
      <c r="T1883" s="164">
        <v>0.29399999999999998</v>
      </c>
    </row>
    <row r="1884" spans="1:20" ht="15.75" customHeight="1">
      <c r="A1884" s="126" t="s">
        <v>123</v>
      </c>
      <c r="B1884" s="163">
        <v>2023</v>
      </c>
      <c r="C1884" s="163">
        <v>2</v>
      </c>
      <c r="D1884" s="126" t="s">
        <v>1415</v>
      </c>
      <c r="E1884" s="163">
        <v>48421</v>
      </c>
      <c r="F1884" s="163">
        <v>0</v>
      </c>
      <c r="G1884" s="163">
        <v>0</v>
      </c>
      <c r="H1884" s="163">
        <v>0</v>
      </c>
      <c r="I1884" s="163">
        <v>0</v>
      </c>
      <c r="J1884" s="163">
        <v>0</v>
      </c>
      <c r="K1884" s="163">
        <v>9</v>
      </c>
      <c r="L1884" s="163">
        <v>11417</v>
      </c>
      <c r="M1884" s="163">
        <v>7205.92</v>
      </c>
      <c r="N1884" s="163">
        <v>0.23599999999999999</v>
      </c>
      <c r="O1884" s="163">
        <v>0.14899999999999999</v>
      </c>
      <c r="P1884" s="163">
        <v>9</v>
      </c>
      <c r="Q1884" s="163">
        <v>11417</v>
      </c>
      <c r="R1884" s="163">
        <v>7205.92</v>
      </c>
      <c r="S1884" s="163">
        <v>0.23599999999999999</v>
      </c>
      <c r="T1884" s="163">
        <v>0.14899999999999999</v>
      </c>
    </row>
    <row r="1885" spans="1:20" ht="15.75" customHeight="1">
      <c r="A1885" s="130" t="s">
        <v>123</v>
      </c>
      <c r="B1885" s="164">
        <v>2023</v>
      </c>
      <c r="C1885" s="164">
        <v>3</v>
      </c>
      <c r="D1885" s="130" t="s">
        <v>55</v>
      </c>
      <c r="E1885" s="164">
        <v>48421</v>
      </c>
      <c r="F1885" s="164">
        <v>0</v>
      </c>
      <c r="G1885" s="164">
        <v>0</v>
      </c>
      <c r="H1885" s="164">
        <v>0</v>
      </c>
      <c r="I1885" s="164">
        <v>0</v>
      </c>
      <c r="J1885" s="164">
        <v>0</v>
      </c>
      <c r="K1885" s="164">
        <v>17</v>
      </c>
      <c r="L1885" s="164">
        <v>3707</v>
      </c>
      <c r="M1885" s="164">
        <v>2155.89</v>
      </c>
      <c r="N1885" s="164">
        <v>7.6999999999999999E-2</v>
      </c>
      <c r="O1885" s="164">
        <v>4.4999999999999998E-2</v>
      </c>
      <c r="P1885" s="164">
        <v>17</v>
      </c>
      <c r="Q1885" s="164">
        <v>3707</v>
      </c>
      <c r="R1885" s="164">
        <v>2155.89</v>
      </c>
      <c r="S1885" s="164">
        <v>7.6999999999999999E-2</v>
      </c>
      <c r="T1885" s="164">
        <v>4.4999999999999998E-2</v>
      </c>
    </row>
    <row r="1886" spans="1:20" ht="15.75" customHeight="1">
      <c r="A1886" s="126" t="s">
        <v>123</v>
      </c>
      <c r="B1886" s="163">
        <v>2023</v>
      </c>
      <c r="C1886" s="163">
        <v>4</v>
      </c>
      <c r="D1886" s="126" t="s">
        <v>56</v>
      </c>
      <c r="E1886" s="163">
        <v>48421</v>
      </c>
      <c r="F1886" s="163">
        <v>0</v>
      </c>
      <c r="G1886" s="163">
        <v>0</v>
      </c>
      <c r="H1886" s="163">
        <v>0</v>
      </c>
      <c r="I1886" s="163">
        <v>0</v>
      </c>
      <c r="J1886" s="163">
        <v>0</v>
      </c>
      <c r="K1886" s="163">
        <v>1</v>
      </c>
      <c r="L1886" s="163">
        <v>18</v>
      </c>
      <c r="M1886" s="163">
        <v>55.2</v>
      </c>
      <c r="N1886" s="163">
        <v>0</v>
      </c>
      <c r="O1886" s="163">
        <v>1E-3</v>
      </c>
      <c r="P1886" s="163">
        <v>1</v>
      </c>
      <c r="Q1886" s="163">
        <v>18</v>
      </c>
      <c r="R1886" s="163">
        <v>55.2</v>
      </c>
      <c r="S1886" s="163">
        <v>0</v>
      </c>
      <c r="T1886" s="163">
        <v>1E-3</v>
      </c>
    </row>
    <row r="1887" spans="1:20" ht="15.75" customHeight="1">
      <c r="A1887" s="130" t="s">
        <v>123</v>
      </c>
      <c r="B1887" s="164">
        <v>2023</v>
      </c>
      <c r="C1887" s="164">
        <v>5</v>
      </c>
      <c r="D1887" s="130" t="s">
        <v>57</v>
      </c>
      <c r="E1887" s="164">
        <v>48421</v>
      </c>
      <c r="F1887" s="164">
        <v>0</v>
      </c>
      <c r="G1887" s="164">
        <v>0</v>
      </c>
      <c r="H1887" s="164">
        <v>0</v>
      </c>
      <c r="I1887" s="164">
        <v>0</v>
      </c>
      <c r="J1887" s="164">
        <v>0</v>
      </c>
      <c r="K1887" s="164">
        <v>62</v>
      </c>
      <c r="L1887" s="164">
        <v>40107</v>
      </c>
      <c r="M1887" s="164">
        <v>36987.71</v>
      </c>
      <c r="N1887" s="164">
        <v>0.82799999999999996</v>
      </c>
      <c r="O1887" s="164">
        <v>0.76400000000000001</v>
      </c>
      <c r="P1887" s="164">
        <v>62</v>
      </c>
      <c r="Q1887" s="164">
        <v>40107</v>
      </c>
      <c r="R1887" s="164">
        <v>36987.71</v>
      </c>
      <c r="S1887" s="164">
        <v>0.82799999999999996</v>
      </c>
      <c r="T1887" s="164">
        <v>0.76400000000000001</v>
      </c>
    </row>
    <row r="1888" spans="1:20" ht="15.75" customHeight="1">
      <c r="A1888" s="126" t="s">
        <v>123</v>
      </c>
      <c r="B1888" s="163">
        <v>2023</v>
      </c>
      <c r="C1888" s="163">
        <v>6</v>
      </c>
      <c r="D1888" s="126" t="s">
        <v>58</v>
      </c>
      <c r="E1888" s="163">
        <v>48421</v>
      </c>
      <c r="F1888" s="163">
        <v>0</v>
      </c>
      <c r="G1888" s="163">
        <v>0</v>
      </c>
      <c r="H1888" s="163">
        <v>0</v>
      </c>
      <c r="I1888" s="163">
        <v>0</v>
      </c>
      <c r="J1888" s="163">
        <v>0</v>
      </c>
      <c r="K1888" s="163">
        <v>4</v>
      </c>
      <c r="L1888" s="163">
        <v>619</v>
      </c>
      <c r="M1888" s="163">
        <v>341.88</v>
      </c>
      <c r="N1888" s="163">
        <v>1.2999999999999999E-2</v>
      </c>
      <c r="O1888" s="163">
        <v>7.0000000000000001E-3</v>
      </c>
      <c r="P1888" s="163">
        <v>4</v>
      </c>
      <c r="Q1888" s="163">
        <v>619</v>
      </c>
      <c r="R1888" s="163">
        <v>341.88</v>
      </c>
      <c r="S1888" s="163">
        <v>1.2999999999999999E-2</v>
      </c>
      <c r="T1888" s="163">
        <v>7.0000000000000001E-3</v>
      </c>
    </row>
    <row r="1889" spans="1:20" ht="15.75" customHeight="1">
      <c r="A1889" s="130" t="s">
        <v>123</v>
      </c>
      <c r="B1889" s="164">
        <v>2023</v>
      </c>
      <c r="C1889" s="164">
        <v>7</v>
      </c>
      <c r="D1889" s="130" t="s">
        <v>59</v>
      </c>
      <c r="E1889" s="164">
        <v>48421</v>
      </c>
      <c r="F1889" s="164">
        <v>0</v>
      </c>
      <c r="G1889" s="164">
        <v>0</v>
      </c>
      <c r="H1889" s="164">
        <v>0</v>
      </c>
      <c r="I1889" s="164">
        <v>0</v>
      </c>
      <c r="J1889" s="164">
        <v>0</v>
      </c>
      <c r="K1889" s="164">
        <v>2</v>
      </c>
      <c r="L1889" s="164">
        <v>602</v>
      </c>
      <c r="M1889" s="164">
        <v>738</v>
      </c>
      <c r="N1889" s="164">
        <v>1.2E-2</v>
      </c>
      <c r="O1889" s="164">
        <v>1.4999999999999999E-2</v>
      </c>
      <c r="P1889" s="164">
        <v>2</v>
      </c>
      <c r="Q1889" s="164">
        <v>602</v>
      </c>
      <c r="R1889" s="164">
        <v>738</v>
      </c>
      <c r="S1889" s="164">
        <v>1.2E-2</v>
      </c>
      <c r="T1889" s="164">
        <v>1.4999999999999999E-2</v>
      </c>
    </row>
    <row r="1890" spans="1:20" ht="15.75" customHeight="1">
      <c r="A1890" s="126" t="s">
        <v>123</v>
      </c>
      <c r="B1890" s="163">
        <v>2023</v>
      </c>
      <c r="C1890" s="163">
        <v>8</v>
      </c>
      <c r="D1890" s="126" t="s">
        <v>60</v>
      </c>
      <c r="E1890" s="163">
        <v>48421</v>
      </c>
      <c r="F1890" s="163">
        <v>0</v>
      </c>
      <c r="G1890" s="163">
        <v>0</v>
      </c>
      <c r="H1890" s="163">
        <v>0</v>
      </c>
      <c r="I1890" s="163">
        <v>0</v>
      </c>
      <c r="J1890" s="163">
        <v>0</v>
      </c>
      <c r="K1890" s="163">
        <v>0</v>
      </c>
      <c r="L1890" s="163">
        <v>0</v>
      </c>
      <c r="M1890" s="163">
        <v>0</v>
      </c>
      <c r="N1890" s="163">
        <v>0</v>
      </c>
      <c r="O1890" s="163">
        <v>0</v>
      </c>
      <c r="P1890" s="163">
        <v>0</v>
      </c>
      <c r="Q1890" s="163">
        <v>0</v>
      </c>
      <c r="R1890" s="163">
        <v>0</v>
      </c>
      <c r="S1890" s="163">
        <v>0</v>
      </c>
      <c r="T1890" s="163">
        <v>0</v>
      </c>
    </row>
    <row r="1891" spans="1:20" ht="15.75" customHeight="1">
      <c r="A1891" s="130" t="s">
        <v>123</v>
      </c>
      <c r="B1891" s="164">
        <v>2023</v>
      </c>
      <c r="C1891" s="164">
        <v>9</v>
      </c>
      <c r="D1891" s="130" t="s">
        <v>61</v>
      </c>
      <c r="E1891" s="164">
        <v>48421</v>
      </c>
      <c r="F1891" s="164">
        <v>0</v>
      </c>
      <c r="G1891" s="164">
        <v>0</v>
      </c>
      <c r="H1891" s="164">
        <v>0</v>
      </c>
      <c r="I1891" s="164">
        <v>0</v>
      </c>
      <c r="J1891" s="164">
        <v>0</v>
      </c>
      <c r="K1891" s="164">
        <v>72</v>
      </c>
      <c r="L1891" s="164">
        <v>14050</v>
      </c>
      <c r="M1891" s="164">
        <v>14092.14</v>
      </c>
      <c r="N1891" s="164">
        <v>0.28999999999999998</v>
      </c>
      <c r="O1891" s="164">
        <v>0.29099999999999998</v>
      </c>
      <c r="P1891" s="164">
        <v>72</v>
      </c>
      <c r="Q1891" s="164">
        <v>14050</v>
      </c>
      <c r="R1891" s="164">
        <v>14092.14</v>
      </c>
      <c r="S1891" s="164">
        <v>0.28999999999999998</v>
      </c>
      <c r="T1891" s="164">
        <v>0.29099999999999998</v>
      </c>
    </row>
    <row r="1892" spans="1:20" ht="15.75" customHeight="1">
      <c r="A1892" s="126" t="s">
        <v>124</v>
      </c>
      <c r="B1892" s="163">
        <v>2015</v>
      </c>
      <c r="C1892" s="163">
        <v>0</v>
      </c>
      <c r="D1892" s="126" t="s">
        <v>53</v>
      </c>
      <c r="E1892" s="163">
        <v>11166</v>
      </c>
      <c r="F1892" s="163">
        <v>0</v>
      </c>
      <c r="G1892" s="163">
        <v>0</v>
      </c>
      <c r="H1892" s="163">
        <v>0</v>
      </c>
      <c r="I1892" s="163">
        <v>0</v>
      </c>
      <c r="J1892" s="163">
        <v>0</v>
      </c>
      <c r="K1892" s="163">
        <v>10</v>
      </c>
      <c r="L1892" s="163">
        <v>68</v>
      </c>
      <c r="M1892" s="163">
        <v>105.86</v>
      </c>
      <c r="N1892" s="163">
        <v>6.0000000000000001E-3</v>
      </c>
      <c r="O1892" s="163">
        <v>8.9999999999999993E-3</v>
      </c>
      <c r="P1892" s="163">
        <v>10</v>
      </c>
      <c r="Q1892" s="163">
        <v>68</v>
      </c>
      <c r="R1892" s="163">
        <v>105.86</v>
      </c>
      <c r="S1892" s="163">
        <v>6.0000000000000001E-3</v>
      </c>
      <c r="T1892" s="163">
        <v>8.9999999999999993E-3</v>
      </c>
    </row>
    <row r="1893" spans="1:20" ht="15.75" customHeight="1">
      <c r="A1893" s="130" t="s">
        <v>124</v>
      </c>
      <c r="B1893" s="164">
        <v>2015</v>
      </c>
      <c r="C1893" s="164">
        <v>1</v>
      </c>
      <c r="D1893" s="130" t="s">
        <v>54</v>
      </c>
      <c r="E1893" s="164">
        <v>11166</v>
      </c>
      <c r="F1893" s="164">
        <v>0</v>
      </c>
      <c r="G1893" s="164">
        <v>0</v>
      </c>
      <c r="H1893" s="164">
        <v>0</v>
      </c>
      <c r="I1893" s="164">
        <v>0</v>
      </c>
      <c r="J1893" s="164">
        <v>0</v>
      </c>
      <c r="K1893" s="164">
        <v>76</v>
      </c>
      <c r="L1893" s="164">
        <v>791</v>
      </c>
      <c r="M1893" s="164">
        <v>2459.14</v>
      </c>
      <c r="N1893" s="164">
        <v>7.0999999999999994E-2</v>
      </c>
      <c r="O1893" s="164">
        <v>0.22</v>
      </c>
      <c r="P1893" s="164">
        <v>76</v>
      </c>
      <c r="Q1893" s="164">
        <v>791</v>
      </c>
      <c r="R1893" s="164">
        <v>2459.14</v>
      </c>
      <c r="S1893" s="164">
        <v>7.0999999999999994E-2</v>
      </c>
      <c r="T1893" s="164">
        <v>0.22</v>
      </c>
    </row>
    <row r="1894" spans="1:20" ht="15.75" customHeight="1">
      <c r="A1894" s="126" t="s">
        <v>124</v>
      </c>
      <c r="B1894" s="163">
        <v>2015</v>
      </c>
      <c r="C1894" s="163">
        <v>2</v>
      </c>
      <c r="D1894" s="126" t="s">
        <v>1415</v>
      </c>
      <c r="E1894" s="163">
        <v>11166</v>
      </c>
      <c r="F1894" s="163">
        <v>0</v>
      </c>
      <c r="G1894" s="163">
        <v>0</v>
      </c>
      <c r="H1894" s="163">
        <v>0</v>
      </c>
      <c r="I1894" s="163">
        <v>0</v>
      </c>
      <c r="J1894" s="163">
        <v>0</v>
      </c>
      <c r="K1894" s="163">
        <v>3</v>
      </c>
      <c r="L1894" s="163">
        <v>5206</v>
      </c>
      <c r="M1894" s="163">
        <v>5846</v>
      </c>
      <c r="N1894" s="163">
        <v>0.46600000000000003</v>
      </c>
      <c r="O1894" s="163">
        <v>0.52400000000000002</v>
      </c>
      <c r="P1894" s="163">
        <v>3</v>
      </c>
      <c r="Q1894" s="163">
        <v>5206</v>
      </c>
      <c r="R1894" s="163">
        <v>5846</v>
      </c>
      <c r="S1894" s="163">
        <v>0.46600000000000003</v>
      </c>
      <c r="T1894" s="163">
        <v>0.52400000000000002</v>
      </c>
    </row>
    <row r="1895" spans="1:20" ht="15.75" customHeight="1">
      <c r="A1895" s="130" t="s">
        <v>124</v>
      </c>
      <c r="B1895" s="164">
        <v>2015</v>
      </c>
      <c r="C1895" s="164">
        <v>3</v>
      </c>
      <c r="D1895" s="130" t="s">
        <v>55</v>
      </c>
      <c r="E1895" s="164">
        <v>11166</v>
      </c>
      <c r="F1895" s="164">
        <v>0</v>
      </c>
      <c r="G1895" s="164">
        <v>0</v>
      </c>
      <c r="H1895" s="164">
        <v>0</v>
      </c>
      <c r="I1895" s="164">
        <v>0</v>
      </c>
      <c r="J1895" s="164">
        <v>0</v>
      </c>
      <c r="K1895" s="164">
        <v>11</v>
      </c>
      <c r="L1895" s="164">
        <v>212</v>
      </c>
      <c r="M1895" s="164">
        <v>253.7</v>
      </c>
      <c r="N1895" s="164">
        <v>1.9E-2</v>
      </c>
      <c r="O1895" s="164">
        <v>2.3E-2</v>
      </c>
      <c r="P1895" s="164">
        <v>11</v>
      </c>
      <c r="Q1895" s="164">
        <v>212</v>
      </c>
      <c r="R1895" s="164">
        <v>253.7</v>
      </c>
      <c r="S1895" s="164">
        <v>1.9E-2</v>
      </c>
      <c r="T1895" s="164">
        <v>2.3E-2</v>
      </c>
    </row>
    <row r="1896" spans="1:20" ht="15.75" customHeight="1">
      <c r="A1896" s="126" t="s">
        <v>124</v>
      </c>
      <c r="B1896" s="163">
        <v>2015</v>
      </c>
      <c r="C1896" s="163">
        <v>4</v>
      </c>
      <c r="D1896" s="126" t="s">
        <v>56</v>
      </c>
      <c r="E1896" s="163">
        <v>11166</v>
      </c>
      <c r="F1896" s="163">
        <v>0</v>
      </c>
      <c r="G1896" s="163">
        <v>0</v>
      </c>
      <c r="H1896" s="163">
        <v>0</v>
      </c>
      <c r="I1896" s="163">
        <v>0</v>
      </c>
      <c r="J1896" s="163">
        <v>0</v>
      </c>
      <c r="K1896" s="163">
        <v>2</v>
      </c>
      <c r="L1896" s="163">
        <v>58</v>
      </c>
      <c r="M1896" s="163">
        <v>63.98</v>
      </c>
      <c r="N1896" s="163">
        <v>5.0000000000000001E-3</v>
      </c>
      <c r="O1896" s="163">
        <v>6.0000000000000001E-3</v>
      </c>
      <c r="P1896" s="163">
        <v>2</v>
      </c>
      <c r="Q1896" s="163">
        <v>58</v>
      </c>
      <c r="R1896" s="163">
        <v>63.98</v>
      </c>
      <c r="S1896" s="163">
        <v>5.0000000000000001E-3</v>
      </c>
      <c r="T1896" s="163">
        <v>6.0000000000000001E-3</v>
      </c>
    </row>
    <row r="1897" spans="1:20" ht="15.75" customHeight="1">
      <c r="A1897" s="130" t="s">
        <v>124</v>
      </c>
      <c r="B1897" s="164">
        <v>2015</v>
      </c>
      <c r="C1897" s="164">
        <v>5</v>
      </c>
      <c r="D1897" s="130" t="s">
        <v>57</v>
      </c>
      <c r="E1897" s="164">
        <v>11166</v>
      </c>
      <c r="F1897" s="164">
        <v>0</v>
      </c>
      <c r="G1897" s="164">
        <v>0</v>
      </c>
      <c r="H1897" s="164">
        <v>0</v>
      </c>
      <c r="I1897" s="164">
        <v>0</v>
      </c>
      <c r="J1897" s="164">
        <v>0</v>
      </c>
      <c r="K1897" s="164">
        <v>37</v>
      </c>
      <c r="L1897" s="164">
        <v>345</v>
      </c>
      <c r="M1897" s="164">
        <v>491.83</v>
      </c>
      <c r="N1897" s="164">
        <v>3.1E-2</v>
      </c>
      <c r="O1897" s="164">
        <v>4.3999999999999997E-2</v>
      </c>
      <c r="P1897" s="164">
        <v>37</v>
      </c>
      <c r="Q1897" s="164">
        <v>345</v>
      </c>
      <c r="R1897" s="164">
        <v>491.83</v>
      </c>
      <c r="S1897" s="164">
        <v>3.1E-2</v>
      </c>
      <c r="T1897" s="164">
        <v>4.3999999999999997E-2</v>
      </c>
    </row>
    <row r="1898" spans="1:20" ht="15.75" customHeight="1">
      <c r="A1898" s="126" t="s">
        <v>124</v>
      </c>
      <c r="B1898" s="163">
        <v>2015</v>
      </c>
      <c r="C1898" s="163">
        <v>6</v>
      </c>
      <c r="D1898" s="126" t="s">
        <v>58</v>
      </c>
      <c r="E1898" s="163">
        <v>11166</v>
      </c>
      <c r="F1898" s="163">
        <v>0</v>
      </c>
      <c r="G1898" s="163">
        <v>0</v>
      </c>
      <c r="H1898" s="163">
        <v>0</v>
      </c>
      <c r="I1898" s="163">
        <v>0</v>
      </c>
      <c r="J1898" s="163">
        <v>0</v>
      </c>
      <c r="K1898" s="163">
        <v>2</v>
      </c>
      <c r="L1898" s="163">
        <v>2</v>
      </c>
      <c r="M1898" s="163">
        <v>1.97</v>
      </c>
      <c r="N1898" s="163">
        <v>0</v>
      </c>
      <c r="O1898" s="163">
        <v>0</v>
      </c>
      <c r="P1898" s="163">
        <v>2</v>
      </c>
      <c r="Q1898" s="163">
        <v>2</v>
      </c>
      <c r="R1898" s="163">
        <v>1.97</v>
      </c>
      <c r="S1898" s="163">
        <v>0</v>
      </c>
      <c r="T1898" s="163">
        <v>0</v>
      </c>
    </row>
    <row r="1899" spans="1:20" ht="15.75" customHeight="1">
      <c r="A1899" s="130" t="s">
        <v>124</v>
      </c>
      <c r="B1899" s="164">
        <v>2015</v>
      </c>
      <c r="C1899" s="164">
        <v>7</v>
      </c>
      <c r="D1899" s="130" t="s">
        <v>59</v>
      </c>
      <c r="E1899" s="164">
        <v>11166</v>
      </c>
      <c r="F1899" s="164">
        <v>0</v>
      </c>
      <c r="G1899" s="164">
        <v>0</v>
      </c>
      <c r="H1899" s="164">
        <v>0</v>
      </c>
      <c r="I1899" s="164">
        <v>0</v>
      </c>
      <c r="J1899" s="164">
        <v>0</v>
      </c>
      <c r="K1899" s="164">
        <v>1</v>
      </c>
      <c r="L1899" s="164">
        <v>1</v>
      </c>
      <c r="M1899" s="164">
        <v>240</v>
      </c>
      <c r="N1899" s="164">
        <v>0</v>
      </c>
      <c r="O1899" s="164">
        <v>2.1000000000000001E-2</v>
      </c>
      <c r="P1899" s="164">
        <v>1</v>
      </c>
      <c r="Q1899" s="164">
        <v>1</v>
      </c>
      <c r="R1899" s="164">
        <v>240</v>
      </c>
      <c r="S1899" s="164">
        <v>0</v>
      </c>
      <c r="T1899" s="164">
        <v>2.1000000000000001E-2</v>
      </c>
    </row>
    <row r="1900" spans="1:20" ht="15.75" customHeight="1">
      <c r="A1900" s="126" t="s">
        <v>124</v>
      </c>
      <c r="B1900" s="163">
        <v>2015</v>
      </c>
      <c r="C1900" s="163">
        <v>8</v>
      </c>
      <c r="D1900" s="126" t="s">
        <v>60</v>
      </c>
      <c r="E1900" s="163">
        <v>11166</v>
      </c>
      <c r="F1900" s="163">
        <v>0</v>
      </c>
      <c r="G1900" s="163">
        <v>0</v>
      </c>
      <c r="H1900" s="163">
        <v>0</v>
      </c>
      <c r="I1900" s="163">
        <v>0</v>
      </c>
      <c r="J1900" s="163">
        <v>0</v>
      </c>
      <c r="K1900" s="163">
        <v>0</v>
      </c>
      <c r="L1900" s="163">
        <v>0</v>
      </c>
      <c r="M1900" s="163">
        <v>0</v>
      </c>
      <c r="N1900" s="163">
        <v>0</v>
      </c>
      <c r="O1900" s="163">
        <v>0</v>
      </c>
      <c r="P1900" s="163">
        <v>0</v>
      </c>
      <c r="Q1900" s="163">
        <v>0</v>
      </c>
      <c r="R1900" s="163">
        <v>0</v>
      </c>
      <c r="S1900" s="163">
        <v>0</v>
      </c>
      <c r="T1900" s="163">
        <v>0</v>
      </c>
    </row>
    <row r="1901" spans="1:20" ht="15.75" customHeight="1">
      <c r="A1901" s="130" t="s">
        <v>124</v>
      </c>
      <c r="B1901" s="164">
        <v>2015</v>
      </c>
      <c r="C1901" s="164">
        <v>9</v>
      </c>
      <c r="D1901" s="130" t="s">
        <v>61</v>
      </c>
      <c r="E1901" s="164">
        <v>11166</v>
      </c>
      <c r="F1901" s="164">
        <v>0</v>
      </c>
      <c r="G1901" s="164">
        <v>0</v>
      </c>
      <c r="H1901" s="164">
        <v>0</v>
      </c>
      <c r="I1901" s="164">
        <v>0</v>
      </c>
      <c r="J1901" s="164">
        <v>0</v>
      </c>
      <c r="K1901" s="164">
        <v>15</v>
      </c>
      <c r="L1901" s="164">
        <v>293</v>
      </c>
      <c r="M1901" s="164">
        <v>486.25</v>
      </c>
      <c r="N1901" s="164">
        <v>2.5999999999999999E-2</v>
      </c>
      <c r="O1901" s="164">
        <v>4.3999999999999997E-2</v>
      </c>
      <c r="P1901" s="164">
        <v>15</v>
      </c>
      <c r="Q1901" s="164">
        <v>293</v>
      </c>
      <c r="R1901" s="164">
        <v>486.25</v>
      </c>
      <c r="S1901" s="164">
        <v>2.5999999999999999E-2</v>
      </c>
      <c r="T1901" s="164">
        <v>4.3999999999999997E-2</v>
      </c>
    </row>
    <row r="1902" spans="1:20" ht="15.75" customHeight="1">
      <c r="A1902" s="126" t="s">
        <v>124</v>
      </c>
      <c r="B1902" s="163">
        <v>2016</v>
      </c>
      <c r="C1902" s="163">
        <v>0</v>
      </c>
      <c r="D1902" s="126" t="s">
        <v>53</v>
      </c>
      <c r="E1902" s="163">
        <v>11229</v>
      </c>
      <c r="F1902" s="163">
        <v>0</v>
      </c>
      <c r="G1902" s="163">
        <v>0</v>
      </c>
      <c r="H1902" s="163">
        <v>0</v>
      </c>
      <c r="I1902" s="163">
        <v>0</v>
      </c>
      <c r="J1902" s="163">
        <v>0</v>
      </c>
      <c r="K1902" s="163">
        <v>4</v>
      </c>
      <c r="L1902" s="163">
        <v>15</v>
      </c>
      <c r="M1902" s="163">
        <v>10.42</v>
      </c>
      <c r="N1902" s="163">
        <v>1E-3</v>
      </c>
      <c r="O1902" s="163">
        <v>1E-3</v>
      </c>
      <c r="P1902" s="163">
        <v>4</v>
      </c>
      <c r="Q1902" s="163">
        <v>15</v>
      </c>
      <c r="R1902" s="163">
        <v>10.42</v>
      </c>
      <c r="S1902" s="163">
        <v>1E-3</v>
      </c>
      <c r="T1902" s="163">
        <v>1E-3</v>
      </c>
    </row>
    <row r="1903" spans="1:20" ht="15.75" customHeight="1">
      <c r="A1903" s="130" t="s">
        <v>124</v>
      </c>
      <c r="B1903" s="164">
        <v>2016</v>
      </c>
      <c r="C1903" s="164">
        <v>1</v>
      </c>
      <c r="D1903" s="130" t="s">
        <v>54</v>
      </c>
      <c r="E1903" s="164">
        <v>11229</v>
      </c>
      <c r="F1903" s="164">
        <v>0</v>
      </c>
      <c r="G1903" s="164">
        <v>0</v>
      </c>
      <c r="H1903" s="164">
        <v>0</v>
      </c>
      <c r="I1903" s="164">
        <v>0</v>
      </c>
      <c r="J1903" s="164">
        <v>0</v>
      </c>
      <c r="K1903" s="164">
        <v>26</v>
      </c>
      <c r="L1903" s="164">
        <v>531</v>
      </c>
      <c r="M1903" s="164">
        <v>1148.49</v>
      </c>
      <c r="N1903" s="164">
        <v>4.7E-2</v>
      </c>
      <c r="O1903" s="164">
        <v>0.10199999999999999</v>
      </c>
      <c r="P1903" s="164">
        <v>26</v>
      </c>
      <c r="Q1903" s="164">
        <v>531</v>
      </c>
      <c r="R1903" s="164">
        <v>1148.49</v>
      </c>
      <c r="S1903" s="164">
        <v>4.7E-2</v>
      </c>
      <c r="T1903" s="164">
        <v>0.10199999999999999</v>
      </c>
    </row>
    <row r="1904" spans="1:20" ht="15.75" customHeight="1">
      <c r="A1904" s="126" t="s">
        <v>124</v>
      </c>
      <c r="B1904" s="163">
        <v>2016</v>
      </c>
      <c r="C1904" s="163">
        <v>2</v>
      </c>
      <c r="D1904" s="126" t="s">
        <v>1415</v>
      </c>
      <c r="E1904" s="163">
        <v>11229</v>
      </c>
      <c r="F1904" s="163">
        <v>0</v>
      </c>
      <c r="G1904" s="163">
        <v>0</v>
      </c>
      <c r="H1904" s="163">
        <v>0</v>
      </c>
      <c r="I1904" s="163">
        <v>0</v>
      </c>
      <c r="J1904" s="163">
        <v>0</v>
      </c>
      <c r="K1904" s="163">
        <v>3</v>
      </c>
      <c r="L1904" s="163">
        <v>8010</v>
      </c>
      <c r="M1904" s="163">
        <v>7197</v>
      </c>
      <c r="N1904" s="163">
        <v>0.71299999999999997</v>
      </c>
      <c r="O1904" s="163">
        <v>0.64100000000000001</v>
      </c>
      <c r="P1904" s="163">
        <v>3</v>
      </c>
      <c r="Q1904" s="163">
        <v>8010</v>
      </c>
      <c r="R1904" s="163">
        <v>7197</v>
      </c>
      <c r="S1904" s="163">
        <v>0.71299999999999997</v>
      </c>
      <c r="T1904" s="163">
        <v>0.64100000000000001</v>
      </c>
    </row>
    <row r="1905" spans="1:20" ht="15.75" customHeight="1">
      <c r="A1905" s="130" t="s">
        <v>124</v>
      </c>
      <c r="B1905" s="164">
        <v>2016</v>
      </c>
      <c r="C1905" s="164">
        <v>3</v>
      </c>
      <c r="D1905" s="130" t="s">
        <v>55</v>
      </c>
      <c r="E1905" s="164">
        <v>11229</v>
      </c>
      <c r="F1905" s="164">
        <v>0</v>
      </c>
      <c r="G1905" s="164">
        <v>0</v>
      </c>
      <c r="H1905" s="164">
        <v>0</v>
      </c>
      <c r="I1905" s="164">
        <v>0</v>
      </c>
      <c r="J1905" s="164">
        <v>0</v>
      </c>
      <c r="K1905" s="164">
        <v>5</v>
      </c>
      <c r="L1905" s="164">
        <v>3785</v>
      </c>
      <c r="M1905" s="164">
        <v>2654.99</v>
      </c>
      <c r="N1905" s="164">
        <v>0.33700000000000002</v>
      </c>
      <c r="O1905" s="164">
        <v>0.23599999999999999</v>
      </c>
      <c r="P1905" s="164">
        <v>5</v>
      </c>
      <c r="Q1905" s="164">
        <v>3785</v>
      </c>
      <c r="R1905" s="164">
        <v>2654.99</v>
      </c>
      <c r="S1905" s="164">
        <v>0.33700000000000002</v>
      </c>
      <c r="T1905" s="164">
        <v>0.23599999999999999</v>
      </c>
    </row>
    <row r="1906" spans="1:20" ht="15.75" customHeight="1">
      <c r="A1906" s="126" t="s">
        <v>124</v>
      </c>
      <c r="B1906" s="163">
        <v>2016</v>
      </c>
      <c r="C1906" s="163">
        <v>4</v>
      </c>
      <c r="D1906" s="126" t="s">
        <v>56</v>
      </c>
      <c r="E1906" s="163">
        <v>11229</v>
      </c>
      <c r="F1906" s="163">
        <v>0</v>
      </c>
      <c r="G1906" s="163">
        <v>0</v>
      </c>
      <c r="H1906" s="163">
        <v>0</v>
      </c>
      <c r="I1906" s="163">
        <v>0</v>
      </c>
      <c r="J1906" s="163">
        <v>0</v>
      </c>
      <c r="K1906" s="163">
        <v>8</v>
      </c>
      <c r="L1906" s="163">
        <v>2587</v>
      </c>
      <c r="M1906" s="163">
        <v>1183.5999999999999</v>
      </c>
      <c r="N1906" s="163">
        <v>0.23</v>
      </c>
      <c r="O1906" s="163">
        <v>0.105</v>
      </c>
      <c r="P1906" s="163">
        <v>8</v>
      </c>
      <c r="Q1906" s="163">
        <v>2587</v>
      </c>
      <c r="R1906" s="163">
        <v>1183.5999999999999</v>
      </c>
      <c r="S1906" s="163">
        <v>0.23</v>
      </c>
      <c r="T1906" s="163">
        <v>0.105</v>
      </c>
    </row>
    <row r="1907" spans="1:20" ht="15.75" customHeight="1">
      <c r="A1907" s="130" t="s">
        <v>124</v>
      </c>
      <c r="B1907" s="164">
        <v>2016</v>
      </c>
      <c r="C1907" s="164">
        <v>5</v>
      </c>
      <c r="D1907" s="130" t="s">
        <v>57</v>
      </c>
      <c r="E1907" s="164">
        <v>11229</v>
      </c>
      <c r="F1907" s="164">
        <v>0</v>
      </c>
      <c r="G1907" s="164">
        <v>0</v>
      </c>
      <c r="H1907" s="164">
        <v>0</v>
      </c>
      <c r="I1907" s="164">
        <v>0</v>
      </c>
      <c r="J1907" s="164">
        <v>0</v>
      </c>
      <c r="K1907" s="164">
        <v>27</v>
      </c>
      <c r="L1907" s="164">
        <v>407</v>
      </c>
      <c r="M1907" s="164">
        <v>491.55</v>
      </c>
      <c r="N1907" s="164">
        <v>3.5999999999999997E-2</v>
      </c>
      <c r="O1907" s="164">
        <v>4.3999999999999997E-2</v>
      </c>
      <c r="P1907" s="164">
        <v>27</v>
      </c>
      <c r="Q1907" s="164">
        <v>407</v>
      </c>
      <c r="R1907" s="164">
        <v>491.55</v>
      </c>
      <c r="S1907" s="164">
        <v>3.5999999999999997E-2</v>
      </c>
      <c r="T1907" s="164">
        <v>4.3999999999999997E-2</v>
      </c>
    </row>
    <row r="1908" spans="1:20" ht="15.75" customHeight="1">
      <c r="A1908" s="126" t="s">
        <v>124</v>
      </c>
      <c r="B1908" s="163">
        <v>2016</v>
      </c>
      <c r="C1908" s="163">
        <v>6</v>
      </c>
      <c r="D1908" s="126" t="s">
        <v>58</v>
      </c>
      <c r="E1908" s="163">
        <v>11229</v>
      </c>
      <c r="F1908" s="163">
        <v>0</v>
      </c>
      <c r="G1908" s="163">
        <v>0</v>
      </c>
      <c r="H1908" s="163">
        <v>0</v>
      </c>
      <c r="I1908" s="163">
        <v>0</v>
      </c>
      <c r="J1908" s="163">
        <v>0</v>
      </c>
      <c r="K1908" s="163">
        <v>2</v>
      </c>
      <c r="L1908" s="163">
        <v>15</v>
      </c>
      <c r="M1908" s="163">
        <v>17.47</v>
      </c>
      <c r="N1908" s="163">
        <v>1E-3</v>
      </c>
      <c r="O1908" s="163">
        <v>2E-3</v>
      </c>
      <c r="P1908" s="163">
        <v>2</v>
      </c>
      <c r="Q1908" s="163">
        <v>15</v>
      </c>
      <c r="R1908" s="163">
        <v>17.47</v>
      </c>
      <c r="S1908" s="163">
        <v>1E-3</v>
      </c>
      <c r="T1908" s="163">
        <v>2E-3</v>
      </c>
    </row>
    <row r="1909" spans="1:20" ht="15.75" customHeight="1">
      <c r="A1909" s="130" t="s">
        <v>124</v>
      </c>
      <c r="B1909" s="164">
        <v>2016</v>
      </c>
      <c r="C1909" s="164">
        <v>7</v>
      </c>
      <c r="D1909" s="130" t="s">
        <v>59</v>
      </c>
      <c r="E1909" s="164">
        <v>11229</v>
      </c>
      <c r="F1909" s="164">
        <v>0</v>
      </c>
      <c r="G1909" s="164">
        <v>0</v>
      </c>
      <c r="H1909" s="164">
        <v>0</v>
      </c>
      <c r="I1909" s="164">
        <v>0</v>
      </c>
      <c r="J1909" s="164">
        <v>0</v>
      </c>
      <c r="K1909" s="164">
        <v>5</v>
      </c>
      <c r="L1909" s="164">
        <v>55</v>
      </c>
      <c r="M1909" s="164">
        <v>66.39</v>
      </c>
      <c r="N1909" s="164">
        <v>5.0000000000000001E-3</v>
      </c>
      <c r="O1909" s="164">
        <v>6.0000000000000001E-3</v>
      </c>
      <c r="P1909" s="164">
        <v>5</v>
      </c>
      <c r="Q1909" s="164">
        <v>55</v>
      </c>
      <c r="R1909" s="164">
        <v>66.39</v>
      </c>
      <c r="S1909" s="164">
        <v>5.0000000000000001E-3</v>
      </c>
      <c r="T1909" s="164">
        <v>6.0000000000000001E-3</v>
      </c>
    </row>
    <row r="1910" spans="1:20" ht="15.75" customHeight="1">
      <c r="A1910" s="126" t="s">
        <v>124</v>
      </c>
      <c r="B1910" s="163">
        <v>2016</v>
      </c>
      <c r="C1910" s="163">
        <v>8</v>
      </c>
      <c r="D1910" s="126" t="s">
        <v>60</v>
      </c>
      <c r="E1910" s="163">
        <v>11229</v>
      </c>
      <c r="F1910" s="163">
        <v>0</v>
      </c>
      <c r="G1910" s="163">
        <v>0</v>
      </c>
      <c r="H1910" s="163">
        <v>0</v>
      </c>
      <c r="I1910" s="163">
        <v>0</v>
      </c>
      <c r="J1910" s="163">
        <v>0</v>
      </c>
      <c r="K1910" s="163">
        <v>1</v>
      </c>
      <c r="L1910" s="163">
        <v>14</v>
      </c>
      <c r="M1910" s="163">
        <v>1.17</v>
      </c>
      <c r="N1910" s="163">
        <v>1E-3</v>
      </c>
      <c r="O1910" s="163">
        <v>0</v>
      </c>
      <c r="P1910" s="163">
        <v>1</v>
      </c>
      <c r="Q1910" s="163">
        <v>14</v>
      </c>
      <c r="R1910" s="163">
        <v>1.17</v>
      </c>
      <c r="S1910" s="163">
        <v>1E-3</v>
      </c>
      <c r="T1910" s="163">
        <v>0</v>
      </c>
    </row>
    <row r="1911" spans="1:20" ht="15.75" customHeight="1">
      <c r="A1911" s="130" t="s">
        <v>124</v>
      </c>
      <c r="B1911" s="164">
        <v>2016</v>
      </c>
      <c r="C1911" s="164">
        <v>9</v>
      </c>
      <c r="D1911" s="130" t="s">
        <v>61</v>
      </c>
      <c r="E1911" s="164">
        <v>11229</v>
      </c>
      <c r="F1911" s="164">
        <v>0</v>
      </c>
      <c r="G1911" s="164">
        <v>0</v>
      </c>
      <c r="H1911" s="164">
        <v>0</v>
      </c>
      <c r="I1911" s="164">
        <v>0</v>
      </c>
      <c r="J1911" s="164">
        <v>0</v>
      </c>
      <c r="K1911" s="164">
        <v>38</v>
      </c>
      <c r="L1911" s="164">
        <v>371</v>
      </c>
      <c r="M1911" s="164">
        <v>547.55999999999995</v>
      </c>
      <c r="N1911" s="164">
        <v>3.3000000000000002E-2</v>
      </c>
      <c r="O1911" s="164">
        <v>4.9000000000000002E-2</v>
      </c>
      <c r="P1911" s="164">
        <v>38</v>
      </c>
      <c r="Q1911" s="164">
        <v>371</v>
      </c>
      <c r="R1911" s="164">
        <v>547.55999999999995</v>
      </c>
      <c r="S1911" s="164">
        <v>3.3000000000000002E-2</v>
      </c>
      <c r="T1911" s="164">
        <v>4.9000000000000002E-2</v>
      </c>
    </row>
    <row r="1912" spans="1:20" ht="15.75" customHeight="1">
      <c r="A1912" s="126" t="s">
        <v>124</v>
      </c>
      <c r="B1912" s="163">
        <v>2017</v>
      </c>
      <c r="C1912" s="163">
        <v>0</v>
      </c>
      <c r="D1912" s="126" t="s">
        <v>53</v>
      </c>
      <c r="E1912" s="163">
        <v>11322</v>
      </c>
      <c r="F1912" s="163">
        <v>0</v>
      </c>
      <c r="G1912" s="163">
        <v>0</v>
      </c>
      <c r="H1912" s="163">
        <v>0</v>
      </c>
      <c r="I1912" s="163">
        <v>0</v>
      </c>
      <c r="J1912" s="163">
        <v>0</v>
      </c>
      <c r="K1912" s="163">
        <v>4</v>
      </c>
      <c r="L1912" s="163">
        <v>2298</v>
      </c>
      <c r="M1912" s="163">
        <v>690.12</v>
      </c>
      <c r="N1912" s="163">
        <v>0.20300000000000001</v>
      </c>
      <c r="O1912" s="163">
        <v>6.0999999999999999E-2</v>
      </c>
      <c r="P1912" s="163">
        <v>4</v>
      </c>
      <c r="Q1912" s="163">
        <v>2298</v>
      </c>
      <c r="R1912" s="163">
        <v>690.12</v>
      </c>
      <c r="S1912" s="163">
        <v>0.20300000000000001</v>
      </c>
      <c r="T1912" s="163">
        <v>6.0999999999999999E-2</v>
      </c>
    </row>
    <row r="1913" spans="1:20" ht="15.75" customHeight="1">
      <c r="A1913" s="130" t="s">
        <v>124</v>
      </c>
      <c r="B1913" s="164">
        <v>2017</v>
      </c>
      <c r="C1913" s="164">
        <v>1</v>
      </c>
      <c r="D1913" s="130" t="s">
        <v>54</v>
      </c>
      <c r="E1913" s="164">
        <v>11322</v>
      </c>
      <c r="F1913" s="164">
        <v>0</v>
      </c>
      <c r="G1913" s="164">
        <v>0</v>
      </c>
      <c r="H1913" s="164">
        <v>0</v>
      </c>
      <c r="I1913" s="164">
        <v>0</v>
      </c>
      <c r="J1913" s="164">
        <v>0</v>
      </c>
      <c r="K1913" s="164">
        <v>22</v>
      </c>
      <c r="L1913" s="164">
        <v>849</v>
      </c>
      <c r="M1913" s="164">
        <v>1236.8699999999999</v>
      </c>
      <c r="N1913" s="164">
        <v>7.4999999999999997E-2</v>
      </c>
      <c r="O1913" s="164">
        <v>0.109</v>
      </c>
      <c r="P1913" s="164">
        <v>22</v>
      </c>
      <c r="Q1913" s="164">
        <v>849</v>
      </c>
      <c r="R1913" s="164">
        <v>1236.8699999999999</v>
      </c>
      <c r="S1913" s="164">
        <v>7.4999999999999997E-2</v>
      </c>
      <c r="T1913" s="164">
        <v>0.109</v>
      </c>
    </row>
    <row r="1914" spans="1:20" ht="15.75" customHeight="1">
      <c r="A1914" s="126" t="s">
        <v>124</v>
      </c>
      <c r="B1914" s="163">
        <v>2017</v>
      </c>
      <c r="C1914" s="163">
        <v>2</v>
      </c>
      <c r="D1914" s="126" t="s">
        <v>1415</v>
      </c>
      <c r="E1914" s="163">
        <v>11322</v>
      </c>
      <c r="F1914" s="163">
        <v>0</v>
      </c>
      <c r="G1914" s="163">
        <v>0</v>
      </c>
      <c r="H1914" s="163">
        <v>0</v>
      </c>
      <c r="I1914" s="163">
        <v>0</v>
      </c>
      <c r="J1914" s="163">
        <v>0</v>
      </c>
      <c r="K1914" s="163">
        <v>0</v>
      </c>
      <c r="L1914" s="163">
        <v>0</v>
      </c>
      <c r="M1914" s="163">
        <v>0</v>
      </c>
      <c r="N1914" s="163">
        <v>0</v>
      </c>
      <c r="O1914" s="163">
        <v>0</v>
      </c>
      <c r="P1914" s="163">
        <v>0</v>
      </c>
      <c r="Q1914" s="163">
        <v>0</v>
      </c>
      <c r="R1914" s="163">
        <v>0</v>
      </c>
      <c r="S1914" s="163">
        <v>0</v>
      </c>
      <c r="T1914" s="163">
        <v>0</v>
      </c>
    </row>
    <row r="1915" spans="1:20" ht="15.75" customHeight="1">
      <c r="A1915" s="130" t="s">
        <v>124</v>
      </c>
      <c r="B1915" s="164">
        <v>2017</v>
      </c>
      <c r="C1915" s="164">
        <v>3</v>
      </c>
      <c r="D1915" s="130" t="s">
        <v>55</v>
      </c>
      <c r="E1915" s="164">
        <v>11322</v>
      </c>
      <c r="F1915" s="164">
        <v>0</v>
      </c>
      <c r="G1915" s="164">
        <v>0</v>
      </c>
      <c r="H1915" s="164">
        <v>0</v>
      </c>
      <c r="I1915" s="164">
        <v>0</v>
      </c>
      <c r="J1915" s="164">
        <v>0</v>
      </c>
      <c r="K1915" s="164">
        <v>11</v>
      </c>
      <c r="L1915" s="164">
        <v>4377</v>
      </c>
      <c r="M1915" s="164">
        <v>6008.42</v>
      </c>
      <c r="N1915" s="164">
        <v>0.38700000000000001</v>
      </c>
      <c r="O1915" s="164">
        <v>0.53100000000000003</v>
      </c>
      <c r="P1915" s="164">
        <v>11</v>
      </c>
      <c r="Q1915" s="164">
        <v>4377</v>
      </c>
      <c r="R1915" s="164">
        <v>6008.42</v>
      </c>
      <c r="S1915" s="164">
        <v>0.38700000000000001</v>
      </c>
      <c r="T1915" s="164">
        <v>0.53100000000000003</v>
      </c>
    </row>
    <row r="1916" spans="1:20" ht="15.75" customHeight="1">
      <c r="A1916" s="126" t="s">
        <v>124</v>
      </c>
      <c r="B1916" s="163">
        <v>2017</v>
      </c>
      <c r="C1916" s="163">
        <v>4</v>
      </c>
      <c r="D1916" s="126" t="s">
        <v>56</v>
      </c>
      <c r="E1916" s="163">
        <v>11322</v>
      </c>
      <c r="F1916" s="163">
        <v>0</v>
      </c>
      <c r="G1916" s="163">
        <v>0</v>
      </c>
      <c r="H1916" s="163">
        <v>0</v>
      </c>
      <c r="I1916" s="163">
        <v>0</v>
      </c>
      <c r="J1916" s="163">
        <v>0</v>
      </c>
      <c r="K1916" s="163">
        <v>9</v>
      </c>
      <c r="L1916" s="163">
        <v>2066</v>
      </c>
      <c r="M1916" s="163">
        <v>2864.61</v>
      </c>
      <c r="N1916" s="163">
        <v>0.182</v>
      </c>
      <c r="O1916" s="163">
        <v>0.253</v>
      </c>
      <c r="P1916" s="163">
        <v>9</v>
      </c>
      <c r="Q1916" s="163">
        <v>2066</v>
      </c>
      <c r="R1916" s="163">
        <v>2864.61</v>
      </c>
      <c r="S1916" s="163">
        <v>0.182</v>
      </c>
      <c r="T1916" s="163">
        <v>0.253</v>
      </c>
    </row>
    <row r="1917" spans="1:20" ht="15.75" customHeight="1">
      <c r="A1917" s="130" t="s">
        <v>124</v>
      </c>
      <c r="B1917" s="164">
        <v>2017</v>
      </c>
      <c r="C1917" s="164">
        <v>5</v>
      </c>
      <c r="D1917" s="130" t="s">
        <v>57</v>
      </c>
      <c r="E1917" s="164">
        <v>11322</v>
      </c>
      <c r="F1917" s="164">
        <v>0</v>
      </c>
      <c r="G1917" s="164">
        <v>0</v>
      </c>
      <c r="H1917" s="164">
        <v>0</v>
      </c>
      <c r="I1917" s="164">
        <v>0</v>
      </c>
      <c r="J1917" s="164">
        <v>0</v>
      </c>
      <c r="K1917" s="164">
        <v>22</v>
      </c>
      <c r="L1917" s="164">
        <v>1395</v>
      </c>
      <c r="M1917" s="164">
        <v>978.37</v>
      </c>
      <c r="N1917" s="164">
        <v>0.123</v>
      </c>
      <c r="O1917" s="164">
        <v>8.5999999999999993E-2</v>
      </c>
      <c r="P1917" s="164">
        <v>22</v>
      </c>
      <c r="Q1917" s="164">
        <v>1395</v>
      </c>
      <c r="R1917" s="164">
        <v>978.37</v>
      </c>
      <c r="S1917" s="164">
        <v>0.123</v>
      </c>
      <c r="T1917" s="164">
        <v>8.5999999999999993E-2</v>
      </c>
    </row>
    <row r="1918" spans="1:20" ht="15.75" customHeight="1">
      <c r="A1918" s="126" t="s">
        <v>124</v>
      </c>
      <c r="B1918" s="163">
        <v>2017</v>
      </c>
      <c r="C1918" s="163">
        <v>6</v>
      </c>
      <c r="D1918" s="126" t="s">
        <v>58</v>
      </c>
      <c r="E1918" s="163">
        <v>11322</v>
      </c>
      <c r="F1918" s="163">
        <v>0</v>
      </c>
      <c r="G1918" s="163">
        <v>0</v>
      </c>
      <c r="H1918" s="163">
        <v>0</v>
      </c>
      <c r="I1918" s="163">
        <v>0</v>
      </c>
      <c r="J1918" s="163">
        <v>0</v>
      </c>
      <c r="K1918" s="163">
        <v>3</v>
      </c>
      <c r="L1918" s="163">
        <v>61</v>
      </c>
      <c r="M1918" s="163">
        <v>83.67</v>
      </c>
      <c r="N1918" s="163">
        <v>5.0000000000000001E-3</v>
      </c>
      <c r="O1918" s="163">
        <v>7.0000000000000001E-3</v>
      </c>
      <c r="P1918" s="163">
        <v>3</v>
      </c>
      <c r="Q1918" s="163">
        <v>61</v>
      </c>
      <c r="R1918" s="163">
        <v>83.67</v>
      </c>
      <c r="S1918" s="163">
        <v>5.0000000000000001E-3</v>
      </c>
      <c r="T1918" s="163">
        <v>7.0000000000000001E-3</v>
      </c>
    </row>
    <row r="1919" spans="1:20" ht="15.75" customHeight="1">
      <c r="A1919" s="130" t="s">
        <v>124</v>
      </c>
      <c r="B1919" s="164">
        <v>2017</v>
      </c>
      <c r="C1919" s="164">
        <v>7</v>
      </c>
      <c r="D1919" s="130" t="s">
        <v>59</v>
      </c>
      <c r="E1919" s="164">
        <v>11322</v>
      </c>
      <c r="F1919" s="164">
        <v>0</v>
      </c>
      <c r="G1919" s="164">
        <v>0</v>
      </c>
      <c r="H1919" s="164">
        <v>0</v>
      </c>
      <c r="I1919" s="164">
        <v>0</v>
      </c>
      <c r="J1919" s="164">
        <v>0</v>
      </c>
      <c r="K1919" s="164">
        <v>3</v>
      </c>
      <c r="L1919" s="164">
        <v>19</v>
      </c>
      <c r="M1919" s="164">
        <v>1267.06</v>
      </c>
      <c r="N1919" s="164">
        <v>2E-3</v>
      </c>
      <c r="O1919" s="164">
        <v>0.112</v>
      </c>
      <c r="P1919" s="164">
        <v>3</v>
      </c>
      <c r="Q1919" s="164">
        <v>19</v>
      </c>
      <c r="R1919" s="164">
        <v>1267.06</v>
      </c>
      <c r="S1919" s="164">
        <v>2E-3</v>
      </c>
      <c r="T1919" s="164">
        <v>0.112</v>
      </c>
    </row>
    <row r="1920" spans="1:20" ht="15.75" customHeight="1">
      <c r="A1920" s="126" t="s">
        <v>124</v>
      </c>
      <c r="B1920" s="163">
        <v>2017</v>
      </c>
      <c r="C1920" s="163">
        <v>8</v>
      </c>
      <c r="D1920" s="126" t="s">
        <v>60</v>
      </c>
      <c r="E1920" s="163">
        <v>11322</v>
      </c>
      <c r="F1920" s="163">
        <v>0</v>
      </c>
      <c r="G1920" s="163">
        <v>0</v>
      </c>
      <c r="H1920" s="163">
        <v>0</v>
      </c>
      <c r="I1920" s="163">
        <v>0</v>
      </c>
      <c r="J1920" s="163">
        <v>0</v>
      </c>
      <c r="K1920" s="163">
        <v>0</v>
      </c>
      <c r="L1920" s="163">
        <v>0</v>
      </c>
      <c r="M1920" s="163">
        <v>0</v>
      </c>
      <c r="N1920" s="163">
        <v>0</v>
      </c>
      <c r="O1920" s="163">
        <v>0</v>
      </c>
      <c r="P1920" s="163">
        <v>0</v>
      </c>
      <c r="Q1920" s="163">
        <v>0</v>
      </c>
      <c r="R1920" s="163">
        <v>0</v>
      </c>
      <c r="S1920" s="163">
        <v>0</v>
      </c>
      <c r="T1920" s="163">
        <v>0</v>
      </c>
    </row>
    <row r="1921" spans="1:20" ht="15.75" customHeight="1">
      <c r="A1921" s="130" t="s">
        <v>124</v>
      </c>
      <c r="B1921" s="164">
        <v>2017</v>
      </c>
      <c r="C1921" s="164">
        <v>9</v>
      </c>
      <c r="D1921" s="130" t="s">
        <v>61</v>
      </c>
      <c r="E1921" s="164">
        <v>11322</v>
      </c>
      <c r="F1921" s="164">
        <v>0</v>
      </c>
      <c r="G1921" s="164">
        <v>0</v>
      </c>
      <c r="H1921" s="164">
        <v>0</v>
      </c>
      <c r="I1921" s="164">
        <v>0</v>
      </c>
      <c r="J1921" s="164">
        <v>0</v>
      </c>
      <c r="K1921" s="164">
        <v>18</v>
      </c>
      <c r="L1921" s="164">
        <v>194</v>
      </c>
      <c r="M1921" s="164">
        <v>465.66</v>
      </c>
      <c r="N1921" s="164">
        <v>1.7000000000000001E-2</v>
      </c>
      <c r="O1921" s="164">
        <v>4.1000000000000002E-2</v>
      </c>
      <c r="P1921" s="164">
        <v>18</v>
      </c>
      <c r="Q1921" s="164">
        <v>194</v>
      </c>
      <c r="R1921" s="164">
        <v>465.66</v>
      </c>
      <c r="S1921" s="164">
        <v>1.7000000000000001E-2</v>
      </c>
      <c r="T1921" s="164">
        <v>4.1000000000000002E-2</v>
      </c>
    </row>
    <row r="1922" spans="1:20" ht="15.75" customHeight="1">
      <c r="A1922" s="126" t="s">
        <v>124</v>
      </c>
      <c r="B1922" s="163">
        <v>2018</v>
      </c>
      <c r="C1922" s="163">
        <v>0</v>
      </c>
      <c r="D1922" s="126" t="s">
        <v>53</v>
      </c>
      <c r="E1922" s="163">
        <v>11543</v>
      </c>
      <c r="F1922" s="163">
        <v>0</v>
      </c>
      <c r="G1922" s="163">
        <v>0</v>
      </c>
      <c r="H1922" s="163">
        <v>0</v>
      </c>
      <c r="I1922" s="163">
        <v>0</v>
      </c>
      <c r="J1922" s="163">
        <v>0</v>
      </c>
      <c r="K1922" s="163">
        <v>7</v>
      </c>
      <c r="L1922" s="163">
        <v>3790</v>
      </c>
      <c r="M1922" s="163">
        <v>5138.93</v>
      </c>
      <c r="N1922" s="163">
        <v>0.32800000000000001</v>
      </c>
      <c r="O1922" s="163">
        <v>0.44500000000000001</v>
      </c>
      <c r="P1922" s="163">
        <v>7</v>
      </c>
      <c r="Q1922" s="163">
        <v>3790</v>
      </c>
      <c r="R1922" s="163">
        <v>5138.93</v>
      </c>
      <c r="S1922" s="163">
        <v>0.32800000000000001</v>
      </c>
      <c r="T1922" s="163">
        <v>0.44500000000000001</v>
      </c>
    </row>
    <row r="1923" spans="1:20" ht="15.75" customHeight="1">
      <c r="A1923" s="130" t="s">
        <v>124</v>
      </c>
      <c r="B1923" s="164">
        <v>2018</v>
      </c>
      <c r="C1923" s="164">
        <v>1</v>
      </c>
      <c r="D1923" s="130" t="s">
        <v>54</v>
      </c>
      <c r="E1923" s="164">
        <v>11543</v>
      </c>
      <c r="F1923" s="164">
        <v>0</v>
      </c>
      <c r="G1923" s="164">
        <v>0</v>
      </c>
      <c r="H1923" s="164">
        <v>0</v>
      </c>
      <c r="I1923" s="164">
        <v>0</v>
      </c>
      <c r="J1923" s="164">
        <v>0</v>
      </c>
      <c r="K1923" s="164">
        <v>29</v>
      </c>
      <c r="L1923" s="164">
        <v>521</v>
      </c>
      <c r="M1923" s="164">
        <v>1252.06</v>
      </c>
      <c r="N1923" s="164">
        <v>4.4999999999999998E-2</v>
      </c>
      <c r="O1923" s="164">
        <v>0.108</v>
      </c>
      <c r="P1923" s="164">
        <v>29</v>
      </c>
      <c r="Q1923" s="164">
        <v>521</v>
      </c>
      <c r="R1923" s="164">
        <v>1252.06</v>
      </c>
      <c r="S1923" s="164">
        <v>4.4999999999999998E-2</v>
      </c>
      <c r="T1923" s="164">
        <v>0.108</v>
      </c>
    </row>
    <row r="1924" spans="1:20" ht="15.75" customHeight="1">
      <c r="A1924" s="126" t="s">
        <v>124</v>
      </c>
      <c r="B1924" s="163">
        <v>2018</v>
      </c>
      <c r="C1924" s="163">
        <v>2</v>
      </c>
      <c r="D1924" s="126" t="s">
        <v>1415</v>
      </c>
      <c r="E1924" s="163">
        <v>11543</v>
      </c>
      <c r="F1924" s="163">
        <v>0</v>
      </c>
      <c r="G1924" s="163">
        <v>0</v>
      </c>
      <c r="H1924" s="163">
        <v>0</v>
      </c>
      <c r="I1924" s="163">
        <v>0</v>
      </c>
      <c r="J1924" s="163">
        <v>0</v>
      </c>
      <c r="K1924" s="163">
        <v>3</v>
      </c>
      <c r="L1924" s="163">
        <v>2271</v>
      </c>
      <c r="M1924" s="163">
        <v>3253</v>
      </c>
      <c r="N1924" s="163">
        <v>0.19700000000000001</v>
      </c>
      <c r="O1924" s="163">
        <v>0.28199999999999997</v>
      </c>
      <c r="P1924" s="163">
        <v>3</v>
      </c>
      <c r="Q1924" s="163">
        <v>2271</v>
      </c>
      <c r="R1924" s="163">
        <v>3253</v>
      </c>
      <c r="S1924" s="163">
        <v>0.19700000000000001</v>
      </c>
      <c r="T1924" s="163">
        <v>0.28199999999999997</v>
      </c>
    </row>
    <row r="1925" spans="1:20" ht="15.75" customHeight="1">
      <c r="A1925" s="130" t="s">
        <v>124</v>
      </c>
      <c r="B1925" s="164">
        <v>2018</v>
      </c>
      <c r="C1925" s="164">
        <v>3</v>
      </c>
      <c r="D1925" s="130" t="s">
        <v>55</v>
      </c>
      <c r="E1925" s="164">
        <v>11543</v>
      </c>
      <c r="F1925" s="164">
        <v>0</v>
      </c>
      <c r="G1925" s="164">
        <v>0</v>
      </c>
      <c r="H1925" s="164">
        <v>0</v>
      </c>
      <c r="I1925" s="164">
        <v>0</v>
      </c>
      <c r="J1925" s="164">
        <v>0</v>
      </c>
      <c r="K1925" s="164">
        <v>11</v>
      </c>
      <c r="L1925" s="164">
        <v>4715</v>
      </c>
      <c r="M1925" s="164">
        <v>5279.03</v>
      </c>
      <c r="N1925" s="164">
        <v>0.40799999999999997</v>
      </c>
      <c r="O1925" s="164">
        <v>0.45700000000000002</v>
      </c>
      <c r="P1925" s="164">
        <v>11</v>
      </c>
      <c r="Q1925" s="164">
        <v>4715</v>
      </c>
      <c r="R1925" s="164">
        <v>5279.03</v>
      </c>
      <c r="S1925" s="164">
        <v>0.40799999999999997</v>
      </c>
      <c r="T1925" s="164">
        <v>0.45700000000000002</v>
      </c>
    </row>
    <row r="1926" spans="1:20" ht="15.75" customHeight="1">
      <c r="A1926" s="126" t="s">
        <v>124</v>
      </c>
      <c r="B1926" s="163">
        <v>2018</v>
      </c>
      <c r="C1926" s="163">
        <v>4</v>
      </c>
      <c r="D1926" s="126" t="s">
        <v>56</v>
      </c>
      <c r="E1926" s="163">
        <v>11543</v>
      </c>
      <c r="F1926" s="163">
        <v>0</v>
      </c>
      <c r="G1926" s="163">
        <v>0</v>
      </c>
      <c r="H1926" s="163">
        <v>0</v>
      </c>
      <c r="I1926" s="163">
        <v>0</v>
      </c>
      <c r="J1926" s="163">
        <v>0</v>
      </c>
      <c r="K1926" s="163">
        <v>3</v>
      </c>
      <c r="L1926" s="163">
        <v>4</v>
      </c>
      <c r="M1926" s="163">
        <v>7.55</v>
      </c>
      <c r="N1926" s="163">
        <v>0</v>
      </c>
      <c r="O1926" s="163">
        <v>1E-3</v>
      </c>
      <c r="P1926" s="163">
        <v>3</v>
      </c>
      <c r="Q1926" s="163">
        <v>4</v>
      </c>
      <c r="R1926" s="163">
        <v>7.55</v>
      </c>
      <c r="S1926" s="163">
        <v>0</v>
      </c>
      <c r="T1926" s="163">
        <v>1E-3</v>
      </c>
    </row>
    <row r="1927" spans="1:20" ht="15.75" customHeight="1">
      <c r="A1927" s="130" t="s">
        <v>124</v>
      </c>
      <c r="B1927" s="164">
        <v>2018</v>
      </c>
      <c r="C1927" s="164">
        <v>5</v>
      </c>
      <c r="D1927" s="130" t="s">
        <v>57</v>
      </c>
      <c r="E1927" s="164">
        <v>11543</v>
      </c>
      <c r="F1927" s="164">
        <v>0</v>
      </c>
      <c r="G1927" s="164">
        <v>0</v>
      </c>
      <c r="H1927" s="164">
        <v>0</v>
      </c>
      <c r="I1927" s="164">
        <v>0</v>
      </c>
      <c r="J1927" s="164">
        <v>0</v>
      </c>
      <c r="K1927" s="164">
        <v>36</v>
      </c>
      <c r="L1927" s="164">
        <v>762</v>
      </c>
      <c r="M1927" s="164">
        <v>1487.98</v>
      </c>
      <c r="N1927" s="164">
        <v>6.6000000000000003E-2</v>
      </c>
      <c r="O1927" s="164">
        <v>0.129</v>
      </c>
      <c r="P1927" s="164">
        <v>36</v>
      </c>
      <c r="Q1927" s="164">
        <v>762</v>
      </c>
      <c r="R1927" s="164">
        <v>1487.98</v>
      </c>
      <c r="S1927" s="164">
        <v>6.6000000000000003E-2</v>
      </c>
      <c r="T1927" s="164">
        <v>0.129</v>
      </c>
    </row>
    <row r="1928" spans="1:20" ht="15.75" customHeight="1">
      <c r="A1928" s="126" t="s">
        <v>124</v>
      </c>
      <c r="B1928" s="163">
        <v>2018</v>
      </c>
      <c r="C1928" s="163">
        <v>6</v>
      </c>
      <c r="D1928" s="126" t="s">
        <v>58</v>
      </c>
      <c r="E1928" s="163">
        <v>11543</v>
      </c>
      <c r="F1928" s="163">
        <v>0</v>
      </c>
      <c r="G1928" s="163">
        <v>0</v>
      </c>
      <c r="H1928" s="163">
        <v>0</v>
      </c>
      <c r="I1928" s="163">
        <v>0</v>
      </c>
      <c r="J1928" s="163">
        <v>0</v>
      </c>
      <c r="K1928" s="163">
        <v>7</v>
      </c>
      <c r="L1928" s="163">
        <v>3532</v>
      </c>
      <c r="M1928" s="163">
        <v>5888.65</v>
      </c>
      <c r="N1928" s="163">
        <v>0.30599999999999999</v>
      </c>
      <c r="O1928" s="163">
        <v>0.51</v>
      </c>
      <c r="P1928" s="163">
        <v>7</v>
      </c>
      <c r="Q1928" s="163">
        <v>3532</v>
      </c>
      <c r="R1928" s="163">
        <v>5888.65</v>
      </c>
      <c r="S1928" s="163">
        <v>0.30599999999999999</v>
      </c>
      <c r="T1928" s="163">
        <v>0.51</v>
      </c>
    </row>
    <row r="1929" spans="1:20" ht="15.75" customHeight="1">
      <c r="A1929" s="130" t="s">
        <v>124</v>
      </c>
      <c r="B1929" s="164">
        <v>2018</v>
      </c>
      <c r="C1929" s="164">
        <v>7</v>
      </c>
      <c r="D1929" s="130" t="s">
        <v>59</v>
      </c>
      <c r="E1929" s="164">
        <v>11543</v>
      </c>
      <c r="F1929" s="164">
        <v>0</v>
      </c>
      <c r="G1929" s="164">
        <v>0</v>
      </c>
      <c r="H1929" s="164">
        <v>0</v>
      </c>
      <c r="I1929" s="164">
        <v>0</v>
      </c>
      <c r="J1929" s="164">
        <v>0</v>
      </c>
      <c r="K1929" s="164">
        <v>3</v>
      </c>
      <c r="L1929" s="164">
        <v>72</v>
      </c>
      <c r="M1929" s="164">
        <v>320.38</v>
      </c>
      <c r="N1929" s="164">
        <v>6.0000000000000001E-3</v>
      </c>
      <c r="O1929" s="164">
        <v>2.8000000000000001E-2</v>
      </c>
      <c r="P1929" s="164">
        <v>3</v>
      </c>
      <c r="Q1929" s="164">
        <v>72</v>
      </c>
      <c r="R1929" s="164">
        <v>320.38</v>
      </c>
      <c r="S1929" s="164">
        <v>6.0000000000000001E-3</v>
      </c>
      <c r="T1929" s="164">
        <v>2.8000000000000001E-2</v>
      </c>
    </row>
    <row r="1930" spans="1:20" ht="15.75" customHeight="1">
      <c r="A1930" s="126" t="s">
        <v>124</v>
      </c>
      <c r="B1930" s="163">
        <v>2018</v>
      </c>
      <c r="C1930" s="163">
        <v>8</v>
      </c>
      <c r="D1930" s="126" t="s">
        <v>60</v>
      </c>
      <c r="E1930" s="163">
        <v>11543</v>
      </c>
      <c r="F1930" s="163">
        <v>0</v>
      </c>
      <c r="G1930" s="163">
        <v>0</v>
      </c>
      <c r="H1930" s="163">
        <v>0</v>
      </c>
      <c r="I1930" s="163">
        <v>0</v>
      </c>
      <c r="J1930" s="163">
        <v>0</v>
      </c>
      <c r="K1930" s="163">
        <v>2</v>
      </c>
      <c r="L1930" s="163">
        <v>2</v>
      </c>
      <c r="M1930" s="163">
        <v>112.35</v>
      </c>
      <c r="N1930" s="163">
        <v>0</v>
      </c>
      <c r="O1930" s="163">
        <v>0.01</v>
      </c>
      <c r="P1930" s="163">
        <v>2</v>
      </c>
      <c r="Q1930" s="163">
        <v>2</v>
      </c>
      <c r="R1930" s="163">
        <v>112.35</v>
      </c>
      <c r="S1930" s="163">
        <v>0</v>
      </c>
      <c r="T1930" s="163">
        <v>0.01</v>
      </c>
    </row>
    <row r="1931" spans="1:20" ht="15.75" customHeight="1">
      <c r="A1931" s="130" t="s">
        <v>124</v>
      </c>
      <c r="B1931" s="164">
        <v>2018</v>
      </c>
      <c r="C1931" s="164">
        <v>9</v>
      </c>
      <c r="D1931" s="130" t="s">
        <v>61</v>
      </c>
      <c r="E1931" s="164">
        <v>11543</v>
      </c>
      <c r="F1931" s="164">
        <v>0</v>
      </c>
      <c r="G1931" s="164">
        <v>0</v>
      </c>
      <c r="H1931" s="164">
        <v>0</v>
      </c>
      <c r="I1931" s="164">
        <v>0</v>
      </c>
      <c r="J1931" s="164">
        <v>0</v>
      </c>
      <c r="K1931" s="164">
        <v>30</v>
      </c>
      <c r="L1931" s="164">
        <v>121</v>
      </c>
      <c r="M1931" s="164">
        <v>430.69</v>
      </c>
      <c r="N1931" s="164">
        <v>0.01</v>
      </c>
      <c r="O1931" s="164">
        <v>3.6999999999999998E-2</v>
      </c>
      <c r="P1931" s="164">
        <v>30</v>
      </c>
      <c r="Q1931" s="164">
        <v>121</v>
      </c>
      <c r="R1931" s="164">
        <v>430.69</v>
      </c>
      <c r="S1931" s="164">
        <v>0.01</v>
      </c>
      <c r="T1931" s="164">
        <v>3.6999999999999998E-2</v>
      </c>
    </row>
    <row r="1932" spans="1:20" ht="15.75" customHeight="1">
      <c r="A1932" s="126" t="s">
        <v>124</v>
      </c>
      <c r="B1932" s="163">
        <v>2019</v>
      </c>
      <c r="C1932" s="163">
        <v>0</v>
      </c>
      <c r="D1932" s="126" t="s">
        <v>53</v>
      </c>
      <c r="E1932" s="163">
        <v>11679</v>
      </c>
      <c r="F1932" s="163">
        <v>0</v>
      </c>
      <c r="G1932" s="163">
        <v>0</v>
      </c>
      <c r="H1932" s="163">
        <v>0</v>
      </c>
      <c r="I1932" s="163">
        <v>0</v>
      </c>
      <c r="J1932" s="163">
        <v>0</v>
      </c>
      <c r="K1932" s="163">
        <v>9</v>
      </c>
      <c r="L1932" s="163">
        <v>1552</v>
      </c>
      <c r="M1932" s="163">
        <v>1628.2</v>
      </c>
      <c r="N1932" s="163">
        <v>0.13300000000000001</v>
      </c>
      <c r="O1932" s="163">
        <v>0.13900000000000001</v>
      </c>
      <c r="P1932" s="163">
        <v>9</v>
      </c>
      <c r="Q1932" s="163">
        <v>1552</v>
      </c>
      <c r="R1932" s="163">
        <v>1628.2</v>
      </c>
      <c r="S1932" s="163">
        <v>0.13300000000000001</v>
      </c>
      <c r="T1932" s="163">
        <v>0.13900000000000001</v>
      </c>
    </row>
    <row r="1933" spans="1:20" ht="15.75" customHeight="1">
      <c r="A1933" s="130" t="s">
        <v>124</v>
      </c>
      <c r="B1933" s="164">
        <v>2019</v>
      </c>
      <c r="C1933" s="164">
        <v>1</v>
      </c>
      <c r="D1933" s="130" t="s">
        <v>54</v>
      </c>
      <c r="E1933" s="164">
        <v>11679</v>
      </c>
      <c r="F1933" s="164">
        <v>0</v>
      </c>
      <c r="G1933" s="164">
        <v>0</v>
      </c>
      <c r="H1933" s="164">
        <v>0</v>
      </c>
      <c r="I1933" s="164">
        <v>0</v>
      </c>
      <c r="J1933" s="164">
        <v>0</v>
      </c>
      <c r="K1933" s="164">
        <v>15</v>
      </c>
      <c r="L1933" s="164">
        <v>122</v>
      </c>
      <c r="M1933" s="164">
        <v>295.89999999999998</v>
      </c>
      <c r="N1933" s="164">
        <v>0.01</v>
      </c>
      <c r="O1933" s="164">
        <v>2.5000000000000001E-2</v>
      </c>
      <c r="P1933" s="164">
        <v>15</v>
      </c>
      <c r="Q1933" s="164">
        <v>122</v>
      </c>
      <c r="R1933" s="164">
        <v>295.89999999999998</v>
      </c>
      <c r="S1933" s="164">
        <v>0.01</v>
      </c>
      <c r="T1933" s="164">
        <v>2.5000000000000001E-2</v>
      </c>
    </row>
    <row r="1934" spans="1:20" ht="15.75" customHeight="1">
      <c r="A1934" s="126" t="s">
        <v>124</v>
      </c>
      <c r="B1934" s="163">
        <v>2019</v>
      </c>
      <c r="C1934" s="163">
        <v>2</v>
      </c>
      <c r="D1934" s="126" t="s">
        <v>1415</v>
      </c>
      <c r="E1934" s="163">
        <v>11679</v>
      </c>
      <c r="F1934" s="163">
        <v>0</v>
      </c>
      <c r="G1934" s="163">
        <v>0</v>
      </c>
      <c r="H1934" s="163">
        <v>0</v>
      </c>
      <c r="I1934" s="163">
        <v>0</v>
      </c>
      <c r="J1934" s="163">
        <v>0</v>
      </c>
      <c r="K1934" s="163">
        <v>1</v>
      </c>
      <c r="L1934" s="163">
        <v>6155</v>
      </c>
      <c r="M1934" s="163">
        <v>6257.58</v>
      </c>
      <c r="N1934" s="163">
        <v>0.52700000000000002</v>
      </c>
      <c r="O1934" s="163">
        <v>0.53600000000000003</v>
      </c>
      <c r="P1934" s="163">
        <v>1</v>
      </c>
      <c r="Q1934" s="163">
        <v>6155</v>
      </c>
      <c r="R1934" s="163">
        <v>6257.58</v>
      </c>
      <c r="S1934" s="163">
        <v>0.52700000000000002</v>
      </c>
      <c r="T1934" s="163">
        <v>0.53600000000000003</v>
      </c>
    </row>
    <row r="1935" spans="1:20" ht="15.75" customHeight="1">
      <c r="A1935" s="130" t="s">
        <v>124</v>
      </c>
      <c r="B1935" s="164">
        <v>2019</v>
      </c>
      <c r="C1935" s="164">
        <v>3</v>
      </c>
      <c r="D1935" s="130" t="s">
        <v>55</v>
      </c>
      <c r="E1935" s="164">
        <v>11679</v>
      </c>
      <c r="F1935" s="164">
        <v>0</v>
      </c>
      <c r="G1935" s="164">
        <v>0</v>
      </c>
      <c r="H1935" s="164">
        <v>0</v>
      </c>
      <c r="I1935" s="164">
        <v>0</v>
      </c>
      <c r="J1935" s="164">
        <v>0</v>
      </c>
      <c r="K1935" s="164">
        <v>8</v>
      </c>
      <c r="L1935" s="164">
        <v>26</v>
      </c>
      <c r="M1935" s="164">
        <v>40.98</v>
      </c>
      <c r="N1935" s="164">
        <v>2E-3</v>
      </c>
      <c r="O1935" s="164">
        <v>4.0000000000000001E-3</v>
      </c>
      <c r="P1935" s="164">
        <v>8</v>
      </c>
      <c r="Q1935" s="164">
        <v>26</v>
      </c>
      <c r="R1935" s="164">
        <v>40.98</v>
      </c>
      <c r="S1935" s="164">
        <v>2E-3</v>
      </c>
      <c r="T1935" s="164">
        <v>4.0000000000000001E-3</v>
      </c>
    </row>
    <row r="1936" spans="1:20" ht="15.75" customHeight="1">
      <c r="A1936" s="126" t="s">
        <v>124</v>
      </c>
      <c r="B1936" s="163">
        <v>2019</v>
      </c>
      <c r="C1936" s="163">
        <v>4</v>
      </c>
      <c r="D1936" s="126" t="s">
        <v>56</v>
      </c>
      <c r="E1936" s="163">
        <v>11679</v>
      </c>
      <c r="F1936" s="163">
        <v>0</v>
      </c>
      <c r="G1936" s="163">
        <v>0</v>
      </c>
      <c r="H1936" s="163">
        <v>0</v>
      </c>
      <c r="I1936" s="163">
        <v>0</v>
      </c>
      <c r="J1936" s="163">
        <v>0</v>
      </c>
      <c r="K1936" s="163">
        <v>3</v>
      </c>
      <c r="L1936" s="163">
        <v>47</v>
      </c>
      <c r="M1936" s="163">
        <v>111.97</v>
      </c>
      <c r="N1936" s="163">
        <v>4.0000000000000001E-3</v>
      </c>
      <c r="O1936" s="163">
        <v>0.01</v>
      </c>
      <c r="P1936" s="163">
        <v>3</v>
      </c>
      <c r="Q1936" s="163">
        <v>47</v>
      </c>
      <c r="R1936" s="163">
        <v>111.97</v>
      </c>
      <c r="S1936" s="163">
        <v>4.0000000000000001E-3</v>
      </c>
      <c r="T1936" s="163">
        <v>0.01</v>
      </c>
    </row>
    <row r="1937" spans="1:20" ht="15.75" customHeight="1">
      <c r="A1937" s="130" t="s">
        <v>124</v>
      </c>
      <c r="B1937" s="164">
        <v>2019</v>
      </c>
      <c r="C1937" s="164">
        <v>5</v>
      </c>
      <c r="D1937" s="130" t="s">
        <v>57</v>
      </c>
      <c r="E1937" s="164">
        <v>11679</v>
      </c>
      <c r="F1937" s="164">
        <v>0</v>
      </c>
      <c r="G1937" s="164">
        <v>0</v>
      </c>
      <c r="H1937" s="164">
        <v>0</v>
      </c>
      <c r="I1937" s="164">
        <v>0</v>
      </c>
      <c r="J1937" s="164">
        <v>0</v>
      </c>
      <c r="K1937" s="164">
        <v>33</v>
      </c>
      <c r="L1937" s="164">
        <v>5896</v>
      </c>
      <c r="M1937" s="164">
        <v>13688.4</v>
      </c>
      <c r="N1937" s="164">
        <v>0.505</v>
      </c>
      <c r="O1937" s="164">
        <v>1.171</v>
      </c>
      <c r="P1937" s="164">
        <v>33</v>
      </c>
      <c r="Q1937" s="164">
        <v>5896</v>
      </c>
      <c r="R1937" s="164">
        <v>13688.4</v>
      </c>
      <c r="S1937" s="164">
        <v>0.505</v>
      </c>
      <c r="T1937" s="164">
        <v>1.171</v>
      </c>
    </row>
    <row r="1938" spans="1:20" ht="15.75" customHeight="1">
      <c r="A1938" s="126" t="s">
        <v>124</v>
      </c>
      <c r="B1938" s="163">
        <v>2019</v>
      </c>
      <c r="C1938" s="163">
        <v>6</v>
      </c>
      <c r="D1938" s="126" t="s">
        <v>58</v>
      </c>
      <c r="E1938" s="163">
        <v>11679</v>
      </c>
      <c r="F1938" s="163">
        <v>0</v>
      </c>
      <c r="G1938" s="163">
        <v>0</v>
      </c>
      <c r="H1938" s="163">
        <v>0</v>
      </c>
      <c r="I1938" s="163">
        <v>0</v>
      </c>
      <c r="J1938" s="163">
        <v>0</v>
      </c>
      <c r="K1938" s="163">
        <v>20</v>
      </c>
      <c r="L1938" s="163">
        <v>32205</v>
      </c>
      <c r="M1938" s="163">
        <v>42177.99</v>
      </c>
      <c r="N1938" s="163">
        <v>2.758</v>
      </c>
      <c r="O1938" s="163">
        <v>3.6110000000000002</v>
      </c>
      <c r="P1938" s="163">
        <v>20</v>
      </c>
      <c r="Q1938" s="163">
        <v>32205</v>
      </c>
      <c r="R1938" s="163">
        <v>42177.99</v>
      </c>
      <c r="S1938" s="163">
        <v>2.758</v>
      </c>
      <c r="T1938" s="163">
        <v>3.6110000000000002</v>
      </c>
    </row>
    <row r="1939" spans="1:20" ht="15.75" customHeight="1">
      <c r="A1939" s="130" t="s">
        <v>124</v>
      </c>
      <c r="B1939" s="164">
        <v>2019</v>
      </c>
      <c r="C1939" s="164">
        <v>7</v>
      </c>
      <c r="D1939" s="130" t="s">
        <v>59</v>
      </c>
      <c r="E1939" s="164">
        <v>11679</v>
      </c>
      <c r="F1939" s="164">
        <v>0</v>
      </c>
      <c r="G1939" s="164">
        <v>0</v>
      </c>
      <c r="H1939" s="164">
        <v>0</v>
      </c>
      <c r="I1939" s="164">
        <v>0</v>
      </c>
      <c r="J1939" s="164">
        <v>0</v>
      </c>
      <c r="K1939" s="164">
        <v>1</v>
      </c>
      <c r="L1939" s="164">
        <v>30</v>
      </c>
      <c r="M1939" s="164">
        <v>93</v>
      </c>
      <c r="N1939" s="164">
        <v>3.0000000000000001E-3</v>
      </c>
      <c r="O1939" s="164">
        <v>8.0000000000000002E-3</v>
      </c>
      <c r="P1939" s="164">
        <v>1</v>
      </c>
      <c r="Q1939" s="164">
        <v>30</v>
      </c>
      <c r="R1939" s="164">
        <v>93</v>
      </c>
      <c r="S1939" s="164">
        <v>3.0000000000000001E-3</v>
      </c>
      <c r="T1939" s="164">
        <v>8.0000000000000002E-3</v>
      </c>
    </row>
    <row r="1940" spans="1:20" ht="15.75" customHeight="1">
      <c r="A1940" s="126" t="s">
        <v>124</v>
      </c>
      <c r="B1940" s="163">
        <v>2019</v>
      </c>
      <c r="C1940" s="163">
        <v>8</v>
      </c>
      <c r="D1940" s="126" t="s">
        <v>60</v>
      </c>
      <c r="E1940" s="163">
        <v>11679</v>
      </c>
      <c r="F1940" s="163">
        <v>0</v>
      </c>
      <c r="G1940" s="163">
        <v>0</v>
      </c>
      <c r="H1940" s="163">
        <v>0</v>
      </c>
      <c r="I1940" s="163">
        <v>0</v>
      </c>
      <c r="J1940" s="163">
        <v>0</v>
      </c>
      <c r="K1940" s="163">
        <v>0</v>
      </c>
      <c r="L1940" s="163">
        <v>0</v>
      </c>
      <c r="M1940" s="163">
        <v>0</v>
      </c>
      <c r="N1940" s="163">
        <v>0</v>
      </c>
      <c r="O1940" s="163">
        <v>0</v>
      </c>
      <c r="P1940" s="163">
        <v>0</v>
      </c>
      <c r="Q1940" s="163">
        <v>0</v>
      </c>
      <c r="R1940" s="163">
        <v>0</v>
      </c>
      <c r="S1940" s="163">
        <v>0</v>
      </c>
      <c r="T1940" s="163">
        <v>0</v>
      </c>
    </row>
    <row r="1941" spans="1:20" ht="15.75" customHeight="1">
      <c r="A1941" s="130" t="s">
        <v>124</v>
      </c>
      <c r="B1941" s="164">
        <v>2019</v>
      </c>
      <c r="C1941" s="164">
        <v>9</v>
      </c>
      <c r="D1941" s="130" t="s">
        <v>61</v>
      </c>
      <c r="E1941" s="164">
        <v>11679</v>
      </c>
      <c r="F1941" s="164">
        <v>0</v>
      </c>
      <c r="G1941" s="164">
        <v>0</v>
      </c>
      <c r="H1941" s="164">
        <v>0</v>
      </c>
      <c r="I1941" s="164">
        <v>0</v>
      </c>
      <c r="J1941" s="164">
        <v>0</v>
      </c>
      <c r="K1941" s="164">
        <v>19</v>
      </c>
      <c r="L1941" s="164">
        <v>338</v>
      </c>
      <c r="M1941" s="164">
        <v>371.35</v>
      </c>
      <c r="N1941" s="164">
        <v>2.9000000000000001E-2</v>
      </c>
      <c r="O1941" s="164">
        <v>3.2000000000000001E-2</v>
      </c>
      <c r="P1941" s="164">
        <v>19</v>
      </c>
      <c r="Q1941" s="164">
        <v>338</v>
      </c>
      <c r="R1941" s="164">
        <v>371.35</v>
      </c>
      <c r="S1941" s="164">
        <v>2.9000000000000001E-2</v>
      </c>
      <c r="T1941" s="164">
        <v>3.2000000000000001E-2</v>
      </c>
    </row>
    <row r="1942" spans="1:20" ht="15.75" customHeight="1">
      <c r="A1942" s="126" t="s">
        <v>124</v>
      </c>
      <c r="B1942" s="163">
        <v>2020</v>
      </c>
      <c r="C1942" s="163">
        <v>0</v>
      </c>
      <c r="D1942" s="126" t="s">
        <v>53</v>
      </c>
      <c r="E1942" s="163">
        <v>11774</v>
      </c>
      <c r="F1942" s="163">
        <v>0</v>
      </c>
      <c r="G1942" s="163">
        <v>0</v>
      </c>
      <c r="H1942" s="163">
        <v>0</v>
      </c>
      <c r="I1942" s="163">
        <v>0</v>
      </c>
      <c r="J1942" s="163">
        <v>0</v>
      </c>
      <c r="K1942" s="163">
        <v>2</v>
      </c>
      <c r="L1942" s="163">
        <v>22</v>
      </c>
      <c r="M1942" s="163">
        <v>37.67</v>
      </c>
      <c r="N1942" s="163">
        <v>2E-3</v>
      </c>
      <c r="O1942" s="163">
        <v>3.0000000000000001E-3</v>
      </c>
      <c r="P1942" s="163">
        <v>2</v>
      </c>
      <c r="Q1942" s="163">
        <v>22</v>
      </c>
      <c r="R1942" s="163">
        <v>37.67</v>
      </c>
      <c r="S1942" s="163">
        <v>2E-3</v>
      </c>
      <c r="T1942" s="163">
        <v>3.0000000000000001E-3</v>
      </c>
    </row>
    <row r="1943" spans="1:20" ht="15.75" customHeight="1">
      <c r="A1943" s="130" t="s">
        <v>124</v>
      </c>
      <c r="B1943" s="164">
        <v>2020</v>
      </c>
      <c r="C1943" s="164">
        <v>1</v>
      </c>
      <c r="D1943" s="130" t="s">
        <v>54</v>
      </c>
      <c r="E1943" s="164">
        <v>11774</v>
      </c>
      <c r="F1943" s="164">
        <v>0</v>
      </c>
      <c r="G1943" s="164">
        <v>0</v>
      </c>
      <c r="H1943" s="164">
        <v>0</v>
      </c>
      <c r="I1943" s="164">
        <v>0</v>
      </c>
      <c r="J1943" s="164">
        <v>0</v>
      </c>
      <c r="K1943" s="164">
        <v>30</v>
      </c>
      <c r="L1943" s="164">
        <v>495</v>
      </c>
      <c r="M1943" s="164">
        <v>948.24</v>
      </c>
      <c r="N1943" s="164">
        <v>4.2000000000000003E-2</v>
      </c>
      <c r="O1943" s="164">
        <v>8.1000000000000003E-2</v>
      </c>
      <c r="P1943" s="164">
        <v>30</v>
      </c>
      <c r="Q1943" s="164">
        <v>495</v>
      </c>
      <c r="R1943" s="164">
        <v>948.24</v>
      </c>
      <c r="S1943" s="164">
        <v>4.2000000000000003E-2</v>
      </c>
      <c r="T1943" s="164">
        <v>8.1000000000000003E-2</v>
      </c>
    </row>
    <row r="1944" spans="1:20" ht="15.75" customHeight="1">
      <c r="A1944" s="126" t="s">
        <v>124</v>
      </c>
      <c r="B1944" s="163">
        <v>2020</v>
      </c>
      <c r="C1944" s="163">
        <v>2</v>
      </c>
      <c r="D1944" s="126" t="s">
        <v>1415</v>
      </c>
      <c r="E1944" s="163">
        <v>11774</v>
      </c>
      <c r="F1944" s="163">
        <v>0</v>
      </c>
      <c r="G1944" s="163">
        <v>0</v>
      </c>
      <c r="H1944" s="163">
        <v>0</v>
      </c>
      <c r="I1944" s="163">
        <v>0</v>
      </c>
      <c r="J1944" s="163">
        <v>0</v>
      </c>
      <c r="K1944" s="163">
        <v>0</v>
      </c>
      <c r="L1944" s="163">
        <v>0</v>
      </c>
      <c r="M1944" s="163">
        <v>0</v>
      </c>
      <c r="N1944" s="163">
        <v>0</v>
      </c>
      <c r="O1944" s="163">
        <v>0</v>
      </c>
      <c r="P1944" s="163">
        <v>0</v>
      </c>
      <c r="Q1944" s="163">
        <v>0</v>
      </c>
      <c r="R1944" s="163">
        <v>0</v>
      </c>
      <c r="S1944" s="163">
        <v>0</v>
      </c>
      <c r="T1944" s="163">
        <v>0</v>
      </c>
    </row>
    <row r="1945" spans="1:20" ht="15.75" customHeight="1">
      <c r="A1945" s="130" t="s">
        <v>124</v>
      </c>
      <c r="B1945" s="164">
        <v>2020</v>
      </c>
      <c r="C1945" s="164">
        <v>3</v>
      </c>
      <c r="D1945" s="130" t="s">
        <v>55</v>
      </c>
      <c r="E1945" s="164">
        <v>11774</v>
      </c>
      <c r="F1945" s="164">
        <v>0</v>
      </c>
      <c r="G1945" s="164">
        <v>0</v>
      </c>
      <c r="H1945" s="164">
        <v>0</v>
      </c>
      <c r="I1945" s="164">
        <v>0</v>
      </c>
      <c r="J1945" s="164">
        <v>0</v>
      </c>
      <c r="K1945" s="164">
        <v>5</v>
      </c>
      <c r="L1945" s="164">
        <v>11</v>
      </c>
      <c r="M1945" s="164">
        <v>38.32</v>
      </c>
      <c r="N1945" s="164">
        <v>1E-3</v>
      </c>
      <c r="O1945" s="164">
        <v>3.0000000000000001E-3</v>
      </c>
      <c r="P1945" s="164">
        <v>5</v>
      </c>
      <c r="Q1945" s="164">
        <v>11</v>
      </c>
      <c r="R1945" s="164">
        <v>38.32</v>
      </c>
      <c r="S1945" s="164">
        <v>1E-3</v>
      </c>
      <c r="T1945" s="164">
        <v>3.0000000000000001E-3</v>
      </c>
    </row>
    <row r="1946" spans="1:20" ht="15.75" customHeight="1">
      <c r="A1946" s="126" t="s">
        <v>124</v>
      </c>
      <c r="B1946" s="163">
        <v>2020</v>
      </c>
      <c r="C1946" s="163">
        <v>4</v>
      </c>
      <c r="D1946" s="126" t="s">
        <v>56</v>
      </c>
      <c r="E1946" s="163">
        <v>11774</v>
      </c>
      <c r="F1946" s="163">
        <v>0</v>
      </c>
      <c r="G1946" s="163">
        <v>0</v>
      </c>
      <c r="H1946" s="163">
        <v>0</v>
      </c>
      <c r="I1946" s="163">
        <v>0</v>
      </c>
      <c r="J1946" s="163">
        <v>0</v>
      </c>
      <c r="K1946" s="163">
        <v>1</v>
      </c>
      <c r="L1946" s="163">
        <v>4</v>
      </c>
      <c r="M1946" s="163">
        <v>4.33</v>
      </c>
      <c r="N1946" s="163">
        <v>0</v>
      </c>
      <c r="O1946" s="163">
        <v>0</v>
      </c>
      <c r="P1946" s="163">
        <v>1</v>
      </c>
      <c r="Q1946" s="163">
        <v>4</v>
      </c>
      <c r="R1946" s="163">
        <v>4.33</v>
      </c>
      <c r="S1946" s="163">
        <v>0</v>
      </c>
      <c r="T1946" s="163">
        <v>0</v>
      </c>
    </row>
    <row r="1947" spans="1:20" ht="15.75" customHeight="1">
      <c r="A1947" s="130" t="s">
        <v>124</v>
      </c>
      <c r="B1947" s="164">
        <v>2020</v>
      </c>
      <c r="C1947" s="164">
        <v>5</v>
      </c>
      <c r="D1947" s="130" t="s">
        <v>57</v>
      </c>
      <c r="E1947" s="164">
        <v>11774</v>
      </c>
      <c r="F1947" s="164">
        <v>0</v>
      </c>
      <c r="G1947" s="164">
        <v>0</v>
      </c>
      <c r="H1947" s="164">
        <v>0</v>
      </c>
      <c r="I1947" s="164">
        <v>0</v>
      </c>
      <c r="J1947" s="164">
        <v>0</v>
      </c>
      <c r="K1947" s="164">
        <v>19</v>
      </c>
      <c r="L1947" s="164">
        <v>1526</v>
      </c>
      <c r="M1947" s="164">
        <v>417.17</v>
      </c>
      <c r="N1947" s="164">
        <v>0.13</v>
      </c>
      <c r="O1947" s="164">
        <v>3.5000000000000003E-2</v>
      </c>
      <c r="P1947" s="164">
        <v>19</v>
      </c>
      <c r="Q1947" s="164">
        <v>1526</v>
      </c>
      <c r="R1947" s="164">
        <v>417.17</v>
      </c>
      <c r="S1947" s="164">
        <v>0.13</v>
      </c>
      <c r="T1947" s="164">
        <v>3.5000000000000003E-2</v>
      </c>
    </row>
    <row r="1948" spans="1:20" ht="15.75" customHeight="1">
      <c r="A1948" s="126" t="s">
        <v>124</v>
      </c>
      <c r="B1948" s="163">
        <v>2020</v>
      </c>
      <c r="C1948" s="163">
        <v>6</v>
      </c>
      <c r="D1948" s="126" t="s">
        <v>58</v>
      </c>
      <c r="E1948" s="163">
        <v>11774</v>
      </c>
      <c r="F1948" s="163">
        <v>0</v>
      </c>
      <c r="G1948" s="163">
        <v>0</v>
      </c>
      <c r="H1948" s="163">
        <v>0</v>
      </c>
      <c r="I1948" s="163">
        <v>0</v>
      </c>
      <c r="J1948" s="163">
        <v>0</v>
      </c>
      <c r="K1948" s="163">
        <v>4</v>
      </c>
      <c r="L1948" s="163">
        <v>5488</v>
      </c>
      <c r="M1948" s="163">
        <v>4209.8</v>
      </c>
      <c r="N1948" s="163">
        <v>0.46600000000000003</v>
      </c>
      <c r="O1948" s="163">
        <v>0.35799999999999998</v>
      </c>
      <c r="P1948" s="163">
        <v>4</v>
      </c>
      <c r="Q1948" s="163">
        <v>5488</v>
      </c>
      <c r="R1948" s="163">
        <v>4209.8</v>
      </c>
      <c r="S1948" s="163">
        <v>0.46600000000000003</v>
      </c>
      <c r="T1948" s="163">
        <v>0.35799999999999998</v>
      </c>
    </row>
    <row r="1949" spans="1:20" ht="15.75" customHeight="1">
      <c r="A1949" s="130" t="s">
        <v>124</v>
      </c>
      <c r="B1949" s="164">
        <v>2020</v>
      </c>
      <c r="C1949" s="164">
        <v>7</v>
      </c>
      <c r="D1949" s="130" t="s">
        <v>59</v>
      </c>
      <c r="E1949" s="164">
        <v>11774</v>
      </c>
      <c r="F1949" s="164">
        <v>0</v>
      </c>
      <c r="G1949" s="164">
        <v>0</v>
      </c>
      <c r="H1949" s="164">
        <v>0</v>
      </c>
      <c r="I1949" s="164">
        <v>0</v>
      </c>
      <c r="J1949" s="164">
        <v>0</v>
      </c>
      <c r="K1949" s="164">
        <v>0</v>
      </c>
      <c r="L1949" s="164">
        <v>0</v>
      </c>
      <c r="M1949" s="164">
        <v>0</v>
      </c>
      <c r="N1949" s="164">
        <v>0</v>
      </c>
      <c r="O1949" s="164">
        <v>0</v>
      </c>
      <c r="P1949" s="164">
        <v>0</v>
      </c>
      <c r="Q1949" s="164">
        <v>0</v>
      </c>
      <c r="R1949" s="164">
        <v>0</v>
      </c>
      <c r="S1949" s="164">
        <v>0</v>
      </c>
      <c r="T1949" s="164">
        <v>0</v>
      </c>
    </row>
    <row r="1950" spans="1:20" ht="15.75" customHeight="1">
      <c r="A1950" s="126" t="s">
        <v>124</v>
      </c>
      <c r="B1950" s="163">
        <v>2020</v>
      </c>
      <c r="C1950" s="163">
        <v>8</v>
      </c>
      <c r="D1950" s="126" t="s">
        <v>60</v>
      </c>
      <c r="E1950" s="163">
        <v>11774</v>
      </c>
      <c r="F1950" s="163">
        <v>0</v>
      </c>
      <c r="G1950" s="163">
        <v>0</v>
      </c>
      <c r="H1950" s="163">
        <v>0</v>
      </c>
      <c r="I1950" s="163">
        <v>0</v>
      </c>
      <c r="J1950" s="163">
        <v>0</v>
      </c>
      <c r="K1950" s="163">
        <v>1</v>
      </c>
      <c r="L1950" s="163">
        <v>2236</v>
      </c>
      <c r="M1950" s="163">
        <v>372.67</v>
      </c>
      <c r="N1950" s="163">
        <v>0.19</v>
      </c>
      <c r="O1950" s="163">
        <v>3.2000000000000001E-2</v>
      </c>
      <c r="P1950" s="163">
        <v>1</v>
      </c>
      <c r="Q1950" s="163">
        <v>2236</v>
      </c>
      <c r="R1950" s="163">
        <v>372.67</v>
      </c>
      <c r="S1950" s="163">
        <v>0.19</v>
      </c>
      <c r="T1950" s="163">
        <v>3.2000000000000001E-2</v>
      </c>
    </row>
    <row r="1951" spans="1:20" ht="15.75" customHeight="1">
      <c r="A1951" s="130" t="s">
        <v>124</v>
      </c>
      <c r="B1951" s="164">
        <v>2020</v>
      </c>
      <c r="C1951" s="164">
        <v>9</v>
      </c>
      <c r="D1951" s="130" t="s">
        <v>61</v>
      </c>
      <c r="E1951" s="164">
        <v>11774</v>
      </c>
      <c r="F1951" s="164">
        <v>0</v>
      </c>
      <c r="G1951" s="164">
        <v>0</v>
      </c>
      <c r="H1951" s="164">
        <v>0</v>
      </c>
      <c r="I1951" s="164">
        <v>0</v>
      </c>
      <c r="J1951" s="164">
        <v>0</v>
      </c>
      <c r="K1951" s="164">
        <v>32</v>
      </c>
      <c r="L1951" s="164">
        <v>1105</v>
      </c>
      <c r="M1951" s="164">
        <v>1492.43</v>
      </c>
      <c r="N1951" s="164">
        <v>9.4E-2</v>
      </c>
      <c r="O1951" s="164">
        <v>0.127</v>
      </c>
      <c r="P1951" s="164">
        <v>32</v>
      </c>
      <c r="Q1951" s="164">
        <v>1105</v>
      </c>
      <c r="R1951" s="164">
        <v>1492.43</v>
      </c>
      <c r="S1951" s="164">
        <v>9.4E-2</v>
      </c>
      <c r="T1951" s="164">
        <v>0.127</v>
      </c>
    </row>
    <row r="1952" spans="1:20" ht="15.75" customHeight="1">
      <c r="A1952" s="126" t="s">
        <v>124</v>
      </c>
      <c r="B1952" s="163">
        <v>2021</v>
      </c>
      <c r="C1952" s="163">
        <v>0</v>
      </c>
      <c r="D1952" s="126" t="s">
        <v>53</v>
      </c>
      <c r="E1952" s="163">
        <v>11959</v>
      </c>
      <c r="F1952" s="163">
        <v>0</v>
      </c>
      <c r="G1952" s="163">
        <v>0</v>
      </c>
      <c r="H1952" s="163">
        <v>0</v>
      </c>
      <c r="I1952" s="163">
        <v>0</v>
      </c>
      <c r="J1952" s="163">
        <v>0</v>
      </c>
      <c r="K1952" s="163">
        <v>2</v>
      </c>
      <c r="L1952" s="163">
        <v>7</v>
      </c>
      <c r="M1952" s="163">
        <v>6.27</v>
      </c>
      <c r="N1952" s="163">
        <v>1E-3</v>
      </c>
      <c r="O1952" s="163">
        <v>1E-3</v>
      </c>
      <c r="P1952" s="163">
        <v>2</v>
      </c>
      <c r="Q1952" s="163">
        <v>7</v>
      </c>
      <c r="R1952" s="163">
        <v>6.27</v>
      </c>
      <c r="S1952" s="163">
        <v>1E-3</v>
      </c>
      <c r="T1952" s="163">
        <v>1E-3</v>
      </c>
    </row>
    <row r="1953" spans="1:20" ht="15.75" customHeight="1">
      <c r="A1953" s="130" t="s">
        <v>124</v>
      </c>
      <c r="B1953" s="164">
        <v>2021</v>
      </c>
      <c r="C1953" s="164">
        <v>1</v>
      </c>
      <c r="D1953" s="130" t="s">
        <v>54</v>
      </c>
      <c r="E1953" s="164">
        <v>11959</v>
      </c>
      <c r="F1953" s="164">
        <v>0</v>
      </c>
      <c r="G1953" s="164">
        <v>0</v>
      </c>
      <c r="H1953" s="164">
        <v>0</v>
      </c>
      <c r="I1953" s="164">
        <v>0</v>
      </c>
      <c r="J1953" s="164">
        <v>0</v>
      </c>
      <c r="K1953" s="164">
        <v>34</v>
      </c>
      <c r="L1953" s="164">
        <v>863</v>
      </c>
      <c r="M1953" s="164">
        <v>1893.16</v>
      </c>
      <c r="N1953" s="164">
        <v>7.1999999999999995E-2</v>
      </c>
      <c r="O1953" s="164">
        <v>0.158</v>
      </c>
      <c r="P1953" s="164">
        <v>34</v>
      </c>
      <c r="Q1953" s="164">
        <v>863</v>
      </c>
      <c r="R1953" s="164">
        <v>1893.16</v>
      </c>
      <c r="S1953" s="164">
        <v>7.1999999999999995E-2</v>
      </c>
      <c r="T1953" s="164">
        <v>0.158</v>
      </c>
    </row>
    <row r="1954" spans="1:20" ht="15.75" customHeight="1">
      <c r="A1954" s="126" t="s">
        <v>124</v>
      </c>
      <c r="B1954" s="163">
        <v>2021</v>
      </c>
      <c r="C1954" s="163">
        <v>2</v>
      </c>
      <c r="D1954" s="126" t="s">
        <v>1415</v>
      </c>
      <c r="E1954" s="163">
        <v>11959</v>
      </c>
      <c r="F1954" s="163">
        <v>0</v>
      </c>
      <c r="G1954" s="163">
        <v>0</v>
      </c>
      <c r="H1954" s="163">
        <v>0</v>
      </c>
      <c r="I1954" s="163">
        <v>0</v>
      </c>
      <c r="J1954" s="163">
        <v>0</v>
      </c>
      <c r="K1954" s="163">
        <v>2</v>
      </c>
      <c r="L1954" s="163">
        <v>5348</v>
      </c>
      <c r="M1954" s="163">
        <v>15013.6</v>
      </c>
      <c r="N1954" s="163">
        <v>0.44700000000000001</v>
      </c>
      <c r="O1954" s="163">
        <v>1.254</v>
      </c>
      <c r="P1954" s="163">
        <v>2</v>
      </c>
      <c r="Q1954" s="163">
        <v>5348</v>
      </c>
      <c r="R1954" s="163">
        <v>15013.6</v>
      </c>
      <c r="S1954" s="163">
        <v>0.44700000000000001</v>
      </c>
      <c r="T1954" s="163">
        <v>1.254</v>
      </c>
    </row>
    <row r="1955" spans="1:20" ht="15.75" customHeight="1">
      <c r="A1955" s="130" t="s">
        <v>124</v>
      </c>
      <c r="B1955" s="164">
        <v>2021</v>
      </c>
      <c r="C1955" s="164">
        <v>3</v>
      </c>
      <c r="D1955" s="130" t="s">
        <v>55</v>
      </c>
      <c r="E1955" s="164">
        <v>11959</v>
      </c>
      <c r="F1955" s="164">
        <v>0</v>
      </c>
      <c r="G1955" s="164">
        <v>0</v>
      </c>
      <c r="H1955" s="164">
        <v>0</v>
      </c>
      <c r="I1955" s="164">
        <v>0</v>
      </c>
      <c r="J1955" s="164">
        <v>0</v>
      </c>
      <c r="K1955" s="164">
        <v>12</v>
      </c>
      <c r="L1955" s="164">
        <v>5189</v>
      </c>
      <c r="M1955" s="164">
        <v>4691.75</v>
      </c>
      <c r="N1955" s="164">
        <v>0.434</v>
      </c>
      <c r="O1955" s="164">
        <v>0.39200000000000002</v>
      </c>
      <c r="P1955" s="164">
        <v>12</v>
      </c>
      <c r="Q1955" s="164">
        <v>5189</v>
      </c>
      <c r="R1955" s="164">
        <v>4691.75</v>
      </c>
      <c r="S1955" s="164">
        <v>0.434</v>
      </c>
      <c r="T1955" s="164">
        <v>0.39200000000000002</v>
      </c>
    </row>
    <row r="1956" spans="1:20" ht="15.75" customHeight="1">
      <c r="A1956" s="126" t="s">
        <v>124</v>
      </c>
      <c r="B1956" s="163">
        <v>2021</v>
      </c>
      <c r="C1956" s="163">
        <v>4</v>
      </c>
      <c r="D1956" s="126" t="s">
        <v>56</v>
      </c>
      <c r="E1956" s="163">
        <v>11959</v>
      </c>
      <c r="F1956" s="163">
        <v>0</v>
      </c>
      <c r="G1956" s="163">
        <v>0</v>
      </c>
      <c r="H1956" s="163">
        <v>0</v>
      </c>
      <c r="I1956" s="163">
        <v>0</v>
      </c>
      <c r="J1956" s="163">
        <v>0</v>
      </c>
      <c r="K1956" s="163">
        <v>1</v>
      </c>
      <c r="L1956" s="163">
        <v>55</v>
      </c>
      <c r="M1956" s="163">
        <v>140.25</v>
      </c>
      <c r="N1956" s="163">
        <v>5.0000000000000001E-3</v>
      </c>
      <c r="O1956" s="163">
        <v>1.2E-2</v>
      </c>
      <c r="P1956" s="163">
        <v>1</v>
      </c>
      <c r="Q1956" s="163">
        <v>55</v>
      </c>
      <c r="R1956" s="163">
        <v>140.25</v>
      </c>
      <c r="S1956" s="163">
        <v>5.0000000000000001E-3</v>
      </c>
      <c r="T1956" s="163">
        <v>1.2E-2</v>
      </c>
    </row>
    <row r="1957" spans="1:20" ht="15.75" customHeight="1">
      <c r="A1957" s="130" t="s">
        <v>124</v>
      </c>
      <c r="B1957" s="164">
        <v>2021</v>
      </c>
      <c r="C1957" s="164">
        <v>5</v>
      </c>
      <c r="D1957" s="130" t="s">
        <v>57</v>
      </c>
      <c r="E1957" s="164">
        <v>11959</v>
      </c>
      <c r="F1957" s="164">
        <v>0</v>
      </c>
      <c r="G1957" s="164">
        <v>0</v>
      </c>
      <c r="H1957" s="164">
        <v>0</v>
      </c>
      <c r="I1957" s="164">
        <v>0</v>
      </c>
      <c r="J1957" s="164">
        <v>0</v>
      </c>
      <c r="K1957" s="164">
        <v>17</v>
      </c>
      <c r="L1957" s="164">
        <v>297</v>
      </c>
      <c r="M1957" s="164">
        <v>348.59</v>
      </c>
      <c r="N1957" s="164">
        <v>2.5000000000000001E-2</v>
      </c>
      <c r="O1957" s="164">
        <v>2.9000000000000001E-2</v>
      </c>
      <c r="P1957" s="164">
        <v>17</v>
      </c>
      <c r="Q1957" s="164">
        <v>297</v>
      </c>
      <c r="R1957" s="164">
        <v>348.59</v>
      </c>
      <c r="S1957" s="164">
        <v>2.5000000000000001E-2</v>
      </c>
      <c r="T1957" s="164">
        <v>2.9000000000000001E-2</v>
      </c>
    </row>
    <row r="1958" spans="1:20" ht="15.75" customHeight="1">
      <c r="A1958" s="126" t="s">
        <v>124</v>
      </c>
      <c r="B1958" s="163">
        <v>2021</v>
      </c>
      <c r="C1958" s="163">
        <v>6</v>
      </c>
      <c r="D1958" s="126" t="s">
        <v>58</v>
      </c>
      <c r="E1958" s="163">
        <v>11959</v>
      </c>
      <c r="F1958" s="163">
        <v>0</v>
      </c>
      <c r="G1958" s="163">
        <v>0</v>
      </c>
      <c r="H1958" s="163">
        <v>0</v>
      </c>
      <c r="I1958" s="163">
        <v>0</v>
      </c>
      <c r="J1958" s="163">
        <v>0</v>
      </c>
      <c r="K1958" s="163">
        <v>12</v>
      </c>
      <c r="L1958" s="163">
        <v>5716</v>
      </c>
      <c r="M1958" s="163">
        <v>9094.25</v>
      </c>
      <c r="N1958" s="163">
        <v>0.47799999999999998</v>
      </c>
      <c r="O1958" s="163">
        <v>0.76</v>
      </c>
      <c r="P1958" s="163">
        <v>12</v>
      </c>
      <c r="Q1958" s="163">
        <v>5716</v>
      </c>
      <c r="R1958" s="163">
        <v>9094.25</v>
      </c>
      <c r="S1958" s="163">
        <v>0.47799999999999998</v>
      </c>
      <c r="T1958" s="163">
        <v>0.76</v>
      </c>
    </row>
    <row r="1959" spans="1:20" ht="15.75" customHeight="1">
      <c r="A1959" s="130" t="s">
        <v>124</v>
      </c>
      <c r="B1959" s="164">
        <v>2021</v>
      </c>
      <c r="C1959" s="164">
        <v>7</v>
      </c>
      <c r="D1959" s="130" t="s">
        <v>59</v>
      </c>
      <c r="E1959" s="164">
        <v>11959</v>
      </c>
      <c r="F1959" s="164">
        <v>0</v>
      </c>
      <c r="G1959" s="164">
        <v>0</v>
      </c>
      <c r="H1959" s="164">
        <v>0</v>
      </c>
      <c r="I1959" s="164">
        <v>0</v>
      </c>
      <c r="J1959" s="164">
        <v>0</v>
      </c>
      <c r="K1959" s="164">
        <v>0</v>
      </c>
      <c r="L1959" s="164">
        <v>0</v>
      </c>
      <c r="M1959" s="164">
        <v>0</v>
      </c>
      <c r="N1959" s="164">
        <v>0</v>
      </c>
      <c r="O1959" s="164">
        <v>0</v>
      </c>
      <c r="P1959" s="164">
        <v>0</v>
      </c>
      <c r="Q1959" s="164">
        <v>0</v>
      </c>
      <c r="R1959" s="164">
        <v>0</v>
      </c>
      <c r="S1959" s="164">
        <v>0</v>
      </c>
      <c r="T1959" s="164">
        <v>0</v>
      </c>
    </row>
    <row r="1960" spans="1:20" ht="15.75" customHeight="1">
      <c r="A1960" s="126" t="s">
        <v>124</v>
      </c>
      <c r="B1960" s="163">
        <v>2021</v>
      </c>
      <c r="C1960" s="163">
        <v>8</v>
      </c>
      <c r="D1960" s="126" t="s">
        <v>60</v>
      </c>
      <c r="E1960" s="163">
        <v>11959</v>
      </c>
      <c r="F1960" s="163">
        <v>0</v>
      </c>
      <c r="G1960" s="163">
        <v>0</v>
      </c>
      <c r="H1960" s="163">
        <v>0</v>
      </c>
      <c r="I1960" s="163">
        <v>0</v>
      </c>
      <c r="J1960" s="163">
        <v>0</v>
      </c>
      <c r="K1960" s="163">
        <v>1</v>
      </c>
      <c r="L1960" s="163">
        <v>25</v>
      </c>
      <c r="M1960" s="163">
        <v>26.67</v>
      </c>
      <c r="N1960" s="163">
        <v>2E-3</v>
      </c>
      <c r="O1960" s="163">
        <v>2E-3</v>
      </c>
      <c r="P1960" s="163">
        <v>1</v>
      </c>
      <c r="Q1960" s="163">
        <v>25</v>
      </c>
      <c r="R1960" s="163">
        <v>26.67</v>
      </c>
      <c r="S1960" s="163">
        <v>2E-3</v>
      </c>
      <c r="T1960" s="163">
        <v>2E-3</v>
      </c>
    </row>
    <row r="1961" spans="1:20" ht="15.75" customHeight="1">
      <c r="A1961" s="130" t="s">
        <v>124</v>
      </c>
      <c r="B1961" s="164">
        <v>2021</v>
      </c>
      <c r="C1961" s="164">
        <v>9</v>
      </c>
      <c r="D1961" s="130" t="s">
        <v>61</v>
      </c>
      <c r="E1961" s="164">
        <v>11959</v>
      </c>
      <c r="F1961" s="164">
        <v>0</v>
      </c>
      <c r="G1961" s="164">
        <v>0</v>
      </c>
      <c r="H1961" s="164">
        <v>0</v>
      </c>
      <c r="I1961" s="164">
        <v>0</v>
      </c>
      <c r="J1961" s="164">
        <v>0</v>
      </c>
      <c r="K1961" s="164">
        <v>19</v>
      </c>
      <c r="L1961" s="164">
        <v>2980</v>
      </c>
      <c r="M1961" s="164">
        <v>5564.25</v>
      </c>
      <c r="N1961" s="164">
        <v>0.249</v>
      </c>
      <c r="O1961" s="164">
        <v>0.46500000000000002</v>
      </c>
      <c r="P1961" s="164">
        <v>19</v>
      </c>
      <c r="Q1961" s="164">
        <v>2980</v>
      </c>
      <c r="R1961" s="164">
        <v>5564.25</v>
      </c>
      <c r="S1961" s="164">
        <v>0.249</v>
      </c>
      <c r="T1961" s="164">
        <v>0.46500000000000002</v>
      </c>
    </row>
    <row r="1962" spans="1:20" ht="15.75" customHeight="1">
      <c r="A1962" s="126" t="s">
        <v>124</v>
      </c>
      <c r="B1962" s="163">
        <v>2022</v>
      </c>
      <c r="C1962" s="163">
        <v>0</v>
      </c>
      <c r="D1962" s="126" t="s">
        <v>53</v>
      </c>
      <c r="E1962" s="163">
        <v>11969</v>
      </c>
      <c r="F1962" s="163">
        <v>0</v>
      </c>
      <c r="G1962" s="163">
        <v>0</v>
      </c>
      <c r="H1962" s="163">
        <v>0</v>
      </c>
      <c r="I1962" s="163">
        <v>0</v>
      </c>
      <c r="J1962" s="163">
        <v>0</v>
      </c>
      <c r="K1962" s="163">
        <v>3</v>
      </c>
      <c r="L1962" s="163">
        <v>95</v>
      </c>
      <c r="M1962" s="163">
        <v>77</v>
      </c>
      <c r="N1962" s="163">
        <v>8.0000000000000002E-3</v>
      </c>
      <c r="O1962" s="163">
        <v>6.0000000000000001E-3</v>
      </c>
      <c r="P1962" s="163">
        <v>3</v>
      </c>
      <c r="Q1962" s="163">
        <v>95</v>
      </c>
      <c r="R1962" s="163">
        <v>77</v>
      </c>
      <c r="S1962" s="163">
        <v>8.0000000000000002E-3</v>
      </c>
      <c r="T1962" s="163">
        <v>6.0000000000000001E-3</v>
      </c>
    </row>
    <row r="1963" spans="1:20" ht="15.75" customHeight="1">
      <c r="A1963" s="130" t="s">
        <v>124</v>
      </c>
      <c r="B1963" s="164">
        <v>2022</v>
      </c>
      <c r="C1963" s="164">
        <v>1</v>
      </c>
      <c r="D1963" s="130" t="s">
        <v>54</v>
      </c>
      <c r="E1963" s="164">
        <v>11969</v>
      </c>
      <c r="F1963" s="164">
        <v>0</v>
      </c>
      <c r="G1963" s="164">
        <v>0</v>
      </c>
      <c r="H1963" s="164">
        <v>0</v>
      </c>
      <c r="I1963" s="164">
        <v>0</v>
      </c>
      <c r="J1963" s="164">
        <v>0</v>
      </c>
      <c r="K1963" s="164">
        <v>50</v>
      </c>
      <c r="L1963" s="164">
        <v>1262</v>
      </c>
      <c r="M1963" s="164">
        <v>2933.38</v>
      </c>
      <c r="N1963" s="164">
        <v>0.105</v>
      </c>
      <c r="O1963" s="164">
        <v>0.245</v>
      </c>
      <c r="P1963" s="164">
        <v>50</v>
      </c>
      <c r="Q1963" s="164">
        <v>1262</v>
      </c>
      <c r="R1963" s="164">
        <v>2933.38</v>
      </c>
      <c r="S1963" s="164">
        <v>0.105</v>
      </c>
      <c r="T1963" s="164">
        <v>0.245</v>
      </c>
    </row>
    <row r="1964" spans="1:20" ht="15.75" customHeight="1">
      <c r="A1964" s="126" t="s">
        <v>124</v>
      </c>
      <c r="B1964" s="163">
        <v>2022</v>
      </c>
      <c r="C1964" s="163">
        <v>2</v>
      </c>
      <c r="D1964" s="126" t="s">
        <v>1415</v>
      </c>
      <c r="E1964" s="163">
        <v>11969</v>
      </c>
      <c r="F1964" s="163">
        <v>0</v>
      </c>
      <c r="G1964" s="163">
        <v>0</v>
      </c>
      <c r="H1964" s="163">
        <v>0</v>
      </c>
      <c r="I1964" s="163">
        <v>0</v>
      </c>
      <c r="J1964" s="163">
        <v>0</v>
      </c>
      <c r="K1964" s="163">
        <v>1</v>
      </c>
      <c r="L1964" s="163">
        <v>4516</v>
      </c>
      <c r="M1964" s="163">
        <v>3838.6</v>
      </c>
      <c r="N1964" s="163">
        <v>0.377</v>
      </c>
      <c r="O1964" s="163">
        <v>0.32100000000000001</v>
      </c>
      <c r="P1964" s="163">
        <v>1</v>
      </c>
      <c r="Q1964" s="163">
        <v>4516</v>
      </c>
      <c r="R1964" s="163">
        <v>3838.6</v>
      </c>
      <c r="S1964" s="163">
        <v>0.377</v>
      </c>
      <c r="T1964" s="163">
        <v>0.32100000000000001</v>
      </c>
    </row>
    <row r="1965" spans="1:20" ht="15.75" customHeight="1">
      <c r="A1965" s="130" t="s">
        <v>124</v>
      </c>
      <c r="B1965" s="164">
        <v>2022</v>
      </c>
      <c r="C1965" s="164">
        <v>3</v>
      </c>
      <c r="D1965" s="130" t="s">
        <v>55</v>
      </c>
      <c r="E1965" s="164">
        <v>11969</v>
      </c>
      <c r="F1965" s="164">
        <v>0</v>
      </c>
      <c r="G1965" s="164">
        <v>0</v>
      </c>
      <c r="H1965" s="164">
        <v>0</v>
      </c>
      <c r="I1965" s="164">
        <v>0</v>
      </c>
      <c r="J1965" s="164">
        <v>0</v>
      </c>
      <c r="K1965" s="164">
        <v>11</v>
      </c>
      <c r="L1965" s="164">
        <v>7434</v>
      </c>
      <c r="M1965" s="164">
        <v>5208.54</v>
      </c>
      <c r="N1965" s="164">
        <v>0.621</v>
      </c>
      <c r="O1965" s="164">
        <v>0.435</v>
      </c>
      <c r="P1965" s="164">
        <v>11</v>
      </c>
      <c r="Q1965" s="164">
        <v>7434</v>
      </c>
      <c r="R1965" s="164">
        <v>5208.54</v>
      </c>
      <c r="S1965" s="164">
        <v>0.621</v>
      </c>
      <c r="T1965" s="164">
        <v>0.435</v>
      </c>
    </row>
    <row r="1966" spans="1:20" ht="15.75" customHeight="1">
      <c r="A1966" s="126" t="s">
        <v>124</v>
      </c>
      <c r="B1966" s="163">
        <v>2022</v>
      </c>
      <c r="C1966" s="163">
        <v>4</v>
      </c>
      <c r="D1966" s="126" t="s">
        <v>56</v>
      </c>
      <c r="E1966" s="163">
        <v>11969</v>
      </c>
      <c r="F1966" s="163">
        <v>0</v>
      </c>
      <c r="G1966" s="163">
        <v>0</v>
      </c>
      <c r="H1966" s="163">
        <v>0</v>
      </c>
      <c r="I1966" s="163">
        <v>0</v>
      </c>
      <c r="J1966" s="163">
        <v>0</v>
      </c>
      <c r="K1966" s="163">
        <v>13</v>
      </c>
      <c r="L1966" s="163">
        <v>2897</v>
      </c>
      <c r="M1966" s="163">
        <v>6763.32</v>
      </c>
      <c r="N1966" s="163">
        <v>0.24199999999999999</v>
      </c>
      <c r="O1966" s="163">
        <v>0.56499999999999995</v>
      </c>
      <c r="P1966" s="163">
        <v>13</v>
      </c>
      <c r="Q1966" s="163">
        <v>2897</v>
      </c>
      <c r="R1966" s="163">
        <v>6763.32</v>
      </c>
      <c r="S1966" s="163">
        <v>0.24199999999999999</v>
      </c>
      <c r="T1966" s="163">
        <v>0.56499999999999995</v>
      </c>
    </row>
    <row r="1967" spans="1:20" ht="15.75" customHeight="1">
      <c r="A1967" s="130" t="s">
        <v>124</v>
      </c>
      <c r="B1967" s="164">
        <v>2022</v>
      </c>
      <c r="C1967" s="164">
        <v>5</v>
      </c>
      <c r="D1967" s="130" t="s">
        <v>57</v>
      </c>
      <c r="E1967" s="164">
        <v>11969</v>
      </c>
      <c r="F1967" s="164">
        <v>0</v>
      </c>
      <c r="G1967" s="164">
        <v>0</v>
      </c>
      <c r="H1967" s="164">
        <v>0</v>
      </c>
      <c r="I1967" s="164">
        <v>0</v>
      </c>
      <c r="J1967" s="164">
        <v>0</v>
      </c>
      <c r="K1967" s="164">
        <v>7</v>
      </c>
      <c r="L1967" s="164">
        <v>57</v>
      </c>
      <c r="M1967" s="164">
        <v>36.03</v>
      </c>
      <c r="N1967" s="164">
        <v>5.0000000000000001E-3</v>
      </c>
      <c r="O1967" s="164">
        <v>3.0000000000000001E-3</v>
      </c>
      <c r="P1967" s="164">
        <v>7</v>
      </c>
      <c r="Q1967" s="164">
        <v>57</v>
      </c>
      <c r="R1967" s="164">
        <v>36.03</v>
      </c>
      <c r="S1967" s="164">
        <v>5.0000000000000001E-3</v>
      </c>
      <c r="T1967" s="164">
        <v>3.0000000000000001E-3</v>
      </c>
    </row>
    <row r="1968" spans="1:20" ht="15.75" customHeight="1">
      <c r="A1968" s="126" t="s">
        <v>124</v>
      </c>
      <c r="B1968" s="163">
        <v>2022</v>
      </c>
      <c r="C1968" s="163">
        <v>6</v>
      </c>
      <c r="D1968" s="126" t="s">
        <v>58</v>
      </c>
      <c r="E1968" s="163">
        <v>11969</v>
      </c>
      <c r="F1968" s="163">
        <v>0</v>
      </c>
      <c r="G1968" s="163">
        <v>0</v>
      </c>
      <c r="H1968" s="163">
        <v>0</v>
      </c>
      <c r="I1968" s="163">
        <v>0</v>
      </c>
      <c r="J1968" s="163">
        <v>0</v>
      </c>
      <c r="K1968" s="163">
        <v>18</v>
      </c>
      <c r="L1968" s="163">
        <v>6376</v>
      </c>
      <c r="M1968" s="163">
        <v>6756.38</v>
      </c>
      <c r="N1968" s="163">
        <v>0.53300000000000003</v>
      </c>
      <c r="O1968" s="163">
        <v>0.56399999999999995</v>
      </c>
      <c r="P1968" s="163">
        <v>18</v>
      </c>
      <c r="Q1968" s="163">
        <v>6376</v>
      </c>
      <c r="R1968" s="163">
        <v>6756.38</v>
      </c>
      <c r="S1968" s="163">
        <v>0.53300000000000003</v>
      </c>
      <c r="T1968" s="163">
        <v>0.56399999999999995</v>
      </c>
    </row>
    <row r="1969" spans="1:20" ht="15.75" customHeight="1">
      <c r="A1969" s="130" t="s">
        <v>124</v>
      </c>
      <c r="B1969" s="164">
        <v>2022</v>
      </c>
      <c r="C1969" s="164">
        <v>7</v>
      </c>
      <c r="D1969" s="130" t="s">
        <v>59</v>
      </c>
      <c r="E1969" s="164">
        <v>11969</v>
      </c>
      <c r="F1969" s="164">
        <v>0</v>
      </c>
      <c r="G1969" s="164">
        <v>0</v>
      </c>
      <c r="H1969" s="164">
        <v>0</v>
      </c>
      <c r="I1969" s="164">
        <v>0</v>
      </c>
      <c r="J1969" s="164">
        <v>0</v>
      </c>
      <c r="K1969" s="164">
        <v>0</v>
      </c>
      <c r="L1969" s="164">
        <v>0</v>
      </c>
      <c r="M1969" s="164">
        <v>0</v>
      </c>
      <c r="N1969" s="164">
        <v>0</v>
      </c>
      <c r="O1969" s="164">
        <v>0</v>
      </c>
      <c r="P1969" s="164">
        <v>0</v>
      </c>
      <c r="Q1969" s="164">
        <v>0</v>
      </c>
      <c r="R1969" s="164">
        <v>0</v>
      </c>
      <c r="S1969" s="164">
        <v>0</v>
      </c>
      <c r="T1969" s="164">
        <v>0</v>
      </c>
    </row>
    <row r="1970" spans="1:20" ht="15.75" customHeight="1">
      <c r="A1970" s="126" t="s">
        <v>124</v>
      </c>
      <c r="B1970" s="163">
        <v>2022</v>
      </c>
      <c r="C1970" s="163">
        <v>8</v>
      </c>
      <c r="D1970" s="126" t="s">
        <v>60</v>
      </c>
      <c r="E1970" s="163">
        <v>11969</v>
      </c>
      <c r="F1970" s="163">
        <v>0</v>
      </c>
      <c r="G1970" s="163">
        <v>0</v>
      </c>
      <c r="H1970" s="163">
        <v>0</v>
      </c>
      <c r="I1970" s="163">
        <v>0</v>
      </c>
      <c r="J1970" s="163">
        <v>0</v>
      </c>
      <c r="K1970" s="163">
        <v>0</v>
      </c>
      <c r="L1970" s="163">
        <v>0</v>
      </c>
      <c r="M1970" s="163">
        <v>0</v>
      </c>
      <c r="N1970" s="163">
        <v>0</v>
      </c>
      <c r="O1970" s="163">
        <v>0</v>
      </c>
      <c r="P1970" s="163">
        <v>0</v>
      </c>
      <c r="Q1970" s="163">
        <v>0</v>
      </c>
      <c r="R1970" s="163">
        <v>0</v>
      </c>
      <c r="S1970" s="163">
        <v>0</v>
      </c>
      <c r="T1970" s="163">
        <v>0</v>
      </c>
    </row>
    <row r="1971" spans="1:20" ht="15.75" customHeight="1">
      <c r="A1971" s="130" t="s">
        <v>124</v>
      </c>
      <c r="B1971" s="164">
        <v>2022</v>
      </c>
      <c r="C1971" s="164">
        <v>9</v>
      </c>
      <c r="D1971" s="130" t="s">
        <v>61</v>
      </c>
      <c r="E1971" s="164">
        <v>11969</v>
      </c>
      <c r="F1971" s="164">
        <v>0</v>
      </c>
      <c r="G1971" s="164">
        <v>0</v>
      </c>
      <c r="H1971" s="164">
        <v>0</v>
      </c>
      <c r="I1971" s="164">
        <v>0</v>
      </c>
      <c r="J1971" s="164">
        <v>0</v>
      </c>
      <c r="K1971" s="164">
        <v>27</v>
      </c>
      <c r="L1971" s="164">
        <v>5368</v>
      </c>
      <c r="M1971" s="164">
        <v>6359.15</v>
      </c>
      <c r="N1971" s="164">
        <v>0.44800000000000001</v>
      </c>
      <c r="O1971" s="164">
        <v>0.53100000000000003</v>
      </c>
      <c r="P1971" s="164">
        <v>27</v>
      </c>
      <c r="Q1971" s="164">
        <v>5368</v>
      </c>
      <c r="R1971" s="164">
        <v>6359.15</v>
      </c>
      <c r="S1971" s="164">
        <v>0.44800000000000001</v>
      </c>
      <c r="T1971" s="164">
        <v>0.53100000000000003</v>
      </c>
    </row>
    <row r="1972" spans="1:20" ht="15.75" customHeight="1">
      <c r="A1972" s="126" t="s">
        <v>124</v>
      </c>
      <c r="B1972" s="163">
        <v>2023</v>
      </c>
      <c r="C1972" s="163">
        <v>0</v>
      </c>
      <c r="D1972" s="126" t="s">
        <v>53</v>
      </c>
      <c r="E1972" s="163">
        <v>12008</v>
      </c>
      <c r="F1972" s="163">
        <v>0</v>
      </c>
      <c r="G1972" s="163">
        <v>0</v>
      </c>
      <c r="H1972" s="163">
        <v>0</v>
      </c>
      <c r="I1972" s="163">
        <v>0</v>
      </c>
      <c r="J1972" s="163">
        <v>0</v>
      </c>
      <c r="K1972" s="163">
        <v>2</v>
      </c>
      <c r="L1972" s="163">
        <v>2420</v>
      </c>
      <c r="M1972" s="163">
        <v>418.25</v>
      </c>
      <c r="N1972" s="163">
        <v>0.20200000000000001</v>
      </c>
      <c r="O1972" s="163">
        <v>3.5000000000000003E-2</v>
      </c>
      <c r="P1972" s="163">
        <v>2</v>
      </c>
      <c r="Q1972" s="163">
        <v>2420</v>
      </c>
      <c r="R1972" s="163">
        <v>418.25</v>
      </c>
      <c r="S1972" s="163">
        <v>0.20200000000000001</v>
      </c>
      <c r="T1972" s="163">
        <v>3.5000000000000003E-2</v>
      </c>
    </row>
    <row r="1973" spans="1:20" ht="15.75" customHeight="1">
      <c r="A1973" s="130" t="s">
        <v>124</v>
      </c>
      <c r="B1973" s="164">
        <v>2023</v>
      </c>
      <c r="C1973" s="164">
        <v>1</v>
      </c>
      <c r="D1973" s="130" t="s">
        <v>54</v>
      </c>
      <c r="E1973" s="164">
        <v>12008</v>
      </c>
      <c r="F1973" s="164">
        <v>0</v>
      </c>
      <c r="G1973" s="164">
        <v>0</v>
      </c>
      <c r="H1973" s="164">
        <v>0</v>
      </c>
      <c r="I1973" s="164">
        <v>0</v>
      </c>
      <c r="J1973" s="164">
        <v>0</v>
      </c>
      <c r="K1973" s="164">
        <v>115</v>
      </c>
      <c r="L1973" s="164">
        <v>3006</v>
      </c>
      <c r="M1973" s="164">
        <v>2175.06</v>
      </c>
      <c r="N1973" s="164">
        <v>0.25</v>
      </c>
      <c r="O1973" s="164">
        <v>0.18099999999999999</v>
      </c>
      <c r="P1973" s="164">
        <v>115</v>
      </c>
      <c r="Q1973" s="164">
        <v>3006</v>
      </c>
      <c r="R1973" s="164">
        <v>2175.06</v>
      </c>
      <c r="S1973" s="164">
        <v>0.25</v>
      </c>
      <c r="T1973" s="164">
        <v>0.18099999999999999</v>
      </c>
    </row>
    <row r="1974" spans="1:20" ht="15.75" customHeight="1">
      <c r="A1974" s="126" t="s">
        <v>124</v>
      </c>
      <c r="B1974" s="163">
        <v>2023</v>
      </c>
      <c r="C1974" s="163">
        <v>2</v>
      </c>
      <c r="D1974" s="126" t="s">
        <v>1415</v>
      </c>
      <c r="E1974" s="163">
        <v>12008</v>
      </c>
      <c r="F1974" s="163">
        <v>0</v>
      </c>
      <c r="G1974" s="163">
        <v>0</v>
      </c>
      <c r="H1974" s="163">
        <v>0</v>
      </c>
      <c r="I1974" s="163">
        <v>0</v>
      </c>
      <c r="J1974" s="163">
        <v>0</v>
      </c>
      <c r="K1974" s="163">
        <v>0</v>
      </c>
      <c r="L1974" s="163">
        <v>0</v>
      </c>
      <c r="M1974" s="163">
        <v>0</v>
      </c>
      <c r="N1974" s="163">
        <v>0</v>
      </c>
      <c r="O1974" s="163">
        <v>0</v>
      </c>
      <c r="P1974" s="163">
        <v>0</v>
      </c>
      <c r="Q1974" s="163">
        <v>0</v>
      </c>
      <c r="R1974" s="163">
        <v>0</v>
      </c>
      <c r="S1974" s="163">
        <v>0</v>
      </c>
      <c r="T1974" s="163">
        <v>0</v>
      </c>
    </row>
    <row r="1975" spans="1:20" ht="15.75" customHeight="1">
      <c r="A1975" s="130" t="s">
        <v>124</v>
      </c>
      <c r="B1975" s="164">
        <v>2023</v>
      </c>
      <c r="C1975" s="164">
        <v>3</v>
      </c>
      <c r="D1975" s="130" t="s">
        <v>55</v>
      </c>
      <c r="E1975" s="164">
        <v>12008</v>
      </c>
      <c r="F1975" s="164">
        <v>0</v>
      </c>
      <c r="G1975" s="164">
        <v>0</v>
      </c>
      <c r="H1975" s="164">
        <v>0</v>
      </c>
      <c r="I1975" s="164">
        <v>0</v>
      </c>
      <c r="J1975" s="164">
        <v>0</v>
      </c>
      <c r="K1975" s="164">
        <v>9</v>
      </c>
      <c r="L1975" s="164">
        <v>3446</v>
      </c>
      <c r="M1975" s="164">
        <v>4056.08</v>
      </c>
      <c r="N1975" s="164">
        <v>0.28699999999999998</v>
      </c>
      <c r="O1975" s="164">
        <v>0.33800000000000002</v>
      </c>
      <c r="P1975" s="164">
        <v>9</v>
      </c>
      <c r="Q1975" s="164">
        <v>3446</v>
      </c>
      <c r="R1975" s="164">
        <v>4056.08</v>
      </c>
      <c r="S1975" s="164">
        <v>0.28699999999999998</v>
      </c>
      <c r="T1975" s="164">
        <v>0.33800000000000002</v>
      </c>
    </row>
    <row r="1976" spans="1:20" ht="15.75" customHeight="1">
      <c r="A1976" s="126" t="s">
        <v>124</v>
      </c>
      <c r="B1976" s="163">
        <v>2023</v>
      </c>
      <c r="C1976" s="163">
        <v>4</v>
      </c>
      <c r="D1976" s="126" t="s">
        <v>56</v>
      </c>
      <c r="E1976" s="163">
        <v>12008</v>
      </c>
      <c r="F1976" s="163">
        <v>0</v>
      </c>
      <c r="G1976" s="163">
        <v>0</v>
      </c>
      <c r="H1976" s="163">
        <v>0</v>
      </c>
      <c r="I1976" s="163">
        <v>0</v>
      </c>
      <c r="J1976" s="163">
        <v>0</v>
      </c>
      <c r="K1976" s="163">
        <v>2</v>
      </c>
      <c r="L1976" s="163">
        <v>94</v>
      </c>
      <c r="M1976" s="163">
        <v>187.57</v>
      </c>
      <c r="N1976" s="163">
        <v>8.0000000000000002E-3</v>
      </c>
      <c r="O1976" s="163">
        <v>1.6E-2</v>
      </c>
      <c r="P1976" s="163">
        <v>2</v>
      </c>
      <c r="Q1976" s="163">
        <v>94</v>
      </c>
      <c r="R1976" s="163">
        <v>187.57</v>
      </c>
      <c r="S1976" s="163">
        <v>8.0000000000000002E-3</v>
      </c>
      <c r="T1976" s="163">
        <v>1.6E-2</v>
      </c>
    </row>
    <row r="1977" spans="1:20" ht="15.75" customHeight="1">
      <c r="A1977" s="130" t="s">
        <v>124</v>
      </c>
      <c r="B1977" s="164">
        <v>2023</v>
      </c>
      <c r="C1977" s="164">
        <v>5</v>
      </c>
      <c r="D1977" s="130" t="s">
        <v>57</v>
      </c>
      <c r="E1977" s="164">
        <v>12008</v>
      </c>
      <c r="F1977" s="164">
        <v>0</v>
      </c>
      <c r="G1977" s="164">
        <v>0</v>
      </c>
      <c r="H1977" s="164">
        <v>0</v>
      </c>
      <c r="I1977" s="164">
        <v>0</v>
      </c>
      <c r="J1977" s="164">
        <v>0</v>
      </c>
      <c r="K1977" s="164">
        <v>22</v>
      </c>
      <c r="L1977" s="164">
        <v>2657</v>
      </c>
      <c r="M1977" s="164">
        <v>4028.08</v>
      </c>
      <c r="N1977" s="164">
        <v>0.221</v>
      </c>
      <c r="O1977" s="164">
        <v>0.33500000000000002</v>
      </c>
      <c r="P1977" s="164">
        <v>22</v>
      </c>
      <c r="Q1977" s="164">
        <v>2657</v>
      </c>
      <c r="R1977" s="164">
        <v>4028.08</v>
      </c>
      <c r="S1977" s="164">
        <v>0.221</v>
      </c>
      <c r="T1977" s="164">
        <v>0.33500000000000002</v>
      </c>
    </row>
    <row r="1978" spans="1:20" ht="15.75" customHeight="1">
      <c r="A1978" s="126" t="s">
        <v>124</v>
      </c>
      <c r="B1978" s="163">
        <v>2023</v>
      </c>
      <c r="C1978" s="163">
        <v>6</v>
      </c>
      <c r="D1978" s="126" t="s">
        <v>58</v>
      </c>
      <c r="E1978" s="163">
        <v>12008</v>
      </c>
      <c r="F1978" s="163">
        <v>0</v>
      </c>
      <c r="G1978" s="163">
        <v>0</v>
      </c>
      <c r="H1978" s="163">
        <v>0</v>
      </c>
      <c r="I1978" s="163">
        <v>0</v>
      </c>
      <c r="J1978" s="163">
        <v>0</v>
      </c>
      <c r="K1978" s="163">
        <v>5</v>
      </c>
      <c r="L1978" s="163">
        <v>42</v>
      </c>
      <c r="M1978" s="163">
        <v>61.86</v>
      </c>
      <c r="N1978" s="163">
        <v>3.0000000000000001E-3</v>
      </c>
      <c r="O1978" s="163">
        <v>5.0000000000000001E-3</v>
      </c>
      <c r="P1978" s="163">
        <v>5</v>
      </c>
      <c r="Q1978" s="163">
        <v>42</v>
      </c>
      <c r="R1978" s="163">
        <v>61.86</v>
      </c>
      <c r="S1978" s="163">
        <v>3.0000000000000001E-3</v>
      </c>
      <c r="T1978" s="163">
        <v>5.0000000000000001E-3</v>
      </c>
    </row>
    <row r="1979" spans="1:20" ht="15.75" customHeight="1">
      <c r="A1979" s="130" t="s">
        <v>124</v>
      </c>
      <c r="B1979" s="164">
        <v>2023</v>
      </c>
      <c r="C1979" s="164">
        <v>7</v>
      </c>
      <c r="D1979" s="130" t="s">
        <v>59</v>
      </c>
      <c r="E1979" s="164">
        <v>12008</v>
      </c>
      <c r="F1979" s="164">
        <v>0</v>
      </c>
      <c r="G1979" s="164">
        <v>0</v>
      </c>
      <c r="H1979" s="164">
        <v>0</v>
      </c>
      <c r="I1979" s="164">
        <v>0</v>
      </c>
      <c r="J1979" s="164">
        <v>0</v>
      </c>
      <c r="K1979" s="164">
        <v>0</v>
      </c>
      <c r="L1979" s="164">
        <v>0</v>
      </c>
      <c r="M1979" s="164">
        <v>0</v>
      </c>
      <c r="N1979" s="164">
        <v>0</v>
      </c>
      <c r="O1979" s="164">
        <v>0</v>
      </c>
      <c r="P1979" s="164">
        <v>0</v>
      </c>
      <c r="Q1979" s="164">
        <v>0</v>
      </c>
      <c r="R1979" s="164">
        <v>0</v>
      </c>
      <c r="S1979" s="164">
        <v>0</v>
      </c>
      <c r="T1979" s="164">
        <v>0</v>
      </c>
    </row>
    <row r="1980" spans="1:20" ht="15.75" customHeight="1">
      <c r="A1980" s="126" t="s">
        <v>124</v>
      </c>
      <c r="B1980" s="163">
        <v>2023</v>
      </c>
      <c r="C1980" s="163">
        <v>8</v>
      </c>
      <c r="D1980" s="126" t="s">
        <v>60</v>
      </c>
      <c r="E1980" s="163">
        <v>12008</v>
      </c>
      <c r="F1980" s="163">
        <v>0</v>
      </c>
      <c r="G1980" s="163">
        <v>0</v>
      </c>
      <c r="H1980" s="163">
        <v>0</v>
      </c>
      <c r="I1980" s="163">
        <v>0</v>
      </c>
      <c r="J1980" s="163">
        <v>0</v>
      </c>
      <c r="K1980" s="163">
        <v>0</v>
      </c>
      <c r="L1980" s="163">
        <v>0</v>
      </c>
      <c r="M1980" s="163">
        <v>0</v>
      </c>
      <c r="N1980" s="163">
        <v>0</v>
      </c>
      <c r="O1980" s="163">
        <v>0</v>
      </c>
      <c r="P1980" s="163">
        <v>0</v>
      </c>
      <c r="Q1980" s="163">
        <v>0</v>
      </c>
      <c r="R1980" s="163">
        <v>0</v>
      </c>
      <c r="S1980" s="163">
        <v>0</v>
      </c>
      <c r="T1980" s="163">
        <v>0</v>
      </c>
    </row>
    <row r="1981" spans="1:20" ht="15.75" customHeight="1">
      <c r="A1981" s="130" t="s">
        <v>124</v>
      </c>
      <c r="B1981" s="164">
        <v>2023</v>
      </c>
      <c r="C1981" s="164">
        <v>9</v>
      </c>
      <c r="D1981" s="130" t="s">
        <v>61</v>
      </c>
      <c r="E1981" s="164">
        <v>12008</v>
      </c>
      <c r="F1981" s="164">
        <v>0</v>
      </c>
      <c r="G1981" s="164">
        <v>0</v>
      </c>
      <c r="H1981" s="164">
        <v>0</v>
      </c>
      <c r="I1981" s="164">
        <v>0</v>
      </c>
      <c r="J1981" s="164">
        <v>0</v>
      </c>
      <c r="K1981" s="164">
        <v>25</v>
      </c>
      <c r="L1981" s="164">
        <v>4022</v>
      </c>
      <c r="M1981" s="164">
        <v>9338.76</v>
      </c>
      <c r="N1981" s="164">
        <v>0.33500000000000002</v>
      </c>
      <c r="O1981" s="164">
        <v>0.77800000000000002</v>
      </c>
      <c r="P1981" s="164">
        <v>25</v>
      </c>
      <c r="Q1981" s="164">
        <v>4022</v>
      </c>
      <c r="R1981" s="164">
        <v>9338.76</v>
      </c>
      <c r="S1981" s="164">
        <v>0.33500000000000002</v>
      </c>
      <c r="T1981" s="164">
        <v>0.77800000000000002</v>
      </c>
    </row>
    <row r="1982" spans="1:20" ht="15.75" customHeight="1">
      <c r="A1982" s="126" t="s">
        <v>125</v>
      </c>
      <c r="B1982" s="163">
        <v>2015</v>
      </c>
      <c r="C1982" s="163">
        <v>0</v>
      </c>
      <c r="D1982" s="126" t="s">
        <v>53</v>
      </c>
      <c r="E1982" s="163">
        <v>22079</v>
      </c>
      <c r="F1982" s="163">
        <v>0</v>
      </c>
      <c r="G1982" s="163">
        <v>0</v>
      </c>
      <c r="H1982" s="163">
        <v>0</v>
      </c>
      <c r="I1982" s="163">
        <v>0</v>
      </c>
      <c r="J1982" s="163">
        <v>0</v>
      </c>
      <c r="K1982" s="163">
        <v>3</v>
      </c>
      <c r="L1982" s="163">
        <v>68</v>
      </c>
      <c r="M1982" s="163">
        <v>66</v>
      </c>
      <c r="N1982" s="163">
        <v>3.0000000000000001E-3</v>
      </c>
      <c r="O1982" s="163">
        <v>3.0000000000000001E-3</v>
      </c>
      <c r="P1982" s="163">
        <v>3</v>
      </c>
      <c r="Q1982" s="163">
        <v>68</v>
      </c>
      <c r="R1982" s="163">
        <v>66</v>
      </c>
      <c r="S1982" s="163">
        <v>3.0000000000000001E-3</v>
      </c>
      <c r="T1982" s="163">
        <v>3.0000000000000001E-3</v>
      </c>
    </row>
    <row r="1983" spans="1:20" ht="15.75" customHeight="1">
      <c r="A1983" s="130" t="s">
        <v>125</v>
      </c>
      <c r="B1983" s="164">
        <v>2015</v>
      </c>
      <c r="C1983" s="164">
        <v>1</v>
      </c>
      <c r="D1983" s="130" t="s">
        <v>54</v>
      </c>
      <c r="E1983" s="164">
        <v>22079</v>
      </c>
      <c r="F1983" s="164">
        <v>0</v>
      </c>
      <c r="G1983" s="164">
        <v>0</v>
      </c>
      <c r="H1983" s="164">
        <v>0</v>
      </c>
      <c r="I1983" s="164">
        <v>0</v>
      </c>
      <c r="J1983" s="164">
        <v>0</v>
      </c>
      <c r="K1983" s="164">
        <v>14</v>
      </c>
      <c r="L1983" s="164">
        <v>384</v>
      </c>
      <c r="M1983" s="164">
        <v>722</v>
      </c>
      <c r="N1983" s="164">
        <v>1.7000000000000001E-2</v>
      </c>
      <c r="O1983" s="164">
        <v>3.3000000000000002E-2</v>
      </c>
      <c r="P1983" s="164">
        <v>14</v>
      </c>
      <c r="Q1983" s="164">
        <v>384</v>
      </c>
      <c r="R1983" s="164">
        <v>722</v>
      </c>
      <c r="S1983" s="164">
        <v>1.7000000000000001E-2</v>
      </c>
      <c r="T1983" s="164">
        <v>3.3000000000000002E-2</v>
      </c>
    </row>
    <row r="1984" spans="1:20" ht="15.75" customHeight="1">
      <c r="A1984" s="126" t="s">
        <v>125</v>
      </c>
      <c r="B1984" s="163">
        <v>2015</v>
      </c>
      <c r="C1984" s="163">
        <v>2</v>
      </c>
      <c r="D1984" s="126" t="s">
        <v>1415</v>
      </c>
      <c r="E1984" s="163">
        <v>22079</v>
      </c>
      <c r="F1984" s="163">
        <v>0</v>
      </c>
      <c r="G1984" s="163">
        <v>0</v>
      </c>
      <c r="H1984" s="163">
        <v>0</v>
      </c>
      <c r="I1984" s="163">
        <v>0</v>
      </c>
      <c r="J1984" s="163">
        <v>0</v>
      </c>
      <c r="K1984" s="163">
        <v>0</v>
      </c>
      <c r="L1984" s="163">
        <v>0</v>
      </c>
      <c r="M1984" s="163">
        <v>0</v>
      </c>
      <c r="N1984" s="163">
        <v>0</v>
      </c>
      <c r="O1984" s="163">
        <v>0</v>
      </c>
      <c r="P1984" s="163">
        <v>0</v>
      </c>
      <c r="Q1984" s="163">
        <v>0</v>
      </c>
      <c r="R1984" s="163">
        <v>0</v>
      </c>
      <c r="S1984" s="163">
        <v>0</v>
      </c>
      <c r="T1984" s="163">
        <v>0</v>
      </c>
    </row>
    <row r="1985" spans="1:20" ht="15.75" customHeight="1">
      <c r="A1985" s="130" t="s">
        <v>125</v>
      </c>
      <c r="B1985" s="164">
        <v>2015</v>
      </c>
      <c r="C1985" s="164">
        <v>3</v>
      </c>
      <c r="D1985" s="130" t="s">
        <v>55</v>
      </c>
      <c r="E1985" s="164">
        <v>22079</v>
      </c>
      <c r="F1985" s="164">
        <v>0</v>
      </c>
      <c r="G1985" s="164">
        <v>0</v>
      </c>
      <c r="H1985" s="164">
        <v>0</v>
      </c>
      <c r="I1985" s="164">
        <v>0</v>
      </c>
      <c r="J1985" s="164">
        <v>0</v>
      </c>
      <c r="K1985" s="164">
        <v>11</v>
      </c>
      <c r="L1985" s="164">
        <v>14996</v>
      </c>
      <c r="M1985" s="164">
        <v>5187</v>
      </c>
      <c r="N1985" s="164">
        <v>0.67900000000000005</v>
      </c>
      <c r="O1985" s="164">
        <v>0.23499999999999999</v>
      </c>
      <c r="P1985" s="164">
        <v>11</v>
      </c>
      <c r="Q1985" s="164">
        <v>14996</v>
      </c>
      <c r="R1985" s="164">
        <v>5187</v>
      </c>
      <c r="S1985" s="164">
        <v>0.67900000000000005</v>
      </c>
      <c r="T1985" s="164">
        <v>0.23499999999999999</v>
      </c>
    </row>
    <row r="1986" spans="1:20" ht="15.75" customHeight="1">
      <c r="A1986" s="126" t="s">
        <v>125</v>
      </c>
      <c r="B1986" s="163">
        <v>2015</v>
      </c>
      <c r="C1986" s="163">
        <v>4</v>
      </c>
      <c r="D1986" s="126" t="s">
        <v>56</v>
      </c>
      <c r="E1986" s="163">
        <v>22079</v>
      </c>
      <c r="F1986" s="163">
        <v>0</v>
      </c>
      <c r="G1986" s="163">
        <v>0</v>
      </c>
      <c r="H1986" s="163">
        <v>0</v>
      </c>
      <c r="I1986" s="163">
        <v>0</v>
      </c>
      <c r="J1986" s="163">
        <v>0</v>
      </c>
      <c r="K1986" s="163">
        <v>7</v>
      </c>
      <c r="L1986" s="163">
        <v>1019</v>
      </c>
      <c r="M1986" s="163">
        <v>1475</v>
      </c>
      <c r="N1986" s="163">
        <v>4.5999999999999999E-2</v>
      </c>
      <c r="O1986" s="163">
        <v>6.7000000000000004E-2</v>
      </c>
      <c r="P1986" s="163">
        <v>7</v>
      </c>
      <c r="Q1986" s="163">
        <v>1019</v>
      </c>
      <c r="R1986" s="163">
        <v>1475</v>
      </c>
      <c r="S1986" s="163">
        <v>4.5999999999999999E-2</v>
      </c>
      <c r="T1986" s="163">
        <v>6.7000000000000004E-2</v>
      </c>
    </row>
    <row r="1987" spans="1:20" ht="15.75" customHeight="1">
      <c r="A1987" s="130" t="s">
        <v>125</v>
      </c>
      <c r="B1987" s="164">
        <v>2015</v>
      </c>
      <c r="C1987" s="164">
        <v>5</v>
      </c>
      <c r="D1987" s="130" t="s">
        <v>57</v>
      </c>
      <c r="E1987" s="164">
        <v>22079</v>
      </c>
      <c r="F1987" s="164">
        <v>0</v>
      </c>
      <c r="G1987" s="164">
        <v>0</v>
      </c>
      <c r="H1987" s="164">
        <v>0</v>
      </c>
      <c r="I1987" s="164">
        <v>0</v>
      </c>
      <c r="J1987" s="164">
        <v>0</v>
      </c>
      <c r="K1987" s="164">
        <v>28</v>
      </c>
      <c r="L1987" s="164">
        <v>22513</v>
      </c>
      <c r="M1987" s="164">
        <v>24984</v>
      </c>
      <c r="N1987" s="164">
        <v>1.02</v>
      </c>
      <c r="O1987" s="164">
        <v>1.131</v>
      </c>
      <c r="P1987" s="164">
        <v>28</v>
      </c>
      <c r="Q1987" s="164">
        <v>22513</v>
      </c>
      <c r="R1987" s="164">
        <v>24984</v>
      </c>
      <c r="S1987" s="164">
        <v>1.02</v>
      </c>
      <c r="T1987" s="164">
        <v>1.131</v>
      </c>
    </row>
    <row r="1988" spans="1:20" ht="15.75" customHeight="1">
      <c r="A1988" s="126" t="s">
        <v>125</v>
      </c>
      <c r="B1988" s="163">
        <v>2015</v>
      </c>
      <c r="C1988" s="163">
        <v>6</v>
      </c>
      <c r="D1988" s="126" t="s">
        <v>58</v>
      </c>
      <c r="E1988" s="163">
        <v>22079</v>
      </c>
      <c r="F1988" s="163">
        <v>0</v>
      </c>
      <c r="G1988" s="163">
        <v>0</v>
      </c>
      <c r="H1988" s="163">
        <v>0</v>
      </c>
      <c r="I1988" s="163">
        <v>0</v>
      </c>
      <c r="J1988" s="163">
        <v>0</v>
      </c>
      <c r="K1988" s="163">
        <v>6</v>
      </c>
      <c r="L1988" s="163">
        <v>5091</v>
      </c>
      <c r="M1988" s="163">
        <v>1711</v>
      </c>
      <c r="N1988" s="163">
        <v>0.23100000000000001</v>
      </c>
      <c r="O1988" s="163">
        <v>7.6999999999999999E-2</v>
      </c>
      <c r="P1988" s="163">
        <v>6</v>
      </c>
      <c r="Q1988" s="163">
        <v>5091</v>
      </c>
      <c r="R1988" s="163">
        <v>1711</v>
      </c>
      <c r="S1988" s="163">
        <v>0.23100000000000001</v>
      </c>
      <c r="T1988" s="163">
        <v>7.6999999999999999E-2</v>
      </c>
    </row>
    <row r="1989" spans="1:20" ht="15.75" customHeight="1">
      <c r="A1989" s="130" t="s">
        <v>125</v>
      </c>
      <c r="B1989" s="164">
        <v>2015</v>
      </c>
      <c r="C1989" s="164">
        <v>7</v>
      </c>
      <c r="D1989" s="130" t="s">
        <v>59</v>
      </c>
      <c r="E1989" s="164">
        <v>22079</v>
      </c>
      <c r="F1989" s="164">
        <v>0</v>
      </c>
      <c r="G1989" s="164">
        <v>0</v>
      </c>
      <c r="H1989" s="164">
        <v>0</v>
      </c>
      <c r="I1989" s="164">
        <v>0</v>
      </c>
      <c r="J1989" s="164">
        <v>0</v>
      </c>
      <c r="K1989" s="164">
        <v>8</v>
      </c>
      <c r="L1989" s="164">
        <v>18789</v>
      </c>
      <c r="M1989" s="164">
        <v>20767</v>
      </c>
      <c r="N1989" s="164">
        <v>0.85099999999999998</v>
      </c>
      <c r="O1989" s="164">
        <v>0.94099999999999995</v>
      </c>
      <c r="P1989" s="164">
        <v>8</v>
      </c>
      <c r="Q1989" s="164">
        <v>18789</v>
      </c>
      <c r="R1989" s="164">
        <v>20767</v>
      </c>
      <c r="S1989" s="164">
        <v>0.85099999999999998</v>
      </c>
      <c r="T1989" s="164">
        <v>0.94099999999999995</v>
      </c>
    </row>
    <row r="1990" spans="1:20" ht="15.75" customHeight="1">
      <c r="A1990" s="126" t="s">
        <v>125</v>
      </c>
      <c r="B1990" s="163">
        <v>2015</v>
      </c>
      <c r="C1990" s="163">
        <v>8</v>
      </c>
      <c r="D1990" s="126" t="s">
        <v>60</v>
      </c>
      <c r="E1990" s="163">
        <v>22079</v>
      </c>
      <c r="F1990" s="163">
        <v>0</v>
      </c>
      <c r="G1990" s="163">
        <v>0</v>
      </c>
      <c r="H1990" s="163">
        <v>0</v>
      </c>
      <c r="I1990" s="163">
        <v>0</v>
      </c>
      <c r="J1990" s="163">
        <v>0</v>
      </c>
      <c r="K1990" s="163">
        <v>1</v>
      </c>
      <c r="L1990" s="163">
        <v>362</v>
      </c>
      <c r="M1990" s="163">
        <v>253</v>
      </c>
      <c r="N1990" s="163">
        <v>1.6E-2</v>
      </c>
      <c r="O1990" s="163">
        <v>1.0999999999999999E-2</v>
      </c>
      <c r="P1990" s="163">
        <v>1</v>
      </c>
      <c r="Q1990" s="163">
        <v>362</v>
      </c>
      <c r="R1990" s="163">
        <v>253</v>
      </c>
      <c r="S1990" s="163">
        <v>1.6E-2</v>
      </c>
      <c r="T1990" s="163">
        <v>1.0999999999999999E-2</v>
      </c>
    </row>
    <row r="1991" spans="1:20" ht="15.75" customHeight="1">
      <c r="A1991" s="130" t="s">
        <v>125</v>
      </c>
      <c r="B1991" s="164">
        <v>2015</v>
      </c>
      <c r="C1991" s="164">
        <v>9</v>
      </c>
      <c r="D1991" s="130" t="s">
        <v>61</v>
      </c>
      <c r="E1991" s="164">
        <v>22079</v>
      </c>
      <c r="F1991" s="164">
        <v>0</v>
      </c>
      <c r="G1991" s="164">
        <v>0</v>
      </c>
      <c r="H1991" s="164">
        <v>0</v>
      </c>
      <c r="I1991" s="164">
        <v>0</v>
      </c>
      <c r="J1991" s="164">
        <v>0</v>
      </c>
      <c r="K1991" s="164">
        <v>10</v>
      </c>
      <c r="L1991" s="164">
        <v>3502</v>
      </c>
      <c r="M1991" s="164">
        <v>1715</v>
      </c>
      <c r="N1991" s="164">
        <v>0.159</v>
      </c>
      <c r="O1991" s="164">
        <v>7.8E-2</v>
      </c>
      <c r="P1991" s="164">
        <v>10</v>
      </c>
      <c r="Q1991" s="164">
        <v>3502</v>
      </c>
      <c r="R1991" s="164">
        <v>1715</v>
      </c>
      <c r="S1991" s="164">
        <v>0.159</v>
      </c>
      <c r="T1991" s="164">
        <v>7.8E-2</v>
      </c>
    </row>
    <row r="1992" spans="1:20" ht="15.75" customHeight="1">
      <c r="A1992" s="126" t="s">
        <v>125</v>
      </c>
      <c r="B1992" s="163">
        <v>2016</v>
      </c>
      <c r="C1992" s="163">
        <v>0</v>
      </c>
      <c r="D1992" s="126" t="s">
        <v>53</v>
      </c>
      <c r="E1992" s="163">
        <v>22461</v>
      </c>
      <c r="F1992" s="163">
        <v>0</v>
      </c>
      <c r="G1992" s="163">
        <v>0</v>
      </c>
      <c r="H1992" s="163">
        <v>0</v>
      </c>
      <c r="I1992" s="163">
        <v>0</v>
      </c>
      <c r="J1992" s="163">
        <v>0</v>
      </c>
      <c r="K1992" s="163">
        <v>7</v>
      </c>
      <c r="L1992" s="163">
        <v>789</v>
      </c>
      <c r="M1992" s="163">
        <v>553.33000000000004</v>
      </c>
      <c r="N1992" s="163">
        <v>3.5000000000000003E-2</v>
      </c>
      <c r="O1992" s="163">
        <v>2.5000000000000001E-2</v>
      </c>
      <c r="P1992" s="163">
        <v>7</v>
      </c>
      <c r="Q1992" s="163">
        <v>789</v>
      </c>
      <c r="R1992" s="163">
        <v>553.33000000000004</v>
      </c>
      <c r="S1992" s="163">
        <v>3.5000000000000003E-2</v>
      </c>
      <c r="T1992" s="163">
        <v>2.5000000000000001E-2</v>
      </c>
    </row>
    <row r="1993" spans="1:20" ht="15.75" customHeight="1">
      <c r="A1993" s="130" t="s">
        <v>125</v>
      </c>
      <c r="B1993" s="164">
        <v>2016</v>
      </c>
      <c r="C1993" s="164">
        <v>1</v>
      </c>
      <c r="D1993" s="130" t="s">
        <v>54</v>
      </c>
      <c r="E1993" s="164">
        <v>22461</v>
      </c>
      <c r="F1993" s="164">
        <v>0</v>
      </c>
      <c r="G1993" s="164">
        <v>0</v>
      </c>
      <c r="H1993" s="164">
        <v>0</v>
      </c>
      <c r="I1993" s="164">
        <v>0</v>
      </c>
      <c r="J1993" s="164">
        <v>0</v>
      </c>
      <c r="K1993" s="164">
        <v>32</v>
      </c>
      <c r="L1993" s="164">
        <v>746</v>
      </c>
      <c r="M1993" s="164">
        <v>1839.41</v>
      </c>
      <c r="N1993" s="164">
        <v>3.3000000000000002E-2</v>
      </c>
      <c r="O1993" s="164">
        <v>8.2000000000000003E-2</v>
      </c>
      <c r="P1993" s="164">
        <v>32</v>
      </c>
      <c r="Q1993" s="164">
        <v>746</v>
      </c>
      <c r="R1993" s="164">
        <v>1839.41</v>
      </c>
      <c r="S1993" s="164">
        <v>3.3000000000000002E-2</v>
      </c>
      <c r="T1993" s="164">
        <v>8.2000000000000003E-2</v>
      </c>
    </row>
    <row r="1994" spans="1:20" ht="15.75" customHeight="1">
      <c r="A1994" s="126" t="s">
        <v>125</v>
      </c>
      <c r="B1994" s="163">
        <v>2016</v>
      </c>
      <c r="C1994" s="163">
        <v>2</v>
      </c>
      <c r="D1994" s="126" t="s">
        <v>1415</v>
      </c>
      <c r="E1994" s="163">
        <v>22461</v>
      </c>
      <c r="F1994" s="163">
        <v>0</v>
      </c>
      <c r="G1994" s="163">
        <v>0</v>
      </c>
      <c r="H1994" s="163">
        <v>0</v>
      </c>
      <c r="I1994" s="163">
        <v>0</v>
      </c>
      <c r="J1994" s="163">
        <v>0</v>
      </c>
      <c r="K1994" s="163">
        <v>8</v>
      </c>
      <c r="L1994" s="163">
        <v>10054</v>
      </c>
      <c r="M1994" s="163">
        <v>8406.73</v>
      </c>
      <c r="N1994" s="163">
        <v>0.44800000000000001</v>
      </c>
      <c r="O1994" s="163">
        <v>0.374</v>
      </c>
      <c r="P1994" s="163">
        <v>8</v>
      </c>
      <c r="Q1994" s="163">
        <v>10054</v>
      </c>
      <c r="R1994" s="163">
        <v>8406.73</v>
      </c>
      <c r="S1994" s="163">
        <v>0.44800000000000001</v>
      </c>
      <c r="T1994" s="163">
        <v>0.374</v>
      </c>
    </row>
    <row r="1995" spans="1:20" ht="15.75" customHeight="1">
      <c r="A1995" s="130" t="s">
        <v>125</v>
      </c>
      <c r="B1995" s="164">
        <v>2016</v>
      </c>
      <c r="C1995" s="164">
        <v>3</v>
      </c>
      <c r="D1995" s="130" t="s">
        <v>55</v>
      </c>
      <c r="E1995" s="164">
        <v>22461</v>
      </c>
      <c r="F1995" s="164">
        <v>0</v>
      </c>
      <c r="G1995" s="164">
        <v>0</v>
      </c>
      <c r="H1995" s="164">
        <v>0</v>
      </c>
      <c r="I1995" s="164">
        <v>0</v>
      </c>
      <c r="J1995" s="164">
        <v>0</v>
      </c>
      <c r="K1995" s="164">
        <v>6</v>
      </c>
      <c r="L1995" s="164">
        <v>212</v>
      </c>
      <c r="M1995" s="164">
        <v>293.18</v>
      </c>
      <c r="N1995" s="164">
        <v>8.9999999999999993E-3</v>
      </c>
      <c r="O1995" s="164">
        <v>1.2999999999999999E-2</v>
      </c>
      <c r="P1995" s="164">
        <v>6</v>
      </c>
      <c r="Q1995" s="164">
        <v>212</v>
      </c>
      <c r="R1995" s="164">
        <v>293.18</v>
      </c>
      <c r="S1995" s="164">
        <v>8.9999999999999993E-3</v>
      </c>
      <c r="T1995" s="164">
        <v>1.2999999999999999E-2</v>
      </c>
    </row>
    <row r="1996" spans="1:20" ht="15.75" customHeight="1">
      <c r="A1996" s="126" t="s">
        <v>125</v>
      </c>
      <c r="B1996" s="163">
        <v>2016</v>
      </c>
      <c r="C1996" s="163">
        <v>4</v>
      </c>
      <c r="D1996" s="126" t="s">
        <v>56</v>
      </c>
      <c r="E1996" s="163">
        <v>22461</v>
      </c>
      <c r="F1996" s="163">
        <v>0</v>
      </c>
      <c r="G1996" s="163">
        <v>0</v>
      </c>
      <c r="H1996" s="163">
        <v>0</v>
      </c>
      <c r="I1996" s="163">
        <v>0</v>
      </c>
      <c r="J1996" s="163">
        <v>0</v>
      </c>
      <c r="K1996" s="163">
        <v>1</v>
      </c>
      <c r="L1996" s="163">
        <v>280</v>
      </c>
      <c r="M1996" s="163">
        <v>74.67</v>
      </c>
      <c r="N1996" s="163">
        <v>1.2E-2</v>
      </c>
      <c r="O1996" s="163">
        <v>3.0000000000000001E-3</v>
      </c>
      <c r="P1996" s="163">
        <v>1</v>
      </c>
      <c r="Q1996" s="163">
        <v>280</v>
      </c>
      <c r="R1996" s="163">
        <v>74.67</v>
      </c>
      <c r="S1996" s="163">
        <v>1.2E-2</v>
      </c>
      <c r="T1996" s="163">
        <v>3.0000000000000001E-3</v>
      </c>
    </row>
    <row r="1997" spans="1:20" ht="15.75" customHeight="1">
      <c r="A1997" s="130" t="s">
        <v>125</v>
      </c>
      <c r="B1997" s="164">
        <v>2016</v>
      </c>
      <c r="C1997" s="164">
        <v>5</v>
      </c>
      <c r="D1997" s="130" t="s">
        <v>57</v>
      </c>
      <c r="E1997" s="164">
        <v>22461</v>
      </c>
      <c r="F1997" s="164">
        <v>0</v>
      </c>
      <c r="G1997" s="164">
        <v>0</v>
      </c>
      <c r="H1997" s="164">
        <v>0</v>
      </c>
      <c r="I1997" s="164">
        <v>0</v>
      </c>
      <c r="J1997" s="164">
        <v>0</v>
      </c>
      <c r="K1997" s="164">
        <v>37</v>
      </c>
      <c r="L1997" s="164">
        <v>10740</v>
      </c>
      <c r="M1997" s="164">
        <v>10680.02</v>
      </c>
      <c r="N1997" s="164">
        <v>0.47799999999999998</v>
      </c>
      <c r="O1997" s="164">
        <v>0.47499999999999998</v>
      </c>
      <c r="P1997" s="164">
        <v>37</v>
      </c>
      <c r="Q1997" s="164">
        <v>10740</v>
      </c>
      <c r="R1997" s="164">
        <v>10680.02</v>
      </c>
      <c r="S1997" s="164">
        <v>0.47799999999999998</v>
      </c>
      <c r="T1997" s="164">
        <v>0.47499999999999998</v>
      </c>
    </row>
    <row r="1998" spans="1:20" ht="15.75" customHeight="1">
      <c r="A1998" s="126" t="s">
        <v>125</v>
      </c>
      <c r="B1998" s="163">
        <v>2016</v>
      </c>
      <c r="C1998" s="163">
        <v>6</v>
      </c>
      <c r="D1998" s="126" t="s">
        <v>58</v>
      </c>
      <c r="E1998" s="163">
        <v>22461</v>
      </c>
      <c r="F1998" s="163">
        <v>15</v>
      </c>
      <c r="G1998" s="163">
        <v>25217</v>
      </c>
      <c r="H1998" s="163">
        <v>38795</v>
      </c>
      <c r="I1998" s="163">
        <v>1.123</v>
      </c>
      <c r="J1998" s="163">
        <v>1.7270000000000001</v>
      </c>
      <c r="K1998" s="163">
        <v>17</v>
      </c>
      <c r="L1998" s="163">
        <v>10106</v>
      </c>
      <c r="M1998" s="163">
        <v>11766.06</v>
      </c>
      <c r="N1998" s="163">
        <v>0.45</v>
      </c>
      <c r="O1998" s="163">
        <v>0.52400000000000002</v>
      </c>
      <c r="P1998" s="163">
        <v>32</v>
      </c>
      <c r="Q1998" s="163">
        <v>35323</v>
      </c>
      <c r="R1998" s="163">
        <v>50561.06</v>
      </c>
      <c r="S1998" s="163">
        <v>1.573</v>
      </c>
      <c r="T1998" s="163">
        <v>2.25</v>
      </c>
    </row>
    <row r="1999" spans="1:20" ht="15.75" customHeight="1">
      <c r="A1999" s="130" t="s">
        <v>125</v>
      </c>
      <c r="B1999" s="164">
        <v>2016</v>
      </c>
      <c r="C1999" s="164">
        <v>7</v>
      </c>
      <c r="D1999" s="130" t="s">
        <v>59</v>
      </c>
      <c r="E1999" s="164">
        <v>22461</v>
      </c>
      <c r="F1999" s="164">
        <v>0</v>
      </c>
      <c r="G1999" s="164">
        <v>0</v>
      </c>
      <c r="H1999" s="164">
        <v>0</v>
      </c>
      <c r="I1999" s="164">
        <v>0</v>
      </c>
      <c r="J1999" s="164">
        <v>0</v>
      </c>
      <c r="K1999" s="164">
        <v>3</v>
      </c>
      <c r="L1999" s="164">
        <v>539</v>
      </c>
      <c r="M1999" s="164">
        <v>1436.73</v>
      </c>
      <c r="N1999" s="164">
        <v>2.4E-2</v>
      </c>
      <c r="O1999" s="164">
        <v>6.4000000000000001E-2</v>
      </c>
      <c r="P1999" s="164">
        <v>3</v>
      </c>
      <c r="Q1999" s="164">
        <v>539</v>
      </c>
      <c r="R1999" s="164">
        <v>1436.73</v>
      </c>
      <c r="S1999" s="164">
        <v>2.4E-2</v>
      </c>
      <c r="T1999" s="164">
        <v>6.4000000000000001E-2</v>
      </c>
    </row>
    <row r="2000" spans="1:20" ht="15.75" customHeight="1">
      <c r="A2000" s="126" t="s">
        <v>125</v>
      </c>
      <c r="B2000" s="163">
        <v>2016</v>
      </c>
      <c r="C2000" s="163">
        <v>8</v>
      </c>
      <c r="D2000" s="126" t="s">
        <v>60</v>
      </c>
      <c r="E2000" s="163">
        <v>22461</v>
      </c>
      <c r="F2000" s="163">
        <v>0</v>
      </c>
      <c r="G2000" s="163">
        <v>0</v>
      </c>
      <c r="H2000" s="163">
        <v>0</v>
      </c>
      <c r="I2000" s="163">
        <v>0</v>
      </c>
      <c r="J2000" s="163">
        <v>0</v>
      </c>
      <c r="K2000" s="163">
        <v>3</v>
      </c>
      <c r="L2000" s="163">
        <v>1974</v>
      </c>
      <c r="M2000" s="163">
        <v>171.5</v>
      </c>
      <c r="N2000" s="163">
        <v>8.7999999999999995E-2</v>
      </c>
      <c r="O2000" s="163">
        <v>8.0000000000000002E-3</v>
      </c>
      <c r="P2000" s="163">
        <v>3</v>
      </c>
      <c r="Q2000" s="163">
        <v>1974</v>
      </c>
      <c r="R2000" s="163">
        <v>171.5</v>
      </c>
      <c r="S2000" s="163">
        <v>8.7999999999999995E-2</v>
      </c>
      <c r="T2000" s="163">
        <v>8.0000000000000002E-3</v>
      </c>
    </row>
    <row r="2001" spans="1:20" ht="15.75" customHeight="1">
      <c r="A2001" s="130" t="s">
        <v>125</v>
      </c>
      <c r="B2001" s="164">
        <v>2016</v>
      </c>
      <c r="C2001" s="164">
        <v>9</v>
      </c>
      <c r="D2001" s="130" t="s">
        <v>61</v>
      </c>
      <c r="E2001" s="164">
        <v>22461</v>
      </c>
      <c r="F2001" s="164">
        <v>0</v>
      </c>
      <c r="G2001" s="164">
        <v>0</v>
      </c>
      <c r="H2001" s="164">
        <v>0</v>
      </c>
      <c r="I2001" s="164">
        <v>0</v>
      </c>
      <c r="J2001" s="164">
        <v>0</v>
      </c>
      <c r="K2001" s="164">
        <v>24</v>
      </c>
      <c r="L2001" s="164">
        <v>11645</v>
      </c>
      <c r="M2001" s="164">
        <v>4190.17</v>
      </c>
      <c r="N2001" s="164">
        <v>0.51800000000000002</v>
      </c>
      <c r="O2001" s="164">
        <v>0.187</v>
      </c>
      <c r="P2001" s="164">
        <v>24</v>
      </c>
      <c r="Q2001" s="164">
        <v>11645</v>
      </c>
      <c r="R2001" s="164">
        <v>4190.17</v>
      </c>
      <c r="S2001" s="164">
        <v>0.51800000000000002</v>
      </c>
      <c r="T2001" s="164">
        <v>0.187</v>
      </c>
    </row>
    <row r="2002" spans="1:20" ht="15.75" customHeight="1">
      <c r="A2002" s="126" t="s">
        <v>125</v>
      </c>
      <c r="B2002" s="163">
        <v>2017</v>
      </c>
      <c r="C2002" s="163">
        <v>0</v>
      </c>
      <c r="D2002" s="126" t="s">
        <v>53</v>
      </c>
      <c r="E2002" s="163">
        <v>22618</v>
      </c>
      <c r="F2002" s="163">
        <v>0</v>
      </c>
      <c r="G2002" s="163">
        <v>0</v>
      </c>
      <c r="H2002" s="163">
        <v>0</v>
      </c>
      <c r="I2002" s="163">
        <v>0</v>
      </c>
      <c r="J2002" s="163">
        <v>0</v>
      </c>
      <c r="K2002" s="163">
        <v>3</v>
      </c>
      <c r="L2002" s="163">
        <v>3646</v>
      </c>
      <c r="M2002" s="163">
        <v>371.5</v>
      </c>
      <c r="N2002" s="163">
        <v>0.161</v>
      </c>
      <c r="O2002" s="163">
        <v>1.6E-2</v>
      </c>
      <c r="P2002" s="163">
        <v>3</v>
      </c>
      <c r="Q2002" s="163">
        <v>3646</v>
      </c>
      <c r="R2002" s="163">
        <v>371.5</v>
      </c>
      <c r="S2002" s="163">
        <v>0.161</v>
      </c>
      <c r="T2002" s="163">
        <v>1.6E-2</v>
      </c>
    </row>
    <row r="2003" spans="1:20" ht="15.75" customHeight="1">
      <c r="A2003" s="130" t="s">
        <v>125</v>
      </c>
      <c r="B2003" s="164">
        <v>2017</v>
      </c>
      <c r="C2003" s="164">
        <v>1</v>
      </c>
      <c r="D2003" s="130" t="s">
        <v>54</v>
      </c>
      <c r="E2003" s="164">
        <v>22618</v>
      </c>
      <c r="F2003" s="164">
        <v>0</v>
      </c>
      <c r="G2003" s="164">
        <v>0</v>
      </c>
      <c r="H2003" s="164">
        <v>0</v>
      </c>
      <c r="I2003" s="164">
        <v>0</v>
      </c>
      <c r="J2003" s="164">
        <v>0</v>
      </c>
      <c r="K2003" s="164">
        <v>42</v>
      </c>
      <c r="L2003" s="164">
        <v>796</v>
      </c>
      <c r="M2003" s="164">
        <v>1825</v>
      </c>
      <c r="N2003" s="164">
        <v>3.5000000000000003E-2</v>
      </c>
      <c r="O2003" s="164">
        <v>8.1000000000000003E-2</v>
      </c>
      <c r="P2003" s="164">
        <v>42</v>
      </c>
      <c r="Q2003" s="164">
        <v>796</v>
      </c>
      <c r="R2003" s="164">
        <v>1825</v>
      </c>
      <c r="S2003" s="164">
        <v>3.5000000000000003E-2</v>
      </c>
      <c r="T2003" s="164">
        <v>8.1000000000000003E-2</v>
      </c>
    </row>
    <row r="2004" spans="1:20" ht="15.75" customHeight="1">
      <c r="A2004" s="126" t="s">
        <v>125</v>
      </c>
      <c r="B2004" s="163">
        <v>2017</v>
      </c>
      <c r="C2004" s="163">
        <v>2</v>
      </c>
      <c r="D2004" s="126" t="s">
        <v>1415</v>
      </c>
      <c r="E2004" s="163">
        <v>22618</v>
      </c>
      <c r="F2004" s="163">
        <v>0</v>
      </c>
      <c r="G2004" s="163">
        <v>0</v>
      </c>
      <c r="H2004" s="163">
        <v>0</v>
      </c>
      <c r="I2004" s="163">
        <v>0</v>
      </c>
      <c r="J2004" s="163">
        <v>0</v>
      </c>
      <c r="K2004" s="163">
        <v>3</v>
      </c>
      <c r="L2004" s="163">
        <v>10846</v>
      </c>
      <c r="M2004" s="163">
        <v>766.38</v>
      </c>
      <c r="N2004" s="163">
        <v>0.48</v>
      </c>
      <c r="O2004" s="163">
        <v>3.4000000000000002E-2</v>
      </c>
      <c r="P2004" s="163">
        <v>3</v>
      </c>
      <c r="Q2004" s="163">
        <v>10846</v>
      </c>
      <c r="R2004" s="163">
        <v>766.38</v>
      </c>
      <c r="S2004" s="163">
        <v>0.48</v>
      </c>
      <c r="T2004" s="163">
        <v>3.4000000000000002E-2</v>
      </c>
    </row>
    <row r="2005" spans="1:20" ht="15.75" customHeight="1">
      <c r="A2005" s="130" t="s">
        <v>125</v>
      </c>
      <c r="B2005" s="164">
        <v>2017</v>
      </c>
      <c r="C2005" s="164">
        <v>3</v>
      </c>
      <c r="D2005" s="130" t="s">
        <v>55</v>
      </c>
      <c r="E2005" s="164">
        <v>22618</v>
      </c>
      <c r="F2005" s="164">
        <v>0</v>
      </c>
      <c r="G2005" s="164">
        <v>0</v>
      </c>
      <c r="H2005" s="164">
        <v>0</v>
      </c>
      <c r="I2005" s="164">
        <v>0</v>
      </c>
      <c r="J2005" s="164">
        <v>0</v>
      </c>
      <c r="K2005" s="164">
        <v>5</v>
      </c>
      <c r="L2005" s="164">
        <v>992</v>
      </c>
      <c r="M2005" s="164">
        <v>587.33000000000004</v>
      </c>
      <c r="N2005" s="164">
        <v>4.3999999999999997E-2</v>
      </c>
      <c r="O2005" s="164">
        <v>2.5999999999999999E-2</v>
      </c>
      <c r="P2005" s="164">
        <v>5</v>
      </c>
      <c r="Q2005" s="164">
        <v>992</v>
      </c>
      <c r="R2005" s="164">
        <v>587.33000000000004</v>
      </c>
      <c r="S2005" s="164">
        <v>4.3999999999999997E-2</v>
      </c>
      <c r="T2005" s="164">
        <v>2.5999999999999999E-2</v>
      </c>
    </row>
    <row r="2006" spans="1:20" ht="15.75" customHeight="1">
      <c r="A2006" s="126" t="s">
        <v>125</v>
      </c>
      <c r="B2006" s="163">
        <v>2017</v>
      </c>
      <c r="C2006" s="163">
        <v>4</v>
      </c>
      <c r="D2006" s="126" t="s">
        <v>56</v>
      </c>
      <c r="E2006" s="163">
        <v>22618</v>
      </c>
      <c r="F2006" s="163">
        <v>0</v>
      </c>
      <c r="G2006" s="163">
        <v>0</v>
      </c>
      <c r="H2006" s="163">
        <v>0</v>
      </c>
      <c r="I2006" s="163">
        <v>0</v>
      </c>
      <c r="J2006" s="163">
        <v>0</v>
      </c>
      <c r="K2006" s="163">
        <v>3</v>
      </c>
      <c r="L2006" s="163">
        <v>4350</v>
      </c>
      <c r="M2006" s="163">
        <v>7214.6</v>
      </c>
      <c r="N2006" s="163">
        <v>0.192</v>
      </c>
      <c r="O2006" s="163">
        <v>0.31900000000000001</v>
      </c>
      <c r="P2006" s="163">
        <v>3</v>
      </c>
      <c r="Q2006" s="163">
        <v>4350</v>
      </c>
      <c r="R2006" s="163">
        <v>7214.6</v>
      </c>
      <c r="S2006" s="163">
        <v>0.192</v>
      </c>
      <c r="T2006" s="163">
        <v>0.31900000000000001</v>
      </c>
    </row>
    <row r="2007" spans="1:20" ht="15.75" customHeight="1">
      <c r="A2007" s="130" t="s">
        <v>125</v>
      </c>
      <c r="B2007" s="164">
        <v>2017</v>
      </c>
      <c r="C2007" s="164">
        <v>5</v>
      </c>
      <c r="D2007" s="130" t="s">
        <v>57</v>
      </c>
      <c r="E2007" s="164">
        <v>22618</v>
      </c>
      <c r="F2007" s="164">
        <v>0</v>
      </c>
      <c r="G2007" s="164">
        <v>0</v>
      </c>
      <c r="H2007" s="164">
        <v>0</v>
      </c>
      <c r="I2007" s="164">
        <v>0</v>
      </c>
      <c r="J2007" s="164">
        <v>0</v>
      </c>
      <c r="K2007" s="164">
        <v>22</v>
      </c>
      <c r="L2007" s="164">
        <v>4404</v>
      </c>
      <c r="M2007" s="164">
        <v>6924.62</v>
      </c>
      <c r="N2007" s="164">
        <v>0.19500000000000001</v>
      </c>
      <c r="O2007" s="164">
        <v>0.30599999999999999</v>
      </c>
      <c r="P2007" s="164">
        <v>22</v>
      </c>
      <c r="Q2007" s="164">
        <v>4404</v>
      </c>
      <c r="R2007" s="164">
        <v>6924.62</v>
      </c>
      <c r="S2007" s="164">
        <v>0.19500000000000001</v>
      </c>
      <c r="T2007" s="164">
        <v>0.30599999999999999</v>
      </c>
    </row>
    <row r="2008" spans="1:20" ht="15.75" customHeight="1">
      <c r="A2008" s="126" t="s">
        <v>125</v>
      </c>
      <c r="B2008" s="163">
        <v>2017</v>
      </c>
      <c r="C2008" s="163">
        <v>6</v>
      </c>
      <c r="D2008" s="126" t="s">
        <v>58</v>
      </c>
      <c r="E2008" s="163">
        <v>22618</v>
      </c>
      <c r="F2008" s="163">
        <v>0</v>
      </c>
      <c r="G2008" s="163">
        <v>0</v>
      </c>
      <c r="H2008" s="163">
        <v>0</v>
      </c>
      <c r="I2008" s="163">
        <v>0</v>
      </c>
      <c r="J2008" s="163">
        <v>0</v>
      </c>
      <c r="K2008" s="163">
        <v>14</v>
      </c>
      <c r="L2008" s="163">
        <v>3256</v>
      </c>
      <c r="M2008" s="163">
        <v>4343.33</v>
      </c>
      <c r="N2008" s="163">
        <v>0.14399999999999999</v>
      </c>
      <c r="O2008" s="163">
        <v>0.192</v>
      </c>
      <c r="P2008" s="163">
        <v>14</v>
      </c>
      <c r="Q2008" s="163">
        <v>3256</v>
      </c>
      <c r="R2008" s="163">
        <v>4343.33</v>
      </c>
      <c r="S2008" s="163">
        <v>0.14399999999999999</v>
      </c>
      <c r="T2008" s="163">
        <v>0.192</v>
      </c>
    </row>
    <row r="2009" spans="1:20" ht="15.75" customHeight="1">
      <c r="A2009" s="130" t="s">
        <v>125</v>
      </c>
      <c r="B2009" s="164">
        <v>2017</v>
      </c>
      <c r="C2009" s="164">
        <v>7</v>
      </c>
      <c r="D2009" s="130" t="s">
        <v>59</v>
      </c>
      <c r="E2009" s="164">
        <v>22618</v>
      </c>
      <c r="F2009" s="164">
        <v>0</v>
      </c>
      <c r="G2009" s="164">
        <v>0</v>
      </c>
      <c r="H2009" s="164">
        <v>0</v>
      </c>
      <c r="I2009" s="164">
        <v>0</v>
      </c>
      <c r="J2009" s="164">
        <v>0</v>
      </c>
      <c r="K2009" s="164">
        <v>1</v>
      </c>
      <c r="L2009" s="164">
        <v>21</v>
      </c>
      <c r="M2009" s="164">
        <v>4.55</v>
      </c>
      <c r="N2009" s="164">
        <v>1E-3</v>
      </c>
      <c r="O2009" s="164">
        <v>0</v>
      </c>
      <c r="P2009" s="164">
        <v>1</v>
      </c>
      <c r="Q2009" s="164">
        <v>21</v>
      </c>
      <c r="R2009" s="164">
        <v>4.55</v>
      </c>
      <c r="S2009" s="164">
        <v>1E-3</v>
      </c>
      <c r="T2009" s="164">
        <v>0</v>
      </c>
    </row>
    <row r="2010" spans="1:20" ht="15.75" customHeight="1">
      <c r="A2010" s="126" t="s">
        <v>125</v>
      </c>
      <c r="B2010" s="163">
        <v>2017</v>
      </c>
      <c r="C2010" s="163">
        <v>8</v>
      </c>
      <c r="D2010" s="126" t="s">
        <v>60</v>
      </c>
      <c r="E2010" s="163">
        <v>22618</v>
      </c>
      <c r="F2010" s="163">
        <v>0</v>
      </c>
      <c r="G2010" s="163">
        <v>0</v>
      </c>
      <c r="H2010" s="163">
        <v>0</v>
      </c>
      <c r="I2010" s="163">
        <v>0</v>
      </c>
      <c r="J2010" s="163">
        <v>0</v>
      </c>
      <c r="K2010" s="163">
        <v>0</v>
      </c>
      <c r="L2010" s="163">
        <v>0</v>
      </c>
      <c r="M2010" s="163">
        <v>0</v>
      </c>
      <c r="N2010" s="163">
        <v>0</v>
      </c>
      <c r="O2010" s="163">
        <v>0</v>
      </c>
      <c r="P2010" s="163">
        <v>0</v>
      </c>
      <c r="Q2010" s="163">
        <v>0</v>
      </c>
      <c r="R2010" s="163">
        <v>0</v>
      </c>
      <c r="S2010" s="163">
        <v>0</v>
      </c>
      <c r="T2010" s="163">
        <v>0</v>
      </c>
    </row>
    <row r="2011" spans="1:20" ht="15.75" customHeight="1">
      <c r="A2011" s="130" t="s">
        <v>125</v>
      </c>
      <c r="B2011" s="164">
        <v>2017</v>
      </c>
      <c r="C2011" s="164">
        <v>9</v>
      </c>
      <c r="D2011" s="130" t="s">
        <v>61</v>
      </c>
      <c r="E2011" s="164">
        <v>22618</v>
      </c>
      <c r="F2011" s="164">
        <v>0</v>
      </c>
      <c r="G2011" s="164">
        <v>0</v>
      </c>
      <c r="H2011" s="164">
        <v>0</v>
      </c>
      <c r="I2011" s="164">
        <v>0</v>
      </c>
      <c r="J2011" s="164">
        <v>0</v>
      </c>
      <c r="K2011" s="164">
        <v>16</v>
      </c>
      <c r="L2011" s="164">
        <v>8172</v>
      </c>
      <c r="M2011" s="164">
        <v>15963.3</v>
      </c>
      <c r="N2011" s="164">
        <v>0.36099999999999999</v>
      </c>
      <c r="O2011" s="164">
        <v>0.70599999999999996</v>
      </c>
      <c r="P2011" s="164">
        <v>16</v>
      </c>
      <c r="Q2011" s="164">
        <v>8172</v>
      </c>
      <c r="R2011" s="164">
        <v>15963.3</v>
      </c>
      <c r="S2011" s="164">
        <v>0.36099999999999999</v>
      </c>
      <c r="T2011" s="164">
        <v>0.70599999999999996</v>
      </c>
    </row>
    <row r="2012" spans="1:20" ht="15.75" customHeight="1">
      <c r="A2012" s="126" t="s">
        <v>125</v>
      </c>
      <c r="B2012" s="163">
        <v>2018</v>
      </c>
      <c r="C2012" s="163">
        <v>0</v>
      </c>
      <c r="D2012" s="126" t="s">
        <v>53</v>
      </c>
      <c r="E2012" s="163">
        <v>22815</v>
      </c>
      <c r="F2012" s="163">
        <v>0</v>
      </c>
      <c r="G2012" s="163">
        <v>0</v>
      </c>
      <c r="H2012" s="163">
        <v>0</v>
      </c>
      <c r="I2012" s="163">
        <v>0</v>
      </c>
      <c r="J2012" s="163">
        <v>0</v>
      </c>
      <c r="K2012" s="163">
        <v>6</v>
      </c>
      <c r="L2012" s="163">
        <v>2082</v>
      </c>
      <c r="M2012" s="163">
        <v>773.5</v>
      </c>
      <c r="N2012" s="163">
        <v>9.0999999999999998E-2</v>
      </c>
      <c r="O2012" s="163">
        <v>3.4000000000000002E-2</v>
      </c>
      <c r="P2012" s="163">
        <v>6</v>
      </c>
      <c r="Q2012" s="163">
        <v>2082</v>
      </c>
      <c r="R2012" s="163">
        <v>773.5</v>
      </c>
      <c r="S2012" s="163">
        <v>9.0999999999999998E-2</v>
      </c>
      <c r="T2012" s="163">
        <v>3.4000000000000002E-2</v>
      </c>
    </row>
    <row r="2013" spans="1:20" ht="15.75" customHeight="1">
      <c r="A2013" s="130" t="s">
        <v>125</v>
      </c>
      <c r="B2013" s="164">
        <v>2018</v>
      </c>
      <c r="C2013" s="164">
        <v>1</v>
      </c>
      <c r="D2013" s="130" t="s">
        <v>54</v>
      </c>
      <c r="E2013" s="164">
        <v>22815</v>
      </c>
      <c r="F2013" s="164">
        <v>0</v>
      </c>
      <c r="G2013" s="164">
        <v>0</v>
      </c>
      <c r="H2013" s="164">
        <v>0</v>
      </c>
      <c r="I2013" s="164">
        <v>0</v>
      </c>
      <c r="J2013" s="164">
        <v>0</v>
      </c>
      <c r="K2013" s="164">
        <v>32</v>
      </c>
      <c r="L2013" s="164">
        <v>632</v>
      </c>
      <c r="M2013" s="164">
        <v>1660.99</v>
      </c>
      <c r="N2013" s="164">
        <v>2.8000000000000001E-2</v>
      </c>
      <c r="O2013" s="164">
        <v>7.2999999999999995E-2</v>
      </c>
      <c r="P2013" s="164">
        <v>32</v>
      </c>
      <c r="Q2013" s="164">
        <v>632</v>
      </c>
      <c r="R2013" s="164">
        <v>1660.99</v>
      </c>
      <c r="S2013" s="164">
        <v>2.8000000000000001E-2</v>
      </c>
      <c r="T2013" s="164">
        <v>7.2999999999999995E-2</v>
      </c>
    </row>
    <row r="2014" spans="1:20" ht="15.75" customHeight="1">
      <c r="A2014" s="126" t="s">
        <v>125</v>
      </c>
      <c r="B2014" s="163">
        <v>2018</v>
      </c>
      <c r="C2014" s="163">
        <v>2</v>
      </c>
      <c r="D2014" s="126" t="s">
        <v>1415</v>
      </c>
      <c r="E2014" s="163">
        <v>22815</v>
      </c>
      <c r="F2014" s="163">
        <v>0</v>
      </c>
      <c r="G2014" s="163">
        <v>0</v>
      </c>
      <c r="H2014" s="163">
        <v>0</v>
      </c>
      <c r="I2014" s="163">
        <v>0</v>
      </c>
      <c r="J2014" s="163">
        <v>0</v>
      </c>
      <c r="K2014" s="163">
        <v>2</v>
      </c>
      <c r="L2014" s="163">
        <v>2982</v>
      </c>
      <c r="M2014" s="163">
        <v>1378.04</v>
      </c>
      <c r="N2014" s="163">
        <v>0.13100000000000001</v>
      </c>
      <c r="O2014" s="163">
        <v>0.06</v>
      </c>
      <c r="P2014" s="163">
        <v>2</v>
      </c>
      <c r="Q2014" s="163">
        <v>2982</v>
      </c>
      <c r="R2014" s="163">
        <v>1378.04</v>
      </c>
      <c r="S2014" s="163">
        <v>0.13100000000000001</v>
      </c>
      <c r="T2014" s="163">
        <v>0.06</v>
      </c>
    </row>
    <row r="2015" spans="1:20" ht="15.75" customHeight="1">
      <c r="A2015" s="130" t="s">
        <v>125</v>
      </c>
      <c r="B2015" s="164">
        <v>2018</v>
      </c>
      <c r="C2015" s="164">
        <v>3</v>
      </c>
      <c r="D2015" s="130" t="s">
        <v>55</v>
      </c>
      <c r="E2015" s="164">
        <v>22815</v>
      </c>
      <c r="F2015" s="164">
        <v>0</v>
      </c>
      <c r="G2015" s="164">
        <v>0</v>
      </c>
      <c r="H2015" s="164">
        <v>0</v>
      </c>
      <c r="I2015" s="164">
        <v>0</v>
      </c>
      <c r="J2015" s="164">
        <v>0</v>
      </c>
      <c r="K2015" s="164">
        <v>14</v>
      </c>
      <c r="L2015" s="164">
        <v>1660</v>
      </c>
      <c r="M2015" s="164">
        <v>1550.78</v>
      </c>
      <c r="N2015" s="164">
        <v>7.2999999999999995E-2</v>
      </c>
      <c r="O2015" s="164">
        <v>6.8000000000000005E-2</v>
      </c>
      <c r="P2015" s="164">
        <v>14</v>
      </c>
      <c r="Q2015" s="164">
        <v>1660</v>
      </c>
      <c r="R2015" s="164">
        <v>1550.78</v>
      </c>
      <c r="S2015" s="164">
        <v>7.2999999999999995E-2</v>
      </c>
      <c r="T2015" s="164">
        <v>6.8000000000000005E-2</v>
      </c>
    </row>
    <row r="2016" spans="1:20" ht="15.75" customHeight="1">
      <c r="A2016" s="126" t="s">
        <v>125</v>
      </c>
      <c r="B2016" s="163">
        <v>2018</v>
      </c>
      <c r="C2016" s="163">
        <v>4</v>
      </c>
      <c r="D2016" s="126" t="s">
        <v>56</v>
      </c>
      <c r="E2016" s="163">
        <v>22815</v>
      </c>
      <c r="F2016" s="163">
        <v>0</v>
      </c>
      <c r="G2016" s="163">
        <v>0</v>
      </c>
      <c r="H2016" s="163">
        <v>0</v>
      </c>
      <c r="I2016" s="163">
        <v>0</v>
      </c>
      <c r="J2016" s="163">
        <v>0</v>
      </c>
      <c r="K2016" s="163">
        <v>0</v>
      </c>
      <c r="L2016" s="163">
        <v>0</v>
      </c>
      <c r="M2016" s="163">
        <v>0</v>
      </c>
      <c r="N2016" s="163">
        <v>0</v>
      </c>
      <c r="O2016" s="163">
        <v>0</v>
      </c>
      <c r="P2016" s="163">
        <v>0</v>
      </c>
      <c r="Q2016" s="163">
        <v>0</v>
      </c>
      <c r="R2016" s="163">
        <v>0</v>
      </c>
      <c r="S2016" s="163">
        <v>0</v>
      </c>
      <c r="T2016" s="163">
        <v>0</v>
      </c>
    </row>
    <row r="2017" spans="1:20" ht="15.75" customHeight="1">
      <c r="A2017" s="130" t="s">
        <v>125</v>
      </c>
      <c r="B2017" s="164">
        <v>2018</v>
      </c>
      <c r="C2017" s="164">
        <v>5</v>
      </c>
      <c r="D2017" s="130" t="s">
        <v>57</v>
      </c>
      <c r="E2017" s="164">
        <v>22815</v>
      </c>
      <c r="F2017" s="164">
        <v>0</v>
      </c>
      <c r="G2017" s="164">
        <v>0</v>
      </c>
      <c r="H2017" s="164">
        <v>0</v>
      </c>
      <c r="I2017" s="164">
        <v>0</v>
      </c>
      <c r="J2017" s="164">
        <v>0</v>
      </c>
      <c r="K2017" s="164">
        <v>26</v>
      </c>
      <c r="L2017" s="164">
        <v>13022</v>
      </c>
      <c r="M2017" s="164">
        <v>15095.52</v>
      </c>
      <c r="N2017" s="164">
        <v>0.57099999999999995</v>
      </c>
      <c r="O2017" s="164">
        <v>0.66200000000000003</v>
      </c>
      <c r="P2017" s="164">
        <v>26</v>
      </c>
      <c r="Q2017" s="164">
        <v>13022</v>
      </c>
      <c r="R2017" s="164">
        <v>15095.52</v>
      </c>
      <c r="S2017" s="164">
        <v>0.57099999999999995</v>
      </c>
      <c r="T2017" s="164">
        <v>0.66200000000000003</v>
      </c>
    </row>
    <row r="2018" spans="1:20" ht="15.75" customHeight="1">
      <c r="A2018" s="126" t="s">
        <v>125</v>
      </c>
      <c r="B2018" s="163">
        <v>2018</v>
      </c>
      <c r="C2018" s="163">
        <v>6</v>
      </c>
      <c r="D2018" s="126" t="s">
        <v>58</v>
      </c>
      <c r="E2018" s="163">
        <v>22815</v>
      </c>
      <c r="F2018" s="163">
        <v>0</v>
      </c>
      <c r="G2018" s="163">
        <v>0</v>
      </c>
      <c r="H2018" s="163">
        <v>0</v>
      </c>
      <c r="I2018" s="163">
        <v>0</v>
      </c>
      <c r="J2018" s="163">
        <v>0</v>
      </c>
      <c r="K2018" s="163">
        <v>18</v>
      </c>
      <c r="L2018" s="163">
        <v>13910</v>
      </c>
      <c r="M2018" s="163">
        <v>13463.51</v>
      </c>
      <c r="N2018" s="163">
        <v>0.61</v>
      </c>
      <c r="O2018" s="163">
        <v>0.59</v>
      </c>
      <c r="P2018" s="163">
        <v>18</v>
      </c>
      <c r="Q2018" s="163">
        <v>13910</v>
      </c>
      <c r="R2018" s="163">
        <v>13463.51</v>
      </c>
      <c r="S2018" s="163">
        <v>0.61</v>
      </c>
      <c r="T2018" s="163">
        <v>0.59</v>
      </c>
    </row>
    <row r="2019" spans="1:20" ht="15.75" customHeight="1">
      <c r="A2019" s="130" t="s">
        <v>125</v>
      </c>
      <c r="B2019" s="164">
        <v>2018</v>
      </c>
      <c r="C2019" s="164">
        <v>7</v>
      </c>
      <c r="D2019" s="130" t="s">
        <v>59</v>
      </c>
      <c r="E2019" s="164">
        <v>22815</v>
      </c>
      <c r="F2019" s="164">
        <v>0</v>
      </c>
      <c r="G2019" s="164">
        <v>0</v>
      </c>
      <c r="H2019" s="164">
        <v>0</v>
      </c>
      <c r="I2019" s="164">
        <v>0</v>
      </c>
      <c r="J2019" s="164">
        <v>0</v>
      </c>
      <c r="K2019" s="164">
        <v>1</v>
      </c>
      <c r="L2019" s="164">
        <v>10</v>
      </c>
      <c r="M2019" s="164">
        <v>5.17</v>
      </c>
      <c r="N2019" s="164">
        <v>0</v>
      </c>
      <c r="O2019" s="164">
        <v>0</v>
      </c>
      <c r="P2019" s="164">
        <v>1</v>
      </c>
      <c r="Q2019" s="164">
        <v>10</v>
      </c>
      <c r="R2019" s="164">
        <v>5.17</v>
      </c>
      <c r="S2019" s="164">
        <v>0</v>
      </c>
      <c r="T2019" s="164">
        <v>0</v>
      </c>
    </row>
    <row r="2020" spans="1:20" ht="15.75" customHeight="1">
      <c r="A2020" s="126" t="s">
        <v>125</v>
      </c>
      <c r="B2020" s="163">
        <v>2018</v>
      </c>
      <c r="C2020" s="163">
        <v>8</v>
      </c>
      <c r="D2020" s="126" t="s">
        <v>60</v>
      </c>
      <c r="E2020" s="163">
        <v>22815</v>
      </c>
      <c r="F2020" s="163">
        <v>0</v>
      </c>
      <c r="G2020" s="163">
        <v>0</v>
      </c>
      <c r="H2020" s="163">
        <v>0</v>
      </c>
      <c r="I2020" s="163">
        <v>0</v>
      </c>
      <c r="J2020" s="163">
        <v>0</v>
      </c>
      <c r="K2020" s="163">
        <v>0</v>
      </c>
      <c r="L2020" s="163">
        <v>0</v>
      </c>
      <c r="M2020" s="163">
        <v>0</v>
      </c>
      <c r="N2020" s="163">
        <v>0</v>
      </c>
      <c r="O2020" s="163">
        <v>0</v>
      </c>
      <c r="P2020" s="163">
        <v>0</v>
      </c>
      <c r="Q2020" s="163">
        <v>0</v>
      </c>
      <c r="R2020" s="163">
        <v>0</v>
      </c>
      <c r="S2020" s="163">
        <v>0</v>
      </c>
      <c r="T2020" s="163">
        <v>0</v>
      </c>
    </row>
    <row r="2021" spans="1:20" ht="15.75" customHeight="1">
      <c r="A2021" s="130" t="s">
        <v>125</v>
      </c>
      <c r="B2021" s="164">
        <v>2018</v>
      </c>
      <c r="C2021" s="164">
        <v>9</v>
      </c>
      <c r="D2021" s="130" t="s">
        <v>61</v>
      </c>
      <c r="E2021" s="164">
        <v>22815</v>
      </c>
      <c r="F2021" s="164">
        <v>0</v>
      </c>
      <c r="G2021" s="164">
        <v>0</v>
      </c>
      <c r="H2021" s="164">
        <v>0</v>
      </c>
      <c r="I2021" s="164">
        <v>0</v>
      </c>
      <c r="J2021" s="164">
        <v>0</v>
      </c>
      <c r="K2021" s="164">
        <v>7</v>
      </c>
      <c r="L2021" s="164">
        <v>5209</v>
      </c>
      <c r="M2021" s="164">
        <v>1111.58</v>
      </c>
      <c r="N2021" s="164">
        <v>0.22800000000000001</v>
      </c>
      <c r="O2021" s="164">
        <v>4.9000000000000002E-2</v>
      </c>
      <c r="P2021" s="164">
        <v>7</v>
      </c>
      <c r="Q2021" s="164">
        <v>5209</v>
      </c>
      <c r="R2021" s="164">
        <v>1111.58</v>
      </c>
      <c r="S2021" s="164">
        <v>0.22800000000000001</v>
      </c>
      <c r="T2021" s="164">
        <v>4.9000000000000002E-2</v>
      </c>
    </row>
    <row r="2022" spans="1:20" ht="15.75" customHeight="1">
      <c r="A2022" s="126" t="s">
        <v>125</v>
      </c>
      <c r="B2022" s="163">
        <v>2019</v>
      </c>
      <c r="C2022" s="163">
        <v>0</v>
      </c>
      <c r="D2022" s="126" t="s">
        <v>53</v>
      </c>
      <c r="E2022" s="163">
        <v>23046</v>
      </c>
      <c r="F2022" s="163">
        <v>0</v>
      </c>
      <c r="G2022" s="163">
        <v>0</v>
      </c>
      <c r="H2022" s="163">
        <v>0</v>
      </c>
      <c r="I2022" s="163">
        <v>0</v>
      </c>
      <c r="J2022" s="163">
        <v>0</v>
      </c>
      <c r="K2022" s="163">
        <v>7</v>
      </c>
      <c r="L2022" s="163">
        <v>14858</v>
      </c>
      <c r="M2022" s="163">
        <v>5612.41</v>
      </c>
      <c r="N2022" s="163">
        <v>0.64500000000000002</v>
      </c>
      <c r="O2022" s="163">
        <v>0.24399999999999999</v>
      </c>
      <c r="P2022" s="163">
        <v>7</v>
      </c>
      <c r="Q2022" s="163">
        <v>14858</v>
      </c>
      <c r="R2022" s="163">
        <v>5612.41</v>
      </c>
      <c r="S2022" s="163">
        <v>0.64500000000000002</v>
      </c>
      <c r="T2022" s="163">
        <v>0.24399999999999999</v>
      </c>
    </row>
    <row r="2023" spans="1:20" ht="15.75" customHeight="1">
      <c r="A2023" s="130" t="s">
        <v>125</v>
      </c>
      <c r="B2023" s="164">
        <v>2019</v>
      </c>
      <c r="C2023" s="164">
        <v>1</v>
      </c>
      <c r="D2023" s="130" t="s">
        <v>54</v>
      </c>
      <c r="E2023" s="164">
        <v>23046</v>
      </c>
      <c r="F2023" s="164">
        <v>0</v>
      </c>
      <c r="G2023" s="164">
        <v>0</v>
      </c>
      <c r="H2023" s="164">
        <v>0</v>
      </c>
      <c r="I2023" s="164">
        <v>0</v>
      </c>
      <c r="J2023" s="164">
        <v>0</v>
      </c>
      <c r="K2023" s="164">
        <v>9</v>
      </c>
      <c r="L2023" s="164">
        <v>172</v>
      </c>
      <c r="M2023" s="164">
        <v>593.82000000000005</v>
      </c>
      <c r="N2023" s="164">
        <v>7.0000000000000001E-3</v>
      </c>
      <c r="O2023" s="164">
        <v>2.5999999999999999E-2</v>
      </c>
      <c r="P2023" s="164">
        <v>9</v>
      </c>
      <c r="Q2023" s="164">
        <v>172</v>
      </c>
      <c r="R2023" s="164">
        <v>593.82000000000005</v>
      </c>
      <c r="S2023" s="164">
        <v>7.0000000000000001E-3</v>
      </c>
      <c r="T2023" s="164">
        <v>2.5999999999999999E-2</v>
      </c>
    </row>
    <row r="2024" spans="1:20" ht="15.75" customHeight="1">
      <c r="A2024" s="126" t="s">
        <v>125</v>
      </c>
      <c r="B2024" s="163">
        <v>2019</v>
      </c>
      <c r="C2024" s="163">
        <v>2</v>
      </c>
      <c r="D2024" s="126" t="s">
        <v>1415</v>
      </c>
      <c r="E2024" s="163">
        <v>23046</v>
      </c>
      <c r="F2024" s="163">
        <v>0</v>
      </c>
      <c r="G2024" s="163">
        <v>0</v>
      </c>
      <c r="H2024" s="163">
        <v>0</v>
      </c>
      <c r="I2024" s="163">
        <v>0</v>
      </c>
      <c r="J2024" s="163">
        <v>0</v>
      </c>
      <c r="K2024" s="163">
        <v>1</v>
      </c>
      <c r="L2024" s="163">
        <v>3003</v>
      </c>
      <c r="M2024" s="163">
        <v>200.2</v>
      </c>
      <c r="N2024" s="163">
        <v>0.13</v>
      </c>
      <c r="O2024" s="163">
        <v>8.9999999999999993E-3</v>
      </c>
      <c r="P2024" s="163">
        <v>1</v>
      </c>
      <c r="Q2024" s="163">
        <v>3003</v>
      </c>
      <c r="R2024" s="163">
        <v>200.2</v>
      </c>
      <c r="S2024" s="163">
        <v>0.13</v>
      </c>
      <c r="T2024" s="163">
        <v>8.9999999999999993E-3</v>
      </c>
    </row>
    <row r="2025" spans="1:20" ht="15.75" customHeight="1">
      <c r="A2025" s="130" t="s">
        <v>125</v>
      </c>
      <c r="B2025" s="164">
        <v>2019</v>
      </c>
      <c r="C2025" s="164">
        <v>3</v>
      </c>
      <c r="D2025" s="130" t="s">
        <v>55</v>
      </c>
      <c r="E2025" s="164">
        <v>23046</v>
      </c>
      <c r="F2025" s="164">
        <v>0</v>
      </c>
      <c r="G2025" s="164">
        <v>0</v>
      </c>
      <c r="H2025" s="164">
        <v>0</v>
      </c>
      <c r="I2025" s="164">
        <v>0</v>
      </c>
      <c r="J2025" s="164">
        <v>0</v>
      </c>
      <c r="K2025" s="164">
        <v>11</v>
      </c>
      <c r="L2025" s="164">
        <v>2935</v>
      </c>
      <c r="M2025" s="164">
        <v>2278.4499999999998</v>
      </c>
      <c r="N2025" s="164">
        <v>0.127</v>
      </c>
      <c r="O2025" s="164">
        <v>9.9000000000000005E-2</v>
      </c>
      <c r="P2025" s="164">
        <v>11</v>
      </c>
      <c r="Q2025" s="164">
        <v>2935</v>
      </c>
      <c r="R2025" s="164">
        <v>2278.4499999999998</v>
      </c>
      <c r="S2025" s="164">
        <v>0.127</v>
      </c>
      <c r="T2025" s="164">
        <v>9.9000000000000005E-2</v>
      </c>
    </row>
    <row r="2026" spans="1:20" ht="15.75" customHeight="1">
      <c r="A2026" s="126" t="s">
        <v>125</v>
      </c>
      <c r="B2026" s="163">
        <v>2019</v>
      </c>
      <c r="C2026" s="163">
        <v>4</v>
      </c>
      <c r="D2026" s="126" t="s">
        <v>56</v>
      </c>
      <c r="E2026" s="163">
        <v>23046</v>
      </c>
      <c r="F2026" s="163">
        <v>0</v>
      </c>
      <c r="G2026" s="163">
        <v>0</v>
      </c>
      <c r="H2026" s="163">
        <v>0</v>
      </c>
      <c r="I2026" s="163">
        <v>0</v>
      </c>
      <c r="J2026" s="163">
        <v>0</v>
      </c>
      <c r="K2026" s="163">
        <v>1</v>
      </c>
      <c r="L2026" s="163">
        <v>11</v>
      </c>
      <c r="M2026" s="163">
        <v>75.53</v>
      </c>
      <c r="N2026" s="163">
        <v>0</v>
      </c>
      <c r="O2026" s="163">
        <v>3.0000000000000001E-3</v>
      </c>
      <c r="P2026" s="163">
        <v>1</v>
      </c>
      <c r="Q2026" s="163">
        <v>11</v>
      </c>
      <c r="R2026" s="163">
        <v>75.53</v>
      </c>
      <c r="S2026" s="163">
        <v>0</v>
      </c>
      <c r="T2026" s="163">
        <v>3.0000000000000001E-3</v>
      </c>
    </row>
    <row r="2027" spans="1:20" ht="15.75" customHeight="1">
      <c r="A2027" s="130" t="s">
        <v>125</v>
      </c>
      <c r="B2027" s="164">
        <v>2019</v>
      </c>
      <c r="C2027" s="164">
        <v>5</v>
      </c>
      <c r="D2027" s="130" t="s">
        <v>57</v>
      </c>
      <c r="E2027" s="164">
        <v>23046</v>
      </c>
      <c r="F2027" s="164">
        <v>0</v>
      </c>
      <c r="G2027" s="164">
        <v>0</v>
      </c>
      <c r="H2027" s="164">
        <v>0</v>
      </c>
      <c r="I2027" s="164">
        <v>0</v>
      </c>
      <c r="J2027" s="164">
        <v>0</v>
      </c>
      <c r="K2027" s="164">
        <v>12</v>
      </c>
      <c r="L2027" s="164">
        <v>4540</v>
      </c>
      <c r="M2027" s="164">
        <v>6120.92</v>
      </c>
      <c r="N2027" s="164">
        <v>0.19700000000000001</v>
      </c>
      <c r="O2027" s="164">
        <v>0.26600000000000001</v>
      </c>
      <c r="P2027" s="164">
        <v>12</v>
      </c>
      <c r="Q2027" s="164">
        <v>4540</v>
      </c>
      <c r="R2027" s="164">
        <v>6120.92</v>
      </c>
      <c r="S2027" s="164">
        <v>0.19700000000000001</v>
      </c>
      <c r="T2027" s="164">
        <v>0.26600000000000001</v>
      </c>
    </row>
    <row r="2028" spans="1:20" ht="15.75" customHeight="1">
      <c r="A2028" s="126" t="s">
        <v>125</v>
      </c>
      <c r="B2028" s="163">
        <v>2019</v>
      </c>
      <c r="C2028" s="163">
        <v>6</v>
      </c>
      <c r="D2028" s="126" t="s">
        <v>58</v>
      </c>
      <c r="E2028" s="163">
        <v>23046</v>
      </c>
      <c r="F2028" s="163">
        <v>0</v>
      </c>
      <c r="G2028" s="163">
        <v>0</v>
      </c>
      <c r="H2028" s="163">
        <v>0</v>
      </c>
      <c r="I2028" s="163">
        <v>0</v>
      </c>
      <c r="J2028" s="163">
        <v>0</v>
      </c>
      <c r="K2028" s="163">
        <v>6</v>
      </c>
      <c r="L2028" s="163">
        <v>7700</v>
      </c>
      <c r="M2028" s="163">
        <v>9257.57</v>
      </c>
      <c r="N2028" s="163">
        <v>0.33400000000000002</v>
      </c>
      <c r="O2028" s="163">
        <v>0.40200000000000002</v>
      </c>
      <c r="P2028" s="163">
        <v>6</v>
      </c>
      <c r="Q2028" s="163">
        <v>7700</v>
      </c>
      <c r="R2028" s="163">
        <v>9257.57</v>
      </c>
      <c r="S2028" s="163">
        <v>0.33400000000000002</v>
      </c>
      <c r="T2028" s="163">
        <v>0.40200000000000002</v>
      </c>
    </row>
    <row r="2029" spans="1:20" ht="15.75" customHeight="1">
      <c r="A2029" s="130" t="s">
        <v>125</v>
      </c>
      <c r="B2029" s="164">
        <v>2019</v>
      </c>
      <c r="C2029" s="164">
        <v>7</v>
      </c>
      <c r="D2029" s="130" t="s">
        <v>59</v>
      </c>
      <c r="E2029" s="164">
        <v>23046</v>
      </c>
      <c r="F2029" s="164">
        <v>0</v>
      </c>
      <c r="G2029" s="164">
        <v>0</v>
      </c>
      <c r="H2029" s="164">
        <v>0</v>
      </c>
      <c r="I2029" s="164">
        <v>0</v>
      </c>
      <c r="J2029" s="164">
        <v>0</v>
      </c>
      <c r="K2029" s="164">
        <v>0</v>
      </c>
      <c r="L2029" s="164">
        <v>0</v>
      </c>
      <c r="M2029" s="164">
        <v>0</v>
      </c>
      <c r="N2029" s="164">
        <v>0</v>
      </c>
      <c r="O2029" s="164">
        <v>0</v>
      </c>
      <c r="P2029" s="164">
        <v>0</v>
      </c>
      <c r="Q2029" s="164">
        <v>0</v>
      </c>
      <c r="R2029" s="164">
        <v>0</v>
      </c>
      <c r="S2029" s="164">
        <v>0</v>
      </c>
      <c r="T2029" s="164">
        <v>0</v>
      </c>
    </row>
    <row r="2030" spans="1:20" ht="15.75" customHeight="1">
      <c r="A2030" s="126" t="s">
        <v>125</v>
      </c>
      <c r="B2030" s="163">
        <v>2019</v>
      </c>
      <c r="C2030" s="163">
        <v>8</v>
      </c>
      <c r="D2030" s="126" t="s">
        <v>60</v>
      </c>
      <c r="E2030" s="163">
        <v>23046</v>
      </c>
      <c r="F2030" s="163">
        <v>0</v>
      </c>
      <c r="G2030" s="163">
        <v>0</v>
      </c>
      <c r="H2030" s="163">
        <v>0</v>
      </c>
      <c r="I2030" s="163">
        <v>0</v>
      </c>
      <c r="J2030" s="163">
        <v>0</v>
      </c>
      <c r="K2030" s="163">
        <v>1</v>
      </c>
      <c r="L2030" s="163">
        <v>502</v>
      </c>
      <c r="M2030" s="163">
        <v>50.2</v>
      </c>
      <c r="N2030" s="163">
        <v>2.1999999999999999E-2</v>
      </c>
      <c r="O2030" s="163">
        <v>2E-3</v>
      </c>
      <c r="P2030" s="163">
        <v>1</v>
      </c>
      <c r="Q2030" s="163">
        <v>502</v>
      </c>
      <c r="R2030" s="163">
        <v>50.2</v>
      </c>
      <c r="S2030" s="163">
        <v>2.1999999999999999E-2</v>
      </c>
      <c r="T2030" s="163">
        <v>2E-3</v>
      </c>
    </row>
    <row r="2031" spans="1:20" ht="15.75" customHeight="1">
      <c r="A2031" s="130" t="s">
        <v>125</v>
      </c>
      <c r="B2031" s="164">
        <v>2019</v>
      </c>
      <c r="C2031" s="164">
        <v>9</v>
      </c>
      <c r="D2031" s="130" t="s">
        <v>61</v>
      </c>
      <c r="E2031" s="164">
        <v>23046</v>
      </c>
      <c r="F2031" s="164">
        <v>0</v>
      </c>
      <c r="G2031" s="164">
        <v>0</v>
      </c>
      <c r="H2031" s="164">
        <v>0</v>
      </c>
      <c r="I2031" s="164">
        <v>0</v>
      </c>
      <c r="J2031" s="164">
        <v>0</v>
      </c>
      <c r="K2031" s="164">
        <v>15</v>
      </c>
      <c r="L2031" s="164">
        <v>8427</v>
      </c>
      <c r="M2031" s="164">
        <v>12951.85</v>
      </c>
      <c r="N2031" s="164">
        <v>0.36599999999999999</v>
      </c>
      <c r="O2031" s="164">
        <v>0.56200000000000006</v>
      </c>
      <c r="P2031" s="164">
        <v>15</v>
      </c>
      <c r="Q2031" s="164">
        <v>8427</v>
      </c>
      <c r="R2031" s="164">
        <v>12951.85</v>
      </c>
      <c r="S2031" s="164">
        <v>0.36599999999999999</v>
      </c>
      <c r="T2031" s="164">
        <v>0.56200000000000006</v>
      </c>
    </row>
    <row r="2032" spans="1:20" ht="15.75" customHeight="1">
      <c r="A2032" s="126" t="s">
        <v>125</v>
      </c>
      <c r="B2032" s="163">
        <v>2020</v>
      </c>
      <c r="C2032" s="163">
        <v>0</v>
      </c>
      <c r="D2032" s="126" t="s">
        <v>53</v>
      </c>
      <c r="E2032" s="163">
        <v>23066</v>
      </c>
      <c r="F2032" s="163">
        <v>0</v>
      </c>
      <c r="G2032" s="163">
        <v>0</v>
      </c>
      <c r="H2032" s="163">
        <v>0</v>
      </c>
      <c r="I2032" s="163">
        <v>0</v>
      </c>
      <c r="J2032" s="163">
        <v>0</v>
      </c>
      <c r="K2032" s="163">
        <v>9</v>
      </c>
      <c r="L2032" s="163">
        <v>9864</v>
      </c>
      <c r="M2032" s="163">
        <v>848.16</v>
      </c>
      <c r="N2032" s="163">
        <v>0.42799999999999999</v>
      </c>
      <c r="O2032" s="163">
        <v>3.6999999999999998E-2</v>
      </c>
      <c r="P2032" s="163">
        <v>9</v>
      </c>
      <c r="Q2032" s="163">
        <v>9864</v>
      </c>
      <c r="R2032" s="163">
        <v>848.16</v>
      </c>
      <c r="S2032" s="163">
        <v>0.42799999999999999</v>
      </c>
      <c r="T2032" s="163">
        <v>3.6999999999999998E-2</v>
      </c>
    </row>
    <row r="2033" spans="1:20" ht="15.75" customHeight="1">
      <c r="A2033" s="130" t="s">
        <v>125</v>
      </c>
      <c r="B2033" s="164">
        <v>2020</v>
      </c>
      <c r="C2033" s="164">
        <v>1</v>
      </c>
      <c r="D2033" s="130" t="s">
        <v>54</v>
      </c>
      <c r="E2033" s="164">
        <v>23066</v>
      </c>
      <c r="F2033" s="164">
        <v>0</v>
      </c>
      <c r="G2033" s="164">
        <v>0</v>
      </c>
      <c r="H2033" s="164">
        <v>0</v>
      </c>
      <c r="I2033" s="164">
        <v>0</v>
      </c>
      <c r="J2033" s="164">
        <v>0</v>
      </c>
      <c r="K2033" s="164">
        <v>22</v>
      </c>
      <c r="L2033" s="164">
        <v>402</v>
      </c>
      <c r="M2033" s="164">
        <v>676.44</v>
      </c>
      <c r="N2033" s="164">
        <v>1.7000000000000001E-2</v>
      </c>
      <c r="O2033" s="164">
        <v>2.9000000000000001E-2</v>
      </c>
      <c r="P2033" s="164">
        <v>22</v>
      </c>
      <c r="Q2033" s="164">
        <v>402</v>
      </c>
      <c r="R2033" s="164">
        <v>676.44</v>
      </c>
      <c r="S2033" s="164">
        <v>1.7000000000000001E-2</v>
      </c>
      <c r="T2033" s="164">
        <v>2.9000000000000001E-2</v>
      </c>
    </row>
    <row r="2034" spans="1:20" ht="15.75" customHeight="1">
      <c r="A2034" s="126" t="s">
        <v>125</v>
      </c>
      <c r="B2034" s="163">
        <v>2020</v>
      </c>
      <c r="C2034" s="163">
        <v>2</v>
      </c>
      <c r="D2034" s="126" t="s">
        <v>1415</v>
      </c>
      <c r="E2034" s="163">
        <v>23066</v>
      </c>
      <c r="F2034" s="163">
        <v>0</v>
      </c>
      <c r="G2034" s="163">
        <v>0</v>
      </c>
      <c r="H2034" s="163">
        <v>0</v>
      </c>
      <c r="I2034" s="163">
        <v>0</v>
      </c>
      <c r="J2034" s="163">
        <v>0</v>
      </c>
      <c r="K2034" s="163">
        <v>1</v>
      </c>
      <c r="L2034" s="163">
        <v>3003</v>
      </c>
      <c r="M2034" s="163">
        <v>350.35</v>
      </c>
      <c r="N2034" s="163">
        <v>0.13</v>
      </c>
      <c r="O2034" s="163">
        <v>1.4999999999999999E-2</v>
      </c>
      <c r="P2034" s="163">
        <v>1</v>
      </c>
      <c r="Q2034" s="163">
        <v>3003</v>
      </c>
      <c r="R2034" s="163">
        <v>350.35</v>
      </c>
      <c r="S2034" s="163">
        <v>0.13</v>
      </c>
      <c r="T2034" s="163">
        <v>1.4999999999999999E-2</v>
      </c>
    </row>
    <row r="2035" spans="1:20" ht="15.75" customHeight="1">
      <c r="A2035" s="130" t="s">
        <v>125</v>
      </c>
      <c r="B2035" s="164">
        <v>2020</v>
      </c>
      <c r="C2035" s="164">
        <v>3</v>
      </c>
      <c r="D2035" s="130" t="s">
        <v>55</v>
      </c>
      <c r="E2035" s="164">
        <v>23066</v>
      </c>
      <c r="F2035" s="164">
        <v>0</v>
      </c>
      <c r="G2035" s="164">
        <v>0</v>
      </c>
      <c r="H2035" s="164">
        <v>0</v>
      </c>
      <c r="I2035" s="164">
        <v>0</v>
      </c>
      <c r="J2035" s="164">
        <v>0</v>
      </c>
      <c r="K2035" s="164">
        <v>12</v>
      </c>
      <c r="L2035" s="164">
        <v>9552</v>
      </c>
      <c r="M2035" s="164">
        <v>16752.95</v>
      </c>
      <c r="N2035" s="164">
        <v>0.41399999999999998</v>
      </c>
      <c r="O2035" s="164">
        <v>0.72599999999999998</v>
      </c>
      <c r="P2035" s="164">
        <v>12</v>
      </c>
      <c r="Q2035" s="164">
        <v>9552</v>
      </c>
      <c r="R2035" s="164">
        <v>16752.95</v>
      </c>
      <c r="S2035" s="164">
        <v>0.41399999999999998</v>
      </c>
      <c r="T2035" s="164">
        <v>0.72599999999999998</v>
      </c>
    </row>
    <row r="2036" spans="1:20" ht="15.75" customHeight="1">
      <c r="A2036" s="126" t="s">
        <v>125</v>
      </c>
      <c r="B2036" s="163">
        <v>2020</v>
      </c>
      <c r="C2036" s="163">
        <v>4</v>
      </c>
      <c r="D2036" s="126" t="s">
        <v>56</v>
      </c>
      <c r="E2036" s="163">
        <v>23066</v>
      </c>
      <c r="F2036" s="163">
        <v>0</v>
      </c>
      <c r="G2036" s="163">
        <v>0</v>
      </c>
      <c r="H2036" s="163">
        <v>0</v>
      </c>
      <c r="I2036" s="163">
        <v>0</v>
      </c>
      <c r="J2036" s="163">
        <v>0</v>
      </c>
      <c r="K2036" s="163">
        <v>3</v>
      </c>
      <c r="L2036" s="163">
        <v>66</v>
      </c>
      <c r="M2036" s="163">
        <v>359.68</v>
      </c>
      <c r="N2036" s="163">
        <v>3.0000000000000001E-3</v>
      </c>
      <c r="O2036" s="163">
        <v>1.6E-2</v>
      </c>
      <c r="P2036" s="163">
        <v>3</v>
      </c>
      <c r="Q2036" s="163">
        <v>66</v>
      </c>
      <c r="R2036" s="163">
        <v>359.68</v>
      </c>
      <c r="S2036" s="163">
        <v>3.0000000000000001E-3</v>
      </c>
      <c r="T2036" s="163">
        <v>1.6E-2</v>
      </c>
    </row>
    <row r="2037" spans="1:20" ht="15.75" customHeight="1">
      <c r="A2037" s="130" t="s">
        <v>125</v>
      </c>
      <c r="B2037" s="164">
        <v>2020</v>
      </c>
      <c r="C2037" s="164">
        <v>5</v>
      </c>
      <c r="D2037" s="130" t="s">
        <v>57</v>
      </c>
      <c r="E2037" s="164">
        <v>23066</v>
      </c>
      <c r="F2037" s="164">
        <v>0</v>
      </c>
      <c r="G2037" s="164">
        <v>0</v>
      </c>
      <c r="H2037" s="164">
        <v>0</v>
      </c>
      <c r="I2037" s="164">
        <v>0</v>
      </c>
      <c r="J2037" s="164">
        <v>0</v>
      </c>
      <c r="K2037" s="164">
        <v>37</v>
      </c>
      <c r="L2037" s="164">
        <v>13623</v>
      </c>
      <c r="M2037" s="164">
        <v>5746.44</v>
      </c>
      <c r="N2037" s="164">
        <v>0.59099999999999997</v>
      </c>
      <c r="O2037" s="164">
        <v>0.249</v>
      </c>
      <c r="P2037" s="164">
        <v>37</v>
      </c>
      <c r="Q2037" s="164">
        <v>13623</v>
      </c>
      <c r="R2037" s="164">
        <v>5746.44</v>
      </c>
      <c r="S2037" s="164">
        <v>0.59099999999999997</v>
      </c>
      <c r="T2037" s="164">
        <v>0.249</v>
      </c>
    </row>
    <row r="2038" spans="1:20" ht="15.75" customHeight="1">
      <c r="A2038" s="126" t="s">
        <v>125</v>
      </c>
      <c r="B2038" s="163">
        <v>2020</v>
      </c>
      <c r="C2038" s="163">
        <v>6</v>
      </c>
      <c r="D2038" s="126" t="s">
        <v>58</v>
      </c>
      <c r="E2038" s="163">
        <v>23066</v>
      </c>
      <c r="F2038" s="163">
        <v>13</v>
      </c>
      <c r="G2038" s="163">
        <v>8287</v>
      </c>
      <c r="H2038" s="163">
        <v>33329</v>
      </c>
      <c r="I2038" s="163">
        <v>0.35899999999999999</v>
      </c>
      <c r="J2038" s="163">
        <v>1.4450000000000001</v>
      </c>
      <c r="K2038" s="163">
        <v>5</v>
      </c>
      <c r="L2038" s="163">
        <v>256</v>
      </c>
      <c r="M2038" s="163">
        <v>439.599999999999</v>
      </c>
      <c r="N2038" s="163">
        <v>1.0999999999999999E-2</v>
      </c>
      <c r="O2038" s="163">
        <v>1.9E-2</v>
      </c>
      <c r="P2038" s="163">
        <v>18</v>
      </c>
      <c r="Q2038" s="163">
        <v>8543</v>
      </c>
      <c r="R2038" s="163">
        <v>33768.6</v>
      </c>
      <c r="S2038" s="163">
        <v>0.37</v>
      </c>
      <c r="T2038" s="163">
        <v>1.4630000000000001</v>
      </c>
    </row>
    <row r="2039" spans="1:20" ht="15.75" customHeight="1">
      <c r="A2039" s="130" t="s">
        <v>125</v>
      </c>
      <c r="B2039" s="164">
        <v>2020</v>
      </c>
      <c r="C2039" s="164">
        <v>7</v>
      </c>
      <c r="D2039" s="130" t="s">
        <v>59</v>
      </c>
      <c r="E2039" s="164">
        <v>23066</v>
      </c>
      <c r="F2039" s="164">
        <v>0</v>
      </c>
      <c r="G2039" s="164">
        <v>0</v>
      </c>
      <c r="H2039" s="164">
        <v>0</v>
      </c>
      <c r="I2039" s="164">
        <v>0</v>
      </c>
      <c r="J2039" s="164">
        <v>0</v>
      </c>
      <c r="K2039" s="164">
        <v>1</v>
      </c>
      <c r="L2039" s="164">
        <v>155</v>
      </c>
      <c r="M2039" s="164">
        <v>90.42</v>
      </c>
      <c r="N2039" s="164">
        <v>7.0000000000000001E-3</v>
      </c>
      <c r="O2039" s="164">
        <v>4.0000000000000001E-3</v>
      </c>
      <c r="P2039" s="164">
        <v>1</v>
      </c>
      <c r="Q2039" s="164">
        <v>155</v>
      </c>
      <c r="R2039" s="164">
        <v>90.42</v>
      </c>
      <c r="S2039" s="164">
        <v>7.0000000000000001E-3</v>
      </c>
      <c r="T2039" s="164">
        <v>4.0000000000000001E-3</v>
      </c>
    </row>
    <row r="2040" spans="1:20" ht="15.75" customHeight="1">
      <c r="A2040" s="126" t="s">
        <v>125</v>
      </c>
      <c r="B2040" s="163">
        <v>2020</v>
      </c>
      <c r="C2040" s="163">
        <v>8</v>
      </c>
      <c r="D2040" s="126" t="s">
        <v>60</v>
      </c>
      <c r="E2040" s="163">
        <v>23066</v>
      </c>
      <c r="F2040" s="163">
        <v>0</v>
      </c>
      <c r="G2040" s="163">
        <v>0</v>
      </c>
      <c r="H2040" s="163">
        <v>0</v>
      </c>
      <c r="I2040" s="163">
        <v>0</v>
      </c>
      <c r="J2040" s="163">
        <v>0</v>
      </c>
      <c r="K2040" s="163">
        <v>4</v>
      </c>
      <c r="L2040" s="163">
        <v>332</v>
      </c>
      <c r="M2040" s="163">
        <v>76.64</v>
      </c>
      <c r="N2040" s="163">
        <v>1.4E-2</v>
      </c>
      <c r="O2040" s="163">
        <v>3.0000000000000001E-3</v>
      </c>
      <c r="P2040" s="163">
        <v>4</v>
      </c>
      <c r="Q2040" s="163">
        <v>332</v>
      </c>
      <c r="R2040" s="163">
        <v>76.64</v>
      </c>
      <c r="S2040" s="163">
        <v>1.4E-2</v>
      </c>
      <c r="T2040" s="163">
        <v>3.0000000000000001E-3</v>
      </c>
    </row>
    <row r="2041" spans="1:20" ht="15.75" customHeight="1">
      <c r="A2041" s="130" t="s">
        <v>125</v>
      </c>
      <c r="B2041" s="164">
        <v>2020</v>
      </c>
      <c r="C2041" s="164">
        <v>9</v>
      </c>
      <c r="D2041" s="130" t="s">
        <v>61</v>
      </c>
      <c r="E2041" s="164">
        <v>23066</v>
      </c>
      <c r="F2041" s="164">
        <v>0</v>
      </c>
      <c r="G2041" s="164">
        <v>0</v>
      </c>
      <c r="H2041" s="164">
        <v>0</v>
      </c>
      <c r="I2041" s="164">
        <v>0</v>
      </c>
      <c r="J2041" s="164">
        <v>0</v>
      </c>
      <c r="K2041" s="164">
        <v>9</v>
      </c>
      <c r="L2041" s="164">
        <v>5629</v>
      </c>
      <c r="M2041" s="164">
        <v>6442.81</v>
      </c>
      <c r="N2041" s="164">
        <v>0.24399999999999999</v>
      </c>
      <c r="O2041" s="164">
        <v>0.27900000000000003</v>
      </c>
      <c r="P2041" s="164">
        <v>9</v>
      </c>
      <c r="Q2041" s="164">
        <v>5629</v>
      </c>
      <c r="R2041" s="164">
        <v>6442.81</v>
      </c>
      <c r="S2041" s="164">
        <v>0.24399999999999999</v>
      </c>
      <c r="T2041" s="164">
        <v>0.27900000000000003</v>
      </c>
    </row>
    <row r="2042" spans="1:20" ht="15.75" customHeight="1">
      <c r="A2042" s="126" t="s">
        <v>125</v>
      </c>
      <c r="B2042" s="163">
        <v>2021</v>
      </c>
      <c r="C2042" s="163">
        <v>0</v>
      </c>
      <c r="D2042" s="126" t="s">
        <v>53</v>
      </c>
      <c r="E2042" s="163">
        <v>23136</v>
      </c>
      <c r="F2042" s="163">
        <v>0</v>
      </c>
      <c r="G2042" s="163">
        <v>0</v>
      </c>
      <c r="H2042" s="163">
        <v>0</v>
      </c>
      <c r="I2042" s="163">
        <v>0</v>
      </c>
      <c r="J2042" s="163">
        <v>0</v>
      </c>
      <c r="K2042" s="163">
        <v>5</v>
      </c>
      <c r="L2042" s="163">
        <v>5479</v>
      </c>
      <c r="M2042" s="163">
        <v>712.73</v>
      </c>
      <c r="N2042" s="163">
        <v>0.23699999999999999</v>
      </c>
      <c r="O2042" s="163">
        <v>3.1E-2</v>
      </c>
      <c r="P2042" s="163">
        <v>5</v>
      </c>
      <c r="Q2042" s="163">
        <v>5479</v>
      </c>
      <c r="R2042" s="163">
        <v>712.73</v>
      </c>
      <c r="S2042" s="163">
        <v>0.23699999999999999</v>
      </c>
      <c r="T2042" s="163">
        <v>3.1E-2</v>
      </c>
    </row>
    <row r="2043" spans="1:20" ht="15.75" customHeight="1">
      <c r="A2043" s="130" t="s">
        <v>125</v>
      </c>
      <c r="B2043" s="164">
        <v>2021</v>
      </c>
      <c r="C2043" s="164">
        <v>1</v>
      </c>
      <c r="D2043" s="130" t="s">
        <v>54</v>
      </c>
      <c r="E2043" s="164">
        <v>23136</v>
      </c>
      <c r="F2043" s="164">
        <v>1</v>
      </c>
      <c r="G2043" s="164">
        <v>23</v>
      </c>
      <c r="H2043" s="164">
        <v>60.57</v>
      </c>
      <c r="I2043" s="164">
        <v>1E-3</v>
      </c>
      <c r="J2043" s="164">
        <v>3.0000000000000001E-3</v>
      </c>
      <c r="K2043" s="164">
        <v>7</v>
      </c>
      <c r="L2043" s="164">
        <v>78</v>
      </c>
      <c r="M2043" s="164">
        <v>75.13</v>
      </c>
      <c r="N2043" s="164">
        <v>3.0000000000000001E-3</v>
      </c>
      <c r="O2043" s="164">
        <v>3.0000000000000001E-3</v>
      </c>
      <c r="P2043" s="164">
        <v>8</v>
      </c>
      <c r="Q2043" s="164">
        <v>101</v>
      </c>
      <c r="R2043" s="164">
        <v>135.69999999999999</v>
      </c>
      <c r="S2043" s="164">
        <v>4.0000000000000001E-3</v>
      </c>
      <c r="T2043" s="164">
        <v>6.0000000000000001E-3</v>
      </c>
    </row>
    <row r="2044" spans="1:20" ht="15.75" customHeight="1">
      <c r="A2044" s="126" t="s">
        <v>125</v>
      </c>
      <c r="B2044" s="163">
        <v>2021</v>
      </c>
      <c r="C2044" s="163">
        <v>2</v>
      </c>
      <c r="D2044" s="126" t="s">
        <v>1415</v>
      </c>
      <c r="E2044" s="163">
        <v>23136</v>
      </c>
      <c r="F2044" s="163">
        <v>2</v>
      </c>
      <c r="G2044" s="163">
        <v>6006</v>
      </c>
      <c r="H2044" s="163">
        <v>2852.85</v>
      </c>
      <c r="I2044" s="163">
        <v>0.26</v>
      </c>
      <c r="J2044" s="163">
        <v>0.123</v>
      </c>
      <c r="K2044" s="163">
        <v>2</v>
      </c>
      <c r="L2044" s="163">
        <v>5995</v>
      </c>
      <c r="M2044" s="163">
        <v>2000.9</v>
      </c>
      <c r="N2044" s="163">
        <v>0.25900000000000001</v>
      </c>
      <c r="O2044" s="163">
        <v>8.5999999999999993E-2</v>
      </c>
      <c r="P2044" s="163">
        <v>4</v>
      </c>
      <c r="Q2044" s="163">
        <v>12001</v>
      </c>
      <c r="R2044" s="163">
        <v>4853.75</v>
      </c>
      <c r="S2044" s="163">
        <v>0.51900000000000002</v>
      </c>
      <c r="T2044" s="163">
        <v>0.21</v>
      </c>
    </row>
    <row r="2045" spans="1:20" ht="15.75" customHeight="1">
      <c r="A2045" s="130" t="s">
        <v>125</v>
      </c>
      <c r="B2045" s="164">
        <v>2021</v>
      </c>
      <c r="C2045" s="164">
        <v>3</v>
      </c>
      <c r="D2045" s="130" t="s">
        <v>55</v>
      </c>
      <c r="E2045" s="164">
        <v>23136</v>
      </c>
      <c r="F2045" s="164">
        <v>0</v>
      </c>
      <c r="G2045" s="164">
        <v>0</v>
      </c>
      <c r="H2045" s="164">
        <v>0</v>
      </c>
      <c r="I2045" s="164">
        <v>0</v>
      </c>
      <c r="J2045" s="164">
        <v>0</v>
      </c>
      <c r="K2045" s="164">
        <v>14</v>
      </c>
      <c r="L2045" s="164">
        <v>5421</v>
      </c>
      <c r="M2045" s="164">
        <v>3791.6</v>
      </c>
      <c r="N2045" s="164">
        <v>0.23400000000000001</v>
      </c>
      <c r="O2045" s="164">
        <v>0.16400000000000001</v>
      </c>
      <c r="P2045" s="164">
        <v>14</v>
      </c>
      <c r="Q2045" s="164">
        <v>5421</v>
      </c>
      <c r="R2045" s="164">
        <v>3791.6</v>
      </c>
      <c r="S2045" s="164">
        <v>0.23400000000000001</v>
      </c>
      <c r="T2045" s="164">
        <v>0.16400000000000001</v>
      </c>
    </row>
    <row r="2046" spans="1:20" ht="15.75" customHeight="1">
      <c r="A2046" s="126" t="s">
        <v>125</v>
      </c>
      <c r="B2046" s="163">
        <v>2021</v>
      </c>
      <c r="C2046" s="163">
        <v>4</v>
      </c>
      <c r="D2046" s="126" t="s">
        <v>56</v>
      </c>
      <c r="E2046" s="163">
        <v>23136</v>
      </c>
      <c r="F2046" s="163">
        <v>10</v>
      </c>
      <c r="G2046" s="163">
        <v>15386</v>
      </c>
      <c r="H2046" s="163">
        <v>38646.980000000003</v>
      </c>
      <c r="I2046" s="163">
        <v>0.66500000000000004</v>
      </c>
      <c r="J2046" s="163">
        <v>1.669</v>
      </c>
      <c r="K2046" s="163">
        <v>0</v>
      </c>
      <c r="L2046" s="163">
        <v>0</v>
      </c>
      <c r="M2046" s="163">
        <v>0</v>
      </c>
      <c r="N2046" s="163">
        <v>0</v>
      </c>
      <c r="O2046" s="163">
        <v>0</v>
      </c>
      <c r="P2046" s="163">
        <v>10</v>
      </c>
      <c r="Q2046" s="163">
        <v>15386</v>
      </c>
      <c r="R2046" s="163">
        <v>38646.980000000003</v>
      </c>
      <c r="S2046" s="163">
        <v>0.66500000000000004</v>
      </c>
      <c r="T2046" s="163">
        <v>1.669</v>
      </c>
    </row>
    <row r="2047" spans="1:20" ht="15.75" customHeight="1">
      <c r="A2047" s="130" t="s">
        <v>125</v>
      </c>
      <c r="B2047" s="164">
        <v>2021</v>
      </c>
      <c r="C2047" s="164">
        <v>5</v>
      </c>
      <c r="D2047" s="130" t="s">
        <v>57</v>
      </c>
      <c r="E2047" s="164">
        <v>23136</v>
      </c>
      <c r="F2047" s="164">
        <v>0</v>
      </c>
      <c r="G2047" s="164">
        <v>0</v>
      </c>
      <c r="H2047" s="164">
        <v>0</v>
      </c>
      <c r="I2047" s="164">
        <v>0</v>
      </c>
      <c r="J2047" s="164">
        <v>0</v>
      </c>
      <c r="K2047" s="164">
        <v>23</v>
      </c>
      <c r="L2047" s="164">
        <v>8681</v>
      </c>
      <c r="M2047" s="164">
        <v>11347.72</v>
      </c>
      <c r="N2047" s="164">
        <v>0.375</v>
      </c>
      <c r="O2047" s="164">
        <v>0.49</v>
      </c>
      <c r="P2047" s="164">
        <v>23</v>
      </c>
      <c r="Q2047" s="164">
        <v>8681</v>
      </c>
      <c r="R2047" s="164">
        <v>11347.72</v>
      </c>
      <c r="S2047" s="164">
        <v>0.375</v>
      </c>
      <c r="T2047" s="164">
        <v>0.49</v>
      </c>
    </row>
    <row r="2048" spans="1:20" ht="15.75" customHeight="1">
      <c r="A2048" s="126" t="s">
        <v>125</v>
      </c>
      <c r="B2048" s="163">
        <v>2021</v>
      </c>
      <c r="C2048" s="163">
        <v>6</v>
      </c>
      <c r="D2048" s="126" t="s">
        <v>58</v>
      </c>
      <c r="E2048" s="163">
        <v>23136</v>
      </c>
      <c r="F2048" s="163">
        <v>0</v>
      </c>
      <c r="G2048" s="163">
        <v>0</v>
      </c>
      <c r="H2048" s="163">
        <v>0</v>
      </c>
      <c r="I2048" s="163">
        <v>0</v>
      </c>
      <c r="J2048" s="163">
        <v>0</v>
      </c>
      <c r="K2048" s="163">
        <v>12</v>
      </c>
      <c r="L2048" s="163">
        <v>13678</v>
      </c>
      <c r="M2048" s="163">
        <v>2993.62</v>
      </c>
      <c r="N2048" s="163">
        <v>0.59099999999999997</v>
      </c>
      <c r="O2048" s="163">
        <v>0.129</v>
      </c>
      <c r="P2048" s="163">
        <v>12</v>
      </c>
      <c r="Q2048" s="163">
        <v>13678</v>
      </c>
      <c r="R2048" s="163">
        <v>2993.62</v>
      </c>
      <c r="S2048" s="163">
        <v>0.59099999999999997</v>
      </c>
      <c r="T2048" s="163">
        <v>0.129</v>
      </c>
    </row>
    <row r="2049" spans="1:20" ht="15.75" customHeight="1">
      <c r="A2049" s="130" t="s">
        <v>125</v>
      </c>
      <c r="B2049" s="164">
        <v>2021</v>
      </c>
      <c r="C2049" s="164">
        <v>7</v>
      </c>
      <c r="D2049" s="130" t="s">
        <v>59</v>
      </c>
      <c r="E2049" s="164">
        <v>23136</v>
      </c>
      <c r="F2049" s="164">
        <v>0</v>
      </c>
      <c r="G2049" s="164">
        <v>0</v>
      </c>
      <c r="H2049" s="164">
        <v>0</v>
      </c>
      <c r="I2049" s="164">
        <v>0</v>
      </c>
      <c r="J2049" s="164">
        <v>0</v>
      </c>
      <c r="K2049" s="164">
        <v>2</v>
      </c>
      <c r="L2049" s="164">
        <v>12</v>
      </c>
      <c r="M2049" s="164">
        <v>14.63</v>
      </c>
      <c r="N2049" s="164">
        <v>1E-3</v>
      </c>
      <c r="O2049" s="164">
        <v>1E-3</v>
      </c>
      <c r="P2049" s="164">
        <v>2</v>
      </c>
      <c r="Q2049" s="164">
        <v>12</v>
      </c>
      <c r="R2049" s="164">
        <v>14.63</v>
      </c>
      <c r="S2049" s="164">
        <v>1E-3</v>
      </c>
      <c r="T2049" s="164">
        <v>1E-3</v>
      </c>
    </row>
    <row r="2050" spans="1:20" ht="15.75" customHeight="1">
      <c r="A2050" s="126" t="s">
        <v>125</v>
      </c>
      <c r="B2050" s="163">
        <v>2021</v>
      </c>
      <c r="C2050" s="163">
        <v>8</v>
      </c>
      <c r="D2050" s="126" t="s">
        <v>60</v>
      </c>
      <c r="E2050" s="163">
        <v>23136</v>
      </c>
      <c r="F2050" s="163">
        <v>0</v>
      </c>
      <c r="G2050" s="163">
        <v>0</v>
      </c>
      <c r="H2050" s="163">
        <v>0</v>
      </c>
      <c r="I2050" s="163">
        <v>0</v>
      </c>
      <c r="J2050" s="163">
        <v>0</v>
      </c>
      <c r="K2050" s="163">
        <v>3</v>
      </c>
      <c r="L2050" s="163">
        <v>1298</v>
      </c>
      <c r="M2050" s="163">
        <v>578.63</v>
      </c>
      <c r="N2050" s="163">
        <v>5.6000000000000001E-2</v>
      </c>
      <c r="O2050" s="163">
        <v>2.5000000000000001E-2</v>
      </c>
      <c r="P2050" s="163">
        <v>3</v>
      </c>
      <c r="Q2050" s="163">
        <v>1298</v>
      </c>
      <c r="R2050" s="163">
        <v>578.63</v>
      </c>
      <c r="S2050" s="163">
        <v>5.6000000000000001E-2</v>
      </c>
      <c r="T2050" s="163">
        <v>2.5000000000000001E-2</v>
      </c>
    </row>
    <row r="2051" spans="1:20" ht="15.75" customHeight="1">
      <c r="A2051" s="130" t="s">
        <v>125</v>
      </c>
      <c r="B2051" s="164">
        <v>2021</v>
      </c>
      <c r="C2051" s="164">
        <v>9</v>
      </c>
      <c r="D2051" s="130" t="s">
        <v>61</v>
      </c>
      <c r="E2051" s="164">
        <v>23136</v>
      </c>
      <c r="F2051" s="164">
        <v>0</v>
      </c>
      <c r="G2051" s="164">
        <v>0</v>
      </c>
      <c r="H2051" s="164">
        <v>0</v>
      </c>
      <c r="I2051" s="164">
        <v>0</v>
      </c>
      <c r="J2051" s="164">
        <v>0</v>
      </c>
      <c r="K2051" s="164">
        <v>17</v>
      </c>
      <c r="L2051" s="164">
        <v>8150</v>
      </c>
      <c r="M2051" s="164">
        <v>2815.85</v>
      </c>
      <c r="N2051" s="164">
        <v>0.35199999999999998</v>
      </c>
      <c r="O2051" s="164">
        <v>0.122</v>
      </c>
      <c r="P2051" s="164">
        <v>17</v>
      </c>
      <c r="Q2051" s="164">
        <v>8150</v>
      </c>
      <c r="R2051" s="164">
        <v>2815.85</v>
      </c>
      <c r="S2051" s="164">
        <v>0.35199999999999998</v>
      </c>
      <c r="T2051" s="164">
        <v>0.122</v>
      </c>
    </row>
    <row r="2052" spans="1:20" ht="15.75" customHeight="1">
      <c r="A2052" s="126" t="s">
        <v>125</v>
      </c>
      <c r="B2052" s="163">
        <v>2022</v>
      </c>
      <c r="C2052" s="163">
        <v>0</v>
      </c>
      <c r="D2052" s="126" t="s">
        <v>53</v>
      </c>
      <c r="E2052" s="163">
        <v>23278</v>
      </c>
      <c r="F2052" s="163">
        <v>0</v>
      </c>
      <c r="G2052" s="163">
        <v>0</v>
      </c>
      <c r="H2052" s="163">
        <v>0</v>
      </c>
      <c r="I2052" s="163">
        <v>0</v>
      </c>
      <c r="J2052" s="163">
        <v>0</v>
      </c>
      <c r="K2052" s="163">
        <v>7</v>
      </c>
      <c r="L2052" s="163">
        <v>8788</v>
      </c>
      <c r="M2052" s="163">
        <v>941.36</v>
      </c>
      <c r="N2052" s="163">
        <v>0.378</v>
      </c>
      <c r="O2052" s="163">
        <v>0.04</v>
      </c>
      <c r="P2052" s="163">
        <v>7</v>
      </c>
      <c r="Q2052" s="163">
        <v>8788</v>
      </c>
      <c r="R2052" s="163">
        <v>941.36</v>
      </c>
      <c r="S2052" s="163">
        <v>0.378</v>
      </c>
      <c r="T2052" s="163">
        <v>0.04</v>
      </c>
    </row>
    <row r="2053" spans="1:20" ht="15.75" customHeight="1">
      <c r="A2053" s="130" t="s">
        <v>125</v>
      </c>
      <c r="B2053" s="164">
        <v>2022</v>
      </c>
      <c r="C2053" s="164">
        <v>1</v>
      </c>
      <c r="D2053" s="130" t="s">
        <v>54</v>
      </c>
      <c r="E2053" s="164">
        <v>23278</v>
      </c>
      <c r="F2053" s="164">
        <v>0</v>
      </c>
      <c r="G2053" s="164">
        <v>0</v>
      </c>
      <c r="H2053" s="164">
        <v>0</v>
      </c>
      <c r="I2053" s="164">
        <v>0</v>
      </c>
      <c r="J2053" s="164">
        <v>0</v>
      </c>
      <c r="K2053" s="164">
        <v>20</v>
      </c>
      <c r="L2053" s="164">
        <v>457</v>
      </c>
      <c r="M2053" s="164">
        <v>1254</v>
      </c>
      <c r="N2053" s="164">
        <v>0.02</v>
      </c>
      <c r="O2053" s="164">
        <v>5.3999999999999999E-2</v>
      </c>
      <c r="P2053" s="164">
        <v>20</v>
      </c>
      <c r="Q2053" s="164">
        <v>457</v>
      </c>
      <c r="R2053" s="164">
        <v>1254</v>
      </c>
      <c r="S2053" s="164">
        <v>0.02</v>
      </c>
      <c r="T2053" s="164">
        <v>5.3999999999999999E-2</v>
      </c>
    </row>
    <row r="2054" spans="1:20" ht="15.75" customHeight="1">
      <c r="A2054" s="126" t="s">
        <v>125</v>
      </c>
      <c r="B2054" s="163">
        <v>2022</v>
      </c>
      <c r="C2054" s="163">
        <v>2</v>
      </c>
      <c r="D2054" s="126" t="s">
        <v>1415</v>
      </c>
      <c r="E2054" s="163">
        <v>23278</v>
      </c>
      <c r="F2054" s="163">
        <v>0</v>
      </c>
      <c r="G2054" s="163">
        <v>0</v>
      </c>
      <c r="H2054" s="163">
        <v>0</v>
      </c>
      <c r="I2054" s="163">
        <v>0</v>
      </c>
      <c r="J2054" s="163">
        <v>0</v>
      </c>
      <c r="K2054" s="163">
        <v>3</v>
      </c>
      <c r="L2054" s="163">
        <v>12912</v>
      </c>
      <c r="M2054" s="163">
        <v>62941.23</v>
      </c>
      <c r="N2054" s="163">
        <v>0.55500000000000005</v>
      </c>
      <c r="O2054" s="163">
        <v>2.7040000000000002</v>
      </c>
      <c r="P2054" s="163">
        <v>3</v>
      </c>
      <c r="Q2054" s="163">
        <v>12912</v>
      </c>
      <c r="R2054" s="163">
        <v>62941.23</v>
      </c>
      <c r="S2054" s="163">
        <v>0.55500000000000005</v>
      </c>
      <c r="T2054" s="163">
        <v>2.7040000000000002</v>
      </c>
    </row>
    <row r="2055" spans="1:20" ht="15.75" customHeight="1">
      <c r="A2055" s="130" t="s">
        <v>125</v>
      </c>
      <c r="B2055" s="164">
        <v>2022</v>
      </c>
      <c r="C2055" s="164">
        <v>3</v>
      </c>
      <c r="D2055" s="130" t="s">
        <v>55</v>
      </c>
      <c r="E2055" s="164">
        <v>23278</v>
      </c>
      <c r="F2055" s="164">
        <v>0</v>
      </c>
      <c r="G2055" s="164">
        <v>0</v>
      </c>
      <c r="H2055" s="164">
        <v>0</v>
      </c>
      <c r="I2055" s="164">
        <v>0</v>
      </c>
      <c r="J2055" s="164">
        <v>0</v>
      </c>
      <c r="K2055" s="164">
        <v>21</v>
      </c>
      <c r="L2055" s="164">
        <v>17511</v>
      </c>
      <c r="M2055" s="164">
        <v>12161.13</v>
      </c>
      <c r="N2055" s="164">
        <v>0.752</v>
      </c>
      <c r="O2055" s="164">
        <v>0.52200000000000002</v>
      </c>
      <c r="P2055" s="164">
        <v>21</v>
      </c>
      <c r="Q2055" s="164">
        <v>17511</v>
      </c>
      <c r="R2055" s="164">
        <v>12161.13</v>
      </c>
      <c r="S2055" s="164">
        <v>0.752</v>
      </c>
      <c r="T2055" s="164">
        <v>0.52200000000000002</v>
      </c>
    </row>
    <row r="2056" spans="1:20" ht="15.75" customHeight="1">
      <c r="A2056" s="126" t="s">
        <v>125</v>
      </c>
      <c r="B2056" s="163">
        <v>2022</v>
      </c>
      <c r="C2056" s="163">
        <v>4</v>
      </c>
      <c r="D2056" s="126" t="s">
        <v>56</v>
      </c>
      <c r="E2056" s="163">
        <v>23278</v>
      </c>
      <c r="F2056" s="163">
        <v>0</v>
      </c>
      <c r="G2056" s="163">
        <v>0</v>
      </c>
      <c r="H2056" s="163">
        <v>0</v>
      </c>
      <c r="I2056" s="163">
        <v>0</v>
      </c>
      <c r="J2056" s="163">
        <v>0</v>
      </c>
      <c r="K2056" s="163">
        <v>0</v>
      </c>
      <c r="L2056" s="163">
        <v>0</v>
      </c>
      <c r="M2056" s="163">
        <v>0</v>
      </c>
      <c r="N2056" s="163">
        <v>0</v>
      </c>
      <c r="O2056" s="163">
        <v>0</v>
      </c>
      <c r="P2056" s="163">
        <v>0</v>
      </c>
      <c r="Q2056" s="163">
        <v>0</v>
      </c>
      <c r="R2056" s="163">
        <v>0</v>
      </c>
      <c r="S2056" s="163">
        <v>0</v>
      </c>
      <c r="T2056" s="163">
        <v>0</v>
      </c>
    </row>
    <row r="2057" spans="1:20" ht="15.75" customHeight="1">
      <c r="A2057" s="130" t="s">
        <v>125</v>
      </c>
      <c r="B2057" s="164">
        <v>2022</v>
      </c>
      <c r="C2057" s="164">
        <v>5</v>
      </c>
      <c r="D2057" s="130" t="s">
        <v>57</v>
      </c>
      <c r="E2057" s="164">
        <v>23278</v>
      </c>
      <c r="F2057" s="164">
        <v>0</v>
      </c>
      <c r="G2057" s="164">
        <v>0</v>
      </c>
      <c r="H2057" s="164">
        <v>0</v>
      </c>
      <c r="I2057" s="164">
        <v>0</v>
      </c>
      <c r="J2057" s="164">
        <v>0</v>
      </c>
      <c r="K2057" s="164">
        <v>37</v>
      </c>
      <c r="L2057" s="164">
        <v>16093</v>
      </c>
      <c r="M2057" s="164">
        <v>21248.26</v>
      </c>
      <c r="N2057" s="164">
        <v>0.69099999999999995</v>
      </c>
      <c r="O2057" s="164">
        <v>0.91300000000000003</v>
      </c>
      <c r="P2057" s="164">
        <v>37</v>
      </c>
      <c r="Q2057" s="164">
        <v>16093</v>
      </c>
      <c r="R2057" s="164">
        <v>21248.26</v>
      </c>
      <c r="S2057" s="164">
        <v>0.69099999999999995</v>
      </c>
      <c r="T2057" s="164">
        <v>0.91300000000000003</v>
      </c>
    </row>
    <row r="2058" spans="1:20" ht="15.75" customHeight="1">
      <c r="A2058" s="126" t="s">
        <v>125</v>
      </c>
      <c r="B2058" s="163">
        <v>2022</v>
      </c>
      <c r="C2058" s="163">
        <v>6</v>
      </c>
      <c r="D2058" s="126" t="s">
        <v>58</v>
      </c>
      <c r="E2058" s="163">
        <v>23278</v>
      </c>
      <c r="F2058" s="163">
        <v>15</v>
      </c>
      <c r="G2058" s="163">
        <v>7337</v>
      </c>
      <c r="H2058" s="163">
        <v>31076</v>
      </c>
      <c r="I2058" s="163">
        <v>0.315</v>
      </c>
      <c r="J2058" s="163">
        <v>1.3340000000000001</v>
      </c>
      <c r="K2058" s="163">
        <v>10</v>
      </c>
      <c r="L2058" s="163">
        <v>310</v>
      </c>
      <c r="M2058" s="163">
        <v>534.849999999999</v>
      </c>
      <c r="N2058" s="163">
        <v>1.2999999999999999E-2</v>
      </c>
      <c r="O2058" s="163">
        <v>2.3E-2</v>
      </c>
      <c r="P2058" s="163">
        <v>25</v>
      </c>
      <c r="Q2058" s="163">
        <v>7647</v>
      </c>
      <c r="R2058" s="163">
        <v>31610.85</v>
      </c>
      <c r="S2058" s="163">
        <v>0.32900000000000001</v>
      </c>
      <c r="T2058" s="163">
        <v>1.3580000000000001</v>
      </c>
    </row>
    <row r="2059" spans="1:20" ht="15.75" customHeight="1">
      <c r="A2059" s="130" t="s">
        <v>125</v>
      </c>
      <c r="B2059" s="164">
        <v>2022</v>
      </c>
      <c r="C2059" s="164">
        <v>7</v>
      </c>
      <c r="D2059" s="130" t="s">
        <v>59</v>
      </c>
      <c r="E2059" s="164">
        <v>23278</v>
      </c>
      <c r="F2059" s="164">
        <v>0</v>
      </c>
      <c r="G2059" s="164">
        <v>0</v>
      </c>
      <c r="H2059" s="164">
        <v>0</v>
      </c>
      <c r="I2059" s="164">
        <v>0</v>
      </c>
      <c r="J2059" s="164">
        <v>0</v>
      </c>
      <c r="K2059" s="164">
        <v>2</v>
      </c>
      <c r="L2059" s="164">
        <v>9</v>
      </c>
      <c r="M2059" s="164">
        <v>8.5</v>
      </c>
      <c r="N2059" s="164">
        <v>0</v>
      </c>
      <c r="O2059" s="164">
        <v>0</v>
      </c>
      <c r="P2059" s="164">
        <v>2</v>
      </c>
      <c r="Q2059" s="164">
        <v>9</v>
      </c>
      <c r="R2059" s="164">
        <v>8.5</v>
      </c>
      <c r="S2059" s="164">
        <v>0</v>
      </c>
      <c r="T2059" s="164">
        <v>0</v>
      </c>
    </row>
    <row r="2060" spans="1:20" ht="15.75" customHeight="1">
      <c r="A2060" s="126" t="s">
        <v>125</v>
      </c>
      <c r="B2060" s="163">
        <v>2022</v>
      </c>
      <c r="C2060" s="163">
        <v>8</v>
      </c>
      <c r="D2060" s="126" t="s">
        <v>60</v>
      </c>
      <c r="E2060" s="163">
        <v>23278</v>
      </c>
      <c r="F2060" s="163">
        <v>0</v>
      </c>
      <c r="G2060" s="163">
        <v>0</v>
      </c>
      <c r="H2060" s="163">
        <v>0</v>
      </c>
      <c r="I2060" s="163">
        <v>0</v>
      </c>
      <c r="J2060" s="163">
        <v>0</v>
      </c>
      <c r="K2060" s="163">
        <v>4</v>
      </c>
      <c r="L2060" s="163">
        <v>5860</v>
      </c>
      <c r="M2060" s="163">
        <v>2803</v>
      </c>
      <c r="N2060" s="163">
        <v>0.252</v>
      </c>
      <c r="O2060" s="163">
        <v>0.12</v>
      </c>
      <c r="P2060" s="163">
        <v>4</v>
      </c>
      <c r="Q2060" s="163">
        <v>5860</v>
      </c>
      <c r="R2060" s="163">
        <v>2803</v>
      </c>
      <c r="S2060" s="163">
        <v>0.252</v>
      </c>
      <c r="T2060" s="163">
        <v>0.12</v>
      </c>
    </row>
    <row r="2061" spans="1:20" ht="15.75" customHeight="1">
      <c r="A2061" s="130" t="s">
        <v>125</v>
      </c>
      <c r="B2061" s="164">
        <v>2022</v>
      </c>
      <c r="C2061" s="164">
        <v>9</v>
      </c>
      <c r="D2061" s="130" t="s">
        <v>61</v>
      </c>
      <c r="E2061" s="164">
        <v>23278</v>
      </c>
      <c r="F2061" s="164">
        <v>0</v>
      </c>
      <c r="G2061" s="164">
        <v>0</v>
      </c>
      <c r="H2061" s="164">
        <v>0</v>
      </c>
      <c r="I2061" s="164">
        <v>0</v>
      </c>
      <c r="J2061" s="164">
        <v>0</v>
      </c>
      <c r="K2061" s="164">
        <v>10</v>
      </c>
      <c r="L2061" s="164">
        <v>2958</v>
      </c>
      <c r="M2061" s="164">
        <v>3544.08</v>
      </c>
      <c r="N2061" s="164">
        <v>0.127</v>
      </c>
      <c r="O2061" s="164">
        <v>0.152</v>
      </c>
      <c r="P2061" s="164">
        <v>10</v>
      </c>
      <c r="Q2061" s="164">
        <v>2958</v>
      </c>
      <c r="R2061" s="164">
        <v>3544.08</v>
      </c>
      <c r="S2061" s="164">
        <v>0.127</v>
      </c>
      <c r="T2061" s="164">
        <v>0.152</v>
      </c>
    </row>
    <row r="2062" spans="1:20" ht="15.75" customHeight="1">
      <c r="A2062" s="126" t="s">
        <v>125</v>
      </c>
      <c r="B2062" s="163">
        <v>2023</v>
      </c>
      <c r="C2062" s="163">
        <v>0</v>
      </c>
      <c r="D2062" s="126" t="s">
        <v>53</v>
      </c>
      <c r="E2062" s="163">
        <v>23520</v>
      </c>
      <c r="F2062" s="163">
        <v>0</v>
      </c>
      <c r="G2062" s="163">
        <v>0</v>
      </c>
      <c r="H2062" s="163">
        <v>0</v>
      </c>
      <c r="I2062" s="163">
        <v>0</v>
      </c>
      <c r="J2062" s="163">
        <v>0</v>
      </c>
      <c r="K2062" s="163">
        <v>9</v>
      </c>
      <c r="L2062" s="163">
        <v>1937</v>
      </c>
      <c r="M2062" s="163">
        <v>1057.45</v>
      </c>
      <c r="N2062" s="163">
        <v>8.2000000000000003E-2</v>
      </c>
      <c r="O2062" s="163">
        <v>4.4999999999999998E-2</v>
      </c>
      <c r="P2062" s="163">
        <v>9</v>
      </c>
      <c r="Q2062" s="163">
        <v>1937</v>
      </c>
      <c r="R2062" s="163">
        <v>1057.45</v>
      </c>
      <c r="S2062" s="163">
        <v>8.2000000000000003E-2</v>
      </c>
      <c r="T2062" s="163">
        <v>4.4999999999999998E-2</v>
      </c>
    </row>
    <row r="2063" spans="1:20" ht="15.75" customHeight="1">
      <c r="A2063" s="130" t="s">
        <v>125</v>
      </c>
      <c r="B2063" s="164">
        <v>2023</v>
      </c>
      <c r="C2063" s="164">
        <v>1</v>
      </c>
      <c r="D2063" s="130" t="s">
        <v>54</v>
      </c>
      <c r="E2063" s="164">
        <v>23520</v>
      </c>
      <c r="F2063" s="164">
        <v>0</v>
      </c>
      <c r="G2063" s="164">
        <v>0</v>
      </c>
      <c r="H2063" s="164">
        <v>0</v>
      </c>
      <c r="I2063" s="164">
        <v>0</v>
      </c>
      <c r="J2063" s="164">
        <v>0</v>
      </c>
      <c r="K2063" s="164">
        <v>27</v>
      </c>
      <c r="L2063" s="164">
        <v>646</v>
      </c>
      <c r="M2063" s="164">
        <v>1202.23</v>
      </c>
      <c r="N2063" s="164">
        <v>2.7E-2</v>
      </c>
      <c r="O2063" s="164">
        <v>5.0999999999999997E-2</v>
      </c>
      <c r="P2063" s="164">
        <v>27</v>
      </c>
      <c r="Q2063" s="164">
        <v>646</v>
      </c>
      <c r="R2063" s="164">
        <v>1202.23</v>
      </c>
      <c r="S2063" s="164">
        <v>2.7E-2</v>
      </c>
      <c r="T2063" s="164">
        <v>5.0999999999999997E-2</v>
      </c>
    </row>
    <row r="2064" spans="1:20" ht="15.75" customHeight="1">
      <c r="A2064" s="126" t="s">
        <v>125</v>
      </c>
      <c r="B2064" s="163">
        <v>2023</v>
      </c>
      <c r="C2064" s="163">
        <v>2</v>
      </c>
      <c r="D2064" s="126" t="s">
        <v>1415</v>
      </c>
      <c r="E2064" s="163">
        <v>23520</v>
      </c>
      <c r="F2064" s="163">
        <v>0</v>
      </c>
      <c r="G2064" s="163">
        <v>0</v>
      </c>
      <c r="H2064" s="163">
        <v>0</v>
      </c>
      <c r="I2064" s="163">
        <v>0</v>
      </c>
      <c r="J2064" s="163">
        <v>0</v>
      </c>
      <c r="K2064" s="163">
        <v>0</v>
      </c>
      <c r="L2064" s="163">
        <v>0</v>
      </c>
      <c r="M2064" s="163">
        <v>0</v>
      </c>
      <c r="N2064" s="163">
        <v>0</v>
      </c>
      <c r="O2064" s="163">
        <v>0</v>
      </c>
      <c r="P2064" s="163">
        <v>0</v>
      </c>
      <c r="Q2064" s="163">
        <v>0</v>
      </c>
      <c r="R2064" s="163">
        <v>0</v>
      </c>
      <c r="S2064" s="163">
        <v>0</v>
      </c>
      <c r="T2064" s="163">
        <v>0</v>
      </c>
    </row>
    <row r="2065" spans="1:20" ht="15.75" customHeight="1">
      <c r="A2065" s="130" t="s">
        <v>125</v>
      </c>
      <c r="B2065" s="164">
        <v>2023</v>
      </c>
      <c r="C2065" s="164">
        <v>3</v>
      </c>
      <c r="D2065" s="130" t="s">
        <v>55</v>
      </c>
      <c r="E2065" s="164">
        <v>23520</v>
      </c>
      <c r="F2065" s="164">
        <v>0</v>
      </c>
      <c r="G2065" s="164">
        <v>0</v>
      </c>
      <c r="H2065" s="164">
        <v>0</v>
      </c>
      <c r="I2065" s="164">
        <v>0</v>
      </c>
      <c r="J2065" s="164">
        <v>0</v>
      </c>
      <c r="K2065" s="164">
        <v>16</v>
      </c>
      <c r="L2065" s="164">
        <v>659</v>
      </c>
      <c r="M2065" s="164">
        <v>1305.9000000000001</v>
      </c>
      <c r="N2065" s="164">
        <v>2.8000000000000001E-2</v>
      </c>
      <c r="O2065" s="164">
        <v>5.6000000000000001E-2</v>
      </c>
      <c r="P2065" s="164">
        <v>16</v>
      </c>
      <c r="Q2065" s="164">
        <v>659</v>
      </c>
      <c r="R2065" s="164">
        <v>1305.9000000000001</v>
      </c>
      <c r="S2065" s="164">
        <v>2.8000000000000001E-2</v>
      </c>
      <c r="T2065" s="164">
        <v>5.6000000000000001E-2</v>
      </c>
    </row>
    <row r="2066" spans="1:20" ht="15.75" customHeight="1">
      <c r="A2066" s="126" t="s">
        <v>125</v>
      </c>
      <c r="B2066" s="163">
        <v>2023</v>
      </c>
      <c r="C2066" s="163">
        <v>4</v>
      </c>
      <c r="D2066" s="126" t="s">
        <v>56</v>
      </c>
      <c r="E2066" s="163">
        <v>23520</v>
      </c>
      <c r="F2066" s="163">
        <v>0</v>
      </c>
      <c r="G2066" s="163">
        <v>0</v>
      </c>
      <c r="H2066" s="163">
        <v>0</v>
      </c>
      <c r="I2066" s="163">
        <v>0</v>
      </c>
      <c r="J2066" s="163">
        <v>0</v>
      </c>
      <c r="K2066" s="163">
        <v>0</v>
      </c>
      <c r="L2066" s="163">
        <v>0</v>
      </c>
      <c r="M2066" s="163">
        <v>0</v>
      </c>
      <c r="N2066" s="163">
        <v>0</v>
      </c>
      <c r="O2066" s="163">
        <v>0</v>
      </c>
      <c r="P2066" s="163">
        <v>0</v>
      </c>
      <c r="Q2066" s="163">
        <v>0</v>
      </c>
      <c r="R2066" s="163">
        <v>0</v>
      </c>
      <c r="S2066" s="163">
        <v>0</v>
      </c>
      <c r="T2066" s="163">
        <v>0</v>
      </c>
    </row>
    <row r="2067" spans="1:20" ht="15.75" customHeight="1">
      <c r="A2067" s="130" t="s">
        <v>125</v>
      </c>
      <c r="B2067" s="164">
        <v>2023</v>
      </c>
      <c r="C2067" s="164">
        <v>5</v>
      </c>
      <c r="D2067" s="130" t="s">
        <v>57</v>
      </c>
      <c r="E2067" s="164">
        <v>23520</v>
      </c>
      <c r="F2067" s="164">
        <v>0</v>
      </c>
      <c r="G2067" s="164">
        <v>0</v>
      </c>
      <c r="H2067" s="164">
        <v>0</v>
      </c>
      <c r="I2067" s="164">
        <v>0</v>
      </c>
      <c r="J2067" s="164">
        <v>0</v>
      </c>
      <c r="K2067" s="164">
        <v>15</v>
      </c>
      <c r="L2067" s="164">
        <v>2470</v>
      </c>
      <c r="M2067" s="164">
        <v>2597.08</v>
      </c>
      <c r="N2067" s="164">
        <v>0.105</v>
      </c>
      <c r="O2067" s="164">
        <v>0.11</v>
      </c>
      <c r="P2067" s="164">
        <v>15</v>
      </c>
      <c r="Q2067" s="164">
        <v>2470</v>
      </c>
      <c r="R2067" s="164">
        <v>2597.08</v>
      </c>
      <c r="S2067" s="164">
        <v>0.105</v>
      </c>
      <c r="T2067" s="164">
        <v>0.11</v>
      </c>
    </row>
    <row r="2068" spans="1:20" ht="15.75" customHeight="1">
      <c r="A2068" s="126" t="s">
        <v>125</v>
      </c>
      <c r="B2068" s="163">
        <v>2023</v>
      </c>
      <c r="C2068" s="163">
        <v>6</v>
      </c>
      <c r="D2068" s="126" t="s">
        <v>58</v>
      </c>
      <c r="E2068" s="163">
        <v>23520</v>
      </c>
      <c r="F2068" s="163">
        <v>0</v>
      </c>
      <c r="G2068" s="163">
        <v>0</v>
      </c>
      <c r="H2068" s="163">
        <v>0</v>
      </c>
      <c r="I2068" s="163">
        <v>0</v>
      </c>
      <c r="J2068" s="163">
        <v>0</v>
      </c>
      <c r="K2068" s="163">
        <v>9</v>
      </c>
      <c r="L2068" s="163">
        <v>13410</v>
      </c>
      <c r="M2068" s="163">
        <v>5489.2</v>
      </c>
      <c r="N2068" s="163">
        <v>0.56999999999999995</v>
      </c>
      <c r="O2068" s="163">
        <v>0.23300000000000001</v>
      </c>
      <c r="P2068" s="163">
        <v>9</v>
      </c>
      <c r="Q2068" s="163">
        <v>13410</v>
      </c>
      <c r="R2068" s="163">
        <v>5489.2</v>
      </c>
      <c r="S2068" s="163">
        <v>0.56999999999999995</v>
      </c>
      <c r="T2068" s="163">
        <v>0.23300000000000001</v>
      </c>
    </row>
    <row r="2069" spans="1:20" ht="15.75" customHeight="1">
      <c r="A2069" s="130" t="s">
        <v>125</v>
      </c>
      <c r="B2069" s="164">
        <v>2023</v>
      </c>
      <c r="C2069" s="164">
        <v>7</v>
      </c>
      <c r="D2069" s="130" t="s">
        <v>59</v>
      </c>
      <c r="E2069" s="164">
        <v>23520</v>
      </c>
      <c r="F2069" s="164">
        <v>0</v>
      </c>
      <c r="G2069" s="164">
        <v>0</v>
      </c>
      <c r="H2069" s="164">
        <v>0</v>
      </c>
      <c r="I2069" s="164">
        <v>0</v>
      </c>
      <c r="J2069" s="164">
        <v>0</v>
      </c>
      <c r="K2069" s="164">
        <v>0</v>
      </c>
      <c r="L2069" s="164">
        <v>0</v>
      </c>
      <c r="M2069" s="164">
        <v>0</v>
      </c>
      <c r="N2069" s="164">
        <v>0</v>
      </c>
      <c r="O2069" s="164">
        <v>0</v>
      </c>
      <c r="P2069" s="164">
        <v>0</v>
      </c>
      <c r="Q2069" s="164">
        <v>0</v>
      </c>
      <c r="R2069" s="164">
        <v>0</v>
      </c>
      <c r="S2069" s="164">
        <v>0</v>
      </c>
      <c r="T2069" s="164">
        <v>0</v>
      </c>
    </row>
    <row r="2070" spans="1:20" ht="15.75" customHeight="1">
      <c r="A2070" s="126" t="s">
        <v>125</v>
      </c>
      <c r="B2070" s="163">
        <v>2023</v>
      </c>
      <c r="C2070" s="163">
        <v>8</v>
      </c>
      <c r="D2070" s="126" t="s">
        <v>60</v>
      </c>
      <c r="E2070" s="163">
        <v>23520</v>
      </c>
      <c r="F2070" s="163">
        <v>0</v>
      </c>
      <c r="G2070" s="163">
        <v>0</v>
      </c>
      <c r="H2070" s="163">
        <v>0</v>
      </c>
      <c r="I2070" s="163">
        <v>0</v>
      </c>
      <c r="J2070" s="163">
        <v>0</v>
      </c>
      <c r="K2070" s="163">
        <v>1</v>
      </c>
      <c r="L2070" s="163">
        <v>295</v>
      </c>
      <c r="M2070" s="163">
        <v>29.5</v>
      </c>
      <c r="N2070" s="163">
        <v>1.2999999999999999E-2</v>
      </c>
      <c r="O2070" s="163">
        <v>1E-3</v>
      </c>
      <c r="P2070" s="163">
        <v>1</v>
      </c>
      <c r="Q2070" s="163">
        <v>295</v>
      </c>
      <c r="R2070" s="163">
        <v>29.5</v>
      </c>
      <c r="S2070" s="163">
        <v>1.2999999999999999E-2</v>
      </c>
      <c r="T2070" s="163">
        <v>1E-3</v>
      </c>
    </row>
    <row r="2071" spans="1:20" ht="15.75" customHeight="1">
      <c r="A2071" s="130" t="s">
        <v>125</v>
      </c>
      <c r="B2071" s="164">
        <v>2023</v>
      </c>
      <c r="C2071" s="164">
        <v>9</v>
      </c>
      <c r="D2071" s="130" t="s">
        <v>61</v>
      </c>
      <c r="E2071" s="164">
        <v>23520</v>
      </c>
      <c r="F2071" s="164">
        <v>0</v>
      </c>
      <c r="G2071" s="164">
        <v>0</v>
      </c>
      <c r="H2071" s="164">
        <v>0</v>
      </c>
      <c r="I2071" s="164">
        <v>0</v>
      </c>
      <c r="J2071" s="164">
        <v>0</v>
      </c>
      <c r="K2071" s="164">
        <v>9</v>
      </c>
      <c r="L2071" s="164">
        <v>3075</v>
      </c>
      <c r="M2071" s="164">
        <v>1883.97</v>
      </c>
      <c r="N2071" s="164">
        <v>0.13100000000000001</v>
      </c>
      <c r="O2071" s="164">
        <v>0.08</v>
      </c>
      <c r="P2071" s="164">
        <v>9</v>
      </c>
      <c r="Q2071" s="164">
        <v>3075</v>
      </c>
      <c r="R2071" s="164">
        <v>1883.97</v>
      </c>
      <c r="S2071" s="164">
        <v>0.13100000000000001</v>
      </c>
      <c r="T2071" s="164">
        <v>0.08</v>
      </c>
    </row>
    <row r="2072" spans="1:20" ht="15.75" customHeight="1">
      <c r="A2072" s="126" t="s">
        <v>286</v>
      </c>
      <c r="B2072" s="163">
        <v>2015</v>
      </c>
      <c r="C2072" s="163">
        <v>0</v>
      </c>
      <c r="D2072" s="126" t="s">
        <v>53</v>
      </c>
      <c r="E2072" s="163">
        <v>2771</v>
      </c>
      <c r="F2072" s="163">
        <v>0</v>
      </c>
      <c r="G2072" s="163">
        <v>0</v>
      </c>
      <c r="H2072" s="163">
        <v>0</v>
      </c>
      <c r="I2072" s="163">
        <v>0</v>
      </c>
      <c r="J2072" s="163">
        <v>0</v>
      </c>
      <c r="K2072" s="163">
        <v>2</v>
      </c>
      <c r="L2072" s="163">
        <v>15</v>
      </c>
      <c r="M2072" s="163">
        <v>16.87</v>
      </c>
      <c r="N2072" s="163">
        <v>5.0000000000000001E-3</v>
      </c>
      <c r="O2072" s="163">
        <v>6.0000000000000001E-3</v>
      </c>
      <c r="P2072" s="163">
        <v>2</v>
      </c>
      <c r="Q2072" s="163">
        <v>15</v>
      </c>
      <c r="R2072" s="163">
        <v>16.87</v>
      </c>
      <c r="S2072" s="163">
        <v>5.0000000000000001E-3</v>
      </c>
      <c r="T2072" s="163">
        <v>6.0000000000000001E-3</v>
      </c>
    </row>
    <row r="2073" spans="1:20" ht="15.75" customHeight="1">
      <c r="A2073" s="130" t="s">
        <v>286</v>
      </c>
      <c r="B2073" s="164">
        <v>2015</v>
      </c>
      <c r="C2073" s="164">
        <v>1</v>
      </c>
      <c r="D2073" s="130" t="s">
        <v>54</v>
      </c>
      <c r="E2073" s="164">
        <v>2771</v>
      </c>
      <c r="F2073" s="164">
        <v>0</v>
      </c>
      <c r="G2073" s="164">
        <v>0</v>
      </c>
      <c r="H2073" s="164">
        <v>0</v>
      </c>
      <c r="I2073" s="164">
        <v>0</v>
      </c>
      <c r="J2073" s="164">
        <v>0</v>
      </c>
      <c r="K2073" s="164">
        <v>29</v>
      </c>
      <c r="L2073" s="164">
        <v>924</v>
      </c>
      <c r="M2073" s="164">
        <v>3484.73</v>
      </c>
      <c r="N2073" s="164">
        <v>0.33300000000000002</v>
      </c>
      <c r="O2073" s="164">
        <v>1.258</v>
      </c>
      <c r="P2073" s="164">
        <v>29</v>
      </c>
      <c r="Q2073" s="164">
        <v>924</v>
      </c>
      <c r="R2073" s="164">
        <v>3484.73</v>
      </c>
      <c r="S2073" s="164">
        <v>0.33300000000000002</v>
      </c>
      <c r="T2073" s="164">
        <v>1.258</v>
      </c>
    </row>
    <row r="2074" spans="1:20" ht="15.75" customHeight="1">
      <c r="A2074" s="126" t="s">
        <v>286</v>
      </c>
      <c r="B2074" s="163">
        <v>2015</v>
      </c>
      <c r="C2074" s="163">
        <v>2</v>
      </c>
      <c r="D2074" s="126" t="s">
        <v>1415</v>
      </c>
      <c r="E2074" s="163">
        <v>2771</v>
      </c>
      <c r="F2074" s="163">
        <v>0</v>
      </c>
      <c r="G2074" s="163">
        <v>0</v>
      </c>
      <c r="H2074" s="163">
        <v>0</v>
      </c>
      <c r="I2074" s="163">
        <v>0</v>
      </c>
      <c r="J2074" s="163">
        <v>0</v>
      </c>
      <c r="K2074" s="163">
        <v>10</v>
      </c>
      <c r="L2074" s="163">
        <v>17098</v>
      </c>
      <c r="M2074" s="163">
        <v>119097.96</v>
      </c>
      <c r="N2074" s="163">
        <v>6.1689999999999996</v>
      </c>
      <c r="O2074" s="163">
        <v>42.978999999999999</v>
      </c>
      <c r="P2074" s="163">
        <v>10</v>
      </c>
      <c r="Q2074" s="163">
        <v>17098</v>
      </c>
      <c r="R2074" s="163">
        <v>119097.96</v>
      </c>
      <c r="S2074" s="163">
        <v>6.1689999999999996</v>
      </c>
      <c r="T2074" s="163">
        <v>42.978999999999999</v>
      </c>
    </row>
    <row r="2075" spans="1:20" ht="15.75" customHeight="1">
      <c r="A2075" s="130" t="s">
        <v>286</v>
      </c>
      <c r="B2075" s="164">
        <v>2015</v>
      </c>
      <c r="C2075" s="164">
        <v>3</v>
      </c>
      <c r="D2075" s="130" t="s">
        <v>55</v>
      </c>
      <c r="E2075" s="164">
        <v>2771</v>
      </c>
      <c r="F2075" s="164">
        <v>0</v>
      </c>
      <c r="G2075" s="164">
        <v>0</v>
      </c>
      <c r="H2075" s="164">
        <v>0</v>
      </c>
      <c r="I2075" s="164">
        <v>0</v>
      </c>
      <c r="J2075" s="164">
        <v>0</v>
      </c>
      <c r="K2075" s="164">
        <v>1</v>
      </c>
      <c r="L2075" s="164">
        <v>3</v>
      </c>
      <c r="M2075" s="164">
        <v>18.3</v>
      </c>
      <c r="N2075" s="164">
        <v>1E-3</v>
      </c>
      <c r="O2075" s="164">
        <v>7.0000000000000001E-3</v>
      </c>
      <c r="P2075" s="164">
        <v>1</v>
      </c>
      <c r="Q2075" s="164">
        <v>3</v>
      </c>
      <c r="R2075" s="164">
        <v>18.3</v>
      </c>
      <c r="S2075" s="164">
        <v>1E-3</v>
      </c>
      <c r="T2075" s="164">
        <v>7.0000000000000001E-3</v>
      </c>
    </row>
    <row r="2076" spans="1:20" ht="15.75" customHeight="1">
      <c r="A2076" s="126" t="s">
        <v>286</v>
      </c>
      <c r="B2076" s="163">
        <v>2015</v>
      </c>
      <c r="C2076" s="163">
        <v>4</v>
      </c>
      <c r="D2076" s="126" t="s">
        <v>56</v>
      </c>
      <c r="E2076" s="163">
        <v>2771</v>
      </c>
      <c r="F2076" s="163">
        <v>0</v>
      </c>
      <c r="G2076" s="163">
        <v>0</v>
      </c>
      <c r="H2076" s="163">
        <v>0</v>
      </c>
      <c r="I2076" s="163">
        <v>0</v>
      </c>
      <c r="J2076" s="163">
        <v>0</v>
      </c>
      <c r="K2076" s="163">
        <v>0</v>
      </c>
      <c r="L2076" s="163">
        <v>0</v>
      </c>
      <c r="M2076" s="163">
        <v>0</v>
      </c>
      <c r="N2076" s="163">
        <v>0</v>
      </c>
      <c r="O2076" s="163">
        <v>0</v>
      </c>
      <c r="P2076" s="163">
        <v>0</v>
      </c>
      <c r="Q2076" s="163">
        <v>0</v>
      </c>
      <c r="R2076" s="163">
        <v>0</v>
      </c>
      <c r="S2076" s="163">
        <v>0</v>
      </c>
      <c r="T2076" s="163">
        <v>0</v>
      </c>
    </row>
    <row r="2077" spans="1:20" ht="15.75" customHeight="1">
      <c r="A2077" s="130" t="s">
        <v>286</v>
      </c>
      <c r="B2077" s="164">
        <v>2015</v>
      </c>
      <c r="C2077" s="164">
        <v>5</v>
      </c>
      <c r="D2077" s="130" t="s">
        <v>57</v>
      </c>
      <c r="E2077" s="164">
        <v>2771</v>
      </c>
      <c r="F2077" s="164">
        <v>0</v>
      </c>
      <c r="G2077" s="164">
        <v>0</v>
      </c>
      <c r="H2077" s="164">
        <v>0</v>
      </c>
      <c r="I2077" s="164">
        <v>0</v>
      </c>
      <c r="J2077" s="164">
        <v>0</v>
      </c>
      <c r="K2077" s="164">
        <v>12</v>
      </c>
      <c r="L2077" s="164">
        <v>219</v>
      </c>
      <c r="M2077" s="164">
        <v>283.08</v>
      </c>
      <c r="N2077" s="164">
        <v>7.9000000000000001E-2</v>
      </c>
      <c r="O2077" s="164">
        <v>0.10199999999999999</v>
      </c>
      <c r="P2077" s="164">
        <v>12</v>
      </c>
      <c r="Q2077" s="164">
        <v>219</v>
      </c>
      <c r="R2077" s="164">
        <v>283.08</v>
      </c>
      <c r="S2077" s="164">
        <v>7.9000000000000001E-2</v>
      </c>
      <c r="T2077" s="164">
        <v>0.10199999999999999</v>
      </c>
    </row>
    <row r="2078" spans="1:20" ht="15.75" customHeight="1">
      <c r="A2078" s="126" t="s">
        <v>286</v>
      </c>
      <c r="B2078" s="163">
        <v>2015</v>
      </c>
      <c r="C2078" s="163">
        <v>6</v>
      </c>
      <c r="D2078" s="126" t="s">
        <v>58</v>
      </c>
      <c r="E2078" s="163">
        <v>2771</v>
      </c>
      <c r="F2078" s="163">
        <v>0</v>
      </c>
      <c r="G2078" s="163">
        <v>0</v>
      </c>
      <c r="H2078" s="163">
        <v>0</v>
      </c>
      <c r="I2078" s="163">
        <v>0</v>
      </c>
      <c r="J2078" s="163">
        <v>0</v>
      </c>
      <c r="K2078" s="163">
        <v>0</v>
      </c>
      <c r="L2078" s="163">
        <v>0</v>
      </c>
      <c r="M2078" s="163">
        <v>0</v>
      </c>
      <c r="N2078" s="163">
        <v>0</v>
      </c>
      <c r="O2078" s="163">
        <v>0</v>
      </c>
      <c r="P2078" s="163">
        <v>0</v>
      </c>
      <c r="Q2078" s="163">
        <v>0</v>
      </c>
      <c r="R2078" s="163">
        <v>0</v>
      </c>
      <c r="S2078" s="163">
        <v>0</v>
      </c>
      <c r="T2078" s="163">
        <v>0</v>
      </c>
    </row>
    <row r="2079" spans="1:20" ht="15.75" customHeight="1">
      <c r="A2079" s="130" t="s">
        <v>286</v>
      </c>
      <c r="B2079" s="164">
        <v>2015</v>
      </c>
      <c r="C2079" s="164">
        <v>7</v>
      </c>
      <c r="D2079" s="130" t="s">
        <v>59</v>
      </c>
      <c r="E2079" s="164">
        <v>2771</v>
      </c>
      <c r="F2079" s="164">
        <v>0</v>
      </c>
      <c r="G2079" s="164">
        <v>0</v>
      </c>
      <c r="H2079" s="164">
        <v>0</v>
      </c>
      <c r="I2079" s="164">
        <v>0</v>
      </c>
      <c r="J2079" s="164">
        <v>0</v>
      </c>
      <c r="K2079" s="164">
        <v>0</v>
      </c>
      <c r="L2079" s="164">
        <v>0</v>
      </c>
      <c r="M2079" s="164">
        <v>0</v>
      </c>
      <c r="N2079" s="164">
        <v>0</v>
      </c>
      <c r="O2079" s="164">
        <v>0</v>
      </c>
      <c r="P2079" s="164">
        <v>0</v>
      </c>
      <c r="Q2079" s="164">
        <v>0</v>
      </c>
      <c r="R2079" s="164">
        <v>0</v>
      </c>
      <c r="S2079" s="164">
        <v>0</v>
      </c>
      <c r="T2079" s="164">
        <v>0</v>
      </c>
    </row>
    <row r="2080" spans="1:20" ht="15.75" customHeight="1">
      <c r="A2080" s="126" t="s">
        <v>286</v>
      </c>
      <c r="B2080" s="163">
        <v>2015</v>
      </c>
      <c r="C2080" s="163">
        <v>8</v>
      </c>
      <c r="D2080" s="126" t="s">
        <v>60</v>
      </c>
      <c r="E2080" s="163">
        <v>2771</v>
      </c>
      <c r="F2080" s="163">
        <v>0</v>
      </c>
      <c r="G2080" s="163">
        <v>0</v>
      </c>
      <c r="H2080" s="163">
        <v>0</v>
      </c>
      <c r="I2080" s="163">
        <v>0</v>
      </c>
      <c r="J2080" s="163">
        <v>0</v>
      </c>
      <c r="K2080" s="163">
        <v>0</v>
      </c>
      <c r="L2080" s="163">
        <v>0</v>
      </c>
      <c r="M2080" s="163">
        <v>0</v>
      </c>
      <c r="N2080" s="163">
        <v>0</v>
      </c>
      <c r="O2080" s="163">
        <v>0</v>
      </c>
      <c r="P2080" s="163">
        <v>0</v>
      </c>
      <c r="Q2080" s="163">
        <v>0</v>
      </c>
      <c r="R2080" s="163">
        <v>0</v>
      </c>
      <c r="S2080" s="163">
        <v>0</v>
      </c>
      <c r="T2080" s="163">
        <v>0</v>
      </c>
    </row>
    <row r="2081" spans="1:20" ht="15.75" customHeight="1">
      <c r="A2081" s="130" t="s">
        <v>286</v>
      </c>
      <c r="B2081" s="164">
        <v>2015</v>
      </c>
      <c r="C2081" s="164">
        <v>9</v>
      </c>
      <c r="D2081" s="130" t="s">
        <v>61</v>
      </c>
      <c r="E2081" s="164">
        <v>2771</v>
      </c>
      <c r="F2081" s="164">
        <v>0</v>
      </c>
      <c r="G2081" s="164">
        <v>0</v>
      </c>
      <c r="H2081" s="164">
        <v>0</v>
      </c>
      <c r="I2081" s="164">
        <v>0</v>
      </c>
      <c r="J2081" s="164">
        <v>0</v>
      </c>
      <c r="K2081" s="164">
        <v>16</v>
      </c>
      <c r="L2081" s="164">
        <v>809</v>
      </c>
      <c r="M2081" s="164">
        <v>1728.71</v>
      </c>
      <c r="N2081" s="164">
        <v>0.29199999999999998</v>
      </c>
      <c r="O2081" s="164">
        <v>0.624</v>
      </c>
      <c r="P2081" s="164">
        <v>16</v>
      </c>
      <c r="Q2081" s="164">
        <v>809</v>
      </c>
      <c r="R2081" s="164">
        <v>1728.71</v>
      </c>
      <c r="S2081" s="164">
        <v>0.29199999999999998</v>
      </c>
      <c r="T2081" s="164">
        <v>0.624</v>
      </c>
    </row>
    <row r="2082" spans="1:20" ht="15.75" customHeight="1">
      <c r="A2082" s="126" t="s">
        <v>286</v>
      </c>
      <c r="B2082" s="163">
        <v>2016</v>
      </c>
      <c r="C2082" s="163">
        <v>0</v>
      </c>
      <c r="D2082" s="126" t="s">
        <v>53</v>
      </c>
      <c r="E2082" s="163">
        <v>2768</v>
      </c>
      <c r="F2082" s="163">
        <v>0</v>
      </c>
      <c r="G2082" s="163">
        <v>0</v>
      </c>
      <c r="H2082" s="163">
        <v>0</v>
      </c>
      <c r="I2082" s="163">
        <v>0</v>
      </c>
      <c r="J2082" s="163">
        <v>0</v>
      </c>
      <c r="K2082" s="163">
        <v>7</v>
      </c>
      <c r="L2082" s="163">
        <v>367</v>
      </c>
      <c r="M2082" s="163">
        <v>148.63</v>
      </c>
      <c r="N2082" s="163">
        <v>0.13300000000000001</v>
      </c>
      <c r="O2082" s="163">
        <v>5.3999999999999999E-2</v>
      </c>
      <c r="P2082" s="163">
        <v>7</v>
      </c>
      <c r="Q2082" s="163">
        <v>367</v>
      </c>
      <c r="R2082" s="163">
        <v>148.63</v>
      </c>
      <c r="S2082" s="163">
        <v>0.13300000000000001</v>
      </c>
      <c r="T2082" s="163">
        <v>5.3999999999999999E-2</v>
      </c>
    </row>
    <row r="2083" spans="1:20" ht="15.75" customHeight="1">
      <c r="A2083" s="130" t="s">
        <v>286</v>
      </c>
      <c r="B2083" s="164">
        <v>2016</v>
      </c>
      <c r="C2083" s="164">
        <v>1</v>
      </c>
      <c r="D2083" s="130" t="s">
        <v>54</v>
      </c>
      <c r="E2083" s="164">
        <v>2768</v>
      </c>
      <c r="F2083" s="164">
        <v>0</v>
      </c>
      <c r="G2083" s="164">
        <v>0</v>
      </c>
      <c r="H2083" s="164">
        <v>0</v>
      </c>
      <c r="I2083" s="164">
        <v>0</v>
      </c>
      <c r="J2083" s="164">
        <v>0</v>
      </c>
      <c r="K2083" s="164">
        <v>28</v>
      </c>
      <c r="L2083" s="164">
        <v>1150</v>
      </c>
      <c r="M2083" s="164">
        <v>2133.2600000000002</v>
      </c>
      <c r="N2083" s="164">
        <v>0.41499999999999998</v>
      </c>
      <c r="O2083" s="164">
        <v>0.77100000000000002</v>
      </c>
      <c r="P2083" s="164">
        <v>28</v>
      </c>
      <c r="Q2083" s="164">
        <v>1150</v>
      </c>
      <c r="R2083" s="164">
        <v>2133.2600000000002</v>
      </c>
      <c r="S2083" s="164">
        <v>0.41499999999999998</v>
      </c>
      <c r="T2083" s="164">
        <v>0.77100000000000002</v>
      </c>
    </row>
    <row r="2084" spans="1:20" ht="15.75" customHeight="1">
      <c r="A2084" s="126" t="s">
        <v>286</v>
      </c>
      <c r="B2084" s="163">
        <v>2016</v>
      </c>
      <c r="C2084" s="163">
        <v>2</v>
      </c>
      <c r="D2084" s="126" t="s">
        <v>1415</v>
      </c>
      <c r="E2084" s="163">
        <v>2768</v>
      </c>
      <c r="F2084" s="163">
        <v>0</v>
      </c>
      <c r="G2084" s="163">
        <v>0</v>
      </c>
      <c r="H2084" s="163">
        <v>0</v>
      </c>
      <c r="I2084" s="163">
        <v>0</v>
      </c>
      <c r="J2084" s="163">
        <v>0</v>
      </c>
      <c r="K2084" s="163">
        <v>3</v>
      </c>
      <c r="L2084" s="163">
        <v>1271</v>
      </c>
      <c r="M2084" s="163">
        <v>2998.59</v>
      </c>
      <c r="N2084" s="163">
        <v>0.45900000000000002</v>
      </c>
      <c r="O2084" s="163">
        <v>1.0820000000000001</v>
      </c>
      <c r="P2084" s="163">
        <v>3</v>
      </c>
      <c r="Q2084" s="163">
        <v>1271</v>
      </c>
      <c r="R2084" s="163">
        <v>2998.59</v>
      </c>
      <c r="S2084" s="163">
        <v>0.45900000000000002</v>
      </c>
      <c r="T2084" s="163">
        <v>1.0820000000000001</v>
      </c>
    </row>
    <row r="2085" spans="1:20" ht="15.75" customHeight="1">
      <c r="A2085" s="130" t="s">
        <v>286</v>
      </c>
      <c r="B2085" s="164">
        <v>2016</v>
      </c>
      <c r="C2085" s="164">
        <v>3</v>
      </c>
      <c r="D2085" s="130" t="s">
        <v>55</v>
      </c>
      <c r="E2085" s="164">
        <v>2768</v>
      </c>
      <c r="F2085" s="164">
        <v>0</v>
      </c>
      <c r="G2085" s="164">
        <v>0</v>
      </c>
      <c r="H2085" s="164">
        <v>0</v>
      </c>
      <c r="I2085" s="164">
        <v>0</v>
      </c>
      <c r="J2085" s="164">
        <v>0</v>
      </c>
      <c r="K2085" s="164">
        <v>2</v>
      </c>
      <c r="L2085" s="164">
        <v>11</v>
      </c>
      <c r="M2085" s="164">
        <v>10.96</v>
      </c>
      <c r="N2085" s="164">
        <v>4.0000000000000001E-3</v>
      </c>
      <c r="O2085" s="164">
        <v>4.0000000000000001E-3</v>
      </c>
      <c r="P2085" s="164">
        <v>2</v>
      </c>
      <c r="Q2085" s="164">
        <v>11</v>
      </c>
      <c r="R2085" s="164">
        <v>10.96</v>
      </c>
      <c r="S2085" s="164">
        <v>4.0000000000000001E-3</v>
      </c>
      <c r="T2085" s="164">
        <v>4.0000000000000001E-3</v>
      </c>
    </row>
    <row r="2086" spans="1:20" ht="15.75" customHeight="1">
      <c r="A2086" s="126" t="s">
        <v>286</v>
      </c>
      <c r="B2086" s="163">
        <v>2016</v>
      </c>
      <c r="C2086" s="163">
        <v>4</v>
      </c>
      <c r="D2086" s="126" t="s">
        <v>56</v>
      </c>
      <c r="E2086" s="163">
        <v>2768</v>
      </c>
      <c r="F2086" s="163">
        <v>0</v>
      </c>
      <c r="G2086" s="163">
        <v>0</v>
      </c>
      <c r="H2086" s="163">
        <v>0</v>
      </c>
      <c r="I2086" s="163">
        <v>0</v>
      </c>
      <c r="J2086" s="163">
        <v>0</v>
      </c>
      <c r="K2086" s="163">
        <v>2</v>
      </c>
      <c r="L2086" s="163">
        <v>15</v>
      </c>
      <c r="M2086" s="163">
        <v>25.4</v>
      </c>
      <c r="N2086" s="163">
        <v>5.0000000000000001E-3</v>
      </c>
      <c r="O2086" s="163">
        <v>8.9999999999999993E-3</v>
      </c>
      <c r="P2086" s="163">
        <v>2</v>
      </c>
      <c r="Q2086" s="163">
        <v>15</v>
      </c>
      <c r="R2086" s="163">
        <v>25.4</v>
      </c>
      <c r="S2086" s="163">
        <v>5.0000000000000001E-3</v>
      </c>
      <c r="T2086" s="163">
        <v>8.9999999999999993E-3</v>
      </c>
    </row>
    <row r="2087" spans="1:20" ht="15.75" customHeight="1">
      <c r="A2087" s="130" t="s">
        <v>286</v>
      </c>
      <c r="B2087" s="164">
        <v>2016</v>
      </c>
      <c r="C2087" s="164">
        <v>5</v>
      </c>
      <c r="D2087" s="130" t="s">
        <v>57</v>
      </c>
      <c r="E2087" s="164">
        <v>2768</v>
      </c>
      <c r="F2087" s="164">
        <v>0</v>
      </c>
      <c r="G2087" s="164">
        <v>0</v>
      </c>
      <c r="H2087" s="164">
        <v>0</v>
      </c>
      <c r="I2087" s="164">
        <v>0</v>
      </c>
      <c r="J2087" s="164">
        <v>0</v>
      </c>
      <c r="K2087" s="164">
        <v>12</v>
      </c>
      <c r="L2087" s="164">
        <v>707</v>
      </c>
      <c r="M2087" s="164">
        <v>663.87</v>
      </c>
      <c r="N2087" s="164">
        <v>0.255</v>
      </c>
      <c r="O2087" s="164">
        <v>0.24</v>
      </c>
      <c r="P2087" s="164">
        <v>12</v>
      </c>
      <c r="Q2087" s="164">
        <v>707</v>
      </c>
      <c r="R2087" s="164">
        <v>663.87</v>
      </c>
      <c r="S2087" s="164">
        <v>0.255</v>
      </c>
      <c r="T2087" s="164">
        <v>0.24</v>
      </c>
    </row>
    <row r="2088" spans="1:20" ht="15.75" customHeight="1">
      <c r="A2088" s="126" t="s">
        <v>286</v>
      </c>
      <c r="B2088" s="163">
        <v>2016</v>
      </c>
      <c r="C2088" s="163">
        <v>6</v>
      </c>
      <c r="D2088" s="126" t="s">
        <v>58</v>
      </c>
      <c r="E2088" s="163">
        <v>2768</v>
      </c>
      <c r="F2088" s="163">
        <v>0</v>
      </c>
      <c r="G2088" s="163">
        <v>0</v>
      </c>
      <c r="H2088" s="163">
        <v>0</v>
      </c>
      <c r="I2088" s="163">
        <v>0</v>
      </c>
      <c r="J2088" s="163">
        <v>0</v>
      </c>
      <c r="K2088" s="163">
        <v>2</v>
      </c>
      <c r="L2088" s="163">
        <v>17</v>
      </c>
      <c r="M2088" s="163">
        <v>120.63</v>
      </c>
      <c r="N2088" s="163">
        <v>6.0000000000000001E-3</v>
      </c>
      <c r="O2088" s="163">
        <v>4.3999999999999997E-2</v>
      </c>
      <c r="P2088" s="163">
        <v>2</v>
      </c>
      <c r="Q2088" s="163">
        <v>17</v>
      </c>
      <c r="R2088" s="163">
        <v>120.63</v>
      </c>
      <c r="S2088" s="163">
        <v>6.0000000000000001E-3</v>
      </c>
      <c r="T2088" s="163">
        <v>4.3999999999999997E-2</v>
      </c>
    </row>
    <row r="2089" spans="1:20" ht="15.75" customHeight="1">
      <c r="A2089" s="130" t="s">
        <v>286</v>
      </c>
      <c r="B2089" s="164">
        <v>2016</v>
      </c>
      <c r="C2089" s="164">
        <v>7</v>
      </c>
      <c r="D2089" s="130" t="s">
        <v>59</v>
      </c>
      <c r="E2089" s="164">
        <v>2768</v>
      </c>
      <c r="F2089" s="164">
        <v>0</v>
      </c>
      <c r="G2089" s="164">
        <v>0</v>
      </c>
      <c r="H2089" s="164">
        <v>0</v>
      </c>
      <c r="I2089" s="164">
        <v>0</v>
      </c>
      <c r="J2089" s="164">
        <v>0</v>
      </c>
      <c r="K2089" s="164">
        <v>2</v>
      </c>
      <c r="L2089" s="164">
        <v>25</v>
      </c>
      <c r="M2089" s="164">
        <v>37.44</v>
      </c>
      <c r="N2089" s="164">
        <v>8.9999999999999993E-3</v>
      </c>
      <c r="O2089" s="164">
        <v>1.4E-2</v>
      </c>
      <c r="P2089" s="164">
        <v>2</v>
      </c>
      <c r="Q2089" s="164">
        <v>25</v>
      </c>
      <c r="R2089" s="164">
        <v>37.44</v>
      </c>
      <c r="S2089" s="164">
        <v>8.9999999999999993E-3</v>
      </c>
      <c r="T2089" s="164">
        <v>1.4E-2</v>
      </c>
    </row>
    <row r="2090" spans="1:20" ht="15.75" customHeight="1">
      <c r="A2090" s="126" t="s">
        <v>286</v>
      </c>
      <c r="B2090" s="163">
        <v>2016</v>
      </c>
      <c r="C2090" s="163">
        <v>8</v>
      </c>
      <c r="D2090" s="126" t="s">
        <v>60</v>
      </c>
      <c r="E2090" s="163">
        <v>2768</v>
      </c>
      <c r="F2090" s="163">
        <v>0</v>
      </c>
      <c r="G2090" s="163">
        <v>0</v>
      </c>
      <c r="H2090" s="163">
        <v>0</v>
      </c>
      <c r="I2090" s="163">
        <v>0</v>
      </c>
      <c r="J2090" s="163">
        <v>0</v>
      </c>
      <c r="K2090" s="163">
        <v>0</v>
      </c>
      <c r="L2090" s="163">
        <v>0</v>
      </c>
      <c r="M2090" s="163">
        <v>0</v>
      </c>
      <c r="N2090" s="163">
        <v>0</v>
      </c>
      <c r="O2090" s="163">
        <v>0</v>
      </c>
      <c r="P2090" s="163">
        <v>0</v>
      </c>
      <c r="Q2090" s="163">
        <v>0</v>
      </c>
      <c r="R2090" s="163">
        <v>0</v>
      </c>
      <c r="S2090" s="163">
        <v>0</v>
      </c>
      <c r="T2090" s="163">
        <v>0</v>
      </c>
    </row>
    <row r="2091" spans="1:20" ht="15.75" customHeight="1">
      <c r="A2091" s="130" t="s">
        <v>286</v>
      </c>
      <c r="B2091" s="164">
        <v>2016</v>
      </c>
      <c r="C2091" s="164">
        <v>9</v>
      </c>
      <c r="D2091" s="130" t="s">
        <v>61</v>
      </c>
      <c r="E2091" s="164">
        <v>2768</v>
      </c>
      <c r="F2091" s="164">
        <v>0</v>
      </c>
      <c r="G2091" s="164">
        <v>0</v>
      </c>
      <c r="H2091" s="164">
        <v>0</v>
      </c>
      <c r="I2091" s="164">
        <v>0</v>
      </c>
      <c r="J2091" s="164">
        <v>0</v>
      </c>
      <c r="K2091" s="164">
        <v>26</v>
      </c>
      <c r="L2091" s="164">
        <v>1227</v>
      </c>
      <c r="M2091" s="164">
        <v>2931.22</v>
      </c>
      <c r="N2091" s="164">
        <v>0.443</v>
      </c>
      <c r="O2091" s="164">
        <v>1.0580000000000001</v>
      </c>
      <c r="P2091" s="164">
        <v>26</v>
      </c>
      <c r="Q2091" s="164">
        <v>1227</v>
      </c>
      <c r="R2091" s="164">
        <v>2931.22</v>
      </c>
      <c r="S2091" s="164">
        <v>0.443</v>
      </c>
      <c r="T2091" s="164">
        <v>1.0580000000000001</v>
      </c>
    </row>
    <row r="2092" spans="1:20" ht="15.75" customHeight="1">
      <c r="A2092" s="126" t="s">
        <v>286</v>
      </c>
      <c r="B2092" s="163">
        <v>2017</v>
      </c>
      <c r="C2092" s="163">
        <v>0</v>
      </c>
      <c r="D2092" s="126" t="s">
        <v>53</v>
      </c>
      <c r="E2092" s="163">
        <v>2763</v>
      </c>
      <c r="F2092" s="163">
        <v>0</v>
      </c>
      <c r="G2092" s="163">
        <v>0</v>
      </c>
      <c r="H2092" s="163">
        <v>0</v>
      </c>
      <c r="I2092" s="163">
        <v>0</v>
      </c>
      <c r="J2092" s="163">
        <v>0</v>
      </c>
      <c r="K2092" s="163">
        <v>3</v>
      </c>
      <c r="L2092" s="163">
        <v>1819</v>
      </c>
      <c r="M2092" s="163">
        <v>2195.92</v>
      </c>
      <c r="N2092" s="163">
        <v>0.65800000000000003</v>
      </c>
      <c r="O2092" s="163">
        <v>0.79500000000000004</v>
      </c>
      <c r="P2092" s="163">
        <v>3</v>
      </c>
      <c r="Q2092" s="163">
        <v>1819</v>
      </c>
      <c r="R2092" s="163">
        <v>2195.92</v>
      </c>
      <c r="S2092" s="163">
        <v>0.65800000000000003</v>
      </c>
      <c r="T2092" s="163">
        <v>0.79500000000000004</v>
      </c>
    </row>
    <row r="2093" spans="1:20" ht="15.75" customHeight="1">
      <c r="A2093" s="130" t="s">
        <v>286</v>
      </c>
      <c r="B2093" s="164">
        <v>2017</v>
      </c>
      <c r="C2093" s="164">
        <v>1</v>
      </c>
      <c r="D2093" s="130" t="s">
        <v>54</v>
      </c>
      <c r="E2093" s="164">
        <v>2763</v>
      </c>
      <c r="F2093" s="164">
        <v>0</v>
      </c>
      <c r="G2093" s="164">
        <v>0</v>
      </c>
      <c r="H2093" s="164">
        <v>0</v>
      </c>
      <c r="I2093" s="164">
        <v>0</v>
      </c>
      <c r="J2093" s="164">
        <v>0</v>
      </c>
      <c r="K2093" s="164">
        <v>19</v>
      </c>
      <c r="L2093" s="164">
        <v>2114</v>
      </c>
      <c r="M2093" s="164">
        <v>8184.52</v>
      </c>
      <c r="N2093" s="164">
        <v>0.76500000000000001</v>
      </c>
      <c r="O2093" s="164">
        <v>2.9620000000000002</v>
      </c>
      <c r="P2093" s="164">
        <v>19</v>
      </c>
      <c r="Q2093" s="164">
        <v>2114</v>
      </c>
      <c r="R2093" s="164">
        <v>8184.52</v>
      </c>
      <c r="S2093" s="164">
        <v>0.76500000000000001</v>
      </c>
      <c r="T2093" s="164">
        <v>2.9620000000000002</v>
      </c>
    </row>
    <row r="2094" spans="1:20" ht="15.75" customHeight="1">
      <c r="A2094" s="126" t="s">
        <v>286</v>
      </c>
      <c r="B2094" s="163">
        <v>2017</v>
      </c>
      <c r="C2094" s="163">
        <v>2</v>
      </c>
      <c r="D2094" s="126" t="s">
        <v>1415</v>
      </c>
      <c r="E2094" s="163">
        <v>2763</v>
      </c>
      <c r="F2094" s="163">
        <v>0</v>
      </c>
      <c r="G2094" s="163">
        <v>0</v>
      </c>
      <c r="H2094" s="163">
        <v>0</v>
      </c>
      <c r="I2094" s="163">
        <v>0</v>
      </c>
      <c r="J2094" s="163">
        <v>0</v>
      </c>
      <c r="K2094" s="163">
        <v>4</v>
      </c>
      <c r="L2094" s="163">
        <v>8550</v>
      </c>
      <c r="M2094" s="163">
        <v>25047.1</v>
      </c>
      <c r="N2094" s="163">
        <v>3.093</v>
      </c>
      <c r="O2094" s="163">
        <v>9.0640000000000001</v>
      </c>
      <c r="P2094" s="163">
        <v>4</v>
      </c>
      <c r="Q2094" s="163">
        <v>8550</v>
      </c>
      <c r="R2094" s="163">
        <v>25047.1</v>
      </c>
      <c r="S2094" s="163">
        <v>3.093</v>
      </c>
      <c r="T2094" s="163">
        <v>9.0640000000000001</v>
      </c>
    </row>
    <row r="2095" spans="1:20" ht="15.75" customHeight="1">
      <c r="A2095" s="130" t="s">
        <v>286</v>
      </c>
      <c r="B2095" s="164">
        <v>2017</v>
      </c>
      <c r="C2095" s="164">
        <v>3</v>
      </c>
      <c r="D2095" s="130" t="s">
        <v>55</v>
      </c>
      <c r="E2095" s="164">
        <v>2763</v>
      </c>
      <c r="F2095" s="164">
        <v>0</v>
      </c>
      <c r="G2095" s="164">
        <v>0</v>
      </c>
      <c r="H2095" s="164">
        <v>0</v>
      </c>
      <c r="I2095" s="164">
        <v>0</v>
      </c>
      <c r="J2095" s="164">
        <v>0</v>
      </c>
      <c r="K2095" s="164">
        <v>1</v>
      </c>
      <c r="L2095" s="164">
        <v>1</v>
      </c>
      <c r="M2095" s="164">
        <v>17.38</v>
      </c>
      <c r="N2095" s="164">
        <v>0</v>
      </c>
      <c r="O2095" s="164">
        <v>6.0000000000000001E-3</v>
      </c>
      <c r="P2095" s="164">
        <v>1</v>
      </c>
      <c r="Q2095" s="164">
        <v>1</v>
      </c>
      <c r="R2095" s="164">
        <v>17.38</v>
      </c>
      <c r="S2095" s="164">
        <v>0</v>
      </c>
      <c r="T2095" s="164">
        <v>6.0000000000000001E-3</v>
      </c>
    </row>
    <row r="2096" spans="1:20" ht="15.75" customHeight="1">
      <c r="A2096" s="126" t="s">
        <v>286</v>
      </c>
      <c r="B2096" s="163">
        <v>2017</v>
      </c>
      <c r="C2096" s="163">
        <v>4</v>
      </c>
      <c r="D2096" s="126" t="s">
        <v>56</v>
      </c>
      <c r="E2096" s="163">
        <v>2763</v>
      </c>
      <c r="F2096" s="163">
        <v>0</v>
      </c>
      <c r="G2096" s="163">
        <v>0</v>
      </c>
      <c r="H2096" s="163">
        <v>0</v>
      </c>
      <c r="I2096" s="163">
        <v>0</v>
      </c>
      <c r="J2096" s="163">
        <v>0</v>
      </c>
      <c r="K2096" s="163">
        <v>2</v>
      </c>
      <c r="L2096" s="163">
        <v>6</v>
      </c>
      <c r="M2096" s="163">
        <v>23.47</v>
      </c>
      <c r="N2096" s="163">
        <v>2E-3</v>
      </c>
      <c r="O2096" s="163">
        <v>8.0000000000000002E-3</v>
      </c>
      <c r="P2096" s="163">
        <v>2</v>
      </c>
      <c r="Q2096" s="163">
        <v>6</v>
      </c>
      <c r="R2096" s="163">
        <v>23.47</v>
      </c>
      <c r="S2096" s="163">
        <v>2E-3</v>
      </c>
      <c r="T2096" s="163">
        <v>8.0000000000000002E-3</v>
      </c>
    </row>
    <row r="2097" spans="1:20" ht="15.75" customHeight="1">
      <c r="A2097" s="130" t="s">
        <v>286</v>
      </c>
      <c r="B2097" s="164">
        <v>2017</v>
      </c>
      <c r="C2097" s="164">
        <v>5</v>
      </c>
      <c r="D2097" s="130" t="s">
        <v>57</v>
      </c>
      <c r="E2097" s="164">
        <v>2763</v>
      </c>
      <c r="F2097" s="164">
        <v>0</v>
      </c>
      <c r="G2097" s="164">
        <v>0</v>
      </c>
      <c r="H2097" s="164">
        <v>0</v>
      </c>
      <c r="I2097" s="164">
        <v>0</v>
      </c>
      <c r="J2097" s="164">
        <v>0</v>
      </c>
      <c r="K2097" s="164">
        <v>9</v>
      </c>
      <c r="L2097" s="164">
        <v>172</v>
      </c>
      <c r="M2097" s="164">
        <v>224.67</v>
      </c>
      <c r="N2097" s="164">
        <v>6.2E-2</v>
      </c>
      <c r="O2097" s="164">
        <v>8.1000000000000003E-2</v>
      </c>
      <c r="P2097" s="164">
        <v>9</v>
      </c>
      <c r="Q2097" s="164">
        <v>172</v>
      </c>
      <c r="R2097" s="164">
        <v>224.67</v>
      </c>
      <c r="S2097" s="164">
        <v>6.2E-2</v>
      </c>
      <c r="T2097" s="164">
        <v>8.1000000000000003E-2</v>
      </c>
    </row>
    <row r="2098" spans="1:20" ht="15.75" customHeight="1">
      <c r="A2098" s="126" t="s">
        <v>286</v>
      </c>
      <c r="B2098" s="163">
        <v>2017</v>
      </c>
      <c r="C2098" s="163">
        <v>6</v>
      </c>
      <c r="D2098" s="126" t="s">
        <v>58</v>
      </c>
      <c r="E2098" s="163">
        <v>2763</v>
      </c>
      <c r="F2098" s="163">
        <v>0</v>
      </c>
      <c r="G2098" s="163">
        <v>0</v>
      </c>
      <c r="H2098" s="163">
        <v>0</v>
      </c>
      <c r="I2098" s="163">
        <v>0</v>
      </c>
      <c r="J2098" s="163">
        <v>0</v>
      </c>
      <c r="K2098" s="163">
        <v>2</v>
      </c>
      <c r="L2098" s="163">
        <v>4</v>
      </c>
      <c r="M2098" s="163">
        <v>7.36</v>
      </c>
      <c r="N2098" s="163">
        <v>1E-3</v>
      </c>
      <c r="O2098" s="163">
        <v>3.0000000000000001E-3</v>
      </c>
      <c r="P2098" s="163">
        <v>2</v>
      </c>
      <c r="Q2098" s="163">
        <v>4</v>
      </c>
      <c r="R2098" s="163">
        <v>7.36</v>
      </c>
      <c r="S2098" s="163">
        <v>1E-3</v>
      </c>
      <c r="T2098" s="163">
        <v>3.0000000000000001E-3</v>
      </c>
    </row>
    <row r="2099" spans="1:20" ht="15.75" customHeight="1">
      <c r="A2099" s="130" t="s">
        <v>286</v>
      </c>
      <c r="B2099" s="164">
        <v>2017</v>
      </c>
      <c r="C2099" s="164">
        <v>7</v>
      </c>
      <c r="D2099" s="130" t="s">
        <v>59</v>
      </c>
      <c r="E2099" s="164">
        <v>2763</v>
      </c>
      <c r="F2099" s="164">
        <v>0</v>
      </c>
      <c r="G2099" s="164">
        <v>0</v>
      </c>
      <c r="H2099" s="164">
        <v>0</v>
      </c>
      <c r="I2099" s="164">
        <v>0</v>
      </c>
      <c r="J2099" s="164">
        <v>0</v>
      </c>
      <c r="K2099" s="164">
        <v>0</v>
      </c>
      <c r="L2099" s="164">
        <v>0</v>
      </c>
      <c r="M2099" s="164">
        <v>0</v>
      </c>
      <c r="N2099" s="164">
        <v>0</v>
      </c>
      <c r="O2099" s="164">
        <v>0</v>
      </c>
      <c r="P2099" s="164">
        <v>0</v>
      </c>
      <c r="Q2099" s="164">
        <v>0</v>
      </c>
      <c r="R2099" s="164">
        <v>0</v>
      </c>
      <c r="S2099" s="164">
        <v>0</v>
      </c>
      <c r="T2099" s="164">
        <v>0</v>
      </c>
    </row>
    <row r="2100" spans="1:20" ht="15.75" customHeight="1">
      <c r="A2100" s="126" t="s">
        <v>286</v>
      </c>
      <c r="B2100" s="163">
        <v>2017</v>
      </c>
      <c r="C2100" s="163">
        <v>8</v>
      </c>
      <c r="D2100" s="126" t="s">
        <v>60</v>
      </c>
      <c r="E2100" s="163">
        <v>2763</v>
      </c>
      <c r="F2100" s="163">
        <v>0</v>
      </c>
      <c r="G2100" s="163">
        <v>0</v>
      </c>
      <c r="H2100" s="163">
        <v>0</v>
      </c>
      <c r="I2100" s="163">
        <v>0</v>
      </c>
      <c r="J2100" s="163">
        <v>0</v>
      </c>
      <c r="K2100" s="163">
        <v>2</v>
      </c>
      <c r="L2100" s="163">
        <v>664</v>
      </c>
      <c r="M2100" s="163">
        <v>1116.9100000000001</v>
      </c>
      <c r="N2100" s="163">
        <v>0.24</v>
      </c>
      <c r="O2100" s="163">
        <v>0.40400000000000003</v>
      </c>
      <c r="P2100" s="163">
        <v>2</v>
      </c>
      <c r="Q2100" s="163">
        <v>664</v>
      </c>
      <c r="R2100" s="163">
        <v>1116.9100000000001</v>
      </c>
      <c r="S2100" s="163">
        <v>0.24</v>
      </c>
      <c r="T2100" s="163">
        <v>0.40400000000000003</v>
      </c>
    </row>
    <row r="2101" spans="1:20" ht="15.75" customHeight="1">
      <c r="A2101" s="130" t="s">
        <v>286</v>
      </c>
      <c r="B2101" s="164">
        <v>2017</v>
      </c>
      <c r="C2101" s="164">
        <v>9</v>
      </c>
      <c r="D2101" s="130" t="s">
        <v>61</v>
      </c>
      <c r="E2101" s="164">
        <v>2763</v>
      </c>
      <c r="F2101" s="164">
        <v>0</v>
      </c>
      <c r="G2101" s="164">
        <v>0</v>
      </c>
      <c r="H2101" s="164">
        <v>0</v>
      </c>
      <c r="I2101" s="164">
        <v>0</v>
      </c>
      <c r="J2101" s="164">
        <v>0</v>
      </c>
      <c r="K2101" s="164">
        <v>12</v>
      </c>
      <c r="L2101" s="164">
        <v>107</v>
      </c>
      <c r="M2101" s="164">
        <v>179.8</v>
      </c>
      <c r="N2101" s="164">
        <v>3.9E-2</v>
      </c>
      <c r="O2101" s="164">
        <v>6.5000000000000002E-2</v>
      </c>
      <c r="P2101" s="164">
        <v>12</v>
      </c>
      <c r="Q2101" s="164">
        <v>107</v>
      </c>
      <c r="R2101" s="164">
        <v>179.8</v>
      </c>
      <c r="S2101" s="164">
        <v>3.9E-2</v>
      </c>
      <c r="T2101" s="164">
        <v>6.5000000000000002E-2</v>
      </c>
    </row>
    <row r="2102" spans="1:20" ht="15.75" customHeight="1">
      <c r="A2102" s="126" t="s">
        <v>286</v>
      </c>
      <c r="B2102" s="163">
        <v>2018</v>
      </c>
      <c r="C2102" s="163">
        <v>0</v>
      </c>
      <c r="D2102" s="126" t="s">
        <v>53</v>
      </c>
      <c r="E2102" s="163">
        <v>2768</v>
      </c>
      <c r="F2102" s="163">
        <v>0</v>
      </c>
      <c r="G2102" s="163">
        <v>0</v>
      </c>
      <c r="H2102" s="163">
        <v>0</v>
      </c>
      <c r="I2102" s="163">
        <v>0</v>
      </c>
      <c r="J2102" s="163">
        <v>0</v>
      </c>
      <c r="K2102" s="163">
        <v>2</v>
      </c>
      <c r="L2102" s="163">
        <v>4</v>
      </c>
      <c r="M2102" s="163">
        <v>38.46</v>
      </c>
      <c r="N2102" s="163">
        <v>1E-3</v>
      </c>
      <c r="O2102" s="163">
        <v>1.4E-2</v>
      </c>
      <c r="P2102" s="163">
        <v>2</v>
      </c>
      <c r="Q2102" s="163">
        <v>4</v>
      </c>
      <c r="R2102" s="163">
        <v>38.46</v>
      </c>
      <c r="S2102" s="163">
        <v>1E-3</v>
      </c>
      <c r="T2102" s="163">
        <v>1.4E-2</v>
      </c>
    </row>
    <row r="2103" spans="1:20" ht="15.75" customHeight="1">
      <c r="A2103" s="130" t="s">
        <v>286</v>
      </c>
      <c r="B2103" s="164">
        <v>2018</v>
      </c>
      <c r="C2103" s="164">
        <v>1</v>
      </c>
      <c r="D2103" s="130" t="s">
        <v>54</v>
      </c>
      <c r="E2103" s="164">
        <v>2768</v>
      </c>
      <c r="F2103" s="164">
        <v>0</v>
      </c>
      <c r="G2103" s="164">
        <v>0</v>
      </c>
      <c r="H2103" s="164">
        <v>0</v>
      </c>
      <c r="I2103" s="164">
        <v>0</v>
      </c>
      <c r="J2103" s="164">
        <v>0</v>
      </c>
      <c r="K2103" s="164">
        <v>38</v>
      </c>
      <c r="L2103" s="164">
        <v>2123</v>
      </c>
      <c r="M2103" s="164">
        <v>2898.48</v>
      </c>
      <c r="N2103" s="164">
        <v>0.76700000000000002</v>
      </c>
      <c r="O2103" s="164">
        <v>1.046</v>
      </c>
      <c r="P2103" s="164">
        <v>38</v>
      </c>
      <c r="Q2103" s="164">
        <v>2123</v>
      </c>
      <c r="R2103" s="164">
        <v>2898.48</v>
      </c>
      <c r="S2103" s="164">
        <v>0.76700000000000002</v>
      </c>
      <c r="T2103" s="164">
        <v>1.046</v>
      </c>
    </row>
    <row r="2104" spans="1:20" ht="15.75" customHeight="1">
      <c r="A2104" s="126" t="s">
        <v>286</v>
      </c>
      <c r="B2104" s="163">
        <v>2018</v>
      </c>
      <c r="C2104" s="163">
        <v>2</v>
      </c>
      <c r="D2104" s="126" t="s">
        <v>1415</v>
      </c>
      <c r="E2104" s="163">
        <v>2768</v>
      </c>
      <c r="F2104" s="163">
        <v>0</v>
      </c>
      <c r="G2104" s="163">
        <v>0</v>
      </c>
      <c r="H2104" s="163">
        <v>0</v>
      </c>
      <c r="I2104" s="163">
        <v>0</v>
      </c>
      <c r="J2104" s="163">
        <v>0</v>
      </c>
      <c r="K2104" s="163">
        <v>3</v>
      </c>
      <c r="L2104" s="163">
        <v>5930</v>
      </c>
      <c r="M2104" s="163">
        <v>5263.74</v>
      </c>
      <c r="N2104" s="163">
        <v>2.141</v>
      </c>
      <c r="O2104" s="163">
        <v>1.901</v>
      </c>
      <c r="P2104" s="163">
        <v>3</v>
      </c>
      <c r="Q2104" s="163">
        <v>5930</v>
      </c>
      <c r="R2104" s="163">
        <v>5263.74</v>
      </c>
      <c r="S2104" s="163">
        <v>2.141</v>
      </c>
      <c r="T2104" s="163">
        <v>1.901</v>
      </c>
    </row>
    <row r="2105" spans="1:20" ht="15.75" customHeight="1">
      <c r="A2105" s="130" t="s">
        <v>286</v>
      </c>
      <c r="B2105" s="164">
        <v>2018</v>
      </c>
      <c r="C2105" s="164">
        <v>3</v>
      </c>
      <c r="D2105" s="130" t="s">
        <v>55</v>
      </c>
      <c r="E2105" s="164">
        <v>2768</v>
      </c>
      <c r="F2105" s="164">
        <v>0</v>
      </c>
      <c r="G2105" s="164">
        <v>0</v>
      </c>
      <c r="H2105" s="164">
        <v>0</v>
      </c>
      <c r="I2105" s="164">
        <v>0</v>
      </c>
      <c r="J2105" s="164">
        <v>0</v>
      </c>
      <c r="K2105" s="164">
        <v>0</v>
      </c>
      <c r="L2105" s="164">
        <v>0</v>
      </c>
      <c r="M2105" s="164">
        <v>0</v>
      </c>
      <c r="N2105" s="164">
        <v>0</v>
      </c>
      <c r="O2105" s="164">
        <v>0</v>
      </c>
      <c r="P2105" s="164">
        <v>0</v>
      </c>
      <c r="Q2105" s="164">
        <v>0</v>
      </c>
      <c r="R2105" s="164">
        <v>0</v>
      </c>
      <c r="S2105" s="164">
        <v>0</v>
      </c>
      <c r="T2105" s="164">
        <v>0</v>
      </c>
    </row>
    <row r="2106" spans="1:20" ht="15.75" customHeight="1">
      <c r="A2106" s="126" t="s">
        <v>286</v>
      </c>
      <c r="B2106" s="163">
        <v>2018</v>
      </c>
      <c r="C2106" s="163">
        <v>4</v>
      </c>
      <c r="D2106" s="126" t="s">
        <v>56</v>
      </c>
      <c r="E2106" s="163">
        <v>2768</v>
      </c>
      <c r="F2106" s="163">
        <v>0</v>
      </c>
      <c r="G2106" s="163">
        <v>0</v>
      </c>
      <c r="H2106" s="163">
        <v>0</v>
      </c>
      <c r="I2106" s="163">
        <v>0</v>
      </c>
      <c r="J2106" s="163">
        <v>0</v>
      </c>
      <c r="K2106" s="163">
        <v>2</v>
      </c>
      <c r="L2106" s="163">
        <v>210</v>
      </c>
      <c r="M2106" s="163">
        <v>141.65</v>
      </c>
      <c r="N2106" s="163">
        <v>7.5999999999999998E-2</v>
      </c>
      <c r="O2106" s="163">
        <v>5.0999999999999997E-2</v>
      </c>
      <c r="P2106" s="163">
        <v>2</v>
      </c>
      <c r="Q2106" s="163">
        <v>210</v>
      </c>
      <c r="R2106" s="163">
        <v>141.65</v>
      </c>
      <c r="S2106" s="163">
        <v>7.5999999999999998E-2</v>
      </c>
      <c r="T2106" s="163">
        <v>5.0999999999999997E-2</v>
      </c>
    </row>
    <row r="2107" spans="1:20" ht="15.75" customHeight="1">
      <c r="A2107" s="130" t="s">
        <v>286</v>
      </c>
      <c r="B2107" s="164">
        <v>2018</v>
      </c>
      <c r="C2107" s="164">
        <v>5</v>
      </c>
      <c r="D2107" s="130" t="s">
        <v>57</v>
      </c>
      <c r="E2107" s="164">
        <v>2768</v>
      </c>
      <c r="F2107" s="164">
        <v>0</v>
      </c>
      <c r="G2107" s="164">
        <v>0</v>
      </c>
      <c r="H2107" s="164">
        <v>0</v>
      </c>
      <c r="I2107" s="164">
        <v>0</v>
      </c>
      <c r="J2107" s="164">
        <v>0</v>
      </c>
      <c r="K2107" s="164">
        <v>15</v>
      </c>
      <c r="L2107" s="164">
        <v>2921</v>
      </c>
      <c r="M2107" s="164">
        <v>3635.84</v>
      </c>
      <c r="N2107" s="164">
        <v>1.054</v>
      </c>
      <c r="O2107" s="164">
        <v>1.3140000000000001</v>
      </c>
      <c r="P2107" s="164">
        <v>15</v>
      </c>
      <c r="Q2107" s="164">
        <v>2921</v>
      </c>
      <c r="R2107" s="164">
        <v>3635.84</v>
      </c>
      <c r="S2107" s="164">
        <v>1.054</v>
      </c>
      <c r="T2107" s="164">
        <v>1.3140000000000001</v>
      </c>
    </row>
    <row r="2108" spans="1:20" ht="15.75" customHeight="1">
      <c r="A2108" s="126" t="s">
        <v>286</v>
      </c>
      <c r="B2108" s="163">
        <v>2018</v>
      </c>
      <c r="C2108" s="163">
        <v>6</v>
      </c>
      <c r="D2108" s="126" t="s">
        <v>58</v>
      </c>
      <c r="E2108" s="163">
        <v>2768</v>
      </c>
      <c r="F2108" s="163">
        <v>0</v>
      </c>
      <c r="G2108" s="163">
        <v>0</v>
      </c>
      <c r="H2108" s="163">
        <v>0</v>
      </c>
      <c r="I2108" s="163">
        <v>0</v>
      </c>
      <c r="J2108" s="163">
        <v>0</v>
      </c>
      <c r="K2108" s="163">
        <v>0</v>
      </c>
      <c r="L2108" s="163">
        <v>0</v>
      </c>
      <c r="M2108" s="163">
        <v>0</v>
      </c>
      <c r="N2108" s="163">
        <v>0</v>
      </c>
      <c r="O2108" s="163">
        <v>0</v>
      </c>
      <c r="P2108" s="163">
        <v>0</v>
      </c>
      <c r="Q2108" s="163">
        <v>0</v>
      </c>
      <c r="R2108" s="163">
        <v>0</v>
      </c>
      <c r="S2108" s="163">
        <v>0</v>
      </c>
      <c r="T2108" s="163">
        <v>0</v>
      </c>
    </row>
    <row r="2109" spans="1:20" ht="15.75" customHeight="1">
      <c r="A2109" s="130" t="s">
        <v>286</v>
      </c>
      <c r="B2109" s="164">
        <v>2018</v>
      </c>
      <c r="C2109" s="164">
        <v>7</v>
      </c>
      <c r="D2109" s="130" t="s">
        <v>59</v>
      </c>
      <c r="E2109" s="164">
        <v>2768</v>
      </c>
      <c r="F2109" s="164">
        <v>0</v>
      </c>
      <c r="G2109" s="164">
        <v>0</v>
      </c>
      <c r="H2109" s="164">
        <v>0</v>
      </c>
      <c r="I2109" s="164">
        <v>0</v>
      </c>
      <c r="J2109" s="164">
        <v>0</v>
      </c>
      <c r="K2109" s="164">
        <v>1</v>
      </c>
      <c r="L2109" s="164">
        <v>90</v>
      </c>
      <c r="M2109" s="164">
        <v>144</v>
      </c>
      <c r="N2109" s="164">
        <v>3.3000000000000002E-2</v>
      </c>
      <c r="O2109" s="164">
        <v>5.1999999999999998E-2</v>
      </c>
      <c r="P2109" s="164">
        <v>1</v>
      </c>
      <c r="Q2109" s="164">
        <v>90</v>
      </c>
      <c r="R2109" s="164">
        <v>144</v>
      </c>
      <c r="S2109" s="164">
        <v>3.3000000000000002E-2</v>
      </c>
      <c r="T2109" s="164">
        <v>5.1999999999999998E-2</v>
      </c>
    </row>
    <row r="2110" spans="1:20" ht="15.75" customHeight="1">
      <c r="A2110" s="126" t="s">
        <v>286</v>
      </c>
      <c r="B2110" s="163">
        <v>2018</v>
      </c>
      <c r="C2110" s="163">
        <v>8</v>
      </c>
      <c r="D2110" s="126" t="s">
        <v>60</v>
      </c>
      <c r="E2110" s="163">
        <v>2768</v>
      </c>
      <c r="F2110" s="163">
        <v>0</v>
      </c>
      <c r="G2110" s="163">
        <v>0</v>
      </c>
      <c r="H2110" s="163">
        <v>0</v>
      </c>
      <c r="I2110" s="163">
        <v>0</v>
      </c>
      <c r="J2110" s="163">
        <v>0</v>
      </c>
      <c r="K2110" s="163">
        <v>2</v>
      </c>
      <c r="L2110" s="163">
        <v>354</v>
      </c>
      <c r="M2110" s="163">
        <v>219.14</v>
      </c>
      <c r="N2110" s="163">
        <v>0.128</v>
      </c>
      <c r="O2110" s="163">
        <v>7.9000000000000001E-2</v>
      </c>
      <c r="P2110" s="163">
        <v>2</v>
      </c>
      <c r="Q2110" s="163">
        <v>354</v>
      </c>
      <c r="R2110" s="163">
        <v>219.14</v>
      </c>
      <c r="S2110" s="163">
        <v>0.128</v>
      </c>
      <c r="T2110" s="163">
        <v>7.9000000000000001E-2</v>
      </c>
    </row>
    <row r="2111" spans="1:20" ht="15.75" customHeight="1">
      <c r="A2111" s="130" t="s">
        <v>286</v>
      </c>
      <c r="B2111" s="164">
        <v>2018</v>
      </c>
      <c r="C2111" s="164">
        <v>9</v>
      </c>
      <c r="D2111" s="130" t="s">
        <v>61</v>
      </c>
      <c r="E2111" s="164">
        <v>2768</v>
      </c>
      <c r="F2111" s="164">
        <v>0</v>
      </c>
      <c r="G2111" s="164">
        <v>0</v>
      </c>
      <c r="H2111" s="164">
        <v>0</v>
      </c>
      <c r="I2111" s="164">
        <v>0</v>
      </c>
      <c r="J2111" s="164">
        <v>0</v>
      </c>
      <c r="K2111" s="164">
        <v>11</v>
      </c>
      <c r="L2111" s="164">
        <v>96</v>
      </c>
      <c r="M2111" s="164">
        <v>325.88</v>
      </c>
      <c r="N2111" s="164">
        <v>3.5000000000000003E-2</v>
      </c>
      <c r="O2111" s="164">
        <v>0.11799999999999999</v>
      </c>
      <c r="P2111" s="164">
        <v>11</v>
      </c>
      <c r="Q2111" s="164">
        <v>96</v>
      </c>
      <c r="R2111" s="164">
        <v>325.88</v>
      </c>
      <c r="S2111" s="164">
        <v>3.5000000000000003E-2</v>
      </c>
      <c r="T2111" s="164">
        <v>0.11799999999999999</v>
      </c>
    </row>
    <row r="2112" spans="1:20" ht="15.75" customHeight="1">
      <c r="A2112" s="126" t="s">
        <v>286</v>
      </c>
      <c r="B2112" s="163">
        <v>2019</v>
      </c>
      <c r="C2112" s="163">
        <v>0</v>
      </c>
      <c r="D2112" s="126" t="s">
        <v>53</v>
      </c>
      <c r="E2112" s="163">
        <v>2760</v>
      </c>
      <c r="F2112" s="163">
        <v>0</v>
      </c>
      <c r="G2112" s="163">
        <v>0</v>
      </c>
      <c r="H2112" s="163">
        <v>0</v>
      </c>
      <c r="I2112" s="163">
        <v>0</v>
      </c>
      <c r="J2112" s="163">
        <v>0</v>
      </c>
      <c r="K2112" s="163">
        <v>0</v>
      </c>
      <c r="L2112" s="163">
        <v>0</v>
      </c>
      <c r="M2112" s="163">
        <v>0</v>
      </c>
      <c r="N2112" s="163">
        <v>0</v>
      </c>
      <c r="O2112" s="163">
        <v>0</v>
      </c>
      <c r="P2112" s="163">
        <v>0</v>
      </c>
      <c r="Q2112" s="163">
        <v>0</v>
      </c>
      <c r="R2112" s="163">
        <v>0</v>
      </c>
      <c r="S2112" s="163">
        <v>0</v>
      </c>
      <c r="T2112" s="163">
        <v>0</v>
      </c>
    </row>
    <row r="2113" spans="1:20" ht="15.75" customHeight="1">
      <c r="A2113" s="130" t="s">
        <v>286</v>
      </c>
      <c r="B2113" s="164">
        <v>2019</v>
      </c>
      <c r="C2113" s="164">
        <v>1</v>
      </c>
      <c r="D2113" s="130" t="s">
        <v>54</v>
      </c>
      <c r="E2113" s="164">
        <v>2760</v>
      </c>
      <c r="F2113" s="164">
        <v>0</v>
      </c>
      <c r="G2113" s="164">
        <v>0</v>
      </c>
      <c r="H2113" s="164">
        <v>0</v>
      </c>
      <c r="I2113" s="164">
        <v>0</v>
      </c>
      <c r="J2113" s="164">
        <v>0</v>
      </c>
      <c r="K2113" s="164">
        <v>18</v>
      </c>
      <c r="L2113" s="164">
        <v>1213</v>
      </c>
      <c r="M2113" s="164">
        <v>5036.37</v>
      </c>
      <c r="N2113" s="164">
        <v>0.439</v>
      </c>
      <c r="O2113" s="164">
        <v>1.825</v>
      </c>
      <c r="P2113" s="164">
        <v>18</v>
      </c>
      <c r="Q2113" s="164">
        <v>1213</v>
      </c>
      <c r="R2113" s="164">
        <v>5036.37</v>
      </c>
      <c r="S2113" s="164">
        <v>0.439</v>
      </c>
      <c r="T2113" s="164">
        <v>1.825</v>
      </c>
    </row>
    <row r="2114" spans="1:20" ht="15.75" customHeight="1">
      <c r="A2114" s="126" t="s">
        <v>286</v>
      </c>
      <c r="B2114" s="163">
        <v>2019</v>
      </c>
      <c r="C2114" s="163">
        <v>2</v>
      </c>
      <c r="D2114" s="126" t="s">
        <v>1415</v>
      </c>
      <c r="E2114" s="163">
        <v>2760</v>
      </c>
      <c r="F2114" s="163">
        <v>0</v>
      </c>
      <c r="G2114" s="163">
        <v>0</v>
      </c>
      <c r="H2114" s="163">
        <v>0</v>
      </c>
      <c r="I2114" s="163">
        <v>0</v>
      </c>
      <c r="J2114" s="163">
        <v>0</v>
      </c>
      <c r="K2114" s="163">
        <v>5</v>
      </c>
      <c r="L2114" s="163">
        <v>8656</v>
      </c>
      <c r="M2114" s="163">
        <v>23508.14</v>
      </c>
      <c r="N2114" s="163">
        <v>3.1360000000000001</v>
      </c>
      <c r="O2114" s="163">
        <v>8.516</v>
      </c>
      <c r="P2114" s="163">
        <v>5</v>
      </c>
      <c r="Q2114" s="163">
        <v>8656</v>
      </c>
      <c r="R2114" s="163">
        <v>23508.14</v>
      </c>
      <c r="S2114" s="163">
        <v>3.1360000000000001</v>
      </c>
      <c r="T2114" s="163">
        <v>8.516</v>
      </c>
    </row>
    <row r="2115" spans="1:20" ht="15.75" customHeight="1">
      <c r="A2115" s="130" t="s">
        <v>286</v>
      </c>
      <c r="B2115" s="164">
        <v>2019</v>
      </c>
      <c r="C2115" s="164">
        <v>3</v>
      </c>
      <c r="D2115" s="130" t="s">
        <v>55</v>
      </c>
      <c r="E2115" s="164">
        <v>2760</v>
      </c>
      <c r="F2115" s="164">
        <v>0</v>
      </c>
      <c r="G2115" s="164">
        <v>0</v>
      </c>
      <c r="H2115" s="164">
        <v>0</v>
      </c>
      <c r="I2115" s="164">
        <v>0</v>
      </c>
      <c r="J2115" s="164">
        <v>0</v>
      </c>
      <c r="K2115" s="164">
        <v>0</v>
      </c>
      <c r="L2115" s="164">
        <v>0</v>
      </c>
      <c r="M2115" s="164">
        <v>0</v>
      </c>
      <c r="N2115" s="164">
        <v>0</v>
      </c>
      <c r="O2115" s="164">
        <v>0</v>
      </c>
      <c r="P2115" s="164">
        <v>0</v>
      </c>
      <c r="Q2115" s="164">
        <v>0</v>
      </c>
      <c r="R2115" s="164">
        <v>0</v>
      </c>
      <c r="S2115" s="164">
        <v>0</v>
      </c>
      <c r="T2115" s="164">
        <v>0</v>
      </c>
    </row>
    <row r="2116" spans="1:20" ht="15.75" customHeight="1">
      <c r="A2116" s="126" t="s">
        <v>286</v>
      </c>
      <c r="B2116" s="163">
        <v>2019</v>
      </c>
      <c r="C2116" s="163">
        <v>4</v>
      </c>
      <c r="D2116" s="126" t="s">
        <v>56</v>
      </c>
      <c r="E2116" s="163">
        <v>2760</v>
      </c>
      <c r="F2116" s="163">
        <v>0</v>
      </c>
      <c r="G2116" s="163">
        <v>0</v>
      </c>
      <c r="H2116" s="163">
        <v>0</v>
      </c>
      <c r="I2116" s="163">
        <v>0</v>
      </c>
      <c r="J2116" s="163">
        <v>0</v>
      </c>
      <c r="K2116" s="163">
        <v>0</v>
      </c>
      <c r="L2116" s="163">
        <v>0</v>
      </c>
      <c r="M2116" s="163">
        <v>0</v>
      </c>
      <c r="N2116" s="163">
        <v>0</v>
      </c>
      <c r="O2116" s="163">
        <v>0</v>
      </c>
      <c r="P2116" s="163">
        <v>0</v>
      </c>
      <c r="Q2116" s="163">
        <v>0</v>
      </c>
      <c r="R2116" s="163">
        <v>0</v>
      </c>
      <c r="S2116" s="163">
        <v>0</v>
      </c>
      <c r="T2116" s="163">
        <v>0</v>
      </c>
    </row>
    <row r="2117" spans="1:20" ht="15.75" customHeight="1">
      <c r="A2117" s="130" t="s">
        <v>286</v>
      </c>
      <c r="B2117" s="164">
        <v>2019</v>
      </c>
      <c r="C2117" s="164">
        <v>5</v>
      </c>
      <c r="D2117" s="130" t="s">
        <v>57</v>
      </c>
      <c r="E2117" s="164">
        <v>2760</v>
      </c>
      <c r="F2117" s="164">
        <v>0</v>
      </c>
      <c r="G2117" s="164">
        <v>0</v>
      </c>
      <c r="H2117" s="164">
        <v>0</v>
      </c>
      <c r="I2117" s="164">
        <v>0</v>
      </c>
      <c r="J2117" s="164">
        <v>0</v>
      </c>
      <c r="K2117" s="164">
        <v>9</v>
      </c>
      <c r="L2117" s="164">
        <v>1970</v>
      </c>
      <c r="M2117" s="164">
        <v>1529.14</v>
      </c>
      <c r="N2117" s="164">
        <v>0.71399999999999997</v>
      </c>
      <c r="O2117" s="164">
        <v>0.55400000000000005</v>
      </c>
      <c r="P2117" s="164">
        <v>9</v>
      </c>
      <c r="Q2117" s="164">
        <v>1970</v>
      </c>
      <c r="R2117" s="164">
        <v>1529.14</v>
      </c>
      <c r="S2117" s="164">
        <v>0.71399999999999997</v>
      </c>
      <c r="T2117" s="164">
        <v>0.55400000000000005</v>
      </c>
    </row>
    <row r="2118" spans="1:20" ht="15.75" customHeight="1">
      <c r="A2118" s="126" t="s">
        <v>286</v>
      </c>
      <c r="B2118" s="163">
        <v>2019</v>
      </c>
      <c r="C2118" s="163">
        <v>6</v>
      </c>
      <c r="D2118" s="126" t="s">
        <v>58</v>
      </c>
      <c r="E2118" s="163">
        <v>2760</v>
      </c>
      <c r="F2118" s="163">
        <v>0</v>
      </c>
      <c r="G2118" s="163">
        <v>0</v>
      </c>
      <c r="H2118" s="163">
        <v>0</v>
      </c>
      <c r="I2118" s="163">
        <v>0</v>
      </c>
      <c r="J2118" s="163">
        <v>0</v>
      </c>
      <c r="K2118" s="163">
        <v>0</v>
      </c>
      <c r="L2118" s="163">
        <v>0</v>
      </c>
      <c r="M2118" s="163">
        <v>0</v>
      </c>
      <c r="N2118" s="163">
        <v>0</v>
      </c>
      <c r="O2118" s="163">
        <v>0</v>
      </c>
      <c r="P2118" s="163">
        <v>0</v>
      </c>
      <c r="Q2118" s="163">
        <v>0</v>
      </c>
      <c r="R2118" s="163">
        <v>0</v>
      </c>
      <c r="S2118" s="163">
        <v>0</v>
      </c>
      <c r="T2118" s="163">
        <v>0</v>
      </c>
    </row>
    <row r="2119" spans="1:20" ht="15.75" customHeight="1">
      <c r="A2119" s="130" t="s">
        <v>286</v>
      </c>
      <c r="B2119" s="164">
        <v>2019</v>
      </c>
      <c r="C2119" s="164">
        <v>7</v>
      </c>
      <c r="D2119" s="130" t="s">
        <v>59</v>
      </c>
      <c r="E2119" s="164">
        <v>2760</v>
      </c>
      <c r="F2119" s="164">
        <v>0</v>
      </c>
      <c r="G2119" s="164">
        <v>0</v>
      </c>
      <c r="H2119" s="164">
        <v>0</v>
      </c>
      <c r="I2119" s="164">
        <v>0</v>
      </c>
      <c r="J2119" s="164">
        <v>0</v>
      </c>
      <c r="K2119" s="164">
        <v>0</v>
      </c>
      <c r="L2119" s="164">
        <v>0</v>
      </c>
      <c r="M2119" s="164">
        <v>0</v>
      </c>
      <c r="N2119" s="164">
        <v>0</v>
      </c>
      <c r="O2119" s="164">
        <v>0</v>
      </c>
      <c r="P2119" s="164">
        <v>0</v>
      </c>
      <c r="Q2119" s="164">
        <v>0</v>
      </c>
      <c r="R2119" s="164">
        <v>0</v>
      </c>
      <c r="S2119" s="164">
        <v>0</v>
      </c>
      <c r="T2119" s="164">
        <v>0</v>
      </c>
    </row>
    <row r="2120" spans="1:20" ht="15.75" customHeight="1">
      <c r="A2120" s="126" t="s">
        <v>286</v>
      </c>
      <c r="B2120" s="163">
        <v>2019</v>
      </c>
      <c r="C2120" s="163">
        <v>8</v>
      </c>
      <c r="D2120" s="126" t="s">
        <v>60</v>
      </c>
      <c r="E2120" s="163">
        <v>2760</v>
      </c>
      <c r="F2120" s="163">
        <v>0</v>
      </c>
      <c r="G2120" s="163">
        <v>0</v>
      </c>
      <c r="H2120" s="163">
        <v>0</v>
      </c>
      <c r="I2120" s="163">
        <v>0</v>
      </c>
      <c r="J2120" s="163">
        <v>0</v>
      </c>
      <c r="K2120" s="163">
        <v>0</v>
      </c>
      <c r="L2120" s="163">
        <v>0</v>
      </c>
      <c r="M2120" s="163">
        <v>0</v>
      </c>
      <c r="N2120" s="163">
        <v>0</v>
      </c>
      <c r="O2120" s="163">
        <v>0</v>
      </c>
      <c r="P2120" s="163">
        <v>0</v>
      </c>
      <c r="Q2120" s="163">
        <v>0</v>
      </c>
      <c r="R2120" s="163">
        <v>0</v>
      </c>
      <c r="S2120" s="163">
        <v>0</v>
      </c>
      <c r="T2120" s="163">
        <v>0</v>
      </c>
    </row>
    <row r="2121" spans="1:20" ht="15.75" customHeight="1">
      <c r="A2121" s="130" t="s">
        <v>286</v>
      </c>
      <c r="B2121" s="164">
        <v>2019</v>
      </c>
      <c r="C2121" s="164">
        <v>9</v>
      </c>
      <c r="D2121" s="130" t="s">
        <v>61</v>
      </c>
      <c r="E2121" s="164">
        <v>2760</v>
      </c>
      <c r="F2121" s="164">
        <v>0</v>
      </c>
      <c r="G2121" s="164">
        <v>0</v>
      </c>
      <c r="H2121" s="164">
        <v>0</v>
      </c>
      <c r="I2121" s="164">
        <v>0</v>
      </c>
      <c r="J2121" s="164">
        <v>0</v>
      </c>
      <c r="K2121" s="164">
        <v>11</v>
      </c>
      <c r="L2121" s="164">
        <v>65</v>
      </c>
      <c r="M2121" s="164">
        <v>292.95999999999998</v>
      </c>
      <c r="N2121" s="164">
        <v>2.4E-2</v>
      </c>
      <c r="O2121" s="164">
        <v>0.106</v>
      </c>
      <c r="P2121" s="164">
        <v>11</v>
      </c>
      <c r="Q2121" s="164">
        <v>65</v>
      </c>
      <c r="R2121" s="164">
        <v>292.95999999999998</v>
      </c>
      <c r="S2121" s="164">
        <v>2.4E-2</v>
      </c>
      <c r="T2121" s="164">
        <v>0.106</v>
      </c>
    </row>
    <row r="2122" spans="1:20" ht="15.75" customHeight="1">
      <c r="A2122" s="126" t="s">
        <v>286</v>
      </c>
      <c r="B2122" s="163">
        <v>2020</v>
      </c>
      <c r="C2122" s="163">
        <v>0</v>
      </c>
      <c r="D2122" s="126" t="s">
        <v>53</v>
      </c>
      <c r="E2122" s="163">
        <v>2749</v>
      </c>
      <c r="F2122" s="163">
        <v>0</v>
      </c>
      <c r="G2122" s="163">
        <v>0</v>
      </c>
      <c r="H2122" s="163">
        <v>0</v>
      </c>
      <c r="I2122" s="163">
        <v>0</v>
      </c>
      <c r="J2122" s="163">
        <v>0</v>
      </c>
      <c r="K2122" s="163">
        <v>0</v>
      </c>
      <c r="L2122" s="163">
        <v>0</v>
      </c>
      <c r="M2122" s="163">
        <v>0</v>
      </c>
      <c r="N2122" s="163">
        <v>0</v>
      </c>
      <c r="O2122" s="163">
        <v>0</v>
      </c>
      <c r="P2122" s="163">
        <v>0</v>
      </c>
      <c r="Q2122" s="163">
        <v>0</v>
      </c>
      <c r="R2122" s="163">
        <v>0</v>
      </c>
      <c r="S2122" s="163">
        <v>0</v>
      </c>
      <c r="T2122" s="163">
        <v>0</v>
      </c>
    </row>
    <row r="2123" spans="1:20" ht="15.75" customHeight="1">
      <c r="A2123" s="130" t="s">
        <v>286</v>
      </c>
      <c r="B2123" s="164">
        <v>2020</v>
      </c>
      <c r="C2123" s="164">
        <v>1</v>
      </c>
      <c r="D2123" s="130" t="s">
        <v>54</v>
      </c>
      <c r="E2123" s="164">
        <v>2749</v>
      </c>
      <c r="F2123" s="164">
        <v>0</v>
      </c>
      <c r="G2123" s="164">
        <v>0</v>
      </c>
      <c r="H2123" s="164">
        <v>0</v>
      </c>
      <c r="I2123" s="164">
        <v>0</v>
      </c>
      <c r="J2123" s="164">
        <v>0</v>
      </c>
      <c r="K2123" s="164">
        <v>26</v>
      </c>
      <c r="L2123" s="164">
        <v>607</v>
      </c>
      <c r="M2123" s="164">
        <v>1842.36</v>
      </c>
      <c r="N2123" s="164">
        <v>0.221</v>
      </c>
      <c r="O2123" s="164">
        <v>0.67</v>
      </c>
      <c r="P2123" s="164">
        <v>26</v>
      </c>
      <c r="Q2123" s="164">
        <v>607</v>
      </c>
      <c r="R2123" s="164">
        <v>1842.36</v>
      </c>
      <c r="S2123" s="164">
        <v>0.221</v>
      </c>
      <c r="T2123" s="164">
        <v>0.67</v>
      </c>
    </row>
    <row r="2124" spans="1:20" ht="15.75" customHeight="1">
      <c r="A2124" s="126" t="s">
        <v>286</v>
      </c>
      <c r="B2124" s="163">
        <v>2020</v>
      </c>
      <c r="C2124" s="163">
        <v>2</v>
      </c>
      <c r="D2124" s="126" t="s">
        <v>1415</v>
      </c>
      <c r="E2124" s="163">
        <v>2749</v>
      </c>
      <c r="F2124" s="163">
        <v>0</v>
      </c>
      <c r="G2124" s="163">
        <v>0</v>
      </c>
      <c r="H2124" s="163">
        <v>0</v>
      </c>
      <c r="I2124" s="163">
        <v>0</v>
      </c>
      <c r="J2124" s="163">
        <v>0</v>
      </c>
      <c r="K2124" s="163">
        <v>1</v>
      </c>
      <c r="L2124" s="163">
        <v>2749</v>
      </c>
      <c r="M2124" s="163">
        <v>28864.5</v>
      </c>
      <c r="N2124" s="163">
        <v>1</v>
      </c>
      <c r="O2124" s="163">
        <v>10.5</v>
      </c>
      <c r="P2124" s="163">
        <v>1</v>
      </c>
      <c r="Q2124" s="163">
        <v>2749</v>
      </c>
      <c r="R2124" s="163">
        <v>28864.5</v>
      </c>
      <c r="S2124" s="163">
        <v>1</v>
      </c>
      <c r="T2124" s="163">
        <v>10.5</v>
      </c>
    </row>
    <row r="2125" spans="1:20" ht="15.75" customHeight="1">
      <c r="A2125" s="130" t="s">
        <v>286</v>
      </c>
      <c r="B2125" s="164">
        <v>2020</v>
      </c>
      <c r="C2125" s="164">
        <v>3</v>
      </c>
      <c r="D2125" s="130" t="s">
        <v>55</v>
      </c>
      <c r="E2125" s="164">
        <v>2749</v>
      </c>
      <c r="F2125" s="164">
        <v>0</v>
      </c>
      <c r="G2125" s="164">
        <v>0</v>
      </c>
      <c r="H2125" s="164">
        <v>0</v>
      </c>
      <c r="I2125" s="164">
        <v>0</v>
      </c>
      <c r="J2125" s="164">
        <v>0</v>
      </c>
      <c r="K2125" s="164">
        <v>1</v>
      </c>
      <c r="L2125" s="164">
        <v>25</v>
      </c>
      <c r="M2125" s="164">
        <v>20.83</v>
      </c>
      <c r="N2125" s="164">
        <v>8.9999999999999993E-3</v>
      </c>
      <c r="O2125" s="164">
        <v>8.0000000000000002E-3</v>
      </c>
      <c r="P2125" s="164">
        <v>1</v>
      </c>
      <c r="Q2125" s="164">
        <v>25</v>
      </c>
      <c r="R2125" s="164">
        <v>20.83</v>
      </c>
      <c r="S2125" s="164">
        <v>8.9999999999999993E-3</v>
      </c>
      <c r="T2125" s="164">
        <v>8.0000000000000002E-3</v>
      </c>
    </row>
    <row r="2126" spans="1:20" ht="15.75" customHeight="1">
      <c r="A2126" s="126" t="s">
        <v>286</v>
      </c>
      <c r="B2126" s="163">
        <v>2020</v>
      </c>
      <c r="C2126" s="163">
        <v>4</v>
      </c>
      <c r="D2126" s="126" t="s">
        <v>56</v>
      </c>
      <c r="E2126" s="163">
        <v>2749</v>
      </c>
      <c r="F2126" s="163">
        <v>0</v>
      </c>
      <c r="G2126" s="163">
        <v>0</v>
      </c>
      <c r="H2126" s="163">
        <v>0</v>
      </c>
      <c r="I2126" s="163">
        <v>0</v>
      </c>
      <c r="J2126" s="163">
        <v>0</v>
      </c>
      <c r="K2126" s="163">
        <v>1</v>
      </c>
      <c r="L2126" s="163">
        <v>10</v>
      </c>
      <c r="M2126" s="163">
        <v>9</v>
      </c>
      <c r="N2126" s="163">
        <v>4.0000000000000001E-3</v>
      </c>
      <c r="O2126" s="163">
        <v>3.0000000000000001E-3</v>
      </c>
      <c r="P2126" s="163">
        <v>1</v>
      </c>
      <c r="Q2126" s="163">
        <v>10</v>
      </c>
      <c r="R2126" s="163">
        <v>9</v>
      </c>
      <c r="S2126" s="163">
        <v>4.0000000000000001E-3</v>
      </c>
      <c r="T2126" s="163">
        <v>3.0000000000000001E-3</v>
      </c>
    </row>
    <row r="2127" spans="1:20" ht="15.75" customHeight="1">
      <c r="A2127" s="130" t="s">
        <v>286</v>
      </c>
      <c r="B2127" s="164">
        <v>2020</v>
      </c>
      <c r="C2127" s="164">
        <v>5</v>
      </c>
      <c r="D2127" s="130" t="s">
        <v>57</v>
      </c>
      <c r="E2127" s="164">
        <v>2749</v>
      </c>
      <c r="F2127" s="164">
        <v>0</v>
      </c>
      <c r="G2127" s="164">
        <v>0</v>
      </c>
      <c r="H2127" s="164">
        <v>0</v>
      </c>
      <c r="I2127" s="164">
        <v>0</v>
      </c>
      <c r="J2127" s="164">
        <v>0</v>
      </c>
      <c r="K2127" s="164">
        <v>9</v>
      </c>
      <c r="L2127" s="164">
        <v>2142</v>
      </c>
      <c r="M2127" s="164">
        <v>6303.13</v>
      </c>
      <c r="N2127" s="164">
        <v>0.77900000000000003</v>
      </c>
      <c r="O2127" s="164">
        <v>2.2930000000000001</v>
      </c>
      <c r="P2127" s="164">
        <v>9</v>
      </c>
      <c r="Q2127" s="164">
        <v>2142</v>
      </c>
      <c r="R2127" s="164">
        <v>6303.13</v>
      </c>
      <c r="S2127" s="164">
        <v>0.77900000000000003</v>
      </c>
      <c r="T2127" s="164">
        <v>2.2930000000000001</v>
      </c>
    </row>
    <row r="2128" spans="1:20" ht="15.75" customHeight="1">
      <c r="A2128" s="126" t="s">
        <v>286</v>
      </c>
      <c r="B2128" s="163">
        <v>2020</v>
      </c>
      <c r="C2128" s="163">
        <v>6</v>
      </c>
      <c r="D2128" s="126" t="s">
        <v>58</v>
      </c>
      <c r="E2128" s="163">
        <v>2749</v>
      </c>
      <c r="F2128" s="163">
        <v>0</v>
      </c>
      <c r="G2128" s="163">
        <v>0</v>
      </c>
      <c r="H2128" s="163">
        <v>0</v>
      </c>
      <c r="I2128" s="163">
        <v>0</v>
      </c>
      <c r="J2128" s="163">
        <v>0</v>
      </c>
      <c r="K2128" s="163">
        <v>1</v>
      </c>
      <c r="L2128" s="163">
        <v>30</v>
      </c>
      <c r="M2128" s="163">
        <v>44.5</v>
      </c>
      <c r="N2128" s="163">
        <v>1.0999999999999999E-2</v>
      </c>
      <c r="O2128" s="163">
        <v>1.6E-2</v>
      </c>
      <c r="P2128" s="163">
        <v>1</v>
      </c>
      <c r="Q2128" s="163">
        <v>30</v>
      </c>
      <c r="R2128" s="163">
        <v>44.5</v>
      </c>
      <c r="S2128" s="163">
        <v>1.0999999999999999E-2</v>
      </c>
      <c r="T2128" s="163">
        <v>1.6E-2</v>
      </c>
    </row>
    <row r="2129" spans="1:20" ht="15.75" customHeight="1">
      <c r="A2129" s="130" t="s">
        <v>286</v>
      </c>
      <c r="B2129" s="164">
        <v>2020</v>
      </c>
      <c r="C2129" s="164">
        <v>7</v>
      </c>
      <c r="D2129" s="130" t="s">
        <v>59</v>
      </c>
      <c r="E2129" s="164">
        <v>2749</v>
      </c>
      <c r="F2129" s="164">
        <v>0</v>
      </c>
      <c r="G2129" s="164">
        <v>0</v>
      </c>
      <c r="H2129" s="164">
        <v>0</v>
      </c>
      <c r="I2129" s="164">
        <v>0</v>
      </c>
      <c r="J2129" s="164">
        <v>0</v>
      </c>
      <c r="K2129" s="164">
        <v>2</v>
      </c>
      <c r="L2129" s="164">
        <v>87</v>
      </c>
      <c r="M2129" s="164">
        <v>216.63</v>
      </c>
      <c r="N2129" s="164">
        <v>3.2000000000000001E-2</v>
      </c>
      <c r="O2129" s="164">
        <v>7.9000000000000001E-2</v>
      </c>
      <c r="P2129" s="164">
        <v>2</v>
      </c>
      <c r="Q2129" s="164">
        <v>87</v>
      </c>
      <c r="R2129" s="164">
        <v>216.63</v>
      </c>
      <c r="S2129" s="164">
        <v>3.2000000000000001E-2</v>
      </c>
      <c r="T2129" s="164">
        <v>7.9000000000000001E-2</v>
      </c>
    </row>
    <row r="2130" spans="1:20" ht="15.75" customHeight="1">
      <c r="A2130" s="126" t="s">
        <v>286</v>
      </c>
      <c r="B2130" s="163">
        <v>2020</v>
      </c>
      <c r="C2130" s="163">
        <v>8</v>
      </c>
      <c r="D2130" s="126" t="s">
        <v>60</v>
      </c>
      <c r="E2130" s="163">
        <v>2749</v>
      </c>
      <c r="F2130" s="163">
        <v>0</v>
      </c>
      <c r="G2130" s="163">
        <v>0</v>
      </c>
      <c r="H2130" s="163">
        <v>0</v>
      </c>
      <c r="I2130" s="163">
        <v>0</v>
      </c>
      <c r="J2130" s="163">
        <v>0</v>
      </c>
      <c r="K2130" s="163">
        <v>0</v>
      </c>
      <c r="L2130" s="163">
        <v>0</v>
      </c>
      <c r="M2130" s="163">
        <v>0</v>
      </c>
      <c r="N2130" s="163">
        <v>0</v>
      </c>
      <c r="O2130" s="163">
        <v>0</v>
      </c>
      <c r="P2130" s="163">
        <v>0</v>
      </c>
      <c r="Q2130" s="163">
        <v>0</v>
      </c>
      <c r="R2130" s="163">
        <v>0</v>
      </c>
      <c r="S2130" s="163">
        <v>0</v>
      </c>
      <c r="T2130" s="163">
        <v>0</v>
      </c>
    </row>
    <row r="2131" spans="1:20" ht="15.75" customHeight="1">
      <c r="A2131" s="130" t="s">
        <v>286</v>
      </c>
      <c r="B2131" s="164">
        <v>2020</v>
      </c>
      <c r="C2131" s="164">
        <v>9</v>
      </c>
      <c r="D2131" s="130" t="s">
        <v>61</v>
      </c>
      <c r="E2131" s="164">
        <v>2749</v>
      </c>
      <c r="F2131" s="164">
        <v>0</v>
      </c>
      <c r="G2131" s="164">
        <v>0</v>
      </c>
      <c r="H2131" s="164">
        <v>0</v>
      </c>
      <c r="I2131" s="164">
        <v>0</v>
      </c>
      <c r="J2131" s="164">
        <v>0</v>
      </c>
      <c r="K2131" s="164">
        <v>16</v>
      </c>
      <c r="L2131" s="164">
        <v>504</v>
      </c>
      <c r="M2131" s="164">
        <v>488.4</v>
      </c>
      <c r="N2131" s="164">
        <v>0.183</v>
      </c>
      <c r="O2131" s="164">
        <v>0.17799999999999999</v>
      </c>
      <c r="P2131" s="164">
        <v>16</v>
      </c>
      <c r="Q2131" s="164">
        <v>504</v>
      </c>
      <c r="R2131" s="164">
        <v>488.4</v>
      </c>
      <c r="S2131" s="164">
        <v>0.183</v>
      </c>
      <c r="T2131" s="164">
        <v>0.17799999999999999</v>
      </c>
    </row>
    <row r="2132" spans="1:20" ht="15.75" customHeight="1">
      <c r="A2132" s="126" t="s">
        <v>286</v>
      </c>
      <c r="B2132" s="163">
        <v>2021</v>
      </c>
      <c r="C2132" s="163">
        <v>0</v>
      </c>
      <c r="D2132" s="126" t="s">
        <v>53</v>
      </c>
      <c r="E2132" s="163">
        <v>2774</v>
      </c>
      <c r="F2132" s="163">
        <v>0</v>
      </c>
      <c r="G2132" s="163">
        <v>0</v>
      </c>
      <c r="H2132" s="163">
        <v>0</v>
      </c>
      <c r="I2132" s="163">
        <v>0</v>
      </c>
      <c r="J2132" s="163">
        <v>0</v>
      </c>
      <c r="K2132" s="163">
        <v>1</v>
      </c>
      <c r="L2132" s="163">
        <v>19</v>
      </c>
      <c r="M2132" s="163">
        <v>11</v>
      </c>
      <c r="N2132" s="163">
        <v>7.0000000000000001E-3</v>
      </c>
      <c r="O2132" s="163">
        <v>4.0000000000000001E-3</v>
      </c>
      <c r="P2132" s="163">
        <v>1</v>
      </c>
      <c r="Q2132" s="163">
        <v>19</v>
      </c>
      <c r="R2132" s="163">
        <v>11</v>
      </c>
      <c r="S2132" s="163">
        <v>7.0000000000000001E-3</v>
      </c>
      <c r="T2132" s="163">
        <v>4.0000000000000001E-3</v>
      </c>
    </row>
    <row r="2133" spans="1:20" ht="15.75" customHeight="1">
      <c r="A2133" s="130" t="s">
        <v>286</v>
      </c>
      <c r="B2133" s="164">
        <v>2021</v>
      </c>
      <c r="C2133" s="164">
        <v>1</v>
      </c>
      <c r="D2133" s="130" t="s">
        <v>54</v>
      </c>
      <c r="E2133" s="164">
        <v>2774</v>
      </c>
      <c r="F2133" s="164">
        <v>0</v>
      </c>
      <c r="G2133" s="164">
        <v>0</v>
      </c>
      <c r="H2133" s="164">
        <v>0</v>
      </c>
      <c r="I2133" s="164">
        <v>0</v>
      </c>
      <c r="J2133" s="164">
        <v>0</v>
      </c>
      <c r="K2133" s="164">
        <v>29</v>
      </c>
      <c r="L2133" s="164">
        <v>915</v>
      </c>
      <c r="M2133" s="164">
        <v>5966</v>
      </c>
      <c r="N2133" s="164">
        <v>0.33</v>
      </c>
      <c r="O2133" s="164">
        <v>2.15</v>
      </c>
      <c r="P2133" s="164">
        <v>29</v>
      </c>
      <c r="Q2133" s="164">
        <v>915</v>
      </c>
      <c r="R2133" s="164">
        <v>5966</v>
      </c>
      <c r="S2133" s="164">
        <v>0.33</v>
      </c>
      <c r="T2133" s="164">
        <v>2.15</v>
      </c>
    </row>
    <row r="2134" spans="1:20" ht="15.75" customHeight="1">
      <c r="A2134" s="126" t="s">
        <v>286</v>
      </c>
      <c r="B2134" s="163">
        <v>2021</v>
      </c>
      <c r="C2134" s="163">
        <v>2</v>
      </c>
      <c r="D2134" s="126" t="s">
        <v>1415</v>
      </c>
      <c r="E2134" s="163">
        <v>2774</v>
      </c>
      <c r="F2134" s="163">
        <v>0</v>
      </c>
      <c r="G2134" s="163">
        <v>0</v>
      </c>
      <c r="H2134" s="163">
        <v>0</v>
      </c>
      <c r="I2134" s="163">
        <v>0</v>
      </c>
      <c r="J2134" s="163">
        <v>0</v>
      </c>
      <c r="K2134" s="163">
        <v>0</v>
      </c>
      <c r="L2134" s="163">
        <v>0</v>
      </c>
      <c r="M2134" s="163">
        <v>0</v>
      </c>
      <c r="N2134" s="163">
        <v>0</v>
      </c>
      <c r="O2134" s="163">
        <v>0</v>
      </c>
      <c r="P2134" s="163">
        <v>0</v>
      </c>
      <c r="Q2134" s="163">
        <v>0</v>
      </c>
      <c r="R2134" s="163">
        <v>0</v>
      </c>
      <c r="S2134" s="163">
        <v>0</v>
      </c>
      <c r="T2134" s="163">
        <v>0</v>
      </c>
    </row>
    <row r="2135" spans="1:20" ht="15.75" customHeight="1">
      <c r="A2135" s="130" t="s">
        <v>286</v>
      </c>
      <c r="B2135" s="164">
        <v>2021</v>
      </c>
      <c r="C2135" s="164">
        <v>3</v>
      </c>
      <c r="D2135" s="130" t="s">
        <v>55</v>
      </c>
      <c r="E2135" s="164">
        <v>2774</v>
      </c>
      <c r="F2135" s="164">
        <v>0</v>
      </c>
      <c r="G2135" s="164">
        <v>0</v>
      </c>
      <c r="H2135" s="164">
        <v>0</v>
      </c>
      <c r="I2135" s="164">
        <v>0</v>
      </c>
      <c r="J2135" s="164">
        <v>0</v>
      </c>
      <c r="K2135" s="164">
        <v>2</v>
      </c>
      <c r="L2135" s="164">
        <v>4</v>
      </c>
      <c r="M2135" s="164">
        <v>8.6999999999999993</v>
      </c>
      <c r="N2135" s="164">
        <v>1E-3</v>
      </c>
      <c r="O2135" s="164">
        <v>3.0000000000000001E-3</v>
      </c>
      <c r="P2135" s="164">
        <v>2</v>
      </c>
      <c r="Q2135" s="164">
        <v>4</v>
      </c>
      <c r="R2135" s="164">
        <v>8.6999999999999993</v>
      </c>
      <c r="S2135" s="164">
        <v>1E-3</v>
      </c>
      <c r="T2135" s="164">
        <v>3.0000000000000001E-3</v>
      </c>
    </row>
    <row r="2136" spans="1:20" ht="15.75" customHeight="1">
      <c r="A2136" s="126" t="s">
        <v>286</v>
      </c>
      <c r="B2136" s="163">
        <v>2021</v>
      </c>
      <c r="C2136" s="163">
        <v>4</v>
      </c>
      <c r="D2136" s="126" t="s">
        <v>56</v>
      </c>
      <c r="E2136" s="163">
        <v>2774</v>
      </c>
      <c r="F2136" s="163">
        <v>0</v>
      </c>
      <c r="G2136" s="163">
        <v>0</v>
      </c>
      <c r="H2136" s="163">
        <v>0</v>
      </c>
      <c r="I2136" s="163">
        <v>0</v>
      </c>
      <c r="J2136" s="163">
        <v>0</v>
      </c>
      <c r="K2136" s="163">
        <v>0</v>
      </c>
      <c r="L2136" s="163">
        <v>0</v>
      </c>
      <c r="M2136" s="163">
        <v>0</v>
      </c>
      <c r="N2136" s="163">
        <v>0</v>
      </c>
      <c r="O2136" s="163">
        <v>0</v>
      </c>
      <c r="P2136" s="163">
        <v>0</v>
      </c>
      <c r="Q2136" s="163">
        <v>0</v>
      </c>
      <c r="R2136" s="163">
        <v>0</v>
      </c>
      <c r="S2136" s="163">
        <v>0</v>
      </c>
      <c r="T2136" s="163">
        <v>0</v>
      </c>
    </row>
    <row r="2137" spans="1:20" ht="15.75" customHeight="1">
      <c r="A2137" s="130" t="s">
        <v>286</v>
      </c>
      <c r="B2137" s="164">
        <v>2021</v>
      </c>
      <c r="C2137" s="164">
        <v>5</v>
      </c>
      <c r="D2137" s="130" t="s">
        <v>57</v>
      </c>
      <c r="E2137" s="164">
        <v>2774</v>
      </c>
      <c r="F2137" s="164">
        <v>0</v>
      </c>
      <c r="G2137" s="164">
        <v>0</v>
      </c>
      <c r="H2137" s="164">
        <v>0</v>
      </c>
      <c r="I2137" s="164">
        <v>0</v>
      </c>
      <c r="J2137" s="164">
        <v>0</v>
      </c>
      <c r="K2137" s="164">
        <v>10</v>
      </c>
      <c r="L2137" s="164">
        <v>4819</v>
      </c>
      <c r="M2137" s="164">
        <v>7784.5</v>
      </c>
      <c r="N2137" s="164">
        <v>1.7370000000000001</v>
      </c>
      <c r="O2137" s="164">
        <v>2.806</v>
      </c>
      <c r="P2137" s="164">
        <v>10</v>
      </c>
      <c r="Q2137" s="164">
        <v>4819</v>
      </c>
      <c r="R2137" s="164">
        <v>7784.5</v>
      </c>
      <c r="S2137" s="164">
        <v>1.7370000000000001</v>
      </c>
      <c r="T2137" s="164">
        <v>2.806</v>
      </c>
    </row>
    <row r="2138" spans="1:20" ht="15.75" customHeight="1">
      <c r="A2138" s="126" t="s">
        <v>286</v>
      </c>
      <c r="B2138" s="163">
        <v>2021</v>
      </c>
      <c r="C2138" s="163">
        <v>6</v>
      </c>
      <c r="D2138" s="126" t="s">
        <v>58</v>
      </c>
      <c r="E2138" s="163">
        <v>2774</v>
      </c>
      <c r="F2138" s="163">
        <v>0</v>
      </c>
      <c r="G2138" s="163">
        <v>0</v>
      </c>
      <c r="H2138" s="163">
        <v>0</v>
      </c>
      <c r="I2138" s="163">
        <v>0</v>
      </c>
      <c r="J2138" s="163">
        <v>0</v>
      </c>
      <c r="K2138" s="163">
        <v>0</v>
      </c>
      <c r="L2138" s="163">
        <v>0</v>
      </c>
      <c r="M2138" s="163">
        <v>0</v>
      </c>
      <c r="N2138" s="163">
        <v>0</v>
      </c>
      <c r="O2138" s="163">
        <v>0</v>
      </c>
      <c r="P2138" s="163">
        <v>0</v>
      </c>
      <c r="Q2138" s="163">
        <v>0</v>
      </c>
      <c r="R2138" s="163">
        <v>0</v>
      </c>
      <c r="S2138" s="163">
        <v>0</v>
      </c>
      <c r="T2138" s="163">
        <v>0</v>
      </c>
    </row>
    <row r="2139" spans="1:20" ht="15.75" customHeight="1">
      <c r="A2139" s="130" t="s">
        <v>286</v>
      </c>
      <c r="B2139" s="164">
        <v>2021</v>
      </c>
      <c r="C2139" s="164">
        <v>7</v>
      </c>
      <c r="D2139" s="130" t="s">
        <v>59</v>
      </c>
      <c r="E2139" s="164">
        <v>2774</v>
      </c>
      <c r="F2139" s="164">
        <v>0</v>
      </c>
      <c r="G2139" s="164">
        <v>0</v>
      </c>
      <c r="H2139" s="164">
        <v>0</v>
      </c>
      <c r="I2139" s="164">
        <v>0</v>
      </c>
      <c r="J2139" s="164">
        <v>0</v>
      </c>
      <c r="K2139" s="164">
        <v>2</v>
      </c>
      <c r="L2139" s="164">
        <v>2</v>
      </c>
      <c r="M2139" s="164">
        <v>1.3</v>
      </c>
      <c r="N2139" s="164">
        <v>1E-3</v>
      </c>
      <c r="O2139" s="164">
        <v>0</v>
      </c>
      <c r="P2139" s="164">
        <v>2</v>
      </c>
      <c r="Q2139" s="164">
        <v>2</v>
      </c>
      <c r="R2139" s="164">
        <v>1.3</v>
      </c>
      <c r="S2139" s="164">
        <v>1E-3</v>
      </c>
      <c r="T2139" s="164">
        <v>0</v>
      </c>
    </row>
    <row r="2140" spans="1:20" ht="15.75" customHeight="1">
      <c r="A2140" s="126" t="s">
        <v>286</v>
      </c>
      <c r="B2140" s="163">
        <v>2021</v>
      </c>
      <c r="C2140" s="163">
        <v>8</v>
      </c>
      <c r="D2140" s="126" t="s">
        <v>60</v>
      </c>
      <c r="E2140" s="163">
        <v>2774</v>
      </c>
      <c r="F2140" s="163">
        <v>0</v>
      </c>
      <c r="G2140" s="163">
        <v>0</v>
      </c>
      <c r="H2140" s="163">
        <v>0</v>
      </c>
      <c r="I2140" s="163">
        <v>0</v>
      </c>
      <c r="J2140" s="163">
        <v>0</v>
      </c>
      <c r="K2140" s="163">
        <v>0</v>
      </c>
      <c r="L2140" s="163">
        <v>0</v>
      </c>
      <c r="M2140" s="163">
        <v>0</v>
      </c>
      <c r="N2140" s="163">
        <v>0</v>
      </c>
      <c r="O2140" s="163">
        <v>0</v>
      </c>
      <c r="P2140" s="163">
        <v>0</v>
      </c>
      <c r="Q2140" s="163">
        <v>0</v>
      </c>
      <c r="R2140" s="163">
        <v>0</v>
      </c>
      <c r="S2140" s="163">
        <v>0</v>
      </c>
      <c r="T2140" s="163">
        <v>0</v>
      </c>
    </row>
    <row r="2141" spans="1:20" ht="15.75" customHeight="1">
      <c r="A2141" s="130" t="s">
        <v>286</v>
      </c>
      <c r="B2141" s="164">
        <v>2021</v>
      </c>
      <c r="C2141" s="164">
        <v>9</v>
      </c>
      <c r="D2141" s="130" t="s">
        <v>61</v>
      </c>
      <c r="E2141" s="164">
        <v>2774</v>
      </c>
      <c r="F2141" s="164">
        <v>0</v>
      </c>
      <c r="G2141" s="164">
        <v>0</v>
      </c>
      <c r="H2141" s="164">
        <v>0</v>
      </c>
      <c r="I2141" s="164">
        <v>0</v>
      </c>
      <c r="J2141" s="164">
        <v>0</v>
      </c>
      <c r="K2141" s="164">
        <v>13</v>
      </c>
      <c r="L2141" s="164">
        <v>296</v>
      </c>
      <c r="M2141" s="164">
        <v>629</v>
      </c>
      <c r="N2141" s="164">
        <v>0.107</v>
      </c>
      <c r="O2141" s="164">
        <v>0.22700000000000001</v>
      </c>
      <c r="P2141" s="164">
        <v>13</v>
      </c>
      <c r="Q2141" s="164">
        <v>296</v>
      </c>
      <c r="R2141" s="164">
        <v>629</v>
      </c>
      <c r="S2141" s="164">
        <v>0.107</v>
      </c>
      <c r="T2141" s="164">
        <v>0.22700000000000001</v>
      </c>
    </row>
    <row r="2142" spans="1:20" ht="15.75" customHeight="1">
      <c r="A2142" s="126" t="s">
        <v>286</v>
      </c>
      <c r="B2142" s="163">
        <v>2022</v>
      </c>
      <c r="C2142" s="163">
        <v>0</v>
      </c>
      <c r="D2142" s="126" t="s">
        <v>53</v>
      </c>
      <c r="E2142" s="163">
        <v>2730</v>
      </c>
      <c r="F2142" s="163">
        <v>0</v>
      </c>
      <c r="G2142" s="163">
        <v>0</v>
      </c>
      <c r="H2142" s="163">
        <v>0</v>
      </c>
      <c r="I2142" s="163">
        <v>0</v>
      </c>
      <c r="J2142" s="163">
        <v>0</v>
      </c>
      <c r="K2142" s="163">
        <v>1</v>
      </c>
      <c r="L2142" s="163">
        <v>1</v>
      </c>
      <c r="M2142" s="163">
        <v>4.45</v>
      </c>
      <c r="N2142" s="163">
        <v>0</v>
      </c>
      <c r="O2142" s="163">
        <v>2E-3</v>
      </c>
      <c r="P2142" s="163">
        <v>1</v>
      </c>
      <c r="Q2142" s="163">
        <v>1</v>
      </c>
      <c r="R2142" s="163">
        <v>4.45</v>
      </c>
      <c r="S2142" s="163">
        <v>0</v>
      </c>
      <c r="T2142" s="163">
        <v>2E-3</v>
      </c>
    </row>
    <row r="2143" spans="1:20" ht="15.75" customHeight="1">
      <c r="A2143" s="130" t="s">
        <v>286</v>
      </c>
      <c r="B2143" s="164">
        <v>2022</v>
      </c>
      <c r="C2143" s="164">
        <v>1</v>
      </c>
      <c r="D2143" s="130" t="s">
        <v>54</v>
      </c>
      <c r="E2143" s="164">
        <v>2730</v>
      </c>
      <c r="F2143" s="164">
        <v>0</v>
      </c>
      <c r="G2143" s="164">
        <v>0</v>
      </c>
      <c r="H2143" s="164">
        <v>0</v>
      </c>
      <c r="I2143" s="164">
        <v>0</v>
      </c>
      <c r="J2143" s="164">
        <v>0</v>
      </c>
      <c r="K2143" s="164">
        <v>12</v>
      </c>
      <c r="L2143" s="164">
        <v>803</v>
      </c>
      <c r="M2143" s="164">
        <v>4442.3500000000004</v>
      </c>
      <c r="N2143" s="164">
        <v>0.29399999999999998</v>
      </c>
      <c r="O2143" s="164">
        <v>1.627</v>
      </c>
      <c r="P2143" s="164">
        <v>12</v>
      </c>
      <c r="Q2143" s="164">
        <v>803</v>
      </c>
      <c r="R2143" s="164">
        <v>4442.3500000000004</v>
      </c>
      <c r="S2143" s="164">
        <v>0.29399999999999998</v>
      </c>
      <c r="T2143" s="164">
        <v>1.627</v>
      </c>
    </row>
    <row r="2144" spans="1:20" ht="15.75" customHeight="1">
      <c r="A2144" s="126" t="s">
        <v>286</v>
      </c>
      <c r="B2144" s="163">
        <v>2022</v>
      </c>
      <c r="C2144" s="163">
        <v>2</v>
      </c>
      <c r="D2144" s="126" t="s">
        <v>1415</v>
      </c>
      <c r="E2144" s="163">
        <v>2730</v>
      </c>
      <c r="F2144" s="163">
        <v>0</v>
      </c>
      <c r="G2144" s="163">
        <v>0</v>
      </c>
      <c r="H2144" s="163">
        <v>0</v>
      </c>
      <c r="I2144" s="163">
        <v>0</v>
      </c>
      <c r="J2144" s="163">
        <v>0</v>
      </c>
      <c r="K2144" s="163">
        <v>6</v>
      </c>
      <c r="L2144" s="163">
        <v>9476</v>
      </c>
      <c r="M2144" s="163">
        <v>38103.46</v>
      </c>
      <c r="N2144" s="163">
        <v>3.4710000000000001</v>
      </c>
      <c r="O2144" s="163">
        <v>13.957000000000001</v>
      </c>
      <c r="P2144" s="163">
        <v>6</v>
      </c>
      <c r="Q2144" s="163">
        <v>9476</v>
      </c>
      <c r="R2144" s="163">
        <v>38103.46</v>
      </c>
      <c r="S2144" s="163">
        <v>3.4710000000000001</v>
      </c>
      <c r="T2144" s="163">
        <v>13.957000000000001</v>
      </c>
    </row>
    <row r="2145" spans="1:20" ht="15.75" customHeight="1">
      <c r="A2145" s="130" t="s">
        <v>286</v>
      </c>
      <c r="B2145" s="164">
        <v>2022</v>
      </c>
      <c r="C2145" s="164">
        <v>3</v>
      </c>
      <c r="D2145" s="130" t="s">
        <v>55</v>
      </c>
      <c r="E2145" s="164">
        <v>2730</v>
      </c>
      <c r="F2145" s="164">
        <v>0</v>
      </c>
      <c r="G2145" s="164">
        <v>0</v>
      </c>
      <c r="H2145" s="164">
        <v>0</v>
      </c>
      <c r="I2145" s="164">
        <v>0</v>
      </c>
      <c r="J2145" s="164">
        <v>0</v>
      </c>
      <c r="K2145" s="164">
        <v>0</v>
      </c>
      <c r="L2145" s="164">
        <v>0</v>
      </c>
      <c r="M2145" s="164">
        <v>0</v>
      </c>
      <c r="N2145" s="164">
        <v>0</v>
      </c>
      <c r="O2145" s="164">
        <v>0</v>
      </c>
      <c r="P2145" s="164">
        <v>0</v>
      </c>
      <c r="Q2145" s="164">
        <v>0</v>
      </c>
      <c r="R2145" s="164">
        <v>0</v>
      </c>
      <c r="S2145" s="164">
        <v>0</v>
      </c>
      <c r="T2145" s="164">
        <v>0</v>
      </c>
    </row>
    <row r="2146" spans="1:20" ht="15.75" customHeight="1">
      <c r="A2146" s="126" t="s">
        <v>286</v>
      </c>
      <c r="B2146" s="163">
        <v>2022</v>
      </c>
      <c r="C2146" s="163">
        <v>4</v>
      </c>
      <c r="D2146" s="126" t="s">
        <v>56</v>
      </c>
      <c r="E2146" s="163">
        <v>2730</v>
      </c>
      <c r="F2146" s="163">
        <v>0</v>
      </c>
      <c r="G2146" s="163">
        <v>0</v>
      </c>
      <c r="H2146" s="163">
        <v>0</v>
      </c>
      <c r="I2146" s="163">
        <v>0</v>
      </c>
      <c r="J2146" s="163">
        <v>0</v>
      </c>
      <c r="K2146" s="163">
        <v>0</v>
      </c>
      <c r="L2146" s="163">
        <v>0</v>
      </c>
      <c r="M2146" s="163">
        <v>0</v>
      </c>
      <c r="N2146" s="163">
        <v>0</v>
      </c>
      <c r="O2146" s="163">
        <v>0</v>
      </c>
      <c r="P2146" s="163">
        <v>0</v>
      </c>
      <c r="Q2146" s="163">
        <v>0</v>
      </c>
      <c r="R2146" s="163">
        <v>0</v>
      </c>
      <c r="S2146" s="163">
        <v>0</v>
      </c>
      <c r="T2146" s="163">
        <v>0</v>
      </c>
    </row>
    <row r="2147" spans="1:20" ht="15.75" customHeight="1">
      <c r="A2147" s="130" t="s">
        <v>286</v>
      </c>
      <c r="B2147" s="164">
        <v>2022</v>
      </c>
      <c r="C2147" s="164">
        <v>5</v>
      </c>
      <c r="D2147" s="130" t="s">
        <v>57</v>
      </c>
      <c r="E2147" s="164">
        <v>2730</v>
      </c>
      <c r="F2147" s="164">
        <v>0</v>
      </c>
      <c r="G2147" s="164">
        <v>0</v>
      </c>
      <c r="H2147" s="164">
        <v>0</v>
      </c>
      <c r="I2147" s="164">
        <v>0</v>
      </c>
      <c r="J2147" s="164">
        <v>0</v>
      </c>
      <c r="K2147" s="164">
        <v>8</v>
      </c>
      <c r="L2147" s="164">
        <v>2181</v>
      </c>
      <c r="M2147" s="164">
        <v>972.06</v>
      </c>
      <c r="N2147" s="164">
        <v>0.79900000000000004</v>
      </c>
      <c r="O2147" s="164">
        <v>0.35599999999999998</v>
      </c>
      <c r="P2147" s="164">
        <v>8</v>
      </c>
      <c r="Q2147" s="164">
        <v>2181</v>
      </c>
      <c r="R2147" s="164">
        <v>972.06</v>
      </c>
      <c r="S2147" s="164">
        <v>0.79900000000000004</v>
      </c>
      <c r="T2147" s="164">
        <v>0.35599999999999998</v>
      </c>
    </row>
    <row r="2148" spans="1:20" ht="15.75" customHeight="1">
      <c r="A2148" s="126" t="s">
        <v>286</v>
      </c>
      <c r="B2148" s="163">
        <v>2022</v>
      </c>
      <c r="C2148" s="163">
        <v>6</v>
      </c>
      <c r="D2148" s="126" t="s">
        <v>58</v>
      </c>
      <c r="E2148" s="163">
        <v>2730</v>
      </c>
      <c r="F2148" s="163">
        <v>0</v>
      </c>
      <c r="G2148" s="163">
        <v>0</v>
      </c>
      <c r="H2148" s="163">
        <v>0</v>
      </c>
      <c r="I2148" s="163">
        <v>0</v>
      </c>
      <c r="J2148" s="163">
        <v>0</v>
      </c>
      <c r="K2148" s="163">
        <v>0</v>
      </c>
      <c r="L2148" s="163">
        <v>0</v>
      </c>
      <c r="M2148" s="163">
        <v>0</v>
      </c>
      <c r="N2148" s="163">
        <v>0</v>
      </c>
      <c r="O2148" s="163">
        <v>0</v>
      </c>
      <c r="P2148" s="163">
        <v>0</v>
      </c>
      <c r="Q2148" s="163">
        <v>0</v>
      </c>
      <c r="R2148" s="163">
        <v>0</v>
      </c>
      <c r="S2148" s="163">
        <v>0</v>
      </c>
      <c r="T2148" s="163">
        <v>0</v>
      </c>
    </row>
    <row r="2149" spans="1:20" ht="15.75" customHeight="1">
      <c r="A2149" s="130" t="s">
        <v>286</v>
      </c>
      <c r="B2149" s="164">
        <v>2022</v>
      </c>
      <c r="C2149" s="164">
        <v>7</v>
      </c>
      <c r="D2149" s="130" t="s">
        <v>59</v>
      </c>
      <c r="E2149" s="164">
        <v>2730</v>
      </c>
      <c r="F2149" s="164">
        <v>0</v>
      </c>
      <c r="G2149" s="164">
        <v>0</v>
      </c>
      <c r="H2149" s="164">
        <v>0</v>
      </c>
      <c r="I2149" s="164">
        <v>0</v>
      </c>
      <c r="J2149" s="164">
        <v>0</v>
      </c>
      <c r="K2149" s="164">
        <v>0</v>
      </c>
      <c r="L2149" s="164">
        <v>0</v>
      </c>
      <c r="M2149" s="164">
        <v>0</v>
      </c>
      <c r="N2149" s="164">
        <v>0</v>
      </c>
      <c r="O2149" s="164">
        <v>0</v>
      </c>
      <c r="P2149" s="164">
        <v>0</v>
      </c>
      <c r="Q2149" s="164">
        <v>0</v>
      </c>
      <c r="R2149" s="164">
        <v>0</v>
      </c>
      <c r="S2149" s="164">
        <v>0</v>
      </c>
      <c r="T2149" s="164">
        <v>0</v>
      </c>
    </row>
    <row r="2150" spans="1:20" ht="15.75" customHeight="1">
      <c r="A2150" s="126" t="s">
        <v>286</v>
      </c>
      <c r="B2150" s="163">
        <v>2022</v>
      </c>
      <c r="C2150" s="163">
        <v>8</v>
      </c>
      <c r="D2150" s="126" t="s">
        <v>60</v>
      </c>
      <c r="E2150" s="163">
        <v>2730</v>
      </c>
      <c r="F2150" s="163">
        <v>0</v>
      </c>
      <c r="G2150" s="163">
        <v>0</v>
      </c>
      <c r="H2150" s="163">
        <v>0</v>
      </c>
      <c r="I2150" s="163">
        <v>0</v>
      </c>
      <c r="J2150" s="163">
        <v>0</v>
      </c>
      <c r="K2150" s="163">
        <v>0</v>
      </c>
      <c r="L2150" s="163">
        <v>0</v>
      </c>
      <c r="M2150" s="163">
        <v>0</v>
      </c>
      <c r="N2150" s="163">
        <v>0</v>
      </c>
      <c r="O2150" s="163">
        <v>0</v>
      </c>
      <c r="P2150" s="163">
        <v>0</v>
      </c>
      <c r="Q2150" s="163">
        <v>0</v>
      </c>
      <c r="R2150" s="163">
        <v>0</v>
      </c>
      <c r="S2150" s="163">
        <v>0</v>
      </c>
      <c r="T2150" s="163">
        <v>0</v>
      </c>
    </row>
    <row r="2151" spans="1:20" ht="15.75" customHeight="1">
      <c r="A2151" s="130" t="s">
        <v>286</v>
      </c>
      <c r="B2151" s="164">
        <v>2022</v>
      </c>
      <c r="C2151" s="164">
        <v>9</v>
      </c>
      <c r="D2151" s="130" t="s">
        <v>61</v>
      </c>
      <c r="E2151" s="164">
        <v>2730</v>
      </c>
      <c r="F2151" s="164">
        <v>0</v>
      </c>
      <c r="G2151" s="164">
        <v>0</v>
      </c>
      <c r="H2151" s="164">
        <v>0</v>
      </c>
      <c r="I2151" s="164">
        <v>0</v>
      </c>
      <c r="J2151" s="164">
        <v>0</v>
      </c>
      <c r="K2151" s="164">
        <v>17</v>
      </c>
      <c r="L2151" s="164">
        <v>126</v>
      </c>
      <c r="M2151" s="164">
        <v>193.32</v>
      </c>
      <c r="N2151" s="164">
        <v>4.5999999999999999E-2</v>
      </c>
      <c r="O2151" s="164">
        <v>7.0999999999999994E-2</v>
      </c>
      <c r="P2151" s="164">
        <v>17</v>
      </c>
      <c r="Q2151" s="164">
        <v>126</v>
      </c>
      <c r="R2151" s="164">
        <v>193.32</v>
      </c>
      <c r="S2151" s="164">
        <v>4.5999999999999999E-2</v>
      </c>
      <c r="T2151" s="164">
        <v>7.0999999999999994E-2</v>
      </c>
    </row>
    <row r="2152" spans="1:20" ht="15.75" customHeight="1">
      <c r="A2152" s="126" t="s">
        <v>286</v>
      </c>
      <c r="B2152" s="163">
        <v>2023</v>
      </c>
      <c r="C2152" s="163">
        <v>0</v>
      </c>
      <c r="D2152" s="126" t="s">
        <v>53</v>
      </c>
      <c r="E2152" s="163">
        <v>2786</v>
      </c>
      <c r="F2152" s="163">
        <v>0</v>
      </c>
      <c r="G2152" s="163">
        <v>0</v>
      </c>
      <c r="H2152" s="163">
        <v>0</v>
      </c>
      <c r="I2152" s="163">
        <v>0</v>
      </c>
      <c r="J2152" s="163">
        <v>0</v>
      </c>
      <c r="K2152" s="163">
        <v>1</v>
      </c>
      <c r="L2152" s="163">
        <v>3</v>
      </c>
      <c r="M2152" s="163">
        <v>271.25</v>
      </c>
      <c r="N2152" s="163">
        <v>1E-3</v>
      </c>
      <c r="O2152" s="163">
        <v>9.7000000000000003E-2</v>
      </c>
      <c r="P2152" s="163">
        <v>1</v>
      </c>
      <c r="Q2152" s="163">
        <v>3</v>
      </c>
      <c r="R2152" s="163">
        <v>271.25</v>
      </c>
      <c r="S2152" s="163">
        <v>1E-3</v>
      </c>
      <c r="T2152" s="163">
        <v>9.7000000000000003E-2</v>
      </c>
    </row>
    <row r="2153" spans="1:20" ht="15.75" customHeight="1">
      <c r="A2153" s="130" t="s">
        <v>286</v>
      </c>
      <c r="B2153" s="164">
        <v>2023</v>
      </c>
      <c r="C2153" s="164">
        <v>1</v>
      </c>
      <c r="D2153" s="130" t="s">
        <v>54</v>
      </c>
      <c r="E2153" s="164">
        <v>2786</v>
      </c>
      <c r="F2153" s="164">
        <v>0</v>
      </c>
      <c r="G2153" s="164">
        <v>0</v>
      </c>
      <c r="H2153" s="164">
        <v>0</v>
      </c>
      <c r="I2153" s="164">
        <v>0</v>
      </c>
      <c r="J2153" s="164">
        <v>0</v>
      </c>
      <c r="K2153" s="164">
        <v>33</v>
      </c>
      <c r="L2153" s="164">
        <v>1353</v>
      </c>
      <c r="M2153" s="164">
        <v>6037.7</v>
      </c>
      <c r="N2153" s="164">
        <v>0.48599999999999999</v>
      </c>
      <c r="O2153" s="164">
        <v>2.1659999999999999</v>
      </c>
      <c r="P2153" s="164">
        <v>33</v>
      </c>
      <c r="Q2153" s="164">
        <v>1353</v>
      </c>
      <c r="R2153" s="164">
        <v>6037.7</v>
      </c>
      <c r="S2153" s="164">
        <v>0.48599999999999999</v>
      </c>
      <c r="T2153" s="164">
        <v>2.1659999999999999</v>
      </c>
    </row>
    <row r="2154" spans="1:20" ht="15.75" customHeight="1">
      <c r="A2154" s="126" t="s">
        <v>286</v>
      </c>
      <c r="B2154" s="163">
        <v>2023</v>
      </c>
      <c r="C2154" s="163">
        <v>2</v>
      </c>
      <c r="D2154" s="126" t="s">
        <v>1415</v>
      </c>
      <c r="E2154" s="163">
        <v>2786</v>
      </c>
      <c r="F2154" s="163">
        <v>0</v>
      </c>
      <c r="G2154" s="163">
        <v>0</v>
      </c>
      <c r="H2154" s="163">
        <v>0</v>
      </c>
      <c r="I2154" s="163">
        <v>0</v>
      </c>
      <c r="J2154" s="163">
        <v>0</v>
      </c>
      <c r="K2154" s="163">
        <v>2</v>
      </c>
      <c r="L2154" s="163">
        <v>5572</v>
      </c>
      <c r="M2154" s="163">
        <v>5618.41</v>
      </c>
      <c r="N2154" s="163">
        <v>2</v>
      </c>
      <c r="O2154" s="163">
        <v>2.016</v>
      </c>
      <c r="P2154" s="163">
        <v>2</v>
      </c>
      <c r="Q2154" s="163">
        <v>5572</v>
      </c>
      <c r="R2154" s="163">
        <v>5618.41</v>
      </c>
      <c r="S2154" s="163">
        <v>2</v>
      </c>
      <c r="T2154" s="163">
        <v>2.016</v>
      </c>
    </row>
    <row r="2155" spans="1:20" ht="15.75" customHeight="1">
      <c r="A2155" s="130" t="s">
        <v>286</v>
      </c>
      <c r="B2155" s="164">
        <v>2023</v>
      </c>
      <c r="C2155" s="164">
        <v>3</v>
      </c>
      <c r="D2155" s="130" t="s">
        <v>55</v>
      </c>
      <c r="E2155" s="164">
        <v>2786</v>
      </c>
      <c r="F2155" s="164">
        <v>0</v>
      </c>
      <c r="G2155" s="164">
        <v>0</v>
      </c>
      <c r="H2155" s="164">
        <v>0</v>
      </c>
      <c r="I2155" s="164">
        <v>0</v>
      </c>
      <c r="J2155" s="164">
        <v>0</v>
      </c>
      <c r="K2155" s="164">
        <v>1</v>
      </c>
      <c r="L2155" s="164">
        <v>7</v>
      </c>
      <c r="M2155" s="164">
        <v>6.9</v>
      </c>
      <c r="N2155" s="164">
        <v>3.0000000000000001E-3</v>
      </c>
      <c r="O2155" s="164">
        <v>2E-3</v>
      </c>
      <c r="P2155" s="164">
        <v>1</v>
      </c>
      <c r="Q2155" s="164">
        <v>7</v>
      </c>
      <c r="R2155" s="164">
        <v>6.9</v>
      </c>
      <c r="S2155" s="164">
        <v>3.0000000000000001E-3</v>
      </c>
      <c r="T2155" s="164">
        <v>2E-3</v>
      </c>
    </row>
    <row r="2156" spans="1:20" ht="15.75" customHeight="1">
      <c r="A2156" s="126" t="s">
        <v>286</v>
      </c>
      <c r="B2156" s="163">
        <v>2023</v>
      </c>
      <c r="C2156" s="163">
        <v>4</v>
      </c>
      <c r="D2156" s="126" t="s">
        <v>56</v>
      </c>
      <c r="E2156" s="163">
        <v>2786</v>
      </c>
      <c r="F2156" s="163">
        <v>0</v>
      </c>
      <c r="G2156" s="163">
        <v>0</v>
      </c>
      <c r="H2156" s="163">
        <v>0</v>
      </c>
      <c r="I2156" s="163">
        <v>0</v>
      </c>
      <c r="J2156" s="163">
        <v>0</v>
      </c>
      <c r="K2156" s="163">
        <v>0</v>
      </c>
      <c r="L2156" s="163">
        <v>0</v>
      </c>
      <c r="M2156" s="163">
        <v>0</v>
      </c>
      <c r="N2156" s="163">
        <v>0</v>
      </c>
      <c r="O2156" s="163">
        <v>0</v>
      </c>
      <c r="P2156" s="163">
        <v>0</v>
      </c>
      <c r="Q2156" s="163">
        <v>0</v>
      </c>
      <c r="R2156" s="163">
        <v>0</v>
      </c>
      <c r="S2156" s="163">
        <v>0</v>
      </c>
      <c r="T2156" s="163">
        <v>0</v>
      </c>
    </row>
    <row r="2157" spans="1:20" ht="15.75" customHeight="1">
      <c r="A2157" s="130" t="s">
        <v>286</v>
      </c>
      <c r="B2157" s="164">
        <v>2023</v>
      </c>
      <c r="C2157" s="164">
        <v>5</v>
      </c>
      <c r="D2157" s="130" t="s">
        <v>57</v>
      </c>
      <c r="E2157" s="164">
        <v>2786</v>
      </c>
      <c r="F2157" s="164">
        <v>0</v>
      </c>
      <c r="G2157" s="164">
        <v>0</v>
      </c>
      <c r="H2157" s="164">
        <v>0</v>
      </c>
      <c r="I2157" s="164">
        <v>0</v>
      </c>
      <c r="J2157" s="164">
        <v>0</v>
      </c>
      <c r="K2157" s="164">
        <v>9</v>
      </c>
      <c r="L2157" s="164">
        <v>845</v>
      </c>
      <c r="M2157" s="164">
        <v>4668.3500000000004</v>
      </c>
      <c r="N2157" s="164">
        <v>0.30299999999999999</v>
      </c>
      <c r="O2157" s="164">
        <v>1.675</v>
      </c>
      <c r="P2157" s="164">
        <v>9</v>
      </c>
      <c r="Q2157" s="164">
        <v>845</v>
      </c>
      <c r="R2157" s="164">
        <v>4668.3500000000004</v>
      </c>
      <c r="S2157" s="164">
        <v>0.30299999999999999</v>
      </c>
      <c r="T2157" s="164">
        <v>1.675</v>
      </c>
    </row>
    <row r="2158" spans="1:20" ht="15.75" customHeight="1">
      <c r="A2158" s="126" t="s">
        <v>286</v>
      </c>
      <c r="B2158" s="163">
        <v>2023</v>
      </c>
      <c r="C2158" s="163">
        <v>6</v>
      </c>
      <c r="D2158" s="126" t="s">
        <v>58</v>
      </c>
      <c r="E2158" s="163">
        <v>2786</v>
      </c>
      <c r="F2158" s="163">
        <v>0</v>
      </c>
      <c r="G2158" s="163">
        <v>0</v>
      </c>
      <c r="H2158" s="163">
        <v>0</v>
      </c>
      <c r="I2158" s="163">
        <v>0</v>
      </c>
      <c r="J2158" s="163">
        <v>0</v>
      </c>
      <c r="K2158" s="163">
        <v>1</v>
      </c>
      <c r="L2158" s="163">
        <v>1958</v>
      </c>
      <c r="M2158" s="163">
        <v>4683</v>
      </c>
      <c r="N2158" s="163">
        <v>0.70299999999999996</v>
      </c>
      <c r="O2158" s="163">
        <v>1.681</v>
      </c>
      <c r="P2158" s="163">
        <v>1</v>
      </c>
      <c r="Q2158" s="163">
        <v>1958</v>
      </c>
      <c r="R2158" s="163">
        <v>4683</v>
      </c>
      <c r="S2158" s="163">
        <v>0.70299999999999996</v>
      </c>
      <c r="T2158" s="163">
        <v>1.681</v>
      </c>
    </row>
    <row r="2159" spans="1:20" ht="15.75" customHeight="1">
      <c r="A2159" s="130" t="s">
        <v>286</v>
      </c>
      <c r="B2159" s="164">
        <v>2023</v>
      </c>
      <c r="C2159" s="164">
        <v>7</v>
      </c>
      <c r="D2159" s="130" t="s">
        <v>59</v>
      </c>
      <c r="E2159" s="164">
        <v>2786</v>
      </c>
      <c r="F2159" s="164">
        <v>0</v>
      </c>
      <c r="G2159" s="164">
        <v>0</v>
      </c>
      <c r="H2159" s="164">
        <v>0</v>
      </c>
      <c r="I2159" s="164">
        <v>0</v>
      </c>
      <c r="J2159" s="164">
        <v>0</v>
      </c>
      <c r="K2159" s="164">
        <v>1</v>
      </c>
      <c r="L2159" s="164">
        <v>15</v>
      </c>
      <c r="M2159" s="164">
        <v>17</v>
      </c>
      <c r="N2159" s="164">
        <v>5.0000000000000001E-3</v>
      </c>
      <c r="O2159" s="164">
        <v>6.0000000000000001E-3</v>
      </c>
      <c r="P2159" s="164">
        <v>1</v>
      </c>
      <c r="Q2159" s="164">
        <v>15</v>
      </c>
      <c r="R2159" s="164">
        <v>17</v>
      </c>
      <c r="S2159" s="164">
        <v>5.0000000000000001E-3</v>
      </c>
      <c r="T2159" s="164">
        <v>6.0000000000000001E-3</v>
      </c>
    </row>
    <row r="2160" spans="1:20" ht="15.75" customHeight="1">
      <c r="A2160" s="126" t="s">
        <v>286</v>
      </c>
      <c r="B2160" s="163">
        <v>2023</v>
      </c>
      <c r="C2160" s="163">
        <v>8</v>
      </c>
      <c r="D2160" s="126" t="s">
        <v>60</v>
      </c>
      <c r="E2160" s="163">
        <v>2786</v>
      </c>
      <c r="F2160" s="163">
        <v>0</v>
      </c>
      <c r="G2160" s="163">
        <v>0</v>
      </c>
      <c r="H2160" s="163">
        <v>0</v>
      </c>
      <c r="I2160" s="163">
        <v>0</v>
      </c>
      <c r="J2160" s="163">
        <v>0</v>
      </c>
      <c r="K2160" s="163">
        <v>0</v>
      </c>
      <c r="L2160" s="163">
        <v>0</v>
      </c>
      <c r="M2160" s="163">
        <v>0</v>
      </c>
      <c r="N2160" s="163">
        <v>0</v>
      </c>
      <c r="O2160" s="163">
        <v>0</v>
      </c>
      <c r="P2160" s="163">
        <v>0</v>
      </c>
      <c r="Q2160" s="163">
        <v>0</v>
      </c>
      <c r="R2160" s="163">
        <v>0</v>
      </c>
      <c r="S2160" s="163">
        <v>0</v>
      </c>
      <c r="T2160" s="163">
        <v>0</v>
      </c>
    </row>
    <row r="2161" spans="1:20" ht="15.75" customHeight="1">
      <c r="A2161" s="130" t="s">
        <v>286</v>
      </c>
      <c r="B2161" s="164">
        <v>2023</v>
      </c>
      <c r="C2161" s="164">
        <v>9</v>
      </c>
      <c r="D2161" s="130" t="s">
        <v>61</v>
      </c>
      <c r="E2161" s="164">
        <v>2786</v>
      </c>
      <c r="F2161" s="164">
        <v>0</v>
      </c>
      <c r="G2161" s="164">
        <v>0</v>
      </c>
      <c r="H2161" s="164">
        <v>0</v>
      </c>
      <c r="I2161" s="164">
        <v>0</v>
      </c>
      <c r="J2161" s="164">
        <v>0</v>
      </c>
      <c r="K2161" s="164">
        <v>10</v>
      </c>
      <c r="L2161" s="164">
        <v>472</v>
      </c>
      <c r="M2161" s="164">
        <v>3466.33</v>
      </c>
      <c r="N2161" s="164">
        <v>0.16900000000000001</v>
      </c>
      <c r="O2161" s="164">
        <v>1.244</v>
      </c>
      <c r="P2161" s="164">
        <v>10</v>
      </c>
      <c r="Q2161" s="164">
        <v>472</v>
      </c>
      <c r="R2161" s="164">
        <v>3466.33</v>
      </c>
      <c r="S2161" s="164">
        <v>0.16900000000000001</v>
      </c>
      <c r="T2161" s="164">
        <v>1.244</v>
      </c>
    </row>
    <row r="2162" spans="1:20" ht="15.75" customHeight="1">
      <c r="A2162" s="126" t="s">
        <v>127</v>
      </c>
      <c r="B2162" s="163">
        <v>2015</v>
      </c>
      <c r="C2162" s="163">
        <v>0</v>
      </c>
      <c r="D2162" s="126" t="s">
        <v>53</v>
      </c>
      <c r="E2162" s="163">
        <v>1232</v>
      </c>
      <c r="F2162" s="163">
        <v>0</v>
      </c>
      <c r="G2162" s="163">
        <v>0</v>
      </c>
      <c r="H2162" s="163">
        <v>0</v>
      </c>
      <c r="I2162" s="163">
        <v>0</v>
      </c>
      <c r="J2162" s="163">
        <v>0</v>
      </c>
      <c r="K2162" s="163">
        <v>0</v>
      </c>
      <c r="L2162" s="163">
        <v>0</v>
      </c>
      <c r="M2162" s="163">
        <v>0</v>
      </c>
      <c r="N2162" s="163">
        <v>0</v>
      </c>
      <c r="O2162" s="163">
        <v>0</v>
      </c>
      <c r="P2162" s="163">
        <v>0</v>
      </c>
      <c r="Q2162" s="163">
        <v>0</v>
      </c>
      <c r="R2162" s="163">
        <v>0</v>
      </c>
      <c r="S2162" s="163">
        <v>0</v>
      </c>
      <c r="T2162" s="163">
        <v>0</v>
      </c>
    </row>
    <row r="2163" spans="1:20" ht="15.75" customHeight="1">
      <c r="A2163" s="130" t="s">
        <v>127</v>
      </c>
      <c r="B2163" s="164">
        <v>2015</v>
      </c>
      <c r="C2163" s="164">
        <v>1</v>
      </c>
      <c r="D2163" s="130" t="s">
        <v>54</v>
      </c>
      <c r="E2163" s="164">
        <v>1232</v>
      </c>
      <c r="F2163" s="164">
        <v>0</v>
      </c>
      <c r="G2163" s="164">
        <v>0</v>
      </c>
      <c r="H2163" s="164">
        <v>0</v>
      </c>
      <c r="I2163" s="164">
        <v>0</v>
      </c>
      <c r="J2163" s="164">
        <v>0</v>
      </c>
      <c r="K2163" s="164">
        <v>8</v>
      </c>
      <c r="L2163" s="164">
        <v>14</v>
      </c>
      <c r="M2163" s="164">
        <v>25.5</v>
      </c>
      <c r="N2163" s="164">
        <v>1.0999999999999999E-2</v>
      </c>
      <c r="O2163" s="164">
        <v>2.1000000000000001E-2</v>
      </c>
      <c r="P2163" s="164">
        <v>8</v>
      </c>
      <c r="Q2163" s="164">
        <v>14</v>
      </c>
      <c r="R2163" s="164">
        <v>25.5</v>
      </c>
      <c r="S2163" s="164">
        <v>1.0999999999999999E-2</v>
      </c>
      <c r="T2163" s="164">
        <v>2.1000000000000001E-2</v>
      </c>
    </row>
    <row r="2164" spans="1:20" ht="15.75" customHeight="1">
      <c r="A2164" s="126" t="s">
        <v>127</v>
      </c>
      <c r="B2164" s="163">
        <v>2015</v>
      </c>
      <c r="C2164" s="163">
        <v>2</v>
      </c>
      <c r="D2164" s="126" t="s">
        <v>1415</v>
      </c>
      <c r="E2164" s="163">
        <v>1232</v>
      </c>
      <c r="F2164" s="163">
        <v>0</v>
      </c>
      <c r="G2164" s="163">
        <v>0</v>
      </c>
      <c r="H2164" s="163">
        <v>0</v>
      </c>
      <c r="I2164" s="163">
        <v>0</v>
      </c>
      <c r="J2164" s="163">
        <v>0</v>
      </c>
      <c r="K2164" s="163">
        <v>2</v>
      </c>
      <c r="L2164" s="163">
        <v>1233</v>
      </c>
      <c r="M2164" s="163">
        <v>8.6999999999999993</v>
      </c>
      <c r="N2164" s="163">
        <v>1</v>
      </c>
      <c r="O2164" s="163">
        <v>7.0000000000000001E-3</v>
      </c>
      <c r="P2164" s="163">
        <v>2</v>
      </c>
      <c r="Q2164" s="163">
        <v>1233</v>
      </c>
      <c r="R2164" s="163">
        <v>8.6999999999999993</v>
      </c>
      <c r="S2164" s="163">
        <v>1</v>
      </c>
      <c r="T2164" s="163">
        <v>7.0000000000000001E-3</v>
      </c>
    </row>
    <row r="2165" spans="1:20" ht="15.75" customHeight="1">
      <c r="A2165" s="130" t="s">
        <v>127</v>
      </c>
      <c r="B2165" s="164">
        <v>2015</v>
      </c>
      <c r="C2165" s="164">
        <v>3</v>
      </c>
      <c r="D2165" s="130" t="s">
        <v>55</v>
      </c>
      <c r="E2165" s="164">
        <v>1232</v>
      </c>
      <c r="F2165" s="164">
        <v>0</v>
      </c>
      <c r="G2165" s="164">
        <v>0</v>
      </c>
      <c r="H2165" s="164">
        <v>0</v>
      </c>
      <c r="I2165" s="164">
        <v>0</v>
      </c>
      <c r="J2165" s="164">
        <v>0</v>
      </c>
      <c r="K2165" s="164">
        <v>0</v>
      </c>
      <c r="L2165" s="164">
        <v>0</v>
      </c>
      <c r="M2165" s="164">
        <v>0</v>
      </c>
      <c r="N2165" s="164">
        <v>0</v>
      </c>
      <c r="O2165" s="164">
        <v>0</v>
      </c>
      <c r="P2165" s="164">
        <v>0</v>
      </c>
      <c r="Q2165" s="164">
        <v>0</v>
      </c>
      <c r="R2165" s="164">
        <v>0</v>
      </c>
      <c r="S2165" s="164">
        <v>0</v>
      </c>
      <c r="T2165" s="164">
        <v>0</v>
      </c>
    </row>
    <row r="2166" spans="1:20" ht="15.75" customHeight="1">
      <c r="A2166" s="126" t="s">
        <v>127</v>
      </c>
      <c r="B2166" s="163">
        <v>2015</v>
      </c>
      <c r="C2166" s="163">
        <v>4</v>
      </c>
      <c r="D2166" s="126" t="s">
        <v>56</v>
      </c>
      <c r="E2166" s="163">
        <v>1232</v>
      </c>
      <c r="F2166" s="163">
        <v>0</v>
      </c>
      <c r="G2166" s="163">
        <v>0</v>
      </c>
      <c r="H2166" s="163">
        <v>0</v>
      </c>
      <c r="I2166" s="163">
        <v>0</v>
      </c>
      <c r="J2166" s="163">
        <v>0</v>
      </c>
      <c r="K2166" s="163">
        <v>0</v>
      </c>
      <c r="L2166" s="163">
        <v>0</v>
      </c>
      <c r="M2166" s="163">
        <v>0</v>
      </c>
      <c r="N2166" s="163">
        <v>0</v>
      </c>
      <c r="O2166" s="163">
        <v>0</v>
      </c>
      <c r="P2166" s="163">
        <v>0</v>
      </c>
      <c r="Q2166" s="163">
        <v>0</v>
      </c>
      <c r="R2166" s="163">
        <v>0</v>
      </c>
      <c r="S2166" s="163">
        <v>0</v>
      </c>
      <c r="T2166" s="163">
        <v>0</v>
      </c>
    </row>
    <row r="2167" spans="1:20" ht="15.75" customHeight="1">
      <c r="A2167" s="130" t="s">
        <v>127</v>
      </c>
      <c r="B2167" s="164">
        <v>2015</v>
      </c>
      <c r="C2167" s="164">
        <v>5</v>
      </c>
      <c r="D2167" s="130" t="s">
        <v>57</v>
      </c>
      <c r="E2167" s="164">
        <v>1232</v>
      </c>
      <c r="F2167" s="164">
        <v>0</v>
      </c>
      <c r="G2167" s="164">
        <v>0</v>
      </c>
      <c r="H2167" s="164">
        <v>0</v>
      </c>
      <c r="I2167" s="164">
        <v>0</v>
      </c>
      <c r="J2167" s="164">
        <v>0</v>
      </c>
      <c r="K2167" s="164">
        <v>3</v>
      </c>
      <c r="L2167" s="164">
        <v>35</v>
      </c>
      <c r="M2167" s="164">
        <v>3.5</v>
      </c>
      <c r="N2167" s="164">
        <v>2.8000000000000001E-2</v>
      </c>
      <c r="O2167" s="164">
        <v>3.0000000000000001E-3</v>
      </c>
      <c r="P2167" s="164">
        <v>3</v>
      </c>
      <c r="Q2167" s="164">
        <v>35</v>
      </c>
      <c r="R2167" s="164">
        <v>3.5</v>
      </c>
      <c r="S2167" s="164">
        <v>2.8000000000000001E-2</v>
      </c>
      <c r="T2167" s="164">
        <v>3.0000000000000001E-3</v>
      </c>
    </row>
    <row r="2168" spans="1:20" ht="15.75" customHeight="1">
      <c r="A2168" s="126" t="s">
        <v>127</v>
      </c>
      <c r="B2168" s="163">
        <v>2015</v>
      </c>
      <c r="C2168" s="163">
        <v>6</v>
      </c>
      <c r="D2168" s="126" t="s">
        <v>58</v>
      </c>
      <c r="E2168" s="163">
        <v>1232</v>
      </c>
      <c r="F2168" s="163">
        <v>0</v>
      </c>
      <c r="G2168" s="163">
        <v>0</v>
      </c>
      <c r="H2168" s="163">
        <v>0</v>
      </c>
      <c r="I2168" s="163">
        <v>0</v>
      </c>
      <c r="J2168" s="163">
        <v>0</v>
      </c>
      <c r="K2168" s="163">
        <v>3</v>
      </c>
      <c r="L2168" s="163">
        <v>22</v>
      </c>
      <c r="M2168" s="163">
        <v>2.5</v>
      </c>
      <c r="N2168" s="163">
        <v>1.7999999999999999E-2</v>
      </c>
      <c r="O2168" s="163">
        <v>2E-3</v>
      </c>
      <c r="P2168" s="163">
        <v>3</v>
      </c>
      <c r="Q2168" s="163">
        <v>22</v>
      </c>
      <c r="R2168" s="163">
        <v>2.5</v>
      </c>
      <c r="S2168" s="163">
        <v>1.7999999999999999E-2</v>
      </c>
      <c r="T2168" s="163">
        <v>2E-3</v>
      </c>
    </row>
    <row r="2169" spans="1:20" ht="15.75" customHeight="1">
      <c r="A2169" s="130" t="s">
        <v>127</v>
      </c>
      <c r="B2169" s="164">
        <v>2015</v>
      </c>
      <c r="C2169" s="164">
        <v>7</v>
      </c>
      <c r="D2169" s="130" t="s">
        <v>59</v>
      </c>
      <c r="E2169" s="164">
        <v>1232</v>
      </c>
      <c r="F2169" s="164">
        <v>0</v>
      </c>
      <c r="G2169" s="164">
        <v>0</v>
      </c>
      <c r="H2169" s="164">
        <v>0</v>
      </c>
      <c r="I2169" s="164">
        <v>0</v>
      </c>
      <c r="J2169" s="164">
        <v>0</v>
      </c>
      <c r="K2169" s="164">
        <v>0</v>
      </c>
      <c r="L2169" s="164">
        <v>0</v>
      </c>
      <c r="M2169" s="164">
        <v>0</v>
      </c>
      <c r="N2169" s="164">
        <v>0</v>
      </c>
      <c r="O2169" s="164">
        <v>0</v>
      </c>
      <c r="P2169" s="164">
        <v>0</v>
      </c>
      <c r="Q2169" s="164">
        <v>0</v>
      </c>
      <c r="R2169" s="164">
        <v>0</v>
      </c>
      <c r="S2169" s="164">
        <v>0</v>
      </c>
      <c r="T2169" s="164">
        <v>0</v>
      </c>
    </row>
    <row r="2170" spans="1:20" ht="15.75" customHeight="1">
      <c r="A2170" s="126" t="s">
        <v>127</v>
      </c>
      <c r="B2170" s="163">
        <v>2015</v>
      </c>
      <c r="C2170" s="163">
        <v>8</v>
      </c>
      <c r="D2170" s="126" t="s">
        <v>60</v>
      </c>
      <c r="E2170" s="163">
        <v>1232</v>
      </c>
      <c r="F2170" s="163">
        <v>0</v>
      </c>
      <c r="G2170" s="163">
        <v>0</v>
      </c>
      <c r="H2170" s="163">
        <v>0</v>
      </c>
      <c r="I2170" s="163">
        <v>0</v>
      </c>
      <c r="J2170" s="163">
        <v>0</v>
      </c>
      <c r="K2170" s="163">
        <v>0</v>
      </c>
      <c r="L2170" s="163">
        <v>0</v>
      </c>
      <c r="M2170" s="163">
        <v>0</v>
      </c>
      <c r="N2170" s="163">
        <v>0</v>
      </c>
      <c r="O2170" s="163">
        <v>0</v>
      </c>
      <c r="P2170" s="163">
        <v>0</v>
      </c>
      <c r="Q2170" s="163">
        <v>0</v>
      </c>
      <c r="R2170" s="163">
        <v>0</v>
      </c>
      <c r="S2170" s="163">
        <v>0</v>
      </c>
      <c r="T2170" s="163">
        <v>0</v>
      </c>
    </row>
    <row r="2171" spans="1:20" ht="15.75" customHeight="1">
      <c r="A2171" s="130" t="s">
        <v>127</v>
      </c>
      <c r="B2171" s="164">
        <v>2015</v>
      </c>
      <c r="C2171" s="164">
        <v>9</v>
      </c>
      <c r="D2171" s="130" t="s">
        <v>61</v>
      </c>
      <c r="E2171" s="164">
        <v>1232</v>
      </c>
      <c r="F2171" s="164">
        <v>0</v>
      </c>
      <c r="G2171" s="164">
        <v>0</v>
      </c>
      <c r="H2171" s="164">
        <v>0</v>
      </c>
      <c r="I2171" s="164">
        <v>0</v>
      </c>
      <c r="J2171" s="164">
        <v>0</v>
      </c>
      <c r="K2171" s="164">
        <v>1</v>
      </c>
      <c r="L2171" s="164">
        <v>6</v>
      </c>
      <c r="M2171" s="164">
        <v>1.5</v>
      </c>
      <c r="N2171" s="164">
        <v>5.0000000000000001E-3</v>
      </c>
      <c r="O2171" s="164">
        <v>1E-3</v>
      </c>
      <c r="P2171" s="164">
        <v>1</v>
      </c>
      <c r="Q2171" s="164">
        <v>6</v>
      </c>
      <c r="R2171" s="164">
        <v>1.5</v>
      </c>
      <c r="S2171" s="164">
        <v>5.0000000000000001E-3</v>
      </c>
      <c r="T2171" s="164">
        <v>1E-3</v>
      </c>
    </row>
    <row r="2172" spans="1:20" ht="15.75" customHeight="1">
      <c r="A2172" s="126" t="s">
        <v>127</v>
      </c>
      <c r="B2172" s="163">
        <v>2016</v>
      </c>
      <c r="C2172" s="163">
        <v>0</v>
      </c>
      <c r="D2172" s="126" t="s">
        <v>53</v>
      </c>
      <c r="E2172" s="163">
        <v>1222</v>
      </c>
      <c r="F2172" s="163">
        <v>0</v>
      </c>
      <c r="G2172" s="163">
        <v>0</v>
      </c>
      <c r="H2172" s="163">
        <v>0</v>
      </c>
      <c r="I2172" s="163">
        <v>0</v>
      </c>
      <c r="J2172" s="163">
        <v>0</v>
      </c>
      <c r="K2172" s="163">
        <v>0</v>
      </c>
      <c r="L2172" s="163">
        <v>0</v>
      </c>
      <c r="M2172" s="163">
        <v>0</v>
      </c>
      <c r="N2172" s="163">
        <v>0</v>
      </c>
      <c r="O2172" s="163">
        <v>0</v>
      </c>
      <c r="P2172" s="163">
        <v>0</v>
      </c>
      <c r="Q2172" s="163">
        <v>0</v>
      </c>
      <c r="R2172" s="163">
        <v>0</v>
      </c>
      <c r="S2172" s="163">
        <v>0</v>
      </c>
      <c r="T2172" s="163">
        <v>0</v>
      </c>
    </row>
    <row r="2173" spans="1:20" ht="15.75" customHeight="1">
      <c r="A2173" s="130" t="s">
        <v>127</v>
      </c>
      <c r="B2173" s="164">
        <v>2016</v>
      </c>
      <c r="C2173" s="164">
        <v>1</v>
      </c>
      <c r="D2173" s="130" t="s">
        <v>54</v>
      </c>
      <c r="E2173" s="164">
        <v>1222</v>
      </c>
      <c r="F2173" s="164">
        <v>0</v>
      </c>
      <c r="G2173" s="164">
        <v>0</v>
      </c>
      <c r="H2173" s="164">
        <v>0</v>
      </c>
      <c r="I2173" s="164">
        <v>0</v>
      </c>
      <c r="J2173" s="164">
        <v>0</v>
      </c>
      <c r="K2173" s="164">
        <v>0</v>
      </c>
      <c r="L2173" s="164">
        <v>0</v>
      </c>
      <c r="M2173" s="164">
        <v>0</v>
      </c>
      <c r="N2173" s="164">
        <v>0</v>
      </c>
      <c r="O2173" s="164">
        <v>0</v>
      </c>
      <c r="P2173" s="164">
        <v>0</v>
      </c>
      <c r="Q2173" s="164">
        <v>0</v>
      </c>
      <c r="R2173" s="164">
        <v>0</v>
      </c>
      <c r="S2173" s="164">
        <v>0</v>
      </c>
      <c r="T2173" s="164">
        <v>0</v>
      </c>
    </row>
    <row r="2174" spans="1:20" ht="15.75" customHeight="1">
      <c r="A2174" s="126" t="s">
        <v>127</v>
      </c>
      <c r="B2174" s="163">
        <v>2016</v>
      </c>
      <c r="C2174" s="163">
        <v>2</v>
      </c>
      <c r="D2174" s="126" t="s">
        <v>1415</v>
      </c>
      <c r="E2174" s="163">
        <v>1222</v>
      </c>
      <c r="F2174" s="163">
        <v>0</v>
      </c>
      <c r="G2174" s="163">
        <v>0</v>
      </c>
      <c r="H2174" s="163">
        <v>0</v>
      </c>
      <c r="I2174" s="163">
        <v>0</v>
      </c>
      <c r="J2174" s="163">
        <v>0</v>
      </c>
      <c r="K2174" s="163">
        <v>6</v>
      </c>
      <c r="L2174" s="163">
        <v>195</v>
      </c>
      <c r="M2174" s="163">
        <v>18</v>
      </c>
      <c r="N2174" s="163">
        <v>0.16</v>
      </c>
      <c r="O2174" s="163">
        <v>1.4999999999999999E-2</v>
      </c>
      <c r="P2174" s="163">
        <v>6</v>
      </c>
      <c r="Q2174" s="163">
        <v>195</v>
      </c>
      <c r="R2174" s="163">
        <v>18</v>
      </c>
      <c r="S2174" s="163">
        <v>0.16</v>
      </c>
      <c r="T2174" s="163">
        <v>1.4999999999999999E-2</v>
      </c>
    </row>
    <row r="2175" spans="1:20" ht="15.75" customHeight="1">
      <c r="A2175" s="130" t="s">
        <v>127</v>
      </c>
      <c r="B2175" s="164">
        <v>2016</v>
      </c>
      <c r="C2175" s="164">
        <v>3</v>
      </c>
      <c r="D2175" s="130" t="s">
        <v>55</v>
      </c>
      <c r="E2175" s="164">
        <v>1222</v>
      </c>
      <c r="F2175" s="164">
        <v>0</v>
      </c>
      <c r="G2175" s="164">
        <v>0</v>
      </c>
      <c r="H2175" s="164">
        <v>0</v>
      </c>
      <c r="I2175" s="164">
        <v>0</v>
      </c>
      <c r="J2175" s="164">
        <v>0</v>
      </c>
      <c r="K2175" s="164">
        <v>0</v>
      </c>
      <c r="L2175" s="164">
        <v>0</v>
      </c>
      <c r="M2175" s="164">
        <v>0</v>
      </c>
      <c r="N2175" s="164">
        <v>0</v>
      </c>
      <c r="O2175" s="164">
        <v>0</v>
      </c>
      <c r="P2175" s="164">
        <v>0</v>
      </c>
      <c r="Q2175" s="164">
        <v>0</v>
      </c>
      <c r="R2175" s="164">
        <v>0</v>
      </c>
      <c r="S2175" s="164">
        <v>0</v>
      </c>
      <c r="T2175" s="164">
        <v>0</v>
      </c>
    </row>
    <row r="2176" spans="1:20" ht="15.75" customHeight="1">
      <c r="A2176" s="126" t="s">
        <v>127</v>
      </c>
      <c r="B2176" s="163">
        <v>2016</v>
      </c>
      <c r="C2176" s="163">
        <v>4</v>
      </c>
      <c r="D2176" s="126" t="s">
        <v>56</v>
      </c>
      <c r="E2176" s="163">
        <v>1222</v>
      </c>
      <c r="F2176" s="163">
        <v>0</v>
      </c>
      <c r="G2176" s="163">
        <v>0</v>
      </c>
      <c r="H2176" s="163">
        <v>0</v>
      </c>
      <c r="I2176" s="163">
        <v>0</v>
      </c>
      <c r="J2176" s="163">
        <v>0</v>
      </c>
      <c r="K2176" s="163">
        <v>0</v>
      </c>
      <c r="L2176" s="163">
        <v>0</v>
      </c>
      <c r="M2176" s="163">
        <v>0</v>
      </c>
      <c r="N2176" s="163">
        <v>0</v>
      </c>
      <c r="O2176" s="163">
        <v>0</v>
      </c>
      <c r="P2176" s="163">
        <v>0</v>
      </c>
      <c r="Q2176" s="163">
        <v>0</v>
      </c>
      <c r="R2176" s="163">
        <v>0</v>
      </c>
      <c r="S2176" s="163">
        <v>0</v>
      </c>
      <c r="T2176" s="163">
        <v>0</v>
      </c>
    </row>
    <row r="2177" spans="1:20" ht="15.75" customHeight="1">
      <c r="A2177" s="130" t="s">
        <v>127</v>
      </c>
      <c r="B2177" s="164">
        <v>2016</v>
      </c>
      <c r="C2177" s="164">
        <v>5</v>
      </c>
      <c r="D2177" s="130" t="s">
        <v>57</v>
      </c>
      <c r="E2177" s="164">
        <v>1222</v>
      </c>
      <c r="F2177" s="164">
        <v>0</v>
      </c>
      <c r="G2177" s="164">
        <v>0</v>
      </c>
      <c r="H2177" s="164">
        <v>0</v>
      </c>
      <c r="I2177" s="164">
        <v>0</v>
      </c>
      <c r="J2177" s="164">
        <v>0</v>
      </c>
      <c r="K2177" s="164">
        <v>0</v>
      </c>
      <c r="L2177" s="164">
        <v>0</v>
      </c>
      <c r="M2177" s="164">
        <v>0</v>
      </c>
      <c r="N2177" s="164">
        <v>0</v>
      </c>
      <c r="O2177" s="164">
        <v>0</v>
      </c>
      <c r="P2177" s="164">
        <v>0</v>
      </c>
      <c r="Q2177" s="164">
        <v>0</v>
      </c>
      <c r="R2177" s="164">
        <v>0</v>
      </c>
      <c r="S2177" s="164">
        <v>0</v>
      </c>
      <c r="T2177" s="164">
        <v>0</v>
      </c>
    </row>
    <row r="2178" spans="1:20" ht="15.75" customHeight="1">
      <c r="A2178" s="126" t="s">
        <v>127</v>
      </c>
      <c r="B2178" s="163">
        <v>2016</v>
      </c>
      <c r="C2178" s="163">
        <v>6</v>
      </c>
      <c r="D2178" s="126" t="s">
        <v>58</v>
      </c>
      <c r="E2178" s="163">
        <v>1222</v>
      </c>
      <c r="F2178" s="163">
        <v>0</v>
      </c>
      <c r="G2178" s="163">
        <v>0</v>
      </c>
      <c r="H2178" s="163">
        <v>0</v>
      </c>
      <c r="I2178" s="163">
        <v>0</v>
      </c>
      <c r="J2178" s="163">
        <v>0</v>
      </c>
      <c r="K2178" s="163">
        <v>0</v>
      </c>
      <c r="L2178" s="163">
        <v>0</v>
      </c>
      <c r="M2178" s="163">
        <v>0</v>
      </c>
      <c r="N2178" s="163">
        <v>0</v>
      </c>
      <c r="O2178" s="163">
        <v>0</v>
      </c>
      <c r="P2178" s="163">
        <v>0</v>
      </c>
      <c r="Q2178" s="163">
        <v>0</v>
      </c>
      <c r="R2178" s="163">
        <v>0</v>
      </c>
      <c r="S2178" s="163">
        <v>0</v>
      </c>
      <c r="T2178" s="163">
        <v>0</v>
      </c>
    </row>
    <row r="2179" spans="1:20" ht="15.75" customHeight="1">
      <c r="A2179" s="130" t="s">
        <v>127</v>
      </c>
      <c r="B2179" s="164">
        <v>2016</v>
      </c>
      <c r="C2179" s="164">
        <v>7</v>
      </c>
      <c r="D2179" s="130" t="s">
        <v>59</v>
      </c>
      <c r="E2179" s="164">
        <v>1222</v>
      </c>
      <c r="F2179" s="164">
        <v>0</v>
      </c>
      <c r="G2179" s="164">
        <v>0</v>
      </c>
      <c r="H2179" s="164">
        <v>0</v>
      </c>
      <c r="I2179" s="164">
        <v>0</v>
      </c>
      <c r="J2179" s="164">
        <v>0</v>
      </c>
      <c r="K2179" s="164">
        <v>0</v>
      </c>
      <c r="L2179" s="164">
        <v>0</v>
      </c>
      <c r="M2179" s="164">
        <v>0</v>
      </c>
      <c r="N2179" s="164">
        <v>0</v>
      </c>
      <c r="O2179" s="164">
        <v>0</v>
      </c>
      <c r="P2179" s="164">
        <v>0</v>
      </c>
      <c r="Q2179" s="164">
        <v>0</v>
      </c>
      <c r="R2179" s="164">
        <v>0</v>
      </c>
      <c r="S2179" s="164">
        <v>0</v>
      </c>
      <c r="T2179" s="164">
        <v>0</v>
      </c>
    </row>
    <row r="2180" spans="1:20" ht="15.75" customHeight="1">
      <c r="A2180" s="126" t="s">
        <v>127</v>
      </c>
      <c r="B2180" s="163">
        <v>2016</v>
      </c>
      <c r="C2180" s="163">
        <v>8</v>
      </c>
      <c r="D2180" s="126" t="s">
        <v>60</v>
      </c>
      <c r="E2180" s="163">
        <v>1222</v>
      </c>
      <c r="F2180" s="163">
        <v>0</v>
      </c>
      <c r="G2180" s="163">
        <v>0</v>
      </c>
      <c r="H2180" s="163">
        <v>0</v>
      </c>
      <c r="I2180" s="163">
        <v>0</v>
      </c>
      <c r="J2180" s="163">
        <v>0</v>
      </c>
      <c r="K2180" s="163">
        <v>0</v>
      </c>
      <c r="L2180" s="163">
        <v>0</v>
      </c>
      <c r="M2180" s="163">
        <v>0</v>
      </c>
      <c r="N2180" s="163">
        <v>0</v>
      </c>
      <c r="O2180" s="163">
        <v>0</v>
      </c>
      <c r="P2180" s="163">
        <v>0</v>
      </c>
      <c r="Q2180" s="163">
        <v>0</v>
      </c>
      <c r="R2180" s="163">
        <v>0</v>
      </c>
      <c r="S2180" s="163">
        <v>0</v>
      </c>
      <c r="T2180" s="163">
        <v>0</v>
      </c>
    </row>
    <row r="2181" spans="1:20" ht="15.75" customHeight="1">
      <c r="A2181" s="130" t="s">
        <v>127</v>
      </c>
      <c r="B2181" s="164">
        <v>2016</v>
      </c>
      <c r="C2181" s="164">
        <v>9</v>
      </c>
      <c r="D2181" s="130" t="s">
        <v>61</v>
      </c>
      <c r="E2181" s="164">
        <v>1222</v>
      </c>
      <c r="F2181" s="164">
        <v>0</v>
      </c>
      <c r="G2181" s="164">
        <v>0</v>
      </c>
      <c r="H2181" s="164">
        <v>0</v>
      </c>
      <c r="I2181" s="164">
        <v>0</v>
      </c>
      <c r="J2181" s="164">
        <v>0</v>
      </c>
      <c r="K2181" s="164">
        <v>0</v>
      </c>
      <c r="L2181" s="164">
        <v>0</v>
      </c>
      <c r="M2181" s="164">
        <v>0</v>
      </c>
      <c r="N2181" s="164">
        <v>0</v>
      </c>
      <c r="O2181" s="164">
        <v>0</v>
      </c>
      <c r="P2181" s="164">
        <v>0</v>
      </c>
      <c r="Q2181" s="164">
        <v>0</v>
      </c>
      <c r="R2181" s="164">
        <v>0</v>
      </c>
      <c r="S2181" s="164">
        <v>0</v>
      </c>
      <c r="T2181" s="164">
        <v>0</v>
      </c>
    </row>
    <row r="2182" spans="1:20" ht="15.75" customHeight="1">
      <c r="A2182" s="126" t="s">
        <v>127</v>
      </c>
      <c r="B2182" s="163">
        <v>2017</v>
      </c>
      <c r="C2182" s="163">
        <v>0</v>
      </c>
      <c r="D2182" s="126" t="s">
        <v>53</v>
      </c>
      <c r="E2182" s="163">
        <v>0</v>
      </c>
      <c r="F2182" s="163">
        <v>0</v>
      </c>
      <c r="G2182" s="163">
        <v>0</v>
      </c>
      <c r="H2182" s="163">
        <v>0</v>
      </c>
      <c r="I2182" s="163"/>
      <c r="J2182" s="163"/>
      <c r="K2182" s="163">
        <v>0</v>
      </c>
      <c r="L2182" s="163">
        <v>0</v>
      </c>
      <c r="M2182" s="163">
        <v>0</v>
      </c>
      <c r="N2182" s="163"/>
      <c r="O2182" s="163"/>
      <c r="P2182" s="163">
        <v>0</v>
      </c>
      <c r="Q2182" s="163">
        <v>0</v>
      </c>
      <c r="R2182" s="163">
        <v>0</v>
      </c>
      <c r="S2182" s="163"/>
      <c r="T2182" s="163"/>
    </row>
    <row r="2183" spans="1:20" ht="15.75" customHeight="1">
      <c r="A2183" s="130" t="s">
        <v>127</v>
      </c>
      <c r="B2183" s="164">
        <v>2017</v>
      </c>
      <c r="C2183" s="164">
        <v>1</v>
      </c>
      <c r="D2183" s="130" t="s">
        <v>54</v>
      </c>
      <c r="E2183" s="164">
        <v>0</v>
      </c>
      <c r="F2183" s="164">
        <v>0</v>
      </c>
      <c r="G2183" s="164">
        <v>0</v>
      </c>
      <c r="H2183" s="164">
        <v>0</v>
      </c>
      <c r="I2183" s="164"/>
      <c r="J2183" s="164"/>
      <c r="K2183" s="164">
        <v>0</v>
      </c>
      <c r="L2183" s="164">
        <v>0</v>
      </c>
      <c r="M2183" s="164">
        <v>0</v>
      </c>
      <c r="N2183" s="164"/>
      <c r="O2183" s="164"/>
      <c r="P2183" s="164">
        <v>0</v>
      </c>
      <c r="Q2183" s="164">
        <v>0</v>
      </c>
      <c r="R2183" s="164">
        <v>0</v>
      </c>
      <c r="S2183" s="164"/>
      <c r="T2183" s="164"/>
    </row>
    <row r="2184" spans="1:20" ht="15.75" customHeight="1">
      <c r="A2184" s="126" t="s">
        <v>127</v>
      </c>
      <c r="B2184" s="163">
        <v>2017</v>
      </c>
      <c r="C2184" s="163">
        <v>2</v>
      </c>
      <c r="D2184" s="126" t="s">
        <v>1415</v>
      </c>
      <c r="E2184" s="163">
        <v>0</v>
      </c>
      <c r="F2184" s="163">
        <v>0</v>
      </c>
      <c r="G2184" s="163">
        <v>0</v>
      </c>
      <c r="H2184" s="163">
        <v>0</v>
      </c>
      <c r="I2184" s="163"/>
      <c r="J2184" s="163"/>
      <c r="K2184" s="163">
        <v>0</v>
      </c>
      <c r="L2184" s="163">
        <v>0</v>
      </c>
      <c r="M2184" s="163">
        <v>0</v>
      </c>
      <c r="N2184" s="163"/>
      <c r="O2184" s="163"/>
      <c r="P2184" s="163">
        <v>0</v>
      </c>
      <c r="Q2184" s="163">
        <v>0</v>
      </c>
      <c r="R2184" s="163">
        <v>0</v>
      </c>
      <c r="S2184" s="163"/>
      <c r="T2184" s="163"/>
    </row>
    <row r="2185" spans="1:20" ht="15.75" customHeight="1">
      <c r="A2185" s="130" t="s">
        <v>127</v>
      </c>
      <c r="B2185" s="164">
        <v>2017</v>
      </c>
      <c r="C2185" s="164">
        <v>3</v>
      </c>
      <c r="D2185" s="130" t="s">
        <v>55</v>
      </c>
      <c r="E2185" s="164">
        <v>0</v>
      </c>
      <c r="F2185" s="164">
        <v>0</v>
      </c>
      <c r="G2185" s="164">
        <v>0</v>
      </c>
      <c r="H2185" s="164">
        <v>0</v>
      </c>
      <c r="I2185" s="164"/>
      <c r="J2185" s="164"/>
      <c r="K2185" s="164">
        <v>0</v>
      </c>
      <c r="L2185" s="164">
        <v>0</v>
      </c>
      <c r="M2185" s="164">
        <v>0</v>
      </c>
      <c r="N2185" s="164"/>
      <c r="O2185" s="164"/>
      <c r="P2185" s="164">
        <v>0</v>
      </c>
      <c r="Q2185" s="164">
        <v>0</v>
      </c>
      <c r="R2185" s="164">
        <v>0</v>
      </c>
      <c r="S2185" s="164"/>
      <c r="T2185" s="164"/>
    </row>
    <row r="2186" spans="1:20" ht="15.75" customHeight="1">
      <c r="A2186" s="126" t="s">
        <v>127</v>
      </c>
      <c r="B2186" s="163">
        <v>2017</v>
      </c>
      <c r="C2186" s="163">
        <v>4</v>
      </c>
      <c r="D2186" s="126" t="s">
        <v>56</v>
      </c>
      <c r="E2186" s="163">
        <v>0</v>
      </c>
      <c r="F2186" s="163">
        <v>0</v>
      </c>
      <c r="G2186" s="163">
        <v>0</v>
      </c>
      <c r="H2186" s="163">
        <v>0</v>
      </c>
      <c r="I2186" s="163"/>
      <c r="J2186" s="163"/>
      <c r="K2186" s="163">
        <v>0</v>
      </c>
      <c r="L2186" s="163">
        <v>0</v>
      </c>
      <c r="M2186" s="163">
        <v>0</v>
      </c>
      <c r="N2186" s="163"/>
      <c r="O2186" s="163"/>
      <c r="P2186" s="163">
        <v>0</v>
      </c>
      <c r="Q2186" s="163">
        <v>0</v>
      </c>
      <c r="R2186" s="163">
        <v>0</v>
      </c>
      <c r="S2186" s="163"/>
      <c r="T2186" s="163"/>
    </row>
    <row r="2187" spans="1:20" ht="15.75" customHeight="1">
      <c r="A2187" s="130" t="s">
        <v>127</v>
      </c>
      <c r="B2187" s="164">
        <v>2017</v>
      </c>
      <c r="C2187" s="164">
        <v>5</v>
      </c>
      <c r="D2187" s="130" t="s">
        <v>57</v>
      </c>
      <c r="E2187" s="164">
        <v>0</v>
      </c>
      <c r="F2187" s="164">
        <v>0</v>
      </c>
      <c r="G2187" s="164">
        <v>0</v>
      </c>
      <c r="H2187" s="164">
        <v>0</v>
      </c>
      <c r="I2187" s="164"/>
      <c r="J2187" s="164"/>
      <c r="K2187" s="164">
        <v>0</v>
      </c>
      <c r="L2187" s="164">
        <v>0</v>
      </c>
      <c r="M2187" s="164">
        <v>0</v>
      </c>
      <c r="N2187" s="164"/>
      <c r="O2187" s="164"/>
      <c r="P2187" s="164">
        <v>0</v>
      </c>
      <c r="Q2187" s="164">
        <v>0</v>
      </c>
      <c r="R2187" s="164">
        <v>0</v>
      </c>
      <c r="S2187" s="164"/>
      <c r="T2187" s="164"/>
    </row>
    <row r="2188" spans="1:20" ht="15.75" customHeight="1">
      <c r="A2188" s="126" t="s">
        <v>127</v>
      </c>
      <c r="B2188" s="163">
        <v>2017</v>
      </c>
      <c r="C2188" s="163">
        <v>6</v>
      </c>
      <c r="D2188" s="126" t="s">
        <v>58</v>
      </c>
      <c r="E2188" s="163">
        <v>0</v>
      </c>
      <c r="F2188" s="163">
        <v>0</v>
      </c>
      <c r="G2188" s="163">
        <v>0</v>
      </c>
      <c r="H2188" s="163">
        <v>0</v>
      </c>
      <c r="I2188" s="163"/>
      <c r="J2188" s="163"/>
      <c r="K2188" s="163">
        <v>0</v>
      </c>
      <c r="L2188" s="163">
        <v>0</v>
      </c>
      <c r="M2188" s="163">
        <v>0</v>
      </c>
      <c r="N2188" s="163"/>
      <c r="O2188" s="163"/>
      <c r="P2188" s="163">
        <v>0</v>
      </c>
      <c r="Q2188" s="163">
        <v>0</v>
      </c>
      <c r="R2188" s="163">
        <v>0</v>
      </c>
      <c r="S2188" s="163"/>
      <c r="T2188" s="163"/>
    </row>
    <row r="2189" spans="1:20" ht="15.75" customHeight="1">
      <c r="A2189" s="130" t="s">
        <v>127</v>
      </c>
      <c r="B2189" s="164">
        <v>2017</v>
      </c>
      <c r="C2189" s="164">
        <v>7</v>
      </c>
      <c r="D2189" s="130" t="s">
        <v>59</v>
      </c>
      <c r="E2189" s="164">
        <v>0</v>
      </c>
      <c r="F2189" s="164">
        <v>0</v>
      </c>
      <c r="G2189" s="164">
        <v>0</v>
      </c>
      <c r="H2189" s="164">
        <v>0</v>
      </c>
      <c r="I2189" s="164"/>
      <c r="J2189" s="164"/>
      <c r="K2189" s="164">
        <v>0</v>
      </c>
      <c r="L2189" s="164">
        <v>0</v>
      </c>
      <c r="M2189" s="164">
        <v>0</v>
      </c>
      <c r="N2189" s="164"/>
      <c r="O2189" s="164"/>
      <c r="P2189" s="164">
        <v>0</v>
      </c>
      <c r="Q2189" s="164">
        <v>0</v>
      </c>
      <c r="R2189" s="164">
        <v>0</v>
      </c>
      <c r="S2189" s="164"/>
      <c r="T2189" s="164"/>
    </row>
    <row r="2190" spans="1:20" ht="15.75" customHeight="1">
      <c r="A2190" s="126" t="s">
        <v>127</v>
      </c>
      <c r="B2190" s="163">
        <v>2017</v>
      </c>
      <c r="C2190" s="163">
        <v>8</v>
      </c>
      <c r="D2190" s="126" t="s">
        <v>60</v>
      </c>
      <c r="E2190" s="163">
        <v>0</v>
      </c>
      <c r="F2190" s="163">
        <v>0</v>
      </c>
      <c r="G2190" s="163">
        <v>0</v>
      </c>
      <c r="H2190" s="163">
        <v>0</v>
      </c>
      <c r="I2190" s="163"/>
      <c r="J2190" s="163"/>
      <c r="K2190" s="163">
        <v>0</v>
      </c>
      <c r="L2190" s="163">
        <v>0</v>
      </c>
      <c r="M2190" s="163">
        <v>0</v>
      </c>
      <c r="N2190" s="163"/>
      <c r="O2190" s="163"/>
      <c r="P2190" s="163">
        <v>0</v>
      </c>
      <c r="Q2190" s="163">
        <v>0</v>
      </c>
      <c r="R2190" s="163">
        <v>0</v>
      </c>
      <c r="S2190" s="163"/>
      <c r="T2190" s="163"/>
    </row>
    <row r="2191" spans="1:20" ht="15.75" customHeight="1">
      <c r="A2191" s="130" t="s">
        <v>127</v>
      </c>
      <c r="B2191" s="164">
        <v>2017</v>
      </c>
      <c r="C2191" s="164">
        <v>9</v>
      </c>
      <c r="D2191" s="130" t="s">
        <v>61</v>
      </c>
      <c r="E2191" s="164">
        <v>0</v>
      </c>
      <c r="F2191" s="164">
        <v>0</v>
      </c>
      <c r="G2191" s="164">
        <v>0</v>
      </c>
      <c r="H2191" s="164">
        <v>0</v>
      </c>
      <c r="I2191" s="164"/>
      <c r="J2191" s="164"/>
      <c r="K2191" s="164">
        <v>0</v>
      </c>
      <c r="L2191" s="164">
        <v>0</v>
      </c>
      <c r="M2191" s="164">
        <v>0</v>
      </c>
      <c r="N2191" s="164"/>
      <c r="O2191" s="164"/>
      <c r="P2191" s="164">
        <v>0</v>
      </c>
      <c r="Q2191" s="164">
        <v>0</v>
      </c>
      <c r="R2191" s="164">
        <v>0</v>
      </c>
      <c r="S2191" s="164"/>
      <c r="T2191" s="164"/>
    </row>
    <row r="2192" spans="1:20" ht="15.75" customHeight="1">
      <c r="A2192" s="126" t="s">
        <v>127</v>
      </c>
      <c r="B2192" s="163">
        <v>2018</v>
      </c>
      <c r="C2192" s="163">
        <v>0</v>
      </c>
      <c r="D2192" s="126" t="s">
        <v>53</v>
      </c>
      <c r="E2192" s="163">
        <v>1260</v>
      </c>
      <c r="F2192" s="163">
        <v>0</v>
      </c>
      <c r="G2192" s="163">
        <v>0</v>
      </c>
      <c r="H2192" s="163">
        <v>0</v>
      </c>
      <c r="I2192" s="163">
        <v>0</v>
      </c>
      <c r="J2192" s="163">
        <v>0</v>
      </c>
      <c r="K2192" s="163">
        <v>0</v>
      </c>
      <c r="L2192" s="163">
        <v>0</v>
      </c>
      <c r="M2192" s="163">
        <v>0</v>
      </c>
      <c r="N2192" s="163">
        <v>0</v>
      </c>
      <c r="O2192" s="163">
        <v>0</v>
      </c>
      <c r="P2192" s="163">
        <v>0</v>
      </c>
      <c r="Q2192" s="163">
        <v>0</v>
      </c>
      <c r="R2192" s="163">
        <v>0</v>
      </c>
      <c r="S2192" s="163">
        <v>0</v>
      </c>
      <c r="T2192" s="163">
        <v>0</v>
      </c>
    </row>
    <row r="2193" spans="1:20" ht="15.75" customHeight="1">
      <c r="A2193" s="130" t="s">
        <v>127</v>
      </c>
      <c r="B2193" s="164">
        <v>2018</v>
      </c>
      <c r="C2193" s="164">
        <v>1</v>
      </c>
      <c r="D2193" s="130" t="s">
        <v>54</v>
      </c>
      <c r="E2193" s="164">
        <v>1260</v>
      </c>
      <c r="F2193" s="164">
        <v>0</v>
      </c>
      <c r="G2193" s="164">
        <v>0</v>
      </c>
      <c r="H2193" s="164">
        <v>0</v>
      </c>
      <c r="I2193" s="164">
        <v>0</v>
      </c>
      <c r="J2193" s="164">
        <v>0</v>
      </c>
      <c r="K2193" s="164">
        <v>0</v>
      </c>
      <c r="L2193" s="164">
        <v>0</v>
      </c>
      <c r="M2193" s="164">
        <v>0</v>
      </c>
      <c r="N2193" s="164">
        <v>0</v>
      </c>
      <c r="O2193" s="164">
        <v>0</v>
      </c>
      <c r="P2193" s="164">
        <v>0</v>
      </c>
      <c r="Q2193" s="164">
        <v>0</v>
      </c>
      <c r="R2193" s="164">
        <v>0</v>
      </c>
      <c r="S2193" s="164">
        <v>0</v>
      </c>
      <c r="T2193" s="164">
        <v>0</v>
      </c>
    </row>
    <row r="2194" spans="1:20" ht="15.75" customHeight="1">
      <c r="A2194" s="126" t="s">
        <v>127</v>
      </c>
      <c r="B2194" s="163">
        <v>2018</v>
      </c>
      <c r="C2194" s="163">
        <v>2</v>
      </c>
      <c r="D2194" s="126" t="s">
        <v>1415</v>
      </c>
      <c r="E2194" s="163">
        <v>1260</v>
      </c>
      <c r="F2194" s="163">
        <v>0</v>
      </c>
      <c r="G2194" s="163">
        <v>0</v>
      </c>
      <c r="H2194" s="163">
        <v>0</v>
      </c>
      <c r="I2194" s="163">
        <v>0</v>
      </c>
      <c r="J2194" s="163">
        <v>0</v>
      </c>
      <c r="K2194" s="163">
        <v>1</v>
      </c>
      <c r="L2194" s="163">
        <v>1267</v>
      </c>
      <c r="M2194" s="163">
        <v>3</v>
      </c>
      <c r="N2194" s="163">
        <v>1.006</v>
      </c>
      <c r="O2194" s="163">
        <v>2E-3</v>
      </c>
      <c r="P2194" s="163">
        <v>1</v>
      </c>
      <c r="Q2194" s="163">
        <v>1267</v>
      </c>
      <c r="R2194" s="163">
        <v>3</v>
      </c>
      <c r="S2194" s="163">
        <v>1.006</v>
      </c>
      <c r="T2194" s="163">
        <v>2E-3</v>
      </c>
    </row>
    <row r="2195" spans="1:20" ht="15.75" customHeight="1">
      <c r="A2195" s="130" t="s">
        <v>127</v>
      </c>
      <c r="B2195" s="164">
        <v>2018</v>
      </c>
      <c r="C2195" s="164">
        <v>3</v>
      </c>
      <c r="D2195" s="130" t="s">
        <v>55</v>
      </c>
      <c r="E2195" s="164">
        <v>1260</v>
      </c>
      <c r="F2195" s="164">
        <v>0</v>
      </c>
      <c r="G2195" s="164">
        <v>0</v>
      </c>
      <c r="H2195" s="164">
        <v>0</v>
      </c>
      <c r="I2195" s="164">
        <v>0</v>
      </c>
      <c r="J2195" s="164">
        <v>0</v>
      </c>
      <c r="K2195" s="164">
        <v>0</v>
      </c>
      <c r="L2195" s="164">
        <v>0</v>
      </c>
      <c r="M2195" s="164">
        <v>0</v>
      </c>
      <c r="N2195" s="164">
        <v>0</v>
      </c>
      <c r="O2195" s="164">
        <v>0</v>
      </c>
      <c r="P2195" s="164">
        <v>0</v>
      </c>
      <c r="Q2195" s="164">
        <v>0</v>
      </c>
      <c r="R2195" s="164">
        <v>0</v>
      </c>
      <c r="S2195" s="164">
        <v>0</v>
      </c>
      <c r="T2195" s="164">
        <v>0</v>
      </c>
    </row>
    <row r="2196" spans="1:20" ht="15.75" customHeight="1">
      <c r="A2196" s="126" t="s">
        <v>127</v>
      </c>
      <c r="B2196" s="163">
        <v>2018</v>
      </c>
      <c r="C2196" s="163">
        <v>4</v>
      </c>
      <c r="D2196" s="126" t="s">
        <v>56</v>
      </c>
      <c r="E2196" s="163">
        <v>1260</v>
      </c>
      <c r="F2196" s="163">
        <v>0</v>
      </c>
      <c r="G2196" s="163">
        <v>0</v>
      </c>
      <c r="H2196" s="163">
        <v>0</v>
      </c>
      <c r="I2196" s="163">
        <v>0</v>
      </c>
      <c r="J2196" s="163">
        <v>0</v>
      </c>
      <c r="K2196" s="163">
        <v>0</v>
      </c>
      <c r="L2196" s="163">
        <v>0</v>
      </c>
      <c r="M2196" s="163">
        <v>0</v>
      </c>
      <c r="N2196" s="163">
        <v>0</v>
      </c>
      <c r="O2196" s="163">
        <v>0</v>
      </c>
      <c r="P2196" s="163">
        <v>0</v>
      </c>
      <c r="Q2196" s="163">
        <v>0</v>
      </c>
      <c r="R2196" s="163">
        <v>0</v>
      </c>
      <c r="S2196" s="163">
        <v>0</v>
      </c>
      <c r="T2196" s="163">
        <v>0</v>
      </c>
    </row>
    <row r="2197" spans="1:20" ht="15.75" customHeight="1">
      <c r="A2197" s="130" t="s">
        <v>127</v>
      </c>
      <c r="B2197" s="164">
        <v>2018</v>
      </c>
      <c r="C2197" s="164">
        <v>5</v>
      </c>
      <c r="D2197" s="130" t="s">
        <v>57</v>
      </c>
      <c r="E2197" s="164">
        <v>1260</v>
      </c>
      <c r="F2197" s="164">
        <v>0</v>
      </c>
      <c r="G2197" s="164">
        <v>0</v>
      </c>
      <c r="H2197" s="164">
        <v>0</v>
      </c>
      <c r="I2197" s="164">
        <v>0</v>
      </c>
      <c r="J2197" s="164">
        <v>0</v>
      </c>
      <c r="K2197" s="164">
        <v>4</v>
      </c>
      <c r="L2197" s="164">
        <v>335</v>
      </c>
      <c r="M2197" s="164">
        <v>15</v>
      </c>
      <c r="N2197" s="164">
        <v>0.26600000000000001</v>
      </c>
      <c r="O2197" s="164">
        <v>1.2E-2</v>
      </c>
      <c r="P2197" s="164">
        <v>4</v>
      </c>
      <c r="Q2197" s="164">
        <v>335</v>
      </c>
      <c r="R2197" s="164">
        <v>15</v>
      </c>
      <c r="S2197" s="164">
        <v>0.26600000000000001</v>
      </c>
      <c r="T2197" s="164">
        <v>1.2E-2</v>
      </c>
    </row>
    <row r="2198" spans="1:20" ht="15.75" customHeight="1">
      <c r="A2198" s="126" t="s">
        <v>127</v>
      </c>
      <c r="B2198" s="163">
        <v>2018</v>
      </c>
      <c r="C2198" s="163">
        <v>6</v>
      </c>
      <c r="D2198" s="126" t="s">
        <v>58</v>
      </c>
      <c r="E2198" s="163">
        <v>1260</v>
      </c>
      <c r="F2198" s="163">
        <v>0</v>
      </c>
      <c r="G2198" s="163">
        <v>0</v>
      </c>
      <c r="H2198" s="163">
        <v>0</v>
      </c>
      <c r="I2198" s="163">
        <v>0</v>
      </c>
      <c r="J2198" s="163">
        <v>0</v>
      </c>
      <c r="K2198" s="163">
        <v>3</v>
      </c>
      <c r="L2198" s="163">
        <v>674</v>
      </c>
      <c r="M2198" s="163">
        <v>29</v>
      </c>
      <c r="N2198" s="163">
        <v>0.53500000000000003</v>
      </c>
      <c r="O2198" s="163">
        <v>2.3E-2</v>
      </c>
      <c r="P2198" s="163">
        <v>3</v>
      </c>
      <c r="Q2198" s="163">
        <v>674</v>
      </c>
      <c r="R2198" s="163">
        <v>29</v>
      </c>
      <c r="S2198" s="163">
        <v>0.53500000000000003</v>
      </c>
      <c r="T2198" s="163">
        <v>2.3E-2</v>
      </c>
    </row>
    <row r="2199" spans="1:20" ht="15.75" customHeight="1">
      <c r="A2199" s="130" t="s">
        <v>127</v>
      </c>
      <c r="B2199" s="164">
        <v>2018</v>
      </c>
      <c r="C2199" s="164">
        <v>7</v>
      </c>
      <c r="D2199" s="130" t="s">
        <v>59</v>
      </c>
      <c r="E2199" s="164">
        <v>1260</v>
      </c>
      <c r="F2199" s="164">
        <v>0</v>
      </c>
      <c r="G2199" s="164">
        <v>0</v>
      </c>
      <c r="H2199" s="164">
        <v>0</v>
      </c>
      <c r="I2199" s="164">
        <v>0</v>
      </c>
      <c r="J2199" s="164">
        <v>0</v>
      </c>
      <c r="K2199" s="164">
        <v>0</v>
      </c>
      <c r="L2199" s="164">
        <v>0</v>
      </c>
      <c r="M2199" s="164">
        <v>0</v>
      </c>
      <c r="N2199" s="164">
        <v>0</v>
      </c>
      <c r="O2199" s="164">
        <v>0</v>
      </c>
      <c r="P2199" s="164">
        <v>0</v>
      </c>
      <c r="Q2199" s="164">
        <v>0</v>
      </c>
      <c r="R2199" s="164">
        <v>0</v>
      </c>
      <c r="S2199" s="164">
        <v>0</v>
      </c>
      <c r="T2199" s="164">
        <v>0</v>
      </c>
    </row>
    <row r="2200" spans="1:20" ht="15.75" customHeight="1">
      <c r="A2200" s="126" t="s">
        <v>127</v>
      </c>
      <c r="B2200" s="163">
        <v>2018</v>
      </c>
      <c r="C2200" s="163">
        <v>8</v>
      </c>
      <c r="D2200" s="126" t="s">
        <v>60</v>
      </c>
      <c r="E2200" s="163">
        <v>1260</v>
      </c>
      <c r="F2200" s="163">
        <v>0</v>
      </c>
      <c r="G2200" s="163">
        <v>0</v>
      </c>
      <c r="H2200" s="163">
        <v>0</v>
      </c>
      <c r="I2200" s="163">
        <v>0</v>
      </c>
      <c r="J2200" s="163">
        <v>0</v>
      </c>
      <c r="K2200" s="163">
        <v>0</v>
      </c>
      <c r="L2200" s="163">
        <v>0</v>
      </c>
      <c r="M2200" s="163">
        <v>0</v>
      </c>
      <c r="N2200" s="163">
        <v>0</v>
      </c>
      <c r="O2200" s="163">
        <v>0</v>
      </c>
      <c r="P2200" s="163">
        <v>0</v>
      </c>
      <c r="Q2200" s="163">
        <v>0</v>
      </c>
      <c r="R2200" s="163">
        <v>0</v>
      </c>
      <c r="S2200" s="163">
        <v>0</v>
      </c>
      <c r="T2200" s="163">
        <v>0</v>
      </c>
    </row>
    <row r="2201" spans="1:20" ht="15.75" customHeight="1">
      <c r="A2201" s="130" t="s">
        <v>127</v>
      </c>
      <c r="B2201" s="164">
        <v>2018</v>
      </c>
      <c r="C2201" s="164">
        <v>9</v>
      </c>
      <c r="D2201" s="130" t="s">
        <v>61</v>
      </c>
      <c r="E2201" s="164">
        <v>1260</v>
      </c>
      <c r="F2201" s="164">
        <v>0</v>
      </c>
      <c r="G2201" s="164">
        <v>0</v>
      </c>
      <c r="H2201" s="164">
        <v>0</v>
      </c>
      <c r="I2201" s="164">
        <v>0</v>
      </c>
      <c r="J2201" s="164">
        <v>0</v>
      </c>
      <c r="K2201" s="164">
        <v>2</v>
      </c>
      <c r="L2201" s="164">
        <v>11</v>
      </c>
      <c r="M2201" s="164">
        <v>3</v>
      </c>
      <c r="N2201" s="164">
        <v>8.9999999999999993E-3</v>
      </c>
      <c r="O2201" s="164">
        <v>2E-3</v>
      </c>
      <c r="P2201" s="164">
        <v>2</v>
      </c>
      <c r="Q2201" s="164">
        <v>11</v>
      </c>
      <c r="R2201" s="164">
        <v>3</v>
      </c>
      <c r="S2201" s="164">
        <v>8.9999999999999993E-3</v>
      </c>
      <c r="T2201" s="164">
        <v>2E-3</v>
      </c>
    </row>
    <row r="2202" spans="1:20" ht="15.75" customHeight="1">
      <c r="A2202" s="126" t="s">
        <v>127</v>
      </c>
      <c r="B2202" s="163">
        <v>2019</v>
      </c>
      <c r="C2202" s="163">
        <v>0</v>
      </c>
      <c r="D2202" s="126" t="s">
        <v>53</v>
      </c>
      <c r="E2202" s="163">
        <v>1229</v>
      </c>
      <c r="F2202" s="163">
        <v>0</v>
      </c>
      <c r="G2202" s="163">
        <v>0</v>
      </c>
      <c r="H2202" s="163">
        <v>0</v>
      </c>
      <c r="I2202" s="163">
        <v>0</v>
      </c>
      <c r="J2202" s="163">
        <v>0</v>
      </c>
      <c r="K2202" s="163">
        <v>0</v>
      </c>
      <c r="L2202" s="163">
        <v>0</v>
      </c>
      <c r="M2202" s="163">
        <v>0</v>
      </c>
      <c r="N2202" s="163">
        <v>0</v>
      </c>
      <c r="O2202" s="163">
        <v>0</v>
      </c>
      <c r="P2202" s="163">
        <v>0</v>
      </c>
      <c r="Q2202" s="163">
        <v>0</v>
      </c>
      <c r="R2202" s="163">
        <v>0</v>
      </c>
      <c r="S2202" s="163">
        <v>0</v>
      </c>
      <c r="T2202" s="163">
        <v>0</v>
      </c>
    </row>
    <row r="2203" spans="1:20" ht="15.75" customHeight="1">
      <c r="A2203" s="130" t="s">
        <v>127</v>
      </c>
      <c r="B2203" s="164">
        <v>2019</v>
      </c>
      <c r="C2203" s="164">
        <v>1</v>
      </c>
      <c r="D2203" s="130" t="s">
        <v>54</v>
      </c>
      <c r="E2203" s="164">
        <v>1229</v>
      </c>
      <c r="F2203" s="164">
        <v>0</v>
      </c>
      <c r="G2203" s="164">
        <v>0</v>
      </c>
      <c r="H2203" s="164">
        <v>0</v>
      </c>
      <c r="I2203" s="164">
        <v>0</v>
      </c>
      <c r="J2203" s="164">
        <v>0</v>
      </c>
      <c r="K2203" s="164">
        <v>6</v>
      </c>
      <c r="L2203" s="164">
        <v>38</v>
      </c>
      <c r="M2203" s="164">
        <v>11.75</v>
      </c>
      <c r="N2203" s="164">
        <v>3.1E-2</v>
      </c>
      <c r="O2203" s="164">
        <v>0.01</v>
      </c>
      <c r="P2203" s="164">
        <v>6</v>
      </c>
      <c r="Q2203" s="164">
        <v>38</v>
      </c>
      <c r="R2203" s="164">
        <v>11.75</v>
      </c>
      <c r="S2203" s="164">
        <v>3.1E-2</v>
      </c>
      <c r="T2203" s="164">
        <v>0.01</v>
      </c>
    </row>
    <row r="2204" spans="1:20" ht="15.75" customHeight="1">
      <c r="A2204" s="126" t="s">
        <v>127</v>
      </c>
      <c r="B2204" s="163">
        <v>2019</v>
      </c>
      <c r="C2204" s="163">
        <v>2</v>
      </c>
      <c r="D2204" s="126" t="s">
        <v>1415</v>
      </c>
      <c r="E2204" s="163">
        <v>1229</v>
      </c>
      <c r="F2204" s="163">
        <v>0</v>
      </c>
      <c r="G2204" s="163">
        <v>0</v>
      </c>
      <c r="H2204" s="163">
        <v>0</v>
      </c>
      <c r="I2204" s="163">
        <v>0</v>
      </c>
      <c r="J2204" s="163">
        <v>0</v>
      </c>
      <c r="K2204" s="163">
        <v>1</v>
      </c>
      <c r="L2204" s="163">
        <v>725</v>
      </c>
      <c r="M2204" s="163">
        <v>4</v>
      </c>
      <c r="N2204" s="163">
        <v>0.59</v>
      </c>
      <c r="O2204" s="163">
        <v>3.0000000000000001E-3</v>
      </c>
      <c r="P2204" s="163">
        <v>1</v>
      </c>
      <c r="Q2204" s="163">
        <v>725</v>
      </c>
      <c r="R2204" s="163">
        <v>4</v>
      </c>
      <c r="S2204" s="163">
        <v>0.59</v>
      </c>
      <c r="T2204" s="163">
        <v>3.0000000000000001E-3</v>
      </c>
    </row>
    <row r="2205" spans="1:20" ht="15.75" customHeight="1">
      <c r="A2205" s="130" t="s">
        <v>127</v>
      </c>
      <c r="B2205" s="164">
        <v>2019</v>
      </c>
      <c r="C2205" s="164">
        <v>3</v>
      </c>
      <c r="D2205" s="130" t="s">
        <v>55</v>
      </c>
      <c r="E2205" s="164">
        <v>1229</v>
      </c>
      <c r="F2205" s="164">
        <v>0</v>
      </c>
      <c r="G2205" s="164">
        <v>0</v>
      </c>
      <c r="H2205" s="164">
        <v>0</v>
      </c>
      <c r="I2205" s="164">
        <v>0</v>
      </c>
      <c r="J2205" s="164">
        <v>0</v>
      </c>
      <c r="K2205" s="164">
        <v>1</v>
      </c>
      <c r="L2205" s="164">
        <v>5</v>
      </c>
      <c r="M2205" s="164">
        <v>3</v>
      </c>
      <c r="N2205" s="164">
        <v>4.0000000000000001E-3</v>
      </c>
      <c r="O2205" s="164">
        <v>2E-3</v>
      </c>
      <c r="P2205" s="164">
        <v>1</v>
      </c>
      <c r="Q2205" s="164">
        <v>5</v>
      </c>
      <c r="R2205" s="164">
        <v>3</v>
      </c>
      <c r="S2205" s="164">
        <v>4.0000000000000001E-3</v>
      </c>
      <c r="T2205" s="164">
        <v>2E-3</v>
      </c>
    </row>
    <row r="2206" spans="1:20" ht="15.75" customHeight="1">
      <c r="A2206" s="126" t="s">
        <v>127</v>
      </c>
      <c r="B2206" s="163">
        <v>2019</v>
      </c>
      <c r="C2206" s="163">
        <v>4</v>
      </c>
      <c r="D2206" s="126" t="s">
        <v>56</v>
      </c>
      <c r="E2206" s="163">
        <v>1229</v>
      </c>
      <c r="F2206" s="163">
        <v>0</v>
      </c>
      <c r="G2206" s="163">
        <v>0</v>
      </c>
      <c r="H2206" s="163">
        <v>0</v>
      </c>
      <c r="I2206" s="163">
        <v>0</v>
      </c>
      <c r="J2206" s="163">
        <v>0</v>
      </c>
      <c r="K2206" s="163">
        <v>1</v>
      </c>
      <c r="L2206" s="163">
        <v>669</v>
      </c>
      <c r="M2206" s="163">
        <v>2</v>
      </c>
      <c r="N2206" s="163">
        <v>0.54400000000000004</v>
      </c>
      <c r="O2206" s="163">
        <v>2E-3</v>
      </c>
      <c r="P2206" s="163">
        <v>1</v>
      </c>
      <c r="Q2206" s="163">
        <v>669</v>
      </c>
      <c r="R2206" s="163">
        <v>2</v>
      </c>
      <c r="S2206" s="163">
        <v>0.54400000000000004</v>
      </c>
      <c r="T2206" s="163">
        <v>2E-3</v>
      </c>
    </row>
    <row r="2207" spans="1:20" ht="15.75" customHeight="1">
      <c r="A2207" s="130" t="s">
        <v>127</v>
      </c>
      <c r="B2207" s="164">
        <v>2019</v>
      </c>
      <c r="C2207" s="164">
        <v>5</v>
      </c>
      <c r="D2207" s="130" t="s">
        <v>57</v>
      </c>
      <c r="E2207" s="164">
        <v>1229</v>
      </c>
      <c r="F2207" s="164">
        <v>0</v>
      </c>
      <c r="G2207" s="164">
        <v>0</v>
      </c>
      <c r="H2207" s="164">
        <v>0</v>
      </c>
      <c r="I2207" s="164">
        <v>0</v>
      </c>
      <c r="J2207" s="164">
        <v>0</v>
      </c>
      <c r="K2207" s="164">
        <v>1</v>
      </c>
      <c r="L2207" s="164">
        <v>1</v>
      </c>
      <c r="M2207" s="164">
        <v>3</v>
      </c>
      <c r="N2207" s="164">
        <v>1E-3</v>
      </c>
      <c r="O2207" s="164">
        <v>2E-3</v>
      </c>
      <c r="P2207" s="164">
        <v>1</v>
      </c>
      <c r="Q2207" s="164">
        <v>1</v>
      </c>
      <c r="R2207" s="164">
        <v>3</v>
      </c>
      <c r="S2207" s="164">
        <v>1E-3</v>
      </c>
      <c r="T2207" s="164">
        <v>2E-3</v>
      </c>
    </row>
    <row r="2208" spans="1:20" ht="15.75" customHeight="1">
      <c r="A2208" s="126" t="s">
        <v>127</v>
      </c>
      <c r="B2208" s="163">
        <v>2019</v>
      </c>
      <c r="C2208" s="163">
        <v>6</v>
      </c>
      <c r="D2208" s="126" t="s">
        <v>58</v>
      </c>
      <c r="E2208" s="163">
        <v>1229</v>
      </c>
      <c r="F2208" s="163">
        <v>0</v>
      </c>
      <c r="G2208" s="163">
        <v>0</v>
      </c>
      <c r="H2208" s="163">
        <v>0</v>
      </c>
      <c r="I2208" s="163">
        <v>0</v>
      </c>
      <c r="J2208" s="163">
        <v>0</v>
      </c>
      <c r="K2208" s="163">
        <v>2</v>
      </c>
      <c r="L2208" s="163">
        <v>633</v>
      </c>
      <c r="M2208" s="163">
        <v>0.03</v>
      </c>
      <c r="N2208" s="163">
        <v>0.51500000000000001</v>
      </c>
      <c r="O2208" s="163">
        <v>0</v>
      </c>
      <c r="P2208" s="163">
        <v>2</v>
      </c>
      <c r="Q2208" s="163">
        <v>633</v>
      </c>
      <c r="R2208" s="163">
        <v>0.03</v>
      </c>
      <c r="S2208" s="163">
        <v>0.51500000000000001</v>
      </c>
      <c r="T2208" s="163">
        <v>0</v>
      </c>
    </row>
    <row r="2209" spans="1:20" ht="15.75" customHeight="1">
      <c r="A2209" s="130" t="s">
        <v>127</v>
      </c>
      <c r="B2209" s="164">
        <v>2019</v>
      </c>
      <c r="C2209" s="164">
        <v>7</v>
      </c>
      <c r="D2209" s="130" t="s">
        <v>59</v>
      </c>
      <c r="E2209" s="164">
        <v>1229</v>
      </c>
      <c r="F2209" s="164">
        <v>0</v>
      </c>
      <c r="G2209" s="164">
        <v>0</v>
      </c>
      <c r="H2209" s="164">
        <v>0</v>
      </c>
      <c r="I2209" s="164">
        <v>0</v>
      </c>
      <c r="J2209" s="164">
        <v>0</v>
      </c>
      <c r="K2209" s="164">
        <v>1</v>
      </c>
      <c r="L2209" s="164">
        <v>2</v>
      </c>
      <c r="M2209" s="164">
        <v>2.5</v>
      </c>
      <c r="N2209" s="164">
        <v>2E-3</v>
      </c>
      <c r="O2209" s="164">
        <v>2E-3</v>
      </c>
      <c r="P2209" s="164">
        <v>1</v>
      </c>
      <c r="Q2209" s="164">
        <v>2</v>
      </c>
      <c r="R2209" s="164">
        <v>2.5</v>
      </c>
      <c r="S2209" s="164">
        <v>2E-3</v>
      </c>
      <c r="T2209" s="164">
        <v>2E-3</v>
      </c>
    </row>
    <row r="2210" spans="1:20" ht="15.75" customHeight="1">
      <c r="A2210" s="126" t="s">
        <v>127</v>
      </c>
      <c r="B2210" s="163">
        <v>2019</v>
      </c>
      <c r="C2210" s="163">
        <v>8</v>
      </c>
      <c r="D2210" s="126" t="s">
        <v>60</v>
      </c>
      <c r="E2210" s="163">
        <v>1229</v>
      </c>
      <c r="F2210" s="163">
        <v>0</v>
      </c>
      <c r="G2210" s="163">
        <v>0</v>
      </c>
      <c r="H2210" s="163">
        <v>0</v>
      </c>
      <c r="I2210" s="163">
        <v>0</v>
      </c>
      <c r="J2210" s="163">
        <v>0</v>
      </c>
      <c r="K2210" s="163">
        <v>0</v>
      </c>
      <c r="L2210" s="163">
        <v>0</v>
      </c>
      <c r="M2210" s="163">
        <v>0</v>
      </c>
      <c r="N2210" s="163">
        <v>0</v>
      </c>
      <c r="O2210" s="163">
        <v>0</v>
      </c>
      <c r="P2210" s="163">
        <v>0</v>
      </c>
      <c r="Q2210" s="163">
        <v>0</v>
      </c>
      <c r="R2210" s="163">
        <v>0</v>
      </c>
      <c r="S2210" s="163">
        <v>0</v>
      </c>
      <c r="T2210" s="163">
        <v>0</v>
      </c>
    </row>
    <row r="2211" spans="1:20" ht="15.75" customHeight="1">
      <c r="A2211" s="130" t="s">
        <v>127</v>
      </c>
      <c r="B2211" s="164">
        <v>2019</v>
      </c>
      <c r="C2211" s="164">
        <v>9</v>
      </c>
      <c r="D2211" s="130" t="s">
        <v>61</v>
      </c>
      <c r="E2211" s="164">
        <v>1229</v>
      </c>
      <c r="F2211" s="164">
        <v>0</v>
      </c>
      <c r="G2211" s="164">
        <v>0</v>
      </c>
      <c r="H2211" s="164">
        <v>0</v>
      </c>
      <c r="I2211" s="164">
        <v>0</v>
      </c>
      <c r="J2211" s="164">
        <v>0</v>
      </c>
      <c r="K2211" s="164">
        <v>1</v>
      </c>
      <c r="L2211" s="164">
        <v>6</v>
      </c>
      <c r="M2211" s="164">
        <v>3</v>
      </c>
      <c r="N2211" s="164">
        <v>5.0000000000000001E-3</v>
      </c>
      <c r="O2211" s="164">
        <v>2E-3</v>
      </c>
      <c r="P2211" s="164">
        <v>1</v>
      </c>
      <c r="Q2211" s="164">
        <v>6</v>
      </c>
      <c r="R2211" s="164">
        <v>3</v>
      </c>
      <c r="S2211" s="164">
        <v>5.0000000000000001E-3</v>
      </c>
      <c r="T2211" s="164">
        <v>2E-3</v>
      </c>
    </row>
    <row r="2212" spans="1:20" ht="15.75" customHeight="1">
      <c r="A2212" s="126" t="s">
        <v>127</v>
      </c>
      <c r="B2212" s="163">
        <v>2020</v>
      </c>
      <c r="C2212" s="163">
        <v>0</v>
      </c>
      <c r="D2212" s="126" t="s">
        <v>53</v>
      </c>
      <c r="E2212" s="163">
        <v>1263</v>
      </c>
      <c r="F2212" s="163">
        <v>0</v>
      </c>
      <c r="G2212" s="163">
        <v>0</v>
      </c>
      <c r="H2212" s="163">
        <v>0</v>
      </c>
      <c r="I2212" s="163">
        <v>0</v>
      </c>
      <c r="J2212" s="163">
        <v>0</v>
      </c>
      <c r="K2212" s="163">
        <v>0</v>
      </c>
      <c r="L2212" s="163">
        <v>0</v>
      </c>
      <c r="M2212" s="163">
        <v>0</v>
      </c>
      <c r="N2212" s="163">
        <v>0</v>
      </c>
      <c r="O2212" s="163">
        <v>0</v>
      </c>
      <c r="P2212" s="163">
        <v>0</v>
      </c>
      <c r="Q2212" s="163">
        <v>0</v>
      </c>
      <c r="R2212" s="163">
        <v>0</v>
      </c>
      <c r="S2212" s="163">
        <v>0</v>
      </c>
      <c r="T2212" s="163">
        <v>0</v>
      </c>
    </row>
    <row r="2213" spans="1:20" ht="15.75" customHeight="1">
      <c r="A2213" s="130" t="s">
        <v>127</v>
      </c>
      <c r="B2213" s="164">
        <v>2020</v>
      </c>
      <c r="C2213" s="164">
        <v>1</v>
      </c>
      <c r="D2213" s="130" t="s">
        <v>54</v>
      </c>
      <c r="E2213" s="164">
        <v>1263</v>
      </c>
      <c r="F2213" s="164">
        <v>0</v>
      </c>
      <c r="G2213" s="164">
        <v>0</v>
      </c>
      <c r="H2213" s="164">
        <v>0</v>
      </c>
      <c r="I2213" s="164">
        <v>0</v>
      </c>
      <c r="J2213" s="164">
        <v>0</v>
      </c>
      <c r="K2213" s="164">
        <v>18</v>
      </c>
      <c r="L2213" s="164">
        <v>85</v>
      </c>
      <c r="M2213" s="164">
        <v>44.83</v>
      </c>
      <c r="N2213" s="164">
        <v>6.7000000000000004E-2</v>
      </c>
      <c r="O2213" s="164">
        <v>3.5000000000000003E-2</v>
      </c>
      <c r="P2213" s="164">
        <v>18</v>
      </c>
      <c r="Q2213" s="164">
        <v>85</v>
      </c>
      <c r="R2213" s="164">
        <v>44.83</v>
      </c>
      <c r="S2213" s="164">
        <v>6.7000000000000004E-2</v>
      </c>
      <c r="T2213" s="164">
        <v>3.5000000000000003E-2</v>
      </c>
    </row>
    <row r="2214" spans="1:20" ht="15.75" customHeight="1">
      <c r="A2214" s="126" t="s">
        <v>127</v>
      </c>
      <c r="B2214" s="163">
        <v>2020</v>
      </c>
      <c r="C2214" s="163">
        <v>2</v>
      </c>
      <c r="D2214" s="126" t="s">
        <v>1415</v>
      </c>
      <c r="E2214" s="163">
        <v>1263</v>
      </c>
      <c r="F2214" s="163">
        <v>0</v>
      </c>
      <c r="G2214" s="163">
        <v>0</v>
      </c>
      <c r="H2214" s="163">
        <v>0</v>
      </c>
      <c r="I2214" s="163">
        <v>0</v>
      </c>
      <c r="J2214" s="163">
        <v>0</v>
      </c>
      <c r="K2214" s="163">
        <v>0</v>
      </c>
      <c r="L2214" s="163">
        <v>0</v>
      </c>
      <c r="M2214" s="163">
        <v>0</v>
      </c>
      <c r="N2214" s="163">
        <v>0</v>
      </c>
      <c r="O2214" s="163">
        <v>0</v>
      </c>
      <c r="P2214" s="163">
        <v>0</v>
      </c>
      <c r="Q2214" s="163">
        <v>0</v>
      </c>
      <c r="R2214" s="163">
        <v>0</v>
      </c>
      <c r="S2214" s="163">
        <v>0</v>
      </c>
      <c r="T2214" s="163">
        <v>0</v>
      </c>
    </row>
    <row r="2215" spans="1:20" ht="15.75" customHeight="1">
      <c r="A2215" s="130" t="s">
        <v>127</v>
      </c>
      <c r="B2215" s="164">
        <v>2020</v>
      </c>
      <c r="C2215" s="164">
        <v>3</v>
      </c>
      <c r="D2215" s="130" t="s">
        <v>55</v>
      </c>
      <c r="E2215" s="164">
        <v>1263</v>
      </c>
      <c r="F2215" s="164">
        <v>0</v>
      </c>
      <c r="G2215" s="164">
        <v>0</v>
      </c>
      <c r="H2215" s="164">
        <v>0</v>
      </c>
      <c r="I2215" s="164">
        <v>0</v>
      </c>
      <c r="J2215" s="164">
        <v>0</v>
      </c>
      <c r="K2215" s="164">
        <v>0</v>
      </c>
      <c r="L2215" s="164">
        <v>0</v>
      </c>
      <c r="M2215" s="164">
        <v>0</v>
      </c>
      <c r="N2215" s="164">
        <v>0</v>
      </c>
      <c r="O2215" s="164">
        <v>0</v>
      </c>
      <c r="P2215" s="164">
        <v>0</v>
      </c>
      <c r="Q2215" s="164">
        <v>0</v>
      </c>
      <c r="R2215" s="164">
        <v>0</v>
      </c>
      <c r="S2215" s="164">
        <v>0</v>
      </c>
      <c r="T2215" s="164">
        <v>0</v>
      </c>
    </row>
    <row r="2216" spans="1:20" ht="15.75" customHeight="1">
      <c r="A2216" s="126" t="s">
        <v>127</v>
      </c>
      <c r="B2216" s="163">
        <v>2020</v>
      </c>
      <c r="C2216" s="163">
        <v>4</v>
      </c>
      <c r="D2216" s="126" t="s">
        <v>56</v>
      </c>
      <c r="E2216" s="163">
        <v>1263</v>
      </c>
      <c r="F2216" s="163">
        <v>0</v>
      </c>
      <c r="G2216" s="163">
        <v>0</v>
      </c>
      <c r="H2216" s="163">
        <v>0</v>
      </c>
      <c r="I2216" s="163">
        <v>0</v>
      </c>
      <c r="J2216" s="163">
        <v>0</v>
      </c>
      <c r="K2216" s="163">
        <v>0</v>
      </c>
      <c r="L2216" s="163">
        <v>0</v>
      </c>
      <c r="M2216" s="163">
        <v>0</v>
      </c>
      <c r="N2216" s="163">
        <v>0</v>
      </c>
      <c r="O2216" s="163">
        <v>0</v>
      </c>
      <c r="P2216" s="163">
        <v>0</v>
      </c>
      <c r="Q2216" s="163">
        <v>0</v>
      </c>
      <c r="R2216" s="163">
        <v>0</v>
      </c>
      <c r="S2216" s="163">
        <v>0</v>
      </c>
      <c r="T2216" s="163">
        <v>0</v>
      </c>
    </row>
    <row r="2217" spans="1:20" ht="15.75" customHeight="1">
      <c r="A2217" s="130" t="s">
        <v>127</v>
      </c>
      <c r="B2217" s="164">
        <v>2020</v>
      </c>
      <c r="C2217" s="164">
        <v>5</v>
      </c>
      <c r="D2217" s="130" t="s">
        <v>57</v>
      </c>
      <c r="E2217" s="164">
        <v>1263</v>
      </c>
      <c r="F2217" s="164">
        <v>0</v>
      </c>
      <c r="G2217" s="164">
        <v>0</v>
      </c>
      <c r="H2217" s="164">
        <v>0</v>
      </c>
      <c r="I2217" s="164">
        <v>0</v>
      </c>
      <c r="J2217" s="164">
        <v>0</v>
      </c>
      <c r="K2217" s="164">
        <v>5</v>
      </c>
      <c r="L2217" s="164">
        <v>27</v>
      </c>
      <c r="M2217" s="164">
        <v>5.3</v>
      </c>
      <c r="N2217" s="164">
        <v>2.1000000000000001E-2</v>
      </c>
      <c r="O2217" s="164">
        <v>4.0000000000000001E-3</v>
      </c>
      <c r="P2217" s="164">
        <v>5</v>
      </c>
      <c r="Q2217" s="164">
        <v>27</v>
      </c>
      <c r="R2217" s="164">
        <v>5.3</v>
      </c>
      <c r="S2217" s="164">
        <v>2.1000000000000001E-2</v>
      </c>
      <c r="T2217" s="164">
        <v>4.0000000000000001E-3</v>
      </c>
    </row>
    <row r="2218" spans="1:20" ht="15.75" customHeight="1">
      <c r="A2218" s="126" t="s">
        <v>127</v>
      </c>
      <c r="B2218" s="163">
        <v>2020</v>
      </c>
      <c r="C2218" s="163">
        <v>6</v>
      </c>
      <c r="D2218" s="126" t="s">
        <v>58</v>
      </c>
      <c r="E2218" s="163">
        <v>1263</v>
      </c>
      <c r="F2218" s="163">
        <v>0</v>
      </c>
      <c r="G2218" s="163">
        <v>0</v>
      </c>
      <c r="H2218" s="163">
        <v>0</v>
      </c>
      <c r="I2218" s="163">
        <v>0</v>
      </c>
      <c r="J2218" s="163">
        <v>0</v>
      </c>
      <c r="K2218" s="163">
        <v>0</v>
      </c>
      <c r="L2218" s="163">
        <v>0</v>
      </c>
      <c r="M2218" s="163">
        <v>0</v>
      </c>
      <c r="N2218" s="163">
        <v>0</v>
      </c>
      <c r="O2218" s="163">
        <v>0</v>
      </c>
      <c r="P2218" s="163">
        <v>0</v>
      </c>
      <c r="Q2218" s="163">
        <v>0</v>
      </c>
      <c r="R2218" s="163">
        <v>0</v>
      </c>
      <c r="S2218" s="163">
        <v>0</v>
      </c>
      <c r="T2218" s="163">
        <v>0</v>
      </c>
    </row>
    <row r="2219" spans="1:20" ht="15.75" customHeight="1">
      <c r="A2219" s="130" t="s">
        <v>127</v>
      </c>
      <c r="B2219" s="164">
        <v>2020</v>
      </c>
      <c r="C2219" s="164">
        <v>7</v>
      </c>
      <c r="D2219" s="130" t="s">
        <v>59</v>
      </c>
      <c r="E2219" s="164">
        <v>1263</v>
      </c>
      <c r="F2219" s="164">
        <v>0</v>
      </c>
      <c r="G2219" s="164">
        <v>0</v>
      </c>
      <c r="H2219" s="164">
        <v>0</v>
      </c>
      <c r="I2219" s="164">
        <v>0</v>
      </c>
      <c r="J2219" s="164">
        <v>0</v>
      </c>
      <c r="K2219" s="164">
        <v>0</v>
      </c>
      <c r="L2219" s="164">
        <v>0</v>
      </c>
      <c r="M2219" s="164">
        <v>0</v>
      </c>
      <c r="N2219" s="164">
        <v>0</v>
      </c>
      <c r="O2219" s="164">
        <v>0</v>
      </c>
      <c r="P2219" s="164">
        <v>0</v>
      </c>
      <c r="Q2219" s="164">
        <v>0</v>
      </c>
      <c r="R2219" s="164">
        <v>0</v>
      </c>
      <c r="S2219" s="164">
        <v>0</v>
      </c>
      <c r="T2219" s="164">
        <v>0</v>
      </c>
    </row>
    <row r="2220" spans="1:20" ht="15.75" customHeight="1">
      <c r="A2220" s="126" t="s">
        <v>127</v>
      </c>
      <c r="B2220" s="163">
        <v>2020</v>
      </c>
      <c r="C2220" s="163">
        <v>8</v>
      </c>
      <c r="D2220" s="126" t="s">
        <v>60</v>
      </c>
      <c r="E2220" s="163">
        <v>1263</v>
      </c>
      <c r="F2220" s="163">
        <v>0</v>
      </c>
      <c r="G2220" s="163">
        <v>0</v>
      </c>
      <c r="H2220" s="163">
        <v>0</v>
      </c>
      <c r="I2220" s="163">
        <v>0</v>
      </c>
      <c r="J2220" s="163">
        <v>0</v>
      </c>
      <c r="K2220" s="163">
        <v>0</v>
      </c>
      <c r="L2220" s="163">
        <v>0</v>
      </c>
      <c r="M2220" s="163">
        <v>0</v>
      </c>
      <c r="N2220" s="163">
        <v>0</v>
      </c>
      <c r="O2220" s="163">
        <v>0</v>
      </c>
      <c r="P2220" s="163">
        <v>0</v>
      </c>
      <c r="Q2220" s="163">
        <v>0</v>
      </c>
      <c r="R2220" s="163">
        <v>0</v>
      </c>
      <c r="S2220" s="163">
        <v>0</v>
      </c>
      <c r="T2220" s="163">
        <v>0</v>
      </c>
    </row>
    <row r="2221" spans="1:20" ht="15.75" customHeight="1">
      <c r="A2221" s="130" t="s">
        <v>127</v>
      </c>
      <c r="B2221" s="164">
        <v>2020</v>
      </c>
      <c r="C2221" s="164">
        <v>9</v>
      </c>
      <c r="D2221" s="130" t="s">
        <v>61</v>
      </c>
      <c r="E2221" s="164">
        <v>1263</v>
      </c>
      <c r="F2221" s="164">
        <v>0</v>
      </c>
      <c r="G2221" s="164">
        <v>0</v>
      </c>
      <c r="H2221" s="164">
        <v>0</v>
      </c>
      <c r="I2221" s="164">
        <v>0</v>
      </c>
      <c r="J2221" s="164">
        <v>0</v>
      </c>
      <c r="K2221" s="164">
        <v>2</v>
      </c>
      <c r="L2221" s="164">
        <v>2</v>
      </c>
      <c r="M2221" s="164">
        <v>2</v>
      </c>
      <c r="N2221" s="164">
        <v>2E-3</v>
      </c>
      <c r="O2221" s="164">
        <v>2E-3</v>
      </c>
      <c r="P2221" s="164">
        <v>2</v>
      </c>
      <c r="Q2221" s="164">
        <v>2</v>
      </c>
      <c r="R2221" s="164">
        <v>2</v>
      </c>
      <c r="S2221" s="164">
        <v>2E-3</v>
      </c>
      <c r="T2221" s="164">
        <v>2E-3</v>
      </c>
    </row>
    <row r="2222" spans="1:20" ht="15.75" customHeight="1">
      <c r="A2222" s="126" t="s">
        <v>127</v>
      </c>
      <c r="B2222" s="163">
        <v>2021</v>
      </c>
      <c r="C2222" s="163">
        <v>0</v>
      </c>
      <c r="D2222" s="126" t="s">
        <v>53</v>
      </c>
      <c r="E2222" s="163">
        <v>1647</v>
      </c>
      <c r="F2222" s="163">
        <v>0</v>
      </c>
      <c r="G2222" s="163">
        <v>0</v>
      </c>
      <c r="H2222" s="163">
        <v>0</v>
      </c>
      <c r="I2222" s="163">
        <v>0</v>
      </c>
      <c r="J2222" s="163">
        <v>0</v>
      </c>
      <c r="K2222" s="163">
        <v>0</v>
      </c>
      <c r="L2222" s="163">
        <v>0</v>
      </c>
      <c r="M2222" s="163">
        <v>0</v>
      </c>
      <c r="N2222" s="163">
        <v>0</v>
      </c>
      <c r="O2222" s="163">
        <v>0</v>
      </c>
      <c r="P2222" s="163">
        <v>0</v>
      </c>
      <c r="Q2222" s="163">
        <v>0</v>
      </c>
      <c r="R2222" s="163">
        <v>0</v>
      </c>
      <c r="S2222" s="163">
        <v>0</v>
      </c>
      <c r="T2222" s="163">
        <v>0</v>
      </c>
    </row>
    <row r="2223" spans="1:20" ht="15.75" customHeight="1">
      <c r="A2223" s="130" t="s">
        <v>127</v>
      </c>
      <c r="B2223" s="164">
        <v>2021</v>
      </c>
      <c r="C2223" s="164">
        <v>1</v>
      </c>
      <c r="D2223" s="130" t="s">
        <v>54</v>
      </c>
      <c r="E2223" s="164">
        <v>1647</v>
      </c>
      <c r="F2223" s="164">
        <v>0</v>
      </c>
      <c r="G2223" s="164">
        <v>0</v>
      </c>
      <c r="H2223" s="164">
        <v>0</v>
      </c>
      <c r="I2223" s="164">
        <v>0</v>
      </c>
      <c r="J2223" s="164">
        <v>0</v>
      </c>
      <c r="K2223" s="164">
        <v>5</v>
      </c>
      <c r="L2223" s="164">
        <v>21</v>
      </c>
      <c r="M2223" s="164">
        <v>9</v>
      </c>
      <c r="N2223" s="164">
        <v>1.2999999999999999E-2</v>
      </c>
      <c r="O2223" s="164">
        <v>5.0000000000000001E-3</v>
      </c>
      <c r="P2223" s="164">
        <v>5</v>
      </c>
      <c r="Q2223" s="164">
        <v>21</v>
      </c>
      <c r="R2223" s="164">
        <v>9</v>
      </c>
      <c r="S2223" s="164">
        <v>1.2999999999999999E-2</v>
      </c>
      <c r="T2223" s="164">
        <v>5.0000000000000001E-3</v>
      </c>
    </row>
    <row r="2224" spans="1:20" ht="15.75" customHeight="1">
      <c r="A2224" s="126" t="s">
        <v>127</v>
      </c>
      <c r="B2224" s="163">
        <v>2021</v>
      </c>
      <c r="C2224" s="163">
        <v>2</v>
      </c>
      <c r="D2224" s="126" t="s">
        <v>1415</v>
      </c>
      <c r="E2224" s="163">
        <v>1647</v>
      </c>
      <c r="F2224" s="163">
        <v>0</v>
      </c>
      <c r="G2224" s="163">
        <v>0</v>
      </c>
      <c r="H2224" s="163">
        <v>0</v>
      </c>
      <c r="I2224" s="163">
        <v>0</v>
      </c>
      <c r="J2224" s="163">
        <v>0</v>
      </c>
      <c r="K2224" s="163">
        <v>3</v>
      </c>
      <c r="L2224" s="163">
        <v>2650</v>
      </c>
      <c r="M2224" s="163">
        <v>9.5</v>
      </c>
      <c r="N2224" s="163">
        <v>1.609</v>
      </c>
      <c r="O2224" s="163">
        <v>6.0000000000000001E-3</v>
      </c>
      <c r="P2224" s="163">
        <v>3</v>
      </c>
      <c r="Q2224" s="163">
        <v>2650</v>
      </c>
      <c r="R2224" s="163">
        <v>9.5</v>
      </c>
      <c r="S2224" s="163">
        <v>1.609</v>
      </c>
      <c r="T2224" s="163">
        <v>6.0000000000000001E-3</v>
      </c>
    </row>
    <row r="2225" spans="1:20" ht="15.75" customHeight="1">
      <c r="A2225" s="130" t="s">
        <v>127</v>
      </c>
      <c r="B2225" s="164">
        <v>2021</v>
      </c>
      <c r="C2225" s="164">
        <v>3</v>
      </c>
      <c r="D2225" s="130" t="s">
        <v>55</v>
      </c>
      <c r="E2225" s="164">
        <v>1647</v>
      </c>
      <c r="F2225" s="164">
        <v>0</v>
      </c>
      <c r="G2225" s="164">
        <v>0</v>
      </c>
      <c r="H2225" s="164">
        <v>0</v>
      </c>
      <c r="I2225" s="164">
        <v>0</v>
      </c>
      <c r="J2225" s="164">
        <v>0</v>
      </c>
      <c r="K2225" s="164">
        <v>0</v>
      </c>
      <c r="L2225" s="164">
        <v>0</v>
      </c>
      <c r="M2225" s="164">
        <v>0</v>
      </c>
      <c r="N2225" s="164">
        <v>0</v>
      </c>
      <c r="O2225" s="164">
        <v>0</v>
      </c>
      <c r="P2225" s="164">
        <v>0</v>
      </c>
      <c r="Q2225" s="164">
        <v>0</v>
      </c>
      <c r="R2225" s="164">
        <v>0</v>
      </c>
      <c r="S2225" s="164">
        <v>0</v>
      </c>
      <c r="T2225" s="164">
        <v>0</v>
      </c>
    </row>
    <row r="2226" spans="1:20" ht="15.75" customHeight="1">
      <c r="A2226" s="126" t="s">
        <v>127</v>
      </c>
      <c r="B2226" s="163">
        <v>2021</v>
      </c>
      <c r="C2226" s="163">
        <v>4</v>
      </c>
      <c r="D2226" s="126" t="s">
        <v>56</v>
      </c>
      <c r="E2226" s="163">
        <v>1647</v>
      </c>
      <c r="F2226" s="163">
        <v>0</v>
      </c>
      <c r="G2226" s="163">
        <v>0</v>
      </c>
      <c r="H2226" s="163">
        <v>0</v>
      </c>
      <c r="I2226" s="163">
        <v>0</v>
      </c>
      <c r="J2226" s="163">
        <v>0</v>
      </c>
      <c r="K2226" s="163">
        <v>0</v>
      </c>
      <c r="L2226" s="163">
        <v>0</v>
      </c>
      <c r="M2226" s="163">
        <v>0</v>
      </c>
      <c r="N2226" s="163">
        <v>0</v>
      </c>
      <c r="O2226" s="163">
        <v>0</v>
      </c>
      <c r="P2226" s="163">
        <v>0</v>
      </c>
      <c r="Q2226" s="163">
        <v>0</v>
      </c>
      <c r="R2226" s="163">
        <v>0</v>
      </c>
      <c r="S2226" s="163">
        <v>0</v>
      </c>
      <c r="T2226" s="163">
        <v>0</v>
      </c>
    </row>
    <row r="2227" spans="1:20" ht="15.75" customHeight="1">
      <c r="A2227" s="130" t="s">
        <v>127</v>
      </c>
      <c r="B2227" s="164">
        <v>2021</v>
      </c>
      <c r="C2227" s="164">
        <v>5</v>
      </c>
      <c r="D2227" s="130" t="s">
        <v>57</v>
      </c>
      <c r="E2227" s="164">
        <v>1647</v>
      </c>
      <c r="F2227" s="164">
        <v>0</v>
      </c>
      <c r="G2227" s="164">
        <v>0</v>
      </c>
      <c r="H2227" s="164">
        <v>0</v>
      </c>
      <c r="I2227" s="164">
        <v>0</v>
      </c>
      <c r="J2227" s="164">
        <v>0</v>
      </c>
      <c r="K2227" s="164">
        <v>4</v>
      </c>
      <c r="L2227" s="164">
        <v>6</v>
      </c>
      <c r="M2227" s="164">
        <v>21</v>
      </c>
      <c r="N2227" s="164">
        <v>4.0000000000000001E-3</v>
      </c>
      <c r="O2227" s="164">
        <v>1.2999999999999999E-2</v>
      </c>
      <c r="P2227" s="164">
        <v>4</v>
      </c>
      <c r="Q2227" s="164">
        <v>6</v>
      </c>
      <c r="R2227" s="164">
        <v>21</v>
      </c>
      <c r="S2227" s="164">
        <v>4.0000000000000001E-3</v>
      </c>
      <c r="T2227" s="164">
        <v>1.2999999999999999E-2</v>
      </c>
    </row>
    <row r="2228" spans="1:20" ht="15.75" customHeight="1">
      <c r="A2228" s="126" t="s">
        <v>127</v>
      </c>
      <c r="B2228" s="163">
        <v>2021</v>
      </c>
      <c r="C2228" s="163">
        <v>6</v>
      </c>
      <c r="D2228" s="126" t="s">
        <v>58</v>
      </c>
      <c r="E2228" s="163">
        <v>1647</v>
      </c>
      <c r="F2228" s="163">
        <v>0</v>
      </c>
      <c r="G2228" s="163">
        <v>0</v>
      </c>
      <c r="H2228" s="163">
        <v>0</v>
      </c>
      <c r="I2228" s="163">
        <v>0</v>
      </c>
      <c r="J2228" s="163">
        <v>0</v>
      </c>
      <c r="K2228" s="163">
        <v>0</v>
      </c>
      <c r="L2228" s="163">
        <v>0</v>
      </c>
      <c r="M2228" s="163">
        <v>0</v>
      </c>
      <c r="N2228" s="163">
        <v>0</v>
      </c>
      <c r="O2228" s="163">
        <v>0</v>
      </c>
      <c r="P2228" s="163">
        <v>0</v>
      </c>
      <c r="Q2228" s="163">
        <v>0</v>
      </c>
      <c r="R2228" s="163">
        <v>0</v>
      </c>
      <c r="S2228" s="163">
        <v>0</v>
      </c>
      <c r="T2228" s="163">
        <v>0</v>
      </c>
    </row>
    <row r="2229" spans="1:20" ht="15.75" customHeight="1">
      <c r="A2229" s="130" t="s">
        <v>127</v>
      </c>
      <c r="B2229" s="164">
        <v>2021</v>
      </c>
      <c r="C2229" s="164">
        <v>7</v>
      </c>
      <c r="D2229" s="130" t="s">
        <v>59</v>
      </c>
      <c r="E2229" s="164">
        <v>1647</v>
      </c>
      <c r="F2229" s="164">
        <v>0</v>
      </c>
      <c r="G2229" s="164">
        <v>0</v>
      </c>
      <c r="H2229" s="164">
        <v>0</v>
      </c>
      <c r="I2229" s="164">
        <v>0</v>
      </c>
      <c r="J2229" s="164">
        <v>0</v>
      </c>
      <c r="K2229" s="164">
        <v>0</v>
      </c>
      <c r="L2229" s="164">
        <v>0</v>
      </c>
      <c r="M2229" s="164">
        <v>0</v>
      </c>
      <c r="N2229" s="164">
        <v>0</v>
      </c>
      <c r="O2229" s="164">
        <v>0</v>
      </c>
      <c r="P2229" s="164">
        <v>0</v>
      </c>
      <c r="Q2229" s="164">
        <v>0</v>
      </c>
      <c r="R2229" s="164">
        <v>0</v>
      </c>
      <c r="S2229" s="164">
        <v>0</v>
      </c>
      <c r="T2229" s="164">
        <v>0</v>
      </c>
    </row>
    <row r="2230" spans="1:20" ht="15.75" customHeight="1">
      <c r="A2230" s="126" t="s">
        <v>127</v>
      </c>
      <c r="B2230" s="163">
        <v>2021</v>
      </c>
      <c r="C2230" s="163">
        <v>8</v>
      </c>
      <c r="D2230" s="126" t="s">
        <v>60</v>
      </c>
      <c r="E2230" s="163">
        <v>1647</v>
      </c>
      <c r="F2230" s="163">
        <v>0</v>
      </c>
      <c r="G2230" s="163">
        <v>0</v>
      </c>
      <c r="H2230" s="163">
        <v>0</v>
      </c>
      <c r="I2230" s="163">
        <v>0</v>
      </c>
      <c r="J2230" s="163">
        <v>0</v>
      </c>
      <c r="K2230" s="163">
        <v>0</v>
      </c>
      <c r="L2230" s="163">
        <v>0</v>
      </c>
      <c r="M2230" s="163">
        <v>0</v>
      </c>
      <c r="N2230" s="163">
        <v>0</v>
      </c>
      <c r="O2230" s="163">
        <v>0</v>
      </c>
      <c r="P2230" s="163">
        <v>0</v>
      </c>
      <c r="Q2230" s="163">
        <v>0</v>
      </c>
      <c r="R2230" s="163">
        <v>0</v>
      </c>
      <c r="S2230" s="163">
        <v>0</v>
      </c>
      <c r="T2230" s="163">
        <v>0</v>
      </c>
    </row>
    <row r="2231" spans="1:20" ht="15.75" customHeight="1">
      <c r="A2231" s="130" t="s">
        <v>127</v>
      </c>
      <c r="B2231" s="164">
        <v>2021</v>
      </c>
      <c r="C2231" s="164">
        <v>9</v>
      </c>
      <c r="D2231" s="130" t="s">
        <v>61</v>
      </c>
      <c r="E2231" s="164">
        <v>1647</v>
      </c>
      <c r="F2231" s="164">
        <v>0</v>
      </c>
      <c r="G2231" s="164">
        <v>0</v>
      </c>
      <c r="H2231" s="164">
        <v>0</v>
      </c>
      <c r="I2231" s="164">
        <v>0</v>
      </c>
      <c r="J2231" s="164">
        <v>0</v>
      </c>
      <c r="K2231" s="164">
        <v>0</v>
      </c>
      <c r="L2231" s="164">
        <v>0</v>
      </c>
      <c r="M2231" s="164">
        <v>0</v>
      </c>
      <c r="N2231" s="164">
        <v>0</v>
      </c>
      <c r="O2231" s="164">
        <v>0</v>
      </c>
      <c r="P2231" s="164">
        <v>0</v>
      </c>
      <c r="Q2231" s="164">
        <v>0</v>
      </c>
      <c r="R2231" s="164">
        <v>0</v>
      </c>
      <c r="S2231" s="164">
        <v>0</v>
      </c>
      <c r="T2231" s="164">
        <v>0</v>
      </c>
    </row>
    <row r="2232" spans="1:20" ht="15.75" customHeight="1">
      <c r="A2232" s="126" t="s">
        <v>127</v>
      </c>
      <c r="B2232" s="163">
        <v>2022</v>
      </c>
      <c r="C2232" s="163">
        <v>0</v>
      </c>
      <c r="D2232" s="126" t="s">
        <v>53</v>
      </c>
      <c r="E2232" s="163">
        <v>1509</v>
      </c>
      <c r="F2232" s="163">
        <v>0</v>
      </c>
      <c r="G2232" s="163">
        <v>0</v>
      </c>
      <c r="H2232" s="163">
        <v>0</v>
      </c>
      <c r="I2232" s="163">
        <v>0</v>
      </c>
      <c r="J2232" s="163">
        <v>0</v>
      </c>
      <c r="K2232" s="163">
        <v>0</v>
      </c>
      <c r="L2232" s="163">
        <v>0</v>
      </c>
      <c r="M2232" s="163">
        <v>0</v>
      </c>
      <c r="N2232" s="163">
        <v>0</v>
      </c>
      <c r="O2232" s="163">
        <v>0</v>
      </c>
      <c r="P2232" s="163">
        <v>0</v>
      </c>
      <c r="Q2232" s="163">
        <v>0</v>
      </c>
      <c r="R2232" s="163">
        <v>0</v>
      </c>
      <c r="S2232" s="163">
        <v>0</v>
      </c>
      <c r="T2232" s="163">
        <v>0</v>
      </c>
    </row>
    <row r="2233" spans="1:20" ht="15.75" customHeight="1">
      <c r="A2233" s="130" t="s">
        <v>127</v>
      </c>
      <c r="B2233" s="164">
        <v>2022</v>
      </c>
      <c r="C2233" s="164">
        <v>1</v>
      </c>
      <c r="D2233" s="130" t="s">
        <v>54</v>
      </c>
      <c r="E2233" s="164">
        <v>1509</v>
      </c>
      <c r="F2233" s="164">
        <v>0</v>
      </c>
      <c r="G2233" s="164">
        <v>0</v>
      </c>
      <c r="H2233" s="164">
        <v>0</v>
      </c>
      <c r="I2233" s="164">
        <v>0</v>
      </c>
      <c r="J2233" s="164">
        <v>0</v>
      </c>
      <c r="K2233" s="164">
        <v>5</v>
      </c>
      <c r="L2233" s="164">
        <v>70</v>
      </c>
      <c r="M2233" s="164">
        <v>8</v>
      </c>
      <c r="N2233" s="164">
        <v>4.5999999999999999E-2</v>
      </c>
      <c r="O2233" s="164">
        <v>5.0000000000000001E-3</v>
      </c>
      <c r="P2233" s="164">
        <v>5</v>
      </c>
      <c r="Q2233" s="164">
        <v>70</v>
      </c>
      <c r="R2233" s="164">
        <v>8</v>
      </c>
      <c r="S2233" s="164">
        <v>4.5999999999999999E-2</v>
      </c>
      <c r="T2233" s="164">
        <v>5.0000000000000001E-3</v>
      </c>
    </row>
    <row r="2234" spans="1:20" ht="15.75" customHeight="1">
      <c r="A2234" s="126" t="s">
        <v>127</v>
      </c>
      <c r="B2234" s="163">
        <v>2022</v>
      </c>
      <c r="C2234" s="163">
        <v>2</v>
      </c>
      <c r="D2234" s="126" t="s">
        <v>1415</v>
      </c>
      <c r="E2234" s="163">
        <v>1509</v>
      </c>
      <c r="F2234" s="163">
        <v>1</v>
      </c>
      <c r="G2234" s="163">
        <v>1199</v>
      </c>
      <c r="H2234" s="163">
        <v>94</v>
      </c>
      <c r="I2234" s="163">
        <v>0.79500000000000004</v>
      </c>
      <c r="J2234" s="163">
        <v>6.2E-2</v>
      </c>
      <c r="K2234" s="163">
        <v>1</v>
      </c>
      <c r="L2234" s="163">
        <v>517</v>
      </c>
      <c r="M2234" s="163">
        <v>1</v>
      </c>
      <c r="N2234" s="163">
        <v>0.34300000000000003</v>
      </c>
      <c r="O2234" s="163">
        <v>1E-3</v>
      </c>
      <c r="P2234" s="163">
        <v>2</v>
      </c>
      <c r="Q2234" s="163">
        <v>1716</v>
      </c>
      <c r="R2234" s="163">
        <v>95</v>
      </c>
      <c r="S2234" s="163">
        <v>1.137</v>
      </c>
      <c r="T2234" s="163">
        <v>6.3E-2</v>
      </c>
    </row>
    <row r="2235" spans="1:20" ht="15.75" customHeight="1">
      <c r="A2235" s="130" t="s">
        <v>127</v>
      </c>
      <c r="B2235" s="164">
        <v>2022</v>
      </c>
      <c r="C2235" s="164">
        <v>3</v>
      </c>
      <c r="D2235" s="130" t="s">
        <v>55</v>
      </c>
      <c r="E2235" s="164">
        <v>1509</v>
      </c>
      <c r="F2235" s="164">
        <v>0</v>
      </c>
      <c r="G2235" s="164">
        <v>0</v>
      </c>
      <c r="H2235" s="164">
        <v>0</v>
      </c>
      <c r="I2235" s="164">
        <v>0</v>
      </c>
      <c r="J2235" s="164">
        <v>0</v>
      </c>
      <c r="K2235" s="164">
        <v>1</v>
      </c>
      <c r="L2235" s="164">
        <v>24</v>
      </c>
      <c r="M2235" s="164">
        <v>1</v>
      </c>
      <c r="N2235" s="164">
        <v>1.6E-2</v>
      </c>
      <c r="O2235" s="164">
        <v>1E-3</v>
      </c>
      <c r="P2235" s="164">
        <v>1</v>
      </c>
      <c r="Q2235" s="164">
        <v>24</v>
      </c>
      <c r="R2235" s="164">
        <v>1</v>
      </c>
      <c r="S2235" s="164">
        <v>1.6E-2</v>
      </c>
      <c r="T2235" s="164">
        <v>1E-3</v>
      </c>
    </row>
    <row r="2236" spans="1:20" ht="15.75" customHeight="1">
      <c r="A2236" s="126" t="s">
        <v>127</v>
      </c>
      <c r="B2236" s="163">
        <v>2022</v>
      </c>
      <c r="C2236" s="163">
        <v>4</v>
      </c>
      <c r="D2236" s="126" t="s">
        <v>56</v>
      </c>
      <c r="E2236" s="163">
        <v>1509</v>
      </c>
      <c r="F2236" s="163">
        <v>0</v>
      </c>
      <c r="G2236" s="163">
        <v>0</v>
      </c>
      <c r="H2236" s="163">
        <v>0</v>
      </c>
      <c r="I2236" s="163">
        <v>0</v>
      </c>
      <c r="J2236" s="163">
        <v>0</v>
      </c>
      <c r="K2236" s="163">
        <v>0</v>
      </c>
      <c r="L2236" s="163">
        <v>0</v>
      </c>
      <c r="M2236" s="163">
        <v>0</v>
      </c>
      <c r="N2236" s="163">
        <v>0</v>
      </c>
      <c r="O2236" s="163">
        <v>0</v>
      </c>
      <c r="P2236" s="163">
        <v>0</v>
      </c>
      <c r="Q2236" s="163">
        <v>0</v>
      </c>
      <c r="R2236" s="163">
        <v>0</v>
      </c>
      <c r="S2236" s="163">
        <v>0</v>
      </c>
      <c r="T2236" s="163">
        <v>0</v>
      </c>
    </row>
    <row r="2237" spans="1:20" ht="15.75" customHeight="1">
      <c r="A2237" s="130" t="s">
        <v>127</v>
      </c>
      <c r="B2237" s="164">
        <v>2022</v>
      </c>
      <c r="C2237" s="164">
        <v>5</v>
      </c>
      <c r="D2237" s="130" t="s">
        <v>57</v>
      </c>
      <c r="E2237" s="164">
        <v>1509</v>
      </c>
      <c r="F2237" s="164">
        <v>0</v>
      </c>
      <c r="G2237" s="164">
        <v>0</v>
      </c>
      <c r="H2237" s="164">
        <v>0</v>
      </c>
      <c r="I2237" s="164">
        <v>0</v>
      </c>
      <c r="J2237" s="164">
        <v>0</v>
      </c>
      <c r="K2237" s="164">
        <v>2</v>
      </c>
      <c r="L2237" s="164">
        <v>44</v>
      </c>
      <c r="M2237" s="164">
        <v>5.5</v>
      </c>
      <c r="N2237" s="164">
        <v>2.9000000000000001E-2</v>
      </c>
      <c r="O2237" s="164">
        <v>4.0000000000000001E-3</v>
      </c>
      <c r="P2237" s="164">
        <v>2</v>
      </c>
      <c r="Q2237" s="164">
        <v>44</v>
      </c>
      <c r="R2237" s="164">
        <v>5.5</v>
      </c>
      <c r="S2237" s="164">
        <v>2.9000000000000001E-2</v>
      </c>
      <c r="T2237" s="164">
        <v>4.0000000000000001E-3</v>
      </c>
    </row>
    <row r="2238" spans="1:20" ht="15.75" customHeight="1">
      <c r="A2238" s="126" t="s">
        <v>127</v>
      </c>
      <c r="B2238" s="163">
        <v>2022</v>
      </c>
      <c r="C2238" s="163">
        <v>6</v>
      </c>
      <c r="D2238" s="126" t="s">
        <v>58</v>
      </c>
      <c r="E2238" s="163">
        <v>1509</v>
      </c>
      <c r="F2238" s="163">
        <v>0</v>
      </c>
      <c r="G2238" s="163">
        <v>0</v>
      </c>
      <c r="H2238" s="163">
        <v>0</v>
      </c>
      <c r="I2238" s="163">
        <v>0</v>
      </c>
      <c r="J2238" s="163">
        <v>0</v>
      </c>
      <c r="K2238" s="163">
        <v>0</v>
      </c>
      <c r="L2238" s="163">
        <v>0</v>
      </c>
      <c r="M2238" s="163">
        <v>0</v>
      </c>
      <c r="N2238" s="163">
        <v>0</v>
      </c>
      <c r="O2238" s="163">
        <v>0</v>
      </c>
      <c r="P2238" s="163">
        <v>0</v>
      </c>
      <c r="Q2238" s="163">
        <v>0</v>
      </c>
      <c r="R2238" s="163">
        <v>0</v>
      </c>
      <c r="S2238" s="163">
        <v>0</v>
      </c>
      <c r="T2238" s="163">
        <v>0</v>
      </c>
    </row>
    <row r="2239" spans="1:20" ht="15.75" customHeight="1">
      <c r="A2239" s="130" t="s">
        <v>127</v>
      </c>
      <c r="B2239" s="164">
        <v>2022</v>
      </c>
      <c r="C2239" s="164">
        <v>7</v>
      </c>
      <c r="D2239" s="130" t="s">
        <v>59</v>
      </c>
      <c r="E2239" s="164">
        <v>1509</v>
      </c>
      <c r="F2239" s="164">
        <v>0</v>
      </c>
      <c r="G2239" s="164">
        <v>0</v>
      </c>
      <c r="H2239" s="164">
        <v>0</v>
      </c>
      <c r="I2239" s="164">
        <v>0</v>
      </c>
      <c r="J2239" s="164">
        <v>0</v>
      </c>
      <c r="K2239" s="164">
        <v>0</v>
      </c>
      <c r="L2239" s="164">
        <v>0</v>
      </c>
      <c r="M2239" s="164">
        <v>0</v>
      </c>
      <c r="N2239" s="164">
        <v>0</v>
      </c>
      <c r="O2239" s="164">
        <v>0</v>
      </c>
      <c r="P2239" s="164">
        <v>0</v>
      </c>
      <c r="Q2239" s="164">
        <v>0</v>
      </c>
      <c r="R2239" s="164">
        <v>0</v>
      </c>
      <c r="S2239" s="164">
        <v>0</v>
      </c>
      <c r="T2239" s="164">
        <v>0</v>
      </c>
    </row>
    <row r="2240" spans="1:20" ht="15.75" customHeight="1">
      <c r="A2240" s="126" t="s">
        <v>127</v>
      </c>
      <c r="B2240" s="163">
        <v>2022</v>
      </c>
      <c r="C2240" s="163">
        <v>8</v>
      </c>
      <c r="D2240" s="126" t="s">
        <v>60</v>
      </c>
      <c r="E2240" s="163">
        <v>1509</v>
      </c>
      <c r="F2240" s="163">
        <v>0</v>
      </c>
      <c r="G2240" s="163">
        <v>0</v>
      </c>
      <c r="H2240" s="163">
        <v>0</v>
      </c>
      <c r="I2240" s="163">
        <v>0</v>
      </c>
      <c r="J2240" s="163">
        <v>0</v>
      </c>
      <c r="K2240" s="163">
        <v>0</v>
      </c>
      <c r="L2240" s="163">
        <v>0</v>
      </c>
      <c r="M2240" s="163">
        <v>0</v>
      </c>
      <c r="N2240" s="163">
        <v>0</v>
      </c>
      <c r="O2240" s="163">
        <v>0</v>
      </c>
      <c r="P2240" s="163">
        <v>0</v>
      </c>
      <c r="Q2240" s="163">
        <v>0</v>
      </c>
      <c r="R2240" s="163">
        <v>0</v>
      </c>
      <c r="S2240" s="163">
        <v>0</v>
      </c>
      <c r="T2240" s="163">
        <v>0</v>
      </c>
    </row>
    <row r="2241" spans="1:20" ht="15.75" customHeight="1">
      <c r="A2241" s="130" t="s">
        <v>127</v>
      </c>
      <c r="B2241" s="164">
        <v>2022</v>
      </c>
      <c r="C2241" s="164">
        <v>9</v>
      </c>
      <c r="D2241" s="130" t="s">
        <v>61</v>
      </c>
      <c r="E2241" s="164">
        <v>1509</v>
      </c>
      <c r="F2241" s="164">
        <v>0</v>
      </c>
      <c r="G2241" s="164">
        <v>0</v>
      </c>
      <c r="H2241" s="164">
        <v>0</v>
      </c>
      <c r="I2241" s="164">
        <v>0</v>
      </c>
      <c r="J2241" s="164">
        <v>0</v>
      </c>
      <c r="K2241" s="164">
        <v>0</v>
      </c>
      <c r="L2241" s="164">
        <v>0</v>
      </c>
      <c r="M2241" s="164">
        <v>0</v>
      </c>
      <c r="N2241" s="164">
        <v>0</v>
      </c>
      <c r="O2241" s="164">
        <v>0</v>
      </c>
      <c r="P2241" s="164">
        <v>0</v>
      </c>
      <c r="Q2241" s="164">
        <v>0</v>
      </c>
      <c r="R2241" s="164">
        <v>0</v>
      </c>
      <c r="S2241" s="164">
        <v>0</v>
      </c>
      <c r="T2241" s="164">
        <v>0</v>
      </c>
    </row>
    <row r="2242" spans="1:20" ht="15.75" customHeight="1">
      <c r="A2242" s="126" t="s">
        <v>127</v>
      </c>
      <c r="B2242" s="163">
        <v>2023</v>
      </c>
      <c r="C2242" s="163">
        <v>0</v>
      </c>
      <c r="D2242" s="126" t="s">
        <v>53</v>
      </c>
      <c r="E2242" s="163">
        <v>1274</v>
      </c>
      <c r="F2242" s="163">
        <v>0</v>
      </c>
      <c r="G2242" s="163">
        <v>0</v>
      </c>
      <c r="H2242" s="163">
        <v>0</v>
      </c>
      <c r="I2242" s="163">
        <v>0</v>
      </c>
      <c r="J2242" s="163">
        <v>0</v>
      </c>
      <c r="K2242" s="163">
        <v>0</v>
      </c>
      <c r="L2242" s="163">
        <v>0</v>
      </c>
      <c r="M2242" s="163">
        <v>0</v>
      </c>
      <c r="N2242" s="163">
        <v>0</v>
      </c>
      <c r="O2242" s="163">
        <v>0</v>
      </c>
      <c r="P2242" s="163">
        <v>0</v>
      </c>
      <c r="Q2242" s="163">
        <v>0</v>
      </c>
      <c r="R2242" s="163">
        <v>0</v>
      </c>
      <c r="S2242" s="163">
        <v>0</v>
      </c>
      <c r="T2242" s="163">
        <v>0</v>
      </c>
    </row>
    <row r="2243" spans="1:20" ht="15.75" customHeight="1">
      <c r="A2243" s="130" t="s">
        <v>127</v>
      </c>
      <c r="B2243" s="164">
        <v>2023</v>
      </c>
      <c r="C2243" s="164">
        <v>1</v>
      </c>
      <c r="D2243" s="130" t="s">
        <v>54</v>
      </c>
      <c r="E2243" s="164">
        <v>1274</v>
      </c>
      <c r="F2243" s="164">
        <v>0</v>
      </c>
      <c r="G2243" s="164">
        <v>0</v>
      </c>
      <c r="H2243" s="164">
        <v>0</v>
      </c>
      <c r="I2243" s="164">
        <v>0</v>
      </c>
      <c r="J2243" s="164">
        <v>0</v>
      </c>
      <c r="K2243" s="164">
        <v>9</v>
      </c>
      <c r="L2243" s="164">
        <v>169</v>
      </c>
      <c r="M2243" s="164">
        <v>5</v>
      </c>
      <c r="N2243" s="164">
        <v>0.13300000000000001</v>
      </c>
      <c r="O2243" s="164">
        <v>4.0000000000000001E-3</v>
      </c>
      <c r="P2243" s="164">
        <v>9</v>
      </c>
      <c r="Q2243" s="164">
        <v>169</v>
      </c>
      <c r="R2243" s="164">
        <v>5</v>
      </c>
      <c r="S2243" s="164">
        <v>0.13300000000000001</v>
      </c>
      <c r="T2243" s="164">
        <v>4.0000000000000001E-3</v>
      </c>
    </row>
    <row r="2244" spans="1:20" ht="15.75" customHeight="1">
      <c r="A2244" s="126" t="s">
        <v>127</v>
      </c>
      <c r="B2244" s="163">
        <v>2023</v>
      </c>
      <c r="C2244" s="163">
        <v>2</v>
      </c>
      <c r="D2244" s="126" t="s">
        <v>1415</v>
      </c>
      <c r="E2244" s="163">
        <v>1274</v>
      </c>
      <c r="F2244" s="163">
        <v>0</v>
      </c>
      <c r="G2244" s="163">
        <v>0</v>
      </c>
      <c r="H2244" s="163">
        <v>0</v>
      </c>
      <c r="I2244" s="163">
        <v>0</v>
      </c>
      <c r="J2244" s="163">
        <v>0</v>
      </c>
      <c r="K2244" s="163">
        <v>3</v>
      </c>
      <c r="L2244" s="163">
        <v>3007</v>
      </c>
      <c r="M2244" s="163">
        <v>18</v>
      </c>
      <c r="N2244" s="163">
        <v>2.359</v>
      </c>
      <c r="O2244" s="163">
        <v>1.4E-2</v>
      </c>
      <c r="P2244" s="163">
        <v>3</v>
      </c>
      <c r="Q2244" s="163">
        <v>3007</v>
      </c>
      <c r="R2244" s="163">
        <v>18</v>
      </c>
      <c r="S2244" s="163">
        <v>2.359</v>
      </c>
      <c r="T2244" s="163">
        <v>1.4E-2</v>
      </c>
    </row>
    <row r="2245" spans="1:20" ht="15.75" customHeight="1">
      <c r="A2245" s="130" t="s">
        <v>127</v>
      </c>
      <c r="B2245" s="164">
        <v>2023</v>
      </c>
      <c r="C2245" s="164">
        <v>3</v>
      </c>
      <c r="D2245" s="130" t="s">
        <v>55</v>
      </c>
      <c r="E2245" s="164">
        <v>1274</v>
      </c>
      <c r="F2245" s="164">
        <v>0</v>
      </c>
      <c r="G2245" s="164">
        <v>0</v>
      </c>
      <c r="H2245" s="164">
        <v>0</v>
      </c>
      <c r="I2245" s="164">
        <v>0</v>
      </c>
      <c r="J2245" s="164">
        <v>0</v>
      </c>
      <c r="K2245" s="164">
        <v>0</v>
      </c>
      <c r="L2245" s="164">
        <v>0</v>
      </c>
      <c r="M2245" s="164">
        <v>0</v>
      </c>
      <c r="N2245" s="164">
        <v>0</v>
      </c>
      <c r="O2245" s="164">
        <v>0</v>
      </c>
      <c r="P2245" s="164">
        <v>0</v>
      </c>
      <c r="Q2245" s="164">
        <v>0</v>
      </c>
      <c r="R2245" s="164">
        <v>0</v>
      </c>
      <c r="S2245" s="164">
        <v>0</v>
      </c>
      <c r="T2245" s="164">
        <v>0</v>
      </c>
    </row>
    <row r="2246" spans="1:20" ht="15.75" customHeight="1">
      <c r="A2246" s="126" t="s">
        <v>127</v>
      </c>
      <c r="B2246" s="163">
        <v>2023</v>
      </c>
      <c r="C2246" s="163">
        <v>4</v>
      </c>
      <c r="D2246" s="126" t="s">
        <v>56</v>
      </c>
      <c r="E2246" s="163">
        <v>1274</v>
      </c>
      <c r="F2246" s="163">
        <v>0</v>
      </c>
      <c r="G2246" s="163">
        <v>0</v>
      </c>
      <c r="H2246" s="163">
        <v>0</v>
      </c>
      <c r="I2246" s="163">
        <v>0</v>
      </c>
      <c r="J2246" s="163">
        <v>0</v>
      </c>
      <c r="K2246" s="163">
        <v>0</v>
      </c>
      <c r="L2246" s="163">
        <v>0</v>
      </c>
      <c r="M2246" s="163">
        <v>0</v>
      </c>
      <c r="N2246" s="163">
        <v>0</v>
      </c>
      <c r="O2246" s="163">
        <v>0</v>
      </c>
      <c r="P2246" s="163">
        <v>0</v>
      </c>
      <c r="Q2246" s="163">
        <v>0</v>
      </c>
      <c r="R2246" s="163">
        <v>0</v>
      </c>
      <c r="S2246" s="163">
        <v>0</v>
      </c>
      <c r="T2246" s="163">
        <v>0</v>
      </c>
    </row>
    <row r="2247" spans="1:20" ht="15.75" customHeight="1">
      <c r="A2247" s="130" t="s">
        <v>127</v>
      </c>
      <c r="B2247" s="164">
        <v>2023</v>
      </c>
      <c r="C2247" s="164">
        <v>5</v>
      </c>
      <c r="D2247" s="130" t="s">
        <v>57</v>
      </c>
      <c r="E2247" s="164">
        <v>1274</v>
      </c>
      <c r="F2247" s="164">
        <v>0</v>
      </c>
      <c r="G2247" s="164">
        <v>0</v>
      </c>
      <c r="H2247" s="164">
        <v>0</v>
      </c>
      <c r="I2247" s="164">
        <v>0</v>
      </c>
      <c r="J2247" s="164">
        <v>0</v>
      </c>
      <c r="K2247" s="164">
        <v>4</v>
      </c>
      <c r="L2247" s="164">
        <v>128</v>
      </c>
      <c r="M2247" s="164">
        <v>7</v>
      </c>
      <c r="N2247" s="164">
        <v>0.1</v>
      </c>
      <c r="O2247" s="164">
        <v>5.0000000000000001E-3</v>
      </c>
      <c r="P2247" s="164">
        <v>4</v>
      </c>
      <c r="Q2247" s="164">
        <v>128</v>
      </c>
      <c r="R2247" s="164">
        <v>7</v>
      </c>
      <c r="S2247" s="164">
        <v>0.1</v>
      </c>
      <c r="T2247" s="164">
        <v>5.0000000000000001E-3</v>
      </c>
    </row>
    <row r="2248" spans="1:20" ht="15.75" customHeight="1">
      <c r="A2248" s="126" t="s">
        <v>127</v>
      </c>
      <c r="B2248" s="163">
        <v>2023</v>
      </c>
      <c r="C2248" s="163">
        <v>6</v>
      </c>
      <c r="D2248" s="126" t="s">
        <v>58</v>
      </c>
      <c r="E2248" s="163">
        <v>1274</v>
      </c>
      <c r="F2248" s="163">
        <v>0</v>
      </c>
      <c r="G2248" s="163">
        <v>0</v>
      </c>
      <c r="H2248" s="163">
        <v>0</v>
      </c>
      <c r="I2248" s="163">
        <v>0</v>
      </c>
      <c r="J2248" s="163">
        <v>0</v>
      </c>
      <c r="K2248" s="163">
        <v>0</v>
      </c>
      <c r="L2248" s="163">
        <v>0</v>
      </c>
      <c r="M2248" s="163">
        <v>0</v>
      </c>
      <c r="N2248" s="163">
        <v>0</v>
      </c>
      <c r="O2248" s="163">
        <v>0</v>
      </c>
      <c r="P2248" s="163">
        <v>0</v>
      </c>
      <c r="Q2248" s="163">
        <v>0</v>
      </c>
      <c r="R2248" s="163">
        <v>0</v>
      </c>
      <c r="S2248" s="163">
        <v>0</v>
      </c>
      <c r="T2248" s="163">
        <v>0</v>
      </c>
    </row>
    <row r="2249" spans="1:20" ht="15.75" customHeight="1">
      <c r="A2249" s="130" t="s">
        <v>127</v>
      </c>
      <c r="B2249" s="164">
        <v>2023</v>
      </c>
      <c r="C2249" s="164">
        <v>7</v>
      </c>
      <c r="D2249" s="130" t="s">
        <v>59</v>
      </c>
      <c r="E2249" s="164">
        <v>1274</v>
      </c>
      <c r="F2249" s="164">
        <v>0</v>
      </c>
      <c r="G2249" s="164">
        <v>0</v>
      </c>
      <c r="H2249" s="164">
        <v>0</v>
      </c>
      <c r="I2249" s="164">
        <v>0</v>
      </c>
      <c r="J2249" s="164">
        <v>0</v>
      </c>
      <c r="K2249" s="164">
        <v>0</v>
      </c>
      <c r="L2249" s="164">
        <v>0</v>
      </c>
      <c r="M2249" s="164">
        <v>0</v>
      </c>
      <c r="N2249" s="164">
        <v>0</v>
      </c>
      <c r="O2249" s="164">
        <v>0</v>
      </c>
      <c r="P2249" s="164">
        <v>0</v>
      </c>
      <c r="Q2249" s="164">
        <v>0</v>
      </c>
      <c r="R2249" s="164">
        <v>0</v>
      </c>
      <c r="S2249" s="164">
        <v>0</v>
      </c>
      <c r="T2249" s="164">
        <v>0</v>
      </c>
    </row>
    <row r="2250" spans="1:20" ht="15.75" customHeight="1">
      <c r="A2250" s="126" t="s">
        <v>127</v>
      </c>
      <c r="B2250" s="163">
        <v>2023</v>
      </c>
      <c r="C2250" s="163">
        <v>8</v>
      </c>
      <c r="D2250" s="126" t="s">
        <v>60</v>
      </c>
      <c r="E2250" s="163">
        <v>1274</v>
      </c>
      <c r="F2250" s="163">
        <v>0</v>
      </c>
      <c r="G2250" s="163">
        <v>0</v>
      </c>
      <c r="H2250" s="163">
        <v>0</v>
      </c>
      <c r="I2250" s="163">
        <v>0</v>
      </c>
      <c r="J2250" s="163">
        <v>0</v>
      </c>
      <c r="K2250" s="163">
        <v>0</v>
      </c>
      <c r="L2250" s="163">
        <v>0</v>
      </c>
      <c r="M2250" s="163">
        <v>0</v>
      </c>
      <c r="N2250" s="163">
        <v>0</v>
      </c>
      <c r="O2250" s="163">
        <v>0</v>
      </c>
      <c r="P2250" s="163">
        <v>0</v>
      </c>
      <c r="Q2250" s="163">
        <v>0</v>
      </c>
      <c r="R2250" s="163">
        <v>0</v>
      </c>
      <c r="S2250" s="163">
        <v>0</v>
      </c>
      <c r="T2250" s="163">
        <v>0</v>
      </c>
    </row>
    <row r="2251" spans="1:20" ht="15.75" customHeight="1">
      <c r="A2251" s="130" t="s">
        <v>127</v>
      </c>
      <c r="B2251" s="164">
        <v>2023</v>
      </c>
      <c r="C2251" s="164">
        <v>9</v>
      </c>
      <c r="D2251" s="130" t="s">
        <v>61</v>
      </c>
      <c r="E2251" s="164">
        <v>1274</v>
      </c>
      <c r="F2251" s="164">
        <v>0</v>
      </c>
      <c r="G2251" s="164">
        <v>0</v>
      </c>
      <c r="H2251" s="164">
        <v>0</v>
      </c>
      <c r="I2251" s="164">
        <v>0</v>
      </c>
      <c r="J2251" s="164">
        <v>0</v>
      </c>
      <c r="K2251" s="164">
        <v>1</v>
      </c>
      <c r="L2251" s="164">
        <v>1</v>
      </c>
      <c r="M2251" s="164">
        <v>6</v>
      </c>
      <c r="N2251" s="164">
        <v>1E-3</v>
      </c>
      <c r="O2251" s="164">
        <v>5.0000000000000001E-3</v>
      </c>
      <c r="P2251" s="164">
        <v>1</v>
      </c>
      <c r="Q2251" s="164">
        <v>1</v>
      </c>
      <c r="R2251" s="164">
        <v>6</v>
      </c>
      <c r="S2251" s="164">
        <v>1E-3</v>
      </c>
      <c r="T2251" s="164">
        <v>5.0000000000000001E-3</v>
      </c>
    </row>
    <row r="2252" spans="1:20" ht="15.75" customHeight="1">
      <c r="A2252" s="126" t="s">
        <v>128</v>
      </c>
      <c r="B2252" s="163">
        <v>2015</v>
      </c>
      <c r="C2252" s="163">
        <v>0</v>
      </c>
      <c r="D2252" s="126" t="s">
        <v>53</v>
      </c>
      <c r="E2252" s="163">
        <v>5531</v>
      </c>
      <c r="F2252" s="163">
        <v>0</v>
      </c>
      <c r="G2252" s="163">
        <v>0</v>
      </c>
      <c r="H2252" s="163">
        <v>0</v>
      </c>
      <c r="I2252" s="163">
        <v>0</v>
      </c>
      <c r="J2252" s="163">
        <v>0</v>
      </c>
      <c r="K2252" s="163">
        <v>0</v>
      </c>
      <c r="L2252" s="163">
        <v>0</v>
      </c>
      <c r="M2252" s="163">
        <v>0</v>
      </c>
      <c r="N2252" s="163">
        <v>0</v>
      </c>
      <c r="O2252" s="163">
        <v>0</v>
      </c>
      <c r="P2252" s="163">
        <v>0</v>
      </c>
      <c r="Q2252" s="163">
        <v>0</v>
      </c>
      <c r="R2252" s="163">
        <v>0</v>
      </c>
      <c r="S2252" s="163">
        <v>0</v>
      </c>
      <c r="T2252" s="163">
        <v>0</v>
      </c>
    </row>
    <row r="2253" spans="1:20" ht="15.75" customHeight="1">
      <c r="A2253" s="130" t="s">
        <v>128</v>
      </c>
      <c r="B2253" s="164">
        <v>2015</v>
      </c>
      <c r="C2253" s="164">
        <v>1</v>
      </c>
      <c r="D2253" s="130" t="s">
        <v>54</v>
      </c>
      <c r="E2253" s="164">
        <v>5531</v>
      </c>
      <c r="F2253" s="164">
        <v>0</v>
      </c>
      <c r="G2253" s="164">
        <v>0</v>
      </c>
      <c r="H2253" s="164">
        <v>0</v>
      </c>
      <c r="I2253" s="164">
        <v>0</v>
      </c>
      <c r="J2253" s="164">
        <v>0</v>
      </c>
      <c r="K2253" s="164">
        <v>13</v>
      </c>
      <c r="L2253" s="164">
        <v>541</v>
      </c>
      <c r="M2253" s="164">
        <v>1472.74</v>
      </c>
      <c r="N2253" s="164">
        <v>9.8000000000000004E-2</v>
      </c>
      <c r="O2253" s="164">
        <v>0.26600000000000001</v>
      </c>
      <c r="P2253" s="164">
        <v>13</v>
      </c>
      <c r="Q2253" s="164">
        <v>541</v>
      </c>
      <c r="R2253" s="164">
        <v>1472.74</v>
      </c>
      <c r="S2253" s="164">
        <v>9.8000000000000004E-2</v>
      </c>
      <c r="T2253" s="164">
        <v>0.26600000000000001</v>
      </c>
    </row>
    <row r="2254" spans="1:20" ht="15.75" customHeight="1">
      <c r="A2254" s="126" t="s">
        <v>128</v>
      </c>
      <c r="B2254" s="163">
        <v>2015</v>
      </c>
      <c r="C2254" s="163">
        <v>2</v>
      </c>
      <c r="D2254" s="126" t="s">
        <v>1415</v>
      </c>
      <c r="E2254" s="163">
        <v>5531</v>
      </c>
      <c r="F2254" s="163">
        <v>4</v>
      </c>
      <c r="G2254" s="163">
        <v>5316</v>
      </c>
      <c r="H2254" s="163">
        <v>8461.2999999999993</v>
      </c>
      <c r="I2254" s="163">
        <v>0.96099999999999997</v>
      </c>
      <c r="J2254" s="163">
        <v>1.53</v>
      </c>
      <c r="K2254" s="163">
        <v>0</v>
      </c>
      <c r="L2254" s="163">
        <v>0</v>
      </c>
      <c r="M2254" s="163">
        <v>0</v>
      </c>
      <c r="N2254" s="163">
        <v>0</v>
      </c>
      <c r="O2254" s="163">
        <v>0</v>
      </c>
      <c r="P2254" s="163">
        <v>4</v>
      </c>
      <c r="Q2254" s="163">
        <v>5316</v>
      </c>
      <c r="R2254" s="163">
        <v>8461.2999999999993</v>
      </c>
      <c r="S2254" s="163">
        <v>0.96099999999999997</v>
      </c>
      <c r="T2254" s="163">
        <v>1.53</v>
      </c>
    </row>
    <row r="2255" spans="1:20" ht="15.75" customHeight="1">
      <c r="A2255" s="130" t="s">
        <v>128</v>
      </c>
      <c r="B2255" s="164">
        <v>2015</v>
      </c>
      <c r="C2255" s="164">
        <v>3</v>
      </c>
      <c r="D2255" s="130" t="s">
        <v>55</v>
      </c>
      <c r="E2255" s="164">
        <v>5531</v>
      </c>
      <c r="F2255" s="164">
        <v>1</v>
      </c>
      <c r="G2255" s="164">
        <v>1329</v>
      </c>
      <c r="H2255" s="164">
        <v>3322.5</v>
      </c>
      <c r="I2255" s="164">
        <v>0.24</v>
      </c>
      <c r="J2255" s="164">
        <v>0.60099999999999998</v>
      </c>
      <c r="K2255" s="164">
        <v>0</v>
      </c>
      <c r="L2255" s="164">
        <v>0</v>
      </c>
      <c r="M2255" s="164">
        <v>0</v>
      </c>
      <c r="N2255" s="164">
        <v>0</v>
      </c>
      <c r="O2255" s="164">
        <v>0</v>
      </c>
      <c r="P2255" s="164">
        <v>1</v>
      </c>
      <c r="Q2255" s="164">
        <v>1329</v>
      </c>
      <c r="R2255" s="164">
        <v>3322.5</v>
      </c>
      <c r="S2255" s="164">
        <v>0.24</v>
      </c>
      <c r="T2255" s="164">
        <v>0.60099999999999998</v>
      </c>
    </row>
    <row r="2256" spans="1:20" ht="15.75" customHeight="1">
      <c r="A2256" s="126" t="s">
        <v>128</v>
      </c>
      <c r="B2256" s="163">
        <v>2015</v>
      </c>
      <c r="C2256" s="163">
        <v>4</v>
      </c>
      <c r="D2256" s="126" t="s">
        <v>56</v>
      </c>
      <c r="E2256" s="163">
        <v>5531</v>
      </c>
      <c r="F2256" s="163">
        <v>0</v>
      </c>
      <c r="G2256" s="163">
        <v>0</v>
      </c>
      <c r="H2256" s="163">
        <v>0</v>
      </c>
      <c r="I2256" s="163">
        <v>0</v>
      </c>
      <c r="J2256" s="163">
        <v>0</v>
      </c>
      <c r="K2256" s="163">
        <v>0</v>
      </c>
      <c r="L2256" s="163">
        <v>0</v>
      </c>
      <c r="M2256" s="163">
        <v>0</v>
      </c>
      <c r="N2256" s="163">
        <v>0</v>
      </c>
      <c r="O2256" s="163">
        <v>0</v>
      </c>
      <c r="P2256" s="163">
        <v>0</v>
      </c>
      <c r="Q2256" s="163">
        <v>0</v>
      </c>
      <c r="R2256" s="163">
        <v>0</v>
      </c>
      <c r="S2256" s="163">
        <v>0</v>
      </c>
      <c r="T2256" s="163">
        <v>0</v>
      </c>
    </row>
    <row r="2257" spans="1:20" ht="15.75" customHeight="1">
      <c r="A2257" s="130" t="s">
        <v>128</v>
      </c>
      <c r="B2257" s="164">
        <v>2015</v>
      </c>
      <c r="C2257" s="164">
        <v>5</v>
      </c>
      <c r="D2257" s="130" t="s">
        <v>57</v>
      </c>
      <c r="E2257" s="164">
        <v>5531</v>
      </c>
      <c r="F2257" s="164">
        <v>0</v>
      </c>
      <c r="G2257" s="164">
        <v>0</v>
      </c>
      <c r="H2257" s="164">
        <v>0</v>
      </c>
      <c r="I2257" s="164">
        <v>0</v>
      </c>
      <c r="J2257" s="164">
        <v>0</v>
      </c>
      <c r="K2257" s="164">
        <v>7</v>
      </c>
      <c r="L2257" s="164">
        <v>138</v>
      </c>
      <c r="M2257" s="164">
        <v>45.88</v>
      </c>
      <c r="N2257" s="164">
        <v>2.5000000000000001E-2</v>
      </c>
      <c r="O2257" s="164">
        <v>8.0000000000000002E-3</v>
      </c>
      <c r="P2257" s="164">
        <v>7</v>
      </c>
      <c r="Q2257" s="164">
        <v>138</v>
      </c>
      <c r="R2257" s="164">
        <v>45.88</v>
      </c>
      <c r="S2257" s="164">
        <v>2.5000000000000001E-2</v>
      </c>
      <c r="T2257" s="164">
        <v>8.0000000000000002E-3</v>
      </c>
    </row>
    <row r="2258" spans="1:20" ht="15.75" customHeight="1">
      <c r="A2258" s="126" t="s">
        <v>128</v>
      </c>
      <c r="B2258" s="163">
        <v>2015</v>
      </c>
      <c r="C2258" s="163">
        <v>6</v>
      </c>
      <c r="D2258" s="126" t="s">
        <v>58</v>
      </c>
      <c r="E2258" s="163">
        <v>5531</v>
      </c>
      <c r="F2258" s="163">
        <v>1</v>
      </c>
      <c r="G2258" s="163">
        <v>617</v>
      </c>
      <c r="H2258" s="163">
        <v>1234</v>
      </c>
      <c r="I2258" s="163">
        <v>0.112</v>
      </c>
      <c r="J2258" s="163">
        <v>0.223</v>
      </c>
      <c r="K2258" s="163">
        <v>0</v>
      </c>
      <c r="L2258" s="163">
        <v>0</v>
      </c>
      <c r="M2258" s="163">
        <v>0</v>
      </c>
      <c r="N2258" s="163">
        <v>0</v>
      </c>
      <c r="O2258" s="163">
        <v>0</v>
      </c>
      <c r="P2258" s="163">
        <v>1</v>
      </c>
      <c r="Q2258" s="163">
        <v>617</v>
      </c>
      <c r="R2258" s="163">
        <v>1234</v>
      </c>
      <c r="S2258" s="163">
        <v>0.112</v>
      </c>
      <c r="T2258" s="163">
        <v>0.223</v>
      </c>
    </row>
    <row r="2259" spans="1:20" ht="15.75" customHeight="1">
      <c r="A2259" s="130" t="s">
        <v>128</v>
      </c>
      <c r="B2259" s="164">
        <v>2015</v>
      </c>
      <c r="C2259" s="164">
        <v>7</v>
      </c>
      <c r="D2259" s="130" t="s">
        <v>59</v>
      </c>
      <c r="E2259" s="164">
        <v>5531</v>
      </c>
      <c r="F2259" s="164">
        <v>0</v>
      </c>
      <c r="G2259" s="164">
        <v>0</v>
      </c>
      <c r="H2259" s="164">
        <v>0</v>
      </c>
      <c r="I2259" s="164">
        <v>0</v>
      </c>
      <c r="J2259" s="164">
        <v>0</v>
      </c>
      <c r="K2259" s="164">
        <v>2</v>
      </c>
      <c r="L2259" s="164">
        <v>19</v>
      </c>
      <c r="M2259" s="164">
        <v>30.5</v>
      </c>
      <c r="N2259" s="164">
        <v>3.0000000000000001E-3</v>
      </c>
      <c r="O2259" s="164">
        <v>6.0000000000000001E-3</v>
      </c>
      <c r="P2259" s="164">
        <v>2</v>
      </c>
      <c r="Q2259" s="164">
        <v>19</v>
      </c>
      <c r="R2259" s="164">
        <v>30.5</v>
      </c>
      <c r="S2259" s="164">
        <v>3.0000000000000001E-3</v>
      </c>
      <c r="T2259" s="164">
        <v>6.0000000000000001E-3</v>
      </c>
    </row>
    <row r="2260" spans="1:20" ht="15.75" customHeight="1">
      <c r="A2260" s="126" t="s">
        <v>128</v>
      </c>
      <c r="B2260" s="163">
        <v>2015</v>
      </c>
      <c r="C2260" s="163">
        <v>8</v>
      </c>
      <c r="D2260" s="126" t="s">
        <v>60</v>
      </c>
      <c r="E2260" s="163">
        <v>5531</v>
      </c>
      <c r="F2260" s="163">
        <v>0</v>
      </c>
      <c r="G2260" s="163">
        <v>0</v>
      </c>
      <c r="H2260" s="163">
        <v>0</v>
      </c>
      <c r="I2260" s="163">
        <v>0</v>
      </c>
      <c r="J2260" s="163">
        <v>0</v>
      </c>
      <c r="K2260" s="163">
        <v>0</v>
      </c>
      <c r="L2260" s="163">
        <v>0</v>
      </c>
      <c r="M2260" s="163">
        <v>0</v>
      </c>
      <c r="N2260" s="163">
        <v>0</v>
      </c>
      <c r="O2260" s="163">
        <v>0</v>
      </c>
      <c r="P2260" s="163">
        <v>0</v>
      </c>
      <c r="Q2260" s="163">
        <v>0</v>
      </c>
      <c r="R2260" s="163">
        <v>0</v>
      </c>
      <c r="S2260" s="163">
        <v>0</v>
      </c>
      <c r="T2260" s="163">
        <v>0</v>
      </c>
    </row>
    <row r="2261" spans="1:20" ht="15.75" customHeight="1">
      <c r="A2261" s="130" t="s">
        <v>128</v>
      </c>
      <c r="B2261" s="164">
        <v>2015</v>
      </c>
      <c r="C2261" s="164">
        <v>9</v>
      </c>
      <c r="D2261" s="130" t="s">
        <v>61</v>
      </c>
      <c r="E2261" s="164">
        <v>5531</v>
      </c>
      <c r="F2261" s="164">
        <v>0</v>
      </c>
      <c r="G2261" s="164">
        <v>0</v>
      </c>
      <c r="H2261" s="164">
        <v>0</v>
      </c>
      <c r="I2261" s="164">
        <v>0</v>
      </c>
      <c r="J2261" s="164">
        <v>0</v>
      </c>
      <c r="K2261" s="164">
        <v>4</v>
      </c>
      <c r="L2261" s="164">
        <v>27</v>
      </c>
      <c r="M2261" s="164">
        <v>26.17</v>
      </c>
      <c r="N2261" s="164">
        <v>5.0000000000000001E-3</v>
      </c>
      <c r="O2261" s="164">
        <v>5.0000000000000001E-3</v>
      </c>
      <c r="P2261" s="164">
        <v>4</v>
      </c>
      <c r="Q2261" s="164">
        <v>27</v>
      </c>
      <c r="R2261" s="164">
        <v>26.17</v>
      </c>
      <c r="S2261" s="164">
        <v>5.0000000000000001E-3</v>
      </c>
      <c r="T2261" s="164">
        <v>5.0000000000000001E-3</v>
      </c>
    </row>
    <row r="2262" spans="1:20" ht="15.75" customHeight="1">
      <c r="A2262" s="126" t="s">
        <v>128</v>
      </c>
      <c r="B2262" s="163">
        <v>2016</v>
      </c>
      <c r="C2262" s="163">
        <v>0</v>
      </c>
      <c r="D2262" s="126" t="s">
        <v>53</v>
      </c>
      <c r="E2262" s="163">
        <v>5535</v>
      </c>
      <c r="F2262" s="163">
        <v>0</v>
      </c>
      <c r="G2262" s="163">
        <v>0</v>
      </c>
      <c r="H2262" s="163">
        <v>0</v>
      </c>
      <c r="I2262" s="163">
        <v>0</v>
      </c>
      <c r="J2262" s="163">
        <v>0</v>
      </c>
      <c r="K2262" s="163">
        <v>1</v>
      </c>
      <c r="L2262" s="163">
        <v>466</v>
      </c>
      <c r="M2262" s="163">
        <v>621.32000000000005</v>
      </c>
      <c r="N2262" s="163">
        <v>8.4000000000000005E-2</v>
      </c>
      <c r="O2262" s="163">
        <v>0.112</v>
      </c>
      <c r="P2262" s="163">
        <v>1</v>
      </c>
      <c r="Q2262" s="163">
        <v>466</v>
      </c>
      <c r="R2262" s="163">
        <v>621.32000000000005</v>
      </c>
      <c r="S2262" s="163">
        <v>8.4000000000000005E-2</v>
      </c>
      <c r="T2262" s="163">
        <v>0.112</v>
      </c>
    </row>
    <row r="2263" spans="1:20" ht="15.75" customHeight="1">
      <c r="A2263" s="130" t="s">
        <v>128</v>
      </c>
      <c r="B2263" s="164">
        <v>2016</v>
      </c>
      <c r="C2263" s="164">
        <v>1</v>
      </c>
      <c r="D2263" s="130" t="s">
        <v>54</v>
      </c>
      <c r="E2263" s="164">
        <v>5535</v>
      </c>
      <c r="F2263" s="164">
        <v>0</v>
      </c>
      <c r="G2263" s="164">
        <v>0</v>
      </c>
      <c r="H2263" s="164">
        <v>0</v>
      </c>
      <c r="I2263" s="164">
        <v>0</v>
      </c>
      <c r="J2263" s="164">
        <v>0</v>
      </c>
      <c r="K2263" s="164">
        <v>4</v>
      </c>
      <c r="L2263" s="164">
        <v>60</v>
      </c>
      <c r="M2263" s="164">
        <v>60.49</v>
      </c>
      <c r="N2263" s="164">
        <v>1.0999999999999999E-2</v>
      </c>
      <c r="O2263" s="164">
        <v>1.0999999999999999E-2</v>
      </c>
      <c r="P2263" s="164">
        <v>4</v>
      </c>
      <c r="Q2263" s="164">
        <v>60</v>
      </c>
      <c r="R2263" s="164">
        <v>60.49</v>
      </c>
      <c r="S2263" s="164">
        <v>1.0999999999999999E-2</v>
      </c>
      <c r="T2263" s="164">
        <v>1.0999999999999999E-2</v>
      </c>
    </row>
    <row r="2264" spans="1:20" ht="15.75" customHeight="1">
      <c r="A2264" s="126" t="s">
        <v>128</v>
      </c>
      <c r="B2264" s="163">
        <v>2016</v>
      </c>
      <c r="C2264" s="163">
        <v>2</v>
      </c>
      <c r="D2264" s="126" t="s">
        <v>1415</v>
      </c>
      <c r="E2264" s="163">
        <v>5535</v>
      </c>
      <c r="F2264" s="163">
        <v>0</v>
      </c>
      <c r="G2264" s="163">
        <v>0</v>
      </c>
      <c r="H2264" s="163">
        <v>0</v>
      </c>
      <c r="I2264" s="163">
        <v>0</v>
      </c>
      <c r="J2264" s="163">
        <v>0</v>
      </c>
      <c r="K2264" s="163">
        <v>3</v>
      </c>
      <c r="L2264" s="163">
        <v>6751</v>
      </c>
      <c r="M2264" s="163">
        <v>34654.730000000003</v>
      </c>
      <c r="N2264" s="163">
        <v>1.2190000000000001</v>
      </c>
      <c r="O2264" s="163">
        <v>6.2610000000000001</v>
      </c>
      <c r="P2264" s="163">
        <v>3</v>
      </c>
      <c r="Q2264" s="163">
        <v>6751</v>
      </c>
      <c r="R2264" s="163">
        <v>34654.730000000003</v>
      </c>
      <c r="S2264" s="163">
        <v>1.2190000000000001</v>
      </c>
      <c r="T2264" s="163">
        <v>6.2610000000000001</v>
      </c>
    </row>
    <row r="2265" spans="1:20" ht="15.75" customHeight="1">
      <c r="A2265" s="130" t="s">
        <v>128</v>
      </c>
      <c r="B2265" s="164">
        <v>2016</v>
      </c>
      <c r="C2265" s="164">
        <v>3</v>
      </c>
      <c r="D2265" s="130" t="s">
        <v>55</v>
      </c>
      <c r="E2265" s="164">
        <v>5535</v>
      </c>
      <c r="F2265" s="164">
        <v>0</v>
      </c>
      <c r="G2265" s="164">
        <v>0</v>
      </c>
      <c r="H2265" s="164">
        <v>0</v>
      </c>
      <c r="I2265" s="164">
        <v>0</v>
      </c>
      <c r="J2265" s="164">
        <v>0</v>
      </c>
      <c r="K2265" s="164">
        <v>0</v>
      </c>
      <c r="L2265" s="164">
        <v>0</v>
      </c>
      <c r="M2265" s="164">
        <v>0</v>
      </c>
      <c r="N2265" s="164">
        <v>0</v>
      </c>
      <c r="O2265" s="164">
        <v>0</v>
      </c>
      <c r="P2265" s="164">
        <v>0</v>
      </c>
      <c r="Q2265" s="164">
        <v>0</v>
      </c>
      <c r="R2265" s="164">
        <v>0</v>
      </c>
      <c r="S2265" s="164">
        <v>0</v>
      </c>
      <c r="T2265" s="164">
        <v>0</v>
      </c>
    </row>
    <row r="2266" spans="1:20" ht="15.75" customHeight="1">
      <c r="A2266" s="126" t="s">
        <v>128</v>
      </c>
      <c r="B2266" s="163">
        <v>2016</v>
      </c>
      <c r="C2266" s="163">
        <v>4</v>
      </c>
      <c r="D2266" s="126" t="s">
        <v>56</v>
      </c>
      <c r="E2266" s="163">
        <v>5535</v>
      </c>
      <c r="F2266" s="163">
        <v>0</v>
      </c>
      <c r="G2266" s="163">
        <v>0</v>
      </c>
      <c r="H2266" s="163">
        <v>0</v>
      </c>
      <c r="I2266" s="163">
        <v>0</v>
      </c>
      <c r="J2266" s="163">
        <v>0</v>
      </c>
      <c r="K2266" s="163">
        <v>1</v>
      </c>
      <c r="L2266" s="163">
        <v>81</v>
      </c>
      <c r="M2266" s="163">
        <v>108</v>
      </c>
      <c r="N2266" s="163">
        <v>1.4999999999999999E-2</v>
      </c>
      <c r="O2266" s="163">
        <v>0.02</v>
      </c>
      <c r="P2266" s="163">
        <v>1</v>
      </c>
      <c r="Q2266" s="163">
        <v>81</v>
      </c>
      <c r="R2266" s="163">
        <v>108</v>
      </c>
      <c r="S2266" s="163">
        <v>1.4999999999999999E-2</v>
      </c>
      <c r="T2266" s="163">
        <v>0.02</v>
      </c>
    </row>
    <row r="2267" spans="1:20" ht="15.75" customHeight="1">
      <c r="A2267" s="130" t="s">
        <v>128</v>
      </c>
      <c r="B2267" s="164">
        <v>2016</v>
      </c>
      <c r="C2267" s="164">
        <v>5</v>
      </c>
      <c r="D2267" s="130" t="s">
        <v>57</v>
      </c>
      <c r="E2267" s="164">
        <v>5535</v>
      </c>
      <c r="F2267" s="164">
        <v>0</v>
      </c>
      <c r="G2267" s="164">
        <v>0</v>
      </c>
      <c r="H2267" s="164">
        <v>0</v>
      </c>
      <c r="I2267" s="164">
        <v>0</v>
      </c>
      <c r="J2267" s="164">
        <v>0</v>
      </c>
      <c r="K2267" s="164">
        <v>12</v>
      </c>
      <c r="L2267" s="164">
        <v>1561</v>
      </c>
      <c r="M2267" s="164">
        <v>3987.17</v>
      </c>
      <c r="N2267" s="164">
        <v>0.28199999999999997</v>
      </c>
      <c r="O2267" s="164">
        <v>0.72</v>
      </c>
      <c r="P2267" s="164">
        <v>12</v>
      </c>
      <c r="Q2267" s="164">
        <v>1561</v>
      </c>
      <c r="R2267" s="164">
        <v>3987.17</v>
      </c>
      <c r="S2267" s="164">
        <v>0.28199999999999997</v>
      </c>
      <c r="T2267" s="164">
        <v>0.72</v>
      </c>
    </row>
    <row r="2268" spans="1:20" ht="15.75" customHeight="1">
      <c r="A2268" s="126" t="s">
        <v>128</v>
      </c>
      <c r="B2268" s="163">
        <v>2016</v>
      </c>
      <c r="C2268" s="163">
        <v>6</v>
      </c>
      <c r="D2268" s="126" t="s">
        <v>58</v>
      </c>
      <c r="E2268" s="163">
        <v>5535</v>
      </c>
      <c r="F2268" s="163">
        <v>0</v>
      </c>
      <c r="G2268" s="163">
        <v>0</v>
      </c>
      <c r="H2268" s="163">
        <v>0</v>
      </c>
      <c r="I2268" s="163">
        <v>0</v>
      </c>
      <c r="J2268" s="163">
        <v>0</v>
      </c>
      <c r="K2268" s="163">
        <v>2</v>
      </c>
      <c r="L2268" s="163">
        <v>1083</v>
      </c>
      <c r="M2268" s="163">
        <v>2870.33</v>
      </c>
      <c r="N2268" s="163">
        <v>0.19600000000000001</v>
      </c>
      <c r="O2268" s="163">
        <v>0.51900000000000002</v>
      </c>
      <c r="P2268" s="163">
        <v>2</v>
      </c>
      <c r="Q2268" s="163">
        <v>1083</v>
      </c>
      <c r="R2268" s="163">
        <v>2870.33</v>
      </c>
      <c r="S2268" s="163">
        <v>0.19600000000000001</v>
      </c>
      <c r="T2268" s="163">
        <v>0.51900000000000002</v>
      </c>
    </row>
    <row r="2269" spans="1:20" ht="15.75" customHeight="1">
      <c r="A2269" s="130" t="s">
        <v>128</v>
      </c>
      <c r="B2269" s="164">
        <v>2016</v>
      </c>
      <c r="C2269" s="164">
        <v>7</v>
      </c>
      <c r="D2269" s="130" t="s">
        <v>59</v>
      </c>
      <c r="E2269" s="164">
        <v>5535</v>
      </c>
      <c r="F2269" s="164">
        <v>0</v>
      </c>
      <c r="G2269" s="164">
        <v>0</v>
      </c>
      <c r="H2269" s="164">
        <v>0</v>
      </c>
      <c r="I2269" s="164">
        <v>0</v>
      </c>
      <c r="J2269" s="164">
        <v>0</v>
      </c>
      <c r="K2269" s="164">
        <v>3</v>
      </c>
      <c r="L2269" s="164">
        <v>78</v>
      </c>
      <c r="M2269" s="164">
        <v>58.21</v>
      </c>
      <c r="N2269" s="164">
        <v>1.4E-2</v>
      </c>
      <c r="O2269" s="164">
        <v>1.0999999999999999E-2</v>
      </c>
      <c r="P2269" s="164">
        <v>3</v>
      </c>
      <c r="Q2269" s="164">
        <v>78</v>
      </c>
      <c r="R2269" s="164">
        <v>58.21</v>
      </c>
      <c r="S2269" s="164">
        <v>1.4E-2</v>
      </c>
      <c r="T2269" s="164">
        <v>1.0999999999999999E-2</v>
      </c>
    </row>
    <row r="2270" spans="1:20" ht="15.75" customHeight="1">
      <c r="A2270" s="126" t="s">
        <v>128</v>
      </c>
      <c r="B2270" s="163">
        <v>2016</v>
      </c>
      <c r="C2270" s="163">
        <v>8</v>
      </c>
      <c r="D2270" s="126" t="s">
        <v>60</v>
      </c>
      <c r="E2270" s="163">
        <v>5535</v>
      </c>
      <c r="F2270" s="163">
        <v>0</v>
      </c>
      <c r="G2270" s="163">
        <v>0</v>
      </c>
      <c r="H2270" s="163">
        <v>0</v>
      </c>
      <c r="I2270" s="163">
        <v>0</v>
      </c>
      <c r="J2270" s="163">
        <v>0</v>
      </c>
      <c r="K2270" s="163">
        <v>0</v>
      </c>
      <c r="L2270" s="163">
        <v>0</v>
      </c>
      <c r="M2270" s="163">
        <v>0</v>
      </c>
      <c r="N2270" s="163">
        <v>0</v>
      </c>
      <c r="O2270" s="163">
        <v>0</v>
      </c>
      <c r="P2270" s="163">
        <v>0</v>
      </c>
      <c r="Q2270" s="163">
        <v>0</v>
      </c>
      <c r="R2270" s="163">
        <v>0</v>
      </c>
      <c r="S2270" s="163">
        <v>0</v>
      </c>
      <c r="T2270" s="163">
        <v>0</v>
      </c>
    </row>
    <row r="2271" spans="1:20" ht="15.75" customHeight="1">
      <c r="A2271" s="130" t="s">
        <v>128</v>
      </c>
      <c r="B2271" s="164">
        <v>2016</v>
      </c>
      <c r="C2271" s="164">
        <v>9</v>
      </c>
      <c r="D2271" s="130" t="s">
        <v>61</v>
      </c>
      <c r="E2271" s="164">
        <v>5535</v>
      </c>
      <c r="F2271" s="164">
        <v>0</v>
      </c>
      <c r="G2271" s="164">
        <v>0</v>
      </c>
      <c r="H2271" s="164">
        <v>0</v>
      </c>
      <c r="I2271" s="164">
        <v>0</v>
      </c>
      <c r="J2271" s="164">
        <v>0</v>
      </c>
      <c r="K2271" s="164">
        <v>2</v>
      </c>
      <c r="L2271" s="164">
        <v>12</v>
      </c>
      <c r="M2271" s="164">
        <v>5.98</v>
      </c>
      <c r="N2271" s="164">
        <v>2E-3</v>
      </c>
      <c r="O2271" s="164">
        <v>1E-3</v>
      </c>
      <c r="P2271" s="164">
        <v>2</v>
      </c>
      <c r="Q2271" s="164">
        <v>12</v>
      </c>
      <c r="R2271" s="164">
        <v>5.98</v>
      </c>
      <c r="S2271" s="164">
        <v>2E-3</v>
      </c>
      <c r="T2271" s="164">
        <v>1E-3</v>
      </c>
    </row>
    <row r="2272" spans="1:20" ht="15.75" customHeight="1">
      <c r="A2272" s="126" t="s">
        <v>128</v>
      </c>
      <c r="B2272" s="163">
        <v>2017</v>
      </c>
      <c r="C2272" s="163">
        <v>0</v>
      </c>
      <c r="D2272" s="126" t="s">
        <v>53</v>
      </c>
      <c r="E2272" s="163">
        <v>5554</v>
      </c>
      <c r="F2272" s="163">
        <v>0</v>
      </c>
      <c r="G2272" s="163">
        <v>0</v>
      </c>
      <c r="H2272" s="163">
        <v>0</v>
      </c>
      <c r="I2272" s="163">
        <v>0</v>
      </c>
      <c r="J2272" s="163">
        <v>0</v>
      </c>
      <c r="K2272" s="163">
        <v>0</v>
      </c>
      <c r="L2272" s="163">
        <v>0</v>
      </c>
      <c r="M2272" s="163">
        <v>0</v>
      </c>
      <c r="N2272" s="163">
        <v>0</v>
      </c>
      <c r="O2272" s="163">
        <v>0</v>
      </c>
      <c r="P2272" s="163">
        <v>0</v>
      </c>
      <c r="Q2272" s="163">
        <v>0</v>
      </c>
      <c r="R2272" s="163">
        <v>0</v>
      </c>
      <c r="S2272" s="163">
        <v>0</v>
      </c>
      <c r="T2272" s="163">
        <v>0</v>
      </c>
    </row>
    <row r="2273" spans="1:20" ht="15.75" customHeight="1">
      <c r="A2273" s="130" t="s">
        <v>128</v>
      </c>
      <c r="B2273" s="164">
        <v>2017</v>
      </c>
      <c r="C2273" s="164">
        <v>1</v>
      </c>
      <c r="D2273" s="130" t="s">
        <v>54</v>
      </c>
      <c r="E2273" s="164">
        <v>5554</v>
      </c>
      <c r="F2273" s="164">
        <v>0</v>
      </c>
      <c r="G2273" s="164">
        <v>0</v>
      </c>
      <c r="H2273" s="164">
        <v>0</v>
      </c>
      <c r="I2273" s="164">
        <v>0</v>
      </c>
      <c r="J2273" s="164">
        <v>0</v>
      </c>
      <c r="K2273" s="164">
        <v>13</v>
      </c>
      <c r="L2273" s="164">
        <v>3711</v>
      </c>
      <c r="M2273" s="164">
        <v>10424.459999999999</v>
      </c>
      <c r="N2273" s="164">
        <v>0.66800000000000004</v>
      </c>
      <c r="O2273" s="164">
        <v>1.877</v>
      </c>
      <c r="P2273" s="164">
        <v>13</v>
      </c>
      <c r="Q2273" s="164">
        <v>3711</v>
      </c>
      <c r="R2273" s="164">
        <v>10424.459999999999</v>
      </c>
      <c r="S2273" s="164">
        <v>0.66800000000000004</v>
      </c>
      <c r="T2273" s="164">
        <v>1.877</v>
      </c>
    </row>
    <row r="2274" spans="1:20" ht="15.75" customHeight="1">
      <c r="A2274" s="126" t="s">
        <v>128</v>
      </c>
      <c r="B2274" s="163">
        <v>2017</v>
      </c>
      <c r="C2274" s="163">
        <v>2</v>
      </c>
      <c r="D2274" s="126" t="s">
        <v>1415</v>
      </c>
      <c r="E2274" s="163">
        <v>5554</v>
      </c>
      <c r="F2274" s="163">
        <v>0</v>
      </c>
      <c r="G2274" s="163">
        <v>0</v>
      </c>
      <c r="H2274" s="163">
        <v>0</v>
      </c>
      <c r="I2274" s="163">
        <v>0</v>
      </c>
      <c r="J2274" s="163">
        <v>0</v>
      </c>
      <c r="K2274" s="163">
        <v>1</v>
      </c>
      <c r="L2274" s="163">
        <v>4093</v>
      </c>
      <c r="M2274" s="163">
        <v>341.08</v>
      </c>
      <c r="N2274" s="163">
        <v>0.73699999999999999</v>
      </c>
      <c r="O2274" s="163">
        <v>6.0999999999999999E-2</v>
      </c>
      <c r="P2274" s="163">
        <v>1</v>
      </c>
      <c r="Q2274" s="163">
        <v>4093</v>
      </c>
      <c r="R2274" s="163">
        <v>341.08</v>
      </c>
      <c r="S2274" s="163">
        <v>0.73699999999999999</v>
      </c>
      <c r="T2274" s="163">
        <v>6.0999999999999999E-2</v>
      </c>
    </row>
    <row r="2275" spans="1:20" ht="15.75" customHeight="1">
      <c r="A2275" s="130" t="s">
        <v>128</v>
      </c>
      <c r="B2275" s="164">
        <v>2017</v>
      </c>
      <c r="C2275" s="164">
        <v>3</v>
      </c>
      <c r="D2275" s="130" t="s">
        <v>55</v>
      </c>
      <c r="E2275" s="164">
        <v>5554</v>
      </c>
      <c r="F2275" s="164">
        <v>0</v>
      </c>
      <c r="G2275" s="164">
        <v>0</v>
      </c>
      <c r="H2275" s="164">
        <v>0</v>
      </c>
      <c r="I2275" s="164">
        <v>0</v>
      </c>
      <c r="J2275" s="164">
        <v>0</v>
      </c>
      <c r="K2275" s="164">
        <v>0</v>
      </c>
      <c r="L2275" s="164">
        <v>0</v>
      </c>
      <c r="M2275" s="164">
        <v>0</v>
      </c>
      <c r="N2275" s="164">
        <v>0</v>
      </c>
      <c r="O2275" s="164">
        <v>0</v>
      </c>
      <c r="P2275" s="164">
        <v>0</v>
      </c>
      <c r="Q2275" s="164">
        <v>0</v>
      </c>
      <c r="R2275" s="164">
        <v>0</v>
      </c>
      <c r="S2275" s="164">
        <v>0</v>
      </c>
      <c r="T2275" s="164">
        <v>0</v>
      </c>
    </row>
    <row r="2276" spans="1:20" ht="15.75" customHeight="1">
      <c r="A2276" s="126" t="s">
        <v>128</v>
      </c>
      <c r="B2276" s="163">
        <v>2017</v>
      </c>
      <c r="C2276" s="163">
        <v>4</v>
      </c>
      <c r="D2276" s="126" t="s">
        <v>56</v>
      </c>
      <c r="E2276" s="163">
        <v>5554</v>
      </c>
      <c r="F2276" s="163">
        <v>0</v>
      </c>
      <c r="G2276" s="163">
        <v>0</v>
      </c>
      <c r="H2276" s="163">
        <v>0</v>
      </c>
      <c r="I2276" s="163">
        <v>0</v>
      </c>
      <c r="J2276" s="163">
        <v>0</v>
      </c>
      <c r="K2276" s="163">
        <v>0</v>
      </c>
      <c r="L2276" s="163">
        <v>0</v>
      </c>
      <c r="M2276" s="163">
        <v>0</v>
      </c>
      <c r="N2276" s="163">
        <v>0</v>
      </c>
      <c r="O2276" s="163">
        <v>0</v>
      </c>
      <c r="P2276" s="163">
        <v>0</v>
      </c>
      <c r="Q2276" s="163">
        <v>0</v>
      </c>
      <c r="R2276" s="163">
        <v>0</v>
      </c>
      <c r="S2276" s="163">
        <v>0</v>
      </c>
      <c r="T2276" s="163">
        <v>0</v>
      </c>
    </row>
    <row r="2277" spans="1:20" ht="15.75" customHeight="1">
      <c r="A2277" s="130" t="s">
        <v>128</v>
      </c>
      <c r="B2277" s="164">
        <v>2017</v>
      </c>
      <c r="C2277" s="164">
        <v>5</v>
      </c>
      <c r="D2277" s="130" t="s">
        <v>57</v>
      </c>
      <c r="E2277" s="164">
        <v>5554</v>
      </c>
      <c r="F2277" s="164">
        <v>0</v>
      </c>
      <c r="G2277" s="164">
        <v>0</v>
      </c>
      <c r="H2277" s="164">
        <v>0</v>
      </c>
      <c r="I2277" s="164">
        <v>0</v>
      </c>
      <c r="J2277" s="164">
        <v>0</v>
      </c>
      <c r="K2277" s="164">
        <v>9</v>
      </c>
      <c r="L2277" s="164">
        <v>130</v>
      </c>
      <c r="M2277" s="164">
        <v>121.5</v>
      </c>
      <c r="N2277" s="164">
        <v>2.3E-2</v>
      </c>
      <c r="O2277" s="164">
        <v>2.1999999999999999E-2</v>
      </c>
      <c r="P2277" s="164">
        <v>9</v>
      </c>
      <c r="Q2277" s="164">
        <v>130</v>
      </c>
      <c r="R2277" s="164">
        <v>121.5</v>
      </c>
      <c r="S2277" s="164">
        <v>2.3E-2</v>
      </c>
      <c r="T2277" s="164">
        <v>2.1999999999999999E-2</v>
      </c>
    </row>
    <row r="2278" spans="1:20" ht="15.75" customHeight="1">
      <c r="A2278" s="126" t="s">
        <v>128</v>
      </c>
      <c r="B2278" s="163">
        <v>2017</v>
      </c>
      <c r="C2278" s="163">
        <v>6</v>
      </c>
      <c r="D2278" s="126" t="s">
        <v>58</v>
      </c>
      <c r="E2278" s="163">
        <v>5554</v>
      </c>
      <c r="F2278" s="163">
        <v>0</v>
      </c>
      <c r="G2278" s="163">
        <v>0</v>
      </c>
      <c r="H2278" s="163">
        <v>0</v>
      </c>
      <c r="I2278" s="163">
        <v>0</v>
      </c>
      <c r="J2278" s="163">
        <v>0</v>
      </c>
      <c r="K2278" s="163">
        <v>1</v>
      </c>
      <c r="L2278" s="163">
        <v>15</v>
      </c>
      <c r="M2278" s="163">
        <v>11.5</v>
      </c>
      <c r="N2278" s="163">
        <v>3.0000000000000001E-3</v>
      </c>
      <c r="O2278" s="163">
        <v>2E-3</v>
      </c>
      <c r="P2278" s="163">
        <v>1</v>
      </c>
      <c r="Q2278" s="163">
        <v>15</v>
      </c>
      <c r="R2278" s="163">
        <v>11.5</v>
      </c>
      <c r="S2278" s="163">
        <v>3.0000000000000001E-3</v>
      </c>
      <c r="T2278" s="163">
        <v>2E-3</v>
      </c>
    </row>
    <row r="2279" spans="1:20" ht="15.75" customHeight="1">
      <c r="A2279" s="130" t="s">
        <v>128</v>
      </c>
      <c r="B2279" s="164">
        <v>2017</v>
      </c>
      <c r="C2279" s="164">
        <v>7</v>
      </c>
      <c r="D2279" s="130" t="s">
        <v>59</v>
      </c>
      <c r="E2279" s="164">
        <v>5554</v>
      </c>
      <c r="F2279" s="164">
        <v>0</v>
      </c>
      <c r="G2279" s="164">
        <v>0</v>
      </c>
      <c r="H2279" s="164">
        <v>0</v>
      </c>
      <c r="I2279" s="164">
        <v>0</v>
      </c>
      <c r="J2279" s="164">
        <v>0</v>
      </c>
      <c r="K2279" s="164">
        <v>2</v>
      </c>
      <c r="L2279" s="164">
        <v>4095</v>
      </c>
      <c r="M2279" s="164">
        <v>12143.7</v>
      </c>
      <c r="N2279" s="164">
        <v>0.73699999999999999</v>
      </c>
      <c r="O2279" s="164">
        <v>2.1850000000000001</v>
      </c>
      <c r="P2279" s="164">
        <v>2</v>
      </c>
      <c r="Q2279" s="164">
        <v>4095</v>
      </c>
      <c r="R2279" s="164">
        <v>12143.7</v>
      </c>
      <c r="S2279" s="164">
        <v>0.73699999999999999</v>
      </c>
      <c r="T2279" s="164">
        <v>2.1850000000000001</v>
      </c>
    </row>
    <row r="2280" spans="1:20" ht="15.75" customHeight="1">
      <c r="A2280" s="126" t="s">
        <v>128</v>
      </c>
      <c r="B2280" s="163">
        <v>2017</v>
      </c>
      <c r="C2280" s="163">
        <v>8</v>
      </c>
      <c r="D2280" s="126" t="s">
        <v>60</v>
      </c>
      <c r="E2280" s="163">
        <v>5554</v>
      </c>
      <c r="F2280" s="163">
        <v>0</v>
      </c>
      <c r="G2280" s="163">
        <v>0</v>
      </c>
      <c r="H2280" s="163">
        <v>0</v>
      </c>
      <c r="I2280" s="163">
        <v>0</v>
      </c>
      <c r="J2280" s="163">
        <v>0</v>
      </c>
      <c r="K2280" s="163">
        <v>0</v>
      </c>
      <c r="L2280" s="163">
        <v>0</v>
      </c>
      <c r="M2280" s="163">
        <v>0</v>
      </c>
      <c r="N2280" s="163">
        <v>0</v>
      </c>
      <c r="O2280" s="163">
        <v>0</v>
      </c>
      <c r="P2280" s="163">
        <v>0</v>
      </c>
      <c r="Q2280" s="163">
        <v>0</v>
      </c>
      <c r="R2280" s="163">
        <v>0</v>
      </c>
      <c r="S2280" s="163">
        <v>0</v>
      </c>
      <c r="T2280" s="163">
        <v>0</v>
      </c>
    </row>
    <row r="2281" spans="1:20" ht="15.75" customHeight="1">
      <c r="A2281" s="130" t="s">
        <v>128</v>
      </c>
      <c r="B2281" s="164">
        <v>2017</v>
      </c>
      <c r="C2281" s="164">
        <v>9</v>
      </c>
      <c r="D2281" s="130" t="s">
        <v>61</v>
      </c>
      <c r="E2281" s="164">
        <v>5554</v>
      </c>
      <c r="F2281" s="164">
        <v>0</v>
      </c>
      <c r="G2281" s="164">
        <v>0</v>
      </c>
      <c r="H2281" s="164">
        <v>0</v>
      </c>
      <c r="I2281" s="164">
        <v>0</v>
      </c>
      <c r="J2281" s="164">
        <v>0</v>
      </c>
      <c r="K2281" s="164">
        <v>6</v>
      </c>
      <c r="L2281" s="164">
        <v>557</v>
      </c>
      <c r="M2281" s="164">
        <v>255.92</v>
      </c>
      <c r="N2281" s="164">
        <v>0.1</v>
      </c>
      <c r="O2281" s="164">
        <v>4.5999999999999999E-2</v>
      </c>
      <c r="P2281" s="164">
        <v>6</v>
      </c>
      <c r="Q2281" s="164">
        <v>557</v>
      </c>
      <c r="R2281" s="164">
        <v>255.92</v>
      </c>
      <c r="S2281" s="164">
        <v>0.1</v>
      </c>
      <c r="T2281" s="164">
        <v>4.5999999999999999E-2</v>
      </c>
    </row>
    <row r="2282" spans="1:20" ht="15.75" customHeight="1">
      <c r="A2282" s="126" t="s">
        <v>128</v>
      </c>
      <c r="B2282" s="163">
        <v>2018</v>
      </c>
      <c r="C2282" s="163">
        <v>0</v>
      </c>
      <c r="D2282" s="126" t="s">
        <v>53</v>
      </c>
      <c r="E2282" s="163">
        <v>5560</v>
      </c>
      <c r="F2282" s="163">
        <v>0</v>
      </c>
      <c r="G2282" s="163">
        <v>0</v>
      </c>
      <c r="H2282" s="163">
        <v>0</v>
      </c>
      <c r="I2282" s="163">
        <v>0</v>
      </c>
      <c r="J2282" s="163">
        <v>0</v>
      </c>
      <c r="K2282" s="163">
        <v>0</v>
      </c>
      <c r="L2282" s="163">
        <v>0</v>
      </c>
      <c r="M2282" s="163">
        <v>0</v>
      </c>
      <c r="N2282" s="163">
        <v>0</v>
      </c>
      <c r="O2282" s="163">
        <v>0</v>
      </c>
      <c r="P2282" s="163">
        <v>0</v>
      </c>
      <c r="Q2282" s="163">
        <v>0</v>
      </c>
      <c r="R2282" s="163">
        <v>0</v>
      </c>
      <c r="S2282" s="163">
        <v>0</v>
      </c>
      <c r="T2282" s="163">
        <v>0</v>
      </c>
    </row>
    <row r="2283" spans="1:20" ht="15.75" customHeight="1">
      <c r="A2283" s="130" t="s">
        <v>128</v>
      </c>
      <c r="B2283" s="164">
        <v>2018</v>
      </c>
      <c r="C2283" s="164">
        <v>1</v>
      </c>
      <c r="D2283" s="130" t="s">
        <v>54</v>
      </c>
      <c r="E2283" s="164">
        <v>5560</v>
      </c>
      <c r="F2283" s="164">
        <v>0</v>
      </c>
      <c r="G2283" s="164">
        <v>0</v>
      </c>
      <c r="H2283" s="164">
        <v>0</v>
      </c>
      <c r="I2283" s="164">
        <v>0</v>
      </c>
      <c r="J2283" s="164">
        <v>0</v>
      </c>
      <c r="K2283" s="164">
        <v>16</v>
      </c>
      <c r="L2283" s="164">
        <v>5187</v>
      </c>
      <c r="M2283" s="164">
        <v>2107.5300000000002</v>
      </c>
      <c r="N2283" s="164">
        <v>0.93300000000000005</v>
      </c>
      <c r="O2283" s="164">
        <v>0.379</v>
      </c>
      <c r="P2283" s="164">
        <v>16</v>
      </c>
      <c r="Q2283" s="164">
        <v>5187</v>
      </c>
      <c r="R2283" s="164">
        <v>2107.5300000000002</v>
      </c>
      <c r="S2283" s="164">
        <v>0.93300000000000005</v>
      </c>
      <c r="T2283" s="164">
        <v>0.379</v>
      </c>
    </row>
    <row r="2284" spans="1:20" ht="15.75" customHeight="1">
      <c r="A2284" s="126" t="s">
        <v>128</v>
      </c>
      <c r="B2284" s="163">
        <v>2018</v>
      </c>
      <c r="C2284" s="163">
        <v>2</v>
      </c>
      <c r="D2284" s="126" t="s">
        <v>1415</v>
      </c>
      <c r="E2284" s="163">
        <v>5560</v>
      </c>
      <c r="F2284" s="163">
        <v>0</v>
      </c>
      <c r="G2284" s="163">
        <v>0</v>
      </c>
      <c r="H2284" s="163">
        <v>0</v>
      </c>
      <c r="I2284" s="163">
        <v>0</v>
      </c>
      <c r="J2284" s="163">
        <v>0</v>
      </c>
      <c r="K2284" s="163">
        <v>7</v>
      </c>
      <c r="L2284" s="163">
        <v>20359</v>
      </c>
      <c r="M2284" s="163">
        <v>46176.95</v>
      </c>
      <c r="N2284" s="163">
        <v>3.661</v>
      </c>
      <c r="O2284" s="163">
        <v>8.3040000000000003</v>
      </c>
      <c r="P2284" s="163">
        <v>7</v>
      </c>
      <c r="Q2284" s="163">
        <v>20359</v>
      </c>
      <c r="R2284" s="163">
        <v>46176.95</v>
      </c>
      <c r="S2284" s="163">
        <v>3.661</v>
      </c>
      <c r="T2284" s="163">
        <v>8.3040000000000003</v>
      </c>
    </row>
    <row r="2285" spans="1:20" ht="15.75" customHeight="1">
      <c r="A2285" s="130" t="s">
        <v>128</v>
      </c>
      <c r="B2285" s="164">
        <v>2018</v>
      </c>
      <c r="C2285" s="164">
        <v>3</v>
      </c>
      <c r="D2285" s="130" t="s">
        <v>55</v>
      </c>
      <c r="E2285" s="164">
        <v>5560</v>
      </c>
      <c r="F2285" s="164">
        <v>0</v>
      </c>
      <c r="G2285" s="164">
        <v>0</v>
      </c>
      <c r="H2285" s="164">
        <v>0</v>
      </c>
      <c r="I2285" s="164">
        <v>0</v>
      </c>
      <c r="J2285" s="164">
        <v>0</v>
      </c>
      <c r="K2285" s="164">
        <v>0</v>
      </c>
      <c r="L2285" s="164">
        <v>0</v>
      </c>
      <c r="M2285" s="164">
        <v>0</v>
      </c>
      <c r="N2285" s="164">
        <v>0</v>
      </c>
      <c r="O2285" s="164">
        <v>0</v>
      </c>
      <c r="P2285" s="164">
        <v>0</v>
      </c>
      <c r="Q2285" s="164">
        <v>0</v>
      </c>
      <c r="R2285" s="164">
        <v>0</v>
      </c>
      <c r="S2285" s="164">
        <v>0</v>
      </c>
      <c r="T2285" s="164">
        <v>0</v>
      </c>
    </row>
    <row r="2286" spans="1:20" ht="15.75" customHeight="1">
      <c r="A2286" s="126" t="s">
        <v>128</v>
      </c>
      <c r="B2286" s="163">
        <v>2018</v>
      </c>
      <c r="C2286" s="163">
        <v>4</v>
      </c>
      <c r="D2286" s="126" t="s">
        <v>56</v>
      </c>
      <c r="E2286" s="163">
        <v>5560</v>
      </c>
      <c r="F2286" s="163">
        <v>0</v>
      </c>
      <c r="G2286" s="163">
        <v>0</v>
      </c>
      <c r="H2286" s="163">
        <v>0</v>
      </c>
      <c r="I2286" s="163">
        <v>0</v>
      </c>
      <c r="J2286" s="163">
        <v>0</v>
      </c>
      <c r="K2286" s="163">
        <v>1</v>
      </c>
      <c r="L2286" s="163">
        <v>6</v>
      </c>
      <c r="M2286" s="163">
        <v>23</v>
      </c>
      <c r="N2286" s="163">
        <v>1E-3</v>
      </c>
      <c r="O2286" s="163">
        <v>4.0000000000000001E-3</v>
      </c>
      <c r="P2286" s="163">
        <v>1</v>
      </c>
      <c r="Q2286" s="163">
        <v>6</v>
      </c>
      <c r="R2286" s="163">
        <v>23</v>
      </c>
      <c r="S2286" s="163">
        <v>1E-3</v>
      </c>
      <c r="T2286" s="163">
        <v>4.0000000000000001E-3</v>
      </c>
    </row>
    <row r="2287" spans="1:20" ht="15.75" customHeight="1">
      <c r="A2287" s="130" t="s">
        <v>128</v>
      </c>
      <c r="B2287" s="164">
        <v>2018</v>
      </c>
      <c r="C2287" s="164">
        <v>5</v>
      </c>
      <c r="D2287" s="130" t="s">
        <v>57</v>
      </c>
      <c r="E2287" s="164">
        <v>5560</v>
      </c>
      <c r="F2287" s="164">
        <v>0</v>
      </c>
      <c r="G2287" s="164">
        <v>0</v>
      </c>
      <c r="H2287" s="164">
        <v>0</v>
      </c>
      <c r="I2287" s="164">
        <v>0</v>
      </c>
      <c r="J2287" s="164">
        <v>0</v>
      </c>
      <c r="K2287" s="164">
        <v>11</v>
      </c>
      <c r="L2287" s="164">
        <v>3023</v>
      </c>
      <c r="M2287" s="164">
        <v>12049.78</v>
      </c>
      <c r="N2287" s="164">
        <v>0.54400000000000004</v>
      </c>
      <c r="O2287" s="164">
        <v>2.1659999999999999</v>
      </c>
      <c r="P2287" s="164">
        <v>11</v>
      </c>
      <c r="Q2287" s="164">
        <v>3023</v>
      </c>
      <c r="R2287" s="164">
        <v>12049.78</v>
      </c>
      <c r="S2287" s="164">
        <v>0.54400000000000004</v>
      </c>
      <c r="T2287" s="164">
        <v>2.1659999999999999</v>
      </c>
    </row>
    <row r="2288" spans="1:20" ht="15.75" customHeight="1">
      <c r="A2288" s="126" t="s">
        <v>128</v>
      </c>
      <c r="B2288" s="163">
        <v>2018</v>
      </c>
      <c r="C2288" s="163">
        <v>6</v>
      </c>
      <c r="D2288" s="126" t="s">
        <v>58</v>
      </c>
      <c r="E2288" s="163">
        <v>5560</v>
      </c>
      <c r="F2288" s="163">
        <v>0</v>
      </c>
      <c r="G2288" s="163">
        <v>0</v>
      </c>
      <c r="H2288" s="163">
        <v>0</v>
      </c>
      <c r="I2288" s="163">
        <v>0</v>
      </c>
      <c r="J2288" s="163">
        <v>0</v>
      </c>
      <c r="K2288" s="163">
        <v>1</v>
      </c>
      <c r="L2288" s="163">
        <v>1083</v>
      </c>
      <c r="M2288" s="163">
        <v>1263.5</v>
      </c>
      <c r="N2288" s="163">
        <v>0.19500000000000001</v>
      </c>
      <c r="O2288" s="163">
        <v>0.22700000000000001</v>
      </c>
      <c r="P2288" s="163">
        <v>1</v>
      </c>
      <c r="Q2288" s="163">
        <v>1083</v>
      </c>
      <c r="R2288" s="163">
        <v>1263.5</v>
      </c>
      <c r="S2288" s="163">
        <v>0.19500000000000001</v>
      </c>
      <c r="T2288" s="163">
        <v>0.22700000000000001</v>
      </c>
    </row>
    <row r="2289" spans="1:20" ht="15.75" customHeight="1">
      <c r="A2289" s="130" t="s">
        <v>128</v>
      </c>
      <c r="B2289" s="164">
        <v>2018</v>
      </c>
      <c r="C2289" s="164">
        <v>7</v>
      </c>
      <c r="D2289" s="130" t="s">
        <v>59</v>
      </c>
      <c r="E2289" s="164">
        <v>5560</v>
      </c>
      <c r="F2289" s="164">
        <v>0</v>
      </c>
      <c r="G2289" s="164">
        <v>0</v>
      </c>
      <c r="H2289" s="164">
        <v>0</v>
      </c>
      <c r="I2289" s="164">
        <v>0</v>
      </c>
      <c r="J2289" s="164">
        <v>0</v>
      </c>
      <c r="K2289" s="164">
        <v>1</v>
      </c>
      <c r="L2289" s="164">
        <v>8</v>
      </c>
      <c r="M2289" s="164">
        <v>5.07</v>
      </c>
      <c r="N2289" s="164">
        <v>1E-3</v>
      </c>
      <c r="O2289" s="164">
        <v>1E-3</v>
      </c>
      <c r="P2289" s="164">
        <v>1</v>
      </c>
      <c r="Q2289" s="164">
        <v>8</v>
      </c>
      <c r="R2289" s="164">
        <v>5.07</v>
      </c>
      <c r="S2289" s="164">
        <v>1E-3</v>
      </c>
      <c r="T2289" s="164">
        <v>1E-3</v>
      </c>
    </row>
    <row r="2290" spans="1:20" ht="15.75" customHeight="1">
      <c r="A2290" s="126" t="s">
        <v>128</v>
      </c>
      <c r="B2290" s="163">
        <v>2018</v>
      </c>
      <c r="C2290" s="163">
        <v>8</v>
      </c>
      <c r="D2290" s="126" t="s">
        <v>60</v>
      </c>
      <c r="E2290" s="163">
        <v>5560</v>
      </c>
      <c r="F2290" s="163">
        <v>0</v>
      </c>
      <c r="G2290" s="163">
        <v>0</v>
      </c>
      <c r="H2290" s="163">
        <v>0</v>
      </c>
      <c r="I2290" s="163">
        <v>0</v>
      </c>
      <c r="J2290" s="163">
        <v>0</v>
      </c>
      <c r="K2290" s="163">
        <v>0</v>
      </c>
      <c r="L2290" s="163">
        <v>0</v>
      </c>
      <c r="M2290" s="163">
        <v>0</v>
      </c>
      <c r="N2290" s="163">
        <v>0</v>
      </c>
      <c r="O2290" s="163">
        <v>0</v>
      </c>
      <c r="P2290" s="163">
        <v>0</v>
      </c>
      <c r="Q2290" s="163">
        <v>0</v>
      </c>
      <c r="R2290" s="163">
        <v>0</v>
      </c>
      <c r="S2290" s="163">
        <v>0</v>
      </c>
      <c r="T2290" s="163">
        <v>0</v>
      </c>
    </row>
    <row r="2291" spans="1:20" ht="15.75" customHeight="1">
      <c r="A2291" s="130" t="s">
        <v>128</v>
      </c>
      <c r="B2291" s="164">
        <v>2018</v>
      </c>
      <c r="C2291" s="164">
        <v>9</v>
      </c>
      <c r="D2291" s="130" t="s">
        <v>61</v>
      </c>
      <c r="E2291" s="164">
        <v>5560</v>
      </c>
      <c r="F2291" s="164">
        <v>0</v>
      </c>
      <c r="G2291" s="164">
        <v>0</v>
      </c>
      <c r="H2291" s="164">
        <v>0</v>
      </c>
      <c r="I2291" s="164">
        <v>0</v>
      </c>
      <c r="J2291" s="164">
        <v>0</v>
      </c>
      <c r="K2291" s="164">
        <v>5</v>
      </c>
      <c r="L2291" s="164">
        <v>1364</v>
      </c>
      <c r="M2291" s="164">
        <v>809.93</v>
      </c>
      <c r="N2291" s="164">
        <v>0.245</v>
      </c>
      <c r="O2291" s="164">
        <v>0.14599999999999999</v>
      </c>
      <c r="P2291" s="164">
        <v>5</v>
      </c>
      <c r="Q2291" s="164">
        <v>1364</v>
      </c>
      <c r="R2291" s="164">
        <v>809.93</v>
      </c>
      <c r="S2291" s="164">
        <v>0.245</v>
      </c>
      <c r="T2291" s="164">
        <v>0.14599999999999999</v>
      </c>
    </row>
    <row r="2292" spans="1:20" ht="15.75" customHeight="1">
      <c r="A2292" s="126" t="s">
        <v>128</v>
      </c>
      <c r="B2292" s="163">
        <v>2019</v>
      </c>
      <c r="C2292" s="163">
        <v>0</v>
      </c>
      <c r="D2292" s="126" t="s">
        <v>53</v>
      </c>
      <c r="E2292" s="163">
        <v>5578</v>
      </c>
      <c r="F2292" s="163">
        <v>0</v>
      </c>
      <c r="G2292" s="163">
        <v>0</v>
      </c>
      <c r="H2292" s="163">
        <v>0</v>
      </c>
      <c r="I2292" s="163">
        <v>0</v>
      </c>
      <c r="J2292" s="163">
        <v>0</v>
      </c>
      <c r="K2292" s="163">
        <v>0</v>
      </c>
      <c r="L2292" s="163">
        <v>0</v>
      </c>
      <c r="M2292" s="163">
        <v>0</v>
      </c>
      <c r="N2292" s="163">
        <v>0</v>
      </c>
      <c r="O2292" s="163">
        <v>0</v>
      </c>
      <c r="P2292" s="163">
        <v>0</v>
      </c>
      <c r="Q2292" s="163">
        <v>0</v>
      </c>
      <c r="R2292" s="163">
        <v>0</v>
      </c>
      <c r="S2292" s="163">
        <v>0</v>
      </c>
      <c r="T2292" s="163">
        <v>0</v>
      </c>
    </row>
    <row r="2293" spans="1:20" ht="15.75" customHeight="1">
      <c r="A2293" s="130" t="s">
        <v>128</v>
      </c>
      <c r="B2293" s="164">
        <v>2019</v>
      </c>
      <c r="C2293" s="164">
        <v>1</v>
      </c>
      <c r="D2293" s="130" t="s">
        <v>54</v>
      </c>
      <c r="E2293" s="164">
        <v>5578</v>
      </c>
      <c r="F2293" s="164">
        <v>0</v>
      </c>
      <c r="G2293" s="164">
        <v>0</v>
      </c>
      <c r="H2293" s="164">
        <v>0</v>
      </c>
      <c r="I2293" s="164">
        <v>0</v>
      </c>
      <c r="J2293" s="164">
        <v>0</v>
      </c>
      <c r="K2293" s="164">
        <v>3</v>
      </c>
      <c r="L2293" s="164">
        <v>1304</v>
      </c>
      <c r="M2293" s="164">
        <v>2146.9499999999998</v>
      </c>
      <c r="N2293" s="164">
        <v>0.23400000000000001</v>
      </c>
      <c r="O2293" s="164">
        <v>0.38500000000000001</v>
      </c>
      <c r="P2293" s="164">
        <v>3</v>
      </c>
      <c r="Q2293" s="164">
        <v>1304</v>
      </c>
      <c r="R2293" s="164">
        <v>2146.9499999999998</v>
      </c>
      <c r="S2293" s="164">
        <v>0.23400000000000001</v>
      </c>
      <c r="T2293" s="164">
        <v>0.38500000000000001</v>
      </c>
    </row>
    <row r="2294" spans="1:20" ht="15.75" customHeight="1">
      <c r="A2294" s="126" t="s">
        <v>128</v>
      </c>
      <c r="B2294" s="163">
        <v>2019</v>
      </c>
      <c r="C2294" s="163">
        <v>2</v>
      </c>
      <c r="D2294" s="126" t="s">
        <v>1415</v>
      </c>
      <c r="E2294" s="163">
        <v>5578</v>
      </c>
      <c r="F2294" s="163">
        <v>0</v>
      </c>
      <c r="G2294" s="163">
        <v>0</v>
      </c>
      <c r="H2294" s="163">
        <v>0</v>
      </c>
      <c r="I2294" s="163">
        <v>0</v>
      </c>
      <c r="J2294" s="163">
        <v>0</v>
      </c>
      <c r="K2294" s="163">
        <v>2</v>
      </c>
      <c r="L2294" s="163">
        <v>2658</v>
      </c>
      <c r="M2294" s="163">
        <v>16169.5</v>
      </c>
      <c r="N2294" s="163">
        <v>0.47699999999999998</v>
      </c>
      <c r="O2294" s="163">
        <v>2.899</v>
      </c>
      <c r="P2294" s="163">
        <v>2</v>
      </c>
      <c r="Q2294" s="163">
        <v>2658</v>
      </c>
      <c r="R2294" s="163">
        <v>16169.5</v>
      </c>
      <c r="S2294" s="163">
        <v>0.47699999999999998</v>
      </c>
      <c r="T2294" s="163">
        <v>2.899</v>
      </c>
    </row>
    <row r="2295" spans="1:20" ht="15.75" customHeight="1">
      <c r="A2295" s="130" t="s">
        <v>128</v>
      </c>
      <c r="B2295" s="164">
        <v>2019</v>
      </c>
      <c r="C2295" s="164">
        <v>3</v>
      </c>
      <c r="D2295" s="130" t="s">
        <v>55</v>
      </c>
      <c r="E2295" s="164">
        <v>5578</v>
      </c>
      <c r="F2295" s="164">
        <v>0</v>
      </c>
      <c r="G2295" s="164">
        <v>0</v>
      </c>
      <c r="H2295" s="164">
        <v>0</v>
      </c>
      <c r="I2295" s="164">
        <v>0</v>
      </c>
      <c r="J2295" s="164">
        <v>0</v>
      </c>
      <c r="K2295" s="164">
        <v>0</v>
      </c>
      <c r="L2295" s="164">
        <v>0</v>
      </c>
      <c r="M2295" s="164">
        <v>0</v>
      </c>
      <c r="N2295" s="164">
        <v>0</v>
      </c>
      <c r="O2295" s="164">
        <v>0</v>
      </c>
      <c r="P2295" s="164">
        <v>0</v>
      </c>
      <c r="Q2295" s="164">
        <v>0</v>
      </c>
      <c r="R2295" s="164">
        <v>0</v>
      </c>
      <c r="S2295" s="164">
        <v>0</v>
      </c>
      <c r="T2295" s="164">
        <v>0</v>
      </c>
    </row>
    <row r="2296" spans="1:20" ht="15.75" customHeight="1">
      <c r="A2296" s="126" t="s">
        <v>128</v>
      </c>
      <c r="B2296" s="163">
        <v>2019</v>
      </c>
      <c r="C2296" s="163">
        <v>4</v>
      </c>
      <c r="D2296" s="126" t="s">
        <v>56</v>
      </c>
      <c r="E2296" s="163">
        <v>5578</v>
      </c>
      <c r="F2296" s="163">
        <v>0</v>
      </c>
      <c r="G2296" s="163">
        <v>0</v>
      </c>
      <c r="H2296" s="163">
        <v>0</v>
      </c>
      <c r="I2296" s="163">
        <v>0</v>
      </c>
      <c r="J2296" s="163">
        <v>0</v>
      </c>
      <c r="K2296" s="163">
        <v>0</v>
      </c>
      <c r="L2296" s="163">
        <v>0</v>
      </c>
      <c r="M2296" s="163">
        <v>0</v>
      </c>
      <c r="N2296" s="163">
        <v>0</v>
      </c>
      <c r="O2296" s="163">
        <v>0</v>
      </c>
      <c r="P2296" s="163">
        <v>0</v>
      </c>
      <c r="Q2296" s="163">
        <v>0</v>
      </c>
      <c r="R2296" s="163">
        <v>0</v>
      </c>
      <c r="S2296" s="163">
        <v>0</v>
      </c>
      <c r="T2296" s="163">
        <v>0</v>
      </c>
    </row>
    <row r="2297" spans="1:20" ht="15.75" customHeight="1">
      <c r="A2297" s="130" t="s">
        <v>128</v>
      </c>
      <c r="B2297" s="164">
        <v>2019</v>
      </c>
      <c r="C2297" s="164">
        <v>5</v>
      </c>
      <c r="D2297" s="130" t="s">
        <v>57</v>
      </c>
      <c r="E2297" s="164">
        <v>5578</v>
      </c>
      <c r="F2297" s="164">
        <v>0</v>
      </c>
      <c r="G2297" s="164">
        <v>0</v>
      </c>
      <c r="H2297" s="164">
        <v>0</v>
      </c>
      <c r="I2297" s="164">
        <v>0</v>
      </c>
      <c r="J2297" s="164">
        <v>0</v>
      </c>
      <c r="K2297" s="164">
        <v>7</v>
      </c>
      <c r="L2297" s="164">
        <v>21</v>
      </c>
      <c r="M2297" s="164">
        <v>34.89</v>
      </c>
      <c r="N2297" s="164">
        <v>4.0000000000000001E-3</v>
      </c>
      <c r="O2297" s="164">
        <v>6.0000000000000001E-3</v>
      </c>
      <c r="P2297" s="164">
        <v>7</v>
      </c>
      <c r="Q2297" s="164">
        <v>21</v>
      </c>
      <c r="R2297" s="164">
        <v>34.89</v>
      </c>
      <c r="S2297" s="164">
        <v>4.0000000000000001E-3</v>
      </c>
      <c r="T2297" s="164">
        <v>6.0000000000000001E-3</v>
      </c>
    </row>
    <row r="2298" spans="1:20" ht="15.75" customHeight="1">
      <c r="A2298" s="126" t="s">
        <v>128</v>
      </c>
      <c r="B2298" s="163">
        <v>2019</v>
      </c>
      <c r="C2298" s="163">
        <v>6</v>
      </c>
      <c r="D2298" s="126" t="s">
        <v>58</v>
      </c>
      <c r="E2298" s="163">
        <v>5578</v>
      </c>
      <c r="F2298" s="163">
        <v>0</v>
      </c>
      <c r="G2298" s="163">
        <v>0</v>
      </c>
      <c r="H2298" s="163">
        <v>0</v>
      </c>
      <c r="I2298" s="163">
        <v>0</v>
      </c>
      <c r="J2298" s="163">
        <v>0</v>
      </c>
      <c r="K2298" s="163">
        <v>4</v>
      </c>
      <c r="L2298" s="163">
        <v>2421</v>
      </c>
      <c r="M2298" s="163">
        <v>3420.75</v>
      </c>
      <c r="N2298" s="163">
        <v>0.434</v>
      </c>
      <c r="O2298" s="163">
        <v>0.61299999999999999</v>
      </c>
      <c r="P2298" s="163">
        <v>4</v>
      </c>
      <c r="Q2298" s="163">
        <v>2421</v>
      </c>
      <c r="R2298" s="163">
        <v>3420.75</v>
      </c>
      <c r="S2298" s="163">
        <v>0.434</v>
      </c>
      <c r="T2298" s="163">
        <v>0.61299999999999999</v>
      </c>
    </row>
    <row r="2299" spans="1:20" ht="15.75" customHeight="1">
      <c r="A2299" s="130" t="s">
        <v>128</v>
      </c>
      <c r="B2299" s="164">
        <v>2019</v>
      </c>
      <c r="C2299" s="164">
        <v>7</v>
      </c>
      <c r="D2299" s="130" t="s">
        <v>59</v>
      </c>
      <c r="E2299" s="164">
        <v>5578</v>
      </c>
      <c r="F2299" s="164">
        <v>0</v>
      </c>
      <c r="G2299" s="164">
        <v>0</v>
      </c>
      <c r="H2299" s="164">
        <v>0</v>
      </c>
      <c r="I2299" s="164">
        <v>0</v>
      </c>
      <c r="J2299" s="164">
        <v>0</v>
      </c>
      <c r="K2299" s="164">
        <v>7</v>
      </c>
      <c r="L2299" s="164">
        <v>11</v>
      </c>
      <c r="M2299" s="164">
        <v>8.25</v>
      </c>
      <c r="N2299" s="164">
        <v>2E-3</v>
      </c>
      <c r="O2299" s="164">
        <v>1E-3</v>
      </c>
      <c r="P2299" s="164">
        <v>7</v>
      </c>
      <c r="Q2299" s="164">
        <v>11</v>
      </c>
      <c r="R2299" s="164">
        <v>8.25</v>
      </c>
      <c r="S2299" s="164">
        <v>2E-3</v>
      </c>
      <c r="T2299" s="164">
        <v>1E-3</v>
      </c>
    </row>
    <row r="2300" spans="1:20" ht="15.75" customHeight="1">
      <c r="A2300" s="126" t="s">
        <v>128</v>
      </c>
      <c r="B2300" s="163">
        <v>2019</v>
      </c>
      <c r="C2300" s="163">
        <v>8</v>
      </c>
      <c r="D2300" s="126" t="s">
        <v>60</v>
      </c>
      <c r="E2300" s="163">
        <v>5578</v>
      </c>
      <c r="F2300" s="163">
        <v>0</v>
      </c>
      <c r="G2300" s="163">
        <v>0</v>
      </c>
      <c r="H2300" s="163">
        <v>0</v>
      </c>
      <c r="I2300" s="163">
        <v>0</v>
      </c>
      <c r="J2300" s="163">
        <v>0</v>
      </c>
      <c r="K2300" s="163">
        <v>0</v>
      </c>
      <c r="L2300" s="163">
        <v>0</v>
      </c>
      <c r="M2300" s="163">
        <v>0</v>
      </c>
      <c r="N2300" s="163">
        <v>0</v>
      </c>
      <c r="O2300" s="163">
        <v>0</v>
      </c>
      <c r="P2300" s="163">
        <v>0</v>
      </c>
      <c r="Q2300" s="163">
        <v>0</v>
      </c>
      <c r="R2300" s="163">
        <v>0</v>
      </c>
      <c r="S2300" s="163">
        <v>0</v>
      </c>
      <c r="T2300" s="163">
        <v>0</v>
      </c>
    </row>
    <row r="2301" spans="1:20" ht="15.75" customHeight="1">
      <c r="A2301" s="130" t="s">
        <v>128</v>
      </c>
      <c r="B2301" s="164">
        <v>2019</v>
      </c>
      <c r="C2301" s="164">
        <v>9</v>
      </c>
      <c r="D2301" s="130" t="s">
        <v>61</v>
      </c>
      <c r="E2301" s="164">
        <v>5578</v>
      </c>
      <c r="F2301" s="164">
        <v>0</v>
      </c>
      <c r="G2301" s="164">
        <v>0</v>
      </c>
      <c r="H2301" s="164">
        <v>0</v>
      </c>
      <c r="I2301" s="164">
        <v>0</v>
      </c>
      <c r="J2301" s="164">
        <v>0</v>
      </c>
      <c r="K2301" s="164">
        <v>5</v>
      </c>
      <c r="L2301" s="164">
        <v>32</v>
      </c>
      <c r="M2301" s="164">
        <v>23.29</v>
      </c>
      <c r="N2301" s="164">
        <v>6.0000000000000001E-3</v>
      </c>
      <c r="O2301" s="164">
        <v>4.0000000000000001E-3</v>
      </c>
      <c r="P2301" s="164">
        <v>5</v>
      </c>
      <c r="Q2301" s="164">
        <v>32</v>
      </c>
      <c r="R2301" s="164">
        <v>23.29</v>
      </c>
      <c r="S2301" s="164">
        <v>6.0000000000000001E-3</v>
      </c>
      <c r="T2301" s="164">
        <v>4.0000000000000001E-3</v>
      </c>
    </row>
    <row r="2302" spans="1:20" ht="15.75" customHeight="1">
      <c r="A2302" s="126" t="s">
        <v>128</v>
      </c>
      <c r="B2302" s="163">
        <v>2020</v>
      </c>
      <c r="C2302" s="163">
        <v>0</v>
      </c>
      <c r="D2302" s="126" t="s">
        <v>53</v>
      </c>
      <c r="E2302" s="163">
        <v>5590</v>
      </c>
      <c r="F2302" s="163">
        <v>0</v>
      </c>
      <c r="G2302" s="163">
        <v>0</v>
      </c>
      <c r="H2302" s="163">
        <v>0</v>
      </c>
      <c r="I2302" s="163">
        <v>0</v>
      </c>
      <c r="J2302" s="163">
        <v>0</v>
      </c>
      <c r="K2302" s="163">
        <v>0</v>
      </c>
      <c r="L2302" s="163">
        <v>0</v>
      </c>
      <c r="M2302" s="163">
        <v>0</v>
      </c>
      <c r="N2302" s="163">
        <v>0</v>
      </c>
      <c r="O2302" s="163">
        <v>0</v>
      </c>
      <c r="P2302" s="163">
        <v>0</v>
      </c>
      <c r="Q2302" s="163">
        <v>0</v>
      </c>
      <c r="R2302" s="163">
        <v>0</v>
      </c>
      <c r="S2302" s="163">
        <v>0</v>
      </c>
      <c r="T2302" s="163">
        <v>0</v>
      </c>
    </row>
    <row r="2303" spans="1:20" ht="15.75" customHeight="1">
      <c r="A2303" s="130" t="s">
        <v>128</v>
      </c>
      <c r="B2303" s="164">
        <v>2020</v>
      </c>
      <c r="C2303" s="164">
        <v>1</v>
      </c>
      <c r="D2303" s="130" t="s">
        <v>54</v>
      </c>
      <c r="E2303" s="164">
        <v>5590</v>
      </c>
      <c r="F2303" s="164">
        <v>0</v>
      </c>
      <c r="G2303" s="164">
        <v>0</v>
      </c>
      <c r="H2303" s="164">
        <v>0</v>
      </c>
      <c r="I2303" s="164">
        <v>0</v>
      </c>
      <c r="J2303" s="164">
        <v>0</v>
      </c>
      <c r="K2303" s="164">
        <v>3</v>
      </c>
      <c r="L2303" s="164">
        <v>4148</v>
      </c>
      <c r="M2303" s="164">
        <v>9281.33</v>
      </c>
      <c r="N2303" s="164">
        <v>0.74199999999999999</v>
      </c>
      <c r="O2303" s="164">
        <v>1.659</v>
      </c>
      <c r="P2303" s="164">
        <v>3</v>
      </c>
      <c r="Q2303" s="164">
        <v>4148</v>
      </c>
      <c r="R2303" s="164">
        <v>9281.33</v>
      </c>
      <c r="S2303" s="164">
        <v>0.74199999999999999</v>
      </c>
      <c r="T2303" s="164">
        <v>1.659</v>
      </c>
    </row>
    <row r="2304" spans="1:20" ht="15.75" customHeight="1">
      <c r="A2304" s="126" t="s">
        <v>128</v>
      </c>
      <c r="B2304" s="163">
        <v>2020</v>
      </c>
      <c r="C2304" s="163">
        <v>2</v>
      </c>
      <c r="D2304" s="126" t="s">
        <v>1415</v>
      </c>
      <c r="E2304" s="163">
        <v>5590</v>
      </c>
      <c r="F2304" s="163">
        <v>0</v>
      </c>
      <c r="G2304" s="163">
        <v>0</v>
      </c>
      <c r="H2304" s="163">
        <v>0</v>
      </c>
      <c r="I2304" s="163">
        <v>0</v>
      </c>
      <c r="J2304" s="163">
        <v>0</v>
      </c>
      <c r="K2304" s="163">
        <v>2</v>
      </c>
      <c r="L2304" s="163">
        <v>1225</v>
      </c>
      <c r="M2304" s="163">
        <v>1273.7</v>
      </c>
      <c r="N2304" s="163">
        <v>0.219</v>
      </c>
      <c r="O2304" s="163">
        <v>0.22800000000000001</v>
      </c>
      <c r="P2304" s="163">
        <v>2</v>
      </c>
      <c r="Q2304" s="163">
        <v>1225</v>
      </c>
      <c r="R2304" s="163">
        <v>1273.7</v>
      </c>
      <c r="S2304" s="163">
        <v>0.219</v>
      </c>
      <c r="T2304" s="163">
        <v>0.22800000000000001</v>
      </c>
    </row>
    <row r="2305" spans="1:20" ht="15.75" customHeight="1">
      <c r="A2305" s="130" t="s">
        <v>128</v>
      </c>
      <c r="B2305" s="164">
        <v>2020</v>
      </c>
      <c r="C2305" s="164">
        <v>3</v>
      </c>
      <c r="D2305" s="130" t="s">
        <v>55</v>
      </c>
      <c r="E2305" s="164">
        <v>5590</v>
      </c>
      <c r="F2305" s="164">
        <v>0</v>
      </c>
      <c r="G2305" s="164">
        <v>0</v>
      </c>
      <c r="H2305" s="164">
        <v>0</v>
      </c>
      <c r="I2305" s="164">
        <v>0</v>
      </c>
      <c r="J2305" s="164">
        <v>0</v>
      </c>
      <c r="K2305" s="164">
        <v>0</v>
      </c>
      <c r="L2305" s="164">
        <v>0</v>
      </c>
      <c r="M2305" s="164">
        <v>0</v>
      </c>
      <c r="N2305" s="164">
        <v>0</v>
      </c>
      <c r="O2305" s="164">
        <v>0</v>
      </c>
      <c r="P2305" s="164">
        <v>0</v>
      </c>
      <c r="Q2305" s="164">
        <v>0</v>
      </c>
      <c r="R2305" s="164">
        <v>0</v>
      </c>
      <c r="S2305" s="164">
        <v>0</v>
      </c>
      <c r="T2305" s="164">
        <v>0</v>
      </c>
    </row>
    <row r="2306" spans="1:20" ht="15.75" customHeight="1">
      <c r="A2306" s="126" t="s">
        <v>128</v>
      </c>
      <c r="B2306" s="163">
        <v>2020</v>
      </c>
      <c r="C2306" s="163">
        <v>4</v>
      </c>
      <c r="D2306" s="126" t="s">
        <v>56</v>
      </c>
      <c r="E2306" s="163">
        <v>5590</v>
      </c>
      <c r="F2306" s="163">
        <v>0</v>
      </c>
      <c r="G2306" s="163">
        <v>0</v>
      </c>
      <c r="H2306" s="163">
        <v>0</v>
      </c>
      <c r="I2306" s="163">
        <v>0</v>
      </c>
      <c r="J2306" s="163">
        <v>0</v>
      </c>
      <c r="K2306" s="163">
        <v>1</v>
      </c>
      <c r="L2306" s="163">
        <v>1</v>
      </c>
      <c r="M2306" s="163">
        <v>1.08</v>
      </c>
      <c r="N2306" s="163">
        <v>0</v>
      </c>
      <c r="O2306" s="163">
        <v>0</v>
      </c>
      <c r="P2306" s="163">
        <v>1</v>
      </c>
      <c r="Q2306" s="163">
        <v>1</v>
      </c>
      <c r="R2306" s="163">
        <v>1.08</v>
      </c>
      <c r="S2306" s="163">
        <v>0</v>
      </c>
      <c r="T2306" s="163">
        <v>0</v>
      </c>
    </row>
    <row r="2307" spans="1:20" ht="15.75" customHeight="1">
      <c r="A2307" s="130" t="s">
        <v>128</v>
      </c>
      <c r="B2307" s="164">
        <v>2020</v>
      </c>
      <c r="C2307" s="164">
        <v>5</v>
      </c>
      <c r="D2307" s="130" t="s">
        <v>57</v>
      </c>
      <c r="E2307" s="164">
        <v>5590</v>
      </c>
      <c r="F2307" s="164">
        <v>0</v>
      </c>
      <c r="G2307" s="164">
        <v>0</v>
      </c>
      <c r="H2307" s="164">
        <v>0</v>
      </c>
      <c r="I2307" s="164">
        <v>0</v>
      </c>
      <c r="J2307" s="164">
        <v>0</v>
      </c>
      <c r="K2307" s="164">
        <v>10</v>
      </c>
      <c r="L2307" s="164">
        <v>2808</v>
      </c>
      <c r="M2307" s="164">
        <v>1107.06</v>
      </c>
      <c r="N2307" s="164">
        <v>0.502</v>
      </c>
      <c r="O2307" s="164">
        <v>0.19800000000000001</v>
      </c>
      <c r="P2307" s="164">
        <v>10</v>
      </c>
      <c r="Q2307" s="164">
        <v>2808</v>
      </c>
      <c r="R2307" s="164">
        <v>1107.06</v>
      </c>
      <c r="S2307" s="164">
        <v>0.502</v>
      </c>
      <c r="T2307" s="164">
        <v>0.19800000000000001</v>
      </c>
    </row>
    <row r="2308" spans="1:20" ht="15.75" customHeight="1">
      <c r="A2308" s="126" t="s">
        <v>128</v>
      </c>
      <c r="B2308" s="163">
        <v>2020</v>
      </c>
      <c r="C2308" s="163">
        <v>6</v>
      </c>
      <c r="D2308" s="126" t="s">
        <v>58</v>
      </c>
      <c r="E2308" s="163">
        <v>5590</v>
      </c>
      <c r="F2308" s="163">
        <v>0</v>
      </c>
      <c r="G2308" s="163">
        <v>0</v>
      </c>
      <c r="H2308" s="163">
        <v>0</v>
      </c>
      <c r="I2308" s="163">
        <v>0</v>
      </c>
      <c r="J2308" s="163">
        <v>0</v>
      </c>
      <c r="K2308" s="163">
        <v>4</v>
      </c>
      <c r="L2308" s="163">
        <v>6282</v>
      </c>
      <c r="M2308" s="163">
        <v>19551.75</v>
      </c>
      <c r="N2308" s="163">
        <v>1.1240000000000001</v>
      </c>
      <c r="O2308" s="163">
        <v>3.4980000000000002</v>
      </c>
      <c r="P2308" s="163">
        <v>4</v>
      </c>
      <c r="Q2308" s="163">
        <v>6282</v>
      </c>
      <c r="R2308" s="163">
        <v>19551.75</v>
      </c>
      <c r="S2308" s="163">
        <v>1.1240000000000001</v>
      </c>
      <c r="T2308" s="163">
        <v>3.4980000000000002</v>
      </c>
    </row>
    <row r="2309" spans="1:20" ht="15.75" customHeight="1">
      <c r="A2309" s="130" t="s">
        <v>128</v>
      </c>
      <c r="B2309" s="164">
        <v>2020</v>
      </c>
      <c r="C2309" s="164">
        <v>7</v>
      </c>
      <c r="D2309" s="130" t="s">
        <v>59</v>
      </c>
      <c r="E2309" s="164">
        <v>5590</v>
      </c>
      <c r="F2309" s="164">
        <v>0</v>
      </c>
      <c r="G2309" s="164">
        <v>0</v>
      </c>
      <c r="H2309" s="164">
        <v>0</v>
      </c>
      <c r="I2309" s="164">
        <v>0</v>
      </c>
      <c r="J2309" s="164">
        <v>0</v>
      </c>
      <c r="K2309" s="164">
        <v>5</v>
      </c>
      <c r="L2309" s="164">
        <v>10</v>
      </c>
      <c r="M2309" s="164">
        <v>37.32</v>
      </c>
      <c r="N2309" s="164">
        <v>2E-3</v>
      </c>
      <c r="O2309" s="164">
        <v>7.0000000000000001E-3</v>
      </c>
      <c r="P2309" s="164">
        <v>5</v>
      </c>
      <c r="Q2309" s="164">
        <v>10</v>
      </c>
      <c r="R2309" s="164">
        <v>37.32</v>
      </c>
      <c r="S2309" s="164">
        <v>2E-3</v>
      </c>
      <c r="T2309" s="164">
        <v>7.0000000000000001E-3</v>
      </c>
    </row>
    <row r="2310" spans="1:20" ht="15.75" customHeight="1">
      <c r="A2310" s="126" t="s">
        <v>128</v>
      </c>
      <c r="B2310" s="163">
        <v>2020</v>
      </c>
      <c r="C2310" s="163">
        <v>8</v>
      </c>
      <c r="D2310" s="126" t="s">
        <v>60</v>
      </c>
      <c r="E2310" s="163">
        <v>5590</v>
      </c>
      <c r="F2310" s="163">
        <v>0</v>
      </c>
      <c r="G2310" s="163">
        <v>0</v>
      </c>
      <c r="H2310" s="163">
        <v>0</v>
      </c>
      <c r="I2310" s="163">
        <v>0</v>
      </c>
      <c r="J2310" s="163">
        <v>0</v>
      </c>
      <c r="K2310" s="163">
        <v>0</v>
      </c>
      <c r="L2310" s="163">
        <v>0</v>
      </c>
      <c r="M2310" s="163">
        <v>0</v>
      </c>
      <c r="N2310" s="163">
        <v>0</v>
      </c>
      <c r="O2310" s="163">
        <v>0</v>
      </c>
      <c r="P2310" s="163">
        <v>0</v>
      </c>
      <c r="Q2310" s="163">
        <v>0</v>
      </c>
      <c r="R2310" s="163">
        <v>0</v>
      </c>
      <c r="S2310" s="163">
        <v>0</v>
      </c>
      <c r="T2310" s="163">
        <v>0</v>
      </c>
    </row>
    <row r="2311" spans="1:20" ht="15.75" customHeight="1">
      <c r="A2311" s="130" t="s">
        <v>128</v>
      </c>
      <c r="B2311" s="164">
        <v>2020</v>
      </c>
      <c r="C2311" s="164">
        <v>9</v>
      </c>
      <c r="D2311" s="130" t="s">
        <v>61</v>
      </c>
      <c r="E2311" s="164">
        <v>5590</v>
      </c>
      <c r="F2311" s="164">
        <v>0</v>
      </c>
      <c r="G2311" s="164">
        <v>0</v>
      </c>
      <c r="H2311" s="164">
        <v>0</v>
      </c>
      <c r="I2311" s="164">
        <v>0</v>
      </c>
      <c r="J2311" s="164">
        <v>0</v>
      </c>
      <c r="K2311" s="164">
        <v>10</v>
      </c>
      <c r="L2311" s="164">
        <v>1603</v>
      </c>
      <c r="M2311" s="164">
        <v>1479.37</v>
      </c>
      <c r="N2311" s="164">
        <v>0.28699999999999998</v>
      </c>
      <c r="O2311" s="164">
        <v>0.26500000000000001</v>
      </c>
      <c r="P2311" s="164">
        <v>10</v>
      </c>
      <c r="Q2311" s="164">
        <v>1603</v>
      </c>
      <c r="R2311" s="164">
        <v>1479.37</v>
      </c>
      <c r="S2311" s="164">
        <v>0.28699999999999998</v>
      </c>
      <c r="T2311" s="164">
        <v>0.26500000000000001</v>
      </c>
    </row>
    <row r="2312" spans="1:20" ht="15.75" customHeight="1">
      <c r="A2312" s="126" t="s">
        <v>128</v>
      </c>
      <c r="B2312" s="163">
        <v>2021</v>
      </c>
      <c r="C2312" s="163">
        <v>0</v>
      </c>
      <c r="D2312" s="126" t="s">
        <v>53</v>
      </c>
      <c r="E2312" s="163">
        <v>5612</v>
      </c>
      <c r="F2312" s="163">
        <v>0</v>
      </c>
      <c r="G2312" s="163">
        <v>0</v>
      </c>
      <c r="H2312" s="163">
        <v>0</v>
      </c>
      <c r="I2312" s="163">
        <v>0</v>
      </c>
      <c r="J2312" s="163">
        <v>0</v>
      </c>
      <c r="K2312" s="163">
        <v>0</v>
      </c>
      <c r="L2312" s="163">
        <v>0</v>
      </c>
      <c r="M2312" s="163">
        <v>0</v>
      </c>
      <c r="N2312" s="163">
        <v>0</v>
      </c>
      <c r="O2312" s="163">
        <v>0</v>
      </c>
      <c r="P2312" s="163">
        <v>0</v>
      </c>
      <c r="Q2312" s="163">
        <v>0</v>
      </c>
      <c r="R2312" s="163">
        <v>0</v>
      </c>
      <c r="S2312" s="163">
        <v>0</v>
      </c>
      <c r="T2312" s="163">
        <v>0</v>
      </c>
    </row>
    <row r="2313" spans="1:20" ht="15.75" customHeight="1">
      <c r="A2313" s="130" t="s">
        <v>128</v>
      </c>
      <c r="B2313" s="164">
        <v>2021</v>
      </c>
      <c r="C2313" s="164">
        <v>1</v>
      </c>
      <c r="D2313" s="130" t="s">
        <v>54</v>
      </c>
      <c r="E2313" s="164">
        <v>5612</v>
      </c>
      <c r="F2313" s="164">
        <v>0</v>
      </c>
      <c r="G2313" s="164">
        <v>0</v>
      </c>
      <c r="H2313" s="164">
        <v>0</v>
      </c>
      <c r="I2313" s="164">
        <v>0</v>
      </c>
      <c r="J2313" s="164">
        <v>0</v>
      </c>
      <c r="K2313" s="164">
        <v>6</v>
      </c>
      <c r="L2313" s="164">
        <v>7030</v>
      </c>
      <c r="M2313" s="164">
        <v>33910.33</v>
      </c>
      <c r="N2313" s="164">
        <v>1.252</v>
      </c>
      <c r="O2313" s="164">
        <v>6.0410000000000004</v>
      </c>
      <c r="P2313" s="164">
        <v>6</v>
      </c>
      <c r="Q2313" s="164">
        <v>7030</v>
      </c>
      <c r="R2313" s="164">
        <v>33910.33</v>
      </c>
      <c r="S2313" s="164">
        <v>1.252</v>
      </c>
      <c r="T2313" s="164">
        <v>6.0410000000000004</v>
      </c>
    </row>
    <row r="2314" spans="1:20" ht="15.75" customHeight="1">
      <c r="A2314" s="126" t="s">
        <v>128</v>
      </c>
      <c r="B2314" s="163">
        <v>2021</v>
      </c>
      <c r="C2314" s="163">
        <v>2</v>
      </c>
      <c r="D2314" s="126" t="s">
        <v>1415</v>
      </c>
      <c r="E2314" s="163">
        <v>5612</v>
      </c>
      <c r="F2314" s="163">
        <v>0</v>
      </c>
      <c r="G2314" s="163">
        <v>0</v>
      </c>
      <c r="H2314" s="163">
        <v>0</v>
      </c>
      <c r="I2314" s="163">
        <v>0</v>
      </c>
      <c r="J2314" s="163">
        <v>0</v>
      </c>
      <c r="K2314" s="163">
        <v>2</v>
      </c>
      <c r="L2314" s="163">
        <v>2550</v>
      </c>
      <c r="M2314" s="163">
        <v>19508.5</v>
      </c>
      <c r="N2314" s="163">
        <v>0.45400000000000001</v>
      </c>
      <c r="O2314" s="163">
        <v>3.476</v>
      </c>
      <c r="P2314" s="163">
        <v>2</v>
      </c>
      <c r="Q2314" s="163">
        <v>2550</v>
      </c>
      <c r="R2314" s="163">
        <v>19508.5</v>
      </c>
      <c r="S2314" s="163">
        <v>0.45400000000000001</v>
      </c>
      <c r="T2314" s="163">
        <v>3.476</v>
      </c>
    </row>
    <row r="2315" spans="1:20" ht="15.75" customHeight="1">
      <c r="A2315" s="130" t="s">
        <v>128</v>
      </c>
      <c r="B2315" s="164">
        <v>2021</v>
      </c>
      <c r="C2315" s="164">
        <v>3</v>
      </c>
      <c r="D2315" s="130" t="s">
        <v>55</v>
      </c>
      <c r="E2315" s="164">
        <v>5612</v>
      </c>
      <c r="F2315" s="164">
        <v>0</v>
      </c>
      <c r="G2315" s="164">
        <v>0</v>
      </c>
      <c r="H2315" s="164">
        <v>0</v>
      </c>
      <c r="I2315" s="164">
        <v>0</v>
      </c>
      <c r="J2315" s="164">
        <v>0</v>
      </c>
      <c r="K2315" s="164">
        <v>2</v>
      </c>
      <c r="L2315" s="164">
        <v>342</v>
      </c>
      <c r="M2315" s="164">
        <v>848</v>
      </c>
      <c r="N2315" s="164">
        <v>6.0999999999999999E-2</v>
      </c>
      <c r="O2315" s="164">
        <v>0.151</v>
      </c>
      <c r="P2315" s="164">
        <v>2</v>
      </c>
      <c r="Q2315" s="164">
        <v>342</v>
      </c>
      <c r="R2315" s="164">
        <v>848</v>
      </c>
      <c r="S2315" s="164">
        <v>6.0999999999999999E-2</v>
      </c>
      <c r="T2315" s="164">
        <v>0.151</v>
      </c>
    </row>
    <row r="2316" spans="1:20" ht="15.75" customHeight="1">
      <c r="A2316" s="126" t="s">
        <v>128</v>
      </c>
      <c r="B2316" s="163">
        <v>2021</v>
      </c>
      <c r="C2316" s="163">
        <v>4</v>
      </c>
      <c r="D2316" s="126" t="s">
        <v>56</v>
      </c>
      <c r="E2316" s="163">
        <v>5612</v>
      </c>
      <c r="F2316" s="163">
        <v>0</v>
      </c>
      <c r="G2316" s="163">
        <v>0</v>
      </c>
      <c r="H2316" s="163">
        <v>0</v>
      </c>
      <c r="I2316" s="163">
        <v>0</v>
      </c>
      <c r="J2316" s="163">
        <v>0</v>
      </c>
      <c r="K2316" s="163">
        <v>1</v>
      </c>
      <c r="L2316" s="163">
        <v>80</v>
      </c>
      <c r="M2316" s="163">
        <v>44</v>
      </c>
      <c r="N2316" s="163">
        <v>1.4E-2</v>
      </c>
      <c r="O2316" s="163">
        <v>8.0000000000000002E-3</v>
      </c>
      <c r="P2316" s="163">
        <v>1</v>
      </c>
      <c r="Q2316" s="163">
        <v>80</v>
      </c>
      <c r="R2316" s="163">
        <v>44</v>
      </c>
      <c r="S2316" s="163">
        <v>1.4E-2</v>
      </c>
      <c r="T2316" s="163">
        <v>8.0000000000000002E-3</v>
      </c>
    </row>
    <row r="2317" spans="1:20" ht="15.75" customHeight="1">
      <c r="A2317" s="130" t="s">
        <v>128</v>
      </c>
      <c r="B2317" s="164">
        <v>2021</v>
      </c>
      <c r="C2317" s="164">
        <v>5</v>
      </c>
      <c r="D2317" s="130" t="s">
        <v>57</v>
      </c>
      <c r="E2317" s="164">
        <v>5612</v>
      </c>
      <c r="F2317" s="164">
        <v>0</v>
      </c>
      <c r="G2317" s="164">
        <v>0</v>
      </c>
      <c r="H2317" s="164">
        <v>0</v>
      </c>
      <c r="I2317" s="164">
        <v>0</v>
      </c>
      <c r="J2317" s="164">
        <v>0</v>
      </c>
      <c r="K2317" s="164">
        <v>10</v>
      </c>
      <c r="L2317" s="164">
        <v>2652</v>
      </c>
      <c r="M2317" s="164">
        <v>1781.69</v>
      </c>
      <c r="N2317" s="164">
        <v>0.47299999999999998</v>
      </c>
      <c r="O2317" s="164">
        <v>0.317</v>
      </c>
      <c r="P2317" s="164">
        <v>10</v>
      </c>
      <c r="Q2317" s="164">
        <v>2652</v>
      </c>
      <c r="R2317" s="164">
        <v>1781.69</v>
      </c>
      <c r="S2317" s="164">
        <v>0.47299999999999998</v>
      </c>
      <c r="T2317" s="164">
        <v>0.317</v>
      </c>
    </row>
    <row r="2318" spans="1:20" ht="15.75" customHeight="1">
      <c r="A2318" s="126" t="s">
        <v>128</v>
      </c>
      <c r="B2318" s="163">
        <v>2021</v>
      </c>
      <c r="C2318" s="163">
        <v>6</v>
      </c>
      <c r="D2318" s="126" t="s">
        <v>58</v>
      </c>
      <c r="E2318" s="163">
        <v>5612</v>
      </c>
      <c r="F2318" s="163">
        <v>0</v>
      </c>
      <c r="G2318" s="163">
        <v>0</v>
      </c>
      <c r="H2318" s="163">
        <v>0</v>
      </c>
      <c r="I2318" s="163">
        <v>0</v>
      </c>
      <c r="J2318" s="163">
        <v>0</v>
      </c>
      <c r="K2318" s="163">
        <v>2</v>
      </c>
      <c r="L2318" s="163">
        <v>1642</v>
      </c>
      <c r="M2318" s="163">
        <v>8754.06</v>
      </c>
      <c r="N2318" s="163">
        <v>0.29299999999999998</v>
      </c>
      <c r="O2318" s="163">
        <v>1.56</v>
      </c>
      <c r="P2318" s="163">
        <v>2</v>
      </c>
      <c r="Q2318" s="163">
        <v>1642</v>
      </c>
      <c r="R2318" s="163">
        <v>8754.06</v>
      </c>
      <c r="S2318" s="163">
        <v>0.29299999999999998</v>
      </c>
      <c r="T2318" s="163">
        <v>1.56</v>
      </c>
    </row>
    <row r="2319" spans="1:20" ht="15.75" customHeight="1">
      <c r="A2319" s="130" t="s">
        <v>128</v>
      </c>
      <c r="B2319" s="164">
        <v>2021</v>
      </c>
      <c r="C2319" s="164">
        <v>7</v>
      </c>
      <c r="D2319" s="130" t="s">
        <v>59</v>
      </c>
      <c r="E2319" s="164">
        <v>5612</v>
      </c>
      <c r="F2319" s="164">
        <v>0</v>
      </c>
      <c r="G2319" s="164">
        <v>0</v>
      </c>
      <c r="H2319" s="164">
        <v>0</v>
      </c>
      <c r="I2319" s="164">
        <v>0</v>
      </c>
      <c r="J2319" s="164">
        <v>0</v>
      </c>
      <c r="K2319" s="164">
        <v>3</v>
      </c>
      <c r="L2319" s="164">
        <v>4</v>
      </c>
      <c r="M2319" s="164">
        <v>6.78</v>
      </c>
      <c r="N2319" s="164">
        <v>1E-3</v>
      </c>
      <c r="O2319" s="164">
        <v>1E-3</v>
      </c>
      <c r="P2319" s="164">
        <v>3</v>
      </c>
      <c r="Q2319" s="164">
        <v>4</v>
      </c>
      <c r="R2319" s="164">
        <v>6.78</v>
      </c>
      <c r="S2319" s="164">
        <v>1E-3</v>
      </c>
      <c r="T2319" s="164">
        <v>1E-3</v>
      </c>
    </row>
    <row r="2320" spans="1:20" ht="15.75" customHeight="1">
      <c r="A2320" s="126" t="s">
        <v>128</v>
      </c>
      <c r="B2320" s="163">
        <v>2021</v>
      </c>
      <c r="C2320" s="163">
        <v>8</v>
      </c>
      <c r="D2320" s="126" t="s">
        <v>60</v>
      </c>
      <c r="E2320" s="163">
        <v>5612</v>
      </c>
      <c r="F2320" s="163">
        <v>0</v>
      </c>
      <c r="G2320" s="163">
        <v>0</v>
      </c>
      <c r="H2320" s="163">
        <v>0</v>
      </c>
      <c r="I2320" s="163">
        <v>0</v>
      </c>
      <c r="J2320" s="163">
        <v>0</v>
      </c>
      <c r="K2320" s="163">
        <v>0</v>
      </c>
      <c r="L2320" s="163">
        <v>0</v>
      </c>
      <c r="M2320" s="163">
        <v>0</v>
      </c>
      <c r="N2320" s="163">
        <v>0</v>
      </c>
      <c r="O2320" s="163">
        <v>0</v>
      </c>
      <c r="P2320" s="163">
        <v>0</v>
      </c>
      <c r="Q2320" s="163">
        <v>0</v>
      </c>
      <c r="R2320" s="163">
        <v>0</v>
      </c>
      <c r="S2320" s="163">
        <v>0</v>
      </c>
      <c r="T2320" s="163">
        <v>0</v>
      </c>
    </row>
    <row r="2321" spans="1:20" ht="15.75" customHeight="1">
      <c r="A2321" s="130" t="s">
        <v>128</v>
      </c>
      <c r="B2321" s="164">
        <v>2021</v>
      </c>
      <c r="C2321" s="164">
        <v>9</v>
      </c>
      <c r="D2321" s="130" t="s">
        <v>61</v>
      </c>
      <c r="E2321" s="164">
        <v>5612</v>
      </c>
      <c r="F2321" s="164">
        <v>0</v>
      </c>
      <c r="G2321" s="164">
        <v>0</v>
      </c>
      <c r="H2321" s="164">
        <v>0</v>
      </c>
      <c r="I2321" s="164">
        <v>0</v>
      </c>
      <c r="J2321" s="164">
        <v>0</v>
      </c>
      <c r="K2321" s="164">
        <v>13</v>
      </c>
      <c r="L2321" s="164">
        <v>114</v>
      </c>
      <c r="M2321" s="164">
        <v>97.85</v>
      </c>
      <c r="N2321" s="164">
        <v>0.02</v>
      </c>
      <c r="O2321" s="164">
        <v>1.7000000000000001E-2</v>
      </c>
      <c r="P2321" s="164">
        <v>13</v>
      </c>
      <c r="Q2321" s="164">
        <v>114</v>
      </c>
      <c r="R2321" s="164">
        <v>97.85</v>
      </c>
      <c r="S2321" s="164">
        <v>0.02</v>
      </c>
      <c r="T2321" s="164">
        <v>1.7000000000000001E-2</v>
      </c>
    </row>
    <row r="2322" spans="1:20" ht="15.75" customHeight="1">
      <c r="A2322" s="126" t="s">
        <v>128</v>
      </c>
      <c r="B2322" s="163">
        <v>2022</v>
      </c>
      <c r="C2322" s="163">
        <v>0</v>
      </c>
      <c r="D2322" s="126" t="s">
        <v>53</v>
      </c>
      <c r="E2322" s="163">
        <v>5621</v>
      </c>
      <c r="F2322" s="163">
        <v>0</v>
      </c>
      <c r="G2322" s="163">
        <v>0</v>
      </c>
      <c r="H2322" s="163">
        <v>0</v>
      </c>
      <c r="I2322" s="163">
        <v>0</v>
      </c>
      <c r="J2322" s="163">
        <v>0</v>
      </c>
      <c r="K2322" s="163">
        <v>0</v>
      </c>
      <c r="L2322" s="163">
        <v>0</v>
      </c>
      <c r="M2322" s="163">
        <v>0</v>
      </c>
      <c r="N2322" s="163">
        <v>0</v>
      </c>
      <c r="O2322" s="163">
        <v>0</v>
      </c>
      <c r="P2322" s="163">
        <v>0</v>
      </c>
      <c r="Q2322" s="163">
        <v>0</v>
      </c>
      <c r="R2322" s="163">
        <v>0</v>
      </c>
      <c r="S2322" s="163">
        <v>0</v>
      </c>
      <c r="T2322" s="163">
        <v>0</v>
      </c>
    </row>
    <row r="2323" spans="1:20" ht="15.75" customHeight="1">
      <c r="A2323" s="130" t="s">
        <v>128</v>
      </c>
      <c r="B2323" s="164">
        <v>2022</v>
      </c>
      <c r="C2323" s="164">
        <v>1</v>
      </c>
      <c r="D2323" s="130" t="s">
        <v>54</v>
      </c>
      <c r="E2323" s="164">
        <v>5621</v>
      </c>
      <c r="F2323" s="164">
        <v>0</v>
      </c>
      <c r="G2323" s="164">
        <v>0</v>
      </c>
      <c r="H2323" s="164">
        <v>0</v>
      </c>
      <c r="I2323" s="164">
        <v>0</v>
      </c>
      <c r="J2323" s="164">
        <v>0</v>
      </c>
      <c r="K2323" s="164">
        <v>4</v>
      </c>
      <c r="L2323" s="164">
        <v>9739</v>
      </c>
      <c r="M2323" s="164">
        <v>41324.42</v>
      </c>
      <c r="N2323" s="164">
        <v>1.7330000000000001</v>
      </c>
      <c r="O2323" s="164">
        <v>7.3520000000000003</v>
      </c>
      <c r="P2323" s="164">
        <v>4</v>
      </c>
      <c r="Q2323" s="164">
        <v>9739</v>
      </c>
      <c r="R2323" s="164">
        <v>41324.42</v>
      </c>
      <c r="S2323" s="164">
        <v>1.7330000000000001</v>
      </c>
      <c r="T2323" s="164">
        <v>7.3520000000000003</v>
      </c>
    </row>
    <row r="2324" spans="1:20" ht="15.75" customHeight="1">
      <c r="A2324" s="126" t="s">
        <v>128</v>
      </c>
      <c r="B2324" s="163">
        <v>2022</v>
      </c>
      <c r="C2324" s="163">
        <v>2</v>
      </c>
      <c r="D2324" s="126" t="s">
        <v>1415</v>
      </c>
      <c r="E2324" s="163">
        <v>5621</v>
      </c>
      <c r="F2324" s="163">
        <v>0</v>
      </c>
      <c r="G2324" s="163">
        <v>0</v>
      </c>
      <c r="H2324" s="163">
        <v>0</v>
      </c>
      <c r="I2324" s="163">
        <v>0</v>
      </c>
      <c r="J2324" s="163">
        <v>0</v>
      </c>
      <c r="K2324" s="163">
        <v>5</v>
      </c>
      <c r="L2324" s="163">
        <v>18525</v>
      </c>
      <c r="M2324" s="163">
        <v>229501.85</v>
      </c>
      <c r="N2324" s="163">
        <v>3.2949999999999999</v>
      </c>
      <c r="O2324" s="163">
        <v>40.829000000000001</v>
      </c>
      <c r="P2324" s="163">
        <v>5</v>
      </c>
      <c r="Q2324" s="163">
        <v>18525</v>
      </c>
      <c r="R2324" s="163">
        <v>229501.85</v>
      </c>
      <c r="S2324" s="163">
        <v>3.2949999999999999</v>
      </c>
      <c r="T2324" s="163">
        <v>40.829000000000001</v>
      </c>
    </row>
    <row r="2325" spans="1:20" ht="15.75" customHeight="1">
      <c r="A2325" s="130" t="s">
        <v>128</v>
      </c>
      <c r="B2325" s="164">
        <v>2022</v>
      </c>
      <c r="C2325" s="164">
        <v>3</v>
      </c>
      <c r="D2325" s="130" t="s">
        <v>55</v>
      </c>
      <c r="E2325" s="164">
        <v>5621</v>
      </c>
      <c r="F2325" s="164">
        <v>0</v>
      </c>
      <c r="G2325" s="164">
        <v>0</v>
      </c>
      <c r="H2325" s="164">
        <v>0</v>
      </c>
      <c r="I2325" s="164">
        <v>0</v>
      </c>
      <c r="J2325" s="164">
        <v>0</v>
      </c>
      <c r="K2325" s="164">
        <v>0</v>
      </c>
      <c r="L2325" s="164">
        <v>0</v>
      </c>
      <c r="M2325" s="164">
        <v>0</v>
      </c>
      <c r="N2325" s="164">
        <v>0</v>
      </c>
      <c r="O2325" s="164">
        <v>0</v>
      </c>
      <c r="P2325" s="164">
        <v>0</v>
      </c>
      <c r="Q2325" s="164">
        <v>0</v>
      </c>
      <c r="R2325" s="164">
        <v>0</v>
      </c>
      <c r="S2325" s="164">
        <v>0</v>
      </c>
      <c r="T2325" s="164">
        <v>0</v>
      </c>
    </row>
    <row r="2326" spans="1:20" ht="15.75" customHeight="1">
      <c r="A2326" s="126" t="s">
        <v>128</v>
      </c>
      <c r="B2326" s="163">
        <v>2022</v>
      </c>
      <c r="C2326" s="163">
        <v>4</v>
      </c>
      <c r="D2326" s="126" t="s">
        <v>56</v>
      </c>
      <c r="E2326" s="163">
        <v>5621</v>
      </c>
      <c r="F2326" s="163">
        <v>0</v>
      </c>
      <c r="G2326" s="163">
        <v>0</v>
      </c>
      <c r="H2326" s="163">
        <v>0</v>
      </c>
      <c r="I2326" s="163">
        <v>0</v>
      </c>
      <c r="J2326" s="163">
        <v>0</v>
      </c>
      <c r="K2326" s="163">
        <v>0</v>
      </c>
      <c r="L2326" s="163">
        <v>0</v>
      </c>
      <c r="M2326" s="163">
        <v>0</v>
      </c>
      <c r="N2326" s="163">
        <v>0</v>
      </c>
      <c r="O2326" s="163">
        <v>0</v>
      </c>
      <c r="P2326" s="163">
        <v>0</v>
      </c>
      <c r="Q2326" s="163">
        <v>0</v>
      </c>
      <c r="R2326" s="163">
        <v>0</v>
      </c>
      <c r="S2326" s="163">
        <v>0</v>
      </c>
      <c r="T2326" s="163">
        <v>0</v>
      </c>
    </row>
    <row r="2327" spans="1:20" ht="15.75" customHeight="1">
      <c r="A2327" s="130" t="s">
        <v>128</v>
      </c>
      <c r="B2327" s="164">
        <v>2022</v>
      </c>
      <c r="C2327" s="164">
        <v>5</v>
      </c>
      <c r="D2327" s="130" t="s">
        <v>57</v>
      </c>
      <c r="E2327" s="164">
        <v>5621</v>
      </c>
      <c r="F2327" s="164">
        <v>0</v>
      </c>
      <c r="G2327" s="164">
        <v>0</v>
      </c>
      <c r="H2327" s="164">
        <v>0</v>
      </c>
      <c r="I2327" s="164">
        <v>0</v>
      </c>
      <c r="J2327" s="164">
        <v>0</v>
      </c>
      <c r="K2327" s="164">
        <v>12</v>
      </c>
      <c r="L2327" s="164">
        <v>10818</v>
      </c>
      <c r="M2327" s="164">
        <v>6991.21</v>
      </c>
      <c r="N2327" s="164">
        <v>1.925</v>
      </c>
      <c r="O2327" s="164">
        <v>1.244</v>
      </c>
      <c r="P2327" s="164">
        <v>12</v>
      </c>
      <c r="Q2327" s="164">
        <v>10818</v>
      </c>
      <c r="R2327" s="164">
        <v>6991.21</v>
      </c>
      <c r="S2327" s="164">
        <v>1.925</v>
      </c>
      <c r="T2327" s="164">
        <v>1.244</v>
      </c>
    </row>
    <row r="2328" spans="1:20" ht="15.75" customHeight="1">
      <c r="A2328" s="126" t="s">
        <v>128</v>
      </c>
      <c r="B2328" s="163">
        <v>2022</v>
      </c>
      <c r="C2328" s="163">
        <v>6</v>
      </c>
      <c r="D2328" s="126" t="s">
        <v>58</v>
      </c>
      <c r="E2328" s="163">
        <v>5621</v>
      </c>
      <c r="F2328" s="163">
        <v>0</v>
      </c>
      <c r="G2328" s="163">
        <v>0</v>
      </c>
      <c r="H2328" s="163">
        <v>0</v>
      </c>
      <c r="I2328" s="163">
        <v>0</v>
      </c>
      <c r="J2328" s="163">
        <v>0</v>
      </c>
      <c r="K2328" s="163">
        <v>6</v>
      </c>
      <c r="L2328" s="163">
        <v>5338</v>
      </c>
      <c r="M2328" s="163">
        <v>18273.75</v>
      </c>
      <c r="N2328" s="163">
        <v>0.95</v>
      </c>
      <c r="O2328" s="163">
        <v>3.25</v>
      </c>
      <c r="P2328" s="163">
        <v>6</v>
      </c>
      <c r="Q2328" s="163">
        <v>5338</v>
      </c>
      <c r="R2328" s="163">
        <v>18273.75</v>
      </c>
      <c r="S2328" s="163">
        <v>0.95</v>
      </c>
      <c r="T2328" s="163">
        <v>3.25</v>
      </c>
    </row>
    <row r="2329" spans="1:20" ht="15.75" customHeight="1">
      <c r="A2329" s="130" t="s">
        <v>128</v>
      </c>
      <c r="B2329" s="164">
        <v>2022</v>
      </c>
      <c r="C2329" s="164">
        <v>7</v>
      </c>
      <c r="D2329" s="130" t="s">
        <v>59</v>
      </c>
      <c r="E2329" s="164">
        <v>5621</v>
      </c>
      <c r="F2329" s="164">
        <v>0</v>
      </c>
      <c r="G2329" s="164">
        <v>0</v>
      </c>
      <c r="H2329" s="164">
        <v>0</v>
      </c>
      <c r="I2329" s="164">
        <v>0</v>
      </c>
      <c r="J2329" s="164">
        <v>0</v>
      </c>
      <c r="K2329" s="164">
        <v>2</v>
      </c>
      <c r="L2329" s="164">
        <v>1223</v>
      </c>
      <c r="M2329" s="164">
        <v>224.45</v>
      </c>
      <c r="N2329" s="164">
        <v>0.218</v>
      </c>
      <c r="O2329" s="164">
        <v>0.04</v>
      </c>
      <c r="P2329" s="164">
        <v>2</v>
      </c>
      <c r="Q2329" s="164">
        <v>1223</v>
      </c>
      <c r="R2329" s="164">
        <v>224.45</v>
      </c>
      <c r="S2329" s="164">
        <v>0.218</v>
      </c>
      <c r="T2329" s="164">
        <v>0.04</v>
      </c>
    </row>
    <row r="2330" spans="1:20" ht="15.75" customHeight="1">
      <c r="A2330" s="126" t="s">
        <v>128</v>
      </c>
      <c r="B2330" s="163">
        <v>2022</v>
      </c>
      <c r="C2330" s="163">
        <v>8</v>
      </c>
      <c r="D2330" s="126" t="s">
        <v>60</v>
      </c>
      <c r="E2330" s="163">
        <v>5621</v>
      </c>
      <c r="F2330" s="163">
        <v>0</v>
      </c>
      <c r="G2330" s="163">
        <v>0</v>
      </c>
      <c r="H2330" s="163">
        <v>0</v>
      </c>
      <c r="I2330" s="163">
        <v>0</v>
      </c>
      <c r="J2330" s="163">
        <v>0</v>
      </c>
      <c r="K2330" s="163">
        <v>0</v>
      </c>
      <c r="L2330" s="163">
        <v>0</v>
      </c>
      <c r="M2330" s="163">
        <v>0</v>
      </c>
      <c r="N2330" s="163">
        <v>0</v>
      </c>
      <c r="O2330" s="163">
        <v>0</v>
      </c>
      <c r="P2330" s="163">
        <v>0</v>
      </c>
      <c r="Q2330" s="163">
        <v>0</v>
      </c>
      <c r="R2330" s="163">
        <v>0</v>
      </c>
      <c r="S2330" s="163">
        <v>0</v>
      </c>
      <c r="T2330" s="163">
        <v>0</v>
      </c>
    </row>
    <row r="2331" spans="1:20" ht="15.75" customHeight="1">
      <c r="A2331" s="130" t="s">
        <v>128</v>
      </c>
      <c r="B2331" s="164">
        <v>2022</v>
      </c>
      <c r="C2331" s="164">
        <v>9</v>
      </c>
      <c r="D2331" s="130" t="s">
        <v>61</v>
      </c>
      <c r="E2331" s="164">
        <v>5621</v>
      </c>
      <c r="F2331" s="164">
        <v>0</v>
      </c>
      <c r="G2331" s="164">
        <v>0</v>
      </c>
      <c r="H2331" s="164">
        <v>0</v>
      </c>
      <c r="I2331" s="164">
        <v>0</v>
      </c>
      <c r="J2331" s="164">
        <v>0</v>
      </c>
      <c r="K2331" s="164">
        <v>9</v>
      </c>
      <c r="L2331" s="164">
        <v>151</v>
      </c>
      <c r="M2331" s="164">
        <v>155.65</v>
      </c>
      <c r="N2331" s="164">
        <v>2.7E-2</v>
      </c>
      <c r="O2331" s="164">
        <v>2.8000000000000001E-2</v>
      </c>
      <c r="P2331" s="164">
        <v>9</v>
      </c>
      <c r="Q2331" s="164">
        <v>151</v>
      </c>
      <c r="R2331" s="164">
        <v>155.65</v>
      </c>
      <c r="S2331" s="164">
        <v>2.7E-2</v>
      </c>
      <c r="T2331" s="164">
        <v>2.8000000000000001E-2</v>
      </c>
    </row>
    <row r="2332" spans="1:20" ht="15.75" customHeight="1">
      <c r="A2332" s="126" t="s">
        <v>128</v>
      </c>
      <c r="B2332" s="163">
        <v>2023</v>
      </c>
      <c r="C2332" s="163">
        <v>0</v>
      </c>
      <c r="D2332" s="126" t="s">
        <v>53</v>
      </c>
      <c r="E2332" s="163">
        <v>5657</v>
      </c>
      <c r="F2332" s="163">
        <v>0</v>
      </c>
      <c r="G2332" s="163">
        <v>0</v>
      </c>
      <c r="H2332" s="163">
        <v>0</v>
      </c>
      <c r="I2332" s="163">
        <v>0</v>
      </c>
      <c r="J2332" s="163">
        <v>0</v>
      </c>
      <c r="K2332" s="163">
        <v>3</v>
      </c>
      <c r="L2332" s="163">
        <v>2893</v>
      </c>
      <c r="M2332" s="163">
        <v>521.03</v>
      </c>
      <c r="N2332" s="163">
        <v>0.51100000000000001</v>
      </c>
      <c r="O2332" s="163">
        <v>9.1999999999999998E-2</v>
      </c>
      <c r="P2332" s="163">
        <v>3</v>
      </c>
      <c r="Q2332" s="163">
        <v>2893</v>
      </c>
      <c r="R2332" s="163">
        <v>521.03</v>
      </c>
      <c r="S2332" s="163">
        <v>0.51100000000000001</v>
      </c>
      <c r="T2332" s="163">
        <v>9.1999999999999998E-2</v>
      </c>
    </row>
    <row r="2333" spans="1:20" ht="15.75" customHeight="1">
      <c r="A2333" s="130" t="s">
        <v>128</v>
      </c>
      <c r="B2333" s="164">
        <v>2023</v>
      </c>
      <c r="C2333" s="164">
        <v>1</v>
      </c>
      <c r="D2333" s="130" t="s">
        <v>54</v>
      </c>
      <c r="E2333" s="164">
        <v>5657</v>
      </c>
      <c r="F2333" s="164">
        <v>0</v>
      </c>
      <c r="G2333" s="164">
        <v>0</v>
      </c>
      <c r="H2333" s="164">
        <v>0</v>
      </c>
      <c r="I2333" s="164">
        <v>0</v>
      </c>
      <c r="J2333" s="164">
        <v>0</v>
      </c>
      <c r="K2333" s="164">
        <v>5</v>
      </c>
      <c r="L2333" s="164">
        <v>99</v>
      </c>
      <c r="M2333" s="164">
        <v>309.83</v>
      </c>
      <c r="N2333" s="164">
        <v>1.7999999999999999E-2</v>
      </c>
      <c r="O2333" s="164">
        <v>5.5E-2</v>
      </c>
      <c r="P2333" s="164">
        <v>5</v>
      </c>
      <c r="Q2333" s="164">
        <v>99</v>
      </c>
      <c r="R2333" s="164">
        <v>309.83</v>
      </c>
      <c r="S2333" s="164">
        <v>1.7999999999999999E-2</v>
      </c>
      <c r="T2333" s="164">
        <v>5.5E-2</v>
      </c>
    </row>
    <row r="2334" spans="1:20" ht="15.75" customHeight="1">
      <c r="A2334" s="126" t="s">
        <v>128</v>
      </c>
      <c r="B2334" s="163">
        <v>2023</v>
      </c>
      <c r="C2334" s="163">
        <v>2</v>
      </c>
      <c r="D2334" s="126" t="s">
        <v>1415</v>
      </c>
      <c r="E2334" s="163">
        <v>5657</v>
      </c>
      <c r="F2334" s="163">
        <v>0</v>
      </c>
      <c r="G2334" s="163">
        <v>0</v>
      </c>
      <c r="H2334" s="163">
        <v>0</v>
      </c>
      <c r="I2334" s="163">
        <v>0</v>
      </c>
      <c r="J2334" s="163">
        <v>0</v>
      </c>
      <c r="K2334" s="163">
        <v>5</v>
      </c>
      <c r="L2334" s="163">
        <v>12315</v>
      </c>
      <c r="M2334" s="163">
        <v>37332.400000000001</v>
      </c>
      <c r="N2334" s="163">
        <v>2.177</v>
      </c>
      <c r="O2334" s="163">
        <v>6.5990000000000002</v>
      </c>
      <c r="P2334" s="163">
        <v>5</v>
      </c>
      <c r="Q2334" s="163">
        <v>12315</v>
      </c>
      <c r="R2334" s="163">
        <v>37332.400000000001</v>
      </c>
      <c r="S2334" s="163">
        <v>2.177</v>
      </c>
      <c r="T2334" s="163">
        <v>6.5990000000000002</v>
      </c>
    </row>
    <row r="2335" spans="1:20" ht="15.75" customHeight="1">
      <c r="A2335" s="130" t="s">
        <v>128</v>
      </c>
      <c r="B2335" s="164">
        <v>2023</v>
      </c>
      <c r="C2335" s="164">
        <v>3</v>
      </c>
      <c r="D2335" s="130" t="s">
        <v>55</v>
      </c>
      <c r="E2335" s="164">
        <v>5657</v>
      </c>
      <c r="F2335" s="164">
        <v>0</v>
      </c>
      <c r="G2335" s="164">
        <v>0</v>
      </c>
      <c r="H2335" s="164">
        <v>0</v>
      </c>
      <c r="I2335" s="164">
        <v>0</v>
      </c>
      <c r="J2335" s="164">
        <v>0</v>
      </c>
      <c r="K2335" s="164">
        <v>3</v>
      </c>
      <c r="L2335" s="164">
        <v>441</v>
      </c>
      <c r="M2335" s="164">
        <v>407.72</v>
      </c>
      <c r="N2335" s="164">
        <v>7.8E-2</v>
      </c>
      <c r="O2335" s="164">
        <v>7.1999999999999995E-2</v>
      </c>
      <c r="P2335" s="164">
        <v>3</v>
      </c>
      <c r="Q2335" s="164">
        <v>441</v>
      </c>
      <c r="R2335" s="164">
        <v>407.72</v>
      </c>
      <c r="S2335" s="164">
        <v>7.8E-2</v>
      </c>
      <c r="T2335" s="164">
        <v>7.1999999999999995E-2</v>
      </c>
    </row>
    <row r="2336" spans="1:20" ht="15.75" customHeight="1">
      <c r="A2336" s="126" t="s">
        <v>128</v>
      </c>
      <c r="B2336" s="163">
        <v>2023</v>
      </c>
      <c r="C2336" s="163">
        <v>4</v>
      </c>
      <c r="D2336" s="126" t="s">
        <v>56</v>
      </c>
      <c r="E2336" s="163">
        <v>5657</v>
      </c>
      <c r="F2336" s="163">
        <v>0</v>
      </c>
      <c r="G2336" s="163">
        <v>0</v>
      </c>
      <c r="H2336" s="163">
        <v>0</v>
      </c>
      <c r="I2336" s="163">
        <v>0</v>
      </c>
      <c r="J2336" s="163">
        <v>0</v>
      </c>
      <c r="K2336" s="163">
        <v>1</v>
      </c>
      <c r="L2336" s="163">
        <v>1494</v>
      </c>
      <c r="M2336" s="163">
        <v>921.3</v>
      </c>
      <c r="N2336" s="163">
        <v>0.26400000000000001</v>
      </c>
      <c r="O2336" s="163">
        <v>0.16300000000000001</v>
      </c>
      <c r="P2336" s="163">
        <v>1</v>
      </c>
      <c r="Q2336" s="163">
        <v>1494</v>
      </c>
      <c r="R2336" s="163">
        <v>921.3</v>
      </c>
      <c r="S2336" s="163">
        <v>0.26400000000000001</v>
      </c>
      <c r="T2336" s="163">
        <v>0.16300000000000001</v>
      </c>
    </row>
    <row r="2337" spans="1:20" ht="15.75" customHeight="1">
      <c r="A2337" s="130" t="s">
        <v>128</v>
      </c>
      <c r="B2337" s="164">
        <v>2023</v>
      </c>
      <c r="C2337" s="164">
        <v>5</v>
      </c>
      <c r="D2337" s="130" t="s">
        <v>57</v>
      </c>
      <c r="E2337" s="164">
        <v>5657</v>
      </c>
      <c r="F2337" s="164">
        <v>0</v>
      </c>
      <c r="G2337" s="164">
        <v>0</v>
      </c>
      <c r="H2337" s="164">
        <v>0</v>
      </c>
      <c r="I2337" s="164">
        <v>0</v>
      </c>
      <c r="J2337" s="164">
        <v>0</v>
      </c>
      <c r="K2337" s="164">
        <v>12</v>
      </c>
      <c r="L2337" s="164">
        <v>5517</v>
      </c>
      <c r="M2337" s="164">
        <v>5396.48</v>
      </c>
      <c r="N2337" s="164">
        <v>0.97499999999999998</v>
      </c>
      <c r="O2337" s="164">
        <v>0.95399999999999996</v>
      </c>
      <c r="P2337" s="164">
        <v>12</v>
      </c>
      <c r="Q2337" s="164">
        <v>5517</v>
      </c>
      <c r="R2337" s="164">
        <v>5396.48</v>
      </c>
      <c r="S2337" s="164">
        <v>0.97499999999999998</v>
      </c>
      <c r="T2337" s="164">
        <v>0.95399999999999996</v>
      </c>
    </row>
    <row r="2338" spans="1:20" ht="15.75" customHeight="1">
      <c r="A2338" s="126" t="s">
        <v>128</v>
      </c>
      <c r="B2338" s="163">
        <v>2023</v>
      </c>
      <c r="C2338" s="163">
        <v>6</v>
      </c>
      <c r="D2338" s="126" t="s">
        <v>58</v>
      </c>
      <c r="E2338" s="163">
        <v>5657</v>
      </c>
      <c r="F2338" s="163">
        <v>0</v>
      </c>
      <c r="G2338" s="163">
        <v>0</v>
      </c>
      <c r="H2338" s="163">
        <v>0</v>
      </c>
      <c r="I2338" s="163">
        <v>0</v>
      </c>
      <c r="J2338" s="163">
        <v>0</v>
      </c>
      <c r="K2338" s="163">
        <v>2</v>
      </c>
      <c r="L2338" s="163">
        <v>24</v>
      </c>
      <c r="M2338" s="163">
        <v>22</v>
      </c>
      <c r="N2338" s="163">
        <v>4.0000000000000001E-3</v>
      </c>
      <c r="O2338" s="163">
        <v>4.0000000000000001E-3</v>
      </c>
      <c r="P2338" s="163">
        <v>2</v>
      </c>
      <c r="Q2338" s="163">
        <v>24</v>
      </c>
      <c r="R2338" s="163">
        <v>22</v>
      </c>
      <c r="S2338" s="163">
        <v>4.0000000000000001E-3</v>
      </c>
      <c r="T2338" s="163">
        <v>4.0000000000000001E-3</v>
      </c>
    </row>
    <row r="2339" spans="1:20" ht="15.75" customHeight="1">
      <c r="A2339" s="130" t="s">
        <v>128</v>
      </c>
      <c r="B2339" s="164">
        <v>2023</v>
      </c>
      <c r="C2339" s="164">
        <v>7</v>
      </c>
      <c r="D2339" s="130" t="s">
        <v>59</v>
      </c>
      <c r="E2339" s="164">
        <v>5657</v>
      </c>
      <c r="F2339" s="164">
        <v>0</v>
      </c>
      <c r="G2339" s="164">
        <v>0</v>
      </c>
      <c r="H2339" s="164">
        <v>0</v>
      </c>
      <c r="I2339" s="164">
        <v>0</v>
      </c>
      <c r="J2339" s="164">
        <v>0</v>
      </c>
      <c r="K2339" s="164">
        <v>2</v>
      </c>
      <c r="L2339" s="164">
        <v>1206</v>
      </c>
      <c r="M2339" s="164">
        <v>784.67</v>
      </c>
      <c r="N2339" s="164">
        <v>0.21299999999999999</v>
      </c>
      <c r="O2339" s="164">
        <v>0.13900000000000001</v>
      </c>
      <c r="P2339" s="164">
        <v>2</v>
      </c>
      <c r="Q2339" s="164">
        <v>1206</v>
      </c>
      <c r="R2339" s="164">
        <v>784.67</v>
      </c>
      <c r="S2339" s="164">
        <v>0.21299999999999999</v>
      </c>
      <c r="T2339" s="164">
        <v>0.13900000000000001</v>
      </c>
    </row>
    <row r="2340" spans="1:20" ht="15.75" customHeight="1">
      <c r="A2340" s="126" t="s">
        <v>128</v>
      </c>
      <c r="B2340" s="163">
        <v>2023</v>
      </c>
      <c r="C2340" s="163">
        <v>8</v>
      </c>
      <c r="D2340" s="126" t="s">
        <v>60</v>
      </c>
      <c r="E2340" s="163">
        <v>5657</v>
      </c>
      <c r="F2340" s="163">
        <v>0</v>
      </c>
      <c r="G2340" s="163">
        <v>0</v>
      </c>
      <c r="H2340" s="163">
        <v>0</v>
      </c>
      <c r="I2340" s="163">
        <v>0</v>
      </c>
      <c r="J2340" s="163">
        <v>0</v>
      </c>
      <c r="K2340" s="163">
        <v>0</v>
      </c>
      <c r="L2340" s="163">
        <v>0</v>
      </c>
      <c r="M2340" s="163">
        <v>0</v>
      </c>
      <c r="N2340" s="163">
        <v>0</v>
      </c>
      <c r="O2340" s="163">
        <v>0</v>
      </c>
      <c r="P2340" s="163">
        <v>0</v>
      </c>
      <c r="Q2340" s="163">
        <v>0</v>
      </c>
      <c r="R2340" s="163">
        <v>0</v>
      </c>
      <c r="S2340" s="163">
        <v>0</v>
      </c>
      <c r="T2340" s="163">
        <v>0</v>
      </c>
    </row>
    <row r="2341" spans="1:20" ht="15.75" customHeight="1">
      <c r="A2341" s="130" t="s">
        <v>128</v>
      </c>
      <c r="B2341" s="164">
        <v>2023</v>
      </c>
      <c r="C2341" s="164">
        <v>9</v>
      </c>
      <c r="D2341" s="130" t="s">
        <v>61</v>
      </c>
      <c r="E2341" s="164">
        <v>5657</v>
      </c>
      <c r="F2341" s="164">
        <v>0</v>
      </c>
      <c r="G2341" s="164">
        <v>0</v>
      </c>
      <c r="H2341" s="164">
        <v>0</v>
      </c>
      <c r="I2341" s="164">
        <v>0</v>
      </c>
      <c r="J2341" s="164">
        <v>0</v>
      </c>
      <c r="K2341" s="164">
        <v>8</v>
      </c>
      <c r="L2341" s="164">
        <v>65</v>
      </c>
      <c r="M2341" s="164">
        <v>47.72</v>
      </c>
      <c r="N2341" s="164">
        <v>1.0999999999999999E-2</v>
      </c>
      <c r="O2341" s="164">
        <v>8.0000000000000002E-3</v>
      </c>
      <c r="P2341" s="164">
        <v>8</v>
      </c>
      <c r="Q2341" s="164">
        <v>65</v>
      </c>
      <c r="R2341" s="164">
        <v>47.72</v>
      </c>
      <c r="S2341" s="164">
        <v>1.0999999999999999E-2</v>
      </c>
      <c r="T2341" s="164">
        <v>8.0000000000000002E-3</v>
      </c>
    </row>
    <row r="2342" spans="1:20" ht="15.75" customHeight="1">
      <c r="A2342" s="126" t="s">
        <v>289</v>
      </c>
      <c r="B2342" s="163">
        <v>2015</v>
      </c>
      <c r="C2342" s="163">
        <v>0</v>
      </c>
      <c r="D2342" s="126" t="s">
        <v>53</v>
      </c>
      <c r="E2342" s="163">
        <v>1392645</v>
      </c>
      <c r="F2342" s="163">
        <v>268</v>
      </c>
      <c r="G2342" s="163">
        <v>56841</v>
      </c>
      <c r="H2342" s="163">
        <v>363248.5</v>
      </c>
      <c r="I2342" s="163">
        <v>4.1000000000000002E-2</v>
      </c>
      <c r="J2342" s="163">
        <v>0.26100000000000001</v>
      </c>
      <c r="K2342" s="163">
        <v>3903</v>
      </c>
      <c r="L2342" s="163">
        <v>737532</v>
      </c>
      <c r="M2342" s="163">
        <v>1204732.27</v>
      </c>
      <c r="N2342" s="163">
        <v>0.53</v>
      </c>
      <c r="O2342" s="163">
        <v>0.86499999999999999</v>
      </c>
      <c r="P2342" s="163">
        <v>4171</v>
      </c>
      <c r="Q2342" s="163">
        <v>794373</v>
      </c>
      <c r="R2342" s="163">
        <v>1567980.77</v>
      </c>
      <c r="S2342" s="163">
        <v>0.56999999999999995</v>
      </c>
      <c r="T2342" s="163">
        <v>1.125</v>
      </c>
    </row>
    <row r="2343" spans="1:20" ht="15.75" customHeight="1">
      <c r="A2343" s="130" t="s">
        <v>289</v>
      </c>
      <c r="B2343" s="164">
        <v>2015</v>
      </c>
      <c r="C2343" s="164">
        <v>1</v>
      </c>
      <c r="D2343" s="130" t="s">
        <v>54</v>
      </c>
      <c r="E2343" s="164">
        <v>1392645</v>
      </c>
      <c r="F2343" s="164">
        <v>54</v>
      </c>
      <c r="G2343" s="164">
        <v>20315</v>
      </c>
      <c r="H2343" s="164">
        <v>28053.200000000001</v>
      </c>
      <c r="I2343" s="164">
        <v>1.4999999999999999E-2</v>
      </c>
      <c r="J2343" s="164">
        <v>0.02</v>
      </c>
      <c r="K2343" s="164">
        <v>7646</v>
      </c>
      <c r="L2343" s="164">
        <v>779835</v>
      </c>
      <c r="M2343" s="164">
        <v>1898096.74</v>
      </c>
      <c r="N2343" s="164">
        <v>0.56000000000000005</v>
      </c>
      <c r="O2343" s="164">
        <v>1.363</v>
      </c>
      <c r="P2343" s="164">
        <v>7700</v>
      </c>
      <c r="Q2343" s="164">
        <v>800150</v>
      </c>
      <c r="R2343" s="164">
        <v>1926149.94</v>
      </c>
      <c r="S2343" s="164">
        <v>0.57499999999999996</v>
      </c>
      <c r="T2343" s="164">
        <v>1.383</v>
      </c>
    </row>
    <row r="2344" spans="1:20" ht="15.75" customHeight="1">
      <c r="A2344" s="126" t="s">
        <v>289</v>
      </c>
      <c r="B2344" s="163">
        <v>2015</v>
      </c>
      <c r="C2344" s="163">
        <v>2</v>
      </c>
      <c r="D2344" s="126" t="s">
        <v>1415</v>
      </c>
      <c r="E2344" s="163">
        <v>1392645</v>
      </c>
      <c r="F2344" s="163">
        <v>16</v>
      </c>
      <c r="G2344" s="163">
        <v>29608</v>
      </c>
      <c r="H2344" s="163">
        <v>129553.3</v>
      </c>
      <c r="I2344" s="163">
        <v>2.1000000000000001E-2</v>
      </c>
      <c r="J2344" s="163">
        <v>9.2999999999999999E-2</v>
      </c>
      <c r="K2344" s="163">
        <v>212</v>
      </c>
      <c r="L2344" s="163">
        <v>668760</v>
      </c>
      <c r="M2344" s="163">
        <v>920344.55</v>
      </c>
      <c r="N2344" s="163">
        <v>0.48</v>
      </c>
      <c r="O2344" s="163">
        <v>0.66100000000000003</v>
      </c>
      <c r="P2344" s="163">
        <v>228</v>
      </c>
      <c r="Q2344" s="163">
        <v>698368</v>
      </c>
      <c r="R2344" s="163">
        <v>1049897.8500000001</v>
      </c>
      <c r="S2344" s="163">
        <v>0.501</v>
      </c>
      <c r="T2344" s="163">
        <v>0.754</v>
      </c>
    </row>
    <row r="2345" spans="1:20" ht="15.75" customHeight="1">
      <c r="A2345" s="130" t="s">
        <v>289</v>
      </c>
      <c r="B2345" s="164">
        <v>2015</v>
      </c>
      <c r="C2345" s="164">
        <v>3</v>
      </c>
      <c r="D2345" s="130" t="s">
        <v>55</v>
      </c>
      <c r="E2345" s="164">
        <v>1392645</v>
      </c>
      <c r="F2345" s="164">
        <v>2553</v>
      </c>
      <c r="G2345" s="164">
        <v>356062</v>
      </c>
      <c r="H2345" s="164">
        <v>4275579.0999999996</v>
      </c>
      <c r="I2345" s="164">
        <v>0.25600000000000001</v>
      </c>
      <c r="J2345" s="164">
        <v>3.069</v>
      </c>
      <c r="K2345" s="164">
        <v>6993</v>
      </c>
      <c r="L2345" s="164">
        <v>674468</v>
      </c>
      <c r="M2345" s="164">
        <v>2966222.32</v>
      </c>
      <c r="N2345" s="164">
        <v>0.48399999999999999</v>
      </c>
      <c r="O2345" s="164">
        <v>2.129</v>
      </c>
      <c r="P2345" s="164">
        <v>9546</v>
      </c>
      <c r="Q2345" s="164">
        <v>1030530</v>
      </c>
      <c r="R2345" s="164">
        <v>7241801.4199999999</v>
      </c>
      <c r="S2345" s="164">
        <v>0.74</v>
      </c>
      <c r="T2345" s="164">
        <v>5.2</v>
      </c>
    </row>
    <row r="2346" spans="1:20" ht="15.75" customHeight="1">
      <c r="A2346" s="126" t="s">
        <v>289</v>
      </c>
      <c r="B2346" s="163">
        <v>2015</v>
      </c>
      <c r="C2346" s="163">
        <v>4</v>
      </c>
      <c r="D2346" s="126" t="s">
        <v>56</v>
      </c>
      <c r="E2346" s="163">
        <v>1392645</v>
      </c>
      <c r="F2346" s="163">
        <v>0</v>
      </c>
      <c r="G2346" s="163">
        <v>0</v>
      </c>
      <c r="H2346" s="163">
        <v>0</v>
      </c>
      <c r="I2346" s="163">
        <v>0</v>
      </c>
      <c r="J2346" s="163">
        <v>0</v>
      </c>
      <c r="K2346" s="163">
        <v>60</v>
      </c>
      <c r="L2346" s="163">
        <v>2281</v>
      </c>
      <c r="M2346" s="163">
        <v>3980.15</v>
      </c>
      <c r="N2346" s="163">
        <v>2E-3</v>
      </c>
      <c r="O2346" s="163">
        <v>3.0000000000000001E-3</v>
      </c>
      <c r="P2346" s="163">
        <v>60</v>
      </c>
      <c r="Q2346" s="163">
        <v>2281</v>
      </c>
      <c r="R2346" s="163">
        <v>3980.15</v>
      </c>
      <c r="S2346" s="163">
        <v>2E-3</v>
      </c>
      <c r="T2346" s="163">
        <v>3.0000000000000001E-3</v>
      </c>
    </row>
    <row r="2347" spans="1:20" ht="15.75" customHeight="1">
      <c r="A2347" s="130" t="s">
        <v>289</v>
      </c>
      <c r="B2347" s="164">
        <v>2015</v>
      </c>
      <c r="C2347" s="164">
        <v>5</v>
      </c>
      <c r="D2347" s="130" t="s">
        <v>57</v>
      </c>
      <c r="E2347" s="164">
        <v>1392645</v>
      </c>
      <c r="F2347" s="164">
        <v>917</v>
      </c>
      <c r="G2347" s="164">
        <v>136059</v>
      </c>
      <c r="H2347" s="164">
        <v>1269490.6000000001</v>
      </c>
      <c r="I2347" s="164">
        <v>9.8000000000000004E-2</v>
      </c>
      <c r="J2347" s="164">
        <v>0.91200000000000003</v>
      </c>
      <c r="K2347" s="164">
        <v>8314</v>
      </c>
      <c r="L2347" s="164">
        <v>1074674</v>
      </c>
      <c r="M2347" s="164">
        <v>3415723.35</v>
      </c>
      <c r="N2347" s="164">
        <v>0.77200000000000002</v>
      </c>
      <c r="O2347" s="164">
        <v>2.452</v>
      </c>
      <c r="P2347" s="164">
        <v>9231</v>
      </c>
      <c r="Q2347" s="164">
        <v>1210733</v>
      </c>
      <c r="R2347" s="164">
        <v>4685213.95</v>
      </c>
      <c r="S2347" s="164">
        <v>0.86899999999999999</v>
      </c>
      <c r="T2347" s="164">
        <v>3.363</v>
      </c>
    </row>
    <row r="2348" spans="1:20" ht="15.75" customHeight="1">
      <c r="A2348" s="126" t="s">
        <v>289</v>
      </c>
      <c r="B2348" s="163">
        <v>2015</v>
      </c>
      <c r="C2348" s="163">
        <v>6</v>
      </c>
      <c r="D2348" s="126" t="s">
        <v>58</v>
      </c>
      <c r="E2348" s="163">
        <v>1392645</v>
      </c>
      <c r="F2348" s="163">
        <v>1</v>
      </c>
      <c r="G2348" s="163">
        <v>16</v>
      </c>
      <c r="H2348" s="163">
        <v>39357.08</v>
      </c>
      <c r="I2348" s="163">
        <v>0</v>
      </c>
      <c r="J2348" s="163">
        <v>2.8000000000000001E-2</v>
      </c>
      <c r="K2348" s="163">
        <v>68</v>
      </c>
      <c r="L2348" s="163">
        <v>44846</v>
      </c>
      <c r="M2348" s="163">
        <v>28293</v>
      </c>
      <c r="N2348" s="163">
        <v>3.2000000000000001E-2</v>
      </c>
      <c r="O2348" s="163">
        <v>0.02</v>
      </c>
      <c r="P2348" s="163">
        <v>69</v>
      </c>
      <c r="Q2348" s="163">
        <v>44862</v>
      </c>
      <c r="R2348" s="163">
        <v>67650.080000000002</v>
      </c>
      <c r="S2348" s="163">
        <v>3.2000000000000001E-2</v>
      </c>
      <c r="T2348" s="163">
        <v>4.9000000000000002E-2</v>
      </c>
    </row>
    <row r="2349" spans="1:20" ht="15.75" customHeight="1">
      <c r="A2349" s="130" t="s">
        <v>289</v>
      </c>
      <c r="B2349" s="164">
        <v>2015</v>
      </c>
      <c r="C2349" s="164">
        <v>7</v>
      </c>
      <c r="D2349" s="130" t="s">
        <v>59</v>
      </c>
      <c r="E2349" s="164">
        <v>1392645</v>
      </c>
      <c r="F2349" s="164">
        <v>0</v>
      </c>
      <c r="G2349" s="164">
        <v>0</v>
      </c>
      <c r="H2349" s="164">
        <v>0</v>
      </c>
      <c r="I2349" s="164">
        <v>0</v>
      </c>
      <c r="J2349" s="164">
        <v>0</v>
      </c>
      <c r="K2349" s="164">
        <v>55</v>
      </c>
      <c r="L2349" s="164">
        <v>5484</v>
      </c>
      <c r="M2349" s="164">
        <v>22461.81</v>
      </c>
      <c r="N2349" s="164">
        <v>4.0000000000000001E-3</v>
      </c>
      <c r="O2349" s="164">
        <v>1.6E-2</v>
      </c>
      <c r="P2349" s="164">
        <v>55</v>
      </c>
      <c r="Q2349" s="164">
        <v>5484</v>
      </c>
      <c r="R2349" s="164">
        <v>22461.81</v>
      </c>
      <c r="S2349" s="164">
        <v>4.0000000000000001E-3</v>
      </c>
      <c r="T2349" s="164">
        <v>1.6E-2</v>
      </c>
    </row>
    <row r="2350" spans="1:20" ht="15.75" customHeight="1">
      <c r="A2350" s="126" t="s">
        <v>289</v>
      </c>
      <c r="B2350" s="163">
        <v>2015</v>
      </c>
      <c r="C2350" s="163">
        <v>8</v>
      </c>
      <c r="D2350" s="126" t="s">
        <v>60</v>
      </c>
      <c r="E2350" s="163">
        <v>1392645</v>
      </c>
      <c r="F2350" s="163">
        <v>7</v>
      </c>
      <c r="G2350" s="163">
        <v>1001</v>
      </c>
      <c r="H2350" s="163">
        <v>8443.5</v>
      </c>
      <c r="I2350" s="163">
        <v>1E-3</v>
      </c>
      <c r="J2350" s="163">
        <v>6.0000000000000001E-3</v>
      </c>
      <c r="K2350" s="163">
        <v>428</v>
      </c>
      <c r="L2350" s="163">
        <v>93020</v>
      </c>
      <c r="M2350" s="163">
        <v>93929.9</v>
      </c>
      <c r="N2350" s="163">
        <v>6.7000000000000004E-2</v>
      </c>
      <c r="O2350" s="163">
        <v>6.7000000000000004E-2</v>
      </c>
      <c r="P2350" s="163">
        <v>435</v>
      </c>
      <c r="Q2350" s="163">
        <v>94021</v>
      </c>
      <c r="R2350" s="163">
        <v>102373.4</v>
      </c>
      <c r="S2350" s="163">
        <v>6.8000000000000005E-2</v>
      </c>
      <c r="T2350" s="163">
        <v>7.3999999999999996E-2</v>
      </c>
    </row>
    <row r="2351" spans="1:20" ht="15.75" customHeight="1">
      <c r="A2351" s="130" t="s">
        <v>289</v>
      </c>
      <c r="B2351" s="164">
        <v>2015</v>
      </c>
      <c r="C2351" s="164">
        <v>9</v>
      </c>
      <c r="D2351" s="130" t="s">
        <v>61</v>
      </c>
      <c r="E2351" s="164">
        <v>1392645</v>
      </c>
      <c r="F2351" s="164">
        <v>160</v>
      </c>
      <c r="G2351" s="164">
        <v>5429</v>
      </c>
      <c r="H2351" s="164">
        <v>22103.599999999999</v>
      </c>
      <c r="I2351" s="164">
        <v>4.0000000000000001E-3</v>
      </c>
      <c r="J2351" s="164">
        <v>1.6E-2</v>
      </c>
      <c r="K2351" s="164">
        <v>4540</v>
      </c>
      <c r="L2351" s="164">
        <v>204315</v>
      </c>
      <c r="M2351" s="164">
        <v>520234.36</v>
      </c>
      <c r="N2351" s="164">
        <v>0.14699999999999999</v>
      </c>
      <c r="O2351" s="164">
        <v>0.374</v>
      </c>
      <c r="P2351" s="164">
        <v>4700</v>
      </c>
      <c r="Q2351" s="164">
        <v>209744</v>
      </c>
      <c r="R2351" s="164">
        <v>542337.96</v>
      </c>
      <c r="S2351" s="164">
        <v>0.151</v>
      </c>
      <c r="T2351" s="164">
        <v>0.38900000000000001</v>
      </c>
    </row>
    <row r="2352" spans="1:20" ht="15.75" customHeight="1">
      <c r="A2352" s="126" t="s">
        <v>289</v>
      </c>
      <c r="B2352" s="163">
        <v>2016</v>
      </c>
      <c r="C2352" s="163">
        <v>0</v>
      </c>
      <c r="D2352" s="126" t="s">
        <v>53</v>
      </c>
      <c r="E2352" s="163">
        <v>1416528</v>
      </c>
      <c r="F2352" s="163">
        <v>421</v>
      </c>
      <c r="G2352" s="163">
        <v>89488</v>
      </c>
      <c r="H2352" s="163">
        <v>561349.4</v>
      </c>
      <c r="I2352" s="163">
        <v>6.3E-2</v>
      </c>
      <c r="J2352" s="163">
        <v>0.39600000000000002</v>
      </c>
      <c r="K2352" s="163">
        <v>4085</v>
      </c>
      <c r="L2352" s="163">
        <v>692393</v>
      </c>
      <c r="M2352" s="163">
        <v>1358064.75</v>
      </c>
      <c r="N2352" s="163">
        <v>0.48899999999999999</v>
      </c>
      <c r="O2352" s="163">
        <v>0.95899999999999996</v>
      </c>
      <c r="P2352" s="163">
        <v>4506</v>
      </c>
      <c r="Q2352" s="163">
        <v>781881</v>
      </c>
      <c r="R2352" s="163">
        <v>1919414.15</v>
      </c>
      <c r="S2352" s="163">
        <v>0.55200000000000005</v>
      </c>
      <c r="T2352" s="163">
        <v>1.355</v>
      </c>
    </row>
    <row r="2353" spans="1:20" ht="15.75" customHeight="1">
      <c r="A2353" s="130" t="s">
        <v>289</v>
      </c>
      <c r="B2353" s="164">
        <v>2016</v>
      </c>
      <c r="C2353" s="164">
        <v>1</v>
      </c>
      <c r="D2353" s="130" t="s">
        <v>54</v>
      </c>
      <c r="E2353" s="164">
        <v>1416528</v>
      </c>
      <c r="F2353" s="164">
        <v>67</v>
      </c>
      <c r="G2353" s="164">
        <v>15234</v>
      </c>
      <c r="H2353" s="164">
        <v>34404.76</v>
      </c>
      <c r="I2353" s="164">
        <v>1.0999999999999999E-2</v>
      </c>
      <c r="J2353" s="164">
        <v>2.4E-2</v>
      </c>
      <c r="K2353" s="164">
        <v>7348</v>
      </c>
      <c r="L2353" s="164">
        <v>757950</v>
      </c>
      <c r="M2353" s="164">
        <v>1979770.48</v>
      </c>
      <c r="N2353" s="164">
        <v>0.53500000000000003</v>
      </c>
      <c r="O2353" s="164">
        <v>1.397</v>
      </c>
      <c r="P2353" s="164">
        <v>7415</v>
      </c>
      <c r="Q2353" s="164">
        <v>773184</v>
      </c>
      <c r="R2353" s="164">
        <v>2014175.24</v>
      </c>
      <c r="S2353" s="164">
        <v>0.54600000000000004</v>
      </c>
      <c r="T2353" s="164">
        <v>1.421</v>
      </c>
    </row>
    <row r="2354" spans="1:20" ht="15.75" customHeight="1">
      <c r="A2354" s="126" t="s">
        <v>289</v>
      </c>
      <c r="B2354" s="163">
        <v>2016</v>
      </c>
      <c r="C2354" s="163">
        <v>2</v>
      </c>
      <c r="D2354" s="126" t="s">
        <v>1415</v>
      </c>
      <c r="E2354" s="163">
        <v>1416528</v>
      </c>
      <c r="F2354" s="163">
        <v>12</v>
      </c>
      <c r="G2354" s="163">
        <v>51121</v>
      </c>
      <c r="H2354" s="163">
        <v>240947.4</v>
      </c>
      <c r="I2354" s="163">
        <v>3.5999999999999997E-2</v>
      </c>
      <c r="J2354" s="163">
        <v>0.17</v>
      </c>
      <c r="K2354" s="163">
        <v>147</v>
      </c>
      <c r="L2354" s="163">
        <v>619378</v>
      </c>
      <c r="M2354" s="163">
        <v>589075.25</v>
      </c>
      <c r="N2354" s="163">
        <v>0.437</v>
      </c>
      <c r="O2354" s="163">
        <v>0.41599999999999998</v>
      </c>
      <c r="P2354" s="163">
        <v>159</v>
      </c>
      <c r="Q2354" s="163">
        <v>670499</v>
      </c>
      <c r="R2354" s="163">
        <v>830022.65</v>
      </c>
      <c r="S2354" s="163">
        <v>0.47299999999999998</v>
      </c>
      <c r="T2354" s="163">
        <v>0.58599999999999997</v>
      </c>
    </row>
    <row r="2355" spans="1:20" ht="15.75" customHeight="1">
      <c r="A2355" s="130" t="s">
        <v>289</v>
      </c>
      <c r="B2355" s="164">
        <v>2016</v>
      </c>
      <c r="C2355" s="164">
        <v>3</v>
      </c>
      <c r="D2355" s="130" t="s">
        <v>55</v>
      </c>
      <c r="E2355" s="164">
        <v>1416528</v>
      </c>
      <c r="F2355" s="164">
        <v>2599</v>
      </c>
      <c r="G2355" s="164">
        <v>279005</v>
      </c>
      <c r="H2355" s="164">
        <v>4277337.92</v>
      </c>
      <c r="I2355" s="164">
        <v>0.19700000000000001</v>
      </c>
      <c r="J2355" s="164">
        <v>3.02</v>
      </c>
      <c r="K2355" s="164">
        <v>7476</v>
      </c>
      <c r="L2355" s="164">
        <v>811689</v>
      </c>
      <c r="M2355" s="164">
        <v>4005353.9</v>
      </c>
      <c r="N2355" s="164">
        <v>0.57299999999999995</v>
      </c>
      <c r="O2355" s="164">
        <v>2.827</v>
      </c>
      <c r="P2355" s="164">
        <v>10075</v>
      </c>
      <c r="Q2355" s="164">
        <v>1090694</v>
      </c>
      <c r="R2355" s="164">
        <v>8282691.8200000003</v>
      </c>
      <c r="S2355" s="164">
        <v>0.77</v>
      </c>
      <c r="T2355" s="164">
        <v>5.8470000000000004</v>
      </c>
    </row>
    <row r="2356" spans="1:20" ht="15.75" customHeight="1">
      <c r="A2356" s="126" t="s">
        <v>289</v>
      </c>
      <c r="B2356" s="163">
        <v>2016</v>
      </c>
      <c r="C2356" s="163">
        <v>4</v>
      </c>
      <c r="D2356" s="126" t="s">
        <v>56</v>
      </c>
      <c r="E2356" s="163">
        <v>1416528</v>
      </c>
      <c r="F2356" s="163">
        <v>0</v>
      </c>
      <c r="G2356" s="163">
        <v>0</v>
      </c>
      <c r="H2356" s="163">
        <v>0</v>
      </c>
      <c r="I2356" s="163">
        <v>0</v>
      </c>
      <c r="J2356" s="163">
        <v>0</v>
      </c>
      <c r="K2356" s="163">
        <v>43</v>
      </c>
      <c r="L2356" s="163">
        <v>2334</v>
      </c>
      <c r="M2356" s="163">
        <v>7767.99</v>
      </c>
      <c r="N2356" s="163">
        <v>2E-3</v>
      </c>
      <c r="O2356" s="163">
        <v>5.0000000000000001E-3</v>
      </c>
      <c r="P2356" s="163">
        <v>43</v>
      </c>
      <c r="Q2356" s="163">
        <v>2334</v>
      </c>
      <c r="R2356" s="163">
        <v>7767.99</v>
      </c>
      <c r="S2356" s="163">
        <v>2E-3</v>
      </c>
      <c r="T2356" s="163">
        <v>5.0000000000000001E-3</v>
      </c>
    </row>
    <row r="2357" spans="1:20" ht="15.75" customHeight="1">
      <c r="A2357" s="130" t="s">
        <v>289</v>
      </c>
      <c r="B2357" s="164">
        <v>2016</v>
      </c>
      <c r="C2357" s="164">
        <v>5</v>
      </c>
      <c r="D2357" s="130" t="s">
        <v>57</v>
      </c>
      <c r="E2357" s="164">
        <v>1416528</v>
      </c>
      <c r="F2357" s="164">
        <v>1192</v>
      </c>
      <c r="G2357" s="164">
        <v>193101</v>
      </c>
      <c r="H2357" s="164">
        <v>1450407.67</v>
      </c>
      <c r="I2357" s="164">
        <v>0.13600000000000001</v>
      </c>
      <c r="J2357" s="164">
        <v>1.024</v>
      </c>
      <c r="K2357" s="164">
        <v>7795</v>
      </c>
      <c r="L2357" s="164">
        <v>860689</v>
      </c>
      <c r="M2357" s="164">
        <v>2596521.84</v>
      </c>
      <c r="N2357" s="164">
        <v>0.60799999999999998</v>
      </c>
      <c r="O2357" s="164">
        <v>1.833</v>
      </c>
      <c r="P2357" s="164">
        <v>8987</v>
      </c>
      <c r="Q2357" s="164">
        <v>1053790</v>
      </c>
      <c r="R2357" s="164">
        <v>4046929.51</v>
      </c>
      <c r="S2357" s="164">
        <v>0.74399999999999999</v>
      </c>
      <c r="T2357" s="164">
        <v>2.8570000000000002</v>
      </c>
    </row>
    <row r="2358" spans="1:20" ht="15.75" customHeight="1">
      <c r="A2358" s="126" t="s">
        <v>289</v>
      </c>
      <c r="B2358" s="163">
        <v>2016</v>
      </c>
      <c r="C2358" s="163">
        <v>6</v>
      </c>
      <c r="D2358" s="126" t="s">
        <v>58</v>
      </c>
      <c r="E2358" s="163">
        <v>1416528</v>
      </c>
      <c r="F2358" s="163">
        <v>0</v>
      </c>
      <c r="G2358" s="163">
        <v>0</v>
      </c>
      <c r="H2358" s="163">
        <v>0</v>
      </c>
      <c r="I2358" s="163">
        <v>0</v>
      </c>
      <c r="J2358" s="163">
        <v>0</v>
      </c>
      <c r="K2358" s="163">
        <v>28</v>
      </c>
      <c r="L2358" s="163">
        <v>9668</v>
      </c>
      <c r="M2358" s="163">
        <v>4790.33</v>
      </c>
      <c r="N2358" s="163">
        <v>7.0000000000000001E-3</v>
      </c>
      <c r="O2358" s="163">
        <v>3.0000000000000001E-3</v>
      </c>
      <c r="P2358" s="163">
        <v>28</v>
      </c>
      <c r="Q2358" s="163">
        <v>9668</v>
      </c>
      <c r="R2358" s="163">
        <v>4790.33</v>
      </c>
      <c r="S2358" s="163">
        <v>7.0000000000000001E-3</v>
      </c>
      <c r="T2358" s="163">
        <v>3.0000000000000001E-3</v>
      </c>
    </row>
    <row r="2359" spans="1:20" ht="15.75" customHeight="1">
      <c r="A2359" s="130" t="s">
        <v>289</v>
      </c>
      <c r="B2359" s="164">
        <v>2016</v>
      </c>
      <c r="C2359" s="164">
        <v>7</v>
      </c>
      <c r="D2359" s="130" t="s">
        <v>59</v>
      </c>
      <c r="E2359" s="164">
        <v>1416528</v>
      </c>
      <c r="F2359" s="164">
        <v>4</v>
      </c>
      <c r="G2359" s="164">
        <v>646</v>
      </c>
      <c r="H2359" s="164">
        <v>2824.25</v>
      </c>
      <c r="I2359" s="164">
        <v>0</v>
      </c>
      <c r="J2359" s="164">
        <v>2E-3</v>
      </c>
      <c r="K2359" s="164">
        <v>43</v>
      </c>
      <c r="L2359" s="164">
        <v>6042</v>
      </c>
      <c r="M2359" s="164">
        <v>39758.339999999997</v>
      </c>
      <c r="N2359" s="164">
        <v>4.0000000000000001E-3</v>
      </c>
      <c r="O2359" s="164">
        <v>2.8000000000000001E-2</v>
      </c>
      <c r="P2359" s="164">
        <v>47</v>
      </c>
      <c r="Q2359" s="164">
        <v>6688</v>
      </c>
      <c r="R2359" s="164">
        <v>42582.59</v>
      </c>
      <c r="S2359" s="164">
        <v>5.0000000000000001E-3</v>
      </c>
      <c r="T2359" s="164">
        <v>0.03</v>
      </c>
    </row>
    <row r="2360" spans="1:20" ht="15.75" customHeight="1">
      <c r="A2360" s="126" t="s">
        <v>289</v>
      </c>
      <c r="B2360" s="163">
        <v>2016</v>
      </c>
      <c r="C2360" s="163">
        <v>8</v>
      </c>
      <c r="D2360" s="126" t="s">
        <v>60</v>
      </c>
      <c r="E2360" s="163">
        <v>1416528</v>
      </c>
      <c r="F2360" s="163">
        <v>10</v>
      </c>
      <c r="G2360" s="163">
        <v>8362</v>
      </c>
      <c r="H2360" s="163">
        <v>3017.12</v>
      </c>
      <c r="I2360" s="163">
        <v>6.0000000000000001E-3</v>
      </c>
      <c r="J2360" s="163">
        <v>2E-3</v>
      </c>
      <c r="K2360" s="163">
        <v>436</v>
      </c>
      <c r="L2360" s="163">
        <v>46026</v>
      </c>
      <c r="M2360" s="163">
        <v>70206.69</v>
      </c>
      <c r="N2360" s="163">
        <v>3.2000000000000001E-2</v>
      </c>
      <c r="O2360" s="163">
        <v>0.05</v>
      </c>
      <c r="P2360" s="163">
        <v>446</v>
      </c>
      <c r="Q2360" s="163">
        <v>54388</v>
      </c>
      <c r="R2360" s="163">
        <v>73223.81</v>
      </c>
      <c r="S2360" s="163">
        <v>3.7999999999999999E-2</v>
      </c>
      <c r="T2360" s="163">
        <v>5.1999999999999998E-2</v>
      </c>
    </row>
    <row r="2361" spans="1:20" ht="15.75" customHeight="1">
      <c r="A2361" s="130" t="s">
        <v>289</v>
      </c>
      <c r="B2361" s="164">
        <v>2016</v>
      </c>
      <c r="C2361" s="164">
        <v>9</v>
      </c>
      <c r="D2361" s="130" t="s">
        <v>61</v>
      </c>
      <c r="E2361" s="164">
        <v>1416528</v>
      </c>
      <c r="F2361" s="164">
        <v>98</v>
      </c>
      <c r="G2361" s="164">
        <v>12493</v>
      </c>
      <c r="H2361" s="164">
        <v>29208.25</v>
      </c>
      <c r="I2361" s="164">
        <v>8.9999999999999993E-3</v>
      </c>
      <c r="J2361" s="164">
        <v>2.1000000000000001E-2</v>
      </c>
      <c r="K2361" s="164">
        <v>4603</v>
      </c>
      <c r="L2361" s="164">
        <v>267373</v>
      </c>
      <c r="M2361" s="164">
        <v>558361.5</v>
      </c>
      <c r="N2361" s="164">
        <v>0.189</v>
      </c>
      <c r="O2361" s="164">
        <v>0.39400000000000002</v>
      </c>
      <c r="P2361" s="164">
        <v>4701</v>
      </c>
      <c r="Q2361" s="164">
        <v>279866</v>
      </c>
      <c r="R2361" s="164">
        <v>587569.75</v>
      </c>
      <c r="S2361" s="164">
        <v>0.19800000000000001</v>
      </c>
      <c r="T2361" s="164">
        <v>0.41499999999999998</v>
      </c>
    </row>
    <row r="2362" spans="1:20" ht="15.75" customHeight="1">
      <c r="A2362" s="126" t="s">
        <v>289</v>
      </c>
      <c r="B2362" s="163">
        <v>2017</v>
      </c>
      <c r="C2362" s="163">
        <v>0</v>
      </c>
      <c r="D2362" s="126" t="s">
        <v>53</v>
      </c>
      <c r="E2362" s="163">
        <v>1430505</v>
      </c>
      <c r="F2362" s="163">
        <v>370</v>
      </c>
      <c r="G2362" s="163">
        <v>63158</v>
      </c>
      <c r="H2362" s="163">
        <v>293498</v>
      </c>
      <c r="I2362" s="163">
        <v>4.3999999999999997E-2</v>
      </c>
      <c r="J2362" s="163">
        <v>0.20499999999999999</v>
      </c>
      <c r="K2362" s="163">
        <v>3186</v>
      </c>
      <c r="L2362" s="163">
        <v>507851</v>
      </c>
      <c r="M2362" s="163">
        <v>771701.64</v>
      </c>
      <c r="N2362" s="163">
        <v>0.35499999999999998</v>
      </c>
      <c r="O2362" s="163">
        <v>0.53900000000000003</v>
      </c>
      <c r="P2362" s="163">
        <v>3556</v>
      </c>
      <c r="Q2362" s="163">
        <v>571009</v>
      </c>
      <c r="R2362" s="163">
        <v>1065199.6399999999</v>
      </c>
      <c r="S2362" s="163">
        <v>0.39900000000000002</v>
      </c>
      <c r="T2362" s="163">
        <v>0.745</v>
      </c>
    </row>
    <row r="2363" spans="1:20" ht="15.75" customHeight="1">
      <c r="A2363" s="130" t="s">
        <v>289</v>
      </c>
      <c r="B2363" s="164">
        <v>2017</v>
      </c>
      <c r="C2363" s="164">
        <v>1</v>
      </c>
      <c r="D2363" s="130" t="s">
        <v>54</v>
      </c>
      <c r="E2363" s="164">
        <v>1430505</v>
      </c>
      <c r="F2363" s="164">
        <v>165</v>
      </c>
      <c r="G2363" s="164">
        <v>40977</v>
      </c>
      <c r="H2363" s="164">
        <v>58037.2</v>
      </c>
      <c r="I2363" s="164">
        <v>2.9000000000000001E-2</v>
      </c>
      <c r="J2363" s="164">
        <v>4.1000000000000002E-2</v>
      </c>
      <c r="K2363" s="164">
        <v>5214</v>
      </c>
      <c r="L2363" s="164">
        <v>524630</v>
      </c>
      <c r="M2363" s="164">
        <v>1178721.81</v>
      </c>
      <c r="N2363" s="164">
        <v>0.36699999999999999</v>
      </c>
      <c r="O2363" s="164">
        <v>0.82399999999999995</v>
      </c>
      <c r="P2363" s="164">
        <v>5379</v>
      </c>
      <c r="Q2363" s="164">
        <v>565607</v>
      </c>
      <c r="R2363" s="164">
        <v>1236759.01</v>
      </c>
      <c r="S2363" s="164">
        <v>0.39500000000000002</v>
      </c>
      <c r="T2363" s="164">
        <v>0.86499999999999999</v>
      </c>
    </row>
    <row r="2364" spans="1:20" ht="15.75" customHeight="1">
      <c r="A2364" s="126" t="s">
        <v>289</v>
      </c>
      <c r="B2364" s="163">
        <v>2017</v>
      </c>
      <c r="C2364" s="163">
        <v>2</v>
      </c>
      <c r="D2364" s="126" t="s">
        <v>1415</v>
      </c>
      <c r="E2364" s="163">
        <v>1430505</v>
      </c>
      <c r="F2364" s="163">
        <v>24</v>
      </c>
      <c r="G2364" s="163">
        <v>103158</v>
      </c>
      <c r="H2364" s="163">
        <v>376142.42</v>
      </c>
      <c r="I2364" s="163">
        <v>7.1999999999999995E-2</v>
      </c>
      <c r="J2364" s="163">
        <v>0.26300000000000001</v>
      </c>
      <c r="K2364" s="163">
        <v>181</v>
      </c>
      <c r="L2364" s="163">
        <v>701075</v>
      </c>
      <c r="M2364" s="163">
        <v>840738.14</v>
      </c>
      <c r="N2364" s="163">
        <v>0.49</v>
      </c>
      <c r="O2364" s="163">
        <v>0.58799999999999997</v>
      </c>
      <c r="P2364" s="163">
        <v>205</v>
      </c>
      <c r="Q2364" s="163">
        <v>804233</v>
      </c>
      <c r="R2364" s="163">
        <v>1216880.56</v>
      </c>
      <c r="S2364" s="163">
        <v>0.56200000000000006</v>
      </c>
      <c r="T2364" s="163">
        <v>0.85099999999999998</v>
      </c>
    </row>
    <row r="2365" spans="1:20" ht="15.75" customHeight="1">
      <c r="A2365" s="130" t="s">
        <v>289</v>
      </c>
      <c r="B2365" s="164">
        <v>2017</v>
      </c>
      <c r="C2365" s="164">
        <v>3</v>
      </c>
      <c r="D2365" s="130" t="s">
        <v>55</v>
      </c>
      <c r="E2365" s="164">
        <v>1430505</v>
      </c>
      <c r="F2365" s="164">
        <v>3294</v>
      </c>
      <c r="G2365" s="164">
        <v>399568</v>
      </c>
      <c r="H2365" s="164">
        <v>3673511.03</v>
      </c>
      <c r="I2365" s="164">
        <v>0.27900000000000003</v>
      </c>
      <c r="J2365" s="164">
        <v>2.5680000000000001</v>
      </c>
      <c r="K2365" s="164">
        <v>7815</v>
      </c>
      <c r="L2365" s="164">
        <v>814859</v>
      </c>
      <c r="M2365" s="164">
        <v>4905474.71</v>
      </c>
      <c r="N2365" s="164">
        <v>0.56999999999999995</v>
      </c>
      <c r="O2365" s="164">
        <v>3.4279999999999999</v>
      </c>
      <c r="P2365" s="164">
        <v>11109</v>
      </c>
      <c r="Q2365" s="164">
        <v>1214427</v>
      </c>
      <c r="R2365" s="164">
        <v>8578985.7400000002</v>
      </c>
      <c r="S2365" s="164">
        <v>0.84899999999999998</v>
      </c>
      <c r="T2365" s="164">
        <v>5.9960000000000004</v>
      </c>
    </row>
    <row r="2366" spans="1:20" ht="15.75" customHeight="1">
      <c r="A2366" s="126" t="s">
        <v>289</v>
      </c>
      <c r="B2366" s="163">
        <v>2017</v>
      </c>
      <c r="C2366" s="163">
        <v>4</v>
      </c>
      <c r="D2366" s="126" t="s">
        <v>56</v>
      </c>
      <c r="E2366" s="163">
        <v>1430505</v>
      </c>
      <c r="F2366" s="163">
        <v>0</v>
      </c>
      <c r="G2366" s="163">
        <v>0</v>
      </c>
      <c r="H2366" s="163">
        <v>0</v>
      </c>
      <c r="I2366" s="163">
        <v>0</v>
      </c>
      <c r="J2366" s="163">
        <v>0</v>
      </c>
      <c r="K2366" s="163">
        <v>2</v>
      </c>
      <c r="L2366" s="163">
        <v>3006</v>
      </c>
      <c r="M2366" s="163">
        <v>1837.9</v>
      </c>
      <c r="N2366" s="163">
        <v>2E-3</v>
      </c>
      <c r="O2366" s="163">
        <v>1E-3</v>
      </c>
      <c r="P2366" s="163">
        <v>2</v>
      </c>
      <c r="Q2366" s="163">
        <v>3006</v>
      </c>
      <c r="R2366" s="163">
        <v>1837.9</v>
      </c>
      <c r="S2366" s="163">
        <v>2E-3</v>
      </c>
      <c r="T2366" s="163">
        <v>1E-3</v>
      </c>
    </row>
    <row r="2367" spans="1:20" ht="15.75" customHeight="1">
      <c r="A2367" s="130" t="s">
        <v>289</v>
      </c>
      <c r="B2367" s="164">
        <v>2017</v>
      </c>
      <c r="C2367" s="164">
        <v>5</v>
      </c>
      <c r="D2367" s="130" t="s">
        <v>57</v>
      </c>
      <c r="E2367" s="164">
        <v>1430505</v>
      </c>
      <c r="F2367" s="164">
        <v>1850</v>
      </c>
      <c r="G2367" s="164">
        <v>312967</v>
      </c>
      <c r="H2367" s="164">
        <v>1798099.4</v>
      </c>
      <c r="I2367" s="164">
        <v>0.219</v>
      </c>
      <c r="J2367" s="164">
        <v>1.256</v>
      </c>
      <c r="K2367" s="164">
        <v>8882</v>
      </c>
      <c r="L2367" s="164">
        <v>1039246</v>
      </c>
      <c r="M2367" s="164">
        <v>3226644.8</v>
      </c>
      <c r="N2367" s="164">
        <v>0.72599999999999998</v>
      </c>
      <c r="O2367" s="164">
        <v>2.2549999999999999</v>
      </c>
      <c r="P2367" s="164">
        <v>10732</v>
      </c>
      <c r="Q2367" s="164">
        <v>1352213</v>
      </c>
      <c r="R2367" s="164">
        <v>5024744.2</v>
      </c>
      <c r="S2367" s="164">
        <v>0.94499999999999995</v>
      </c>
      <c r="T2367" s="164">
        <v>3.512</v>
      </c>
    </row>
    <row r="2368" spans="1:20" ht="15.75" customHeight="1">
      <c r="A2368" s="126" t="s">
        <v>289</v>
      </c>
      <c r="B2368" s="163">
        <v>2017</v>
      </c>
      <c r="C2368" s="163">
        <v>6</v>
      </c>
      <c r="D2368" s="126" t="s">
        <v>58</v>
      </c>
      <c r="E2368" s="163">
        <v>1430505</v>
      </c>
      <c r="F2368" s="163">
        <v>9</v>
      </c>
      <c r="G2368" s="163">
        <v>338</v>
      </c>
      <c r="H2368" s="163">
        <v>9124.3799999999992</v>
      </c>
      <c r="I2368" s="163">
        <v>0</v>
      </c>
      <c r="J2368" s="163">
        <v>6.0000000000000001E-3</v>
      </c>
      <c r="K2368" s="163">
        <v>13</v>
      </c>
      <c r="L2368" s="163">
        <v>16844</v>
      </c>
      <c r="M2368" s="163">
        <v>8146.89</v>
      </c>
      <c r="N2368" s="163">
        <v>1.2E-2</v>
      </c>
      <c r="O2368" s="163">
        <v>6.0000000000000001E-3</v>
      </c>
      <c r="P2368" s="163">
        <v>22</v>
      </c>
      <c r="Q2368" s="163">
        <v>17182</v>
      </c>
      <c r="R2368" s="163">
        <v>17271.27</v>
      </c>
      <c r="S2368" s="163">
        <v>1.2E-2</v>
      </c>
      <c r="T2368" s="163">
        <v>1.2E-2</v>
      </c>
    </row>
    <row r="2369" spans="1:20" ht="15.75" customHeight="1">
      <c r="A2369" s="130" t="s">
        <v>289</v>
      </c>
      <c r="B2369" s="164">
        <v>2017</v>
      </c>
      <c r="C2369" s="164">
        <v>7</v>
      </c>
      <c r="D2369" s="130" t="s">
        <v>59</v>
      </c>
      <c r="E2369" s="164">
        <v>1430505</v>
      </c>
      <c r="F2369" s="164">
        <v>1</v>
      </c>
      <c r="G2369" s="164">
        <v>193</v>
      </c>
      <c r="H2369" s="164">
        <v>346.3</v>
      </c>
      <c r="I2369" s="164">
        <v>0</v>
      </c>
      <c r="J2369" s="164">
        <v>0</v>
      </c>
      <c r="K2369" s="164">
        <v>34</v>
      </c>
      <c r="L2369" s="164">
        <v>25993</v>
      </c>
      <c r="M2369" s="164">
        <v>106503.27</v>
      </c>
      <c r="N2369" s="164">
        <v>1.7999999999999999E-2</v>
      </c>
      <c r="O2369" s="164">
        <v>7.3999999999999996E-2</v>
      </c>
      <c r="P2369" s="164">
        <v>35</v>
      </c>
      <c r="Q2369" s="164">
        <v>26186</v>
      </c>
      <c r="R2369" s="164">
        <v>106849.57</v>
      </c>
      <c r="S2369" s="164">
        <v>1.7999999999999999E-2</v>
      </c>
      <c r="T2369" s="164">
        <v>7.4999999999999997E-2</v>
      </c>
    </row>
    <row r="2370" spans="1:20" ht="15.75" customHeight="1">
      <c r="A2370" s="126" t="s">
        <v>289</v>
      </c>
      <c r="B2370" s="163">
        <v>2017</v>
      </c>
      <c r="C2370" s="163">
        <v>8</v>
      </c>
      <c r="D2370" s="126" t="s">
        <v>60</v>
      </c>
      <c r="E2370" s="163">
        <v>1430505</v>
      </c>
      <c r="F2370" s="163">
        <v>25</v>
      </c>
      <c r="G2370" s="163">
        <v>1112</v>
      </c>
      <c r="H2370" s="163">
        <v>3184.6</v>
      </c>
      <c r="I2370" s="163">
        <v>1E-3</v>
      </c>
      <c r="J2370" s="163">
        <v>2E-3</v>
      </c>
      <c r="K2370" s="163">
        <v>399</v>
      </c>
      <c r="L2370" s="163">
        <v>70651</v>
      </c>
      <c r="M2370" s="163">
        <v>88662.23</v>
      </c>
      <c r="N2370" s="163">
        <v>4.9000000000000002E-2</v>
      </c>
      <c r="O2370" s="163">
        <v>6.2E-2</v>
      </c>
      <c r="P2370" s="163">
        <v>424</v>
      </c>
      <c r="Q2370" s="163">
        <v>71763</v>
      </c>
      <c r="R2370" s="163">
        <v>91846.83</v>
      </c>
      <c r="S2370" s="163">
        <v>0.05</v>
      </c>
      <c r="T2370" s="163">
        <v>6.4000000000000001E-2</v>
      </c>
    </row>
    <row r="2371" spans="1:20" ht="15.75" customHeight="1">
      <c r="A2371" s="130" t="s">
        <v>289</v>
      </c>
      <c r="B2371" s="164">
        <v>2017</v>
      </c>
      <c r="C2371" s="164">
        <v>9</v>
      </c>
      <c r="D2371" s="130" t="s">
        <v>61</v>
      </c>
      <c r="E2371" s="164">
        <v>1430505</v>
      </c>
      <c r="F2371" s="164">
        <v>139</v>
      </c>
      <c r="G2371" s="164">
        <v>13200</v>
      </c>
      <c r="H2371" s="164">
        <v>24885.3</v>
      </c>
      <c r="I2371" s="164">
        <v>8.9999999999999993E-3</v>
      </c>
      <c r="J2371" s="164">
        <v>1.7000000000000001E-2</v>
      </c>
      <c r="K2371" s="164">
        <v>4519</v>
      </c>
      <c r="L2371" s="164">
        <v>294031</v>
      </c>
      <c r="M2371" s="164">
        <v>788565.53</v>
      </c>
      <c r="N2371" s="164">
        <v>0.20599999999999999</v>
      </c>
      <c r="O2371" s="164">
        <v>0.55100000000000005</v>
      </c>
      <c r="P2371" s="164">
        <v>4658</v>
      </c>
      <c r="Q2371" s="164">
        <v>307231</v>
      </c>
      <c r="R2371" s="164">
        <v>813450.83</v>
      </c>
      <c r="S2371" s="164">
        <v>0.215</v>
      </c>
      <c r="T2371" s="164">
        <v>0.56899999999999995</v>
      </c>
    </row>
    <row r="2372" spans="1:20" ht="15.75" customHeight="1">
      <c r="A2372" s="126" t="s">
        <v>289</v>
      </c>
      <c r="B2372" s="163">
        <v>2018</v>
      </c>
      <c r="C2372" s="163">
        <v>0</v>
      </c>
      <c r="D2372" s="126" t="s">
        <v>53</v>
      </c>
      <c r="E2372" s="163">
        <v>1428717</v>
      </c>
      <c r="F2372" s="163">
        <v>714</v>
      </c>
      <c r="G2372" s="163">
        <v>129807</v>
      </c>
      <c r="H2372" s="163">
        <v>697685.7</v>
      </c>
      <c r="I2372" s="163">
        <v>9.0999999999999998E-2</v>
      </c>
      <c r="J2372" s="163">
        <v>0.48799999999999999</v>
      </c>
      <c r="K2372" s="163">
        <v>2358</v>
      </c>
      <c r="L2372" s="163">
        <v>391294</v>
      </c>
      <c r="M2372" s="163">
        <v>613784.43000000005</v>
      </c>
      <c r="N2372" s="163">
        <v>0.27400000000000002</v>
      </c>
      <c r="O2372" s="163">
        <v>0.43</v>
      </c>
      <c r="P2372" s="163">
        <v>3072</v>
      </c>
      <c r="Q2372" s="163">
        <v>521101</v>
      </c>
      <c r="R2372" s="163">
        <v>1311470.1299999999</v>
      </c>
      <c r="S2372" s="163">
        <v>0.36499999999999999</v>
      </c>
      <c r="T2372" s="163">
        <v>0.91800000000000004</v>
      </c>
    </row>
    <row r="2373" spans="1:20" ht="15.75" customHeight="1">
      <c r="A2373" s="130" t="s">
        <v>289</v>
      </c>
      <c r="B2373" s="164">
        <v>2018</v>
      </c>
      <c r="C2373" s="164">
        <v>1</v>
      </c>
      <c r="D2373" s="130" t="s">
        <v>54</v>
      </c>
      <c r="E2373" s="164">
        <v>1428717</v>
      </c>
      <c r="F2373" s="164">
        <v>237</v>
      </c>
      <c r="G2373" s="164">
        <v>37844</v>
      </c>
      <c r="H2373" s="164">
        <v>269679.09999999998</v>
      </c>
      <c r="I2373" s="164">
        <v>2.5999999999999999E-2</v>
      </c>
      <c r="J2373" s="164">
        <v>0.189</v>
      </c>
      <c r="K2373" s="164">
        <v>5534</v>
      </c>
      <c r="L2373" s="164">
        <v>554527</v>
      </c>
      <c r="M2373" s="164">
        <v>1494068.21</v>
      </c>
      <c r="N2373" s="164">
        <v>0.38800000000000001</v>
      </c>
      <c r="O2373" s="164">
        <v>1.046</v>
      </c>
      <c r="P2373" s="164">
        <v>5771</v>
      </c>
      <c r="Q2373" s="164">
        <v>592371</v>
      </c>
      <c r="R2373" s="164">
        <v>1763747.31</v>
      </c>
      <c r="S2373" s="164">
        <v>0.41499999999999998</v>
      </c>
      <c r="T2373" s="164">
        <v>1.234</v>
      </c>
    </row>
    <row r="2374" spans="1:20" ht="15.75" customHeight="1">
      <c r="A2374" s="126" t="s">
        <v>289</v>
      </c>
      <c r="B2374" s="163">
        <v>2018</v>
      </c>
      <c r="C2374" s="163">
        <v>2</v>
      </c>
      <c r="D2374" s="126" t="s">
        <v>1415</v>
      </c>
      <c r="E2374" s="163">
        <v>1428717</v>
      </c>
      <c r="F2374" s="163">
        <v>49</v>
      </c>
      <c r="G2374" s="163">
        <v>320769</v>
      </c>
      <c r="H2374" s="163">
        <v>1351805.9</v>
      </c>
      <c r="I2374" s="163">
        <v>0.22500000000000001</v>
      </c>
      <c r="J2374" s="163">
        <v>0.94599999999999995</v>
      </c>
      <c r="K2374" s="163">
        <v>305</v>
      </c>
      <c r="L2374" s="163">
        <v>935755</v>
      </c>
      <c r="M2374" s="163">
        <v>1161443.6299999999</v>
      </c>
      <c r="N2374" s="163">
        <v>0.65500000000000003</v>
      </c>
      <c r="O2374" s="163">
        <v>0.81299999999999994</v>
      </c>
      <c r="P2374" s="163">
        <v>354</v>
      </c>
      <c r="Q2374" s="163">
        <v>1256524</v>
      </c>
      <c r="R2374" s="163">
        <v>2513249.5299999998</v>
      </c>
      <c r="S2374" s="163">
        <v>0.879</v>
      </c>
      <c r="T2374" s="163">
        <v>1.758</v>
      </c>
    </row>
    <row r="2375" spans="1:20" ht="15.75" customHeight="1">
      <c r="A2375" s="130" t="s">
        <v>289</v>
      </c>
      <c r="B2375" s="164">
        <v>2018</v>
      </c>
      <c r="C2375" s="164">
        <v>3</v>
      </c>
      <c r="D2375" s="130" t="s">
        <v>55</v>
      </c>
      <c r="E2375" s="164">
        <v>1428717</v>
      </c>
      <c r="F2375" s="164">
        <v>6507</v>
      </c>
      <c r="G2375" s="164">
        <v>814875</v>
      </c>
      <c r="H2375" s="164">
        <v>11849330.5</v>
      </c>
      <c r="I2375" s="164">
        <v>0.56999999999999995</v>
      </c>
      <c r="J2375" s="164">
        <v>8.2940000000000005</v>
      </c>
      <c r="K2375" s="164">
        <v>7061</v>
      </c>
      <c r="L2375" s="164">
        <v>707993</v>
      </c>
      <c r="M2375" s="164">
        <v>3811351.35</v>
      </c>
      <c r="N2375" s="164">
        <v>0.496</v>
      </c>
      <c r="O2375" s="164">
        <v>2.6680000000000001</v>
      </c>
      <c r="P2375" s="164">
        <v>13568</v>
      </c>
      <c r="Q2375" s="164">
        <v>1522868</v>
      </c>
      <c r="R2375" s="164">
        <v>15660681.85</v>
      </c>
      <c r="S2375" s="164">
        <v>1.0660000000000001</v>
      </c>
      <c r="T2375" s="164">
        <v>10.961</v>
      </c>
    </row>
    <row r="2376" spans="1:20" ht="15.75" customHeight="1">
      <c r="A2376" s="126" t="s">
        <v>289</v>
      </c>
      <c r="B2376" s="163">
        <v>2018</v>
      </c>
      <c r="C2376" s="163">
        <v>4</v>
      </c>
      <c r="D2376" s="126" t="s">
        <v>56</v>
      </c>
      <c r="E2376" s="163">
        <v>1428717</v>
      </c>
      <c r="F2376" s="163">
        <v>0</v>
      </c>
      <c r="G2376" s="163">
        <v>0</v>
      </c>
      <c r="H2376" s="163">
        <v>0</v>
      </c>
      <c r="I2376" s="163">
        <v>0</v>
      </c>
      <c r="J2376" s="163">
        <v>0</v>
      </c>
      <c r="K2376" s="163">
        <v>2</v>
      </c>
      <c r="L2376" s="163">
        <v>3232</v>
      </c>
      <c r="M2376" s="163">
        <v>7816.5</v>
      </c>
      <c r="N2376" s="163">
        <v>2E-3</v>
      </c>
      <c r="O2376" s="163">
        <v>5.0000000000000001E-3</v>
      </c>
      <c r="P2376" s="163">
        <v>2</v>
      </c>
      <c r="Q2376" s="163">
        <v>3232</v>
      </c>
      <c r="R2376" s="163">
        <v>7816.5</v>
      </c>
      <c r="S2376" s="163">
        <v>2E-3</v>
      </c>
      <c r="T2376" s="163">
        <v>5.0000000000000001E-3</v>
      </c>
    </row>
    <row r="2377" spans="1:20" ht="15.75" customHeight="1">
      <c r="A2377" s="130" t="s">
        <v>289</v>
      </c>
      <c r="B2377" s="164">
        <v>2018</v>
      </c>
      <c r="C2377" s="164">
        <v>5</v>
      </c>
      <c r="D2377" s="130" t="s">
        <v>57</v>
      </c>
      <c r="E2377" s="164">
        <v>1428717</v>
      </c>
      <c r="F2377" s="164">
        <v>4006</v>
      </c>
      <c r="G2377" s="164">
        <v>659180</v>
      </c>
      <c r="H2377" s="164">
        <v>6812826.0999999996</v>
      </c>
      <c r="I2377" s="164">
        <v>0.46100000000000002</v>
      </c>
      <c r="J2377" s="164">
        <v>4.7670000000000003</v>
      </c>
      <c r="K2377" s="164">
        <v>10277</v>
      </c>
      <c r="L2377" s="164">
        <v>1072426</v>
      </c>
      <c r="M2377" s="164">
        <v>2889882.93</v>
      </c>
      <c r="N2377" s="164">
        <v>0.751</v>
      </c>
      <c r="O2377" s="164">
        <v>2.0230000000000001</v>
      </c>
      <c r="P2377" s="164">
        <v>14283</v>
      </c>
      <c r="Q2377" s="164">
        <v>1731606</v>
      </c>
      <c r="R2377" s="164">
        <v>9702709.0299999993</v>
      </c>
      <c r="S2377" s="164">
        <v>1.2110000000000001</v>
      </c>
      <c r="T2377" s="164">
        <v>6.7910000000000004</v>
      </c>
    </row>
    <row r="2378" spans="1:20" ht="15.75" customHeight="1">
      <c r="A2378" s="126" t="s">
        <v>289</v>
      </c>
      <c r="B2378" s="163">
        <v>2018</v>
      </c>
      <c r="C2378" s="163">
        <v>6</v>
      </c>
      <c r="D2378" s="126" t="s">
        <v>58</v>
      </c>
      <c r="E2378" s="163">
        <v>1428717</v>
      </c>
      <c r="F2378" s="163">
        <v>23</v>
      </c>
      <c r="G2378" s="163">
        <v>246</v>
      </c>
      <c r="H2378" s="163">
        <v>14041</v>
      </c>
      <c r="I2378" s="163">
        <v>0</v>
      </c>
      <c r="J2378" s="163">
        <v>0.01</v>
      </c>
      <c r="K2378" s="163">
        <v>34</v>
      </c>
      <c r="L2378" s="163">
        <v>14671</v>
      </c>
      <c r="M2378" s="163">
        <v>14587.88</v>
      </c>
      <c r="N2378" s="163">
        <v>0.01</v>
      </c>
      <c r="O2378" s="163">
        <v>0.01</v>
      </c>
      <c r="P2378" s="163">
        <v>57</v>
      </c>
      <c r="Q2378" s="163">
        <v>14917</v>
      </c>
      <c r="R2378" s="163">
        <v>28628.880000000001</v>
      </c>
      <c r="S2378" s="163">
        <v>0.01</v>
      </c>
      <c r="T2378" s="163">
        <v>0.02</v>
      </c>
    </row>
    <row r="2379" spans="1:20" ht="15.75" customHeight="1">
      <c r="A2379" s="130" t="s">
        <v>289</v>
      </c>
      <c r="B2379" s="164">
        <v>2018</v>
      </c>
      <c r="C2379" s="164">
        <v>7</v>
      </c>
      <c r="D2379" s="130" t="s">
        <v>59</v>
      </c>
      <c r="E2379" s="164">
        <v>1428717</v>
      </c>
      <c r="F2379" s="164">
        <v>4</v>
      </c>
      <c r="G2379" s="164">
        <v>1112</v>
      </c>
      <c r="H2379" s="164">
        <v>28731.4</v>
      </c>
      <c r="I2379" s="164">
        <v>1E-3</v>
      </c>
      <c r="J2379" s="164">
        <v>0.02</v>
      </c>
      <c r="K2379" s="164">
        <v>22</v>
      </c>
      <c r="L2379" s="164">
        <v>6202</v>
      </c>
      <c r="M2379" s="164">
        <v>28752.9</v>
      </c>
      <c r="N2379" s="164">
        <v>4.0000000000000001E-3</v>
      </c>
      <c r="O2379" s="164">
        <v>0.02</v>
      </c>
      <c r="P2379" s="164">
        <v>26</v>
      </c>
      <c r="Q2379" s="164">
        <v>7314</v>
      </c>
      <c r="R2379" s="164">
        <v>57484.3</v>
      </c>
      <c r="S2379" s="164">
        <v>5.0000000000000001E-3</v>
      </c>
      <c r="T2379" s="164">
        <v>0.04</v>
      </c>
    </row>
    <row r="2380" spans="1:20" ht="15.75" customHeight="1">
      <c r="A2380" s="126" t="s">
        <v>289</v>
      </c>
      <c r="B2380" s="163">
        <v>2018</v>
      </c>
      <c r="C2380" s="163">
        <v>8</v>
      </c>
      <c r="D2380" s="126" t="s">
        <v>60</v>
      </c>
      <c r="E2380" s="163">
        <v>1428717</v>
      </c>
      <c r="F2380" s="163">
        <v>25</v>
      </c>
      <c r="G2380" s="163">
        <v>16170</v>
      </c>
      <c r="H2380" s="163">
        <v>78998.3</v>
      </c>
      <c r="I2380" s="163">
        <v>1.0999999999999999E-2</v>
      </c>
      <c r="J2380" s="163">
        <v>5.5E-2</v>
      </c>
      <c r="K2380" s="163">
        <v>502</v>
      </c>
      <c r="L2380" s="163">
        <v>117555</v>
      </c>
      <c r="M2380" s="163">
        <v>86685.8</v>
      </c>
      <c r="N2380" s="163">
        <v>8.2000000000000003E-2</v>
      </c>
      <c r="O2380" s="163">
        <v>6.0999999999999999E-2</v>
      </c>
      <c r="P2380" s="163">
        <v>527</v>
      </c>
      <c r="Q2380" s="163">
        <v>133725</v>
      </c>
      <c r="R2380" s="163">
        <v>165684.1</v>
      </c>
      <c r="S2380" s="163">
        <v>9.4E-2</v>
      </c>
      <c r="T2380" s="163">
        <v>0.11600000000000001</v>
      </c>
    </row>
    <row r="2381" spans="1:20" ht="15.75" customHeight="1">
      <c r="A2381" s="130" t="s">
        <v>289</v>
      </c>
      <c r="B2381" s="164">
        <v>2018</v>
      </c>
      <c r="C2381" s="164">
        <v>9</v>
      </c>
      <c r="D2381" s="130" t="s">
        <v>61</v>
      </c>
      <c r="E2381" s="164">
        <v>1428717</v>
      </c>
      <c r="F2381" s="164">
        <v>254</v>
      </c>
      <c r="G2381" s="164">
        <v>14289</v>
      </c>
      <c r="H2381" s="164">
        <v>45865.5</v>
      </c>
      <c r="I2381" s="164">
        <v>0.01</v>
      </c>
      <c r="J2381" s="164">
        <v>3.2000000000000001E-2</v>
      </c>
      <c r="K2381" s="164">
        <v>5254</v>
      </c>
      <c r="L2381" s="164">
        <v>268974</v>
      </c>
      <c r="M2381" s="164">
        <v>544764.43000000005</v>
      </c>
      <c r="N2381" s="164">
        <v>0.188</v>
      </c>
      <c r="O2381" s="164">
        <v>0.38100000000000001</v>
      </c>
      <c r="P2381" s="164">
        <v>5508</v>
      </c>
      <c r="Q2381" s="164">
        <v>283263</v>
      </c>
      <c r="R2381" s="164">
        <v>590629.93000000005</v>
      </c>
      <c r="S2381" s="164">
        <v>0.19800000000000001</v>
      </c>
      <c r="T2381" s="164">
        <v>0.41299999999999998</v>
      </c>
    </row>
    <row r="2382" spans="1:20" ht="15.75" customHeight="1">
      <c r="A2382" s="126" t="s">
        <v>289</v>
      </c>
      <c r="B2382" s="163">
        <v>2019</v>
      </c>
      <c r="C2382" s="163">
        <v>0</v>
      </c>
      <c r="D2382" s="126" t="s">
        <v>53</v>
      </c>
      <c r="E2382" s="163">
        <v>1440290</v>
      </c>
      <c r="F2382" s="163">
        <v>99</v>
      </c>
      <c r="G2382" s="163">
        <v>26228</v>
      </c>
      <c r="H2382" s="163">
        <v>118018.2</v>
      </c>
      <c r="I2382" s="163">
        <v>1.7999999999999999E-2</v>
      </c>
      <c r="J2382" s="163">
        <v>8.2000000000000003E-2</v>
      </c>
      <c r="K2382" s="163">
        <v>1810</v>
      </c>
      <c r="L2382" s="163">
        <v>421867</v>
      </c>
      <c r="M2382" s="163">
        <v>436995.58</v>
      </c>
      <c r="N2382" s="163">
        <v>0.29299999999999998</v>
      </c>
      <c r="O2382" s="163">
        <v>0.30299999999999999</v>
      </c>
      <c r="P2382" s="163">
        <v>1909</v>
      </c>
      <c r="Q2382" s="163">
        <v>448095</v>
      </c>
      <c r="R2382" s="163">
        <v>555013.78</v>
      </c>
      <c r="S2382" s="163">
        <v>0.311</v>
      </c>
      <c r="T2382" s="163">
        <v>0.38500000000000001</v>
      </c>
    </row>
    <row r="2383" spans="1:20" ht="15.75" customHeight="1">
      <c r="A2383" s="130" t="s">
        <v>289</v>
      </c>
      <c r="B2383" s="164">
        <v>2019</v>
      </c>
      <c r="C2383" s="164">
        <v>1</v>
      </c>
      <c r="D2383" s="130" t="s">
        <v>54</v>
      </c>
      <c r="E2383" s="164">
        <v>1440290</v>
      </c>
      <c r="F2383" s="164">
        <v>33</v>
      </c>
      <c r="G2383" s="164">
        <v>8026</v>
      </c>
      <c r="H2383" s="164">
        <v>32705.3</v>
      </c>
      <c r="I2383" s="164">
        <v>6.0000000000000001E-3</v>
      </c>
      <c r="J2383" s="164">
        <v>2.3E-2</v>
      </c>
      <c r="K2383" s="164">
        <v>5548</v>
      </c>
      <c r="L2383" s="164">
        <v>621546</v>
      </c>
      <c r="M2383" s="164">
        <v>1828587.63</v>
      </c>
      <c r="N2383" s="164">
        <v>0.432</v>
      </c>
      <c r="O2383" s="164">
        <v>1.27</v>
      </c>
      <c r="P2383" s="164">
        <v>5581</v>
      </c>
      <c r="Q2383" s="164">
        <v>629572</v>
      </c>
      <c r="R2383" s="164">
        <v>1861292.93</v>
      </c>
      <c r="S2383" s="164">
        <v>0.437</v>
      </c>
      <c r="T2383" s="164">
        <v>1.292</v>
      </c>
    </row>
    <row r="2384" spans="1:20" ht="15.75" customHeight="1">
      <c r="A2384" s="126" t="s">
        <v>289</v>
      </c>
      <c r="B2384" s="163">
        <v>2019</v>
      </c>
      <c r="C2384" s="163">
        <v>2</v>
      </c>
      <c r="D2384" s="126" t="s">
        <v>1415</v>
      </c>
      <c r="E2384" s="163">
        <v>1440290</v>
      </c>
      <c r="F2384" s="163">
        <v>7</v>
      </c>
      <c r="G2384" s="163">
        <v>38151</v>
      </c>
      <c r="H2384" s="163">
        <v>88140.800000000003</v>
      </c>
      <c r="I2384" s="163">
        <v>2.5999999999999999E-2</v>
      </c>
      <c r="J2384" s="163">
        <v>6.0999999999999999E-2</v>
      </c>
      <c r="K2384" s="163">
        <v>317</v>
      </c>
      <c r="L2384" s="163">
        <v>935434</v>
      </c>
      <c r="M2384" s="163">
        <v>1375845.47</v>
      </c>
      <c r="N2384" s="163">
        <v>0.64900000000000002</v>
      </c>
      <c r="O2384" s="163">
        <v>0.95499999999999996</v>
      </c>
      <c r="P2384" s="163">
        <v>324</v>
      </c>
      <c r="Q2384" s="163">
        <v>973585</v>
      </c>
      <c r="R2384" s="163">
        <v>1463986.27</v>
      </c>
      <c r="S2384" s="163">
        <v>0.67600000000000005</v>
      </c>
      <c r="T2384" s="163">
        <v>1.016</v>
      </c>
    </row>
    <row r="2385" spans="1:20" ht="15.75" customHeight="1">
      <c r="A2385" s="130" t="s">
        <v>289</v>
      </c>
      <c r="B2385" s="164">
        <v>2019</v>
      </c>
      <c r="C2385" s="164">
        <v>3</v>
      </c>
      <c r="D2385" s="130" t="s">
        <v>55</v>
      </c>
      <c r="E2385" s="164">
        <v>1440290</v>
      </c>
      <c r="F2385" s="164">
        <v>1538</v>
      </c>
      <c r="G2385" s="164">
        <v>186875</v>
      </c>
      <c r="H2385" s="164">
        <v>1532716.3</v>
      </c>
      <c r="I2385" s="164">
        <v>0.13</v>
      </c>
      <c r="J2385" s="164">
        <v>1.0640000000000001</v>
      </c>
      <c r="K2385" s="164">
        <v>7576</v>
      </c>
      <c r="L2385" s="164">
        <v>740613</v>
      </c>
      <c r="M2385" s="164">
        <v>3283275.73</v>
      </c>
      <c r="N2385" s="164">
        <v>0.51400000000000001</v>
      </c>
      <c r="O2385" s="164">
        <v>2.2789999999999999</v>
      </c>
      <c r="P2385" s="164">
        <v>9114</v>
      </c>
      <c r="Q2385" s="164">
        <v>927488</v>
      </c>
      <c r="R2385" s="164">
        <v>4815992.03</v>
      </c>
      <c r="S2385" s="164">
        <v>0.64400000000000002</v>
      </c>
      <c r="T2385" s="164">
        <v>3.343</v>
      </c>
    </row>
    <row r="2386" spans="1:20" ht="15.75" customHeight="1">
      <c r="A2386" s="126" t="s">
        <v>289</v>
      </c>
      <c r="B2386" s="163">
        <v>2019</v>
      </c>
      <c r="C2386" s="163">
        <v>4</v>
      </c>
      <c r="D2386" s="126" t="s">
        <v>56</v>
      </c>
      <c r="E2386" s="163">
        <v>1440290</v>
      </c>
      <c r="F2386" s="163">
        <v>0</v>
      </c>
      <c r="G2386" s="163">
        <v>0</v>
      </c>
      <c r="H2386" s="163">
        <v>0</v>
      </c>
      <c r="I2386" s="163">
        <v>0</v>
      </c>
      <c r="J2386" s="163">
        <v>0</v>
      </c>
      <c r="K2386" s="163">
        <v>8</v>
      </c>
      <c r="L2386" s="163">
        <v>10436</v>
      </c>
      <c r="M2386" s="163">
        <v>5161.3500000000004</v>
      </c>
      <c r="N2386" s="163">
        <v>7.0000000000000001E-3</v>
      </c>
      <c r="O2386" s="163">
        <v>4.0000000000000001E-3</v>
      </c>
      <c r="P2386" s="163">
        <v>8</v>
      </c>
      <c r="Q2386" s="163">
        <v>10436</v>
      </c>
      <c r="R2386" s="163">
        <v>5161.3500000000004</v>
      </c>
      <c r="S2386" s="163">
        <v>7.0000000000000001E-3</v>
      </c>
      <c r="T2386" s="163">
        <v>4.0000000000000001E-3</v>
      </c>
    </row>
    <row r="2387" spans="1:20" ht="15.75" customHeight="1">
      <c r="A2387" s="130" t="s">
        <v>289</v>
      </c>
      <c r="B2387" s="164">
        <v>2019</v>
      </c>
      <c r="C2387" s="164">
        <v>5</v>
      </c>
      <c r="D2387" s="130" t="s">
        <v>57</v>
      </c>
      <c r="E2387" s="164">
        <v>1440290</v>
      </c>
      <c r="F2387" s="164">
        <v>1047</v>
      </c>
      <c r="G2387" s="164">
        <v>152153</v>
      </c>
      <c r="H2387" s="164">
        <v>900627.2</v>
      </c>
      <c r="I2387" s="164">
        <v>0.106</v>
      </c>
      <c r="J2387" s="164">
        <v>0.625</v>
      </c>
      <c r="K2387" s="164">
        <v>12301</v>
      </c>
      <c r="L2387" s="164">
        <v>1364880</v>
      </c>
      <c r="M2387" s="164">
        <v>3514546.05</v>
      </c>
      <c r="N2387" s="164">
        <v>0.94799999999999995</v>
      </c>
      <c r="O2387" s="164">
        <v>2.4390000000000001</v>
      </c>
      <c r="P2387" s="164">
        <v>13348</v>
      </c>
      <c r="Q2387" s="164">
        <v>1517033</v>
      </c>
      <c r="R2387" s="164">
        <v>4415173.25</v>
      </c>
      <c r="S2387" s="164">
        <v>1.052</v>
      </c>
      <c r="T2387" s="164">
        <v>3.0640000000000001</v>
      </c>
    </row>
    <row r="2388" spans="1:20" ht="15.75" customHeight="1">
      <c r="A2388" s="126" t="s">
        <v>289</v>
      </c>
      <c r="B2388" s="163">
        <v>2019</v>
      </c>
      <c r="C2388" s="163">
        <v>6</v>
      </c>
      <c r="D2388" s="126" t="s">
        <v>58</v>
      </c>
      <c r="E2388" s="163">
        <v>1440290</v>
      </c>
      <c r="F2388" s="163">
        <v>12</v>
      </c>
      <c r="G2388" s="163">
        <v>24818</v>
      </c>
      <c r="H2388" s="163">
        <v>12341.52</v>
      </c>
      <c r="I2388" s="163">
        <v>1.7000000000000001E-2</v>
      </c>
      <c r="J2388" s="163">
        <v>8.9999999999999993E-3</v>
      </c>
      <c r="K2388" s="163">
        <v>13</v>
      </c>
      <c r="L2388" s="163">
        <v>1870</v>
      </c>
      <c r="M2388" s="163">
        <v>2083.9699999999998</v>
      </c>
      <c r="N2388" s="163">
        <v>1E-3</v>
      </c>
      <c r="O2388" s="163">
        <v>1E-3</v>
      </c>
      <c r="P2388" s="163">
        <v>25</v>
      </c>
      <c r="Q2388" s="163">
        <v>26688</v>
      </c>
      <c r="R2388" s="163">
        <v>14425.49</v>
      </c>
      <c r="S2388" s="163">
        <v>1.9E-2</v>
      </c>
      <c r="T2388" s="163">
        <v>0.01</v>
      </c>
    </row>
    <row r="2389" spans="1:20" ht="15.75" customHeight="1">
      <c r="A2389" s="130" t="s">
        <v>289</v>
      </c>
      <c r="B2389" s="164">
        <v>2019</v>
      </c>
      <c r="C2389" s="164">
        <v>7</v>
      </c>
      <c r="D2389" s="130" t="s">
        <v>59</v>
      </c>
      <c r="E2389" s="164">
        <v>1440290</v>
      </c>
      <c r="F2389" s="164">
        <v>1</v>
      </c>
      <c r="G2389" s="164">
        <v>1</v>
      </c>
      <c r="H2389" s="164">
        <v>2.2000000000000002</v>
      </c>
      <c r="I2389" s="164">
        <v>0</v>
      </c>
      <c r="J2389" s="164">
        <v>0</v>
      </c>
      <c r="K2389" s="164">
        <v>25</v>
      </c>
      <c r="L2389" s="164">
        <v>2566</v>
      </c>
      <c r="M2389" s="164">
        <v>5363.7</v>
      </c>
      <c r="N2389" s="164">
        <v>2E-3</v>
      </c>
      <c r="O2389" s="164">
        <v>4.0000000000000001E-3</v>
      </c>
      <c r="P2389" s="164">
        <v>26</v>
      </c>
      <c r="Q2389" s="164">
        <v>2567</v>
      </c>
      <c r="R2389" s="164">
        <v>5365.9</v>
      </c>
      <c r="S2389" s="164">
        <v>2E-3</v>
      </c>
      <c r="T2389" s="164">
        <v>4.0000000000000001E-3</v>
      </c>
    </row>
    <row r="2390" spans="1:20" ht="15.75" customHeight="1">
      <c r="A2390" s="126" t="s">
        <v>289</v>
      </c>
      <c r="B2390" s="163">
        <v>2019</v>
      </c>
      <c r="C2390" s="163">
        <v>8</v>
      </c>
      <c r="D2390" s="126" t="s">
        <v>60</v>
      </c>
      <c r="E2390" s="163">
        <v>1440290</v>
      </c>
      <c r="F2390" s="163">
        <v>6</v>
      </c>
      <c r="G2390" s="163">
        <v>6440</v>
      </c>
      <c r="H2390" s="163">
        <v>4014.8</v>
      </c>
      <c r="I2390" s="163">
        <v>4.0000000000000001E-3</v>
      </c>
      <c r="J2390" s="163">
        <v>3.0000000000000001E-3</v>
      </c>
      <c r="K2390" s="163">
        <v>599</v>
      </c>
      <c r="L2390" s="163">
        <v>118810</v>
      </c>
      <c r="M2390" s="163">
        <v>131636.03</v>
      </c>
      <c r="N2390" s="163">
        <v>8.2000000000000003E-2</v>
      </c>
      <c r="O2390" s="163">
        <v>9.0999999999999998E-2</v>
      </c>
      <c r="P2390" s="163">
        <v>605</v>
      </c>
      <c r="Q2390" s="163">
        <v>125250</v>
      </c>
      <c r="R2390" s="163">
        <v>135650.82999999999</v>
      </c>
      <c r="S2390" s="163">
        <v>8.6999999999999994E-2</v>
      </c>
      <c r="T2390" s="163">
        <v>9.4E-2</v>
      </c>
    </row>
    <row r="2391" spans="1:20" ht="15.75" customHeight="1">
      <c r="A2391" s="130" t="s">
        <v>289</v>
      </c>
      <c r="B2391" s="164">
        <v>2019</v>
      </c>
      <c r="C2391" s="164">
        <v>9</v>
      </c>
      <c r="D2391" s="130" t="s">
        <v>61</v>
      </c>
      <c r="E2391" s="164">
        <v>1440290</v>
      </c>
      <c r="F2391" s="164">
        <v>42</v>
      </c>
      <c r="G2391" s="164">
        <v>4657</v>
      </c>
      <c r="H2391" s="164">
        <v>22243.4</v>
      </c>
      <c r="I2391" s="164">
        <v>3.0000000000000001E-3</v>
      </c>
      <c r="J2391" s="164">
        <v>1.4999999999999999E-2</v>
      </c>
      <c r="K2391" s="164">
        <v>4832</v>
      </c>
      <c r="L2391" s="164">
        <v>255484</v>
      </c>
      <c r="M2391" s="164">
        <v>628498.18000000005</v>
      </c>
      <c r="N2391" s="164">
        <v>0.17699999999999999</v>
      </c>
      <c r="O2391" s="164">
        <v>0.436</v>
      </c>
      <c r="P2391" s="164">
        <v>4874</v>
      </c>
      <c r="Q2391" s="164">
        <v>260141</v>
      </c>
      <c r="R2391" s="164">
        <v>650741.57999999996</v>
      </c>
      <c r="S2391" s="164">
        <v>0.18099999999999999</v>
      </c>
      <c r="T2391" s="164">
        <v>0.45200000000000001</v>
      </c>
    </row>
    <row r="2392" spans="1:20" ht="15.75" customHeight="1">
      <c r="A2392" s="126" t="s">
        <v>289</v>
      </c>
      <c r="B2392" s="163">
        <v>2020</v>
      </c>
      <c r="C2392" s="163">
        <v>0</v>
      </c>
      <c r="D2392" s="126" t="s">
        <v>53</v>
      </c>
      <c r="E2392" s="163">
        <v>1452415</v>
      </c>
      <c r="F2392" s="163">
        <v>114</v>
      </c>
      <c r="G2392" s="163">
        <v>35245</v>
      </c>
      <c r="H2392" s="163">
        <v>123117</v>
      </c>
      <c r="I2392" s="163">
        <v>2.4E-2</v>
      </c>
      <c r="J2392" s="163">
        <v>8.5000000000000006E-2</v>
      </c>
      <c r="K2392" s="163">
        <v>2126</v>
      </c>
      <c r="L2392" s="163">
        <v>540310</v>
      </c>
      <c r="M2392" s="163">
        <v>493989</v>
      </c>
      <c r="N2392" s="163">
        <v>0.372</v>
      </c>
      <c r="O2392" s="163">
        <v>0.34</v>
      </c>
      <c r="P2392" s="163">
        <v>2240</v>
      </c>
      <c r="Q2392" s="163">
        <v>575555</v>
      </c>
      <c r="R2392" s="163">
        <v>617106</v>
      </c>
      <c r="S2392" s="163">
        <v>0.39600000000000002</v>
      </c>
      <c r="T2392" s="163">
        <v>0.42499999999999999</v>
      </c>
    </row>
    <row r="2393" spans="1:20" ht="15.75" customHeight="1">
      <c r="A2393" s="130" t="s">
        <v>289</v>
      </c>
      <c r="B2393" s="164">
        <v>2020</v>
      </c>
      <c r="C2393" s="164">
        <v>1</v>
      </c>
      <c r="D2393" s="130" t="s">
        <v>54</v>
      </c>
      <c r="E2393" s="164">
        <v>1452415</v>
      </c>
      <c r="F2393" s="164">
        <v>103</v>
      </c>
      <c r="G2393" s="164">
        <v>15599</v>
      </c>
      <c r="H2393" s="164">
        <v>45201.7</v>
      </c>
      <c r="I2393" s="164">
        <v>1.0999999999999999E-2</v>
      </c>
      <c r="J2393" s="164">
        <v>3.1E-2</v>
      </c>
      <c r="K2393" s="164">
        <v>6264</v>
      </c>
      <c r="L2393" s="164">
        <v>591680</v>
      </c>
      <c r="M2393" s="164">
        <v>1481638.34</v>
      </c>
      <c r="N2393" s="164">
        <v>0.40699999999999997</v>
      </c>
      <c r="O2393" s="164">
        <v>1.02</v>
      </c>
      <c r="P2393" s="164">
        <v>6367</v>
      </c>
      <c r="Q2393" s="164">
        <v>607279</v>
      </c>
      <c r="R2393" s="164">
        <v>1526840.04</v>
      </c>
      <c r="S2393" s="164">
        <v>0.41799999999999998</v>
      </c>
      <c r="T2393" s="164">
        <v>1.05</v>
      </c>
    </row>
    <row r="2394" spans="1:20" ht="15.75" customHeight="1">
      <c r="A2394" s="126" t="s">
        <v>289</v>
      </c>
      <c r="B2394" s="163">
        <v>2020</v>
      </c>
      <c r="C2394" s="163">
        <v>2</v>
      </c>
      <c r="D2394" s="126" t="s">
        <v>1415</v>
      </c>
      <c r="E2394" s="163">
        <v>1452415</v>
      </c>
      <c r="F2394" s="163">
        <v>13</v>
      </c>
      <c r="G2394" s="163">
        <v>34253</v>
      </c>
      <c r="H2394" s="163">
        <v>60610.1</v>
      </c>
      <c r="I2394" s="163">
        <v>2.4E-2</v>
      </c>
      <c r="J2394" s="163">
        <v>4.2000000000000003E-2</v>
      </c>
      <c r="K2394" s="163">
        <v>283</v>
      </c>
      <c r="L2394" s="163">
        <v>843863</v>
      </c>
      <c r="M2394" s="163">
        <v>1337148.8600000001</v>
      </c>
      <c r="N2394" s="163">
        <v>0.58099999999999996</v>
      </c>
      <c r="O2394" s="163">
        <v>0.92100000000000004</v>
      </c>
      <c r="P2394" s="163">
        <v>296</v>
      </c>
      <c r="Q2394" s="163">
        <v>878116</v>
      </c>
      <c r="R2394" s="163">
        <v>1397758.96</v>
      </c>
      <c r="S2394" s="163">
        <v>0.60499999999999998</v>
      </c>
      <c r="T2394" s="163">
        <v>0.96199999999999997</v>
      </c>
    </row>
    <row r="2395" spans="1:20" ht="15.75" customHeight="1">
      <c r="A2395" s="130" t="s">
        <v>289</v>
      </c>
      <c r="B2395" s="164">
        <v>2020</v>
      </c>
      <c r="C2395" s="164">
        <v>3</v>
      </c>
      <c r="D2395" s="130" t="s">
        <v>55</v>
      </c>
      <c r="E2395" s="164">
        <v>1452415</v>
      </c>
      <c r="F2395" s="164">
        <v>3450</v>
      </c>
      <c r="G2395" s="164">
        <v>393604</v>
      </c>
      <c r="H2395" s="164">
        <v>5959385.5</v>
      </c>
      <c r="I2395" s="164">
        <v>0.27100000000000002</v>
      </c>
      <c r="J2395" s="164">
        <v>4.1020000000000003</v>
      </c>
      <c r="K2395" s="164">
        <v>8871</v>
      </c>
      <c r="L2395" s="164">
        <v>838124</v>
      </c>
      <c r="M2395" s="164">
        <v>4322027.03</v>
      </c>
      <c r="N2395" s="164">
        <v>0.57699999999999996</v>
      </c>
      <c r="O2395" s="164">
        <v>2.976</v>
      </c>
      <c r="P2395" s="164">
        <v>12321</v>
      </c>
      <c r="Q2395" s="164">
        <v>1231728</v>
      </c>
      <c r="R2395" s="164">
        <v>10281412.529999999</v>
      </c>
      <c r="S2395" s="164">
        <v>0.84799999999999998</v>
      </c>
      <c r="T2395" s="164">
        <v>7.0780000000000003</v>
      </c>
    </row>
    <row r="2396" spans="1:20" ht="15.75" customHeight="1">
      <c r="A2396" s="126" t="s">
        <v>289</v>
      </c>
      <c r="B2396" s="163">
        <v>2020</v>
      </c>
      <c r="C2396" s="163">
        <v>4</v>
      </c>
      <c r="D2396" s="126" t="s">
        <v>56</v>
      </c>
      <c r="E2396" s="163">
        <v>1452415</v>
      </c>
      <c r="F2396" s="163">
        <v>0</v>
      </c>
      <c r="G2396" s="163">
        <v>0</v>
      </c>
      <c r="H2396" s="163">
        <v>0</v>
      </c>
      <c r="I2396" s="163">
        <v>0</v>
      </c>
      <c r="J2396" s="163">
        <v>0</v>
      </c>
      <c r="K2396" s="163">
        <v>4</v>
      </c>
      <c r="L2396" s="163">
        <v>6909</v>
      </c>
      <c r="M2396" s="163">
        <v>10357.17</v>
      </c>
      <c r="N2396" s="163">
        <v>5.0000000000000001E-3</v>
      </c>
      <c r="O2396" s="163">
        <v>7.0000000000000001E-3</v>
      </c>
      <c r="P2396" s="163">
        <v>4</v>
      </c>
      <c r="Q2396" s="163">
        <v>6909</v>
      </c>
      <c r="R2396" s="163">
        <v>10357.17</v>
      </c>
      <c r="S2396" s="163">
        <v>5.0000000000000001E-3</v>
      </c>
      <c r="T2396" s="163">
        <v>7.0000000000000001E-3</v>
      </c>
    </row>
    <row r="2397" spans="1:20" ht="15.75" customHeight="1">
      <c r="A2397" s="130" t="s">
        <v>289</v>
      </c>
      <c r="B2397" s="164">
        <v>2020</v>
      </c>
      <c r="C2397" s="164">
        <v>5</v>
      </c>
      <c r="D2397" s="130" t="s">
        <v>57</v>
      </c>
      <c r="E2397" s="164">
        <v>1452415</v>
      </c>
      <c r="F2397" s="164">
        <v>1572</v>
      </c>
      <c r="G2397" s="164">
        <v>293075</v>
      </c>
      <c r="H2397" s="164">
        <v>2604166.2999999998</v>
      </c>
      <c r="I2397" s="164">
        <v>0.20200000000000001</v>
      </c>
      <c r="J2397" s="164">
        <v>1.792</v>
      </c>
      <c r="K2397" s="164">
        <v>11837</v>
      </c>
      <c r="L2397" s="164">
        <v>1218852</v>
      </c>
      <c r="M2397" s="164">
        <v>3216735.79</v>
      </c>
      <c r="N2397" s="164">
        <v>0.83899999999999997</v>
      </c>
      <c r="O2397" s="164">
        <v>2.214</v>
      </c>
      <c r="P2397" s="164">
        <v>13409</v>
      </c>
      <c r="Q2397" s="164">
        <v>1511927</v>
      </c>
      <c r="R2397" s="164">
        <v>5820902.0899999999</v>
      </c>
      <c r="S2397" s="164">
        <v>1.04</v>
      </c>
      <c r="T2397" s="164">
        <v>4.008</v>
      </c>
    </row>
    <row r="2398" spans="1:20" ht="15.75" customHeight="1">
      <c r="A2398" s="126" t="s">
        <v>289</v>
      </c>
      <c r="B2398" s="163">
        <v>2020</v>
      </c>
      <c r="C2398" s="163">
        <v>6</v>
      </c>
      <c r="D2398" s="126" t="s">
        <v>58</v>
      </c>
      <c r="E2398" s="163">
        <v>1452415</v>
      </c>
      <c r="F2398" s="163">
        <v>18</v>
      </c>
      <c r="G2398" s="163">
        <v>5211</v>
      </c>
      <c r="H2398" s="163">
        <v>16707.47</v>
      </c>
      <c r="I2398" s="163">
        <v>4.0000000000000001E-3</v>
      </c>
      <c r="J2398" s="163">
        <v>1.2E-2</v>
      </c>
      <c r="K2398" s="163">
        <v>13</v>
      </c>
      <c r="L2398" s="163">
        <v>1895</v>
      </c>
      <c r="M2398" s="163">
        <v>2743.08</v>
      </c>
      <c r="N2398" s="163">
        <v>1E-3</v>
      </c>
      <c r="O2398" s="163">
        <v>2E-3</v>
      </c>
      <c r="P2398" s="163">
        <v>31</v>
      </c>
      <c r="Q2398" s="163">
        <v>7106</v>
      </c>
      <c r="R2398" s="163">
        <v>19450.55</v>
      </c>
      <c r="S2398" s="163">
        <v>5.0000000000000001E-3</v>
      </c>
      <c r="T2398" s="163">
        <v>1.2999999999999999E-2</v>
      </c>
    </row>
    <row r="2399" spans="1:20" ht="15.75" customHeight="1">
      <c r="A2399" s="130" t="s">
        <v>289</v>
      </c>
      <c r="B2399" s="164">
        <v>2020</v>
      </c>
      <c r="C2399" s="164">
        <v>7</v>
      </c>
      <c r="D2399" s="130" t="s">
        <v>59</v>
      </c>
      <c r="E2399" s="164">
        <v>1452415</v>
      </c>
      <c r="F2399" s="164">
        <v>1</v>
      </c>
      <c r="G2399" s="164">
        <v>1</v>
      </c>
      <c r="H2399" s="164">
        <v>1.8</v>
      </c>
      <c r="I2399" s="164">
        <v>0</v>
      </c>
      <c r="J2399" s="164">
        <v>0</v>
      </c>
      <c r="K2399" s="164">
        <v>29</v>
      </c>
      <c r="L2399" s="164">
        <v>2357</v>
      </c>
      <c r="M2399" s="164">
        <v>14311.5</v>
      </c>
      <c r="N2399" s="164">
        <v>2E-3</v>
      </c>
      <c r="O2399" s="164">
        <v>0.01</v>
      </c>
      <c r="P2399" s="164">
        <v>30</v>
      </c>
      <c r="Q2399" s="164">
        <v>2358</v>
      </c>
      <c r="R2399" s="164">
        <v>14313.3</v>
      </c>
      <c r="S2399" s="164">
        <v>2E-3</v>
      </c>
      <c r="T2399" s="164">
        <v>0.01</v>
      </c>
    </row>
    <row r="2400" spans="1:20" ht="15.75" customHeight="1">
      <c r="A2400" s="126" t="s">
        <v>289</v>
      </c>
      <c r="B2400" s="163">
        <v>2020</v>
      </c>
      <c r="C2400" s="163">
        <v>8</v>
      </c>
      <c r="D2400" s="126" t="s">
        <v>60</v>
      </c>
      <c r="E2400" s="163">
        <v>1452415</v>
      </c>
      <c r="F2400" s="163">
        <v>17</v>
      </c>
      <c r="G2400" s="163">
        <v>9919</v>
      </c>
      <c r="H2400" s="163">
        <v>27101</v>
      </c>
      <c r="I2400" s="163">
        <v>7.0000000000000001E-3</v>
      </c>
      <c r="J2400" s="163">
        <v>1.9E-2</v>
      </c>
      <c r="K2400" s="163">
        <v>733</v>
      </c>
      <c r="L2400" s="163">
        <v>153106</v>
      </c>
      <c r="M2400" s="163">
        <v>120816.87</v>
      </c>
      <c r="N2400" s="163">
        <v>0.105</v>
      </c>
      <c r="O2400" s="163">
        <v>8.3000000000000004E-2</v>
      </c>
      <c r="P2400" s="163">
        <v>750</v>
      </c>
      <c r="Q2400" s="163">
        <v>163025</v>
      </c>
      <c r="R2400" s="163">
        <v>147917.87</v>
      </c>
      <c r="S2400" s="163">
        <v>0.112</v>
      </c>
      <c r="T2400" s="163">
        <v>0.10199999999999999</v>
      </c>
    </row>
    <row r="2401" spans="1:20" ht="15.75" customHeight="1">
      <c r="A2401" s="130" t="s">
        <v>289</v>
      </c>
      <c r="B2401" s="164">
        <v>2020</v>
      </c>
      <c r="C2401" s="164">
        <v>9</v>
      </c>
      <c r="D2401" s="130" t="s">
        <v>61</v>
      </c>
      <c r="E2401" s="164">
        <v>1452415</v>
      </c>
      <c r="F2401" s="164">
        <v>109</v>
      </c>
      <c r="G2401" s="164">
        <v>5723</v>
      </c>
      <c r="H2401" s="164">
        <v>22032.3</v>
      </c>
      <c r="I2401" s="164">
        <v>4.0000000000000001E-3</v>
      </c>
      <c r="J2401" s="164">
        <v>1.4999999999999999E-2</v>
      </c>
      <c r="K2401" s="164">
        <v>5804</v>
      </c>
      <c r="L2401" s="164">
        <v>269363</v>
      </c>
      <c r="M2401" s="164">
        <v>571732.78</v>
      </c>
      <c r="N2401" s="164">
        <v>0.185</v>
      </c>
      <c r="O2401" s="164">
        <v>0.39400000000000002</v>
      </c>
      <c r="P2401" s="164">
        <v>5913</v>
      </c>
      <c r="Q2401" s="164">
        <v>275086</v>
      </c>
      <c r="R2401" s="164">
        <v>593765.07999999996</v>
      </c>
      <c r="S2401" s="164">
        <v>0.189</v>
      </c>
      <c r="T2401" s="164">
        <v>0.40899999999999997</v>
      </c>
    </row>
    <row r="2402" spans="1:20" ht="15.75" customHeight="1">
      <c r="A2402" s="126" t="s">
        <v>289</v>
      </c>
      <c r="B2402" s="163">
        <v>2021</v>
      </c>
      <c r="C2402" s="163">
        <v>0</v>
      </c>
      <c r="D2402" s="126" t="s">
        <v>53</v>
      </c>
      <c r="E2402" s="163">
        <v>1447836</v>
      </c>
      <c r="F2402" s="163">
        <v>155</v>
      </c>
      <c r="G2402" s="163">
        <v>53977</v>
      </c>
      <c r="H2402" s="163">
        <v>150482.5</v>
      </c>
      <c r="I2402" s="163">
        <v>3.6999999999999998E-2</v>
      </c>
      <c r="J2402" s="163">
        <v>0.104</v>
      </c>
      <c r="K2402" s="163">
        <v>2256</v>
      </c>
      <c r="L2402" s="163">
        <v>488537</v>
      </c>
      <c r="M2402" s="163">
        <v>431896.1</v>
      </c>
      <c r="N2402" s="163">
        <v>0.33700000000000002</v>
      </c>
      <c r="O2402" s="163">
        <v>0.29799999999999999</v>
      </c>
      <c r="P2402" s="163">
        <v>2411</v>
      </c>
      <c r="Q2402" s="163">
        <v>542514</v>
      </c>
      <c r="R2402" s="163">
        <v>582378.6</v>
      </c>
      <c r="S2402" s="163">
        <v>0.375</v>
      </c>
      <c r="T2402" s="163">
        <v>0.40200000000000002</v>
      </c>
    </row>
    <row r="2403" spans="1:20" ht="15.75" customHeight="1">
      <c r="A2403" s="130" t="s">
        <v>289</v>
      </c>
      <c r="B2403" s="164">
        <v>2021</v>
      </c>
      <c r="C2403" s="164">
        <v>1</v>
      </c>
      <c r="D2403" s="130" t="s">
        <v>54</v>
      </c>
      <c r="E2403" s="164">
        <v>1447836</v>
      </c>
      <c r="F2403" s="164">
        <v>93</v>
      </c>
      <c r="G2403" s="164">
        <v>16614</v>
      </c>
      <c r="H2403" s="164">
        <v>26050.3</v>
      </c>
      <c r="I2403" s="164">
        <v>1.0999999999999999E-2</v>
      </c>
      <c r="J2403" s="164">
        <v>1.7999999999999999E-2</v>
      </c>
      <c r="K2403" s="164">
        <v>7075</v>
      </c>
      <c r="L2403" s="164">
        <v>541418</v>
      </c>
      <c r="M2403" s="164">
        <v>1207113</v>
      </c>
      <c r="N2403" s="164">
        <v>0.374</v>
      </c>
      <c r="O2403" s="164">
        <v>0.83399999999999996</v>
      </c>
      <c r="P2403" s="164">
        <v>7168</v>
      </c>
      <c r="Q2403" s="164">
        <v>558032</v>
      </c>
      <c r="R2403" s="164">
        <v>1233163.3</v>
      </c>
      <c r="S2403" s="164">
        <v>0.38500000000000001</v>
      </c>
      <c r="T2403" s="164">
        <v>0.85199999999999998</v>
      </c>
    </row>
    <row r="2404" spans="1:20" ht="15.75" customHeight="1">
      <c r="A2404" s="126" t="s">
        <v>289</v>
      </c>
      <c r="B2404" s="163">
        <v>2021</v>
      </c>
      <c r="C2404" s="163">
        <v>2</v>
      </c>
      <c r="D2404" s="126" t="s">
        <v>1415</v>
      </c>
      <c r="E2404" s="163">
        <v>1447836</v>
      </c>
      <c r="F2404" s="163">
        <v>29</v>
      </c>
      <c r="G2404" s="163">
        <v>78868</v>
      </c>
      <c r="H2404" s="163">
        <v>255221.6</v>
      </c>
      <c r="I2404" s="163">
        <v>5.3999999999999999E-2</v>
      </c>
      <c r="J2404" s="163">
        <v>0.17599999999999999</v>
      </c>
      <c r="K2404" s="163">
        <v>264</v>
      </c>
      <c r="L2404" s="163">
        <v>898886</v>
      </c>
      <c r="M2404" s="163">
        <v>1179976.1000000001</v>
      </c>
      <c r="N2404" s="163">
        <v>0.621</v>
      </c>
      <c r="O2404" s="163">
        <v>0.81499999999999995</v>
      </c>
      <c r="P2404" s="163">
        <v>293</v>
      </c>
      <c r="Q2404" s="163">
        <v>977754</v>
      </c>
      <c r="R2404" s="163">
        <v>1435197.7</v>
      </c>
      <c r="S2404" s="163">
        <v>0.67500000000000004</v>
      </c>
      <c r="T2404" s="163">
        <v>0.99099999999999999</v>
      </c>
    </row>
    <row r="2405" spans="1:20" ht="15.75" customHeight="1">
      <c r="A2405" s="130" t="s">
        <v>289</v>
      </c>
      <c r="B2405" s="164">
        <v>2021</v>
      </c>
      <c r="C2405" s="164">
        <v>3</v>
      </c>
      <c r="D2405" s="130" t="s">
        <v>55</v>
      </c>
      <c r="E2405" s="164">
        <v>1447836</v>
      </c>
      <c r="F2405" s="164">
        <v>3863</v>
      </c>
      <c r="G2405" s="164">
        <v>437565</v>
      </c>
      <c r="H2405" s="164">
        <v>6654565.5999999996</v>
      </c>
      <c r="I2405" s="164">
        <v>0.30199999999999999</v>
      </c>
      <c r="J2405" s="164">
        <v>4.5960000000000001</v>
      </c>
      <c r="K2405" s="164">
        <v>8361</v>
      </c>
      <c r="L2405" s="164">
        <v>797763</v>
      </c>
      <c r="M2405" s="164">
        <v>3919624.4</v>
      </c>
      <c r="N2405" s="164">
        <v>0.55100000000000005</v>
      </c>
      <c r="O2405" s="164">
        <v>2.706</v>
      </c>
      <c r="P2405" s="164">
        <v>12224</v>
      </c>
      <c r="Q2405" s="164">
        <v>1235328</v>
      </c>
      <c r="R2405" s="164">
        <v>10574190</v>
      </c>
      <c r="S2405" s="164">
        <v>0.85299999999999998</v>
      </c>
      <c r="T2405" s="164">
        <v>7.3019999999999996</v>
      </c>
    </row>
    <row r="2406" spans="1:20" ht="15.75" customHeight="1">
      <c r="A2406" s="126" t="s">
        <v>289</v>
      </c>
      <c r="B2406" s="163">
        <v>2021</v>
      </c>
      <c r="C2406" s="163">
        <v>4</v>
      </c>
      <c r="D2406" s="126" t="s">
        <v>56</v>
      </c>
      <c r="E2406" s="163">
        <v>1447836</v>
      </c>
      <c r="F2406" s="163">
        <v>0</v>
      </c>
      <c r="G2406" s="163">
        <v>0</v>
      </c>
      <c r="H2406" s="163">
        <v>0</v>
      </c>
      <c r="I2406" s="163">
        <v>0</v>
      </c>
      <c r="J2406" s="163">
        <v>0</v>
      </c>
      <c r="K2406" s="163">
        <v>0</v>
      </c>
      <c r="L2406" s="163">
        <v>0</v>
      </c>
      <c r="M2406" s="163">
        <v>0</v>
      </c>
      <c r="N2406" s="163">
        <v>0</v>
      </c>
      <c r="O2406" s="163">
        <v>0</v>
      </c>
      <c r="P2406" s="163">
        <v>0</v>
      </c>
      <c r="Q2406" s="163">
        <v>0</v>
      </c>
      <c r="R2406" s="163">
        <v>0</v>
      </c>
      <c r="S2406" s="163">
        <v>0</v>
      </c>
      <c r="T2406" s="163">
        <v>0</v>
      </c>
    </row>
    <row r="2407" spans="1:20" ht="15.75" customHeight="1">
      <c r="A2407" s="130" t="s">
        <v>289</v>
      </c>
      <c r="B2407" s="164">
        <v>2021</v>
      </c>
      <c r="C2407" s="164">
        <v>5</v>
      </c>
      <c r="D2407" s="130" t="s">
        <v>57</v>
      </c>
      <c r="E2407" s="164">
        <v>1447836</v>
      </c>
      <c r="F2407" s="164">
        <v>1881</v>
      </c>
      <c r="G2407" s="164">
        <v>310721</v>
      </c>
      <c r="H2407" s="164">
        <v>2700473.6</v>
      </c>
      <c r="I2407" s="164">
        <v>0.215</v>
      </c>
      <c r="J2407" s="164">
        <v>1.865</v>
      </c>
      <c r="K2407" s="164">
        <v>11087</v>
      </c>
      <c r="L2407" s="164">
        <v>1192007</v>
      </c>
      <c r="M2407" s="164">
        <v>3029999.6</v>
      </c>
      <c r="N2407" s="164">
        <v>0.82299999999999995</v>
      </c>
      <c r="O2407" s="164">
        <v>2.0920000000000001</v>
      </c>
      <c r="P2407" s="164">
        <v>12968</v>
      </c>
      <c r="Q2407" s="164">
        <v>1502728</v>
      </c>
      <c r="R2407" s="164">
        <v>5730473.2000000002</v>
      </c>
      <c r="S2407" s="164">
        <v>1.038</v>
      </c>
      <c r="T2407" s="164">
        <v>3.9580000000000002</v>
      </c>
    </row>
    <row r="2408" spans="1:20" ht="15.75" customHeight="1">
      <c r="A2408" s="126" t="s">
        <v>289</v>
      </c>
      <c r="B2408" s="163">
        <v>2021</v>
      </c>
      <c r="C2408" s="163">
        <v>6</v>
      </c>
      <c r="D2408" s="126" t="s">
        <v>58</v>
      </c>
      <c r="E2408" s="163">
        <v>1447836</v>
      </c>
      <c r="F2408" s="163">
        <v>0</v>
      </c>
      <c r="G2408" s="163">
        <v>0</v>
      </c>
      <c r="H2408" s="163">
        <v>0</v>
      </c>
      <c r="I2408" s="163">
        <v>0</v>
      </c>
      <c r="J2408" s="163">
        <v>0</v>
      </c>
      <c r="K2408" s="163">
        <v>0</v>
      </c>
      <c r="L2408" s="163">
        <v>0</v>
      </c>
      <c r="M2408" s="163">
        <v>0</v>
      </c>
      <c r="N2408" s="163">
        <v>0</v>
      </c>
      <c r="O2408" s="163">
        <v>0</v>
      </c>
      <c r="P2408" s="163">
        <v>0</v>
      </c>
      <c r="Q2408" s="163">
        <v>0</v>
      </c>
      <c r="R2408" s="163">
        <v>0</v>
      </c>
      <c r="S2408" s="163">
        <v>0</v>
      </c>
      <c r="T2408" s="163">
        <v>0</v>
      </c>
    </row>
    <row r="2409" spans="1:20" ht="15.75" customHeight="1">
      <c r="A2409" s="130" t="s">
        <v>289</v>
      </c>
      <c r="B2409" s="164">
        <v>2021</v>
      </c>
      <c r="C2409" s="164">
        <v>7</v>
      </c>
      <c r="D2409" s="130" t="s">
        <v>59</v>
      </c>
      <c r="E2409" s="164">
        <v>1447836</v>
      </c>
      <c r="F2409" s="164">
        <v>0</v>
      </c>
      <c r="G2409" s="164">
        <v>0</v>
      </c>
      <c r="H2409" s="164">
        <v>0</v>
      </c>
      <c r="I2409" s="164">
        <v>0</v>
      </c>
      <c r="J2409" s="164">
        <v>0</v>
      </c>
      <c r="K2409" s="164">
        <v>38</v>
      </c>
      <c r="L2409" s="164">
        <v>2695</v>
      </c>
      <c r="M2409" s="164">
        <v>11187.1</v>
      </c>
      <c r="N2409" s="164">
        <v>2E-3</v>
      </c>
      <c r="O2409" s="164">
        <v>8.0000000000000002E-3</v>
      </c>
      <c r="P2409" s="164">
        <v>38</v>
      </c>
      <c r="Q2409" s="164">
        <v>2695</v>
      </c>
      <c r="R2409" s="164">
        <v>11187.1</v>
      </c>
      <c r="S2409" s="164">
        <v>2E-3</v>
      </c>
      <c r="T2409" s="164">
        <v>8.0000000000000002E-3</v>
      </c>
    </row>
    <row r="2410" spans="1:20" ht="15.75" customHeight="1">
      <c r="A2410" s="126" t="s">
        <v>289</v>
      </c>
      <c r="B2410" s="163">
        <v>2021</v>
      </c>
      <c r="C2410" s="163">
        <v>8</v>
      </c>
      <c r="D2410" s="126" t="s">
        <v>60</v>
      </c>
      <c r="E2410" s="163">
        <v>1447836</v>
      </c>
      <c r="F2410" s="163">
        <v>18</v>
      </c>
      <c r="G2410" s="163">
        <v>2116</v>
      </c>
      <c r="H2410" s="163">
        <v>4779.8999999999996</v>
      </c>
      <c r="I2410" s="163">
        <v>1E-3</v>
      </c>
      <c r="J2410" s="163">
        <v>3.0000000000000001E-3</v>
      </c>
      <c r="K2410" s="163">
        <v>649</v>
      </c>
      <c r="L2410" s="163">
        <v>149524</v>
      </c>
      <c r="M2410" s="163">
        <v>219662.7</v>
      </c>
      <c r="N2410" s="163">
        <v>0.10299999999999999</v>
      </c>
      <c r="O2410" s="163">
        <v>0.152</v>
      </c>
      <c r="P2410" s="163">
        <v>667</v>
      </c>
      <c r="Q2410" s="163">
        <v>151640</v>
      </c>
      <c r="R2410" s="163">
        <v>224442.6</v>
      </c>
      <c r="S2410" s="163">
        <v>0.105</v>
      </c>
      <c r="T2410" s="163">
        <v>0.155</v>
      </c>
    </row>
    <row r="2411" spans="1:20" ht="15.75" customHeight="1">
      <c r="A2411" s="130" t="s">
        <v>289</v>
      </c>
      <c r="B2411" s="164">
        <v>2021</v>
      </c>
      <c r="C2411" s="164">
        <v>9</v>
      </c>
      <c r="D2411" s="130" t="s">
        <v>61</v>
      </c>
      <c r="E2411" s="164">
        <v>1447836</v>
      </c>
      <c r="F2411" s="164">
        <v>173</v>
      </c>
      <c r="G2411" s="164">
        <v>8395</v>
      </c>
      <c r="H2411" s="164">
        <v>33727.599999999999</v>
      </c>
      <c r="I2411" s="164">
        <v>6.0000000000000001E-3</v>
      </c>
      <c r="J2411" s="164">
        <v>2.3E-2</v>
      </c>
      <c r="K2411" s="164">
        <v>5478</v>
      </c>
      <c r="L2411" s="164">
        <v>244092</v>
      </c>
      <c r="M2411" s="164">
        <v>591397.4</v>
      </c>
      <c r="N2411" s="164">
        <v>0.16900000000000001</v>
      </c>
      <c r="O2411" s="164">
        <v>0.40799999999999997</v>
      </c>
      <c r="P2411" s="164">
        <v>5651</v>
      </c>
      <c r="Q2411" s="164">
        <v>252487</v>
      </c>
      <c r="R2411" s="164">
        <v>625125</v>
      </c>
      <c r="S2411" s="164">
        <v>0.17399999999999999</v>
      </c>
      <c r="T2411" s="164">
        <v>0.432</v>
      </c>
    </row>
    <row r="2412" spans="1:20" ht="15.75" customHeight="1">
      <c r="A2412" s="126" t="s">
        <v>289</v>
      </c>
      <c r="B2412" s="163">
        <v>2022</v>
      </c>
      <c r="C2412" s="163">
        <v>0</v>
      </c>
      <c r="D2412" s="126" t="s">
        <v>53</v>
      </c>
      <c r="E2412" s="163">
        <v>1482490</v>
      </c>
      <c r="F2412" s="163">
        <v>421</v>
      </c>
      <c r="G2412" s="163">
        <v>132412</v>
      </c>
      <c r="H2412" s="163">
        <v>471232.2</v>
      </c>
      <c r="I2412" s="163">
        <v>8.8999999999999996E-2</v>
      </c>
      <c r="J2412" s="163">
        <v>0.318</v>
      </c>
      <c r="K2412" s="163">
        <v>2245</v>
      </c>
      <c r="L2412" s="163">
        <v>651875</v>
      </c>
      <c r="M2412" s="163">
        <v>538392.4</v>
      </c>
      <c r="N2412" s="163">
        <v>0.44</v>
      </c>
      <c r="O2412" s="163">
        <v>0.36299999999999999</v>
      </c>
      <c r="P2412" s="163">
        <v>2666</v>
      </c>
      <c r="Q2412" s="163">
        <v>784287</v>
      </c>
      <c r="R2412" s="163">
        <v>1009624.6</v>
      </c>
      <c r="S2412" s="163">
        <v>0.52900000000000003</v>
      </c>
      <c r="T2412" s="163">
        <v>0.68100000000000005</v>
      </c>
    </row>
    <row r="2413" spans="1:20" ht="15.75" customHeight="1">
      <c r="A2413" s="130" t="s">
        <v>289</v>
      </c>
      <c r="B2413" s="164">
        <v>2022</v>
      </c>
      <c r="C2413" s="164">
        <v>1</v>
      </c>
      <c r="D2413" s="130" t="s">
        <v>54</v>
      </c>
      <c r="E2413" s="164">
        <v>1482490</v>
      </c>
      <c r="F2413" s="164">
        <v>167</v>
      </c>
      <c r="G2413" s="164">
        <v>31830</v>
      </c>
      <c r="H2413" s="164">
        <v>88543.2</v>
      </c>
      <c r="I2413" s="164">
        <v>2.1000000000000001E-2</v>
      </c>
      <c r="J2413" s="164">
        <v>0.06</v>
      </c>
      <c r="K2413" s="164">
        <v>5819</v>
      </c>
      <c r="L2413" s="164">
        <v>506654</v>
      </c>
      <c r="M2413" s="164">
        <v>1162565</v>
      </c>
      <c r="N2413" s="164">
        <v>0.34200000000000003</v>
      </c>
      <c r="O2413" s="164">
        <v>0.78400000000000003</v>
      </c>
      <c r="P2413" s="164">
        <v>5986</v>
      </c>
      <c r="Q2413" s="164">
        <v>538484</v>
      </c>
      <c r="R2413" s="164">
        <v>1251108.2</v>
      </c>
      <c r="S2413" s="164">
        <v>0.36299999999999999</v>
      </c>
      <c r="T2413" s="164">
        <v>0.84399999999999997</v>
      </c>
    </row>
    <row r="2414" spans="1:20" ht="15.75" customHeight="1">
      <c r="A2414" s="126" t="s">
        <v>289</v>
      </c>
      <c r="B2414" s="163">
        <v>2022</v>
      </c>
      <c r="C2414" s="163">
        <v>2</v>
      </c>
      <c r="D2414" s="126" t="s">
        <v>1415</v>
      </c>
      <c r="E2414" s="163">
        <v>1482490</v>
      </c>
      <c r="F2414" s="163">
        <v>45</v>
      </c>
      <c r="G2414" s="163">
        <v>175057</v>
      </c>
      <c r="H2414" s="163">
        <v>837346.5</v>
      </c>
      <c r="I2414" s="163">
        <v>0.11799999999999999</v>
      </c>
      <c r="J2414" s="163">
        <v>0.56499999999999995</v>
      </c>
      <c r="K2414" s="163">
        <v>321</v>
      </c>
      <c r="L2414" s="163">
        <v>1193630</v>
      </c>
      <c r="M2414" s="163">
        <v>2072617.8</v>
      </c>
      <c r="N2414" s="163">
        <v>0.80500000000000005</v>
      </c>
      <c r="O2414" s="163">
        <v>1.397</v>
      </c>
      <c r="P2414" s="163">
        <v>366</v>
      </c>
      <c r="Q2414" s="163">
        <v>1368687</v>
      </c>
      <c r="R2414" s="163">
        <v>2909964.3</v>
      </c>
      <c r="S2414" s="163">
        <v>0.92300000000000004</v>
      </c>
      <c r="T2414" s="163">
        <v>1.9630000000000001</v>
      </c>
    </row>
    <row r="2415" spans="1:20" ht="15.75" customHeight="1">
      <c r="A2415" s="130" t="s">
        <v>289</v>
      </c>
      <c r="B2415" s="164">
        <v>2022</v>
      </c>
      <c r="C2415" s="164">
        <v>3</v>
      </c>
      <c r="D2415" s="130" t="s">
        <v>55</v>
      </c>
      <c r="E2415" s="164">
        <v>1482490</v>
      </c>
      <c r="F2415" s="164">
        <v>8191</v>
      </c>
      <c r="G2415" s="164">
        <v>953404</v>
      </c>
      <c r="H2415" s="164">
        <v>19050508.300000001</v>
      </c>
      <c r="I2415" s="164">
        <v>0.64300000000000002</v>
      </c>
      <c r="J2415" s="164">
        <v>12.849</v>
      </c>
      <c r="K2415" s="164">
        <v>7489</v>
      </c>
      <c r="L2415" s="164">
        <v>783403</v>
      </c>
      <c r="M2415" s="164">
        <v>3678904</v>
      </c>
      <c r="N2415" s="164">
        <v>0.52800000000000002</v>
      </c>
      <c r="O2415" s="164">
        <v>2.4820000000000002</v>
      </c>
      <c r="P2415" s="164">
        <v>15680</v>
      </c>
      <c r="Q2415" s="164">
        <v>1736807</v>
      </c>
      <c r="R2415" s="164">
        <v>22729412.300000001</v>
      </c>
      <c r="S2415" s="164">
        <v>1.171</v>
      </c>
      <c r="T2415" s="164">
        <v>15.332000000000001</v>
      </c>
    </row>
    <row r="2416" spans="1:20" ht="15.75" customHeight="1">
      <c r="A2416" s="126" t="s">
        <v>289</v>
      </c>
      <c r="B2416" s="163">
        <v>2022</v>
      </c>
      <c r="C2416" s="163">
        <v>4</v>
      </c>
      <c r="D2416" s="126" t="s">
        <v>56</v>
      </c>
      <c r="E2416" s="163">
        <v>1482490</v>
      </c>
      <c r="F2416" s="163">
        <v>0</v>
      </c>
      <c r="G2416" s="163">
        <v>0</v>
      </c>
      <c r="H2416" s="163">
        <v>0</v>
      </c>
      <c r="I2416" s="163">
        <v>0</v>
      </c>
      <c r="J2416" s="163">
        <v>0</v>
      </c>
      <c r="K2416" s="163">
        <v>0</v>
      </c>
      <c r="L2416" s="163">
        <v>0</v>
      </c>
      <c r="M2416" s="163">
        <v>0</v>
      </c>
      <c r="N2416" s="163">
        <v>0</v>
      </c>
      <c r="O2416" s="163">
        <v>0</v>
      </c>
      <c r="P2416" s="163">
        <v>0</v>
      </c>
      <c r="Q2416" s="163">
        <v>0</v>
      </c>
      <c r="R2416" s="163">
        <v>0</v>
      </c>
      <c r="S2416" s="163">
        <v>0</v>
      </c>
      <c r="T2416" s="163">
        <v>0</v>
      </c>
    </row>
    <row r="2417" spans="1:20" ht="15.75" customHeight="1">
      <c r="A2417" s="130" t="s">
        <v>289</v>
      </c>
      <c r="B2417" s="164">
        <v>2022</v>
      </c>
      <c r="C2417" s="164">
        <v>5</v>
      </c>
      <c r="D2417" s="130" t="s">
        <v>57</v>
      </c>
      <c r="E2417" s="164">
        <v>1482490</v>
      </c>
      <c r="F2417" s="164">
        <v>4707</v>
      </c>
      <c r="G2417" s="164">
        <v>760810</v>
      </c>
      <c r="H2417" s="164">
        <v>13794441.199999999</v>
      </c>
      <c r="I2417" s="164">
        <v>0.51300000000000001</v>
      </c>
      <c r="J2417" s="164">
        <v>9.3040000000000003</v>
      </c>
      <c r="K2417" s="164">
        <v>10786</v>
      </c>
      <c r="L2417" s="164">
        <v>1300642</v>
      </c>
      <c r="M2417" s="164">
        <v>3856848.7</v>
      </c>
      <c r="N2417" s="164">
        <v>0.877</v>
      </c>
      <c r="O2417" s="164">
        <v>2.601</v>
      </c>
      <c r="P2417" s="164">
        <v>15493</v>
      </c>
      <c r="Q2417" s="164">
        <v>2061452</v>
      </c>
      <c r="R2417" s="164">
        <v>17651289.899999999</v>
      </c>
      <c r="S2417" s="164">
        <v>1.391</v>
      </c>
      <c r="T2417" s="164">
        <v>11.907</v>
      </c>
    </row>
    <row r="2418" spans="1:20" ht="15.75" customHeight="1">
      <c r="A2418" s="126" t="s">
        <v>289</v>
      </c>
      <c r="B2418" s="163">
        <v>2022</v>
      </c>
      <c r="C2418" s="163">
        <v>6</v>
      </c>
      <c r="D2418" s="126" t="s">
        <v>58</v>
      </c>
      <c r="E2418" s="163">
        <v>1482490</v>
      </c>
      <c r="F2418" s="163">
        <v>0</v>
      </c>
      <c r="G2418" s="163">
        <v>0</v>
      </c>
      <c r="H2418" s="163">
        <v>0</v>
      </c>
      <c r="I2418" s="163">
        <v>0</v>
      </c>
      <c r="J2418" s="163">
        <v>0</v>
      </c>
      <c r="K2418" s="163">
        <v>0</v>
      </c>
      <c r="L2418" s="163">
        <v>0</v>
      </c>
      <c r="M2418" s="163">
        <v>0</v>
      </c>
      <c r="N2418" s="163">
        <v>0</v>
      </c>
      <c r="O2418" s="163">
        <v>0</v>
      </c>
      <c r="P2418" s="163">
        <v>0</v>
      </c>
      <c r="Q2418" s="163">
        <v>0</v>
      </c>
      <c r="R2418" s="163">
        <v>0</v>
      </c>
      <c r="S2418" s="163">
        <v>0</v>
      </c>
      <c r="T2418" s="163">
        <v>0</v>
      </c>
    </row>
    <row r="2419" spans="1:20" ht="15.75" customHeight="1">
      <c r="A2419" s="130" t="s">
        <v>289</v>
      </c>
      <c r="B2419" s="164">
        <v>2022</v>
      </c>
      <c r="C2419" s="164">
        <v>7</v>
      </c>
      <c r="D2419" s="130" t="s">
        <v>59</v>
      </c>
      <c r="E2419" s="164">
        <v>1482490</v>
      </c>
      <c r="F2419" s="164">
        <v>1</v>
      </c>
      <c r="G2419" s="164">
        <v>10</v>
      </c>
      <c r="H2419" s="164">
        <v>2.8</v>
      </c>
      <c r="I2419" s="164">
        <v>0</v>
      </c>
      <c r="J2419" s="164">
        <v>0</v>
      </c>
      <c r="K2419" s="164">
        <v>34</v>
      </c>
      <c r="L2419" s="164">
        <v>6275</v>
      </c>
      <c r="M2419" s="164">
        <v>34536.400000000001</v>
      </c>
      <c r="N2419" s="164">
        <v>4.0000000000000001E-3</v>
      </c>
      <c r="O2419" s="164">
        <v>2.3E-2</v>
      </c>
      <c r="P2419" s="164">
        <v>35</v>
      </c>
      <c r="Q2419" s="164">
        <v>6285</v>
      </c>
      <c r="R2419" s="164">
        <v>34539.199999999997</v>
      </c>
      <c r="S2419" s="164">
        <v>4.0000000000000001E-3</v>
      </c>
      <c r="T2419" s="164">
        <v>2.3E-2</v>
      </c>
    </row>
    <row r="2420" spans="1:20" ht="15.75" customHeight="1">
      <c r="A2420" s="126" t="s">
        <v>289</v>
      </c>
      <c r="B2420" s="163">
        <v>2022</v>
      </c>
      <c r="C2420" s="163">
        <v>8</v>
      </c>
      <c r="D2420" s="126" t="s">
        <v>60</v>
      </c>
      <c r="E2420" s="163">
        <v>1482490</v>
      </c>
      <c r="F2420" s="163">
        <v>58</v>
      </c>
      <c r="G2420" s="163">
        <v>35540</v>
      </c>
      <c r="H2420" s="163">
        <v>230468.5</v>
      </c>
      <c r="I2420" s="163">
        <v>2.4E-2</v>
      </c>
      <c r="J2420" s="163">
        <v>0.155</v>
      </c>
      <c r="K2420" s="163">
        <v>706</v>
      </c>
      <c r="L2420" s="163">
        <v>159410</v>
      </c>
      <c r="M2420" s="163">
        <v>250750.3</v>
      </c>
      <c r="N2420" s="163">
        <v>0.108</v>
      </c>
      <c r="O2420" s="163">
        <v>0.16900000000000001</v>
      </c>
      <c r="P2420" s="163">
        <v>764</v>
      </c>
      <c r="Q2420" s="163">
        <v>194950</v>
      </c>
      <c r="R2420" s="163">
        <v>481218.8</v>
      </c>
      <c r="S2420" s="163">
        <v>0.13200000000000001</v>
      </c>
      <c r="T2420" s="163">
        <v>0.32500000000000001</v>
      </c>
    </row>
    <row r="2421" spans="1:20" ht="15.75" customHeight="1">
      <c r="A2421" s="130" t="s">
        <v>289</v>
      </c>
      <c r="B2421" s="164">
        <v>2022</v>
      </c>
      <c r="C2421" s="164">
        <v>9</v>
      </c>
      <c r="D2421" s="130" t="s">
        <v>61</v>
      </c>
      <c r="E2421" s="164">
        <v>1482490</v>
      </c>
      <c r="F2421" s="164">
        <v>323</v>
      </c>
      <c r="G2421" s="164">
        <v>24438</v>
      </c>
      <c r="H2421" s="164">
        <v>61267.1</v>
      </c>
      <c r="I2421" s="164">
        <v>1.6E-2</v>
      </c>
      <c r="J2421" s="164">
        <v>4.1000000000000002E-2</v>
      </c>
      <c r="K2421" s="164">
        <v>5263</v>
      </c>
      <c r="L2421" s="164">
        <v>316817</v>
      </c>
      <c r="M2421" s="164">
        <v>778819.4</v>
      </c>
      <c r="N2421" s="164">
        <v>0.214</v>
      </c>
      <c r="O2421" s="164">
        <v>0.52500000000000002</v>
      </c>
      <c r="P2421" s="164">
        <v>5586</v>
      </c>
      <c r="Q2421" s="164">
        <v>341255</v>
      </c>
      <c r="R2421" s="164">
        <v>840086.5</v>
      </c>
      <c r="S2421" s="164">
        <v>0.23</v>
      </c>
      <c r="T2421" s="164">
        <v>0.56699999999999995</v>
      </c>
    </row>
    <row r="2422" spans="1:20" ht="15.75" customHeight="1">
      <c r="A2422" s="126" t="s">
        <v>289</v>
      </c>
      <c r="B2422" s="163">
        <v>2023</v>
      </c>
      <c r="C2422" s="163">
        <v>0</v>
      </c>
      <c r="D2422" s="126" t="s">
        <v>53</v>
      </c>
      <c r="E2422" s="163">
        <v>1467684</v>
      </c>
      <c r="F2422" s="163">
        <v>50</v>
      </c>
      <c r="G2422" s="163">
        <v>8103</v>
      </c>
      <c r="H2422" s="163">
        <v>34457.800000000003</v>
      </c>
      <c r="I2422" s="163">
        <v>6.0000000000000001E-3</v>
      </c>
      <c r="J2422" s="163">
        <v>2.3E-2</v>
      </c>
      <c r="K2422" s="163">
        <v>2564</v>
      </c>
      <c r="L2422" s="163">
        <v>835111</v>
      </c>
      <c r="M2422" s="163">
        <v>624547.30000000005</v>
      </c>
      <c r="N2422" s="163">
        <v>0.56899999999999995</v>
      </c>
      <c r="O2422" s="163">
        <v>0.42599999999999999</v>
      </c>
      <c r="P2422" s="163">
        <v>2614</v>
      </c>
      <c r="Q2422" s="163">
        <v>843214</v>
      </c>
      <c r="R2422" s="163">
        <v>659005.1</v>
      </c>
      <c r="S2422" s="163">
        <v>0.57499999999999996</v>
      </c>
      <c r="T2422" s="163">
        <v>0.44900000000000001</v>
      </c>
    </row>
    <row r="2423" spans="1:20" ht="15.75" customHeight="1">
      <c r="A2423" s="130" t="s">
        <v>289</v>
      </c>
      <c r="B2423" s="164">
        <v>2023</v>
      </c>
      <c r="C2423" s="164">
        <v>1</v>
      </c>
      <c r="D2423" s="130" t="s">
        <v>54</v>
      </c>
      <c r="E2423" s="164">
        <v>1467684</v>
      </c>
      <c r="F2423" s="164">
        <v>49</v>
      </c>
      <c r="G2423" s="164">
        <v>10068</v>
      </c>
      <c r="H2423" s="164">
        <v>16190</v>
      </c>
      <c r="I2423" s="164">
        <v>7.0000000000000001E-3</v>
      </c>
      <c r="J2423" s="164">
        <v>1.0999999999999999E-2</v>
      </c>
      <c r="K2423" s="164">
        <v>6751</v>
      </c>
      <c r="L2423" s="164">
        <v>666607</v>
      </c>
      <c r="M2423" s="164">
        <v>1891189.1</v>
      </c>
      <c r="N2423" s="164">
        <v>0.45400000000000001</v>
      </c>
      <c r="O2423" s="164">
        <v>1.288</v>
      </c>
      <c r="P2423" s="164">
        <v>6800</v>
      </c>
      <c r="Q2423" s="164">
        <v>676675</v>
      </c>
      <c r="R2423" s="164">
        <v>1907379.1</v>
      </c>
      <c r="S2423" s="164">
        <v>0.46100000000000002</v>
      </c>
      <c r="T2423" s="164">
        <v>1.3</v>
      </c>
    </row>
    <row r="2424" spans="1:20" ht="15.75" customHeight="1">
      <c r="A2424" s="126" t="s">
        <v>289</v>
      </c>
      <c r="B2424" s="163">
        <v>2023</v>
      </c>
      <c r="C2424" s="163">
        <v>2</v>
      </c>
      <c r="D2424" s="126" t="s">
        <v>1415</v>
      </c>
      <c r="E2424" s="163">
        <v>1467684</v>
      </c>
      <c r="F2424" s="163">
        <v>6</v>
      </c>
      <c r="G2424" s="163">
        <v>38909</v>
      </c>
      <c r="H2424" s="163">
        <v>65912.100000000006</v>
      </c>
      <c r="I2424" s="163">
        <v>2.7E-2</v>
      </c>
      <c r="J2424" s="163">
        <v>4.4999999999999998E-2</v>
      </c>
      <c r="K2424" s="163">
        <v>257</v>
      </c>
      <c r="L2424" s="163">
        <v>928264</v>
      </c>
      <c r="M2424" s="163">
        <v>1279690.8999999999</v>
      </c>
      <c r="N2424" s="163">
        <v>0.63200000000000001</v>
      </c>
      <c r="O2424" s="163">
        <v>0.872</v>
      </c>
      <c r="P2424" s="163">
        <v>263</v>
      </c>
      <c r="Q2424" s="163">
        <v>967173</v>
      </c>
      <c r="R2424" s="163">
        <v>1345603</v>
      </c>
      <c r="S2424" s="163">
        <v>0.65900000000000003</v>
      </c>
      <c r="T2424" s="163">
        <v>0.91700000000000004</v>
      </c>
    </row>
    <row r="2425" spans="1:20" ht="15.75" customHeight="1">
      <c r="A2425" s="130" t="s">
        <v>289</v>
      </c>
      <c r="B2425" s="164">
        <v>2023</v>
      </c>
      <c r="C2425" s="164">
        <v>3</v>
      </c>
      <c r="D2425" s="130" t="s">
        <v>55</v>
      </c>
      <c r="E2425" s="164">
        <v>1467684</v>
      </c>
      <c r="F2425" s="164">
        <v>6</v>
      </c>
      <c r="G2425" s="164">
        <v>267</v>
      </c>
      <c r="H2425" s="164">
        <v>640.9</v>
      </c>
      <c r="I2425" s="164">
        <v>0</v>
      </c>
      <c r="J2425" s="164">
        <v>0</v>
      </c>
      <c r="K2425" s="164">
        <v>6541</v>
      </c>
      <c r="L2425" s="164">
        <v>645703</v>
      </c>
      <c r="M2425" s="164">
        <v>2463364</v>
      </c>
      <c r="N2425" s="164">
        <v>0.44</v>
      </c>
      <c r="O2425" s="164">
        <v>1.677</v>
      </c>
      <c r="P2425" s="164">
        <v>6547</v>
      </c>
      <c r="Q2425" s="164">
        <v>645970</v>
      </c>
      <c r="R2425" s="164">
        <v>2464004.9</v>
      </c>
      <c r="S2425" s="164">
        <v>0.44</v>
      </c>
      <c r="T2425" s="164">
        <v>1.679</v>
      </c>
    </row>
    <row r="2426" spans="1:20" ht="15.75" customHeight="1">
      <c r="A2426" s="126" t="s">
        <v>289</v>
      </c>
      <c r="B2426" s="163">
        <v>2023</v>
      </c>
      <c r="C2426" s="163">
        <v>4</v>
      </c>
      <c r="D2426" s="126" t="s">
        <v>56</v>
      </c>
      <c r="E2426" s="163">
        <v>1467684</v>
      </c>
      <c r="F2426" s="163">
        <v>97</v>
      </c>
      <c r="G2426" s="163">
        <v>6483</v>
      </c>
      <c r="H2426" s="163">
        <v>20141.5</v>
      </c>
      <c r="I2426" s="163">
        <v>4.0000000000000001E-3</v>
      </c>
      <c r="J2426" s="163">
        <v>1.4E-2</v>
      </c>
      <c r="K2426" s="163">
        <v>611</v>
      </c>
      <c r="L2426" s="163">
        <v>30740</v>
      </c>
      <c r="M2426" s="163">
        <v>96343.9</v>
      </c>
      <c r="N2426" s="163">
        <v>2.1000000000000001E-2</v>
      </c>
      <c r="O2426" s="163">
        <v>6.6000000000000003E-2</v>
      </c>
      <c r="P2426" s="163">
        <v>708</v>
      </c>
      <c r="Q2426" s="163">
        <v>37223</v>
      </c>
      <c r="R2426" s="163">
        <v>116485.4</v>
      </c>
      <c r="S2426" s="163">
        <v>2.5000000000000001E-2</v>
      </c>
      <c r="T2426" s="163">
        <v>7.9000000000000001E-2</v>
      </c>
    </row>
    <row r="2427" spans="1:20" ht="15.75" customHeight="1">
      <c r="A2427" s="130" t="s">
        <v>289</v>
      </c>
      <c r="B2427" s="164">
        <v>2023</v>
      </c>
      <c r="C2427" s="164">
        <v>5</v>
      </c>
      <c r="D2427" s="130" t="s">
        <v>57</v>
      </c>
      <c r="E2427" s="164">
        <v>1467684</v>
      </c>
      <c r="F2427" s="164">
        <v>32</v>
      </c>
      <c r="G2427" s="164">
        <v>5954</v>
      </c>
      <c r="H2427" s="164">
        <v>47245.599999999999</v>
      </c>
      <c r="I2427" s="164">
        <v>4.0000000000000001E-3</v>
      </c>
      <c r="J2427" s="164">
        <v>3.2000000000000001E-2</v>
      </c>
      <c r="K2427" s="164">
        <v>9515</v>
      </c>
      <c r="L2427" s="164">
        <v>1177719</v>
      </c>
      <c r="M2427" s="164">
        <v>2956313.4</v>
      </c>
      <c r="N2427" s="164">
        <v>0.80200000000000005</v>
      </c>
      <c r="O2427" s="164">
        <v>2.0129999999999999</v>
      </c>
      <c r="P2427" s="164">
        <v>9547</v>
      </c>
      <c r="Q2427" s="164">
        <v>1183673</v>
      </c>
      <c r="R2427" s="164">
        <v>3003559</v>
      </c>
      <c r="S2427" s="164">
        <v>0.80600000000000005</v>
      </c>
      <c r="T2427" s="164">
        <v>2.0449999999999999</v>
      </c>
    </row>
    <row r="2428" spans="1:20" ht="15.75" customHeight="1">
      <c r="A2428" s="126" t="s">
        <v>289</v>
      </c>
      <c r="B2428" s="163">
        <v>2023</v>
      </c>
      <c r="C2428" s="163">
        <v>6</v>
      </c>
      <c r="D2428" s="126" t="s">
        <v>58</v>
      </c>
      <c r="E2428" s="163">
        <v>1467684</v>
      </c>
      <c r="F2428" s="163">
        <v>2182</v>
      </c>
      <c r="G2428" s="163">
        <v>325997</v>
      </c>
      <c r="H2428" s="163">
        <v>6341410.0999999996</v>
      </c>
      <c r="I2428" s="163">
        <v>0.222</v>
      </c>
      <c r="J2428" s="163">
        <v>4.32</v>
      </c>
      <c r="K2428" s="163">
        <v>2638</v>
      </c>
      <c r="L2428" s="163">
        <v>254323</v>
      </c>
      <c r="M2428" s="163">
        <v>1791534.6</v>
      </c>
      <c r="N2428" s="163">
        <v>0.17299999999999999</v>
      </c>
      <c r="O2428" s="163">
        <v>1.2210000000000001</v>
      </c>
      <c r="P2428" s="163">
        <v>4820</v>
      </c>
      <c r="Q2428" s="163">
        <v>580320</v>
      </c>
      <c r="R2428" s="163">
        <v>8132944.7000000002</v>
      </c>
      <c r="S2428" s="163">
        <v>0.39500000000000002</v>
      </c>
      <c r="T2428" s="163">
        <v>5.5410000000000004</v>
      </c>
    </row>
    <row r="2429" spans="1:20" ht="15.75" customHeight="1">
      <c r="A2429" s="130" t="s">
        <v>289</v>
      </c>
      <c r="B2429" s="164">
        <v>2023</v>
      </c>
      <c r="C2429" s="164">
        <v>7</v>
      </c>
      <c r="D2429" s="130" t="s">
        <v>59</v>
      </c>
      <c r="E2429" s="164">
        <v>1467684</v>
      </c>
      <c r="F2429" s="164">
        <v>1</v>
      </c>
      <c r="G2429" s="164">
        <v>83</v>
      </c>
      <c r="H2429" s="164">
        <v>300.7</v>
      </c>
      <c r="I2429" s="164">
        <v>0</v>
      </c>
      <c r="J2429" s="164">
        <v>0</v>
      </c>
      <c r="K2429" s="164">
        <v>28</v>
      </c>
      <c r="L2429" s="164">
        <v>2475</v>
      </c>
      <c r="M2429" s="164">
        <v>9907.7000000000007</v>
      </c>
      <c r="N2429" s="164">
        <v>2E-3</v>
      </c>
      <c r="O2429" s="164">
        <v>7.0000000000000001E-3</v>
      </c>
      <c r="P2429" s="164">
        <v>29</v>
      </c>
      <c r="Q2429" s="164">
        <v>2558</v>
      </c>
      <c r="R2429" s="164">
        <v>10208.4</v>
      </c>
      <c r="S2429" s="164">
        <v>2E-3</v>
      </c>
      <c r="T2429" s="164">
        <v>7.0000000000000001E-3</v>
      </c>
    </row>
    <row r="2430" spans="1:20" ht="15.75" customHeight="1">
      <c r="A2430" s="126" t="s">
        <v>289</v>
      </c>
      <c r="B2430" s="163">
        <v>2023</v>
      </c>
      <c r="C2430" s="163">
        <v>8</v>
      </c>
      <c r="D2430" s="126" t="s">
        <v>60</v>
      </c>
      <c r="E2430" s="163">
        <v>1467684</v>
      </c>
      <c r="F2430" s="163">
        <v>6</v>
      </c>
      <c r="G2430" s="163">
        <v>5840</v>
      </c>
      <c r="H2430" s="163">
        <v>3121.4</v>
      </c>
      <c r="I2430" s="163">
        <v>4.0000000000000001E-3</v>
      </c>
      <c r="J2430" s="163">
        <v>2E-3</v>
      </c>
      <c r="K2430" s="163">
        <v>707</v>
      </c>
      <c r="L2430" s="163">
        <v>204043</v>
      </c>
      <c r="M2430" s="163">
        <v>255189.8</v>
      </c>
      <c r="N2430" s="163">
        <v>0.13900000000000001</v>
      </c>
      <c r="O2430" s="163">
        <v>0.17399999999999999</v>
      </c>
      <c r="P2430" s="163">
        <v>713</v>
      </c>
      <c r="Q2430" s="163">
        <v>209883</v>
      </c>
      <c r="R2430" s="163">
        <v>258311.2</v>
      </c>
      <c r="S2430" s="163">
        <v>0.14299999999999999</v>
      </c>
      <c r="T2430" s="163">
        <v>0.17599999999999999</v>
      </c>
    </row>
    <row r="2431" spans="1:20" ht="15.75" customHeight="1">
      <c r="A2431" s="130" t="s">
        <v>289</v>
      </c>
      <c r="B2431" s="164">
        <v>2023</v>
      </c>
      <c r="C2431" s="164">
        <v>9</v>
      </c>
      <c r="D2431" s="130" t="s">
        <v>61</v>
      </c>
      <c r="E2431" s="164">
        <v>1467684</v>
      </c>
      <c r="F2431" s="164">
        <v>16</v>
      </c>
      <c r="G2431" s="164">
        <v>2895</v>
      </c>
      <c r="H2431" s="164">
        <v>12133.2</v>
      </c>
      <c r="I2431" s="164">
        <v>2E-3</v>
      </c>
      <c r="J2431" s="164">
        <v>8.0000000000000002E-3</v>
      </c>
      <c r="K2431" s="164">
        <v>5203</v>
      </c>
      <c r="L2431" s="164">
        <v>323811</v>
      </c>
      <c r="M2431" s="164">
        <v>925421.7</v>
      </c>
      <c r="N2431" s="164">
        <v>0.221</v>
      </c>
      <c r="O2431" s="164">
        <v>0.63100000000000001</v>
      </c>
      <c r="P2431" s="164">
        <v>5219</v>
      </c>
      <c r="Q2431" s="164">
        <v>326706</v>
      </c>
      <c r="R2431" s="164">
        <v>937554.9</v>
      </c>
      <c r="S2431" s="164">
        <v>0.223</v>
      </c>
      <c r="T2431" s="164">
        <v>0.63900000000000001</v>
      </c>
    </row>
    <row r="2432" spans="1:20" ht="15.75" customHeight="1">
      <c r="A2432" s="126" t="s">
        <v>18</v>
      </c>
      <c r="B2432" s="163">
        <v>2015</v>
      </c>
      <c r="C2432" s="163">
        <v>0</v>
      </c>
      <c r="D2432" s="126" t="s">
        <v>53</v>
      </c>
      <c r="E2432" s="163">
        <v>321651</v>
      </c>
      <c r="F2432" s="163">
        <v>1</v>
      </c>
      <c r="G2432" s="163">
        <v>12</v>
      </c>
      <c r="H2432" s="163">
        <v>22</v>
      </c>
      <c r="I2432" s="163">
        <v>0</v>
      </c>
      <c r="J2432" s="163">
        <v>0</v>
      </c>
      <c r="K2432" s="163">
        <v>51</v>
      </c>
      <c r="L2432" s="163">
        <v>18790</v>
      </c>
      <c r="M2432" s="163">
        <v>10617</v>
      </c>
      <c r="N2432" s="163">
        <v>5.8000000000000003E-2</v>
      </c>
      <c r="O2432" s="163">
        <v>3.3000000000000002E-2</v>
      </c>
      <c r="P2432" s="163">
        <v>52</v>
      </c>
      <c r="Q2432" s="163">
        <v>18802</v>
      </c>
      <c r="R2432" s="163">
        <v>10639</v>
      </c>
      <c r="S2432" s="163">
        <v>5.8000000000000003E-2</v>
      </c>
      <c r="T2432" s="163">
        <v>3.3000000000000002E-2</v>
      </c>
    </row>
    <row r="2433" spans="1:20" ht="15.75" customHeight="1">
      <c r="A2433" s="130" t="s">
        <v>18</v>
      </c>
      <c r="B2433" s="164">
        <v>2015</v>
      </c>
      <c r="C2433" s="164">
        <v>1</v>
      </c>
      <c r="D2433" s="130" t="s">
        <v>54</v>
      </c>
      <c r="E2433" s="164">
        <v>321651</v>
      </c>
      <c r="F2433" s="164">
        <v>1</v>
      </c>
      <c r="G2433" s="164">
        <v>287</v>
      </c>
      <c r="H2433" s="164">
        <v>445</v>
      </c>
      <c r="I2433" s="164">
        <v>1E-3</v>
      </c>
      <c r="J2433" s="164">
        <v>1E-3</v>
      </c>
      <c r="K2433" s="164">
        <v>1199</v>
      </c>
      <c r="L2433" s="164">
        <v>33875</v>
      </c>
      <c r="M2433" s="164">
        <v>101254</v>
      </c>
      <c r="N2433" s="164">
        <v>0.105</v>
      </c>
      <c r="O2433" s="164">
        <v>0.315</v>
      </c>
      <c r="P2433" s="164">
        <v>1200</v>
      </c>
      <c r="Q2433" s="164">
        <v>34162</v>
      </c>
      <c r="R2433" s="164">
        <v>101699</v>
      </c>
      <c r="S2433" s="164">
        <v>0.106</v>
      </c>
      <c r="T2433" s="164">
        <v>0.316</v>
      </c>
    </row>
    <row r="2434" spans="1:20" ht="15.75" customHeight="1">
      <c r="A2434" s="126" t="s">
        <v>18</v>
      </c>
      <c r="B2434" s="163">
        <v>2015</v>
      </c>
      <c r="C2434" s="163">
        <v>2</v>
      </c>
      <c r="D2434" s="126" t="s">
        <v>1415</v>
      </c>
      <c r="E2434" s="163">
        <v>321651</v>
      </c>
      <c r="F2434" s="163">
        <v>3</v>
      </c>
      <c r="G2434" s="163">
        <v>46572</v>
      </c>
      <c r="H2434" s="163">
        <v>103289</v>
      </c>
      <c r="I2434" s="163">
        <v>0.14499999999999999</v>
      </c>
      <c r="J2434" s="163">
        <v>0.32100000000000001</v>
      </c>
      <c r="K2434" s="163">
        <v>21</v>
      </c>
      <c r="L2434" s="163">
        <v>168319</v>
      </c>
      <c r="M2434" s="163">
        <v>45182</v>
      </c>
      <c r="N2434" s="163">
        <v>0.52300000000000002</v>
      </c>
      <c r="O2434" s="163">
        <v>0.14000000000000001</v>
      </c>
      <c r="P2434" s="163">
        <v>24</v>
      </c>
      <c r="Q2434" s="163">
        <v>214891</v>
      </c>
      <c r="R2434" s="163">
        <v>148471</v>
      </c>
      <c r="S2434" s="163">
        <v>0.66800000000000004</v>
      </c>
      <c r="T2434" s="163">
        <v>0.46200000000000002</v>
      </c>
    </row>
    <row r="2435" spans="1:20" ht="15.75" customHeight="1">
      <c r="A2435" s="130" t="s">
        <v>18</v>
      </c>
      <c r="B2435" s="164">
        <v>2015</v>
      </c>
      <c r="C2435" s="164">
        <v>3</v>
      </c>
      <c r="D2435" s="130" t="s">
        <v>55</v>
      </c>
      <c r="E2435" s="164">
        <v>321651</v>
      </c>
      <c r="F2435" s="164">
        <v>7</v>
      </c>
      <c r="G2435" s="164">
        <v>465</v>
      </c>
      <c r="H2435" s="164">
        <v>940</v>
      </c>
      <c r="I2435" s="164">
        <v>1E-3</v>
      </c>
      <c r="J2435" s="164">
        <v>3.0000000000000001E-3</v>
      </c>
      <c r="K2435" s="164">
        <v>92</v>
      </c>
      <c r="L2435" s="164">
        <v>15788</v>
      </c>
      <c r="M2435" s="164">
        <v>24638</v>
      </c>
      <c r="N2435" s="164">
        <v>4.9000000000000002E-2</v>
      </c>
      <c r="O2435" s="164">
        <v>7.6999999999999999E-2</v>
      </c>
      <c r="P2435" s="164">
        <v>99</v>
      </c>
      <c r="Q2435" s="164">
        <v>16253</v>
      </c>
      <c r="R2435" s="164">
        <v>25578</v>
      </c>
      <c r="S2435" s="164">
        <v>5.0999999999999997E-2</v>
      </c>
      <c r="T2435" s="164">
        <v>0.08</v>
      </c>
    </row>
    <row r="2436" spans="1:20" ht="15.75" customHeight="1">
      <c r="A2436" s="126" t="s">
        <v>18</v>
      </c>
      <c r="B2436" s="163">
        <v>2015</v>
      </c>
      <c r="C2436" s="163">
        <v>4</v>
      </c>
      <c r="D2436" s="126" t="s">
        <v>56</v>
      </c>
      <c r="E2436" s="163">
        <v>321651</v>
      </c>
      <c r="F2436" s="163">
        <v>0</v>
      </c>
      <c r="G2436" s="163">
        <v>0</v>
      </c>
      <c r="H2436" s="163">
        <v>0</v>
      </c>
      <c r="I2436" s="163">
        <v>0</v>
      </c>
      <c r="J2436" s="163">
        <v>0</v>
      </c>
      <c r="K2436" s="163">
        <v>17</v>
      </c>
      <c r="L2436" s="163">
        <v>11957</v>
      </c>
      <c r="M2436" s="163">
        <v>23319</v>
      </c>
      <c r="N2436" s="163">
        <v>3.6999999999999998E-2</v>
      </c>
      <c r="O2436" s="163">
        <v>7.1999999999999995E-2</v>
      </c>
      <c r="P2436" s="163">
        <v>17</v>
      </c>
      <c r="Q2436" s="163">
        <v>11957</v>
      </c>
      <c r="R2436" s="163">
        <v>23319</v>
      </c>
      <c r="S2436" s="163">
        <v>3.6999999999999998E-2</v>
      </c>
      <c r="T2436" s="163">
        <v>7.1999999999999995E-2</v>
      </c>
    </row>
    <row r="2437" spans="1:20" ht="15.75" customHeight="1">
      <c r="A2437" s="130" t="s">
        <v>18</v>
      </c>
      <c r="B2437" s="164">
        <v>2015</v>
      </c>
      <c r="C2437" s="164">
        <v>5</v>
      </c>
      <c r="D2437" s="130" t="s">
        <v>57</v>
      </c>
      <c r="E2437" s="164">
        <v>321651</v>
      </c>
      <c r="F2437" s="164">
        <v>4</v>
      </c>
      <c r="G2437" s="164">
        <v>4477</v>
      </c>
      <c r="H2437" s="164">
        <v>11791</v>
      </c>
      <c r="I2437" s="164">
        <v>1.4E-2</v>
      </c>
      <c r="J2437" s="164">
        <v>3.6999999999999998E-2</v>
      </c>
      <c r="K2437" s="164">
        <v>206</v>
      </c>
      <c r="L2437" s="164">
        <v>77531</v>
      </c>
      <c r="M2437" s="164">
        <v>102027</v>
      </c>
      <c r="N2437" s="164">
        <v>0.24099999999999999</v>
      </c>
      <c r="O2437" s="164">
        <v>0.317</v>
      </c>
      <c r="P2437" s="164">
        <v>210</v>
      </c>
      <c r="Q2437" s="164">
        <v>82008</v>
      </c>
      <c r="R2437" s="164">
        <v>113818</v>
      </c>
      <c r="S2437" s="164">
        <v>0.255</v>
      </c>
      <c r="T2437" s="164">
        <v>0.35399999999999998</v>
      </c>
    </row>
    <row r="2438" spans="1:20" ht="15.75" customHeight="1">
      <c r="A2438" s="126" t="s">
        <v>18</v>
      </c>
      <c r="B2438" s="163">
        <v>2015</v>
      </c>
      <c r="C2438" s="163">
        <v>6</v>
      </c>
      <c r="D2438" s="126" t="s">
        <v>58</v>
      </c>
      <c r="E2438" s="163">
        <v>321651</v>
      </c>
      <c r="F2438" s="163">
        <v>8</v>
      </c>
      <c r="G2438" s="163">
        <v>1518</v>
      </c>
      <c r="H2438" s="163">
        <v>1695</v>
      </c>
      <c r="I2438" s="163">
        <v>5.0000000000000001E-3</v>
      </c>
      <c r="J2438" s="163">
        <v>5.0000000000000001E-3</v>
      </c>
      <c r="K2438" s="163">
        <v>21</v>
      </c>
      <c r="L2438" s="163">
        <v>5197</v>
      </c>
      <c r="M2438" s="163">
        <v>6998</v>
      </c>
      <c r="N2438" s="163">
        <v>1.6E-2</v>
      </c>
      <c r="O2438" s="163">
        <v>2.1999999999999999E-2</v>
      </c>
      <c r="P2438" s="163">
        <v>29</v>
      </c>
      <c r="Q2438" s="163">
        <v>6715</v>
      </c>
      <c r="R2438" s="163">
        <v>8693</v>
      </c>
      <c r="S2438" s="163">
        <v>2.1000000000000001E-2</v>
      </c>
      <c r="T2438" s="163">
        <v>2.7E-2</v>
      </c>
    </row>
    <row r="2439" spans="1:20" ht="15.75" customHeight="1">
      <c r="A2439" s="130" t="s">
        <v>18</v>
      </c>
      <c r="B2439" s="164">
        <v>2015</v>
      </c>
      <c r="C2439" s="164">
        <v>7</v>
      </c>
      <c r="D2439" s="130" t="s">
        <v>59</v>
      </c>
      <c r="E2439" s="164">
        <v>321651</v>
      </c>
      <c r="F2439" s="164">
        <v>3</v>
      </c>
      <c r="G2439" s="164">
        <v>3577</v>
      </c>
      <c r="H2439" s="164">
        <v>7906</v>
      </c>
      <c r="I2439" s="164">
        <v>1.0999999999999999E-2</v>
      </c>
      <c r="J2439" s="164">
        <v>2.5000000000000001E-2</v>
      </c>
      <c r="K2439" s="164">
        <v>15</v>
      </c>
      <c r="L2439" s="164">
        <v>16358</v>
      </c>
      <c r="M2439" s="164">
        <v>18706</v>
      </c>
      <c r="N2439" s="164">
        <v>5.0999999999999997E-2</v>
      </c>
      <c r="O2439" s="164">
        <v>5.8000000000000003E-2</v>
      </c>
      <c r="P2439" s="164">
        <v>18</v>
      </c>
      <c r="Q2439" s="164">
        <v>19935</v>
      </c>
      <c r="R2439" s="164">
        <v>26612</v>
      </c>
      <c r="S2439" s="164">
        <v>6.2E-2</v>
      </c>
      <c r="T2439" s="164">
        <v>8.3000000000000004E-2</v>
      </c>
    </row>
    <row r="2440" spans="1:20" ht="15.75" customHeight="1">
      <c r="A2440" s="126" t="s">
        <v>18</v>
      </c>
      <c r="B2440" s="163">
        <v>2015</v>
      </c>
      <c r="C2440" s="163">
        <v>8</v>
      </c>
      <c r="D2440" s="126" t="s">
        <v>60</v>
      </c>
      <c r="E2440" s="163">
        <v>321651</v>
      </c>
      <c r="F2440" s="163">
        <v>0</v>
      </c>
      <c r="G2440" s="163">
        <v>0</v>
      </c>
      <c r="H2440" s="163">
        <v>0</v>
      </c>
      <c r="I2440" s="163">
        <v>0</v>
      </c>
      <c r="J2440" s="163">
        <v>0</v>
      </c>
      <c r="K2440" s="163">
        <v>19</v>
      </c>
      <c r="L2440" s="163">
        <v>34456</v>
      </c>
      <c r="M2440" s="163">
        <v>36966</v>
      </c>
      <c r="N2440" s="163">
        <v>0.107</v>
      </c>
      <c r="O2440" s="163">
        <v>0.115</v>
      </c>
      <c r="P2440" s="163">
        <v>19</v>
      </c>
      <c r="Q2440" s="163">
        <v>34456</v>
      </c>
      <c r="R2440" s="163">
        <v>36966</v>
      </c>
      <c r="S2440" s="163">
        <v>0.107</v>
      </c>
      <c r="T2440" s="163">
        <v>0.115</v>
      </c>
    </row>
    <row r="2441" spans="1:20" ht="15.75" customHeight="1">
      <c r="A2441" s="130" t="s">
        <v>18</v>
      </c>
      <c r="B2441" s="164">
        <v>2015</v>
      </c>
      <c r="C2441" s="164">
        <v>9</v>
      </c>
      <c r="D2441" s="130" t="s">
        <v>61</v>
      </c>
      <c r="E2441" s="164">
        <v>321651</v>
      </c>
      <c r="F2441" s="164">
        <v>3</v>
      </c>
      <c r="G2441" s="164">
        <v>1357</v>
      </c>
      <c r="H2441" s="164">
        <v>1424</v>
      </c>
      <c r="I2441" s="164">
        <v>4.0000000000000001E-3</v>
      </c>
      <c r="J2441" s="164">
        <v>4.0000000000000001E-3</v>
      </c>
      <c r="K2441" s="164">
        <v>121</v>
      </c>
      <c r="L2441" s="164">
        <v>15190</v>
      </c>
      <c r="M2441" s="164">
        <v>22405</v>
      </c>
      <c r="N2441" s="164">
        <v>4.7E-2</v>
      </c>
      <c r="O2441" s="164">
        <v>7.0000000000000007E-2</v>
      </c>
      <c r="P2441" s="164">
        <v>124</v>
      </c>
      <c r="Q2441" s="164">
        <v>16547</v>
      </c>
      <c r="R2441" s="164">
        <v>23829</v>
      </c>
      <c r="S2441" s="164">
        <v>5.0999999999999997E-2</v>
      </c>
      <c r="T2441" s="164">
        <v>7.3999999999999996E-2</v>
      </c>
    </row>
    <row r="2442" spans="1:20" ht="15.75" customHeight="1">
      <c r="A2442" s="126" t="s">
        <v>18</v>
      </c>
      <c r="B2442" s="163">
        <v>2016</v>
      </c>
      <c r="C2442" s="163">
        <v>0</v>
      </c>
      <c r="D2442" s="126" t="s">
        <v>53</v>
      </c>
      <c r="E2442" s="163">
        <v>325887</v>
      </c>
      <c r="F2442" s="163">
        <v>0</v>
      </c>
      <c r="G2442" s="163">
        <v>0</v>
      </c>
      <c r="H2442" s="163">
        <v>0</v>
      </c>
      <c r="I2442" s="163">
        <v>0</v>
      </c>
      <c r="J2442" s="163">
        <v>0</v>
      </c>
      <c r="K2442" s="163">
        <v>37</v>
      </c>
      <c r="L2442" s="163">
        <v>32593</v>
      </c>
      <c r="M2442" s="163">
        <v>16156</v>
      </c>
      <c r="N2442" s="163">
        <v>0.1</v>
      </c>
      <c r="O2442" s="163">
        <v>0.05</v>
      </c>
      <c r="P2442" s="163">
        <v>37</v>
      </c>
      <c r="Q2442" s="163">
        <v>32593</v>
      </c>
      <c r="R2442" s="163">
        <v>16156</v>
      </c>
      <c r="S2442" s="163">
        <v>0.1</v>
      </c>
      <c r="T2442" s="163">
        <v>0.05</v>
      </c>
    </row>
    <row r="2443" spans="1:20" ht="15.75" customHeight="1">
      <c r="A2443" s="130" t="s">
        <v>18</v>
      </c>
      <c r="B2443" s="164">
        <v>2016</v>
      </c>
      <c r="C2443" s="164">
        <v>1</v>
      </c>
      <c r="D2443" s="130" t="s">
        <v>54</v>
      </c>
      <c r="E2443" s="164">
        <v>325887</v>
      </c>
      <c r="F2443" s="164">
        <v>0</v>
      </c>
      <c r="G2443" s="164">
        <v>0</v>
      </c>
      <c r="H2443" s="164">
        <v>0</v>
      </c>
      <c r="I2443" s="164">
        <v>0</v>
      </c>
      <c r="J2443" s="164">
        <v>0</v>
      </c>
      <c r="K2443" s="164">
        <v>1031</v>
      </c>
      <c r="L2443" s="164">
        <v>31446</v>
      </c>
      <c r="M2443" s="164">
        <v>97984</v>
      </c>
      <c r="N2443" s="164">
        <v>9.6000000000000002E-2</v>
      </c>
      <c r="O2443" s="164">
        <v>0.30099999999999999</v>
      </c>
      <c r="P2443" s="164">
        <v>1031</v>
      </c>
      <c r="Q2443" s="164">
        <v>31446</v>
      </c>
      <c r="R2443" s="164">
        <v>97984</v>
      </c>
      <c r="S2443" s="164">
        <v>9.6000000000000002E-2</v>
      </c>
      <c r="T2443" s="164">
        <v>0.30099999999999999</v>
      </c>
    </row>
    <row r="2444" spans="1:20" ht="15.75" customHeight="1">
      <c r="A2444" s="126" t="s">
        <v>18</v>
      </c>
      <c r="B2444" s="163">
        <v>2016</v>
      </c>
      <c r="C2444" s="163">
        <v>2</v>
      </c>
      <c r="D2444" s="126" t="s">
        <v>1415</v>
      </c>
      <c r="E2444" s="163">
        <v>325887</v>
      </c>
      <c r="F2444" s="163">
        <v>0</v>
      </c>
      <c r="G2444" s="163">
        <v>0</v>
      </c>
      <c r="H2444" s="163">
        <v>0</v>
      </c>
      <c r="I2444" s="163">
        <v>0</v>
      </c>
      <c r="J2444" s="163">
        <v>0</v>
      </c>
      <c r="K2444" s="163">
        <v>11</v>
      </c>
      <c r="L2444" s="163">
        <v>58466</v>
      </c>
      <c r="M2444" s="163">
        <v>26002</v>
      </c>
      <c r="N2444" s="163">
        <v>0.17899999999999999</v>
      </c>
      <c r="O2444" s="163">
        <v>0.08</v>
      </c>
      <c r="P2444" s="163">
        <v>11</v>
      </c>
      <c r="Q2444" s="163">
        <v>58466</v>
      </c>
      <c r="R2444" s="163">
        <v>26002</v>
      </c>
      <c r="S2444" s="163">
        <v>0.17899999999999999</v>
      </c>
      <c r="T2444" s="163">
        <v>0.08</v>
      </c>
    </row>
    <row r="2445" spans="1:20" ht="15.75" customHeight="1">
      <c r="A2445" s="130" t="s">
        <v>18</v>
      </c>
      <c r="B2445" s="164">
        <v>2016</v>
      </c>
      <c r="C2445" s="164">
        <v>3</v>
      </c>
      <c r="D2445" s="130" t="s">
        <v>55</v>
      </c>
      <c r="E2445" s="164">
        <v>325887</v>
      </c>
      <c r="F2445" s="164">
        <v>4</v>
      </c>
      <c r="G2445" s="164">
        <v>1058</v>
      </c>
      <c r="H2445" s="164">
        <v>16639</v>
      </c>
      <c r="I2445" s="164">
        <v>3.0000000000000001E-3</v>
      </c>
      <c r="J2445" s="164">
        <v>5.0999999999999997E-2</v>
      </c>
      <c r="K2445" s="164">
        <v>84</v>
      </c>
      <c r="L2445" s="164">
        <v>24948</v>
      </c>
      <c r="M2445" s="164">
        <v>41482</v>
      </c>
      <c r="N2445" s="164">
        <v>7.6999999999999999E-2</v>
      </c>
      <c r="O2445" s="164">
        <v>0.127</v>
      </c>
      <c r="P2445" s="164">
        <v>88</v>
      </c>
      <c r="Q2445" s="164">
        <v>26006</v>
      </c>
      <c r="R2445" s="164">
        <v>58121</v>
      </c>
      <c r="S2445" s="164">
        <v>0.08</v>
      </c>
      <c r="T2445" s="164">
        <v>0.17799999999999999</v>
      </c>
    </row>
    <row r="2446" spans="1:20" ht="15.75" customHeight="1">
      <c r="A2446" s="126" t="s">
        <v>18</v>
      </c>
      <c r="B2446" s="163">
        <v>2016</v>
      </c>
      <c r="C2446" s="163">
        <v>4</v>
      </c>
      <c r="D2446" s="126" t="s">
        <v>56</v>
      </c>
      <c r="E2446" s="163">
        <v>325887</v>
      </c>
      <c r="F2446" s="163">
        <v>5</v>
      </c>
      <c r="G2446" s="163">
        <v>4341</v>
      </c>
      <c r="H2446" s="163">
        <v>3811</v>
      </c>
      <c r="I2446" s="163">
        <v>1.2999999999999999E-2</v>
      </c>
      <c r="J2446" s="163">
        <v>1.2E-2</v>
      </c>
      <c r="K2446" s="163">
        <v>27</v>
      </c>
      <c r="L2446" s="163">
        <v>19789</v>
      </c>
      <c r="M2446" s="163">
        <v>14928</v>
      </c>
      <c r="N2446" s="163">
        <v>6.0999999999999999E-2</v>
      </c>
      <c r="O2446" s="163">
        <v>4.5999999999999999E-2</v>
      </c>
      <c r="P2446" s="163">
        <v>32</v>
      </c>
      <c r="Q2446" s="163">
        <v>24130</v>
      </c>
      <c r="R2446" s="163">
        <v>18739</v>
      </c>
      <c r="S2446" s="163">
        <v>7.3999999999999996E-2</v>
      </c>
      <c r="T2446" s="163">
        <v>5.8000000000000003E-2</v>
      </c>
    </row>
    <row r="2447" spans="1:20" ht="15.75" customHeight="1">
      <c r="A2447" s="130" t="s">
        <v>18</v>
      </c>
      <c r="B2447" s="164">
        <v>2016</v>
      </c>
      <c r="C2447" s="164">
        <v>5</v>
      </c>
      <c r="D2447" s="130" t="s">
        <v>57</v>
      </c>
      <c r="E2447" s="164">
        <v>325887</v>
      </c>
      <c r="F2447" s="164">
        <v>1</v>
      </c>
      <c r="G2447" s="164">
        <v>1</v>
      </c>
      <c r="H2447" s="164">
        <v>10</v>
      </c>
      <c r="I2447" s="164">
        <v>0</v>
      </c>
      <c r="J2447" s="164">
        <v>0</v>
      </c>
      <c r="K2447" s="164">
        <v>199</v>
      </c>
      <c r="L2447" s="164">
        <v>58746</v>
      </c>
      <c r="M2447" s="164">
        <v>94792</v>
      </c>
      <c r="N2447" s="164">
        <v>0.18</v>
      </c>
      <c r="O2447" s="164">
        <v>0.29099999999999998</v>
      </c>
      <c r="P2447" s="164">
        <v>200</v>
      </c>
      <c r="Q2447" s="164">
        <v>58747</v>
      </c>
      <c r="R2447" s="164">
        <v>94802</v>
      </c>
      <c r="S2447" s="164">
        <v>0.18</v>
      </c>
      <c r="T2447" s="164">
        <v>0.29099999999999998</v>
      </c>
    </row>
    <row r="2448" spans="1:20" ht="15.75" customHeight="1">
      <c r="A2448" s="126" t="s">
        <v>18</v>
      </c>
      <c r="B2448" s="163">
        <v>2016</v>
      </c>
      <c r="C2448" s="163">
        <v>6</v>
      </c>
      <c r="D2448" s="126" t="s">
        <v>58</v>
      </c>
      <c r="E2448" s="163">
        <v>325887</v>
      </c>
      <c r="F2448" s="163">
        <v>6</v>
      </c>
      <c r="G2448" s="163">
        <v>6897</v>
      </c>
      <c r="H2448" s="163">
        <v>21331</v>
      </c>
      <c r="I2448" s="163">
        <v>2.1000000000000001E-2</v>
      </c>
      <c r="J2448" s="163">
        <v>6.5000000000000002E-2</v>
      </c>
      <c r="K2448" s="163">
        <v>34</v>
      </c>
      <c r="L2448" s="163">
        <v>10570</v>
      </c>
      <c r="M2448" s="163">
        <v>14281</v>
      </c>
      <c r="N2448" s="163">
        <v>3.2000000000000001E-2</v>
      </c>
      <c r="O2448" s="163">
        <v>4.3999999999999997E-2</v>
      </c>
      <c r="P2448" s="163">
        <v>40</v>
      </c>
      <c r="Q2448" s="163">
        <v>17467</v>
      </c>
      <c r="R2448" s="163">
        <v>35612</v>
      </c>
      <c r="S2448" s="163">
        <v>5.3999999999999999E-2</v>
      </c>
      <c r="T2448" s="163">
        <v>0.109</v>
      </c>
    </row>
    <row r="2449" spans="1:20" ht="15.75" customHeight="1">
      <c r="A2449" s="130" t="s">
        <v>18</v>
      </c>
      <c r="B2449" s="164">
        <v>2016</v>
      </c>
      <c r="C2449" s="164">
        <v>7</v>
      </c>
      <c r="D2449" s="130" t="s">
        <v>59</v>
      </c>
      <c r="E2449" s="164">
        <v>325887</v>
      </c>
      <c r="F2449" s="164">
        <v>0</v>
      </c>
      <c r="G2449" s="164">
        <v>0</v>
      </c>
      <c r="H2449" s="164">
        <v>0</v>
      </c>
      <c r="I2449" s="164">
        <v>0</v>
      </c>
      <c r="J2449" s="164">
        <v>0</v>
      </c>
      <c r="K2449" s="164">
        <v>5</v>
      </c>
      <c r="L2449" s="164">
        <v>1960</v>
      </c>
      <c r="M2449" s="164">
        <v>5389</v>
      </c>
      <c r="N2449" s="164">
        <v>6.0000000000000001E-3</v>
      </c>
      <c r="O2449" s="164">
        <v>1.7000000000000001E-2</v>
      </c>
      <c r="P2449" s="164">
        <v>5</v>
      </c>
      <c r="Q2449" s="164">
        <v>1960</v>
      </c>
      <c r="R2449" s="164">
        <v>5389</v>
      </c>
      <c r="S2449" s="164">
        <v>6.0000000000000001E-3</v>
      </c>
      <c r="T2449" s="164">
        <v>1.7000000000000001E-2</v>
      </c>
    </row>
    <row r="2450" spans="1:20" ht="15.75" customHeight="1">
      <c r="A2450" s="126" t="s">
        <v>18</v>
      </c>
      <c r="B2450" s="163">
        <v>2016</v>
      </c>
      <c r="C2450" s="163">
        <v>8</v>
      </c>
      <c r="D2450" s="126" t="s">
        <v>60</v>
      </c>
      <c r="E2450" s="163">
        <v>325887</v>
      </c>
      <c r="F2450" s="163">
        <v>0</v>
      </c>
      <c r="G2450" s="163">
        <v>0</v>
      </c>
      <c r="H2450" s="163">
        <v>0</v>
      </c>
      <c r="I2450" s="163">
        <v>0</v>
      </c>
      <c r="J2450" s="163">
        <v>0</v>
      </c>
      <c r="K2450" s="163">
        <v>20</v>
      </c>
      <c r="L2450" s="163">
        <v>27288</v>
      </c>
      <c r="M2450" s="163">
        <v>5624</v>
      </c>
      <c r="N2450" s="163">
        <v>8.4000000000000005E-2</v>
      </c>
      <c r="O2450" s="163">
        <v>1.7000000000000001E-2</v>
      </c>
      <c r="P2450" s="163">
        <v>20</v>
      </c>
      <c r="Q2450" s="163">
        <v>27288</v>
      </c>
      <c r="R2450" s="163">
        <v>5624</v>
      </c>
      <c r="S2450" s="163">
        <v>8.4000000000000005E-2</v>
      </c>
      <c r="T2450" s="163">
        <v>1.7000000000000001E-2</v>
      </c>
    </row>
    <row r="2451" spans="1:20" ht="15.75" customHeight="1">
      <c r="A2451" s="130" t="s">
        <v>18</v>
      </c>
      <c r="B2451" s="164">
        <v>2016</v>
      </c>
      <c r="C2451" s="164">
        <v>9</v>
      </c>
      <c r="D2451" s="130" t="s">
        <v>61</v>
      </c>
      <c r="E2451" s="164">
        <v>325887</v>
      </c>
      <c r="F2451" s="164">
        <v>0</v>
      </c>
      <c r="G2451" s="164">
        <v>0</v>
      </c>
      <c r="H2451" s="164">
        <v>0</v>
      </c>
      <c r="I2451" s="164">
        <v>0</v>
      </c>
      <c r="J2451" s="164">
        <v>0</v>
      </c>
      <c r="K2451" s="164">
        <v>155</v>
      </c>
      <c r="L2451" s="164">
        <v>32989</v>
      </c>
      <c r="M2451" s="164">
        <v>35659</v>
      </c>
      <c r="N2451" s="164">
        <v>0.10100000000000001</v>
      </c>
      <c r="O2451" s="164">
        <v>0.109</v>
      </c>
      <c r="P2451" s="164">
        <v>155</v>
      </c>
      <c r="Q2451" s="164">
        <v>32989</v>
      </c>
      <c r="R2451" s="164">
        <v>35659</v>
      </c>
      <c r="S2451" s="164">
        <v>0.10100000000000001</v>
      </c>
      <c r="T2451" s="164">
        <v>0.109</v>
      </c>
    </row>
    <row r="2452" spans="1:20" ht="15.75" customHeight="1">
      <c r="A2452" s="126" t="s">
        <v>18</v>
      </c>
      <c r="B2452" s="163">
        <v>2017</v>
      </c>
      <c r="C2452" s="163">
        <v>0</v>
      </c>
      <c r="D2452" s="126" t="s">
        <v>53</v>
      </c>
      <c r="E2452" s="163">
        <v>329901</v>
      </c>
      <c r="F2452" s="163">
        <v>0</v>
      </c>
      <c r="G2452" s="163">
        <v>0</v>
      </c>
      <c r="H2452" s="163">
        <v>0</v>
      </c>
      <c r="I2452" s="163">
        <v>0</v>
      </c>
      <c r="J2452" s="163">
        <v>0</v>
      </c>
      <c r="K2452" s="163">
        <v>39</v>
      </c>
      <c r="L2452" s="163">
        <v>17961</v>
      </c>
      <c r="M2452" s="163">
        <v>10625</v>
      </c>
      <c r="N2452" s="163">
        <v>5.3999999999999999E-2</v>
      </c>
      <c r="O2452" s="163">
        <v>3.2000000000000001E-2</v>
      </c>
      <c r="P2452" s="163">
        <v>39</v>
      </c>
      <c r="Q2452" s="163">
        <v>17961</v>
      </c>
      <c r="R2452" s="163">
        <v>10625</v>
      </c>
      <c r="S2452" s="163">
        <v>5.3999999999999999E-2</v>
      </c>
      <c r="T2452" s="163">
        <v>3.2000000000000001E-2</v>
      </c>
    </row>
    <row r="2453" spans="1:20" ht="15.75" customHeight="1">
      <c r="A2453" s="130" t="s">
        <v>18</v>
      </c>
      <c r="B2453" s="164">
        <v>2017</v>
      </c>
      <c r="C2453" s="164">
        <v>1</v>
      </c>
      <c r="D2453" s="130" t="s">
        <v>54</v>
      </c>
      <c r="E2453" s="164">
        <v>329901</v>
      </c>
      <c r="F2453" s="164">
        <v>3</v>
      </c>
      <c r="G2453" s="164">
        <v>338</v>
      </c>
      <c r="H2453" s="164">
        <v>1171</v>
      </c>
      <c r="I2453" s="164">
        <v>1E-3</v>
      </c>
      <c r="J2453" s="164">
        <v>4.0000000000000001E-3</v>
      </c>
      <c r="K2453" s="164">
        <v>860</v>
      </c>
      <c r="L2453" s="164">
        <v>20098</v>
      </c>
      <c r="M2453" s="164">
        <v>61599</v>
      </c>
      <c r="N2453" s="164">
        <v>6.0999999999999999E-2</v>
      </c>
      <c r="O2453" s="164">
        <v>0.187</v>
      </c>
      <c r="P2453" s="164">
        <v>863</v>
      </c>
      <c r="Q2453" s="164">
        <v>20436</v>
      </c>
      <c r="R2453" s="164">
        <v>62770</v>
      </c>
      <c r="S2453" s="164">
        <v>6.2E-2</v>
      </c>
      <c r="T2453" s="164">
        <v>0.19</v>
      </c>
    </row>
    <row r="2454" spans="1:20" ht="15.75" customHeight="1">
      <c r="A2454" s="126" t="s">
        <v>18</v>
      </c>
      <c r="B2454" s="163">
        <v>2017</v>
      </c>
      <c r="C2454" s="163">
        <v>2</v>
      </c>
      <c r="D2454" s="126" t="s">
        <v>1415</v>
      </c>
      <c r="E2454" s="163">
        <v>329901</v>
      </c>
      <c r="F2454" s="163">
        <v>1</v>
      </c>
      <c r="G2454" s="163">
        <v>400</v>
      </c>
      <c r="H2454" s="163">
        <v>1785</v>
      </c>
      <c r="I2454" s="163">
        <v>1E-3</v>
      </c>
      <c r="J2454" s="163">
        <v>5.0000000000000001E-3</v>
      </c>
      <c r="K2454" s="163">
        <v>32</v>
      </c>
      <c r="L2454" s="163">
        <v>65781</v>
      </c>
      <c r="M2454" s="163">
        <v>21772</v>
      </c>
      <c r="N2454" s="163">
        <v>0.19900000000000001</v>
      </c>
      <c r="O2454" s="163">
        <v>6.6000000000000003E-2</v>
      </c>
      <c r="P2454" s="163">
        <v>33</v>
      </c>
      <c r="Q2454" s="163">
        <v>66181</v>
      </c>
      <c r="R2454" s="163">
        <v>23557</v>
      </c>
      <c r="S2454" s="163">
        <v>0.20100000000000001</v>
      </c>
      <c r="T2454" s="163">
        <v>7.0999999999999994E-2</v>
      </c>
    </row>
    <row r="2455" spans="1:20" ht="15.75" customHeight="1">
      <c r="A2455" s="130" t="s">
        <v>18</v>
      </c>
      <c r="B2455" s="164">
        <v>2017</v>
      </c>
      <c r="C2455" s="164">
        <v>3</v>
      </c>
      <c r="D2455" s="130" t="s">
        <v>55</v>
      </c>
      <c r="E2455" s="164">
        <v>329901</v>
      </c>
      <c r="F2455" s="164">
        <v>42</v>
      </c>
      <c r="G2455" s="164">
        <v>17230</v>
      </c>
      <c r="H2455" s="164">
        <v>53296</v>
      </c>
      <c r="I2455" s="164">
        <v>5.1999999999999998E-2</v>
      </c>
      <c r="J2455" s="164">
        <v>0.16200000000000001</v>
      </c>
      <c r="K2455" s="164">
        <v>149</v>
      </c>
      <c r="L2455" s="164">
        <v>22445</v>
      </c>
      <c r="M2455" s="164">
        <v>62633</v>
      </c>
      <c r="N2455" s="164">
        <v>6.8000000000000005E-2</v>
      </c>
      <c r="O2455" s="164">
        <v>0.19</v>
      </c>
      <c r="P2455" s="164">
        <v>191</v>
      </c>
      <c r="Q2455" s="164">
        <v>39675</v>
      </c>
      <c r="R2455" s="164">
        <v>115929</v>
      </c>
      <c r="S2455" s="164">
        <v>0.12</v>
      </c>
      <c r="T2455" s="164">
        <v>0.35099999999999998</v>
      </c>
    </row>
    <row r="2456" spans="1:20" ht="15.75" customHeight="1">
      <c r="A2456" s="126" t="s">
        <v>18</v>
      </c>
      <c r="B2456" s="163">
        <v>2017</v>
      </c>
      <c r="C2456" s="163">
        <v>4</v>
      </c>
      <c r="D2456" s="126" t="s">
        <v>56</v>
      </c>
      <c r="E2456" s="163">
        <v>329901</v>
      </c>
      <c r="F2456" s="163">
        <v>0</v>
      </c>
      <c r="G2456" s="163">
        <v>0</v>
      </c>
      <c r="H2456" s="163">
        <v>0</v>
      </c>
      <c r="I2456" s="163">
        <v>0</v>
      </c>
      <c r="J2456" s="163">
        <v>0</v>
      </c>
      <c r="K2456" s="163">
        <v>33</v>
      </c>
      <c r="L2456" s="163">
        <v>15711</v>
      </c>
      <c r="M2456" s="163">
        <v>6919</v>
      </c>
      <c r="N2456" s="163">
        <v>4.8000000000000001E-2</v>
      </c>
      <c r="O2456" s="163">
        <v>2.1000000000000001E-2</v>
      </c>
      <c r="P2456" s="163">
        <v>33</v>
      </c>
      <c r="Q2456" s="163">
        <v>15711</v>
      </c>
      <c r="R2456" s="163">
        <v>6919</v>
      </c>
      <c r="S2456" s="163">
        <v>4.8000000000000001E-2</v>
      </c>
      <c r="T2456" s="163">
        <v>2.1000000000000001E-2</v>
      </c>
    </row>
    <row r="2457" spans="1:20" ht="15.75" customHeight="1">
      <c r="A2457" s="130" t="s">
        <v>18</v>
      </c>
      <c r="B2457" s="164">
        <v>2017</v>
      </c>
      <c r="C2457" s="164">
        <v>5</v>
      </c>
      <c r="D2457" s="130" t="s">
        <v>57</v>
      </c>
      <c r="E2457" s="164">
        <v>329901</v>
      </c>
      <c r="F2457" s="164">
        <v>4</v>
      </c>
      <c r="G2457" s="164">
        <v>2274</v>
      </c>
      <c r="H2457" s="164">
        <v>6328</v>
      </c>
      <c r="I2457" s="164">
        <v>7.0000000000000001E-3</v>
      </c>
      <c r="J2457" s="164">
        <v>1.9E-2</v>
      </c>
      <c r="K2457" s="164">
        <v>360</v>
      </c>
      <c r="L2457" s="164">
        <v>60719</v>
      </c>
      <c r="M2457" s="164">
        <v>103331</v>
      </c>
      <c r="N2457" s="164">
        <v>0.184</v>
      </c>
      <c r="O2457" s="164">
        <v>0.313</v>
      </c>
      <c r="P2457" s="164">
        <v>364</v>
      </c>
      <c r="Q2457" s="164">
        <v>62993</v>
      </c>
      <c r="R2457" s="164">
        <v>109659</v>
      </c>
      <c r="S2457" s="164">
        <v>0.191</v>
      </c>
      <c r="T2457" s="164">
        <v>0.33200000000000002</v>
      </c>
    </row>
    <row r="2458" spans="1:20" ht="15.75" customHeight="1">
      <c r="A2458" s="126" t="s">
        <v>18</v>
      </c>
      <c r="B2458" s="163">
        <v>2017</v>
      </c>
      <c r="C2458" s="163">
        <v>6</v>
      </c>
      <c r="D2458" s="126" t="s">
        <v>58</v>
      </c>
      <c r="E2458" s="163">
        <v>329901</v>
      </c>
      <c r="F2458" s="163">
        <v>24</v>
      </c>
      <c r="G2458" s="163">
        <v>9588</v>
      </c>
      <c r="H2458" s="163">
        <v>69152</v>
      </c>
      <c r="I2458" s="163">
        <v>2.9000000000000001E-2</v>
      </c>
      <c r="J2458" s="163">
        <v>0.21</v>
      </c>
      <c r="K2458" s="163">
        <v>43</v>
      </c>
      <c r="L2458" s="163">
        <v>18251</v>
      </c>
      <c r="M2458" s="163">
        <v>24805</v>
      </c>
      <c r="N2458" s="163">
        <v>5.5E-2</v>
      </c>
      <c r="O2458" s="163">
        <v>7.4999999999999997E-2</v>
      </c>
      <c r="P2458" s="163">
        <v>67</v>
      </c>
      <c r="Q2458" s="163">
        <v>27839</v>
      </c>
      <c r="R2458" s="163">
        <v>93957</v>
      </c>
      <c r="S2458" s="163">
        <v>8.4000000000000005E-2</v>
      </c>
      <c r="T2458" s="163">
        <v>0.28499999999999998</v>
      </c>
    </row>
    <row r="2459" spans="1:20" ht="15.75" customHeight="1">
      <c r="A2459" s="130" t="s">
        <v>18</v>
      </c>
      <c r="B2459" s="164">
        <v>2017</v>
      </c>
      <c r="C2459" s="164">
        <v>7</v>
      </c>
      <c r="D2459" s="130" t="s">
        <v>59</v>
      </c>
      <c r="E2459" s="164">
        <v>329901</v>
      </c>
      <c r="F2459" s="164">
        <v>1</v>
      </c>
      <c r="G2459" s="164">
        <v>36</v>
      </c>
      <c r="H2459" s="164">
        <v>112</v>
      </c>
      <c r="I2459" s="164">
        <v>0</v>
      </c>
      <c r="J2459" s="164">
        <v>0</v>
      </c>
      <c r="K2459" s="164">
        <v>9</v>
      </c>
      <c r="L2459" s="164">
        <v>13302</v>
      </c>
      <c r="M2459" s="164">
        <v>17682</v>
      </c>
      <c r="N2459" s="164">
        <v>0.04</v>
      </c>
      <c r="O2459" s="164">
        <v>5.3999999999999999E-2</v>
      </c>
      <c r="P2459" s="164">
        <v>10</v>
      </c>
      <c r="Q2459" s="164">
        <v>13338</v>
      </c>
      <c r="R2459" s="164">
        <v>17794</v>
      </c>
      <c r="S2459" s="164">
        <v>0.04</v>
      </c>
      <c r="T2459" s="164">
        <v>5.3999999999999999E-2</v>
      </c>
    </row>
    <row r="2460" spans="1:20" ht="15.75" customHeight="1">
      <c r="A2460" s="126" t="s">
        <v>18</v>
      </c>
      <c r="B2460" s="163">
        <v>2017</v>
      </c>
      <c r="C2460" s="163">
        <v>8</v>
      </c>
      <c r="D2460" s="126" t="s">
        <v>60</v>
      </c>
      <c r="E2460" s="163">
        <v>329901</v>
      </c>
      <c r="F2460" s="163">
        <v>2</v>
      </c>
      <c r="G2460" s="163">
        <v>650</v>
      </c>
      <c r="H2460" s="163">
        <v>271</v>
      </c>
      <c r="I2460" s="163">
        <v>2E-3</v>
      </c>
      <c r="J2460" s="163">
        <v>1E-3</v>
      </c>
      <c r="K2460" s="163">
        <v>15</v>
      </c>
      <c r="L2460" s="163">
        <v>37809</v>
      </c>
      <c r="M2460" s="163">
        <v>41824</v>
      </c>
      <c r="N2460" s="163">
        <v>0.115</v>
      </c>
      <c r="O2460" s="163">
        <v>0.127</v>
      </c>
      <c r="P2460" s="163">
        <v>17</v>
      </c>
      <c r="Q2460" s="163">
        <v>38459</v>
      </c>
      <c r="R2460" s="163">
        <v>42095</v>
      </c>
      <c r="S2460" s="163">
        <v>0.11700000000000001</v>
      </c>
      <c r="T2460" s="163">
        <v>0.128</v>
      </c>
    </row>
    <row r="2461" spans="1:20" ht="15.75" customHeight="1">
      <c r="A2461" s="130" t="s">
        <v>18</v>
      </c>
      <c r="B2461" s="164">
        <v>2017</v>
      </c>
      <c r="C2461" s="164">
        <v>9</v>
      </c>
      <c r="D2461" s="130" t="s">
        <v>61</v>
      </c>
      <c r="E2461" s="164">
        <v>329901</v>
      </c>
      <c r="F2461" s="164">
        <v>1</v>
      </c>
      <c r="G2461" s="164">
        <v>5</v>
      </c>
      <c r="H2461" s="164">
        <v>6</v>
      </c>
      <c r="I2461" s="164">
        <v>0</v>
      </c>
      <c r="J2461" s="164">
        <v>0</v>
      </c>
      <c r="K2461" s="164">
        <v>162</v>
      </c>
      <c r="L2461" s="164">
        <v>36016</v>
      </c>
      <c r="M2461" s="164">
        <v>36993</v>
      </c>
      <c r="N2461" s="164">
        <v>0.109</v>
      </c>
      <c r="O2461" s="164">
        <v>0.112</v>
      </c>
      <c r="P2461" s="164">
        <v>163</v>
      </c>
      <c r="Q2461" s="164">
        <v>36021</v>
      </c>
      <c r="R2461" s="164">
        <v>36999</v>
      </c>
      <c r="S2461" s="164">
        <v>0.109</v>
      </c>
      <c r="T2461" s="164">
        <v>0.112</v>
      </c>
    </row>
    <row r="2462" spans="1:20" ht="15.75" customHeight="1">
      <c r="A2462" s="126" t="s">
        <v>18</v>
      </c>
      <c r="B2462" s="163">
        <v>2018</v>
      </c>
      <c r="C2462" s="163">
        <v>0</v>
      </c>
      <c r="D2462" s="126" t="s">
        <v>53</v>
      </c>
      <c r="E2462" s="163">
        <v>333611</v>
      </c>
      <c r="F2462" s="163">
        <v>0</v>
      </c>
      <c r="G2462" s="163">
        <v>0</v>
      </c>
      <c r="H2462" s="163">
        <v>0</v>
      </c>
      <c r="I2462" s="163">
        <v>0</v>
      </c>
      <c r="J2462" s="163">
        <v>0</v>
      </c>
      <c r="K2462" s="163">
        <v>49</v>
      </c>
      <c r="L2462" s="163">
        <v>43021</v>
      </c>
      <c r="M2462" s="163">
        <v>19463</v>
      </c>
      <c r="N2462" s="163">
        <v>0.129</v>
      </c>
      <c r="O2462" s="163">
        <v>5.8000000000000003E-2</v>
      </c>
      <c r="P2462" s="163">
        <v>49</v>
      </c>
      <c r="Q2462" s="163">
        <v>43021</v>
      </c>
      <c r="R2462" s="163">
        <v>19463</v>
      </c>
      <c r="S2462" s="163">
        <v>0.129</v>
      </c>
      <c r="T2462" s="163">
        <v>5.8000000000000003E-2</v>
      </c>
    </row>
    <row r="2463" spans="1:20" ht="15.75" customHeight="1">
      <c r="A2463" s="130" t="s">
        <v>18</v>
      </c>
      <c r="B2463" s="164">
        <v>2018</v>
      </c>
      <c r="C2463" s="164">
        <v>1</v>
      </c>
      <c r="D2463" s="130" t="s">
        <v>54</v>
      </c>
      <c r="E2463" s="164">
        <v>333611</v>
      </c>
      <c r="F2463" s="164">
        <v>2</v>
      </c>
      <c r="G2463" s="164">
        <v>564</v>
      </c>
      <c r="H2463" s="164">
        <v>85</v>
      </c>
      <c r="I2463" s="164">
        <v>2E-3</v>
      </c>
      <c r="J2463" s="164">
        <v>0</v>
      </c>
      <c r="K2463" s="164">
        <v>760</v>
      </c>
      <c r="L2463" s="164">
        <v>19539</v>
      </c>
      <c r="M2463" s="164">
        <v>40188</v>
      </c>
      <c r="N2463" s="164">
        <v>5.8999999999999997E-2</v>
      </c>
      <c r="O2463" s="164">
        <v>0.12</v>
      </c>
      <c r="P2463" s="164">
        <v>762</v>
      </c>
      <c r="Q2463" s="164">
        <v>20103</v>
      </c>
      <c r="R2463" s="164">
        <v>40273</v>
      </c>
      <c r="S2463" s="164">
        <v>0.06</v>
      </c>
      <c r="T2463" s="164">
        <v>0.121</v>
      </c>
    </row>
    <row r="2464" spans="1:20" ht="15.75" customHeight="1">
      <c r="A2464" s="126" t="s">
        <v>18</v>
      </c>
      <c r="B2464" s="163">
        <v>2018</v>
      </c>
      <c r="C2464" s="163">
        <v>2</v>
      </c>
      <c r="D2464" s="126" t="s">
        <v>1415</v>
      </c>
      <c r="E2464" s="163">
        <v>333611</v>
      </c>
      <c r="F2464" s="163">
        <v>22</v>
      </c>
      <c r="G2464" s="163">
        <v>198049</v>
      </c>
      <c r="H2464" s="163">
        <v>6414899</v>
      </c>
      <c r="I2464" s="163">
        <v>0.59399999999999997</v>
      </c>
      <c r="J2464" s="163">
        <v>19.228000000000002</v>
      </c>
      <c r="K2464" s="163">
        <v>30</v>
      </c>
      <c r="L2464" s="163">
        <v>80678</v>
      </c>
      <c r="M2464" s="163">
        <v>21123</v>
      </c>
      <c r="N2464" s="163">
        <v>0.24199999999999999</v>
      </c>
      <c r="O2464" s="163">
        <v>6.3E-2</v>
      </c>
      <c r="P2464" s="163">
        <v>52</v>
      </c>
      <c r="Q2464" s="163">
        <v>278727</v>
      </c>
      <c r="R2464" s="163">
        <v>6436022</v>
      </c>
      <c r="S2464" s="163">
        <v>0.83499999999999996</v>
      </c>
      <c r="T2464" s="163">
        <v>19.292000000000002</v>
      </c>
    </row>
    <row r="2465" spans="1:20" ht="15.75" customHeight="1">
      <c r="A2465" s="130" t="s">
        <v>18</v>
      </c>
      <c r="B2465" s="164">
        <v>2018</v>
      </c>
      <c r="C2465" s="164">
        <v>3</v>
      </c>
      <c r="D2465" s="130" t="s">
        <v>55</v>
      </c>
      <c r="E2465" s="164">
        <v>333611</v>
      </c>
      <c r="F2465" s="164">
        <v>40</v>
      </c>
      <c r="G2465" s="164">
        <v>29445</v>
      </c>
      <c r="H2465" s="164">
        <v>142685</v>
      </c>
      <c r="I2465" s="164">
        <v>8.7999999999999995E-2</v>
      </c>
      <c r="J2465" s="164">
        <v>0.42799999999999999</v>
      </c>
      <c r="K2465" s="164">
        <v>117</v>
      </c>
      <c r="L2465" s="164">
        <v>25478</v>
      </c>
      <c r="M2465" s="164">
        <v>40551</v>
      </c>
      <c r="N2465" s="164">
        <v>7.5999999999999998E-2</v>
      </c>
      <c r="O2465" s="164">
        <v>0.122</v>
      </c>
      <c r="P2465" s="164">
        <v>157</v>
      </c>
      <c r="Q2465" s="164">
        <v>54923</v>
      </c>
      <c r="R2465" s="164">
        <v>183236</v>
      </c>
      <c r="S2465" s="164">
        <v>0.16500000000000001</v>
      </c>
      <c r="T2465" s="164">
        <v>0.54900000000000004</v>
      </c>
    </row>
    <row r="2466" spans="1:20" ht="15.75" customHeight="1">
      <c r="A2466" s="126" t="s">
        <v>18</v>
      </c>
      <c r="B2466" s="163">
        <v>2018</v>
      </c>
      <c r="C2466" s="163">
        <v>4</v>
      </c>
      <c r="D2466" s="126" t="s">
        <v>56</v>
      </c>
      <c r="E2466" s="163">
        <v>333611</v>
      </c>
      <c r="F2466" s="163">
        <v>0</v>
      </c>
      <c r="G2466" s="163">
        <v>0</v>
      </c>
      <c r="H2466" s="163">
        <v>0</v>
      </c>
      <c r="I2466" s="163">
        <v>0</v>
      </c>
      <c r="J2466" s="163">
        <v>0</v>
      </c>
      <c r="K2466" s="163">
        <v>27</v>
      </c>
      <c r="L2466" s="163">
        <v>21822</v>
      </c>
      <c r="M2466" s="163">
        <v>22298</v>
      </c>
      <c r="N2466" s="163">
        <v>6.5000000000000002E-2</v>
      </c>
      <c r="O2466" s="163">
        <v>6.7000000000000004E-2</v>
      </c>
      <c r="P2466" s="163">
        <v>27</v>
      </c>
      <c r="Q2466" s="163">
        <v>21822</v>
      </c>
      <c r="R2466" s="163">
        <v>22298</v>
      </c>
      <c r="S2466" s="163">
        <v>6.5000000000000002E-2</v>
      </c>
      <c r="T2466" s="163">
        <v>6.7000000000000004E-2</v>
      </c>
    </row>
    <row r="2467" spans="1:20" ht="15.75" customHeight="1">
      <c r="A2467" s="130" t="s">
        <v>18</v>
      </c>
      <c r="B2467" s="164">
        <v>2018</v>
      </c>
      <c r="C2467" s="164">
        <v>5</v>
      </c>
      <c r="D2467" s="130" t="s">
        <v>57</v>
      </c>
      <c r="E2467" s="164">
        <v>333611</v>
      </c>
      <c r="F2467" s="164">
        <v>6</v>
      </c>
      <c r="G2467" s="164">
        <v>2497</v>
      </c>
      <c r="H2467" s="164">
        <v>34671</v>
      </c>
      <c r="I2467" s="164">
        <v>7.0000000000000001E-3</v>
      </c>
      <c r="J2467" s="164">
        <v>0.104</v>
      </c>
      <c r="K2467" s="164">
        <v>363</v>
      </c>
      <c r="L2467" s="164">
        <v>86896</v>
      </c>
      <c r="M2467" s="164">
        <v>99062</v>
      </c>
      <c r="N2467" s="164">
        <v>0.26</v>
      </c>
      <c r="O2467" s="164">
        <v>0.29699999999999999</v>
      </c>
      <c r="P2467" s="164">
        <v>369</v>
      </c>
      <c r="Q2467" s="164">
        <v>89393</v>
      </c>
      <c r="R2467" s="164">
        <v>133733</v>
      </c>
      <c r="S2467" s="164">
        <v>0.26800000000000002</v>
      </c>
      <c r="T2467" s="164">
        <v>0.40100000000000002</v>
      </c>
    </row>
    <row r="2468" spans="1:20" ht="15.75" customHeight="1">
      <c r="A2468" s="126" t="s">
        <v>18</v>
      </c>
      <c r="B2468" s="163">
        <v>2018</v>
      </c>
      <c r="C2468" s="163">
        <v>6</v>
      </c>
      <c r="D2468" s="126" t="s">
        <v>58</v>
      </c>
      <c r="E2468" s="163">
        <v>333611</v>
      </c>
      <c r="F2468" s="163">
        <v>72</v>
      </c>
      <c r="G2468" s="163">
        <v>104109</v>
      </c>
      <c r="H2468" s="163">
        <v>717698</v>
      </c>
      <c r="I2468" s="163">
        <v>0.312</v>
      </c>
      <c r="J2468" s="163">
        <v>2.15</v>
      </c>
      <c r="K2468" s="163">
        <v>29</v>
      </c>
      <c r="L2468" s="163">
        <v>9807</v>
      </c>
      <c r="M2468" s="163">
        <v>9478</v>
      </c>
      <c r="N2468" s="163">
        <v>2.9000000000000001E-2</v>
      </c>
      <c r="O2468" s="163">
        <v>2.8000000000000001E-2</v>
      </c>
      <c r="P2468" s="163">
        <v>101</v>
      </c>
      <c r="Q2468" s="163">
        <v>113916</v>
      </c>
      <c r="R2468" s="163">
        <v>727176</v>
      </c>
      <c r="S2468" s="163">
        <v>0.34100000000000003</v>
      </c>
      <c r="T2468" s="163">
        <v>2.1800000000000002</v>
      </c>
    </row>
    <row r="2469" spans="1:20" ht="15.75" customHeight="1">
      <c r="A2469" s="130" t="s">
        <v>18</v>
      </c>
      <c r="B2469" s="164">
        <v>2018</v>
      </c>
      <c r="C2469" s="164">
        <v>7</v>
      </c>
      <c r="D2469" s="130" t="s">
        <v>59</v>
      </c>
      <c r="E2469" s="164">
        <v>333611</v>
      </c>
      <c r="F2469" s="164">
        <v>0</v>
      </c>
      <c r="G2469" s="164">
        <v>0</v>
      </c>
      <c r="H2469" s="164">
        <v>0</v>
      </c>
      <c r="I2469" s="164">
        <v>0</v>
      </c>
      <c r="J2469" s="164">
        <v>0</v>
      </c>
      <c r="K2469" s="164">
        <v>2</v>
      </c>
      <c r="L2469" s="164">
        <v>167</v>
      </c>
      <c r="M2469" s="164">
        <v>378</v>
      </c>
      <c r="N2469" s="164">
        <v>1E-3</v>
      </c>
      <c r="O2469" s="164">
        <v>1E-3</v>
      </c>
      <c r="P2469" s="164">
        <v>2</v>
      </c>
      <c r="Q2469" s="164">
        <v>167</v>
      </c>
      <c r="R2469" s="164">
        <v>378</v>
      </c>
      <c r="S2469" s="164">
        <v>1E-3</v>
      </c>
      <c r="T2469" s="164">
        <v>1E-3</v>
      </c>
    </row>
    <row r="2470" spans="1:20" ht="15.75" customHeight="1">
      <c r="A2470" s="126" t="s">
        <v>18</v>
      </c>
      <c r="B2470" s="163">
        <v>2018</v>
      </c>
      <c r="C2470" s="163">
        <v>8</v>
      </c>
      <c r="D2470" s="126" t="s">
        <v>60</v>
      </c>
      <c r="E2470" s="163">
        <v>333611</v>
      </c>
      <c r="F2470" s="163">
        <v>0</v>
      </c>
      <c r="G2470" s="163">
        <v>0</v>
      </c>
      <c r="H2470" s="163">
        <v>0</v>
      </c>
      <c r="I2470" s="163">
        <v>0</v>
      </c>
      <c r="J2470" s="163">
        <v>0</v>
      </c>
      <c r="K2470" s="163">
        <v>31</v>
      </c>
      <c r="L2470" s="163">
        <v>21144</v>
      </c>
      <c r="M2470" s="163">
        <v>14676</v>
      </c>
      <c r="N2470" s="163">
        <v>6.3E-2</v>
      </c>
      <c r="O2470" s="163">
        <v>4.3999999999999997E-2</v>
      </c>
      <c r="P2470" s="163">
        <v>31</v>
      </c>
      <c r="Q2470" s="163">
        <v>21144</v>
      </c>
      <c r="R2470" s="163">
        <v>14676</v>
      </c>
      <c r="S2470" s="163">
        <v>6.3E-2</v>
      </c>
      <c r="T2470" s="163">
        <v>4.3999999999999997E-2</v>
      </c>
    </row>
    <row r="2471" spans="1:20" ht="15.75" customHeight="1">
      <c r="A2471" s="130" t="s">
        <v>18</v>
      </c>
      <c r="B2471" s="164">
        <v>2018</v>
      </c>
      <c r="C2471" s="164">
        <v>9</v>
      </c>
      <c r="D2471" s="130" t="s">
        <v>61</v>
      </c>
      <c r="E2471" s="164">
        <v>333611</v>
      </c>
      <c r="F2471" s="164">
        <v>1</v>
      </c>
      <c r="G2471" s="164">
        <v>307</v>
      </c>
      <c r="H2471" s="164">
        <v>926</v>
      </c>
      <c r="I2471" s="164">
        <v>1E-3</v>
      </c>
      <c r="J2471" s="164">
        <v>3.0000000000000001E-3</v>
      </c>
      <c r="K2471" s="164">
        <v>185</v>
      </c>
      <c r="L2471" s="164">
        <v>33496</v>
      </c>
      <c r="M2471" s="164">
        <v>37586</v>
      </c>
      <c r="N2471" s="164">
        <v>0.1</v>
      </c>
      <c r="O2471" s="164">
        <v>0.113</v>
      </c>
      <c r="P2471" s="164">
        <v>186</v>
      </c>
      <c r="Q2471" s="164">
        <v>33803</v>
      </c>
      <c r="R2471" s="164">
        <v>38512</v>
      </c>
      <c r="S2471" s="164">
        <v>0.10100000000000001</v>
      </c>
      <c r="T2471" s="164">
        <v>0.115</v>
      </c>
    </row>
    <row r="2472" spans="1:20" ht="15.75" customHeight="1">
      <c r="A2472" s="126" t="s">
        <v>18</v>
      </c>
      <c r="B2472" s="163">
        <v>2019</v>
      </c>
      <c r="C2472" s="163">
        <v>0</v>
      </c>
      <c r="D2472" s="126" t="s">
        <v>53</v>
      </c>
      <c r="E2472" s="163">
        <v>337403</v>
      </c>
      <c r="F2472" s="163">
        <v>1</v>
      </c>
      <c r="G2472" s="163">
        <v>26</v>
      </c>
      <c r="H2472" s="163">
        <v>43</v>
      </c>
      <c r="I2472" s="163">
        <v>0</v>
      </c>
      <c r="J2472" s="163">
        <v>0</v>
      </c>
      <c r="K2472" s="163">
        <v>65</v>
      </c>
      <c r="L2472" s="163">
        <v>31447</v>
      </c>
      <c r="M2472" s="163">
        <v>25623</v>
      </c>
      <c r="N2472" s="163">
        <v>9.2999999999999999E-2</v>
      </c>
      <c r="O2472" s="163">
        <v>7.5999999999999998E-2</v>
      </c>
      <c r="P2472" s="163">
        <v>66</v>
      </c>
      <c r="Q2472" s="163">
        <v>31473</v>
      </c>
      <c r="R2472" s="163">
        <v>25666</v>
      </c>
      <c r="S2472" s="163">
        <v>9.2999999999999999E-2</v>
      </c>
      <c r="T2472" s="163">
        <v>7.5999999999999998E-2</v>
      </c>
    </row>
    <row r="2473" spans="1:20" ht="15.75" customHeight="1">
      <c r="A2473" s="130" t="s">
        <v>18</v>
      </c>
      <c r="B2473" s="164">
        <v>2019</v>
      </c>
      <c r="C2473" s="164">
        <v>1</v>
      </c>
      <c r="D2473" s="130" t="s">
        <v>54</v>
      </c>
      <c r="E2473" s="164">
        <v>337403</v>
      </c>
      <c r="F2473" s="164">
        <v>2</v>
      </c>
      <c r="G2473" s="164">
        <v>47</v>
      </c>
      <c r="H2473" s="164">
        <v>92</v>
      </c>
      <c r="I2473" s="164">
        <v>0</v>
      </c>
      <c r="J2473" s="164">
        <v>0</v>
      </c>
      <c r="K2473" s="164">
        <v>645</v>
      </c>
      <c r="L2473" s="164">
        <v>13621</v>
      </c>
      <c r="M2473" s="164">
        <v>34807</v>
      </c>
      <c r="N2473" s="164">
        <v>0.04</v>
      </c>
      <c r="O2473" s="164">
        <v>0.10299999999999999</v>
      </c>
      <c r="P2473" s="164">
        <v>647</v>
      </c>
      <c r="Q2473" s="164">
        <v>13668</v>
      </c>
      <c r="R2473" s="164">
        <v>34899</v>
      </c>
      <c r="S2473" s="164">
        <v>4.1000000000000002E-2</v>
      </c>
      <c r="T2473" s="164">
        <v>0.10299999999999999</v>
      </c>
    </row>
    <row r="2474" spans="1:20" ht="15.75" customHeight="1">
      <c r="A2474" s="126" t="s">
        <v>18</v>
      </c>
      <c r="B2474" s="163">
        <v>2019</v>
      </c>
      <c r="C2474" s="163">
        <v>2</v>
      </c>
      <c r="D2474" s="126" t="s">
        <v>1415</v>
      </c>
      <c r="E2474" s="163">
        <v>337403</v>
      </c>
      <c r="F2474" s="163">
        <v>5</v>
      </c>
      <c r="G2474" s="163">
        <v>40645</v>
      </c>
      <c r="H2474" s="163">
        <v>84052</v>
      </c>
      <c r="I2474" s="163">
        <v>0.12</v>
      </c>
      <c r="J2474" s="163">
        <v>0.249</v>
      </c>
      <c r="K2474" s="163">
        <v>24</v>
      </c>
      <c r="L2474" s="163">
        <v>44089</v>
      </c>
      <c r="M2474" s="163">
        <v>42548</v>
      </c>
      <c r="N2474" s="163">
        <v>0.13100000000000001</v>
      </c>
      <c r="O2474" s="163">
        <v>0.126</v>
      </c>
      <c r="P2474" s="163">
        <v>29</v>
      </c>
      <c r="Q2474" s="163">
        <v>84734</v>
      </c>
      <c r="R2474" s="163">
        <v>126600</v>
      </c>
      <c r="S2474" s="163">
        <v>0.251</v>
      </c>
      <c r="T2474" s="163">
        <v>0.375</v>
      </c>
    </row>
    <row r="2475" spans="1:20" ht="15.75" customHeight="1">
      <c r="A2475" s="130" t="s">
        <v>18</v>
      </c>
      <c r="B2475" s="164">
        <v>2019</v>
      </c>
      <c r="C2475" s="164">
        <v>3</v>
      </c>
      <c r="D2475" s="130" t="s">
        <v>55</v>
      </c>
      <c r="E2475" s="164">
        <v>337403</v>
      </c>
      <c r="F2475" s="164">
        <v>16</v>
      </c>
      <c r="G2475" s="164">
        <v>13370</v>
      </c>
      <c r="H2475" s="164">
        <v>32129</v>
      </c>
      <c r="I2475" s="164">
        <v>0.04</v>
      </c>
      <c r="J2475" s="164">
        <v>9.5000000000000001E-2</v>
      </c>
      <c r="K2475" s="164">
        <v>60</v>
      </c>
      <c r="L2475" s="164">
        <v>32418</v>
      </c>
      <c r="M2475" s="164">
        <v>35526</v>
      </c>
      <c r="N2475" s="164">
        <v>9.6000000000000002E-2</v>
      </c>
      <c r="O2475" s="164">
        <v>0.105</v>
      </c>
      <c r="P2475" s="164">
        <v>76</v>
      </c>
      <c r="Q2475" s="164">
        <v>45788</v>
      </c>
      <c r="R2475" s="164">
        <v>67655</v>
      </c>
      <c r="S2475" s="164">
        <v>0.13600000000000001</v>
      </c>
      <c r="T2475" s="164">
        <v>0.20100000000000001</v>
      </c>
    </row>
    <row r="2476" spans="1:20" ht="15.75" customHeight="1">
      <c r="A2476" s="126" t="s">
        <v>18</v>
      </c>
      <c r="B2476" s="163">
        <v>2019</v>
      </c>
      <c r="C2476" s="163">
        <v>4</v>
      </c>
      <c r="D2476" s="126" t="s">
        <v>56</v>
      </c>
      <c r="E2476" s="163">
        <v>337403</v>
      </c>
      <c r="F2476" s="163">
        <v>5</v>
      </c>
      <c r="G2476" s="163">
        <v>3090</v>
      </c>
      <c r="H2476" s="163">
        <v>1989</v>
      </c>
      <c r="I2476" s="163">
        <v>8.9999999999999993E-3</v>
      </c>
      <c r="J2476" s="163">
        <v>6.0000000000000001E-3</v>
      </c>
      <c r="K2476" s="163">
        <v>21</v>
      </c>
      <c r="L2476" s="163">
        <v>24659</v>
      </c>
      <c r="M2476" s="163">
        <v>8284</v>
      </c>
      <c r="N2476" s="163">
        <v>7.2999999999999995E-2</v>
      </c>
      <c r="O2476" s="163">
        <v>2.5000000000000001E-2</v>
      </c>
      <c r="P2476" s="163">
        <v>26</v>
      </c>
      <c r="Q2476" s="163">
        <v>27749</v>
      </c>
      <c r="R2476" s="163">
        <v>10273</v>
      </c>
      <c r="S2476" s="163">
        <v>8.2000000000000003E-2</v>
      </c>
      <c r="T2476" s="163">
        <v>0.03</v>
      </c>
    </row>
    <row r="2477" spans="1:20" ht="15.75" customHeight="1">
      <c r="A2477" s="130" t="s">
        <v>18</v>
      </c>
      <c r="B2477" s="164">
        <v>2019</v>
      </c>
      <c r="C2477" s="164">
        <v>5</v>
      </c>
      <c r="D2477" s="130" t="s">
        <v>57</v>
      </c>
      <c r="E2477" s="164">
        <v>337403</v>
      </c>
      <c r="F2477" s="164">
        <v>7</v>
      </c>
      <c r="G2477" s="164">
        <v>699</v>
      </c>
      <c r="H2477" s="164">
        <v>2186</v>
      </c>
      <c r="I2477" s="164">
        <v>2E-3</v>
      </c>
      <c r="J2477" s="164">
        <v>6.0000000000000001E-3</v>
      </c>
      <c r="K2477" s="164">
        <v>262</v>
      </c>
      <c r="L2477" s="164">
        <v>64747</v>
      </c>
      <c r="M2477" s="164">
        <v>79803</v>
      </c>
      <c r="N2477" s="164">
        <v>0.192</v>
      </c>
      <c r="O2477" s="164">
        <v>0.23699999999999999</v>
      </c>
      <c r="P2477" s="164">
        <v>269</v>
      </c>
      <c r="Q2477" s="164">
        <v>65446</v>
      </c>
      <c r="R2477" s="164">
        <v>81989</v>
      </c>
      <c r="S2477" s="164">
        <v>0.19400000000000001</v>
      </c>
      <c r="T2477" s="164">
        <v>0.24299999999999999</v>
      </c>
    </row>
    <row r="2478" spans="1:20" ht="15.75" customHeight="1">
      <c r="A2478" s="126" t="s">
        <v>18</v>
      </c>
      <c r="B2478" s="163">
        <v>2019</v>
      </c>
      <c r="C2478" s="163">
        <v>6</v>
      </c>
      <c r="D2478" s="126" t="s">
        <v>58</v>
      </c>
      <c r="E2478" s="163">
        <v>337403</v>
      </c>
      <c r="F2478" s="163">
        <v>3</v>
      </c>
      <c r="G2478" s="163">
        <v>655</v>
      </c>
      <c r="H2478" s="163">
        <v>1107</v>
      </c>
      <c r="I2478" s="163">
        <v>2E-3</v>
      </c>
      <c r="J2478" s="163">
        <v>3.0000000000000001E-3</v>
      </c>
      <c r="K2478" s="163">
        <v>13</v>
      </c>
      <c r="L2478" s="163">
        <v>3671</v>
      </c>
      <c r="M2478" s="163">
        <v>4237</v>
      </c>
      <c r="N2478" s="163">
        <v>1.0999999999999999E-2</v>
      </c>
      <c r="O2478" s="163">
        <v>1.2999999999999999E-2</v>
      </c>
      <c r="P2478" s="163">
        <v>16</v>
      </c>
      <c r="Q2478" s="163">
        <v>4326</v>
      </c>
      <c r="R2478" s="163">
        <v>5344</v>
      </c>
      <c r="S2478" s="163">
        <v>1.2999999999999999E-2</v>
      </c>
      <c r="T2478" s="163">
        <v>1.6E-2</v>
      </c>
    </row>
    <row r="2479" spans="1:20" ht="15.75" customHeight="1">
      <c r="A2479" s="130" t="s">
        <v>18</v>
      </c>
      <c r="B2479" s="164">
        <v>2019</v>
      </c>
      <c r="C2479" s="164">
        <v>7</v>
      </c>
      <c r="D2479" s="130" t="s">
        <v>59</v>
      </c>
      <c r="E2479" s="164">
        <v>337403</v>
      </c>
      <c r="F2479" s="164">
        <v>5</v>
      </c>
      <c r="G2479" s="164">
        <v>383</v>
      </c>
      <c r="H2479" s="164">
        <v>2660</v>
      </c>
      <c r="I2479" s="164">
        <v>1E-3</v>
      </c>
      <c r="J2479" s="164">
        <v>8.0000000000000002E-3</v>
      </c>
      <c r="K2479" s="164">
        <v>9</v>
      </c>
      <c r="L2479" s="164">
        <v>1327</v>
      </c>
      <c r="M2479" s="164">
        <v>2190</v>
      </c>
      <c r="N2479" s="164">
        <v>4.0000000000000001E-3</v>
      </c>
      <c r="O2479" s="164">
        <v>6.0000000000000001E-3</v>
      </c>
      <c r="P2479" s="164">
        <v>14</v>
      </c>
      <c r="Q2479" s="164">
        <v>1710</v>
      </c>
      <c r="R2479" s="164">
        <v>4850</v>
      </c>
      <c r="S2479" s="164">
        <v>5.0000000000000001E-3</v>
      </c>
      <c r="T2479" s="164">
        <v>1.4E-2</v>
      </c>
    </row>
    <row r="2480" spans="1:20" ht="15.75" customHeight="1">
      <c r="A2480" s="126" t="s">
        <v>18</v>
      </c>
      <c r="B2480" s="163">
        <v>2019</v>
      </c>
      <c r="C2480" s="163">
        <v>8</v>
      </c>
      <c r="D2480" s="126" t="s">
        <v>60</v>
      </c>
      <c r="E2480" s="163">
        <v>337403</v>
      </c>
      <c r="F2480" s="163">
        <v>0</v>
      </c>
      <c r="G2480" s="163">
        <v>0</v>
      </c>
      <c r="H2480" s="163">
        <v>0</v>
      </c>
      <c r="I2480" s="163">
        <v>0</v>
      </c>
      <c r="J2480" s="163">
        <v>0</v>
      </c>
      <c r="K2480" s="163">
        <v>23</v>
      </c>
      <c r="L2480" s="163">
        <v>33391</v>
      </c>
      <c r="M2480" s="163">
        <v>16452</v>
      </c>
      <c r="N2480" s="163">
        <v>9.9000000000000005E-2</v>
      </c>
      <c r="O2480" s="163">
        <v>4.9000000000000002E-2</v>
      </c>
      <c r="P2480" s="163">
        <v>23</v>
      </c>
      <c r="Q2480" s="163">
        <v>33391</v>
      </c>
      <c r="R2480" s="163">
        <v>16452</v>
      </c>
      <c r="S2480" s="163">
        <v>9.9000000000000005E-2</v>
      </c>
      <c r="T2480" s="163">
        <v>4.9000000000000002E-2</v>
      </c>
    </row>
    <row r="2481" spans="1:20" ht="15.75" customHeight="1">
      <c r="A2481" s="130" t="s">
        <v>18</v>
      </c>
      <c r="B2481" s="164">
        <v>2019</v>
      </c>
      <c r="C2481" s="164">
        <v>9</v>
      </c>
      <c r="D2481" s="130" t="s">
        <v>61</v>
      </c>
      <c r="E2481" s="164">
        <v>337403</v>
      </c>
      <c r="F2481" s="164">
        <v>3</v>
      </c>
      <c r="G2481" s="164">
        <v>9381</v>
      </c>
      <c r="H2481" s="164">
        <v>12851</v>
      </c>
      <c r="I2481" s="164">
        <v>2.8000000000000001E-2</v>
      </c>
      <c r="J2481" s="164">
        <v>3.7999999999999999E-2</v>
      </c>
      <c r="K2481" s="164">
        <v>208</v>
      </c>
      <c r="L2481" s="164">
        <v>47360</v>
      </c>
      <c r="M2481" s="164">
        <v>51891</v>
      </c>
      <c r="N2481" s="164">
        <v>0.14000000000000001</v>
      </c>
      <c r="O2481" s="164">
        <v>0.154</v>
      </c>
      <c r="P2481" s="164">
        <v>211</v>
      </c>
      <c r="Q2481" s="164">
        <v>56741</v>
      </c>
      <c r="R2481" s="164">
        <v>64742</v>
      </c>
      <c r="S2481" s="164">
        <v>0.16800000000000001</v>
      </c>
      <c r="T2481" s="164">
        <v>0.192</v>
      </c>
    </row>
    <row r="2482" spans="1:20" ht="15.75" customHeight="1">
      <c r="A2482" s="126" t="s">
        <v>18</v>
      </c>
      <c r="B2482" s="163">
        <v>2020</v>
      </c>
      <c r="C2482" s="163">
        <v>0</v>
      </c>
      <c r="D2482" s="126" t="s">
        <v>53</v>
      </c>
      <c r="E2482" s="163">
        <v>343195</v>
      </c>
      <c r="F2482" s="163">
        <v>0</v>
      </c>
      <c r="G2482" s="163">
        <v>0</v>
      </c>
      <c r="H2482" s="163">
        <v>0</v>
      </c>
      <c r="I2482" s="163">
        <v>0</v>
      </c>
      <c r="J2482" s="163">
        <v>0</v>
      </c>
      <c r="K2482" s="163">
        <v>53</v>
      </c>
      <c r="L2482" s="163">
        <v>33536</v>
      </c>
      <c r="M2482" s="163">
        <v>20163</v>
      </c>
      <c r="N2482" s="163">
        <v>9.8000000000000004E-2</v>
      </c>
      <c r="O2482" s="163">
        <v>5.8999999999999997E-2</v>
      </c>
      <c r="P2482" s="163">
        <v>53</v>
      </c>
      <c r="Q2482" s="163">
        <v>33536</v>
      </c>
      <c r="R2482" s="163">
        <v>20163</v>
      </c>
      <c r="S2482" s="163">
        <v>9.8000000000000004E-2</v>
      </c>
      <c r="T2482" s="163">
        <v>5.8999999999999997E-2</v>
      </c>
    </row>
    <row r="2483" spans="1:20" ht="15.75" customHeight="1">
      <c r="A2483" s="130" t="s">
        <v>18</v>
      </c>
      <c r="B2483" s="164">
        <v>2020</v>
      </c>
      <c r="C2483" s="164">
        <v>1</v>
      </c>
      <c r="D2483" s="130" t="s">
        <v>54</v>
      </c>
      <c r="E2483" s="164">
        <v>343195</v>
      </c>
      <c r="F2483" s="164">
        <v>2</v>
      </c>
      <c r="G2483" s="164">
        <v>2</v>
      </c>
      <c r="H2483" s="164">
        <v>15</v>
      </c>
      <c r="I2483" s="164">
        <v>0</v>
      </c>
      <c r="J2483" s="164">
        <v>0</v>
      </c>
      <c r="K2483" s="164">
        <v>753</v>
      </c>
      <c r="L2483" s="164">
        <v>22520</v>
      </c>
      <c r="M2483" s="164">
        <v>49203</v>
      </c>
      <c r="N2483" s="164">
        <v>6.6000000000000003E-2</v>
      </c>
      <c r="O2483" s="164">
        <v>0.14299999999999999</v>
      </c>
      <c r="P2483" s="164">
        <v>755</v>
      </c>
      <c r="Q2483" s="164">
        <v>22522</v>
      </c>
      <c r="R2483" s="164">
        <v>49218</v>
      </c>
      <c r="S2483" s="164">
        <v>6.6000000000000003E-2</v>
      </c>
      <c r="T2483" s="164">
        <v>0.14299999999999999</v>
      </c>
    </row>
    <row r="2484" spans="1:20" ht="15.75" customHeight="1">
      <c r="A2484" s="126" t="s">
        <v>18</v>
      </c>
      <c r="B2484" s="163">
        <v>2020</v>
      </c>
      <c r="C2484" s="163">
        <v>2</v>
      </c>
      <c r="D2484" s="126" t="s">
        <v>1415</v>
      </c>
      <c r="E2484" s="163">
        <v>343195</v>
      </c>
      <c r="F2484" s="163">
        <v>1</v>
      </c>
      <c r="G2484" s="163">
        <v>9186</v>
      </c>
      <c r="H2484" s="163">
        <v>62006</v>
      </c>
      <c r="I2484" s="163">
        <v>2.7E-2</v>
      </c>
      <c r="J2484" s="163">
        <v>0.18099999999999999</v>
      </c>
      <c r="K2484" s="163">
        <v>26</v>
      </c>
      <c r="L2484" s="163">
        <v>64759</v>
      </c>
      <c r="M2484" s="163">
        <v>37565</v>
      </c>
      <c r="N2484" s="163">
        <v>0.189</v>
      </c>
      <c r="O2484" s="163">
        <v>0.109</v>
      </c>
      <c r="P2484" s="163">
        <v>27</v>
      </c>
      <c r="Q2484" s="163">
        <v>73945</v>
      </c>
      <c r="R2484" s="163">
        <v>99571</v>
      </c>
      <c r="S2484" s="163">
        <v>0.215</v>
      </c>
      <c r="T2484" s="163">
        <v>0.28999999999999998</v>
      </c>
    </row>
    <row r="2485" spans="1:20" ht="15.75" customHeight="1">
      <c r="A2485" s="130" t="s">
        <v>18</v>
      </c>
      <c r="B2485" s="164">
        <v>2020</v>
      </c>
      <c r="C2485" s="164">
        <v>3</v>
      </c>
      <c r="D2485" s="130" t="s">
        <v>55</v>
      </c>
      <c r="E2485" s="164">
        <v>343195</v>
      </c>
      <c r="F2485" s="164">
        <v>0</v>
      </c>
      <c r="G2485" s="164">
        <v>0</v>
      </c>
      <c r="H2485" s="164">
        <v>0</v>
      </c>
      <c r="I2485" s="164">
        <v>0</v>
      </c>
      <c r="J2485" s="164">
        <v>0</v>
      </c>
      <c r="K2485" s="164">
        <v>104</v>
      </c>
      <c r="L2485" s="164">
        <v>18548</v>
      </c>
      <c r="M2485" s="164">
        <v>30671</v>
      </c>
      <c r="N2485" s="164">
        <v>5.3999999999999999E-2</v>
      </c>
      <c r="O2485" s="164">
        <v>8.8999999999999996E-2</v>
      </c>
      <c r="P2485" s="164">
        <v>104</v>
      </c>
      <c r="Q2485" s="164">
        <v>18548</v>
      </c>
      <c r="R2485" s="164">
        <v>30671</v>
      </c>
      <c r="S2485" s="164">
        <v>5.3999999999999999E-2</v>
      </c>
      <c r="T2485" s="164">
        <v>8.8999999999999996E-2</v>
      </c>
    </row>
    <row r="2486" spans="1:20" ht="15.75" customHeight="1">
      <c r="A2486" s="126" t="s">
        <v>18</v>
      </c>
      <c r="B2486" s="163">
        <v>2020</v>
      </c>
      <c r="C2486" s="163">
        <v>4</v>
      </c>
      <c r="D2486" s="126" t="s">
        <v>56</v>
      </c>
      <c r="E2486" s="163">
        <v>343195</v>
      </c>
      <c r="F2486" s="163">
        <v>0</v>
      </c>
      <c r="G2486" s="163">
        <v>0</v>
      </c>
      <c r="H2486" s="163">
        <v>0</v>
      </c>
      <c r="I2486" s="163">
        <v>0</v>
      </c>
      <c r="J2486" s="163">
        <v>0</v>
      </c>
      <c r="K2486" s="163">
        <v>27</v>
      </c>
      <c r="L2486" s="163">
        <v>12188</v>
      </c>
      <c r="M2486" s="163">
        <v>6797</v>
      </c>
      <c r="N2486" s="163">
        <v>3.5999999999999997E-2</v>
      </c>
      <c r="O2486" s="163">
        <v>0.02</v>
      </c>
      <c r="P2486" s="163">
        <v>27</v>
      </c>
      <c r="Q2486" s="163">
        <v>12188</v>
      </c>
      <c r="R2486" s="163">
        <v>6797</v>
      </c>
      <c r="S2486" s="163">
        <v>3.5999999999999997E-2</v>
      </c>
      <c r="T2486" s="163">
        <v>0.02</v>
      </c>
    </row>
    <row r="2487" spans="1:20" ht="15.75" customHeight="1">
      <c r="A2487" s="130" t="s">
        <v>18</v>
      </c>
      <c r="B2487" s="164">
        <v>2020</v>
      </c>
      <c r="C2487" s="164">
        <v>5</v>
      </c>
      <c r="D2487" s="130" t="s">
        <v>57</v>
      </c>
      <c r="E2487" s="164">
        <v>343195</v>
      </c>
      <c r="F2487" s="164">
        <v>4</v>
      </c>
      <c r="G2487" s="164">
        <v>21243</v>
      </c>
      <c r="H2487" s="164">
        <v>201380</v>
      </c>
      <c r="I2487" s="164">
        <v>6.2E-2</v>
      </c>
      <c r="J2487" s="164">
        <v>0.58699999999999997</v>
      </c>
      <c r="K2487" s="164">
        <v>265</v>
      </c>
      <c r="L2487" s="164">
        <v>94236</v>
      </c>
      <c r="M2487" s="164">
        <v>104622</v>
      </c>
      <c r="N2487" s="164">
        <v>0.27500000000000002</v>
      </c>
      <c r="O2487" s="164">
        <v>0.30499999999999999</v>
      </c>
      <c r="P2487" s="164">
        <v>269</v>
      </c>
      <c r="Q2487" s="164">
        <v>115479</v>
      </c>
      <c r="R2487" s="164">
        <v>306002</v>
      </c>
      <c r="S2487" s="164">
        <v>0.33600000000000002</v>
      </c>
      <c r="T2487" s="164">
        <v>0.89200000000000002</v>
      </c>
    </row>
    <row r="2488" spans="1:20" ht="15.75" customHeight="1">
      <c r="A2488" s="126" t="s">
        <v>18</v>
      </c>
      <c r="B2488" s="163">
        <v>2020</v>
      </c>
      <c r="C2488" s="163">
        <v>6</v>
      </c>
      <c r="D2488" s="126" t="s">
        <v>58</v>
      </c>
      <c r="E2488" s="163">
        <v>343195</v>
      </c>
      <c r="F2488" s="163">
        <v>0</v>
      </c>
      <c r="G2488" s="163">
        <v>0</v>
      </c>
      <c r="H2488" s="163">
        <v>0</v>
      </c>
      <c r="I2488" s="163">
        <v>0</v>
      </c>
      <c r="J2488" s="163">
        <v>0</v>
      </c>
      <c r="K2488" s="163">
        <v>6</v>
      </c>
      <c r="L2488" s="163">
        <v>1393</v>
      </c>
      <c r="M2488" s="163">
        <v>4750</v>
      </c>
      <c r="N2488" s="163">
        <v>4.0000000000000001E-3</v>
      </c>
      <c r="O2488" s="163">
        <v>1.4E-2</v>
      </c>
      <c r="P2488" s="163">
        <v>6</v>
      </c>
      <c r="Q2488" s="163">
        <v>1393</v>
      </c>
      <c r="R2488" s="163">
        <v>4750</v>
      </c>
      <c r="S2488" s="163">
        <v>4.0000000000000001E-3</v>
      </c>
      <c r="T2488" s="163">
        <v>1.4E-2</v>
      </c>
    </row>
    <row r="2489" spans="1:20" ht="15.75" customHeight="1">
      <c r="A2489" s="130" t="s">
        <v>18</v>
      </c>
      <c r="B2489" s="164">
        <v>2020</v>
      </c>
      <c r="C2489" s="164">
        <v>7</v>
      </c>
      <c r="D2489" s="130" t="s">
        <v>59</v>
      </c>
      <c r="E2489" s="164">
        <v>343195</v>
      </c>
      <c r="F2489" s="164">
        <v>0</v>
      </c>
      <c r="G2489" s="164">
        <v>0</v>
      </c>
      <c r="H2489" s="164">
        <v>0</v>
      </c>
      <c r="I2489" s="164">
        <v>0</v>
      </c>
      <c r="J2489" s="164">
        <v>0</v>
      </c>
      <c r="K2489" s="164">
        <v>4</v>
      </c>
      <c r="L2489" s="164">
        <v>197</v>
      </c>
      <c r="M2489" s="164">
        <v>475</v>
      </c>
      <c r="N2489" s="164">
        <v>1E-3</v>
      </c>
      <c r="O2489" s="164">
        <v>1E-3</v>
      </c>
      <c r="P2489" s="164">
        <v>4</v>
      </c>
      <c r="Q2489" s="164">
        <v>197</v>
      </c>
      <c r="R2489" s="164">
        <v>475</v>
      </c>
      <c r="S2489" s="164">
        <v>1E-3</v>
      </c>
      <c r="T2489" s="164">
        <v>1E-3</v>
      </c>
    </row>
    <row r="2490" spans="1:20" ht="15.75" customHeight="1">
      <c r="A2490" s="126" t="s">
        <v>18</v>
      </c>
      <c r="B2490" s="163">
        <v>2020</v>
      </c>
      <c r="C2490" s="163">
        <v>8</v>
      </c>
      <c r="D2490" s="126" t="s">
        <v>60</v>
      </c>
      <c r="E2490" s="163">
        <v>343195</v>
      </c>
      <c r="F2490" s="163">
        <v>0</v>
      </c>
      <c r="G2490" s="163">
        <v>0</v>
      </c>
      <c r="H2490" s="163">
        <v>0</v>
      </c>
      <c r="I2490" s="163">
        <v>0</v>
      </c>
      <c r="J2490" s="163">
        <v>0</v>
      </c>
      <c r="K2490" s="163">
        <v>9</v>
      </c>
      <c r="L2490" s="163">
        <v>8267</v>
      </c>
      <c r="M2490" s="163">
        <v>1508</v>
      </c>
      <c r="N2490" s="163">
        <v>2.4E-2</v>
      </c>
      <c r="O2490" s="163">
        <v>4.0000000000000001E-3</v>
      </c>
      <c r="P2490" s="163">
        <v>9</v>
      </c>
      <c r="Q2490" s="163">
        <v>8267</v>
      </c>
      <c r="R2490" s="163">
        <v>1508</v>
      </c>
      <c r="S2490" s="163">
        <v>2.4E-2</v>
      </c>
      <c r="T2490" s="163">
        <v>4.0000000000000001E-3</v>
      </c>
    </row>
    <row r="2491" spans="1:20" ht="15.75" customHeight="1">
      <c r="A2491" s="130" t="s">
        <v>18</v>
      </c>
      <c r="B2491" s="164">
        <v>2020</v>
      </c>
      <c r="C2491" s="164">
        <v>9</v>
      </c>
      <c r="D2491" s="130" t="s">
        <v>61</v>
      </c>
      <c r="E2491" s="164">
        <v>343195</v>
      </c>
      <c r="F2491" s="164">
        <v>1</v>
      </c>
      <c r="G2491" s="164">
        <v>6</v>
      </c>
      <c r="H2491" s="164">
        <v>6</v>
      </c>
      <c r="I2491" s="164">
        <v>0</v>
      </c>
      <c r="J2491" s="164">
        <v>0</v>
      </c>
      <c r="K2491" s="164">
        <v>177</v>
      </c>
      <c r="L2491" s="164">
        <v>55962</v>
      </c>
      <c r="M2491" s="164">
        <v>65971</v>
      </c>
      <c r="N2491" s="164">
        <v>0.16300000000000001</v>
      </c>
      <c r="O2491" s="164">
        <v>0.192</v>
      </c>
      <c r="P2491" s="164">
        <v>178</v>
      </c>
      <c r="Q2491" s="164">
        <v>55968</v>
      </c>
      <c r="R2491" s="164">
        <v>65977</v>
      </c>
      <c r="S2491" s="164">
        <v>0.16300000000000001</v>
      </c>
      <c r="T2491" s="164">
        <v>0.192</v>
      </c>
    </row>
    <row r="2492" spans="1:20" ht="15.75" customHeight="1">
      <c r="A2492" s="126" t="s">
        <v>18</v>
      </c>
      <c r="B2492" s="163">
        <v>2021</v>
      </c>
      <c r="C2492" s="163">
        <v>0</v>
      </c>
      <c r="D2492" s="126" t="s">
        <v>53</v>
      </c>
      <c r="E2492" s="163">
        <v>349834</v>
      </c>
      <c r="F2492" s="163">
        <v>0</v>
      </c>
      <c r="G2492" s="163">
        <v>0</v>
      </c>
      <c r="H2492" s="163">
        <v>0</v>
      </c>
      <c r="I2492" s="163">
        <v>0</v>
      </c>
      <c r="J2492" s="163">
        <v>0</v>
      </c>
      <c r="K2492" s="163">
        <v>28</v>
      </c>
      <c r="L2492" s="163">
        <v>10420</v>
      </c>
      <c r="M2492" s="163">
        <v>9138</v>
      </c>
      <c r="N2492" s="163">
        <v>0.03</v>
      </c>
      <c r="O2492" s="163">
        <v>2.5999999999999999E-2</v>
      </c>
      <c r="P2492" s="163">
        <v>28</v>
      </c>
      <c r="Q2492" s="163">
        <v>10420</v>
      </c>
      <c r="R2492" s="163">
        <v>9138</v>
      </c>
      <c r="S2492" s="163">
        <v>0.03</v>
      </c>
      <c r="T2492" s="163">
        <v>2.5999999999999999E-2</v>
      </c>
    </row>
    <row r="2493" spans="1:20" ht="15.75" customHeight="1">
      <c r="A2493" s="130" t="s">
        <v>18</v>
      </c>
      <c r="B2493" s="164">
        <v>2021</v>
      </c>
      <c r="C2493" s="164">
        <v>1</v>
      </c>
      <c r="D2493" s="130" t="s">
        <v>54</v>
      </c>
      <c r="E2493" s="164">
        <v>349834</v>
      </c>
      <c r="F2493" s="164">
        <v>2</v>
      </c>
      <c r="G2493" s="164">
        <v>14</v>
      </c>
      <c r="H2493" s="164">
        <v>68</v>
      </c>
      <c r="I2493" s="164">
        <v>0</v>
      </c>
      <c r="J2493" s="164">
        <v>0</v>
      </c>
      <c r="K2493" s="164">
        <v>740</v>
      </c>
      <c r="L2493" s="164">
        <v>17044</v>
      </c>
      <c r="M2493" s="164">
        <v>59257</v>
      </c>
      <c r="N2493" s="164">
        <v>4.9000000000000002E-2</v>
      </c>
      <c r="O2493" s="164">
        <v>0.16900000000000001</v>
      </c>
      <c r="P2493" s="164">
        <v>742</v>
      </c>
      <c r="Q2493" s="164">
        <v>17058</v>
      </c>
      <c r="R2493" s="164">
        <v>59325</v>
      </c>
      <c r="S2493" s="164">
        <v>4.9000000000000002E-2</v>
      </c>
      <c r="T2493" s="164">
        <v>0.17</v>
      </c>
    </row>
    <row r="2494" spans="1:20" ht="15.75" customHeight="1">
      <c r="A2494" s="126" t="s">
        <v>18</v>
      </c>
      <c r="B2494" s="163">
        <v>2021</v>
      </c>
      <c r="C2494" s="163">
        <v>2</v>
      </c>
      <c r="D2494" s="126" t="s">
        <v>1415</v>
      </c>
      <c r="E2494" s="163">
        <v>349834</v>
      </c>
      <c r="F2494" s="163">
        <v>1</v>
      </c>
      <c r="G2494" s="163">
        <v>8072</v>
      </c>
      <c r="H2494" s="163">
        <v>1749</v>
      </c>
      <c r="I2494" s="163">
        <v>2.3E-2</v>
      </c>
      <c r="J2494" s="163">
        <v>5.0000000000000001E-3</v>
      </c>
      <c r="K2494" s="163">
        <v>34</v>
      </c>
      <c r="L2494" s="163">
        <v>107282</v>
      </c>
      <c r="M2494" s="163">
        <v>64603</v>
      </c>
      <c r="N2494" s="163">
        <v>0.307</v>
      </c>
      <c r="O2494" s="163">
        <v>0.185</v>
      </c>
      <c r="P2494" s="163">
        <v>35</v>
      </c>
      <c r="Q2494" s="163">
        <v>115354</v>
      </c>
      <c r="R2494" s="163">
        <v>66352</v>
      </c>
      <c r="S2494" s="163">
        <v>0.33</v>
      </c>
      <c r="T2494" s="163">
        <v>0.19</v>
      </c>
    </row>
    <row r="2495" spans="1:20" ht="15.75" customHeight="1">
      <c r="A2495" s="130" t="s">
        <v>18</v>
      </c>
      <c r="B2495" s="164">
        <v>2021</v>
      </c>
      <c r="C2495" s="164">
        <v>3</v>
      </c>
      <c r="D2495" s="130" t="s">
        <v>55</v>
      </c>
      <c r="E2495" s="164">
        <v>349834</v>
      </c>
      <c r="F2495" s="164">
        <v>1</v>
      </c>
      <c r="G2495" s="164">
        <v>14</v>
      </c>
      <c r="H2495" s="164">
        <v>49</v>
      </c>
      <c r="I2495" s="164">
        <v>0</v>
      </c>
      <c r="J2495" s="164">
        <v>0</v>
      </c>
      <c r="K2495" s="164">
        <v>82</v>
      </c>
      <c r="L2495" s="164">
        <v>21460</v>
      </c>
      <c r="M2495" s="164">
        <v>30337</v>
      </c>
      <c r="N2495" s="164">
        <v>6.0999999999999999E-2</v>
      </c>
      <c r="O2495" s="164">
        <v>8.6999999999999994E-2</v>
      </c>
      <c r="P2495" s="164">
        <v>83</v>
      </c>
      <c r="Q2495" s="164">
        <v>21474</v>
      </c>
      <c r="R2495" s="164">
        <v>30386</v>
      </c>
      <c r="S2495" s="164">
        <v>6.0999999999999999E-2</v>
      </c>
      <c r="T2495" s="164">
        <v>8.6999999999999994E-2</v>
      </c>
    </row>
    <row r="2496" spans="1:20" ht="15.75" customHeight="1">
      <c r="A2496" s="126" t="s">
        <v>18</v>
      </c>
      <c r="B2496" s="163">
        <v>2021</v>
      </c>
      <c r="C2496" s="163">
        <v>4</v>
      </c>
      <c r="D2496" s="126" t="s">
        <v>56</v>
      </c>
      <c r="E2496" s="163">
        <v>349834</v>
      </c>
      <c r="F2496" s="163">
        <v>2</v>
      </c>
      <c r="G2496" s="163">
        <v>9244</v>
      </c>
      <c r="H2496" s="163">
        <v>33326</v>
      </c>
      <c r="I2496" s="163">
        <v>2.5999999999999999E-2</v>
      </c>
      <c r="J2496" s="163">
        <v>9.5000000000000001E-2</v>
      </c>
      <c r="K2496" s="163">
        <v>16</v>
      </c>
      <c r="L2496" s="163">
        <v>11031</v>
      </c>
      <c r="M2496" s="163">
        <v>13883</v>
      </c>
      <c r="N2496" s="163">
        <v>3.2000000000000001E-2</v>
      </c>
      <c r="O2496" s="163">
        <v>0.04</v>
      </c>
      <c r="P2496" s="163">
        <v>18</v>
      </c>
      <c r="Q2496" s="163">
        <v>20275</v>
      </c>
      <c r="R2496" s="163">
        <v>47209</v>
      </c>
      <c r="S2496" s="163">
        <v>5.8000000000000003E-2</v>
      </c>
      <c r="T2496" s="163">
        <v>0.13500000000000001</v>
      </c>
    </row>
    <row r="2497" spans="1:20" ht="15.75" customHeight="1">
      <c r="A2497" s="130" t="s">
        <v>18</v>
      </c>
      <c r="B2497" s="164">
        <v>2021</v>
      </c>
      <c r="C2497" s="164">
        <v>5</v>
      </c>
      <c r="D2497" s="130" t="s">
        <v>57</v>
      </c>
      <c r="E2497" s="164">
        <v>349834</v>
      </c>
      <c r="F2497" s="164">
        <v>2</v>
      </c>
      <c r="G2497" s="164">
        <v>74</v>
      </c>
      <c r="H2497" s="164">
        <v>144</v>
      </c>
      <c r="I2497" s="164">
        <v>0</v>
      </c>
      <c r="J2497" s="164">
        <v>0</v>
      </c>
      <c r="K2497" s="164">
        <v>247</v>
      </c>
      <c r="L2497" s="164">
        <v>65871</v>
      </c>
      <c r="M2497" s="164">
        <v>97052</v>
      </c>
      <c r="N2497" s="164">
        <v>0.188</v>
      </c>
      <c r="O2497" s="164">
        <v>0.27700000000000002</v>
      </c>
      <c r="P2497" s="164">
        <v>249</v>
      </c>
      <c r="Q2497" s="164">
        <v>65945</v>
      </c>
      <c r="R2497" s="164">
        <v>97196</v>
      </c>
      <c r="S2497" s="164">
        <v>0.189</v>
      </c>
      <c r="T2497" s="164">
        <v>0.27800000000000002</v>
      </c>
    </row>
    <row r="2498" spans="1:20" ht="15.75" customHeight="1">
      <c r="A2498" s="126" t="s">
        <v>18</v>
      </c>
      <c r="B2498" s="163">
        <v>2021</v>
      </c>
      <c r="C2498" s="163">
        <v>6</v>
      </c>
      <c r="D2498" s="126" t="s">
        <v>58</v>
      </c>
      <c r="E2498" s="163">
        <v>349834</v>
      </c>
      <c r="F2498" s="163">
        <v>0</v>
      </c>
      <c r="G2498" s="163">
        <v>0</v>
      </c>
      <c r="H2498" s="163">
        <v>0</v>
      </c>
      <c r="I2498" s="163">
        <v>0</v>
      </c>
      <c r="J2498" s="163">
        <v>0</v>
      </c>
      <c r="K2498" s="163">
        <v>11</v>
      </c>
      <c r="L2498" s="163">
        <v>10706</v>
      </c>
      <c r="M2498" s="163">
        <v>7511</v>
      </c>
      <c r="N2498" s="163">
        <v>3.1E-2</v>
      </c>
      <c r="O2498" s="163">
        <v>2.1000000000000001E-2</v>
      </c>
      <c r="P2498" s="163">
        <v>11</v>
      </c>
      <c r="Q2498" s="163">
        <v>10706</v>
      </c>
      <c r="R2498" s="163">
        <v>7511</v>
      </c>
      <c r="S2498" s="163">
        <v>3.1E-2</v>
      </c>
      <c r="T2498" s="163">
        <v>2.1000000000000001E-2</v>
      </c>
    </row>
    <row r="2499" spans="1:20" ht="15.75" customHeight="1">
      <c r="A2499" s="130" t="s">
        <v>18</v>
      </c>
      <c r="B2499" s="164">
        <v>2021</v>
      </c>
      <c r="C2499" s="164">
        <v>7</v>
      </c>
      <c r="D2499" s="130" t="s">
        <v>59</v>
      </c>
      <c r="E2499" s="164">
        <v>349834</v>
      </c>
      <c r="F2499" s="164">
        <v>0</v>
      </c>
      <c r="G2499" s="164">
        <v>0</v>
      </c>
      <c r="H2499" s="164">
        <v>0</v>
      </c>
      <c r="I2499" s="164">
        <v>0</v>
      </c>
      <c r="J2499" s="164">
        <v>0</v>
      </c>
      <c r="K2499" s="164">
        <v>9</v>
      </c>
      <c r="L2499" s="164">
        <v>8740</v>
      </c>
      <c r="M2499" s="164">
        <v>9754</v>
      </c>
      <c r="N2499" s="164">
        <v>2.5000000000000001E-2</v>
      </c>
      <c r="O2499" s="164">
        <v>2.8000000000000001E-2</v>
      </c>
      <c r="P2499" s="164">
        <v>9</v>
      </c>
      <c r="Q2499" s="164">
        <v>8740</v>
      </c>
      <c r="R2499" s="164">
        <v>9754</v>
      </c>
      <c r="S2499" s="164">
        <v>2.5000000000000001E-2</v>
      </c>
      <c r="T2499" s="164">
        <v>2.8000000000000001E-2</v>
      </c>
    </row>
    <row r="2500" spans="1:20" ht="15.75" customHeight="1">
      <c r="A2500" s="126" t="s">
        <v>18</v>
      </c>
      <c r="B2500" s="163">
        <v>2021</v>
      </c>
      <c r="C2500" s="163">
        <v>8</v>
      </c>
      <c r="D2500" s="126" t="s">
        <v>60</v>
      </c>
      <c r="E2500" s="163">
        <v>349834</v>
      </c>
      <c r="F2500" s="163">
        <v>0</v>
      </c>
      <c r="G2500" s="163">
        <v>0</v>
      </c>
      <c r="H2500" s="163">
        <v>0</v>
      </c>
      <c r="I2500" s="163">
        <v>0</v>
      </c>
      <c r="J2500" s="163">
        <v>0</v>
      </c>
      <c r="K2500" s="163">
        <v>17</v>
      </c>
      <c r="L2500" s="163">
        <v>19019</v>
      </c>
      <c r="M2500" s="163">
        <v>13139</v>
      </c>
      <c r="N2500" s="163">
        <v>5.3999999999999999E-2</v>
      </c>
      <c r="O2500" s="163">
        <v>3.7999999999999999E-2</v>
      </c>
      <c r="P2500" s="163">
        <v>17</v>
      </c>
      <c r="Q2500" s="163">
        <v>19019</v>
      </c>
      <c r="R2500" s="163">
        <v>13139</v>
      </c>
      <c r="S2500" s="163">
        <v>5.3999999999999999E-2</v>
      </c>
      <c r="T2500" s="163">
        <v>3.7999999999999999E-2</v>
      </c>
    </row>
    <row r="2501" spans="1:20" ht="15.75" customHeight="1">
      <c r="A2501" s="130" t="s">
        <v>18</v>
      </c>
      <c r="B2501" s="164">
        <v>2021</v>
      </c>
      <c r="C2501" s="164">
        <v>9</v>
      </c>
      <c r="D2501" s="130" t="s">
        <v>61</v>
      </c>
      <c r="E2501" s="164">
        <v>349834</v>
      </c>
      <c r="F2501" s="164">
        <v>2</v>
      </c>
      <c r="G2501" s="164">
        <v>23</v>
      </c>
      <c r="H2501" s="164">
        <v>27</v>
      </c>
      <c r="I2501" s="164">
        <v>0</v>
      </c>
      <c r="J2501" s="164">
        <v>0</v>
      </c>
      <c r="K2501" s="164">
        <v>151</v>
      </c>
      <c r="L2501" s="164">
        <v>53375</v>
      </c>
      <c r="M2501" s="164">
        <v>48916</v>
      </c>
      <c r="N2501" s="164">
        <v>0.153</v>
      </c>
      <c r="O2501" s="164">
        <v>0.14000000000000001</v>
      </c>
      <c r="P2501" s="164">
        <v>153</v>
      </c>
      <c r="Q2501" s="164">
        <v>53398</v>
      </c>
      <c r="R2501" s="164">
        <v>48943</v>
      </c>
      <c r="S2501" s="164">
        <v>0.153</v>
      </c>
      <c r="T2501" s="164">
        <v>0.14000000000000001</v>
      </c>
    </row>
    <row r="2502" spans="1:20" ht="15.75" customHeight="1">
      <c r="A2502" s="126" t="s">
        <v>18</v>
      </c>
      <c r="B2502" s="163">
        <v>2022</v>
      </c>
      <c r="C2502" s="163">
        <v>0</v>
      </c>
      <c r="D2502" s="126" t="s">
        <v>53</v>
      </c>
      <c r="E2502" s="163">
        <v>356483</v>
      </c>
      <c r="F2502" s="163">
        <v>2</v>
      </c>
      <c r="G2502" s="163">
        <v>1054</v>
      </c>
      <c r="H2502" s="163">
        <v>4620</v>
      </c>
      <c r="I2502" s="163">
        <v>3.0000000000000001E-3</v>
      </c>
      <c r="J2502" s="163">
        <v>1.2999999999999999E-2</v>
      </c>
      <c r="K2502" s="163">
        <v>36</v>
      </c>
      <c r="L2502" s="163">
        <v>22886</v>
      </c>
      <c r="M2502" s="163">
        <v>31339</v>
      </c>
      <c r="N2502" s="163">
        <v>6.4000000000000001E-2</v>
      </c>
      <c r="O2502" s="163">
        <v>8.7999999999999995E-2</v>
      </c>
      <c r="P2502" s="163">
        <v>38</v>
      </c>
      <c r="Q2502" s="163">
        <v>23940</v>
      </c>
      <c r="R2502" s="163">
        <v>35959</v>
      </c>
      <c r="S2502" s="163">
        <v>6.7000000000000004E-2</v>
      </c>
      <c r="T2502" s="163">
        <v>0.10100000000000001</v>
      </c>
    </row>
    <row r="2503" spans="1:20" ht="15.75" customHeight="1">
      <c r="A2503" s="130" t="s">
        <v>18</v>
      </c>
      <c r="B2503" s="164">
        <v>2022</v>
      </c>
      <c r="C2503" s="164">
        <v>1</v>
      </c>
      <c r="D2503" s="130" t="s">
        <v>54</v>
      </c>
      <c r="E2503" s="164">
        <v>356483</v>
      </c>
      <c r="F2503" s="164">
        <v>4</v>
      </c>
      <c r="G2503" s="164">
        <v>644</v>
      </c>
      <c r="H2503" s="164">
        <v>1936</v>
      </c>
      <c r="I2503" s="164">
        <v>2E-3</v>
      </c>
      <c r="J2503" s="164">
        <v>5.0000000000000001E-3</v>
      </c>
      <c r="K2503" s="164">
        <v>614</v>
      </c>
      <c r="L2503" s="164">
        <v>20529</v>
      </c>
      <c r="M2503" s="164">
        <v>45350</v>
      </c>
      <c r="N2503" s="164">
        <v>5.8000000000000003E-2</v>
      </c>
      <c r="O2503" s="164">
        <v>0.127</v>
      </c>
      <c r="P2503" s="164">
        <v>618</v>
      </c>
      <c r="Q2503" s="164">
        <v>21173</v>
      </c>
      <c r="R2503" s="164">
        <v>47286</v>
      </c>
      <c r="S2503" s="164">
        <v>5.8999999999999997E-2</v>
      </c>
      <c r="T2503" s="164">
        <v>0.13300000000000001</v>
      </c>
    </row>
    <row r="2504" spans="1:20" ht="15.75" customHeight="1">
      <c r="A2504" s="126" t="s">
        <v>18</v>
      </c>
      <c r="B2504" s="163">
        <v>2022</v>
      </c>
      <c r="C2504" s="163">
        <v>2</v>
      </c>
      <c r="D2504" s="126" t="s">
        <v>1415</v>
      </c>
      <c r="E2504" s="163">
        <v>356483</v>
      </c>
      <c r="F2504" s="163">
        <v>2</v>
      </c>
      <c r="G2504" s="163">
        <v>63147</v>
      </c>
      <c r="H2504" s="163">
        <v>89863</v>
      </c>
      <c r="I2504" s="163">
        <v>0.17699999999999999</v>
      </c>
      <c r="J2504" s="163">
        <v>0.252</v>
      </c>
      <c r="K2504" s="163">
        <v>38</v>
      </c>
      <c r="L2504" s="163">
        <v>155674</v>
      </c>
      <c r="M2504" s="163">
        <v>52284</v>
      </c>
      <c r="N2504" s="163">
        <v>0.437</v>
      </c>
      <c r="O2504" s="163">
        <v>0.14699999999999999</v>
      </c>
      <c r="P2504" s="163">
        <v>40</v>
      </c>
      <c r="Q2504" s="163">
        <v>218821</v>
      </c>
      <c r="R2504" s="163">
        <v>142147</v>
      </c>
      <c r="S2504" s="163">
        <v>0.61399999999999999</v>
      </c>
      <c r="T2504" s="163">
        <v>0.39900000000000002</v>
      </c>
    </row>
    <row r="2505" spans="1:20" ht="15.75" customHeight="1">
      <c r="A2505" s="130" t="s">
        <v>18</v>
      </c>
      <c r="B2505" s="164">
        <v>2022</v>
      </c>
      <c r="C2505" s="164">
        <v>3</v>
      </c>
      <c r="D2505" s="130" t="s">
        <v>55</v>
      </c>
      <c r="E2505" s="164">
        <v>356483</v>
      </c>
      <c r="F2505" s="164">
        <v>3</v>
      </c>
      <c r="G2505" s="164">
        <v>1700</v>
      </c>
      <c r="H2505" s="164">
        <v>1827</v>
      </c>
      <c r="I2505" s="164">
        <v>5.0000000000000001E-3</v>
      </c>
      <c r="J2505" s="164">
        <v>5.0000000000000001E-3</v>
      </c>
      <c r="K2505" s="164">
        <v>101</v>
      </c>
      <c r="L2505" s="164">
        <v>43967</v>
      </c>
      <c r="M2505" s="164">
        <v>74967</v>
      </c>
      <c r="N2505" s="164">
        <v>0.123</v>
      </c>
      <c r="O2505" s="164">
        <v>0.21</v>
      </c>
      <c r="P2505" s="164">
        <v>104</v>
      </c>
      <c r="Q2505" s="164">
        <v>45667</v>
      </c>
      <c r="R2505" s="164">
        <v>76794</v>
      </c>
      <c r="S2505" s="164">
        <v>0.128</v>
      </c>
      <c r="T2505" s="164">
        <v>0.215</v>
      </c>
    </row>
    <row r="2506" spans="1:20" ht="15.75" customHeight="1">
      <c r="A2506" s="126" t="s">
        <v>18</v>
      </c>
      <c r="B2506" s="163">
        <v>2022</v>
      </c>
      <c r="C2506" s="163">
        <v>4</v>
      </c>
      <c r="D2506" s="126" t="s">
        <v>56</v>
      </c>
      <c r="E2506" s="163">
        <v>356483</v>
      </c>
      <c r="F2506" s="163">
        <v>0</v>
      </c>
      <c r="G2506" s="163">
        <v>0</v>
      </c>
      <c r="H2506" s="163">
        <v>0</v>
      </c>
      <c r="I2506" s="163">
        <v>0</v>
      </c>
      <c r="J2506" s="163">
        <v>0</v>
      </c>
      <c r="K2506" s="163">
        <v>9</v>
      </c>
      <c r="L2506" s="163">
        <v>7008</v>
      </c>
      <c r="M2506" s="163">
        <v>3812</v>
      </c>
      <c r="N2506" s="163">
        <v>0.02</v>
      </c>
      <c r="O2506" s="163">
        <v>1.0999999999999999E-2</v>
      </c>
      <c r="P2506" s="163">
        <v>9</v>
      </c>
      <c r="Q2506" s="163">
        <v>7008</v>
      </c>
      <c r="R2506" s="163">
        <v>3812</v>
      </c>
      <c r="S2506" s="163">
        <v>0.02</v>
      </c>
      <c r="T2506" s="163">
        <v>1.0999999999999999E-2</v>
      </c>
    </row>
    <row r="2507" spans="1:20" ht="15.75" customHeight="1">
      <c r="A2507" s="130" t="s">
        <v>18</v>
      </c>
      <c r="B2507" s="164">
        <v>2022</v>
      </c>
      <c r="C2507" s="164">
        <v>5</v>
      </c>
      <c r="D2507" s="130" t="s">
        <v>57</v>
      </c>
      <c r="E2507" s="164">
        <v>356483</v>
      </c>
      <c r="F2507" s="164">
        <v>1</v>
      </c>
      <c r="G2507" s="164">
        <v>15</v>
      </c>
      <c r="H2507" s="164">
        <v>119</v>
      </c>
      <c r="I2507" s="164">
        <v>0</v>
      </c>
      <c r="J2507" s="164">
        <v>0</v>
      </c>
      <c r="K2507" s="164">
        <v>209</v>
      </c>
      <c r="L2507" s="164">
        <v>100769</v>
      </c>
      <c r="M2507" s="164">
        <v>144848</v>
      </c>
      <c r="N2507" s="164">
        <v>0.28299999999999997</v>
      </c>
      <c r="O2507" s="164">
        <v>0.40600000000000003</v>
      </c>
      <c r="P2507" s="164">
        <v>210</v>
      </c>
      <c r="Q2507" s="164">
        <v>100784</v>
      </c>
      <c r="R2507" s="164">
        <v>144967</v>
      </c>
      <c r="S2507" s="164">
        <v>0.28299999999999997</v>
      </c>
      <c r="T2507" s="164">
        <v>0.40699999999999997</v>
      </c>
    </row>
    <row r="2508" spans="1:20" ht="15.75" customHeight="1">
      <c r="A2508" s="126" t="s">
        <v>18</v>
      </c>
      <c r="B2508" s="163">
        <v>2022</v>
      </c>
      <c r="C2508" s="163">
        <v>6</v>
      </c>
      <c r="D2508" s="126" t="s">
        <v>58</v>
      </c>
      <c r="E2508" s="163">
        <v>356483</v>
      </c>
      <c r="F2508" s="163">
        <v>54</v>
      </c>
      <c r="G2508" s="163">
        <v>222314</v>
      </c>
      <c r="H2508" s="163">
        <v>13534953</v>
      </c>
      <c r="I2508" s="163">
        <v>0.624</v>
      </c>
      <c r="J2508" s="163">
        <v>37.968000000000004</v>
      </c>
      <c r="K2508" s="163">
        <v>10</v>
      </c>
      <c r="L2508" s="163">
        <v>4285</v>
      </c>
      <c r="M2508" s="163">
        <v>5852</v>
      </c>
      <c r="N2508" s="163">
        <v>1.2E-2</v>
      </c>
      <c r="O2508" s="163">
        <v>1.6E-2</v>
      </c>
      <c r="P2508" s="163">
        <v>64</v>
      </c>
      <c r="Q2508" s="163">
        <v>226599</v>
      </c>
      <c r="R2508" s="163">
        <v>13540805</v>
      </c>
      <c r="S2508" s="163">
        <v>0.63600000000000001</v>
      </c>
      <c r="T2508" s="163">
        <v>37.984000000000002</v>
      </c>
    </row>
    <row r="2509" spans="1:20" ht="15.75" customHeight="1">
      <c r="A2509" s="130" t="s">
        <v>18</v>
      </c>
      <c r="B2509" s="164">
        <v>2022</v>
      </c>
      <c r="C2509" s="164">
        <v>7</v>
      </c>
      <c r="D2509" s="130" t="s">
        <v>59</v>
      </c>
      <c r="E2509" s="164">
        <v>356483</v>
      </c>
      <c r="F2509" s="164">
        <v>1</v>
      </c>
      <c r="G2509" s="164">
        <v>66</v>
      </c>
      <c r="H2509" s="164">
        <v>122</v>
      </c>
      <c r="I2509" s="164">
        <v>0</v>
      </c>
      <c r="J2509" s="164">
        <v>0</v>
      </c>
      <c r="K2509" s="164">
        <v>3</v>
      </c>
      <c r="L2509" s="164">
        <v>221</v>
      </c>
      <c r="M2509" s="164">
        <v>530</v>
      </c>
      <c r="N2509" s="164">
        <v>1E-3</v>
      </c>
      <c r="O2509" s="164">
        <v>1E-3</v>
      </c>
      <c r="P2509" s="164">
        <v>4</v>
      </c>
      <c r="Q2509" s="164">
        <v>287</v>
      </c>
      <c r="R2509" s="164">
        <v>652</v>
      </c>
      <c r="S2509" s="164">
        <v>1E-3</v>
      </c>
      <c r="T2509" s="164">
        <v>2E-3</v>
      </c>
    </row>
    <row r="2510" spans="1:20" ht="15.75" customHeight="1">
      <c r="A2510" s="126" t="s">
        <v>18</v>
      </c>
      <c r="B2510" s="163">
        <v>2022</v>
      </c>
      <c r="C2510" s="163">
        <v>8</v>
      </c>
      <c r="D2510" s="126" t="s">
        <v>60</v>
      </c>
      <c r="E2510" s="163">
        <v>356483</v>
      </c>
      <c r="F2510" s="163">
        <v>0</v>
      </c>
      <c r="G2510" s="163">
        <v>0</v>
      </c>
      <c r="H2510" s="163">
        <v>0</v>
      </c>
      <c r="I2510" s="163">
        <v>0</v>
      </c>
      <c r="J2510" s="163">
        <v>0</v>
      </c>
      <c r="K2510" s="163">
        <v>14</v>
      </c>
      <c r="L2510" s="163">
        <v>11109</v>
      </c>
      <c r="M2510" s="163">
        <v>3720</v>
      </c>
      <c r="N2510" s="163">
        <v>3.1E-2</v>
      </c>
      <c r="O2510" s="163">
        <v>0.01</v>
      </c>
      <c r="P2510" s="163">
        <v>14</v>
      </c>
      <c r="Q2510" s="163">
        <v>11109</v>
      </c>
      <c r="R2510" s="163">
        <v>3720</v>
      </c>
      <c r="S2510" s="163">
        <v>3.1E-2</v>
      </c>
      <c r="T2510" s="163">
        <v>0.01</v>
      </c>
    </row>
    <row r="2511" spans="1:20" ht="15.75" customHeight="1">
      <c r="A2511" s="130" t="s">
        <v>18</v>
      </c>
      <c r="B2511" s="164">
        <v>2022</v>
      </c>
      <c r="C2511" s="164">
        <v>9</v>
      </c>
      <c r="D2511" s="130" t="s">
        <v>61</v>
      </c>
      <c r="E2511" s="164">
        <v>356483</v>
      </c>
      <c r="F2511" s="164">
        <v>5</v>
      </c>
      <c r="G2511" s="164">
        <v>2124</v>
      </c>
      <c r="H2511" s="164">
        <v>3117</v>
      </c>
      <c r="I2511" s="164">
        <v>6.0000000000000001E-3</v>
      </c>
      <c r="J2511" s="164">
        <v>8.9999999999999993E-3</v>
      </c>
      <c r="K2511" s="164">
        <v>109</v>
      </c>
      <c r="L2511" s="164">
        <v>36416</v>
      </c>
      <c r="M2511" s="164">
        <v>54714</v>
      </c>
      <c r="N2511" s="164">
        <v>0.10199999999999999</v>
      </c>
      <c r="O2511" s="164">
        <v>0.153</v>
      </c>
      <c r="P2511" s="164">
        <v>114</v>
      </c>
      <c r="Q2511" s="164">
        <v>38540</v>
      </c>
      <c r="R2511" s="164">
        <v>57831</v>
      </c>
      <c r="S2511" s="164">
        <v>0.108</v>
      </c>
      <c r="T2511" s="164">
        <v>0.16200000000000001</v>
      </c>
    </row>
    <row r="2512" spans="1:20" ht="15.75" customHeight="1">
      <c r="A2512" s="126" t="s">
        <v>18</v>
      </c>
      <c r="B2512" s="163">
        <v>2023</v>
      </c>
      <c r="C2512" s="163">
        <v>0</v>
      </c>
      <c r="D2512" s="126" t="s">
        <v>53</v>
      </c>
      <c r="E2512" s="163">
        <v>362797</v>
      </c>
      <c r="F2512" s="163">
        <v>3</v>
      </c>
      <c r="G2512" s="163">
        <v>427</v>
      </c>
      <c r="H2512" s="163">
        <v>1423</v>
      </c>
      <c r="I2512" s="163">
        <v>1E-3</v>
      </c>
      <c r="J2512" s="163">
        <v>4.0000000000000001E-3</v>
      </c>
      <c r="K2512" s="163">
        <v>63</v>
      </c>
      <c r="L2512" s="163">
        <v>20294</v>
      </c>
      <c r="M2512" s="163">
        <v>21762</v>
      </c>
      <c r="N2512" s="163">
        <v>5.6000000000000001E-2</v>
      </c>
      <c r="O2512" s="163">
        <v>0.06</v>
      </c>
      <c r="P2512" s="163">
        <v>66</v>
      </c>
      <c r="Q2512" s="163">
        <v>20721</v>
      </c>
      <c r="R2512" s="163">
        <v>23185</v>
      </c>
      <c r="S2512" s="163">
        <v>5.7000000000000002E-2</v>
      </c>
      <c r="T2512" s="163">
        <v>6.4000000000000001E-2</v>
      </c>
    </row>
    <row r="2513" spans="1:20" ht="15.75" customHeight="1">
      <c r="A2513" s="130" t="s">
        <v>18</v>
      </c>
      <c r="B2513" s="164">
        <v>2023</v>
      </c>
      <c r="C2513" s="164">
        <v>1</v>
      </c>
      <c r="D2513" s="130" t="s">
        <v>54</v>
      </c>
      <c r="E2513" s="164">
        <v>362797</v>
      </c>
      <c r="F2513" s="164">
        <v>10</v>
      </c>
      <c r="G2513" s="164">
        <v>8937</v>
      </c>
      <c r="H2513" s="164">
        <v>41560</v>
      </c>
      <c r="I2513" s="164">
        <v>2.5000000000000001E-2</v>
      </c>
      <c r="J2513" s="164">
        <v>0.115</v>
      </c>
      <c r="K2513" s="164">
        <v>560</v>
      </c>
      <c r="L2513" s="164">
        <v>29634</v>
      </c>
      <c r="M2513" s="164">
        <v>55557</v>
      </c>
      <c r="N2513" s="164">
        <v>8.2000000000000003E-2</v>
      </c>
      <c r="O2513" s="164">
        <v>0.153</v>
      </c>
      <c r="P2513" s="164">
        <v>570</v>
      </c>
      <c r="Q2513" s="164">
        <v>38571</v>
      </c>
      <c r="R2513" s="164">
        <v>97117</v>
      </c>
      <c r="S2513" s="164">
        <v>0.106</v>
      </c>
      <c r="T2513" s="164">
        <v>0.26800000000000002</v>
      </c>
    </row>
    <row r="2514" spans="1:20" ht="15.75" customHeight="1">
      <c r="A2514" s="126" t="s">
        <v>18</v>
      </c>
      <c r="B2514" s="163">
        <v>2023</v>
      </c>
      <c r="C2514" s="163">
        <v>2</v>
      </c>
      <c r="D2514" s="126" t="s">
        <v>1415</v>
      </c>
      <c r="E2514" s="163">
        <v>362797</v>
      </c>
      <c r="F2514" s="163">
        <v>12</v>
      </c>
      <c r="G2514" s="163">
        <v>50270</v>
      </c>
      <c r="H2514" s="163">
        <v>38172</v>
      </c>
      <c r="I2514" s="163">
        <v>0.13900000000000001</v>
      </c>
      <c r="J2514" s="163">
        <v>0.105</v>
      </c>
      <c r="K2514" s="163">
        <v>65</v>
      </c>
      <c r="L2514" s="163">
        <v>107874</v>
      </c>
      <c r="M2514" s="163">
        <v>35794</v>
      </c>
      <c r="N2514" s="163">
        <v>0.29699999999999999</v>
      </c>
      <c r="O2514" s="163">
        <v>9.9000000000000005E-2</v>
      </c>
      <c r="P2514" s="163">
        <v>77</v>
      </c>
      <c r="Q2514" s="163">
        <v>158144</v>
      </c>
      <c r="R2514" s="163">
        <v>73966</v>
      </c>
      <c r="S2514" s="163">
        <v>0.436</v>
      </c>
      <c r="T2514" s="163">
        <v>0.20399999999999999</v>
      </c>
    </row>
    <row r="2515" spans="1:20" ht="15.75" customHeight="1">
      <c r="A2515" s="130" t="s">
        <v>18</v>
      </c>
      <c r="B2515" s="164">
        <v>2023</v>
      </c>
      <c r="C2515" s="164">
        <v>3</v>
      </c>
      <c r="D2515" s="130" t="s">
        <v>55</v>
      </c>
      <c r="E2515" s="164">
        <v>362797</v>
      </c>
      <c r="F2515" s="164">
        <v>9</v>
      </c>
      <c r="G2515" s="164">
        <v>2481</v>
      </c>
      <c r="H2515" s="164">
        <v>9660</v>
      </c>
      <c r="I2515" s="164">
        <v>7.0000000000000001E-3</v>
      </c>
      <c r="J2515" s="164">
        <v>2.7E-2</v>
      </c>
      <c r="K2515" s="164">
        <v>96</v>
      </c>
      <c r="L2515" s="164">
        <v>32733</v>
      </c>
      <c r="M2515" s="164">
        <v>47158</v>
      </c>
      <c r="N2515" s="164">
        <v>0.09</v>
      </c>
      <c r="O2515" s="164">
        <v>0.13</v>
      </c>
      <c r="P2515" s="164">
        <v>105</v>
      </c>
      <c r="Q2515" s="164">
        <v>35214</v>
      </c>
      <c r="R2515" s="164">
        <v>56818</v>
      </c>
      <c r="S2515" s="164">
        <v>9.7000000000000003E-2</v>
      </c>
      <c r="T2515" s="164">
        <v>0.157</v>
      </c>
    </row>
    <row r="2516" spans="1:20" ht="15.75" customHeight="1">
      <c r="A2516" s="126" t="s">
        <v>18</v>
      </c>
      <c r="B2516" s="163">
        <v>2023</v>
      </c>
      <c r="C2516" s="163">
        <v>4</v>
      </c>
      <c r="D2516" s="126" t="s">
        <v>56</v>
      </c>
      <c r="E2516" s="163">
        <v>362797</v>
      </c>
      <c r="F2516" s="163">
        <v>7</v>
      </c>
      <c r="G2516" s="163">
        <v>12293</v>
      </c>
      <c r="H2516" s="163">
        <v>24704</v>
      </c>
      <c r="I2516" s="163">
        <v>3.4000000000000002E-2</v>
      </c>
      <c r="J2516" s="163">
        <v>6.8000000000000005E-2</v>
      </c>
      <c r="K2516" s="163">
        <v>25</v>
      </c>
      <c r="L2516" s="163">
        <v>18931</v>
      </c>
      <c r="M2516" s="163">
        <v>15713</v>
      </c>
      <c r="N2516" s="163">
        <v>5.1999999999999998E-2</v>
      </c>
      <c r="O2516" s="163">
        <v>4.2999999999999997E-2</v>
      </c>
      <c r="P2516" s="163">
        <v>32</v>
      </c>
      <c r="Q2516" s="163">
        <v>31224</v>
      </c>
      <c r="R2516" s="163">
        <v>40417</v>
      </c>
      <c r="S2516" s="163">
        <v>8.5999999999999993E-2</v>
      </c>
      <c r="T2516" s="163">
        <v>0.111</v>
      </c>
    </row>
    <row r="2517" spans="1:20" ht="15.75" customHeight="1">
      <c r="A2517" s="130" t="s">
        <v>18</v>
      </c>
      <c r="B2517" s="164">
        <v>2023</v>
      </c>
      <c r="C2517" s="164">
        <v>5</v>
      </c>
      <c r="D2517" s="130" t="s">
        <v>57</v>
      </c>
      <c r="E2517" s="164">
        <v>362797</v>
      </c>
      <c r="F2517" s="164">
        <v>9</v>
      </c>
      <c r="G2517" s="164">
        <v>9182</v>
      </c>
      <c r="H2517" s="164">
        <v>31091</v>
      </c>
      <c r="I2517" s="164">
        <v>2.5000000000000001E-2</v>
      </c>
      <c r="J2517" s="164">
        <v>8.5999999999999993E-2</v>
      </c>
      <c r="K2517" s="164">
        <v>160</v>
      </c>
      <c r="L2517" s="164">
        <v>43302</v>
      </c>
      <c r="M2517" s="164">
        <v>84798</v>
      </c>
      <c r="N2517" s="164">
        <v>0.11899999999999999</v>
      </c>
      <c r="O2517" s="164">
        <v>0.23400000000000001</v>
      </c>
      <c r="P2517" s="164">
        <v>169</v>
      </c>
      <c r="Q2517" s="164">
        <v>52484</v>
      </c>
      <c r="R2517" s="164">
        <v>115889</v>
      </c>
      <c r="S2517" s="164">
        <v>0.14499999999999999</v>
      </c>
      <c r="T2517" s="164">
        <v>0.31900000000000001</v>
      </c>
    </row>
    <row r="2518" spans="1:20" ht="15.75" customHeight="1">
      <c r="A2518" s="126" t="s">
        <v>18</v>
      </c>
      <c r="B2518" s="163">
        <v>2023</v>
      </c>
      <c r="C2518" s="163">
        <v>6</v>
      </c>
      <c r="D2518" s="126" t="s">
        <v>58</v>
      </c>
      <c r="E2518" s="163">
        <v>362797</v>
      </c>
      <c r="F2518" s="163">
        <v>124</v>
      </c>
      <c r="G2518" s="163">
        <v>114813</v>
      </c>
      <c r="H2518" s="163">
        <v>1951737</v>
      </c>
      <c r="I2518" s="163">
        <v>0.316</v>
      </c>
      <c r="J2518" s="163">
        <v>5.3789999999999996</v>
      </c>
      <c r="K2518" s="163">
        <v>43</v>
      </c>
      <c r="L2518" s="163">
        <v>13228</v>
      </c>
      <c r="M2518" s="163">
        <v>34915</v>
      </c>
      <c r="N2518" s="163">
        <v>3.5999999999999997E-2</v>
      </c>
      <c r="O2518" s="163">
        <v>9.6000000000000002E-2</v>
      </c>
      <c r="P2518" s="163">
        <v>167</v>
      </c>
      <c r="Q2518" s="163">
        <v>128041</v>
      </c>
      <c r="R2518" s="163">
        <v>1986652</v>
      </c>
      <c r="S2518" s="163">
        <v>0.35299999999999998</v>
      </c>
      <c r="T2518" s="163">
        <v>5.476</v>
      </c>
    </row>
    <row r="2519" spans="1:20" ht="15.75" customHeight="1">
      <c r="A2519" s="130" t="s">
        <v>18</v>
      </c>
      <c r="B2519" s="164">
        <v>2023</v>
      </c>
      <c r="C2519" s="164">
        <v>7</v>
      </c>
      <c r="D2519" s="130" t="s">
        <v>59</v>
      </c>
      <c r="E2519" s="164">
        <v>362797</v>
      </c>
      <c r="F2519" s="164">
        <v>0</v>
      </c>
      <c r="G2519" s="164">
        <v>0</v>
      </c>
      <c r="H2519" s="164">
        <v>0</v>
      </c>
      <c r="I2519" s="164">
        <v>0</v>
      </c>
      <c r="J2519" s="164">
        <v>0</v>
      </c>
      <c r="K2519" s="164">
        <v>2</v>
      </c>
      <c r="L2519" s="164">
        <v>1243</v>
      </c>
      <c r="M2519" s="164">
        <v>2436</v>
      </c>
      <c r="N2519" s="164">
        <v>3.0000000000000001E-3</v>
      </c>
      <c r="O2519" s="164">
        <v>7.0000000000000001E-3</v>
      </c>
      <c r="P2519" s="164">
        <v>2</v>
      </c>
      <c r="Q2519" s="164">
        <v>1243</v>
      </c>
      <c r="R2519" s="164">
        <v>2436</v>
      </c>
      <c r="S2519" s="164">
        <v>3.0000000000000001E-3</v>
      </c>
      <c r="T2519" s="164">
        <v>7.0000000000000001E-3</v>
      </c>
    </row>
    <row r="2520" spans="1:20" ht="15.75" customHeight="1">
      <c r="A2520" s="126" t="s">
        <v>18</v>
      </c>
      <c r="B2520" s="163">
        <v>2023</v>
      </c>
      <c r="C2520" s="163">
        <v>8</v>
      </c>
      <c r="D2520" s="126" t="s">
        <v>60</v>
      </c>
      <c r="E2520" s="163">
        <v>362797</v>
      </c>
      <c r="F2520" s="163">
        <v>0</v>
      </c>
      <c r="G2520" s="163">
        <v>0</v>
      </c>
      <c r="H2520" s="163">
        <v>0</v>
      </c>
      <c r="I2520" s="163">
        <v>0</v>
      </c>
      <c r="J2520" s="163">
        <v>0</v>
      </c>
      <c r="K2520" s="163">
        <v>14</v>
      </c>
      <c r="L2520" s="163">
        <v>28727</v>
      </c>
      <c r="M2520" s="163">
        <v>33600</v>
      </c>
      <c r="N2520" s="163">
        <v>7.9000000000000001E-2</v>
      </c>
      <c r="O2520" s="163">
        <v>9.2999999999999999E-2</v>
      </c>
      <c r="P2520" s="163">
        <v>14</v>
      </c>
      <c r="Q2520" s="163">
        <v>28727</v>
      </c>
      <c r="R2520" s="163">
        <v>33600</v>
      </c>
      <c r="S2520" s="163">
        <v>7.9000000000000001E-2</v>
      </c>
      <c r="T2520" s="163">
        <v>9.2999999999999999E-2</v>
      </c>
    </row>
    <row r="2521" spans="1:20" ht="15.75" customHeight="1">
      <c r="A2521" s="130" t="s">
        <v>18</v>
      </c>
      <c r="B2521" s="164">
        <v>2023</v>
      </c>
      <c r="C2521" s="164">
        <v>9</v>
      </c>
      <c r="D2521" s="130" t="s">
        <v>61</v>
      </c>
      <c r="E2521" s="164">
        <v>362797</v>
      </c>
      <c r="F2521" s="164">
        <v>2</v>
      </c>
      <c r="G2521" s="164">
        <v>1219</v>
      </c>
      <c r="H2521" s="164">
        <v>1194</v>
      </c>
      <c r="I2521" s="164">
        <v>3.0000000000000001E-3</v>
      </c>
      <c r="J2521" s="164">
        <v>3.0000000000000001E-3</v>
      </c>
      <c r="K2521" s="164">
        <v>175</v>
      </c>
      <c r="L2521" s="164">
        <v>41057</v>
      </c>
      <c r="M2521" s="164">
        <v>77856</v>
      </c>
      <c r="N2521" s="164">
        <v>0.113</v>
      </c>
      <c r="O2521" s="164">
        <v>0.215</v>
      </c>
      <c r="P2521" s="164">
        <v>177</v>
      </c>
      <c r="Q2521" s="164">
        <v>42276</v>
      </c>
      <c r="R2521" s="164">
        <v>79050</v>
      </c>
      <c r="S2521" s="164">
        <v>0.11700000000000001</v>
      </c>
      <c r="T2521" s="164">
        <v>0.218</v>
      </c>
    </row>
    <row r="2522" spans="1:20" ht="15.75" customHeight="1">
      <c r="A2522" s="126" t="s">
        <v>131</v>
      </c>
      <c r="B2522" s="163">
        <v>2015</v>
      </c>
      <c r="C2522" s="163">
        <v>0</v>
      </c>
      <c r="D2522" s="126" t="s">
        <v>53</v>
      </c>
      <c r="E2522" s="163">
        <v>15925</v>
      </c>
      <c r="F2522" s="163">
        <v>0</v>
      </c>
      <c r="G2522" s="163">
        <v>0</v>
      </c>
      <c r="H2522" s="163">
        <v>0</v>
      </c>
      <c r="I2522" s="163">
        <v>0</v>
      </c>
      <c r="J2522" s="163">
        <v>0</v>
      </c>
      <c r="K2522" s="163">
        <v>6</v>
      </c>
      <c r="L2522" s="163">
        <v>27</v>
      </c>
      <c r="M2522" s="163">
        <v>30.48</v>
      </c>
      <c r="N2522" s="163">
        <v>2E-3</v>
      </c>
      <c r="O2522" s="163">
        <v>2E-3</v>
      </c>
      <c r="P2522" s="163">
        <v>6</v>
      </c>
      <c r="Q2522" s="163">
        <v>27</v>
      </c>
      <c r="R2522" s="163">
        <v>30.48</v>
      </c>
      <c r="S2522" s="163">
        <v>2E-3</v>
      </c>
      <c r="T2522" s="163">
        <v>2E-3</v>
      </c>
    </row>
    <row r="2523" spans="1:20" ht="15.75" customHeight="1">
      <c r="A2523" s="130" t="s">
        <v>131</v>
      </c>
      <c r="B2523" s="164">
        <v>2015</v>
      </c>
      <c r="C2523" s="164">
        <v>1</v>
      </c>
      <c r="D2523" s="130" t="s">
        <v>54</v>
      </c>
      <c r="E2523" s="164">
        <v>15925</v>
      </c>
      <c r="F2523" s="164">
        <v>0</v>
      </c>
      <c r="G2523" s="164">
        <v>0</v>
      </c>
      <c r="H2523" s="164">
        <v>0</v>
      </c>
      <c r="I2523" s="164">
        <v>0</v>
      </c>
      <c r="J2523" s="164">
        <v>0</v>
      </c>
      <c r="K2523" s="164">
        <v>11</v>
      </c>
      <c r="L2523" s="164">
        <v>113</v>
      </c>
      <c r="M2523" s="164">
        <v>498.42</v>
      </c>
      <c r="N2523" s="164">
        <v>7.0000000000000001E-3</v>
      </c>
      <c r="O2523" s="164">
        <v>3.1E-2</v>
      </c>
      <c r="P2523" s="164">
        <v>11</v>
      </c>
      <c r="Q2523" s="164">
        <v>113</v>
      </c>
      <c r="R2523" s="164">
        <v>498.42</v>
      </c>
      <c r="S2523" s="164">
        <v>7.0000000000000001E-3</v>
      </c>
      <c r="T2523" s="164">
        <v>3.1E-2</v>
      </c>
    </row>
    <row r="2524" spans="1:20" ht="15.75" customHeight="1">
      <c r="A2524" s="126" t="s">
        <v>131</v>
      </c>
      <c r="B2524" s="163">
        <v>2015</v>
      </c>
      <c r="C2524" s="163">
        <v>2</v>
      </c>
      <c r="D2524" s="126" t="s">
        <v>1415</v>
      </c>
      <c r="E2524" s="163">
        <v>15925</v>
      </c>
      <c r="F2524" s="163">
        <v>0</v>
      </c>
      <c r="G2524" s="163">
        <v>0</v>
      </c>
      <c r="H2524" s="163">
        <v>0</v>
      </c>
      <c r="I2524" s="163">
        <v>0</v>
      </c>
      <c r="J2524" s="163">
        <v>0</v>
      </c>
      <c r="K2524" s="163">
        <v>1</v>
      </c>
      <c r="L2524" s="163">
        <v>3845</v>
      </c>
      <c r="M2524" s="163">
        <v>4165.42</v>
      </c>
      <c r="N2524" s="163">
        <v>0.24099999999999999</v>
      </c>
      <c r="O2524" s="163">
        <v>0.26200000000000001</v>
      </c>
      <c r="P2524" s="163">
        <v>1</v>
      </c>
      <c r="Q2524" s="163">
        <v>3845</v>
      </c>
      <c r="R2524" s="163">
        <v>4165.42</v>
      </c>
      <c r="S2524" s="163">
        <v>0.24099999999999999</v>
      </c>
      <c r="T2524" s="163">
        <v>0.26200000000000001</v>
      </c>
    </row>
    <row r="2525" spans="1:20" ht="15.75" customHeight="1">
      <c r="A2525" s="130" t="s">
        <v>131</v>
      </c>
      <c r="B2525" s="164">
        <v>2015</v>
      </c>
      <c r="C2525" s="164">
        <v>3</v>
      </c>
      <c r="D2525" s="130" t="s">
        <v>55</v>
      </c>
      <c r="E2525" s="164">
        <v>15925</v>
      </c>
      <c r="F2525" s="164">
        <v>0</v>
      </c>
      <c r="G2525" s="164">
        <v>0</v>
      </c>
      <c r="H2525" s="164">
        <v>0</v>
      </c>
      <c r="I2525" s="164">
        <v>0</v>
      </c>
      <c r="J2525" s="164">
        <v>0</v>
      </c>
      <c r="K2525" s="164">
        <v>43</v>
      </c>
      <c r="L2525" s="164">
        <v>7523</v>
      </c>
      <c r="M2525" s="164">
        <v>14588.85</v>
      </c>
      <c r="N2525" s="164">
        <v>0.47199999999999998</v>
      </c>
      <c r="O2525" s="164">
        <v>0.91600000000000004</v>
      </c>
      <c r="P2525" s="164">
        <v>43</v>
      </c>
      <c r="Q2525" s="164">
        <v>7523</v>
      </c>
      <c r="R2525" s="164">
        <v>14588.85</v>
      </c>
      <c r="S2525" s="164">
        <v>0.47199999999999998</v>
      </c>
      <c r="T2525" s="164">
        <v>0.91600000000000004</v>
      </c>
    </row>
    <row r="2526" spans="1:20" ht="15.75" customHeight="1">
      <c r="A2526" s="126" t="s">
        <v>131</v>
      </c>
      <c r="B2526" s="163">
        <v>2015</v>
      </c>
      <c r="C2526" s="163">
        <v>4</v>
      </c>
      <c r="D2526" s="126" t="s">
        <v>56</v>
      </c>
      <c r="E2526" s="163">
        <v>15925</v>
      </c>
      <c r="F2526" s="163">
        <v>0</v>
      </c>
      <c r="G2526" s="163">
        <v>0</v>
      </c>
      <c r="H2526" s="163">
        <v>0</v>
      </c>
      <c r="I2526" s="163">
        <v>0</v>
      </c>
      <c r="J2526" s="163">
        <v>0</v>
      </c>
      <c r="K2526" s="163">
        <v>1</v>
      </c>
      <c r="L2526" s="163">
        <v>1</v>
      </c>
      <c r="M2526" s="163">
        <v>0.53</v>
      </c>
      <c r="N2526" s="163">
        <v>0</v>
      </c>
      <c r="O2526" s="163">
        <v>0</v>
      </c>
      <c r="P2526" s="163">
        <v>1</v>
      </c>
      <c r="Q2526" s="163">
        <v>1</v>
      </c>
      <c r="R2526" s="163">
        <v>0.53</v>
      </c>
      <c r="S2526" s="163">
        <v>0</v>
      </c>
      <c r="T2526" s="163">
        <v>0</v>
      </c>
    </row>
    <row r="2527" spans="1:20" ht="15.75" customHeight="1">
      <c r="A2527" s="130" t="s">
        <v>131</v>
      </c>
      <c r="B2527" s="164">
        <v>2015</v>
      </c>
      <c r="C2527" s="164">
        <v>5</v>
      </c>
      <c r="D2527" s="130" t="s">
        <v>57</v>
      </c>
      <c r="E2527" s="164">
        <v>15925</v>
      </c>
      <c r="F2527" s="164">
        <v>0</v>
      </c>
      <c r="G2527" s="164">
        <v>0</v>
      </c>
      <c r="H2527" s="164">
        <v>0</v>
      </c>
      <c r="I2527" s="164">
        <v>0</v>
      </c>
      <c r="J2527" s="164">
        <v>0</v>
      </c>
      <c r="K2527" s="164">
        <v>49</v>
      </c>
      <c r="L2527" s="164">
        <v>411</v>
      </c>
      <c r="M2527" s="164">
        <v>435.09</v>
      </c>
      <c r="N2527" s="164">
        <v>2.5999999999999999E-2</v>
      </c>
      <c r="O2527" s="164">
        <v>2.7E-2</v>
      </c>
      <c r="P2527" s="164">
        <v>49</v>
      </c>
      <c r="Q2527" s="164">
        <v>411</v>
      </c>
      <c r="R2527" s="164">
        <v>435.09</v>
      </c>
      <c r="S2527" s="164">
        <v>2.5999999999999999E-2</v>
      </c>
      <c r="T2527" s="164">
        <v>2.7E-2</v>
      </c>
    </row>
    <row r="2528" spans="1:20" ht="15.75" customHeight="1">
      <c r="A2528" s="126" t="s">
        <v>131</v>
      </c>
      <c r="B2528" s="163">
        <v>2015</v>
      </c>
      <c r="C2528" s="163">
        <v>6</v>
      </c>
      <c r="D2528" s="126" t="s">
        <v>58</v>
      </c>
      <c r="E2528" s="163">
        <v>15925</v>
      </c>
      <c r="F2528" s="163">
        <v>0</v>
      </c>
      <c r="G2528" s="163">
        <v>0</v>
      </c>
      <c r="H2528" s="163">
        <v>0</v>
      </c>
      <c r="I2528" s="163">
        <v>0</v>
      </c>
      <c r="J2528" s="163">
        <v>0</v>
      </c>
      <c r="K2528" s="163">
        <v>11</v>
      </c>
      <c r="L2528" s="163">
        <v>537</v>
      </c>
      <c r="M2528" s="163">
        <v>1275.77</v>
      </c>
      <c r="N2528" s="163">
        <v>3.4000000000000002E-2</v>
      </c>
      <c r="O2528" s="163">
        <v>0.08</v>
      </c>
      <c r="P2528" s="163">
        <v>11</v>
      </c>
      <c r="Q2528" s="163">
        <v>537</v>
      </c>
      <c r="R2528" s="163">
        <v>1275.77</v>
      </c>
      <c r="S2528" s="163">
        <v>3.4000000000000002E-2</v>
      </c>
      <c r="T2528" s="163">
        <v>0.08</v>
      </c>
    </row>
    <row r="2529" spans="1:20" ht="15.75" customHeight="1">
      <c r="A2529" s="130" t="s">
        <v>131</v>
      </c>
      <c r="B2529" s="164">
        <v>2015</v>
      </c>
      <c r="C2529" s="164">
        <v>7</v>
      </c>
      <c r="D2529" s="130" t="s">
        <v>59</v>
      </c>
      <c r="E2529" s="164">
        <v>15925</v>
      </c>
      <c r="F2529" s="164">
        <v>0</v>
      </c>
      <c r="G2529" s="164">
        <v>0</v>
      </c>
      <c r="H2529" s="164">
        <v>0</v>
      </c>
      <c r="I2529" s="164">
        <v>0</v>
      </c>
      <c r="J2529" s="164">
        <v>0</v>
      </c>
      <c r="K2529" s="164">
        <v>0</v>
      </c>
      <c r="L2529" s="164">
        <v>0</v>
      </c>
      <c r="M2529" s="164">
        <v>0</v>
      </c>
      <c r="N2529" s="164">
        <v>0</v>
      </c>
      <c r="O2529" s="164">
        <v>0</v>
      </c>
      <c r="P2529" s="164">
        <v>0</v>
      </c>
      <c r="Q2529" s="164">
        <v>0</v>
      </c>
      <c r="R2529" s="164">
        <v>0</v>
      </c>
      <c r="S2529" s="164">
        <v>0</v>
      </c>
      <c r="T2529" s="164">
        <v>0</v>
      </c>
    </row>
    <row r="2530" spans="1:20" ht="15.75" customHeight="1">
      <c r="A2530" s="126" t="s">
        <v>131</v>
      </c>
      <c r="B2530" s="163">
        <v>2015</v>
      </c>
      <c r="C2530" s="163">
        <v>8</v>
      </c>
      <c r="D2530" s="126" t="s">
        <v>60</v>
      </c>
      <c r="E2530" s="163">
        <v>15925</v>
      </c>
      <c r="F2530" s="163">
        <v>0</v>
      </c>
      <c r="G2530" s="163">
        <v>0</v>
      </c>
      <c r="H2530" s="163">
        <v>0</v>
      </c>
      <c r="I2530" s="163">
        <v>0</v>
      </c>
      <c r="J2530" s="163">
        <v>0</v>
      </c>
      <c r="K2530" s="163">
        <v>0</v>
      </c>
      <c r="L2530" s="163">
        <v>0</v>
      </c>
      <c r="M2530" s="163">
        <v>0</v>
      </c>
      <c r="N2530" s="163">
        <v>0</v>
      </c>
      <c r="O2530" s="163">
        <v>0</v>
      </c>
      <c r="P2530" s="163">
        <v>0</v>
      </c>
      <c r="Q2530" s="163">
        <v>0</v>
      </c>
      <c r="R2530" s="163">
        <v>0</v>
      </c>
      <c r="S2530" s="163">
        <v>0</v>
      </c>
      <c r="T2530" s="163">
        <v>0</v>
      </c>
    </row>
    <row r="2531" spans="1:20" ht="15.75" customHeight="1">
      <c r="A2531" s="130" t="s">
        <v>131</v>
      </c>
      <c r="B2531" s="164">
        <v>2015</v>
      </c>
      <c r="C2531" s="164">
        <v>9</v>
      </c>
      <c r="D2531" s="130" t="s">
        <v>61</v>
      </c>
      <c r="E2531" s="164">
        <v>15925</v>
      </c>
      <c r="F2531" s="164">
        <v>0</v>
      </c>
      <c r="G2531" s="164">
        <v>0</v>
      </c>
      <c r="H2531" s="164">
        <v>0</v>
      </c>
      <c r="I2531" s="164">
        <v>0</v>
      </c>
      <c r="J2531" s="164">
        <v>0</v>
      </c>
      <c r="K2531" s="164">
        <v>32</v>
      </c>
      <c r="L2531" s="164">
        <v>3311</v>
      </c>
      <c r="M2531" s="164">
        <v>6515.54</v>
      </c>
      <c r="N2531" s="164">
        <v>0.20799999999999999</v>
      </c>
      <c r="O2531" s="164">
        <v>0.40899999999999997</v>
      </c>
      <c r="P2531" s="164">
        <v>32</v>
      </c>
      <c r="Q2531" s="164">
        <v>3311</v>
      </c>
      <c r="R2531" s="164">
        <v>6515.54</v>
      </c>
      <c r="S2531" s="164">
        <v>0.20799999999999999</v>
      </c>
      <c r="T2531" s="164">
        <v>0.40899999999999997</v>
      </c>
    </row>
    <row r="2532" spans="1:20" ht="15.75" customHeight="1">
      <c r="A2532" s="126" t="s">
        <v>131</v>
      </c>
      <c r="B2532" s="163">
        <v>2016</v>
      </c>
      <c r="C2532" s="163">
        <v>0</v>
      </c>
      <c r="D2532" s="126" t="s">
        <v>53</v>
      </c>
      <c r="E2532" s="163">
        <v>16330</v>
      </c>
      <c r="F2532" s="163">
        <v>0</v>
      </c>
      <c r="G2532" s="163">
        <v>0</v>
      </c>
      <c r="H2532" s="163">
        <v>0</v>
      </c>
      <c r="I2532" s="163">
        <v>0</v>
      </c>
      <c r="J2532" s="163">
        <v>0</v>
      </c>
      <c r="K2532" s="163">
        <v>3</v>
      </c>
      <c r="L2532" s="163">
        <v>161</v>
      </c>
      <c r="M2532" s="163">
        <v>209.83</v>
      </c>
      <c r="N2532" s="163">
        <v>0.01</v>
      </c>
      <c r="O2532" s="163">
        <v>1.2999999999999999E-2</v>
      </c>
      <c r="P2532" s="163">
        <v>3</v>
      </c>
      <c r="Q2532" s="163">
        <v>161</v>
      </c>
      <c r="R2532" s="163">
        <v>209.83</v>
      </c>
      <c r="S2532" s="163">
        <v>0.01</v>
      </c>
      <c r="T2532" s="163">
        <v>1.2999999999999999E-2</v>
      </c>
    </row>
    <row r="2533" spans="1:20" ht="15.75" customHeight="1">
      <c r="A2533" s="130" t="s">
        <v>131</v>
      </c>
      <c r="B2533" s="164">
        <v>2016</v>
      </c>
      <c r="C2533" s="164">
        <v>1</v>
      </c>
      <c r="D2533" s="130" t="s">
        <v>54</v>
      </c>
      <c r="E2533" s="164">
        <v>16330</v>
      </c>
      <c r="F2533" s="164">
        <v>0</v>
      </c>
      <c r="G2533" s="164">
        <v>0</v>
      </c>
      <c r="H2533" s="164">
        <v>0</v>
      </c>
      <c r="I2533" s="164">
        <v>0</v>
      </c>
      <c r="J2533" s="164">
        <v>0</v>
      </c>
      <c r="K2533" s="164">
        <v>1</v>
      </c>
      <c r="L2533" s="164">
        <v>5</v>
      </c>
      <c r="M2533" s="164">
        <v>10.08</v>
      </c>
      <c r="N2533" s="164">
        <v>0</v>
      </c>
      <c r="O2533" s="164">
        <v>1E-3</v>
      </c>
      <c r="P2533" s="164">
        <v>1</v>
      </c>
      <c r="Q2533" s="164">
        <v>5</v>
      </c>
      <c r="R2533" s="164">
        <v>10.08</v>
      </c>
      <c r="S2533" s="164">
        <v>0</v>
      </c>
      <c r="T2533" s="164">
        <v>1E-3</v>
      </c>
    </row>
    <row r="2534" spans="1:20" ht="15.75" customHeight="1">
      <c r="A2534" s="126" t="s">
        <v>131</v>
      </c>
      <c r="B2534" s="163">
        <v>2016</v>
      </c>
      <c r="C2534" s="163">
        <v>2</v>
      </c>
      <c r="D2534" s="126" t="s">
        <v>1415</v>
      </c>
      <c r="E2534" s="163">
        <v>16330</v>
      </c>
      <c r="F2534" s="163">
        <v>0</v>
      </c>
      <c r="G2534" s="163">
        <v>0</v>
      </c>
      <c r="H2534" s="163">
        <v>0</v>
      </c>
      <c r="I2534" s="163">
        <v>0</v>
      </c>
      <c r="J2534" s="163">
        <v>0</v>
      </c>
      <c r="K2534" s="163">
        <v>0</v>
      </c>
      <c r="L2534" s="163">
        <v>0</v>
      </c>
      <c r="M2534" s="163">
        <v>0</v>
      </c>
      <c r="N2534" s="163">
        <v>0</v>
      </c>
      <c r="O2534" s="163">
        <v>0</v>
      </c>
      <c r="P2534" s="163">
        <v>0</v>
      </c>
      <c r="Q2534" s="163">
        <v>0</v>
      </c>
      <c r="R2534" s="163">
        <v>0</v>
      </c>
      <c r="S2534" s="163">
        <v>0</v>
      </c>
      <c r="T2534" s="163">
        <v>0</v>
      </c>
    </row>
    <row r="2535" spans="1:20" ht="15.75" customHeight="1">
      <c r="A2535" s="130" t="s">
        <v>131</v>
      </c>
      <c r="B2535" s="164">
        <v>2016</v>
      </c>
      <c r="C2535" s="164">
        <v>3</v>
      </c>
      <c r="D2535" s="130" t="s">
        <v>55</v>
      </c>
      <c r="E2535" s="164">
        <v>16330</v>
      </c>
      <c r="F2535" s="164">
        <v>1</v>
      </c>
      <c r="G2535" s="164">
        <v>4150</v>
      </c>
      <c r="H2535" s="164">
        <v>5812.6</v>
      </c>
      <c r="I2535" s="164">
        <v>0.254</v>
      </c>
      <c r="J2535" s="164">
        <v>0.35599999999999998</v>
      </c>
      <c r="K2535" s="164">
        <v>22</v>
      </c>
      <c r="L2535" s="164">
        <v>1425</v>
      </c>
      <c r="M2535" s="164">
        <v>5629.13</v>
      </c>
      <c r="N2535" s="164">
        <v>8.6999999999999994E-2</v>
      </c>
      <c r="O2535" s="164">
        <v>0.34499999999999997</v>
      </c>
      <c r="P2535" s="164">
        <v>23</v>
      </c>
      <c r="Q2535" s="164">
        <v>5575</v>
      </c>
      <c r="R2535" s="164">
        <v>11441.73</v>
      </c>
      <c r="S2535" s="164">
        <v>0.34100000000000003</v>
      </c>
      <c r="T2535" s="164">
        <v>0.70099999999999996</v>
      </c>
    </row>
    <row r="2536" spans="1:20" ht="15.75" customHeight="1">
      <c r="A2536" s="126" t="s">
        <v>131</v>
      </c>
      <c r="B2536" s="163">
        <v>2016</v>
      </c>
      <c r="C2536" s="163">
        <v>4</v>
      </c>
      <c r="D2536" s="126" t="s">
        <v>56</v>
      </c>
      <c r="E2536" s="163">
        <v>16330</v>
      </c>
      <c r="F2536" s="163">
        <v>0</v>
      </c>
      <c r="G2536" s="163">
        <v>0</v>
      </c>
      <c r="H2536" s="163">
        <v>0</v>
      </c>
      <c r="I2536" s="163">
        <v>0</v>
      </c>
      <c r="J2536" s="163">
        <v>0</v>
      </c>
      <c r="K2536" s="163">
        <v>1</v>
      </c>
      <c r="L2536" s="163">
        <v>11</v>
      </c>
      <c r="M2536" s="163">
        <v>68.75</v>
      </c>
      <c r="N2536" s="163">
        <v>1E-3</v>
      </c>
      <c r="O2536" s="163">
        <v>4.0000000000000001E-3</v>
      </c>
      <c r="P2536" s="163">
        <v>1</v>
      </c>
      <c r="Q2536" s="163">
        <v>11</v>
      </c>
      <c r="R2536" s="163">
        <v>68.75</v>
      </c>
      <c r="S2536" s="163">
        <v>1E-3</v>
      </c>
      <c r="T2536" s="163">
        <v>4.0000000000000001E-3</v>
      </c>
    </row>
    <row r="2537" spans="1:20" ht="15.75" customHeight="1">
      <c r="A2537" s="130" t="s">
        <v>131</v>
      </c>
      <c r="B2537" s="164">
        <v>2016</v>
      </c>
      <c r="C2537" s="164">
        <v>5</v>
      </c>
      <c r="D2537" s="130" t="s">
        <v>57</v>
      </c>
      <c r="E2537" s="164">
        <v>16330</v>
      </c>
      <c r="F2537" s="164">
        <v>0</v>
      </c>
      <c r="G2537" s="164">
        <v>0</v>
      </c>
      <c r="H2537" s="164">
        <v>0</v>
      </c>
      <c r="I2537" s="164">
        <v>0</v>
      </c>
      <c r="J2537" s="164">
        <v>0</v>
      </c>
      <c r="K2537" s="164">
        <v>37</v>
      </c>
      <c r="L2537" s="164">
        <v>2186</v>
      </c>
      <c r="M2537" s="164">
        <v>4060.42</v>
      </c>
      <c r="N2537" s="164">
        <v>0.13400000000000001</v>
      </c>
      <c r="O2537" s="164">
        <v>0.249</v>
      </c>
      <c r="P2537" s="164">
        <v>37</v>
      </c>
      <c r="Q2537" s="164">
        <v>2186</v>
      </c>
      <c r="R2537" s="164">
        <v>4060.42</v>
      </c>
      <c r="S2537" s="164">
        <v>0.13400000000000001</v>
      </c>
      <c r="T2537" s="164">
        <v>0.249</v>
      </c>
    </row>
    <row r="2538" spans="1:20" ht="15.75" customHeight="1">
      <c r="A2538" s="126" t="s">
        <v>131</v>
      </c>
      <c r="B2538" s="163">
        <v>2016</v>
      </c>
      <c r="C2538" s="163">
        <v>6</v>
      </c>
      <c r="D2538" s="126" t="s">
        <v>58</v>
      </c>
      <c r="E2538" s="163">
        <v>16330</v>
      </c>
      <c r="F2538" s="163">
        <v>10</v>
      </c>
      <c r="G2538" s="163">
        <v>32132</v>
      </c>
      <c r="H2538" s="163">
        <v>242069.6</v>
      </c>
      <c r="I2538" s="163">
        <v>1.968</v>
      </c>
      <c r="J2538" s="163">
        <v>14.823</v>
      </c>
      <c r="K2538" s="163">
        <v>14</v>
      </c>
      <c r="L2538" s="163">
        <v>7553</v>
      </c>
      <c r="M2538" s="163">
        <v>7114.1699999999801</v>
      </c>
      <c r="N2538" s="163">
        <v>0.46300000000000002</v>
      </c>
      <c r="O2538" s="163">
        <v>0.436</v>
      </c>
      <c r="P2538" s="163">
        <v>24</v>
      </c>
      <c r="Q2538" s="163">
        <v>39685</v>
      </c>
      <c r="R2538" s="163">
        <v>249183.77</v>
      </c>
      <c r="S2538" s="163">
        <v>2.4300000000000002</v>
      </c>
      <c r="T2538" s="163">
        <v>15.259</v>
      </c>
    </row>
    <row r="2539" spans="1:20" ht="15.75" customHeight="1">
      <c r="A2539" s="130" t="s">
        <v>131</v>
      </c>
      <c r="B2539" s="164">
        <v>2016</v>
      </c>
      <c r="C2539" s="164">
        <v>7</v>
      </c>
      <c r="D2539" s="130" t="s">
        <v>59</v>
      </c>
      <c r="E2539" s="164">
        <v>16330</v>
      </c>
      <c r="F2539" s="164">
        <v>0</v>
      </c>
      <c r="G2539" s="164">
        <v>0</v>
      </c>
      <c r="H2539" s="164">
        <v>0</v>
      </c>
      <c r="I2539" s="164">
        <v>0</v>
      </c>
      <c r="J2539" s="164">
        <v>0</v>
      </c>
      <c r="K2539" s="164">
        <v>0</v>
      </c>
      <c r="L2539" s="164">
        <v>0</v>
      </c>
      <c r="M2539" s="164">
        <v>0</v>
      </c>
      <c r="N2539" s="164">
        <v>0</v>
      </c>
      <c r="O2539" s="164">
        <v>0</v>
      </c>
      <c r="P2539" s="164">
        <v>0</v>
      </c>
      <c r="Q2539" s="164">
        <v>0</v>
      </c>
      <c r="R2539" s="164">
        <v>0</v>
      </c>
      <c r="S2539" s="164">
        <v>0</v>
      </c>
      <c r="T2539" s="164">
        <v>0</v>
      </c>
    </row>
    <row r="2540" spans="1:20" ht="15.75" customHeight="1">
      <c r="A2540" s="126" t="s">
        <v>131</v>
      </c>
      <c r="B2540" s="163">
        <v>2016</v>
      </c>
      <c r="C2540" s="163">
        <v>8</v>
      </c>
      <c r="D2540" s="126" t="s">
        <v>60</v>
      </c>
      <c r="E2540" s="163">
        <v>16330</v>
      </c>
      <c r="F2540" s="163">
        <v>0</v>
      </c>
      <c r="G2540" s="163">
        <v>0</v>
      </c>
      <c r="H2540" s="163">
        <v>0</v>
      </c>
      <c r="I2540" s="163">
        <v>0</v>
      </c>
      <c r="J2540" s="163">
        <v>0</v>
      </c>
      <c r="K2540" s="163">
        <v>2</v>
      </c>
      <c r="L2540" s="163">
        <v>10275</v>
      </c>
      <c r="M2540" s="163">
        <v>857.42</v>
      </c>
      <c r="N2540" s="163">
        <v>0.629</v>
      </c>
      <c r="O2540" s="163">
        <v>5.2999999999999999E-2</v>
      </c>
      <c r="P2540" s="163">
        <v>2</v>
      </c>
      <c r="Q2540" s="163">
        <v>10275</v>
      </c>
      <c r="R2540" s="163">
        <v>857.42</v>
      </c>
      <c r="S2540" s="163">
        <v>0.629</v>
      </c>
      <c r="T2540" s="163">
        <v>5.2999999999999999E-2</v>
      </c>
    </row>
    <row r="2541" spans="1:20" ht="15.75" customHeight="1">
      <c r="A2541" s="130" t="s">
        <v>131</v>
      </c>
      <c r="B2541" s="164">
        <v>2016</v>
      </c>
      <c r="C2541" s="164">
        <v>9</v>
      </c>
      <c r="D2541" s="130" t="s">
        <v>61</v>
      </c>
      <c r="E2541" s="164">
        <v>16330</v>
      </c>
      <c r="F2541" s="164">
        <v>0</v>
      </c>
      <c r="G2541" s="164">
        <v>0</v>
      </c>
      <c r="H2541" s="164">
        <v>0</v>
      </c>
      <c r="I2541" s="164">
        <v>0</v>
      </c>
      <c r="J2541" s="164">
        <v>0</v>
      </c>
      <c r="K2541" s="164">
        <v>22</v>
      </c>
      <c r="L2541" s="164">
        <v>455</v>
      </c>
      <c r="M2541" s="164">
        <v>399.4</v>
      </c>
      <c r="N2541" s="164">
        <v>2.8000000000000001E-2</v>
      </c>
      <c r="O2541" s="164">
        <v>2.4E-2</v>
      </c>
      <c r="P2541" s="164">
        <v>22</v>
      </c>
      <c r="Q2541" s="164">
        <v>455</v>
      </c>
      <c r="R2541" s="164">
        <v>399.4</v>
      </c>
      <c r="S2541" s="164">
        <v>2.8000000000000001E-2</v>
      </c>
      <c r="T2541" s="164">
        <v>2.4E-2</v>
      </c>
    </row>
    <row r="2542" spans="1:20" ht="15.75" customHeight="1">
      <c r="A2542" s="126" t="s">
        <v>131</v>
      </c>
      <c r="B2542" s="163">
        <v>2017</v>
      </c>
      <c r="C2542" s="163">
        <v>0</v>
      </c>
      <c r="D2542" s="126" t="s">
        <v>53</v>
      </c>
      <c r="E2542" s="163">
        <v>16935</v>
      </c>
      <c r="F2542" s="163">
        <v>0</v>
      </c>
      <c r="G2542" s="163">
        <v>0</v>
      </c>
      <c r="H2542" s="163">
        <v>0</v>
      </c>
      <c r="I2542" s="163">
        <v>0</v>
      </c>
      <c r="J2542" s="163">
        <v>0</v>
      </c>
      <c r="K2542" s="163">
        <v>6</v>
      </c>
      <c r="L2542" s="163">
        <v>12</v>
      </c>
      <c r="M2542" s="163">
        <v>35.770000000000003</v>
      </c>
      <c r="N2542" s="163">
        <v>1E-3</v>
      </c>
      <c r="O2542" s="163">
        <v>2E-3</v>
      </c>
      <c r="P2542" s="163">
        <v>6</v>
      </c>
      <c r="Q2542" s="163">
        <v>12</v>
      </c>
      <c r="R2542" s="163">
        <v>35.770000000000003</v>
      </c>
      <c r="S2542" s="163">
        <v>1E-3</v>
      </c>
      <c r="T2542" s="163">
        <v>2E-3</v>
      </c>
    </row>
    <row r="2543" spans="1:20" ht="15.75" customHeight="1">
      <c r="A2543" s="130" t="s">
        <v>131</v>
      </c>
      <c r="B2543" s="164">
        <v>2017</v>
      </c>
      <c r="C2543" s="164">
        <v>1</v>
      </c>
      <c r="D2543" s="130" t="s">
        <v>54</v>
      </c>
      <c r="E2543" s="164">
        <v>16935</v>
      </c>
      <c r="F2543" s="164">
        <v>0</v>
      </c>
      <c r="G2543" s="164">
        <v>0</v>
      </c>
      <c r="H2543" s="164">
        <v>0</v>
      </c>
      <c r="I2543" s="164">
        <v>0</v>
      </c>
      <c r="J2543" s="164">
        <v>0</v>
      </c>
      <c r="K2543" s="164">
        <v>3</v>
      </c>
      <c r="L2543" s="164">
        <v>3</v>
      </c>
      <c r="M2543" s="164">
        <v>1.75</v>
      </c>
      <c r="N2543" s="164">
        <v>0</v>
      </c>
      <c r="O2543" s="164">
        <v>0</v>
      </c>
      <c r="P2543" s="164">
        <v>3</v>
      </c>
      <c r="Q2543" s="164">
        <v>3</v>
      </c>
      <c r="R2543" s="164">
        <v>1.75</v>
      </c>
      <c r="S2543" s="164">
        <v>0</v>
      </c>
      <c r="T2543" s="164">
        <v>0</v>
      </c>
    </row>
    <row r="2544" spans="1:20" ht="15.75" customHeight="1">
      <c r="A2544" s="126" t="s">
        <v>131</v>
      </c>
      <c r="B2544" s="163">
        <v>2017</v>
      </c>
      <c r="C2544" s="163">
        <v>2</v>
      </c>
      <c r="D2544" s="126" t="s">
        <v>1415</v>
      </c>
      <c r="E2544" s="163">
        <v>16935</v>
      </c>
      <c r="F2544" s="163">
        <v>0</v>
      </c>
      <c r="G2544" s="163">
        <v>0</v>
      </c>
      <c r="H2544" s="163">
        <v>0</v>
      </c>
      <c r="I2544" s="163">
        <v>0</v>
      </c>
      <c r="J2544" s="163">
        <v>0</v>
      </c>
      <c r="K2544" s="163">
        <v>0</v>
      </c>
      <c r="L2544" s="163">
        <v>0</v>
      </c>
      <c r="M2544" s="163">
        <v>0</v>
      </c>
      <c r="N2544" s="163">
        <v>0</v>
      </c>
      <c r="O2544" s="163">
        <v>0</v>
      </c>
      <c r="P2544" s="163">
        <v>0</v>
      </c>
      <c r="Q2544" s="163">
        <v>0</v>
      </c>
      <c r="R2544" s="163">
        <v>0</v>
      </c>
      <c r="S2544" s="163">
        <v>0</v>
      </c>
      <c r="T2544" s="163">
        <v>0</v>
      </c>
    </row>
    <row r="2545" spans="1:20" ht="15.75" customHeight="1">
      <c r="A2545" s="130" t="s">
        <v>131</v>
      </c>
      <c r="B2545" s="164">
        <v>2017</v>
      </c>
      <c r="C2545" s="164">
        <v>3</v>
      </c>
      <c r="D2545" s="130" t="s">
        <v>55</v>
      </c>
      <c r="E2545" s="164">
        <v>16935</v>
      </c>
      <c r="F2545" s="164">
        <v>0</v>
      </c>
      <c r="G2545" s="164">
        <v>0</v>
      </c>
      <c r="H2545" s="164">
        <v>0</v>
      </c>
      <c r="I2545" s="164">
        <v>0</v>
      </c>
      <c r="J2545" s="164">
        <v>0</v>
      </c>
      <c r="K2545" s="164">
        <v>18</v>
      </c>
      <c r="L2545" s="164">
        <v>317</v>
      </c>
      <c r="M2545" s="164">
        <v>565.85</v>
      </c>
      <c r="N2545" s="164">
        <v>1.9E-2</v>
      </c>
      <c r="O2545" s="164">
        <v>3.3000000000000002E-2</v>
      </c>
      <c r="P2545" s="164">
        <v>18</v>
      </c>
      <c r="Q2545" s="164">
        <v>317</v>
      </c>
      <c r="R2545" s="164">
        <v>565.85</v>
      </c>
      <c r="S2545" s="164">
        <v>1.9E-2</v>
      </c>
      <c r="T2545" s="164">
        <v>3.3000000000000002E-2</v>
      </c>
    </row>
    <row r="2546" spans="1:20" ht="15.75" customHeight="1">
      <c r="A2546" s="126" t="s">
        <v>131</v>
      </c>
      <c r="B2546" s="163">
        <v>2017</v>
      </c>
      <c r="C2546" s="163">
        <v>4</v>
      </c>
      <c r="D2546" s="126" t="s">
        <v>56</v>
      </c>
      <c r="E2546" s="163">
        <v>16935</v>
      </c>
      <c r="F2546" s="163">
        <v>0</v>
      </c>
      <c r="G2546" s="163">
        <v>0</v>
      </c>
      <c r="H2546" s="163">
        <v>0</v>
      </c>
      <c r="I2546" s="163">
        <v>0</v>
      </c>
      <c r="J2546" s="163">
        <v>0</v>
      </c>
      <c r="K2546" s="163">
        <v>9</v>
      </c>
      <c r="L2546" s="163">
        <v>125</v>
      </c>
      <c r="M2546" s="163">
        <v>275.77999999999997</v>
      </c>
      <c r="N2546" s="163">
        <v>7.0000000000000001E-3</v>
      </c>
      <c r="O2546" s="163">
        <v>1.6E-2</v>
      </c>
      <c r="P2546" s="163">
        <v>9</v>
      </c>
      <c r="Q2546" s="163">
        <v>125</v>
      </c>
      <c r="R2546" s="163">
        <v>275.77999999999997</v>
      </c>
      <c r="S2546" s="163">
        <v>7.0000000000000001E-3</v>
      </c>
      <c r="T2546" s="163">
        <v>1.6E-2</v>
      </c>
    </row>
    <row r="2547" spans="1:20" ht="15.75" customHeight="1">
      <c r="A2547" s="130" t="s">
        <v>131</v>
      </c>
      <c r="B2547" s="164">
        <v>2017</v>
      </c>
      <c r="C2547" s="164">
        <v>5</v>
      </c>
      <c r="D2547" s="130" t="s">
        <v>57</v>
      </c>
      <c r="E2547" s="164">
        <v>16935</v>
      </c>
      <c r="F2547" s="164">
        <v>0</v>
      </c>
      <c r="G2547" s="164">
        <v>0</v>
      </c>
      <c r="H2547" s="164">
        <v>0</v>
      </c>
      <c r="I2547" s="164">
        <v>0</v>
      </c>
      <c r="J2547" s="164">
        <v>0</v>
      </c>
      <c r="K2547" s="164">
        <v>69</v>
      </c>
      <c r="L2547" s="164">
        <v>2625</v>
      </c>
      <c r="M2547" s="164">
        <v>5877.96</v>
      </c>
      <c r="N2547" s="164">
        <v>0.155</v>
      </c>
      <c r="O2547" s="164">
        <v>0.34699999999999998</v>
      </c>
      <c r="P2547" s="164">
        <v>69</v>
      </c>
      <c r="Q2547" s="164">
        <v>2625</v>
      </c>
      <c r="R2547" s="164">
        <v>5877.96</v>
      </c>
      <c r="S2547" s="164">
        <v>0.155</v>
      </c>
      <c r="T2547" s="164">
        <v>0.34699999999999998</v>
      </c>
    </row>
    <row r="2548" spans="1:20" ht="15.75" customHeight="1">
      <c r="A2548" s="126" t="s">
        <v>131</v>
      </c>
      <c r="B2548" s="163">
        <v>2017</v>
      </c>
      <c r="C2548" s="163">
        <v>6</v>
      </c>
      <c r="D2548" s="126" t="s">
        <v>58</v>
      </c>
      <c r="E2548" s="163">
        <v>16935</v>
      </c>
      <c r="F2548" s="163">
        <v>0</v>
      </c>
      <c r="G2548" s="163">
        <v>0</v>
      </c>
      <c r="H2548" s="163">
        <v>0</v>
      </c>
      <c r="I2548" s="163">
        <v>0</v>
      </c>
      <c r="J2548" s="163">
        <v>0</v>
      </c>
      <c r="K2548" s="163">
        <v>21</v>
      </c>
      <c r="L2548" s="163">
        <v>5306</v>
      </c>
      <c r="M2548" s="163">
        <v>10139.129999999999</v>
      </c>
      <c r="N2548" s="163">
        <v>0.313</v>
      </c>
      <c r="O2548" s="163">
        <v>0.59899999999999998</v>
      </c>
      <c r="P2548" s="163">
        <v>21</v>
      </c>
      <c r="Q2548" s="163">
        <v>5306</v>
      </c>
      <c r="R2548" s="163">
        <v>10139.129999999999</v>
      </c>
      <c r="S2548" s="163">
        <v>0.313</v>
      </c>
      <c r="T2548" s="163">
        <v>0.59899999999999998</v>
      </c>
    </row>
    <row r="2549" spans="1:20" ht="15.75" customHeight="1">
      <c r="A2549" s="130" t="s">
        <v>131</v>
      </c>
      <c r="B2549" s="164">
        <v>2017</v>
      </c>
      <c r="C2549" s="164">
        <v>7</v>
      </c>
      <c r="D2549" s="130" t="s">
        <v>59</v>
      </c>
      <c r="E2549" s="164">
        <v>16935</v>
      </c>
      <c r="F2549" s="164">
        <v>0</v>
      </c>
      <c r="G2549" s="164">
        <v>0</v>
      </c>
      <c r="H2549" s="164">
        <v>0</v>
      </c>
      <c r="I2549" s="164">
        <v>0</v>
      </c>
      <c r="J2549" s="164">
        <v>0</v>
      </c>
      <c r="K2549" s="164">
        <v>2</v>
      </c>
      <c r="L2549" s="164">
        <v>2</v>
      </c>
      <c r="M2549" s="164">
        <v>3.86</v>
      </c>
      <c r="N2549" s="164">
        <v>0</v>
      </c>
      <c r="O2549" s="164">
        <v>0</v>
      </c>
      <c r="P2549" s="164">
        <v>2</v>
      </c>
      <c r="Q2549" s="164">
        <v>2</v>
      </c>
      <c r="R2549" s="164">
        <v>3.86</v>
      </c>
      <c r="S2549" s="164">
        <v>0</v>
      </c>
      <c r="T2549" s="164">
        <v>0</v>
      </c>
    </row>
    <row r="2550" spans="1:20" ht="15.75" customHeight="1">
      <c r="A2550" s="126" t="s">
        <v>131</v>
      </c>
      <c r="B2550" s="163">
        <v>2017</v>
      </c>
      <c r="C2550" s="163">
        <v>8</v>
      </c>
      <c r="D2550" s="126" t="s">
        <v>60</v>
      </c>
      <c r="E2550" s="163">
        <v>16935</v>
      </c>
      <c r="F2550" s="163">
        <v>0</v>
      </c>
      <c r="G2550" s="163">
        <v>0</v>
      </c>
      <c r="H2550" s="163">
        <v>0</v>
      </c>
      <c r="I2550" s="163">
        <v>0</v>
      </c>
      <c r="J2550" s="163">
        <v>0</v>
      </c>
      <c r="K2550" s="163">
        <v>6</v>
      </c>
      <c r="L2550" s="163">
        <v>9304</v>
      </c>
      <c r="M2550" s="163">
        <v>8984.0300000000007</v>
      </c>
      <c r="N2550" s="163">
        <v>0.54900000000000004</v>
      </c>
      <c r="O2550" s="163">
        <v>0.53100000000000003</v>
      </c>
      <c r="P2550" s="163">
        <v>6</v>
      </c>
      <c r="Q2550" s="163">
        <v>9304</v>
      </c>
      <c r="R2550" s="163">
        <v>8984.0300000000007</v>
      </c>
      <c r="S2550" s="163">
        <v>0.54900000000000004</v>
      </c>
      <c r="T2550" s="163">
        <v>0.53100000000000003</v>
      </c>
    </row>
    <row r="2551" spans="1:20" ht="15.75" customHeight="1">
      <c r="A2551" s="130" t="s">
        <v>131</v>
      </c>
      <c r="B2551" s="164">
        <v>2017</v>
      </c>
      <c r="C2551" s="164">
        <v>9</v>
      </c>
      <c r="D2551" s="130" t="s">
        <v>61</v>
      </c>
      <c r="E2551" s="164">
        <v>16935</v>
      </c>
      <c r="F2551" s="164">
        <v>0</v>
      </c>
      <c r="G2551" s="164">
        <v>0</v>
      </c>
      <c r="H2551" s="164">
        <v>0</v>
      </c>
      <c r="I2551" s="164">
        <v>0</v>
      </c>
      <c r="J2551" s="164">
        <v>0</v>
      </c>
      <c r="K2551" s="164">
        <v>22</v>
      </c>
      <c r="L2551" s="164">
        <v>131</v>
      </c>
      <c r="M2551" s="164">
        <v>156.32</v>
      </c>
      <c r="N2551" s="164">
        <v>8.0000000000000002E-3</v>
      </c>
      <c r="O2551" s="164">
        <v>8.9999999999999993E-3</v>
      </c>
      <c r="P2551" s="164">
        <v>22</v>
      </c>
      <c r="Q2551" s="164">
        <v>131</v>
      </c>
      <c r="R2551" s="164">
        <v>156.32</v>
      </c>
      <c r="S2551" s="164">
        <v>8.0000000000000002E-3</v>
      </c>
      <c r="T2551" s="164">
        <v>8.9999999999999993E-3</v>
      </c>
    </row>
    <row r="2552" spans="1:20" ht="15.75" customHeight="1">
      <c r="A2552" s="126" t="s">
        <v>131</v>
      </c>
      <c r="B2552" s="163">
        <v>2018</v>
      </c>
      <c r="C2552" s="163">
        <v>0</v>
      </c>
      <c r="D2552" s="126" t="s">
        <v>53</v>
      </c>
      <c r="E2552" s="163">
        <v>17874</v>
      </c>
      <c r="F2552" s="163">
        <v>0</v>
      </c>
      <c r="G2552" s="163">
        <v>0</v>
      </c>
      <c r="H2552" s="163">
        <v>0</v>
      </c>
      <c r="I2552" s="163">
        <v>0</v>
      </c>
      <c r="J2552" s="163">
        <v>0</v>
      </c>
      <c r="K2552" s="163">
        <v>11</v>
      </c>
      <c r="L2552" s="163">
        <v>3916</v>
      </c>
      <c r="M2552" s="163">
        <v>8868.2800000000007</v>
      </c>
      <c r="N2552" s="163">
        <v>0.219</v>
      </c>
      <c r="O2552" s="163">
        <v>0.496</v>
      </c>
      <c r="P2552" s="163">
        <v>11</v>
      </c>
      <c r="Q2552" s="163">
        <v>3916</v>
      </c>
      <c r="R2552" s="163">
        <v>8868.2800000000007</v>
      </c>
      <c r="S2552" s="163">
        <v>0.219</v>
      </c>
      <c r="T2552" s="163">
        <v>0.496</v>
      </c>
    </row>
    <row r="2553" spans="1:20" ht="15.75" customHeight="1">
      <c r="A2553" s="130" t="s">
        <v>131</v>
      </c>
      <c r="B2553" s="164">
        <v>2018</v>
      </c>
      <c r="C2553" s="164">
        <v>1</v>
      </c>
      <c r="D2553" s="130" t="s">
        <v>54</v>
      </c>
      <c r="E2553" s="164">
        <v>17874</v>
      </c>
      <c r="F2553" s="164">
        <v>0</v>
      </c>
      <c r="G2553" s="164">
        <v>0</v>
      </c>
      <c r="H2553" s="164">
        <v>0</v>
      </c>
      <c r="I2553" s="164">
        <v>0</v>
      </c>
      <c r="J2553" s="164">
        <v>0</v>
      </c>
      <c r="K2553" s="164">
        <v>0</v>
      </c>
      <c r="L2553" s="164">
        <v>0</v>
      </c>
      <c r="M2553" s="164">
        <v>0</v>
      </c>
      <c r="N2553" s="164">
        <v>0</v>
      </c>
      <c r="O2553" s="164">
        <v>0</v>
      </c>
      <c r="P2553" s="164">
        <v>0</v>
      </c>
      <c r="Q2553" s="164">
        <v>0</v>
      </c>
      <c r="R2553" s="164">
        <v>0</v>
      </c>
      <c r="S2553" s="164">
        <v>0</v>
      </c>
      <c r="T2553" s="164">
        <v>0</v>
      </c>
    </row>
    <row r="2554" spans="1:20" ht="15.75" customHeight="1">
      <c r="A2554" s="126" t="s">
        <v>131</v>
      </c>
      <c r="B2554" s="163">
        <v>2018</v>
      </c>
      <c r="C2554" s="163">
        <v>2</v>
      </c>
      <c r="D2554" s="126" t="s">
        <v>1415</v>
      </c>
      <c r="E2554" s="163">
        <v>17874</v>
      </c>
      <c r="F2554" s="163">
        <v>0</v>
      </c>
      <c r="G2554" s="163">
        <v>0</v>
      </c>
      <c r="H2554" s="163">
        <v>0</v>
      </c>
      <c r="I2554" s="163">
        <v>0</v>
      </c>
      <c r="J2554" s="163">
        <v>0</v>
      </c>
      <c r="K2554" s="163">
        <v>2</v>
      </c>
      <c r="L2554" s="163">
        <v>1501</v>
      </c>
      <c r="M2554" s="163">
        <v>6929.62</v>
      </c>
      <c r="N2554" s="163">
        <v>8.4000000000000005E-2</v>
      </c>
      <c r="O2554" s="163">
        <v>0.38800000000000001</v>
      </c>
      <c r="P2554" s="163">
        <v>2</v>
      </c>
      <c r="Q2554" s="163">
        <v>1501</v>
      </c>
      <c r="R2554" s="163">
        <v>6929.62</v>
      </c>
      <c r="S2554" s="163">
        <v>8.4000000000000005E-2</v>
      </c>
      <c r="T2554" s="163">
        <v>0.38800000000000001</v>
      </c>
    </row>
    <row r="2555" spans="1:20" ht="15.75" customHeight="1">
      <c r="A2555" s="130" t="s">
        <v>131</v>
      </c>
      <c r="B2555" s="164">
        <v>2018</v>
      </c>
      <c r="C2555" s="164">
        <v>3</v>
      </c>
      <c r="D2555" s="130" t="s">
        <v>55</v>
      </c>
      <c r="E2555" s="164">
        <v>17874</v>
      </c>
      <c r="F2555" s="164">
        <v>0</v>
      </c>
      <c r="G2555" s="164">
        <v>0</v>
      </c>
      <c r="H2555" s="164">
        <v>0</v>
      </c>
      <c r="I2555" s="164">
        <v>0</v>
      </c>
      <c r="J2555" s="164">
        <v>0</v>
      </c>
      <c r="K2555" s="164">
        <v>20</v>
      </c>
      <c r="L2555" s="164">
        <v>1014</v>
      </c>
      <c r="M2555" s="164">
        <v>2835.72</v>
      </c>
      <c r="N2555" s="164">
        <v>5.7000000000000002E-2</v>
      </c>
      <c r="O2555" s="164">
        <v>0.159</v>
      </c>
      <c r="P2555" s="164">
        <v>20</v>
      </c>
      <c r="Q2555" s="164">
        <v>1014</v>
      </c>
      <c r="R2555" s="164">
        <v>2835.72</v>
      </c>
      <c r="S2555" s="164">
        <v>5.7000000000000002E-2</v>
      </c>
      <c r="T2555" s="164">
        <v>0.159</v>
      </c>
    </row>
    <row r="2556" spans="1:20" ht="15.75" customHeight="1">
      <c r="A2556" s="126" t="s">
        <v>131</v>
      </c>
      <c r="B2556" s="163">
        <v>2018</v>
      </c>
      <c r="C2556" s="163">
        <v>4</v>
      </c>
      <c r="D2556" s="126" t="s">
        <v>56</v>
      </c>
      <c r="E2556" s="163">
        <v>17874</v>
      </c>
      <c r="F2556" s="163">
        <v>0</v>
      </c>
      <c r="G2556" s="163">
        <v>0</v>
      </c>
      <c r="H2556" s="163">
        <v>0</v>
      </c>
      <c r="I2556" s="163">
        <v>0</v>
      </c>
      <c r="J2556" s="163">
        <v>0</v>
      </c>
      <c r="K2556" s="163">
        <v>1</v>
      </c>
      <c r="L2556" s="163">
        <v>9</v>
      </c>
      <c r="M2556" s="163">
        <v>18.899999999999999</v>
      </c>
      <c r="N2556" s="163">
        <v>1E-3</v>
      </c>
      <c r="O2556" s="163">
        <v>1E-3</v>
      </c>
      <c r="P2556" s="163">
        <v>1</v>
      </c>
      <c r="Q2556" s="163">
        <v>9</v>
      </c>
      <c r="R2556" s="163">
        <v>18.899999999999999</v>
      </c>
      <c r="S2556" s="163">
        <v>1E-3</v>
      </c>
      <c r="T2556" s="163">
        <v>1E-3</v>
      </c>
    </row>
    <row r="2557" spans="1:20" ht="15.75" customHeight="1">
      <c r="A2557" s="130" t="s">
        <v>131</v>
      </c>
      <c r="B2557" s="164">
        <v>2018</v>
      </c>
      <c r="C2557" s="164">
        <v>5</v>
      </c>
      <c r="D2557" s="130" t="s">
        <v>57</v>
      </c>
      <c r="E2557" s="164">
        <v>17874</v>
      </c>
      <c r="F2557" s="164">
        <v>0</v>
      </c>
      <c r="G2557" s="164">
        <v>0</v>
      </c>
      <c r="H2557" s="164">
        <v>0</v>
      </c>
      <c r="I2557" s="164">
        <v>0</v>
      </c>
      <c r="J2557" s="164">
        <v>0</v>
      </c>
      <c r="K2557" s="164">
        <v>64</v>
      </c>
      <c r="L2557" s="164">
        <v>2964</v>
      </c>
      <c r="M2557" s="164">
        <v>8928.2000000000007</v>
      </c>
      <c r="N2557" s="164">
        <v>0.16600000000000001</v>
      </c>
      <c r="O2557" s="164">
        <v>0.5</v>
      </c>
      <c r="P2557" s="164">
        <v>64</v>
      </c>
      <c r="Q2557" s="164">
        <v>2964</v>
      </c>
      <c r="R2557" s="164">
        <v>8928.2000000000007</v>
      </c>
      <c r="S2557" s="164">
        <v>0.16600000000000001</v>
      </c>
      <c r="T2557" s="164">
        <v>0.5</v>
      </c>
    </row>
    <row r="2558" spans="1:20" ht="15.75" customHeight="1">
      <c r="A2558" s="126" t="s">
        <v>131</v>
      </c>
      <c r="B2558" s="163">
        <v>2018</v>
      </c>
      <c r="C2558" s="163">
        <v>6</v>
      </c>
      <c r="D2558" s="126" t="s">
        <v>58</v>
      </c>
      <c r="E2558" s="163">
        <v>17874</v>
      </c>
      <c r="F2558" s="163">
        <v>1</v>
      </c>
      <c r="G2558" s="163">
        <v>6738</v>
      </c>
      <c r="H2558" s="163">
        <v>37916</v>
      </c>
      <c r="I2558" s="163">
        <v>0.377</v>
      </c>
      <c r="J2558" s="163">
        <v>2.121</v>
      </c>
      <c r="K2558" s="163">
        <v>39</v>
      </c>
      <c r="L2558" s="163">
        <v>5488</v>
      </c>
      <c r="M2558" s="163">
        <v>16309.19</v>
      </c>
      <c r="N2558" s="163">
        <v>0.307</v>
      </c>
      <c r="O2558" s="163">
        <v>0.91200000000000003</v>
      </c>
      <c r="P2558" s="163">
        <v>40</v>
      </c>
      <c r="Q2558" s="163">
        <v>12226</v>
      </c>
      <c r="R2558" s="163">
        <v>54225.19</v>
      </c>
      <c r="S2558" s="163">
        <v>0.68400000000000005</v>
      </c>
      <c r="T2558" s="163">
        <v>3.0329999999999999</v>
      </c>
    </row>
    <row r="2559" spans="1:20" ht="15.75" customHeight="1">
      <c r="A2559" s="130" t="s">
        <v>131</v>
      </c>
      <c r="B2559" s="164">
        <v>2018</v>
      </c>
      <c r="C2559" s="164">
        <v>7</v>
      </c>
      <c r="D2559" s="130" t="s">
        <v>59</v>
      </c>
      <c r="E2559" s="164">
        <v>17874</v>
      </c>
      <c r="F2559" s="164">
        <v>0</v>
      </c>
      <c r="G2559" s="164">
        <v>0</v>
      </c>
      <c r="H2559" s="164">
        <v>0</v>
      </c>
      <c r="I2559" s="164">
        <v>0</v>
      </c>
      <c r="J2559" s="164">
        <v>0</v>
      </c>
      <c r="K2559" s="164">
        <v>3</v>
      </c>
      <c r="L2559" s="164">
        <v>3</v>
      </c>
      <c r="M2559" s="164">
        <v>6.67</v>
      </c>
      <c r="N2559" s="164">
        <v>0</v>
      </c>
      <c r="O2559" s="164">
        <v>0</v>
      </c>
      <c r="P2559" s="164">
        <v>3</v>
      </c>
      <c r="Q2559" s="164">
        <v>3</v>
      </c>
      <c r="R2559" s="164">
        <v>6.67</v>
      </c>
      <c r="S2559" s="164">
        <v>0</v>
      </c>
      <c r="T2559" s="164">
        <v>0</v>
      </c>
    </row>
    <row r="2560" spans="1:20" ht="15.75" customHeight="1">
      <c r="A2560" s="126" t="s">
        <v>131</v>
      </c>
      <c r="B2560" s="163">
        <v>2018</v>
      </c>
      <c r="C2560" s="163">
        <v>8</v>
      </c>
      <c r="D2560" s="126" t="s">
        <v>60</v>
      </c>
      <c r="E2560" s="163">
        <v>17874</v>
      </c>
      <c r="F2560" s="163">
        <v>0</v>
      </c>
      <c r="G2560" s="163">
        <v>0</v>
      </c>
      <c r="H2560" s="163">
        <v>0</v>
      </c>
      <c r="I2560" s="163">
        <v>0</v>
      </c>
      <c r="J2560" s="163">
        <v>0</v>
      </c>
      <c r="K2560" s="163">
        <v>12</v>
      </c>
      <c r="L2560" s="163">
        <v>1880</v>
      </c>
      <c r="M2560" s="163">
        <v>7880.56</v>
      </c>
      <c r="N2560" s="163">
        <v>0.105</v>
      </c>
      <c r="O2560" s="163">
        <v>0.441</v>
      </c>
      <c r="P2560" s="163">
        <v>12</v>
      </c>
      <c r="Q2560" s="163">
        <v>1880</v>
      </c>
      <c r="R2560" s="163">
        <v>7880.56</v>
      </c>
      <c r="S2560" s="163">
        <v>0.105</v>
      </c>
      <c r="T2560" s="163">
        <v>0.441</v>
      </c>
    </row>
    <row r="2561" spans="1:20" ht="15.75" customHeight="1">
      <c r="A2561" s="130" t="s">
        <v>131</v>
      </c>
      <c r="B2561" s="164">
        <v>2018</v>
      </c>
      <c r="C2561" s="164">
        <v>9</v>
      </c>
      <c r="D2561" s="130" t="s">
        <v>61</v>
      </c>
      <c r="E2561" s="164">
        <v>17874</v>
      </c>
      <c r="F2561" s="164">
        <v>0</v>
      </c>
      <c r="G2561" s="164">
        <v>0</v>
      </c>
      <c r="H2561" s="164">
        <v>0</v>
      </c>
      <c r="I2561" s="164">
        <v>0</v>
      </c>
      <c r="J2561" s="164">
        <v>0</v>
      </c>
      <c r="K2561" s="164">
        <v>26</v>
      </c>
      <c r="L2561" s="164">
        <v>500</v>
      </c>
      <c r="M2561" s="164">
        <v>2620.1</v>
      </c>
      <c r="N2561" s="164">
        <v>2.8000000000000001E-2</v>
      </c>
      <c r="O2561" s="164">
        <v>0.14699999999999999</v>
      </c>
      <c r="P2561" s="164">
        <v>26</v>
      </c>
      <c r="Q2561" s="164">
        <v>500</v>
      </c>
      <c r="R2561" s="164">
        <v>2620.1</v>
      </c>
      <c r="S2561" s="164">
        <v>2.8000000000000001E-2</v>
      </c>
      <c r="T2561" s="164">
        <v>0.14699999999999999</v>
      </c>
    </row>
    <row r="2562" spans="1:20" ht="15.75" customHeight="1">
      <c r="A2562" s="126" t="s">
        <v>131</v>
      </c>
      <c r="B2562" s="163">
        <v>2019</v>
      </c>
      <c r="C2562" s="163">
        <v>0</v>
      </c>
      <c r="D2562" s="126" t="s">
        <v>53</v>
      </c>
      <c r="E2562" s="163">
        <v>18705</v>
      </c>
      <c r="F2562" s="163">
        <v>0</v>
      </c>
      <c r="G2562" s="163">
        <v>0</v>
      </c>
      <c r="H2562" s="163">
        <v>0</v>
      </c>
      <c r="I2562" s="163">
        <v>0</v>
      </c>
      <c r="J2562" s="163">
        <v>0</v>
      </c>
      <c r="K2562" s="163">
        <v>33</v>
      </c>
      <c r="L2562" s="163">
        <v>3488</v>
      </c>
      <c r="M2562" s="163">
        <v>3034.73</v>
      </c>
      <c r="N2562" s="163">
        <v>0.186</v>
      </c>
      <c r="O2562" s="163">
        <v>0.16200000000000001</v>
      </c>
      <c r="P2562" s="163">
        <v>33</v>
      </c>
      <c r="Q2562" s="163">
        <v>3488</v>
      </c>
      <c r="R2562" s="163">
        <v>3034.73</v>
      </c>
      <c r="S2562" s="163">
        <v>0.186</v>
      </c>
      <c r="T2562" s="163">
        <v>0.16200000000000001</v>
      </c>
    </row>
    <row r="2563" spans="1:20" ht="15.75" customHeight="1">
      <c r="A2563" s="130" t="s">
        <v>131</v>
      </c>
      <c r="B2563" s="164">
        <v>2019</v>
      </c>
      <c r="C2563" s="164">
        <v>1</v>
      </c>
      <c r="D2563" s="130" t="s">
        <v>54</v>
      </c>
      <c r="E2563" s="164">
        <v>18705</v>
      </c>
      <c r="F2563" s="164">
        <v>0</v>
      </c>
      <c r="G2563" s="164">
        <v>0</v>
      </c>
      <c r="H2563" s="164">
        <v>0</v>
      </c>
      <c r="I2563" s="164">
        <v>0</v>
      </c>
      <c r="J2563" s="164">
        <v>0</v>
      </c>
      <c r="K2563" s="164">
        <v>21</v>
      </c>
      <c r="L2563" s="164">
        <v>406</v>
      </c>
      <c r="M2563" s="164">
        <v>780.62</v>
      </c>
      <c r="N2563" s="164">
        <v>2.1999999999999999E-2</v>
      </c>
      <c r="O2563" s="164">
        <v>4.2000000000000003E-2</v>
      </c>
      <c r="P2563" s="164">
        <v>21</v>
      </c>
      <c r="Q2563" s="164">
        <v>406</v>
      </c>
      <c r="R2563" s="164">
        <v>780.62</v>
      </c>
      <c r="S2563" s="164">
        <v>2.1999999999999999E-2</v>
      </c>
      <c r="T2563" s="164">
        <v>4.2000000000000003E-2</v>
      </c>
    </row>
    <row r="2564" spans="1:20" ht="15.75" customHeight="1">
      <c r="A2564" s="126" t="s">
        <v>131</v>
      </c>
      <c r="B2564" s="163">
        <v>2019</v>
      </c>
      <c r="C2564" s="163">
        <v>2</v>
      </c>
      <c r="D2564" s="126" t="s">
        <v>1415</v>
      </c>
      <c r="E2564" s="163">
        <v>18705</v>
      </c>
      <c r="F2564" s="163">
        <v>0</v>
      </c>
      <c r="G2564" s="163">
        <v>0</v>
      </c>
      <c r="H2564" s="163">
        <v>0</v>
      </c>
      <c r="I2564" s="163">
        <v>0</v>
      </c>
      <c r="J2564" s="163">
        <v>0</v>
      </c>
      <c r="K2564" s="163">
        <v>1</v>
      </c>
      <c r="L2564" s="163">
        <v>413</v>
      </c>
      <c r="M2564" s="163">
        <v>784.7</v>
      </c>
      <c r="N2564" s="163">
        <v>2.1999999999999999E-2</v>
      </c>
      <c r="O2564" s="163">
        <v>4.2000000000000003E-2</v>
      </c>
      <c r="P2564" s="163">
        <v>1</v>
      </c>
      <c r="Q2564" s="163">
        <v>413</v>
      </c>
      <c r="R2564" s="163">
        <v>784.7</v>
      </c>
      <c r="S2564" s="163">
        <v>2.1999999999999999E-2</v>
      </c>
      <c r="T2564" s="163">
        <v>4.2000000000000003E-2</v>
      </c>
    </row>
    <row r="2565" spans="1:20" ht="15.75" customHeight="1">
      <c r="A2565" s="130" t="s">
        <v>131</v>
      </c>
      <c r="B2565" s="164">
        <v>2019</v>
      </c>
      <c r="C2565" s="164">
        <v>3</v>
      </c>
      <c r="D2565" s="130" t="s">
        <v>55</v>
      </c>
      <c r="E2565" s="164">
        <v>18705</v>
      </c>
      <c r="F2565" s="164">
        <v>0</v>
      </c>
      <c r="G2565" s="164">
        <v>0</v>
      </c>
      <c r="H2565" s="164">
        <v>0</v>
      </c>
      <c r="I2565" s="164">
        <v>0</v>
      </c>
      <c r="J2565" s="164">
        <v>0</v>
      </c>
      <c r="K2565" s="164">
        <v>32</v>
      </c>
      <c r="L2565" s="164">
        <v>1367</v>
      </c>
      <c r="M2565" s="164">
        <v>4701.4399999999996</v>
      </c>
      <c r="N2565" s="164">
        <v>7.2999999999999995E-2</v>
      </c>
      <c r="O2565" s="164">
        <v>0.251</v>
      </c>
      <c r="P2565" s="164">
        <v>32</v>
      </c>
      <c r="Q2565" s="164">
        <v>1367</v>
      </c>
      <c r="R2565" s="164">
        <v>4701.4399999999996</v>
      </c>
      <c r="S2565" s="164">
        <v>7.2999999999999995E-2</v>
      </c>
      <c r="T2565" s="164">
        <v>0.251</v>
      </c>
    </row>
    <row r="2566" spans="1:20" ht="15.75" customHeight="1">
      <c r="A2566" s="126" t="s">
        <v>131</v>
      </c>
      <c r="B2566" s="163">
        <v>2019</v>
      </c>
      <c r="C2566" s="163">
        <v>4</v>
      </c>
      <c r="D2566" s="126" t="s">
        <v>56</v>
      </c>
      <c r="E2566" s="163">
        <v>18705</v>
      </c>
      <c r="F2566" s="163">
        <v>0</v>
      </c>
      <c r="G2566" s="163">
        <v>0</v>
      </c>
      <c r="H2566" s="163">
        <v>0</v>
      </c>
      <c r="I2566" s="163">
        <v>0</v>
      </c>
      <c r="J2566" s="163">
        <v>0</v>
      </c>
      <c r="K2566" s="163">
        <v>0</v>
      </c>
      <c r="L2566" s="163">
        <v>0</v>
      </c>
      <c r="M2566" s="163">
        <v>0</v>
      </c>
      <c r="N2566" s="163">
        <v>0</v>
      </c>
      <c r="O2566" s="163">
        <v>0</v>
      </c>
      <c r="P2566" s="163">
        <v>0</v>
      </c>
      <c r="Q2566" s="163">
        <v>0</v>
      </c>
      <c r="R2566" s="163">
        <v>0</v>
      </c>
      <c r="S2566" s="163">
        <v>0</v>
      </c>
      <c r="T2566" s="163">
        <v>0</v>
      </c>
    </row>
    <row r="2567" spans="1:20" ht="15.75" customHeight="1">
      <c r="A2567" s="130" t="s">
        <v>131</v>
      </c>
      <c r="B2567" s="164">
        <v>2019</v>
      </c>
      <c r="C2567" s="164">
        <v>5</v>
      </c>
      <c r="D2567" s="130" t="s">
        <v>57</v>
      </c>
      <c r="E2567" s="164">
        <v>18705</v>
      </c>
      <c r="F2567" s="164">
        <v>0</v>
      </c>
      <c r="G2567" s="164">
        <v>0</v>
      </c>
      <c r="H2567" s="164">
        <v>0</v>
      </c>
      <c r="I2567" s="164">
        <v>0</v>
      </c>
      <c r="J2567" s="164">
        <v>0</v>
      </c>
      <c r="K2567" s="164">
        <v>44</v>
      </c>
      <c r="L2567" s="164">
        <v>2237</v>
      </c>
      <c r="M2567" s="164">
        <v>2112.12</v>
      </c>
      <c r="N2567" s="164">
        <v>0.12</v>
      </c>
      <c r="O2567" s="164">
        <v>0.113</v>
      </c>
      <c r="P2567" s="164">
        <v>44</v>
      </c>
      <c r="Q2567" s="164">
        <v>2237</v>
      </c>
      <c r="R2567" s="164">
        <v>2112.12</v>
      </c>
      <c r="S2567" s="164">
        <v>0.12</v>
      </c>
      <c r="T2567" s="164">
        <v>0.113</v>
      </c>
    </row>
    <row r="2568" spans="1:20" ht="15.75" customHeight="1">
      <c r="A2568" s="126" t="s">
        <v>131</v>
      </c>
      <c r="B2568" s="163">
        <v>2019</v>
      </c>
      <c r="C2568" s="163">
        <v>6</v>
      </c>
      <c r="D2568" s="126" t="s">
        <v>58</v>
      </c>
      <c r="E2568" s="163">
        <v>18705</v>
      </c>
      <c r="F2568" s="163">
        <v>0</v>
      </c>
      <c r="G2568" s="163">
        <v>0</v>
      </c>
      <c r="H2568" s="163">
        <v>0</v>
      </c>
      <c r="I2568" s="163">
        <v>0</v>
      </c>
      <c r="J2568" s="163">
        <v>0</v>
      </c>
      <c r="K2568" s="163">
        <v>8</v>
      </c>
      <c r="L2568" s="163">
        <v>1017</v>
      </c>
      <c r="M2568" s="163">
        <v>2866.7</v>
      </c>
      <c r="N2568" s="163">
        <v>5.3999999999999999E-2</v>
      </c>
      <c r="O2568" s="163">
        <v>0.153</v>
      </c>
      <c r="P2568" s="163">
        <v>8</v>
      </c>
      <c r="Q2568" s="163">
        <v>1017</v>
      </c>
      <c r="R2568" s="163">
        <v>2866.7</v>
      </c>
      <c r="S2568" s="163">
        <v>5.3999999999999999E-2</v>
      </c>
      <c r="T2568" s="163">
        <v>0.153</v>
      </c>
    </row>
    <row r="2569" spans="1:20" ht="15.75" customHeight="1">
      <c r="A2569" s="130" t="s">
        <v>131</v>
      </c>
      <c r="B2569" s="164">
        <v>2019</v>
      </c>
      <c r="C2569" s="164">
        <v>7</v>
      </c>
      <c r="D2569" s="130" t="s">
        <v>59</v>
      </c>
      <c r="E2569" s="164">
        <v>18705</v>
      </c>
      <c r="F2569" s="164">
        <v>0</v>
      </c>
      <c r="G2569" s="164">
        <v>0</v>
      </c>
      <c r="H2569" s="164">
        <v>0</v>
      </c>
      <c r="I2569" s="164">
        <v>0</v>
      </c>
      <c r="J2569" s="164">
        <v>0</v>
      </c>
      <c r="K2569" s="164">
        <v>0</v>
      </c>
      <c r="L2569" s="164">
        <v>0</v>
      </c>
      <c r="M2569" s="164">
        <v>0</v>
      </c>
      <c r="N2569" s="164">
        <v>0</v>
      </c>
      <c r="O2569" s="164">
        <v>0</v>
      </c>
      <c r="P2569" s="164">
        <v>0</v>
      </c>
      <c r="Q2569" s="164">
        <v>0</v>
      </c>
      <c r="R2569" s="164">
        <v>0</v>
      </c>
      <c r="S2569" s="164">
        <v>0</v>
      </c>
      <c r="T2569" s="164">
        <v>0</v>
      </c>
    </row>
    <row r="2570" spans="1:20" ht="15.75" customHeight="1">
      <c r="A2570" s="126" t="s">
        <v>131</v>
      </c>
      <c r="B2570" s="163">
        <v>2019</v>
      </c>
      <c r="C2570" s="163">
        <v>8</v>
      </c>
      <c r="D2570" s="126" t="s">
        <v>60</v>
      </c>
      <c r="E2570" s="163">
        <v>18705</v>
      </c>
      <c r="F2570" s="163">
        <v>0</v>
      </c>
      <c r="G2570" s="163">
        <v>0</v>
      </c>
      <c r="H2570" s="163">
        <v>0</v>
      </c>
      <c r="I2570" s="163">
        <v>0</v>
      </c>
      <c r="J2570" s="163">
        <v>0</v>
      </c>
      <c r="K2570" s="163">
        <v>7</v>
      </c>
      <c r="L2570" s="163">
        <v>493</v>
      </c>
      <c r="M2570" s="163">
        <v>576.38</v>
      </c>
      <c r="N2570" s="163">
        <v>2.5999999999999999E-2</v>
      </c>
      <c r="O2570" s="163">
        <v>3.1E-2</v>
      </c>
      <c r="P2570" s="163">
        <v>7</v>
      </c>
      <c r="Q2570" s="163">
        <v>493</v>
      </c>
      <c r="R2570" s="163">
        <v>576.38</v>
      </c>
      <c r="S2570" s="163">
        <v>2.5999999999999999E-2</v>
      </c>
      <c r="T2570" s="163">
        <v>3.1E-2</v>
      </c>
    </row>
    <row r="2571" spans="1:20" ht="15.75" customHeight="1">
      <c r="A2571" s="130" t="s">
        <v>131</v>
      </c>
      <c r="B2571" s="164">
        <v>2019</v>
      </c>
      <c r="C2571" s="164">
        <v>9</v>
      </c>
      <c r="D2571" s="130" t="s">
        <v>61</v>
      </c>
      <c r="E2571" s="164">
        <v>18705</v>
      </c>
      <c r="F2571" s="164">
        <v>0</v>
      </c>
      <c r="G2571" s="164">
        <v>0</v>
      </c>
      <c r="H2571" s="164">
        <v>0</v>
      </c>
      <c r="I2571" s="164">
        <v>0</v>
      </c>
      <c r="J2571" s="164">
        <v>0</v>
      </c>
      <c r="K2571" s="164">
        <v>32</v>
      </c>
      <c r="L2571" s="164">
        <v>2424</v>
      </c>
      <c r="M2571" s="164">
        <v>14423.55</v>
      </c>
      <c r="N2571" s="164">
        <v>0.13</v>
      </c>
      <c r="O2571" s="164">
        <v>0.77100000000000002</v>
      </c>
      <c r="P2571" s="164">
        <v>32</v>
      </c>
      <c r="Q2571" s="164">
        <v>2424</v>
      </c>
      <c r="R2571" s="164">
        <v>14423.55</v>
      </c>
      <c r="S2571" s="164">
        <v>0.13</v>
      </c>
      <c r="T2571" s="164">
        <v>0.77100000000000002</v>
      </c>
    </row>
    <row r="2572" spans="1:20" ht="15.75" customHeight="1">
      <c r="A2572" s="126" t="s">
        <v>131</v>
      </c>
      <c r="B2572" s="163">
        <v>2020</v>
      </c>
      <c r="C2572" s="163">
        <v>0</v>
      </c>
      <c r="D2572" s="126" t="s">
        <v>53</v>
      </c>
      <c r="E2572" s="163">
        <v>19038</v>
      </c>
      <c r="F2572" s="163">
        <v>0</v>
      </c>
      <c r="G2572" s="163">
        <v>0</v>
      </c>
      <c r="H2572" s="163">
        <v>0</v>
      </c>
      <c r="I2572" s="163">
        <v>0</v>
      </c>
      <c r="J2572" s="163">
        <v>0</v>
      </c>
      <c r="K2572" s="163">
        <v>23</v>
      </c>
      <c r="L2572" s="163">
        <v>8622</v>
      </c>
      <c r="M2572" s="163">
        <v>3364.95</v>
      </c>
      <c r="N2572" s="163">
        <v>0.45300000000000001</v>
      </c>
      <c r="O2572" s="163">
        <v>0.17699999999999999</v>
      </c>
      <c r="P2572" s="163">
        <v>23</v>
      </c>
      <c r="Q2572" s="163">
        <v>8622</v>
      </c>
      <c r="R2572" s="163">
        <v>3364.95</v>
      </c>
      <c r="S2572" s="163">
        <v>0.45300000000000001</v>
      </c>
      <c r="T2572" s="163">
        <v>0.17699999999999999</v>
      </c>
    </row>
    <row r="2573" spans="1:20" ht="15.75" customHeight="1">
      <c r="A2573" s="130" t="s">
        <v>131</v>
      </c>
      <c r="B2573" s="164">
        <v>2020</v>
      </c>
      <c r="C2573" s="164">
        <v>1</v>
      </c>
      <c r="D2573" s="130" t="s">
        <v>54</v>
      </c>
      <c r="E2573" s="164">
        <v>19038</v>
      </c>
      <c r="F2573" s="164">
        <v>0</v>
      </c>
      <c r="G2573" s="164">
        <v>0</v>
      </c>
      <c r="H2573" s="164">
        <v>0</v>
      </c>
      <c r="I2573" s="164">
        <v>0</v>
      </c>
      <c r="J2573" s="164">
        <v>0</v>
      </c>
      <c r="K2573" s="164">
        <v>65</v>
      </c>
      <c r="L2573" s="164">
        <v>308</v>
      </c>
      <c r="M2573" s="164">
        <v>609.85</v>
      </c>
      <c r="N2573" s="164">
        <v>1.6E-2</v>
      </c>
      <c r="O2573" s="164">
        <v>3.2000000000000001E-2</v>
      </c>
      <c r="P2573" s="164">
        <v>65</v>
      </c>
      <c r="Q2573" s="164">
        <v>308</v>
      </c>
      <c r="R2573" s="164">
        <v>609.85</v>
      </c>
      <c r="S2573" s="164">
        <v>1.6E-2</v>
      </c>
      <c r="T2573" s="164">
        <v>3.2000000000000001E-2</v>
      </c>
    </row>
    <row r="2574" spans="1:20" ht="15.75" customHeight="1">
      <c r="A2574" s="126" t="s">
        <v>131</v>
      </c>
      <c r="B2574" s="163">
        <v>2020</v>
      </c>
      <c r="C2574" s="163">
        <v>2</v>
      </c>
      <c r="D2574" s="126" t="s">
        <v>1415</v>
      </c>
      <c r="E2574" s="163">
        <v>19038</v>
      </c>
      <c r="F2574" s="163">
        <v>0</v>
      </c>
      <c r="G2574" s="163">
        <v>0</v>
      </c>
      <c r="H2574" s="163">
        <v>0</v>
      </c>
      <c r="I2574" s="163">
        <v>0</v>
      </c>
      <c r="J2574" s="163">
        <v>0</v>
      </c>
      <c r="K2574" s="163">
        <v>1</v>
      </c>
      <c r="L2574" s="163">
        <v>3528</v>
      </c>
      <c r="M2574" s="163">
        <v>7232.4</v>
      </c>
      <c r="N2574" s="163">
        <v>0.185</v>
      </c>
      <c r="O2574" s="163">
        <v>0.38</v>
      </c>
      <c r="P2574" s="163">
        <v>1</v>
      </c>
      <c r="Q2574" s="163">
        <v>3528</v>
      </c>
      <c r="R2574" s="163">
        <v>7232.4</v>
      </c>
      <c r="S2574" s="163">
        <v>0.185</v>
      </c>
      <c r="T2574" s="163">
        <v>0.38</v>
      </c>
    </row>
    <row r="2575" spans="1:20" ht="15.75" customHeight="1">
      <c r="A2575" s="130" t="s">
        <v>131</v>
      </c>
      <c r="B2575" s="164">
        <v>2020</v>
      </c>
      <c r="C2575" s="164">
        <v>3</v>
      </c>
      <c r="D2575" s="130" t="s">
        <v>55</v>
      </c>
      <c r="E2575" s="164">
        <v>19038</v>
      </c>
      <c r="F2575" s="164">
        <v>0</v>
      </c>
      <c r="G2575" s="164">
        <v>0</v>
      </c>
      <c r="H2575" s="164">
        <v>0</v>
      </c>
      <c r="I2575" s="164">
        <v>0</v>
      </c>
      <c r="J2575" s="164">
        <v>0</v>
      </c>
      <c r="K2575" s="164">
        <v>31</v>
      </c>
      <c r="L2575" s="164">
        <v>4236</v>
      </c>
      <c r="M2575" s="164">
        <v>7407.57</v>
      </c>
      <c r="N2575" s="164">
        <v>0.223</v>
      </c>
      <c r="O2575" s="164">
        <v>0.38900000000000001</v>
      </c>
      <c r="P2575" s="164">
        <v>31</v>
      </c>
      <c r="Q2575" s="164">
        <v>4236</v>
      </c>
      <c r="R2575" s="164">
        <v>7407.57</v>
      </c>
      <c r="S2575" s="164">
        <v>0.223</v>
      </c>
      <c r="T2575" s="164">
        <v>0.38900000000000001</v>
      </c>
    </row>
    <row r="2576" spans="1:20" ht="15.75" customHeight="1">
      <c r="A2576" s="126" t="s">
        <v>131</v>
      </c>
      <c r="B2576" s="163">
        <v>2020</v>
      </c>
      <c r="C2576" s="163">
        <v>4</v>
      </c>
      <c r="D2576" s="126" t="s">
        <v>56</v>
      </c>
      <c r="E2576" s="163">
        <v>19038</v>
      </c>
      <c r="F2576" s="163">
        <v>2</v>
      </c>
      <c r="G2576" s="163">
        <v>9344</v>
      </c>
      <c r="H2576" s="163">
        <v>33093.33</v>
      </c>
      <c r="I2576" s="163">
        <v>0.49099999999999999</v>
      </c>
      <c r="J2576" s="163">
        <v>1.738</v>
      </c>
      <c r="K2576" s="163">
        <v>3</v>
      </c>
      <c r="L2576" s="163">
        <v>12</v>
      </c>
      <c r="M2576" s="163">
        <v>27.869999999995301</v>
      </c>
      <c r="N2576" s="163">
        <v>1E-3</v>
      </c>
      <c r="O2576" s="163">
        <v>1E-3</v>
      </c>
      <c r="P2576" s="163">
        <v>5</v>
      </c>
      <c r="Q2576" s="163">
        <v>9356</v>
      </c>
      <c r="R2576" s="163">
        <v>33121.199999999997</v>
      </c>
      <c r="S2576" s="163">
        <v>0.49099999999999999</v>
      </c>
      <c r="T2576" s="163">
        <v>1.74</v>
      </c>
    </row>
    <row r="2577" spans="1:20" ht="15.75" customHeight="1">
      <c r="A2577" s="130" t="s">
        <v>131</v>
      </c>
      <c r="B2577" s="164">
        <v>2020</v>
      </c>
      <c r="C2577" s="164">
        <v>5</v>
      </c>
      <c r="D2577" s="130" t="s">
        <v>57</v>
      </c>
      <c r="E2577" s="164">
        <v>19038</v>
      </c>
      <c r="F2577" s="164">
        <v>0</v>
      </c>
      <c r="G2577" s="164">
        <v>0</v>
      </c>
      <c r="H2577" s="164">
        <v>0</v>
      </c>
      <c r="I2577" s="164">
        <v>0</v>
      </c>
      <c r="J2577" s="164">
        <v>0</v>
      </c>
      <c r="K2577" s="164">
        <v>53</v>
      </c>
      <c r="L2577" s="164">
        <v>2599</v>
      </c>
      <c r="M2577" s="164">
        <v>7796.01</v>
      </c>
      <c r="N2577" s="164">
        <v>0.13700000000000001</v>
      </c>
      <c r="O2577" s="164">
        <v>0.40899999999999997</v>
      </c>
      <c r="P2577" s="164">
        <v>53</v>
      </c>
      <c r="Q2577" s="164">
        <v>2599</v>
      </c>
      <c r="R2577" s="164">
        <v>7796.01</v>
      </c>
      <c r="S2577" s="164">
        <v>0.13700000000000001</v>
      </c>
      <c r="T2577" s="164">
        <v>0.40899999999999997</v>
      </c>
    </row>
    <row r="2578" spans="1:20" ht="15.75" customHeight="1">
      <c r="A2578" s="126" t="s">
        <v>131</v>
      </c>
      <c r="B2578" s="163">
        <v>2020</v>
      </c>
      <c r="C2578" s="163">
        <v>6</v>
      </c>
      <c r="D2578" s="126" t="s">
        <v>58</v>
      </c>
      <c r="E2578" s="163">
        <v>19038</v>
      </c>
      <c r="F2578" s="163">
        <v>2</v>
      </c>
      <c r="G2578" s="163">
        <v>8769</v>
      </c>
      <c r="H2578" s="163">
        <v>29002</v>
      </c>
      <c r="I2578" s="163">
        <v>0.46100000000000002</v>
      </c>
      <c r="J2578" s="163">
        <v>1.522</v>
      </c>
      <c r="K2578" s="163">
        <v>16</v>
      </c>
      <c r="L2578" s="163">
        <v>4296</v>
      </c>
      <c r="M2578" s="163">
        <v>14024.62</v>
      </c>
      <c r="N2578" s="163">
        <v>0.22600000000000001</v>
      </c>
      <c r="O2578" s="163">
        <v>0.73699999999999999</v>
      </c>
      <c r="P2578" s="163">
        <v>18</v>
      </c>
      <c r="Q2578" s="163">
        <v>13065</v>
      </c>
      <c r="R2578" s="163">
        <v>43026.62</v>
      </c>
      <c r="S2578" s="163">
        <v>0.68600000000000005</v>
      </c>
      <c r="T2578" s="163">
        <v>2.2589999999999999</v>
      </c>
    </row>
    <row r="2579" spans="1:20" ht="15.75" customHeight="1">
      <c r="A2579" s="130" t="s">
        <v>131</v>
      </c>
      <c r="B2579" s="164">
        <v>2020</v>
      </c>
      <c r="C2579" s="164">
        <v>7</v>
      </c>
      <c r="D2579" s="130" t="s">
        <v>59</v>
      </c>
      <c r="E2579" s="164">
        <v>19038</v>
      </c>
      <c r="F2579" s="164">
        <v>0</v>
      </c>
      <c r="G2579" s="164">
        <v>0</v>
      </c>
      <c r="H2579" s="164">
        <v>0</v>
      </c>
      <c r="I2579" s="164">
        <v>0</v>
      </c>
      <c r="J2579" s="164">
        <v>0</v>
      </c>
      <c r="K2579" s="164">
        <v>0</v>
      </c>
      <c r="L2579" s="164">
        <v>0</v>
      </c>
      <c r="M2579" s="164">
        <v>0</v>
      </c>
      <c r="N2579" s="164">
        <v>0</v>
      </c>
      <c r="O2579" s="164">
        <v>0</v>
      </c>
      <c r="P2579" s="164">
        <v>0</v>
      </c>
      <c r="Q2579" s="164">
        <v>0</v>
      </c>
      <c r="R2579" s="164">
        <v>0</v>
      </c>
      <c r="S2579" s="164">
        <v>0</v>
      </c>
      <c r="T2579" s="164">
        <v>0</v>
      </c>
    </row>
    <row r="2580" spans="1:20" ht="15.75" customHeight="1">
      <c r="A2580" s="126" t="s">
        <v>131</v>
      </c>
      <c r="B2580" s="163">
        <v>2020</v>
      </c>
      <c r="C2580" s="163">
        <v>8</v>
      </c>
      <c r="D2580" s="126" t="s">
        <v>60</v>
      </c>
      <c r="E2580" s="163">
        <v>19038</v>
      </c>
      <c r="F2580" s="163">
        <v>0</v>
      </c>
      <c r="G2580" s="163">
        <v>0</v>
      </c>
      <c r="H2580" s="163">
        <v>0</v>
      </c>
      <c r="I2580" s="163">
        <v>0</v>
      </c>
      <c r="J2580" s="163">
        <v>0</v>
      </c>
      <c r="K2580" s="163">
        <v>8</v>
      </c>
      <c r="L2580" s="163">
        <v>583</v>
      </c>
      <c r="M2580" s="163">
        <v>872.77</v>
      </c>
      <c r="N2580" s="163">
        <v>3.1E-2</v>
      </c>
      <c r="O2580" s="163">
        <v>4.5999999999999999E-2</v>
      </c>
      <c r="P2580" s="163">
        <v>8</v>
      </c>
      <c r="Q2580" s="163">
        <v>583</v>
      </c>
      <c r="R2580" s="163">
        <v>872.77</v>
      </c>
      <c r="S2580" s="163">
        <v>3.1E-2</v>
      </c>
      <c r="T2580" s="163">
        <v>4.5999999999999999E-2</v>
      </c>
    </row>
    <row r="2581" spans="1:20" ht="15.75" customHeight="1">
      <c r="A2581" s="130" t="s">
        <v>131</v>
      </c>
      <c r="B2581" s="164">
        <v>2020</v>
      </c>
      <c r="C2581" s="164">
        <v>9</v>
      </c>
      <c r="D2581" s="130" t="s">
        <v>61</v>
      </c>
      <c r="E2581" s="164">
        <v>19038</v>
      </c>
      <c r="F2581" s="164">
        <v>0</v>
      </c>
      <c r="G2581" s="164">
        <v>0</v>
      </c>
      <c r="H2581" s="164">
        <v>0</v>
      </c>
      <c r="I2581" s="164">
        <v>0</v>
      </c>
      <c r="J2581" s="164">
        <v>0</v>
      </c>
      <c r="K2581" s="164">
        <v>38</v>
      </c>
      <c r="L2581" s="164">
        <v>199</v>
      </c>
      <c r="M2581" s="164">
        <v>335.76</v>
      </c>
      <c r="N2581" s="164">
        <v>0.01</v>
      </c>
      <c r="O2581" s="164">
        <v>1.7999999999999999E-2</v>
      </c>
      <c r="P2581" s="164">
        <v>38</v>
      </c>
      <c r="Q2581" s="164">
        <v>199</v>
      </c>
      <c r="R2581" s="164">
        <v>335.76</v>
      </c>
      <c r="S2581" s="164">
        <v>0.01</v>
      </c>
      <c r="T2581" s="164">
        <v>1.7999999999999999E-2</v>
      </c>
    </row>
    <row r="2582" spans="1:20" ht="15.75" customHeight="1">
      <c r="A2582" s="126" t="s">
        <v>131</v>
      </c>
      <c r="B2582" s="163">
        <v>2021</v>
      </c>
      <c r="C2582" s="163">
        <v>0</v>
      </c>
      <c r="D2582" s="126" t="s">
        <v>53</v>
      </c>
      <c r="E2582" s="163">
        <v>19683</v>
      </c>
      <c r="F2582" s="163">
        <v>1</v>
      </c>
      <c r="G2582" s="163">
        <v>2193</v>
      </c>
      <c r="H2582" s="163">
        <v>5960.2</v>
      </c>
      <c r="I2582" s="163">
        <v>0.111</v>
      </c>
      <c r="J2582" s="163">
        <v>0.30299999999999999</v>
      </c>
      <c r="K2582" s="163">
        <v>20</v>
      </c>
      <c r="L2582" s="163">
        <v>442</v>
      </c>
      <c r="M2582" s="163">
        <v>296.22000000000003</v>
      </c>
      <c r="N2582" s="163">
        <v>2.1999999999999999E-2</v>
      </c>
      <c r="O2582" s="163">
        <v>1.4999999999999999E-2</v>
      </c>
      <c r="P2582" s="163">
        <v>21</v>
      </c>
      <c r="Q2582" s="163">
        <v>2635</v>
      </c>
      <c r="R2582" s="163">
        <v>6256.42</v>
      </c>
      <c r="S2582" s="163">
        <v>0.13400000000000001</v>
      </c>
      <c r="T2582" s="163">
        <v>0.318</v>
      </c>
    </row>
    <row r="2583" spans="1:20" ht="15.75" customHeight="1">
      <c r="A2583" s="130" t="s">
        <v>131</v>
      </c>
      <c r="B2583" s="164">
        <v>2021</v>
      </c>
      <c r="C2583" s="164">
        <v>1</v>
      </c>
      <c r="D2583" s="130" t="s">
        <v>54</v>
      </c>
      <c r="E2583" s="164">
        <v>19683</v>
      </c>
      <c r="F2583" s="164">
        <v>0</v>
      </c>
      <c r="G2583" s="164">
        <v>0</v>
      </c>
      <c r="H2583" s="164">
        <v>0</v>
      </c>
      <c r="I2583" s="164">
        <v>0</v>
      </c>
      <c r="J2583" s="164">
        <v>0</v>
      </c>
      <c r="K2583" s="164">
        <v>74</v>
      </c>
      <c r="L2583" s="164">
        <v>555</v>
      </c>
      <c r="M2583" s="164">
        <v>759.46</v>
      </c>
      <c r="N2583" s="164">
        <v>2.8000000000000001E-2</v>
      </c>
      <c r="O2583" s="164">
        <v>3.9E-2</v>
      </c>
      <c r="P2583" s="164">
        <v>74</v>
      </c>
      <c r="Q2583" s="164">
        <v>555</v>
      </c>
      <c r="R2583" s="164">
        <v>759.46</v>
      </c>
      <c r="S2583" s="164">
        <v>2.8000000000000001E-2</v>
      </c>
      <c r="T2583" s="164">
        <v>3.9E-2</v>
      </c>
    </row>
    <row r="2584" spans="1:20" ht="15.75" customHeight="1">
      <c r="A2584" s="126" t="s">
        <v>131</v>
      </c>
      <c r="B2584" s="163">
        <v>2021</v>
      </c>
      <c r="C2584" s="163">
        <v>2</v>
      </c>
      <c r="D2584" s="126" t="s">
        <v>1415</v>
      </c>
      <c r="E2584" s="163">
        <v>19683</v>
      </c>
      <c r="F2584" s="163">
        <v>0</v>
      </c>
      <c r="G2584" s="163">
        <v>0</v>
      </c>
      <c r="H2584" s="163">
        <v>0</v>
      </c>
      <c r="I2584" s="163">
        <v>0</v>
      </c>
      <c r="J2584" s="163">
        <v>0</v>
      </c>
      <c r="K2584" s="163">
        <v>0</v>
      </c>
      <c r="L2584" s="163">
        <v>0</v>
      </c>
      <c r="M2584" s="163">
        <v>0</v>
      </c>
      <c r="N2584" s="163">
        <v>0</v>
      </c>
      <c r="O2584" s="163">
        <v>0</v>
      </c>
      <c r="P2584" s="163">
        <v>0</v>
      </c>
      <c r="Q2584" s="163">
        <v>0</v>
      </c>
      <c r="R2584" s="163">
        <v>0</v>
      </c>
      <c r="S2584" s="163">
        <v>0</v>
      </c>
      <c r="T2584" s="163">
        <v>0</v>
      </c>
    </row>
    <row r="2585" spans="1:20" ht="15.75" customHeight="1">
      <c r="A2585" s="130" t="s">
        <v>131</v>
      </c>
      <c r="B2585" s="164">
        <v>2021</v>
      </c>
      <c r="C2585" s="164">
        <v>3</v>
      </c>
      <c r="D2585" s="130" t="s">
        <v>55</v>
      </c>
      <c r="E2585" s="164">
        <v>19683</v>
      </c>
      <c r="F2585" s="164">
        <v>0</v>
      </c>
      <c r="G2585" s="164">
        <v>0</v>
      </c>
      <c r="H2585" s="164">
        <v>0</v>
      </c>
      <c r="I2585" s="164">
        <v>0</v>
      </c>
      <c r="J2585" s="164">
        <v>0</v>
      </c>
      <c r="K2585" s="164">
        <v>21</v>
      </c>
      <c r="L2585" s="164">
        <v>400</v>
      </c>
      <c r="M2585" s="164">
        <v>1089.72</v>
      </c>
      <c r="N2585" s="164">
        <v>0.02</v>
      </c>
      <c r="O2585" s="164">
        <v>5.5E-2</v>
      </c>
      <c r="P2585" s="164">
        <v>21</v>
      </c>
      <c r="Q2585" s="164">
        <v>400</v>
      </c>
      <c r="R2585" s="164">
        <v>1089.72</v>
      </c>
      <c r="S2585" s="164">
        <v>0.02</v>
      </c>
      <c r="T2585" s="164">
        <v>5.5E-2</v>
      </c>
    </row>
    <row r="2586" spans="1:20" ht="15.75" customHeight="1">
      <c r="A2586" s="126" t="s">
        <v>131</v>
      </c>
      <c r="B2586" s="163">
        <v>2021</v>
      </c>
      <c r="C2586" s="163">
        <v>4</v>
      </c>
      <c r="D2586" s="126" t="s">
        <v>56</v>
      </c>
      <c r="E2586" s="163">
        <v>19683</v>
      </c>
      <c r="F2586" s="163">
        <v>0</v>
      </c>
      <c r="G2586" s="163">
        <v>0</v>
      </c>
      <c r="H2586" s="163">
        <v>0</v>
      </c>
      <c r="I2586" s="163">
        <v>0</v>
      </c>
      <c r="J2586" s="163">
        <v>0</v>
      </c>
      <c r="K2586" s="163">
        <v>2</v>
      </c>
      <c r="L2586" s="163">
        <v>2</v>
      </c>
      <c r="M2586" s="163">
        <v>3.5</v>
      </c>
      <c r="N2586" s="163">
        <v>0</v>
      </c>
      <c r="O2586" s="163">
        <v>0</v>
      </c>
      <c r="P2586" s="163">
        <v>2</v>
      </c>
      <c r="Q2586" s="163">
        <v>2</v>
      </c>
      <c r="R2586" s="163">
        <v>3.5</v>
      </c>
      <c r="S2586" s="163">
        <v>0</v>
      </c>
      <c r="T2586" s="163">
        <v>0</v>
      </c>
    </row>
    <row r="2587" spans="1:20" ht="15.75" customHeight="1">
      <c r="A2587" s="130" t="s">
        <v>131</v>
      </c>
      <c r="B2587" s="164">
        <v>2021</v>
      </c>
      <c r="C2587" s="164">
        <v>5</v>
      </c>
      <c r="D2587" s="130" t="s">
        <v>57</v>
      </c>
      <c r="E2587" s="164">
        <v>19683</v>
      </c>
      <c r="F2587" s="164">
        <v>0</v>
      </c>
      <c r="G2587" s="164">
        <v>0</v>
      </c>
      <c r="H2587" s="164">
        <v>0</v>
      </c>
      <c r="I2587" s="164">
        <v>0</v>
      </c>
      <c r="J2587" s="164">
        <v>0</v>
      </c>
      <c r="K2587" s="164">
        <v>14</v>
      </c>
      <c r="L2587" s="164">
        <v>3456</v>
      </c>
      <c r="M2587" s="164">
        <v>9347.18</v>
      </c>
      <c r="N2587" s="164">
        <v>0.17599999999999999</v>
      </c>
      <c r="O2587" s="164">
        <v>0.47499999999999998</v>
      </c>
      <c r="P2587" s="164">
        <v>14</v>
      </c>
      <c r="Q2587" s="164">
        <v>3456</v>
      </c>
      <c r="R2587" s="164">
        <v>9347.18</v>
      </c>
      <c r="S2587" s="164">
        <v>0.17599999999999999</v>
      </c>
      <c r="T2587" s="164">
        <v>0.47499999999999998</v>
      </c>
    </row>
    <row r="2588" spans="1:20" ht="15.75" customHeight="1">
      <c r="A2588" s="126" t="s">
        <v>131</v>
      </c>
      <c r="B2588" s="163">
        <v>2021</v>
      </c>
      <c r="C2588" s="163">
        <v>6</v>
      </c>
      <c r="D2588" s="126" t="s">
        <v>58</v>
      </c>
      <c r="E2588" s="163">
        <v>19683</v>
      </c>
      <c r="F2588" s="163">
        <v>3</v>
      </c>
      <c r="G2588" s="163">
        <v>11077</v>
      </c>
      <c r="H2588" s="163">
        <v>32421.3</v>
      </c>
      <c r="I2588" s="163">
        <v>0.56299999999999994</v>
      </c>
      <c r="J2588" s="163">
        <v>1.647</v>
      </c>
      <c r="K2588" s="163">
        <v>15</v>
      </c>
      <c r="L2588" s="163">
        <v>1578</v>
      </c>
      <c r="M2588" s="163">
        <v>6085.26</v>
      </c>
      <c r="N2588" s="163">
        <v>0.08</v>
      </c>
      <c r="O2588" s="163">
        <v>0.309</v>
      </c>
      <c r="P2588" s="163">
        <v>18</v>
      </c>
      <c r="Q2588" s="163">
        <v>12655</v>
      </c>
      <c r="R2588" s="163">
        <v>38506.559999999998</v>
      </c>
      <c r="S2588" s="163">
        <v>0.64300000000000002</v>
      </c>
      <c r="T2588" s="163">
        <v>1.956</v>
      </c>
    </row>
    <row r="2589" spans="1:20" ht="15.75" customHeight="1">
      <c r="A2589" s="130" t="s">
        <v>131</v>
      </c>
      <c r="B2589" s="164">
        <v>2021</v>
      </c>
      <c r="C2589" s="164">
        <v>7</v>
      </c>
      <c r="D2589" s="130" t="s">
        <v>59</v>
      </c>
      <c r="E2589" s="164">
        <v>19683</v>
      </c>
      <c r="F2589" s="164">
        <v>0</v>
      </c>
      <c r="G2589" s="164">
        <v>0</v>
      </c>
      <c r="H2589" s="164">
        <v>0</v>
      </c>
      <c r="I2589" s="164">
        <v>0</v>
      </c>
      <c r="J2589" s="164">
        <v>0</v>
      </c>
      <c r="K2589" s="164">
        <v>0</v>
      </c>
      <c r="L2589" s="164">
        <v>0</v>
      </c>
      <c r="M2589" s="164">
        <v>0</v>
      </c>
      <c r="N2589" s="164">
        <v>0</v>
      </c>
      <c r="O2589" s="164">
        <v>0</v>
      </c>
      <c r="P2589" s="164">
        <v>0</v>
      </c>
      <c r="Q2589" s="164">
        <v>0</v>
      </c>
      <c r="R2589" s="164">
        <v>0</v>
      </c>
      <c r="S2589" s="164">
        <v>0</v>
      </c>
      <c r="T2589" s="164">
        <v>0</v>
      </c>
    </row>
    <row r="2590" spans="1:20" ht="15.75" customHeight="1">
      <c r="A2590" s="126" t="s">
        <v>131</v>
      </c>
      <c r="B2590" s="163">
        <v>2021</v>
      </c>
      <c r="C2590" s="163">
        <v>8</v>
      </c>
      <c r="D2590" s="126" t="s">
        <v>60</v>
      </c>
      <c r="E2590" s="163">
        <v>19683</v>
      </c>
      <c r="F2590" s="163">
        <v>0</v>
      </c>
      <c r="G2590" s="163">
        <v>0</v>
      </c>
      <c r="H2590" s="163">
        <v>0</v>
      </c>
      <c r="I2590" s="163">
        <v>0</v>
      </c>
      <c r="J2590" s="163">
        <v>0</v>
      </c>
      <c r="K2590" s="163">
        <v>4</v>
      </c>
      <c r="L2590" s="163">
        <v>30</v>
      </c>
      <c r="M2590" s="163">
        <v>59.65</v>
      </c>
      <c r="N2590" s="163">
        <v>2E-3</v>
      </c>
      <c r="O2590" s="163">
        <v>3.0000000000000001E-3</v>
      </c>
      <c r="P2590" s="163">
        <v>4</v>
      </c>
      <c r="Q2590" s="163">
        <v>30</v>
      </c>
      <c r="R2590" s="163">
        <v>59.65</v>
      </c>
      <c r="S2590" s="163">
        <v>2E-3</v>
      </c>
      <c r="T2590" s="163">
        <v>3.0000000000000001E-3</v>
      </c>
    </row>
    <row r="2591" spans="1:20" ht="15.75" customHeight="1">
      <c r="A2591" s="130" t="s">
        <v>131</v>
      </c>
      <c r="B2591" s="164">
        <v>2021</v>
      </c>
      <c r="C2591" s="164">
        <v>9</v>
      </c>
      <c r="D2591" s="130" t="s">
        <v>61</v>
      </c>
      <c r="E2591" s="164">
        <v>19683</v>
      </c>
      <c r="F2591" s="164">
        <v>0</v>
      </c>
      <c r="G2591" s="164">
        <v>0</v>
      </c>
      <c r="H2591" s="164">
        <v>0</v>
      </c>
      <c r="I2591" s="164">
        <v>0</v>
      </c>
      <c r="J2591" s="164">
        <v>0</v>
      </c>
      <c r="K2591" s="164">
        <v>27</v>
      </c>
      <c r="L2591" s="164">
        <v>7278</v>
      </c>
      <c r="M2591" s="164">
        <v>17303.88</v>
      </c>
      <c r="N2591" s="164">
        <v>0.37</v>
      </c>
      <c r="O2591" s="164">
        <v>0.879</v>
      </c>
      <c r="P2591" s="164">
        <v>27</v>
      </c>
      <c r="Q2591" s="164">
        <v>7278</v>
      </c>
      <c r="R2591" s="164">
        <v>17303.88</v>
      </c>
      <c r="S2591" s="164">
        <v>0.37</v>
      </c>
      <c r="T2591" s="164">
        <v>0.879</v>
      </c>
    </row>
    <row r="2592" spans="1:20" ht="15.75" customHeight="1">
      <c r="A2592" s="126" t="s">
        <v>131</v>
      </c>
      <c r="B2592" s="163">
        <v>2022</v>
      </c>
      <c r="C2592" s="163">
        <v>0</v>
      </c>
      <c r="D2592" s="126" t="s">
        <v>53</v>
      </c>
      <c r="E2592" s="163">
        <v>20304</v>
      </c>
      <c r="F2592" s="163">
        <v>0</v>
      </c>
      <c r="G2592" s="163">
        <v>0</v>
      </c>
      <c r="H2592" s="163">
        <v>0</v>
      </c>
      <c r="I2592" s="163">
        <v>0</v>
      </c>
      <c r="J2592" s="163">
        <v>0</v>
      </c>
      <c r="K2592" s="163">
        <v>17</v>
      </c>
      <c r="L2592" s="163">
        <v>6076</v>
      </c>
      <c r="M2592" s="163">
        <v>2118.91</v>
      </c>
      <c r="N2592" s="163">
        <v>0.29899999999999999</v>
      </c>
      <c r="O2592" s="163">
        <v>0.104</v>
      </c>
      <c r="P2592" s="163">
        <v>17</v>
      </c>
      <c r="Q2592" s="163">
        <v>6076</v>
      </c>
      <c r="R2592" s="163">
        <v>2118.91</v>
      </c>
      <c r="S2592" s="163">
        <v>0.29899999999999999</v>
      </c>
      <c r="T2592" s="163">
        <v>0.104</v>
      </c>
    </row>
    <row r="2593" spans="1:20" ht="15.75" customHeight="1">
      <c r="A2593" s="130" t="s">
        <v>131</v>
      </c>
      <c r="B2593" s="164">
        <v>2022</v>
      </c>
      <c r="C2593" s="164">
        <v>1</v>
      </c>
      <c r="D2593" s="130" t="s">
        <v>54</v>
      </c>
      <c r="E2593" s="164">
        <v>20304</v>
      </c>
      <c r="F2593" s="164">
        <v>0</v>
      </c>
      <c r="G2593" s="164">
        <v>0</v>
      </c>
      <c r="H2593" s="164">
        <v>0</v>
      </c>
      <c r="I2593" s="164">
        <v>0</v>
      </c>
      <c r="J2593" s="164">
        <v>0</v>
      </c>
      <c r="K2593" s="164">
        <v>71</v>
      </c>
      <c r="L2593" s="164">
        <v>246</v>
      </c>
      <c r="M2593" s="164">
        <v>747.87</v>
      </c>
      <c r="N2593" s="164">
        <v>1.2E-2</v>
      </c>
      <c r="O2593" s="164">
        <v>3.6999999999999998E-2</v>
      </c>
      <c r="P2593" s="164">
        <v>71</v>
      </c>
      <c r="Q2593" s="164">
        <v>246</v>
      </c>
      <c r="R2593" s="164">
        <v>747.87</v>
      </c>
      <c r="S2593" s="164">
        <v>1.2E-2</v>
      </c>
      <c r="T2593" s="164">
        <v>3.6999999999999998E-2</v>
      </c>
    </row>
    <row r="2594" spans="1:20" ht="15.75" customHeight="1">
      <c r="A2594" s="126" t="s">
        <v>131</v>
      </c>
      <c r="B2594" s="163">
        <v>2022</v>
      </c>
      <c r="C2594" s="163">
        <v>2</v>
      </c>
      <c r="D2594" s="126" t="s">
        <v>1415</v>
      </c>
      <c r="E2594" s="163">
        <v>20304</v>
      </c>
      <c r="F2594" s="163">
        <v>0</v>
      </c>
      <c r="G2594" s="163">
        <v>0</v>
      </c>
      <c r="H2594" s="163">
        <v>0</v>
      </c>
      <c r="I2594" s="163">
        <v>0</v>
      </c>
      <c r="J2594" s="163">
        <v>0</v>
      </c>
      <c r="K2594" s="163">
        <v>0</v>
      </c>
      <c r="L2594" s="163">
        <v>0</v>
      </c>
      <c r="M2594" s="163">
        <v>0</v>
      </c>
      <c r="N2594" s="163">
        <v>0</v>
      </c>
      <c r="O2594" s="163">
        <v>0</v>
      </c>
      <c r="P2594" s="163">
        <v>0</v>
      </c>
      <c r="Q2594" s="163">
        <v>0</v>
      </c>
      <c r="R2594" s="163">
        <v>0</v>
      </c>
      <c r="S2594" s="163">
        <v>0</v>
      </c>
      <c r="T2594" s="163">
        <v>0</v>
      </c>
    </row>
    <row r="2595" spans="1:20" ht="15.75" customHeight="1">
      <c r="A2595" s="130" t="s">
        <v>131</v>
      </c>
      <c r="B2595" s="164">
        <v>2022</v>
      </c>
      <c r="C2595" s="164">
        <v>3</v>
      </c>
      <c r="D2595" s="130" t="s">
        <v>55</v>
      </c>
      <c r="E2595" s="164">
        <v>20304</v>
      </c>
      <c r="F2595" s="164">
        <v>0</v>
      </c>
      <c r="G2595" s="164">
        <v>0</v>
      </c>
      <c r="H2595" s="164">
        <v>0</v>
      </c>
      <c r="I2595" s="164">
        <v>0</v>
      </c>
      <c r="J2595" s="164">
        <v>0</v>
      </c>
      <c r="K2595" s="164">
        <v>25</v>
      </c>
      <c r="L2595" s="164">
        <v>2322</v>
      </c>
      <c r="M2595" s="164">
        <v>2757.42</v>
      </c>
      <c r="N2595" s="164">
        <v>0.114</v>
      </c>
      <c r="O2595" s="164">
        <v>0.13600000000000001</v>
      </c>
      <c r="P2595" s="164">
        <v>25</v>
      </c>
      <c r="Q2595" s="164">
        <v>2322</v>
      </c>
      <c r="R2595" s="164">
        <v>2757.42</v>
      </c>
      <c r="S2595" s="164">
        <v>0.114</v>
      </c>
      <c r="T2595" s="164">
        <v>0.13600000000000001</v>
      </c>
    </row>
    <row r="2596" spans="1:20" ht="15.75" customHeight="1">
      <c r="A2596" s="126" t="s">
        <v>131</v>
      </c>
      <c r="B2596" s="163">
        <v>2022</v>
      </c>
      <c r="C2596" s="163">
        <v>4</v>
      </c>
      <c r="D2596" s="126" t="s">
        <v>56</v>
      </c>
      <c r="E2596" s="163">
        <v>20304</v>
      </c>
      <c r="F2596" s="163">
        <v>0</v>
      </c>
      <c r="G2596" s="163">
        <v>0</v>
      </c>
      <c r="H2596" s="163">
        <v>0</v>
      </c>
      <c r="I2596" s="163">
        <v>0</v>
      </c>
      <c r="J2596" s="163">
        <v>0</v>
      </c>
      <c r="K2596" s="163">
        <v>1</v>
      </c>
      <c r="L2596" s="163">
        <v>9</v>
      </c>
      <c r="M2596" s="163">
        <v>9.4499999999999993</v>
      </c>
      <c r="N2596" s="163">
        <v>0</v>
      </c>
      <c r="O2596" s="163">
        <v>0</v>
      </c>
      <c r="P2596" s="163">
        <v>1</v>
      </c>
      <c r="Q2596" s="163">
        <v>9</v>
      </c>
      <c r="R2596" s="163">
        <v>9.4499999999999993</v>
      </c>
      <c r="S2596" s="163">
        <v>0</v>
      </c>
      <c r="T2596" s="163">
        <v>0</v>
      </c>
    </row>
    <row r="2597" spans="1:20" ht="15.75" customHeight="1">
      <c r="A2597" s="130" t="s">
        <v>131</v>
      </c>
      <c r="B2597" s="164">
        <v>2022</v>
      </c>
      <c r="C2597" s="164">
        <v>5</v>
      </c>
      <c r="D2597" s="130" t="s">
        <v>57</v>
      </c>
      <c r="E2597" s="164">
        <v>20304</v>
      </c>
      <c r="F2597" s="164">
        <v>0</v>
      </c>
      <c r="G2597" s="164">
        <v>0</v>
      </c>
      <c r="H2597" s="164">
        <v>0</v>
      </c>
      <c r="I2597" s="164">
        <v>0</v>
      </c>
      <c r="J2597" s="164">
        <v>0</v>
      </c>
      <c r="K2597" s="164">
        <v>26</v>
      </c>
      <c r="L2597" s="164">
        <v>609</v>
      </c>
      <c r="M2597" s="164">
        <v>901.68</v>
      </c>
      <c r="N2597" s="164">
        <v>0.03</v>
      </c>
      <c r="O2597" s="164">
        <v>4.3999999999999997E-2</v>
      </c>
      <c r="P2597" s="164">
        <v>26</v>
      </c>
      <c r="Q2597" s="164">
        <v>609</v>
      </c>
      <c r="R2597" s="164">
        <v>901.68</v>
      </c>
      <c r="S2597" s="164">
        <v>0.03</v>
      </c>
      <c r="T2597" s="164">
        <v>4.3999999999999997E-2</v>
      </c>
    </row>
    <row r="2598" spans="1:20" ht="15.75" customHeight="1">
      <c r="A2598" s="126" t="s">
        <v>131</v>
      </c>
      <c r="B2598" s="163">
        <v>2022</v>
      </c>
      <c r="C2598" s="163">
        <v>6</v>
      </c>
      <c r="D2598" s="126" t="s">
        <v>58</v>
      </c>
      <c r="E2598" s="163">
        <v>20304</v>
      </c>
      <c r="F2598" s="163">
        <v>1</v>
      </c>
      <c r="G2598" s="163">
        <v>14244</v>
      </c>
      <c r="H2598" s="163">
        <v>29937.15</v>
      </c>
      <c r="I2598" s="163">
        <v>0.70199999999999996</v>
      </c>
      <c r="J2598" s="163">
        <v>1.474</v>
      </c>
      <c r="K2598" s="163">
        <v>27</v>
      </c>
      <c r="L2598" s="163">
        <v>5851</v>
      </c>
      <c r="M2598" s="163">
        <v>11165.81</v>
      </c>
      <c r="N2598" s="163">
        <v>0.28799999999999998</v>
      </c>
      <c r="O2598" s="163">
        <v>0.55000000000000004</v>
      </c>
      <c r="P2598" s="163">
        <v>28</v>
      </c>
      <c r="Q2598" s="163">
        <v>20095</v>
      </c>
      <c r="R2598" s="163">
        <v>41102.959999999999</v>
      </c>
      <c r="S2598" s="163">
        <v>0.99</v>
      </c>
      <c r="T2598" s="163">
        <v>2.024</v>
      </c>
    </row>
    <row r="2599" spans="1:20" ht="15.75" customHeight="1">
      <c r="A2599" s="130" t="s">
        <v>131</v>
      </c>
      <c r="B2599" s="164">
        <v>2022</v>
      </c>
      <c r="C2599" s="164">
        <v>7</v>
      </c>
      <c r="D2599" s="130" t="s">
        <v>59</v>
      </c>
      <c r="E2599" s="164">
        <v>20304</v>
      </c>
      <c r="F2599" s="164">
        <v>0</v>
      </c>
      <c r="G2599" s="164">
        <v>0</v>
      </c>
      <c r="H2599" s="164">
        <v>0</v>
      </c>
      <c r="I2599" s="164">
        <v>0</v>
      </c>
      <c r="J2599" s="164">
        <v>0</v>
      </c>
      <c r="K2599" s="164">
        <v>0</v>
      </c>
      <c r="L2599" s="164">
        <v>0</v>
      </c>
      <c r="M2599" s="164">
        <v>0</v>
      </c>
      <c r="N2599" s="164">
        <v>0</v>
      </c>
      <c r="O2599" s="164">
        <v>0</v>
      </c>
      <c r="P2599" s="164">
        <v>0</v>
      </c>
      <c r="Q2599" s="164">
        <v>0</v>
      </c>
      <c r="R2599" s="164">
        <v>0</v>
      </c>
      <c r="S2599" s="164">
        <v>0</v>
      </c>
      <c r="T2599" s="164">
        <v>0</v>
      </c>
    </row>
    <row r="2600" spans="1:20" ht="15.75" customHeight="1">
      <c r="A2600" s="126" t="s">
        <v>131</v>
      </c>
      <c r="B2600" s="163">
        <v>2022</v>
      </c>
      <c r="C2600" s="163">
        <v>8</v>
      </c>
      <c r="D2600" s="126" t="s">
        <v>60</v>
      </c>
      <c r="E2600" s="163">
        <v>20304</v>
      </c>
      <c r="F2600" s="163">
        <v>0</v>
      </c>
      <c r="G2600" s="163">
        <v>0</v>
      </c>
      <c r="H2600" s="163">
        <v>0</v>
      </c>
      <c r="I2600" s="163">
        <v>0</v>
      </c>
      <c r="J2600" s="163">
        <v>0</v>
      </c>
      <c r="K2600" s="163">
        <v>4</v>
      </c>
      <c r="L2600" s="163">
        <v>2068</v>
      </c>
      <c r="M2600" s="163">
        <v>1911.78</v>
      </c>
      <c r="N2600" s="163">
        <v>0.10199999999999999</v>
      </c>
      <c r="O2600" s="163">
        <v>9.4E-2</v>
      </c>
      <c r="P2600" s="163">
        <v>4</v>
      </c>
      <c r="Q2600" s="163">
        <v>2068</v>
      </c>
      <c r="R2600" s="163">
        <v>1911.78</v>
      </c>
      <c r="S2600" s="163">
        <v>0.10199999999999999</v>
      </c>
      <c r="T2600" s="163">
        <v>9.4E-2</v>
      </c>
    </row>
    <row r="2601" spans="1:20" ht="15.75" customHeight="1">
      <c r="A2601" s="130" t="s">
        <v>131</v>
      </c>
      <c r="B2601" s="164">
        <v>2022</v>
      </c>
      <c r="C2601" s="164">
        <v>9</v>
      </c>
      <c r="D2601" s="130" t="s">
        <v>61</v>
      </c>
      <c r="E2601" s="164">
        <v>20304</v>
      </c>
      <c r="F2601" s="164">
        <v>0</v>
      </c>
      <c r="G2601" s="164">
        <v>0</v>
      </c>
      <c r="H2601" s="164">
        <v>0</v>
      </c>
      <c r="I2601" s="164">
        <v>0</v>
      </c>
      <c r="J2601" s="164">
        <v>0</v>
      </c>
      <c r="K2601" s="164">
        <v>23</v>
      </c>
      <c r="L2601" s="164">
        <v>565</v>
      </c>
      <c r="M2601" s="164">
        <v>1566.44</v>
      </c>
      <c r="N2601" s="164">
        <v>2.8000000000000001E-2</v>
      </c>
      <c r="O2601" s="164">
        <v>7.6999999999999999E-2</v>
      </c>
      <c r="P2601" s="164">
        <v>23</v>
      </c>
      <c r="Q2601" s="164">
        <v>565</v>
      </c>
      <c r="R2601" s="164">
        <v>1566.44</v>
      </c>
      <c r="S2601" s="164">
        <v>2.8000000000000001E-2</v>
      </c>
      <c r="T2601" s="164">
        <v>7.6999999999999999E-2</v>
      </c>
    </row>
    <row r="2602" spans="1:20" ht="15.75" customHeight="1">
      <c r="A2602" s="126" t="s">
        <v>131</v>
      </c>
      <c r="B2602" s="163">
        <v>2023</v>
      </c>
      <c r="C2602" s="163">
        <v>0</v>
      </c>
      <c r="D2602" s="126" t="s">
        <v>53</v>
      </c>
      <c r="E2602" s="163">
        <v>21686</v>
      </c>
      <c r="F2602" s="163">
        <v>0</v>
      </c>
      <c r="G2602" s="163">
        <v>0</v>
      </c>
      <c r="H2602" s="163">
        <v>0</v>
      </c>
      <c r="I2602" s="163">
        <v>0</v>
      </c>
      <c r="J2602" s="163">
        <v>0</v>
      </c>
      <c r="K2602" s="163">
        <v>27</v>
      </c>
      <c r="L2602" s="163">
        <v>4762</v>
      </c>
      <c r="M2602" s="163">
        <v>2899.38</v>
      </c>
      <c r="N2602" s="163">
        <v>0.22</v>
      </c>
      <c r="O2602" s="163">
        <v>0.13400000000000001</v>
      </c>
      <c r="P2602" s="163">
        <v>27</v>
      </c>
      <c r="Q2602" s="163">
        <v>4762</v>
      </c>
      <c r="R2602" s="163">
        <v>2899.38</v>
      </c>
      <c r="S2602" s="163">
        <v>0.22</v>
      </c>
      <c r="T2602" s="163">
        <v>0.13400000000000001</v>
      </c>
    </row>
    <row r="2603" spans="1:20" ht="15.75" customHeight="1">
      <c r="A2603" s="130" t="s">
        <v>131</v>
      </c>
      <c r="B2603" s="164">
        <v>2023</v>
      </c>
      <c r="C2603" s="164">
        <v>1</v>
      </c>
      <c r="D2603" s="130" t="s">
        <v>54</v>
      </c>
      <c r="E2603" s="164">
        <v>21686</v>
      </c>
      <c r="F2603" s="164">
        <v>0</v>
      </c>
      <c r="G2603" s="164">
        <v>0</v>
      </c>
      <c r="H2603" s="164">
        <v>0</v>
      </c>
      <c r="I2603" s="164">
        <v>0</v>
      </c>
      <c r="J2603" s="164">
        <v>0</v>
      </c>
      <c r="K2603" s="164">
        <v>64</v>
      </c>
      <c r="L2603" s="164">
        <v>1362</v>
      </c>
      <c r="M2603" s="164">
        <v>3007.55</v>
      </c>
      <c r="N2603" s="164">
        <v>6.3E-2</v>
      </c>
      <c r="O2603" s="164">
        <v>0.13900000000000001</v>
      </c>
      <c r="P2603" s="164">
        <v>64</v>
      </c>
      <c r="Q2603" s="164">
        <v>1362</v>
      </c>
      <c r="R2603" s="164">
        <v>3007.55</v>
      </c>
      <c r="S2603" s="164">
        <v>6.3E-2</v>
      </c>
      <c r="T2603" s="164">
        <v>0.13900000000000001</v>
      </c>
    </row>
    <row r="2604" spans="1:20" ht="15.75" customHeight="1">
      <c r="A2604" s="126" t="s">
        <v>131</v>
      </c>
      <c r="B2604" s="163">
        <v>2023</v>
      </c>
      <c r="C2604" s="163">
        <v>2</v>
      </c>
      <c r="D2604" s="126" t="s">
        <v>1415</v>
      </c>
      <c r="E2604" s="163">
        <v>21686</v>
      </c>
      <c r="F2604" s="163">
        <v>0</v>
      </c>
      <c r="G2604" s="163">
        <v>0</v>
      </c>
      <c r="H2604" s="163">
        <v>0</v>
      </c>
      <c r="I2604" s="163">
        <v>0</v>
      </c>
      <c r="J2604" s="163">
        <v>0</v>
      </c>
      <c r="K2604" s="163">
        <v>5</v>
      </c>
      <c r="L2604" s="163">
        <v>6624</v>
      </c>
      <c r="M2604" s="163">
        <v>11611.63</v>
      </c>
      <c r="N2604" s="163">
        <v>0.30499999999999999</v>
      </c>
      <c r="O2604" s="163">
        <v>0.53500000000000003</v>
      </c>
      <c r="P2604" s="163">
        <v>5</v>
      </c>
      <c r="Q2604" s="163">
        <v>6624</v>
      </c>
      <c r="R2604" s="163">
        <v>11611.63</v>
      </c>
      <c r="S2604" s="163">
        <v>0.30499999999999999</v>
      </c>
      <c r="T2604" s="163">
        <v>0.53500000000000003</v>
      </c>
    </row>
    <row r="2605" spans="1:20" ht="15.75" customHeight="1">
      <c r="A2605" s="130" t="s">
        <v>131</v>
      </c>
      <c r="B2605" s="164">
        <v>2023</v>
      </c>
      <c r="C2605" s="164">
        <v>3</v>
      </c>
      <c r="D2605" s="130" t="s">
        <v>55</v>
      </c>
      <c r="E2605" s="164">
        <v>21686</v>
      </c>
      <c r="F2605" s="164">
        <v>0</v>
      </c>
      <c r="G2605" s="164">
        <v>0</v>
      </c>
      <c r="H2605" s="164">
        <v>0</v>
      </c>
      <c r="I2605" s="164">
        <v>0</v>
      </c>
      <c r="J2605" s="164">
        <v>0</v>
      </c>
      <c r="K2605" s="164">
        <v>23</v>
      </c>
      <c r="L2605" s="164">
        <v>982</v>
      </c>
      <c r="M2605" s="164">
        <v>2183.06</v>
      </c>
      <c r="N2605" s="164">
        <v>4.4999999999999998E-2</v>
      </c>
      <c r="O2605" s="164">
        <v>0.10100000000000001</v>
      </c>
      <c r="P2605" s="164">
        <v>23</v>
      </c>
      <c r="Q2605" s="164">
        <v>982</v>
      </c>
      <c r="R2605" s="164">
        <v>2183.06</v>
      </c>
      <c r="S2605" s="164">
        <v>4.4999999999999998E-2</v>
      </c>
      <c r="T2605" s="164">
        <v>0.10100000000000001</v>
      </c>
    </row>
    <row r="2606" spans="1:20" ht="15.75" customHeight="1">
      <c r="A2606" s="126" t="s">
        <v>131</v>
      </c>
      <c r="B2606" s="163">
        <v>2023</v>
      </c>
      <c r="C2606" s="163">
        <v>4</v>
      </c>
      <c r="D2606" s="126" t="s">
        <v>56</v>
      </c>
      <c r="E2606" s="163">
        <v>21686</v>
      </c>
      <c r="F2606" s="163">
        <v>0</v>
      </c>
      <c r="G2606" s="163">
        <v>0</v>
      </c>
      <c r="H2606" s="163">
        <v>0</v>
      </c>
      <c r="I2606" s="163">
        <v>0</v>
      </c>
      <c r="J2606" s="163">
        <v>0</v>
      </c>
      <c r="K2606" s="163">
        <v>1</v>
      </c>
      <c r="L2606" s="163">
        <v>1</v>
      </c>
      <c r="M2606" s="163">
        <v>1.75</v>
      </c>
      <c r="N2606" s="163">
        <v>0</v>
      </c>
      <c r="O2606" s="163">
        <v>0</v>
      </c>
      <c r="P2606" s="163">
        <v>1</v>
      </c>
      <c r="Q2606" s="163">
        <v>1</v>
      </c>
      <c r="R2606" s="163">
        <v>1.75</v>
      </c>
      <c r="S2606" s="163">
        <v>0</v>
      </c>
      <c r="T2606" s="163">
        <v>0</v>
      </c>
    </row>
    <row r="2607" spans="1:20" ht="15.75" customHeight="1">
      <c r="A2607" s="130" t="s">
        <v>131</v>
      </c>
      <c r="B2607" s="164">
        <v>2023</v>
      </c>
      <c r="C2607" s="164">
        <v>5</v>
      </c>
      <c r="D2607" s="130" t="s">
        <v>57</v>
      </c>
      <c r="E2607" s="164">
        <v>21686</v>
      </c>
      <c r="F2607" s="164">
        <v>0</v>
      </c>
      <c r="G2607" s="164">
        <v>0</v>
      </c>
      <c r="H2607" s="164">
        <v>0</v>
      </c>
      <c r="I2607" s="164">
        <v>0</v>
      </c>
      <c r="J2607" s="164">
        <v>0</v>
      </c>
      <c r="K2607" s="164">
        <v>34</v>
      </c>
      <c r="L2607" s="164">
        <v>1926</v>
      </c>
      <c r="M2607" s="164">
        <v>3836.99</v>
      </c>
      <c r="N2607" s="164">
        <v>8.8999999999999996E-2</v>
      </c>
      <c r="O2607" s="164">
        <v>0.17699999999999999</v>
      </c>
      <c r="P2607" s="164">
        <v>34</v>
      </c>
      <c r="Q2607" s="164">
        <v>1926</v>
      </c>
      <c r="R2607" s="164">
        <v>3836.99</v>
      </c>
      <c r="S2607" s="164">
        <v>8.8999999999999996E-2</v>
      </c>
      <c r="T2607" s="164">
        <v>0.17699999999999999</v>
      </c>
    </row>
    <row r="2608" spans="1:20" ht="15.75" customHeight="1">
      <c r="A2608" s="126" t="s">
        <v>131</v>
      </c>
      <c r="B2608" s="163">
        <v>2023</v>
      </c>
      <c r="C2608" s="163">
        <v>6</v>
      </c>
      <c r="D2608" s="126" t="s">
        <v>58</v>
      </c>
      <c r="E2608" s="163">
        <v>21686</v>
      </c>
      <c r="F2608" s="163">
        <v>0</v>
      </c>
      <c r="G2608" s="163">
        <v>0</v>
      </c>
      <c r="H2608" s="163">
        <v>0</v>
      </c>
      <c r="I2608" s="163">
        <v>0</v>
      </c>
      <c r="J2608" s="163">
        <v>0</v>
      </c>
      <c r="K2608" s="163">
        <v>18</v>
      </c>
      <c r="L2608" s="163">
        <v>5628</v>
      </c>
      <c r="M2608" s="163">
        <v>7001.1</v>
      </c>
      <c r="N2608" s="163">
        <v>0.26</v>
      </c>
      <c r="O2608" s="163">
        <v>0.32300000000000001</v>
      </c>
      <c r="P2608" s="163">
        <v>18</v>
      </c>
      <c r="Q2608" s="163">
        <v>5628</v>
      </c>
      <c r="R2608" s="163">
        <v>7001.1</v>
      </c>
      <c r="S2608" s="163">
        <v>0.26</v>
      </c>
      <c r="T2608" s="163">
        <v>0.32300000000000001</v>
      </c>
    </row>
    <row r="2609" spans="1:20" ht="15.75" customHeight="1">
      <c r="A2609" s="130" t="s">
        <v>131</v>
      </c>
      <c r="B2609" s="164">
        <v>2023</v>
      </c>
      <c r="C2609" s="164">
        <v>7</v>
      </c>
      <c r="D2609" s="130" t="s">
        <v>59</v>
      </c>
      <c r="E2609" s="164">
        <v>21686</v>
      </c>
      <c r="F2609" s="164">
        <v>0</v>
      </c>
      <c r="G2609" s="164">
        <v>0</v>
      </c>
      <c r="H2609" s="164">
        <v>0</v>
      </c>
      <c r="I2609" s="164">
        <v>0</v>
      </c>
      <c r="J2609" s="164">
        <v>0</v>
      </c>
      <c r="K2609" s="164">
        <v>0</v>
      </c>
      <c r="L2609" s="164">
        <v>0</v>
      </c>
      <c r="M2609" s="164">
        <v>0</v>
      </c>
      <c r="N2609" s="164">
        <v>0</v>
      </c>
      <c r="O2609" s="164">
        <v>0</v>
      </c>
      <c r="P2609" s="164">
        <v>0</v>
      </c>
      <c r="Q2609" s="164">
        <v>0</v>
      </c>
      <c r="R2609" s="164">
        <v>0</v>
      </c>
      <c r="S2609" s="164">
        <v>0</v>
      </c>
      <c r="T2609" s="164">
        <v>0</v>
      </c>
    </row>
    <row r="2610" spans="1:20" ht="15.75" customHeight="1">
      <c r="A2610" s="126" t="s">
        <v>131</v>
      </c>
      <c r="B2610" s="163">
        <v>2023</v>
      </c>
      <c r="C2610" s="163">
        <v>8</v>
      </c>
      <c r="D2610" s="126" t="s">
        <v>60</v>
      </c>
      <c r="E2610" s="163">
        <v>21686</v>
      </c>
      <c r="F2610" s="163">
        <v>0</v>
      </c>
      <c r="G2610" s="163">
        <v>0</v>
      </c>
      <c r="H2610" s="163">
        <v>0</v>
      </c>
      <c r="I2610" s="163">
        <v>0</v>
      </c>
      <c r="J2610" s="163">
        <v>0</v>
      </c>
      <c r="K2610" s="163">
        <v>0</v>
      </c>
      <c r="L2610" s="163">
        <v>0</v>
      </c>
      <c r="M2610" s="163">
        <v>0</v>
      </c>
      <c r="N2610" s="163">
        <v>0</v>
      </c>
      <c r="O2610" s="163">
        <v>0</v>
      </c>
      <c r="P2610" s="163">
        <v>0</v>
      </c>
      <c r="Q2610" s="163">
        <v>0</v>
      </c>
      <c r="R2610" s="163">
        <v>0</v>
      </c>
      <c r="S2610" s="163">
        <v>0</v>
      </c>
      <c r="T2610" s="163">
        <v>0</v>
      </c>
    </row>
    <row r="2611" spans="1:20" ht="15.75" customHeight="1">
      <c r="A2611" s="130" t="s">
        <v>131</v>
      </c>
      <c r="B2611" s="164">
        <v>2023</v>
      </c>
      <c r="C2611" s="164">
        <v>9</v>
      </c>
      <c r="D2611" s="130" t="s">
        <v>61</v>
      </c>
      <c r="E2611" s="164">
        <v>21686</v>
      </c>
      <c r="F2611" s="164">
        <v>0</v>
      </c>
      <c r="G2611" s="164">
        <v>0</v>
      </c>
      <c r="H2611" s="164">
        <v>0</v>
      </c>
      <c r="I2611" s="164">
        <v>0</v>
      </c>
      <c r="J2611" s="164">
        <v>0</v>
      </c>
      <c r="K2611" s="164">
        <v>24</v>
      </c>
      <c r="L2611" s="164">
        <v>4104</v>
      </c>
      <c r="M2611" s="164">
        <v>9142.5</v>
      </c>
      <c r="N2611" s="164">
        <v>0.189</v>
      </c>
      <c r="O2611" s="164">
        <v>0.42199999999999999</v>
      </c>
      <c r="P2611" s="164">
        <v>24</v>
      </c>
      <c r="Q2611" s="164">
        <v>4104</v>
      </c>
      <c r="R2611" s="164">
        <v>9142.5</v>
      </c>
      <c r="S2611" s="164">
        <v>0.189</v>
      </c>
      <c r="T2611" s="164">
        <v>0.42199999999999999</v>
      </c>
    </row>
    <row r="2612" spans="1:20" ht="15.75" customHeight="1">
      <c r="A2612" s="126" t="s">
        <v>132</v>
      </c>
      <c r="B2612" s="163">
        <v>2015</v>
      </c>
      <c r="C2612" s="163">
        <v>0</v>
      </c>
      <c r="D2612" s="126" t="s">
        <v>53</v>
      </c>
      <c r="E2612" s="163">
        <v>27365</v>
      </c>
      <c r="F2612" s="163">
        <v>0</v>
      </c>
      <c r="G2612" s="163">
        <v>0</v>
      </c>
      <c r="H2612" s="163">
        <v>0</v>
      </c>
      <c r="I2612" s="163">
        <v>0</v>
      </c>
      <c r="J2612" s="163">
        <v>0</v>
      </c>
      <c r="K2612" s="163">
        <v>4</v>
      </c>
      <c r="L2612" s="163">
        <v>1264</v>
      </c>
      <c r="M2612" s="163">
        <v>1357</v>
      </c>
      <c r="N2612" s="163">
        <v>4.5999999999999999E-2</v>
      </c>
      <c r="O2612" s="163">
        <v>0.05</v>
      </c>
      <c r="P2612" s="163">
        <v>4</v>
      </c>
      <c r="Q2612" s="163">
        <v>1264</v>
      </c>
      <c r="R2612" s="163">
        <v>1357</v>
      </c>
      <c r="S2612" s="163">
        <v>4.5999999999999999E-2</v>
      </c>
      <c r="T2612" s="163">
        <v>0.05</v>
      </c>
    </row>
    <row r="2613" spans="1:20" ht="15.75" customHeight="1">
      <c r="A2613" s="130" t="s">
        <v>132</v>
      </c>
      <c r="B2613" s="164">
        <v>2015</v>
      </c>
      <c r="C2613" s="164">
        <v>1</v>
      </c>
      <c r="D2613" s="130" t="s">
        <v>54</v>
      </c>
      <c r="E2613" s="164">
        <v>27365</v>
      </c>
      <c r="F2613" s="164">
        <v>0</v>
      </c>
      <c r="G2613" s="164">
        <v>0</v>
      </c>
      <c r="H2613" s="164">
        <v>0</v>
      </c>
      <c r="I2613" s="164">
        <v>0</v>
      </c>
      <c r="J2613" s="164">
        <v>0</v>
      </c>
      <c r="K2613" s="164">
        <v>64</v>
      </c>
      <c r="L2613" s="164">
        <v>3792</v>
      </c>
      <c r="M2613" s="164">
        <v>6338</v>
      </c>
      <c r="N2613" s="164">
        <v>0.13900000000000001</v>
      </c>
      <c r="O2613" s="164">
        <v>0.23200000000000001</v>
      </c>
      <c r="P2613" s="164">
        <v>64</v>
      </c>
      <c r="Q2613" s="164">
        <v>3792</v>
      </c>
      <c r="R2613" s="164">
        <v>6338</v>
      </c>
      <c r="S2613" s="164">
        <v>0.13900000000000001</v>
      </c>
      <c r="T2613" s="164">
        <v>0.23200000000000001</v>
      </c>
    </row>
    <row r="2614" spans="1:20" ht="15.75" customHeight="1">
      <c r="A2614" s="126" t="s">
        <v>132</v>
      </c>
      <c r="B2614" s="163">
        <v>2015</v>
      </c>
      <c r="C2614" s="163">
        <v>2</v>
      </c>
      <c r="D2614" s="126" t="s">
        <v>1415</v>
      </c>
      <c r="E2614" s="163">
        <v>27365</v>
      </c>
      <c r="F2614" s="163">
        <v>0</v>
      </c>
      <c r="G2614" s="163">
        <v>0</v>
      </c>
      <c r="H2614" s="163">
        <v>0</v>
      </c>
      <c r="I2614" s="163">
        <v>0</v>
      </c>
      <c r="J2614" s="163">
        <v>0</v>
      </c>
      <c r="K2614" s="163">
        <v>7</v>
      </c>
      <c r="L2614" s="163">
        <v>34088</v>
      </c>
      <c r="M2614" s="163">
        <v>43918</v>
      </c>
      <c r="N2614" s="163">
        <v>1.246</v>
      </c>
      <c r="O2614" s="163">
        <v>1.605</v>
      </c>
      <c r="P2614" s="163">
        <v>7</v>
      </c>
      <c r="Q2614" s="163">
        <v>34088</v>
      </c>
      <c r="R2614" s="163">
        <v>43918</v>
      </c>
      <c r="S2614" s="163">
        <v>1.246</v>
      </c>
      <c r="T2614" s="163">
        <v>1.605</v>
      </c>
    </row>
    <row r="2615" spans="1:20" ht="15.75" customHeight="1">
      <c r="A2615" s="130" t="s">
        <v>132</v>
      </c>
      <c r="B2615" s="164">
        <v>2015</v>
      </c>
      <c r="C2615" s="164">
        <v>3</v>
      </c>
      <c r="D2615" s="130" t="s">
        <v>55</v>
      </c>
      <c r="E2615" s="164">
        <v>27365</v>
      </c>
      <c r="F2615" s="164">
        <v>0</v>
      </c>
      <c r="G2615" s="164">
        <v>0</v>
      </c>
      <c r="H2615" s="164">
        <v>0</v>
      </c>
      <c r="I2615" s="164">
        <v>0</v>
      </c>
      <c r="J2615" s="164">
        <v>0</v>
      </c>
      <c r="K2615" s="164">
        <v>13</v>
      </c>
      <c r="L2615" s="164">
        <v>3176</v>
      </c>
      <c r="M2615" s="164">
        <v>3932</v>
      </c>
      <c r="N2615" s="164">
        <v>0.11600000000000001</v>
      </c>
      <c r="O2615" s="164">
        <v>0.14399999999999999</v>
      </c>
      <c r="P2615" s="164">
        <v>13</v>
      </c>
      <c r="Q2615" s="164">
        <v>3176</v>
      </c>
      <c r="R2615" s="164">
        <v>3932</v>
      </c>
      <c r="S2615" s="164">
        <v>0.11600000000000001</v>
      </c>
      <c r="T2615" s="164">
        <v>0.14399999999999999</v>
      </c>
    </row>
    <row r="2616" spans="1:20" ht="15.75" customHeight="1">
      <c r="A2616" s="126" t="s">
        <v>132</v>
      </c>
      <c r="B2616" s="163">
        <v>2015</v>
      </c>
      <c r="C2616" s="163">
        <v>4</v>
      </c>
      <c r="D2616" s="126" t="s">
        <v>56</v>
      </c>
      <c r="E2616" s="163">
        <v>27365</v>
      </c>
      <c r="F2616" s="163">
        <v>0</v>
      </c>
      <c r="G2616" s="163">
        <v>0</v>
      </c>
      <c r="H2616" s="163">
        <v>0</v>
      </c>
      <c r="I2616" s="163">
        <v>0</v>
      </c>
      <c r="J2616" s="163">
        <v>0</v>
      </c>
      <c r="K2616" s="163">
        <v>2</v>
      </c>
      <c r="L2616" s="163">
        <v>137</v>
      </c>
      <c r="M2616" s="163">
        <v>552</v>
      </c>
      <c r="N2616" s="163">
        <v>5.0000000000000001E-3</v>
      </c>
      <c r="O2616" s="163">
        <v>0.02</v>
      </c>
      <c r="P2616" s="163">
        <v>2</v>
      </c>
      <c r="Q2616" s="163">
        <v>137</v>
      </c>
      <c r="R2616" s="163">
        <v>552</v>
      </c>
      <c r="S2616" s="163">
        <v>5.0000000000000001E-3</v>
      </c>
      <c r="T2616" s="163">
        <v>0.02</v>
      </c>
    </row>
    <row r="2617" spans="1:20" ht="15.75" customHeight="1">
      <c r="A2617" s="130" t="s">
        <v>132</v>
      </c>
      <c r="B2617" s="164">
        <v>2015</v>
      </c>
      <c r="C2617" s="164">
        <v>5</v>
      </c>
      <c r="D2617" s="130" t="s">
        <v>57</v>
      </c>
      <c r="E2617" s="164">
        <v>27365</v>
      </c>
      <c r="F2617" s="164">
        <v>0</v>
      </c>
      <c r="G2617" s="164">
        <v>0</v>
      </c>
      <c r="H2617" s="164">
        <v>0</v>
      </c>
      <c r="I2617" s="164">
        <v>0</v>
      </c>
      <c r="J2617" s="164">
        <v>0</v>
      </c>
      <c r="K2617" s="164">
        <v>37</v>
      </c>
      <c r="L2617" s="164">
        <v>13415</v>
      </c>
      <c r="M2617" s="164">
        <v>11708</v>
      </c>
      <c r="N2617" s="164">
        <v>0.49</v>
      </c>
      <c r="O2617" s="164">
        <v>0.42799999999999999</v>
      </c>
      <c r="P2617" s="164">
        <v>37</v>
      </c>
      <c r="Q2617" s="164">
        <v>13415</v>
      </c>
      <c r="R2617" s="164">
        <v>11708</v>
      </c>
      <c r="S2617" s="164">
        <v>0.49</v>
      </c>
      <c r="T2617" s="164">
        <v>0.42799999999999999</v>
      </c>
    </row>
    <row r="2618" spans="1:20" ht="15.75" customHeight="1">
      <c r="A2618" s="126" t="s">
        <v>132</v>
      </c>
      <c r="B2618" s="163">
        <v>2015</v>
      </c>
      <c r="C2618" s="163">
        <v>6</v>
      </c>
      <c r="D2618" s="126" t="s">
        <v>58</v>
      </c>
      <c r="E2618" s="163">
        <v>27365</v>
      </c>
      <c r="F2618" s="163">
        <v>0</v>
      </c>
      <c r="G2618" s="163">
        <v>0</v>
      </c>
      <c r="H2618" s="163">
        <v>0</v>
      </c>
      <c r="I2618" s="163">
        <v>0</v>
      </c>
      <c r="J2618" s="163">
        <v>0</v>
      </c>
      <c r="K2618" s="163">
        <v>6</v>
      </c>
      <c r="L2618" s="163">
        <v>993</v>
      </c>
      <c r="M2618" s="163">
        <v>1219</v>
      </c>
      <c r="N2618" s="163">
        <v>3.5999999999999997E-2</v>
      </c>
      <c r="O2618" s="163">
        <v>4.4999999999999998E-2</v>
      </c>
      <c r="P2618" s="163">
        <v>6</v>
      </c>
      <c r="Q2618" s="163">
        <v>993</v>
      </c>
      <c r="R2618" s="163">
        <v>1219</v>
      </c>
      <c r="S2618" s="163">
        <v>3.5999999999999997E-2</v>
      </c>
      <c r="T2618" s="163">
        <v>4.4999999999999998E-2</v>
      </c>
    </row>
    <row r="2619" spans="1:20" ht="15.75" customHeight="1">
      <c r="A2619" s="130" t="s">
        <v>132</v>
      </c>
      <c r="B2619" s="164">
        <v>2015</v>
      </c>
      <c r="C2619" s="164">
        <v>7</v>
      </c>
      <c r="D2619" s="130" t="s">
        <v>59</v>
      </c>
      <c r="E2619" s="164">
        <v>27365</v>
      </c>
      <c r="F2619" s="164">
        <v>0</v>
      </c>
      <c r="G2619" s="164">
        <v>0</v>
      </c>
      <c r="H2619" s="164">
        <v>0</v>
      </c>
      <c r="I2619" s="164">
        <v>0</v>
      </c>
      <c r="J2619" s="164">
        <v>0</v>
      </c>
      <c r="K2619" s="164">
        <v>0</v>
      </c>
      <c r="L2619" s="164">
        <v>0</v>
      </c>
      <c r="M2619" s="164">
        <v>0</v>
      </c>
      <c r="N2619" s="164">
        <v>0</v>
      </c>
      <c r="O2619" s="164">
        <v>0</v>
      </c>
      <c r="P2619" s="164">
        <v>0</v>
      </c>
      <c r="Q2619" s="164">
        <v>0</v>
      </c>
      <c r="R2619" s="164">
        <v>0</v>
      </c>
      <c r="S2619" s="164">
        <v>0</v>
      </c>
      <c r="T2619" s="164">
        <v>0</v>
      </c>
    </row>
    <row r="2620" spans="1:20" ht="15.75" customHeight="1">
      <c r="A2620" s="126" t="s">
        <v>132</v>
      </c>
      <c r="B2620" s="163">
        <v>2015</v>
      </c>
      <c r="C2620" s="163">
        <v>8</v>
      </c>
      <c r="D2620" s="126" t="s">
        <v>60</v>
      </c>
      <c r="E2620" s="163">
        <v>27365</v>
      </c>
      <c r="F2620" s="163">
        <v>0</v>
      </c>
      <c r="G2620" s="163">
        <v>0</v>
      </c>
      <c r="H2620" s="163">
        <v>0</v>
      </c>
      <c r="I2620" s="163">
        <v>0</v>
      </c>
      <c r="J2620" s="163">
        <v>0</v>
      </c>
      <c r="K2620" s="163">
        <v>0</v>
      </c>
      <c r="L2620" s="163">
        <v>0</v>
      </c>
      <c r="M2620" s="163">
        <v>0</v>
      </c>
      <c r="N2620" s="163">
        <v>0</v>
      </c>
      <c r="O2620" s="163">
        <v>0</v>
      </c>
      <c r="P2620" s="163">
        <v>0</v>
      </c>
      <c r="Q2620" s="163">
        <v>0</v>
      </c>
      <c r="R2620" s="163">
        <v>0</v>
      </c>
      <c r="S2620" s="163">
        <v>0</v>
      </c>
      <c r="T2620" s="163">
        <v>0</v>
      </c>
    </row>
    <row r="2621" spans="1:20" ht="15.75" customHeight="1">
      <c r="A2621" s="130" t="s">
        <v>132</v>
      </c>
      <c r="B2621" s="164">
        <v>2015</v>
      </c>
      <c r="C2621" s="164">
        <v>9</v>
      </c>
      <c r="D2621" s="130" t="s">
        <v>61</v>
      </c>
      <c r="E2621" s="164">
        <v>27365</v>
      </c>
      <c r="F2621" s="164">
        <v>0</v>
      </c>
      <c r="G2621" s="164">
        <v>0</v>
      </c>
      <c r="H2621" s="164">
        <v>0</v>
      </c>
      <c r="I2621" s="164">
        <v>0</v>
      </c>
      <c r="J2621" s="164">
        <v>0</v>
      </c>
      <c r="K2621" s="164">
        <v>4</v>
      </c>
      <c r="L2621" s="164">
        <v>2129</v>
      </c>
      <c r="M2621" s="164">
        <v>424</v>
      </c>
      <c r="N2621" s="164">
        <v>7.8E-2</v>
      </c>
      <c r="O2621" s="164">
        <v>1.4999999999999999E-2</v>
      </c>
      <c r="P2621" s="164">
        <v>4</v>
      </c>
      <c r="Q2621" s="164">
        <v>2129</v>
      </c>
      <c r="R2621" s="164">
        <v>424</v>
      </c>
      <c r="S2621" s="164">
        <v>7.8E-2</v>
      </c>
      <c r="T2621" s="164">
        <v>1.4999999999999999E-2</v>
      </c>
    </row>
    <row r="2622" spans="1:20" ht="15.75" customHeight="1">
      <c r="A2622" s="126" t="s">
        <v>132</v>
      </c>
      <c r="B2622" s="163">
        <v>2016</v>
      </c>
      <c r="C2622" s="163">
        <v>0</v>
      </c>
      <c r="D2622" s="126" t="s">
        <v>53</v>
      </c>
      <c r="E2622" s="163">
        <v>27404</v>
      </c>
      <c r="F2622" s="163">
        <v>0</v>
      </c>
      <c r="G2622" s="163">
        <v>0</v>
      </c>
      <c r="H2622" s="163">
        <v>0</v>
      </c>
      <c r="I2622" s="163">
        <v>0</v>
      </c>
      <c r="J2622" s="163">
        <v>0</v>
      </c>
      <c r="K2622" s="163">
        <v>0</v>
      </c>
      <c r="L2622" s="163">
        <v>0</v>
      </c>
      <c r="M2622" s="163">
        <v>0</v>
      </c>
      <c r="N2622" s="163">
        <v>0</v>
      </c>
      <c r="O2622" s="163">
        <v>0</v>
      </c>
      <c r="P2622" s="163">
        <v>0</v>
      </c>
      <c r="Q2622" s="163">
        <v>0</v>
      </c>
      <c r="R2622" s="163">
        <v>0</v>
      </c>
      <c r="S2622" s="163">
        <v>0</v>
      </c>
      <c r="T2622" s="163">
        <v>0</v>
      </c>
    </row>
    <row r="2623" spans="1:20" ht="15.75" customHeight="1">
      <c r="A2623" s="130" t="s">
        <v>132</v>
      </c>
      <c r="B2623" s="164">
        <v>2016</v>
      </c>
      <c r="C2623" s="164">
        <v>1</v>
      </c>
      <c r="D2623" s="130" t="s">
        <v>54</v>
      </c>
      <c r="E2623" s="164">
        <v>27404</v>
      </c>
      <c r="F2623" s="164">
        <v>0</v>
      </c>
      <c r="G2623" s="164">
        <v>0</v>
      </c>
      <c r="H2623" s="164">
        <v>0</v>
      </c>
      <c r="I2623" s="164">
        <v>0</v>
      </c>
      <c r="J2623" s="164">
        <v>0</v>
      </c>
      <c r="K2623" s="164">
        <v>78</v>
      </c>
      <c r="L2623" s="164">
        <v>6016</v>
      </c>
      <c r="M2623" s="164">
        <v>14716</v>
      </c>
      <c r="N2623" s="164">
        <v>0.22</v>
      </c>
      <c r="O2623" s="164">
        <v>0.53700000000000003</v>
      </c>
      <c r="P2623" s="164">
        <v>78</v>
      </c>
      <c r="Q2623" s="164">
        <v>6016</v>
      </c>
      <c r="R2623" s="164">
        <v>14716</v>
      </c>
      <c r="S2623" s="164">
        <v>0.22</v>
      </c>
      <c r="T2623" s="164">
        <v>0.53700000000000003</v>
      </c>
    </row>
    <row r="2624" spans="1:20" ht="15.75" customHeight="1">
      <c r="A2624" s="126" t="s">
        <v>132</v>
      </c>
      <c r="B2624" s="163">
        <v>2016</v>
      </c>
      <c r="C2624" s="163">
        <v>2</v>
      </c>
      <c r="D2624" s="126" t="s">
        <v>1415</v>
      </c>
      <c r="E2624" s="163">
        <v>27404</v>
      </c>
      <c r="F2624" s="163">
        <v>0</v>
      </c>
      <c r="G2624" s="163">
        <v>0</v>
      </c>
      <c r="H2624" s="163">
        <v>0</v>
      </c>
      <c r="I2624" s="163">
        <v>0</v>
      </c>
      <c r="J2624" s="163">
        <v>0</v>
      </c>
      <c r="K2624" s="163">
        <v>4</v>
      </c>
      <c r="L2624" s="163">
        <v>10388</v>
      </c>
      <c r="M2624" s="163">
        <v>15433</v>
      </c>
      <c r="N2624" s="163">
        <v>0.379</v>
      </c>
      <c r="O2624" s="163">
        <v>0.56299999999999994</v>
      </c>
      <c r="P2624" s="163">
        <v>4</v>
      </c>
      <c r="Q2624" s="163">
        <v>10388</v>
      </c>
      <c r="R2624" s="163">
        <v>15433</v>
      </c>
      <c r="S2624" s="163">
        <v>0.379</v>
      </c>
      <c r="T2624" s="163">
        <v>0.56299999999999994</v>
      </c>
    </row>
    <row r="2625" spans="1:20" ht="15.75" customHeight="1">
      <c r="A2625" s="130" t="s">
        <v>132</v>
      </c>
      <c r="B2625" s="164">
        <v>2016</v>
      </c>
      <c r="C2625" s="164">
        <v>3</v>
      </c>
      <c r="D2625" s="130" t="s">
        <v>55</v>
      </c>
      <c r="E2625" s="164">
        <v>27404</v>
      </c>
      <c r="F2625" s="164">
        <v>0</v>
      </c>
      <c r="G2625" s="164">
        <v>0</v>
      </c>
      <c r="H2625" s="164">
        <v>0</v>
      </c>
      <c r="I2625" s="164">
        <v>0</v>
      </c>
      <c r="J2625" s="164">
        <v>0</v>
      </c>
      <c r="K2625" s="164">
        <v>8</v>
      </c>
      <c r="L2625" s="164">
        <v>1692</v>
      </c>
      <c r="M2625" s="164">
        <v>2241</v>
      </c>
      <c r="N2625" s="164">
        <v>6.2E-2</v>
      </c>
      <c r="O2625" s="164">
        <v>8.2000000000000003E-2</v>
      </c>
      <c r="P2625" s="164">
        <v>8</v>
      </c>
      <c r="Q2625" s="164">
        <v>1692</v>
      </c>
      <c r="R2625" s="164">
        <v>2241</v>
      </c>
      <c r="S2625" s="164">
        <v>6.2E-2</v>
      </c>
      <c r="T2625" s="164">
        <v>8.2000000000000003E-2</v>
      </c>
    </row>
    <row r="2626" spans="1:20" ht="15.75" customHeight="1">
      <c r="A2626" s="126" t="s">
        <v>132</v>
      </c>
      <c r="B2626" s="163">
        <v>2016</v>
      </c>
      <c r="C2626" s="163">
        <v>4</v>
      </c>
      <c r="D2626" s="126" t="s">
        <v>56</v>
      </c>
      <c r="E2626" s="163">
        <v>27404</v>
      </c>
      <c r="F2626" s="163">
        <v>0</v>
      </c>
      <c r="G2626" s="163">
        <v>0</v>
      </c>
      <c r="H2626" s="163">
        <v>0</v>
      </c>
      <c r="I2626" s="163">
        <v>0</v>
      </c>
      <c r="J2626" s="163">
        <v>0</v>
      </c>
      <c r="K2626" s="163">
        <v>0</v>
      </c>
      <c r="L2626" s="163">
        <v>0</v>
      </c>
      <c r="M2626" s="163">
        <v>0</v>
      </c>
      <c r="N2626" s="163">
        <v>0</v>
      </c>
      <c r="O2626" s="163">
        <v>0</v>
      </c>
      <c r="P2626" s="163">
        <v>0</v>
      </c>
      <c r="Q2626" s="163">
        <v>0</v>
      </c>
      <c r="R2626" s="163">
        <v>0</v>
      </c>
      <c r="S2626" s="163">
        <v>0</v>
      </c>
      <c r="T2626" s="163">
        <v>0</v>
      </c>
    </row>
    <row r="2627" spans="1:20" ht="15.75" customHeight="1">
      <c r="A2627" s="130" t="s">
        <v>132</v>
      </c>
      <c r="B2627" s="164">
        <v>2016</v>
      </c>
      <c r="C2627" s="164">
        <v>5</v>
      </c>
      <c r="D2627" s="130" t="s">
        <v>57</v>
      </c>
      <c r="E2627" s="164">
        <v>27404</v>
      </c>
      <c r="F2627" s="164">
        <v>0</v>
      </c>
      <c r="G2627" s="164">
        <v>0</v>
      </c>
      <c r="H2627" s="164">
        <v>0</v>
      </c>
      <c r="I2627" s="164">
        <v>0</v>
      </c>
      <c r="J2627" s="164">
        <v>0</v>
      </c>
      <c r="K2627" s="164">
        <v>34</v>
      </c>
      <c r="L2627" s="164">
        <v>6829</v>
      </c>
      <c r="M2627" s="164">
        <v>13677</v>
      </c>
      <c r="N2627" s="164">
        <v>0.249</v>
      </c>
      <c r="O2627" s="164">
        <v>0.499</v>
      </c>
      <c r="P2627" s="164">
        <v>34</v>
      </c>
      <c r="Q2627" s="164">
        <v>6829</v>
      </c>
      <c r="R2627" s="164">
        <v>13677</v>
      </c>
      <c r="S2627" s="164">
        <v>0.249</v>
      </c>
      <c r="T2627" s="164">
        <v>0.499</v>
      </c>
    </row>
    <row r="2628" spans="1:20" ht="15.75" customHeight="1">
      <c r="A2628" s="126" t="s">
        <v>132</v>
      </c>
      <c r="B2628" s="163">
        <v>2016</v>
      </c>
      <c r="C2628" s="163">
        <v>6</v>
      </c>
      <c r="D2628" s="126" t="s">
        <v>58</v>
      </c>
      <c r="E2628" s="163">
        <v>27404</v>
      </c>
      <c r="F2628" s="163">
        <v>0</v>
      </c>
      <c r="G2628" s="163">
        <v>0</v>
      </c>
      <c r="H2628" s="163">
        <v>0</v>
      </c>
      <c r="I2628" s="163">
        <v>0</v>
      </c>
      <c r="J2628" s="163">
        <v>0</v>
      </c>
      <c r="K2628" s="163">
        <v>4</v>
      </c>
      <c r="L2628" s="163">
        <v>1484</v>
      </c>
      <c r="M2628" s="163">
        <v>5511</v>
      </c>
      <c r="N2628" s="163">
        <v>5.3999999999999999E-2</v>
      </c>
      <c r="O2628" s="163">
        <v>0.20100000000000001</v>
      </c>
      <c r="P2628" s="163">
        <v>4</v>
      </c>
      <c r="Q2628" s="163">
        <v>1484</v>
      </c>
      <c r="R2628" s="163">
        <v>5511</v>
      </c>
      <c r="S2628" s="163">
        <v>5.3999999999999999E-2</v>
      </c>
      <c r="T2628" s="163">
        <v>0.20100000000000001</v>
      </c>
    </row>
    <row r="2629" spans="1:20" ht="15.75" customHeight="1">
      <c r="A2629" s="130" t="s">
        <v>132</v>
      </c>
      <c r="B2629" s="164">
        <v>2016</v>
      </c>
      <c r="C2629" s="164">
        <v>7</v>
      </c>
      <c r="D2629" s="130" t="s">
        <v>59</v>
      </c>
      <c r="E2629" s="164">
        <v>27404</v>
      </c>
      <c r="F2629" s="164">
        <v>0</v>
      </c>
      <c r="G2629" s="164">
        <v>0</v>
      </c>
      <c r="H2629" s="164">
        <v>0</v>
      </c>
      <c r="I2629" s="164">
        <v>0</v>
      </c>
      <c r="J2629" s="164">
        <v>0</v>
      </c>
      <c r="K2629" s="164">
        <v>0</v>
      </c>
      <c r="L2629" s="164">
        <v>0</v>
      </c>
      <c r="M2629" s="164">
        <v>0</v>
      </c>
      <c r="N2629" s="164">
        <v>0</v>
      </c>
      <c r="O2629" s="164">
        <v>0</v>
      </c>
      <c r="P2629" s="164">
        <v>0</v>
      </c>
      <c r="Q2629" s="164">
        <v>0</v>
      </c>
      <c r="R2629" s="164">
        <v>0</v>
      </c>
      <c r="S2629" s="164">
        <v>0</v>
      </c>
      <c r="T2629" s="164">
        <v>0</v>
      </c>
    </row>
    <row r="2630" spans="1:20" ht="15.75" customHeight="1">
      <c r="A2630" s="126" t="s">
        <v>132</v>
      </c>
      <c r="B2630" s="163">
        <v>2016</v>
      </c>
      <c r="C2630" s="163">
        <v>8</v>
      </c>
      <c r="D2630" s="126" t="s">
        <v>60</v>
      </c>
      <c r="E2630" s="163">
        <v>27404</v>
      </c>
      <c r="F2630" s="163">
        <v>0</v>
      </c>
      <c r="G2630" s="163">
        <v>0</v>
      </c>
      <c r="H2630" s="163">
        <v>0</v>
      </c>
      <c r="I2630" s="163">
        <v>0</v>
      </c>
      <c r="J2630" s="163">
        <v>0</v>
      </c>
      <c r="K2630" s="163">
        <v>0</v>
      </c>
      <c r="L2630" s="163">
        <v>0</v>
      </c>
      <c r="M2630" s="163">
        <v>0</v>
      </c>
      <c r="N2630" s="163">
        <v>0</v>
      </c>
      <c r="O2630" s="163">
        <v>0</v>
      </c>
      <c r="P2630" s="163">
        <v>0</v>
      </c>
      <c r="Q2630" s="163">
        <v>0</v>
      </c>
      <c r="R2630" s="163">
        <v>0</v>
      </c>
      <c r="S2630" s="163">
        <v>0</v>
      </c>
      <c r="T2630" s="163">
        <v>0</v>
      </c>
    </row>
    <row r="2631" spans="1:20" ht="15.75" customHeight="1">
      <c r="A2631" s="130" t="s">
        <v>132</v>
      </c>
      <c r="B2631" s="164">
        <v>2016</v>
      </c>
      <c r="C2631" s="164">
        <v>9</v>
      </c>
      <c r="D2631" s="130" t="s">
        <v>61</v>
      </c>
      <c r="E2631" s="164">
        <v>27404</v>
      </c>
      <c r="F2631" s="164">
        <v>0</v>
      </c>
      <c r="G2631" s="164">
        <v>0</v>
      </c>
      <c r="H2631" s="164">
        <v>0</v>
      </c>
      <c r="I2631" s="164">
        <v>0</v>
      </c>
      <c r="J2631" s="164">
        <v>0</v>
      </c>
      <c r="K2631" s="164">
        <v>3</v>
      </c>
      <c r="L2631" s="164">
        <v>45</v>
      </c>
      <c r="M2631" s="164">
        <v>21</v>
      </c>
      <c r="N2631" s="164">
        <v>2E-3</v>
      </c>
      <c r="O2631" s="164">
        <v>1E-3</v>
      </c>
      <c r="P2631" s="164">
        <v>3</v>
      </c>
      <c r="Q2631" s="164">
        <v>45</v>
      </c>
      <c r="R2631" s="164">
        <v>21</v>
      </c>
      <c r="S2631" s="164">
        <v>2E-3</v>
      </c>
      <c r="T2631" s="164">
        <v>1E-3</v>
      </c>
    </row>
    <row r="2632" spans="1:20" ht="15.75" customHeight="1">
      <c r="A2632" s="126" t="s">
        <v>132</v>
      </c>
      <c r="B2632" s="163">
        <v>2017</v>
      </c>
      <c r="C2632" s="163">
        <v>0</v>
      </c>
      <c r="D2632" s="126" t="s">
        <v>53</v>
      </c>
      <c r="E2632" s="163">
        <v>27500</v>
      </c>
      <c r="F2632" s="163">
        <v>0</v>
      </c>
      <c r="G2632" s="163">
        <v>0</v>
      </c>
      <c r="H2632" s="163">
        <v>0</v>
      </c>
      <c r="I2632" s="163">
        <v>0</v>
      </c>
      <c r="J2632" s="163">
        <v>0</v>
      </c>
      <c r="K2632" s="163">
        <v>1</v>
      </c>
      <c r="L2632" s="163">
        <v>1700</v>
      </c>
      <c r="M2632" s="163">
        <v>3513</v>
      </c>
      <c r="N2632" s="163">
        <v>6.2E-2</v>
      </c>
      <c r="O2632" s="163">
        <v>0.128</v>
      </c>
      <c r="P2632" s="163">
        <v>1</v>
      </c>
      <c r="Q2632" s="163">
        <v>1700</v>
      </c>
      <c r="R2632" s="163">
        <v>3513</v>
      </c>
      <c r="S2632" s="163">
        <v>6.2E-2</v>
      </c>
      <c r="T2632" s="163">
        <v>0.128</v>
      </c>
    </row>
    <row r="2633" spans="1:20" ht="15.75" customHeight="1">
      <c r="A2633" s="130" t="s">
        <v>132</v>
      </c>
      <c r="B2633" s="164">
        <v>2017</v>
      </c>
      <c r="C2633" s="164">
        <v>1</v>
      </c>
      <c r="D2633" s="130" t="s">
        <v>54</v>
      </c>
      <c r="E2633" s="164">
        <v>27500</v>
      </c>
      <c r="F2633" s="164">
        <v>0</v>
      </c>
      <c r="G2633" s="164">
        <v>0</v>
      </c>
      <c r="H2633" s="164">
        <v>0</v>
      </c>
      <c r="I2633" s="164">
        <v>0</v>
      </c>
      <c r="J2633" s="164">
        <v>0</v>
      </c>
      <c r="K2633" s="164">
        <v>96</v>
      </c>
      <c r="L2633" s="164">
        <v>5972</v>
      </c>
      <c r="M2633" s="164">
        <v>15164</v>
      </c>
      <c r="N2633" s="164">
        <v>0.217</v>
      </c>
      <c r="O2633" s="164">
        <v>0.55100000000000005</v>
      </c>
      <c r="P2633" s="164">
        <v>96</v>
      </c>
      <c r="Q2633" s="164">
        <v>5972</v>
      </c>
      <c r="R2633" s="164">
        <v>15164</v>
      </c>
      <c r="S2633" s="164">
        <v>0.217</v>
      </c>
      <c r="T2633" s="164">
        <v>0.55100000000000005</v>
      </c>
    </row>
    <row r="2634" spans="1:20" ht="15.75" customHeight="1">
      <c r="A2634" s="126" t="s">
        <v>132</v>
      </c>
      <c r="B2634" s="163">
        <v>2017</v>
      </c>
      <c r="C2634" s="163">
        <v>2</v>
      </c>
      <c r="D2634" s="126" t="s">
        <v>1415</v>
      </c>
      <c r="E2634" s="163">
        <v>27500</v>
      </c>
      <c r="F2634" s="163">
        <v>0</v>
      </c>
      <c r="G2634" s="163">
        <v>0</v>
      </c>
      <c r="H2634" s="163">
        <v>0</v>
      </c>
      <c r="I2634" s="163">
        <v>0</v>
      </c>
      <c r="J2634" s="163">
        <v>0</v>
      </c>
      <c r="K2634" s="163">
        <v>3</v>
      </c>
      <c r="L2634" s="163">
        <v>23738</v>
      </c>
      <c r="M2634" s="163">
        <v>355</v>
      </c>
      <c r="N2634" s="163">
        <v>0.86299999999999999</v>
      </c>
      <c r="O2634" s="163">
        <v>1.2999999999999999E-2</v>
      </c>
      <c r="P2634" s="163">
        <v>3</v>
      </c>
      <c r="Q2634" s="163">
        <v>23738</v>
      </c>
      <c r="R2634" s="163">
        <v>355</v>
      </c>
      <c r="S2634" s="163">
        <v>0.86299999999999999</v>
      </c>
      <c r="T2634" s="163">
        <v>1.2999999999999999E-2</v>
      </c>
    </row>
    <row r="2635" spans="1:20" ht="15.75" customHeight="1">
      <c r="A2635" s="130" t="s">
        <v>132</v>
      </c>
      <c r="B2635" s="164">
        <v>2017</v>
      </c>
      <c r="C2635" s="164">
        <v>3</v>
      </c>
      <c r="D2635" s="130" t="s">
        <v>55</v>
      </c>
      <c r="E2635" s="164">
        <v>27500</v>
      </c>
      <c r="F2635" s="164">
        <v>0</v>
      </c>
      <c r="G2635" s="164">
        <v>0</v>
      </c>
      <c r="H2635" s="164">
        <v>0</v>
      </c>
      <c r="I2635" s="164">
        <v>0</v>
      </c>
      <c r="J2635" s="164">
        <v>0</v>
      </c>
      <c r="K2635" s="164">
        <v>8</v>
      </c>
      <c r="L2635" s="164">
        <v>1294</v>
      </c>
      <c r="M2635" s="164">
        <v>3753</v>
      </c>
      <c r="N2635" s="164">
        <v>4.7E-2</v>
      </c>
      <c r="O2635" s="164">
        <v>0.13600000000000001</v>
      </c>
      <c r="P2635" s="164">
        <v>8</v>
      </c>
      <c r="Q2635" s="164">
        <v>1294</v>
      </c>
      <c r="R2635" s="164">
        <v>3753</v>
      </c>
      <c r="S2635" s="164">
        <v>4.7E-2</v>
      </c>
      <c r="T2635" s="164">
        <v>0.13600000000000001</v>
      </c>
    </row>
    <row r="2636" spans="1:20" ht="15.75" customHeight="1">
      <c r="A2636" s="126" t="s">
        <v>132</v>
      </c>
      <c r="B2636" s="163">
        <v>2017</v>
      </c>
      <c r="C2636" s="163">
        <v>4</v>
      </c>
      <c r="D2636" s="126" t="s">
        <v>56</v>
      </c>
      <c r="E2636" s="163">
        <v>27500</v>
      </c>
      <c r="F2636" s="163">
        <v>0</v>
      </c>
      <c r="G2636" s="163">
        <v>0</v>
      </c>
      <c r="H2636" s="163">
        <v>0</v>
      </c>
      <c r="I2636" s="163">
        <v>0</v>
      </c>
      <c r="J2636" s="163">
        <v>0</v>
      </c>
      <c r="K2636" s="163">
        <v>0</v>
      </c>
      <c r="L2636" s="163">
        <v>0</v>
      </c>
      <c r="M2636" s="163">
        <v>0</v>
      </c>
      <c r="N2636" s="163">
        <v>0</v>
      </c>
      <c r="O2636" s="163">
        <v>0</v>
      </c>
      <c r="P2636" s="163">
        <v>0</v>
      </c>
      <c r="Q2636" s="163">
        <v>0</v>
      </c>
      <c r="R2636" s="163">
        <v>0</v>
      </c>
      <c r="S2636" s="163">
        <v>0</v>
      </c>
      <c r="T2636" s="163">
        <v>0</v>
      </c>
    </row>
    <row r="2637" spans="1:20" ht="15.75" customHeight="1">
      <c r="A2637" s="130" t="s">
        <v>132</v>
      </c>
      <c r="B2637" s="164">
        <v>2017</v>
      </c>
      <c r="C2637" s="164">
        <v>5</v>
      </c>
      <c r="D2637" s="130" t="s">
        <v>57</v>
      </c>
      <c r="E2637" s="164">
        <v>27500</v>
      </c>
      <c r="F2637" s="164">
        <v>0</v>
      </c>
      <c r="G2637" s="164">
        <v>0</v>
      </c>
      <c r="H2637" s="164">
        <v>0</v>
      </c>
      <c r="I2637" s="164">
        <v>0</v>
      </c>
      <c r="J2637" s="164">
        <v>0</v>
      </c>
      <c r="K2637" s="164">
        <v>24</v>
      </c>
      <c r="L2637" s="164">
        <v>4693</v>
      </c>
      <c r="M2637" s="164">
        <v>5601</v>
      </c>
      <c r="N2637" s="164">
        <v>0.17100000000000001</v>
      </c>
      <c r="O2637" s="164">
        <v>0.20399999999999999</v>
      </c>
      <c r="P2637" s="164">
        <v>24</v>
      </c>
      <c r="Q2637" s="164">
        <v>4693</v>
      </c>
      <c r="R2637" s="164">
        <v>5601</v>
      </c>
      <c r="S2637" s="164">
        <v>0.17100000000000001</v>
      </c>
      <c r="T2637" s="164">
        <v>0.20399999999999999</v>
      </c>
    </row>
    <row r="2638" spans="1:20" ht="15.75" customHeight="1">
      <c r="A2638" s="126" t="s">
        <v>132</v>
      </c>
      <c r="B2638" s="163">
        <v>2017</v>
      </c>
      <c r="C2638" s="163">
        <v>6</v>
      </c>
      <c r="D2638" s="126" t="s">
        <v>58</v>
      </c>
      <c r="E2638" s="163">
        <v>27500</v>
      </c>
      <c r="F2638" s="163">
        <v>0</v>
      </c>
      <c r="G2638" s="163">
        <v>0</v>
      </c>
      <c r="H2638" s="163">
        <v>0</v>
      </c>
      <c r="I2638" s="163">
        <v>0</v>
      </c>
      <c r="J2638" s="163">
        <v>0</v>
      </c>
      <c r="K2638" s="163">
        <v>7</v>
      </c>
      <c r="L2638" s="163">
        <v>1672</v>
      </c>
      <c r="M2638" s="163">
        <v>2047</v>
      </c>
      <c r="N2638" s="163">
        <v>6.0999999999999999E-2</v>
      </c>
      <c r="O2638" s="163">
        <v>7.3999999999999996E-2</v>
      </c>
      <c r="P2638" s="163">
        <v>7</v>
      </c>
      <c r="Q2638" s="163">
        <v>1672</v>
      </c>
      <c r="R2638" s="163">
        <v>2047</v>
      </c>
      <c r="S2638" s="163">
        <v>6.0999999999999999E-2</v>
      </c>
      <c r="T2638" s="163">
        <v>7.3999999999999996E-2</v>
      </c>
    </row>
    <row r="2639" spans="1:20" ht="15.75" customHeight="1">
      <c r="A2639" s="130" t="s">
        <v>132</v>
      </c>
      <c r="B2639" s="164">
        <v>2017</v>
      </c>
      <c r="C2639" s="164">
        <v>7</v>
      </c>
      <c r="D2639" s="130" t="s">
        <v>59</v>
      </c>
      <c r="E2639" s="164">
        <v>27500</v>
      </c>
      <c r="F2639" s="164">
        <v>0</v>
      </c>
      <c r="G2639" s="164">
        <v>0</v>
      </c>
      <c r="H2639" s="164">
        <v>0</v>
      </c>
      <c r="I2639" s="164">
        <v>0</v>
      </c>
      <c r="J2639" s="164">
        <v>0</v>
      </c>
      <c r="K2639" s="164">
        <v>0</v>
      </c>
      <c r="L2639" s="164">
        <v>0</v>
      </c>
      <c r="M2639" s="164">
        <v>0</v>
      </c>
      <c r="N2639" s="164">
        <v>0</v>
      </c>
      <c r="O2639" s="164">
        <v>0</v>
      </c>
      <c r="P2639" s="164">
        <v>0</v>
      </c>
      <c r="Q2639" s="164">
        <v>0</v>
      </c>
      <c r="R2639" s="164">
        <v>0</v>
      </c>
      <c r="S2639" s="164">
        <v>0</v>
      </c>
      <c r="T2639" s="164">
        <v>0</v>
      </c>
    </row>
    <row r="2640" spans="1:20" ht="15.75" customHeight="1">
      <c r="A2640" s="126" t="s">
        <v>132</v>
      </c>
      <c r="B2640" s="163">
        <v>2017</v>
      </c>
      <c r="C2640" s="163">
        <v>8</v>
      </c>
      <c r="D2640" s="126" t="s">
        <v>60</v>
      </c>
      <c r="E2640" s="163">
        <v>27500</v>
      </c>
      <c r="F2640" s="163">
        <v>0</v>
      </c>
      <c r="G2640" s="163">
        <v>0</v>
      </c>
      <c r="H2640" s="163">
        <v>0</v>
      </c>
      <c r="I2640" s="163">
        <v>0</v>
      </c>
      <c r="J2640" s="163">
        <v>0</v>
      </c>
      <c r="K2640" s="163">
        <v>2</v>
      </c>
      <c r="L2640" s="163">
        <v>25</v>
      </c>
      <c r="M2640" s="163">
        <v>44</v>
      </c>
      <c r="N2640" s="163">
        <v>1E-3</v>
      </c>
      <c r="O2640" s="163">
        <v>2E-3</v>
      </c>
      <c r="P2640" s="163">
        <v>2</v>
      </c>
      <c r="Q2640" s="163">
        <v>25</v>
      </c>
      <c r="R2640" s="163">
        <v>44</v>
      </c>
      <c r="S2640" s="163">
        <v>1E-3</v>
      </c>
      <c r="T2640" s="163">
        <v>2E-3</v>
      </c>
    </row>
    <row r="2641" spans="1:20" ht="15.75" customHeight="1">
      <c r="A2641" s="130" t="s">
        <v>132</v>
      </c>
      <c r="B2641" s="164">
        <v>2017</v>
      </c>
      <c r="C2641" s="164">
        <v>9</v>
      </c>
      <c r="D2641" s="130" t="s">
        <v>61</v>
      </c>
      <c r="E2641" s="164">
        <v>27500</v>
      </c>
      <c r="F2641" s="164">
        <v>0</v>
      </c>
      <c r="G2641" s="164">
        <v>0</v>
      </c>
      <c r="H2641" s="164">
        <v>0</v>
      </c>
      <c r="I2641" s="164">
        <v>0</v>
      </c>
      <c r="J2641" s="164">
        <v>0</v>
      </c>
      <c r="K2641" s="164">
        <v>7</v>
      </c>
      <c r="L2641" s="164">
        <v>14123</v>
      </c>
      <c r="M2641" s="164">
        <v>8496</v>
      </c>
      <c r="N2641" s="164">
        <v>0.51400000000000001</v>
      </c>
      <c r="O2641" s="164">
        <v>0.309</v>
      </c>
      <c r="P2641" s="164">
        <v>7</v>
      </c>
      <c r="Q2641" s="164">
        <v>14123</v>
      </c>
      <c r="R2641" s="164">
        <v>8496</v>
      </c>
      <c r="S2641" s="164">
        <v>0.51400000000000001</v>
      </c>
      <c r="T2641" s="164">
        <v>0.309</v>
      </c>
    </row>
    <row r="2642" spans="1:20" ht="15.75" customHeight="1">
      <c r="A2642" s="126" t="s">
        <v>132</v>
      </c>
      <c r="B2642" s="163">
        <v>2018</v>
      </c>
      <c r="C2642" s="163">
        <v>0</v>
      </c>
      <c r="D2642" s="126" t="s">
        <v>53</v>
      </c>
      <c r="E2642" s="163">
        <v>27561</v>
      </c>
      <c r="F2642" s="163">
        <v>0</v>
      </c>
      <c r="G2642" s="163">
        <v>0</v>
      </c>
      <c r="H2642" s="163">
        <v>0</v>
      </c>
      <c r="I2642" s="163">
        <v>0</v>
      </c>
      <c r="J2642" s="163">
        <v>0</v>
      </c>
      <c r="K2642" s="163">
        <v>1</v>
      </c>
      <c r="L2642" s="163">
        <v>560</v>
      </c>
      <c r="M2642" s="163">
        <v>1419</v>
      </c>
      <c r="N2642" s="163">
        <v>0.02</v>
      </c>
      <c r="O2642" s="163">
        <v>5.0999999999999997E-2</v>
      </c>
      <c r="P2642" s="163">
        <v>1</v>
      </c>
      <c r="Q2642" s="163">
        <v>560</v>
      </c>
      <c r="R2642" s="163">
        <v>1419</v>
      </c>
      <c r="S2642" s="163">
        <v>0.02</v>
      </c>
      <c r="T2642" s="163">
        <v>5.0999999999999997E-2</v>
      </c>
    </row>
    <row r="2643" spans="1:20" ht="15.75" customHeight="1">
      <c r="A2643" s="130" t="s">
        <v>132</v>
      </c>
      <c r="B2643" s="164">
        <v>2018</v>
      </c>
      <c r="C2643" s="164">
        <v>1</v>
      </c>
      <c r="D2643" s="130" t="s">
        <v>54</v>
      </c>
      <c r="E2643" s="164">
        <v>27561</v>
      </c>
      <c r="F2643" s="164">
        <v>0</v>
      </c>
      <c r="G2643" s="164">
        <v>0</v>
      </c>
      <c r="H2643" s="164">
        <v>0</v>
      </c>
      <c r="I2643" s="164">
        <v>0</v>
      </c>
      <c r="J2643" s="164">
        <v>0</v>
      </c>
      <c r="K2643" s="164">
        <v>64</v>
      </c>
      <c r="L2643" s="164">
        <v>6310</v>
      </c>
      <c r="M2643" s="164">
        <v>7924</v>
      </c>
      <c r="N2643" s="164">
        <v>0.22900000000000001</v>
      </c>
      <c r="O2643" s="164">
        <v>0.28799999999999998</v>
      </c>
      <c r="P2643" s="164">
        <v>64</v>
      </c>
      <c r="Q2643" s="164">
        <v>6310</v>
      </c>
      <c r="R2643" s="164">
        <v>7924</v>
      </c>
      <c r="S2643" s="164">
        <v>0.22900000000000001</v>
      </c>
      <c r="T2643" s="164">
        <v>0.28799999999999998</v>
      </c>
    </row>
    <row r="2644" spans="1:20" ht="15.75" customHeight="1">
      <c r="A2644" s="126" t="s">
        <v>132</v>
      </c>
      <c r="B2644" s="163">
        <v>2018</v>
      </c>
      <c r="C2644" s="163">
        <v>2</v>
      </c>
      <c r="D2644" s="126" t="s">
        <v>1415</v>
      </c>
      <c r="E2644" s="163">
        <v>27561</v>
      </c>
      <c r="F2644" s="163">
        <v>0</v>
      </c>
      <c r="G2644" s="163">
        <v>0</v>
      </c>
      <c r="H2644" s="163">
        <v>0</v>
      </c>
      <c r="I2644" s="163">
        <v>0</v>
      </c>
      <c r="J2644" s="163">
        <v>0</v>
      </c>
      <c r="K2644" s="163">
        <v>2</v>
      </c>
      <c r="L2644" s="163">
        <v>14400</v>
      </c>
      <c r="M2644" s="163">
        <v>7810</v>
      </c>
      <c r="N2644" s="163">
        <v>0.52200000000000002</v>
      </c>
      <c r="O2644" s="163">
        <v>0.28299999999999997</v>
      </c>
      <c r="P2644" s="163">
        <v>2</v>
      </c>
      <c r="Q2644" s="163">
        <v>14400</v>
      </c>
      <c r="R2644" s="163">
        <v>7810</v>
      </c>
      <c r="S2644" s="163">
        <v>0.52200000000000002</v>
      </c>
      <c r="T2644" s="163">
        <v>0.28299999999999997</v>
      </c>
    </row>
    <row r="2645" spans="1:20" ht="15.75" customHeight="1">
      <c r="A2645" s="130" t="s">
        <v>132</v>
      </c>
      <c r="B2645" s="164">
        <v>2018</v>
      </c>
      <c r="C2645" s="164">
        <v>3</v>
      </c>
      <c r="D2645" s="130" t="s">
        <v>55</v>
      </c>
      <c r="E2645" s="164">
        <v>27561</v>
      </c>
      <c r="F2645" s="164">
        <v>0</v>
      </c>
      <c r="G2645" s="164">
        <v>0</v>
      </c>
      <c r="H2645" s="164">
        <v>0</v>
      </c>
      <c r="I2645" s="164">
        <v>0</v>
      </c>
      <c r="J2645" s="164">
        <v>0</v>
      </c>
      <c r="K2645" s="164">
        <v>12</v>
      </c>
      <c r="L2645" s="164">
        <v>8238</v>
      </c>
      <c r="M2645" s="164">
        <v>9071</v>
      </c>
      <c r="N2645" s="164">
        <v>0.29899999999999999</v>
      </c>
      <c r="O2645" s="164">
        <v>0.32900000000000001</v>
      </c>
      <c r="P2645" s="164">
        <v>12</v>
      </c>
      <c r="Q2645" s="164">
        <v>8238</v>
      </c>
      <c r="R2645" s="164">
        <v>9071</v>
      </c>
      <c r="S2645" s="164">
        <v>0.29899999999999999</v>
      </c>
      <c r="T2645" s="164">
        <v>0.32900000000000001</v>
      </c>
    </row>
    <row r="2646" spans="1:20" ht="15.75" customHeight="1">
      <c r="A2646" s="126" t="s">
        <v>132</v>
      </c>
      <c r="B2646" s="163">
        <v>2018</v>
      </c>
      <c r="C2646" s="163">
        <v>4</v>
      </c>
      <c r="D2646" s="126" t="s">
        <v>56</v>
      </c>
      <c r="E2646" s="163">
        <v>27561</v>
      </c>
      <c r="F2646" s="163">
        <v>0</v>
      </c>
      <c r="G2646" s="163">
        <v>0</v>
      </c>
      <c r="H2646" s="163">
        <v>0</v>
      </c>
      <c r="I2646" s="163">
        <v>0</v>
      </c>
      <c r="J2646" s="163">
        <v>0</v>
      </c>
      <c r="K2646" s="163">
        <v>1</v>
      </c>
      <c r="L2646" s="163">
        <v>11</v>
      </c>
      <c r="M2646" s="163">
        <v>17</v>
      </c>
      <c r="N2646" s="163">
        <v>0</v>
      </c>
      <c r="O2646" s="163">
        <v>1E-3</v>
      </c>
      <c r="P2646" s="163">
        <v>1</v>
      </c>
      <c r="Q2646" s="163">
        <v>11</v>
      </c>
      <c r="R2646" s="163">
        <v>17</v>
      </c>
      <c r="S2646" s="163">
        <v>0</v>
      </c>
      <c r="T2646" s="163">
        <v>1E-3</v>
      </c>
    </row>
    <row r="2647" spans="1:20" ht="15.75" customHeight="1">
      <c r="A2647" s="130" t="s">
        <v>132</v>
      </c>
      <c r="B2647" s="164">
        <v>2018</v>
      </c>
      <c r="C2647" s="164">
        <v>5</v>
      </c>
      <c r="D2647" s="130" t="s">
        <v>57</v>
      </c>
      <c r="E2647" s="164">
        <v>27561</v>
      </c>
      <c r="F2647" s="164">
        <v>0</v>
      </c>
      <c r="G2647" s="164">
        <v>0</v>
      </c>
      <c r="H2647" s="164">
        <v>0</v>
      </c>
      <c r="I2647" s="164">
        <v>0</v>
      </c>
      <c r="J2647" s="164">
        <v>0</v>
      </c>
      <c r="K2647" s="164">
        <v>25</v>
      </c>
      <c r="L2647" s="164">
        <v>4819</v>
      </c>
      <c r="M2647" s="164">
        <v>14511</v>
      </c>
      <c r="N2647" s="164">
        <v>0.17499999999999999</v>
      </c>
      <c r="O2647" s="164">
        <v>0.52700000000000002</v>
      </c>
      <c r="P2647" s="164">
        <v>25</v>
      </c>
      <c r="Q2647" s="164">
        <v>4819</v>
      </c>
      <c r="R2647" s="164">
        <v>14511</v>
      </c>
      <c r="S2647" s="164">
        <v>0.17499999999999999</v>
      </c>
      <c r="T2647" s="164">
        <v>0.52700000000000002</v>
      </c>
    </row>
    <row r="2648" spans="1:20" ht="15.75" customHeight="1">
      <c r="A2648" s="126" t="s">
        <v>132</v>
      </c>
      <c r="B2648" s="163">
        <v>2018</v>
      </c>
      <c r="C2648" s="163">
        <v>6</v>
      </c>
      <c r="D2648" s="126" t="s">
        <v>58</v>
      </c>
      <c r="E2648" s="163">
        <v>27561</v>
      </c>
      <c r="F2648" s="163">
        <v>0</v>
      </c>
      <c r="G2648" s="163">
        <v>0</v>
      </c>
      <c r="H2648" s="163">
        <v>0</v>
      </c>
      <c r="I2648" s="163">
        <v>0</v>
      </c>
      <c r="J2648" s="163">
        <v>0</v>
      </c>
      <c r="K2648" s="163">
        <v>12</v>
      </c>
      <c r="L2648" s="163">
        <v>5784</v>
      </c>
      <c r="M2648" s="163">
        <v>4946</v>
      </c>
      <c r="N2648" s="163">
        <v>0.21</v>
      </c>
      <c r="O2648" s="163">
        <v>0.17899999999999999</v>
      </c>
      <c r="P2648" s="163">
        <v>12</v>
      </c>
      <c r="Q2648" s="163">
        <v>5784</v>
      </c>
      <c r="R2648" s="163">
        <v>4946</v>
      </c>
      <c r="S2648" s="163">
        <v>0.21</v>
      </c>
      <c r="T2648" s="163">
        <v>0.17899999999999999</v>
      </c>
    </row>
    <row r="2649" spans="1:20" ht="15.75" customHeight="1">
      <c r="A2649" s="130" t="s">
        <v>132</v>
      </c>
      <c r="B2649" s="164">
        <v>2018</v>
      </c>
      <c r="C2649" s="164">
        <v>7</v>
      </c>
      <c r="D2649" s="130" t="s">
        <v>59</v>
      </c>
      <c r="E2649" s="164">
        <v>27561</v>
      </c>
      <c r="F2649" s="164">
        <v>0</v>
      </c>
      <c r="G2649" s="164">
        <v>0</v>
      </c>
      <c r="H2649" s="164">
        <v>0</v>
      </c>
      <c r="I2649" s="164">
        <v>0</v>
      </c>
      <c r="J2649" s="164">
        <v>0</v>
      </c>
      <c r="K2649" s="164">
        <v>0</v>
      </c>
      <c r="L2649" s="164">
        <v>0</v>
      </c>
      <c r="M2649" s="164">
        <v>0</v>
      </c>
      <c r="N2649" s="164">
        <v>0</v>
      </c>
      <c r="O2649" s="164">
        <v>0</v>
      </c>
      <c r="P2649" s="164">
        <v>0</v>
      </c>
      <c r="Q2649" s="164">
        <v>0</v>
      </c>
      <c r="R2649" s="164">
        <v>0</v>
      </c>
      <c r="S2649" s="164">
        <v>0</v>
      </c>
      <c r="T2649" s="164">
        <v>0</v>
      </c>
    </row>
    <row r="2650" spans="1:20" ht="15.75" customHeight="1">
      <c r="A2650" s="126" t="s">
        <v>132</v>
      </c>
      <c r="B2650" s="163">
        <v>2018</v>
      </c>
      <c r="C2650" s="163">
        <v>8</v>
      </c>
      <c r="D2650" s="126" t="s">
        <v>60</v>
      </c>
      <c r="E2650" s="163">
        <v>27561</v>
      </c>
      <c r="F2650" s="163">
        <v>0</v>
      </c>
      <c r="G2650" s="163">
        <v>0</v>
      </c>
      <c r="H2650" s="163">
        <v>0</v>
      </c>
      <c r="I2650" s="163">
        <v>0</v>
      </c>
      <c r="J2650" s="163">
        <v>0</v>
      </c>
      <c r="K2650" s="163">
        <v>0</v>
      </c>
      <c r="L2650" s="163">
        <v>0</v>
      </c>
      <c r="M2650" s="163">
        <v>0</v>
      </c>
      <c r="N2650" s="163">
        <v>0</v>
      </c>
      <c r="O2650" s="163">
        <v>0</v>
      </c>
      <c r="P2650" s="163">
        <v>0</v>
      </c>
      <c r="Q2650" s="163">
        <v>0</v>
      </c>
      <c r="R2650" s="163">
        <v>0</v>
      </c>
      <c r="S2650" s="163">
        <v>0</v>
      </c>
      <c r="T2650" s="163">
        <v>0</v>
      </c>
    </row>
    <row r="2651" spans="1:20" ht="15.75" customHeight="1">
      <c r="A2651" s="130" t="s">
        <v>132</v>
      </c>
      <c r="B2651" s="164">
        <v>2018</v>
      </c>
      <c r="C2651" s="164">
        <v>9</v>
      </c>
      <c r="D2651" s="130" t="s">
        <v>61</v>
      </c>
      <c r="E2651" s="164">
        <v>27561</v>
      </c>
      <c r="F2651" s="164">
        <v>0</v>
      </c>
      <c r="G2651" s="164">
        <v>0</v>
      </c>
      <c r="H2651" s="164">
        <v>0</v>
      </c>
      <c r="I2651" s="164">
        <v>0</v>
      </c>
      <c r="J2651" s="164">
        <v>0</v>
      </c>
      <c r="K2651" s="164">
        <v>9</v>
      </c>
      <c r="L2651" s="164">
        <v>1961</v>
      </c>
      <c r="M2651" s="164">
        <v>3484</v>
      </c>
      <c r="N2651" s="164">
        <v>7.0999999999999994E-2</v>
      </c>
      <c r="O2651" s="164">
        <v>0.126</v>
      </c>
      <c r="P2651" s="164">
        <v>9</v>
      </c>
      <c r="Q2651" s="164">
        <v>1961</v>
      </c>
      <c r="R2651" s="164">
        <v>3484</v>
      </c>
      <c r="S2651" s="164">
        <v>7.0999999999999994E-2</v>
      </c>
      <c r="T2651" s="164">
        <v>0.126</v>
      </c>
    </row>
    <row r="2652" spans="1:20" ht="15.75" customHeight="1">
      <c r="A2652" s="126" t="s">
        <v>132</v>
      </c>
      <c r="B2652" s="163">
        <v>2019</v>
      </c>
      <c r="C2652" s="163">
        <v>0</v>
      </c>
      <c r="D2652" s="126" t="s">
        <v>53</v>
      </c>
      <c r="E2652" s="163">
        <v>27657</v>
      </c>
      <c r="F2652" s="163">
        <v>0</v>
      </c>
      <c r="G2652" s="163">
        <v>0</v>
      </c>
      <c r="H2652" s="163">
        <v>0</v>
      </c>
      <c r="I2652" s="163">
        <v>0</v>
      </c>
      <c r="J2652" s="163">
        <v>0</v>
      </c>
      <c r="K2652" s="163">
        <v>2</v>
      </c>
      <c r="L2652" s="163">
        <v>10520</v>
      </c>
      <c r="M2652" s="163">
        <v>1244</v>
      </c>
      <c r="N2652" s="163">
        <v>0.38</v>
      </c>
      <c r="O2652" s="163">
        <v>4.4999999999999998E-2</v>
      </c>
      <c r="P2652" s="163">
        <v>2</v>
      </c>
      <c r="Q2652" s="163">
        <v>10520</v>
      </c>
      <c r="R2652" s="163">
        <v>1244</v>
      </c>
      <c r="S2652" s="163">
        <v>0.38</v>
      </c>
      <c r="T2652" s="163">
        <v>4.4999999999999998E-2</v>
      </c>
    </row>
    <row r="2653" spans="1:20" ht="15.75" customHeight="1">
      <c r="A2653" s="130" t="s">
        <v>132</v>
      </c>
      <c r="B2653" s="164">
        <v>2019</v>
      </c>
      <c r="C2653" s="164">
        <v>1</v>
      </c>
      <c r="D2653" s="130" t="s">
        <v>54</v>
      </c>
      <c r="E2653" s="164">
        <v>27657</v>
      </c>
      <c r="F2653" s="164">
        <v>0</v>
      </c>
      <c r="G2653" s="164">
        <v>0</v>
      </c>
      <c r="H2653" s="164">
        <v>0</v>
      </c>
      <c r="I2653" s="164">
        <v>0</v>
      </c>
      <c r="J2653" s="164">
        <v>0</v>
      </c>
      <c r="K2653" s="164">
        <v>81</v>
      </c>
      <c r="L2653" s="164">
        <v>2291</v>
      </c>
      <c r="M2653" s="164">
        <v>8292</v>
      </c>
      <c r="N2653" s="164">
        <v>8.3000000000000004E-2</v>
      </c>
      <c r="O2653" s="164">
        <v>0.3</v>
      </c>
      <c r="P2653" s="164">
        <v>81</v>
      </c>
      <c r="Q2653" s="164">
        <v>2291</v>
      </c>
      <c r="R2653" s="164">
        <v>8292</v>
      </c>
      <c r="S2653" s="164">
        <v>8.3000000000000004E-2</v>
      </c>
      <c r="T2653" s="164">
        <v>0.3</v>
      </c>
    </row>
    <row r="2654" spans="1:20" ht="15.75" customHeight="1">
      <c r="A2654" s="126" t="s">
        <v>132</v>
      </c>
      <c r="B2654" s="163">
        <v>2019</v>
      </c>
      <c r="C2654" s="163">
        <v>2</v>
      </c>
      <c r="D2654" s="126" t="s">
        <v>1415</v>
      </c>
      <c r="E2654" s="163">
        <v>27657</v>
      </c>
      <c r="F2654" s="163">
        <v>0</v>
      </c>
      <c r="G2654" s="163">
        <v>0</v>
      </c>
      <c r="H2654" s="163">
        <v>0</v>
      </c>
      <c r="I2654" s="163">
        <v>0</v>
      </c>
      <c r="J2654" s="163">
        <v>0</v>
      </c>
      <c r="K2654" s="163">
        <v>0</v>
      </c>
      <c r="L2654" s="163">
        <v>0</v>
      </c>
      <c r="M2654" s="163">
        <v>0</v>
      </c>
      <c r="N2654" s="163">
        <v>0</v>
      </c>
      <c r="O2654" s="163">
        <v>0</v>
      </c>
      <c r="P2654" s="163">
        <v>0</v>
      </c>
      <c r="Q2654" s="163">
        <v>0</v>
      </c>
      <c r="R2654" s="163">
        <v>0</v>
      </c>
      <c r="S2654" s="163">
        <v>0</v>
      </c>
      <c r="T2654" s="163">
        <v>0</v>
      </c>
    </row>
    <row r="2655" spans="1:20" ht="15.75" customHeight="1">
      <c r="A2655" s="130" t="s">
        <v>132</v>
      </c>
      <c r="B2655" s="164">
        <v>2019</v>
      </c>
      <c r="C2655" s="164">
        <v>3</v>
      </c>
      <c r="D2655" s="130" t="s">
        <v>55</v>
      </c>
      <c r="E2655" s="164">
        <v>27657</v>
      </c>
      <c r="F2655" s="164">
        <v>0</v>
      </c>
      <c r="G2655" s="164">
        <v>0</v>
      </c>
      <c r="H2655" s="164">
        <v>0</v>
      </c>
      <c r="I2655" s="164">
        <v>0</v>
      </c>
      <c r="J2655" s="164">
        <v>0</v>
      </c>
      <c r="K2655" s="164">
        <v>15</v>
      </c>
      <c r="L2655" s="164">
        <v>1449</v>
      </c>
      <c r="M2655" s="164">
        <v>3824</v>
      </c>
      <c r="N2655" s="164">
        <v>5.1999999999999998E-2</v>
      </c>
      <c r="O2655" s="164">
        <v>0.13800000000000001</v>
      </c>
      <c r="P2655" s="164">
        <v>15</v>
      </c>
      <c r="Q2655" s="164">
        <v>1449</v>
      </c>
      <c r="R2655" s="164">
        <v>3824</v>
      </c>
      <c r="S2655" s="164">
        <v>5.1999999999999998E-2</v>
      </c>
      <c r="T2655" s="164">
        <v>0.13800000000000001</v>
      </c>
    </row>
    <row r="2656" spans="1:20" ht="15.75" customHeight="1">
      <c r="A2656" s="126" t="s">
        <v>132</v>
      </c>
      <c r="B2656" s="163">
        <v>2019</v>
      </c>
      <c r="C2656" s="163">
        <v>4</v>
      </c>
      <c r="D2656" s="126" t="s">
        <v>56</v>
      </c>
      <c r="E2656" s="163">
        <v>27657</v>
      </c>
      <c r="F2656" s="163">
        <v>0</v>
      </c>
      <c r="G2656" s="163">
        <v>0</v>
      </c>
      <c r="H2656" s="163">
        <v>0</v>
      </c>
      <c r="I2656" s="163">
        <v>0</v>
      </c>
      <c r="J2656" s="163">
        <v>0</v>
      </c>
      <c r="K2656" s="163">
        <v>0</v>
      </c>
      <c r="L2656" s="163">
        <v>0</v>
      </c>
      <c r="M2656" s="163">
        <v>0</v>
      </c>
      <c r="N2656" s="163">
        <v>0</v>
      </c>
      <c r="O2656" s="163">
        <v>0</v>
      </c>
      <c r="P2656" s="163">
        <v>0</v>
      </c>
      <c r="Q2656" s="163">
        <v>0</v>
      </c>
      <c r="R2656" s="163">
        <v>0</v>
      </c>
      <c r="S2656" s="163">
        <v>0</v>
      </c>
      <c r="T2656" s="163">
        <v>0</v>
      </c>
    </row>
    <row r="2657" spans="1:20" ht="15.75" customHeight="1">
      <c r="A2657" s="130" t="s">
        <v>132</v>
      </c>
      <c r="B2657" s="164">
        <v>2019</v>
      </c>
      <c r="C2657" s="164">
        <v>5</v>
      </c>
      <c r="D2657" s="130" t="s">
        <v>57</v>
      </c>
      <c r="E2657" s="164">
        <v>27657</v>
      </c>
      <c r="F2657" s="164">
        <v>0</v>
      </c>
      <c r="G2657" s="164">
        <v>0</v>
      </c>
      <c r="H2657" s="164">
        <v>0</v>
      </c>
      <c r="I2657" s="164">
        <v>0</v>
      </c>
      <c r="J2657" s="164">
        <v>0</v>
      </c>
      <c r="K2657" s="164">
        <v>18</v>
      </c>
      <c r="L2657" s="164">
        <v>2677</v>
      </c>
      <c r="M2657" s="164">
        <v>3340</v>
      </c>
      <c r="N2657" s="164">
        <v>9.7000000000000003E-2</v>
      </c>
      <c r="O2657" s="164">
        <v>0.121</v>
      </c>
      <c r="P2657" s="164">
        <v>18</v>
      </c>
      <c r="Q2657" s="164">
        <v>2677</v>
      </c>
      <c r="R2657" s="164">
        <v>3340</v>
      </c>
      <c r="S2657" s="164">
        <v>9.7000000000000003E-2</v>
      </c>
      <c r="T2657" s="164">
        <v>0.121</v>
      </c>
    </row>
    <row r="2658" spans="1:20" ht="15.75" customHeight="1">
      <c r="A2658" s="126" t="s">
        <v>132</v>
      </c>
      <c r="B2658" s="163">
        <v>2019</v>
      </c>
      <c r="C2658" s="163">
        <v>6</v>
      </c>
      <c r="D2658" s="126" t="s">
        <v>58</v>
      </c>
      <c r="E2658" s="163">
        <v>27657</v>
      </c>
      <c r="F2658" s="163">
        <v>1</v>
      </c>
      <c r="G2658" s="163">
        <v>6775</v>
      </c>
      <c r="H2658" s="163">
        <v>35770</v>
      </c>
      <c r="I2658" s="163">
        <v>0.245</v>
      </c>
      <c r="J2658" s="163">
        <v>1.292</v>
      </c>
      <c r="K2658" s="163">
        <v>30</v>
      </c>
      <c r="L2658" s="163">
        <v>1063</v>
      </c>
      <c r="M2658" s="163">
        <v>1621</v>
      </c>
      <c r="N2658" s="163">
        <v>3.7999999999999999E-2</v>
      </c>
      <c r="O2658" s="163">
        <v>5.8999999999999997E-2</v>
      </c>
      <c r="P2658" s="163">
        <v>31</v>
      </c>
      <c r="Q2658" s="163">
        <v>7838</v>
      </c>
      <c r="R2658" s="163">
        <v>37391</v>
      </c>
      <c r="S2658" s="163">
        <v>0.28299999999999997</v>
      </c>
      <c r="T2658" s="163">
        <v>1.3520000000000001</v>
      </c>
    </row>
    <row r="2659" spans="1:20" ht="15.75" customHeight="1">
      <c r="A2659" s="130" t="s">
        <v>132</v>
      </c>
      <c r="B2659" s="164">
        <v>2019</v>
      </c>
      <c r="C2659" s="164">
        <v>7</v>
      </c>
      <c r="D2659" s="130" t="s">
        <v>59</v>
      </c>
      <c r="E2659" s="164">
        <v>27657</v>
      </c>
      <c r="F2659" s="164">
        <v>0</v>
      </c>
      <c r="G2659" s="164">
        <v>0</v>
      </c>
      <c r="H2659" s="164">
        <v>0</v>
      </c>
      <c r="I2659" s="164">
        <v>0</v>
      </c>
      <c r="J2659" s="164">
        <v>0</v>
      </c>
      <c r="K2659" s="164">
        <v>0</v>
      </c>
      <c r="L2659" s="164">
        <v>0</v>
      </c>
      <c r="M2659" s="164">
        <v>0</v>
      </c>
      <c r="N2659" s="164">
        <v>0</v>
      </c>
      <c r="O2659" s="164">
        <v>0</v>
      </c>
      <c r="P2659" s="164">
        <v>0</v>
      </c>
      <c r="Q2659" s="164">
        <v>0</v>
      </c>
      <c r="R2659" s="164">
        <v>0</v>
      </c>
      <c r="S2659" s="164">
        <v>0</v>
      </c>
      <c r="T2659" s="164">
        <v>0</v>
      </c>
    </row>
    <row r="2660" spans="1:20" ht="15.75" customHeight="1">
      <c r="A2660" s="126" t="s">
        <v>132</v>
      </c>
      <c r="B2660" s="163">
        <v>2019</v>
      </c>
      <c r="C2660" s="163">
        <v>8</v>
      </c>
      <c r="D2660" s="126" t="s">
        <v>60</v>
      </c>
      <c r="E2660" s="163">
        <v>27657</v>
      </c>
      <c r="F2660" s="163">
        <v>0</v>
      </c>
      <c r="G2660" s="163">
        <v>0</v>
      </c>
      <c r="H2660" s="163">
        <v>0</v>
      </c>
      <c r="I2660" s="163">
        <v>0</v>
      </c>
      <c r="J2660" s="163">
        <v>0</v>
      </c>
      <c r="K2660" s="163">
        <v>2</v>
      </c>
      <c r="L2660" s="163">
        <v>355</v>
      </c>
      <c r="M2660" s="163">
        <v>1548</v>
      </c>
      <c r="N2660" s="163">
        <v>1.2999999999999999E-2</v>
      </c>
      <c r="O2660" s="163">
        <v>5.6000000000000001E-2</v>
      </c>
      <c r="P2660" s="163">
        <v>2</v>
      </c>
      <c r="Q2660" s="163">
        <v>355</v>
      </c>
      <c r="R2660" s="163">
        <v>1548</v>
      </c>
      <c r="S2660" s="163">
        <v>1.2999999999999999E-2</v>
      </c>
      <c r="T2660" s="163">
        <v>5.6000000000000001E-2</v>
      </c>
    </row>
    <row r="2661" spans="1:20" ht="15.75" customHeight="1">
      <c r="A2661" s="130" t="s">
        <v>132</v>
      </c>
      <c r="B2661" s="164">
        <v>2019</v>
      </c>
      <c r="C2661" s="164">
        <v>9</v>
      </c>
      <c r="D2661" s="130" t="s">
        <v>61</v>
      </c>
      <c r="E2661" s="164">
        <v>27657</v>
      </c>
      <c r="F2661" s="164">
        <v>0</v>
      </c>
      <c r="G2661" s="164">
        <v>0</v>
      </c>
      <c r="H2661" s="164">
        <v>0</v>
      </c>
      <c r="I2661" s="164">
        <v>0</v>
      </c>
      <c r="J2661" s="164">
        <v>0</v>
      </c>
      <c r="K2661" s="164">
        <v>11</v>
      </c>
      <c r="L2661" s="164">
        <v>1702</v>
      </c>
      <c r="M2661" s="164">
        <v>4332</v>
      </c>
      <c r="N2661" s="164">
        <v>6.2E-2</v>
      </c>
      <c r="O2661" s="164">
        <v>0.157</v>
      </c>
      <c r="P2661" s="164">
        <v>11</v>
      </c>
      <c r="Q2661" s="164">
        <v>1702</v>
      </c>
      <c r="R2661" s="164">
        <v>4332</v>
      </c>
      <c r="S2661" s="164">
        <v>6.2E-2</v>
      </c>
      <c r="T2661" s="164">
        <v>0.157</v>
      </c>
    </row>
    <row r="2662" spans="1:20" ht="15.75" customHeight="1">
      <c r="A2662" s="126" t="s">
        <v>132</v>
      </c>
      <c r="B2662" s="163">
        <v>2020</v>
      </c>
      <c r="C2662" s="163">
        <v>0</v>
      </c>
      <c r="D2662" s="126" t="s">
        <v>53</v>
      </c>
      <c r="E2662" s="163">
        <v>27708</v>
      </c>
      <c r="F2662" s="163">
        <v>0</v>
      </c>
      <c r="G2662" s="163">
        <v>0</v>
      </c>
      <c r="H2662" s="163">
        <v>0</v>
      </c>
      <c r="I2662" s="163">
        <v>0</v>
      </c>
      <c r="J2662" s="163">
        <v>0</v>
      </c>
      <c r="K2662" s="163">
        <v>2</v>
      </c>
      <c r="L2662" s="163">
        <v>190</v>
      </c>
      <c r="M2662" s="163">
        <v>294.3</v>
      </c>
      <c r="N2662" s="163">
        <v>7.0000000000000001E-3</v>
      </c>
      <c r="O2662" s="163">
        <v>1.0999999999999999E-2</v>
      </c>
      <c r="P2662" s="163">
        <v>2</v>
      </c>
      <c r="Q2662" s="163">
        <v>190</v>
      </c>
      <c r="R2662" s="163">
        <v>294.3</v>
      </c>
      <c r="S2662" s="163">
        <v>7.0000000000000001E-3</v>
      </c>
      <c r="T2662" s="163">
        <v>1.0999999999999999E-2</v>
      </c>
    </row>
    <row r="2663" spans="1:20" ht="15.75" customHeight="1">
      <c r="A2663" s="130" t="s">
        <v>132</v>
      </c>
      <c r="B2663" s="164">
        <v>2020</v>
      </c>
      <c r="C2663" s="164">
        <v>1</v>
      </c>
      <c r="D2663" s="130" t="s">
        <v>54</v>
      </c>
      <c r="E2663" s="164">
        <v>27708</v>
      </c>
      <c r="F2663" s="164">
        <v>0</v>
      </c>
      <c r="G2663" s="164">
        <v>0</v>
      </c>
      <c r="H2663" s="164">
        <v>0</v>
      </c>
      <c r="I2663" s="164">
        <v>0</v>
      </c>
      <c r="J2663" s="164">
        <v>0</v>
      </c>
      <c r="K2663" s="164">
        <v>46</v>
      </c>
      <c r="L2663" s="164">
        <v>4877</v>
      </c>
      <c r="M2663" s="164">
        <v>7145.7</v>
      </c>
      <c r="N2663" s="164">
        <v>0.17599999999999999</v>
      </c>
      <c r="O2663" s="164">
        <v>0.25800000000000001</v>
      </c>
      <c r="P2663" s="164">
        <v>46</v>
      </c>
      <c r="Q2663" s="164">
        <v>4877</v>
      </c>
      <c r="R2663" s="164">
        <v>7145.7</v>
      </c>
      <c r="S2663" s="164">
        <v>0.17599999999999999</v>
      </c>
      <c r="T2663" s="164">
        <v>0.25800000000000001</v>
      </c>
    </row>
    <row r="2664" spans="1:20" ht="15.75" customHeight="1">
      <c r="A2664" s="126" t="s">
        <v>132</v>
      </c>
      <c r="B2664" s="163">
        <v>2020</v>
      </c>
      <c r="C2664" s="163">
        <v>2</v>
      </c>
      <c r="D2664" s="126" t="s">
        <v>1415</v>
      </c>
      <c r="E2664" s="163">
        <v>27708</v>
      </c>
      <c r="F2664" s="163">
        <v>0</v>
      </c>
      <c r="G2664" s="163">
        <v>0</v>
      </c>
      <c r="H2664" s="163">
        <v>0</v>
      </c>
      <c r="I2664" s="163">
        <v>0</v>
      </c>
      <c r="J2664" s="163">
        <v>0</v>
      </c>
      <c r="K2664" s="163">
        <v>1</v>
      </c>
      <c r="L2664" s="163">
        <v>597</v>
      </c>
      <c r="M2664" s="163">
        <v>1065</v>
      </c>
      <c r="N2664" s="163">
        <v>2.1999999999999999E-2</v>
      </c>
      <c r="O2664" s="163">
        <v>3.7999999999999999E-2</v>
      </c>
      <c r="P2664" s="163">
        <v>1</v>
      </c>
      <c r="Q2664" s="163">
        <v>597</v>
      </c>
      <c r="R2664" s="163">
        <v>1065</v>
      </c>
      <c r="S2664" s="163">
        <v>2.1999999999999999E-2</v>
      </c>
      <c r="T2664" s="163">
        <v>3.7999999999999999E-2</v>
      </c>
    </row>
    <row r="2665" spans="1:20" ht="15.75" customHeight="1">
      <c r="A2665" s="130" t="s">
        <v>132</v>
      </c>
      <c r="B2665" s="164">
        <v>2020</v>
      </c>
      <c r="C2665" s="164">
        <v>3</v>
      </c>
      <c r="D2665" s="130" t="s">
        <v>55</v>
      </c>
      <c r="E2665" s="164">
        <v>27708</v>
      </c>
      <c r="F2665" s="164">
        <v>0</v>
      </c>
      <c r="G2665" s="164">
        <v>0</v>
      </c>
      <c r="H2665" s="164">
        <v>0</v>
      </c>
      <c r="I2665" s="164">
        <v>0</v>
      </c>
      <c r="J2665" s="164">
        <v>0</v>
      </c>
      <c r="K2665" s="164">
        <v>10</v>
      </c>
      <c r="L2665" s="164">
        <v>3553</v>
      </c>
      <c r="M2665" s="164">
        <v>9948</v>
      </c>
      <c r="N2665" s="164">
        <v>0.128</v>
      </c>
      <c r="O2665" s="164">
        <v>0.35899999999999999</v>
      </c>
      <c r="P2665" s="164">
        <v>10</v>
      </c>
      <c r="Q2665" s="164">
        <v>3553</v>
      </c>
      <c r="R2665" s="164">
        <v>9948</v>
      </c>
      <c r="S2665" s="164">
        <v>0.128</v>
      </c>
      <c r="T2665" s="164">
        <v>0.35899999999999999</v>
      </c>
    </row>
    <row r="2666" spans="1:20" ht="15.75" customHeight="1">
      <c r="A2666" s="126" t="s">
        <v>132</v>
      </c>
      <c r="B2666" s="163">
        <v>2020</v>
      </c>
      <c r="C2666" s="163">
        <v>4</v>
      </c>
      <c r="D2666" s="126" t="s">
        <v>56</v>
      </c>
      <c r="E2666" s="163">
        <v>27708</v>
      </c>
      <c r="F2666" s="163">
        <v>0</v>
      </c>
      <c r="G2666" s="163">
        <v>0</v>
      </c>
      <c r="H2666" s="163">
        <v>0</v>
      </c>
      <c r="I2666" s="163">
        <v>0</v>
      </c>
      <c r="J2666" s="163">
        <v>0</v>
      </c>
      <c r="K2666" s="163">
        <v>0</v>
      </c>
      <c r="L2666" s="163">
        <v>0</v>
      </c>
      <c r="M2666" s="163">
        <v>0</v>
      </c>
      <c r="N2666" s="163">
        <v>0</v>
      </c>
      <c r="O2666" s="163">
        <v>0</v>
      </c>
      <c r="P2666" s="163">
        <v>0</v>
      </c>
      <c r="Q2666" s="163">
        <v>0</v>
      </c>
      <c r="R2666" s="163">
        <v>0</v>
      </c>
      <c r="S2666" s="163">
        <v>0</v>
      </c>
      <c r="T2666" s="163">
        <v>0</v>
      </c>
    </row>
    <row r="2667" spans="1:20" ht="15.75" customHeight="1">
      <c r="A2667" s="130" t="s">
        <v>132</v>
      </c>
      <c r="B2667" s="164">
        <v>2020</v>
      </c>
      <c r="C2667" s="164">
        <v>5</v>
      </c>
      <c r="D2667" s="130" t="s">
        <v>57</v>
      </c>
      <c r="E2667" s="164">
        <v>27708</v>
      </c>
      <c r="F2667" s="164">
        <v>0</v>
      </c>
      <c r="G2667" s="164">
        <v>0</v>
      </c>
      <c r="H2667" s="164">
        <v>0</v>
      </c>
      <c r="I2667" s="164">
        <v>0</v>
      </c>
      <c r="J2667" s="164">
        <v>0</v>
      </c>
      <c r="K2667" s="164">
        <v>28</v>
      </c>
      <c r="L2667" s="164">
        <v>8100</v>
      </c>
      <c r="M2667" s="164">
        <v>18253.5</v>
      </c>
      <c r="N2667" s="164">
        <v>0.29199999999999998</v>
      </c>
      <c r="O2667" s="164">
        <v>0.65900000000000003</v>
      </c>
      <c r="P2667" s="164">
        <v>28</v>
      </c>
      <c r="Q2667" s="164">
        <v>8100</v>
      </c>
      <c r="R2667" s="164">
        <v>18253.5</v>
      </c>
      <c r="S2667" s="164">
        <v>0.29199999999999998</v>
      </c>
      <c r="T2667" s="164">
        <v>0.65900000000000003</v>
      </c>
    </row>
    <row r="2668" spans="1:20" ht="15.75" customHeight="1">
      <c r="A2668" s="126" t="s">
        <v>132</v>
      </c>
      <c r="B2668" s="163">
        <v>2020</v>
      </c>
      <c r="C2668" s="163">
        <v>6</v>
      </c>
      <c r="D2668" s="126" t="s">
        <v>58</v>
      </c>
      <c r="E2668" s="163">
        <v>27708</v>
      </c>
      <c r="F2668" s="163">
        <v>0</v>
      </c>
      <c r="G2668" s="163">
        <v>0</v>
      </c>
      <c r="H2668" s="163">
        <v>0</v>
      </c>
      <c r="I2668" s="163">
        <v>0</v>
      </c>
      <c r="J2668" s="163">
        <v>0</v>
      </c>
      <c r="K2668" s="163">
        <v>12</v>
      </c>
      <c r="L2668" s="163">
        <v>3277</v>
      </c>
      <c r="M2668" s="163">
        <v>5002</v>
      </c>
      <c r="N2668" s="163">
        <v>0.11799999999999999</v>
      </c>
      <c r="O2668" s="163">
        <v>0.18099999999999999</v>
      </c>
      <c r="P2668" s="163">
        <v>12</v>
      </c>
      <c r="Q2668" s="163">
        <v>3277</v>
      </c>
      <c r="R2668" s="163">
        <v>5002</v>
      </c>
      <c r="S2668" s="163">
        <v>0.11799999999999999</v>
      </c>
      <c r="T2668" s="163">
        <v>0.18099999999999999</v>
      </c>
    </row>
    <row r="2669" spans="1:20" ht="15.75" customHeight="1">
      <c r="A2669" s="130" t="s">
        <v>132</v>
      </c>
      <c r="B2669" s="164">
        <v>2020</v>
      </c>
      <c r="C2669" s="164">
        <v>7</v>
      </c>
      <c r="D2669" s="130" t="s">
        <v>59</v>
      </c>
      <c r="E2669" s="164">
        <v>27708</v>
      </c>
      <c r="F2669" s="164">
        <v>0</v>
      </c>
      <c r="G2669" s="164">
        <v>0</v>
      </c>
      <c r="H2669" s="164">
        <v>0</v>
      </c>
      <c r="I2669" s="164">
        <v>0</v>
      </c>
      <c r="J2669" s="164">
        <v>0</v>
      </c>
      <c r="K2669" s="164">
        <v>0</v>
      </c>
      <c r="L2669" s="164">
        <v>0</v>
      </c>
      <c r="M2669" s="164">
        <v>0</v>
      </c>
      <c r="N2669" s="164">
        <v>0</v>
      </c>
      <c r="O2669" s="164">
        <v>0</v>
      </c>
      <c r="P2669" s="164">
        <v>0</v>
      </c>
      <c r="Q2669" s="164">
        <v>0</v>
      </c>
      <c r="R2669" s="164">
        <v>0</v>
      </c>
      <c r="S2669" s="164">
        <v>0</v>
      </c>
      <c r="T2669" s="164">
        <v>0</v>
      </c>
    </row>
    <row r="2670" spans="1:20" ht="15.75" customHeight="1">
      <c r="A2670" s="126" t="s">
        <v>132</v>
      </c>
      <c r="B2670" s="163">
        <v>2020</v>
      </c>
      <c r="C2670" s="163">
        <v>8</v>
      </c>
      <c r="D2670" s="126" t="s">
        <v>60</v>
      </c>
      <c r="E2670" s="163">
        <v>27708</v>
      </c>
      <c r="F2670" s="163">
        <v>0</v>
      </c>
      <c r="G2670" s="163">
        <v>0</v>
      </c>
      <c r="H2670" s="163">
        <v>0</v>
      </c>
      <c r="I2670" s="163">
        <v>0</v>
      </c>
      <c r="J2670" s="163">
        <v>0</v>
      </c>
      <c r="K2670" s="163">
        <v>1</v>
      </c>
      <c r="L2670" s="163">
        <v>3101</v>
      </c>
      <c r="M2670" s="163">
        <v>1085</v>
      </c>
      <c r="N2670" s="163">
        <v>0.112</v>
      </c>
      <c r="O2670" s="163">
        <v>3.9E-2</v>
      </c>
      <c r="P2670" s="163">
        <v>1</v>
      </c>
      <c r="Q2670" s="163">
        <v>3101</v>
      </c>
      <c r="R2670" s="163">
        <v>1085</v>
      </c>
      <c r="S2670" s="163">
        <v>0.112</v>
      </c>
      <c r="T2670" s="163">
        <v>3.9E-2</v>
      </c>
    </row>
    <row r="2671" spans="1:20" ht="15.75" customHeight="1">
      <c r="A2671" s="130" t="s">
        <v>132</v>
      </c>
      <c r="B2671" s="164">
        <v>2020</v>
      </c>
      <c r="C2671" s="164">
        <v>9</v>
      </c>
      <c r="D2671" s="130" t="s">
        <v>61</v>
      </c>
      <c r="E2671" s="164">
        <v>27708</v>
      </c>
      <c r="F2671" s="164">
        <v>0</v>
      </c>
      <c r="G2671" s="164">
        <v>0</v>
      </c>
      <c r="H2671" s="164">
        <v>0</v>
      </c>
      <c r="I2671" s="164">
        <v>0</v>
      </c>
      <c r="J2671" s="164">
        <v>0</v>
      </c>
      <c r="K2671" s="164">
        <v>4</v>
      </c>
      <c r="L2671" s="164">
        <v>981</v>
      </c>
      <c r="M2671" s="164">
        <v>1863.7</v>
      </c>
      <c r="N2671" s="164">
        <v>3.5000000000000003E-2</v>
      </c>
      <c r="O2671" s="164">
        <v>6.7000000000000004E-2</v>
      </c>
      <c r="P2671" s="164">
        <v>4</v>
      </c>
      <c r="Q2671" s="164">
        <v>981</v>
      </c>
      <c r="R2671" s="164">
        <v>1863.7</v>
      </c>
      <c r="S2671" s="164">
        <v>3.5000000000000003E-2</v>
      </c>
      <c r="T2671" s="164">
        <v>6.7000000000000004E-2</v>
      </c>
    </row>
    <row r="2672" spans="1:20" ht="15.75" customHeight="1">
      <c r="A2672" s="126" t="s">
        <v>132</v>
      </c>
      <c r="B2672" s="163">
        <v>2021</v>
      </c>
      <c r="C2672" s="163">
        <v>0</v>
      </c>
      <c r="D2672" s="126" t="s">
        <v>53</v>
      </c>
      <c r="E2672" s="163">
        <v>27854</v>
      </c>
      <c r="F2672" s="163">
        <v>0</v>
      </c>
      <c r="G2672" s="163">
        <v>0</v>
      </c>
      <c r="H2672" s="163">
        <v>0</v>
      </c>
      <c r="I2672" s="163">
        <v>0</v>
      </c>
      <c r="J2672" s="163">
        <v>0</v>
      </c>
      <c r="K2672" s="163">
        <v>6</v>
      </c>
      <c r="L2672" s="163">
        <v>20314</v>
      </c>
      <c r="M2672" s="163">
        <v>3360</v>
      </c>
      <c r="N2672" s="163">
        <v>0.72899999999999998</v>
      </c>
      <c r="O2672" s="163">
        <v>0.121</v>
      </c>
      <c r="P2672" s="163">
        <v>6</v>
      </c>
      <c r="Q2672" s="163">
        <v>20314</v>
      </c>
      <c r="R2672" s="163">
        <v>3360</v>
      </c>
      <c r="S2672" s="163">
        <v>0.72899999999999998</v>
      </c>
      <c r="T2672" s="163">
        <v>0.121</v>
      </c>
    </row>
    <row r="2673" spans="1:20" ht="15.75" customHeight="1">
      <c r="A2673" s="130" t="s">
        <v>132</v>
      </c>
      <c r="B2673" s="164">
        <v>2021</v>
      </c>
      <c r="C2673" s="164">
        <v>1</v>
      </c>
      <c r="D2673" s="130" t="s">
        <v>54</v>
      </c>
      <c r="E2673" s="164">
        <v>27854</v>
      </c>
      <c r="F2673" s="164">
        <v>0</v>
      </c>
      <c r="G2673" s="164">
        <v>0</v>
      </c>
      <c r="H2673" s="164">
        <v>0</v>
      </c>
      <c r="I2673" s="164">
        <v>0</v>
      </c>
      <c r="J2673" s="164">
        <v>0</v>
      </c>
      <c r="K2673" s="164">
        <v>40</v>
      </c>
      <c r="L2673" s="164">
        <v>2993</v>
      </c>
      <c r="M2673" s="164">
        <v>4278</v>
      </c>
      <c r="N2673" s="164">
        <v>0.107</v>
      </c>
      <c r="O2673" s="164">
        <v>0.154</v>
      </c>
      <c r="P2673" s="164">
        <v>40</v>
      </c>
      <c r="Q2673" s="164">
        <v>2993</v>
      </c>
      <c r="R2673" s="164">
        <v>4278</v>
      </c>
      <c r="S2673" s="164">
        <v>0.107</v>
      </c>
      <c r="T2673" s="164">
        <v>0.154</v>
      </c>
    </row>
    <row r="2674" spans="1:20" ht="15.75" customHeight="1">
      <c r="A2674" s="126" t="s">
        <v>132</v>
      </c>
      <c r="B2674" s="163">
        <v>2021</v>
      </c>
      <c r="C2674" s="163">
        <v>2</v>
      </c>
      <c r="D2674" s="126" t="s">
        <v>1415</v>
      </c>
      <c r="E2674" s="163">
        <v>27854</v>
      </c>
      <c r="F2674" s="163">
        <v>0</v>
      </c>
      <c r="G2674" s="163">
        <v>0</v>
      </c>
      <c r="H2674" s="163">
        <v>0</v>
      </c>
      <c r="I2674" s="163">
        <v>0</v>
      </c>
      <c r="J2674" s="163">
        <v>0</v>
      </c>
      <c r="K2674" s="163">
        <v>1</v>
      </c>
      <c r="L2674" s="163">
        <v>2110</v>
      </c>
      <c r="M2674" s="163">
        <v>10726</v>
      </c>
      <c r="N2674" s="163">
        <v>7.5999999999999998E-2</v>
      </c>
      <c r="O2674" s="163">
        <v>0.38500000000000001</v>
      </c>
      <c r="P2674" s="163">
        <v>1</v>
      </c>
      <c r="Q2674" s="163">
        <v>2110</v>
      </c>
      <c r="R2674" s="163">
        <v>10726</v>
      </c>
      <c r="S2674" s="163">
        <v>7.5999999999999998E-2</v>
      </c>
      <c r="T2674" s="163">
        <v>0.38500000000000001</v>
      </c>
    </row>
    <row r="2675" spans="1:20" ht="15.75" customHeight="1">
      <c r="A2675" s="130" t="s">
        <v>132</v>
      </c>
      <c r="B2675" s="164">
        <v>2021</v>
      </c>
      <c r="C2675" s="164">
        <v>3</v>
      </c>
      <c r="D2675" s="130" t="s">
        <v>55</v>
      </c>
      <c r="E2675" s="164">
        <v>27854</v>
      </c>
      <c r="F2675" s="164">
        <v>0</v>
      </c>
      <c r="G2675" s="164">
        <v>0</v>
      </c>
      <c r="H2675" s="164">
        <v>0</v>
      </c>
      <c r="I2675" s="164">
        <v>0</v>
      </c>
      <c r="J2675" s="164">
        <v>0</v>
      </c>
      <c r="K2675" s="164">
        <v>8</v>
      </c>
      <c r="L2675" s="164">
        <v>2139</v>
      </c>
      <c r="M2675" s="164">
        <v>3878</v>
      </c>
      <c r="N2675" s="164">
        <v>7.6999999999999999E-2</v>
      </c>
      <c r="O2675" s="164">
        <v>0.13900000000000001</v>
      </c>
      <c r="P2675" s="164">
        <v>8</v>
      </c>
      <c r="Q2675" s="164">
        <v>2139</v>
      </c>
      <c r="R2675" s="164">
        <v>3878</v>
      </c>
      <c r="S2675" s="164">
        <v>7.6999999999999999E-2</v>
      </c>
      <c r="T2675" s="164">
        <v>0.13900000000000001</v>
      </c>
    </row>
    <row r="2676" spans="1:20" ht="15.75" customHeight="1">
      <c r="A2676" s="126" t="s">
        <v>132</v>
      </c>
      <c r="B2676" s="163">
        <v>2021</v>
      </c>
      <c r="C2676" s="163">
        <v>4</v>
      </c>
      <c r="D2676" s="126" t="s">
        <v>56</v>
      </c>
      <c r="E2676" s="163">
        <v>27854</v>
      </c>
      <c r="F2676" s="163">
        <v>0</v>
      </c>
      <c r="G2676" s="163">
        <v>0</v>
      </c>
      <c r="H2676" s="163">
        <v>0</v>
      </c>
      <c r="I2676" s="163">
        <v>0</v>
      </c>
      <c r="J2676" s="163">
        <v>0</v>
      </c>
      <c r="K2676" s="163">
        <v>2</v>
      </c>
      <c r="L2676" s="163">
        <v>459</v>
      </c>
      <c r="M2676" s="163">
        <v>2032</v>
      </c>
      <c r="N2676" s="163">
        <v>1.6E-2</v>
      </c>
      <c r="O2676" s="163">
        <v>7.2999999999999995E-2</v>
      </c>
      <c r="P2676" s="163">
        <v>2</v>
      </c>
      <c r="Q2676" s="163">
        <v>459</v>
      </c>
      <c r="R2676" s="163">
        <v>2032</v>
      </c>
      <c r="S2676" s="163">
        <v>1.6E-2</v>
      </c>
      <c r="T2676" s="163">
        <v>7.2999999999999995E-2</v>
      </c>
    </row>
    <row r="2677" spans="1:20" ht="15.75" customHeight="1">
      <c r="A2677" s="130" t="s">
        <v>132</v>
      </c>
      <c r="B2677" s="164">
        <v>2021</v>
      </c>
      <c r="C2677" s="164">
        <v>5</v>
      </c>
      <c r="D2677" s="130" t="s">
        <v>57</v>
      </c>
      <c r="E2677" s="164">
        <v>27854</v>
      </c>
      <c r="F2677" s="164">
        <v>0</v>
      </c>
      <c r="G2677" s="164">
        <v>0</v>
      </c>
      <c r="H2677" s="164">
        <v>0</v>
      </c>
      <c r="I2677" s="164">
        <v>0</v>
      </c>
      <c r="J2677" s="164">
        <v>0</v>
      </c>
      <c r="K2677" s="164">
        <v>18</v>
      </c>
      <c r="L2677" s="164">
        <v>8060</v>
      </c>
      <c r="M2677" s="164">
        <v>6697</v>
      </c>
      <c r="N2677" s="164">
        <v>0.28899999999999998</v>
      </c>
      <c r="O2677" s="164">
        <v>0.24</v>
      </c>
      <c r="P2677" s="164">
        <v>18</v>
      </c>
      <c r="Q2677" s="164">
        <v>8060</v>
      </c>
      <c r="R2677" s="164">
        <v>6697</v>
      </c>
      <c r="S2677" s="164">
        <v>0.28899999999999998</v>
      </c>
      <c r="T2677" s="164">
        <v>0.24</v>
      </c>
    </row>
    <row r="2678" spans="1:20" ht="15.75" customHeight="1">
      <c r="A2678" s="126" t="s">
        <v>132</v>
      </c>
      <c r="B2678" s="163">
        <v>2021</v>
      </c>
      <c r="C2678" s="163">
        <v>6</v>
      </c>
      <c r="D2678" s="126" t="s">
        <v>58</v>
      </c>
      <c r="E2678" s="163">
        <v>27854</v>
      </c>
      <c r="F2678" s="163">
        <v>0</v>
      </c>
      <c r="G2678" s="163">
        <v>0</v>
      </c>
      <c r="H2678" s="163">
        <v>0</v>
      </c>
      <c r="I2678" s="163">
        <v>0</v>
      </c>
      <c r="J2678" s="163">
        <v>0</v>
      </c>
      <c r="K2678" s="163">
        <v>1</v>
      </c>
      <c r="L2678" s="163">
        <v>14</v>
      </c>
      <c r="M2678" s="163">
        <v>8</v>
      </c>
      <c r="N2678" s="163">
        <v>1E-3</v>
      </c>
      <c r="O2678" s="163">
        <v>0</v>
      </c>
      <c r="P2678" s="163">
        <v>1</v>
      </c>
      <c r="Q2678" s="163">
        <v>14</v>
      </c>
      <c r="R2678" s="163">
        <v>8</v>
      </c>
      <c r="S2678" s="163">
        <v>1E-3</v>
      </c>
      <c r="T2678" s="163">
        <v>0</v>
      </c>
    </row>
    <row r="2679" spans="1:20" ht="15.75" customHeight="1">
      <c r="A2679" s="130" t="s">
        <v>132</v>
      </c>
      <c r="B2679" s="164">
        <v>2021</v>
      </c>
      <c r="C2679" s="164">
        <v>7</v>
      </c>
      <c r="D2679" s="130" t="s">
        <v>59</v>
      </c>
      <c r="E2679" s="164">
        <v>27854</v>
      </c>
      <c r="F2679" s="164">
        <v>0</v>
      </c>
      <c r="G2679" s="164">
        <v>0</v>
      </c>
      <c r="H2679" s="164">
        <v>0</v>
      </c>
      <c r="I2679" s="164">
        <v>0</v>
      </c>
      <c r="J2679" s="164">
        <v>0</v>
      </c>
      <c r="K2679" s="164">
        <v>0</v>
      </c>
      <c r="L2679" s="164">
        <v>0</v>
      </c>
      <c r="M2679" s="164">
        <v>0</v>
      </c>
      <c r="N2679" s="164">
        <v>0</v>
      </c>
      <c r="O2679" s="164">
        <v>0</v>
      </c>
      <c r="P2679" s="164">
        <v>0</v>
      </c>
      <c r="Q2679" s="164">
        <v>0</v>
      </c>
      <c r="R2679" s="164">
        <v>0</v>
      </c>
      <c r="S2679" s="164">
        <v>0</v>
      </c>
      <c r="T2679" s="164">
        <v>0</v>
      </c>
    </row>
    <row r="2680" spans="1:20" ht="15.75" customHeight="1">
      <c r="A2680" s="126" t="s">
        <v>132</v>
      </c>
      <c r="B2680" s="163">
        <v>2021</v>
      </c>
      <c r="C2680" s="163">
        <v>8</v>
      </c>
      <c r="D2680" s="126" t="s">
        <v>60</v>
      </c>
      <c r="E2680" s="163">
        <v>27854</v>
      </c>
      <c r="F2680" s="163">
        <v>0</v>
      </c>
      <c r="G2680" s="163">
        <v>0</v>
      </c>
      <c r="H2680" s="163">
        <v>0</v>
      </c>
      <c r="I2680" s="163">
        <v>0</v>
      </c>
      <c r="J2680" s="163">
        <v>0</v>
      </c>
      <c r="K2680" s="163">
        <v>1</v>
      </c>
      <c r="L2680" s="163">
        <v>7970</v>
      </c>
      <c r="M2680" s="163">
        <v>3587</v>
      </c>
      <c r="N2680" s="163">
        <v>0.28599999999999998</v>
      </c>
      <c r="O2680" s="163">
        <v>0.129</v>
      </c>
      <c r="P2680" s="163">
        <v>1</v>
      </c>
      <c r="Q2680" s="163">
        <v>7970</v>
      </c>
      <c r="R2680" s="163">
        <v>3587</v>
      </c>
      <c r="S2680" s="163">
        <v>0.28599999999999998</v>
      </c>
      <c r="T2680" s="163">
        <v>0.129</v>
      </c>
    </row>
    <row r="2681" spans="1:20" ht="15.75" customHeight="1">
      <c r="A2681" s="130" t="s">
        <v>132</v>
      </c>
      <c r="B2681" s="164">
        <v>2021</v>
      </c>
      <c r="C2681" s="164">
        <v>9</v>
      </c>
      <c r="D2681" s="130" t="s">
        <v>61</v>
      </c>
      <c r="E2681" s="164">
        <v>27854</v>
      </c>
      <c r="F2681" s="164">
        <v>0</v>
      </c>
      <c r="G2681" s="164">
        <v>0</v>
      </c>
      <c r="H2681" s="164">
        <v>0</v>
      </c>
      <c r="I2681" s="164">
        <v>0</v>
      </c>
      <c r="J2681" s="164">
        <v>0</v>
      </c>
      <c r="K2681" s="164">
        <v>4</v>
      </c>
      <c r="L2681" s="164">
        <v>16618</v>
      </c>
      <c r="M2681" s="164">
        <v>15502</v>
      </c>
      <c r="N2681" s="164">
        <v>0.59699999999999998</v>
      </c>
      <c r="O2681" s="164">
        <v>0.55700000000000005</v>
      </c>
      <c r="P2681" s="164">
        <v>4</v>
      </c>
      <c r="Q2681" s="164">
        <v>16618</v>
      </c>
      <c r="R2681" s="164">
        <v>15502</v>
      </c>
      <c r="S2681" s="164">
        <v>0.59699999999999998</v>
      </c>
      <c r="T2681" s="164">
        <v>0.55700000000000005</v>
      </c>
    </row>
    <row r="2682" spans="1:20" ht="15.75" customHeight="1">
      <c r="A2682" s="126" t="s">
        <v>132</v>
      </c>
      <c r="B2682" s="163">
        <v>2022</v>
      </c>
      <c r="C2682" s="163">
        <v>0</v>
      </c>
      <c r="D2682" s="126" t="s">
        <v>53</v>
      </c>
      <c r="E2682" s="163">
        <v>27959</v>
      </c>
      <c r="F2682" s="163">
        <v>0</v>
      </c>
      <c r="G2682" s="163">
        <v>0</v>
      </c>
      <c r="H2682" s="163">
        <v>0</v>
      </c>
      <c r="I2682" s="163">
        <v>0</v>
      </c>
      <c r="J2682" s="163">
        <v>0</v>
      </c>
      <c r="K2682" s="163">
        <v>2</v>
      </c>
      <c r="L2682" s="163">
        <v>738</v>
      </c>
      <c r="M2682" s="163">
        <v>2092.5</v>
      </c>
      <c r="N2682" s="163">
        <v>2.5999999999999999E-2</v>
      </c>
      <c r="O2682" s="163">
        <v>7.4999999999999997E-2</v>
      </c>
      <c r="P2682" s="163">
        <v>2</v>
      </c>
      <c r="Q2682" s="163">
        <v>738</v>
      </c>
      <c r="R2682" s="163">
        <v>2092.5</v>
      </c>
      <c r="S2682" s="163">
        <v>2.5999999999999999E-2</v>
      </c>
      <c r="T2682" s="163">
        <v>7.4999999999999997E-2</v>
      </c>
    </row>
    <row r="2683" spans="1:20" ht="15.75" customHeight="1">
      <c r="A2683" s="130" t="s">
        <v>132</v>
      </c>
      <c r="B2683" s="164">
        <v>2022</v>
      </c>
      <c r="C2683" s="164">
        <v>1</v>
      </c>
      <c r="D2683" s="130" t="s">
        <v>54</v>
      </c>
      <c r="E2683" s="164">
        <v>27959</v>
      </c>
      <c r="F2683" s="164">
        <v>0</v>
      </c>
      <c r="G2683" s="164">
        <v>0</v>
      </c>
      <c r="H2683" s="164">
        <v>0</v>
      </c>
      <c r="I2683" s="164">
        <v>0</v>
      </c>
      <c r="J2683" s="164">
        <v>0</v>
      </c>
      <c r="K2683" s="164">
        <v>48</v>
      </c>
      <c r="L2683" s="164">
        <v>2182</v>
      </c>
      <c r="M2683" s="164">
        <v>6755</v>
      </c>
      <c r="N2683" s="164">
        <v>7.8E-2</v>
      </c>
      <c r="O2683" s="164">
        <v>0.24199999999999999</v>
      </c>
      <c r="P2683" s="164">
        <v>48</v>
      </c>
      <c r="Q2683" s="164">
        <v>2182</v>
      </c>
      <c r="R2683" s="164">
        <v>6755</v>
      </c>
      <c r="S2683" s="164">
        <v>7.8E-2</v>
      </c>
      <c r="T2683" s="164">
        <v>0.24199999999999999</v>
      </c>
    </row>
    <row r="2684" spans="1:20" ht="15.75" customHeight="1">
      <c r="A2684" s="126" t="s">
        <v>132</v>
      </c>
      <c r="B2684" s="163">
        <v>2022</v>
      </c>
      <c r="C2684" s="163">
        <v>2</v>
      </c>
      <c r="D2684" s="126" t="s">
        <v>1415</v>
      </c>
      <c r="E2684" s="163">
        <v>27959</v>
      </c>
      <c r="F2684" s="163">
        <v>0</v>
      </c>
      <c r="G2684" s="163">
        <v>0</v>
      </c>
      <c r="H2684" s="163">
        <v>0</v>
      </c>
      <c r="I2684" s="163">
        <v>0</v>
      </c>
      <c r="J2684" s="163">
        <v>0</v>
      </c>
      <c r="K2684" s="163">
        <v>5</v>
      </c>
      <c r="L2684" s="163">
        <v>39198</v>
      </c>
      <c r="M2684" s="163">
        <v>3130</v>
      </c>
      <c r="N2684" s="163">
        <v>1.401</v>
      </c>
      <c r="O2684" s="163">
        <v>0.112</v>
      </c>
      <c r="P2684" s="163">
        <v>5</v>
      </c>
      <c r="Q2684" s="163">
        <v>39198</v>
      </c>
      <c r="R2684" s="163">
        <v>3130</v>
      </c>
      <c r="S2684" s="163">
        <v>1.401</v>
      </c>
      <c r="T2684" s="163">
        <v>0.112</v>
      </c>
    </row>
    <row r="2685" spans="1:20" ht="15.75" customHeight="1">
      <c r="A2685" s="130" t="s">
        <v>132</v>
      </c>
      <c r="B2685" s="164">
        <v>2022</v>
      </c>
      <c r="C2685" s="164">
        <v>3</v>
      </c>
      <c r="D2685" s="130" t="s">
        <v>55</v>
      </c>
      <c r="E2685" s="164">
        <v>27959</v>
      </c>
      <c r="F2685" s="164">
        <v>0</v>
      </c>
      <c r="G2685" s="164">
        <v>0</v>
      </c>
      <c r="H2685" s="164">
        <v>0</v>
      </c>
      <c r="I2685" s="164">
        <v>0</v>
      </c>
      <c r="J2685" s="164">
        <v>0</v>
      </c>
      <c r="K2685" s="164">
        <v>5</v>
      </c>
      <c r="L2685" s="164">
        <v>309</v>
      </c>
      <c r="M2685" s="164">
        <v>1531</v>
      </c>
      <c r="N2685" s="164">
        <v>1.0999999999999999E-2</v>
      </c>
      <c r="O2685" s="164">
        <v>5.5E-2</v>
      </c>
      <c r="P2685" s="164">
        <v>5</v>
      </c>
      <c r="Q2685" s="164">
        <v>309</v>
      </c>
      <c r="R2685" s="164">
        <v>1531</v>
      </c>
      <c r="S2685" s="164">
        <v>1.0999999999999999E-2</v>
      </c>
      <c r="T2685" s="164">
        <v>5.5E-2</v>
      </c>
    </row>
    <row r="2686" spans="1:20" ht="15.75" customHeight="1">
      <c r="A2686" s="126" t="s">
        <v>132</v>
      </c>
      <c r="B2686" s="163">
        <v>2022</v>
      </c>
      <c r="C2686" s="163">
        <v>4</v>
      </c>
      <c r="D2686" s="126" t="s">
        <v>56</v>
      </c>
      <c r="E2686" s="163">
        <v>27959</v>
      </c>
      <c r="F2686" s="163">
        <v>0</v>
      </c>
      <c r="G2686" s="163">
        <v>0</v>
      </c>
      <c r="H2686" s="163">
        <v>0</v>
      </c>
      <c r="I2686" s="163">
        <v>0</v>
      </c>
      <c r="J2686" s="163">
        <v>0</v>
      </c>
      <c r="K2686" s="163">
        <v>0</v>
      </c>
      <c r="L2686" s="163">
        <v>0</v>
      </c>
      <c r="M2686" s="163">
        <v>0</v>
      </c>
      <c r="N2686" s="163">
        <v>0</v>
      </c>
      <c r="O2686" s="163">
        <v>0</v>
      </c>
      <c r="P2686" s="163">
        <v>0</v>
      </c>
      <c r="Q2686" s="163">
        <v>0</v>
      </c>
      <c r="R2686" s="163">
        <v>0</v>
      </c>
      <c r="S2686" s="163">
        <v>0</v>
      </c>
      <c r="T2686" s="163">
        <v>0</v>
      </c>
    </row>
    <row r="2687" spans="1:20" ht="15.75" customHeight="1">
      <c r="A2687" s="130" t="s">
        <v>132</v>
      </c>
      <c r="B2687" s="164">
        <v>2022</v>
      </c>
      <c r="C2687" s="164">
        <v>5</v>
      </c>
      <c r="D2687" s="130" t="s">
        <v>57</v>
      </c>
      <c r="E2687" s="164">
        <v>27959</v>
      </c>
      <c r="F2687" s="164">
        <v>0</v>
      </c>
      <c r="G2687" s="164">
        <v>0</v>
      </c>
      <c r="H2687" s="164">
        <v>0</v>
      </c>
      <c r="I2687" s="164">
        <v>0</v>
      </c>
      <c r="J2687" s="164">
        <v>0</v>
      </c>
      <c r="K2687" s="164">
        <v>34</v>
      </c>
      <c r="L2687" s="164">
        <v>5996</v>
      </c>
      <c r="M2687" s="164">
        <v>12410</v>
      </c>
      <c r="N2687" s="164">
        <v>0.214</v>
      </c>
      <c r="O2687" s="164">
        <v>0.44400000000000001</v>
      </c>
      <c r="P2687" s="164">
        <v>34</v>
      </c>
      <c r="Q2687" s="164">
        <v>5996</v>
      </c>
      <c r="R2687" s="164">
        <v>12410</v>
      </c>
      <c r="S2687" s="164">
        <v>0.214</v>
      </c>
      <c r="T2687" s="164">
        <v>0.44400000000000001</v>
      </c>
    </row>
    <row r="2688" spans="1:20" ht="15.75" customHeight="1">
      <c r="A2688" s="126" t="s">
        <v>132</v>
      </c>
      <c r="B2688" s="163">
        <v>2022</v>
      </c>
      <c r="C2688" s="163">
        <v>6</v>
      </c>
      <c r="D2688" s="126" t="s">
        <v>58</v>
      </c>
      <c r="E2688" s="163">
        <v>27959</v>
      </c>
      <c r="F2688" s="163">
        <v>13</v>
      </c>
      <c r="G2688" s="163">
        <v>5128</v>
      </c>
      <c r="H2688" s="163">
        <v>11874</v>
      </c>
      <c r="I2688" s="163">
        <v>0.183</v>
      </c>
      <c r="J2688" s="163">
        <v>0.42499999999999999</v>
      </c>
      <c r="K2688" s="163">
        <v>4</v>
      </c>
      <c r="L2688" s="163">
        <v>408</v>
      </c>
      <c r="M2688" s="163">
        <v>434</v>
      </c>
      <c r="N2688" s="163">
        <v>1.4999999999999999E-2</v>
      </c>
      <c r="O2688" s="163">
        <v>1.6E-2</v>
      </c>
      <c r="P2688" s="163">
        <v>17</v>
      </c>
      <c r="Q2688" s="163">
        <v>5536</v>
      </c>
      <c r="R2688" s="163">
        <v>12308</v>
      </c>
      <c r="S2688" s="163">
        <v>0.19800000000000001</v>
      </c>
      <c r="T2688" s="163">
        <v>0.44</v>
      </c>
    </row>
    <row r="2689" spans="1:20" ht="15.75" customHeight="1">
      <c r="A2689" s="130" t="s">
        <v>132</v>
      </c>
      <c r="B2689" s="164">
        <v>2022</v>
      </c>
      <c r="C2689" s="164">
        <v>7</v>
      </c>
      <c r="D2689" s="130" t="s">
        <v>59</v>
      </c>
      <c r="E2689" s="164">
        <v>27959</v>
      </c>
      <c r="F2689" s="164">
        <v>0</v>
      </c>
      <c r="G2689" s="164">
        <v>0</v>
      </c>
      <c r="H2689" s="164">
        <v>0</v>
      </c>
      <c r="I2689" s="164">
        <v>0</v>
      </c>
      <c r="J2689" s="164">
        <v>0</v>
      </c>
      <c r="K2689" s="164">
        <v>1</v>
      </c>
      <c r="L2689" s="164">
        <v>773</v>
      </c>
      <c r="M2689" s="164">
        <v>40</v>
      </c>
      <c r="N2689" s="164">
        <v>2.8000000000000001E-2</v>
      </c>
      <c r="O2689" s="164">
        <v>1E-3</v>
      </c>
      <c r="P2689" s="164">
        <v>1</v>
      </c>
      <c r="Q2689" s="164">
        <v>773</v>
      </c>
      <c r="R2689" s="164">
        <v>40</v>
      </c>
      <c r="S2689" s="164">
        <v>2.8000000000000001E-2</v>
      </c>
      <c r="T2689" s="164">
        <v>1E-3</v>
      </c>
    </row>
    <row r="2690" spans="1:20" ht="15.75" customHeight="1">
      <c r="A2690" s="126" t="s">
        <v>132</v>
      </c>
      <c r="B2690" s="163">
        <v>2022</v>
      </c>
      <c r="C2690" s="163">
        <v>8</v>
      </c>
      <c r="D2690" s="126" t="s">
        <v>60</v>
      </c>
      <c r="E2690" s="163">
        <v>27959</v>
      </c>
      <c r="F2690" s="163">
        <v>0</v>
      </c>
      <c r="G2690" s="163">
        <v>0</v>
      </c>
      <c r="H2690" s="163">
        <v>0</v>
      </c>
      <c r="I2690" s="163">
        <v>0</v>
      </c>
      <c r="J2690" s="163">
        <v>0</v>
      </c>
      <c r="K2690" s="163">
        <v>2</v>
      </c>
      <c r="L2690" s="163">
        <v>56</v>
      </c>
      <c r="M2690" s="163">
        <v>118</v>
      </c>
      <c r="N2690" s="163">
        <v>2E-3</v>
      </c>
      <c r="O2690" s="163">
        <v>4.0000000000000001E-3</v>
      </c>
      <c r="P2690" s="163">
        <v>2</v>
      </c>
      <c r="Q2690" s="163">
        <v>56</v>
      </c>
      <c r="R2690" s="163">
        <v>118</v>
      </c>
      <c r="S2690" s="163">
        <v>2E-3</v>
      </c>
      <c r="T2690" s="163">
        <v>4.0000000000000001E-3</v>
      </c>
    </row>
    <row r="2691" spans="1:20" ht="15.75" customHeight="1">
      <c r="A2691" s="130" t="s">
        <v>132</v>
      </c>
      <c r="B2691" s="164">
        <v>2022</v>
      </c>
      <c r="C2691" s="164">
        <v>9</v>
      </c>
      <c r="D2691" s="130" t="s">
        <v>61</v>
      </c>
      <c r="E2691" s="164">
        <v>27959</v>
      </c>
      <c r="F2691" s="164">
        <v>0</v>
      </c>
      <c r="G2691" s="164">
        <v>0</v>
      </c>
      <c r="H2691" s="164">
        <v>0</v>
      </c>
      <c r="I2691" s="164">
        <v>0</v>
      </c>
      <c r="J2691" s="164">
        <v>0</v>
      </c>
      <c r="K2691" s="164">
        <v>8</v>
      </c>
      <c r="L2691" s="164">
        <v>4858</v>
      </c>
      <c r="M2691" s="164">
        <v>7907</v>
      </c>
      <c r="N2691" s="164">
        <v>0.17399999999999999</v>
      </c>
      <c r="O2691" s="164">
        <v>0.28299999999999997</v>
      </c>
      <c r="P2691" s="164">
        <v>8</v>
      </c>
      <c r="Q2691" s="164">
        <v>4858</v>
      </c>
      <c r="R2691" s="164">
        <v>7907</v>
      </c>
      <c r="S2691" s="164">
        <v>0.17399999999999999</v>
      </c>
      <c r="T2691" s="164">
        <v>0.28299999999999997</v>
      </c>
    </row>
    <row r="2692" spans="1:20" ht="15.75" customHeight="1">
      <c r="A2692" s="126" t="s">
        <v>132</v>
      </c>
      <c r="B2692" s="163">
        <v>2023</v>
      </c>
      <c r="C2692" s="163">
        <v>0</v>
      </c>
      <c r="D2692" s="126" t="s">
        <v>53</v>
      </c>
      <c r="E2692" s="163">
        <v>28050</v>
      </c>
      <c r="F2692" s="163">
        <v>0</v>
      </c>
      <c r="G2692" s="163">
        <v>0</v>
      </c>
      <c r="H2692" s="163">
        <v>0</v>
      </c>
      <c r="I2692" s="163">
        <v>0</v>
      </c>
      <c r="J2692" s="163">
        <v>0</v>
      </c>
      <c r="K2692" s="163">
        <v>0</v>
      </c>
      <c r="L2692" s="163">
        <v>0</v>
      </c>
      <c r="M2692" s="163">
        <v>0</v>
      </c>
      <c r="N2692" s="163">
        <v>0</v>
      </c>
      <c r="O2692" s="163">
        <v>0</v>
      </c>
      <c r="P2692" s="163">
        <v>0</v>
      </c>
      <c r="Q2692" s="163">
        <v>0</v>
      </c>
      <c r="R2692" s="163">
        <v>0</v>
      </c>
      <c r="S2692" s="163">
        <v>0</v>
      </c>
      <c r="T2692" s="163">
        <v>0</v>
      </c>
    </row>
    <row r="2693" spans="1:20" ht="15.75" customHeight="1">
      <c r="A2693" s="130" t="s">
        <v>132</v>
      </c>
      <c r="B2693" s="164">
        <v>2023</v>
      </c>
      <c r="C2693" s="164">
        <v>1</v>
      </c>
      <c r="D2693" s="130" t="s">
        <v>54</v>
      </c>
      <c r="E2693" s="164">
        <v>28050</v>
      </c>
      <c r="F2693" s="164">
        <v>0</v>
      </c>
      <c r="G2693" s="164">
        <v>0</v>
      </c>
      <c r="H2693" s="164">
        <v>0</v>
      </c>
      <c r="I2693" s="164">
        <v>0</v>
      </c>
      <c r="J2693" s="164">
        <v>0</v>
      </c>
      <c r="K2693" s="164">
        <v>166</v>
      </c>
      <c r="L2693" s="164">
        <v>6367</v>
      </c>
      <c r="M2693" s="164">
        <v>2847</v>
      </c>
      <c r="N2693" s="164">
        <v>0.22700000000000001</v>
      </c>
      <c r="O2693" s="164">
        <v>0.10100000000000001</v>
      </c>
      <c r="P2693" s="164">
        <v>166</v>
      </c>
      <c r="Q2693" s="164">
        <v>6367</v>
      </c>
      <c r="R2693" s="164">
        <v>2847</v>
      </c>
      <c r="S2693" s="164">
        <v>0.22700000000000001</v>
      </c>
      <c r="T2693" s="164">
        <v>0.10100000000000001</v>
      </c>
    </row>
    <row r="2694" spans="1:20" ht="15.75" customHeight="1">
      <c r="A2694" s="126" t="s">
        <v>132</v>
      </c>
      <c r="B2694" s="163">
        <v>2023</v>
      </c>
      <c r="C2694" s="163">
        <v>2</v>
      </c>
      <c r="D2694" s="126" t="s">
        <v>1415</v>
      </c>
      <c r="E2694" s="163">
        <v>28050</v>
      </c>
      <c r="F2694" s="163">
        <v>0</v>
      </c>
      <c r="G2694" s="163">
        <v>0</v>
      </c>
      <c r="H2694" s="163">
        <v>0</v>
      </c>
      <c r="I2694" s="163">
        <v>0</v>
      </c>
      <c r="J2694" s="163">
        <v>0</v>
      </c>
      <c r="K2694" s="163">
        <v>3</v>
      </c>
      <c r="L2694" s="163">
        <v>25669</v>
      </c>
      <c r="M2694" s="163">
        <v>55613</v>
      </c>
      <c r="N2694" s="163">
        <v>0.91500000000000004</v>
      </c>
      <c r="O2694" s="163">
        <v>1.9830000000000001</v>
      </c>
      <c r="P2694" s="163">
        <v>3</v>
      </c>
      <c r="Q2694" s="163">
        <v>25669</v>
      </c>
      <c r="R2694" s="163">
        <v>55613</v>
      </c>
      <c r="S2694" s="163">
        <v>0.91500000000000004</v>
      </c>
      <c r="T2694" s="163">
        <v>1.9830000000000001</v>
      </c>
    </row>
    <row r="2695" spans="1:20" ht="15.75" customHeight="1">
      <c r="A2695" s="130" t="s">
        <v>132</v>
      </c>
      <c r="B2695" s="164">
        <v>2023</v>
      </c>
      <c r="C2695" s="164">
        <v>3</v>
      </c>
      <c r="D2695" s="130" t="s">
        <v>55</v>
      </c>
      <c r="E2695" s="164">
        <v>28050</v>
      </c>
      <c r="F2695" s="164">
        <v>0</v>
      </c>
      <c r="G2695" s="164">
        <v>0</v>
      </c>
      <c r="H2695" s="164">
        <v>0</v>
      </c>
      <c r="I2695" s="164">
        <v>0</v>
      </c>
      <c r="J2695" s="164">
        <v>0</v>
      </c>
      <c r="K2695" s="164">
        <v>3</v>
      </c>
      <c r="L2695" s="164">
        <v>71</v>
      </c>
      <c r="M2695" s="164">
        <v>241</v>
      </c>
      <c r="N2695" s="164">
        <v>3.0000000000000001E-3</v>
      </c>
      <c r="O2695" s="164">
        <v>8.9999999999999993E-3</v>
      </c>
      <c r="P2695" s="164">
        <v>3</v>
      </c>
      <c r="Q2695" s="164">
        <v>71</v>
      </c>
      <c r="R2695" s="164">
        <v>241</v>
      </c>
      <c r="S2695" s="164">
        <v>3.0000000000000001E-3</v>
      </c>
      <c r="T2695" s="164">
        <v>8.9999999999999993E-3</v>
      </c>
    </row>
    <row r="2696" spans="1:20" ht="15.75" customHeight="1">
      <c r="A2696" s="126" t="s">
        <v>132</v>
      </c>
      <c r="B2696" s="163">
        <v>2023</v>
      </c>
      <c r="C2696" s="163">
        <v>4</v>
      </c>
      <c r="D2696" s="126" t="s">
        <v>56</v>
      </c>
      <c r="E2696" s="163">
        <v>28050</v>
      </c>
      <c r="F2696" s="163">
        <v>0</v>
      </c>
      <c r="G2696" s="163">
        <v>0</v>
      </c>
      <c r="H2696" s="163">
        <v>0</v>
      </c>
      <c r="I2696" s="163">
        <v>0</v>
      </c>
      <c r="J2696" s="163">
        <v>0</v>
      </c>
      <c r="K2696" s="163">
        <v>0</v>
      </c>
      <c r="L2696" s="163">
        <v>0</v>
      </c>
      <c r="M2696" s="163">
        <v>0</v>
      </c>
      <c r="N2696" s="163">
        <v>0</v>
      </c>
      <c r="O2696" s="163">
        <v>0</v>
      </c>
      <c r="P2696" s="163">
        <v>0</v>
      </c>
      <c r="Q2696" s="163">
        <v>0</v>
      </c>
      <c r="R2696" s="163">
        <v>0</v>
      </c>
      <c r="S2696" s="163">
        <v>0</v>
      </c>
      <c r="T2696" s="163">
        <v>0</v>
      </c>
    </row>
    <row r="2697" spans="1:20" ht="15.75" customHeight="1">
      <c r="A2697" s="130" t="s">
        <v>132</v>
      </c>
      <c r="B2697" s="164">
        <v>2023</v>
      </c>
      <c r="C2697" s="164">
        <v>5</v>
      </c>
      <c r="D2697" s="130" t="s">
        <v>57</v>
      </c>
      <c r="E2697" s="164">
        <v>28050</v>
      </c>
      <c r="F2697" s="164">
        <v>0</v>
      </c>
      <c r="G2697" s="164">
        <v>0</v>
      </c>
      <c r="H2697" s="164">
        <v>0</v>
      </c>
      <c r="I2697" s="164">
        <v>0</v>
      </c>
      <c r="J2697" s="164">
        <v>0</v>
      </c>
      <c r="K2697" s="164">
        <v>22</v>
      </c>
      <c r="L2697" s="164">
        <v>6156</v>
      </c>
      <c r="M2697" s="164">
        <v>4827</v>
      </c>
      <c r="N2697" s="164">
        <v>0.219</v>
      </c>
      <c r="O2697" s="164">
        <v>0.17199999999999999</v>
      </c>
      <c r="P2697" s="164">
        <v>22</v>
      </c>
      <c r="Q2697" s="164">
        <v>6156</v>
      </c>
      <c r="R2697" s="164">
        <v>4827</v>
      </c>
      <c r="S2697" s="164">
        <v>0.219</v>
      </c>
      <c r="T2697" s="164">
        <v>0.17199999999999999</v>
      </c>
    </row>
    <row r="2698" spans="1:20" ht="15.75" customHeight="1">
      <c r="A2698" s="126" t="s">
        <v>132</v>
      </c>
      <c r="B2698" s="163">
        <v>2023</v>
      </c>
      <c r="C2698" s="163">
        <v>6</v>
      </c>
      <c r="D2698" s="126" t="s">
        <v>58</v>
      </c>
      <c r="E2698" s="163">
        <v>28050</v>
      </c>
      <c r="F2698" s="163">
        <v>0</v>
      </c>
      <c r="G2698" s="163">
        <v>0</v>
      </c>
      <c r="H2698" s="163">
        <v>0</v>
      </c>
      <c r="I2698" s="163">
        <v>0</v>
      </c>
      <c r="J2698" s="163">
        <v>0</v>
      </c>
      <c r="K2698" s="163">
        <v>2</v>
      </c>
      <c r="L2698" s="163">
        <v>5272</v>
      </c>
      <c r="M2698" s="163">
        <v>1027</v>
      </c>
      <c r="N2698" s="163">
        <v>0.188</v>
      </c>
      <c r="O2698" s="163">
        <v>3.6999999999999998E-2</v>
      </c>
      <c r="P2698" s="163">
        <v>2</v>
      </c>
      <c r="Q2698" s="163">
        <v>5272</v>
      </c>
      <c r="R2698" s="163">
        <v>1027</v>
      </c>
      <c r="S2698" s="163">
        <v>0.188</v>
      </c>
      <c r="T2698" s="163">
        <v>3.6999999999999998E-2</v>
      </c>
    </row>
    <row r="2699" spans="1:20" ht="15.75" customHeight="1">
      <c r="A2699" s="130" t="s">
        <v>132</v>
      </c>
      <c r="B2699" s="164">
        <v>2023</v>
      </c>
      <c r="C2699" s="164">
        <v>7</v>
      </c>
      <c r="D2699" s="130" t="s">
        <v>59</v>
      </c>
      <c r="E2699" s="164">
        <v>28050</v>
      </c>
      <c r="F2699" s="164">
        <v>0</v>
      </c>
      <c r="G2699" s="164">
        <v>0</v>
      </c>
      <c r="H2699" s="164">
        <v>0</v>
      </c>
      <c r="I2699" s="164">
        <v>0</v>
      </c>
      <c r="J2699" s="164">
        <v>0</v>
      </c>
      <c r="K2699" s="164">
        <v>0</v>
      </c>
      <c r="L2699" s="164">
        <v>0</v>
      </c>
      <c r="M2699" s="164">
        <v>0</v>
      </c>
      <c r="N2699" s="164">
        <v>0</v>
      </c>
      <c r="O2699" s="164">
        <v>0</v>
      </c>
      <c r="P2699" s="164">
        <v>0</v>
      </c>
      <c r="Q2699" s="164">
        <v>0</v>
      </c>
      <c r="R2699" s="164">
        <v>0</v>
      </c>
      <c r="S2699" s="164">
        <v>0</v>
      </c>
      <c r="T2699" s="164">
        <v>0</v>
      </c>
    </row>
    <row r="2700" spans="1:20" ht="15.75" customHeight="1">
      <c r="A2700" s="126" t="s">
        <v>132</v>
      </c>
      <c r="B2700" s="163">
        <v>2023</v>
      </c>
      <c r="C2700" s="163">
        <v>8</v>
      </c>
      <c r="D2700" s="126" t="s">
        <v>60</v>
      </c>
      <c r="E2700" s="163">
        <v>28050</v>
      </c>
      <c r="F2700" s="163">
        <v>0</v>
      </c>
      <c r="G2700" s="163">
        <v>0</v>
      </c>
      <c r="H2700" s="163">
        <v>0</v>
      </c>
      <c r="I2700" s="163">
        <v>0</v>
      </c>
      <c r="J2700" s="163">
        <v>0</v>
      </c>
      <c r="K2700" s="163">
        <v>1</v>
      </c>
      <c r="L2700" s="163">
        <v>116</v>
      </c>
      <c r="M2700" s="163">
        <v>81</v>
      </c>
      <c r="N2700" s="163">
        <v>4.0000000000000001E-3</v>
      </c>
      <c r="O2700" s="163">
        <v>3.0000000000000001E-3</v>
      </c>
      <c r="P2700" s="163">
        <v>1</v>
      </c>
      <c r="Q2700" s="163">
        <v>116</v>
      </c>
      <c r="R2700" s="163">
        <v>81</v>
      </c>
      <c r="S2700" s="163">
        <v>4.0000000000000001E-3</v>
      </c>
      <c r="T2700" s="163">
        <v>3.0000000000000001E-3</v>
      </c>
    </row>
    <row r="2701" spans="1:20" ht="15.75" customHeight="1">
      <c r="A2701" s="130" t="s">
        <v>132</v>
      </c>
      <c r="B2701" s="164">
        <v>2023</v>
      </c>
      <c r="C2701" s="164">
        <v>9</v>
      </c>
      <c r="D2701" s="130" t="s">
        <v>61</v>
      </c>
      <c r="E2701" s="164">
        <v>28050</v>
      </c>
      <c r="F2701" s="164">
        <v>0</v>
      </c>
      <c r="G2701" s="164">
        <v>0</v>
      </c>
      <c r="H2701" s="164">
        <v>0</v>
      </c>
      <c r="I2701" s="164">
        <v>0</v>
      </c>
      <c r="J2701" s="164">
        <v>0</v>
      </c>
      <c r="K2701" s="164">
        <v>7</v>
      </c>
      <c r="L2701" s="164">
        <v>2832</v>
      </c>
      <c r="M2701" s="164">
        <v>23678</v>
      </c>
      <c r="N2701" s="164">
        <v>0.10100000000000001</v>
      </c>
      <c r="O2701" s="164">
        <v>0.84399999999999997</v>
      </c>
      <c r="P2701" s="164">
        <v>7</v>
      </c>
      <c r="Q2701" s="164">
        <v>2832</v>
      </c>
      <c r="R2701" s="164">
        <v>23678</v>
      </c>
      <c r="S2701" s="164">
        <v>0.10100000000000001</v>
      </c>
      <c r="T2701" s="164">
        <v>0.84399999999999997</v>
      </c>
    </row>
    <row r="2702" spans="1:20" ht="15.75" customHeight="1">
      <c r="A2702" s="126" t="s">
        <v>133</v>
      </c>
      <c r="B2702" s="163">
        <v>2015</v>
      </c>
      <c r="C2702" s="163">
        <v>0</v>
      </c>
      <c r="D2702" s="126" t="s">
        <v>53</v>
      </c>
      <c r="E2702" s="163">
        <v>10181</v>
      </c>
      <c r="F2702" s="163">
        <v>0</v>
      </c>
      <c r="G2702" s="163">
        <v>0</v>
      </c>
      <c r="H2702" s="163">
        <v>0</v>
      </c>
      <c r="I2702" s="163">
        <v>0</v>
      </c>
      <c r="J2702" s="163">
        <v>0</v>
      </c>
      <c r="K2702" s="163">
        <v>5</v>
      </c>
      <c r="L2702" s="163">
        <v>224</v>
      </c>
      <c r="M2702" s="163">
        <v>765.65</v>
      </c>
      <c r="N2702" s="163">
        <v>2.1999999999999999E-2</v>
      </c>
      <c r="O2702" s="163">
        <v>7.4999999999999997E-2</v>
      </c>
      <c r="P2702" s="163">
        <v>5</v>
      </c>
      <c r="Q2702" s="163">
        <v>224</v>
      </c>
      <c r="R2702" s="163">
        <v>765.65</v>
      </c>
      <c r="S2702" s="163">
        <v>2.1999999999999999E-2</v>
      </c>
      <c r="T2702" s="163">
        <v>7.4999999999999997E-2</v>
      </c>
    </row>
    <row r="2703" spans="1:20" ht="15.75" customHeight="1">
      <c r="A2703" s="130" t="s">
        <v>133</v>
      </c>
      <c r="B2703" s="164">
        <v>2015</v>
      </c>
      <c r="C2703" s="164">
        <v>1</v>
      </c>
      <c r="D2703" s="130" t="s">
        <v>54</v>
      </c>
      <c r="E2703" s="164">
        <v>10181</v>
      </c>
      <c r="F2703" s="164">
        <v>0</v>
      </c>
      <c r="G2703" s="164">
        <v>0</v>
      </c>
      <c r="H2703" s="164">
        <v>0</v>
      </c>
      <c r="I2703" s="164">
        <v>0</v>
      </c>
      <c r="J2703" s="164">
        <v>0</v>
      </c>
      <c r="K2703" s="164">
        <v>0</v>
      </c>
      <c r="L2703" s="164">
        <v>0</v>
      </c>
      <c r="M2703" s="164">
        <v>0</v>
      </c>
      <c r="N2703" s="164">
        <v>0</v>
      </c>
      <c r="O2703" s="164">
        <v>0</v>
      </c>
      <c r="P2703" s="164">
        <v>0</v>
      </c>
      <c r="Q2703" s="164">
        <v>0</v>
      </c>
      <c r="R2703" s="164">
        <v>0</v>
      </c>
      <c r="S2703" s="164">
        <v>0</v>
      </c>
      <c r="T2703" s="164">
        <v>0</v>
      </c>
    </row>
    <row r="2704" spans="1:20" ht="15.75" customHeight="1">
      <c r="A2704" s="126" t="s">
        <v>133</v>
      </c>
      <c r="B2704" s="163">
        <v>2015</v>
      </c>
      <c r="C2704" s="163">
        <v>2</v>
      </c>
      <c r="D2704" s="126" t="s">
        <v>1415</v>
      </c>
      <c r="E2704" s="163">
        <v>10181</v>
      </c>
      <c r="F2704" s="163">
        <v>0</v>
      </c>
      <c r="G2704" s="163">
        <v>0</v>
      </c>
      <c r="H2704" s="163">
        <v>0</v>
      </c>
      <c r="I2704" s="163">
        <v>0</v>
      </c>
      <c r="J2704" s="163">
        <v>0</v>
      </c>
      <c r="K2704" s="163">
        <v>1</v>
      </c>
      <c r="L2704" s="163">
        <v>3970</v>
      </c>
      <c r="M2704" s="163">
        <v>1985</v>
      </c>
      <c r="N2704" s="163">
        <v>0.39</v>
      </c>
      <c r="O2704" s="163">
        <v>0.19500000000000001</v>
      </c>
      <c r="P2704" s="163">
        <v>1</v>
      </c>
      <c r="Q2704" s="163">
        <v>3970</v>
      </c>
      <c r="R2704" s="163">
        <v>1985</v>
      </c>
      <c r="S2704" s="163">
        <v>0.39</v>
      </c>
      <c r="T2704" s="163">
        <v>0.19500000000000001</v>
      </c>
    </row>
    <row r="2705" spans="1:20" ht="15.75" customHeight="1">
      <c r="A2705" s="130" t="s">
        <v>133</v>
      </c>
      <c r="B2705" s="164">
        <v>2015</v>
      </c>
      <c r="C2705" s="164">
        <v>3</v>
      </c>
      <c r="D2705" s="130" t="s">
        <v>55</v>
      </c>
      <c r="E2705" s="164">
        <v>10181</v>
      </c>
      <c r="F2705" s="164">
        <v>0</v>
      </c>
      <c r="G2705" s="164">
        <v>0</v>
      </c>
      <c r="H2705" s="164">
        <v>0</v>
      </c>
      <c r="I2705" s="164">
        <v>0</v>
      </c>
      <c r="J2705" s="164">
        <v>0</v>
      </c>
      <c r="K2705" s="164">
        <v>7</v>
      </c>
      <c r="L2705" s="164">
        <v>1120</v>
      </c>
      <c r="M2705" s="164">
        <v>1054.5</v>
      </c>
      <c r="N2705" s="164">
        <v>0.11</v>
      </c>
      <c r="O2705" s="164">
        <v>0.104</v>
      </c>
      <c r="P2705" s="164">
        <v>7</v>
      </c>
      <c r="Q2705" s="164">
        <v>1120</v>
      </c>
      <c r="R2705" s="164">
        <v>1054.5</v>
      </c>
      <c r="S2705" s="164">
        <v>0.11</v>
      </c>
      <c r="T2705" s="164">
        <v>0.104</v>
      </c>
    </row>
    <row r="2706" spans="1:20" ht="15.75" customHeight="1">
      <c r="A2706" s="126" t="s">
        <v>133</v>
      </c>
      <c r="B2706" s="163">
        <v>2015</v>
      </c>
      <c r="C2706" s="163">
        <v>4</v>
      </c>
      <c r="D2706" s="126" t="s">
        <v>56</v>
      </c>
      <c r="E2706" s="163">
        <v>10181</v>
      </c>
      <c r="F2706" s="163">
        <v>0</v>
      </c>
      <c r="G2706" s="163">
        <v>0</v>
      </c>
      <c r="H2706" s="163">
        <v>0</v>
      </c>
      <c r="I2706" s="163">
        <v>0</v>
      </c>
      <c r="J2706" s="163">
        <v>0</v>
      </c>
      <c r="K2706" s="163">
        <v>4</v>
      </c>
      <c r="L2706" s="163">
        <v>148</v>
      </c>
      <c r="M2706" s="163">
        <v>232.92</v>
      </c>
      <c r="N2706" s="163">
        <v>1.4999999999999999E-2</v>
      </c>
      <c r="O2706" s="163">
        <v>2.3E-2</v>
      </c>
      <c r="P2706" s="163">
        <v>4</v>
      </c>
      <c r="Q2706" s="163">
        <v>148</v>
      </c>
      <c r="R2706" s="163">
        <v>232.92</v>
      </c>
      <c r="S2706" s="163">
        <v>1.4999999999999999E-2</v>
      </c>
      <c r="T2706" s="163">
        <v>2.3E-2</v>
      </c>
    </row>
    <row r="2707" spans="1:20" ht="15.75" customHeight="1">
      <c r="A2707" s="130" t="s">
        <v>133</v>
      </c>
      <c r="B2707" s="164">
        <v>2015</v>
      </c>
      <c r="C2707" s="164">
        <v>5</v>
      </c>
      <c r="D2707" s="130" t="s">
        <v>57</v>
      </c>
      <c r="E2707" s="164">
        <v>10181</v>
      </c>
      <c r="F2707" s="164">
        <v>0</v>
      </c>
      <c r="G2707" s="164">
        <v>0</v>
      </c>
      <c r="H2707" s="164">
        <v>0</v>
      </c>
      <c r="I2707" s="164">
        <v>0</v>
      </c>
      <c r="J2707" s="164">
        <v>0</v>
      </c>
      <c r="K2707" s="164">
        <v>20</v>
      </c>
      <c r="L2707" s="164">
        <v>2108</v>
      </c>
      <c r="M2707" s="164">
        <v>1347.46</v>
      </c>
      <c r="N2707" s="164">
        <v>0.20699999999999999</v>
      </c>
      <c r="O2707" s="164">
        <v>0.13200000000000001</v>
      </c>
      <c r="P2707" s="164">
        <v>20</v>
      </c>
      <c r="Q2707" s="164">
        <v>2108</v>
      </c>
      <c r="R2707" s="164">
        <v>1347.46</v>
      </c>
      <c r="S2707" s="164">
        <v>0.20699999999999999</v>
      </c>
      <c r="T2707" s="164">
        <v>0.13200000000000001</v>
      </c>
    </row>
    <row r="2708" spans="1:20" ht="15.75" customHeight="1">
      <c r="A2708" s="126" t="s">
        <v>133</v>
      </c>
      <c r="B2708" s="163">
        <v>2015</v>
      </c>
      <c r="C2708" s="163">
        <v>6</v>
      </c>
      <c r="D2708" s="126" t="s">
        <v>58</v>
      </c>
      <c r="E2708" s="163">
        <v>10181</v>
      </c>
      <c r="F2708" s="163">
        <v>0</v>
      </c>
      <c r="G2708" s="163">
        <v>0</v>
      </c>
      <c r="H2708" s="163">
        <v>0</v>
      </c>
      <c r="I2708" s="163">
        <v>0</v>
      </c>
      <c r="J2708" s="163">
        <v>0</v>
      </c>
      <c r="K2708" s="163">
        <v>2</v>
      </c>
      <c r="L2708" s="163">
        <v>31</v>
      </c>
      <c r="M2708" s="163">
        <v>32</v>
      </c>
      <c r="N2708" s="163">
        <v>3.0000000000000001E-3</v>
      </c>
      <c r="O2708" s="163">
        <v>3.0000000000000001E-3</v>
      </c>
      <c r="P2708" s="163">
        <v>2</v>
      </c>
      <c r="Q2708" s="163">
        <v>31</v>
      </c>
      <c r="R2708" s="163">
        <v>32</v>
      </c>
      <c r="S2708" s="163">
        <v>3.0000000000000001E-3</v>
      </c>
      <c r="T2708" s="163">
        <v>3.0000000000000001E-3</v>
      </c>
    </row>
    <row r="2709" spans="1:20" ht="15.75" customHeight="1">
      <c r="A2709" s="130" t="s">
        <v>133</v>
      </c>
      <c r="B2709" s="164">
        <v>2015</v>
      </c>
      <c r="C2709" s="164">
        <v>7</v>
      </c>
      <c r="D2709" s="130" t="s">
        <v>59</v>
      </c>
      <c r="E2709" s="164">
        <v>10181</v>
      </c>
      <c r="F2709" s="164">
        <v>0</v>
      </c>
      <c r="G2709" s="164">
        <v>0</v>
      </c>
      <c r="H2709" s="164">
        <v>0</v>
      </c>
      <c r="I2709" s="164">
        <v>0</v>
      </c>
      <c r="J2709" s="164">
        <v>0</v>
      </c>
      <c r="K2709" s="164">
        <v>1</v>
      </c>
      <c r="L2709" s="164">
        <v>106</v>
      </c>
      <c r="M2709" s="164">
        <v>132.5</v>
      </c>
      <c r="N2709" s="164">
        <v>0.01</v>
      </c>
      <c r="O2709" s="164">
        <v>1.2999999999999999E-2</v>
      </c>
      <c r="P2709" s="164">
        <v>1</v>
      </c>
      <c r="Q2709" s="164">
        <v>106</v>
      </c>
      <c r="R2709" s="164">
        <v>132.5</v>
      </c>
      <c r="S2709" s="164">
        <v>0.01</v>
      </c>
      <c r="T2709" s="164">
        <v>1.2999999999999999E-2</v>
      </c>
    </row>
    <row r="2710" spans="1:20" ht="15.75" customHeight="1">
      <c r="A2710" s="126" t="s">
        <v>133</v>
      </c>
      <c r="B2710" s="163">
        <v>2015</v>
      </c>
      <c r="C2710" s="163">
        <v>8</v>
      </c>
      <c r="D2710" s="126" t="s">
        <v>60</v>
      </c>
      <c r="E2710" s="163">
        <v>10181</v>
      </c>
      <c r="F2710" s="163">
        <v>0</v>
      </c>
      <c r="G2710" s="163">
        <v>0</v>
      </c>
      <c r="H2710" s="163">
        <v>0</v>
      </c>
      <c r="I2710" s="163">
        <v>0</v>
      </c>
      <c r="J2710" s="163">
        <v>0</v>
      </c>
      <c r="K2710" s="163">
        <v>0</v>
      </c>
      <c r="L2710" s="163">
        <v>0</v>
      </c>
      <c r="M2710" s="163">
        <v>0</v>
      </c>
      <c r="N2710" s="163">
        <v>0</v>
      </c>
      <c r="O2710" s="163">
        <v>0</v>
      </c>
      <c r="P2710" s="163">
        <v>0</v>
      </c>
      <c r="Q2710" s="163">
        <v>0</v>
      </c>
      <c r="R2710" s="163">
        <v>0</v>
      </c>
      <c r="S2710" s="163">
        <v>0</v>
      </c>
      <c r="T2710" s="163">
        <v>0</v>
      </c>
    </row>
    <row r="2711" spans="1:20" ht="15.75" customHeight="1">
      <c r="A2711" s="130" t="s">
        <v>133</v>
      </c>
      <c r="B2711" s="164">
        <v>2015</v>
      </c>
      <c r="C2711" s="164">
        <v>9</v>
      </c>
      <c r="D2711" s="130" t="s">
        <v>61</v>
      </c>
      <c r="E2711" s="164">
        <v>10181</v>
      </c>
      <c r="F2711" s="164">
        <v>0</v>
      </c>
      <c r="G2711" s="164">
        <v>0</v>
      </c>
      <c r="H2711" s="164">
        <v>0</v>
      </c>
      <c r="I2711" s="164">
        <v>0</v>
      </c>
      <c r="J2711" s="164">
        <v>0</v>
      </c>
      <c r="K2711" s="164">
        <v>6</v>
      </c>
      <c r="L2711" s="164">
        <v>981</v>
      </c>
      <c r="M2711" s="164">
        <v>1421.76</v>
      </c>
      <c r="N2711" s="164">
        <v>9.6000000000000002E-2</v>
      </c>
      <c r="O2711" s="164">
        <v>0.14000000000000001</v>
      </c>
      <c r="P2711" s="164">
        <v>6</v>
      </c>
      <c r="Q2711" s="164">
        <v>981</v>
      </c>
      <c r="R2711" s="164">
        <v>1421.76</v>
      </c>
      <c r="S2711" s="164">
        <v>9.6000000000000002E-2</v>
      </c>
      <c r="T2711" s="164">
        <v>0.14000000000000001</v>
      </c>
    </row>
    <row r="2712" spans="1:20" ht="15.75" customHeight="1">
      <c r="A2712" s="126" t="s">
        <v>133</v>
      </c>
      <c r="B2712" s="163">
        <v>2016</v>
      </c>
      <c r="C2712" s="163">
        <v>0</v>
      </c>
      <c r="D2712" s="126" t="s">
        <v>53</v>
      </c>
      <c r="E2712" s="163">
        <v>10271</v>
      </c>
      <c r="F2712" s="163">
        <v>0</v>
      </c>
      <c r="G2712" s="163">
        <v>0</v>
      </c>
      <c r="H2712" s="163">
        <v>0</v>
      </c>
      <c r="I2712" s="163">
        <v>0</v>
      </c>
      <c r="J2712" s="163">
        <v>0</v>
      </c>
      <c r="K2712" s="163">
        <v>7</v>
      </c>
      <c r="L2712" s="163">
        <v>1807</v>
      </c>
      <c r="M2712" s="163">
        <v>2950.17</v>
      </c>
      <c r="N2712" s="163">
        <v>0.17599999999999999</v>
      </c>
      <c r="O2712" s="163">
        <v>0.28699999999999998</v>
      </c>
      <c r="P2712" s="163">
        <v>7</v>
      </c>
      <c r="Q2712" s="163">
        <v>1807</v>
      </c>
      <c r="R2712" s="163">
        <v>2950.17</v>
      </c>
      <c r="S2712" s="163">
        <v>0.17599999999999999</v>
      </c>
      <c r="T2712" s="163">
        <v>0.28699999999999998</v>
      </c>
    </row>
    <row r="2713" spans="1:20" ht="15.75" customHeight="1">
      <c r="A2713" s="130" t="s">
        <v>133</v>
      </c>
      <c r="B2713" s="164">
        <v>2016</v>
      </c>
      <c r="C2713" s="164">
        <v>1</v>
      </c>
      <c r="D2713" s="130" t="s">
        <v>54</v>
      </c>
      <c r="E2713" s="164">
        <v>10271</v>
      </c>
      <c r="F2713" s="164">
        <v>0</v>
      </c>
      <c r="G2713" s="164">
        <v>0</v>
      </c>
      <c r="H2713" s="164">
        <v>0</v>
      </c>
      <c r="I2713" s="164">
        <v>0</v>
      </c>
      <c r="J2713" s="164">
        <v>0</v>
      </c>
      <c r="K2713" s="164">
        <v>8</v>
      </c>
      <c r="L2713" s="164">
        <v>1242</v>
      </c>
      <c r="M2713" s="164">
        <v>2896.5</v>
      </c>
      <c r="N2713" s="164">
        <v>0.121</v>
      </c>
      <c r="O2713" s="164">
        <v>0.28199999999999997</v>
      </c>
      <c r="P2713" s="164">
        <v>8</v>
      </c>
      <c r="Q2713" s="164">
        <v>1242</v>
      </c>
      <c r="R2713" s="164">
        <v>2896.5</v>
      </c>
      <c r="S2713" s="164">
        <v>0.121</v>
      </c>
      <c r="T2713" s="164">
        <v>0.28199999999999997</v>
      </c>
    </row>
    <row r="2714" spans="1:20" ht="15.75" customHeight="1">
      <c r="A2714" s="126" t="s">
        <v>133</v>
      </c>
      <c r="B2714" s="163">
        <v>2016</v>
      </c>
      <c r="C2714" s="163">
        <v>2</v>
      </c>
      <c r="D2714" s="126" t="s">
        <v>1415</v>
      </c>
      <c r="E2714" s="163">
        <v>10271</v>
      </c>
      <c r="F2714" s="163">
        <v>0</v>
      </c>
      <c r="G2714" s="163">
        <v>0</v>
      </c>
      <c r="H2714" s="163">
        <v>0</v>
      </c>
      <c r="I2714" s="163">
        <v>0</v>
      </c>
      <c r="J2714" s="163">
        <v>0</v>
      </c>
      <c r="K2714" s="163">
        <v>1</v>
      </c>
      <c r="L2714" s="163">
        <v>1</v>
      </c>
      <c r="M2714" s="163">
        <v>1.25</v>
      </c>
      <c r="N2714" s="163">
        <v>0</v>
      </c>
      <c r="O2714" s="163">
        <v>0</v>
      </c>
      <c r="P2714" s="163">
        <v>1</v>
      </c>
      <c r="Q2714" s="163">
        <v>1</v>
      </c>
      <c r="R2714" s="163">
        <v>1.25</v>
      </c>
      <c r="S2714" s="163">
        <v>0</v>
      </c>
      <c r="T2714" s="163">
        <v>0</v>
      </c>
    </row>
    <row r="2715" spans="1:20" ht="15.75" customHeight="1">
      <c r="A2715" s="130" t="s">
        <v>133</v>
      </c>
      <c r="B2715" s="164">
        <v>2016</v>
      </c>
      <c r="C2715" s="164">
        <v>3</v>
      </c>
      <c r="D2715" s="130" t="s">
        <v>55</v>
      </c>
      <c r="E2715" s="164">
        <v>10271</v>
      </c>
      <c r="F2715" s="164">
        <v>0</v>
      </c>
      <c r="G2715" s="164">
        <v>0</v>
      </c>
      <c r="H2715" s="164">
        <v>0</v>
      </c>
      <c r="I2715" s="164">
        <v>0</v>
      </c>
      <c r="J2715" s="164">
        <v>0</v>
      </c>
      <c r="K2715" s="164">
        <v>2</v>
      </c>
      <c r="L2715" s="164">
        <v>31</v>
      </c>
      <c r="M2715" s="164">
        <v>30.75</v>
      </c>
      <c r="N2715" s="164">
        <v>3.0000000000000001E-3</v>
      </c>
      <c r="O2715" s="164">
        <v>3.0000000000000001E-3</v>
      </c>
      <c r="P2715" s="164">
        <v>2</v>
      </c>
      <c r="Q2715" s="164">
        <v>31</v>
      </c>
      <c r="R2715" s="164">
        <v>30.75</v>
      </c>
      <c r="S2715" s="164">
        <v>3.0000000000000001E-3</v>
      </c>
      <c r="T2715" s="164">
        <v>3.0000000000000001E-3</v>
      </c>
    </row>
    <row r="2716" spans="1:20" ht="15.75" customHeight="1">
      <c r="A2716" s="126" t="s">
        <v>133</v>
      </c>
      <c r="B2716" s="163">
        <v>2016</v>
      </c>
      <c r="C2716" s="163">
        <v>4</v>
      </c>
      <c r="D2716" s="126" t="s">
        <v>56</v>
      </c>
      <c r="E2716" s="163">
        <v>10271</v>
      </c>
      <c r="F2716" s="163">
        <v>0</v>
      </c>
      <c r="G2716" s="163">
        <v>0</v>
      </c>
      <c r="H2716" s="163">
        <v>0</v>
      </c>
      <c r="I2716" s="163">
        <v>0</v>
      </c>
      <c r="J2716" s="163">
        <v>0</v>
      </c>
      <c r="K2716" s="163">
        <v>1</v>
      </c>
      <c r="L2716" s="163">
        <v>40</v>
      </c>
      <c r="M2716" s="163">
        <v>63.32</v>
      </c>
      <c r="N2716" s="163">
        <v>4.0000000000000001E-3</v>
      </c>
      <c r="O2716" s="163">
        <v>6.0000000000000001E-3</v>
      </c>
      <c r="P2716" s="163">
        <v>1</v>
      </c>
      <c r="Q2716" s="163">
        <v>40</v>
      </c>
      <c r="R2716" s="163">
        <v>63.32</v>
      </c>
      <c r="S2716" s="163">
        <v>4.0000000000000001E-3</v>
      </c>
      <c r="T2716" s="163">
        <v>6.0000000000000001E-3</v>
      </c>
    </row>
    <row r="2717" spans="1:20" ht="15.75" customHeight="1">
      <c r="A2717" s="130" t="s">
        <v>133</v>
      </c>
      <c r="B2717" s="164">
        <v>2016</v>
      </c>
      <c r="C2717" s="164">
        <v>5</v>
      </c>
      <c r="D2717" s="130" t="s">
        <v>57</v>
      </c>
      <c r="E2717" s="164">
        <v>10271</v>
      </c>
      <c r="F2717" s="164">
        <v>0</v>
      </c>
      <c r="G2717" s="164">
        <v>0</v>
      </c>
      <c r="H2717" s="164">
        <v>0</v>
      </c>
      <c r="I2717" s="164">
        <v>0</v>
      </c>
      <c r="J2717" s="164">
        <v>0</v>
      </c>
      <c r="K2717" s="164">
        <v>11</v>
      </c>
      <c r="L2717" s="164">
        <v>122</v>
      </c>
      <c r="M2717" s="164">
        <v>140.47999999999999</v>
      </c>
      <c r="N2717" s="164">
        <v>1.2E-2</v>
      </c>
      <c r="O2717" s="164">
        <v>1.4E-2</v>
      </c>
      <c r="P2717" s="164">
        <v>11</v>
      </c>
      <c r="Q2717" s="164">
        <v>122</v>
      </c>
      <c r="R2717" s="164">
        <v>140.47999999999999</v>
      </c>
      <c r="S2717" s="164">
        <v>1.2E-2</v>
      </c>
      <c r="T2717" s="164">
        <v>1.4E-2</v>
      </c>
    </row>
    <row r="2718" spans="1:20" ht="15.75" customHeight="1">
      <c r="A2718" s="126" t="s">
        <v>133</v>
      </c>
      <c r="B2718" s="163">
        <v>2016</v>
      </c>
      <c r="C2718" s="163">
        <v>6</v>
      </c>
      <c r="D2718" s="126" t="s">
        <v>58</v>
      </c>
      <c r="E2718" s="163">
        <v>10271</v>
      </c>
      <c r="F2718" s="163">
        <v>0</v>
      </c>
      <c r="G2718" s="163">
        <v>0</v>
      </c>
      <c r="H2718" s="163">
        <v>0</v>
      </c>
      <c r="I2718" s="163">
        <v>0</v>
      </c>
      <c r="J2718" s="163">
        <v>0</v>
      </c>
      <c r="K2718" s="163">
        <v>2</v>
      </c>
      <c r="L2718" s="163">
        <v>29</v>
      </c>
      <c r="M2718" s="163">
        <v>27.8</v>
      </c>
      <c r="N2718" s="163">
        <v>3.0000000000000001E-3</v>
      </c>
      <c r="O2718" s="163">
        <v>3.0000000000000001E-3</v>
      </c>
      <c r="P2718" s="163">
        <v>2</v>
      </c>
      <c r="Q2718" s="163">
        <v>29</v>
      </c>
      <c r="R2718" s="163">
        <v>27.8</v>
      </c>
      <c r="S2718" s="163">
        <v>3.0000000000000001E-3</v>
      </c>
      <c r="T2718" s="163">
        <v>3.0000000000000001E-3</v>
      </c>
    </row>
    <row r="2719" spans="1:20" ht="15.75" customHeight="1">
      <c r="A2719" s="130" t="s">
        <v>133</v>
      </c>
      <c r="B2719" s="164">
        <v>2016</v>
      </c>
      <c r="C2719" s="164">
        <v>7</v>
      </c>
      <c r="D2719" s="130" t="s">
        <v>59</v>
      </c>
      <c r="E2719" s="164">
        <v>10271</v>
      </c>
      <c r="F2719" s="164">
        <v>0</v>
      </c>
      <c r="G2719" s="164">
        <v>0</v>
      </c>
      <c r="H2719" s="164">
        <v>0</v>
      </c>
      <c r="I2719" s="164">
        <v>0</v>
      </c>
      <c r="J2719" s="164">
        <v>0</v>
      </c>
      <c r="K2719" s="164">
        <v>0</v>
      </c>
      <c r="L2719" s="164">
        <v>0</v>
      </c>
      <c r="M2719" s="164">
        <v>0</v>
      </c>
      <c r="N2719" s="164">
        <v>0</v>
      </c>
      <c r="O2719" s="164">
        <v>0</v>
      </c>
      <c r="P2719" s="164">
        <v>0</v>
      </c>
      <c r="Q2719" s="164">
        <v>0</v>
      </c>
      <c r="R2719" s="164">
        <v>0</v>
      </c>
      <c r="S2719" s="164">
        <v>0</v>
      </c>
      <c r="T2719" s="164">
        <v>0</v>
      </c>
    </row>
    <row r="2720" spans="1:20" ht="15.75" customHeight="1">
      <c r="A2720" s="126" t="s">
        <v>133</v>
      </c>
      <c r="B2720" s="163">
        <v>2016</v>
      </c>
      <c r="C2720" s="163">
        <v>8</v>
      </c>
      <c r="D2720" s="126" t="s">
        <v>60</v>
      </c>
      <c r="E2720" s="163">
        <v>10271</v>
      </c>
      <c r="F2720" s="163">
        <v>0</v>
      </c>
      <c r="G2720" s="163">
        <v>0</v>
      </c>
      <c r="H2720" s="163">
        <v>0</v>
      </c>
      <c r="I2720" s="163">
        <v>0</v>
      </c>
      <c r="J2720" s="163">
        <v>0</v>
      </c>
      <c r="K2720" s="163">
        <v>1</v>
      </c>
      <c r="L2720" s="163">
        <v>20</v>
      </c>
      <c r="M2720" s="163">
        <v>40</v>
      </c>
      <c r="N2720" s="163">
        <v>2E-3</v>
      </c>
      <c r="O2720" s="163">
        <v>4.0000000000000001E-3</v>
      </c>
      <c r="P2720" s="163">
        <v>1</v>
      </c>
      <c r="Q2720" s="163">
        <v>20</v>
      </c>
      <c r="R2720" s="163">
        <v>40</v>
      </c>
      <c r="S2720" s="163">
        <v>2E-3</v>
      </c>
      <c r="T2720" s="163">
        <v>4.0000000000000001E-3</v>
      </c>
    </row>
    <row r="2721" spans="1:20" ht="15.75" customHeight="1">
      <c r="A2721" s="130" t="s">
        <v>133</v>
      </c>
      <c r="B2721" s="164">
        <v>2016</v>
      </c>
      <c r="C2721" s="164">
        <v>9</v>
      </c>
      <c r="D2721" s="130" t="s">
        <v>61</v>
      </c>
      <c r="E2721" s="164">
        <v>10271</v>
      </c>
      <c r="F2721" s="164">
        <v>0</v>
      </c>
      <c r="G2721" s="164">
        <v>0</v>
      </c>
      <c r="H2721" s="164">
        <v>0</v>
      </c>
      <c r="I2721" s="164">
        <v>0</v>
      </c>
      <c r="J2721" s="164">
        <v>0</v>
      </c>
      <c r="K2721" s="164">
        <v>6</v>
      </c>
      <c r="L2721" s="164">
        <v>518</v>
      </c>
      <c r="M2721" s="164">
        <v>765.2</v>
      </c>
      <c r="N2721" s="164">
        <v>0.05</v>
      </c>
      <c r="O2721" s="164">
        <v>7.4999999999999997E-2</v>
      </c>
      <c r="P2721" s="164">
        <v>6</v>
      </c>
      <c r="Q2721" s="164">
        <v>518</v>
      </c>
      <c r="R2721" s="164">
        <v>765.2</v>
      </c>
      <c r="S2721" s="164">
        <v>0.05</v>
      </c>
      <c r="T2721" s="164">
        <v>7.4999999999999997E-2</v>
      </c>
    </row>
    <row r="2722" spans="1:20" ht="15.75" customHeight="1">
      <c r="A2722" s="126" t="s">
        <v>133</v>
      </c>
      <c r="B2722" s="163">
        <v>2017</v>
      </c>
      <c r="C2722" s="163">
        <v>0</v>
      </c>
      <c r="D2722" s="126" t="s">
        <v>53</v>
      </c>
      <c r="E2722" s="163">
        <v>10381</v>
      </c>
      <c r="F2722" s="163">
        <v>0</v>
      </c>
      <c r="G2722" s="163">
        <v>0</v>
      </c>
      <c r="H2722" s="163">
        <v>0</v>
      </c>
      <c r="I2722" s="163">
        <v>0</v>
      </c>
      <c r="J2722" s="163">
        <v>0</v>
      </c>
      <c r="K2722" s="163">
        <v>7</v>
      </c>
      <c r="L2722" s="163">
        <v>606</v>
      </c>
      <c r="M2722" s="163">
        <v>627.15</v>
      </c>
      <c r="N2722" s="163">
        <v>5.8000000000000003E-2</v>
      </c>
      <c r="O2722" s="163">
        <v>0.06</v>
      </c>
      <c r="P2722" s="163">
        <v>7</v>
      </c>
      <c r="Q2722" s="163">
        <v>606</v>
      </c>
      <c r="R2722" s="163">
        <v>627.15</v>
      </c>
      <c r="S2722" s="163">
        <v>5.8000000000000003E-2</v>
      </c>
      <c r="T2722" s="163">
        <v>0.06</v>
      </c>
    </row>
    <row r="2723" spans="1:20" ht="15.75" customHeight="1">
      <c r="A2723" s="130" t="s">
        <v>133</v>
      </c>
      <c r="B2723" s="164">
        <v>2017</v>
      </c>
      <c r="C2723" s="164">
        <v>1</v>
      </c>
      <c r="D2723" s="130" t="s">
        <v>54</v>
      </c>
      <c r="E2723" s="164">
        <v>10381</v>
      </c>
      <c r="F2723" s="164">
        <v>0</v>
      </c>
      <c r="G2723" s="164">
        <v>0</v>
      </c>
      <c r="H2723" s="164">
        <v>0</v>
      </c>
      <c r="I2723" s="164">
        <v>0</v>
      </c>
      <c r="J2723" s="164">
        <v>0</v>
      </c>
      <c r="K2723" s="164">
        <v>31</v>
      </c>
      <c r="L2723" s="164">
        <v>632</v>
      </c>
      <c r="M2723" s="164">
        <v>1384.81</v>
      </c>
      <c r="N2723" s="164">
        <v>6.0999999999999999E-2</v>
      </c>
      <c r="O2723" s="164">
        <v>0.13300000000000001</v>
      </c>
      <c r="P2723" s="164">
        <v>31</v>
      </c>
      <c r="Q2723" s="164">
        <v>632</v>
      </c>
      <c r="R2723" s="164">
        <v>1384.81</v>
      </c>
      <c r="S2723" s="164">
        <v>6.0999999999999999E-2</v>
      </c>
      <c r="T2723" s="164">
        <v>0.13300000000000001</v>
      </c>
    </row>
    <row r="2724" spans="1:20" ht="15.75" customHeight="1">
      <c r="A2724" s="126" t="s">
        <v>133</v>
      </c>
      <c r="B2724" s="163">
        <v>2017</v>
      </c>
      <c r="C2724" s="163">
        <v>2</v>
      </c>
      <c r="D2724" s="126" t="s">
        <v>1415</v>
      </c>
      <c r="E2724" s="163">
        <v>10381</v>
      </c>
      <c r="F2724" s="163">
        <v>0</v>
      </c>
      <c r="G2724" s="163">
        <v>0</v>
      </c>
      <c r="H2724" s="163">
        <v>0</v>
      </c>
      <c r="I2724" s="163">
        <v>0</v>
      </c>
      <c r="J2724" s="163">
        <v>0</v>
      </c>
      <c r="K2724" s="163">
        <v>3</v>
      </c>
      <c r="L2724" s="163">
        <v>78</v>
      </c>
      <c r="M2724" s="163">
        <v>1348.5</v>
      </c>
      <c r="N2724" s="163">
        <v>8.0000000000000002E-3</v>
      </c>
      <c r="O2724" s="163">
        <v>0.13</v>
      </c>
      <c r="P2724" s="163">
        <v>3</v>
      </c>
      <c r="Q2724" s="163">
        <v>78</v>
      </c>
      <c r="R2724" s="163">
        <v>1348.5</v>
      </c>
      <c r="S2724" s="163">
        <v>8.0000000000000002E-3</v>
      </c>
      <c r="T2724" s="163">
        <v>0.13</v>
      </c>
    </row>
    <row r="2725" spans="1:20" ht="15.75" customHeight="1">
      <c r="A2725" s="130" t="s">
        <v>133</v>
      </c>
      <c r="B2725" s="164">
        <v>2017</v>
      </c>
      <c r="C2725" s="164">
        <v>3</v>
      </c>
      <c r="D2725" s="130" t="s">
        <v>55</v>
      </c>
      <c r="E2725" s="164">
        <v>10381</v>
      </c>
      <c r="F2725" s="164">
        <v>0</v>
      </c>
      <c r="G2725" s="164">
        <v>0</v>
      </c>
      <c r="H2725" s="164">
        <v>0</v>
      </c>
      <c r="I2725" s="164">
        <v>0</v>
      </c>
      <c r="J2725" s="164">
        <v>0</v>
      </c>
      <c r="K2725" s="164">
        <v>1</v>
      </c>
      <c r="L2725" s="164">
        <v>1</v>
      </c>
      <c r="M2725" s="164">
        <v>0.5</v>
      </c>
      <c r="N2725" s="164">
        <v>0</v>
      </c>
      <c r="O2725" s="164">
        <v>0</v>
      </c>
      <c r="P2725" s="164">
        <v>1</v>
      </c>
      <c r="Q2725" s="164">
        <v>1</v>
      </c>
      <c r="R2725" s="164">
        <v>0.5</v>
      </c>
      <c r="S2725" s="164">
        <v>0</v>
      </c>
      <c r="T2725" s="164">
        <v>0</v>
      </c>
    </row>
    <row r="2726" spans="1:20" ht="15.75" customHeight="1">
      <c r="A2726" s="126" t="s">
        <v>133</v>
      </c>
      <c r="B2726" s="163">
        <v>2017</v>
      </c>
      <c r="C2726" s="163">
        <v>4</v>
      </c>
      <c r="D2726" s="126" t="s">
        <v>56</v>
      </c>
      <c r="E2726" s="163">
        <v>10381</v>
      </c>
      <c r="F2726" s="163">
        <v>0</v>
      </c>
      <c r="G2726" s="163">
        <v>0</v>
      </c>
      <c r="H2726" s="163">
        <v>0</v>
      </c>
      <c r="I2726" s="163">
        <v>0</v>
      </c>
      <c r="J2726" s="163">
        <v>0</v>
      </c>
      <c r="K2726" s="163">
        <v>0</v>
      </c>
      <c r="L2726" s="163">
        <v>0</v>
      </c>
      <c r="M2726" s="163">
        <v>0</v>
      </c>
      <c r="N2726" s="163">
        <v>0</v>
      </c>
      <c r="O2726" s="163">
        <v>0</v>
      </c>
      <c r="P2726" s="163">
        <v>0</v>
      </c>
      <c r="Q2726" s="163">
        <v>0</v>
      </c>
      <c r="R2726" s="163">
        <v>0</v>
      </c>
      <c r="S2726" s="163">
        <v>0</v>
      </c>
      <c r="T2726" s="163">
        <v>0</v>
      </c>
    </row>
    <row r="2727" spans="1:20" ht="15.75" customHeight="1">
      <c r="A2727" s="130" t="s">
        <v>133</v>
      </c>
      <c r="B2727" s="164">
        <v>2017</v>
      </c>
      <c r="C2727" s="164">
        <v>5</v>
      </c>
      <c r="D2727" s="130" t="s">
        <v>57</v>
      </c>
      <c r="E2727" s="164">
        <v>10381</v>
      </c>
      <c r="F2727" s="164">
        <v>0</v>
      </c>
      <c r="G2727" s="164">
        <v>0</v>
      </c>
      <c r="H2727" s="164">
        <v>0</v>
      </c>
      <c r="I2727" s="164">
        <v>0</v>
      </c>
      <c r="J2727" s="164">
        <v>0</v>
      </c>
      <c r="K2727" s="164">
        <v>6</v>
      </c>
      <c r="L2727" s="164">
        <v>30</v>
      </c>
      <c r="M2727" s="164">
        <v>23.25</v>
      </c>
      <c r="N2727" s="164">
        <v>3.0000000000000001E-3</v>
      </c>
      <c r="O2727" s="164">
        <v>2E-3</v>
      </c>
      <c r="P2727" s="164">
        <v>6</v>
      </c>
      <c r="Q2727" s="164">
        <v>30</v>
      </c>
      <c r="R2727" s="164">
        <v>23.25</v>
      </c>
      <c r="S2727" s="164">
        <v>3.0000000000000001E-3</v>
      </c>
      <c r="T2727" s="164">
        <v>2E-3</v>
      </c>
    </row>
    <row r="2728" spans="1:20" ht="15.75" customHeight="1">
      <c r="A2728" s="126" t="s">
        <v>133</v>
      </c>
      <c r="B2728" s="163">
        <v>2017</v>
      </c>
      <c r="C2728" s="163">
        <v>6</v>
      </c>
      <c r="D2728" s="126" t="s">
        <v>58</v>
      </c>
      <c r="E2728" s="163">
        <v>10381</v>
      </c>
      <c r="F2728" s="163">
        <v>0</v>
      </c>
      <c r="G2728" s="163">
        <v>0</v>
      </c>
      <c r="H2728" s="163">
        <v>0</v>
      </c>
      <c r="I2728" s="163">
        <v>0</v>
      </c>
      <c r="J2728" s="163">
        <v>0</v>
      </c>
      <c r="K2728" s="163">
        <v>1</v>
      </c>
      <c r="L2728" s="163">
        <v>100</v>
      </c>
      <c r="M2728" s="163">
        <v>75</v>
      </c>
      <c r="N2728" s="163">
        <v>0.01</v>
      </c>
      <c r="O2728" s="163">
        <v>7.0000000000000001E-3</v>
      </c>
      <c r="P2728" s="163">
        <v>1</v>
      </c>
      <c r="Q2728" s="163">
        <v>100</v>
      </c>
      <c r="R2728" s="163">
        <v>75</v>
      </c>
      <c r="S2728" s="163">
        <v>0.01</v>
      </c>
      <c r="T2728" s="163">
        <v>7.0000000000000001E-3</v>
      </c>
    </row>
    <row r="2729" spans="1:20" ht="15.75" customHeight="1">
      <c r="A2729" s="130" t="s">
        <v>133</v>
      </c>
      <c r="B2729" s="164">
        <v>2017</v>
      </c>
      <c r="C2729" s="164">
        <v>7</v>
      </c>
      <c r="D2729" s="130" t="s">
        <v>59</v>
      </c>
      <c r="E2729" s="164">
        <v>10381</v>
      </c>
      <c r="F2729" s="164">
        <v>0</v>
      </c>
      <c r="G2729" s="164">
        <v>0</v>
      </c>
      <c r="H2729" s="164">
        <v>0</v>
      </c>
      <c r="I2729" s="164">
        <v>0</v>
      </c>
      <c r="J2729" s="164">
        <v>0</v>
      </c>
      <c r="K2729" s="164">
        <v>0</v>
      </c>
      <c r="L2729" s="164">
        <v>0</v>
      </c>
      <c r="M2729" s="164">
        <v>0</v>
      </c>
      <c r="N2729" s="164">
        <v>0</v>
      </c>
      <c r="O2729" s="164">
        <v>0</v>
      </c>
      <c r="P2729" s="164">
        <v>0</v>
      </c>
      <c r="Q2729" s="164">
        <v>0</v>
      </c>
      <c r="R2729" s="164">
        <v>0</v>
      </c>
      <c r="S2729" s="164">
        <v>0</v>
      </c>
      <c r="T2729" s="164">
        <v>0</v>
      </c>
    </row>
    <row r="2730" spans="1:20" ht="15.75" customHeight="1">
      <c r="A2730" s="126" t="s">
        <v>133</v>
      </c>
      <c r="B2730" s="163">
        <v>2017</v>
      </c>
      <c r="C2730" s="163">
        <v>8</v>
      </c>
      <c r="D2730" s="126" t="s">
        <v>60</v>
      </c>
      <c r="E2730" s="163">
        <v>10381</v>
      </c>
      <c r="F2730" s="163">
        <v>0</v>
      </c>
      <c r="G2730" s="163">
        <v>0</v>
      </c>
      <c r="H2730" s="163">
        <v>0</v>
      </c>
      <c r="I2730" s="163">
        <v>0</v>
      </c>
      <c r="J2730" s="163">
        <v>0</v>
      </c>
      <c r="K2730" s="163">
        <v>7</v>
      </c>
      <c r="L2730" s="163">
        <v>419</v>
      </c>
      <c r="M2730" s="163">
        <v>657.43</v>
      </c>
      <c r="N2730" s="163">
        <v>0.04</v>
      </c>
      <c r="O2730" s="163">
        <v>6.3E-2</v>
      </c>
      <c r="P2730" s="163">
        <v>7</v>
      </c>
      <c r="Q2730" s="163">
        <v>419</v>
      </c>
      <c r="R2730" s="163">
        <v>657.43</v>
      </c>
      <c r="S2730" s="163">
        <v>0.04</v>
      </c>
      <c r="T2730" s="163">
        <v>6.3E-2</v>
      </c>
    </row>
    <row r="2731" spans="1:20" ht="15.75" customHeight="1">
      <c r="A2731" s="130" t="s">
        <v>133</v>
      </c>
      <c r="B2731" s="164">
        <v>2017</v>
      </c>
      <c r="C2731" s="164">
        <v>9</v>
      </c>
      <c r="D2731" s="130" t="s">
        <v>61</v>
      </c>
      <c r="E2731" s="164">
        <v>10381</v>
      </c>
      <c r="F2731" s="164">
        <v>0</v>
      </c>
      <c r="G2731" s="164">
        <v>0</v>
      </c>
      <c r="H2731" s="164">
        <v>0</v>
      </c>
      <c r="I2731" s="164">
        <v>0</v>
      </c>
      <c r="J2731" s="164">
        <v>0</v>
      </c>
      <c r="K2731" s="164">
        <v>2</v>
      </c>
      <c r="L2731" s="164">
        <v>21</v>
      </c>
      <c r="M2731" s="164">
        <v>556</v>
      </c>
      <c r="N2731" s="164">
        <v>2E-3</v>
      </c>
      <c r="O2731" s="164">
        <v>5.3999999999999999E-2</v>
      </c>
      <c r="P2731" s="164">
        <v>2</v>
      </c>
      <c r="Q2731" s="164">
        <v>21</v>
      </c>
      <c r="R2731" s="164">
        <v>556</v>
      </c>
      <c r="S2731" s="164">
        <v>2E-3</v>
      </c>
      <c r="T2731" s="164">
        <v>5.3999999999999999E-2</v>
      </c>
    </row>
    <row r="2732" spans="1:20" ht="15.75" customHeight="1">
      <c r="A2732" s="126" t="s">
        <v>133</v>
      </c>
      <c r="B2732" s="163">
        <v>2018</v>
      </c>
      <c r="C2732" s="163">
        <v>0</v>
      </c>
      <c r="D2732" s="126" t="s">
        <v>53</v>
      </c>
      <c r="E2732" s="163">
        <v>10508</v>
      </c>
      <c r="F2732" s="163">
        <v>0</v>
      </c>
      <c r="G2732" s="163">
        <v>0</v>
      </c>
      <c r="H2732" s="163">
        <v>0</v>
      </c>
      <c r="I2732" s="163">
        <v>0</v>
      </c>
      <c r="J2732" s="163">
        <v>0</v>
      </c>
      <c r="K2732" s="163">
        <v>4</v>
      </c>
      <c r="L2732" s="163">
        <v>30</v>
      </c>
      <c r="M2732" s="163">
        <v>94.17</v>
      </c>
      <c r="N2732" s="163">
        <v>3.0000000000000001E-3</v>
      </c>
      <c r="O2732" s="163">
        <v>8.9999999999999993E-3</v>
      </c>
      <c r="P2732" s="163">
        <v>4</v>
      </c>
      <c r="Q2732" s="163">
        <v>30</v>
      </c>
      <c r="R2732" s="163">
        <v>94.17</v>
      </c>
      <c r="S2732" s="163">
        <v>3.0000000000000001E-3</v>
      </c>
      <c r="T2732" s="163">
        <v>8.9999999999999993E-3</v>
      </c>
    </row>
    <row r="2733" spans="1:20" ht="15.75" customHeight="1">
      <c r="A2733" s="130" t="s">
        <v>133</v>
      </c>
      <c r="B2733" s="164">
        <v>2018</v>
      </c>
      <c r="C2733" s="164">
        <v>1</v>
      </c>
      <c r="D2733" s="130" t="s">
        <v>54</v>
      </c>
      <c r="E2733" s="164">
        <v>10508</v>
      </c>
      <c r="F2733" s="164">
        <v>0</v>
      </c>
      <c r="G2733" s="164">
        <v>0</v>
      </c>
      <c r="H2733" s="164">
        <v>0</v>
      </c>
      <c r="I2733" s="164">
        <v>0</v>
      </c>
      <c r="J2733" s="164">
        <v>0</v>
      </c>
      <c r="K2733" s="164">
        <v>38</v>
      </c>
      <c r="L2733" s="164">
        <v>778</v>
      </c>
      <c r="M2733" s="164">
        <v>1862.2</v>
      </c>
      <c r="N2733" s="164">
        <v>7.3999999999999996E-2</v>
      </c>
      <c r="O2733" s="164">
        <v>0.17699999999999999</v>
      </c>
      <c r="P2733" s="164">
        <v>38</v>
      </c>
      <c r="Q2733" s="164">
        <v>778</v>
      </c>
      <c r="R2733" s="164">
        <v>1862.2</v>
      </c>
      <c r="S2733" s="164">
        <v>7.3999999999999996E-2</v>
      </c>
      <c r="T2733" s="164">
        <v>0.17699999999999999</v>
      </c>
    </row>
    <row r="2734" spans="1:20" ht="15.75" customHeight="1">
      <c r="A2734" s="126" t="s">
        <v>133</v>
      </c>
      <c r="B2734" s="163">
        <v>2018</v>
      </c>
      <c r="C2734" s="163">
        <v>2</v>
      </c>
      <c r="D2734" s="126" t="s">
        <v>1415</v>
      </c>
      <c r="E2734" s="163">
        <v>10508</v>
      </c>
      <c r="F2734" s="163">
        <v>0</v>
      </c>
      <c r="G2734" s="163">
        <v>0</v>
      </c>
      <c r="H2734" s="163">
        <v>0</v>
      </c>
      <c r="I2734" s="163">
        <v>0</v>
      </c>
      <c r="J2734" s="163">
        <v>0</v>
      </c>
      <c r="K2734" s="163">
        <v>3</v>
      </c>
      <c r="L2734" s="163">
        <v>1585</v>
      </c>
      <c r="M2734" s="163">
        <v>2164.67</v>
      </c>
      <c r="N2734" s="163">
        <v>0.151</v>
      </c>
      <c r="O2734" s="163">
        <v>0.20599999999999999</v>
      </c>
      <c r="P2734" s="163">
        <v>3</v>
      </c>
      <c r="Q2734" s="163">
        <v>1585</v>
      </c>
      <c r="R2734" s="163">
        <v>2164.67</v>
      </c>
      <c r="S2734" s="163">
        <v>0.151</v>
      </c>
      <c r="T2734" s="163">
        <v>0.20599999999999999</v>
      </c>
    </row>
    <row r="2735" spans="1:20" ht="15.75" customHeight="1">
      <c r="A2735" s="130" t="s">
        <v>133</v>
      </c>
      <c r="B2735" s="164">
        <v>2018</v>
      </c>
      <c r="C2735" s="164">
        <v>3</v>
      </c>
      <c r="D2735" s="130" t="s">
        <v>55</v>
      </c>
      <c r="E2735" s="164">
        <v>10508</v>
      </c>
      <c r="F2735" s="164">
        <v>0</v>
      </c>
      <c r="G2735" s="164">
        <v>0</v>
      </c>
      <c r="H2735" s="164">
        <v>0</v>
      </c>
      <c r="I2735" s="164">
        <v>0</v>
      </c>
      <c r="J2735" s="164">
        <v>0</v>
      </c>
      <c r="K2735" s="164">
        <v>1</v>
      </c>
      <c r="L2735" s="164">
        <v>2</v>
      </c>
      <c r="M2735" s="164">
        <v>0.72</v>
      </c>
      <c r="N2735" s="164">
        <v>0</v>
      </c>
      <c r="O2735" s="164">
        <v>0</v>
      </c>
      <c r="P2735" s="164">
        <v>1</v>
      </c>
      <c r="Q2735" s="164">
        <v>2</v>
      </c>
      <c r="R2735" s="164">
        <v>0.72</v>
      </c>
      <c r="S2735" s="164">
        <v>0</v>
      </c>
      <c r="T2735" s="164">
        <v>0</v>
      </c>
    </row>
    <row r="2736" spans="1:20" ht="15.75" customHeight="1">
      <c r="A2736" s="126" t="s">
        <v>133</v>
      </c>
      <c r="B2736" s="163">
        <v>2018</v>
      </c>
      <c r="C2736" s="163">
        <v>4</v>
      </c>
      <c r="D2736" s="126" t="s">
        <v>56</v>
      </c>
      <c r="E2736" s="163">
        <v>10508</v>
      </c>
      <c r="F2736" s="163">
        <v>0</v>
      </c>
      <c r="G2736" s="163">
        <v>0</v>
      </c>
      <c r="H2736" s="163">
        <v>0</v>
      </c>
      <c r="I2736" s="163">
        <v>0</v>
      </c>
      <c r="J2736" s="163">
        <v>0</v>
      </c>
      <c r="K2736" s="163">
        <v>0</v>
      </c>
      <c r="L2736" s="163">
        <v>0</v>
      </c>
      <c r="M2736" s="163">
        <v>0</v>
      </c>
      <c r="N2736" s="163">
        <v>0</v>
      </c>
      <c r="O2736" s="163">
        <v>0</v>
      </c>
      <c r="P2736" s="163">
        <v>0</v>
      </c>
      <c r="Q2736" s="163">
        <v>0</v>
      </c>
      <c r="R2736" s="163">
        <v>0</v>
      </c>
      <c r="S2736" s="163">
        <v>0</v>
      </c>
      <c r="T2736" s="163">
        <v>0</v>
      </c>
    </row>
    <row r="2737" spans="1:20" ht="15.75" customHeight="1">
      <c r="A2737" s="130" t="s">
        <v>133</v>
      </c>
      <c r="B2737" s="164">
        <v>2018</v>
      </c>
      <c r="C2737" s="164">
        <v>5</v>
      </c>
      <c r="D2737" s="130" t="s">
        <v>57</v>
      </c>
      <c r="E2737" s="164">
        <v>10508</v>
      </c>
      <c r="F2737" s="164">
        <v>0</v>
      </c>
      <c r="G2737" s="164">
        <v>0</v>
      </c>
      <c r="H2737" s="164">
        <v>0</v>
      </c>
      <c r="I2737" s="164">
        <v>0</v>
      </c>
      <c r="J2737" s="164">
        <v>0</v>
      </c>
      <c r="K2737" s="164">
        <v>14</v>
      </c>
      <c r="L2737" s="164">
        <v>46</v>
      </c>
      <c r="M2737" s="164">
        <v>112.83</v>
      </c>
      <c r="N2737" s="164">
        <v>4.0000000000000001E-3</v>
      </c>
      <c r="O2737" s="164">
        <v>1.0999999999999999E-2</v>
      </c>
      <c r="P2737" s="164">
        <v>14</v>
      </c>
      <c r="Q2737" s="164">
        <v>46</v>
      </c>
      <c r="R2737" s="164">
        <v>112.83</v>
      </c>
      <c r="S2737" s="164">
        <v>4.0000000000000001E-3</v>
      </c>
      <c r="T2737" s="164">
        <v>1.0999999999999999E-2</v>
      </c>
    </row>
    <row r="2738" spans="1:20" ht="15.75" customHeight="1">
      <c r="A2738" s="126" t="s">
        <v>133</v>
      </c>
      <c r="B2738" s="163">
        <v>2018</v>
      </c>
      <c r="C2738" s="163">
        <v>6</v>
      </c>
      <c r="D2738" s="126" t="s">
        <v>58</v>
      </c>
      <c r="E2738" s="163">
        <v>10508</v>
      </c>
      <c r="F2738" s="163">
        <v>0</v>
      </c>
      <c r="G2738" s="163">
        <v>0</v>
      </c>
      <c r="H2738" s="163">
        <v>0</v>
      </c>
      <c r="I2738" s="163">
        <v>0</v>
      </c>
      <c r="J2738" s="163">
        <v>0</v>
      </c>
      <c r="K2738" s="163">
        <v>5</v>
      </c>
      <c r="L2738" s="163">
        <v>318</v>
      </c>
      <c r="M2738" s="163">
        <v>1128.06</v>
      </c>
      <c r="N2738" s="163">
        <v>0.03</v>
      </c>
      <c r="O2738" s="163">
        <v>0.107</v>
      </c>
      <c r="P2738" s="163">
        <v>5</v>
      </c>
      <c r="Q2738" s="163">
        <v>318</v>
      </c>
      <c r="R2738" s="163">
        <v>1128.06</v>
      </c>
      <c r="S2738" s="163">
        <v>0.03</v>
      </c>
      <c r="T2738" s="163">
        <v>0.107</v>
      </c>
    </row>
    <row r="2739" spans="1:20" ht="15.75" customHeight="1">
      <c r="A2739" s="130" t="s">
        <v>133</v>
      </c>
      <c r="B2739" s="164">
        <v>2018</v>
      </c>
      <c r="C2739" s="164">
        <v>7</v>
      </c>
      <c r="D2739" s="130" t="s">
        <v>59</v>
      </c>
      <c r="E2739" s="164">
        <v>10508</v>
      </c>
      <c r="F2739" s="164">
        <v>0</v>
      </c>
      <c r="G2739" s="164">
        <v>0</v>
      </c>
      <c r="H2739" s="164">
        <v>0</v>
      </c>
      <c r="I2739" s="164">
        <v>0</v>
      </c>
      <c r="J2739" s="164">
        <v>0</v>
      </c>
      <c r="K2739" s="164">
        <v>2</v>
      </c>
      <c r="L2739" s="164">
        <v>85</v>
      </c>
      <c r="M2739" s="164">
        <v>117.68</v>
      </c>
      <c r="N2739" s="164">
        <v>8.0000000000000002E-3</v>
      </c>
      <c r="O2739" s="164">
        <v>1.0999999999999999E-2</v>
      </c>
      <c r="P2739" s="164">
        <v>2</v>
      </c>
      <c r="Q2739" s="164">
        <v>85</v>
      </c>
      <c r="R2739" s="164">
        <v>117.68</v>
      </c>
      <c r="S2739" s="164">
        <v>8.0000000000000002E-3</v>
      </c>
      <c r="T2739" s="164">
        <v>1.0999999999999999E-2</v>
      </c>
    </row>
    <row r="2740" spans="1:20" ht="15.75" customHeight="1">
      <c r="A2740" s="126" t="s">
        <v>133</v>
      </c>
      <c r="B2740" s="163">
        <v>2018</v>
      </c>
      <c r="C2740" s="163">
        <v>8</v>
      </c>
      <c r="D2740" s="126" t="s">
        <v>60</v>
      </c>
      <c r="E2740" s="163">
        <v>10508</v>
      </c>
      <c r="F2740" s="163">
        <v>0</v>
      </c>
      <c r="G2740" s="163">
        <v>0</v>
      </c>
      <c r="H2740" s="163">
        <v>0</v>
      </c>
      <c r="I2740" s="163">
        <v>0</v>
      </c>
      <c r="J2740" s="163">
        <v>0</v>
      </c>
      <c r="K2740" s="163">
        <v>3</v>
      </c>
      <c r="L2740" s="163">
        <v>33</v>
      </c>
      <c r="M2740" s="163">
        <v>30.72</v>
      </c>
      <c r="N2740" s="163">
        <v>3.0000000000000001E-3</v>
      </c>
      <c r="O2740" s="163">
        <v>3.0000000000000001E-3</v>
      </c>
      <c r="P2740" s="163">
        <v>3</v>
      </c>
      <c r="Q2740" s="163">
        <v>33</v>
      </c>
      <c r="R2740" s="163">
        <v>30.72</v>
      </c>
      <c r="S2740" s="163">
        <v>3.0000000000000001E-3</v>
      </c>
      <c r="T2740" s="163">
        <v>3.0000000000000001E-3</v>
      </c>
    </row>
    <row r="2741" spans="1:20" ht="15.75" customHeight="1">
      <c r="A2741" s="130" t="s">
        <v>133</v>
      </c>
      <c r="B2741" s="164">
        <v>2018</v>
      </c>
      <c r="C2741" s="164">
        <v>9</v>
      </c>
      <c r="D2741" s="130" t="s">
        <v>61</v>
      </c>
      <c r="E2741" s="164">
        <v>10508</v>
      </c>
      <c r="F2741" s="164">
        <v>0</v>
      </c>
      <c r="G2741" s="164">
        <v>0</v>
      </c>
      <c r="H2741" s="164">
        <v>0</v>
      </c>
      <c r="I2741" s="164">
        <v>0</v>
      </c>
      <c r="J2741" s="164">
        <v>0</v>
      </c>
      <c r="K2741" s="164">
        <v>2</v>
      </c>
      <c r="L2741" s="164">
        <v>2</v>
      </c>
      <c r="M2741" s="164">
        <v>61.97</v>
      </c>
      <c r="N2741" s="164">
        <v>0</v>
      </c>
      <c r="O2741" s="164">
        <v>6.0000000000000001E-3</v>
      </c>
      <c r="P2741" s="164">
        <v>2</v>
      </c>
      <c r="Q2741" s="164">
        <v>2</v>
      </c>
      <c r="R2741" s="164">
        <v>61.97</v>
      </c>
      <c r="S2741" s="164">
        <v>0</v>
      </c>
      <c r="T2741" s="164">
        <v>6.0000000000000001E-3</v>
      </c>
    </row>
    <row r="2742" spans="1:20" ht="15.75" customHeight="1">
      <c r="A2742" s="126" t="s">
        <v>133</v>
      </c>
      <c r="B2742" s="163">
        <v>2019</v>
      </c>
      <c r="C2742" s="163">
        <v>0</v>
      </c>
      <c r="D2742" s="126" t="s">
        <v>53</v>
      </c>
      <c r="E2742" s="163">
        <v>10597</v>
      </c>
      <c r="F2742" s="163">
        <v>0</v>
      </c>
      <c r="G2742" s="163">
        <v>0</v>
      </c>
      <c r="H2742" s="163">
        <v>0</v>
      </c>
      <c r="I2742" s="163">
        <v>0</v>
      </c>
      <c r="J2742" s="163">
        <v>0</v>
      </c>
      <c r="K2742" s="163">
        <v>4</v>
      </c>
      <c r="L2742" s="163">
        <v>1810</v>
      </c>
      <c r="M2742" s="163">
        <v>913.75</v>
      </c>
      <c r="N2742" s="163">
        <v>0.17100000000000001</v>
      </c>
      <c r="O2742" s="163">
        <v>8.5999999999999993E-2</v>
      </c>
      <c r="P2742" s="163">
        <v>4</v>
      </c>
      <c r="Q2742" s="163">
        <v>1810</v>
      </c>
      <c r="R2742" s="163">
        <v>913.75</v>
      </c>
      <c r="S2742" s="163">
        <v>0.17100000000000001</v>
      </c>
      <c r="T2742" s="163">
        <v>8.5999999999999993E-2</v>
      </c>
    </row>
    <row r="2743" spans="1:20" ht="15.75" customHeight="1">
      <c r="A2743" s="130" t="s">
        <v>133</v>
      </c>
      <c r="B2743" s="164">
        <v>2019</v>
      </c>
      <c r="C2743" s="164">
        <v>1</v>
      </c>
      <c r="D2743" s="130" t="s">
        <v>54</v>
      </c>
      <c r="E2743" s="164">
        <v>10597</v>
      </c>
      <c r="F2743" s="164">
        <v>0</v>
      </c>
      <c r="G2743" s="164">
        <v>0</v>
      </c>
      <c r="H2743" s="164">
        <v>0</v>
      </c>
      <c r="I2743" s="164">
        <v>0</v>
      </c>
      <c r="J2743" s="164">
        <v>0</v>
      </c>
      <c r="K2743" s="164">
        <v>25</v>
      </c>
      <c r="L2743" s="164">
        <v>470</v>
      </c>
      <c r="M2743" s="164">
        <v>1188.46</v>
      </c>
      <c r="N2743" s="164">
        <v>4.3999999999999997E-2</v>
      </c>
      <c r="O2743" s="164">
        <v>0.112</v>
      </c>
      <c r="P2743" s="164">
        <v>25</v>
      </c>
      <c r="Q2743" s="164">
        <v>470</v>
      </c>
      <c r="R2743" s="164">
        <v>1188.46</v>
      </c>
      <c r="S2743" s="164">
        <v>4.3999999999999997E-2</v>
      </c>
      <c r="T2743" s="164">
        <v>0.112</v>
      </c>
    </row>
    <row r="2744" spans="1:20" ht="15.75" customHeight="1">
      <c r="A2744" s="126" t="s">
        <v>133</v>
      </c>
      <c r="B2744" s="163">
        <v>2019</v>
      </c>
      <c r="C2744" s="163">
        <v>2</v>
      </c>
      <c r="D2744" s="126" t="s">
        <v>1415</v>
      </c>
      <c r="E2744" s="163">
        <v>10597</v>
      </c>
      <c r="F2744" s="163">
        <v>0</v>
      </c>
      <c r="G2744" s="163">
        <v>0</v>
      </c>
      <c r="H2744" s="163">
        <v>0</v>
      </c>
      <c r="I2744" s="163">
        <v>0</v>
      </c>
      <c r="J2744" s="163">
        <v>0</v>
      </c>
      <c r="K2744" s="163">
        <v>3</v>
      </c>
      <c r="L2744" s="163">
        <v>8732</v>
      </c>
      <c r="M2744" s="163">
        <v>27885.82</v>
      </c>
      <c r="N2744" s="163">
        <v>0.82399999999999995</v>
      </c>
      <c r="O2744" s="163">
        <v>2.63</v>
      </c>
      <c r="P2744" s="163">
        <v>3</v>
      </c>
      <c r="Q2744" s="163">
        <v>8732</v>
      </c>
      <c r="R2744" s="163">
        <v>27885.82</v>
      </c>
      <c r="S2744" s="163">
        <v>0.82399999999999995</v>
      </c>
      <c r="T2744" s="163">
        <v>2.63</v>
      </c>
    </row>
    <row r="2745" spans="1:20" ht="15.75" customHeight="1">
      <c r="A2745" s="130" t="s">
        <v>133</v>
      </c>
      <c r="B2745" s="164">
        <v>2019</v>
      </c>
      <c r="C2745" s="164">
        <v>3</v>
      </c>
      <c r="D2745" s="130" t="s">
        <v>55</v>
      </c>
      <c r="E2745" s="164">
        <v>10597</v>
      </c>
      <c r="F2745" s="164">
        <v>0</v>
      </c>
      <c r="G2745" s="164">
        <v>0</v>
      </c>
      <c r="H2745" s="164">
        <v>0</v>
      </c>
      <c r="I2745" s="164">
        <v>0</v>
      </c>
      <c r="J2745" s="164">
        <v>0</v>
      </c>
      <c r="K2745" s="164">
        <v>6</v>
      </c>
      <c r="L2745" s="164">
        <v>8</v>
      </c>
      <c r="M2745" s="164">
        <v>6.33</v>
      </c>
      <c r="N2745" s="164">
        <v>1E-3</v>
      </c>
      <c r="O2745" s="164">
        <v>1E-3</v>
      </c>
      <c r="P2745" s="164">
        <v>6</v>
      </c>
      <c r="Q2745" s="164">
        <v>8</v>
      </c>
      <c r="R2745" s="164">
        <v>6.33</v>
      </c>
      <c r="S2745" s="164">
        <v>1E-3</v>
      </c>
      <c r="T2745" s="164">
        <v>1E-3</v>
      </c>
    </row>
    <row r="2746" spans="1:20" ht="15.75" customHeight="1">
      <c r="A2746" s="126" t="s">
        <v>133</v>
      </c>
      <c r="B2746" s="163">
        <v>2019</v>
      </c>
      <c r="C2746" s="163">
        <v>4</v>
      </c>
      <c r="D2746" s="126" t="s">
        <v>56</v>
      </c>
      <c r="E2746" s="163">
        <v>10597</v>
      </c>
      <c r="F2746" s="163">
        <v>0</v>
      </c>
      <c r="G2746" s="163">
        <v>0</v>
      </c>
      <c r="H2746" s="163">
        <v>0</v>
      </c>
      <c r="I2746" s="163">
        <v>0</v>
      </c>
      <c r="J2746" s="163">
        <v>0</v>
      </c>
      <c r="K2746" s="163">
        <v>0</v>
      </c>
      <c r="L2746" s="163">
        <v>0</v>
      </c>
      <c r="M2746" s="163">
        <v>0</v>
      </c>
      <c r="N2746" s="163">
        <v>0</v>
      </c>
      <c r="O2746" s="163">
        <v>0</v>
      </c>
      <c r="P2746" s="163">
        <v>0</v>
      </c>
      <c r="Q2746" s="163">
        <v>0</v>
      </c>
      <c r="R2746" s="163">
        <v>0</v>
      </c>
      <c r="S2746" s="163">
        <v>0</v>
      </c>
      <c r="T2746" s="163">
        <v>0</v>
      </c>
    </row>
    <row r="2747" spans="1:20" ht="15.75" customHeight="1">
      <c r="A2747" s="130" t="s">
        <v>133</v>
      </c>
      <c r="B2747" s="164">
        <v>2019</v>
      </c>
      <c r="C2747" s="164">
        <v>5</v>
      </c>
      <c r="D2747" s="130" t="s">
        <v>57</v>
      </c>
      <c r="E2747" s="164">
        <v>10597</v>
      </c>
      <c r="F2747" s="164">
        <v>0</v>
      </c>
      <c r="G2747" s="164">
        <v>0</v>
      </c>
      <c r="H2747" s="164">
        <v>0</v>
      </c>
      <c r="I2747" s="164">
        <v>0</v>
      </c>
      <c r="J2747" s="164">
        <v>0</v>
      </c>
      <c r="K2747" s="164">
        <v>12</v>
      </c>
      <c r="L2747" s="164">
        <v>1323</v>
      </c>
      <c r="M2747" s="164">
        <v>1465.79</v>
      </c>
      <c r="N2747" s="164">
        <v>0.125</v>
      </c>
      <c r="O2747" s="164">
        <v>0.13800000000000001</v>
      </c>
      <c r="P2747" s="164">
        <v>12</v>
      </c>
      <c r="Q2747" s="164">
        <v>1323</v>
      </c>
      <c r="R2747" s="164">
        <v>1465.79</v>
      </c>
      <c r="S2747" s="164">
        <v>0.125</v>
      </c>
      <c r="T2747" s="164">
        <v>0.13800000000000001</v>
      </c>
    </row>
    <row r="2748" spans="1:20" ht="15.75" customHeight="1">
      <c r="A2748" s="126" t="s">
        <v>133</v>
      </c>
      <c r="B2748" s="163">
        <v>2019</v>
      </c>
      <c r="C2748" s="163">
        <v>6</v>
      </c>
      <c r="D2748" s="126" t="s">
        <v>58</v>
      </c>
      <c r="E2748" s="163">
        <v>10597</v>
      </c>
      <c r="F2748" s="163">
        <v>0</v>
      </c>
      <c r="G2748" s="163">
        <v>0</v>
      </c>
      <c r="H2748" s="163">
        <v>0</v>
      </c>
      <c r="I2748" s="163">
        <v>0</v>
      </c>
      <c r="J2748" s="163">
        <v>0</v>
      </c>
      <c r="K2748" s="163">
        <v>0</v>
      </c>
      <c r="L2748" s="163">
        <v>0</v>
      </c>
      <c r="M2748" s="163">
        <v>0</v>
      </c>
      <c r="N2748" s="163">
        <v>0</v>
      </c>
      <c r="O2748" s="163">
        <v>0</v>
      </c>
      <c r="P2748" s="163">
        <v>0</v>
      </c>
      <c r="Q2748" s="163">
        <v>0</v>
      </c>
      <c r="R2748" s="163">
        <v>0</v>
      </c>
      <c r="S2748" s="163">
        <v>0</v>
      </c>
      <c r="T2748" s="163">
        <v>0</v>
      </c>
    </row>
    <row r="2749" spans="1:20" ht="15.75" customHeight="1">
      <c r="A2749" s="130" t="s">
        <v>133</v>
      </c>
      <c r="B2749" s="164">
        <v>2019</v>
      </c>
      <c r="C2749" s="164">
        <v>7</v>
      </c>
      <c r="D2749" s="130" t="s">
        <v>59</v>
      </c>
      <c r="E2749" s="164">
        <v>10597</v>
      </c>
      <c r="F2749" s="164">
        <v>0</v>
      </c>
      <c r="G2749" s="164">
        <v>0</v>
      </c>
      <c r="H2749" s="164">
        <v>0</v>
      </c>
      <c r="I2749" s="164">
        <v>0</v>
      </c>
      <c r="J2749" s="164">
        <v>0</v>
      </c>
      <c r="K2749" s="164">
        <v>0</v>
      </c>
      <c r="L2749" s="164">
        <v>0</v>
      </c>
      <c r="M2749" s="164">
        <v>0</v>
      </c>
      <c r="N2749" s="164">
        <v>0</v>
      </c>
      <c r="O2749" s="164">
        <v>0</v>
      </c>
      <c r="P2749" s="164">
        <v>0</v>
      </c>
      <c r="Q2749" s="164">
        <v>0</v>
      </c>
      <c r="R2749" s="164">
        <v>0</v>
      </c>
      <c r="S2749" s="164">
        <v>0</v>
      </c>
      <c r="T2749" s="164">
        <v>0</v>
      </c>
    </row>
    <row r="2750" spans="1:20" ht="15.75" customHeight="1">
      <c r="A2750" s="126" t="s">
        <v>133</v>
      </c>
      <c r="B2750" s="163">
        <v>2019</v>
      </c>
      <c r="C2750" s="163">
        <v>8</v>
      </c>
      <c r="D2750" s="126" t="s">
        <v>60</v>
      </c>
      <c r="E2750" s="163">
        <v>10597</v>
      </c>
      <c r="F2750" s="163">
        <v>0</v>
      </c>
      <c r="G2750" s="163">
        <v>0</v>
      </c>
      <c r="H2750" s="163">
        <v>0</v>
      </c>
      <c r="I2750" s="163">
        <v>0</v>
      </c>
      <c r="J2750" s="163">
        <v>0</v>
      </c>
      <c r="K2750" s="163">
        <v>1</v>
      </c>
      <c r="L2750" s="163">
        <v>1</v>
      </c>
      <c r="M2750" s="163">
        <v>0.75</v>
      </c>
      <c r="N2750" s="163">
        <v>0</v>
      </c>
      <c r="O2750" s="163">
        <v>0</v>
      </c>
      <c r="P2750" s="163">
        <v>1</v>
      </c>
      <c r="Q2750" s="163">
        <v>1</v>
      </c>
      <c r="R2750" s="163">
        <v>0.75</v>
      </c>
      <c r="S2750" s="163">
        <v>0</v>
      </c>
      <c r="T2750" s="163">
        <v>0</v>
      </c>
    </row>
    <row r="2751" spans="1:20" ht="15.75" customHeight="1">
      <c r="A2751" s="130" t="s">
        <v>133</v>
      </c>
      <c r="B2751" s="164">
        <v>2019</v>
      </c>
      <c r="C2751" s="164">
        <v>9</v>
      </c>
      <c r="D2751" s="130" t="s">
        <v>61</v>
      </c>
      <c r="E2751" s="164">
        <v>10597</v>
      </c>
      <c r="F2751" s="164">
        <v>0</v>
      </c>
      <c r="G2751" s="164">
        <v>0</v>
      </c>
      <c r="H2751" s="164">
        <v>0</v>
      </c>
      <c r="I2751" s="164">
        <v>0</v>
      </c>
      <c r="J2751" s="164">
        <v>0</v>
      </c>
      <c r="K2751" s="164">
        <v>9</v>
      </c>
      <c r="L2751" s="164">
        <v>3631</v>
      </c>
      <c r="M2751" s="164">
        <v>4481.68</v>
      </c>
      <c r="N2751" s="164">
        <v>0.34300000000000003</v>
      </c>
      <c r="O2751" s="164">
        <v>0.42299999999999999</v>
      </c>
      <c r="P2751" s="164">
        <v>9</v>
      </c>
      <c r="Q2751" s="164">
        <v>3631</v>
      </c>
      <c r="R2751" s="164">
        <v>4481.68</v>
      </c>
      <c r="S2751" s="164">
        <v>0.34300000000000003</v>
      </c>
      <c r="T2751" s="164">
        <v>0.42299999999999999</v>
      </c>
    </row>
    <row r="2752" spans="1:20" ht="15.75" customHeight="1">
      <c r="A2752" s="126" t="s">
        <v>133</v>
      </c>
      <c r="B2752" s="163">
        <v>2020</v>
      </c>
      <c r="C2752" s="163">
        <v>0</v>
      </c>
      <c r="D2752" s="126" t="s">
        <v>53</v>
      </c>
      <c r="E2752" s="163">
        <v>10706</v>
      </c>
      <c r="F2752" s="163">
        <v>0</v>
      </c>
      <c r="G2752" s="163">
        <v>0</v>
      </c>
      <c r="H2752" s="163">
        <v>0</v>
      </c>
      <c r="I2752" s="163">
        <v>0</v>
      </c>
      <c r="J2752" s="163">
        <v>0</v>
      </c>
      <c r="K2752" s="163">
        <v>4</v>
      </c>
      <c r="L2752" s="163">
        <v>39</v>
      </c>
      <c r="M2752" s="163">
        <v>35.25</v>
      </c>
      <c r="N2752" s="163">
        <v>4.0000000000000001E-3</v>
      </c>
      <c r="O2752" s="163">
        <v>3.0000000000000001E-3</v>
      </c>
      <c r="P2752" s="163">
        <v>4</v>
      </c>
      <c r="Q2752" s="163">
        <v>39</v>
      </c>
      <c r="R2752" s="163">
        <v>35.25</v>
      </c>
      <c r="S2752" s="163">
        <v>4.0000000000000001E-3</v>
      </c>
      <c r="T2752" s="163">
        <v>3.0000000000000001E-3</v>
      </c>
    </row>
    <row r="2753" spans="1:20" ht="15.75" customHeight="1">
      <c r="A2753" s="130" t="s">
        <v>133</v>
      </c>
      <c r="B2753" s="164">
        <v>2020</v>
      </c>
      <c r="C2753" s="164">
        <v>1</v>
      </c>
      <c r="D2753" s="130" t="s">
        <v>54</v>
      </c>
      <c r="E2753" s="164">
        <v>10706</v>
      </c>
      <c r="F2753" s="164">
        <v>0</v>
      </c>
      <c r="G2753" s="164">
        <v>0</v>
      </c>
      <c r="H2753" s="164">
        <v>0</v>
      </c>
      <c r="I2753" s="164">
        <v>0</v>
      </c>
      <c r="J2753" s="164">
        <v>0</v>
      </c>
      <c r="K2753" s="164">
        <v>3</v>
      </c>
      <c r="L2753" s="164">
        <v>77</v>
      </c>
      <c r="M2753" s="164">
        <v>215.75</v>
      </c>
      <c r="N2753" s="164">
        <v>7.0000000000000001E-3</v>
      </c>
      <c r="O2753" s="164">
        <v>0.02</v>
      </c>
      <c r="P2753" s="164">
        <v>3</v>
      </c>
      <c r="Q2753" s="164">
        <v>77</v>
      </c>
      <c r="R2753" s="164">
        <v>215.75</v>
      </c>
      <c r="S2753" s="164">
        <v>7.0000000000000001E-3</v>
      </c>
      <c r="T2753" s="164">
        <v>0.02</v>
      </c>
    </row>
    <row r="2754" spans="1:20" ht="15.75" customHeight="1">
      <c r="A2754" s="126" t="s">
        <v>133</v>
      </c>
      <c r="B2754" s="163">
        <v>2020</v>
      </c>
      <c r="C2754" s="163">
        <v>2</v>
      </c>
      <c r="D2754" s="126" t="s">
        <v>1415</v>
      </c>
      <c r="E2754" s="163">
        <v>10706</v>
      </c>
      <c r="F2754" s="163">
        <v>0</v>
      </c>
      <c r="G2754" s="163">
        <v>0</v>
      </c>
      <c r="H2754" s="163">
        <v>0</v>
      </c>
      <c r="I2754" s="163">
        <v>0</v>
      </c>
      <c r="J2754" s="163">
        <v>0</v>
      </c>
      <c r="K2754" s="163">
        <v>3</v>
      </c>
      <c r="L2754" s="163">
        <v>11880</v>
      </c>
      <c r="M2754" s="163">
        <v>20344.25</v>
      </c>
      <c r="N2754" s="163">
        <v>1.1100000000000001</v>
      </c>
      <c r="O2754" s="163">
        <v>1.899</v>
      </c>
      <c r="P2754" s="163">
        <v>3</v>
      </c>
      <c r="Q2754" s="163">
        <v>11880</v>
      </c>
      <c r="R2754" s="163">
        <v>20344.25</v>
      </c>
      <c r="S2754" s="163">
        <v>1.1100000000000001</v>
      </c>
      <c r="T2754" s="163">
        <v>1.899</v>
      </c>
    </row>
    <row r="2755" spans="1:20" ht="15.75" customHeight="1">
      <c r="A2755" s="130" t="s">
        <v>133</v>
      </c>
      <c r="B2755" s="164">
        <v>2020</v>
      </c>
      <c r="C2755" s="164">
        <v>3</v>
      </c>
      <c r="D2755" s="130" t="s">
        <v>55</v>
      </c>
      <c r="E2755" s="164">
        <v>10706</v>
      </c>
      <c r="F2755" s="164">
        <v>0</v>
      </c>
      <c r="G2755" s="164">
        <v>0</v>
      </c>
      <c r="H2755" s="164">
        <v>0</v>
      </c>
      <c r="I2755" s="164">
        <v>0</v>
      </c>
      <c r="J2755" s="164">
        <v>0</v>
      </c>
      <c r="K2755" s="164">
        <v>3</v>
      </c>
      <c r="L2755" s="164">
        <v>189</v>
      </c>
      <c r="M2755" s="164">
        <v>52.75</v>
      </c>
      <c r="N2755" s="164">
        <v>1.7999999999999999E-2</v>
      </c>
      <c r="O2755" s="164">
        <v>5.0000000000000001E-3</v>
      </c>
      <c r="P2755" s="164">
        <v>3</v>
      </c>
      <c r="Q2755" s="164">
        <v>189</v>
      </c>
      <c r="R2755" s="164">
        <v>52.75</v>
      </c>
      <c r="S2755" s="164">
        <v>1.7999999999999999E-2</v>
      </c>
      <c r="T2755" s="164">
        <v>5.0000000000000001E-3</v>
      </c>
    </row>
    <row r="2756" spans="1:20" ht="15.75" customHeight="1">
      <c r="A2756" s="126" t="s">
        <v>133</v>
      </c>
      <c r="B2756" s="163">
        <v>2020</v>
      </c>
      <c r="C2756" s="163">
        <v>4</v>
      </c>
      <c r="D2756" s="126" t="s">
        <v>56</v>
      </c>
      <c r="E2756" s="163">
        <v>10706</v>
      </c>
      <c r="F2756" s="163">
        <v>0</v>
      </c>
      <c r="G2756" s="163">
        <v>0</v>
      </c>
      <c r="H2756" s="163">
        <v>0</v>
      </c>
      <c r="I2756" s="163">
        <v>0</v>
      </c>
      <c r="J2756" s="163">
        <v>0</v>
      </c>
      <c r="K2756" s="163">
        <v>0</v>
      </c>
      <c r="L2756" s="163">
        <v>0</v>
      </c>
      <c r="M2756" s="163">
        <v>0</v>
      </c>
      <c r="N2756" s="163">
        <v>0</v>
      </c>
      <c r="O2756" s="163">
        <v>0</v>
      </c>
      <c r="P2756" s="163">
        <v>0</v>
      </c>
      <c r="Q2756" s="163">
        <v>0</v>
      </c>
      <c r="R2756" s="163">
        <v>0</v>
      </c>
      <c r="S2756" s="163">
        <v>0</v>
      </c>
      <c r="T2756" s="163">
        <v>0</v>
      </c>
    </row>
    <row r="2757" spans="1:20" ht="15.75" customHeight="1">
      <c r="A2757" s="130" t="s">
        <v>133</v>
      </c>
      <c r="B2757" s="164">
        <v>2020</v>
      </c>
      <c r="C2757" s="164">
        <v>5</v>
      </c>
      <c r="D2757" s="130" t="s">
        <v>57</v>
      </c>
      <c r="E2757" s="164">
        <v>10706</v>
      </c>
      <c r="F2757" s="164">
        <v>0</v>
      </c>
      <c r="G2757" s="164">
        <v>0</v>
      </c>
      <c r="H2757" s="164">
        <v>0</v>
      </c>
      <c r="I2757" s="164">
        <v>0</v>
      </c>
      <c r="J2757" s="164">
        <v>0</v>
      </c>
      <c r="K2757" s="164">
        <v>12</v>
      </c>
      <c r="L2757" s="164">
        <v>12754</v>
      </c>
      <c r="M2757" s="164">
        <v>46941.49</v>
      </c>
      <c r="N2757" s="164">
        <v>1.1910000000000001</v>
      </c>
      <c r="O2757" s="164">
        <v>4.3840000000000003</v>
      </c>
      <c r="P2757" s="164">
        <v>12</v>
      </c>
      <c r="Q2757" s="164">
        <v>12754</v>
      </c>
      <c r="R2757" s="164">
        <v>46941.49</v>
      </c>
      <c r="S2757" s="164">
        <v>1.1910000000000001</v>
      </c>
      <c r="T2757" s="164">
        <v>4.3840000000000003</v>
      </c>
    </row>
    <row r="2758" spans="1:20" ht="15.75" customHeight="1">
      <c r="A2758" s="126" t="s">
        <v>133</v>
      </c>
      <c r="B2758" s="163">
        <v>2020</v>
      </c>
      <c r="C2758" s="163">
        <v>6</v>
      </c>
      <c r="D2758" s="126" t="s">
        <v>58</v>
      </c>
      <c r="E2758" s="163">
        <v>10706</v>
      </c>
      <c r="F2758" s="163">
        <v>0</v>
      </c>
      <c r="G2758" s="163">
        <v>0</v>
      </c>
      <c r="H2758" s="163">
        <v>0</v>
      </c>
      <c r="I2758" s="163">
        <v>0</v>
      </c>
      <c r="J2758" s="163">
        <v>0</v>
      </c>
      <c r="K2758" s="163">
        <v>0</v>
      </c>
      <c r="L2758" s="163">
        <v>0</v>
      </c>
      <c r="M2758" s="163">
        <v>0</v>
      </c>
      <c r="N2758" s="163">
        <v>0</v>
      </c>
      <c r="O2758" s="163">
        <v>0</v>
      </c>
      <c r="P2758" s="163">
        <v>0</v>
      </c>
      <c r="Q2758" s="163">
        <v>0</v>
      </c>
      <c r="R2758" s="163">
        <v>0</v>
      </c>
      <c r="S2758" s="163">
        <v>0</v>
      </c>
      <c r="T2758" s="163">
        <v>0</v>
      </c>
    </row>
    <row r="2759" spans="1:20" ht="15.75" customHeight="1">
      <c r="A2759" s="130" t="s">
        <v>133</v>
      </c>
      <c r="B2759" s="164">
        <v>2020</v>
      </c>
      <c r="C2759" s="164">
        <v>7</v>
      </c>
      <c r="D2759" s="130" t="s">
        <v>59</v>
      </c>
      <c r="E2759" s="164">
        <v>10706</v>
      </c>
      <c r="F2759" s="164">
        <v>0</v>
      </c>
      <c r="G2759" s="164">
        <v>0</v>
      </c>
      <c r="H2759" s="164">
        <v>0</v>
      </c>
      <c r="I2759" s="164">
        <v>0</v>
      </c>
      <c r="J2759" s="164">
        <v>0</v>
      </c>
      <c r="K2759" s="164">
        <v>0</v>
      </c>
      <c r="L2759" s="164">
        <v>0</v>
      </c>
      <c r="M2759" s="164">
        <v>0</v>
      </c>
      <c r="N2759" s="164">
        <v>0</v>
      </c>
      <c r="O2759" s="164">
        <v>0</v>
      </c>
      <c r="P2759" s="164">
        <v>0</v>
      </c>
      <c r="Q2759" s="164">
        <v>0</v>
      </c>
      <c r="R2759" s="164">
        <v>0</v>
      </c>
      <c r="S2759" s="164">
        <v>0</v>
      </c>
      <c r="T2759" s="164">
        <v>0</v>
      </c>
    </row>
    <row r="2760" spans="1:20" ht="15.75" customHeight="1">
      <c r="A2760" s="126" t="s">
        <v>133</v>
      </c>
      <c r="B2760" s="163">
        <v>2020</v>
      </c>
      <c r="C2760" s="163">
        <v>8</v>
      </c>
      <c r="D2760" s="126" t="s">
        <v>60</v>
      </c>
      <c r="E2760" s="163">
        <v>10706</v>
      </c>
      <c r="F2760" s="163">
        <v>0</v>
      </c>
      <c r="G2760" s="163">
        <v>0</v>
      </c>
      <c r="H2760" s="163">
        <v>0</v>
      </c>
      <c r="I2760" s="163">
        <v>0</v>
      </c>
      <c r="J2760" s="163">
        <v>0</v>
      </c>
      <c r="K2760" s="163">
        <v>1</v>
      </c>
      <c r="L2760" s="163">
        <v>3</v>
      </c>
      <c r="M2760" s="163">
        <v>6</v>
      </c>
      <c r="N2760" s="163">
        <v>0</v>
      </c>
      <c r="O2760" s="163">
        <v>1E-3</v>
      </c>
      <c r="P2760" s="163">
        <v>1</v>
      </c>
      <c r="Q2760" s="163">
        <v>3</v>
      </c>
      <c r="R2760" s="163">
        <v>6</v>
      </c>
      <c r="S2760" s="163">
        <v>0</v>
      </c>
      <c r="T2760" s="163">
        <v>1E-3</v>
      </c>
    </row>
    <row r="2761" spans="1:20" ht="15.75" customHeight="1">
      <c r="A2761" s="130" t="s">
        <v>133</v>
      </c>
      <c r="B2761" s="164">
        <v>2020</v>
      </c>
      <c r="C2761" s="164">
        <v>9</v>
      </c>
      <c r="D2761" s="130" t="s">
        <v>61</v>
      </c>
      <c r="E2761" s="164">
        <v>10706</v>
      </c>
      <c r="F2761" s="164">
        <v>0</v>
      </c>
      <c r="G2761" s="164">
        <v>0</v>
      </c>
      <c r="H2761" s="164">
        <v>0</v>
      </c>
      <c r="I2761" s="164">
        <v>0</v>
      </c>
      <c r="J2761" s="164">
        <v>0</v>
      </c>
      <c r="K2761" s="164">
        <v>7</v>
      </c>
      <c r="L2761" s="164">
        <v>3326</v>
      </c>
      <c r="M2761" s="164">
        <v>2710.54</v>
      </c>
      <c r="N2761" s="164">
        <v>0.311</v>
      </c>
      <c r="O2761" s="164">
        <v>0.253</v>
      </c>
      <c r="P2761" s="164">
        <v>7</v>
      </c>
      <c r="Q2761" s="164">
        <v>3326</v>
      </c>
      <c r="R2761" s="164">
        <v>2710.54</v>
      </c>
      <c r="S2761" s="164">
        <v>0.311</v>
      </c>
      <c r="T2761" s="164">
        <v>0.253</v>
      </c>
    </row>
    <row r="2762" spans="1:20" ht="15.75" customHeight="1">
      <c r="A2762" s="126" t="s">
        <v>133</v>
      </c>
      <c r="B2762" s="163">
        <v>2021</v>
      </c>
      <c r="C2762" s="163">
        <v>0</v>
      </c>
      <c r="D2762" s="126" t="s">
        <v>53</v>
      </c>
      <c r="E2762" s="163">
        <v>10825</v>
      </c>
      <c r="F2762" s="163">
        <v>0</v>
      </c>
      <c r="G2762" s="163">
        <v>0</v>
      </c>
      <c r="H2762" s="163">
        <v>0</v>
      </c>
      <c r="I2762" s="163">
        <v>0</v>
      </c>
      <c r="J2762" s="163">
        <v>0</v>
      </c>
      <c r="K2762" s="163">
        <v>0</v>
      </c>
      <c r="L2762" s="163">
        <v>0</v>
      </c>
      <c r="M2762" s="163">
        <v>0</v>
      </c>
      <c r="N2762" s="163">
        <v>0</v>
      </c>
      <c r="O2762" s="163">
        <v>0</v>
      </c>
      <c r="P2762" s="163">
        <v>0</v>
      </c>
      <c r="Q2762" s="163">
        <v>0</v>
      </c>
      <c r="R2762" s="163">
        <v>0</v>
      </c>
      <c r="S2762" s="163">
        <v>0</v>
      </c>
      <c r="T2762" s="163">
        <v>0</v>
      </c>
    </row>
    <row r="2763" spans="1:20" ht="15.75" customHeight="1">
      <c r="A2763" s="130" t="s">
        <v>133</v>
      </c>
      <c r="B2763" s="164">
        <v>2021</v>
      </c>
      <c r="C2763" s="164">
        <v>1</v>
      </c>
      <c r="D2763" s="130" t="s">
        <v>54</v>
      </c>
      <c r="E2763" s="164">
        <v>10825</v>
      </c>
      <c r="F2763" s="164">
        <v>0</v>
      </c>
      <c r="G2763" s="164">
        <v>0</v>
      </c>
      <c r="H2763" s="164">
        <v>0</v>
      </c>
      <c r="I2763" s="164">
        <v>0</v>
      </c>
      <c r="J2763" s="164">
        <v>0</v>
      </c>
      <c r="K2763" s="164">
        <v>21</v>
      </c>
      <c r="L2763" s="164">
        <v>416</v>
      </c>
      <c r="M2763" s="164">
        <v>851.3</v>
      </c>
      <c r="N2763" s="164">
        <v>3.7999999999999999E-2</v>
      </c>
      <c r="O2763" s="164">
        <v>7.9000000000000001E-2</v>
      </c>
      <c r="P2763" s="164">
        <v>21</v>
      </c>
      <c r="Q2763" s="164">
        <v>416</v>
      </c>
      <c r="R2763" s="164">
        <v>851.3</v>
      </c>
      <c r="S2763" s="164">
        <v>3.7999999999999999E-2</v>
      </c>
      <c r="T2763" s="164">
        <v>7.9000000000000001E-2</v>
      </c>
    </row>
    <row r="2764" spans="1:20" ht="15.75" customHeight="1">
      <c r="A2764" s="126" t="s">
        <v>133</v>
      </c>
      <c r="B2764" s="163">
        <v>2021</v>
      </c>
      <c r="C2764" s="163">
        <v>2</v>
      </c>
      <c r="D2764" s="126" t="s">
        <v>1415</v>
      </c>
      <c r="E2764" s="163">
        <v>10825</v>
      </c>
      <c r="F2764" s="163">
        <v>0</v>
      </c>
      <c r="G2764" s="163">
        <v>0</v>
      </c>
      <c r="H2764" s="163">
        <v>0</v>
      </c>
      <c r="I2764" s="163">
        <v>0</v>
      </c>
      <c r="J2764" s="163">
        <v>0</v>
      </c>
      <c r="K2764" s="163">
        <v>2</v>
      </c>
      <c r="L2764" s="163">
        <v>4902</v>
      </c>
      <c r="M2764" s="163">
        <v>1380.02</v>
      </c>
      <c r="N2764" s="163">
        <v>0.45300000000000001</v>
      </c>
      <c r="O2764" s="163">
        <v>0.127</v>
      </c>
      <c r="P2764" s="163">
        <v>2</v>
      </c>
      <c r="Q2764" s="163">
        <v>4902</v>
      </c>
      <c r="R2764" s="163">
        <v>1380.02</v>
      </c>
      <c r="S2764" s="163">
        <v>0.45300000000000001</v>
      </c>
      <c r="T2764" s="163">
        <v>0.127</v>
      </c>
    </row>
    <row r="2765" spans="1:20" ht="15.75" customHeight="1">
      <c r="A2765" s="130" t="s">
        <v>133</v>
      </c>
      <c r="B2765" s="164">
        <v>2021</v>
      </c>
      <c r="C2765" s="164">
        <v>3</v>
      </c>
      <c r="D2765" s="130" t="s">
        <v>55</v>
      </c>
      <c r="E2765" s="164">
        <v>10825</v>
      </c>
      <c r="F2765" s="164">
        <v>0</v>
      </c>
      <c r="G2765" s="164">
        <v>0</v>
      </c>
      <c r="H2765" s="164">
        <v>0</v>
      </c>
      <c r="I2765" s="164">
        <v>0</v>
      </c>
      <c r="J2765" s="164">
        <v>0</v>
      </c>
      <c r="K2765" s="164">
        <v>2</v>
      </c>
      <c r="L2765" s="164">
        <v>2</v>
      </c>
      <c r="M2765" s="164">
        <v>1.75</v>
      </c>
      <c r="N2765" s="164">
        <v>0</v>
      </c>
      <c r="O2765" s="164">
        <v>0</v>
      </c>
      <c r="P2765" s="164">
        <v>2</v>
      </c>
      <c r="Q2765" s="164">
        <v>2</v>
      </c>
      <c r="R2765" s="164">
        <v>1.75</v>
      </c>
      <c r="S2765" s="164">
        <v>0</v>
      </c>
      <c r="T2765" s="164">
        <v>0</v>
      </c>
    </row>
    <row r="2766" spans="1:20" ht="15.75" customHeight="1">
      <c r="A2766" s="126" t="s">
        <v>133</v>
      </c>
      <c r="B2766" s="163">
        <v>2021</v>
      </c>
      <c r="C2766" s="163">
        <v>4</v>
      </c>
      <c r="D2766" s="126" t="s">
        <v>56</v>
      </c>
      <c r="E2766" s="163">
        <v>10825</v>
      </c>
      <c r="F2766" s="163">
        <v>0</v>
      </c>
      <c r="G2766" s="163">
        <v>0</v>
      </c>
      <c r="H2766" s="163">
        <v>0</v>
      </c>
      <c r="I2766" s="163">
        <v>0</v>
      </c>
      <c r="J2766" s="163">
        <v>0</v>
      </c>
      <c r="K2766" s="163">
        <v>0</v>
      </c>
      <c r="L2766" s="163">
        <v>0</v>
      </c>
      <c r="M2766" s="163">
        <v>0</v>
      </c>
      <c r="N2766" s="163">
        <v>0</v>
      </c>
      <c r="O2766" s="163">
        <v>0</v>
      </c>
      <c r="P2766" s="163">
        <v>0</v>
      </c>
      <c r="Q2766" s="163">
        <v>0</v>
      </c>
      <c r="R2766" s="163">
        <v>0</v>
      </c>
      <c r="S2766" s="163">
        <v>0</v>
      </c>
      <c r="T2766" s="163">
        <v>0</v>
      </c>
    </row>
    <row r="2767" spans="1:20" ht="15.75" customHeight="1">
      <c r="A2767" s="130" t="s">
        <v>133</v>
      </c>
      <c r="B2767" s="164">
        <v>2021</v>
      </c>
      <c r="C2767" s="164">
        <v>5</v>
      </c>
      <c r="D2767" s="130" t="s">
        <v>57</v>
      </c>
      <c r="E2767" s="164">
        <v>10825</v>
      </c>
      <c r="F2767" s="164">
        <v>0</v>
      </c>
      <c r="G2767" s="164">
        <v>0</v>
      </c>
      <c r="H2767" s="164">
        <v>0</v>
      </c>
      <c r="I2767" s="164">
        <v>0</v>
      </c>
      <c r="J2767" s="164">
        <v>0</v>
      </c>
      <c r="K2767" s="164">
        <v>10</v>
      </c>
      <c r="L2767" s="164">
        <v>5942</v>
      </c>
      <c r="M2767" s="164">
        <v>9618.25</v>
      </c>
      <c r="N2767" s="164">
        <v>0.54900000000000004</v>
      </c>
      <c r="O2767" s="164">
        <v>0.88900000000000001</v>
      </c>
      <c r="P2767" s="164">
        <v>10</v>
      </c>
      <c r="Q2767" s="164">
        <v>5942</v>
      </c>
      <c r="R2767" s="164">
        <v>9618.25</v>
      </c>
      <c r="S2767" s="164">
        <v>0.54900000000000004</v>
      </c>
      <c r="T2767" s="164">
        <v>0.88900000000000001</v>
      </c>
    </row>
    <row r="2768" spans="1:20" ht="15.75" customHeight="1">
      <c r="A2768" s="126" t="s">
        <v>133</v>
      </c>
      <c r="B2768" s="163">
        <v>2021</v>
      </c>
      <c r="C2768" s="163">
        <v>6</v>
      </c>
      <c r="D2768" s="126" t="s">
        <v>58</v>
      </c>
      <c r="E2768" s="163">
        <v>10825</v>
      </c>
      <c r="F2768" s="163">
        <v>0</v>
      </c>
      <c r="G2768" s="163">
        <v>0</v>
      </c>
      <c r="H2768" s="163">
        <v>0</v>
      </c>
      <c r="I2768" s="163">
        <v>0</v>
      </c>
      <c r="J2768" s="163">
        <v>0</v>
      </c>
      <c r="K2768" s="163">
        <v>0</v>
      </c>
      <c r="L2768" s="163">
        <v>0</v>
      </c>
      <c r="M2768" s="163">
        <v>0</v>
      </c>
      <c r="N2768" s="163">
        <v>0</v>
      </c>
      <c r="O2768" s="163">
        <v>0</v>
      </c>
      <c r="P2768" s="163">
        <v>0</v>
      </c>
      <c r="Q2768" s="163">
        <v>0</v>
      </c>
      <c r="R2768" s="163">
        <v>0</v>
      </c>
      <c r="S2768" s="163">
        <v>0</v>
      </c>
      <c r="T2768" s="163">
        <v>0</v>
      </c>
    </row>
    <row r="2769" spans="1:20" ht="15.75" customHeight="1">
      <c r="A2769" s="130" t="s">
        <v>133</v>
      </c>
      <c r="B2769" s="164">
        <v>2021</v>
      </c>
      <c r="C2769" s="164">
        <v>7</v>
      </c>
      <c r="D2769" s="130" t="s">
        <v>59</v>
      </c>
      <c r="E2769" s="164">
        <v>10825</v>
      </c>
      <c r="F2769" s="164">
        <v>0</v>
      </c>
      <c r="G2769" s="164">
        <v>0</v>
      </c>
      <c r="H2769" s="164">
        <v>0</v>
      </c>
      <c r="I2769" s="164">
        <v>0</v>
      </c>
      <c r="J2769" s="164">
        <v>0</v>
      </c>
      <c r="K2769" s="164">
        <v>0</v>
      </c>
      <c r="L2769" s="164">
        <v>0</v>
      </c>
      <c r="M2769" s="164">
        <v>0</v>
      </c>
      <c r="N2769" s="164">
        <v>0</v>
      </c>
      <c r="O2769" s="164">
        <v>0</v>
      </c>
      <c r="P2769" s="164">
        <v>0</v>
      </c>
      <c r="Q2769" s="164">
        <v>0</v>
      </c>
      <c r="R2769" s="164">
        <v>0</v>
      </c>
      <c r="S2769" s="164">
        <v>0</v>
      </c>
      <c r="T2769" s="164">
        <v>0</v>
      </c>
    </row>
    <row r="2770" spans="1:20" ht="15.75" customHeight="1">
      <c r="A2770" s="126" t="s">
        <v>133</v>
      </c>
      <c r="B2770" s="163">
        <v>2021</v>
      </c>
      <c r="C2770" s="163">
        <v>8</v>
      </c>
      <c r="D2770" s="126" t="s">
        <v>60</v>
      </c>
      <c r="E2770" s="163">
        <v>10825</v>
      </c>
      <c r="F2770" s="163">
        <v>0</v>
      </c>
      <c r="G2770" s="163">
        <v>0</v>
      </c>
      <c r="H2770" s="163">
        <v>0</v>
      </c>
      <c r="I2770" s="163">
        <v>0</v>
      </c>
      <c r="J2770" s="163">
        <v>0</v>
      </c>
      <c r="K2770" s="163">
        <v>2</v>
      </c>
      <c r="L2770" s="163">
        <v>11</v>
      </c>
      <c r="M2770" s="163">
        <v>70.5</v>
      </c>
      <c r="N2770" s="163">
        <v>1E-3</v>
      </c>
      <c r="O2770" s="163">
        <v>7.0000000000000001E-3</v>
      </c>
      <c r="P2770" s="163">
        <v>2</v>
      </c>
      <c r="Q2770" s="163">
        <v>11</v>
      </c>
      <c r="R2770" s="163">
        <v>70.5</v>
      </c>
      <c r="S2770" s="163">
        <v>1E-3</v>
      </c>
      <c r="T2770" s="163">
        <v>7.0000000000000001E-3</v>
      </c>
    </row>
    <row r="2771" spans="1:20" ht="15.75" customHeight="1">
      <c r="A2771" s="130" t="s">
        <v>133</v>
      </c>
      <c r="B2771" s="164">
        <v>2021</v>
      </c>
      <c r="C2771" s="164">
        <v>9</v>
      </c>
      <c r="D2771" s="130" t="s">
        <v>61</v>
      </c>
      <c r="E2771" s="164">
        <v>10825</v>
      </c>
      <c r="F2771" s="164">
        <v>0</v>
      </c>
      <c r="G2771" s="164">
        <v>0</v>
      </c>
      <c r="H2771" s="164">
        <v>0</v>
      </c>
      <c r="I2771" s="164">
        <v>0</v>
      </c>
      <c r="J2771" s="164">
        <v>0</v>
      </c>
      <c r="K2771" s="164">
        <v>7</v>
      </c>
      <c r="L2771" s="164">
        <v>156</v>
      </c>
      <c r="M2771" s="164">
        <v>125.83</v>
      </c>
      <c r="N2771" s="164">
        <v>1.4E-2</v>
      </c>
      <c r="O2771" s="164">
        <v>1.2E-2</v>
      </c>
      <c r="P2771" s="164">
        <v>7</v>
      </c>
      <c r="Q2771" s="164">
        <v>156</v>
      </c>
      <c r="R2771" s="164">
        <v>125.83</v>
      </c>
      <c r="S2771" s="164">
        <v>1.4E-2</v>
      </c>
      <c r="T2771" s="164">
        <v>1.2E-2</v>
      </c>
    </row>
    <row r="2772" spans="1:20" ht="15.75" customHeight="1">
      <c r="A2772" s="126" t="s">
        <v>133</v>
      </c>
      <c r="B2772" s="163">
        <v>2022</v>
      </c>
      <c r="C2772" s="163">
        <v>0</v>
      </c>
      <c r="D2772" s="126" t="s">
        <v>53</v>
      </c>
      <c r="E2772" s="163">
        <v>10976</v>
      </c>
      <c r="F2772" s="163">
        <v>0</v>
      </c>
      <c r="G2772" s="163">
        <v>0</v>
      </c>
      <c r="H2772" s="163">
        <v>0</v>
      </c>
      <c r="I2772" s="163">
        <v>0</v>
      </c>
      <c r="J2772" s="163">
        <v>0</v>
      </c>
      <c r="K2772" s="163">
        <v>0</v>
      </c>
      <c r="L2772" s="163">
        <v>0</v>
      </c>
      <c r="M2772" s="163">
        <v>0</v>
      </c>
      <c r="N2772" s="163">
        <v>0</v>
      </c>
      <c r="O2772" s="163">
        <v>0</v>
      </c>
      <c r="P2772" s="163">
        <v>0</v>
      </c>
      <c r="Q2772" s="163">
        <v>0</v>
      </c>
      <c r="R2772" s="163">
        <v>0</v>
      </c>
      <c r="S2772" s="163">
        <v>0</v>
      </c>
      <c r="T2772" s="163">
        <v>0</v>
      </c>
    </row>
    <row r="2773" spans="1:20" ht="15.75" customHeight="1">
      <c r="A2773" s="130" t="s">
        <v>133</v>
      </c>
      <c r="B2773" s="164">
        <v>2022</v>
      </c>
      <c r="C2773" s="164">
        <v>1</v>
      </c>
      <c r="D2773" s="130" t="s">
        <v>54</v>
      </c>
      <c r="E2773" s="164">
        <v>10976</v>
      </c>
      <c r="F2773" s="164">
        <v>0</v>
      </c>
      <c r="G2773" s="164">
        <v>0</v>
      </c>
      <c r="H2773" s="164">
        <v>0</v>
      </c>
      <c r="I2773" s="164">
        <v>0</v>
      </c>
      <c r="J2773" s="164">
        <v>0</v>
      </c>
      <c r="K2773" s="164">
        <v>10</v>
      </c>
      <c r="L2773" s="164">
        <v>276</v>
      </c>
      <c r="M2773" s="164">
        <v>920.5</v>
      </c>
      <c r="N2773" s="164">
        <v>2.5000000000000001E-2</v>
      </c>
      <c r="O2773" s="164">
        <v>8.4000000000000005E-2</v>
      </c>
      <c r="P2773" s="164">
        <v>10</v>
      </c>
      <c r="Q2773" s="164">
        <v>276</v>
      </c>
      <c r="R2773" s="164">
        <v>920.5</v>
      </c>
      <c r="S2773" s="164">
        <v>2.5000000000000001E-2</v>
      </c>
      <c r="T2773" s="164">
        <v>8.4000000000000005E-2</v>
      </c>
    </row>
    <row r="2774" spans="1:20" ht="15.75" customHeight="1">
      <c r="A2774" s="126" t="s">
        <v>133</v>
      </c>
      <c r="B2774" s="163">
        <v>2022</v>
      </c>
      <c r="C2774" s="163">
        <v>2</v>
      </c>
      <c r="D2774" s="126" t="s">
        <v>1415</v>
      </c>
      <c r="E2774" s="163">
        <v>10976</v>
      </c>
      <c r="F2774" s="163">
        <v>0</v>
      </c>
      <c r="G2774" s="163">
        <v>0</v>
      </c>
      <c r="H2774" s="163">
        <v>0</v>
      </c>
      <c r="I2774" s="163">
        <v>0</v>
      </c>
      <c r="J2774" s="163">
        <v>0</v>
      </c>
      <c r="K2774" s="163">
        <v>2</v>
      </c>
      <c r="L2774" s="163">
        <v>2330</v>
      </c>
      <c r="M2774" s="163">
        <v>4660</v>
      </c>
      <c r="N2774" s="163">
        <v>0.21199999999999999</v>
      </c>
      <c r="O2774" s="163">
        <v>0.42499999999999999</v>
      </c>
      <c r="P2774" s="163">
        <v>2</v>
      </c>
      <c r="Q2774" s="163">
        <v>2330</v>
      </c>
      <c r="R2774" s="163">
        <v>4660</v>
      </c>
      <c r="S2774" s="163">
        <v>0.21199999999999999</v>
      </c>
      <c r="T2774" s="163">
        <v>0.42499999999999999</v>
      </c>
    </row>
    <row r="2775" spans="1:20" ht="15.75" customHeight="1">
      <c r="A2775" s="130" t="s">
        <v>133</v>
      </c>
      <c r="B2775" s="164">
        <v>2022</v>
      </c>
      <c r="C2775" s="164">
        <v>3</v>
      </c>
      <c r="D2775" s="130" t="s">
        <v>55</v>
      </c>
      <c r="E2775" s="164">
        <v>10976</v>
      </c>
      <c r="F2775" s="164">
        <v>0</v>
      </c>
      <c r="G2775" s="164">
        <v>0</v>
      </c>
      <c r="H2775" s="164">
        <v>0</v>
      </c>
      <c r="I2775" s="164">
        <v>0</v>
      </c>
      <c r="J2775" s="164">
        <v>0</v>
      </c>
      <c r="K2775" s="164">
        <v>4</v>
      </c>
      <c r="L2775" s="164">
        <v>1123</v>
      </c>
      <c r="M2775" s="164">
        <v>2766</v>
      </c>
      <c r="N2775" s="164">
        <v>0.10199999999999999</v>
      </c>
      <c r="O2775" s="164">
        <v>0.252</v>
      </c>
      <c r="P2775" s="164">
        <v>4</v>
      </c>
      <c r="Q2775" s="164">
        <v>1123</v>
      </c>
      <c r="R2775" s="164">
        <v>2766</v>
      </c>
      <c r="S2775" s="164">
        <v>0.10199999999999999</v>
      </c>
      <c r="T2775" s="164">
        <v>0.252</v>
      </c>
    </row>
    <row r="2776" spans="1:20" ht="15.75" customHeight="1">
      <c r="A2776" s="126" t="s">
        <v>133</v>
      </c>
      <c r="B2776" s="163">
        <v>2022</v>
      </c>
      <c r="C2776" s="163">
        <v>4</v>
      </c>
      <c r="D2776" s="126" t="s">
        <v>56</v>
      </c>
      <c r="E2776" s="163">
        <v>10976</v>
      </c>
      <c r="F2776" s="163">
        <v>0</v>
      </c>
      <c r="G2776" s="163">
        <v>0</v>
      </c>
      <c r="H2776" s="163">
        <v>0</v>
      </c>
      <c r="I2776" s="163">
        <v>0</v>
      </c>
      <c r="J2776" s="163">
        <v>0</v>
      </c>
      <c r="K2776" s="163">
        <v>0</v>
      </c>
      <c r="L2776" s="163">
        <v>0</v>
      </c>
      <c r="M2776" s="163">
        <v>0</v>
      </c>
      <c r="N2776" s="163">
        <v>0</v>
      </c>
      <c r="O2776" s="163">
        <v>0</v>
      </c>
      <c r="P2776" s="163">
        <v>0</v>
      </c>
      <c r="Q2776" s="163">
        <v>0</v>
      </c>
      <c r="R2776" s="163">
        <v>0</v>
      </c>
      <c r="S2776" s="163">
        <v>0</v>
      </c>
      <c r="T2776" s="163">
        <v>0</v>
      </c>
    </row>
    <row r="2777" spans="1:20" ht="15.75" customHeight="1">
      <c r="A2777" s="130" t="s">
        <v>133</v>
      </c>
      <c r="B2777" s="164">
        <v>2022</v>
      </c>
      <c r="C2777" s="164">
        <v>5</v>
      </c>
      <c r="D2777" s="130" t="s">
        <v>57</v>
      </c>
      <c r="E2777" s="164">
        <v>10976</v>
      </c>
      <c r="F2777" s="164">
        <v>0</v>
      </c>
      <c r="G2777" s="164">
        <v>0</v>
      </c>
      <c r="H2777" s="164">
        <v>0</v>
      </c>
      <c r="I2777" s="164">
        <v>0</v>
      </c>
      <c r="J2777" s="164">
        <v>0</v>
      </c>
      <c r="K2777" s="164">
        <v>11</v>
      </c>
      <c r="L2777" s="164">
        <v>1489</v>
      </c>
      <c r="M2777" s="164">
        <v>2355.13</v>
      </c>
      <c r="N2777" s="164">
        <v>0.13600000000000001</v>
      </c>
      <c r="O2777" s="164">
        <v>0.215</v>
      </c>
      <c r="P2777" s="164">
        <v>11</v>
      </c>
      <c r="Q2777" s="164">
        <v>1489</v>
      </c>
      <c r="R2777" s="164">
        <v>2355.13</v>
      </c>
      <c r="S2777" s="164">
        <v>0.13600000000000001</v>
      </c>
      <c r="T2777" s="164">
        <v>0.215</v>
      </c>
    </row>
    <row r="2778" spans="1:20" ht="15.75" customHeight="1">
      <c r="A2778" s="126" t="s">
        <v>133</v>
      </c>
      <c r="B2778" s="163">
        <v>2022</v>
      </c>
      <c r="C2778" s="163">
        <v>6</v>
      </c>
      <c r="D2778" s="126" t="s">
        <v>58</v>
      </c>
      <c r="E2778" s="163">
        <v>10976</v>
      </c>
      <c r="F2778" s="163">
        <v>10</v>
      </c>
      <c r="G2778" s="163">
        <v>12181</v>
      </c>
      <c r="H2778" s="163">
        <v>340685</v>
      </c>
      <c r="I2778" s="163">
        <v>1.1100000000000001</v>
      </c>
      <c r="J2778" s="163">
        <v>31.039000000000001</v>
      </c>
      <c r="K2778" s="163">
        <v>0</v>
      </c>
      <c r="L2778" s="163">
        <v>0</v>
      </c>
      <c r="M2778" s="163">
        <v>0</v>
      </c>
      <c r="N2778" s="163">
        <v>0</v>
      </c>
      <c r="O2778" s="163">
        <v>0</v>
      </c>
      <c r="P2778" s="163">
        <v>10</v>
      </c>
      <c r="Q2778" s="163">
        <v>12181</v>
      </c>
      <c r="R2778" s="163">
        <v>340685</v>
      </c>
      <c r="S2778" s="163">
        <v>1.1100000000000001</v>
      </c>
      <c r="T2778" s="163">
        <v>31.039000000000001</v>
      </c>
    </row>
    <row r="2779" spans="1:20" ht="15.75" customHeight="1">
      <c r="A2779" s="130" t="s">
        <v>133</v>
      </c>
      <c r="B2779" s="164">
        <v>2022</v>
      </c>
      <c r="C2779" s="164">
        <v>7</v>
      </c>
      <c r="D2779" s="130" t="s">
        <v>59</v>
      </c>
      <c r="E2779" s="164">
        <v>10976</v>
      </c>
      <c r="F2779" s="164">
        <v>0</v>
      </c>
      <c r="G2779" s="164">
        <v>0</v>
      </c>
      <c r="H2779" s="164">
        <v>0</v>
      </c>
      <c r="I2779" s="164">
        <v>0</v>
      </c>
      <c r="J2779" s="164">
        <v>0</v>
      </c>
      <c r="K2779" s="164">
        <v>0</v>
      </c>
      <c r="L2779" s="164">
        <v>0</v>
      </c>
      <c r="M2779" s="164">
        <v>0</v>
      </c>
      <c r="N2779" s="164">
        <v>0</v>
      </c>
      <c r="O2779" s="164">
        <v>0</v>
      </c>
      <c r="P2779" s="164">
        <v>0</v>
      </c>
      <c r="Q2779" s="164">
        <v>0</v>
      </c>
      <c r="R2779" s="164">
        <v>0</v>
      </c>
      <c r="S2779" s="164">
        <v>0</v>
      </c>
      <c r="T2779" s="164">
        <v>0</v>
      </c>
    </row>
    <row r="2780" spans="1:20" ht="15.75" customHeight="1">
      <c r="A2780" s="126" t="s">
        <v>133</v>
      </c>
      <c r="B2780" s="163">
        <v>2022</v>
      </c>
      <c r="C2780" s="163">
        <v>8</v>
      </c>
      <c r="D2780" s="126" t="s">
        <v>60</v>
      </c>
      <c r="E2780" s="163">
        <v>10976</v>
      </c>
      <c r="F2780" s="163">
        <v>0</v>
      </c>
      <c r="G2780" s="163">
        <v>0</v>
      </c>
      <c r="H2780" s="163">
        <v>0</v>
      </c>
      <c r="I2780" s="163">
        <v>0</v>
      </c>
      <c r="J2780" s="163">
        <v>0</v>
      </c>
      <c r="K2780" s="163">
        <v>0</v>
      </c>
      <c r="L2780" s="163">
        <v>0</v>
      </c>
      <c r="M2780" s="163">
        <v>0</v>
      </c>
      <c r="N2780" s="163">
        <v>0</v>
      </c>
      <c r="O2780" s="163">
        <v>0</v>
      </c>
      <c r="P2780" s="163">
        <v>0</v>
      </c>
      <c r="Q2780" s="163">
        <v>0</v>
      </c>
      <c r="R2780" s="163">
        <v>0</v>
      </c>
      <c r="S2780" s="163">
        <v>0</v>
      </c>
      <c r="T2780" s="163">
        <v>0</v>
      </c>
    </row>
    <row r="2781" spans="1:20" ht="15.75" customHeight="1">
      <c r="A2781" s="130" t="s">
        <v>133</v>
      </c>
      <c r="B2781" s="164">
        <v>2022</v>
      </c>
      <c r="C2781" s="164">
        <v>9</v>
      </c>
      <c r="D2781" s="130" t="s">
        <v>61</v>
      </c>
      <c r="E2781" s="164">
        <v>10976</v>
      </c>
      <c r="F2781" s="164">
        <v>0</v>
      </c>
      <c r="G2781" s="164">
        <v>0</v>
      </c>
      <c r="H2781" s="164">
        <v>0</v>
      </c>
      <c r="I2781" s="164">
        <v>0</v>
      </c>
      <c r="J2781" s="164">
        <v>0</v>
      </c>
      <c r="K2781" s="164">
        <v>6</v>
      </c>
      <c r="L2781" s="164">
        <v>1117</v>
      </c>
      <c r="M2781" s="164">
        <v>857.75</v>
      </c>
      <c r="N2781" s="164">
        <v>0.10199999999999999</v>
      </c>
      <c r="O2781" s="164">
        <v>7.8E-2</v>
      </c>
      <c r="P2781" s="164">
        <v>6</v>
      </c>
      <c r="Q2781" s="164">
        <v>1117</v>
      </c>
      <c r="R2781" s="164">
        <v>857.75</v>
      </c>
      <c r="S2781" s="164">
        <v>0.10199999999999999</v>
      </c>
      <c r="T2781" s="164">
        <v>7.8E-2</v>
      </c>
    </row>
    <row r="2782" spans="1:20" ht="15.75" customHeight="1">
      <c r="A2782" s="126" t="s">
        <v>133</v>
      </c>
      <c r="B2782" s="163">
        <v>2023</v>
      </c>
      <c r="C2782" s="163">
        <v>0</v>
      </c>
      <c r="D2782" s="126" t="s">
        <v>53</v>
      </c>
      <c r="E2782" s="163">
        <v>11106</v>
      </c>
      <c r="F2782" s="163">
        <v>0</v>
      </c>
      <c r="G2782" s="163">
        <v>0</v>
      </c>
      <c r="H2782" s="163">
        <v>0</v>
      </c>
      <c r="I2782" s="163">
        <v>0</v>
      </c>
      <c r="J2782" s="163">
        <v>0</v>
      </c>
      <c r="K2782" s="163">
        <v>4</v>
      </c>
      <c r="L2782" s="163">
        <v>1311</v>
      </c>
      <c r="M2782" s="163">
        <v>2207</v>
      </c>
      <c r="N2782" s="163">
        <v>0.11799999999999999</v>
      </c>
      <c r="O2782" s="163">
        <v>0.19900000000000001</v>
      </c>
      <c r="P2782" s="163">
        <v>4</v>
      </c>
      <c r="Q2782" s="163">
        <v>1311</v>
      </c>
      <c r="R2782" s="163">
        <v>2207</v>
      </c>
      <c r="S2782" s="163">
        <v>0.11799999999999999</v>
      </c>
      <c r="T2782" s="163">
        <v>0.19900000000000001</v>
      </c>
    </row>
    <row r="2783" spans="1:20" ht="15.75" customHeight="1">
      <c r="A2783" s="130" t="s">
        <v>133</v>
      </c>
      <c r="B2783" s="164">
        <v>2023</v>
      </c>
      <c r="C2783" s="164">
        <v>1</v>
      </c>
      <c r="D2783" s="130" t="s">
        <v>54</v>
      </c>
      <c r="E2783" s="164">
        <v>11106</v>
      </c>
      <c r="F2783" s="164">
        <v>0</v>
      </c>
      <c r="G2783" s="164">
        <v>0</v>
      </c>
      <c r="H2783" s="164">
        <v>0</v>
      </c>
      <c r="I2783" s="164">
        <v>0</v>
      </c>
      <c r="J2783" s="164">
        <v>0</v>
      </c>
      <c r="K2783" s="164">
        <v>13</v>
      </c>
      <c r="L2783" s="164">
        <v>464</v>
      </c>
      <c r="M2783" s="164">
        <v>1838.5</v>
      </c>
      <c r="N2783" s="164">
        <v>4.2000000000000003E-2</v>
      </c>
      <c r="O2783" s="164">
        <v>0.16600000000000001</v>
      </c>
      <c r="P2783" s="164">
        <v>13</v>
      </c>
      <c r="Q2783" s="164">
        <v>464</v>
      </c>
      <c r="R2783" s="164">
        <v>1838.5</v>
      </c>
      <c r="S2783" s="164">
        <v>4.2000000000000003E-2</v>
      </c>
      <c r="T2783" s="164">
        <v>0.16600000000000001</v>
      </c>
    </row>
    <row r="2784" spans="1:20" ht="15.75" customHeight="1">
      <c r="A2784" s="126" t="s">
        <v>133</v>
      </c>
      <c r="B2784" s="163">
        <v>2023</v>
      </c>
      <c r="C2784" s="163">
        <v>2</v>
      </c>
      <c r="D2784" s="126" t="s">
        <v>1415</v>
      </c>
      <c r="E2784" s="163">
        <v>11106</v>
      </c>
      <c r="F2784" s="163">
        <v>0</v>
      </c>
      <c r="G2784" s="163">
        <v>0</v>
      </c>
      <c r="H2784" s="163">
        <v>0</v>
      </c>
      <c r="I2784" s="163">
        <v>0</v>
      </c>
      <c r="J2784" s="163">
        <v>0</v>
      </c>
      <c r="K2784" s="163">
        <v>1</v>
      </c>
      <c r="L2784" s="163">
        <v>11092</v>
      </c>
      <c r="M2784" s="163">
        <v>8319</v>
      </c>
      <c r="N2784" s="163">
        <v>0.999</v>
      </c>
      <c r="O2784" s="163">
        <v>0.749</v>
      </c>
      <c r="P2784" s="163">
        <v>1</v>
      </c>
      <c r="Q2784" s="163">
        <v>11092</v>
      </c>
      <c r="R2784" s="163">
        <v>8319</v>
      </c>
      <c r="S2784" s="163">
        <v>0.999</v>
      </c>
      <c r="T2784" s="163">
        <v>0.749</v>
      </c>
    </row>
    <row r="2785" spans="1:20" ht="15.75" customHeight="1">
      <c r="A2785" s="130" t="s">
        <v>133</v>
      </c>
      <c r="B2785" s="164">
        <v>2023</v>
      </c>
      <c r="C2785" s="164">
        <v>3</v>
      </c>
      <c r="D2785" s="130" t="s">
        <v>55</v>
      </c>
      <c r="E2785" s="164">
        <v>11106</v>
      </c>
      <c r="F2785" s="164">
        <v>0</v>
      </c>
      <c r="G2785" s="164">
        <v>0</v>
      </c>
      <c r="H2785" s="164">
        <v>0</v>
      </c>
      <c r="I2785" s="164">
        <v>0</v>
      </c>
      <c r="J2785" s="164">
        <v>0</v>
      </c>
      <c r="K2785" s="164">
        <v>1</v>
      </c>
      <c r="L2785" s="164">
        <v>93</v>
      </c>
      <c r="M2785" s="164">
        <v>186</v>
      </c>
      <c r="N2785" s="164">
        <v>8.0000000000000002E-3</v>
      </c>
      <c r="O2785" s="164">
        <v>1.7000000000000001E-2</v>
      </c>
      <c r="P2785" s="164">
        <v>1</v>
      </c>
      <c r="Q2785" s="164">
        <v>93</v>
      </c>
      <c r="R2785" s="164">
        <v>186</v>
      </c>
      <c r="S2785" s="164">
        <v>8.0000000000000002E-3</v>
      </c>
      <c r="T2785" s="164">
        <v>1.7000000000000001E-2</v>
      </c>
    </row>
    <row r="2786" spans="1:20" ht="15.75" customHeight="1">
      <c r="A2786" s="126" t="s">
        <v>133</v>
      </c>
      <c r="B2786" s="163">
        <v>2023</v>
      </c>
      <c r="C2786" s="163">
        <v>4</v>
      </c>
      <c r="D2786" s="126" t="s">
        <v>56</v>
      </c>
      <c r="E2786" s="163">
        <v>11106</v>
      </c>
      <c r="F2786" s="163">
        <v>0</v>
      </c>
      <c r="G2786" s="163">
        <v>0</v>
      </c>
      <c r="H2786" s="163">
        <v>0</v>
      </c>
      <c r="I2786" s="163">
        <v>0</v>
      </c>
      <c r="J2786" s="163">
        <v>0</v>
      </c>
      <c r="K2786" s="163">
        <v>1</v>
      </c>
      <c r="L2786" s="163">
        <v>25</v>
      </c>
      <c r="M2786" s="163">
        <v>12.5</v>
      </c>
      <c r="N2786" s="163">
        <v>2E-3</v>
      </c>
      <c r="O2786" s="163">
        <v>1E-3</v>
      </c>
      <c r="P2786" s="163">
        <v>1</v>
      </c>
      <c r="Q2786" s="163">
        <v>25</v>
      </c>
      <c r="R2786" s="163">
        <v>12.5</v>
      </c>
      <c r="S2786" s="163">
        <v>2E-3</v>
      </c>
      <c r="T2786" s="163">
        <v>1E-3</v>
      </c>
    </row>
    <row r="2787" spans="1:20" ht="15.75" customHeight="1">
      <c r="A2787" s="130" t="s">
        <v>133</v>
      </c>
      <c r="B2787" s="164">
        <v>2023</v>
      </c>
      <c r="C2787" s="164">
        <v>5</v>
      </c>
      <c r="D2787" s="130" t="s">
        <v>57</v>
      </c>
      <c r="E2787" s="164">
        <v>11106</v>
      </c>
      <c r="F2787" s="164">
        <v>0</v>
      </c>
      <c r="G2787" s="164">
        <v>0</v>
      </c>
      <c r="H2787" s="164">
        <v>0</v>
      </c>
      <c r="I2787" s="164">
        <v>0</v>
      </c>
      <c r="J2787" s="164">
        <v>0</v>
      </c>
      <c r="K2787" s="164">
        <v>23</v>
      </c>
      <c r="L2787" s="164">
        <v>16164</v>
      </c>
      <c r="M2787" s="164">
        <v>20936.05</v>
      </c>
      <c r="N2787" s="164">
        <v>1.4550000000000001</v>
      </c>
      <c r="O2787" s="164">
        <v>1.885</v>
      </c>
      <c r="P2787" s="164">
        <v>23</v>
      </c>
      <c r="Q2787" s="164">
        <v>16164</v>
      </c>
      <c r="R2787" s="164">
        <v>20936.05</v>
      </c>
      <c r="S2787" s="164">
        <v>1.4550000000000001</v>
      </c>
      <c r="T2787" s="164">
        <v>1.885</v>
      </c>
    </row>
    <row r="2788" spans="1:20" ht="15.75" customHeight="1">
      <c r="A2788" s="126" t="s">
        <v>133</v>
      </c>
      <c r="B2788" s="163">
        <v>2023</v>
      </c>
      <c r="C2788" s="163">
        <v>6</v>
      </c>
      <c r="D2788" s="126" t="s">
        <v>58</v>
      </c>
      <c r="E2788" s="163">
        <v>11106</v>
      </c>
      <c r="F2788" s="163">
        <v>0</v>
      </c>
      <c r="G2788" s="163">
        <v>0</v>
      </c>
      <c r="H2788" s="163">
        <v>0</v>
      </c>
      <c r="I2788" s="163">
        <v>0</v>
      </c>
      <c r="J2788" s="163">
        <v>0</v>
      </c>
      <c r="K2788" s="163">
        <v>0</v>
      </c>
      <c r="L2788" s="163">
        <v>0</v>
      </c>
      <c r="M2788" s="163">
        <v>0</v>
      </c>
      <c r="N2788" s="163">
        <v>0</v>
      </c>
      <c r="O2788" s="163">
        <v>0</v>
      </c>
      <c r="P2788" s="163">
        <v>0</v>
      </c>
      <c r="Q2788" s="163">
        <v>0</v>
      </c>
      <c r="R2788" s="163">
        <v>0</v>
      </c>
      <c r="S2788" s="163">
        <v>0</v>
      </c>
      <c r="T2788" s="163">
        <v>0</v>
      </c>
    </row>
    <row r="2789" spans="1:20" ht="15.75" customHeight="1">
      <c r="A2789" s="130" t="s">
        <v>133</v>
      </c>
      <c r="B2789" s="164">
        <v>2023</v>
      </c>
      <c r="C2789" s="164">
        <v>7</v>
      </c>
      <c r="D2789" s="130" t="s">
        <v>59</v>
      </c>
      <c r="E2789" s="164">
        <v>11106</v>
      </c>
      <c r="F2789" s="164">
        <v>0</v>
      </c>
      <c r="G2789" s="164">
        <v>0</v>
      </c>
      <c r="H2789" s="164">
        <v>0</v>
      </c>
      <c r="I2789" s="164">
        <v>0</v>
      </c>
      <c r="J2789" s="164">
        <v>0</v>
      </c>
      <c r="K2789" s="164">
        <v>0</v>
      </c>
      <c r="L2789" s="164">
        <v>0</v>
      </c>
      <c r="M2789" s="164">
        <v>0</v>
      </c>
      <c r="N2789" s="164">
        <v>0</v>
      </c>
      <c r="O2789" s="164">
        <v>0</v>
      </c>
      <c r="P2789" s="164">
        <v>0</v>
      </c>
      <c r="Q2789" s="164">
        <v>0</v>
      </c>
      <c r="R2789" s="164">
        <v>0</v>
      </c>
      <c r="S2789" s="164">
        <v>0</v>
      </c>
      <c r="T2789" s="164">
        <v>0</v>
      </c>
    </row>
    <row r="2790" spans="1:20" ht="15.75" customHeight="1">
      <c r="A2790" s="126" t="s">
        <v>133</v>
      </c>
      <c r="B2790" s="163">
        <v>2023</v>
      </c>
      <c r="C2790" s="163">
        <v>8</v>
      </c>
      <c r="D2790" s="126" t="s">
        <v>60</v>
      </c>
      <c r="E2790" s="163">
        <v>11106</v>
      </c>
      <c r="F2790" s="163">
        <v>0</v>
      </c>
      <c r="G2790" s="163">
        <v>0</v>
      </c>
      <c r="H2790" s="163">
        <v>0</v>
      </c>
      <c r="I2790" s="163">
        <v>0</v>
      </c>
      <c r="J2790" s="163">
        <v>0</v>
      </c>
      <c r="K2790" s="163">
        <v>3</v>
      </c>
      <c r="L2790" s="163">
        <v>3336</v>
      </c>
      <c r="M2790" s="163">
        <v>3911</v>
      </c>
      <c r="N2790" s="163">
        <v>0.3</v>
      </c>
      <c r="O2790" s="163">
        <v>0.35199999999999998</v>
      </c>
      <c r="P2790" s="163">
        <v>3</v>
      </c>
      <c r="Q2790" s="163">
        <v>3336</v>
      </c>
      <c r="R2790" s="163">
        <v>3911</v>
      </c>
      <c r="S2790" s="163">
        <v>0.3</v>
      </c>
      <c r="T2790" s="163">
        <v>0.35199999999999998</v>
      </c>
    </row>
    <row r="2791" spans="1:20" ht="15.75" customHeight="1">
      <c r="A2791" s="130" t="s">
        <v>133</v>
      </c>
      <c r="B2791" s="164">
        <v>2023</v>
      </c>
      <c r="C2791" s="164">
        <v>9</v>
      </c>
      <c r="D2791" s="130" t="s">
        <v>61</v>
      </c>
      <c r="E2791" s="164">
        <v>11106</v>
      </c>
      <c r="F2791" s="164">
        <v>0</v>
      </c>
      <c r="G2791" s="164">
        <v>0</v>
      </c>
      <c r="H2791" s="164">
        <v>0</v>
      </c>
      <c r="I2791" s="164">
        <v>0</v>
      </c>
      <c r="J2791" s="164">
        <v>0</v>
      </c>
      <c r="K2791" s="164">
        <v>19</v>
      </c>
      <c r="L2791" s="164">
        <v>1032</v>
      </c>
      <c r="M2791" s="164">
        <v>1964.74</v>
      </c>
      <c r="N2791" s="164">
        <v>9.2999999999999999E-2</v>
      </c>
      <c r="O2791" s="164">
        <v>0.17699999999999999</v>
      </c>
      <c r="P2791" s="164">
        <v>19</v>
      </c>
      <c r="Q2791" s="164">
        <v>1032</v>
      </c>
      <c r="R2791" s="164">
        <v>1964.74</v>
      </c>
      <c r="S2791" s="164">
        <v>9.2999999999999999E-2</v>
      </c>
      <c r="T2791" s="164">
        <v>0.17699999999999999</v>
      </c>
    </row>
    <row r="2792" spans="1:20" ht="15.75" customHeight="1">
      <c r="A2792" s="126" t="s">
        <v>134</v>
      </c>
      <c r="B2792" s="163">
        <v>2015</v>
      </c>
      <c r="C2792" s="163">
        <v>0</v>
      </c>
      <c r="D2792" s="126" t="s">
        <v>53</v>
      </c>
      <c r="E2792" s="163">
        <v>13357</v>
      </c>
      <c r="F2792" s="163">
        <v>0</v>
      </c>
      <c r="G2792" s="163">
        <v>0</v>
      </c>
      <c r="H2792" s="163">
        <v>0</v>
      </c>
      <c r="I2792" s="163">
        <v>0</v>
      </c>
      <c r="J2792" s="163">
        <v>0</v>
      </c>
      <c r="K2792" s="163">
        <v>0</v>
      </c>
      <c r="L2792" s="163">
        <v>0</v>
      </c>
      <c r="M2792" s="163">
        <v>0</v>
      </c>
      <c r="N2792" s="163">
        <v>0</v>
      </c>
      <c r="O2792" s="163">
        <v>0</v>
      </c>
      <c r="P2792" s="163">
        <v>0</v>
      </c>
      <c r="Q2792" s="163">
        <v>0</v>
      </c>
      <c r="R2792" s="163">
        <v>0</v>
      </c>
      <c r="S2792" s="163">
        <v>0</v>
      </c>
      <c r="T2792" s="163">
        <v>0</v>
      </c>
    </row>
    <row r="2793" spans="1:20" ht="15.75" customHeight="1">
      <c r="A2793" s="130" t="s">
        <v>134</v>
      </c>
      <c r="B2793" s="164">
        <v>2015</v>
      </c>
      <c r="C2793" s="164">
        <v>1</v>
      </c>
      <c r="D2793" s="130" t="s">
        <v>54</v>
      </c>
      <c r="E2793" s="164">
        <v>13357</v>
      </c>
      <c r="F2793" s="164">
        <v>0</v>
      </c>
      <c r="G2793" s="164">
        <v>0</v>
      </c>
      <c r="H2793" s="164">
        <v>0</v>
      </c>
      <c r="I2793" s="164">
        <v>0</v>
      </c>
      <c r="J2793" s="164">
        <v>0</v>
      </c>
      <c r="K2793" s="164">
        <v>7</v>
      </c>
      <c r="L2793" s="164">
        <v>198</v>
      </c>
      <c r="M2793" s="164">
        <v>345.9</v>
      </c>
      <c r="N2793" s="164">
        <v>1.4999999999999999E-2</v>
      </c>
      <c r="O2793" s="164">
        <v>2.5999999999999999E-2</v>
      </c>
      <c r="P2793" s="164">
        <v>7</v>
      </c>
      <c r="Q2793" s="164">
        <v>198</v>
      </c>
      <c r="R2793" s="164">
        <v>345.9</v>
      </c>
      <c r="S2793" s="164">
        <v>1.4999999999999999E-2</v>
      </c>
      <c r="T2793" s="164">
        <v>2.5999999999999999E-2</v>
      </c>
    </row>
    <row r="2794" spans="1:20" ht="15.75" customHeight="1">
      <c r="A2794" s="126" t="s">
        <v>134</v>
      </c>
      <c r="B2794" s="163">
        <v>2015</v>
      </c>
      <c r="C2794" s="163">
        <v>2</v>
      </c>
      <c r="D2794" s="126" t="s">
        <v>1415</v>
      </c>
      <c r="E2794" s="163">
        <v>13357</v>
      </c>
      <c r="F2794" s="163">
        <v>0</v>
      </c>
      <c r="G2794" s="163">
        <v>0</v>
      </c>
      <c r="H2794" s="163">
        <v>0</v>
      </c>
      <c r="I2794" s="163">
        <v>0</v>
      </c>
      <c r="J2794" s="163">
        <v>0</v>
      </c>
      <c r="K2794" s="163">
        <v>23</v>
      </c>
      <c r="L2794" s="163">
        <v>26601</v>
      </c>
      <c r="M2794" s="163">
        <v>56307.94</v>
      </c>
      <c r="N2794" s="163">
        <v>1.992</v>
      </c>
      <c r="O2794" s="163">
        <v>4.2160000000000002</v>
      </c>
      <c r="P2794" s="163">
        <v>23</v>
      </c>
      <c r="Q2794" s="163">
        <v>26601</v>
      </c>
      <c r="R2794" s="163">
        <v>56307.94</v>
      </c>
      <c r="S2794" s="163">
        <v>1.992</v>
      </c>
      <c r="T2794" s="163">
        <v>4.2160000000000002</v>
      </c>
    </row>
    <row r="2795" spans="1:20" ht="15.75" customHeight="1">
      <c r="A2795" s="130" t="s">
        <v>134</v>
      </c>
      <c r="B2795" s="164">
        <v>2015</v>
      </c>
      <c r="C2795" s="164">
        <v>3</v>
      </c>
      <c r="D2795" s="130" t="s">
        <v>55</v>
      </c>
      <c r="E2795" s="164">
        <v>13357</v>
      </c>
      <c r="F2795" s="164">
        <v>0</v>
      </c>
      <c r="G2795" s="164">
        <v>0</v>
      </c>
      <c r="H2795" s="164">
        <v>0</v>
      </c>
      <c r="I2795" s="164">
        <v>0</v>
      </c>
      <c r="J2795" s="164">
        <v>0</v>
      </c>
      <c r="K2795" s="164">
        <v>16</v>
      </c>
      <c r="L2795" s="164">
        <v>2401</v>
      </c>
      <c r="M2795" s="164">
        <v>4802.78</v>
      </c>
      <c r="N2795" s="164">
        <v>0.18</v>
      </c>
      <c r="O2795" s="164">
        <v>0.36</v>
      </c>
      <c r="P2795" s="164">
        <v>16</v>
      </c>
      <c r="Q2795" s="164">
        <v>2401</v>
      </c>
      <c r="R2795" s="164">
        <v>4802.78</v>
      </c>
      <c r="S2795" s="164">
        <v>0.18</v>
      </c>
      <c r="T2795" s="164">
        <v>0.36</v>
      </c>
    </row>
    <row r="2796" spans="1:20" ht="15.75" customHeight="1">
      <c r="A2796" s="126" t="s">
        <v>134</v>
      </c>
      <c r="B2796" s="163">
        <v>2015</v>
      </c>
      <c r="C2796" s="163">
        <v>4</v>
      </c>
      <c r="D2796" s="126" t="s">
        <v>56</v>
      </c>
      <c r="E2796" s="163">
        <v>13357</v>
      </c>
      <c r="F2796" s="163">
        <v>0</v>
      </c>
      <c r="G2796" s="163">
        <v>0</v>
      </c>
      <c r="H2796" s="163">
        <v>0</v>
      </c>
      <c r="I2796" s="163">
        <v>0</v>
      </c>
      <c r="J2796" s="163">
        <v>0</v>
      </c>
      <c r="K2796" s="163">
        <v>2</v>
      </c>
      <c r="L2796" s="163">
        <v>920</v>
      </c>
      <c r="M2796" s="163">
        <v>1817.73</v>
      </c>
      <c r="N2796" s="163">
        <v>6.9000000000000006E-2</v>
      </c>
      <c r="O2796" s="163">
        <v>0.13600000000000001</v>
      </c>
      <c r="P2796" s="163">
        <v>2</v>
      </c>
      <c r="Q2796" s="163">
        <v>920</v>
      </c>
      <c r="R2796" s="163">
        <v>1817.73</v>
      </c>
      <c r="S2796" s="163">
        <v>6.9000000000000006E-2</v>
      </c>
      <c r="T2796" s="163">
        <v>0.13600000000000001</v>
      </c>
    </row>
    <row r="2797" spans="1:20" ht="15.75" customHeight="1">
      <c r="A2797" s="130" t="s">
        <v>134</v>
      </c>
      <c r="B2797" s="164">
        <v>2015</v>
      </c>
      <c r="C2797" s="164">
        <v>5</v>
      </c>
      <c r="D2797" s="130" t="s">
        <v>57</v>
      </c>
      <c r="E2797" s="164">
        <v>13357</v>
      </c>
      <c r="F2797" s="164">
        <v>0</v>
      </c>
      <c r="G2797" s="164">
        <v>0</v>
      </c>
      <c r="H2797" s="164">
        <v>0</v>
      </c>
      <c r="I2797" s="164">
        <v>0</v>
      </c>
      <c r="J2797" s="164">
        <v>0</v>
      </c>
      <c r="K2797" s="164">
        <v>57</v>
      </c>
      <c r="L2797" s="164">
        <v>1124</v>
      </c>
      <c r="M2797" s="164">
        <v>2133.3000000000002</v>
      </c>
      <c r="N2797" s="164">
        <v>8.4000000000000005E-2</v>
      </c>
      <c r="O2797" s="164">
        <v>0.16</v>
      </c>
      <c r="P2797" s="164">
        <v>57</v>
      </c>
      <c r="Q2797" s="164">
        <v>1124</v>
      </c>
      <c r="R2797" s="164">
        <v>2133.3000000000002</v>
      </c>
      <c r="S2797" s="164">
        <v>8.4000000000000005E-2</v>
      </c>
      <c r="T2797" s="164">
        <v>0.16</v>
      </c>
    </row>
    <row r="2798" spans="1:20" ht="15.75" customHeight="1">
      <c r="A2798" s="126" t="s">
        <v>134</v>
      </c>
      <c r="B2798" s="163">
        <v>2015</v>
      </c>
      <c r="C2798" s="163">
        <v>6</v>
      </c>
      <c r="D2798" s="126" t="s">
        <v>58</v>
      </c>
      <c r="E2798" s="163">
        <v>13357</v>
      </c>
      <c r="F2798" s="163">
        <v>0</v>
      </c>
      <c r="G2798" s="163">
        <v>0</v>
      </c>
      <c r="H2798" s="163">
        <v>0</v>
      </c>
      <c r="I2798" s="163">
        <v>0</v>
      </c>
      <c r="J2798" s="163">
        <v>0</v>
      </c>
      <c r="K2798" s="163">
        <v>36</v>
      </c>
      <c r="L2798" s="163">
        <v>4571</v>
      </c>
      <c r="M2798" s="163">
        <v>10643.25</v>
      </c>
      <c r="N2798" s="163">
        <v>0.34200000000000003</v>
      </c>
      <c r="O2798" s="163">
        <v>0.79700000000000004</v>
      </c>
      <c r="P2798" s="163">
        <v>36</v>
      </c>
      <c r="Q2798" s="163">
        <v>4571</v>
      </c>
      <c r="R2798" s="163">
        <v>10643.25</v>
      </c>
      <c r="S2798" s="163">
        <v>0.34200000000000003</v>
      </c>
      <c r="T2798" s="163">
        <v>0.79700000000000004</v>
      </c>
    </row>
    <row r="2799" spans="1:20" ht="15.75" customHeight="1">
      <c r="A2799" s="130" t="s">
        <v>134</v>
      </c>
      <c r="B2799" s="164">
        <v>2015</v>
      </c>
      <c r="C2799" s="164">
        <v>7</v>
      </c>
      <c r="D2799" s="130" t="s">
        <v>59</v>
      </c>
      <c r="E2799" s="164">
        <v>13357</v>
      </c>
      <c r="F2799" s="164">
        <v>0</v>
      </c>
      <c r="G2799" s="164">
        <v>0</v>
      </c>
      <c r="H2799" s="164">
        <v>0</v>
      </c>
      <c r="I2799" s="164">
        <v>0</v>
      </c>
      <c r="J2799" s="164">
        <v>0</v>
      </c>
      <c r="K2799" s="164">
        <v>1</v>
      </c>
      <c r="L2799" s="164">
        <v>90</v>
      </c>
      <c r="M2799" s="164">
        <v>1089</v>
      </c>
      <c r="N2799" s="164">
        <v>7.0000000000000001E-3</v>
      </c>
      <c r="O2799" s="164">
        <v>8.2000000000000003E-2</v>
      </c>
      <c r="P2799" s="164">
        <v>1</v>
      </c>
      <c r="Q2799" s="164">
        <v>90</v>
      </c>
      <c r="R2799" s="164">
        <v>1089</v>
      </c>
      <c r="S2799" s="164">
        <v>7.0000000000000001E-3</v>
      </c>
      <c r="T2799" s="164">
        <v>8.2000000000000003E-2</v>
      </c>
    </row>
    <row r="2800" spans="1:20" ht="15.75" customHeight="1">
      <c r="A2800" s="126" t="s">
        <v>134</v>
      </c>
      <c r="B2800" s="163">
        <v>2015</v>
      </c>
      <c r="C2800" s="163">
        <v>8</v>
      </c>
      <c r="D2800" s="126" t="s">
        <v>60</v>
      </c>
      <c r="E2800" s="163">
        <v>13357</v>
      </c>
      <c r="F2800" s="163">
        <v>0</v>
      </c>
      <c r="G2800" s="163">
        <v>0</v>
      </c>
      <c r="H2800" s="163">
        <v>0</v>
      </c>
      <c r="I2800" s="163">
        <v>0</v>
      </c>
      <c r="J2800" s="163">
        <v>0</v>
      </c>
      <c r="K2800" s="163">
        <v>6</v>
      </c>
      <c r="L2800" s="163">
        <v>1081</v>
      </c>
      <c r="M2800" s="163">
        <v>1139.9100000000001</v>
      </c>
      <c r="N2800" s="163">
        <v>8.1000000000000003E-2</v>
      </c>
      <c r="O2800" s="163">
        <v>8.5000000000000006E-2</v>
      </c>
      <c r="P2800" s="163">
        <v>6</v>
      </c>
      <c r="Q2800" s="163">
        <v>1081</v>
      </c>
      <c r="R2800" s="163">
        <v>1139.9100000000001</v>
      </c>
      <c r="S2800" s="163">
        <v>8.1000000000000003E-2</v>
      </c>
      <c r="T2800" s="163">
        <v>8.5000000000000006E-2</v>
      </c>
    </row>
    <row r="2801" spans="1:20" ht="15.75" customHeight="1">
      <c r="A2801" s="130" t="s">
        <v>134</v>
      </c>
      <c r="B2801" s="164">
        <v>2015</v>
      </c>
      <c r="C2801" s="164">
        <v>9</v>
      </c>
      <c r="D2801" s="130" t="s">
        <v>61</v>
      </c>
      <c r="E2801" s="164">
        <v>13357</v>
      </c>
      <c r="F2801" s="164">
        <v>0</v>
      </c>
      <c r="G2801" s="164">
        <v>0</v>
      </c>
      <c r="H2801" s="164">
        <v>0</v>
      </c>
      <c r="I2801" s="164">
        <v>0</v>
      </c>
      <c r="J2801" s="164">
        <v>0</v>
      </c>
      <c r="K2801" s="164">
        <v>37</v>
      </c>
      <c r="L2801" s="164">
        <v>521</v>
      </c>
      <c r="M2801" s="164">
        <v>1294.58</v>
      </c>
      <c r="N2801" s="164">
        <v>3.9E-2</v>
      </c>
      <c r="O2801" s="164">
        <v>9.7000000000000003E-2</v>
      </c>
      <c r="P2801" s="164">
        <v>37</v>
      </c>
      <c r="Q2801" s="164">
        <v>521</v>
      </c>
      <c r="R2801" s="164">
        <v>1294.58</v>
      </c>
      <c r="S2801" s="164">
        <v>3.9E-2</v>
      </c>
      <c r="T2801" s="164">
        <v>9.7000000000000003E-2</v>
      </c>
    </row>
    <row r="2802" spans="1:20" ht="15.75" customHeight="1">
      <c r="A2802" s="126" t="s">
        <v>134</v>
      </c>
      <c r="B2802" s="163">
        <v>2016</v>
      </c>
      <c r="C2802" s="163">
        <v>0</v>
      </c>
      <c r="D2802" s="126" t="s">
        <v>53</v>
      </c>
      <c r="E2802" s="163">
        <v>13424</v>
      </c>
      <c r="F2802" s="163">
        <v>0</v>
      </c>
      <c r="G2802" s="163">
        <v>0</v>
      </c>
      <c r="H2802" s="163">
        <v>0</v>
      </c>
      <c r="I2802" s="163">
        <v>0</v>
      </c>
      <c r="J2802" s="163">
        <v>0</v>
      </c>
      <c r="K2802" s="163">
        <v>0</v>
      </c>
      <c r="L2802" s="163">
        <v>0</v>
      </c>
      <c r="M2802" s="163">
        <v>0</v>
      </c>
      <c r="N2802" s="163">
        <v>0</v>
      </c>
      <c r="O2802" s="163">
        <v>0</v>
      </c>
      <c r="P2802" s="163">
        <v>0</v>
      </c>
      <c r="Q2802" s="163">
        <v>0</v>
      </c>
      <c r="R2802" s="163">
        <v>0</v>
      </c>
      <c r="S2802" s="163">
        <v>0</v>
      </c>
      <c r="T2802" s="163">
        <v>0</v>
      </c>
    </row>
    <row r="2803" spans="1:20" ht="15.75" customHeight="1">
      <c r="A2803" s="130" t="s">
        <v>134</v>
      </c>
      <c r="B2803" s="164">
        <v>2016</v>
      </c>
      <c r="C2803" s="164">
        <v>1</v>
      </c>
      <c r="D2803" s="130" t="s">
        <v>54</v>
      </c>
      <c r="E2803" s="164">
        <v>13424</v>
      </c>
      <c r="F2803" s="164">
        <v>0</v>
      </c>
      <c r="G2803" s="164">
        <v>0</v>
      </c>
      <c r="H2803" s="164">
        <v>0</v>
      </c>
      <c r="I2803" s="164">
        <v>0</v>
      </c>
      <c r="J2803" s="164">
        <v>0</v>
      </c>
      <c r="K2803" s="164">
        <v>27</v>
      </c>
      <c r="L2803" s="164">
        <v>216</v>
      </c>
      <c r="M2803" s="164">
        <v>968.93</v>
      </c>
      <c r="N2803" s="164">
        <v>1.6E-2</v>
      </c>
      <c r="O2803" s="164">
        <v>7.1999999999999995E-2</v>
      </c>
      <c r="P2803" s="164">
        <v>27</v>
      </c>
      <c r="Q2803" s="164">
        <v>216</v>
      </c>
      <c r="R2803" s="164">
        <v>968.93</v>
      </c>
      <c r="S2803" s="164">
        <v>1.6E-2</v>
      </c>
      <c r="T2803" s="164">
        <v>7.1999999999999995E-2</v>
      </c>
    </row>
    <row r="2804" spans="1:20" ht="15.75" customHeight="1">
      <c r="A2804" s="126" t="s">
        <v>134</v>
      </c>
      <c r="B2804" s="163">
        <v>2016</v>
      </c>
      <c r="C2804" s="163">
        <v>2</v>
      </c>
      <c r="D2804" s="126" t="s">
        <v>1415</v>
      </c>
      <c r="E2804" s="163">
        <v>13424</v>
      </c>
      <c r="F2804" s="163">
        <v>0</v>
      </c>
      <c r="G2804" s="163">
        <v>0</v>
      </c>
      <c r="H2804" s="163">
        <v>0</v>
      </c>
      <c r="I2804" s="163">
        <v>0</v>
      </c>
      <c r="J2804" s="163">
        <v>0</v>
      </c>
      <c r="K2804" s="163">
        <v>26</v>
      </c>
      <c r="L2804" s="163">
        <v>25907</v>
      </c>
      <c r="M2804" s="163">
        <v>69875.59</v>
      </c>
      <c r="N2804" s="163">
        <v>1.929</v>
      </c>
      <c r="O2804" s="163">
        <v>5.2050000000000001</v>
      </c>
      <c r="P2804" s="163">
        <v>26</v>
      </c>
      <c r="Q2804" s="163">
        <v>25907</v>
      </c>
      <c r="R2804" s="163">
        <v>69875.59</v>
      </c>
      <c r="S2804" s="163">
        <v>1.929</v>
      </c>
      <c r="T2804" s="163">
        <v>5.2050000000000001</v>
      </c>
    </row>
    <row r="2805" spans="1:20" ht="15.75" customHeight="1">
      <c r="A2805" s="130" t="s">
        <v>134</v>
      </c>
      <c r="B2805" s="164">
        <v>2016</v>
      </c>
      <c r="C2805" s="164">
        <v>3</v>
      </c>
      <c r="D2805" s="130" t="s">
        <v>55</v>
      </c>
      <c r="E2805" s="164">
        <v>13424</v>
      </c>
      <c r="F2805" s="164">
        <v>0</v>
      </c>
      <c r="G2805" s="164">
        <v>0</v>
      </c>
      <c r="H2805" s="164">
        <v>0</v>
      </c>
      <c r="I2805" s="164">
        <v>0</v>
      </c>
      <c r="J2805" s="164">
        <v>0</v>
      </c>
      <c r="K2805" s="164">
        <v>15</v>
      </c>
      <c r="L2805" s="164">
        <v>712</v>
      </c>
      <c r="M2805" s="164">
        <v>1794.92</v>
      </c>
      <c r="N2805" s="164">
        <v>5.2999999999999999E-2</v>
      </c>
      <c r="O2805" s="164">
        <v>0.13400000000000001</v>
      </c>
      <c r="P2805" s="164">
        <v>15</v>
      </c>
      <c r="Q2805" s="164">
        <v>712</v>
      </c>
      <c r="R2805" s="164">
        <v>1794.92</v>
      </c>
      <c r="S2805" s="164">
        <v>5.2999999999999999E-2</v>
      </c>
      <c r="T2805" s="164">
        <v>0.13400000000000001</v>
      </c>
    </row>
    <row r="2806" spans="1:20" ht="15.75" customHeight="1">
      <c r="A2806" s="126" t="s">
        <v>134</v>
      </c>
      <c r="B2806" s="163">
        <v>2016</v>
      </c>
      <c r="C2806" s="163">
        <v>4</v>
      </c>
      <c r="D2806" s="126" t="s">
        <v>56</v>
      </c>
      <c r="E2806" s="163">
        <v>13424</v>
      </c>
      <c r="F2806" s="163">
        <v>0</v>
      </c>
      <c r="G2806" s="163">
        <v>0</v>
      </c>
      <c r="H2806" s="163">
        <v>0</v>
      </c>
      <c r="I2806" s="163">
        <v>0</v>
      </c>
      <c r="J2806" s="163">
        <v>0</v>
      </c>
      <c r="K2806" s="163">
        <v>0</v>
      </c>
      <c r="L2806" s="163">
        <v>0</v>
      </c>
      <c r="M2806" s="163">
        <v>0</v>
      </c>
      <c r="N2806" s="163">
        <v>0</v>
      </c>
      <c r="O2806" s="163">
        <v>0</v>
      </c>
      <c r="P2806" s="163">
        <v>0</v>
      </c>
      <c r="Q2806" s="163">
        <v>0</v>
      </c>
      <c r="R2806" s="163">
        <v>0</v>
      </c>
      <c r="S2806" s="163">
        <v>0</v>
      </c>
      <c r="T2806" s="163">
        <v>0</v>
      </c>
    </row>
    <row r="2807" spans="1:20" ht="15.75" customHeight="1">
      <c r="A2807" s="130" t="s">
        <v>134</v>
      </c>
      <c r="B2807" s="164">
        <v>2016</v>
      </c>
      <c r="C2807" s="164">
        <v>5</v>
      </c>
      <c r="D2807" s="130" t="s">
        <v>57</v>
      </c>
      <c r="E2807" s="164">
        <v>13424</v>
      </c>
      <c r="F2807" s="164">
        <v>0</v>
      </c>
      <c r="G2807" s="164">
        <v>0</v>
      </c>
      <c r="H2807" s="164">
        <v>0</v>
      </c>
      <c r="I2807" s="164">
        <v>0</v>
      </c>
      <c r="J2807" s="164">
        <v>0</v>
      </c>
      <c r="K2807" s="164">
        <v>50</v>
      </c>
      <c r="L2807" s="164">
        <v>1617</v>
      </c>
      <c r="M2807" s="164">
        <v>4520.6099999999997</v>
      </c>
      <c r="N2807" s="164">
        <v>0.12</v>
      </c>
      <c r="O2807" s="164">
        <v>0.33700000000000002</v>
      </c>
      <c r="P2807" s="164">
        <v>50</v>
      </c>
      <c r="Q2807" s="164">
        <v>1617</v>
      </c>
      <c r="R2807" s="164">
        <v>4520.6099999999997</v>
      </c>
      <c r="S2807" s="164">
        <v>0.12</v>
      </c>
      <c r="T2807" s="164">
        <v>0.33700000000000002</v>
      </c>
    </row>
    <row r="2808" spans="1:20" ht="15.75" customHeight="1">
      <c r="A2808" s="126" t="s">
        <v>134</v>
      </c>
      <c r="B2808" s="163">
        <v>2016</v>
      </c>
      <c r="C2808" s="163">
        <v>6</v>
      </c>
      <c r="D2808" s="126" t="s">
        <v>58</v>
      </c>
      <c r="E2808" s="163">
        <v>13424</v>
      </c>
      <c r="F2808" s="163">
        <v>0</v>
      </c>
      <c r="G2808" s="163">
        <v>0</v>
      </c>
      <c r="H2808" s="163">
        <v>0</v>
      </c>
      <c r="I2808" s="163">
        <v>0</v>
      </c>
      <c r="J2808" s="163">
        <v>0</v>
      </c>
      <c r="K2808" s="163">
        <v>25</v>
      </c>
      <c r="L2808" s="163">
        <v>6001</v>
      </c>
      <c r="M2808" s="163">
        <v>16409.689999999999</v>
      </c>
      <c r="N2808" s="163">
        <v>0.44700000000000001</v>
      </c>
      <c r="O2808" s="163">
        <v>1.2210000000000001</v>
      </c>
      <c r="P2808" s="163">
        <v>25</v>
      </c>
      <c r="Q2808" s="163">
        <v>6001</v>
      </c>
      <c r="R2808" s="163">
        <v>16409.689999999999</v>
      </c>
      <c r="S2808" s="163">
        <v>0.44700000000000001</v>
      </c>
      <c r="T2808" s="163">
        <v>1.2210000000000001</v>
      </c>
    </row>
    <row r="2809" spans="1:20" ht="15.75" customHeight="1">
      <c r="A2809" s="130" t="s">
        <v>134</v>
      </c>
      <c r="B2809" s="164">
        <v>2016</v>
      </c>
      <c r="C2809" s="164">
        <v>7</v>
      </c>
      <c r="D2809" s="130" t="s">
        <v>59</v>
      </c>
      <c r="E2809" s="164">
        <v>13424</v>
      </c>
      <c r="F2809" s="164">
        <v>0</v>
      </c>
      <c r="G2809" s="164">
        <v>0</v>
      </c>
      <c r="H2809" s="164">
        <v>0</v>
      </c>
      <c r="I2809" s="164">
        <v>0</v>
      </c>
      <c r="J2809" s="164">
        <v>0</v>
      </c>
      <c r="K2809" s="164">
        <v>1</v>
      </c>
      <c r="L2809" s="164">
        <v>4</v>
      </c>
      <c r="M2809" s="164">
        <v>7.0000000000000007E-2</v>
      </c>
      <c r="N2809" s="164">
        <v>0</v>
      </c>
      <c r="O2809" s="164">
        <v>0</v>
      </c>
      <c r="P2809" s="164">
        <v>1</v>
      </c>
      <c r="Q2809" s="164">
        <v>4</v>
      </c>
      <c r="R2809" s="164">
        <v>7.0000000000000007E-2</v>
      </c>
      <c r="S2809" s="164">
        <v>0</v>
      </c>
      <c r="T2809" s="164">
        <v>0</v>
      </c>
    </row>
    <row r="2810" spans="1:20" ht="15.75" customHeight="1">
      <c r="A2810" s="126" t="s">
        <v>134</v>
      </c>
      <c r="B2810" s="163">
        <v>2016</v>
      </c>
      <c r="C2810" s="163">
        <v>8</v>
      </c>
      <c r="D2810" s="126" t="s">
        <v>60</v>
      </c>
      <c r="E2810" s="163">
        <v>13424</v>
      </c>
      <c r="F2810" s="163">
        <v>0</v>
      </c>
      <c r="G2810" s="163">
        <v>0</v>
      </c>
      <c r="H2810" s="163">
        <v>0</v>
      </c>
      <c r="I2810" s="163">
        <v>0</v>
      </c>
      <c r="J2810" s="163">
        <v>0</v>
      </c>
      <c r="K2810" s="163">
        <v>7</v>
      </c>
      <c r="L2810" s="163">
        <v>912</v>
      </c>
      <c r="M2810" s="163">
        <v>2651.06</v>
      </c>
      <c r="N2810" s="163">
        <v>6.8000000000000005E-2</v>
      </c>
      <c r="O2810" s="163">
        <v>0.19700000000000001</v>
      </c>
      <c r="P2810" s="163">
        <v>7</v>
      </c>
      <c r="Q2810" s="163">
        <v>912</v>
      </c>
      <c r="R2810" s="163">
        <v>2651.06</v>
      </c>
      <c r="S2810" s="163">
        <v>6.8000000000000005E-2</v>
      </c>
      <c r="T2810" s="163">
        <v>0.19700000000000001</v>
      </c>
    </row>
    <row r="2811" spans="1:20" ht="15.75" customHeight="1">
      <c r="A2811" s="130" t="s">
        <v>134</v>
      </c>
      <c r="B2811" s="164">
        <v>2016</v>
      </c>
      <c r="C2811" s="164">
        <v>9</v>
      </c>
      <c r="D2811" s="130" t="s">
        <v>61</v>
      </c>
      <c r="E2811" s="164">
        <v>13424</v>
      </c>
      <c r="F2811" s="164">
        <v>0</v>
      </c>
      <c r="G2811" s="164">
        <v>0</v>
      </c>
      <c r="H2811" s="164">
        <v>0</v>
      </c>
      <c r="I2811" s="164">
        <v>0</v>
      </c>
      <c r="J2811" s="164">
        <v>0</v>
      </c>
      <c r="K2811" s="164">
        <v>23</v>
      </c>
      <c r="L2811" s="164">
        <v>314</v>
      </c>
      <c r="M2811" s="164">
        <v>618.97</v>
      </c>
      <c r="N2811" s="164">
        <v>2.3E-2</v>
      </c>
      <c r="O2811" s="164">
        <v>4.5999999999999999E-2</v>
      </c>
      <c r="P2811" s="164">
        <v>23</v>
      </c>
      <c r="Q2811" s="164">
        <v>314</v>
      </c>
      <c r="R2811" s="164">
        <v>618.97</v>
      </c>
      <c r="S2811" s="164">
        <v>2.3E-2</v>
      </c>
      <c r="T2811" s="164">
        <v>4.5999999999999999E-2</v>
      </c>
    </row>
    <row r="2812" spans="1:20" ht="15.75" customHeight="1">
      <c r="A2812" s="126" t="s">
        <v>134</v>
      </c>
      <c r="B2812" s="163">
        <v>2017</v>
      </c>
      <c r="C2812" s="163">
        <v>0</v>
      </c>
      <c r="D2812" s="126" t="s">
        <v>53</v>
      </c>
      <c r="E2812" s="163">
        <v>13510</v>
      </c>
      <c r="F2812" s="163">
        <v>0</v>
      </c>
      <c r="G2812" s="163">
        <v>0</v>
      </c>
      <c r="H2812" s="163">
        <v>0</v>
      </c>
      <c r="I2812" s="163">
        <v>0</v>
      </c>
      <c r="J2812" s="163">
        <v>0</v>
      </c>
      <c r="K2812" s="163">
        <v>12</v>
      </c>
      <c r="L2812" s="163">
        <v>1259</v>
      </c>
      <c r="M2812" s="163">
        <v>521.45000000000005</v>
      </c>
      <c r="N2812" s="163">
        <v>9.2999999999999999E-2</v>
      </c>
      <c r="O2812" s="163">
        <v>3.9E-2</v>
      </c>
      <c r="P2812" s="163">
        <v>12</v>
      </c>
      <c r="Q2812" s="163">
        <v>1259</v>
      </c>
      <c r="R2812" s="163">
        <v>521.45000000000005</v>
      </c>
      <c r="S2812" s="163">
        <v>9.2999999999999999E-2</v>
      </c>
      <c r="T2812" s="163">
        <v>3.9E-2</v>
      </c>
    </row>
    <row r="2813" spans="1:20" ht="15.75" customHeight="1">
      <c r="A2813" s="130" t="s">
        <v>134</v>
      </c>
      <c r="B2813" s="164">
        <v>2017</v>
      </c>
      <c r="C2813" s="164">
        <v>1</v>
      </c>
      <c r="D2813" s="130" t="s">
        <v>54</v>
      </c>
      <c r="E2813" s="164">
        <v>13510</v>
      </c>
      <c r="F2813" s="164">
        <v>0</v>
      </c>
      <c r="G2813" s="164">
        <v>0</v>
      </c>
      <c r="H2813" s="164">
        <v>0</v>
      </c>
      <c r="I2813" s="164">
        <v>0</v>
      </c>
      <c r="J2813" s="164">
        <v>0</v>
      </c>
      <c r="K2813" s="164">
        <v>81</v>
      </c>
      <c r="L2813" s="164">
        <v>570</v>
      </c>
      <c r="M2813" s="164">
        <v>1875.56</v>
      </c>
      <c r="N2813" s="164">
        <v>4.2000000000000003E-2</v>
      </c>
      <c r="O2813" s="164">
        <v>0.13900000000000001</v>
      </c>
      <c r="P2813" s="164">
        <v>81</v>
      </c>
      <c r="Q2813" s="164">
        <v>570</v>
      </c>
      <c r="R2813" s="164">
        <v>1875.56</v>
      </c>
      <c r="S2813" s="164">
        <v>4.2000000000000003E-2</v>
      </c>
      <c r="T2813" s="164">
        <v>0.13900000000000001</v>
      </c>
    </row>
    <row r="2814" spans="1:20" ht="15.75" customHeight="1">
      <c r="A2814" s="126" t="s">
        <v>134</v>
      </c>
      <c r="B2814" s="163">
        <v>2017</v>
      </c>
      <c r="C2814" s="163">
        <v>2</v>
      </c>
      <c r="D2814" s="126" t="s">
        <v>1415</v>
      </c>
      <c r="E2814" s="163">
        <v>13510</v>
      </c>
      <c r="F2814" s="163">
        <v>9</v>
      </c>
      <c r="G2814" s="163">
        <v>15714</v>
      </c>
      <c r="H2814" s="163">
        <v>147014.82</v>
      </c>
      <c r="I2814" s="163">
        <v>1.163</v>
      </c>
      <c r="J2814" s="163">
        <v>10.881</v>
      </c>
      <c r="K2814" s="163">
        <v>25</v>
      </c>
      <c r="L2814" s="163">
        <v>45102</v>
      </c>
      <c r="M2814" s="163">
        <v>122669.44</v>
      </c>
      <c r="N2814" s="163">
        <v>3.3380000000000001</v>
      </c>
      <c r="O2814" s="163">
        <v>9.08</v>
      </c>
      <c r="P2814" s="163">
        <v>34</v>
      </c>
      <c r="Q2814" s="163">
        <v>60816</v>
      </c>
      <c r="R2814" s="163">
        <v>269684.26</v>
      </c>
      <c r="S2814" s="163">
        <v>4.5010000000000003</v>
      </c>
      <c r="T2814" s="163">
        <v>19.960999999999999</v>
      </c>
    </row>
    <row r="2815" spans="1:20" ht="15.75" customHeight="1">
      <c r="A2815" s="130" t="s">
        <v>134</v>
      </c>
      <c r="B2815" s="164">
        <v>2017</v>
      </c>
      <c r="C2815" s="164">
        <v>3</v>
      </c>
      <c r="D2815" s="130" t="s">
        <v>55</v>
      </c>
      <c r="E2815" s="164">
        <v>13510</v>
      </c>
      <c r="F2815" s="164">
        <v>1</v>
      </c>
      <c r="G2815" s="164">
        <v>1</v>
      </c>
      <c r="H2815" s="164">
        <v>39</v>
      </c>
      <c r="I2815" s="164">
        <v>0</v>
      </c>
      <c r="J2815" s="164">
        <v>3.0000000000000001E-3</v>
      </c>
      <c r="K2815" s="164">
        <v>20</v>
      </c>
      <c r="L2815" s="164">
        <v>7427</v>
      </c>
      <c r="M2815" s="164">
        <v>11311.72</v>
      </c>
      <c r="N2815" s="164">
        <v>0.55000000000000004</v>
      </c>
      <c r="O2815" s="164">
        <v>0.83699999999999997</v>
      </c>
      <c r="P2815" s="164">
        <v>21</v>
      </c>
      <c r="Q2815" s="164">
        <v>7428</v>
      </c>
      <c r="R2815" s="164">
        <v>11350.72</v>
      </c>
      <c r="S2815" s="164">
        <v>0.55000000000000004</v>
      </c>
      <c r="T2815" s="164">
        <v>0.84</v>
      </c>
    </row>
    <row r="2816" spans="1:20" ht="15.75" customHeight="1">
      <c r="A2816" s="126" t="s">
        <v>134</v>
      </c>
      <c r="B2816" s="163">
        <v>2017</v>
      </c>
      <c r="C2816" s="163">
        <v>4</v>
      </c>
      <c r="D2816" s="126" t="s">
        <v>56</v>
      </c>
      <c r="E2816" s="163">
        <v>13510</v>
      </c>
      <c r="F2816" s="163">
        <v>1</v>
      </c>
      <c r="G2816" s="163">
        <v>1</v>
      </c>
      <c r="H2816" s="163">
        <v>1.6</v>
      </c>
      <c r="I2816" s="163">
        <v>0</v>
      </c>
      <c r="J2816" s="163">
        <v>0</v>
      </c>
      <c r="K2816" s="163">
        <v>6</v>
      </c>
      <c r="L2816" s="163">
        <v>310</v>
      </c>
      <c r="M2816" s="163">
        <v>496.07</v>
      </c>
      <c r="N2816" s="163">
        <v>2.3E-2</v>
      </c>
      <c r="O2816" s="163">
        <v>3.6999999999999998E-2</v>
      </c>
      <c r="P2816" s="163">
        <v>7</v>
      </c>
      <c r="Q2816" s="163">
        <v>311</v>
      </c>
      <c r="R2816" s="163">
        <v>497.67</v>
      </c>
      <c r="S2816" s="163">
        <v>2.3E-2</v>
      </c>
      <c r="T2816" s="163">
        <v>3.6999999999999998E-2</v>
      </c>
    </row>
    <row r="2817" spans="1:20" ht="15.75" customHeight="1">
      <c r="A2817" s="130" t="s">
        <v>134</v>
      </c>
      <c r="B2817" s="164">
        <v>2017</v>
      </c>
      <c r="C2817" s="164">
        <v>5</v>
      </c>
      <c r="D2817" s="130" t="s">
        <v>57</v>
      </c>
      <c r="E2817" s="164">
        <v>13510</v>
      </c>
      <c r="F2817" s="164">
        <v>1</v>
      </c>
      <c r="G2817" s="164">
        <v>43</v>
      </c>
      <c r="H2817" s="164">
        <v>27.95</v>
      </c>
      <c r="I2817" s="164">
        <v>3.0000000000000001E-3</v>
      </c>
      <c r="J2817" s="164">
        <v>2E-3</v>
      </c>
      <c r="K2817" s="164">
        <v>44</v>
      </c>
      <c r="L2817" s="164">
        <v>182</v>
      </c>
      <c r="M2817" s="164">
        <v>432.58</v>
      </c>
      <c r="N2817" s="164">
        <v>1.2999999999999999E-2</v>
      </c>
      <c r="O2817" s="164">
        <v>3.2000000000000001E-2</v>
      </c>
      <c r="P2817" s="164">
        <v>45</v>
      </c>
      <c r="Q2817" s="164">
        <v>225</v>
      </c>
      <c r="R2817" s="164">
        <v>460.53</v>
      </c>
      <c r="S2817" s="164">
        <v>1.7000000000000001E-2</v>
      </c>
      <c r="T2817" s="164">
        <v>3.4000000000000002E-2</v>
      </c>
    </row>
    <row r="2818" spans="1:20" ht="15.75" customHeight="1">
      <c r="A2818" s="126" t="s">
        <v>134</v>
      </c>
      <c r="B2818" s="163">
        <v>2017</v>
      </c>
      <c r="C2818" s="163">
        <v>6</v>
      </c>
      <c r="D2818" s="126" t="s">
        <v>58</v>
      </c>
      <c r="E2818" s="163">
        <v>13510</v>
      </c>
      <c r="F2818" s="163">
        <v>25</v>
      </c>
      <c r="G2818" s="163">
        <v>2784</v>
      </c>
      <c r="H2818" s="163">
        <v>21748.37</v>
      </c>
      <c r="I2818" s="163">
        <v>0.20599999999999999</v>
      </c>
      <c r="J2818" s="163">
        <v>1.61</v>
      </c>
      <c r="K2818" s="163">
        <v>29</v>
      </c>
      <c r="L2818" s="163">
        <v>1307</v>
      </c>
      <c r="M2818" s="163">
        <v>4785.53</v>
      </c>
      <c r="N2818" s="163">
        <v>9.7000000000000003E-2</v>
      </c>
      <c r="O2818" s="163">
        <v>0.35399999999999998</v>
      </c>
      <c r="P2818" s="163">
        <v>54</v>
      </c>
      <c r="Q2818" s="163">
        <v>4091</v>
      </c>
      <c r="R2818" s="163">
        <v>26533.9</v>
      </c>
      <c r="S2818" s="163">
        <v>0.30299999999999999</v>
      </c>
      <c r="T2818" s="163">
        <v>1.964</v>
      </c>
    </row>
    <row r="2819" spans="1:20" ht="15.75" customHeight="1">
      <c r="A2819" s="130" t="s">
        <v>134</v>
      </c>
      <c r="B2819" s="164">
        <v>2017</v>
      </c>
      <c r="C2819" s="164">
        <v>7</v>
      </c>
      <c r="D2819" s="130" t="s">
        <v>59</v>
      </c>
      <c r="E2819" s="164">
        <v>13510</v>
      </c>
      <c r="F2819" s="164">
        <v>0</v>
      </c>
      <c r="G2819" s="164">
        <v>0</v>
      </c>
      <c r="H2819" s="164">
        <v>0</v>
      </c>
      <c r="I2819" s="164">
        <v>0</v>
      </c>
      <c r="J2819" s="164">
        <v>0</v>
      </c>
      <c r="K2819" s="164">
        <v>4</v>
      </c>
      <c r="L2819" s="164">
        <v>4</v>
      </c>
      <c r="M2819" s="164">
        <v>9.6300000000000008</v>
      </c>
      <c r="N2819" s="164">
        <v>0</v>
      </c>
      <c r="O2819" s="164">
        <v>1E-3</v>
      </c>
      <c r="P2819" s="164">
        <v>4</v>
      </c>
      <c r="Q2819" s="164">
        <v>4</v>
      </c>
      <c r="R2819" s="164">
        <v>9.6300000000000008</v>
      </c>
      <c r="S2819" s="164">
        <v>0</v>
      </c>
      <c r="T2819" s="164">
        <v>1E-3</v>
      </c>
    </row>
    <row r="2820" spans="1:20" ht="15.75" customHeight="1">
      <c r="A2820" s="126" t="s">
        <v>134</v>
      </c>
      <c r="B2820" s="163">
        <v>2017</v>
      </c>
      <c r="C2820" s="163">
        <v>8</v>
      </c>
      <c r="D2820" s="126" t="s">
        <v>60</v>
      </c>
      <c r="E2820" s="163">
        <v>13510</v>
      </c>
      <c r="F2820" s="163">
        <v>0</v>
      </c>
      <c r="G2820" s="163">
        <v>0</v>
      </c>
      <c r="H2820" s="163">
        <v>0</v>
      </c>
      <c r="I2820" s="163">
        <v>0</v>
      </c>
      <c r="J2820" s="163">
        <v>0</v>
      </c>
      <c r="K2820" s="163">
        <v>3</v>
      </c>
      <c r="L2820" s="163">
        <v>60</v>
      </c>
      <c r="M2820" s="163">
        <v>65.349999999999994</v>
      </c>
      <c r="N2820" s="163">
        <v>4.0000000000000001E-3</v>
      </c>
      <c r="O2820" s="163">
        <v>5.0000000000000001E-3</v>
      </c>
      <c r="P2820" s="163">
        <v>3</v>
      </c>
      <c r="Q2820" s="163">
        <v>60</v>
      </c>
      <c r="R2820" s="163">
        <v>65.349999999999994</v>
      </c>
      <c r="S2820" s="163">
        <v>4.0000000000000001E-3</v>
      </c>
      <c r="T2820" s="163">
        <v>5.0000000000000001E-3</v>
      </c>
    </row>
    <row r="2821" spans="1:20" ht="15.75" customHeight="1">
      <c r="A2821" s="130" t="s">
        <v>134</v>
      </c>
      <c r="B2821" s="164">
        <v>2017</v>
      </c>
      <c r="C2821" s="164">
        <v>9</v>
      </c>
      <c r="D2821" s="130" t="s">
        <v>61</v>
      </c>
      <c r="E2821" s="164">
        <v>13510</v>
      </c>
      <c r="F2821" s="164">
        <v>0</v>
      </c>
      <c r="G2821" s="164">
        <v>0</v>
      </c>
      <c r="H2821" s="164">
        <v>0</v>
      </c>
      <c r="I2821" s="164">
        <v>0</v>
      </c>
      <c r="J2821" s="164">
        <v>0</v>
      </c>
      <c r="K2821" s="164">
        <v>18</v>
      </c>
      <c r="L2821" s="164">
        <v>62</v>
      </c>
      <c r="M2821" s="164">
        <v>172.76</v>
      </c>
      <c r="N2821" s="164">
        <v>5.0000000000000001E-3</v>
      </c>
      <c r="O2821" s="164">
        <v>1.2999999999999999E-2</v>
      </c>
      <c r="P2821" s="164">
        <v>18</v>
      </c>
      <c r="Q2821" s="164">
        <v>62</v>
      </c>
      <c r="R2821" s="164">
        <v>172.76</v>
      </c>
      <c r="S2821" s="164">
        <v>5.0000000000000001E-3</v>
      </c>
      <c r="T2821" s="164">
        <v>1.2999999999999999E-2</v>
      </c>
    </row>
    <row r="2822" spans="1:20" ht="15.75" customHeight="1">
      <c r="A2822" s="126" t="s">
        <v>134</v>
      </c>
      <c r="B2822" s="163">
        <v>2018</v>
      </c>
      <c r="C2822" s="163">
        <v>0</v>
      </c>
      <c r="D2822" s="126" t="s">
        <v>53</v>
      </c>
      <c r="E2822" s="163">
        <v>13644</v>
      </c>
      <c r="F2822" s="163">
        <v>0</v>
      </c>
      <c r="G2822" s="163">
        <v>0</v>
      </c>
      <c r="H2822" s="163">
        <v>0</v>
      </c>
      <c r="I2822" s="163">
        <v>0</v>
      </c>
      <c r="J2822" s="163">
        <v>0</v>
      </c>
      <c r="K2822" s="163">
        <v>10</v>
      </c>
      <c r="L2822" s="163">
        <v>423</v>
      </c>
      <c r="M2822" s="163">
        <v>785.63</v>
      </c>
      <c r="N2822" s="163">
        <v>3.1E-2</v>
      </c>
      <c r="O2822" s="163">
        <v>5.8000000000000003E-2</v>
      </c>
      <c r="P2822" s="163">
        <v>10</v>
      </c>
      <c r="Q2822" s="163">
        <v>423</v>
      </c>
      <c r="R2822" s="163">
        <v>785.63</v>
      </c>
      <c r="S2822" s="163">
        <v>3.1E-2</v>
      </c>
      <c r="T2822" s="163">
        <v>5.8000000000000003E-2</v>
      </c>
    </row>
    <row r="2823" spans="1:20" ht="15.75" customHeight="1">
      <c r="A2823" s="130" t="s">
        <v>134</v>
      </c>
      <c r="B2823" s="164">
        <v>2018</v>
      </c>
      <c r="C2823" s="164">
        <v>1</v>
      </c>
      <c r="D2823" s="130" t="s">
        <v>54</v>
      </c>
      <c r="E2823" s="164">
        <v>13644</v>
      </c>
      <c r="F2823" s="164">
        <v>0</v>
      </c>
      <c r="G2823" s="164">
        <v>0</v>
      </c>
      <c r="H2823" s="164">
        <v>0</v>
      </c>
      <c r="I2823" s="164">
        <v>0</v>
      </c>
      <c r="J2823" s="164">
        <v>0</v>
      </c>
      <c r="K2823" s="164">
        <v>51</v>
      </c>
      <c r="L2823" s="164">
        <v>1238</v>
      </c>
      <c r="M2823" s="164">
        <v>2125.04</v>
      </c>
      <c r="N2823" s="164">
        <v>9.0999999999999998E-2</v>
      </c>
      <c r="O2823" s="164">
        <v>0.156</v>
      </c>
      <c r="P2823" s="164">
        <v>51</v>
      </c>
      <c r="Q2823" s="164">
        <v>1238</v>
      </c>
      <c r="R2823" s="164">
        <v>2125.04</v>
      </c>
      <c r="S2823" s="164">
        <v>9.0999999999999998E-2</v>
      </c>
      <c r="T2823" s="164">
        <v>0.156</v>
      </c>
    </row>
    <row r="2824" spans="1:20" ht="15.75" customHeight="1">
      <c r="A2824" s="126" t="s">
        <v>134</v>
      </c>
      <c r="B2824" s="163">
        <v>2018</v>
      </c>
      <c r="C2824" s="163">
        <v>2</v>
      </c>
      <c r="D2824" s="126" t="s">
        <v>1415</v>
      </c>
      <c r="E2824" s="163">
        <v>13644</v>
      </c>
      <c r="F2824" s="163">
        <v>1</v>
      </c>
      <c r="G2824" s="163">
        <v>2551</v>
      </c>
      <c r="H2824" s="163">
        <v>25680.5</v>
      </c>
      <c r="I2824" s="163">
        <v>0.187</v>
      </c>
      <c r="J2824" s="163">
        <v>1.881</v>
      </c>
      <c r="K2824" s="163">
        <v>18</v>
      </c>
      <c r="L2824" s="163">
        <v>33966</v>
      </c>
      <c r="M2824" s="163">
        <v>63458.29</v>
      </c>
      <c r="N2824" s="163">
        <v>2.488</v>
      </c>
      <c r="O2824" s="163">
        <v>4.6500000000000004</v>
      </c>
      <c r="P2824" s="163">
        <v>19</v>
      </c>
      <c r="Q2824" s="163">
        <v>36517</v>
      </c>
      <c r="R2824" s="163">
        <v>89138.79</v>
      </c>
      <c r="S2824" s="163">
        <v>2.6760000000000002</v>
      </c>
      <c r="T2824" s="163">
        <v>6.5330000000000004</v>
      </c>
    </row>
    <row r="2825" spans="1:20" ht="15.75" customHeight="1">
      <c r="A2825" s="130" t="s">
        <v>134</v>
      </c>
      <c r="B2825" s="164">
        <v>2018</v>
      </c>
      <c r="C2825" s="164">
        <v>3</v>
      </c>
      <c r="D2825" s="130" t="s">
        <v>55</v>
      </c>
      <c r="E2825" s="164">
        <v>13644</v>
      </c>
      <c r="F2825" s="164">
        <v>0</v>
      </c>
      <c r="G2825" s="164">
        <v>0</v>
      </c>
      <c r="H2825" s="164">
        <v>0</v>
      </c>
      <c r="I2825" s="164">
        <v>0</v>
      </c>
      <c r="J2825" s="164">
        <v>0</v>
      </c>
      <c r="K2825" s="164">
        <v>10</v>
      </c>
      <c r="L2825" s="164">
        <v>3159</v>
      </c>
      <c r="M2825" s="164">
        <v>1699.25</v>
      </c>
      <c r="N2825" s="164">
        <v>0.23200000000000001</v>
      </c>
      <c r="O2825" s="164">
        <v>0.125</v>
      </c>
      <c r="P2825" s="164">
        <v>10</v>
      </c>
      <c r="Q2825" s="164">
        <v>3159</v>
      </c>
      <c r="R2825" s="164">
        <v>1699.25</v>
      </c>
      <c r="S2825" s="164">
        <v>0.23200000000000001</v>
      </c>
      <c r="T2825" s="164">
        <v>0.125</v>
      </c>
    </row>
    <row r="2826" spans="1:20" ht="15.75" customHeight="1">
      <c r="A2826" s="126" t="s">
        <v>134</v>
      </c>
      <c r="B2826" s="163">
        <v>2018</v>
      </c>
      <c r="C2826" s="163">
        <v>4</v>
      </c>
      <c r="D2826" s="126" t="s">
        <v>56</v>
      </c>
      <c r="E2826" s="163">
        <v>13644</v>
      </c>
      <c r="F2826" s="163">
        <v>0</v>
      </c>
      <c r="G2826" s="163">
        <v>0</v>
      </c>
      <c r="H2826" s="163">
        <v>0</v>
      </c>
      <c r="I2826" s="163">
        <v>0</v>
      </c>
      <c r="J2826" s="163">
        <v>0</v>
      </c>
      <c r="K2826" s="163">
        <v>1</v>
      </c>
      <c r="L2826" s="163">
        <v>6</v>
      </c>
      <c r="M2826" s="163">
        <v>19.100000000000001</v>
      </c>
      <c r="N2826" s="163">
        <v>0</v>
      </c>
      <c r="O2826" s="163">
        <v>1E-3</v>
      </c>
      <c r="P2826" s="163">
        <v>1</v>
      </c>
      <c r="Q2826" s="163">
        <v>6</v>
      </c>
      <c r="R2826" s="163">
        <v>19.100000000000001</v>
      </c>
      <c r="S2826" s="163">
        <v>0</v>
      </c>
      <c r="T2826" s="163">
        <v>1E-3</v>
      </c>
    </row>
    <row r="2827" spans="1:20" ht="15.75" customHeight="1">
      <c r="A2827" s="130" t="s">
        <v>134</v>
      </c>
      <c r="B2827" s="164">
        <v>2018</v>
      </c>
      <c r="C2827" s="164">
        <v>5</v>
      </c>
      <c r="D2827" s="130" t="s">
        <v>57</v>
      </c>
      <c r="E2827" s="164">
        <v>13644</v>
      </c>
      <c r="F2827" s="164">
        <v>0</v>
      </c>
      <c r="G2827" s="164">
        <v>0</v>
      </c>
      <c r="H2827" s="164">
        <v>0</v>
      </c>
      <c r="I2827" s="164">
        <v>0</v>
      </c>
      <c r="J2827" s="164">
        <v>0</v>
      </c>
      <c r="K2827" s="164">
        <v>52</v>
      </c>
      <c r="L2827" s="164">
        <v>2139</v>
      </c>
      <c r="M2827" s="164">
        <v>3632.43</v>
      </c>
      <c r="N2827" s="164">
        <v>0.157</v>
      </c>
      <c r="O2827" s="164">
        <v>0.26600000000000001</v>
      </c>
      <c r="P2827" s="164">
        <v>52</v>
      </c>
      <c r="Q2827" s="164">
        <v>2139</v>
      </c>
      <c r="R2827" s="164">
        <v>3632.43</v>
      </c>
      <c r="S2827" s="164">
        <v>0.157</v>
      </c>
      <c r="T2827" s="164">
        <v>0.26600000000000001</v>
      </c>
    </row>
    <row r="2828" spans="1:20" ht="15.75" customHeight="1">
      <c r="A2828" s="126" t="s">
        <v>134</v>
      </c>
      <c r="B2828" s="163">
        <v>2018</v>
      </c>
      <c r="C2828" s="163">
        <v>6</v>
      </c>
      <c r="D2828" s="126" t="s">
        <v>58</v>
      </c>
      <c r="E2828" s="163">
        <v>13644</v>
      </c>
      <c r="F2828" s="163">
        <v>0</v>
      </c>
      <c r="G2828" s="163">
        <v>75</v>
      </c>
      <c r="H2828" s="163">
        <v>163.33000000000001</v>
      </c>
      <c r="I2828" s="163">
        <v>5.0000000000000001E-3</v>
      </c>
      <c r="J2828" s="163">
        <v>1.2E-2</v>
      </c>
      <c r="K2828" s="163">
        <v>26</v>
      </c>
      <c r="L2828" s="163">
        <v>8698</v>
      </c>
      <c r="M2828" s="163">
        <v>25841.32</v>
      </c>
      <c r="N2828" s="163">
        <v>0.63700000000000001</v>
      </c>
      <c r="O2828" s="163">
        <v>1.893</v>
      </c>
      <c r="P2828" s="163">
        <v>26</v>
      </c>
      <c r="Q2828" s="163">
        <v>8773</v>
      </c>
      <c r="R2828" s="163">
        <v>26004.65</v>
      </c>
      <c r="S2828" s="163">
        <v>0.64300000000000002</v>
      </c>
      <c r="T2828" s="163">
        <v>1.905</v>
      </c>
    </row>
    <row r="2829" spans="1:20" ht="15.75" customHeight="1">
      <c r="A2829" s="130" t="s">
        <v>134</v>
      </c>
      <c r="B2829" s="164">
        <v>2018</v>
      </c>
      <c r="C2829" s="164">
        <v>7</v>
      </c>
      <c r="D2829" s="130" t="s">
        <v>59</v>
      </c>
      <c r="E2829" s="164">
        <v>13644</v>
      </c>
      <c r="F2829" s="164">
        <v>0</v>
      </c>
      <c r="G2829" s="164">
        <v>0</v>
      </c>
      <c r="H2829" s="164">
        <v>0</v>
      </c>
      <c r="I2829" s="164">
        <v>0</v>
      </c>
      <c r="J2829" s="164">
        <v>0</v>
      </c>
      <c r="K2829" s="164">
        <v>0</v>
      </c>
      <c r="L2829" s="164">
        <v>0</v>
      </c>
      <c r="M2829" s="164">
        <v>0</v>
      </c>
      <c r="N2829" s="164">
        <v>0</v>
      </c>
      <c r="O2829" s="164">
        <v>0</v>
      </c>
      <c r="P2829" s="164">
        <v>0</v>
      </c>
      <c r="Q2829" s="164">
        <v>0</v>
      </c>
      <c r="R2829" s="164">
        <v>0</v>
      </c>
      <c r="S2829" s="164">
        <v>0</v>
      </c>
      <c r="T2829" s="164">
        <v>0</v>
      </c>
    </row>
    <row r="2830" spans="1:20" ht="15.75" customHeight="1">
      <c r="A2830" s="126" t="s">
        <v>134</v>
      </c>
      <c r="B2830" s="163">
        <v>2018</v>
      </c>
      <c r="C2830" s="163">
        <v>8</v>
      </c>
      <c r="D2830" s="126" t="s">
        <v>60</v>
      </c>
      <c r="E2830" s="163">
        <v>13644</v>
      </c>
      <c r="F2830" s="163">
        <v>0</v>
      </c>
      <c r="G2830" s="163">
        <v>0</v>
      </c>
      <c r="H2830" s="163">
        <v>0</v>
      </c>
      <c r="I2830" s="163">
        <v>0</v>
      </c>
      <c r="J2830" s="163">
        <v>0</v>
      </c>
      <c r="K2830" s="163">
        <v>1</v>
      </c>
      <c r="L2830" s="163">
        <v>2777</v>
      </c>
      <c r="M2830" s="163">
        <v>1110.8</v>
      </c>
      <c r="N2830" s="163">
        <v>0.20399999999999999</v>
      </c>
      <c r="O2830" s="163">
        <v>8.1000000000000003E-2</v>
      </c>
      <c r="P2830" s="163">
        <v>1</v>
      </c>
      <c r="Q2830" s="163">
        <v>2777</v>
      </c>
      <c r="R2830" s="163">
        <v>1110.8</v>
      </c>
      <c r="S2830" s="163">
        <v>0.20399999999999999</v>
      </c>
      <c r="T2830" s="163">
        <v>8.1000000000000003E-2</v>
      </c>
    </row>
    <row r="2831" spans="1:20" ht="15.75" customHeight="1">
      <c r="A2831" s="130" t="s">
        <v>134</v>
      </c>
      <c r="B2831" s="164">
        <v>2018</v>
      </c>
      <c r="C2831" s="164">
        <v>9</v>
      </c>
      <c r="D2831" s="130" t="s">
        <v>61</v>
      </c>
      <c r="E2831" s="164">
        <v>13644</v>
      </c>
      <c r="F2831" s="164">
        <v>0</v>
      </c>
      <c r="G2831" s="164">
        <v>0</v>
      </c>
      <c r="H2831" s="164">
        <v>0</v>
      </c>
      <c r="I2831" s="164">
        <v>0</v>
      </c>
      <c r="J2831" s="164">
        <v>0</v>
      </c>
      <c r="K2831" s="164">
        <v>42</v>
      </c>
      <c r="L2831" s="164">
        <v>2042</v>
      </c>
      <c r="M2831" s="164">
        <v>3267.39</v>
      </c>
      <c r="N2831" s="164">
        <v>0.15</v>
      </c>
      <c r="O2831" s="164">
        <v>0.23899999999999999</v>
      </c>
      <c r="P2831" s="164">
        <v>42</v>
      </c>
      <c r="Q2831" s="164">
        <v>2042</v>
      </c>
      <c r="R2831" s="164">
        <v>3267.39</v>
      </c>
      <c r="S2831" s="164">
        <v>0.15</v>
      </c>
      <c r="T2831" s="164">
        <v>0.23899999999999999</v>
      </c>
    </row>
    <row r="2832" spans="1:20" ht="15.75" customHeight="1">
      <c r="A2832" s="126" t="s">
        <v>134</v>
      </c>
      <c r="B2832" s="163">
        <v>2019</v>
      </c>
      <c r="C2832" s="163">
        <v>0</v>
      </c>
      <c r="D2832" s="126" t="s">
        <v>53</v>
      </c>
      <c r="E2832" s="163">
        <v>13783</v>
      </c>
      <c r="F2832" s="163">
        <v>0</v>
      </c>
      <c r="G2832" s="163">
        <v>0</v>
      </c>
      <c r="H2832" s="163">
        <v>0</v>
      </c>
      <c r="I2832" s="163">
        <v>0</v>
      </c>
      <c r="J2832" s="163">
        <v>0</v>
      </c>
      <c r="K2832" s="163">
        <v>10</v>
      </c>
      <c r="L2832" s="163">
        <v>1507</v>
      </c>
      <c r="M2832" s="163">
        <v>1882.92</v>
      </c>
      <c r="N2832" s="163">
        <v>0.109</v>
      </c>
      <c r="O2832" s="163">
        <v>0.13700000000000001</v>
      </c>
      <c r="P2832" s="163">
        <v>10</v>
      </c>
      <c r="Q2832" s="163">
        <v>1507</v>
      </c>
      <c r="R2832" s="163">
        <v>1882.92</v>
      </c>
      <c r="S2832" s="163">
        <v>0.109</v>
      </c>
      <c r="T2832" s="163">
        <v>0.13700000000000001</v>
      </c>
    </row>
    <row r="2833" spans="1:20" ht="15.75" customHeight="1">
      <c r="A2833" s="130" t="s">
        <v>134</v>
      </c>
      <c r="B2833" s="164">
        <v>2019</v>
      </c>
      <c r="C2833" s="164">
        <v>1</v>
      </c>
      <c r="D2833" s="130" t="s">
        <v>54</v>
      </c>
      <c r="E2833" s="164">
        <v>13783</v>
      </c>
      <c r="F2833" s="164">
        <v>0</v>
      </c>
      <c r="G2833" s="164">
        <v>0</v>
      </c>
      <c r="H2833" s="164">
        <v>0</v>
      </c>
      <c r="I2833" s="164">
        <v>0</v>
      </c>
      <c r="J2833" s="164">
        <v>0</v>
      </c>
      <c r="K2833" s="164">
        <v>31</v>
      </c>
      <c r="L2833" s="164">
        <v>1015</v>
      </c>
      <c r="M2833" s="164">
        <v>3571.92</v>
      </c>
      <c r="N2833" s="164">
        <v>7.3999999999999996E-2</v>
      </c>
      <c r="O2833" s="164">
        <v>0.25900000000000001</v>
      </c>
      <c r="P2833" s="164">
        <v>31</v>
      </c>
      <c r="Q2833" s="164">
        <v>1015</v>
      </c>
      <c r="R2833" s="164">
        <v>3571.92</v>
      </c>
      <c r="S2833" s="164">
        <v>7.3999999999999996E-2</v>
      </c>
      <c r="T2833" s="164">
        <v>0.25900000000000001</v>
      </c>
    </row>
    <row r="2834" spans="1:20" ht="15.75" customHeight="1">
      <c r="A2834" s="126" t="s">
        <v>134</v>
      </c>
      <c r="B2834" s="163">
        <v>2019</v>
      </c>
      <c r="C2834" s="163">
        <v>2</v>
      </c>
      <c r="D2834" s="126" t="s">
        <v>1415</v>
      </c>
      <c r="E2834" s="163">
        <v>13783</v>
      </c>
      <c r="F2834" s="163">
        <v>0</v>
      </c>
      <c r="G2834" s="163">
        <v>0</v>
      </c>
      <c r="H2834" s="163">
        <v>0</v>
      </c>
      <c r="I2834" s="163">
        <v>0</v>
      </c>
      <c r="J2834" s="163">
        <v>0</v>
      </c>
      <c r="K2834" s="163">
        <v>24</v>
      </c>
      <c r="L2834" s="163">
        <v>42095</v>
      </c>
      <c r="M2834" s="163">
        <v>87915.82</v>
      </c>
      <c r="N2834" s="163">
        <v>3.0529999999999999</v>
      </c>
      <c r="O2834" s="163">
        <v>6.3780000000000001</v>
      </c>
      <c r="P2834" s="163">
        <v>24</v>
      </c>
      <c r="Q2834" s="163">
        <v>42095</v>
      </c>
      <c r="R2834" s="163">
        <v>87915.82</v>
      </c>
      <c r="S2834" s="163">
        <v>3.0529999999999999</v>
      </c>
      <c r="T2834" s="163">
        <v>6.3780000000000001</v>
      </c>
    </row>
    <row r="2835" spans="1:20" ht="15.75" customHeight="1">
      <c r="A2835" s="130" t="s">
        <v>134</v>
      </c>
      <c r="B2835" s="164">
        <v>2019</v>
      </c>
      <c r="C2835" s="164">
        <v>3</v>
      </c>
      <c r="D2835" s="130" t="s">
        <v>55</v>
      </c>
      <c r="E2835" s="164">
        <v>13783</v>
      </c>
      <c r="F2835" s="164">
        <v>0</v>
      </c>
      <c r="G2835" s="164">
        <v>0</v>
      </c>
      <c r="H2835" s="164">
        <v>0</v>
      </c>
      <c r="I2835" s="164">
        <v>0</v>
      </c>
      <c r="J2835" s="164">
        <v>0</v>
      </c>
      <c r="K2835" s="164">
        <v>20</v>
      </c>
      <c r="L2835" s="164">
        <v>1927</v>
      </c>
      <c r="M2835" s="164">
        <v>3205.95</v>
      </c>
      <c r="N2835" s="164">
        <v>0.14000000000000001</v>
      </c>
      <c r="O2835" s="164">
        <v>0.23300000000000001</v>
      </c>
      <c r="P2835" s="164">
        <v>20</v>
      </c>
      <c r="Q2835" s="164">
        <v>1927</v>
      </c>
      <c r="R2835" s="164">
        <v>3205.95</v>
      </c>
      <c r="S2835" s="164">
        <v>0.14000000000000001</v>
      </c>
      <c r="T2835" s="164">
        <v>0.23300000000000001</v>
      </c>
    </row>
    <row r="2836" spans="1:20" ht="15.75" customHeight="1">
      <c r="A2836" s="126" t="s">
        <v>134</v>
      </c>
      <c r="B2836" s="163">
        <v>2019</v>
      </c>
      <c r="C2836" s="163">
        <v>4</v>
      </c>
      <c r="D2836" s="126" t="s">
        <v>56</v>
      </c>
      <c r="E2836" s="163">
        <v>13783</v>
      </c>
      <c r="F2836" s="163">
        <v>0</v>
      </c>
      <c r="G2836" s="163">
        <v>0</v>
      </c>
      <c r="H2836" s="163">
        <v>0</v>
      </c>
      <c r="I2836" s="163">
        <v>0</v>
      </c>
      <c r="J2836" s="163">
        <v>0</v>
      </c>
      <c r="K2836" s="163">
        <v>1</v>
      </c>
      <c r="L2836" s="163">
        <v>1</v>
      </c>
      <c r="M2836" s="163">
        <v>3.45</v>
      </c>
      <c r="N2836" s="163">
        <v>0</v>
      </c>
      <c r="O2836" s="163">
        <v>0</v>
      </c>
      <c r="P2836" s="163">
        <v>1</v>
      </c>
      <c r="Q2836" s="163">
        <v>1</v>
      </c>
      <c r="R2836" s="163">
        <v>3.45</v>
      </c>
      <c r="S2836" s="163">
        <v>0</v>
      </c>
      <c r="T2836" s="163">
        <v>0</v>
      </c>
    </row>
    <row r="2837" spans="1:20" ht="15.75" customHeight="1">
      <c r="A2837" s="130" t="s">
        <v>134</v>
      </c>
      <c r="B2837" s="164">
        <v>2019</v>
      </c>
      <c r="C2837" s="164">
        <v>5</v>
      </c>
      <c r="D2837" s="130" t="s">
        <v>57</v>
      </c>
      <c r="E2837" s="164">
        <v>13783</v>
      </c>
      <c r="F2837" s="164">
        <v>0</v>
      </c>
      <c r="G2837" s="164">
        <v>0</v>
      </c>
      <c r="H2837" s="164">
        <v>0</v>
      </c>
      <c r="I2837" s="164">
        <v>0</v>
      </c>
      <c r="J2837" s="164">
        <v>0</v>
      </c>
      <c r="K2837" s="164">
        <v>55</v>
      </c>
      <c r="L2837" s="164">
        <v>720</v>
      </c>
      <c r="M2837" s="164">
        <v>2105.9</v>
      </c>
      <c r="N2837" s="164">
        <v>5.1999999999999998E-2</v>
      </c>
      <c r="O2837" s="164">
        <v>0.153</v>
      </c>
      <c r="P2837" s="164">
        <v>55</v>
      </c>
      <c r="Q2837" s="164">
        <v>720</v>
      </c>
      <c r="R2837" s="164">
        <v>2105.9</v>
      </c>
      <c r="S2837" s="164">
        <v>5.1999999999999998E-2</v>
      </c>
      <c r="T2837" s="164">
        <v>0.153</v>
      </c>
    </row>
    <row r="2838" spans="1:20" ht="15.75" customHeight="1">
      <c r="A2838" s="126" t="s">
        <v>134</v>
      </c>
      <c r="B2838" s="163">
        <v>2019</v>
      </c>
      <c r="C2838" s="163">
        <v>6</v>
      </c>
      <c r="D2838" s="126" t="s">
        <v>58</v>
      </c>
      <c r="E2838" s="163">
        <v>13783</v>
      </c>
      <c r="F2838" s="163">
        <v>0</v>
      </c>
      <c r="G2838" s="163">
        <v>0</v>
      </c>
      <c r="H2838" s="163">
        <v>0</v>
      </c>
      <c r="I2838" s="163">
        <v>0</v>
      </c>
      <c r="J2838" s="163">
        <v>0</v>
      </c>
      <c r="K2838" s="163">
        <v>15</v>
      </c>
      <c r="L2838" s="163">
        <v>3306</v>
      </c>
      <c r="M2838" s="163">
        <v>6046.86</v>
      </c>
      <c r="N2838" s="163">
        <v>0.24</v>
      </c>
      <c r="O2838" s="163">
        <v>0.439</v>
      </c>
      <c r="P2838" s="163">
        <v>15</v>
      </c>
      <c r="Q2838" s="163">
        <v>3306</v>
      </c>
      <c r="R2838" s="163">
        <v>6046.86</v>
      </c>
      <c r="S2838" s="163">
        <v>0.24</v>
      </c>
      <c r="T2838" s="163">
        <v>0.439</v>
      </c>
    </row>
    <row r="2839" spans="1:20" ht="15.75" customHeight="1">
      <c r="A2839" s="130" t="s">
        <v>134</v>
      </c>
      <c r="B2839" s="164">
        <v>2019</v>
      </c>
      <c r="C2839" s="164">
        <v>7</v>
      </c>
      <c r="D2839" s="130" t="s">
        <v>59</v>
      </c>
      <c r="E2839" s="164">
        <v>13783</v>
      </c>
      <c r="F2839" s="164">
        <v>0</v>
      </c>
      <c r="G2839" s="164">
        <v>0</v>
      </c>
      <c r="H2839" s="164">
        <v>0</v>
      </c>
      <c r="I2839" s="164">
        <v>0</v>
      </c>
      <c r="J2839" s="164">
        <v>0</v>
      </c>
      <c r="K2839" s="164">
        <v>0</v>
      </c>
      <c r="L2839" s="164">
        <v>0</v>
      </c>
      <c r="M2839" s="164">
        <v>0</v>
      </c>
      <c r="N2839" s="164">
        <v>0</v>
      </c>
      <c r="O2839" s="164">
        <v>0</v>
      </c>
      <c r="P2839" s="164">
        <v>0</v>
      </c>
      <c r="Q2839" s="164">
        <v>0</v>
      </c>
      <c r="R2839" s="164">
        <v>0</v>
      </c>
      <c r="S2839" s="164">
        <v>0</v>
      </c>
      <c r="T2839" s="164">
        <v>0</v>
      </c>
    </row>
    <row r="2840" spans="1:20" ht="15.75" customHeight="1">
      <c r="A2840" s="126" t="s">
        <v>134</v>
      </c>
      <c r="B2840" s="163">
        <v>2019</v>
      </c>
      <c r="C2840" s="163">
        <v>8</v>
      </c>
      <c r="D2840" s="126" t="s">
        <v>60</v>
      </c>
      <c r="E2840" s="163">
        <v>13783</v>
      </c>
      <c r="F2840" s="163">
        <v>0</v>
      </c>
      <c r="G2840" s="163">
        <v>0</v>
      </c>
      <c r="H2840" s="163">
        <v>0</v>
      </c>
      <c r="I2840" s="163">
        <v>0</v>
      </c>
      <c r="J2840" s="163">
        <v>0</v>
      </c>
      <c r="K2840" s="163">
        <v>3</v>
      </c>
      <c r="L2840" s="163">
        <v>169</v>
      </c>
      <c r="M2840" s="163">
        <v>143.27000000000001</v>
      </c>
      <c r="N2840" s="163">
        <v>1.2E-2</v>
      </c>
      <c r="O2840" s="163">
        <v>0.01</v>
      </c>
      <c r="P2840" s="163">
        <v>3</v>
      </c>
      <c r="Q2840" s="163">
        <v>169</v>
      </c>
      <c r="R2840" s="163">
        <v>143.27000000000001</v>
      </c>
      <c r="S2840" s="163">
        <v>1.2E-2</v>
      </c>
      <c r="T2840" s="163">
        <v>0.01</v>
      </c>
    </row>
    <row r="2841" spans="1:20" ht="15.75" customHeight="1">
      <c r="A2841" s="130" t="s">
        <v>134</v>
      </c>
      <c r="B2841" s="164">
        <v>2019</v>
      </c>
      <c r="C2841" s="164">
        <v>9</v>
      </c>
      <c r="D2841" s="130" t="s">
        <v>61</v>
      </c>
      <c r="E2841" s="164">
        <v>13783</v>
      </c>
      <c r="F2841" s="164">
        <v>0</v>
      </c>
      <c r="G2841" s="164">
        <v>0</v>
      </c>
      <c r="H2841" s="164">
        <v>0</v>
      </c>
      <c r="I2841" s="164">
        <v>0</v>
      </c>
      <c r="J2841" s="164">
        <v>0</v>
      </c>
      <c r="K2841" s="164">
        <v>37</v>
      </c>
      <c r="L2841" s="164">
        <v>469</v>
      </c>
      <c r="M2841" s="164">
        <v>819.35</v>
      </c>
      <c r="N2841" s="164">
        <v>3.4000000000000002E-2</v>
      </c>
      <c r="O2841" s="164">
        <v>5.8999999999999997E-2</v>
      </c>
      <c r="P2841" s="164">
        <v>37</v>
      </c>
      <c r="Q2841" s="164">
        <v>469</v>
      </c>
      <c r="R2841" s="164">
        <v>819.35</v>
      </c>
      <c r="S2841" s="164">
        <v>3.4000000000000002E-2</v>
      </c>
      <c r="T2841" s="164">
        <v>5.8999999999999997E-2</v>
      </c>
    </row>
    <row r="2842" spans="1:20" ht="15.75" customHeight="1">
      <c r="A2842" s="126" t="s">
        <v>134</v>
      </c>
      <c r="B2842" s="163">
        <v>2020</v>
      </c>
      <c r="C2842" s="163">
        <v>0</v>
      </c>
      <c r="D2842" s="126" t="s">
        <v>53</v>
      </c>
      <c r="E2842" s="163">
        <v>13921</v>
      </c>
      <c r="F2842" s="163">
        <v>0</v>
      </c>
      <c r="G2842" s="163">
        <v>0</v>
      </c>
      <c r="H2842" s="163">
        <v>0</v>
      </c>
      <c r="I2842" s="163">
        <v>0</v>
      </c>
      <c r="J2842" s="163">
        <v>0</v>
      </c>
      <c r="K2842" s="163">
        <v>15</v>
      </c>
      <c r="L2842" s="163">
        <v>1510</v>
      </c>
      <c r="M2842" s="163">
        <v>2052.7399999999998</v>
      </c>
      <c r="N2842" s="163">
        <v>0.108</v>
      </c>
      <c r="O2842" s="163">
        <v>0.14699999999999999</v>
      </c>
      <c r="P2842" s="163">
        <v>15</v>
      </c>
      <c r="Q2842" s="163">
        <v>1510</v>
      </c>
      <c r="R2842" s="163">
        <v>2052.7399999999998</v>
      </c>
      <c r="S2842" s="163">
        <v>0.108</v>
      </c>
      <c r="T2842" s="163">
        <v>0.14699999999999999</v>
      </c>
    </row>
    <row r="2843" spans="1:20" ht="15.75" customHeight="1">
      <c r="A2843" s="130" t="s">
        <v>134</v>
      </c>
      <c r="B2843" s="164">
        <v>2020</v>
      </c>
      <c r="C2843" s="164">
        <v>1</v>
      </c>
      <c r="D2843" s="130" t="s">
        <v>54</v>
      </c>
      <c r="E2843" s="164">
        <v>13921</v>
      </c>
      <c r="F2843" s="164">
        <v>0</v>
      </c>
      <c r="G2843" s="164">
        <v>0</v>
      </c>
      <c r="H2843" s="164">
        <v>0</v>
      </c>
      <c r="I2843" s="164">
        <v>0</v>
      </c>
      <c r="J2843" s="164">
        <v>0</v>
      </c>
      <c r="K2843" s="164">
        <v>8</v>
      </c>
      <c r="L2843" s="164">
        <v>120</v>
      </c>
      <c r="M2843" s="164">
        <v>222.44</v>
      </c>
      <c r="N2843" s="164">
        <v>8.9999999999999993E-3</v>
      </c>
      <c r="O2843" s="164">
        <v>1.6E-2</v>
      </c>
      <c r="P2843" s="164">
        <v>8</v>
      </c>
      <c r="Q2843" s="164">
        <v>120</v>
      </c>
      <c r="R2843" s="164">
        <v>222.44</v>
      </c>
      <c r="S2843" s="164">
        <v>8.9999999999999993E-3</v>
      </c>
      <c r="T2843" s="164">
        <v>1.6E-2</v>
      </c>
    </row>
    <row r="2844" spans="1:20" ht="15.75" customHeight="1">
      <c r="A2844" s="126" t="s">
        <v>134</v>
      </c>
      <c r="B2844" s="163">
        <v>2020</v>
      </c>
      <c r="C2844" s="163">
        <v>2</v>
      </c>
      <c r="D2844" s="126" t="s">
        <v>1415</v>
      </c>
      <c r="E2844" s="163">
        <v>13921</v>
      </c>
      <c r="F2844" s="163">
        <v>1</v>
      </c>
      <c r="G2844" s="163">
        <v>6499</v>
      </c>
      <c r="H2844" s="163">
        <v>13525.65</v>
      </c>
      <c r="I2844" s="163">
        <v>0.46700000000000003</v>
      </c>
      <c r="J2844" s="163">
        <v>0.97199999999999998</v>
      </c>
      <c r="K2844" s="163">
        <v>19</v>
      </c>
      <c r="L2844" s="163">
        <v>41125</v>
      </c>
      <c r="M2844" s="163">
        <v>64583.37</v>
      </c>
      <c r="N2844" s="163">
        <v>2.9540000000000002</v>
      </c>
      <c r="O2844" s="163">
        <v>4.6390000000000002</v>
      </c>
      <c r="P2844" s="163">
        <v>20</v>
      </c>
      <c r="Q2844" s="163">
        <v>47624</v>
      </c>
      <c r="R2844" s="163">
        <v>78109.02</v>
      </c>
      <c r="S2844" s="163">
        <v>3.42</v>
      </c>
      <c r="T2844" s="163">
        <v>5.61</v>
      </c>
    </row>
    <row r="2845" spans="1:20" ht="15.75" customHeight="1">
      <c r="A2845" s="130" t="s">
        <v>134</v>
      </c>
      <c r="B2845" s="164">
        <v>2020</v>
      </c>
      <c r="C2845" s="164">
        <v>3</v>
      </c>
      <c r="D2845" s="130" t="s">
        <v>55</v>
      </c>
      <c r="E2845" s="164">
        <v>13921</v>
      </c>
      <c r="F2845" s="164">
        <v>0</v>
      </c>
      <c r="G2845" s="164">
        <v>0</v>
      </c>
      <c r="H2845" s="164">
        <v>0</v>
      </c>
      <c r="I2845" s="164">
        <v>0</v>
      </c>
      <c r="J2845" s="164">
        <v>0</v>
      </c>
      <c r="K2845" s="164">
        <v>14</v>
      </c>
      <c r="L2845" s="164">
        <v>802</v>
      </c>
      <c r="M2845" s="164">
        <v>2374.02</v>
      </c>
      <c r="N2845" s="164">
        <v>5.8000000000000003E-2</v>
      </c>
      <c r="O2845" s="164">
        <v>0.17100000000000001</v>
      </c>
      <c r="P2845" s="164">
        <v>14</v>
      </c>
      <c r="Q2845" s="164">
        <v>802</v>
      </c>
      <c r="R2845" s="164">
        <v>2374.02</v>
      </c>
      <c r="S2845" s="164">
        <v>5.8000000000000003E-2</v>
      </c>
      <c r="T2845" s="164">
        <v>0.17100000000000001</v>
      </c>
    </row>
    <row r="2846" spans="1:20" ht="15.75" customHeight="1">
      <c r="A2846" s="126" t="s">
        <v>134</v>
      </c>
      <c r="B2846" s="163">
        <v>2020</v>
      </c>
      <c r="C2846" s="163">
        <v>4</v>
      </c>
      <c r="D2846" s="126" t="s">
        <v>56</v>
      </c>
      <c r="E2846" s="163">
        <v>13921</v>
      </c>
      <c r="F2846" s="163">
        <v>0</v>
      </c>
      <c r="G2846" s="163">
        <v>0</v>
      </c>
      <c r="H2846" s="163">
        <v>0</v>
      </c>
      <c r="I2846" s="163">
        <v>0</v>
      </c>
      <c r="J2846" s="163">
        <v>0</v>
      </c>
      <c r="K2846" s="163">
        <v>2</v>
      </c>
      <c r="L2846" s="163">
        <v>405</v>
      </c>
      <c r="M2846" s="163">
        <v>1044.58</v>
      </c>
      <c r="N2846" s="163">
        <v>2.9000000000000001E-2</v>
      </c>
      <c r="O2846" s="163">
        <v>7.4999999999999997E-2</v>
      </c>
      <c r="P2846" s="163">
        <v>2</v>
      </c>
      <c r="Q2846" s="163">
        <v>405</v>
      </c>
      <c r="R2846" s="163">
        <v>1044.58</v>
      </c>
      <c r="S2846" s="163">
        <v>2.9000000000000001E-2</v>
      </c>
      <c r="T2846" s="163">
        <v>7.4999999999999997E-2</v>
      </c>
    </row>
    <row r="2847" spans="1:20" ht="15.75" customHeight="1">
      <c r="A2847" s="130" t="s">
        <v>134</v>
      </c>
      <c r="B2847" s="164">
        <v>2020</v>
      </c>
      <c r="C2847" s="164">
        <v>5</v>
      </c>
      <c r="D2847" s="130" t="s">
        <v>57</v>
      </c>
      <c r="E2847" s="164">
        <v>13921</v>
      </c>
      <c r="F2847" s="164">
        <v>0</v>
      </c>
      <c r="G2847" s="164">
        <v>0</v>
      </c>
      <c r="H2847" s="164">
        <v>0</v>
      </c>
      <c r="I2847" s="164">
        <v>0</v>
      </c>
      <c r="J2847" s="164">
        <v>0</v>
      </c>
      <c r="K2847" s="164">
        <v>36</v>
      </c>
      <c r="L2847" s="164">
        <v>938</v>
      </c>
      <c r="M2847" s="164">
        <v>2258.0500000000002</v>
      </c>
      <c r="N2847" s="164">
        <v>6.7000000000000004E-2</v>
      </c>
      <c r="O2847" s="164">
        <v>0.16200000000000001</v>
      </c>
      <c r="P2847" s="164">
        <v>36</v>
      </c>
      <c r="Q2847" s="164">
        <v>938</v>
      </c>
      <c r="R2847" s="164">
        <v>2258.0500000000002</v>
      </c>
      <c r="S2847" s="164">
        <v>6.7000000000000004E-2</v>
      </c>
      <c r="T2847" s="164">
        <v>0.16200000000000001</v>
      </c>
    </row>
    <row r="2848" spans="1:20" ht="15.75" customHeight="1">
      <c r="A2848" s="126" t="s">
        <v>134</v>
      </c>
      <c r="B2848" s="163">
        <v>2020</v>
      </c>
      <c r="C2848" s="163">
        <v>6</v>
      </c>
      <c r="D2848" s="126" t="s">
        <v>58</v>
      </c>
      <c r="E2848" s="163">
        <v>13921</v>
      </c>
      <c r="F2848" s="163">
        <v>0</v>
      </c>
      <c r="G2848" s="163">
        <v>0</v>
      </c>
      <c r="H2848" s="163">
        <v>0</v>
      </c>
      <c r="I2848" s="163">
        <v>0</v>
      </c>
      <c r="J2848" s="163">
        <v>0</v>
      </c>
      <c r="K2848" s="163">
        <v>17</v>
      </c>
      <c r="L2848" s="163">
        <v>14927</v>
      </c>
      <c r="M2848" s="163">
        <v>71489.2</v>
      </c>
      <c r="N2848" s="163">
        <v>1.0720000000000001</v>
      </c>
      <c r="O2848" s="163">
        <v>5.1340000000000003</v>
      </c>
      <c r="P2848" s="163">
        <v>17</v>
      </c>
      <c r="Q2848" s="163">
        <v>14927</v>
      </c>
      <c r="R2848" s="163">
        <v>71489.2</v>
      </c>
      <c r="S2848" s="163">
        <v>1.0720000000000001</v>
      </c>
      <c r="T2848" s="163">
        <v>5.1340000000000003</v>
      </c>
    </row>
    <row r="2849" spans="1:20" ht="15.75" customHeight="1">
      <c r="A2849" s="130" t="s">
        <v>134</v>
      </c>
      <c r="B2849" s="164">
        <v>2020</v>
      </c>
      <c r="C2849" s="164">
        <v>7</v>
      </c>
      <c r="D2849" s="130" t="s">
        <v>59</v>
      </c>
      <c r="E2849" s="164">
        <v>13921</v>
      </c>
      <c r="F2849" s="164">
        <v>0</v>
      </c>
      <c r="G2849" s="164">
        <v>0</v>
      </c>
      <c r="H2849" s="164">
        <v>0</v>
      </c>
      <c r="I2849" s="164">
        <v>0</v>
      </c>
      <c r="J2849" s="164">
        <v>0</v>
      </c>
      <c r="K2849" s="164">
        <v>0</v>
      </c>
      <c r="L2849" s="164">
        <v>0</v>
      </c>
      <c r="M2849" s="164">
        <v>0</v>
      </c>
      <c r="N2849" s="164">
        <v>0</v>
      </c>
      <c r="O2849" s="164">
        <v>0</v>
      </c>
      <c r="P2849" s="164">
        <v>0</v>
      </c>
      <c r="Q2849" s="164">
        <v>0</v>
      </c>
      <c r="R2849" s="164">
        <v>0</v>
      </c>
      <c r="S2849" s="164">
        <v>0</v>
      </c>
      <c r="T2849" s="164">
        <v>0</v>
      </c>
    </row>
    <row r="2850" spans="1:20" ht="15.75" customHeight="1">
      <c r="A2850" s="126" t="s">
        <v>134</v>
      </c>
      <c r="B2850" s="163">
        <v>2020</v>
      </c>
      <c r="C2850" s="163">
        <v>8</v>
      </c>
      <c r="D2850" s="126" t="s">
        <v>60</v>
      </c>
      <c r="E2850" s="163">
        <v>13921</v>
      </c>
      <c r="F2850" s="163">
        <v>0</v>
      </c>
      <c r="G2850" s="163">
        <v>0</v>
      </c>
      <c r="H2850" s="163">
        <v>0</v>
      </c>
      <c r="I2850" s="163">
        <v>0</v>
      </c>
      <c r="J2850" s="163">
        <v>0</v>
      </c>
      <c r="K2850" s="163">
        <v>3</v>
      </c>
      <c r="L2850" s="163">
        <v>533</v>
      </c>
      <c r="M2850" s="163">
        <v>798.05</v>
      </c>
      <c r="N2850" s="163">
        <v>3.7999999999999999E-2</v>
      </c>
      <c r="O2850" s="163">
        <v>5.7000000000000002E-2</v>
      </c>
      <c r="P2850" s="163">
        <v>3</v>
      </c>
      <c r="Q2850" s="163">
        <v>533</v>
      </c>
      <c r="R2850" s="163">
        <v>798.05</v>
      </c>
      <c r="S2850" s="163">
        <v>3.7999999999999999E-2</v>
      </c>
      <c r="T2850" s="163">
        <v>5.7000000000000002E-2</v>
      </c>
    </row>
    <row r="2851" spans="1:20" ht="15.75" customHeight="1">
      <c r="A2851" s="130" t="s">
        <v>134</v>
      </c>
      <c r="B2851" s="164">
        <v>2020</v>
      </c>
      <c r="C2851" s="164">
        <v>9</v>
      </c>
      <c r="D2851" s="130" t="s">
        <v>61</v>
      </c>
      <c r="E2851" s="164">
        <v>13921</v>
      </c>
      <c r="F2851" s="164">
        <v>0</v>
      </c>
      <c r="G2851" s="164">
        <v>0</v>
      </c>
      <c r="H2851" s="164">
        <v>0</v>
      </c>
      <c r="I2851" s="164">
        <v>0</v>
      </c>
      <c r="J2851" s="164">
        <v>0</v>
      </c>
      <c r="K2851" s="164">
        <v>39</v>
      </c>
      <c r="L2851" s="164">
        <v>210</v>
      </c>
      <c r="M2851" s="164">
        <v>298.93</v>
      </c>
      <c r="N2851" s="164">
        <v>1.4999999999999999E-2</v>
      </c>
      <c r="O2851" s="164">
        <v>2.1000000000000001E-2</v>
      </c>
      <c r="P2851" s="164">
        <v>39</v>
      </c>
      <c r="Q2851" s="164">
        <v>210</v>
      </c>
      <c r="R2851" s="164">
        <v>298.93</v>
      </c>
      <c r="S2851" s="164">
        <v>1.4999999999999999E-2</v>
      </c>
      <c r="T2851" s="164">
        <v>2.1000000000000001E-2</v>
      </c>
    </row>
    <row r="2852" spans="1:20" ht="15.75" customHeight="1">
      <c r="A2852" s="126" t="s">
        <v>134</v>
      </c>
      <c r="B2852" s="163">
        <v>2021</v>
      </c>
      <c r="C2852" s="163">
        <v>0</v>
      </c>
      <c r="D2852" s="126" t="s">
        <v>53</v>
      </c>
      <c r="E2852" s="163">
        <v>14120</v>
      </c>
      <c r="F2852" s="163">
        <v>0</v>
      </c>
      <c r="G2852" s="163">
        <v>0</v>
      </c>
      <c r="H2852" s="163">
        <v>0</v>
      </c>
      <c r="I2852" s="163">
        <v>0</v>
      </c>
      <c r="J2852" s="163">
        <v>0</v>
      </c>
      <c r="K2852" s="163">
        <v>8</v>
      </c>
      <c r="L2852" s="163">
        <v>295</v>
      </c>
      <c r="M2852" s="163">
        <v>499.79</v>
      </c>
      <c r="N2852" s="163">
        <v>2.1000000000000001E-2</v>
      </c>
      <c r="O2852" s="163">
        <v>3.5000000000000003E-2</v>
      </c>
      <c r="P2852" s="163">
        <v>8</v>
      </c>
      <c r="Q2852" s="163">
        <v>295</v>
      </c>
      <c r="R2852" s="163">
        <v>499.79</v>
      </c>
      <c r="S2852" s="163">
        <v>2.1000000000000001E-2</v>
      </c>
      <c r="T2852" s="163">
        <v>3.5000000000000003E-2</v>
      </c>
    </row>
    <row r="2853" spans="1:20" ht="15.75" customHeight="1">
      <c r="A2853" s="130" t="s">
        <v>134</v>
      </c>
      <c r="B2853" s="164">
        <v>2021</v>
      </c>
      <c r="C2853" s="164">
        <v>1</v>
      </c>
      <c r="D2853" s="130" t="s">
        <v>54</v>
      </c>
      <c r="E2853" s="164">
        <v>14120</v>
      </c>
      <c r="F2853" s="164">
        <v>0</v>
      </c>
      <c r="G2853" s="164">
        <v>0</v>
      </c>
      <c r="H2853" s="164">
        <v>0</v>
      </c>
      <c r="I2853" s="164">
        <v>0</v>
      </c>
      <c r="J2853" s="164">
        <v>0</v>
      </c>
      <c r="K2853" s="164">
        <v>1</v>
      </c>
      <c r="L2853" s="164">
        <v>2</v>
      </c>
      <c r="M2853" s="164">
        <v>2.67</v>
      </c>
      <c r="N2853" s="164">
        <v>0</v>
      </c>
      <c r="O2853" s="164">
        <v>0</v>
      </c>
      <c r="P2853" s="164">
        <v>1</v>
      </c>
      <c r="Q2853" s="164">
        <v>2</v>
      </c>
      <c r="R2853" s="164">
        <v>2.67</v>
      </c>
      <c r="S2853" s="164">
        <v>0</v>
      </c>
      <c r="T2853" s="164">
        <v>0</v>
      </c>
    </row>
    <row r="2854" spans="1:20" ht="15.75" customHeight="1">
      <c r="A2854" s="126" t="s">
        <v>134</v>
      </c>
      <c r="B2854" s="163">
        <v>2021</v>
      </c>
      <c r="C2854" s="163">
        <v>2</v>
      </c>
      <c r="D2854" s="126" t="s">
        <v>1415</v>
      </c>
      <c r="E2854" s="163">
        <v>14120</v>
      </c>
      <c r="F2854" s="163">
        <v>1</v>
      </c>
      <c r="G2854" s="163">
        <v>3338</v>
      </c>
      <c r="H2854" s="163">
        <v>28498.9</v>
      </c>
      <c r="I2854" s="163">
        <v>0.23599999999999999</v>
      </c>
      <c r="J2854" s="163">
        <v>2.0169999999999999</v>
      </c>
      <c r="K2854" s="163">
        <v>19</v>
      </c>
      <c r="L2854" s="163">
        <v>34598</v>
      </c>
      <c r="M2854" s="163">
        <v>61896.54</v>
      </c>
      <c r="N2854" s="163">
        <v>2.4500000000000002</v>
      </c>
      <c r="O2854" s="163">
        <v>4.3840000000000003</v>
      </c>
      <c r="P2854" s="163">
        <v>20</v>
      </c>
      <c r="Q2854" s="163">
        <v>37936</v>
      </c>
      <c r="R2854" s="163">
        <v>90395.44</v>
      </c>
      <c r="S2854" s="163">
        <v>2.6859999999999999</v>
      </c>
      <c r="T2854" s="163">
        <v>6.4020000000000001</v>
      </c>
    </row>
    <row r="2855" spans="1:20" ht="15.75" customHeight="1">
      <c r="A2855" s="130" t="s">
        <v>134</v>
      </c>
      <c r="B2855" s="164">
        <v>2021</v>
      </c>
      <c r="C2855" s="164">
        <v>3</v>
      </c>
      <c r="D2855" s="130" t="s">
        <v>55</v>
      </c>
      <c r="E2855" s="164">
        <v>14120</v>
      </c>
      <c r="F2855" s="164">
        <v>0</v>
      </c>
      <c r="G2855" s="164">
        <v>0</v>
      </c>
      <c r="H2855" s="164">
        <v>0</v>
      </c>
      <c r="I2855" s="164">
        <v>0</v>
      </c>
      <c r="J2855" s="164">
        <v>0</v>
      </c>
      <c r="K2855" s="164">
        <v>16</v>
      </c>
      <c r="L2855" s="164">
        <v>5001</v>
      </c>
      <c r="M2855" s="164">
        <v>6914.76</v>
      </c>
      <c r="N2855" s="164">
        <v>0.35399999999999998</v>
      </c>
      <c r="O2855" s="164">
        <v>0.49</v>
      </c>
      <c r="P2855" s="164">
        <v>16</v>
      </c>
      <c r="Q2855" s="164">
        <v>5001</v>
      </c>
      <c r="R2855" s="164">
        <v>6914.76</v>
      </c>
      <c r="S2855" s="164">
        <v>0.35399999999999998</v>
      </c>
      <c r="T2855" s="164">
        <v>0.49</v>
      </c>
    </row>
    <row r="2856" spans="1:20" ht="15.75" customHeight="1">
      <c r="A2856" s="126" t="s">
        <v>134</v>
      </c>
      <c r="B2856" s="163">
        <v>2021</v>
      </c>
      <c r="C2856" s="163">
        <v>4</v>
      </c>
      <c r="D2856" s="126" t="s">
        <v>56</v>
      </c>
      <c r="E2856" s="163">
        <v>14120</v>
      </c>
      <c r="F2856" s="163">
        <v>0</v>
      </c>
      <c r="G2856" s="163">
        <v>0</v>
      </c>
      <c r="H2856" s="163">
        <v>0</v>
      </c>
      <c r="I2856" s="163">
        <v>0</v>
      </c>
      <c r="J2856" s="163">
        <v>0</v>
      </c>
      <c r="K2856" s="163">
        <v>3</v>
      </c>
      <c r="L2856" s="163">
        <v>26</v>
      </c>
      <c r="M2856" s="163">
        <v>56.1</v>
      </c>
      <c r="N2856" s="163">
        <v>2E-3</v>
      </c>
      <c r="O2856" s="163">
        <v>4.0000000000000001E-3</v>
      </c>
      <c r="P2856" s="163">
        <v>3</v>
      </c>
      <c r="Q2856" s="163">
        <v>26</v>
      </c>
      <c r="R2856" s="163">
        <v>56.1</v>
      </c>
      <c r="S2856" s="163">
        <v>2E-3</v>
      </c>
      <c r="T2856" s="163">
        <v>4.0000000000000001E-3</v>
      </c>
    </row>
    <row r="2857" spans="1:20" ht="15.75" customHeight="1">
      <c r="A2857" s="130" t="s">
        <v>134</v>
      </c>
      <c r="B2857" s="164">
        <v>2021</v>
      </c>
      <c r="C2857" s="164">
        <v>5</v>
      </c>
      <c r="D2857" s="130" t="s">
        <v>57</v>
      </c>
      <c r="E2857" s="164">
        <v>14120</v>
      </c>
      <c r="F2857" s="164">
        <v>0</v>
      </c>
      <c r="G2857" s="164">
        <v>0</v>
      </c>
      <c r="H2857" s="164">
        <v>0</v>
      </c>
      <c r="I2857" s="164">
        <v>0</v>
      </c>
      <c r="J2857" s="164">
        <v>0</v>
      </c>
      <c r="K2857" s="164">
        <v>28</v>
      </c>
      <c r="L2857" s="164">
        <v>2153</v>
      </c>
      <c r="M2857" s="164">
        <v>3863.12</v>
      </c>
      <c r="N2857" s="164">
        <v>0.152</v>
      </c>
      <c r="O2857" s="164">
        <v>0.27400000000000002</v>
      </c>
      <c r="P2857" s="164">
        <v>28</v>
      </c>
      <c r="Q2857" s="164">
        <v>2153</v>
      </c>
      <c r="R2857" s="164">
        <v>3863.12</v>
      </c>
      <c r="S2857" s="164">
        <v>0.152</v>
      </c>
      <c r="T2857" s="164">
        <v>0.27400000000000002</v>
      </c>
    </row>
    <row r="2858" spans="1:20" ht="15.75" customHeight="1">
      <c r="A2858" s="126" t="s">
        <v>134</v>
      </c>
      <c r="B2858" s="163">
        <v>2021</v>
      </c>
      <c r="C2858" s="163">
        <v>6</v>
      </c>
      <c r="D2858" s="126" t="s">
        <v>58</v>
      </c>
      <c r="E2858" s="163">
        <v>14120</v>
      </c>
      <c r="F2858" s="163">
        <v>2</v>
      </c>
      <c r="G2858" s="163">
        <v>77</v>
      </c>
      <c r="H2858" s="163">
        <v>181.32</v>
      </c>
      <c r="I2858" s="163">
        <v>5.0000000000000001E-3</v>
      </c>
      <c r="J2858" s="163">
        <v>1.2999999999999999E-2</v>
      </c>
      <c r="K2858" s="163">
        <v>13</v>
      </c>
      <c r="L2858" s="163">
        <v>10037</v>
      </c>
      <c r="M2858" s="163">
        <v>16522.04</v>
      </c>
      <c r="N2858" s="163">
        <v>0.71099999999999997</v>
      </c>
      <c r="O2858" s="163">
        <v>1.169</v>
      </c>
      <c r="P2858" s="163">
        <v>15</v>
      </c>
      <c r="Q2858" s="163">
        <v>10114</v>
      </c>
      <c r="R2858" s="163">
        <v>16703.36</v>
      </c>
      <c r="S2858" s="163">
        <v>0.71599999999999997</v>
      </c>
      <c r="T2858" s="163">
        <v>1.1830000000000001</v>
      </c>
    </row>
    <row r="2859" spans="1:20" ht="15.75" customHeight="1">
      <c r="A2859" s="130" t="s">
        <v>134</v>
      </c>
      <c r="B2859" s="164">
        <v>2021</v>
      </c>
      <c r="C2859" s="164">
        <v>7</v>
      </c>
      <c r="D2859" s="130" t="s">
        <v>59</v>
      </c>
      <c r="E2859" s="164">
        <v>14120</v>
      </c>
      <c r="F2859" s="164">
        <v>0</v>
      </c>
      <c r="G2859" s="164">
        <v>0</v>
      </c>
      <c r="H2859" s="164">
        <v>0</v>
      </c>
      <c r="I2859" s="164">
        <v>0</v>
      </c>
      <c r="J2859" s="164">
        <v>0</v>
      </c>
      <c r="K2859" s="164">
        <v>0</v>
      </c>
      <c r="L2859" s="164">
        <v>0</v>
      </c>
      <c r="M2859" s="164">
        <v>0</v>
      </c>
      <c r="N2859" s="164">
        <v>0</v>
      </c>
      <c r="O2859" s="164">
        <v>0</v>
      </c>
      <c r="P2859" s="164">
        <v>0</v>
      </c>
      <c r="Q2859" s="164">
        <v>0</v>
      </c>
      <c r="R2859" s="164">
        <v>0</v>
      </c>
      <c r="S2859" s="164">
        <v>0</v>
      </c>
      <c r="T2859" s="164">
        <v>0</v>
      </c>
    </row>
    <row r="2860" spans="1:20" ht="15.75" customHeight="1">
      <c r="A2860" s="126" t="s">
        <v>134</v>
      </c>
      <c r="B2860" s="163">
        <v>2021</v>
      </c>
      <c r="C2860" s="163">
        <v>8</v>
      </c>
      <c r="D2860" s="126" t="s">
        <v>60</v>
      </c>
      <c r="E2860" s="163">
        <v>14120</v>
      </c>
      <c r="F2860" s="163">
        <v>0</v>
      </c>
      <c r="G2860" s="163">
        <v>0</v>
      </c>
      <c r="H2860" s="163">
        <v>0</v>
      </c>
      <c r="I2860" s="163">
        <v>0</v>
      </c>
      <c r="J2860" s="163">
        <v>0</v>
      </c>
      <c r="K2860" s="163">
        <v>0</v>
      </c>
      <c r="L2860" s="163">
        <v>0</v>
      </c>
      <c r="M2860" s="163">
        <v>0</v>
      </c>
      <c r="N2860" s="163">
        <v>0</v>
      </c>
      <c r="O2860" s="163">
        <v>0</v>
      </c>
      <c r="P2860" s="163">
        <v>0</v>
      </c>
      <c r="Q2860" s="163">
        <v>0</v>
      </c>
      <c r="R2860" s="163">
        <v>0</v>
      </c>
      <c r="S2860" s="163">
        <v>0</v>
      </c>
      <c r="T2860" s="163">
        <v>0</v>
      </c>
    </row>
    <row r="2861" spans="1:20" ht="15.75" customHeight="1">
      <c r="A2861" s="130" t="s">
        <v>134</v>
      </c>
      <c r="B2861" s="164">
        <v>2021</v>
      </c>
      <c r="C2861" s="164">
        <v>9</v>
      </c>
      <c r="D2861" s="130" t="s">
        <v>61</v>
      </c>
      <c r="E2861" s="164">
        <v>14120</v>
      </c>
      <c r="F2861" s="164">
        <v>0</v>
      </c>
      <c r="G2861" s="164">
        <v>0</v>
      </c>
      <c r="H2861" s="164">
        <v>0</v>
      </c>
      <c r="I2861" s="164">
        <v>0</v>
      </c>
      <c r="J2861" s="164">
        <v>0</v>
      </c>
      <c r="K2861" s="164">
        <v>30</v>
      </c>
      <c r="L2861" s="164">
        <v>3408</v>
      </c>
      <c r="M2861" s="164">
        <v>9143.61</v>
      </c>
      <c r="N2861" s="164">
        <v>0.24099999999999999</v>
      </c>
      <c r="O2861" s="164">
        <v>0.64800000000000002</v>
      </c>
      <c r="P2861" s="164">
        <v>30</v>
      </c>
      <c r="Q2861" s="164">
        <v>3408</v>
      </c>
      <c r="R2861" s="164">
        <v>9143.61</v>
      </c>
      <c r="S2861" s="164">
        <v>0.24099999999999999</v>
      </c>
      <c r="T2861" s="164">
        <v>0.64800000000000002</v>
      </c>
    </row>
    <row r="2862" spans="1:20" ht="15.75" customHeight="1">
      <c r="A2862" s="126" t="s">
        <v>134</v>
      </c>
      <c r="B2862" s="163">
        <v>2022</v>
      </c>
      <c r="C2862" s="163">
        <v>0</v>
      </c>
      <c r="D2862" s="126" t="s">
        <v>53</v>
      </c>
      <c r="E2862" s="163">
        <v>14318</v>
      </c>
      <c r="F2862" s="163">
        <v>0</v>
      </c>
      <c r="G2862" s="163">
        <v>0</v>
      </c>
      <c r="H2862" s="163">
        <v>0</v>
      </c>
      <c r="I2862" s="163">
        <v>0</v>
      </c>
      <c r="J2862" s="163">
        <v>0</v>
      </c>
      <c r="K2862" s="163">
        <v>11</v>
      </c>
      <c r="L2862" s="163">
        <v>3348</v>
      </c>
      <c r="M2862" s="163">
        <v>2208.1</v>
      </c>
      <c r="N2862" s="163">
        <v>0.23400000000000001</v>
      </c>
      <c r="O2862" s="163">
        <v>0.154</v>
      </c>
      <c r="P2862" s="163">
        <v>11</v>
      </c>
      <c r="Q2862" s="163">
        <v>3348</v>
      </c>
      <c r="R2862" s="163">
        <v>2208.1</v>
      </c>
      <c r="S2862" s="163">
        <v>0.23400000000000001</v>
      </c>
      <c r="T2862" s="163">
        <v>0.154</v>
      </c>
    </row>
    <row r="2863" spans="1:20" ht="15.75" customHeight="1">
      <c r="A2863" s="130" t="s">
        <v>134</v>
      </c>
      <c r="B2863" s="164">
        <v>2022</v>
      </c>
      <c r="C2863" s="164">
        <v>1</v>
      </c>
      <c r="D2863" s="130" t="s">
        <v>54</v>
      </c>
      <c r="E2863" s="164">
        <v>14318</v>
      </c>
      <c r="F2863" s="164">
        <v>0</v>
      </c>
      <c r="G2863" s="164">
        <v>0</v>
      </c>
      <c r="H2863" s="164">
        <v>0</v>
      </c>
      <c r="I2863" s="164">
        <v>0</v>
      </c>
      <c r="J2863" s="164">
        <v>0</v>
      </c>
      <c r="K2863" s="164">
        <v>1</v>
      </c>
      <c r="L2863" s="164">
        <v>9</v>
      </c>
      <c r="M2863" s="164">
        <v>4.5</v>
      </c>
      <c r="N2863" s="164">
        <v>1E-3</v>
      </c>
      <c r="O2863" s="164">
        <v>0</v>
      </c>
      <c r="P2863" s="164">
        <v>1</v>
      </c>
      <c r="Q2863" s="164">
        <v>9</v>
      </c>
      <c r="R2863" s="164">
        <v>4.5</v>
      </c>
      <c r="S2863" s="164">
        <v>1E-3</v>
      </c>
      <c r="T2863" s="164">
        <v>0</v>
      </c>
    </row>
    <row r="2864" spans="1:20" ht="15.75" customHeight="1">
      <c r="A2864" s="126" t="s">
        <v>134</v>
      </c>
      <c r="B2864" s="163">
        <v>2022</v>
      </c>
      <c r="C2864" s="163">
        <v>2</v>
      </c>
      <c r="D2864" s="126" t="s">
        <v>1415</v>
      </c>
      <c r="E2864" s="163">
        <v>14318</v>
      </c>
      <c r="F2864" s="163">
        <v>2</v>
      </c>
      <c r="G2864" s="163">
        <v>20676</v>
      </c>
      <c r="H2864" s="163">
        <v>97638.66</v>
      </c>
      <c r="I2864" s="163">
        <v>1.4430000000000001</v>
      </c>
      <c r="J2864" s="163">
        <v>6.819</v>
      </c>
      <c r="K2864" s="163">
        <v>15</v>
      </c>
      <c r="L2864" s="163">
        <v>27563</v>
      </c>
      <c r="M2864" s="163">
        <v>33512.379999999997</v>
      </c>
      <c r="N2864" s="163">
        <v>1.925</v>
      </c>
      <c r="O2864" s="163">
        <v>2.3410000000000002</v>
      </c>
      <c r="P2864" s="163">
        <v>17</v>
      </c>
      <c r="Q2864" s="163">
        <v>48239</v>
      </c>
      <c r="R2864" s="163">
        <v>131151.04000000001</v>
      </c>
      <c r="S2864" s="163">
        <v>3.3690000000000002</v>
      </c>
      <c r="T2864" s="163">
        <v>9.16</v>
      </c>
    </row>
    <row r="2865" spans="1:20" ht="15.75" customHeight="1">
      <c r="A2865" s="130" t="s">
        <v>134</v>
      </c>
      <c r="B2865" s="164">
        <v>2022</v>
      </c>
      <c r="C2865" s="164">
        <v>3</v>
      </c>
      <c r="D2865" s="130" t="s">
        <v>55</v>
      </c>
      <c r="E2865" s="164">
        <v>14318</v>
      </c>
      <c r="F2865" s="164">
        <v>0</v>
      </c>
      <c r="G2865" s="164">
        <v>0</v>
      </c>
      <c r="H2865" s="164">
        <v>0</v>
      </c>
      <c r="I2865" s="164">
        <v>0</v>
      </c>
      <c r="J2865" s="164">
        <v>0</v>
      </c>
      <c r="K2865" s="164">
        <v>16</v>
      </c>
      <c r="L2865" s="164">
        <v>1423</v>
      </c>
      <c r="M2865" s="164">
        <v>2583.34</v>
      </c>
      <c r="N2865" s="164">
        <v>9.9000000000000005E-2</v>
      </c>
      <c r="O2865" s="164">
        <v>0.18</v>
      </c>
      <c r="P2865" s="164">
        <v>16</v>
      </c>
      <c r="Q2865" s="164">
        <v>1423</v>
      </c>
      <c r="R2865" s="164">
        <v>2583.34</v>
      </c>
      <c r="S2865" s="164">
        <v>9.9000000000000005E-2</v>
      </c>
      <c r="T2865" s="164">
        <v>0.18</v>
      </c>
    </row>
    <row r="2866" spans="1:20" ht="15.75" customHeight="1">
      <c r="A2866" s="126" t="s">
        <v>134</v>
      </c>
      <c r="B2866" s="163">
        <v>2022</v>
      </c>
      <c r="C2866" s="163">
        <v>4</v>
      </c>
      <c r="D2866" s="126" t="s">
        <v>56</v>
      </c>
      <c r="E2866" s="163">
        <v>14318</v>
      </c>
      <c r="F2866" s="163">
        <v>0</v>
      </c>
      <c r="G2866" s="163">
        <v>0</v>
      </c>
      <c r="H2866" s="163">
        <v>0</v>
      </c>
      <c r="I2866" s="163">
        <v>0</v>
      </c>
      <c r="J2866" s="163">
        <v>0</v>
      </c>
      <c r="K2866" s="163">
        <v>0</v>
      </c>
      <c r="L2866" s="163">
        <v>0</v>
      </c>
      <c r="M2866" s="163">
        <v>0</v>
      </c>
      <c r="N2866" s="163">
        <v>0</v>
      </c>
      <c r="O2866" s="163">
        <v>0</v>
      </c>
      <c r="P2866" s="163">
        <v>0</v>
      </c>
      <c r="Q2866" s="163">
        <v>0</v>
      </c>
      <c r="R2866" s="163">
        <v>0</v>
      </c>
      <c r="S2866" s="163">
        <v>0</v>
      </c>
      <c r="T2866" s="163">
        <v>0</v>
      </c>
    </row>
    <row r="2867" spans="1:20" ht="15.75" customHeight="1">
      <c r="A2867" s="130" t="s">
        <v>134</v>
      </c>
      <c r="B2867" s="164">
        <v>2022</v>
      </c>
      <c r="C2867" s="164">
        <v>5</v>
      </c>
      <c r="D2867" s="130" t="s">
        <v>57</v>
      </c>
      <c r="E2867" s="164">
        <v>14318</v>
      </c>
      <c r="F2867" s="164">
        <v>0</v>
      </c>
      <c r="G2867" s="164">
        <v>0</v>
      </c>
      <c r="H2867" s="164">
        <v>0</v>
      </c>
      <c r="I2867" s="164">
        <v>0</v>
      </c>
      <c r="J2867" s="164">
        <v>0</v>
      </c>
      <c r="K2867" s="164">
        <v>30</v>
      </c>
      <c r="L2867" s="164">
        <v>1119</v>
      </c>
      <c r="M2867" s="164">
        <v>3076.74</v>
      </c>
      <c r="N2867" s="164">
        <v>7.8E-2</v>
      </c>
      <c r="O2867" s="164">
        <v>0.215</v>
      </c>
      <c r="P2867" s="164">
        <v>30</v>
      </c>
      <c r="Q2867" s="164">
        <v>1119</v>
      </c>
      <c r="R2867" s="164">
        <v>3076.74</v>
      </c>
      <c r="S2867" s="164">
        <v>7.8E-2</v>
      </c>
      <c r="T2867" s="164">
        <v>0.215</v>
      </c>
    </row>
    <row r="2868" spans="1:20" ht="15.75" customHeight="1">
      <c r="A2868" s="126" t="s">
        <v>134</v>
      </c>
      <c r="B2868" s="163">
        <v>2022</v>
      </c>
      <c r="C2868" s="163">
        <v>6</v>
      </c>
      <c r="D2868" s="126" t="s">
        <v>58</v>
      </c>
      <c r="E2868" s="163">
        <v>14318</v>
      </c>
      <c r="F2868" s="163">
        <v>1</v>
      </c>
      <c r="G2868" s="163">
        <v>5</v>
      </c>
      <c r="H2868" s="163">
        <v>5860.67</v>
      </c>
      <c r="I2868" s="163">
        <v>0</v>
      </c>
      <c r="J2868" s="163">
        <v>0.40899999999999997</v>
      </c>
      <c r="K2868" s="163">
        <v>18</v>
      </c>
      <c r="L2868" s="163">
        <v>10792</v>
      </c>
      <c r="M2868" s="163">
        <v>39016.160000000003</v>
      </c>
      <c r="N2868" s="163">
        <v>0.754</v>
      </c>
      <c r="O2868" s="163">
        <v>2.7250000000000001</v>
      </c>
      <c r="P2868" s="163">
        <v>19</v>
      </c>
      <c r="Q2868" s="163">
        <v>10797</v>
      </c>
      <c r="R2868" s="163">
        <v>44876.83</v>
      </c>
      <c r="S2868" s="163">
        <v>0.754</v>
      </c>
      <c r="T2868" s="163">
        <v>3.133</v>
      </c>
    </row>
    <row r="2869" spans="1:20" ht="15.75" customHeight="1">
      <c r="A2869" s="130" t="s">
        <v>134</v>
      </c>
      <c r="B2869" s="164">
        <v>2022</v>
      </c>
      <c r="C2869" s="164">
        <v>7</v>
      </c>
      <c r="D2869" s="130" t="s">
        <v>59</v>
      </c>
      <c r="E2869" s="164">
        <v>14318</v>
      </c>
      <c r="F2869" s="164">
        <v>0</v>
      </c>
      <c r="G2869" s="164">
        <v>0</v>
      </c>
      <c r="H2869" s="164">
        <v>0</v>
      </c>
      <c r="I2869" s="164">
        <v>0</v>
      </c>
      <c r="J2869" s="164">
        <v>0</v>
      </c>
      <c r="K2869" s="164">
        <v>0</v>
      </c>
      <c r="L2869" s="164">
        <v>0</v>
      </c>
      <c r="M2869" s="164">
        <v>0</v>
      </c>
      <c r="N2869" s="164">
        <v>0</v>
      </c>
      <c r="O2869" s="164">
        <v>0</v>
      </c>
      <c r="P2869" s="164">
        <v>0</v>
      </c>
      <c r="Q2869" s="164">
        <v>0</v>
      </c>
      <c r="R2869" s="164">
        <v>0</v>
      </c>
      <c r="S2869" s="164">
        <v>0</v>
      </c>
      <c r="T2869" s="164">
        <v>0</v>
      </c>
    </row>
    <row r="2870" spans="1:20" ht="15.75" customHeight="1">
      <c r="A2870" s="126" t="s">
        <v>134</v>
      </c>
      <c r="B2870" s="163">
        <v>2022</v>
      </c>
      <c r="C2870" s="163">
        <v>8</v>
      </c>
      <c r="D2870" s="126" t="s">
        <v>60</v>
      </c>
      <c r="E2870" s="163">
        <v>14318</v>
      </c>
      <c r="F2870" s="163">
        <v>0</v>
      </c>
      <c r="G2870" s="163">
        <v>0</v>
      </c>
      <c r="H2870" s="163">
        <v>0</v>
      </c>
      <c r="I2870" s="163">
        <v>0</v>
      </c>
      <c r="J2870" s="163">
        <v>0</v>
      </c>
      <c r="K2870" s="163">
        <v>0</v>
      </c>
      <c r="L2870" s="163">
        <v>0</v>
      </c>
      <c r="M2870" s="163">
        <v>0</v>
      </c>
      <c r="N2870" s="163">
        <v>0</v>
      </c>
      <c r="O2870" s="163">
        <v>0</v>
      </c>
      <c r="P2870" s="163">
        <v>0</v>
      </c>
      <c r="Q2870" s="163">
        <v>0</v>
      </c>
      <c r="R2870" s="163">
        <v>0</v>
      </c>
      <c r="S2870" s="163">
        <v>0</v>
      </c>
      <c r="T2870" s="163">
        <v>0</v>
      </c>
    </row>
    <row r="2871" spans="1:20" ht="15.75" customHeight="1">
      <c r="A2871" s="130" t="s">
        <v>134</v>
      </c>
      <c r="B2871" s="164">
        <v>2022</v>
      </c>
      <c r="C2871" s="164">
        <v>9</v>
      </c>
      <c r="D2871" s="130" t="s">
        <v>61</v>
      </c>
      <c r="E2871" s="164">
        <v>14318</v>
      </c>
      <c r="F2871" s="164">
        <v>0</v>
      </c>
      <c r="G2871" s="164">
        <v>0</v>
      </c>
      <c r="H2871" s="164">
        <v>0</v>
      </c>
      <c r="I2871" s="164">
        <v>0</v>
      </c>
      <c r="J2871" s="164">
        <v>0</v>
      </c>
      <c r="K2871" s="164">
        <v>28</v>
      </c>
      <c r="L2871" s="164">
        <v>1948</v>
      </c>
      <c r="M2871" s="164">
        <v>8072.93</v>
      </c>
      <c r="N2871" s="164">
        <v>0.13600000000000001</v>
      </c>
      <c r="O2871" s="164">
        <v>0.56399999999999995</v>
      </c>
      <c r="P2871" s="164">
        <v>28</v>
      </c>
      <c r="Q2871" s="164">
        <v>1948</v>
      </c>
      <c r="R2871" s="164">
        <v>8072.93</v>
      </c>
      <c r="S2871" s="164">
        <v>0.13600000000000001</v>
      </c>
      <c r="T2871" s="164">
        <v>0.56399999999999995</v>
      </c>
    </row>
    <row r="2872" spans="1:20" ht="15.75" customHeight="1">
      <c r="A2872" s="126" t="s">
        <v>134</v>
      </c>
      <c r="B2872" s="163">
        <v>2023</v>
      </c>
      <c r="C2872" s="163">
        <v>0</v>
      </c>
      <c r="D2872" s="126" t="s">
        <v>53</v>
      </c>
      <c r="E2872" s="163">
        <v>14533</v>
      </c>
      <c r="F2872" s="163">
        <v>0</v>
      </c>
      <c r="G2872" s="163">
        <v>0</v>
      </c>
      <c r="H2872" s="163">
        <v>0</v>
      </c>
      <c r="I2872" s="163">
        <v>0</v>
      </c>
      <c r="J2872" s="163">
        <v>0</v>
      </c>
      <c r="K2872" s="163">
        <v>8</v>
      </c>
      <c r="L2872" s="163">
        <v>1548</v>
      </c>
      <c r="M2872" s="163">
        <v>1419.86</v>
      </c>
      <c r="N2872" s="163">
        <v>0.107</v>
      </c>
      <c r="O2872" s="163">
        <v>9.8000000000000004E-2</v>
      </c>
      <c r="P2872" s="163">
        <v>8</v>
      </c>
      <c r="Q2872" s="163">
        <v>1548</v>
      </c>
      <c r="R2872" s="163">
        <v>1419.86</v>
      </c>
      <c r="S2872" s="163">
        <v>0.107</v>
      </c>
      <c r="T2872" s="163">
        <v>9.8000000000000004E-2</v>
      </c>
    </row>
    <row r="2873" spans="1:20" ht="15.75" customHeight="1">
      <c r="A2873" s="130" t="s">
        <v>134</v>
      </c>
      <c r="B2873" s="164">
        <v>2023</v>
      </c>
      <c r="C2873" s="164">
        <v>1</v>
      </c>
      <c r="D2873" s="130" t="s">
        <v>54</v>
      </c>
      <c r="E2873" s="164">
        <v>14533</v>
      </c>
      <c r="F2873" s="164">
        <v>0</v>
      </c>
      <c r="G2873" s="164">
        <v>0</v>
      </c>
      <c r="H2873" s="164">
        <v>0</v>
      </c>
      <c r="I2873" s="164">
        <v>0</v>
      </c>
      <c r="J2873" s="164">
        <v>0</v>
      </c>
      <c r="K2873" s="164">
        <v>32</v>
      </c>
      <c r="L2873" s="164">
        <v>546</v>
      </c>
      <c r="M2873" s="164">
        <v>961.12</v>
      </c>
      <c r="N2873" s="164">
        <v>3.7999999999999999E-2</v>
      </c>
      <c r="O2873" s="164">
        <v>6.6000000000000003E-2</v>
      </c>
      <c r="P2873" s="164">
        <v>32</v>
      </c>
      <c r="Q2873" s="164">
        <v>546</v>
      </c>
      <c r="R2873" s="164">
        <v>961.12</v>
      </c>
      <c r="S2873" s="164">
        <v>3.7999999999999999E-2</v>
      </c>
      <c r="T2873" s="164">
        <v>6.6000000000000003E-2</v>
      </c>
    </row>
    <row r="2874" spans="1:20" ht="15.75" customHeight="1">
      <c r="A2874" s="126" t="s">
        <v>134</v>
      </c>
      <c r="B2874" s="163">
        <v>2023</v>
      </c>
      <c r="C2874" s="163">
        <v>2</v>
      </c>
      <c r="D2874" s="126" t="s">
        <v>1415</v>
      </c>
      <c r="E2874" s="163">
        <v>14533</v>
      </c>
      <c r="F2874" s="163">
        <v>0</v>
      </c>
      <c r="G2874" s="163">
        <v>0</v>
      </c>
      <c r="H2874" s="163">
        <v>0</v>
      </c>
      <c r="I2874" s="163">
        <v>0</v>
      </c>
      <c r="J2874" s="163">
        <v>0</v>
      </c>
      <c r="K2874" s="163">
        <v>10</v>
      </c>
      <c r="L2874" s="163">
        <v>5493</v>
      </c>
      <c r="M2874" s="163">
        <v>15160.89</v>
      </c>
      <c r="N2874" s="163">
        <v>0.378</v>
      </c>
      <c r="O2874" s="163">
        <v>1.042</v>
      </c>
      <c r="P2874" s="163">
        <v>10</v>
      </c>
      <c r="Q2874" s="163">
        <v>5493</v>
      </c>
      <c r="R2874" s="163">
        <v>15160.89</v>
      </c>
      <c r="S2874" s="163">
        <v>0.378</v>
      </c>
      <c r="T2874" s="163">
        <v>1.042</v>
      </c>
    </row>
    <row r="2875" spans="1:20" ht="15.75" customHeight="1">
      <c r="A2875" s="130" t="s">
        <v>134</v>
      </c>
      <c r="B2875" s="164">
        <v>2023</v>
      </c>
      <c r="C2875" s="164">
        <v>3</v>
      </c>
      <c r="D2875" s="130" t="s">
        <v>55</v>
      </c>
      <c r="E2875" s="164">
        <v>14533</v>
      </c>
      <c r="F2875" s="164">
        <v>0</v>
      </c>
      <c r="G2875" s="164">
        <v>0</v>
      </c>
      <c r="H2875" s="164">
        <v>0</v>
      </c>
      <c r="I2875" s="164">
        <v>0</v>
      </c>
      <c r="J2875" s="164">
        <v>0</v>
      </c>
      <c r="K2875" s="164">
        <v>22</v>
      </c>
      <c r="L2875" s="164">
        <v>3368</v>
      </c>
      <c r="M2875" s="164">
        <v>7911.97</v>
      </c>
      <c r="N2875" s="164">
        <v>0.23200000000000001</v>
      </c>
      <c r="O2875" s="164">
        <v>0.54400000000000004</v>
      </c>
      <c r="P2875" s="164">
        <v>22</v>
      </c>
      <c r="Q2875" s="164">
        <v>3368</v>
      </c>
      <c r="R2875" s="164">
        <v>7911.97</v>
      </c>
      <c r="S2875" s="164">
        <v>0.23200000000000001</v>
      </c>
      <c r="T2875" s="164">
        <v>0.54400000000000004</v>
      </c>
    </row>
    <row r="2876" spans="1:20" ht="15.75" customHeight="1">
      <c r="A2876" s="126" t="s">
        <v>134</v>
      </c>
      <c r="B2876" s="163">
        <v>2023</v>
      </c>
      <c r="C2876" s="163">
        <v>4</v>
      </c>
      <c r="D2876" s="126" t="s">
        <v>56</v>
      </c>
      <c r="E2876" s="163">
        <v>14533</v>
      </c>
      <c r="F2876" s="163">
        <v>0</v>
      </c>
      <c r="G2876" s="163">
        <v>0</v>
      </c>
      <c r="H2876" s="163">
        <v>0</v>
      </c>
      <c r="I2876" s="163">
        <v>0</v>
      </c>
      <c r="J2876" s="163">
        <v>0</v>
      </c>
      <c r="K2876" s="163">
        <v>3</v>
      </c>
      <c r="L2876" s="163">
        <v>381</v>
      </c>
      <c r="M2876" s="163">
        <v>1709.32</v>
      </c>
      <c r="N2876" s="163">
        <v>2.5999999999999999E-2</v>
      </c>
      <c r="O2876" s="163">
        <v>0.11799999999999999</v>
      </c>
      <c r="P2876" s="163">
        <v>3</v>
      </c>
      <c r="Q2876" s="163">
        <v>381</v>
      </c>
      <c r="R2876" s="163">
        <v>1709.32</v>
      </c>
      <c r="S2876" s="163">
        <v>2.5999999999999999E-2</v>
      </c>
      <c r="T2876" s="163">
        <v>0.11799999999999999</v>
      </c>
    </row>
    <row r="2877" spans="1:20" ht="15.75" customHeight="1">
      <c r="A2877" s="130" t="s">
        <v>134</v>
      </c>
      <c r="B2877" s="164">
        <v>2023</v>
      </c>
      <c r="C2877" s="164">
        <v>5</v>
      </c>
      <c r="D2877" s="130" t="s">
        <v>57</v>
      </c>
      <c r="E2877" s="164">
        <v>14533</v>
      </c>
      <c r="F2877" s="164">
        <v>0</v>
      </c>
      <c r="G2877" s="164">
        <v>0</v>
      </c>
      <c r="H2877" s="164">
        <v>0</v>
      </c>
      <c r="I2877" s="164">
        <v>0</v>
      </c>
      <c r="J2877" s="164">
        <v>0</v>
      </c>
      <c r="K2877" s="164">
        <v>20</v>
      </c>
      <c r="L2877" s="164">
        <v>270</v>
      </c>
      <c r="M2877" s="164">
        <v>799.42</v>
      </c>
      <c r="N2877" s="164">
        <v>1.9E-2</v>
      </c>
      <c r="O2877" s="164">
        <v>5.5E-2</v>
      </c>
      <c r="P2877" s="164">
        <v>20</v>
      </c>
      <c r="Q2877" s="164">
        <v>270</v>
      </c>
      <c r="R2877" s="164">
        <v>799.42</v>
      </c>
      <c r="S2877" s="164">
        <v>1.9E-2</v>
      </c>
      <c r="T2877" s="164">
        <v>5.5E-2</v>
      </c>
    </row>
    <row r="2878" spans="1:20" ht="15.75" customHeight="1">
      <c r="A2878" s="126" t="s">
        <v>134</v>
      </c>
      <c r="B2878" s="163">
        <v>2023</v>
      </c>
      <c r="C2878" s="163">
        <v>6</v>
      </c>
      <c r="D2878" s="126" t="s">
        <v>58</v>
      </c>
      <c r="E2878" s="163">
        <v>14533</v>
      </c>
      <c r="F2878" s="163">
        <v>0</v>
      </c>
      <c r="G2878" s="163">
        <v>0</v>
      </c>
      <c r="H2878" s="163">
        <v>0</v>
      </c>
      <c r="I2878" s="163">
        <v>0</v>
      </c>
      <c r="J2878" s="163">
        <v>0</v>
      </c>
      <c r="K2878" s="163">
        <v>13</v>
      </c>
      <c r="L2878" s="163">
        <v>2734</v>
      </c>
      <c r="M2878" s="163">
        <v>4824.72</v>
      </c>
      <c r="N2878" s="163">
        <v>0.188</v>
      </c>
      <c r="O2878" s="163">
        <v>0.33200000000000002</v>
      </c>
      <c r="P2878" s="163">
        <v>13</v>
      </c>
      <c r="Q2878" s="163">
        <v>2734</v>
      </c>
      <c r="R2878" s="163">
        <v>4824.72</v>
      </c>
      <c r="S2878" s="163">
        <v>0.188</v>
      </c>
      <c r="T2878" s="163">
        <v>0.33200000000000002</v>
      </c>
    </row>
    <row r="2879" spans="1:20" ht="15.75" customHeight="1">
      <c r="A2879" s="130" t="s">
        <v>134</v>
      </c>
      <c r="B2879" s="164">
        <v>2023</v>
      </c>
      <c r="C2879" s="164">
        <v>7</v>
      </c>
      <c r="D2879" s="130" t="s">
        <v>59</v>
      </c>
      <c r="E2879" s="164">
        <v>14533</v>
      </c>
      <c r="F2879" s="164">
        <v>0</v>
      </c>
      <c r="G2879" s="164">
        <v>0</v>
      </c>
      <c r="H2879" s="164">
        <v>0</v>
      </c>
      <c r="I2879" s="164">
        <v>0</v>
      </c>
      <c r="J2879" s="164">
        <v>0</v>
      </c>
      <c r="K2879" s="164">
        <v>0</v>
      </c>
      <c r="L2879" s="164">
        <v>0</v>
      </c>
      <c r="M2879" s="164">
        <v>0</v>
      </c>
      <c r="N2879" s="164">
        <v>0</v>
      </c>
      <c r="O2879" s="164">
        <v>0</v>
      </c>
      <c r="P2879" s="164">
        <v>0</v>
      </c>
      <c r="Q2879" s="164">
        <v>0</v>
      </c>
      <c r="R2879" s="164">
        <v>0</v>
      </c>
      <c r="S2879" s="164">
        <v>0</v>
      </c>
      <c r="T2879" s="164">
        <v>0</v>
      </c>
    </row>
    <row r="2880" spans="1:20" ht="15.75" customHeight="1">
      <c r="A2880" s="126" t="s">
        <v>134</v>
      </c>
      <c r="B2880" s="163">
        <v>2023</v>
      </c>
      <c r="C2880" s="163">
        <v>8</v>
      </c>
      <c r="D2880" s="126" t="s">
        <v>60</v>
      </c>
      <c r="E2880" s="163">
        <v>14533</v>
      </c>
      <c r="F2880" s="163">
        <v>0</v>
      </c>
      <c r="G2880" s="163">
        <v>0</v>
      </c>
      <c r="H2880" s="163">
        <v>0</v>
      </c>
      <c r="I2880" s="163">
        <v>0</v>
      </c>
      <c r="J2880" s="163">
        <v>0</v>
      </c>
      <c r="K2880" s="163">
        <v>2</v>
      </c>
      <c r="L2880" s="163">
        <v>181</v>
      </c>
      <c r="M2880" s="163">
        <v>121.5</v>
      </c>
      <c r="N2880" s="163">
        <v>1.2E-2</v>
      </c>
      <c r="O2880" s="163">
        <v>8.0000000000000002E-3</v>
      </c>
      <c r="P2880" s="163">
        <v>2</v>
      </c>
      <c r="Q2880" s="163">
        <v>181</v>
      </c>
      <c r="R2880" s="163">
        <v>121.5</v>
      </c>
      <c r="S2880" s="163">
        <v>1.2E-2</v>
      </c>
      <c r="T2880" s="163">
        <v>8.0000000000000002E-3</v>
      </c>
    </row>
    <row r="2881" spans="1:20" ht="15.75" customHeight="1">
      <c r="A2881" s="130" t="s">
        <v>134</v>
      </c>
      <c r="B2881" s="164">
        <v>2023</v>
      </c>
      <c r="C2881" s="164">
        <v>9</v>
      </c>
      <c r="D2881" s="130" t="s">
        <v>61</v>
      </c>
      <c r="E2881" s="164">
        <v>14533</v>
      </c>
      <c r="F2881" s="164">
        <v>0</v>
      </c>
      <c r="G2881" s="164">
        <v>0</v>
      </c>
      <c r="H2881" s="164">
        <v>0</v>
      </c>
      <c r="I2881" s="164">
        <v>0</v>
      </c>
      <c r="J2881" s="164">
        <v>0</v>
      </c>
      <c r="K2881" s="164">
        <v>22</v>
      </c>
      <c r="L2881" s="164">
        <v>537</v>
      </c>
      <c r="M2881" s="164">
        <v>1109.3699999999999</v>
      </c>
      <c r="N2881" s="164">
        <v>3.6999999999999998E-2</v>
      </c>
      <c r="O2881" s="164">
        <v>7.5999999999999998E-2</v>
      </c>
      <c r="P2881" s="164">
        <v>22</v>
      </c>
      <c r="Q2881" s="164">
        <v>537</v>
      </c>
      <c r="R2881" s="164">
        <v>1109.3699999999999</v>
      </c>
      <c r="S2881" s="164">
        <v>3.6999999999999998E-2</v>
      </c>
      <c r="T2881" s="164">
        <v>7.5999999999999998E-2</v>
      </c>
    </row>
    <row r="2882" spans="1:20" ht="15.75" customHeight="1">
      <c r="A2882" s="126" t="s">
        <v>4</v>
      </c>
      <c r="B2882" s="163">
        <v>2015</v>
      </c>
      <c r="C2882" s="163">
        <v>0</v>
      </c>
      <c r="D2882" s="126" t="s">
        <v>53</v>
      </c>
      <c r="E2882" s="163">
        <v>153213</v>
      </c>
      <c r="F2882" s="163">
        <v>0</v>
      </c>
      <c r="G2882" s="163">
        <v>0</v>
      </c>
      <c r="H2882" s="163">
        <v>0</v>
      </c>
      <c r="I2882" s="163">
        <v>0</v>
      </c>
      <c r="J2882" s="163">
        <v>0</v>
      </c>
      <c r="K2882" s="163">
        <v>22</v>
      </c>
      <c r="L2882" s="163">
        <v>5862</v>
      </c>
      <c r="M2882" s="163">
        <v>735.49</v>
      </c>
      <c r="N2882" s="163">
        <v>3.7999999999999999E-2</v>
      </c>
      <c r="O2882" s="163">
        <v>5.0000000000000001E-3</v>
      </c>
      <c r="P2882" s="163">
        <v>22</v>
      </c>
      <c r="Q2882" s="163">
        <v>5862</v>
      </c>
      <c r="R2882" s="163">
        <v>735.49</v>
      </c>
      <c r="S2882" s="163">
        <v>3.7999999999999999E-2</v>
      </c>
      <c r="T2882" s="163">
        <v>5.0000000000000001E-3</v>
      </c>
    </row>
    <row r="2883" spans="1:20" ht="15.75" customHeight="1">
      <c r="A2883" s="130" t="s">
        <v>4</v>
      </c>
      <c r="B2883" s="164">
        <v>2015</v>
      </c>
      <c r="C2883" s="164">
        <v>1</v>
      </c>
      <c r="D2883" s="130" t="s">
        <v>54</v>
      </c>
      <c r="E2883" s="164">
        <v>153213</v>
      </c>
      <c r="F2883" s="164">
        <v>0</v>
      </c>
      <c r="G2883" s="164">
        <v>0</v>
      </c>
      <c r="H2883" s="164">
        <v>0</v>
      </c>
      <c r="I2883" s="164">
        <v>0</v>
      </c>
      <c r="J2883" s="164">
        <v>0</v>
      </c>
      <c r="K2883" s="164">
        <v>753</v>
      </c>
      <c r="L2883" s="164">
        <v>25957</v>
      </c>
      <c r="M2883" s="164">
        <v>58478.58</v>
      </c>
      <c r="N2883" s="164">
        <v>0.16900000000000001</v>
      </c>
      <c r="O2883" s="164">
        <v>0.38200000000000001</v>
      </c>
      <c r="P2883" s="164">
        <v>753</v>
      </c>
      <c r="Q2883" s="164">
        <v>25957</v>
      </c>
      <c r="R2883" s="164">
        <v>58478.58</v>
      </c>
      <c r="S2883" s="164">
        <v>0.16900000000000001</v>
      </c>
      <c r="T2883" s="164">
        <v>0.38200000000000001</v>
      </c>
    </row>
    <row r="2884" spans="1:20" ht="15.75" customHeight="1">
      <c r="A2884" s="126" t="s">
        <v>4</v>
      </c>
      <c r="B2884" s="163">
        <v>2015</v>
      </c>
      <c r="C2884" s="163">
        <v>2</v>
      </c>
      <c r="D2884" s="126" t="s">
        <v>1415</v>
      </c>
      <c r="E2884" s="163">
        <v>153213</v>
      </c>
      <c r="F2884" s="163">
        <v>0</v>
      </c>
      <c r="G2884" s="163">
        <v>0</v>
      </c>
      <c r="H2884" s="163">
        <v>0</v>
      </c>
      <c r="I2884" s="163">
        <v>0</v>
      </c>
      <c r="J2884" s="163">
        <v>0</v>
      </c>
      <c r="K2884" s="163">
        <v>8</v>
      </c>
      <c r="L2884" s="163">
        <v>23011</v>
      </c>
      <c r="M2884" s="163">
        <v>2824.38</v>
      </c>
      <c r="N2884" s="163">
        <v>0.15</v>
      </c>
      <c r="O2884" s="163">
        <v>1.7999999999999999E-2</v>
      </c>
      <c r="P2884" s="163">
        <v>8</v>
      </c>
      <c r="Q2884" s="163">
        <v>23011</v>
      </c>
      <c r="R2884" s="163">
        <v>2824.38</v>
      </c>
      <c r="S2884" s="163">
        <v>0.15</v>
      </c>
      <c r="T2884" s="163">
        <v>1.7999999999999999E-2</v>
      </c>
    </row>
    <row r="2885" spans="1:20" ht="15.75" customHeight="1">
      <c r="A2885" s="130" t="s">
        <v>4</v>
      </c>
      <c r="B2885" s="164">
        <v>2015</v>
      </c>
      <c r="C2885" s="164">
        <v>3</v>
      </c>
      <c r="D2885" s="130" t="s">
        <v>55</v>
      </c>
      <c r="E2885" s="164">
        <v>153213</v>
      </c>
      <c r="F2885" s="164">
        <v>0</v>
      </c>
      <c r="G2885" s="164">
        <v>0</v>
      </c>
      <c r="H2885" s="164">
        <v>0</v>
      </c>
      <c r="I2885" s="164">
        <v>0</v>
      </c>
      <c r="J2885" s="164">
        <v>0</v>
      </c>
      <c r="K2885" s="164">
        <v>26</v>
      </c>
      <c r="L2885" s="164">
        <v>6314</v>
      </c>
      <c r="M2885" s="164">
        <v>4911.6000000000004</v>
      </c>
      <c r="N2885" s="164">
        <v>4.1000000000000002E-2</v>
      </c>
      <c r="O2885" s="164">
        <v>3.2000000000000001E-2</v>
      </c>
      <c r="P2885" s="164">
        <v>26</v>
      </c>
      <c r="Q2885" s="164">
        <v>6314</v>
      </c>
      <c r="R2885" s="164">
        <v>4911.6000000000004</v>
      </c>
      <c r="S2885" s="164">
        <v>4.1000000000000002E-2</v>
      </c>
      <c r="T2885" s="164">
        <v>3.2000000000000001E-2</v>
      </c>
    </row>
    <row r="2886" spans="1:20" ht="15.75" customHeight="1">
      <c r="A2886" s="126" t="s">
        <v>4</v>
      </c>
      <c r="B2886" s="163">
        <v>2015</v>
      </c>
      <c r="C2886" s="163">
        <v>4</v>
      </c>
      <c r="D2886" s="126" t="s">
        <v>56</v>
      </c>
      <c r="E2886" s="163">
        <v>153213</v>
      </c>
      <c r="F2886" s="163">
        <v>0</v>
      </c>
      <c r="G2886" s="163">
        <v>0</v>
      </c>
      <c r="H2886" s="163">
        <v>0</v>
      </c>
      <c r="I2886" s="163">
        <v>0</v>
      </c>
      <c r="J2886" s="163">
        <v>0</v>
      </c>
      <c r="K2886" s="163">
        <v>17</v>
      </c>
      <c r="L2886" s="163">
        <v>297</v>
      </c>
      <c r="M2886" s="163">
        <v>475.46</v>
      </c>
      <c r="N2886" s="163">
        <v>2E-3</v>
      </c>
      <c r="O2886" s="163">
        <v>3.0000000000000001E-3</v>
      </c>
      <c r="P2886" s="163">
        <v>17</v>
      </c>
      <c r="Q2886" s="163">
        <v>297</v>
      </c>
      <c r="R2886" s="163">
        <v>475.46</v>
      </c>
      <c r="S2886" s="163">
        <v>2E-3</v>
      </c>
      <c r="T2886" s="163">
        <v>3.0000000000000001E-3</v>
      </c>
    </row>
    <row r="2887" spans="1:20" ht="15.75" customHeight="1">
      <c r="A2887" s="130" t="s">
        <v>4</v>
      </c>
      <c r="B2887" s="164">
        <v>2015</v>
      </c>
      <c r="C2887" s="164">
        <v>5</v>
      </c>
      <c r="D2887" s="130" t="s">
        <v>57</v>
      </c>
      <c r="E2887" s="164">
        <v>153213</v>
      </c>
      <c r="F2887" s="164">
        <v>0</v>
      </c>
      <c r="G2887" s="164">
        <v>0</v>
      </c>
      <c r="H2887" s="164">
        <v>0</v>
      </c>
      <c r="I2887" s="164">
        <v>0</v>
      </c>
      <c r="J2887" s="164">
        <v>0</v>
      </c>
      <c r="K2887" s="164">
        <v>204</v>
      </c>
      <c r="L2887" s="164">
        <v>55205</v>
      </c>
      <c r="M2887" s="164">
        <v>40046.019999999997</v>
      </c>
      <c r="N2887" s="164">
        <v>0.36</v>
      </c>
      <c r="O2887" s="164">
        <v>0.26100000000000001</v>
      </c>
      <c r="P2887" s="164">
        <v>204</v>
      </c>
      <c r="Q2887" s="164">
        <v>55205</v>
      </c>
      <c r="R2887" s="164">
        <v>40046.019999999997</v>
      </c>
      <c r="S2887" s="164">
        <v>0.36</v>
      </c>
      <c r="T2887" s="164">
        <v>0.26100000000000001</v>
      </c>
    </row>
    <row r="2888" spans="1:20" ht="15.75" customHeight="1">
      <c r="A2888" s="126" t="s">
        <v>4</v>
      </c>
      <c r="B2888" s="163">
        <v>2015</v>
      </c>
      <c r="C2888" s="163">
        <v>6</v>
      </c>
      <c r="D2888" s="126" t="s">
        <v>58</v>
      </c>
      <c r="E2888" s="163">
        <v>153213</v>
      </c>
      <c r="F2888" s="163">
        <v>56</v>
      </c>
      <c r="G2888" s="163">
        <v>21571</v>
      </c>
      <c r="H2888" s="163">
        <v>16597.3</v>
      </c>
      <c r="I2888" s="163">
        <v>0.14099999999999999</v>
      </c>
      <c r="J2888" s="163">
        <v>0.108</v>
      </c>
      <c r="K2888" s="163">
        <v>27</v>
      </c>
      <c r="L2888" s="163">
        <v>6264</v>
      </c>
      <c r="M2888" s="163">
        <v>7426.69</v>
      </c>
      <c r="N2888" s="163">
        <v>4.1000000000000002E-2</v>
      </c>
      <c r="O2888" s="163">
        <v>4.8000000000000001E-2</v>
      </c>
      <c r="P2888" s="163">
        <v>83</v>
      </c>
      <c r="Q2888" s="163">
        <v>27835</v>
      </c>
      <c r="R2888" s="163">
        <v>24023.99</v>
      </c>
      <c r="S2888" s="163">
        <v>0.182</v>
      </c>
      <c r="T2888" s="163">
        <v>0.157</v>
      </c>
    </row>
    <row r="2889" spans="1:20" ht="15.75" customHeight="1">
      <c r="A2889" s="130" t="s">
        <v>4</v>
      </c>
      <c r="B2889" s="164">
        <v>2015</v>
      </c>
      <c r="C2889" s="164">
        <v>7</v>
      </c>
      <c r="D2889" s="130" t="s">
        <v>59</v>
      </c>
      <c r="E2889" s="164">
        <v>153213</v>
      </c>
      <c r="F2889" s="164">
        <v>0</v>
      </c>
      <c r="G2889" s="164">
        <v>0</v>
      </c>
      <c r="H2889" s="164">
        <v>0</v>
      </c>
      <c r="I2889" s="164">
        <v>0</v>
      </c>
      <c r="J2889" s="164">
        <v>0</v>
      </c>
      <c r="K2889" s="164">
        <v>7</v>
      </c>
      <c r="L2889" s="164">
        <v>10881</v>
      </c>
      <c r="M2889" s="164">
        <v>9812.32</v>
      </c>
      <c r="N2889" s="164">
        <v>7.0999999999999994E-2</v>
      </c>
      <c r="O2889" s="164">
        <v>6.4000000000000001E-2</v>
      </c>
      <c r="P2889" s="164">
        <v>7</v>
      </c>
      <c r="Q2889" s="164">
        <v>10881</v>
      </c>
      <c r="R2889" s="164">
        <v>9812.32</v>
      </c>
      <c r="S2889" s="164">
        <v>7.0999999999999994E-2</v>
      </c>
      <c r="T2889" s="164">
        <v>6.4000000000000001E-2</v>
      </c>
    </row>
    <row r="2890" spans="1:20" ht="15.75" customHeight="1">
      <c r="A2890" s="126" t="s">
        <v>4</v>
      </c>
      <c r="B2890" s="163">
        <v>2015</v>
      </c>
      <c r="C2890" s="163">
        <v>8</v>
      </c>
      <c r="D2890" s="126" t="s">
        <v>60</v>
      </c>
      <c r="E2890" s="163">
        <v>153213</v>
      </c>
      <c r="F2890" s="163">
        <v>0</v>
      </c>
      <c r="G2890" s="163">
        <v>0</v>
      </c>
      <c r="H2890" s="163">
        <v>0</v>
      </c>
      <c r="I2890" s="163">
        <v>0</v>
      </c>
      <c r="J2890" s="163">
        <v>0</v>
      </c>
      <c r="K2890" s="163">
        <v>10</v>
      </c>
      <c r="L2890" s="163">
        <v>21855</v>
      </c>
      <c r="M2890" s="163">
        <v>1841.18</v>
      </c>
      <c r="N2890" s="163">
        <v>0.14299999999999999</v>
      </c>
      <c r="O2890" s="163">
        <v>1.2E-2</v>
      </c>
      <c r="P2890" s="163">
        <v>10</v>
      </c>
      <c r="Q2890" s="163">
        <v>21855</v>
      </c>
      <c r="R2890" s="163">
        <v>1841.18</v>
      </c>
      <c r="S2890" s="163">
        <v>0.14299999999999999</v>
      </c>
      <c r="T2890" s="163">
        <v>1.2E-2</v>
      </c>
    </row>
    <row r="2891" spans="1:20" ht="15.75" customHeight="1">
      <c r="A2891" s="130" t="s">
        <v>4</v>
      </c>
      <c r="B2891" s="164">
        <v>2015</v>
      </c>
      <c r="C2891" s="164">
        <v>9</v>
      </c>
      <c r="D2891" s="130" t="s">
        <v>61</v>
      </c>
      <c r="E2891" s="164">
        <v>153213</v>
      </c>
      <c r="F2891" s="164">
        <v>0</v>
      </c>
      <c r="G2891" s="164">
        <v>0</v>
      </c>
      <c r="H2891" s="164">
        <v>0</v>
      </c>
      <c r="I2891" s="164">
        <v>0</v>
      </c>
      <c r="J2891" s="164">
        <v>0</v>
      </c>
      <c r="K2891" s="164">
        <v>115</v>
      </c>
      <c r="L2891" s="164">
        <v>32826</v>
      </c>
      <c r="M2891" s="164">
        <v>19446.05</v>
      </c>
      <c r="N2891" s="164">
        <v>0.214</v>
      </c>
      <c r="O2891" s="164">
        <v>0.127</v>
      </c>
      <c r="P2891" s="164">
        <v>115</v>
      </c>
      <c r="Q2891" s="164">
        <v>32826</v>
      </c>
      <c r="R2891" s="164">
        <v>19446.05</v>
      </c>
      <c r="S2891" s="164">
        <v>0.214</v>
      </c>
      <c r="T2891" s="164">
        <v>0.127</v>
      </c>
    </row>
    <row r="2892" spans="1:20" ht="15.75" customHeight="1">
      <c r="A2892" s="126" t="s">
        <v>4</v>
      </c>
      <c r="B2892" s="163">
        <v>2016</v>
      </c>
      <c r="C2892" s="163">
        <v>0</v>
      </c>
      <c r="D2892" s="126" t="s">
        <v>53</v>
      </c>
      <c r="E2892" s="163">
        <v>154722</v>
      </c>
      <c r="F2892" s="163">
        <v>0</v>
      </c>
      <c r="G2892" s="163">
        <v>0</v>
      </c>
      <c r="H2892" s="163">
        <v>0</v>
      </c>
      <c r="I2892" s="163">
        <v>0</v>
      </c>
      <c r="J2892" s="163">
        <v>0</v>
      </c>
      <c r="K2892" s="163">
        <v>66</v>
      </c>
      <c r="L2892" s="163">
        <v>15404</v>
      </c>
      <c r="M2892" s="163">
        <v>5011</v>
      </c>
      <c r="N2892" s="163">
        <v>0.1</v>
      </c>
      <c r="O2892" s="163">
        <v>3.2000000000000001E-2</v>
      </c>
      <c r="P2892" s="163">
        <v>66</v>
      </c>
      <c r="Q2892" s="163">
        <v>15404</v>
      </c>
      <c r="R2892" s="163">
        <v>5011</v>
      </c>
      <c r="S2892" s="163">
        <v>0.1</v>
      </c>
      <c r="T2892" s="163">
        <v>3.2000000000000001E-2</v>
      </c>
    </row>
    <row r="2893" spans="1:20" ht="15.75" customHeight="1">
      <c r="A2893" s="130" t="s">
        <v>4</v>
      </c>
      <c r="B2893" s="164">
        <v>2016</v>
      </c>
      <c r="C2893" s="164">
        <v>1</v>
      </c>
      <c r="D2893" s="130" t="s">
        <v>54</v>
      </c>
      <c r="E2893" s="164">
        <v>154722</v>
      </c>
      <c r="F2893" s="164">
        <v>0</v>
      </c>
      <c r="G2893" s="164">
        <v>0</v>
      </c>
      <c r="H2893" s="164">
        <v>0</v>
      </c>
      <c r="I2893" s="164">
        <v>0</v>
      </c>
      <c r="J2893" s="164">
        <v>0</v>
      </c>
      <c r="K2893" s="164">
        <v>654</v>
      </c>
      <c r="L2893" s="164">
        <v>28619</v>
      </c>
      <c r="M2893" s="164">
        <v>64624.26</v>
      </c>
      <c r="N2893" s="164">
        <v>0.185</v>
      </c>
      <c r="O2893" s="164">
        <v>0.41799999999999998</v>
      </c>
      <c r="P2893" s="164">
        <v>654</v>
      </c>
      <c r="Q2893" s="164">
        <v>28619</v>
      </c>
      <c r="R2893" s="164">
        <v>64624.26</v>
      </c>
      <c r="S2893" s="164">
        <v>0.185</v>
      </c>
      <c r="T2893" s="164">
        <v>0.41799999999999998</v>
      </c>
    </row>
    <row r="2894" spans="1:20" ht="15.75" customHeight="1">
      <c r="A2894" s="126" t="s">
        <v>4</v>
      </c>
      <c r="B2894" s="163">
        <v>2016</v>
      </c>
      <c r="C2894" s="163">
        <v>2</v>
      </c>
      <c r="D2894" s="126" t="s">
        <v>1415</v>
      </c>
      <c r="E2894" s="163">
        <v>154722</v>
      </c>
      <c r="F2894" s="163">
        <v>0</v>
      </c>
      <c r="G2894" s="163">
        <v>0</v>
      </c>
      <c r="H2894" s="163">
        <v>0</v>
      </c>
      <c r="I2894" s="163">
        <v>0</v>
      </c>
      <c r="J2894" s="163">
        <v>0</v>
      </c>
      <c r="K2894" s="163">
        <v>4</v>
      </c>
      <c r="L2894" s="163">
        <v>33231</v>
      </c>
      <c r="M2894" s="163">
        <v>3083.75</v>
      </c>
      <c r="N2894" s="163">
        <v>0.215</v>
      </c>
      <c r="O2894" s="163">
        <v>0.02</v>
      </c>
      <c r="P2894" s="163">
        <v>4</v>
      </c>
      <c r="Q2894" s="163">
        <v>33231</v>
      </c>
      <c r="R2894" s="163">
        <v>3083.75</v>
      </c>
      <c r="S2894" s="163">
        <v>0.215</v>
      </c>
      <c r="T2894" s="163">
        <v>0.02</v>
      </c>
    </row>
    <row r="2895" spans="1:20" ht="15.75" customHeight="1">
      <c r="A2895" s="130" t="s">
        <v>4</v>
      </c>
      <c r="B2895" s="164">
        <v>2016</v>
      </c>
      <c r="C2895" s="164">
        <v>3</v>
      </c>
      <c r="D2895" s="130" t="s">
        <v>55</v>
      </c>
      <c r="E2895" s="164">
        <v>154722</v>
      </c>
      <c r="F2895" s="164">
        <v>0</v>
      </c>
      <c r="G2895" s="164">
        <v>0</v>
      </c>
      <c r="H2895" s="164">
        <v>0</v>
      </c>
      <c r="I2895" s="164">
        <v>0</v>
      </c>
      <c r="J2895" s="164">
        <v>0</v>
      </c>
      <c r="K2895" s="164">
        <v>18</v>
      </c>
      <c r="L2895" s="164">
        <v>12088</v>
      </c>
      <c r="M2895" s="164">
        <v>10051.33</v>
      </c>
      <c r="N2895" s="164">
        <v>7.8E-2</v>
      </c>
      <c r="O2895" s="164">
        <v>6.5000000000000002E-2</v>
      </c>
      <c r="P2895" s="164">
        <v>18</v>
      </c>
      <c r="Q2895" s="164">
        <v>12088</v>
      </c>
      <c r="R2895" s="164">
        <v>10051.33</v>
      </c>
      <c r="S2895" s="164">
        <v>7.8E-2</v>
      </c>
      <c r="T2895" s="164">
        <v>6.5000000000000002E-2</v>
      </c>
    </row>
    <row r="2896" spans="1:20" ht="15.75" customHeight="1">
      <c r="A2896" s="126" t="s">
        <v>4</v>
      </c>
      <c r="B2896" s="163">
        <v>2016</v>
      </c>
      <c r="C2896" s="163">
        <v>4</v>
      </c>
      <c r="D2896" s="126" t="s">
        <v>56</v>
      </c>
      <c r="E2896" s="163">
        <v>154722</v>
      </c>
      <c r="F2896" s="163">
        <v>0</v>
      </c>
      <c r="G2896" s="163">
        <v>0</v>
      </c>
      <c r="H2896" s="163">
        <v>0</v>
      </c>
      <c r="I2896" s="163">
        <v>0</v>
      </c>
      <c r="J2896" s="163">
        <v>0</v>
      </c>
      <c r="K2896" s="163">
        <v>23</v>
      </c>
      <c r="L2896" s="163">
        <v>6952</v>
      </c>
      <c r="M2896" s="163">
        <v>9527.7099999999991</v>
      </c>
      <c r="N2896" s="163">
        <v>4.4999999999999998E-2</v>
      </c>
      <c r="O2896" s="163">
        <v>6.2E-2</v>
      </c>
      <c r="P2896" s="163">
        <v>23</v>
      </c>
      <c r="Q2896" s="163">
        <v>6952</v>
      </c>
      <c r="R2896" s="163">
        <v>9527.7099999999991</v>
      </c>
      <c r="S2896" s="163">
        <v>4.4999999999999998E-2</v>
      </c>
      <c r="T2896" s="163">
        <v>6.2E-2</v>
      </c>
    </row>
    <row r="2897" spans="1:20" ht="15.75" customHeight="1">
      <c r="A2897" s="130" t="s">
        <v>4</v>
      </c>
      <c r="B2897" s="164">
        <v>2016</v>
      </c>
      <c r="C2897" s="164">
        <v>5</v>
      </c>
      <c r="D2897" s="130" t="s">
        <v>57</v>
      </c>
      <c r="E2897" s="164">
        <v>154722</v>
      </c>
      <c r="F2897" s="164">
        <v>0</v>
      </c>
      <c r="G2897" s="164">
        <v>0</v>
      </c>
      <c r="H2897" s="164">
        <v>0</v>
      </c>
      <c r="I2897" s="164">
        <v>0</v>
      </c>
      <c r="J2897" s="164">
        <v>0</v>
      </c>
      <c r="K2897" s="164">
        <v>154</v>
      </c>
      <c r="L2897" s="164">
        <v>39381</v>
      </c>
      <c r="M2897" s="164">
        <v>27896.5</v>
      </c>
      <c r="N2897" s="164">
        <v>0.255</v>
      </c>
      <c r="O2897" s="164">
        <v>0.18</v>
      </c>
      <c r="P2897" s="164">
        <v>154</v>
      </c>
      <c r="Q2897" s="164">
        <v>39381</v>
      </c>
      <c r="R2897" s="164">
        <v>27896.5</v>
      </c>
      <c r="S2897" s="164">
        <v>0.255</v>
      </c>
      <c r="T2897" s="164">
        <v>0.18</v>
      </c>
    </row>
    <row r="2898" spans="1:20" ht="15.75" customHeight="1">
      <c r="A2898" s="126" t="s">
        <v>4</v>
      </c>
      <c r="B2898" s="163">
        <v>2016</v>
      </c>
      <c r="C2898" s="163">
        <v>6</v>
      </c>
      <c r="D2898" s="126" t="s">
        <v>58</v>
      </c>
      <c r="E2898" s="163">
        <v>154722</v>
      </c>
      <c r="F2898" s="163">
        <v>0</v>
      </c>
      <c r="G2898" s="163">
        <v>0</v>
      </c>
      <c r="H2898" s="163">
        <v>0</v>
      </c>
      <c r="I2898" s="163">
        <v>0</v>
      </c>
      <c r="J2898" s="163">
        <v>0</v>
      </c>
      <c r="K2898" s="163">
        <v>10</v>
      </c>
      <c r="L2898" s="163">
        <v>11785</v>
      </c>
      <c r="M2898" s="163">
        <v>3363.29</v>
      </c>
      <c r="N2898" s="163">
        <v>7.5999999999999998E-2</v>
      </c>
      <c r="O2898" s="163">
        <v>2.1999999999999999E-2</v>
      </c>
      <c r="P2898" s="163">
        <v>10</v>
      </c>
      <c r="Q2898" s="163">
        <v>11785</v>
      </c>
      <c r="R2898" s="163">
        <v>3363.29</v>
      </c>
      <c r="S2898" s="163">
        <v>7.5999999999999998E-2</v>
      </c>
      <c r="T2898" s="163">
        <v>2.1999999999999999E-2</v>
      </c>
    </row>
    <row r="2899" spans="1:20" ht="15.75" customHeight="1">
      <c r="A2899" s="130" t="s">
        <v>4</v>
      </c>
      <c r="B2899" s="164">
        <v>2016</v>
      </c>
      <c r="C2899" s="164">
        <v>7</v>
      </c>
      <c r="D2899" s="130" t="s">
        <v>59</v>
      </c>
      <c r="E2899" s="164">
        <v>154722</v>
      </c>
      <c r="F2899" s="164">
        <v>0</v>
      </c>
      <c r="G2899" s="164">
        <v>0</v>
      </c>
      <c r="H2899" s="164">
        <v>0</v>
      </c>
      <c r="I2899" s="164">
        <v>0</v>
      </c>
      <c r="J2899" s="164">
        <v>0</v>
      </c>
      <c r="K2899" s="164">
        <v>3</v>
      </c>
      <c r="L2899" s="164">
        <v>5501</v>
      </c>
      <c r="M2899" s="164">
        <v>1319.83</v>
      </c>
      <c r="N2899" s="164">
        <v>3.5999999999999997E-2</v>
      </c>
      <c r="O2899" s="164">
        <v>8.9999999999999993E-3</v>
      </c>
      <c r="P2899" s="164">
        <v>3</v>
      </c>
      <c r="Q2899" s="164">
        <v>5501</v>
      </c>
      <c r="R2899" s="164">
        <v>1319.83</v>
      </c>
      <c r="S2899" s="164">
        <v>3.5999999999999997E-2</v>
      </c>
      <c r="T2899" s="164">
        <v>8.9999999999999993E-3</v>
      </c>
    </row>
    <row r="2900" spans="1:20" ht="15.75" customHeight="1">
      <c r="A2900" s="126" t="s">
        <v>4</v>
      </c>
      <c r="B2900" s="163">
        <v>2016</v>
      </c>
      <c r="C2900" s="163">
        <v>8</v>
      </c>
      <c r="D2900" s="126" t="s">
        <v>60</v>
      </c>
      <c r="E2900" s="163">
        <v>154722</v>
      </c>
      <c r="F2900" s="163">
        <v>0</v>
      </c>
      <c r="G2900" s="163">
        <v>0</v>
      </c>
      <c r="H2900" s="163">
        <v>0</v>
      </c>
      <c r="I2900" s="163">
        <v>0</v>
      </c>
      <c r="J2900" s="163">
        <v>0</v>
      </c>
      <c r="K2900" s="163">
        <v>5</v>
      </c>
      <c r="L2900" s="163">
        <v>3909</v>
      </c>
      <c r="M2900" s="163">
        <v>556.85</v>
      </c>
      <c r="N2900" s="163">
        <v>2.5000000000000001E-2</v>
      </c>
      <c r="O2900" s="163">
        <v>4.0000000000000001E-3</v>
      </c>
      <c r="P2900" s="163">
        <v>5</v>
      </c>
      <c r="Q2900" s="163">
        <v>3909</v>
      </c>
      <c r="R2900" s="163">
        <v>556.85</v>
      </c>
      <c r="S2900" s="163">
        <v>2.5000000000000001E-2</v>
      </c>
      <c r="T2900" s="163">
        <v>4.0000000000000001E-3</v>
      </c>
    </row>
    <row r="2901" spans="1:20" ht="15.75" customHeight="1">
      <c r="A2901" s="130" t="s">
        <v>4</v>
      </c>
      <c r="B2901" s="164">
        <v>2016</v>
      </c>
      <c r="C2901" s="164">
        <v>9</v>
      </c>
      <c r="D2901" s="130" t="s">
        <v>61</v>
      </c>
      <c r="E2901" s="164">
        <v>154722</v>
      </c>
      <c r="F2901" s="164">
        <v>0</v>
      </c>
      <c r="G2901" s="164">
        <v>0</v>
      </c>
      <c r="H2901" s="164">
        <v>0</v>
      </c>
      <c r="I2901" s="164">
        <v>0</v>
      </c>
      <c r="J2901" s="164">
        <v>0</v>
      </c>
      <c r="K2901" s="164">
        <v>142</v>
      </c>
      <c r="L2901" s="164">
        <v>35181</v>
      </c>
      <c r="M2901" s="164">
        <v>27326.44</v>
      </c>
      <c r="N2901" s="164">
        <v>0.22700000000000001</v>
      </c>
      <c r="O2901" s="164">
        <v>0.17699999999999999</v>
      </c>
      <c r="P2901" s="164">
        <v>142</v>
      </c>
      <c r="Q2901" s="164">
        <v>35181</v>
      </c>
      <c r="R2901" s="164">
        <v>27326.44</v>
      </c>
      <c r="S2901" s="164">
        <v>0.22700000000000001</v>
      </c>
      <c r="T2901" s="164">
        <v>0.17699999999999999</v>
      </c>
    </row>
    <row r="2902" spans="1:20" ht="15.75" customHeight="1">
      <c r="A2902" s="126" t="s">
        <v>4</v>
      </c>
      <c r="B2902" s="163">
        <v>2017</v>
      </c>
      <c r="C2902" s="163">
        <v>0</v>
      </c>
      <c r="D2902" s="126" t="s">
        <v>53</v>
      </c>
      <c r="E2902" s="163">
        <v>156313</v>
      </c>
      <c r="F2902" s="163">
        <v>0</v>
      </c>
      <c r="G2902" s="163">
        <v>0</v>
      </c>
      <c r="H2902" s="163">
        <v>0</v>
      </c>
      <c r="I2902" s="163">
        <v>0</v>
      </c>
      <c r="J2902" s="163">
        <v>0</v>
      </c>
      <c r="K2902" s="163">
        <v>37</v>
      </c>
      <c r="L2902" s="163">
        <v>10958</v>
      </c>
      <c r="M2902" s="163">
        <v>5102.66</v>
      </c>
      <c r="N2902" s="163">
        <v>7.0000000000000007E-2</v>
      </c>
      <c r="O2902" s="163">
        <v>3.3000000000000002E-2</v>
      </c>
      <c r="P2902" s="163">
        <v>37</v>
      </c>
      <c r="Q2902" s="163">
        <v>10958</v>
      </c>
      <c r="R2902" s="163">
        <v>5102.66</v>
      </c>
      <c r="S2902" s="163">
        <v>7.0000000000000007E-2</v>
      </c>
      <c r="T2902" s="163">
        <v>3.3000000000000002E-2</v>
      </c>
    </row>
    <row r="2903" spans="1:20" ht="15.75" customHeight="1">
      <c r="A2903" s="130" t="s">
        <v>4</v>
      </c>
      <c r="B2903" s="164">
        <v>2017</v>
      </c>
      <c r="C2903" s="164">
        <v>1</v>
      </c>
      <c r="D2903" s="130" t="s">
        <v>54</v>
      </c>
      <c r="E2903" s="164">
        <v>156313</v>
      </c>
      <c r="F2903" s="164">
        <v>4</v>
      </c>
      <c r="G2903" s="164">
        <v>224</v>
      </c>
      <c r="H2903" s="164">
        <v>550.98</v>
      </c>
      <c r="I2903" s="164">
        <v>1E-3</v>
      </c>
      <c r="J2903" s="164">
        <v>4.0000000000000001E-3</v>
      </c>
      <c r="K2903" s="164">
        <v>460</v>
      </c>
      <c r="L2903" s="164">
        <v>18945</v>
      </c>
      <c r="M2903" s="164">
        <v>40506.83</v>
      </c>
      <c r="N2903" s="164">
        <v>0.121</v>
      </c>
      <c r="O2903" s="164">
        <v>0.25900000000000001</v>
      </c>
      <c r="P2903" s="164">
        <v>464</v>
      </c>
      <c r="Q2903" s="164">
        <v>19169</v>
      </c>
      <c r="R2903" s="164">
        <v>41057.81</v>
      </c>
      <c r="S2903" s="164">
        <v>0.123</v>
      </c>
      <c r="T2903" s="164">
        <v>0.26300000000000001</v>
      </c>
    </row>
    <row r="2904" spans="1:20" ht="15.75" customHeight="1">
      <c r="A2904" s="126" t="s">
        <v>4</v>
      </c>
      <c r="B2904" s="163">
        <v>2017</v>
      </c>
      <c r="C2904" s="163">
        <v>2</v>
      </c>
      <c r="D2904" s="126" t="s">
        <v>1415</v>
      </c>
      <c r="E2904" s="163">
        <v>156313</v>
      </c>
      <c r="F2904" s="163">
        <v>1</v>
      </c>
      <c r="G2904" s="163">
        <v>13469</v>
      </c>
      <c r="H2904" s="163">
        <v>15539.15</v>
      </c>
      <c r="I2904" s="163">
        <v>8.5999999999999993E-2</v>
      </c>
      <c r="J2904" s="163">
        <v>9.9000000000000005E-2</v>
      </c>
      <c r="K2904" s="163">
        <v>6</v>
      </c>
      <c r="L2904" s="163">
        <v>23370</v>
      </c>
      <c r="M2904" s="163">
        <v>1694.33</v>
      </c>
      <c r="N2904" s="163">
        <v>0.15</v>
      </c>
      <c r="O2904" s="163">
        <v>1.0999999999999999E-2</v>
      </c>
      <c r="P2904" s="163">
        <v>7</v>
      </c>
      <c r="Q2904" s="163">
        <v>36839</v>
      </c>
      <c r="R2904" s="163">
        <v>17233.48</v>
      </c>
      <c r="S2904" s="163">
        <v>0.23599999999999999</v>
      </c>
      <c r="T2904" s="163">
        <v>0.11</v>
      </c>
    </row>
    <row r="2905" spans="1:20" ht="15.75" customHeight="1">
      <c r="A2905" s="130" t="s">
        <v>4</v>
      </c>
      <c r="B2905" s="164">
        <v>2017</v>
      </c>
      <c r="C2905" s="164">
        <v>3</v>
      </c>
      <c r="D2905" s="130" t="s">
        <v>55</v>
      </c>
      <c r="E2905" s="164">
        <v>156313</v>
      </c>
      <c r="F2905" s="164">
        <v>0</v>
      </c>
      <c r="G2905" s="164">
        <v>0</v>
      </c>
      <c r="H2905" s="164">
        <v>0</v>
      </c>
      <c r="I2905" s="164">
        <v>0</v>
      </c>
      <c r="J2905" s="164">
        <v>0</v>
      </c>
      <c r="K2905" s="164">
        <v>29</v>
      </c>
      <c r="L2905" s="164">
        <v>20892</v>
      </c>
      <c r="M2905" s="164">
        <v>31968.47</v>
      </c>
      <c r="N2905" s="164">
        <v>0.13400000000000001</v>
      </c>
      <c r="O2905" s="164">
        <v>0.20499999999999999</v>
      </c>
      <c r="P2905" s="164">
        <v>29</v>
      </c>
      <c r="Q2905" s="164">
        <v>20892</v>
      </c>
      <c r="R2905" s="164">
        <v>31968.47</v>
      </c>
      <c r="S2905" s="164">
        <v>0.13400000000000001</v>
      </c>
      <c r="T2905" s="164">
        <v>0.20499999999999999</v>
      </c>
    </row>
    <row r="2906" spans="1:20" ht="15.75" customHeight="1">
      <c r="A2906" s="126" t="s">
        <v>4</v>
      </c>
      <c r="B2906" s="163">
        <v>2017</v>
      </c>
      <c r="C2906" s="163">
        <v>4</v>
      </c>
      <c r="D2906" s="126" t="s">
        <v>56</v>
      </c>
      <c r="E2906" s="163">
        <v>156313</v>
      </c>
      <c r="F2906" s="163">
        <v>0</v>
      </c>
      <c r="G2906" s="163">
        <v>0</v>
      </c>
      <c r="H2906" s="163">
        <v>0</v>
      </c>
      <c r="I2906" s="163">
        <v>0</v>
      </c>
      <c r="J2906" s="163">
        <v>0</v>
      </c>
      <c r="K2906" s="163">
        <v>23</v>
      </c>
      <c r="L2906" s="163">
        <v>5922</v>
      </c>
      <c r="M2906" s="163">
        <v>4737.43</v>
      </c>
      <c r="N2906" s="163">
        <v>3.7999999999999999E-2</v>
      </c>
      <c r="O2906" s="163">
        <v>0.03</v>
      </c>
      <c r="P2906" s="163">
        <v>23</v>
      </c>
      <c r="Q2906" s="163">
        <v>5922</v>
      </c>
      <c r="R2906" s="163">
        <v>4737.43</v>
      </c>
      <c r="S2906" s="163">
        <v>3.7999999999999999E-2</v>
      </c>
      <c r="T2906" s="163">
        <v>0.03</v>
      </c>
    </row>
    <row r="2907" spans="1:20" ht="15.75" customHeight="1">
      <c r="A2907" s="130" t="s">
        <v>4</v>
      </c>
      <c r="B2907" s="164">
        <v>2017</v>
      </c>
      <c r="C2907" s="164">
        <v>5</v>
      </c>
      <c r="D2907" s="130" t="s">
        <v>57</v>
      </c>
      <c r="E2907" s="164">
        <v>156313</v>
      </c>
      <c r="F2907" s="164">
        <v>3</v>
      </c>
      <c r="G2907" s="164">
        <v>38</v>
      </c>
      <c r="H2907" s="164">
        <v>767.77</v>
      </c>
      <c r="I2907" s="164">
        <v>0</v>
      </c>
      <c r="J2907" s="164">
        <v>5.0000000000000001E-3</v>
      </c>
      <c r="K2907" s="164">
        <v>160</v>
      </c>
      <c r="L2907" s="164">
        <v>53650</v>
      </c>
      <c r="M2907" s="164">
        <v>31828.98</v>
      </c>
      <c r="N2907" s="164">
        <v>0.34300000000000003</v>
      </c>
      <c r="O2907" s="164">
        <v>0.20399999999999999</v>
      </c>
      <c r="P2907" s="164">
        <v>163</v>
      </c>
      <c r="Q2907" s="164">
        <v>53688</v>
      </c>
      <c r="R2907" s="164">
        <v>32596.75</v>
      </c>
      <c r="S2907" s="164">
        <v>0.34300000000000003</v>
      </c>
      <c r="T2907" s="164">
        <v>0.20899999999999999</v>
      </c>
    </row>
    <row r="2908" spans="1:20" ht="15.75" customHeight="1">
      <c r="A2908" s="126" t="s">
        <v>4</v>
      </c>
      <c r="B2908" s="163">
        <v>2017</v>
      </c>
      <c r="C2908" s="163">
        <v>6</v>
      </c>
      <c r="D2908" s="126" t="s">
        <v>58</v>
      </c>
      <c r="E2908" s="163">
        <v>156313</v>
      </c>
      <c r="F2908" s="163">
        <v>33</v>
      </c>
      <c r="G2908" s="163">
        <v>18792</v>
      </c>
      <c r="H2908" s="163">
        <v>36371.910000000003</v>
      </c>
      <c r="I2908" s="163">
        <v>0.12</v>
      </c>
      <c r="J2908" s="163">
        <v>0.23300000000000001</v>
      </c>
      <c r="K2908" s="163">
        <v>12</v>
      </c>
      <c r="L2908" s="163">
        <v>6271</v>
      </c>
      <c r="M2908" s="163">
        <v>7112.5</v>
      </c>
      <c r="N2908" s="163">
        <v>0.04</v>
      </c>
      <c r="O2908" s="163">
        <v>4.5999999999999999E-2</v>
      </c>
      <c r="P2908" s="163">
        <v>45</v>
      </c>
      <c r="Q2908" s="163">
        <v>25063</v>
      </c>
      <c r="R2908" s="163">
        <v>43484.41</v>
      </c>
      <c r="S2908" s="163">
        <v>0.16</v>
      </c>
      <c r="T2908" s="163">
        <v>0.27800000000000002</v>
      </c>
    </row>
    <row r="2909" spans="1:20" ht="15.75" customHeight="1">
      <c r="A2909" s="130" t="s">
        <v>4</v>
      </c>
      <c r="B2909" s="164">
        <v>2017</v>
      </c>
      <c r="C2909" s="164">
        <v>7</v>
      </c>
      <c r="D2909" s="130" t="s">
        <v>59</v>
      </c>
      <c r="E2909" s="164">
        <v>156313</v>
      </c>
      <c r="F2909" s="164">
        <v>0</v>
      </c>
      <c r="G2909" s="164">
        <v>0</v>
      </c>
      <c r="H2909" s="164">
        <v>0</v>
      </c>
      <c r="I2909" s="164">
        <v>0</v>
      </c>
      <c r="J2909" s="164">
        <v>0</v>
      </c>
      <c r="K2909" s="164">
        <v>0</v>
      </c>
      <c r="L2909" s="164">
        <v>0</v>
      </c>
      <c r="M2909" s="164">
        <v>0</v>
      </c>
      <c r="N2909" s="164">
        <v>0</v>
      </c>
      <c r="O2909" s="164">
        <v>0</v>
      </c>
      <c r="P2909" s="164">
        <v>0</v>
      </c>
      <c r="Q2909" s="164">
        <v>0</v>
      </c>
      <c r="R2909" s="164">
        <v>0</v>
      </c>
      <c r="S2909" s="164">
        <v>0</v>
      </c>
      <c r="T2909" s="164">
        <v>0</v>
      </c>
    </row>
    <row r="2910" spans="1:20" ht="15.75" customHeight="1">
      <c r="A2910" s="126" t="s">
        <v>4</v>
      </c>
      <c r="B2910" s="163">
        <v>2017</v>
      </c>
      <c r="C2910" s="163">
        <v>8</v>
      </c>
      <c r="D2910" s="126" t="s">
        <v>60</v>
      </c>
      <c r="E2910" s="163">
        <v>156313</v>
      </c>
      <c r="F2910" s="163">
        <v>1</v>
      </c>
      <c r="G2910" s="163">
        <v>7575</v>
      </c>
      <c r="H2910" s="163">
        <v>5406.8</v>
      </c>
      <c r="I2910" s="163">
        <v>4.8000000000000001E-2</v>
      </c>
      <c r="J2910" s="163">
        <v>3.5000000000000003E-2</v>
      </c>
      <c r="K2910" s="163">
        <v>8</v>
      </c>
      <c r="L2910" s="163">
        <v>10105</v>
      </c>
      <c r="M2910" s="163">
        <v>1801.64</v>
      </c>
      <c r="N2910" s="163">
        <v>6.5000000000000002E-2</v>
      </c>
      <c r="O2910" s="163">
        <v>1.2E-2</v>
      </c>
      <c r="P2910" s="163">
        <v>9</v>
      </c>
      <c r="Q2910" s="163">
        <v>17680</v>
      </c>
      <c r="R2910" s="163">
        <v>7208.44</v>
      </c>
      <c r="S2910" s="163">
        <v>0.113</v>
      </c>
      <c r="T2910" s="163">
        <v>4.5999999999999999E-2</v>
      </c>
    </row>
    <row r="2911" spans="1:20" ht="15.75" customHeight="1">
      <c r="A2911" s="130" t="s">
        <v>4</v>
      </c>
      <c r="B2911" s="164">
        <v>2017</v>
      </c>
      <c r="C2911" s="164">
        <v>9</v>
      </c>
      <c r="D2911" s="130" t="s">
        <v>61</v>
      </c>
      <c r="E2911" s="164">
        <v>156313</v>
      </c>
      <c r="F2911" s="164">
        <v>1</v>
      </c>
      <c r="G2911" s="164">
        <v>16595</v>
      </c>
      <c r="H2911" s="164">
        <v>16663.330000000002</v>
      </c>
      <c r="I2911" s="164">
        <v>0.106</v>
      </c>
      <c r="J2911" s="164">
        <v>0.107</v>
      </c>
      <c r="K2911" s="164">
        <v>91</v>
      </c>
      <c r="L2911" s="164">
        <v>29580</v>
      </c>
      <c r="M2911" s="164">
        <v>21722.2</v>
      </c>
      <c r="N2911" s="164">
        <v>0.189</v>
      </c>
      <c r="O2911" s="164">
        <v>0.13900000000000001</v>
      </c>
      <c r="P2911" s="164">
        <v>92</v>
      </c>
      <c r="Q2911" s="164">
        <v>46175</v>
      </c>
      <c r="R2911" s="164">
        <v>38385.53</v>
      </c>
      <c r="S2911" s="164">
        <v>0.29499999999999998</v>
      </c>
      <c r="T2911" s="164">
        <v>0.246</v>
      </c>
    </row>
    <row r="2912" spans="1:20" ht="15.75" customHeight="1">
      <c r="A2912" s="126" t="s">
        <v>4</v>
      </c>
      <c r="B2912" s="163">
        <v>2018</v>
      </c>
      <c r="C2912" s="163">
        <v>0</v>
      </c>
      <c r="D2912" s="126" t="s">
        <v>53</v>
      </c>
      <c r="E2912" s="163">
        <v>158107</v>
      </c>
      <c r="F2912" s="163">
        <v>2</v>
      </c>
      <c r="G2912" s="163">
        <v>14</v>
      </c>
      <c r="H2912" s="163">
        <v>37.83</v>
      </c>
      <c r="I2912" s="163">
        <v>0</v>
      </c>
      <c r="J2912" s="163">
        <v>0</v>
      </c>
      <c r="K2912" s="163">
        <v>57</v>
      </c>
      <c r="L2912" s="163">
        <v>21420</v>
      </c>
      <c r="M2912" s="163">
        <v>4140.9399999999996</v>
      </c>
      <c r="N2912" s="163">
        <v>0.13500000000000001</v>
      </c>
      <c r="O2912" s="163">
        <v>2.5999999999999999E-2</v>
      </c>
      <c r="P2912" s="163">
        <v>59</v>
      </c>
      <c r="Q2912" s="163">
        <v>21434</v>
      </c>
      <c r="R2912" s="163">
        <v>4178.7700000000004</v>
      </c>
      <c r="S2912" s="163">
        <v>0.13600000000000001</v>
      </c>
      <c r="T2912" s="163">
        <v>2.5999999999999999E-2</v>
      </c>
    </row>
    <row r="2913" spans="1:20" ht="15.75" customHeight="1">
      <c r="A2913" s="130" t="s">
        <v>4</v>
      </c>
      <c r="B2913" s="164">
        <v>2018</v>
      </c>
      <c r="C2913" s="164">
        <v>1</v>
      </c>
      <c r="D2913" s="130" t="s">
        <v>54</v>
      </c>
      <c r="E2913" s="164">
        <v>158107</v>
      </c>
      <c r="F2913" s="164">
        <v>2</v>
      </c>
      <c r="G2913" s="164">
        <v>72</v>
      </c>
      <c r="H2913" s="164">
        <v>125.87</v>
      </c>
      <c r="I2913" s="164">
        <v>0</v>
      </c>
      <c r="J2913" s="164">
        <v>1E-3</v>
      </c>
      <c r="K2913" s="164">
        <v>441</v>
      </c>
      <c r="L2913" s="164">
        <v>22075</v>
      </c>
      <c r="M2913" s="164">
        <v>45454.46</v>
      </c>
      <c r="N2913" s="164">
        <v>0.14000000000000001</v>
      </c>
      <c r="O2913" s="164">
        <v>0.28699999999999998</v>
      </c>
      <c r="P2913" s="164">
        <v>443</v>
      </c>
      <c r="Q2913" s="164">
        <v>22147</v>
      </c>
      <c r="R2913" s="164">
        <v>45580.33</v>
      </c>
      <c r="S2913" s="164">
        <v>0.14000000000000001</v>
      </c>
      <c r="T2913" s="164">
        <v>0.28799999999999998</v>
      </c>
    </row>
    <row r="2914" spans="1:20" ht="15.75" customHeight="1">
      <c r="A2914" s="126" t="s">
        <v>4</v>
      </c>
      <c r="B2914" s="163">
        <v>2018</v>
      </c>
      <c r="C2914" s="163">
        <v>2</v>
      </c>
      <c r="D2914" s="126" t="s">
        <v>1415</v>
      </c>
      <c r="E2914" s="163">
        <v>158107</v>
      </c>
      <c r="F2914" s="163">
        <v>1</v>
      </c>
      <c r="G2914" s="163">
        <v>1715</v>
      </c>
      <c r="H2914" s="163">
        <v>112.7</v>
      </c>
      <c r="I2914" s="163">
        <v>1.0999999999999999E-2</v>
      </c>
      <c r="J2914" s="163">
        <v>1E-3</v>
      </c>
      <c r="K2914" s="163">
        <v>10</v>
      </c>
      <c r="L2914" s="163">
        <v>62633</v>
      </c>
      <c r="M2914" s="163">
        <v>11823.44</v>
      </c>
      <c r="N2914" s="163">
        <v>0.39600000000000002</v>
      </c>
      <c r="O2914" s="163">
        <v>7.4999999999999997E-2</v>
      </c>
      <c r="P2914" s="163">
        <v>11</v>
      </c>
      <c r="Q2914" s="163">
        <v>64348</v>
      </c>
      <c r="R2914" s="163">
        <v>11936.14</v>
      </c>
      <c r="S2914" s="163">
        <v>0.40699999999999997</v>
      </c>
      <c r="T2914" s="163">
        <v>7.4999999999999997E-2</v>
      </c>
    </row>
    <row r="2915" spans="1:20" ht="15.75" customHeight="1">
      <c r="A2915" s="130" t="s">
        <v>4</v>
      </c>
      <c r="B2915" s="164">
        <v>2018</v>
      </c>
      <c r="C2915" s="164">
        <v>3</v>
      </c>
      <c r="D2915" s="130" t="s">
        <v>55</v>
      </c>
      <c r="E2915" s="164">
        <v>158107</v>
      </c>
      <c r="F2915" s="164">
        <v>4</v>
      </c>
      <c r="G2915" s="164">
        <v>10118</v>
      </c>
      <c r="H2915" s="164">
        <v>17024.919999999998</v>
      </c>
      <c r="I2915" s="164">
        <v>6.4000000000000001E-2</v>
      </c>
      <c r="J2915" s="164">
        <v>0.108</v>
      </c>
      <c r="K2915" s="164">
        <v>31</v>
      </c>
      <c r="L2915" s="164">
        <v>10282</v>
      </c>
      <c r="M2915" s="164">
        <v>6532.51</v>
      </c>
      <c r="N2915" s="164">
        <v>6.5000000000000002E-2</v>
      </c>
      <c r="O2915" s="164">
        <v>4.1000000000000002E-2</v>
      </c>
      <c r="P2915" s="164">
        <v>35</v>
      </c>
      <c r="Q2915" s="164">
        <v>20400</v>
      </c>
      <c r="R2915" s="164">
        <v>23557.43</v>
      </c>
      <c r="S2915" s="164">
        <v>0.129</v>
      </c>
      <c r="T2915" s="164">
        <v>0.14899999999999999</v>
      </c>
    </row>
    <row r="2916" spans="1:20" ht="15.75" customHeight="1">
      <c r="A2916" s="126" t="s">
        <v>4</v>
      </c>
      <c r="B2916" s="163">
        <v>2018</v>
      </c>
      <c r="C2916" s="163">
        <v>4</v>
      </c>
      <c r="D2916" s="126" t="s">
        <v>56</v>
      </c>
      <c r="E2916" s="163">
        <v>158107</v>
      </c>
      <c r="F2916" s="163">
        <v>4</v>
      </c>
      <c r="G2916" s="163">
        <v>8095</v>
      </c>
      <c r="H2916" s="163">
        <v>763.93</v>
      </c>
      <c r="I2916" s="163">
        <v>5.0999999999999997E-2</v>
      </c>
      <c r="J2916" s="163">
        <v>5.0000000000000001E-3</v>
      </c>
      <c r="K2916" s="163">
        <v>22</v>
      </c>
      <c r="L2916" s="163">
        <v>14164</v>
      </c>
      <c r="M2916" s="163">
        <v>7073.44</v>
      </c>
      <c r="N2916" s="163">
        <v>0.09</v>
      </c>
      <c r="O2916" s="163">
        <v>4.4999999999999998E-2</v>
      </c>
      <c r="P2916" s="163">
        <v>26</v>
      </c>
      <c r="Q2916" s="163">
        <v>22259</v>
      </c>
      <c r="R2916" s="163">
        <v>7837.37</v>
      </c>
      <c r="S2916" s="163">
        <v>0.14099999999999999</v>
      </c>
      <c r="T2916" s="163">
        <v>0.05</v>
      </c>
    </row>
    <row r="2917" spans="1:20" ht="15.75" customHeight="1">
      <c r="A2917" s="130" t="s">
        <v>4</v>
      </c>
      <c r="B2917" s="164">
        <v>2018</v>
      </c>
      <c r="C2917" s="164">
        <v>5</v>
      </c>
      <c r="D2917" s="130" t="s">
        <v>57</v>
      </c>
      <c r="E2917" s="164">
        <v>158107</v>
      </c>
      <c r="F2917" s="164">
        <v>3</v>
      </c>
      <c r="G2917" s="164">
        <v>45</v>
      </c>
      <c r="H2917" s="164">
        <v>64.52</v>
      </c>
      <c r="I2917" s="164">
        <v>0</v>
      </c>
      <c r="J2917" s="164">
        <v>0</v>
      </c>
      <c r="K2917" s="164">
        <v>186</v>
      </c>
      <c r="L2917" s="164">
        <v>97134</v>
      </c>
      <c r="M2917" s="164">
        <v>47011.87</v>
      </c>
      <c r="N2917" s="164">
        <v>0.61399999999999999</v>
      </c>
      <c r="O2917" s="164">
        <v>0.29699999999999999</v>
      </c>
      <c r="P2917" s="164">
        <v>189</v>
      </c>
      <c r="Q2917" s="164">
        <v>97179</v>
      </c>
      <c r="R2917" s="164">
        <v>47076.39</v>
      </c>
      <c r="S2917" s="164">
        <v>0.61499999999999999</v>
      </c>
      <c r="T2917" s="164">
        <v>0.29799999999999999</v>
      </c>
    </row>
    <row r="2918" spans="1:20" ht="15.75" customHeight="1">
      <c r="A2918" s="126" t="s">
        <v>4</v>
      </c>
      <c r="B2918" s="163">
        <v>2018</v>
      </c>
      <c r="C2918" s="163">
        <v>6</v>
      </c>
      <c r="D2918" s="126" t="s">
        <v>58</v>
      </c>
      <c r="E2918" s="163">
        <v>158107</v>
      </c>
      <c r="F2918" s="163">
        <v>56</v>
      </c>
      <c r="G2918" s="163">
        <v>44859</v>
      </c>
      <c r="H2918" s="163">
        <v>66681.55</v>
      </c>
      <c r="I2918" s="163">
        <v>0.28399999999999997</v>
      </c>
      <c r="J2918" s="163">
        <v>0.42199999999999999</v>
      </c>
      <c r="K2918" s="163">
        <v>38</v>
      </c>
      <c r="L2918" s="163">
        <v>22921</v>
      </c>
      <c r="M2918" s="163">
        <v>7541.4299999999903</v>
      </c>
      <c r="N2918" s="163">
        <v>0.14499999999999999</v>
      </c>
      <c r="O2918" s="163">
        <v>4.8000000000000001E-2</v>
      </c>
      <c r="P2918" s="163">
        <v>94</v>
      </c>
      <c r="Q2918" s="163">
        <v>67780</v>
      </c>
      <c r="R2918" s="163">
        <v>74222.98</v>
      </c>
      <c r="S2918" s="163">
        <v>0.42899999999999999</v>
      </c>
      <c r="T2918" s="163">
        <v>0.46899999999999997</v>
      </c>
    </row>
    <row r="2919" spans="1:20" ht="15.75" customHeight="1">
      <c r="A2919" s="130" t="s">
        <v>4</v>
      </c>
      <c r="B2919" s="164">
        <v>2018</v>
      </c>
      <c r="C2919" s="164">
        <v>7</v>
      </c>
      <c r="D2919" s="130" t="s">
        <v>59</v>
      </c>
      <c r="E2919" s="164">
        <v>158107</v>
      </c>
      <c r="F2919" s="164">
        <v>0</v>
      </c>
      <c r="G2919" s="164">
        <v>0</v>
      </c>
      <c r="H2919" s="164">
        <v>0</v>
      </c>
      <c r="I2919" s="164">
        <v>0</v>
      </c>
      <c r="J2919" s="164">
        <v>0</v>
      </c>
      <c r="K2919" s="164">
        <v>0</v>
      </c>
      <c r="L2919" s="164">
        <v>0</v>
      </c>
      <c r="M2919" s="164">
        <v>0</v>
      </c>
      <c r="N2919" s="164">
        <v>0</v>
      </c>
      <c r="O2919" s="164">
        <v>0</v>
      </c>
      <c r="P2919" s="164">
        <v>0</v>
      </c>
      <c r="Q2919" s="164">
        <v>0</v>
      </c>
      <c r="R2919" s="164">
        <v>0</v>
      </c>
      <c r="S2919" s="164">
        <v>0</v>
      </c>
      <c r="T2919" s="164">
        <v>0</v>
      </c>
    </row>
    <row r="2920" spans="1:20" ht="15.75" customHeight="1">
      <c r="A2920" s="126" t="s">
        <v>4</v>
      </c>
      <c r="B2920" s="163">
        <v>2018</v>
      </c>
      <c r="C2920" s="163">
        <v>8</v>
      </c>
      <c r="D2920" s="126" t="s">
        <v>60</v>
      </c>
      <c r="E2920" s="163">
        <v>158107</v>
      </c>
      <c r="F2920" s="163">
        <v>0</v>
      </c>
      <c r="G2920" s="163">
        <v>0</v>
      </c>
      <c r="H2920" s="163">
        <v>0</v>
      </c>
      <c r="I2920" s="163">
        <v>0</v>
      </c>
      <c r="J2920" s="163">
        <v>0</v>
      </c>
      <c r="K2920" s="163">
        <v>7</v>
      </c>
      <c r="L2920" s="163">
        <v>355</v>
      </c>
      <c r="M2920" s="163">
        <v>495.95</v>
      </c>
      <c r="N2920" s="163">
        <v>2E-3</v>
      </c>
      <c r="O2920" s="163">
        <v>3.0000000000000001E-3</v>
      </c>
      <c r="P2920" s="163">
        <v>7</v>
      </c>
      <c r="Q2920" s="163">
        <v>355</v>
      </c>
      <c r="R2920" s="163">
        <v>495.95</v>
      </c>
      <c r="S2920" s="163">
        <v>2E-3</v>
      </c>
      <c r="T2920" s="163">
        <v>3.0000000000000001E-3</v>
      </c>
    </row>
    <row r="2921" spans="1:20" ht="15.75" customHeight="1">
      <c r="A2921" s="130" t="s">
        <v>4</v>
      </c>
      <c r="B2921" s="164">
        <v>2018</v>
      </c>
      <c r="C2921" s="164">
        <v>9</v>
      </c>
      <c r="D2921" s="130" t="s">
        <v>61</v>
      </c>
      <c r="E2921" s="164">
        <v>158107</v>
      </c>
      <c r="F2921" s="164">
        <v>0</v>
      </c>
      <c r="G2921" s="164">
        <v>0</v>
      </c>
      <c r="H2921" s="164">
        <v>0</v>
      </c>
      <c r="I2921" s="164">
        <v>0</v>
      </c>
      <c r="J2921" s="164">
        <v>0</v>
      </c>
      <c r="K2921" s="164">
        <v>112</v>
      </c>
      <c r="L2921" s="164">
        <v>32510</v>
      </c>
      <c r="M2921" s="164">
        <v>12014.2</v>
      </c>
      <c r="N2921" s="164">
        <v>0.20599999999999999</v>
      </c>
      <c r="O2921" s="164">
        <v>7.5999999999999998E-2</v>
      </c>
      <c r="P2921" s="164">
        <v>112</v>
      </c>
      <c r="Q2921" s="164">
        <v>32510</v>
      </c>
      <c r="R2921" s="164">
        <v>12014.2</v>
      </c>
      <c r="S2921" s="164">
        <v>0.20599999999999999</v>
      </c>
      <c r="T2921" s="164">
        <v>7.5999999999999998E-2</v>
      </c>
    </row>
    <row r="2922" spans="1:20" ht="15.75" customHeight="1">
      <c r="A2922" s="126" t="s">
        <v>4</v>
      </c>
      <c r="B2922" s="163">
        <v>2019</v>
      </c>
      <c r="C2922" s="163">
        <v>0</v>
      </c>
      <c r="D2922" s="126" t="s">
        <v>53</v>
      </c>
      <c r="E2922" s="163">
        <v>159806</v>
      </c>
      <c r="F2922" s="163">
        <v>1</v>
      </c>
      <c r="G2922" s="163">
        <v>1</v>
      </c>
      <c r="H2922" s="163">
        <v>5.63</v>
      </c>
      <c r="I2922" s="163">
        <v>0</v>
      </c>
      <c r="J2922" s="163">
        <v>0</v>
      </c>
      <c r="K2922" s="163">
        <v>64</v>
      </c>
      <c r="L2922" s="163">
        <v>24152</v>
      </c>
      <c r="M2922" s="163">
        <v>2994.59</v>
      </c>
      <c r="N2922" s="163">
        <v>0.151</v>
      </c>
      <c r="O2922" s="163">
        <v>1.9E-2</v>
      </c>
      <c r="P2922" s="163">
        <v>65</v>
      </c>
      <c r="Q2922" s="163">
        <v>24153</v>
      </c>
      <c r="R2922" s="163">
        <v>3000.22</v>
      </c>
      <c r="S2922" s="163">
        <v>0.151</v>
      </c>
      <c r="T2922" s="163">
        <v>1.9E-2</v>
      </c>
    </row>
    <row r="2923" spans="1:20" ht="15.75" customHeight="1">
      <c r="A2923" s="130" t="s">
        <v>4</v>
      </c>
      <c r="B2923" s="164">
        <v>2019</v>
      </c>
      <c r="C2923" s="164">
        <v>1</v>
      </c>
      <c r="D2923" s="130" t="s">
        <v>54</v>
      </c>
      <c r="E2923" s="164">
        <v>159806</v>
      </c>
      <c r="F2923" s="164">
        <v>0</v>
      </c>
      <c r="G2923" s="164">
        <v>0</v>
      </c>
      <c r="H2923" s="164">
        <v>0</v>
      </c>
      <c r="I2923" s="164">
        <v>0</v>
      </c>
      <c r="J2923" s="164">
        <v>0</v>
      </c>
      <c r="K2923" s="164">
        <v>458</v>
      </c>
      <c r="L2923" s="164">
        <v>13943</v>
      </c>
      <c r="M2923" s="164">
        <v>19669.64</v>
      </c>
      <c r="N2923" s="164">
        <v>8.6999999999999994E-2</v>
      </c>
      <c r="O2923" s="164">
        <v>0.123</v>
      </c>
      <c r="P2923" s="164">
        <v>458</v>
      </c>
      <c r="Q2923" s="164">
        <v>13943</v>
      </c>
      <c r="R2923" s="164">
        <v>19669.64</v>
      </c>
      <c r="S2923" s="164">
        <v>8.6999999999999994E-2</v>
      </c>
      <c r="T2923" s="164">
        <v>0.123</v>
      </c>
    </row>
    <row r="2924" spans="1:20" ht="15.75" customHeight="1">
      <c r="A2924" s="126" t="s">
        <v>4</v>
      </c>
      <c r="B2924" s="163">
        <v>2019</v>
      </c>
      <c r="C2924" s="163">
        <v>2</v>
      </c>
      <c r="D2924" s="126" t="s">
        <v>1415</v>
      </c>
      <c r="E2924" s="163">
        <v>159806</v>
      </c>
      <c r="F2924" s="163">
        <v>1</v>
      </c>
      <c r="G2924" s="163">
        <v>29692</v>
      </c>
      <c r="H2924" s="163">
        <v>21118.9</v>
      </c>
      <c r="I2924" s="163">
        <v>0.186</v>
      </c>
      <c r="J2924" s="163">
        <v>0.13200000000000001</v>
      </c>
      <c r="K2924" s="163">
        <v>10</v>
      </c>
      <c r="L2924" s="163">
        <v>91800</v>
      </c>
      <c r="M2924" s="163">
        <v>15037.35</v>
      </c>
      <c r="N2924" s="163">
        <v>0.57399999999999995</v>
      </c>
      <c r="O2924" s="163">
        <v>9.4E-2</v>
      </c>
      <c r="P2924" s="163">
        <v>11</v>
      </c>
      <c r="Q2924" s="163">
        <v>121492</v>
      </c>
      <c r="R2924" s="163">
        <v>36156.25</v>
      </c>
      <c r="S2924" s="163">
        <v>0.76</v>
      </c>
      <c r="T2924" s="163">
        <v>0.22600000000000001</v>
      </c>
    </row>
    <row r="2925" spans="1:20" ht="15.75" customHeight="1">
      <c r="A2925" s="130" t="s">
        <v>4</v>
      </c>
      <c r="B2925" s="164">
        <v>2019</v>
      </c>
      <c r="C2925" s="164">
        <v>3</v>
      </c>
      <c r="D2925" s="130" t="s">
        <v>55</v>
      </c>
      <c r="E2925" s="164">
        <v>159806</v>
      </c>
      <c r="F2925" s="164">
        <v>7</v>
      </c>
      <c r="G2925" s="164">
        <v>9618</v>
      </c>
      <c r="H2925" s="164">
        <v>32594.02</v>
      </c>
      <c r="I2925" s="164">
        <v>0.06</v>
      </c>
      <c r="J2925" s="164">
        <v>0.20399999999999999</v>
      </c>
      <c r="K2925" s="164">
        <v>31</v>
      </c>
      <c r="L2925" s="164">
        <v>16302</v>
      </c>
      <c r="M2925" s="164">
        <v>17695.57</v>
      </c>
      <c r="N2925" s="164">
        <v>0.10199999999999999</v>
      </c>
      <c r="O2925" s="164">
        <v>0.111</v>
      </c>
      <c r="P2925" s="164">
        <v>38</v>
      </c>
      <c r="Q2925" s="164">
        <v>25920</v>
      </c>
      <c r="R2925" s="164">
        <v>50289.59</v>
      </c>
      <c r="S2925" s="164">
        <v>0.16200000000000001</v>
      </c>
      <c r="T2925" s="164">
        <v>0.315</v>
      </c>
    </row>
    <row r="2926" spans="1:20" ht="15.75" customHeight="1">
      <c r="A2926" s="126" t="s">
        <v>4</v>
      </c>
      <c r="B2926" s="163">
        <v>2019</v>
      </c>
      <c r="C2926" s="163">
        <v>4</v>
      </c>
      <c r="D2926" s="126" t="s">
        <v>56</v>
      </c>
      <c r="E2926" s="163">
        <v>159806</v>
      </c>
      <c r="F2926" s="163">
        <v>7</v>
      </c>
      <c r="G2926" s="163">
        <v>21155</v>
      </c>
      <c r="H2926" s="163">
        <v>22878.85</v>
      </c>
      <c r="I2926" s="163">
        <v>0.13200000000000001</v>
      </c>
      <c r="J2926" s="163">
        <v>0.14299999999999999</v>
      </c>
      <c r="K2926" s="163">
        <v>20</v>
      </c>
      <c r="L2926" s="163">
        <v>6204</v>
      </c>
      <c r="M2926" s="163">
        <v>6483</v>
      </c>
      <c r="N2926" s="163">
        <v>3.9E-2</v>
      </c>
      <c r="O2926" s="163">
        <v>4.1000000000000002E-2</v>
      </c>
      <c r="P2926" s="163">
        <v>27</v>
      </c>
      <c r="Q2926" s="163">
        <v>27359</v>
      </c>
      <c r="R2926" s="163">
        <v>29361.85</v>
      </c>
      <c r="S2926" s="163">
        <v>0.17100000000000001</v>
      </c>
      <c r="T2926" s="163">
        <v>0.184</v>
      </c>
    </row>
    <row r="2927" spans="1:20" ht="15.75" customHeight="1">
      <c r="A2927" s="130" t="s">
        <v>4</v>
      </c>
      <c r="B2927" s="164">
        <v>2019</v>
      </c>
      <c r="C2927" s="164">
        <v>5</v>
      </c>
      <c r="D2927" s="130" t="s">
        <v>57</v>
      </c>
      <c r="E2927" s="164">
        <v>159806</v>
      </c>
      <c r="F2927" s="164">
        <v>0</v>
      </c>
      <c r="G2927" s="164">
        <v>0</v>
      </c>
      <c r="H2927" s="164">
        <v>0</v>
      </c>
      <c r="I2927" s="164">
        <v>0</v>
      </c>
      <c r="J2927" s="164">
        <v>0</v>
      </c>
      <c r="K2927" s="164">
        <v>174</v>
      </c>
      <c r="L2927" s="164">
        <v>56971</v>
      </c>
      <c r="M2927" s="164">
        <v>46618.49</v>
      </c>
      <c r="N2927" s="164">
        <v>0.35699999999999998</v>
      </c>
      <c r="O2927" s="164">
        <v>0.29199999999999998</v>
      </c>
      <c r="P2927" s="164">
        <v>174</v>
      </c>
      <c r="Q2927" s="164">
        <v>56971</v>
      </c>
      <c r="R2927" s="164">
        <v>46618.49</v>
      </c>
      <c r="S2927" s="164">
        <v>0.35699999999999998</v>
      </c>
      <c r="T2927" s="164">
        <v>0.29199999999999998</v>
      </c>
    </row>
    <row r="2928" spans="1:20" ht="15.75" customHeight="1">
      <c r="A2928" s="126" t="s">
        <v>4</v>
      </c>
      <c r="B2928" s="163">
        <v>2019</v>
      </c>
      <c r="C2928" s="163">
        <v>6</v>
      </c>
      <c r="D2928" s="126" t="s">
        <v>58</v>
      </c>
      <c r="E2928" s="163">
        <v>159806</v>
      </c>
      <c r="F2928" s="163">
        <v>0</v>
      </c>
      <c r="G2928" s="163">
        <v>0</v>
      </c>
      <c r="H2928" s="163">
        <v>0</v>
      </c>
      <c r="I2928" s="163">
        <v>0</v>
      </c>
      <c r="J2928" s="163">
        <v>0</v>
      </c>
      <c r="K2928" s="163">
        <v>38</v>
      </c>
      <c r="L2928" s="163">
        <v>29804</v>
      </c>
      <c r="M2928" s="163">
        <v>12318.21</v>
      </c>
      <c r="N2928" s="163">
        <v>0.187</v>
      </c>
      <c r="O2928" s="163">
        <v>7.6999999999999999E-2</v>
      </c>
      <c r="P2928" s="163">
        <v>38</v>
      </c>
      <c r="Q2928" s="163">
        <v>29804</v>
      </c>
      <c r="R2928" s="163">
        <v>12318.21</v>
      </c>
      <c r="S2928" s="163">
        <v>0.187</v>
      </c>
      <c r="T2928" s="163">
        <v>7.6999999999999999E-2</v>
      </c>
    </row>
    <row r="2929" spans="1:20" ht="15.75" customHeight="1">
      <c r="A2929" s="130" t="s">
        <v>4</v>
      </c>
      <c r="B2929" s="164">
        <v>2019</v>
      </c>
      <c r="C2929" s="164">
        <v>7</v>
      </c>
      <c r="D2929" s="130" t="s">
        <v>59</v>
      </c>
      <c r="E2929" s="164">
        <v>159806</v>
      </c>
      <c r="F2929" s="164">
        <v>0</v>
      </c>
      <c r="G2929" s="164">
        <v>0</v>
      </c>
      <c r="H2929" s="164">
        <v>0</v>
      </c>
      <c r="I2929" s="164">
        <v>0</v>
      </c>
      <c r="J2929" s="164">
        <v>0</v>
      </c>
      <c r="K2929" s="164">
        <v>0</v>
      </c>
      <c r="L2929" s="164">
        <v>0</v>
      </c>
      <c r="M2929" s="164">
        <v>0</v>
      </c>
      <c r="N2929" s="164">
        <v>0</v>
      </c>
      <c r="O2929" s="164">
        <v>0</v>
      </c>
      <c r="P2929" s="164">
        <v>0</v>
      </c>
      <c r="Q2929" s="164">
        <v>0</v>
      </c>
      <c r="R2929" s="164">
        <v>0</v>
      </c>
      <c r="S2929" s="164">
        <v>0</v>
      </c>
      <c r="T2929" s="164">
        <v>0</v>
      </c>
    </row>
    <row r="2930" spans="1:20" ht="15.75" customHeight="1">
      <c r="A2930" s="126" t="s">
        <v>4</v>
      </c>
      <c r="B2930" s="163">
        <v>2019</v>
      </c>
      <c r="C2930" s="163">
        <v>8</v>
      </c>
      <c r="D2930" s="126" t="s">
        <v>60</v>
      </c>
      <c r="E2930" s="163">
        <v>159806</v>
      </c>
      <c r="F2930" s="163">
        <v>0</v>
      </c>
      <c r="G2930" s="163">
        <v>0</v>
      </c>
      <c r="H2930" s="163">
        <v>0</v>
      </c>
      <c r="I2930" s="163">
        <v>0</v>
      </c>
      <c r="J2930" s="163">
        <v>0</v>
      </c>
      <c r="K2930" s="163">
        <v>7</v>
      </c>
      <c r="L2930" s="163">
        <v>2934</v>
      </c>
      <c r="M2930" s="163">
        <v>1818.5</v>
      </c>
      <c r="N2930" s="163">
        <v>1.7999999999999999E-2</v>
      </c>
      <c r="O2930" s="163">
        <v>1.0999999999999999E-2</v>
      </c>
      <c r="P2930" s="163">
        <v>7</v>
      </c>
      <c r="Q2930" s="163">
        <v>2934</v>
      </c>
      <c r="R2930" s="163">
        <v>1818.5</v>
      </c>
      <c r="S2930" s="163">
        <v>1.7999999999999999E-2</v>
      </c>
      <c r="T2930" s="163">
        <v>1.0999999999999999E-2</v>
      </c>
    </row>
    <row r="2931" spans="1:20" ht="15.75" customHeight="1">
      <c r="A2931" s="130" t="s">
        <v>4</v>
      </c>
      <c r="B2931" s="164">
        <v>2019</v>
      </c>
      <c r="C2931" s="164">
        <v>9</v>
      </c>
      <c r="D2931" s="130" t="s">
        <v>61</v>
      </c>
      <c r="E2931" s="164">
        <v>159806</v>
      </c>
      <c r="F2931" s="164">
        <v>0</v>
      </c>
      <c r="G2931" s="164">
        <v>0</v>
      </c>
      <c r="H2931" s="164">
        <v>0</v>
      </c>
      <c r="I2931" s="164">
        <v>0</v>
      </c>
      <c r="J2931" s="164">
        <v>0</v>
      </c>
      <c r="K2931" s="164">
        <v>120</v>
      </c>
      <c r="L2931" s="164">
        <v>31949</v>
      </c>
      <c r="M2931" s="164">
        <v>19645.349999999999</v>
      </c>
      <c r="N2931" s="164">
        <v>0.2</v>
      </c>
      <c r="O2931" s="164">
        <v>0.123</v>
      </c>
      <c r="P2931" s="164">
        <v>120</v>
      </c>
      <c r="Q2931" s="164">
        <v>31949</v>
      </c>
      <c r="R2931" s="164">
        <v>19645.349999999999</v>
      </c>
      <c r="S2931" s="164">
        <v>0.2</v>
      </c>
      <c r="T2931" s="164">
        <v>0.123</v>
      </c>
    </row>
    <row r="2932" spans="1:20" ht="15.75" customHeight="1">
      <c r="A2932" s="126" t="s">
        <v>4</v>
      </c>
      <c r="B2932" s="163">
        <v>2020</v>
      </c>
      <c r="C2932" s="163">
        <v>0</v>
      </c>
      <c r="D2932" s="126" t="s">
        <v>53</v>
      </c>
      <c r="E2932" s="163">
        <v>161352</v>
      </c>
      <c r="F2932" s="163">
        <v>0</v>
      </c>
      <c r="G2932" s="163">
        <v>0</v>
      </c>
      <c r="H2932" s="163">
        <v>0</v>
      </c>
      <c r="I2932" s="163">
        <v>0</v>
      </c>
      <c r="J2932" s="163">
        <v>0</v>
      </c>
      <c r="K2932" s="163">
        <v>56</v>
      </c>
      <c r="L2932" s="163">
        <v>6174</v>
      </c>
      <c r="M2932" s="163">
        <v>1105.32</v>
      </c>
      <c r="N2932" s="163">
        <v>3.7999999999999999E-2</v>
      </c>
      <c r="O2932" s="163">
        <v>7.0000000000000001E-3</v>
      </c>
      <c r="P2932" s="163">
        <v>56</v>
      </c>
      <c r="Q2932" s="163">
        <v>6174</v>
      </c>
      <c r="R2932" s="163">
        <v>1105.32</v>
      </c>
      <c r="S2932" s="163">
        <v>3.7999999999999999E-2</v>
      </c>
      <c r="T2932" s="163">
        <v>7.0000000000000001E-3</v>
      </c>
    </row>
    <row r="2933" spans="1:20" ht="15.75" customHeight="1">
      <c r="A2933" s="130" t="s">
        <v>4</v>
      </c>
      <c r="B2933" s="164">
        <v>2020</v>
      </c>
      <c r="C2933" s="164">
        <v>1</v>
      </c>
      <c r="D2933" s="130" t="s">
        <v>54</v>
      </c>
      <c r="E2933" s="164">
        <v>161352</v>
      </c>
      <c r="F2933" s="164">
        <v>0</v>
      </c>
      <c r="G2933" s="164">
        <v>0</v>
      </c>
      <c r="H2933" s="164">
        <v>0</v>
      </c>
      <c r="I2933" s="164">
        <v>0</v>
      </c>
      <c r="J2933" s="164">
        <v>0</v>
      </c>
      <c r="K2933" s="164">
        <v>421</v>
      </c>
      <c r="L2933" s="164">
        <v>14782</v>
      </c>
      <c r="M2933" s="164">
        <v>30875.9</v>
      </c>
      <c r="N2933" s="164">
        <v>9.1999999999999998E-2</v>
      </c>
      <c r="O2933" s="164">
        <v>0.191</v>
      </c>
      <c r="P2933" s="164">
        <v>421</v>
      </c>
      <c r="Q2933" s="164">
        <v>14782</v>
      </c>
      <c r="R2933" s="164">
        <v>30875.9</v>
      </c>
      <c r="S2933" s="164">
        <v>9.1999999999999998E-2</v>
      </c>
      <c r="T2933" s="164">
        <v>0.191</v>
      </c>
    </row>
    <row r="2934" spans="1:20" ht="15.75" customHeight="1">
      <c r="A2934" s="126" t="s">
        <v>4</v>
      </c>
      <c r="B2934" s="163">
        <v>2020</v>
      </c>
      <c r="C2934" s="163">
        <v>2</v>
      </c>
      <c r="D2934" s="126" t="s">
        <v>1415</v>
      </c>
      <c r="E2934" s="163">
        <v>161352</v>
      </c>
      <c r="F2934" s="163">
        <v>0</v>
      </c>
      <c r="G2934" s="163">
        <v>0</v>
      </c>
      <c r="H2934" s="163">
        <v>0</v>
      </c>
      <c r="I2934" s="163">
        <v>0</v>
      </c>
      <c r="J2934" s="163">
        <v>0</v>
      </c>
      <c r="K2934" s="163">
        <v>10</v>
      </c>
      <c r="L2934" s="163">
        <v>69357</v>
      </c>
      <c r="M2934" s="163">
        <v>14930.11</v>
      </c>
      <c r="N2934" s="163">
        <v>0.43</v>
      </c>
      <c r="O2934" s="163">
        <v>9.2999999999999999E-2</v>
      </c>
      <c r="P2934" s="163">
        <v>10</v>
      </c>
      <c r="Q2934" s="163">
        <v>69357</v>
      </c>
      <c r="R2934" s="163">
        <v>14930.11</v>
      </c>
      <c r="S2934" s="163">
        <v>0.43</v>
      </c>
      <c r="T2934" s="163">
        <v>9.2999999999999999E-2</v>
      </c>
    </row>
    <row r="2935" spans="1:20" ht="15.75" customHeight="1">
      <c r="A2935" s="130" t="s">
        <v>4</v>
      </c>
      <c r="B2935" s="164">
        <v>2020</v>
      </c>
      <c r="C2935" s="164">
        <v>3</v>
      </c>
      <c r="D2935" s="130" t="s">
        <v>55</v>
      </c>
      <c r="E2935" s="164">
        <v>161352</v>
      </c>
      <c r="F2935" s="164">
        <v>0</v>
      </c>
      <c r="G2935" s="164">
        <v>0</v>
      </c>
      <c r="H2935" s="164">
        <v>0</v>
      </c>
      <c r="I2935" s="164">
        <v>0</v>
      </c>
      <c r="J2935" s="164">
        <v>0</v>
      </c>
      <c r="K2935" s="164">
        <v>36</v>
      </c>
      <c r="L2935" s="164">
        <v>8360</v>
      </c>
      <c r="M2935" s="164">
        <v>17525.41</v>
      </c>
      <c r="N2935" s="164">
        <v>5.1999999999999998E-2</v>
      </c>
      <c r="O2935" s="164">
        <v>0.109</v>
      </c>
      <c r="P2935" s="164">
        <v>36</v>
      </c>
      <c r="Q2935" s="164">
        <v>8360</v>
      </c>
      <c r="R2935" s="164">
        <v>17525.41</v>
      </c>
      <c r="S2935" s="164">
        <v>5.1999999999999998E-2</v>
      </c>
      <c r="T2935" s="164">
        <v>0.109</v>
      </c>
    </row>
    <row r="2936" spans="1:20" ht="15.75" customHeight="1">
      <c r="A2936" s="126" t="s">
        <v>4</v>
      </c>
      <c r="B2936" s="163">
        <v>2020</v>
      </c>
      <c r="C2936" s="163">
        <v>4</v>
      </c>
      <c r="D2936" s="126" t="s">
        <v>56</v>
      </c>
      <c r="E2936" s="163">
        <v>161352</v>
      </c>
      <c r="F2936" s="163">
        <v>0</v>
      </c>
      <c r="G2936" s="163">
        <v>0</v>
      </c>
      <c r="H2936" s="163">
        <v>0</v>
      </c>
      <c r="I2936" s="163">
        <v>0</v>
      </c>
      <c r="J2936" s="163">
        <v>0</v>
      </c>
      <c r="K2936" s="163">
        <v>21</v>
      </c>
      <c r="L2936" s="163">
        <v>4540</v>
      </c>
      <c r="M2936" s="163">
        <v>2389.98</v>
      </c>
      <c r="N2936" s="163">
        <v>2.8000000000000001E-2</v>
      </c>
      <c r="O2936" s="163">
        <v>1.4999999999999999E-2</v>
      </c>
      <c r="P2936" s="163">
        <v>21</v>
      </c>
      <c r="Q2936" s="163">
        <v>4540</v>
      </c>
      <c r="R2936" s="163">
        <v>2389.98</v>
      </c>
      <c r="S2936" s="163">
        <v>2.8000000000000001E-2</v>
      </c>
      <c r="T2936" s="163">
        <v>1.4999999999999999E-2</v>
      </c>
    </row>
    <row r="2937" spans="1:20" ht="15.75" customHeight="1">
      <c r="A2937" s="130" t="s">
        <v>4</v>
      </c>
      <c r="B2937" s="164">
        <v>2020</v>
      </c>
      <c r="C2937" s="164">
        <v>5</v>
      </c>
      <c r="D2937" s="130" t="s">
        <v>57</v>
      </c>
      <c r="E2937" s="164">
        <v>161352</v>
      </c>
      <c r="F2937" s="164">
        <v>0</v>
      </c>
      <c r="G2937" s="164">
        <v>0</v>
      </c>
      <c r="H2937" s="164">
        <v>0</v>
      </c>
      <c r="I2937" s="164">
        <v>0</v>
      </c>
      <c r="J2937" s="164">
        <v>0</v>
      </c>
      <c r="K2937" s="164">
        <v>156</v>
      </c>
      <c r="L2937" s="164">
        <v>57945</v>
      </c>
      <c r="M2937" s="164">
        <v>36819.360000000001</v>
      </c>
      <c r="N2937" s="164">
        <v>0.35899999999999999</v>
      </c>
      <c r="O2937" s="164">
        <v>0.22800000000000001</v>
      </c>
      <c r="P2937" s="164">
        <v>156</v>
      </c>
      <c r="Q2937" s="164">
        <v>57945</v>
      </c>
      <c r="R2937" s="164">
        <v>36819.360000000001</v>
      </c>
      <c r="S2937" s="164">
        <v>0.35899999999999999</v>
      </c>
      <c r="T2937" s="164">
        <v>0.22800000000000001</v>
      </c>
    </row>
    <row r="2938" spans="1:20" ht="15.75" customHeight="1">
      <c r="A2938" s="126" t="s">
        <v>4</v>
      </c>
      <c r="B2938" s="163">
        <v>2020</v>
      </c>
      <c r="C2938" s="163">
        <v>6</v>
      </c>
      <c r="D2938" s="126" t="s">
        <v>58</v>
      </c>
      <c r="E2938" s="163">
        <v>161352</v>
      </c>
      <c r="F2938" s="163">
        <v>0</v>
      </c>
      <c r="G2938" s="163">
        <v>0</v>
      </c>
      <c r="H2938" s="163">
        <v>0</v>
      </c>
      <c r="I2938" s="163">
        <v>0</v>
      </c>
      <c r="J2938" s="163">
        <v>0</v>
      </c>
      <c r="K2938" s="163">
        <v>20</v>
      </c>
      <c r="L2938" s="163">
        <v>21088</v>
      </c>
      <c r="M2938" s="163">
        <v>10226.43</v>
      </c>
      <c r="N2938" s="163">
        <v>0.13100000000000001</v>
      </c>
      <c r="O2938" s="163">
        <v>6.3E-2</v>
      </c>
      <c r="P2938" s="163">
        <v>20</v>
      </c>
      <c r="Q2938" s="163">
        <v>21088</v>
      </c>
      <c r="R2938" s="163">
        <v>10226.43</v>
      </c>
      <c r="S2938" s="163">
        <v>0.13100000000000001</v>
      </c>
      <c r="T2938" s="163">
        <v>6.3E-2</v>
      </c>
    </row>
    <row r="2939" spans="1:20" ht="15.75" customHeight="1">
      <c r="A2939" s="130" t="s">
        <v>4</v>
      </c>
      <c r="B2939" s="164">
        <v>2020</v>
      </c>
      <c r="C2939" s="164">
        <v>7</v>
      </c>
      <c r="D2939" s="130" t="s">
        <v>59</v>
      </c>
      <c r="E2939" s="164">
        <v>161352</v>
      </c>
      <c r="F2939" s="164">
        <v>0</v>
      </c>
      <c r="G2939" s="164">
        <v>0</v>
      </c>
      <c r="H2939" s="164">
        <v>0</v>
      </c>
      <c r="I2939" s="164">
        <v>0</v>
      </c>
      <c r="J2939" s="164">
        <v>0</v>
      </c>
      <c r="K2939" s="164">
        <v>2</v>
      </c>
      <c r="L2939" s="164">
        <v>3874</v>
      </c>
      <c r="M2939" s="164">
        <v>2020.3</v>
      </c>
      <c r="N2939" s="164">
        <v>2.4E-2</v>
      </c>
      <c r="O2939" s="164">
        <v>1.2999999999999999E-2</v>
      </c>
      <c r="P2939" s="164">
        <v>2</v>
      </c>
      <c r="Q2939" s="164">
        <v>3874</v>
      </c>
      <c r="R2939" s="164">
        <v>2020.3</v>
      </c>
      <c r="S2939" s="164">
        <v>2.4E-2</v>
      </c>
      <c r="T2939" s="164">
        <v>1.2999999999999999E-2</v>
      </c>
    </row>
    <row r="2940" spans="1:20" ht="15.75" customHeight="1">
      <c r="A2940" s="126" t="s">
        <v>4</v>
      </c>
      <c r="B2940" s="163">
        <v>2020</v>
      </c>
      <c r="C2940" s="163">
        <v>8</v>
      </c>
      <c r="D2940" s="126" t="s">
        <v>60</v>
      </c>
      <c r="E2940" s="163">
        <v>161352</v>
      </c>
      <c r="F2940" s="163">
        <v>0</v>
      </c>
      <c r="G2940" s="163">
        <v>0</v>
      </c>
      <c r="H2940" s="163">
        <v>0</v>
      </c>
      <c r="I2940" s="163">
        <v>0</v>
      </c>
      <c r="J2940" s="163">
        <v>0</v>
      </c>
      <c r="K2940" s="163">
        <v>6</v>
      </c>
      <c r="L2940" s="163">
        <v>10277</v>
      </c>
      <c r="M2940" s="163">
        <v>1961.69</v>
      </c>
      <c r="N2940" s="163">
        <v>6.4000000000000001E-2</v>
      </c>
      <c r="O2940" s="163">
        <v>1.2E-2</v>
      </c>
      <c r="P2940" s="163">
        <v>6</v>
      </c>
      <c r="Q2940" s="163">
        <v>10277</v>
      </c>
      <c r="R2940" s="163">
        <v>1961.69</v>
      </c>
      <c r="S2940" s="163">
        <v>6.4000000000000001E-2</v>
      </c>
      <c r="T2940" s="163">
        <v>1.2E-2</v>
      </c>
    </row>
    <row r="2941" spans="1:20" ht="15.75" customHeight="1">
      <c r="A2941" s="130" t="s">
        <v>4</v>
      </c>
      <c r="B2941" s="164">
        <v>2020</v>
      </c>
      <c r="C2941" s="164">
        <v>9</v>
      </c>
      <c r="D2941" s="130" t="s">
        <v>61</v>
      </c>
      <c r="E2941" s="164">
        <v>161352</v>
      </c>
      <c r="F2941" s="164">
        <v>0</v>
      </c>
      <c r="G2941" s="164">
        <v>0</v>
      </c>
      <c r="H2941" s="164">
        <v>0</v>
      </c>
      <c r="I2941" s="164">
        <v>0</v>
      </c>
      <c r="J2941" s="164">
        <v>0</v>
      </c>
      <c r="K2941" s="164">
        <v>102</v>
      </c>
      <c r="L2941" s="164">
        <v>42278</v>
      </c>
      <c r="M2941" s="164">
        <v>35373.07</v>
      </c>
      <c r="N2941" s="164">
        <v>0.26200000000000001</v>
      </c>
      <c r="O2941" s="164">
        <v>0.219</v>
      </c>
      <c r="P2941" s="164">
        <v>102</v>
      </c>
      <c r="Q2941" s="164">
        <v>42278</v>
      </c>
      <c r="R2941" s="164">
        <v>35373.07</v>
      </c>
      <c r="S2941" s="164">
        <v>0.26200000000000001</v>
      </c>
      <c r="T2941" s="164">
        <v>0.219</v>
      </c>
    </row>
    <row r="2942" spans="1:20" ht="15.75" customHeight="1">
      <c r="A2942" s="126" t="s">
        <v>4</v>
      </c>
      <c r="B2942" s="163">
        <v>2021</v>
      </c>
      <c r="C2942" s="163">
        <v>0</v>
      </c>
      <c r="D2942" s="126" t="s">
        <v>53</v>
      </c>
      <c r="E2942" s="163">
        <v>163034</v>
      </c>
      <c r="F2942" s="163">
        <v>0</v>
      </c>
      <c r="G2942" s="163">
        <v>0</v>
      </c>
      <c r="H2942" s="163">
        <v>0</v>
      </c>
      <c r="I2942" s="163">
        <v>0</v>
      </c>
      <c r="J2942" s="163">
        <v>0</v>
      </c>
      <c r="K2942" s="163">
        <v>50</v>
      </c>
      <c r="L2942" s="163">
        <v>25584</v>
      </c>
      <c r="M2942" s="163">
        <v>4421.97</v>
      </c>
      <c r="N2942" s="163">
        <v>0.157</v>
      </c>
      <c r="O2942" s="163">
        <v>2.7E-2</v>
      </c>
      <c r="P2942" s="163">
        <v>50</v>
      </c>
      <c r="Q2942" s="163">
        <v>25584</v>
      </c>
      <c r="R2942" s="163">
        <v>4421.97</v>
      </c>
      <c r="S2942" s="163">
        <v>0.157</v>
      </c>
      <c r="T2942" s="163">
        <v>2.7E-2</v>
      </c>
    </row>
    <row r="2943" spans="1:20" ht="15.75" customHeight="1">
      <c r="A2943" s="130" t="s">
        <v>4</v>
      </c>
      <c r="B2943" s="164">
        <v>2021</v>
      </c>
      <c r="C2943" s="164">
        <v>1</v>
      </c>
      <c r="D2943" s="130" t="s">
        <v>54</v>
      </c>
      <c r="E2943" s="164">
        <v>163034</v>
      </c>
      <c r="F2943" s="164">
        <v>1</v>
      </c>
      <c r="G2943" s="164">
        <v>1</v>
      </c>
      <c r="H2943" s="164">
        <v>4.13</v>
      </c>
      <c r="I2943" s="164">
        <v>0</v>
      </c>
      <c r="J2943" s="164">
        <v>0</v>
      </c>
      <c r="K2943" s="164">
        <v>448</v>
      </c>
      <c r="L2943" s="164">
        <v>14452</v>
      </c>
      <c r="M2943" s="164">
        <v>29304.9</v>
      </c>
      <c r="N2943" s="164">
        <v>8.8999999999999996E-2</v>
      </c>
      <c r="O2943" s="164">
        <v>0.18</v>
      </c>
      <c r="P2943" s="164">
        <v>449</v>
      </c>
      <c r="Q2943" s="164">
        <v>14453</v>
      </c>
      <c r="R2943" s="164">
        <v>29309.03</v>
      </c>
      <c r="S2943" s="164">
        <v>8.8999999999999996E-2</v>
      </c>
      <c r="T2943" s="164">
        <v>0.18</v>
      </c>
    </row>
    <row r="2944" spans="1:20" ht="15.75" customHeight="1">
      <c r="A2944" s="126" t="s">
        <v>4</v>
      </c>
      <c r="B2944" s="163">
        <v>2021</v>
      </c>
      <c r="C2944" s="163">
        <v>2</v>
      </c>
      <c r="D2944" s="126" t="s">
        <v>1415</v>
      </c>
      <c r="E2944" s="163">
        <v>163034</v>
      </c>
      <c r="F2944" s="163">
        <v>0</v>
      </c>
      <c r="G2944" s="163">
        <v>0</v>
      </c>
      <c r="H2944" s="163">
        <v>0</v>
      </c>
      <c r="I2944" s="163">
        <v>0</v>
      </c>
      <c r="J2944" s="163">
        <v>0</v>
      </c>
      <c r="K2944" s="163">
        <v>4</v>
      </c>
      <c r="L2944" s="163">
        <v>8743</v>
      </c>
      <c r="M2944" s="163">
        <v>3776.45</v>
      </c>
      <c r="N2944" s="163">
        <v>5.3999999999999999E-2</v>
      </c>
      <c r="O2944" s="163">
        <v>2.3E-2</v>
      </c>
      <c r="P2944" s="163">
        <v>4</v>
      </c>
      <c r="Q2944" s="163">
        <v>8743</v>
      </c>
      <c r="R2944" s="163">
        <v>3776.45</v>
      </c>
      <c r="S2944" s="163">
        <v>5.3999999999999999E-2</v>
      </c>
      <c r="T2944" s="163">
        <v>2.3E-2</v>
      </c>
    </row>
    <row r="2945" spans="1:20" ht="15.75" customHeight="1">
      <c r="A2945" s="130" t="s">
        <v>4</v>
      </c>
      <c r="B2945" s="164">
        <v>2021</v>
      </c>
      <c r="C2945" s="164">
        <v>3</v>
      </c>
      <c r="D2945" s="130" t="s">
        <v>55</v>
      </c>
      <c r="E2945" s="164">
        <v>163034</v>
      </c>
      <c r="F2945" s="164">
        <v>0</v>
      </c>
      <c r="G2945" s="164">
        <v>0</v>
      </c>
      <c r="H2945" s="164">
        <v>0</v>
      </c>
      <c r="I2945" s="164">
        <v>0</v>
      </c>
      <c r="J2945" s="164">
        <v>0</v>
      </c>
      <c r="K2945" s="164">
        <v>43</v>
      </c>
      <c r="L2945" s="164">
        <v>20673</v>
      </c>
      <c r="M2945" s="164">
        <v>25311.75</v>
      </c>
      <c r="N2945" s="164">
        <v>0.127</v>
      </c>
      <c r="O2945" s="164">
        <v>0.155</v>
      </c>
      <c r="P2945" s="164">
        <v>43</v>
      </c>
      <c r="Q2945" s="164">
        <v>20673</v>
      </c>
      <c r="R2945" s="164">
        <v>25311.75</v>
      </c>
      <c r="S2945" s="164">
        <v>0.127</v>
      </c>
      <c r="T2945" s="164">
        <v>0.155</v>
      </c>
    </row>
    <row r="2946" spans="1:20" ht="15.75" customHeight="1">
      <c r="A2946" s="126" t="s">
        <v>4</v>
      </c>
      <c r="B2946" s="163">
        <v>2021</v>
      </c>
      <c r="C2946" s="163">
        <v>4</v>
      </c>
      <c r="D2946" s="126" t="s">
        <v>56</v>
      </c>
      <c r="E2946" s="163">
        <v>163034</v>
      </c>
      <c r="F2946" s="163">
        <v>2</v>
      </c>
      <c r="G2946" s="163">
        <v>58</v>
      </c>
      <c r="H2946" s="163">
        <v>731.87</v>
      </c>
      <c r="I2946" s="163">
        <v>0</v>
      </c>
      <c r="J2946" s="163">
        <v>4.0000000000000001E-3</v>
      </c>
      <c r="K2946" s="163">
        <v>17</v>
      </c>
      <c r="L2946" s="163">
        <v>4663</v>
      </c>
      <c r="M2946" s="163">
        <v>2823.85</v>
      </c>
      <c r="N2946" s="163">
        <v>2.9000000000000001E-2</v>
      </c>
      <c r="O2946" s="163">
        <v>1.7000000000000001E-2</v>
      </c>
      <c r="P2946" s="163">
        <v>19</v>
      </c>
      <c r="Q2946" s="163">
        <v>4721</v>
      </c>
      <c r="R2946" s="163">
        <v>3555.72</v>
      </c>
      <c r="S2946" s="163">
        <v>2.9000000000000001E-2</v>
      </c>
      <c r="T2946" s="163">
        <v>2.1999999999999999E-2</v>
      </c>
    </row>
    <row r="2947" spans="1:20" ht="15.75" customHeight="1">
      <c r="A2947" s="130" t="s">
        <v>4</v>
      </c>
      <c r="B2947" s="164">
        <v>2021</v>
      </c>
      <c r="C2947" s="164">
        <v>5</v>
      </c>
      <c r="D2947" s="130" t="s">
        <v>57</v>
      </c>
      <c r="E2947" s="164">
        <v>163034</v>
      </c>
      <c r="F2947" s="164">
        <v>0</v>
      </c>
      <c r="G2947" s="164">
        <v>0</v>
      </c>
      <c r="H2947" s="164">
        <v>0</v>
      </c>
      <c r="I2947" s="164">
        <v>0</v>
      </c>
      <c r="J2947" s="164">
        <v>0</v>
      </c>
      <c r="K2947" s="164">
        <v>142</v>
      </c>
      <c r="L2947" s="164">
        <v>26753</v>
      </c>
      <c r="M2947" s="164">
        <v>21327.33</v>
      </c>
      <c r="N2947" s="164">
        <v>0.16400000000000001</v>
      </c>
      <c r="O2947" s="164">
        <v>0.13100000000000001</v>
      </c>
      <c r="P2947" s="164">
        <v>142</v>
      </c>
      <c r="Q2947" s="164">
        <v>26753</v>
      </c>
      <c r="R2947" s="164">
        <v>21327.33</v>
      </c>
      <c r="S2947" s="164">
        <v>0.16400000000000001</v>
      </c>
      <c r="T2947" s="164">
        <v>0.13100000000000001</v>
      </c>
    </row>
    <row r="2948" spans="1:20" ht="15.75" customHeight="1">
      <c r="A2948" s="126" t="s">
        <v>4</v>
      </c>
      <c r="B2948" s="163">
        <v>2021</v>
      </c>
      <c r="C2948" s="163">
        <v>6</v>
      </c>
      <c r="D2948" s="126" t="s">
        <v>58</v>
      </c>
      <c r="E2948" s="163">
        <v>163034</v>
      </c>
      <c r="F2948" s="163">
        <v>13</v>
      </c>
      <c r="G2948" s="163">
        <v>7945</v>
      </c>
      <c r="H2948" s="163">
        <v>24655.88</v>
      </c>
      <c r="I2948" s="163">
        <v>4.9000000000000002E-2</v>
      </c>
      <c r="J2948" s="163">
        <v>0.151</v>
      </c>
      <c r="K2948" s="163">
        <v>22</v>
      </c>
      <c r="L2948" s="163">
        <v>16928</v>
      </c>
      <c r="M2948" s="163">
        <v>15376.14</v>
      </c>
      <c r="N2948" s="163">
        <v>0.104</v>
      </c>
      <c r="O2948" s="163">
        <v>9.4E-2</v>
      </c>
      <c r="P2948" s="163">
        <v>35</v>
      </c>
      <c r="Q2948" s="163">
        <v>24873</v>
      </c>
      <c r="R2948" s="163">
        <v>40032.019999999997</v>
      </c>
      <c r="S2948" s="163">
        <v>0.153</v>
      </c>
      <c r="T2948" s="163">
        <v>0.246</v>
      </c>
    </row>
    <row r="2949" spans="1:20" ht="15.75" customHeight="1">
      <c r="A2949" s="130" t="s">
        <v>4</v>
      </c>
      <c r="B2949" s="164">
        <v>2021</v>
      </c>
      <c r="C2949" s="164">
        <v>7</v>
      </c>
      <c r="D2949" s="130" t="s">
        <v>59</v>
      </c>
      <c r="E2949" s="164">
        <v>163034</v>
      </c>
      <c r="F2949" s="164">
        <v>0</v>
      </c>
      <c r="G2949" s="164">
        <v>0</v>
      </c>
      <c r="H2949" s="164">
        <v>0</v>
      </c>
      <c r="I2949" s="164">
        <v>0</v>
      </c>
      <c r="J2949" s="164">
        <v>0</v>
      </c>
      <c r="K2949" s="164">
        <v>4</v>
      </c>
      <c r="L2949" s="164">
        <v>597</v>
      </c>
      <c r="M2949" s="164">
        <v>4887.55</v>
      </c>
      <c r="N2949" s="164">
        <v>4.0000000000000001E-3</v>
      </c>
      <c r="O2949" s="164">
        <v>0.03</v>
      </c>
      <c r="P2949" s="164">
        <v>4</v>
      </c>
      <c r="Q2949" s="164">
        <v>597</v>
      </c>
      <c r="R2949" s="164">
        <v>4887.55</v>
      </c>
      <c r="S2949" s="164">
        <v>4.0000000000000001E-3</v>
      </c>
      <c r="T2949" s="164">
        <v>0.03</v>
      </c>
    </row>
    <row r="2950" spans="1:20" ht="15.75" customHeight="1">
      <c r="A2950" s="126" t="s">
        <v>4</v>
      </c>
      <c r="B2950" s="163">
        <v>2021</v>
      </c>
      <c r="C2950" s="163">
        <v>8</v>
      </c>
      <c r="D2950" s="126" t="s">
        <v>60</v>
      </c>
      <c r="E2950" s="163">
        <v>163034</v>
      </c>
      <c r="F2950" s="163">
        <v>0</v>
      </c>
      <c r="G2950" s="163">
        <v>0</v>
      </c>
      <c r="H2950" s="163">
        <v>0</v>
      </c>
      <c r="I2950" s="163">
        <v>0</v>
      </c>
      <c r="J2950" s="163">
        <v>0</v>
      </c>
      <c r="K2950" s="163">
        <v>8</v>
      </c>
      <c r="L2950" s="163">
        <v>261</v>
      </c>
      <c r="M2950" s="163">
        <v>153.80000000000001</v>
      </c>
      <c r="N2950" s="163">
        <v>2E-3</v>
      </c>
      <c r="O2950" s="163">
        <v>1E-3</v>
      </c>
      <c r="P2950" s="163">
        <v>8</v>
      </c>
      <c r="Q2950" s="163">
        <v>261</v>
      </c>
      <c r="R2950" s="163">
        <v>153.80000000000001</v>
      </c>
      <c r="S2950" s="163">
        <v>2E-3</v>
      </c>
      <c r="T2950" s="163">
        <v>1E-3</v>
      </c>
    </row>
    <row r="2951" spans="1:20" ht="15.75" customHeight="1">
      <c r="A2951" s="130" t="s">
        <v>4</v>
      </c>
      <c r="B2951" s="164">
        <v>2021</v>
      </c>
      <c r="C2951" s="164">
        <v>9</v>
      </c>
      <c r="D2951" s="130" t="s">
        <v>61</v>
      </c>
      <c r="E2951" s="164">
        <v>163034</v>
      </c>
      <c r="F2951" s="164">
        <v>0</v>
      </c>
      <c r="G2951" s="164">
        <v>0</v>
      </c>
      <c r="H2951" s="164">
        <v>0</v>
      </c>
      <c r="I2951" s="164">
        <v>0</v>
      </c>
      <c r="J2951" s="164">
        <v>0</v>
      </c>
      <c r="K2951" s="164">
        <v>102</v>
      </c>
      <c r="L2951" s="164">
        <v>27942</v>
      </c>
      <c r="M2951" s="164">
        <v>31430.959999999999</v>
      </c>
      <c r="N2951" s="164">
        <v>0.17100000000000001</v>
      </c>
      <c r="O2951" s="164">
        <v>0.193</v>
      </c>
      <c r="P2951" s="164">
        <v>102</v>
      </c>
      <c r="Q2951" s="164">
        <v>27942</v>
      </c>
      <c r="R2951" s="164">
        <v>31430.959999999999</v>
      </c>
      <c r="S2951" s="164">
        <v>0.17100000000000001</v>
      </c>
      <c r="T2951" s="164">
        <v>0.193</v>
      </c>
    </row>
    <row r="2952" spans="1:20" ht="15.75" customHeight="1">
      <c r="A2952" s="126" t="s">
        <v>4</v>
      </c>
      <c r="B2952" s="163">
        <v>2022</v>
      </c>
      <c r="C2952" s="163">
        <v>0</v>
      </c>
      <c r="D2952" s="126" t="s">
        <v>53</v>
      </c>
      <c r="E2952" s="163">
        <v>164992</v>
      </c>
      <c r="F2952" s="163">
        <v>0</v>
      </c>
      <c r="G2952" s="163">
        <v>0</v>
      </c>
      <c r="H2952" s="163">
        <v>0</v>
      </c>
      <c r="I2952" s="163">
        <v>0</v>
      </c>
      <c r="J2952" s="163">
        <v>0</v>
      </c>
      <c r="K2952" s="163">
        <v>59</v>
      </c>
      <c r="L2952" s="163">
        <v>22012</v>
      </c>
      <c r="M2952" s="163">
        <v>3419.3</v>
      </c>
      <c r="N2952" s="163">
        <v>0.13300000000000001</v>
      </c>
      <c r="O2952" s="163">
        <v>2.1000000000000001E-2</v>
      </c>
      <c r="P2952" s="163">
        <v>59</v>
      </c>
      <c r="Q2952" s="163">
        <v>22012</v>
      </c>
      <c r="R2952" s="163">
        <v>3419.3</v>
      </c>
      <c r="S2952" s="163">
        <v>0.13300000000000001</v>
      </c>
      <c r="T2952" s="163">
        <v>2.1000000000000001E-2</v>
      </c>
    </row>
    <row r="2953" spans="1:20" ht="15.75" customHeight="1">
      <c r="A2953" s="130" t="s">
        <v>4</v>
      </c>
      <c r="B2953" s="164">
        <v>2022</v>
      </c>
      <c r="C2953" s="164">
        <v>1</v>
      </c>
      <c r="D2953" s="130" t="s">
        <v>54</v>
      </c>
      <c r="E2953" s="164">
        <v>164992</v>
      </c>
      <c r="F2953" s="164">
        <v>0</v>
      </c>
      <c r="G2953" s="164">
        <v>0</v>
      </c>
      <c r="H2953" s="164">
        <v>0</v>
      </c>
      <c r="I2953" s="164">
        <v>0</v>
      </c>
      <c r="J2953" s="164">
        <v>0</v>
      </c>
      <c r="K2953" s="164">
        <v>474</v>
      </c>
      <c r="L2953" s="164">
        <v>11539</v>
      </c>
      <c r="M2953" s="164">
        <v>27775.53</v>
      </c>
      <c r="N2953" s="164">
        <v>7.0000000000000007E-2</v>
      </c>
      <c r="O2953" s="164">
        <v>0.16800000000000001</v>
      </c>
      <c r="P2953" s="164">
        <v>474</v>
      </c>
      <c r="Q2953" s="164">
        <v>11539</v>
      </c>
      <c r="R2953" s="164">
        <v>27775.53</v>
      </c>
      <c r="S2953" s="164">
        <v>7.0000000000000007E-2</v>
      </c>
      <c r="T2953" s="164">
        <v>0.16800000000000001</v>
      </c>
    </row>
    <row r="2954" spans="1:20" ht="15.75" customHeight="1">
      <c r="A2954" s="126" t="s">
        <v>4</v>
      </c>
      <c r="B2954" s="163">
        <v>2022</v>
      </c>
      <c r="C2954" s="163">
        <v>2</v>
      </c>
      <c r="D2954" s="126" t="s">
        <v>1415</v>
      </c>
      <c r="E2954" s="163">
        <v>164992</v>
      </c>
      <c r="F2954" s="163">
        <v>0</v>
      </c>
      <c r="G2954" s="163">
        <v>0</v>
      </c>
      <c r="H2954" s="163">
        <v>0</v>
      </c>
      <c r="I2954" s="163">
        <v>0</v>
      </c>
      <c r="J2954" s="163">
        <v>0</v>
      </c>
      <c r="K2954" s="163">
        <v>9</v>
      </c>
      <c r="L2954" s="163">
        <v>31174</v>
      </c>
      <c r="M2954" s="163">
        <v>5434.1</v>
      </c>
      <c r="N2954" s="163">
        <v>0.189</v>
      </c>
      <c r="O2954" s="163">
        <v>3.3000000000000002E-2</v>
      </c>
      <c r="P2954" s="163">
        <v>9</v>
      </c>
      <c r="Q2954" s="163">
        <v>31174</v>
      </c>
      <c r="R2954" s="163">
        <v>5434.1</v>
      </c>
      <c r="S2954" s="163">
        <v>0.189</v>
      </c>
      <c r="T2954" s="163">
        <v>3.3000000000000002E-2</v>
      </c>
    </row>
    <row r="2955" spans="1:20" ht="15.75" customHeight="1">
      <c r="A2955" s="130" t="s">
        <v>4</v>
      </c>
      <c r="B2955" s="164">
        <v>2022</v>
      </c>
      <c r="C2955" s="164">
        <v>3</v>
      </c>
      <c r="D2955" s="130" t="s">
        <v>55</v>
      </c>
      <c r="E2955" s="164">
        <v>164992</v>
      </c>
      <c r="F2955" s="164">
        <v>0</v>
      </c>
      <c r="G2955" s="164">
        <v>0</v>
      </c>
      <c r="H2955" s="164">
        <v>0</v>
      </c>
      <c r="I2955" s="164">
        <v>0</v>
      </c>
      <c r="J2955" s="164">
        <v>0</v>
      </c>
      <c r="K2955" s="164">
        <v>25</v>
      </c>
      <c r="L2955" s="164">
        <v>891</v>
      </c>
      <c r="M2955" s="164">
        <v>1821.05</v>
      </c>
      <c r="N2955" s="164">
        <v>5.0000000000000001E-3</v>
      </c>
      <c r="O2955" s="164">
        <v>1.0999999999999999E-2</v>
      </c>
      <c r="P2955" s="164">
        <v>25</v>
      </c>
      <c r="Q2955" s="164">
        <v>891</v>
      </c>
      <c r="R2955" s="164">
        <v>1821.05</v>
      </c>
      <c r="S2955" s="164">
        <v>5.0000000000000001E-3</v>
      </c>
      <c r="T2955" s="164">
        <v>1.0999999999999999E-2</v>
      </c>
    </row>
    <row r="2956" spans="1:20" ht="15.75" customHeight="1">
      <c r="A2956" s="126" t="s">
        <v>4</v>
      </c>
      <c r="B2956" s="163">
        <v>2022</v>
      </c>
      <c r="C2956" s="163">
        <v>4</v>
      </c>
      <c r="D2956" s="126" t="s">
        <v>56</v>
      </c>
      <c r="E2956" s="163">
        <v>164992</v>
      </c>
      <c r="F2956" s="163">
        <v>0</v>
      </c>
      <c r="G2956" s="163">
        <v>0</v>
      </c>
      <c r="H2956" s="163">
        <v>0</v>
      </c>
      <c r="I2956" s="163">
        <v>0</v>
      </c>
      <c r="J2956" s="163">
        <v>0</v>
      </c>
      <c r="K2956" s="163">
        <v>5</v>
      </c>
      <c r="L2956" s="163">
        <v>57</v>
      </c>
      <c r="M2956" s="163">
        <v>62.55</v>
      </c>
      <c r="N2956" s="163">
        <v>0</v>
      </c>
      <c r="O2956" s="163">
        <v>0</v>
      </c>
      <c r="P2956" s="163">
        <v>5</v>
      </c>
      <c r="Q2956" s="163">
        <v>57</v>
      </c>
      <c r="R2956" s="163">
        <v>62.55</v>
      </c>
      <c r="S2956" s="163">
        <v>0</v>
      </c>
      <c r="T2956" s="163">
        <v>0</v>
      </c>
    </row>
    <row r="2957" spans="1:20" ht="15.75" customHeight="1">
      <c r="A2957" s="130" t="s">
        <v>4</v>
      </c>
      <c r="B2957" s="164">
        <v>2022</v>
      </c>
      <c r="C2957" s="164">
        <v>5</v>
      </c>
      <c r="D2957" s="130" t="s">
        <v>57</v>
      </c>
      <c r="E2957" s="164">
        <v>164992</v>
      </c>
      <c r="F2957" s="164">
        <v>1</v>
      </c>
      <c r="G2957" s="164">
        <v>1</v>
      </c>
      <c r="H2957" s="164">
        <v>0.98</v>
      </c>
      <c r="I2957" s="164">
        <v>0</v>
      </c>
      <c r="J2957" s="164">
        <v>0</v>
      </c>
      <c r="K2957" s="164">
        <v>174</v>
      </c>
      <c r="L2957" s="164">
        <v>72509</v>
      </c>
      <c r="M2957" s="164">
        <v>35180.85</v>
      </c>
      <c r="N2957" s="164">
        <v>0.439</v>
      </c>
      <c r="O2957" s="164">
        <v>0.21299999999999999</v>
      </c>
      <c r="P2957" s="164">
        <v>175</v>
      </c>
      <c r="Q2957" s="164">
        <v>72510</v>
      </c>
      <c r="R2957" s="164">
        <v>35181.83</v>
      </c>
      <c r="S2957" s="164">
        <v>0.439</v>
      </c>
      <c r="T2957" s="164">
        <v>0.21299999999999999</v>
      </c>
    </row>
    <row r="2958" spans="1:20" ht="15.75" customHeight="1">
      <c r="A2958" s="126" t="s">
        <v>4</v>
      </c>
      <c r="B2958" s="163">
        <v>2022</v>
      </c>
      <c r="C2958" s="163">
        <v>6</v>
      </c>
      <c r="D2958" s="126" t="s">
        <v>58</v>
      </c>
      <c r="E2958" s="163">
        <v>164992</v>
      </c>
      <c r="F2958" s="163">
        <v>35</v>
      </c>
      <c r="G2958" s="163">
        <v>57033</v>
      </c>
      <c r="H2958" s="163">
        <v>208166.43</v>
      </c>
      <c r="I2958" s="163">
        <v>0.34599999999999997</v>
      </c>
      <c r="J2958" s="163">
        <v>1.262</v>
      </c>
      <c r="K2958" s="163">
        <v>20</v>
      </c>
      <c r="L2958" s="163">
        <v>17955</v>
      </c>
      <c r="M2958" s="163">
        <v>15468</v>
      </c>
      <c r="N2958" s="163">
        <v>0.109</v>
      </c>
      <c r="O2958" s="163">
        <v>9.4E-2</v>
      </c>
      <c r="P2958" s="163">
        <v>55</v>
      </c>
      <c r="Q2958" s="163">
        <v>74988</v>
      </c>
      <c r="R2958" s="163">
        <v>223634.43</v>
      </c>
      <c r="S2958" s="163">
        <v>0.45400000000000001</v>
      </c>
      <c r="T2958" s="163">
        <v>1.355</v>
      </c>
    </row>
    <row r="2959" spans="1:20" ht="15.75" customHeight="1">
      <c r="A2959" s="130" t="s">
        <v>4</v>
      </c>
      <c r="B2959" s="164">
        <v>2022</v>
      </c>
      <c r="C2959" s="164">
        <v>7</v>
      </c>
      <c r="D2959" s="130" t="s">
        <v>59</v>
      </c>
      <c r="E2959" s="164">
        <v>164992</v>
      </c>
      <c r="F2959" s="164">
        <v>0</v>
      </c>
      <c r="G2959" s="164">
        <v>0</v>
      </c>
      <c r="H2959" s="164">
        <v>0</v>
      </c>
      <c r="I2959" s="164">
        <v>0</v>
      </c>
      <c r="J2959" s="164">
        <v>0</v>
      </c>
      <c r="K2959" s="164">
        <v>0</v>
      </c>
      <c r="L2959" s="164">
        <v>0</v>
      </c>
      <c r="M2959" s="164">
        <v>0</v>
      </c>
      <c r="N2959" s="164">
        <v>0</v>
      </c>
      <c r="O2959" s="164">
        <v>0</v>
      </c>
      <c r="P2959" s="164">
        <v>0</v>
      </c>
      <c r="Q2959" s="164">
        <v>0</v>
      </c>
      <c r="R2959" s="164">
        <v>0</v>
      </c>
      <c r="S2959" s="164">
        <v>0</v>
      </c>
      <c r="T2959" s="164">
        <v>0</v>
      </c>
    </row>
    <row r="2960" spans="1:20" ht="15.75" customHeight="1">
      <c r="A2960" s="126" t="s">
        <v>4</v>
      </c>
      <c r="B2960" s="163">
        <v>2022</v>
      </c>
      <c r="C2960" s="163">
        <v>8</v>
      </c>
      <c r="D2960" s="126" t="s">
        <v>60</v>
      </c>
      <c r="E2960" s="163">
        <v>164992</v>
      </c>
      <c r="F2960" s="163">
        <v>0</v>
      </c>
      <c r="G2960" s="163">
        <v>0</v>
      </c>
      <c r="H2960" s="163">
        <v>0</v>
      </c>
      <c r="I2960" s="163">
        <v>0</v>
      </c>
      <c r="J2960" s="163">
        <v>0</v>
      </c>
      <c r="K2960" s="163">
        <v>7</v>
      </c>
      <c r="L2960" s="163">
        <v>6210</v>
      </c>
      <c r="M2960" s="163">
        <v>1975.62</v>
      </c>
      <c r="N2960" s="163">
        <v>3.7999999999999999E-2</v>
      </c>
      <c r="O2960" s="163">
        <v>1.2E-2</v>
      </c>
      <c r="P2960" s="163">
        <v>7</v>
      </c>
      <c r="Q2960" s="163">
        <v>6210</v>
      </c>
      <c r="R2960" s="163">
        <v>1975.62</v>
      </c>
      <c r="S2960" s="163">
        <v>3.7999999999999999E-2</v>
      </c>
      <c r="T2960" s="163">
        <v>1.2E-2</v>
      </c>
    </row>
    <row r="2961" spans="1:20" ht="15.75" customHeight="1">
      <c r="A2961" s="130" t="s">
        <v>4</v>
      </c>
      <c r="B2961" s="164">
        <v>2022</v>
      </c>
      <c r="C2961" s="164">
        <v>9</v>
      </c>
      <c r="D2961" s="130" t="s">
        <v>61</v>
      </c>
      <c r="E2961" s="164">
        <v>164992</v>
      </c>
      <c r="F2961" s="164">
        <v>0</v>
      </c>
      <c r="G2961" s="164">
        <v>0</v>
      </c>
      <c r="H2961" s="164">
        <v>0</v>
      </c>
      <c r="I2961" s="164">
        <v>0</v>
      </c>
      <c r="J2961" s="164">
        <v>0</v>
      </c>
      <c r="K2961" s="164">
        <v>112</v>
      </c>
      <c r="L2961" s="164">
        <v>25634</v>
      </c>
      <c r="M2961" s="164">
        <v>18947.990000000002</v>
      </c>
      <c r="N2961" s="164">
        <v>0.155</v>
      </c>
      <c r="O2961" s="164">
        <v>0.115</v>
      </c>
      <c r="P2961" s="164">
        <v>112</v>
      </c>
      <c r="Q2961" s="164">
        <v>25634</v>
      </c>
      <c r="R2961" s="164">
        <v>18947.990000000002</v>
      </c>
      <c r="S2961" s="164">
        <v>0.155</v>
      </c>
      <c r="T2961" s="164">
        <v>0.115</v>
      </c>
    </row>
    <row r="2962" spans="1:20" ht="15.75" customHeight="1">
      <c r="A2962" s="126" t="s">
        <v>4</v>
      </c>
      <c r="B2962" s="163">
        <v>2023</v>
      </c>
      <c r="C2962" s="163">
        <v>0</v>
      </c>
      <c r="D2962" s="126" t="s">
        <v>53</v>
      </c>
      <c r="E2962" s="163">
        <v>166522</v>
      </c>
      <c r="F2962" s="163">
        <v>0</v>
      </c>
      <c r="G2962" s="163">
        <v>0</v>
      </c>
      <c r="H2962" s="163">
        <v>0</v>
      </c>
      <c r="I2962" s="163">
        <v>0</v>
      </c>
      <c r="J2962" s="163">
        <v>0</v>
      </c>
      <c r="K2962" s="163">
        <v>56</v>
      </c>
      <c r="L2962" s="163">
        <v>23094</v>
      </c>
      <c r="M2962" s="163">
        <v>3982.35</v>
      </c>
      <c r="N2962" s="163">
        <v>0.13900000000000001</v>
      </c>
      <c r="O2962" s="163">
        <v>2.4E-2</v>
      </c>
      <c r="P2962" s="163">
        <v>56</v>
      </c>
      <c r="Q2962" s="163">
        <v>23094</v>
      </c>
      <c r="R2962" s="163">
        <v>3982.35</v>
      </c>
      <c r="S2962" s="163">
        <v>0.13900000000000001</v>
      </c>
      <c r="T2962" s="163">
        <v>2.4E-2</v>
      </c>
    </row>
    <row r="2963" spans="1:20" ht="15.75" customHeight="1">
      <c r="A2963" s="130" t="s">
        <v>4</v>
      </c>
      <c r="B2963" s="164">
        <v>2023</v>
      </c>
      <c r="C2963" s="164">
        <v>1</v>
      </c>
      <c r="D2963" s="130" t="s">
        <v>54</v>
      </c>
      <c r="E2963" s="164">
        <v>166522</v>
      </c>
      <c r="F2963" s="164">
        <v>0</v>
      </c>
      <c r="G2963" s="164">
        <v>0</v>
      </c>
      <c r="H2963" s="164">
        <v>0</v>
      </c>
      <c r="I2963" s="164">
        <v>0</v>
      </c>
      <c r="J2963" s="164">
        <v>0</v>
      </c>
      <c r="K2963" s="164">
        <v>510</v>
      </c>
      <c r="L2963" s="164">
        <v>14925</v>
      </c>
      <c r="M2963" s="164">
        <v>33612.42</v>
      </c>
      <c r="N2963" s="164">
        <v>0.09</v>
      </c>
      <c r="O2963" s="164">
        <v>0.20200000000000001</v>
      </c>
      <c r="P2963" s="164">
        <v>510</v>
      </c>
      <c r="Q2963" s="164">
        <v>14925</v>
      </c>
      <c r="R2963" s="164">
        <v>33612.42</v>
      </c>
      <c r="S2963" s="164">
        <v>0.09</v>
      </c>
      <c r="T2963" s="164">
        <v>0.20200000000000001</v>
      </c>
    </row>
    <row r="2964" spans="1:20" ht="15.75" customHeight="1">
      <c r="A2964" s="126" t="s">
        <v>4</v>
      </c>
      <c r="B2964" s="163">
        <v>2023</v>
      </c>
      <c r="C2964" s="163">
        <v>2</v>
      </c>
      <c r="D2964" s="126" t="s">
        <v>1415</v>
      </c>
      <c r="E2964" s="163">
        <v>166522</v>
      </c>
      <c r="F2964" s="163">
        <v>0</v>
      </c>
      <c r="G2964" s="163">
        <v>0</v>
      </c>
      <c r="H2964" s="163">
        <v>0</v>
      </c>
      <c r="I2964" s="163">
        <v>0</v>
      </c>
      <c r="J2964" s="163">
        <v>0</v>
      </c>
      <c r="K2964" s="163">
        <v>6</v>
      </c>
      <c r="L2964" s="163">
        <v>26869</v>
      </c>
      <c r="M2964" s="163">
        <v>2856.74</v>
      </c>
      <c r="N2964" s="163">
        <v>0.161</v>
      </c>
      <c r="O2964" s="163">
        <v>1.7000000000000001E-2</v>
      </c>
      <c r="P2964" s="163">
        <v>6</v>
      </c>
      <c r="Q2964" s="163">
        <v>26869</v>
      </c>
      <c r="R2964" s="163">
        <v>2856.74</v>
      </c>
      <c r="S2964" s="163">
        <v>0.161</v>
      </c>
      <c r="T2964" s="163">
        <v>1.7000000000000001E-2</v>
      </c>
    </row>
    <row r="2965" spans="1:20" ht="15.75" customHeight="1">
      <c r="A2965" s="130" t="s">
        <v>4</v>
      </c>
      <c r="B2965" s="164">
        <v>2023</v>
      </c>
      <c r="C2965" s="164">
        <v>3</v>
      </c>
      <c r="D2965" s="130" t="s">
        <v>55</v>
      </c>
      <c r="E2965" s="164">
        <v>166522</v>
      </c>
      <c r="F2965" s="164">
        <v>0</v>
      </c>
      <c r="G2965" s="164">
        <v>0</v>
      </c>
      <c r="H2965" s="164">
        <v>0</v>
      </c>
      <c r="I2965" s="164">
        <v>0</v>
      </c>
      <c r="J2965" s="164">
        <v>0</v>
      </c>
      <c r="K2965" s="164">
        <v>20</v>
      </c>
      <c r="L2965" s="164">
        <v>11291</v>
      </c>
      <c r="M2965" s="164">
        <v>8713.93</v>
      </c>
      <c r="N2965" s="164">
        <v>6.8000000000000005E-2</v>
      </c>
      <c r="O2965" s="164">
        <v>5.1999999999999998E-2</v>
      </c>
      <c r="P2965" s="164">
        <v>20</v>
      </c>
      <c r="Q2965" s="164">
        <v>11291</v>
      </c>
      <c r="R2965" s="164">
        <v>8713.93</v>
      </c>
      <c r="S2965" s="164">
        <v>6.8000000000000005E-2</v>
      </c>
      <c r="T2965" s="164">
        <v>5.1999999999999998E-2</v>
      </c>
    </row>
    <row r="2966" spans="1:20" ht="15.75" customHeight="1">
      <c r="A2966" s="126" t="s">
        <v>4</v>
      </c>
      <c r="B2966" s="163">
        <v>2023</v>
      </c>
      <c r="C2966" s="163">
        <v>4</v>
      </c>
      <c r="D2966" s="126" t="s">
        <v>56</v>
      </c>
      <c r="E2966" s="163">
        <v>166522</v>
      </c>
      <c r="F2966" s="163">
        <v>1</v>
      </c>
      <c r="G2966" s="163">
        <v>28</v>
      </c>
      <c r="H2966" s="163">
        <v>446.13</v>
      </c>
      <c r="I2966" s="163">
        <v>0</v>
      </c>
      <c r="J2966" s="163">
        <v>3.0000000000000001E-3</v>
      </c>
      <c r="K2966" s="163">
        <v>5</v>
      </c>
      <c r="L2966" s="163">
        <v>116</v>
      </c>
      <c r="M2966" s="163">
        <v>223.32</v>
      </c>
      <c r="N2966" s="163">
        <v>1E-3</v>
      </c>
      <c r="O2966" s="163">
        <v>1E-3</v>
      </c>
      <c r="P2966" s="163">
        <v>6</v>
      </c>
      <c r="Q2966" s="163">
        <v>144</v>
      </c>
      <c r="R2966" s="163">
        <v>669.45</v>
      </c>
      <c r="S2966" s="163">
        <v>1E-3</v>
      </c>
      <c r="T2966" s="163">
        <v>4.0000000000000001E-3</v>
      </c>
    </row>
    <row r="2967" spans="1:20" ht="15.75" customHeight="1">
      <c r="A2967" s="130" t="s">
        <v>4</v>
      </c>
      <c r="B2967" s="164">
        <v>2023</v>
      </c>
      <c r="C2967" s="164">
        <v>5</v>
      </c>
      <c r="D2967" s="130" t="s">
        <v>57</v>
      </c>
      <c r="E2967" s="164">
        <v>166522</v>
      </c>
      <c r="F2967" s="164">
        <v>0</v>
      </c>
      <c r="G2967" s="164">
        <v>0</v>
      </c>
      <c r="H2967" s="164">
        <v>0</v>
      </c>
      <c r="I2967" s="164">
        <v>0</v>
      </c>
      <c r="J2967" s="164">
        <v>0</v>
      </c>
      <c r="K2967" s="164">
        <v>139</v>
      </c>
      <c r="L2967" s="164">
        <v>65978</v>
      </c>
      <c r="M2967" s="164">
        <v>43154.79</v>
      </c>
      <c r="N2967" s="164">
        <v>0.39600000000000002</v>
      </c>
      <c r="O2967" s="164">
        <v>0.25900000000000001</v>
      </c>
      <c r="P2967" s="164">
        <v>139</v>
      </c>
      <c r="Q2967" s="164">
        <v>65978</v>
      </c>
      <c r="R2967" s="164">
        <v>43154.79</v>
      </c>
      <c r="S2967" s="164">
        <v>0.39600000000000002</v>
      </c>
      <c r="T2967" s="164">
        <v>0.25900000000000001</v>
      </c>
    </row>
    <row r="2968" spans="1:20" ht="15.75" customHeight="1">
      <c r="A2968" s="126" t="s">
        <v>4</v>
      </c>
      <c r="B2968" s="163">
        <v>2023</v>
      </c>
      <c r="C2968" s="163">
        <v>6</v>
      </c>
      <c r="D2968" s="126" t="s">
        <v>58</v>
      </c>
      <c r="E2968" s="163">
        <v>166522</v>
      </c>
      <c r="F2968" s="163">
        <v>15</v>
      </c>
      <c r="G2968" s="163">
        <v>14588</v>
      </c>
      <c r="H2968" s="163">
        <v>40735.1</v>
      </c>
      <c r="I2968" s="163">
        <v>8.7999999999999995E-2</v>
      </c>
      <c r="J2968" s="163">
        <v>0.245</v>
      </c>
      <c r="K2968" s="163">
        <v>4</v>
      </c>
      <c r="L2968" s="163">
        <v>73</v>
      </c>
      <c r="M2968" s="163">
        <v>178.52999999999901</v>
      </c>
      <c r="N2968" s="163">
        <v>0</v>
      </c>
      <c r="O2968" s="163">
        <v>1E-3</v>
      </c>
      <c r="P2968" s="163">
        <v>19</v>
      </c>
      <c r="Q2968" s="163">
        <v>14661</v>
      </c>
      <c r="R2968" s="163">
        <v>40913.629999999997</v>
      </c>
      <c r="S2968" s="163">
        <v>8.7999999999999995E-2</v>
      </c>
      <c r="T2968" s="163">
        <v>0.246</v>
      </c>
    </row>
    <row r="2969" spans="1:20" ht="15.75" customHeight="1">
      <c r="A2969" s="130" t="s">
        <v>4</v>
      </c>
      <c r="B2969" s="164">
        <v>2023</v>
      </c>
      <c r="C2969" s="164">
        <v>7</v>
      </c>
      <c r="D2969" s="130" t="s">
        <v>59</v>
      </c>
      <c r="E2969" s="164">
        <v>166522</v>
      </c>
      <c r="F2969" s="164">
        <v>0</v>
      </c>
      <c r="G2969" s="164">
        <v>0</v>
      </c>
      <c r="H2969" s="164">
        <v>0</v>
      </c>
      <c r="I2969" s="164">
        <v>0</v>
      </c>
      <c r="J2969" s="164">
        <v>0</v>
      </c>
      <c r="K2969" s="164">
        <v>0</v>
      </c>
      <c r="L2969" s="164">
        <v>0</v>
      </c>
      <c r="M2969" s="164">
        <v>0</v>
      </c>
      <c r="N2969" s="164">
        <v>0</v>
      </c>
      <c r="O2969" s="164">
        <v>0</v>
      </c>
      <c r="P2969" s="164">
        <v>0</v>
      </c>
      <c r="Q2969" s="164">
        <v>0</v>
      </c>
      <c r="R2969" s="164">
        <v>0</v>
      </c>
      <c r="S2969" s="164">
        <v>0</v>
      </c>
      <c r="T2969" s="164">
        <v>0</v>
      </c>
    </row>
    <row r="2970" spans="1:20" ht="15.75" customHeight="1">
      <c r="A2970" s="126" t="s">
        <v>4</v>
      </c>
      <c r="B2970" s="163">
        <v>2023</v>
      </c>
      <c r="C2970" s="163">
        <v>8</v>
      </c>
      <c r="D2970" s="126" t="s">
        <v>60</v>
      </c>
      <c r="E2970" s="163">
        <v>166522</v>
      </c>
      <c r="F2970" s="163">
        <v>0</v>
      </c>
      <c r="G2970" s="163">
        <v>0</v>
      </c>
      <c r="H2970" s="163">
        <v>0</v>
      </c>
      <c r="I2970" s="163">
        <v>0</v>
      </c>
      <c r="J2970" s="163">
        <v>0</v>
      </c>
      <c r="K2970" s="163">
        <v>6</v>
      </c>
      <c r="L2970" s="163">
        <v>1690</v>
      </c>
      <c r="M2970" s="163">
        <v>958.73</v>
      </c>
      <c r="N2970" s="163">
        <v>0.01</v>
      </c>
      <c r="O2970" s="163">
        <v>6.0000000000000001E-3</v>
      </c>
      <c r="P2970" s="163">
        <v>6</v>
      </c>
      <c r="Q2970" s="163">
        <v>1690</v>
      </c>
      <c r="R2970" s="163">
        <v>958.73</v>
      </c>
      <c r="S2970" s="163">
        <v>0.01</v>
      </c>
      <c r="T2970" s="163">
        <v>6.0000000000000001E-3</v>
      </c>
    </row>
    <row r="2971" spans="1:20" ht="15.75" customHeight="1">
      <c r="A2971" s="130" t="s">
        <v>4</v>
      </c>
      <c r="B2971" s="164">
        <v>2023</v>
      </c>
      <c r="C2971" s="164">
        <v>9</v>
      </c>
      <c r="D2971" s="130" t="s">
        <v>61</v>
      </c>
      <c r="E2971" s="164">
        <v>166522</v>
      </c>
      <c r="F2971" s="164">
        <v>2</v>
      </c>
      <c r="G2971" s="164">
        <v>21063</v>
      </c>
      <c r="H2971" s="164">
        <v>37548.58</v>
      </c>
      <c r="I2971" s="164">
        <v>0.126</v>
      </c>
      <c r="J2971" s="164">
        <v>0.22500000000000001</v>
      </c>
      <c r="K2971" s="164">
        <v>116</v>
      </c>
      <c r="L2971" s="164">
        <v>43066</v>
      </c>
      <c r="M2971" s="164">
        <v>35242.589999999997</v>
      </c>
      <c r="N2971" s="164">
        <v>0.25900000000000001</v>
      </c>
      <c r="O2971" s="164">
        <v>0.21199999999999999</v>
      </c>
      <c r="P2971" s="164">
        <v>118</v>
      </c>
      <c r="Q2971" s="164">
        <v>64129</v>
      </c>
      <c r="R2971" s="164">
        <v>72791.17</v>
      </c>
      <c r="S2971" s="164">
        <v>0.38500000000000001</v>
      </c>
      <c r="T2971" s="164">
        <v>0.437</v>
      </c>
    </row>
    <row r="2972" spans="1:20" ht="15.75" customHeight="1">
      <c r="A2972" s="126" t="s">
        <v>135</v>
      </c>
      <c r="B2972" s="163">
        <v>2015</v>
      </c>
      <c r="C2972" s="163">
        <v>0</v>
      </c>
      <c r="D2972" s="126" t="s">
        <v>53</v>
      </c>
      <c r="E2972" s="163">
        <v>35997</v>
      </c>
      <c r="F2972" s="163">
        <v>0</v>
      </c>
      <c r="G2972" s="163">
        <v>0</v>
      </c>
      <c r="H2972" s="163">
        <v>0</v>
      </c>
      <c r="I2972" s="163">
        <v>0</v>
      </c>
      <c r="J2972" s="163">
        <v>0</v>
      </c>
      <c r="K2972" s="163">
        <v>12</v>
      </c>
      <c r="L2972" s="163">
        <v>96</v>
      </c>
      <c r="M2972" s="163">
        <v>117</v>
      </c>
      <c r="N2972" s="163">
        <v>3.0000000000000001E-3</v>
      </c>
      <c r="O2972" s="163">
        <v>3.0000000000000001E-3</v>
      </c>
      <c r="P2972" s="163">
        <v>12</v>
      </c>
      <c r="Q2972" s="163">
        <v>96</v>
      </c>
      <c r="R2972" s="163">
        <v>117</v>
      </c>
      <c r="S2972" s="163">
        <v>3.0000000000000001E-3</v>
      </c>
      <c r="T2972" s="163">
        <v>3.0000000000000001E-3</v>
      </c>
    </row>
    <row r="2973" spans="1:20" ht="15.75" customHeight="1">
      <c r="A2973" s="130" t="s">
        <v>135</v>
      </c>
      <c r="B2973" s="164">
        <v>2015</v>
      </c>
      <c r="C2973" s="164">
        <v>1</v>
      </c>
      <c r="D2973" s="130" t="s">
        <v>54</v>
      </c>
      <c r="E2973" s="164">
        <v>35997</v>
      </c>
      <c r="F2973" s="164">
        <v>0</v>
      </c>
      <c r="G2973" s="164">
        <v>0</v>
      </c>
      <c r="H2973" s="164">
        <v>0</v>
      </c>
      <c r="I2973" s="164">
        <v>0</v>
      </c>
      <c r="J2973" s="164">
        <v>0</v>
      </c>
      <c r="K2973" s="164">
        <v>74</v>
      </c>
      <c r="L2973" s="164">
        <v>2119</v>
      </c>
      <c r="M2973" s="164">
        <v>2377</v>
      </c>
      <c r="N2973" s="164">
        <v>5.8999999999999997E-2</v>
      </c>
      <c r="O2973" s="164">
        <v>6.6000000000000003E-2</v>
      </c>
      <c r="P2973" s="164">
        <v>74</v>
      </c>
      <c r="Q2973" s="164">
        <v>2119</v>
      </c>
      <c r="R2973" s="164">
        <v>2377</v>
      </c>
      <c r="S2973" s="164">
        <v>5.8999999999999997E-2</v>
      </c>
      <c r="T2973" s="164">
        <v>6.6000000000000003E-2</v>
      </c>
    </row>
    <row r="2974" spans="1:20" ht="15.75" customHeight="1">
      <c r="A2974" s="126" t="s">
        <v>135</v>
      </c>
      <c r="B2974" s="163">
        <v>2015</v>
      </c>
      <c r="C2974" s="163">
        <v>2</v>
      </c>
      <c r="D2974" s="126" t="s">
        <v>1415</v>
      </c>
      <c r="E2974" s="163">
        <v>35997</v>
      </c>
      <c r="F2974" s="163">
        <v>0</v>
      </c>
      <c r="G2974" s="163">
        <v>0</v>
      </c>
      <c r="H2974" s="163">
        <v>0</v>
      </c>
      <c r="I2974" s="163">
        <v>0</v>
      </c>
      <c r="J2974" s="163">
        <v>0</v>
      </c>
      <c r="K2974" s="163">
        <v>7</v>
      </c>
      <c r="L2974" s="163">
        <v>593</v>
      </c>
      <c r="M2974" s="163">
        <v>630</v>
      </c>
      <c r="N2974" s="163">
        <v>1.6E-2</v>
      </c>
      <c r="O2974" s="163">
        <v>1.7999999999999999E-2</v>
      </c>
      <c r="P2974" s="163">
        <v>7</v>
      </c>
      <c r="Q2974" s="163">
        <v>593</v>
      </c>
      <c r="R2974" s="163">
        <v>630</v>
      </c>
      <c r="S2974" s="163">
        <v>1.6E-2</v>
      </c>
      <c r="T2974" s="163">
        <v>1.7999999999999999E-2</v>
      </c>
    </row>
    <row r="2975" spans="1:20" ht="15.75" customHeight="1">
      <c r="A2975" s="130" t="s">
        <v>135</v>
      </c>
      <c r="B2975" s="164">
        <v>2015</v>
      </c>
      <c r="C2975" s="164">
        <v>3</v>
      </c>
      <c r="D2975" s="130" t="s">
        <v>55</v>
      </c>
      <c r="E2975" s="164">
        <v>35997</v>
      </c>
      <c r="F2975" s="164">
        <v>0</v>
      </c>
      <c r="G2975" s="164">
        <v>0</v>
      </c>
      <c r="H2975" s="164">
        <v>0</v>
      </c>
      <c r="I2975" s="164">
        <v>0</v>
      </c>
      <c r="J2975" s="164">
        <v>0</v>
      </c>
      <c r="K2975" s="164">
        <v>12</v>
      </c>
      <c r="L2975" s="164">
        <v>434</v>
      </c>
      <c r="M2975" s="164">
        <v>683</v>
      </c>
      <c r="N2975" s="164">
        <v>1.2E-2</v>
      </c>
      <c r="O2975" s="164">
        <v>1.9E-2</v>
      </c>
      <c r="P2975" s="164">
        <v>12</v>
      </c>
      <c r="Q2975" s="164">
        <v>434</v>
      </c>
      <c r="R2975" s="164">
        <v>683</v>
      </c>
      <c r="S2975" s="164">
        <v>1.2E-2</v>
      </c>
      <c r="T2975" s="164">
        <v>1.9E-2</v>
      </c>
    </row>
    <row r="2976" spans="1:20" ht="15.75" customHeight="1">
      <c r="A2976" s="126" t="s">
        <v>135</v>
      </c>
      <c r="B2976" s="163">
        <v>2015</v>
      </c>
      <c r="C2976" s="163">
        <v>4</v>
      </c>
      <c r="D2976" s="126" t="s">
        <v>56</v>
      </c>
      <c r="E2976" s="163">
        <v>35997</v>
      </c>
      <c r="F2976" s="163">
        <v>0</v>
      </c>
      <c r="G2976" s="163">
        <v>0</v>
      </c>
      <c r="H2976" s="163">
        <v>0</v>
      </c>
      <c r="I2976" s="163">
        <v>0</v>
      </c>
      <c r="J2976" s="163">
        <v>0</v>
      </c>
      <c r="K2976" s="163">
        <v>4</v>
      </c>
      <c r="L2976" s="163">
        <v>5</v>
      </c>
      <c r="M2976" s="163">
        <v>15</v>
      </c>
      <c r="N2976" s="163">
        <v>0</v>
      </c>
      <c r="O2976" s="163">
        <v>0</v>
      </c>
      <c r="P2976" s="163">
        <v>4</v>
      </c>
      <c r="Q2976" s="163">
        <v>5</v>
      </c>
      <c r="R2976" s="163">
        <v>15</v>
      </c>
      <c r="S2976" s="163">
        <v>0</v>
      </c>
      <c r="T2976" s="163">
        <v>0</v>
      </c>
    </row>
    <row r="2977" spans="1:20" ht="15.75" customHeight="1">
      <c r="A2977" s="130" t="s">
        <v>135</v>
      </c>
      <c r="B2977" s="164">
        <v>2015</v>
      </c>
      <c r="C2977" s="164">
        <v>5</v>
      </c>
      <c r="D2977" s="130" t="s">
        <v>57</v>
      </c>
      <c r="E2977" s="164">
        <v>35997</v>
      </c>
      <c r="F2977" s="164">
        <v>0</v>
      </c>
      <c r="G2977" s="164">
        <v>0</v>
      </c>
      <c r="H2977" s="164">
        <v>0</v>
      </c>
      <c r="I2977" s="164">
        <v>0</v>
      </c>
      <c r="J2977" s="164">
        <v>0</v>
      </c>
      <c r="K2977" s="164">
        <v>72</v>
      </c>
      <c r="L2977" s="164">
        <v>4580</v>
      </c>
      <c r="M2977" s="164">
        <v>6615</v>
      </c>
      <c r="N2977" s="164">
        <v>0.127</v>
      </c>
      <c r="O2977" s="164">
        <v>0.184</v>
      </c>
      <c r="P2977" s="164">
        <v>72</v>
      </c>
      <c r="Q2977" s="164">
        <v>4580</v>
      </c>
      <c r="R2977" s="164">
        <v>6615</v>
      </c>
      <c r="S2977" s="164">
        <v>0.127</v>
      </c>
      <c r="T2977" s="164">
        <v>0.184</v>
      </c>
    </row>
    <row r="2978" spans="1:20" ht="15.75" customHeight="1">
      <c r="A2978" s="126" t="s">
        <v>135</v>
      </c>
      <c r="B2978" s="163">
        <v>2015</v>
      </c>
      <c r="C2978" s="163">
        <v>6</v>
      </c>
      <c r="D2978" s="126" t="s">
        <v>58</v>
      </c>
      <c r="E2978" s="163">
        <v>35997</v>
      </c>
      <c r="F2978" s="163">
        <v>0</v>
      </c>
      <c r="G2978" s="163">
        <v>0</v>
      </c>
      <c r="H2978" s="163">
        <v>0</v>
      </c>
      <c r="I2978" s="163">
        <v>0</v>
      </c>
      <c r="J2978" s="163">
        <v>0</v>
      </c>
      <c r="K2978" s="163">
        <v>6</v>
      </c>
      <c r="L2978" s="163">
        <v>115</v>
      </c>
      <c r="M2978" s="163">
        <v>312</v>
      </c>
      <c r="N2978" s="163">
        <v>3.0000000000000001E-3</v>
      </c>
      <c r="O2978" s="163">
        <v>8.9999999999999993E-3</v>
      </c>
      <c r="P2978" s="163">
        <v>6</v>
      </c>
      <c r="Q2978" s="163">
        <v>115</v>
      </c>
      <c r="R2978" s="163">
        <v>312</v>
      </c>
      <c r="S2978" s="163">
        <v>3.0000000000000001E-3</v>
      </c>
      <c r="T2978" s="163">
        <v>8.9999999999999993E-3</v>
      </c>
    </row>
    <row r="2979" spans="1:20" ht="15.75" customHeight="1">
      <c r="A2979" s="130" t="s">
        <v>135</v>
      </c>
      <c r="B2979" s="164">
        <v>2015</v>
      </c>
      <c r="C2979" s="164">
        <v>7</v>
      </c>
      <c r="D2979" s="130" t="s">
        <v>59</v>
      </c>
      <c r="E2979" s="164">
        <v>35997</v>
      </c>
      <c r="F2979" s="164">
        <v>0</v>
      </c>
      <c r="G2979" s="164">
        <v>0</v>
      </c>
      <c r="H2979" s="164">
        <v>0</v>
      </c>
      <c r="I2979" s="164">
        <v>0</v>
      </c>
      <c r="J2979" s="164">
        <v>0</v>
      </c>
      <c r="K2979" s="164">
        <v>0</v>
      </c>
      <c r="L2979" s="164">
        <v>0</v>
      </c>
      <c r="M2979" s="164">
        <v>0</v>
      </c>
      <c r="N2979" s="164">
        <v>0</v>
      </c>
      <c r="O2979" s="164">
        <v>0</v>
      </c>
      <c r="P2979" s="164">
        <v>0</v>
      </c>
      <c r="Q2979" s="164">
        <v>0</v>
      </c>
      <c r="R2979" s="164">
        <v>0</v>
      </c>
      <c r="S2979" s="164">
        <v>0</v>
      </c>
      <c r="T2979" s="164">
        <v>0</v>
      </c>
    </row>
    <row r="2980" spans="1:20" ht="15.75" customHeight="1">
      <c r="A2980" s="126" t="s">
        <v>135</v>
      </c>
      <c r="B2980" s="163">
        <v>2015</v>
      </c>
      <c r="C2980" s="163">
        <v>8</v>
      </c>
      <c r="D2980" s="126" t="s">
        <v>60</v>
      </c>
      <c r="E2980" s="163">
        <v>35997</v>
      </c>
      <c r="F2980" s="163">
        <v>0</v>
      </c>
      <c r="G2980" s="163">
        <v>0</v>
      </c>
      <c r="H2980" s="163">
        <v>0</v>
      </c>
      <c r="I2980" s="163">
        <v>0</v>
      </c>
      <c r="J2980" s="163">
        <v>0</v>
      </c>
      <c r="K2980" s="163">
        <v>0</v>
      </c>
      <c r="L2980" s="163">
        <v>0</v>
      </c>
      <c r="M2980" s="163">
        <v>0</v>
      </c>
      <c r="N2980" s="163">
        <v>0</v>
      </c>
      <c r="O2980" s="163">
        <v>0</v>
      </c>
      <c r="P2980" s="163">
        <v>0</v>
      </c>
      <c r="Q2980" s="163">
        <v>0</v>
      </c>
      <c r="R2980" s="163">
        <v>0</v>
      </c>
      <c r="S2980" s="163">
        <v>0</v>
      </c>
      <c r="T2980" s="163">
        <v>0</v>
      </c>
    </row>
    <row r="2981" spans="1:20" ht="15.75" customHeight="1">
      <c r="A2981" s="130" t="s">
        <v>135</v>
      </c>
      <c r="B2981" s="164">
        <v>2015</v>
      </c>
      <c r="C2981" s="164">
        <v>9</v>
      </c>
      <c r="D2981" s="130" t="s">
        <v>61</v>
      </c>
      <c r="E2981" s="164">
        <v>35997</v>
      </c>
      <c r="F2981" s="164">
        <v>0</v>
      </c>
      <c r="G2981" s="164">
        <v>0</v>
      </c>
      <c r="H2981" s="164">
        <v>0</v>
      </c>
      <c r="I2981" s="164">
        <v>0</v>
      </c>
      <c r="J2981" s="164">
        <v>0</v>
      </c>
      <c r="K2981" s="164">
        <v>39</v>
      </c>
      <c r="L2981" s="164">
        <v>921</v>
      </c>
      <c r="M2981" s="164">
        <v>1137</v>
      </c>
      <c r="N2981" s="164">
        <v>2.5999999999999999E-2</v>
      </c>
      <c r="O2981" s="164">
        <v>3.2000000000000001E-2</v>
      </c>
      <c r="P2981" s="164">
        <v>39</v>
      </c>
      <c r="Q2981" s="164">
        <v>921</v>
      </c>
      <c r="R2981" s="164">
        <v>1137</v>
      </c>
      <c r="S2981" s="164">
        <v>2.5999999999999999E-2</v>
      </c>
      <c r="T2981" s="164">
        <v>3.2000000000000001E-2</v>
      </c>
    </row>
    <row r="2982" spans="1:20" ht="15.75" customHeight="1">
      <c r="A2982" s="126" t="s">
        <v>135</v>
      </c>
      <c r="B2982" s="163">
        <v>2016</v>
      </c>
      <c r="C2982" s="163">
        <v>0</v>
      </c>
      <c r="D2982" s="126" t="s">
        <v>53</v>
      </c>
      <c r="E2982" s="163">
        <v>36921</v>
      </c>
      <c r="F2982" s="163">
        <v>0</v>
      </c>
      <c r="G2982" s="163">
        <v>0</v>
      </c>
      <c r="H2982" s="163">
        <v>0</v>
      </c>
      <c r="I2982" s="163">
        <v>0</v>
      </c>
      <c r="J2982" s="163">
        <v>0</v>
      </c>
      <c r="K2982" s="163">
        <v>18</v>
      </c>
      <c r="L2982" s="163">
        <v>162</v>
      </c>
      <c r="M2982" s="163">
        <v>334</v>
      </c>
      <c r="N2982" s="163">
        <v>4.0000000000000001E-3</v>
      </c>
      <c r="O2982" s="163">
        <v>8.9999999999999993E-3</v>
      </c>
      <c r="P2982" s="163">
        <v>18</v>
      </c>
      <c r="Q2982" s="163">
        <v>162</v>
      </c>
      <c r="R2982" s="163">
        <v>334</v>
      </c>
      <c r="S2982" s="163">
        <v>4.0000000000000001E-3</v>
      </c>
      <c r="T2982" s="163">
        <v>8.9999999999999993E-3</v>
      </c>
    </row>
    <row r="2983" spans="1:20" ht="15.75" customHeight="1">
      <c r="A2983" s="130" t="s">
        <v>135</v>
      </c>
      <c r="B2983" s="164">
        <v>2016</v>
      </c>
      <c r="C2983" s="164">
        <v>1</v>
      </c>
      <c r="D2983" s="130" t="s">
        <v>54</v>
      </c>
      <c r="E2983" s="164">
        <v>36921</v>
      </c>
      <c r="F2983" s="164">
        <v>0</v>
      </c>
      <c r="G2983" s="164">
        <v>0</v>
      </c>
      <c r="H2983" s="164">
        <v>0</v>
      </c>
      <c r="I2983" s="164">
        <v>0</v>
      </c>
      <c r="J2983" s="164">
        <v>0</v>
      </c>
      <c r="K2983" s="164">
        <v>26</v>
      </c>
      <c r="L2983" s="164">
        <v>1565</v>
      </c>
      <c r="M2983" s="164">
        <v>668</v>
      </c>
      <c r="N2983" s="164">
        <v>4.2000000000000003E-2</v>
      </c>
      <c r="O2983" s="164">
        <v>1.7999999999999999E-2</v>
      </c>
      <c r="P2983" s="164">
        <v>26</v>
      </c>
      <c r="Q2983" s="164">
        <v>1565</v>
      </c>
      <c r="R2983" s="164">
        <v>668</v>
      </c>
      <c r="S2983" s="164">
        <v>4.2000000000000003E-2</v>
      </c>
      <c r="T2983" s="164">
        <v>1.7999999999999999E-2</v>
      </c>
    </row>
    <row r="2984" spans="1:20" ht="15.75" customHeight="1">
      <c r="A2984" s="126" t="s">
        <v>135</v>
      </c>
      <c r="B2984" s="163">
        <v>2016</v>
      </c>
      <c r="C2984" s="163">
        <v>2</v>
      </c>
      <c r="D2984" s="126" t="s">
        <v>1415</v>
      </c>
      <c r="E2984" s="163">
        <v>36921</v>
      </c>
      <c r="F2984" s="163">
        <v>0</v>
      </c>
      <c r="G2984" s="163">
        <v>0</v>
      </c>
      <c r="H2984" s="163">
        <v>0</v>
      </c>
      <c r="I2984" s="163">
        <v>0</v>
      </c>
      <c r="J2984" s="163">
        <v>0</v>
      </c>
      <c r="K2984" s="163">
        <v>12</v>
      </c>
      <c r="L2984" s="163">
        <v>4803</v>
      </c>
      <c r="M2984" s="163">
        <v>2604</v>
      </c>
      <c r="N2984" s="163">
        <v>0.13</v>
      </c>
      <c r="O2984" s="163">
        <v>7.0999999999999994E-2</v>
      </c>
      <c r="P2984" s="163">
        <v>12</v>
      </c>
      <c r="Q2984" s="163">
        <v>4803</v>
      </c>
      <c r="R2984" s="163">
        <v>2604</v>
      </c>
      <c r="S2984" s="163">
        <v>0.13</v>
      </c>
      <c r="T2984" s="163">
        <v>7.0999999999999994E-2</v>
      </c>
    </row>
    <row r="2985" spans="1:20" ht="15.75" customHeight="1">
      <c r="A2985" s="130" t="s">
        <v>135</v>
      </c>
      <c r="B2985" s="164">
        <v>2016</v>
      </c>
      <c r="C2985" s="164">
        <v>3</v>
      </c>
      <c r="D2985" s="130" t="s">
        <v>55</v>
      </c>
      <c r="E2985" s="164">
        <v>36921</v>
      </c>
      <c r="F2985" s="164">
        <v>0</v>
      </c>
      <c r="G2985" s="164">
        <v>0</v>
      </c>
      <c r="H2985" s="164">
        <v>0</v>
      </c>
      <c r="I2985" s="164">
        <v>0</v>
      </c>
      <c r="J2985" s="164">
        <v>0</v>
      </c>
      <c r="K2985" s="164">
        <v>13</v>
      </c>
      <c r="L2985" s="164">
        <v>2519</v>
      </c>
      <c r="M2985" s="164">
        <v>5238</v>
      </c>
      <c r="N2985" s="164">
        <v>6.8000000000000005E-2</v>
      </c>
      <c r="O2985" s="164">
        <v>0.14199999999999999</v>
      </c>
      <c r="P2985" s="164">
        <v>13</v>
      </c>
      <c r="Q2985" s="164">
        <v>2519</v>
      </c>
      <c r="R2985" s="164">
        <v>5238</v>
      </c>
      <c r="S2985" s="164">
        <v>6.8000000000000005E-2</v>
      </c>
      <c r="T2985" s="164">
        <v>0.14199999999999999</v>
      </c>
    </row>
    <row r="2986" spans="1:20" ht="15.75" customHeight="1">
      <c r="A2986" s="126" t="s">
        <v>135</v>
      </c>
      <c r="B2986" s="163">
        <v>2016</v>
      </c>
      <c r="C2986" s="163">
        <v>4</v>
      </c>
      <c r="D2986" s="126" t="s">
        <v>56</v>
      </c>
      <c r="E2986" s="163">
        <v>36921</v>
      </c>
      <c r="F2986" s="163">
        <v>0</v>
      </c>
      <c r="G2986" s="163">
        <v>0</v>
      </c>
      <c r="H2986" s="163">
        <v>0</v>
      </c>
      <c r="I2986" s="163">
        <v>0</v>
      </c>
      <c r="J2986" s="163">
        <v>0</v>
      </c>
      <c r="K2986" s="163">
        <v>9</v>
      </c>
      <c r="L2986" s="163">
        <v>24</v>
      </c>
      <c r="M2986" s="163">
        <v>109</v>
      </c>
      <c r="N2986" s="163">
        <v>1E-3</v>
      </c>
      <c r="O2986" s="163">
        <v>3.0000000000000001E-3</v>
      </c>
      <c r="P2986" s="163">
        <v>9</v>
      </c>
      <c r="Q2986" s="163">
        <v>24</v>
      </c>
      <c r="R2986" s="163">
        <v>109</v>
      </c>
      <c r="S2986" s="163">
        <v>1E-3</v>
      </c>
      <c r="T2986" s="163">
        <v>3.0000000000000001E-3</v>
      </c>
    </row>
    <row r="2987" spans="1:20" ht="15.75" customHeight="1">
      <c r="A2987" s="130" t="s">
        <v>135</v>
      </c>
      <c r="B2987" s="164">
        <v>2016</v>
      </c>
      <c r="C2987" s="164">
        <v>5</v>
      </c>
      <c r="D2987" s="130" t="s">
        <v>57</v>
      </c>
      <c r="E2987" s="164">
        <v>36921</v>
      </c>
      <c r="F2987" s="164">
        <v>0</v>
      </c>
      <c r="G2987" s="164">
        <v>0</v>
      </c>
      <c r="H2987" s="164">
        <v>0</v>
      </c>
      <c r="I2987" s="164">
        <v>0</v>
      </c>
      <c r="J2987" s="164">
        <v>0</v>
      </c>
      <c r="K2987" s="164">
        <v>52</v>
      </c>
      <c r="L2987" s="164">
        <v>12333</v>
      </c>
      <c r="M2987" s="164">
        <v>18058</v>
      </c>
      <c r="N2987" s="164">
        <v>0.33400000000000002</v>
      </c>
      <c r="O2987" s="164">
        <v>0.48899999999999999</v>
      </c>
      <c r="P2987" s="164">
        <v>52</v>
      </c>
      <c r="Q2987" s="164">
        <v>12333</v>
      </c>
      <c r="R2987" s="164">
        <v>18058</v>
      </c>
      <c r="S2987" s="164">
        <v>0.33400000000000002</v>
      </c>
      <c r="T2987" s="164">
        <v>0.48899999999999999</v>
      </c>
    </row>
    <row r="2988" spans="1:20" ht="15.75" customHeight="1">
      <c r="A2988" s="126" t="s">
        <v>135</v>
      </c>
      <c r="B2988" s="163">
        <v>2016</v>
      </c>
      <c r="C2988" s="163">
        <v>6</v>
      </c>
      <c r="D2988" s="126" t="s">
        <v>58</v>
      </c>
      <c r="E2988" s="163">
        <v>36921</v>
      </c>
      <c r="F2988" s="163">
        <v>0</v>
      </c>
      <c r="G2988" s="163">
        <v>0</v>
      </c>
      <c r="H2988" s="163">
        <v>0</v>
      </c>
      <c r="I2988" s="163">
        <v>0</v>
      </c>
      <c r="J2988" s="163">
        <v>0</v>
      </c>
      <c r="K2988" s="163">
        <v>3</v>
      </c>
      <c r="L2988" s="163">
        <v>27</v>
      </c>
      <c r="M2988" s="163">
        <v>38</v>
      </c>
      <c r="N2988" s="163">
        <v>1E-3</v>
      </c>
      <c r="O2988" s="163">
        <v>1E-3</v>
      </c>
      <c r="P2988" s="163">
        <v>3</v>
      </c>
      <c r="Q2988" s="163">
        <v>27</v>
      </c>
      <c r="R2988" s="163">
        <v>38</v>
      </c>
      <c r="S2988" s="163">
        <v>1E-3</v>
      </c>
      <c r="T2988" s="163">
        <v>1E-3</v>
      </c>
    </row>
    <row r="2989" spans="1:20" ht="15.75" customHeight="1">
      <c r="A2989" s="130" t="s">
        <v>135</v>
      </c>
      <c r="B2989" s="164">
        <v>2016</v>
      </c>
      <c r="C2989" s="164">
        <v>7</v>
      </c>
      <c r="D2989" s="130" t="s">
        <v>59</v>
      </c>
      <c r="E2989" s="164">
        <v>36921</v>
      </c>
      <c r="F2989" s="164">
        <v>0</v>
      </c>
      <c r="G2989" s="164">
        <v>0</v>
      </c>
      <c r="H2989" s="164">
        <v>0</v>
      </c>
      <c r="I2989" s="164">
        <v>0</v>
      </c>
      <c r="J2989" s="164">
        <v>0</v>
      </c>
      <c r="K2989" s="164">
        <v>0</v>
      </c>
      <c r="L2989" s="164">
        <v>0</v>
      </c>
      <c r="M2989" s="164">
        <v>0</v>
      </c>
      <c r="N2989" s="164">
        <v>0</v>
      </c>
      <c r="O2989" s="164">
        <v>0</v>
      </c>
      <c r="P2989" s="164">
        <v>0</v>
      </c>
      <c r="Q2989" s="164">
        <v>0</v>
      </c>
      <c r="R2989" s="164">
        <v>0</v>
      </c>
      <c r="S2989" s="164">
        <v>0</v>
      </c>
      <c r="T2989" s="164">
        <v>0</v>
      </c>
    </row>
    <row r="2990" spans="1:20" ht="15.75" customHeight="1">
      <c r="A2990" s="126" t="s">
        <v>135</v>
      </c>
      <c r="B2990" s="163">
        <v>2016</v>
      </c>
      <c r="C2990" s="163">
        <v>8</v>
      </c>
      <c r="D2990" s="126" t="s">
        <v>60</v>
      </c>
      <c r="E2990" s="163">
        <v>36921</v>
      </c>
      <c r="F2990" s="163">
        <v>0</v>
      </c>
      <c r="G2990" s="163">
        <v>0</v>
      </c>
      <c r="H2990" s="163">
        <v>0</v>
      </c>
      <c r="I2990" s="163">
        <v>0</v>
      </c>
      <c r="J2990" s="163">
        <v>0</v>
      </c>
      <c r="K2990" s="163">
        <v>5</v>
      </c>
      <c r="L2990" s="163">
        <v>3102</v>
      </c>
      <c r="M2990" s="163">
        <v>546</v>
      </c>
      <c r="N2990" s="163">
        <v>8.4000000000000005E-2</v>
      </c>
      <c r="O2990" s="163">
        <v>1.4999999999999999E-2</v>
      </c>
      <c r="P2990" s="163">
        <v>5</v>
      </c>
      <c r="Q2990" s="163">
        <v>3102</v>
      </c>
      <c r="R2990" s="163">
        <v>546</v>
      </c>
      <c r="S2990" s="163">
        <v>8.4000000000000005E-2</v>
      </c>
      <c r="T2990" s="163">
        <v>1.4999999999999999E-2</v>
      </c>
    </row>
    <row r="2991" spans="1:20" ht="15.75" customHeight="1">
      <c r="A2991" s="130" t="s">
        <v>135</v>
      </c>
      <c r="B2991" s="164">
        <v>2016</v>
      </c>
      <c r="C2991" s="164">
        <v>9</v>
      </c>
      <c r="D2991" s="130" t="s">
        <v>61</v>
      </c>
      <c r="E2991" s="164">
        <v>36921</v>
      </c>
      <c r="F2991" s="164">
        <v>0</v>
      </c>
      <c r="G2991" s="164">
        <v>0</v>
      </c>
      <c r="H2991" s="164">
        <v>0</v>
      </c>
      <c r="I2991" s="164">
        <v>0</v>
      </c>
      <c r="J2991" s="164">
        <v>0</v>
      </c>
      <c r="K2991" s="164">
        <v>43</v>
      </c>
      <c r="L2991" s="164">
        <v>2220</v>
      </c>
      <c r="M2991" s="164">
        <v>2412</v>
      </c>
      <c r="N2991" s="164">
        <v>0.06</v>
      </c>
      <c r="O2991" s="164">
        <v>6.5000000000000002E-2</v>
      </c>
      <c r="P2991" s="164">
        <v>43</v>
      </c>
      <c r="Q2991" s="164">
        <v>2220</v>
      </c>
      <c r="R2991" s="164">
        <v>2412</v>
      </c>
      <c r="S2991" s="164">
        <v>0.06</v>
      </c>
      <c r="T2991" s="164">
        <v>6.5000000000000002E-2</v>
      </c>
    </row>
    <row r="2992" spans="1:20" ht="15.75" customHeight="1">
      <c r="A2992" s="126" t="s">
        <v>135</v>
      </c>
      <c r="B2992" s="163">
        <v>2017</v>
      </c>
      <c r="C2992" s="163">
        <v>0</v>
      </c>
      <c r="D2992" s="126" t="s">
        <v>53</v>
      </c>
      <c r="E2992" s="163">
        <v>37829</v>
      </c>
      <c r="F2992" s="163">
        <v>0</v>
      </c>
      <c r="G2992" s="163">
        <v>0</v>
      </c>
      <c r="H2992" s="163">
        <v>0</v>
      </c>
      <c r="I2992" s="163">
        <v>0</v>
      </c>
      <c r="J2992" s="163">
        <v>0</v>
      </c>
      <c r="K2992" s="163">
        <v>10</v>
      </c>
      <c r="L2992" s="163">
        <v>127</v>
      </c>
      <c r="M2992" s="163">
        <v>194</v>
      </c>
      <c r="N2992" s="163">
        <v>3.0000000000000001E-3</v>
      </c>
      <c r="O2992" s="163">
        <v>5.0000000000000001E-3</v>
      </c>
      <c r="P2992" s="163">
        <v>10</v>
      </c>
      <c r="Q2992" s="163">
        <v>127</v>
      </c>
      <c r="R2992" s="163">
        <v>194</v>
      </c>
      <c r="S2992" s="163">
        <v>3.0000000000000001E-3</v>
      </c>
      <c r="T2992" s="163">
        <v>5.0000000000000001E-3</v>
      </c>
    </row>
    <row r="2993" spans="1:20" ht="15.75" customHeight="1">
      <c r="A2993" s="130" t="s">
        <v>135</v>
      </c>
      <c r="B2993" s="164">
        <v>2017</v>
      </c>
      <c r="C2993" s="164">
        <v>1</v>
      </c>
      <c r="D2993" s="130" t="s">
        <v>54</v>
      </c>
      <c r="E2993" s="164">
        <v>37829</v>
      </c>
      <c r="F2993" s="164">
        <v>0</v>
      </c>
      <c r="G2993" s="164">
        <v>0</v>
      </c>
      <c r="H2993" s="164">
        <v>0</v>
      </c>
      <c r="I2993" s="164">
        <v>0</v>
      </c>
      <c r="J2993" s="164">
        <v>0</v>
      </c>
      <c r="K2993" s="164">
        <v>10</v>
      </c>
      <c r="L2993" s="164">
        <v>350</v>
      </c>
      <c r="M2993" s="164">
        <v>1081</v>
      </c>
      <c r="N2993" s="164">
        <v>8.9999999999999993E-3</v>
      </c>
      <c r="O2993" s="164">
        <v>2.9000000000000001E-2</v>
      </c>
      <c r="P2993" s="164">
        <v>10</v>
      </c>
      <c r="Q2993" s="164">
        <v>350</v>
      </c>
      <c r="R2993" s="164">
        <v>1081</v>
      </c>
      <c r="S2993" s="164">
        <v>8.9999999999999993E-3</v>
      </c>
      <c r="T2993" s="164">
        <v>2.9000000000000001E-2</v>
      </c>
    </row>
    <row r="2994" spans="1:20" ht="15.75" customHeight="1">
      <c r="A2994" s="126" t="s">
        <v>135</v>
      </c>
      <c r="B2994" s="163">
        <v>2017</v>
      </c>
      <c r="C2994" s="163">
        <v>2</v>
      </c>
      <c r="D2994" s="126" t="s">
        <v>1415</v>
      </c>
      <c r="E2994" s="163">
        <v>37829</v>
      </c>
      <c r="F2994" s="163">
        <v>0</v>
      </c>
      <c r="G2994" s="163">
        <v>0</v>
      </c>
      <c r="H2994" s="163">
        <v>0</v>
      </c>
      <c r="I2994" s="163">
        <v>0</v>
      </c>
      <c r="J2994" s="163">
        <v>0</v>
      </c>
      <c r="K2994" s="163">
        <v>7</v>
      </c>
      <c r="L2994" s="163">
        <v>11074</v>
      </c>
      <c r="M2994" s="163">
        <v>17228</v>
      </c>
      <c r="N2994" s="163">
        <v>0.29299999999999998</v>
      </c>
      <c r="O2994" s="163">
        <v>0.45500000000000002</v>
      </c>
      <c r="P2994" s="163">
        <v>7</v>
      </c>
      <c r="Q2994" s="163">
        <v>11074</v>
      </c>
      <c r="R2994" s="163">
        <v>17228</v>
      </c>
      <c r="S2994" s="163">
        <v>0.29299999999999998</v>
      </c>
      <c r="T2994" s="163">
        <v>0.45500000000000002</v>
      </c>
    </row>
    <row r="2995" spans="1:20" ht="15.75" customHeight="1">
      <c r="A2995" s="130" t="s">
        <v>135</v>
      </c>
      <c r="B2995" s="164">
        <v>2017</v>
      </c>
      <c r="C2995" s="164">
        <v>3</v>
      </c>
      <c r="D2995" s="130" t="s">
        <v>55</v>
      </c>
      <c r="E2995" s="164">
        <v>37829</v>
      </c>
      <c r="F2995" s="164">
        <v>0</v>
      </c>
      <c r="G2995" s="164">
        <v>0</v>
      </c>
      <c r="H2995" s="164">
        <v>0</v>
      </c>
      <c r="I2995" s="164">
        <v>0</v>
      </c>
      <c r="J2995" s="164">
        <v>0</v>
      </c>
      <c r="K2995" s="164">
        <v>17</v>
      </c>
      <c r="L2995" s="164">
        <v>775</v>
      </c>
      <c r="M2995" s="164">
        <v>2264</v>
      </c>
      <c r="N2995" s="164">
        <v>0.02</v>
      </c>
      <c r="O2995" s="164">
        <v>0.06</v>
      </c>
      <c r="P2995" s="164">
        <v>17</v>
      </c>
      <c r="Q2995" s="164">
        <v>775</v>
      </c>
      <c r="R2995" s="164">
        <v>2264</v>
      </c>
      <c r="S2995" s="164">
        <v>0.02</v>
      </c>
      <c r="T2995" s="164">
        <v>0.06</v>
      </c>
    </row>
    <row r="2996" spans="1:20" ht="15.75" customHeight="1">
      <c r="A2996" s="126" t="s">
        <v>135</v>
      </c>
      <c r="B2996" s="163">
        <v>2017</v>
      </c>
      <c r="C2996" s="163">
        <v>4</v>
      </c>
      <c r="D2996" s="126" t="s">
        <v>56</v>
      </c>
      <c r="E2996" s="163">
        <v>37829</v>
      </c>
      <c r="F2996" s="163">
        <v>0</v>
      </c>
      <c r="G2996" s="163">
        <v>0</v>
      </c>
      <c r="H2996" s="163">
        <v>0</v>
      </c>
      <c r="I2996" s="163">
        <v>0</v>
      </c>
      <c r="J2996" s="163">
        <v>0</v>
      </c>
      <c r="K2996" s="163">
        <v>4</v>
      </c>
      <c r="L2996" s="163">
        <v>17</v>
      </c>
      <c r="M2996" s="163">
        <v>28</v>
      </c>
      <c r="N2996" s="163">
        <v>0</v>
      </c>
      <c r="O2996" s="163">
        <v>1E-3</v>
      </c>
      <c r="P2996" s="163">
        <v>4</v>
      </c>
      <c r="Q2996" s="163">
        <v>17</v>
      </c>
      <c r="R2996" s="163">
        <v>28</v>
      </c>
      <c r="S2996" s="163">
        <v>0</v>
      </c>
      <c r="T2996" s="163">
        <v>1E-3</v>
      </c>
    </row>
    <row r="2997" spans="1:20" ht="15.75" customHeight="1">
      <c r="A2997" s="130" t="s">
        <v>135</v>
      </c>
      <c r="B2997" s="164">
        <v>2017</v>
      </c>
      <c r="C2997" s="164">
        <v>5</v>
      </c>
      <c r="D2997" s="130" t="s">
        <v>57</v>
      </c>
      <c r="E2997" s="164">
        <v>37829</v>
      </c>
      <c r="F2997" s="164">
        <v>0</v>
      </c>
      <c r="G2997" s="164">
        <v>0</v>
      </c>
      <c r="H2997" s="164">
        <v>0</v>
      </c>
      <c r="I2997" s="164">
        <v>0</v>
      </c>
      <c r="J2997" s="164">
        <v>0</v>
      </c>
      <c r="K2997" s="164">
        <v>50</v>
      </c>
      <c r="L2997" s="164">
        <v>14051</v>
      </c>
      <c r="M2997" s="164">
        <v>14827</v>
      </c>
      <c r="N2997" s="164">
        <v>0.371</v>
      </c>
      <c r="O2997" s="164">
        <v>0.39200000000000002</v>
      </c>
      <c r="P2997" s="164">
        <v>50</v>
      </c>
      <c r="Q2997" s="164">
        <v>14051</v>
      </c>
      <c r="R2997" s="164">
        <v>14827</v>
      </c>
      <c r="S2997" s="164">
        <v>0.371</v>
      </c>
      <c r="T2997" s="164">
        <v>0.39200000000000002</v>
      </c>
    </row>
    <row r="2998" spans="1:20" ht="15.75" customHeight="1">
      <c r="A2998" s="126" t="s">
        <v>135</v>
      </c>
      <c r="B2998" s="163">
        <v>2017</v>
      </c>
      <c r="C2998" s="163">
        <v>6</v>
      </c>
      <c r="D2998" s="126" t="s">
        <v>58</v>
      </c>
      <c r="E2998" s="163">
        <v>37829</v>
      </c>
      <c r="F2998" s="163">
        <v>0</v>
      </c>
      <c r="G2998" s="163">
        <v>0</v>
      </c>
      <c r="H2998" s="163">
        <v>0</v>
      </c>
      <c r="I2998" s="163">
        <v>0</v>
      </c>
      <c r="J2998" s="163">
        <v>0</v>
      </c>
      <c r="K2998" s="163">
        <v>6</v>
      </c>
      <c r="L2998" s="163">
        <v>2376</v>
      </c>
      <c r="M2998" s="163">
        <v>2647</v>
      </c>
      <c r="N2998" s="163">
        <v>6.3E-2</v>
      </c>
      <c r="O2998" s="163">
        <v>7.0000000000000007E-2</v>
      </c>
      <c r="P2998" s="163">
        <v>6</v>
      </c>
      <c r="Q2998" s="163">
        <v>2376</v>
      </c>
      <c r="R2998" s="163">
        <v>2647</v>
      </c>
      <c r="S2998" s="163">
        <v>6.3E-2</v>
      </c>
      <c r="T2998" s="163">
        <v>7.0000000000000007E-2</v>
      </c>
    </row>
    <row r="2999" spans="1:20" ht="15.75" customHeight="1">
      <c r="A2999" s="130" t="s">
        <v>135</v>
      </c>
      <c r="B2999" s="164">
        <v>2017</v>
      </c>
      <c r="C2999" s="164">
        <v>7</v>
      </c>
      <c r="D2999" s="130" t="s">
        <v>59</v>
      </c>
      <c r="E2999" s="164">
        <v>37829</v>
      </c>
      <c r="F2999" s="164">
        <v>0</v>
      </c>
      <c r="G2999" s="164">
        <v>0</v>
      </c>
      <c r="H2999" s="164">
        <v>0</v>
      </c>
      <c r="I2999" s="164">
        <v>0</v>
      </c>
      <c r="J2999" s="164">
        <v>0</v>
      </c>
      <c r="K2999" s="164">
        <v>3</v>
      </c>
      <c r="L2999" s="164">
        <v>139</v>
      </c>
      <c r="M2999" s="164">
        <v>675</v>
      </c>
      <c r="N2999" s="164">
        <v>4.0000000000000001E-3</v>
      </c>
      <c r="O2999" s="164">
        <v>1.7999999999999999E-2</v>
      </c>
      <c r="P2999" s="164">
        <v>3</v>
      </c>
      <c r="Q2999" s="164">
        <v>139</v>
      </c>
      <c r="R2999" s="164">
        <v>675</v>
      </c>
      <c r="S2999" s="164">
        <v>4.0000000000000001E-3</v>
      </c>
      <c r="T2999" s="164">
        <v>1.7999999999999999E-2</v>
      </c>
    </row>
    <row r="3000" spans="1:20" ht="15.75" customHeight="1">
      <c r="A3000" s="126" t="s">
        <v>135</v>
      </c>
      <c r="B3000" s="163">
        <v>2017</v>
      </c>
      <c r="C3000" s="163">
        <v>8</v>
      </c>
      <c r="D3000" s="126" t="s">
        <v>60</v>
      </c>
      <c r="E3000" s="163">
        <v>37829</v>
      </c>
      <c r="F3000" s="163">
        <v>0</v>
      </c>
      <c r="G3000" s="163">
        <v>0</v>
      </c>
      <c r="H3000" s="163">
        <v>0</v>
      </c>
      <c r="I3000" s="163">
        <v>0</v>
      </c>
      <c r="J3000" s="163">
        <v>0</v>
      </c>
      <c r="K3000" s="163">
        <v>2</v>
      </c>
      <c r="L3000" s="163">
        <v>2</v>
      </c>
      <c r="M3000" s="163">
        <v>3</v>
      </c>
      <c r="N3000" s="163">
        <v>0</v>
      </c>
      <c r="O3000" s="163">
        <v>0</v>
      </c>
      <c r="P3000" s="163">
        <v>2</v>
      </c>
      <c r="Q3000" s="163">
        <v>2</v>
      </c>
      <c r="R3000" s="163">
        <v>3</v>
      </c>
      <c r="S3000" s="163">
        <v>0</v>
      </c>
      <c r="T3000" s="163">
        <v>0</v>
      </c>
    </row>
    <row r="3001" spans="1:20" ht="15.75" customHeight="1">
      <c r="A3001" s="130" t="s">
        <v>135</v>
      </c>
      <c r="B3001" s="164">
        <v>2017</v>
      </c>
      <c r="C3001" s="164">
        <v>9</v>
      </c>
      <c r="D3001" s="130" t="s">
        <v>61</v>
      </c>
      <c r="E3001" s="164">
        <v>37829</v>
      </c>
      <c r="F3001" s="164">
        <v>0</v>
      </c>
      <c r="G3001" s="164">
        <v>0</v>
      </c>
      <c r="H3001" s="164">
        <v>0</v>
      </c>
      <c r="I3001" s="164">
        <v>0</v>
      </c>
      <c r="J3001" s="164">
        <v>0</v>
      </c>
      <c r="K3001" s="164">
        <v>40</v>
      </c>
      <c r="L3001" s="164">
        <v>559</v>
      </c>
      <c r="M3001" s="164">
        <v>1356</v>
      </c>
      <c r="N3001" s="164">
        <v>1.4999999999999999E-2</v>
      </c>
      <c r="O3001" s="164">
        <v>3.5999999999999997E-2</v>
      </c>
      <c r="P3001" s="164">
        <v>40</v>
      </c>
      <c r="Q3001" s="164">
        <v>559</v>
      </c>
      <c r="R3001" s="164">
        <v>1356</v>
      </c>
      <c r="S3001" s="164">
        <v>1.4999999999999999E-2</v>
      </c>
      <c r="T3001" s="164">
        <v>3.5999999999999997E-2</v>
      </c>
    </row>
    <row r="3002" spans="1:20" ht="15.75" customHeight="1">
      <c r="A3002" s="126" t="s">
        <v>135</v>
      </c>
      <c r="B3002" s="163">
        <v>2018</v>
      </c>
      <c r="C3002" s="163">
        <v>0</v>
      </c>
      <c r="D3002" s="126" t="s">
        <v>53</v>
      </c>
      <c r="E3002" s="163">
        <v>39320</v>
      </c>
      <c r="F3002" s="163">
        <v>0</v>
      </c>
      <c r="G3002" s="163">
        <v>0</v>
      </c>
      <c r="H3002" s="163">
        <v>0</v>
      </c>
      <c r="I3002" s="163">
        <v>0</v>
      </c>
      <c r="J3002" s="163">
        <v>0</v>
      </c>
      <c r="K3002" s="163">
        <v>10</v>
      </c>
      <c r="L3002" s="163">
        <v>262</v>
      </c>
      <c r="M3002" s="163">
        <v>354</v>
      </c>
      <c r="N3002" s="163">
        <v>7.0000000000000001E-3</v>
      </c>
      <c r="O3002" s="163">
        <v>8.9999999999999993E-3</v>
      </c>
      <c r="P3002" s="163">
        <v>10</v>
      </c>
      <c r="Q3002" s="163">
        <v>262</v>
      </c>
      <c r="R3002" s="163">
        <v>354</v>
      </c>
      <c r="S3002" s="163">
        <v>7.0000000000000001E-3</v>
      </c>
      <c r="T3002" s="163">
        <v>8.9999999999999993E-3</v>
      </c>
    </row>
    <row r="3003" spans="1:20" ht="15.75" customHeight="1">
      <c r="A3003" s="130" t="s">
        <v>135</v>
      </c>
      <c r="B3003" s="164">
        <v>2018</v>
      </c>
      <c r="C3003" s="164">
        <v>1</v>
      </c>
      <c r="D3003" s="130" t="s">
        <v>54</v>
      </c>
      <c r="E3003" s="164">
        <v>39320</v>
      </c>
      <c r="F3003" s="164">
        <v>0</v>
      </c>
      <c r="G3003" s="164">
        <v>0</v>
      </c>
      <c r="H3003" s="164">
        <v>0</v>
      </c>
      <c r="I3003" s="164">
        <v>0</v>
      </c>
      <c r="J3003" s="164">
        <v>0</v>
      </c>
      <c r="K3003" s="164">
        <v>41</v>
      </c>
      <c r="L3003" s="164">
        <v>442</v>
      </c>
      <c r="M3003" s="164">
        <v>741</v>
      </c>
      <c r="N3003" s="164">
        <v>1.0999999999999999E-2</v>
      </c>
      <c r="O3003" s="164">
        <v>1.9E-2</v>
      </c>
      <c r="P3003" s="164">
        <v>41</v>
      </c>
      <c r="Q3003" s="164">
        <v>442</v>
      </c>
      <c r="R3003" s="164">
        <v>741</v>
      </c>
      <c r="S3003" s="164">
        <v>1.0999999999999999E-2</v>
      </c>
      <c r="T3003" s="164">
        <v>1.9E-2</v>
      </c>
    </row>
    <row r="3004" spans="1:20" ht="15.75" customHeight="1">
      <c r="A3004" s="126" t="s">
        <v>135</v>
      </c>
      <c r="B3004" s="163">
        <v>2018</v>
      </c>
      <c r="C3004" s="163">
        <v>2</v>
      </c>
      <c r="D3004" s="126" t="s">
        <v>1415</v>
      </c>
      <c r="E3004" s="163">
        <v>39320</v>
      </c>
      <c r="F3004" s="163">
        <v>2</v>
      </c>
      <c r="G3004" s="163">
        <v>20023</v>
      </c>
      <c r="H3004" s="163">
        <v>15674</v>
      </c>
      <c r="I3004" s="163">
        <v>0.50900000000000001</v>
      </c>
      <c r="J3004" s="163">
        <v>0.39900000000000002</v>
      </c>
      <c r="K3004" s="163">
        <v>3</v>
      </c>
      <c r="L3004" s="163">
        <v>5587</v>
      </c>
      <c r="M3004" s="163">
        <v>5221</v>
      </c>
      <c r="N3004" s="163">
        <v>0.14199999999999999</v>
      </c>
      <c r="O3004" s="163">
        <v>0.13300000000000001</v>
      </c>
      <c r="P3004" s="163">
        <v>5</v>
      </c>
      <c r="Q3004" s="163">
        <v>25610</v>
      </c>
      <c r="R3004" s="163">
        <v>20895</v>
      </c>
      <c r="S3004" s="163">
        <v>0.65100000000000002</v>
      </c>
      <c r="T3004" s="163">
        <v>0.53100000000000003</v>
      </c>
    </row>
    <row r="3005" spans="1:20" ht="15.75" customHeight="1">
      <c r="A3005" s="130" t="s">
        <v>135</v>
      </c>
      <c r="B3005" s="164">
        <v>2018</v>
      </c>
      <c r="C3005" s="164">
        <v>3</v>
      </c>
      <c r="D3005" s="130" t="s">
        <v>55</v>
      </c>
      <c r="E3005" s="164">
        <v>39320</v>
      </c>
      <c r="F3005" s="164">
        <v>2</v>
      </c>
      <c r="G3005" s="164">
        <v>17</v>
      </c>
      <c r="H3005" s="164">
        <v>470</v>
      </c>
      <c r="I3005" s="164">
        <v>0</v>
      </c>
      <c r="J3005" s="164">
        <v>1.2E-2</v>
      </c>
      <c r="K3005" s="164">
        <v>7</v>
      </c>
      <c r="L3005" s="164">
        <v>70</v>
      </c>
      <c r="M3005" s="164">
        <v>233</v>
      </c>
      <c r="N3005" s="164">
        <v>2E-3</v>
      </c>
      <c r="O3005" s="164">
        <v>6.0000000000000001E-3</v>
      </c>
      <c r="P3005" s="164">
        <v>9</v>
      </c>
      <c r="Q3005" s="164">
        <v>87</v>
      </c>
      <c r="R3005" s="164">
        <v>703</v>
      </c>
      <c r="S3005" s="164">
        <v>2E-3</v>
      </c>
      <c r="T3005" s="164">
        <v>1.7999999999999999E-2</v>
      </c>
    </row>
    <row r="3006" spans="1:20" ht="15.75" customHeight="1">
      <c r="A3006" s="126" t="s">
        <v>135</v>
      </c>
      <c r="B3006" s="163">
        <v>2018</v>
      </c>
      <c r="C3006" s="163">
        <v>4</v>
      </c>
      <c r="D3006" s="126" t="s">
        <v>56</v>
      </c>
      <c r="E3006" s="163">
        <v>39320</v>
      </c>
      <c r="F3006" s="163">
        <v>0</v>
      </c>
      <c r="G3006" s="163">
        <v>0</v>
      </c>
      <c r="H3006" s="163">
        <v>0</v>
      </c>
      <c r="I3006" s="163">
        <v>0</v>
      </c>
      <c r="J3006" s="163">
        <v>0</v>
      </c>
      <c r="K3006" s="163">
        <v>7</v>
      </c>
      <c r="L3006" s="163">
        <v>97</v>
      </c>
      <c r="M3006" s="163">
        <v>149</v>
      </c>
      <c r="N3006" s="163">
        <v>2E-3</v>
      </c>
      <c r="O3006" s="163">
        <v>4.0000000000000001E-3</v>
      </c>
      <c r="P3006" s="163">
        <v>7</v>
      </c>
      <c r="Q3006" s="163">
        <v>97</v>
      </c>
      <c r="R3006" s="163">
        <v>149</v>
      </c>
      <c r="S3006" s="163">
        <v>2E-3</v>
      </c>
      <c r="T3006" s="163">
        <v>4.0000000000000001E-3</v>
      </c>
    </row>
    <row r="3007" spans="1:20" ht="15.75" customHeight="1">
      <c r="A3007" s="130" t="s">
        <v>135</v>
      </c>
      <c r="B3007" s="164">
        <v>2018</v>
      </c>
      <c r="C3007" s="164">
        <v>5</v>
      </c>
      <c r="D3007" s="130" t="s">
        <v>57</v>
      </c>
      <c r="E3007" s="164">
        <v>39320</v>
      </c>
      <c r="F3007" s="164">
        <v>0</v>
      </c>
      <c r="G3007" s="164">
        <v>0</v>
      </c>
      <c r="H3007" s="164">
        <v>0</v>
      </c>
      <c r="I3007" s="164">
        <v>0</v>
      </c>
      <c r="J3007" s="164">
        <v>0</v>
      </c>
      <c r="K3007" s="164">
        <v>74</v>
      </c>
      <c r="L3007" s="164">
        <v>21665</v>
      </c>
      <c r="M3007" s="164">
        <v>11623</v>
      </c>
      <c r="N3007" s="164">
        <v>0.55100000000000005</v>
      </c>
      <c r="O3007" s="164">
        <v>0.29599999999999999</v>
      </c>
      <c r="P3007" s="164">
        <v>74</v>
      </c>
      <c r="Q3007" s="164">
        <v>21665</v>
      </c>
      <c r="R3007" s="164">
        <v>11623</v>
      </c>
      <c r="S3007" s="164">
        <v>0.55100000000000005</v>
      </c>
      <c r="T3007" s="164">
        <v>0.29599999999999999</v>
      </c>
    </row>
    <row r="3008" spans="1:20" ht="15.75" customHeight="1">
      <c r="A3008" s="126" t="s">
        <v>135</v>
      </c>
      <c r="B3008" s="163">
        <v>2018</v>
      </c>
      <c r="C3008" s="163">
        <v>6</v>
      </c>
      <c r="D3008" s="126" t="s">
        <v>58</v>
      </c>
      <c r="E3008" s="163">
        <v>39320</v>
      </c>
      <c r="F3008" s="163">
        <v>3</v>
      </c>
      <c r="G3008" s="163">
        <v>13674</v>
      </c>
      <c r="H3008" s="163">
        <v>67433</v>
      </c>
      <c r="I3008" s="163">
        <v>0.34799999999999998</v>
      </c>
      <c r="J3008" s="163">
        <v>1.7150000000000001</v>
      </c>
      <c r="K3008" s="163">
        <v>13</v>
      </c>
      <c r="L3008" s="163">
        <v>3403</v>
      </c>
      <c r="M3008" s="163">
        <v>6241</v>
      </c>
      <c r="N3008" s="163">
        <v>8.6999999999999994E-2</v>
      </c>
      <c r="O3008" s="163">
        <v>0.159</v>
      </c>
      <c r="P3008" s="163">
        <v>16</v>
      </c>
      <c r="Q3008" s="163">
        <v>17077</v>
      </c>
      <c r="R3008" s="163">
        <v>73674</v>
      </c>
      <c r="S3008" s="163">
        <v>0.434</v>
      </c>
      <c r="T3008" s="163">
        <v>1.8740000000000001</v>
      </c>
    </row>
    <row r="3009" spans="1:20" ht="15.75" customHeight="1">
      <c r="A3009" s="130" t="s">
        <v>135</v>
      </c>
      <c r="B3009" s="164">
        <v>2018</v>
      </c>
      <c r="C3009" s="164">
        <v>7</v>
      </c>
      <c r="D3009" s="130" t="s">
        <v>59</v>
      </c>
      <c r="E3009" s="164">
        <v>39320</v>
      </c>
      <c r="F3009" s="164">
        <v>0</v>
      </c>
      <c r="G3009" s="164">
        <v>0</v>
      </c>
      <c r="H3009" s="164">
        <v>0</v>
      </c>
      <c r="I3009" s="164">
        <v>0</v>
      </c>
      <c r="J3009" s="164">
        <v>0</v>
      </c>
      <c r="K3009" s="164">
        <v>6</v>
      </c>
      <c r="L3009" s="164">
        <v>184</v>
      </c>
      <c r="M3009" s="164">
        <v>295</v>
      </c>
      <c r="N3009" s="164">
        <v>5.0000000000000001E-3</v>
      </c>
      <c r="O3009" s="164">
        <v>8.0000000000000002E-3</v>
      </c>
      <c r="P3009" s="164">
        <v>6</v>
      </c>
      <c r="Q3009" s="164">
        <v>184</v>
      </c>
      <c r="R3009" s="164">
        <v>295</v>
      </c>
      <c r="S3009" s="164">
        <v>5.0000000000000001E-3</v>
      </c>
      <c r="T3009" s="164">
        <v>8.0000000000000002E-3</v>
      </c>
    </row>
    <row r="3010" spans="1:20" ht="15.75" customHeight="1">
      <c r="A3010" s="126" t="s">
        <v>135</v>
      </c>
      <c r="B3010" s="163">
        <v>2018</v>
      </c>
      <c r="C3010" s="163">
        <v>8</v>
      </c>
      <c r="D3010" s="126" t="s">
        <v>60</v>
      </c>
      <c r="E3010" s="163">
        <v>39320</v>
      </c>
      <c r="F3010" s="163">
        <v>0</v>
      </c>
      <c r="G3010" s="163">
        <v>0</v>
      </c>
      <c r="H3010" s="163">
        <v>0</v>
      </c>
      <c r="I3010" s="163">
        <v>0</v>
      </c>
      <c r="J3010" s="163">
        <v>0</v>
      </c>
      <c r="K3010" s="163">
        <v>4</v>
      </c>
      <c r="L3010" s="163">
        <v>168</v>
      </c>
      <c r="M3010" s="163">
        <v>541</v>
      </c>
      <c r="N3010" s="163">
        <v>4.0000000000000001E-3</v>
      </c>
      <c r="O3010" s="163">
        <v>1.4E-2</v>
      </c>
      <c r="P3010" s="163">
        <v>4</v>
      </c>
      <c r="Q3010" s="163">
        <v>168</v>
      </c>
      <c r="R3010" s="163">
        <v>541</v>
      </c>
      <c r="S3010" s="163">
        <v>4.0000000000000001E-3</v>
      </c>
      <c r="T3010" s="163">
        <v>1.4E-2</v>
      </c>
    </row>
    <row r="3011" spans="1:20" ht="15.75" customHeight="1">
      <c r="A3011" s="130" t="s">
        <v>135</v>
      </c>
      <c r="B3011" s="164">
        <v>2018</v>
      </c>
      <c r="C3011" s="164">
        <v>9</v>
      </c>
      <c r="D3011" s="130" t="s">
        <v>61</v>
      </c>
      <c r="E3011" s="164">
        <v>39320</v>
      </c>
      <c r="F3011" s="164">
        <v>0</v>
      </c>
      <c r="G3011" s="164">
        <v>0</v>
      </c>
      <c r="H3011" s="164">
        <v>0</v>
      </c>
      <c r="I3011" s="164">
        <v>0</v>
      </c>
      <c r="J3011" s="164">
        <v>0</v>
      </c>
      <c r="K3011" s="164">
        <v>22</v>
      </c>
      <c r="L3011" s="164">
        <v>6401</v>
      </c>
      <c r="M3011" s="164">
        <v>9026</v>
      </c>
      <c r="N3011" s="164">
        <v>0.16300000000000001</v>
      </c>
      <c r="O3011" s="164">
        <v>0.23</v>
      </c>
      <c r="P3011" s="164">
        <v>22</v>
      </c>
      <c r="Q3011" s="164">
        <v>6401</v>
      </c>
      <c r="R3011" s="164">
        <v>9026</v>
      </c>
      <c r="S3011" s="164">
        <v>0.16300000000000001</v>
      </c>
      <c r="T3011" s="164">
        <v>0.23</v>
      </c>
    </row>
    <row r="3012" spans="1:20" ht="15.75" customHeight="1">
      <c r="A3012" s="126" t="s">
        <v>135</v>
      </c>
      <c r="B3012" s="163">
        <v>2019</v>
      </c>
      <c r="C3012" s="163">
        <v>0</v>
      </c>
      <c r="D3012" s="126" t="s">
        <v>53</v>
      </c>
      <c r="E3012" s="163">
        <v>40562</v>
      </c>
      <c r="F3012" s="163">
        <v>0</v>
      </c>
      <c r="G3012" s="163">
        <v>0</v>
      </c>
      <c r="H3012" s="163">
        <v>0</v>
      </c>
      <c r="I3012" s="163">
        <v>0</v>
      </c>
      <c r="J3012" s="163">
        <v>0</v>
      </c>
      <c r="K3012" s="163">
        <v>7</v>
      </c>
      <c r="L3012" s="163">
        <v>453</v>
      </c>
      <c r="M3012" s="163">
        <v>262</v>
      </c>
      <c r="N3012" s="163">
        <v>1.0999999999999999E-2</v>
      </c>
      <c r="O3012" s="163">
        <v>6.0000000000000001E-3</v>
      </c>
      <c r="P3012" s="163">
        <v>7</v>
      </c>
      <c r="Q3012" s="163">
        <v>453</v>
      </c>
      <c r="R3012" s="163">
        <v>262</v>
      </c>
      <c r="S3012" s="163">
        <v>1.0999999999999999E-2</v>
      </c>
      <c r="T3012" s="163">
        <v>6.0000000000000001E-3</v>
      </c>
    </row>
    <row r="3013" spans="1:20" ht="15.75" customHeight="1">
      <c r="A3013" s="130" t="s">
        <v>135</v>
      </c>
      <c r="B3013" s="164">
        <v>2019</v>
      </c>
      <c r="C3013" s="164">
        <v>1</v>
      </c>
      <c r="D3013" s="130" t="s">
        <v>54</v>
      </c>
      <c r="E3013" s="164">
        <v>40562</v>
      </c>
      <c r="F3013" s="164">
        <v>0</v>
      </c>
      <c r="G3013" s="164">
        <v>0</v>
      </c>
      <c r="H3013" s="164">
        <v>0</v>
      </c>
      <c r="I3013" s="164">
        <v>0</v>
      </c>
      <c r="J3013" s="164">
        <v>0</v>
      </c>
      <c r="K3013" s="164">
        <v>51</v>
      </c>
      <c r="L3013" s="164">
        <v>673</v>
      </c>
      <c r="M3013" s="164">
        <v>1922</v>
      </c>
      <c r="N3013" s="164">
        <v>1.7000000000000001E-2</v>
      </c>
      <c r="O3013" s="164">
        <v>4.7E-2</v>
      </c>
      <c r="P3013" s="164">
        <v>51</v>
      </c>
      <c r="Q3013" s="164">
        <v>673</v>
      </c>
      <c r="R3013" s="164">
        <v>1922</v>
      </c>
      <c r="S3013" s="164">
        <v>1.7000000000000001E-2</v>
      </c>
      <c r="T3013" s="164">
        <v>4.7E-2</v>
      </c>
    </row>
    <row r="3014" spans="1:20" ht="15.75" customHeight="1">
      <c r="A3014" s="126" t="s">
        <v>135</v>
      </c>
      <c r="B3014" s="163">
        <v>2019</v>
      </c>
      <c r="C3014" s="163">
        <v>2</v>
      </c>
      <c r="D3014" s="126" t="s">
        <v>1415</v>
      </c>
      <c r="E3014" s="163">
        <v>40562</v>
      </c>
      <c r="F3014" s="163">
        <v>0</v>
      </c>
      <c r="G3014" s="163">
        <v>0</v>
      </c>
      <c r="H3014" s="163">
        <v>0</v>
      </c>
      <c r="I3014" s="163">
        <v>0</v>
      </c>
      <c r="J3014" s="163">
        <v>0</v>
      </c>
      <c r="K3014" s="163">
        <v>4</v>
      </c>
      <c r="L3014" s="163">
        <v>10218</v>
      </c>
      <c r="M3014" s="163">
        <v>1828</v>
      </c>
      <c r="N3014" s="163">
        <v>0.252</v>
      </c>
      <c r="O3014" s="163">
        <v>4.4999999999999998E-2</v>
      </c>
      <c r="P3014" s="163">
        <v>4</v>
      </c>
      <c r="Q3014" s="163">
        <v>10218</v>
      </c>
      <c r="R3014" s="163">
        <v>1828</v>
      </c>
      <c r="S3014" s="163">
        <v>0.252</v>
      </c>
      <c r="T3014" s="163">
        <v>4.4999999999999998E-2</v>
      </c>
    </row>
    <row r="3015" spans="1:20" ht="15.75" customHeight="1">
      <c r="A3015" s="130" t="s">
        <v>135</v>
      </c>
      <c r="B3015" s="164">
        <v>2019</v>
      </c>
      <c r="C3015" s="164">
        <v>3</v>
      </c>
      <c r="D3015" s="130" t="s">
        <v>55</v>
      </c>
      <c r="E3015" s="164">
        <v>40562</v>
      </c>
      <c r="F3015" s="164">
        <v>0</v>
      </c>
      <c r="G3015" s="164">
        <v>0</v>
      </c>
      <c r="H3015" s="164">
        <v>0</v>
      </c>
      <c r="I3015" s="164">
        <v>0</v>
      </c>
      <c r="J3015" s="164">
        <v>0</v>
      </c>
      <c r="K3015" s="164">
        <v>10</v>
      </c>
      <c r="L3015" s="164">
        <v>989</v>
      </c>
      <c r="M3015" s="164">
        <v>686</v>
      </c>
      <c r="N3015" s="164">
        <v>2.4E-2</v>
      </c>
      <c r="O3015" s="164">
        <v>1.7000000000000001E-2</v>
      </c>
      <c r="P3015" s="164">
        <v>10</v>
      </c>
      <c r="Q3015" s="164">
        <v>989</v>
      </c>
      <c r="R3015" s="164">
        <v>686</v>
      </c>
      <c r="S3015" s="164">
        <v>2.4E-2</v>
      </c>
      <c r="T3015" s="164">
        <v>1.7000000000000001E-2</v>
      </c>
    </row>
    <row r="3016" spans="1:20" ht="15.75" customHeight="1">
      <c r="A3016" s="126" t="s">
        <v>135</v>
      </c>
      <c r="B3016" s="163">
        <v>2019</v>
      </c>
      <c r="C3016" s="163">
        <v>4</v>
      </c>
      <c r="D3016" s="126" t="s">
        <v>56</v>
      </c>
      <c r="E3016" s="163">
        <v>40562</v>
      </c>
      <c r="F3016" s="163">
        <v>0</v>
      </c>
      <c r="G3016" s="163">
        <v>0</v>
      </c>
      <c r="H3016" s="163">
        <v>0</v>
      </c>
      <c r="I3016" s="163">
        <v>0</v>
      </c>
      <c r="J3016" s="163">
        <v>0</v>
      </c>
      <c r="K3016" s="163">
        <v>2</v>
      </c>
      <c r="L3016" s="163">
        <v>4</v>
      </c>
      <c r="M3016" s="163">
        <v>4</v>
      </c>
      <c r="N3016" s="163">
        <v>0</v>
      </c>
      <c r="O3016" s="163">
        <v>0</v>
      </c>
      <c r="P3016" s="163">
        <v>2</v>
      </c>
      <c r="Q3016" s="163">
        <v>4</v>
      </c>
      <c r="R3016" s="163">
        <v>4</v>
      </c>
      <c r="S3016" s="163">
        <v>0</v>
      </c>
      <c r="T3016" s="163">
        <v>0</v>
      </c>
    </row>
    <row r="3017" spans="1:20" ht="15.75" customHeight="1">
      <c r="A3017" s="130" t="s">
        <v>135</v>
      </c>
      <c r="B3017" s="164">
        <v>2019</v>
      </c>
      <c r="C3017" s="164">
        <v>5</v>
      </c>
      <c r="D3017" s="130" t="s">
        <v>57</v>
      </c>
      <c r="E3017" s="164">
        <v>40562</v>
      </c>
      <c r="F3017" s="164">
        <v>0</v>
      </c>
      <c r="G3017" s="164">
        <v>0</v>
      </c>
      <c r="H3017" s="164">
        <v>0</v>
      </c>
      <c r="I3017" s="164">
        <v>0</v>
      </c>
      <c r="J3017" s="164">
        <v>0</v>
      </c>
      <c r="K3017" s="164">
        <v>31</v>
      </c>
      <c r="L3017" s="164">
        <v>535</v>
      </c>
      <c r="M3017" s="164">
        <v>1523</v>
      </c>
      <c r="N3017" s="164">
        <v>1.2999999999999999E-2</v>
      </c>
      <c r="O3017" s="164">
        <v>3.7999999999999999E-2</v>
      </c>
      <c r="P3017" s="164">
        <v>31</v>
      </c>
      <c r="Q3017" s="164">
        <v>535</v>
      </c>
      <c r="R3017" s="164">
        <v>1523</v>
      </c>
      <c r="S3017" s="164">
        <v>1.2999999999999999E-2</v>
      </c>
      <c r="T3017" s="164">
        <v>3.7999999999999999E-2</v>
      </c>
    </row>
    <row r="3018" spans="1:20" ht="15.75" customHeight="1">
      <c r="A3018" s="126" t="s">
        <v>135</v>
      </c>
      <c r="B3018" s="163">
        <v>2019</v>
      </c>
      <c r="C3018" s="163">
        <v>6</v>
      </c>
      <c r="D3018" s="126" t="s">
        <v>58</v>
      </c>
      <c r="E3018" s="163">
        <v>40562</v>
      </c>
      <c r="F3018" s="163">
        <v>0</v>
      </c>
      <c r="G3018" s="163">
        <v>0</v>
      </c>
      <c r="H3018" s="163">
        <v>0</v>
      </c>
      <c r="I3018" s="163">
        <v>0</v>
      </c>
      <c r="J3018" s="163">
        <v>0</v>
      </c>
      <c r="K3018" s="163">
        <v>13</v>
      </c>
      <c r="L3018" s="163">
        <v>3674</v>
      </c>
      <c r="M3018" s="163">
        <v>4156</v>
      </c>
      <c r="N3018" s="163">
        <v>9.0999999999999998E-2</v>
      </c>
      <c r="O3018" s="163">
        <v>0.10199999999999999</v>
      </c>
      <c r="P3018" s="163">
        <v>13</v>
      </c>
      <c r="Q3018" s="163">
        <v>3674</v>
      </c>
      <c r="R3018" s="163">
        <v>4156</v>
      </c>
      <c r="S3018" s="163">
        <v>9.0999999999999998E-2</v>
      </c>
      <c r="T3018" s="163">
        <v>0.10199999999999999</v>
      </c>
    </row>
    <row r="3019" spans="1:20" ht="15.75" customHeight="1">
      <c r="A3019" s="130" t="s">
        <v>135</v>
      </c>
      <c r="B3019" s="164">
        <v>2019</v>
      </c>
      <c r="C3019" s="164">
        <v>7</v>
      </c>
      <c r="D3019" s="130" t="s">
        <v>59</v>
      </c>
      <c r="E3019" s="164">
        <v>40562</v>
      </c>
      <c r="F3019" s="164">
        <v>0</v>
      </c>
      <c r="G3019" s="164">
        <v>0</v>
      </c>
      <c r="H3019" s="164">
        <v>0</v>
      </c>
      <c r="I3019" s="164">
        <v>0</v>
      </c>
      <c r="J3019" s="164">
        <v>0</v>
      </c>
      <c r="K3019" s="164">
        <v>0</v>
      </c>
      <c r="L3019" s="164">
        <v>0</v>
      </c>
      <c r="M3019" s="164">
        <v>0</v>
      </c>
      <c r="N3019" s="164">
        <v>0</v>
      </c>
      <c r="O3019" s="164">
        <v>0</v>
      </c>
      <c r="P3019" s="164">
        <v>0</v>
      </c>
      <c r="Q3019" s="164">
        <v>0</v>
      </c>
      <c r="R3019" s="164">
        <v>0</v>
      </c>
      <c r="S3019" s="164">
        <v>0</v>
      </c>
      <c r="T3019" s="164">
        <v>0</v>
      </c>
    </row>
    <row r="3020" spans="1:20" ht="15.75" customHeight="1">
      <c r="A3020" s="126" t="s">
        <v>135</v>
      </c>
      <c r="B3020" s="163">
        <v>2019</v>
      </c>
      <c r="C3020" s="163">
        <v>8</v>
      </c>
      <c r="D3020" s="126" t="s">
        <v>60</v>
      </c>
      <c r="E3020" s="163">
        <v>40562</v>
      </c>
      <c r="F3020" s="163">
        <v>0</v>
      </c>
      <c r="G3020" s="163">
        <v>0</v>
      </c>
      <c r="H3020" s="163">
        <v>0</v>
      </c>
      <c r="I3020" s="163">
        <v>0</v>
      </c>
      <c r="J3020" s="163">
        <v>0</v>
      </c>
      <c r="K3020" s="163">
        <v>1</v>
      </c>
      <c r="L3020" s="163">
        <v>52</v>
      </c>
      <c r="M3020" s="163">
        <v>4</v>
      </c>
      <c r="N3020" s="163">
        <v>1E-3</v>
      </c>
      <c r="O3020" s="163">
        <v>0</v>
      </c>
      <c r="P3020" s="163">
        <v>1</v>
      </c>
      <c r="Q3020" s="163">
        <v>52</v>
      </c>
      <c r="R3020" s="163">
        <v>4</v>
      </c>
      <c r="S3020" s="163">
        <v>1E-3</v>
      </c>
      <c r="T3020" s="163">
        <v>0</v>
      </c>
    </row>
    <row r="3021" spans="1:20" ht="15.75" customHeight="1">
      <c r="A3021" s="130" t="s">
        <v>135</v>
      </c>
      <c r="B3021" s="164">
        <v>2019</v>
      </c>
      <c r="C3021" s="164">
        <v>9</v>
      </c>
      <c r="D3021" s="130" t="s">
        <v>61</v>
      </c>
      <c r="E3021" s="164">
        <v>40562</v>
      </c>
      <c r="F3021" s="164">
        <v>0</v>
      </c>
      <c r="G3021" s="164">
        <v>0</v>
      </c>
      <c r="H3021" s="164">
        <v>0</v>
      </c>
      <c r="I3021" s="164">
        <v>0</v>
      </c>
      <c r="J3021" s="164">
        <v>0</v>
      </c>
      <c r="K3021" s="164">
        <v>33</v>
      </c>
      <c r="L3021" s="164">
        <v>17127</v>
      </c>
      <c r="M3021" s="164">
        <v>4814</v>
      </c>
      <c r="N3021" s="164">
        <v>0.42199999999999999</v>
      </c>
      <c r="O3021" s="164">
        <v>0.11899999999999999</v>
      </c>
      <c r="P3021" s="164">
        <v>33</v>
      </c>
      <c r="Q3021" s="164">
        <v>17127</v>
      </c>
      <c r="R3021" s="164">
        <v>4814</v>
      </c>
      <c r="S3021" s="164">
        <v>0.42199999999999999</v>
      </c>
      <c r="T3021" s="164">
        <v>0.11899999999999999</v>
      </c>
    </row>
    <row r="3022" spans="1:20" ht="15.75" customHeight="1">
      <c r="A3022" s="126" t="s">
        <v>135</v>
      </c>
      <c r="B3022" s="163">
        <v>2020</v>
      </c>
      <c r="C3022" s="163">
        <v>0</v>
      </c>
      <c r="D3022" s="126" t="s">
        <v>53</v>
      </c>
      <c r="E3022" s="163">
        <v>40767</v>
      </c>
      <c r="F3022" s="163">
        <v>0</v>
      </c>
      <c r="G3022" s="163">
        <v>0</v>
      </c>
      <c r="H3022" s="163">
        <v>0</v>
      </c>
      <c r="I3022" s="163">
        <v>0</v>
      </c>
      <c r="J3022" s="163">
        <v>0</v>
      </c>
      <c r="K3022" s="163">
        <v>7</v>
      </c>
      <c r="L3022" s="163">
        <v>5218</v>
      </c>
      <c r="M3022" s="163">
        <v>1774</v>
      </c>
      <c r="N3022" s="163">
        <v>0.128</v>
      </c>
      <c r="O3022" s="163">
        <v>4.3999999999999997E-2</v>
      </c>
      <c r="P3022" s="163">
        <v>7</v>
      </c>
      <c r="Q3022" s="163">
        <v>5218</v>
      </c>
      <c r="R3022" s="163">
        <v>1774</v>
      </c>
      <c r="S3022" s="163">
        <v>0.128</v>
      </c>
      <c r="T3022" s="163">
        <v>4.3999999999999997E-2</v>
      </c>
    </row>
    <row r="3023" spans="1:20" ht="15.75" customHeight="1">
      <c r="A3023" s="130" t="s">
        <v>135</v>
      </c>
      <c r="B3023" s="164">
        <v>2020</v>
      </c>
      <c r="C3023" s="164">
        <v>1</v>
      </c>
      <c r="D3023" s="130" t="s">
        <v>54</v>
      </c>
      <c r="E3023" s="164">
        <v>40767</v>
      </c>
      <c r="F3023" s="164">
        <v>0</v>
      </c>
      <c r="G3023" s="164">
        <v>0</v>
      </c>
      <c r="H3023" s="164">
        <v>0</v>
      </c>
      <c r="I3023" s="164">
        <v>0</v>
      </c>
      <c r="J3023" s="164">
        <v>0</v>
      </c>
      <c r="K3023" s="164">
        <v>30</v>
      </c>
      <c r="L3023" s="164">
        <v>2209</v>
      </c>
      <c r="M3023" s="164">
        <v>919</v>
      </c>
      <c r="N3023" s="164">
        <v>5.3999999999999999E-2</v>
      </c>
      <c r="O3023" s="164">
        <v>2.3E-2</v>
      </c>
      <c r="P3023" s="164">
        <v>30</v>
      </c>
      <c r="Q3023" s="164">
        <v>2209</v>
      </c>
      <c r="R3023" s="164">
        <v>919</v>
      </c>
      <c r="S3023" s="164">
        <v>5.3999999999999999E-2</v>
      </c>
      <c r="T3023" s="164">
        <v>2.3E-2</v>
      </c>
    </row>
    <row r="3024" spans="1:20" ht="15.75" customHeight="1">
      <c r="A3024" s="126" t="s">
        <v>135</v>
      </c>
      <c r="B3024" s="163">
        <v>2020</v>
      </c>
      <c r="C3024" s="163">
        <v>2</v>
      </c>
      <c r="D3024" s="126" t="s">
        <v>1415</v>
      </c>
      <c r="E3024" s="163">
        <v>40767</v>
      </c>
      <c r="F3024" s="163">
        <v>0</v>
      </c>
      <c r="G3024" s="163">
        <v>0</v>
      </c>
      <c r="H3024" s="163">
        <v>0</v>
      </c>
      <c r="I3024" s="163">
        <v>0</v>
      </c>
      <c r="J3024" s="163">
        <v>0</v>
      </c>
      <c r="K3024" s="163">
        <v>3</v>
      </c>
      <c r="L3024" s="163">
        <v>21568</v>
      </c>
      <c r="M3024" s="163">
        <v>2930</v>
      </c>
      <c r="N3024" s="163">
        <v>0.52900000000000003</v>
      </c>
      <c r="O3024" s="163">
        <v>7.1999999999999995E-2</v>
      </c>
      <c r="P3024" s="163">
        <v>3</v>
      </c>
      <c r="Q3024" s="163">
        <v>21568</v>
      </c>
      <c r="R3024" s="163">
        <v>2930</v>
      </c>
      <c r="S3024" s="163">
        <v>0.52900000000000003</v>
      </c>
      <c r="T3024" s="163">
        <v>7.1999999999999995E-2</v>
      </c>
    </row>
    <row r="3025" spans="1:20" ht="15.75" customHeight="1">
      <c r="A3025" s="130" t="s">
        <v>135</v>
      </c>
      <c r="B3025" s="164">
        <v>2020</v>
      </c>
      <c r="C3025" s="164">
        <v>3</v>
      </c>
      <c r="D3025" s="130" t="s">
        <v>55</v>
      </c>
      <c r="E3025" s="164">
        <v>40767</v>
      </c>
      <c r="F3025" s="164">
        <v>0</v>
      </c>
      <c r="G3025" s="164">
        <v>0</v>
      </c>
      <c r="H3025" s="164">
        <v>0</v>
      </c>
      <c r="I3025" s="164">
        <v>0</v>
      </c>
      <c r="J3025" s="164">
        <v>0</v>
      </c>
      <c r="K3025" s="164">
        <v>22</v>
      </c>
      <c r="L3025" s="164">
        <v>618</v>
      </c>
      <c r="M3025" s="164">
        <v>3016</v>
      </c>
      <c r="N3025" s="164">
        <v>1.4999999999999999E-2</v>
      </c>
      <c r="O3025" s="164">
        <v>7.3999999999999996E-2</v>
      </c>
      <c r="P3025" s="164">
        <v>22</v>
      </c>
      <c r="Q3025" s="164">
        <v>618</v>
      </c>
      <c r="R3025" s="164">
        <v>3016</v>
      </c>
      <c r="S3025" s="164">
        <v>1.4999999999999999E-2</v>
      </c>
      <c r="T3025" s="164">
        <v>7.3999999999999996E-2</v>
      </c>
    </row>
    <row r="3026" spans="1:20" ht="15.75" customHeight="1">
      <c r="A3026" s="126" t="s">
        <v>135</v>
      </c>
      <c r="B3026" s="163">
        <v>2020</v>
      </c>
      <c r="C3026" s="163">
        <v>4</v>
      </c>
      <c r="D3026" s="126" t="s">
        <v>56</v>
      </c>
      <c r="E3026" s="163">
        <v>40767</v>
      </c>
      <c r="F3026" s="163">
        <v>0</v>
      </c>
      <c r="G3026" s="163">
        <v>0</v>
      </c>
      <c r="H3026" s="163">
        <v>0</v>
      </c>
      <c r="I3026" s="163">
        <v>0</v>
      </c>
      <c r="J3026" s="163">
        <v>0</v>
      </c>
      <c r="K3026" s="163">
        <v>1</v>
      </c>
      <c r="L3026" s="163">
        <v>2</v>
      </c>
      <c r="M3026" s="163">
        <v>2</v>
      </c>
      <c r="N3026" s="163">
        <v>0</v>
      </c>
      <c r="O3026" s="163">
        <v>0</v>
      </c>
      <c r="P3026" s="163">
        <v>1</v>
      </c>
      <c r="Q3026" s="163">
        <v>2</v>
      </c>
      <c r="R3026" s="163">
        <v>2</v>
      </c>
      <c r="S3026" s="163">
        <v>0</v>
      </c>
      <c r="T3026" s="163">
        <v>0</v>
      </c>
    </row>
    <row r="3027" spans="1:20" ht="15.75" customHeight="1">
      <c r="A3027" s="130" t="s">
        <v>135</v>
      </c>
      <c r="B3027" s="164">
        <v>2020</v>
      </c>
      <c r="C3027" s="164">
        <v>5</v>
      </c>
      <c r="D3027" s="130" t="s">
        <v>57</v>
      </c>
      <c r="E3027" s="164">
        <v>40767</v>
      </c>
      <c r="F3027" s="164">
        <v>0</v>
      </c>
      <c r="G3027" s="164">
        <v>0</v>
      </c>
      <c r="H3027" s="164">
        <v>0</v>
      </c>
      <c r="I3027" s="164">
        <v>0</v>
      </c>
      <c r="J3027" s="164">
        <v>0</v>
      </c>
      <c r="K3027" s="164">
        <v>46</v>
      </c>
      <c r="L3027" s="164">
        <v>15029</v>
      </c>
      <c r="M3027" s="164">
        <v>27324</v>
      </c>
      <c r="N3027" s="164">
        <v>0.36899999999999999</v>
      </c>
      <c r="O3027" s="164">
        <v>0.67</v>
      </c>
      <c r="P3027" s="164">
        <v>46</v>
      </c>
      <c r="Q3027" s="164">
        <v>15029</v>
      </c>
      <c r="R3027" s="164">
        <v>27324</v>
      </c>
      <c r="S3027" s="164">
        <v>0.36899999999999999</v>
      </c>
      <c r="T3027" s="164">
        <v>0.67</v>
      </c>
    </row>
    <row r="3028" spans="1:20" ht="15.75" customHeight="1">
      <c r="A3028" s="126" t="s">
        <v>135</v>
      </c>
      <c r="B3028" s="163">
        <v>2020</v>
      </c>
      <c r="C3028" s="163">
        <v>6</v>
      </c>
      <c r="D3028" s="126" t="s">
        <v>58</v>
      </c>
      <c r="E3028" s="163">
        <v>40767</v>
      </c>
      <c r="F3028" s="163">
        <v>0</v>
      </c>
      <c r="G3028" s="163">
        <v>0</v>
      </c>
      <c r="H3028" s="163">
        <v>0</v>
      </c>
      <c r="I3028" s="163">
        <v>0</v>
      </c>
      <c r="J3028" s="163">
        <v>0</v>
      </c>
      <c r="K3028" s="163">
        <v>24</v>
      </c>
      <c r="L3028" s="163">
        <v>2216</v>
      </c>
      <c r="M3028" s="163">
        <v>3103</v>
      </c>
      <c r="N3028" s="163">
        <v>5.3999999999999999E-2</v>
      </c>
      <c r="O3028" s="163">
        <v>7.5999999999999998E-2</v>
      </c>
      <c r="P3028" s="163">
        <v>24</v>
      </c>
      <c r="Q3028" s="163">
        <v>2216</v>
      </c>
      <c r="R3028" s="163">
        <v>3103</v>
      </c>
      <c r="S3028" s="163">
        <v>5.3999999999999999E-2</v>
      </c>
      <c r="T3028" s="163">
        <v>7.5999999999999998E-2</v>
      </c>
    </row>
    <row r="3029" spans="1:20" ht="15.75" customHeight="1">
      <c r="A3029" s="130" t="s">
        <v>135</v>
      </c>
      <c r="B3029" s="164">
        <v>2020</v>
      </c>
      <c r="C3029" s="164">
        <v>7</v>
      </c>
      <c r="D3029" s="130" t="s">
        <v>59</v>
      </c>
      <c r="E3029" s="164">
        <v>40767</v>
      </c>
      <c r="F3029" s="164">
        <v>0</v>
      </c>
      <c r="G3029" s="164">
        <v>0</v>
      </c>
      <c r="H3029" s="164">
        <v>0</v>
      </c>
      <c r="I3029" s="164">
        <v>0</v>
      </c>
      <c r="J3029" s="164">
        <v>0</v>
      </c>
      <c r="K3029" s="164">
        <v>4</v>
      </c>
      <c r="L3029" s="164">
        <v>5</v>
      </c>
      <c r="M3029" s="164">
        <v>6</v>
      </c>
      <c r="N3029" s="164">
        <v>0</v>
      </c>
      <c r="O3029" s="164">
        <v>0</v>
      </c>
      <c r="P3029" s="164">
        <v>4</v>
      </c>
      <c r="Q3029" s="164">
        <v>5</v>
      </c>
      <c r="R3029" s="164">
        <v>6</v>
      </c>
      <c r="S3029" s="164">
        <v>0</v>
      </c>
      <c r="T3029" s="164">
        <v>0</v>
      </c>
    </row>
    <row r="3030" spans="1:20" ht="15.75" customHeight="1">
      <c r="A3030" s="126" t="s">
        <v>135</v>
      </c>
      <c r="B3030" s="163">
        <v>2020</v>
      </c>
      <c r="C3030" s="163">
        <v>8</v>
      </c>
      <c r="D3030" s="126" t="s">
        <v>60</v>
      </c>
      <c r="E3030" s="163">
        <v>40767</v>
      </c>
      <c r="F3030" s="163">
        <v>0</v>
      </c>
      <c r="G3030" s="163">
        <v>0</v>
      </c>
      <c r="H3030" s="163">
        <v>0</v>
      </c>
      <c r="I3030" s="163">
        <v>0</v>
      </c>
      <c r="J3030" s="163">
        <v>0</v>
      </c>
      <c r="K3030" s="163">
        <v>2</v>
      </c>
      <c r="L3030" s="163">
        <v>219</v>
      </c>
      <c r="M3030" s="163">
        <v>220</v>
      </c>
      <c r="N3030" s="163">
        <v>5.0000000000000001E-3</v>
      </c>
      <c r="O3030" s="163">
        <v>5.0000000000000001E-3</v>
      </c>
      <c r="P3030" s="163">
        <v>2</v>
      </c>
      <c r="Q3030" s="163">
        <v>219</v>
      </c>
      <c r="R3030" s="163">
        <v>220</v>
      </c>
      <c r="S3030" s="163">
        <v>5.0000000000000001E-3</v>
      </c>
      <c r="T3030" s="163">
        <v>5.0000000000000001E-3</v>
      </c>
    </row>
    <row r="3031" spans="1:20" ht="15.75" customHeight="1">
      <c r="A3031" s="130" t="s">
        <v>135</v>
      </c>
      <c r="B3031" s="164">
        <v>2020</v>
      </c>
      <c r="C3031" s="164">
        <v>9</v>
      </c>
      <c r="D3031" s="130" t="s">
        <v>61</v>
      </c>
      <c r="E3031" s="164">
        <v>40767</v>
      </c>
      <c r="F3031" s="164">
        <v>0</v>
      </c>
      <c r="G3031" s="164">
        <v>0</v>
      </c>
      <c r="H3031" s="164">
        <v>0</v>
      </c>
      <c r="I3031" s="164">
        <v>0</v>
      </c>
      <c r="J3031" s="164">
        <v>0</v>
      </c>
      <c r="K3031" s="164">
        <v>34</v>
      </c>
      <c r="L3031" s="164">
        <v>21172</v>
      </c>
      <c r="M3031" s="164">
        <v>25794</v>
      </c>
      <c r="N3031" s="164">
        <v>0.51900000000000002</v>
      </c>
      <c r="O3031" s="164">
        <v>0.63300000000000001</v>
      </c>
      <c r="P3031" s="164">
        <v>34</v>
      </c>
      <c r="Q3031" s="164">
        <v>21172</v>
      </c>
      <c r="R3031" s="164">
        <v>25794</v>
      </c>
      <c r="S3031" s="164">
        <v>0.51900000000000002</v>
      </c>
      <c r="T3031" s="164">
        <v>0.63300000000000001</v>
      </c>
    </row>
    <row r="3032" spans="1:20" ht="15.75" customHeight="1">
      <c r="A3032" s="126" t="s">
        <v>135</v>
      </c>
      <c r="B3032" s="163">
        <v>2021</v>
      </c>
      <c r="C3032" s="163">
        <v>0</v>
      </c>
      <c r="D3032" s="126" t="s">
        <v>53</v>
      </c>
      <c r="E3032" s="163">
        <v>41693</v>
      </c>
      <c r="F3032" s="163">
        <v>0</v>
      </c>
      <c r="G3032" s="163">
        <v>0</v>
      </c>
      <c r="H3032" s="163">
        <v>0</v>
      </c>
      <c r="I3032" s="163">
        <v>0</v>
      </c>
      <c r="J3032" s="163">
        <v>0</v>
      </c>
      <c r="K3032" s="163">
        <v>11</v>
      </c>
      <c r="L3032" s="163">
        <v>3601</v>
      </c>
      <c r="M3032" s="163">
        <v>1078</v>
      </c>
      <c r="N3032" s="163">
        <v>8.5999999999999993E-2</v>
      </c>
      <c r="O3032" s="163">
        <v>2.5999999999999999E-2</v>
      </c>
      <c r="P3032" s="163">
        <v>11</v>
      </c>
      <c r="Q3032" s="163">
        <v>3601</v>
      </c>
      <c r="R3032" s="163">
        <v>1078</v>
      </c>
      <c r="S3032" s="163">
        <v>8.5999999999999993E-2</v>
      </c>
      <c r="T3032" s="163">
        <v>2.5999999999999999E-2</v>
      </c>
    </row>
    <row r="3033" spans="1:20" ht="15.75" customHeight="1">
      <c r="A3033" s="130" t="s">
        <v>135</v>
      </c>
      <c r="B3033" s="164">
        <v>2021</v>
      </c>
      <c r="C3033" s="164">
        <v>1</v>
      </c>
      <c r="D3033" s="130" t="s">
        <v>54</v>
      </c>
      <c r="E3033" s="164">
        <v>41693</v>
      </c>
      <c r="F3033" s="164">
        <v>0</v>
      </c>
      <c r="G3033" s="164">
        <v>0</v>
      </c>
      <c r="H3033" s="164">
        <v>0</v>
      </c>
      <c r="I3033" s="164">
        <v>0</v>
      </c>
      <c r="J3033" s="164">
        <v>0</v>
      </c>
      <c r="K3033" s="164">
        <v>25</v>
      </c>
      <c r="L3033" s="164">
        <v>233</v>
      </c>
      <c r="M3033" s="164">
        <v>1453</v>
      </c>
      <c r="N3033" s="164">
        <v>6.0000000000000001E-3</v>
      </c>
      <c r="O3033" s="164">
        <v>3.5000000000000003E-2</v>
      </c>
      <c r="P3033" s="164">
        <v>25</v>
      </c>
      <c r="Q3033" s="164">
        <v>233</v>
      </c>
      <c r="R3033" s="164">
        <v>1453</v>
      </c>
      <c r="S3033" s="164">
        <v>6.0000000000000001E-3</v>
      </c>
      <c r="T3033" s="164">
        <v>3.5000000000000003E-2</v>
      </c>
    </row>
    <row r="3034" spans="1:20" ht="15.75" customHeight="1">
      <c r="A3034" s="126" t="s">
        <v>135</v>
      </c>
      <c r="B3034" s="163">
        <v>2021</v>
      </c>
      <c r="C3034" s="163">
        <v>2</v>
      </c>
      <c r="D3034" s="126" t="s">
        <v>1415</v>
      </c>
      <c r="E3034" s="163">
        <v>41693</v>
      </c>
      <c r="F3034" s="163">
        <v>0</v>
      </c>
      <c r="G3034" s="163">
        <v>0</v>
      </c>
      <c r="H3034" s="163">
        <v>0</v>
      </c>
      <c r="I3034" s="163">
        <v>0</v>
      </c>
      <c r="J3034" s="163">
        <v>0</v>
      </c>
      <c r="K3034" s="163">
        <v>0</v>
      </c>
      <c r="L3034" s="163">
        <v>0</v>
      </c>
      <c r="M3034" s="163">
        <v>0</v>
      </c>
      <c r="N3034" s="163">
        <v>0</v>
      </c>
      <c r="O3034" s="163">
        <v>0</v>
      </c>
      <c r="P3034" s="163">
        <v>0</v>
      </c>
      <c r="Q3034" s="163">
        <v>0</v>
      </c>
      <c r="R3034" s="163">
        <v>0</v>
      </c>
      <c r="S3034" s="163">
        <v>0</v>
      </c>
      <c r="T3034" s="163">
        <v>0</v>
      </c>
    </row>
    <row r="3035" spans="1:20" ht="15.75" customHeight="1">
      <c r="A3035" s="130" t="s">
        <v>135</v>
      </c>
      <c r="B3035" s="164">
        <v>2021</v>
      </c>
      <c r="C3035" s="164">
        <v>3</v>
      </c>
      <c r="D3035" s="130" t="s">
        <v>55</v>
      </c>
      <c r="E3035" s="164">
        <v>41693</v>
      </c>
      <c r="F3035" s="164">
        <v>0</v>
      </c>
      <c r="G3035" s="164">
        <v>0</v>
      </c>
      <c r="H3035" s="164">
        <v>0</v>
      </c>
      <c r="I3035" s="164">
        <v>0</v>
      </c>
      <c r="J3035" s="164">
        <v>0</v>
      </c>
      <c r="K3035" s="164">
        <v>15</v>
      </c>
      <c r="L3035" s="164">
        <v>608</v>
      </c>
      <c r="M3035" s="164">
        <v>548</v>
      </c>
      <c r="N3035" s="164">
        <v>1.4999999999999999E-2</v>
      </c>
      <c r="O3035" s="164">
        <v>1.2999999999999999E-2</v>
      </c>
      <c r="P3035" s="164">
        <v>15</v>
      </c>
      <c r="Q3035" s="164">
        <v>608</v>
      </c>
      <c r="R3035" s="164">
        <v>548</v>
      </c>
      <c r="S3035" s="164">
        <v>1.4999999999999999E-2</v>
      </c>
      <c r="T3035" s="164">
        <v>1.2999999999999999E-2</v>
      </c>
    </row>
    <row r="3036" spans="1:20" ht="15.75" customHeight="1">
      <c r="A3036" s="126" t="s">
        <v>135</v>
      </c>
      <c r="B3036" s="163">
        <v>2021</v>
      </c>
      <c r="C3036" s="163">
        <v>4</v>
      </c>
      <c r="D3036" s="126" t="s">
        <v>56</v>
      </c>
      <c r="E3036" s="163">
        <v>41693</v>
      </c>
      <c r="F3036" s="163">
        <v>0</v>
      </c>
      <c r="G3036" s="163">
        <v>0</v>
      </c>
      <c r="H3036" s="163">
        <v>0</v>
      </c>
      <c r="I3036" s="163">
        <v>0</v>
      </c>
      <c r="J3036" s="163">
        <v>0</v>
      </c>
      <c r="K3036" s="163">
        <v>6</v>
      </c>
      <c r="L3036" s="163">
        <v>111</v>
      </c>
      <c r="M3036" s="163">
        <v>214</v>
      </c>
      <c r="N3036" s="163">
        <v>3.0000000000000001E-3</v>
      </c>
      <c r="O3036" s="163">
        <v>5.0000000000000001E-3</v>
      </c>
      <c r="P3036" s="163">
        <v>6</v>
      </c>
      <c r="Q3036" s="163">
        <v>111</v>
      </c>
      <c r="R3036" s="163">
        <v>214</v>
      </c>
      <c r="S3036" s="163">
        <v>3.0000000000000001E-3</v>
      </c>
      <c r="T3036" s="163">
        <v>5.0000000000000001E-3</v>
      </c>
    </row>
    <row r="3037" spans="1:20" ht="15.75" customHeight="1">
      <c r="A3037" s="130" t="s">
        <v>135</v>
      </c>
      <c r="B3037" s="164">
        <v>2021</v>
      </c>
      <c r="C3037" s="164">
        <v>5</v>
      </c>
      <c r="D3037" s="130" t="s">
        <v>57</v>
      </c>
      <c r="E3037" s="164">
        <v>41693</v>
      </c>
      <c r="F3037" s="164">
        <v>0</v>
      </c>
      <c r="G3037" s="164">
        <v>0</v>
      </c>
      <c r="H3037" s="164">
        <v>0</v>
      </c>
      <c r="I3037" s="164">
        <v>0</v>
      </c>
      <c r="J3037" s="164">
        <v>0</v>
      </c>
      <c r="K3037" s="164">
        <v>37</v>
      </c>
      <c r="L3037" s="164">
        <v>7010</v>
      </c>
      <c r="M3037" s="164">
        <v>9638</v>
      </c>
      <c r="N3037" s="164">
        <v>0.16800000000000001</v>
      </c>
      <c r="O3037" s="164">
        <v>0.23100000000000001</v>
      </c>
      <c r="P3037" s="164">
        <v>37</v>
      </c>
      <c r="Q3037" s="164">
        <v>7010</v>
      </c>
      <c r="R3037" s="164">
        <v>9638</v>
      </c>
      <c r="S3037" s="164">
        <v>0.16800000000000001</v>
      </c>
      <c r="T3037" s="164">
        <v>0.23100000000000001</v>
      </c>
    </row>
    <row r="3038" spans="1:20" ht="15.75" customHeight="1">
      <c r="A3038" s="126" t="s">
        <v>135</v>
      </c>
      <c r="B3038" s="163">
        <v>2021</v>
      </c>
      <c r="C3038" s="163">
        <v>6</v>
      </c>
      <c r="D3038" s="126" t="s">
        <v>58</v>
      </c>
      <c r="E3038" s="163">
        <v>41693</v>
      </c>
      <c r="F3038" s="163">
        <v>0</v>
      </c>
      <c r="G3038" s="163">
        <v>0</v>
      </c>
      <c r="H3038" s="163">
        <v>0</v>
      </c>
      <c r="I3038" s="163">
        <v>0</v>
      </c>
      <c r="J3038" s="163">
        <v>0</v>
      </c>
      <c r="K3038" s="163">
        <v>35</v>
      </c>
      <c r="L3038" s="163">
        <v>8210</v>
      </c>
      <c r="M3038" s="163">
        <v>15419</v>
      </c>
      <c r="N3038" s="163">
        <v>0.19700000000000001</v>
      </c>
      <c r="O3038" s="163">
        <v>0.37</v>
      </c>
      <c r="P3038" s="163">
        <v>35</v>
      </c>
      <c r="Q3038" s="163">
        <v>8210</v>
      </c>
      <c r="R3038" s="163">
        <v>15419</v>
      </c>
      <c r="S3038" s="163">
        <v>0.19700000000000001</v>
      </c>
      <c r="T3038" s="163">
        <v>0.37</v>
      </c>
    </row>
    <row r="3039" spans="1:20" ht="15.75" customHeight="1">
      <c r="A3039" s="130" t="s">
        <v>135</v>
      </c>
      <c r="B3039" s="164">
        <v>2021</v>
      </c>
      <c r="C3039" s="164">
        <v>7</v>
      </c>
      <c r="D3039" s="130" t="s">
        <v>59</v>
      </c>
      <c r="E3039" s="164">
        <v>41693</v>
      </c>
      <c r="F3039" s="164">
        <v>0</v>
      </c>
      <c r="G3039" s="164">
        <v>0</v>
      </c>
      <c r="H3039" s="164">
        <v>0</v>
      </c>
      <c r="I3039" s="164">
        <v>0</v>
      </c>
      <c r="J3039" s="164">
        <v>0</v>
      </c>
      <c r="K3039" s="164">
        <v>2</v>
      </c>
      <c r="L3039" s="164">
        <v>255</v>
      </c>
      <c r="M3039" s="164">
        <v>1159</v>
      </c>
      <c r="N3039" s="164">
        <v>6.0000000000000001E-3</v>
      </c>
      <c r="O3039" s="164">
        <v>2.8000000000000001E-2</v>
      </c>
      <c r="P3039" s="164">
        <v>2</v>
      </c>
      <c r="Q3039" s="164">
        <v>255</v>
      </c>
      <c r="R3039" s="164">
        <v>1159</v>
      </c>
      <c r="S3039" s="164">
        <v>6.0000000000000001E-3</v>
      </c>
      <c r="T3039" s="164">
        <v>2.8000000000000001E-2</v>
      </c>
    </row>
    <row r="3040" spans="1:20" ht="15.75" customHeight="1">
      <c r="A3040" s="126" t="s">
        <v>135</v>
      </c>
      <c r="B3040" s="163">
        <v>2021</v>
      </c>
      <c r="C3040" s="163">
        <v>8</v>
      </c>
      <c r="D3040" s="126" t="s">
        <v>60</v>
      </c>
      <c r="E3040" s="163">
        <v>41693</v>
      </c>
      <c r="F3040" s="163">
        <v>0</v>
      </c>
      <c r="G3040" s="163">
        <v>0</v>
      </c>
      <c r="H3040" s="163">
        <v>0</v>
      </c>
      <c r="I3040" s="163">
        <v>0</v>
      </c>
      <c r="J3040" s="163">
        <v>0</v>
      </c>
      <c r="K3040" s="163">
        <v>3</v>
      </c>
      <c r="L3040" s="163">
        <v>2537</v>
      </c>
      <c r="M3040" s="163">
        <v>169</v>
      </c>
      <c r="N3040" s="163">
        <v>6.0999999999999999E-2</v>
      </c>
      <c r="O3040" s="163">
        <v>4.0000000000000001E-3</v>
      </c>
      <c r="P3040" s="163">
        <v>3</v>
      </c>
      <c r="Q3040" s="163">
        <v>2537</v>
      </c>
      <c r="R3040" s="163">
        <v>169</v>
      </c>
      <c r="S3040" s="163">
        <v>6.0999999999999999E-2</v>
      </c>
      <c r="T3040" s="163">
        <v>4.0000000000000001E-3</v>
      </c>
    </row>
    <row r="3041" spans="1:20" ht="15.75" customHeight="1">
      <c r="A3041" s="130" t="s">
        <v>135</v>
      </c>
      <c r="B3041" s="164">
        <v>2021</v>
      </c>
      <c r="C3041" s="164">
        <v>9</v>
      </c>
      <c r="D3041" s="130" t="s">
        <v>61</v>
      </c>
      <c r="E3041" s="164">
        <v>41693</v>
      </c>
      <c r="F3041" s="164">
        <v>0</v>
      </c>
      <c r="G3041" s="164">
        <v>0</v>
      </c>
      <c r="H3041" s="164">
        <v>0</v>
      </c>
      <c r="I3041" s="164">
        <v>0</v>
      </c>
      <c r="J3041" s="164">
        <v>0</v>
      </c>
      <c r="K3041" s="164">
        <v>35</v>
      </c>
      <c r="L3041" s="164">
        <v>1313</v>
      </c>
      <c r="M3041" s="164">
        <v>1872</v>
      </c>
      <c r="N3041" s="164">
        <v>3.1E-2</v>
      </c>
      <c r="O3041" s="164">
        <v>4.4999999999999998E-2</v>
      </c>
      <c r="P3041" s="164">
        <v>35</v>
      </c>
      <c r="Q3041" s="164">
        <v>1313</v>
      </c>
      <c r="R3041" s="164">
        <v>1872</v>
      </c>
      <c r="S3041" s="164">
        <v>3.1E-2</v>
      </c>
      <c r="T3041" s="164">
        <v>4.4999999999999998E-2</v>
      </c>
    </row>
    <row r="3042" spans="1:20" ht="15.75" customHeight="1">
      <c r="A3042" s="126" t="s">
        <v>135</v>
      </c>
      <c r="B3042" s="163">
        <v>2022</v>
      </c>
      <c r="C3042" s="163">
        <v>0</v>
      </c>
      <c r="D3042" s="126" t="s">
        <v>53</v>
      </c>
      <c r="E3042" s="163">
        <v>42368</v>
      </c>
      <c r="F3042" s="163">
        <v>0</v>
      </c>
      <c r="G3042" s="163">
        <v>0</v>
      </c>
      <c r="H3042" s="163">
        <v>0</v>
      </c>
      <c r="I3042" s="163">
        <v>0</v>
      </c>
      <c r="J3042" s="163">
        <v>0</v>
      </c>
      <c r="K3042" s="163">
        <v>12</v>
      </c>
      <c r="L3042" s="163">
        <v>1017</v>
      </c>
      <c r="M3042" s="163">
        <v>774</v>
      </c>
      <c r="N3042" s="163">
        <v>2.4E-2</v>
      </c>
      <c r="O3042" s="163">
        <v>1.7999999999999999E-2</v>
      </c>
      <c r="P3042" s="163">
        <v>12</v>
      </c>
      <c r="Q3042" s="163">
        <v>1017</v>
      </c>
      <c r="R3042" s="163">
        <v>774</v>
      </c>
      <c r="S3042" s="163">
        <v>2.4E-2</v>
      </c>
      <c r="T3042" s="163">
        <v>1.7999999999999999E-2</v>
      </c>
    </row>
    <row r="3043" spans="1:20" ht="15.75" customHeight="1">
      <c r="A3043" s="130" t="s">
        <v>135</v>
      </c>
      <c r="B3043" s="164">
        <v>2022</v>
      </c>
      <c r="C3043" s="164">
        <v>1</v>
      </c>
      <c r="D3043" s="130" t="s">
        <v>54</v>
      </c>
      <c r="E3043" s="164">
        <v>42368</v>
      </c>
      <c r="F3043" s="164">
        <v>0</v>
      </c>
      <c r="G3043" s="164">
        <v>0</v>
      </c>
      <c r="H3043" s="164">
        <v>0</v>
      </c>
      <c r="I3043" s="164">
        <v>0</v>
      </c>
      <c r="J3043" s="164">
        <v>0</v>
      </c>
      <c r="K3043" s="164">
        <v>30</v>
      </c>
      <c r="L3043" s="164">
        <v>1287</v>
      </c>
      <c r="M3043" s="164">
        <v>772</v>
      </c>
      <c r="N3043" s="164">
        <v>0.03</v>
      </c>
      <c r="O3043" s="164">
        <v>1.7999999999999999E-2</v>
      </c>
      <c r="P3043" s="164">
        <v>30</v>
      </c>
      <c r="Q3043" s="164">
        <v>1287</v>
      </c>
      <c r="R3043" s="164">
        <v>772</v>
      </c>
      <c r="S3043" s="164">
        <v>0.03</v>
      </c>
      <c r="T3043" s="164">
        <v>1.7999999999999999E-2</v>
      </c>
    </row>
    <row r="3044" spans="1:20" ht="15.75" customHeight="1">
      <c r="A3044" s="126" t="s">
        <v>135</v>
      </c>
      <c r="B3044" s="163">
        <v>2022</v>
      </c>
      <c r="C3044" s="163">
        <v>2</v>
      </c>
      <c r="D3044" s="126" t="s">
        <v>1415</v>
      </c>
      <c r="E3044" s="163">
        <v>42368</v>
      </c>
      <c r="F3044" s="163">
        <v>0</v>
      </c>
      <c r="G3044" s="163">
        <v>0</v>
      </c>
      <c r="H3044" s="163">
        <v>0</v>
      </c>
      <c r="I3044" s="163">
        <v>0</v>
      </c>
      <c r="J3044" s="163">
        <v>0</v>
      </c>
      <c r="K3044" s="163">
        <v>11</v>
      </c>
      <c r="L3044" s="163">
        <v>7945</v>
      </c>
      <c r="M3044" s="163">
        <v>5378</v>
      </c>
      <c r="N3044" s="163">
        <v>0.188</v>
      </c>
      <c r="O3044" s="163">
        <v>0.127</v>
      </c>
      <c r="P3044" s="163">
        <v>11</v>
      </c>
      <c r="Q3044" s="163">
        <v>7945</v>
      </c>
      <c r="R3044" s="163">
        <v>5378</v>
      </c>
      <c r="S3044" s="163">
        <v>0.188</v>
      </c>
      <c r="T3044" s="163">
        <v>0.127</v>
      </c>
    </row>
    <row r="3045" spans="1:20" ht="15.75" customHeight="1">
      <c r="A3045" s="130" t="s">
        <v>135</v>
      </c>
      <c r="B3045" s="164">
        <v>2022</v>
      </c>
      <c r="C3045" s="164">
        <v>3</v>
      </c>
      <c r="D3045" s="130" t="s">
        <v>55</v>
      </c>
      <c r="E3045" s="164">
        <v>42368</v>
      </c>
      <c r="F3045" s="164">
        <v>0</v>
      </c>
      <c r="G3045" s="164">
        <v>0</v>
      </c>
      <c r="H3045" s="164">
        <v>0</v>
      </c>
      <c r="I3045" s="164">
        <v>0</v>
      </c>
      <c r="J3045" s="164">
        <v>0</v>
      </c>
      <c r="K3045" s="164">
        <v>20</v>
      </c>
      <c r="L3045" s="164">
        <v>407</v>
      </c>
      <c r="M3045" s="164">
        <v>1383</v>
      </c>
      <c r="N3045" s="164">
        <v>0.01</v>
      </c>
      <c r="O3045" s="164">
        <v>3.3000000000000002E-2</v>
      </c>
      <c r="P3045" s="164">
        <v>20</v>
      </c>
      <c r="Q3045" s="164">
        <v>407</v>
      </c>
      <c r="R3045" s="164">
        <v>1383</v>
      </c>
      <c r="S3045" s="164">
        <v>0.01</v>
      </c>
      <c r="T3045" s="164">
        <v>3.3000000000000002E-2</v>
      </c>
    </row>
    <row r="3046" spans="1:20" ht="15.75" customHeight="1">
      <c r="A3046" s="126" t="s">
        <v>135</v>
      </c>
      <c r="B3046" s="163">
        <v>2022</v>
      </c>
      <c r="C3046" s="163">
        <v>4</v>
      </c>
      <c r="D3046" s="126" t="s">
        <v>56</v>
      </c>
      <c r="E3046" s="163">
        <v>42368</v>
      </c>
      <c r="F3046" s="163">
        <v>0</v>
      </c>
      <c r="G3046" s="163">
        <v>0</v>
      </c>
      <c r="H3046" s="163">
        <v>0</v>
      </c>
      <c r="I3046" s="163">
        <v>0</v>
      </c>
      <c r="J3046" s="163">
        <v>0</v>
      </c>
      <c r="K3046" s="163">
        <v>4</v>
      </c>
      <c r="L3046" s="163">
        <v>11</v>
      </c>
      <c r="M3046" s="163">
        <v>61</v>
      </c>
      <c r="N3046" s="163">
        <v>0</v>
      </c>
      <c r="O3046" s="163">
        <v>1E-3</v>
      </c>
      <c r="P3046" s="163">
        <v>4</v>
      </c>
      <c r="Q3046" s="163">
        <v>11</v>
      </c>
      <c r="R3046" s="163">
        <v>61</v>
      </c>
      <c r="S3046" s="163">
        <v>0</v>
      </c>
      <c r="T3046" s="163">
        <v>1E-3</v>
      </c>
    </row>
    <row r="3047" spans="1:20" ht="15.75" customHeight="1">
      <c r="A3047" s="130" t="s">
        <v>135</v>
      </c>
      <c r="B3047" s="164">
        <v>2022</v>
      </c>
      <c r="C3047" s="164">
        <v>5</v>
      </c>
      <c r="D3047" s="130" t="s">
        <v>57</v>
      </c>
      <c r="E3047" s="164">
        <v>42368</v>
      </c>
      <c r="F3047" s="164">
        <v>0</v>
      </c>
      <c r="G3047" s="164">
        <v>0</v>
      </c>
      <c r="H3047" s="164">
        <v>0</v>
      </c>
      <c r="I3047" s="164">
        <v>0</v>
      </c>
      <c r="J3047" s="164">
        <v>0</v>
      </c>
      <c r="K3047" s="164">
        <v>35</v>
      </c>
      <c r="L3047" s="164">
        <v>18994</v>
      </c>
      <c r="M3047" s="164">
        <v>12954</v>
      </c>
      <c r="N3047" s="164">
        <v>0.44800000000000001</v>
      </c>
      <c r="O3047" s="164">
        <v>0.30599999999999999</v>
      </c>
      <c r="P3047" s="164">
        <v>35</v>
      </c>
      <c r="Q3047" s="164">
        <v>18994</v>
      </c>
      <c r="R3047" s="164">
        <v>12954</v>
      </c>
      <c r="S3047" s="164">
        <v>0.44800000000000001</v>
      </c>
      <c r="T3047" s="164">
        <v>0.30599999999999999</v>
      </c>
    </row>
    <row r="3048" spans="1:20" ht="15.75" customHeight="1">
      <c r="A3048" s="126" t="s">
        <v>135</v>
      </c>
      <c r="B3048" s="163">
        <v>2022</v>
      </c>
      <c r="C3048" s="163">
        <v>6</v>
      </c>
      <c r="D3048" s="126" t="s">
        <v>58</v>
      </c>
      <c r="E3048" s="163">
        <v>42368</v>
      </c>
      <c r="F3048" s="163">
        <v>17</v>
      </c>
      <c r="G3048" s="163">
        <v>4811</v>
      </c>
      <c r="H3048" s="163">
        <v>48702</v>
      </c>
      <c r="I3048" s="163">
        <v>0.114</v>
      </c>
      <c r="J3048" s="163">
        <v>1.149</v>
      </c>
      <c r="K3048" s="163">
        <v>30</v>
      </c>
      <c r="L3048" s="163">
        <v>5245</v>
      </c>
      <c r="M3048" s="163">
        <v>13618</v>
      </c>
      <c r="N3048" s="163">
        <v>0.124</v>
      </c>
      <c r="O3048" s="163">
        <v>0.32100000000000001</v>
      </c>
      <c r="P3048" s="163">
        <v>47</v>
      </c>
      <c r="Q3048" s="163">
        <v>10056</v>
      </c>
      <c r="R3048" s="163">
        <v>62320</v>
      </c>
      <c r="S3048" s="163">
        <v>0.23699999999999999</v>
      </c>
      <c r="T3048" s="163">
        <v>1.4710000000000001</v>
      </c>
    </row>
    <row r="3049" spans="1:20" ht="15.75" customHeight="1">
      <c r="A3049" s="130" t="s">
        <v>135</v>
      </c>
      <c r="B3049" s="164">
        <v>2022</v>
      </c>
      <c r="C3049" s="164">
        <v>7</v>
      </c>
      <c r="D3049" s="130" t="s">
        <v>59</v>
      </c>
      <c r="E3049" s="164">
        <v>42368</v>
      </c>
      <c r="F3049" s="164">
        <v>0</v>
      </c>
      <c r="G3049" s="164">
        <v>0</v>
      </c>
      <c r="H3049" s="164">
        <v>0</v>
      </c>
      <c r="I3049" s="164">
        <v>0</v>
      </c>
      <c r="J3049" s="164">
        <v>0</v>
      </c>
      <c r="K3049" s="164">
        <v>0</v>
      </c>
      <c r="L3049" s="164">
        <v>0</v>
      </c>
      <c r="M3049" s="164">
        <v>0</v>
      </c>
      <c r="N3049" s="164">
        <v>0</v>
      </c>
      <c r="O3049" s="164">
        <v>0</v>
      </c>
      <c r="P3049" s="164">
        <v>0</v>
      </c>
      <c r="Q3049" s="164">
        <v>0</v>
      </c>
      <c r="R3049" s="164">
        <v>0</v>
      </c>
      <c r="S3049" s="164">
        <v>0</v>
      </c>
      <c r="T3049" s="164">
        <v>0</v>
      </c>
    </row>
    <row r="3050" spans="1:20" ht="15.75" customHeight="1">
      <c r="A3050" s="126" t="s">
        <v>135</v>
      </c>
      <c r="B3050" s="163">
        <v>2022</v>
      </c>
      <c r="C3050" s="163">
        <v>8</v>
      </c>
      <c r="D3050" s="126" t="s">
        <v>60</v>
      </c>
      <c r="E3050" s="163">
        <v>42368</v>
      </c>
      <c r="F3050" s="163">
        <v>0</v>
      </c>
      <c r="G3050" s="163">
        <v>0</v>
      </c>
      <c r="H3050" s="163">
        <v>0</v>
      </c>
      <c r="I3050" s="163">
        <v>0</v>
      </c>
      <c r="J3050" s="163">
        <v>0</v>
      </c>
      <c r="K3050" s="163">
        <v>2</v>
      </c>
      <c r="L3050" s="163">
        <v>385</v>
      </c>
      <c r="M3050" s="163">
        <v>902</v>
      </c>
      <c r="N3050" s="163">
        <v>8.9999999999999993E-3</v>
      </c>
      <c r="O3050" s="163">
        <v>2.1000000000000001E-2</v>
      </c>
      <c r="P3050" s="163">
        <v>2</v>
      </c>
      <c r="Q3050" s="163">
        <v>385</v>
      </c>
      <c r="R3050" s="163">
        <v>902</v>
      </c>
      <c r="S3050" s="163">
        <v>8.9999999999999993E-3</v>
      </c>
      <c r="T3050" s="163">
        <v>2.1000000000000001E-2</v>
      </c>
    </row>
    <row r="3051" spans="1:20" ht="15.75" customHeight="1">
      <c r="A3051" s="130" t="s">
        <v>135</v>
      </c>
      <c r="B3051" s="164">
        <v>2022</v>
      </c>
      <c r="C3051" s="164">
        <v>9</v>
      </c>
      <c r="D3051" s="130" t="s">
        <v>61</v>
      </c>
      <c r="E3051" s="164">
        <v>42368</v>
      </c>
      <c r="F3051" s="164">
        <v>0</v>
      </c>
      <c r="G3051" s="164">
        <v>0</v>
      </c>
      <c r="H3051" s="164">
        <v>0</v>
      </c>
      <c r="I3051" s="164">
        <v>0</v>
      </c>
      <c r="J3051" s="164">
        <v>0</v>
      </c>
      <c r="K3051" s="164">
        <v>40</v>
      </c>
      <c r="L3051" s="164">
        <v>511</v>
      </c>
      <c r="M3051" s="164">
        <v>1751</v>
      </c>
      <c r="N3051" s="164">
        <v>1.2E-2</v>
      </c>
      <c r="O3051" s="164">
        <v>4.1000000000000002E-2</v>
      </c>
      <c r="P3051" s="164">
        <v>40</v>
      </c>
      <c r="Q3051" s="164">
        <v>511</v>
      </c>
      <c r="R3051" s="164">
        <v>1751</v>
      </c>
      <c r="S3051" s="164">
        <v>1.2E-2</v>
      </c>
      <c r="T3051" s="164">
        <v>4.1000000000000002E-2</v>
      </c>
    </row>
    <row r="3052" spans="1:20" ht="15.75" customHeight="1">
      <c r="A3052" s="126" t="s">
        <v>135</v>
      </c>
      <c r="B3052" s="163">
        <v>2023</v>
      </c>
      <c r="C3052" s="163">
        <v>0</v>
      </c>
      <c r="D3052" s="126" t="s">
        <v>53</v>
      </c>
      <c r="E3052" s="163">
        <v>43289</v>
      </c>
      <c r="F3052" s="163">
        <v>0</v>
      </c>
      <c r="G3052" s="163">
        <v>0</v>
      </c>
      <c r="H3052" s="163">
        <v>0</v>
      </c>
      <c r="I3052" s="163">
        <v>0</v>
      </c>
      <c r="J3052" s="163">
        <v>0</v>
      </c>
      <c r="K3052" s="163">
        <v>20</v>
      </c>
      <c r="L3052" s="163">
        <v>4611</v>
      </c>
      <c r="M3052" s="163">
        <v>556</v>
      </c>
      <c r="N3052" s="163">
        <v>0.107</v>
      </c>
      <c r="O3052" s="163">
        <v>1.2999999999999999E-2</v>
      </c>
      <c r="P3052" s="163">
        <v>20</v>
      </c>
      <c r="Q3052" s="163">
        <v>4611</v>
      </c>
      <c r="R3052" s="163">
        <v>556</v>
      </c>
      <c r="S3052" s="163">
        <v>0.107</v>
      </c>
      <c r="T3052" s="163">
        <v>1.2999999999999999E-2</v>
      </c>
    </row>
    <row r="3053" spans="1:20" ht="15.75" customHeight="1">
      <c r="A3053" s="130" t="s">
        <v>135</v>
      </c>
      <c r="B3053" s="164">
        <v>2023</v>
      </c>
      <c r="C3053" s="164">
        <v>1</v>
      </c>
      <c r="D3053" s="130" t="s">
        <v>54</v>
      </c>
      <c r="E3053" s="164">
        <v>43289</v>
      </c>
      <c r="F3053" s="164">
        <v>0</v>
      </c>
      <c r="G3053" s="164">
        <v>0</v>
      </c>
      <c r="H3053" s="164">
        <v>0</v>
      </c>
      <c r="I3053" s="164">
        <v>0</v>
      </c>
      <c r="J3053" s="164">
        <v>0</v>
      </c>
      <c r="K3053" s="164">
        <v>45</v>
      </c>
      <c r="L3053" s="164">
        <v>736</v>
      </c>
      <c r="M3053" s="164">
        <v>3101</v>
      </c>
      <c r="N3053" s="164">
        <v>1.7000000000000001E-2</v>
      </c>
      <c r="O3053" s="164">
        <v>7.1999999999999995E-2</v>
      </c>
      <c r="P3053" s="164">
        <v>45</v>
      </c>
      <c r="Q3053" s="164">
        <v>736</v>
      </c>
      <c r="R3053" s="164">
        <v>3101</v>
      </c>
      <c r="S3053" s="164">
        <v>1.7000000000000001E-2</v>
      </c>
      <c r="T3053" s="164">
        <v>7.1999999999999995E-2</v>
      </c>
    </row>
    <row r="3054" spans="1:20" ht="15.75" customHeight="1">
      <c r="A3054" s="126" t="s">
        <v>135</v>
      </c>
      <c r="B3054" s="163">
        <v>2023</v>
      </c>
      <c r="C3054" s="163">
        <v>2</v>
      </c>
      <c r="D3054" s="126" t="s">
        <v>1415</v>
      </c>
      <c r="E3054" s="163">
        <v>43289</v>
      </c>
      <c r="F3054" s="163">
        <v>0</v>
      </c>
      <c r="G3054" s="163">
        <v>0</v>
      </c>
      <c r="H3054" s="163">
        <v>0</v>
      </c>
      <c r="I3054" s="163">
        <v>0</v>
      </c>
      <c r="J3054" s="163">
        <v>0</v>
      </c>
      <c r="K3054" s="163">
        <v>0</v>
      </c>
      <c r="L3054" s="163">
        <v>0</v>
      </c>
      <c r="M3054" s="163">
        <v>0</v>
      </c>
      <c r="N3054" s="163">
        <v>0</v>
      </c>
      <c r="O3054" s="163">
        <v>0</v>
      </c>
      <c r="P3054" s="163">
        <v>0</v>
      </c>
      <c r="Q3054" s="163">
        <v>0</v>
      </c>
      <c r="R3054" s="163">
        <v>0</v>
      </c>
      <c r="S3054" s="163">
        <v>0</v>
      </c>
      <c r="T3054" s="163">
        <v>0</v>
      </c>
    </row>
    <row r="3055" spans="1:20" ht="15.75" customHeight="1">
      <c r="A3055" s="130" t="s">
        <v>135</v>
      </c>
      <c r="B3055" s="164">
        <v>2023</v>
      </c>
      <c r="C3055" s="164">
        <v>3</v>
      </c>
      <c r="D3055" s="130" t="s">
        <v>55</v>
      </c>
      <c r="E3055" s="164">
        <v>43289</v>
      </c>
      <c r="F3055" s="164">
        <v>0</v>
      </c>
      <c r="G3055" s="164">
        <v>0</v>
      </c>
      <c r="H3055" s="164">
        <v>0</v>
      </c>
      <c r="I3055" s="164">
        <v>0</v>
      </c>
      <c r="J3055" s="164">
        <v>0</v>
      </c>
      <c r="K3055" s="164">
        <v>37</v>
      </c>
      <c r="L3055" s="164">
        <v>1057</v>
      </c>
      <c r="M3055" s="164">
        <v>2317</v>
      </c>
      <c r="N3055" s="164">
        <v>2.4E-2</v>
      </c>
      <c r="O3055" s="164">
        <v>5.3999999999999999E-2</v>
      </c>
      <c r="P3055" s="164">
        <v>37</v>
      </c>
      <c r="Q3055" s="164">
        <v>1057</v>
      </c>
      <c r="R3055" s="164">
        <v>2317</v>
      </c>
      <c r="S3055" s="164">
        <v>2.4E-2</v>
      </c>
      <c r="T3055" s="164">
        <v>5.3999999999999999E-2</v>
      </c>
    </row>
    <row r="3056" spans="1:20" ht="15.75" customHeight="1">
      <c r="A3056" s="126" t="s">
        <v>135</v>
      </c>
      <c r="B3056" s="163">
        <v>2023</v>
      </c>
      <c r="C3056" s="163">
        <v>4</v>
      </c>
      <c r="D3056" s="126" t="s">
        <v>56</v>
      </c>
      <c r="E3056" s="163">
        <v>43289</v>
      </c>
      <c r="F3056" s="163">
        <v>0</v>
      </c>
      <c r="G3056" s="163">
        <v>0</v>
      </c>
      <c r="H3056" s="163">
        <v>0</v>
      </c>
      <c r="I3056" s="163">
        <v>0</v>
      </c>
      <c r="J3056" s="163">
        <v>0</v>
      </c>
      <c r="K3056" s="163">
        <v>11</v>
      </c>
      <c r="L3056" s="163">
        <v>6767</v>
      </c>
      <c r="M3056" s="163">
        <v>978</v>
      </c>
      <c r="N3056" s="163">
        <v>0.156</v>
      </c>
      <c r="O3056" s="163">
        <v>2.3E-2</v>
      </c>
      <c r="P3056" s="163">
        <v>11</v>
      </c>
      <c r="Q3056" s="163">
        <v>6767</v>
      </c>
      <c r="R3056" s="163">
        <v>978</v>
      </c>
      <c r="S3056" s="163">
        <v>0.156</v>
      </c>
      <c r="T3056" s="163">
        <v>2.3E-2</v>
      </c>
    </row>
    <row r="3057" spans="1:20" ht="15.75" customHeight="1">
      <c r="A3057" s="130" t="s">
        <v>135</v>
      </c>
      <c r="B3057" s="164">
        <v>2023</v>
      </c>
      <c r="C3057" s="164">
        <v>5</v>
      </c>
      <c r="D3057" s="130" t="s">
        <v>57</v>
      </c>
      <c r="E3057" s="164">
        <v>43289</v>
      </c>
      <c r="F3057" s="164">
        <v>0</v>
      </c>
      <c r="G3057" s="164">
        <v>0</v>
      </c>
      <c r="H3057" s="164">
        <v>0</v>
      </c>
      <c r="I3057" s="164">
        <v>0</v>
      </c>
      <c r="J3057" s="164">
        <v>0</v>
      </c>
      <c r="K3057" s="164">
        <v>30</v>
      </c>
      <c r="L3057" s="164">
        <v>889</v>
      </c>
      <c r="M3057" s="164">
        <v>2324</v>
      </c>
      <c r="N3057" s="164">
        <v>2.1000000000000001E-2</v>
      </c>
      <c r="O3057" s="164">
        <v>5.3999999999999999E-2</v>
      </c>
      <c r="P3057" s="164">
        <v>30</v>
      </c>
      <c r="Q3057" s="164">
        <v>889</v>
      </c>
      <c r="R3057" s="164">
        <v>2324</v>
      </c>
      <c r="S3057" s="164">
        <v>2.1000000000000001E-2</v>
      </c>
      <c r="T3057" s="164">
        <v>5.3999999999999999E-2</v>
      </c>
    </row>
    <row r="3058" spans="1:20" ht="15.75" customHeight="1">
      <c r="A3058" s="126" t="s">
        <v>135</v>
      </c>
      <c r="B3058" s="163">
        <v>2023</v>
      </c>
      <c r="C3058" s="163">
        <v>6</v>
      </c>
      <c r="D3058" s="126" t="s">
        <v>58</v>
      </c>
      <c r="E3058" s="163">
        <v>43289</v>
      </c>
      <c r="F3058" s="163">
        <v>0</v>
      </c>
      <c r="G3058" s="163">
        <v>0</v>
      </c>
      <c r="H3058" s="163">
        <v>0</v>
      </c>
      <c r="I3058" s="163">
        <v>0</v>
      </c>
      <c r="J3058" s="163">
        <v>0</v>
      </c>
      <c r="K3058" s="163">
        <v>7</v>
      </c>
      <c r="L3058" s="163">
        <v>3346</v>
      </c>
      <c r="M3058" s="163">
        <v>6353</v>
      </c>
      <c r="N3058" s="163">
        <v>7.6999999999999999E-2</v>
      </c>
      <c r="O3058" s="163">
        <v>0.14699999999999999</v>
      </c>
      <c r="P3058" s="163">
        <v>7</v>
      </c>
      <c r="Q3058" s="163">
        <v>3346</v>
      </c>
      <c r="R3058" s="163">
        <v>6353</v>
      </c>
      <c r="S3058" s="163">
        <v>7.6999999999999999E-2</v>
      </c>
      <c r="T3058" s="163">
        <v>0.14699999999999999</v>
      </c>
    </row>
    <row r="3059" spans="1:20" ht="15.75" customHeight="1">
      <c r="A3059" s="130" t="s">
        <v>135</v>
      </c>
      <c r="B3059" s="164">
        <v>2023</v>
      </c>
      <c r="C3059" s="164">
        <v>7</v>
      </c>
      <c r="D3059" s="130" t="s">
        <v>59</v>
      </c>
      <c r="E3059" s="164">
        <v>43289</v>
      </c>
      <c r="F3059" s="164">
        <v>0</v>
      </c>
      <c r="G3059" s="164">
        <v>0</v>
      </c>
      <c r="H3059" s="164">
        <v>0</v>
      </c>
      <c r="I3059" s="164">
        <v>0</v>
      </c>
      <c r="J3059" s="164">
        <v>0</v>
      </c>
      <c r="K3059" s="164">
        <v>0</v>
      </c>
      <c r="L3059" s="164">
        <v>0</v>
      </c>
      <c r="M3059" s="164">
        <v>0</v>
      </c>
      <c r="N3059" s="164">
        <v>0</v>
      </c>
      <c r="O3059" s="164">
        <v>0</v>
      </c>
      <c r="P3059" s="164">
        <v>0</v>
      </c>
      <c r="Q3059" s="164">
        <v>0</v>
      </c>
      <c r="R3059" s="164">
        <v>0</v>
      </c>
      <c r="S3059" s="164">
        <v>0</v>
      </c>
      <c r="T3059" s="164">
        <v>0</v>
      </c>
    </row>
    <row r="3060" spans="1:20" ht="15.75" customHeight="1">
      <c r="A3060" s="126" t="s">
        <v>135</v>
      </c>
      <c r="B3060" s="163">
        <v>2023</v>
      </c>
      <c r="C3060" s="163">
        <v>8</v>
      </c>
      <c r="D3060" s="126" t="s">
        <v>60</v>
      </c>
      <c r="E3060" s="163">
        <v>43289</v>
      </c>
      <c r="F3060" s="163">
        <v>0</v>
      </c>
      <c r="G3060" s="163">
        <v>0</v>
      </c>
      <c r="H3060" s="163">
        <v>0</v>
      </c>
      <c r="I3060" s="163">
        <v>0</v>
      </c>
      <c r="J3060" s="163">
        <v>0</v>
      </c>
      <c r="K3060" s="163">
        <v>2</v>
      </c>
      <c r="L3060" s="163">
        <v>1524</v>
      </c>
      <c r="M3060" s="163">
        <v>357</v>
      </c>
      <c r="N3060" s="163">
        <v>3.5000000000000003E-2</v>
      </c>
      <c r="O3060" s="163">
        <v>8.0000000000000002E-3</v>
      </c>
      <c r="P3060" s="163">
        <v>2</v>
      </c>
      <c r="Q3060" s="163">
        <v>1524</v>
      </c>
      <c r="R3060" s="163">
        <v>357</v>
      </c>
      <c r="S3060" s="163">
        <v>3.5000000000000003E-2</v>
      </c>
      <c r="T3060" s="163">
        <v>8.0000000000000002E-3</v>
      </c>
    </row>
    <row r="3061" spans="1:20" ht="15.75" customHeight="1">
      <c r="A3061" s="130" t="s">
        <v>135</v>
      </c>
      <c r="B3061" s="164">
        <v>2023</v>
      </c>
      <c r="C3061" s="164">
        <v>9</v>
      </c>
      <c r="D3061" s="130" t="s">
        <v>61</v>
      </c>
      <c r="E3061" s="164">
        <v>43289</v>
      </c>
      <c r="F3061" s="164">
        <v>0</v>
      </c>
      <c r="G3061" s="164">
        <v>0</v>
      </c>
      <c r="H3061" s="164">
        <v>0</v>
      </c>
      <c r="I3061" s="164">
        <v>0</v>
      </c>
      <c r="J3061" s="164">
        <v>0</v>
      </c>
      <c r="K3061" s="164">
        <v>34</v>
      </c>
      <c r="L3061" s="164">
        <v>7729</v>
      </c>
      <c r="M3061" s="164">
        <v>2395</v>
      </c>
      <c r="N3061" s="164">
        <v>0.17899999999999999</v>
      </c>
      <c r="O3061" s="164">
        <v>5.5E-2</v>
      </c>
      <c r="P3061" s="164">
        <v>34</v>
      </c>
      <c r="Q3061" s="164">
        <v>7729</v>
      </c>
      <c r="R3061" s="164">
        <v>2395</v>
      </c>
      <c r="S3061" s="164">
        <v>0.17899999999999999</v>
      </c>
      <c r="T3061" s="164">
        <v>5.5E-2</v>
      </c>
    </row>
    <row r="3062" spans="1:20" ht="15.75" customHeight="1">
      <c r="A3062" s="126" t="s">
        <v>293</v>
      </c>
      <c r="B3062" s="163">
        <v>2015</v>
      </c>
      <c r="C3062" s="163">
        <v>0</v>
      </c>
      <c r="D3062" s="126" t="s">
        <v>53</v>
      </c>
      <c r="E3062" s="163">
        <v>42102</v>
      </c>
      <c r="F3062" s="163">
        <v>0</v>
      </c>
      <c r="G3062" s="163">
        <v>0</v>
      </c>
      <c r="H3062" s="163">
        <v>0</v>
      </c>
      <c r="I3062" s="163">
        <v>0</v>
      </c>
      <c r="J3062" s="163">
        <v>0</v>
      </c>
      <c r="K3062" s="163">
        <v>8</v>
      </c>
      <c r="L3062" s="163">
        <v>2010</v>
      </c>
      <c r="M3062" s="163">
        <v>728</v>
      </c>
      <c r="N3062" s="163">
        <v>4.8000000000000001E-2</v>
      </c>
      <c r="O3062" s="163">
        <v>1.7000000000000001E-2</v>
      </c>
      <c r="P3062" s="163">
        <v>8</v>
      </c>
      <c r="Q3062" s="163">
        <v>2010</v>
      </c>
      <c r="R3062" s="163">
        <v>728</v>
      </c>
      <c r="S3062" s="163">
        <v>4.8000000000000001E-2</v>
      </c>
      <c r="T3062" s="163">
        <v>1.7000000000000001E-2</v>
      </c>
    </row>
    <row r="3063" spans="1:20" ht="15.75" customHeight="1">
      <c r="A3063" s="130" t="s">
        <v>293</v>
      </c>
      <c r="B3063" s="164">
        <v>2015</v>
      </c>
      <c r="C3063" s="164">
        <v>1</v>
      </c>
      <c r="D3063" s="130" t="s">
        <v>54</v>
      </c>
      <c r="E3063" s="164">
        <v>42102</v>
      </c>
      <c r="F3063" s="164">
        <v>0</v>
      </c>
      <c r="G3063" s="164">
        <v>0</v>
      </c>
      <c r="H3063" s="164">
        <v>0</v>
      </c>
      <c r="I3063" s="164">
        <v>0</v>
      </c>
      <c r="J3063" s="164">
        <v>0</v>
      </c>
      <c r="K3063" s="164">
        <v>80</v>
      </c>
      <c r="L3063" s="164">
        <v>13011</v>
      </c>
      <c r="M3063" s="164">
        <v>10155.209999999999</v>
      </c>
      <c r="N3063" s="164">
        <v>0.309</v>
      </c>
      <c r="O3063" s="164">
        <v>0.24099999999999999</v>
      </c>
      <c r="P3063" s="164">
        <v>80</v>
      </c>
      <c r="Q3063" s="164">
        <v>13011</v>
      </c>
      <c r="R3063" s="164">
        <v>10155.209999999999</v>
      </c>
      <c r="S3063" s="164">
        <v>0.309</v>
      </c>
      <c r="T3063" s="164">
        <v>0.24099999999999999</v>
      </c>
    </row>
    <row r="3064" spans="1:20" ht="15.75" customHeight="1">
      <c r="A3064" s="126" t="s">
        <v>293</v>
      </c>
      <c r="B3064" s="163">
        <v>2015</v>
      </c>
      <c r="C3064" s="163">
        <v>2</v>
      </c>
      <c r="D3064" s="126" t="s">
        <v>1415</v>
      </c>
      <c r="E3064" s="163">
        <v>42102</v>
      </c>
      <c r="F3064" s="163">
        <v>0</v>
      </c>
      <c r="G3064" s="163">
        <v>0</v>
      </c>
      <c r="H3064" s="163">
        <v>0</v>
      </c>
      <c r="I3064" s="163">
        <v>0</v>
      </c>
      <c r="J3064" s="163">
        <v>0</v>
      </c>
      <c r="K3064" s="163">
        <v>2</v>
      </c>
      <c r="L3064" s="163">
        <v>852</v>
      </c>
      <c r="M3064" s="163">
        <v>2704.65</v>
      </c>
      <c r="N3064" s="163">
        <v>0.02</v>
      </c>
      <c r="O3064" s="163">
        <v>6.4000000000000001E-2</v>
      </c>
      <c r="P3064" s="163">
        <v>2</v>
      </c>
      <c r="Q3064" s="163">
        <v>852</v>
      </c>
      <c r="R3064" s="163">
        <v>2704.65</v>
      </c>
      <c r="S3064" s="163">
        <v>0.02</v>
      </c>
      <c r="T3064" s="163">
        <v>6.4000000000000001E-2</v>
      </c>
    </row>
    <row r="3065" spans="1:20" ht="15.75" customHeight="1">
      <c r="A3065" s="130" t="s">
        <v>293</v>
      </c>
      <c r="B3065" s="164">
        <v>2015</v>
      </c>
      <c r="C3065" s="164">
        <v>3</v>
      </c>
      <c r="D3065" s="130" t="s">
        <v>55</v>
      </c>
      <c r="E3065" s="164">
        <v>42102</v>
      </c>
      <c r="F3065" s="164">
        <v>0</v>
      </c>
      <c r="G3065" s="164">
        <v>0</v>
      </c>
      <c r="H3065" s="164">
        <v>0</v>
      </c>
      <c r="I3065" s="164">
        <v>0</v>
      </c>
      <c r="J3065" s="164">
        <v>0</v>
      </c>
      <c r="K3065" s="164">
        <v>10</v>
      </c>
      <c r="L3065" s="164">
        <v>1586</v>
      </c>
      <c r="M3065" s="164">
        <v>2193.5700000000002</v>
      </c>
      <c r="N3065" s="164">
        <v>3.7999999999999999E-2</v>
      </c>
      <c r="O3065" s="164">
        <v>5.1999999999999998E-2</v>
      </c>
      <c r="P3065" s="164">
        <v>10</v>
      </c>
      <c r="Q3065" s="164">
        <v>1586</v>
      </c>
      <c r="R3065" s="164">
        <v>2193.5700000000002</v>
      </c>
      <c r="S3065" s="164">
        <v>3.7999999999999999E-2</v>
      </c>
      <c r="T3065" s="164">
        <v>5.1999999999999998E-2</v>
      </c>
    </row>
    <row r="3066" spans="1:20" ht="15.75" customHeight="1">
      <c r="A3066" s="126" t="s">
        <v>293</v>
      </c>
      <c r="B3066" s="163">
        <v>2015</v>
      </c>
      <c r="C3066" s="163">
        <v>4</v>
      </c>
      <c r="D3066" s="126" t="s">
        <v>56</v>
      </c>
      <c r="E3066" s="163">
        <v>42102</v>
      </c>
      <c r="F3066" s="163">
        <v>0</v>
      </c>
      <c r="G3066" s="163">
        <v>0</v>
      </c>
      <c r="H3066" s="163">
        <v>0</v>
      </c>
      <c r="I3066" s="163">
        <v>0</v>
      </c>
      <c r="J3066" s="163">
        <v>0</v>
      </c>
      <c r="K3066" s="163">
        <v>0</v>
      </c>
      <c r="L3066" s="163">
        <v>0</v>
      </c>
      <c r="M3066" s="163">
        <v>0</v>
      </c>
      <c r="N3066" s="163">
        <v>0</v>
      </c>
      <c r="O3066" s="163">
        <v>0</v>
      </c>
      <c r="P3066" s="163">
        <v>0</v>
      </c>
      <c r="Q3066" s="163">
        <v>0</v>
      </c>
      <c r="R3066" s="163">
        <v>0</v>
      </c>
      <c r="S3066" s="163">
        <v>0</v>
      </c>
      <c r="T3066" s="163">
        <v>0</v>
      </c>
    </row>
    <row r="3067" spans="1:20" ht="15.75" customHeight="1">
      <c r="A3067" s="130" t="s">
        <v>293</v>
      </c>
      <c r="B3067" s="164">
        <v>2015</v>
      </c>
      <c r="C3067" s="164">
        <v>5</v>
      </c>
      <c r="D3067" s="130" t="s">
        <v>57</v>
      </c>
      <c r="E3067" s="164">
        <v>42102</v>
      </c>
      <c r="F3067" s="164">
        <v>0</v>
      </c>
      <c r="G3067" s="164">
        <v>0</v>
      </c>
      <c r="H3067" s="164">
        <v>0</v>
      </c>
      <c r="I3067" s="164">
        <v>0</v>
      </c>
      <c r="J3067" s="164">
        <v>0</v>
      </c>
      <c r="K3067" s="164">
        <v>32</v>
      </c>
      <c r="L3067" s="164">
        <v>4636</v>
      </c>
      <c r="M3067" s="164">
        <v>4833.79</v>
      </c>
      <c r="N3067" s="164">
        <v>0.11</v>
      </c>
      <c r="O3067" s="164">
        <v>0.115</v>
      </c>
      <c r="P3067" s="164">
        <v>32</v>
      </c>
      <c r="Q3067" s="164">
        <v>4636</v>
      </c>
      <c r="R3067" s="164">
        <v>4833.79</v>
      </c>
      <c r="S3067" s="164">
        <v>0.11</v>
      </c>
      <c r="T3067" s="164">
        <v>0.115</v>
      </c>
    </row>
    <row r="3068" spans="1:20" ht="15.75" customHeight="1">
      <c r="A3068" s="126" t="s">
        <v>293</v>
      </c>
      <c r="B3068" s="163">
        <v>2015</v>
      </c>
      <c r="C3068" s="163">
        <v>6</v>
      </c>
      <c r="D3068" s="126" t="s">
        <v>58</v>
      </c>
      <c r="E3068" s="163">
        <v>42102</v>
      </c>
      <c r="F3068" s="163">
        <v>0</v>
      </c>
      <c r="G3068" s="163">
        <v>0</v>
      </c>
      <c r="H3068" s="163">
        <v>0</v>
      </c>
      <c r="I3068" s="163">
        <v>0</v>
      </c>
      <c r="J3068" s="163">
        <v>0</v>
      </c>
      <c r="K3068" s="163">
        <v>9</v>
      </c>
      <c r="L3068" s="163">
        <v>2297</v>
      </c>
      <c r="M3068" s="163">
        <v>3606.98</v>
      </c>
      <c r="N3068" s="163">
        <v>5.5E-2</v>
      </c>
      <c r="O3068" s="163">
        <v>8.5999999999999993E-2</v>
      </c>
      <c r="P3068" s="163">
        <v>9</v>
      </c>
      <c r="Q3068" s="163">
        <v>2297</v>
      </c>
      <c r="R3068" s="163">
        <v>3606.98</v>
      </c>
      <c r="S3068" s="163">
        <v>5.5E-2</v>
      </c>
      <c r="T3068" s="163">
        <v>8.5999999999999993E-2</v>
      </c>
    </row>
    <row r="3069" spans="1:20" ht="15.75" customHeight="1">
      <c r="A3069" s="130" t="s">
        <v>293</v>
      </c>
      <c r="B3069" s="164">
        <v>2015</v>
      </c>
      <c r="C3069" s="164">
        <v>7</v>
      </c>
      <c r="D3069" s="130" t="s">
        <v>59</v>
      </c>
      <c r="E3069" s="164">
        <v>42102</v>
      </c>
      <c r="F3069" s="164">
        <v>0</v>
      </c>
      <c r="G3069" s="164">
        <v>0</v>
      </c>
      <c r="H3069" s="164">
        <v>0</v>
      </c>
      <c r="I3069" s="164">
        <v>0</v>
      </c>
      <c r="J3069" s="164">
        <v>0</v>
      </c>
      <c r="K3069" s="164">
        <v>0</v>
      </c>
      <c r="L3069" s="164">
        <v>0</v>
      </c>
      <c r="M3069" s="164">
        <v>0</v>
      </c>
      <c r="N3069" s="164">
        <v>0</v>
      </c>
      <c r="O3069" s="164">
        <v>0</v>
      </c>
      <c r="P3069" s="164">
        <v>0</v>
      </c>
      <c r="Q3069" s="164">
        <v>0</v>
      </c>
      <c r="R3069" s="164">
        <v>0</v>
      </c>
      <c r="S3069" s="164">
        <v>0</v>
      </c>
      <c r="T3069" s="164">
        <v>0</v>
      </c>
    </row>
    <row r="3070" spans="1:20" ht="15.75" customHeight="1">
      <c r="A3070" s="126" t="s">
        <v>293</v>
      </c>
      <c r="B3070" s="163">
        <v>2015</v>
      </c>
      <c r="C3070" s="163">
        <v>8</v>
      </c>
      <c r="D3070" s="126" t="s">
        <v>60</v>
      </c>
      <c r="E3070" s="163">
        <v>42102</v>
      </c>
      <c r="F3070" s="163">
        <v>0</v>
      </c>
      <c r="G3070" s="163">
        <v>0</v>
      </c>
      <c r="H3070" s="163">
        <v>0</v>
      </c>
      <c r="I3070" s="163">
        <v>0</v>
      </c>
      <c r="J3070" s="163">
        <v>0</v>
      </c>
      <c r="K3070" s="163">
        <v>2</v>
      </c>
      <c r="L3070" s="163">
        <v>9</v>
      </c>
      <c r="M3070" s="163">
        <v>17.64</v>
      </c>
      <c r="N3070" s="163">
        <v>0</v>
      </c>
      <c r="O3070" s="163">
        <v>0</v>
      </c>
      <c r="P3070" s="163">
        <v>2</v>
      </c>
      <c r="Q3070" s="163">
        <v>9</v>
      </c>
      <c r="R3070" s="163">
        <v>17.64</v>
      </c>
      <c r="S3070" s="163">
        <v>0</v>
      </c>
      <c r="T3070" s="163">
        <v>0</v>
      </c>
    </row>
    <row r="3071" spans="1:20" ht="15.75" customHeight="1">
      <c r="A3071" s="130" t="s">
        <v>293</v>
      </c>
      <c r="B3071" s="164">
        <v>2015</v>
      </c>
      <c r="C3071" s="164">
        <v>9</v>
      </c>
      <c r="D3071" s="130" t="s">
        <v>61</v>
      </c>
      <c r="E3071" s="164">
        <v>42102</v>
      </c>
      <c r="F3071" s="164">
        <v>0</v>
      </c>
      <c r="G3071" s="164">
        <v>0</v>
      </c>
      <c r="H3071" s="164">
        <v>0</v>
      </c>
      <c r="I3071" s="164">
        <v>0</v>
      </c>
      <c r="J3071" s="164">
        <v>0</v>
      </c>
      <c r="K3071" s="164">
        <v>81</v>
      </c>
      <c r="L3071" s="164">
        <v>1299</v>
      </c>
      <c r="M3071" s="164">
        <v>1210.42</v>
      </c>
      <c r="N3071" s="164">
        <v>3.1E-2</v>
      </c>
      <c r="O3071" s="164">
        <v>2.9000000000000001E-2</v>
      </c>
      <c r="P3071" s="164">
        <v>81</v>
      </c>
      <c r="Q3071" s="164">
        <v>1299</v>
      </c>
      <c r="R3071" s="164">
        <v>1210.42</v>
      </c>
      <c r="S3071" s="164">
        <v>3.1E-2</v>
      </c>
      <c r="T3071" s="164">
        <v>2.9000000000000001E-2</v>
      </c>
    </row>
    <row r="3072" spans="1:20" ht="15.75" customHeight="1">
      <c r="A3072" s="126" t="s">
        <v>293</v>
      </c>
      <c r="B3072" s="163">
        <v>2016</v>
      </c>
      <c r="C3072" s="163">
        <v>0</v>
      </c>
      <c r="D3072" s="126" t="s">
        <v>53</v>
      </c>
      <c r="E3072" s="163">
        <v>42267</v>
      </c>
      <c r="F3072" s="163">
        <v>0</v>
      </c>
      <c r="G3072" s="163">
        <v>0</v>
      </c>
      <c r="H3072" s="163">
        <v>0</v>
      </c>
      <c r="I3072" s="163">
        <v>0</v>
      </c>
      <c r="J3072" s="163">
        <v>0</v>
      </c>
      <c r="K3072" s="163">
        <v>17</v>
      </c>
      <c r="L3072" s="163">
        <v>5252</v>
      </c>
      <c r="M3072" s="163">
        <v>2440.7399999999998</v>
      </c>
      <c r="N3072" s="163">
        <v>0.124</v>
      </c>
      <c r="O3072" s="163">
        <v>5.8000000000000003E-2</v>
      </c>
      <c r="P3072" s="163">
        <v>17</v>
      </c>
      <c r="Q3072" s="163">
        <v>5252</v>
      </c>
      <c r="R3072" s="163">
        <v>2440.7399999999998</v>
      </c>
      <c r="S3072" s="163">
        <v>0.124</v>
      </c>
      <c r="T3072" s="163">
        <v>5.8000000000000003E-2</v>
      </c>
    </row>
    <row r="3073" spans="1:20" ht="15.75" customHeight="1">
      <c r="A3073" s="130" t="s">
        <v>293</v>
      </c>
      <c r="B3073" s="164">
        <v>2016</v>
      </c>
      <c r="C3073" s="164">
        <v>1</v>
      </c>
      <c r="D3073" s="130" t="s">
        <v>54</v>
      </c>
      <c r="E3073" s="164">
        <v>42267</v>
      </c>
      <c r="F3073" s="164">
        <v>0</v>
      </c>
      <c r="G3073" s="164">
        <v>0</v>
      </c>
      <c r="H3073" s="164">
        <v>0</v>
      </c>
      <c r="I3073" s="164">
        <v>0</v>
      </c>
      <c r="J3073" s="164">
        <v>0</v>
      </c>
      <c r="K3073" s="164">
        <v>34</v>
      </c>
      <c r="L3073" s="164">
        <v>2547</v>
      </c>
      <c r="M3073" s="164">
        <v>388.11</v>
      </c>
      <c r="N3073" s="164">
        <v>0.06</v>
      </c>
      <c r="O3073" s="164">
        <v>8.9999999999999993E-3</v>
      </c>
      <c r="P3073" s="164">
        <v>34</v>
      </c>
      <c r="Q3073" s="164">
        <v>2547</v>
      </c>
      <c r="R3073" s="164">
        <v>388.11</v>
      </c>
      <c r="S3073" s="164">
        <v>0.06</v>
      </c>
      <c r="T3073" s="164">
        <v>8.9999999999999993E-3</v>
      </c>
    </row>
    <row r="3074" spans="1:20" ht="15.75" customHeight="1">
      <c r="A3074" s="126" t="s">
        <v>293</v>
      </c>
      <c r="B3074" s="163">
        <v>2016</v>
      </c>
      <c r="C3074" s="163">
        <v>2</v>
      </c>
      <c r="D3074" s="126" t="s">
        <v>1415</v>
      </c>
      <c r="E3074" s="163">
        <v>42267</v>
      </c>
      <c r="F3074" s="163">
        <v>1</v>
      </c>
      <c r="G3074" s="163">
        <v>301</v>
      </c>
      <c r="H3074" s="163">
        <v>4214</v>
      </c>
      <c r="I3074" s="163">
        <v>7.0000000000000001E-3</v>
      </c>
      <c r="J3074" s="163">
        <v>0.1</v>
      </c>
      <c r="K3074" s="163">
        <v>3</v>
      </c>
      <c r="L3074" s="163">
        <v>4803</v>
      </c>
      <c r="M3074" s="163">
        <v>22995.42</v>
      </c>
      <c r="N3074" s="163">
        <v>0.114</v>
      </c>
      <c r="O3074" s="163">
        <v>0.54400000000000004</v>
      </c>
      <c r="P3074" s="163">
        <v>4</v>
      </c>
      <c r="Q3074" s="163">
        <v>5104</v>
      </c>
      <c r="R3074" s="163">
        <v>27209.42</v>
      </c>
      <c r="S3074" s="163">
        <v>0.121</v>
      </c>
      <c r="T3074" s="163">
        <v>0.64400000000000002</v>
      </c>
    </row>
    <row r="3075" spans="1:20" ht="15.75" customHeight="1">
      <c r="A3075" s="130" t="s">
        <v>293</v>
      </c>
      <c r="B3075" s="164">
        <v>2016</v>
      </c>
      <c r="C3075" s="164">
        <v>3</v>
      </c>
      <c r="D3075" s="130" t="s">
        <v>55</v>
      </c>
      <c r="E3075" s="164">
        <v>42267</v>
      </c>
      <c r="F3075" s="164">
        <v>0</v>
      </c>
      <c r="G3075" s="164">
        <v>0</v>
      </c>
      <c r="H3075" s="164">
        <v>0</v>
      </c>
      <c r="I3075" s="164">
        <v>0</v>
      </c>
      <c r="J3075" s="164">
        <v>0</v>
      </c>
      <c r="K3075" s="164">
        <v>9</v>
      </c>
      <c r="L3075" s="164">
        <v>176</v>
      </c>
      <c r="M3075" s="164">
        <v>163.72</v>
      </c>
      <c r="N3075" s="164">
        <v>4.0000000000000001E-3</v>
      </c>
      <c r="O3075" s="164">
        <v>4.0000000000000001E-3</v>
      </c>
      <c r="P3075" s="164">
        <v>9</v>
      </c>
      <c r="Q3075" s="164">
        <v>176</v>
      </c>
      <c r="R3075" s="164">
        <v>163.72</v>
      </c>
      <c r="S3075" s="164">
        <v>4.0000000000000001E-3</v>
      </c>
      <c r="T3075" s="164">
        <v>4.0000000000000001E-3</v>
      </c>
    </row>
    <row r="3076" spans="1:20" ht="15.75" customHeight="1">
      <c r="A3076" s="126" t="s">
        <v>293</v>
      </c>
      <c r="B3076" s="163">
        <v>2016</v>
      </c>
      <c r="C3076" s="163">
        <v>4</v>
      </c>
      <c r="D3076" s="126" t="s">
        <v>56</v>
      </c>
      <c r="E3076" s="163">
        <v>42267</v>
      </c>
      <c r="F3076" s="163">
        <v>0</v>
      </c>
      <c r="G3076" s="163">
        <v>0</v>
      </c>
      <c r="H3076" s="163">
        <v>0</v>
      </c>
      <c r="I3076" s="163">
        <v>0</v>
      </c>
      <c r="J3076" s="163">
        <v>0</v>
      </c>
      <c r="K3076" s="163">
        <v>5</v>
      </c>
      <c r="L3076" s="163">
        <v>204</v>
      </c>
      <c r="M3076" s="163">
        <v>451.35</v>
      </c>
      <c r="N3076" s="163">
        <v>5.0000000000000001E-3</v>
      </c>
      <c r="O3076" s="163">
        <v>1.0999999999999999E-2</v>
      </c>
      <c r="P3076" s="163">
        <v>5</v>
      </c>
      <c r="Q3076" s="163">
        <v>204</v>
      </c>
      <c r="R3076" s="163">
        <v>451.35</v>
      </c>
      <c r="S3076" s="163">
        <v>5.0000000000000001E-3</v>
      </c>
      <c r="T3076" s="163">
        <v>1.0999999999999999E-2</v>
      </c>
    </row>
    <row r="3077" spans="1:20" ht="15.75" customHeight="1">
      <c r="A3077" s="130" t="s">
        <v>293</v>
      </c>
      <c r="B3077" s="164">
        <v>2016</v>
      </c>
      <c r="C3077" s="164">
        <v>5</v>
      </c>
      <c r="D3077" s="130" t="s">
        <v>57</v>
      </c>
      <c r="E3077" s="164">
        <v>42267</v>
      </c>
      <c r="F3077" s="164">
        <v>0</v>
      </c>
      <c r="G3077" s="164">
        <v>0</v>
      </c>
      <c r="H3077" s="164">
        <v>0</v>
      </c>
      <c r="I3077" s="164">
        <v>0</v>
      </c>
      <c r="J3077" s="164">
        <v>0</v>
      </c>
      <c r="K3077" s="164">
        <v>49</v>
      </c>
      <c r="L3077" s="164">
        <v>5781</v>
      </c>
      <c r="M3077" s="164">
        <v>7913.79</v>
      </c>
      <c r="N3077" s="164">
        <v>0.13700000000000001</v>
      </c>
      <c r="O3077" s="164">
        <v>0.187</v>
      </c>
      <c r="P3077" s="164">
        <v>49</v>
      </c>
      <c r="Q3077" s="164">
        <v>5781</v>
      </c>
      <c r="R3077" s="164">
        <v>7913.79</v>
      </c>
      <c r="S3077" s="164">
        <v>0.13700000000000001</v>
      </c>
      <c r="T3077" s="164">
        <v>0.187</v>
      </c>
    </row>
    <row r="3078" spans="1:20" ht="15.75" customHeight="1">
      <c r="A3078" s="126" t="s">
        <v>293</v>
      </c>
      <c r="B3078" s="163">
        <v>2016</v>
      </c>
      <c r="C3078" s="163">
        <v>6</v>
      </c>
      <c r="D3078" s="126" t="s">
        <v>58</v>
      </c>
      <c r="E3078" s="163">
        <v>42267</v>
      </c>
      <c r="F3078" s="163">
        <v>9</v>
      </c>
      <c r="G3078" s="163">
        <v>8847</v>
      </c>
      <c r="H3078" s="163">
        <v>27842.65</v>
      </c>
      <c r="I3078" s="163">
        <v>0.20899999999999999</v>
      </c>
      <c r="J3078" s="163">
        <v>0.65900000000000003</v>
      </c>
      <c r="K3078" s="163">
        <v>5</v>
      </c>
      <c r="L3078" s="163">
        <v>4650</v>
      </c>
      <c r="M3078" s="163">
        <v>4550.8</v>
      </c>
      <c r="N3078" s="163">
        <v>0.11</v>
      </c>
      <c r="O3078" s="163">
        <v>0.108</v>
      </c>
      <c r="P3078" s="163">
        <v>14</v>
      </c>
      <c r="Q3078" s="163">
        <v>13497</v>
      </c>
      <c r="R3078" s="163">
        <v>32393.45</v>
      </c>
      <c r="S3078" s="163">
        <v>0.31900000000000001</v>
      </c>
      <c r="T3078" s="163">
        <v>0.76600000000000001</v>
      </c>
    </row>
    <row r="3079" spans="1:20" ht="15.75" customHeight="1">
      <c r="A3079" s="130" t="s">
        <v>293</v>
      </c>
      <c r="B3079" s="164">
        <v>2016</v>
      </c>
      <c r="C3079" s="164">
        <v>7</v>
      </c>
      <c r="D3079" s="130" t="s">
        <v>59</v>
      </c>
      <c r="E3079" s="164">
        <v>42267</v>
      </c>
      <c r="F3079" s="164">
        <v>0</v>
      </c>
      <c r="G3079" s="164">
        <v>0</v>
      </c>
      <c r="H3079" s="164">
        <v>0</v>
      </c>
      <c r="I3079" s="164">
        <v>0</v>
      </c>
      <c r="J3079" s="164">
        <v>0</v>
      </c>
      <c r="K3079" s="164">
        <v>0</v>
      </c>
      <c r="L3079" s="164">
        <v>0</v>
      </c>
      <c r="M3079" s="164">
        <v>0</v>
      </c>
      <c r="N3079" s="164">
        <v>0</v>
      </c>
      <c r="O3079" s="164">
        <v>0</v>
      </c>
      <c r="P3079" s="164">
        <v>0</v>
      </c>
      <c r="Q3079" s="164">
        <v>0</v>
      </c>
      <c r="R3079" s="164">
        <v>0</v>
      </c>
      <c r="S3079" s="164">
        <v>0</v>
      </c>
      <c r="T3079" s="164">
        <v>0</v>
      </c>
    </row>
    <row r="3080" spans="1:20" ht="15.75" customHeight="1">
      <c r="A3080" s="126" t="s">
        <v>293</v>
      </c>
      <c r="B3080" s="163">
        <v>2016</v>
      </c>
      <c r="C3080" s="163">
        <v>8</v>
      </c>
      <c r="D3080" s="126" t="s">
        <v>60</v>
      </c>
      <c r="E3080" s="163">
        <v>42267</v>
      </c>
      <c r="F3080" s="163">
        <v>0</v>
      </c>
      <c r="G3080" s="163">
        <v>0</v>
      </c>
      <c r="H3080" s="163">
        <v>0</v>
      </c>
      <c r="I3080" s="163">
        <v>0</v>
      </c>
      <c r="J3080" s="163">
        <v>0</v>
      </c>
      <c r="K3080" s="163">
        <v>4</v>
      </c>
      <c r="L3080" s="163">
        <v>2042</v>
      </c>
      <c r="M3080" s="163">
        <v>40.229999999999997</v>
      </c>
      <c r="N3080" s="163">
        <v>4.8000000000000001E-2</v>
      </c>
      <c r="O3080" s="163">
        <v>1E-3</v>
      </c>
      <c r="P3080" s="163">
        <v>4</v>
      </c>
      <c r="Q3080" s="163">
        <v>2042</v>
      </c>
      <c r="R3080" s="163">
        <v>40.229999999999997</v>
      </c>
      <c r="S3080" s="163">
        <v>4.8000000000000001E-2</v>
      </c>
      <c r="T3080" s="163">
        <v>1E-3</v>
      </c>
    </row>
    <row r="3081" spans="1:20" ht="15.75" customHeight="1">
      <c r="A3081" s="130" t="s">
        <v>293</v>
      </c>
      <c r="B3081" s="164">
        <v>2016</v>
      </c>
      <c r="C3081" s="164">
        <v>9</v>
      </c>
      <c r="D3081" s="130" t="s">
        <v>61</v>
      </c>
      <c r="E3081" s="164">
        <v>42267</v>
      </c>
      <c r="F3081" s="164">
        <v>1</v>
      </c>
      <c r="G3081" s="164">
        <v>11100</v>
      </c>
      <c r="H3081" s="164">
        <v>12765</v>
      </c>
      <c r="I3081" s="164">
        <v>0.26300000000000001</v>
      </c>
      <c r="J3081" s="164">
        <v>0.30199999999999999</v>
      </c>
      <c r="K3081" s="164">
        <v>88</v>
      </c>
      <c r="L3081" s="164">
        <v>4408</v>
      </c>
      <c r="M3081" s="164">
        <v>3591.68</v>
      </c>
      <c r="N3081" s="164">
        <v>0.104</v>
      </c>
      <c r="O3081" s="164">
        <v>8.5000000000000006E-2</v>
      </c>
      <c r="P3081" s="164">
        <v>89</v>
      </c>
      <c r="Q3081" s="164">
        <v>15508</v>
      </c>
      <c r="R3081" s="164">
        <v>16356.68</v>
      </c>
      <c r="S3081" s="164">
        <v>0.36699999999999999</v>
      </c>
      <c r="T3081" s="164">
        <v>0.38700000000000001</v>
      </c>
    </row>
    <row r="3082" spans="1:20" ht="15.75" customHeight="1">
      <c r="A3082" s="126" t="s">
        <v>293</v>
      </c>
      <c r="B3082" s="163">
        <v>2017</v>
      </c>
      <c r="C3082" s="163">
        <v>0</v>
      </c>
      <c r="D3082" s="126" t="s">
        <v>53</v>
      </c>
      <c r="E3082" s="163">
        <v>42832</v>
      </c>
      <c r="F3082" s="163">
        <v>0</v>
      </c>
      <c r="G3082" s="163">
        <v>0</v>
      </c>
      <c r="H3082" s="163">
        <v>0</v>
      </c>
      <c r="I3082" s="163">
        <v>0</v>
      </c>
      <c r="J3082" s="163">
        <v>0</v>
      </c>
      <c r="K3082" s="163">
        <v>6</v>
      </c>
      <c r="L3082" s="163">
        <v>597</v>
      </c>
      <c r="M3082" s="163">
        <v>1436.17</v>
      </c>
      <c r="N3082" s="163">
        <v>1.4E-2</v>
      </c>
      <c r="O3082" s="163">
        <v>3.4000000000000002E-2</v>
      </c>
      <c r="P3082" s="163">
        <v>6</v>
      </c>
      <c r="Q3082" s="163">
        <v>597</v>
      </c>
      <c r="R3082" s="163">
        <v>1436.17</v>
      </c>
      <c r="S3082" s="163">
        <v>1.4E-2</v>
      </c>
      <c r="T3082" s="163">
        <v>3.4000000000000002E-2</v>
      </c>
    </row>
    <row r="3083" spans="1:20" ht="15.75" customHeight="1">
      <c r="A3083" s="130" t="s">
        <v>293</v>
      </c>
      <c r="B3083" s="164">
        <v>2017</v>
      </c>
      <c r="C3083" s="164">
        <v>1</v>
      </c>
      <c r="D3083" s="130" t="s">
        <v>54</v>
      </c>
      <c r="E3083" s="164">
        <v>42832</v>
      </c>
      <c r="F3083" s="164">
        <v>0</v>
      </c>
      <c r="G3083" s="164">
        <v>0</v>
      </c>
      <c r="H3083" s="164">
        <v>0</v>
      </c>
      <c r="I3083" s="164">
        <v>0</v>
      </c>
      <c r="J3083" s="164">
        <v>0</v>
      </c>
      <c r="K3083" s="164">
        <v>57</v>
      </c>
      <c r="L3083" s="164">
        <v>5423</v>
      </c>
      <c r="M3083" s="164">
        <v>1163.9100000000001</v>
      </c>
      <c r="N3083" s="164">
        <v>0.127</v>
      </c>
      <c r="O3083" s="164">
        <v>2.7E-2</v>
      </c>
      <c r="P3083" s="164">
        <v>57</v>
      </c>
      <c r="Q3083" s="164">
        <v>5423</v>
      </c>
      <c r="R3083" s="164">
        <v>1163.9100000000001</v>
      </c>
      <c r="S3083" s="164">
        <v>0.127</v>
      </c>
      <c r="T3083" s="164">
        <v>2.7E-2</v>
      </c>
    </row>
    <row r="3084" spans="1:20" ht="15.75" customHeight="1">
      <c r="A3084" s="126" t="s">
        <v>293</v>
      </c>
      <c r="B3084" s="163">
        <v>2017</v>
      </c>
      <c r="C3084" s="163">
        <v>2</v>
      </c>
      <c r="D3084" s="126" t="s">
        <v>1415</v>
      </c>
      <c r="E3084" s="163">
        <v>42832</v>
      </c>
      <c r="F3084" s="163">
        <v>0</v>
      </c>
      <c r="G3084" s="163">
        <v>0</v>
      </c>
      <c r="H3084" s="163">
        <v>0</v>
      </c>
      <c r="I3084" s="163">
        <v>0</v>
      </c>
      <c r="J3084" s="163">
        <v>0</v>
      </c>
      <c r="K3084" s="163">
        <v>3</v>
      </c>
      <c r="L3084" s="163">
        <v>1494</v>
      </c>
      <c r="M3084" s="163">
        <v>2475.25</v>
      </c>
      <c r="N3084" s="163">
        <v>3.5000000000000003E-2</v>
      </c>
      <c r="O3084" s="163">
        <v>5.8000000000000003E-2</v>
      </c>
      <c r="P3084" s="163">
        <v>3</v>
      </c>
      <c r="Q3084" s="163">
        <v>1494</v>
      </c>
      <c r="R3084" s="163">
        <v>2475.25</v>
      </c>
      <c r="S3084" s="163">
        <v>3.5000000000000003E-2</v>
      </c>
      <c r="T3084" s="163">
        <v>5.8000000000000003E-2</v>
      </c>
    </row>
    <row r="3085" spans="1:20" ht="15.75" customHeight="1">
      <c r="A3085" s="130" t="s">
        <v>293</v>
      </c>
      <c r="B3085" s="164">
        <v>2017</v>
      </c>
      <c r="C3085" s="164">
        <v>3</v>
      </c>
      <c r="D3085" s="130" t="s">
        <v>55</v>
      </c>
      <c r="E3085" s="164">
        <v>42832</v>
      </c>
      <c r="F3085" s="164">
        <v>0</v>
      </c>
      <c r="G3085" s="164">
        <v>0</v>
      </c>
      <c r="H3085" s="164">
        <v>0</v>
      </c>
      <c r="I3085" s="164">
        <v>0</v>
      </c>
      <c r="J3085" s="164">
        <v>0</v>
      </c>
      <c r="K3085" s="164">
        <v>6</v>
      </c>
      <c r="L3085" s="164">
        <v>1131</v>
      </c>
      <c r="M3085" s="164">
        <v>891.42</v>
      </c>
      <c r="N3085" s="164">
        <v>2.5999999999999999E-2</v>
      </c>
      <c r="O3085" s="164">
        <v>2.1000000000000001E-2</v>
      </c>
      <c r="P3085" s="164">
        <v>6</v>
      </c>
      <c r="Q3085" s="164">
        <v>1131</v>
      </c>
      <c r="R3085" s="164">
        <v>891.42</v>
      </c>
      <c r="S3085" s="164">
        <v>2.5999999999999999E-2</v>
      </c>
      <c r="T3085" s="164">
        <v>2.1000000000000001E-2</v>
      </c>
    </row>
    <row r="3086" spans="1:20" ht="15.75" customHeight="1">
      <c r="A3086" s="126" t="s">
        <v>293</v>
      </c>
      <c r="B3086" s="163">
        <v>2017</v>
      </c>
      <c r="C3086" s="163">
        <v>4</v>
      </c>
      <c r="D3086" s="126" t="s">
        <v>56</v>
      </c>
      <c r="E3086" s="163">
        <v>42832</v>
      </c>
      <c r="F3086" s="163">
        <v>0</v>
      </c>
      <c r="G3086" s="163">
        <v>0</v>
      </c>
      <c r="H3086" s="163">
        <v>0</v>
      </c>
      <c r="I3086" s="163">
        <v>0</v>
      </c>
      <c r="J3086" s="163">
        <v>0</v>
      </c>
      <c r="K3086" s="163">
        <v>1</v>
      </c>
      <c r="L3086" s="163">
        <v>2</v>
      </c>
      <c r="M3086" s="163">
        <v>1.4</v>
      </c>
      <c r="N3086" s="163">
        <v>0</v>
      </c>
      <c r="O3086" s="163">
        <v>0</v>
      </c>
      <c r="P3086" s="163">
        <v>1</v>
      </c>
      <c r="Q3086" s="163">
        <v>2</v>
      </c>
      <c r="R3086" s="163">
        <v>1.4</v>
      </c>
      <c r="S3086" s="163">
        <v>0</v>
      </c>
      <c r="T3086" s="163">
        <v>0</v>
      </c>
    </row>
    <row r="3087" spans="1:20" ht="15.75" customHeight="1">
      <c r="A3087" s="130" t="s">
        <v>293</v>
      </c>
      <c r="B3087" s="164">
        <v>2017</v>
      </c>
      <c r="C3087" s="164">
        <v>5</v>
      </c>
      <c r="D3087" s="130" t="s">
        <v>57</v>
      </c>
      <c r="E3087" s="164">
        <v>42832</v>
      </c>
      <c r="F3087" s="164">
        <v>0</v>
      </c>
      <c r="G3087" s="164">
        <v>0</v>
      </c>
      <c r="H3087" s="164">
        <v>0</v>
      </c>
      <c r="I3087" s="164">
        <v>0</v>
      </c>
      <c r="J3087" s="164">
        <v>0</v>
      </c>
      <c r="K3087" s="164">
        <v>30</v>
      </c>
      <c r="L3087" s="164">
        <v>7388</v>
      </c>
      <c r="M3087" s="164">
        <v>6254.24</v>
      </c>
      <c r="N3087" s="164">
        <v>0.17199999999999999</v>
      </c>
      <c r="O3087" s="164">
        <v>0.14599999999999999</v>
      </c>
      <c r="P3087" s="164">
        <v>30</v>
      </c>
      <c r="Q3087" s="164">
        <v>7388</v>
      </c>
      <c r="R3087" s="164">
        <v>6254.24</v>
      </c>
      <c r="S3087" s="164">
        <v>0.17199999999999999</v>
      </c>
      <c r="T3087" s="164">
        <v>0.14599999999999999</v>
      </c>
    </row>
    <row r="3088" spans="1:20" ht="15.75" customHeight="1">
      <c r="A3088" s="126" t="s">
        <v>293</v>
      </c>
      <c r="B3088" s="163">
        <v>2017</v>
      </c>
      <c r="C3088" s="163">
        <v>6</v>
      </c>
      <c r="D3088" s="126" t="s">
        <v>58</v>
      </c>
      <c r="E3088" s="163">
        <v>42832</v>
      </c>
      <c r="F3088" s="163">
        <v>1</v>
      </c>
      <c r="G3088" s="163">
        <v>4278</v>
      </c>
      <c r="H3088" s="163">
        <v>3559.32</v>
      </c>
      <c r="I3088" s="163">
        <v>0.1</v>
      </c>
      <c r="J3088" s="163">
        <v>8.3000000000000004E-2</v>
      </c>
      <c r="K3088" s="163">
        <v>6</v>
      </c>
      <c r="L3088" s="163">
        <v>3496</v>
      </c>
      <c r="M3088" s="163">
        <v>4899.05</v>
      </c>
      <c r="N3088" s="163">
        <v>8.2000000000000003E-2</v>
      </c>
      <c r="O3088" s="163">
        <v>0.114</v>
      </c>
      <c r="P3088" s="163">
        <v>7</v>
      </c>
      <c r="Q3088" s="163">
        <v>7774</v>
      </c>
      <c r="R3088" s="163">
        <v>8458.3700000000008</v>
      </c>
      <c r="S3088" s="163">
        <v>0.18099999999999999</v>
      </c>
      <c r="T3088" s="163">
        <v>0.19700000000000001</v>
      </c>
    </row>
    <row r="3089" spans="1:20" ht="15.75" customHeight="1">
      <c r="A3089" s="130" t="s">
        <v>293</v>
      </c>
      <c r="B3089" s="164">
        <v>2017</v>
      </c>
      <c r="C3089" s="164">
        <v>7</v>
      </c>
      <c r="D3089" s="130" t="s">
        <v>59</v>
      </c>
      <c r="E3089" s="164">
        <v>42832</v>
      </c>
      <c r="F3089" s="164">
        <v>0</v>
      </c>
      <c r="G3089" s="164">
        <v>0</v>
      </c>
      <c r="H3089" s="164">
        <v>0</v>
      </c>
      <c r="I3089" s="164">
        <v>0</v>
      </c>
      <c r="J3089" s="164">
        <v>0</v>
      </c>
      <c r="K3089" s="164">
        <v>1</v>
      </c>
      <c r="L3089" s="164">
        <v>10</v>
      </c>
      <c r="M3089" s="164">
        <v>18</v>
      </c>
      <c r="N3089" s="164">
        <v>0</v>
      </c>
      <c r="O3089" s="164">
        <v>0</v>
      </c>
      <c r="P3089" s="164">
        <v>1</v>
      </c>
      <c r="Q3089" s="164">
        <v>10</v>
      </c>
      <c r="R3089" s="164">
        <v>18</v>
      </c>
      <c r="S3089" s="164">
        <v>0</v>
      </c>
      <c r="T3089" s="164">
        <v>0</v>
      </c>
    </row>
    <row r="3090" spans="1:20" ht="15.75" customHeight="1">
      <c r="A3090" s="126" t="s">
        <v>293</v>
      </c>
      <c r="B3090" s="163">
        <v>2017</v>
      </c>
      <c r="C3090" s="163">
        <v>8</v>
      </c>
      <c r="D3090" s="126" t="s">
        <v>60</v>
      </c>
      <c r="E3090" s="163">
        <v>42832</v>
      </c>
      <c r="F3090" s="163">
        <v>0</v>
      </c>
      <c r="G3090" s="163">
        <v>0</v>
      </c>
      <c r="H3090" s="163">
        <v>0</v>
      </c>
      <c r="I3090" s="163">
        <v>0</v>
      </c>
      <c r="J3090" s="163">
        <v>0</v>
      </c>
      <c r="K3090" s="163">
        <v>0</v>
      </c>
      <c r="L3090" s="163">
        <v>0</v>
      </c>
      <c r="M3090" s="163">
        <v>0</v>
      </c>
      <c r="N3090" s="163">
        <v>0</v>
      </c>
      <c r="O3090" s="163">
        <v>0</v>
      </c>
      <c r="P3090" s="163">
        <v>0</v>
      </c>
      <c r="Q3090" s="163">
        <v>0</v>
      </c>
      <c r="R3090" s="163">
        <v>0</v>
      </c>
      <c r="S3090" s="163">
        <v>0</v>
      </c>
      <c r="T3090" s="163">
        <v>0</v>
      </c>
    </row>
    <row r="3091" spans="1:20" ht="15.75" customHeight="1">
      <c r="A3091" s="130" t="s">
        <v>293</v>
      </c>
      <c r="B3091" s="164">
        <v>2017</v>
      </c>
      <c r="C3091" s="164">
        <v>9</v>
      </c>
      <c r="D3091" s="130" t="s">
        <v>61</v>
      </c>
      <c r="E3091" s="164">
        <v>42832</v>
      </c>
      <c r="F3091" s="164">
        <v>3</v>
      </c>
      <c r="G3091" s="164">
        <v>13034</v>
      </c>
      <c r="H3091" s="164">
        <v>22837.98</v>
      </c>
      <c r="I3091" s="164">
        <v>0.30399999999999999</v>
      </c>
      <c r="J3091" s="164">
        <v>0.53300000000000003</v>
      </c>
      <c r="K3091" s="164">
        <v>81</v>
      </c>
      <c r="L3091" s="164">
        <v>2126</v>
      </c>
      <c r="M3091" s="164">
        <v>1452.83</v>
      </c>
      <c r="N3091" s="164">
        <v>0.05</v>
      </c>
      <c r="O3091" s="164">
        <v>3.4000000000000002E-2</v>
      </c>
      <c r="P3091" s="164">
        <v>84</v>
      </c>
      <c r="Q3091" s="164">
        <v>15160</v>
      </c>
      <c r="R3091" s="164">
        <v>24290.81</v>
      </c>
      <c r="S3091" s="164">
        <v>0.35399999999999998</v>
      </c>
      <c r="T3091" s="164">
        <v>0.56699999999999995</v>
      </c>
    </row>
    <row r="3092" spans="1:20" ht="15.75" customHeight="1">
      <c r="A3092" s="126" t="s">
        <v>293</v>
      </c>
      <c r="B3092" s="163">
        <v>2018</v>
      </c>
      <c r="C3092" s="163">
        <v>0</v>
      </c>
      <c r="D3092" s="126" t="s">
        <v>53</v>
      </c>
      <c r="E3092" s="163">
        <v>43261</v>
      </c>
      <c r="F3092" s="163">
        <v>0</v>
      </c>
      <c r="G3092" s="163">
        <v>0</v>
      </c>
      <c r="H3092" s="163">
        <v>0</v>
      </c>
      <c r="I3092" s="163">
        <v>0</v>
      </c>
      <c r="J3092" s="163">
        <v>0</v>
      </c>
      <c r="K3092" s="163">
        <v>14</v>
      </c>
      <c r="L3092" s="163">
        <v>10570</v>
      </c>
      <c r="M3092" s="163">
        <v>8941.2900000000009</v>
      </c>
      <c r="N3092" s="163">
        <v>0.24399999999999999</v>
      </c>
      <c r="O3092" s="163">
        <v>0.20699999999999999</v>
      </c>
      <c r="P3092" s="163">
        <v>14</v>
      </c>
      <c r="Q3092" s="163">
        <v>10570</v>
      </c>
      <c r="R3092" s="163">
        <v>8941.2900000000009</v>
      </c>
      <c r="S3092" s="163">
        <v>0.24399999999999999</v>
      </c>
      <c r="T3092" s="163">
        <v>0.20699999999999999</v>
      </c>
    </row>
    <row r="3093" spans="1:20" ht="15.75" customHeight="1">
      <c r="A3093" s="130" t="s">
        <v>293</v>
      </c>
      <c r="B3093" s="164">
        <v>2018</v>
      </c>
      <c r="C3093" s="164">
        <v>1</v>
      </c>
      <c r="D3093" s="130" t="s">
        <v>54</v>
      </c>
      <c r="E3093" s="164">
        <v>43261</v>
      </c>
      <c r="F3093" s="164">
        <v>0</v>
      </c>
      <c r="G3093" s="164">
        <v>0</v>
      </c>
      <c r="H3093" s="164">
        <v>0</v>
      </c>
      <c r="I3093" s="164">
        <v>0</v>
      </c>
      <c r="J3093" s="164">
        <v>0</v>
      </c>
      <c r="K3093" s="164">
        <v>51</v>
      </c>
      <c r="L3093" s="164">
        <v>5545</v>
      </c>
      <c r="M3093" s="164">
        <v>1052.3</v>
      </c>
      <c r="N3093" s="164">
        <v>0.128</v>
      </c>
      <c r="O3093" s="164">
        <v>2.4E-2</v>
      </c>
      <c r="P3093" s="164">
        <v>51</v>
      </c>
      <c r="Q3093" s="164">
        <v>5545</v>
      </c>
      <c r="R3093" s="164">
        <v>1052.3</v>
      </c>
      <c r="S3093" s="164">
        <v>0.128</v>
      </c>
      <c r="T3093" s="164">
        <v>2.4E-2</v>
      </c>
    </row>
    <row r="3094" spans="1:20" ht="15.75" customHeight="1">
      <c r="A3094" s="126" t="s">
        <v>293</v>
      </c>
      <c r="B3094" s="163">
        <v>2018</v>
      </c>
      <c r="C3094" s="163">
        <v>2</v>
      </c>
      <c r="D3094" s="126" t="s">
        <v>1415</v>
      </c>
      <c r="E3094" s="163">
        <v>43261</v>
      </c>
      <c r="F3094" s="163">
        <v>2</v>
      </c>
      <c r="G3094" s="163">
        <v>21221</v>
      </c>
      <c r="H3094" s="163">
        <v>19365.27</v>
      </c>
      <c r="I3094" s="163">
        <v>0.49099999999999999</v>
      </c>
      <c r="J3094" s="163">
        <v>0.44800000000000001</v>
      </c>
      <c r="K3094" s="163">
        <v>3</v>
      </c>
      <c r="L3094" s="163">
        <v>7225</v>
      </c>
      <c r="M3094" s="163">
        <v>13542.9</v>
      </c>
      <c r="N3094" s="163">
        <v>0.16700000000000001</v>
      </c>
      <c r="O3094" s="163">
        <v>0.313</v>
      </c>
      <c r="P3094" s="163">
        <v>5</v>
      </c>
      <c r="Q3094" s="163">
        <v>28446</v>
      </c>
      <c r="R3094" s="163">
        <v>32908.17</v>
      </c>
      <c r="S3094" s="163">
        <v>0.65800000000000003</v>
      </c>
      <c r="T3094" s="163">
        <v>0.76100000000000001</v>
      </c>
    </row>
    <row r="3095" spans="1:20" ht="15.75" customHeight="1">
      <c r="A3095" s="130" t="s">
        <v>293</v>
      </c>
      <c r="B3095" s="164">
        <v>2018</v>
      </c>
      <c r="C3095" s="164">
        <v>3</v>
      </c>
      <c r="D3095" s="130" t="s">
        <v>55</v>
      </c>
      <c r="E3095" s="164">
        <v>43261</v>
      </c>
      <c r="F3095" s="164">
        <v>0</v>
      </c>
      <c r="G3095" s="164">
        <v>0</v>
      </c>
      <c r="H3095" s="164">
        <v>0</v>
      </c>
      <c r="I3095" s="164">
        <v>0</v>
      </c>
      <c r="J3095" s="164">
        <v>0</v>
      </c>
      <c r="K3095" s="164">
        <v>15</v>
      </c>
      <c r="L3095" s="164">
        <v>1585</v>
      </c>
      <c r="M3095" s="164">
        <v>6727.9</v>
      </c>
      <c r="N3095" s="164">
        <v>3.6999999999999998E-2</v>
      </c>
      <c r="O3095" s="164">
        <v>0.156</v>
      </c>
      <c r="P3095" s="164">
        <v>15</v>
      </c>
      <c r="Q3095" s="164">
        <v>1585</v>
      </c>
      <c r="R3095" s="164">
        <v>6727.9</v>
      </c>
      <c r="S3095" s="164">
        <v>3.6999999999999998E-2</v>
      </c>
      <c r="T3095" s="164">
        <v>0.156</v>
      </c>
    </row>
    <row r="3096" spans="1:20" ht="15.75" customHeight="1">
      <c r="A3096" s="126" t="s">
        <v>293</v>
      </c>
      <c r="B3096" s="163">
        <v>2018</v>
      </c>
      <c r="C3096" s="163">
        <v>4</v>
      </c>
      <c r="D3096" s="126" t="s">
        <v>56</v>
      </c>
      <c r="E3096" s="163">
        <v>43261</v>
      </c>
      <c r="F3096" s="163">
        <v>0</v>
      </c>
      <c r="G3096" s="163">
        <v>0</v>
      </c>
      <c r="H3096" s="163">
        <v>0</v>
      </c>
      <c r="I3096" s="163">
        <v>0</v>
      </c>
      <c r="J3096" s="163">
        <v>0</v>
      </c>
      <c r="K3096" s="163">
        <v>2</v>
      </c>
      <c r="L3096" s="163">
        <v>302</v>
      </c>
      <c r="M3096" s="163">
        <v>304.48</v>
      </c>
      <c r="N3096" s="163">
        <v>7.0000000000000001E-3</v>
      </c>
      <c r="O3096" s="163">
        <v>7.0000000000000001E-3</v>
      </c>
      <c r="P3096" s="163">
        <v>2</v>
      </c>
      <c r="Q3096" s="163">
        <v>302</v>
      </c>
      <c r="R3096" s="163">
        <v>304.48</v>
      </c>
      <c r="S3096" s="163">
        <v>7.0000000000000001E-3</v>
      </c>
      <c r="T3096" s="163">
        <v>7.0000000000000001E-3</v>
      </c>
    </row>
    <row r="3097" spans="1:20" ht="15.75" customHeight="1">
      <c r="A3097" s="130" t="s">
        <v>293</v>
      </c>
      <c r="B3097" s="164">
        <v>2018</v>
      </c>
      <c r="C3097" s="164">
        <v>5</v>
      </c>
      <c r="D3097" s="130" t="s">
        <v>57</v>
      </c>
      <c r="E3097" s="164">
        <v>43261</v>
      </c>
      <c r="F3097" s="164">
        <v>0</v>
      </c>
      <c r="G3097" s="164">
        <v>0</v>
      </c>
      <c r="H3097" s="164">
        <v>0</v>
      </c>
      <c r="I3097" s="164">
        <v>0</v>
      </c>
      <c r="J3097" s="164">
        <v>0</v>
      </c>
      <c r="K3097" s="164">
        <v>61</v>
      </c>
      <c r="L3097" s="164">
        <v>8362</v>
      </c>
      <c r="M3097" s="164">
        <v>3502.35</v>
      </c>
      <c r="N3097" s="164">
        <v>0.193</v>
      </c>
      <c r="O3097" s="164">
        <v>8.1000000000000003E-2</v>
      </c>
      <c r="P3097" s="164">
        <v>61</v>
      </c>
      <c r="Q3097" s="164">
        <v>8362</v>
      </c>
      <c r="R3097" s="164">
        <v>3502.35</v>
      </c>
      <c r="S3097" s="164">
        <v>0.193</v>
      </c>
      <c r="T3097" s="164">
        <v>8.1000000000000003E-2</v>
      </c>
    </row>
    <row r="3098" spans="1:20" ht="15.75" customHeight="1">
      <c r="A3098" s="126" t="s">
        <v>293</v>
      </c>
      <c r="B3098" s="163">
        <v>2018</v>
      </c>
      <c r="C3098" s="163">
        <v>6</v>
      </c>
      <c r="D3098" s="126" t="s">
        <v>58</v>
      </c>
      <c r="E3098" s="163">
        <v>43261</v>
      </c>
      <c r="F3098" s="163">
        <v>0</v>
      </c>
      <c r="G3098" s="163">
        <v>0</v>
      </c>
      <c r="H3098" s="163">
        <v>0</v>
      </c>
      <c r="I3098" s="163">
        <v>0</v>
      </c>
      <c r="J3098" s="163">
        <v>0</v>
      </c>
      <c r="K3098" s="163">
        <v>10</v>
      </c>
      <c r="L3098" s="163">
        <v>3181</v>
      </c>
      <c r="M3098" s="163">
        <v>3787.27</v>
      </c>
      <c r="N3098" s="163">
        <v>7.3999999999999996E-2</v>
      </c>
      <c r="O3098" s="163">
        <v>8.7999999999999995E-2</v>
      </c>
      <c r="P3098" s="163">
        <v>10</v>
      </c>
      <c r="Q3098" s="163">
        <v>3181</v>
      </c>
      <c r="R3098" s="163">
        <v>3787.27</v>
      </c>
      <c r="S3098" s="163">
        <v>7.3999999999999996E-2</v>
      </c>
      <c r="T3098" s="163">
        <v>8.7999999999999995E-2</v>
      </c>
    </row>
    <row r="3099" spans="1:20" ht="15.75" customHeight="1">
      <c r="A3099" s="130" t="s">
        <v>293</v>
      </c>
      <c r="B3099" s="164">
        <v>2018</v>
      </c>
      <c r="C3099" s="164">
        <v>7</v>
      </c>
      <c r="D3099" s="130" t="s">
        <v>59</v>
      </c>
      <c r="E3099" s="164">
        <v>43261</v>
      </c>
      <c r="F3099" s="164">
        <v>0</v>
      </c>
      <c r="G3099" s="164">
        <v>0</v>
      </c>
      <c r="H3099" s="164">
        <v>0</v>
      </c>
      <c r="I3099" s="164">
        <v>0</v>
      </c>
      <c r="J3099" s="164">
        <v>0</v>
      </c>
      <c r="K3099" s="164">
        <v>0</v>
      </c>
      <c r="L3099" s="164">
        <v>0</v>
      </c>
      <c r="M3099" s="164">
        <v>0</v>
      </c>
      <c r="N3099" s="164">
        <v>0</v>
      </c>
      <c r="O3099" s="164">
        <v>0</v>
      </c>
      <c r="P3099" s="164">
        <v>0</v>
      </c>
      <c r="Q3099" s="164">
        <v>0</v>
      </c>
      <c r="R3099" s="164">
        <v>0</v>
      </c>
      <c r="S3099" s="164">
        <v>0</v>
      </c>
      <c r="T3099" s="164">
        <v>0</v>
      </c>
    </row>
    <row r="3100" spans="1:20" ht="15.75" customHeight="1">
      <c r="A3100" s="126" t="s">
        <v>293</v>
      </c>
      <c r="B3100" s="163">
        <v>2018</v>
      </c>
      <c r="C3100" s="163">
        <v>8</v>
      </c>
      <c r="D3100" s="126" t="s">
        <v>60</v>
      </c>
      <c r="E3100" s="163">
        <v>43261</v>
      </c>
      <c r="F3100" s="163">
        <v>0</v>
      </c>
      <c r="G3100" s="163">
        <v>0</v>
      </c>
      <c r="H3100" s="163">
        <v>0</v>
      </c>
      <c r="I3100" s="163">
        <v>0</v>
      </c>
      <c r="J3100" s="163">
        <v>0</v>
      </c>
      <c r="K3100" s="163">
        <v>2</v>
      </c>
      <c r="L3100" s="163">
        <v>2185</v>
      </c>
      <c r="M3100" s="163">
        <v>2443.5100000000002</v>
      </c>
      <c r="N3100" s="163">
        <v>5.0999999999999997E-2</v>
      </c>
      <c r="O3100" s="163">
        <v>5.6000000000000001E-2</v>
      </c>
      <c r="P3100" s="163">
        <v>2</v>
      </c>
      <c r="Q3100" s="163">
        <v>2185</v>
      </c>
      <c r="R3100" s="163">
        <v>2443.5100000000002</v>
      </c>
      <c r="S3100" s="163">
        <v>5.0999999999999997E-2</v>
      </c>
      <c r="T3100" s="163">
        <v>5.6000000000000001E-2</v>
      </c>
    </row>
    <row r="3101" spans="1:20" ht="15.75" customHeight="1">
      <c r="A3101" s="130" t="s">
        <v>293</v>
      </c>
      <c r="B3101" s="164">
        <v>2018</v>
      </c>
      <c r="C3101" s="164">
        <v>9</v>
      </c>
      <c r="D3101" s="130" t="s">
        <v>61</v>
      </c>
      <c r="E3101" s="164">
        <v>43261</v>
      </c>
      <c r="F3101" s="164">
        <v>0</v>
      </c>
      <c r="G3101" s="164">
        <v>0</v>
      </c>
      <c r="H3101" s="164">
        <v>0</v>
      </c>
      <c r="I3101" s="164">
        <v>0</v>
      </c>
      <c r="J3101" s="164">
        <v>0</v>
      </c>
      <c r="K3101" s="164">
        <v>72</v>
      </c>
      <c r="L3101" s="164">
        <v>2184</v>
      </c>
      <c r="M3101" s="164">
        <v>1830.57</v>
      </c>
      <c r="N3101" s="164">
        <v>0.05</v>
      </c>
      <c r="O3101" s="164">
        <v>4.2000000000000003E-2</v>
      </c>
      <c r="P3101" s="164">
        <v>72</v>
      </c>
      <c r="Q3101" s="164">
        <v>2184</v>
      </c>
      <c r="R3101" s="164">
        <v>1830.57</v>
      </c>
      <c r="S3101" s="164">
        <v>0.05</v>
      </c>
      <c r="T3101" s="164">
        <v>4.2000000000000003E-2</v>
      </c>
    </row>
    <row r="3102" spans="1:20" ht="15.75" customHeight="1">
      <c r="A3102" s="126" t="s">
        <v>293</v>
      </c>
      <c r="B3102" s="163">
        <v>2019</v>
      </c>
      <c r="C3102" s="163">
        <v>0</v>
      </c>
      <c r="D3102" s="126" t="s">
        <v>53</v>
      </c>
      <c r="E3102" s="163">
        <v>43892</v>
      </c>
      <c r="F3102" s="163">
        <v>0</v>
      </c>
      <c r="G3102" s="163">
        <v>0</v>
      </c>
      <c r="H3102" s="163">
        <v>0</v>
      </c>
      <c r="I3102" s="163">
        <v>0</v>
      </c>
      <c r="J3102" s="163">
        <v>0</v>
      </c>
      <c r="K3102" s="163">
        <v>4</v>
      </c>
      <c r="L3102" s="163">
        <v>1414</v>
      </c>
      <c r="M3102" s="163">
        <v>1243.25</v>
      </c>
      <c r="N3102" s="163">
        <v>3.2000000000000001E-2</v>
      </c>
      <c r="O3102" s="163">
        <v>2.8000000000000001E-2</v>
      </c>
      <c r="P3102" s="163">
        <v>4</v>
      </c>
      <c r="Q3102" s="163">
        <v>1414</v>
      </c>
      <c r="R3102" s="163">
        <v>1243.25</v>
      </c>
      <c r="S3102" s="163">
        <v>3.2000000000000001E-2</v>
      </c>
      <c r="T3102" s="163">
        <v>2.8000000000000001E-2</v>
      </c>
    </row>
    <row r="3103" spans="1:20" ht="15.75" customHeight="1">
      <c r="A3103" s="130" t="s">
        <v>293</v>
      </c>
      <c r="B3103" s="164">
        <v>2019</v>
      </c>
      <c r="C3103" s="164">
        <v>1</v>
      </c>
      <c r="D3103" s="130" t="s">
        <v>54</v>
      </c>
      <c r="E3103" s="164">
        <v>43892</v>
      </c>
      <c r="F3103" s="164">
        <v>0</v>
      </c>
      <c r="G3103" s="164">
        <v>0</v>
      </c>
      <c r="H3103" s="164">
        <v>0</v>
      </c>
      <c r="I3103" s="164">
        <v>0</v>
      </c>
      <c r="J3103" s="164">
        <v>0</v>
      </c>
      <c r="K3103" s="164">
        <v>56</v>
      </c>
      <c r="L3103" s="164">
        <v>9337</v>
      </c>
      <c r="M3103" s="164">
        <v>12372.31</v>
      </c>
      <c r="N3103" s="164">
        <v>0.21299999999999999</v>
      </c>
      <c r="O3103" s="164">
        <v>0.28199999999999997</v>
      </c>
      <c r="P3103" s="164">
        <v>56</v>
      </c>
      <c r="Q3103" s="164">
        <v>9337</v>
      </c>
      <c r="R3103" s="164">
        <v>12372.31</v>
      </c>
      <c r="S3103" s="164">
        <v>0.21299999999999999</v>
      </c>
      <c r="T3103" s="164">
        <v>0.28199999999999997</v>
      </c>
    </row>
    <row r="3104" spans="1:20" ht="15.75" customHeight="1">
      <c r="A3104" s="126" t="s">
        <v>293</v>
      </c>
      <c r="B3104" s="163">
        <v>2019</v>
      </c>
      <c r="C3104" s="163">
        <v>2</v>
      </c>
      <c r="D3104" s="126" t="s">
        <v>1415</v>
      </c>
      <c r="E3104" s="163">
        <v>43892</v>
      </c>
      <c r="F3104" s="163">
        <v>0</v>
      </c>
      <c r="G3104" s="163">
        <v>0</v>
      </c>
      <c r="H3104" s="163">
        <v>0</v>
      </c>
      <c r="I3104" s="163">
        <v>0</v>
      </c>
      <c r="J3104" s="163">
        <v>0</v>
      </c>
      <c r="K3104" s="163">
        <v>6</v>
      </c>
      <c r="L3104" s="163">
        <v>16028</v>
      </c>
      <c r="M3104" s="163">
        <v>26958.14</v>
      </c>
      <c r="N3104" s="163">
        <v>0.36499999999999999</v>
      </c>
      <c r="O3104" s="163">
        <v>0.61399999999999999</v>
      </c>
      <c r="P3104" s="163">
        <v>6</v>
      </c>
      <c r="Q3104" s="163">
        <v>16028</v>
      </c>
      <c r="R3104" s="163">
        <v>26958.14</v>
      </c>
      <c r="S3104" s="163">
        <v>0.36499999999999999</v>
      </c>
      <c r="T3104" s="163">
        <v>0.61399999999999999</v>
      </c>
    </row>
    <row r="3105" spans="1:20" ht="15.75" customHeight="1">
      <c r="A3105" s="130" t="s">
        <v>293</v>
      </c>
      <c r="B3105" s="164">
        <v>2019</v>
      </c>
      <c r="C3105" s="164">
        <v>3</v>
      </c>
      <c r="D3105" s="130" t="s">
        <v>55</v>
      </c>
      <c r="E3105" s="164">
        <v>43892</v>
      </c>
      <c r="F3105" s="164">
        <v>0</v>
      </c>
      <c r="G3105" s="164">
        <v>0</v>
      </c>
      <c r="H3105" s="164">
        <v>0</v>
      </c>
      <c r="I3105" s="164">
        <v>0</v>
      </c>
      <c r="J3105" s="164">
        <v>0</v>
      </c>
      <c r="K3105" s="164">
        <v>6</v>
      </c>
      <c r="L3105" s="164">
        <v>74</v>
      </c>
      <c r="M3105" s="164">
        <v>80.430000000000007</v>
      </c>
      <c r="N3105" s="164">
        <v>2E-3</v>
      </c>
      <c r="O3105" s="164">
        <v>2E-3</v>
      </c>
      <c r="P3105" s="164">
        <v>6</v>
      </c>
      <c r="Q3105" s="164">
        <v>74</v>
      </c>
      <c r="R3105" s="164">
        <v>80.430000000000007</v>
      </c>
      <c r="S3105" s="164">
        <v>2E-3</v>
      </c>
      <c r="T3105" s="164">
        <v>2E-3</v>
      </c>
    </row>
    <row r="3106" spans="1:20" ht="15.75" customHeight="1">
      <c r="A3106" s="126" t="s">
        <v>293</v>
      </c>
      <c r="B3106" s="163">
        <v>2019</v>
      </c>
      <c r="C3106" s="163">
        <v>4</v>
      </c>
      <c r="D3106" s="126" t="s">
        <v>56</v>
      </c>
      <c r="E3106" s="163">
        <v>43892</v>
      </c>
      <c r="F3106" s="163">
        <v>1</v>
      </c>
      <c r="G3106" s="163">
        <v>4633</v>
      </c>
      <c r="H3106" s="163">
        <v>5327.95</v>
      </c>
      <c r="I3106" s="163">
        <v>0.106</v>
      </c>
      <c r="J3106" s="163">
        <v>0.121</v>
      </c>
      <c r="K3106" s="163">
        <v>0</v>
      </c>
      <c r="L3106" s="163">
        <v>0</v>
      </c>
      <c r="M3106" s="163">
        <v>0</v>
      </c>
      <c r="N3106" s="163">
        <v>0</v>
      </c>
      <c r="O3106" s="163">
        <v>0</v>
      </c>
      <c r="P3106" s="163">
        <v>1</v>
      </c>
      <c r="Q3106" s="163">
        <v>4633</v>
      </c>
      <c r="R3106" s="163">
        <v>5327.95</v>
      </c>
      <c r="S3106" s="163">
        <v>0.106</v>
      </c>
      <c r="T3106" s="163">
        <v>0.121</v>
      </c>
    </row>
    <row r="3107" spans="1:20" ht="15.75" customHeight="1">
      <c r="A3107" s="130" t="s">
        <v>293</v>
      </c>
      <c r="B3107" s="164">
        <v>2019</v>
      </c>
      <c r="C3107" s="164">
        <v>5</v>
      </c>
      <c r="D3107" s="130" t="s">
        <v>57</v>
      </c>
      <c r="E3107" s="164">
        <v>43892</v>
      </c>
      <c r="F3107" s="164">
        <v>0</v>
      </c>
      <c r="G3107" s="164">
        <v>0</v>
      </c>
      <c r="H3107" s="164">
        <v>0</v>
      </c>
      <c r="I3107" s="164">
        <v>0</v>
      </c>
      <c r="J3107" s="164">
        <v>0</v>
      </c>
      <c r="K3107" s="164">
        <v>38</v>
      </c>
      <c r="L3107" s="164">
        <v>9999</v>
      </c>
      <c r="M3107" s="164">
        <v>7557.25</v>
      </c>
      <c r="N3107" s="164">
        <v>0.22800000000000001</v>
      </c>
      <c r="O3107" s="164">
        <v>0.17199999999999999</v>
      </c>
      <c r="P3107" s="164">
        <v>38</v>
      </c>
      <c r="Q3107" s="164">
        <v>9999</v>
      </c>
      <c r="R3107" s="164">
        <v>7557.25</v>
      </c>
      <c r="S3107" s="164">
        <v>0.22800000000000001</v>
      </c>
      <c r="T3107" s="164">
        <v>0.17199999999999999</v>
      </c>
    </row>
    <row r="3108" spans="1:20" ht="15.75" customHeight="1">
      <c r="A3108" s="126" t="s">
        <v>293</v>
      </c>
      <c r="B3108" s="163">
        <v>2019</v>
      </c>
      <c r="C3108" s="163">
        <v>6</v>
      </c>
      <c r="D3108" s="126" t="s">
        <v>58</v>
      </c>
      <c r="E3108" s="163">
        <v>43892</v>
      </c>
      <c r="F3108" s="163">
        <v>0</v>
      </c>
      <c r="G3108" s="163">
        <v>0</v>
      </c>
      <c r="H3108" s="163">
        <v>0</v>
      </c>
      <c r="I3108" s="163">
        <v>0</v>
      </c>
      <c r="J3108" s="163">
        <v>0</v>
      </c>
      <c r="K3108" s="163">
        <v>13</v>
      </c>
      <c r="L3108" s="163">
        <v>5318</v>
      </c>
      <c r="M3108" s="163">
        <v>7171.25</v>
      </c>
      <c r="N3108" s="163">
        <v>0.121</v>
      </c>
      <c r="O3108" s="163">
        <v>0.16300000000000001</v>
      </c>
      <c r="P3108" s="163">
        <v>13</v>
      </c>
      <c r="Q3108" s="163">
        <v>5318</v>
      </c>
      <c r="R3108" s="163">
        <v>7171.25</v>
      </c>
      <c r="S3108" s="163">
        <v>0.121</v>
      </c>
      <c r="T3108" s="163">
        <v>0.16300000000000001</v>
      </c>
    </row>
    <row r="3109" spans="1:20" ht="15.75" customHeight="1">
      <c r="A3109" s="130" t="s">
        <v>293</v>
      </c>
      <c r="B3109" s="164">
        <v>2019</v>
      </c>
      <c r="C3109" s="164">
        <v>7</v>
      </c>
      <c r="D3109" s="130" t="s">
        <v>59</v>
      </c>
      <c r="E3109" s="164">
        <v>43892</v>
      </c>
      <c r="F3109" s="164">
        <v>0</v>
      </c>
      <c r="G3109" s="164">
        <v>0</v>
      </c>
      <c r="H3109" s="164">
        <v>0</v>
      </c>
      <c r="I3109" s="164">
        <v>0</v>
      </c>
      <c r="J3109" s="164">
        <v>0</v>
      </c>
      <c r="K3109" s="164">
        <v>0</v>
      </c>
      <c r="L3109" s="164">
        <v>0</v>
      </c>
      <c r="M3109" s="164">
        <v>0</v>
      </c>
      <c r="N3109" s="164">
        <v>0</v>
      </c>
      <c r="O3109" s="164">
        <v>0</v>
      </c>
      <c r="P3109" s="164">
        <v>0</v>
      </c>
      <c r="Q3109" s="164">
        <v>0</v>
      </c>
      <c r="R3109" s="164">
        <v>0</v>
      </c>
      <c r="S3109" s="164">
        <v>0</v>
      </c>
      <c r="T3109" s="164">
        <v>0</v>
      </c>
    </row>
    <row r="3110" spans="1:20" ht="15.75" customHeight="1">
      <c r="A3110" s="126" t="s">
        <v>293</v>
      </c>
      <c r="B3110" s="163">
        <v>2019</v>
      </c>
      <c r="C3110" s="163">
        <v>8</v>
      </c>
      <c r="D3110" s="126" t="s">
        <v>60</v>
      </c>
      <c r="E3110" s="163">
        <v>43892</v>
      </c>
      <c r="F3110" s="163">
        <v>0</v>
      </c>
      <c r="G3110" s="163">
        <v>0</v>
      </c>
      <c r="H3110" s="163">
        <v>0</v>
      </c>
      <c r="I3110" s="163">
        <v>0</v>
      </c>
      <c r="J3110" s="163">
        <v>0</v>
      </c>
      <c r="K3110" s="163">
        <v>0</v>
      </c>
      <c r="L3110" s="163">
        <v>0</v>
      </c>
      <c r="M3110" s="163">
        <v>0</v>
      </c>
      <c r="N3110" s="163">
        <v>0</v>
      </c>
      <c r="O3110" s="163">
        <v>0</v>
      </c>
      <c r="P3110" s="163">
        <v>0</v>
      </c>
      <c r="Q3110" s="163">
        <v>0</v>
      </c>
      <c r="R3110" s="163">
        <v>0</v>
      </c>
      <c r="S3110" s="163">
        <v>0</v>
      </c>
      <c r="T3110" s="163">
        <v>0</v>
      </c>
    </row>
    <row r="3111" spans="1:20" ht="15.75" customHeight="1">
      <c r="A3111" s="130" t="s">
        <v>293</v>
      </c>
      <c r="B3111" s="164">
        <v>2019</v>
      </c>
      <c r="C3111" s="164">
        <v>9</v>
      </c>
      <c r="D3111" s="130" t="s">
        <v>61</v>
      </c>
      <c r="E3111" s="164">
        <v>43892</v>
      </c>
      <c r="F3111" s="164">
        <v>0</v>
      </c>
      <c r="G3111" s="164">
        <v>0</v>
      </c>
      <c r="H3111" s="164">
        <v>0</v>
      </c>
      <c r="I3111" s="164">
        <v>0</v>
      </c>
      <c r="J3111" s="164">
        <v>0</v>
      </c>
      <c r="K3111" s="164">
        <v>59</v>
      </c>
      <c r="L3111" s="164">
        <v>4753</v>
      </c>
      <c r="M3111" s="164">
        <v>5918.29</v>
      </c>
      <c r="N3111" s="164">
        <v>0.108</v>
      </c>
      <c r="O3111" s="164">
        <v>0.13500000000000001</v>
      </c>
      <c r="P3111" s="164">
        <v>59</v>
      </c>
      <c r="Q3111" s="164">
        <v>4753</v>
      </c>
      <c r="R3111" s="164">
        <v>5918.29</v>
      </c>
      <c r="S3111" s="164">
        <v>0.108</v>
      </c>
      <c r="T3111" s="164">
        <v>0.13500000000000001</v>
      </c>
    </row>
    <row r="3112" spans="1:20" ht="15.75" customHeight="1">
      <c r="A3112" s="126" t="s">
        <v>293</v>
      </c>
      <c r="B3112" s="163">
        <v>2020</v>
      </c>
      <c r="C3112" s="163">
        <v>0</v>
      </c>
      <c r="D3112" s="126" t="s">
        <v>53</v>
      </c>
      <c r="E3112" s="163">
        <v>44157</v>
      </c>
      <c r="F3112" s="163">
        <v>0</v>
      </c>
      <c r="G3112" s="163">
        <v>0</v>
      </c>
      <c r="H3112" s="163">
        <v>0</v>
      </c>
      <c r="I3112" s="163">
        <v>0</v>
      </c>
      <c r="J3112" s="163">
        <v>0</v>
      </c>
      <c r="K3112" s="163">
        <v>5</v>
      </c>
      <c r="L3112" s="163">
        <v>173</v>
      </c>
      <c r="M3112" s="163">
        <v>386.83</v>
      </c>
      <c r="N3112" s="163">
        <v>4.0000000000000001E-3</v>
      </c>
      <c r="O3112" s="163">
        <v>8.9999999999999993E-3</v>
      </c>
      <c r="P3112" s="163">
        <v>5</v>
      </c>
      <c r="Q3112" s="163">
        <v>173</v>
      </c>
      <c r="R3112" s="163">
        <v>386.83</v>
      </c>
      <c r="S3112" s="163">
        <v>4.0000000000000001E-3</v>
      </c>
      <c r="T3112" s="163">
        <v>8.9999999999999993E-3</v>
      </c>
    </row>
    <row r="3113" spans="1:20" ht="15.75" customHeight="1">
      <c r="A3113" s="130" t="s">
        <v>293</v>
      </c>
      <c r="B3113" s="164">
        <v>2020</v>
      </c>
      <c r="C3113" s="164">
        <v>1</v>
      </c>
      <c r="D3113" s="130" t="s">
        <v>54</v>
      </c>
      <c r="E3113" s="164">
        <v>44157</v>
      </c>
      <c r="F3113" s="164">
        <v>0</v>
      </c>
      <c r="G3113" s="164">
        <v>0</v>
      </c>
      <c r="H3113" s="164">
        <v>0</v>
      </c>
      <c r="I3113" s="164">
        <v>0</v>
      </c>
      <c r="J3113" s="164">
        <v>0</v>
      </c>
      <c r="K3113" s="164">
        <v>37</v>
      </c>
      <c r="L3113" s="164">
        <v>4417</v>
      </c>
      <c r="M3113" s="164">
        <v>16527.599999999999</v>
      </c>
      <c r="N3113" s="164">
        <v>0.1</v>
      </c>
      <c r="O3113" s="164">
        <v>0.374</v>
      </c>
      <c r="P3113" s="164">
        <v>37</v>
      </c>
      <c r="Q3113" s="164">
        <v>4417</v>
      </c>
      <c r="R3113" s="164">
        <v>16527.599999999999</v>
      </c>
      <c r="S3113" s="164">
        <v>0.1</v>
      </c>
      <c r="T3113" s="164">
        <v>0.374</v>
      </c>
    </row>
    <row r="3114" spans="1:20" ht="15.75" customHeight="1">
      <c r="A3114" s="126" t="s">
        <v>293</v>
      </c>
      <c r="B3114" s="163">
        <v>2020</v>
      </c>
      <c r="C3114" s="163">
        <v>2</v>
      </c>
      <c r="D3114" s="126" t="s">
        <v>1415</v>
      </c>
      <c r="E3114" s="163">
        <v>44157</v>
      </c>
      <c r="F3114" s="163">
        <v>3</v>
      </c>
      <c r="G3114" s="163">
        <v>24368</v>
      </c>
      <c r="H3114" s="163">
        <v>18268.849999999999</v>
      </c>
      <c r="I3114" s="163">
        <v>0.55200000000000005</v>
      </c>
      <c r="J3114" s="163">
        <v>0.41399999999999998</v>
      </c>
      <c r="K3114" s="163">
        <v>4</v>
      </c>
      <c r="L3114" s="163">
        <v>4734</v>
      </c>
      <c r="M3114" s="163">
        <v>12948.1</v>
      </c>
      <c r="N3114" s="163">
        <v>0.107</v>
      </c>
      <c r="O3114" s="163">
        <v>0.29299999999999998</v>
      </c>
      <c r="P3114" s="163">
        <v>7</v>
      </c>
      <c r="Q3114" s="163">
        <v>29102</v>
      </c>
      <c r="R3114" s="163">
        <v>31216.95</v>
      </c>
      <c r="S3114" s="163">
        <v>0.65900000000000003</v>
      </c>
      <c r="T3114" s="163">
        <v>0.70699999999999996</v>
      </c>
    </row>
    <row r="3115" spans="1:20" ht="15.75" customHeight="1">
      <c r="A3115" s="130" t="s">
        <v>293</v>
      </c>
      <c r="B3115" s="164">
        <v>2020</v>
      </c>
      <c r="C3115" s="164">
        <v>3</v>
      </c>
      <c r="D3115" s="130" t="s">
        <v>55</v>
      </c>
      <c r="E3115" s="164">
        <v>44157</v>
      </c>
      <c r="F3115" s="164">
        <v>0</v>
      </c>
      <c r="G3115" s="164">
        <v>0</v>
      </c>
      <c r="H3115" s="164">
        <v>0</v>
      </c>
      <c r="I3115" s="164">
        <v>0</v>
      </c>
      <c r="J3115" s="164">
        <v>0</v>
      </c>
      <c r="K3115" s="164">
        <v>19</v>
      </c>
      <c r="L3115" s="164">
        <v>482</v>
      </c>
      <c r="M3115" s="164">
        <v>974.85</v>
      </c>
      <c r="N3115" s="164">
        <v>1.0999999999999999E-2</v>
      </c>
      <c r="O3115" s="164">
        <v>2.1999999999999999E-2</v>
      </c>
      <c r="P3115" s="164">
        <v>19</v>
      </c>
      <c r="Q3115" s="164">
        <v>482</v>
      </c>
      <c r="R3115" s="164">
        <v>974.85</v>
      </c>
      <c r="S3115" s="164">
        <v>1.0999999999999999E-2</v>
      </c>
      <c r="T3115" s="164">
        <v>2.1999999999999999E-2</v>
      </c>
    </row>
    <row r="3116" spans="1:20" ht="15.75" customHeight="1">
      <c r="A3116" s="126" t="s">
        <v>293</v>
      </c>
      <c r="B3116" s="163">
        <v>2020</v>
      </c>
      <c r="C3116" s="163">
        <v>4</v>
      </c>
      <c r="D3116" s="126" t="s">
        <v>56</v>
      </c>
      <c r="E3116" s="163">
        <v>44157</v>
      </c>
      <c r="F3116" s="163">
        <v>0</v>
      </c>
      <c r="G3116" s="163">
        <v>0</v>
      </c>
      <c r="H3116" s="163">
        <v>0</v>
      </c>
      <c r="I3116" s="163">
        <v>0</v>
      </c>
      <c r="J3116" s="163">
        <v>0</v>
      </c>
      <c r="K3116" s="163">
        <v>2</v>
      </c>
      <c r="L3116" s="163">
        <v>48</v>
      </c>
      <c r="M3116" s="163">
        <v>247</v>
      </c>
      <c r="N3116" s="163">
        <v>1E-3</v>
      </c>
      <c r="O3116" s="163">
        <v>6.0000000000000001E-3</v>
      </c>
      <c r="P3116" s="163">
        <v>2</v>
      </c>
      <c r="Q3116" s="163">
        <v>48</v>
      </c>
      <c r="R3116" s="163">
        <v>247</v>
      </c>
      <c r="S3116" s="163">
        <v>1E-3</v>
      </c>
      <c r="T3116" s="163">
        <v>6.0000000000000001E-3</v>
      </c>
    </row>
    <row r="3117" spans="1:20" ht="15.75" customHeight="1">
      <c r="A3117" s="130" t="s">
        <v>293</v>
      </c>
      <c r="B3117" s="164">
        <v>2020</v>
      </c>
      <c r="C3117" s="164">
        <v>5</v>
      </c>
      <c r="D3117" s="130" t="s">
        <v>57</v>
      </c>
      <c r="E3117" s="164">
        <v>44157</v>
      </c>
      <c r="F3117" s="164">
        <v>0</v>
      </c>
      <c r="G3117" s="164">
        <v>0</v>
      </c>
      <c r="H3117" s="164">
        <v>0</v>
      </c>
      <c r="I3117" s="164">
        <v>0</v>
      </c>
      <c r="J3117" s="164">
        <v>0</v>
      </c>
      <c r="K3117" s="164">
        <v>34</v>
      </c>
      <c r="L3117" s="164">
        <v>14999</v>
      </c>
      <c r="M3117" s="164">
        <v>14306.01</v>
      </c>
      <c r="N3117" s="164">
        <v>0.34</v>
      </c>
      <c r="O3117" s="164">
        <v>0.32400000000000001</v>
      </c>
      <c r="P3117" s="164">
        <v>34</v>
      </c>
      <c r="Q3117" s="164">
        <v>14999</v>
      </c>
      <c r="R3117" s="164">
        <v>14306.01</v>
      </c>
      <c r="S3117" s="164">
        <v>0.34</v>
      </c>
      <c r="T3117" s="164">
        <v>0.32400000000000001</v>
      </c>
    </row>
    <row r="3118" spans="1:20" ht="15.75" customHeight="1">
      <c r="A3118" s="126" t="s">
        <v>293</v>
      </c>
      <c r="B3118" s="163">
        <v>2020</v>
      </c>
      <c r="C3118" s="163">
        <v>6</v>
      </c>
      <c r="D3118" s="126" t="s">
        <v>58</v>
      </c>
      <c r="E3118" s="163">
        <v>44157</v>
      </c>
      <c r="F3118" s="163">
        <v>0</v>
      </c>
      <c r="G3118" s="163">
        <v>0</v>
      </c>
      <c r="H3118" s="163">
        <v>0</v>
      </c>
      <c r="I3118" s="163">
        <v>0</v>
      </c>
      <c r="J3118" s="163">
        <v>0</v>
      </c>
      <c r="K3118" s="163">
        <v>3</v>
      </c>
      <c r="L3118" s="163">
        <v>11</v>
      </c>
      <c r="M3118" s="163">
        <v>15.83</v>
      </c>
      <c r="N3118" s="163">
        <v>0</v>
      </c>
      <c r="O3118" s="163">
        <v>0</v>
      </c>
      <c r="P3118" s="163">
        <v>3</v>
      </c>
      <c r="Q3118" s="163">
        <v>11</v>
      </c>
      <c r="R3118" s="163">
        <v>15.83</v>
      </c>
      <c r="S3118" s="163">
        <v>0</v>
      </c>
      <c r="T3118" s="163">
        <v>0</v>
      </c>
    </row>
    <row r="3119" spans="1:20" ht="15.75" customHeight="1">
      <c r="A3119" s="130" t="s">
        <v>293</v>
      </c>
      <c r="B3119" s="164">
        <v>2020</v>
      </c>
      <c r="C3119" s="164">
        <v>7</v>
      </c>
      <c r="D3119" s="130" t="s">
        <v>59</v>
      </c>
      <c r="E3119" s="164">
        <v>44157</v>
      </c>
      <c r="F3119" s="164">
        <v>0</v>
      </c>
      <c r="G3119" s="164">
        <v>0</v>
      </c>
      <c r="H3119" s="164">
        <v>0</v>
      </c>
      <c r="I3119" s="164">
        <v>0</v>
      </c>
      <c r="J3119" s="164">
        <v>0</v>
      </c>
      <c r="K3119" s="164">
        <v>0</v>
      </c>
      <c r="L3119" s="164">
        <v>0</v>
      </c>
      <c r="M3119" s="164">
        <v>0</v>
      </c>
      <c r="N3119" s="164">
        <v>0</v>
      </c>
      <c r="O3119" s="164">
        <v>0</v>
      </c>
      <c r="P3119" s="164">
        <v>0</v>
      </c>
      <c r="Q3119" s="164">
        <v>0</v>
      </c>
      <c r="R3119" s="164">
        <v>0</v>
      </c>
      <c r="S3119" s="164">
        <v>0</v>
      </c>
      <c r="T3119" s="164">
        <v>0</v>
      </c>
    </row>
    <row r="3120" spans="1:20" ht="15.75" customHeight="1">
      <c r="A3120" s="126" t="s">
        <v>293</v>
      </c>
      <c r="B3120" s="163">
        <v>2020</v>
      </c>
      <c r="C3120" s="163">
        <v>8</v>
      </c>
      <c r="D3120" s="126" t="s">
        <v>60</v>
      </c>
      <c r="E3120" s="163">
        <v>44157</v>
      </c>
      <c r="F3120" s="163">
        <v>0</v>
      </c>
      <c r="G3120" s="163">
        <v>0</v>
      </c>
      <c r="H3120" s="163">
        <v>0</v>
      </c>
      <c r="I3120" s="163">
        <v>0</v>
      </c>
      <c r="J3120" s="163">
        <v>0</v>
      </c>
      <c r="K3120" s="163">
        <v>0</v>
      </c>
      <c r="L3120" s="163">
        <v>0</v>
      </c>
      <c r="M3120" s="163">
        <v>0</v>
      </c>
      <c r="N3120" s="163">
        <v>0</v>
      </c>
      <c r="O3120" s="163">
        <v>0</v>
      </c>
      <c r="P3120" s="163">
        <v>0</v>
      </c>
      <c r="Q3120" s="163">
        <v>0</v>
      </c>
      <c r="R3120" s="163">
        <v>0</v>
      </c>
      <c r="S3120" s="163">
        <v>0</v>
      </c>
      <c r="T3120" s="163">
        <v>0</v>
      </c>
    </row>
    <row r="3121" spans="1:20" ht="15.75" customHeight="1">
      <c r="A3121" s="130" t="s">
        <v>293</v>
      </c>
      <c r="B3121" s="164">
        <v>2020</v>
      </c>
      <c r="C3121" s="164">
        <v>9</v>
      </c>
      <c r="D3121" s="130" t="s">
        <v>61</v>
      </c>
      <c r="E3121" s="164">
        <v>44157</v>
      </c>
      <c r="F3121" s="164">
        <v>0</v>
      </c>
      <c r="G3121" s="164">
        <v>0</v>
      </c>
      <c r="H3121" s="164">
        <v>0</v>
      </c>
      <c r="I3121" s="164">
        <v>0</v>
      </c>
      <c r="J3121" s="164">
        <v>0</v>
      </c>
      <c r="K3121" s="164">
        <v>51</v>
      </c>
      <c r="L3121" s="164">
        <v>3076</v>
      </c>
      <c r="M3121" s="164">
        <v>10653.5</v>
      </c>
      <c r="N3121" s="164">
        <v>7.0000000000000007E-2</v>
      </c>
      <c r="O3121" s="164">
        <v>0.24099999999999999</v>
      </c>
      <c r="P3121" s="164">
        <v>51</v>
      </c>
      <c r="Q3121" s="164">
        <v>3076</v>
      </c>
      <c r="R3121" s="164">
        <v>10653.5</v>
      </c>
      <c r="S3121" s="164">
        <v>7.0000000000000007E-2</v>
      </c>
      <c r="T3121" s="164">
        <v>0.24099999999999999</v>
      </c>
    </row>
    <row r="3122" spans="1:20" ht="15.75" customHeight="1">
      <c r="A3122" s="126" t="s">
        <v>293</v>
      </c>
      <c r="B3122" s="163">
        <v>2021</v>
      </c>
      <c r="C3122" s="163">
        <v>0</v>
      </c>
      <c r="D3122" s="126" t="s">
        <v>53</v>
      </c>
      <c r="E3122" s="163">
        <v>44487</v>
      </c>
      <c r="F3122" s="163">
        <v>0</v>
      </c>
      <c r="G3122" s="163">
        <v>0</v>
      </c>
      <c r="H3122" s="163">
        <v>0</v>
      </c>
      <c r="I3122" s="163">
        <v>0</v>
      </c>
      <c r="J3122" s="163">
        <v>0</v>
      </c>
      <c r="K3122" s="163">
        <v>6</v>
      </c>
      <c r="L3122" s="163">
        <v>1201</v>
      </c>
      <c r="M3122" s="163">
        <v>12.87</v>
      </c>
      <c r="N3122" s="163">
        <v>2.7E-2</v>
      </c>
      <c r="O3122" s="163">
        <v>0</v>
      </c>
      <c r="P3122" s="163">
        <v>6</v>
      </c>
      <c r="Q3122" s="163">
        <v>1201</v>
      </c>
      <c r="R3122" s="163">
        <v>12.87</v>
      </c>
      <c r="S3122" s="163">
        <v>2.7E-2</v>
      </c>
      <c r="T3122" s="163">
        <v>0</v>
      </c>
    </row>
    <row r="3123" spans="1:20" ht="15.75" customHeight="1">
      <c r="A3123" s="130" t="s">
        <v>293</v>
      </c>
      <c r="B3123" s="164">
        <v>2021</v>
      </c>
      <c r="C3123" s="164">
        <v>1</v>
      </c>
      <c r="D3123" s="130" t="s">
        <v>54</v>
      </c>
      <c r="E3123" s="164">
        <v>44487</v>
      </c>
      <c r="F3123" s="164">
        <v>0</v>
      </c>
      <c r="G3123" s="164">
        <v>0</v>
      </c>
      <c r="H3123" s="164">
        <v>0</v>
      </c>
      <c r="I3123" s="164">
        <v>0</v>
      </c>
      <c r="J3123" s="164">
        <v>0</v>
      </c>
      <c r="K3123" s="164">
        <v>49</v>
      </c>
      <c r="L3123" s="164">
        <v>943</v>
      </c>
      <c r="M3123" s="164">
        <v>872.78</v>
      </c>
      <c r="N3123" s="164">
        <v>2.1000000000000001E-2</v>
      </c>
      <c r="O3123" s="164">
        <v>0.02</v>
      </c>
      <c r="P3123" s="164">
        <v>49</v>
      </c>
      <c r="Q3123" s="164">
        <v>943</v>
      </c>
      <c r="R3123" s="164">
        <v>872.78</v>
      </c>
      <c r="S3123" s="164">
        <v>2.1000000000000001E-2</v>
      </c>
      <c r="T3123" s="164">
        <v>0.02</v>
      </c>
    </row>
    <row r="3124" spans="1:20" ht="15.75" customHeight="1">
      <c r="A3124" s="126" t="s">
        <v>293</v>
      </c>
      <c r="B3124" s="163">
        <v>2021</v>
      </c>
      <c r="C3124" s="163">
        <v>2</v>
      </c>
      <c r="D3124" s="126" t="s">
        <v>1415</v>
      </c>
      <c r="E3124" s="163">
        <v>44487</v>
      </c>
      <c r="F3124" s="163">
        <v>0</v>
      </c>
      <c r="G3124" s="163">
        <v>0</v>
      </c>
      <c r="H3124" s="163">
        <v>0</v>
      </c>
      <c r="I3124" s="163">
        <v>0</v>
      </c>
      <c r="J3124" s="163">
        <v>0</v>
      </c>
      <c r="K3124" s="163">
        <v>3</v>
      </c>
      <c r="L3124" s="163">
        <v>17628</v>
      </c>
      <c r="M3124" s="163">
        <v>13874.4</v>
      </c>
      <c r="N3124" s="163">
        <v>0.39600000000000002</v>
      </c>
      <c r="O3124" s="163">
        <v>0.312</v>
      </c>
      <c r="P3124" s="163">
        <v>3</v>
      </c>
      <c r="Q3124" s="163">
        <v>17628</v>
      </c>
      <c r="R3124" s="163">
        <v>13874.4</v>
      </c>
      <c r="S3124" s="163">
        <v>0.39600000000000002</v>
      </c>
      <c r="T3124" s="163">
        <v>0.312</v>
      </c>
    </row>
    <row r="3125" spans="1:20" ht="15.75" customHeight="1">
      <c r="A3125" s="130" t="s">
        <v>293</v>
      </c>
      <c r="B3125" s="164">
        <v>2021</v>
      </c>
      <c r="C3125" s="164">
        <v>3</v>
      </c>
      <c r="D3125" s="130" t="s">
        <v>55</v>
      </c>
      <c r="E3125" s="164">
        <v>44487</v>
      </c>
      <c r="F3125" s="164">
        <v>0</v>
      </c>
      <c r="G3125" s="164">
        <v>0</v>
      </c>
      <c r="H3125" s="164">
        <v>0</v>
      </c>
      <c r="I3125" s="164">
        <v>0</v>
      </c>
      <c r="J3125" s="164">
        <v>0</v>
      </c>
      <c r="K3125" s="164">
        <v>13</v>
      </c>
      <c r="L3125" s="164">
        <v>2604</v>
      </c>
      <c r="M3125" s="164">
        <v>5975.12</v>
      </c>
      <c r="N3125" s="164">
        <v>5.8999999999999997E-2</v>
      </c>
      <c r="O3125" s="164">
        <v>0.13400000000000001</v>
      </c>
      <c r="P3125" s="164">
        <v>13</v>
      </c>
      <c r="Q3125" s="164">
        <v>2604</v>
      </c>
      <c r="R3125" s="164">
        <v>5975.12</v>
      </c>
      <c r="S3125" s="164">
        <v>5.8999999999999997E-2</v>
      </c>
      <c r="T3125" s="164">
        <v>0.13400000000000001</v>
      </c>
    </row>
    <row r="3126" spans="1:20" ht="15.75" customHeight="1">
      <c r="A3126" s="126" t="s">
        <v>293</v>
      </c>
      <c r="B3126" s="163">
        <v>2021</v>
      </c>
      <c r="C3126" s="163">
        <v>4</v>
      </c>
      <c r="D3126" s="126" t="s">
        <v>56</v>
      </c>
      <c r="E3126" s="163">
        <v>44487</v>
      </c>
      <c r="F3126" s="163">
        <v>0</v>
      </c>
      <c r="G3126" s="163">
        <v>0</v>
      </c>
      <c r="H3126" s="163">
        <v>0</v>
      </c>
      <c r="I3126" s="163">
        <v>0</v>
      </c>
      <c r="J3126" s="163">
        <v>0</v>
      </c>
      <c r="K3126" s="163">
        <v>0</v>
      </c>
      <c r="L3126" s="163">
        <v>0</v>
      </c>
      <c r="M3126" s="163">
        <v>0</v>
      </c>
      <c r="N3126" s="163">
        <v>0</v>
      </c>
      <c r="O3126" s="163">
        <v>0</v>
      </c>
      <c r="P3126" s="163">
        <v>0</v>
      </c>
      <c r="Q3126" s="163">
        <v>0</v>
      </c>
      <c r="R3126" s="163">
        <v>0</v>
      </c>
      <c r="S3126" s="163">
        <v>0</v>
      </c>
      <c r="T3126" s="163">
        <v>0</v>
      </c>
    </row>
    <row r="3127" spans="1:20" ht="15.75" customHeight="1">
      <c r="A3127" s="130" t="s">
        <v>293</v>
      </c>
      <c r="B3127" s="164">
        <v>2021</v>
      </c>
      <c r="C3127" s="164">
        <v>5</v>
      </c>
      <c r="D3127" s="130" t="s">
        <v>57</v>
      </c>
      <c r="E3127" s="164">
        <v>44487</v>
      </c>
      <c r="F3127" s="164">
        <v>0</v>
      </c>
      <c r="G3127" s="164">
        <v>0</v>
      </c>
      <c r="H3127" s="164">
        <v>0</v>
      </c>
      <c r="I3127" s="164">
        <v>0</v>
      </c>
      <c r="J3127" s="164">
        <v>0</v>
      </c>
      <c r="K3127" s="164">
        <v>54</v>
      </c>
      <c r="L3127" s="164">
        <v>9692</v>
      </c>
      <c r="M3127" s="164">
        <v>7421.82</v>
      </c>
      <c r="N3127" s="164">
        <v>0.218</v>
      </c>
      <c r="O3127" s="164">
        <v>0.16700000000000001</v>
      </c>
      <c r="P3127" s="164">
        <v>54</v>
      </c>
      <c r="Q3127" s="164">
        <v>9692</v>
      </c>
      <c r="R3127" s="164">
        <v>7421.82</v>
      </c>
      <c r="S3127" s="164">
        <v>0.218</v>
      </c>
      <c r="T3127" s="164">
        <v>0.16700000000000001</v>
      </c>
    </row>
    <row r="3128" spans="1:20" ht="15.75" customHeight="1">
      <c r="A3128" s="126" t="s">
        <v>293</v>
      </c>
      <c r="B3128" s="163">
        <v>2021</v>
      </c>
      <c r="C3128" s="163">
        <v>6</v>
      </c>
      <c r="D3128" s="126" t="s">
        <v>58</v>
      </c>
      <c r="E3128" s="163">
        <v>44487</v>
      </c>
      <c r="F3128" s="163">
        <v>1</v>
      </c>
      <c r="G3128" s="163">
        <v>7012</v>
      </c>
      <c r="H3128" s="163">
        <v>9722.2199999999993</v>
      </c>
      <c r="I3128" s="163">
        <v>0.158</v>
      </c>
      <c r="J3128" s="163">
        <v>0.219</v>
      </c>
      <c r="K3128" s="163">
        <v>14</v>
      </c>
      <c r="L3128" s="163">
        <v>1970</v>
      </c>
      <c r="M3128" s="163">
        <v>3653.2</v>
      </c>
      <c r="N3128" s="163">
        <v>4.3999999999999997E-2</v>
      </c>
      <c r="O3128" s="163">
        <v>8.2000000000000003E-2</v>
      </c>
      <c r="P3128" s="163">
        <v>15</v>
      </c>
      <c r="Q3128" s="163">
        <v>8982</v>
      </c>
      <c r="R3128" s="163">
        <v>13375.42</v>
      </c>
      <c r="S3128" s="163">
        <v>0.20200000000000001</v>
      </c>
      <c r="T3128" s="163">
        <v>0.30099999999999999</v>
      </c>
    </row>
    <row r="3129" spans="1:20" ht="15.75" customHeight="1">
      <c r="A3129" s="130" t="s">
        <v>293</v>
      </c>
      <c r="B3129" s="164">
        <v>2021</v>
      </c>
      <c r="C3129" s="164">
        <v>7</v>
      </c>
      <c r="D3129" s="130" t="s">
        <v>59</v>
      </c>
      <c r="E3129" s="164">
        <v>44487</v>
      </c>
      <c r="F3129" s="164">
        <v>0</v>
      </c>
      <c r="G3129" s="164">
        <v>0</v>
      </c>
      <c r="H3129" s="164">
        <v>0</v>
      </c>
      <c r="I3129" s="164">
        <v>0</v>
      </c>
      <c r="J3129" s="164">
        <v>0</v>
      </c>
      <c r="K3129" s="164">
        <v>0</v>
      </c>
      <c r="L3129" s="164">
        <v>0</v>
      </c>
      <c r="M3129" s="164">
        <v>0</v>
      </c>
      <c r="N3129" s="164">
        <v>0</v>
      </c>
      <c r="O3129" s="164">
        <v>0</v>
      </c>
      <c r="P3129" s="164">
        <v>0</v>
      </c>
      <c r="Q3129" s="164">
        <v>0</v>
      </c>
      <c r="R3129" s="164">
        <v>0</v>
      </c>
      <c r="S3129" s="164">
        <v>0</v>
      </c>
      <c r="T3129" s="164">
        <v>0</v>
      </c>
    </row>
    <row r="3130" spans="1:20" ht="15.75" customHeight="1">
      <c r="A3130" s="126" t="s">
        <v>293</v>
      </c>
      <c r="B3130" s="163">
        <v>2021</v>
      </c>
      <c r="C3130" s="163">
        <v>8</v>
      </c>
      <c r="D3130" s="126" t="s">
        <v>60</v>
      </c>
      <c r="E3130" s="163">
        <v>44487</v>
      </c>
      <c r="F3130" s="163">
        <v>0</v>
      </c>
      <c r="G3130" s="163">
        <v>0</v>
      </c>
      <c r="H3130" s="163">
        <v>0</v>
      </c>
      <c r="I3130" s="163">
        <v>0</v>
      </c>
      <c r="J3130" s="163">
        <v>0</v>
      </c>
      <c r="K3130" s="163">
        <v>5</v>
      </c>
      <c r="L3130" s="163">
        <v>201</v>
      </c>
      <c r="M3130" s="163">
        <v>267.02999999999997</v>
      </c>
      <c r="N3130" s="163">
        <v>5.0000000000000001E-3</v>
      </c>
      <c r="O3130" s="163">
        <v>6.0000000000000001E-3</v>
      </c>
      <c r="P3130" s="163">
        <v>5</v>
      </c>
      <c r="Q3130" s="163">
        <v>201</v>
      </c>
      <c r="R3130" s="163">
        <v>267.02999999999997</v>
      </c>
      <c r="S3130" s="163">
        <v>5.0000000000000001E-3</v>
      </c>
      <c r="T3130" s="163">
        <v>6.0000000000000001E-3</v>
      </c>
    </row>
    <row r="3131" spans="1:20" ht="15.75" customHeight="1">
      <c r="A3131" s="130" t="s">
        <v>293</v>
      </c>
      <c r="B3131" s="164">
        <v>2021</v>
      </c>
      <c r="C3131" s="164">
        <v>9</v>
      </c>
      <c r="D3131" s="130" t="s">
        <v>61</v>
      </c>
      <c r="E3131" s="164">
        <v>44487</v>
      </c>
      <c r="F3131" s="164">
        <v>0</v>
      </c>
      <c r="G3131" s="164">
        <v>0</v>
      </c>
      <c r="H3131" s="164">
        <v>0</v>
      </c>
      <c r="I3131" s="164">
        <v>0</v>
      </c>
      <c r="J3131" s="164">
        <v>0</v>
      </c>
      <c r="K3131" s="164">
        <v>34</v>
      </c>
      <c r="L3131" s="164">
        <v>6795</v>
      </c>
      <c r="M3131" s="164">
        <v>9789.08</v>
      </c>
      <c r="N3131" s="164">
        <v>0.153</v>
      </c>
      <c r="O3131" s="164">
        <v>0.22</v>
      </c>
      <c r="P3131" s="164">
        <v>34</v>
      </c>
      <c r="Q3131" s="164">
        <v>6795</v>
      </c>
      <c r="R3131" s="164">
        <v>9789.08</v>
      </c>
      <c r="S3131" s="164">
        <v>0.153</v>
      </c>
      <c r="T3131" s="164">
        <v>0.22</v>
      </c>
    </row>
    <row r="3132" spans="1:20" ht="15.75" customHeight="1">
      <c r="A3132" s="126" t="s">
        <v>293</v>
      </c>
      <c r="B3132" s="163">
        <v>2022</v>
      </c>
      <c r="C3132" s="163">
        <v>0</v>
      </c>
      <c r="D3132" s="126" t="s">
        <v>53</v>
      </c>
      <c r="E3132" s="163">
        <v>44804</v>
      </c>
      <c r="F3132" s="163">
        <v>0</v>
      </c>
      <c r="G3132" s="163">
        <v>0</v>
      </c>
      <c r="H3132" s="163">
        <v>0</v>
      </c>
      <c r="I3132" s="163">
        <v>0</v>
      </c>
      <c r="J3132" s="163">
        <v>0</v>
      </c>
      <c r="K3132" s="163">
        <v>4</v>
      </c>
      <c r="L3132" s="163">
        <v>295</v>
      </c>
      <c r="M3132" s="163">
        <v>718.25</v>
      </c>
      <c r="N3132" s="163">
        <v>7.0000000000000001E-3</v>
      </c>
      <c r="O3132" s="163">
        <v>1.6E-2</v>
      </c>
      <c r="P3132" s="163">
        <v>4</v>
      </c>
      <c r="Q3132" s="163">
        <v>295</v>
      </c>
      <c r="R3132" s="163">
        <v>718.25</v>
      </c>
      <c r="S3132" s="163">
        <v>7.0000000000000001E-3</v>
      </c>
      <c r="T3132" s="163">
        <v>1.6E-2</v>
      </c>
    </row>
    <row r="3133" spans="1:20" ht="15.75" customHeight="1">
      <c r="A3133" s="130" t="s">
        <v>293</v>
      </c>
      <c r="B3133" s="164">
        <v>2022</v>
      </c>
      <c r="C3133" s="164">
        <v>1</v>
      </c>
      <c r="D3133" s="130" t="s">
        <v>54</v>
      </c>
      <c r="E3133" s="164">
        <v>44804</v>
      </c>
      <c r="F3133" s="164">
        <v>0</v>
      </c>
      <c r="G3133" s="164">
        <v>0</v>
      </c>
      <c r="H3133" s="164">
        <v>0</v>
      </c>
      <c r="I3133" s="164">
        <v>0</v>
      </c>
      <c r="J3133" s="164">
        <v>0</v>
      </c>
      <c r="K3133" s="164">
        <v>21</v>
      </c>
      <c r="L3133" s="164">
        <v>491</v>
      </c>
      <c r="M3133" s="164">
        <v>2154.8200000000002</v>
      </c>
      <c r="N3133" s="164">
        <v>1.0999999999999999E-2</v>
      </c>
      <c r="O3133" s="164">
        <v>4.8000000000000001E-2</v>
      </c>
      <c r="P3133" s="164">
        <v>21</v>
      </c>
      <c r="Q3133" s="164">
        <v>491</v>
      </c>
      <c r="R3133" s="164">
        <v>2154.8200000000002</v>
      </c>
      <c r="S3133" s="164">
        <v>1.0999999999999999E-2</v>
      </c>
      <c r="T3133" s="164">
        <v>4.8000000000000001E-2</v>
      </c>
    </row>
    <row r="3134" spans="1:20" ht="15.75" customHeight="1">
      <c r="A3134" s="126" t="s">
        <v>293</v>
      </c>
      <c r="B3134" s="163">
        <v>2022</v>
      </c>
      <c r="C3134" s="163">
        <v>2</v>
      </c>
      <c r="D3134" s="126" t="s">
        <v>1415</v>
      </c>
      <c r="E3134" s="163">
        <v>44804</v>
      </c>
      <c r="F3134" s="163">
        <v>0</v>
      </c>
      <c r="G3134" s="163">
        <v>0</v>
      </c>
      <c r="H3134" s="163">
        <v>0</v>
      </c>
      <c r="I3134" s="163">
        <v>0</v>
      </c>
      <c r="J3134" s="163">
        <v>0</v>
      </c>
      <c r="K3134" s="163">
        <v>9</v>
      </c>
      <c r="L3134" s="163">
        <v>24203</v>
      </c>
      <c r="M3134" s="163">
        <v>54295.72</v>
      </c>
      <c r="N3134" s="163">
        <v>0.54</v>
      </c>
      <c r="O3134" s="163">
        <v>1.2110000000000001</v>
      </c>
      <c r="P3134" s="163">
        <v>9</v>
      </c>
      <c r="Q3134" s="163">
        <v>24203</v>
      </c>
      <c r="R3134" s="163">
        <v>54295.72</v>
      </c>
      <c r="S3134" s="163">
        <v>0.54</v>
      </c>
      <c r="T3134" s="163">
        <v>1.2110000000000001</v>
      </c>
    </row>
    <row r="3135" spans="1:20" ht="15.75" customHeight="1">
      <c r="A3135" s="130" t="s">
        <v>293</v>
      </c>
      <c r="B3135" s="164">
        <v>2022</v>
      </c>
      <c r="C3135" s="164">
        <v>3</v>
      </c>
      <c r="D3135" s="130" t="s">
        <v>55</v>
      </c>
      <c r="E3135" s="164">
        <v>44804</v>
      </c>
      <c r="F3135" s="164">
        <v>0</v>
      </c>
      <c r="G3135" s="164">
        <v>0</v>
      </c>
      <c r="H3135" s="164">
        <v>0</v>
      </c>
      <c r="I3135" s="164">
        <v>0</v>
      </c>
      <c r="J3135" s="164">
        <v>0</v>
      </c>
      <c r="K3135" s="164">
        <v>27</v>
      </c>
      <c r="L3135" s="164">
        <v>8050</v>
      </c>
      <c r="M3135" s="164">
        <v>18509.78</v>
      </c>
      <c r="N3135" s="164">
        <v>0.18</v>
      </c>
      <c r="O3135" s="164">
        <v>0.41299999999999998</v>
      </c>
      <c r="P3135" s="164">
        <v>27</v>
      </c>
      <c r="Q3135" s="164">
        <v>8050</v>
      </c>
      <c r="R3135" s="164">
        <v>18509.78</v>
      </c>
      <c r="S3135" s="164">
        <v>0.18</v>
      </c>
      <c r="T3135" s="164">
        <v>0.41299999999999998</v>
      </c>
    </row>
    <row r="3136" spans="1:20" ht="15.75" customHeight="1">
      <c r="A3136" s="126" t="s">
        <v>293</v>
      </c>
      <c r="B3136" s="163">
        <v>2022</v>
      </c>
      <c r="C3136" s="163">
        <v>4</v>
      </c>
      <c r="D3136" s="126" t="s">
        <v>56</v>
      </c>
      <c r="E3136" s="163">
        <v>44804</v>
      </c>
      <c r="F3136" s="163">
        <v>0</v>
      </c>
      <c r="G3136" s="163">
        <v>0</v>
      </c>
      <c r="H3136" s="163">
        <v>0</v>
      </c>
      <c r="I3136" s="163">
        <v>0</v>
      </c>
      <c r="J3136" s="163">
        <v>0</v>
      </c>
      <c r="K3136" s="163">
        <v>2</v>
      </c>
      <c r="L3136" s="163">
        <v>60</v>
      </c>
      <c r="M3136" s="163">
        <v>142.66999999999999</v>
      </c>
      <c r="N3136" s="163">
        <v>1E-3</v>
      </c>
      <c r="O3136" s="163">
        <v>3.0000000000000001E-3</v>
      </c>
      <c r="P3136" s="163">
        <v>2</v>
      </c>
      <c r="Q3136" s="163">
        <v>60</v>
      </c>
      <c r="R3136" s="163">
        <v>142.66999999999999</v>
      </c>
      <c r="S3136" s="163">
        <v>1E-3</v>
      </c>
      <c r="T3136" s="163">
        <v>3.0000000000000001E-3</v>
      </c>
    </row>
    <row r="3137" spans="1:20" ht="15.75" customHeight="1">
      <c r="A3137" s="130" t="s">
        <v>293</v>
      </c>
      <c r="B3137" s="164">
        <v>2022</v>
      </c>
      <c r="C3137" s="164">
        <v>5</v>
      </c>
      <c r="D3137" s="130" t="s">
        <v>57</v>
      </c>
      <c r="E3137" s="164">
        <v>44804</v>
      </c>
      <c r="F3137" s="164">
        <v>0</v>
      </c>
      <c r="G3137" s="164">
        <v>0</v>
      </c>
      <c r="H3137" s="164">
        <v>0</v>
      </c>
      <c r="I3137" s="164">
        <v>0</v>
      </c>
      <c r="J3137" s="164">
        <v>0</v>
      </c>
      <c r="K3137" s="164">
        <v>46</v>
      </c>
      <c r="L3137" s="164">
        <v>3827</v>
      </c>
      <c r="M3137" s="164">
        <v>6867.32</v>
      </c>
      <c r="N3137" s="164">
        <v>8.5000000000000006E-2</v>
      </c>
      <c r="O3137" s="164">
        <v>0.153</v>
      </c>
      <c r="P3137" s="164">
        <v>46</v>
      </c>
      <c r="Q3137" s="164">
        <v>3827</v>
      </c>
      <c r="R3137" s="164">
        <v>6867.32</v>
      </c>
      <c r="S3137" s="164">
        <v>8.5000000000000006E-2</v>
      </c>
      <c r="T3137" s="164">
        <v>0.153</v>
      </c>
    </row>
    <row r="3138" spans="1:20" ht="15.75" customHeight="1">
      <c r="A3138" s="126" t="s">
        <v>293</v>
      </c>
      <c r="B3138" s="163">
        <v>2022</v>
      </c>
      <c r="C3138" s="163">
        <v>6</v>
      </c>
      <c r="D3138" s="126" t="s">
        <v>58</v>
      </c>
      <c r="E3138" s="163">
        <v>44804</v>
      </c>
      <c r="F3138" s="163">
        <v>9</v>
      </c>
      <c r="G3138" s="163">
        <v>9741</v>
      </c>
      <c r="H3138" s="163">
        <v>9543.4</v>
      </c>
      <c r="I3138" s="163">
        <v>0.217</v>
      </c>
      <c r="J3138" s="163">
        <v>0.21299999999999999</v>
      </c>
      <c r="K3138" s="163">
        <v>9</v>
      </c>
      <c r="L3138" s="163">
        <v>4134</v>
      </c>
      <c r="M3138" s="163">
        <v>7854.42</v>
      </c>
      <c r="N3138" s="163">
        <v>9.1999999999999998E-2</v>
      </c>
      <c r="O3138" s="163">
        <v>0.17499999999999999</v>
      </c>
      <c r="P3138" s="163">
        <v>18</v>
      </c>
      <c r="Q3138" s="163">
        <v>13875</v>
      </c>
      <c r="R3138" s="163">
        <v>17397.82</v>
      </c>
      <c r="S3138" s="163">
        <v>0.31</v>
      </c>
      <c r="T3138" s="163">
        <v>0.38800000000000001</v>
      </c>
    </row>
    <row r="3139" spans="1:20" ht="15.75" customHeight="1">
      <c r="A3139" s="130" t="s">
        <v>293</v>
      </c>
      <c r="B3139" s="164">
        <v>2022</v>
      </c>
      <c r="C3139" s="164">
        <v>7</v>
      </c>
      <c r="D3139" s="130" t="s">
        <v>59</v>
      </c>
      <c r="E3139" s="164">
        <v>44804</v>
      </c>
      <c r="F3139" s="164">
        <v>0</v>
      </c>
      <c r="G3139" s="164">
        <v>0</v>
      </c>
      <c r="H3139" s="164">
        <v>0</v>
      </c>
      <c r="I3139" s="164">
        <v>0</v>
      </c>
      <c r="J3139" s="164">
        <v>0</v>
      </c>
      <c r="K3139" s="164">
        <v>3</v>
      </c>
      <c r="L3139" s="164">
        <v>3</v>
      </c>
      <c r="M3139" s="164">
        <v>3.07</v>
      </c>
      <c r="N3139" s="164">
        <v>0</v>
      </c>
      <c r="O3139" s="164">
        <v>0</v>
      </c>
      <c r="P3139" s="164">
        <v>3</v>
      </c>
      <c r="Q3139" s="164">
        <v>3</v>
      </c>
      <c r="R3139" s="164">
        <v>3.07</v>
      </c>
      <c r="S3139" s="164">
        <v>0</v>
      </c>
      <c r="T3139" s="164">
        <v>0</v>
      </c>
    </row>
    <row r="3140" spans="1:20" ht="15.75" customHeight="1">
      <c r="A3140" s="126" t="s">
        <v>293</v>
      </c>
      <c r="B3140" s="163">
        <v>2022</v>
      </c>
      <c r="C3140" s="163">
        <v>8</v>
      </c>
      <c r="D3140" s="126" t="s">
        <v>60</v>
      </c>
      <c r="E3140" s="163">
        <v>44804</v>
      </c>
      <c r="F3140" s="163">
        <v>0</v>
      </c>
      <c r="G3140" s="163">
        <v>0</v>
      </c>
      <c r="H3140" s="163">
        <v>0</v>
      </c>
      <c r="I3140" s="163">
        <v>0</v>
      </c>
      <c r="J3140" s="163">
        <v>0</v>
      </c>
      <c r="K3140" s="163">
        <v>1</v>
      </c>
      <c r="L3140" s="163">
        <v>110</v>
      </c>
      <c r="M3140" s="163">
        <v>86.17</v>
      </c>
      <c r="N3140" s="163">
        <v>2E-3</v>
      </c>
      <c r="O3140" s="163">
        <v>2E-3</v>
      </c>
      <c r="P3140" s="163">
        <v>1</v>
      </c>
      <c r="Q3140" s="163">
        <v>110</v>
      </c>
      <c r="R3140" s="163">
        <v>86.17</v>
      </c>
      <c r="S3140" s="163">
        <v>2E-3</v>
      </c>
      <c r="T3140" s="163">
        <v>2E-3</v>
      </c>
    </row>
    <row r="3141" spans="1:20" ht="15.75" customHeight="1">
      <c r="A3141" s="130" t="s">
        <v>293</v>
      </c>
      <c r="B3141" s="164">
        <v>2022</v>
      </c>
      <c r="C3141" s="164">
        <v>9</v>
      </c>
      <c r="D3141" s="130" t="s">
        <v>61</v>
      </c>
      <c r="E3141" s="164">
        <v>44804</v>
      </c>
      <c r="F3141" s="164">
        <v>0</v>
      </c>
      <c r="G3141" s="164">
        <v>0</v>
      </c>
      <c r="H3141" s="164">
        <v>0</v>
      </c>
      <c r="I3141" s="164">
        <v>0</v>
      </c>
      <c r="J3141" s="164">
        <v>0</v>
      </c>
      <c r="K3141" s="164">
        <v>50</v>
      </c>
      <c r="L3141" s="164">
        <v>13307</v>
      </c>
      <c r="M3141" s="164">
        <v>33617.93</v>
      </c>
      <c r="N3141" s="164">
        <v>0.29699999999999999</v>
      </c>
      <c r="O3141" s="164">
        <v>0.75</v>
      </c>
      <c r="P3141" s="164">
        <v>50</v>
      </c>
      <c r="Q3141" s="164">
        <v>13307</v>
      </c>
      <c r="R3141" s="164">
        <v>33617.93</v>
      </c>
      <c r="S3141" s="164">
        <v>0.29699999999999999</v>
      </c>
      <c r="T3141" s="164">
        <v>0.75</v>
      </c>
    </row>
    <row r="3142" spans="1:20" ht="15.75" customHeight="1">
      <c r="A3142" s="126" t="s">
        <v>293</v>
      </c>
      <c r="B3142" s="163">
        <v>2023</v>
      </c>
      <c r="C3142" s="163">
        <v>0</v>
      </c>
      <c r="D3142" s="126" t="s">
        <v>53</v>
      </c>
      <c r="E3142" s="163">
        <v>44984</v>
      </c>
      <c r="F3142" s="163">
        <v>0</v>
      </c>
      <c r="G3142" s="163">
        <v>0</v>
      </c>
      <c r="H3142" s="163">
        <v>0</v>
      </c>
      <c r="I3142" s="163">
        <v>0</v>
      </c>
      <c r="J3142" s="163">
        <v>0</v>
      </c>
      <c r="K3142" s="163">
        <v>1</v>
      </c>
      <c r="L3142" s="163">
        <v>10</v>
      </c>
      <c r="M3142" s="163">
        <v>15</v>
      </c>
      <c r="N3142" s="163">
        <v>0</v>
      </c>
      <c r="O3142" s="163">
        <v>0</v>
      </c>
      <c r="P3142" s="163">
        <v>1</v>
      </c>
      <c r="Q3142" s="163">
        <v>10</v>
      </c>
      <c r="R3142" s="163">
        <v>15</v>
      </c>
      <c r="S3142" s="163">
        <v>0</v>
      </c>
      <c r="T3142" s="163">
        <v>0</v>
      </c>
    </row>
    <row r="3143" spans="1:20" ht="15.75" customHeight="1">
      <c r="A3143" s="130" t="s">
        <v>293</v>
      </c>
      <c r="B3143" s="164">
        <v>2023</v>
      </c>
      <c r="C3143" s="164">
        <v>1</v>
      </c>
      <c r="D3143" s="130" t="s">
        <v>54</v>
      </c>
      <c r="E3143" s="164">
        <v>44984</v>
      </c>
      <c r="F3143" s="164">
        <v>0</v>
      </c>
      <c r="G3143" s="164">
        <v>0</v>
      </c>
      <c r="H3143" s="164">
        <v>0</v>
      </c>
      <c r="I3143" s="164">
        <v>0</v>
      </c>
      <c r="J3143" s="164">
        <v>0</v>
      </c>
      <c r="K3143" s="164">
        <v>84</v>
      </c>
      <c r="L3143" s="164">
        <v>1767</v>
      </c>
      <c r="M3143" s="164">
        <v>5871.97</v>
      </c>
      <c r="N3143" s="164">
        <v>3.9E-2</v>
      </c>
      <c r="O3143" s="164">
        <v>0.13100000000000001</v>
      </c>
      <c r="P3143" s="164">
        <v>84</v>
      </c>
      <c r="Q3143" s="164">
        <v>1767</v>
      </c>
      <c r="R3143" s="164">
        <v>5871.97</v>
      </c>
      <c r="S3143" s="164">
        <v>3.9E-2</v>
      </c>
      <c r="T3143" s="164">
        <v>0.13100000000000001</v>
      </c>
    </row>
    <row r="3144" spans="1:20" ht="15.75" customHeight="1">
      <c r="A3144" s="126" t="s">
        <v>293</v>
      </c>
      <c r="B3144" s="163">
        <v>2023</v>
      </c>
      <c r="C3144" s="163">
        <v>2</v>
      </c>
      <c r="D3144" s="126" t="s">
        <v>1415</v>
      </c>
      <c r="E3144" s="163">
        <v>44984</v>
      </c>
      <c r="F3144" s="163">
        <v>0</v>
      </c>
      <c r="G3144" s="163">
        <v>0</v>
      </c>
      <c r="H3144" s="163">
        <v>0</v>
      </c>
      <c r="I3144" s="163">
        <v>0</v>
      </c>
      <c r="J3144" s="163">
        <v>0</v>
      </c>
      <c r="K3144" s="163">
        <v>5</v>
      </c>
      <c r="L3144" s="163">
        <v>25263</v>
      </c>
      <c r="M3144" s="163">
        <v>18173.02</v>
      </c>
      <c r="N3144" s="163">
        <v>0.56200000000000006</v>
      </c>
      <c r="O3144" s="163">
        <v>0.40400000000000003</v>
      </c>
      <c r="P3144" s="163">
        <v>5</v>
      </c>
      <c r="Q3144" s="163">
        <v>25263</v>
      </c>
      <c r="R3144" s="163">
        <v>18173.02</v>
      </c>
      <c r="S3144" s="163">
        <v>0.56200000000000006</v>
      </c>
      <c r="T3144" s="163">
        <v>0.40400000000000003</v>
      </c>
    </row>
    <row r="3145" spans="1:20" ht="15.75" customHeight="1">
      <c r="A3145" s="130" t="s">
        <v>293</v>
      </c>
      <c r="B3145" s="164">
        <v>2023</v>
      </c>
      <c r="C3145" s="164">
        <v>3</v>
      </c>
      <c r="D3145" s="130" t="s">
        <v>55</v>
      </c>
      <c r="E3145" s="164">
        <v>44984</v>
      </c>
      <c r="F3145" s="164">
        <v>0</v>
      </c>
      <c r="G3145" s="164">
        <v>0</v>
      </c>
      <c r="H3145" s="164">
        <v>0</v>
      </c>
      <c r="I3145" s="164">
        <v>0</v>
      </c>
      <c r="J3145" s="164">
        <v>0</v>
      </c>
      <c r="K3145" s="164">
        <v>15</v>
      </c>
      <c r="L3145" s="164">
        <v>2271</v>
      </c>
      <c r="M3145" s="164">
        <v>4462.75</v>
      </c>
      <c r="N3145" s="164">
        <v>0.05</v>
      </c>
      <c r="O3145" s="164">
        <v>9.9000000000000005E-2</v>
      </c>
      <c r="P3145" s="164">
        <v>15</v>
      </c>
      <c r="Q3145" s="164">
        <v>2271</v>
      </c>
      <c r="R3145" s="164">
        <v>4462.75</v>
      </c>
      <c r="S3145" s="164">
        <v>0.05</v>
      </c>
      <c r="T3145" s="164">
        <v>9.9000000000000005E-2</v>
      </c>
    </row>
    <row r="3146" spans="1:20" ht="15.75" customHeight="1">
      <c r="A3146" s="126" t="s">
        <v>293</v>
      </c>
      <c r="B3146" s="163">
        <v>2023</v>
      </c>
      <c r="C3146" s="163">
        <v>4</v>
      </c>
      <c r="D3146" s="126" t="s">
        <v>56</v>
      </c>
      <c r="E3146" s="163">
        <v>44984</v>
      </c>
      <c r="F3146" s="163">
        <v>0</v>
      </c>
      <c r="G3146" s="163">
        <v>0</v>
      </c>
      <c r="H3146" s="163">
        <v>0</v>
      </c>
      <c r="I3146" s="163">
        <v>0</v>
      </c>
      <c r="J3146" s="163">
        <v>0</v>
      </c>
      <c r="K3146" s="163">
        <v>2</v>
      </c>
      <c r="L3146" s="163">
        <v>2</v>
      </c>
      <c r="M3146" s="163">
        <v>2.5499999999999998</v>
      </c>
      <c r="N3146" s="163">
        <v>0</v>
      </c>
      <c r="O3146" s="163">
        <v>0</v>
      </c>
      <c r="P3146" s="163">
        <v>2</v>
      </c>
      <c r="Q3146" s="163">
        <v>2</v>
      </c>
      <c r="R3146" s="163">
        <v>2.5499999999999998</v>
      </c>
      <c r="S3146" s="163">
        <v>0</v>
      </c>
      <c r="T3146" s="163">
        <v>0</v>
      </c>
    </row>
    <row r="3147" spans="1:20" ht="15.75" customHeight="1">
      <c r="A3147" s="130" t="s">
        <v>293</v>
      </c>
      <c r="B3147" s="164">
        <v>2023</v>
      </c>
      <c r="C3147" s="164">
        <v>5</v>
      </c>
      <c r="D3147" s="130" t="s">
        <v>57</v>
      </c>
      <c r="E3147" s="164">
        <v>44984</v>
      </c>
      <c r="F3147" s="164">
        <v>0</v>
      </c>
      <c r="G3147" s="164">
        <v>0</v>
      </c>
      <c r="H3147" s="164">
        <v>0</v>
      </c>
      <c r="I3147" s="164">
        <v>0</v>
      </c>
      <c r="J3147" s="164">
        <v>0</v>
      </c>
      <c r="K3147" s="164">
        <v>51</v>
      </c>
      <c r="L3147" s="164">
        <v>16520</v>
      </c>
      <c r="M3147" s="164">
        <v>22200.73</v>
      </c>
      <c r="N3147" s="164">
        <v>0.36699999999999999</v>
      </c>
      <c r="O3147" s="164">
        <v>0.49399999999999999</v>
      </c>
      <c r="P3147" s="164">
        <v>51</v>
      </c>
      <c r="Q3147" s="164">
        <v>16520</v>
      </c>
      <c r="R3147" s="164">
        <v>22200.73</v>
      </c>
      <c r="S3147" s="164">
        <v>0.36699999999999999</v>
      </c>
      <c r="T3147" s="164">
        <v>0.49399999999999999</v>
      </c>
    </row>
    <row r="3148" spans="1:20" ht="15.75" customHeight="1">
      <c r="A3148" s="126" t="s">
        <v>293</v>
      </c>
      <c r="B3148" s="163">
        <v>2023</v>
      </c>
      <c r="C3148" s="163">
        <v>6</v>
      </c>
      <c r="D3148" s="126" t="s">
        <v>58</v>
      </c>
      <c r="E3148" s="163">
        <v>44984</v>
      </c>
      <c r="F3148" s="163">
        <v>0</v>
      </c>
      <c r="G3148" s="163">
        <v>0</v>
      </c>
      <c r="H3148" s="163">
        <v>0</v>
      </c>
      <c r="I3148" s="163">
        <v>0</v>
      </c>
      <c r="J3148" s="163">
        <v>0</v>
      </c>
      <c r="K3148" s="163">
        <v>2</v>
      </c>
      <c r="L3148" s="163">
        <v>189</v>
      </c>
      <c r="M3148" s="163">
        <v>275.10000000000002</v>
      </c>
      <c r="N3148" s="163">
        <v>4.0000000000000001E-3</v>
      </c>
      <c r="O3148" s="163">
        <v>6.0000000000000001E-3</v>
      </c>
      <c r="P3148" s="163">
        <v>2</v>
      </c>
      <c r="Q3148" s="163">
        <v>189</v>
      </c>
      <c r="R3148" s="163">
        <v>275.10000000000002</v>
      </c>
      <c r="S3148" s="163">
        <v>4.0000000000000001E-3</v>
      </c>
      <c r="T3148" s="163">
        <v>6.0000000000000001E-3</v>
      </c>
    </row>
    <row r="3149" spans="1:20" ht="15.75" customHeight="1">
      <c r="A3149" s="130" t="s">
        <v>293</v>
      </c>
      <c r="B3149" s="164">
        <v>2023</v>
      </c>
      <c r="C3149" s="164">
        <v>7</v>
      </c>
      <c r="D3149" s="130" t="s">
        <v>59</v>
      </c>
      <c r="E3149" s="164">
        <v>44984</v>
      </c>
      <c r="F3149" s="164">
        <v>0</v>
      </c>
      <c r="G3149" s="164">
        <v>0</v>
      </c>
      <c r="H3149" s="164">
        <v>0</v>
      </c>
      <c r="I3149" s="164">
        <v>0</v>
      </c>
      <c r="J3149" s="164">
        <v>0</v>
      </c>
      <c r="K3149" s="164">
        <v>1</v>
      </c>
      <c r="L3149" s="164">
        <v>16</v>
      </c>
      <c r="M3149" s="164">
        <v>58.13</v>
      </c>
      <c r="N3149" s="164">
        <v>0</v>
      </c>
      <c r="O3149" s="164">
        <v>1E-3</v>
      </c>
      <c r="P3149" s="164">
        <v>1</v>
      </c>
      <c r="Q3149" s="164">
        <v>16</v>
      </c>
      <c r="R3149" s="164">
        <v>58.13</v>
      </c>
      <c r="S3149" s="164">
        <v>0</v>
      </c>
      <c r="T3149" s="164">
        <v>1E-3</v>
      </c>
    </row>
    <row r="3150" spans="1:20" ht="15.75" customHeight="1">
      <c r="A3150" s="126" t="s">
        <v>293</v>
      </c>
      <c r="B3150" s="163">
        <v>2023</v>
      </c>
      <c r="C3150" s="163">
        <v>8</v>
      </c>
      <c r="D3150" s="126" t="s">
        <v>60</v>
      </c>
      <c r="E3150" s="163">
        <v>44984</v>
      </c>
      <c r="F3150" s="163">
        <v>0</v>
      </c>
      <c r="G3150" s="163">
        <v>0</v>
      </c>
      <c r="H3150" s="163">
        <v>0</v>
      </c>
      <c r="I3150" s="163">
        <v>0</v>
      </c>
      <c r="J3150" s="163">
        <v>0</v>
      </c>
      <c r="K3150" s="163">
        <v>0</v>
      </c>
      <c r="L3150" s="163">
        <v>0</v>
      </c>
      <c r="M3150" s="163">
        <v>0</v>
      </c>
      <c r="N3150" s="163">
        <v>0</v>
      </c>
      <c r="O3150" s="163">
        <v>0</v>
      </c>
      <c r="P3150" s="163">
        <v>0</v>
      </c>
      <c r="Q3150" s="163">
        <v>0</v>
      </c>
      <c r="R3150" s="163">
        <v>0</v>
      </c>
      <c r="S3150" s="163">
        <v>0</v>
      </c>
      <c r="T3150" s="163">
        <v>0</v>
      </c>
    </row>
    <row r="3151" spans="1:20" ht="15.75" customHeight="1">
      <c r="A3151" s="130" t="s">
        <v>293</v>
      </c>
      <c r="B3151" s="164">
        <v>2023</v>
      </c>
      <c r="C3151" s="164">
        <v>9</v>
      </c>
      <c r="D3151" s="130" t="s">
        <v>61</v>
      </c>
      <c r="E3151" s="164">
        <v>44984</v>
      </c>
      <c r="F3151" s="164">
        <v>0</v>
      </c>
      <c r="G3151" s="164">
        <v>0</v>
      </c>
      <c r="H3151" s="164">
        <v>0</v>
      </c>
      <c r="I3151" s="164">
        <v>0</v>
      </c>
      <c r="J3151" s="164">
        <v>0</v>
      </c>
      <c r="K3151" s="164">
        <v>32</v>
      </c>
      <c r="L3151" s="164">
        <v>18884</v>
      </c>
      <c r="M3151" s="164">
        <v>29831.4</v>
      </c>
      <c r="N3151" s="164">
        <v>0.42</v>
      </c>
      <c r="O3151" s="164">
        <v>0.66300000000000003</v>
      </c>
      <c r="P3151" s="164">
        <v>32</v>
      </c>
      <c r="Q3151" s="164">
        <v>18884</v>
      </c>
      <c r="R3151" s="164">
        <v>29831.4</v>
      </c>
      <c r="S3151" s="164">
        <v>0.42</v>
      </c>
      <c r="T3151" s="164">
        <v>0.66300000000000003</v>
      </c>
    </row>
    <row r="3152" spans="1:20" ht="15.75" customHeight="1">
      <c r="A3152" s="126" t="s">
        <v>138</v>
      </c>
      <c r="B3152" s="163">
        <v>2015</v>
      </c>
      <c r="C3152" s="163">
        <v>0</v>
      </c>
      <c r="D3152" s="126" t="s">
        <v>53</v>
      </c>
      <c r="E3152" s="163">
        <v>53002</v>
      </c>
      <c r="F3152" s="163">
        <v>0</v>
      </c>
      <c r="G3152" s="163">
        <v>0</v>
      </c>
      <c r="H3152" s="163">
        <v>0</v>
      </c>
      <c r="I3152" s="163">
        <v>0</v>
      </c>
      <c r="J3152" s="163">
        <v>0</v>
      </c>
      <c r="K3152" s="163">
        <v>30</v>
      </c>
      <c r="L3152" s="163">
        <v>6060</v>
      </c>
      <c r="M3152" s="163">
        <v>1542.22</v>
      </c>
      <c r="N3152" s="163">
        <v>0.114</v>
      </c>
      <c r="O3152" s="163">
        <v>2.9000000000000001E-2</v>
      </c>
      <c r="P3152" s="163">
        <v>30</v>
      </c>
      <c r="Q3152" s="163">
        <v>6060</v>
      </c>
      <c r="R3152" s="163">
        <v>1542.22</v>
      </c>
      <c r="S3152" s="163">
        <v>0.114</v>
      </c>
      <c r="T3152" s="163">
        <v>2.9000000000000001E-2</v>
      </c>
    </row>
    <row r="3153" spans="1:20" ht="15.75" customHeight="1">
      <c r="A3153" s="130" t="s">
        <v>138</v>
      </c>
      <c r="B3153" s="164">
        <v>2015</v>
      </c>
      <c r="C3153" s="164">
        <v>1</v>
      </c>
      <c r="D3153" s="130" t="s">
        <v>54</v>
      </c>
      <c r="E3153" s="164">
        <v>53002</v>
      </c>
      <c r="F3153" s="164">
        <v>0</v>
      </c>
      <c r="G3153" s="164">
        <v>0</v>
      </c>
      <c r="H3153" s="164">
        <v>0</v>
      </c>
      <c r="I3153" s="164">
        <v>0</v>
      </c>
      <c r="J3153" s="164">
        <v>0</v>
      </c>
      <c r="K3153" s="164">
        <v>641</v>
      </c>
      <c r="L3153" s="164">
        <v>7637</v>
      </c>
      <c r="M3153" s="164">
        <v>12935.74</v>
      </c>
      <c r="N3153" s="164">
        <v>0.14399999999999999</v>
      </c>
      <c r="O3153" s="164">
        <v>0.24399999999999999</v>
      </c>
      <c r="P3153" s="164">
        <v>641</v>
      </c>
      <c r="Q3153" s="164">
        <v>7637</v>
      </c>
      <c r="R3153" s="164">
        <v>12935.74</v>
      </c>
      <c r="S3153" s="164">
        <v>0.14399999999999999</v>
      </c>
      <c r="T3153" s="164">
        <v>0.24399999999999999</v>
      </c>
    </row>
    <row r="3154" spans="1:20" ht="15.75" customHeight="1">
      <c r="A3154" s="126" t="s">
        <v>138</v>
      </c>
      <c r="B3154" s="163">
        <v>2015</v>
      </c>
      <c r="C3154" s="163">
        <v>2</v>
      </c>
      <c r="D3154" s="126" t="s">
        <v>1415</v>
      </c>
      <c r="E3154" s="163">
        <v>53002</v>
      </c>
      <c r="F3154" s="163">
        <v>0</v>
      </c>
      <c r="G3154" s="163">
        <v>0</v>
      </c>
      <c r="H3154" s="163">
        <v>0</v>
      </c>
      <c r="I3154" s="163">
        <v>0</v>
      </c>
      <c r="J3154" s="163">
        <v>0</v>
      </c>
      <c r="K3154" s="163">
        <v>19</v>
      </c>
      <c r="L3154" s="163">
        <v>15138</v>
      </c>
      <c r="M3154" s="163">
        <v>13790.35</v>
      </c>
      <c r="N3154" s="163">
        <v>0.28599999999999998</v>
      </c>
      <c r="O3154" s="163">
        <v>0.26</v>
      </c>
      <c r="P3154" s="163">
        <v>19</v>
      </c>
      <c r="Q3154" s="163">
        <v>15138</v>
      </c>
      <c r="R3154" s="163">
        <v>13790.35</v>
      </c>
      <c r="S3154" s="163">
        <v>0.28599999999999998</v>
      </c>
      <c r="T3154" s="163">
        <v>0.26</v>
      </c>
    </row>
    <row r="3155" spans="1:20" ht="15.75" customHeight="1">
      <c r="A3155" s="130" t="s">
        <v>138</v>
      </c>
      <c r="B3155" s="164">
        <v>2015</v>
      </c>
      <c r="C3155" s="164">
        <v>3</v>
      </c>
      <c r="D3155" s="130" t="s">
        <v>55</v>
      </c>
      <c r="E3155" s="164">
        <v>53002</v>
      </c>
      <c r="F3155" s="164">
        <v>0</v>
      </c>
      <c r="G3155" s="164">
        <v>0</v>
      </c>
      <c r="H3155" s="164">
        <v>0</v>
      </c>
      <c r="I3155" s="164">
        <v>0</v>
      </c>
      <c r="J3155" s="164">
        <v>0</v>
      </c>
      <c r="K3155" s="164">
        <v>31</v>
      </c>
      <c r="L3155" s="164">
        <v>4561</v>
      </c>
      <c r="M3155" s="164">
        <v>4099.37</v>
      </c>
      <c r="N3155" s="164">
        <v>8.5999999999999993E-2</v>
      </c>
      <c r="O3155" s="164">
        <v>7.6999999999999999E-2</v>
      </c>
      <c r="P3155" s="164">
        <v>31</v>
      </c>
      <c r="Q3155" s="164">
        <v>4561</v>
      </c>
      <c r="R3155" s="164">
        <v>4099.37</v>
      </c>
      <c r="S3155" s="164">
        <v>8.5999999999999993E-2</v>
      </c>
      <c r="T3155" s="164">
        <v>7.6999999999999999E-2</v>
      </c>
    </row>
    <row r="3156" spans="1:20" ht="15.75" customHeight="1">
      <c r="A3156" s="126" t="s">
        <v>138</v>
      </c>
      <c r="B3156" s="163">
        <v>2015</v>
      </c>
      <c r="C3156" s="163">
        <v>4</v>
      </c>
      <c r="D3156" s="126" t="s">
        <v>56</v>
      </c>
      <c r="E3156" s="163">
        <v>53002</v>
      </c>
      <c r="F3156" s="163">
        <v>0</v>
      </c>
      <c r="G3156" s="163">
        <v>0</v>
      </c>
      <c r="H3156" s="163">
        <v>0</v>
      </c>
      <c r="I3156" s="163">
        <v>0</v>
      </c>
      <c r="J3156" s="163">
        <v>0</v>
      </c>
      <c r="K3156" s="163">
        <v>25</v>
      </c>
      <c r="L3156" s="163">
        <v>828</v>
      </c>
      <c r="M3156" s="163">
        <v>1103.71</v>
      </c>
      <c r="N3156" s="163">
        <v>1.6E-2</v>
      </c>
      <c r="O3156" s="163">
        <v>2.1000000000000001E-2</v>
      </c>
      <c r="P3156" s="163">
        <v>25</v>
      </c>
      <c r="Q3156" s="163">
        <v>828</v>
      </c>
      <c r="R3156" s="163">
        <v>1103.71</v>
      </c>
      <c r="S3156" s="163">
        <v>1.6E-2</v>
      </c>
      <c r="T3156" s="163">
        <v>2.1000000000000001E-2</v>
      </c>
    </row>
    <row r="3157" spans="1:20" ht="15.75" customHeight="1">
      <c r="A3157" s="130" t="s">
        <v>138</v>
      </c>
      <c r="B3157" s="164">
        <v>2015</v>
      </c>
      <c r="C3157" s="164">
        <v>5</v>
      </c>
      <c r="D3157" s="130" t="s">
        <v>57</v>
      </c>
      <c r="E3157" s="164">
        <v>53002</v>
      </c>
      <c r="F3157" s="164">
        <v>0</v>
      </c>
      <c r="G3157" s="164">
        <v>0</v>
      </c>
      <c r="H3157" s="164">
        <v>0</v>
      </c>
      <c r="I3157" s="164">
        <v>0</v>
      </c>
      <c r="J3157" s="164">
        <v>0</v>
      </c>
      <c r="K3157" s="164">
        <v>342</v>
      </c>
      <c r="L3157" s="164">
        <v>37265</v>
      </c>
      <c r="M3157" s="164">
        <v>57626.32</v>
      </c>
      <c r="N3157" s="164">
        <v>0.70299999999999996</v>
      </c>
      <c r="O3157" s="164">
        <v>1.0860000000000001</v>
      </c>
      <c r="P3157" s="164">
        <v>342</v>
      </c>
      <c r="Q3157" s="164">
        <v>37265</v>
      </c>
      <c r="R3157" s="164">
        <v>57626.32</v>
      </c>
      <c r="S3157" s="164">
        <v>0.70299999999999996</v>
      </c>
      <c r="T3157" s="164">
        <v>1.0860000000000001</v>
      </c>
    </row>
    <row r="3158" spans="1:20" ht="15.75" customHeight="1">
      <c r="A3158" s="126" t="s">
        <v>138</v>
      </c>
      <c r="B3158" s="163">
        <v>2015</v>
      </c>
      <c r="C3158" s="163">
        <v>6</v>
      </c>
      <c r="D3158" s="126" t="s">
        <v>58</v>
      </c>
      <c r="E3158" s="163">
        <v>53002</v>
      </c>
      <c r="F3158" s="163">
        <v>0</v>
      </c>
      <c r="G3158" s="163">
        <v>0</v>
      </c>
      <c r="H3158" s="163">
        <v>0</v>
      </c>
      <c r="I3158" s="163">
        <v>0</v>
      </c>
      <c r="J3158" s="163">
        <v>0</v>
      </c>
      <c r="K3158" s="163">
        <v>18</v>
      </c>
      <c r="L3158" s="163">
        <v>4941</v>
      </c>
      <c r="M3158" s="163">
        <v>11558.55</v>
      </c>
      <c r="N3158" s="163">
        <v>9.2999999999999999E-2</v>
      </c>
      <c r="O3158" s="163">
        <v>0.218</v>
      </c>
      <c r="P3158" s="163">
        <v>18</v>
      </c>
      <c r="Q3158" s="163">
        <v>4941</v>
      </c>
      <c r="R3158" s="163">
        <v>11558.55</v>
      </c>
      <c r="S3158" s="163">
        <v>9.2999999999999999E-2</v>
      </c>
      <c r="T3158" s="163">
        <v>0.218</v>
      </c>
    </row>
    <row r="3159" spans="1:20" ht="15.75" customHeight="1">
      <c r="A3159" s="130" t="s">
        <v>138</v>
      </c>
      <c r="B3159" s="164">
        <v>2015</v>
      </c>
      <c r="C3159" s="164">
        <v>7</v>
      </c>
      <c r="D3159" s="130" t="s">
        <v>59</v>
      </c>
      <c r="E3159" s="164">
        <v>53002</v>
      </c>
      <c r="F3159" s="164">
        <v>0</v>
      </c>
      <c r="G3159" s="164">
        <v>0</v>
      </c>
      <c r="H3159" s="164">
        <v>0</v>
      </c>
      <c r="I3159" s="164">
        <v>0</v>
      </c>
      <c r="J3159" s="164">
        <v>0</v>
      </c>
      <c r="K3159" s="164">
        <v>4</v>
      </c>
      <c r="L3159" s="164">
        <v>36</v>
      </c>
      <c r="M3159" s="164">
        <v>29.5</v>
      </c>
      <c r="N3159" s="164">
        <v>1E-3</v>
      </c>
      <c r="O3159" s="164">
        <v>1E-3</v>
      </c>
      <c r="P3159" s="164">
        <v>4</v>
      </c>
      <c r="Q3159" s="164">
        <v>36</v>
      </c>
      <c r="R3159" s="164">
        <v>29.5</v>
      </c>
      <c r="S3159" s="164">
        <v>1E-3</v>
      </c>
      <c r="T3159" s="164">
        <v>1E-3</v>
      </c>
    </row>
    <row r="3160" spans="1:20" ht="15.75" customHeight="1">
      <c r="A3160" s="126" t="s">
        <v>138</v>
      </c>
      <c r="B3160" s="163">
        <v>2015</v>
      </c>
      <c r="C3160" s="163">
        <v>8</v>
      </c>
      <c r="D3160" s="126" t="s">
        <v>60</v>
      </c>
      <c r="E3160" s="163">
        <v>53002</v>
      </c>
      <c r="F3160" s="163">
        <v>0</v>
      </c>
      <c r="G3160" s="163">
        <v>0</v>
      </c>
      <c r="H3160" s="163">
        <v>0</v>
      </c>
      <c r="I3160" s="163">
        <v>0</v>
      </c>
      <c r="J3160" s="163">
        <v>0</v>
      </c>
      <c r="K3160" s="163">
        <v>33</v>
      </c>
      <c r="L3160" s="163">
        <v>5785</v>
      </c>
      <c r="M3160" s="163">
        <v>14555.98</v>
      </c>
      <c r="N3160" s="163">
        <v>0.109</v>
      </c>
      <c r="O3160" s="163">
        <v>0.27500000000000002</v>
      </c>
      <c r="P3160" s="163">
        <v>33</v>
      </c>
      <c r="Q3160" s="163">
        <v>5785</v>
      </c>
      <c r="R3160" s="163">
        <v>14555.98</v>
      </c>
      <c r="S3160" s="163">
        <v>0.109</v>
      </c>
      <c r="T3160" s="163">
        <v>0.27500000000000002</v>
      </c>
    </row>
    <row r="3161" spans="1:20" ht="15.75" customHeight="1">
      <c r="A3161" s="130" t="s">
        <v>138</v>
      </c>
      <c r="B3161" s="164">
        <v>2015</v>
      </c>
      <c r="C3161" s="164">
        <v>9</v>
      </c>
      <c r="D3161" s="130" t="s">
        <v>61</v>
      </c>
      <c r="E3161" s="164">
        <v>53002</v>
      </c>
      <c r="F3161" s="164">
        <v>0</v>
      </c>
      <c r="G3161" s="164">
        <v>0</v>
      </c>
      <c r="H3161" s="164">
        <v>0</v>
      </c>
      <c r="I3161" s="164">
        <v>0</v>
      </c>
      <c r="J3161" s="164">
        <v>0</v>
      </c>
      <c r="K3161" s="164">
        <v>55</v>
      </c>
      <c r="L3161" s="164">
        <v>8128</v>
      </c>
      <c r="M3161" s="164">
        <v>5165.59</v>
      </c>
      <c r="N3161" s="164">
        <v>0.153</v>
      </c>
      <c r="O3161" s="164">
        <v>9.7000000000000003E-2</v>
      </c>
      <c r="P3161" s="164">
        <v>55</v>
      </c>
      <c r="Q3161" s="164">
        <v>8128</v>
      </c>
      <c r="R3161" s="164">
        <v>5165.59</v>
      </c>
      <c r="S3161" s="164">
        <v>0.153</v>
      </c>
      <c r="T3161" s="164">
        <v>9.7000000000000003E-2</v>
      </c>
    </row>
    <row r="3162" spans="1:20" ht="15.75" customHeight="1">
      <c r="A3162" s="126" t="s">
        <v>138</v>
      </c>
      <c r="B3162" s="163">
        <v>2016</v>
      </c>
      <c r="C3162" s="163">
        <v>0</v>
      </c>
      <c r="D3162" s="126" t="s">
        <v>53</v>
      </c>
      <c r="E3162" s="163">
        <v>53671</v>
      </c>
      <c r="F3162" s="163">
        <v>0</v>
      </c>
      <c r="G3162" s="163">
        <v>0</v>
      </c>
      <c r="H3162" s="163">
        <v>0</v>
      </c>
      <c r="I3162" s="163">
        <v>0</v>
      </c>
      <c r="J3162" s="163">
        <v>0</v>
      </c>
      <c r="K3162" s="163">
        <v>33</v>
      </c>
      <c r="L3162" s="163">
        <v>6724</v>
      </c>
      <c r="M3162" s="163">
        <v>3095.31</v>
      </c>
      <c r="N3162" s="163">
        <v>0.125</v>
      </c>
      <c r="O3162" s="163">
        <v>5.8000000000000003E-2</v>
      </c>
      <c r="P3162" s="163">
        <v>33</v>
      </c>
      <c r="Q3162" s="163">
        <v>6724</v>
      </c>
      <c r="R3162" s="163">
        <v>3095.31</v>
      </c>
      <c r="S3162" s="163">
        <v>0.125</v>
      </c>
      <c r="T3162" s="163">
        <v>5.8000000000000003E-2</v>
      </c>
    </row>
    <row r="3163" spans="1:20" ht="15.75" customHeight="1">
      <c r="A3163" s="130" t="s">
        <v>138</v>
      </c>
      <c r="B3163" s="164">
        <v>2016</v>
      </c>
      <c r="C3163" s="164">
        <v>1</v>
      </c>
      <c r="D3163" s="130" t="s">
        <v>54</v>
      </c>
      <c r="E3163" s="164">
        <v>53671</v>
      </c>
      <c r="F3163" s="164">
        <v>0</v>
      </c>
      <c r="G3163" s="164">
        <v>0</v>
      </c>
      <c r="H3163" s="164">
        <v>0</v>
      </c>
      <c r="I3163" s="164">
        <v>0</v>
      </c>
      <c r="J3163" s="164">
        <v>0</v>
      </c>
      <c r="K3163" s="164">
        <v>492</v>
      </c>
      <c r="L3163" s="164">
        <v>7855</v>
      </c>
      <c r="M3163" s="164">
        <v>12977.9</v>
      </c>
      <c r="N3163" s="164">
        <v>0.14599999999999999</v>
      </c>
      <c r="O3163" s="164">
        <v>0.24199999999999999</v>
      </c>
      <c r="P3163" s="164">
        <v>492</v>
      </c>
      <c r="Q3163" s="164">
        <v>7855</v>
      </c>
      <c r="R3163" s="164">
        <v>12977.9</v>
      </c>
      <c r="S3163" s="164">
        <v>0.14599999999999999</v>
      </c>
      <c r="T3163" s="164">
        <v>0.24199999999999999</v>
      </c>
    </row>
    <row r="3164" spans="1:20" ht="15.75" customHeight="1">
      <c r="A3164" s="126" t="s">
        <v>138</v>
      </c>
      <c r="B3164" s="163">
        <v>2016</v>
      </c>
      <c r="C3164" s="163">
        <v>2</v>
      </c>
      <c r="D3164" s="126" t="s">
        <v>1415</v>
      </c>
      <c r="E3164" s="163">
        <v>53671</v>
      </c>
      <c r="F3164" s="163">
        <v>0</v>
      </c>
      <c r="G3164" s="163">
        <v>0</v>
      </c>
      <c r="H3164" s="163">
        <v>0</v>
      </c>
      <c r="I3164" s="163">
        <v>0</v>
      </c>
      <c r="J3164" s="163">
        <v>0</v>
      </c>
      <c r="K3164" s="163">
        <v>10</v>
      </c>
      <c r="L3164" s="163">
        <v>1923</v>
      </c>
      <c r="M3164" s="163">
        <v>8885.58</v>
      </c>
      <c r="N3164" s="163">
        <v>3.5999999999999997E-2</v>
      </c>
      <c r="O3164" s="163">
        <v>0.16600000000000001</v>
      </c>
      <c r="P3164" s="163">
        <v>10</v>
      </c>
      <c r="Q3164" s="163">
        <v>1923</v>
      </c>
      <c r="R3164" s="163">
        <v>8885.58</v>
      </c>
      <c r="S3164" s="163">
        <v>3.5999999999999997E-2</v>
      </c>
      <c r="T3164" s="163">
        <v>0.16600000000000001</v>
      </c>
    </row>
    <row r="3165" spans="1:20" ht="15.75" customHeight="1">
      <c r="A3165" s="130" t="s">
        <v>138</v>
      </c>
      <c r="B3165" s="164">
        <v>2016</v>
      </c>
      <c r="C3165" s="164">
        <v>3</v>
      </c>
      <c r="D3165" s="130" t="s">
        <v>55</v>
      </c>
      <c r="E3165" s="164">
        <v>53671</v>
      </c>
      <c r="F3165" s="164">
        <v>0</v>
      </c>
      <c r="G3165" s="164">
        <v>0</v>
      </c>
      <c r="H3165" s="164">
        <v>0</v>
      </c>
      <c r="I3165" s="164">
        <v>0</v>
      </c>
      <c r="J3165" s="164">
        <v>0</v>
      </c>
      <c r="K3165" s="164">
        <v>33</v>
      </c>
      <c r="L3165" s="164">
        <v>10278</v>
      </c>
      <c r="M3165" s="164">
        <v>8915.57</v>
      </c>
      <c r="N3165" s="164">
        <v>0.192</v>
      </c>
      <c r="O3165" s="164">
        <v>0.16600000000000001</v>
      </c>
      <c r="P3165" s="164">
        <v>33</v>
      </c>
      <c r="Q3165" s="164">
        <v>10278</v>
      </c>
      <c r="R3165" s="164">
        <v>8915.57</v>
      </c>
      <c r="S3165" s="164">
        <v>0.192</v>
      </c>
      <c r="T3165" s="164">
        <v>0.16600000000000001</v>
      </c>
    </row>
    <row r="3166" spans="1:20" ht="15.75" customHeight="1">
      <c r="A3166" s="126" t="s">
        <v>138</v>
      </c>
      <c r="B3166" s="163">
        <v>2016</v>
      </c>
      <c r="C3166" s="163">
        <v>4</v>
      </c>
      <c r="D3166" s="126" t="s">
        <v>56</v>
      </c>
      <c r="E3166" s="163">
        <v>53671</v>
      </c>
      <c r="F3166" s="163">
        <v>0</v>
      </c>
      <c r="G3166" s="163">
        <v>0</v>
      </c>
      <c r="H3166" s="163">
        <v>0</v>
      </c>
      <c r="I3166" s="163">
        <v>0</v>
      </c>
      <c r="J3166" s="163">
        <v>0</v>
      </c>
      <c r="K3166" s="163">
        <v>17</v>
      </c>
      <c r="L3166" s="163">
        <v>7220</v>
      </c>
      <c r="M3166" s="163">
        <v>11193.8</v>
      </c>
      <c r="N3166" s="163">
        <v>0.13500000000000001</v>
      </c>
      <c r="O3166" s="163">
        <v>0.20899999999999999</v>
      </c>
      <c r="P3166" s="163">
        <v>17</v>
      </c>
      <c r="Q3166" s="163">
        <v>7220</v>
      </c>
      <c r="R3166" s="163">
        <v>11193.8</v>
      </c>
      <c r="S3166" s="163">
        <v>0.13500000000000001</v>
      </c>
      <c r="T3166" s="163">
        <v>0.20899999999999999</v>
      </c>
    </row>
    <row r="3167" spans="1:20" ht="15.75" customHeight="1">
      <c r="A3167" s="130" t="s">
        <v>138</v>
      </c>
      <c r="B3167" s="164">
        <v>2016</v>
      </c>
      <c r="C3167" s="164">
        <v>5</v>
      </c>
      <c r="D3167" s="130" t="s">
        <v>57</v>
      </c>
      <c r="E3167" s="164">
        <v>53671</v>
      </c>
      <c r="F3167" s="164">
        <v>0</v>
      </c>
      <c r="G3167" s="164">
        <v>0</v>
      </c>
      <c r="H3167" s="164">
        <v>0</v>
      </c>
      <c r="I3167" s="164">
        <v>0</v>
      </c>
      <c r="J3167" s="164">
        <v>0</v>
      </c>
      <c r="K3167" s="164">
        <v>280</v>
      </c>
      <c r="L3167" s="164">
        <v>27623</v>
      </c>
      <c r="M3167" s="164">
        <v>31683.16</v>
      </c>
      <c r="N3167" s="164">
        <v>0.51500000000000001</v>
      </c>
      <c r="O3167" s="164">
        <v>0.59</v>
      </c>
      <c r="P3167" s="164">
        <v>280</v>
      </c>
      <c r="Q3167" s="164">
        <v>27623</v>
      </c>
      <c r="R3167" s="164">
        <v>31683.16</v>
      </c>
      <c r="S3167" s="164">
        <v>0.51500000000000001</v>
      </c>
      <c r="T3167" s="164">
        <v>0.59</v>
      </c>
    </row>
    <row r="3168" spans="1:20" ht="15.75" customHeight="1">
      <c r="A3168" s="126" t="s">
        <v>138</v>
      </c>
      <c r="B3168" s="163">
        <v>2016</v>
      </c>
      <c r="C3168" s="163">
        <v>6</v>
      </c>
      <c r="D3168" s="126" t="s">
        <v>58</v>
      </c>
      <c r="E3168" s="163">
        <v>53671</v>
      </c>
      <c r="F3168" s="163">
        <v>0</v>
      </c>
      <c r="G3168" s="163">
        <v>0</v>
      </c>
      <c r="H3168" s="163">
        <v>0</v>
      </c>
      <c r="I3168" s="163">
        <v>0</v>
      </c>
      <c r="J3168" s="163">
        <v>0</v>
      </c>
      <c r="K3168" s="163">
        <v>20</v>
      </c>
      <c r="L3168" s="163">
        <v>3931</v>
      </c>
      <c r="M3168" s="163">
        <v>2298.39</v>
      </c>
      <c r="N3168" s="163">
        <v>7.2999999999999995E-2</v>
      </c>
      <c r="O3168" s="163">
        <v>4.2999999999999997E-2</v>
      </c>
      <c r="P3168" s="163">
        <v>20</v>
      </c>
      <c r="Q3168" s="163">
        <v>3931</v>
      </c>
      <c r="R3168" s="163">
        <v>2298.39</v>
      </c>
      <c r="S3168" s="163">
        <v>7.2999999999999995E-2</v>
      </c>
      <c r="T3168" s="163">
        <v>4.2999999999999997E-2</v>
      </c>
    </row>
    <row r="3169" spans="1:20" ht="15.75" customHeight="1">
      <c r="A3169" s="130" t="s">
        <v>138</v>
      </c>
      <c r="B3169" s="164">
        <v>2016</v>
      </c>
      <c r="C3169" s="164">
        <v>7</v>
      </c>
      <c r="D3169" s="130" t="s">
        <v>59</v>
      </c>
      <c r="E3169" s="164">
        <v>53671</v>
      </c>
      <c r="F3169" s="164">
        <v>0</v>
      </c>
      <c r="G3169" s="164">
        <v>0</v>
      </c>
      <c r="H3169" s="164">
        <v>0</v>
      </c>
      <c r="I3169" s="164">
        <v>0</v>
      </c>
      <c r="J3169" s="164">
        <v>0</v>
      </c>
      <c r="K3169" s="164">
        <v>4</v>
      </c>
      <c r="L3169" s="164">
        <v>2616</v>
      </c>
      <c r="M3169" s="164">
        <v>1868.78</v>
      </c>
      <c r="N3169" s="164">
        <v>4.9000000000000002E-2</v>
      </c>
      <c r="O3169" s="164">
        <v>3.5000000000000003E-2</v>
      </c>
      <c r="P3169" s="164">
        <v>4</v>
      </c>
      <c r="Q3169" s="164">
        <v>2616</v>
      </c>
      <c r="R3169" s="164">
        <v>1868.78</v>
      </c>
      <c r="S3169" s="164">
        <v>4.9000000000000002E-2</v>
      </c>
      <c r="T3169" s="164">
        <v>3.5000000000000003E-2</v>
      </c>
    </row>
    <row r="3170" spans="1:20" ht="15.75" customHeight="1">
      <c r="A3170" s="126" t="s">
        <v>138</v>
      </c>
      <c r="B3170" s="163">
        <v>2016</v>
      </c>
      <c r="C3170" s="163">
        <v>8</v>
      </c>
      <c r="D3170" s="126" t="s">
        <v>60</v>
      </c>
      <c r="E3170" s="163">
        <v>53671</v>
      </c>
      <c r="F3170" s="163">
        <v>0</v>
      </c>
      <c r="G3170" s="163">
        <v>0</v>
      </c>
      <c r="H3170" s="163">
        <v>0</v>
      </c>
      <c r="I3170" s="163">
        <v>0</v>
      </c>
      <c r="J3170" s="163">
        <v>0</v>
      </c>
      <c r="K3170" s="163">
        <v>4</v>
      </c>
      <c r="L3170" s="163">
        <v>962</v>
      </c>
      <c r="M3170" s="163">
        <v>486.05</v>
      </c>
      <c r="N3170" s="163">
        <v>1.7999999999999999E-2</v>
      </c>
      <c r="O3170" s="163">
        <v>8.9999999999999993E-3</v>
      </c>
      <c r="P3170" s="163">
        <v>4</v>
      </c>
      <c r="Q3170" s="163">
        <v>962</v>
      </c>
      <c r="R3170" s="163">
        <v>486.05</v>
      </c>
      <c r="S3170" s="163">
        <v>1.7999999999999999E-2</v>
      </c>
      <c r="T3170" s="163">
        <v>8.9999999999999993E-3</v>
      </c>
    </row>
    <row r="3171" spans="1:20" ht="15.75" customHeight="1">
      <c r="A3171" s="130" t="s">
        <v>138</v>
      </c>
      <c r="B3171" s="164">
        <v>2016</v>
      </c>
      <c r="C3171" s="164">
        <v>9</v>
      </c>
      <c r="D3171" s="130" t="s">
        <v>61</v>
      </c>
      <c r="E3171" s="164">
        <v>53671</v>
      </c>
      <c r="F3171" s="164">
        <v>0</v>
      </c>
      <c r="G3171" s="164">
        <v>0</v>
      </c>
      <c r="H3171" s="164">
        <v>0</v>
      </c>
      <c r="I3171" s="164">
        <v>0</v>
      </c>
      <c r="J3171" s="164">
        <v>0</v>
      </c>
      <c r="K3171" s="164">
        <v>88</v>
      </c>
      <c r="L3171" s="164">
        <v>6799</v>
      </c>
      <c r="M3171" s="164">
        <v>9043.4599999999991</v>
      </c>
      <c r="N3171" s="164">
        <v>0.127</v>
      </c>
      <c r="O3171" s="164">
        <v>0.16800000000000001</v>
      </c>
      <c r="P3171" s="164">
        <v>88</v>
      </c>
      <c r="Q3171" s="164">
        <v>6799</v>
      </c>
      <c r="R3171" s="164">
        <v>9043.4599999999991</v>
      </c>
      <c r="S3171" s="164">
        <v>0.127</v>
      </c>
      <c r="T3171" s="164">
        <v>0.16800000000000001</v>
      </c>
    </row>
    <row r="3172" spans="1:20" ht="15.75" customHeight="1">
      <c r="A3172" s="126" t="s">
        <v>138</v>
      </c>
      <c r="B3172" s="163">
        <v>2017</v>
      </c>
      <c r="C3172" s="163">
        <v>0</v>
      </c>
      <c r="D3172" s="126" t="s">
        <v>53</v>
      </c>
      <c r="E3172" s="163">
        <v>55013</v>
      </c>
      <c r="F3172" s="163">
        <v>0</v>
      </c>
      <c r="G3172" s="163">
        <v>0</v>
      </c>
      <c r="H3172" s="163">
        <v>0</v>
      </c>
      <c r="I3172" s="163">
        <v>0</v>
      </c>
      <c r="J3172" s="163">
        <v>0</v>
      </c>
      <c r="K3172" s="163">
        <v>20</v>
      </c>
      <c r="L3172" s="163">
        <v>14808</v>
      </c>
      <c r="M3172" s="163">
        <v>6955.12</v>
      </c>
      <c r="N3172" s="163">
        <v>0.26900000000000002</v>
      </c>
      <c r="O3172" s="163">
        <v>0.126</v>
      </c>
      <c r="P3172" s="163">
        <v>20</v>
      </c>
      <c r="Q3172" s="163">
        <v>14808</v>
      </c>
      <c r="R3172" s="163">
        <v>6955.12</v>
      </c>
      <c r="S3172" s="163">
        <v>0.26900000000000002</v>
      </c>
      <c r="T3172" s="163">
        <v>0.126</v>
      </c>
    </row>
    <row r="3173" spans="1:20" ht="15.75" customHeight="1">
      <c r="A3173" s="130" t="s">
        <v>138</v>
      </c>
      <c r="B3173" s="164">
        <v>2017</v>
      </c>
      <c r="C3173" s="164">
        <v>1</v>
      </c>
      <c r="D3173" s="130" t="s">
        <v>54</v>
      </c>
      <c r="E3173" s="164">
        <v>55013</v>
      </c>
      <c r="F3173" s="164">
        <v>0</v>
      </c>
      <c r="G3173" s="164">
        <v>0</v>
      </c>
      <c r="H3173" s="164">
        <v>0</v>
      </c>
      <c r="I3173" s="164">
        <v>0</v>
      </c>
      <c r="J3173" s="164">
        <v>0</v>
      </c>
      <c r="K3173" s="164">
        <v>363</v>
      </c>
      <c r="L3173" s="164">
        <v>4792</v>
      </c>
      <c r="M3173" s="164">
        <v>5458.53</v>
      </c>
      <c r="N3173" s="164">
        <v>8.6999999999999994E-2</v>
      </c>
      <c r="O3173" s="164">
        <v>9.9000000000000005E-2</v>
      </c>
      <c r="P3173" s="164">
        <v>363</v>
      </c>
      <c r="Q3173" s="164">
        <v>4792</v>
      </c>
      <c r="R3173" s="164">
        <v>5458.53</v>
      </c>
      <c r="S3173" s="164">
        <v>8.6999999999999994E-2</v>
      </c>
      <c r="T3173" s="164">
        <v>9.9000000000000005E-2</v>
      </c>
    </row>
    <row r="3174" spans="1:20" ht="15.75" customHeight="1">
      <c r="A3174" s="126" t="s">
        <v>138</v>
      </c>
      <c r="B3174" s="163">
        <v>2017</v>
      </c>
      <c r="C3174" s="163">
        <v>2</v>
      </c>
      <c r="D3174" s="126" t="s">
        <v>1415</v>
      </c>
      <c r="E3174" s="163">
        <v>55013</v>
      </c>
      <c r="F3174" s="163">
        <v>0</v>
      </c>
      <c r="G3174" s="163">
        <v>0</v>
      </c>
      <c r="H3174" s="163">
        <v>0</v>
      </c>
      <c r="I3174" s="163">
        <v>0</v>
      </c>
      <c r="J3174" s="163">
        <v>0</v>
      </c>
      <c r="K3174" s="163">
        <v>31</v>
      </c>
      <c r="L3174" s="163">
        <v>7866</v>
      </c>
      <c r="M3174" s="163">
        <v>7628.5</v>
      </c>
      <c r="N3174" s="163">
        <v>0.14299999999999999</v>
      </c>
      <c r="O3174" s="163">
        <v>0.13900000000000001</v>
      </c>
      <c r="P3174" s="163">
        <v>31</v>
      </c>
      <c r="Q3174" s="163">
        <v>7866</v>
      </c>
      <c r="R3174" s="163">
        <v>7628.5</v>
      </c>
      <c r="S3174" s="163">
        <v>0.14299999999999999</v>
      </c>
      <c r="T3174" s="163">
        <v>0.13900000000000001</v>
      </c>
    </row>
    <row r="3175" spans="1:20" ht="15.75" customHeight="1">
      <c r="A3175" s="130" t="s">
        <v>138</v>
      </c>
      <c r="B3175" s="164">
        <v>2017</v>
      </c>
      <c r="C3175" s="164">
        <v>3</v>
      </c>
      <c r="D3175" s="130" t="s">
        <v>55</v>
      </c>
      <c r="E3175" s="164">
        <v>55013</v>
      </c>
      <c r="F3175" s="164">
        <v>0</v>
      </c>
      <c r="G3175" s="164">
        <v>0</v>
      </c>
      <c r="H3175" s="164">
        <v>0</v>
      </c>
      <c r="I3175" s="164">
        <v>0</v>
      </c>
      <c r="J3175" s="164">
        <v>0</v>
      </c>
      <c r="K3175" s="164">
        <v>65</v>
      </c>
      <c r="L3175" s="164">
        <v>11563</v>
      </c>
      <c r="M3175" s="164">
        <v>16576.46</v>
      </c>
      <c r="N3175" s="164">
        <v>0.21</v>
      </c>
      <c r="O3175" s="164">
        <v>0.30099999999999999</v>
      </c>
      <c r="P3175" s="164">
        <v>65</v>
      </c>
      <c r="Q3175" s="164">
        <v>11563</v>
      </c>
      <c r="R3175" s="164">
        <v>16576.46</v>
      </c>
      <c r="S3175" s="164">
        <v>0.21</v>
      </c>
      <c r="T3175" s="164">
        <v>0.30099999999999999</v>
      </c>
    </row>
    <row r="3176" spans="1:20" ht="15.75" customHeight="1">
      <c r="A3176" s="126" t="s">
        <v>138</v>
      </c>
      <c r="B3176" s="163">
        <v>2017</v>
      </c>
      <c r="C3176" s="163">
        <v>4</v>
      </c>
      <c r="D3176" s="126" t="s">
        <v>56</v>
      </c>
      <c r="E3176" s="163">
        <v>55013</v>
      </c>
      <c r="F3176" s="163">
        <v>0</v>
      </c>
      <c r="G3176" s="163">
        <v>0</v>
      </c>
      <c r="H3176" s="163">
        <v>0</v>
      </c>
      <c r="I3176" s="163">
        <v>0</v>
      </c>
      <c r="J3176" s="163">
        <v>0</v>
      </c>
      <c r="K3176" s="163">
        <v>30</v>
      </c>
      <c r="L3176" s="163">
        <v>1086</v>
      </c>
      <c r="M3176" s="163">
        <v>1492.69</v>
      </c>
      <c r="N3176" s="163">
        <v>0.02</v>
      </c>
      <c r="O3176" s="163">
        <v>2.7E-2</v>
      </c>
      <c r="P3176" s="163">
        <v>30</v>
      </c>
      <c r="Q3176" s="163">
        <v>1086</v>
      </c>
      <c r="R3176" s="163">
        <v>1492.69</v>
      </c>
      <c r="S3176" s="163">
        <v>0.02</v>
      </c>
      <c r="T3176" s="163">
        <v>2.7E-2</v>
      </c>
    </row>
    <row r="3177" spans="1:20" ht="15.75" customHeight="1">
      <c r="A3177" s="130" t="s">
        <v>138</v>
      </c>
      <c r="B3177" s="164">
        <v>2017</v>
      </c>
      <c r="C3177" s="164">
        <v>5</v>
      </c>
      <c r="D3177" s="130" t="s">
        <v>57</v>
      </c>
      <c r="E3177" s="164">
        <v>55013</v>
      </c>
      <c r="F3177" s="164">
        <v>0</v>
      </c>
      <c r="G3177" s="164">
        <v>0</v>
      </c>
      <c r="H3177" s="164">
        <v>0</v>
      </c>
      <c r="I3177" s="164">
        <v>0</v>
      </c>
      <c r="J3177" s="164">
        <v>0</v>
      </c>
      <c r="K3177" s="164">
        <v>254</v>
      </c>
      <c r="L3177" s="164">
        <v>16595</v>
      </c>
      <c r="M3177" s="164">
        <v>20619.439999999999</v>
      </c>
      <c r="N3177" s="164">
        <v>0.30199999999999999</v>
      </c>
      <c r="O3177" s="164">
        <v>0.375</v>
      </c>
      <c r="P3177" s="164">
        <v>254</v>
      </c>
      <c r="Q3177" s="164">
        <v>16595</v>
      </c>
      <c r="R3177" s="164">
        <v>20619.439999999999</v>
      </c>
      <c r="S3177" s="164">
        <v>0.30199999999999999</v>
      </c>
      <c r="T3177" s="164">
        <v>0.375</v>
      </c>
    </row>
    <row r="3178" spans="1:20" ht="15.75" customHeight="1">
      <c r="A3178" s="126" t="s">
        <v>138</v>
      </c>
      <c r="B3178" s="163">
        <v>2017</v>
      </c>
      <c r="C3178" s="163">
        <v>6</v>
      </c>
      <c r="D3178" s="126" t="s">
        <v>58</v>
      </c>
      <c r="E3178" s="163">
        <v>55013</v>
      </c>
      <c r="F3178" s="163">
        <v>0</v>
      </c>
      <c r="G3178" s="163">
        <v>0</v>
      </c>
      <c r="H3178" s="163">
        <v>0</v>
      </c>
      <c r="I3178" s="163">
        <v>0</v>
      </c>
      <c r="J3178" s="163">
        <v>0</v>
      </c>
      <c r="K3178" s="163">
        <v>82</v>
      </c>
      <c r="L3178" s="163">
        <v>9591</v>
      </c>
      <c r="M3178" s="163">
        <v>8976.3799999999992</v>
      </c>
      <c r="N3178" s="163">
        <v>0.17399999999999999</v>
      </c>
      <c r="O3178" s="163">
        <v>0.16300000000000001</v>
      </c>
      <c r="P3178" s="163">
        <v>82</v>
      </c>
      <c r="Q3178" s="163">
        <v>9591</v>
      </c>
      <c r="R3178" s="163">
        <v>8976.3799999999992</v>
      </c>
      <c r="S3178" s="163">
        <v>0.17399999999999999</v>
      </c>
      <c r="T3178" s="163">
        <v>0.16300000000000001</v>
      </c>
    </row>
    <row r="3179" spans="1:20" ht="15.75" customHeight="1">
      <c r="A3179" s="130" t="s">
        <v>138</v>
      </c>
      <c r="B3179" s="164">
        <v>2017</v>
      </c>
      <c r="C3179" s="164">
        <v>7</v>
      </c>
      <c r="D3179" s="130" t="s">
        <v>59</v>
      </c>
      <c r="E3179" s="164">
        <v>55013</v>
      </c>
      <c r="F3179" s="164">
        <v>0</v>
      </c>
      <c r="G3179" s="164">
        <v>0</v>
      </c>
      <c r="H3179" s="164">
        <v>0</v>
      </c>
      <c r="I3179" s="164">
        <v>0</v>
      </c>
      <c r="J3179" s="164">
        <v>0</v>
      </c>
      <c r="K3179" s="164">
        <v>0</v>
      </c>
      <c r="L3179" s="164">
        <v>0</v>
      </c>
      <c r="M3179" s="164">
        <v>0</v>
      </c>
      <c r="N3179" s="164">
        <v>0</v>
      </c>
      <c r="O3179" s="164">
        <v>0</v>
      </c>
      <c r="P3179" s="164">
        <v>0</v>
      </c>
      <c r="Q3179" s="164">
        <v>0</v>
      </c>
      <c r="R3179" s="164">
        <v>0</v>
      </c>
      <c r="S3179" s="164">
        <v>0</v>
      </c>
      <c r="T3179" s="164">
        <v>0</v>
      </c>
    </row>
    <row r="3180" spans="1:20" ht="15.75" customHeight="1">
      <c r="A3180" s="126" t="s">
        <v>138</v>
      </c>
      <c r="B3180" s="163">
        <v>2017</v>
      </c>
      <c r="C3180" s="163">
        <v>8</v>
      </c>
      <c r="D3180" s="126" t="s">
        <v>60</v>
      </c>
      <c r="E3180" s="163">
        <v>55013</v>
      </c>
      <c r="F3180" s="163">
        <v>0</v>
      </c>
      <c r="G3180" s="163">
        <v>0</v>
      </c>
      <c r="H3180" s="163">
        <v>0</v>
      </c>
      <c r="I3180" s="163">
        <v>0</v>
      </c>
      <c r="J3180" s="163">
        <v>0</v>
      </c>
      <c r="K3180" s="163">
        <v>5</v>
      </c>
      <c r="L3180" s="163">
        <v>419</v>
      </c>
      <c r="M3180" s="163">
        <v>93.56</v>
      </c>
      <c r="N3180" s="163">
        <v>8.0000000000000002E-3</v>
      </c>
      <c r="O3180" s="163">
        <v>2E-3</v>
      </c>
      <c r="P3180" s="163">
        <v>5</v>
      </c>
      <c r="Q3180" s="163">
        <v>419</v>
      </c>
      <c r="R3180" s="163">
        <v>93.56</v>
      </c>
      <c r="S3180" s="163">
        <v>8.0000000000000002E-3</v>
      </c>
      <c r="T3180" s="163">
        <v>2E-3</v>
      </c>
    </row>
    <row r="3181" spans="1:20" ht="15.75" customHeight="1">
      <c r="A3181" s="130" t="s">
        <v>138</v>
      </c>
      <c r="B3181" s="164">
        <v>2017</v>
      </c>
      <c r="C3181" s="164">
        <v>9</v>
      </c>
      <c r="D3181" s="130" t="s">
        <v>61</v>
      </c>
      <c r="E3181" s="164">
        <v>55013</v>
      </c>
      <c r="F3181" s="164">
        <v>0</v>
      </c>
      <c r="G3181" s="164">
        <v>0</v>
      </c>
      <c r="H3181" s="164">
        <v>0</v>
      </c>
      <c r="I3181" s="164">
        <v>0</v>
      </c>
      <c r="J3181" s="164">
        <v>0</v>
      </c>
      <c r="K3181" s="164">
        <v>109</v>
      </c>
      <c r="L3181" s="164">
        <v>26146</v>
      </c>
      <c r="M3181" s="164">
        <v>15159.64</v>
      </c>
      <c r="N3181" s="164">
        <v>0.47499999999999998</v>
      </c>
      <c r="O3181" s="164">
        <v>0.27600000000000002</v>
      </c>
      <c r="P3181" s="164">
        <v>109</v>
      </c>
      <c r="Q3181" s="164">
        <v>26146</v>
      </c>
      <c r="R3181" s="164">
        <v>15159.64</v>
      </c>
      <c r="S3181" s="164">
        <v>0.47499999999999998</v>
      </c>
      <c r="T3181" s="164">
        <v>0.27600000000000002</v>
      </c>
    </row>
    <row r="3182" spans="1:20" ht="15.75" customHeight="1">
      <c r="A3182" s="126" t="s">
        <v>138</v>
      </c>
      <c r="B3182" s="163">
        <v>2018</v>
      </c>
      <c r="C3182" s="163">
        <v>0</v>
      </c>
      <c r="D3182" s="126" t="s">
        <v>53</v>
      </c>
      <c r="E3182" s="163">
        <v>55811</v>
      </c>
      <c r="F3182" s="163">
        <v>0</v>
      </c>
      <c r="G3182" s="163">
        <v>0</v>
      </c>
      <c r="H3182" s="163">
        <v>0</v>
      </c>
      <c r="I3182" s="163">
        <v>0</v>
      </c>
      <c r="J3182" s="163">
        <v>0</v>
      </c>
      <c r="K3182" s="163">
        <v>9</v>
      </c>
      <c r="L3182" s="163">
        <v>7148</v>
      </c>
      <c r="M3182" s="163">
        <v>753.28</v>
      </c>
      <c r="N3182" s="163">
        <v>0.128</v>
      </c>
      <c r="O3182" s="163">
        <v>1.2999999999999999E-2</v>
      </c>
      <c r="P3182" s="163">
        <v>9</v>
      </c>
      <c r="Q3182" s="163">
        <v>7148</v>
      </c>
      <c r="R3182" s="163">
        <v>753.28</v>
      </c>
      <c r="S3182" s="163">
        <v>0.128</v>
      </c>
      <c r="T3182" s="163">
        <v>1.2999999999999999E-2</v>
      </c>
    </row>
    <row r="3183" spans="1:20" ht="15.75" customHeight="1">
      <c r="A3183" s="130" t="s">
        <v>138</v>
      </c>
      <c r="B3183" s="164">
        <v>2018</v>
      </c>
      <c r="C3183" s="164">
        <v>1</v>
      </c>
      <c r="D3183" s="130" t="s">
        <v>54</v>
      </c>
      <c r="E3183" s="164">
        <v>55811</v>
      </c>
      <c r="F3183" s="164">
        <v>0</v>
      </c>
      <c r="G3183" s="164">
        <v>0</v>
      </c>
      <c r="H3183" s="164">
        <v>0</v>
      </c>
      <c r="I3183" s="164">
        <v>0</v>
      </c>
      <c r="J3183" s="164">
        <v>0</v>
      </c>
      <c r="K3183" s="164">
        <v>273</v>
      </c>
      <c r="L3183" s="164">
        <v>4387</v>
      </c>
      <c r="M3183" s="164">
        <v>7652.61</v>
      </c>
      <c r="N3183" s="164">
        <v>7.9000000000000001E-2</v>
      </c>
      <c r="O3183" s="164">
        <v>0.13700000000000001</v>
      </c>
      <c r="P3183" s="164">
        <v>273</v>
      </c>
      <c r="Q3183" s="164">
        <v>4387</v>
      </c>
      <c r="R3183" s="164">
        <v>7652.61</v>
      </c>
      <c r="S3183" s="164">
        <v>7.9000000000000001E-2</v>
      </c>
      <c r="T3183" s="164">
        <v>0.13700000000000001</v>
      </c>
    </row>
    <row r="3184" spans="1:20" ht="15.75" customHeight="1">
      <c r="A3184" s="126" t="s">
        <v>138</v>
      </c>
      <c r="B3184" s="163">
        <v>2018</v>
      </c>
      <c r="C3184" s="163">
        <v>2</v>
      </c>
      <c r="D3184" s="126" t="s">
        <v>1415</v>
      </c>
      <c r="E3184" s="163">
        <v>55811</v>
      </c>
      <c r="F3184" s="163">
        <v>0</v>
      </c>
      <c r="G3184" s="163">
        <v>0</v>
      </c>
      <c r="H3184" s="163">
        <v>0</v>
      </c>
      <c r="I3184" s="163">
        <v>0</v>
      </c>
      <c r="J3184" s="163">
        <v>0</v>
      </c>
      <c r="K3184" s="163">
        <v>40</v>
      </c>
      <c r="L3184" s="163">
        <v>18202</v>
      </c>
      <c r="M3184" s="163">
        <v>20672.05</v>
      </c>
      <c r="N3184" s="163">
        <v>0.32600000000000001</v>
      </c>
      <c r="O3184" s="163">
        <v>0.37</v>
      </c>
      <c r="P3184" s="163">
        <v>40</v>
      </c>
      <c r="Q3184" s="163">
        <v>18202</v>
      </c>
      <c r="R3184" s="163">
        <v>20672.05</v>
      </c>
      <c r="S3184" s="163">
        <v>0.32600000000000001</v>
      </c>
      <c r="T3184" s="163">
        <v>0.37</v>
      </c>
    </row>
    <row r="3185" spans="1:20" ht="15.75" customHeight="1">
      <c r="A3185" s="130" t="s">
        <v>138</v>
      </c>
      <c r="B3185" s="164">
        <v>2018</v>
      </c>
      <c r="C3185" s="164">
        <v>3</v>
      </c>
      <c r="D3185" s="130" t="s">
        <v>55</v>
      </c>
      <c r="E3185" s="164">
        <v>55811</v>
      </c>
      <c r="F3185" s="164">
        <v>0</v>
      </c>
      <c r="G3185" s="164">
        <v>0</v>
      </c>
      <c r="H3185" s="164">
        <v>0</v>
      </c>
      <c r="I3185" s="164">
        <v>0</v>
      </c>
      <c r="J3185" s="164">
        <v>0</v>
      </c>
      <c r="K3185" s="164">
        <v>60</v>
      </c>
      <c r="L3185" s="164">
        <v>9498</v>
      </c>
      <c r="M3185" s="164">
        <v>12754.35</v>
      </c>
      <c r="N3185" s="164">
        <v>0.17</v>
      </c>
      <c r="O3185" s="164">
        <v>0.22900000000000001</v>
      </c>
      <c r="P3185" s="164">
        <v>60</v>
      </c>
      <c r="Q3185" s="164">
        <v>9498</v>
      </c>
      <c r="R3185" s="164">
        <v>12754.35</v>
      </c>
      <c r="S3185" s="164">
        <v>0.17</v>
      </c>
      <c r="T3185" s="164">
        <v>0.22900000000000001</v>
      </c>
    </row>
    <row r="3186" spans="1:20" ht="15.75" customHeight="1">
      <c r="A3186" s="126" t="s">
        <v>138</v>
      </c>
      <c r="B3186" s="163">
        <v>2018</v>
      </c>
      <c r="C3186" s="163">
        <v>4</v>
      </c>
      <c r="D3186" s="126" t="s">
        <v>56</v>
      </c>
      <c r="E3186" s="163">
        <v>55811</v>
      </c>
      <c r="F3186" s="163">
        <v>0</v>
      </c>
      <c r="G3186" s="163">
        <v>0</v>
      </c>
      <c r="H3186" s="163">
        <v>0</v>
      </c>
      <c r="I3186" s="163">
        <v>0</v>
      </c>
      <c r="J3186" s="163">
        <v>0</v>
      </c>
      <c r="K3186" s="163">
        <v>5</v>
      </c>
      <c r="L3186" s="163">
        <v>1493</v>
      </c>
      <c r="M3186" s="163">
        <v>665.77</v>
      </c>
      <c r="N3186" s="163">
        <v>2.7E-2</v>
      </c>
      <c r="O3186" s="163">
        <v>1.2E-2</v>
      </c>
      <c r="P3186" s="163">
        <v>5</v>
      </c>
      <c r="Q3186" s="163">
        <v>1493</v>
      </c>
      <c r="R3186" s="163">
        <v>665.77</v>
      </c>
      <c r="S3186" s="163">
        <v>2.7E-2</v>
      </c>
      <c r="T3186" s="163">
        <v>1.2E-2</v>
      </c>
    </row>
    <row r="3187" spans="1:20" ht="15.75" customHeight="1">
      <c r="A3187" s="130" t="s">
        <v>138</v>
      </c>
      <c r="B3187" s="164">
        <v>2018</v>
      </c>
      <c r="C3187" s="164">
        <v>5</v>
      </c>
      <c r="D3187" s="130" t="s">
        <v>57</v>
      </c>
      <c r="E3187" s="164">
        <v>55811</v>
      </c>
      <c r="F3187" s="164">
        <v>0</v>
      </c>
      <c r="G3187" s="164">
        <v>0</v>
      </c>
      <c r="H3187" s="164">
        <v>0</v>
      </c>
      <c r="I3187" s="164">
        <v>0</v>
      </c>
      <c r="J3187" s="164">
        <v>0</v>
      </c>
      <c r="K3187" s="164">
        <v>330</v>
      </c>
      <c r="L3187" s="164">
        <v>35899</v>
      </c>
      <c r="M3187" s="164">
        <v>53829.31</v>
      </c>
      <c r="N3187" s="164">
        <v>0.64300000000000002</v>
      </c>
      <c r="O3187" s="164">
        <v>0.96399999999999997</v>
      </c>
      <c r="P3187" s="164">
        <v>330</v>
      </c>
      <c r="Q3187" s="164">
        <v>35899</v>
      </c>
      <c r="R3187" s="164">
        <v>53829.31</v>
      </c>
      <c r="S3187" s="164">
        <v>0.64300000000000002</v>
      </c>
      <c r="T3187" s="164">
        <v>0.96399999999999997</v>
      </c>
    </row>
    <row r="3188" spans="1:20" ht="15.75" customHeight="1">
      <c r="A3188" s="126" t="s">
        <v>138</v>
      </c>
      <c r="B3188" s="163">
        <v>2018</v>
      </c>
      <c r="C3188" s="163">
        <v>6</v>
      </c>
      <c r="D3188" s="126" t="s">
        <v>58</v>
      </c>
      <c r="E3188" s="163">
        <v>55811</v>
      </c>
      <c r="F3188" s="163">
        <v>0</v>
      </c>
      <c r="G3188" s="163">
        <v>0</v>
      </c>
      <c r="H3188" s="163">
        <v>0</v>
      </c>
      <c r="I3188" s="163">
        <v>0</v>
      </c>
      <c r="J3188" s="163">
        <v>0</v>
      </c>
      <c r="K3188" s="163">
        <v>69</v>
      </c>
      <c r="L3188" s="163">
        <v>19522</v>
      </c>
      <c r="M3188" s="163">
        <v>17341.060000000001</v>
      </c>
      <c r="N3188" s="163">
        <v>0.35</v>
      </c>
      <c r="O3188" s="163">
        <v>0.311</v>
      </c>
      <c r="P3188" s="163">
        <v>69</v>
      </c>
      <c r="Q3188" s="163">
        <v>19522</v>
      </c>
      <c r="R3188" s="163">
        <v>17341.060000000001</v>
      </c>
      <c r="S3188" s="163">
        <v>0.35</v>
      </c>
      <c r="T3188" s="163">
        <v>0.311</v>
      </c>
    </row>
    <row r="3189" spans="1:20" ht="15.75" customHeight="1">
      <c r="A3189" s="130" t="s">
        <v>138</v>
      </c>
      <c r="B3189" s="164">
        <v>2018</v>
      </c>
      <c r="C3189" s="164">
        <v>7</v>
      </c>
      <c r="D3189" s="130" t="s">
        <v>59</v>
      </c>
      <c r="E3189" s="164">
        <v>55811</v>
      </c>
      <c r="F3189" s="164">
        <v>0</v>
      </c>
      <c r="G3189" s="164">
        <v>0</v>
      </c>
      <c r="H3189" s="164">
        <v>0</v>
      </c>
      <c r="I3189" s="164">
        <v>0</v>
      </c>
      <c r="J3189" s="164">
        <v>0</v>
      </c>
      <c r="K3189" s="164">
        <v>4</v>
      </c>
      <c r="L3189" s="164">
        <v>429</v>
      </c>
      <c r="M3189" s="164">
        <v>498.04</v>
      </c>
      <c r="N3189" s="164">
        <v>8.0000000000000002E-3</v>
      </c>
      <c r="O3189" s="164">
        <v>8.9999999999999993E-3</v>
      </c>
      <c r="P3189" s="164">
        <v>4</v>
      </c>
      <c r="Q3189" s="164">
        <v>429</v>
      </c>
      <c r="R3189" s="164">
        <v>498.04</v>
      </c>
      <c r="S3189" s="164">
        <v>8.0000000000000002E-3</v>
      </c>
      <c r="T3189" s="164">
        <v>8.9999999999999993E-3</v>
      </c>
    </row>
    <row r="3190" spans="1:20" ht="15.75" customHeight="1">
      <c r="A3190" s="126" t="s">
        <v>138</v>
      </c>
      <c r="B3190" s="163">
        <v>2018</v>
      </c>
      <c r="C3190" s="163">
        <v>8</v>
      </c>
      <c r="D3190" s="126" t="s">
        <v>60</v>
      </c>
      <c r="E3190" s="163">
        <v>55811</v>
      </c>
      <c r="F3190" s="163">
        <v>0</v>
      </c>
      <c r="G3190" s="163">
        <v>0</v>
      </c>
      <c r="H3190" s="163">
        <v>0</v>
      </c>
      <c r="I3190" s="163">
        <v>0</v>
      </c>
      <c r="J3190" s="163">
        <v>0</v>
      </c>
      <c r="K3190" s="163">
        <v>8</v>
      </c>
      <c r="L3190" s="163">
        <v>263</v>
      </c>
      <c r="M3190" s="163">
        <v>373.21</v>
      </c>
      <c r="N3190" s="163">
        <v>5.0000000000000001E-3</v>
      </c>
      <c r="O3190" s="163">
        <v>7.0000000000000001E-3</v>
      </c>
      <c r="P3190" s="163">
        <v>8</v>
      </c>
      <c r="Q3190" s="163">
        <v>263</v>
      </c>
      <c r="R3190" s="163">
        <v>373.21</v>
      </c>
      <c r="S3190" s="163">
        <v>5.0000000000000001E-3</v>
      </c>
      <c r="T3190" s="163">
        <v>7.0000000000000001E-3</v>
      </c>
    </row>
    <row r="3191" spans="1:20" ht="15.75" customHeight="1">
      <c r="A3191" s="130" t="s">
        <v>138</v>
      </c>
      <c r="B3191" s="164">
        <v>2018</v>
      </c>
      <c r="C3191" s="164">
        <v>9</v>
      </c>
      <c r="D3191" s="130" t="s">
        <v>61</v>
      </c>
      <c r="E3191" s="164">
        <v>55811</v>
      </c>
      <c r="F3191" s="164">
        <v>0</v>
      </c>
      <c r="G3191" s="164">
        <v>0</v>
      </c>
      <c r="H3191" s="164">
        <v>0</v>
      </c>
      <c r="I3191" s="164">
        <v>0</v>
      </c>
      <c r="J3191" s="164">
        <v>0</v>
      </c>
      <c r="K3191" s="164">
        <v>86</v>
      </c>
      <c r="L3191" s="164">
        <v>13548</v>
      </c>
      <c r="M3191" s="164">
        <v>16731.57</v>
      </c>
      <c r="N3191" s="164">
        <v>0.24299999999999999</v>
      </c>
      <c r="O3191" s="164">
        <v>0.3</v>
      </c>
      <c r="P3191" s="164">
        <v>86</v>
      </c>
      <c r="Q3191" s="164">
        <v>13548</v>
      </c>
      <c r="R3191" s="164">
        <v>16731.57</v>
      </c>
      <c r="S3191" s="164">
        <v>0.24299999999999999</v>
      </c>
      <c r="T3191" s="164">
        <v>0.3</v>
      </c>
    </row>
    <row r="3192" spans="1:20" ht="15.75" customHeight="1">
      <c r="A3192" s="126" t="s">
        <v>138</v>
      </c>
      <c r="B3192" s="163">
        <v>2019</v>
      </c>
      <c r="C3192" s="163">
        <v>0</v>
      </c>
      <c r="D3192" s="126" t="s">
        <v>53</v>
      </c>
      <c r="E3192" s="163">
        <v>56025</v>
      </c>
      <c r="F3192" s="163">
        <v>0</v>
      </c>
      <c r="G3192" s="163">
        <v>0</v>
      </c>
      <c r="H3192" s="163">
        <v>0</v>
      </c>
      <c r="I3192" s="163">
        <v>0</v>
      </c>
      <c r="J3192" s="163">
        <v>0</v>
      </c>
      <c r="K3192" s="163">
        <v>8</v>
      </c>
      <c r="L3192" s="163">
        <v>2397</v>
      </c>
      <c r="M3192" s="163">
        <v>1650.97</v>
      </c>
      <c r="N3192" s="163">
        <v>4.2999999999999997E-2</v>
      </c>
      <c r="O3192" s="163">
        <v>2.9000000000000001E-2</v>
      </c>
      <c r="P3192" s="163">
        <v>8</v>
      </c>
      <c r="Q3192" s="163">
        <v>2397</v>
      </c>
      <c r="R3192" s="163">
        <v>1650.97</v>
      </c>
      <c r="S3192" s="163">
        <v>4.2999999999999997E-2</v>
      </c>
      <c r="T3192" s="163">
        <v>2.9000000000000001E-2</v>
      </c>
    </row>
    <row r="3193" spans="1:20" ht="15.75" customHeight="1">
      <c r="A3193" s="130" t="s">
        <v>138</v>
      </c>
      <c r="B3193" s="164">
        <v>2019</v>
      </c>
      <c r="C3193" s="164">
        <v>1</v>
      </c>
      <c r="D3193" s="130" t="s">
        <v>54</v>
      </c>
      <c r="E3193" s="164">
        <v>56025</v>
      </c>
      <c r="F3193" s="164">
        <v>0</v>
      </c>
      <c r="G3193" s="164">
        <v>0</v>
      </c>
      <c r="H3193" s="164">
        <v>0</v>
      </c>
      <c r="I3193" s="164">
        <v>0</v>
      </c>
      <c r="J3193" s="164">
        <v>0</v>
      </c>
      <c r="K3193" s="164">
        <v>317</v>
      </c>
      <c r="L3193" s="164">
        <v>5293</v>
      </c>
      <c r="M3193" s="164">
        <v>8960.5300000000007</v>
      </c>
      <c r="N3193" s="164">
        <v>9.4E-2</v>
      </c>
      <c r="O3193" s="164">
        <v>0.16</v>
      </c>
      <c r="P3193" s="164">
        <v>317</v>
      </c>
      <c r="Q3193" s="164">
        <v>5293</v>
      </c>
      <c r="R3193" s="164">
        <v>8960.5300000000007</v>
      </c>
      <c r="S3193" s="164">
        <v>9.4E-2</v>
      </c>
      <c r="T3193" s="164">
        <v>0.16</v>
      </c>
    </row>
    <row r="3194" spans="1:20" ht="15.75" customHeight="1">
      <c r="A3194" s="126" t="s">
        <v>138</v>
      </c>
      <c r="B3194" s="163">
        <v>2019</v>
      </c>
      <c r="C3194" s="163">
        <v>2</v>
      </c>
      <c r="D3194" s="126" t="s">
        <v>1415</v>
      </c>
      <c r="E3194" s="163">
        <v>56025</v>
      </c>
      <c r="F3194" s="163">
        <v>0</v>
      </c>
      <c r="G3194" s="163">
        <v>0</v>
      </c>
      <c r="H3194" s="163">
        <v>0</v>
      </c>
      <c r="I3194" s="163">
        <v>0</v>
      </c>
      <c r="J3194" s="163">
        <v>0</v>
      </c>
      <c r="K3194" s="163">
        <v>46</v>
      </c>
      <c r="L3194" s="163">
        <v>11432</v>
      </c>
      <c r="M3194" s="163">
        <v>22408.83</v>
      </c>
      <c r="N3194" s="163">
        <v>0.20399999999999999</v>
      </c>
      <c r="O3194" s="163">
        <v>0.4</v>
      </c>
      <c r="P3194" s="163">
        <v>46</v>
      </c>
      <c r="Q3194" s="163">
        <v>11432</v>
      </c>
      <c r="R3194" s="163">
        <v>22408.83</v>
      </c>
      <c r="S3194" s="163">
        <v>0.20399999999999999</v>
      </c>
      <c r="T3194" s="163">
        <v>0.4</v>
      </c>
    </row>
    <row r="3195" spans="1:20" ht="15.75" customHeight="1">
      <c r="A3195" s="130" t="s">
        <v>138</v>
      </c>
      <c r="B3195" s="164">
        <v>2019</v>
      </c>
      <c r="C3195" s="164">
        <v>3</v>
      </c>
      <c r="D3195" s="130" t="s">
        <v>55</v>
      </c>
      <c r="E3195" s="164">
        <v>56025</v>
      </c>
      <c r="F3195" s="164">
        <v>0</v>
      </c>
      <c r="G3195" s="164">
        <v>0</v>
      </c>
      <c r="H3195" s="164">
        <v>0</v>
      </c>
      <c r="I3195" s="164">
        <v>0</v>
      </c>
      <c r="J3195" s="164">
        <v>0</v>
      </c>
      <c r="K3195" s="164">
        <v>86</v>
      </c>
      <c r="L3195" s="164">
        <v>19180</v>
      </c>
      <c r="M3195" s="164">
        <v>22935.06</v>
      </c>
      <c r="N3195" s="164">
        <v>0.34200000000000003</v>
      </c>
      <c r="O3195" s="164">
        <v>0.40899999999999997</v>
      </c>
      <c r="P3195" s="164">
        <v>86</v>
      </c>
      <c r="Q3195" s="164">
        <v>19180</v>
      </c>
      <c r="R3195" s="164">
        <v>22935.06</v>
      </c>
      <c r="S3195" s="164">
        <v>0.34200000000000003</v>
      </c>
      <c r="T3195" s="164">
        <v>0.40899999999999997</v>
      </c>
    </row>
    <row r="3196" spans="1:20" ht="15.75" customHeight="1">
      <c r="A3196" s="126" t="s">
        <v>138</v>
      </c>
      <c r="B3196" s="163">
        <v>2019</v>
      </c>
      <c r="C3196" s="163">
        <v>4</v>
      </c>
      <c r="D3196" s="126" t="s">
        <v>56</v>
      </c>
      <c r="E3196" s="163">
        <v>56025</v>
      </c>
      <c r="F3196" s="163">
        <v>0</v>
      </c>
      <c r="G3196" s="163">
        <v>0</v>
      </c>
      <c r="H3196" s="163">
        <v>0</v>
      </c>
      <c r="I3196" s="163">
        <v>0</v>
      </c>
      <c r="J3196" s="163">
        <v>0</v>
      </c>
      <c r="K3196" s="163">
        <v>28</v>
      </c>
      <c r="L3196" s="163">
        <v>6652</v>
      </c>
      <c r="M3196" s="163">
        <v>4890.1499999999996</v>
      </c>
      <c r="N3196" s="163">
        <v>0.11899999999999999</v>
      </c>
      <c r="O3196" s="163">
        <v>8.6999999999999994E-2</v>
      </c>
      <c r="P3196" s="163">
        <v>28</v>
      </c>
      <c r="Q3196" s="163">
        <v>6652</v>
      </c>
      <c r="R3196" s="163">
        <v>4890.1499999999996</v>
      </c>
      <c r="S3196" s="163">
        <v>0.11899999999999999</v>
      </c>
      <c r="T3196" s="163">
        <v>8.6999999999999994E-2</v>
      </c>
    </row>
    <row r="3197" spans="1:20" ht="15.75" customHeight="1">
      <c r="A3197" s="130" t="s">
        <v>138</v>
      </c>
      <c r="B3197" s="164">
        <v>2019</v>
      </c>
      <c r="C3197" s="164">
        <v>5</v>
      </c>
      <c r="D3197" s="130" t="s">
        <v>57</v>
      </c>
      <c r="E3197" s="164">
        <v>56025</v>
      </c>
      <c r="F3197" s="164">
        <v>0</v>
      </c>
      <c r="G3197" s="164">
        <v>0</v>
      </c>
      <c r="H3197" s="164">
        <v>0</v>
      </c>
      <c r="I3197" s="164">
        <v>0</v>
      </c>
      <c r="J3197" s="164">
        <v>0</v>
      </c>
      <c r="K3197" s="164">
        <v>317</v>
      </c>
      <c r="L3197" s="164">
        <v>24494</v>
      </c>
      <c r="M3197" s="164">
        <v>27796.13</v>
      </c>
      <c r="N3197" s="164">
        <v>0.437</v>
      </c>
      <c r="O3197" s="164">
        <v>0.496</v>
      </c>
      <c r="P3197" s="164">
        <v>317</v>
      </c>
      <c r="Q3197" s="164">
        <v>24494</v>
      </c>
      <c r="R3197" s="164">
        <v>27796.13</v>
      </c>
      <c r="S3197" s="164">
        <v>0.437</v>
      </c>
      <c r="T3197" s="164">
        <v>0.496</v>
      </c>
    </row>
    <row r="3198" spans="1:20" ht="15.75" customHeight="1">
      <c r="A3198" s="126" t="s">
        <v>138</v>
      </c>
      <c r="B3198" s="163">
        <v>2019</v>
      </c>
      <c r="C3198" s="163">
        <v>6</v>
      </c>
      <c r="D3198" s="126" t="s">
        <v>58</v>
      </c>
      <c r="E3198" s="163">
        <v>56025</v>
      </c>
      <c r="F3198" s="163">
        <v>0</v>
      </c>
      <c r="G3198" s="163">
        <v>0</v>
      </c>
      <c r="H3198" s="163">
        <v>0</v>
      </c>
      <c r="I3198" s="163">
        <v>0</v>
      </c>
      <c r="J3198" s="163">
        <v>0</v>
      </c>
      <c r="K3198" s="163">
        <v>125</v>
      </c>
      <c r="L3198" s="163">
        <v>31493</v>
      </c>
      <c r="M3198" s="163">
        <v>44833.87</v>
      </c>
      <c r="N3198" s="163">
        <v>0.56200000000000006</v>
      </c>
      <c r="O3198" s="163">
        <v>0.8</v>
      </c>
      <c r="P3198" s="163">
        <v>125</v>
      </c>
      <c r="Q3198" s="163">
        <v>31493</v>
      </c>
      <c r="R3198" s="163">
        <v>44833.87</v>
      </c>
      <c r="S3198" s="163">
        <v>0.56200000000000006</v>
      </c>
      <c r="T3198" s="163">
        <v>0.8</v>
      </c>
    </row>
    <row r="3199" spans="1:20" ht="15.75" customHeight="1">
      <c r="A3199" s="130" t="s">
        <v>138</v>
      </c>
      <c r="B3199" s="164">
        <v>2019</v>
      </c>
      <c r="C3199" s="164">
        <v>7</v>
      </c>
      <c r="D3199" s="130" t="s">
        <v>59</v>
      </c>
      <c r="E3199" s="164">
        <v>56025</v>
      </c>
      <c r="F3199" s="164">
        <v>0</v>
      </c>
      <c r="G3199" s="164">
        <v>0</v>
      </c>
      <c r="H3199" s="164">
        <v>0</v>
      </c>
      <c r="I3199" s="164">
        <v>0</v>
      </c>
      <c r="J3199" s="164">
        <v>0</v>
      </c>
      <c r="K3199" s="164">
        <v>3</v>
      </c>
      <c r="L3199" s="164">
        <v>7</v>
      </c>
      <c r="M3199" s="164">
        <v>20.54</v>
      </c>
      <c r="N3199" s="164">
        <v>0</v>
      </c>
      <c r="O3199" s="164">
        <v>0</v>
      </c>
      <c r="P3199" s="164">
        <v>3</v>
      </c>
      <c r="Q3199" s="164">
        <v>7</v>
      </c>
      <c r="R3199" s="164">
        <v>20.54</v>
      </c>
      <c r="S3199" s="164">
        <v>0</v>
      </c>
      <c r="T3199" s="164">
        <v>0</v>
      </c>
    </row>
    <row r="3200" spans="1:20" ht="15.75" customHeight="1">
      <c r="A3200" s="126" t="s">
        <v>138</v>
      </c>
      <c r="B3200" s="163">
        <v>2019</v>
      </c>
      <c r="C3200" s="163">
        <v>8</v>
      </c>
      <c r="D3200" s="126" t="s">
        <v>60</v>
      </c>
      <c r="E3200" s="163">
        <v>56025</v>
      </c>
      <c r="F3200" s="163">
        <v>0</v>
      </c>
      <c r="G3200" s="163">
        <v>0</v>
      </c>
      <c r="H3200" s="163">
        <v>0</v>
      </c>
      <c r="I3200" s="163">
        <v>0</v>
      </c>
      <c r="J3200" s="163">
        <v>0</v>
      </c>
      <c r="K3200" s="163">
        <v>7</v>
      </c>
      <c r="L3200" s="163">
        <v>48</v>
      </c>
      <c r="M3200" s="163">
        <v>85.62</v>
      </c>
      <c r="N3200" s="163">
        <v>1E-3</v>
      </c>
      <c r="O3200" s="163">
        <v>2E-3</v>
      </c>
      <c r="P3200" s="163">
        <v>7</v>
      </c>
      <c r="Q3200" s="163">
        <v>48</v>
      </c>
      <c r="R3200" s="163">
        <v>85.62</v>
      </c>
      <c r="S3200" s="163">
        <v>1E-3</v>
      </c>
      <c r="T3200" s="163">
        <v>2E-3</v>
      </c>
    </row>
    <row r="3201" spans="1:20" ht="15.75" customHeight="1">
      <c r="A3201" s="130" t="s">
        <v>138</v>
      </c>
      <c r="B3201" s="164">
        <v>2019</v>
      </c>
      <c r="C3201" s="164">
        <v>9</v>
      </c>
      <c r="D3201" s="130" t="s">
        <v>61</v>
      </c>
      <c r="E3201" s="164">
        <v>56025</v>
      </c>
      <c r="F3201" s="164">
        <v>0</v>
      </c>
      <c r="G3201" s="164">
        <v>0</v>
      </c>
      <c r="H3201" s="164">
        <v>0</v>
      </c>
      <c r="I3201" s="164">
        <v>0</v>
      </c>
      <c r="J3201" s="164">
        <v>0</v>
      </c>
      <c r="K3201" s="164">
        <v>91</v>
      </c>
      <c r="L3201" s="164">
        <v>1552</v>
      </c>
      <c r="M3201" s="164">
        <v>2450.5100000000002</v>
      </c>
      <c r="N3201" s="164">
        <v>2.8000000000000001E-2</v>
      </c>
      <c r="O3201" s="164">
        <v>4.3999999999999997E-2</v>
      </c>
      <c r="P3201" s="164">
        <v>91</v>
      </c>
      <c r="Q3201" s="164">
        <v>1552</v>
      </c>
      <c r="R3201" s="164">
        <v>2450.5100000000002</v>
      </c>
      <c r="S3201" s="164">
        <v>2.8000000000000001E-2</v>
      </c>
      <c r="T3201" s="164">
        <v>4.3999999999999997E-2</v>
      </c>
    </row>
    <row r="3202" spans="1:20" ht="15.75" customHeight="1">
      <c r="A3202" s="126" t="s">
        <v>138</v>
      </c>
      <c r="B3202" s="163">
        <v>2020</v>
      </c>
      <c r="C3202" s="163">
        <v>0</v>
      </c>
      <c r="D3202" s="126" t="s">
        <v>53</v>
      </c>
      <c r="E3202" s="163">
        <v>57115</v>
      </c>
      <c r="F3202" s="163">
        <v>0</v>
      </c>
      <c r="G3202" s="163">
        <v>0</v>
      </c>
      <c r="H3202" s="163">
        <v>0</v>
      </c>
      <c r="I3202" s="163">
        <v>0</v>
      </c>
      <c r="J3202" s="163">
        <v>0</v>
      </c>
      <c r="K3202" s="163">
        <v>10</v>
      </c>
      <c r="L3202" s="163">
        <v>6796</v>
      </c>
      <c r="M3202" s="163">
        <v>5370.42</v>
      </c>
      <c r="N3202" s="163">
        <v>0.11899999999999999</v>
      </c>
      <c r="O3202" s="163">
        <v>9.4E-2</v>
      </c>
      <c r="P3202" s="163">
        <v>10</v>
      </c>
      <c r="Q3202" s="163">
        <v>6796</v>
      </c>
      <c r="R3202" s="163">
        <v>5370.42</v>
      </c>
      <c r="S3202" s="163">
        <v>0.11899999999999999</v>
      </c>
      <c r="T3202" s="163">
        <v>9.4E-2</v>
      </c>
    </row>
    <row r="3203" spans="1:20" ht="15.75" customHeight="1">
      <c r="A3203" s="130" t="s">
        <v>138</v>
      </c>
      <c r="B3203" s="164">
        <v>2020</v>
      </c>
      <c r="C3203" s="164">
        <v>1</v>
      </c>
      <c r="D3203" s="130" t="s">
        <v>54</v>
      </c>
      <c r="E3203" s="164">
        <v>57115</v>
      </c>
      <c r="F3203" s="164">
        <v>0</v>
      </c>
      <c r="G3203" s="164">
        <v>0</v>
      </c>
      <c r="H3203" s="164">
        <v>0</v>
      </c>
      <c r="I3203" s="164">
        <v>0</v>
      </c>
      <c r="J3203" s="164">
        <v>0</v>
      </c>
      <c r="K3203" s="164">
        <v>324</v>
      </c>
      <c r="L3203" s="164">
        <v>4555</v>
      </c>
      <c r="M3203" s="164">
        <v>6055.13</v>
      </c>
      <c r="N3203" s="164">
        <v>0.08</v>
      </c>
      <c r="O3203" s="164">
        <v>0.106</v>
      </c>
      <c r="P3203" s="164">
        <v>324</v>
      </c>
      <c r="Q3203" s="164">
        <v>4555</v>
      </c>
      <c r="R3203" s="164">
        <v>6055.13</v>
      </c>
      <c r="S3203" s="164">
        <v>0.08</v>
      </c>
      <c r="T3203" s="164">
        <v>0.106</v>
      </c>
    </row>
    <row r="3204" spans="1:20" ht="15.75" customHeight="1">
      <c r="A3204" s="126" t="s">
        <v>138</v>
      </c>
      <c r="B3204" s="163">
        <v>2020</v>
      </c>
      <c r="C3204" s="163">
        <v>2</v>
      </c>
      <c r="D3204" s="126" t="s">
        <v>1415</v>
      </c>
      <c r="E3204" s="163">
        <v>57115</v>
      </c>
      <c r="F3204" s="163">
        <v>0</v>
      </c>
      <c r="G3204" s="163">
        <v>0</v>
      </c>
      <c r="H3204" s="163">
        <v>0</v>
      </c>
      <c r="I3204" s="163">
        <v>0</v>
      </c>
      <c r="J3204" s="163">
        <v>0</v>
      </c>
      <c r="K3204" s="163">
        <v>33</v>
      </c>
      <c r="L3204" s="163">
        <v>3319</v>
      </c>
      <c r="M3204" s="163">
        <v>8219.68</v>
      </c>
      <c r="N3204" s="163">
        <v>5.8000000000000003E-2</v>
      </c>
      <c r="O3204" s="163">
        <v>0.14399999999999999</v>
      </c>
      <c r="P3204" s="163">
        <v>33</v>
      </c>
      <c r="Q3204" s="163">
        <v>3319</v>
      </c>
      <c r="R3204" s="163">
        <v>8219.68</v>
      </c>
      <c r="S3204" s="163">
        <v>5.8000000000000003E-2</v>
      </c>
      <c r="T3204" s="163">
        <v>0.14399999999999999</v>
      </c>
    </row>
    <row r="3205" spans="1:20" ht="15.75" customHeight="1">
      <c r="A3205" s="130" t="s">
        <v>138</v>
      </c>
      <c r="B3205" s="164">
        <v>2020</v>
      </c>
      <c r="C3205" s="164">
        <v>3</v>
      </c>
      <c r="D3205" s="130" t="s">
        <v>55</v>
      </c>
      <c r="E3205" s="164">
        <v>57115</v>
      </c>
      <c r="F3205" s="164">
        <v>0</v>
      </c>
      <c r="G3205" s="164">
        <v>0</v>
      </c>
      <c r="H3205" s="164">
        <v>0</v>
      </c>
      <c r="I3205" s="164">
        <v>0</v>
      </c>
      <c r="J3205" s="164">
        <v>0</v>
      </c>
      <c r="K3205" s="164">
        <v>76</v>
      </c>
      <c r="L3205" s="164">
        <v>30742</v>
      </c>
      <c r="M3205" s="164">
        <v>37567.410000000003</v>
      </c>
      <c r="N3205" s="164">
        <v>0.53800000000000003</v>
      </c>
      <c r="O3205" s="164">
        <v>0.65800000000000003</v>
      </c>
      <c r="P3205" s="164">
        <v>76</v>
      </c>
      <c r="Q3205" s="164">
        <v>30742</v>
      </c>
      <c r="R3205" s="164">
        <v>37567.410000000003</v>
      </c>
      <c r="S3205" s="164">
        <v>0.53800000000000003</v>
      </c>
      <c r="T3205" s="164">
        <v>0.65800000000000003</v>
      </c>
    </row>
    <row r="3206" spans="1:20" ht="15.75" customHeight="1">
      <c r="A3206" s="126" t="s">
        <v>138</v>
      </c>
      <c r="B3206" s="163">
        <v>2020</v>
      </c>
      <c r="C3206" s="163">
        <v>4</v>
      </c>
      <c r="D3206" s="126" t="s">
        <v>56</v>
      </c>
      <c r="E3206" s="163">
        <v>57115</v>
      </c>
      <c r="F3206" s="163">
        <v>0</v>
      </c>
      <c r="G3206" s="163">
        <v>0</v>
      </c>
      <c r="H3206" s="163">
        <v>0</v>
      </c>
      <c r="I3206" s="163">
        <v>0</v>
      </c>
      <c r="J3206" s="163">
        <v>0</v>
      </c>
      <c r="K3206" s="163">
        <v>15</v>
      </c>
      <c r="L3206" s="163">
        <v>1869</v>
      </c>
      <c r="M3206" s="163">
        <v>2146.2199999999998</v>
      </c>
      <c r="N3206" s="163">
        <v>3.3000000000000002E-2</v>
      </c>
      <c r="O3206" s="163">
        <v>3.7999999999999999E-2</v>
      </c>
      <c r="P3206" s="163">
        <v>15</v>
      </c>
      <c r="Q3206" s="163">
        <v>1869</v>
      </c>
      <c r="R3206" s="163">
        <v>2146.2199999999998</v>
      </c>
      <c r="S3206" s="163">
        <v>3.3000000000000002E-2</v>
      </c>
      <c r="T3206" s="163">
        <v>3.7999999999999999E-2</v>
      </c>
    </row>
    <row r="3207" spans="1:20" ht="15.75" customHeight="1">
      <c r="A3207" s="130" t="s">
        <v>138</v>
      </c>
      <c r="B3207" s="164">
        <v>2020</v>
      </c>
      <c r="C3207" s="164">
        <v>5</v>
      </c>
      <c r="D3207" s="130" t="s">
        <v>57</v>
      </c>
      <c r="E3207" s="164">
        <v>57115</v>
      </c>
      <c r="F3207" s="164">
        <v>0</v>
      </c>
      <c r="G3207" s="164">
        <v>0</v>
      </c>
      <c r="H3207" s="164">
        <v>0</v>
      </c>
      <c r="I3207" s="164">
        <v>0</v>
      </c>
      <c r="J3207" s="164">
        <v>0</v>
      </c>
      <c r="K3207" s="164">
        <v>263</v>
      </c>
      <c r="L3207" s="164">
        <v>38785</v>
      </c>
      <c r="M3207" s="164">
        <v>26870.15</v>
      </c>
      <c r="N3207" s="164">
        <v>0.67900000000000005</v>
      </c>
      <c r="O3207" s="164">
        <v>0.47</v>
      </c>
      <c r="P3207" s="164">
        <v>263</v>
      </c>
      <c r="Q3207" s="164">
        <v>38785</v>
      </c>
      <c r="R3207" s="164">
        <v>26870.15</v>
      </c>
      <c r="S3207" s="164">
        <v>0.67900000000000005</v>
      </c>
      <c r="T3207" s="164">
        <v>0.47</v>
      </c>
    </row>
    <row r="3208" spans="1:20" ht="15.75" customHeight="1">
      <c r="A3208" s="126" t="s">
        <v>138</v>
      </c>
      <c r="B3208" s="163">
        <v>2020</v>
      </c>
      <c r="C3208" s="163">
        <v>6</v>
      </c>
      <c r="D3208" s="126" t="s">
        <v>58</v>
      </c>
      <c r="E3208" s="163">
        <v>57115</v>
      </c>
      <c r="F3208" s="163">
        <v>0</v>
      </c>
      <c r="G3208" s="163">
        <v>0</v>
      </c>
      <c r="H3208" s="163">
        <v>0</v>
      </c>
      <c r="I3208" s="163">
        <v>0</v>
      </c>
      <c r="J3208" s="163">
        <v>0</v>
      </c>
      <c r="K3208" s="163">
        <v>63</v>
      </c>
      <c r="L3208" s="163">
        <v>20362</v>
      </c>
      <c r="M3208" s="163">
        <v>31383.52</v>
      </c>
      <c r="N3208" s="163">
        <v>0.35699999999999998</v>
      </c>
      <c r="O3208" s="163">
        <v>0.54900000000000004</v>
      </c>
      <c r="P3208" s="163">
        <v>63</v>
      </c>
      <c r="Q3208" s="163">
        <v>20362</v>
      </c>
      <c r="R3208" s="163">
        <v>31383.52</v>
      </c>
      <c r="S3208" s="163">
        <v>0.35699999999999998</v>
      </c>
      <c r="T3208" s="163">
        <v>0.54900000000000004</v>
      </c>
    </row>
    <row r="3209" spans="1:20" ht="15.75" customHeight="1">
      <c r="A3209" s="130" t="s">
        <v>138</v>
      </c>
      <c r="B3209" s="164">
        <v>2020</v>
      </c>
      <c r="C3209" s="164">
        <v>7</v>
      </c>
      <c r="D3209" s="130" t="s">
        <v>59</v>
      </c>
      <c r="E3209" s="164">
        <v>57115</v>
      </c>
      <c r="F3209" s="164">
        <v>0</v>
      </c>
      <c r="G3209" s="164">
        <v>0</v>
      </c>
      <c r="H3209" s="164">
        <v>0</v>
      </c>
      <c r="I3209" s="164">
        <v>0</v>
      </c>
      <c r="J3209" s="164">
        <v>0</v>
      </c>
      <c r="K3209" s="164">
        <v>0</v>
      </c>
      <c r="L3209" s="164">
        <v>0</v>
      </c>
      <c r="M3209" s="164">
        <v>0</v>
      </c>
      <c r="N3209" s="164">
        <v>0</v>
      </c>
      <c r="O3209" s="164">
        <v>0</v>
      </c>
      <c r="P3209" s="164">
        <v>0</v>
      </c>
      <c r="Q3209" s="164">
        <v>0</v>
      </c>
      <c r="R3209" s="164">
        <v>0</v>
      </c>
      <c r="S3209" s="164">
        <v>0</v>
      </c>
      <c r="T3209" s="164">
        <v>0</v>
      </c>
    </row>
    <row r="3210" spans="1:20" ht="15.75" customHeight="1">
      <c r="A3210" s="126" t="s">
        <v>138</v>
      </c>
      <c r="B3210" s="163">
        <v>2020</v>
      </c>
      <c r="C3210" s="163">
        <v>8</v>
      </c>
      <c r="D3210" s="126" t="s">
        <v>60</v>
      </c>
      <c r="E3210" s="163">
        <v>57115</v>
      </c>
      <c r="F3210" s="163">
        <v>0</v>
      </c>
      <c r="G3210" s="163">
        <v>0</v>
      </c>
      <c r="H3210" s="163">
        <v>0</v>
      </c>
      <c r="I3210" s="163">
        <v>0</v>
      </c>
      <c r="J3210" s="163">
        <v>0</v>
      </c>
      <c r="K3210" s="163">
        <v>6</v>
      </c>
      <c r="L3210" s="163">
        <v>6</v>
      </c>
      <c r="M3210" s="163">
        <v>38.200000000000003</v>
      </c>
      <c r="N3210" s="163">
        <v>0</v>
      </c>
      <c r="O3210" s="163">
        <v>1E-3</v>
      </c>
      <c r="P3210" s="163">
        <v>6</v>
      </c>
      <c r="Q3210" s="163">
        <v>6</v>
      </c>
      <c r="R3210" s="163">
        <v>38.200000000000003</v>
      </c>
      <c r="S3210" s="163">
        <v>0</v>
      </c>
      <c r="T3210" s="163">
        <v>1E-3</v>
      </c>
    </row>
    <row r="3211" spans="1:20" ht="15.75" customHeight="1">
      <c r="A3211" s="130" t="s">
        <v>138</v>
      </c>
      <c r="B3211" s="164">
        <v>2020</v>
      </c>
      <c r="C3211" s="164">
        <v>9</v>
      </c>
      <c r="D3211" s="130" t="s">
        <v>61</v>
      </c>
      <c r="E3211" s="164">
        <v>57115</v>
      </c>
      <c r="F3211" s="164">
        <v>0</v>
      </c>
      <c r="G3211" s="164">
        <v>0</v>
      </c>
      <c r="H3211" s="164">
        <v>0</v>
      </c>
      <c r="I3211" s="164">
        <v>0</v>
      </c>
      <c r="J3211" s="164">
        <v>0</v>
      </c>
      <c r="K3211" s="164">
        <v>98</v>
      </c>
      <c r="L3211" s="164">
        <v>11933</v>
      </c>
      <c r="M3211" s="164">
        <v>13456.17</v>
      </c>
      <c r="N3211" s="164">
        <v>0.20899999999999999</v>
      </c>
      <c r="O3211" s="164">
        <v>0.23599999999999999</v>
      </c>
      <c r="P3211" s="164">
        <v>98</v>
      </c>
      <c r="Q3211" s="164">
        <v>11933</v>
      </c>
      <c r="R3211" s="164">
        <v>13456.17</v>
      </c>
      <c r="S3211" s="164">
        <v>0.20899999999999999</v>
      </c>
      <c r="T3211" s="164">
        <v>0.23599999999999999</v>
      </c>
    </row>
    <row r="3212" spans="1:20" ht="15.75" customHeight="1">
      <c r="A3212" s="126" t="s">
        <v>138</v>
      </c>
      <c r="B3212" s="163">
        <v>2021</v>
      </c>
      <c r="C3212" s="163">
        <v>0</v>
      </c>
      <c r="D3212" s="126" t="s">
        <v>53</v>
      </c>
      <c r="E3212" s="163">
        <v>58005</v>
      </c>
      <c r="F3212" s="163">
        <v>0</v>
      </c>
      <c r="G3212" s="163">
        <v>0</v>
      </c>
      <c r="H3212" s="163">
        <v>0</v>
      </c>
      <c r="I3212" s="163">
        <v>0</v>
      </c>
      <c r="J3212" s="163">
        <v>0</v>
      </c>
      <c r="K3212" s="163">
        <v>33</v>
      </c>
      <c r="L3212" s="163">
        <v>29484</v>
      </c>
      <c r="M3212" s="163">
        <v>7952.43</v>
      </c>
      <c r="N3212" s="163">
        <v>0.50800000000000001</v>
      </c>
      <c r="O3212" s="163">
        <v>0.13700000000000001</v>
      </c>
      <c r="P3212" s="163">
        <v>33</v>
      </c>
      <c r="Q3212" s="163">
        <v>29484</v>
      </c>
      <c r="R3212" s="163">
        <v>7952.43</v>
      </c>
      <c r="S3212" s="163">
        <v>0.50800000000000001</v>
      </c>
      <c r="T3212" s="163">
        <v>0.13700000000000001</v>
      </c>
    </row>
    <row r="3213" spans="1:20" ht="15.75" customHeight="1">
      <c r="A3213" s="130" t="s">
        <v>138</v>
      </c>
      <c r="B3213" s="164">
        <v>2021</v>
      </c>
      <c r="C3213" s="164">
        <v>1</v>
      </c>
      <c r="D3213" s="130" t="s">
        <v>54</v>
      </c>
      <c r="E3213" s="164">
        <v>58005</v>
      </c>
      <c r="F3213" s="164">
        <v>0</v>
      </c>
      <c r="G3213" s="164">
        <v>0</v>
      </c>
      <c r="H3213" s="164">
        <v>0</v>
      </c>
      <c r="I3213" s="164">
        <v>0</v>
      </c>
      <c r="J3213" s="164">
        <v>0</v>
      </c>
      <c r="K3213" s="164">
        <v>266</v>
      </c>
      <c r="L3213" s="164">
        <v>3467</v>
      </c>
      <c r="M3213" s="164">
        <v>5598.41</v>
      </c>
      <c r="N3213" s="164">
        <v>0.06</v>
      </c>
      <c r="O3213" s="164">
        <v>9.7000000000000003E-2</v>
      </c>
      <c r="P3213" s="164">
        <v>266</v>
      </c>
      <c r="Q3213" s="164">
        <v>3467</v>
      </c>
      <c r="R3213" s="164">
        <v>5598.41</v>
      </c>
      <c r="S3213" s="164">
        <v>0.06</v>
      </c>
      <c r="T3213" s="164">
        <v>9.7000000000000003E-2</v>
      </c>
    </row>
    <row r="3214" spans="1:20" ht="15.75" customHeight="1">
      <c r="A3214" s="126" t="s">
        <v>138</v>
      </c>
      <c r="B3214" s="163">
        <v>2021</v>
      </c>
      <c r="C3214" s="163">
        <v>2</v>
      </c>
      <c r="D3214" s="126" t="s">
        <v>1415</v>
      </c>
      <c r="E3214" s="163">
        <v>58005</v>
      </c>
      <c r="F3214" s="163">
        <v>6</v>
      </c>
      <c r="G3214" s="163">
        <v>2853</v>
      </c>
      <c r="H3214" s="163">
        <v>23485.279999999999</v>
      </c>
      <c r="I3214" s="163">
        <v>4.9000000000000002E-2</v>
      </c>
      <c r="J3214" s="163">
        <v>0.40500000000000003</v>
      </c>
      <c r="K3214" s="163">
        <v>40</v>
      </c>
      <c r="L3214" s="163">
        <v>36474</v>
      </c>
      <c r="M3214" s="163">
        <v>27117.03</v>
      </c>
      <c r="N3214" s="163">
        <v>0.629</v>
      </c>
      <c r="O3214" s="163">
        <v>0.46700000000000003</v>
      </c>
      <c r="P3214" s="163">
        <v>46</v>
      </c>
      <c r="Q3214" s="163">
        <v>39327</v>
      </c>
      <c r="R3214" s="163">
        <v>50602.31</v>
      </c>
      <c r="S3214" s="163">
        <v>0.67800000000000005</v>
      </c>
      <c r="T3214" s="163">
        <v>0.872</v>
      </c>
    </row>
    <row r="3215" spans="1:20" ht="15.75" customHeight="1">
      <c r="A3215" s="130" t="s">
        <v>138</v>
      </c>
      <c r="B3215" s="164">
        <v>2021</v>
      </c>
      <c r="C3215" s="164">
        <v>3</v>
      </c>
      <c r="D3215" s="130" t="s">
        <v>55</v>
      </c>
      <c r="E3215" s="164">
        <v>58005</v>
      </c>
      <c r="F3215" s="164">
        <v>1</v>
      </c>
      <c r="G3215" s="164">
        <v>1</v>
      </c>
      <c r="H3215" s="164">
        <v>5.87</v>
      </c>
      <c r="I3215" s="164">
        <v>0</v>
      </c>
      <c r="J3215" s="164">
        <v>0</v>
      </c>
      <c r="K3215" s="164">
        <v>68</v>
      </c>
      <c r="L3215" s="164">
        <v>17183</v>
      </c>
      <c r="M3215" s="164">
        <v>28659.759999999998</v>
      </c>
      <c r="N3215" s="164">
        <v>0.29599999999999999</v>
      </c>
      <c r="O3215" s="164">
        <v>0.49399999999999999</v>
      </c>
      <c r="P3215" s="164">
        <v>69</v>
      </c>
      <c r="Q3215" s="164">
        <v>17184</v>
      </c>
      <c r="R3215" s="164">
        <v>28665.63</v>
      </c>
      <c r="S3215" s="164">
        <v>0.29599999999999999</v>
      </c>
      <c r="T3215" s="164">
        <v>0.49399999999999999</v>
      </c>
    </row>
    <row r="3216" spans="1:20" ht="15.75" customHeight="1">
      <c r="A3216" s="126" t="s">
        <v>138</v>
      </c>
      <c r="B3216" s="163">
        <v>2021</v>
      </c>
      <c r="C3216" s="163">
        <v>4</v>
      </c>
      <c r="D3216" s="126" t="s">
        <v>56</v>
      </c>
      <c r="E3216" s="163">
        <v>58005</v>
      </c>
      <c r="F3216" s="163">
        <v>0</v>
      </c>
      <c r="G3216" s="163">
        <v>0</v>
      </c>
      <c r="H3216" s="163">
        <v>0</v>
      </c>
      <c r="I3216" s="163">
        <v>0</v>
      </c>
      <c r="J3216" s="163">
        <v>0</v>
      </c>
      <c r="K3216" s="163">
        <v>19</v>
      </c>
      <c r="L3216" s="163">
        <v>1718</v>
      </c>
      <c r="M3216" s="163">
        <v>3538.03</v>
      </c>
      <c r="N3216" s="163">
        <v>0.03</v>
      </c>
      <c r="O3216" s="163">
        <v>6.0999999999999999E-2</v>
      </c>
      <c r="P3216" s="163">
        <v>19</v>
      </c>
      <c r="Q3216" s="163">
        <v>1718</v>
      </c>
      <c r="R3216" s="163">
        <v>3538.03</v>
      </c>
      <c r="S3216" s="163">
        <v>0.03</v>
      </c>
      <c r="T3216" s="163">
        <v>6.0999999999999999E-2</v>
      </c>
    </row>
    <row r="3217" spans="1:20" ht="15.75" customHeight="1">
      <c r="A3217" s="130" t="s">
        <v>138</v>
      </c>
      <c r="B3217" s="164">
        <v>2021</v>
      </c>
      <c r="C3217" s="164">
        <v>5</v>
      </c>
      <c r="D3217" s="130" t="s">
        <v>57</v>
      </c>
      <c r="E3217" s="164">
        <v>58005</v>
      </c>
      <c r="F3217" s="164">
        <v>0</v>
      </c>
      <c r="G3217" s="164">
        <v>0</v>
      </c>
      <c r="H3217" s="164">
        <v>0</v>
      </c>
      <c r="I3217" s="164">
        <v>0</v>
      </c>
      <c r="J3217" s="164">
        <v>0</v>
      </c>
      <c r="K3217" s="164">
        <v>218</v>
      </c>
      <c r="L3217" s="164">
        <v>13914</v>
      </c>
      <c r="M3217" s="164">
        <v>20709.86</v>
      </c>
      <c r="N3217" s="164">
        <v>0.24</v>
      </c>
      <c r="O3217" s="164">
        <v>0.35699999999999998</v>
      </c>
      <c r="P3217" s="164">
        <v>218</v>
      </c>
      <c r="Q3217" s="164">
        <v>13914</v>
      </c>
      <c r="R3217" s="164">
        <v>20709.86</v>
      </c>
      <c r="S3217" s="164">
        <v>0.24</v>
      </c>
      <c r="T3217" s="164">
        <v>0.35699999999999998</v>
      </c>
    </row>
    <row r="3218" spans="1:20" ht="15.75" customHeight="1">
      <c r="A3218" s="126" t="s">
        <v>138</v>
      </c>
      <c r="B3218" s="163">
        <v>2021</v>
      </c>
      <c r="C3218" s="163">
        <v>6</v>
      </c>
      <c r="D3218" s="126" t="s">
        <v>58</v>
      </c>
      <c r="E3218" s="163">
        <v>58005</v>
      </c>
      <c r="F3218" s="163">
        <v>88</v>
      </c>
      <c r="G3218" s="163">
        <v>12634</v>
      </c>
      <c r="H3218" s="163">
        <v>44454.23</v>
      </c>
      <c r="I3218" s="163">
        <v>0.218</v>
      </c>
      <c r="J3218" s="163">
        <v>0.76600000000000001</v>
      </c>
      <c r="K3218" s="163">
        <v>43</v>
      </c>
      <c r="L3218" s="163">
        <v>14159</v>
      </c>
      <c r="M3218" s="163">
        <v>29755.51</v>
      </c>
      <c r="N3218" s="163">
        <v>0.24399999999999999</v>
      </c>
      <c r="O3218" s="163">
        <v>0.51300000000000001</v>
      </c>
      <c r="P3218" s="163">
        <v>131</v>
      </c>
      <c r="Q3218" s="163">
        <v>26793</v>
      </c>
      <c r="R3218" s="163">
        <v>74209.740000000005</v>
      </c>
      <c r="S3218" s="163">
        <v>0.46200000000000002</v>
      </c>
      <c r="T3218" s="163">
        <v>1.278</v>
      </c>
    </row>
    <row r="3219" spans="1:20" ht="15.75" customHeight="1">
      <c r="A3219" s="130" t="s">
        <v>138</v>
      </c>
      <c r="B3219" s="164">
        <v>2021</v>
      </c>
      <c r="C3219" s="164">
        <v>7</v>
      </c>
      <c r="D3219" s="130" t="s">
        <v>59</v>
      </c>
      <c r="E3219" s="164">
        <v>58005</v>
      </c>
      <c r="F3219" s="164">
        <v>0</v>
      </c>
      <c r="G3219" s="164">
        <v>0</v>
      </c>
      <c r="H3219" s="164">
        <v>0</v>
      </c>
      <c r="I3219" s="164">
        <v>0</v>
      </c>
      <c r="J3219" s="164">
        <v>0</v>
      </c>
      <c r="K3219" s="164">
        <v>0</v>
      </c>
      <c r="L3219" s="164">
        <v>0</v>
      </c>
      <c r="M3219" s="164">
        <v>0</v>
      </c>
      <c r="N3219" s="164">
        <v>0</v>
      </c>
      <c r="O3219" s="164">
        <v>0</v>
      </c>
      <c r="P3219" s="164">
        <v>0</v>
      </c>
      <c r="Q3219" s="164">
        <v>0</v>
      </c>
      <c r="R3219" s="164">
        <v>0</v>
      </c>
      <c r="S3219" s="164">
        <v>0</v>
      </c>
      <c r="T3219" s="164">
        <v>0</v>
      </c>
    </row>
    <row r="3220" spans="1:20" ht="15.75" customHeight="1">
      <c r="A3220" s="126" t="s">
        <v>138</v>
      </c>
      <c r="B3220" s="163">
        <v>2021</v>
      </c>
      <c r="C3220" s="163">
        <v>8</v>
      </c>
      <c r="D3220" s="126" t="s">
        <v>60</v>
      </c>
      <c r="E3220" s="163">
        <v>58005</v>
      </c>
      <c r="F3220" s="163">
        <v>0</v>
      </c>
      <c r="G3220" s="163">
        <v>0</v>
      </c>
      <c r="H3220" s="163">
        <v>0</v>
      </c>
      <c r="I3220" s="163">
        <v>0</v>
      </c>
      <c r="J3220" s="163">
        <v>0</v>
      </c>
      <c r="K3220" s="163">
        <v>15</v>
      </c>
      <c r="L3220" s="163">
        <v>7955</v>
      </c>
      <c r="M3220" s="163">
        <v>6127.76</v>
      </c>
      <c r="N3220" s="163">
        <v>0.13700000000000001</v>
      </c>
      <c r="O3220" s="163">
        <v>0.106</v>
      </c>
      <c r="P3220" s="163">
        <v>15</v>
      </c>
      <c r="Q3220" s="163">
        <v>7955</v>
      </c>
      <c r="R3220" s="163">
        <v>6127.76</v>
      </c>
      <c r="S3220" s="163">
        <v>0.13700000000000001</v>
      </c>
      <c r="T3220" s="163">
        <v>0.106</v>
      </c>
    </row>
    <row r="3221" spans="1:20" ht="15.75" customHeight="1">
      <c r="A3221" s="130" t="s">
        <v>138</v>
      </c>
      <c r="B3221" s="164">
        <v>2021</v>
      </c>
      <c r="C3221" s="164">
        <v>9</v>
      </c>
      <c r="D3221" s="130" t="s">
        <v>61</v>
      </c>
      <c r="E3221" s="164">
        <v>58005</v>
      </c>
      <c r="F3221" s="164">
        <v>0</v>
      </c>
      <c r="G3221" s="164">
        <v>0</v>
      </c>
      <c r="H3221" s="164">
        <v>0</v>
      </c>
      <c r="I3221" s="164">
        <v>0</v>
      </c>
      <c r="J3221" s="164">
        <v>0</v>
      </c>
      <c r="K3221" s="164">
        <v>90</v>
      </c>
      <c r="L3221" s="164">
        <v>16470</v>
      </c>
      <c r="M3221" s="164">
        <v>13357.78</v>
      </c>
      <c r="N3221" s="164">
        <v>0.28399999999999997</v>
      </c>
      <c r="O3221" s="164">
        <v>0.23</v>
      </c>
      <c r="P3221" s="164">
        <v>90</v>
      </c>
      <c r="Q3221" s="164">
        <v>16470</v>
      </c>
      <c r="R3221" s="164">
        <v>13357.78</v>
      </c>
      <c r="S3221" s="164">
        <v>0.28399999999999997</v>
      </c>
      <c r="T3221" s="164">
        <v>0.23</v>
      </c>
    </row>
    <row r="3222" spans="1:20" ht="15.75" customHeight="1">
      <c r="A3222" s="126" t="s">
        <v>138</v>
      </c>
      <c r="B3222" s="163">
        <v>2022</v>
      </c>
      <c r="C3222" s="163">
        <v>0</v>
      </c>
      <c r="D3222" s="126" t="s">
        <v>53</v>
      </c>
      <c r="E3222" s="163">
        <v>58664</v>
      </c>
      <c r="F3222" s="163">
        <v>0</v>
      </c>
      <c r="G3222" s="163">
        <v>0</v>
      </c>
      <c r="H3222" s="163">
        <v>0</v>
      </c>
      <c r="I3222" s="163">
        <v>0</v>
      </c>
      <c r="J3222" s="163">
        <v>0</v>
      </c>
      <c r="K3222" s="163">
        <v>20</v>
      </c>
      <c r="L3222" s="163">
        <v>8584</v>
      </c>
      <c r="M3222" s="163">
        <v>6520.71</v>
      </c>
      <c r="N3222" s="163">
        <v>0.14599999999999999</v>
      </c>
      <c r="O3222" s="163">
        <v>0.111</v>
      </c>
      <c r="P3222" s="163">
        <v>20</v>
      </c>
      <c r="Q3222" s="163">
        <v>8584</v>
      </c>
      <c r="R3222" s="163">
        <v>6520.71</v>
      </c>
      <c r="S3222" s="163">
        <v>0.14599999999999999</v>
      </c>
      <c r="T3222" s="163">
        <v>0.111</v>
      </c>
    </row>
    <row r="3223" spans="1:20" ht="15.75" customHeight="1">
      <c r="A3223" s="130" t="s">
        <v>138</v>
      </c>
      <c r="B3223" s="164">
        <v>2022</v>
      </c>
      <c r="C3223" s="164">
        <v>1</v>
      </c>
      <c r="D3223" s="130" t="s">
        <v>54</v>
      </c>
      <c r="E3223" s="164">
        <v>58664</v>
      </c>
      <c r="F3223" s="164">
        <v>0</v>
      </c>
      <c r="G3223" s="164">
        <v>0</v>
      </c>
      <c r="H3223" s="164">
        <v>0</v>
      </c>
      <c r="I3223" s="164">
        <v>0</v>
      </c>
      <c r="J3223" s="164">
        <v>0</v>
      </c>
      <c r="K3223" s="164">
        <v>269</v>
      </c>
      <c r="L3223" s="164">
        <v>2324</v>
      </c>
      <c r="M3223" s="164">
        <v>3451.96</v>
      </c>
      <c r="N3223" s="164">
        <v>0.04</v>
      </c>
      <c r="O3223" s="164">
        <v>5.8999999999999997E-2</v>
      </c>
      <c r="P3223" s="164">
        <v>269</v>
      </c>
      <c r="Q3223" s="164">
        <v>2324</v>
      </c>
      <c r="R3223" s="164">
        <v>3451.96</v>
      </c>
      <c r="S3223" s="164">
        <v>0.04</v>
      </c>
      <c r="T3223" s="164">
        <v>5.8999999999999997E-2</v>
      </c>
    </row>
    <row r="3224" spans="1:20" ht="15.75" customHeight="1">
      <c r="A3224" s="126" t="s">
        <v>138</v>
      </c>
      <c r="B3224" s="163">
        <v>2022</v>
      </c>
      <c r="C3224" s="163">
        <v>2</v>
      </c>
      <c r="D3224" s="126" t="s">
        <v>1415</v>
      </c>
      <c r="E3224" s="163">
        <v>58664</v>
      </c>
      <c r="F3224" s="163">
        <v>0</v>
      </c>
      <c r="G3224" s="163">
        <v>0</v>
      </c>
      <c r="H3224" s="163">
        <v>0</v>
      </c>
      <c r="I3224" s="163">
        <v>0</v>
      </c>
      <c r="J3224" s="163">
        <v>0</v>
      </c>
      <c r="K3224" s="163">
        <v>65</v>
      </c>
      <c r="L3224" s="163">
        <v>27654</v>
      </c>
      <c r="M3224" s="163">
        <v>47584.59</v>
      </c>
      <c r="N3224" s="163">
        <v>0.47099999999999997</v>
      </c>
      <c r="O3224" s="163">
        <v>0.81100000000000005</v>
      </c>
      <c r="P3224" s="163">
        <v>65</v>
      </c>
      <c r="Q3224" s="163">
        <v>27654</v>
      </c>
      <c r="R3224" s="163">
        <v>47584.59</v>
      </c>
      <c r="S3224" s="163">
        <v>0.47099999999999997</v>
      </c>
      <c r="T3224" s="163">
        <v>0.81100000000000005</v>
      </c>
    </row>
    <row r="3225" spans="1:20" ht="15.75" customHeight="1">
      <c r="A3225" s="130" t="s">
        <v>138</v>
      </c>
      <c r="B3225" s="164">
        <v>2022</v>
      </c>
      <c r="C3225" s="164">
        <v>3</v>
      </c>
      <c r="D3225" s="130" t="s">
        <v>55</v>
      </c>
      <c r="E3225" s="164">
        <v>58664</v>
      </c>
      <c r="F3225" s="164">
        <v>0</v>
      </c>
      <c r="G3225" s="164">
        <v>0</v>
      </c>
      <c r="H3225" s="164">
        <v>0</v>
      </c>
      <c r="I3225" s="164">
        <v>0</v>
      </c>
      <c r="J3225" s="164">
        <v>0</v>
      </c>
      <c r="K3225" s="164">
        <v>60</v>
      </c>
      <c r="L3225" s="164">
        <v>8459</v>
      </c>
      <c r="M3225" s="164">
        <v>15058.19</v>
      </c>
      <c r="N3225" s="164">
        <v>0.14399999999999999</v>
      </c>
      <c r="O3225" s="164">
        <v>0.25700000000000001</v>
      </c>
      <c r="P3225" s="164">
        <v>60</v>
      </c>
      <c r="Q3225" s="164">
        <v>8459</v>
      </c>
      <c r="R3225" s="164">
        <v>15058.19</v>
      </c>
      <c r="S3225" s="164">
        <v>0.14399999999999999</v>
      </c>
      <c r="T3225" s="164">
        <v>0.25700000000000001</v>
      </c>
    </row>
    <row r="3226" spans="1:20" ht="15.75" customHeight="1">
      <c r="A3226" s="126" t="s">
        <v>138</v>
      </c>
      <c r="B3226" s="163">
        <v>2022</v>
      </c>
      <c r="C3226" s="163">
        <v>4</v>
      </c>
      <c r="D3226" s="126" t="s">
        <v>56</v>
      </c>
      <c r="E3226" s="163">
        <v>58664</v>
      </c>
      <c r="F3226" s="163">
        <v>0</v>
      </c>
      <c r="G3226" s="163">
        <v>0</v>
      </c>
      <c r="H3226" s="163">
        <v>0</v>
      </c>
      <c r="I3226" s="163">
        <v>0</v>
      </c>
      <c r="J3226" s="163">
        <v>0</v>
      </c>
      <c r="K3226" s="163">
        <v>25</v>
      </c>
      <c r="L3226" s="163">
        <v>6719</v>
      </c>
      <c r="M3226" s="163">
        <v>7057.86</v>
      </c>
      <c r="N3226" s="163">
        <v>0.115</v>
      </c>
      <c r="O3226" s="163">
        <v>0.12</v>
      </c>
      <c r="P3226" s="163">
        <v>25</v>
      </c>
      <c r="Q3226" s="163">
        <v>6719</v>
      </c>
      <c r="R3226" s="163">
        <v>7057.86</v>
      </c>
      <c r="S3226" s="163">
        <v>0.115</v>
      </c>
      <c r="T3226" s="163">
        <v>0.12</v>
      </c>
    </row>
    <row r="3227" spans="1:20" ht="15.75" customHeight="1">
      <c r="A3227" s="130" t="s">
        <v>138</v>
      </c>
      <c r="B3227" s="164">
        <v>2022</v>
      </c>
      <c r="C3227" s="164">
        <v>5</v>
      </c>
      <c r="D3227" s="130" t="s">
        <v>57</v>
      </c>
      <c r="E3227" s="164">
        <v>58664</v>
      </c>
      <c r="F3227" s="164">
        <v>1</v>
      </c>
      <c r="G3227" s="164">
        <v>10</v>
      </c>
      <c r="H3227" s="164">
        <v>46.84</v>
      </c>
      <c r="I3227" s="164">
        <v>0</v>
      </c>
      <c r="J3227" s="164">
        <v>1E-3</v>
      </c>
      <c r="K3227" s="164">
        <v>247</v>
      </c>
      <c r="L3227" s="164">
        <v>26790</v>
      </c>
      <c r="M3227" s="164">
        <v>37716.019999999997</v>
      </c>
      <c r="N3227" s="164">
        <v>0.45700000000000002</v>
      </c>
      <c r="O3227" s="164">
        <v>0.64300000000000002</v>
      </c>
      <c r="P3227" s="164">
        <v>248</v>
      </c>
      <c r="Q3227" s="164">
        <v>26800</v>
      </c>
      <c r="R3227" s="164">
        <v>37762.86</v>
      </c>
      <c r="S3227" s="164">
        <v>0.45700000000000002</v>
      </c>
      <c r="T3227" s="164">
        <v>0.64400000000000002</v>
      </c>
    </row>
    <row r="3228" spans="1:20" ht="15.75" customHeight="1">
      <c r="A3228" s="126" t="s">
        <v>138</v>
      </c>
      <c r="B3228" s="163">
        <v>2022</v>
      </c>
      <c r="C3228" s="163">
        <v>6</v>
      </c>
      <c r="D3228" s="126" t="s">
        <v>58</v>
      </c>
      <c r="E3228" s="163">
        <v>58664</v>
      </c>
      <c r="F3228" s="163">
        <v>58</v>
      </c>
      <c r="G3228" s="163">
        <v>16781</v>
      </c>
      <c r="H3228" s="163">
        <v>64362.43</v>
      </c>
      <c r="I3228" s="163">
        <v>0.28599999999999998</v>
      </c>
      <c r="J3228" s="163">
        <v>1.0960000000000001</v>
      </c>
      <c r="K3228" s="163">
        <v>70</v>
      </c>
      <c r="L3228" s="163">
        <v>13790</v>
      </c>
      <c r="M3228" s="163">
        <v>23640.02</v>
      </c>
      <c r="N3228" s="163">
        <v>0.23499999999999999</v>
      </c>
      <c r="O3228" s="163">
        <v>0.40300000000000002</v>
      </c>
      <c r="P3228" s="163">
        <v>128</v>
      </c>
      <c r="Q3228" s="163">
        <v>30571</v>
      </c>
      <c r="R3228" s="163">
        <v>88002.45</v>
      </c>
      <c r="S3228" s="163">
        <v>0.52100000000000002</v>
      </c>
      <c r="T3228" s="163">
        <v>1.5</v>
      </c>
    </row>
    <row r="3229" spans="1:20" ht="15.75" customHeight="1">
      <c r="A3229" s="130" t="s">
        <v>138</v>
      </c>
      <c r="B3229" s="164">
        <v>2022</v>
      </c>
      <c r="C3229" s="164">
        <v>7</v>
      </c>
      <c r="D3229" s="130" t="s">
        <v>59</v>
      </c>
      <c r="E3229" s="164">
        <v>58664</v>
      </c>
      <c r="F3229" s="164">
        <v>0</v>
      </c>
      <c r="G3229" s="164">
        <v>0</v>
      </c>
      <c r="H3229" s="164">
        <v>0</v>
      </c>
      <c r="I3229" s="164">
        <v>0</v>
      </c>
      <c r="J3229" s="164">
        <v>0</v>
      </c>
      <c r="K3229" s="164">
        <v>0</v>
      </c>
      <c r="L3229" s="164">
        <v>0</v>
      </c>
      <c r="M3229" s="164">
        <v>0</v>
      </c>
      <c r="N3229" s="164">
        <v>0</v>
      </c>
      <c r="O3229" s="164">
        <v>0</v>
      </c>
      <c r="P3229" s="164">
        <v>0</v>
      </c>
      <c r="Q3229" s="164">
        <v>0</v>
      </c>
      <c r="R3229" s="164">
        <v>0</v>
      </c>
      <c r="S3229" s="164">
        <v>0</v>
      </c>
      <c r="T3229" s="164">
        <v>0</v>
      </c>
    </row>
    <row r="3230" spans="1:20" ht="15.75" customHeight="1">
      <c r="A3230" s="126" t="s">
        <v>138</v>
      </c>
      <c r="B3230" s="163">
        <v>2022</v>
      </c>
      <c r="C3230" s="163">
        <v>8</v>
      </c>
      <c r="D3230" s="126" t="s">
        <v>60</v>
      </c>
      <c r="E3230" s="163">
        <v>58664</v>
      </c>
      <c r="F3230" s="163">
        <v>0</v>
      </c>
      <c r="G3230" s="163">
        <v>0</v>
      </c>
      <c r="H3230" s="163">
        <v>0</v>
      </c>
      <c r="I3230" s="163">
        <v>0</v>
      </c>
      <c r="J3230" s="163">
        <v>0</v>
      </c>
      <c r="K3230" s="163">
        <v>4</v>
      </c>
      <c r="L3230" s="163">
        <v>21</v>
      </c>
      <c r="M3230" s="163">
        <v>36.130000000000003</v>
      </c>
      <c r="N3230" s="163">
        <v>0</v>
      </c>
      <c r="O3230" s="163">
        <v>1E-3</v>
      </c>
      <c r="P3230" s="163">
        <v>4</v>
      </c>
      <c r="Q3230" s="163">
        <v>21</v>
      </c>
      <c r="R3230" s="163">
        <v>36.130000000000003</v>
      </c>
      <c r="S3230" s="163">
        <v>0</v>
      </c>
      <c r="T3230" s="163">
        <v>1E-3</v>
      </c>
    </row>
    <row r="3231" spans="1:20" ht="15.75" customHeight="1">
      <c r="A3231" s="130" t="s">
        <v>138</v>
      </c>
      <c r="B3231" s="164">
        <v>2022</v>
      </c>
      <c r="C3231" s="164">
        <v>9</v>
      </c>
      <c r="D3231" s="130" t="s">
        <v>61</v>
      </c>
      <c r="E3231" s="164">
        <v>58664</v>
      </c>
      <c r="F3231" s="164">
        <v>0</v>
      </c>
      <c r="G3231" s="164">
        <v>0</v>
      </c>
      <c r="H3231" s="164">
        <v>0</v>
      </c>
      <c r="I3231" s="164">
        <v>0</v>
      </c>
      <c r="J3231" s="164">
        <v>0</v>
      </c>
      <c r="K3231" s="164">
        <v>120</v>
      </c>
      <c r="L3231" s="164">
        <v>11552</v>
      </c>
      <c r="M3231" s="164">
        <v>17139.830000000002</v>
      </c>
      <c r="N3231" s="164">
        <v>0.19700000000000001</v>
      </c>
      <c r="O3231" s="164">
        <v>0.29199999999999998</v>
      </c>
      <c r="P3231" s="164">
        <v>120</v>
      </c>
      <c r="Q3231" s="164">
        <v>11552</v>
      </c>
      <c r="R3231" s="164">
        <v>17139.830000000002</v>
      </c>
      <c r="S3231" s="164">
        <v>0.19700000000000001</v>
      </c>
      <c r="T3231" s="164">
        <v>0.29199999999999998</v>
      </c>
    </row>
    <row r="3232" spans="1:20" ht="15.75" customHeight="1">
      <c r="A3232" s="126" t="s">
        <v>138</v>
      </c>
      <c r="B3232" s="163">
        <v>2023</v>
      </c>
      <c r="C3232" s="163">
        <v>0</v>
      </c>
      <c r="D3232" s="126" t="s">
        <v>53</v>
      </c>
      <c r="E3232" s="163">
        <v>59392</v>
      </c>
      <c r="F3232" s="163">
        <v>0</v>
      </c>
      <c r="G3232" s="163">
        <v>0</v>
      </c>
      <c r="H3232" s="163">
        <v>0</v>
      </c>
      <c r="I3232" s="163">
        <v>0</v>
      </c>
      <c r="J3232" s="163">
        <v>0</v>
      </c>
      <c r="K3232" s="163">
        <v>44</v>
      </c>
      <c r="L3232" s="163">
        <v>8216</v>
      </c>
      <c r="M3232" s="163">
        <v>9977.08</v>
      </c>
      <c r="N3232" s="163">
        <v>0.13800000000000001</v>
      </c>
      <c r="O3232" s="163">
        <v>0.16800000000000001</v>
      </c>
      <c r="P3232" s="163">
        <v>44</v>
      </c>
      <c r="Q3232" s="163">
        <v>8216</v>
      </c>
      <c r="R3232" s="163">
        <v>9977.08</v>
      </c>
      <c r="S3232" s="163">
        <v>0.13800000000000001</v>
      </c>
      <c r="T3232" s="163">
        <v>0.16800000000000001</v>
      </c>
    </row>
    <row r="3233" spans="1:20" ht="15.75" customHeight="1">
      <c r="A3233" s="130" t="s">
        <v>138</v>
      </c>
      <c r="B3233" s="164">
        <v>2023</v>
      </c>
      <c r="C3233" s="164">
        <v>1</v>
      </c>
      <c r="D3233" s="130" t="s">
        <v>54</v>
      </c>
      <c r="E3233" s="164">
        <v>59392</v>
      </c>
      <c r="F3233" s="164">
        <v>0</v>
      </c>
      <c r="G3233" s="164">
        <v>0</v>
      </c>
      <c r="H3233" s="164">
        <v>0</v>
      </c>
      <c r="I3233" s="164">
        <v>0</v>
      </c>
      <c r="J3233" s="164">
        <v>0</v>
      </c>
      <c r="K3233" s="164">
        <v>270</v>
      </c>
      <c r="L3233" s="164">
        <v>2630</v>
      </c>
      <c r="M3233" s="164">
        <v>4898.3599999999997</v>
      </c>
      <c r="N3233" s="164">
        <v>4.3999999999999997E-2</v>
      </c>
      <c r="O3233" s="164">
        <v>8.2000000000000003E-2</v>
      </c>
      <c r="P3233" s="164">
        <v>270</v>
      </c>
      <c r="Q3233" s="164">
        <v>2630</v>
      </c>
      <c r="R3233" s="164">
        <v>4898.3599999999997</v>
      </c>
      <c r="S3233" s="164">
        <v>4.3999999999999997E-2</v>
      </c>
      <c r="T3233" s="164">
        <v>8.2000000000000003E-2</v>
      </c>
    </row>
    <row r="3234" spans="1:20" ht="15.75" customHeight="1">
      <c r="A3234" s="126" t="s">
        <v>138</v>
      </c>
      <c r="B3234" s="163">
        <v>2023</v>
      </c>
      <c r="C3234" s="163">
        <v>2</v>
      </c>
      <c r="D3234" s="126" t="s">
        <v>1415</v>
      </c>
      <c r="E3234" s="163">
        <v>59392</v>
      </c>
      <c r="F3234" s="163">
        <v>0</v>
      </c>
      <c r="G3234" s="163">
        <v>0</v>
      </c>
      <c r="H3234" s="163">
        <v>0</v>
      </c>
      <c r="I3234" s="163">
        <v>0</v>
      </c>
      <c r="J3234" s="163">
        <v>0</v>
      </c>
      <c r="K3234" s="163">
        <v>7</v>
      </c>
      <c r="L3234" s="163">
        <v>7015</v>
      </c>
      <c r="M3234" s="163">
        <v>16199.57</v>
      </c>
      <c r="N3234" s="163">
        <v>0.11799999999999999</v>
      </c>
      <c r="O3234" s="163">
        <v>0.27300000000000002</v>
      </c>
      <c r="P3234" s="163">
        <v>7</v>
      </c>
      <c r="Q3234" s="163">
        <v>7015</v>
      </c>
      <c r="R3234" s="163">
        <v>16199.57</v>
      </c>
      <c r="S3234" s="163">
        <v>0.11799999999999999</v>
      </c>
      <c r="T3234" s="163">
        <v>0.27300000000000002</v>
      </c>
    </row>
    <row r="3235" spans="1:20" ht="15.75" customHeight="1">
      <c r="A3235" s="130" t="s">
        <v>138</v>
      </c>
      <c r="B3235" s="164">
        <v>2023</v>
      </c>
      <c r="C3235" s="164">
        <v>3</v>
      </c>
      <c r="D3235" s="130" t="s">
        <v>55</v>
      </c>
      <c r="E3235" s="164">
        <v>59392</v>
      </c>
      <c r="F3235" s="164">
        <v>0</v>
      </c>
      <c r="G3235" s="164">
        <v>0</v>
      </c>
      <c r="H3235" s="164">
        <v>0</v>
      </c>
      <c r="I3235" s="164">
        <v>0</v>
      </c>
      <c r="J3235" s="164">
        <v>0</v>
      </c>
      <c r="K3235" s="164">
        <v>69</v>
      </c>
      <c r="L3235" s="164">
        <v>8326</v>
      </c>
      <c r="M3235" s="164">
        <v>9189</v>
      </c>
      <c r="N3235" s="164">
        <v>0.14000000000000001</v>
      </c>
      <c r="O3235" s="164">
        <v>0.155</v>
      </c>
      <c r="P3235" s="164">
        <v>69</v>
      </c>
      <c r="Q3235" s="164">
        <v>8326</v>
      </c>
      <c r="R3235" s="164">
        <v>9189</v>
      </c>
      <c r="S3235" s="164">
        <v>0.14000000000000001</v>
      </c>
      <c r="T3235" s="164">
        <v>0.155</v>
      </c>
    </row>
    <row r="3236" spans="1:20" ht="15.75" customHeight="1">
      <c r="A3236" s="126" t="s">
        <v>138</v>
      </c>
      <c r="B3236" s="163">
        <v>2023</v>
      </c>
      <c r="C3236" s="163">
        <v>4</v>
      </c>
      <c r="D3236" s="126" t="s">
        <v>56</v>
      </c>
      <c r="E3236" s="163">
        <v>59392</v>
      </c>
      <c r="F3236" s="163">
        <v>0</v>
      </c>
      <c r="G3236" s="163">
        <v>0</v>
      </c>
      <c r="H3236" s="163">
        <v>0</v>
      </c>
      <c r="I3236" s="163">
        <v>0</v>
      </c>
      <c r="J3236" s="163">
        <v>0</v>
      </c>
      <c r="K3236" s="163">
        <v>31</v>
      </c>
      <c r="L3236" s="163">
        <v>4546</v>
      </c>
      <c r="M3236" s="163">
        <v>3231.6</v>
      </c>
      <c r="N3236" s="163">
        <v>7.6999999999999999E-2</v>
      </c>
      <c r="O3236" s="163">
        <v>5.3999999999999999E-2</v>
      </c>
      <c r="P3236" s="163">
        <v>31</v>
      </c>
      <c r="Q3236" s="163">
        <v>4546</v>
      </c>
      <c r="R3236" s="163">
        <v>3231.6</v>
      </c>
      <c r="S3236" s="163">
        <v>7.6999999999999999E-2</v>
      </c>
      <c r="T3236" s="163">
        <v>5.3999999999999999E-2</v>
      </c>
    </row>
    <row r="3237" spans="1:20" ht="15.75" customHeight="1">
      <c r="A3237" s="130" t="s">
        <v>138</v>
      </c>
      <c r="B3237" s="164">
        <v>2023</v>
      </c>
      <c r="C3237" s="164">
        <v>5</v>
      </c>
      <c r="D3237" s="130" t="s">
        <v>57</v>
      </c>
      <c r="E3237" s="164">
        <v>59392</v>
      </c>
      <c r="F3237" s="164">
        <v>0</v>
      </c>
      <c r="G3237" s="164">
        <v>0</v>
      </c>
      <c r="H3237" s="164">
        <v>0</v>
      </c>
      <c r="I3237" s="164">
        <v>0</v>
      </c>
      <c r="J3237" s="164">
        <v>0</v>
      </c>
      <c r="K3237" s="164">
        <v>197</v>
      </c>
      <c r="L3237" s="164">
        <v>15935</v>
      </c>
      <c r="M3237" s="164">
        <v>19543.349999999999</v>
      </c>
      <c r="N3237" s="164">
        <v>0.26800000000000002</v>
      </c>
      <c r="O3237" s="164">
        <v>0.32900000000000001</v>
      </c>
      <c r="P3237" s="164">
        <v>197</v>
      </c>
      <c r="Q3237" s="164">
        <v>15935</v>
      </c>
      <c r="R3237" s="164">
        <v>19543.349999999999</v>
      </c>
      <c r="S3237" s="164">
        <v>0.26800000000000002</v>
      </c>
      <c r="T3237" s="164">
        <v>0.32900000000000001</v>
      </c>
    </row>
    <row r="3238" spans="1:20" ht="15.75" customHeight="1">
      <c r="A3238" s="126" t="s">
        <v>138</v>
      </c>
      <c r="B3238" s="163">
        <v>2023</v>
      </c>
      <c r="C3238" s="163">
        <v>6</v>
      </c>
      <c r="D3238" s="126" t="s">
        <v>58</v>
      </c>
      <c r="E3238" s="163">
        <v>59392</v>
      </c>
      <c r="F3238" s="163">
        <v>0</v>
      </c>
      <c r="G3238" s="163">
        <v>0</v>
      </c>
      <c r="H3238" s="163">
        <v>0</v>
      </c>
      <c r="I3238" s="163">
        <v>0</v>
      </c>
      <c r="J3238" s="163">
        <v>0</v>
      </c>
      <c r="K3238" s="163">
        <v>18</v>
      </c>
      <c r="L3238" s="163">
        <v>6553</v>
      </c>
      <c r="M3238" s="163">
        <v>10602.09</v>
      </c>
      <c r="N3238" s="163">
        <v>0.11</v>
      </c>
      <c r="O3238" s="163">
        <v>0.17899999999999999</v>
      </c>
      <c r="P3238" s="163">
        <v>18</v>
      </c>
      <c r="Q3238" s="163">
        <v>6553</v>
      </c>
      <c r="R3238" s="163">
        <v>10602.09</v>
      </c>
      <c r="S3238" s="163">
        <v>0.11</v>
      </c>
      <c r="T3238" s="163">
        <v>0.17899999999999999</v>
      </c>
    </row>
    <row r="3239" spans="1:20" ht="15.75" customHeight="1">
      <c r="A3239" s="130" t="s">
        <v>138</v>
      </c>
      <c r="B3239" s="164">
        <v>2023</v>
      </c>
      <c r="C3239" s="164">
        <v>7</v>
      </c>
      <c r="D3239" s="130" t="s">
        <v>59</v>
      </c>
      <c r="E3239" s="164">
        <v>59392</v>
      </c>
      <c r="F3239" s="164">
        <v>0</v>
      </c>
      <c r="G3239" s="164">
        <v>0</v>
      </c>
      <c r="H3239" s="164">
        <v>0</v>
      </c>
      <c r="I3239" s="164">
        <v>0</v>
      </c>
      <c r="J3239" s="164">
        <v>0</v>
      </c>
      <c r="K3239" s="164">
        <v>2</v>
      </c>
      <c r="L3239" s="164">
        <v>246</v>
      </c>
      <c r="M3239" s="164">
        <v>239.7</v>
      </c>
      <c r="N3239" s="164">
        <v>4.0000000000000001E-3</v>
      </c>
      <c r="O3239" s="164">
        <v>4.0000000000000001E-3</v>
      </c>
      <c r="P3239" s="164">
        <v>2</v>
      </c>
      <c r="Q3239" s="164">
        <v>246</v>
      </c>
      <c r="R3239" s="164">
        <v>239.7</v>
      </c>
      <c r="S3239" s="164">
        <v>4.0000000000000001E-3</v>
      </c>
      <c r="T3239" s="164">
        <v>4.0000000000000001E-3</v>
      </c>
    </row>
    <row r="3240" spans="1:20" ht="15.75" customHeight="1">
      <c r="A3240" s="126" t="s">
        <v>138</v>
      </c>
      <c r="B3240" s="163">
        <v>2023</v>
      </c>
      <c r="C3240" s="163">
        <v>8</v>
      </c>
      <c r="D3240" s="126" t="s">
        <v>60</v>
      </c>
      <c r="E3240" s="163">
        <v>59392</v>
      </c>
      <c r="F3240" s="163">
        <v>0</v>
      </c>
      <c r="G3240" s="163">
        <v>0</v>
      </c>
      <c r="H3240" s="163">
        <v>0</v>
      </c>
      <c r="I3240" s="163">
        <v>0</v>
      </c>
      <c r="J3240" s="163">
        <v>0</v>
      </c>
      <c r="K3240" s="163">
        <v>5</v>
      </c>
      <c r="L3240" s="163">
        <v>1437</v>
      </c>
      <c r="M3240" s="163">
        <v>959.45</v>
      </c>
      <c r="N3240" s="163">
        <v>2.4E-2</v>
      </c>
      <c r="O3240" s="163">
        <v>1.6E-2</v>
      </c>
      <c r="P3240" s="163">
        <v>5</v>
      </c>
      <c r="Q3240" s="163">
        <v>1437</v>
      </c>
      <c r="R3240" s="163">
        <v>959.45</v>
      </c>
      <c r="S3240" s="163">
        <v>2.4E-2</v>
      </c>
      <c r="T3240" s="163">
        <v>1.6E-2</v>
      </c>
    </row>
    <row r="3241" spans="1:20" ht="15.75" customHeight="1">
      <c r="A3241" s="130" t="s">
        <v>138</v>
      </c>
      <c r="B3241" s="164">
        <v>2023</v>
      </c>
      <c r="C3241" s="164">
        <v>9</v>
      </c>
      <c r="D3241" s="130" t="s">
        <v>61</v>
      </c>
      <c r="E3241" s="164">
        <v>59392</v>
      </c>
      <c r="F3241" s="164">
        <v>0</v>
      </c>
      <c r="G3241" s="164">
        <v>0</v>
      </c>
      <c r="H3241" s="164">
        <v>0</v>
      </c>
      <c r="I3241" s="164">
        <v>0</v>
      </c>
      <c r="J3241" s="164">
        <v>0</v>
      </c>
      <c r="K3241" s="164">
        <v>119</v>
      </c>
      <c r="L3241" s="164">
        <v>21736</v>
      </c>
      <c r="M3241" s="164">
        <v>27311.42</v>
      </c>
      <c r="N3241" s="164">
        <v>0.36599999999999999</v>
      </c>
      <c r="O3241" s="164">
        <v>0.46</v>
      </c>
      <c r="P3241" s="164">
        <v>119</v>
      </c>
      <c r="Q3241" s="164">
        <v>21736</v>
      </c>
      <c r="R3241" s="164">
        <v>27311.42</v>
      </c>
      <c r="S3241" s="164">
        <v>0.36599999999999999</v>
      </c>
      <c r="T3241" s="164">
        <v>0.46</v>
      </c>
    </row>
    <row r="3242" spans="1:20" ht="15.75" customHeight="1">
      <c r="A3242" s="126" t="s">
        <v>139</v>
      </c>
      <c r="B3242" s="163">
        <v>2015</v>
      </c>
      <c r="C3242" s="163">
        <v>0</v>
      </c>
      <c r="D3242" s="126" t="s">
        <v>53</v>
      </c>
      <c r="E3242" s="163">
        <v>8864</v>
      </c>
      <c r="F3242" s="163">
        <v>0</v>
      </c>
      <c r="G3242" s="163">
        <v>0</v>
      </c>
      <c r="H3242" s="163">
        <v>0</v>
      </c>
      <c r="I3242" s="163">
        <v>0</v>
      </c>
      <c r="J3242" s="163">
        <v>0</v>
      </c>
      <c r="K3242" s="163">
        <v>6</v>
      </c>
      <c r="L3242" s="163">
        <v>67</v>
      </c>
      <c r="M3242" s="163">
        <v>110.8</v>
      </c>
      <c r="N3242" s="163">
        <v>8.0000000000000002E-3</v>
      </c>
      <c r="O3242" s="163">
        <v>1.2E-2</v>
      </c>
      <c r="P3242" s="163">
        <v>6</v>
      </c>
      <c r="Q3242" s="163">
        <v>67</v>
      </c>
      <c r="R3242" s="163">
        <v>110.8</v>
      </c>
      <c r="S3242" s="163">
        <v>8.0000000000000002E-3</v>
      </c>
      <c r="T3242" s="163">
        <v>1.2E-2</v>
      </c>
    </row>
    <row r="3243" spans="1:20" ht="15.75" customHeight="1">
      <c r="A3243" s="130" t="s">
        <v>139</v>
      </c>
      <c r="B3243" s="164">
        <v>2015</v>
      </c>
      <c r="C3243" s="164">
        <v>1</v>
      </c>
      <c r="D3243" s="130" t="s">
        <v>54</v>
      </c>
      <c r="E3243" s="164">
        <v>8864</v>
      </c>
      <c r="F3243" s="164">
        <v>0</v>
      </c>
      <c r="G3243" s="164">
        <v>0</v>
      </c>
      <c r="H3243" s="164">
        <v>0</v>
      </c>
      <c r="I3243" s="164">
        <v>0</v>
      </c>
      <c r="J3243" s="164">
        <v>0</v>
      </c>
      <c r="K3243" s="164">
        <v>8</v>
      </c>
      <c r="L3243" s="164">
        <v>2130</v>
      </c>
      <c r="M3243" s="164">
        <v>501.7</v>
      </c>
      <c r="N3243" s="164">
        <v>0.24</v>
      </c>
      <c r="O3243" s="164">
        <v>5.7000000000000002E-2</v>
      </c>
      <c r="P3243" s="164">
        <v>8</v>
      </c>
      <c r="Q3243" s="164">
        <v>2130</v>
      </c>
      <c r="R3243" s="164">
        <v>501.7</v>
      </c>
      <c r="S3243" s="164">
        <v>0.24</v>
      </c>
      <c r="T3243" s="164">
        <v>5.7000000000000002E-2</v>
      </c>
    </row>
    <row r="3244" spans="1:20" ht="15.75" customHeight="1">
      <c r="A3244" s="126" t="s">
        <v>139</v>
      </c>
      <c r="B3244" s="163">
        <v>2015</v>
      </c>
      <c r="C3244" s="163">
        <v>2</v>
      </c>
      <c r="D3244" s="126" t="s">
        <v>1415</v>
      </c>
      <c r="E3244" s="163">
        <v>8864</v>
      </c>
      <c r="F3244" s="163">
        <v>1</v>
      </c>
      <c r="G3244" s="163">
        <v>3218</v>
      </c>
      <c r="H3244" s="163">
        <v>10201.06</v>
      </c>
      <c r="I3244" s="163">
        <v>0.36299999999999999</v>
      </c>
      <c r="J3244" s="163">
        <v>1.151</v>
      </c>
      <c r="K3244" s="163">
        <v>1</v>
      </c>
      <c r="L3244" s="163">
        <v>5473</v>
      </c>
      <c r="M3244" s="163">
        <v>3181.84</v>
      </c>
      <c r="N3244" s="163">
        <v>0.61699999999999999</v>
      </c>
      <c r="O3244" s="163">
        <v>0.35899999999999999</v>
      </c>
      <c r="P3244" s="163">
        <v>2</v>
      </c>
      <c r="Q3244" s="163">
        <v>8691</v>
      </c>
      <c r="R3244" s="163">
        <v>13382.9</v>
      </c>
      <c r="S3244" s="163">
        <v>0.98</v>
      </c>
      <c r="T3244" s="163">
        <v>1.51</v>
      </c>
    </row>
    <row r="3245" spans="1:20" ht="15.75" customHeight="1">
      <c r="A3245" s="130" t="s">
        <v>139</v>
      </c>
      <c r="B3245" s="164">
        <v>2015</v>
      </c>
      <c r="C3245" s="164">
        <v>3</v>
      </c>
      <c r="D3245" s="130" t="s">
        <v>55</v>
      </c>
      <c r="E3245" s="164">
        <v>8864</v>
      </c>
      <c r="F3245" s="164">
        <v>0</v>
      </c>
      <c r="G3245" s="164">
        <v>0</v>
      </c>
      <c r="H3245" s="164">
        <v>0</v>
      </c>
      <c r="I3245" s="164">
        <v>0</v>
      </c>
      <c r="J3245" s="164">
        <v>0</v>
      </c>
      <c r="K3245" s="164">
        <v>9</v>
      </c>
      <c r="L3245" s="164">
        <v>1553</v>
      </c>
      <c r="M3245" s="164">
        <v>2130.5</v>
      </c>
      <c r="N3245" s="164">
        <v>0.17499999999999999</v>
      </c>
      <c r="O3245" s="164">
        <v>0.24</v>
      </c>
      <c r="P3245" s="164">
        <v>9</v>
      </c>
      <c r="Q3245" s="164">
        <v>1553</v>
      </c>
      <c r="R3245" s="164">
        <v>2130.5</v>
      </c>
      <c r="S3245" s="164">
        <v>0.17499999999999999</v>
      </c>
      <c r="T3245" s="164">
        <v>0.24</v>
      </c>
    </row>
    <row r="3246" spans="1:20" ht="15.75" customHeight="1">
      <c r="A3246" s="126" t="s">
        <v>139</v>
      </c>
      <c r="B3246" s="163">
        <v>2015</v>
      </c>
      <c r="C3246" s="163">
        <v>4</v>
      </c>
      <c r="D3246" s="126" t="s">
        <v>56</v>
      </c>
      <c r="E3246" s="163">
        <v>8864</v>
      </c>
      <c r="F3246" s="163">
        <v>0</v>
      </c>
      <c r="G3246" s="163">
        <v>0</v>
      </c>
      <c r="H3246" s="163">
        <v>0</v>
      </c>
      <c r="I3246" s="163">
        <v>0</v>
      </c>
      <c r="J3246" s="163">
        <v>0</v>
      </c>
      <c r="K3246" s="163">
        <v>1</v>
      </c>
      <c r="L3246" s="163">
        <v>1500</v>
      </c>
      <c r="M3246" s="163">
        <v>1500</v>
      </c>
      <c r="N3246" s="163">
        <v>0.16900000000000001</v>
      </c>
      <c r="O3246" s="163">
        <v>0.16900000000000001</v>
      </c>
      <c r="P3246" s="163">
        <v>1</v>
      </c>
      <c r="Q3246" s="163">
        <v>1500</v>
      </c>
      <c r="R3246" s="163">
        <v>1500</v>
      </c>
      <c r="S3246" s="163">
        <v>0.16900000000000001</v>
      </c>
      <c r="T3246" s="163">
        <v>0.16900000000000001</v>
      </c>
    </row>
    <row r="3247" spans="1:20" ht="15.75" customHeight="1">
      <c r="A3247" s="130" t="s">
        <v>139</v>
      </c>
      <c r="B3247" s="164">
        <v>2015</v>
      </c>
      <c r="C3247" s="164">
        <v>5</v>
      </c>
      <c r="D3247" s="130" t="s">
        <v>57</v>
      </c>
      <c r="E3247" s="164">
        <v>8864</v>
      </c>
      <c r="F3247" s="164">
        <v>0</v>
      </c>
      <c r="G3247" s="164">
        <v>0</v>
      </c>
      <c r="H3247" s="164">
        <v>0</v>
      </c>
      <c r="I3247" s="164">
        <v>0</v>
      </c>
      <c r="J3247" s="164">
        <v>0</v>
      </c>
      <c r="K3247" s="164">
        <v>21</v>
      </c>
      <c r="L3247" s="164">
        <v>5366</v>
      </c>
      <c r="M3247" s="164">
        <v>13621.2</v>
      </c>
      <c r="N3247" s="164">
        <v>0.60499999999999998</v>
      </c>
      <c r="O3247" s="164">
        <v>1.536</v>
      </c>
      <c r="P3247" s="164">
        <v>21</v>
      </c>
      <c r="Q3247" s="164">
        <v>5366</v>
      </c>
      <c r="R3247" s="164">
        <v>13621.2</v>
      </c>
      <c r="S3247" s="164">
        <v>0.60499999999999998</v>
      </c>
      <c r="T3247" s="164">
        <v>1.536</v>
      </c>
    </row>
    <row r="3248" spans="1:20" ht="15.75" customHeight="1">
      <c r="A3248" s="126" t="s">
        <v>139</v>
      </c>
      <c r="B3248" s="163">
        <v>2015</v>
      </c>
      <c r="C3248" s="163">
        <v>6</v>
      </c>
      <c r="D3248" s="126" t="s">
        <v>58</v>
      </c>
      <c r="E3248" s="163">
        <v>8862</v>
      </c>
      <c r="F3248" s="163">
        <v>0</v>
      </c>
      <c r="G3248" s="163">
        <v>0</v>
      </c>
      <c r="H3248" s="163">
        <v>0</v>
      </c>
      <c r="I3248" s="163">
        <v>0</v>
      </c>
      <c r="J3248" s="163">
        <v>0</v>
      </c>
      <c r="K3248" s="163">
        <v>0</v>
      </c>
      <c r="L3248" s="163">
        <v>0</v>
      </c>
      <c r="M3248" s="163">
        <v>0</v>
      </c>
      <c r="N3248" s="163">
        <v>0</v>
      </c>
      <c r="O3248" s="163">
        <v>0</v>
      </c>
      <c r="P3248" s="163">
        <v>0</v>
      </c>
      <c r="Q3248" s="163">
        <v>0</v>
      </c>
      <c r="R3248" s="163">
        <v>0</v>
      </c>
      <c r="S3248" s="163">
        <v>0</v>
      </c>
      <c r="T3248" s="163">
        <v>0</v>
      </c>
    </row>
    <row r="3249" spans="1:20" ht="15.75" customHeight="1">
      <c r="A3249" s="130" t="s">
        <v>139</v>
      </c>
      <c r="B3249" s="164">
        <v>2015</v>
      </c>
      <c r="C3249" s="164">
        <v>7</v>
      </c>
      <c r="D3249" s="130" t="s">
        <v>59</v>
      </c>
      <c r="E3249" s="164">
        <v>8864</v>
      </c>
      <c r="F3249" s="164">
        <v>0</v>
      </c>
      <c r="G3249" s="164">
        <v>0</v>
      </c>
      <c r="H3249" s="164">
        <v>0</v>
      </c>
      <c r="I3249" s="164">
        <v>0</v>
      </c>
      <c r="J3249" s="164">
        <v>0</v>
      </c>
      <c r="K3249" s="164">
        <v>1</v>
      </c>
      <c r="L3249" s="164">
        <v>1</v>
      </c>
      <c r="M3249" s="164">
        <v>1.1000000000000001</v>
      </c>
      <c r="N3249" s="164">
        <v>0</v>
      </c>
      <c r="O3249" s="164">
        <v>0</v>
      </c>
      <c r="P3249" s="164">
        <v>1</v>
      </c>
      <c r="Q3249" s="164">
        <v>1</v>
      </c>
      <c r="R3249" s="164">
        <v>1.1000000000000001</v>
      </c>
      <c r="S3249" s="164">
        <v>0</v>
      </c>
      <c r="T3249" s="164">
        <v>0</v>
      </c>
    </row>
    <row r="3250" spans="1:20" ht="15.75" customHeight="1">
      <c r="A3250" s="126" t="s">
        <v>139</v>
      </c>
      <c r="B3250" s="163">
        <v>2015</v>
      </c>
      <c r="C3250" s="163">
        <v>8</v>
      </c>
      <c r="D3250" s="126" t="s">
        <v>60</v>
      </c>
      <c r="E3250" s="163">
        <v>8864</v>
      </c>
      <c r="F3250" s="163">
        <v>0</v>
      </c>
      <c r="G3250" s="163">
        <v>0</v>
      </c>
      <c r="H3250" s="163">
        <v>0</v>
      </c>
      <c r="I3250" s="163">
        <v>0</v>
      </c>
      <c r="J3250" s="163">
        <v>0</v>
      </c>
      <c r="K3250" s="163">
        <v>2</v>
      </c>
      <c r="L3250" s="163">
        <v>2</v>
      </c>
      <c r="M3250" s="163">
        <v>3.2</v>
      </c>
      <c r="N3250" s="163">
        <v>0</v>
      </c>
      <c r="O3250" s="163">
        <v>0</v>
      </c>
      <c r="P3250" s="163">
        <v>2</v>
      </c>
      <c r="Q3250" s="163">
        <v>2</v>
      </c>
      <c r="R3250" s="163">
        <v>3.2</v>
      </c>
      <c r="S3250" s="163">
        <v>0</v>
      </c>
      <c r="T3250" s="163">
        <v>0</v>
      </c>
    </row>
    <row r="3251" spans="1:20" ht="15.75" customHeight="1">
      <c r="A3251" s="130" t="s">
        <v>139</v>
      </c>
      <c r="B3251" s="164">
        <v>2015</v>
      </c>
      <c r="C3251" s="164">
        <v>9</v>
      </c>
      <c r="D3251" s="130" t="s">
        <v>61</v>
      </c>
      <c r="E3251" s="164">
        <v>8864</v>
      </c>
      <c r="F3251" s="164">
        <v>0</v>
      </c>
      <c r="G3251" s="164">
        <v>0</v>
      </c>
      <c r="H3251" s="164">
        <v>0</v>
      </c>
      <c r="I3251" s="164">
        <v>0</v>
      </c>
      <c r="J3251" s="164">
        <v>0</v>
      </c>
      <c r="K3251" s="164">
        <v>3</v>
      </c>
      <c r="L3251" s="164">
        <v>7</v>
      </c>
      <c r="M3251" s="164">
        <v>11</v>
      </c>
      <c r="N3251" s="164">
        <v>1E-3</v>
      </c>
      <c r="O3251" s="164">
        <v>1E-3</v>
      </c>
      <c r="P3251" s="164">
        <v>3</v>
      </c>
      <c r="Q3251" s="164">
        <v>7</v>
      </c>
      <c r="R3251" s="164">
        <v>11</v>
      </c>
      <c r="S3251" s="164">
        <v>1E-3</v>
      </c>
      <c r="T3251" s="164">
        <v>1E-3</v>
      </c>
    </row>
    <row r="3252" spans="1:20" ht="15.75" customHeight="1">
      <c r="A3252" s="126" t="s">
        <v>139</v>
      </c>
      <c r="B3252" s="163">
        <v>2016</v>
      </c>
      <c r="C3252" s="163">
        <v>0</v>
      </c>
      <c r="D3252" s="126" t="s">
        <v>53</v>
      </c>
      <c r="E3252" s="163">
        <v>9138</v>
      </c>
      <c r="F3252" s="163">
        <v>0</v>
      </c>
      <c r="G3252" s="163">
        <v>0</v>
      </c>
      <c r="H3252" s="163">
        <v>0</v>
      </c>
      <c r="I3252" s="163">
        <v>0</v>
      </c>
      <c r="J3252" s="163">
        <v>0</v>
      </c>
      <c r="K3252" s="163">
        <v>14</v>
      </c>
      <c r="L3252" s="163">
        <v>6873</v>
      </c>
      <c r="M3252" s="163">
        <v>230.7</v>
      </c>
      <c r="N3252" s="163">
        <v>0.752</v>
      </c>
      <c r="O3252" s="163">
        <v>2.5000000000000001E-2</v>
      </c>
      <c r="P3252" s="163">
        <v>14</v>
      </c>
      <c r="Q3252" s="163">
        <v>6873</v>
      </c>
      <c r="R3252" s="163">
        <v>230.7</v>
      </c>
      <c r="S3252" s="163">
        <v>0.752</v>
      </c>
      <c r="T3252" s="163">
        <v>2.5000000000000001E-2</v>
      </c>
    </row>
    <row r="3253" spans="1:20" ht="15.75" customHeight="1">
      <c r="A3253" s="130" t="s">
        <v>139</v>
      </c>
      <c r="B3253" s="164">
        <v>2016</v>
      </c>
      <c r="C3253" s="164">
        <v>1</v>
      </c>
      <c r="D3253" s="130" t="s">
        <v>54</v>
      </c>
      <c r="E3253" s="164">
        <v>9138</v>
      </c>
      <c r="F3253" s="164">
        <v>0</v>
      </c>
      <c r="G3253" s="164">
        <v>0</v>
      </c>
      <c r="H3253" s="164">
        <v>0</v>
      </c>
      <c r="I3253" s="164">
        <v>0</v>
      </c>
      <c r="J3253" s="164">
        <v>0</v>
      </c>
      <c r="K3253" s="164">
        <v>8</v>
      </c>
      <c r="L3253" s="164">
        <v>47</v>
      </c>
      <c r="M3253" s="164">
        <v>215.9</v>
      </c>
      <c r="N3253" s="164">
        <v>5.0000000000000001E-3</v>
      </c>
      <c r="O3253" s="164">
        <v>2.4E-2</v>
      </c>
      <c r="P3253" s="164">
        <v>8</v>
      </c>
      <c r="Q3253" s="164">
        <v>47</v>
      </c>
      <c r="R3253" s="164">
        <v>215.9</v>
      </c>
      <c r="S3253" s="164">
        <v>5.0000000000000001E-3</v>
      </c>
      <c r="T3253" s="164">
        <v>2.4E-2</v>
      </c>
    </row>
    <row r="3254" spans="1:20" ht="15.75" customHeight="1">
      <c r="A3254" s="126" t="s">
        <v>139</v>
      </c>
      <c r="B3254" s="163">
        <v>2016</v>
      </c>
      <c r="C3254" s="163">
        <v>2</v>
      </c>
      <c r="D3254" s="126" t="s">
        <v>1415</v>
      </c>
      <c r="E3254" s="163">
        <v>9138</v>
      </c>
      <c r="F3254" s="163">
        <v>0</v>
      </c>
      <c r="G3254" s="163">
        <v>0</v>
      </c>
      <c r="H3254" s="163">
        <v>0</v>
      </c>
      <c r="I3254" s="163">
        <v>0</v>
      </c>
      <c r="J3254" s="163">
        <v>0</v>
      </c>
      <c r="K3254" s="163">
        <v>1</v>
      </c>
      <c r="L3254" s="163">
        <v>5</v>
      </c>
      <c r="M3254" s="163">
        <v>6.3</v>
      </c>
      <c r="N3254" s="163">
        <v>1E-3</v>
      </c>
      <c r="O3254" s="163">
        <v>1E-3</v>
      </c>
      <c r="P3254" s="163">
        <v>1</v>
      </c>
      <c r="Q3254" s="163">
        <v>5</v>
      </c>
      <c r="R3254" s="163">
        <v>6.3</v>
      </c>
      <c r="S3254" s="163">
        <v>1E-3</v>
      </c>
      <c r="T3254" s="163">
        <v>1E-3</v>
      </c>
    </row>
    <row r="3255" spans="1:20" ht="15.75" customHeight="1">
      <c r="A3255" s="130" t="s">
        <v>139</v>
      </c>
      <c r="B3255" s="164">
        <v>2016</v>
      </c>
      <c r="C3255" s="164">
        <v>3</v>
      </c>
      <c r="D3255" s="130" t="s">
        <v>55</v>
      </c>
      <c r="E3255" s="164">
        <v>9138</v>
      </c>
      <c r="F3255" s="164">
        <v>0</v>
      </c>
      <c r="G3255" s="164">
        <v>0</v>
      </c>
      <c r="H3255" s="164">
        <v>0</v>
      </c>
      <c r="I3255" s="164">
        <v>0</v>
      </c>
      <c r="J3255" s="164">
        <v>0</v>
      </c>
      <c r="K3255" s="164">
        <v>6</v>
      </c>
      <c r="L3255" s="164">
        <v>2202</v>
      </c>
      <c r="M3255" s="164">
        <v>2263</v>
      </c>
      <c r="N3255" s="164">
        <v>0.24099999999999999</v>
      </c>
      <c r="O3255" s="164">
        <v>0.248</v>
      </c>
      <c r="P3255" s="164">
        <v>6</v>
      </c>
      <c r="Q3255" s="164">
        <v>2202</v>
      </c>
      <c r="R3255" s="164">
        <v>2263</v>
      </c>
      <c r="S3255" s="164">
        <v>0.24099999999999999</v>
      </c>
      <c r="T3255" s="164">
        <v>0.248</v>
      </c>
    </row>
    <row r="3256" spans="1:20" ht="15.75" customHeight="1">
      <c r="A3256" s="126" t="s">
        <v>139</v>
      </c>
      <c r="B3256" s="163">
        <v>2016</v>
      </c>
      <c r="C3256" s="163">
        <v>4</v>
      </c>
      <c r="D3256" s="126" t="s">
        <v>56</v>
      </c>
      <c r="E3256" s="163">
        <v>9138</v>
      </c>
      <c r="F3256" s="163">
        <v>0</v>
      </c>
      <c r="G3256" s="163">
        <v>0</v>
      </c>
      <c r="H3256" s="163">
        <v>0</v>
      </c>
      <c r="I3256" s="163">
        <v>0</v>
      </c>
      <c r="J3256" s="163">
        <v>0</v>
      </c>
      <c r="K3256" s="163">
        <v>4</v>
      </c>
      <c r="L3256" s="163">
        <v>79</v>
      </c>
      <c r="M3256" s="163">
        <v>76.7</v>
      </c>
      <c r="N3256" s="163">
        <v>8.9999999999999993E-3</v>
      </c>
      <c r="O3256" s="163">
        <v>8.0000000000000002E-3</v>
      </c>
      <c r="P3256" s="163">
        <v>4</v>
      </c>
      <c r="Q3256" s="163">
        <v>79</v>
      </c>
      <c r="R3256" s="163">
        <v>76.7</v>
      </c>
      <c r="S3256" s="163">
        <v>8.9999999999999993E-3</v>
      </c>
      <c r="T3256" s="163">
        <v>8.0000000000000002E-3</v>
      </c>
    </row>
    <row r="3257" spans="1:20" ht="15.75" customHeight="1">
      <c r="A3257" s="130" t="s">
        <v>139</v>
      </c>
      <c r="B3257" s="164">
        <v>2016</v>
      </c>
      <c r="C3257" s="164">
        <v>5</v>
      </c>
      <c r="D3257" s="130" t="s">
        <v>57</v>
      </c>
      <c r="E3257" s="164">
        <v>9138</v>
      </c>
      <c r="F3257" s="164">
        <v>0</v>
      </c>
      <c r="G3257" s="164">
        <v>0</v>
      </c>
      <c r="H3257" s="164">
        <v>0</v>
      </c>
      <c r="I3257" s="164">
        <v>0</v>
      </c>
      <c r="J3257" s="164">
        <v>0</v>
      </c>
      <c r="K3257" s="164">
        <v>11</v>
      </c>
      <c r="L3257" s="164">
        <v>88</v>
      </c>
      <c r="M3257" s="164">
        <v>170.9</v>
      </c>
      <c r="N3257" s="164">
        <v>0.01</v>
      </c>
      <c r="O3257" s="164">
        <v>1.9E-2</v>
      </c>
      <c r="P3257" s="164">
        <v>11</v>
      </c>
      <c r="Q3257" s="164">
        <v>88</v>
      </c>
      <c r="R3257" s="164">
        <v>170.9</v>
      </c>
      <c r="S3257" s="164">
        <v>0.01</v>
      </c>
      <c r="T3257" s="164">
        <v>1.9E-2</v>
      </c>
    </row>
    <row r="3258" spans="1:20" ht="15.75" customHeight="1">
      <c r="A3258" s="126" t="s">
        <v>139</v>
      </c>
      <c r="B3258" s="163">
        <v>2016</v>
      </c>
      <c r="C3258" s="163">
        <v>6</v>
      </c>
      <c r="D3258" s="126" t="s">
        <v>58</v>
      </c>
      <c r="E3258" s="163">
        <v>9138</v>
      </c>
      <c r="F3258" s="163">
        <v>0</v>
      </c>
      <c r="G3258" s="163">
        <v>0</v>
      </c>
      <c r="H3258" s="163">
        <v>0</v>
      </c>
      <c r="I3258" s="163">
        <v>0</v>
      </c>
      <c r="J3258" s="163">
        <v>0</v>
      </c>
      <c r="K3258" s="163">
        <v>1</v>
      </c>
      <c r="L3258" s="163">
        <v>32</v>
      </c>
      <c r="M3258" s="163">
        <v>45.3</v>
      </c>
      <c r="N3258" s="163">
        <v>4.0000000000000001E-3</v>
      </c>
      <c r="O3258" s="163">
        <v>5.0000000000000001E-3</v>
      </c>
      <c r="P3258" s="163">
        <v>1</v>
      </c>
      <c r="Q3258" s="163">
        <v>32</v>
      </c>
      <c r="R3258" s="163">
        <v>45.3</v>
      </c>
      <c r="S3258" s="163">
        <v>4.0000000000000001E-3</v>
      </c>
      <c r="T3258" s="163">
        <v>5.0000000000000001E-3</v>
      </c>
    </row>
    <row r="3259" spans="1:20" ht="15.75" customHeight="1">
      <c r="A3259" s="130" t="s">
        <v>139</v>
      </c>
      <c r="B3259" s="164">
        <v>2016</v>
      </c>
      <c r="C3259" s="164">
        <v>7</v>
      </c>
      <c r="D3259" s="130" t="s">
        <v>59</v>
      </c>
      <c r="E3259" s="164">
        <v>9138</v>
      </c>
      <c r="F3259" s="164">
        <v>0</v>
      </c>
      <c r="G3259" s="164">
        <v>0</v>
      </c>
      <c r="H3259" s="164">
        <v>0</v>
      </c>
      <c r="I3259" s="164">
        <v>0</v>
      </c>
      <c r="J3259" s="164">
        <v>0</v>
      </c>
      <c r="K3259" s="164">
        <v>0</v>
      </c>
      <c r="L3259" s="164">
        <v>0</v>
      </c>
      <c r="M3259" s="164">
        <v>0</v>
      </c>
      <c r="N3259" s="164">
        <v>0</v>
      </c>
      <c r="O3259" s="164">
        <v>0</v>
      </c>
      <c r="P3259" s="164">
        <v>0</v>
      </c>
      <c r="Q3259" s="164">
        <v>0</v>
      </c>
      <c r="R3259" s="164">
        <v>0</v>
      </c>
      <c r="S3259" s="164">
        <v>0</v>
      </c>
      <c r="T3259" s="164">
        <v>0</v>
      </c>
    </row>
    <row r="3260" spans="1:20" ht="15.75" customHeight="1">
      <c r="A3260" s="126" t="s">
        <v>139</v>
      </c>
      <c r="B3260" s="163">
        <v>2016</v>
      </c>
      <c r="C3260" s="163">
        <v>8</v>
      </c>
      <c r="D3260" s="126" t="s">
        <v>60</v>
      </c>
      <c r="E3260" s="163">
        <v>9138</v>
      </c>
      <c r="F3260" s="163">
        <v>0</v>
      </c>
      <c r="G3260" s="163">
        <v>0</v>
      </c>
      <c r="H3260" s="163">
        <v>0</v>
      </c>
      <c r="I3260" s="163">
        <v>0</v>
      </c>
      <c r="J3260" s="163">
        <v>0</v>
      </c>
      <c r="K3260" s="163">
        <v>1</v>
      </c>
      <c r="L3260" s="163">
        <v>20</v>
      </c>
      <c r="M3260" s="163">
        <v>33.299999999999997</v>
      </c>
      <c r="N3260" s="163">
        <v>2E-3</v>
      </c>
      <c r="O3260" s="163">
        <v>4.0000000000000001E-3</v>
      </c>
      <c r="P3260" s="163">
        <v>1</v>
      </c>
      <c r="Q3260" s="163">
        <v>20</v>
      </c>
      <c r="R3260" s="163">
        <v>33.299999999999997</v>
      </c>
      <c r="S3260" s="163">
        <v>2E-3</v>
      </c>
      <c r="T3260" s="163">
        <v>4.0000000000000001E-3</v>
      </c>
    </row>
    <row r="3261" spans="1:20" ht="15.75" customHeight="1">
      <c r="A3261" s="130" t="s">
        <v>139</v>
      </c>
      <c r="B3261" s="164">
        <v>2016</v>
      </c>
      <c r="C3261" s="164">
        <v>9</v>
      </c>
      <c r="D3261" s="130" t="s">
        <v>61</v>
      </c>
      <c r="E3261" s="164">
        <v>9138</v>
      </c>
      <c r="F3261" s="164">
        <v>0</v>
      </c>
      <c r="G3261" s="164">
        <v>0</v>
      </c>
      <c r="H3261" s="164">
        <v>0</v>
      </c>
      <c r="I3261" s="164">
        <v>0</v>
      </c>
      <c r="J3261" s="164">
        <v>0</v>
      </c>
      <c r="K3261" s="164">
        <v>9</v>
      </c>
      <c r="L3261" s="164">
        <v>31</v>
      </c>
      <c r="M3261" s="164">
        <v>41.5</v>
      </c>
      <c r="N3261" s="164">
        <v>3.0000000000000001E-3</v>
      </c>
      <c r="O3261" s="164">
        <v>5.0000000000000001E-3</v>
      </c>
      <c r="P3261" s="164">
        <v>9</v>
      </c>
      <c r="Q3261" s="164">
        <v>31</v>
      </c>
      <c r="R3261" s="164">
        <v>41.5</v>
      </c>
      <c r="S3261" s="164">
        <v>3.0000000000000001E-3</v>
      </c>
      <c r="T3261" s="164">
        <v>5.0000000000000001E-3</v>
      </c>
    </row>
    <row r="3262" spans="1:20" ht="15.75" customHeight="1">
      <c r="A3262" s="126" t="s">
        <v>139</v>
      </c>
      <c r="B3262" s="163">
        <v>2017</v>
      </c>
      <c r="C3262" s="163">
        <v>0</v>
      </c>
      <c r="D3262" s="126" t="s">
        <v>53</v>
      </c>
      <c r="E3262" s="163">
        <v>9326</v>
      </c>
      <c r="F3262" s="163">
        <v>0</v>
      </c>
      <c r="G3262" s="163">
        <v>0</v>
      </c>
      <c r="H3262" s="163">
        <v>0</v>
      </c>
      <c r="I3262" s="163">
        <v>0</v>
      </c>
      <c r="J3262" s="163">
        <v>0</v>
      </c>
      <c r="K3262" s="163">
        <v>5</v>
      </c>
      <c r="L3262" s="163">
        <v>39</v>
      </c>
      <c r="M3262" s="163">
        <v>48</v>
      </c>
      <c r="N3262" s="163">
        <v>4.0000000000000001E-3</v>
      </c>
      <c r="O3262" s="163">
        <v>5.0000000000000001E-3</v>
      </c>
      <c r="P3262" s="163">
        <v>5</v>
      </c>
      <c r="Q3262" s="163">
        <v>39</v>
      </c>
      <c r="R3262" s="163">
        <v>48</v>
      </c>
      <c r="S3262" s="163">
        <v>4.0000000000000001E-3</v>
      </c>
      <c r="T3262" s="163">
        <v>5.0000000000000001E-3</v>
      </c>
    </row>
    <row r="3263" spans="1:20" ht="15.75" customHeight="1">
      <c r="A3263" s="130" t="s">
        <v>139</v>
      </c>
      <c r="B3263" s="164">
        <v>2017</v>
      </c>
      <c r="C3263" s="164">
        <v>1</v>
      </c>
      <c r="D3263" s="130" t="s">
        <v>54</v>
      </c>
      <c r="E3263" s="164">
        <v>9326</v>
      </c>
      <c r="F3263" s="164">
        <v>0</v>
      </c>
      <c r="G3263" s="164">
        <v>0</v>
      </c>
      <c r="H3263" s="164">
        <v>0</v>
      </c>
      <c r="I3263" s="164">
        <v>0</v>
      </c>
      <c r="J3263" s="164">
        <v>0</v>
      </c>
      <c r="K3263" s="164">
        <v>5</v>
      </c>
      <c r="L3263" s="164">
        <v>54</v>
      </c>
      <c r="M3263" s="164">
        <v>219.5</v>
      </c>
      <c r="N3263" s="164">
        <v>6.0000000000000001E-3</v>
      </c>
      <c r="O3263" s="164">
        <v>2.4E-2</v>
      </c>
      <c r="P3263" s="164">
        <v>5</v>
      </c>
      <c r="Q3263" s="164">
        <v>54</v>
      </c>
      <c r="R3263" s="164">
        <v>219.5</v>
      </c>
      <c r="S3263" s="164">
        <v>6.0000000000000001E-3</v>
      </c>
      <c r="T3263" s="164">
        <v>2.4E-2</v>
      </c>
    </row>
    <row r="3264" spans="1:20" ht="15.75" customHeight="1">
      <c r="A3264" s="126" t="s">
        <v>139</v>
      </c>
      <c r="B3264" s="163">
        <v>2017</v>
      </c>
      <c r="C3264" s="163">
        <v>2</v>
      </c>
      <c r="D3264" s="126" t="s">
        <v>1415</v>
      </c>
      <c r="E3264" s="163">
        <v>9326</v>
      </c>
      <c r="F3264" s="163">
        <v>0</v>
      </c>
      <c r="G3264" s="163">
        <v>0</v>
      </c>
      <c r="H3264" s="163">
        <v>0</v>
      </c>
      <c r="I3264" s="163">
        <v>0</v>
      </c>
      <c r="J3264" s="163">
        <v>0</v>
      </c>
      <c r="K3264" s="163">
        <v>0</v>
      </c>
      <c r="L3264" s="163">
        <v>0</v>
      </c>
      <c r="M3264" s="163">
        <v>0</v>
      </c>
      <c r="N3264" s="163">
        <v>0</v>
      </c>
      <c r="O3264" s="163">
        <v>0</v>
      </c>
      <c r="P3264" s="163">
        <v>0</v>
      </c>
      <c r="Q3264" s="163">
        <v>0</v>
      </c>
      <c r="R3264" s="163">
        <v>0</v>
      </c>
      <c r="S3264" s="163">
        <v>0</v>
      </c>
      <c r="T3264" s="163">
        <v>0</v>
      </c>
    </row>
    <row r="3265" spans="1:20" ht="15.75" customHeight="1">
      <c r="A3265" s="130" t="s">
        <v>139</v>
      </c>
      <c r="B3265" s="164">
        <v>2017</v>
      </c>
      <c r="C3265" s="164">
        <v>3</v>
      </c>
      <c r="D3265" s="130" t="s">
        <v>55</v>
      </c>
      <c r="E3265" s="164">
        <v>9326</v>
      </c>
      <c r="F3265" s="164">
        <v>0</v>
      </c>
      <c r="G3265" s="164">
        <v>0</v>
      </c>
      <c r="H3265" s="164">
        <v>0</v>
      </c>
      <c r="I3265" s="164">
        <v>0</v>
      </c>
      <c r="J3265" s="164">
        <v>0</v>
      </c>
      <c r="K3265" s="164">
        <v>6</v>
      </c>
      <c r="L3265" s="164">
        <v>308</v>
      </c>
      <c r="M3265" s="164">
        <v>432.2</v>
      </c>
      <c r="N3265" s="164">
        <v>3.3000000000000002E-2</v>
      </c>
      <c r="O3265" s="164">
        <v>4.5999999999999999E-2</v>
      </c>
      <c r="P3265" s="164">
        <v>6</v>
      </c>
      <c r="Q3265" s="164">
        <v>308</v>
      </c>
      <c r="R3265" s="164">
        <v>432.2</v>
      </c>
      <c r="S3265" s="164">
        <v>3.3000000000000002E-2</v>
      </c>
      <c r="T3265" s="164">
        <v>4.5999999999999999E-2</v>
      </c>
    </row>
    <row r="3266" spans="1:20" ht="15.75" customHeight="1">
      <c r="A3266" s="126" t="s">
        <v>139</v>
      </c>
      <c r="B3266" s="163">
        <v>2017</v>
      </c>
      <c r="C3266" s="163">
        <v>4</v>
      </c>
      <c r="D3266" s="126" t="s">
        <v>56</v>
      </c>
      <c r="E3266" s="163">
        <v>9326</v>
      </c>
      <c r="F3266" s="163">
        <v>0</v>
      </c>
      <c r="G3266" s="163">
        <v>0</v>
      </c>
      <c r="H3266" s="163">
        <v>0</v>
      </c>
      <c r="I3266" s="163">
        <v>0</v>
      </c>
      <c r="J3266" s="163">
        <v>0</v>
      </c>
      <c r="K3266" s="163">
        <v>4</v>
      </c>
      <c r="L3266" s="163">
        <v>1073</v>
      </c>
      <c r="M3266" s="163">
        <v>664.3</v>
      </c>
      <c r="N3266" s="163">
        <v>0.115</v>
      </c>
      <c r="O3266" s="163">
        <v>7.0999999999999994E-2</v>
      </c>
      <c r="P3266" s="163">
        <v>4</v>
      </c>
      <c r="Q3266" s="163">
        <v>1073</v>
      </c>
      <c r="R3266" s="163">
        <v>664.3</v>
      </c>
      <c r="S3266" s="163">
        <v>0.115</v>
      </c>
      <c r="T3266" s="163">
        <v>7.0999999999999994E-2</v>
      </c>
    </row>
    <row r="3267" spans="1:20" ht="15.75" customHeight="1">
      <c r="A3267" s="130" t="s">
        <v>139</v>
      </c>
      <c r="B3267" s="164">
        <v>2017</v>
      </c>
      <c r="C3267" s="164">
        <v>5</v>
      </c>
      <c r="D3267" s="130" t="s">
        <v>57</v>
      </c>
      <c r="E3267" s="164">
        <v>9326</v>
      </c>
      <c r="F3267" s="164">
        <v>0</v>
      </c>
      <c r="G3267" s="164">
        <v>0</v>
      </c>
      <c r="H3267" s="164">
        <v>0</v>
      </c>
      <c r="I3267" s="164">
        <v>0</v>
      </c>
      <c r="J3267" s="164">
        <v>0</v>
      </c>
      <c r="K3267" s="164">
        <v>3</v>
      </c>
      <c r="L3267" s="164">
        <v>45</v>
      </c>
      <c r="M3267" s="164">
        <v>60.2</v>
      </c>
      <c r="N3267" s="164">
        <v>5.0000000000000001E-3</v>
      </c>
      <c r="O3267" s="164">
        <v>6.0000000000000001E-3</v>
      </c>
      <c r="P3267" s="164">
        <v>3</v>
      </c>
      <c r="Q3267" s="164">
        <v>45</v>
      </c>
      <c r="R3267" s="164">
        <v>60.2</v>
      </c>
      <c r="S3267" s="164">
        <v>5.0000000000000001E-3</v>
      </c>
      <c r="T3267" s="164">
        <v>6.0000000000000001E-3</v>
      </c>
    </row>
    <row r="3268" spans="1:20" ht="15.75" customHeight="1">
      <c r="A3268" s="126" t="s">
        <v>139</v>
      </c>
      <c r="B3268" s="163">
        <v>2017</v>
      </c>
      <c r="C3268" s="163">
        <v>6</v>
      </c>
      <c r="D3268" s="126" t="s">
        <v>58</v>
      </c>
      <c r="E3268" s="163">
        <v>9326</v>
      </c>
      <c r="F3268" s="163">
        <v>0</v>
      </c>
      <c r="G3268" s="163">
        <v>0</v>
      </c>
      <c r="H3268" s="163">
        <v>0</v>
      </c>
      <c r="I3268" s="163">
        <v>0</v>
      </c>
      <c r="J3268" s="163">
        <v>0</v>
      </c>
      <c r="K3268" s="163">
        <v>5</v>
      </c>
      <c r="L3268" s="163">
        <v>4362</v>
      </c>
      <c r="M3268" s="163">
        <v>2186.1</v>
      </c>
      <c r="N3268" s="163">
        <v>0.46800000000000003</v>
      </c>
      <c r="O3268" s="163">
        <v>0.23400000000000001</v>
      </c>
      <c r="P3268" s="163">
        <v>5</v>
      </c>
      <c r="Q3268" s="163">
        <v>4362</v>
      </c>
      <c r="R3268" s="163">
        <v>2186.1</v>
      </c>
      <c r="S3268" s="163">
        <v>0.46800000000000003</v>
      </c>
      <c r="T3268" s="163">
        <v>0.23400000000000001</v>
      </c>
    </row>
    <row r="3269" spans="1:20" ht="15.75" customHeight="1">
      <c r="A3269" s="130" t="s">
        <v>139</v>
      </c>
      <c r="B3269" s="164">
        <v>2017</v>
      </c>
      <c r="C3269" s="164">
        <v>7</v>
      </c>
      <c r="D3269" s="130" t="s">
        <v>59</v>
      </c>
      <c r="E3269" s="164">
        <v>9326</v>
      </c>
      <c r="F3269" s="164">
        <v>0</v>
      </c>
      <c r="G3269" s="164">
        <v>0</v>
      </c>
      <c r="H3269" s="164">
        <v>0</v>
      </c>
      <c r="I3269" s="164">
        <v>0</v>
      </c>
      <c r="J3269" s="164">
        <v>0</v>
      </c>
      <c r="K3269" s="164">
        <v>0</v>
      </c>
      <c r="L3269" s="164">
        <v>0</v>
      </c>
      <c r="M3269" s="164">
        <v>0</v>
      </c>
      <c r="N3269" s="164">
        <v>0</v>
      </c>
      <c r="O3269" s="164">
        <v>0</v>
      </c>
      <c r="P3269" s="164">
        <v>0</v>
      </c>
      <c r="Q3269" s="164">
        <v>0</v>
      </c>
      <c r="R3269" s="164">
        <v>0</v>
      </c>
      <c r="S3269" s="164">
        <v>0</v>
      </c>
      <c r="T3269" s="164">
        <v>0</v>
      </c>
    </row>
    <row r="3270" spans="1:20" ht="15.75" customHeight="1">
      <c r="A3270" s="126" t="s">
        <v>139</v>
      </c>
      <c r="B3270" s="163">
        <v>2017</v>
      </c>
      <c r="C3270" s="163">
        <v>8</v>
      </c>
      <c r="D3270" s="126" t="s">
        <v>60</v>
      </c>
      <c r="E3270" s="163">
        <v>9326</v>
      </c>
      <c r="F3270" s="163">
        <v>0</v>
      </c>
      <c r="G3270" s="163">
        <v>0</v>
      </c>
      <c r="H3270" s="163">
        <v>0</v>
      </c>
      <c r="I3270" s="163">
        <v>0</v>
      </c>
      <c r="J3270" s="163">
        <v>0</v>
      </c>
      <c r="K3270" s="163">
        <v>1</v>
      </c>
      <c r="L3270" s="163">
        <v>2255</v>
      </c>
      <c r="M3270" s="163">
        <v>1052.3</v>
      </c>
      <c r="N3270" s="163">
        <v>0.24199999999999999</v>
      </c>
      <c r="O3270" s="163">
        <v>0.113</v>
      </c>
      <c r="P3270" s="163">
        <v>1</v>
      </c>
      <c r="Q3270" s="163">
        <v>2255</v>
      </c>
      <c r="R3270" s="163">
        <v>1052.3</v>
      </c>
      <c r="S3270" s="163">
        <v>0.24199999999999999</v>
      </c>
      <c r="T3270" s="163">
        <v>0.113</v>
      </c>
    </row>
    <row r="3271" spans="1:20" ht="15.75" customHeight="1">
      <c r="A3271" s="130" t="s">
        <v>139</v>
      </c>
      <c r="B3271" s="164">
        <v>2017</v>
      </c>
      <c r="C3271" s="164">
        <v>9</v>
      </c>
      <c r="D3271" s="130" t="s">
        <v>61</v>
      </c>
      <c r="E3271" s="164">
        <v>9326</v>
      </c>
      <c r="F3271" s="164">
        <v>0</v>
      </c>
      <c r="G3271" s="164">
        <v>0</v>
      </c>
      <c r="H3271" s="164">
        <v>0</v>
      </c>
      <c r="I3271" s="164">
        <v>0</v>
      </c>
      <c r="J3271" s="164">
        <v>0</v>
      </c>
      <c r="K3271" s="164">
        <v>3</v>
      </c>
      <c r="L3271" s="164">
        <v>30</v>
      </c>
      <c r="M3271" s="164">
        <v>25.6</v>
      </c>
      <c r="N3271" s="164">
        <v>3.0000000000000001E-3</v>
      </c>
      <c r="O3271" s="164">
        <v>3.0000000000000001E-3</v>
      </c>
      <c r="P3271" s="164">
        <v>3</v>
      </c>
      <c r="Q3271" s="164">
        <v>30</v>
      </c>
      <c r="R3271" s="164">
        <v>25.6</v>
      </c>
      <c r="S3271" s="164">
        <v>3.0000000000000001E-3</v>
      </c>
      <c r="T3271" s="164">
        <v>3.0000000000000001E-3</v>
      </c>
    </row>
    <row r="3272" spans="1:20" ht="15.75" customHeight="1">
      <c r="A3272" s="126" t="s">
        <v>139</v>
      </c>
      <c r="B3272" s="163">
        <v>2018</v>
      </c>
      <c r="C3272" s="163">
        <v>0</v>
      </c>
      <c r="D3272" s="126" t="s">
        <v>53</v>
      </c>
      <c r="E3272" s="163">
        <v>9422</v>
      </c>
      <c r="F3272" s="163">
        <v>0</v>
      </c>
      <c r="G3272" s="163">
        <v>0</v>
      </c>
      <c r="H3272" s="163">
        <v>0</v>
      </c>
      <c r="I3272" s="163">
        <v>0</v>
      </c>
      <c r="J3272" s="163">
        <v>0</v>
      </c>
      <c r="K3272" s="163">
        <v>11</v>
      </c>
      <c r="L3272" s="163">
        <v>359</v>
      </c>
      <c r="M3272" s="163">
        <v>474.5</v>
      </c>
      <c r="N3272" s="163">
        <v>3.7999999999999999E-2</v>
      </c>
      <c r="O3272" s="163">
        <v>0.05</v>
      </c>
      <c r="P3272" s="163">
        <v>11</v>
      </c>
      <c r="Q3272" s="163">
        <v>359</v>
      </c>
      <c r="R3272" s="163">
        <v>474.5</v>
      </c>
      <c r="S3272" s="163">
        <v>3.7999999999999999E-2</v>
      </c>
      <c r="T3272" s="163">
        <v>0.05</v>
      </c>
    </row>
    <row r="3273" spans="1:20" ht="15.75" customHeight="1">
      <c r="A3273" s="130" t="s">
        <v>139</v>
      </c>
      <c r="B3273" s="164">
        <v>2018</v>
      </c>
      <c r="C3273" s="164">
        <v>1</v>
      </c>
      <c r="D3273" s="130" t="s">
        <v>54</v>
      </c>
      <c r="E3273" s="164">
        <v>9422</v>
      </c>
      <c r="F3273" s="164">
        <v>0</v>
      </c>
      <c r="G3273" s="164">
        <v>0</v>
      </c>
      <c r="H3273" s="164">
        <v>0</v>
      </c>
      <c r="I3273" s="164">
        <v>0</v>
      </c>
      <c r="J3273" s="164">
        <v>0</v>
      </c>
      <c r="K3273" s="164">
        <v>12</v>
      </c>
      <c r="L3273" s="164">
        <v>946</v>
      </c>
      <c r="M3273" s="164">
        <v>2473.5</v>
      </c>
      <c r="N3273" s="164">
        <v>0.1</v>
      </c>
      <c r="O3273" s="164">
        <v>0.26300000000000001</v>
      </c>
      <c r="P3273" s="164">
        <v>12</v>
      </c>
      <c r="Q3273" s="164">
        <v>946</v>
      </c>
      <c r="R3273" s="164">
        <v>2473.5</v>
      </c>
      <c r="S3273" s="164">
        <v>0.1</v>
      </c>
      <c r="T3273" s="164">
        <v>0.26300000000000001</v>
      </c>
    </row>
    <row r="3274" spans="1:20" ht="15.75" customHeight="1">
      <c r="A3274" s="126" t="s">
        <v>139</v>
      </c>
      <c r="B3274" s="163">
        <v>2018</v>
      </c>
      <c r="C3274" s="163">
        <v>2</v>
      </c>
      <c r="D3274" s="126" t="s">
        <v>1415</v>
      </c>
      <c r="E3274" s="163">
        <v>9422</v>
      </c>
      <c r="F3274" s="163">
        <v>0</v>
      </c>
      <c r="G3274" s="163">
        <v>0</v>
      </c>
      <c r="H3274" s="163">
        <v>0</v>
      </c>
      <c r="I3274" s="163">
        <v>0</v>
      </c>
      <c r="J3274" s="163">
        <v>0</v>
      </c>
      <c r="K3274" s="163">
        <v>1</v>
      </c>
      <c r="L3274" s="163">
        <v>2255</v>
      </c>
      <c r="M3274" s="163">
        <v>4510</v>
      </c>
      <c r="N3274" s="163">
        <v>0.23899999999999999</v>
      </c>
      <c r="O3274" s="163">
        <v>0.47899999999999998</v>
      </c>
      <c r="P3274" s="163">
        <v>1</v>
      </c>
      <c r="Q3274" s="163">
        <v>2255</v>
      </c>
      <c r="R3274" s="163">
        <v>4510</v>
      </c>
      <c r="S3274" s="163">
        <v>0.23899999999999999</v>
      </c>
      <c r="T3274" s="163">
        <v>0.47899999999999998</v>
      </c>
    </row>
    <row r="3275" spans="1:20" ht="15.75" customHeight="1">
      <c r="A3275" s="130" t="s">
        <v>139</v>
      </c>
      <c r="B3275" s="164">
        <v>2018</v>
      </c>
      <c r="C3275" s="164">
        <v>3</v>
      </c>
      <c r="D3275" s="130" t="s">
        <v>55</v>
      </c>
      <c r="E3275" s="164">
        <v>9422</v>
      </c>
      <c r="F3275" s="164">
        <v>0</v>
      </c>
      <c r="G3275" s="164">
        <v>0</v>
      </c>
      <c r="H3275" s="164">
        <v>0</v>
      </c>
      <c r="I3275" s="164">
        <v>0</v>
      </c>
      <c r="J3275" s="164">
        <v>0</v>
      </c>
      <c r="K3275" s="164">
        <v>11</v>
      </c>
      <c r="L3275" s="164">
        <v>371</v>
      </c>
      <c r="M3275" s="164">
        <v>695.9</v>
      </c>
      <c r="N3275" s="164">
        <v>3.9E-2</v>
      </c>
      <c r="O3275" s="164">
        <v>7.3999999999999996E-2</v>
      </c>
      <c r="P3275" s="164">
        <v>11</v>
      </c>
      <c r="Q3275" s="164">
        <v>371</v>
      </c>
      <c r="R3275" s="164">
        <v>695.9</v>
      </c>
      <c r="S3275" s="164">
        <v>3.9E-2</v>
      </c>
      <c r="T3275" s="164">
        <v>7.3999999999999996E-2</v>
      </c>
    </row>
    <row r="3276" spans="1:20" ht="15.75" customHeight="1">
      <c r="A3276" s="126" t="s">
        <v>139</v>
      </c>
      <c r="B3276" s="163">
        <v>2018</v>
      </c>
      <c r="C3276" s="163">
        <v>4</v>
      </c>
      <c r="D3276" s="126" t="s">
        <v>56</v>
      </c>
      <c r="E3276" s="163">
        <v>9422</v>
      </c>
      <c r="F3276" s="163">
        <v>0</v>
      </c>
      <c r="G3276" s="163">
        <v>0</v>
      </c>
      <c r="H3276" s="163">
        <v>0</v>
      </c>
      <c r="I3276" s="163">
        <v>0</v>
      </c>
      <c r="J3276" s="163">
        <v>0</v>
      </c>
      <c r="K3276" s="163">
        <v>2</v>
      </c>
      <c r="L3276" s="163">
        <v>157</v>
      </c>
      <c r="M3276" s="163">
        <v>505</v>
      </c>
      <c r="N3276" s="163">
        <v>1.7000000000000001E-2</v>
      </c>
      <c r="O3276" s="163">
        <v>5.3999999999999999E-2</v>
      </c>
      <c r="P3276" s="163">
        <v>2</v>
      </c>
      <c r="Q3276" s="163">
        <v>157</v>
      </c>
      <c r="R3276" s="163">
        <v>505</v>
      </c>
      <c r="S3276" s="163">
        <v>1.7000000000000001E-2</v>
      </c>
      <c r="T3276" s="163">
        <v>5.3999999999999999E-2</v>
      </c>
    </row>
    <row r="3277" spans="1:20" ht="15.75" customHeight="1">
      <c r="A3277" s="130" t="s">
        <v>139</v>
      </c>
      <c r="B3277" s="164">
        <v>2018</v>
      </c>
      <c r="C3277" s="164">
        <v>5</v>
      </c>
      <c r="D3277" s="130" t="s">
        <v>57</v>
      </c>
      <c r="E3277" s="164">
        <v>9422</v>
      </c>
      <c r="F3277" s="164">
        <v>0</v>
      </c>
      <c r="G3277" s="164">
        <v>0</v>
      </c>
      <c r="H3277" s="164">
        <v>0</v>
      </c>
      <c r="I3277" s="164">
        <v>0</v>
      </c>
      <c r="J3277" s="164">
        <v>0</v>
      </c>
      <c r="K3277" s="164">
        <v>8</v>
      </c>
      <c r="L3277" s="164">
        <v>404</v>
      </c>
      <c r="M3277" s="164">
        <v>1042.4000000000001</v>
      </c>
      <c r="N3277" s="164">
        <v>4.2999999999999997E-2</v>
      </c>
      <c r="O3277" s="164">
        <v>0.111</v>
      </c>
      <c r="P3277" s="164">
        <v>8</v>
      </c>
      <c r="Q3277" s="164">
        <v>404</v>
      </c>
      <c r="R3277" s="164">
        <v>1042.4000000000001</v>
      </c>
      <c r="S3277" s="164">
        <v>4.2999999999999997E-2</v>
      </c>
      <c r="T3277" s="164">
        <v>0.111</v>
      </c>
    </row>
    <row r="3278" spans="1:20" ht="15.75" customHeight="1">
      <c r="A3278" s="126" t="s">
        <v>139</v>
      </c>
      <c r="B3278" s="163">
        <v>2018</v>
      </c>
      <c r="C3278" s="163">
        <v>6</v>
      </c>
      <c r="D3278" s="126" t="s">
        <v>58</v>
      </c>
      <c r="E3278" s="163">
        <v>9422</v>
      </c>
      <c r="F3278" s="163">
        <v>0</v>
      </c>
      <c r="G3278" s="163">
        <v>0</v>
      </c>
      <c r="H3278" s="163">
        <v>0</v>
      </c>
      <c r="I3278" s="163">
        <v>0</v>
      </c>
      <c r="J3278" s="163">
        <v>0</v>
      </c>
      <c r="K3278" s="163">
        <v>4</v>
      </c>
      <c r="L3278" s="163">
        <v>2053</v>
      </c>
      <c r="M3278" s="163">
        <v>1625.3</v>
      </c>
      <c r="N3278" s="163">
        <v>0.218</v>
      </c>
      <c r="O3278" s="163">
        <v>0.17299999999999999</v>
      </c>
      <c r="P3278" s="163">
        <v>4</v>
      </c>
      <c r="Q3278" s="163">
        <v>2053</v>
      </c>
      <c r="R3278" s="163">
        <v>1625.3</v>
      </c>
      <c r="S3278" s="163">
        <v>0.218</v>
      </c>
      <c r="T3278" s="163">
        <v>0.17299999999999999</v>
      </c>
    </row>
    <row r="3279" spans="1:20" ht="15.75" customHeight="1">
      <c r="A3279" s="130" t="s">
        <v>139</v>
      </c>
      <c r="B3279" s="164">
        <v>2018</v>
      </c>
      <c r="C3279" s="164">
        <v>7</v>
      </c>
      <c r="D3279" s="130" t="s">
        <v>59</v>
      </c>
      <c r="E3279" s="164">
        <v>9422</v>
      </c>
      <c r="F3279" s="164">
        <v>0</v>
      </c>
      <c r="G3279" s="164">
        <v>0</v>
      </c>
      <c r="H3279" s="164">
        <v>0</v>
      </c>
      <c r="I3279" s="164">
        <v>0</v>
      </c>
      <c r="J3279" s="164">
        <v>0</v>
      </c>
      <c r="K3279" s="164">
        <v>0</v>
      </c>
      <c r="L3279" s="164">
        <v>0</v>
      </c>
      <c r="M3279" s="164">
        <v>0</v>
      </c>
      <c r="N3279" s="164">
        <v>0</v>
      </c>
      <c r="O3279" s="164">
        <v>0</v>
      </c>
      <c r="P3279" s="164">
        <v>0</v>
      </c>
      <c r="Q3279" s="164">
        <v>0</v>
      </c>
      <c r="R3279" s="164">
        <v>0</v>
      </c>
      <c r="S3279" s="164">
        <v>0</v>
      </c>
      <c r="T3279" s="164">
        <v>0</v>
      </c>
    </row>
    <row r="3280" spans="1:20" ht="15.75" customHeight="1">
      <c r="A3280" s="126" t="s">
        <v>139</v>
      </c>
      <c r="B3280" s="163">
        <v>2018</v>
      </c>
      <c r="C3280" s="163">
        <v>8</v>
      </c>
      <c r="D3280" s="126" t="s">
        <v>60</v>
      </c>
      <c r="E3280" s="163">
        <v>9422</v>
      </c>
      <c r="F3280" s="163">
        <v>0</v>
      </c>
      <c r="G3280" s="163">
        <v>0</v>
      </c>
      <c r="H3280" s="163">
        <v>0</v>
      </c>
      <c r="I3280" s="163">
        <v>0</v>
      </c>
      <c r="J3280" s="163">
        <v>0</v>
      </c>
      <c r="K3280" s="163">
        <v>1</v>
      </c>
      <c r="L3280" s="163">
        <v>33</v>
      </c>
      <c r="M3280" s="163">
        <v>132</v>
      </c>
      <c r="N3280" s="163">
        <v>4.0000000000000001E-3</v>
      </c>
      <c r="O3280" s="163">
        <v>1.4E-2</v>
      </c>
      <c r="P3280" s="163">
        <v>1</v>
      </c>
      <c r="Q3280" s="163">
        <v>33</v>
      </c>
      <c r="R3280" s="163">
        <v>132</v>
      </c>
      <c r="S3280" s="163">
        <v>4.0000000000000001E-3</v>
      </c>
      <c r="T3280" s="163">
        <v>1.4E-2</v>
      </c>
    </row>
    <row r="3281" spans="1:20" ht="15.75" customHeight="1">
      <c r="A3281" s="130" t="s">
        <v>139</v>
      </c>
      <c r="B3281" s="164">
        <v>2018</v>
      </c>
      <c r="C3281" s="164">
        <v>9</v>
      </c>
      <c r="D3281" s="130" t="s">
        <v>61</v>
      </c>
      <c r="E3281" s="164">
        <v>9422</v>
      </c>
      <c r="F3281" s="164">
        <v>0</v>
      </c>
      <c r="G3281" s="164">
        <v>0</v>
      </c>
      <c r="H3281" s="164">
        <v>0</v>
      </c>
      <c r="I3281" s="164">
        <v>0</v>
      </c>
      <c r="J3281" s="164">
        <v>0</v>
      </c>
      <c r="K3281" s="164">
        <v>5</v>
      </c>
      <c r="L3281" s="164">
        <v>229</v>
      </c>
      <c r="M3281" s="164">
        <v>240.1</v>
      </c>
      <c r="N3281" s="164">
        <v>2.4E-2</v>
      </c>
      <c r="O3281" s="164">
        <v>2.5000000000000001E-2</v>
      </c>
      <c r="P3281" s="164">
        <v>5</v>
      </c>
      <c r="Q3281" s="164">
        <v>229</v>
      </c>
      <c r="R3281" s="164">
        <v>240.1</v>
      </c>
      <c r="S3281" s="164">
        <v>2.4E-2</v>
      </c>
      <c r="T3281" s="164">
        <v>2.5000000000000001E-2</v>
      </c>
    </row>
    <row r="3282" spans="1:20" ht="15.75" customHeight="1">
      <c r="A3282" s="126" t="s">
        <v>139</v>
      </c>
      <c r="B3282" s="163">
        <v>2019</v>
      </c>
      <c r="C3282" s="163">
        <v>0</v>
      </c>
      <c r="D3282" s="126" t="s">
        <v>53</v>
      </c>
      <c r="E3282" s="163">
        <v>9537</v>
      </c>
      <c r="F3282" s="163">
        <v>0</v>
      </c>
      <c r="G3282" s="163">
        <v>0</v>
      </c>
      <c r="H3282" s="163">
        <v>0</v>
      </c>
      <c r="I3282" s="163">
        <v>0</v>
      </c>
      <c r="J3282" s="163">
        <v>0</v>
      </c>
      <c r="K3282" s="163">
        <v>8</v>
      </c>
      <c r="L3282" s="163">
        <v>482</v>
      </c>
      <c r="M3282" s="163">
        <v>683.2</v>
      </c>
      <c r="N3282" s="163">
        <v>5.0999999999999997E-2</v>
      </c>
      <c r="O3282" s="163">
        <v>7.1999999999999995E-2</v>
      </c>
      <c r="P3282" s="163">
        <v>8</v>
      </c>
      <c r="Q3282" s="163">
        <v>482</v>
      </c>
      <c r="R3282" s="163">
        <v>683.2</v>
      </c>
      <c r="S3282" s="163">
        <v>5.0999999999999997E-2</v>
      </c>
      <c r="T3282" s="163">
        <v>7.1999999999999995E-2</v>
      </c>
    </row>
    <row r="3283" spans="1:20" ht="15.75" customHeight="1">
      <c r="A3283" s="130" t="s">
        <v>139</v>
      </c>
      <c r="B3283" s="164">
        <v>2019</v>
      </c>
      <c r="C3283" s="164">
        <v>1</v>
      </c>
      <c r="D3283" s="130" t="s">
        <v>54</v>
      </c>
      <c r="E3283" s="164">
        <v>9537</v>
      </c>
      <c r="F3283" s="164">
        <v>0</v>
      </c>
      <c r="G3283" s="164">
        <v>0</v>
      </c>
      <c r="H3283" s="164">
        <v>0</v>
      </c>
      <c r="I3283" s="164">
        <v>0</v>
      </c>
      <c r="J3283" s="164">
        <v>0</v>
      </c>
      <c r="K3283" s="164">
        <v>4</v>
      </c>
      <c r="L3283" s="164">
        <v>37</v>
      </c>
      <c r="M3283" s="164">
        <v>155</v>
      </c>
      <c r="N3283" s="164">
        <v>4.0000000000000001E-3</v>
      </c>
      <c r="O3283" s="164">
        <v>1.6E-2</v>
      </c>
      <c r="P3283" s="164">
        <v>4</v>
      </c>
      <c r="Q3283" s="164">
        <v>37</v>
      </c>
      <c r="R3283" s="164">
        <v>155</v>
      </c>
      <c r="S3283" s="164">
        <v>4.0000000000000001E-3</v>
      </c>
      <c r="T3283" s="164">
        <v>1.6E-2</v>
      </c>
    </row>
    <row r="3284" spans="1:20" ht="15.75" customHeight="1">
      <c r="A3284" s="126" t="s">
        <v>139</v>
      </c>
      <c r="B3284" s="163">
        <v>2019</v>
      </c>
      <c r="C3284" s="163">
        <v>2</v>
      </c>
      <c r="D3284" s="126" t="s">
        <v>1415</v>
      </c>
      <c r="E3284" s="163">
        <v>9537</v>
      </c>
      <c r="F3284" s="163">
        <v>0</v>
      </c>
      <c r="G3284" s="163">
        <v>0</v>
      </c>
      <c r="H3284" s="163">
        <v>0</v>
      </c>
      <c r="I3284" s="163">
        <v>0</v>
      </c>
      <c r="J3284" s="163">
        <v>0</v>
      </c>
      <c r="K3284" s="163">
        <v>0</v>
      </c>
      <c r="L3284" s="163">
        <v>0</v>
      </c>
      <c r="M3284" s="163">
        <v>0</v>
      </c>
      <c r="N3284" s="163">
        <v>0</v>
      </c>
      <c r="O3284" s="163">
        <v>0</v>
      </c>
      <c r="P3284" s="163">
        <v>0</v>
      </c>
      <c r="Q3284" s="163">
        <v>0</v>
      </c>
      <c r="R3284" s="163">
        <v>0</v>
      </c>
      <c r="S3284" s="163">
        <v>0</v>
      </c>
      <c r="T3284" s="163">
        <v>0</v>
      </c>
    </row>
    <row r="3285" spans="1:20" ht="15.75" customHeight="1">
      <c r="A3285" s="130" t="s">
        <v>139</v>
      </c>
      <c r="B3285" s="164">
        <v>2019</v>
      </c>
      <c r="C3285" s="164">
        <v>3</v>
      </c>
      <c r="D3285" s="130" t="s">
        <v>55</v>
      </c>
      <c r="E3285" s="164">
        <v>9537</v>
      </c>
      <c r="F3285" s="164">
        <v>0</v>
      </c>
      <c r="G3285" s="164">
        <v>0</v>
      </c>
      <c r="H3285" s="164">
        <v>0</v>
      </c>
      <c r="I3285" s="164">
        <v>0</v>
      </c>
      <c r="J3285" s="164">
        <v>0</v>
      </c>
      <c r="K3285" s="164">
        <v>9</v>
      </c>
      <c r="L3285" s="164">
        <v>523</v>
      </c>
      <c r="M3285" s="164">
        <v>921.1</v>
      </c>
      <c r="N3285" s="164">
        <v>5.5E-2</v>
      </c>
      <c r="O3285" s="164">
        <v>9.7000000000000003E-2</v>
      </c>
      <c r="P3285" s="164">
        <v>9</v>
      </c>
      <c r="Q3285" s="164">
        <v>523</v>
      </c>
      <c r="R3285" s="164">
        <v>921.1</v>
      </c>
      <c r="S3285" s="164">
        <v>5.5E-2</v>
      </c>
      <c r="T3285" s="164">
        <v>9.7000000000000003E-2</v>
      </c>
    </row>
    <row r="3286" spans="1:20" ht="15.75" customHeight="1">
      <c r="A3286" s="126" t="s">
        <v>139</v>
      </c>
      <c r="B3286" s="163">
        <v>2019</v>
      </c>
      <c r="C3286" s="163">
        <v>4</v>
      </c>
      <c r="D3286" s="126" t="s">
        <v>56</v>
      </c>
      <c r="E3286" s="163">
        <v>9537</v>
      </c>
      <c r="F3286" s="163">
        <v>0</v>
      </c>
      <c r="G3286" s="163">
        <v>0</v>
      </c>
      <c r="H3286" s="163">
        <v>0</v>
      </c>
      <c r="I3286" s="163">
        <v>0</v>
      </c>
      <c r="J3286" s="163">
        <v>0</v>
      </c>
      <c r="K3286" s="163">
        <v>3</v>
      </c>
      <c r="L3286" s="163">
        <v>1131</v>
      </c>
      <c r="M3286" s="163">
        <v>271.8</v>
      </c>
      <c r="N3286" s="163">
        <v>0.11899999999999999</v>
      </c>
      <c r="O3286" s="163">
        <v>2.8000000000000001E-2</v>
      </c>
      <c r="P3286" s="163">
        <v>3</v>
      </c>
      <c r="Q3286" s="163">
        <v>1131</v>
      </c>
      <c r="R3286" s="163">
        <v>271.8</v>
      </c>
      <c r="S3286" s="163">
        <v>0.11899999999999999</v>
      </c>
      <c r="T3286" s="163">
        <v>2.8000000000000001E-2</v>
      </c>
    </row>
    <row r="3287" spans="1:20" ht="15.75" customHeight="1">
      <c r="A3287" s="130" t="s">
        <v>139</v>
      </c>
      <c r="B3287" s="164">
        <v>2019</v>
      </c>
      <c r="C3287" s="164">
        <v>5</v>
      </c>
      <c r="D3287" s="130" t="s">
        <v>57</v>
      </c>
      <c r="E3287" s="164">
        <v>9537</v>
      </c>
      <c r="F3287" s="164">
        <v>0</v>
      </c>
      <c r="G3287" s="164">
        <v>0</v>
      </c>
      <c r="H3287" s="164">
        <v>0</v>
      </c>
      <c r="I3287" s="164">
        <v>0</v>
      </c>
      <c r="J3287" s="164">
        <v>0</v>
      </c>
      <c r="K3287" s="164">
        <v>14</v>
      </c>
      <c r="L3287" s="164">
        <v>1436</v>
      </c>
      <c r="M3287" s="164">
        <v>2704.3</v>
      </c>
      <c r="N3287" s="164">
        <v>0.151</v>
      </c>
      <c r="O3287" s="164">
        <v>0.28399999999999997</v>
      </c>
      <c r="P3287" s="164">
        <v>14</v>
      </c>
      <c r="Q3287" s="164">
        <v>1436</v>
      </c>
      <c r="R3287" s="164">
        <v>2704.3</v>
      </c>
      <c r="S3287" s="164">
        <v>0.151</v>
      </c>
      <c r="T3287" s="164">
        <v>0.28399999999999997</v>
      </c>
    </row>
    <row r="3288" spans="1:20" ht="15.75" customHeight="1">
      <c r="A3288" s="126" t="s">
        <v>139</v>
      </c>
      <c r="B3288" s="163">
        <v>2019</v>
      </c>
      <c r="C3288" s="163">
        <v>6</v>
      </c>
      <c r="D3288" s="126" t="s">
        <v>58</v>
      </c>
      <c r="E3288" s="163">
        <v>9537</v>
      </c>
      <c r="F3288" s="163">
        <v>0</v>
      </c>
      <c r="G3288" s="163">
        <v>0</v>
      </c>
      <c r="H3288" s="163">
        <v>0</v>
      </c>
      <c r="I3288" s="163">
        <v>0</v>
      </c>
      <c r="J3288" s="163">
        <v>0</v>
      </c>
      <c r="K3288" s="163">
        <v>0</v>
      </c>
      <c r="L3288" s="163">
        <v>0</v>
      </c>
      <c r="M3288" s="163">
        <v>0</v>
      </c>
      <c r="N3288" s="163">
        <v>0</v>
      </c>
      <c r="O3288" s="163">
        <v>0</v>
      </c>
      <c r="P3288" s="163">
        <v>0</v>
      </c>
      <c r="Q3288" s="163">
        <v>0</v>
      </c>
      <c r="R3288" s="163">
        <v>0</v>
      </c>
      <c r="S3288" s="163">
        <v>0</v>
      </c>
      <c r="T3288" s="163">
        <v>0</v>
      </c>
    </row>
    <row r="3289" spans="1:20" ht="15.75" customHeight="1">
      <c r="A3289" s="130" t="s">
        <v>139</v>
      </c>
      <c r="B3289" s="164">
        <v>2019</v>
      </c>
      <c r="C3289" s="164">
        <v>7</v>
      </c>
      <c r="D3289" s="130" t="s">
        <v>59</v>
      </c>
      <c r="E3289" s="164">
        <v>9537</v>
      </c>
      <c r="F3289" s="164">
        <v>0</v>
      </c>
      <c r="G3289" s="164">
        <v>0</v>
      </c>
      <c r="H3289" s="164">
        <v>0</v>
      </c>
      <c r="I3289" s="164">
        <v>0</v>
      </c>
      <c r="J3289" s="164">
        <v>0</v>
      </c>
      <c r="K3289" s="164">
        <v>0</v>
      </c>
      <c r="L3289" s="164">
        <v>0</v>
      </c>
      <c r="M3289" s="164">
        <v>0</v>
      </c>
      <c r="N3289" s="164">
        <v>0</v>
      </c>
      <c r="O3289" s="164">
        <v>0</v>
      </c>
      <c r="P3289" s="164">
        <v>0</v>
      </c>
      <c r="Q3289" s="164">
        <v>0</v>
      </c>
      <c r="R3289" s="164">
        <v>0</v>
      </c>
      <c r="S3289" s="164">
        <v>0</v>
      </c>
      <c r="T3289" s="164">
        <v>0</v>
      </c>
    </row>
    <row r="3290" spans="1:20" ht="15.75" customHeight="1">
      <c r="A3290" s="126" t="s">
        <v>139</v>
      </c>
      <c r="B3290" s="163">
        <v>2019</v>
      </c>
      <c r="C3290" s="163">
        <v>8</v>
      </c>
      <c r="D3290" s="126" t="s">
        <v>60</v>
      </c>
      <c r="E3290" s="163">
        <v>9537</v>
      </c>
      <c r="F3290" s="163">
        <v>0</v>
      </c>
      <c r="G3290" s="163">
        <v>0</v>
      </c>
      <c r="H3290" s="163">
        <v>0</v>
      </c>
      <c r="I3290" s="163">
        <v>0</v>
      </c>
      <c r="J3290" s="163">
        <v>0</v>
      </c>
      <c r="K3290" s="163">
        <v>1</v>
      </c>
      <c r="L3290" s="163">
        <v>7</v>
      </c>
      <c r="M3290" s="163">
        <v>21</v>
      </c>
      <c r="N3290" s="163">
        <v>1E-3</v>
      </c>
      <c r="O3290" s="163">
        <v>2E-3</v>
      </c>
      <c r="P3290" s="163">
        <v>1</v>
      </c>
      <c r="Q3290" s="163">
        <v>7</v>
      </c>
      <c r="R3290" s="163">
        <v>21</v>
      </c>
      <c r="S3290" s="163">
        <v>1E-3</v>
      </c>
      <c r="T3290" s="163">
        <v>2E-3</v>
      </c>
    </row>
    <row r="3291" spans="1:20" ht="15.75" customHeight="1">
      <c r="A3291" s="130" t="s">
        <v>139</v>
      </c>
      <c r="B3291" s="164">
        <v>2019</v>
      </c>
      <c r="C3291" s="164">
        <v>9</v>
      </c>
      <c r="D3291" s="130" t="s">
        <v>61</v>
      </c>
      <c r="E3291" s="164">
        <v>9537</v>
      </c>
      <c r="F3291" s="164">
        <v>0</v>
      </c>
      <c r="G3291" s="164">
        <v>0</v>
      </c>
      <c r="H3291" s="164">
        <v>0</v>
      </c>
      <c r="I3291" s="164">
        <v>0</v>
      </c>
      <c r="J3291" s="164">
        <v>0</v>
      </c>
      <c r="K3291" s="164">
        <v>3</v>
      </c>
      <c r="L3291" s="164">
        <v>37</v>
      </c>
      <c r="M3291" s="164">
        <v>42.5</v>
      </c>
      <c r="N3291" s="164">
        <v>4.0000000000000001E-3</v>
      </c>
      <c r="O3291" s="164">
        <v>4.0000000000000001E-3</v>
      </c>
      <c r="P3291" s="164">
        <v>3</v>
      </c>
      <c r="Q3291" s="164">
        <v>37</v>
      </c>
      <c r="R3291" s="164">
        <v>42.5</v>
      </c>
      <c r="S3291" s="164">
        <v>4.0000000000000001E-3</v>
      </c>
      <c r="T3291" s="164">
        <v>4.0000000000000001E-3</v>
      </c>
    </row>
    <row r="3292" spans="1:20" ht="15.75" customHeight="1">
      <c r="A3292" s="126" t="s">
        <v>139</v>
      </c>
      <c r="B3292" s="163">
        <v>2020</v>
      </c>
      <c r="C3292" s="163">
        <v>0</v>
      </c>
      <c r="D3292" s="126" t="s">
        <v>53</v>
      </c>
      <c r="E3292" s="163">
        <v>9624</v>
      </c>
      <c r="F3292" s="163">
        <v>0</v>
      </c>
      <c r="G3292" s="163">
        <v>0</v>
      </c>
      <c r="H3292" s="163">
        <v>0</v>
      </c>
      <c r="I3292" s="163">
        <v>0</v>
      </c>
      <c r="J3292" s="163">
        <v>0</v>
      </c>
      <c r="K3292" s="163">
        <v>6</v>
      </c>
      <c r="L3292" s="163">
        <v>77</v>
      </c>
      <c r="M3292" s="163">
        <v>60.1</v>
      </c>
      <c r="N3292" s="163">
        <v>8.0000000000000002E-3</v>
      </c>
      <c r="O3292" s="163">
        <v>6.0000000000000001E-3</v>
      </c>
      <c r="P3292" s="163">
        <v>6</v>
      </c>
      <c r="Q3292" s="163">
        <v>77</v>
      </c>
      <c r="R3292" s="163">
        <v>60.1</v>
      </c>
      <c r="S3292" s="163">
        <v>8.0000000000000002E-3</v>
      </c>
      <c r="T3292" s="163">
        <v>6.0000000000000001E-3</v>
      </c>
    </row>
    <row r="3293" spans="1:20" ht="15.75" customHeight="1">
      <c r="A3293" s="130" t="s">
        <v>139</v>
      </c>
      <c r="B3293" s="164">
        <v>2020</v>
      </c>
      <c r="C3293" s="164">
        <v>1</v>
      </c>
      <c r="D3293" s="130" t="s">
        <v>54</v>
      </c>
      <c r="E3293" s="164">
        <v>9624</v>
      </c>
      <c r="F3293" s="164">
        <v>0</v>
      </c>
      <c r="G3293" s="164">
        <v>0</v>
      </c>
      <c r="H3293" s="164">
        <v>0</v>
      </c>
      <c r="I3293" s="164">
        <v>0</v>
      </c>
      <c r="J3293" s="164">
        <v>0</v>
      </c>
      <c r="K3293" s="164">
        <v>13</v>
      </c>
      <c r="L3293" s="164">
        <v>185</v>
      </c>
      <c r="M3293" s="164">
        <v>656</v>
      </c>
      <c r="N3293" s="164">
        <v>1.9E-2</v>
      </c>
      <c r="O3293" s="164">
        <v>6.8000000000000005E-2</v>
      </c>
      <c r="P3293" s="164">
        <v>13</v>
      </c>
      <c r="Q3293" s="164">
        <v>185</v>
      </c>
      <c r="R3293" s="164">
        <v>656</v>
      </c>
      <c r="S3293" s="164">
        <v>1.9E-2</v>
      </c>
      <c r="T3293" s="164">
        <v>6.8000000000000005E-2</v>
      </c>
    </row>
    <row r="3294" spans="1:20" ht="15.75" customHeight="1">
      <c r="A3294" s="126" t="s">
        <v>139</v>
      </c>
      <c r="B3294" s="163">
        <v>2020</v>
      </c>
      <c r="C3294" s="163">
        <v>2</v>
      </c>
      <c r="D3294" s="126" t="s">
        <v>1415</v>
      </c>
      <c r="E3294" s="163">
        <v>9624</v>
      </c>
      <c r="F3294" s="163">
        <v>0</v>
      </c>
      <c r="G3294" s="163">
        <v>0</v>
      </c>
      <c r="H3294" s="163">
        <v>0</v>
      </c>
      <c r="I3294" s="163">
        <v>0</v>
      </c>
      <c r="J3294" s="163">
        <v>0</v>
      </c>
      <c r="K3294" s="163">
        <v>0</v>
      </c>
      <c r="L3294" s="163">
        <v>0</v>
      </c>
      <c r="M3294" s="163">
        <v>0</v>
      </c>
      <c r="N3294" s="163">
        <v>0</v>
      </c>
      <c r="O3294" s="163">
        <v>0</v>
      </c>
      <c r="P3294" s="163">
        <v>0</v>
      </c>
      <c r="Q3294" s="163">
        <v>0</v>
      </c>
      <c r="R3294" s="163">
        <v>0</v>
      </c>
      <c r="S3294" s="163">
        <v>0</v>
      </c>
      <c r="T3294" s="163">
        <v>0</v>
      </c>
    </row>
    <row r="3295" spans="1:20" ht="15.75" customHeight="1">
      <c r="A3295" s="130" t="s">
        <v>139</v>
      </c>
      <c r="B3295" s="164">
        <v>2020</v>
      </c>
      <c r="C3295" s="164">
        <v>3</v>
      </c>
      <c r="D3295" s="130" t="s">
        <v>55</v>
      </c>
      <c r="E3295" s="164">
        <v>9624</v>
      </c>
      <c r="F3295" s="164">
        <v>0</v>
      </c>
      <c r="G3295" s="164">
        <v>0</v>
      </c>
      <c r="H3295" s="164">
        <v>0</v>
      </c>
      <c r="I3295" s="164">
        <v>0</v>
      </c>
      <c r="J3295" s="164">
        <v>0</v>
      </c>
      <c r="K3295" s="164">
        <v>11</v>
      </c>
      <c r="L3295" s="164">
        <v>2744</v>
      </c>
      <c r="M3295" s="164">
        <v>2982.6</v>
      </c>
      <c r="N3295" s="164">
        <v>0.28499999999999998</v>
      </c>
      <c r="O3295" s="164">
        <v>0.31</v>
      </c>
      <c r="P3295" s="164">
        <v>11</v>
      </c>
      <c r="Q3295" s="164">
        <v>2744</v>
      </c>
      <c r="R3295" s="164">
        <v>2982.6</v>
      </c>
      <c r="S3295" s="164">
        <v>0.28499999999999998</v>
      </c>
      <c r="T3295" s="164">
        <v>0.31</v>
      </c>
    </row>
    <row r="3296" spans="1:20" ht="15.75" customHeight="1">
      <c r="A3296" s="126" t="s">
        <v>139</v>
      </c>
      <c r="B3296" s="163">
        <v>2020</v>
      </c>
      <c r="C3296" s="163">
        <v>4</v>
      </c>
      <c r="D3296" s="126" t="s">
        <v>56</v>
      </c>
      <c r="E3296" s="163">
        <v>9624</v>
      </c>
      <c r="F3296" s="163">
        <v>0</v>
      </c>
      <c r="G3296" s="163">
        <v>0</v>
      </c>
      <c r="H3296" s="163">
        <v>0</v>
      </c>
      <c r="I3296" s="163">
        <v>0</v>
      </c>
      <c r="J3296" s="163">
        <v>0</v>
      </c>
      <c r="K3296" s="163">
        <v>2</v>
      </c>
      <c r="L3296" s="163">
        <v>1398</v>
      </c>
      <c r="M3296" s="163">
        <v>2463</v>
      </c>
      <c r="N3296" s="163">
        <v>0.14499999999999999</v>
      </c>
      <c r="O3296" s="163">
        <v>0.25600000000000001</v>
      </c>
      <c r="P3296" s="163">
        <v>2</v>
      </c>
      <c r="Q3296" s="163">
        <v>1398</v>
      </c>
      <c r="R3296" s="163">
        <v>2463</v>
      </c>
      <c r="S3296" s="163">
        <v>0.14499999999999999</v>
      </c>
      <c r="T3296" s="163">
        <v>0.25600000000000001</v>
      </c>
    </row>
    <row r="3297" spans="1:20" ht="15.75" customHeight="1">
      <c r="A3297" s="130" t="s">
        <v>139</v>
      </c>
      <c r="B3297" s="164">
        <v>2020</v>
      </c>
      <c r="C3297" s="164">
        <v>5</v>
      </c>
      <c r="D3297" s="130" t="s">
        <v>57</v>
      </c>
      <c r="E3297" s="164">
        <v>9624</v>
      </c>
      <c r="F3297" s="164">
        <v>0</v>
      </c>
      <c r="G3297" s="164">
        <v>0</v>
      </c>
      <c r="H3297" s="164">
        <v>0</v>
      </c>
      <c r="I3297" s="164">
        <v>0</v>
      </c>
      <c r="J3297" s="164">
        <v>0</v>
      </c>
      <c r="K3297" s="164">
        <v>7</v>
      </c>
      <c r="L3297" s="164">
        <v>253</v>
      </c>
      <c r="M3297" s="164">
        <v>632.79999999999995</v>
      </c>
      <c r="N3297" s="164">
        <v>2.5999999999999999E-2</v>
      </c>
      <c r="O3297" s="164">
        <v>6.6000000000000003E-2</v>
      </c>
      <c r="P3297" s="164">
        <v>7</v>
      </c>
      <c r="Q3297" s="164">
        <v>253</v>
      </c>
      <c r="R3297" s="164">
        <v>632.79999999999995</v>
      </c>
      <c r="S3297" s="164">
        <v>2.5999999999999999E-2</v>
      </c>
      <c r="T3297" s="164">
        <v>6.6000000000000003E-2</v>
      </c>
    </row>
    <row r="3298" spans="1:20" ht="15.75" customHeight="1">
      <c r="A3298" s="126" t="s">
        <v>139</v>
      </c>
      <c r="B3298" s="163">
        <v>2020</v>
      </c>
      <c r="C3298" s="163">
        <v>6</v>
      </c>
      <c r="D3298" s="126" t="s">
        <v>58</v>
      </c>
      <c r="E3298" s="163">
        <v>9624</v>
      </c>
      <c r="F3298" s="163">
        <v>0</v>
      </c>
      <c r="G3298" s="163">
        <v>0</v>
      </c>
      <c r="H3298" s="163">
        <v>0</v>
      </c>
      <c r="I3298" s="163">
        <v>0</v>
      </c>
      <c r="J3298" s="163">
        <v>0</v>
      </c>
      <c r="K3298" s="163">
        <v>2</v>
      </c>
      <c r="L3298" s="163">
        <v>255</v>
      </c>
      <c r="M3298" s="163">
        <v>211.3</v>
      </c>
      <c r="N3298" s="163">
        <v>2.5999999999999999E-2</v>
      </c>
      <c r="O3298" s="163">
        <v>2.1999999999999999E-2</v>
      </c>
      <c r="P3298" s="163">
        <v>2</v>
      </c>
      <c r="Q3298" s="163">
        <v>255</v>
      </c>
      <c r="R3298" s="163">
        <v>211.3</v>
      </c>
      <c r="S3298" s="163">
        <v>2.5999999999999999E-2</v>
      </c>
      <c r="T3298" s="163">
        <v>2.1999999999999999E-2</v>
      </c>
    </row>
    <row r="3299" spans="1:20" ht="15.75" customHeight="1">
      <c r="A3299" s="130" t="s">
        <v>139</v>
      </c>
      <c r="B3299" s="164">
        <v>2020</v>
      </c>
      <c r="C3299" s="164">
        <v>7</v>
      </c>
      <c r="D3299" s="130" t="s">
        <v>59</v>
      </c>
      <c r="E3299" s="164">
        <v>9624</v>
      </c>
      <c r="F3299" s="164">
        <v>0</v>
      </c>
      <c r="G3299" s="164">
        <v>0</v>
      </c>
      <c r="H3299" s="164">
        <v>0</v>
      </c>
      <c r="I3299" s="164">
        <v>0</v>
      </c>
      <c r="J3299" s="164">
        <v>0</v>
      </c>
      <c r="K3299" s="164">
        <v>0</v>
      </c>
      <c r="L3299" s="164">
        <v>0</v>
      </c>
      <c r="M3299" s="164">
        <v>0</v>
      </c>
      <c r="N3299" s="164">
        <v>0</v>
      </c>
      <c r="O3299" s="164">
        <v>0</v>
      </c>
      <c r="P3299" s="164">
        <v>0</v>
      </c>
      <c r="Q3299" s="164">
        <v>0</v>
      </c>
      <c r="R3299" s="164">
        <v>0</v>
      </c>
      <c r="S3299" s="164">
        <v>0</v>
      </c>
      <c r="T3299" s="164">
        <v>0</v>
      </c>
    </row>
    <row r="3300" spans="1:20" ht="15.75" customHeight="1">
      <c r="A3300" s="126" t="s">
        <v>139</v>
      </c>
      <c r="B3300" s="163">
        <v>2020</v>
      </c>
      <c r="C3300" s="163">
        <v>8</v>
      </c>
      <c r="D3300" s="126" t="s">
        <v>60</v>
      </c>
      <c r="E3300" s="163">
        <v>9624</v>
      </c>
      <c r="F3300" s="163">
        <v>0</v>
      </c>
      <c r="G3300" s="163">
        <v>0</v>
      </c>
      <c r="H3300" s="163">
        <v>0</v>
      </c>
      <c r="I3300" s="163">
        <v>0</v>
      </c>
      <c r="J3300" s="163">
        <v>0</v>
      </c>
      <c r="K3300" s="163">
        <v>0</v>
      </c>
      <c r="L3300" s="163">
        <v>0</v>
      </c>
      <c r="M3300" s="163">
        <v>0</v>
      </c>
      <c r="N3300" s="163">
        <v>0</v>
      </c>
      <c r="O3300" s="163">
        <v>0</v>
      </c>
      <c r="P3300" s="163">
        <v>0</v>
      </c>
      <c r="Q3300" s="163">
        <v>0</v>
      </c>
      <c r="R3300" s="163">
        <v>0</v>
      </c>
      <c r="S3300" s="163">
        <v>0</v>
      </c>
      <c r="T3300" s="163">
        <v>0</v>
      </c>
    </row>
    <row r="3301" spans="1:20" ht="15.75" customHeight="1">
      <c r="A3301" s="130" t="s">
        <v>139</v>
      </c>
      <c r="B3301" s="164">
        <v>2020</v>
      </c>
      <c r="C3301" s="164">
        <v>9</v>
      </c>
      <c r="D3301" s="130" t="s">
        <v>61</v>
      </c>
      <c r="E3301" s="164">
        <v>9624</v>
      </c>
      <c r="F3301" s="164">
        <v>0</v>
      </c>
      <c r="G3301" s="164">
        <v>0</v>
      </c>
      <c r="H3301" s="164">
        <v>0</v>
      </c>
      <c r="I3301" s="164">
        <v>0</v>
      </c>
      <c r="J3301" s="164">
        <v>0</v>
      </c>
      <c r="K3301" s="164">
        <v>9</v>
      </c>
      <c r="L3301" s="164">
        <v>92</v>
      </c>
      <c r="M3301" s="164">
        <v>66.3</v>
      </c>
      <c r="N3301" s="164">
        <v>0.01</v>
      </c>
      <c r="O3301" s="164">
        <v>7.0000000000000001E-3</v>
      </c>
      <c r="P3301" s="164">
        <v>9</v>
      </c>
      <c r="Q3301" s="164">
        <v>92</v>
      </c>
      <c r="R3301" s="164">
        <v>66.3</v>
      </c>
      <c r="S3301" s="164">
        <v>0.01</v>
      </c>
      <c r="T3301" s="164">
        <v>7.0000000000000001E-3</v>
      </c>
    </row>
    <row r="3302" spans="1:20" ht="15.75" customHeight="1">
      <c r="A3302" s="126" t="s">
        <v>139</v>
      </c>
      <c r="B3302" s="163">
        <v>2021</v>
      </c>
      <c r="C3302" s="163">
        <v>0</v>
      </c>
      <c r="D3302" s="126" t="s">
        <v>53</v>
      </c>
      <c r="E3302" s="163">
        <v>9717</v>
      </c>
      <c r="F3302" s="163">
        <v>0</v>
      </c>
      <c r="G3302" s="163">
        <v>0</v>
      </c>
      <c r="H3302" s="163">
        <v>0</v>
      </c>
      <c r="I3302" s="163">
        <v>0</v>
      </c>
      <c r="J3302" s="163">
        <v>0</v>
      </c>
      <c r="K3302" s="163">
        <v>3</v>
      </c>
      <c r="L3302" s="163">
        <v>4898</v>
      </c>
      <c r="M3302" s="163">
        <v>1832.3</v>
      </c>
      <c r="N3302" s="163">
        <v>0.504</v>
      </c>
      <c r="O3302" s="163">
        <v>0.189</v>
      </c>
      <c r="P3302" s="163">
        <v>3</v>
      </c>
      <c r="Q3302" s="163">
        <v>4898</v>
      </c>
      <c r="R3302" s="163">
        <v>1832.3</v>
      </c>
      <c r="S3302" s="163">
        <v>0.504</v>
      </c>
      <c r="T3302" s="163">
        <v>0.189</v>
      </c>
    </row>
    <row r="3303" spans="1:20" ht="15.75" customHeight="1">
      <c r="A3303" s="130" t="s">
        <v>139</v>
      </c>
      <c r="B3303" s="164">
        <v>2021</v>
      </c>
      <c r="C3303" s="164">
        <v>1</v>
      </c>
      <c r="D3303" s="130" t="s">
        <v>54</v>
      </c>
      <c r="E3303" s="164">
        <v>9717</v>
      </c>
      <c r="F3303" s="164">
        <v>0</v>
      </c>
      <c r="G3303" s="164">
        <v>0</v>
      </c>
      <c r="H3303" s="164">
        <v>0</v>
      </c>
      <c r="I3303" s="164">
        <v>0</v>
      </c>
      <c r="J3303" s="164">
        <v>0</v>
      </c>
      <c r="K3303" s="164">
        <v>24</v>
      </c>
      <c r="L3303" s="164">
        <v>274</v>
      </c>
      <c r="M3303" s="164">
        <v>428.92</v>
      </c>
      <c r="N3303" s="164">
        <v>2.8000000000000001E-2</v>
      </c>
      <c r="O3303" s="164">
        <v>4.3999999999999997E-2</v>
      </c>
      <c r="P3303" s="164">
        <v>24</v>
      </c>
      <c r="Q3303" s="164">
        <v>274</v>
      </c>
      <c r="R3303" s="164">
        <v>428.92</v>
      </c>
      <c r="S3303" s="164">
        <v>2.8000000000000001E-2</v>
      </c>
      <c r="T3303" s="164">
        <v>4.3999999999999997E-2</v>
      </c>
    </row>
    <row r="3304" spans="1:20" ht="15.75" customHeight="1">
      <c r="A3304" s="126" t="s">
        <v>139</v>
      </c>
      <c r="B3304" s="163">
        <v>2021</v>
      </c>
      <c r="C3304" s="163">
        <v>2</v>
      </c>
      <c r="D3304" s="126" t="s">
        <v>1415</v>
      </c>
      <c r="E3304" s="163">
        <v>9717</v>
      </c>
      <c r="F3304" s="163">
        <v>1</v>
      </c>
      <c r="G3304" s="163">
        <v>9718</v>
      </c>
      <c r="H3304" s="163">
        <v>12147</v>
      </c>
      <c r="I3304" s="163">
        <v>1</v>
      </c>
      <c r="J3304" s="163">
        <v>1.25</v>
      </c>
      <c r="K3304" s="163">
        <v>0</v>
      </c>
      <c r="L3304" s="163">
        <v>0</v>
      </c>
      <c r="M3304" s="163">
        <v>0</v>
      </c>
      <c r="N3304" s="163">
        <v>0</v>
      </c>
      <c r="O3304" s="163">
        <v>0</v>
      </c>
      <c r="P3304" s="163">
        <v>1</v>
      </c>
      <c r="Q3304" s="163">
        <v>9718</v>
      </c>
      <c r="R3304" s="163">
        <v>12147</v>
      </c>
      <c r="S3304" s="163">
        <v>1</v>
      </c>
      <c r="T3304" s="163">
        <v>1.25</v>
      </c>
    </row>
    <row r="3305" spans="1:20" ht="15.75" customHeight="1">
      <c r="A3305" s="130" t="s">
        <v>139</v>
      </c>
      <c r="B3305" s="164">
        <v>2021</v>
      </c>
      <c r="C3305" s="164">
        <v>3</v>
      </c>
      <c r="D3305" s="130" t="s">
        <v>55</v>
      </c>
      <c r="E3305" s="164">
        <v>9717</v>
      </c>
      <c r="F3305" s="164">
        <v>0</v>
      </c>
      <c r="G3305" s="164">
        <v>0</v>
      </c>
      <c r="H3305" s="164">
        <v>0</v>
      </c>
      <c r="I3305" s="164">
        <v>0</v>
      </c>
      <c r="J3305" s="164">
        <v>0</v>
      </c>
      <c r="K3305" s="164">
        <v>12</v>
      </c>
      <c r="L3305" s="164">
        <v>571</v>
      </c>
      <c r="M3305" s="164">
        <v>884.28</v>
      </c>
      <c r="N3305" s="164">
        <v>5.8999999999999997E-2</v>
      </c>
      <c r="O3305" s="164">
        <v>9.0999999999999998E-2</v>
      </c>
      <c r="P3305" s="164">
        <v>12</v>
      </c>
      <c r="Q3305" s="164">
        <v>571</v>
      </c>
      <c r="R3305" s="164">
        <v>884.28</v>
      </c>
      <c r="S3305" s="164">
        <v>5.8999999999999997E-2</v>
      </c>
      <c r="T3305" s="164">
        <v>9.0999999999999998E-2</v>
      </c>
    </row>
    <row r="3306" spans="1:20" ht="15.75" customHeight="1">
      <c r="A3306" s="126" t="s">
        <v>139</v>
      </c>
      <c r="B3306" s="163">
        <v>2021</v>
      </c>
      <c r="C3306" s="163">
        <v>4</v>
      </c>
      <c r="D3306" s="126" t="s">
        <v>56</v>
      </c>
      <c r="E3306" s="163">
        <v>9717</v>
      </c>
      <c r="F3306" s="163">
        <v>0</v>
      </c>
      <c r="G3306" s="163">
        <v>0</v>
      </c>
      <c r="H3306" s="163">
        <v>0</v>
      </c>
      <c r="I3306" s="163">
        <v>0</v>
      </c>
      <c r="J3306" s="163">
        <v>0</v>
      </c>
      <c r="K3306" s="163">
        <v>3</v>
      </c>
      <c r="L3306" s="163">
        <v>136</v>
      </c>
      <c r="M3306" s="163">
        <v>222.97</v>
      </c>
      <c r="N3306" s="163">
        <v>1.4E-2</v>
      </c>
      <c r="O3306" s="163">
        <v>2.3E-2</v>
      </c>
      <c r="P3306" s="163">
        <v>3</v>
      </c>
      <c r="Q3306" s="163">
        <v>136</v>
      </c>
      <c r="R3306" s="163">
        <v>222.97</v>
      </c>
      <c r="S3306" s="163">
        <v>1.4E-2</v>
      </c>
      <c r="T3306" s="163">
        <v>2.3E-2</v>
      </c>
    </row>
    <row r="3307" spans="1:20" ht="15.75" customHeight="1">
      <c r="A3307" s="130" t="s">
        <v>139</v>
      </c>
      <c r="B3307" s="164">
        <v>2021</v>
      </c>
      <c r="C3307" s="164">
        <v>5</v>
      </c>
      <c r="D3307" s="130" t="s">
        <v>57</v>
      </c>
      <c r="E3307" s="164">
        <v>9717</v>
      </c>
      <c r="F3307" s="164">
        <v>0</v>
      </c>
      <c r="G3307" s="164">
        <v>0</v>
      </c>
      <c r="H3307" s="164">
        <v>0</v>
      </c>
      <c r="I3307" s="164">
        <v>0</v>
      </c>
      <c r="J3307" s="164">
        <v>0</v>
      </c>
      <c r="K3307" s="164">
        <v>14</v>
      </c>
      <c r="L3307" s="164">
        <v>3098</v>
      </c>
      <c r="M3307" s="164">
        <v>2569.37</v>
      </c>
      <c r="N3307" s="164">
        <v>0.31900000000000001</v>
      </c>
      <c r="O3307" s="164">
        <v>0.26400000000000001</v>
      </c>
      <c r="P3307" s="164">
        <v>14</v>
      </c>
      <c r="Q3307" s="164">
        <v>3098</v>
      </c>
      <c r="R3307" s="164">
        <v>2569.37</v>
      </c>
      <c r="S3307" s="164">
        <v>0.31900000000000001</v>
      </c>
      <c r="T3307" s="164">
        <v>0.26400000000000001</v>
      </c>
    </row>
    <row r="3308" spans="1:20" ht="15.75" customHeight="1">
      <c r="A3308" s="126" t="s">
        <v>139</v>
      </c>
      <c r="B3308" s="163">
        <v>2021</v>
      </c>
      <c r="C3308" s="163">
        <v>6</v>
      </c>
      <c r="D3308" s="126" t="s">
        <v>58</v>
      </c>
      <c r="E3308" s="163">
        <v>9717</v>
      </c>
      <c r="F3308" s="163">
        <v>0</v>
      </c>
      <c r="G3308" s="163">
        <v>0</v>
      </c>
      <c r="H3308" s="163">
        <v>0</v>
      </c>
      <c r="I3308" s="163">
        <v>0</v>
      </c>
      <c r="J3308" s="163">
        <v>0</v>
      </c>
      <c r="K3308" s="163">
        <v>3</v>
      </c>
      <c r="L3308" s="163">
        <v>1437</v>
      </c>
      <c r="M3308" s="163">
        <v>2293.0700000000002</v>
      </c>
      <c r="N3308" s="163">
        <v>0.14799999999999999</v>
      </c>
      <c r="O3308" s="163">
        <v>0.23599999999999999</v>
      </c>
      <c r="P3308" s="163">
        <v>3</v>
      </c>
      <c r="Q3308" s="163">
        <v>1437</v>
      </c>
      <c r="R3308" s="163">
        <v>2293.0700000000002</v>
      </c>
      <c r="S3308" s="163">
        <v>0.14799999999999999</v>
      </c>
      <c r="T3308" s="163">
        <v>0.23599999999999999</v>
      </c>
    </row>
    <row r="3309" spans="1:20" ht="15.75" customHeight="1">
      <c r="A3309" s="130" t="s">
        <v>139</v>
      </c>
      <c r="B3309" s="164">
        <v>2021</v>
      </c>
      <c r="C3309" s="164">
        <v>7</v>
      </c>
      <c r="D3309" s="130" t="s">
        <v>59</v>
      </c>
      <c r="E3309" s="164">
        <v>9717</v>
      </c>
      <c r="F3309" s="164">
        <v>0</v>
      </c>
      <c r="G3309" s="164">
        <v>0</v>
      </c>
      <c r="H3309" s="164">
        <v>0</v>
      </c>
      <c r="I3309" s="164">
        <v>0</v>
      </c>
      <c r="J3309" s="164">
        <v>0</v>
      </c>
      <c r="K3309" s="164">
        <v>0</v>
      </c>
      <c r="L3309" s="164">
        <v>0</v>
      </c>
      <c r="M3309" s="164">
        <v>0</v>
      </c>
      <c r="N3309" s="164">
        <v>0</v>
      </c>
      <c r="O3309" s="164">
        <v>0</v>
      </c>
      <c r="P3309" s="164">
        <v>0</v>
      </c>
      <c r="Q3309" s="164">
        <v>0</v>
      </c>
      <c r="R3309" s="164">
        <v>0</v>
      </c>
      <c r="S3309" s="164">
        <v>0</v>
      </c>
      <c r="T3309" s="164">
        <v>0</v>
      </c>
    </row>
    <row r="3310" spans="1:20" ht="15.75" customHeight="1">
      <c r="A3310" s="126" t="s">
        <v>139</v>
      </c>
      <c r="B3310" s="163">
        <v>2021</v>
      </c>
      <c r="C3310" s="163">
        <v>8</v>
      </c>
      <c r="D3310" s="126" t="s">
        <v>60</v>
      </c>
      <c r="E3310" s="163">
        <v>9717</v>
      </c>
      <c r="F3310" s="163">
        <v>0</v>
      </c>
      <c r="G3310" s="163">
        <v>0</v>
      </c>
      <c r="H3310" s="163">
        <v>0</v>
      </c>
      <c r="I3310" s="163">
        <v>0</v>
      </c>
      <c r="J3310" s="163">
        <v>0</v>
      </c>
      <c r="K3310" s="163">
        <v>1</v>
      </c>
      <c r="L3310" s="163">
        <v>164</v>
      </c>
      <c r="M3310" s="163">
        <v>273.33</v>
      </c>
      <c r="N3310" s="163">
        <v>1.7000000000000001E-2</v>
      </c>
      <c r="O3310" s="163">
        <v>2.8000000000000001E-2</v>
      </c>
      <c r="P3310" s="163">
        <v>1</v>
      </c>
      <c r="Q3310" s="163">
        <v>164</v>
      </c>
      <c r="R3310" s="163">
        <v>273.33</v>
      </c>
      <c r="S3310" s="163">
        <v>1.7000000000000001E-2</v>
      </c>
      <c r="T3310" s="163">
        <v>2.8000000000000001E-2</v>
      </c>
    </row>
    <row r="3311" spans="1:20" ht="15.75" customHeight="1">
      <c r="A3311" s="130" t="s">
        <v>139</v>
      </c>
      <c r="B3311" s="164">
        <v>2021</v>
      </c>
      <c r="C3311" s="164">
        <v>9</v>
      </c>
      <c r="D3311" s="130" t="s">
        <v>61</v>
      </c>
      <c r="E3311" s="164">
        <v>9717</v>
      </c>
      <c r="F3311" s="164">
        <v>0</v>
      </c>
      <c r="G3311" s="164">
        <v>0</v>
      </c>
      <c r="H3311" s="164">
        <v>0</v>
      </c>
      <c r="I3311" s="164">
        <v>0</v>
      </c>
      <c r="J3311" s="164">
        <v>0</v>
      </c>
      <c r="K3311" s="164">
        <v>17</v>
      </c>
      <c r="L3311" s="164">
        <v>1592</v>
      </c>
      <c r="M3311" s="164">
        <v>1421.48</v>
      </c>
      <c r="N3311" s="164">
        <v>0.16400000000000001</v>
      </c>
      <c r="O3311" s="164">
        <v>0.14599999999999999</v>
      </c>
      <c r="P3311" s="164">
        <v>17</v>
      </c>
      <c r="Q3311" s="164">
        <v>1592</v>
      </c>
      <c r="R3311" s="164">
        <v>1421.48</v>
      </c>
      <c r="S3311" s="164">
        <v>0.16400000000000001</v>
      </c>
      <c r="T3311" s="164">
        <v>0.14599999999999999</v>
      </c>
    </row>
    <row r="3312" spans="1:20" ht="15.75" customHeight="1">
      <c r="A3312" s="126" t="s">
        <v>139</v>
      </c>
      <c r="B3312" s="163">
        <v>2022</v>
      </c>
      <c r="C3312" s="163">
        <v>0</v>
      </c>
      <c r="D3312" s="126" t="s">
        <v>53</v>
      </c>
      <c r="E3312" s="163">
        <v>9827</v>
      </c>
      <c r="F3312" s="163">
        <v>0</v>
      </c>
      <c r="G3312" s="163">
        <v>0</v>
      </c>
      <c r="H3312" s="163">
        <v>0</v>
      </c>
      <c r="I3312" s="163">
        <v>0</v>
      </c>
      <c r="J3312" s="163">
        <v>0</v>
      </c>
      <c r="K3312" s="163">
        <v>3</v>
      </c>
      <c r="L3312" s="163">
        <v>54</v>
      </c>
      <c r="M3312" s="163">
        <v>70.650000000000006</v>
      </c>
      <c r="N3312" s="163">
        <v>5.0000000000000001E-3</v>
      </c>
      <c r="O3312" s="163">
        <v>7.0000000000000001E-3</v>
      </c>
      <c r="P3312" s="163">
        <v>3</v>
      </c>
      <c r="Q3312" s="163">
        <v>54</v>
      </c>
      <c r="R3312" s="163">
        <v>70.650000000000006</v>
      </c>
      <c r="S3312" s="163">
        <v>5.0000000000000001E-3</v>
      </c>
      <c r="T3312" s="163">
        <v>7.0000000000000001E-3</v>
      </c>
    </row>
    <row r="3313" spans="1:20" ht="15.75" customHeight="1">
      <c r="A3313" s="130" t="s">
        <v>139</v>
      </c>
      <c r="B3313" s="164">
        <v>2022</v>
      </c>
      <c r="C3313" s="164">
        <v>1</v>
      </c>
      <c r="D3313" s="130" t="s">
        <v>54</v>
      </c>
      <c r="E3313" s="164">
        <v>9827</v>
      </c>
      <c r="F3313" s="164">
        <v>0</v>
      </c>
      <c r="G3313" s="164">
        <v>0</v>
      </c>
      <c r="H3313" s="164">
        <v>0</v>
      </c>
      <c r="I3313" s="164">
        <v>0</v>
      </c>
      <c r="J3313" s="164">
        <v>0</v>
      </c>
      <c r="K3313" s="164">
        <v>24</v>
      </c>
      <c r="L3313" s="164">
        <v>269</v>
      </c>
      <c r="M3313" s="164">
        <v>731.07</v>
      </c>
      <c r="N3313" s="164">
        <v>2.7E-2</v>
      </c>
      <c r="O3313" s="164">
        <v>7.3999999999999996E-2</v>
      </c>
      <c r="P3313" s="164">
        <v>24</v>
      </c>
      <c r="Q3313" s="164">
        <v>269</v>
      </c>
      <c r="R3313" s="164">
        <v>731.07</v>
      </c>
      <c r="S3313" s="164">
        <v>2.7E-2</v>
      </c>
      <c r="T3313" s="164">
        <v>7.3999999999999996E-2</v>
      </c>
    </row>
    <row r="3314" spans="1:20" ht="15.75" customHeight="1">
      <c r="A3314" s="126" t="s">
        <v>139</v>
      </c>
      <c r="B3314" s="163">
        <v>2022</v>
      </c>
      <c r="C3314" s="163">
        <v>2</v>
      </c>
      <c r="D3314" s="126" t="s">
        <v>1415</v>
      </c>
      <c r="E3314" s="163">
        <v>9827</v>
      </c>
      <c r="F3314" s="163">
        <v>0</v>
      </c>
      <c r="G3314" s="163">
        <v>0</v>
      </c>
      <c r="H3314" s="163">
        <v>0</v>
      </c>
      <c r="I3314" s="163">
        <v>0</v>
      </c>
      <c r="J3314" s="163">
        <v>0</v>
      </c>
      <c r="K3314" s="163">
        <v>0</v>
      </c>
      <c r="L3314" s="163">
        <v>0</v>
      </c>
      <c r="M3314" s="163">
        <v>0</v>
      </c>
      <c r="N3314" s="163">
        <v>0</v>
      </c>
      <c r="O3314" s="163">
        <v>0</v>
      </c>
      <c r="P3314" s="163">
        <v>0</v>
      </c>
      <c r="Q3314" s="163">
        <v>0</v>
      </c>
      <c r="R3314" s="163">
        <v>0</v>
      </c>
      <c r="S3314" s="163">
        <v>0</v>
      </c>
      <c r="T3314" s="163">
        <v>0</v>
      </c>
    </row>
    <row r="3315" spans="1:20" ht="15.75" customHeight="1">
      <c r="A3315" s="130" t="s">
        <v>139</v>
      </c>
      <c r="B3315" s="164">
        <v>2022</v>
      </c>
      <c r="C3315" s="164">
        <v>3</v>
      </c>
      <c r="D3315" s="130" t="s">
        <v>55</v>
      </c>
      <c r="E3315" s="164">
        <v>9827</v>
      </c>
      <c r="F3315" s="164">
        <v>0</v>
      </c>
      <c r="G3315" s="164">
        <v>0</v>
      </c>
      <c r="H3315" s="164">
        <v>0</v>
      </c>
      <c r="I3315" s="164">
        <v>0</v>
      </c>
      <c r="J3315" s="164">
        <v>0</v>
      </c>
      <c r="K3315" s="164">
        <v>16</v>
      </c>
      <c r="L3315" s="164">
        <v>2294</v>
      </c>
      <c r="M3315" s="164">
        <v>2299.5500000000002</v>
      </c>
      <c r="N3315" s="164">
        <v>0.23300000000000001</v>
      </c>
      <c r="O3315" s="164">
        <v>0.23400000000000001</v>
      </c>
      <c r="P3315" s="164">
        <v>16</v>
      </c>
      <c r="Q3315" s="164">
        <v>2294</v>
      </c>
      <c r="R3315" s="164">
        <v>2299.5500000000002</v>
      </c>
      <c r="S3315" s="164">
        <v>0.23300000000000001</v>
      </c>
      <c r="T3315" s="164">
        <v>0.23400000000000001</v>
      </c>
    </row>
    <row r="3316" spans="1:20" ht="15.75" customHeight="1">
      <c r="A3316" s="126" t="s">
        <v>139</v>
      </c>
      <c r="B3316" s="163">
        <v>2022</v>
      </c>
      <c r="C3316" s="163">
        <v>4</v>
      </c>
      <c r="D3316" s="126" t="s">
        <v>56</v>
      </c>
      <c r="E3316" s="163">
        <v>9827</v>
      </c>
      <c r="F3316" s="163">
        <v>0</v>
      </c>
      <c r="G3316" s="163">
        <v>0</v>
      </c>
      <c r="H3316" s="163">
        <v>0</v>
      </c>
      <c r="I3316" s="163">
        <v>0</v>
      </c>
      <c r="J3316" s="163">
        <v>0</v>
      </c>
      <c r="K3316" s="163">
        <v>0</v>
      </c>
      <c r="L3316" s="163">
        <v>0</v>
      </c>
      <c r="M3316" s="163">
        <v>0</v>
      </c>
      <c r="N3316" s="163">
        <v>0</v>
      </c>
      <c r="O3316" s="163">
        <v>0</v>
      </c>
      <c r="P3316" s="163">
        <v>0</v>
      </c>
      <c r="Q3316" s="163">
        <v>0</v>
      </c>
      <c r="R3316" s="163">
        <v>0</v>
      </c>
      <c r="S3316" s="163">
        <v>0</v>
      </c>
      <c r="T3316" s="163">
        <v>0</v>
      </c>
    </row>
    <row r="3317" spans="1:20" ht="15.75" customHeight="1">
      <c r="A3317" s="130" t="s">
        <v>139</v>
      </c>
      <c r="B3317" s="164">
        <v>2022</v>
      </c>
      <c r="C3317" s="164">
        <v>5</v>
      </c>
      <c r="D3317" s="130" t="s">
        <v>57</v>
      </c>
      <c r="E3317" s="164">
        <v>9827</v>
      </c>
      <c r="F3317" s="164">
        <v>0</v>
      </c>
      <c r="G3317" s="164">
        <v>0</v>
      </c>
      <c r="H3317" s="164">
        <v>0</v>
      </c>
      <c r="I3317" s="164">
        <v>0</v>
      </c>
      <c r="J3317" s="164">
        <v>0</v>
      </c>
      <c r="K3317" s="164">
        <v>18</v>
      </c>
      <c r="L3317" s="164">
        <v>323</v>
      </c>
      <c r="M3317" s="164">
        <v>679.17</v>
      </c>
      <c r="N3317" s="164">
        <v>3.3000000000000002E-2</v>
      </c>
      <c r="O3317" s="164">
        <v>6.9000000000000006E-2</v>
      </c>
      <c r="P3317" s="164">
        <v>18</v>
      </c>
      <c r="Q3317" s="164">
        <v>323</v>
      </c>
      <c r="R3317" s="164">
        <v>679.17</v>
      </c>
      <c r="S3317" s="164">
        <v>3.3000000000000002E-2</v>
      </c>
      <c r="T3317" s="164">
        <v>6.9000000000000006E-2</v>
      </c>
    </row>
    <row r="3318" spans="1:20" ht="15.75" customHeight="1">
      <c r="A3318" s="126" t="s">
        <v>139</v>
      </c>
      <c r="B3318" s="163">
        <v>2022</v>
      </c>
      <c r="C3318" s="163">
        <v>6</v>
      </c>
      <c r="D3318" s="126" t="s">
        <v>58</v>
      </c>
      <c r="E3318" s="163">
        <v>9827</v>
      </c>
      <c r="F3318" s="163">
        <v>0</v>
      </c>
      <c r="G3318" s="163">
        <v>0</v>
      </c>
      <c r="H3318" s="163">
        <v>0</v>
      </c>
      <c r="I3318" s="163">
        <v>0</v>
      </c>
      <c r="J3318" s="163">
        <v>0</v>
      </c>
      <c r="K3318" s="163">
        <v>6</v>
      </c>
      <c r="L3318" s="163">
        <v>2598</v>
      </c>
      <c r="M3318" s="163">
        <v>1734.88</v>
      </c>
      <c r="N3318" s="163">
        <v>0.26400000000000001</v>
      </c>
      <c r="O3318" s="163">
        <v>0.17699999999999999</v>
      </c>
      <c r="P3318" s="163">
        <v>6</v>
      </c>
      <c r="Q3318" s="163">
        <v>2598</v>
      </c>
      <c r="R3318" s="163">
        <v>1734.88</v>
      </c>
      <c r="S3318" s="163">
        <v>0.26400000000000001</v>
      </c>
      <c r="T3318" s="163">
        <v>0.17699999999999999</v>
      </c>
    </row>
    <row r="3319" spans="1:20" ht="15.75" customHeight="1">
      <c r="A3319" s="130" t="s">
        <v>139</v>
      </c>
      <c r="B3319" s="164">
        <v>2022</v>
      </c>
      <c r="C3319" s="164">
        <v>7</v>
      </c>
      <c r="D3319" s="130" t="s">
        <v>59</v>
      </c>
      <c r="E3319" s="164">
        <v>9827</v>
      </c>
      <c r="F3319" s="164">
        <v>0</v>
      </c>
      <c r="G3319" s="164">
        <v>0</v>
      </c>
      <c r="H3319" s="164">
        <v>0</v>
      </c>
      <c r="I3319" s="164">
        <v>0</v>
      </c>
      <c r="J3319" s="164">
        <v>0</v>
      </c>
      <c r="K3319" s="164">
        <v>1</v>
      </c>
      <c r="L3319" s="164">
        <v>4</v>
      </c>
      <c r="M3319" s="164">
        <v>5.8</v>
      </c>
      <c r="N3319" s="164">
        <v>0</v>
      </c>
      <c r="O3319" s="164">
        <v>1E-3</v>
      </c>
      <c r="P3319" s="164">
        <v>1</v>
      </c>
      <c r="Q3319" s="164">
        <v>4</v>
      </c>
      <c r="R3319" s="164">
        <v>5.8</v>
      </c>
      <c r="S3319" s="164">
        <v>0</v>
      </c>
      <c r="T3319" s="164">
        <v>1E-3</v>
      </c>
    </row>
    <row r="3320" spans="1:20" ht="15.75" customHeight="1">
      <c r="A3320" s="126" t="s">
        <v>139</v>
      </c>
      <c r="B3320" s="163">
        <v>2022</v>
      </c>
      <c r="C3320" s="163">
        <v>8</v>
      </c>
      <c r="D3320" s="126" t="s">
        <v>60</v>
      </c>
      <c r="E3320" s="163">
        <v>9827</v>
      </c>
      <c r="F3320" s="163">
        <v>0</v>
      </c>
      <c r="G3320" s="163">
        <v>0</v>
      </c>
      <c r="H3320" s="163">
        <v>0</v>
      </c>
      <c r="I3320" s="163">
        <v>0</v>
      </c>
      <c r="J3320" s="163">
        <v>0</v>
      </c>
      <c r="K3320" s="163">
        <v>0</v>
      </c>
      <c r="L3320" s="163">
        <v>0</v>
      </c>
      <c r="M3320" s="163">
        <v>0</v>
      </c>
      <c r="N3320" s="163">
        <v>0</v>
      </c>
      <c r="O3320" s="163">
        <v>0</v>
      </c>
      <c r="P3320" s="163">
        <v>0</v>
      </c>
      <c r="Q3320" s="163">
        <v>0</v>
      </c>
      <c r="R3320" s="163">
        <v>0</v>
      </c>
      <c r="S3320" s="163">
        <v>0</v>
      </c>
      <c r="T3320" s="163">
        <v>0</v>
      </c>
    </row>
    <row r="3321" spans="1:20" ht="15.75" customHeight="1">
      <c r="A3321" s="130" t="s">
        <v>139</v>
      </c>
      <c r="B3321" s="164">
        <v>2022</v>
      </c>
      <c r="C3321" s="164">
        <v>9</v>
      </c>
      <c r="D3321" s="130" t="s">
        <v>61</v>
      </c>
      <c r="E3321" s="164">
        <v>9827</v>
      </c>
      <c r="F3321" s="164">
        <v>0</v>
      </c>
      <c r="G3321" s="164">
        <v>0</v>
      </c>
      <c r="H3321" s="164">
        <v>0</v>
      </c>
      <c r="I3321" s="164">
        <v>0</v>
      </c>
      <c r="J3321" s="164">
        <v>0</v>
      </c>
      <c r="K3321" s="164">
        <v>25</v>
      </c>
      <c r="L3321" s="164">
        <v>386</v>
      </c>
      <c r="M3321" s="164">
        <v>423.82</v>
      </c>
      <c r="N3321" s="164">
        <v>3.9E-2</v>
      </c>
      <c r="O3321" s="164">
        <v>4.2999999999999997E-2</v>
      </c>
      <c r="P3321" s="164">
        <v>25</v>
      </c>
      <c r="Q3321" s="164">
        <v>386</v>
      </c>
      <c r="R3321" s="164">
        <v>423.82</v>
      </c>
      <c r="S3321" s="164">
        <v>3.9E-2</v>
      </c>
      <c r="T3321" s="164">
        <v>4.2999999999999997E-2</v>
      </c>
    </row>
    <row r="3322" spans="1:20" ht="15.75" customHeight="1">
      <c r="A3322" s="126" t="s">
        <v>139</v>
      </c>
      <c r="B3322" s="163">
        <v>2023</v>
      </c>
      <c r="C3322" s="163">
        <v>0</v>
      </c>
      <c r="D3322" s="126" t="s">
        <v>53</v>
      </c>
      <c r="E3322" s="163">
        <v>9977</v>
      </c>
      <c r="F3322" s="163">
        <v>0</v>
      </c>
      <c r="G3322" s="163">
        <v>0</v>
      </c>
      <c r="H3322" s="163">
        <v>0</v>
      </c>
      <c r="I3322" s="163">
        <v>0</v>
      </c>
      <c r="J3322" s="163">
        <v>0</v>
      </c>
      <c r="K3322" s="163">
        <v>2</v>
      </c>
      <c r="L3322" s="163">
        <v>11</v>
      </c>
      <c r="M3322" s="163">
        <v>7.68</v>
      </c>
      <c r="N3322" s="163">
        <v>1E-3</v>
      </c>
      <c r="O3322" s="163">
        <v>1E-3</v>
      </c>
      <c r="P3322" s="163">
        <v>2</v>
      </c>
      <c r="Q3322" s="163">
        <v>11</v>
      </c>
      <c r="R3322" s="163">
        <v>7.68</v>
      </c>
      <c r="S3322" s="163">
        <v>1E-3</v>
      </c>
      <c r="T3322" s="163">
        <v>1E-3</v>
      </c>
    </row>
    <row r="3323" spans="1:20" ht="15.75" customHeight="1">
      <c r="A3323" s="130" t="s">
        <v>139</v>
      </c>
      <c r="B3323" s="164">
        <v>2023</v>
      </c>
      <c r="C3323" s="164">
        <v>1</v>
      </c>
      <c r="D3323" s="130" t="s">
        <v>54</v>
      </c>
      <c r="E3323" s="164">
        <v>9977</v>
      </c>
      <c r="F3323" s="164">
        <v>0</v>
      </c>
      <c r="G3323" s="164">
        <v>0</v>
      </c>
      <c r="H3323" s="164">
        <v>0</v>
      </c>
      <c r="I3323" s="164">
        <v>0</v>
      </c>
      <c r="J3323" s="164">
        <v>0</v>
      </c>
      <c r="K3323" s="164">
        <v>21</v>
      </c>
      <c r="L3323" s="164">
        <v>374</v>
      </c>
      <c r="M3323" s="164">
        <v>950.97</v>
      </c>
      <c r="N3323" s="164">
        <v>3.6999999999999998E-2</v>
      </c>
      <c r="O3323" s="164">
        <v>9.5000000000000001E-2</v>
      </c>
      <c r="P3323" s="164">
        <v>21</v>
      </c>
      <c r="Q3323" s="164">
        <v>374</v>
      </c>
      <c r="R3323" s="164">
        <v>950.97</v>
      </c>
      <c r="S3323" s="164">
        <v>3.6999999999999998E-2</v>
      </c>
      <c r="T3323" s="164">
        <v>9.5000000000000001E-2</v>
      </c>
    </row>
    <row r="3324" spans="1:20" ht="15.75" customHeight="1">
      <c r="A3324" s="126" t="s">
        <v>139</v>
      </c>
      <c r="B3324" s="163">
        <v>2023</v>
      </c>
      <c r="C3324" s="163">
        <v>2</v>
      </c>
      <c r="D3324" s="126" t="s">
        <v>1415</v>
      </c>
      <c r="E3324" s="163">
        <v>9977</v>
      </c>
      <c r="F3324" s="163">
        <v>0</v>
      </c>
      <c r="G3324" s="163">
        <v>0</v>
      </c>
      <c r="H3324" s="163">
        <v>0</v>
      </c>
      <c r="I3324" s="163">
        <v>0</v>
      </c>
      <c r="J3324" s="163">
        <v>0</v>
      </c>
      <c r="K3324" s="163">
        <v>0</v>
      </c>
      <c r="L3324" s="163">
        <v>0</v>
      </c>
      <c r="M3324" s="163">
        <v>0</v>
      </c>
      <c r="N3324" s="163">
        <v>0</v>
      </c>
      <c r="O3324" s="163">
        <v>0</v>
      </c>
      <c r="P3324" s="163">
        <v>0</v>
      </c>
      <c r="Q3324" s="163">
        <v>0</v>
      </c>
      <c r="R3324" s="163">
        <v>0</v>
      </c>
      <c r="S3324" s="163">
        <v>0</v>
      </c>
      <c r="T3324" s="163">
        <v>0</v>
      </c>
    </row>
    <row r="3325" spans="1:20" ht="15.75" customHeight="1">
      <c r="A3325" s="130" t="s">
        <v>139</v>
      </c>
      <c r="B3325" s="164">
        <v>2023</v>
      </c>
      <c r="C3325" s="164">
        <v>3</v>
      </c>
      <c r="D3325" s="130" t="s">
        <v>55</v>
      </c>
      <c r="E3325" s="164">
        <v>9977</v>
      </c>
      <c r="F3325" s="164">
        <v>0</v>
      </c>
      <c r="G3325" s="164">
        <v>0</v>
      </c>
      <c r="H3325" s="164">
        <v>0</v>
      </c>
      <c r="I3325" s="164">
        <v>0</v>
      </c>
      <c r="J3325" s="164">
        <v>0</v>
      </c>
      <c r="K3325" s="164">
        <v>3</v>
      </c>
      <c r="L3325" s="164">
        <v>5</v>
      </c>
      <c r="M3325" s="164">
        <v>4.97</v>
      </c>
      <c r="N3325" s="164">
        <v>1E-3</v>
      </c>
      <c r="O3325" s="164">
        <v>0</v>
      </c>
      <c r="P3325" s="164">
        <v>3</v>
      </c>
      <c r="Q3325" s="164">
        <v>5</v>
      </c>
      <c r="R3325" s="164">
        <v>4.97</v>
      </c>
      <c r="S3325" s="164">
        <v>1E-3</v>
      </c>
      <c r="T3325" s="164">
        <v>0</v>
      </c>
    </row>
    <row r="3326" spans="1:20" ht="15.75" customHeight="1">
      <c r="A3326" s="126" t="s">
        <v>139</v>
      </c>
      <c r="B3326" s="163">
        <v>2023</v>
      </c>
      <c r="C3326" s="163">
        <v>4</v>
      </c>
      <c r="D3326" s="126" t="s">
        <v>56</v>
      </c>
      <c r="E3326" s="163">
        <v>9977</v>
      </c>
      <c r="F3326" s="163">
        <v>0</v>
      </c>
      <c r="G3326" s="163">
        <v>0</v>
      </c>
      <c r="H3326" s="163">
        <v>0</v>
      </c>
      <c r="I3326" s="163">
        <v>0</v>
      </c>
      <c r="J3326" s="163">
        <v>0</v>
      </c>
      <c r="K3326" s="163">
        <v>4</v>
      </c>
      <c r="L3326" s="163">
        <v>33</v>
      </c>
      <c r="M3326" s="163">
        <v>44.88</v>
      </c>
      <c r="N3326" s="163">
        <v>3.0000000000000001E-3</v>
      </c>
      <c r="O3326" s="163">
        <v>4.0000000000000001E-3</v>
      </c>
      <c r="P3326" s="163">
        <v>4</v>
      </c>
      <c r="Q3326" s="163">
        <v>33</v>
      </c>
      <c r="R3326" s="163">
        <v>44.88</v>
      </c>
      <c r="S3326" s="163">
        <v>3.0000000000000001E-3</v>
      </c>
      <c r="T3326" s="163">
        <v>4.0000000000000001E-3</v>
      </c>
    </row>
    <row r="3327" spans="1:20" ht="15.75" customHeight="1">
      <c r="A3327" s="130" t="s">
        <v>139</v>
      </c>
      <c r="B3327" s="164">
        <v>2023</v>
      </c>
      <c r="C3327" s="164">
        <v>5</v>
      </c>
      <c r="D3327" s="130" t="s">
        <v>57</v>
      </c>
      <c r="E3327" s="164">
        <v>9977</v>
      </c>
      <c r="F3327" s="164">
        <v>0</v>
      </c>
      <c r="G3327" s="164">
        <v>0</v>
      </c>
      <c r="H3327" s="164">
        <v>0</v>
      </c>
      <c r="I3327" s="164">
        <v>0</v>
      </c>
      <c r="J3327" s="164">
        <v>0</v>
      </c>
      <c r="K3327" s="164">
        <v>15</v>
      </c>
      <c r="L3327" s="164">
        <v>2588</v>
      </c>
      <c r="M3327" s="164">
        <v>3655.23</v>
      </c>
      <c r="N3327" s="164">
        <v>0.25900000000000001</v>
      </c>
      <c r="O3327" s="164">
        <v>0.36599999999999999</v>
      </c>
      <c r="P3327" s="164">
        <v>15</v>
      </c>
      <c r="Q3327" s="164">
        <v>2588</v>
      </c>
      <c r="R3327" s="164">
        <v>3655.23</v>
      </c>
      <c r="S3327" s="164">
        <v>0.25900000000000001</v>
      </c>
      <c r="T3327" s="164">
        <v>0.36599999999999999</v>
      </c>
    </row>
    <row r="3328" spans="1:20" ht="15.75" customHeight="1">
      <c r="A3328" s="126" t="s">
        <v>139</v>
      </c>
      <c r="B3328" s="163">
        <v>2023</v>
      </c>
      <c r="C3328" s="163">
        <v>6</v>
      </c>
      <c r="D3328" s="126" t="s">
        <v>58</v>
      </c>
      <c r="E3328" s="163">
        <v>9977</v>
      </c>
      <c r="F3328" s="163">
        <v>0</v>
      </c>
      <c r="G3328" s="163">
        <v>0</v>
      </c>
      <c r="H3328" s="163">
        <v>0</v>
      </c>
      <c r="I3328" s="163">
        <v>0</v>
      </c>
      <c r="J3328" s="163">
        <v>0</v>
      </c>
      <c r="K3328" s="163">
        <v>17</v>
      </c>
      <c r="L3328" s="163">
        <v>5648</v>
      </c>
      <c r="M3328" s="163">
        <v>3811.07</v>
      </c>
      <c r="N3328" s="163">
        <v>0.56599999999999995</v>
      </c>
      <c r="O3328" s="163">
        <v>0.38200000000000001</v>
      </c>
      <c r="P3328" s="163">
        <v>17</v>
      </c>
      <c r="Q3328" s="163">
        <v>5648</v>
      </c>
      <c r="R3328" s="163">
        <v>3811.07</v>
      </c>
      <c r="S3328" s="163">
        <v>0.56599999999999995</v>
      </c>
      <c r="T3328" s="163">
        <v>0.38200000000000001</v>
      </c>
    </row>
    <row r="3329" spans="1:20" ht="15.75" customHeight="1">
      <c r="A3329" s="130" t="s">
        <v>139</v>
      </c>
      <c r="B3329" s="164">
        <v>2023</v>
      </c>
      <c r="C3329" s="164">
        <v>7</v>
      </c>
      <c r="D3329" s="130" t="s">
        <v>59</v>
      </c>
      <c r="E3329" s="164">
        <v>9977</v>
      </c>
      <c r="F3329" s="164">
        <v>0</v>
      </c>
      <c r="G3329" s="164">
        <v>0</v>
      </c>
      <c r="H3329" s="164">
        <v>0</v>
      </c>
      <c r="I3329" s="164">
        <v>0</v>
      </c>
      <c r="J3329" s="164">
        <v>0</v>
      </c>
      <c r="K3329" s="164">
        <v>0</v>
      </c>
      <c r="L3329" s="164">
        <v>0</v>
      </c>
      <c r="M3329" s="164">
        <v>0</v>
      </c>
      <c r="N3329" s="164">
        <v>0</v>
      </c>
      <c r="O3329" s="164">
        <v>0</v>
      </c>
      <c r="P3329" s="164">
        <v>0</v>
      </c>
      <c r="Q3329" s="164">
        <v>0</v>
      </c>
      <c r="R3329" s="164">
        <v>0</v>
      </c>
      <c r="S3329" s="164">
        <v>0</v>
      </c>
      <c r="T3329" s="164">
        <v>0</v>
      </c>
    </row>
    <row r="3330" spans="1:20" ht="15.75" customHeight="1">
      <c r="A3330" s="126" t="s">
        <v>139</v>
      </c>
      <c r="B3330" s="163">
        <v>2023</v>
      </c>
      <c r="C3330" s="163">
        <v>8</v>
      </c>
      <c r="D3330" s="126" t="s">
        <v>60</v>
      </c>
      <c r="E3330" s="163">
        <v>9977</v>
      </c>
      <c r="F3330" s="163">
        <v>0</v>
      </c>
      <c r="G3330" s="163">
        <v>0</v>
      </c>
      <c r="H3330" s="163">
        <v>0</v>
      </c>
      <c r="I3330" s="163">
        <v>0</v>
      </c>
      <c r="J3330" s="163">
        <v>0</v>
      </c>
      <c r="K3330" s="163">
        <v>0</v>
      </c>
      <c r="L3330" s="163">
        <v>0</v>
      </c>
      <c r="M3330" s="163">
        <v>0</v>
      </c>
      <c r="N3330" s="163">
        <v>0</v>
      </c>
      <c r="O3330" s="163">
        <v>0</v>
      </c>
      <c r="P3330" s="163">
        <v>0</v>
      </c>
      <c r="Q3330" s="163">
        <v>0</v>
      </c>
      <c r="R3330" s="163">
        <v>0</v>
      </c>
      <c r="S3330" s="163">
        <v>0</v>
      </c>
      <c r="T3330" s="163">
        <v>0</v>
      </c>
    </row>
    <row r="3331" spans="1:20" ht="15.75" customHeight="1">
      <c r="A3331" s="130" t="s">
        <v>139</v>
      </c>
      <c r="B3331" s="164">
        <v>2023</v>
      </c>
      <c r="C3331" s="164">
        <v>9</v>
      </c>
      <c r="D3331" s="130" t="s">
        <v>61</v>
      </c>
      <c r="E3331" s="164">
        <v>9977</v>
      </c>
      <c r="F3331" s="164">
        <v>0</v>
      </c>
      <c r="G3331" s="164">
        <v>0</v>
      </c>
      <c r="H3331" s="164">
        <v>0</v>
      </c>
      <c r="I3331" s="164">
        <v>0</v>
      </c>
      <c r="J3331" s="164">
        <v>0</v>
      </c>
      <c r="K3331" s="164">
        <v>24</v>
      </c>
      <c r="L3331" s="164">
        <v>847</v>
      </c>
      <c r="M3331" s="164">
        <v>1291.27</v>
      </c>
      <c r="N3331" s="164">
        <v>8.5000000000000006E-2</v>
      </c>
      <c r="O3331" s="164">
        <v>0.129</v>
      </c>
      <c r="P3331" s="164">
        <v>24</v>
      </c>
      <c r="Q3331" s="164">
        <v>847</v>
      </c>
      <c r="R3331" s="164">
        <v>1291.27</v>
      </c>
      <c r="S3331" s="164">
        <v>8.5000000000000006E-2</v>
      </c>
      <c r="T3331" s="164">
        <v>0.129</v>
      </c>
    </row>
    <row r="3332" spans="1:20" ht="15.75" customHeight="1">
      <c r="A3332" s="126" t="s">
        <v>140</v>
      </c>
      <c r="B3332" s="163">
        <v>2015</v>
      </c>
      <c r="C3332" s="163">
        <v>0</v>
      </c>
      <c r="D3332" s="126" t="s">
        <v>53</v>
      </c>
      <c r="E3332" s="163">
        <v>27428</v>
      </c>
      <c r="F3332" s="163">
        <v>0</v>
      </c>
      <c r="G3332" s="163">
        <v>0</v>
      </c>
      <c r="H3332" s="163">
        <v>0</v>
      </c>
      <c r="I3332" s="163">
        <v>0</v>
      </c>
      <c r="J3332" s="163">
        <v>0</v>
      </c>
      <c r="K3332" s="163">
        <v>7</v>
      </c>
      <c r="L3332" s="163">
        <v>431</v>
      </c>
      <c r="M3332" s="163">
        <v>182.65</v>
      </c>
      <c r="N3332" s="163">
        <v>1.6E-2</v>
      </c>
      <c r="O3332" s="163">
        <v>7.0000000000000001E-3</v>
      </c>
      <c r="P3332" s="163">
        <v>7</v>
      </c>
      <c r="Q3332" s="163">
        <v>431</v>
      </c>
      <c r="R3332" s="163">
        <v>182.65</v>
      </c>
      <c r="S3332" s="163">
        <v>1.6E-2</v>
      </c>
      <c r="T3332" s="163">
        <v>7.0000000000000001E-3</v>
      </c>
    </row>
    <row r="3333" spans="1:20" ht="15.75" customHeight="1">
      <c r="A3333" s="130" t="s">
        <v>140</v>
      </c>
      <c r="B3333" s="164">
        <v>2015</v>
      </c>
      <c r="C3333" s="164">
        <v>1</v>
      </c>
      <c r="D3333" s="130" t="s">
        <v>54</v>
      </c>
      <c r="E3333" s="164">
        <v>27428</v>
      </c>
      <c r="F3333" s="164">
        <v>0</v>
      </c>
      <c r="G3333" s="164">
        <v>0</v>
      </c>
      <c r="H3333" s="164">
        <v>0</v>
      </c>
      <c r="I3333" s="164">
        <v>0</v>
      </c>
      <c r="J3333" s="164">
        <v>0</v>
      </c>
      <c r="K3333" s="164">
        <v>6</v>
      </c>
      <c r="L3333" s="164">
        <v>186</v>
      </c>
      <c r="M3333" s="164">
        <v>408.05</v>
      </c>
      <c r="N3333" s="164">
        <v>7.0000000000000001E-3</v>
      </c>
      <c r="O3333" s="164">
        <v>1.4999999999999999E-2</v>
      </c>
      <c r="P3333" s="164">
        <v>6</v>
      </c>
      <c r="Q3333" s="164">
        <v>186</v>
      </c>
      <c r="R3333" s="164">
        <v>408.05</v>
      </c>
      <c r="S3333" s="164">
        <v>7.0000000000000001E-3</v>
      </c>
      <c r="T3333" s="164">
        <v>1.4999999999999999E-2</v>
      </c>
    </row>
    <row r="3334" spans="1:20" ht="15.75" customHeight="1">
      <c r="A3334" s="126" t="s">
        <v>140</v>
      </c>
      <c r="B3334" s="163">
        <v>2015</v>
      </c>
      <c r="C3334" s="163">
        <v>2</v>
      </c>
      <c r="D3334" s="126" t="s">
        <v>1415</v>
      </c>
      <c r="E3334" s="163">
        <v>27428</v>
      </c>
      <c r="F3334" s="163">
        <v>0</v>
      </c>
      <c r="G3334" s="163">
        <v>0</v>
      </c>
      <c r="H3334" s="163">
        <v>0</v>
      </c>
      <c r="I3334" s="163">
        <v>0</v>
      </c>
      <c r="J3334" s="163">
        <v>0</v>
      </c>
      <c r="K3334" s="163">
        <v>1</v>
      </c>
      <c r="L3334" s="163">
        <v>500</v>
      </c>
      <c r="M3334" s="163">
        <v>2000</v>
      </c>
      <c r="N3334" s="163">
        <v>1.7999999999999999E-2</v>
      </c>
      <c r="O3334" s="163">
        <v>7.2999999999999995E-2</v>
      </c>
      <c r="P3334" s="163">
        <v>1</v>
      </c>
      <c r="Q3334" s="163">
        <v>500</v>
      </c>
      <c r="R3334" s="163">
        <v>2000</v>
      </c>
      <c r="S3334" s="163">
        <v>1.7999999999999999E-2</v>
      </c>
      <c r="T3334" s="163">
        <v>7.2999999999999995E-2</v>
      </c>
    </row>
    <row r="3335" spans="1:20" ht="15.75" customHeight="1">
      <c r="A3335" s="130" t="s">
        <v>140</v>
      </c>
      <c r="B3335" s="164">
        <v>2015</v>
      </c>
      <c r="C3335" s="164">
        <v>3</v>
      </c>
      <c r="D3335" s="130" t="s">
        <v>55</v>
      </c>
      <c r="E3335" s="164">
        <v>27428</v>
      </c>
      <c r="F3335" s="164">
        <v>0</v>
      </c>
      <c r="G3335" s="164">
        <v>0</v>
      </c>
      <c r="H3335" s="164">
        <v>0</v>
      </c>
      <c r="I3335" s="164">
        <v>0</v>
      </c>
      <c r="J3335" s="164">
        <v>0</v>
      </c>
      <c r="K3335" s="164">
        <v>33</v>
      </c>
      <c r="L3335" s="164">
        <v>5876</v>
      </c>
      <c r="M3335" s="164">
        <v>11664.34</v>
      </c>
      <c r="N3335" s="164">
        <v>0.214</v>
      </c>
      <c r="O3335" s="164">
        <v>0.42499999999999999</v>
      </c>
      <c r="P3335" s="164">
        <v>33</v>
      </c>
      <c r="Q3335" s="164">
        <v>5876</v>
      </c>
      <c r="R3335" s="164">
        <v>11664.34</v>
      </c>
      <c r="S3335" s="164">
        <v>0.214</v>
      </c>
      <c r="T3335" s="164">
        <v>0.42499999999999999</v>
      </c>
    </row>
    <row r="3336" spans="1:20" ht="15.75" customHeight="1">
      <c r="A3336" s="126" t="s">
        <v>140</v>
      </c>
      <c r="B3336" s="163">
        <v>2015</v>
      </c>
      <c r="C3336" s="163">
        <v>4</v>
      </c>
      <c r="D3336" s="126" t="s">
        <v>56</v>
      </c>
      <c r="E3336" s="163">
        <v>27428</v>
      </c>
      <c r="F3336" s="163">
        <v>0</v>
      </c>
      <c r="G3336" s="163">
        <v>0</v>
      </c>
      <c r="H3336" s="163">
        <v>0</v>
      </c>
      <c r="I3336" s="163">
        <v>0</v>
      </c>
      <c r="J3336" s="163">
        <v>0</v>
      </c>
      <c r="K3336" s="163">
        <v>3</v>
      </c>
      <c r="L3336" s="163">
        <v>360</v>
      </c>
      <c r="M3336" s="163">
        <v>108</v>
      </c>
      <c r="N3336" s="163">
        <v>1.2999999999999999E-2</v>
      </c>
      <c r="O3336" s="163">
        <v>4.0000000000000001E-3</v>
      </c>
      <c r="P3336" s="163">
        <v>3</v>
      </c>
      <c r="Q3336" s="163">
        <v>360</v>
      </c>
      <c r="R3336" s="163">
        <v>108</v>
      </c>
      <c r="S3336" s="163">
        <v>1.2999999999999999E-2</v>
      </c>
      <c r="T3336" s="163">
        <v>4.0000000000000001E-3</v>
      </c>
    </row>
    <row r="3337" spans="1:20" ht="15.75" customHeight="1">
      <c r="A3337" s="130" t="s">
        <v>140</v>
      </c>
      <c r="B3337" s="164">
        <v>2015</v>
      </c>
      <c r="C3337" s="164">
        <v>5</v>
      </c>
      <c r="D3337" s="130" t="s">
        <v>57</v>
      </c>
      <c r="E3337" s="164">
        <v>27428</v>
      </c>
      <c r="F3337" s="164">
        <v>0</v>
      </c>
      <c r="G3337" s="164">
        <v>0</v>
      </c>
      <c r="H3337" s="164">
        <v>0</v>
      </c>
      <c r="I3337" s="164">
        <v>0</v>
      </c>
      <c r="J3337" s="164">
        <v>0</v>
      </c>
      <c r="K3337" s="164">
        <v>40</v>
      </c>
      <c r="L3337" s="164">
        <v>6074</v>
      </c>
      <c r="M3337" s="164">
        <v>6964.85</v>
      </c>
      <c r="N3337" s="164">
        <v>0.221</v>
      </c>
      <c r="O3337" s="164">
        <v>0.254</v>
      </c>
      <c r="P3337" s="164">
        <v>40</v>
      </c>
      <c r="Q3337" s="164">
        <v>6074</v>
      </c>
      <c r="R3337" s="164">
        <v>6964.85</v>
      </c>
      <c r="S3337" s="164">
        <v>0.221</v>
      </c>
      <c r="T3337" s="164">
        <v>0.254</v>
      </c>
    </row>
    <row r="3338" spans="1:20" ht="15.75" customHeight="1">
      <c r="A3338" s="126" t="s">
        <v>140</v>
      </c>
      <c r="B3338" s="163">
        <v>2015</v>
      </c>
      <c r="C3338" s="163">
        <v>6</v>
      </c>
      <c r="D3338" s="126" t="s">
        <v>58</v>
      </c>
      <c r="E3338" s="163">
        <v>27428</v>
      </c>
      <c r="F3338" s="163">
        <v>0</v>
      </c>
      <c r="G3338" s="163">
        <v>0</v>
      </c>
      <c r="H3338" s="163">
        <v>0</v>
      </c>
      <c r="I3338" s="163">
        <v>0</v>
      </c>
      <c r="J3338" s="163">
        <v>0</v>
      </c>
      <c r="K3338" s="163">
        <v>10</v>
      </c>
      <c r="L3338" s="163">
        <v>4551</v>
      </c>
      <c r="M3338" s="163">
        <v>4077.4</v>
      </c>
      <c r="N3338" s="163">
        <v>0.16600000000000001</v>
      </c>
      <c r="O3338" s="163">
        <v>0.14899999999999999</v>
      </c>
      <c r="P3338" s="163">
        <v>10</v>
      </c>
      <c r="Q3338" s="163">
        <v>4551</v>
      </c>
      <c r="R3338" s="163">
        <v>4077.4</v>
      </c>
      <c r="S3338" s="163">
        <v>0.16600000000000001</v>
      </c>
      <c r="T3338" s="163">
        <v>0.14899999999999999</v>
      </c>
    </row>
    <row r="3339" spans="1:20" ht="15.75" customHeight="1">
      <c r="A3339" s="130" t="s">
        <v>140</v>
      </c>
      <c r="B3339" s="164">
        <v>2015</v>
      </c>
      <c r="C3339" s="164">
        <v>7</v>
      </c>
      <c r="D3339" s="130" t="s">
        <v>59</v>
      </c>
      <c r="E3339" s="164">
        <v>27428</v>
      </c>
      <c r="F3339" s="164">
        <v>0</v>
      </c>
      <c r="G3339" s="164">
        <v>0</v>
      </c>
      <c r="H3339" s="164">
        <v>0</v>
      </c>
      <c r="I3339" s="164">
        <v>0</v>
      </c>
      <c r="J3339" s="164">
        <v>0</v>
      </c>
      <c r="K3339" s="164">
        <v>0</v>
      </c>
      <c r="L3339" s="164">
        <v>0</v>
      </c>
      <c r="M3339" s="164">
        <v>0</v>
      </c>
      <c r="N3339" s="164">
        <v>0</v>
      </c>
      <c r="O3339" s="164">
        <v>0</v>
      </c>
      <c r="P3339" s="164">
        <v>0</v>
      </c>
      <c r="Q3339" s="164">
        <v>0</v>
      </c>
      <c r="R3339" s="164">
        <v>0</v>
      </c>
      <c r="S3339" s="164">
        <v>0</v>
      </c>
      <c r="T3339" s="164">
        <v>0</v>
      </c>
    </row>
    <row r="3340" spans="1:20" ht="15.75" customHeight="1">
      <c r="A3340" s="126" t="s">
        <v>140</v>
      </c>
      <c r="B3340" s="163">
        <v>2015</v>
      </c>
      <c r="C3340" s="163">
        <v>8</v>
      </c>
      <c r="D3340" s="126" t="s">
        <v>60</v>
      </c>
      <c r="E3340" s="163">
        <v>27428</v>
      </c>
      <c r="F3340" s="163">
        <v>0</v>
      </c>
      <c r="G3340" s="163">
        <v>0</v>
      </c>
      <c r="H3340" s="163">
        <v>0</v>
      </c>
      <c r="I3340" s="163">
        <v>0</v>
      </c>
      <c r="J3340" s="163">
        <v>0</v>
      </c>
      <c r="K3340" s="163">
        <v>2</v>
      </c>
      <c r="L3340" s="163">
        <v>1121</v>
      </c>
      <c r="M3340" s="163">
        <v>47.03</v>
      </c>
      <c r="N3340" s="163">
        <v>4.1000000000000002E-2</v>
      </c>
      <c r="O3340" s="163">
        <v>2E-3</v>
      </c>
      <c r="P3340" s="163">
        <v>2</v>
      </c>
      <c r="Q3340" s="163">
        <v>1121</v>
      </c>
      <c r="R3340" s="163">
        <v>47.03</v>
      </c>
      <c r="S3340" s="163">
        <v>4.1000000000000002E-2</v>
      </c>
      <c r="T3340" s="163">
        <v>2E-3</v>
      </c>
    </row>
    <row r="3341" spans="1:20" ht="15.75" customHeight="1">
      <c r="A3341" s="130" t="s">
        <v>140</v>
      </c>
      <c r="B3341" s="164">
        <v>2015</v>
      </c>
      <c r="C3341" s="164">
        <v>9</v>
      </c>
      <c r="D3341" s="130" t="s">
        <v>61</v>
      </c>
      <c r="E3341" s="164">
        <v>27428</v>
      </c>
      <c r="F3341" s="164">
        <v>0</v>
      </c>
      <c r="G3341" s="164">
        <v>0</v>
      </c>
      <c r="H3341" s="164">
        <v>0</v>
      </c>
      <c r="I3341" s="164">
        <v>0</v>
      </c>
      <c r="J3341" s="164">
        <v>0</v>
      </c>
      <c r="K3341" s="164">
        <v>58</v>
      </c>
      <c r="L3341" s="164">
        <v>2969</v>
      </c>
      <c r="M3341" s="164">
        <v>3981.31</v>
      </c>
      <c r="N3341" s="164">
        <v>0.108</v>
      </c>
      <c r="O3341" s="164">
        <v>0.14499999999999999</v>
      </c>
      <c r="P3341" s="164">
        <v>58</v>
      </c>
      <c r="Q3341" s="164">
        <v>2969</v>
      </c>
      <c r="R3341" s="164">
        <v>3981.31</v>
      </c>
      <c r="S3341" s="164">
        <v>0.108</v>
      </c>
      <c r="T3341" s="164">
        <v>0.14499999999999999</v>
      </c>
    </row>
    <row r="3342" spans="1:20" ht="15.75" customHeight="1">
      <c r="A3342" s="126" t="s">
        <v>140</v>
      </c>
      <c r="B3342" s="163">
        <v>2016</v>
      </c>
      <c r="C3342" s="163">
        <v>0</v>
      </c>
      <c r="D3342" s="126" t="s">
        <v>53</v>
      </c>
      <c r="E3342" s="163">
        <v>27486</v>
      </c>
      <c r="F3342" s="163">
        <v>0</v>
      </c>
      <c r="G3342" s="163">
        <v>0</v>
      </c>
      <c r="H3342" s="163">
        <v>0</v>
      </c>
      <c r="I3342" s="163">
        <v>0</v>
      </c>
      <c r="J3342" s="163">
        <v>0</v>
      </c>
      <c r="K3342" s="163">
        <v>15</v>
      </c>
      <c r="L3342" s="163">
        <v>4027</v>
      </c>
      <c r="M3342" s="163">
        <v>1136.76</v>
      </c>
      <c r="N3342" s="163">
        <v>0.14699999999999999</v>
      </c>
      <c r="O3342" s="163">
        <v>4.1000000000000002E-2</v>
      </c>
      <c r="P3342" s="163">
        <v>15</v>
      </c>
      <c r="Q3342" s="163">
        <v>4027</v>
      </c>
      <c r="R3342" s="163">
        <v>1136.76</v>
      </c>
      <c r="S3342" s="163">
        <v>0.14699999999999999</v>
      </c>
      <c r="T3342" s="163">
        <v>4.1000000000000002E-2</v>
      </c>
    </row>
    <row r="3343" spans="1:20" ht="15.75" customHeight="1">
      <c r="A3343" s="130" t="s">
        <v>140</v>
      </c>
      <c r="B3343" s="164">
        <v>2016</v>
      </c>
      <c r="C3343" s="164">
        <v>1</v>
      </c>
      <c r="D3343" s="130" t="s">
        <v>54</v>
      </c>
      <c r="E3343" s="164">
        <v>27486</v>
      </c>
      <c r="F3343" s="164">
        <v>0</v>
      </c>
      <c r="G3343" s="164">
        <v>0</v>
      </c>
      <c r="H3343" s="164">
        <v>0</v>
      </c>
      <c r="I3343" s="164">
        <v>0</v>
      </c>
      <c r="J3343" s="164">
        <v>0</v>
      </c>
      <c r="K3343" s="164">
        <v>22</v>
      </c>
      <c r="L3343" s="164">
        <v>725</v>
      </c>
      <c r="M3343" s="164">
        <v>760</v>
      </c>
      <c r="N3343" s="164">
        <v>2.5999999999999999E-2</v>
      </c>
      <c r="O3343" s="164">
        <v>2.8000000000000001E-2</v>
      </c>
      <c r="P3343" s="164">
        <v>22</v>
      </c>
      <c r="Q3343" s="164">
        <v>725</v>
      </c>
      <c r="R3343" s="164">
        <v>760</v>
      </c>
      <c r="S3343" s="164">
        <v>2.5999999999999999E-2</v>
      </c>
      <c r="T3343" s="164">
        <v>2.8000000000000001E-2</v>
      </c>
    </row>
    <row r="3344" spans="1:20" ht="15.75" customHeight="1">
      <c r="A3344" s="126" t="s">
        <v>140</v>
      </c>
      <c r="B3344" s="163">
        <v>2016</v>
      </c>
      <c r="C3344" s="163">
        <v>2</v>
      </c>
      <c r="D3344" s="126" t="s">
        <v>1415</v>
      </c>
      <c r="E3344" s="163">
        <v>27486</v>
      </c>
      <c r="F3344" s="163">
        <v>1</v>
      </c>
      <c r="G3344" s="163">
        <v>3286</v>
      </c>
      <c r="H3344" s="163">
        <v>1668.5</v>
      </c>
      <c r="I3344" s="163">
        <v>0.12</v>
      </c>
      <c r="J3344" s="163">
        <v>6.0999999999999999E-2</v>
      </c>
      <c r="K3344" s="163">
        <v>3</v>
      </c>
      <c r="L3344" s="163">
        <v>6337</v>
      </c>
      <c r="M3344" s="163">
        <v>27290.45</v>
      </c>
      <c r="N3344" s="163">
        <v>0.23100000000000001</v>
      </c>
      <c r="O3344" s="163">
        <v>0.99299999999999999</v>
      </c>
      <c r="P3344" s="163">
        <v>4</v>
      </c>
      <c r="Q3344" s="163">
        <v>9623</v>
      </c>
      <c r="R3344" s="163">
        <v>28958.95</v>
      </c>
      <c r="S3344" s="163">
        <v>0.35</v>
      </c>
      <c r="T3344" s="163">
        <v>1.054</v>
      </c>
    </row>
    <row r="3345" spans="1:20" ht="15.75" customHeight="1">
      <c r="A3345" s="130" t="s">
        <v>140</v>
      </c>
      <c r="B3345" s="164">
        <v>2016</v>
      </c>
      <c r="C3345" s="164">
        <v>3</v>
      </c>
      <c r="D3345" s="130" t="s">
        <v>55</v>
      </c>
      <c r="E3345" s="164">
        <v>27486</v>
      </c>
      <c r="F3345" s="164">
        <v>1</v>
      </c>
      <c r="G3345" s="164">
        <v>2593</v>
      </c>
      <c r="H3345" s="164">
        <v>5186</v>
      </c>
      <c r="I3345" s="164">
        <v>9.4E-2</v>
      </c>
      <c r="J3345" s="164">
        <v>0.189</v>
      </c>
      <c r="K3345" s="164">
        <v>20</v>
      </c>
      <c r="L3345" s="164">
        <v>13098</v>
      </c>
      <c r="M3345" s="164">
        <v>18838.96</v>
      </c>
      <c r="N3345" s="164">
        <v>0.47699999999999998</v>
      </c>
      <c r="O3345" s="164">
        <v>0.68500000000000005</v>
      </c>
      <c r="P3345" s="164">
        <v>21</v>
      </c>
      <c r="Q3345" s="164">
        <v>15691</v>
      </c>
      <c r="R3345" s="164">
        <v>24024.959999999999</v>
      </c>
      <c r="S3345" s="164">
        <v>0.57099999999999995</v>
      </c>
      <c r="T3345" s="164">
        <v>0.874</v>
      </c>
    </row>
    <row r="3346" spans="1:20" ht="15.75" customHeight="1">
      <c r="A3346" s="126" t="s">
        <v>140</v>
      </c>
      <c r="B3346" s="163">
        <v>2016</v>
      </c>
      <c r="C3346" s="163">
        <v>4</v>
      </c>
      <c r="D3346" s="126" t="s">
        <v>56</v>
      </c>
      <c r="E3346" s="163">
        <v>27486</v>
      </c>
      <c r="F3346" s="163">
        <v>0</v>
      </c>
      <c r="G3346" s="163">
        <v>0</v>
      </c>
      <c r="H3346" s="163">
        <v>0</v>
      </c>
      <c r="I3346" s="163">
        <v>0</v>
      </c>
      <c r="J3346" s="163">
        <v>0</v>
      </c>
      <c r="K3346" s="163">
        <v>0</v>
      </c>
      <c r="L3346" s="163">
        <v>0</v>
      </c>
      <c r="M3346" s="163">
        <v>0</v>
      </c>
      <c r="N3346" s="163">
        <v>0</v>
      </c>
      <c r="O3346" s="163">
        <v>0</v>
      </c>
      <c r="P3346" s="163">
        <v>0</v>
      </c>
      <c r="Q3346" s="163">
        <v>0</v>
      </c>
      <c r="R3346" s="163">
        <v>0</v>
      </c>
      <c r="S3346" s="163">
        <v>0</v>
      </c>
      <c r="T3346" s="163">
        <v>0</v>
      </c>
    </row>
    <row r="3347" spans="1:20" ht="15.75" customHeight="1">
      <c r="A3347" s="130" t="s">
        <v>140</v>
      </c>
      <c r="B3347" s="164">
        <v>2016</v>
      </c>
      <c r="C3347" s="164">
        <v>5</v>
      </c>
      <c r="D3347" s="130" t="s">
        <v>57</v>
      </c>
      <c r="E3347" s="164">
        <v>27486</v>
      </c>
      <c r="F3347" s="164">
        <v>0</v>
      </c>
      <c r="G3347" s="164">
        <v>0</v>
      </c>
      <c r="H3347" s="164">
        <v>0</v>
      </c>
      <c r="I3347" s="164">
        <v>0</v>
      </c>
      <c r="J3347" s="164">
        <v>0</v>
      </c>
      <c r="K3347" s="164">
        <v>47</v>
      </c>
      <c r="L3347" s="164">
        <v>12948</v>
      </c>
      <c r="M3347" s="164">
        <v>20900.349999999999</v>
      </c>
      <c r="N3347" s="164">
        <v>0.47099999999999997</v>
      </c>
      <c r="O3347" s="164">
        <v>0.76</v>
      </c>
      <c r="P3347" s="164">
        <v>47</v>
      </c>
      <c r="Q3347" s="164">
        <v>12948</v>
      </c>
      <c r="R3347" s="164">
        <v>20900.349999999999</v>
      </c>
      <c r="S3347" s="164">
        <v>0.47099999999999997</v>
      </c>
      <c r="T3347" s="164">
        <v>0.76</v>
      </c>
    </row>
    <row r="3348" spans="1:20" ht="15.75" customHeight="1">
      <c r="A3348" s="126" t="s">
        <v>140</v>
      </c>
      <c r="B3348" s="163">
        <v>2016</v>
      </c>
      <c r="C3348" s="163">
        <v>6</v>
      </c>
      <c r="D3348" s="126" t="s">
        <v>58</v>
      </c>
      <c r="E3348" s="163">
        <v>27486</v>
      </c>
      <c r="F3348" s="163">
        <v>0</v>
      </c>
      <c r="G3348" s="163">
        <v>0</v>
      </c>
      <c r="H3348" s="163">
        <v>0</v>
      </c>
      <c r="I3348" s="163">
        <v>0</v>
      </c>
      <c r="J3348" s="163">
        <v>0</v>
      </c>
      <c r="K3348" s="163">
        <v>16</v>
      </c>
      <c r="L3348" s="163">
        <v>4691</v>
      </c>
      <c r="M3348" s="163">
        <v>3738.91</v>
      </c>
      <c r="N3348" s="163">
        <v>0.17100000000000001</v>
      </c>
      <c r="O3348" s="163">
        <v>0.13600000000000001</v>
      </c>
      <c r="P3348" s="163">
        <v>16</v>
      </c>
      <c r="Q3348" s="163">
        <v>4691</v>
      </c>
      <c r="R3348" s="163">
        <v>3738.91</v>
      </c>
      <c r="S3348" s="163">
        <v>0.17100000000000001</v>
      </c>
      <c r="T3348" s="163">
        <v>0.13600000000000001</v>
      </c>
    </row>
    <row r="3349" spans="1:20" ht="15.75" customHeight="1">
      <c r="A3349" s="130" t="s">
        <v>140</v>
      </c>
      <c r="B3349" s="164">
        <v>2016</v>
      </c>
      <c r="C3349" s="164">
        <v>7</v>
      </c>
      <c r="D3349" s="130" t="s">
        <v>59</v>
      </c>
      <c r="E3349" s="164">
        <v>27486</v>
      </c>
      <c r="F3349" s="164">
        <v>0</v>
      </c>
      <c r="G3349" s="164">
        <v>0</v>
      </c>
      <c r="H3349" s="164">
        <v>0</v>
      </c>
      <c r="I3349" s="164">
        <v>0</v>
      </c>
      <c r="J3349" s="164">
        <v>0</v>
      </c>
      <c r="K3349" s="164">
        <v>1</v>
      </c>
      <c r="L3349" s="164">
        <v>6</v>
      </c>
      <c r="M3349" s="164">
        <v>2.5</v>
      </c>
      <c r="N3349" s="164">
        <v>0</v>
      </c>
      <c r="O3349" s="164">
        <v>0</v>
      </c>
      <c r="P3349" s="164">
        <v>1</v>
      </c>
      <c r="Q3349" s="164">
        <v>6</v>
      </c>
      <c r="R3349" s="164">
        <v>2.5</v>
      </c>
      <c r="S3349" s="164">
        <v>0</v>
      </c>
      <c r="T3349" s="164">
        <v>0</v>
      </c>
    </row>
    <row r="3350" spans="1:20" ht="15.75" customHeight="1">
      <c r="A3350" s="126" t="s">
        <v>140</v>
      </c>
      <c r="B3350" s="163">
        <v>2016</v>
      </c>
      <c r="C3350" s="163">
        <v>8</v>
      </c>
      <c r="D3350" s="126" t="s">
        <v>60</v>
      </c>
      <c r="E3350" s="163">
        <v>27486</v>
      </c>
      <c r="F3350" s="163">
        <v>0</v>
      </c>
      <c r="G3350" s="163">
        <v>0</v>
      </c>
      <c r="H3350" s="163">
        <v>0</v>
      </c>
      <c r="I3350" s="163">
        <v>0</v>
      </c>
      <c r="J3350" s="163">
        <v>0</v>
      </c>
      <c r="K3350" s="163">
        <v>8</v>
      </c>
      <c r="L3350" s="163">
        <v>6566</v>
      </c>
      <c r="M3350" s="163">
        <v>1225.33</v>
      </c>
      <c r="N3350" s="163">
        <v>0.23899999999999999</v>
      </c>
      <c r="O3350" s="163">
        <v>4.4999999999999998E-2</v>
      </c>
      <c r="P3350" s="163">
        <v>8</v>
      </c>
      <c r="Q3350" s="163">
        <v>6566</v>
      </c>
      <c r="R3350" s="163">
        <v>1225.33</v>
      </c>
      <c r="S3350" s="163">
        <v>0.23899999999999999</v>
      </c>
      <c r="T3350" s="163">
        <v>4.4999999999999998E-2</v>
      </c>
    </row>
    <row r="3351" spans="1:20" ht="15.75" customHeight="1">
      <c r="A3351" s="130" t="s">
        <v>140</v>
      </c>
      <c r="B3351" s="164">
        <v>2016</v>
      </c>
      <c r="C3351" s="164">
        <v>9</v>
      </c>
      <c r="D3351" s="130" t="s">
        <v>61</v>
      </c>
      <c r="E3351" s="164">
        <v>27486</v>
      </c>
      <c r="F3351" s="164">
        <v>0</v>
      </c>
      <c r="G3351" s="164">
        <v>0</v>
      </c>
      <c r="H3351" s="164">
        <v>0</v>
      </c>
      <c r="I3351" s="164">
        <v>0</v>
      </c>
      <c r="J3351" s="164">
        <v>0</v>
      </c>
      <c r="K3351" s="164">
        <v>86</v>
      </c>
      <c r="L3351" s="164">
        <v>9527</v>
      </c>
      <c r="M3351" s="164">
        <v>10751.56</v>
      </c>
      <c r="N3351" s="164">
        <v>0.34699999999999998</v>
      </c>
      <c r="O3351" s="164">
        <v>0.39100000000000001</v>
      </c>
      <c r="P3351" s="164">
        <v>86</v>
      </c>
      <c r="Q3351" s="164">
        <v>9527</v>
      </c>
      <c r="R3351" s="164">
        <v>10751.56</v>
      </c>
      <c r="S3351" s="164">
        <v>0.34699999999999998</v>
      </c>
      <c r="T3351" s="164">
        <v>0.39100000000000001</v>
      </c>
    </row>
    <row r="3352" spans="1:20" ht="15.75" customHeight="1">
      <c r="A3352" s="126" t="s">
        <v>140</v>
      </c>
      <c r="B3352" s="163">
        <v>2017</v>
      </c>
      <c r="C3352" s="163">
        <v>0</v>
      </c>
      <c r="D3352" s="126" t="s">
        <v>53</v>
      </c>
      <c r="E3352" s="163">
        <v>27509</v>
      </c>
      <c r="F3352" s="163">
        <v>0</v>
      </c>
      <c r="G3352" s="163">
        <v>0</v>
      </c>
      <c r="H3352" s="163">
        <v>0</v>
      </c>
      <c r="I3352" s="163">
        <v>0</v>
      </c>
      <c r="J3352" s="163">
        <v>0</v>
      </c>
      <c r="K3352" s="163">
        <v>13</v>
      </c>
      <c r="L3352" s="163">
        <v>4856</v>
      </c>
      <c r="M3352" s="163">
        <v>1398.66</v>
      </c>
      <c r="N3352" s="163">
        <v>0.17699999999999999</v>
      </c>
      <c r="O3352" s="163">
        <v>5.0999999999999997E-2</v>
      </c>
      <c r="P3352" s="163">
        <v>13</v>
      </c>
      <c r="Q3352" s="163">
        <v>4856</v>
      </c>
      <c r="R3352" s="163">
        <v>1398.66</v>
      </c>
      <c r="S3352" s="163">
        <v>0.17699999999999999</v>
      </c>
      <c r="T3352" s="163">
        <v>5.0999999999999997E-2</v>
      </c>
    </row>
    <row r="3353" spans="1:20" ht="15.75" customHeight="1">
      <c r="A3353" s="130" t="s">
        <v>140</v>
      </c>
      <c r="B3353" s="164">
        <v>2017</v>
      </c>
      <c r="C3353" s="164">
        <v>1</v>
      </c>
      <c r="D3353" s="130" t="s">
        <v>54</v>
      </c>
      <c r="E3353" s="164">
        <v>27509</v>
      </c>
      <c r="F3353" s="164">
        <v>0</v>
      </c>
      <c r="G3353" s="164">
        <v>0</v>
      </c>
      <c r="H3353" s="164">
        <v>0</v>
      </c>
      <c r="I3353" s="164">
        <v>0</v>
      </c>
      <c r="J3353" s="164">
        <v>0</v>
      </c>
      <c r="K3353" s="164">
        <v>8</v>
      </c>
      <c r="L3353" s="164">
        <v>308</v>
      </c>
      <c r="M3353" s="164">
        <v>450.57</v>
      </c>
      <c r="N3353" s="164">
        <v>1.0999999999999999E-2</v>
      </c>
      <c r="O3353" s="164">
        <v>1.6E-2</v>
      </c>
      <c r="P3353" s="164">
        <v>8</v>
      </c>
      <c r="Q3353" s="164">
        <v>308</v>
      </c>
      <c r="R3353" s="164">
        <v>450.57</v>
      </c>
      <c r="S3353" s="164">
        <v>1.0999999999999999E-2</v>
      </c>
      <c r="T3353" s="164">
        <v>1.6E-2</v>
      </c>
    </row>
    <row r="3354" spans="1:20" ht="15.75" customHeight="1">
      <c r="A3354" s="126" t="s">
        <v>140</v>
      </c>
      <c r="B3354" s="163">
        <v>2017</v>
      </c>
      <c r="C3354" s="163">
        <v>2</v>
      </c>
      <c r="D3354" s="126" t="s">
        <v>1415</v>
      </c>
      <c r="E3354" s="163">
        <v>27509</v>
      </c>
      <c r="F3354" s="163">
        <v>3</v>
      </c>
      <c r="G3354" s="163">
        <v>9863</v>
      </c>
      <c r="H3354" s="163">
        <v>13182.15</v>
      </c>
      <c r="I3354" s="163">
        <v>0.35899999999999999</v>
      </c>
      <c r="J3354" s="163">
        <v>0.47899999999999998</v>
      </c>
      <c r="K3354" s="163">
        <v>8</v>
      </c>
      <c r="L3354" s="163">
        <v>9909</v>
      </c>
      <c r="M3354" s="163">
        <v>22176.23</v>
      </c>
      <c r="N3354" s="163">
        <v>0.36</v>
      </c>
      <c r="O3354" s="163">
        <v>0.80600000000000005</v>
      </c>
      <c r="P3354" s="163">
        <v>11</v>
      </c>
      <c r="Q3354" s="163">
        <v>19772</v>
      </c>
      <c r="R3354" s="163">
        <v>35358.379999999997</v>
      </c>
      <c r="S3354" s="163">
        <v>0.71899999999999997</v>
      </c>
      <c r="T3354" s="163">
        <v>1.284</v>
      </c>
    </row>
    <row r="3355" spans="1:20" ht="15.75" customHeight="1">
      <c r="A3355" s="130" t="s">
        <v>140</v>
      </c>
      <c r="B3355" s="164">
        <v>2017</v>
      </c>
      <c r="C3355" s="164">
        <v>3</v>
      </c>
      <c r="D3355" s="130" t="s">
        <v>55</v>
      </c>
      <c r="E3355" s="164">
        <v>27509</v>
      </c>
      <c r="F3355" s="164">
        <v>0</v>
      </c>
      <c r="G3355" s="164">
        <v>0</v>
      </c>
      <c r="H3355" s="164">
        <v>0</v>
      </c>
      <c r="I3355" s="164">
        <v>0</v>
      </c>
      <c r="J3355" s="164">
        <v>0</v>
      </c>
      <c r="K3355" s="164">
        <v>27</v>
      </c>
      <c r="L3355" s="164">
        <v>5666</v>
      </c>
      <c r="M3355" s="164">
        <v>12446.33</v>
      </c>
      <c r="N3355" s="164">
        <v>0.20599999999999999</v>
      </c>
      <c r="O3355" s="164">
        <v>0.45200000000000001</v>
      </c>
      <c r="P3355" s="164">
        <v>27</v>
      </c>
      <c r="Q3355" s="164">
        <v>5666</v>
      </c>
      <c r="R3355" s="164">
        <v>12446.33</v>
      </c>
      <c r="S3355" s="164">
        <v>0.20599999999999999</v>
      </c>
      <c r="T3355" s="164">
        <v>0.45200000000000001</v>
      </c>
    </row>
    <row r="3356" spans="1:20" ht="15.75" customHeight="1">
      <c r="A3356" s="126" t="s">
        <v>140</v>
      </c>
      <c r="B3356" s="163">
        <v>2017</v>
      </c>
      <c r="C3356" s="163">
        <v>4</v>
      </c>
      <c r="D3356" s="126" t="s">
        <v>56</v>
      </c>
      <c r="E3356" s="163">
        <v>27509</v>
      </c>
      <c r="F3356" s="163">
        <v>0</v>
      </c>
      <c r="G3356" s="163">
        <v>0</v>
      </c>
      <c r="H3356" s="163">
        <v>0</v>
      </c>
      <c r="I3356" s="163">
        <v>0</v>
      </c>
      <c r="J3356" s="163">
        <v>0</v>
      </c>
      <c r="K3356" s="163">
        <v>4</v>
      </c>
      <c r="L3356" s="163">
        <v>692</v>
      </c>
      <c r="M3356" s="163">
        <v>1063.08</v>
      </c>
      <c r="N3356" s="163">
        <v>2.5000000000000001E-2</v>
      </c>
      <c r="O3356" s="163">
        <v>3.9E-2</v>
      </c>
      <c r="P3356" s="163">
        <v>4</v>
      </c>
      <c r="Q3356" s="163">
        <v>692</v>
      </c>
      <c r="R3356" s="163">
        <v>1063.08</v>
      </c>
      <c r="S3356" s="163">
        <v>2.5000000000000001E-2</v>
      </c>
      <c r="T3356" s="163">
        <v>3.9E-2</v>
      </c>
    </row>
    <row r="3357" spans="1:20" ht="15.75" customHeight="1">
      <c r="A3357" s="130" t="s">
        <v>140</v>
      </c>
      <c r="B3357" s="164">
        <v>2017</v>
      </c>
      <c r="C3357" s="164">
        <v>5</v>
      </c>
      <c r="D3357" s="130" t="s">
        <v>57</v>
      </c>
      <c r="E3357" s="164">
        <v>27509</v>
      </c>
      <c r="F3357" s="164">
        <v>0</v>
      </c>
      <c r="G3357" s="164">
        <v>0</v>
      </c>
      <c r="H3357" s="164">
        <v>0</v>
      </c>
      <c r="I3357" s="164">
        <v>0</v>
      </c>
      <c r="J3357" s="164">
        <v>0</v>
      </c>
      <c r="K3357" s="164">
        <v>15</v>
      </c>
      <c r="L3357" s="164">
        <v>3077</v>
      </c>
      <c r="M3357" s="164">
        <v>5489.58</v>
      </c>
      <c r="N3357" s="164">
        <v>0.112</v>
      </c>
      <c r="O3357" s="164">
        <v>0.2</v>
      </c>
      <c r="P3357" s="164">
        <v>15</v>
      </c>
      <c r="Q3357" s="164">
        <v>3077</v>
      </c>
      <c r="R3357" s="164">
        <v>5489.58</v>
      </c>
      <c r="S3357" s="164">
        <v>0.112</v>
      </c>
      <c r="T3357" s="164">
        <v>0.2</v>
      </c>
    </row>
    <row r="3358" spans="1:20" ht="15.75" customHeight="1">
      <c r="A3358" s="126" t="s">
        <v>140</v>
      </c>
      <c r="B3358" s="163">
        <v>2017</v>
      </c>
      <c r="C3358" s="163">
        <v>6</v>
      </c>
      <c r="D3358" s="126" t="s">
        <v>58</v>
      </c>
      <c r="E3358" s="163">
        <v>27509</v>
      </c>
      <c r="F3358" s="163">
        <v>0</v>
      </c>
      <c r="G3358" s="163">
        <v>0</v>
      </c>
      <c r="H3358" s="163">
        <v>0</v>
      </c>
      <c r="I3358" s="163">
        <v>0</v>
      </c>
      <c r="J3358" s="163">
        <v>0</v>
      </c>
      <c r="K3358" s="163">
        <v>10</v>
      </c>
      <c r="L3358" s="163">
        <v>1855</v>
      </c>
      <c r="M3358" s="163">
        <v>1493.31</v>
      </c>
      <c r="N3358" s="163">
        <v>6.7000000000000004E-2</v>
      </c>
      <c r="O3358" s="163">
        <v>5.3999999999999999E-2</v>
      </c>
      <c r="P3358" s="163">
        <v>10</v>
      </c>
      <c r="Q3358" s="163">
        <v>1855</v>
      </c>
      <c r="R3358" s="163">
        <v>1493.31</v>
      </c>
      <c r="S3358" s="163">
        <v>6.7000000000000004E-2</v>
      </c>
      <c r="T3358" s="163">
        <v>5.3999999999999999E-2</v>
      </c>
    </row>
    <row r="3359" spans="1:20" ht="15.75" customHeight="1">
      <c r="A3359" s="130" t="s">
        <v>140</v>
      </c>
      <c r="B3359" s="164">
        <v>2017</v>
      </c>
      <c r="C3359" s="164">
        <v>7</v>
      </c>
      <c r="D3359" s="130" t="s">
        <v>59</v>
      </c>
      <c r="E3359" s="164">
        <v>27509</v>
      </c>
      <c r="F3359" s="164">
        <v>0</v>
      </c>
      <c r="G3359" s="164">
        <v>0</v>
      </c>
      <c r="H3359" s="164">
        <v>0</v>
      </c>
      <c r="I3359" s="164">
        <v>0</v>
      </c>
      <c r="J3359" s="164">
        <v>0</v>
      </c>
      <c r="K3359" s="164">
        <v>0</v>
      </c>
      <c r="L3359" s="164">
        <v>0</v>
      </c>
      <c r="M3359" s="164">
        <v>0</v>
      </c>
      <c r="N3359" s="164">
        <v>0</v>
      </c>
      <c r="O3359" s="164">
        <v>0</v>
      </c>
      <c r="P3359" s="164">
        <v>0</v>
      </c>
      <c r="Q3359" s="164">
        <v>0</v>
      </c>
      <c r="R3359" s="164">
        <v>0</v>
      </c>
      <c r="S3359" s="164">
        <v>0</v>
      </c>
      <c r="T3359" s="164">
        <v>0</v>
      </c>
    </row>
    <row r="3360" spans="1:20" ht="15.75" customHeight="1">
      <c r="A3360" s="126" t="s">
        <v>140</v>
      </c>
      <c r="B3360" s="163">
        <v>2017</v>
      </c>
      <c r="C3360" s="163">
        <v>8</v>
      </c>
      <c r="D3360" s="126" t="s">
        <v>60</v>
      </c>
      <c r="E3360" s="163">
        <v>27509</v>
      </c>
      <c r="F3360" s="163">
        <v>0</v>
      </c>
      <c r="G3360" s="163">
        <v>0</v>
      </c>
      <c r="H3360" s="163">
        <v>0</v>
      </c>
      <c r="I3360" s="163">
        <v>0</v>
      </c>
      <c r="J3360" s="163">
        <v>0</v>
      </c>
      <c r="K3360" s="163">
        <v>5</v>
      </c>
      <c r="L3360" s="163">
        <v>2437</v>
      </c>
      <c r="M3360" s="163">
        <v>320.82</v>
      </c>
      <c r="N3360" s="163">
        <v>8.8999999999999996E-2</v>
      </c>
      <c r="O3360" s="163">
        <v>1.2E-2</v>
      </c>
      <c r="P3360" s="163">
        <v>5</v>
      </c>
      <c r="Q3360" s="163">
        <v>2437</v>
      </c>
      <c r="R3360" s="163">
        <v>320.82</v>
      </c>
      <c r="S3360" s="163">
        <v>8.8999999999999996E-2</v>
      </c>
      <c r="T3360" s="163">
        <v>1.2E-2</v>
      </c>
    </row>
    <row r="3361" spans="1:20" ht="15.75" customHeight="1">
      <c r="A3361" s="130" t="s">
        <v>140</v>
      </c>
      <c r="B3361" s="164">
        <v>2017</v>
      </c>
      <c r="C3361" s="164">
        <v>9</v>
      </c>
      <c r="D3361" s="130" t="s">
        <v>61</v>
      </c>
      <c r="E3361" s="164">
        <v>27509</v>
      </c>
      <c r="F3361" s="164">
        <v>0</v>
      </c>
      <c r="G3361" s="164">
        <v>0</v>
      </c>
      <c r="H3361" s="164">
        <v>0</v>
      </c>
      <c r="I3361" s="164">
        <v>0</v>
      </c>
      <c r="J3361" s="164">
        <v>0</v>
      </c>
      <c r="K3361" s="164">
        <v>61</v>
      </c>
      <c r="L3361" s="164">
        <v>4205</v>
      </c>
      <c r="M3361" s="164">
        <v>5256.8</v>
      </c>
      <c r="N3361" s="164">
        <v>0.153</v>
      </c>
      <c r="O3361" s="164">
        <v>0.191</v>
      </c>
      <c r="P3361" s="164">
        <v>61</v>
      </c>
      <c r="Q3361" s="164">
        <v>4205</v>
      </c>
      <c r="R3361" s="164">
        <v>5256.8</v>
      </c>
      <c r="S3361" s="164">
        <v>0.153</v>
      </c>
      <c r="T3361" s="164">
        <v>0.191</v>
      </c>
    </row>
    <row r="3362" spans="1:20" ht="15.75" customHeight="1">
      <c r="A3362" s="126" t="s">
        <v>140</v>
      </c>
      <c r="B3362" s="163">
        <v>2018</v>
      </c>
      <c r="C3362" s="163">
        <v>0</v>
      </c>
      <c r="D3362" s="126" t="s">
        <v>53</v>
      </c>
      <c r="E3362" s="163">
        <v>27559</v>
      </c>
      <c r="F3362" s="163">
        <v>0</v>
      </c>
      <c r="G3362" s="163">
        <v>0</v>
      </c>
      <c r="H3362" s="163">
        <v>0</v>
      </c>
      <c r="I3362" s="163">
        <v>0</v>
      </c>
      <c r="J3362" s="163">
        <v>0</v>
      </c>
      <c r="K3362" s="163">
        <v>19</v>
      </c>
      <c r="L3362" s="163">
        <v>2221</v>
      </c>
      <c r="M3362" s="163">
        <v>1792.2</v>
      </c>
      <c r="N3362" s="163">
        <v>8.1000000000000003E-2</v>
      </c>
      <c r="O3362" s="163">
        <v>6.5000000000000002E-2</v>
      </c>
      <c r="P3362" s="163">
        <v>19</v>
      </c>
      <c r="Q3362" s="163">
        <v>2221</v>
      </c>
      <c r="R3362" s="163">
        <v>1792.2</v>
      </c>
      <c r="S3362" s="163">
        <v>8.1000000000000003E-2</v>
      </c>
      <c r="T3362" s="163">
        <v>6.5000000000000002E-2</v>
      </c>
    </row>
    <row r="3363" spans="1:20" ht="15.75" customHeight="1">
      <c r="A3363" s="130" t="s">
        <v>140</v>
      </c>
      <c r="B3363" s="164">
        <v>2018</v>
      </c>
      <c r="C3363" s="164">
        <v>1</v>
      </c>
      <c r="D3363" s="130" t="s">
        <v>54</v>
      </c>
      <c r="E3363" s="164">
        <v>27559</v>
      </c>
      <c r="F3363" s="164">
        <v>0</v>
      </c>
      <c r="G3363" s="164">
        <v>0</v>
      </c>
      <c r="H3363" s="164">
        <v>0</v>
      </c>
      <c r="I3363" s="164">
        <v>0</v>
      </c>
      <c r="J3363" s="164">
        <v>0</v>
      </c>
      <c r="K3363" s="164">
        <v>26</v>
      </c>
      <c r="L3363" s="164">
        <v>214</v>
      </c>
      <c r="M3363" s="164">
        <v>460.01</v>
      </c>
      <c r="N3363" s="164">
        <v>8.0000000000000002E-3</v>
      </c>
      <c r="O3363" s="164">
        <v>1.7000000000000001E-2</v>
      </c>
      <c r="P3363" s="164">
        <v>26</v>
      </c>
      <c r="Q3363" s="164">
        <v>214</v>
      </c>
      <c r="R3363" s="164">
        <v>460.01</v>
      </c>
      <c r="S3363" s="164">
        <v>8.0000000000000002E-3</v>
      </c>
      <c r="T3363" s="164">
        <v>1.7000000000000001E-2</v>
      </c>
    </row>
    <row r="3364" spans="1:20" ht="15.75" customHeight="1">
      <c r="A3364" s="126" t="s">
        <v>140</v>
      </c>
      <c r="B3364" s="163">
        <v>2018</v>
      </c>
      <c r="C3364" s="163">
        <v>2</v>
      </c>
      <c r="D3364" s="126" t="s">
        <v>1415</v>
      </c>
      <c r="E3364" s="163">
        <v>27559</v>
      </c>
      <c r="F3364" s="163">
        <v>0</v>
      </c>
      <c r="G3364" s="163">
        <v>0</v>
      </c>
      <c r="H3364" s="163">
        <v>0</v>
      </c>
      <c r="I3364" s="163">
        <v>0</v>
      </c>
      <c r="J3364" s="163">
        <v>0</v>
      </c>
      <c r="K3364" s="163">
        <v>4</v>
      </c>
      <c r="L3364" s="163">
        <v>3979</v>
      </c>
      <c r="M3364" s="163">
        <v>6291.33</v>
      </c>
      <c r="N3364" s="163">
        <v>0.14399999999999999</v>
      </c>
      <c r="O3364" s="163">
        <v>0.22800000000000001</v>
      </c>
      <c r="P3364" s="163">
        <v>4</v>
      </c>
      <c r="Q3364" s="163">
        <v>3979</v>
      </c>
      <c r="R3364" s="163">
        <v>6291.33</v>
      </c>
      <c r="S3364" s="163">
        <v>0.14399999999999999</v>
      </c>
      <c r="T3364" s="163">
        <v>0.22800000000000001</v>
      </c>
    </row>
    <row r="3365" spans="1:20" ht="15.75" customHeight="1">
      <c r="A3365" s="130" t="s">
        <v>140</v>
      </c>
      <c r="B3365" s="164">
        <v>2018</v>
      </c>
      <c r="C3365" s="164">
        <v>3</v>
      </c>
      <c r="D3365" s="130" t="s">
        <v>55</v>
      </c>
      <c r="E3365" s="164">
        <v>27559</v>
      </c>
      <c r="F3365" s="164">
        <v>0</v>
      </c>
      <c r="G3365" s="164">
        <v>0</v>
      </c>
      <c r="H3365" s="164">
        <v>0</v>
      </c>
      <c r="I3365" s="164">
        <v>0</v>
      </c>
      <c r="J3365" s="164">
        <v>0</v>
      </c>
      <c r="K3365" s="164">
        <v>27</v>
      </c>
      <c r="L3365" s="164">
        <v>6706</v>
      </c>
      <c r="M3365" s="164">
        <v>13352.45</v>
      </c>
      <c r="N3365" s="164">
        <v>0.24299999999999999</v>
      </c>
      <c r="O3365" s="164">
        <v>0.48499999999999999</v>
      </c>
      <c r="P3365" s="164">
        <v>27</v>
      </c>
      <c r="Q3365" s="164">
        <v>6706</v>
      </c>
      <c r="R3365" s="164">
        <v>13352.45</v>
      </c>
      <c r="S3365" s="164">
        <v>0.24299999999999999</v>
      </c>
      <c r="T3365" s="164">
        <v>0.48499999999999999</v>
      </c>
    </row>
    <row r="3366" spans="1:20" ht="15.75" customHeight="1">
      <c r="A3366" s="126" t="s">
        <v>140</v>
      </c>
      <c r="B3366" s="163">
        <v>2018</v>
      </c>
      <c r="C3366" s="163">
        <v>4</v>
      </c>
      <c r="D3366" s="126" t="s">
        <v>56</v>
      </c>
      <c r="E3366" s="163">
        <v>27559</v>
      </c>
      <c r="F3366" s="163">
        <v>0</v>
      </c>
      <c r="G3366" s="163">
        <v>0</v>
      </c>
      <c r="H3366" s="163">
        <v>0</v>
      </c>
      <c r="I3366" s="163">
        <v>0</v>
      </c>
      <c r="J3366" s="163">
        <v>0</v>
      </c>
      <c r="K3366" s="163">
        <v>2</v>
      </c>
      <c r="L3366" s="163">
        <v>341</v>
      </c>
      <c r="M3366" s="163">
        <v>506.33</v>
      </c>
      <c r="N3366" s="163">
        <v>1.2E-2</v>
      </c>
      <c r="O3366" s="163">
        <v>1.7999999999999999E-2</v>
      </c>
      <c r="P3366" s="163">
        <v>2</v>
      </c>
      <c r="Q3366" s="163">
        <v>341</v>
      </c>
      <c r="R3366" s="163">
        <v>506.33</v>
      </c>
      <c r="S3366" s="163">
        <v>1.2E-2</v>
      </c>
      <c r="T3366" s="163">
        <v>1.7999999999999999E-2</v>
      </c>
    </row>
    <row r="3367" spans="1:20" ht="15.75" customHeight="1">
      <c r="A3367" s="130" t="s">
        <v>140</v>
      </c>
      <c r="B3367" s="164">
        <v>2018</v>
      </c>
      <c r="C3367" s="164">
        <v>5</v>
      </c>
      <c r="D3367" s="130" t="s">
        <v>57</v>
      </c>
      <c r="E3367" s="164">
        <v>27559</v>
      </c>
      <c r="F3367" s="164">
        <v>0</v>
      </c>
      <c r="G3367" s="164">
        <v>0</v>
      </c>
      <c r="H3367" s="164">
        <v>0</v>
      </c>
      <c r="I3367" s="164">
        <v>0</v>
      </c>
      <c r="J3367" s="164">
        <v>0</v>
      </c>
      <c r="K3367" s="164">
        <v>52</v>
      </c>
      <c r="L3367" s="164">
        <v>15229</v>
      </c>
      <c r="M3367" s="164">
        <v>27731.32</v>
      </c>
      <c r="N3367" s="164">
        <v>0.55300000000000005</v>
      </c>
      <c r="O3367" s="164">
        <v>1.006</v>
      </c>
      <c r="P3367" s="164">
        <v>52</v>
      </c>
      <c r="Q3367" s="164">
        <v>15229</v>
      </c>
      <c r="R3367" s="164">
        <v>27731.32</v>
      </c>
      <c r="S3367" s="164">
        <v>0.55300000000000005</v>
      </c>
      <c r="T3367" s="164">
        <v>1.006</v>
      </c>
    </row>
    <row r="3368" spans="1:20" ht="15.75" customHeight="1">
      <c r="A3368" s="126" t="s">
        <v>140</v>
      </c>
      <c r="B3368" s="163">
        <v>2018</v>
      </c>
      <c r="C3368" s="163">
        <v>6</v>
      </c>
      <c r="D3368" s="126" t="s">
        <v>58</v>
      </c>
      <c r="E3368" s="163">
        <v>27559</v>
      </c>
      <c r="F3368" s="163">
        <v>0</v>
      </c>
      <c r="G3368" s="163">
        <v>0</v>
      </c>
      <c r="H3368" s="163">
        <v>0</v>
      </c>
      <c r="I3368" s="163">
        <v>0</v>
      </c>
      <c r="J3368" s="163">
        <v>0</v>
      </c>
      <c r="K3368" s="163">
        <v>2</v>
      </c>
      <c r="L3368" s="163">
        <v>30</v>
      </c>
      <c r="M3368" s="163">
        <v>92</v>
      </c>
      <c r="N3368" s="163">
        <v>1E-3</v>
      </c>
      <c r="O3368" s="163">
        <v>3.0000000000000001E-3</v>
      </c>
      <c r="P3368" s="163">
        <v>2</v>
      </c>
      <c r="Q3368" s="163">
        <v>30</v>
      </c>
      <c r="R3368" s="163">
        <v>92</v>
      </c>
      <c r="S3368" s="163">
        <v>1E-3</v>
      </c>
      <c r="T3368" s="163">
        <v>3.0000000000000001E-3</v>
      </c>
    </row>
    <row r="3369" spans="1:20" ht="15.75" customHeight="1">
      <c r="A3369" s="130" t="s">
        <v>140</v>
      </c>
      <c r="B3369" s="164">
        <v>2018</v>
      </c>
      <c r="C3369" s="164">
        <v>7</v>
      </c>
      <c r="D3369" s="130" t="s">
        <v>59</v>
      </c>
      <c r="E3369" s="164">
        <v>27559</v>
      </c>
      <c r="F3369" s="164">
        <v>0</v>
      </c>
      <c r="G3369" s="164">
        <v>0</v>
      </c>
      <c r="H3369" s="164">
        <v>0</v>
      </c>
      <c r="I3369" s="164">
        <v>0</v>
      </c>
      <c r="J3369" s="164">
        <v>0</v>
      </c>
      <c r="K3369" s="164">
        <v>0</v>
      </c>
      <c r="L3369" s="164">
        <v>0</v>
      </c>
      <c r="M3369" s="164">
        <v>0</v>
      </c>
      <c r="N3369" s="164">
        <v>0</v>
      </c>
      <c r="O3369" s="164">
        <v>0</v>
      </c>
      <c r="P3369" s="164">
        <v>0</v>
      </c>
      <c r="Q3369" s="164">
        <v>0</v>
      </c>
      <c r="R3369" s="164">
        <v>0</v>
      </c>
      <c r="S3369" s="164">
        <v>0</v>
      </c>
      <c r="T3369" s="164">
        <v>0</v>
      </c>
    </row>
    <row r="3370" spans="1:20" ht="15.75" customHeight="1">
      <c r="A3370" s="126" t="s">
        <v>140</v>
      </c>
      <c r="B3370" s="163">
        <v>2018</v>
      </c>
      <c r="C3370" s="163">
        <v>8</v>
      </c>
      <c r="D3370" s="126" t="s">
        <v>60</v>
      </c>
      <c r="E3370" s="163">
        <v>27559</v>
      </c>
      <c r="F3370" s="163">
        <v>0</v>
      </c>
      <c r="G3370" s="163">
        <v>0</v>
      </c>
      <c r="H3370" s="163">
        <v>0</v>
      </c>
      <c r="I3370" s="163">
        <v>0</v>
      </c>
      <c r="J3370" s="163">
        <v>0</v>
      </c>
      <c r="K3370" s="163">
        <v>4</v>
      </c>
      <c r="L3370" s="163">
        <v>8108</v>
      </c>
      <c r="M3370" s="163">
        <v>1777</v>
      </c>
      <c r="N3370" s="163">
        <v>0.29399999999999998</v>
      </c>
      <c r="O3370" s="163">
        <v>6.4000000000000001E-2</v>
      </c>
      <c r="P3370" s="163">
        <v>4</v>
      </c>
      <c r="Q3370" s="163">
        <v>8108</v>
      </c>
      <c r="R3370" s="163">
        <v>1777</v>
      </c>
      <c r="S3370" s="163">
        <v>0.29399999999999998</v>
      </c>
      <c r="T3370" s="163">
        <v>6.4000000000000001E-2</v>
      </c>
    </row>
    <row r="3371" spans="1:20" ht="15.75" customHeight="1">
      <c r="A3371" s="130" t="s">
        <v>140</v>
      </c>
      <c r="B3371" s="164">
        <v>2018</v>
      </c>
      <c r="C3371" s="164">
        <v>9</v>
      </c>
      <c r="D3371" s="130" t="s">
        <v>61</v>
      </c>
      <c r="E3371" s="164">
        <v>27559</v>
      </c>
      <c r="F3371" s="164">
        <v>0</v>
      </c>
      <c r="G3371" s="164">
        <v>0</v>
      </c>
      <c r="H3371" s="164">
        <v>0</v>
      </c>
      <c r="I3371" s="164">
        <v>0</v>
      </c>
      <c r="J3371" s="164">
        <v>0</v>
      </c>
      <c r="K3371" s="164">
        <v>52</v>
      </c>
      <c r="L3371" s="164">
        <v>1423</v>
      </c>
      <c r="M3371" s="164">
        <v>2220.96</v>
      </c>
      <c r="N3371" s="164">
        <v>5.1999999999999998E-2</v>
      </c>
      <c r="O3371" s="164">
        <v>8.1000000000000003E-2</v>
      </c>
      <c r="P3371" s="164">
        <v>52</v>
      </c>
      <c r="Q3371" s="164">
        <v>1423</v>
      </c>
      <c r="R3371" s="164">
        <v>2220.96</v>
      </c>
      <c r="S3371" s="164">
        <v>5.1999999999999998E-2</v>
      </c>
      <c r="T3371" s="164">
        <v>8.1000000000000003E-2</v>
      </c>
    </row>
    <row r="3372" spans="1:20" ht="15.75" customHeight="1">
      <c r="A3372" s="126" t="s">
        <v>140</v>
      </c>
      <c r="B3372" s="163">
        <v>2019</v>
      </c>
      <c r="C3372" s="163">
        <v>0</v>
      </c>
      <c r="D3372" s="126" t="s">
        <v>53</v>
      </c>
      <c r="E3372" s="163">
        <v>27617</v>
      </c>
      <c r="F3372" s="163">
        <v>0</v>
      </c>
      <c r="G3372" s="163">
        <v>0</v>
      </c>
      <c r="H3372" s="163">
        <v>0</v>
      </c>
      <c r="I3372" s="163">
        <v>0</v>
      </c>
      <c r="J3372" s="163">
        <v>0</v>
      </c>
      <c r="K3372" s="163">
        <v>11</v>
      </c>
      <c r="L3372" s="163">
        <v>1253</v>
      </c>
      <c r="M3372" s="163">
        <v>847.56</v>
      </c>
      <c r="N3372" s="163">
        <v>4.4999999999999998E-2</v>
      </c>
      <c r="O3372" s="163">
        <v>3.1E-2</v>
      </c>
      <c r="P3372" s="163">
        <v>11</v>
      </c>
      <c r="Q3372" s="163">
        <v>1253</v>
      </c>
      <c r="R3372" s="163">
        <v>847.56</v>
      </c>
      <c r="S3372" s="163">
        <v>4.4999999999999998E-2</v>
      </c>
      <c r="T3372" s="163">
        <v>3.1E-2</v>
      </c>
    </row>
    <row r="3373" spans="1:20" ht="15.75" customHeight="1">
      <c r="A3373" s="130" t="s">
        <v>140</v>
      </c>
      <c r="B3373" s="164">
        <v>2019</v>
      </c>
      <c r="C3373" s="164">
        <v>1</v>
      </c>
      <c r="D3373" s="130" t="s">
        <v>54</v>
      </c>
      <c r="E3373" s="164">
        <v>27617</v>
      </c>
      <c r="F3373" s="164">
        <v>0</v>
      </c>
      <c r="G3373" s="164">
        <v>0</v>
      </c>
      <c r="H3373" s="164">
        <v>0</v>
      </c>
      <c r="I3373" s="164">
        <v>0</v>
      </c>
      <c r="J3373" s="164">
        <v>0</v>
      </c>
      <c r="K3373" s="164">
        <v>28</v>
      </c>
      <c r="L3373" s="164">
        <v>1003</v>
      </c>
      <c r="M3373" s="164">
        <v>3283.18</v>
      </c>
      <c r="N3373" s="164">
        <v>3.5999999999999997E-2</v>
      </c>
      <c r="O3373" s="164">
        <v>0.11899999999999999</v>
      </c>
      <c r="P3373" s="164">
        <v>28</v>
      </c>
      <c r="Q3373" s="164">
        <v>1003</v>
      </c>
      <c r="R3373" s="164">
        <v>3283.18</v>
      </c>
      <c r="S3373" s="164">
        <v>3.5999999999999997E-2</v>
      </c>
      <c r="T3373" s="164">
        <v>0.11899999999999999</v>
      </c>
    </row>
    <row r="3374" spans="1:20" ht="15.75" customHeight="1">
      <c r="A3374" s="126" t="s">
        <v>140</v>
      </c>
      <c r="B3374" s="163">
        <v>2019</v>
      </c>
      <c r="C3374" s="163">
        <v>2</v>
      </c>
      <c r="D3374" s="126" t="s">
        <v>1415</v>
      </c>
      <c r="E3374" s="163">
        <v>27617</v>
      </c>
      <c r="F3374" s="163">
        <v>0</v>
      </c>
      <c r="G3374" s="163">
        <v>0</v>
      </c>
      <c r="H3374" s="163">
        <v>0</v>
      </c>
      <c r="I3374" s="163">
        <v>0</v>
      </c>
      <c r="J3374" s="163">
        <v>0</v>
      </c>
      <c r="K3374" s="163">
        <v>16</v>
      </c>
      <c r="L3374" s="163">
        <v>61184</v>
      </c>
      <c r="M3374" s="163">
        <v>15123.77</v>
      </c>
      <c r="N3374" s="163">
        <v>2.214</v>
      </c>
      <c r="O3374" s="163">
        <v>0.54800000000000004</v>
      </c>
      <c r="P3374" s="163">
        <v>16</v>
      </c>
      <c r="Q3374" s="163">
        <v>61184</v>
      </c>
      <c r="R3374" s="163">
        <v>15123.77</v>
      </c>
      <c r="S3374" s="163">
        <v>2.214</v>
      </c>
      <c r="T3374" s="163">
        <v>0.54800000000000004</v>
      </c>
    </row>
    <row r="3375" spans="1:20" ht="15.75" customHeight="1">
      <c r="A3375" s="130" t="s">
        <v>140</v>
      </c>
      <c r="B3375" s="164">
        <v>2019</v>
      </c>
      <c r="C3375" s="164">
        <v>3</v>
      </c>
      <c r="D3375" s="130" t="s">
        <v>55</v>
      </c>
      <c r="E3375" s="164">
        <v>27617</v>
      </c>
      <c r="F3375" s="164">
        <v>0</v>
      </c>
      <c r="G3375" s="164">
        <v>0</v>
      </c>
      <c r="H3375" s="164">
        <v>0</v>
      </c>
      <c r="I3375" s="164">
        <v>0</v>
      </c>
      <c r="J3375" s="164">
        <v>0</v>
      </c>
      <c r="K3375" s="164">
        <v>48</v>
      </c>
      <c r="L3375" s="164">
        <v>4803</v>
      </c>
      <c r="M3375" s="164">
        <v>8182.61</v>
      </c>
      <c r="N3375" s="164">
        <v>0.17399999999999999</v>
      </c>
      <c r="O3375" s="164">
        <v>0.29599999999999999</v>
      </c>
      <c r="P3375" s="164">
        <v>48</v>
      </c>
      <c r="Q3375" s="164">
        <v>4803</v>
      </c>
      <c r="R3375" s="164">
        <v>8182.61</v>
      </c>
      <c r="S3375" s="164">
        <v>0.17399999999999999</v>
      </c>
      <c r="T3375" s="164">
        <v>0.29599999999999999</v>
      </c>
    </row>
    <row r="3376" spans="1:20" ht="15.75" customHeight="1">
      <c r="A3376" s="126" t="s">
        <v>140</v>
      </c>
      <c r="B3376" s="163">
        <v>2019</v>
      </c>
      <c r="C3376" s="163">
        <v>4</v>
      </c>
      <c r="D3376" s="126" t="s">
        <v>56</v>
      </c>
      <c r="E3376" s="163">
        <v>27617</v>
      </c>
      <c r="F3376" s="163">
        <v>0</v>
      </c>
      <c r="G3376" s="163">
        <v>0</v>
      </c>
      <c r="H3376" s="163">
        <v>0</v>
      </c>
      <c r="I3376" s="163">
        <v>0</v>
      </c>
      <c r="J3376" s="163">
        <v>0</v>
      </c>
      <c r="K3376" s="163">
        <v>2</v>
      </c>
      <c r="L3376" s="163">
        <v>2</v>
      </c>
      <c r="M3376" s="163">
        <v>2.56</v>
      </c>
      <c r="N3376" s="163">
        <v>0</v>
      </c>
      <c r="O3376" s="163">
        <v>0</v>
      </c>
      <c r="P3376" s="163">
        <v>2</v>
      </c>
      <c r="Q3376" s="163">
        <v>2</v>
      </c>
      <c r="R3376" s="163">
        <v>2.56</v>
      </c>
      <c r="S3376" s="163">
        <v>0</v>
      </c>
      <c r="T3376" s="163">
        <v>0</v>
      </c>
    </row>
    <row r="3377" spans="1:20" ht="15.75" customHeight="1">
      <c r="A3377" s="130" t="s">
        <v>140</v>
      </c>
      <c r="B3377" s="164">
        <v>2019</v>
      </c>
      <c r="C3377" s="164">
        <v>5</v>
      </c>
      <c r="D3377" s="130" t="s">
        <v>57</v>
      </c>
      <c r="E3377" s="164">
        <v>27617</v>
      </c>
      <c r="F3377" s="164">
        <v>0</v>
      </c>
      <c r="G3377" s="164">
        <v>0</v>
      </c>
      <c r="H3377" s="164">
        <v>0</v>
      </c>
      <c r="I3377" s="164">
        <v>0</v>
      </c>
      <c r="J3377" s="164">
        <v>0</v>
      </c>
      <c r="K3377" s="164">
        <v>37</v>
      </c>
      <c r="L3377" s="164">
        <v>4006</v>
      </c>
      <c r="M3377" s="164">
        <v>6127.55</v>
      </c>
      <c r="N3377" s="164">
        <v>0.14499999999999999</v>
      </c>
      <c r="O3377" s="164">
        <v>0.222</v>
      </c>
      <c r="P3377" s="164">
        <v>37</v>
      </c>
      <c r="Q3377" s="164">
        <v>4006</v>
      </c>
      <c r="R3377" s="164">
        <v>6127.55</v>
      </c>
      <c r="S3377" s="164">
        <v>0.14499999999999999</v>
      </c>
      <c r="T3377" s="164">
        <v>0.222</v>
      </c>
    </row>
    <row r="3378" spans="1:20" ht="15.75" customHeight="1">
      <c r="A3378" s="126" t="s">
        <v>140</v>
      </c>
      <c r="B3378" s="163">
        <v>2019</v>
      </c>
      <c r="C3378" s="163">
        <v>6</v>
      </c>
      <c r="D3378" s="126" t="s">
        <v>58</v>
      </c>
      <c r="E3378" s="163">
        <v>27617</v>
      </c>
      <c r="F3378" s="163">
        <v>0</v>
      </c>
      <c r="G3378" s="163">
        <v>0</v>
      </c>
      <c r="H3378" s="163">
        <v>0</v>
      </c>
      <c r="I3378" s="163">
        <v>0</v>
      </c>
      <c r="J3378" s="163">
        <v>0</v>
      </c>
      <c r="K3378" s="163">
        <v>6</v>
      </c>
      <c r="L3378" s="163">
        <v>609</v>
      </c>
      <c r="M3378" s="163">
        <v>878.13</v>
      </c>
      <c r="N3378" s="163">
        <v>2.1999999999999999E-2</v>
      </c>
      <c r="O3378" s="163">
        <v>3.2000000000000001E-2</v>
      </c>
      <c r="P3378" s="163">
        <v>6</v>
      </c>
      <c r="Q3378" s="163">
        <v>609</v>
      </c>
      <c r="R3378" s="163">
        <v>878.13</v>
      </c>
      <c r="S3378" s="163">
        <v>2.1999999999999999E-2</v>
      </c>
      <c r="T3378" s="163">
        <v>3.2000000000000001E-2</v>
      </c>
    </row>
    <row r="3379" spans="1:20" ht="15.75" customHeight="1">
      <c r="A3379" s="130" t="s">
        <v>140</v>
      </c>
      <c r="B3379" s="164">
        <v>2019</v>
      </c>
      <c r="C3379" s="164">
        <v>7</v>
      </c>
      <c r="D3379" s="130" t="s">
        <v>59</v>
      </c>
      <c r="E3379" s="164">
        <v>27617</v>
      </c>
      <c r="F3379" s="164">
        <v>0</v>
      </c>
      <c r="G3379" s="164">
        <v>0</v>
      </c>
      <c r="H3379" s="164">
        <v>0</v>
      </c>
      <c r="I3379" s="164">
        <v>0</v>
      </c>
      <c r="J3379" s="164">
        <v>0</v>
      </c>
      <c r="K3379" s="164">
        <v>0</v>
      </c>
      <c r="L3379" s="164">
        <v>0</v>
      </c>
      <c r="M3379" s="164">
        <v>0</v>
      </c>
      <c r="N3379" s="164">
        <v>0</v>
      </c>
      <c r="O3379" s="164">
        <v>0</v>
      </c>
      <c r="P3379" s="164">
        <v>0</v>
      </c>
      <c r="Q3379" s="164">
        <v>0</v>
      </c>
      <c r="R3379" s="164">
        <v>0</v>
      </c>
      <c r="S3379" s="164">
        <v>0</v>
      </c>
      <c r="T3379" s="164">
        <v>0</v>
      </c>
    </row>
    <row r="3380" spans="1:20" ht="15.75" customHeight="1">
      <c r="A3380" s="126" t="s">
        <v>140</v>
      </c>
      <c r="B3380" s="163">
        <v>2019</v>
      </c>
      <c r="C3380" s="163">
        <v>8</v>
      </c>
      <c r="D3380" s="126" t="s">
        <v>60</v>
      </c>
      <c r="E3380" s="163">
        <v>27617</v>
      </c>
      <c r="F3380" s="163">
        <v>0</v>
      </c>
      <c r="G3380" s="163">
        <v>0</v>
      </c>
      <c r="H3380" s="163">
        <v>0</v>
      </c>
      <c r="I3380" s="163">
        <v>0</v>
      </c>
      <c r="J3380" s="163">
        <v>0</v>
      </c>
      <c r="K3380" s="163">
        <v>15</v>
      </c>
      <c r="L3380" s="163">
        <v>14621</v>
      </c>
      <c r="M3380" s="163">
        <v>869.51</v>
      </c>
      <c r="N3380" s="163">
        <v>0.52900000000000003</v>
      </c>
      <c r="O3380" s="163">
        <v>3.1E-2</v>
      </c>
      <c r="P3380" s="163">
        <v>15</v>
      </c>
      <c r="Q3380" s="163">
        <v>14621</v>
      </c>
      <c r="R3380" s="163">
        <v>869.51</v>
      </c>
      <c r="S3380" s="163">
        <v>0.52900000000000003</v>
      </c>
      <c r="T3380" s="163">
        <v>3.1E-2</v>
      </c>
    </row>
    <row r="3381" spans="1:20" ht="15.75" customHeight="1">
      <c r="A3381" s="130" t="s">
        <v>140</v>
      </c>
      <c r="B3381" s="164">
        <v>2019</v>
      </c>
      <c r="C3381" s="164">
        <v>9</v>
      </c>
      <c r="D3381" s="130" t="s">
        <v>61</v>
      </c>
      <c r="E3381" s="164">
        <v>27617</v>
      </c>
      <c r="F3381" s="164">
        <v>0</v>
      </c>
      <c r="G3381" s="164">
        <v>0</v>
      </c>
      <c r="H3381" s="164">
        <v>0</v>
      </c>
      <c r="I3381" s="164">
        <v>0</v>
      </c>
      <c r="J3381" s="164">
        <v>0</v>
      </c>
      <c r="K3381" s="164">
        <v>70</v>
      </c>
      <c r="L3381" s="164">
        <v>7005</v>
      </c>
      <c r="M3381" s="164">
        <v>9105.51</v>
      </c>
      <c r="N3381" s="164">
        <v>0.254</v>
      </c>
      <c r="O3381" s="164">
        <v>0.33</v>
      </c>
      <c r="P3381" s="164">
        <v>70</v>
      </c>
      <c r="Q3381" s="164">
        <v>7005</v>
      </c>
      <c r="R3381" s="164">
        <v>9105.51</v>
      </c>
      <c r="S3381" s="164">
        <v>0.254</v>
      </c>
      <c r="T3381" s="164">
        <v>0.33</v>
      </c>
    </row>
    <row r="3382" spans="1:20" ht="15.75" customHeight="1">
      <c r="A3382" s="126" t="s">
        <v>140</v>
      </c>
      <c r="B3382" s="163">
        <v>2020</v>
      </c>
      <c r="C3382" s="163">
        <v>0</v>
      </c>
      <c r="D3382" s="126" t="s">
        <v>53</v>
      </c>
      <c r="E3382" s="163">
        <v>27793</v>
      </c>
      <c r="F3382" s="163">
        <v>0</v>
      </c>
      <c r="G3382" s="163">
        <v>0</v>
      </c>
      <c r="H3382" s="163">
        <v>0</v>
      </c>
      <c r="I3382" s="163">
        <v>0</v>
      </c>
      <c r="J3382" s="163">
        <v>0</v>
      </c>
      <c r="K3382" s="163">
        <v>19</v>
      </c>
      <c r="L3382" s="163">
        <v>1987</v>
      </c>
      <c r="M3382" s="163">
        <v>2031.53</v>
      </c>
      <c r="N3382" s="163">
        <v>7.0999999999999994E-2</v>
      </c>
      <c r="O3382" s="163">
        <v>7.2999999999999995E-2</v>
      </c>
      <c r="P3382" s="163">
        <v>19</v>
      </c>
      <c r="Q3382" s="163">
        <v>1987</v>
      </c>
      <c r="R3382" s="163">
        <v>2031.53</v>
      </c>
      <c r="S3382" s="163">
        <v>7.0999999999999994E-2</v>
      </c>
      <c r="T3382" s="163">
        <v>7.2999999999999995E-2</v>
      </c>
    </row>
    <row r="3383" spans="1:20" ht="15.75" customHeight="1">
      <c r="A3383" s="130" t="s">
        <v>140</v>
      </c>
      <c r="B3383" s="164">
        <v>2020</v>
      </c>
      <c r="C3383" s="164">
        <v>1</v>
      </c>
      <c r="D3383" s="130" t="s">
        <v>54</v>
      </c>
      <c r="E3383" s="164">
        <v>27793</v>
      </c>
      <c r="F3383" s="164">
        <v>0</v>
      </c>
      <c r="G3383" s="164">
        <v>0</v>
      </c>
      <c r="H3383" s="164">
        <v>0</v>
      </c>
      <c r="I3383" s="164">
        <v>0</v>
      </c>
      <c r="J3383" s="164">
        <v>0</v>
      </c>
      <c r="K3383" s="164">
        <v>17</v>
      </c>
      <c r="L3383" s="164">
        <v>196</v>
      </c>
      <c r="M3383" s="164">
        <v>522.34</v>
      </c>
      <c r="N3383" s="164">
        <v>7.0000000000000001E-3</v>
      </c>
      <c r="O3383" s="164">
        <v>1.9E-2</v>
      </c>
      <c r="P3383" s="164">
        <v>17</v>
      </c>
      <c r="Q3383" s="164">
        <v>196</v>
      </c>
      <c r="R3383" s="164">
        <v>522.34</v>
      </c>
      <c r="S3383" s="164">
        <v>7.0000000000000001E-3</v>
      </c>
      <c r="T3383" s="164">
        <v>1.9E-2</v>
      </c>
    </row>
    <row r="3384" spans="1:20" ht="15.75" customHeight="1">
      <c r="A3384" s="126" t="s">
        <v>140</v>
      </c>
      <c r="B3384" s="163">
        <v>2020</v>
      </c>
      <c r="C3384" s="163">
        <v>2</v>
      </c>
      <c r="D3384" s="126" t="s">
        <v>1415</v>
      </c>
      <c r="E3384" s="163">
        <v>27793</v>
      </c>
      <c r="F3384" s="163">
        <v>0</v>
      </c>
      <c r="G3384" s="163">
        <v>0</v>
      </c>
      <c r="H3384" s="163">
        <v>0</v>
      </c>
      <c r="I3384" s="163">
        <v>0</v>
      </c>
      <c r="J3384" s="163">
        <v>0</v>
      </c>
      <c r="K3384" s="163">
        <v>6</v>
      </c>
      <c r="L3384" s="163">
        <v>1714</v>
      </c>
      <c r="M3384" s="163">
        <v>4681.2</v>
      </c>
      <c r="N3384" s="163">
        <v>6.2E-2</v>
      </c>
      <c r="O3384" s="163">
        <v>0.16800000000000001</v>
      </c>
      <c r="P3384" s="163">
        <v>6</v>
      </c>
      <c r="Q3384" s="163">
        <v>1714</v>
      </c>
      <c r="R3384" s="163">
        <v>4681.2</v>
      </c>
      <c r="S3384" s="163">
        <v>6.2E-2</v>
      </c>
      <c r="T3384" s="163">
        <v>0.16800000000000001</v>
      </c>
    </row>
    <row r="3385" spans="1:20" ht="15.75" customHeight="1">
      <c r="A3385" s="130" t="s">
        <v>140</v>
      </c>
      <c r="B3385" s="164">
        <v>2020</v>
      </c>
      <c r="C3385" s="164">
        <v>3</v>
      </c>
      <c r="D3385" s="130" t="s">
        <v>55</v>
      </c>
      <c r="E3385" s="164">
        <v>27793</v>
      </c>
      <c r="F3385" s="164">
        <v>0</v>
      </c>
      <c r="G3385" s="164">
        <v>0</v>
      </c>
      <c r="H3385" s="164">
        <v>0</v>
      </c>
      <c r="I3385" s="164">
        <v>0</v>
      </c>
      <c r="J3385" s="164">
        <v>0</v>
      </c>
      <c r="K3385" s="164">
        <v>24</v>
      </c>
      <c r="L3385" s="164">
        <v>2570</v>
      </c>
      <c r="M3385" s="164">
        <v>5181.75</v>
      </c>
      <c r="N3385" s="164">
        <v>9.1999999999999998E-2</v>
      </c>
      <c r="O3385" s="164">
        <v>0.186</v>
      </c>
      <c r="P3385" s="164">
        <v>24</v>
      </c>
      <c r="Q3385" s="164">
        <v>2570</v>
      </c>
      <c r="R3385" s="164">
        <v>5181.75</v>
      </c>
      <c r="S3385" s="164">
        <v>9.1999999999999998E-2</v>
      </c>
      <c r="T3385" s="164">
        <v>0.186</v>
      </c>
    </row>
    <row r="3386" spans="1:20" ht="15.75" customHeight="1">
      <c r="A3386" s="126" t="s">
        <v>140</v>
      </c>
      <c r="B3386" s="163">
        <v>2020</v>
      </c>
      <c r="C3386" s="163">
        <v>4</v>
      </c>
      <c r="D3386" s="126" t="s">
        <v>56</v>
      </c>
      <c r="E3386" s="163">
        <v>27793</v>
      </c>
      <c r="F3386" s="163">
        <v>0</v>
      </c>
      <c r="G3386" s="163">
        <v>0</v>
      </c>
      <c r="H3386" s="163">
        <v>0</v>
      </c>
      <c r="I3386" s="163">
        <v>0</v>
      </c>
      <c r="J3386" s="163">
        <v>0</v>
      </c>
      <c r="K3386" s="163">
        <v>0</v>
      </c>
      <c r="L3386" s="163">
        <v>0</v>
      </c>
      <c r="M3386" s="163">
        <v>0</v>
      </c>
      <c r="N3386" s="163">
        <v>0</v>
      </c>
      <c r="O3386" s="163">
        <v>0</v>
      </c>
      <c r="P3386" s="163">
        <v>0</v>
      </c>
      <c r="Q3386" s="163">
        <v>0</v>
      </c>
      <c r="R3386" s="163">
        <v>0</v>
      </c>
      <c r="S3386" s="163">
        <v>0</v>
      </c>
      <c r="T3386" s="163">
        <v>0</v>
      </c>
    </row>
    <row r="3387" spans="1:20" ht="15.75" customHeight="1">
      <c r="A3387" s="130" t="s">
        <v>140</v>
      </c>
      <c r="B3387" s="164">
        <v>2020</v>
      </c>
      <c r="C3387" s="164">
        <v>5</v>
      </c>
      <c r="D3387" s="130" t="s">
        <v>57</v>
      </c>
      <c r="E3387" s="164">
        <v>27793</v>
      </c>
      <c r="F3387" s="164">
        <v>0</v>
      </c>
      <c r="G3387" s="164">
        <v>0</v>
      </c>
      <c r="H3387" s="164">
        <v>0</v>
      </c>
      <c r="I3387" s="164">
        <v>0</v>
      </c>
      <c r="J3387" s="164">
        <v>0</v>
      </c>
      <c r="K3387" s="164">
        <v>48</v>
      </c>
      <c r="L3387" s="164">
        <v>11889</v>
      </c>
      <c r="M3387" s="164">
        <v>15859.92</v>
      </c>
      <c r="N3387" s="164">
        <v>0.42799999999999999</v>
      </c>
      <c r="O3387" s="164">
        <v>0.57099999999999995</v>
      </c>
      <c r="P3387" s="164">
        <v>48</v>
      </c>
      <c r="Q3387" s="164">
        <v>11889</v>
      </c>
      <c r="R3387" s="164">
        <v>15859.92</v>
      </c>
      <c r="S3387" s="164">
        <v>0.42799999999999999</v>
      </c>
      <c r="T3387" s="164">
        <v>0.57099999999999995</v>
      </c>
    </row>
    <row r="3388" spans="1:20" ht="15.75" customHeight="1">
      <c r="A3388" s="126" t="s">
        <v>140</v>
      </c>
      <c r="B3388" s="163">
        <v>2020</v>
      </c>
      <c r="C3388" s="163">
        <v>6</v>
      </c>
      <c r="D3388" s="126" t="s">
        <v>58</v>
      </c>
      <c r="E3388" s="163">
        <v>27793</v>
      </c>
      <c r="F3388" s="163">
        <v>0</v>
      </c>
      <c r="G3388" s="163">
        <v>0</v>
      </c>
      <c r="H3388" s="163">
        <v>0</v>
      </c>
      <c r="I3388" s="163">
        <v>0</v>
      </c>
      <c r="J3388" s="163">
        <v>0</v>
      </c>
      <c r="K3388" s="163">
        <v>1</v>
      </c>
      <c r="L3388" s="163">
        <v>25</v>
      </c>
      <c r="M3388" s="163">
        <v>50</v>
      </c>
      <c r="N3388" s="163">
        <v>1E-3</v>
      </c>
      <c r="O3388" s="163">
        <v>2E-3</v>
      </c>
      <c r="P3388" s="163">
        <v>1</v>
      </c>
      <c r="Q3388" s="163">
        <v>25</v>
      </c>
      <c r="R3388" s="163">
        <v>50</v>
      </c>
      <c r="S3388" s="163">
        <v>1E-3</v>
      </c>
      <c r="T3388" s="163">
        <v>2E-3</v>
      </c>
    </row>
    <row r="3389" spans="1:20" ht="15.75" customHeight="1">
      <c r="A3389" s="130" t="s">
        <v>140</v>
      </c>
      <c r="B3389" s="164">
        <v>2020</v>
      </c>
      <c r="C3389" s="164">
        <v>7</v>
      </c>
      <c r="D3389" s="130" t="s">
        <v>59</v>
      </c>
      <c r="E3389" s="164">
        <v>27793</v>
      </c>
      <c r="F3389" s="164">
        <v>0</v>
      </c>
      <c r="G3389" s="164">
        <v>0</v>
      </c>
      <c r="H3389" s="164">
        <v>0</v>
      </c>
      <c r="I3389" s="164">
        <v>0</v>
      </c>
      <c r="J3389" s="164">
        <v>0</v>
      </c>
      <c r="K3389" s="164">
        <v>0</v>
      </c>
      <c r="L3389" s="164">
        <v>0</v>
      </c>
      <c r="M3389" s="164">
        <v>0</v>
      </c>
      <c r="N3389" s="164">
        <v>0</v>
      </c>
      <c r="O3389" s="164">
        <v>0</v>
      </c>
      <c r="P3389" s="164">
        <v>0</v>
      </c>
      <c r="Q3389" s="164">
        <v>0</v>
      </c>
      <c r="R3389" s="164">
        <v>0</v>
      </c>
      <c r="S3389" s="164">
        <v>0</v>
      </c>
      <c r="T3389" s="164">
        <v>0</v>
      </c>
    </row>
    <row r="3390" spans="1:20" ht="15.75" customHeight="1">
      <c r="A3390" s="126" t="s">
        <v>140</v>
      </c>
      <c r="B3390" s="163">
        <v>2020</v>
      </c>
      <c r="C3390" s="163">
        <v>8</v>
      </c>
      <c r="D3390" s="126" t="s">
        <v>60</v>
      </c>
      <c r="E3390" s="163">
        <v>27793</v>
      </c>
      <c r="F3390" s="163">
        <v>0</v>
      </c>
      <c r="G3390" s="163">
        <v>0</v>
      </c>
      <c r="H3390" s="163">
        <v>0</v>
      </c>
      <c r="I3390" s="163">
        <v>0</v>
      </c>
      <c r="J3390" s="163">
        <v>0</v>
      </c>
      <c r="K3390" s="163">
        <v>1</v>
      </c>
      <c r="L3390" s="163">
        <v>150</v>
      </c>
      <c r="M3390" s="163">
        <v>50</v>
      </c>
      <c r="N3390" s="163">
        <v>5.0000000000000001E-3</v>
      </c>
      <c r="O3390" s="163">
        <v>2E-3</v>
      </c>
      <c r="P3390" s="163">
        <v>1</v>
      </c>
      <c r="Q3390" s="163">
        <v>150</v>
      </c>
      <c r="R3390" s="163">
        <v>50</v>
      </c>
      <c r="S3390" s="163">
        <v>5.0000000000000001E-3</v>
      </c>
      <c r="T3390" s="163">
        <v>2E-3</v>
      </c>
    </row>
    <row r="3391" spans="1:20" ht="15.75" customHeight="1">
      <c r="A3391" s="130" t="s">
        <v>140</v>
      </c>
      <c r="B3391" s="164">
        <v>2020</v>
      </c>
      <c r="C3391" s="164">
        <v>9</v>
      </c>
      <c r="D3391" s="130" t="s">
        <v>61</v>
      </c>
      <c r="E3391" s="164">
        <v>27793</v>
      </c>
      <c r="F3391" s="164">
        <v>0</v>
      </c>
      <c r="G3391" s="164">
        <v>0</v>
      </c>
      <c r="H3391" s="164">
        <v>0</v>
      </c>
      <c r="I3391" s="164">
        <v>0</v>
      </c>
      <c r="J3391" s="164">
        <v>0</v>
      </c>
      <c r="K3391" s="164">
        <v>66</v>
      </c>
      <c r="L3391" s="164">
        <v>2539</v>
      </c>
      <c r="M3391" s="164">
        <v>3322.9</v>
      </c>
      <c r="N3391" s="164">
        <v>9.0999999999999998E-2</v>
      </c>
      <c r="O3391" s="164">
        <v>0.12</v>
      </c>
      <c r="P3391" s="164">
        <v>66</v>
      </c>
      <c r="Q3391" s="164">
        <v>2539</v>
      </c>
      <c r="R3391" s="164">
        <v>3322.9</v>
      </c>
      <c r="S3391" s="164">
        <v>9.0999999999999998E-2</v>
      </c>
      <c r="T3391" s="164">
        <v>0.12</v>
      </c>
    </row>
    <row r="3392" spans="1:20" ht="15.75" customHeight="1">
      <c r="A3392" s="126" t="s">
        <v>140</v>
      </c>
      <c r="B3392" s="163">
        <v>2021</v>
      </c>
      <c r="C3392" s="163">
        <v>0</v>
      </c>
      <c r="D3392" s="126" t="s">
        <v>53</v>
      </c>
      <c r="E3392" s="163">
        <v>27891</v>
      </c>
      <c r="F3392" s="163">
        <v>0</v>
      </c>
      <c r="G3392" s="163">
        <v>0</v>
      </c>
      <c r="H3392" s="163">
        <v>0</v>
      </c>
      <c r="I3392" s="163">
        <v>0</v>
      </c>
      <c r="J3392" s="163">
        <v>0</v>
      </c>
      <c r="K3392" s="163">
        <v>8</v>
      </c>
      <c r="L3392" s="163">
        <v>123</v>
      </c>
      <c r="M3392" s="163">
        <v>186.05</v>
      </c>
      <c r="N3392" s="163">
        <v>4.0000000000000001E-3</v>
      </c>
      <c r="O3392" s="163">
        <v>7.0000000000000001E-3</v>
      </c>
      <c r="P3392" s="163">
        <v>8</v>
      </c>
      <c r="Q3392" s="163">
        <v>123</v>
      </c>
      <c r="R3392" s="163">
        <v>186.05</v>
      </c>
      <c r="S3392" s="163">
        <v>4.0000000000000001E-3</v>
      </c>
      <c r="T3392" s="163">
        <v>7.0000000000000001E-3</v>
      </c>
    </row>
    <row r="3393" spans="1:20" ht="15.75" customHeight="1">
      <c r="A3393" s="130" t="s">
        <v>140</v>
      </c>
      <c r="B3393" s="164">
        <v>2021</v>
      </c>
      <c r="C3393" s="164">
        <v>1</v>
      </c>
      <c r="D3393" s="130" t="s">
        <v>54</v>
      </c>
      <c r="E3393" s="164">
        <v>27891</v>
      </c>
      <c r="F3393" s="164">
        <v>0</v>
      </c>
      <c r="G3393" s="164">
        <v>0</v>
      </c>
      <c r="H3393" s="164">
        <v>0</v>
      </c>
      <c r="I3393" s="164">
        <v>0</v>
      </c>
      <c r="J3393" s="164">
        <v>0</v>
      </c>
      <c r="K3393" s="164">
        <v>41</v>
      </c>
      <c r="L3393" s="164">
        <v>363</v>
      </c>
      <c r="M3393" s="164">
        <v>466.23</v>
      </c>
      <c r="N3393" s="164">
        <v>1.2999999999999999E-2</v>
      </c>
      <c r="O3393" s="164">
        <v>1.7000000000000001E-2</v>
      </c>
      <c r="P3393" s="164">
        <v>41</v>
      </c>
      <c r="Q3393" s="164">
        <v>363</v>
      </c>
      <c r="R3393" s="164">
        <v>466.23</v>
      </c>
      <c r="S3393" s="164">
        <v>1.2999999999999999E-2</v>
      </c>
      <c r="T3393" s="164">
        <v>1.7000000000000001E-2</v>
      </c>
    </row>
    <row r="3394" spans="1:20" ht="15.75" customHeight="1">
      <c r="A3394" s="126" t="s">
        <v>140</v>
      </c>
      <c r="B3394" s="163">
        <v>2021</v>
      </c>
      <c r="C3394" s="163">
        <v>2</v>
      </c>
      <c r="D3394" s="126" t="s">
        <v>1415</v>
      </c>
      <c r="E3394" s="163">
        <v>27891</v>
      </c>
      <c r="F3394" s="163">
        <v>6</v>
      </c>
      <c r="G3394" s="163">
        <v>9817</v>
      </c>
      <c r="H3394" s="163">
        <v>2363.5</v>
      </c>
      <c r="I3394" s="163">
        <v>0.35199999999999998</v>
      </c>
      <c r="J3394" s="163">
        <v>8.5000000000000006E-2</v>
      </c>
      <c r="K3394" s="163">
        <v>5</v>
      </c>
      <c r="L3394" s="163">
        <v>2827</v>
      </c>
      <c r="M3394" s="163">
        <v>17982.09</v>
      </c>
      <c r="N3394" s="163">
        <v>0.10100000000000001</v>
      </c>
      <c r="O3394" s="163">
        <v>0.64500000000000002</v>
      </c>
      <c r="P3394" s="163">
        <v>11</v>
      </c>
      <c r="Q3394" s="163">
        <v>12644</v>
      </c>
      <c r="R3394" s="163">
        <v>20345.59</v>
      </c>
      <c r="S3394" s="163">
        <v>0.45300000000000001</v>
      </c>
      <c r="T3394" s="163">
        <v>0.72899999999999998</v>
      </c>
    </row>
    <row r="3395" spans="1:20" ht="15.75" customHeight="1">
      <c r="A3395" s="130" t="s">
        <v>140</v>
      </c>
      <c r="B3395" s="164">
        <v>2021</v>
      </c>
      <c r="C3395" s="164">
        <v>3</v>
      </c>
      <c r="D3395" s="130" t="s">
        <v>55</v>
      </c>
      <c r="E3395" s="164">
        <v>27891</v>
      </c>
      <c r="F3395" s="164">
        <v>5</v>
      </c>
      <c r="G3395" s="164">
        <v>460</v>
      </c>
      <c r="H3395" s="164">
        <v>1457.19</v>
      </c>
      <c r="I3395" s="164">
        <v>1.6E-2</v>
      </c>
      <c r="J3395" s="164">
        <v>5.1999999999999998E-2</v>
      </c>
      <c r="K3395" s="164">
        <v>44</v>
      </c>
      <c r="L3395" s="164">
        <v>4086</v>
      </c>
      <c r="M3395" s="164">
        <v>8884.2999999999993</v>
      </c>
      <c r="N3395" s="164">
        <v>0.14599999999999999</v>
      </c>
      <c r="O3395" s="164">
        <v>0.31900000000000001</v>
      </c>
      <c r="P3395" s="164">
        <v>49</v>
      </c>
      <c r="Q3395" s="164">
        <v>4546</v>
      </c>
      <c r="R3395" s="164">
        <v>10341.49</v>
      </c>
      <c r="S3395" s="164">
        <v>0.16300000000000001</v>
      </c>
      <c r="T3395" s="164">
        <v>0.371</v>
      </c>
    </row>
    <row r="3396" spans="1:20" ht="15.75" customHeight="1">
      <c r="A3396" s="126" t="s">
        <v>140</v>
      </c>
      <c r="B3396" s="163">
        <v>2021</v>
      </c>
      <c r="C3396" s="163">
        <v>4</v>
      </c>
      <c r="D3396" s="126" t="s">
        <v>56</v>
      </c>
      <c r="E3396" s="163">
        <v>27891</v>
      </c>
      <c r="F3396" s="163">
        <v>0</v>
      </c>
      <c r="G3396" s="163">
        <v>0</v>
      </c>
      <c r="H3396" s="163">
        <v>0</v>
      </c>
      <c r="I3396" s="163">
        <v>0</v>
      </c>
      <c r="J3396" s="163">
        <v>0</v>
      </c>
      <c r="K3396" s="163">
        <v>3</v>
      </c>
      <c r="L3396" s="163">
        <v>140</v>
      </c>
      <c r="M3396" s="163">
        <v>276</v>
      </c>
      <c r="N3396" s="163">
        <v>5.0000000000000001E-3</v>
      </c>
      <c r="O3396" s="163">
        <v>0.01</v>
      </c>
      <c r="P3396" s="163">
        <v>3</v>
      </c>
      <c r="Q3396" s="163">
        <v>140</v>
      </c>
      <c r="R3396" s="163">
        <v>276</v>
      </c>
      <c r="S3396" s="163">
        <v>5.0000000000000001E-3</v>
      </c>
      <c r="T3396" s="163">
        <v>0.01</v>
      </c>
    </row>
    <row r="3397" spans="1:20" ht="15.75" customHeight="1">
      <c r="A3397" s="130" t="s">
        <v>140</v>
      </c>
      <c r="B3397" s="164">
        <v>2021</v>
      </c>
      <c r="C3397" s="164">
        <v>5</v>
      </c>
      <c r="D3397" s="130" t="s">
        <v>57</v>
      </c>
      <c r="E3397" s="164">
        <v>27891</v>
      </c>
      <c r="F3397" s="164">
        <v>0</v>
      </c>
      <c r="G3397" s="164">
        <v>0</v>
      </c>
      <c r="H3397" s="164">
        <v>0</v>
      </c>
      <c r="I3397" s="164">
        <v>0</v>
      </c>
      <c r="J3397" s="164">
        <v>0</v>
      </c>
      <c r="K3397" s="164">
        <v>54</v>
      </c>
      <c r="L3397" s="164">
        <v>9417</v>
      </c>
      <c r="M3397" s="164">
        <v>5480.8</v>
      </c>
      <c r="N3397" s="164">
        <v>0.33800000000000002</v>
      </c>
      <c r="O3397" s="164">
        <v>0.19700000000000001</v>
      </c>
      <c r="P3397" s="164">
        <v>54</v>
      </c>
      <c r="Q3397" s="164">
        <v>9417</v>
      </c>
      <c r="R3397" s="164">
        <v>5480.8</v>
      </c>
      <c r="S3397" s="164">
        <v>0.33800000000000002</v>
      </c>
      <c r="T3397" s="164">
        <v>0.19700000000000001</v>
      </c>
    </row>
    <row r="3398" spans="1:20" ht="15.75" customHeight="1">
      <c r="A3398" s="126" t="s">
        <v>140</v>
      </c>
      <c r="B3398" s="163">
        <v>2021</v>
      </c>
      <c r="C3398" s="163">
        <v>6</v>
      </c>
      <c r="D3398" s="126" t="s">
        <v>58</v>
      </c>
      <c r="E3398" s="163">
        <v>27891</v>
      </c>
      <c r="F3398" s="163">
        <v>2</v>
      </c>
      <c r="G3398" s="163">
        <v>20</v>
      </c>
      <c r="H3398" s="163">
        <v>100.92</v>
      </c>
      <c r="I3398" s="163">
        <v>1E-3</v>
      </c>
      <c r="J3398" s="163">
        <v>4.0000000000000001E-3</v>
      </c>
      <c r="K3398" s="163">
        <v>4</v>
      </c>
      <c r="L3398" s="163">
        <v>27</v>
      </c>
      <c r="M3398" s="163">
        <v>102.92</v>
      </c>
      <c r="N3398" s="163">
        <v>1E-3</v>
      </c>
      <c r="O3398" s="163">
        <v>4.0000000000000001E-3</v>
      </c>
      <c r="P3398" s="163">
        <v>6</v>
      </c>
      <c r="Q3398" s="163">
        <v>47</v>
      </c>
      <c r="R3398" s="163">
        <v>203.84</v>
      </c>
      <c r="S3398" s="163">
        <v>2E-3</v>
      </c>
      <c r="T3398" s="163">
        <v>7.0000000000000001E-3</v>
      </c>
    </row>
    <row r="3399" spans="1:20" ht="15.75" customHeight="1">
      <c r="A3399" s="130" t="s">
        <v>140</v>
      </c>
      <c r="B3399" s="164">
        <v>2021</v>
      </c>
      <c r="C3399" s="164">
        <v>7</v>
      </c>
      <c r="D3399" s="130" t="s">
        <v>59</v>
      </c>
      <c r="E3399" s="164">
        <v>27891</v>
      </c>
      <c r="F3399" s="164">
        <v>0</v>
      </c>
      <c r="G3399" s="164">
        <v>0</v>
      </c>
      <c r="H3399" s="164">
        <v>0</v>
      </c>
      <c r="I3399" s="164">
        <v>0</v>
      </c>
      <c r="J3399" s="164">
        <v>0</v>
      </c>
      <c r="K3399" s="164">
        <v>0</v>
      </c>
      <c r="L3399" s="164">
        <v>0</v>
      </c>
      <c r="M3399" s="164">
        <v>0</v>
      </c>
      <c r="N3399" s="164">
        <v>0</v>
      </c>
      <c r="O3399" s="164">
        <v>0</v>
      </c>
      <c r="P3399" s="164">
        <v>0</v>
      </c>
      <c r="Q3399" s="164">
        <v>0</v>
      </c>
      <c r="R3399" s="164">
        <v>0</v>
      </c>
      <c r="S3399" s="164">
        <v>0</v>
      </c>
      <c r="T3399" s="164">
        <v>0</v>
      </c>
    </row>
    <row r="3400" spans="1:20" ht="15.75" customHeight="1">
      <c r="A3400" s="126" t="s">
        <v>140</v>
      </c>
      <c r="B3400" s="163">
        <v>2021</v>
      </c>
      <c r="C3400" s="163">
        <v>8</v>
      </c>
      <c r="D3400" s="126" t="s">
        <v>60</v>
      </c>
      <c r="E3400" s="163">
        <v>27891</v>
      </c>
      <c r="F3400" s="163">
        <v>0</v>
      </c>
      <c r="G3400" s="163">
        <v>0</v>
      </c>
      <c r="H3400" s="163">
        <v>0</v>
      </c>
      <c r="I3400" s="163">
        <v>0</v>
      </c>
      <c r="J3400" s="163">
        <v>0</v>
      </c>
      <c r="K3400" s="163">
        <v>2</v>
      </c>
      <c r="L3400" s="163">
        <v>1100</v>
      </c>
      <c r="M3400" s="163">
        <v>65.5</v>
      </c>
      <c r="N3400" s="163">
        <v>3.9E-2</v>
      </c>
      <c r="O3400" s="163">
        <v>2E-3</v>
      </c>
      <c r="P3400" s="163">
        <v>2</v>
      </c>
      <c r="Q3400" s="163">
        <v>1100</v>
      </c>
      <c r="R3400" s="163">
        <v>65.5</v>
      </c>
      <c r="S3400" s="163">
        <v>3.9E-2</v>
      </c>
      <c r="T3400" s="163">
        <v>2E-3</v>
      </c>
    </row>
    <row r="3401" spans="1:20" ht="15.75" customHeight="1">
      <c r="A3401" s="130" t="s">
        <v>140</v>
      </c>
      <c r="B3401" s="164">
        <v>2021</v>
      </c>
      <c r="C3401" s="164">
        <v>9</v>
      </c>
      <c r="D3401" s="130" t="s">
        <v>61</v>
      </c>
      <c r="E3401" s="164">
        <v>27891</v>
      </c>
      <c r="F3401" s="164">
        <v>0</v>
      </c>
      <c r="G3401" s="164">
        <v>0</v>
      </c>
      <c r="H3401" s="164">
        <v>0</v>
      </c>
      <c r="I3401" s="164">
        <v>0</v>
      </c>
      <c r="J3401" s="164">
        <v>0</v>
      </c>
      <c r="K3401" s="164">
        <v>79</v>
      </c>
      <c r="L3401" s="164">
        <v>4096</v>
      </c>
      <c r="M3401" s="164">
        <v>3753.15</v>
      </c>
      <c r="N3401" s="164">
        <v>0.14699999999999999</v>
      </c>
      <c r="O3401" s="164">
        <v>0.13500000000000001</v>
      </c>
      <c r="P3401" s="164">
        <v>79</v>
      </c>
      <c r="Q3401" s="164">
        <v>4096</v>
      </c>
      <c r="R3401" s="164">
        <v>3753.15</v>
      </c>
      <c r="S3401" s="164">
        <v>0.14699999999999999</v>
      </c>
      <c r="T3401" s="164">
        <v>0.13500000000000001</v>
      </c>
    </row>
    <row r="3402" spans="1:20" ht="15.75" customHeight="1">
      <c r="A3402" s="126" t="s">
        <v>140</v>
      </c>
      <c r="B3402" s="163">
        <v>2022</v>
      </c>
      <c r="C3402" s="163">
        <v>0</v>
      </c>
      <c r="D3402" s="126" t="s">
        <v>53</v>
      </c>
      <c r="E3402" s="163">
        <v>27937</v>
      </c>
      <c r="F3402" s="163">
        <v>0</v>
      </c>
      <c r="G3402" s="163">
        <v>0</v>
      </c>
      <c r="H3402" s="163">
        <v>0</v>
      </c>
      <c r="I3402" s="163">
        <v>0</v>
      </c>
      <c r="J3402" s="163">
        <v>0</v>
      </c>
      <c r="K3402" s="163">
        <v>13</v>
      </c>
      <c r="L3402" s="163">
        <v>454</v>
      </c>
      <c r="M3402" s="163">
        <v>459.31</v>
      </c>
      <c r="N3402" s="163">
        <v>1.6E-2</v>
      </c>
      <c r="O3402" s="163">
        <v>1.6E-2</v>
      </c>
      <c r="P3402" s="163">
        <v>13</v>
      </c>
      <c r="Q3402" s="163">
        <v>454</v>
      </c>
      <c r="R3402" s="163">
        <v>459.31</v>
      </c>
      <c r="S3402" s="163">
        <v>1.6E-2</v>
      </c>
      <c r="T3402" s="163">
        <v>1.6E-2</v>
      </c>
    </row>
    <row r="3403" spans="1:20" ht="15.75" customHeight="1">
      <c r="A3403" s="130" t="s">
        <v>140</v>
      </c>
      <c r="B3403" s="164">
        <v>2022</v>
      </c>
      <c r="C3403" s="164">
        <v>1</v>
      </c>
      <c r="D3403" s="130" t="s">
        <v>54</v>
      </c>
      <c r="E3403" s="164">
        <v>27937</v>
      </c>
      <c r="F3403" s="164">
        <v>0</v>
      </c>
      <c r="G3403" s="164">
        <v>0</v>
      </c>
      <c r="H3403" s="164">
        <v>0</v>
      </c>
      <c r="I3403" s="164">
        <v>0</v>
      </c>
      <c r="J3403" s="164">
        <v>0</v>
      </c>
      <c r="K3403" s="164">
        <v>50</v>
      </c>
      <c r="L3403" s="164">
        <v>708</v>
      </c>
      <c r="M3403" s="164">
        <v>640.78</v>
      </c>
      <c r="N3403" s="164">
        <v>2.5000000000000001E-2</v>
      </c>
      <c r="O3403" s="164">
        <v>2.3E-2</v>
      </c>
      <c r="P3403" s="164">
        <v>50</v>
      </c>
      <c r="Q3403" s="164">
        <v>708</v>
      </c>
      <c r="R3403" s="164">
        <v>640.78</v>
      </c>
      <c r="S3403" s="164">
        <v>2.5000000000000001E-2</v>
      </c>
      <c r="T3403" s="164">
        <v>2.3E-2</v>
      </c>
    </row>
    <row r="3404" spans="1:20" ht="15.75" customHeight="1">
      <c r="A3404" s="126" t="s">
        <v>140</v>
      </c>
      <c r="B3404" s="163">
        <v>2022</v>
      </c>
      <c r="C3404" s="163">
        <v>2</v>
      </c>
      <c r="D3404" s="126" t="s">
        <v>1415</v>
      </c>
      <c r="E3404" s="163">
        <v>27937</v>
      </c>
      <c r="F3404" s="163">
        <v>0</v>
      </c>
      <c r="G3404" s="163">
        <v>0</v>
      </c>
      <c r="H3404" s="163">
        <v>0</v>
      </c>
      <c r="I3404" s="163">
        <v>0</v>
      </c>
      <c r="J3404" s="163">
        <v>0</v>
      </c>
      <c r="K3404" s="163">
        <v>7</v>
      </c>
      <c r="L3404" s="163">
        <v>1634</v>
      </c>
      <c r="M3404" s="163">
        <v>5631.41</v>
      </c>
      <c r="N3404" s="163">
        <v>5.8000000000000003E-2</v>
      </c>
      <c r="O3404" s="163">
        <v>0.20200000000000001</v>
      </c>
      <c r="P3404" s="163">
        <v>7</v>
      </c>
      <c r="Q3404" s="163">
        <v>1634</v>
      </c>
      <c r="R3404" s="163">
        <v>5631.41</v>
      </c>
      <c r="S3404" s="163">
        <v>5.8000000000000003E-2</v>
      </c>
      <c r="T3404" s="163">
        <v>0.20200000000000001</v>
      </c>
    </row>
    <row r="3405" spans="1:20" ht="15.75" customHeight="1">
      <c r="A3405" s="130" t="s">
        <v>140</v>
      </c>
      <c r="B3405" s="164">
        <v>2022</v>
      </c>
      <c r="C3405" s="164">
        <v>3</v>
      </c>
      <c r="D3405" s="130" t="s">
        <v>55</v>
      </c>
      <c r="E3405" s="164">
        <v>27937</v>
      </c>
      <c r="F3405" s="164">
        <v>0</v>
      </c>
      <c r="G3405" s="164">
        <v>0</v>
      </c>
      <c r="H3405" s="164">
        <v>0</v>
      </c>
      <c r="I3405" s="164">
        <v>0</v>
      </c>
      <c r="J3405" s="164">
        <v>0</v>
      </c>
      <c r="K3405" s="164">
        <v>47</v>
      </c>
      <c r="L3405" s="164">
        <v>15297</v>
      </c>
      <c r="M3405" s="164">
        <v>25700.15</v>
      </c>
      <c r="N3405" s="164">
        <v>0.54800000000000004</v>
      </c>
      <c r="O3405" s="164">
        <v>0.92</v>
      </c>
      <c r="P3405" s="164">
        <v>47</v>
      </c>
      <c r="Q3405" s="164">
        <v>15297</v>
      </c>
      <c r="R3405" s="164">
        <v>25700.15</v>
      </c>
      <c r="S3405" s="164">
        <v>0.54800000000000004</v>
      </c>
      <c r="T3405" s="164">
        <v>0.92</v>
      </c>
    </row>
    <row r="3406" spans="1:20" ht="15.75" customHeight="1">
      <c r="A3406" s="126" t="s">
        <v>140</v>
      </c>
      <c r="B3406" s="163">
        <v>2022</v>
      </c>
      <c r="C3406" s="163">
        <v>4</v>
      </c>
      <c r="D3406" s="126" t="s">
        <v>56</v>
      </c>
      <c r="E3406" s="163">
        <v>27937</v>
      </c>
      <c r="F3406" s="163">
        <v>0</v>
      </c>
      <c r="G3406" s="163">
        <v>0</v>
      </c>
      <c r="H3406" s="163">
        <v>0</v>
      </c>
      <c r="I3406" s="163">
        <v>0</v>
      </c>
      <c r="J3406" s="163">
        <v>0</v>
      </c>
      <c r="K3406" s="163">
        <v>4</v>
      </c>
      <c r="L3406" s="163">
        <v>190</v>
      </c>
      <c r="M3406" s="163">
        <v>204.15</v>
      </c>
      <c r="N3406" s="163">
        <v>7.0000000000000001E-3</v>
      </c>
      <c r="O3406" s="163">
        <v>7.0000000000000001E-3</v>
      </c>
      <c r="P3406" s="163">
        <v>4</v>
      </c>
      <c r="Q3406" s="163">
        <v>190</v>
      </c>
      <c r="R3406" s="163">
        <v>204.15</v>
      </c>
      <c r="S3406" s="163">
        <v>7.0000000000000001E-3</v>
      </c>
      <c r="T3406" s="163">
        <v>7.0000000000000001E-3</v>
      </c>
    </row>
    <row r="3407" spans="1:20" ht="15.75" customHeight="1">
      <c r="A3407" s="130" t="s">
        <v>140</v>
      </c>
      <c r="B3407" s="164">
        <v>2022</v>
      </c>
      <c r="C3407" s="164">
        <v>5</v>
      </c>
      <c r="D3407" s="130" t="s">
        <v>57</v>
      </c>
      <c r="E3407" s="164">
        <v>27937</v>
      </c>
      <c r="F3407" s="164">
        <v>0</v>
      </c>
      <c r="G3407" s="164">
        <v>0</v>
      </c>
      <c r="H3407" s="164">
        <v>0</v>
      </c>
      <c r="I3407" s="164">
        <v>0</v>
      </c>
      <c r="J3407" s="164">
        <v>0</v>
      </c>
      <c r="K3407" s="164">
        <v>54</v>
      </c>
      <c r="L3407" s="164">
        <v>3270</v>
      </c>
      <c r="M3407" s="164">
        <v>7736.96</v>
      </c>
      <c r="N3407" s="164">
        <v>0.11700000000000001</v>
      </c>
      <c r="O3407" s="164">
        <v>0.27700000000000002</v>
      </c>
      <c r="P3407" s="164">
        <v>54</v>
      </c>
      <c r="Q3407" s="164">
        <v>3270</v>
      </c>
      <c r="R3407" s="164">
        <v>7736.96</v>
      </c>
      <c r="S3407" s="164">
        <v>0.11700000000000001</v>
      </c>
      <c r="T3407" s="164">
        <v>0.27700000000000002</v>
      </c>
    </row>
    <row r="3408" spans="1:20" ht="15.75" customHeight="1">
      <c r="A3408" s="126" t="s">
        <v>140</v>
      </c>
      <c r="B3408" s="163">
        <v>2022</v>
      </c>
      <c r="C3408" s="163">
        <v>6</v>
      </c>
      <c r="D3408" s="126" t="s">
        <v>58</v>
      </c>
      <c r="E3408" s="163">
        <v>27937</v>
      </c>
      <c r="F3408" s="163">
        <v>0</v>
      </c>
      <c r="G3408" s="163">
        <v>0</v>
      </c>
      <c r="H3408" s="163">
        <v>0</v>
      </c>
      <c r="I3408" s="163">
        <v>0</v>
      </c>
      <c r="J3408" s="163">
        <v>0</v>
      </c>
      <c r="K3408" s="163">
        <v>8</v>
      </c>
      <c r="L3408" s="163">
        <v>525</v>
      </c>
      <c r="M3408" s="163">
        <v>1146.67</v>
      </c>
      <c r="N3408" s="163">
        <v>1.9E-2</v>
      </c>
      <c r="O3408" s="163">
        <v>4.1000000000000002E-2</v>
      </c>
      <c r="P3408" s="163">
        <v>8</v>
      </c>
      <c r="Q3408" s="163">
        <v>525</v>
      </c>
      <c r="R3408" s="163">
        <v>1146.67</v>
      </c>
      <c r="S3408" s="163">
        <v>1.9E-2</v>
      </c>
      <c r="T3408" s="163">
        <v>4.1000000000000002E-2</v>
      </c>
    </row>
    <row r="3409" spans="1:20" ht="15.75" customHeight="1">
      <c r="A3409" s="130" t="s">
        <v>140</v>
      </c>
      <c r="B3409" s="164">
        <v>2022</v>
      </c>
      <c r="C3409" s="164">
        <v>7</v>
      </c>
      <c r="D3409" s="130" t="s">
        <v>59</v>
      </c>
      <c r="E3409" s="164">
        <v>27937</v>
      </c>
      <c r="F3409" s="164">
        <v>0</v>
      </c>
      <c r="G3409" s="164">
        <v>0</v>
      </c>
      <c r="H3409" s="164">
        <v>0</v>
      </c>
      <c r="I3409" s="164">
        <v>0</v>
      </c>
      <c r="J3409" s="164">
        <v>0</v>
      </c>
      <c r="K3409" s="164">
        <v>0</v>
      </c>
      <c r="L3409" s="164">
        <v>0</v>
      </c>
      <c r="M3409" s="164">
        <v>0</v>
      </c>
      <c r="N3409" s="164">
        <v>0</v>
      </c>
      <c r="O3409" s="164">
        <v>0</v>
      </c>
      <c r="P3409" s="164">
        <v>0</v>
      </c>
      <c r="Q3409" s="164">
        <v>0</v>
      </c>
      <c r="R3409" s="164">
        <v>0</v>
      </c>
      <c r="S3409" s="164">
        <v>0</v>
      </c>
      <c r="T3409" s="164">
        <v>0</v>
      </c>
    </row>
    <row r="3410" spans="1:20" ht="15.75" customHeight="1">
      <c r="A3410" s="126" t="s">
        <v>140</v>
      </c>
      <c r="B3410" s="163">
        <v>2022</v>
      </c>
      <c r="C3410" s="163">
        <v>8</v>
      </c>
      <c r="D3410" s="126" t="s">
        <v>60</v>
      </c>
      <c r="E3410" s="163">
        <v>27937</v>
      </c>
      <c r="F3410" s="163">
        <v>0</v>
      </c>
      <c r="G3410" s="163">
        <v>0</v>
      </c>
      <c r="H3410" s="163">
        <v>0</v>
      </c>
      <c r="I3410" s="163">
        <v>0</v>
      </c>
      <c r="J3410" s="163">
        <v>0</v>
      </c>
      <c r="K3410" s="163">
        <v>3</v>
      </c>
      <c r="L3410" s="163">
        <v>2641</v>
      </c>
      <c r="M3410" s="163">
        <v>214.76</v>
      </c>
      <c r="N3410" s="163">
        <v>9.5000000000000001E-2</v>
      </c>
      <c r="O3410" s="163">
        <v>8.0000000000000002E-3</v>
      </c>
      <c r="P3410" s="163">
        <v>3</v>
      </c>
      <c r="Q3410" s="163">
        <v>2641</v>
      </c>
      <c r="R3410" s="163">
        <v>214.76</v>
      </c>
      <c r="S3410" s="163">
        <v>9.5000000000000001E-2</v>
      </c>
      <c r="T3410" s="163">
        <v>8.0000000000000002E-3</v>
      </c>
    </row>
    <row r="3411" spans="1:20" ht="15.75" customHeight="1">
      <c r="A3411" s="130" t="s">
        <v>140</v>
      </c>
      <c r="B3411" s="164">
        <v>2022</v>
      </c>
      <c r="C3411" s="164">
        <v>9</v>
      </c>
      <c r="D3411" s="130" t="s">
        <v>61</v>
      </c>
      <c r="E3411" s="164">
        <v>27937</v>
      </c>
      <c r="F3411" s="164">
        <v>0</v>
      </c>
      <c r="G3411" s="164">
        <v>0</v>
      </c>
      <c r="H3411" s="164">
        <v>0</v>
      </c>
      <c r="I3411" s="164">
        <v>0</v>
      </c>
      <c r="J3411" s="164">
        <v>0</v>
      </c>
      <c r="K3411" s="164">
        <v>78</v>
      </c>
      <c r="L3411" s="164">
        <v>5011</v>
      </c>
      <c r="M3411" s="164">
        <v>6535.6</v>
      </c>
      <c r="N3411" s="164">
        <v>0.17899999999999999</v>
      </c>
      <c r="O3411" s="164">
        <v>0.23400000000000001</v>
      </c>
      <c r="P3411" s="164">
        <v>78</v>
      </c>
      <c r="Q3411" s="164">
        <v>5011</v>
      </c>
      <c r="R3411" s="164">
        <v>6535.6</v>
      </c>
      <c r="S3411" s="164">
        <v>0.17899999999999999</v>
      </c>
      <c r="T3411" s="164">
        <v>0.23400000000000001</v>
      </c>
    </row>
    <row r="3412" spans="1:20" ht="15.75" customHeight="1">
      <c r="A3412" s="126" t="s">
        <v>140</v>
      </c>
      <c r="B3412" s="163">
        <v>2023</v>
      </c>
      <c r="C3412" s="163">
        <v>0</v>
      </c>
      <c r="D3412" s="126" t="s">
        <v>53</v>
      </c>
      <c r="E3412" s="163">
        <v>28002</v>
      </c>
      <c r="F3412" s="163">
        <v>0</v>
      </c>
      <c r="G3412" s="163">
        <v>0</v>
      </c>
      <c r="H3412" s="163">
        <v>0</v>
      </c>
      <c r="I3412" s="163">
        <v>0</v>
      </c>
      <c r="J3412" s="163">
        <v>0</v>
      </c>
      <c r="K3412" s="163">
        <v>13</v>
      </c>
      <c r="L3412" s="163">
        <v>327</v>
      </c>
      <c r="M3412" s="163">
        <v>217.82</v>
      </c>
      <c r="N3412" s="163">
        <v>1.2E-2</v>
      </c>
      <c r="O3412" s="163">
        <v>8.0000000000000002E-3</v>
      </c>
      <c r="P3412" s="163">
        <v>13</v>
      </c>
      <c r="Q3412" s="163">
        <v>327</v>
      </c>
      <c r="R3412" s="163">
        <v>217.82</v>
      </c>
      <c r="S3412" s="163">
        <v>1.2E-2</v>
      </c>
      <c r="T3412" s="163">
        <v>8.0000000000000002E-3</v>
      </c>
    </row>
    <row r="3413" spans="1:20" ht="15.75" customHeight="1">
      <c r="A3413" s="130" t="s">
        <v>140</v>
      </c>
      <c r="B3413" s="164">
        <v>2023</v>
      </c>
      <c r="C3413" s="164">
        <v>1</v>
      </c>
      <c r="D3413" s="130" t="s">
        <v>54</v>
      </c>
      <c r="E3413" s="164">
        <v>28002</v>
      </c>
      <c r="F3413" s="164">
        <v>0</v>
      </c>
      <c r="G3413" s="164">
        <v>0</v>
      </c>
      <c r="H3413" s="164">
        <v>0</v>
      </c>
      <c r="I3413" s="164">
        <v>0</v>
      </c>
      <c r="J3413" s="164">
        <v>0</v>
      </c>
      <c r="K3413" s="164">
        <v>107</v>
      </c>
      <c r="L3413" s="164">
        <v>501</v>
      </c>
      <c r="M3413" s="164">
        <v>809.65</v>
      </c>
      <c r="N3413" s="164">
        <v>1.7999999999999999E-2</v>
      </c>
      <c r="O3413" s="164">
        <v>2.9000000000000001E-2</v>
      </c>
      <c r="P3413" s="164">
        <v>107</v>
      </c>
      <c r="Q3413" s="164">
        <v>501</v>
      </c>
      <c r="R3413" s="164">
        <v>809.65</v>
      </c>
      <c r="S3413" s="164">
        <v>1.7999999999999999E-2</v>
      </c>
      <c r="T3413" s="164">
        <v>2.9000000000000001E-2</v>
      </c>
    </row>
    <row r="3414" spans="1:20" ht="15.75" customHeight="1">
      <c r="A3414" s="126" t="s">
        <v>140</v>
      </c>
      <c r="B3414" s="163">
        <v>2023</v>
      </c>
      <c r="C3414" s="163">
        <v>2</v>
      </c>
      <c r="D3414" s="126" t="s">
        <v>1415</v>
      </c>
      <c r="E3414" s="163">
        <v>28002</v>
      </c>
      <c r="F3414" s="163">
        <v>0</v>
      </c>
      <c r="G3414" s="163">
        <v>0</v>
      </c>
      <c r="H3414" s="163">
        <v>0</v>
      </c>
      <c r="I3414" s="163">
        <v>0</v>
      </c>
      <c r="J3414" s="163">
        <v>0</v>
      </c>
      <c r="K3414" s="163">
        <v>9</v>
      </c>
      <c r="L3414" s="163">
        <v>11744</v>
      </c>
      <c r="M3414" s="163">
        <v>19651.66</v>
      </c>
      <c r="N3414" s="163">
        <v>0.41899999999999998</v>
      </c>
      <c r="O3414" s="163">
        <v>0.70199999999999996</v>
      </c>
      <c r="P3414" s="163">
        <v>9</v>
      </c>
      <c r="Q3414" s="163">
        <v>11744</v>
      </c>
      <c r="R3414" s="163">
        <v>19651.66</v>
      </c>
      <c r="S3414" s="163">
        <v>0.41899999999999998</v>
      </c>
      <c r="T3414" s="163">
        <v>0.70199999999999996</v>
      </c>
    </row>
    <row r="3415" spans="1:20" ht="15.75" customHeight="1">
      <c r="A3415" s="130" t="s">
        <v>140</v>
      </c>
      <c r="B3415" s="164">
        <v>2023</v>
      </c>
      <c r="C3415" s="164">
        <v>3</v>
      </c>
      <c r="D3415" s="130" t="s">
        <v>55</v>
      </c>
      <c r="E3415" s="164">
        <v>28002</v>
      </c>
      <c r="F3415" s="164">
        <v>0</v>
      </c>
      <c r="G3415" s="164">
        <v>0</v>
      </c>
      <c r="H3415" s="164">
        <v>0</v>
      </c>
      <c r="I3415" s="164">
        <v>0</v>
      </c>
      <c r="J3415" s="164">
        <v>0</v>
      </c>
      <c r="K3415" s="164">
        <v>44</v>
      </c>
      <c r="L3415" s="164">
        <v>7894</v>
      </c>
      <c r="M3415" s="164">
        <v>24241.08</v>
      </c>
      <c r="N3415" s="164">
        <v>0.28199999999999997</v>
      </c>
      <c r="O3415" s="164">
        <v>0.86599999999999999</v>
      </c>
      <c r="P3415" s="164">
        <v>44</v>
      </c>
      <c r="Q3415" s="164">
        <v>7894</v>
      </c>
      <c r="R3415" s="164">
        <v>24241.08</v>
      </c>
      <c r="S3415" s="164">
        <v>0.28199999999999997</v>
      </c>
      <c r="T3415" s="164">
        <v>0.86599999999999999</v>
      </c>
    </row>
    <row r="3416" spans="1:20" ht="15.75" customHeight="1">
      <c r="A3416" s="126" t="s">
        <v>140</v>
      </c>
      <c r="B3416" s="163">
        <v>2023</v>
      </c>
      <c r="C3416" s="163">
        <v>4</v>
      </c>
      <c r="D3416" s="126" t="s">
        <v>56</v>
      </c>
      <c r="E3416" s="163">
        <v>28002</v>
      </c>
      <c r="F3416" s="163">
        <v>0</v>
      </c>
      <c r="G3416" s="163">
        <v>0</v>
      </c>
      <c r="H3416" s="163">
        <v>0</v>
      </c>
      <c r="I3416" s="163">
        <v>0</v>
      </c>
      <c r="J3416" s="163">
        <v>0</v>
      </c>
      <c r="K3416" s="163">
        <v>7</v>
      </c>
      <c r="L3416" s="163">
        <v>418</v>
      </c>
      <c r="M3416" s="163">
        <v>353.15</v>
      </c>
      <c r="N3416" s="163">
        <v>1.4999999999999999E-2</v>
      </c>
      <c r="O3416" s="163">
        <v>1.2999999999999999E-2</v>
      </c>
      <c r="P3416" s="163">
        <v>7</v>
      </c>
      <c r="Q3416" s="163">
        <v>418</v>
      </c>
      <c r="R3416" s="163">
        <v>353.15</v>
      </c>
      <c r="S3416" s="163">
        <v>1.4999999999999999E-2</v>
      </c>
      <c r="T3416" s="163">
        <v>1.2999999999999999E-2</v>
      </c>
    </row>
    <row r="3417" spans="1:20" ht="15.75" customHeight="1">
      <c r="A3417" s="130" t="s">
        <v>140</v>
      </c>
      <c r="B3417" s="164">
        <v>2023</v>
      </c>
      <c r="C3417" s="164">
        <v>5</v>
      </c>
      <c r="D3417" s="130" t="s">
        <v>57</v>
      </c>
      <c r="E3417" s="164">
        <v>28002</v>
      </c>
      <c r="F3417" s="164">
        <v>0</v>
      </c>
      <c r="G3417" s="164">
        <v>0</v>
      </c>
      <c r="H3417" s="164">
        <v>0</v>
      </c>
      <c r="I3417" s="164">
        <v>0</v>
      </c>
      <c r="J3417" s="164">
        <v>0</v>
      </c>
      <c r="K3417" s="164">
        <v>63</v>
      </c>
      <c r="L3417" s="164">
        <v>4823</v>
      </c>
      <c r="M3417" s="164">
        <v>3896.97</v>
      </c>
      <c r="N3417" s="164">
        <v>0.17199999999999999</v>
      </c>
      <c r="O3417" s="164">
        <v>0.13900000000000001</v>
      </c>
      <c r="P3417" s="164">
        <v>63</v>
      </c>
      <c r="Q3417" s="164">
        <v>4823</v>
      </c>
      <c r="R3417" s="164">
        <v>3896.97</v>
      </c>
      <c r="S3417" s="164">
        <v>0.17199999999999999</v>
      </c>
      <c r="T3417" s="164">
        <v>0.13900000000000001</v>
      </c>
    </row>
    <row r="3418" spans="1:20" ht="15.75" customHeight="1">
      <c r="A3418" s="126" t="s">
        <v>140</v>
      </c>
      <c r="B3418" s="163">
        <v>2023</v>
      </c>
      <c r="C3418" s="163">
        <v>6</v>
      </c>
      <c r="D3418" s="126" t="s">
        <v>58</v>
      </c>
      <c r="E3418" s="163">
        <v>28002</v>
      </c>
      <c r="F3418" s="163">
        <v>0</v>
      </c>
      <c r="G3418" s="163">
        <v>0</v>
      </c>
      <c r="H3418" s="163">
        <v>0</v>
      </c>
      <c r="I3418" s="163">
        <v>0</v>
      </c>
      <c r="J3418" s="163">
        <v>0</v>
      </c>
      <c r="K3418" s="163">
        <v>2</v>
      </c>
      <c r="L3418" s="163">
        <v>265</v>
      </c>
      <c r="M3418" s="163">
        <v>85</v>
      </c>
      <c r="N3418" s="163">
        <v>8.9999999999999993E-3</v>
      </c>
      <c r="O3418" s="163">
        <v>3.0000000000000001E-3</v>
      </c>
      <c r="P3418" s="163">
        <v>2</v>
      </c>
      <c r="Q3418" s="163">
        <v>265</v>
      </c>
      <c r="R3418" s="163">
        <v>85</v>
      </c>
      <c r="S3418" s="163">
        <v>8.9999999999999993E-3</v>
      </c>
      <c r="T3418" s="163">
        <v>3.0000000000000001E-3</v>
      </c>
    </row>
    <row r="3419" spans="1:20" ht="15.75" customHeight="1">
      <c r="A3419" s="130" t="s">
        <v>140</v>
      </c>
      <c r="B3419" s="164">
        <v>2023</v>
      </c>
      <c r="C3419" s="164">
        <v>7</v>
      </c>
      <c r="D3419" s="130" t="s">
        <v>59</v>
      </c>
      <c r="E3419" s="164">
        <v>28002</v>
      </c>
      <c r="F3419" s="164">
        <v>0</v>
      </c>
      <c r="G3419" s="164">
        <v>0</v>
      </c>
      <c r="H3419" s="164">
        <v>0</v>
      </c>
      <c r="I3419" s="164">
        <v>0</v>
      </c>
      <c r="J3419" s="164">
        <v>0</v>
      </c>
      <c r="K3419" s="164">
        <v>0</v>
      </c>
      <c r="L3419" s="164">
        <v>0</v>
      </c>
      <c r="M3419" s="164">
        <v>0</v>
      </c>
      <c r="N3419" s="164">
        <v>0</v>
      </c>
      <c r="O3419" s="164">
        <v>0</v>
      </c>
      <c r="P3419" s="164">
        <v>0</v>
      </c>
      <c r="Q3419" s="164">
        <v>0</v>
      </c>
      <c r="R3419" s="164">
        <v>0</v>
      </c>
      <c r="S3419" s="164">
        <v>0</v>
      </c>
      <c r="T3419" s="164">
        <v>0</v>
      </c>
    </row>
    <row r="3420" spans="1:20" ht="15.75" customHeight="1">
      <c r="A3420" s="126" t="s">
        <v>140</v>
      </c>
      <c r="B3420" s="163">
        <v>2023</v>
      </c>
      <c r="C3420" s="163">
        <v>8</v>
      </c>
      <c r="D3420" s="126" t="s">
        <v>60</v>
      </c>
      <c r="E3420" s="163">
        <v>28002</v>
      </c>
      <c r="F3420" s="163">
        <v>0</v>
      </c>
      <c r="G3420" s="163">
        <v>0</v>
      </c>
      <c r="H3420" s="163">
        <v>0</v>
      </c>
      <c r="I3420" s="163">
        <v>0</v>
      </c>
      <c r="J3420" s="163">
        <v>0</v>
      </c>
      <c r="K3420" s="163">
        <v>2</v>
      </c>
      <c r="L3420" s="163">
        <v>983</v>
      </c>
      <c r="M3420" s="163">
        <v>33.909999999999997</v>
      </c>
      <c r="N3420" s="163">
        <v>3.5000000000000003E-2</v>
      </c>
      <c r="O3420" s="163">
        <v>1E-3</v>
      </c>
      <c r="P3420" s="163">
        <v>2</v>
      </c>
      <c r="Q3420" s="163">
        <v>983</v>
      </c>
      <c r="R3420" s="163">
        <v>33.909999999999997</v>
      </c>
      <c r="S3420" s="163">
        <v>3.5000000000000003E-2</v>
      </c>
      <c r="T3420" s="163">
        <v>1E-3</v>
      </c>
    </row>
    <row r="3421" spans="1:20" ht="15.75" customHeight="1">
      <c r="A3421" s="130" t="s">
        <v>140</v>
      </c>
      <c r="B3421" s="164">
        <v>2023</v>
      </c>
      <c r="C3421" s="164">
        <v>9</v>
      </c>
      <c r="D3421" s="130" t="s">
        <v>61</v>
      </c>
      <c r="E3421" s="164">
        <v>28002</v>
      </c>
      <c r="F3421" s="164">
        <v>0</v>
      </c>
      <c r="G3421" s="164">
        <v>0</v>
      </c>
      <c r="H3421" s="164">
        <v>0</v>
      </c>
      <c r="I3421" s="164">
        <v>0</v>
      </c>
      <c r="J3421" s="164">
        <v>0</v>
      </c>
      <c r="K3421" s="164">
        <v>71</v>
      </c>
      <c r="L3421" s="164">
        <v>3734</v>
      </c>
      <c r="M3421" s="164">
        <v>2032.34</v>
      </c>
      <c r="N3421" s="164">
        <v>0.13300000000000001</v>
      </c>
      <c r="O3421" s="164">
        <v>7.2999999999999995E-2</v>
      </c>
      <c r="P3421" s="164">
        <v>71</v>
      </c>
      <c r="Q3421" s="164">
        <v>3734</v>
      </c>
      <c r="R3421" s="164">
        <v>2032.34</v>
      </c>
      <c r="S3421" s="164">
        <v>0.13300000000000001</v>
      </c>
      <c r="T3421" s="164">
        <v>7.2999999999999995E-2</v>
      </c>
    </row>
    <row r="3422" spans="1:20" ht="15.75" customHeight="1">
      <c r="A3422" s="126" t="s">
        <v>141</v>
      </c>
      <c r="B3422" s="163">
        <v>2015</v>
      </c>
      <c r="C3422" s="163">
        <v>0</v>
      </c>
      <c r="D3422" s="126" t="s">
        <v>53</v>
      </c>
      <c r="E3422" s="163">
        <v>6084</v>
      </c>
      <c r="F3422" s="163">
        <v>0</v>
      </c>
      <c r="G3422" s="163">
        <v>0</v>
      </c>
      <c r="H3422" s="163">
        <v>0</v>
      </c>
      <c r="I3422" s="163">
        <v>0</v>
      </c>
      <c r="J3422" s="163">
        <v>0</v>
      </c>
      <c r="K3422" s="163">
        <v>0</v>
      </c>
      <c r="L3422" s="163">
        <v>0</v>
      </c>
      <c r="M3422" s="163">
        <v>0</v>
      </c>
      <c r="N3422" s="163">
        <v>0</v>
      </c>
      <c r="O3422" s="163">
        <v>0</v>
      </c>
      <c r="P3422" s="163">
        <v>0</v>
      </c>
      <c r="Q3422" s="163">
        <v>0</v>
      </c>
      <c r="R3422" s="163">
        <v>0</v>
      </c>
      <c r="S3422" s="163">
        <v>0</v>
      </c>
      <c r="T3422" s="163">
        <v>0</v>
      </c>
    </row>
    <row r="3423" spans="1:20" ht="15.75" customHeight="1">
      <c r="A3423" s="130" t="s">
        <v>141</v>
      </c>
      <c r="B3423" s="164">
        <v>2015</v>
      </c>
      <c r="C3423" s="164">
        <v>1</v>
      </c>
      <c r="D3423" s="130" t="s">
        <v>54</v>
      </c>
      <c r="E3423" s="164">
        <v>6084</v>
      </c>
      <c r="F3423" s="164">
        <v>0</v>
      </c>
      <c r="G3423" s="164">
        <v>0</v>
      </c>
      <c r="H3423" s="164">
        <v>0</v>
      </c>
      <c r="I3423" s="164">
        <v>0</v>
      </c>
      <c r="J3423" s="164">
        <v>0</v>
      </c>
      <c r="K3423" s="164">
        <v>0</v>
      </c>
      <c r="L3423" s="164">
        <v>0</v>
      </c>
      <c r="M3423" s="164">
        <v>0</v>
      </c>
      <c r="N3423" s="164">
        <v>0</v>
      </c>
      <c r="O3423" s="164">
        <v>0</v>
      </c>
      <c r="P3423" s="164">
        <v>0</v>
      </c>
      <c r="Q3423" s="164">
        <v>0</v>
      </c>
      <c r="R3423" s="164">
        <v>0</v>
      </c>
      <c r="S3423" s="164">
        <v>0</v>
      </c>
      <c r="T3423" s="164">
        <v>0</v>
      </c>
    </row>
    <row r="3424" spans="1:20" ht="15.75" customHeight="1">
      <c r="A3424" s="126" t="s">
        <v>141</v>
      </c>
      <c r="B3424" s="163">
        <v>2015</v>
      </c>
      <c r="C3424" s="163">
        <v>2</v>
      </c>
      <c r="D3424" s="126" t="s">
        <v>1415</v>
      </c>
      <c r="E3424" s="163">
        <v>6084</v>
      </c>
      <c r="F3424" s="163">
        <v>0</v>
      </c>
      <c r="G3424" s="163">
        <v>0</v>
      </c>
      <c r="H3424" s="163">
        <v>0</v>
      </c>
      <c r="I3424" s="163">
        <v>0</v>
      </c>
      <c r="J3424" s="163">
        <v>0</v>
      </c>
      <c r="K3424" s="163">
        <v>3</v>
      </c>
      <c r="L3424" s="163">
        <v>6400</v>
      </c>
      <c r="M3424" s="163">
        <v>18600</v>
      </c>
      <c r="N3424" s="163">
        <v>1.052</v>
      </c>
      <c r="O3424" s="163">
        <v>3.056</v>
      </c>
      <c r="P3424" s="163">
        <v>3</v>
      </c>
      <c r="Q3424" s="163">
        <v>6400</v>
      </c>
      <c r="R3424" s="163">
        <v>18600</v>
      </c>
      <c r="S3424" s="163">
        <v>1.052</v>
      </c>
      <c r="T3424" s="163">
        <v>3.056</v>
      </c>
    </row>
    <row r="3425" spans="1:20" ht="15.75" customHeight="1">
      <c r="A3425" s="130" t="s">
        <v>141</v>
      </c>
      <c r="B3425" s="164">
        <v>2015</v>
      </c>
      <c r="C3425" s="164">
        <v>3</v>
      </c>
      <c r="D3425" s="130" t="s">
        <v>55</v>
      </c>
      <c r="E3425" s="164">
        <v>6084</v>
      </c>
      <c r="F3425" s="164">
        <v>0</v>
      </c>
      <c r="G3425" s="164">
        <v>0</v>
      </c>
      <c r="H3425" s="164">
        <v>0</v>
      </c>
      <c r="I3425" s="164">
        <v>0</v>
      </c>
      <c r="J3425" s="164">
        <v>0</v>
      </c>
      <c r="K3425" s="164">
        <v>2</v>
      </c>
      <c r="L3425" s="164">
        <v>112</v>
      </c>
      <c r="M3425" s="164">
        <v>336</v>
      </c>
      <c r="N3425" s="164">
        <v>1.7999999999999999E-2</v>
      </c>
      <c r="O3425" s="164">
        <v>5.5E-2</v>
      </c>
      <c r="P3425" s="164">
        <v>2</v>
      </c>
      <c r="Q3425" s="164">
        <v>112</v>
      </c>
      <c r="R3425" s="164">
        <v>336</v>
      </c>
      <c r="S3425" s="164">
        <v>1.7999999999999999E-2</v>
      </c>
      <c r="T3425" s="164">
        <v>5.5E-2</v>
      </c>
    </row>
    <row r="3426" spans="1:20" ht="15.75" customHeight="1">
      <c r="A3426" s="126" t="s">
        <v>141</v>
      </c>
      <c r="B3426" s="163">
        <v>2015</v>
      </c>
      <c r="C3426" s="163">
        <v>4</v>
      </c>
      <c r="D3426" s="126" t="s">
        <v>56</v>
      </c>
      <c r="E3426" s="163">
        <v>6084</v>
      </c>
      <c r="F3426" s="163">
        <v>0</v>
      </c>
      <c r="G3426" s="163">
        <v>0</v>
      </c>
      <c r="H3426" s="163">
        <v>0</v>
      </c>
      <c r="I3426" s="163">
        <v>0</v>
      </c>
      <c r="J3426" s="163">
        <v>0</v>
      </c>
      <c r="K3426" s="163">
        <v>0</v>
      </c>
      <c r="L3426" s="163">
        <v>0</v>
      </c>
      <c r="M3426" s="163">
        <v>0</v>
      </c>
      <c r="N3426" s="163">
        <v>0</v>
      </c>
      <c r="O3426" s="163">
        <v>0</v>
      </c>
      <c r="P3426" s="163">
        <v>0</v>
      </c>
      <c r="Q3426" s="163">
        <v>0</v>
      </c>
      <c r="R3426" s="163">
        <v>0</v>
      </c>
      <c r="S3426" s="163">
        <v>0</v>
      </c>
      <c r="T3426" s="163">
        <v>0</v>
      </c>
    </row>
    <row r="3427" spans="1:20" ht="15.75" customHeight="1">
      <c r="A3427" s="130" t="s">
        <v>141</v>
      </c>
      <c r="B3427" s="164">
        <v>2015</v>
      </c>
      <c r="C3427" s="164">
        <v>5</v>
      </c>
      <c r="D3427" s="130" t="s">
        <v>57</v>
      </c>
      <c r="E3427" s="164">
        <v>6084</v>
      </c>
      <c r="F3427" s="164">
        <v>0</v>
      </c>
      <c r="G3427" s="164">
        <v>0</v>
      </c>
      <c r="H3427" s="164">
        <v>0</v>
      </c>
      <c r="I3427" s="164">
        <v>0</v>
      </c>
      <c r="J3427" s="164">
        <v>0</v>
      </c>
      <c r="K3427" s="164">
        <v>12</v>
      </c>
      <c r="L3427" s="164">
        <v>374</v>
      </c>
      <c r="M3427" s="164">
        <v>1839</v>
      </c>
      <c r="N3427" s="164">
        <v>6.0999999999999999E-2</v>
      </c>
      <c r="O3427" s="164">
        <v>0.30199999999999999</v>
      </c>
      <c r="P3427" s="164">
        <v>12</v>
      </c>
      <c r="Q3427" s="164">
        <v>374</v>
      </c>
      <c r="R3427" s="164">
        <v>1839</v>
      </c>
      <c r="S3427" s="164">
        <v>6.0999999999999999E-2</v>
      </c>
      <c r="T3427" s="164">
        <v>0.30199999999999999</v>
      </c>
    </row>
    <row r="3428" spans="1:20" ht="15.75" customHeight="1">
      <c r="A3428" s="126" t="s">
        <v>141</v>
      </c>
      <c r="B3428" s="163">
        <v>2015</v>
      </c>
      <c r="C3428" s="163">
        <v>6</v>
      </c>
      <c r="D3428" s="126" t="s">
        <v>58</v>
      </c>
      <c r="E3428" s="163">
        <v>6084</v>
      </c>
      <c r="F3428" s="163">
        <v>0</v>
      </c>
      <c r="G3428" s="163">
        <v>0</v>
      </c>
      <c r="H3428" s="163">
        <v>0</v>
      </c>
      <c r="I3428" s="163">
        <v>0</v>
      </c>
      <c r="J3428" s="163">
        <v>0</v>
      </c>
      <c r="K3428" s="163">
        <v>10</v>
      </c>
      <c r="L3428" s="163">
        <v>2978</v>
      </c>
      <c r="M3428" s="163">
        <v>4240.5</v>
      </c>
      <c r="N3428" s="163">
        <v>0.48899999999999999</v>
      </c>
      <c r="O3428" s="163">
        <v>0.69699999999999995</v>
      </c>
      <c r="P3428" s="163">
        <v>10</v>
      </c>
      <c r="Q3428" s="163">
        <v>2978</v>
      </c>
      <c r="R3428" s="163">
        <v>4240.5</v>
      </c>
      <c r="S3428" s="163">
        <v>0.48899999999999999</v>
      </c>
      <c r="T3428" s="163">
        <v>0.69699999999999995</v>
      </c>
    </row>
    <row r="3429" spans="1:20" ht="15.75" customHeight="1">
      <c r="A3429" s="130" t="s">
        <v>141</v>
      </c>
      <c r="B3429" s="164">
        <v>2015</v>
      </c>
      <c r="C3429" s="164">
        <v>7</v>
      </c>
      <c r="D3429" s="130" t="s">
        <v>59</v>
      </c>
      <c r="E3429" s="164">
        <v>6084</v>
      </c>
      <c r="F3429" s="164">
        <v>0</v>
      </c>
      <c r="G3429" s="164">
        <v>0</v>
      </c>
      <c r="H3429" s="164">
        <v>0</v>
      </c>
      <c r="I3429" s="164">
        <v>0</v>
      </c>
      <c r="J3429" s="164">
        <v>0</v>
      </c>
      <c r="K3429" s="164">
        <v>0</v>
      </c>
      <c r="L3429" s="164">
        <v>0</v>
      </c>
      <c r="M3429" s="164">
        <v>0</v>
      </c>
      <c r="N3429" s="164">
        <v>0</v>
      </c>
      <c r="O3429" s="164">
        <v>0</v>
      </c>
      <c r="P3429" s="164">
        <v>0</v>
      </c>
      <c r="Q3429" s="164">
        <v>0</v>
      </c>
      <c r="R3429" s="164">
        <v>0</v>
      </c>
      <c r="S3429" s="164">
        <v>0</v>
      </c>
      <c r="T3429" s="164">
        <v>0</v>
      </c>
    </row>
    <row r="3430" spans="1:20" ht="15.75" customHeight="1">
      <c r="A3430" s="126" t="s">
        <v>141</v>
      </c>
      <c r="B3430" s="163">
        <v>2015</v>
      </c>
      <c r="C3430" s="163">
        <v>8</v>
      </c>
      <c r="D3430" s="126" t="s">
        <v>60</v>
      </c>
      <c r="E3430" s="163">
        <v>6084</v>
      </c>
      <c r="F3430" s="163">
        <v>0</v>
      </c>
      <c r="G3430" s="163">
        <v>0</v>
      </c>
      <c r="H3430" s="163">
        <v>0</v>
      </c>
      <c r="I3430" s="163">
        <v>0</v>
      </c>
      <c r="J3430" s="163">
        <v>0</v>
      </c>
      <c r="K3430" s="163">
        <v>0</v>
      </c>
      <c r="L3430" s="163">
        <v>0</v>
      </c>
      <c r="M3430" s="163">
        <v>0</v>
      </c>
      <c r="N3430" s="163">
        <v>0</v>
      </c>
      <c r="O3430" s="163">
        <v>0</v>
      </c>
      <c r="P3430" s="163">
        <v>0</v>
      </c>
      <c r="Q3430" s="163">
        <v>0</v>
      </c>
      <c r="R3430" s="163">
        <v>0</v>
      </c>
      <c r="S3430" s="163">
        <v>0</v>
      </c>
      <c r="T3430" s="163">
        <v>0</v>
      </c>
    </row>
    <row r="3431" spans="1:20" ht="15.75" customHeight="1">
      <c r="A3431" s="130" t="s">
        <v>141</v>
      </c>
      <c r="B3431" s="164">
        <v>2015</v>
      </c>
      <c r="C3431" s="164">
        <v>9</v>
      </c>
      <c r="D3431" s="130" t="s">
        <v>61</v>
      </c>
      <c r="E3431" s="164">
        <v>6084</v>
      </c>
      <c r="F3431" s="164">
        <v>0</v>
      </c>
      <c r="G3431" s="164">
        <v>0</v>
      </c>
      <c r="H3431" s="164">
        <v>0</v>
      </c>
      <c r="I3431" s="164">
        <v>0</v>
      </c>
      <c r="J3431" s="164">
        <v>0</v>
      </c>
      <c r="K3431" s="164">
        <v>21</v>
      </c>
      <c r="L3431" s="164">
        <v>225</v>
      </c>
      <c r="M3431" s="164">
        <v>275</v>
      </c>
      <c r="N3431" s="164">
        <v>3.6999999999999998E-2</v>
      </c>
      <c r="O3431" s="164">
        <v>4.4999999999999998E-2</v>
      </c>
      <c r="P3431" s="164">
        <v>21</v>
      </c>
      <c r="Q3431" s="164">
        <v>225</v>
      </c>
      <c r="R3431" s="164">
        <v>275</v>
      </c>
      <c r="S3431" s="164">
        <v>3.6999999999999998E-2</v>
      </c>
      <c r="T3431" s="164">
        <v>4.4999999999999998E-2</v>
      </c>
    </row>
    <row r="3432" spans="1:20" ht="15.75" customHeight="1">
      <c r="A3432" s="126" t="s">
        <v>141</v>
      </c>
      <c r="B3432" s="163">
        <v>2016</v>
      </c>
      <c r="C3432" s="163">
        <v>0</v>
      </c>
      <c r="D3432" s="126" t="s">
        <v>53</v>
      </c>
      <c r="E3432" s="163">
        <v>6047</v>
      </c>
      <c r="F3432" s="163">
        <v>0</v>
      </c>
      <c r="G3432" s="163">
        <v>0</v>
      </c>
      <c r="H3432" s="163">
        <v>0</v>
      </c>
      <c r="I3432" s="163">
        <v>0</v>
      </c>
      <c r="J3432" s="163">
        <v>0</v>
      </c>
      <c r="K3432" s="163">
        <v>0</v>
      </c>
      <c r="L3432" s="163">
        <v>0</v>
      </c>
      <c r="M3432" s="163">
        <v>0</v>
      </c>
      <c r="N3432" s="163">
        <v>0</v>
      </c>
      <c r="O3432" s="163">
        <v>0</v>
      </c>
      <c r="P3432" s="163">
        <v>0</v>
      </c>
      <c r="Q3432" s="163">
        <v>0</v>
      </c>
      <c r="R3432" s="163">
        <v>0</v>
      </c>
      <c r="S3432" s="163">
        <v>0</v>
      </c>
      <c r="T3432" s="163">
        <v>0</v>
      </c>
    </row>
    <row r="3433" spans="1:20" ht="15.75" customHeight="1">
      <c r="A3433" s="130" t="s">
        <v>141</v>
      </c>
      <c r="B3433" s="164">
        <v>2016</v>
      </c>
      <c r="C3433" s="164">
        <v>1</v>
      </c>
      <c r="D3433" s="130" t="s">
        <v>54</v>
      </c>
      <c r="E3433" s="164">
        <v>6047</v>
      </c>
      <c r="F3433" s="164">
        <v>0</v>
      </c>
      <c r="G3433" s="164">
        <v>0</v>
      </c>
      <c r="H3433" s="164">
        <v>0</v>
      </c>
      <c r="I3433" s="164">
        <v>0</v>
      </c>
      <c r="J3433" s="164">
        <v>0</v>
      </c>
      <c r="K3433" s="164">
        <v>4</v>
      </c>
      <c r="L3433" s="164">
        <v>309</v>
      </c>
      <c r="M3433" s="164">
        <v>2281.5</v>
      </c>
      <c r="N3433" s="164">
        <v>5.0999999999999997E-2</v>
      </c>
      <c r="O3433" s="164">
        <v>0.377</v>
      </c>
      <c r="P3433" s="164">
        <v>4</v>
      </c>
      <c r="Q3433" s="164">
        <v>309</v>
      </c>
      <c r="R3433" s="164">
        <v>2281.5</v>
      </c>
      <c r="S3433" s="164">
        <v>5.0999999999999997E-2</v>
      </c>
      <c r="T3433" s="164">
        <v>0.377</v>
      </c>
    </row>
    <row r="3434" spans="1:20" ht="15.75" customHeight="1">
      <c r="A3434" s="126" t="s">
        <v>141</v>
      </c>
      <c r="B3434" s="163">
        <v>2016</v>
      </c>
      <c r="C3434" s="163">
        <v>2</v>
      </c>
      <c r="D3434" s="126" t="s">
        <v>1415</v>
      </c>
      <c r="E3434" s="163">
        <v>6047</v>
      </c>
      <c r="F3434" s="163">
        <v>0</v>
      </c>
      <c r="G3434" s="163">
        <v>0</v>
      </c>
      <c r="H3434" s="163">
        <v>0</v>
      </c>
      <c r="I3434" s="163">
        <v>0</v>
      </c>
      <c r="J3434" s="163">
        <v>0</v>
      </c>
      <c r="K3434" s="163">
        <v>2</v>
      </c>
      <c r="L3434" s="163">
        <v>4562</v>
      </c>
      <c r="M3434" s="163">
        <v>6272.75</v>
      </c>
      <c r="N3434" s="163">
        <v>0.754</v>
      </c>
      <c r="O3434" s="163">
        <v>1.036</v>
      </c>
      <c r="P3434" s="163">
        <v>2</v>
      </c>
      <c r="Q3434" s="163">
        <v>4562</v>
      </c>
      <c r="R3434" s="163">
        <v>6272.75</v>
      </c>
      <c r="S3434" s="163">
        <v>0.754</v>
      </c>
      <c r="T3434" s="163">
        <v>1.036</v>
      </c>
    </row>
    <row r="3435" spans="1:20" ht="15.75" customHeight="1">
      <c r="A3435" s="130" t="s">
        <v>141</v>
      </c>
      <c r="B3435" s="164">
        <v>2016</v>
      </c>
      <c r="C3435" s="164">
        <v>3</v>
      </c>
      <c r="D3435" s="130" t="s">
        <v>55</v>
      </c>
      <c r="E3435" s="164">
        <v>6047</v>
      </c>
      <c r="F3435" s="164">
        <v>0</v>
      </c>
      <c r="G3435" s="164">
        <v>0</v>
      </c>
      <c r="H3435" s="164">
        <v>0</v>
      </c>
      <c r="I3435" s="164">
        <v>0</v>
      </c>
      <c r="J3435" s="164">
        <v>0</v>
      </c>
      <c r="K3435" s="164">
        <v>5</v>
      </c>
      <c r="L3435" s="164">
        <v>1313</v>
      </c>
      <c r="M3435" s="164">
        <v>5614</v>
      </c>
      <c r="N3435" s="164">
        <v>0.217</v>
      </c>
      <c r="O3435" s="164">
        <v>0.92800000000000005</v>
      </c>
      <c r="P3435" s="164">
        <v>5</v>
      </c>
      <c r="Q3435" s="164">
        <v>1313</v>
      </c>
      <c r="R3435" s="164">
        <v>5614</v>
      </c>
      <c r="S3435" s="164">
        <v>0.217</v>
      </c>
      <c r="T3435" s="164">
        <v>0.92800000000000005</v>
      </c>
    </row>
    <row r="3436" spans="1:20" ht="15.75" customHeight="1">
      <c r="A3436" s="126" t="s">
        <v>141</v>
      </c>
      <c r="B3436" s="163">
        <v>2016</v>
      </c>
      <c r="C3436" s="163">
        <v>4</v>
      </c>
      <c r="D3436" s="126" t="s">
        <v>56</v>
      </c>
      <c r="E3436" s="163">
        <v>6047</v>
      </c>
      <c r="F3436" s="163">
        <v>0</v>
      </c>
      <c r="G3436" s="163">
        <v>0</v>
      </c>
      <c r="H3436" s="163">
        <v>0</v>
      </c>
      <c r="I3436" s="163">
        <v>0</v>
      </c>
      <c r="J3436" s="163">
        <v>0</v>
      </c>
      <c r="K3436" s="163">
        <v>0</v>
      </c>
      <c r="L3436" s="163">
        <v>0</v>
      </c>
      <c r="M3436" s="163">
        <v>0</v>
      </c>
      <c r="N3436" s="163">
        <v>0</v>
      </c>
      <c r="O3436" s="163">
        <v>0</v>
      </c>
      <c r="P3436" s="163">
        <v>0</v>
      </c>
      <c r="Q3436" s="163">
        <v>0</v>
      </c>
      <c r="R3436" s="163">
        <v>0</v>
      </c>
      <c r="S3436" s="163">
        <v>0</v>
      </c>
      <c r="T3436" s="163">
        <v>0</v>
      </c>
    </row>
    <row r="3437" spans="1:20" ht="15.75" customHeight="1">
      <c r="A3437" s="130" t="s">
        <v>141</v>
      </c>
      <c r="B3437" s="164">
        <v>2016</v>
      </c>
      <c r="C3437" s="164">
        <v>5</v>
      </c>
      <c r="D3437" s="130" t="s">
        <v>57</v>
      </c>
      <c r="E3437" s="164">
        <v>6047</v>
      </c>
      <c r="F3437" s="164">
        <v>0</v>
      </c>
      <c r="G3437" s="164">
        <v>0</v>
      </c>
      <c r="H3437" s="164">
        <v>0</v>
      </c>
      <c r="I3437" s="164">
        <v>0</v>
      </c>
      <c r="J3437" s="164">
        <v>0</v>
      </c>
      <c r="K3437" s="164">
        <v>7</v>
      </c>
      <c r="L3437" s="164">
        <v>1603</v>
      </c>
      <c r="M3437" s="164">
        <v>2347</v>
      </c>
      <c r="N3437" s="164">
        <v>0.26500000000000001</v>
      </c>
      <c r="O3437" s="164">
        <v>0.38800000000000001</v>
      </c>
      <c r="P3437" s="164">
        <v>7</v>
      </c>
      <c r="Q3437" s="164">
        <v>1603</v>
      </c>
      <c r="R3437" s="164">
        <v>2347</v>
      </c>
      <c r="S3437" s="164">
        <v>0.26500000000000001</v>
      </c>
      <c r="T3437" s="164">
        <v>0.38800000000000001</v>
      </c>
    </row>
    <row r="3438" spans="1:20" ht="15.75" customHeight="1">
      <c r="A3438" s="126" t="s">
        <v>141</v>
      </c>
      <c r="B3438" s="163">
        <v>2016</v>
      </c>
      <c r="C3438" s="163">
        <v>6</v>
      </c>
      <c r="D3438" s="126" t="s">
        <v>58</v>
      </c>
      <c r="E3438" s="163">
        <v>6047</v>
      </c>
      <c r="F3438" s="163">
        <v>0</v>
      </c>
      <c r="G3438" s="163">
        <v>0</v>
      </c>
      <c r="H3438" s="163">
        <v>0</v>
      </c>
      <c r="I3438" s="163">
        <v>0</v>
      </c>
      <c r="J3438" s="163">
        <v>0</v>
      </c>
      <c r="K3438" s="163">
        <v>6</v>
      </c>
      <c r="L3438" s="163">
        <v>8047</v>
      </c>
      <c r="M3438" s="163">
        <v>10393.5</v>
      </c>
      <c r="N3438" s="163">
        <v>1.33</v>
      </c>
      <c r="O3438" s="163">
        <v>1.7190000000000001</v>
      </c>
      <c r="P3438" s="163">
        <v>6</v>
      </c>
      <c r="Q3438" s="163">
        <v>8047</v>
      </c>
      <c r="R3438" s="163">
        <v>10393.5</v>
      </c>
      <c r="S3438" s="163">
        <v>1.33</v>
      </c>
      <c r="T3438" s="163">
        <v>1.7190000000000001</v>
      </c>
    </row>
    <row r="3439" spans="1:20" ht="15.75" customHeight="1">
      <c r="A3439" s="130" t="s">
        <v>141</v>
      </c>
      <c r="B3439" s="164">
        <v>2016</v>
      </c>
      <c r="C3439" s="164">
        <v>7</v>
      </c>
      <c r="D3439" s="130" t="s">
        <v>59</v>
      </c>
      <c r="E3439" s="164">
        <v>6047</v>
      </c>
      <c r="F3439" s="164">
        <v>0</v>
      </c>
      <c r="G3439" s="164">
        <v>0</v>
      </c>
      <c r="H3439" s="164">
        <v>0</v>
      </c>
      <c r="I3439" s="164">
        <v>0</v>
      </c>
      <c r="J3439" s="164">
        <v>0</v>
      </c>
      <c r="K3439" s="164">
        <v>0</v>
      </c>
      <c r="L3439" s="164">
        <v>0</v>
      </c>
      <c r="M3439" s="164">
        <v>0</v>
      </c>
      <c r="N3439" s="164">
        <v>0</v>
      </c>
      <c r="O3439" s="164">
        <v>0</v>
      </c>
      <c r="P3439" s="164">
        <v>0</v>
      </c>
      <c r="Q3439" s="164">
        <v>0</v>
      </c>
      <c r="R3439" s="164">
        <v>0</v>
      </c>
      <c r="S3439" s="164">
        <v>0</v>
      </c>
      <c r="T3439" s="164">
        <v>0</v>
      </c>
    </row>
    <row r="3440" spans="1:20" ht="15.75" customHeight="1">
      <c r="A3440" s="126" t="s">
        <v>141</v>
      </c>
      <c r="B3440" s="163">
        <v>2016</v>
      </c>
      <c r="C3440" s="163">
        <v>8</v>
      </c>
      <c r="D3440" s="126" t="s">
        <v>60</v>
      </c>
      <c r="E3440" s="163">
        <v>6047</v>
      </c>
      <c r="F3440" s="163">
        <v>0</v>
      </c>
      <c r="G3440" s="163">
        <v>0</v>
      </c>
      <c r="H3440" s="163">
        <v>0</v>
      </c>
      <c r="I3440" s="163">
        <v>0</v>
      </c>
      <c r="J3440" s="163">
        <v>0</v>
      </c>
      <c r="K3440" s="163">
        <v>0</v>
      </c>
      <c r="L3440" s="163">
        <v>0</v>
      </c>
      <c r="M3440" s="163">
        <v>0</v>
      </c>
      <c r="N3440" s="163">
        <v>0</v>
      </c>
      <c r="O3440" s="163">
        <v>0</v>
      </c>
      <c r="P3440" s="163">
        <v>0</v>
      </c>
      <c r="Q3440" s="163">
        <v>0</v>
      </c>
      <c r="R3440" s="163">
        <v>0</v>
      </c>
      <c r="S3440" s="163">
        <v>0</v>
      </c>
      <c r="T3440" s="163">
        <v>0</v>
      </c>
    </row>
    <row r="3441" spans="1:20" ht="15.75" customHeight="1">
      <c r="A3441" s="130" t="s">
        <v>141</v>
      </c>
      <c r="B3441" s="164">
        <v>2016</v>
      </c>
      <c r="C3441" s="164">
        <v>9</v>
      </c>
      <c r="D3441" s="130" t="s">
        <v>61</v>
      </c>
      <c r="E3441" s="164">
        <v>6047</v>
      </c>
      <c r="F3441" s="164">
        <v>0</v>
      </c>
      <c r="G3441" s="164">
        <v>0</v>
      </c>
      <c r="H3441" s="164">
        <v>0</v>
      </c>
      <c r="I3441" s="164">
        <v>0</v>
      </c>
      <c r="J3441" s="164">
        <v>0</v>
      </c>
      <c r="K3441" s="164">
        <v>17</v>
      </c>
      <c r="L3441" s="164">
        <v>217</v>
      </c>
      <c r="M3441" s="164">
        <v>293.5</v>
      </c>
      <c r="N3441" s="164">
        <v>3.5999999999999997E-2</v>
      </c>
      <c r="O3441" s="164">
        <v>4.9000000000000002E-2</v>
      </c>
      <c r="P3441" s="164">
        <v>17</v>
      </c>
      <c r="Q3441" s="164">
        <v>217</v>
      </c>
      <c r="R3441" s="164">
        <v>293.5</v>
      </c>
      <c r="S3441" s="164">
        <v>3.5999999999999997E-2</v>
      </c>
      <c r="T3441" s="164">
        <v>4.9000000000000002E-2</v>
      </c>
    </row>
    <row r="3442" spans="1:20" ht="15.75" customHeight="1">
      <c r="A3442" s="126" t="s">
        <v>141</v>
      </c>
      <c r="B3442" s="163">
        <v>2017</v>
      </c>
      <c r="C3442" s="163">
        <v>0</v>
      </c>
      <c r="D3442" s="126" t="s">
        <v>53</v>
      </c>
      <c r="E3442" s="163">
        <v>6021</v>
      </c>
      <c r="F3442" s="163">
        <v>0</v>
      </c>
      <c r="G3442" s="163">
        <v>0</v>
      </c>
      <c r="H3442" s="163">
        <v>0</v>
      </c>
      <c r="I3442" s="163">
        <v>0</v>
      </c>
      <c r="J3442" s="163">
        <v>0</v>
      </c>
      <c r="K3442" s="163">
        <v>0</v>
      </c>
      <c r="L3442" s="163">
        <v>0</v>
      </c>
      <c r="M3442" s="163">
        <v>0</v>
      </c>
      <c r="N3442" s="163">
        <v>0</v>
      </c>
      <c r="O3442" s="163">
        <v>0</v>
      </c>
      <c r="P3442" s="163">
        <v>0</v>
      </c>
      <c r="Q3442" s="163">
        <v>0</v>
      </c>
      <c r="R3442" s="163">
        <v>0</v>
      </c>
      <c r="S3442" s="163">
        <v>0</v>
      </c>
      <c r="T3442" s="163">
        <v>0</v>
      </c>
    </row>
    <row r="3443" spans="1:20" ht="15.75" customHeight="1">
      <c r="A3443" s="130" t="s">
        <v>141</v>
      </c>
      <c r="B3443" s="164">
        <v>2017</v>
      </c>
      <c r="C3443" s="164">
        <v>1</v>
      </c>
      <c r="D3443" s="130" t="s">
        <v>54</v>
      </c>
      <c r="E3443" s="164">
        <v>6021</v>
      </c>
      <c r="F3443" s="164">
        <v>0</v>
      </c>
      <c r="G3443" s="164">
        <v>0</v>
      </c>
      <c r="H3443" s="164">
        <v>0</v>
      </c>
      <c r="I3443" s="164">
        <v>0</v>
      </c>
      <c r="J3443" s="164">
        <v>0</v>
      </c>
      <c r="K3443" s="164">
        <v>4</v>
      </c>
      <c r="L3443" s="164">
        <v>342</v>
      </c>
      <c r="M3443" s="164">
        <v>2469</v>
      </c>
      <c r="N3443" s="164">
        <v>5.7000000000000002E-2</v>
      </c>
      <c r="O3443" s="164">
        <v>0.41</v>
      </c>
      <c r="P3443" s="164">
        <v>4</v>
      </c>
      <c r="Q3443" s="164">
        <v>342</v>
      </c>
      <c r="R3443" s="164">
        <v>2469</v>
      </c>
      <c r="S3443" s="164">
        <v>5.7000000000000002E-2</v>
      </c>
      <c r="T3443" s="164">
        <v>0.41</v>
      </c>
    </row>
    <row r="3444" spans="1:20" ht="15.75" customHeight="1">
      <c r="A3444" s="126" t="s">
        <v>141</v>
      </c>
      <c r="B3444" s="163">
        <v>2017</v>
      </c>
      <c r="C3444" s="163">
        <v>2</v>
      </c>
      <c r="D3444" s="126" t="s">
        <v>1415</v>
      </c>
      <c r="E3444" s="163">
        <v>6021</v>
      </c>
      <c r="F3444" s="163">
        <v>0</v>
      </c>
      <c r="G3444" s="163">
        <v>0</v>
      </c>
      <c r="H3444" s="163">
        <v>0</v>
      </c>
      <c r="I3444" s="163">
        <v>0</v>
      </c>
      <c r="J3444" s="163">
        <v>0</v>
      </c>
      <c r="K3444" s="163">
        <v>8</v>
      </c>
      <c r="L3444" s="163">
        <v>17748</v>
      </c>
      <c r="M3444" s="163">
        <v>39075.35</v>
      </c>
      <c r="N3444" s="163">
        <v>2.948</v>
      </c>
      <c r="O3444" s="163">
        <v>6.49</v>
      </c>
      <c r="P3444" s="163">
        <v>8</v>
      </c>
      <c r="Q3444" s="163">
        <v>17748</v>
      </c>
      <c r="R3444" s="163">
        <v>39075.35</v>
      </c>
      <c r="S3444" s="163">
        <v>2.948</v>
      </c>
      <c r="T3444" s="163">
        <v>6.49</v>
      </c>
    </row>
    <row r="3445" spans="1:20" ht="15.75" customHeight="1">
      <c r="A3445" s="130" t="s">
        <v>141</v>
      </c>
      <c r="B3445" s="164">
        <v>2017</v>
      </c>
      <c r="C3445" s="164">
        <v>3</v>
      </c>
      <c r="D3445" s="130" t="s">
        <v>55</v>
      </c>
      <c r="E3445" s="164">
        <v>6021</v>
      </c>
      <c r="F3445" s="164">
        <v>0</v>
      </c>
      <c r="G3445" s="164">
        <v>0</v>
      </c>
      <c r="H3445" s="164">
        <v>0</v>
      </c>
      <c r="I3445" s="164">
        <v>0</v>
      </c>
      <c r="J3445" s="164">
        <v>0</v>
      </c>
      <c r="K3445" s="164">
        <v>1</v>
      </c>
      <c r="L3445" s="164">
        <v>2</v>
      </c>
      <c r="M3445" s="164">
        <v>4</v>
      </c>
      <c r="N3445" s="164">
        <v>0</v>
      </c>
      <c r="O3445" s="164">
        <v>1E-3</v>
      </c>
      <c r="P3445" s="164">
        <v>1</v>
      </c>
      <c r="Q3445" s="164">
        <v>2</v>
      </c>
      <c r="R3445" s="164">
        <v>4</v>
      </c>
      <c r="S3445" s="164">
        <v>0</v>
      </c>
      <c r="T3445" s="164">
        <v>1E-3</v>
      </c>
    </row>
    <row r="3446" spans="1:20" ht="15.75" customHeight="1">
      <c r="A3446" s="126" t="s">
        <v>141</v>
      </c>
      <c r="B3446" s="163">
        <v>2017</v>
      </c>
      <c r="C3446" s="163">
        <v>4</v>
      </c>
      <c r="D3446" s="126" t="s">
        <v>56</v>
      </c>
      <c r="E3446" s="163">
        <v>6021</v>
      </c>
      <c r="F3446" s="163">
        <v>0</v>
      </c>
      <c r="G3446" s="163">
        <v>0</v>
      </c>
      <c r="H3446" s="163">
        <v>0</v>
      </c>
      <c r="I3446" s="163">
        <v>0</v>
      </c>
      <c r="J3446" s="163">
        <v>0</v>
      </c>
      <c r="K3446" s="163">
        <v>0</v>
      </c>
      <c r="L3446" s="163">
        <v>0</v>
      </c>
      <c r="M3446" s="163">
        <v>0</v>
      </c>
      <c r="N3446" s="163">
        <v>0</v>
      </c>
      <c r="O3446" s="163">
        <v>0</v>
      </c>
      <c r="P3446" s="163">
        <v>0</v>
      </c>
      <c r="Q3446" s="163">
        <v>0</v>
      </c>
      <c r="R3446" s="163">
        <v>0</v>
      </c>
      <c r="S3446" s="163">
        <v>0</v>
      </c>
      <c r="T3446" s="163">
        <v>0</v>
      </c>
    </row>
    <row r="3447" spans="1:20" ht="15.75" customHeight="1">
      <c r="A3447" s="130" t="s">
        <v>141</v>
      </c>
      <c r="B3447" s="164">
        <v>2017</v>
      </c>
      <c r="C3447" s="164">
        <v>5</v>
      </c>
      <c r="D3447" s="130" t="s">
        <v>57</v>
      </c>
      <c r="E3447" s="164">
        <v>6021</v>
      </c>
      <c r="F3447" s="164">
        <v>0</v>
      </c>
      <c r="G3447" s="164">
        <v>0</v>
      </c>
      <c r="H3447" s="164">
        <v>0</v>
      </c>
      <c r="I3447" s="164">
        <v>0</v>
      </c>
      <c r="J3447" s="164">
        <v>0</v>
      </c>
      <c r="K3447" s="164">
        <v>9</v>
      </c>
      <c r="L3447" s="164">
        <v>6352</v>
      </c>
      <c r="M3447" s="164">
        <v>15393.25</v>
      </c>
      <c r="N3447" s="164">
        <v>1.054</v>
      </c>
      <c r="O3447" s="164">
        <v>2.556</v>
      </c>
      <c r="P3447" s="164">
        <v>9</v>
      </c>
      <c r="Q3447" s="164">
        <v>6352</v>
      </c>
      <c r="R3447" s="164">
        <v>15393.25</v>
      </c>
      <c r="S3447" s="164">
        <v>1.054</v>
      </c>
      <c r="T3447" s="164">
        <v>2.556</v>
      </c>
    </row>
    <row r="3448" spans="1:20" ht="15.75" customHeight="1">
      <c r="A3448" s="126" t="s">
        <v>141</v>
      </c>
      <c r="B3448" s="163">
        <v>2017</v>
      </c>
      <c r="C3448" s="163">
        <v>6</v>
      </c>
      <c r="D3448" s="126" t="s">
        <v>58</v>
      </c>
      <c r="E3448" s="163">
        <v>6021</v>
      </c>
      <c r="F3448" s="163">
        <v>0</v>
      </c>
      <c r="G3448" s="163">
        <v>0</v>
      </c>
      <c r="H3448" s="163">
        <v>0</v>
      </c>
      <c r="I3448" s="163">
        <v>0</v>
      </c>
      <c r="J3448" s="163">
        <v>0</v>
      </c>
      <c r="K3448" s="163">
        <v>2</v>
      </c>
      <c r="L3448" s="163">
        <v>303</v>
      </c>
      <c r="M3448" s="163">
        <v>2032.5</v>
      </c>
      <c r="N3448" s="163">
        <v>0.05</v>
      </c>
      <c r="O3448" s="163">
        <v>0.33800000000000002</v>
      </c>
      <c r="P3448" s="163">
        <v>2</v>
      </c>
      <c r="Q3448" s="163">
        <v>303</v>
      </c>
      <c r="R3448" s="163">
        <v>2032.5</v>
      </c>
      <c r="S3448" s="163">
        <v>0.05</v>
      </c>
      <c r="T3448" s="163">
        <v>0.33800000000000002</v>
      </c>
    </row>
    <row r="3449" spans="1:20" ht="15.75" customHeight="1">
      <c r="A3449" s="130" t="s">
        <v>141</v>
      </c>
      <c r="B3449" s="164">
        <v>2017</v>
      </c>
      <c r="C3449" s="164">
        <v>7</v>
      </c>
      <c r="D3449" s="130" t="s">
        <v>59</v>
      </c>
      <c r="E3449" s="164">
        <v>6021</v>
      </c>
      <c r="F3449" s="164">
        <v>0</v>
      </c>
      <c r="G3449" s="164">
        <v>0</v>
      </c>
      <c r="H3449" s="164">
        <v>0</v>
      </c>
      <c r="I3449" s="164">
        <v>0</v>
      </c>
      <c r="J3449" s="164">
        <v>0</v>
      </c>
      <c r="K3449" s="164">
        <v>0</v>
      </c>
      <c r="L3449" s="164">
        <v>0</v>
      </c>
      <c r="M3449" s="164">
        <v>0</v>
      </c>
      <c r="N3449" s="164">
        <v>0</v>
      </c>
      <c r="O3449" s="164">
        <v>0</v>
      </c>
      <c r="P3449" s="164">
        <v>0</v>
      </c>
      <c r="Q3449" s="164">
        <v>0</v>
      </c>
      <c r="R3449" s="164">
        <v>0</v>
      </c>
      <c r="S3449" s="164">
        <v>0</v>
      </c>
      <c r="T3449" s="164">
        <v>0</v>
      </c>
    </row>
    <row r="3450" spans="1:20" ht="15.75" customHeight="1">
      <c r="A3450" s="126" t="s">
        <v>141</v>
      </c>
      <c r="B3450" s="163">
        <v>2017</v>
      </c>
      <c r="C3450" s="163">
        <v>8</v>
      </c>
      <c r="D3450" s="126" t="s">
        <v>60</v>
      </c>
      <c r="E3450" s="163">
        <v>6021</v>
      </c>
      <c r="F3450" s="163">
        <v>0</v>
      </c>
      <c r="G3450" s="163">
        <v>0</v>
      </c>
      <c r="H3450" s="163">
        <v>0</v>
      </c>
      <c r="I3450" s="163">
        <v>0</v>
      </c>
      <c r="J3450" s="163">
        <v>0</v>
      </c>
      <c r="K3450" s="163">
        <v>0</v>
      </c>
      <c r="L3450" s="163">
        <v>0</v>
      </c>
      <c r="M3450" s="163">
        <v>0</v>
      </c>
      <c r="N3450" s="163">
        <v>0</v>
      </c>
      <c r="O3450" s="163">
        <v>0</v>
      </c>
      <c r="P3450" s="163">
        <v>0</v>
      </c>
      <c r="Q3450" s="163">
        <v>0</v>
      </c>
      <c r="R3450" s="163">
        <v>0</v>
      </c>
      <c r="S3450" s="163">
        <v>0</v>
      </c>
      <c r="T3450" s="163">
        <v>0</v>
      </c>
    </row>
    <row r="3451" spans="1:20" ht="15.75" customHeight="1">
      <c r="A3451" s="130" t="s">
        <v>141</v>
      </c>
      <c r="B3451" s="164">
        <v>2017</v>
      </c>
      <c r="C3451" s="164">
        <v>9</v>
      </c>
      <c r="D3451" s="130" t="s">
        <v>61</v>
      </c>
      <c r="E3451" s="164">
        <v>6021</v>
      </c>
      <c r="F3451" s="164">
        <v>0</v>
      </c>
      <c r="G3451" s="164">
        <v>0</v>
      </c>
      <c r="H3451" s="164">
        <v>0</v>
      </c>
      <c r="I3451" s="164">
        <v>0</v>
      </c>
      <c r="J3451" s="164">
        <v>0</v>
      </c>
      <c r="K3451" s="164">
        <v>9</v>
      </c>
      <c r="L3451" s="164">
        <v>2387</v>
      </c>
      <c r="M3451" s="164">
        <v>730.75</v>
      </c>
      <c r="N3451" s="164">
        <v>0.39600000000000002</v>
      </c>
      <c r="O3451" s="164">
        <v>0.121</v>
      </c>
      <c r="P3451" s="164">
        <v>9</v>
      </c>
      <c r="Q3451" s="164">
        <v>2387</v>
      </c>
      <c r="R3451" s="164">
        <v>730.75</v>
      </c>
      <c r="S3451" s="164">
        <v>0.39600000000000002</v>
      </c>
      <c r="T3451" s="164">
        <v>0.121</v>
      </c>
    </row>
    <row r="3452" spans="1:20" ht="15.75" customHeight="1">
      <c r="A3452" s="126" t="s">
        <v>141</v>
      </c>
      <c r="B3452" s="163">
        <v>2018</v>
      </c>
      <c r="C3452" s="163">
        <v>0</v>
      </c>
      <c r="D3452" s="126" t="s">
        <v>53</v>
      </c>
      <c r="E3452" s="163">
        <v>5962</v>
      </c>
      <c r="F3452" s="163">
        <v>0</v>
      </c>
      <c r="G3452" s="163">
        <v>0</v>
      </c>
      <c r="H3452" s="163">
        <v>0</v>
      </c>
      <c r="I3452" s="163">
        <v>0</v>
      </c>
      <c r="J3452" s="163">
        <v>0</v>
      </c>
      <c r="K3452" s="163">
        <v>0</v>
      </c>
      <c r="L3452" s="163">
        <v>0</v>
      </c>
      <c r="M3452" s="163">
        <v>0</v>
      </c>
      <c r="N3452" s="163">
        <v>0</v>
      </c>
      <c r="O3452" s="163">
        <v>0</v>
      </c>
      <c r="P3452" s="163">
        <v>0</v>
      </c>
      <c r="Q3452" s="163">
        <v>0</v>
      </c>
      <c r="R3452" s="163">
        <v>0</v>
      </c>
      <c r="S3452" s="163">
        <v>0</v>
      </c>
      <c r="T3452" s="163">
        <v>0</v>
      </c>
    </row>
    <row r="3453" spans="1:20" ht="15.75" customHeight="1">
      <c r="A3453" s="130" t="s">
        <v>141</v>
      </c>
      <c r="B3453" s="164">
        <v>2018</v>
      </c>
      <c r="C3453" s="164">
        <v>1</v>
      </c>
      <c r="D3453" s="130" t="s">
        <v>54</v>
      </c>
      <c r="E3453" s="164">
        <v>5962</v>
      </c>
      <c r="F3453" s="164">
        <v>0</v>
      </c>
      <c r="G3453" s="164">
        <v>0</v>
      </c>
      <c r="H3453" s="164">
        <v>0</v>
      </c>
      <c r="I3453" s="164">
        <v>0</v>
      </c>
      <c r="J3453" s="164">
        <v>0</v>
      </c>
      <c r="K3453" s="164">
        <v>8</v>
      </c>
      <c r="L3453" s="164">
        <v>3030</v>
      </c>
      <c r="M3453" s="164">
        <v>13153.5</v>
      </c>
      <c r="N3453" s="164">
        <v>0.50800000000000001</v>
      </c>
      <c r="O3453" s="164">
        <v>2.2050000000000001</v>
      </c>
      <c r="P3453" s="164">
        <v>8</v>
      </c>
      <c r="Q3453" s="164">
        <v>3030</v>
      </c>
      <c r="R3453" s="164">
        <v>13153.5</v>
      </c>
      <c r="S3453" s="164">
        <v>0.50800000000000001</v>
      </c>
      <c r="T3453" s="164">
        <v>2.2050000000000001</v>
      </c>
    </row>
    <row r="3454" spans="1:20" ht="15.75" customHeight="1">
      <c r="A3454" s="126" t="s">
        <v>141</v>
      </c>
      <c r="B3454" s="163">
        <v>2018</v>
      </c>
      <c r="C3454" s="163">
        <v>2</v>
      </c>
      <c r="D3454" s="126" t="s">
        <v>1415</v>
      </c>
      <c r="E3454" s="163">
        <v>5962</v>
      </c>
      <c r="F3454" s="163">
        <v>0</v>
      </c>
      <c r="G3454" s="163">
        <v>0</v>
      </c>
      <c r="H3454" s="163">
        <v>0</v>
      </c>
      <c r="I3454" s="163">
        <v>0</v>
      </c>
      <c r="J3454" s="163">
        <v>0</v>
      </c>
      <c r="K3454" s="163">
        <v>4</v>
      </c>
      <c r="L3454" s="163">
        <v>6586</v>
      </c>
      <c r="M3454" s="163">
        <v>44221.5</v>
      </c>
      <c r="N3454" s="163">
        <v>1.1040000000000001</v>
      </c>
      <c r="O3454" s="163">
        <v>7.4160000000000004</v>
      </c>
      <c r="P3454" s="163">
        <v>4</v>
      </c>
      <c r="Q3454" s="163">
        <v>6586</v>
      </c>
      <c r="R3454" s="163">
        <v>44221.5</v>
      </c>
      <c r="S3454" s="163">
        <v>1.1040000000000001</v>
      </c>
      <c r="T3454" s="163">
        <v>7.4160000000000004</v>
      </c>
    </row>
    <row r="3455" spans="1:20" ht="15.75" customHeight="1">
      <c r="A3455" s="130" t="s">
        <v>141</v>
      </c>
      <c r="B3455" s="164">
        <v>2018</v>
      </c>
      <c r="C3455" s="164">
        <v>3</v>
      </c>
      <c r="D3455" s="130" t="s">
        <v>55</v>
      </c>
      <c r="E3455" s="164">
        <v>5962</v>
      </c>
      <c r="F3455" s="164">
        <v>0</v>
      </c>
      <c r="G3455" s="164">
        <v>0</v>
      </c>
      <c r="H3455" s="164">
        <v>0</v>
      </c>
      <c r="I3455" s="164">
        <v>0</v>
      </c>
      <c r="J3455" s="164">
        <v>0</v>
      </c>
      <c r="K3455" s="164">
        <v>2</v>
      </c>
      <c r="L3455" s="164">
        <v>40</v>
      </c>
      <c r="M3455" s="164">
        <v>55</v>
      </c>
      <c r="N3455" s="164">
        <v>7.0000000000000001E-3</v>
      </c>
      <c r="O3455" s="164">
        <v>8.9999999999999993E-3</v>
      </c>
      <c r="P3455" s="164">
        <v>2</v>
      </c>
      <c r="Q3455" s="164">
        <v>40</v>
      </c>
      <c r="R3455" s="164">
        <v>55</v>
      </c>
      <c r="S3455" s="164">
        <v>7.0000000000000001E-3</v>
      </c>
      <c r="T3455" s="164">
        <v>8.9999999999999993E-3</v>
      </c>
    </row>
    <row r="3456" spans="1:20" ht="15.75" customHeight="1">
      <c r="A3456" s="126" t="s">
        <v>141</v>
      </c>
      <c r="B3456" s="163">
        <v>2018</v>
      </c>
      <c r="C3456" s="163">
        <v>4</v>
      </c>
      <c r="D3456" s="126" t="s">
        <v>56</v>
      </c>
      <c r="E3456" s="163">
        <v>5962</v>
      </c>
      <c r="F3456" s="163">
        <v>0</v>
      </c>
      <c r="G3456" s="163">
        <v>0</v>
      </c>
      <c r="H3456" s="163">
        <v>0</v>
      </c>
      <c r="I3456" s="163">
        <v>0</v>
      </c>
      <c r="J3456" s="163">
        <v>0</v>
      </c>
      <c r="K3456" s="163">
        <v>0</v>
      </c>
      <c r="L3456" s="163">
        <v>0</v>
      </c>
      <c r="M3456" s="163">
        <v>0</v>
      </c>
      <c r="N3456" s="163">
        <v>0</v>
      </c>
      <c r="O3456" s="163">
        <v>0</v>
      </c>
      <c r="P3456" s="163">
        <v>0</v>
      </c>
      <c r="Q3456" s="163">
        <v>0</v>
      </c>
      <c r="R3456" s="163">
        <v>0</v>
      </c>
      <c r="S3456" s="163">
        <v>0</v>
      </c>
      <c r="T3456" s="163">
        <v>0</v>
      </c>
    </row>
    <row r="3457" spans="1:20" ht="15.75" customHeight="1">
      <c r="A3457" s="130" t="s">
        <v>141</v>
      </c>
      <c r="B3457" s="164">
        <v>2018</v>
      </c>
      <c r="C3457" s="164">
        <v>5</v>
      </c>
      <c r="D3457" s="130" t="s">
        <v>57</v>
      </c>
      <c r="E3457" s="164">
        <v>5962</v>
      </c>
      <c r="F3457" s="164">
        <v>0</v>
      </c>
      <c r="G3457" s="164">
        <v>0</v>
      </c>
      <c r="H3457" s="164">
        <v>0</v>
      </c>
      <c r="I3457" s="164">
        <v>0</v>
      </c>
      <c r="J3457" s="164">
        <v>0</v>
      </c>
      <c r="K3457" s="164">
        <v>10</v>
      </c>
      <c r="L3457" s="164">
        <v>2717</v>
      </c>
      <c r="M3457" s="164">
        <v>2021</v>
      </c>
      <c r="N3457" s="164">
        <v>0.45600000000000002</v>
      </c>
      <c r="O3457" s="164">
        <v>0.33900000000000002</v>
      </c>
      <c r="P3457" s="164">
        <v>10</v>
      </c>
      <c r="Q3457" s="164">
        <v>2717</v>
      </c>
      <c r="R3457" s="164">
        <v>2021</v>
      </c>
      <c r="S3457" s="164">
        <v>0.45600000000000002</v>
      </c>
      <c r="T3457" s="164">
        <v>0.33900000000000002</v>
      </c>
    </row>
    <row r="3458" spans="1:20" ht="15.75" customHeight="1">
      <c r="A3458" s="126" t="s">
        <v>141</v>
      </c>
      <c r="B3458" s="163">
        <v>2018</v>
      </c>
      <c r="C3458" s="163">
        <v>6</v>
      </c>
      <c r="D3458" s="126" t="s">
        <v>58</v>
      </c>
      <c r="E3458" s="163">
        <v>5962</v>
      </c>
      <c r="F3458" s="163">
        <v>0</v>
      </c>
      <c r="G3458" s="163">
        <v>0</v>
      </c>
      <c r="H3458" s="163">
        <v>0</v>
      </c>
      <c r="I3458" s="163">
        <v>0</v>
      </c>
      <c r="J3458" s="163">
        <v>0</v>
      </c>
      <c r="K3458" s="163">
        <v>3</v>
      </c>
      <c r="L3458" s="163">
        <v>2887</v>
      </c>
      <c r="M3458" s="163">
        <v>12811</v>
      </c>
      <c r="N3458" s="163">
        <v>0.48399999999999999</v>
      </c>
      <c r="O3458" s="163">
        <v>2.149</v>
      </c>
      <c r="P3458" s="163">
        <v>3</v>
      </c>
      <c r="Q3458" s="163">
        <v>2887</v>
      </c>
      <c r="R3458" s="163">
        <v>12811</v>
      </c>
      <c r="S3458" s="163">
        <v>0.48399999999999999</v>
      </c>
      <c r="T3458" s="163">
        <v>2.149</v>
      </c>
    </row>
    <row r="3459" spans="1:20" ht="15.75" customHeight="1">
      <c r="A3459" s="130" t="s">
        <v>141</v>
      </c>
      <c r="B3459" s="164">
        <v>2018</v>
      </c>
      <c r="C3459" s="164">
        <v>7</v>
      </c>
      <c r="D3459" s="130" t="s">
        <v>59</v>
      </c>
      <c r="E3459" s="164">
        <v>5962</v>
      </c>
      <c r="F3459" s="164">
        <v>0</v>
      </c>
      <c r="G3459" s="164">
        <v>0</v>
      </c>
      <c r="H3459" s="164">
        <v>0</v>
      </c>
      <c r="I3459" s="164">
        <v>0</v>
      </c>
      <c r="J3459" s="164">
        <v>0</v>
      </c>
      <c r="K3459" s="164">
        <v>0</v>
      </c>
      <c r="L3459" s="164">
        <v>0</v>
      </c>
      <c r="M3459" s="164">
        <v>0</v>
      </c>
      <c r="N3459" s="164">
        <v>0</v>
      </c>
      <c r="O3459" s="164">
        <v>0</v>
      </c>
      <c r="P3459" s="164">
        <v>0</v>
      </c>
      <c r="Q3459" s="164">
        <v>0</v>
      </c>
      <c r="R3459" s="164">
        <v>0</v>
      </c>
      <c r="S3459" s="164">
        <v>0</v>
      </c>
      <c r="T3459" s="164">
        <v>0</v>
      </c>
    </row>
    <row r="3460" spans="1:20" ht="15.75" customHeight="1">
      <c r="A3460" s="126" t="s">
        <v>141</v>
      </c>
      <c r="B3460" s="163">
        <v>2018</v>
      </c>
      <c r="C3460" s="163">
        <v>8</v>
      </c>
      <c r="D3460" s="126" t="s">
        <v>60</v>
      </c>
      <c r="E3460" s="163">
        <v>5962</v>
      </c>
      <c r="F3460" s="163">
        <v>0</v>
      </c>
      <c r="G3460" s="163">
        <v>0</v>
      </c>
      <c r="H3460" s="163">
        <v>0</v>
      </c>
      <c r="I3460" s="163">
        <v>0</v>
      </c>
      <c r="J3460" s="163">
        <v>0</v>
      </c>
      <c r="K3460" s="163">
        <v>0</v>
      </c>
      <c r="L3460" s="163">
        <v>0</v>
      </c>
      <c r="M3460" s="163">
        <v>0</v>
      </c>
      <c r="N3460" s="163">
        <v>0</v>
      </c>
      <c r="O3460" s="163">
        <v>0</v>
      </c>
      <c r="P3460" s="163">
        <v>0</v>
      </c>
      <c r="Q3460" s="163">
        <v>0</v>
      </c>
      <c r="R3460" s="163">
        <v>0</v>
      </c>
      <c r="S3460" s="163">
        <v>0</v>
      </c>
      <c r="T3460" s="163">
        <v>0</v>
      </c>
    </row>
    <row r="3461" spans="1:20" ht="15.75" customHeight="1">
      <c r="A3461" s="130" t="s">
        <v>141</v>
      </c>
      <c r="B3461" s="164">
        <v>2018</v>
      </c>
      <c r="C3461" s="164">
        <v>9</v>
      </c>
      <c r="D3461" s="130" t="s">
        <v>61</v>
      </c>
      <c r="E3461" s="164">
        <v>5962</v>
      </c>
      <c r="F3461" s="164">
        <v>0</v>
      </c>
      <c r="G3461" s="164">
        <v>0</v>
      </c>
      <c r="H3461" s="164">
        <v>0</v>
      </c>
      <c r="I3461" s="164">
        <v>0</v>
      </c>
      <c r="J3461" s="164">
        <v>0</v>
      </c>
      <c r="K3461" s="164">
        <v>8</v>
      </c>
      <c r="L3461" s="164">
        <v>95</v>
      </c>
      <c r="M3461" s="164">
        <v>136.35</v>
      </c>
      <c r="N3461" s="164">
        <v>1.6E-2</v>
      </c>
      <c r="O3461" s="164">
        <v>2.3E-2</v>
      </c>
      <c r="P3461" s="164">
        <v>8</v>
      </c>
      <c r="Q3461" s="164">
        <v>95</v>
      </c>
      <c r="R3461" s="164">
        <v>136.35</v>
      </c>
      <c r="S3461" s="164">
        <v>1.6E-2</v>
      </c>
      <c r="T3461" s="164">
        <v>2.3E-2</v>
      </c>
    </row>
    <row r="3462" spans="1:20" ht="15.75" customHeight="1">
      <c r="A3462" s="126" t="s">
        <v>141</v>
      </c>
      <c r="B3462" s="163">
        <v>2019</v>
      </c>
      <c r="C3462" s="163">
        <v>0</v>
      </c>
      <c r="D3462" s="126" t="s">
        <v>53</v>
      </c>
      <c r="E3462" s="163">
        <v>5961</v>
      </c>
      <c r="F3462" s="163">
        <v>0</v>
      </c>
      <c r="G3462" s="163">
        <v>0</v>
      </c>
      <c r="H3462" s="163">
        <v>0</v>
      </c>
      <c r="I3462" s="163">
        <v>0</v>
      </c>
      <c r="J3462" s="163">
        <v>0</v>
      </c>
      <c r="K3462" s="163">
        <v>0</v>
      </c>
      <c r="L3462" s="163">
        <v>0</v>
      </c>
      <c r="M3462" s="163">
        <v>0</v>
      </c>
      <c r="N3462" s="163">
        <v>0</v>
      </c>
      <c r="O3462" s="163">
        <v>0</v>
      </c>
      <c r="P3462" s="163">
        <v>0</v>
      </c>
      <c r="Q3462" s="163">
        <v>0</v>
      </c>
      <c r="R3462" s="163">
        <v>0</v>
      </c>
      <c r="S3462" s="163">
        <v>0</v>
      </c>
      <c r="T3462" s="163">
        <v>0</v>
      </c>
    </row>
    <row r="3463" spans="1:20" ht="15.75" customHeight="1">
      <c r="A3463" s="130" t="s">
        <v>141</v>
      </c>
      <c r="B3463" s="164">
        <v>2019</v>
      </c>
      <c r="C3463" s="164">
        <v>1</v>
      </c>
      <c r="D3463" s="130" t="s">
        <v>54</v>
      </c>
      <c r="E3463" s="164">
        <v>5961</v>
      </c>
      <c r="F3463" s="164">
        <v>0</v>
      </c>
      <c r="G3463" s="164">
        <v>0</v>
      </c>
      <c r="H3463" s="164">
        <v>0</v>
      </c>
      <c r="I3463" s="164">
        <v>0</v>
      </c>
      <c r="J3463" s="164">
        <v>0</v>
      </c>
      <c r="K3463" s="164">
        <v>3</v>
      </c>
      <c r="L3463" s="164">
        <v>142</v>
      </c>
      <c r="M3463" s="164">
        <v>930</v>
      </c>
      <c r="N3463" s="164">
        <v>2.4E-2</v>
      </c>
      <c r="O3463" s="164">
        <v>0.156</v>
      </c>
      <c r="P3463" s="164">
        <v>3</v>
      </c>
      <c r="Q3463" s="164">
        <v>142</v>
      </c>
      <c r="R3463" s="164">
        <v>930</v>
      </c>
      <c r="S3463" s="164">
        <v>2.4E-2</v>
      </c>
      <c r="T3463" s="164">
        <v>0.156</v>
      </c>
    </row>
    <row r="3464" spans="1:20" ht="15.75" customHeight="1">
      <c r="A3464" s="126" t="s">
        <v>141</v>
      </c>
      <c r="B3464" s="163">
        <v>2019</v>
      </c>
      <c r="C3464" s="163">
        <v>2</v>
      </c>
      <c r="D3464" s="126" t="s">
        <v>1415</v>
      </c>
      <c r="E3464" s="163">
        <v>5961</v>
      </c>
      <c r="F3464" s="163">
        <v>0</v>
      </c>
      <c r="G3464" s="163">
        <v>0</v>
      </c>
      <c r="H3464" s="163">
        <v>0</v>
      </c>
      <c r="I3464" s="163">
        <v>0</v>
      </c>
      <c r="J3464" s="163">
        <v>0</v>
      </c>
      <c r="K3464" s="163">
        <v>4</v>
      </c>
      <c r="L3464" s="163">
        <v>6787</v>
      </c>
      <c r="M3464" s="163">
        <v>10182</v>
      </c>
      <c r="N3464" s="163">
        <v>1.139</v>
      </c>
      <c r="O3464" s="163">
        <v>1.708</v>
      </c>
      <c r="P3464" s="163">
        <v>4</v>
      </c>
      <c r="Q3464" s="163">
        <v>6787</v>
      </c>
      <c r="R3464" s="163">
        <v>10182</v>
      </c>
      <c r="S3464" s="163">
        <v>1.139</v>
      </c>
      <c r="T3464" s="163">
        <v>1.708</v>
      </c>
    </row>
    <row r="3465" spans="1:20" ht="15.75" customHeight="1">
      <c r="A3465" s="130" t="s">
        <v>141</v>
      </c>
      <c r="B3465" s="164">
        <v>2019</v>
      </c>
      <c r="C3465" s="164">
        <v>3</v>
      </c>
      <c r="D3465" s="130" t="s">
        <v>55</v>
      </c>
      <c r="E3465" s="164">
        <v>5961</v>
      </c>
      <c r="F3465" s="164">
        <v>0</v>
      </c>
      <c r="G3465" s="164">
        <v>0</v>
      </c>
      <c r="H3465" s="164">
        <v>0</v>
      </c>
      <c r="I3465" s="164">
        <v>0</v>
      </c>
      <c r="J3465" s="164">
        <v>0</v>
      </c>
      <c r="K3465" s="164">
        <v>5</v>
      </c>
      <c r="L3465" s="164">
        <v>69</v>
      </c>
      <c r="M3465" s="164">
        <v>243</v>
      </c>
      <c r="N3465" s="164">
        <v>1.2E-2</v>
      </c>
      <c r="O3465" s="164">
        <v>4.1000000000000002E-2</v>
      </c>
      <c r="P3465" s="164">
        <v>5</v>
      </c>
      <c r="Q3465" s="164">
        <v>69</v>
      </c>
      <c r="R3465" s="164">
        <v>243</v>
      </c>
      <c r="S3465" s="164">
        <v>1.2E-2</v>
      </c>
      <c r="T3465" s="164">
        <v>4.1000000000000002E-2</v>
      </c>
    </row>
    <row r="3466" spans="1:20" ht="15.75" customHeight="1">
      <c r="A3466" s="126" t="s">
        <v>141</v>
      </c>
      <c r="B3466" s="163">
        <v>2019</v>
      </c>
      <c r="C3466" s="163">
        <v>4</v>
      </c>
      <c r="D3466" s="126" t="s">
        <v>56</v>
      </c>
      <c r="E3466" s="163">
        <v>5961</v>
      </c>
      <c r="F3466" s="163">
        <v>0</v>
      </c>
      <c r="G3466" s="163">
        <v>0</v>
      </c>
      <c r="H3466" s="163">
        <v>0</v>
      </c>
      <c r="I3466" s="163">
        <v>0</v>
      </c>
      <c r="J3466" s="163">
        <v>0</v>
      </c>
      <c r="K3466" s="163">
        <v>0</v>
      </c>
      <c r="L3466" s="163">
        <v>0</v>
      </c>
      <c r="M3466" s="163">
        <v>0</v>
      </c>
      <c r="N3466" s="163">
        <v>0</v>
      </c>
      <c r="O3466" s="163">
        <v>0</v>
      </c>
      <c r="P3466" s="163">
        <v>0</v>
      </c>
      <c r="Q3466" s="163">
        <v>0</v>
      </c>
      <c r="R3466" s="163">
        <v>0</v>
      </c>
      <c r="S3466" s="163">
        <v>0</v>
      </c>
      <c r="T3466" s="163">
        <v>0</v>
      </c>
    </row>
    <row r="3467" spans="1:20" ht="15.75" customHeight="1">
      <c r="A3467" s="130" t="s">
        <v>141</v>
      </c>
      <c r="B3467" s="164">
        <v>2019</v>
      </c>
      <c r="C3467" s="164">
        <v>5</v>
      </c>
      <c r="D3467" s="130" t="s">
        <v>57</v>
      </c>
      <c r="E3467" s="164">
        <v>5961</v>
      </c>
      <c r="F3467" s="164">
        <v>0</v>
      </c>
      <c r="G3467" s="164">
        <v>0</v>
      </c>
      <c r="H3467" s="164">
        <v>0</v>
      </c>
      <c r="I3467" s="164">
        <v>0</v>
      </c>
      <c r="J3467" s="164">
        <v>0</v>
      </c>
      <c r="K3467" s="164">
        <v>11</v>
      </c>
      <c r="L3467" s="164">
        <v>9349</v>
      </c>
      <c r="M3467" s="164">
        <v>15487</v>
      </c>
      <c r="N3467" s="164">
        <v>1.5680000000000001</v>
      </c>
      <c r="O3467" s="164">
        <v>2.597</v>
      </c>
      <c r="P3467" s="164">
        <v>11</v>
      </c>
      <c r="Q3467" s="164">
        <v>9349</v>
      </c>
      <c r="R3467" s="164">
        <v>15487</v>
      </c>
      <c r="S3467" s="164">
        <v>1.5680000000000001</v>
      </c>
      <c r="T3467" s="164">
        <v>2.597</v>
      </c>
    </row>
    <row r="3468" spans="1:20" ht="15.75" customHeight="1">
      <c r="A3468" s="126" t="s">
        <v>141</v>
      </c>
      <c r="B3468" s="163">
        <v>2019</v>
      </c>
      <c r="C3468" s="163">
        <v>6</v>
      </c>
      <c r="D3468" s="126" t="s">
        <v>58</v>
      </c>
      <c r="E3468" s="163">
        <v>5961</v>
      </c>
      <c r="F3468" s="163">
        <v>0</v>
      </c>
      <c r="G3468" s="163">
        <v>0</v>
      </c>
      <c r="H3468" s="163">
        <v>0</v>
      </c>
      <c r="I3468" s="163">
        <v>0</v>
      </c>
      <c r="J3468" s="163">
        <v>0</v>
      </c>
      <c r="K3468" s="163">
        <v>4</v>
      </c>
      <c r="L3468" s="163">
        <v>35</v>
      </c>
      <c r="M3468" s="163">
        <v>231.5</v>
      </c>
      <c r="N3468" s="163">
        <v>6.0000000000000001E-3</v>
      </c>
      <c r="O3468" s="163">
        <v>3.9E-2</v>
      </c>
      <c r="P3468" s="163">
        <v>4</v>
      </c>
      <c r="Q3468" s="163">
        <v>35</v>
      </c>
      <c r="R3468" s="163">
        <v>231.5</v>
      </c>
      <c r="S3468" s="163">
        <v>6.0000000000000001E-3</v>
      </c>
      <c r="T3468" s="163">
        <v>3.9E-2</v>
      </c>
    </row>
    <row r="3469" spans="1:20" ht="15.75" customHeight="1">
      <c r="A3469" s="130" t="s">
        <v>141</v>
      </c>
      <c r="B3469" s="164">
        <v>2019</v>
      </c>
      <c r="C3469" s="164">
        <v>7</v>
      </c>
      <c r="D3469" s="130" t="s">
        <v>59</v>
      </c>
      <c r="E3469" s="164">
        <v>5961</v>
      </c>
      <c r="F3469" s="164">
        <v>0</v>
      </c>
      <c r="G3469" s="164">
        <v>0</v>
      </c>
      <c r="H3469" s="164">
        <v>0</v>
      </c>
      <c r="I3469" s="164">
        <v>0</v>
      </c>
      <c r="J3469" s="164">
        <v>0</v>
      </c>
      <c r="K3469" s="164">
        <v>0</v>
      </c>
      <c r="L3469" s="164">
        <v>0</v>
      </c>
      <c r="M3469" s="164">
        <v>0</v>
      </c>
      <c r="N3469" s="164">
        <v>0</v>
      </c>
      <c r="O3469" s="164">
        <v>0</v>
      </c>
      <c r="P3469" s="164">
        <v>0</v>
      </c>
      <c r="Q3469" s="164">
        <v>0</v>
      </c>
      <c r="R3469" s="164">
        <v>0</v>
      </c>
      <c r="S3469" s="164">
        <v>0</v>
      </c>
      <c r="T3469" s="164">
        <v>0</v>
      </c>
    </row>
    <row r="3470" spans="1:20" ht="15.75" customHeight="1">
      <c r="A3470" s="126" t="s">
        <v>141</v>
      </c>
      <c r="B3470" s="163">
        <v>2019</v>
      </c>
      <c r="C3470" s="163">
        <v>8</v>
      </c>
      <c r="D3470" s="126" t="s">
        <v>60</v>
      </c>
      <c r="E3470" s="163">
        <v>5961</v>
      </c>
      <c r="F3470" s="163">
        <v>0</v>
      </c>
      <c r="G3470" s="163">
        <v>0</v>
      </c>
      <c r="H3470" s="163">
        <v>0</v>
      </c>
      <c r="I3470" s="163">
        <v>0</v>
      </c>
      <c r="J3470" s="163">
        <v>0</v>
      </c>
      <c r="K3470" s="163">
        <v>0</v>
      </c>
      <c r="L3470" s="163">
        <v>0</v>
      </c>
      <c r="M3470" s="163">
        <v>0</v>
      </c>
      <c r="N3470" s="163">
        <v>0</v>
      </c>
      <c r="O3470" s="163">
        <v>0</v>
      </c>
      <c r="P3470" s="163">
        <v>0</v>
      </c>
      <c r="Q3470" s="163">
        <v>0</v>
      </c>
      <c r="R3470" s="163">
        <v>0</v>
      </c>
      <c r="S3470" s="163">
        <v>0</v>
      </c>
      <c r="T3470" s="163">
        <v>0</v>
      </c>
    </row>
    <row r="3471" spans="1:20" ht="15.75" customHeight="1">
      <c r="A3471" s="130" t="s">
        <v>141</v>
      </c>
      <c r="B3471" s="164">
        <v>2019</v>
      </c>
      <c r="C3471" s="164">
        <v>9</v>
      </c>
      <c r="D3471" s="130" t="s">
        <v>61</v>
      </c>
      <c r="E3471" s="164">
        <v>5961</v>
      </c>
      <c r="F3471" s="164">
        <v>0</v>
      </c>
      <c r="G3471" s="164">
        <v>0</v>
      </c>
      <c r="H3471" s="164">
        <v>0</v>
      </c>
      <c r="I3471" s="164">
        <v>0</v>
      </c>
      <c r="J3471" s="164">
        <v>0</v>
      </c>
      <c r="K3471" s="164">
        <v>10</v>
      </c>
      <c r="L3471" s="164">
        <v>139</v>
      </c>
      <c r="M3471" s="164">
        <v>200</v>
      </c>
      <c r="N3471" s="164">
        <v>2.3E-2</v>
      </c>
      <c r="O3471" s="164">
        <v>3.4000000000000002E-2</v>
      </c>
      <c r="P3471" s="164">
        <v>10</v>
      </c>
      <c r="Q3471" s="164">
        <v>139</v>
      </c>
      <c r="R3471" s="164">
        <v>200</v>
      </c>
      <c r="S3471" s="164">
        <v>2.3E-2</v>
      </c>
      <c r="T3471" s="164">
        <v>3.4000000000000002E-2</v>
      </c>
    </row>
    <row r="3472" spans="1:20" ht="15.75" customHeight="1">
      <c r="A3472" s="126" t="s">
        <v>141</v>
      </c>
      <c r="B3472" s="163">
        <v>2020</v>
      </c>
      <c r="C3472" s="163">
        <v>0</v>
      </c>
      <c r="D3472" s="126" t="s">
        <v>53</v>
      </c>
      <c r="E3472" s="163">
        <v>5976</v>
      </c>
      <c r="F3472" s="163">
        <v>0</v>
      </c>
      <c r="G3472" s="163">
        <v>0</v>
      </c>
      <c r="H3472" s="163">
        <v>0</v>
      </c>
      <c r="I3472" s="163">
        <v>0</v>
      </c>
      <c r="J3472" s="163">
        <v>0</v>
      </c>
      <c r="K3472" s="163">
        <v>2</v>
      </c>
      <c r="L3472" s="163">
        <v>301</v>
      </c>
      <c r="M3472" s="163">
        <v>3</v>
      </c>
      <c r="N3472" s="163">
        <v>0.05</v>
      </c>
      <c r="O3472" s="163">
        <v>1E-3</v>
      </c>
      <c r="P3472" s="163">
        <v>2</v>
      </c>
      <c r="Q3472" s="163">
        <v>301</v>
      </c>
      <c r="R3472" s="163">
        <v>3</v>
      </c>
      <c r="S3472" s="163">
        <v>0.05</v>
      </c>
      <c r="T3472" s="163">
        <v>1E-3</v>
      </c>
    </row>
    <row r="3473" spans="1:20" ht="15.75" customHeight="1">
      <c r="A3473" s="130" t="s">
        <v>141</v>
      </c>
      <c r="B3473" s="164">
        <v>2020</v>
      </c>
      <c r="C3473" s="164">
        <v>1</v>
      </c>
      <c r="D3473" s="130" t="s">
        <v>54</v>
      </c>
      <c r="E3473" s="164">
        <v>5976</v>
      </c>
      <c r="F3473" s="164">
        <v>0</v>
      </c>
      <c r="G3473" s="164">
        <v>0</v>
      </c>
      <c r="H3473" s="164">
        <v>0</v>
      </c>
      <c r="I3473" s="164">
        <v>0</v>
      </c>
      <c r="J3473" s="164">
        <v>0</v>
      </c>
      <c r="K3473" s="164">
        <v>2</v>
      </c>
      <c r="L3473" s="164">
        <v>18</v>
      </c>
      <c r="M3473" s="164">
        <v>60</v>
      </c>
      <c r="N3473" s="164">
        <v>3.0000000000000001E-3</v>
      </c>
      <c r="O3473" s="164">
        <v>0.01</v>
      </c>
      <c r="P3473" s="164">
        <v>2</v>
      </c>
      <c r="Q3473" s="164">
        <v>18</v>
      </c>
      <c r="R3473" s="164">
        <v>60</v>
      </c>
      <c r="S3473" s="164">
        <v>3.0000000000000001E-3</v>
      </c>
      <c r="T3473" s="164">
        <v>0.01</v>
      </c>
    </row>
    <row r="3474" spans="1:20" ht="15.75" customHeight="1">
      <c r="A3474" s="126" t="s">
        <v>141</v>
      </c>
      <c r="B3474" s="163">
        <v>2020</v>
      </c>
      <c r="C3474" s="163">
        <v>2</v>
      </c>
      <c r="D3474" s="126" t="s">
        <v>1415</v>
      </c>
      <c r="E3474" s="163">
        <v>5976</v>
      </c>
      <c r="F3474" s="163">
        <v>0</v>
      </c>
      <c r="G3474" s="163">
        <v>0</v>
      </c>
      <c r="H3474" s="163">
        <v>0</v>
      </c>
      <c r="I3474" s="163">
        <v>0</v>
      </c>
      <c r="J3474" s="163">
        <v>0</v>
      </c>
      <c r="K3474" s="163">
        <v>5</v>
      </c>
      <c r="L3474" s="163">
        <v>10481</v>
      </c>
      <c r="M3474" s="163">
        <v>57833</v>
      </c>
      <c r="N3474" s="163">
        <v>1.754</v>
      </c>
      <c r="O3474" s="163">
        <v>9.6780000000000008</v>
      </c>
      <c r="P3474" s="163">
        <v>5</v>
      </c>
      <c r="Q3474" s="163">
        <v>10481</v>
      </c>
      <c r="R3474" s="163">
        <v>57833</v>
      </c>
      <c r="S3474" s="163">
        <v>1.754</v>
      </c>
      <c r="T3474" s="163">
        <v>9.6780000000000008</v>
      </c>
    </row>
    <row r="3475" spans="1:20" ht="15.75" customHeight="1">
      <c r="A3475" s="130" t="s">
        <v>141</v>
      </c>
      <c r="B3475" s="164">
        <v>2020</v>
      </c>
      <c r="C3475" s="164">
        <v>3</v>
      </c>
      <c r="D3475" s="130" t="s">
        <v>55</v>
      </c>
      <c r="E3475" s="164">
        <v>5976</v>
      </c>
      <c r="F3475" s="164">
        <v>0</v>
      </c>
      <c r="G3475" s="164">
        <v>0</v>
      </c>
      <c r="H3475" s="164">
        <v>0</v>
      </c>
      <c r="I3475" s="164">
        <v>0</v>
      </c>
      <c r="J3475" s="164">
        <v>0</v>
      </c>
      <c r="K3475" s="164">
        <v>2</v>
      </c>
      <c r="L3475" s="164">
        <v>35</v>
      </c>
      <c r="M3475" s="164">
        <v>87.5</v>
      </c>
      <c r="N3475" s="164">
        <v>6.0000000000000001E-3</v>
      </c>
      <c r="O3475" s="164">
        <v>1.4999999999999999E-2</v>
      </c>
      <c r="P3475" s="164">
        <v>2</v>
      </c>
      <c r="Q3475" s="164">
        <v>35</v>
      </c>
      <c r="R3475" s="164">
        <v>87.5</v>
      </c>
      <c r="S3475" s="164">
        <v>6.0000000000000001E-3</v>
      </c>
      <c r="T3475" s="164">
        <v>1.4999999999999999E-2</v>
      </c>
    </row>
    <row r="3476" spans="1:20" ht="15.75" customHeight="1">
      <c r="A3476" s="126" t="s">
        <v>141</v>
      </c>
      <c r="B3476" s="163">
        <v>2020</v>
      </c>
      <c r="C3476" s="163">
        <v>4</v>
      </c>
      <c r="D3476" s="126" t="s">
        <v>56</v>
      </c>
      <c r="E3476" s="163">
        <v>5976</v>
      </c>
      <c r="F3476" s="163">
        <v>0</v>
      </c>
      <c r="G3476" s="163">
        <v>0</v>
      </c>
      <c r="H3476" s="163">
        <v>0</v>
      </c>
      <c r="I3476" s="163">
        <v>0</v>
      </c>
      <c r="J3476" s="163">
        <v>0</v>
      </c>
      <c r="K3476" s="163">
        <v>0</v>
      </c>
      <c r="L3476" s="163">
        <v>0</v>
      </c>
      <c r="M3476" s="163">
        <v>0</v>
      </c>
      <c r="N3476" s="163">
        <v>0</v>
      </c>
      <c r="O3476" s="163">
        <v>0</v>
      </c>
      <c r="P3476" s="163">
        <v>0</v>
      </c>
      <c r="Q3476" s="163">
        <v>0</v>
      </c>
      <c r="R3476" s="163">
        <v>0</v>
      </c>
      <c r="S3476" s="163">
        <v>0</v>
      </c>
      <c r="T3476" s="163">
        <v>0</v>
      </c>
    </row>
    <row r="3477" spans="1:20" ht="15.75" customHeight="1">
      <c r="A3477" s="130" t="s">
        <v>141</v>
      </c>
      <c r="B3477" s="164">
        <v>2020</v>
      </c>
      <c r="C3477" s="164">
        <v>5</v>
      </c>
      <c r="D3477" s="130" t="s">
        <v>57</v>
      </c>
      <c r="E3477" s="164">
        <v>5976</v>
      </c>
      <c r="F3477" s="164">
        <v>0</v>
      </c>
      <c r="G3477" s="164">
        <v>0</v>
      </c>
      <c r="H3477" s="164">
        <v>0</v>
      </c>
      <c r="I3477" s="164">
        <v>0</v>
      </c>
      <c r="J3477" s="164">
        <v>0</v>
      </c>
      <c r="K3477" s="164">
        <v>6</v>
      </c>
      <c r="L3477" s="164">
        <v>2292</v>
      </c>
      <c r="M3477" s="164">
        <v>10265.5</v>
      </c>
      <c r="N3477" s="164">
        <v>0.38400000000000001</v>
      </c>
      <c r="O3477" s="164">
        <v>1.718</v>
      </c>
      <c r="P3477" s="164">
        <v>6</v>
      </c>
      <c r="Q3477" s="164">
        <v>2292</v>
      </c>
      <c r="R3477" s="164">
        <v>10265.5</v>
      </c>
      <c r="S3477" s="164">
        <v>0.38400000000000001</v>
      </c>
      <c r="T3477" s="164">
        <v>1.718</v>
      </c>
    </row>
    <row r="3478" spans="1:20" ht="15.75" customHeight="1">
      <c r="A3478" s="126" t="s">
        <v>141</v>
      </c>
      <c r="B3478" s="163">
        <v>2020</v>
      </c>
      <c r="C3478" s="163">
        <v>6</v>
      </c>
      <c r="D3478" s="126" t="s">
        <v>58</v>
      </c>
      <c r="E3478" s="163">
        <v>5976</v>
      </c>
      <c r="F3478" s="163">
        <v>0</v>
      </c>
      <c r="G3478" s="163">
        <v>0</v>
      </c>
      <c r="H3478" s="163">
        <v>0</v>
      </c>
      <c r="I3478" s="163">
        <v>0</v>
      </c>
      <c r="J3478" s="163">
        <v>0</v>
      </c>
      <c r="K3478" s="163">
        <v>7</v>
      </c>
      <c r="L3478" s="163">
        <v>4738</v>
      </c>
      <c r="M3478" s="163">
        <v>22753</v>
      </c>
      <c r="N3478" s="163">
        <v>0.79300000000000004</v>
      </c>
      <c r="O3478" s="163">
        <v>3.806</v>
      </c>
      <c r="P3478" s="163">
        <v>7</v>
      </c>
      <c r="Q3478" s="163">
        <v>4738</v>
      </c>
      <c r="R3478" s="163">
        <v>22753</v>
      </c>
      <c r="S3478" s="163">
        <v>0.79300000000000004</v>
      </c>
      <c r="T3478" s="163">
        <v>3.806</v>
      </c>
    </row>
    <row r="3479" spans="1:20" ht="15.75" customHeight="1">
      <c r="A3479" s="130" t="s">
        <v>141</v>
      </c>
      <c r="B3479" s="164">
        <v>2020</v>
      </c>
      <c r="C3479" s="164">
        <v>7</v>
      </c>
      <c r="D3479" s="130" t="s">
        <v>59</v>
      </c>
      <c r="E3479" s="164">
        <v>5976</v>
      </c>
      <c r="F3479" s="164">
        <v>0</v>
      </c>
      <c r="G3479" s="164">
        <v>0</v>
      </c>
      <c r="H3479" s="164">
        <v>0</v>
      </c>
      <c r="I3479" s="164">
        <v>0</v>
      </c>
      <c r="J3479" s="164">
        <v>0</v>
      </c>
      <c r="K3479" s="164">
        <v>0</v>
      </c>
      <c r="L3479" s="164">
        <v>0</v>
      </c>
      <c r="M3479" s="164">
        <v>0</v>
      </c>
      <c r="N3479" s="164">
        <v>0</v>
      </c>
      <c r="O3479" s="164">
        <v>0</v>
      </c>
      <c r="P3479" s="164">
        <v>0</v>
      </c>
      <c r="Q3479" s="164">
        <v>0</v>
      </c>
      <c r="R3479" s="164">
        <v>0</v>
      </c>
      <c r="S3479" s="164">
        <v>0</v>
      </c>
      <c r="T3479" s="164">
        <v>0</v>
      </c>
    </row>
    <row r="3480" spans="1:20" ht="15.75" customHeight="1">
      <c r="A3480" s="126" t="s">
        <v>141</v>
      </c>
      <c r="B3480" s="163">
        <v>2020</v>
      </c>
      <c r="C3480" s="163">
        <v>8</v>
      </c>
      <c r="D3480" s="126" t="s">
        <v>60</v>
      </c>
      <c r="E3480" s="163">
        <v>5976</v>
      </c>
      <c r="F3480" s="163">
        <v>0</v>
      </c>
      <c r="G3480" s="163">
        <v>0</v>
      </c>
      <c r="H3480" s="163">
        <v>0</v>
      </c>
      <c r="I3480" s="163">
        <v>0</v>
      </c>
      <c r="J3480" s="163">
        <v>0</v>
      </c>
      <c r="K3480" s="163">
        <v>0</v>
      </c>
      <c r="L3480" s="163">
        <v>0</v>
      </c>
      <c r="M3480" s="163">
        <v>0</v>
      </c>
      <c r="N3480" s="163">
        <v>0</v>
      </c>
      <c r="O3480" s="163">
        <v>0</v>
      </c>
      <c r="P3480" s="163">
        <v>0</v>
      </c>
      <c r="Q3480" s="163">
        <v>0</v>
      </c>
      <c r="R3480" s="163">
        <v>0</v>
      </c>
      <c r="S3480" s="163">
        <v>0</v>
      </c>
      <c r="T3480" s="163">
        <v>0</v>
      </c>
    </row>
    <row r="3481" spans="1:20" ht="15.75" customHeight="1">
      <c r="A3481" s="130" t="s">
        <v>141</v>
      </c>
      <c r="B3481" s="164">
        <v>2020</v>
      </c>
      <c r="C3481" s="164">
        <v>9</v>
      </c>
      <c r="D3481" s="130" t="s">
        <v>61</v>
      </c>
      <c r="E3481" s="164">
        <v>5976</v>
      </c>
      <c r="F3481" s="164">
        <v>0</v>
      </c>
      <c r="G3481" s="164">
        <v>0</v>
      </c>
      <c r="H3481" s="164">
        <v>0</v>
      </c>
      <c r="I3481" s="164">
        <v>0</v>
      </c>
      <c r="J3481" s="164">
        <v>0</v>
      </c>
      <c r="K3481" s="164">
        <v>13</v>
      </c>
      <c r="L3481" s="164">
        <v>126</v>
      </c>
      <c r="M3481" s="164">
        <v>209.75</v>
      </c>
      <c r="N3481" s="164">
        <v>2.1000000000000001E-2</v>
      </c>
      <c r="O3481" s="164">
        <v>3.5000000000000003E-2</v>
      </c>
      <c r="P3481" s="164">
        <v>13</v>
      </c>
      <c r="Q3481" s="164">
        <v>126</v>
      </c>
      <c r="R3481" s="164">
        <v>209.75</v>
      </c>
      <c r="S3481" s="164">
        <v>2.1000000000000001E-2</v>
      </c>
      <c r="T3481" s="164">
        <v>3.5000000000000003E-2</v>
      </c>
    </row>
    <row r="3482" spans="1:20" ht="15.75" customHeight="1">
      <c r="A3482" s="126" t="s">
        <v>141</v>
      </c>
      <c r="B3482" s="163">
        <v>2021</v>
      </c>
      <c r="C3482" s="163">
        <v>0</v>
      </c>
      <c r="D3482" s="126" t="s">
        <v>53</v>
      </c>
      <c r="E3482" s="163">
        <v>5955</v>
      </c>
      <c r="F3482" s="163">
        <v>0</v>
      </c>
      <c r="G3482" s="163">
        <v>0</v>
      </c>
      <c r="H3482" s="163">
        <v>0</v>
      </c>
      <c r="I3482" s="163">
        <v>0</v>
      </c>
      <c r="J3482" s="163">
        <v>0</v>
      </c>
      <c r="K3482" s="163">
        <v>0</v>
      </c>
      <c r="L3482" s="163">
        <v>0</v>
      </c>
      <c r="M3482" s="163">
        <v>0</v>
      </c>
      <c r="N3482" s="163">
        <v>0</v>
      </c>
      <c r="O3482" s="163">
        <v>0</v>
      </c>
      <c r="P3482" s="163">
        <v>0</v>
      </c>
      <c r="Q3482" s="163">
        <v>0</v>
      </c>
      <c r="R3482" s="163">
        <v>0</v>
      </c>
      <c r="S3482" s="163">
        <v>0</v>
      </c>
      <c r="T3482" s="163">
        <v>0</v>
      </c>
    </row>
    <row r="3483" spans="1:20" ht="15.75" customHeight="1">
      <c r="A3483" s="130" t="s">
        <v>141</v>
      </c>
      <c r="B3483" s="164">
        <v>2021</v>
      </c>
      <c r="C3483" s="164">
        <v>1</v>
      </c>
      <c r="D3483" s="130" t="s">
        <v>54</v>
      </c>
      <c r="E3483" s="164">
        <v>5955</v>
      </c>
      <c r="F3483" s="164">
        <v>0</v>
      </c>
      <c r="G3483" s="164">
        <v>0</v>
      </c>
      <c r="H3483" s="164">
        <v>0</v>
      </c>
      <c r="I3483" s="164">
        <v>0</v>
      </c>
      <c r="J3483" s="164">
        <v>0</v>
      </c>
      <c r="K3483" s="164">
        <v>1</v>
      </c>
      <c r="L3483" s="164">
        <v>32</v>
      </c>
      <c r="M3483" s="164">
        <v>160</v>
      </c>
      <c r="N3483" s="164">
        <v>5.0000000000000001E-3</v>
      </c>
      <c r="O3483" s="164">
        <v>2.7E-2</v>
      </c>
      <c r="P3483" s="164">
        <v>1</v>
      </c>
      <c r="Q3483" s="164">
        <v>32</v>
      </c>
      <c r="R3483" s="164">
        <v>160</v>
      </c>
      <c r="S3483" s="164">
        <v>5.0000000000000001E-3</v>
      </c>
      <c r="T3483" s="164">
        <v>2.7E-2</v>
      </c>
    </row>
    <row r="3484" spans="1:20" ht="15.75" customHeight="1">
      <c r="A3484" s="126" t="s">
        <v>141</v>
      </c>
      <c r="B3484" s="163">
        <v>2021</v>
      </c>
      <c r="C3484" s="163">
        <v>2</v>
      </c>
      <c r="D3484" s="126" t="s">
        <v>1415</v>
      </c>
      <c r="E3484" s="163">
        <v>5955</v>
      </c>
      <c r="F3484" s="163">
        <v>0</v>
      </c>
      <c r="G3484" s="163">
        <v>0</v>
      </c>
      <c r="H3484" s="163">
        <v>0</v>
      </c>
      <c r="I3484" s="163">
        <v>0</v>
      </c>
      <c r="J3484" s="163">
        <v>0</v>
      </c>
      <c r="K3484" s="163">
        <v>3</v>
      </c>
      <c r="L3484" s="163">
        <v>6738</v>
      </c>
      <c r="M3484" s="163">
        <v>13476</v>
      </c>
      <c r="N3484" s="163">
        <v>1.131</v>
      </c>
      <c r="O3484" s="163">
        <v>2.262</v>
      </c>
      <c r="P3484" s="163">
        <v>3</v>
      </c>
      <c r="Q3484" s="163">
        <v>6738</v>
      </c>
      <c r="R3484" s="163">
        <v>13476</v>
      </c>
      <c r="S3484" s="163">
        <v>1.131</v>
      </c>
      <c r="T3484" s="163">
        <v>2.262</v>
      </c>
    </row>
    <row r="3485" spans="1:20" ht="15.75" customHeight="1">
      <c r="A3485" s="130" t="s">
        <v>141</v>
      </c>
      <c r="B3485" s="164">
        <v>2021</v>
      </c>
      <c r="C3485" s="164">
        <v>3</v>
      </c>
      <c r="D3485" s="130" t="s">
        <v>55</v>
      </c>
      <c r="E3485" s="164">
        <v>5955</v>
      </c>
      <c r="F3485" s="164">
        <v>0</v>
      </c>
      <c r="G3485" s="164">
        <v>0</v>
      </c>
      <c r="H3485" s="164">
        <v>0</v>
      </c>
      <c r="I3485" s="164">
        <v>0</v>
      </c>
      <c r="J3485" s="164">
        <v>0</v>
      </c>
      <c r="K3485" s="164">
        <v>6</v>
      </c>
      <c r="L3485" s="164">
        <v>3339</v>
      </c>
      <c r="M3485" s="164">
        <v>5710</v>
      </c>
      <c r="N3485" s="164">
        <v>0.56100000000000005</v>
      </c>
      <c r="O3485" s="164">
        <v>0.95899999999999996</v>
      </c>
      <c r="P3485" s="164">
        <v>6</v>
      </c>
      <c r="Q3485" s="164">
        <v>3339</v>
      </c>
      <c r="R3485" s="164">
        <v>5710</v>
      </c>
      <c r="S3485" s="164">
        <v>0.56100000000000005</v>
      </c>
      <c r="T3485" s="164">
        <v>0.95899999999999996</v>
      </c>
    </row>
    <row r="3486" spans="1:20" ht="15.75" customHeight="1">
      <c r="A3486" s="126" t="s">
        <v>141</v>
      </c>
      <c r="B3486" s="163">
        <v>2021</v>
      </c>
      <c r="C3486" s="163">
        <v>4</v>
      </c>
      <c r="D3486" s="126" t="s">
        <v>56</v>
      </c>
      <c r="E3486" s="163">
        <v>5955</v>
      </c>
      <c r="F3486" s="163">
        <v>0</v>
      </c>
      <c r="G3486" s="163">
        <v>0</v>
      </c>
      <c r="H3486" s="163">
        <v>0</v>
      </c>
      <c r="I3486" s="163">
        <v>0</v>
      </c>
      <c r="J3486" s="163">
        <v>0</v>
      </c>
      <c r="K3486" s="163">
        <v>0</v>
      </c>
      <c r="L3486" s="163">
        <v>0</v>
      </c>
      <c r="M3486" s="163">
        <v>0</v>
      </c>
      <c r="N3486" s="163">
        <v>0</v>
      </c>
      <c r="O3486" s="163">
        <v>0</v>
      </c>
      <c r="P3486" s="163">
        <v>0</v>
      </c>
      <c r="Q3486" s="163">
        <v>0</v>
      </c>
      <c r="R3486" s="163">
        <v>0</v>
      </c>
      <c r="S3486" s="163">
        <v>0</v>
      </c>
      <c r="T3486" s="163">
        <v>0</v>
      </c>
    </row>
    <row r="3487" spans="1:20" ht="15.75" customHeight="1">
      <c r="A3487" s="130" t="s">
        <v>141</v>
      </c>
      <c r="B3487" s="164">
        <v>2021</v>
      </c>
      <c r="C3487" s="164">
        <v>5</v>
      </c>
      <c r="D3487" s="130" t="s">
        <v>57</v>
      </c>
      <c r="E3487" s="164">
        <v>5955</v>
      </c>
      <c r="F3487" s="164">
        <v>0</v>
      </c>
      <c r="G3487" s="164">
        <v>0</v>
      </c>
      <c r="H3487" s="164">
        <v>0</v>
      </c>
      <c r="I3487" s="164">
        <v>0</v>
      </c>
      <c r="J3487" s="164">
        <v>0</v>
      </c>
      <c r="K3487" s="164">
        <v>7</v>
      </c>
      <c r="L3487" s="164">
        <v>4570</v>
      </c>
      <c r="M3487" s="164">
        <v>4824</v>
      </c>
      <c r="N3487" s="164">
        <v>0.76700000000000002</v>
      </c>
      <c r="O3487" s="164">
        <v>0.81</v>
      </c>
      <c r="P3487" s="164">
        <v>7</v>
      </c>
      <c r="Q3487" s="164">
        <v>4570</v>
      </c>
      <c r="R3487" s="164">
        <v>4824</v>
      </c>
      <c r="S3487" s="164">
        <v>0.76700000000000002</v>
      </c>
      <c r="T3487" s="164">
        <v>0.81</v>
      </c>
    </row>
    <row r="3488" spans="1:20" ht="15.75" customHeight="1">
      <c r="A3488" s="126" t="s">
        <v>141</v>
      </c>
      <c r="B3488" s="163">
        <v>2021</v>
      </c>
      <c r="C3488" s="163">
        <v>6</v>
      </c>
      <c r="D3488" s="126" t="s">
        <v>58</v>
      </c>
      <c r="E3488" s="163">
        <v>5955</v>
      </c>
      <c r="F3488" s="163">
        <v>0</v>
      </c>
      <c r="G3488" s="163">
        <v>0</v>
      </c>
      <c r="H3488" s="163">
        <v>0</v>
      </c>
      <c r="I3488" s="163">
        <v>0</v>
      </c>
      <c r="J3488" s="163">
        <v>0</v>
      </c>
      <c r="K3488" s="163">
        <v>2</v>
      </c>
      <c r="L3488" s="163">
        <v>50</v>
      </c>
      <c r="M3488" s="163">
        <v>175</v>
      </c>
      <c r="N3488" s="163">
        <v>8.0000000000000002E-3</v>
      </c>
      <c r="O3488" s="163">
        <v>2.9000000000000001E-2</v>
      </c>
      <c r="P3488" s="163">
        <v>2</v>
      </c>
      <c r="Q3488" s="163">
        <v>50</v>
      </c>
      <c r="R3488" s="163">
        <v>175</v>
      </c>
      <c r="S3488" s="163">
        <v>8.0000000000000002E-3</v>
      </c>
      <c r="T3488" s="163">
        <v>2.9000000000000001E-2</v>
      </c>
    </row>
    <row r="3489" spans="1:20" ht="15.75" customHeight="1">
      <c r="A3489" s="130" t="s">
        <v>141</v>
      </c>
      <c r="B3489" s="164">
        <v>2021</v>
      </c>
      <c r="C3489" s="164">
        <v>7</v>
      </c>
      <c r="D3489" s="130" t="s">
        <v>59</v>
      </c>
      <c r="E3489" s="164">
        <v>5955</v>
      </c>
      <c r="F3489" s="164">
        <v>0</v>
      </c>
      <c r="G3489" s="164">
        <v>0</v>
      </c>
      <c r="H3489" s="164">
        <v>0</v>
      </c>
      <c r="I3489" s="164">
        <v>0</v>
      </c>
      <c r="J3489" s="164">
        <v>0</v>
      </c>
      <c r="K3489" s="164">
        <v>0</v>
      </c>
      <c r="L3489" s="164">
        <v>0</v>
      </c>
      <c r="M3489" s="164">
        <v>0</v>
      </c>
      <c r="N3489" s="164">
        <v>0</v>
      </c>
      <c r="O3489" s="164">
        <v>0</v>
      </c>
      <c r="P3489" s="164">
        <v>0</v>
      </c>
      <c r="Q3489" s="164">
        <v>0</v>
      </c>
      <c r="R3489" s="164">
        <v>0</v>
      </c>
      <c r="S3489" s="164">
        <v>0</v>
      </c>
      <c r="T3489" s="164">
        <v>0</v>
      </c>
    </row>
    <row r="3490" spans="1:20" ht="15.75" customHeight="1">
      <c r="A3490" s="126" t="s">
        <v>141</v>
      </c>
      <c r="B3490" s="163">
        <v>2021</v>
      </c>
      <c r="C3490" s="163">
        <v>8</v>
      </c>
      <c r="D3490" s="126" t="s">
        <v>60</v>
      </c>
      <c r="E3490" s="163">
        <v>5955</v>
      </c>
      <c r="F3490" s="163">
        <v>0</v>
      </c>
      <c r="G3490" s="163">
        <v>0</v>
      </c>
      <c r="H3490" s="163">
        <v>0</v>
      </c>
      <c r="I3490" s="163">
        <v>0</v>
      </c>
      <c r="J3490" s="163">
        <v>0</v>
      </c>
      <c r="K3490" s="163">
        <v>0</v>
      </c>
      <c r="L3490" s="163">
        <v>0</v>
      </c>
      <c r="M3490" s="163">
        <v>0</v>
      </c>
      <c r="N3490" s="163">
        <v>0</v>
      </c>
      <c r="O3490" s="163">
        <v>0</v>
      </c>
      <c r="P3490" s="163">
        <v>0</v>
      </c>
      <c r="Q3490" s="163">
        <v>0</v>
      </c>
      <c r="R3490" s="163">
        <v>0</v>
      </c>
      <c r="S3490" s="163">
        <v>0</v>
      </c>
      <c r="T3490" s="163">
        <v>0</v>
      </c>
    </row>
    <row r="3491" spans="1:20" ht="15.75" customHeight="1">
      <c r="A3491" s="130" t="s">
        <v>141</v>
      </c>
      <c r="B3491" s="164">
        <v>2021</v>
      </c>
      <c r="C3491" s="164">
        <v>9</v>
      </c>
      <c r="D3491" s="130" t="s">
        <v>61</v>
      </c>
      <c r="E3491" s="164">
        <v>5955</v>
      </c>
      <c r="F3491" s="164">
        <v>0</v>
      </c>
      <c r="G3491" s="164">
        <v>0</v>
      </c>
      <c r="H3491" s="164">
        <v>0</v>
      </c>
      <c r="I3491" s="164">
        <v>0</v>
      </c>
      <c r="J3491" s="164">
        <v>0</v>
      </c>
      <c r="K3491" s="164">
        <v>9</v>
      </c>
      <c r="L3491" s="164">
        <v>466</v>
      </c>
      <c r="M3491" s="164">
        <v>183.2</v>
      </c>
      <c r="N3491" s="164">
        <v>7.8E-2</v>
      </c>
      <c r="O3491" s="164">
        <v>3.1E-2</v>
      </c>
      <c r="P3491" s="164">
        <v>9</v>
      </c>
      <c r="Q3491" s="164">
        <v>466</v>
      </c>
      <c r="R3491" s="164">
        <v>183.2</v>
      </c>
      <c r="S3491" s="164">
        <v>7.8E-2</v>
      </c>
      <c r="T3491" s="164">
        <v>3.1E-2</v>
      </c>
    </row>
    <row r="3492" spans="1:20" ht="15.75" customHeight="1">
      <c r="A3492" s="126" t="s">
        <v>141</v>
      </c>
      <c r="B3492" s="163">
        <v>2022</v>
      </c>
      <c r="C3492" s="163">
        <v>0</v>
      </c>
      <c r="D3492" s="126" t="s">
        <v>53</v>
      </c>
      <c r="E3492" s="163">
        <v>5980</v>
      </c>
      <c r="F3492" s="163">
        <v>0</v>
      </c>
      <c r="G3492" s="163">
        <v>0</v>
      </c>
      <c r="H3492" s="163">
        <v>0</v>
      </c>
      <c r="I3492" s="163">
        <v>0</v>
      </c>
      <c r="J3492" s="163">
        <v>0</v>
      </c>
      <c r="K3492" s="163">
        <v>0</v>
      </c>
      <c r="L3492" s="163">
        <v>0</v>
      </c>
      <c r="M3492" s="163">
        <v>0</v>
      </c>
      <c r="N3492" s="163">
        <v>0</v>
      </c>
      <c r="O3492" s="163">
        <v>0</v>
      </c>
      <c r="P3492" s="163">
        <v>0</v>
      </c>
      <c r="Q3492" s="163">
        <v>0</v>
      </c>
      <c r="R3492" s="163">
        <v>0</v>
      </c>
      <c r="S3492" s="163">
        <v>0</v>
      </c>
      <c r="T3492" s="163">
        <v>0</v>
      </c>
    </row>
    <row r="3493" spans="1:20" ht="15.75" customHeight="1">
      <c r="A3493" s="130" t="s">
        <v>141</v>
      </c>
      <c r="B3493" s="164">
        <v>2022</v>
      </c>
      <c r="C3493" s="164">
        <v>1</v>
      </c>
      <c r="D3493" s="130" t="s">
        <v>54</v>
      </c>
      <c r="E3493" s="164">
        <v>5980</v>
      </c>
      <c r="F3493" s="164">
        <v>0</v>
      </c>
      <c r="G3493" s="164">
        <v>0</v>
      </c>
      <c r="H3493" s="164">
        <v>0</v>
      </c>
      <c r="I3493" s="164">
        <v>0</v>
      </c>
      <c r="J3493" s="164">
        <v>0</v>
      </c>
      <c r="K3493" s="164">
        <v>8</v>
      </c>
      <c r="L3493" s="164">
        <v>201</v>
      </c>
      <c r="M3493" s="164">
        <v>794</v>
      </c>
      <c r="N3493" s="164">
        <v>3.4000000000000002E-2</v>
      </c>
      <c r="O3493" s="164">
        <v>0.13300000000000001</v>
      </c>
      <c r="P3493" s="164">
        <v>8</v>
      </c>
      <c r="Q3493" s="164">
        <v>201</v>
      </c>
      <c r="R3493" s="164">
        <v>794</v>
      </c>
      <c r="S3493" s="164">
        <v>3.4000000000000002E-2</v>
      </c>
      <c r="T3493" s="164">
        <v>0.13300000000000001</v>
      </c>
    </row>
    <row r="3494" spans="1:20" ht="15.75" customHeight="1">
      <c r="A3494" s="126" t="s">
        <v>141</v>
      </c>
      <c r="B3494" s="163">
        <v>2022</v>
      </c>
      <c r="C3494" s="163">
        <v>2</v>
      </c>
      <c r="D3494" s="126" t="s">
        <v>1415</v>
      </c>
      <c r="E3494" s="163">
        <v>5980</v>
      </c>
      <c r="F3494" s="163">
        <v>0</v>
      </c>
      <c r="G3494" s="163">
        <v>0</v>
      </c>
      <c r="H3494" s="163">
        <v>0</v>
      </c>
      <c r="I3494" s="163">
        <v>0</v>
      </c>
      <c r="J3494" s="163">
        <v>0</v>
      </c>
      <c r="K3494" s="163">
        <v>3</v>
      </c>
      <c r="L3494" s="163">
        <v>6720</v>
      </c>
      <c r="M3494" s="163">
        <v>25760</v>
      </c>
      <c r="N3494" s="163">
        <v>1.1240000000000001</v>
      </c>
      <c r="O3494" s="163">
        <v>4.3070000000000004</v>
      </c>
      <c r="P3494" s="163">
        <v>3</v>
      </c>
      <c r="Q3494" s="163">
        <v>6720</v>
      </c>
      <c r="R3494" s="163">
        <v>25760</v>
      </c>
      <c r="S3494" s="163">
        <v>1.1240000000000001</v>
      </c>
      <c r="T3494" s="163">
        <v>4.3070000000000004</v>
      </c>
    </row>
    <row r="3495" spans="1:20" ht="15.75" customHeight="1">
      <c r="A3495" s="130" t="s">
        <v>141</v>
      </c>
      <c r="B3495" s="164">
        <v>2022</v>
      </c>
      <c r="C3495" s="164">
        <v>3</v>
      </c>
      <c r="D3495" s="130" t="s">
        <v>55</v>
      </c>
      <c r="E3495" s="164">
        <v>5980</v>
      </c>
      <c r="F3495" s="164">
        <v>0</v>
      </c>
      <c r="G3495" s="164">
        <v>0</v>
      </c>
      <c r="H3495" s="164">
        <v>0</v>
      </c>
      <c r="I3495" s="164">
        <v>0</v>
      </c>
      <c r="J3495" s="164">
        <v>0</v>
      </c>
      <c r="K3495" s="164">
        <v>8</v>
      </c>
      <c r="L3495" s="164">
        <v>375</v>
      </c>
      <c r="M3495" s="164">
        <v>593.5</v>
      </c>
      <c r="N3495" s="164">
        <v>6.3E-2</v>
      </c>
      <c r="O3495" s="164">
        <v>9.9000000000000005E-2</v>
      </c>
      <c r="P3495" s="164">
        <v>8</v>
      </c>
      <c r="Q3495" s="164">
        <v>375</v>
      </c>
      <c r="R3495" s="164">
        <v>593.5</v>
      </c>
      <c r="S3495" s="164">
        <v>6.3E-2</v>
      </c>
      <c r="T3495" s="164">
        <v>9.9000000000000005E-2</v>
      </c>
    </row>
    <row r="3496" spans="1:20" ht="15.75" customHeight="1">
      <c r="A3496" s="126" t="s">
        <v>141</v>
      </c>
      <c r="B3496" s="163">
        <v>2022</v>
      </c>
      <c r="C3496" s="163">
        <v>4</v>
      </c>
      <c r="D3496" s="126" t="s">
        <v>56</v>
      </c>
      <c r="E3496" s="163">
        <v>5980</v>
      </c>
      <c r="F3496" s="163">
        <v>0</v>
      </c>
      <c r="G3496" s="163">
        <v>0</v>
      </c>
      <c r="H3496" s="163">
        <v>0</v>
      </c>
      <c r="I3496" s="163">
        <v>0</v>
      </c>
      <c r="J3496" s="163">
        <v>0</v>
      </c>
      <c r="K3496" s="163">
        <v>0</v>
      </c>
      <c r="L3496" s="163">
        <v>0</v>
      </c>
      <c r="M3496" s="163">
        <v>0</v>
      </c>
      <c r="N3496" s="163">
        <v>0</v>
      </c>
      <c r="O3496" s="163">
        <v>0</v>
      </c>
      <c r="P3496" s="163">
        <v>0</v>
      </c>
      <c r="Q3496" s="163">
        <v>0</v>
      </c>
      <c r="R3496" s="163">
        <v>0</v>
      </c>
      <c r="S3496" s="163">
        <v>0</v>
      </c>
      <c r="T3496" s="163">
        <v>0</v>
      </c>
    </row>
    <row r="3497" spans="1:20" ht="15.75" customHeight="1">
      <c r="A3497" s="130" t="s">
        <v>141</v>
      </c>
      <c r="B3497" s="164">
        <v>2022</v>
      </c>
      <c r="C3497" s="164">
        <v>5</v>
      </c>
      <c r="D3497" s="130" t="s">
        <v>57</v>
      </c>
      <c r="E3497" s="164">
        <v>5980</v>
      </c>
      <c r="F3497" s="164">
        <v>0</v>
      </c>
      <c r="G3497" s="164">
        <v>0</v>
      </c>
      <c r="H3497" s="164">
        <v>0</v>
      </c>
      <c r="I3497" s="164">
        <v>0</v>
      </c>
      <c r="J3497" s="164">
        <v>0</v>
      </c>
      <c r="K3497" s="164">
        <v>10</v>
      </c>
      <c r="L3497" s="164">
        <v>2648</v>
      </c>
      <c r="M3497" s="164">
        <v>5162</v>
      </c>
      <c r="N3497" s="164">
        <v>0.443</v>
      </c>
      <c r="O3497" s="164">
        <v>0.86299999999999999</v>
      </c>
      <c r="P3497" s="164">
        <v>10</v>
      </c>
      <c r="Q3497" s="164">
        <v>2648</v>
      </c>
      <c r="R3497" s="164">
        <v>5162</v>
      </c>
      <c r="S3497" s="164">
        <v>0.443</v>
      </c>
      <c r="T3497" s="164">
        <v>0.86299999999999999</v>
      </c>
    </row>
    <row r="3498" spans="1:20" ht="15.75" customHeight="1">
      <c r="A3498" s="126" t="s">
        <v>141</v>
      </c>
      <c r="B3498" s="163">
        <v>2022</v>
      </c>
      <c r="C3498" s="163">
        <v>6</v>
      </c>
      <c r="D3498" s="126" t="s">
        <v>58</v>
      </c>
      <c r="E3498" s="163">
        <v>5980</v>
      </c>
      <c r="F3498" s="163">
        <v>0</v>
      </c>
      <c r="G3498" s="163">
        <v>0</v>
      </c>
      <c r="H3498" s="163">
        <v>0</v>
      </c>
      <c r="I3498" s="163">
        <v>0</v>
      </c>
      <c r="J3498" s="163">
        <v>0</v>
      </c>
      <c r="K3498" s="163">
        <v>2</v>
      </c>
      <c r="L3498" s="163">
        <v>35</v>
      </c>
      <c r="M3498" s="163">
        <v>62.5</v>
      </c>
      <c r="N3498" s="163">
        <v>6.0000000000000001E-3</v>
      </c>
      <c r="O3498" s="163">
        <v>0.01</v>
      </c>
      <c r="P3498" s="163">
        <v>2</v>
      </c>
      <c r="Q3498" s="163">
        <v>35</v>
      </c>
      <c r="R3498" s="163">
        <v>62.5</v>
      </c>
      <c r="S3498" s="163">
        <v>6.0000000000000001E-3</v>
      </c>
      <c r="T3498" s="163">
        <v>0.01</v>
      </c>
    </row>
    <row r="3499" spans="1:20" ht="15.75" customHeight="1">
      <c r="A3499" s="130" t="s">
        <v>141</v>
      </c>
      <c r="B3499" s="164">
        <v>2022</v>
      </c>
      <c r="C3499" s="164">
        <v>7</v>
      </c>
      <c r="D3499" s="130" t="s">
        <v>59</v>
      </c>
      <c r="E3499" s="164">
        <v>5980</v>
      </c>
      <c r="F3499" s="164">
        <v>0</v>
      </c>
      <c r="G3499" s="164">
        <v>0</v>
      </c>
      <c r="H3499" s="164">
        <v>0</v>
      </c>
      <c r="I3499" s="164">
        <v>0</v>
      </c>
      <c r="J3499" s="164">
        <v>0</v>
      </c>
      <c r="K3499" s="164">
        <v>0</v>
      </c>
      <c r="L3499" s="164">
        <v>0</v>
      </c>
      <c r="M3499" s="164">
        <v>0</v>
      </c>
      <c r="N3499" s="164">
        <v>0</v>
      </c>
      <c r="O3499" s="164">
        <v>0</v>
      </c>
      <c r="P3499" s="164">
        <v>0</v>
      </c>
      <c r="Q3499" s="164">
        <v>0</v>
      </c>
      <c r="R3499" s="164">
        <v>0</v>
      </c>
      <c r="S3499" s="164">
        <v>0</v>
      </c>
      <c r="T3499" s="164">
        <v>0</v>
      </c>
    </row>
    <row r="3500" spans="1:20" ht="15.75" customHeight="1">
      <c r="A3500" s="126" t="s">
        <v>141</v>
      </c>
      <c r="B3500" s="163">
        <v>2022</v>
      </c>
      <c r="C3500" s="163">
        <v>8</v>
      </c>
      <c r="D3500" s="126" t="s">
        <v>60</v>
      </c>
      <c r="E3500" s="163">
        <v>5980</v>
      </c>
      <c r="F3500" s="163">
        <v>0</v>
      </c>
      <c r="G3500" s="163">
        <v>0</v>
      </c>
      <c r="H3500" s="163">
        <v>0</v>
      </c>
      <c r="I3500" s="163">
        <v>0</v>
      </c>
      <c r="J3500" s="163">
        <v>0</v>
      </c>
      <c r="K3500" s="163">
        <v>0</v>
      </c>
      <c r="L3500" s="163">
        <v>0</v>
      </c>
      <c r="M3500" s="163">
        <v>0</v>
      </c>
      <c r="N3500" s="163">
        <v>0</v>
      </c>
      <c r="O3500" s="163">
        <v>0</v>
      </c>
      <c r="P3500" s="163">
        <v>0</v>
      </c>
      <c r="Q3500" s="163">
        <v>0</v>
      </c>
      <c r="R3500" s="163">
        <v>0</v>
      </c>
      <c r="S3500" s="163">
        <v>0</v>
      </c>
      <c r="T3500" s="163">
        <v>0</v>
      </c>
    </row>
    <row r="3501" spans="1:20" ht="15.75" customHeight="1">
      <c r="A3501" s="130" t="s">
        <v>141</v>
      </c>
      <c r="B3501" s="164">
        <v>2022</v>
      </c>
      <c r="C3501" s="164">
        <v>9</v>
      </c>
      <c r="D3501" s="130" t="s">
        <v>61</v>
      </c>
      <c r="E3501" s="164">
        <v>5980</v>
      </c>
      <c r="F3501" s="164">
        <v>0</v>
      </c>
      <c r="G3501" s="164">
        <v>0</v>
      </c>
      <c r="H3501" s="164">
        <v>0</v>
      </c>
      <c r="I3501" s="164">
        <v>0</v>
      </c>
      <c r="J3501" s="164">
        <v>0</v>
      </c>
      <c r="K3501" s="164">
        <v>4</v>
      </c>
      <c r="L3501" s="164">
        <v>135</v>
      </c>
      <c r="M3501" s="164">
        <v>47.5</v>
      </c>
      <c r="N3501" s="164">
        <v>2.3E-2</v>
      </c>
      <c r="O3501" s="164">
        <v>8.0000000000000002E-3</v>
      </c>
      <c r="P3501" s="164">
        <v>4</v>
      </c>
      <c r="Q3501" s="164">
        <v>135</v>
      </c>
      <c r="R3501" s="164">
        <v>47.5</v>
      </c>
      <c r="S3501" s="164">
        <v>2.3E-2</v>
      </c>
      <c r="T3501" s="164">
        <v>8.0000000000000002E-3</v>
      </c>
    </row>
    <row r="3502" spans="1:20" ht="15.75" customHeight="1">
      <c r="A3502" s="126" t="s">
        <v>141</v>
      </c>
      <c r="B3502" s="163">
        <v>2023</v>
      </c>
      <c r="C3502" s="163">
        <v>0</v>
      </c>
      <c r="D3502" s="126" t="s">
        <v>53</v>
      </c>
      <c r="E3502" s="163">
        <v>6041</v>
      </c>
      <c r="F3502" s="163">
        <v>0</v>
      </c>
      <c r="G3502" s="163">
        <v>0</v>
      </c>
      <c r="H3502" s="163">
        <v>0</v>
      </c>
      <c r="I3502" s="163">
        <v>0</v>
      </c>
      <c r="J3502" s="163">
        <v>0</v>
      </c>
      <c r="K3502" s="163">
        <v>5</v>
      </c>
      <c r="L3502" s="163">
        <v>173</v>
      </c>
      <c r="M3502" s="163">
        <v>525</v>
      </c>
      <c r="N3502" s="163">
        <v>2.9000000000000001E-2</v>
      </c>
      <c r="O3502" s="163">
        <v>8.6999999999999994E-2</v>
      </c>
      <c r="P3502" s="163">
        <v>5</v>
      </c>
      <c r="Q3502" s="163">
        <v>173</v>
      </c>
      <c r="R3502" s="163">
        <v>525</v>
      </c>
      <c r="S3502" s="163">
        <v>2.9000000000000001E-2</v>
      </c>
      <c r="T3502" s="163">
        <v>8.6999999999999994E-2</v>
      </c>
    </row>
    <row r="3503" spans="1:20" ht="15.75" customHeight="1">
      <c r="A3503" s="130" t="s">
        <v>141</v>
      </c>
      <c r="B3503" s="164">
        <v>2023</v>
      </c>
      <c r="C3503" s="164">
        <v>1</v>
      </c>
      <c r="D3503" s="130" t="s">
        <v>54</v>
      </c>
      <c r="E3503" s="164">
        <v>5988</v>
      </c>
      <c r="F3503" s="164">
        <v>0</v>
      </c>
      <c r="G3503" s="164">
        <v>0</v>
      </c>
      <c r="H3503" s="164">
        <v>0</v>
      </c>
      <c r="I3503" s="164">
        <v>0</v>
      </c>
      <c r="J3503" s="164">
        <v>0</v>
      </c>
      <c r="K3503" s="164">
        <v>4</v>
      </c>
      <c r="L3503" s="164">
        <v>2135</v>
      </c>
      <c r="M3503" s="164">
        <v>19430</v>
      </c>
      <c r="N3503" s="164">
        <v>0.35699999999999998</v>
      </c>
      <c r="O3503" s="164">
        <v>3.2450000000000001</v>
      </c>
      <c r="P3503" s="164">
        <v>4</v>
      </c>
      <c r="Q3503" s="164">
        <v>2135</v>
      </c>
      <c r="R3503" s="164">
        <v>19430</v>
      </c>
      <c r="S3503" s="164">
        <v>0.35699999999999998</v>
      </c>
      <c r="T3503" s="164">
        <v>3.2450000000000001</v>
      </c>
    </row>
    <row r="3504" spans="1:20" ht="15.75" customHeight="1">
      <c r="A3504" s="126" t="s">
        <v>141</v>
      </c>
      <c r="B3504" s="163">
        <v>2023</v>
      </c>
      <c r="C3504" s="163">
        <v>2</v>
      </c>
      <c r="D3504" s="126" t="s">
        <v>1415</v>
      </c>
      <c r="E3504" s="163">
        <v>5988</v>
      </c>
      <c r="F3504" s="163">
        <v>0</v>
      </c>
      <c r="G3504" s="163">
        <v>0</v>
      </c>
      <c r="H3504" s="163">
        <v>0</v>
      </c>
      <c r="I3504" s="163">
        <v>0</v>
      </c>
      <c r="J3504" s="163">
        <v>0</v>
      </c>
      <c r="K3504" s="163">
        <v>7</v>
      </c>
      <c r="L3504" s="163">
        <v>14513</v>
      </c>
      <c r="M3504" s="163">
        <v>85607.25</v>
      </c>
      <c r="N3504" s="163">
        <v>2.423</v>
      </c>
      <c r="O3504" s="163">
        <v>14.295</v>
      </c>
      <c r="P3504" s="163">
        <v>7</v>
      </c>
      <c r="Q3504" s="163">
        <v>14513</v>
      </c>
      <c r="R3504" s="163">
        <v>85607.25</v>
      </c>
      <c r="S3504" s="163">
        <v>2.423</v>
      </c>
      <c r="T3504" s="163">
        <v>14.295</v>
      </c>
    </row>
    <row r="3505" spans="1:20" ht="15.75" customHeight="1">
      <c r="A3505" s="130" t="s">
        <v>141</v>
      </c>
      <c r="B3505" s="164">
        <v>2023</v>
      </c>
      <c r="C3505" s="164">
        <v>3</v>
      </c>
      <c r="D3505" s="130" t="s">
        <v>55</v>
      </c>
      <c r="E3505" s="164">
        <v>5988</v>
      </c>
      <c r="F3505" s="164">
        <v>0</v>
      </c>
      <c r="G3505" s="164">
        <v>0</v>
      </c>
      <c r="H3505" s="164">
        <v>0</v>
      </c>
      <c r="I3505" s="164">
        <v>0</v>
      </c>
      <c r="J3505" s="164">
        <v>0</v>
      </c>
      <c r="K3505" s="164">
        <v>4</v>
      </c>
      <c r="L3505" s="164">
        <v>4864</v>
      </c>
      <c r="M3505" s="164">
        <v>14892</v>
      </c>
      <c r="N3505" s="164">
        <v>0.81200000000000006</v>
      </c>
      <c r="O3505" s="164">
        <v>2.4870000000000001</v>
      </c>
      <c r="P3505" s="164">
        <v>4</v>
      </c>
      <c r="Q3505" s="164">
        <v>4864</v>
      </c>
      <c r="R3505" s="164">
        <v>14892</v>
      </c>
      <c r="S3505" s="164">
        <v>0.81200000000000006</v>
      </c>
      <c r="T3505" s="164">
        <v>2.4870000000000001</v>
      </c>
    </row>
    <row r="3506" spans="1:20" ht="15.75" customHeight="1">
      <c r="A3506" s="126" t="s">
        <v>141</v>
      </c>
      <c r="B3506" s="163">
        <v>2023</v>
      </c>
      <c r="C3506" s="163">
        <v>4</v>
      </c>
      <c r="D3506" s="126" t="s">
        <v>56</v>
      </c>
      <c r="E3506" s="163">
        <v>5988</v>
      </c>
      <c r="F3506" s="163">
        <v>0</v>
      </c>
      <c r="G3506" s="163">
        <v>0</v>
      </c>
      <c r="H3506" s="163">
        <v>0</v>
      </c>
      <c r="I3506" s="163">
        <v>0</v>
      </c>
      <c r="J3506" s="163">
        <v>0</v>
      </c>
      <c r="K3506" s="163">
        <v>1</v>
      </c>
      <c r="L3506" s="163">
        <v>2234</v>
      </c>
      <c r="M3506" s="163">
        <v>2792.5</v>
      </c>
      <c r="N3506" s="163">
        <v>0.373</v>
      </c>
      <c r="O3506" s="163">
        <v>0.46600000000000003</v>
      </c>
      <c r="P3506" s="163">
        <v>1</v>
      </c>
      <c r="Q3506" s="163">
        <v>2234</v>
      </c>
      <c r="R3506" s="163">
        <v>2792.5</v>
      </c>
      <c r="S3506" s="163">
        <v>0.373</v>
      </c>
      <c r="T3506" s="163">
        <v>0.46600000000000003</v>
      </c>
    </row>
    <row r="3507" spans="1:20" ht="15.75" customHeight="1">
      <c r="A3507" s="130" t="s">
        <v>141</v>
      </c>
      <c r="B3507" s="164">
        <v>2023</v>
      </c>
      <c r="C3507" s="164">
        <v>5</v>
      </c>
      <c r="D3507" s="130" t="s">
        <v>57</v>
      </c>
      <c r="E3507" s="164">
        <v>5988</v>
      </c>
      <c r="F3507" s="164">
        <v>0</v>
      </c>
      <c r="G3507" s="164">
        <v>0</v>
      </c>
      <c r="H3507" s="164">
        <v>0</v>
      </c>
      <c r="I3507" s="164">
        <v>0</v>
      </c>
      <c r="J3507" s="164">
        <v>0</v>
      </c>
      <c r="K3507" s="164">
        <v>14</v>
      </c>
      <c r="L3507" s="164">
        <v>1517</v>
      </c>
      <c r="M3507" s="164">
        <v>4161.75</v>
      </c>
      <c r="N3507" s="164">
        <v>0.253</v>
      </c>
      <c r="O3507" s="164">
        <v>0.69499999999999995</v>
      </c>
      <c r="P3507" s="164">
        <v>14</v>
      </c>
      <c r="Q3507" s="164">
        <v>1517</v>
      </c>
      <c r="R3507" s="164">
        <v>4161.75</v>
      </c>
      <c r="S3507" s="164">
        <v>0.253</v>
      </c>
      <c r="T3507" s="164">
        <v>0.69499999999999995</v>
      </c>
    </row>
    <row r="3508" spans="1:20" ht="15.75" customHeight="1">
      <c r="A3508" s="126" t="s">
        <v>141</v>
      </c>
      <c r="B3508" s="163">
        <v>2023</v>
      </c>
      <c r="C3508" s="163">
        <v>6</v>
      </c>
      <c r="D3508" s="126" t="s">
        <v>58</v>
      </c>
      <c r="E3508" s="163">
        <v>5988</v>
      </c>
      <c r="F3508" s="163">
        <v>0</v>
      </c>
      <c r="G3508" s="163">
        <v>0</v>
      </c>
      <c r="H3508" s="163">
        <v>0</v>
      </c>
      <c r="I3508" s="163">
        <v>0</v>
      </c>
      <c r="J3508" s="163">
        <v>0</v>
      </c>
      <c r="K3508" s="163">
        <v>1</v>
      </c>
      <c r="L3508" s="163">
        <v>7</v>
      </c>
      <c r="M3508" s="163">
        <v>8.17</v>
      </c>
      <c r="N3508" s="163">
        <v>1E-3</v>
      </c>
      <c r="O3508" s="163">
        <v>1E-3</v>
      </c>
      <c r="P3508" s="163">
        <v>1</v>
      </c>
      <c r="Q3508" s="163">
        <v>7</v>
      </c>
      <c r="R3508" s="163">
        <v>8.17</v>
      </c>
      <c r="S3508" s="163">
        <v>1E-3</v>
      </c>
      <c r="T3508" s="163">
        <v>1E-3</v>
      </c>
    </row>
    <row r="3509" spans="1:20" ht="15.75" customHeight="1">
      <c r="A3509" s="130" t="s">
        <v>141</v>
      </c>
      <c r="B3509" s="164">
        <v>2023</v>
      </c>
      <c r="C3509" s="164">
        <v>7</v>
      </c>
      <c r="D3509" s="130" t="s">
        <v>59</v>
      </c>
      <c r="E3509" s="164">
        <v>311</v>
      </c>
      <c r="F3509" s="164">
        <v>0</v>
      </c>
      <c r="G3509" s="164">
        <v>0</v>
      </c>
      <c r="H3509" s="164">
        <v>0</v>
      </c>
      <c r="I3509" s="164">
        <v>0</v>
      </c>
      <c r="J3509" s="164">
        <v>0</v>
      </c>
      <c r="K3509" s="164">
        <v>0</v>
      </c>
      <c r="L3509" s="164">
        <v>0</v>
      </c>
      <c r="M3509" s="164">
        <v>0</v>
      </c>
      <c r="N3509" s="164">
        <v>0</v>
      </c>
      <c r="O3509" s="164">
        <v>0</v>
      </c>
      <c r="P3509" s="164">
        <v>0</v>
      </c>
      <c r="Q3509" s="164">
        <v>0</v>
      </c>
      <c r="R3509" s="164">
        <v>0</v>
      </c>
      <c r="S3509" s="164">
        <v>0</v>
      </c>
      <c r="T3509" s="164">
        <v>0</v>
      </c>
    </row>
    <row r="3510" spans="1:20" ht="15.75" customHeight="1">
      <c r="A3510" s="126" t="s">
        <v>141</v>
      </c>
      <c r="B3510" s="163">
        <v>2023</v>
      </c>
      <c r="C3510" s="163">
        <v>8</v>
      </c>
      <c r="D3510" s="126" t="s">
        <v>60</v>
      </c>
      <c r="E3510" s="163">
        <v>311</v>
      </c>
      <c r="F3510" s="163">
        <v>0</v>
      </c>
      <c r="G3510" s="163">
        <v>0</v>
      </c>
      <c r="H3510" s="163">
        <v>0</v>
      </c>
      <c r="I3510" s="163">
        <v>0</v>
      </c>
      <c r="J3510" s="163">
        <v>0</v>
      </c>
      <c r="K3510" s="163">
        <v>0</v>
      </c>
      <c r="L3510" s="163">
        <v>0</v>
      </c>
      <c r="M3510" s="163">
        <v>0</v>
      </c>
      <c r="N3510" s="163">
        <v>0</v>
      </c>
      <c r="O3510" s="163">
        <v>0</v>
      </c>
      <c r="P3510" s="163">
        <v>0</v>
      </c>
      <c r="Q3510" s="163">
        <v>0</v>
      </c>
      <c r="R3510" s="163">
        <v>0</v>
      </c>
      <c r="S3510" s="163">
        <v>0</v>
      </c>
      <c r="T3510" s="163">
        <v>0</v>
      </c>
    </row>
    <row r="3511" spans="1:20" ht="15.75" customHeight="1">
      <c r="A3511" s="130" t="s">
        <v>141</v>
      </c>
      <c r="B3511" s="164">
        <v>2023</v>
      </c>
      <c r="C3511" s="164">
        <v>9</v>
      </c>
      <c r="D3511" s="130" t="s">
        <v>61</v>
      </c>
      <c r="E3511" s="164">
        <v>5988</v>
      </c>
      <c r="F3511" s="164">
        <v>0</v>
      </c>
      <c r="G3511" s="164">
        <v>0</v>
      </c>
      <c r="H3511" s="164">
        <v>0</v>
      </c>
      <c r="I3511" s="164">
        <v>0</v>
      </c>
      <c r="J3511" s="164">
        <v>0</v>
      </c>
      <c r="K3511" s="164">
        <v>13</v>
      </c>
      <c r="L3511" s="164">
        <v>2330</v>
      </c>
      <c r="M3511" s="164">
        <v>6870.5</v>
      </c>
      <c r="N3511" s="164">
        <v>0.38900000000000001</v>
      </c>
      <c r="O3511" s="164">
        <v>1.147</v>
      </c>
      <c r="P3511" s="164">
        <v>13</v>
      </c>
      <c r="Q3511" s="164">
        <v>2330</v>
      </c>
      <c r="R3511" s="164">
        <v>6870.5</v>
      </c>
      <c r="S3511" s="164">
        <v>0.38900000000000001</v>
      </c>
      <c r="T3511" s="164">
        <v>1.147</v>
      </c>
    </row>
    <row r="3512" spans="1:20" ht="15.75" customHeight="1">
      <c r="A3512" s="126" t="s">
        <v>142</v>
      </c>
      <c r="B3512" s="163">
        <v>2015</v>
      </c>
      <c r="C3512" s="163">
        <v>0</v>
      </c>
      <c r="D3512" s="126" t="s">
        <v>53</v>
      </c>
      <c r="E3512" s="163">
        <v>67594</v>
      </c>
      <c r="F3512" s="163">
        <v>0</v>
      </c>
      <c r="G3512" s="163">
        <v>0</v>
      </c>
      <c r="H3512" s="163">
        <v>0</v>
      </c>
      <c r="I3512" s="163">
        <v>0</v>
      </c>
      <c r="J3512" s="163">
        <v>0</v>
      </c>
      <c r="K3512" s="163">
        <v>3</v>
      </c>
      <c r="L3512" s="163">
        <v>333</v>
      </c>
      <c r="M3512" s="163">
        <v>201.99</v>
      </c>
      <c r="N3512" s="163">
        <v>5.0000000000000001E-3</v>
      </c>
      <c r="O3512" s="163">
        <v>3.0000000000000001E-3</v>
      </c>
      <c r="P3512" s="163">
        <v>3</v>
      </c>
      <c r="Q3512" s="163">
        <v>333</v>
      </c>
      <c r="R3512" s="163">
        <v>201.99</v>
      </c>
      <c r="S3512" s="163">
        <v>5.0000000000000001E-3</v>
      </c>
      <c r="T3512" s="163">
        <v>3.0000000000000001E-3</v>
      </c>
    </row>
    <row r="3513" spans="1:20" ht="15.75" customHeight="1">
      <c r="A3513" s="130" t="s">
        <v>142</v>
      </c>
      <c r="B3513" s="164">
        <v>2015</v>
      </c>
      <c r="C3513" s="164">
        <v>1</v>
      </c>
      <c r="D3513" s="130" t="s">
        <v>54</v>
      </c>
      <c r="E3513" s="164">
        <v>67594</v>
      </c>
      <c r="F3513" s="164">
        <v>0</v>
      </c>
      <c r="G3513" s="164">
        <v>0</v>
      </c>
      <c r="H3513" s="164">
        <v>0</v>
      </c>
      <c r="I3513" s="164">
        <v>0</v>
      </c>
      <c r="J3513" s="164">
        <v>0</v>
      </c>
      <c r="K3513" s="164">
        <v>95</v>
      </c>
      <c r="L3513" s="164">
        <v>4394</v>
      </c>
      <c r="M3513" s="164">
        <v>12421.96</v>
      </c>
      <c r="N3513" s="164">
        <v>6.5000000000000002E-2</v>
      </c>
      <c r="O3513" s="164">
        <v>0.184</v>
      </c>
      <c r="P3513" s="164">
        <v>95</v>
      </c>
      <c r="Q3513" s="164">
        <v>4394</v>
      </c>
      <c r="R3513" s="164">
        <v>12421.96</v>
      </c>
      <c r="S3513" s="164">
        <v>6.5000000000000002E-2</v>
      </c>
      <c r="T3513" s="164">
        <v>0.184</v>
      </c>
    </row>
    <row r="3514" spans="1:20" ht="15.75" customHeight="1">
      <c r="A3514" s="126" t="s">
        <v>142</v>
      </c>
      <c r="B3514" s="163">
        <v>2015</v>
      </c>
      <c r="C3514" s="163">
        <v>2</v>
      </c>
      <c r="D3514" s="126" t="s">
        <v>1415</v>
      </c>
      <c r="E3514" s="163">
        <v>67594</v>
      </c>
      <c r="F3514" s="163">
        <v>0</v>
      </c>
      <c r="G3514" s="163">
        <v>0</v>
      </c>
      <c r="H3514" s="163">
        <v>0</v>
      </c>
      <c r="I3514" s="163">
        <v>0</v>
      </c>
      <c r="J3514" s="163">
        <v>0</v>
      </c>
      <c r="K3514" s="163">
        <v>6</v>
      </c>
      <c r="L3514" s="163">
        <v>30867</v>
      </c>
      <c r="M3514" s="163">
        <v>15165.53</v>
      </c>
      <c r="N3514" s="163">
        <v>0.45700000000000002</v>
      </c>
      <c r="O3514" s="163">
        <v>0.224</v>
      </c>
      <c r="P3514" s="163">
        <v>6</v>
      </c>
      <c r="Q3514" s="163">
        <v>30867</v>
      </c>
      <c r="R3514" s="163">
        <v>15165.53</v>
      </c>
      <c r="S3514" s="163">
        <v>0.45700000000000002</v>
      </c>
      <c r="T3514" s="163">
        <v>0.224</v>
      </c>
    </row>
    <row r="3515" spans="1:20" ht="15.75" customHeight="1">
      <c r="A3515" s="130" t="s">
        <v>142</v>
      </c>
      <c r="B3515" s="164">
        <v>2015</v>
      </c>
      <c r="C3515" s="164">
        <v>3</v>
      </c>
      <c r="D3515" s="130" t="s">
        <v>55</v>
      </c>
      <c r="E3515" s="164">
        <v>67594</v>
      </c>
      <c r="F3515" s="164">
        <v>0</v>
      </c>
      <c r="G3515" s="164">
        <v>0</v>
      </c>
      <c r="H3515" s="164">
        <v>0</v>
      </c>
      <c r="I3515" s="164">
        <v>0</v>
      </c>
      <c r="J3515" s="164">
        <v>0</v>
      </c>
      <c r="K3515" s="164">
        <v>6</v>
      </c>
      <c r="L3515" s="164">
        <v>6477</v>
      </c>
      <c r="M3515" s="164">
        <v>1530.7</v>
      </c>
      <c r="N3515" s="164">
        <v>9.6000000000000002E-2</v>
      </c>
      <c r="O3515" s="164">
        <v>2.3E-2</v>
      </c>
      <c r="P3515" s="164">
        <v>6</v>
      </c>
      <c r="Q3515" s="164">
        <v>6477</v>
      </c>
      <c r="R3515" s="164">
        <v>1530.7</v>
      </c>
      <c r="S3515" s="164">
        <v>9.6000000000000002E-2</v>
      </c>
      <c r="T3515" s="164">
        <v>2.3E-2</v>
      </c>
    </row>
    <row r="3516" spans="1:20" ht="15.75" customHeight="1">
      <c r="A3516" s="126" t="s">
        <v>142</v>
      </c>
      <c r="B3516" s="163">
        <v>2015</v>
      </c>
      <c r="C3516" s="163">
        <v>4</v>
      </c>
      <c r="D3516" s="126" t="s">
        <v>56</v>
      </c>
      <c r="E3516" s="163">
        <v>67594</v>
      </c>
      <c r="F3516" s="163">
        <v>0</v>
      </c>
      <c r="G3516" s="163">
        <v>0</v>
      </c>
      <c r="H3516" s="163">
        <v>0</v>
      </c>
      <c r="I3516" s="163">
        <v>0</v>
      </c>
      <c r="J3516" s="163">
        <v>0</v>
      </c>
      <c r="K3516" s="163">
        <v>3</v>
      </c>
      <c r="L3516" s="163">
        <v>909</v>
      </c>
      <c r="M3516" s="163">
        <v>103.67</v>
      </c>
      <c r="N3516" s="163">
        <v>1.2999999999999999E-2</v>
      </c>
      <c r="O3516" s="163">
        <v>2E-3</v>
      </c>
      <c r="P3516" s="163">
        <v>3</v>
      </c>
      <c r="Q3516" s="163">
        <v>909</v>
      </c>
      <c r="R3516" s="163">
        <v>103.67</v>
      </c>
      <c r="S3516" s="163">
        <v>1.2999999999999999E-2</v>
      </c>
      <c r="T3516" s="163">
        <v>2E-3</v>
      </c>
    </row>
    <row r="3517" spans="1:20" ht="15.75" customHeight="1">
      <c r="A3517" s="130" t="s">
        <v>142</v>
      </c>
      <c r="B3517" s="164">
        <v>2015</v>
      </c>
      <c r="C3517" s="164">
        <v>5</v>
      </c>
      <c r="D3517" s="130" t="s">
        <v>57</v>
      </c>
      <c r="E3517" s="164">
        <v>67594</v>
      </c>
      <c r="F3517" s="164">
        <v>0</v>
      </c>
      <c r="G3517" s="164">
        <v>0</v>
      </c>
      <c r="H3517" s="164">
        <v>0</v>
      </c>
      <c r="I3517" s="164">
        <v>0</v>
      </c>
      <c r="J3517" s="164">
        <v>0</v>
      </c>
      <c r="K3517" s="164">
        <v>70</v>
      </c>
      <c r="L3517" s="164">
        <v>10379</v>
      </c>
      <c r="M3517" s="164">
        <v>12428.89</v>
      </c>
      <c r="N3517" s="164">
        <v>0.154</v>
      </c>
      <c r="O3517" s="164">
        <v>0.184</v>
      </c>
      <c r="P3517" s="164">
        <v>70</v>
      </c>
      <c r="Q3517" s="164">
        <v>10379</v>
      </c>
      <c r="R3517" s="164">
        <v>12428.89</v>
      </c>
      <c r="S3517" s="164">
        <v>0.154</v>
      </c>
      <c r="T3517" s="164">
        <v>0.184</v>
      </c>
    </row>
    <row r="3518" spans="1:20" ht="15.75" customHeight="1">
      <c r="A3518" s="126" t="s">
        <v>142</v>
      </c>
      <c r="B3518" s="163">
        <v>2015</v>
      </c>
      <c r="C3518" s="163">
        <v>6</v>
      </c>
      <c r="D3518" s="126" t="s">
        <v>58</v>
      </c>
      <c r="E3518" s="163">
        <v>67594</v>
      </c>
      <c r="F3518" s="163">
        <v>0</v>
      </c>
      <c r="G3518" s="163">
        <v>0</v>
      </c>
      <c r="H3518" s="163">
        <v>0</v>
      </c>
      <c r="I3518" s="163">
        <v>0</v>
      </c>
      <c r="J3518" s="163">
        <v>0</v>
      </c>
      <c r="K3518" s="163">
        <v>0</v>
      </c>
      <c r="L3518" s="163">
        <v>0</v>
      </c>
      <c r="M3518" s="163">
        <v>0</v>
      </c>
      <c r="N3518" s="163">
        <v>0</v>
      </c>
      <c r="O3518" s="163">
        <v>0</v>
      </c>
      <c r="P3518" s="163">
        <v>0</v>
      </c>
      <c r="Q3518" s="163">
        <v>0</v>
      </c>
      <c r="R3518" s="163">
        <v>0</v>
      </c>
      <c r="S3518" s="163">
        <v>0</v>
      </c>
      <c r="T3518" s="163">
        <v>0</v>
      </c>
    </row>
    <row r="3519" spans="1:20" ht="15.75" customHeight="1">
      <c r="A3519" s="130" t="s">
        <v>142</v>
      </c>
      <c r="B3519" s="164">
        <v>2015</v>
      </c>
      <c r="C3519" s="164">
        <v>7</v>
      </c>
      <c r="D3519" s="130" t="s">
        <v>59</v>
      </c>
      <c r="E3519" s="164">
        <v>67594</v>
      </c>
      <c r="F3519" s="164">
        <v>0</v>
      </c>
      <c r="G3519" s="164">
        <v>0</v>
      </c>
      <c r="H3519" s="164">
        <v>0</v>
      </c>
      <c r="I3519" s="164">
        <v>0</v>
      </c>
      <c r="J3519" s="164">
        <v>0</v>
      </c>
      <c r="K3519" s="164">
        <v>12</v>
      </c>
      <c r="L3519" s="164">
        <v>4304</v>
      </c>
      <c r="M3519" s="164">
        <v>3440.03</v>
      </c>
      <c r="N3519" s="164">
        <v>6.4000000000000001E-2</v>
      </c>
      <c r="O3519" s="164">
        <v>5.0999999999999997E-2</v>
      </c>
      <c r="P3519" s="164">
        <v>12</v>
      </c>
      <c r="Q3519" s="164">
        <v>4304</v>
      </c>
      <c r="R3519" s="164">
        <v>3440.03</v>
      </c>
      <c r="S3519" s="164">
        <v>6.4000000000000001E-2</v>
      </c>
      <c r="T3519" s="164">
        <v>5.0999999999999997E-2</v>
      </c>
    </row>
    <row r="3520" spans="1:20" ht="15.75" customHeight="1">
      <c r="A3520" s="126" t="s">
        <v>142</v>
      </c>
      <c r="B3520" s="163">
        <v>2015</v>
      </c>
      <c r="C3520" s="163">
        <v>8</v>
      </c>
      <c r="D3520" s="126" t="s">
        <v>60</v>
      </c>
      <c r="E3520" s="163">
        <v>67594</v>
      </c>
      <c r="F3520" s="163">
        <v>0</v>
      </c>
      <c r="G3520" s="163">
        <v>0</v>
      </c>
      <c r="H3520" s="163">
        <v>0</v>
      </c>
      <c r="I3520" s="163">
        <v>0</v>
      </c>
      <c r="J3520" s="163">
        <v>0</v>
      </c>
      <c r="K3520" s="163">
        <v>3</v>
      </c>
      <c r="L3520" s="163">
        <v>130</v>
      </c>
      <c r="M3520" s="163">
        <v>83.16</v>
      </c>
      <c r="N3520" s="163">
        <v>2E-3</v>
      </c>
      <c r="O3520" s="163">
        <v>1E-3</v>
      </c>
      <c r="P3520" s="163">
        <v>3</v>
      </c>
      <c r="Q3520" s="163">
        <v>130</v>
      </c>
      <c r="R3520" s="163">
        <v>83.16</v>
      </c>
      <c r="S3520" s="163">
        <v>2E-3</v>
      </c>
      <c r="T3520" s="163">
        <v>1E-3</v>
      </c>
    </row>
    <row r="3521" spans="1:20" ht="15.75" customHeight="1">
      <c r="A3521" s="130" t="s">
        <v>142</v>
      </c>
      <c r="B3521" s="164">
        <v>2015</v>
      </c>
      <c r="C3521" s="164">
        <v>9</v>
      </c>
      <c r="D3521" s="130" t="s">
        <v>61</v>
      </c>
      <c r="E3521" s="164">
        <v>67594</v>
      </c>
      <c r="F3521" s="164">
        <v>0</v>
      </c>
      <c r="G3521" s="164">
        <v>0</v>
      </c>
      <c r="H3521" s="164">
        <v>0</v>
      </c>
      <c r="I3521" s="164">
        <v>0</v>
      </c>
      <c r="J3521" s="164">
        <v>0</v>
      </c>
      <c r="K3521" s="164">
        <v>28</v>
      </c>
      <c r="L3521" s="164">
        <v>12437</v>
      </c>
      <c r="M3521" s="164">
        <v>2240.89</v>
      </c>
      <c r="N3521" s="164">
        <v>0.184</v>
      </c>
      <c r="O3521" s="164">
        <v>3.3000000000000002E-2</v>
      </c>
      <c r="P3521" s="164">
        <v>28</v>
      </c>
      <c r="Q3521" s="164">
        <v>12437</v>
      </c>
      <c r="R3521" s="164">
        <v>2240.89</v>
      </c>
      <c r="S3521" s="164">
        <v>0.184</v>
      </c>
      <c r="T3521" s="164">
        <v>3.3000000000000002E-2</v>
      </c>
    </row>
    <row r="3522" spans="1:20" ht="15.75" customHeight="1">
      <c r="A3522" s="126" t="s">
        <v>142</v>
      </c>
      <c r="B3522" s="163">
        <v>2016</v>
      </c>
      <c r="C3522" s="163">
        <v>0</v>
      </c>
      <c r="D3522" s="126" t="s">
        <v>53</v>
      </c>
      <c r="E3522" s="163">
        <v>68796</v>
      </c>
      <c r="F3522" s="163">
        <v>0</v>
      </c>
      <c r="G3522" s="163">
        <v>0</v>
      </c>
      <c r="H3522" s="163">
        <v>0</v>
      </c>
      <c r="I3522" s="163">
        <v>0</v>
      </c>
      <c r="J3522" s="163">
        <v>0</v>
      </c>
      <c r="K3522" s="163">
        <v>5</v>
      </c>
      <c r="L3522" s="163">
        <v>7634</v>
      </c>
      <c r="M3522" s="163">
        <v>921.04</v>
      </c>
      <c r="N3522" s="163">
        <v>0.111</v>
      </c>
      <c r="O3522" s="163">
        <v>1.2999999999999999E-2</v>
      </c>
      <c r="P3522" s="163">
        <v>5</v>
      </c>
      <c r="Q3522" s="163">
        <v>7634</v>
      </c>
      <c r="R3522" s="163">
        <v>921.04</v>
      </c>
      <c r="S3522" s="163">
        <v>0.111</v>
      </c>
      <c r="T3522" s="163">
        <v>1.2999999999999999E-2</v>
      </c>
    </row>
    <row r="3523" spans="1:20" ht="15.75" customHeight="1">
      <c r="A3523" s="130" t="s">
        <v>142</v>
      </c>
      <c r="B3523" s="164">
        <v>2016</v>
      </c>
      <c r="C3523" s="164">
        <v>1</v>
      </c>
      <c r="D3523" s="130" t="s">
        <v>54</v>
      </c>
      <c r="E3523" s="164">
        <v>68796</v>
      </c>
      <c r="F3523" s="164">
        <v>0</v>
      </c>
      <c r="G3523" s="164">
        <v>0</v>
      </c>
      <c r="H3523" s="164">
        <v>0</v>
      </c>
      <c r="I3523" s="164">
        <v>0</v>
      </c>
      <c r="J3523" s="164">
        <v>0</v>
      </c>
      <c r="K3523" s="164">
        <v>104</v>
      </c>
      <c r="L3523" s="164">
        <v>1767</v>
      </c>
      <c r="M3523" s="164">
        <v>3429.83</v>
      </c>
      <c r="N3523" s="164">
        <v>2.5999999999999999E-2</v>
      </c>
      <c r="O3523" s="164">
        <v>0.05</v>
      </c>
      <c r="P3523" s="164">
        <v>104</v>
      </c>
      <c r="Q3523" s="164">
        <v>1767</v>
      </c>
      <c r="R3523" s="164">
        <v>3429.83</v>
      </c>
      <c r="S3523" s="164">
        <v>2.5999999999999999E-2</v>
      </c>
      <c r="T3523" s="164">
        <v>0.05</v>
      </c>
    </row>
    <row r="3524" spans="1:20" ht="15.75" customHeight="1">
      <c r="A3524" s="126" t="s">
        <v>142</v>
      </c>
      <c r="B3524" s="163">
        <v>2016</v>
      </c>
      <c r="C3524" s="163">
        <v>2</v>
      </c>
      <c r="D3524" s="126" t="s">
        <v>1415</v>
      </c>
      <c r="E3524" s="163">
        <v>68796</v>
      </c>
      <c r="F3524" s="163">
        <v>0</v>
      </c>
      <c r="G3524" s="163">
        <v>0</v>
      </c>
      <c r="H3524" s="163">
        <v>0</v>
      </c>
      <c r="I3524" s="163">
        <v>0</v>
      </c>
      <c r="J3524" s="163">
        <v>0</v>
      </c>
      <c r="K3524" s="163">
        <v>0</v>
      </c>
      <c r="L3524" s="163">
        <v>0</v>
      </c>
      <c r="M3524" s="163">
        <v>0</v>
      </c>
      <c r="N3524" s="163">
        <v>0</v>
      </c>
      <c r="O3524" s="163">
        <v>0</v>
      </c>
      <c r="P3524" s="163">
        <v>0</v>
      </c>
      <c r="Q3524" s="163">
        <v>0</v>
      </c>
      <c r="R3524" s="163">
        <v>0</v>
      </c>
      <c r="S3524" s="163">
        <v>0</v>
      </c>
      <c r="T3524" s="163">
        <v>0</v>
      </c>
    </row>
    <row r="3525" spans="1:20" ht="15.75" customHeight="1">
      <c r="A3525" s="130" t="s">
        <v>142</v>
      </c>
      <c r="B3525" s="164">
        <v>2016</v>
      </c>
      <c r="C3525" s="164">
        <v>3</v>
      </c>
      <c r="D3525" s="130" t="s">
        <v>55</v>
      </c>
      <c r="E3525" s="164">
        <v>68796</v>
      </c>
      <c r="F3525" s="164">
        <v>0</v>
      </c>
      <c r="G3525" s="164">
        <v>0</v>
      </c>
      <c r="H3525" s="164">
        <v>0</v>
      </c>
      <c r="I3525" s="164">
        <v>0</v>
      </c>
      <c r="J3525" s="164">
        <v>0</v>
      </c>
      <c r="K3525" s="164">
        <v>5</v>
      </c>
      <c r="L3525" s="164">
        <v>272</v>
      </c>
      <c r="M3525" s="164">
        <v>791.67</v>
      </c>
      <c r="N3525" s="164">
        <v>4.0000000000000001E-3</v>
      </c>
      <c r="O3525" s="164">
        <v>1.2E-2</v>
      </c>
      <c r="P3525" s="164">
        <v>5</v>
      </c>
      <c r="Q3525" s="164">
        <v>272</v>
      </c>
      <c r="R3525" s="164">
        <v>791.67</v>
      </c>
      <c r="S3525" s="164">
        <v>4.0000000000000001E-3</v>
      </c>
      <c r="T3525" s="164">
        <v>1.2E-2</v>
      </c>
    </row>
    <row r="3526" spans="1:20" ht="15.75" customHeight="1">
      <c r="A3526" s="126" t="s">
        <v>142</v>
      </c>
      <c r="B3526" s="163">
        <v>2016</v>
      </c>
      <c r="C3526" s="163">
        <v>4</v>
      </c>
      <c r="D3526" s="126" t="s">
        <v>56</v>
      </c>
      <c r="E3526" s="163">
        <v>68796</v>
      </c>
      <c r="F3526" s="163">
        <v>0</v>
      </c>
      <c r="G3526" s="163">
        <v>0</v>
      </c>
      <c r="H3526" s="163">
        <v>0</v>
      </c>
      <c r="I3526" s="163">
        <v>0</v>
      </c>
      <c r="J3526" s="163">
        <v>0</v>
      </c>
      <c r="K3526" s="163">
        <v>8</v>
      </c>
      <c r="L3526" s="163">
        <v>2959</v>
      </c>
      <c r="M3526" s="163">
        <v>691.72</v>
      </c>
      <c r="N3526" s="163">
        <v>4.2999999999999997E-2</v>
      </c>
      <c r="O3526" s="163">
        <v>0.01</v>
      </c>
      <c r="P3526" s="163">
        <v>8</v>
      </c>
      <c r="Q3526" s="163">
        <v>2959</v>
      </c>
      <c r="R3526" s="163">
        <v>691.72</v>
      </c>
      <c r="S3526" s="163">
        <v>4.2999999999999997E-2</v>
      </c>
      <c r="T3526" s="163">
        <v>0.01</v>
      </c>
    </row>
    <row r="3527" spans="1:20" ht="15.75" customHeight="1">
      <c r="A3527" s="130" t="s">
        <v>142</v>
      </c>
      <c r="B3527" s="164">
        <v>2016</v>
      </c>
      <c r="C3527" s="164">
        <v>5</v>
      </c>
      <c r="D3527" s="130" t="s">
        <v>57</v>
      </c>
      <c r="E3527" s="164">
        <v>68796</v>
      </c>
      <c r="F3527" s="164">
        <v>0</v>
      </c>
      <c r="G3527" s="164">
        <v>0</v>
      </c>
      <c r="H3527" s="164">
        <v>0</v>
      </c>
      <c r="I3527" s="164">
        <v>0</v>
      </c>
      <c r="J3527" s="164">
        <v>0</v>
      </c>
      <c r="K3527" s="164">
        <v>85</v>
      </c>
      <c r="L3527" s="164">
        <v>23389</v>
      </c>
      <c r="M3527" s="164">
        <v>14193.34</v>
      </c>
      <c r="N3527" s="164">
        <v>0.34</v>
      </c>
      <c r="O3527" s="164">
        <v>0.20599999999999999</v>
      </c>
      <c r="P3527" s="164">
        <v>85</v>
      </c>
      <c r="Q3527" s="164">
        <v>23389</v>
      </c>
      <c r="R3527" s="164">
        <v>14193.34</v>
      </c>
      <c r="S3527" s="164">
        <v>0.34</v>
      </c>
      <c r="T3527" s="164">
        <v>0.20599999999999999</v>
      </c>
    </row>
    <row r="3528" spans="1:20" ht="15.75" customHeight="1">
      <c r="A3528" s="126" t="s">
        <v>142</v>
      </c>
      <c r="B3528" s="163">
        <v>2016</v>
      </c>
      <c r="C3528" s="163">
        <v>6</v>
      </c>
      <c r="D3528" s="126" t="s">
        <v>58</v>
      </c>
      <c r="E3528" s="163">
        <v>68796</v>
      </c>
      <c r="F3528" s="163">
        <v>0</v>
      </c>
      <c r="G3528" s="163">
        <v>0</v>
      </c>
      <c r="H3528" s="163">
        <v>0</v>
      </c>
      <c r="I3528" s="163">
        <v>0</v>
      </c>
      <c r="J3528" s="163">
        <v>0</v>
      </c>
      <c r="K3528" s="163">
        <v>5</v>
      </c>
      <c r="L3528" s="163">
        <v>1752</v>
      </c>
      <c r="M3528" s="163">
        <v>917.14</v>
      </c>
      <c r="N3528" s="163">
        <v>2.5000000000000001E-2</v>
      </c>
      <c r="O3528" s="163">
        <v>1.2999999999999999E-2</v>
      </c>
      <c r="P3528" s="163">
        <v>5</v>
      </c>
      <c r="Q3528" s="163">
        <v>1752</v>
      </c>
      <c r="R3528" s="163">
        <v>917.14</v>
      </c>
      <c r="S3528" s="163">
        <v>2.5000000000000001E-2</v>
      </c>
      <c r="T3528" s="163">
        <v>1.2999999999999999E-2</v>
      </c>
    </row>
    <row r="3529" spans="1:20" ht="15.75" customHeight="1">
      <c r="A3529" s="130" t="s">
        <v>142</v>
      </c>
      <c r="B3529" s="164">
        <v>2016</v>
      </c>
      <c r="C3529" s="164">
        <v>7</v>
      </c>
      <c r="D3529" s="130" t="s">
        <v>59</v>
      </c>
      <c r="E3529" s="164">
        <v>68796</v>
      </c>
      <c r="F3529" s="164">
        <v>0</v>
      </c>
      <c r="G3529" s="164">
        <v>0</v>
      </c>
      <c r="H3529" s="164">
        <v>0</v>
      </c>
      <c r="I3529" s="164">
        <v>0</v>
      </c>
      <c r="J3529" s="164">
        <v>0</v>
      </c>
      <c r="K3529" s="164">
        <v>4</v>
      </c>
      <c r="L3529" s="164">
        <v>5097</v>
      </c>
      <c r="M3529" s="164">
        <v>657.43</v>
      </c>
      <c r="N3529" s="164">
        <v>7.3999999999999996E-2</v>
      </c>
      <c r="O3529" s="164">
        <v>0.01</v>
      </c>
      <c r="P3529" s="164">
        <v>4</v>
      </c>
      <c r="Q3529" s="164">
        <v>5097</v>
      </c>
      <c r="R3529" s="164">
        <v>657.43</v>
      </c>
      <c r="S3529" s="164">
        <v>7.3999999999999996E-2</v>
      </c>
      <c r="T3529" s="164">
        <v>0.01</v>
      </c>
    </row>
    <row r="3530" spans="1:20" ht="15.75" customHeight="1">
      <c r="A3530" s="126" t="s">
        <v>142</v>
      </c>
      <c r="B3530" s="163">
        <v>2016</v>
      </c>
      <c r="C3530" s="163">
        <v>8</v>
      </c>
      <c r="D3530" s="126" t="s">
        <v>60</v>
      </c>
      <c r="E3530" s="163">
        <v>68796</v>
      </c>
      <c r="F3530" s="163">
        <v>0</v>
      </c>
      <c r="G3530" s="163">
        <v>0</v>
      </c>
      <c r="H3530" s="163">
        <v>0</v>
      </c>
      <c r="I3530" s="163">
        <v>0</v>
      </c>
      <c r="J3530" s="163">
        <v>0</v>
      </c>
      <c r="K3530" s="163">
        <v>4</v>
      </c>
      <c r="L3530" s="163">
        <v>2767</v>
      </c>
      <c r="M3530" s="163">
        <v>227.66</v>
      </c>
      <c r="N3530" s="163">
        <v>0.04</v>
      </c>
      <c r="O3530" s="163">
        <v>3.0000000000000001E-3</v>
      </c>
      <c r="P3530" s="163">
        <v>4</v>
      </c>
      <c r="Q3530" s="163">
        <v>2767</v>
      </c>
      <c r="R3530" s="163">
        <v>227.66</v>
      </c>
      <c r="S3530" s="163">
        <v>0.04</v>
      </c>
      <c r="T3530" s="163">
        <v>3.0000000000000001E-3</v>
      </c>
    </row>
    <row r="3531" spans="1:20" ht="15.75" customHeight="1">
      <c r="A3531" s="130" t="s">
        <v>142</v>
      </c>
      <c r="B3531" s="164">
        <v>2016</v>
      </c>
      <c r="C3531" s="164">
        <v>9</v>
      </c>
      <c r="D3531" s="130" t="s">
        <v>61</v>
      </c>
      <c r="E3531" s="164">
        <v>68796</v>
      </c>
      <c r="F3531" s="164">
        <v>0</v>
      </c>
      <c r="G3531" s="164">
        <v>0</v>
      </c>
      <c r="H3531" s="164">
        <v>0</v>
      </c>
      <c r="I3531" s="164">
        <v>0</v>
      </c>
      <c r="J3531" s="164">
        <v>0</v>
      </c>
      <c r="K3531" s="164">
        <v>32</v>
      </c>
      <c r="L3531" s="164">
        <v>16104</v>
      </c>
      <c r="M3531" s="164">
        <v>12765.9</v>
      </c>
      <c r="N3531" s="164">
        <v>0.23400000000000001</v>
      </c>
      <c r="O3531" s="164">
        <v>0.186</v>
      </c>
      <c r="P3531" s="164">
        <v>32</v>
      </c>
      <c r="Q3531" s="164">
        <v>16104</v>
      </c>
      <c r="R3531" s="164">
        <v>12765.9</v>
      </c>
      <c r="S3531" s="164">
        <v>0.23400000000000001</v>
      </c>
      <c r="T3531" s="164">
        <v>0.186</v>
      </c>
    </row>
    <row r="3532" spans="1:20" ht="15.75" customHeight="1">
      <c r="A3532" s="126" t="s">
        <v>142</v>
      </c>
      <c r="B3532" s="163">
        <v>2017</v>
      </c>
      <c r="C3532" s="163">
        <v>0</v>
      </c>
      <c r="D3532" s="126" t="s">
        <v>53</v>
      </c>
      <c r="E3532" s="163">
        <v>70158</v>
      </c>
      <c r="F3532" s="163">
        <v>0</v>
      </c>
      <c r="G3532" s="163">
        <v>0</v>
      </c>
      <c r="H3532" s="163">
        <v>0</v>
      </c>
      <c r="I3532" s="163">
        <v>0</v>
      </c>
      <c r="J3532" s="163">
        <v>0</v>
      </c>
      <c r="K3532" s="163">
        <v>0</v>
      </c>
      <c r="L3532" s="163">
        <v>0</v>
      </c>
      <c r="M3532" s="163">
        <v>0</v>
      </c>
      <c r="N3532" s="163">
        <v>0</v>
      </c>
      <c r="O3532" s="163">
        <v>0</v>
      </c>
      <c r="P3532" s="163">
        <v>0</v>
      </c>
      <c r="Q3532" s="163">
        <v>0</v>
      </c>
      <c r="R3532" s="163">
        <v>0</v>
      </c>
      <c r="S3532" s="163">
        <v>0</v>
      </c>
      <c r="T3532" s="163">
        <v>0</v>
      </c>
    </row>
    <row r="3533" spans="1:20" ht="15.75" customHeight="1">
      <c r="A3533" s="130" t="s">
        <v>142</v>
      </c>
      <c r="B3533" s="164">
        <v>2017</v>
      </c>
      <c r="C3533" s="164">
        <v>1</v>
      </c>
      <c r="D3533" s="130" t="s">
        <v>54</v>
      </c>
      <c r="E3533" s="164">
        <v>70158</v>
      </c>
      <c r="F3533" s="164">
        <v>0</v>
      </c>
      <c r="G3533" s="164">
        <v>0</v>
      </c>
      <c r="H3533" s="164">
        <v>0</v>
      </c>
      <c r="I3533" s="164">
        <v>0</v>
      </c>
      <c r="J3533" s="164">
        <v>0</v>
      </c>
      <c r="K3533" s="164">
        <v>79</v>
      </c>
      <c r="L3533" s="164">
        <v>1558</v>
      </c>
      <c r="M3533" s="164">
        <v>3792.27</v>
      </c>
      <c r="N3533" s="164">
        <v>2.1999999999999999E-2</v>
      </c>
      <c r="O3533" s="164">
        <v>5.3999999999999999E-2</v>
      </c>
      <c r="P3533" s="164">
        <v>79</v>
      </c>
      <c r="Q3533" s="164">
        <v>1558</v>
      </c>
      <c r="R3533" s="164">
        <v>3792.27</v>
      </c>
      <c r="S3533" s="164">
        <v>2.1999999999999999E-2</v>
      </c>
      <c r="T3533" s="164">
        <v>5.3999999999999999E-2</v>
      </c>
    </row>
    <row r="3534" spans="1:20" ht="15.75" customHeight="1">
      <c r="A3534" s="126" t="s">
        <v>142</v>
      </c>
      <c r="B3534" s="163">
        <v>2017</v>
      </c>
      <c r="C3534" s="163">
        <v>2</v>
      </c>
      <c r="D3534" s="126" t="s">
        <v>1415</v>
      </c>
      <c r="E3534" s="163">
        <v>70158</v>
      </c>
      <c r="F3534" s="163">
        <v>1</v>
      </c>
      <c r="G3534" s="163">
        <v>28966</v>
      </c>
      <c r="H3534" s="163">
        <v>7822.57</v>
      </c>
      <c r="I3534" s="163">
        <v>0.41299999999999998</v>
      </c>
      <c r="J3534" s="163">
        <v>0.111</v>
      </c>
      <c r="K3534" s="163">
        <v>1</v>
      </c>
      <c r="L3534" s="163">
        <v>2476</v>
      </c>
      <c r="M3534" s="163">
        <v>1111.33</v>
      </c>
      <c r="N3534" s="163">
        <v>3.5000000000000003E-2</v>
      </c>
      <c r="O3534" s="163">
        <v>1.6E-2</v>
      </c>
      <c r="P3534" s="163">
        <v>2</v>
      </c>
      <c r="Q3534" s="163">
        <v>31442</v>
      </c>
      <c r="R3534" s="163">
        <v>8933.9</v>
      </c>
      <c r="S3534" s="163">
        <v>0.44800000000000001</v>
      </c>
      <c r="T3534" s="163">
        <v>0.127</v>
      </c>
    </row>
    <row r="3535" spans="1:20" ht="15.75" customHeight="1">
      <c r="A3535" s="130" t="s">
        <v>142</v>
      </c>
      <c r="B3535" s="164">
        <v>2017</v>
      </c>
      <c r="C3535" s="164">
        <v>3</v>
      </c>
      <c r="D3535" s="130" t="s">
        <v>55</v>
      </c>
      <c r="E3535" s="164">
        <v>70158</v>
      </c>
      <c r="F3535" s="164">
        <v>0</v>
      </c>
      <c r="G3535" s="164">
        <v>0</v>
      </c>
      <c r="H3535" s="164">
        <v>0</v>
      </c>
      <c r="I3535" s="164">
        <v>0</v>
      </c>
      <c r="J3535" s="164">
        <v>0</v>
      </c>
      <c r="K3535" s="164">
        <v>1</v>
      </c>
      <c r="L3535" s="164">
        <v>1</v>
      </c>
      <c r="M3535" s="164">
        <v>0.77</v>
      </c>
      <c r="N3535" s="164">
        <v>0</v>
      </c>
      <c r="O3535" s="164">
        <v>0</v>
      </c>
      <c r="P3535" s="164">
        <v>1</v>
      </c>
      <c r="Q3535" s="164">
        <v>1</v>
      </c>
      <c r="R3535" s="164">
        <v>0.77</v>
      </c>
      <c r="S3535" s="164">
        <v>0</v>
      </c>
      <c r="T3535" s="164">
        <v>0</v>
      </c>
    </row>
    <row r="3536" spans="1:20" ht="15.75" customHeight="1">
      <c r="A3536" s="126" t="s">
        <v>142</v>
      </c>
      <c r="B3536" s="163">
        <v>2017</v>
      </c>
      <c r="C3536" s="163">
        <v>4</v>
      </c>
      <c r="D3536" s="126" t="s">
        <v>56</v>
      </c>
      <c r="E3536" s="163">
        <v>70158</v>
      </c>
      <c r="F3536" s="163">
        <v>0</v>
      </c>
      <c r="G3536" s="163">
        <v>0</v>
      </c>
      <c r="H3536" s="163">
        <v>0</v>
      </c>
      <c r="I3536" s="163">
        <v>0</v>
      </c>
      <c r="J3536" s="163">
        <v>0</v>
      </c>
      <c r="K3536" s="163">
        <v>4</v>
      </c>
      <c r="L3536" s="163">
        <v>9312</v>
      </c>
      <c r="M3536" s="163">
        <v>2794.23</v>
      </c>
      <c r="N3536" s="163">
        <v>0.13300000000000001</v>
      </c>
      <c r="O3536" s="163">
        <v>0.04</v>
      </c>
      <c r="P3536" s="163">
        <v>4</v>
      </c>
      <c r="Q3536" s="163">
        <v>9312</v>
      </c>
      <c r="R3536" s="163">
        <v>2794.23</v>
      </c>
      <c r="S3536" s="163">
        <v>0.13300000000000001</v>
      </c>
      <c r="T3536" s="163">
        <v>0.04</v>
      </c>
    </row>
    <row r="3537" spans="1:20" ht="15.75" customHeight="1">
      <c r="A3537" s="130" t="s">
        <v>142</v>
      </c>
      <c r="B3537" s="164">
        <v>2017</v>
      </c>
      <c r="C3537" s="164">
        <v>5</v>
      </c>
      <c r="D3537" s="130" t="s">
        <v>57</v>
      </c>
      <c r="E3537" s="164">
        <v>70158</v>
      </c>
      <c r="F3537" s="164">
        <v>0</v>
      </c>
      <c r="G3537" s="164">
        <v>0</v>
      </c>
      <c r="H3537" s="164">
        <v>0</v>
      </c>
      <c r="I3537" s="164">
        <v>0</v>
      </c>
      <c r="J3537" s="164">
        <v>0</v>
      </c>
      <c r="K3537" s="164">
        <v>59</v>
      </c>
      <c r="L3537" s="164">
        <v>31490</v>
      </c>
      <c r="M3537" s="164">
        <v>19502.11</v>
      </c>
      <c r="N3537" s="164">
        <v>0.44900000000000001</v>
      </c>
      <c r="O3537" s="164">
        <v>0.27800000000000002</v>
      </c>
      <c r="P3537" s="164">
        <v>59</v>
      </c>
      <c r="Q3537" s="164">
        <v>31490</v>
      </c>
      <c r="R3537" s="164">
        <v>19502.11</v>
      </c>
      <c r="S3537" s="164">
        <v>0.44900000000000001</v>
      </c>
      <c r="T3537" s="164">
        <v>0.27800000000000002</v>
      </c>
    </row>
    <row r="3538" spans="1:20" ht="15.75" customHeight="1">
      <c r="A3538" s="126" t="s">
        <v>142</v>
      </c>
      <c r="B3538" s="163">
        <v>2017</v>
      </c>
      <c r="C3538" s="163">
        <v>6</v>
      </c>
      <c r="D3538" s="126" t="s">
        <v>58</v>
      </c>
      <c r="E3538" s="163">
        <v>70158</v>
      </c>
      <c r="F3538" s="163">
        <v>0</v>
      </c>
      <c r="G3538" s="163">
        <v>0</v>
      </c>
      <c r="H3538" s="163">
        <v>0</v>
      </c>
      <c r="I3538" s="163">
        <v>0</v>
      </c>
      <c r="J3538" s="163">
        <v>0</v>
      </c>
      <c r="K3538" s="163">
        <v>1</v>
      </c>
      <c r="L3538" s="163">
        <v>1</v>
      </c>
      <c r="M3538" s="163">
        <v>7.17</v>
      </c>
      <c r="N3538" s="163">
        <v>0</v>
      </c>
      <c r="O3538" s="163">
        <v>0</v>
      </c>
      <c r="P3538" s="163">
        <v>1</v>
      </c>
      <c r="Q3538" s="163">
        <v>1</v>
      </c>
      <c r="R3538" s="163">
        <v>7.17</v>
      </c>
      <c r="S3538" s="163">
        <v>0</v>
      </c>
      <c r="T3538" s="163">
        <v>0</v>
      </c>
    </row>
    <row r="3539" spans="1:20" ht="15.75" customHeight="1">
      <c r="A3539" s="130" t="s">
        <v>142</v>
      </c>
      <c r="B3539" s="164">
        <v>2017</v>
      </c>
      <c r="C3539" s="164">
        <v>7</v>
      </c>
      <c r="D3539" s="130" t="s">
        <v>59</v>
      </c>
      <c r="E3539" s="164">
        <v>70158</v>
      </c>
      <c r="F3539" s="164">
        <v>0</v>
      </c>
      <c r="G3539" s="164">
        <v>0</v>
      </c>
      <c r="H3539" s="164">
        <v>0</v>
      </c>
      <c r="I3539" s="164">
        <v>0</v>
      </c>
      <c r="J3539" s="164">
        <v>0</v>
      </c>
      <c r="K3539" s="164">
        <v>3</v>
      </c>
      <c r="L3539" s="164">
        <v>2388</v>
      </c>
      <c r="M3539" s="164">
        <v>1664.62</v>
      </c>
      <c r="N3539" s="164">
        <v>3.4000000000000002E-2</v>
      </c>
      <c r="O3539" s="164">
        <v>2.4E-2</v>
      </c>
      <c r="P3539" s="164">
        <v>3</v>
      </c>
      <c r="Q3539" s="164">
        <v>2388</v>
      </c>
      <c r="R3539" s="164">
        <v>1664.62</v>
      </c>
      <c r="S3539" s="164">
        <v>3.4000000000000002E-2</v>
      </c>
      <c r="T3539" s="164">
        <v>2.4E-2</v>
      </c>
    </row>
    <row r="3540" spans="1:20" ht="15.75" customHeight="1">
      <c r="A3540" s="126" t="s">
        <v>142</v>
      </c>
      <c r="B3540" s="163">
        <v>2017</v>
      </c>
      <c r="C3540" s="163">
        <v>8</v>
      </c>
      <c r="D3540" s="126" t="s">
        <v>60</v>
      </c>
      <c r="E3540" s="163">
        <v>70158</v>
      </c>
      <c r="F3540" s="163">
        <v>0</v>
      </c>
      <c r="G3540" s="163">
        <v>0</v>
      </c>
      <c r="H3540" s="163">
        <v>0</v>
      </c>
      <c r="I3540" s="163">
        <v>0</v>
      </c>
      <c r="J3540" s="163">
        <v>0</v>
      </c>
      <c r="K3540" s="163">
        <v>5</v>
      </c>
      <c r="L3540" s="163">
        <v>4011</v>
      </c>
      <c r="M3540" s="163">
        <v>531.63</v>
      </c>
      <c r="N3540" s="163">
        <v>5.7000000000000002E-2</v>
      </c>
      <c r="O3540" s="163">
        <v>8.0000000000000002E-3</v>
      </c>
      <c r="P3540" s="163">
        <v>5</v>
      </c>
      <c r="Q3540" s="163">
        <v>4011</v>
      </c>
      <c r="R3540" s="163">
        <v>531.63</v>
      </c>
      <c r="S3540" s="163">
        <v>5.7000000000000002E-2</v>
      </c>
      <c r="T3540" s="163">
        <v>8.0000000000000002E-3</v>
      </c>
    </row>
    <row r="3541" spans="1:20" ht="15.75" customHeight="1">
      <c r="A3541" s="130" t="s">
        <v>142</v>
      </c>
      <c r="B3541" s="164">
        <v>2017</v>
      </c>
      <c r="C3541" s="164">
        <v>9</v>
      </c>
      <c r="D3541" s="130" t="s">
        <v>61</v>
      </c>
      <c r="E3541" s="164">
        <v>70158</v>
      </c>
      <c r="F3541" s="164">
        <v>0</v>
      </c>
      <c r="G3541" s="164">
        <v>0</v>
      </c>
      <c r="H3541" s="164">
        <v>0</v>
      </c>
      <c r="I3541" s="164">
        <v>0</v>
      </c>
      <c r="J3541" s="164">
        <v>0</v>
      </c>
      <c r="K3541" s="164">
        <v>19</v>
      </c>
      <c r="L3541" s="164">
        <v>6928</v>
      </c>
      <c r="M3541" s="164">
        <v>6627.16</v>
      </c>
      <c r="N3541" s="164">
        <v>9.9000000000000005E-2</v>
      </c>
      <c r="O3541" s="164">
        <v>9.4E-2</v>
      </c>
      <c r="P3541" s="164">
        <v>19</v>
      </c>
      <c r="Q3541" s="164">
        <v>6928</v>
      </c>
      <c r="R3541" s="164">
        <v>6627.16</v>
      </c>
      <c r="S3541" s="164">
        <v>9.9000000000000005E-2</v>
      </c>
      <c r="T3541" s="164">
        <v>9.4E-2</v>
      </c>
    </row>
    <row r="3542" spans="1:20" ht="15.75" customHeight="1">
      <c r="A3542" s="126" t="s">
        <v>142</v>
      </c>
      <c r="B3542" s="163">
        <v>2018</v>
      </c>
      <c r="C3542" s="163">
        <v>0</v>
      </c>
      <c r="D3542" s="126" t="s">
        <v>53</v>
      </c>
      <c r="E3542" s="163">
        <v>72059</v>
      </c>
      <c r="F3542" s="163">
        <v>0</v>
      </c>
      <c r="G3542" s="163">
        <v>0</v>
      </c>
      <c r="H3542" s="163">
        <v>0</v>
      </c>
      <c r="I3542" s="163">
        <v>0</v>
      </c>
      <c r="J3542" s="163">
        <v>0</v>
      </c>
      <c r="K3542" s="163">
        <v>1</v>
      </c>
      <c r="L3542" s="163">
        <v>1</v>
      </c>
      <c r="M3542" s="163">
        <v>3.02</v>
      </c>
      <c r="N3542" s="163">
        <v>0</v>
      </c>
      <c r="O3542" s="163">
        <v>0</v>
      </c>
      <c r="P3542" s="163">
        <v>1</v>
      </c>
      <c r="Q3542" s="163">
        <v>1</v>
      </c>
      <c r="R3542" s="163">
        <v>3.02</v>
      </c>
      <c r="S3542" s="163">
        <v>0</v>
      </c>
      <c r="T3542" s="163">
        <v>0</v>
      </c>
    </row>
    <row r="3543" spans="1:20" ht="15.75" customHeight="1">
      <c r="A3543" s="130" t="s">
        <v>142</v>
      </c>
      <c r="B3543" s="164">
        <v>2018</v>
      </c>
      <c r="C3543" s="164">
        <v>1</v>
      </c>
      <c r="D3543" s="130" t="s">
        <v>54</v>
      </c>
      <c r="E3543" s="164">
        <v>72059</v>
      </c>
      <c r="F3543" s="164">
        <v>0</v>
      </c>
      <c r="G3543" s="164">
        <v>0</v>
      </c>
      <c r="H3543" s="164">
        <v>0</v>
      </c>
      <c r="I3543" s="164">
        <v>0</v>
      </c>
      <c r="J3543" s="164">
        <v>0</v>
      </c>
      <c r="K3543" s="164">
        <v>97</v>
      </c>
      <c r="L3543" s="164">
        <v>966</v>
      </c>
      <c r="M3543" s="164">
        <v>2558.87</v>
      </c>
      <c r="N3543" s="164">
        <v>1.2999999999999999E-2</v>
      </c>
      <c r="O3543" s="164">
        <v>3.5999999999999997E-2</v>
      </c>
      <c r="P3543" s="164">
        <v>97</v>
      </c>
      <c r="Q3543" s="164">
        <v>966</v>
      </c>
      <c r="R3543" s="164">
        <v>2558.87</v>
      </c>
      <c r="S3543" s="164">
        <v>1.2999999999999999E-2</v>
      </c>
      <c r="T3543" s="164">
        <v>3.5999999999999997E-2</v>
      </c>
    </row>
    <row r="3544" spans="1:20" ht="15.75" customHeight="1">
      <c r="A3544" s="126" t="s">
        <v>142</v>
      </c>
      <c r="B3544" s="163">
        <v>2018</v>
      </c>
      <c r="C3544" s="163">
        <v>2</v>
      </c>
      <c r="D3544" s="126" t="s">
        <v>1415</v>
      </c>
      <c r="E3544" s="163">
        <v>72059</v>
      </c>
      <c r="F3544" s="163">
        <v>1</v>
      </c>
      <c r="G3544" s="163">
        <v>13855</v>
      </c>
      <c r="H3544" s="163">
        <v>2078.25</v>
      </c>
      <c r="I3544" s="163">
        <v>0.192</v>
      </c>
      <c r="J3544" s="163">
        <v>2.9000000000000001E-2</v>
      </c>
      <c r="K3544" s="163">
        <v>2</v>
      </c>
      <c r="L3544" s="163">
        <v>14985</v>
      </c>
      <c r="M3544" s="163">
        <v>2269.1799999999998</v>
      </c>
      <c r="N3544" s="163">
        <v>0.20799999999999999</v>
      </c>
      <c r="O3544" s="163">
        <v>3.1E-2</v>
      </c>
      <c r="P3544" s="163">
        <v>3</v>
      </c>
      <c r="Q3544" s="163">
        <v>28840</v>
      </c>
      <c r="R3544" s="163">
        <v>4347.43</v>
      </c>
      <c r="S3544" s="163">
        <v>0.4</v>
      </c>
      <c r="T3544" s="163">
        <v>0.06</v>
      </c>
    </row>
    <row r="3545" spans="1:20" ht="15.75" customHeight="1">
      <c r="A3545" s="130" t="s">
        <v>142</v>
      </c>
      <c r="B3545" s="164">
        <v>2018</v>
      </c>
      <c r="C3545" s="164">
        <v>3</v>
      </c>
      <c r="D3545" s="130" t="s">
        <v>55</v>
      </c>
      <c r="E3545" s="164">
        <v>72059</v>
      </c>
      <c r="F3545" s="164">
        <v>0</v>
      </c>
      <c r="G3545" s="164">
        <v>0</v>
      </c>
      <c r="H3545" s="164">
        <v>0</v>
      </c>
      <c r="I3545" s="164">
        <v>0</v>
      </c>
      <c r="J3545" s="164">
        <v>0</v>
      </c>
      <c r="K3545" s="164">
        <v>8</v>
      </c>
      <c r="L3545" s="164">
        <v>6749</v>
      </c>
      <c r="M3545" s="164">
        <v>2426.61</v>
      </c>
      <c r="N3545" s="164">
        <v>9.4E-2</v>
      </c>
      <c r="O3545" s="164">
        <v>3.4000000000000002E-2</v>
      </c>
      <c r="P3545" s="164">
        <v>8</v>
      </c>
      <c r="Q3545" s="164">
        <v>6749</v>
      </c>
      <c r="R3545" s="164">
        <v>2426.61</v>
      </c>
      <c r="S3545" s="164">
        <v>9.4E-2</v>
      </c>
      <c r="T3545" s="164">
        <v>3.4000000000000002E-2</v>
      </c>
    </row>
    <row r="3546" spans="1:20" ht="15.75" customHeight="1">
      <c r="A3546" s="126" t="s">
        <v>142</v>
      </c>
      <c r="B3546" s="163">
        <v>2018</v>
      </c>
      <c r="C3546" s="163">
        <v>4</v>
      </c>
      <c r="D3546" s="126" t="s">
        <v>56</v>
      </c>
      <c r="E3546" s="163">
        <v>72059</v>
      </c>
      <c r="F3546" s="163">
        <v>0</v>
      </c>
      <c r="G3546" s="163">
        <v>0</v>
      </c>
      <c r="H3546" s="163">
        <v>0</v>
      </c>
      <c r="I3546" s="163">
        <v>0</v>
      </c>
      <c r="J3546" s="163">
        <v>0</v>
      </c>
      <c r="K3546" s="163">
        <v>5</v>
      </c>
      <c r="L3546" s="163">
        <v>1288</v>
      </c>
      <c r="M3546" s="163">
        <v>158.35</v>
      </c>
      <c r="N3546" s="163">
        <v>1.7999999999999999E-2</v>
      </c>
      <c r="O3546" s="163">
        <v>2E-3</v>
      </c>
      <c r="P3546" s="163">
        <v>5</v>
      </c>
      <c r="Q3546" s="163">
        <v>1288</v>
      </c>
      <c r="R3546" s="163">
        <v>158.35</v>
      </c>
      <c r="S3546" s="163">
        <v>1.7999999999999999E-2</v>
      </c>
      <c r="T3546" s="163">
        <v>2E-3</v>
      </c>
    </row>
    <row r="3547" spans="1:20" ht="15.75" customHeight="1">
      <c r="A3547" s="130" t="s">
        <v>142</v>
      </c>
      <c r="B3547" s="164">
        <v>2018</v>
      </c>
      <c r="C3547" s="164">
        <v>5</v>
      </c>
      <c r="D3547" s="130" t="s">
        <v>57</v>
      </c>
      <c r="E3547" s="164">
        <v>72059</v>
      </c>
      <c r="F3547" s="164">
        <v>0</v>
      </c>
      <c r="G3547" s="164">
        <v>0</v>
      </c>
      <c r="H3547" s="164">
        <v>0</v>
      </c>
      <c r="I3547" s="164">
        <v>0</v>
      </c>
      <c r="J3547" s="164">
        <v>0</v>
      </c>
      <c r="K3547" s="164">
        <v>78</v>
      </c>
      <c r="L3547" s="164">
        <v>31783</v>
      </c>
      <c r="M3547" s="164">
        <v>31164.41</v>
      </c>
      <c r="N3547" s="164">
        <v>0.441</v>
      </c>
      <c r="O3547" s="164">
        <v>0.432</v>
      </c>
      <c r="P3547" s="164">
        <v>78</v>
      </c>
      <c r="Q3547" s="164">
        <v>31783</v>
      </c>
      <c r="R3547" s="164">
        <v>31164.41</v>
      </c>
      <c r="S3547" s="164">
        <v>0.441</v>
      </c>
      <c r="T3547" s="164">
        <v>0.432</v>
      </c>
    </row>
    <row r="3548" spans="1:20" ht="15.75" customHeight="1">
      <c r="A3548" s="126" t="s">
        <v>142</v>
      </c>
      <c r="B3548" s="163">
        <v>2018</v>
      </c>
      <c r="C3548" s="163">
        <v>6</v>
      </c>
      <c r="D3548" s="126" t="s">
        <v>58</v>
      </c>
      <c r="E3548" s="163">
        <v>72059</v>
      </c>
      <c r="F3548" s="163">
        <v>21</v>
      </c>
      <c r="G3548" s="163">
        <v>15651</v>
      </c>
      <c r="H3548" s="163">
        <v>6146.2</v>
      </c>
      <c r="I3548" s="163">
        <v>0.217</v>
      </c>
      <c r="J3548" s="163">
        <v>8.5000000000000006E-2</v>
      </c>
      <c r="K3548" s="163">
        <v>20</v>
      </c>
      <c r="L3548" s="163">
        <v>5718</v>
      </c>
      <c r="M3548" s="163">
        <v>6029.22</v>
      </c>
      <c r="N3548" s="163">
        <v>7.9000000000000001E-2</v>
      </c>
      <c r="O3548" s="163">
        <v>8.4000000000000005E-2</v>
      </c>
      <c r="P3548" s="163">
        <v>41</v>
      </c>
      <c r="Q3548" s="163">
        <v>21369</v>
      </c>
      <c r="R3548" s="163">
        <v>12175.42</v>
      </c>
      <c r="S3548" s="163">
        <v>0.29699999999999999</v>
      </c>
      <c r="T3548" s="163">
        <v>0.16900000000000001</v>
      </c>
    </row>
    <row r="3549" spans="1:20" ht="15.75" customHeight="1">
      <c r="A3549" s="130" t="s">
        <v>142</v>
      </c>
      <c r="B3549" s="164">
        <v>2018</v>
      </c>
      <c r="C3549" s="164">
        <v>7</v>
      </c>
      <c r="D3549" s="130" t="s">
        <v>59</v>
      </c>
      <c r="E3549" s="164">
        <v>72059</v>
      </c>
      <c r="F3549" s="164">
        <v>0</v>
      </c>
      <c r="G3549" s="164">
        <v>0</v>
      </c>
      <c r="H3549" s="164">
        <v>0</v>
      </c>
      <c r="I3549" s="164">
        <v>0</v>
      </c>
      <c r="J3549" s="164">
        <v>0</v>
      </c>
      <c r="K3549" s="164">
        <v>0</v>
      </c>
      <c r="L3549" s="164">
        <v>0</v>
      </c>
      <c r="M3549" s="164">
        <v>0</v>
      </c>
      <c r="N3549" s="164">
        <v>0</v>
      </c>
      <c r="O3549" s="164">
        <v>0</v>
      </c>
      <c r="P3549" s="164">
        <v>0</v>
      </c>
      <c r="Q3549" s="164">
        <v>0</v>
      </c>
      <c r="R3549" s="164">
        <v>0</v>
      </c>
      <c r="S3549" s="164">
        <v>0</v>
      </c>
      <c r="T3549" s="164">
        <v>0</v>
      </c>
    </row>
    <row r="3550" spans="1:20" ht="15.75" customHeight="1">
      <c r="A3550" s="126" t="s">
        <v>142</v>
      </c>
      <c r="B3550" s="163">
        <v>2018</v>
      </c>
      <c r="C3550" s="163">
        <v>8</v>
      </c>
      <c r="D3550" s="126" t="s">
        <v>60</v>
      </c>
      <c r="E3550" s="163">
        <v>72059</v>
      </c>
      <c r="F3550" s="163">
        <v>0</v>
      </c>
      <c r="G3550" s="163">
        <v>0</v>
      </c>
      <c r="H3550" s="163">
        <v>0</v>
      </c>
      <c r="I3550" s="163">
        <v>0</v>
      </c>
      <c r="J3550" s="163">
        <v>0</v>
      </c>
      <c r="K3550" s="163">
        <v>2</v>
      </c>
      <c r="L3550" s="163">
        <v>11036</v>
      </c>
      <c r="M3550" s="163">
        <v>1911.2</v>
      </c>
      <c r="N3550" s="163">
        <v>0.153</v>
      </c>
      <c r="O3550" s="163">
        <v>2.7E-2</v>
      </c>
      <c r="P3550" s="163">
        <v>2</v>
      </c>
      <c r="Q3550" s="163">
        <v>11036</v>
      </c>
      <c r="R3550" s="163">
        <v>1911.2</v>
      </c>
      <c r="S3550" s="163">
        <v>0.153</v>
      </c>
      <c r="T3550" s="163">
        <v>2.7E-2</v>
      </c>
    </row>
    <row r="3551" spans="1:20" ht="15.75" customHeight="1">
      <c r="A3551" s="130" t="s">
        <v>142</v>
      </c>
      <c r="B3551" s="164">
        <v>2018</v>
      </c>
      <c r="C3551" s="164">
        <v>9</v>
      </c>
      <c r="D3551" s="130" t="s">
        <v>61</v>
      </c>
      <c r="E3551" s="164">
        <v>72059</v>
      </c>
      <c r="F3551" s="164">
        <v>0</v>
      </c>
      <c r="G3551" s="164">
        <v>0</v>
      </c>
      <c r="H3551" s="164">
        <v>0</v>
      </c>
      <c r="I3551" s="164">
        <v>0</v>
      </c>
      <c r="J3551" s="164">
        <v>0</v>
      </c>
      <c r="K3551" s="164">
        <v>25</v>
      </c>
      <c r="L3551" s="164">
        <v>304</v>
      </c>
      <c r="M3551" s="164">
        <v>754</v>
      </c>
      <c r="N3551" s="164">
        <v>4.0000000000000001E-3</v>
      </c>
      <c r="O3551" s="164">
        <v>0.01</v>
      </c>
      <c r="P3551" s="164">
        <v>25</v>
      </c>
      <c r="Q3551" s="164">
        <v>304</v>
      </c>
      <c r="R3551" s="164">
        <v>754</v>
      </c>
      <c r="S3551" s="164">
        <v>4.0000000000000001E-3</v>
      </c>
      <c r="T3551" s="164">
        <v>0.01</v>
      </c>
    </row>
    <row r="3552" spans="1:20" ht="15.75" customHeight="1">
      <c r="A3552" s="126" t="s">
        <v>142</v>
      </c>
      <c r="B3552" s="163">
        <v>2019</v>
      </c>
      <c r="C3552" s="163">
        <v>0</v>
      </c>
      <c r="D3552" s="126" t="s">
        <v>53</v>
      </c>
      <c r="E3552" s="163">
        <v>73317</v>
      </c>
      <c r="F3552" s="163">
        <v>0</v>
      </c>
      <c r="G3552" s="163">
        <v>0</v>
      </c>
      <c r="H3552" s="163">
        <v>0</v>
      </c>
      <c r="I3552" s="163">
        <v>0</v>
      </c>
      <c r="J3552" s="163">
        <v>0</v>
      </c>
      <c r="K3552" s="163">
        <v>4</v>
      </c>
      <c r="L3552" s="163">
        <v>5216</v>
      </c>
      <c r="M3552" s="163">
        <v>2774.52</v>
      </c>
      <c r="N3552" s="163">
        <v>7.0999999999999994E-2</v>
      </c>
      <c r="O3552" s="163">
        <v>3.7999999999999999E-2</v>
      </c>
      <c r="P3552" s="163">
        <v>4</v>
      </c>
      <c r="Q3552" s="163">
        <v>5216</v>
      </c>
      <c r="R3552" s="163">
        <v>2774.52</v>
      </c>
      <c r="S3552" s="163">
        <v>7.0999999999999994E-2</v>
      </c>
      <c r="T3552" s="163">
        <v>3.7999999999999999E-2</v>
      </c>
    </row>
    <row r="3553" spans="1:20" ht="15.75" customHeight="1">
      <c r="A3553" s="130" t="s">
        <v>142</v>
      </c>
      <c r="B3553" s="164">
        <v>2019</v>
      </c>
      <c r="C3553" s="164">
        <v>1</v>
      </c>
      <c r="D3553" s="130" t="s">
        <v>54</v>
      </c>
      <c r="E3553" s="164">
        <v>73317</v>
      </c>
      <c r="F3553" s="164">
        <v>0</v>
      </c>
      <c r="G3553" s="164">
        <v>0</v>
      </c>
      <c r="H3553" s="164">
        <v>0</v>
      </c>
      <c r="I3553" s="164">
        <v>0</v>
      </c>
      <c r="J3553" s="164">
        <v>0</v>
      </c>
      <c r="K3553" s="164">
        <v>27</v>
      </c>
      <c r="L3553" s="164">
        <v>341</v>
      </c>
      <c r="M3553" s="164">
        <v>652.49</v>
      </c>
      <c r="N3553" s="164">
        <v>5.0000000000000001E-3</v>
      </c>
      <c r="O3553" s="164">
        <v>8.9999999999999993E-3</v>
      </c>
      <c r="P3553" s="164">
        <v>27</v>
      </c>
      <c r="Q3553" s="164">
        <v>341</v>
      </c>
      <c r="R3553" s="164">
        <v>652.49</v>
      </c>
      <c r="S3553" s="164">
        <v>5.0000000000000001E-3</v>
      </c>
      <c r="T3553" s="164">
        <v>8.9999999999999993E-3</v>
      </c>
    </row>
    <row r="3554" spans="1:20" ht="15.75" customHeight="1">
      <c r="A3554" s="126" t="s">
        <v>142</v>
      </c>
      <c r="B3554" s="163">
        <v>2019</v>
      </c>
      <c r="C3554" s="163">
        <v>2</v>
      </c>
      <c r="D3554" s="126" t="s">
        <v>1415</v>
      </c>
      <c r="E3554" s="163">
        <v>73317</v>
      </c>
      <c r="F3554" s="163">
        <v>0</v>
      </c>
      <c r="G3554" s="163">
        <v>0</v>
      </c>
      <c r="H3554" s="163">
        <v>0</v>
      </c>
      <c r="I3554" s="163">
        <v>0</v>
      </c>
      <c r="J3554" s="163">
        <v>0</v>
      </c>
      <c r="K3554" s="163">
        <v>4</v>
      </c>
      <c r="L3554" s="163">
        <v>11364</v>
      </c>
      <c r="M3554" s="163">
        <v>3708.6</v>
      </c>
      <c r="N3554" s="163">
        <v>0.155</v>
      </c>
      <c r="O3554" s="163">
        <v>5.0999999999999997E-2</v>
      </c>
      <c r="P3554" s="163">
        <v>4</v>
      </c>
      <c r="Q3554" s="163">
        <v>11364</v>
      </c>
      <c r="R3554" s="163">
        <v>3708.6</v>
      </c>
      <c r="S3554" s="163">
        <v>0.155</v>
      </c>
      <c r="T3554" s="163">
        <v>5.0999999999999997E-2</v>
      </c>
    </row>
    <row r="3555" spans="1:20" ht="15.75" customHeight="1">
      <c r="A3555" s="130" t="s">
        <v>142</v>
      </c>
      <c r="B3555" s="164">
        <v>2019</v>
      </c>
      <c r="C3555" s="164">
        <v>3</v>
      </c>
      <c r="D3555" s="130" t="s">
        <v>55</v>
      </c>
      <c r="E3555" s="164">
        <v>73317</v>
      </c>
      <c r="F3555" s="164">
        <v>0</v>
      </c>
      <c r="G3555" s="164">
        <v>0</v>
      </c>
      <c r="H3555" s="164">
        <v>0</v>
      </c>
      <c r="I3555" s="164">
        <v>0</v>
      </c>
      <c r="J3555" s="164">
        <v>0</v>
      </c>
      <c r="K3555" s="164">
        <v>3</v>
      </c>
      <c r="L3555" s="164">
        <v>85</v>
      </c>
      <c r="M3555" s="164">
        <v>294.58999999999997</v>
      </c>
      <c r="N3555" s="164">
        <v>1E-3</v>
      </c>
      <c r="O3555" s="164">
        <v>4.0000000000000001E-3</v>
      </c>
      <c r="P3555" s="164">
        <v>3</v>
      </c>
      <c r="Q3555" s="164">
        <v>85</v>
      </c>
      <c r="R3555" s="164">
        <v>294.58999999999997</v>
      </c>
      <c r="S3555" s="164">
        <v>1E-3</v>
      </c>
      <c r="T3555" s="164">
        <v>4.0000000000000001E-3</v>
      </c>
    </row>
    <row r="3556" spans="1:20" ht="15.75" customHeight="1">
      <c r="A3556" s="126" t="s">
        <v>142</v>
      </c>
      <c r="B3556" s="163">
        <v>2019</v>
      </c>
      <c r="C3556" s="163">
        <v>4</v>
      </c>
      <c r="D3556" s="126" t="s">
        <v>56</v>
      </c>
      <c r="E3556" s="163">
        <v>73317</v>
      </c>
      <c r="F3556" s="163">
        <v>0</v>
      </c>
      <c r="G3556" s="163">
        <v>0</v>
      </c>
      <c r="H3556" s="163">
        <v>0</v>
      </c>
      <c r="I3556" s="163">
        <v>0</v>
      </c>
      <c r="J3556" s="163">
        <v>0</v>
      </c>
      <c r="K3556" s="163">
        <v>0</v>
      </c>
      <c r="L3556" s="163">
        <v>0</v>
      </c>
      <c r="M3556" s="163">
        <v>0</v>
      </c>
      <c r="N3556" s="163">
        <v>0</v>
      </c>
      <c r="O3556" s="163">
        <v>0</v>
      </c>
      <c r="P3556" s="163">
        <v>0</v>
      </c>
      <c r="Q3556" s="163">
        <v>0</v>
      </c>
      <c r="R3556" s="163">
        <v>0</v>
      </c>
      <c r="S3556" s="163">
        <v>0</v>
      </c>
      <c r="T3556" s="163">
        <v>0</v>
      </c>
    </row>
    <row r="3557" spans="1:20" ht="15.75" customHeight="1">
      <c r="A3557" s="130" t="s">
        <v>142</v>
      </c>
      <c r="B3557" s="164">
        <v>2019</v>
      </c>
      <c r="C3557" s="164">
        <v>5</v>
      </c>
      <c r="D3557" s="130" t="s">
        <v>57</v>
      </c>
      <c r="E3557" s="164">
        <v>73317</v>
      </c>
      <c r="F3557" s="164">
        <v>0</v>
      </c>
      <c r="G3557" s="164">
        <v>0</v>
      </c>
      <c r="H3557" s="164">
        <v>0</v>
      </c>
      <c r="I3557" s="164">
        <v>0</v>
      </c>
      <c r="J3557" s="164">
        <v>0</v>
      </c>
      <c r="K3557" s="164">
        <v>72</v>
      </c>
      <c r="L3557" s="164">
        <v>56591</v>
      </c>
      <c r="M3557" s="164">
        <v>37464.17</v>
      </c>
      <c r="N3557" s="164">
        <v>0.77200000000000002</v>
      </c>
      <c r="O3557" s="164">
        <v>0.51100000000000001</v>
      </c>
      <c r="P3557" s="164">
        <v>72</v>
      </c>
      <c r="Q3557" s="164">
        <v>56591</v>
      </c>
      <c r="R3557" s="164">
        <v>37464.17</v>
      </c>
      <c r="S3557" s="164">
        <v>0.77200000000000002</v>
      </c>
      <c r="T3557" s="164">
        <v>0.51100000000000001</v>
      </c>
    </row>
    <row r="3558" spans="1:20" ht="15.75" customHeight="1">
      <c r="A3558" s="126" t="s">
        <v>142</v>
      </c>
      <c r="B3558" s="163">
        <v>2019</v>
      </c>
      <c r="C3558" s="163">
        <v>6</v>
      </c>
      <c r="D3558" s="126" t="s">
        <v>58</v>
      </c>
      <c r="E3558" s="163">
        <v>73317</v>
      </c>
      <c r="F3558" s="163">
        <v>0</v>
      </c>
      <c r="G3558" s="163">
        <v>0</v>
      </c>
      <c r="H3558" s="163">
        <v>0</v>
      </c>
      <c r="I3558" s="163">
        <v>0</v>
      </c>
      <c r="J3558" s="163">
        <v>0</v>
      </c>
      <c r="K3558" s="163">
        <v>6</v>
      </c>
      <c r="L3558" s="163">
        <v>9037</v>
      </c>
      <c r="M3558" s="163">
        <v>3403.42</v>
      </c>
      <c r="N3558" s="163">
        <v>0.123</v>
      </c>
      <c r="O3558" s="163">
        <v>4.5999999999999999E-2</v>
      </c>
      <c r="P3558" s="163">
        <v>6</v>
      </c>
      <c r="Q3558" s="163">
        <v>9037</v>
      </c>
      <c r="R3558" s="163">
        <v>3403.42</v>
      </c>
      <c r="S3558" s="163">
        <v>0.123</v>
      </c>
      <c r="T3558" s="163">
        <v>4.5999999999999999E-2</v>
      </c>
    </row>
    <row r="3559" spans="1:20" ht="15.75" customHeight="1">
      <c r="A3559" s="130" t="s">
        <v>142</v>
      </c>
      <c r="B3559" s="164">
        <v>2019</v>
      </c>
      <c r="C3559" s="164">
        <v>7</v>
      </c>
      <c r="D3559" s="130" t="s">
        <v>59</v>
      </c>
      <c r="E3559" s="164">
        <v>73317</v>
      </c>
      <c r="F3559" s="164">
        <v>0</v>
      </c>
      <c r="G3559" s="164">
        <v>0</v>
      </c>
      <c r="H3559" s="164">
        <v>0</v>
      </c>
      <c r="I3559" s="164">
        <v>0</v>
      </c>
      <c r="J3559" s="164">
        <v>0</v>
      </c>
      <c r="K3559" s="164">
        <v>3</v>
      </c>
      <c r="L3559" s="164">
        <v>35</v>
      </c>
      <c r="M3559" s="164">
        <v>366.56</v>
      </c>
      <c r="N3559" s="164">
        <v>0</v>
      </c>
      <c r="O3559" s="164">
        <v>5.0000000000000001E-3</v>
      </c>
      <c r="P3559" s="164">
        <v>3</v>
      </c>
      <c r="Q3559" s="164">
        <v>35</v>
      </c>
      <c r="R3559" s="164">
        <v>366.56</v>
      </c>
      <c r="S3559" s="164">
        <v>0</v>
      </c>
      <c r="T3559" s="164">
        <v>5.0000000000000001E-3</v>
      </c>
    </row>
    <row r="3560" spans="1:20" ht="15.75" customHeight="1">
      <c r="A3560" s="126" t="s">
        <v>142</v>
      </c>
      <c r="B3560" s="163">
        <v>2019</v>
      </c>
      <c r="C3560" s="163">
        <v>8</v>
      </c>
      <c r="D3560" s="126" t="s">
        <v>60</v>
      </c>
      <c r="E3560" s="163">
        <v>73317</v>
      </c>
      <c r="F3560" s="163">
        <v>0</v>
      </c>
      <c r="G3560" s="163">
        <v>0</v>
      </c>
      <c r="H3560" s="163">
        <v>0</v>
      </c>
      <c r="I3560" s="163">
        <v>0</v>
      </c>
      <c r="J3560" s="163">
        <v>0</v>
      </c>
      <c r="K3560" s="163">
        <v>10</v>
      </c>
      <c r="L3560" s="163">
        <v>11504</v>
      </c>
      <c r="M3560" s="163">
        <v>8038.67</v>
      </c>
      <c r="N3560" s="163">
        <v>0.157</v>
      </c>
      <c r="O3560" s="163">
        <v>0.11</v>
      </c>
      <c r="P3560" s="163">
        <v>10</v>
      </c>
      <c r="Q3560" s="163">
        <v>11504</v>
      </c>
      <c r="R3560" s="163">
        <v>8038.67</v>
      </c>
      <c r="S3560" s="163">
        <v>0.157</v>
      </c>
      <c r="T3560" s="163">
        <v>0.11</v>
      </c>
    </row>
    <row r="3561" spans="1:20" ht="15.75" customHeight="1">
      <c r="A3561" s="130" t="s">
        <v>142</v>
      </c>
      <c r="B3561" s="164">
        <v>2019</v>
      </c>
      <c r="C3561" s="164">
        <v>9</v>
      </c>
      <c r="D3561" s="130" t="s">
        <v>61</v>
      </c>
      <c r="E3561" s="164">
        <v>73317</v>
      </c>
      <c r="F3561" s="164">
        <v>0</v>
      </c>
      <c r="G3561" s="164">
        <v>0</v>
      </c>
      <c r="H3561" s="164">
        <v>0</v>
      </c>
      <c r="I3561" s="164">
        <v>0</v>
      </c>
      <c r="J3561" s="164">
        <v>0</v>
      </c>
      <c r="K3561" s="164">
        <v>21</v>
      </c>
      <c r="L3561" s="164">
        <v>4711</v>
      </c>
      <c r="M3561" s="164">
        <v>1312.82</v>
      </c>
      <c r="N3561" s="164">
        <v>6.4000000000000001E-2</v>
      </c>
      <c r="O3561" s="164">
        <v>1.7999999999999999E-2</v>
      </c>
      <c r="P3561" s="164">
        <v>21</v>
      </c>
      <c r="Q3561" s="164">
        <v>4711</v>
      </c>
      <c r="R3561" s="164">
        <v>1312.82</v>
      </c>
      <c r="S3561" s="164">
        <v>6.4000000000000001E-2</v>
      </c>
      <c r="T3561" s="164">
        <v>1.7999999999999999E-2</v>
      </c>
    </row>
    <row r="3562" spans="1:20" ht="15.75" customHeight="1">
      <c r="A3562" s="126" t="s">
        <v>142</v>
      </c>
      <c r="B3562" s="163">
        <v>2020</v>
      </c>
      <c r="C3562" s="163">
        <v>0</v>
      </c>
      <c r="D3562" s="126" t="s">
        <v>53</v>
      </c>
      <c r="E3562" s="163">
        <v>74213</v>
      </c>
      <c r="F3562" s="163">
        <v>0</v>
      </c>
      <c r="G3562" s="163">
        <v>0</v>
      </c>
      <c r="H3562" s="163">
        <v>0</v>
      </c>
      <c r="I3562" s="163">
        <v>0</v>
      </c>
      <c r="J3562" s="163">
        <v>0</v>
      </c>
      <c r="K3562" s="163">
        <v>4</v>
      </c>
      <c r="L3562" s="163">
        <v>3555</v>
      </c>
      <c r="M3562" s="163">
        <v>759.26</v>
      </c>
      <c r="N3562" s="163">
        <v>4.8000000000000001E-2</v>
      </c>
      <c r="O3562" s="163">
        <v>0.01</v>
      </c>
      <c r="P3562" s="163">
        <v>4</v>
      </c>
      <c r="Q3562" s="163">
        <v>3555</v>
      </c>
      <c r="R3562" s="163">
        <v>759.26</v>
      </c>
      <c r="S3562" s="163">
        <v>4.8000000000000001E-2</v>
      </c>
      <c r="T3562" s="163">
        <v>0.01</v>
      </c>
    </row>
    <row r="3563" spans="1:20" ht="15.75" customHeight="1">
      <c r="A3563" s="130" t="s">
        <v>142</v>
      </c>
      <c r="B3563" s="164">
        <v>2020</v>
      </c>
      <c r="C3563" s="164">
        <v>1</v>
      </c>
      <c r="D3563" s="130" t="s">
        <v>54</v>
      </c>
      <c r="E3563" s="164">
        <v>74213</v>
      </c>
      <c r="F3563" s="164">
        <v>0</v>
      </c>
      <c r="G3563" s="164">
        <v>0</v>
      </c>
      <c r="H3563" s="164">
        <v>0</v>
      </c>
      <c r="I3563" s="164">
        <v>0</v>
      </c>
      <c r="J3563" s="164">
        <v>0</v>
      </c>
      <c r="K3563" s="164">
        <v>41</v>
      </c>
      <c r="L3563" s="164">
        <v>576</v>
      </c>
      <c r="M3563" s="164">
        <v>1159.76</v>
      </c>
      <c r="N3563" s="164">
        <v>8.0000000000000002E-3</v>
      </c>
      <c r="O3563" s="164">
        <v>1.6E-2</v>
      </c>
      <c r="P3563" s="164">
        <v>41</v>
      </c>
      <c r="Q3563" s="164">
        <v>576</v>
      </c>
      <c r="R3563" s="164">
        <v>1159.76</v>
      </c>
      <c r="S3563" s="164">
        <v>8.0000000000000002E-3</v>
      </c>
      <c r="T3563" s="164">
        <v>1.6E-2</v>
      </c>
    </row>
    <row r="3564" spans="1:20" ht="15.75" customHeight="1">
      <c r="A3564" s="126" t="s">
        <v>142</v>
      </c>
      <c r="B3564" s="163">
        <v>2020</v>
      </c>
      <c r="C3564" s="163">
        <v>2</v>
      </c>
      <c r="D3564" s="126" t="s">
        <v>1415</v>
      </c>
      <c r="E3564" s="163">
        <v>74213</v>
      </c>
      <c r="F3564" s="163">
        <v>1</v>
      </c>
      <c r="G3564" s="163">
        <v>4</v>
      </c>
      <c r="H3564" s="163">
        <v>8</v>
      </c>
      <c r="I3564" s="163">
        <v>0</v>
      </c>
      <c r="J3564" s="163">
        <v>0</v>
      </c>
      <c r="K3564" s="163">
        <v>7</v>
      </c>
      <c r="L3564" s="163">
        <v>17890</v>
      </c>
      <c r="M3564" s="163">
        <v>3877.03</v>
      </c>
      <c r="N3564" s="163">
        <v>0.24099999999999999</v>
      </c>
      <c r="O3564" s="163">
        <v>5.1999999999999998E-2</v>
      </c>
      <c r="P3564" s="163">
        <v>8</v>
      </c>
      <c r="Q3564" s="163">
        <v>17894</v>
      </c>
      <c r="R3564" s="163">
        <v>3885.03</v>
      </c>
      <c r="S3564" s="163">
        <v>0.24099999999999999</v>
      </c>
      <c r="T3564" s="163">
        <v>5.1999999999999998E-2</v>
      </c>
    </row>
    <row r="3565" spans="1:20" ht="15.75" customHeight="1">
      <c r="A3565" s="130" t="s">
        <v>142</v>
      </c>
      <c r="B3565" s="164">
        <v>2020</v>
      </c>
      <c r="C3565" s="164">
        <v>3</v>
      </c>
      <c r="D3565" s="130" t="s">
        <v>55</v>
      </c>
      <c r="E3565" s="164">
        <v>74213</v>
      </c>
      <c r="F3565" s="164">
        <v>0</v>
      </c>
      <c r="G3565" s="164">
        <v>0</v>
      </c>
      <c r="H3565" s="164">
        <v>0</v>
      </c>
      <c r="I3565" s="164">
        <v>0</v>
      </c>
      <c r="J3565" s="164">
        <v>0</v>
      </c>
      <c r="K3565" s="164">
        <v>6</v>
      </c>
      <c r="L3565" s="164">
        <v>2867</v>
      </c>
      <c r="M3565" s="164">
        <v>1533.68</v>
      </c>
      <c r="N3565" s="164">
        <v>3.9E-2</v>
      </c>
      <c r="O3565" s="164">
        <v>2.1000000000000001E-2</v>
      </c>
      <c r="P3565" s="164">
        <v>6</v>
      </c>
      <c r="Q3565" s="164">
        <v>2867</v>
      </c>
      <c r="R3565" s="164">
        <v>1533.68</v>
      </c>
      <c r="S3565" s="164">
        <v>3.9E-2</v>
      </c>
      <c r="T3565" s="164">
        <v>2.1000000000000001E-2</v>
      </c>
    </row>
    <row r="3566" spans="1:20" ht="15.75" customHeight="1">
      <c r="A3566" s="126" t="s">
        <v>142</v>
      </c>
      <c r="B3566" s="163">
        <v>2020</v>
      </c>
      <c r="C3566" s="163">
        <v>4</v>
      </c>
      <c r="D3566" s="126" t="s">
        <v>56</v>
      </c>
      <c r="E3566" s="163">
        <v>74213</v>
      </c>
      <c r="F3566" s="163">
        <v>3</v>
      </c>
      <c r="G3566" s="163">
        <v>6015</v>
      </c>
      <c r="H3566" s="163">
        <v>25112.98</v>
      </c>
      <c r="I3566" s="163">
        <v>8.1000000000000003E-2</v>
      </c>
      <c r="J3566" s="163">
        <v>0.33800000000000002</v>
      </c>
      <c r="K3566" s="163">
        <v>0</v>
      </c>
      <c r="L3566" s="163">
        <v>0</v>
      </c>
      <c r="M3566" s="163">
        <v>0</v>
      </c>
      <c r="N3566" s="163">
        <v>0</v>
      </c>
      <c r="O3566" s="163">
        <v>0</v>
      </c>
      <c r="P3566" s="163">
        <v>3</v>
      </c>
      <c r="Q3566" s="163">
        <v>6015</v>
      </c>
      <c r="R3566" s="163">
        <v>25112.98</v>
      </c>
      <c r="S3566" s="163">
        <v>8.1000000000000003E-2</v>
      </c>
      <c r="T3566" s="163">
        <v>0.33800000000000002</v>
      </c>
    </row>
    <row r="3567" spans="1:20" ht="15.75" customHeight="1">
      <c r="A3567" s="130" t="s">
        <v>142</v>
      </c>
      <c r="B3567" s="164">
        <v>2020</v>
      </c>
      <c r="C3567" s="164">
        <v>5</v>
      </c>
      <c r="D3567" s="130" t="s">
        <v>57</v>
      </c>
      <c r="E3567" s="164">
        <v>74213</v>
      </c>
      <c r="F3567" s="164">
        <v>2</v>
      </c>
      <c r="G3567" s="164">
        <v>144</v>
      </c>
      <c r="H3567" s="164">
        <v>385.07</v>
      </c>
      <c r="I3567" s="164">
        <v>2E-3</v>
      </c>
      <c r="J3567" s="164">
        <v>5.0000000000000001E-3</v>
      </c>
      <c r="K3567" s="164">
        <v>105</v>
      </c>
      <c r="L3567" s="164">
        <v>27142</v>
      </c>
      <c r="M3567" s="164">
        <v>27007.89</v>
      </c>
      <c r="N3567" s="164">
        <v>0.36599999999999999</v>
      </c>
      <c r="O3567" s="164">
        <v>0.36399999999999999</v>
      </c>
      <c r="P3567" s="164">
        <v>107</v>
      </c>
      <c r="Q3567" s="164">
        <v>27286</v>
      </c>
      <c r="R3567" s="164">
        <v>27392.959999999999</v>
      </c>
      <c r="S3567" s="164">
        <v>0.36799999999999999</v>
      </c>
      <c r="T3567" s="164">
        <v>0.36899999999999999</v>
      </c>
    </row>
    <row r="3568" spans="1:20" ht="15.75" customHeight="1">
      <c r="A3568" s="126" t="s">
        <v>142</v>
      </c>
      <c r="B3568" s="163">
        <v>2020</v>
      </c>
      <c r="C3568" s="163">
        <v>6</v>
      </c>
      <c r="D3568" s="126" t="s">
        <v>58</v>
      </c>
      <c r="E3568" s="163">
        <v>74213</v>
      </c>
      <c r="F3568" s="163">
        <v>0</v>
      </c>
      <c r="G3568" s="163">
        <v>0</v>
      </c>
      <c r="H3568" s="163">
        <v>0</v>
      </c>
      <c r="I3568" s="163">
        <v>0</v>
      </c>
      <c r="J3568" s="163">
        <v>0</v>
      </c>
      <c r="K3568" s="163">
        <v>12</v>
      </c>
      <c r="L3568" s="163">
        <v>5561</v>
      </c>
      <c r="M3568" s="163">
        <v>5775.55</v>
      </c>
      <c r="N3568" s="163">
        <v>7.4999999999999997E-2</v>
      </c>
      <c r="O3568" s="163">
        <v>7.8E-2</v>
      </c>
      <c r="P3568" s="163">
        <v>12</v>
      </c>
      <c r="Q3568" s="163">
        <v>5561</v>
      </c>
      <c r="R3568" s="163">
        <v>5775.55</v>
      </c>
      <c r="S3568" s="163">
        <v>7.4999999999999997E-2</v>
      </c>
      <c r="T3568" s="163">
        <v>7.8E-2</v>
      </c>
    </row>
    <row r="3569" spans="1:20" ht="15.75" customHeight="1">
      <c r="A3569" s="130" t="s">
        <v>142</v>
      </c>
      <c r="B3569" s="164">
        <v>2020</v>
      </c>
      <c r="C3569" s="164">
        <v>7</v>
      </c>
      <c r="D3569" s="130" t="s">
        <v>59</v>
      </c>
      <c r="E3569" s="164">
        <v>74213</v>
      </c>
      <c r="F3569" s="164">
        <v>0</v>
      </c>
      <c r="G3569" s="164">
        <v>0</v>
      </c>
      <c r="H3569" s="164">
        <v>0</v>
      </c>
      <c r="I3569" s="164">
        <v>0</v>
      </c>
      <c r="J3569" s="164">
        <v>0</v>
      </c>
      <c r="K3569" s="164">
        <v>5</v>
      </c>
      <c r="L3569" s="164">
        <v>2474</v>
      </c>
      <c r="M3569" s="164">
        <v>1134.8499999999999</v>
      </c>
      <c r="N3569" s="164">
        <v>3.3000000000000002E-2</v>
      </c>
      <c r="O3569" s="164">
        <v>1.4999999999999999E-2</v>
      </c>
      <c r="P3569" s="164">
        <v>5</v>
      </c>
      <c r="Q3569" s="164">
        <v>2474</v>
      </c>
      <c r="R3569" s="164">
        <v>1134.8499999999999</v>
      </c>
      <c r="S3569" s="164">
        <v>3.3000000000000002E-2</v>
      </c>
      <c r="T3569" s="164">
        <v>1.4999999999999999E-2</v>
      </c>
    </row>
    <row r="3570" spans="1:20" ht="15.75" customHeight="1">
      <c r="A3570" s="126" t="s">
        <v>142</v>
      </c>
      <c r="B3570" s="163">
        <v>2020</v>
      </c>
      <c r="C3570" s="163">
        <v>8</v>
      </c>
      <c r="D3570" s="126" t="s">
        <v>60</v>
      </c>
      <c r="E3570" s="163">
        <v>74213</v>
      </c>
      <c r="F3570" s="163">
        <v>0</v>
      </c>
      <c r="G3570" s="163">
        <v>0</v>
      </c>
      <c r="H3570" s="163">
        <v>0</v>
      </c>
      <c r="I3570" s="163">
        <v>0</v>
      </c>
      <c r="J3570" s="163">
        <v>0</v>
      </c>
      <c r="K3570" s="163">
        <v>8</v>
      </c>
      <c r="L3570" s="163">
        <v>19508</v>
      </c>
      <c r="M3570" s="163">
        <v>3123.73</v>
      </c>
      <c r="N3570" s="163">
        <v>0.26300000000000001</v>
      </c>
      <c r="O3570" s="163">
        <v>4.2000000000000003E-2</v>
      </c>
      <c r="P3570" s="163">
        <v>8</v>
      </c>
      <c r="Q3570" s="163">
        <v>19508</v>
      </c>
      <c r="R3570" s="163">
        <v>3123.73</v>
      </c>
      <c r="S3570" s="163">
        <v>0.26300000000000001</v>
      </c>
      <c r="T3570" s="163">
        <v>4.2000000000000003E-2</v>
      </c>
    </row>
    <row r="3571" spans="1:20" ht="15.75" customHeight="1">
      <c r="A3571" s="130" t="s">
        <v>142</v>
      </c>
      <c r="B3571" s="164">
        <v>2020</v>
      </c>
      <c r="C3571" s="164">
        <v>9</v>
      </c>
      <c r="D3571" s="130" t="s">
        <v>61</v>
      </c>
      <c r="E3571" s="164">
        <v>74213</v>
      </c>
      <c r="F3571" s="164">
        <v>0</v>
      </c>
      <c r="G3571" s="164">
        <v>0</v>
      </c>
      <c r="H3571" s="164">
        <v>0</v>
      </c>
      <c r="I3571" s="164">
        <v>0</v>
      </c>
      <c r="J3571" s="164">
        <v>0</v>
      </c>
      <c r="K3571" s="164">
        <v>21</v>
      </c>
      <c r="L3571" s="164">
        <v>1520</v>
      </c>
      <c r="M3571" s="164">
        <v>4648.29</v>
      </c>
      <c r="N3571" s="164">
        <v>0.02</v>
      </c>
      <c r="O3571" s="164">
        <v>6.3E-2</v>
      </c>
      <c r="P3571" s="164">
        <v>21</v>
      </c>
      <c r="Q3571" s="164">
        <v>1520</v>
      </c>
      <c r="R3571" s="164">
        <v>4648.29</v>
      </c>
      <c r="S3571" s="164">
        <v>0.02</v>
      </c>
      <c r="T3571" s="164">
        <v>6.3E-2</v>
      </c>
    </row>
    <row r="3572" spans="1:20" ht="15.75" customHeight="1">
      <c r="A3572" s="126" t="s">
        <v>142</v>
      </c>
      <c r="B3572" s="163">
        <v>2021</v>
      </c>
      <c r="C3572" s="163">
        <v>0</v>
      </c>
      <c r="D3572" s="126" t="s">
        <v>53</v>
      </c>
      <c r="E3572" s="163">
        <v>75369</v>
      </c>
      <c r="F3572" s="163">
        <v>0</v>
      </c>
      <c r="G3572" s="163">
        <v>0</v>
      </c>
      <c r="H3572" s="163">
        <v>0</v>
      </c>
      <c r="I3572" s="163">
        <v>0</v>
      </c>
      <c r="J3572" s="163">
        <v>0</v>
      </c>
      <c r="K3572" s="163">
        <v>5</v>
      </c>
      <c r="L3572" s="163">
        <v>18018</v>
      </c>
      <c r="M3572" s="163">
        <v>2215.19</v>
      </c>
      <c r="N3572" s="163">
        <v>0.23899999999999999</v>
      </c>
      <c r="O3572" s="163">
        <v>2.9000000000000001E-2</v>
      </c>
      <c r="P3572" s="163">
        <v>5</v>
      </c>
      <c r="Q3572" s="163">
        <v>18018</v>
      </c>
      <c r="R3572" s="163">
        <v>2215.19</v>
      </c>
      <c r="S3572" s="163">
        <v>0.23899999999999999</v>
      </c>
      <c r="T3572" s="163">
        <v>2.9000000000000001E-2</v>
      </c>
    </row>
    <row r="3573" spans="1:20" ht="15.75" customHeight="1">
      <c r="A3573" s="130" t="s">
        <v>142</v>
      </c>
      <c r="B3573" s="164">
        <v>2021</v>
      </c>
      <c r="C3573" s="164">
        <v>1</v>
      </c>
      <c r="D3573" s="130" t="s">
        <v>54</v>
      </c>
      <c r="E3573" s="164">
        <v>75369</v>
      </c>
      <c r="F3573" s="164">
        <v>0</v>
      </c>
      <c r="G3573" s="164">
        <v>0</v>
      </c>
      <c r="H3573" s="164">
        <v>0</v>
      </c>
      <c r="I3573" s="164">
        <v>0</v>
      </c>
      <c r="J3573" s="164">
        <v>0</v>
      </c>
      <c r="K3573" s="164">
        <v>23</v>
      </c>
      <c r="L3573" s="164">
        <v>512</v>
      </c>
      <c r="M3573" s="164">
        <v>1140.08</v>
      </c>
      <c r="N3573" s="164">
        <v>7.0000000000000001E-3</v>
      </c>
      <c r="O3573" s="164">
        <v>1.4999999999999999E-2</v>
      </c>
      <c r="P3573" s="164">
        <v>23</v>
      </c>
      <c r="Q3573" s="164">
        <v>512</v>
      </c>
      <c r="R3573" s="164">
        <v>1140.08</v>
      </c>
      <c r="S3573" s="164">
        <v>7.0000000000000001E-3</v>
      </c>
      <c r="T3573" s="164">
        <v>1.4999999999999999E-2</v>
      </c>
    </row>
    <row r="3574" spans="1:20" ht="15.75" customHeight="1">
      <c r="A3574" s="126" t="s">
        <v>142</v>
      </c>
      <c r="B3574" s="163">
        <v>2021</v>
      </c>
      <c r="C3574" s="163">
        <v>2</v>
      </c>
      <c r="D3574" s="126" t="s">
        <v>1415</v>
      </c>
      <c r="E3574" s="163">
        <v>75369</v>
      </c>
      <c r="F3574" s="163">
        <v>0</v>
      </c>
      <c r="G3574" s="163">
        <v>0</v>
      </c>
      <c r="H3574" s="163">
        <v>0</v>
      </c>
      <c r="I3574" s="163">
        <v>0</v>
      </c>
      <c r="J3574" s="163">
        <v>0</v>
      </c>
      <c r="K3574" s="163">
        <v>1</v>
      </c>
      <c r="L3574" s="163">
        <v>25</v>
      </c>
      <c r="M3574" s="163">
        <v>190.97</v>
      </c>
      <c r="N3574" s="163">
        <v>0</v>
      </c>
      <c r="O3574" s="163">
        <v>3.0000000000000001E-3</v>
      </c>
      <c r="P3574" s="163">
        <v>1</v>
      </c>
      <c r="Q3574" s="163">
        <v>25</v>
      </c>
      <c r="R3574" s="163">
        <v>190.97</v>
      </c>
      <c r="S3574" s="163">
        <v>0</v>
      </c>
      <c r="T3574" s="163">
        <v>3.0000000000000001E-3</v>
      </c>
    </row>
    <row r="3575" spans="1:20" ht="15.75" customHeight="1">
      <c r="A3575" s="130" t="s">
        <v>142</v>
      </c>
      <c r="B3575" s="164">
        <v>2021</v>
      </c>
      <c r="C3575" s="164">
        <v>3</v>
      </c>
      <c r="D3575" s="130" t="s">
        <v>55</v>
      </c>
      <c r="E3575" s="164">
        <v>75369</v>
      </c>
      <c r="F3575" s="164">
        <v>4</v>
      </c>
      <c r="G3575" s="164">
        <v>13021</v>
      </c>
      <c r="H3575" s="164">
        <v>15883.9</v>
      </c>
      <c r="I3575" s="164">
        <v>0.17299999999999999</v>
      </c>
      <c r="J3575" s="164">
        <v>0.21099999999999999</v>
      </c>
      <c r="K3575" s="164">
        <v>5</v>
      </c>
      <c r="L3575" s="164">
        <v>10303</v>
      </c>
      <c r="M3575" s="164">
        <v>7324.09</v>
      </c>
      <c r="N3575" s="164">
        <v>0.13700000000000001</v>
      </c>
      <c r="O3575" s="164">
        <v>9.7000000000000003E-2</v>
      </c>
      <c r="P3575" s="164">
        <v>9</v>
      </c>
      <c r="Q3575" s="164">
        <v>23324</v>
      </c>
      <c r="R3575" s="164">
        <v>23207.99</v>
      </c>
      <c r="S3575" s="164">
        <v>0.309</v>
      </c>
      <c r="T3575" s="164">
        <v>0.308</v>
      </c>
    </row>
    <row r="3576" spans="1:20" ht="15.75" customHeight="1">
      <c r="A3576" s="126" t="s">
        <v>142</v>
      </c>
      <c r="B3576" s="163">
        <v>2021</v>
      </c>
      <c r="C3576" s="163">
        <v>4</v>
      </c>
      <c r="D3576" s="126" t="s">
        <v>56</v>
      </c>
      <c r="E3576" s="163">
        <v>75369</v>
      </c>
      <c r="F3576" s="163">
        <v>0</v>
      </c>
      <c r="G3576" s="163">
        <v>0</v>
      </c>
      <c r="H3576" s="163">
        <v>0</v>
      </c>
      <c r="I3576" s="163">
        <v>0</v>
      </c>
      <c r="J3576" s="163">
        <v>0</v>
      </c>
      <c r="K3576" s="163">
        <v>0</v>
      </c>
      <c r="L3576" s="163">
        <v>0</v>
      </c>
      <c r="M3576" s="163">
        <v>0</v>
      </c>
      <c r="N3576" s="163">
        <v>0</v>
      </c>
      <c r="O3576" s="163">
        <v>0</v>
      </c>
      <c r="P3576" s="163">
        <v>0</v>
      </c>
      <c r="Q3576" s="163">
        <v>0</v>
      </c>
      <c r="R3576" s="163">
        <v>0</v>
      </c>
      <c r="S3576" s="163">
        <v>0</v>
      </c>
      <c r="T3576" s="163">
        <v>0</v>
      </c>
    </row>
    <row r="3577" spans="1:20" ht="15.75" customHeight="1">
      <c r="A3577" s="130" t="s">
        <v>142</v>
      </c>
      <c r="B3577" s="164">
        <v>2021</v>
      </c>
      <c r="C3577" s="164">
        <v>5</v>
      </c>
      <c r="D3577" s="130" t="s">
        <v>57</v>
      </c>
      <c r="E3577" s="164">
        <v>75369</v>
      </c>
      <c r="F3577" s="164">
        <v>2</v>
      </c>
      <c r="G3577" s="164">
        <v>5370</v>
      </c>
      <c r="H3577" s="164">
        <v>2316</v>
      </c>
      <c r="I3577" s="164">
        <v>7.0999999999999994E-2</v>
      </c>
      <c r="J3577" s="164">
        <v>3.1E-2</v>
      </c>
      <c r="K3577" s="164">
        <v>63</v>
      </c>
      <c r="L3577" s="164">
        <v>51332</v>
      </c>
      <c r="M3577" s="164">
        <v>47215.91</v>
      </c>
      <c r="N3577" s="164">
        <v>0.68100000000000005</v>
      </c>
      <c r="O3577" s="164">
        <v>0.626</v>
      </c>
      <c r="P3577" s="164">
        <v>65</v>
      </c>
      <c r="Q3577" s="164">
        <v>56702</v>
      </c>
      <c r="R3577" s="164">
        <v>49531.91</v>
      </c>
      <c r="S3577" s="164">
        <v>0.752</v>
      </c>
      <c r="T3577" s="164">
        <v>0.65700000000000003</v>
      </c>
    </row>
    <row r="3578" spans="1:20" ht="15.75" customHeight="1">
      <c r="A3578" s="126" t="s">
        <v>142</v>
      </c>
      <c r="B3578" s="163">
        <v>2021</v>
      </c>
      <c r="C3578" s="163">
        <v>6</v>
      </c>
      <c r="D3578" s="126" t="s">
        <v>58</v>
      </c>
      <c r="E3578" s="163">
        <v>75369</v>
      </c>
      <c r="F3578" s="163">
        <v>1</v>
      </c>
      <c r="G3578" s="163">
        <v>5192</v>
      </c>
      <c r="H3578" s="163">
        <v>4634.2299999999996</v>
      </c>
      <c r="I3578" s="163">
        <v>6.9000000000000006E-2</v>
      </c>
      <c r="J3578" s="163">
        <v>6.0999999999999999E-2</v>
      </c>
      <c r="K3578" s="163">
        <v>1</v>
      </c>
      <c r="L3578" s="163">
        <v>12</v>
      </c>
      <c r="M3578" s="163">
        <v>27.200000000000699</v>
      </c>
      <c r="N3578" s="163">
        <v>0</v>
      </c>
      <c r="O3578" s="163">
        <v>0</v>
      </c>
      <c r="P3578" s="163">
        <v>2</v>
      </c>
      <c r="Q3578" s="163">
        <v>5204</v>
      </c>
      <c r="R3578" s="163">
        <v>4661.43</v>
      </c>
      <c r="S3578" s="163">
        <v>6.9000000000000006E-2</v>
      </c>
      <c r="T3578" s="163">
        <v>6.2E-2</v>
      </c>
    </row>
    <row r="3579" spans="1:20" ht="15.75" customHeight="1">
      <c r="A3579" s="130" t="s">
        <v>142</v>
      </c>
      <c r="B3579" s="164">
        <v>2021</v>
      </c>
      <c r="C3579" s="164">
        <v>7</v>
      </c>
      <c r="D3579" s="130" t="s">
        <v>59</v>
      </c>
      <c r="E3579" s="164">
        <v>75369</v>
      </c>
      <c r="F3579" s="164">
        <v>0</v>
      </c>
      <c r="G3579" s="164">
        <v>0</v>
      </c>
      <c r="H3579" s="164">
        <v>0</v>
      </c>
      <c r="I3579" s="164">
        <v>0</v>
      </c>
      <c r="J3579" s="164">
        <v>0</v>
      </c>
      <c r="K3579" s="164">
        <v>1</v>
      </c>
      <c r="L3579" s="164">
        <v>282</v>
      </c>
      <c r="M3579" s="164">
        <v>71.900000000000006</v>
      </c>
      <c r="N3579" s="164">
        <v>4.0000000000000001E-3</v>
      </c>
      <c r="O3579" s="164">
        <v>1E-3</v>
      </c>
      <c r="P3579" s="164">
        <v>1</v>
      </c>
      <c r="Q3579" s="164">
        <v>282</v>
      </c>
      <c r="R3579" s="164">
        <v>71.900000000000006</v>
      </c>
      <c r="S3579" s="164">
        <v>4.0000000000000001E-3</v>
      </c>
      <c r="T3579" s="164">
        <v>1E-3</v>
      </c>
    </row>
    <row r="3580" spans="1:20" ht="15.75" customHeight="1">
      <c r="A3580" s="126" t="s">
        <v>142</v>
      </c>
      <c r="B3580" s="163">
        <v>2021</v>
      </c>
      <c r="C3580" s="163">
        <v>8</v>
      </c>
      <c r="D3580" s="126" t="s">
        <v>60</v>
      </c>
      <c r="E3580" s="163">
        <v>75369</v>
      </c>
      <c r="F3580" s="163">
        <v>0</v>
      </c>
      <c r="G3580" s="163">
        <v>0</v>
      </c>
      <c r="H3580" s="163">
        <v>0</v>
      </c>
      <c r="I3580" s="163">
        <v>0</v>
      </c>
      <c r="J3580" s="163">
        <v>0</v>
      </c>
      <c r="K3580" s="163">
        <v>5</v>
      </c>
      <c r="L3580" s="163">
        <v>3655</v>
      </c>
      <c r="M3580" s="163">
        <v>260.74</v>
      </c>
      <c r="N3580" s="163">
        <v>4.8000000000000001E-2</v>
      </c>
      <c r="O3580" s="163">
        <v>3.0000000000000001E-3</v>
      </c>
      <c r="P3580" s="163">
        <v>5</v>
      </c>
      <c r="Q3580" s="163">
        <v>3655</v>
      </c>
      <c r="R3580" s="163">
        <v>260.74</v>
      </c>
      <c r="S3580" s="163">
        <v>4.8000000000000001E-2</v>
      </c>
      <c r="T3580" s="163">
        <v>3.0000000000000001E-3</v>
      </c>
    </row>
    <row r="3581" spans="1:20" ht="15.75" customHeight="1">
      <c r="A3581" s="130" t="s">
        <v>142</v>
      </c>
      <c r="B3581" s="164">
        <v>2021</v>
      </c>
      <c r="C3581" s="164">
        <v>9</v>
      </c>
      <c r="D3581" s="130" t="s">
        <v>61</v>
      </c>
      <c r="E3581" s="164">
        <v>75369</v>
      </c>
      <c r="F3581" s="164">
        <v>0</v>
      </c>
      <c r="G3581" s="164">
        <v>0</v>
      </c>
      <c r="H3581" s="164">
        <v>0</v>
      </c>
      <c r="I3581" s="164">
        <v>0</v>
      </c>
      <c r="J3581" s="164">
        <v>0</v>
      </c>
      <c r="K3581" s="164">
        <v>22</v>
      </c>
      <c r="L3581" s="164">
        <v>6103</v>
      </c>
      <c r="M3581" s="164">
        <v>4985.97</v>
      </c>
      <c r="N3581" s="164">
        <v>8.1000000000000003E-2</v>
      </c>
      <c r="O3581" s="164">
        <v>6.6000000000000003E-2</v>
      </c>
      <c r="P3581" s="164">
        <v>22</v>
      </c>
      <c r="Q3581" s="164">
        <v>6103</v>
      </c>
      <c r="R3581" s="164">
        <v>4985.97</v>
      </c>
      <c r="S3581" s="164">
        <v>8.1000000000000003E-2</v>
      </c>
      <c r="T3581" s="164">
        <v>6.6000000000000003E-2</v>
      </c>
    </row>
    <row r="3582" spans="1:20" ht="15.75" customHeight="1">
      <c r="A3582" s="126" t="s">
        <v>142</v>
      </c>
      <c r="B3582" s="163">
        <v>2022</v>
      </c>
      <c r="C3582" s="163">
        <v>0</v>
      </c>
      <c r="D3582" s="126" t="s">
        <v>53</v>
      </c>
      <c r="E3582" s="163">
        <v>76302</v>
      </c>
      <c r="F3582" s="163">
        <v>0</v>
      </c>
      <c r="G3582" s="163">
        <v>0</v>
      </c>
      <c r="H3582" s="163">
        <v>0</v>
      </c>
      <c r="I3582" s="163">
        <v>0</v>
      </c>
      <c r="J3582" s="163">
        <v>0</v>
      </c>
      <c r="K3582" s="163">
        <v>3</v>
      </c>
      <c r="L3582" s="163">
        <v>184</v>
      </c>
      <c r="M3582" s="163">
        <v>275.92</v>
      </c>
      <c r="N3582" s="163">
        <v>2E-3</v>
      </c>
      <c r="O3582" s="163">
        <v>4.0000000000000001E-3</v>
      </c>
      <c r="P3582" s="163">
        <v>3</v>
      </c>
      <c r="Q3582" s="163">
        <v>184</v>
      </c>
      <c r="R3582" s="163">
        <v>275.92</v>
      </c>
      <c r="S3582" s="163">
        <v>2E-3</v>
      </c>
      <c r="T3582" s="163">
        <v>4.0000000000000001E-3</v>
      </c>
    </row>
    <row r="3583" spans="1:20" ht="15.75" customHeight="1">
      <c r="A3583" s="130" t="s">
        <v>142</v>
      </c>
      <c r="B3583" s="164">
        <v>2022</v>
      </c>
      <c r="C3583" s="164">
        <v>1</v>
      </c>
      <c r="D3583" s="130" t="s">
        <v>54</v>
      </c>
      <c r="E3583" s="164">
        <v>76302</v>
      </c>
      <c r="F3583" s="164">
        <v>0</v>
      </c>
      <c r="G3583" s="164">
        <v>0</v>
      </c>
      <c r="H3583" s="164">
        <v>0</v>
      </c>
      <c r="I3583" s="164">
        <v>0</v>
      </c>
      <c r="J3583" s="164">
        <v>0</v>
      </c>
      <c r="K3583" s="164">
        <v>68</v>
      </c>
      <c r="L3583" s="164">
        <v>844</v>
      </c>
      <c r="M3583" s="164">
        <v>2091.3000000000002</v>
      </c>
      <c r="N3583" s="164">
        <v>1.0999999999999999E-2</v>
      </c>
      <c r="O3583" s="164">
        <v>2.7E-2</v>
      </c>
      <c r="P3583" s="164">
        <v>68</v>
      </c>
      <c r="Q3583" s="164">
        <v>844</v>
      </c>
      <c r="R3583" s="164">
        <v>2091.3000000000002</v>
      </c>
      <c r="S3583" s="164">
        <v>1.0999999999999999E-2</v>
      </c>
      <c r="T3583" s="164">
        <v>2.7E-2</v>
      </c>
    </row>
    <row r="3584" spans="1:20" ht="15.75" customHeight="1">
      <c r="A3584" s="126" t="s">
        <v>142</v>
      </c>
      <c r="B3584" s="163">
        <v>2022</v>
      </c>
      <c r="C3584" s="163">
        <v>2</v>
      </c>
      <c r="D3584" s="126" t="s">
        <v>1415</v>
      </c>
      <c r="E3584" s="163">
        <v>76302</v>
      </c>
      <c r="F3584" s="163">
        <v>2</v>
      </c>
      <c r="G3584" s="163">
        <v>7413</v>
      </c>
      <c r="H3584" s="163">
        <v>3706.5</v>
      </c>
      <c r="I3584" s="163">
        <v>9.7000000000000003E-2</v>
      </c>
      <c r="J3584" s="163">
        <v>4.9000000000000002E-2</v>
      </c>
      <c r="K3584" s="163">
        <v>3</v>
      </c>
      <c r="L3584" s="163">
        <v>6250</v>
      </c>
      <c r="M3584" s="163">
        <v>496.7</v>
      </c>
      <c r="N3584" s="163">
        <v>8.2000000000000003E-2</v>
      </c>
      <c r="O3584" s="163">
        <v>7.0000000000000001E-3</v>
      </c>
      <c r="P3584" s="163">
        <v>5</v>
      </c>
      <c r="Q3584" s="163">
        <v>13663</v>
      </c>
      <c r="R3584" s="163">
        <v>4203.2</v>
      </c>
      <c r="S3584" s="163">
        <v>0.17899999999999999</v>
      </c>
      <c r="T3584" s="163">
        <v>5.5E-2</v>
      </c>
    </row>
    <row r="3585" spans="1:20" ht="15.75" customHeight="1">
      <c r="A3585" s="130" t="s">
        <v>142</v>
      </c>
      <c r="B3585" s="164">
        <v>2022</v>
      </c>
      <c r="C3585" s="164">
        <v>3</v>
      </c>
      <c r="D3585" s="130" t="s">
        <v>55</v>
      </c>
      <c r="E3585" s="164">
        <v>76302</v>
      </c>
      <c r="F3585" s="164">
        <v>0</v>
      </c>
      <c r="G3585" s="164">
        <v>0</v>
      </c>
      <c r="H3585" s="164">
        <v>0</v>
      </c>
      <c r="I3585" s="164">
        <v>0</v>
      </c>
      <c r="J3585" s="164">
        <v>0</v>
      </c>
      <c r="K3585" s="164">
        <v>3</v>
      </c>
      <c r="L3585" s="164">
        <v>3534</v>
      </c>
      <c r="M3585" s="164">
        <v>2690.1</v>
      </c>
      <c r="N3585" s="164">
        <v>4.5999999999999999E-2</v>
      </c>
      <c r="O3585" s="164">
        <v>3.5000000000000003E-2</v>
      </c>
      <c r="P3585" s="164">
        <v>3</v>
      </c>
      <c r="Q3585" s="164">
        <v>3534</v>
      </c>
      <c r="R3585" s="164">
        <v>2690.1</v>
      </c>
      <c r="S3585" s="164">
        <v>4.5999999999999999E-2</v>
      </c>
      <c r="T3585" s="164">
        <v>3.5000000000000003E-2</v>
      </c>
    </row>
    <row r="3586" spans="1:20" ht="15.75" customHeight="1">
      <c r="A3586" s="126" t="s">
        <v>142</v>
      </c>
      <c r="B3586" s="163">
        <v>2022</v>
      </c>
      <c r="C3586" s="163">
        <v>4</v>
      </c>
      <c r="D3586" s="126" t="s">
        <v>56</v>
      </c>
      <c r="E3586" s="163">
        <v>76302</v>
      </c>
      <c r="F3586" s="163">
        <v>0</v>
      </c>
      <c r="G3586" s="163">
        <v>0</v>
      </c>
      <c r="H3586" s="163">
        <v>0</v>
      </c>
      <c r="I3586" s="163">
        <v>0</v>
      </c>
      <c r="J3586" s="163">
        <v>0</v>
      </c>
      <c r="K3586" s="163">
        <v>0</v>
      </c>
      <c r="L3586" s="163">
        <v>0</v>
      </c>
      <c r="M3586" s="163">
        <v>0</v>
      </c>
      <c r="N3586" s="163">
        <v>0</v>
      </c>
      <c r="O3586" s="163">
        <v>0</v>
      </c>
      <c r="P3586" s="163">
        <v>0</v>
      </c>
      <c r="Q3586" s="163">
        <v>0</v>
      </c>
      <c r="R3586" s="163">
        <v>0</v>
      </c>
      <c r="S3586" s="163">
        <v>0</v>
      </c>
      <c r="T3586" s="163">
        <v>0</v>
      </c>
    </row>
    <row r="3587" spans="1:20" ht="15.75" customHeight="1">
      <c r="A3587" s="130" t="s">
        <v>142</v>
      </c>
      <c r="B3587" s="164">
        <v>2022</v>
      </c>
      <c r="C3587" s="164">
        <v>5</v>
      </c>
      <c r="D3587" s="130" t="s">
        <v>57</v>
      </c>
      <c r="E3587" s="164">
        <v>76302</v>
      </c>
      <c r="F3587" s="164">
        <v>2</v>
      </c>
      <c r="G3587" s="164">
        <v>398</v>
      </c>
      <c r="H3587" s="164">
        <v>806.07</v>
      </c>
      <c r="I3587" s="164">
        <v>5.0000000000000001E-3</v>
      </c>
      <c r="J3587" s="164">
        <v>1.0999999999999999E-2</v>
      </c>
      <c r="K3587" s="164">
        <v>52</v>
      </c>
      <c r="L3587" s="164">
        <v>26040</v>
      </c>
      <c r="M3587" s="164">
        <v>13048.97</v>
      </c>
      <c r="N3587" s="164">
        <v>0.34100000000000003</v>
      </c>
      <c r="O3587" s="164">
        <v>0.17100000000000001</v>
      </c>
      <c r="P3587" s="164">
        <v>54</v>
      </c>
      <c r="Q3587" s="164">
        <v>26438</v>
      </c>
      <c r="R3587" s="164">
        <v>13855.04</v>
      </c>
      <c r="S3587" s="164">
        <v>0.34599999999999997</v>
      </c>
      <c r="T3587" s="164">
        <v>0.182</v>
      </c>
    </row>
    <row r="3588" spans="1:20" ht="15.75" customHeight="1">
      <c r="A3588" s="126" t="s">
        <v>142</v>
      </c>
      <c r="B3588" s="163">
        <v>2022</v>
      </c>
      <c r="C3588" s="163">
        <v>6</v>
      </c>
      <c r="D3588" s="126" t="s">
        <v>58</v>
      </c>
      <c r="E3588" s="163">
        <v>76302</v>
      </c>
      <c r="F3588" s="163">
        <v>16</v>
      </c>
      <c r="G3588" s="163">
        <v>17886</v>
      </c>
      <c r="H3588" s="163">
        <v>12886.07</v>
      </c>
      <c r="I3588" s="163">
        <v>0.23400000000000001</v>
      </c>
      <c r="J3588" s="163">
        <v>0.16900000000000001</v>
      </c>
      <c r="K3588" s="163">
        <v>0</v>
      </c>
      <c r="L3588" s="163">
        <v>0</v>
      </c>
      <c r="M3588" s="163">
        <v>0</v>
      </c>
      <c r="N3588" s="163">
        <v>0</v>
      </c>
      <c r="O3588" s="163">
        <v>0</v>
      </c>
      <c r="P3588" s="163">
        <v>16</v>
      </c>
      <c r="Q3588" s="163">
        <v>17886</v>
      </c>
      <c r="R3588" s="163">
        <v>12886.07</v>
      </c>
      <c r="S3588" s="163">
        <v>0.23400000000000001</v>
      </c>
      <c r="T3588" s="163">
        <v>0.16900000000000001</v>
      </c>
    </row>
    <row r="3589" spans="1:20" ht="15.75" customHeight="1">
      <c r="A3589" s="130" t="s">
        <v>142</v>
      </c>
      <c r="B3589" s="164">
        <v>2022</v>
      </c>
      <c r="C3589" s="164">
        <v>7</v>
      </c>
      <c r="D3589" s="130" t="s">
        <v>59</v>
      </c>
      <c r="E3589" s="164">
        <v>76302</v>
      </c>
      <c r="F3589" s="164">
        <v>0</v>
      </c>
      <c r="G3589" s="164">
        <v>0</v>
      </c>
      <c r="H3589" s="164">
        <v>0</v>
      </c>
      <c r="I3589" s="164">
        <v>0</v>
      </c>
      <c r="J3589" s="164">
        <v>0</v>
      </c>
      <c r="K3589" s="164">
        <v>3</v>
      </c>
      <c r="L3589" s="164">
        <v>16514</v>
      </c>
      <c r="M3589" s="164">
        <v>4467.87</v>
      </c>
      <c r="N3589" s="164">
        <v>0.216</v>
      </c>
      <c r="O3589" s="164">
        <v>5.8999999999999997E-2</v>
      </c>
      <c r="P3589" s="164">
        <v>3</v>
      </c>
      <c r="Q3589" s="164">
        <v>16514</v>
      </c>
      <c r="R3589" s="164">
        <v>4467.87</v>
      </c>
      <c r="S3589" s="164">
        <v>0.216</v>
      </c>
      <c r="T3589" s="164">
        <v>5.8999999999999997E-2</v>
      </c>
    </row>
    <row r="3590" spans="1:20" ht="15.75" customHeight="1">
      <c r="A3590" s="126" t="s">
        <v>142</v>
      </c>
      <c r="B3590" s="163">
        <v>2022</v>
      </c>
      <c r="C3590" s="163">
        <v>8</v>
      </c>
      <c r="D3590" s="126" t="s">
        <v>60</v>
      </c>
      <c r="E3590" s="163">
        <v>76302</v>
      </c>
      <c r="F3590" s="163">
        <v>0</v>
      </c>
      <c r="G3590" s="163">
        <v>0</v>
      </c>
      <c r="H3590" s="163">
        <v>0</v>
      </c>
      <c r="I3590" s="163">
        <v>0</v>
      </c>
      <c r="J3590" s="163">
        <v>0</v>
      </c>
      <c r="K3590" s="163">
        <v>2</v>
      </c>
      <c r="L3590" s="163">
        <v>169</v>
      </c>
      <c r="M3590" s="163">
        <v>39.9</v>
      </c>
      <c r="N3590" s="163">
        <v>2E-3</v>
      </c>
      <c r="O3590" s="163">
        <v>1E-3</v>
      </c>
      <c r="P3590" s="163">
        <v>2</v>
      </c>
      <c r="Q3590" s="163">
        <v>169</v>
      </c>
      <c r="R3590" s="163">
        <v>39.9</v>
      </c>
      <c r="S3590" s="163">
        <v>2E-3</v>
      </c>
      <c r="T3590" s="163">
        <v>1E-3</v>
      </c>
    </row>
    <row r="3591" spans="1:20" ht="15.75" customHeight="1">
      <c r="A3591" s="130" t="s">
        <v>142</v>
      </c>
      <c r="B3591" s="164">
        <v>2022</v>
      </c>
      <c r="C3591" s="164">
        <v>9</v>
      </c>
      <c r="D3591" s="130" t="s">
        <v>61</v>
      </c>
      <c r="E3591" s="164">
        <v>76302</v>
      </c>
      <c r="F3591" s="164">
        <v>0</v>
      </c>
      <c r="G3591" s="164">
        <v>0</v>
      </c>
      <c r="H3591" s="164">
        <v>0</v>
      </c>
      <c r="I3591" s="164">
        <v>0</v>
      </c>
      <c r="J3591" s="164">
        <v>0</v>
      </c>
      <c r="K3591" s="164">
        <v>15</v>
      </c>
      <c r="L3591" s="164">
        <v>9191</v>
      </c>
      <c r="M3591" s="164">
        <v>5092.75</v>
      </c>
      <c r="N3591" s="164">
        <v>0.12</v>
      </c>
      <c r="O3591" s="164">
        <v>6.7000000000000004E-2</v>
      </c>
      <c r="P3591" s="164">
        <v>15</v>
      </c>
      <c r="Q3591" s="164">
        <v>9191</v>
      </c>
      <c r="R3591" s="164">
        <v>5092.75</v>
      </c>
      <c r="S3591" s="164">
        <v>0.12</v>
      </c>
      <c r="T3591" s="164">
        <v>6.7000000000000004E-2</v>
      </c>
    </row>
    <row r="3592" spans="1:20" ht="15.75" customHeight="1">
      <c r="A3592" s="126" t="s">
        <v>142</v>
      </c>
      <c r="B3592" s="163">
        <v>2023</v>
      </c>
      <c r="C3592" s="163">
        <v>0</v>
      </c>
      <c r="D3592" s="126" t="s">
        <v>53</v>
      </c>
      <c r="E3592" s="163">
        <v>76256</v>
      </c>
      <c r="F3592" s="163">
        <v>0</v>
      </c>
      <c r="G3592" s="163">
        <v>0</v>
      </c>
      <c r="H3592" s="163">
        <v>0</v>
      </c>
      <c r="I3592" s="163">
        <v>0</v>
      </c>
      <c r="J3592" s="163">
        <v>0</v>
      </c>
      <c r="K3592" s="163">
        <v>9</v>
      </c>
      <c r="L3592" s="163">
        <v>17519</v>
      </c>
      <c r="M3592" s="163">
        <v>1673.55</v>
      </c>
      <c r="N3592" s="163">
        <v>0.23</v>
      </c>
      <c r="O3592" s="163">
        <v>2.1999999999999999E-2</v>
      </c>
      <c r="P3592" s="163">
        <v>9</v>
      </c>
      <c r="Q3592" s="163">
        <v>17519</v>
      </c>
      <c r="R3592" s="163">
        <v>1673.55</v>
      </c>
      <c r="S3592" s="163">
        <v>0.23</v>
      </c>
      <c r="T3592" s="163">
        <v>2.1999999999999999E-2</v>
      </c>
    </row>
    <row r="3593" spans="1:20" ht="15.75" customHeight="1">
      <c r="A3593" s="130" t="s">
        <v>142</v>
      </c>
      <c r="B3593" s="164">
        <v>2023</v>
      </c>
      <c r="C3593" s="164">
        <v>1</v>
      </c>
      <c r="D3593" s="130" t="s">
        <v>54</v>
      </c>
      <c r="E3593" s="164">
        <v>76337</v>
      </c>
      <c r="F3593" s="164">
        <v>0</v>
      </c>
      <c r="G3593" s="164">
        <v>0</v>
      </c>
      <c r="H3593" s="164">
        <v>0</v>
      </c>
      <c r="I3593" s="164">
        <v>0</v>
      </c>
      <c r="J3593" s="164">
        <v>0</v>
      </c>
      <c r="K3593" s="164">
        <v>43</v>
      </c>
      <c r="L3593" s="164">
        <v>752</v>
      </c>
      <c r="M3593" s="164">
        <v>2318.5500000000002</v>
      </c>
      <c r="N3593" s="164">
        <v>0.01</v>
      </c>
      <c r="O3593" s="164">
        <v>0.03</v>
      </c>
      <c r="P3593" s="164">
        <v>43</v>
      </c>
      <c r="Q3593" s="164">
        <v>752</v>
      </c>
      <c r="R3593" s="164">
        <v>2318.5500000000002</v>
      </c>
      <c r="S3593" s="164">
        <v>0.01</v>
      </c>
      <c r="T3593" s="164">
        <v>0.03</v>
      </c>
    </row>
    <row r="3594" spans="1:20" ht="15.75" customHeight="1">
      <c r="A3594" s="126" t="s">
        <v>142</v>
      </c>
      <c r="B3594" s="163">
        <v>2023</v>
      </c>
      <c r="C3594" s="163">
        <v>2</v>
      </c>
      <c r="D3594" s="126" t="s">
        <v>1415</v>
      </c>
      <c r="E3594" s="163">
        <v>76256</v>
      </c>
      <c r="F3594" s="163">
        <v>0</v>
      </c>
      <c r="G3594" s="163">
        <v>0</v>
      </c>
      <c r="H3594" s="163">
        <v>0</v>
      </c>
      <c r="I3594" s="163">
        <v>0</v>
      </c>
      <c r="J3594" s="163">
        <v>0</v>
      </c>
      <c r="K3594" s="163">
        <v>2</v>
      </c>
      <c r="L3594" s="163">
        <v>404</v>
      </c>
      <c r="M3594" s="163">
        <v>411.33</v>
      </c>
      <c r="N3594" s="163">
        <v>5.0000000000000001E-3</v>
      </c>
      <c r="O3594" s="163">
        <v>5.0000000000000001E-3</v>
      </c>
      <c r="P3594" s="163">
        <v>2</v>
      </c>
      <c r="Q3594" s="163">
        <v>404</v>
      </c>
      <c r="R3594" s="163">
        <v>411.33</v>
      </c>
      <c r="S3594" s="163">
        <v>5.0000000000000001E-3</v>
      </c>
      <c r="T3594" s="163">
        <v>5.0000000000000001E-3</v>
      </c>
    </row>
    <row r="3595" spans="1:20" ht="15.75" customHeight="1">
      <c r="A3595" s="130" t="s">
        <v>142</v>
      </c>
      <c r="B3595" s="164">
        <v>2023</v>
      </c>
      <c r="C3595" s="164">
        <v>3</v>
      </c>
      <c r="D3595" s="130" t="s">
        <v>55</v>
      </c>
      <c r="E3595" s="164">
        <v>76256</v>
      </c>
      <c r="F3595" s="164">
        <v>0</v>
      </c>
      <c r="G3595" s="164">
        <v>0</v>
      </c>
      <c r="H3595" s="164">
        <v>0</v>
      </c>
      <c r="I3595" s="164">
        <v>0</v>
      </c>
      <c r="J3595" s="164">
        <v>0</v>
      </c>
      <c r="K3595" s="164">
        <v>3</v>
      </c>
      <c r="L3595" s="164">
        <v>3276</v>
      </c>
      <c r="M3595" s="164">
        <v>2768.6</v>
      </c>
      <c r="N3595" s="164">
        <v>4.2999999999999997E-2</v>
      </c>
      <c r="O3595" s="164">
        <v>3.5999999999999997E-2</v>
      </c>
      <c r="P3595" s="164">
        <v>3</v>
      </c>
      <c r="Q3595" s="164">
        <v>3276</v>
      </c>
      <c r="R3595" s="164">
        <v>2768.6</v>
      </c>
      <c r="S3595" s="164">
        <v>4.2999999999999997E-2</v>
      </c>
      <c r="T3595" s="164">
        <v>3.5999999999999997E-2</v>
      </c>
    </row>
    <row r="3596" spans="1:20" ht="15.75" customHeight="1">
      <c r="A3596" s="126" t="s">
        <v>142</v>
      </c>
      <c r="B3596" s="163">
        <v>2023</v>
      </c>
      <c r="C3596" s="163">
        <v>4</v>
      </c>
      <c r="D3596" s="126" t="s">
        <v>56</v>
      </c>
      <c r="E3596" s="163">
        <v>76256</v>
      </c>
      <c r="F3596" s="163">
        <v>0</v>
      </c>
      <c r="G3596" s="163">
        <v>0</v>
      </c>
      <c r="H3596" s="163">
        <v>0</v>
      </c>
      <c r="I3596" s="163">
        <v>0</v>
      </c>
      <c r="J3596" s="163">
        <v>0</v>
      </c>
      <c r="K3596" s="163">
        <v>0</v>
      </c>
      <c r="L3596" s="163">
        <v>0</v>
      </c>
      <c r="M3596" s="163">
        <v>0</v>
      </c>
      <c r="N3596" s="163">
        <v>0</v>
      </c>
      <c r="O3596" s="163">
        <v>0</v>
      </c>
      <c r="P3596" s="163">
        <v>0</v>
      </c>
      <c r="Q3596" s="163">
        <v>0</v>
      </c>
      <c r="R3596" s="163">
        <v>0</v>
      </c>
      <c r="S3596" s="163">
        <v>0</v>
      </c>
      <c r="T3596" s="163">
        <v>0</v>
      </c>
    </row>
    <row r="3597" spans="1:20" ht="15.75" customHeight="1">
      <c r="A3597" s="130" t="s">
        <v>142</v>
      </c>
      <c r="B3597" s="164">
        <v>2023</v>
      </c>
      <c r="C3597" s="164">
        <v>5</v>
      </c>
      <c r="D3597" s="130" t="s">
        <v>57</v>
      </c>
      <c r="E3597" s="164">
        <v>76256</v>
      </c>
      <c r="F3597" s="164">
        <v>0</v>
      </c>
      <c r="G3597" s="164">
        <v>0</v>
      </c>
      <c r="H3597" s="164">
        <v>0</v>
      </c>
      <c r="I3597" s="164">
        <v>0</v>
      </c>
      <c r="J3597" s="164">
        <v>0</v>
      </c>
      <c r="K3597" s="164">
        <v>77</v>
      </c>
      <c r="L3597" s="164">
        <v>21549</v>
      </c>
      <c r="M3597" s="164">
        <v>10242.219999999999</v>
      </c>
      <c r="N3597" s="164">
        <v>0.28299999999999997</v>
      </c>
      <c r="O3597" s="164">
        <v>0.13400000000000001</v>
      </c>
      <c r="P3597" s="164">
        <v>77</v>
      </c>
      <c r="Q3597" s="164">
        <v>21549</v>
      </c>
      <c r="R3597" s="164">
        <v>10242.219999999999</v>
      </c>
      <c r="S3597" s="164">
        <v>0.28299999999999997</v>
      </c>
      <c r="T3597" s="164">
        <v>0.13400000000000001</v>
      </c>
    </row>
    <row r="3598" spans="1:20" ht="15.75" customHeight="1">
      <c r="A3598" s="126" t="s">
        <v>142</v>
      </c>
      <c r="B3598" s="163">
        <v>2023</v>
      </c>
      <c r="C3598" s="163">
        <v>6</v>
      </c>
      <c r="D3598" s="126" t="s">
        <v>58</v>
      </c>
      <c r="E3598" s="163">
        <v>76256</v>
      </c>
      <c r="F3598" s="163">
        <v>0</v>
      </c>
      <c r="G3598" s="163">
        <v>0</v>
      </c>
      <c r="H3598" s="163">
        <v>0</v>
      </c>
      <c r="I3598" s="163">
        <v>0</v>
      </c>
      <c r="J3598" s="163">
        <v>0</v>
      </c>
      <c r="K3598" s="163">
        <v>2</v>
      </c>
      <c r="L3598" s="163">
        <v>55</v>
      </c>
      <c r="M3598" s="163">
        <v>48.1</v>
      </c>
      <c r="N3598" s="163">
        <v>1E-3</v>
      </c>
      <c r="O3598" s="163">
        <v>1E-3</v>
      </c>
      <c r="P3598" s="163">
        <v>2</v>
      </c>
      <c r="Q3598" s="163">
        <v>55</v>
      </c>
      <c r="R3598" s="163">
        <v>48.1</v>
      </c>
      <c r="S3598" s="163">
        <v>1E-3</v>
      </c>
      <c r="T3598" s="163">
        <v>1E-3</v>
      </c>
    </row>
    <row r="3599" spans="1:20" ht="15.75" customHeight="1">
      <c r="A3599" s="130" t="s">
        <v>142</v>
      </c>
      <c r="B3599" s="164">
        <v>2023</v>
      </c>
      <c r="C3599" s="164">
        <v>7</v>
      </c>
      <c r="D3599" s="130" t="s">
        <v>59</v>
      </c>
      <c r="E3599" s="164">
        <v>76256</v>
      </c>
      <c r="F3599" s="164">
        <v>0</v>
      </c>
      <c r="G3599" s="164">
        <v>0</v>
      </c>
      <c r="H3599" s="164">
        <v>0</v>
      </c>
      <c r="I3599" s="164">
        <v>0</v>
      </c>
      <c r="J3599" s="164">
        <v>0</v>
      </c>
      <c r="K3599" s="164">
        <v>4</v>
      </c>
      <c r="L3599" s="164">
        <v>44</v>
      </c>
      <c r="M3599" s="164">
        <v>78.319999999999993</v>
      </c>
      <c r="N3599" s="164">
        <v>1E-3</v>
      </c>
      <c r="O3599" s="164">
        <v>1E-3</v>
      </c>
      <c r="P3599" s="164">
        <v>4</v>
      </c>
      <c r="Q3599" s="164">
        <v>44</v>
      </c>
      <c r="R3599" s="164">
        <v>78.319999999999993</v>
      </c>
      <c r="S3599" s="164">
        <v>1E-3</v>
      </c>
      <c r="T3599" s="164">
        <v>1E-3</v>
      </c>
    </row>
    <row r="3600" spans="1:20" ht="15.75" customHeight="1">
      <c r="A3600" s="126" t="s">
        <v>142</v>
      </c>
      <c r="B3600" s="163">
        <v>2023</v>
      </c>
      <c r="C3600" s="163">
        <v>8</v>
      </c>
      <c r="D3600" s="126" t="s">
        <v>60</v>
      </c>
      <c r="E3600" s="163">
        <v>76256</v>
      </c>
      <c r="F3600" s="163">
        <v>0</v>
      </c>
      <c r="G3600" s="163">
        <v>0</v>
      </c>
      <c r="H3600" s="163">
        <v>0</v>
      </c>
      <c r="I3600" s="163">
        <v>0</v>
      </c>
      <c r="J3600" s="163">
        <v>0</v>
      </c>
      <c r="K3600" s="163">
        <v>1</v>
      </c>
      <c r="L3600" s="163">
        <v>163</v>
      </c>
      <c r="M3600" s="163">
        <v>65.2</v>
      </c>
      <c r="N3600" s="163">
        <v>2E-3</v>
      </c>
      <c r="O3600" s="163">
        <v>1E-3</v>
      </c>
      <c r="P3600" s="163">
        <v>1</v>
      </c>
      <c r="Q3600" s="163">
        <v>163</v>
      </c>
      <c r="R3600" s="163">
        <v>65.2</v>
      </c>
      <c r="S3600" s="163">
        <v>2E-3</v>
      </c>
      <c r="T3600" s="163">
        <v>1E-3</v>
      </c>
    </row>
    <row r="3601" spans="1:20" ht="15.75" customHeight="1">
      <c r="A3601" s="130" t="s">
        <v>142</v>
      </c>
      <c r="B3601" s="164">
        <v>2023</v>
      </c>
      <c r="C3601" s="164">
        <v>9</v>
      </c>
      <c r="D3601" s="130" t="s">
        <v>61</v>
      </c>
      <c r="E3601" s="164">
        <v>76256</v>
      </c>
      <c r="F3601" s="164">
        <v>2</v>
      </c>
      <c r="G3601" s="164">
        <v>12318</v>
      </c>
      <c r="H3601" s="164">
        <v>12416.2</v>
      </c>
      <c r="I3601" s="164">
        <v>0.16200000000000001</v>
      </c>
      <c r="J3601" s="164">
        <v>0.16300000000000001</v>
      </c>
      <c r="K3601" s="164">
        <v>13</v>
      </c>
      <c r="L3601" s="164">
        <v>4615</v>
      </c>
      <c r="M3601" s="164">
        <v>704.67</v>
      </c>
      <c r="N3601" s="164">
        <v>6.0999999999999999E-2</v>
      </c>
      <c r="O3601" s="164">
        <v>8.9999999999999993E-3</v>
      </c>
      <c r="P3601" s="164">
        <v>15</v>
      </c>
      <c r="Q3601" s="164">
        <v>16933</v>
      </c>
      <c r="R3601" s="164">
        <v>13120.87</v>
      </c>
      <c r="S3601" s="164">
        <v>0.222</v>
      </c>
      <c r="T3601" s="164">
        <v>0.17199999999999999</v>
      </c>
    </row>
    <row r="3602" spans="1:20" ht="15.75" customHeight="1">
      <c r="A3602" s="126" t="s">
        <v>143</v>
      </c>
      <c r="B3602" s="163">
        <v>2015</v>
      </c>
      <c r="C3602" s="163">
        <v>0</v>
      </c>
      <c r="D3602" s="126" t="s">
        <v>53</v>
      </c>
      <c r="E3602" s="163">
        <v>11866</v>
      </c>
      <c r="F3602" s="163">
        <v>0</v>
      </c>
      <c r="G3602" s="163">
        <v>0</v>
      </c>
      <c r="H3602" s="163">
        <v>0</v>
      </c>
      <c r="I3602" s="163">
        <v>0</v>
      </c>
      <c r="J3602" s="163">
        <v>0</v>
      </c>
      <c r="K3602" s="163">
        <v>1</v>
      </c>
      <c r="L3602" s="163">
        <v>11</v>
      </c>
      <c r="M3602" s="163">
        <v>5.5</v>
      </c>
      <c r="N3602" s="163">
        <v>1E-3</v>
      </c>
      <c r="O3602" s="163">
        <v>0</v>
      </c>
      <c r="P3602" s="163">
        <v>1</v>
      </c>
      <c r="Q3602" s="163">
        <v>11</v>
      </c>
      <c r="R3602" s="163">
        <v>5.5</v>
      </c>
      <c r="S3602" s="163">
        <v>1E-3</v>
      </c>
      <c r="T3602" s="163">
        <v>0</v>
      </c>
    </row>
    <row r="3603" spans="1:20" ht="15.75" customHeight="1">
      <c r="A3603" s="130" t="s">
        <v>143</v>
      </c>
      <c r="B3603" s="164">
        <v>2015</v>
      </c>
      <c r="C3603" s="164">
        <v>1</v>
      </c>
      <c r="D3603" s="130" t="s">
        <v>54</v>
      </c>
      <c r="E3603" s="164">
        <v>11866</v>
      </c>
      <c r="F3603" s="164">
        <v>0</v>
      </c>
      <c r="G3603" s="164">
        <v>0</v>
      </c>
      <c r="H3603" s="164">
        <v>0</v>
      </c>
      <c r="I3603" s="164">
        <v>0</v>
      </c>
      <c r="J3603" s="164">
        <v>0</v>
      </c>
      <c r="K3603" s="164">
        <v>25</v>
      </c>
      <c r="L3603" s="164">
        <v>618</v>
      </c>
      <c r="M3603" s="164">
        <v>838.82</v>
      </c>
      <c r="N3603" s="164">
        <v>5.1999999999999998E-2</v>
      </c>
      <c r="O3603" s="164">
        <v>7.0999999999999994E-2</v>
      </c>
      <c r="P3603" s="164">
        <v>25</v>
      </c>
      <c r="Q3603" s="164">
        <v>618</v>
      </c>
      <c r="R3603" s="164">
        <v>838.82</v>
      </c>
      <c r="S3603" s="164">
        <v>5.1999999999999998E-2</v>
      </c>
      <c r="T3603" s="164">
        <v>7.0999999999999994E-2</v>
      </c>
    </row>
    <row r="3604" spans="1:20" ht="15.75" customHeight="1">
      <c r="A3604" s="126" t="s">
        <v>143</v>
      </c>
      <c r="B3604" s="163">
        <v>2015</v>
      </c>
      <c r="C3604" s="163">
        <v>2</v>
      </c>
      <c r="D3604" s="126" t="s">
        <v>1415</v>
      </c>
      <c r="E3604" s="163">
        <v>11866</v>
      </c>
      <c r="F3604" s="163">
        <v>0</v>
      </c>
      <c r="G3604" s="163">
        <v>0</v>
      </c>
      <c r="H3604" s="163">
        <v>0</v>
      </c>
      <c r="I3604" s="163">
        <v>0</v>
      </c>
      <c r="J3604" s="163">
        <v>0</v>
      </c>
      <c r="K3604" s="163">
        <v>9</v>
      </c>
      <c r="L3604" s="163">
        <v>0</v>
      </c>
      <c r="M3604" s="163">
        <v>0</v>
      </c>
      <c r="N3604" s="163">
        <v>0</v>
      </c>
      <c r="O3604" s="163">
        <v>0</v>
      </c>
      <c r="P3604" s="163">
        <v>9</v>
      </c>
      <c r="Q3604" s="163">
        <v>0</v>
      </c>
      <c r="R3604" s="163">
        <v>0</v>
      </c>
      <c r="S3604" s="163">
        <v>0</v>
      </c>
      <c r="T3604" s="163">
        <v>0</v>
      </c>
    </row>
    <row r="3605" spans="1:20" ht="15.75" customHeight="1">
      <c r="A3605" s="130" t="s">
        <v>143</v>
      </c>
      <c r="B3605" s="164">
        <v>2015</v>
      </c>
      <c r="C3605" s="164">
        <v>3</v>
      </c>
      <c r="D3605" s="130" t="s">
        <v>55</v>
      </c>
      <c r="E3605" s="164">
        <v>11866</v>
      </c>
      <c r="F3605" s="164">
        <v>0</v>
      </c>
      <c r="G3605" s="164">
        <v>0</v>
      </c>
      <c r="H3605" s="164">
        <v>0</v>
      </c>
      <c r="I3605" s="164">
        <v>0</v>
      </c>
      <c r="J3605" s="164">
        <v>0</v>
      </c>
      <c r="K3605" s="164">
        <v>6</v>
      </c>
      <c r="L3605" s="164">
        <v>2258</v>
      </c>
      <c r="M3605" s="164">
        <v>3219.83</v>
      </c>
      <c r="N3605" s="164">
        <v>0.19</v>
      </c>
      <c r="O3605" s="164">
        <v>0.27100000000000002</v>
      </c>
      <c r="P3605" s="164">
        <v>6</v>
      </c>
      <c r="Q3605" s="164">
        <v>2258</v>
      </c>
      <c r="R3605" s="164">
        <v>3219.83</v>
      </c>
      <c r="S3605" s="164">
        <v>0.19</v>
      </c>
      <c r="T3605" s="164">
        <v>0.27100000000000002</v>
      </c>
    </row>
    <row r="3606" spans="1:20" ht="15.75" customHeight="1">
      <c r="A3606" s="126" t="s">
        <v>143</v>
      </c>
      <c r="B3606" s="163">
        <v>2015</v>
      </c>
      <c r="C3606" s="163">
        <v>4</v>
      </c>
      <c r="D3606" s="126" t="s">
        <v>56</v>
      </c>
      <c r="E3606" s="163">
        <v>11866</v>
      </c>
      <c r="F3606" s="163">
        <v>0</v>
      </c>
      <c r="G3606" s="163">
        <v>0</v>
      </c>
      <c r="H3606" s="163">
        <v>0</v>
      </c>
      <c r="I3606" s="163">
        <v>0</v>
      </c>
      <c r="J3606" s="163">
        <v>0</v>
      </c>
      <c r="K3606" s="163">
        <v>0</v>
      </c>
      <c r="L3606" s="163">
        <v>0</v>
      </c>
      <c r="M3606" s="163">
        <v>0</v>
      </c>
      <c r="N3606" s="163">
        <v>0</v>
      </c>
      <c r="O3606" s="163">
        <v>0</v>
      </c>
      <c r="P3606" s="163">
        <v>0</v>
      </c>
      <c r="Q3606" s="163">
        <v>0</v>
      </c>
      <c r="R3606" s="163">
        <v>0</v>
      </c>
      <c r="S3606" s="163">
        <v>0</v>
      </c>
      <c r="T3606" s="163">
        <v>0</v>
      </c>
    </row>
    <row r="3607" spans="1:20" ht="15.75" customHeight="1">
      <c r="A3607" s="130" t="s">
        <v>143</v>
      </c>
      <c r="B3607" s="164">
        <v>2015</v>
      </c>
      <c r="C3607" s="164">
        <v>5</v>
      </c>
      <c r="D3607" s="130" t="s">
        <v>57</v>
      </c>
      <c r="E3607" s="164">
        <v>11866</v>
      </c>
      <c r="F3607" s="164">
        <v>0</v>
      </c>
      <c r="G3607" s="164">
        <v>0</v>
      </c>
      <c r="H3607" s="164">
        <v>0</v>
      </c>
      <c r="I3607" s="164">
        <v>0</v>
      </c>
      <c r="J3607" s="164">
        <v>0</v>
      </c>
      <c r="K3607" s="164">
        <v>64</v>
      </c>
      <c r="L3607" s="164">
        <v>3059</v>
      </c>
      <c r="M3607" s="164">
        <v>2412.61</v>
      </c>
      <c r="N3607" s="164">
        <v>0.25800000000000001</v>
      </c>
      <c r="O3607" s="164">
        <v>0.20300000000000001</v>
      </c>
      <c r="P3607" s="164">
        <v>64</v>
      </c>
      <c r="Q3607" s="164">
        <v>3059</v>
      </c>
      <c r="R3607" s="164">
        <v>2412.61</v>
      </c>
      <c r="S3607" s="164">
        <v>0.25800000000000001</v>
      </c>
      <c r="T3607" s="164">
        <v>0.20300000000000001</v>
      </c>
    </row>
    <row r="3608" spans="1:20" ht="15.75" customHeight="1">
      <c r="A3608" s="126" t="s">
        <v>143</v>
      </c>
      <c r="B3608" s="163">
        <v>2015</v>
      </c>
      <c r="C3608" s="163">
        <v>6</v>
      </c>
      <c r="D3608" s="126" t="s">
        <v>58</v>
      </c>
      <c r="E3608" s="163">
        <v>11866</v>
      </c>
      <c r="F3608" s="163">
        <v>0</v>
      </c>
      <c r="G3608" s="163">
        <v>0</v>
      </c>
      <c r="H3608" s="163">
        <v>0</v>
      </c>
      <c r="I3608" s="163">
        <v>0</v>
      </c>
      <c r="J3608" s="163">
        <v>0</v>
      </c>
      <c r="K3608" s="163">
        <v>0</v>
      </c>
      <c r="L3608" s="163">
        <v>0</v>
      </c>
      <c r="M3608" s="163">
        <v>0</v>
      </c>
      <c r="N3608" s="163">
        <v>0</v>
      </c>
      <c r="O3608" s="163">
        <v>0</v>
      </c>
      <c r="P3608" s="163">
        <v>0</v>
      </c>
      <c r="Q3608" s="163">
        <v>0</v>
      </c>
      <c r="R3608" s="163">
        <v>0</v>
      </c>
      <c r="S3608" s="163">
        <v>0</v>
      </c>
      <c r="T3608" s="163">
        <v>0</v>
      </c>
    </row>
    <row r="3609" spans="1:20" ht="15.75" customHeight="1">
      <c r="A3609" s="130" t="s">
        <v>143</v>
      </c>
      <c r="B3609" s="164">
        <v>2015</v>
      </c>
      <c r="C3609" s="164">
        <v>7</v>
      </c>
      <c r="D3609" s="130" t="s">
        <v>59</v>
      </c>
      <c r="E3609" s="164">
        <v>11866</v>
      </c>
      <c r="F3609" s="164">
        <v>0</v>
      </c>
      <c r="G3609" s="164">
        <v>0</v>
      </c>
      <c r="H3609" s="164">
        <v>0</v>
      </c>
      <c r="I3609" s="164">
        <v>0</v>
      </c>
      <c r="J3609" s="164">
        <v>0</v>
      </c>
      <c r="K3609" s="164">
        <v>4</v>
      </c>
      <c r="L3609" s="164">
        <v>7009</v>
      </c>
      <c r="M3609" s="164">
        <v>6824.08</v>
      </c>
      <c r="N3609" s="164">
        <v>0.59099999999999997</v>
      </c>
      <c r="O3609" s="164">
        <v>0.57499999999999996</v>
      </c>
      <c r="P3609" s="164">
        <v>4</v>
      </c>
      <c r="Q3609" s="164">
        <v>7009</v>
      </c>
      <c r="R3609" s="164">
        <v>6824.08</v>
      </c>
      <c r="S3609" s="164">
        <v>0.59099999999999997</v>
      </c>
      <c r="T3609" s="164">
        <v>0.57499999999999996</v>
      </c>
    </row>
    <row r="3610" spans="1:20" ht="15.75" customHeight="1">
      <c r="A3610" s="126" t="s">
        <v>143</v>
      </c>
      <c r="B3610" s="163">
        <v>2015</v>
      </c>
      <c r="C3610" s="163">
        <v>8</v>
      </c>
      <c r="D3610" s="126" t="s">
        <v>60</v>
      </c>
      <c r="E3610" s="163">
        <v>11866</v>
      </c>
      <c r="F3610" s="163">
        <v>0</v>
      </c>
      <c r="G3610" s="163">
        <v>0</v>
      </c>
      <c r="H3610" s="163">
        <v>0</v>
      </c>
      <c r="I3610" s="163">
        <v>0</v>
      </c>
      <c r="J3610" s="163">
        <v>0</v>
      </c>
      <c r="K3610" s="163">
        <v>1</v>
      </c>
      <c r="L3610" s="163">
        <v>274</v>
      </c>
      <c r="M3610" s="163">
        <v>22.83</v>
      </c>
      <c r="N3610" s="163">
        <v>2.3E-2</v>
      </c>
      <c r="O3610" s="163">
        <v>2E-3</v>
      </c>
      <c r="P3610" s="163">
        <v>1</v>
      </c>
      <c r="Q3610" s="163">
        <v>274</v>
      </c>
      <c r="R3610" s="163">
        <v>22.83</v>
      </c>
      <c r="S3610" s="163">
        <v>2.3E-2</v>
      </c>
      <c r="T3610" s="163">
        <v>2E-3</v>
      </c>
    </row>
    <row r="3611" spans="1:20" ht="15.75" customHeight="1">
      <c r="A3611" s="130" t="s">
        <v>143</v>
      </c>
      <c r="B3611" s="164">
        <v>2015</v>
      </c>
      <c r="C3611" s="164">
        <v>9</v>
      </c>
      <c r="D3611" s="130" t="s">
        <v>61</v>
      </c>
      <c r="E3611" s="164">
        <v>11866</v>
      </c>
      <c r="F3611" s="164">
        <v>0</v>
      </c>
      <c r="G3611" s="164">
        <v>0</v>
      </c>
      <c r="H3611" s="164">
        <v>0</v>
      </c>
      <c r="I3611" s="164">
        <v>0</v>
      </c>
      <c r="J3611" s="164">
        <v>0</v>
      </c>
      <c r="K3611" s="164">
        <v>9</v>
      </c>
      <c r="L3611" s="164">
        <v>32</v>
      </c>
      <c r="M3611" s="164">
        <v>36.83</v>
      </c>
      <c r="N3611" s="164">
        <v>3.0000000000000001E-3</v>
      </c>
      <c r="O3611" s="164">
        <v>3.0000000000000001E-3</v>
      </c>
      <c r="P3611" s="164">
        <v>9</v>
      </c>
      <c r="Q3611" s="164">
        <v>32</v>
      </c>
      <c r="R3611" s="164">
        <v>36.83</v>
      </c>
      <c r="S3611" s="164">
        <v>3.0000000000000001E-3</v>
      </c>
      <c r="T3611" s="164">
        <v>3.0000000000000001E-3</v>
      </c>
    </row>
    <row r="3612" spans="1:20" ht="15.75" customHeight="1">
      <c r="A3612" s="126" t="s">
        <v>143</v>
      </c>
      <c r="B3612" s="163">
        <v>2016</v>
      </c>
      <c r="C3612" s="163">
        <v>0</v>
      </c>
      <c r="D3612" s="126" t="s">
        <v>53</v>
      </c>
      <c r="E3612" s="163">
        <v>12006</v>
      </c>
      <c r="F3612" s="163">
        <v>0</v>
      </c>
      <c r="G3612" s="163">
        <v>0</v>
      </c>
      <c r="H3612" s="163">
        <v>0</v>
      </c>
      <c r="I3612" s="163">
        <v>0</v>
      </c>
      <c r="J3612" s="163">
        <v>0</v>
      </c>
      <c r="K3612" s="163">
        <v>4</v>
      </c>
      <c r="L3612" s="163">
        <v>25</v>
      </c>
      <c r="M3612" s="163">
        <v>27.3</v>
      </c>
      <c r="N3612" s="163">
        <v>2E-3</v>
      </c>
      <c r="O3612" s="163">
        <v>2E-3</v>
      </c>
      <c r="P3612" s="163">
        <v>4</v>
      </c>
      <c r="Q3612" s="163">
        <v>25</v>
      </c>
      <c r="R3612" s="163">
        <v>27.3</v>
      </c>
      <c r="S3612" s="163">
        <v>2E-3</v>
      </c>
      <c r="T3612" s="163">
        <v>2E-3</v>
      </c>
    </row>
    <row r="3613" spans="1:20" ht="15.75" customHeight="1">
      <c r="A3613" s="130" t="s">
        <v>143</v>
      </c>
      <c r="B3613" s="164">
        <v>2016</v>
      </c>
      <c r="C3613" s="164">
        <v>1</v>
      </c>
      <c r="D3613" s="130" t="s">
        <v>54</v>
      </c>
      <c r="E3613" s="164">
        <v>12006</v>
      </c>
      <c r="F3613" s="164">
        <v>0</v>
      </c>
      <c r="G3613" s="164">
        <v>0</v>
      </c>
      <c r="H3613" s="164">
        <v>0</v>
      </c>
      <c r="I3613" s="164">
        <v>0</v>
      </c>
      <c r="J3613" s="164">
        <v>0</v>
      </c>
      <c r="K3613" s="164">
        <v>24</v>
      </c>
      <c r="L3613" s="164">
        <v>309</v>
      </c>
      <c r="M3613" s="164">
        <v>552.66999999999996</v>
      </c>
      <c r="N3613" s="164">
        <v>2.5999999999999999E-2</v>
      </c>
      <c r="O3613" s="164">
        <v>4.5999999999999999E-2</v>
      </c>
      <c r="P3613" s="164">
        <v>24</v>
      </c>
      <c r="Q3613" s="164">
        <v>309</v>
      </c>
      <c r="R3613" s="164">
        <v>552.66999999999996</v>
      </c>
      <c r="S3613" s="164">
        <v>2.5999999999999999E-2</v>
      </c>
      <c r="T3613" s="164">
        <v>4.5999999999999999E-2</v>
      </c>
    </row>
    <row r="3614" spans="1:20" ht="15.75" customHeight="1">
      <c r="A3614" s="126" t="s">
        <v>143</v>
      </c>
      <c r="B3614" s="163">
        <v>2016</v>
      </c>
      <c r="C3614" s="163">
        <v>2</v>
      </c>
      <c r="D3614" s="126" t="s">
        <v>1415</v>
      </c>
      <c r="E3614" s="163">
        <v>12006</v>
      </c>
      <c r="F3614" s="163">
        <v>0</v>
      </c>
      <c r="G3614" s="163">
        <v>0</v>
      </c>
      <c r="H3614" s="163">
        <v>0</v>
      </c>
      <c r="I3614" s="163">
        <v>0</v>
      </c>
      <c r="J3614" s="163">
        <v>0</v>
      </c>
      <c r="K3614" s="163">
        <v>3</v>
      </c>
      <c r="L3614" s="163">
        <v>2400</v>
      </c>
      <c r="M3614" s="163">
        <v>10626.67</v>
      </c>
      <c r="N3614" s="163">
        <v>0.2</v>
      </c>
      <c r="O3614" s="163">
        <v>0.88500000000000001</v>
      </c>
      <c r="P3614" s="163">
        <v>3</v>
      </c>
      <c r="Q3614" s="163">
        <v>2400</v>
      </c>
      <c r="R3614" s="163">
        <v>10626.67</v>
      </c>
      <c r="S3614" s="163">
        <v>0.2</v>
      </c>
      <c r="T3614" s="163">
        <v>0.88500000000000001</v>
      </c>
    </row>
    <row r="3615" spans="1:20" ht="15.75" customHeight="1">
      <c r="A3615" s="130" t="s">
        <v>143</v>
      </c>
      <c r="B3615" s="164">
        <v>2016</v>
      </c>
      <c r="C3615" s="164">
        <v>3</v>
      </c>
      <c r="D3615" s="130" t="s">
        <v>55</v>
      </c>
      <c r="E3615" s="164">
        <v>12006</v>
      </c>
      <c r="F3615" s="164">
        <v>0</v>
      </c>
      <c r="G3615" s="164">
        <v>0</v>
      </c>
      <c r="H3615" s="164">
        <v>0</v>
      </c>
      <c r="I3615" s="164">
        <v>0</v>
      </c>
      <c r="J3615" s="164">
        <v>0</v>
      </c>
      <c r="K3615" s="164">
        <v>2</v>
      </c>
      <c r="L3615" s="164">
        <v>2</v>
      </c>
      <c r="M3615" s="164">
        <v>1.17</v>
      </c>
      <c r="N3615" s="164">
        <v>0</v>
      </c>
      <c r="O3615" s="164">
        <v>0</v>
      </c>
      <c r="P3615" s="164">
        <v>2</v>
      </c>
      <c r="Q3615" s="164">
        <v>2</v>
      </c>
      <c r="R3615" s="164">
        <v>1.17</v>
      </c>
      <c r="S3615" s="164">
        <v>0</v>
      </c>
      <c r="T3615" s="164">
        <v>0</v>
      </c>
    </row>
    <row r="3616" spans="1:20" ht="15.75" customHeight="1">
      <c r="A3616" s="126" t="s">
        <v>143</v>
      </c>
      <c r="B3616" s="163">
        <v>2016</v>
      </c>
      <c r="C3616" s="163">
        <v>4</v>
      </c>
      <c r="D3616" s="126" t="s">
        <v>56</v>
      </c>
      <c r="E3616" s="163">
        <v>12006</v>
      </c>
      <c r="F3616" s="163">
        <v>0</v>
      </c>
      <c r="G3616" s="163">
        <v>0</v>
      </c>
      <c r="H3616" s="163">
        <v>0</v>
      </c>
      <c r="I3616" s="163">
        <v>0</v>
      </c>
      <c r="J3616" s="163">
        <v>0</v>
      </c>
      <c r="K3616" s="163">
        <v>2</v>
      </c>
      <c r="L3616" s="163">
        <v>3</v>
      </c>
      <c r="M3616" s="163">
        <v>6.73</v>
      </c>
      <c r="N3616" s="163">
        <v>0</v>
      </c>
      <c r="O3616" s="163">
        <v>1E-3</v>
      </c>
      <c r="P3616" s="163">
        <v>2</v>
      </c>
      <c r="Q3616" s="163">
        <v>3</v>
      </c>
      <c r="R3616" s="163">
        <v>6.73</v>
      </c>
      <c r="S3616" s="163">
        <v>0</v>
      </c>
      <c r="T3616" s="163">
        <v>1E-3</v>
      </c>
    </row>
    <row r="3617" spans="1:20" ht="15.75" customHeight="1">
      <c r="A3617" s="130" t="s">
        <v>143</v>
      </c>
      <c r="B3617" s="164">
        <v>2016</v>
      </c>
      <c r="C3617" s="164">
        <v>5</v>
      </c>
      <c r="D3617" s="130" t="s">
        <v>57</v>
      </c>
      <c r="E3617" s="164">
        <v>12006</v>
      </c>
      <c r="F3617" s="164">
        <v>0</v>
      </c>
      <c r="G3617" s="164">
        <v>0</v>
      </c>
      <c r="H3617" s="164">
        <v>0</v>
      </c>
      <c r="I3617" s="164">
        <v>0</v>
      </c>
      <c r="J3617" s="164">
        <v>0</v>
      </c>
      <c r="K3617" s="164">
        <v>43</v>
      </c>
      <c r="L3617" s="164">
        <v>548</v>
      </c>
      <c r="M3617" s="164">
        <v>827.95</v>
      </c>
      <c r="N3617" s="164">
        <v>4.5999999999999999E-2</v>
      </c>
      <c r="O3617" s="164">
        <v>6.9000000000000006E-2</v>
      </c>
      <c r="P3617" s="164">
        <v>43</v>
      </c>
      <c r="Q3617" s="164">
        <v>548</v>
      </c>
      <c r="R3617" s="164">
        <v>827.95</v>
      </c>
      <c r="S3617" s="164">
        <v>4.5999999999999999E-2</v>
      </c>
      <c r="T3617" s="164">
        <v>6.9000000000000006E-2</v>
      </c>
    </row>
    <row r="3618" spans="1:20" ht="15.75" customHeight="1">
      <c r="A3618" s="126" t="s">
        <v>143</v>
      </c>
      <c r="B3618" s="163">
        <v>2016</v>
      </c>
      <c r="C3618" s="163">
        <v>6</v>
      </c>
      <c r="D3618" s="126" t="s">
        <v>58</v>
      </c>
      <c r="E3618" s="163">
        <v>12006</v>
      </c>
      <c r="F3618" s="163">
        <v>0</v>
      </c>
      <c r="G3618" s="163">
        <v>0</v>
      </c>
      <c r="H3618" s="163">
        <v>0</v>
      </c>
      <c r="I3618" s="163">
        <v>0</v>
      </c>
      <c r="J3618" s="163">
        <v>0</v>
      </c>
      <c r="K3618" s="163">
        <v>10</v>
      </c>
      <c r="L3618" s="163">
        <v>9981</v>
      </c>
      <c r="M3618" s="163">
        <v>6583.02</v>
      </c>
      <c r="N3618" s="163">
        <v>0.83099999999999996</v>
      </c>
      <c r="O3618" s="163">
        <v>0.54800000000000004</v>
      </c>
      <c r="P3618" s="163">
        <v>10</v>
      </c>
      <c r="Q3618" s="163">
        <v>9981</v>
      </c>
      <c r="R3618" s="163">
        <v>6583.02</v>
      </c>
      <c r="S3618" s="163">
        <v>0.83099999999999996</v>
      </c>
      <c r="T3618" s="163">
        <v>0.54800000000000004</v>
      </c>
    </row>
    <row r="3619" spans="1:20" ht="15.75" customHeight="1">
      <c r="A3619" s="130" t="s">
        <v>143</v>
      </c>
      <c r="B3619" s="164">
        <v>2016</v>
      </c>
      <c r="C3619" s="164">
        <v>7</v>
      </c>
      <c r="D3619" s="130" t="s">
        <v>59</v>
      </c>
      <c r="E3619" s="164">
        <v>12006</v>
      </c>
      <c r="F3619" s="164">
        <v>0</v>
      </c>
      <c r="G3619" s="164">
        <v>0</v>
      </c>
      <c r="H3619" s="164">
        <v>0</v>
      </c>
      <c r="I3619" s="164">
        <v>0</v>
      </c>
      <c r="J3619" s="164">
        <v>0</v>
      </c>
      <c r="K3619" s="164">
        <v>0</v>
      </c>
      <c r="L3619" s="164">
        <v>0</v>
      </c>
      <c r="M3619" s="164">
        <v>0</v>
      </c>
      <c r="N3619" s="164">
        <v>0</v>
      </c>
      <c r="O3619" s="164">
        <v>0</v>
      </c>
      <c r="P3619" s="164">
        <v>0</v>
      </c>
      <c r="Q3619" s="164">
        <v>0</v>
      </c>
      <c r="R3619" s="164">
        <v>0</v>
      </c>
      <c r="S3619" s="164">
        <v>0</v>
      </c>
      <c r="T3619" s="164">
        <v>0</v>
      </c>
    </row>
    <row r="3620" spans="1:20" ht="15.75" customHeight="1">
      <c r="A3620" s="126" t="s">
        <v>143</v>
      </c>
      <c r="B3620" s="163">
        <v>2016</v>
      </c>
      <c r="C3620" s="163">
        <v>8</v>
      </c>
      <c r="D3620" s="126" t="s">
        <v>60</v>
      </c>
      <c r="E3620" s="163">
        <v>12006</v>
      </c>
      <c r="F3620" s="163">
        <v>0</v>
      </c>
      <c r="G3620" s="163">
        <v>0</v>
      </c>
      <c r="H3620" s="163">
        <v>0</v>
      </c>
      <c r="I3620" s="163">
        <v>0</v>
      </c>
      <c r="J3620" s="163">
        <v>0</v>
      </c>
      <c r="K3620" s="163">
        <v>1</v>
      </c>
      <c r="L3620" s="163">
        <v>1</v>
      </c>
      <c r="M3620" s="163">
        <v>0.5</v>
      </c>
      <c r="N3620" s="163">
        <v>0</v>
      </c>
      <c r="O3620" s="163">
        <v>0</v>
      </c>
      <c r="P3620" s="163">
        <v>1</v>
      </c>
      <c r="Q3620" s="163">
        <v>1</v>
      </c>
      <c r="R3620" s="163">
        <v>0.5</v>
      </c>
      <c r="S3620" s="163">
        <v>0</v>
      </c>
      <c r="T3620" s="163">
        <v>0</v>
      </c>
    </row>
    <row r="3621" spans="1:20" ht="15.75" customHeight="1">
      <c r="A3621" s="130" t="s">
        <v>143</v>
      </c>
      <c r="B3621" s="164">
        <v>2016</v>
      </c>
      <c r="C3621" s="164">
        <v>9</v>
      </c>
      <c r="D3621" s="130" t="s">
        <v>61</v>
      </c>
      <c r="E3621" s="164">
        <v>12006</v>
      </c>
      <c r="F3621" s="164">
        <v>0</v>
      </c>
      <c r="G3621" s="164">
        <v>0</v>
      </c>
      <c r="H3621" s="164">
        <v>0</v>
      </c>
      <c r="I3621" s="164">
        <v>0</v>
      </c>
      <c r="J3621" s="164">
        <v>0</v>
      </c>
      <c r="K3621" s="164">
        <v>11</v>
      </c>
      <c r="L3621" s="164">
        <v>2621</v>
      </c>
      <c r="M3621" s="164">
        <v>231.81</v>
      </c>
      <c r="N3621" s="164">
        <v>0.218</v>
      </c>
      <c r="O3621" s="164">
        <v>1.9E-2</v>
      </c>
      <c r="P3621" s="164">
        <v>11</v>
      </c>
      <c r="Q3621" s="164">
        <v>2621</v>
      </c>
      <c r="R3621" s="164">
        <v>231.81</v>
      </c>
      <c r="S3621" s="164">
        <v>0.218</v>
      </c>
      <c r="T3621" s="164">
        <v>1.9E-2</v>
      </c>
    </row>
    <row r="3622" spans="1:20" ht="15.75" customHeight="1">
      <c r="A3622" s="126" t="s">
        <v>143</v>
      </c>
      <c r="B3622" s="163">
        <v>2017</v>
      </c>
      <c r="C3622" s="163">
        <v>0</v>
      </c>
      <c r="D3622" s="126" t="s">
        <v>53</v>
      </c>
      <c r="E3622" s="163">
        <v>12266</v>
      </c>
      <c r="F3622" s="163">
        <v>0</v>
      </c>
      <c r="G3622" s="163">
        <v>0</v>
      </c>
      <c r="H3622" s="163">
        <v>0</v>
      </c>
      <c r="I3622" s="163">
        <v>0</v>
      </c>
      <c r="J3622" s="163">
        <v>0</v>
      </c>
      <c r="K3622" s="163">
        <v>2</v>
      </c>
      <c r="L3622" s="163">
        <v>36</v>
      </c>
      <c r="M3622" s="163">
        <v>40.9</v>
      </c>
      <c r="N3622" s="163">
        <v>3.0000000000000001E-3</v>
      </c>
      <c r="O3622" s="163">
        <v>3.0000000000000001E-3</v>
      </c>
      <c r="P3622" s="163">
        <v>2</v>
      </c>
      <c r="Q3622" s="163">
        <v>36</v>
      </c>
      <c r="R3622" s="163">
        <v>40.9</v>
      </c>
      <c r="S3622" s="163">
        <v>3.0000000000000001E-3</v>
      </c>
      <c r="T3622" s="163">
        <v>3.0000000000000001E-3</v>
      </c>
    </row>
    <row r="3623" spans="1:20" ht="15.75" customHeight="1">
      <c r="A3623" s="130" t="s">
        <v>143</v>
      </c>
      <c r="B3623" s="164">
        <v>2017</v>
      </c>
      <c r="C3623" s="164">
        <v>1</v>
      </c>
      <c r="D3623" s="130" t="s">
        <v>54</v>
      </c>
      <c r="E3623" s="164">
        <v>12266</v>
      </c>
      <c r="F3623" s="164">
        <v>0</v>
      </c>
      <c r="G3623" s="164">
        <v>0</v>
      </c>
      <c r="H3623" s="164">
        <v>0</v>
      </c>
      <c r="I3623" s="164">
        <v>0</v>
      </c>
      <c r="J3623" s="164">
        <v>0</v>
      </c>
      <c r="K3623" s="164">
        <v>12</v>
      </c>
      <c r="L3623" s="164">
        <v>196</v>
      </c>
      <c r="M3623" s="164">
        <v>308</v>
      </c>
      <c r="N3623" s="164">
        <v>1.6E-2</v>
      </c>
      <c r="O3623" s="164">
        <v>2.5000000000000001E-2</v>
      </c>
      <c r="P3623" s="164">
        <v>12</v>
      </c>
      <c r="Q3623" s="164">
        <v>196</v>
      </c>
      <c r="R3623" s="164">
        <v>308</v>
      </c>
      <c r="S3623" s="164">
        <v>1.6E-2</v>
      </c>
      <c r="T3623" s="164">
        <v>2.5000000000000001E-2</v>
      </c>
    </row>
    <row r="3624" spans="1:20" ht="15.75" customHeight="1">
      <c r="A3624" s="126" t="s">
        <v>143</v>
      </c>
      <c r="B3624" s="163">
        <v>2017</v>
      </c>
      <c r="C3624" s="163">
        <v>2</v>
      </c>
      <c r="D3624" s="126" t="s">
        <v>1415</v>
      </c>
      <c r="E3624" s="163">
        <v>12266</v>
      </c>
      <c r="F3624" s="163">
        <v>1</v>
      </c>
      <c r="G3624" s="163">
        <v>4211</v>
      </c>
      <c r="H3624" s="163">
        <v>2456.42</v>
      </c>
      <c r="I3624" s="163">
        <v>0.34300000000000003</v>
      </c>
      <c r="J3624" s="163">
        <v>0.2</v>
      </c>
      <c r="K3624" s="163">
        <v>4</v>
      </c>
      <c r="L3624" s="163">
        <v>6479</v>
      </c>
      <c r="M3624" s="163">
        <v>5491.3</v>
      </c>
      <c r="N3624" s="163">
        <v>0.52800000000000002</v>
      </c>
      <c r="O3624" s="163">
        <v>0.44800000000000001</v>
      </c>
      <c r="P3624" s="163">
        <v>5</v>
      </c>
      <c r="Q3624" s="163">
        <v>10690</v>
      </c>
      <c r="R3624" s="163">
        <v>7947.72</v>
      </c>
      <c r="S3624" s="163">
        <v>0.872</v>
      </c>
      <c r="T3624" s="163">
        <v>0.64800000000000002</v>
      </c>
    </row>
    <row r="3625" spans="1:20" ht="15.75" customHeight="1">
      <c r="A3625" s="130" t="s">
        <v>143</v>
      </c>
      <c r="B3625" s="164">
        <v>2017</v>
      </c>
      <c r="C3625" s="164">
        <v>3</v>
      </c>
      <c r="D3625" s="130" t="s">
        <v>55</v>
      </c>
      <c r="E3625" s="164">
        <v>12266</v>
      </c>
      <c r="F3625" s="164">
        <v>0</v>
      </c>
      <c r="G3625" s="164">
        <v>0</v>
      </c>
      <c r="H3625" s="164">
        <v>0</v>
      </c>
      <c r="I3625" s="164">
        <v>0</v>
      </c>
      <c r="J3625" s="164">
        <v>0</v>
      </c>
      <c r="K3625" s="164">
        <v>6</v>
      </c>
      <c r="L3625" s="164">
        <v>103</v>
      </c>
      <c r="M3625" s="164">
        <v>167.6</v>
      </c>
      <c r="N3625" s="164">
        <v>8.0000000000000002E-3</v>
      </c>
      <c r="O3625" s="164">
        <v>1.4E-2</v>
      </c>
      <c r="P3625" s="164">
        <v>6</v>
      </c>
      <c r="Q3625" s="164">
        <v>103</v>
      </c>
      <c r="R3625" s="164">
        <v>167.6</v>
      </c>
      <c r="S3625" s="164">
        <v>8.0000000000000002E-3</v>
      </c>
      <c r="T3625" s="164">
        <v>1.4E-2</v>
      </c>
    </row>
    <row r="3626" spans="1:20" ht="15.75" customHeight="1">
      <c r="A3626" s="126" t="s">
        <v>143</v>
      </c>
      <c r="B3626" s="163">
        <v>2017</v>
      </c>
      <c r="C3626" s="163">
        <v>4</v>
      </c>
      <c r="D3626" s="126" t="s">
        <v>56</v>
      </c>
      <c r="E3626" s="163">
        <v>12266</v>
      </c>
      <c r="F3626" s="163">
        <v>0</v>
      </c>
      <c r="G3626" s="163">
        <v>0</v>
      </c>
      <c r="H3626" s="163">
        <v>0</v>
      </c>
      <c r="I3626" s="163">
        <v>0</v>
      </c>
      <c r="J3626" s="163">
        <v>0</v>
      </c>
      <c r="K3626" s="163">
        <v>1</v>
      </c>
      <c r="L3626" s="163">
        <v>8</v>
      </c>
      <c r="M3626" s="163">
        <v>6</v>
      </c>
      <c r="N3626" s="163">
        <v>1E-3</v>
      </c>
      <c r="O3626" s="163">
        <v>0</v>
      </c>
      <c r="P3626" s="163">
        <v>1</v>
      </c>
      <c r="Q3626" s="163">
        <v>8</v>
      </c>
      <c r="R3626" s="163">
        <v>6</v>
      </c>
      <c r="S3626" s="163">
        <v>1E-3</v>
      </c>
      <c r="T3626" s="163">
        <v>0</v>
      </c>
    </row>
    <row r="3627" spans="1:20" ht="15.75" customHeight="1">
      <c r="A3627" s="130" t="s">
        <v>143</v>
      </c>
      <c r="B3627" s="164">
        <v>2017</v>
      </c>
      <c r="C3627" s="164">
        <v>5</v>
      </c>
      <c r="D3627" s="130" t="s">
        <v>57</v>
      </c>
      <c r="E3627" s="164">
        <v>12266</v>
      </c>
      <c r="F3627" s="164">
        <v>0</v>
      </c>
      <c r="G3627" s="164">
        <v>0</v>
      </c>
      <c r="H3627" s="164">
        <v>0</v>
      </c>
      <c r="I3627" s="164">
        <v>0</v>
      </c>
      <c r="J3627" s="164">
        <v>0</v>
      </c>
      <c r="K3627" s="164">
        <v>53</v>
      </c>
      <c r="L3627" s="164">
        <v>5081</v>
      </c>
      <c r="M3627" s="164">
        <v>3255.9</v>
      </c>
      <c r="N3627" s="164">
        <v>0.41399999999999998</v>
      </c>
      <c r="O3627" s="164">
        <v>0.26500000000000001</v>
      </c>
      <c r="P3627" s="164">
        <v>53</v>
      </c>
      <c r="Q3627" s="164">
        <v>5081</v>
      </c>
      <c r="R3627" s="164">
        <v>3255.9</v>
      </c>
      <c r="S3627" s="164">
        <v>0.41399999999999998</v>
      </c>
      <c r="T3627" s="164">
        <v>0.26500000000000001</v>
      </c>
    </row>
    <row r="3628" spans="1:20" ht="15.75" customHeight="1">
      <c r="A3628" s="126" t="s">
        <v>143</v>
      </c>
      <c r="B3628" s="163">
        <v>2017</v>
      </c>
      <c r="C3628" s="163">
        <v>6</v>
      </c>
      <c r="D3628" s="126" t="s">
        <v>58</v>
      </c>
      <c r="E3628" s="163">
        <v>12266</v>
      </c>
      <c r="F3628" s="163">
        <v>6</v>
      </c>
      <c r="G3628" s="163">
        <v>30</v>
      </c>
      <c r="H3628" s="163">
        <v>123.62</v>
      </c>
      <c r="I3628" s="163">
        <v>2E-3</v>
      </c>
      <c r="J3628" s="163">
        <v>0.01</v>
      </c>
      <c r="K3628" s="163">
        <v>0</v>
      </c>
      <c r="L3628" s="163">
        <v>0</v>
      </c>
      <c r="M3628" s="163">
        <v>0</v>
      </c>
      <c r="N3628" s="163">
        <v>0</v>
      </c>
      <c r="O3628" s="163">
        <v>0</v>
      </c>
      <c r="P3628" s="163">
        <v>6</v>
      </c>
      <c r="Q3628" s="163">
        <v>30</v>
      </c>
      <c r="R3628" s="163">
        <v>123.62</v>
      </c>
      <c r="S3628" s="163">
        <v>2E-3</v>
      </c>
      <c r="T3628" s="163">
        <v>0.01</v>
      </c>
    </row>
    <row r="3629" spans="1:20" ht="15.75" customHeight="1">
      <c r="A3629" s="130" t="s">
        <v>143</v>
      </c>
      <c r="B3629" s="164">
        <v>2017</v>
      </c>
      <c r="C3629" s="164">
        <v>7</v>
      </c>
      <c r="D3629" s="130" t="s">
        <v>59</v>
      </c>
      <c r="E3629" s="164">
        <v>12266</v>
      </c>
      <c r="F3629" s="164">
        <v>0</v>
      </c>
      <c r="G3629" s="164">
        <v>0</v>
      </c>
      <c r="H3629" s="164">
        <v>0</v>
      </c>
      <c r="I3629" s="164">
        <v>0</v>
      </c>
      <c r="J3629" s="164">
        <v>0</v>
      </c>
      <c r="K3629" s="164">
        <v>3</v>
      </c>
      <c r="L3629" s="164">
        <v>10</v>
      </c>
      <c r="M3629" s="164">
        <v>85.8</v>
      </c>
      <c r="N3629" s="164">
        <v>1E-3</v>
      </c>
      <c r="O3629" s="164">
        <v>7.0000000000000001E-3</v>
      </c>
      <c r="P3629" s="164">
        <v>3</v>
      </c>
      <c r="Q3629" s="164">
        <v>10</v>
      </c>
      <c r="R3629" s="164">
        <v>85.8</v>
      </c>
      <c r="S3629" s="164">
        <v>1E-3</v>
      </c>
      <c r="T3629" s="164">
        <v>7.0000000000000001E-3</v>
      </c>
    </row>
    <row r="3630" spans="1:20" ht="15.75" customHeight="1">
      <c r="A3630" s="126" t="s">
        <v>143</v>
      </c>
      <c r="B3630" s="163">
        <v>2017</v>
      </c>
      <c r="C3630" s="163">
        <v>8</v>
      </c>
      <c r="D3630" s="126" t="s">
        <v>60</v>
      </c>
      <c r="E3630" s="163">
        <v>12266</v>
      </c>
      <c r="F3630" s="163">
        <v>0</v>
      </c>
      <c r="G3630" s="163">
        <v>0</v>
      </c>
      <c r="H3630" s="163">
        <v>0</v>
      </c>
      <c r="I3630" s="163">
        <v>0</v>
      </c>
      <c r="J3630" s="163">
        <v>0</v>
      </c>
      <c r="K3630" s="163">
        <v>2</v>
      </c>
      <c r="L3630" s="163">
        <v>1</v>
      </c>
      <c r="M3630" s="163">
        <v>0.3</v>
      </c>
      <c r="N3630" s="163">
        <v>0</v>
      </c>
      <c r="O3630" s="163">
        <v>0</v>
      </c>
      <c r="P3630" s="163">
        <v>2</v>
      </c>
      <c r="Q3630" s="163">
        <v>1</v>
      </c>
      <c r="R3630" s="163">
        <v>0.3</v>
      </c>
      <c r="S3630" s="163">
        <v>0</v>
      </c>
      <c r="T3630" s="163">
        <v>0</v>
      </c>
    </row>
    <row r="3631" spans="1:20" ht="15.75" customHeight="1">
      <c r="A3631" s="130" t="s">
        <v>143</v>
      </c>
      <c r="B3631" s="164">
        <v>2017</v>
      </c>
      <c r="C3631" s="164">
        <v>9</v>
      </c>
      <c r="D3631" s="130" t="s">
        <v>61</v>
      </c>
      <c r="E3631" s="164">
        <v>12266</v>
      </c>
      <c r="F3631" s="164">
        <v>0</v>
      </c>
      <c r="G3631" s="164">
        <v>0</v>
      </c>
      <c r="H3631" s="164">
        <v>0</v>
      </c>
      <c r="I3631" s="164">
        <v>0</v>
      </c>
      <c r="J3631" s="164">
        <v>0</v>
      </c>
      <c r="K3631" s="164">
        <v>1</v>
      </c>
      <c r="L3631" s="164">
        <v>27</v>
      </c>
      <c r="M3631" s="164">
        <v>25.7</v>
      </c>
      <c r="N3631" s="164">
        <v>2E-3</v>
      </c>
      <c r="O3631" s="164">
        <v>2E-3</v>
      </c>
      <c r="P3631" s="164">
        <v>1</v>
      </c>
      <c r="Q3631" s="164">
        <v>27</v>
      </c>
      <c r="R3631" s="164">
        <v>25.7</v>
      </c>
      <c r="S3631" s="164">
        <v>2E-3</v>
      </c>
      <c r="T3631" s="164">
        <v>2E-3</v>
      </c>
    </row>
    <row r="3632" spans="1:20" ht="15.75" customHeight="1">
      <c r="A3632" s="126" t="s">
        <v>143</v>
      </c>
      <c r="B3632" s="163">
        <v>2018</v>
      </c>
      <c r="C3632" s="163">
        <v>0</v>
      </c>
      <c r="D3632" s="126" t="s">
        <v>53</v>
      </c>
      <c r="E3632" s="163">
        <v>12602</v>
      </c>
      <c r="F3632" s="163">
        <v>0</v>
      </c>
      <c r="G3632" s="163">
        <v>0</v>
      </c>
      <c r="H3632" s="163">
        <v>0</v>
      </c>
      <c r="I3632" s="163">
        <v>0</v>
      </c>
      <c r="J3632" s="163">
        <v>0</v>
      </c>
      <c r="K3632" s="163">
        <v>0</v>
      </c>
      <c r="L3632" s="163">
        <v>0</v>
      </c>
      <c r="M3632" s="163">
        <v>0</v>
      </c>
      <c r="N3632" s="163">
        <v>0</v>
      </c>
      <c r="O3632" s="163">
        <v>0</v>
      </c>
      <c r="P3632" s="163">
        <v>0</v>
      </c>
      <c r="Q3632" s="163">
        <v>0</v>
      </c>
      <c r="R3632" s="163">
        <v>0</v>
      </c>
      <c r="S3632" s="163">
        <v>0</v>
      </c>
      <c r="T3632" s="163">
        <v>0</v>
      </c>
    </row>
    <row r="3633" spans="1:20" ht="15.75" customHeight="1">
      <c r="A3633" s="130" t="s">
        <v>143</v>
      </c>
      <c r="B3633" s="164">
        <v>2018</v>
      </c>
      <c r="C3633" s="164">
        <v>1</v>
      </c>
      <c r="D3633" s="130" t="s">
        <v>54</v>
      </c>
      <c r="E3633" s="164">
        <v>12602</v>
      </c>
      <c r="F3633" s="164">
        <v>0</v>
      </c>
      <c r="G3633" s="164">
        <v>0</v>
      </c>
      <c r="H3633" s="164">
        <v>0</v>
      </c>
      <c r="I3633" s="164">
        <v>0</v>
      </c>
      <c r="J3633" s="164">
        <v>0</v>
      </c>
      <c r="K3633" s="164">
        <v>19</v>
      </c>
      <c r="L3633" s="164">
        <v>199</v>
      </c>
      <c r="M3633" s="164">
        <v>425.9</v>
      </c>
      <c r="N3633" s="164">
        <v>1.6E-2</v>
      </c>
      <c r="O3633" s="164">
        <v>3.4000000000000002E-2</v>
      </c>
      <c r="P3633" s="164">
        <v>19</v>
      </c>
      <c r="Q3633" s="164">
        <v>199</v>
      </c>
      <c r="R3633" s="164">
        <v>425.9</v>
      </c>
      <c r="S3633" s="164">
        <v>1.6E-2</v>
      </c>
      <c r="T3633" s="164">
        <v>3.4000000000000002E-2</v>
      </c>
    </row>
    <row r="3634" spans="1:20" ht="15.75" customHeight="1">
      <c r="A3634" s="126" t="s">
        <v>143</v>
      </c>
      <c r="B3634" s="163">
        <v>2018</v>
      </c>
      <c r="C3634" s="163">
        <v>2</v>
      </c>
      <c r="D3634" s="126" t="s">
        <v>1415</v>
      </c>
      <c r="E3634" s="163">
        <v>12602</v>
      </c>
      <c r="F3634" s="163">
        <v>0</v>
      </c>
      <c r="G3634" s="163">
        <v>0</v>
      </c>
      <c r="H3634" s="163">
        <v>0</v>
      </c>
      <c r="I3634" s="163">
        <v>0</v>
      </c>
      <c r="J3634" s="163">
        <v>0</v>
      </c>
      <c r="K3634" s="163">
        <v>1</v>
      </c>
      <c r="L3634" s="163">
        <v>2353</v>
      </c>
      <c r="M3634" s="163">
        <v>1215.7</v>
      </c>
      <c r="N3634" s="163">
        <v>0.187</v>
      </c>
      <c r="O3634" s="163">
        <v>9.6000000000000002E-2</v>
      </c>
      <c r="P3634" s="163">
        <v>1</v>
      </c>
      <c r="Q3634" s="163">
        <v>2353</v>
      </c>
      <c r="R3634" s="163">
        <v>1215.7</v>
      </c>
      <c r="S3634" s="163">
        <v>0.187</v>
      </c>
      <c r="T3634" s="163">
        <v>9.6000000000000002E-2</v>
      </c>
    </row>
    <row r="3635" spans="1:20" ht="15.75" customHeight="1">
      <c r="A3635" s="130" t="s">
        <v>143</v>
      </c>
      <c r="B3635" s="164">
        <v>2018</v>
      </c>
      <c r="C3635" s="164">
        <v>3</v>
      </c>
      <c r="D3635" s="130" t="s">
        <v>55</v>
      </c>
      <c r="E3635" s="164">
        <v>12602</v>
      </c>
      <c r="F3635" s="164">
        <v>0</v>
      </c>
      <c r="G3635" s="164">
        <v>0</v>
      </c>
      <c r="H3635" s="164">
        <v>0</v>
      </c>
      <c r="I3635" s="164">
        <v>0</v>
      </c>
      <c r="J3635" s="164">
        <v>0</v>
      </c>
      <c r="K3635" s="164">
        <v>8</v>
      </c>
      <c r="L3635" s="164">
        <v>183</v>
      </c>
      <c r="M3635" s="164">
        <v>294.8</v>
      </c>
      <c r="N3635" s="164">
        <v>1.4999999999999999E-2</v>
      </c>
      <c r="O3635" s="164">
        <v>2.3E-2</v>
      </c>
      <c r="P3635" s="164">
        <v>8</v>
      </c>
      <c r="Q3635" s="164">
        <v>183</v>
      </c>
      <c r="R3635" s="164">
        <v>294.8</v>
      </c>
      <c r="S3635" s="164">
        <v>1.4999999999999999E-2</v>
      </c>
      <c r="T3635" s="164">
        <v>2.3E-2</v>
      </c>
    </row>
    <row r="3636" spans="1:20" ht="15.75" customHeight="1">
      <c r="A3636" s="126" t="s">
        <v>143</v>
      </c>
      <c r="B3636" s="163">
        <v>2018</v>
      </c>
      <c r="C3636" s="163">
        <v>4</v>
      </c>
      <c r="D3636" s="126" t="s">
        <v>56</v>
      </c>
      <c r="E3636" s="163">
        <v>12602</v>
      </c>
      <c r="F3636" s="163">
        <v>0</v>
      </c>
      <c r="G3636" s="163">
        <v>0</v>
      </c>
      <c r="H3636" s="163">
        <v>0</v>
      </c>
      <c r="I3636" s="163">
        <v>0</v>
      </c>
      <c r="J3636" s="163">
        <v>0</v>
      </c>
      <c r="K3636" s="163">
        <v>0</v>
      </c>
      <c r="L3636" s="163">
        <v>0</v>
      </c>
      <c r="M3636" s="163">
        <v>0</v>
      </c>
      <c r="N3636" s="163">
        <v>0</v>
      </c>
      <c r="O3636" s="163">
        <v>0</v>
      </c>
      <c r="P3636" s="163">
        <v>0</v>
      </c>
      <c r="Q3636" s="163">
        <v>0</v>
      </c>
      <c r="R3636" s="163">
        <v>0</v>
      </c>
      <c r="S3636" s="163">
        <v>0</v>
      </c>
      <c r="T3636" s="163">
        <v>0</v>
      </c>
    </row>
    <row r="3637" spans="1:20" ht="15.75" customHeight="1">
      <c r="A3637" s="130" t="s">
        <v>143</v>
      </c>
      <c r="B3637" s="164">
        <v>2018</v>
      </c>
      <c r="C3637" s="164">
        <v>5</v>
      </c>
      <c r="D3637" s="130" t="s">
        <v>57</v>
      </c>
      <c r="E3637" s="164">
        <v>12602</v>
      </c>
      <c r="F3637" s="164">
        <v>0</v>
      </c>
      <c r="G3637" s="164">
        <v>0</v>
      </c>
      <c r="H3637" s="164">
        <v>0</v>
      </c>
      <c r="I3637" s="164">
        <v>0</v>
      </c>
      <c r="J3637" s="164">
        <v>0</v>
      </c>
      <c r="K3637" s="164">
        <v>40</v>
      </c>
      <c r="L3637" s="164">
        <v>1325</v>
      </c>
      <c r="M3637" s="164">
        <v>2691.6</v>
      </c>
      <c r="N3637" s="164">
        <v>0.105</v>
      </c>
      <c r="O3637" s="164">
        <v>0.214</v>
      </c>
      <c r="P3637" s="164">
        <v>40</v>
      </c>
      <c r="Q3637" s="164">
        <v>1325</v>
      </c>
      <c r="R3637" s="164">
        <v>2691.6</v>
      </c>
      <c r="S3637" s="164">
        <v>0.105</v>
      </c>
      <c r="T3637" s="164">
        <v>0.214</v>
      </c>
    </row>
    <row r="3638" spans="1:20" ht="15.75" customHeight="1">
      <c r="A3638" s="126" t="s">
        <v>143</v>
      </c>
      <c r="B3638" s="163">
        <v>2018</v>
      </c>
      <c r="C3638" s="163">
        <v>6</v>
      </c>
      <c r="D3638" s="126" t="s">
        <v>58</v>
      </c>
      <c r="E3638" s="163">
        <v>12602</v>
      </c>
      <c r="F3638" s="163">
        <v>0</v>
      </c>
      <c r="G3638" s="163">
        <v>0</v>
      </c>
      <c r="H3638" s="163">
        <v>0</v>
      </c>
      <c r="I3638" s="163">
        <v>0</v>
      </c>
      <c r="J3638" s="163">
        <v>0</v>
      </c>
      <c r="K3638" s="163">
        <v>4</v>
      </c>
      <c r="L3638" s="163">
        <v>162</v>
      </c>
      <c r="M3638" s="163">
        <v>107.8</v>
      </c>
      <c r="N3638" s="163">
        <v>1.2999999999999999E-2</v>
      </c>
      <c r="O3638" s="163">
        <v>8.9999999999999993E-3</v>
      </c>
      <c r="P3638" s="163">
        <v>4</v>
      </c>
      <c r="Q3638" s="163">
        <v>162</v>
      </c>
      <c r="R3638" s="163">
        <v>107.8</v>
      </c>
      <c r="S3638" s="163">
        <v>1.2999999999999999E-2</v>
      </c>
      <c r="T3638" s="163">
        <v>8.9999999999999993E-3</v>
      </c>
    </row>
    <row r="3639" spans="1:20" ht="15.75" customHeight="1">
      <c r="A3639" s="130" t="s">
        <v>143</v>
      </c>
      <c r="B3639" s="164">
        <v>2018</v>
      </c>
      <c r="C3639" s="164">
        <v>7</v>
      </c>
      <c r="D3639" s="130" t="s">
        <v>59</v>
      </c>
      <c r="E3639" s="164">
        <v>12602</v>
      </c>
      <c r="F3639" s="164">
        <v>0</v>
      </c>
      <c r="G3639" s="164">
        <v>0</v>
      </c>
      <c r="H3639" s="164">
        <v>0</v>
      </c>
      <c r="I3639" s="164">
        <v>0</v>
      </c>
      <c r="J3639" s="164">
        <v>0</v>
      </c>
      <c r="K3639" s="164">
        <v>0</v>
      </c>
      <c r="L3639" s="164">
        <v>0</v>
      </c>
      <c r="M3639" s="164">
        <v>0</v>
      </c>
      <c r="N3639" s="164">
        <v>0</v>
      </c>
      <c r="O3639" s="164">
        <v>0</v>
      </c>
      <c r="P3639" s="164">
        <v>0</v>
      </c>
      <c r="Q3639" s="164">
        <v>0</v>
      </c>
      <c r="R3639" s="164">
        <v>0</v>
      </c>
      <c r="S3639" s="164">
        <v>0</v>
      </c>
      <c r="T3639" s="164">
        <v>0</v>
      </c>
    </row>
    <row r="3640" spans="1:20" ht="15.75" customHeight="1">
      <c r="A3640" s="126" t="s">
        <v>143</v>
      </c>
      <c r="B3640" s="163">
        <v>2018</v>
      </c>
      <c r="C3640" s="163">
        <v>8</v>
      </c>
      <c r="D3640" s="126" t="s">
        <v>60</v>
      </c>
      <c r="E3640" s="163">
        <v>12602</v>
      </c>
      <c r="F3640" s="163">
        <v>0</v>
      </c>
      <c r="G3640" s="163">
        <v>0</v>
      </c>
      <c r="H3640" s="163">
        <v>0</v>
      </c>
      <c r="I3640" s="163">
        <v>0</v>
      </c>
      <c r="J3640" s="163">
        <v>0</v>
      </c>
      <c r="K3640" s="163">
        <v>0</v>
      </c>
      <c r="L3640" s="163">
        <v>0</v>
      </c>
      <c r="M3640" s="163">
        <v>0</v>
      </c>
      <c r="N3640" s="163">
        <v>0</v>
      </c>
      <c r="O3640" s="163">
        <v>0</v>
      </c>
      <c r="P3640" s="163">
        <v>0</v>
      </c>
      <c r="Q3640" s="163">
        <v>0</v>
      </c>
      <c r="R3640" s="163">
        <v>0</v>
      </c>
      <c r="S3640" s="163">
        <v>0</v>
      </c>
      <c r="T3640" s="163">
        <v>0</v>
      </c>
    </row>
    <row r="3641" spans="1:20" ht="15.75" customHeight="1">
      <c r="A3641" s="130" t="s">
        <v>143</v>
      </c>
      <c r="B3641" s="164">
        <v>2018</v>
      </c>
      <c r="C3641" s="164">
        <v>9</v>
      </c>
      <c r="D3641" s="130" t="s">
        <v>61</v>
      </c>
      <c r="E3641" s="164">
        <v>12602</v>
      </c>
      <c r="F3641" s="164">
        <v>0</v>
      </c>
      <c r="G3641" s="164">
        <v>0</v>
      </c>
      <c r="H3641" s="164">
        <v>0</v>
      </c>
      <c r="I3641" s="164">
        <v>0</v>
      </c>
      <c r="J3641" s="164">
        <v>0</v>
      </c>
      <c r="K3641" s="164">
        <v>7</v>
      </c>
      <c r="L3641" s="164">
        <v>187</v>
      </c>
      <c r="M3641" s="164">
        <v>189</v>
      </c>
      <c r="N3641" s="164">
        <v>1.4999999999999999E-2</v>
      </c>
      <c r="O3641" s="164">
        <v>1.4999999999999999E-2</v>
      </c>
      <c r="P3641" s="164">
        <v>7</v>
      </c>
      <c r="Q3641" s="164">
        <v>187</v>
      </c>
      <c r="R3641" s="164">
        <v>189</v>
      </c>
      <c r="S3641" s="164">
        <v>1.4999999999999999E-2</v>
      </c>
      <c r="T3641" s="164">
        <v>1.4999999999999999E-2</v>
      </c>
    </row>
    <row r="3642" spans="1:20" ht="15.75" customHeight="1">
      <c r="A3642" s="126" t="s">
        <v>143</v>
      </c>
      <c r="B3642" s="163">
        <v>2019</v>
      </c>
      <c r="C3642" s="163">
        <v>0</v>
      </c>
      <c r="D3642" s="126" t="s">
        <v>53</v>
      </c>
      <c r="E3642" s="163">
        <v>12698</v>
      </c>
      <c r="F3642" s="163">
        <v>0</v>
      </c>
      <c r="G3642" s="163">
        <v>0</v>
      </c>
      <c r="H3642" s="163">
        <v>0</v>
      </c>
      <c r="I3642" s="163">
        <v>0</v>
      </c>
      <c r="J3642" s="163">
        <v>0</v>
      </c>
      <c r="K3642" s="163">
        <v>5</v>
      </c>
      <c r="L3642" s="163">
        <v>92</v>
      </c>
      <c r="M3642" s="163">
        <v>89.6</v>
      </c>
      <c r="N3642" s="163">
        <v>7.0000000000000001E-3</v>
      </c>
      <c r="O3642" s="163">
        <v>7.0000000000000001E-3</v>
      </c>
      <c r="P3642" s="163">
        <v>5</v>
      </c>
      <c r="Q3642" s="163">
        <v>92</v>
      </c>
      <c r="R3642" s="163">
        <v>89.6</v>
      </c>
      <c r="S3642" s="163">
        <v>7.0000000000000001E-3</v>
      </c>
      <c r="T3642" s="163">
        <v>7.0000000000000001E-3</v>
      </c>
    </row>
    <row r="3643" spans="1:20" ht="15.75" customHeight="1">
      <c r="A3643" s="130" t="s">
        <v>143</v>
      </c>
      <c r="B3643" s="164">
        <v>2019</v>
      </c>
      <c r="C3643" s="164">
        <v>1</v>
      </c>
      <c r="D3643" s="130" t="s">
        <v>54</v>
      </c>
      <c r="E3643" s="164">
        <v>12698</v>
      </c>
      <c r="F3643" s="164">
        <v>0</v>
      </c>
      <c r="G3643" s="164">
        <v>0</v>
      </c>
      <c r="H3643" s="164">
        <v>0</v>
      </c>
      <c r="I3643" s="164">
        <v>0</v>
      </c>
      <c r="J3643" s="164">
        <v>0</v>
      </c>
      <c r="K3643" s="164">
        <v>8</v>
      </c>
      <c r="L3643" s="164">
        <v>259</v>
      </c>
      <c r="M3643" s="164">
        <v>533.61</v>
      </c>
      <c r="N3643" s="164">
        <v>0.02</v>
      </c>
      <c r="O3643" s="164">
        <v>4.2000000000000003E-2</v>
      </c>
      <c r="P3643" s="164">
        <v>8</v>
      </c>
      <c r="Q3643" s="164">
        <v>259</v>
      </c>
      <c r="R3643" s="164">
        <v>533.61</v>
      </c>
      <c r="S3643" s="164">
        <v>0.02</v>
      </c>
      <c r="T3643" s="164">
        <v>4.2000000000000003E-2</v>
      </c>
    </row>
    <row r="3644" spans="1:20" ht="15.75" customHeight="1">
      <c r="A3644" s="126" t="s">
        <v>143</v>
      </c>
      <c r="B3644" s="163">
        <v>2019</v>
      </c>
      <c r="C3644" s="163">
        <v>2</v>
      </c>
      <c r="D3644" s="126" t="s">
        <v>1415</v>
      </c>
      <c r="E3644" s="163">
        <v>12698</v>
      </c>
      <c r="F3644" s="163">
        <v>0</v>
      </c>
      <c r="G3644" s="163">
        <v>0</v>
      </c>
      <c r="H3644" s="163">
        <v>0</v>
      </c>
      <c r="I3644" s="163">
        <v>0</v>
      </c>
      <c r="J3644" s="163">
        <v>0</v>
      </c>
      <c r="K3644" s="163">
        <v>3</v>
      </c>
      <c r="L3644" s="163">
        <v>8779</v>
      </c>
      <c r="M3644" s="163">
        <v>9147.35</v>
      </c>
      <c r="N3644" s="163">
        <v>0.69099999999999995</v>
      </c>
      <c r="O3644" s="163">
        <v>0.72</v>
      </c>
      <c r="P3644" s="163">
        <v>3</v>
      </c>
      <c r="Q3644" s="163">
        <v>8779</v>
      </c>
      <c r="R3644" s="163">
        <v>9147.35</v>
      </c>
      <c r="S3644" s="163">
        <v>0.69099999999999995</v>
      </c>
      <c r="T3644" s="163">
        <v>0.72</v>
      </c>
    </row>
    <row r="3645" spans="1:20" ht="15.75" customHeight="1">
      <c r="A3645" s="130" t="s">
        <v>143</v>
      </c>
      <c r="B3645" s="164">
        <v>2019</v>
      </c>
      <c r="C3645" s="164">
        <v>3</v>
      </c>
      <c r="D3645" s="130" t="s">
        <v>55</v>
      </c>
      <c r="E3645" s="164">
        <v>12698</v>
      </c>
      <c r="F3645" s="164">
        <v>0</v>
      </c>
      <c r="G3645" s="164">
        <v>0</v>
      </c>
      <c r="H3645" s="164">
        <v>0</v>
      </c>
      <c r="I3645" s="164">
        <v>0</v>
      </c>
      <c r="J3645" s="164">
        <v>0</v>
      </c>
      <c r="K3645" s="164">
        <v>1</v>
      </c>
      <c r="L3645" s="164">
        <v>1</v>
      </c>
      <c r="M3645" s="164">
        <v>2.25</v>
      </c>
      <c r="N3645" s="164">
        <v>0</v>
      </c>
      <c r="O3645" s="164">
        <v>0</v>
      </c>
      <c r="P3645" s="164">
        <v>1</v>
      </c>
      <c r="Q3645" s="164">
        <v>1</v>
      </c>
      <c r="R3645" s="164">
        <v>2.25</v>
      </c>
      <c r="S3645" s="164">
        <v>0</v>
      </c>
      <c r="T3645" s="164">
        <v>0</v>
      </c>
    </row>
    <row r="3646" spans="1:20" ht="15.75" customHeight="1">
      <c r="A3646" s="126" t="s">
        <v>143</v>
      </c>
      <c r="B3646" s="163">
        <v>2019</v>
      </c>
      <c r="C3646" s="163">
        <v>4</v>
      </c>
      <c r="D3646" s="126" t="s">
        <v>56</v>
      </c>
      <c r="E3646" s="163">
        <v>12698</v>
      </c>
      <c r="F3646" s="163">
        <v>0</v>
      </c>
      <c r="G3646" s="163">
        <v>0</v>
      </c>
      <c r="H3646" s="163">
        <v>0</v>
      </c>
      <c r="I3646" s="163">
        <v>0</v>
      </c>
      <c r="J3646" s="163">
        <v>0</v>
      </c>
      <c r="K3646" s="163">
        <v>1</v>
      </c>
      <c r="L3646" s="163">
        <v>1</v>
      </c>
      <c r="M3646" s="163">
        <v>1</v>
      </c>
      <c r="N3646" s="163">
        <v>0</v>
      </c>
      <c r="O3646" s="163">
        <v>0</v>
      </c>
      <c r="P3646" s="163">
        <v>1</v>
      </c>
      <c r="Q3646" s="163">
        <v>1</v>
      </c>
      <c r="R3646" s="163">
        <v>1</v>
      </c>
      <c r="S3646" s="163">
        <v>0</v>
      </c>
      <c r="T3646" s="163">
        <v>0</v>
      </c>
    </row>
    <row r="3647" spans="1:20" ht="15.75" customHeight="1">
      <c r="A3647" s="130" t="s">
        <v>143</v>
      </c>
      <c r="B3647" s="164">
        <v>2019</v>
      </c>
      <c r="C3647" s="164">
        <v>5</v>
      </c>
      <c r="D3647" s="130" t="s">
        <v>57</v>
      </c>
      <c r="E3647" s="164">
        <v>12698</v>
      </c>
      <c r="F3647" s="164">
        <v>0</v>
      </c>
      <c r="G3647" s="164">
        <v>0</v>
      </c>
      <c r="H3647" s="164">
        <v>0</v>
      </c>
      <c r="I3647" s="164">
        <v>0</v>
      </c>
      <c r="J3647" s="164">
        <v>0</v>
      </c>
      <c r="K3647" s="164">
        <v>42</v>
      </c>
      <c r="L3647" s="164">
        <v>262</v>
      </c>
      <c r="M3647" s="164">
        <v>431.35</v>
      </c>
      <c r="N3647" s="164">
        <v>2.1000000000000001E-2</v>
      </c>
      <c r="O3647" s="164">
        <v>3.4000000000000002E-2</v>
      </c>
      <c r="P3647" s="164">
        <v>42</v>
      </c>
      <c r="Q3647" s="164">
        <v>262</v>
      </c>
      <c r="R3647" s="164">
        <v>431.35</v>
      </c>
      <c r="S3647" s="164">
        <v>2.1000000000000001E-2</v>
      </c>
      <c r="T3647" s="164">
        <v>3.4000000000000002E-2</v>
      </c>
    </row>
    <row r="3648" spans="1:20" ht="15.75" customHeight="1">
      <c r="A3648" s="126" t="s">
        <v>143</v>
      </c>
      <c r="B3648" s="163">
        <v>2019</v>
      </c>
      <c r="C3648" s="163">
        <v>6</v>
      </c>
      <c r="D3648" s="126" t="s">
        <v>58</v>
      </c>
      <c r="E3648" s="163">
        <v>12698</v>
      </c>
      <c r="F3648" s="163">
        <v>0</v>
      </c>
      <c r="G3648" s="163">
        <v>0</v>
      </c>
      <c r="H3648" s="163">
        <v>0</v>
      </c>
      <c r="I3648" s="163">
        <v>0</v>
      </c>
      <c r="J3648" s="163">
        <v>0</v>
      </c>
      <c r="K3648" s="163">
        <v>1</v>
      </c>
      <c r="L3648" s="163">
        <v>12</v>
      </c>
      <c r="M3648" s="163">
        <v>12</v>
      </c>
      <c r="N3648" s="163">
        <v>1E-3</v>
      </c>
      <c r="O3648" s="163">
        <v>1E-3</v>
      </c>
      <c r="P3648" s="163">
        <v>1</v>
      </c>
      <c r="Q3648" s="163">
        <v>12</v>
      </c>
      <c r="R3648" s="163">
        <v>12</v>
      </c>
      <c r="S3648" s="163">
        <v>1E-3</v>
      </c>
      <c r="T3648" s="163">
        <v>1E-3</v>
      </c>
    </row>
    <row r="3649" spans="1:20" ht="15.75" customHeight="1">
      <c r="A3649" s="130" t="s">
        <v>143</v>
      </c>
      <c r="B3649" s="164">
        <v>2019</v>
      </c>
      <c r="C3649" s="164">
        <v>7</v>
      </c>
      <c r="D3649" s="130" t="s">
        <v>59</v>
      </c>
      <c r="E3649" s="164">
        <v>12698</v>
      </c>
      <c r="F3649" s="164">
        <v>0</v>
      </c>
      <c r="G3649" s="164">
        <v>0</v>
      </c>
      <c r="H3649" s="164">
        <v>0</v>
      </c>
      <c r="I3649" s="164">
        <v>0</v>
      </c>
      <c r="J3649" s="164">
        <v>0</v>
      </c>
      <c r="K3649" s="164">
        <v>1</v>
      </c>
      <c r="L3649" s="164">
        <v>12</v>
      </c>
      <c r="M3649" s="164">
        <v>12</v>
      </c>
      <c r="N3649" s="164">
        <v>1E-3</v>
      </c>
      <c r="O3649" s="164">
        <v>1E-3</v>
      </c>
      <c r="P3649" s="164">
        <v>1</v>
      </c>
      <c r="Q3649" s="164">
        <v>12</v>
      </c>
      <c r="R3649" s="164">
        <v>12</v>
      </c>
      <c r="S3649" s="164">
        <v>1E-3</v>
      </c>
      <c r="T3649" s="164">
        <v>1E-3</v>
      </c>
    </row>
    <row r="3650" spans="1:20" ht="15.75" customHeight="1">
      <c r="A3650" s="126" t="s">
        <v>143</v>
      </c>
      <c r="B3650" s="163">
        <v>2019</v>
      </c>
      <c r="C3650" s="163">
        <v>8</v>
      </c>
      <c r="D3650" s="126" t="s">
        <v>60</v>
      </c>
      <c r="E3650" s="163">
        <v>12698</v>
      </c>
      <c r="F3650" s="163">
        <v>0</v>
      </c>
      <c r="G3650" s="163">
        <v>0</v>
      </c>
      <c r="H3650" s="163">
        <v>0</v>
      </c>
      <c r="I3650" s="163">
        <v>0</v>
      </c>
      <c r="J3650" s="163">
        <v>0</v>
      </c>
      <c r="K3650" s="163">
        <v>2</v>
      </c>
      <c r="L3650" s="163">
        <v>49</v>
      </c>
      <c r="M3650" s="163">
        <v>54.4</v>
      </c>
      <c r="N3650" s="163">
        <v>4.0000000000000001E-3</v>
      </c>
      <c r="O3650" s="163">
        <v>4.0000000000000001E-3</v>
      </c>
      <c r="P3650" s="163">
        <v>2</v>
      </c>
      <c r="Q3650" s="163">
        <v>49</v>
      </c>
      <c r="R3650" s="163">
        <v>54.4</v>
      </c>
      <c r="S3650" s="163">
        <v>4.0000000000000001E-3</v>
      </c>
      <c r="T3650" s="163">
        <v>4.0000000000000001E-3</v>
      </c>
    </row>
    <row r="3651" spans="1:20" ht="15.75" customHeight="1">
      <c r="A3651" s="130" t="s">
        <v>143</v>
      </c>
      <c r="B3651" s="164">
        <v>2019</v>
      </c>
      <c r="C3651" s="164">
        <v>9</v>
      </c>
      <c r="D3651" s="130" t="s">
        <v>61</v>
      </c>
      <c r="E3651" s="164">
        <v>12698</v>
      </c>
      <c r="F3651" s="164">
        <v>0</v>
      </c>
      <c r="G3651" s="164">
        <v>0</v>
      </c>
      <c r="H3651" s="164">
        <v>0</v>
      </c>
      <c r="I3651" s="164">
        <v>0</v>
      </c>
      <c r="J3651" s="164">
        <v>0</v>
      </c>
      <c r="K3651" s="164">
        <v>11</v>
      </c>
      <c r="L3651" s="164">
        <v>4207</v>
      </c>
      <c r="M3651" s="164">
        <v>3023.83</v>
      </c>
      <c r="N3651" s="164">
        <v>0.33100000000000002</v>
      </c>
      <c r="O3651" s="164">
        <v>0.23799999999999999</v>
      </c>
      <c r="P3651" s="164">
        <v>11</v>
      </c>
      <c r="Q3651" s="164">
        <v>4207</v>
      </c>
      <c r="R3651" s="164">
        <v>3023.83</v>
      </c>
      <c r="S3651" s="164">
        <v>0.33100000000000002</v>
      </c>
      <c r="T3651" s="164">
        <v>0.23799999999999999</v>
      </c>
    </row>
    <row r="3652" spans="1:20" ht="15.75" customHeight="1">
      <c r="A3652" s="126" t="s">
        <v>143</v>
      </c>
      <c r="B3652" s="163">
        <v>2020</v>
      </c>
      <c r="C3652" s="163">
        <v>0</v>
      </c>
      <c r="D3652" s="126" t="s">
        <v>53</v>
      </c>
      <c r="E3652" s="163">
        <v>12736</v>
      </c>
      <c r="F3652" s="163">
        <v>0</v>
      </c>
      <c r="G3652" s="163">
        <v>0</v>
      </c>
      <c r="H3652" s="163">
        <v>0</v>
      </c>
      <c r="I3652" s="163">
        <v>0</v>
      </c>
      <c r="J3652" s="163">
        <v>0</v>
      </c>
      <c r="K3652" s="163">
        <v>2</v>
      </c>
      <c r="L3652" s="163">
        <v>48</v>
      </c>
      <c r="M3652" s="163">
        <v>56.4</v>
      </c>
      <c r="N3652" s="163">
        <v>4.0000000000000001E-3</v>
      </c>
      <c r="O3652" s="163">
        <v>4.0000000000000001E-3</v>
      </c>
      <c r="P3652" s="163">
        <v>2</v>
      </c>
      <c r="Q3652" s="163">
        <v>48</v>
      </c>
      <c r="R3652" s="163">
        <v>56.4</v>
      </c>
      <c r="S3652" s="163">
        <v>4.0000000000000001E-3</v>
      </c>
      <c r="T3652" s="163">
        <v>4.0000000000000001E-3</v>
      </c>
    </row>
    <row r="3653" spans="1:20" ht="15.75" customHeight="1">
      <c r="A3653" s="130" t="s">
        <v>143</v>
      </c>
      <c r="B3653" s="164">
        <v>2020</v>
      </c>
      <c r="C3653" s="164">
        <v>1</v>
      </c>
      <c r="D3653" s="130" t="s">
        <v>54</v>
      </c>
      <c r="E3653" s="164">
        <v>12736</v>
      </c>
      <c r="F3653" s="164">
        <v>0</v>
      </c>
      <c r="G3653" s="164">
        <v>0</v>
      </c>
      <c r="H3653" s="164">
        <v>0</v>
      </c>
      <c r="I3653" s="164">
        <v>0</v>
      </c>
      <c r="J3653" s="164">
        <v>0</v>
      </c>
      <c r="K3653" s="164">
        <v>13</v>
      </c>
      <c r="L3653" s="164">
        <v>208</v>
      </c>
      <c r="M3653" s="164">
        <v>420.1</v>
      </c>
      <c r="N3653" s="164">
        <v>1.6E-2</v>
      </c>
      <c r="O3653" s="164">
        <v>3.3000000000000002E-2</v>
      </c>
      <c r="P3653" s="164">
        <v>13</v>
      </c>
      <c r="Q3653" s="164">
        <v>208</v>
      </c>
      <c r="R3653" s="164">
        <v>420.1</v>
      </c>
      <c r="S3653" s="164">
        <v>1.6E-2</v>
      </c>
      <c r="T3653" s="164">
        <v>3.3000000000000002E-2</v>
      </c>
    </row>
    <row r="3654" spans="1:20" ht="15.75" customHeight="1">
      <c r="A3654" s="126" t="s">
        <v>143</v>
      </c>
      <c r="B3654" s="163">
        <v>2020</v>
      </c>
      <c r="C3654" s="163">
        <v>2</v>
      </c>
      <c r="D3654" s="126" t="s">
        <v>1415</v>
      </c>
      <c r="E3654" s="163">
        <v>12736</v>
      </c>
      <c r="F3654" s="163">
        <v>0</v>
      </c>
      <c r="G3654" s="163">
        <v>0</v>
      </c>
      <c r="H3654" s="163">
        <v>0</v>
      </c>
      <c r="I3654" s="163">
        <v>0</v>
      </c>
      <c r="J3654" s="163">
        <v>0</v>
      </c>
      <c r="K3654" s="163">
        <v>2</v>
      </c>
      <c r="L3654" s="163">
        <v>3300</v>
      </c>
      <c r="M3654" s="163">
        <v>5065</v>
      </c>
      <c r="N3654" s="163">
        <v>0.25900000000000001</v>
      </c>
      <c r="O3654" s="163">
        <v>0.39800000000000002</v>
      </c>
      <c r="P3654" s="163">
        <v>2</v>
      </c>
      <c r="Q3654" s="163">
        <v>3300</v>
      </c>
      <c r="R3654" s="163">
        <v>5065</v>
      </c>
      <c r="S3654" s="163">
        <v>0.25900000000000001</v>
      </c>
      <c r="T3654" s="163">
        <v>0.39800000000000002</v>
      </c>
    </row>
    <row r="3655" spans="1:20" ht="15.75" customHeight="1">
      <c r="A3655" s="130" t="s">
        <v>143</v>
      </c>
      <c r="B3655" s="164">
        <v>2020</v>
      </c>
      <c r="C3655" s="164">
        <v>3</v>
      </c>
      <c r="D3655" s="130" t="s">
        <v>55</v>
      </c>
      <c r="E3655" s="164">
        <v>12736</v>
      </c>
      <c r="F3655" s="164">
        <v>0</v>
      </c>
      <c r="G3655" s="164">
        <v>0</v>
      </c>
      <c r="H3655" s="164">
        <v>0</v>
      </c>
      <c r="I3655" s="164">
        <v>0</v>
      </c>
      <c r="J3655" s="164">
        <v>0</v>
      </c>
      <c r="K3655" s="164">
        <v>6</v>
      </c>
      <c r="L3655" s="164">
        <v>7</v>
      </c>
      <c r="M3655" s="164">
        <v>65.900000000000006</v>
      </c>
      <c r="N3655" s="164">
        <v>1E-3</v>
      </c>
      <c r="O3655" s="164">
        <v>5.0000000000000001E-3</v>
      </c>
      <c r="P3655" s="164">
        <v>6</v>
      </c>
      <c r="Q3655" s="164">
        <v>7</v>
      </c>
      <c r="R3655" s="164">
        <v>65.900000000000006</v>
      </c>
      <c r="S3655" s="164">
        <v>1E-3</v>
      </c>
      <c r="T3655" s="164">
        <v>5.0000000000000001E-3</v>
      </c>
    </row>
    <row r="3656" spans="1:20" ht="15.75" customHeight="1">
      <c r="A3656" s="126" t="s">
        <v>143</v>
      </c>
      <c r="B3656" s="163">
        <v>2020</v>
      </c>
      <c r="C3656" s="163">
        <v>4</v>
      </c>
      <c r="D3656" s="126" t="s">
        <v>56</v>
      </c>
      <c r="E3656" s="163">
        <v>12736</v>
      </c>
      <c r="F3656" s="163">
        <v>0</v>
      </c>
      <c r="G3656" s="163">
        <v>0</v>
      </c>
      <c r="H3656" s="163">
        <v>0</v>
      </c>
      <c r="I3656" s="163">
        <v>0</v>
      </c>
      <c r="J3656" s="163">
        <v>0</v>
      </c>
      <c r="K3656" s="163">
        <v>0</v>
      </c>
      <c r="L3656" s="163">
        <v>0</v>
      </c>
      <c r="M3656" s="163">
        <v>0</v>
      </c>
      <c r="N3656" s="163">
        <v>0</v>
      </c>
      <c r="O3656" s="163">
        <v>0</v>
      </c>
      <c r="P3656" s="163">
        <v>0</v>
      </c>
      <c r="Q3656" s="163">
        <v>0</v>
      </c>
      <c r="R3656" s="163">
        <v>0</v>
      </c>
      <c r="S3656" s="163">
        <v>0</v>
      </c>
      <c r="T3656" s="163">
        <v>0</v>
      </c>
    </row>
    <row r="3657" spans="1:20" ht="15.75" customHeight="1">
      <c r="A3657" s="130" t="s">
        <v>143</v>
      </c>
      <c r="B3657" s="164">
        <v>2020</v>
      </c>
      <c r="C3657" s="164">
        <v>5</v>
      </c>
      <c r="D3657" s="130" t="s">
        <v>57</v>
      </c>
      <c r="E3657" s="164">
        <v>12736</v>
      </c>
      <c r="F3657" s="164">
        <v>0</v>
      </c>
      <c r="G3657" s="164">
        <v>0</v>
      </c>
      <c r="H3657" s="164">
        <v>0</v>
      </c>
      <c r="I3657" s="164">
        <v>0</v>
      </c>
      <c r="J3657" s="164">
        <v>0</v>
      </c>
      <c r="K3657" s="164">
        <v>47</v>
      </c>
      <c r="L3657" s="164">
        <v>4695</v>
      </c>
      <c r="M3657" s="164">
        <v>6131.2</v>
      </c>
      <c r="N3657" s="164">
        <v>0.36899999999999999</v>
      </c>
      <c r="O3657" s="164">
        <v>0.48099999999999998</v>
      </c>
      <c r="P3657" s="164">
        <v>47</v>
      </c>
      <c r="Q3657" s="164">
        <v>4695</v>
      </c>
      <c r="R3657" s="164">
        <v>6131.2</v>
      </c>
      <c r="S3657" s="164">
        <v>0.36899999999999999</v>
      </c>
      <c r="T3657" s="164">
        <v>0.48099999999999998</v>
      </c>
    </row>
    <row r="3658" spans="1:20" ht="15.75" customHeight="1">
      <c r="A3658" s="126" t="s">
        <v>143</v>
      </c>
      <c r="B3658" s="163">
        <v>2020</v>
      </c>
      <c r="C3658" s="163">
        <v>6</v>
      </c>
      <c r="D3658" s="126" t="s">
        <v>58</v>
      </c>
      <c r="E3658" s="163">
        <v>12736</v>
      </c>
      <c r="F3658" s="163">
        <v>0</v>
      </c>
      <c r="G3658" s="163">
        <v>0</v>
      </c>
      <c r="H3658" s="163">
        <v>0</v>
      </c>
      <c r="I3658" s="163">
        <v>0</v>
      </c>
      <c r="J3658" s="163">
        <v>0</v>
      </c>
      <c r="K3658" s="163">
        <v>10</v>
      </c>
      <c r="L3658" s="163">
        <v>242</v>
      </c>
      <c r="M3658" s="163">
        <v>3299.6</v>
      </c>
      <c r="N3658" s="163">
        <v>1.9E-2</v>
      </c>
      <c r="O3658" s="163">
        <v>0.25900000000000001</v>
      </c>
      <c r="P3658" s="163">
        <v>10</v>
      </c>
      <c r="Q3658" s="163">
        <v>242</v>
      </c>
      <c r="R3658" s="163">
        <v>3299.6</v>
      </c>
      <c r="S3658" s="163">
        <v>1.9E-2</v>
      </c>
      <c r="T3658" s="163">
        <v>0.25900000000000001</v>
      </c>
    </row>
    <row r="3659" spans="1:20" ht="15.75" customHeight="1">
      <c r="A3659" s="130" t="s">
        <v>143</v>
      </c>
      <c r="B3659" s="164">
        <v>2020</v>
      </c>
      <c r="C3659" s="164">
        <v>7</v>
      </c>
      <c r="D3659" s="130" t="s">
        <v>59</v>
      </c>
      <c r="E3659" s="164">
        <v>12736</v>
      </c>
      <c r="F3659" s="164">
        <v>0</v>
      </c>
      <c r="G3659" s="164">
        <v>0</v>
      </c>
      <c r="H3659" s="164">
        <v>0</v>
      </c>
      <c r="I3659" s="164">
        <v>0</v>
      </c>
      <c r="J3659" s="164">
        <v>0</v>
      </c>
      <c r="K3659" s="164">
        <v>0</v>
      </c>
      <c r="L3659" s="164">
        <v>0</v>
      </c>
      <c r="M3659" s="164">
        <v>0</v>
      </c>
      <c r="N3659" s="164">
        <v>0</v>
      </c>
      <c r="O3659" s="164">
        <v>0</v>
      </c>
      <c r="P3659" s="164">
        <v>0</v>
      </c>
      <c r="Q3659" s="164">
        <v>0</v>
      </c>
      <c r="R3659" s="164">
        <v>0</v>
      </c>
      <c r="S3659" s="164">
        <v>0</v>
      </c>
      <c r="T3659" s="164">
        <v>0</v>
      </c>
    </row>
    <row r="3660" spans="1:20" ht="15.75" customHeight="1">
      <c r="A3660" s="126" t="s">
        <v>143</v>
      </c>
      <c r="B3660" s="163">
        <v>2020</v>
      </c>
      <c r="C3660" s="163">
        <v>8</v>
      </c>
      <c r="D3660" s="126" t="s">
        <v>60</v>
      </c>
      <c r="E3660" s="163">
        <v>12736</v>
      </c>
      <c r="F3660" s="163">
        <v>0</v>
      </c>
      <c r="G3660" s="163">
        <v>0</v>
      </c>
      <c r="H3660" s="163">
        <v>0</v>
      </c>
      <c r="I3660" s="163">
        <v>0</v>
      </c>
      <c r="J3660" s="163">
        <v>0</v>
      </c>
      <c r="K3660" s="163">
        <v>0</v>
      </c>
      <c r="L3660" s="163">
        <v>0</v>
      </c>
      <c r="M3660" s="163">
        <v>0</v>
      </c>
      <c r="N3660" s="163">
        <v>0</v>
      </c>
      <c r="O3660" s="163">
        <v>0</v>
      </c>
      <c r="P3660" s="163">
        <v>0</v>
      </c>
      <c r="Q3660" s="163">
        <v>0</v>
      </c>
      <c r="R3660" s="163">
        <v>0</v>
      </c>
      <c r="S3660" s="163">
        <v>0</v>
      </c>
      <c r="T3660" s="163">
        <v>0</v>
      </c>
    </row>
    <row r="3661" spans="1:20" ht="15.75" customHeight="1">
      <c r="A3661" s="130" t="s">
        <v>143</v>
      </c>
      <c r="B3661" s="164">
        <v>2020</v>
      </c>
      <c r="C3661" s="164">
        <v>9</v>
      </c>
      <c r="D3661" s="130" t="s">
        <v>61</v>
      </c>
      <c r="E3661" s="164">
        <v>12736</v>
      </c>
      <c r="F3661" s="164">
        <v>0</v>
      </c>
      <c r="G3661" s="164">
        <v>0</v>
      </c>
      <c r="H3661" s="164">
        <v>0</v>
      </c>
      <c r="I3661" s="164">
        <v>0</v>
      </c>
      <c r="J3661" s="164">
        <v>0</v>
      </c>
      <c r="K3661" s="164">
        <v>10</v>
      </c>
      <c r="L3661" s="164">
        <v>4366</v>
      </c>
      <c r="M3661" s="164">
        <v>2849.5</v>
      </c>
      <c r="N3661" s="164">
        <v>0.34300000000000003</v>
      </c>
      <c r="O3661" s="164">
        <v>0.224</v>
      </c>
      <c r="P3661" s="164">
        <v>10</v>
      </c>
      <c r="Q3661" s="164">
        <v>4366</v>
      </c>
      <c r="R3661" s="164">
        <v>2849.5</v>
      </c>
      <c r="S3661" s="164">
        <v>0.34300000000000003</v>
      </c>
      <c r="T3661" s="164">
        <v>0.224</v>
      </c>
    </row>
    <row r="3662" spans="1:20" ht="15.75" customHeight="1">
      <c r="A3662" s="126" t="s">
        <v>143</v>
      </c>
      <c r="B3662" s="163">
        <v>2021</v>
      </c>
      <c r="C3662" s="163">
        <v>0</v>
      </c>
      <c r="D3662" s="126" t="s">
        <v>53</v>
      </c>
      <c r="E3662" s="163">
        <v>12838</v>
      </c>
      <c r="F3662" s="163">
        <v>0</v>
      </c>
      <c r="G3662" s="163">
        <v>0</v>
      </c>
      <c r="H3662" s="163">
        <v>0</v>
      </c>
      <c r="I3662" s="163">
        <v>0</v>
      </c>
      <c r="J3662" s="163">
        <v>0</v>
      </c>
      <c r="K3662" s="163">
        <v>0</v>
      </c>
      <c r="L3662" s="163">
        <v>0</v>
      </c>
      <c r="M3662" s="163">
        <v>0</v>
      </c>
      <c r="N3662" s="163">
        <v>0</v>
      </c>
      <c r="O3662" s="163">
        <v>0</v>
      </c>
      <c r="P3662" s="163">
        <v>0</v>
      </c>
      <c r="Q3662" s="163">
        <v>0</v>
      </c>
      <c r="R3662" s="163">
        <v>0</v>
      </c>
      <c r="S3662" s="163">
        <v>0</v>
      </c>
      <c r="T3662" s="163">
        <v>0</v>
      </c>
    </row>
    <row r="3663" spans="1:20" ht="15.75" customHeight="1">
      <c r="A3663" s="130" t="s">
        <v>143</v>
      </c>
      <c r="B3663" s="164">
        <v>2021</v>
      </c>
      <c r="C3663" s="164">
        <v>1</v>
      </c>
      <c r="D3663" s="130" t="s">
        <v>54</v>
      </c>
      <c r="E3663" s="164">
        <v>12838</v>
      </c>
      <c r="F3663" s="164">
        <v>0</v>
      </c>
      <c r="G3663" s="164">
        <v>0</v>
      </c>
      <c r="H3663" s="164">
        <v>0</v>
      </c>
      <c r="I3663" s="164">
        <v>0</v>
      </c>
      <c r="J3663" s="164">
        <v>0</v>
      </c>
      <c r="K3663" s="164">
        <v>13</v>
      </c>
      <c r="L3663" s="164">
        <v>238</v>
      </c>
      <c r="M3663" s="164">
        <v>2186.5</v>
      </c>
      <c r="N3663" s="164">
        <v>1.9E-2</v>
      </c>
      <c r="O3663" s="164">
        <v>0.17</v>
      </c>
      <c r="P3663" s="164">
        <v>13</v>
      </c>
      <c r="Q3663" s="164">
        <v>238</v>
      </c>
      <c r="R3663" s="164">
        <v>2186.5</v>
      </c>
      <c r="S3663" s="164">
        <v>1.9E-2</v>
      </c>
      <c r="T3663" s="164">
        <v>0.17</v>
      </c>
    </row>
    <row r="3664" spans="1:20" ht="15.75" customHeight="1">
      <c r="A3664" s="126" t="s">
        <v>143</v>
      </c>
      <c r="B3664" s="163">
        <v>2021</v>
      </c>
      <c r="C3664" s="163">
        <v>2</v>
      </c>
      <c r="D3664" s="126" t="s">
        <v>1415</v>
      </c>
      <c r="E3664" s="163">
        <v>12838</v>
      </c>
      <c r="F3664" s="163">
        <v>0</v>
      </c>
      <c r="G3664" s="163">
        <v>0</v>
      </c>
      <c r="H3664" s="163">
        <v>0</v>
      </c>
      <c r="I3664" s="163">
        <v>0</v>
      </c>
      <c r="J3664" s="163">
        <v>0</v>
      </c>
      <c r="K3664" s="163">
        <v>2</v>
      </c>
      <c r="L3664" s="163">
        <v>2226</v>
      </c>
      <c r="M3664" s="163">
        <v>1966.2</v>
      </c>
      <c r="N3664" s="163">
        <v>0.17299999999999999</v>
      </c>
      <c r="O3664" s="163">
        <v>0.153</v>
      </c>
      <c r="P3664" s="163">
        <v>2</v>
      </c>
      <c r="Q3664" s="163">
        <v>2226</v>
      </c>
      <c r="R3664" s="163">
        <v>1966.2</v>
      </c>
      <c r="S3664" s="163">
        <v>0.17299999999999999</v>
      </c>
      <c r="T3664" s="163">
        <v>0.153</v>
      </c>
    </row>
    <row r="3665" spans="1:20" ht="15.75" customHeight="1">
      <c r="A3665" s="130" t="s">
        <v>143</v>
      </c>
      <c r="B3665" s="164">
        <v>2021</v>
      </c>
      <c r="C3665" s="164">
        <v>3</v>
      </c>
      <c r="D3665" s="130" t="s">
        <v>55</v>
      </c>
      <c r="E3665" s="164">
        <v>12838</v>
      </c>
      <c r="F3665" s="164">
        <v>0</v>
      </c>
      <c r="G3665" s="164">
        <v>0</v>
      </c>
      <c r="H3665" s="164">
        <v>0</v>
      </c>
      <c r="I3665" s="164">
        <v>0</v>
      </c>
      <c r="J3665" s="164">
        <v>0</v>
      </c>
      <c r="K3665" s="164">
        <v>10</v>
      </c>
      <c r="L3665" s="164">
        <v>2479</v>
      </c>
      <c r="M3665" s="164">
        <v>4083.1</v>
      </c>
      <c r="N3665" s="164">
        <v>0.193</v>
      </c>
      <c r="O3665" s="164">
        <v>0.318</v>
      </c>
      <c r="P3665" s="164">
        <v>10</v>
      </c>
      <c r="Q3665" s="164">
        <v>2479</v>
      </c>
      <c r="R3665" s="164">
        <v>4083.1</v>
      </c>
      <c r="S3665" s="164">
        <v>0.193</v>
      </c>
      <c r="T3665" s="164">
        <v>0.318</v>
      </c>
    </row>
    <row r="3666" spans="1:20" ht="15.75" customHeight="1">
      <c r="A3666" s="126" t="s">
        <v>143</v>
      </c>
      <c r="B3666" s="163">
        <v>2021</v>
      </c>
      <c r="C3666" s="163">
        <v>4</v>
      </c>
      <c r="D3666" s="126" t="s">
        <v>56</v>
      </c>
      <c r="E3666" s="163">
        <v>12838</v>
      </c>
      <c r="F3666" s="163">
        <v>0</v>
      </c>
      <c r="G3666" s="163">
        <v>0</v>
      </c>
      <c r="H3666" s="163">
        <v>0</v>
      </c>
      <c r="I3666" s="163">
        <v>0</v>
      </c>
      <c r="J3666" s="163">
        <v>0</v>
      </c>
      <c r="K3666" s="163">
        <v>0</v>
      </c>
      <c r="L3666" s="163">
        <v>0</v>
      </c>
      <c r="M3666" s="163">
        <v>0</v>
      </c>
      <c r="N3666" s="163">
        <v>0</v>
      </c>
      <c r="O3666" s="163">
        <v>0</v>
      </c>
      <c r="P3666" s="163">
        <v>0</v>
      </c>
      <c r="Q3666" s="163">
        <v>0</v>
      </c>
      <c r="R3666" s="163">
        <v>0</v>
      </c>
      <c r="S3666" s="163">
        <v>0</v>
      </c>
      <c r="T3666" s="163">
        <v>0</v>
      </c>
    </row>
    <row r="3667" spans="1:20" ht="15.75" customHeight="1">
      <c r="A3667" s="130" t="s">
        <v>143</v>
      </c>
      <c r="B3667" s="164">
        <v>2021</v>
      </c>
      <c r="C3667" s="164">
        <v>5</v>
      </c>
      <c r="D3667" s="130" t="s">
        <v>57</v>
      </c>
      <c r="E3667" s="164">
        <v>12838</v>
      </c>
      <c r="F3667" s="164">
        <v>0</v>
      </c>
      <c r="G3667" s="164">
        <v>0</v>
      </c>
      <c r="H3667" s="164">
        <v>0</v>
      </c>
      <c r="I3667" s="164">
        <v>0</v>
      </c>
      <c r="J3667" s="164">
        <v>0</v>
      </c>
      <c r="K3667" s="164">
        <v>49</v>
      </c>
      <c r="L3667" s="164">
        <v>8799</v>
      </c>
      <c r="M3667" s="164">
        <v>15598.2</v>
      </c>
      <c r="N3667" s="164">
        <v>0.68500000000000005</v>
      </c>
      <c r="O3667" s="164">
        <v>1.2150000000000001</v>
      </c>
      <c r="P3667" s="164">
        <v>49</v>
      </c>
      <c r="Q3667" s="164">
        <v>8799</v>
      </c>
      <c r="R3667" s="164">
        <v>15598.2</v>
      </c>
      <c r="S3667" s="164">
        <v>0.68500000000000005</v>
      </c>
      <c r="T3667" s="164">
        <v>1.2150000000000001</v>
      </c>
    </row>
    <row r="3668" spans="1:20" ht="15.75" customHeight="1">
      <c r="A3668" s="126" t="s">
        <v>143</v>
      </c>
      <c r="B3668" s="163">
        <v>2021</v>
      </c>
      <c r="C3668" s="163">
        <v>6</v>
      </c>
      <c r="D3668" s="126" t="s">
        <v>58</v>
      </c>
      <c r="E3668" s="163">
        <v>12838</v>
      </c>
      <c r="F3668" s="163">
        <v>0</v>
      </c>
      <c r="G3668" s="163">
        <v>0</v>
      </c>
      <c r="H3668" s="163">
        <v>0</v>
      </c>
      <c r="I3668" s="163">
        <v>0</v>
      </c>
      <c r="J3668" s="163">
        <v>0</v>
      </c>
      <c r="K3668" s="163">
        <v>0</v>
      </c>
      <c r="L3668" s="163">
        <v>0</v>
      </c>
      <c r="M3668" s="163">
        <v>0</v>
      </c>
      <c r="N3668" s="163">
        <v>0</v>
      </c>
      <c r="O3668" s="163">
        <v>0</v>
      </c>
      <c r="P3668" s="163">
        <v>0</v>
      </c>
      <c r="Q3668" s="163">
        <v>0</v>
      </c>
      <c r="R3668" s="163">
        <v>0</v>
      </c>
      <c r="S3668" s="163">
        <v>0</v>
      </c>
      <c r="T3668" s="163">
        <v>0</v>
      </c>
    </row>
    <row r="3669" spans="1:20" ht="15.75" customHeight="1">
      <c r="A3669" s="130" t="s">
        <v>143</v>
      </c>
      <c r="B3669" s="164">
        <v>2021</v>
      </c>
      <c r="C3669" s="164">
        <v>7</v>
      </c>
      <c r="D3669" s="130" t="s">
        <v>59</v>
      </c>
      <c r="E3669" s="164">
        <v>12838</v>
      </c>
      <c r="F3669" s="164">
        <v>0</v>
      </c>
      <c r="G3669" s="164">
        <v>0</v>
      </c>
      <c r="H3669" s="164">
        <v>0</v>
      </c>
      <c r="I3669" s="164">
        <v>0</v>
      </c>
      <c r="J3669" s="164">
        <v>0</v>
      </c>
      <c r="K3669" s="164">
        <v>0</v>
      </c>
      <c r="L3669" s="164">
        <v>0</v>
      </c>
      <c r="M3669" s="164">
        <v>0</v>
      </c>
      <c r="N3669" s="164">
        <v>0</v>
      </c>
      <c r="O3669" s="164">
        <v>0</v>
      </c>
      <c r="P3669" s="164">
        <v>0</v>
      </c>
      <c r="Q3669" s="164">
        <v>0</v>
      </c>
      <c r="R3669" s="164">
        <v>0</v>
      </c>
      <c r="S3669" s="164">
        <v>0</v>
      </c>
      <c r="T3669" s="164">
        <v>0</v>
      </c>
    </row>
    <row r="3670" spans="1:20" ht="15.75" customHeight="1">
      <c r="A3670" s="126" t="s">
        <v>143</v>
      </c>
      <c r="B3670" s="163">
        <v>2021</v>
      </c>
      <c r="C3670" s="163">
        <v>8</v>
      </c>
      <c r="D3670" s="126" t="s">
        <v>60</v>
      </c>
      <c r="E3670" s="163">
        <v>12838</v>
      </c>
      <c r="F3670" s="163">
        <v>0</v>
      </c>
      <c r="G3670" s="163">
        <v>0</v>
      </c>
      <c r="H3670" s="163">
        <v>0</v>
      </c>
      <c r="I3670" s="163">
        <v>0</v>
      </c>
      <c r="J3670" s="163">
        <v>0</v>
      </c>
      <c r="K3670" s="163">
        <v>1</v>
      </c>
      <c r="L3670" s="163">
        <v>22</v>
      </c>
      <c r="M3670" s="163">
        <v>265.5</v>
      </c>
      <c r="N3670" s="163">
        <v>2E-3</v>
      </c>
      <c r="O3670" s="163">
        <v>2.1000000000000001E-2</v>
      </c>
      <c r="P3670" s="163">
        <v>1</v>
      </c>
      <c r="Q3670" s="163">
        <v>22</v>
      </c>
      <c r="R3670" s="163">
        <v>265.5</v>
      </c>
      <c r="S3670" s="163">
        <v>2E-3</v>
      </c>
      <c r="T3670" s="163">
        <v>2.1000000000000001E-2</v>
      </c>
    </row>
    <row r="3671" spans="1:20" ht="15.75" customHeight="1">
      <c r="A3671" s="130" t="s">
        <v>143</v>
      </c>
      <c r="B3671" s="164">
        <v>2021</v>
      </c>
      <c r="C3671" s="164">
        <v>9</v>
      </c>
      <c r="D3671" s="130" t="s">
        <v>61</v>
      </c>
      <c r="E3671" s="164">
        <v>12838</v>
      </c>
      <c r="F3671" s="164">
        <v>0</v>
      </c>
      <c r="G3671" s="164">
        <v>0</v>
      </c>
      <c r="H3671" s="164">
        <v>0</v>
      </c>
      <c r="I3671" s="164">
        <v>0</v>
      </c>
      <c r="J3671" s="164">
        <v>0</v>
      </c>
      <c r="K3671" s="164">
        <v>16</v>
      </c>
      <c r="L3671" s="164">
        <v>205</v>
      </c>
      <c r="M3671" s="164">
        <v>295.39999999999998</v>
      </c>
      <c r="N3671" s="164">
        <v>1.6E-2</v>
      </c>
      <c r="O3671" s="164">
        <v>2.3E-2</v>
      </c>
      <c r="P3671" s="164">
        <v>16</v>
      </c>
      <c r="Q3671" s="164">
        <v>205</v>
      </c>
      <c r="R3671" s="164">
        <v>295.39999999999998</v>
      </c>
      <c r="S3671" s="164">
        <v>1.6E-2</v>
      </c>
      <c r="T3671" s="164">
        <v>2.3E-2</v>
      </c>
    </row>
    <row r="3672" spans="1:20" ht="15.75" customHeight="1">
      <c r="A3672" s="126" t="s">
        <v>143</v>
      </c>
      <c r="B3672" s="163">
        <v>2022</v>
      </c>
      <c r="C3672" s="163">
        <v>0</v>
      </c>
      <c r="D3672" s="126" t="s">
        <v>53</v>
      </c>
      <c r="E3672" s="163">
        <v>12858</v>
      </c>
      <c r="F3672" s="163">
        <v>0</v>
      </c>
      <c r="G3672" s="163">
        <v>0</v>
      </c>
      <c r="H3672" s="163">
        <v>0</v>
      </c>
      <c r="I3672" s="163">
        <v>0</v>
      </c>
      <c r="J3672" s="163">
        <v>0</v>
      </c>
      <c r="K3672" s="163">
        <v>0</v>
      </c>
      <c r="L3672" s="163">
        <v>0</v>
      </c>
      <c r="M3672" s="163">
        <v>0</v>
      </c>
      <c r="N3672" s="163">
        <v>0</v>
      </c>
      <c r="O3672" s="163">
        <v>0</v>
      </c>
      <c r="P3672" s="163">
        <v>0</v>
      </c>
      <c r="Q3672" s="163">
        <v>0</v>
      </c>
      <c r="R3672" s="163">
        <v>0</v>
      </c>
      <c r="S3672" s="163">
        <v>0</v>
      </c>
      <c r="T3672" s="163">
        <v>0</v>
      </c>
    </row>
    <row r="3673" spans="1:20" ht="15.75" customHeight="1">
      <c r="A3673" s="130" t="s">
        <v>143</v>
      </c>
      <c r="B3673" s="164">
        <v>2022</v>
      </c>
      <c r="C3673" s="164">
        <v>1</v>
      </c>
      <c r="D3673" s="130" t="s">
        <v>54</v>
      </c>
      <c r="E3673" s="164">
        <v>12858</v>
      </c>
      <c r="F3673" s="164">
        <v>0</v>
      </c>
      <c r="G3673" s="164">
        <v>0</v>
      </c>
      <c r="H3673" s="164">
        <v>0</v>
      </c>
      <c r="I3673" s="164">
        <v>0</v>
      </c>
      <c r="J3673" s="164">
        <v>0</v>
      </c>
      <c r="K3673" s="164">
        <v>51</v>
      </c>
      <c r="L3673" s="164">
        <v>729</v>
      </c>
      <c r="M3673" s="164">
        <v>1627.6</v>
      </c>
      <c r="N3673" s="164">
        <v>5.7000000000000002E-2</v>
      </c>
      <c r="O3673" s="164">
        <v>0.127</v>
      </c>
      <c r="P3673" s="164">
        <v>51</v>
      </c>
      <c r="Q3673" s="164">
        <v>729</v>
      </c>
      <c r="R3673" s="164">
        <v>1627.6</v>
      </c>
      <c r="S3673" s="164">
        <v>5.7000000000000002E-2</v>
      </c>
      <c r="T3673" s="164">
        <v>0.127</v>
      </c>
    </row>
    <row r="3674" spans="1:20" ht="15.75" customHeight="1">
      <c r="A3674" s="126" t="s">
        <v>143</v>
      </c>
      <c r="B3674" s="163">
        <v>2022</v>
      </c>
      <c r="C3674" s="163">
        <v>2</v>
      </c>
      <c r="D3674" s="126" t="s">
        <v>1415</v>
      </c>
      <c r="E3674" s="163">
        <v>12858</v>
      </c>
      <c r="F3674" s="163">
        <v>0</v>
      </c>
      <c r="G3674" s="163">
        <v>0</v>
      </c>
      <c r="H3674" s="163">
        <v>0</v>
      </c>
      <c r="I3674" s="163">
        <v>0</v>
      </c>
      <c r="J3674" s="163">
        <v>0</v>
      </c>
      <c r="K3674" s="163">
        <v>8</v>
      </c>
      <c r="L3674" s="163">
        <v>11318</v>
      </c>
      <c r="M3674" s="163">
        <v>5006.7</v>
      </c>
      <c r="N3674" s="163">
        <v>0.88</v>
      </c>
      <c r="O3674" s="163">
        <v>0.38900000000000001</v>
      </c>
      <c r="P3674" s="163">
        <v>8</v>
      </c>
      <c r="Q3674" s="163">
        <v>11318</v>
      </c>
      <c r="R3674" s="163">
        <v>5006.7</v>
      </c>
      <c r="S3674" s="163">
        <v>0.88</v>
      </c>
      <c r="T3674" s="163">
        <v>0.38900000000000001</v>
      </c>
    </row>
    <row r="3675" spans="1:20" ht="15.75" customHeight="1">
      <c r="A3675" s="130" t="s">
        <v>143</v>
      </c>
      <c r="B3675" s="164">
        <v>2022</v>
      </c>
      <c r="C3675" s="164">
        <v>3</v>
      </c>
      <c r="D3675" s="130" t="s">
        <v>55</v>
      </c>
      <c r="E3675" s="164">
        <v>12858</v>
      </c>
      <c r="F3675" s="164">
        <v>0</v>
      </c>
      <c r="G3675" s="164">
        <v>0</v>
      </c>
      <c r="H3675" s="164">
        <v>0</v>
      </c>
      <c r="I3675" s="164">
        <v>0</v>
      </c>
      <c r="J3675" s="164">
        <v>0</v>
      </c>
      <c r="K3675" s="164">
        <v>11</v>
      </c>
      <c r="L3675" s="164">
        <v>5177</v>
      </c>
      <c r="M3675" s="164">
        <v>3556.1</v>
      </c>
      <c r="N3675" s="164">
        <v>0.40300000000000002</v>
      </c>
      <c r="O3675" s="164">
        <v>0.27700000000000002</v>
      </c>
      <c r="P3675" s="164">
        <v>11</v>
      </c>
      <c r="Q3675" s="164">
        <v>5177</v>
      </c>
      <c r="R3675" s="164">
        <v>3556.1</v>
      </c>
      <c r="S3675" s="164">
        <v>0.40300000000000002</v>
      </c>
      <c r="T3675" s="164">
        <v>0.27700000000000002</v>
      </c>
    </row>
    <row r="3676" spans="1:20" ht="15.75" customHeight="1">
      <c r="A3676" s="126" t="s">
        <v>143</v>
      </c>
      <c r="B3676" s="163">
        <v>2022</v>
      </c>
      <c r="C3676" s="163">
        <v>4</v>
      </c>
      <c r="D3676" s="126" t="s">
        <v>56</v>
      </c>
      <c r="E3676" s="163">
        <v>12858</v>
      </c>
      <c r="F3676" s="163">
        <v>0</v>
      </c>
      <c r="G3676" s="163">
        <v>0</v>
      </c>
      <c r="H3676" s="163">
        <v>0</v>
      </c>
      <c r="I3676" s="163">
        <v>0</v>
      </c>
      <c r="J3676" s="163">
        <v>0</v>
      </c>
      <c r="K3676" s="163">
        <v>0</v>
      </c>
      <c r="L3676" s="163">
        <v>0</v>
      </c>
      <c r="M3676" s="163">
        <v>0</v>
      </c>
      <c r="N3676" s="163">
        <v>0</v>
      </c>
      <c r="O3676" s="163">
        <v>0</v>
      </c>
      <c r="P3676" s="163">
        <v>0</v>
      </c>
      <c r="Q3676" s="163">
        <v>0</v>
      </c>
      <c r="R3676" s="163">
        <v>0</v>
      </c>
      <c r="S3676" s="163">
        <v>0</v>
      </c>
      <c r="T3676" s="163">
        <v>0</v>
      </c>
    </row>
    <row r="3677" spans="1:20" ht="15.75" customHeight="1">
      <c r="A3677" s="130" t="s">
        <v>143</v>
      </c>
      <c r="B3677" s="164">
        <v>2022</v>
      </c>
      <c r="C3677" s="164">
        <v>5</v>
      </c>
      <c r="D3677" s="130" t="s">
        <v>57</v>
      </c>
      <c r="E3677" s="164">
        <v>12858</v>
      </c>
      <c r="F3677" s="164">
        <v>0</v>
      </c>
      <c r="G3677" s="164">
        <v>0</v>
      </c>
      <c r="H3677" s="164">
        <v>0</v>
      </c>
      <c r="I3677" s="164">
        <v>0</v>
      </c>
      <c r="J3677" s="164">
        <v>0</v>
      </c>
      <c r="K3677" s="164">
        <v>25</v>
      </c>
      <c r="L3677" s="164">
        <v>311</v>
      </c>
      <c r="M3677" s="164">
        <v>428.7</v>
      </c>
      <c r="N3677" s="164">
        <v>2.4E-2</v>
      </c>
      <c r="O3677" s="164">
        <v>3.3000000000000002E-2</v>
      </c>
      <c r="P3677" s="164">
        <v>25</v>
      </c>
      <c r="Q3677" s="164">
        <v>311</v>
      </c>
      <c r="R3677" s="164">
        <v>428.7</v>
      </c>
      <c r="S3677" s="164">
        <v>2.4E-2</v>
      </c>
      <c r="T3677" s="164">
        <v>3.3000000000000002E-2</v>
      </c>
    </row>
    <row r="3678" spans="1:20" ht="15.75" customHeight="1">
      <c r="A3678" s="126" t="s">
        <v>143</v>
      </c>
      <c r="B3678" s="163">
        <v>2022</v>
      </c>
      <c r="C3678" s="163">
        <v>6</v>
      </c>
      <c r="D3678" s="126" t="s">
        <v>58</v>
      </c>
      <c r="E3678" s="163">
        <v>12858</v>
      </c>
      <c r="F3678" s="163">
        <v>5</v>
      </c>
      <c r="G3678" s="163">
        <v>11936</v>
      </c>
      <c r="H3678" s="163">
        <v>31771.5</v>
      </c>
      <c r="I3678" s="163">
        <v>0.92800000000000005</v>
      </c>
      <c r="J3678" s="163">
        <v>2.4710000000000001</v>
      </c>
      <c r="K3678" s="163">
        <v>0</v>
      </c>
      <c r="L3678" s="163">
        <v>0</v>
      </c>
      <c r="M3678" s="163">
        <v>0</v>
      </c>
      <c r="N3678" s="163">
        <v>0</v>
      </c>
      <c r="O3678" s="163">
        <v>0</v>
      </c>
      <c r="P3678" s="163">
        <v>5</v>
      </c>
      <c r="Q3678" s="163">
        <v>11936</v>
      </c>
      <c r="R3678" s="163">
        <v>31771.5</v>
      </c>
      <c r="S3678" s="163">
        <v>0.92800000000000005</v>
      </c>
      <c r="T3678" s="163">
        <v>2.4710000000000001</v>
      </c>
    </row>
    <row r="3679" spans="1:20" ht="15.75" customHeight="1">
      <c r="A3679" s="130" t="s">
        <v>143</v>
      </c>
      <c r="B3679" s="164">
        <v>2022</v>
      </c>
      <c r="C3679" s="164">
        <v>7</v>
      </c>
      <c r="D3679" s="130" t="s">
        <v>59</v>
      </c>
      <c r="E3679" s="164">
        <v>12858</v>
      </c>
      <c r="F3679" s="164">
        <v>0</v>
      </c>
      <c r="G3679" s="164">
        <v>0</v>
      </c>
      <c r="H3679" s="164">
        <v>0</v>
      </c>
      <c r="I3679" s="164">
        <v>0</v>
      </c>
      <c r="J3679" s="164">
        <v>0</v>
      </c>
      <c r="K3679" s="164">
        <v>0</v>
      </c>
      <c r="L3679" s="164">
        <v>0</v>
      </c>
      <c r="M3679" s="164">
        <v>0</v>
      </c>
      <c r="N3679" s="164">
        <v>0</v>
      </c>
      <c r="O3679" s="164">
        <v>0</v>
      </c>
      <c r="P3679" s="164">
        <v>0</v>
      </c>
      <c r="Q3679" s="164">
        <v>0</v>
      </c>
      <c r="R3679" s="164">
        <v>0</v>
      </c>
      <c r="S3679" s="164">
        <v>0</v>
      </c>
      <c r="T3679" s="164">
        <v>0</v>
      </c>
    </row>
    <row r="3680" spans="1:20" ht="15.75" customHeight="1">
      <c r="A3680" s="126" t="s">
        <v>143</v>
      </c>
      <c r="B3680" s="163">
        <v>2022</v>
      </c>
      <c r="C3680" s="163">
        <v>8</v>
      </c>
      <c r="D3680" s="126" t="s">
        <v>60</v>
      </c>
      <c r="E3680" s="163">
        <v>12858</v>
      </c>
      <c r="F3680" s="163">
        <v>0</v>
      </c>
      <c r="G3680" s="163">
        <v>0</v>
      </c>
      <c r="H3680" s="163">
        <v>0</v>
      </c>
      <c r="I3680" s="163">
        <v>0</v>
      </c>
      <c r="J3680" s="163">
        <v>0</v>
      </c>
      <c r="K3680" s="163">
        <v>2</v>
      </c>
      <c r="L3680" s="163">
        <v>22</v>
      </c>
      <c r="M3680" s="163">
        <v>11.6</v>
      </c>
      <c r="N3680" s="163">
        <v>2E-3</v>
      </c>
      <c r="O3680" s="163">
        <v>1E-3</v>
      </c>
      <c r="P3680" s="163">
        <v>2</v>
      </c>
      <c r="Q3680" s="163">
        <v>22</v>
      </c>
      <c r="R3680" s="163">
        <v>11.6</v>
      </c>
      <c r="S3680" s="163">
        <v>2E-3</v>
      </c>
      <c r="T3680" s="163">
        <v>1E-3</v>
      </c>
    </row>
    <row r="3681" spans="1:20" ht="15.75" customHeight="1">
      <c r="A3681" s="130" t="s">
        <v>143</v>
      </c>
      <c r="B3681" s="164">
        <v>2022</v>
      </c>
      <c r="C3681" s="164">
        <v>9</v>
      </c>
      <c r="D3681" s="130" t="s">
        <v>61</v>
      </c>
      <c r="E3681" s="164">
        <v>12858</v>
      </c>
      <c r="F3681" s="164">
        <v>0</v>
      </c>
      <c r="G3681" s="164">
        <v>0</v>
      </c>
      <c r="H3681" s="164">
        <v>0</v>
      </c>
      <c r="I3681" s="164">
        <v>0</v>
      </c>
      <c r="J3681" s="164">
        <v>0</v>
      </c>
      <c r="K3681" s="164">
        <v>15</v>
      </c>
      <c r="L3681" s="164">
        <v>398</v>
      </c>
      <c r="M3681" s="164">
        <v>455.7</v>
      </c>
      <c r="N3681" s="164">
        <v>3.1E-2</v>
      </c>
      <c r="O3681" s="164">
        <v>3.5000000000000003E-2</v>
      </c>
      <c r="P3681" s="164">
        <v>15</v>
      </c>
      <c r="Q3681" s="164">
        <v>398</v>
      </c>
      <c r="R3681" s="164">
        <v>455.7</v>
      </c>
      <c r="S3681" s="164">
        <v>3.1E-2</v>
      </c>
      <c r="T3681" s="164">
        <v>3.5000000000000003E-2</v>
      </c>
    </row>
    <row r="3682" spans="1:20" ht="15.75" customHeight="1">
      <c r="A3682" s="126" t="s">
        <v>143</v>
      </c>
      <c r="B3682" s="163">
        <v>2023</v>
      </c>
      <c r="C3682" s="163">
        <v>0</v>
      </c>
      <c r="D3682" s="126" t="s">
        <v>53</v>
      </c>
      <c r="E3682" s="163">
        <v>12900</v>
      </c>
      <c r="F3682" s="163">
        <v>0</v>
      </c>
      <c r="G3682" s="163">
        <v>0</v>
      </c>
      <c r="H3682" s="163">
        <v>0</v>
      </c>
      <c r="I3682" s="163">
        <v>0</v>
      </c>
      <c r="J3682" s="163">
        <v>0</v>
      </c>
      <c r="K3682" s="163">
        <v>2</v>
      </c>
      <c r="L3682" s="163">
        <v>35</v>
      </c>
      <c r="M3682" s="163">
        <v>75.3</v>
      </c>
      <c r="N3682" s="163">
        <v>3.0000000000000001E-3</v>
      </c>
      <c r="O3682" s="163">
        <v>6.0000000000000001E-3</v>
      </c>
      <c r="P3682" s="163">
        <v>2</v>
      </c>
      <c r="Q3682" s="163">
        <v>35</v>
      </c>
      <c r="R3682" s="163">
        <v>75.3</v>
      </c>
      <c r="S3682" s="163">
        <v>3.0000000000000001E-3</v>
      </c>
      <c r="T3682" s="163">
        <v>6.0000000000000001E-3</v>
      </c>
    </row>
    <row r="3683" spans="1:20" ht="15.75" customHeight="1">
      <c r="A3683" s="130" t="s">
        <v>143</v>
      </c>
      <c r="B3683" s="164">
        <v>2023</v>
      </c>
      <c r="C3683" s="164">
        <v>1</v>
      </c>
      <c r="D3683" s="130" t="s">
        <v>54</v>
      </c>
      <c r="E3683" s="164">
        <v>12900</v>
      </c>
      <c r="F3683" s="164">
        <v>0</v>
      </c>
      <c r="G3683" s="164">
        <v>0</v>
      </c>
      <c r="H3683" s="164">
        <v>0</v>
      </c>
      <c r="I3683" s="164">
        <v>0</v>
      </c>
      <c r="J3683" s="164">
        <v>0</v>
      </c>
      <c r="K3683" s="164">
        <v>54</v>
      </c>
      <c r="L3683" s="164">
        <v>640</v>
      </c>
      <c r="M3683" s="164">
        <v>1329.41</v>
      </c>
      <c r="N3683" s="164">
        <v>0.05</v>
      </c>
      <c r="O3683" s="164">
        <v>0.10299999999999999</v>
      </c>
      <c r="P3683" s="164">
        <v>54</v>
      </c>
      <c r="Q3683" s="164">
        <v>640</v>
      </c>
      <c r="R3683" s="164">
        <v>1329.41</v>
      </c>
      <c r="S3683" s="164">
        <v>0.05</v>
      </c>
      <c r="T3683" s="164">
        <v>0.10299999999999999</v>
      </c>
    </row>
    <row r="3684" spans="1:20" ht="15.75" customHeight="1">
      <c r="A3684" s="126" t="s">
        <v>143</v>
      </c>
      <c r="B3684" s="163">
        <v>2023</v>
      </c>
      <c r="C3684" s="163">
        <v>2</v>
      </c>
      <c r="D3684" s="126" t="s">
        <v>1415</v>
      </c>
      <c r="E3684" s="163">
        <v>12900</v>
      </c>
      <c r="F3684" s="163">
        <v>0</v>
      </c>
      <c r="G3684" s="163">
        <v>0</v>
      </c>
      <c r="H3684" s="163">
        <v>0</v>
      </c>
      <c r="I3684" s="163">
        <v>0</v>
      </c>
      <c r="J3684" s="163">
        <v>0</v>
      </c>
      <c r="K3684" s="163">
        <v>6</v>
      </c>
      <c r="L3684" s="163">
        <v>11155</v>
      </c>
      <c r="M3684" s="163">
        <v>20726</v>
      </c>
      <c r="N3684" s="163">
        <v>0.86499999999999999</v>
      </c>
      <c r="O3684" s="163">
        <v>1.607</v>
      </c>
      <c r="P3684" s="163">
        <v>6</v>
      </c>
      <c r="Q3684" s="163">
        <v>11155</v>
      </c>
      <c r="R3684" s="163">
        <v>20726</v>
      </c>
      <c r="S3684" s="163">
        <v>0.86499999999999999</v>
      </c>
      <c r="T3684" s="163">
        <v>1.607</v>
      </c>
    </row>
    <row r="3685" spans="1:20" ht="15.75" customHeight="1">
      <c r="A3685" s="130" t="s">
        <v>143</v>
      </c>
      <c r="B3685" s="164">
        <v>2023</v>
      </c>
      <c r="C3685" s="164">
        <v>3</v>
      </c>
      <c r="D3685" s="130" t="s">
        <v>55</v>
      </c>
      <c r="E3685" s="164">
        <v>12900</v>
      </c>
      <c r="F3685" s="164">
        <v>0</v>
      </c>
      <c r="G3685" s="164">
        <v>0</v>
      </c>
      <c r="H3685" s="164">
        <v>0</v>
      </c>
      <c r="I3685" s="164">
        <v>0</v>
      </c>
      <c r="J3685" s="164">
        <v>0</v>
      </c>
      <c r="K3685" s="164">
        <v>2</v>
      </c>
      <c r="L3685" s="164">
        <v>37</v>
      </c>
      <c r="M3685" s="164">
        <v>83.67</v>
      </c>
      <c r="N3685" s="164">
        <v>3.0000000000000001E-3</v>
      </c>
      <c r="O3685" s="164">
        <v>6.0000000000000001E-3</v>
      </c>
      <c r="P3685" s="164">
        <v>2</v>
      </c>
      <c r="Q3685" s="164">
        <v>37</v>
      </c>
      <c r="R3685" s="164">
        <v>83.67</v>
      </c>
      <c r="S3685" s="164">
        <v>3.0000000000000001E-3</v>
      </c>
      <c r="T3685" s="164">
        <v>6.0000000000000001E-3</v>
      </c>
    </row>
    <row r="3686" spans="1:20" ht="15.75" customHeight="1">
      <c r="A3686" s="126" t="s">
        <v>143</v>
      </c>
      <c r="B3686" s="163">
        <v>2023</v>
      </c>
      <c r="C3686" s="163">
        <v>4</v>
      </c>
      <c r="D3686" s="126" t="s">
        <v>56</v>
      </c>
      <c r="E3686" s="163">
        <v>12900</v>
      </c>
      <c r="F3686" s="163">
        <v>0</v>
      </c>
      <c r="G3686" s="163">
        <v>0</v>
      </c>
      <c r="H3686" s="163">
        <v>0</v>
      </c>
      <c r="I3686" s="163">
        <v>0</v>
      </c>
      <c r="J3686" s="163">
        <v>0</v>
      </c>
      <c r="K3686" s="163">
        <v>3</v>
      </c>
      <c r="L3686" s="163">
        <v>37</v>
      </c>
      <c r="M3686" s="163">
        <v>96.75</v>
      </c>
      <c r="N3686" s="163">
        <v>3.0000000000000001E-3</v>
      </c>
      <c r="O3686" s="163">
        <v>7.0000000000000001E-3</v>
      </c>
      <c r="P3686" s="163">
        <v>3</v>
      </c>
      <c r="Q3686" s="163">
        <v>37</v>
      </c>
      <c r="R3686" s="163">
        <v>96.75</v>
      </c>
      <c r="S3686" s="163">
        <v>3.0000000000000001E-3</v>
      </c>
      <c r="T3686" s="163">
        <v>7.0000000000000001E-3</v>
      </c>
    </row>
    <row r="3687" spans="1:20" ht="15.75" customHeight="1">
      <c r="A3687" s="130" t="s">
        <v>143</v>
      </c>
      <c r="B3687" s="164">
        <v>2023</v>
      </c>
      <c r="C3687" s="164">
        <v>5</v>
      </c>
      <c r="D3687" s="130" t="s">
        <v>57</v>
      </c>
      <c r="E3687" s="164">
        <v>12900</v>
      </c>
      <c r="F3687" s="164">
        <v>0</v>
      </c>
      <c r="G3687" s="164">
        <v>0</v>
      </c>
      <c r="H3687" s="164">
        <v>0</v>
      </c>
      <c r="I3687" s="164">
        <v>0</v>
      </c>
      <c r="J3687" s="164">
        <v>0</v>
      </c>
      <c r="K3687" s="164">
        <v>28</v>
      </c>
      <c r="L3687" s="164">
        <v>1143</v>
      </c>
      <c r="M3687" s="164">
        <v>1615.9</v>
      </c>
      <c r="N3687" s="164">
        <v>8.8999999999999996E-2</v>
      </c>
      <c r="O3687" s="164">
        <v>0.125</v>
      </c>
      <c r="P3687" s="164">
        <v>28</v>
      </c>
      <c r="Q3687" s="164">
        <v>1143</v>
      </c>
      <c r="R3687" s="164">
        <v>1615.9</v>
      </c>
      <c r="S3687" s="164">
        <v>8.8999999999999996E-2</v>
      </c>
      <c r="T3687" s="164">
        <v>0.125</v>
      </c>
    </row>
    <row r="3688" spans="1:20" ht="15.75" customHeight="1">
      <c r="A3688" s="126" t="s">
        <v>143</v>
      </c>
      <c r="B3688" s="163">
        <v>2023</v>
      </c>
      <c r="C3688" s="163">
        <v>6</v>
      </c>
      <c r="D3688" s="126" t="s">
        <v>58</v>
      </c>
      <c r="E3688" s="163">
        <v>12900</v>
      </c>
      <c r="F3688" s="163">
        <v>0</v>
      </c>
      <c r="G3688" s="163">
        <v>0</v>
      </c>
      <c r="H3688" s="163">
        <v>0</v>
      </c>
      <c r="I3688" s="163">
        <v>0</v>
      </c>
      <c r="J3688" s="163">
        <v>0</v>
      </c>
      <c r="K3688" s="163">
        <v>0</v>
      </c>
      <c r="L3688" s="163">
        <v>0</v>
      </c>
      <c r="M3688" s="163">
        <v>0</v>
      </c>
      <c r="N3688" s="163">
        <v>0</v>
      </c>
      <c r="O3688" s="163">
        <v>0</v>
      </c>
      <c r="P3688" s="163">
        <v>0</v>
      </c>
      <c r="Q3688" s="163">
        <v>0</v>
      </c>
      <c r="R3688" s="163">
        <v>0</v>
      </c>
      <c r="S3688" s="163">
        <v>0</v>
      </c>
      <c r="T3688" s="163">
        <v>0</v>
      </c>
    </row>
    <row r="3689" spans="1:20" ht="15.75" customHeight="1">
      <c r="A3689" s="130" t="s">
        <v>143</v>
      </c>
      <c r="B3689" s="164">
        <v>2023</v>
      </c>
      <c r="C3689" s="164">
        <v>7</v>
      </c>
      <c r="D3689" s="130" t="s">
        <v>59</v>
      </c>
      <c r="E3689" s="164">
        <v>12900</v>
      </c>
      <c r="F3689" s="164">
        <v>0</v>
      </c>
      <c r="G3689" s="164">
        <v>0</v>
      </c>
      <c r="H3689" s="164">
        <v>0</v>
      </c>
      <c r="I3689" s="164">
        <v>0</v>
      </c>
      <c r="J3689" s="164">
        <v>0</v>
      </c>
      <c r="K3689" s="164">
        <v>0</v>
      </c>
      <c r="L3689" s="164">
        <v>0</v>
      </c>
      <c r="M3689" s="164">
        <v>0</v>
      </c>
      <c r="N3689" s="164">
        <v>0</v>
      </c>
      <c r="O3689" s="164">
        <v>0</v>
      </c>
      <c r="P3689" s="164">
        <v>0</v>
      </c>
      <c r="Q3689" s="164">
        <v>0</v>
      </c>
      <c r="R3689" s="164">
        <v>0</v>
      </c>
      <c r="S3689" s="164">
        <v>0</v>
      </c>
      <c r="T3689" s="164">
        <v>0</v>
      </c>
    </row>
    <row r="3690" spans="1:20" ht="15.75" customHeight="1">
      <c r="A3690" s="126" t="s">
        <v>143</v>
      </c>
      <c r="B3690" s="163">
        <v>2023</v>
      </c>
      <c r="C3690" s="163">
        <v>8</v>
      </c>
      <c r="D3690" s="126" t="s">
        <v>60</v>
      </c>
      <c r="E3690" s="163">
        <v>12900</v>
      </c>
      <c r="F3690" s="163">
        <v>0</v>
      </c>
      <c r="G3690" s="163">
        <v>0</v>
      </c>
      <c r="H3690" s="163">
        <v>0</v>
      </c>
      <c r="I3690" s="163">
        <v>0</v>
      </c>
      <c r="J3690" s="163">
        <v>0</v>
      </c>
      <c r="K3690" s="163">
        <v>2</v>
      </c>
      <c r="L3690" s="163">
        <v>153</v>
      </c>
      <c r="M3690" s="163">
        <v>36.35</v>
      </c>
      <c r="N3690" s="163">
        <v>1.2E-2</v>
      </c>
      <c r="O3690" s="163">
        <v>3.0000000000000001E-3</v>
      </c>
      <c r="P3690" s="163">
        <v>2</v>
      </c>
      <c r="Q3690" s="163">
        <v>153</v>
      </c>
      <c r="R3690" s="163">
        <v>36.35</v>
      </c>
      <c r="S3690" s="163">
        <v>1.2E-2</v>
      </c>
      <c r="T3690" s="163">
        <v>3.0000000000000001E-3</v>
      </c>
    </row>
    <row r="3691" spans="1:20" ht="15.75" customHeight="1">
      <c r="A3691" s="130" t="s">
        <v>143</v>
      </c>
      <c r="B3691" s="164">
        <v>2023</v>
      </c>
      <c r="C3691" s="164">
        <v>9</v>
      </c>
      <c r="D3691" s="130" t="s">
        <v>61</v>
      </c>
      <c r="E3691" s="164">
        <v>12900</v>
      </c>
      <c r="F3691" s="164">
        <v>0</v>
      </c>
      <c r="G3691" s="164">
        <v>0</v>
      </c>
      <c r="H3691" s="164">
        <v>0</v>
      </c>
      <c r="I3691" s="164">
        <v>0</v>
      </c>
      <c r="J3691" s="164">
        <v>0</v>
      </c>
      <c r="K3691" s="164">
        <v>7</v>
      </c>
      <c r="L3691" s="164">
        <v>1114</v>
      </c>
      <c r="M3691" s="164">
        <v>506.14</v>
      </c>
      <c r="N3691" s="164">
        <v>8.5999999999999993E-2</v>
      </c>
      <c r="O3691" s="164">
        <v>3.9E-2</v>
      </c>
      <c r="P3691" s="164">
        <v>7</v>
      </c>
      <c r="Q3691" s="164">
        <v>1114</v>
      </c>
      <c r="R3691" s="164">
        <v>506.14</v>
      </c>
      <c r="S3691" s="164">
        <v>8.5999999999999993E-2</v>
      </c>
      <c r="T3691" s="164">
        <v>3.9E-2</v>
      </c>
    </row>
    <row r="3692" spans="1:20" ht="15.75" customHeight="1">
      <c r="A3692" s="126" t="s">
        <v>144</v>
      </c>
      <c r="B3692" s="163">
        <v>2015</v>
      </c>
      <c r="C3692" s="163">
        <v>0</v>
      </c>
      <c r="D3692" s="126" t="s">
        <v>53</v>
      </c>
      <c r="E3692" s="163">
        <v>56065</v>
      </c>
      <c r="F3692" s="163">
        <v>0</v>
      </c>
      <c r="G3692" s="163">
        <v>0</v>
      </c>
      <c r="H3692" s="163">
        <v>0</v>
      </c>
      <c r="I3692" s="163">
        <v>0</v>
      </c>
      <c r="J3692" s="163">
        <v>0</v>
      </c>
      <c r="K3692" s="163">
        <v>12</v>
      </c>
      <c r="L3692" s="163">
        <v>614</v>
      </c>
      <c r="M3692" s="163">
        <v>1040</v>
      </c>
      <c r="N3692" s="163">
        <v>1.0999999999999999E-2</v>
      </c>
      <c r="O3692" s="163">
        <v>1.9E-2</v>
      </c>
      <c r="P3692" s="163">
        <v>12</v>
      </c>
      <c r="Q3692" s="163">
        <v>614</v>
      </c>
      <c r="R3692" s="163">
        <v>1040</v>
      </c>
      <c r="S3692" s="163">
        <v>1.0999999999999999E-2</v>
      </c>
      <c r="T3692" s="163">
        <v>1.9E-2</v>
      </c>
    </row>
    <row r="3693" spans="1:20" ht="15.75" customHeight="1">
      <c r="A3693" s="130" t="s">
        <v>144</v>
      </c>
      <c r="B3693" s="164">
        <v>2015</v>
      </c>
      <c r="C3693" s="164">
        <v>1</v>
      </c>
      <c r="D3693" s="130" t="s">
        <v>54</v>
      </c>
      <c r="E3693" s="164">
        <v>56065</v>
      </c>
      <c r="F3693" s="164">
        <v>0</v>
      </c>
      <c r="G3693" s="164">
        <v>0</v>
      </c>
      <c r="H3693" s="164">
        <v>0</v>
      </c>
      <c r="I3693" s="164">
        <v>0</v>
      </c>
      <c r="J3693" s="164">
        <v>0</v>
      </c>
      <c r="K3693" s="164">
        <v>3</v>
      </c>
      <c r="L3693" s="164">
        <v>217</v>
      </c>
      <c r="M3693" s="164">
        <v>428</v>
      </c>
      <c r="N3693" s="164">
        <v>4.0000000000000001E-3</v>
      </c>
      <c r="O3693" s="164">
        <v>8.0000000000000002E-3</v>
      </c>
      <c r="P3693" s="164">
        <v>3</v>
      </c>
      <c r="Q3693" s="164">
        <v>217</v>
      </c>
      <c r="R3693" s="164">
        <v>428</v>
      </c>
      <c r="S3693" s="164">
        <v>4.0000000000000001E-3</v>
      </c>
      <c r="T3693" s="164">
        <v>8.0000000000000002E-3</v>
      </c>
    </row>
    <row r="3694" spans="1:20" ht="15.75" customHeight="1">
      <c r="A3694" s="126" t="s">
        <v>144</v>
      </c>
      <c r="B3694" s="163">
        <v>2015</v>
      </c>
      <c r="C3694" s="163">
        <v>2</v>
      </c>
      <c r="D3694" s="126" t="s">
        <v>1415</v>
      </c>
      <c r="E3694" s="163">
        <v>56065</v>
      </c>
      <c r="F3694" s="163">
        <v>0</v>
      </c>
      <c r="G3694" s="163">
        <v>0</v>
      </c>
      <c r="H3694" s="163">
        <v>0</v>
      </c>
      <c r="I3694" s="163">
        <v>0</v>
      </c>
      <c r="J3694" s="163">
        <v>0</v>
      </c>
      <c r="K3694" s="163">
        <v>3</v>
      </c>
      <c r="L3694" s="163">
        <v>41116</v>
      </c>
      <c r="M3694" s="163">
        <v>7569</v>
      </c>
      <c r="N3694" s="163">
        <v>0.73299999999999998</v>
      </c>
      <c r="O3694" s="163">
        <v>0.13500000000000001</v>
      </c>
      <c r="P3694" s="163">
        <v>3</v>
      </c>
      <c r="Q3694" s="163">
        <v>41116</v>
      </c>
      <c r="R3694" s="163">
        <v>7569</v>
      </c>
      <c r="S3694" s="163">
        <v>0.73299999999999998</v>
      </c>
      <c r="T3694" s="163">
        <v>0.13500000000000001</v>
      </c>
    </row>
    <row r="3695" spans="1:20" ht="15.75" customHeight="1">
      <c r="A3695" s="130" t="s">
        <v>144</v>
      </c>
      <c r="B3695" s="164">
        <v>2015</v>
      </c>
      <c r="C3695" s="164">
        <v>3</v>
      </c>
      <c r="D3695" s="130" t="s">
        <v>55</v>
      </c>
      <c r="E3695" s="164">
        <v>56065</v>
      </c>
      <c r="F3695" s="164">
        <v>0</v>
      </c>
      <c r="G3695" s="164">
        <v>0</v>
      </c>
      <c r="H3695" s="164">
        <v>0</v>
      </c>
      <c r="I3695" s="164">
        <v>0</v>
      </c>
      <c r="J3695" s="164">
        <v>0</v>
      </c>
      <c r="K3695" s="164">
        <v>9</v>
      </c>
      <c r="L3695" s="164">
        <v>3012</v>
      </c>
      <c r="M3695" s="164">
        <v>3365</v>
      </c>
      <c r="N3695" s="164">
        <v>5.3999999999999999E-2</v>
      </c>
      <c r="O3695" s="164">
        <v>0.06</v>
      </c>
      <c r="P3695" s="164">
        <v>9</v>
      </c>
      <c r="Q3695" s="164">
        <v>3012</v>
      </c>
      <c r="R3695" s="164">
        <v>3365</v>
      </c>
      <c r="S3695" s="164">
        <v>5.3999999999999999E-2</v>
      </c>
      <c r="T3695" s="164">
        <v>0.06</v>
      </c>
    </row>
    <row r="3696" spans="1:20" ht="15.75" customHeight="1">
      <c r="A3696" s="126" t="s">
        <v>144</v>
      </c>
      <c r="B3696" s="163">
        <v>2015</v>
      </c>
      <c r="C3696" s="163">
        <v>4</v>
      </c>
      <c r="D3696" s="126" t="s">
        <v>56</v>
      </c>
      <c r="E3696" s="163">
        <v>56065</v>
      </c>
      <c r="F3696" s="163">
        <v>0</v>
      </c>
      <c r="G3696" s="163">
        <v>0</v>
      </c>
      <c r="H3696" s="163">
        <v>0</v>
      </c>
      <c r="I3696" s="163">
        <v>0</v>
      </c>
      <c r="J3696" s="163">
        <v>0</v>
      </c>
      <c r="K3696" s="163">
        <v>0</v>
      </c>
      <c r="L3696" s="163">
        <v>0</v>
      </c>
      <c r="M3696" s="163">
        <v>0</v>
      </c>
      <c r="N3696" s="163">
        <v>0</v>
      </c>
      <c r="O3696" s="163">
        <v>0</v>
      </c>
      <c r="P3696" s="163">
        <v>0</v>
      </c>
      <c r="Q3696" s="163">
        <v>0</v>
      </c>
      <c r="R3696" s="163">
        <v>0</v>
      </c>
      <c r="S3696" s="163">
        <v>0</v>
      </c>
      <c r="T3696" s="163">
        <v>0</v>
      </c>
    </row>
    <row r="3697" spans="1:20" ht="15.75" customHeight="1">
      <c r="A3697" s="130" t="s">
        <v>144</v>
      </c>
      <c r="B3697" s="164">
        <v>2015</v>
      </c>
      <c r="C3697" s="164">
        <v>5</v>
      </c>
      <c r="D3697" s="130" t="s">
        <v>57</v>
      </c>
      <c r="E3697" s="164">
        <v>56065</v>
      </c>
      <c r="F3697" s="164">
        <v>0</v>
      </c>
      <c r="G3697" s="164">
        <v>0</v>
      </c>
      <c r="H3697" s="164">
        <v>0</v>
      </c>
      <c r="I3697" s="164">
        <v>0</v>
      </c>
      <c r="J3697" s="164">
        <v>0</v>
      </c>
      <c r="K3697" s="164">
        <v>77</v>
      </c>
      <c r="L3697" s="164">
        <v>28414</v>
      </c>
      <c r="M3697" s="164">
        <v>27379</v>
      </c>
      <c r="N3697" s="164">
        <v>0.50700000000000001</v>
      </c>
      <c r="O3697" s="164">
        <v>0.48799999999999999</v>
      </c>
      <c r="P3697" s="164">
        <v>77</v>
      </c>
      <c r="Q3697" s="164">
        <v>28414</v>
      </c>
      <c r="R3697" s="164">
        <v>27379</v>
      </c>
      <c r="S3697" s="164">
        <v>0.50700000000000001</v>
      </c>
      <c r="T3697" s="164">
        <v>0.48799999999999999</v>
      </c>
    </row>
    <row r="3698" spans="1:20" ht="15.75" customHeight="1">
      <c r="A3698" s="126" t="s">
        <v>144</v>
      </c>
      <c r="B3698" s="163">
        <v>2015</v>
      </c>
      <c r="C3698" s="163">
        <v>6</v>
      </c>
      <c r="D3698" s="126" t="s">
        <v>58</v>
      </c>
      <c r="E3698" s="163">
        <v>56065</v>
      </c>
      <c r="F3698" s="163">
        <v>0</v>
      </c>
      <c r="G3698" s="163">
        <v>0</v>
      </c>
      <c r="H3698" s="163">
        <v>0</v>
      </c>
      <c r="I3698" s="163">
        <v>0</v>
      </c>
      <c r="J3698" s="163">
        <v>0</v>
      </c>
      <c r="K3698" s="163">
        <v>7</v>
      </c>
      <c r="L3698" s="163">
        <v>6429</v>
      </c>
      <c r="M3698" s="163">
        <v>10621</v>
      </c>
      <c r="N3698" s="163">
        <v>0.115</v>
      </c>
      <c r="O3698" s="163">
        <v>0.189</v>
      </c>
      <c r="P3698" s="163">
        <v>7</v>
      </c>
      <c r="Q3698" s="163">
        <v>6429</v>
      </c>
      <c r="R3698" s="163">
        <v>10621</v>
      </c>
      <c r="S3698" s="163">
        <v>0.115</v>
      </c>
      <c r="T3698" s="163">
        <v>0.189</v>
      </c>
    </row>
    <row r="3699" spans="1:20" ht="15.75" customHeight="1">
      <c r="A3699" s="130" t="s">
        <v>144</v>
      </c>
      <c r="B3699" s="164">
        <v>2015</v>
      </c>
      <c r="C3699" s="164">
        <v>7</v>
      </c>
      <c r="D3699" s="130" t="s">
        <v>59</v>
      </c>
      <c r="E3699" s="164">
        <v>56065</v>
      </c>
      <c r="F3699" s="164">
        <v>0</v>
      </c>
      <c r="G3699" s="164">
        <v>0</v>
      </c>
      <c r="H3699" s="164">
        <v>0</v>
      </c>
      <c r="I3699" s="164">
        <v>0</v>
      </c>
      <c r="J3699" s="164">
        <v>0</v>
      </c>
      <c r="K3699" s="164">
        <v>0</v>
      </c>
      <c r="L3699" s="164">
        <v>0</v>
      </c>
      <c r="M3699" s="164">
        <v>0</v>
      </c>
      <c r="N3699" s="164">
        <v>0</v>
      </c>
      <c r="O3699" s="164">
        <v>0</v>
      </c>
      <c r="P3699" s="164">
        <v>0</v>
      </c>
      <c r="Q3699" s="164">
        <v>0</v>
      </c>
      <c r="R3699" s="164">
        <v>0</v>
      </c>
      <c r="S3699" s="164">
        <v>0</v>
      </c>
      <c r="T3699" s="164">
        <v>0</v>
      </c>
    </row>
    <row r="3700" spans="1:20" ht="15.75" customHeight="1">
      <c r="A3700" s="126" t="s">
        <v>144</v>
      </c>
      <c r="B3700" s="163">
        <v>2015</v>
      </c>
      <c r="C3700" s="163">
        <v>8</v>
      </c>
      <c r="D3700" s="126" t="s">
        <v>60</v>
      </c>
      <c r="E3700" s="163">
        <v>56065</v>
      </c>
      <c r="F3700" s="163">
        <v>0</v>
      </c>
      <c r="G3700" s="163">
        <v>0</v>
      </c>
      <c r="H3700" s="163">
        <v>0</v>
      </c>
      <c r="I3700" s="163">
        <v>0</v>
      </c>
      <c r="J3700" s="163">
        <v>0</v>
      </c>
      <c r="K3700" s="163">
        <v>2</v>
      </c>
      <c r="L3700" s="163">
        <v>2561</v>
      </c>
      <c r="M3700" s="163">
        <v>1192</v>
      </c>
      <c r="N3700" s="163">
        <v>4.5999999999999999E-2</v>
      </c>
      <c r="O3700" s="163">
        <v>2.1000000000000001E-2</v>
      </c>
      <c r="P3700" s="163">
        <v>2</v>
      </c>
      <c r="Q3700" s="163">
        <v>2561</v>
      </c>
      <c r="R3700" s="163">
        <v>1192</v>
      </c>
      <c r="S3700" s="163">
        <v>4.5999999999999999E-2</v>
      </c>
      <c r="T3700" s="163">
        <v>2.1000000000000001E-2</v>
      </c>
    </row>
    <row r="3701" spans="1:20" ht="15.75" customHeight="1">
      <c r="A3701" s="130" t="s">
        <v>144</v>
      </c>
      <c r="B3701" s="164">
        <v>2015</v>
      </c>
      <c r="C3701" s="164">
        <v>9</v>
      </c>
      <c r="D3701" s="130" t="s">
        <v>61</v>
      </c>
      <c r="E3701" s="164">
        <v>56065</v>
      </c>
      <c r="F3701" s="164">
        <v>0</v>
      </c>
      <c r="G3701" s="164">
        <v>0</v>
      </c>
      <c r="H3701" s="164">
        <v>0</v>
      </c>
      <c r="I3701" s="164">
        <v>0</v>
      </c>
      <c r="J3701" s="164">
        <v>0</v>
      </c>
      <c r="K3701" s="164">
        <v>60</v>
      </c>
      <c r="L3701" s="164">
        <v>30062</v>
      </c>
      <c r="M3701" s="164">
        <v>23929</v>
      </c>
      <c r="N3701" s="164">
        <v>0.53600000000000003</v>
      </c>
      <c r="O3701" s="164">
        <v>0.42699999999999999</v>
      </c>
      <c r="P3701" s="164">
        <v>60</v>
      </c>
      <c r="Q3701" s="164">
        <v>30062</v>
      </c>
      <c r="R3701" s="164">
        <v>23929</v>
      </c>
      <c r="S3701" s="164">
        <v>0.53600000000000003</v>
      </c>
      <c r="T3701" s="164">
        <v>0.42699999999999999</v>
      </c>
    </row>
    <row r="3702" spans="1:20" ht="15.75" customHeight="1">
      <c r="A3702" s="126" t="s">
        <v>144</v>
      </c>
      <c r="B3702" s="163">
        <v>2016</v>
      </c>
      <c r="C3702" s="163">
        <v>0</v>
      </c>
      <c r="D3702" s="126" t="s">
        <v>53</v>
      </c>
      <c r="E3702" s="163">
        <v>57078</v>
      </c>
      <c r="F3702" s="163">
        <v>0</v>
      </c>
      <c r="G3702" s="163">
        <v>0</v>
      </c>
      <c r="H3702" s="163">
        <v>0</v>
      </c>
      <c r="I3702" s="163">
        <v>0</v>
      </c>
      <c r="J3702" s="163">
        <v>0</v>
      </c>
      <c r="K3702" s="163">
        <v>24</v>
      </c>
      <c r="L3702" s="163">
        <v>2930</v>
      </c>
      <c r="M3702" s="163">
        <v>2782</v>
      </c>
      <c r="N3702" s="163">
        <v>5.0999999999999997E-2</v>
      </c>
      <c r="O3702" s="163">
        <v>4.9000000000000002E-2</v>
      </c>
      <c r="P3702" s="163">
        <v>24</v>
      </c>
      <c r="Q3702" s="163">
        <v>2930</v>
      </c>
      <c r="R3702" s="163">
        <v>2782</v>
      </c>
      <c r="S3702" s="163">
        <v>5.0999999999999997E-2</v>
      </c>
      <c r="T3702" s="163">
        <v>4.9000000000000002E-2</v>
      </c>
    </row>
    <row r="3703" spans="1:20" ht="15.75" customHeight="1">
      <c r="A3703" s="130" t="s">
        <v>144</v>
      </c>
      <c r="B3703" s="164">
        <v>2016</v>
      </c>
      <c r="C3703" s="164">
        <v>1</v>
      </c>
      <c r="D3703" s="130" t="s">
        <v>54</v>
      </c>
      <c r="E3703" s="164">
        <v>57078</v>
      </c>
      <c r="F3703" s="164">
        <v>0</v>
      </c>
      <c r="G3703" s="164">
        <v>0</v>
      </c>
      <c r="H3703" s="164">
        <v>0</v>
      </c>
      <c r="I3703" s="164">
        <v>0</v>
      </c>
      <c r="J3703" s="164">
        <v>0</v>
      </c>
      <c r="K3703" s="164">
        <v>151</v>
      </c>
      <c r="L3703" s="164">
        <v>2107</v>
      </c>
      <c r="M3703" s="164">
        <v>3542</v>
      </c>
      <c r="N3703" s="164">
        <v>3.6999999999999998E-2</v>
      </c>
      <c r="O3703" s="164">
        <v>6.2E-2</v>
      </c>
      <c r="P3703" s="164">
        <v>151</v>
      </c>
      <c r="Q3703" s="164">
        <v>2107</v>
      </c>
      <c r="R3703" s="164">
        <v>3542</v>
      </c>
      <c r="S3703" s="164">
        <v>3.6999999999999998E-2</v>
      </c>
      <c r="T3703" s="164">
        <v>6.2E-2</v>
      </c>
    </row>
    <row r="3704" spans="1:20" ht="15.75" customHeight="1">
      <c r="A3704" s="126" t="s">
        <v>144</v>
      </c>
      <c r="B3704" s="163">
        <v>2016</v>
      </c>
      <c r="C3704" s="163">
        <v>2</v>
      </c>
      <c r="D3704" s="126" t="s">
        <v>1415</v>
      </c>
      <c r="E3704" s="163">
        <v>57078</v>
      </c>
      <c r="F3704" s="163">
        <v>0</v>
      </c>
      <c r="G3704" s="163">
        <v>0</v>
      </c>
      <c r="H3704" s="163">
        <v>0</v>
      </c>
      <c r="I3704" s="163">
        <v>0</v>
      </c>
      <c r="J3704" s="163">
        <v>0</v>
      </c>
      <c r="K3704" s="163">
        <v>2</v>
      </c>
      <c r="L3704" s="163">
        <v>1176</v>
      </c>
      <c r="M3704" s="163">
        <v>22</v>
      </c>
      <c r="N3704" s="163">
        <v>2.1000000000000001E-2</v>
      </c>
      <c r="O3704" s="163">
        <v>0</v>
      </c>
      <c r="P3704" s="163">
        <v>2</v>
      </c>
      <c r="Q3704" s="163">
        <v>1176</v>
      </c>
      <c r="R3704" s="163">
        <v>22</v>
      </c>
      <c r="S3704" s="163">
        <v>2.1000000000000001E-2</v>
      </c>
      <c r="T3704" s="163">
        <v>0</v>
      </c>
    </row>
    <row r="3705" spans="1:20" ht="15.75" customHeight="1">
      <c r="A3705" s="130" t="s">
        <v>144</v>
      </c>
      <c r="B3705" s="164">
        <v>2016</v>
      </c>
      <c r="C3705" s="164">
        <v>3</v>
      </c>
      <c r="D3705" s="130" t="s">
        <v>55</v>
      </c>
      <c r="E3705" s="164">
        <v>57078</v>
      </c>
      <c r="F3705" s="164">
        <v>0</v>
      </c>
      <c r="G3705" s="164">
        <v>0</v>
      </c>
      <c r="H3705" s="164">
        <v>0</v>
      </c>
      <c r="I3705" s="164">
        <v>0</v>
      </c>
      <c r="J3705" s="164">
        <v>0</v>
      </c>
      <c r="K3705" s="164">
        <v>9</v>
      </c>
      <c r="L3705" s="164">
        <v>245</v>
      </c>
      <c r="M3705" s="164">
        <v>680</v>
      </c>
      <c r="N3705" s="164">
        <v>4.0000000000000001E-3</v>
      </c>
      <c r="O3705" s="164">
        <v>1.2E-2</v>
      </c>
      <c r="P3705" s="164">
        <v>9</v>
      </c>
      <c r="Q3705" s="164">
        <v>245</v>
      </c>
      <c r="R3705" s="164">
        <v>680</v>
      </c>
      <c r="S3705" s="164">
        <v>4.0000000000000001E-3</v>
      </c>
      <c r="T3705" s="164">
        <v>1.2E-2</v>
      </c>
    </row>
    <row r="3706" spans="1:20" ht="15.75" customHeight="1">
      <c r="A3706" s="126" t="s">
        <v>144</v>
      </c>
      <c r="B3706" s="163">
        <v>2016</v>
      </c>
      <c r="C3706" s="163">
        <v>4</v>
      </c>
      <c r="D3706" s="126" t="s">
        <v>56</v>
      </c>
      <c r="E3706" s="163">
        <v>57078</v>
      </c>
      <c r="F3706" s="163">
        <v>0</v>
      </c>
      <c r="G3706" s="163">
        <v>0</v>
      </c>
      <c r="H3706" s="163">
        <v>0</v>
      </c>
      <c r="I3706" s="163">
        <v>0</v>
      </c>
      <c r="J3706" s="163">
        <v>0</v>
      </c>
      <c r="K3706" s="163">
        <v>1</v>
      </c>
      <c r="L3706" s="163">
        <v>57</v>
      </c>
      <c r="M3706" s="163">
        <v>152</v>
      </c>
      <c r="N3706" s="163">
        <v>1E-3</v>
      </c>
      <c r="O3706" s="163">
        <v>3.0000000000000001E-3</v>
      </c>
      <c r="P3706" s="163">
        <v>1</v>
      </c>
      <c r="Q3706" s="163">
        <v>57</v>
      </c>
      <c r="R3706" s="163">
        <v>152</v>
      </c>
      <c r="S3706" s="163">
        <v>1E-3</v>
      </c>
      <c r="T3706" s="163">
        <v>3.0000000000000001E-3</v>
      </c>
    </row>
    <row r="3707" spans="1:20" ht="15.75" customHeight="1">
      <c r="A3707" s="130" t="s">
        <v>144</v>
      </c>
      <c r="B3707" s="164">
        <v>2016</v>
      </c>
      <c r="C3707" s="164">
        <v>5</v>
      </c>
      <c r="D3707" s="130" t="s">
        <v>57</v>
      </c>
      <c r="E3707" s="164">
        <v>57078</v>
      </c>
      <c r="F3707" s="164">
        <v>0</v>
      </c>
      <c r="G3707" s="164">
        <v>0</v>
      </c>
      <c r="H3707" s="164">
        <v>0</v>
      </c>
      <c r="I3707" s="164">
        <v>0</v>
      </c>
      <c r="J3707" s="164">
        <v>0</v>
      </c>
      <c r="K3707" s="164">
        <v>112</v>
      </c>
      <c r="L3707" s="164">
        <v>48976</v>
      </c>
      <c r="M3707" s="164">
        <v>64591</v>
      </c>
      <c r="N3707" s="164">
        <v>0.85799999999999998</v>
      </c>
      <c r="O3707" s="164">
        <v>1.131</v>
      </c>
      <c r="P3707" s="164">
        <v>112</v>
      </c>
      <c r="Q3707" s="164">
        <v>48976</v>
      </c>
      <c r="R3707" s="164">
        <v>64591</v>
      </c>
      <c r="S3707" s="164">
        <v>0.85799999999999998</v>
      </c>
      <c r="T3707" s="164">
        <v>1.131</v>
      </c>
    </row>
    <row r="3708" spans="1:20" ht="15.75" customHeight="1">
      <c r="A3708" s="126" t="s">
        <v>144</v>
      </c>
      <c r="B3708" s="163">
        <v>2016</v>
      </c>
      <c r="C3708" s="163">
        <v>6</v>
      </c>
      <c r="D3708" s="126" t="s">
        <v>58</v>
      </c>
      <c r="E3708" s="163">
        <v>57078</v>
      </c>
      <c r="F3708" s="163">
        <v>0</v>
      </c>
      <c r="G3708" s="163">
        <v>0</v>
      </c>
      <c r="H3708" s="163">
        <v>0</v>
      </c>
      <c r="I3708" s="163">
        <v>0</v>
      </c>
      <c r="J3708" s="163">
        <v>0</v>
      </c>
      <c r="K3708" s="163">
        <v>3</v>
      </c>
      <c r="L3708" s="163">
        <v>2663</v>
      </c>
      <c r="M3708" s="163">
        <v>3774</v>
      </c>
      <c r="N3708" s="163">
        <v>4.7E-2</v>
      </c>
      <c r="O3708" s="163">
        <v>6.6000000000000003E-2</v>
      </c>
      <c r="P3708" s="163">
        <v>3</v>
      </c>
      <c r="Q3708" s="163">
        <v>2663</v>
      </c>
      <c r="R3708" s="163">
        <v>3774</v>
      </c>
      <c r="S3708" s="163">
        <v>4.7E-2</v>
      </c>
      <c r="T3708" s="163">
        <v>6.6000000000000003E-2</v>
      </c>
    </row>
    <row r="3709" spans="1:20" ht="15.75" customHeight="1">
      <c r="A3709" s="130" t="s">
        <v>144</v>
      </c>
      <c r="B3709" s="164">
        <v>2016</v>
      </c>
      <c r="C3709" s="164">
        <v>7</v>
      </c>
      <c r="D3709" s="130" t="s">
        <v>59</v>
      </c>
      <c r="E3709" s="164">
        <v>57078</v>
      </c>
      <c r="F3709" s="164">
        <v>0</v>
      </c>
      <c r="G3709" s="164">
        <v>0</v>
      </c>
      <c r="H3709" s="164">
        <v>0</v>
      </c>
      <c r="I3709" s="164">
        <v>0</v>
      </c>
      <c r="J3709" s="164">
        <v>0</v>
      </c>
      <c r="K3709" s="164">
        <v>0</v>
      </c>
      <c r="L3709" s="164">
        <v>0</v>
      </c>
      <c r="M3709" s="164">
        <v>0</v>
      </c>
      <c r="N3709" s="164">
        <v>0</v>
      </c>
      <c r="O3709" s="164">
        <v>0</v>
      </c>
      <c r="P3709" s="164">
        <v>0</v>
      </c>
      <c r="Q3709" s="164">
        <v>0</v>
      </c>
      <c r="R3709" s="164">
        <v>0</v>
      </c>
      <c r="S3709" s="164">
        <v>0</v>
      </c>
      <c r="T3709" s="164">
        <v>0</v>
      </c>
    </row>
    <row r="3710" spans="1:20" ht="15.75" customHeight="1">
      <c r="A3710" s="126" t="s">
        <v>144</v>
      </c>
      <c r="B3710" s="163">
        <v>2016</v>
      </c>
      <c r="C3710" s="163">
        <v>8</v>
      </c>
      <c r="D3710" s="126" t="s">
        <v>60</v>
      </c>
      <c r="E3710" s="163">
        <v>57078</v>
      </c>
      <c r="F3710" s="163">
        <v>0</v>
      </c>
      <c r="G3710" s="163">
        <v>0</v>
      </c>
      <c r="H3710" s="163">
        <v>0</v>
      </c>
      <c r="I3710" s="163">
        <v>0</v>
      </c>
      <c r="J3710" s="163">
        <v>0</v>
      </c>
      <c r="K3710" s="163">
        <v>17</v>
      </c>
      <c r="L3710" s="163">
        <v>35621</v>
      </c>
      <c r="M3710" s="163">
        <v>55165</v>
      </c>
      <c r="N3710" s="163">
        <v>0.624</v>
      </c>
      <c r="O3710" s="163">
        <v>0.96599999999999997</v>
      </c>
      <c r="P3710" s="163">
        <v>17</v>
      </c>
      <c r="Q3710" s="163">
        <v>35621</v>
      </c>
      <c r="R3710" s="163">
        <v>55165</v>
      </c>
      <c r="S3710" s="163">
        <v>0.624</v>
      </c>
      <c r="T3710" s="163">
        <v>0.96599999999999997</v>
      </c>
    </row>
    <row r="3711" spans="1:20" ht="15.75" customHeight="1">
      <c r="A3711" s="130" t="s">
        <v>144</v>
      </c>
      <c r="B3711" s="164">
        <v>2016</v>
      </c>
      <c r="C3711" s="164">
        <v>9</v>
      </c>
      <c r="D3711" s="130" t="s">
        <v>61</v>
      </c>
      <c r="E3711" s="164">
        <v>57078</v>
      </c>
      <c r="F3711" s="164">
        <v>0</v>
      </c>
      <c r="G3711" s="164">
        <v>0</v>
      </c>
      <c r="H3711" s="164">
        <v>0</v>
      </c>
      <c r="I3711" s="164">
        <v>0</v>
      </c>
      <c r="J3711" s="164">
        <v>0</v>
      </c>
      <c r="K3711" s="164">
        <v>69</v>
      </c>
      <c r="L3711" s="164">
        <v>25165</v>
      </c>
      <c r="M3711" s="164">
        <v>18420</v>
      </c>
      <c r="N3711" s="164">
        <v>0.441</v>
      </c>
      <c r="O3711" s="164">
        <v>0.32300000000000001</v>
      </c>
      <c r="P3711" s="164">
        <v>69</v>
      </c>
      <c r="Q3711" s="164">
        <v>25165</v>
      </c>
      <c r="R3711" s="164">
        <v>18420</v>
      </c>
      <c r="S3711" s="164">
        <v>0.441</v>
      </c>
      <c r="T3711" s="164">
        <v>0.32300000000000001</v>
      </c>
    </row>
    <row r="3712" spans="1:20" ht="15.75" customHeight="1">
      <c r="A3712" s="126" t="s">
        <v>144</v>
      </c>
      <c r="B3712" s="163">
        <v>2017</v>
      </c>
      <c r="C3712" s="163">
        <v>0</v>
      </c>
      <c r="D3712" s="126" t="s">
        <v>53</v>
      </c>
      <c r="E3712" s="163">
        <v>57345</v>
      </c>
      <c r="F3712" s="163">
        <v>0</v>
      </c>
      <c r="G3712" s="163">
        <v>0</v>
      </c>
      <c r="H3712" s="163">
        <v>0</v>
      </c>
      <c r="I3712" s="163">
        <v>0</v>
      </c>
      <c r="J3712" s="163">
        <v>0</v>
      </c>
      <c r="K3712" s="163">
        <v>13</v>
      </c>
      <c r="L3712" s="163">
        <v>2014</v>
      </c>
      <c r="M3712" s="163">
        <v>1286</v>
      </c>
      <c r="N3712" s="163">
        <v>3.5000000000000003E-2</v>
      </c>
      <c r="O3712" s="163">
        <v>2.1999999999999999E-2</v>
      </c>
      <c r="P3712" s="163">
        <v>13</v>
      </c>
      <c r="Q3712" s="163">
        <v>2014</v>
      </c>
      <c r="R3712" s="163">
        <v>1286</v>
      </c>
      <c r="S3712" s="163">
        <v>3.5000000000000003E-2</v>
      </c>
      <c r="T3712" s="163">
        <v>2.1999999999999999E-2</v>
      </c>
    </row>
    <row r="3713" spans="1:20" ht="15.75" customHeight="1">
      <c r="A3713" s="130" t="s">
        <v>144</v>
      </c>
      <c r="B3713" s="164">
        <v>2017</v>
      </c>
      <c r="C3713" s="164">
        <v>1</v>
      </c>
      <c r="D3713" s="130" t="s">
        <v>54</v>
      </c>
      <c r="E3713" s="164">
        <v>57345</v>
      </c>
      <c r="F3713" s="164">
        <v>0</v>
      </c>
      <c r="G3713" s="164">
        <v>0</v>
      </c>
      <c r="H3713" s="164">
        <v>0</v>
      </c>
      <c r="I3713" s="164">
        <v>0</v>
      </c>
      <c r="J3713" s="164">
        <v>0</v>
      </c>
      <c r="K3713" s="164">
        <v>269</v>
      </c>
      <c r="L3713" s="164">
        <v>5422</v>
      </c>
      <c r="M3713" s="164">
        <v>6062</v>
      </c>
      <c r="N3713" s="164">
        <v>9.5000000000000001E-2</v>
      </c>
      <c r="O3713" s="164">
        <v>0.106</v>
      </c>
      <c r="P3713" s="164">
        <v>269</v>
      </c>
      <c r="Q3713" s="164">
        <v>5422</v>
      </c>
      <c r="R3713" s="164">
        <v>6062</v>
      </c>
      <c r="S3713" s="164">
        <v>9.5000000000000001E-2</v>
      </c>
      <c r="T3713" s="164">
        <v>0.106</v>
      </c>
    </row>
    <row r="3714" spans="1:20" ht="15.75" customHeight="1">
      <c r="A3714" s="126" t="s">
        <v>144</v>
      </c>
      <c r="B3714" s="163">
        <v>2017</v>
      </c>
      <c r="C3714" s="163">
        <v>2</v>
      </c>
      <c r="D3714" s="126" t="s">
        <v>1415</v>
      </c>
      <c r="E3714" s="163">
        <v>57345</v>
      </c>
      <c r="F3714" s="163">
        <v>0</v>
      </c>
      <c r="G3714" s="163">
        <v>0</v>
      </c>
      <c r="H3714" s="163">
        <v>0</v>
      </c>
      <c r="I3714" s="163">
        <v>0</v>
      </c>
      <c r="J3714" s="163">
        <v>0</v>
      </c>
      <c r="K3714" s="163">
        <v>1</v>
      </c>
      <c r="L3714" s="163">
        <v>11218</v>
      </c>
      <c r="M3714" s="163">
        <v>1122</v>
      </c>
      <c r="N3714" s="163">
        <v>0.19600000000000001</v>
      </c>
      <c r="O3714" s="163">
        <v>0.02</v>
      </c>
      <c r="P3714" s="163">
        <v>1</v>
      </c>
      <c r="Q3714" s="163">
        <v>11218</v>
      </c>
      <c r="R3714" s="163">
        <v>1122</v>
      </c>
      <c r="S3714" s="163">
        <v>0.19600000000000001</v>
      </c>
      <c r="T3714" s="163">
        <v>0.02</v>
      </c>
    </row>
    <row r="3715" spans="1:20" ht="15.75" customHeight="1">
      <c r="A3715" s="130" t="s">
        <v>144</v>
      </c>
      <c r="B3715" s="164">
        <v>2017</v>
      </c>
      <c r="C3715" s="164">
        <v>3</v>
      </c>
      <c r="D3715" s="130" t="s">
        <v>55</v>
      </c>
      <c r="E3715" s="164">
        <v>57345</v>
      </c>
      <c r="F3715" s="164">
        <v>0</v>
      </c>
      <c r="G3715" s="164">
        <v>0</v>
      </c>
      <c r="H3715" s="164">
        <v>0</v>
      </c>
      <c r="I3715" s="164">
        <v>0</v>
      </c>
      <c r="J3715" s="164">
        <v>0</v>
      </c>
      <c r="K3715" s="164">
        <v>15</v>
      </c>
      <c r="L3715" s="164">
        <v>3171</v>
      </c>
      <c r="M3715" s="164">
        <v>3953</v>
      </c>
      <c r="N3715" s="164">
        <v>5.5E-2</v>
      </c>
      <c r="O3715" s="164">
        <v>6.9000000000000006E-2</v>
      </c>
      <c r="P3715" s="164">
        <v>15</v>
      </c>
      <c r="Q3715" s="164">
        <v>3171</v>
      </c>
      <c r="R3715" s="164">
        <v>3953</v>
      </c>
      <c r="S3715" s="164">
        <v>5.5E-2</v>
      </c>
      <c r="T3715" s="164">
        <v>6.9000000000000006E-2</v>
      </c>
    </row>
    <row r="3716" spans="1:20" ht="15.75" customHeight="1">
      <c r="A3716" s="126" t="s">
        <v>144</v>
      </c>
      <c r="B3716" s="163">
        <v>2017</v>
      </c>
      <c r="C3716" s="163">
        <v>4</v>
      </c>
      <c r="D3716" s="126" t="s">
        <v>56</v>
      </c>
      <c r="E3716" s="163">
        <v>57345</v>
      </c>
      <c r="F3716" s="163">
        <v>0</v>
      </c>
      <c r="G3716" s="163">
        <v>0</v>
      </c>
      <c r="H3716" s="163">
        <v>0</v>
      </c>
      <c r="I3716" s="163">
        <v>0</v>
      </c>
      <c r="J3716" s="163">
        <v>0</v>
      </c>
      <c r="K3716" s="163">
        <v>1</v>
      </c>
      <c r="L3716" s="163">
        <v>8186</v>
      </c>
      <c r="M3716" s="163">
        <v>2245</v>
      </c>
      <c r="N3716" s="163">
        <v>0.14299999999999999</v>
      </c>
      <c r="O3716" s="163">
        <v>3.9E-2</v>
      </c>
      <c r="P3716" s="163">
        <v>1</v>
      </c>
      <c r="Q3716" s="163">
        <v>8186</v>
      </c>
      <c r="R3716" s="163">
        <v>2245</v>
      </c>
      <c r="S3716" s="163">
        <v>0.14299999999999999</v>
      </c>
      <c r="T3716" s="163">
        <v>3.9E-2</v>
      </c>
    </row>
    <row r="3717" spans="1:20" ht="15.75" customHeight="1">
      <c r="A3717" s="130" t="s">
        <v>144</v>
      </c>
      <c r="B3717" s="164">
        <v>2017</v>
      </c>
      <c r="C3717" s="164">
        <v>5</v>
      </c>
      <c r="D3717" s="130" t="s">
        <v>57</v>
      </c>
      <c r="E3717" s="164">
        <v>57345</v>
      </c>
      <c r="F3717" s="164">
        <v>0</v>
      </c>
      <c r="G3717" s="164">
        <v>0</v>
      </c>
      <c r="H3717" s="164">
        <v>0</v>
      </c>
      <c r="I3717" s="164">
        <v>0</v>
      </c>
      <c r="J3717" s="164">
        <v>0</v>
      </c>
      <c r="K3717" s="164">
        <v>78</v>
      </c>
      <c r="L3717" s="164">
        <v>12479</v>
      </c>
      <c r="M3717" s="164">
        <v>16998</v>
      </c>
      <c r="N3717" s="164">
        <v>0.218</v>
      </c>
      <c r="O3717" s="164">
        <v>0.29599999999999999</v>
      </c>
      <c r="P3717" s="164">
        <v>78</v>
      </c>
      <c r="Q3717" s="164">
        <v>12479</v>
      </c>
      <c r="R3717" s="164">
        <v>16998</v>
      </c>
      <c r="S3717" s="164">
        <v>0.218</v>
      </c>
      <c r="T3717" s="164">
        <v>0.29599999999999999</v>
      </c>
    </row>
    <row r="3718" spans="1:20" ht="15.75" customHeight="1">
      <c r="A3718" s="126" t="s">
        <v>144</v>
      </c>
      <c r="B3718" s="163">
        <v>2017</v>
      </c>
      <c r="C3718" s="163">
        <v>6</v>
      </c>
      <c r="D3718" s="126" t="s">
        <v>58</v>
      </c>
      <c r="E3718" s="163">
        <v>57345</v>
      </c>
      <c r="F3718" s="163">
        <v>0</v>
      </c>
      <c r="G3718" s="163">
        <v>0</v>
      </c>
      <c r="H3718" s="163">
        <v>0</v>
      </c>
      <c r="I3718" s="163">
        <v>0</v>
      </c>
      <c r="J3718" s="163">
        <v>0</v>
      </c>
      <c r="K3718" s="163">
        <v>5</v>
      </c>
      <c r="L3718" s="163">
        <v>260</v>
      </c>
      <c r="M3718" s="163">
        <v>1158</v>
      </c>
      <c r="N3718" s="163">
        <v>5.0000000000000001E-3</v>
      </c>
      <c r="O3718" s="163">
        <v>0.02</v>
      </c>
      <c r="P3718" s="163">
        <v>5</v>
      </c>
      <c r="Q3718" s="163">
        <v>260</v>
      </c>
      <c r="R3718" s="163">
        <v>1158</v>
      </c>
      <c r="S3718" s="163">
        <v>5.0000000000000001E-3</v>
      </c>
      <c r="T3718" s="163">
        <v>0.02</v>
      </c>
    </row>
    <row r="3719" spans="1:20" ht="15.75" customHeight="1">
      <c r="A3719" s="130" t="s">
        <v>144</v>
      </c>
      <c r="B3719" s="164">
        <v>2017</v>
      </c>
      <c r="C3719" s="164">
        <v>7</v>
      </c>
      <c r="D3719" s="130" t="s">
        <v>59</v>
      </c>
      <c r="E3719" s="164">
        <v>57345</v>
      </c>
      <c r="F3719" s="164">
        <v>0</v>
      </c>
      <c r="G3719" s="164">
        <v>0</v>
      </c>
      <c r="H3719" s="164">
        <v>0</v>
      </c>
      <c r="I3719" s="164">
        <v>0</v>
      </c>
      <c r="J3719" s="164">
        <v>0</v>
      </c>
      <c r="K3719" s="164">
        <v>2</v>
      </c>
      <c r="L3719" s="164">
        <v>78</v>
      </c>
      <c r="M3719" s="164">
        <v>42</v>
      </c>
      <c r="N3719" s="164">
        <v>1E-3</v>
      </c>
      <c r="O3719" s="164">
        <v>1E-3</v>
      </c>
      <c r="P3719" s="164">
        <v>2</v>
      </c>
      <c r="Q3719" s="164">
        <v>78</v>
      </c>
      <c r="R3719" s="164">
        <v>42</v>
      </c>
      <c r="S3719" s="164">
        <v>1E-3</v>
      </c>
      <c r="T3719" s="164">
        <v>1E-3</v>
      </c>
    </row>
    <row r="3720" spans="1:20" ht="15.75" customHeight="1">
      <c r="A3720" s="126" t="s">
        <v>144</v>
      </c>
      <c r="B3720" s="163">
        <v>2017</v>
      </c>
      <c r="C3720" s="163">
        <v>8</v>
      </c>
      <c r="D3720" s="126" t="s">
        <v>60</v>
      </c>
      <c r="E3720" s="163">
        <v>57345</v>
      </c>
      <c r="F3720" s="163">
        <v>0</v>
      </c>
      <c r="G3720" s="163">
        <v>0</v>
      </c>
      <c r="H3720" s="163">
        <v>0</v>
      </c>
      <c r="I3720" s="163">
        <v>0</v>
      </c>
      <c r="J3720" s="163">
        <v>0</v>
      </c>
      <c r="K3720" s="163">
        <v>4</v>
      </c>
      <c r="L3720" s="163">
        <v>11755</v>
      </c>
      <c r="M3720" s="163">
        <v>237</v>
      </c>
      <c r="N3720" s="163">
        <v>0.20499999999999999</v>
      </c>
      <c r="O3720" s="163">
        <v>4.0000000000000001E-3</v>
      </c>
      <c r="P3720" s="163">
        <v>4</v>
      </c>
      <c r="Q3720" s="163">
        <v>11755</v>
      </c>
      <c r="R3720" s="163">
        <v>237</v>
      </c>
      <c r="S3720" s="163">
        <v>0.20499999999999999</v>
      </c>
      <c r="T3720" s="163">
        <v>4.0000000000000001E-3</v>
      </c>
    </row>
    <row r="3721" spans="1:20" ht="15.75" customHeight="1">
      <c r="A3721" s="130" t="s">
        <v>144</v>
      </c>
      <c r="B3721" s="164">
        <v>2017</v>
      </c>
      <c r="C3721" s="164">
        <v>9</v>
      </c>
      <c r="D3721" s="130" t="s">
        <v>61</v>
      </c>
      <c r="E3721" s="164">
        <v>57345</v>
      </c>
      <c r="F3721" s="164">
        <v>0</v>
      </c>
      <c r="G3721" s="164">
        <v>0</v>
      </c>
      <c r="H3721" s="164">
        <v>0</v>
      </c>
      <c r="I3721" s="164">
        <v>0</v>
      </c>
      <c r="J3721" s="164">
        <v>0</v>
      </c>
      <c r="K3721" s="164">
        <v>50</v>
      </c>
      <c r="L3721" s="164">
        <v>12924</v>
      </c>
      <c r="M3721" s="164">
        <v>9688</v>
      </c>
      <c r="N3721" s="164">
        <v>0.22500000000000001</v>
      </c>
      <c r="O3721" s="164">
        <v>0.16900000000000001</v>
      </c>
      <c r="P3721" s="164">
        <v>50</v>
      </c>
      <c r="Q3721" s="164">
        <v>12924</v>
      </c>
      <c r="R3721" s="164">
        <v>9688</v>
      </c>
      <c r="S3721" s="164">
        <v>0.22500000000000001</v>
      </c>
      <c r="T3721" s="164">
        <v>0.16900000000000001</v>
      </c>
    </row>
    <row r="3722" spans="1:20" ht="15.75" customHeight="1">
      <c r="A3722" s="126" t="s">
        <v>144</v>
      </c>
      <c r="B3722" s="163">
        <v>2018</v>
      </c>
      <c r="C3722" s="163">
        <v>0</v>
      </c>
      <c r="D3722" s="126" t="s">
        <v>53</v>
      </c>
      <c r="E3722" s="163">
        <v>58326</v>
      </c>
      <c r="F3722" s="163">
        <v>0</v>
      </c>
      <c r="G3722" s="163">
        <v>0</v>
      </c>
      <c r="H3722" s="163">
        <v>0</v>
      </c>
      <c r="I3722" s="163">
        <v>0</v>
      </c>
      <c r="J3722" s="163">
        <v>0</v>
      </c>
      <c r="K3722" s="163">
        <v>19</v>
      </c>
      <c r="L3722" s="163">
        <v>8839</v>
      </c>
      <c r="M3722" s="163">
        <v>12867</v>
      </c>
      <c r="N3722" s="163">
        <v>0.152</v>
      </c>
      <c r="O3722" s="163">
        <v>0.221</v>
      </c>
      <c r="P3722" s="163">
        <v>19</v>
      </c>
      <c r="Q3722" s="163">
        <v>8839</v>
      </c>
      <c r="R3722" s="163">
        <v>12867</v>
      </c>
      <c r="S3722" s="163">
        <v>0.152</v>
      </c>
      <c r="T3722" s="163">
        <v>0.221</v>
      </c>
    </row>
    <row r="3723" spans="1:20" ht="15.75" customHeight="1">
      <c r="A3723" s="130" t="s">
        <v>144</v>
      </c>
      <c r="B3723" s="164">
        <v>2018</v>
      </c>
      <c r="C3723" s="164">
        <v>1</v>
      </c>
      <c r="D3723" s="130" t="s">
        <v>54</v>
      </c>
      <c r="E3723" s="164">
        <v>58326</v>
      </c>
      <c r="F3723" s="164">
        <v>0</v>
      </c>
      <c r="G3723" s="164">
        <v>0</v>
      </c>
      <c r="H3723" s="164">
        <v>0</v>
      </c>
      <c r="I3723" s="164">
        <v>0</v>
      </c>
      <c r="J3723" s="164">
        <v>0</v>
      </c>
      <c r="K3723" s="164">
        <v>246</v>
      </c>
      <c r="L3723" s="164">
        <v>6745</v>
      </c>
      <c r="M3723" s="164">
        <v>4526</v>
      </c>
      <c r="N3723" s="164">
        <v>0.11600000000000001</v>
      </c>
      <c r="O3723" s="164">
        <v>7.8E-2</v>
      </c>
      <c r="P3723" s="164">
        <v>246</v>
      </c>
      <c r="Q3723" s="164">
        <v>6745</v>
      </c>
      <c r="R3723" s="164">
        <v>4526</v>
      </c>
      <c r="S3723" s="164">
        <v>0.11600000000000001</v>
      </c>
      <c r="T3723" s="164">
        <v>7.8E-2</v>
      </c>
    </row>
    <row r="3724" spans="1:20" ht="15.75" customHeight="1">
      <c r="A3724" s="126" t="s">
        <v>144</v>
      </c>
      <c r="B3724" s="163">
        <v>2018</v>
      </c>
      <c r="C3724" s="163">
        <v>2</v>
      </c>
      <c r="D3724" s="126" t="s">
        <v>1415</v>
      </c>
      <c r="E3724" s="163">
        <v>58326</v>
      </c>
      <c r="F3724" s="163">
        <v>0</v>
      </c>
      <c r="G3724" s="163">
        <v>0</v>
      </c>
      <c r="H3724" s="163">
        <v>0</v>
      </c>
      <c r="I3724" s="163">
        <v>0</v>
      </c>
      <c r="J3724" s="163">
        <v>0</v>
      </c>
      <c r="K3724" s="163">
        <v>1</v>
      </c>
      <c r="L3724" s="163">
        <v>4297</v>
      </c>
      <c r="M3724" s="163">
        <v>716</v>
      </c>
      <c r="N3724" s="163">
        <v>7.3999999999999996E-2</v>
      </c>
      <c r="O3724" s="163">
        <v>1.2E-2</v>
      </c>
      <c r="P3724" s="163">
        <v>1</v>
      </c>
      <c r="Q3724" s="163">
        <v>4297</v>
      </c>
      <c r="R3724" s="163">
        <v>716</v>
      </c>
      <c r="S3724" s="163">
        <v>7.3999999999999996E-2</v>
      </c>
      <c r="T3724" s="163">
        <v>1.2E-2</v>
      </c>
    </row>
    <row r="3725" spans="1:20" ht="15.75" customHeight="1">
      <c r="A3725" s="130" t="s">
        <v>144</v>
      </c>
      <c r="B3725" s="164">
        <v>2018</v>
      </c>
      <c r="C3725" s="164">
        <v>3</v>
      </c>
      <c r="D3725" s="130" t="s">
        <v>55</v>
      </c>
      <c r="E3725" s="164">
        <v>58326</v>
      </c>
      <c r="F3725" s="164">
        <v>0</v>
      </c>
      <c r="G3725" s="164">
        <v>0</v>
      </c>
      <c r="H3725" s="164">
        <v>0</v>
      </c>
      <c r="I3725" s="164">
        <v>0</v>
      </c>
      <c r="J3725" s="164">
        <v>0</v>
      </c>
      <c r="K3725" s="164">
        <v>15</v>
      </c>
      <c r="L3725" s="164">
        <v>9153</v>
      </c>
      <c r="M3725" s="164">
        <v>12261</v>
      </c>
      <c r="N3725" s="164">
        <v>0.157</v>
      </c>
      <c r="O3725" s="164">
        <v>0.21</v>
      </c>
      <c r="P3725" s="164">
        <v>15</v>
      </c>
      <c r="Q3725" s="164">
        <v>9153</v>
      </c>
      <c r="R3725" s="164">
        <v>12261</v>
      </c>
      <c r="S3725" s="164">
        <v>0.157</v>
      </c>
      <c r="T3725" s="164">
        <v>0.21</v>
      </c>
    </row>
    <row r="3726" spans="1:20" ht="15.75" customHeight="1">
      <c r="A3726" s="126" t="s">
        <v>144</v>
      </c>
      <c r="B3726" s="163">
        <v>2018</v>
      </c>
      <c r="C3726" s="163">
        <v>4</v>
      </c>
      <c r="D3726" s="126" t="s">
        <v>56</v>
      </c>
      <c r="E3726" s="163">
        <v>58326</v>
      </c>
      <c r="F3726" s="163">
        <v>0</v>
      </c>
      <c r="G3726" s="163">
        <v>0</v>
      </c>
      <c r="H3726" s="163">
        <v>0</v>
      </c>
      <c r="I3726" s="163">
        <v>0</v>
      </c>
      <c r="J3726" s="163">
        <v>0</v>
      </c>
      <c r="K3726" s="163">
        <v>3</v>
      </c>
      <c r="L3726" s="163">
        <v>1186</v>
      </c>
      <c r="M3726" s="163">
        <v>127</v>
      </c>
      <c r="N3726" s="163">
        <v>0.02</v>
      </c>
      <c r="O3726" s="163">
        <v>2E-3</v>
      </c>
      <c r="P3726" s="163">
        <v>3</v>
      </c>
      <c r="Q3726" s="163">
        <v>1186</v>
      </c>
      <c r="R3726" s="163">
        <v>127</v>
      </c>
      <c r="S3726" s="163">
        <v>0.02</v>
      </c>
      <c r="T3726" s="163">
        <v>2E-3</v>
      </c>
    </row>
    <row r="3727" spans="1:20" ht="15.75" customHeight="1">
      <c r="A3727" s="130" t="s">
        <v>144</v>
      </c>
      <c r="B3727" s="164">
        <v>2018</v>
      </c>
      <c r="C3727" s="164">
        <v>5</v>
      </c>
      <c r="D3727" s="130" t="s">
        <v>57</v>
      </c>
      <c r="E3727" s="164">
        <v>58326</v>
      </c>
      <c r="F3727" s="164">
        <v>0</v>
      </c>
      <c r="G3727" s="164">
        <v>0</v>
      </c>
      <c r="H3727" s="164">
        <v>0</v>
      </c>
      <c r="I3727" s="164">
        <v>0</v>
      </c>
      <c r="J3727" s="164">
        <v>0</v>
      </c>
      <c r="K3727" s="164">
        <v>88</v>
      </c>
      <c r="L3727" s="164">
        <v>19873</v>
      </c>
      <c r="M3727" s="164">
        <v>23744</v>
      </c>
      <c r="N3727" s="164">
        <v>0.34100000000000003</v>
      </c>
      <c r="O3727" s="164">
        <v>0.40699999999999997</v>
      </c>
      <c r="P3727" s="164">
        <v>88</v>
      </c>
      <c r="Q3727" s="164">
        <v>19873</v>
      </c>
      <c r="R3727" s="164">
        <v>23744</v>
      </c>
      <c r="S3727" s="164">
        <v>0.34100000000000003</v>
      </c>
      <c r="T3727" s="164">
        <v>0.40699999999999997</v>
      </c>
    </row>
    <row r="3728" spans="1:20" ht="15.75" customHeight="1">
      <c r="A3728" s="126" t="s">
        <v>144</v>
      </c>
      <c r="B3728" s="163">
        <v>2018</v>
      </c>
      <c r="C3728" s="163">
        <v>6</v>
      </c>
      <c r="D3728" s="126" t="s">
        <v>58</v>
      </c>
      <c r="E3728" s="163">
        <v>58326</v>
      </c>
      <c r="F3728" s="163">
        <v>1</v>
      </c>
      <c r="G3728" s="163">
        <v>20580</v>
      </c>
      <c r="H3728" s="163">
        <v>35673</v>
      </c>
      <c r="I3728" s="163">
        <v>0.35299999999999998</v>
      </c>
      <c r="J3728" s="163">
        <v>0.61199999999999999</v>
      </c>
      <c r="K3728" s="163">
        <v>20</v>
      </c>
      <c r="L3728" s="163">
        <v>791</v>
      </c>
      <c r="M3728" s="163">
        <v>4737</v>
      </c>
      <c r="N3728" s="163">
        <v>1.4E-2</v>
      </c>
      <c r="O3728" s="163">
        <v>8.1000000000000003E-2</v>
      </c>
      <c r="P3728" s="163">
        <v>21</v>
      </c>
      <c r="Q3728" s="163">
        <v>21371</v>
      </c>
      <c r="R3728" s="163">
        <v>40410</v>
      </c>
      <c r="S3728" s="163">
        <v>0.36599999999999999</v>
      </c>
      <c r="T3728" s="163">
        <v>0.69299999999999995</v>
      </c>
    </row>
    <row r="3729" spans="1:20" ht="15.75" customHeight="1">
      <c r="A3729" s="130" t="s">
        <v>144</v>
      </c>
      <c r="B3729" s="164">
        <v>2018</v>
      </c>
      <c r="C3729" s="164">
        <v>7</v>
      </c>
      <c r="D3729" s="130" t="s">
        <v>59</v>
      </c>
      <c r="E3729" s="164">
        <v>58326</v>
      </c>
      <c r="F3729" s="164">
        <v>0</v>
      </c>
      <c r="G3729" s="164">
        <v>0</v>
      </c>
      <c r="H3729" s="164">
        <v>0</v>
      </c>
      <c r="I3729" s="164">
        <v>0</v>
      </c>
      <c r="J3729" s="164">
        <v>0</v>
      </c>
      <c r="K3729" s="164">
        <v>7</v>
      </c>
      <c r="L3729" s="164">
        <v>3436</v>
      </c>
      <c r="M3729" s="164">
        <v>2919</v>
      </c>
      <c r="N3729" s="164">
        <v>5.8999999999999997E-2</v>
      </c>
      <c r="O3729" s="164">
        <v>0.05</v>
      </c>
      <c r="P3729" s="164">
        <v>7</v>
      </c>
      <c r="Q3729" s="164">
        <v>3436</v>
      </c>
      <c r="R3729" s="164">
        <v>2919</v>
      </c>
      <c r="S3729" s="164">
        <v>5.8999999999999997E-2</v>
      </c>
      <c r="T3729" s="164">
        <v>0.05</v>
      </c>
    </row>
    <row r="3730" spans="1:20" ht="15.75" customHeight="1">
      <c r="A3730" s="126" t="s">
        <v>144</v>
      </c>
      <c r="B3730" s="163">
        <v>2018</v>
      </c>
      <c r="C3730" s="163">
        <v>8</v>
      </c>
      <c r="D3730" s="126" t="s">
        <v>60</v>
      </c>
      <c r="E3730" s="163">
        <v>58326</v>
      </c>
      <c r="F3730" s="163">
        <v>0</v>
      </c>
      <c r="G3730" s="163">
        <v>0</v>
      </c>
      <c r="H3730" s="163">
        <v>0</v>
      </c>
      <c r="I3730" s="163">
        <v>0</v>
      </c>
      <c r="J3730" s="163">
        <v>0</v>
      </c>
      <c r="K3730" s="163">
        <v>5</v>
      </c>
      <c r="L3730" s="163">
        <v>3477</v>
      </c>
      <c r="M3730" s="163">
        <v>629</v>
      </c>
      <c r="N3730" s="163">
        <v>0.06</v>
      </c>
      <c r="O3730" s="163">
        <v>1.0999999999999999E-2</v>
      </c>
      <c r="P3730" s="163">
        <v>5</v>
      </c>
      <c r="Q3730" s="163">
        <v>3477</v>
      </c>
      <c r="R3730" s="163">
        <v>629</v>
      </c>
      <c r="S3730" s="163">
        <v>0.06</v>
      </c>
      <c r="T3730" s="163">
        <v>1.0999999999999999E-2</v>
      </c>
    </row>
    <row r="3731" spans="1:20" ht="15.75" customHeight="1">
      <c r="A3731" s="130" t="s">
        <v>144</v>
      </c>
      <c r="B3731" s="164">
        <v>2018</v>
      </c>
      <c r="C3731" s="164">
        <v>9</v>
      </c>
      <c r="D3731" s="130" t="s">
        <v>61</v>
      </c>
      <c r="E3731" s="164">
        <v>58326</v>
      </c>
      <c r="F3731" s="164">
        <v>0</v>
      </c>
      <c r="G3731" s="164">
        <v>0</v>
      </c>
      <c r="H3731" s="164">
        <v>0</v>
      </c>
      <c r="I3731" s="164">
        <v>0</v>
      </c>
      <c r="J3731" s="164">
        <v>0</v>
      </c>
      <c r="K3731" s="164">
        <v>59</v>
      </c>
      <c r="L3731" s="164">
        <v>21542</v>
      </c>
      <c r="M3731" s="164">
        <v>16348</v>
      </c>
      <c r="N3731" s="164">
        <v>0.36899999999999999</v>
      </c>
      <c r="O3731" s="164">
        <v>0.28000000000000003</v>
      </c>
      <c r="P3731" s="164">
        <v>59</v>
      </c>
      <c r="Q3731" s="164">
        <v>21542</v>
      </c>
      <c r="R3731" s="164">
        <v>16348</v>
      </c>
      <c r="S3731" s="164">
        <v>0.36899999999999999</v>
      </c>
      <c r="T3731" s="164">
        <v>0.28000000000000003</v>
      </c>
    </row>
    <row r="3732" spans="1:20" ht="15.75" customHeight="1">
      <c r="A3732" s="126" t="s">
        <v>144</v>
      </c>
      <c r="B3732" s="163">
        <v>2019</v>
      </c>
      <c r="C3732" s="163">
        <v>0</v>
      </c>
      <c r="D3732" s="126" t="s">
        <v>53</v>
      </c>
      <c r="E3732" s="163">
        <v>59316</v>
      </c>
      <c r="F3732" s="163">
        <v>0</v>
      </c>
      <c r="G3732" s="163">
        <v>0</v>
      </c>
      <c r="H3732" s="163">
        <v>0</v>
      </c>
      <c r="I3732" s="163">
        <v>0</v>
      </c>
      <c r="J3732" s="163">
        <v>0</v>
      </c>
      <c r="K3732" s="163">
        <v>17</v>
      </c>
      <c r="L3732" s="163">
        <v>1316</v>
      </c>
      <c r="M3732" s="163">
        <v>568</v>
      </c>
      <c r="N3732" s="163">
        <v>2.1999999999999999E-2</v>
      </c>
      <c r="O3732" s="163">
        <v>0.01</v>
      </c>
      <c r="P3732" s="163">
        <v>17</v>
      </c>
      <c r="Q3732" s="163">
        <v>1316</v>
      </c>
      <c r="R3732" s="163">
        <v>568</v>
      </c>
      <c r="S3732" s="163">
        <v>2.1999999999999999E-2</v>
      </c>
      <c r="T3732" s="163">
        <v>0.01</v>
      </c>
    </row>
    <row r="3733" spans="1:20" ht="15.75" customHeight="1">
      <c r="A3733" s="130" t="s">
        <v>144</v>
      </c>
      <c r="B3733" s="164">
        <v>2019</v>
      </c>
      <c r="C3733" s="164">
        <v>1</v>
      </c>
      <c r="D3733" s="130" t="s">
        <v>54</v>
      </c>
      <c r="E3733" s="164">
        <v>59316</v>
      </c>
      <c r="F3733" s="164">
        <v>0</v>
      </c>
      <c r="G3733" s="164">
        <v>0</v>
      </c>
      <c r="H3733" s="164">
        <v>0</v>
      </c>
      <c r="I3733" s="164">
        <v>0</v>
      </c>
      <c r="J3733" s="164">
        <v>0</v>
      </c>
      <c r="K3733" s="164">
        <v>485</v>
      </c>
      <c r="L3733" s="164">
        <v>4586</v>
      </c>
      <c r="M3733" s="164">
        <v>5212</v>
      </c>
      <c r="N3733" s="164">
        <v>7.6999999999999999E-2</v>
      </c>
      <c r="O3733" s="164">
        <v>8.7999999999999995E-2</v>
      </c>
      <c r="P3733" s="164">
        <v>485</v>
      </c>
      <c r="Q3733" s="164">
        <v>4586</v>
      </c>
      <c r="R3733" s="164">
        <v>5212</v>
      </c>
      <c r="S3733" s="164">
        <v>7.6999999999999999E-2</v>
      </c>
      <c r="T3733" s="164">
        <v>8.7999999999999995E-2</v>
      </c>
    </row>
    <row r="3734" spans="1:20" ht="15.75" customHeight="1">
      <c r="A3734" s="126" t="s">
        <v>144</v>
      </c>
      <c r="B3734" s="163">
        <v>2019</v>
      </c>
      <c r="C3734" s="163">
        <v>2</v>
      </c>
      <c r="D3734" s="126" t="s">
        <v>1415</v>
      </c>
      <c r="E3734" s="163">
        <v>59316</v>
      </c>
      <c r="F3734" s="163">
        <v>0</v>
      </c>
      <c r="G3734" s="163">
        <v>0</v>
      </c>
      <c r="H3734" s="163">
        <v>0</v>
      </c>
      <c r="I3734" s="163">
        <v>0</v>
      </c>
      <c r="J3734" s="163">
        <v>0</v>
      </c>
      <c r="K3734" s="163">
        <v>0</v>
      </c>
      <c r="L3734" s="163">
        <v>0</v>
      </c>
      <c r="M3734" s="163">
        <v>0</v>
      </c>
      <c r="N3734" s="163">
        <v>0</v>
      </c>
      <c r="O3734" s="163">
        <v>0</v>
      </c>
      <c r="P3734" s="163">
        <v>0</v>
      </c>
      <c r="Q3734" s="163">
        <v>0</v>
      </c>
      <c r="R3734" s="163">
        <v>0</v>
      </c>
      <c r="S3734" s="163">
        <v>0</v>
      </c>
      <c r="T3734" s="163">
        <v>0</v>
      </c>
    </row>
    <row r="3735" spans="1:20" ht="15.75" customHeight="1">
      <c r="A3735" s="130" t="s">
        <v>144</v>
      </c>
      <c r="B3735" s="164">
        <v>2019</v>
      </c>
      <c r="C3735" s="164">
        <v>3</v>
      </c>
      <c r="D3735" s="130" t="s">
        <v>55</v>
      </c>
      <c r="E3735" s="164">
        <v>59316</v>
      </c>
      <c r="F3735" s="164">
        <v>0</v>
      </c>
      <c r="G3735" s="164">
        <v>0</v>
      </c>
      <c r="H3735" s="164">
        <v>0</v>
      </c>
      <c r="I3735" s="164">
        <v>0</v>
      </c>
      <c r="J3735" s="164">
        <v>0</v>
      </c>
      <c r="K3735" s="164">
        <v>9</v>
      </c>
      <c r="L3735" s="164">
        <v>3365</v>
      </c>
      <c r="M3735" s="164">
        <v>7174</v>
      </c>
      <c r="N3735" s="164">
        <v>5.7000000000000002E-2</v>
      </c>
      <c r="O3735" s="164">
        <v>0.121</v>
      </c>
      <c r="P3735" s="164">
        <v>9</v>
      </c>
      <c r="Q3735" s="164">
        <v>3365</v>
      </c>
      <c r="R3735" s="164">
        <v>7174</v>
      </c>
      <c r="S3735" s="164">
        <v>5.7000000000000002E-2</v>
      </c>
      <c r="T3735" s="164">
        <v>0.121</v>
      </c>
    </row>
    <row r="3736" spans="1:20" ht="15.75" customHeight="1">
      <c r="A3736" s="126" t="s">
        <v>144</v>
      </c>
      <c r="B3736" s="163">
        <v>2019</v>
      </c>
      <c r="C3736" s="163">
        <v>4</v>
      </c>
      <c r="D3736" s="126" t="s">
        <v>56</v>
      </c>
      <c r="E3736" s="163">
        <v>59316</v>
      </c>
      <c r="F3736" s="163">
        <v>0</v>
      </c>
      <c r="G3736" s="163">
        <v>0</v>
      </c>
      <c r="H3736" s="163">
        <v>0</v>
      </c>
      <c r="I3736" s="163">
        <v>0</v>
      </c>
      <c r="J3736" s="163">
        <v>0</v>
      </c>
      <c r="K3736" s="163">
        <v>1</v>
      </c>
      <c r="L3736" s="163">
        <v>172</v>
      </c>
      <c r="M3736" s="163">
        <v>487</v>
      </c>
      <c r="N3736" s="163">
        <v>3.0000000000000001E-3</v>
      </c>
      <c r="O3736" s="163">
        <v>8.0000000000000002E-3</v>
      </c>
      <c r="P3736" s="163">
        <v>1</v>
      </c>
      <c r="Q3736" s="163">
        <v>172</v>
      </c>
      <c r="R3736" s="163">
        <v>487</v>
      </c>
      <c r="S3736" s="163">
        <v>3.0000000000000001E-3</v>
      </c>
      <c r="T3736" s="163">
        <v>8.0000000000000002E-3</v>
      </c>
    </row>
    <row r="3737" spans="1:20" ht="15.75" customHeight="1">
      <c r="A3737" s="130" t="s">
        <v>144</v>
      </c>
      <c r="B3737" s="164">
        <v>2019</v>
      </c>
      <c r="C3737" s="164">
        <v>5</v>
      </c>
      <c r="D3737" s="130" t="s">
        <v>57</v>
      </c>
      <c r="E3737" s="164">
        <v>59316</v>
      </c>
      <c r="F3737" s="164">
        <v>0</v>
      </c>
      <c r="G3737" s="164">
        <v>0</v>
      </c>
      <c r="H3737" s="164">
        <v>0</v>
      </c>
      <c r="I3737" s="164">
        <v>0</v>
      </c>
      <c r="J3737" s="164">
        <v>0</v>
      </c>
      <c r="K3737" s="164">
        <v>56</v>
      </c>
      <c r="L3737" s="164">
        <v>22052</v>
      </c>
      <c r="M3737" s="164">
        <v>17773</v>
      </c>
      <c r="N3737" s="164">
        <v>0.372</v>
      </c>
      <c r="O3737" s="164">
        <v>0.3</v>
      </c>
      <c r="P3737" s="164">
        <v>56</v>
      </c>
      <c r="Q3737" s="164">
        <v>22052</v>
      </c>
      <c r="R3737" s="164">
        <v>17773</v>
      </c>
      <c r="S3737" s="164">
        <v>0.372</v>
      </c>
      <c r="T3737" s="164">
        <v>0.3</v>
      </c>
    </row>
    <row r="3738" spans="1:20" ht="15.75" customHeight="1">
      <c r="A3738" s="126" t="s">
        <v>144</v>
      </c>
      <c r="B3738" s="163">
        <v>2019</v>
      </c>
      <c r="C3738" s="163">
        <v>6</v>
      </c>
      <c r="D3738" s="126" t="s">
        <v>58</v>
      </c>
      <c r="E3738" s="163">
        <v>59316</v>
      </c>
      <c r="F3738" s="163">
        <v>0</v>
      </c>
      <c r="G3738" s="163">
        <v>0</v>
      </c>
      <c r="H3738" s="163">
        <v>0</v>
      </c>
      <c r="I3738" s="163">
        <v>0</v>
      </c>
      <c r="J3738" s="163">
        <v>0</v>
      </c>
      <c r="K3738" s="163">
        <v>2</v>
      </c>
      <c r="L3738" s="163">
        <v>99</v>
      </c>
      <c r="M3738" s="163">
        <v>225</v>
      </c>
      <c r="N3738" s="163">
        <v>2E-3</v>
      </c>
      <c r="O3738" s="163">
        <v>4.0000000000000001E-3</v>
      </c>
      <c r="P3738" s="163">
        <v>2</v>
      </c>
      <c r="Q3738" s="163">
        <v>99</v>
      </c>
      <c r="R3738" s="163">
        <v>225</v>
      </c>
      <c r="S3738" s="163">
        <v>2E-3</v>
      </c>
      <c r="T3738" s="163">
        <v>4.0000000000000001E-3</v>
      </c>
    </row>
    <row r="3739" spans="1:20" ht="15.75" customHeight="1">
      <c r="A3739" s="130" t="s">
        <v>144</v>
      </c>
      <c r="B3739" s="164">
        <v>2019</v>
      </c>
      <c r="C3739" s="164">
        <v>7</v>
      </c>
      <c r="D3739" s="130" t="s">
        <v>59</v>
      </c>
      <c r="E3739" s="164">
        <v>59316</v>
      </c>
      <c r="F3739" s="164">
        <v>0</v>
      </c>
      <c r="G3739" s="164">
        <v>0</v>
      </c>
      <c r="H3739" s="164">
        <v>0</v>
      </c>
      <c r="I3739" s="164">
        <v>0</v>
      </c>
      <c r="J3739" s="164">
        <v>0</v>
      </c>
      <c r="K3739" s="164">
        <v>6</v>
      </c>
      <c r="L3739" s="164">
        <v>2314</v>
      </c>
      <c r="M3739" s="164">
        <v>3079</v>
      </c>
      <c r="N3739" s="164">
        <v>3.9E-2</v>
      </c>
      <c r="O3739" s="164">
        <v>5.1999999999999998E-2</v>
      </c>
      <c r="P3739" s="164">
        <v>6</v>
      </c>
      <c r="Q3739" s="164">
        <v>2314</v>
      </c>
      <c r="R3739" s="164">
        <v>3079</v>
      </c>
      <c r="S3739" s="164">
        <v>3.9E-2</v>
      </c>
      <c r="T3739" s="164">
        <v>5.1999999999999998E-2</v>
      </c>
    </row>
    <row r="3740" spans="1:20" ht="15.75" customHeight="1">
      <c r="A3740" s="126" t="s">
        <v>144</v>
      </c>
      <c r="B3740" s="163">
        <v>2019</v>
      </c>
      <c r="C3740" s="163">
        <v>8</v>
      </c>
      <c r="D3740" s="126" t="s">
        <v>60</v>
      </c>
      <c r="E3740" s="163">
        <v>59316</v>
      </c>
      <c r="F3740" s="163">
        <v>0</v>
      </c>
      <c r="G3740" s="163">
        <v>0</v>
      </c>
      <c r="H3740" s="163">
        <v>0</v>
      </c>
      <c r="I3740" s="163">
        <v>0</v>
      </c>
      <c r="J3740" s="163">
        <v>0</v>
      </c>
      <c r="K3740" s="163">
        <v>4</v>
      </c>
      <c r="L3740" s="163">
        <v>14695</v>
      </c>
      <c r="M3740" s="163">
        <v>4683</v>
      </c>
      <c r="N3740" s="163">
        <v>0.248</v>
      </c>
      <c r="O3740" s="163">
        <v>7.9000000000000001E-2</v>
      </c>
      <c r="P3740" s="163">
        <v>4</v>
      </c>
      <c r="Q3740" s="163">
        <v>14695</v>
      </c>
      <c r="R3740" s="163">
        <v>4683</v>
      </c>
      <c r="S3740" s="163">
        <v>0.248</v>
      </c>
      <c r="T3740" s="163">
        <v>7.9000000000000001E-2</v>
      </c>
    </row>
    <row r="3741" spans="1:20" ht="15.75" customHeight="1">
      <c r="A3741" s="130" t="s">
        <v>144</v>
      </c>
      <c r="B3741" s="164">
        <v>2019</v>
      </c>
      <c r="C3741" s="164">
        <v>9</v>
      </c>
      <c r="D3741" s="130" t="s">
        <v>61</v>
      </c>
      <c r="E3741" s="164">
        <v>59316</v>
      </c>
      <c r="F3741" s="164">
        <v>0</v>
      </c>
      <c r="G3741" s="164">
        <v>0</v>
      </c>
      <c r="H3741" s="164">
        <v>0</v>
      </c>
      <c r="I3741" s="164">
        <v>0</v>
      </c>
      <c r="J3741" s="164">
        <v>0</v>
      </c>
      <c r="K3741" s="164">
        <v>59</v>
      </c>
      <c r="L3741" s="164">
        <v>15906</v>
      </c>
      <c r="M3741" s="164">
        <v>19044</v>
      </c>
      <c r="N3741" s="164">
        <v>0.26800000000000002</v>
      </c>
      <c r="O3741" s="164">
        <v>0.32100000000000001</v>
      </c>
      <c r="P3741" s="164">
        <v>59</v>
      </c>
      <c r="Q3741" s="164">
        <v>15906</v>
      </c>
      <c r="R3741" s="164">
        <v>19044</v>
      </c>
      <c r="S3741" s="164">
        <v>0.26800000000000002</v>
      </c>
      <c r="T3741" s="164">
        <v>0.32100000000000001</v>
      </c>
    </row>
    <row r="3742" spans="1:20" ht="15.75" customHeight="1">
      <c r="A3742" s="126" t="s">
        <v>144</v>
      </c>
      <c r="B3742" s="163">
        <v>2020</v>
      </c>
      <c r="C3742" s="163">
        <v>0</v>
      </c>
      <c r="D3742" s="126" t="s">
        <v>53</v>
      </c>
      <c r="E3742" s="163">
        <v>59646</v>
      </c>
      <c r="F3742" s="163">
        <v>0</v>
      </c>
      <c r="G3742" s="163">
        <v>0</v>
      </c>
      <c r="H3742" s="163">
        <v>0</v>
      </c>
      <c r="I3742" s="163">
        <v>0</v>
      </c>
      <c r="J3742" s="163">
        <v>0</v>
      </c>
      <c r="K3742" s="163">
        <v>9</v>
      </c>
      <c r="L3742" s="163">
        <v>8492</v>
      </c>
      <c r="M3742" s="163">
        <v>3317</v>
      </c>
      <c r="N3742" s="163">
        <v>0.14199999999999999</v>
      </c>
      <c r="O3742" s="163">
        <v>5.6000000000000001E-2</v>
      </c>
      <c r="P3742" s="163">
        <v>9</v>
      </c>
      <c r="Q3742" s="163">
        <v>8492</v>
      </c>
      <c r="R3742" s="163">
        <v>3317</v>
      </c>
      <c r="S3742" s="163">
        <v>0.14199999999999999</v>
      </c>
      <c r="T3742" s="163">
        <v>5.6000000000000001E-2</v>
      </c>
    </row>
    <row r="3743" spans="1:20" ht="15.75" customHeight="1">
      <c r="A3743" s="130" t="s">
        <v>144</v>
      </c>
      <c r="B3743" s="164">
        <v>2020</v>
      </c>
      <c r="C3743" s="164">
        <v>1</v>
      </c>
      <c r="D3743" s="130" t="s">
        <v>54</v>
      </c>
      <c r="E3743" s="164">
        <v>59646</v>
      </c>
      <c r="F3743" s="164">
        <v>0</v>
      </c>
      <c r="G3743" s="164">
        <v>0</v>
      </c>
      <c r="H3743" s="164">
        <v>0</v>
      </c>
      <c r="I3743" s="164">
        <v>0</v>
      </c>
      <c r="J3743" s="164">
        <v>0</v>
      </c>
      <c r="K3743" s="164">
        <v>427</v>
      </c>
      <c r="L3743" s="164">
        <v>8187</v>
      </c>
      <c r="M3743" s="164">
        <v>8785</v>
      </c>
      <c r="N3743" s="164">
        <v>0.13700000000000001</v>
      </c>
      <c r="O3743" s="164">
        <v>0.14699999999999999</v>
      </c>
      <c r="P3743" s="164">
        <v>427</v>
      </c>
      <c r="Q3743" s="164">
        <v>8187</v>
      </c>
      <c r="R3743" s="164">
        <v>8785</v>
      </c>
      <c r="S3743" s="164">
        <v>0.13700000000000001</v>
      </c>
      <c r="T3743" s="164">
        <v>0.14699999999999999</v>
      </c>
    </row>
    <row r="3744" spans="1:20" ht="15.75" customHeight="1">
      <c r="A3744" s="126" t="s">
        <v>144</v>
      </c>
      <c r="B3744" s="163">
        <v>2020</v>
      </c>
      <c r="C3744" s="163">
        <v>2</v>
      </c>
      <c r="D3744" s="126" t="s">
        <v>1415</v>
      </c>
      <c r="E3744" s="163">
        <v>59646</v>
      </c>
      <c r="F3744" s="163">
        <v>0</v>
      </c>
      <c r="G3744" s="163">
        <v>0</v>
      </c>
      <c r="H3744" s="163">
        <v>0</v>
      </c>
      <c r="I3744" s="163">
        <v>0</v>
      </c>
      <c r="J3744" s="163">
        <v>0</v>
      </c>
      <c r="K3744" s="163">
        <v>0</v>
      </c>
      <c r="L3744" s="163">
        <v>0</v>
      </c>
      <c r="M3744" s="163">
        <v>0</v>
      </c>
      <c r="N3744" s="163">
        <v>0</v>
      </c>
      <c r="O3744" s="163">
        <v>0</v>
      </c>
      <c r="P3744" s="163">
        <v>0</v>
      </c>
      <c r="Q3744" s="163">
        <v>0</v>
      </c>
      <c r="R3744" s="163">
        <v>0</v>
      </c>
      <c r="S3744" s="163">
        <v>0</v>
      </c>
      <c r="T3744" s="163">
        <v>0</v>
      </c>
    </row>
    <row r="3745" spans="1:20" ht="15.75" customHeight="1">
      <c r="A3745" s="130" t="s">
        <v>144</v>
      </c>
      <c r="B3745" s="164">
        <v>2020</v>
      </c>
      <c r="C3745" s="164">
        <v>3</v>
      </c>
      <c r="D3745" s="130" t="s">
        <v>55</v>
      </c>
      <c r="E3745" s="164">
        <v>59646</v>
      </c>
      <c r="F3745" s="164">
        <v>0</v>
      </c>
      <c r="G3745" s="164">
        <v>0</v>
      </c>
      <c r="H3745" s="164">
        <v>0</v>
      </c>
      <c r="I3745" s="164">
        <v>0</v>
      </c>
      <c r="J3745" s="164">
        <v>0</v>
      </c>
      <c r="K3745" s="164">
        <v>7</v>
      </c>
      <c r="L3745" s="164">
        <v>670</v>
      </c>
      <c r="M3745" s="164">
        <v>473</v>
      </c>
      <c r="N3745" s="164">
        <v>1.0999999999999999E-2</v>
      </c>
      <c r="O3745" s="164">
        <v>8.0000000000000002E-3</v>
      </c>
      <c r="P3745" s="164">
        <v>7</v>
      </c>
      <c r="Q3745" s="164">
        <v>670</v>
      </c>
      <c r="R3745" s="164">
        <v>473</v>
      </c>
      <c r="S3745" s="164">
        <v>1.0999999999999999E-2</v>
      </c>
      <c r="T3745" s="164">
        <v>8.0000000000000002E-3</v>
      </c>
    </row>
    <row r="3746" spans="1:20" ht="15.75" customHeight="1">
      <c r="A3746" s="126" t="s">
        <v>144</v>
      </c>
      <c r="B3746" s="163">
        <v>2020</v>
      </c>
      <c r="C3746" s="163">
        <v>4</v>
      </c>
      <c r="D3746" s="126" t="s">
        <v>56</v>
      </c>
      <c r="E3746" s="163">
        <v>59646</v>
      </c>
      <c r="F3746" s="163">
        <v>0</v>
      </c>
      <c r="G3746" s="163">
        <v>0</v>
      </c>
      <c r="H3746" s="163">
        <v>0</v>
      </c>
      <c r="I3746" s="163">
        <v>0</v>
      </c>
      <c r="J3746" s="163">
        <v>0</v>
      </c>
      <c r="K3746" s="163">
        <v>5</v>
      </c>
      <c r="L3746" s="163">
        <v>5232</v>
      </c>
      <c r="M3746" s="163">
        <v>1974</v>
      </c>
      <c r="N3746" s="163">
        <v>8.7999999999999995E-2</v>
      </c>
      <c r="O3746" s="163">
        <v>3.3000000000000002E-2</v>
      </c>
      <c r="P3746" s="163">
        <v>5</v>
      </c>
      <c r="Q3746" s="163">
        <v>5232</v>
      </c>
      <c r="R3746" s="163">
        <v>1974</v>
      </c>
      <c r="S3746" s="163">
        <v>8.7999999999999995E-2</v>
      </c>
      <c r="T3746" s="163">
        <v>3.3000000000000002E-2</v>
      </c>
    </row>
    <row r="3747" spans="1:20" ht="15.75" customHeight="1">
      <c r="A3747" s="130" t="s">
        <v>144</v>
      </c>
      <c r="B3747" s="164">
        <v>2020</v>
      </c>
      <c r="C3747" s="164">
        <v>5</v>
      </c>
      <c r="D3747" s="130" t="s">
        <v>57</v>
      </c>
      <c r="E3747" s="164">
        <v>59646</v>
      </c>
      <c r="F3747" s="164">
        <v>0</v>
      </c>
      <c r="G3747" s="164">
        <v>0</v>
      </c>
      <c r="H3747" s="164">
        <v>0</v>
      </c>
      <c r="I3747" s="164">
        <v>0</v>
      </c>
      <c r="J3747" s="164">
        <v>0</v>
      </c>
      <c r="K3747" s="164">
        <v>71</v>
      </c>
      <c r="L3747" s="164">
        <v>17280</v>
      </c>
      <c r="M3747" s="164">
        <v>23880</v>
      </c>
      <c r="N3747" s="164">
        <v>0.28999999999999998</v>
      </c>
      <c r="O3747" s="164">
        <v>0.4</v>
      </c>
      <c r="P3747" s="164">
        <v>71</v>
      </c>
      <c r="Q3747" s="164">
        <v>17280</v>
      </c>
      <c r="R3747" s="164">
        <v>23880</v>
      </c>
      <c r="S3747" s="164">
        <v>0.28999999999999998</v>
      </c>
      <c r="T3747" s="164">
        <v>0.4</v>
      </c>
    </row>
    <row r="3748" spans="1:20" ht="15.75" customHeight="1">
      <c r="A3748" s="126" t="s">
        <v>144</v>
      </c>
      <c r="B3748" s="163">
        <v>2020</v>
      </c>
      <c r="C3748" s="163">
        <v>6</v>
      </c>
      <c r="D3748" s="126" t="s">
        <v>58</v>
      </c>
      <c r="E3748" s="163">
        <v>59646</v>
      </c>
      <c r="F3748" s="163">
        <v>0</v>
      </c>
      <c r="G3748" s="163">
        <v>0</v>
      </c>
      <c r="H3748" s="163">
        <v>0</v>
      </c>
      <c r="I3748" s="163">
        <v>0</v>
      </c>
      <c r="J3748" s="163">
        <v>0</v>
      </c>
      <c r="K3748" s="163">
        <v>19</v>
      </c>
      <c r="L3748" s="163">
        <v>2500</v>
      </c>
      <c r="M3748" s="163">
        <v>11741</v>
      </c>
      <c r="N3748" s="163">
        <v>4.2000000000000003E-2</v>
      </c>
      <c r="O3748" s="163">
        <v>0.19700000000000001</v>
      </c>
      <c r="P3748" s="163">
        <v>19</v>
      </c>
      <c r="Q3748" s="163">
        <v>2500</v>
      </c>
      <c r="R3748" s="163">
        <v>11741</v>
      </c>
      <c r="S3748" s="163">
        <v>4.2000000000000003E-2</v>
      </c>
      <c r="T3748" s="163">
        <v>0.19700000000000001</v>
      </c>
    </row>
    <row r="3749" spans="1:20" ht="15.75" customHeight="1">
      <c r="A3749" s="130" t="s">
        <v>144</v>
      </c>
      <c r="B3749" s="164">
        <v>2020</v>
      </c>
      <c r="C3749" s="164">
        <v>7</v>
      </c>
      <c r="D3749" s="130" t="s">
        <v>59</v>
      </c>
      <c r="E3749" s="164">
        <v>59646</v>
      </c>
      <c r="F3749" s="164">
        <v>0</v>
      </c>
      <c r="G3749" s="164">
        <v>0</v>
      </c>
      <c r="H3749" s="164">
        <v>0</v>
      </c>
      <c r="I3749" s="164">
        <v>0</v>
      </c>
      <c r="J3749" s="164">
        <v>0</v>
      </c>
      <c r="K3749" s="164">
        <v>0</v>
      </c>
      <c r="L3749" s="164">
        <v>0</v>
      </c>
      <c r="M3749" s="164">
        <v>0</v>
      </c>
      <c r="N3749" s="164">
        <v>0</v>
      </c>
      <c r="O3749" s="164">
        <v>0</v>
      </c>
      <c r="P3749" s="164">
        <v>0</v>
      </c>
      <c r="Q3749" s="164">
        <v>0</v>
      </c>
      <c r="R3749" s="164">
        <v>0</v>
      </c>
      <c r="S3749" s="164">
        <v>0</v>
      </c>
      <c r="T3749" s="164">
        <v>0</v>
      </c>
    </row>
    <row r="3750" spans="1:20" ht="15.75" customHeight="1">
      <c r="A3750" s="126" t="s">
        <v>144</v>
      </c>
      <c r="B3750" s="163">
        <v>2020</v>
      </c>
      <c r="C3750" s="163">
        <v>8</v>
      </c>
      <c r="D3750" s="126" t="s">
        <v>60</v>
      </c>
      <c r="E3750" s="163">
        <v>59646</v>
      </c>
      <c r="F3750" s="163">
        <v>0</v>
      </c>
      <c r="G3750" s="163">
        <v>0</v>
      </c>
      <c r="H3750" s="163">
        <v>0</v>
      </c>
      <c r="I3750" s="163">
        <v>0</v>
      </c>
      <c r="J3750" s="163">
        <v>0</v>
      </c>
      <c r="K3750" s="163">
        <v>9</v>
      </c>
      <c r="L3750" s="163">
        <v>14559</v>
      </c>
      <c r="M3750" s="163">
        <v>10688</v>
      </c>
      <c r="N3750" s="163">
        <v>0.24399999999999999</v>
      </c>
      <c r="O3750" s="163">
        <v>0.17899999999999999</v>
      </c>
      <c r="P3750" s="163">
        <v>9</v>
      </c>
      <c r="Q3750" s="163">
        <v>14559</v>
      </c>
      <c r="R3750" s="163">
        <v>10688</v>
      </c>
      <c r="S3750" s="163">
        <v>0.24399999999999999</v>
      </c>
      <c r="T3750" s="163">
        <v>0.17899999999999999</v>
      </c>
    </row>
    <row r="3751" spans="1:20" ht="15.75" customHeight="1">
      <c r="A3751" s="130" t="s">
        <v>144</v>
      </c>
      <c r="B3751" s="164">
        <v>2020</v>
      </c>
      <c r="C3751" s="164">
        <v>9</v>
      </c>
      <c r="D3751" s="130" t="s">
        <v>61</v>
      </c>
      <c r="E3751" s="164">
        <v>59646</v>
      </c>
      <c r="F3751" s="164">
        <v>0</v>
      </c>
      <c r="G3751" s="164">
        <v>0</v>
      </c>
      <c r="H3751" s="164">
        <v>0</v>
      </c>
      <c r="I3751" s="164">
        <v>0</v>
      </c>
      <c r="J3751" s="164">
        <v>0</v>
      </c>
      <c r="K3751" s="164">
        <v>58</v>
      </c>
      <c r="L3751" s="164">
        <v>32597</v>
      </c>
      <c r="M3751" s="164">
        <v>26001</v>
      </c>
      <c r="N3751" s="164">
        <v>0.54700000000000004</v>
      </c>
      <c r="O3751" s="164">
        <v>0.436</v>
      </c>
      <c r="P3751" s="164">
        <v>58</v>
      </c>
      <c r="Q3751" s="164">
        <v>32597</v>
      </c>
      <c r="R3751" s="164">
        <v>26001</v>
      </c>
      <c r="S3751" s="164">
        <v>0.54700000000000004</v>
      </c>
      <c r="T3751" s="164">
        <v>0.436</v>
      </c>
    </row>
    <row r="3752" spans="1:20" ht="15.75" customHeight="1">
      <c r="A3752" s="126" t="s">
        <v>144</v>
      </c>
      <c r="B3752" s="163">
        <v>2021</v>
      </c>
      <c r="C3752" s="163">
        <v>0</v>
      </c>
      <c r="D3752" s="126" t="s">
        <v>53</v>
      </c>
      <c r="E3752" s="163">
        <v>60056</v>
      </c>
      <c r="F3752" s="163">
        <v>0</v>
      </c>
      <c r="G3752" s="163">
        <v>0</v>
      </c>
      <c r="H3752" s="163">
        <v>0</v>
      </c>
      <c r="I3752" s="163">
        <v>0</v>
      </c>
      <c r="J3752" s="163">
        <v>0</v>
      </c>
      <c r="K3752" s="163">
        <v>11</v>
      </c>
      <c r="L3752" s="163">
        <v>6523</v>
      </c>
      <c r="M3752" s="163">
        <v>4982</v>
      </c>
      <c r="N3752" s="163">
        <v>0.109</v>
      </c>
      <c r="O3752" s="163">
        <v>8.3000000000000004E-2</v>
      </c>
      <c r="P3752" s="163">
        <v>11</v>
      </c>
      <c r="Q3752" s="163">
        <v>6523</v>
      </c>
      <c r="R3752" s="163">
        <v>4982</v>
      </c>
      <c r="S3752" s="163">
        <v>0.109</v>
      </c>
      <c r="T3752" s="163">
        <v>8.3000000000000004E-2</v>
      </c>
    </row>
    <row r="3753" spans="1:20" ht="15.75" customHeight="1">
      <c r="A3753" s="130" t="s">
        <v>144</v>
      </c>
      <c r="B3753" s="164">
        <v>2021</v>
      </c>
      <c r="C3753" s="164">
        <v>1</v>
      </c>
      <c r="D3753" s="130" t="s">
        <v>54</v>
      </c>
      <c r="E3753" s="164">
        <v>60056</v>
      </c>
      <c r="F3753" s="164">
        <v>0</v>
      </c>
      <c r="G3753" s="164">
        <v>0</v>
      </c>
      <c r="H3753" s="164">
        <v>0</v>
      </c>
      <c r="I3753" s="164">
        <v>0</v>
      </c>
      <c r="J3753" s="164">
        <v>0</v>
      </c>
      <c r="K3753" s="164">
        <v>731</v>
      </c>
      <c r="L3753" s="164">
        <v>9779</v>
      </c>
      <c r="M3753" s="164">
        <v>5493</v>
      </c>
      <c r="N3753" s="164">
        <v>0.16300000000000001</v>
      </c>
      <c r="O3753" s="164">
        <v>9.0999999999999998E-2</v>
      </c>
      <c r="P3753" s="164">
        <v>731</v>
      </c>
      <c r="Q3753" s="164">
        <v>9779</v>
      </c>
      <c r="R3753" s="164">
        <v>5493</v>
      </c>
      <c r="S3753" s="164">
        <v>0.16300000000000001</v>
      </c>
      <c r="T3753" s="164">
        <v>9.0999999999999998E-2</v>
      </c>
    </row>
    <row r="3754" spans="1:20" ht="15.75" customHeight="1">
      <c r="A3754" s="126" t="s">
        <v>144</v>
      </c>
      <c r="B3754" s="163">
        <v>2021</v>
      </c>
      <c r="C3754" s="163">
        <v>2</v>
      </c>
      <c r="D3754" s="126" t="s">
        <v>1415</v>
      </c>
      <c r="E3754" s="163">
        <v>60056</v>
      </c>
      <c r="F3754" s="163">
        <v>1</v>
      </c>
      <c r="G3754" s="163">
        <v>10554</v>
      </c>
      <c r="H3754" s="163">
        <v>9079</v>
      </c>
      <c r="I3754" s="163">
        <v>0.17599999999999999</v>
      </c>
      <c r="J3754" s="163">
        <v>0.151</v>
      </c>
      <c r="K3754" s="163">
        <v>0</v>
      </c>
      <c r="L3754" s="163">
        <v>0</v>
      </c>
      <c r="M3754" s="163">
        <v>0</v>
      </c>
      <c r="N3754" s="163">
        <v>0</v>
      </c>
      <c r="O3754" s="163">
        <v>0</v>
      </c>
      <c r="P3754" s="163">
        <v>1</v>
      </c>
      <c r="Q3754" s="163">
        <v>10554</v>
      </c>
      <c r="R3754" s="163">
        <v>9079</v>
      </c>
      <c r="S3754" s="163">
        <v>0.17599999999999999</v>
      </c>
      <c r="T3754" s="163">
        <v>0.151</v>
      </c>
    </row>
    <row r="3755" spans="1:20" ht="15.75" customHeight="1">
      <c r="A3755" s="130" t="s">
        <v>144</v>
      </c>
      <c r="B3755" s="164">
        <v>2021</v>
      </c>
      <c r="C3755" s="164">
        <v>3</v>
      </c>
      <c r="D3755" s="130" t="s">
        <v>55</v>
      </c>
      <c r="E3755" s="164">
        <v>60056</v>
      </c>
      <c r="F3755" s="164">
        <v>0</v>
      </c>
      <c r="G3755" s="164">
        <v>0</v>
      </c>
      <c r="H3755" s="164">
        <v>0</v>
      </c>
      <c r="I3755" s="164">
        <v>0</v>
      </c>
      <c r="J3755" s="164">
        <v>0</v>
      </c>
      <c r="K3755" s="164">
        <v>11</v>
      </c>
      <c r="L3755" s="164">
        <v>1146</v>
      </c>
      <c r="M3755" s="164">
        <v>1449</v>
      </c>
      <c r="N3755" s="164">
        <v>1.9E-2</v>
      </c>
      <c r="O3755" s="164">
        <v>2.4E-2</v>
      </c>
      <c r="P3755" s="164">
        <v>11</v>
      </c>
      <c r="Q3755" s="164">
        <v>1146</v>
      </c>
      <c r="R3755" s="164">
        <v>1449</v>
      </c>
      <c r="S3755" s="164">
        <v>1.9E-2</v>
      </c>
      <c r="T3755" s="164">
        <v>2.4E-2</v>
      </c>
    </row>
    <row r="3756" spans="1:20" ht="15.75" customHeight="1">
      <c r="A3756" s="126" t="s">
        <v>144</v>
      </c>
      <c r="B3756" s="163">
        <v>2021</v>
      </c>
      <c r="C3756" s="163">
        <v>4</v>
      </c>
      <c r="D3756" s="126" t="s">
        <v>56</v>
      </c>
      <c r="E3756" s="163">
        <v>60056</v>
      </c>
      <c r="F3756" s="163">
        <v>0</v>
      </c>
      <c r="G3756" s="163">
        <v>0</v>
      </c>
      <c r="H3756" s="163">
        <v>0</v>
      </c>
      <c r="I3756" s="163">
        <v>0</v>
      </c>
      <c r="J3756" s="163">
        <v>0</v>
      </c>
      <c r="K3756" s="163">
        <v>1</v>
      </c>
      <c r="L3756" s="163">
        <v>8</v>
      </c>
      <c r="M3756" s="163">
        <v>9</v>
      </c>
      <c r="N3756" s="163">
        <v>0</v>
      </c>
      <c r="O3756" s="163">
        <v>0</v>
      </c>
      <c r="P3756" s="163">
        <v>1</v>
      </c>
      <c r="Q3756" s="163">
        <v>8</v>
      </c>
      <c r="R3756" s="163">
        <v>9</v>
      </c>
      <c r="S3756" s="163">
        <v>0</v>
      </c>
      <c r="T3756" s="163">
        <v>0</v>
      </c>
    </row>
    <row r="3757" spans="1:20" ht="15.75" customHeight="1">
      <c r="A3757" s="130" t="s">
        <v>144</v>
      </c>
      <c r="B3757" s="164">
        <v>2021</v>
      </c>
      <c r="C3757" s="164">
        <v>5</v>
      </c>
      <c r="D3757" s="130" t="s">
        <v>57</v>
      </c>
      <c r="E3757" s="164">
        <v>60056</v>
      </c>
      <c r="F3757" s="164">
        <v>0</v>
      </c>
      <c r="G3757" s="164">
        <v>0</v>
      </c>
      <c r="H3757" s="164">
        <v>0</v>
      </c>
      <c r="I3757" s="164">
        <v>0</v>
      </c>
      <c r="J3757" s="164">
        <v>0</v>
      </c>
      <c r="K3757" s="164">
        <v>42</v>
      </c>
      <c r="L3757" s="164">
        <v>3263</v>
      </c>
      <c r="M3757" s="164">
        <v>5010</v>
      </c>
      <c r="N3757" s="164">
        <v>5.3999999999999999E-2</v>
      </c>
      <c r="O3757" s="164">
        <v>8.3000000000000004E-2</v>
      </c>
      <c r="P3757" s="164">
        <v>42</v>
      </c>
      <c r="Q3757" s="164">
        <v>3263</v>
      </c>
      <c r="R3757" s="164">
        <v>5010</v>
      </c>
      <c r="S3757" s="164">
        <v>5.3999999999999999E-2</v>
      </c>
      <c r="T3757" s="164">
        <v>8.3000000000000004E-2</v>
      </c>
    </row>
    <row r="3758" spans="1:20" ht="15.75" customHeight="1">
      <c r="A3758" s="126" t="s">
        <v>144</v>
      </c>
      <c r="B3758" s="163">
        <v>2021</v>
      </c>
      <c r="C3758" s="163">
        <v>6</v>
      </c>
      <c r="D3758" s="126" t="s">
        <v>58</v>
      </c>
      <c r="E3758" s="163">
        <v>60056</v>
      </c>
      <c r="F3758" s="163">
        <v>0</v>
      </c>
      <c r="G3758" s="163">
        <v>0</v>
      </c>
      <c r="H3758" s="163">
        <v>0</v>
      </c>
      <c r="I3758" s="163">
        <v>0</v>
      </c>
      <c r="J3758" s="163">
        <v>0</v>
      </c>
      <c r="K3758" s="163">
        <v>5</v>
      </c>
      <c r="L3758" s="163">
        <v>922</v>
      </c>
      <c r="M3758" s="163">
        <v>1775</v>
      </c>
      <c r="N3758" s="163">
        <v>1.4999999999999999E-2</v>
      </c>
      <c r="O3758" s="163">
        <v>0.03</v>
      </c>
      <c r="P3758" s="163">
        <v>5</v>
      </c>
      <c r="Q3758" s="163">
        <v>922</v>
      </c>
      <c r="R3758" s="163">
        <v>1775</v>
      </c>
      <c r="S3758" s="163">
        <v>1.4999999999999999E-2</v>
      </c>
      <c r="T3758" s="163">
        <v>0.03</v>
      </c>
    </row>
    <row r="3759" spans="1:20" ht="15.75" customHeight="1">
      <c r="A3759" s="130" t="s">
        <v>144</v>
      </c>
      <c r="B3759" s="164">
        <v>2021</v>
      </c>
      <c r="C3759" s="164">
        <v>7</v>
      </c>
      <c r="D3759" s="130" t="s">
        <v>59</v>
      </c>
      <c r="E3759" s="164">
        <v>60056</v>
      </c>
      <c r="F3759" s="164">
        <v>0</v>
      </c>
      <c r="G3759" s="164">
        <v>0</v>
      </c>
      <c r="H3759" s="164">
        <v>0</v>
      </c>
      <c r="I3759" s="164">
        <v>0</v>
      </c>
      <c r="J3759" s="164">
        <v>0</v>
      </c>
      <c r="K3759" s="164">
        <v>0</v>
      </c>
      <c r="L3759" s="164">
        <v>0</v>
      </c>
      <c r="M3759" s="164">
        <v>0</v>
      </c>
      <c r="N3759" s="164">
        <v>0</v>
      </c>
      <c r="O3759" s="164">
        <v>0</v>
      </c>
      <c r="P3759" s="164">
        <v>0</v>
      </c>
      <c r="Q3759" s="164">
        <v>0</v>
      </c>
      <c r="R3759" s="164">
        <v>0</v>
      </c>
      <c r="S3759" s="164">
        <v>0</v>
      </c>
      <c r="T3759" s="164">
        <v>0</v>
      </c>
    </row>
    <row r="3760" spans="1:20" ht="15.75" customHeight="1">
      <c r="A3760" s="126" t="s">
        <v>144</v>
      </c>
      <c r="B3760" s="163">
        <v>2021</v>
      </c>
      <c r="C3760" s="163">
        <v>8</v>
      </c>
      <c r="D3760" s="126" t="s">
        <v>60</v>
      </c>
      <c r="E3760" s="163">
        <v>60056</v>
      </c>
      <c r="F3760" s="163">
        <v>0</v>
      </c>
      <c r="G3760" s="163">
        <v>0</v>
      </c>
      <c r="H3760" s="163">
        <v>0</v>
      </c>
      <c r="I3760" s="163">
        <v>0</v>
      </c>
      <c r="J3760" s="163">
        <v>0</v>
      </c>
      <c r="K3760" s="163">
        <v>2</v>
      </c>
      <c r="L3760" s="163">
        <v>6887</v>
      </c>
      <c r="M3760" s="163">
        <v>793</v>
      </c>
      <c r="N3760" s="163">
        <v>0.115</v>
      </c>
      <c r="O3760" s="163">
        <v>1.2999999999999999E-2</v>
      </c>
      <c r="P3760" s="163">
        <v>2</v>
      </c>
      <c r="Q3760" s="163">
        <v>6887</v>
      </c>
      <c r="R3760" s="163">
        <v>793</v>
      </c>
      <c r="S3760" s="163">
        <v>0.115</v>
      </c>
      <c r="T3760" s="163">
        <v>1.2999999999999999E-2</v>
      </c>
    </row>
    <row r="3761" spans="1:20" ht="15.75" customHeight="1">
      <c r="A3761" s="130" t="s">
        <v>144</v>
      </c>
      <c r="B3761" s="164">
        <v>2021</v>
      </c>
      <c r="C3761" s="164">
        <v>9</v>
      </c>
      <c r="D3761" s="130" t="s">
        <v>61</v>
      </c>
      <c r="E3761" s="164">
        <v>60056</v>
      </c>
      <c r="F3761" s="164">
        <v>0</v>
      </c>
      <c r="G3761" s="164">
        <v>0</v>
      </c>
      <c r="H3761" s="164">
        <v>0</v>
      </c>
      <c r="I3761" s="164">
        <v>0</v>
      </c>
      <c r="J3761" s="164">
        <v>0</v>
      </c>
      <c r="K3761" s="164">
        <v>47</v>
      </c>
      <c r="L3761" s="164">
        <v>13213</v>
      </c>
      <c r="M3761" s="164">
        <v>14565</v>
      </c>
      <c r="N3761" s="164">
        <v>0.22</v>
      </c>
      <c r="O3761" s="164">
        <v>0.24299999999999999</v>
      </c>
      <c r="P3761" s="164">
        <v>47</v>
      </c>
      <c r="Q3761" s="164">
        <v>13213</v>
      </c>
      <c r="R3761" s="164">
        <v>14565</v>
      </c>
      <c r="S3761" s="164">
        <v>0.22</v>
      </c>
      <c r="T3761" s="164">
        <v>0.24299999999999999</v>
      </c>
    </row>
    <row r="3762" spans="1:20" ht="15.75" customHeight="1">
      <c r="A3762" s="126" t="s">
        <v>144</v>
      </c>
      <c r="B3762" s="163">
        <v>2022</v>
      </c>
      <c r="C3762" s="163">
        <v>0</v>
      </c>
      <c r="D3762" s="126" t="s">
        <v>53</v>
      </c>
      <c r="E3762" s="163">
        <v>60739</v>
      </c>
      <c r="F3762" s="163">
        <v>0</v>
      </c>
      <c r="G3762" s="163">
        <v>0</v>
      </c>
      <c r="H3762" s="163">
        <v>0</v>
      </c>
      <c r="I3762" s="163">
        <v>0</v>
      </c>
      <c r="J3762" s="163">
        <v>0</v>
      </c>
      <c r="K3762" s="163">
        <v>7</v>
      </c>
      <c r="L3762" s="163">
        <v>2044</v>
      </c>
      <c r="M3762" s="163">
        <v>1562</v>
      </c>
      <c r="N3762" s="163">
        <v>3.4000000000000002E-2</v>
      </c>
      <c r="O3762" s="163">
        <v>2.5999999999999999E-2</v>
      </c>
      <c r="P3762" s="163">
        <v>7</v>
      </c>
      <c r="Q3762" s="163">
        <v>2044</v>
      </c>
      <c r="R3762" s="163">
        <v>1562</v>
      </c>
      <c r="S3762" s="163">
        <v>3.4000000000000002E-2</v>
      </c>
      <c r="T3762" s="163">
        <v>2.5999999999999999E-2</v>
      </c>
    </row>
    <row r="3763" spans="1:20" ht="15.75" customHeight="1">
      <c r="A3763" s="130" t="s">
        <v>144</v>
      </c>
      <c r="B3763" s="164">
        <v>2022</v>
      </c>
      <c r="C3763" s="164">
        <v>1</v>
      </c>
      <c r="D3763" s="130" t="s">
        <v>54</v>
      </c>
      <c r="E3763" s="164">
        <v>60739</v>
      </c>
      <c r="F3763" s="164">
        <v>0</v>
      </c>
      <c r="G3763" s="164">
        <v>0</v>
      </c>
      <c r="H3763" s="164">
        <v>0</v>
      </c>
      <c r="I3763" s="164">
        <v>0</v>
      </c>
      <c r="J3763" s="164">
        <v>0</v>
      </c>
      <c r="K3763" s="164">
        <v>378</v>
      </c>
      <c r="L3763" s="164">
        <v>3338</v>
      </c>
      <c r="M3763" s="164">
        <v>3433</v>
      </c>
      <c r="N3763" s="164">
        <v>5.5E-2</v>
      </c>
      <c r="O3763" s="164">
        <v>5.7000000000000002E-2</v>
      </c>
      <c r="P3763" s="164">
        <v>378</v>
      </c>
      <c r="Q3763" s="164">
        <v>3338</v>
      </c>
      <c r="R3763" s="164">
        <v>3433</v>
      </c>
      <c r="S3763" s="164">
        <v>5.5E-2</v>
      </c>
      <c r="T3763" s="164">
        <v>5.7000000000000002E-2</v>
      </c>
    </row>
    <row r="3764" spans="1:20" ht="15.75" customHeight="1">
      <c r="A3764" s="126" t="s">
        <v>144</v>
      </c>
      <c r="B3764" s="163">
        <v>2022</v>
      </c>
      <c r="C3764" s="163">
        <v>2</v>
      </c>
      <c r="D3764" s="126" t="s">
        <v>1415</v>
      </c>
      <c r="E3764" s="163">
        <v>60739</v>
      </c>
      <c r="F3764" s="163">
        <v>0</v>
      </c>
      <c r="G3764" s="163">
        <v>0</v>
      </c>
      <c r="H3764" s="163">
        <v>0</v>
      </c>
      <c r="I3764" s="163">
        <v>0</v>
      </c>
      <c r="J3764" s="163">
        <v>0</v>
      </c>
      <c r="K3764" s="163">
        <v>1</v>
      </c>
      <c r="L3764" s="163">
        <v>5</v>
      </c>
      <c r="M3764" s="163">
        <v>0</v>
      </c>
      <c r="N3764" s="163">
        <v>0</v>
      </c>
      <c r="O3764" s="163">
        <v>0</v>
      </c>
      <c r="P3764" s="163">
        <v>1</v>
      </c>
      <c r="Q3764" s="163">
        <v>5</v>
      </c>
      <c r="R3764" s="163">
        <v>0</v>
      </c>
      <c r="S3764" s="163">
        <v>0</v>
      </c>
      <c r="T3764" s="163">
        <v>0</v>
      </c>
    </row>
    <row r="3765" spans="1:20" ht="15.75" customHeight="1">
      <c r="A3765" s="130" t="s">
        <v>144</v>
      </c>
      <c r="B3765" s="164">
        <v>2022</v>
      </c>
      <c r="C3765" s="164">
        <v>3</v>
      </c>
      <c r="D3765" s="130" t="s">
        <v>55</v>
      </c>
      <c r="E3765" s="164">
        <v>60739</v>
      </c>
      <c r="F3765" s="164">
        <v>0</v>
      </c>
      <c r="G3765" s="164">
        <v>0</v>
      </c>
      <c r="H3765" s="164">
        <v>0</v>
      </c>
      <c r="I3765" s="164">
        <v>0</v>
      </c>
      <c r="J3765" s="164">
        <v>0</v>
      </c>
      <c r="K3765" s="164">
        <v>6</v>
      </c>
      <c r="L3765" s="164">
        <v>1895</v>
      </c>
      <c r="M3765" s="164">
        <v>2544</v>
      </c>
      <c r="N3765" s="164">
        <v>3.1E-2</v>
      </c>
      <c r="O3765" s="164">
        <v>4.2000000000000003E-2</v>
      </c>
      <c r="P3765" s="164">
        <v>6</v>
      </c>
      <c r="Q3765" s="164">
        <v>1895</v>
      </c>
      <c r="R3765" s="164">
        <v>2544</v>
      </c>
      <c r="S3765" s="164">
        <v>3.1E-2</v>
      </c>
      <c r="T3765" s="164">
        <v>4.2000000000000003E-2</v>
      </c>
    </row>
    <row r="3766" spans="1:20" ht="15.75" customHeight="1">
      <c r="A3766" s="126" t="s">
        <v>144</v>
      </c>
      <c r="B3766" s="163">
        <v>2022</v>
      </c>
      <c r="C3766" s="163">
        <v>4</v>
      </c>
      <c r="D3766" s="126" t="s">
        <v>56</v>
      </c>
      <c r="E3766" s="163">
        <v>60739</v>
      </c>
      <c r="F3766" s="163">
        <v>0</v>
      </c>
      <c r="G3766" s="163">
        <v>0</v>
      </c>
      <c r="H3766" s="163">
        <v>0</v>
      </c>
      <c r="I3766" s="163">
        <v>0</v>
      </c>
      <c r="J3766" s="163">
        <v>0</v>
      </c>
      <c r="K3766" s="163">
        <v>2</v>
      </c>
      <c r="L3766" s="163">
        <v>2409</v>
      </c>
      <c r="M3766" s="163">
        <v>1325</v>
      </c>
      <c r="N3766" s="163">
        <v>0.04</v>
      </c>
      <c r="O3766" s="163">
        <v>2.1999999999999999E-2</v>
      </c>
      <c r="P3766" s="163">
        <v>2</v>
      </c>
      <c r="Q3766" s="163">
        <v>2409</v>
      </c>
      <c r="R3766" s="163">
        <v>1325</v>
      </c>
      <c r="S3766" s="163">
        <v>0.04</v>
      </c>
      <c r="T3766" s="163">
        <v>2.1999999999999999E-2</v>
      </c>
    </row>
    <row r="3767" spans="1:20" ht="15.75" customHeight="1">
      <c r="A3767" s="130" t="s">
        <v>144</v>
      </c>
      <c r="B3767" s="164">
        <v>2022</v>
      </c>
      <c r="C3767" s="164">
        <v>5</v>
      </c>
      <c r="D3767" s="130" t="s">
        <v>57</v>
      </c>
      <c r="E3767" s="164">
        <v>60739</v>
      </c>
      <c r="F3767" s="164">
        <v>0</v>
      </c>
      <c r="G3767" s="164">
        <v>0</v>
      </c>
      <c r="H3767" s="164">
        <v>0</v>
      </c>
      <c r="I3767" s="164">
        <v>0</v>
      </c>
      <c r="J3767" s="164">
        <v>0</v>
      </c>
      <c r="K3767" s="164">
        <v>57</v>
      </c>
      <c r="L3767" s="164">
        <v>26541</v>
      </c>
      <c r="M3767" s="164">
        <v>10166</v>
      </c>
      <c r="N3767" s="164">
        <v>0.437</v>
      </c>
      <c r="O3767" s="164">
        <v>0.16700000000000001</v>
      </c>
      <c r="P3767" s="164">
        <v>57</v>
      </c>
      <c r="Q3767" s="164">
        <v>26541</v>
      </c>
      <c r="R3767" s="164">
        <v>10166</v>
      </c>
      <c r="S3767" s="164">
        <v>0.437</v>
      </c>
      <c r="T3767" s="164">
        <v>0.16700000000000001</v>
      </c>
    </row>
    <row r="3768" spans="1:20" ht="15.75" customHeight="1">
      <c r="A3768" s="126" t="s">
        <v>144</v>
      </c>
      <c r="B3768" s="163">
        <v>2022</v>
      </c>
      <c r="C3768" s="163">
        <v>6</v>
      </c>
      <c r="D3768" s="126" t="s">
        <v>58</v>
      </c>
      <c r="E3768" s="163">
        <v>60739</v>
      </c>
      <c r="F3768" s="163">
        <v>0</v>
      </c>
      <c r="G3768" s="163">
        <v>0</v>
      </c>
      <c r="H3768" s="163">
        <v>0</v>
      </c>
      <c r="I3768" s="163">
        <v>0</v>
      </c>
      <c r="J3768" s="163">
        <v>0</v>
      </c>
      <c r="K3768" s="163">
        <v>2</v>
      </c>
      <c r="L3768" s="163">
        <v>17530</v>
      </c>
      <c r="M3768" s="163">
        <v>62908</v>
      </c>
      <c r="N3768" s="163">
        <v>0.28899999999999998</v>
      </c>
      <c r="O3768" s="163">
        <v>1.036</v>
      </c>
      <c r="P3768" s="163">
        <v>2</v>
      </c>
      <c r="Q3768" s="163">
        <v>17530</v>
      </c>
      <c r="R3768" s="163">
        <v>62908</v>
      </c>
      <c r="S3768" s="163">
        <v>0.28899999999999998</v>
      </c>
      <c r="T3768" s="163">
        <v>1.036</v>
      </c>
    </row>
    <row r="3769" spans="1:20" ht="15.75" customHeight="1">
      <c r="A3769" s="130" t="s">
        <v>144</v>
      </c>
      <c r="B3769" s="164">
        <v>2022</v>
      </c>
      <c r="C3769" s="164">
        <v>7</v>
      </c>
      <c r="D3769" s="130" t="s">
        <v>59</v>
      </c>
      <c r="E3769" s="164">
        <v>60739</v>
      </c>
      <c r="F3769" s="164">
        <v>0</v>
      </c>
      <c r="G3769" s="164">
        <v>0</v>
      </c>
      <c r="H3769" s="164">
        <v>0</v>
      </c>
      <c r="I3769" s="164">
        <v>0</v>
      </c>
      <c r="J3769" s="164">
        <v>0</v>
      </c>
      <c r="K3769" s="164">
        <v>0</v>
      </c>
      <c r="L3769" s="164">
        <v>0</v>
      </c>
      <c r="M3769" s="164">
        <v>0</v>
      </c>
      <c r="N3769" s="164">
        <v>0</v>
      </c>
      <c r="O3769" s="164">
        <v>0</v>
      </c>
      <c r="P3769" s="164">
        <v>0</v>
      </c>
      <c r="Q3769" s="164">
        <v>0</v>
      </c>
      <c r="R3769" s="164">
        <v>0</v>
      </c>
      <c r="S3769" s="164">
        <v>0</v>
      </c>
      <c r="T3769" s="164">
        <v>0</v>
      </c>
    </row>
    <row r="3770" spans="1:20" ht="15.75" customHeight="1">
      <c r="A3770" s="126" t="s">
        <v>144</v>
      </c>
      <c r="B3770" s="163">
        <v>2022</v>
      </c>
      <c r="C3770" s="163">
        <v>8</v>
      </c>
      <c r="D3770" s="126" t="s">
        <v>60</v>
      </c>
      <c r="E3770" s="163">
        <v>60739</v>
      </c>
      <c r="F3770" s="163">
        <v>0</v>
      </c>
      <c r="G3770" s="163">
        <v>0</v>
      </c>
      <c r="H3770" s="163">
        <v>0</v>
      </c>
      <c r="I3770" s="163">
        <v>0</v>
      </c>
      <c r="J3770" s="163">
        <v>0</v>
      </c>
      <c r="K3770" s="163">
        <v>0</v>
      </c>
      <c r="L3770" s="163">
        <v>0</v>
      </c>
      <c r="M3770" s="163">
        <v>0</v>
      </c>
      <c r="N3770" s="163">
        <v>0</v>
      </c>
      <c r="O3770" s="163">
        <v>0</v>
      </c>
      <c r="P3770" s="163">
        <v>0</v>
      </c>
      <c r="Q3770" s="163">
        <v>0</v>
      </c>
      <c r="R3770" s="163">
        <v>0</v>
      </c>
      <c r="S3770" s="163">
        <v>0</v>
      </c>
      <c r="T3770" s="163">
        <v>0</v>
      </c>
    </row>
    <row r="3771" spans="1:20" ht="15.75" customHeight="1">
      <c r="A3771" s="130" t="s">
        <v>144</v>
      </c>
      <c r="B3771" s="164">
        <v>2022</v>
      </c>
      <c r="C3771" s="164">
        <v>9</v>
      </c>
      <c r="D3771" s="130" t="s">
        <v>61</v>
      </c>
      <c r="E3771" s="164">
        <v>60739</v>
      </c>
      <c r="F3771" s="164">
        <v>0</v>
      </c>
      <c r="G3771" s="164">
        <v>0</v>
      </c>
      <c r="H3771" s="164">
        <v>0</v>
      </c>
      <c r="I3771" s="164">
        <v>0</v>
      </c>
      <c r="J3771" s="164">
        <v>0</v>
      </c>
      <c r="K3771" s="164">
        <v>33</v>
      </c>
      <c r="L3771" s="164">
        <v>9425</v>
      </c>
      <c r="M3771" s="164">
        <v>6836</v>
      </c>
      <c r="N3771" s="164">
        <v>0.155</v>
      </c>
      <c r="O3771" s="164">
        <v>0.113</v>
      </c>
      <c r="P3771" s="164">
        <v>33</v>
      </c>
      <c r="Q3771" s="164">
        <v>9425</v>
      </c>
      <c r="R3771" s="164">
        <v>6836</v>
      </c>
      <c r="S3771" s="164">
        <v>0.155</v>
      </c>
      <c r="T3771" s="164">
        <v>0.113</v>
      </c>
    </row>
    <row r="3772" spans="1:20" ht="15.75" customHeight="1">
      <c r="A3772" s="126" t="s">
        <v>144</v>
      </c>
      <c r="B3772" s="163">
        <v>2023</v>
      </c>
      <c r="C3772" s="163">
        <v>0</v>
      </c>
      <c r="D3772" s="126" t="s">
        <v>53</v>
      </c>
      <c r="E3772" s="163">
        <v>61860</v>
      </c>
      <c r="F3772" s="163">
        <v>0</v>
      </c>
      <c r="G3772" s="163">
        <v>0</v>
      </c>
      <c r="H3772" s="163">
        <v>0</v>
      </c>
      <c r="I3772" s="163">
        <v>0</v>
      </c>
      <c r="J3772" s="163">
        <v>0</v>
      </c>
      <c r="K3772" s="163">
        <v>11</v>
      </c>
      <c r="L3772" s="163">
        <v>3066</v>
      </c>
      <c r="M3772" s="163">
        <v>2353</v>
      </c>
      <c r="N3772" s="163">
        <v>0.05</v>
      </c>
      <c r="O3772" s="163">
        <v>3.7999999999999999E-2</v>
      </c>
      <c r="P3772" s="163">
        <v>11</v>
      </c>
      <c r="Q3772" s="163">
        <v>3066</v>
      </c>
      <c r="R3772" s="163">
        <v>2353</v>
      </c>
      <c r="S3772" s="163">
        <v>0.05</v>
      </c>
      <c r="T3772" s="163">
        <v>3.7999999999999999E-2</v>
      </c>
    </row>
    <row r="3773" spans="1:20" ht="15.75" customHeight="1">
      <c r="A3773" s="130" t="s">
        <v>144</v>
      </c>
      <c r="B3773" s="164">
        <v>2023</v>
      </c>
      <c r="C3773" s="164">
        <v>1</v>
      </c>
      <c r="D3773" s="130" t="s">
        <v>54</v>
      </c>
      <c r="E3773" s="164">
        <v>61860</v>
      </c>
      <c r="F3773" s="164">
        <v>0</v>
      </c>
      <c r="G3773" s="164">
        <v>0</v>
      </c>
      <c r="H3773" s="164">
        <v>0</v>
      </c>
      <c r="I3773" s="164">
        <v>0</v>
      </c>
      <c r="J3773" s="164">
        <v>0</v>
      </c>
      <c r="K3773" s="164">
        <v>470</v>
      </c>
      <c r="L3773" s="164">
        <v>5452</v>
      </c>
      <c r="M3773" s="164">
        <v>6391</v>
      </c>
      <c r="N3773" s="164">
        <v>8.7999999999999995E-2</v>
      </c>
      <c r="O3773" s="164">
        <v>0.10299999999999999</v>
      </c>
      <c r="P3773" s="164">
        <v>470</v>
      </c>
      <c r="Q3773" s="164">
        <v>5452</v>
      </c>
      <c r="R3773" s="164">
        <v>6391</v>
      </c>
      <c r="S3773" s="164">
        <v>8.7999999999999995E-2</v>
      </c>
      <c r="T3773" s="164">
        <v>0.10299999999999999</v>
      </c>
    </row>
    <row r="3774" spans="1:20" ht="15.75" customHeight="1">
      <c r="A3774" s="126" t="s">
        <v>144</v>
      </c>
      <c r="B3774" s="163">
        <v>2023</v>
      </c>
      <c r="C3774" s="163">
        <v>2</v>
      </c>
      <c r="D3774" s="126" t="s">
        <v>1415</v>
      </c>
      <c r="E3774" s="163">
        <v>61860</v>
      </c>
      <c r="F3774" s="163">
        <v>0</v>
      </c>
      <c r="G3774" s="163">
        <v>0</v>
      </c>
      <c r="H3774" s="163">
        <v>0</v>
      </c>
      <c r="I3774" s="163">
        <v>0</v>
      </c>
      <c r="J3774" s="163">
        <v>0</v>
      </c>
      <c r="K3774" s="163">
        <v>1</v>
      </c>
      <c r="L3774" s="163">
        <v>13514</v>
      </c>
      <c r="M3774" s="163">
        <v>968</v>
      </c>
      <c r="N3774" s="163">
        <v>0.218</v>
      </c>
      <c r="O3774" s="163">
        <v>1.6E-2</v>
      </c>
      <c r="P3774" s="163">
        <v>1</v>
      </c>
      <c r="Q3774" s="163">
        <v>13514</v>
      </c>
      <c r="R3774" s="163">
        <v>968</v>
      </c>
      <c r="S3774" s="163">
        <v>0.218</v>
      </c>
      <c r="T3774" s="163">
        <v>1.6E-2</v>
      </c>
    </row>
    <row r="3775" spans="1:20" ht="15.75" customHeight="1">
      <c r="A3775" s="130" t="s">
        <v>144</v>
      </c>
      <c r="B3775" s="164">
        <v>2023</v>
      </c>
      <c r="C3775" s="164">
        <v>3</v>
      </c>
      <c r="D3775" s="130" t="s">
        <v>55</v>
      </c>
      <c r="E3775" s="164">
        <v>61860</v>
      </c>
      <c r="F3775" s="164">
        <v>0</v>
      </c>
      <c r="G3775" s="164">
        <v>0</v>
      </c>
      <c r="H3775" s="164">
        <v>0</v>
      </c>
      <c r="I3775" s="164">
        <v>0</v>
      </c>
      <c r="J3775" s="164">
        <v>0</v>
      </c>
      <c r="K3775" s="164">
        <v>15</v>
      </c>
      <c r="L3775" s="164">
        <v>8439</v>
      </c>
      <c r="M3775" s="164">
        <v>8589</v>
      </c>
      <c r="N3775" s="164">
        <v>0.13600000000000001</v>
      </c>
      <c r="O3775" s="164">
        <v>0.13900000000000001</v>
      </c>
      <c r="P3775" s="164">
        <v>15</v>
      </c>
      <c r="Q3775" s="164">
        <v>8439</v>
      </c>
      <c r="R3775" s="164">
        <v>8589</v>
      </c>
      <c r="S3775" s="164">
        <v>0.13600000000000001</v>
      </c>
      <c r="T3775" s="164">
        <v>0.13900000000000001</v>
      </c>
    </row>
    <row r="3776" spans="1:20" ht="15.75" customHeight="1">
      <c r="A3776" s="126" t="s">
        <v>144</v>
      </c>
      <c r="B3776" s="163">
        <v>2023</v>
      </c>
      <c r="C3776" s="163">
        <v>4</v>
      </c>
      <c r="D3776" s="126" t="s">
        <v>56</v>
      </c>
      <c r="E3776" s="163">
        <v>61860</v>
      </c>
      <c r="F3776" s="163">
        <v>0</v>
      </c>
      <c r="G3776" s="163">
        <v>0</v>
      </c>
      <c r="H3776" s="163">
        <v>0</v>
      </c>
      <c r="I3776" s="163">
        <v>0</v>
      </c>
      <c r="J3776" s="163">
        <v>0</v>
      </c>
      <c r="K3776" s="163">
        <v>6</v>
      </c>
      <c r="L3776" s="163">
        <v>12121</v>
      </c>
      <c r="M3776" s="163">
        <v>11915</v>
      </c>
      <c r="N3776" s="163">
        <v>0.19600000000000001</v>
      </c>
      <c r="O3776" s="163">
        <v>0.193</v>
      </c>
      <c r="P3776" s="163">
        <v>6</v>
      </c>
      <c r="Q3776" s="163">
        <v>12121</v>
      </c>
      <c r="R3776" s="163">
        <v>11915</v>
      </c>
      <c r="S3776" s="163">
        <v>0.19600000000000001</v>
      </c>
      <c r="T3776" s="163">
        <v>0.193</v>
      </c>
    </row>
    <row r="3777" spans="1:20" ht="15.75" customHeight="1">
      <c r="A3777" s="130" t="s">
        <v>144</v>
      </c>
      <c r="B3777" s="164">
        <v>2023</v>
      </c>
      <c r="C3777" s="164">
        <v>5</v>
      </c>
      <c r="D3777" s="130" t="s">
        <v>57</v>
      </c>
      <c r="E3777" s="164">
        <v>61860</v>
      </c>
      <c r="F3777" s="164">
        <v>0</v>
      </c>
      <c r="G3777" s="164">
        <v>0</v>
      </c>
      <c r="H3777" s="164">
        <v>0</v>
      </c>
      <c r="I3777" s="164">
        <v>0</v>
      </c>
      <c r="J3777" s="164">
        <v>0</v>
      </c>
      <c r="K3777" s="164">
        <v>58</v>
      </c>
      <c r="L3777" s="164">
        <v>8793</v>
      </c>
      <c r="M3777" s="164">
        <v>9269</v>
      </c>
      <c r="N3777" s="164">
        <v>0.14199999999999999</v>
      </c>
      <c r="O3777" s="164">
        <v>0.15</v>
      </c>
      <c r="P3777" s="164">
        <v>58</v>
      </c>
      <c r="Q3777" s="164">
        <v>8793</v>
      </c>
      <c r="R3777" s="164">
        <v>9269</v>
      </c>
      <c r="S3777" s="164">
        <v>0.14199999999999999</v>
      </c>
      <c r="T3777" s="164">
        <v>0.15</v>
      </c>
    </row>
    <row r="3778" spans="1:20" ht="15.75" customHeight="1">
      <c r="A3778" s="126" t="s">
        <v>144</v>
      </c>
      <c r="B3778" s="163">
        <v>2023</v>
      </c>
      <c r="C3778" s="163">
        <v>6</v>
      </c>
      <c r="D3778" s="126" t="s">
        <v>58</v>
      </c>
      <c r="E3778" s="163">
        <v>61860</v>
      </c>
      <c r="F3778" s="163">
        <v>0</v>
      </c>
      <c r="G3778" s="163">
        <v>0</v>
      </c>
      <c r="H3778" s="163">
        <v>0</v>
      </c>
      <c r="I3778" s="163">
        <v>0</v>
      </c>
      <c r="J3778" s="163">
        <v>0</v>
      </c>
      <c r="K3778" s="163">
        <v>5</v>
      </c>
      <c r="L3778" s="163">
        <v>671</v>
      </c>
      <c r="M3778" s="163">
        <v>131</v>
      </c>
      <c r="N3778" s="163">
        <v>1.0999999999999999E-2</v>
      </c>
      <c r="O3778" s="163">
        <v>2E-3</v>
      </c>
      <c r="P3778" s="163">
        <v>5</v>
      </c>
      <c r="Q3778" s="163">
        <v>671</v>
      </c>
      <c r="R3778" s="163">
        <v>131</v>
      </c>
      <c r="S3778" s="163">
        <v>1.0999999999999999E-2</v>
      </c>
      <c r="T3778" s="163">
        <v>2E-3</v>
      </c>
    </row>
    <row r="3779" spans="1:20" ht="15.75" customHeight="1">
      <c r="A3779" s="130" t="s">
        <v>144</v>
      </c>
      <c r="B3779" s="164">
        <v>2023</v>
      </c>
      <c r="C3779" s="164">
        <v>7</v>
      </c>
      <c r="D3779" s="130" t="s">
        <v>59</v>
      </c>
      <c r="E3779" s="164">
        <v>61860</v>
      </c>
      <c r="F3779" s="164">
        <v>0</v>
      </c>
      <c r="G3779" s="164">
        <v>0</v>
      </c>
      <c r="H3779" s="164">
        <v>0</v>
      </c>
      <c r="I3779" s="164">
        <v>0</v>
      </c>
      <c r="J3779" s="164">
        <v>0</v>
      </c>
      <c r="K3779" s="164">
        <v>0</v>
      </c>
      <c r="L3779" s="164">
        <v>0</v>
      </c>
      <c r="M3779" s="164">
        <v>0</v>
      </c>
      <c r="N3779" s="164">
        <v>0</v>
      </c>
      <c r="O3779" s="164">
        <v>0</v>
      </c>
      <c r="P3779" s="164">
        <v>0</v>
      </c>
      <c r="Q3779" s="164">
        <v>0</v>
      </c>
      <c r="R3779" s="164">
        <v>0</v>
      </c>
      <c r="S3779" s="164">
        <v>0</v>
      </c>
      <c r="T3779" s="164">
        <v>0</v>
      </c>
    </row>
    <row r="3780" spans="1:20" ht="15.75" customHeight="1">
      <c r="A3780" s="126" t="s">
        <v>144</v>
      </c>
      <c r="B3780" s="163">
        <v>2023</v>
      </c>
      <c r="C3780" s="163">
        <v>8</v>
      </c>
      <c r="D3780" s="126" t="s">
        <v>60</v>
      </c>
      <c r="E3780" s="163">
        <v>61860</v>
      </c>
      <c r="F3780" s="163">
        <v>0</v>
      </c>
      <c r="G3780" s="163">
        <v>0</v>
      </c>
      <c r="H3780" s="163">
        <v>0</v>
      </c>
      <c r="I3780" s="163">
        <v>0</v>
      </c>
      <c r="J3780" s="163">
        <v>0</v>
      </c>
      <c r="K3780" s="163">
        <v>2</v>
      </c>
      <c r="L3780" s="163">
        <v>26</v>
      </c>
      <c r="M3780" s="163">
        <v>12</v>
      </c>
      <c r="N3780" s="163">
        <v>0</v>
      </c>
      <c r="O3780" s="163">
        <v>0</v>
      </c>
      <c r="P3780" s="163">
        <v>2</v>
      </c>
      <c r="Q3780" s="163">
        <v>26</v>
      </c>
      <c r="R3780" s="163">
        <v>12</v>
      </c>
      <c r="S3780" s="163">
        <v>0</v>
      </c>
      <c r="T3780" s="163">
        <v>0</v>
      </c>
    </row>
    <row r="3781" spans="1:20" ht="15.75" customHeight="1">
      <c r="A3781" s="130" t="s">
        <v>144</v>
      </c>
      <c r="B3781" s="164">
        <v>2023</v>
      </c>
      <c r="C3781" s="164">
        <v>9</v>
      </c>
      <c r="D3781" s="130" t="s">
        <v>61</v>
      </c>
      <c r="E3781" s="164">
        <v>61860</v>
      </c>
      <c r="F3781" s="164">
        <v>0</v>
      </c>
      <c r="G3781" s="164">
        <v>0</v>
      </c>
      <c r="H3781" s="164">
        <v>0</v>
      </c>
      <c r="I3781" s="164">
        <v>0</v>
      </c>
      <c r="J3781" s="164">
        <v>0</v>
      </c>
      <c r="K3781" s="164">
        <v>41</v>
      </c>
      <c r="L3781" s="164">
        <v>11028</v>
      </c>
      <c r="M3781" s="164">
        <v>9988</v>
      </c>
      <c r="N3781" s="164">
        <v>0.17799999999999999</v>
      </c>
      <c r="O3781" s="164">
        <v>0.161</v>
      </c>
      <c r="P3781" s="164">
        <v>41</v>
      </c>
      <c r="Q3781" s="164">
        <v>11028</v>
      </c>
      <c r="R3781" s="164">
        <v>9988</v>
      </c>
      <c r="S3781" s="164">
        <v>0.17799999999999999</v>
      </c>
      <c r="T3781" s="164">
        <v>0.161</v>
      </c>
    </row>
    <row r="3782" spans="1:20" ht="15.75" customHeight="1">
      <c r="A3782" s="126" t="s">
        <v>145</v>
      </c>
      <c r="B3782" s="163">
        <v>2015</v>
      </c>
      <c r="C3782" s="163">
        <v>0</v>
      </c>
      <c r="D3782" s="126" t="s">
        <v>53</v>
      </c>
      <c r="E3782" s="163">
        <v>10868</v>
      </c>
      <c r="F3782" s="163">
        <v>0</v>
      </c>
      <c r="G3782" s="163">
        <v>0</v>
      </c>
      <c r="H3782" s="163">
        <v>0</v>
      </c>
      <c r="I3782" s="163">
        <v>0</v>
      </c>
      <c r="J3782" s="163">
        <v>0</v>
      </c>
      <c r="K3782" s="163">
        <v>2</v>
      </c>
      <c r="L3782" s="163">
        <v>875</v>
      </c>
      <c r="M3782" s="163">
        <v>571.66999999999996</v>
      </c>
      <c r="N3782" s="163">
        <v>8.1000000000000003E-2</v>
      </c>
      <c r="O3782" s="163">
        <v>5.2999999999999999E-2</v>
      </c>
      <c r="P3782" s="163">
        <v>2</v>
      </c>
      <c r="Q3782" s="163">
        <v>875</v>
      </c>
      <c r="R3782" s="163">
        <v>571.66999999999996</v>
      </c>
      <c r="S3782" s="163">
        <v>8.1000000000000003E-2</v>
      </c>
      <c r="T3782" s="163">
        <v>5.2999999999999999E-2</v>
      </c>
    </row>
    <row r="3783" spans="1:20" ht="15.75" customHeight="1">
      <c r="A3783" s="130" t="s">
        <v>145</v>
      </c>
      <c r="B3783" s="164">
        <v>2015</v>
      </c>
      <c r="C3783" s="164">
        <v>1</v>
      </c>
      <c r="D3783" s="130" t="s">
        <v>54</v>
      </c>
      <c r="E3783" s="164">
        <v>10868</v>
      </c>
      <c r="F3783" s="164">
        <v>0</v>
      </c>
      <c r="G3783" s="164">
        <v>0</v>
      </c>
      <c r="H3783" s="164">
        <v>0</v>
      </c>
      <c r="I3783" s="164">
        <v>0</v>
      </c>
      <c r="J3783" s="164">
        <v>0</v>
      </c>
      <c r="K3783" s="164">
        <v>2</v>
      </c>
      <c r="L3783" s="164">
        <v>7150</v>
      </c>
      <c r="M3783" s="164">
        <v>28570</v>
      </c>
      <c r="N3783" s="164">
        <v>0.65800000000000003</v>
      </c>
      <c r="O3783" s="164">
        <v>2.629</v>
      </c>
      <c r="P3783" s="164">
        <v>2</v>
      </c>
      <c r="Q3783" s="164">
        <v>7150</v>
      </c>
      <c r="R3783" s="164">
        <v>28570</v>
      </c>
      <c r="S3783" s="164">
        <v>0.65800000000000003</v>
      </c>
      <c r="T3783" s="164">
        <v>2.629</v>
      </c>
    </row>
    <row r="3784" spans="1:20" ht="15.75" customHeight="1">
      <c r="A3784" s="126" t="s">
        <v>145</v>
      </c>
      <c r="B3784" s="163">
        <v>2015</v>
      </c>
      <c r="C3784" s="163">
        <v>2</v>
      </c>
      <c r="D3784" s="126" t="s">
        <v>1415</v>
      </c>
      <c r="E3784" s="163">
        <v>10868</v>
      </c>
      <c r="F3784" s="163">
        <v>2</v>
      </c>
      <c r="G3784" s="163">
        <v>7140</v>
      </c>
      <c r="H3784" s="163">
        <v>30955</v>
      </c>
      <c r="I3784" s="163">
        <v>0.65700000000000003</v>
      </c>
      <c r="J3784" s="163">
        <v>2.847</v>
      </c>
      <c r="K3784" s="163">
        <v>3</v>
      </c>
      <c r="L3784" s="163">
        <v>10330</v>
      </c>
      <c r="M3784" s="163">
        <v>38648.400000000001</v>
      </c>
      <c r="N3784" s="163">
        <v>0.95</v>
      </c>
      <c r="O3784" s="163">
        <v>3.556</v>
      </c>
      <c r="P3784" s="163">
        <v>5</v>
      </c>
      <c r="Q3784" s="163">
        <v>17470</v>
      </c>
      <c r="R3784" s="163">
        <v>69603.399999999994</v>
      </c>
      <c r="S3784" s="163">
        <v>1.607</v>
      </c>
      <c r="T3784" s="163">
        <v>6.4029999999999996</v>
      </c>
    </row>
    <row r="3785" spans="1:20" ht="15.75" customHeight="1">
      <c r="A3785" s="130" t="s">
        <v>145</v>
      </c>
      <c r="B3785" s="164">
        <v>2015</v>
      </c>
      <c r="C3785" s="164">
        <v>3</v>
      </c>
      <c r="D3785" s="130" t="s">
        <v>55</v>
      </c>
      <c r="E3785" s="164">
        <v>10868</v>
      </c>
      <c r="F3785" s="164">
        <v>0</v>
      </c>
      <c r="G3785" s="164">
        <v>0</v>
      </c>
      <c r="H3785" s="164">
        <v>0</v>
      </c>
      <c r="I3785" s="164">
        <v>0</v>
      </c>
      <c r="J3785" s="164">
        <v>0</v>
      </c>
      <c r="K3785" s="164">
        <v>1</v>
      </c>
      <c r="L3785" s="164">
        <v>6</v>
      </c>
      <c r="M3785" s="164">
        <v>51</v>
      </c>
      <c r="N3785" s="164">
        <v>1E-3</v>
      </c>
      <c r="O3785" s="164">
        <v>5.0000000000000001E-3</v>
      </c>
      <c r="P3785" s="164">
        <v>1</v>
      </c>
      <c r="Q3785" s="164">
        <v>6</v>
      </c>
      <c r="R3785" s="164">
        <v>51</v>
      </c>
      <c r="S3785" s="164">
        <v>1E-3</v>
      </c>
      <c r="T3785" s="164">
        <v>5.0000000000000001E-3</v>
      </c>
    </row>
    <row r="3786" spans="1:20" ht="15.75" customHeight="1">
      <c r="A3786" s="126" t="s">
        <v>145</v>
      </c>
      <c r="B3786" s="163">
        <v>2015</v>
      </c>
      <c r="C3786" s="163">
        <v>4</v>
      </c>
      <c r="D3786" s="126" t="s">
        <v>56</v>
      </c>
      <c r="E3786" s="163">
        <v>10868</v>
      </c>
      <c r="F3786" s="163">
        <v>0</v>
      </c>
      <c r="G3786" s="163">
        <v>0</v>
      </c>
      <c r="H3786" s="163">
        <v>0</v>
      </c>
      <c r="I3786" s="163">
        <v>0</v>
      </c>
      <c r="J3786" s="163">
        <v>0</v>
      </c>
      <c r="K3786" s="163">
        <v>3</v>
      </c>
      <c r="L3786" s="163">
        <v>827</v>
      </c>
      <c r="M3786" s="163">
        <v>857.53</v>
      </c>
      <c r="N3786" s="163">
        <v>7.5999999999999998E-2</v>
      </c>
      <c r="O3786" s="163">
        <v>7.9000000000000001E-2</v>
      </c>
      <c r="P3786" s="163">
        <v>3</v>
      </c>
      <c r="Q3786" s="163">
        <v>827</v>
      </c>
      <c r="R3786" s="163">
        <v>857.53</v>
      </c>
      <c r="S3786" s="163">
        <v>7.5999999999999998E-2</v>
      </c>
      <c r="T3786" s="163">
        <v>7.9000000000000001E-2</v>
      </c>
    </row>
    <row r="3787" spans="1:20" ht="15.75" customHeight="1">
      <c r="A3787" s="130" t="s">
        <v>145</v>
      </c>
      <c r="B3787" s="164">
        <v>2015</v>
      </c>
      <c r="C3787" s="164">
        <v>5</v>
      </c>
      <c r="D3787" s="130" t="s">
        <v>57</v>
      </c>
      <c r="E3787" s="164">
        <v>10868</v>
      </c>
      <c r="F3787" s="164">
        <v>0</v>
      </c>
      <c r="G3787" s="164">
        <v>0</v>
      </c>
      <c r="H3787" s="164">
        <v>0</v>
      </c>
      <c r="I3787" s="164">
        <v>0</v>
      </c>
      <c r="J3787" s="164">
        <v>0</v>
      </c>
      <c r="K3787" s="164">
        <v>12</v>
      </c>
      <c r="L3787" s="164">
        <v>8765</v>
      </c>
      <c r="M3787" s="164">
        <v>11561.75</v>
      </c>
      <c r="N3787" s="164">
        <v>0.80600000000000005</v>
      </c>
      <c r="O3787" s="164">
        <v>1.0640000000000001</v>
      </c>
      <c r="P3787" s="164">
        <v>12</v>
      </c>
      <c r="Q3787" s="164">
        <v>8765</v>
      </c>
      <c r="R3787" s="164">
        <v>11561.75</v>
      </c>
      <c r="S3787" s="164">
        <v>0.80600000000000005</v>
      </c>
      <c r="T3787" s="164">
        <v>1.0640000000000001</v>
      </c>
    </row>
    <row r="3788" spans="1:20" ht="15.75" customHeight="1">
      <c r="A3788" s="126" t="s">
        <v>145</v>
      </c>
      <c r="B3788" s="163">
        <v>2015</v>
      </c>
      <c r="C3788" s="163">
        <v>6</v>
      </c>
      <c r="D3788" s="126" t="s">
        <v>58</v>
      </c>
      <c r="E3788" s="163">
        <v>10868</v>
      </c>
      <c r="F3788" s="163">
        <v>0</v>
      </c>
      <c r="G3788" s="163">
        <v>0</v>
      </c>
      <c r="H3788" s="163">
        <v>0</v>
      </c>
      <c r="I3788" s="163">
        <v>0</v>
      </c>
      <c r="J3788" s="163">
        <v>0</v>
      </c>
      <c r="K3788" s="163">
        <v>4</v>
      </c>
      <c r="L3788" s="163">
        <v>2584</v>
      </c>
      <c r="M3788" s="163">
        <v>394.75</v>
      </c>
      <c r="N3788" s="163">
        <v>0.23799999999999999</v>
      </c>
      <c r="O3788" s="163">
        <v>3.5999999999999997E-2</v>
      </c>
      <c r="P3788" s="163">
        <v>4</v>
      </c>
      <c r="Q3788" s="163">
        <v>2584</v>
      </c>
      <c r="R3788" s="163">
        <v>394.75</v>
      </c>
      <c r="S3788" s="163">
        <v>0.23799999999999999</v>
      </c>
      <c r="T3788" s="163">
        <v>3.5999999999999997E-2</v>
      </c>
    </row>
    <row r="3789" spans="1:20" ht="15.75" customHeight="1">
      <c r="A3789" s="130" t="s">
        <v>145</v>
      </c>
      <c r="B3789" s="164">
        <v>2015</v>
      </c>
      <c r="C3789" s="164">
        <v>7</v>
      </c>
      <c r="D3789" s="130" t="s">
        <v>59</v>
      </c>
      <c r="E3789" s="164">
        <v>10868</v>
      </c>
      <c r="F3789" s="164">
        <v>0</v>
      </c>
      <c r="G3789" s="164">
        <v>0</v>
      </c>
      <c r="H3789" s="164">
        <v>0</v>
      </c>
      <c r="I3789" s="164">
        <v>0</v>
      </c>
      <c r="J3789" s="164">
        <v>0</v>
      </c>
      <c r="K3789" s="164">
        <v>0</v>
      </c>
      <c r="L3789" s="164">
        <v>0</v>
      </c>
      <c r="M3789" s="164">
        <v>0</v>
      </c>
      <c r="N3789" s="164">
        <v>0</v>
      </c>
      <c r="O3789" s="164">
        <v>0</v>
      </c>
      <c r="P3789" s="164">
        <v>0</v>
      </c>
      <c r="Q3789" s="164">
        <v>0</v>
      </c>
      <c r="R3789" s="164">
        <v>0</v>
      </c>
      <c r="S3789" s="164">
        <v>0</v>
      </c>
      <c r="T3789" s="164">
        <v>0</v>
      </c>
    </row>
    <row r="3790" spans="1:20" ht="15.75" customHeight="1">
      <c r="A3790" s="126" t="s">
        <v>145</v>
      </c>
      <c r="B3790" s="163">
        <v>2015</v>
      </c>
      <c r="C3790" s="163">
        <v>8</v>
      </c>
      <c r="D3790" s="126" t="s">
        <v>60</v>
      </c>
      <c r="E3790" s="163">
        <v>10868</v>
      </c>
      <c r="F3790" s="163">
        <v>0</v>
      </c>
      <c r="G3790" s="163">
        <v>0</v>
      </c>
      <c r="H3790" s="163">
        <v>0</v>
      </c>
      <c r="I3790" s="163">
        <v>0</v>
      </c>
      <c r="J3790" s="163">
        <v>0</v>
      </c>
      <c r="K3790" s="163">
        <v>1</v>
      </c>
      <c r="L3790" s="163">
        <v>2</v>
      </c>
      <c r="M3790" s="163">
        <v>4.57</v>
      </c>
      <c r="N3790" s="163">
        <v>0</v>
      </c>
      <c r="O3790" s="163">
        <v>0</v>
      </c>
      <c r="P3790" s="163">
        <v>1</v>
      </c>
      <c r="Q3790" s="163">
        <v>2</v>
      </c>
      <c r="R3790" s="163">
        <v>4.57</v>
      </c>
      <c r="S3790" s="163">
        <v>0</v>
      </c>
      <c r="T3790" s="163">
        <v>0</v>
      </c>
    </row>
    <row r="3791" spans="1:20" ht="15.75" customHeight="1">
      <c r="A3791" s="130" t="s">
        <v>145</v>
      </c>
      <c r="B3791" s="164">
        <v>2015</v>
      </c>
      <c r="C3791" s="164">
        <v>9</v>
      </c>
      <c r="D3791" s="130" t="s">
        <v>61</v>
      </c>
      <c r="E3791" s="164">
        <v>10868</v>
      </c>
      <c r="F3791" s="164">
        <v>0</v>
      </c>
      <c r="G3791" s="164">
        <v>0</v>
      </c>
      <c r="H3791" s="164">
        <v>0</v>
      </c>
      <c r="I3791" s="164">
        <v>0</v>
      </c>
      <c r="J3791" s="164">
        <v>0</v>
      </c>
      <c r="K3791" s="164">
        <v>11</v>
      </c>
      <c r="L3791" s="164">
        <v>7618</v>
      </c>
      <c r="M3791" s="164">
        <v>919.79</v>
      </c>
      <c r="N3791" s="164">
        <v>0.70099999999999996</v>
      </c>
      <c r="O3791" s="164">
        <v>8.5000000000000006E-2</v>
      </c>
      <c r="P3791" s="164">
        <v>11</v>
      </c>
      <c r="Q3791" s="164">
        <v>7618</v>
      </c>
      <c r="R3791" s="164">
        <v>919.79</v>
      </c>
      <c r="S3791" s="164">
        <v>0.70099999999999996</v>
      </c>
      <c r="T3791" s="164">
        <v>8.5000000000000006E-2</v>
      </c>
    </row>
    <row r="3792" spans="1:20" ht="15.75" customHeight="1">
      <c r="A3792" s="126" t="s">
        <v>145</v>
      </c>
      <c r="B3792" s="163">
        <v>2016</v>
      </c>
      <c r="C3792" s="163">
        <v>0</v>
      </c>
      <c r="D3792" s="126" t="s">
        <v>53</v>
      </c>
      <c r="E3792" s="163">
        <v>10957</v>
      </c>
      <c r="F3792" s="163">
        <v>0</v>
      </c>
      <c r="G3792" s="163">
        <v>0</v>
      </c>
      <c r="H3792" s="163">
        <v>0</v>
      </c>
      <c r="I3792" s="163">
        <v>0</v>
      </c>
      <c r="J3792" s="163">
        <v>0</v>
      </c>
      <c r="K3792" s="163">
        <v>0</v>
      </c>
      <c r="L3792" s="163">
        <v>0</v>
      </c>
      <c r="M3792" s="163">
        <v>0</v>
      </c>
      <c r="N3792" s="163">
        <v>0</v>
      </c>
      <c r="O3792" s="163">
        <v>0</v>
      </c>
      <c r="P3792" s="163">
        <v>0</v>
      </c>
      <c r="Q3792" s="163">
        <v>0</v>
      </c>
      <c r="R3792" s="163">
        <v>0</v>
      </c>
      <c r="S3792" s="163">
        <v>0</v>
      </c>
      <c r="T3792" s="163">
        <v>0</v>
      </c>
    </row>
    <row r="3793" spans="1:20" ht="15.75" customHeight="1">
      <c r="A3793" s="130" t="s">
        <v>145</v>
      </c>
      <c r="B3793" s="164">
        <v>2016</v>
      </c>
      <c r="C3793" s="164">
        <v>1</v>
      </c>
      <c r="D3793" s="130" t="s">
        <v>54</v>
      </c>
      <c r="E3793" s="164">
        <v>10957</v>
      </c>
      <c r="F3793" s="164">
        <v>0</v>
      </c>
      <c r="G3793" s="164">
        <v>0</v>
      </c>
      <c r="H3793" s="164">
        <v>0</v>
      </c>
      <c r="I3793" s="164">
        <v>0</v>
      </c>
      <c r="J3793" s="164">
        <v>0</v>
      </c>
      <c r="K3793" s="164">
        <v>0</v>
      </c>
      <c r="L3793" s="164">
        <v>0</v>
      </c>
      <c r="M3793" s="164">
        <v>0</v>
      </c>
      <c r="N3793" s="164">
        <v>0</v>
      </c>
      <c r="O3793" s="164">
        <v>0</v>
      </c>
      <c r="P3793" s="164">
        <v>0</v>
      </c>
      <c r="Q3793" s="164">
        <v>0</v>
      </c>
      <c r="R3793" s="164">
        <v>0</v>
      </c>
      <c r="S3793" s="164">
        <v>0</v>
      </c>
      <c r="T3793" s="164">
        <v>0</v>
      </c>
    </row>
    <row r="3794" spans="1:20" ht="15.75" customHeight="1">
      <c r="A3794" s="126" t="s">
        <v>145</v>
      </c>
      <c r="B3794" s="163">
        <v>2016</v>
      </c>
      <c r="C3794" s="163">
        <v>2</v>
      </c>
      <c r="D3794" s="126" t="s">
        <v>1415</v>
      </c>
      <c r="E3794" s="163">
        <v>10957</v>
      </c>
      <c r="F3794" s="163">
        <v>0</v>
      </c>
      <c r="G3794" s="163">
        <v>0</v>
      </c>
      <c r="H3794" s="163">
        <v>0</v>
      </c>
      <c r="I3794" s="163">
        <v>0</v>
      </c>
      <c r="J3794" s="163">
        <v>0</v>
      </c>
      <c r="K3794" s="163">
        <v>1</v>
      </c>
      <c r="L3794" s="163">
        <v>376</v>
      </c>
      <c r="M3794" s="163">
        <v>496.32</v>
      </c>
      <c r="N3794" s="163">
        <v>3.4000000000000002E-2</v>
      </c>
      <c r="O3794" s="163">
        <v>4.4999999999999998E-2</v>
      </c>
      <c r="P3794" s="163">
        <v>1</v>
      </c>
      <c r="Q3794" s="163">
        <v>376</v>
      </c>
      <c r="R3794" s="163">
        <v>496.32</v>
      </c>
      <c r="S3794" s="163">
        <v>3.4000000000000002E-2</v>
      </c>
      <c r="T3794" s="163">
        <v>4.4999999999999998E-2</v>
      </c>
    </row>
    <row r="3795" spans="1:20" ht="15.75" customHeight="1">
      <c r="A3795" s="130" t="s">
        <v>145</v>
      </c>
      <c r="B3795" s="164">
        <v>2016</v>
      </c>
      <c r="C3795" s="164">
        <v>3</v>
      </c>
      <c r="D3795" s="130" t="s">
        <v>55</v>
      </c>
      <c r="E3795" s="164">
        <v>10957</v>
      </c>
      <c r="F3795" s="164">
        <v>0</v>
      </c>
      <c r="G3795" s="164">
        <v>0</v>
      </c>
      <c r="H3795" s="164">
        <v>0</v>
      </c>
      <c r="I3795" s="164">
        <v>0</v>
      </c>
      <c r="J3795" s="164">
        <v>0</v>
      </c>
      <c r="K3795" s="164">
        <v>1</v>
      </c>
      <c r="L3795" s="164">
        <v>14</v>
      </c>
      <c r="M3795" s="164">
        <v>3.83</v>
      </c>
      <c r="N3795" s="164">
        <v>1E-3</v>
      </c>
      <c r="O3795" s="164">
        <v>0</v>
      </c>
      <c r="P3795" s="164">
        <v>1</v>
      </c>
      <c r="Q3795" s="164">
        <v>14</v>
      </c>
      <c r="R3795" s="164">
        <v>3.83</v>
      </c>
      <c r="S3795" s="164">
        <v>1E-3</v>
      </c>
      <c r="T3795" s="164">
        <v>0</v>
      </c>
    </row>
    <row r="3796" spans="1:20" ht="15.75" customHeight="1">
      <c r="A3796" s="126" t="s">
        <v>145</v>
      </c>
      <c r="B3796" s="163">
        <v>2016</v>
      </c>
      <c r="C3796" s="163">
        <v>4</v>
      </c>
      <c r="D3796" s="126" t="s">
        <v>56</v>
      </c>
      <c r="E3796" s="163">
        <v>10957</v>
      </c>
      <c r="F3796" s="163">
        <v>0</v>
      </c>
      <c r="G3796" s="163">
        <v>0</v>
      </c>
      <c r="H3796" s="163">
        <v>0</v>
      </c>
      <c r="I3796" s="163">
        <v>0</v>
      </c>
      <c r="J3796" s="163">
        <v>0</v>
      </c>
      <c r="K3796" s="163">
        <v>2</v>
      </c>
      <c r="L3796" s="163">
        <v>3009</v>
      </c>
      <c r="M3796" s="163">
        <v>4460.34</v>
      </c>
      <c r="N3796" s="163">
        <v>0.27500000000000002</v>
      </c>
      <c r="O3796" s="163">
        <v>0.40699999999999997</v>
      </c>
      <c r="P3796" s="163">
        <v>2</v>
      </c>
      <c r="Q3796" s="163">
        <v>3009</v>
      </c>
      <c r="R3796" s="163">
        <v>4460.34</v>
      </c>
      <c r="S3796" s="163">
        <v>0.27500000000000002</v>
      </c>
      <c r="T3796" s="163">
        <v>0.40699999999999997</v>
      </c>
    </row>
    <row r="3797" spans="1:20" ht="15.75" customHeight="1">
      <c r="A3797" s="130" t="s">
        <v>145</v>
      </c>
      <c r="B3797" s="164">
        <v>2016</v>
      </c>
      <c r="C3797" s="164">
        <v>5</v>
      </c>
      <c r="D3797" s="130" t="s">
        <v>57</v>
      </c>
      <c r="E3797" s="164">
        <v>10957</v>
      </c>
      <c r="F3797" s="164">
        <v>0</v>
      </c>
      <c r="G3797" s="164">
        <v>0</v>
      </c>
      <c r="H3797" s="164">
        <v>0</v>
      </c>
      <c r="I3797" s="164">
        <v>0</v>
      </c>
      <c r="J3797" s="164">
        <v>0</v>
      </c>
      <c r="K3797" s="164">
        <v>9</v>
      </c>
      <c r="L3797" s="164">
        <v>2093</v>
      </c>
      <c r="M3797" s="164">
        <v>3374.7</v>
      </c>
      <c r="N3797" s="164">
        <v>0.191</v>
      </c>
      <c r="O3797" s="164">
        <v>0.308</v>
      </c>
      <c r="P3797" s="164">
        <v>9</v>
      </c>
      <c r="Q3797" s="164">
        <v>2093</v>
      </c>
      <c r="R3797" s="164">
        <v>3374.7</v>
      </c>
      <c r="S3797" s="164">
        <v>0.191</v>
      </c>
      <c r="T3797" s="164">
        <v>0.308</v>
      </c>
    </row>
    <row r="3798" spans="1:20" ht="15.75" customHeight="1">
      <c r="A3798" s="126" t="s">
        <v>145</v>
      </c>
      <c r="B3798" s="163">
        <v>2016</v>
      </c>
      <c r="C3798" s="163">
        <v>6</v>
      </c>
      <c r="D3798" s="126" t="s">
        <v>58</v>
      </c>
      <c r="E3798" s="163">
        <v>10957</v>
      </c>
      <c r="F3798" s="163">
        <v>2</v>
      </c>
      <c r="G3798" s="163">
        <v>3429</v>
      </c>
      <c r="H3798" s="163">
        <v>19313.04</v>
      </c>
      <c r="I3798" s="163">
        <v>0.313</v>
      </c>
      <c r="J3798" s="163">
        <v>1.762</v>
      </c>
      <c r="K3798" s="163">
        <v>6</v>
      </c>
      <c r="L3798" s="163">
        <v>1865</v>
      </c>
      <c r="M3798" s="163">
        <v>7272.7</v>
      </c>
      <c r="N3798" s="163">
        <v>0.17</v>
      </c>
      <c r="O3798" s="163">
        <v>0.66400000000000003</v>
      </c>
      <c r="P3798" s="163">
        <v>8</v>
      </c>
      <c r="Q3798" s="163">
        <v>5294</v>
      </c>
      <c r="R3798" s="163">
        <v>26585.74</v>
      </c>
      <c r="S3798" s="163">
        <v>0.48299999999999998</v>
      </c>
      <c r="T3798" s="163">
        <v>2.4260000000000002</v>
      </c>
    </row>
    <row r="3799" spans="1:20" ht="15.75" customHeight="1">
      <c r="A3799" s="130" t="s">
        <v>145</v>
      </c>
      <c r="B3799" s="164">
        <v>2016</v>
      </c>
      <c r="C3799" s="164">
        <v>7</v>
      </c>
      <c r="D3799" s="130" t="s">
        <v>59</v>
      </c>
      <c r="E3799" s="164">
        <v>10957</v>
      </c>
      <c r="F3799" s="164">
        <v>0</v>
      </c>
      <c r="G3799" s="164">
        <v>0</v>
      </c>
      <c r="H3799" s="164">
        <v>0</v>
      </c>
      <c r="I3799" s="164">
        <v>0</v>
      </c>
      <c r="J3799" s="164">
        <v>0</v>
      </c>
      <c r="K3799" s="164">
        <v>0</v>
      </c>
      <c r="L3799" s="164">
        <v>0</v>
      </c>
      <c r="M3799" s="164">
        <v>0</v>
      </c>
      <c r="N3799" s="164">
        <v>0</v>
      </c>
      <c r="O3799" s="164">
        <v>0</v>
      </c>
      <c r="P3799" s="164">
        <v>0</v>
      </c>
      <c r="Q3799" s="164">
        <v>0</v>
      </c>
      <c r="R3799" s="164">
        <v>0</v>
      </c>
      <c r="S3799" s="164">
        <v>0</v>
      </c>
      <c r="T3799" s="164">
        <v>0</v>
      </c>
    </row>
    <row r="3800" spans="1:20" ht="15.75" customHeight="1">
      <c r="A3800" s="126" t="s">
        <v>145</v>
      </c>
      <c r="B3800" s="163">
        <v>2016</v>
      </c>
      <c r="C3800" s="163">
        <v>8</v>
      </c>
      <c r="D3800" s="126" t="s">
        <v>60</v>
      </c>
      <c r="E3800" s="163">
        <v>10957</v>
      </c>
      <c r="F3800" s="163">
        <v>0</v>
      </c>
      <c r="G3800" s="163">
        <v>0</v>
      </c>
      <c r="H3800" s="163">
        <v>0</v>
      </c>
      <c r="I3800" s="163">
        <v>0</v>
      </c>
      <c r="J3800" s="163">
        <v>0</v>
      </c>
      <c r="K3800" s="163">
        <v>2</v>
      </c>
      <c r="L3800" s="163">
        <v>31</v>
      </c>
      <c r="M3800" s="163">
        <v>66.400000000000006</v>
      </c>
      <c r="N3800" s="163">
        <v>3.0000000000000001E-3</v>
      </c>
      <c r="O3800" s="163">
        <v>6.0000000000000001E-3</v>
      </c>
      <c r="P3800" s="163">
        <v>2</v>
      </c>
      <c r="Q3800" s="163">
        <v>31</v>
      </c>
      <c r="R3800" s="163">
        <v>66.400000000000006</v>
      </c>
      <c r="S3800" s="163">
        <v>3.0000000000000001E-3</v>
      </c>
      <c r="T3800" s="163">
        <v>6.0000000000000001E-3</v>
      </c>
    </row>
    <row r="3801" spans="1:20" ht="15.75" customHeight="1">
      <c r="A3801" s="130" t="s">
        <v>145</v>
      </c>
      <c r="B3801" s="164">
        <v>2016</v>
      </c>
      <c r="C3801" s="164">
        <v>9</v>
      </c>
      <c r="D3801" s="130" t="s">
        <v>61</v>
      </c>
      <c r="E3801" s="164">
        <v>10957</v>
      </c>
      <c r="F3801" s="164">
        <v>0</v>
      </c>
      <c r="G3801" s="164">
        <v>0</v>
      </c>
      <c r="H3801" s="164">
        <v>0</v>
      </c>
      <c r="I3801" s="164">
        <v>0</v>
      </c>
      <c r="J3801" s="164">
        <v>0</v>
      </c>
      <c r="K3801" s="164">
        <v>12</v>
      </c>
      <c r="L3801" s="164">
        <v>2144</v>
      </c>
      <c r="M3801" s="164">
        <v>1790.45</v>
      </c>
      <c r="N3801" s="164">
        <v>0.19600000000000001</v>
      </c>
      <c r="O3801" s="164">
        <v>0.16300000000000001</v>
      </c>
      <c r="P3801" s="164">
        <v>12</v>
      </c>
      <c r="Q3801" s="164">
        <v>2144</v>
      </c>
      <c r="R3801" s="164">
        <v>1790.45</v>
      </c>
      <c r="S3801" s="164">
        <v>0.19600000000000001</v>
      </c>
      <c r="T3801" s="164">
        <v>0.16300000000000001</v>
      </c>
    </row>
    <row r="3802" spans="1:20" ht="15.75" customHeight="1">
      <c r="A3802" s="126" t="s">
        <v>145</v>
      </c>
      <c r="B3802" s="163">
        <v>2017</v>
      </c>
      <c r="C3802" s="163">
        <v>0</v>
      </c>
      <c r="D3802" s="126" t="s">
        <v>53</v>
      </c>
      <c r="E3802" s="163">
        <v>11068</v>
      </c>
      <c r="F3802" s="163">
        <v>0</v>
      </c>
      <c r="G3802" s="163">
        <v>0</v>
      </c>
      <c r="H3802" s="163">
        <v>0</v>
      </c>
      <c r="I3802" s="163">
        <v>0</v>
      </c>
      <c r="J3802" s="163">
        <v>0</v>
      </c>
      <c r="K3802" s="163">
        <v>2</v>
      </c>
      <c r="L3802" s="163">
        <v>850</v>
      </c>
      <c r="M3802" s="163">
        <v>741.5</v>
      </c>
      <c r="N3802" s="163">
        <v>7.6999999999999999E-2</v>
      </c>
      <c r="O3802" s="163">
        <v>6.7000000000000004E-2</v>
      </c>
      <c r="P3802" s="163">
        <v>2</v>
      </c>
      <c r="Q3802" s="163">
        <v>850</v>
      </c>
      <c r="R3802" s="163">
        <v>741.5</v>
      </c>
      <c r="S3802" s="163">
        <v>7.6999999999999999E-2</v>
      </c>
      <c r="T3802" s="163">
        <v>6.7000000000000004E-2</v>
      </c>
    </row>
    <row r="3803" spans="1:20" ht="15.75" customHeight="1">
      <c r="A3803" s="130" t="s">
        <v>145</v>
      </c>
      <c r="B3803" s="164">
        <v>2017</v>
      </c>
      <c r="C3803" s="164">
        <v>1</v>
      </c>
      <c r="D3803" s="130" t="s">
        <v>54</v>
      </c>
      <c r="E3803" s="164">
        <v>11068</v>
      </c>
      <c r="F3803" s="164">
        <v>0</v>
      </c>
      <c r="G3803" s="164">
        <v>0</v>
      </c>
      <c r="H3803" s="164">
        <v>0</v>
      </c>
      <c r="I3803" s="164">
        <v>0</v>
      </c>
      <c r="J3803" s="164">
        <v>0</v>
      </c>
      <c r="K3803" s="164">
        <v>24</v>
      </c>
      <c r="L3803" s="164">
        <v>456</v>
      </c>
      <c r="M3803" s="164">
        <v>1369.29</v>
      </c>
      <c r="N3803" s="164">
        <v>4.1000000000000002E-2</v>
      </c>
      <c r="O3803" s="164">
        <v>0.124</v>
      </c>
      <c r="P3803" s="164">
        <v>24</v>
      </c>
      <c r="Q3803" s="164">
        <v>456</v>
      </c>
      <c r="R3803" s="164">
        <v>1369.29</v>
      </c>
      <c r="S3803" s="164">
        <v>4.1000000000000002E-2</v>
      </c>
      <c r="T3803" s="164">
        <v>0.124</v>
      </c>
    </row>
    <row r="3804" spans="1:20" ht="15.75" customHeight="1">
      <c r="A3804" s="126" t="s">
        <v>145</v>
      </c>
      <c r="B3804" s="163">
        <v>2017</v>
      </c>
      <c r="C3804" s="163">
        <v>2</v>
      </c>
      <c r="D3804" s="126" t="s">
        <v>1415</v>
      </c>
      <c r="E3804" s="163">
        <v>11068</v>
      </c>
      <c r="F3804" s="163">
        <v>0</v>
      </c>
      <c r="G3804" s="163">
        <v>0</v>
      </c>
      <c r="H3804" s="163">
        <v>0</v>
      </c>
      <c r="I3804" s="163">
        <v>0</v>
      </c>
      <c r="J3804" s="163">
        <v>0</v>
      </c>
      <c r="K3804" s="163">
        <v>7</v>
      </c>
      <c r="L3804" s="163">
        <v>21363</v>
      </c>
      <c r="M3804" s="163">
        <v>37714.58</v>
      </c>
      <c r="N3804" s="163">
        <v>1.929</v>
      </c>
      <c r="O3804" s="163">
        <v>3.407</v>
      </c>
      <c r="P3804" s="163">
        <v>7</v>
      </c>
      <c r="Q3804" s="163">
        <v>21363</v>
      </c>
      <c r="R3804" s="163">
        <v>37714.58</v>
      </c>
      <c r="S3804" s="163">
        <v>1.929</v>
      </c>
      <c r="T3804" s="163">
        <v>3.407</v>
      </c>
    </row>
    <row r="3805" spans="1:20" ht="15.75" customHeight="1">
      <c r="A3805" s="130" t="s">
        <v>145</v>
      </c>
      <c r="B3805" s="164">
        <v>2017</v>
      </c>
      <c r="C3805" s="164">
        <v>3</v>
      </c>
      <c r="D3805" s="130" t="s">
        <v>55</v>
      </c>
      <c r="E3805" s="164">
        <v>11068</v>
      </c>
      <c r="F3805" s="164">
        <v>0</v>
      </c>
      <c r="G3805" s="164">
        <v>0</v>
      </c>
      <c r="H3805" s="164">
        <v>0</v>
      </c>
      <c r="I3805" s="164">
        <v>0</v>
      </c>
      <c r="J3805" s="164">
        <v>0</v>
      </c>
      <c r="K3805" s="164">
        <v>8</v>
      </c>
      <c r="L3805" s="164">
        <v>283</v>
      </c>
      <c r="M3805" s="164">
        <v>552.25</v>
      </c>
      <c r="N3805" s="164">
        <v>2.5999999999999999E-2</v>
      </c>
      <c r="O3805" s="164">
        <v>0.05</v>
      </c>
      <c r="P3805" s="164">
        <v>8</v>
      </c>
      <c r="Q3805" s="164">
        <v>283</v>
      </c>
      <c r="R3805" s="164">
        <v>552.25</v>
      </c>
      <c r="S3805" s="164">
        <v>2.5999999999999999E-2</v>
      </c>
      <c r="T3805" s="164">
        <v>0.05</v>
      </c>
    </row>
    <row r="3806" spans="1:20" ht="15.75" customHeight="1">
      <c r="A3806" s="126" t="s">
        <v>145</v>
      </c>
      <c r="B3806" s="163">
        <v>2017</v>
      </c>
      <c r="C3806" s="163">
        <v>4</v>
      </c>
      <c r="D3806" s="126" t="s">
        <v>56</v>
      </c>
      <c r="E3806" s="163">
        <v>11068</v>
      </c>
      <c r="F3806" s="163">
        <v>0</v>
      </c>
      <c r="G3806" s="163">
        <v>0</v>
      </c>
      <c r="H3806" s="163">
        <v>0</v>
      </c>
      <c r="I3806" s="163">
        <v>0</v>
      </c>
      <c r="J3806" s="163">
        <v>0</v>
      </c>
      <c r="K3806" s="163">
        <v>2</v>
      </c>
      <c r="L3806" s="163">
        <v>425</v>
      </c>
      <c r="M3806" s="163">
        <v>277.95</v>
      </c>
      <c r="N3806" s="163">
        <v>3.7999999999999999E-2</v>
      </c>
      <c r="O3806" s="163">
        <v>2.5000000000000001E-2</v>
      </c>
      <c r="P3806" s="163">
        <v>2</v>
      </c>
      <c r="Q3806" s="163">
        <v>425</v>
      </c>
      <c r="R3806" s="163">
        <v>277.95</v>
      </c>
      <c r="S3806" s="163">
        <v>3.7999999999999999E-2</v>
      </c>
      <c r="T3806" s="163">
        <v>2.5000000000000001E-2</v>
      </c>
    </row>
    <row r="3807" spans="1:20" ht="15.75" customHeight="1">
      <c r="A3807" s="130" t="s">
        <v>145</v>
      </c>
      <c r="B3807" s="164">
        <v>2017</v>
      </c>
      <c r="C3807" s="164">
        <v>5</v>
      </c>
      <c r="D3807" s="130" t="s">
        <v>57</v>
      </c>
      <c r="E3807" s="164">
        <v>11068</v>
      </c>
      <c r="F3807" s="164">
        <v>0</v>
      </c>
      <c r="G3807" s="164">
        <v>0</v>
      </c>
      <c r="H3807" s="164">
        <v>0</v>
      </c>
      <c r="I3807" s="164">
        <v>0</v>
      </c>
      <c r="J3807" s="164">
        <v>0</v>
      </c>
      <c r="K3807" s="164">
        <v>9</v>
      </c>
      <c r="L3807" s="164">
        <v>2838</v>
      </c>
      <c r="M3807" s="164">
        <v>4903.29</v>
      </c>
      <c r="N3807" s="164">
        <v>0.25600000000000001</v>
      </c>
      <c r="O3807" s="164">
        <v>0.443</v>
      </c>
      <c r="P3807" s="164">
        <v>9</v>
      </c>
      <c r="Q3807" s="164">
        <v>2838</v>
      </c>
      <c r="R3807" s="164">
        <v>4903.29</v>
      </c>
      <c r="S3807" s="164">
        <v>0.25600000000000001</v>
      </c>
      <c r="T3807" s="164">
        <v>0.443</v>
      </c>
    </row>
    <row r="3808" spans="1:20" ht="15.75" customHeight="1">
      <c r="A3808" s="126" t="s">
        <v>145</v>
      </c>
      <c r="B3808" s="163">
        <v>2017</v>
      </c>
      <c r="C3808" s="163">
        <v>6</v>
      </c>
      <c r="D3808" s="126" t="s">
        <v>58</v>
      </c>
      <c r="E3808" s="163">
        <v>11068</v>
      </c>
      <c r="F3808" s="163">
        <v>0</v>
      </c>
      <c r="G3808" s="163">
        <v>0</v>
      </c>
      <c r="H3808" s="163">
        <v>0</v>
      </c>
      <c r="I3808" s="163">
        <v>0</v>
      </c>
      <c r="J3808" s="163">
        <v>0</v>
      </c>
      <c r="K3808" s="163">
        <v>6</v>
      </c>
      <c r="L3808" s="163">
        <v>1276</v>
      </c>
      <c r="M3808" s="163">
        <v>2187.59</v>
      </c>
      <c r="N3808" s="163">
        <v>0.115</v>
      </c>
      <c r="O3808" s="163">
        <v>0.19800000000000001</v>
      </c>
      <c r="P3808" s="163">
        <v>6</v>
      </c>
      <c r="Q3808" s="163">
        <v>1276</v>
      </c>
      <c r="R3808" s="163">
        <v>2187.59</v>
      </c>
      <c r="S3808" s="163">
        <v>0.115</v>
      </c>
      <c r="T3808" s="163">
        <v>0.19800000000000001</v>
      </c>
    </row>
    <row r="3809" spans="1:20" ht="15.75" customHeight="1">
      <c r="A3809" s="130" t="s">
        <v>145</v>
      </c>
      <c r="B3809" s="164">
        <v>2017</v>
      </c>
      <c r="C3809" s="164">
        <v>7</v>
      </c>
      <c r="D3809" s="130" t="s">
        <v>59</v>
      </c>
      <c r="E3809" s="164">
        <v>11068</v>
      </c>
      <c r="F3809" s="164">
        <v>0</v>
      </c>
      <c r="G3809" s="164">
        <v>0</v>
      </c>
      <c r="H3809" s="164">
        <v>0</v>
      </c>
      <c r="I3809" s="164">
        <v>0</v>
      </c>
      <c r="J3809" s="164">
        <v>0</v>
      </c>
      <c r="K3809" s="164">
        <v>0</v>
      </c>
      <c r="L3809" s="164">
        <v>0</v>
      </c>
      <c r="M3809" s="164">
        <v>0</v>
      </c>
      <c r="N3809" s="164">
        <v>0</v>
      </c>
      <c r="O3809" s="164">
        <v>0</v>
      </c>
      <c r="P3809" s="164">
        <v>0</v>
      </c>
      <c r="Q3809" s="164">
        <v>0</v>
      </c>
      <c r="R3809" s="164">
        <v>0</v>
      </c>
      <c r="S3809" s="164">
        <v>0</v>
      </c>
      <c r="T3809" s="164">
        <v>0</v>
      </c>
    </row>
    <row r="3810" spans="1:20" ht="15.75" customHeight="1">
      <c r="A3810" s="126" t="s">
        <v>145</v>
      </c>
      <c r="B3810" s="163">
        <v>2017</v>
      </c>
      <c r="C3810" s="163">
        <v>8</v>
      </c>
      <c r="D3810" s="126" t="s">
        <v>60</v>
      </c>
      <c r="E3810" s="163">
        <v>11068</v>
      </c>
      <c r="F3810" s="163">
        <v>0</v>
      </c>
      <c r="G3810" s="163">
        <v>0</v>
      </c>
      <c r="H3810" s="163">
        <v>0</v>
      </c>
      <c r="I3810" s="163">
        <v>0</v>
      </c>
      <c r="J3810" s="163">
        <v>0</v>
      </c>
      <c r="K3810" s="163">
        <v>2</v>
      </c>
      <c r="L3810" s="163">
        <v>586</v>
      </c>
      <c r="M3810" s="163">
        <v>246.23</v>
      </c>
      <c r="N3810" s="163">
        <v>5.2999999999999999E-2</v>
      </c>
      <c r="O3810" s="163">
        <v>2.1999999999999999E-2</v>
      </c>
      <c r="P3810" s="163">
        <v>2</v>
      </c>
      <c r="Q3810" s="163">
        <v>586</v>
      </c>
      <c r="R3810" s="163">
        <v>246.23</v>
      </c>
      <c r="S3810" s="163">
        <v>5.2999999999999999E-2</v>
      </c>
      <c r="T3810" s="163">
        <v>2.1999999999999999E-2</v>
      </c>
    </row>
    <row r="3811" spans="1:20" ht="15.75" customHeight="1">
      <c r="A3811" s="130" t="s">
        <v>145</v>
      </c>
      <c r="B3811" s="164">
        <v>2017</v>
      </c>
      <c r="C3811" s="164">
        <v>9</v>
      </c>
      <c r="D3811" s="130" t="s">
        <v>61</v>
      </c>
      <c r="E3811" s="164">
        <v>11068</v>
      </c>
      <c r="F3811" s="164">
        <v>0</v>
      </c>
      <c r="G3811" s="164">
        <v>0</v>
      </c>
      <c r="H3811" s="164">
        <v>0</v>
      </c>
      <c r="I3811" s="164">
        <v>0</v>
      </c>
      <c r="J3811" s="164">
        <v>0</v>
      </c>
      <c r="K3811" s="164">
        <v>12</v>
      </c>
      <c r="L3811" s="164">
        <v>100</v>
      </c>
      <c r="M3811" s="164">
        <v>195.35</v>
      </c>
      <c r="N3811" s="164">
        <v>8.9999999999999993E-3</v>
      </c>
      <c r="O3811" s="164">
        <v>1.7999999999999999E-2</v>
      </c>
      <c r="P3811" s="164">
        <v>12</v>
      </c>
      <c r="Q3811" s="164">
        <v>100</v>
      </c>
      <c r="R3811" s="164">
        <v>195.35</v>
      </c>
      <c r="S3811" s="164">
        <v>8.9999999999999993E-3</v>
      </c>
      <c r="T3811" s="164">
        <v>1.7999999999999999E-2</v>
      </c>
    </row>
    <row r="3812" spans="1:20" ht="15.75" customHeight="1">
      <c r="A3812" s="126" t="s">
        <v>145</v>
      </c>
      <c r="B3812" s="163">
        <v>2018</v>
      </c>
      <c r="C3812" s="163">
        <v>0</v>
      </c>
      <c r="D3812" s="126" t="s">
        <v>53</v>
      </c>
      <c r="E3812" s="163">
        <v>11233</v>
      </c>
      <c r="F3812" s="163">
        <v>0</v>
      </c>
      <c r="G3812" s="163">
        <v>0</v>
      </c>
      <c r="H3812" s="163">
        <v>0</v>
      </c>
      <c r="I3812" s="163">
        <v>0</v>
      </c>
      <c r="J3812" s="163">
        <v>0</v>
      </c>
      <c r="K3812" s="163">
        <v>1</v>
      </c>
      <c r="L3812" s="163">
        <v>650</v>
      </c>
      <c r="M3812" s="163">
        <v>2002</v>
      </c>
      <c r="N3812" s="163">
        <v>5.8000000000000003E-2</v>
      </c>
      <c r="O3812" s="163">
        <v>0.17799999999999999</v>
      </c>
      <c r="P3812" s="163">
        <v>1</v>
      </c>
      <c r="Q3812" s="163">
        <v>650</v>
      </c>
      <c r="R3812" s="163">
        <v>2002</v>
      </c>
      <c r="S3812" s="163">
        <v>5.8000000000000003E-2</v>
      </c>
      <c r="T3812" s="163">
        <v>0.17799999999999999</v>
      </c>
    </row>
    <row r="3813" spans="1:20" ht="15.75" customHeight="1">
      <c r="A3813" s="130" t="s">
        <v>145</v>
      </c>
      <c r="B3813" s="164">
        <v>2018</v>
      </c>
      <c r="C3813" s="164">
        <v>1</v>
      </c>
      <c r="D3813" s="130" t="s">
        <v>54</v>
      </c>
      <c r="E3813" s="164">
        <v>11233</v>
      </c>
      <c r="F3813" s="164">
        <v>0</v>
      </c>
      <c r="G3813" s="164">
        <v>0</v>
      </c>
      <c r="H3813" s="164">
        <v>0</v>
      </c>
      <c r="I3813" s="164">
        <v>0</v>
      </c>
      <c r="J3813" s="164">
        <v>0</v>
      </c>
      <c r="K3813" s="164">
        <v>89</v>
      </c>
      <c r="L3813" s="164">
        <v>913</v>
      </c>
      <c r="M3813" s="164">
        <v>1586.42</v>
      </c>
      <c r="N3813" s="164">
        <v>8.1000000000000003E-2</v>
      </c>
      <c r="O3813" s="164">
        <v>0.14099999999999999</v>
      </c>
      <c r="P3813" s="164">
        <v>89</v>
      </c>
      <c r="Q3813" s="164">
        <v>913</v>
      </c>
      <c r="R3813" s="164">
        <v>1586.42</v>
      </c>
      <c r="S3813" s="164">
        <v>8.1000000000000003E-2</v>
      </c>
      <c r="T3813" s="164">
        <v>0.14099999999999999</v>
      </c>
    </row>
    <row r="3814" spans="1:20" ht="15.75" customHeight="1">
      <c r="A3814" s="126" t="s">
        <v>145</v>
      </c>
      <c r="B3814" s="163">
        <v>2018</v>
      </c>
      <c r="C3814" s="163">
        <v>2</v>
      </c>
      <c r="D3814" s="126" t="s">
        <v>1415</v>
      </c>
      <c r="E3814" s="163">
        <v>11233</v>
      </c>
      <c r="F3814" s="163">
        <v>0</v>
      </c>
      <c r="G3814" s="163">
        <v>0</v>
      </c>
      <c r="H3814" s="163">
        <v>0</v>
      </c>
      <c r="I3814" s="163">
        <v>0</v>
      </c>
      <c r="J3814" s="163">
        <v>0</v>
      </c>
      <c r="K3814" s="163">
        <v>10</v>
      </c>
      <c r="L3814" s="163">
        <v>11750</v>
      </c>
      <c r="M3814" s="163">
        <v>13474.41</v>
      </c>
      <c r="N3814" s="163">
        <v>1.046</v>
      </c>
      <c r="O3814" s="163">
        <v>1.1990000000000001</v>
      </c>
      <c r="P3814" s="163">
        <v>10</v>
      </c>
      <c r="Q3814" s="163">
        <v>11750</v>
      </c>
      <c r="R3814" s="163">
        <v>13474.41</v>
      </c>
      <c r="S3814" s="163">
        <v>1.046</v>
      </c>
      <c r="T3814" s="163">
        <v>1.1990000000000001</v>
      </c>
    </row>
    <row r="3815" spans="1:20" ht="15.75" customHeight="1">
      <c r="A3815" s="130" t="s">
        <v>145</v>
      </c>
      <c r="B3815" s="164">
        <v>2018</v>
      </c>
      <c r="C3815" s="164">
        <v>3</v>
      </c>
      <c r="D3815" s="130" t="s">
        <v>55</v>
      </c>
      <c r="E3815" s="164">
        <v>11233</v>
      </c>
      <c r="F3815" s="164">
        <v>0</v>
      </c>
      <c r="G3815" s="164">
        <v>0</v>
      </c>
      <c r="H3815" s="164">
        <v>0</v>
      </c>
      <c r="I3815" s="164">
        <v>0</v>
      </c>
      <c r="J3815" s="164">
        <v>0</v>
      </c>
      <c r="K3815" s="164">
        <v>9</v>
      </c>
      <c r="L3815" s="164">
        <v>203</v>
      </c>
      <c r="M3815" s="164">
        <v>572.11</v>
      </c>
      <c r="N3815" s="164">
        <v>1.7999999999999999E-2</v>
      </c>
      <c r="O3815" s="164">
        <v>5.0999999999999997E-2</v>
      </c>
      <c r="P3815" s="164">
        <v>9</v>
      </c>
      <c r="Q3815" s="164">
        <v>203</v>
      </c>
      <c r="R3815" s="164">
        <v>572.11</v>
      </c>
      <c r="S3815" s="164">
        <v>1.7999999999999999E-2</v>
      </c>
      <c r="T3815" s="164">
        <v>5.0999999999999997E-2</v>
      </c>
    </row>
    <row r="3816" spans="1:20" ht="15.75" customHeight="1">
      <c r="A3816" s="126" t="s">
        <v>145</v>
      </c>
      <c r="B3816" s="163">
        <v>2018</v>
      </c>
      <c r="C3816" s="163">
        <v>4</v>
      </c>
      <c r="D3816" s="126" t="s">
        <v>56</v>
      </c>
      <c r="E3816" s="163">
        <v>11233</v>
      </c>
      <c r="F3816" s="163">
        <v>0</v>
      </c>
      <c r="G3816" s="163">
        <v>0</v>
      </c>
      <c r="H3816" s="163">
        <v>0</v>
      </c>
      <c r="I3816" s="163">
        <v>0</v>
      </c>
      <c r="J3816" s="163">
        <v>0</v>
      </c>
      <c r="K3816" s="163">
        <v>0</v>
      </c>
      <c r="L3816" s="163">
        <v>0</v>
      </c>
      <c r="M3816" s="163">
        <v>0</v>
      </c>
      <c r="N3816" s="163">
        <v>0</v>
      </c>
      <c r="O3816" s="163">
        <v>0</v>
      </c>
      <c r="P3816" s="163">
        <v>0</v>
      </c>
      <c r="Q3816" s="163">
        <v>0</v>
      </c>
      <c r="R3816" s="163">
        <v>0</v>
      </c>
      <c r="S3816" s="163">
        <v>0</v>
      </c>
      <c r="T3816" s="163">
        <v>0</v>
      </c>
    </row>
    <row r="3817" spans="1:20" ht="15.75" customHeight="1">
      <c r="A3817" s="130" t="s">
        <v>145</v>
      </c>
      <c r="B3817" s="164">
        <v>2018</v>
      </c>
      <c r="C3817" s="164">
        <v>5</v>
      </c>
      <c r="D3817" s="130" t="s">
        <v>57</v>
      </c>
      <c r="E3817" s="164">
        <v>11233</v>
      </c>
      <c r="F3817" s="164">
        <v>0</v>
      </c>
      <c r="G3817" s="164">
        <v>0</v>
      </c>
      <c r="H3817" s="164">
        <v>0</v>
      </c>
      <c r="I3817" s="164">
        <v>0</v>
      </c>
      <c r="J3817" s="164">
        <v>0</v>
      </c>
      <c r="K3817" s="164">
        <v>19</v>
      </c>
      <c r="L3817" s="164">
        <v>424</v>
      </c>
      <c r="M3817" s="164">
        <v>268.2</v>
      </c>
      <c r="N3817" s="164">
        <v>3.7999999999999999E-2</v>
      </c>
      <c r="O3817" s="164">
        <v>2.4E-2</v>
      </c>
      <c r="P3817" s="164">
        <v>19</v>
      </c>
      <c r="Q3817" s="164">
        <v>424</v>
      </c>
      <c r="R3817" s="164">
        <v>268.2</v>
      </c>
      <c r="S3817" s="164">
        <v>3.7999999999999999E-2</v>
      </c>
      <c r="T3817" s="164">
        <v>2.4E-2</v>
      </c>
    </row>
    <row r="3818" spans="1:20" ht="15.75" customHeight="1">
      <c r="A3818" s="126" t="s">
        <v>145</v>
      </c>
      <c r="B3818" s="163">
        <v>2018</v>
      </c>
      <c r="C3818" s="163">
        <v>6</v>
      </c>
      <c r="D3818" s="126" t="s">
        <v>58</v>
      </c>
      <c r="E3818" s="163">
        <v>11233</v>
      </c>
      <c r="F3818" s="163">
        <v>0</v>
      </c>
      <c r="G3818" s="163">
        <v>0</v>
      </c>
      <c r="H3818" s="163">
        <v>0</v>
      </c>
      <c r="I3818" s="163">
        <v>0</v>
      </c>
      <c r="J3818" s="163">
        <v>0</v>
      </c>
      <c r="K3818" s="163">
        <v>3</v>
      </c>
      <c r="L3818" s="163">
        <v>305</v>
      </c>
      <c r="M3818" s="163">
        <v>797.95</v>
      </c>
      <c r="N3818" s="163">
        <v>2.7E-2</v>
      </c>
      <c r="O3818" s="163">
        <v>7.0999999999999994E-2</v>
      </c>
      <c r="P3818" s="163">
        <v>3</v>
      </c>
      <c r="Q3818" s="163">
        <v>305</v>
      </c>
      <c r="R3818" s="163">
        <v>797.95</v>
      </c>
      <c r="S3818" s="163">
        <v>2.7E-2</v>
      </c>
      <c r="T3818" s="163">
        <v>7.0999999999999994E-2</v>
      </c>
    </row>
    <row r="3819" spans="1:20" ht="15.75" customHeight="1">
      <c r="A3819" s="130" t="s">
        <v>145</v>
      </c>
      <c r="B3819" s="164">
        <v>2018</v>
      </c>
      <c r="C3819" s="164">
        <v>7</v>
      </c>
      <c r="D3819" s="130" t="s">
        <v>59</v>
      </c>
      <c r="E3819" s="164">
        <v>11233</v>
      </c>
      <c r="F3819" s="164">
        <v>0</v>
      </c>
      <c r="G3819" s="164">
        <v>0</v>
      </c>
      <c r="H3819" s="164">
        <v>0</v>
      </c>
      <c r="I3819" s="164">
        <v>0</v>
      </c>
      <c r="J3819" s="164">
        <v>0</v>
      </c>
      <c r="K3819" s="164">
        <v>1</v>
      </c>
      <c r="L3819" s="164">
        <v>15</v>
      </c>
      <c r="M3819" s="164">
        <v>123.75</v>
      </c>
      <c r="N3819" s="164">
        <v>1E-3</v>
      </c>
      <c r="O3819" s="164">
        <v>1.0999999999999999E-2</v>
      </c>
      <c r="P3819" s="164">
        <v>1</v>
      </c>
      <c r="Q3819" s="164">
        <v>15</v>
      </c>
      <c r="R3819" s="164">
        <v>123.75</v>
      </c>
      <c r="S3819" s="164">
        <v>1E-3</v>
      </c>
      <c r="T3819" s="164">
        <v>1.0999999999999999E-2</v>
      </c>
    </row>
    <row r="3820" spans="1:20" ht="15.75" customHeight="1">
      <c r="A3820" s="126" t="s">
        <v>145</v>
      </c>
      <c r="B3820" s="163">
        <v>2018</v>
      </c>
      <c r="C3820" s="163">
        <v>8</v>
      </c>
      <c r="D3820" s="126" t="s">
        <v>60</v>
      </c>
      <c r="E3820" s="163">
        <v>11233</v>
      </c>
      <c r="F3820" s="163">
        <v>0</v>
      </c>
      <c r="G3820" s="163">
        <v>0</v>
      </c>
      <c r="H3820" s="163">
        <v>0</v>
      </c>
      <c r="I3820" s="163">
        <v>0</v>
      </c>
      <c r="J3820" s="163">
        <v>0</v>
      </c>
      <c r="K3820" s="163">
        <v>1</v>
      </c>
      <c r="L3820" s="163">
        <v>21</v>
      </c>
      <c r="M3820" s="163">
        <v>68.25</v>
      </c>
      <c r="N3820" s="163">
        <v>2E-3</v>
      </c>
      <c r="O3820" s="163">
        <v>6.0000000000000001E-3</v>
      </c>
      <c r="P3820" s="163">
        <v>1</v>
      </c>
      <c r="Q3820" s="163">
        <v>21</v>
      </c>
      <c r="R3820" s="163">
        <v>68.25</v>
      </c>
      <c r="S3820" s="163">
        <v>2E-3</v>
      </c>
      <c r="T3820" s="163">
        <v>6.0000000000000001E-3</v>
      </c>
    </row>
    <row r="3821" spans="1:20" ht="15.75" customHeight="1">
      <c r="A3821" s="130" t="s">
        <v>145</v>
      </c>
      <c r="B3821" s="164">
        <v>2018</v>
      </c>
      <c r="C3821" s="164">
        <v>9</v>
      </c>
      <c r="D3821" s="130" t="s">
        <v>61</v>
      </c>
      <c r="E3821" s="164">
        <v>11233</v>
      </c>
      <c r="F3821" s="164">
        <v>0</v>
      </c>
      <c r="G3821" s="164">
        <v>0</v>
      </c>
      <c r="H3821" s="164">
        <v>0</v>
      </c>
      <c r="I3821" s="164">
        <v>0</v>
      </c>
      <c r="J3821" s="164">
        <v>0</v>
      </c>
      <c r="K3821" s="164">
        <v>12</v>
      </c>
      <c r="L3821" s="164">
        <v>196</v>
      </c>
      <c r="M3821" s="164">
        <v>529.55999999999995</v>
      </c>
      <c r="N3821" s="164">
        <v>1.7000000000000001E-2</v>
      </c>
      <c r="O3821" s="164">
        <v>4.7E-2</v>
      </c>
      <c r="P3821" s="164">
        <v>12</v>
      </c>
      <c r="Q3821" s="164">
        <v>196</v>
      </c>
      <c r="R3821" s="164">
        <v>529.55999999999995</v>
      </c>
      <c r="S3821" s="164">
        <v>1.7000000000000001E-2</v>
      </c>
      <c r="T3821" s="164">
        <v>4.7E-2</v>
      </c>
    </row>
    <row r="3822" spans="1:20" ht="15.75" customHeight="1">
      <c r="A3822" s="126" t="s">
        <v>145</v>
      </c>
      <c r="B3822" s="163">
        <v>2019</v>
      </c>
      <c r="C3822" s="163">
        <v>0</v>
      </c>
      <c r="D3822" s="126" t="s">
        <v>53</v>
      </c>
      <c r="E3822" s="163">
        <v>11358</v>
      </c>
      <c r="F3822" s="163">
        <v>0</v>
      </c>
      <c r="G3822" s="163">
        <v>0</v>
      </c>
      <c r="H3822" s="163">
        <v>0</v>
      </c>
      <c r="I3822" s="163">
        <v>0</v>
      </c>
      <c r="J3822" s="163">
        <v>0</v>
      </c>
      <c r="K3822" s="163">
        <v>1</v>
      </c>
      <c r="L3822" s="163">
        <v>45</v>
      </c>
      <c r="M3822" s="163">
        <v>20.7</v>
      </c>
      <c r="N3822" s="163">
        <v>4.0000000000000001E-3</v>
      </c>
      <c r="O3822" s="163">
        <v>2E-3</v>
      </c>
      <c r="P3822" s="163">
        <v>1</v>
      </c>
      <c r="Q3822" s="163">
        <v>45</v>
      </c>
      <c r="R3822" s="163">
        <v>20.7</v>
      </c>
      <c r="S3822" s="163">
        <v>4.0000000000000001E-3</v>
      </c>
      <c r="T3822" s="163">
        <v>2E-3</v>
      </c>
    </row>
    <row r="3823" spans="1:20" ht="15.75" customHeight="1">
      <c r="A3823" s="130" t="s">
        <v>145</v>
      </c>
      <c r="B3823" s="164">
        <v>2019</v>
      </c>
      <c r="C3823" s="164">
        <v>1</v>
      </c>
      <c r="D3823" s="130" t="s">
        <v>54</v>
      </c>
      <c r="E3823" s="164">
        <v>11358</v>
      </c>
      <c r="F3823" s="164">
        <v>0</v>
      </c>
      <c r="G3823" s="164">
        <v>0</v>
      </c>
      <c r="H3823" s="164">
        <v>0</v>
      </c>
      <c r="I3823" s="164">
        <v>0</v>
      </c>
      <c r="J3823" s="164">
        <v>0</v>
      </c>
      <c r="K3823" s="164">
        <v>69</v>
      </c>
      <c r="L3823" s="164">
        <v>1239</v>
      </c>
      <c r="M3823" s="164">
        <v>3580.53</v>
      </c>
      <c r="N3823" s="164">
        <v>0.109</v>
      </c>
      <c r="O3823" s="164">
        <v>0.315</v>
      </c>
      <c r="P3823" s="164">
        <v>69</v>
      </c>
      <c r="Q3823" s="164">
        <v>1239</v>
      </c>
      <c r="R3823" s="164">
        <v>3580.53</v>
      </c>
      <c r="S3823" s="164">
        <v>0.109</v>
      </c>
      <c r="T3823" s="164">
        <v>0.315</v>
      </c>
    </row>
    <row r="3824" spans="1:20" ht="15.75" customHeight="1">
      <c r="A3824" s="126" t="s">
        <v>145</v>
      </c>
      <c r="B3824" s="163">
        <v>2019</v>
      </c>
      <c r="C3824" s="163">
        <v>2</v>
      </c>
      <c r="D3824" s="126" t="s">
        <v>1415</v>
      </c>
      <c r="E3824" s="163">
        <v>11358</v>
      </c>
      <c r="F3824" s="163">
        <v>0</v>
      </c>
      <c r="G3824" s="163">
        <v>0</v>
      </c>
      <c r="H3824" s="163">
        <v>0</v>
      </c>
      <c r="I3824" s="163">
        <v>0</v>
      </c>
      <c r="J3824" s="163">
        <v>0</v>
      </c>
      <c r="K3824" s="163">
        <v>3</v>
      </c>
      <c r="L3824" s="163">
        <v>22510</v>
      </c>
      <c r="M3824" s="163">
        <v>159734.69</v>
      </c>
      <c r="N3824" s="163">
        <v>1.982</v>
      </c>
      <c r="O3824" s="163">
        <v>14.064</v>
      </c>
      <c r="P3824" s="163">
        <v>3</v>
      </c>
      <c r="Q3824" s="163">
        <v>22510</v>
      </c>
      <c r="R3824" s="163">
        <v>159734.69</v>
      </c>
      <c r="S3824" s="163">
        <v>1.982</v>
      </c>
      <c r="T3824" s="163">
        <v>14.064</v>
      </c>
    </row>
    <row r="3825" spans="1:20" ht="15.75" customHeight="1">
      <c r="A3825" s="130" t="s">
        <v>145</v>
      </c>
      <c r="B3825" s="164">
        <v>2019</v>
      </c>
      <c r="C3825" s="164">
        <v>3</v>
      </c>
      <c r="D3825" s="130" t="s">
        <v>55</v>
      </c>
      <c r="E3825" s="164">
        <v>11358</v>
      </c>
      <c r="F3825" s="164">
        <v>0</v>
      </c>
      <c r="G3825" s="164">
        <v>0</v>
      </c>
      <c r="H3825" s="164">
        <v>0</v>
      </c>
      <c r="I3825" s="164">
        <v>0</v>
      </c>
      <c r="J3825" s="164">
        <v>0</v>
      </c>
      <c r="K3825" s="164">
        <v>3</v>
      </c>
      <c r="L3825" s="164">
        <v>60</v>
      </c>
      <c r="M3825" s="164">
        <v>102.04</v>
      </c>
      <c r="N3825" s="164">
        <v>5.0000000000000001E-3</v>
      </c>
      <c r="O3825" s="164">
        <v>8.9999999999999993E-3</v>
      </c>
      <c r="P3825" s="164">
        <v>3</v>
      </c>
      <c r="Q3825" s="164">
        <v>60</v>
      </c>
      <c r="R3825" s="164">
        <v>102.04</v>
      </c>
      <c r="S3825" s="164">
        <v>5.0000000000000001E-3</v>
      </c>
      <c r="T3825" s="164">
        <v>8.9999999999999993E-3</v>
      </c>
    </row>
    <row r="3826" spans="1:20" ht="15.75" customHeight="1">
      <c r="A3826" s="126" t="s">
        <v>145</v>
      </c>
      <c r="B3826" s="163">
        <v>2019</v>
      </c>
      <c r="C3826" s="163">
        <v>4</v>
      </c>
      <c r="D3826" s="126" t="s">
        <v>56</v>
      </c>
      <c r="E3826" s="163">
        <v>11358</v>
      </c>
      <c r="F3826" s="163">
        <v>0</v>
      </c>
      <c r="G3826" s="163">
        <v>0</v>
      </c>
      <c r="H3826" s="163">
        <v>0</v>
      </c>
      <c r="I3826" s="163">
        <v>0</v>
      </c>
      <c r="J3826" s="163">
        <v>0</v>
      </c>
      <c r="K3826" s="163">
        <v>0</v>
      </c>
      <c r="L3826" s="163">
        <v>0</v>
      </c>
      <c r="M3826" s="163">
        <v>0</v>
      </c>
      <c r="N3826" s="163">
        <v>0</v>
      </c>
      <c r="O3826" s="163">
        <v>0</v>
      </c>
      <c r="P3826" s="163">
        <v>0</v>
      </c>
      <c r="Q3826" s="163">
        <v>0</v>
      </c>
      <c r="R3826" s="163">
        <v>0</v>
      </c>
      <c r="S3826" s="163">
        <v>0</v>
      </c>
      <c r="T3826" s="163">
        <v>0</v>
      </c>
    </row>
    <row r="3827" spans="1:20" ht="15.75" customHeight="1">
      <c r="A3827" s="130" t="s">
        <v>145</v>
      </c>
      <c r="B3827" s="164">
        <v>2019</v>
      </c>
      <c r="C3827" s="164">
        <v>5</v>
      </c>
      <c r="D3827" s="130" t="s">
        <v>57</v>
      </c>
      <c r="E3827" s="164">
        <v>11358</v>
      </c>
      <c r="F3827" s="164">
        <v>0</v>
      </c>
      <c r="G3827" s="164">
        <v>0</v>
      </c>
      <c r="H3827" s="164">
        <v>0</v>
      </c>
      <c r="I3827" s="164">
        <v>0</v>
      </c>
      <c r="J3827" s="164">
        <v>0</v>
      </c>
      <c r="K3827" s="164">
        <v>27</v>
      </c>
      <c r="L3827" s="164">
        <v>3207</v>
      </c>
      <c r="M3827" s="164">
        <v>1969.33</v>
      </c>
      <c r="N3827" s="164">
        <v>0.28199999999999997</v>
      </c>
      <c r="O3827" s="164">
        <v>0.17299999999999999</v>
      </c>
      <c r="P3827" s="164">
        <v>27</v>
      </c>
      <c r="Q3827" s="164">
        <v>3207</v>
      </c>
      <c r="R3827" s="164">
        <v>1969.33</v>
      </c>
      <c r="S3827" s="164">
        <v>0.28199999999999997</v>
      </c>
      <c r="T3827" s="164">
        <v>0.17299999999999999</v>
      </c>
    </row>
    <row r="3828" spans="1:20" ht="15.75" customHeight="1">
      <c r="A3828" s="126" t="s">
        <v>145</v>
      </c>
      <c r="B3828" s="163">
        <v>2019</v>
      </c>
      <c r="C3828" s="163">
        <v>6</v>
      </c>
      <c r="D3828" s="126" t="s">
        <v>58</v>
      </c>
      <c r="E3828" s="163">
        <v>11358</v>
      </c>
      <c r="F3828" s="163">
        <v>0</v>
      </c>
      <c r="G3828" s="163">
        <v>0</v>
      </c>
      <c r="H3828" s="163">
        <v>0</v>
      </c>
      <c r="I3828" s="163">
        <v>0</v>
      </c>
      <c r="J3828" s="163">
        <v>0</v>
      </c>
      <c r="K3828" s="163">
        <v>7</v>
      </c>
      <c r="L3828" s="163">
        <v>728</v>
      </c>
      <c r="M3828" s="163">
        <v>883.46</v>
      </c>
      <c r="N3828" s="163">
        <v>6.4000000000000001E-2</v>
      </c>
      <c r="O3828" s="163">
        <v>7.8E-2</v>
      </c>
      <c r="P3828" s="163">
        <v>7</v>
      </c>
      <c r="Q3828" s="163">
        <v>728</v>
      </c>
      <c r="R3828" s="163">
        <v>883.46</v>
      </c>
      <c r="S3828" s="163">
        <v>6.4000000000000001E-2</v>
      </c>
      <c r="T3828" s="163">
        <v>7.8E-2</v>
      </c>
    </row>
    <row r="3829" spans="1:20" ht="15.75" customHeight="1">
      <c r="A3829" s="130" t="s">
        <v>145</v>
      </c>
      <c r="B3829" s="164">
        <v>2019</v>
      </c>
      <c r="C3829" s="164">
        <v>7</v>
      </c>
      <c r="D3829" s="130" t="s">
        <v>59</v>
      </c>
      <c r="E3829" s="164">
        <v>11358</v>
      </c>
      <c r="F3829" s="164">
        <v>0</v>
      </c>
      <c r="G3829" s="164">
        <v>0</v>
      </c>
      <c r="H3829" s="164">
        <v>0</v>
      </c>
      <c r="I3829" s="164">
        <v>0</v>
      </c>
      <c r="J3829" s="164">
        <v>0</v>
      </c>
      <c r="K3829" s="164">
        <v>1</v>
      </c>
      <c r="L3829" s="164">
        <v>7372</v>
      </c>
      <c r="M3829" s="164">
        <v>75931.600000000006</v>
      </c>
      <c r="N3829" s="164">
        <v>0.64900000000000002</v>
      </c>
      <c r="O3829" s="164">
        <v>6.6840000000000002</v>
      </c>
      <c r="P3829" s="164">
        <v>1</v>
      </c>
      <c r="Q3829" s="164">
        <v>7372</v>
      </c>
      <c r="R3829" s="164">
        <v>75931.600000000006</v>
      </c>
      <c r="S3829" s="164">
        <v>0.64900000000000002</v>
      </c>
      <c r="T3829" s="164">
        <v>6.6840000000000002</v>
      </c>
    </row>
    <row r="3830" spans="1:20" ht="15.75" customHeight="1">
      <c r="A3830" s="126" t="s">
        <v>145</v>
      </c>
      <c r="B3830" s="163">
        <v>2019</v>
      </c>
      <c r="C3830" s="163">
        <v>8</v>
      </c>
      <c r="D3830" s="126" t="s">
        <v>60</v>
      </c>
      <c r="E3830" s="163">
        <v>11358</v>
      </c>
      <c r="F3830" s="163">
        <v>0</v>
      </c>
      <c r="G3830" s="163">
        <v>0</v>
      </c>
      <c r="H3830" s="163">
        <v>0</v>
      </c>
      <c r="I3830" s="163">
        <v>0</v>
      </c>
      <c r="J3830" s="163">
        <v>0</v>
      </c>
      <c r="K3830" s="163">
        <v>3</v>
      </c>
      <c r="L3830" s="163">
        <v>1357</v>
      </c>
      <c r="M3830" s="163">
        <v>1081.19</v>
      </c>
      <c r="N3830" s="163">
        <v>0.11899999999999999</v>
      </c>
      <c r="O3830" s="163">
        <v>9.5000000000000001E-2</v>
      </c>
      <c r="P3830" s="163">
        <v>3</v>
      </c>
      <c r="Q3830" s="163">
        <v>1357</v>
      </c>
      <c r="R3830" s="163">
        <v>1081.19</v>
      </c>
      <c r="S3830" s="163">
        <v>0.11899999999999999</v>
      </c>
      <c r="T3830" s="163">
        <v>9.5000000000000001E-2</v>
      </c>
    </row>
    <row r="3831" spans="1:20" ht="15.75" customHeight="1">
      <c r="A3831" s="130" t="s">
        <v>145</v>
      </c>
      <c r="B3831" s="164">
        <v>2019</v>
      </c>
      <c r="C3831" s="164">
        <v>9</v>
      </c>
      <c r="D3831" s="130" t="s">
        <v>61</v>
      </c>
      <c r="E3831" s="164">
        <v>11358</v>
      </c>
      <c r="F3831" s="164">
        <v>0</v>
      </c>
      <c r="G3831" s="164">
        <v>0</v>
      </c>
      <c r="H3831" s="164">
        <v>0</v>
      </c>
      <c r="I3831" s="164">
        <v>0</v>
      </c>
      <c r="J3831" s="164">
        <v>0</v>
      </c>
      <c r="K3831" s="164">
        <v>14</v>
      </c>
      <c r="L3831" s="164">
        <v>1286</v>
      </c>
      <c r="M3831" s="164">
        <v>1966.33</v>
      </c>
      <c r="N3831" s="164">
        <v>0.113</v>
      </c>
      <c r="O3831" s="164">
        <v>0.17299999999999999</v>
      </c>
      <c r="P3831" s="164">
        <v>14</v>
      </c>
      <c r="Q3831" s="164">
        <v>1286</v>
      </c>
      <c r="R3831" s="164">
        <v>1966.33</v>
      </c>
      <c r="S3831" s="164">
        <v>0.113</v>
      </c>
      <c r="T3831" s="164">
        <v>0.17299999999999999</v>
      </c>
    </row>
    <row r="3832" spans="1:20" ht="15.75" customHeight="1">
      <c r="A3832" s="126" t="s">
        <v>145</v>
      </c>
      <c r="B3832" s="163">
        <v>2020</v>
      </c>
      <c r="C3832" s="163">
        <v>0</v>
      </c>
      <c r="D3832" s="126" t="s">
        <v>53</v>
      </c>
      <c r="E3832" s="163">
        <v>11411</v>
      </c>
      <c r="F3832" s="163">
        <v>0</v>
      </c>
      <c r="G3832" s="163">
        <v>0</v>
      </c>
      <c r="H3832" s="163">
        <v>0</v>
      </c>
      <c r="I3832" s="163">
        <v>0</v>
      </c>
      <c r="J3832" s="163">
        <v>0</v>
      </c>
      <c r="K3832" s="163">
        <v>1</v>
      </c>
      <c r="L3832" s="163">
        <v>523</v>
      </c>
      <c r="M3832" s="163">
        <v>26.15</v>
      </c>
      <c r="N3832" s="163">
        <v>4.5999999999999999E-2</v>
      </c>
      <c r="O3832" s="163">
        <v>2E-3</v>
      </c>
      <c r="P3832" s="163">
        <v>1</v>
      </c>
      <c r="Q3832" s="163">
        <v>523</v>
      </c>
      <c r="R3832" s="163">
        <v>26.15</v>
      </c>
      <c r="S3832" s="163">
        <v>4.5999999999999999E-2</v>
      </c>
      <c r="T3832" s="163">
        <v>2E-3</v>
      </c>
    </row>
    <row r="3833" spans="1:20" ht="15.75" customHeight="1">
      <c r="A3833" s="130" t="s">
        <v>145</v>
      </c>
      <c r="B3833" s="164">
        <v>2020</v>
      </c>
      <c r="C3833" s="164">
        <v>1</v>
      </c>
      <c r="D3833" s="130" t="s">
        <v>54</v>
      </c>
      <c r="E3833" s="164">
        <v>11411</v>
      </c>
      <c r="F3833" s="164">
        <v>0</v>
      </c>
      <c r="G3833" s="164">
        <v>0</v>
      </c>
      <c r="H3833" s="164">
        <v>0</v>
      </c>
      <c r="I3833" s="164">
        <v>0</v>
      </c>
      <c r="J3833" s="164">
        <v>0</v>
      </c>
      <c r="K3833" s="164">
        <v>63</v>
      </c>
      <c r="L3833" s="164">
        <v>1283</v>
      </c>
      <c r="M3833" s="164">
        <v>1852.74</v>
      </c>
      <c r="N3833" s="164">
        <v>0.112</v>
      </c>
      <c r="O3833" s="164">
        <v>0.16200000000000001</v>
      </c>
      <c r="P3833" s="164">
        <v>63</v>
      </c>
      <c r="Q3833" s="164">
        <v>1283</v>
      </c>
      <c r="R3833" s="164">
        <v>1852.74</v>
      </c>
      <c r="S3833" s="164">
        <v>0.112</v>
      </c>
      <c r="T3833" s="164">
        <v>0.16200000000000001</v>
      </c>
    </row>
    <row r="3834" spans="1:20" ht="15.75" customHeight="1">
      <c r="A3834" s="126" t="s">
        <v>145</v>
      </c>
      <c r="B3834" s="163">
        <v>2020</v>
      </c>
      <c r="C3834" s="163">
        <v>2</v>
      </c>
      <c r="D3834" s="126" t="s">
        <v>1415</v>
      </c>
      <c r="E3834" s="163">
        <v>11411</v>
      </c>
      <c r="F3834" s="163">
        <v>0</v>
      </c>
      <c r="G3834" s="163">
        <v>0</v>
      </c>
      <c r="H3834" s="163">
        <v>0</v>
      </c>
      <c r="I3834" s="163">
        <v>0</v>
      </c>
      <c r="J3834" s="163">
        <v>0</v>
      </c>
      <c r="K3834" s="163">
        <v>12</v>
      </c>
      <c r="L3834" s="163">
        <v>63303</v>
      </c>
      <c r="M3834" s="163">
        <v>23607.4</v>
      </c>
      <c r="N3834" s="163">
        <v>5.548</v>
      </c>
      <c r="O3834" s="163">
        <v>2.0680000000000001</v>
      </c>
      <c r="P3834" s="163">
        <v>12</v>
      </c>
      <c r="Q3834" s="163">
        <v>63303</v>
      </c>
      <c r="R3834" s="163">
        <v>23607.4</v>
      </c>
      <c r="S3834" s="163">
        <v>5.548</v>
      </c>
      <c r="T3834" s="163">
        <v>2.0680000000000001</v>
      </c>
    </row>
    <row r="3835" spans="1:20" ht="15.75" customHeight="1">
      <c r="A3835" s="130" t="s">
        <v>145</v>
      </c>
      <c r="B3835" s="164">
        <v>2020</v>
      </c>
      <c r="C3835" s="164">
        <v>3</v>
      </c>
      <c r="D3835" s="130" t="s">
        <v>55</v>
      </c>
      <c r="E3835" s="164">
        <v>11411</v>
      </c>
      <c r="F3835" s="164">
        <v>0</v>
      </c>
      <c r="G3835" s="164">
        <v>0</v>
      </c>
      <c r="H3835" s="164">
        <v>0</v>
      </c>
      <c r="I3835" s="164">
        <v>0</v>
      </c>
      <c r="J3835" s="164">
        <v>0</v>
      </c>
      <c r="K3835" s="164">
        <v>6</v>
      </c>
      <c r="L3835" s="164">
        <v>364</v>
      </c>
      <c r="M3835" s="164">
        <v>256.89</v>
      </c>
      <c r="N3835" s="164">
        <v>3.2000000000000001E-2</v>
      </c>
      <c r="O3835" s="164">
        <v>2.3E-2</v>
      </c>
      <c r="P3835" s="164">
        <v>6</v>
      </c>
      <c r="Q3835" s="164">
        <v>364</v>
      </c>
      <c r="R3835" s="164">
        <v>256.89</v>
      </c>
      <c r="S3835" s="164">
        <v>3.2000000000000001E-2</v>
      </c>
      <c r="T3835" s="164">
        <v>2.3E-2</v>
      </c>
    </row>
    <row r="3836" spans="1:20" ht="15.75" customHeight="1">
      <c r="A3836" s="126" t="s">
        <v>145</v>
      </c>
      <c r="B3836" s="163">
        <v>2020</v>
      </c>
      <c r="C3836" s="163">
        <v>4</v>
      </c>
      <c r="D3836" s="126" t="s">
        <v>56</v>
      </c>
      <c r="E3836" s="163">
        <v>11411</v>
      </c>
      <c r="F3836" s="163">
        <v>0</v>
      </c>
      <c r="G3836" s="163">
        <v>0</v>
      </c>
      <c r="H3836" s="163">
        <v>0</v>
      </c>
      <c r="I3836" s="163">
        <v>0</v>
      </c>
      <c r="J3836" s="163">
        <v>0</v>
      </c>
      <c r="K3836" s="163">
        <v>0</v>
      </c>
      <c r="L3836" s="163">
        <v>0</v>
      </c>
      <c r="M3836" s="163">
        <v>0</v>
      </c>
      <c r="N3836" s="163">
        <v>0</v>
      </c>
      <c r="O3836" s="163">
        <v>0</v>
      </c>
      <c r="P3836" s="163">
        <v>0</v>
      </c>
      <c r="Q3836" s="163">
        <v>0</v>
      </c>
      <c r="R3836" s="163">
        <v>0</v>
      </c>
      <c r="S3836" s="163">
        <v>0</v>
      </c>
      <c r="T3836" s="163">
        <v>0</v>
      </c>
    </row>
    <row r="3837" spans="1:20" ht="15.75" customHeight="1">
      <c r="A3837" s="130" t="s">
        <v>145</v>
      </c>
      <c r="B3837" s="164">
        <v>2020</v>
      </c>
      <c r="C3837" s="164">
        <v>5</v>
      </c>
      <c r="D3837" s="130" t="s">
        <v>57</v>
      </c>
      <c r="E3837" s="164">
        <v>11411</v>
      </c>
      <c r="F3837" s="164">
        <v>0</v>
      </c>
      <c r="G3837" s="164">
        <v>0</v>
      </c>
      <c r="H3837" s="164">
        <v>0</v>
      </c>
      <c r="I3837" s="164">
        <v>0</v>
      </c>
      <c r="J3837" s="164">
        <v>0</v>
      </c>
      <c r="K3837" s="164">
        <v>18</v>
      </c>
      <c r="L3837" s="164">
        <v>2132</v>
      </c>
      <c r="M3837" s="164">
        <v>2340.35</v>
      </c>
      <c r="N3837" s="164">
        <v>0.187</v>
      </c>
      <c r="O3837" s="164">
        <v>0.20499999999999999</v>
      </c>
      <c r="P3837" s="164">
        <v>18</v>
      </c>
      <c r="Q3837" s="164">
        <v>2132</v>
      </c>
      <c r="R3837" s="164">
        <v>2340.35</v>
      </c>
      <c r="S3837" s="164">
        <v>0.187</v>
      </c>
      <c r="T3837" s="164">
        <v>0.20499999999999999</v>
      </c>
    </row>
    <row r="3838" spans="1:20" ht="15.75" customHeight="1">
      <c r="A3838" s="126" t="s">
        <v>145</v>
      </c>
      <c r="B3838" s="163">
        <v>2020</v>
      </c>
      <c r="C3838" s="163">
        <v>6</v>
      </c>
      <c r="D3838" s="126" t="s">
        <v>58</v>
      </c>
      <c r="E3838" s="163">
        <v>11411</v>
      </c>
      <c r="F3838" s="163">
        <v>0</v>
      </c>
      <c r="G3838" s="163">
        <v>0</v>
      </c>
      <c r="H3838" s="163">
        <v>0</v>
      </c>
      <c r="I3838" s="163">
        <v>0</v>
      </c>
      <c r="J3838" s="163">
        <v>0</v>
      </c>
      <c r="K3838" s="163">
        <v>8</v>
      </c>
      <c r="L3838" s="163">
        <v>1548</v>
      </c>
      <c r="M3838" s="163">
        <v>1701.54</v>
      </c>
      <c r="N3838" s="163">
        <v>0.13600000000000001</v>
      </c>
      <c r="O3838" s="163">
        <v>0.14899999999999999</v>
      </c>
      <c r="P3838" s="163">
        <v>8</v>
      </c>
      <c r="Q3838" s="163">
        <v>1548</v>
      </c>
      <c r="R3838" s="163">
        <v>1701.54</v>
      </c>
      <c r="S3838" s="163">
        <v>0.13600000000000001</v>
      </c>
      <c r="T3838" s="163">
        <v>0.14899999999999999</v>
      </c>
    </row>
    <row r="3839" spans="1:20" ht="15.75" customHeight="1">
      <c r="A3839" s="130" t="s">
        <v>145</v>
      </c>
      <c r="B3839" s="164">
        <v>2020</v>
      </c>
      <c r="C3839" s="164">
        <v>7</v>
      </c>
      <c r="D3839" s="130" t="s">
        <v>59</v>
      </c>
      <c r="E3839" s="164">
        <v>11411</v>
      </c>
      <c r="F3839" s="164">
        <v>0</v>
      </c>
      <c r="G3839" s="164">
        <v>0</v>
      </c>
      <c r="H3839" s="164">
        <v>0</v>
      </c>
      <c r="I3839" s="164">
        <v>0</v>
      </c>
      <c r="J3839" s="164">
        <v>0</v>
      </c>
      <c r="K3839" s="164">
        <v>1</v>
      </c>
      <c r="L3839" s="164">
        <v>77</v>
      </c>
      <c r="M3839" s="164">
        <v>151.43</v>
      </c>
      <c r="N3839" s="164">
        <v>7.0000000000000001E-3</v>
      </c>
      <c r="O3839" s="164">
        <v>1.2999999999999999E-2</v>
      </c>
      <c r="P3839" s="164">
        <v>1</v>
      </c>
      <c r="Q3839" s="164">
        <v>77</v>
      </c>
      <c r="R3839" s="164">
        <v>151.43</v>
      </c>
      <c r="S3839" s="164">
        <v>7.0000000000000001E-3</v>
      </c>
      <c r="T3839" s="164">
        <v>1.2999999999999999E-2</v>
      </c>
    </row>
    <row r="3840" spans="1:20" ht="15.75" customHeight="1">
      <c r="A3840" s="126" t="s">
        <v>145</v>
      </c>
      <c r="B3840" s="163">
        <v>2020</v>
      </c>
      <c r="C3840" s="163">
        <v>8</v>
      </c>
      <c r="D3840" s="126" t="s">
        <v>60</v>
      </c>
      <c r="E3840" s="163">
        <v>11411</v>
      </c>
      <c r="F3840" s="163">
        <v>0</v>
      </c>
      <c r="G3840" s="163">
        <v>0</v>
      </c>
      <c r="H3840" s="163">
        <v>0</v>
      </c>
      <c r="I3840" s="163">
        <v>0</v>
      </c>
      <c r="J3840" s="163">
        <v>0</v>
      </c>
      <c r="K3840" s="163">
        <v>0</v>
      </c>
      <c r="L3840" s="163">
        <v>0</v>
      </c>
      <c r="M3840" s="163">
        <v>0</v>
      </c>
      <c r="N3840" s="163">
        <v>0</v>
      </c>
      <c r="O3840" s="163">
        <v>0</v>
      </c>
      <c r="P3840" s="163">
        <v>0</v>
      </c>
      <c r="Q3840" s="163">
        <v>0</v>
      </c>
      <c r="R3840" s="163">
        <v>0</v>
      </c>
      <c r="S3840" s="163">
        <v>0</v>
      </c>
      <c r="T3840" s="163">
        <v>0</v>
      </c>
    </row>
    <row r="3841" spans="1:20" ht="15.75" customHeight="1">
      <c r="A3841" s="130" t="s">
        <v>145</v>
      </c>
      <c r="B3841" s="164">
        <v>2020</v>
      </c>
      <c r="C3841" s="164">
        <v>9</v>
      </c>
      <c r="D3841" s="130" t="s">
        <v>61</v>
      </c>
      <c r="E3841" s="164">
        <v>11411</v>
      </c>
      <c r="F3841" s="164">
        <v>0</v>
      </c>
      <c r="G3841" s="164">
        <v>0</v>
      </c>
      <c r="H3841" s="164">
        <v>0</v>
      </c>
      <c r="I3841" s="164">
        <v>0</v>
      </c>
      <c r="J3841" s="164">
        <v>0</v>
      </c>
      <c r="K3841" s="164">
        <v>16</v>
      </c>
      <c r="L3841" s="164">
        <v>154</v>
      </c>
      <c r="M3841" s="164">
        <v>116.26</v>
      </c>
      <c r="N3841" s="164">
        <v>1.2999999999999999E-2</v>
      </c>
      <c r="O3841" s="164">
        <v>0.01</v>
      </c>
      <c r="P3841" s="164">
        <v>16</v>
      </c>
      <c r="Q3841" s="164">
        <v>154</v>
      </c>
      <c r="R3841" s="164">
        <v>116.26</v>
      </c>
      <c r="S3841" s="164">
        <v>1.2999999999999999E-2</v>
      </c>
      <c r="T3841" s="164">
        <v>0.01</v>
      </c>
    </row>
    <row r="3842" spans="1:20" ht="15.75" customHeight="1">
      <c r="A3842" s="126" t="s">
        <v>145</v>
      </c>
      <c r="B3842" s="163">
        <v>2021</v>
      </c>
      <c r="C3842" s="163">
        <v>0</v>
      </c>
      <c r="D3842" s="126" t="s">
        <v>53</v>
      </c>
      <c r="E3842" s="163">
        <v>11527</v>
      </c>
      <c r="F3842" s="163">
        <v>0</v>
      </c>
      <c r="G3842" s="163">
        <v>0</v>
      </c>
      <c r="H3842" s="163">
        <v>0</v>
      </c>
      <c r="I3842" s="163">
        <v>0</v>
      </c>
      <c r="J3842" s="163">
        <v>0</v>
      </c>
      <c r="K3842" s="163">
        <v>4</v>
      </c>
      <c r="L3842" s="163">
        <v>4054</v>
      </c>
      <c r="M3842" s="163">
        <v>2636.77</v>
      </c>
      <c r="N3842" s="163">
        <v>0.35199999999999998</v>
      </c>
      <c r="O3842" s="163">
        <v>0.22900000000000001</v>
      </c>
      <c r="P3842" s="163">
        <v>4</v>
      </c>
      <c r="Q3842" s="163">
        <v>4054</v>
      </c>
      <c r="R3842" s="163">
        <v>2636.77</v>
      </c>
      <c r="S3842" s="163">
        <v>0.35199999999999998</v>
      </c>
      <c r="T3842" s="163">
        <v>0.22900000000000001</v>
      </c>
    </row>
    <row r="3843" spans="1:20" ht="15.75" customHeight="1">
      <c r="A3843" s="130" t="s">
        <v>145</v>
      </c>
      <c r="B3843" s="164">
        <v>2021</v>
      </c>
      <c r="C3843" s="164">
        <v>1</v>
      </c>
      <c r="D3843" s="130" t="s">
        <v>54</v>
      </c>
      <c r="E3843" s="164">
        <v>11527</v>
      </c>
      <c r="F3843" s="164">
        <v>0</v>
      </c>
      <c r="G3843" s="164">
        <v>0</v>
      </c>
      <c r="H3843" s="164">
        <v>0</v>
      </c>
      <c r="I3843" s="164">
        <v>0</v>
      </c>
      <c r="J3843" s="164">
        <v>0</v>
      </c>
      <c r="K3843" s="164">
        <v>38</v>
      </c>
      <c r="L3843" s="164">
        <v>344</v>
      </c>
      <c r="M3843" s="164">
        <v>1015.17</v>
      </c>
      <c r="N3843" s="164">
        <v>0.03</v>
      </c>
      <c r="O3843" s="164">
        <v>8.7999999999999995E-2</v>
      </c>
      <c r="P3843" s="164">
        <v>38</v>
      </c>
      <c r="Q3843" s="164">
        <v>344</v>
      </c>
      <c r="R3843" s="164">
        <v>1015.17</v>
      </c>
      <c r="S3843" s="164">
        <v>0.03</v>
      </c>
      <c r="T3843" s="164">
        <v>8.7999999999999995E-2</v>
      </c>
    </row>
    <row r="3844" spans="1:20" ht="15.75" customHeight="1">
      <c r="A3844" s="126" t="s">
        <v>145</v>
      </c>
      <c r="B3844" s="163">
        <v>2021</v>
      </c>
      <c r="C3844" s="163">
        <v>2</v>
      </c>
      <c r="D3844" s="126" t="s">
        <v>1415</v>
      </c>
      <c r="E3844" s="163">
        <v>11527</v>
      </c>
      <c r="F3844" s="163">
        <v>0</v>
      </c>
      <c r="G3844" s="163">
        <v>0</v>
      </c>
      <c r="H3844" s="163">
        <v>0</v>
      </c>
      <c r="I3844" s="163">
        <v>0</v>
      </c>
      <c r="J3844" s="163">
        <v>0</v>
      </c>
      <c r="K3844" s="163">
        <v>9</v>
      </c>
      <c r="L3844" s="163">
        <v>19957</v>
      </c>
      <c r="M3844" s="163">
        <v>40549.15</v>
      </c>
      <c r="N3844" s="163">
        <v>1.7310000000000001</v>
      </c>
      <c r="O3844" s="163">
        <v>3.5169999999999999</v>
      </c>
      <c r="P3844" s="163">
        <v>9</v>
      </c>
      <c r="Q3844" s="163">
        <v>19957</v>
      </c>
      <c r="R3844" s="163">
        <v>40549.15</v>
      </c>
      <c r="S3844" s="163">
        <v>1.7310000000000001</v>
      </c>
      <c r="T3844" s="163">
        <v>3.5169999999999999</v>
      </c>
    </row>
    <row r="3845" spans="1:20" ht="15.75" customHeight="1">
      <c r="A3845" s="130" t="s">
        <v>145</v>
      </c>
      <c r="B3845" s="164">
        <v>2021</v>
      </c>
      <c r="C3845" s="164">
        <v>3</v>
      </c>
      <c r="D3845" s="130" t="s">
        <v>55</v>
      </c>
      <c r="E3845" s="164">
        <v>11527</v>
      </c>
      <c r="F3845" s="164">
        <v>0</v>
      </c>
      <c r="G3845" s="164">
        <v>0</v>
      </c>
      <c r="H3845" s="164">
        <v>0</v>
      </c>
      <c r="I3845" s="164">
        <v>0</v>
      </c>
      <c r="J3845" s="164">
        <v>0</v>
      </c>
      <c r="K3845" s="164">
        <v>2</v>
      </c>
      <c r="L3845" s="164">
        <v>9</v>
      </c>
      <c r="M3845" s="164">
        <v>39.33</v>
      </c>
      <c r="N3845" s="164">
        <v>1E-3</v>
      </c>
      <c r="O3845" s="164">
        <v>3.0000000000000001E-3</v>
      </c>
      <c r="P3845" s="164">
        <v>2</v>
      </c>
      <c r="Q3845" s="164">
        <v>9</v>
      </c>
      <c r="R3845" s="164">
        <v>39.33</v>
      </c>
      <c r="S3845" s="164">
        <v>1E-3</v>
      </c>
      <c r="T3845" s="164">
        <v>3.0000000000000001E-3</v>
      </c>
    </row>
    <row r="3846" spans="1:20" ht="15.75" customHeight="1">
      <c r="A3846" s="126" t="s">
        <v>145</v>
      </c>
      <c r="B3846" s="163">
        <v>2021</v>
      </c>
      <c r="C3846" s="163">
        <v>4</v>
      </c>
      <c r="D3846" s="126" t="s">
        <v>56</v>
      </c>
      <c r="E3846" s="163">
        <v>11527</v>
      </c>
      <c r="F3846" s="163">
        <v>0</v>
      </c>
      <c r="G3846" s="163">
        <v>0</v>
      </c>
      <c r="H3846" s="163">
        <v>0</v>
      </c>
      <c r="I3846" s="163">
        <v>0</v>
      </c>
      <c r="J3846" s="163">
        <v>0</v>
      </c>
      <c r="K3846" s="163">
        <v>0</v>
      </c>
      <c r="L3846" s="163">
        <v>0</v>
      </c>
      <c r="M3846" s="163">
        <v>0</v>
      </c>
      <c r="N3846" s="163">
        <v>0</v>
      </c>
      <c r="O3846" s="163">
        <v>0</v>
      </c>
      <c r="P3846" s="163">
        <v>0</v>
      </c>
      <c r="Q3846" s="163">
        <v>0</v>
      </c>
      <c r="R3846" s="163">
        <v>0</v>
      </c>
      <c r="S3846" s="163">
        <v>0</v>
      </c>
      <c r="T3846" s="163">
        <v>0</v>
      </c>
    </row>
    <row r="3847" spans="1:20" ht="15.75" customHeight="1">
      <c r="A3847" s="130" t="s">
        <v>145</v>
      </c>
      <c r="B3847" s="164">
        <v>2021</v>
      </c>
      <c r="C3847" s="164">
        <v>5</v>
      </c>
      <c r="D3847" s="130" t="s">
        <v>57</v>
      </c>
      <c r="E3847" s="164">
        <v>11527</v>
      </c>
      <c r="F3847" s="164">
        <v>0</v>
      </c>
      <c r="G3847" s="164">
        <v>0</v>
      </c>
      <c r="H3847" s="164">
        <v>0</v>
      </c>
      <c r="I3847" s="164">
        <v>0</v>
      </c>
      <c r="J3847" s="164">
        <v>0</v>
      </c>
      <c r="K3847" s="164">
        <v>30</v>
      </c>
      <c r="L3847" s="164">
        <v>8185</v>
      </c>
      <c r="M3847" s="164">
        <v>26817.68</v>
      </c>
      <c r="N3847" s="164">
        <v>0.71</v>
      </c>
      <c r="O3847" s="164">
        <v>2.3260000000000001</v>
      </c>
      <c r="P3847" s="164">
        <v>30</v>
      </c>
      <c r="Q3847" s="164">
        <v>8185</v>
      </c>
      <c r="R3847" s="164">
        <v>26817.68</v>
      </c>
      <c r="S3847" s="164">
        <v>0.71</v>
      </c>
      <c r="T3847" s="164">
        <v>2.3260000000000001</v>
      </c>
    </row>
    <row r="3848" spans="1:20" ht="15.75" customHeight="1">
      <c r="A3848" s="126" t="s">
        <v>145</v>
      </c>
      <c r="B3848" s="163">
        <v>2021</v>
      </c>
      <c r="C3848" s="163">
        <v>6</v>
      </c>
      <c r="D3848" s="126" t="s">
        <v>58</v>
      </c>
      <c r="E3848" s="163">
        <v>11527</v>
      </c>
      <c r="F3848" s="163">
        <v>0</v>
      </c>
      <c r="G3848" s="163">
        <v>0</v>
      </c>
      <c r="H3848" s="163">
        <v>0</v>
      </c>
      <c r="I3848" s="163">
        <v>0</v>
      </c>
      <c r="J3848" s="163">
        <v>0</v>
      </c>
      <c r="K3848" s="163">
        <v>10</v>
      </c>
      <c r="L3848" s="163">
        <v>2362</v>
      </c>
      <c r="M3848" s="163">
        <v>7041.01</v>
      </c>
      <c r="N3848" s="163">
        <v>0.20499999999999999</v>
      </c>
      <c r="O3848" s="163">
        <v>0.61099999999999999</v>
      </c>
      <c r="P3848" s="163">
        <v>10</v>
      </c>
      <c r="Q3848" s="163">
        <v>2362</v>
      </c>
      <c r="R3848" s="163">
        <v>7041.01</v>
      </c>
      <c r="S3848" s="163">
        <v>0.20499999999999999</v>
      </c>
      <c r="T3848" s="163">
        <v>0.61099999999999999</v>
      </c>
    </row>
    <row r="3849" spans="1:20" ht="15.75" customHeight="1">
      <c r="A3849" s="130" t="s">
        <v>145</v>
      </c>
      <c r="B3849" s="164">
        <v>2021</v>
      </c>
      <c r="C3849" s="164">
        <v>7</v>
      </c>
      <c r="D3849" s="130" t="s">
        <v>59</v>
      </c>
      <c r="E3849" s="164">
        <v>11527</v>
      </c>
      <c r="F3849" s="164">
        <v>0</v>
      </c>
      <c r="G3849" s="164">
        <v>0</v>
      </c>
      <c r="H3849" s="164">
        <v>0</v>
      </c>
      <c r="I3849" s="164">
        <v>0</v>
      </c>
      <c r="J3849" s="164">
        <v>0</v>
      </c>
      <c r="K3849" s="164">
        <v>0</v>
      </c>
      <c r="L3849" s="164">
        <v>0</v>
      </c>
      <c r="M3849" s="164">
        <v>0</v>
      </c>
      <c r="N3849" s="164">
        <v>0</v>
      </c>
      <c r="O3849" s="164">
        <v>0</v>
      </c>
      <c r="P3849" s="164">
        <v>0</v>
      </c>
      <c r="Q3849" s="164">
        <v>0</v>
      </c>
      <c r="R3849" s="164">
        <v>0</v>
      </c>
      <c r="S3849" s="164">
        <v>0</v>
      </c>
      <c r="T3849" s="164">
        <v>0</v>
      </c>
    </row>
    <row r="3850" spans="1:20" ht="15.75" customHeight="1">
      <c r="A3850" s="126" t="s">
        <v>145</v>
      </c>
      <c r="B3850" s="163">
        <v>2021</v>
      </c>
      <c r="C3850" s="163">
        <v>8</v>
      </c>
      <c r="D3850" s="126" t="s">
        <v>60</v>
      </c>
      <c r="E3850" s="163">
        <v>11527</v>
      </c>
      <c r="F3850" s="163">
        <v>0</v>
      </c>
      <c r="G3850" s="163">
        <v>0</v>
      </c>
      <c r="H3850" s="163">
        <v>0</v>
      </c>
      <c r="I3850" s="163">
        <v>0</v>
      </c>
      <c r="J3850" s="163">
        <v>0</v>
      </c>
      <c r="K3850" s="163">
        <v>1</v>
      </c>
      <c r="L3850" s="163">
        <v>324</v>
      </c>
      <c r="M3850" s="163">
        <v>350.89</v>
      </c>
      <c r="N3850" s="163">
        <v>2.8000000000000001E-2</v>
      </c>
      <c r="O3850" s="163">
        <v>0.03</v>
      </c>
      <c r="P3850" s="163">
        <v>1</v>
      </c>
      <c r="Q3850" s="163">
        <v>324</v>
      </c>
      <c r="R3850" s="163">
        <v>350.89</v>
      </c>
      <c r="S3850" s="163">
        <v>2.8000000000000001E-2</v>
      </c>
      <c r="T3850" s="163">
        <v>0.03</v>
      </c>
    </row>
    <row r="3851" spans="1:20" ht="15.75" customHeight="1">
      <c r="A3851" s="130" t="s">
        <v>145</v>
      </c>
      <c r="B3851" s="164">
        <v>2021</v>
      </c>
      <c r="C3851" s="164">
        <v>9</v>
      </c>
      <c r="D3851" s="130" t="s">
        <v>61</v>
      </c>
      <c r="E3851" s="164">
        <v>11527</v>
      </c>
      <c r="F3851" s="164">
        <v>0</v>
      </c>
      <c r="G3851" s="164">
        <v>0</v>
      </c>
      <c r="H3851" s="164">
        <v>0</v>
      </c>
      <c r="I3851" s="164">
        <v>0</v>
      </c>
      <c r="J3851" s="164">
        <v>0</v>
      </c>
      <c r="K3851" s="164">
        <v>18</v>
      </c>
      <c r="L3851" s="164">
        <v>748</v>
      </c>
      <c r="M3851" s="164">
        <v>832.96</v>
      </c>
      <c r="N3851" s="164">
        <v>6.5000000000000002E-2</v>
      </c>
      <c r="O3851" s="164">
        <v>7.1999999999999995E-2</v>
      </c>
      <c r="P3851" s="164">
        <v>18</v>
      </c>
      <c r="Q3851" s="164">
        <v>748</v>
      </c>
      <c r="R3851" s="164">
        <v>832.96</v>
      </c>
      <c r="S3851" s="164">
        <v>6.5000000000000002E-2</v>
      </c>
      <c r="T3851" s="164">
        <v>7.1999999999999995E-2</v>
      </c>
    </row>
    <row r="3852" spans="1:20" ht="15.75" customHeight="1">
      <c r="A3852" s="126" t="s">
        <v>145</v>
      </c>
      <c r="B3852" s="163">
        <v>2022</v>
      </c>
      <c r="C3852" s="163">
        <v>0</v>
      </c>
      <c r="D3852" s="126" t="s">
        <v>53</v>
      </c>
      <c r="E3852" s="163">
        <v>11617</v>
      </c>
      <c r="F3852" s="163">
        <v>0</v>
      </c>
      <c r="G3852" s="163">
        <v>0</v>
      </c>
      <c r="H3852" s="163">
        <v>0</v>
      </c>
      <c r="I3852" s="163">
        <v>0</v>
      </c>
      <c r="J3852" s="163">
        <v>0</v>
      </c>
      <c r="K3852" s="163">
        <v>2</v>
      </c>
      <c r="L3852" s="163">
        <v>109</v>
      </c>
      <c r="M3852" s="163">
        <v>150</v>
      </c>
      <c r="N3852" s="163">
        <v>8.9999999999999993E-3</v>
      </c>
      <c r="O3852" s="163">
        <v>1.2999999999999999E-2</v>
      </c>
      <c r="P3852" s="163">
        <v>2</v>
      </c>
      <c r="Q3852" s="163">
        <v>109</v>
      </c>
      <c r="R3852" s="163">
        <v>150</v>
      </c>
      <c r="S3852" s="163">
        <v>8.9999999999999993E-3</v>
      </c>
      <c r="T3852" s="163">
        <v>1.2999999999999999E-2</v>
      </c>
    </row>
    <row r="3853" spans="1:20" ht="15.75" customHeight="1">
      <c r="A3853" s="130" t="s">
        <v>145</v>
      </c>
      <c r="B3853" s="164">
        <v>2022</v>
      </c>
      <c r="C3853" s="164">
        <v>1</v>
      </c>
      <c r="D3853" s="130" t="s">
        <v>54</v>
      </c>
      <c r="E3853" s="164">
        <v>11617</v>
      </c>
      <c r="F3853" s="164">
        <v>0</v>
      </c>
      <c r="G3853" s="164">
        <v>0</v>
      </c>
      <c r="H3853" s="164">
        <v>0</v>
      </c>
      <c r="I3853" s="164">
        <v>0</v>
      </c>
      <c r="J3853" s="164">
        <v>0</v>
      </c>
      <c r="K3853" s="164">
        <v>27</v>
      </c>
      <c r="L3853" s="164">
        <v>1587</v>
      </c>
      <c r="M3853" s="164">
        <v>2590</v>
      </c>
      <c r="N3853" s="164">
        <v>0.13700000000000001</v>
      </c>
      <c r="O3853" s="164">
        <v>0.223</v>
      </c>
      <c r="P3853" s="164">
        <v>27</v>
      </c>
      <c r="Q3853" s="164">
        <v>1587</v>
      </c>
      <c r="R3853" s="164">
        <v>2590</v>
      </c>
      <c r="S3853" s="164">
        <v>0.13700000000000001</v>
      </c>
      <c r="T3853" s="164">
        <v>0.223</v>
      </c>
    </row>
    <row r="3854" spans="1:20" ht="15.75" customHeight="1">
      <c r="A3854" s="126" t="s">
        <v>145</v>
      </c>
      <c r="B3854" s="163">
        <v>2022</v>
      </c>
      <c r="C3854" s="163">
        <v>2</v>
      </c>
      <c r="D3854" s="126" t="s">
        <v>1415</v>
      </c>
      <c r="E3854" s="163">
        <v>11617</v>
      </c>
      <c r="F3854" s="163">
        <v>2</v>
      </c>
      <c r="G3854" s="163">
        <v>11590</v>
      </c>
      <c r="H3854" s="163">
        <v>100703</v>
      </c>
      <c r="I3854" s="163">
        <v>0.998</v>
      </c>
      <c r="J3854" s="163">
        <v>8.6690000000000005</v>
      </c>
      <c r="K3854" s="163">
        <v>6</v>
      </c>
      <c r="L3854" s="163">
        <v>19355</v>
      </c>
      <c r="M3854" s="163">
        <v>6840</v>
      </c>
      <c r="N3854" s="163">
        <v>1.665</v>
      </c>
      <c r="O3854" s="163">
        <v>0.58899999999999997</v>
      </c>
      <c r="P3854" s="163">
        <v>8</v>
      </c>
      <c r="Q3854" s="163">
        <v>30945</v>
      </c>
      <c r="R3854" s="163">
        <v>107543</v>
      </c>
      <c r="S3854" s="163">
        <v>2.6640000000000001</v>
      </c>
      <c r="T3854" s="163">
        <v>9.2560000000000002</v>
      </c>
    </row>
    <row r="3855" spans="1:20" ht="15.75" customHeight="1">
      <c r="A3855" s="130" t="s">
        <v>145</v>
      </c>
      <c r="B3855" s="164">
        <v>2022</v>
      </c>
      <c r="C3855" s="164">
        <v>3</v>
      </c>
      <c r="D3855" s="130" t="s">
        <v>55</v>
      </c>
      <c r="E3855" s="164">
        <v>11617</v>
      </c>
      <c r="F3855" s="164">
        <v>0</v>
      </c>
      <c r="G3855" s="164">
        <v>0</v>
      </c>
      <c r="H3855" s="164">
        <v>0</v>
      </c>
      <c r="I3855" s="164">
        <v>0</v>
      </c>
      <c r="J3855" s="164">
        <v>0</v>
      </c>
      <c r="K3855" s="164">
        <v>4</v>
      </c>
      <c r="L3855" s="164">
        <v>1105</v>
      </c>
      <c r="M3855" s="164">
        <v>1182</v>
      </c>
      <c r="N3855" s="164">
        <v>9.5000000000000001E-2</v>
      </c>
      <c r="O3855" s="164">
        <v>0.10199999999999999</v>
      </c>
      <c r="P3855" s="164">
        <v>4</v>
      </c>
      <c r="Q3855" s="164">
        <v>1105</v>
      </c>
      <c r="R3855" s="164">
        <v>1182</v>
      </c>
      <c r="S3855" s="164">
        <v>9.5000000000000001E-2</v>
      </c>
      <c r="T3855" s="164">
        <v>0.10199999999999999</v>
      </c>
    </row>
    <row r="3856" spans="1:20" ht="15.75" customHeight="1">
      <c r="A3856" s="126" t="s">
        <v>145</v>
      </c>
      <c r="B3856" s="163">
        <v>2022</v>
      </c>
      <c r="C3856" s="163">
        <v>4</v>
      </c>
      <c r="D3856" s="126" t="s">
        <v>56</v>
      </c>
      <c r="E3856" s="163">
        <v>11617</v>
      </c>
      <c r="F3856" s="163">
        <v>0</v>
      </c>
      <c r="G3856" s="163">
        <v>0</v>
      </c>
      <c r="H3856" s="163">
        <v>0</v>
      </c>
      <c r="I3856" s="163">
        <v>0</v>
      </c>
      <c r="J3856" s="163">
        <v>0</v>
      </c>
      <c r="K3856" s="163">
        <v>5</v>
      </c>
      <c r="L3856" s="163">
        <v>623</v>
      </c>
      <c r="M3856" s="163">
        <v>741</v>
      </c>
      <c r="N3856" s="163">
        <v>5.3999999999999999E-2</v>
      </c>
      <c r="O3856" s="163">
        <v>6.4000000000000001E-2</v>
      </c>
      <c r="P3856" s="163">
        <v>5</v>
      </c>
      <c r="Q3856" s="163">
        <v>623</v>
      </c>
      <c r="R3856" s="163">
        <v>741</v>
      </c>
      <c r="S3856" s="163">
        <v>5.3999999999999999E-2</v>
      </c>
      <c r="T3856" s="163">
        <v>6.4000000000000001E-2</v>
      </c>
    </row>
    <row r="3857" spans="1:20" ht="15.75" customHeight="1">
      <c r="A3857" s="130" t="s">
        <v>145</v>
      </c>
      <c r="B3857" s="164">
        <v>2022</v>
      </c>
      <c r="C3857" s="164">
        <v>5</v>
      </c>
      <c r="D3857" s="130" t="s">
        <v>57</v>
      </c>
      <c r="E3857" s="164">
        <v>11617</v>
      </c>
      <c r="F3857" s="164">
        <v>0</v>
      </c>
      <c r="G3857" s="164">
        <v>0</v>
      </c>
      <c r="H3857" s="164">
        <v>0</v>
      </c>
      <c r="I3857" s="164">
        <v>0</v>
      </c>
      <c r="J3857" s="164">
        <v>0</v>
      </c>
      <c r="K3857" s="164">
        <v>36</v>
      </c>
      <c r="L3857" s="164">
        <v>6151</v>
      </c>
      <c r="M3857" s="164">
        <v>7849.33</v>
      </c>
      <c r="N3857" s="164">
        <v>0.52900000000000003</v>
      </c>
      <c r="O3857" s="164">
        <v>0.67600000000000005</v>
      </c>
      <c r="P3857" s="164">
        <v>36</v>
      </c>
      <c r="Q3857" s="164">
        <v>6151</v>
      </c>
      <c r="R3857" s="164">
        <v>7849.33</v>
      </c>
      <c r="S3857" s="164">
        <v>0.52900000000000003</v>
      </c>
      <c r="T3857" s="164">
        <v>0.67600000000000005</v>
      </c>
    </row>
    <row r="3858" spans="1:20" ht="15.75" customHeight="1">
      <c r="A3858" s="126" t="s">
        <v>145</v>
      </c>
      <c r="B3858" s="163">
        <v>2022</v>
      </c>
      <c r="C3858" s="163">
        <v>6</v>
      </c>
      <c r="D3858" s="126" t="s">
        <v>58</v>
      </c>
      <c r="E3858" s="163">
        <v>11617</v>
      </c>
      <c r="F3858" s="163">
        <v>0</v>
      </c>
      <c r="G3858" s="163">
        <v>0</v>
      </c>
      <c r="H3858" s="163">
        <v>0</v>
      </c>
      <c r="I3858" s="163">
        <v>0</v>
      </c>
      <c r="J3858" s="163">
        <v>0</v>
      </c>
      <c r="K3858" s="163">
        <v>5</v>
      </c>
      <c r="L3858" s="163">
        <v>2288</v>
      </c>
      <c r="M3858" s="163">
        <v>5971</v>
      </c>
      <c r="N3858" s="163">
        <v>0.19700000000000001</v>
      </c>
      <c r="O3858" s="163">
        <v>0.51400000000000001</v>
      </c>
      <c r="P3858" s="163">
        <v>5</v>
      </c>
      <c r="Q3858" s="163">
        <v>2288</v>
      </c>
      <c r="R3858" s="163">
        <v>5971</v>
      </c>
      <c r="S3858" s="163">
        <v>0.19700000000000001</v>
      </c>
      <c r="T3858" s="163">
        <v>0.51400000000000001</v>
      </c>
    </row>
    <row r="3859" spans="1:20" ht="15.75" customHeight="1">
      <c r="A3859" s="130" t="s">
        <v>145</v>
      </c>
      <c r="B3859" s="164">
        <v>2022</v>
      </c>
      <c r="C3859" s="164">
        <v>7</v>
      </c>
      <c r="D3859" s="130" t="s">
        <v>59</v>
      </c>
      <c r="E3859" s="164">
        <v>11617</v>
      </c>
      <c r="F3859" s="164">
        <v>0</v>
      </c>
      <c r="G3859" s="164">
        <v>0</v>
      </c>
      <c r="H3859" s="164">
        <v>0</v>
      </c>
      <c r="I3859" s="164">
        <v>0</v>
      </c>
      <c r="J3859" s="164">
        <v>0</v>
      </c>
      <c r="K3859" s="164">
        <v>0</v>
      </c>
      <c r="L3859" s="164">
        <v>0</v>
      </c>
      <c r="M3859" s="164">
        <v>0</v>
      </c>
      <c r="N3859" s="164">
        <v>0</v>
      </c>
      <c r="O3859" s="164">
        <v>0</v>
      </c>
      <c r="P3859" s="164">
        <v>0</v>
      </c>
      <c r="Q3859" s="164">
        <v>0</v>
      </c>
      <c r="R3859" s="164">
        <v>0</v>
      </c>
      <c r="S3859" s="164">
        <v>0</v>
      </c>
      <c r="T3859" s="164">
        <v>0</v>
      </c>
    </row>
    <row r="3860" spans="1:20" ht="15.75" customHeight="1">
      <c r="A3860" s="126" t="s">
        <v>145</v>
      </c>
      <c r="B3860" s="163">
        <v>2022</v>
      </c>
      <c r="C3860" s="163">
        <v>8</v>
      </c>
      <c r="D3860" s="126" t="s">
        <v>60</v>
      </c>
      <c r="E3860" s="163">
        <v>11617</v>
      </c>
      <c r="F3860" s="163">
        <v>0</v>
      </c>
      <c r="G3860" s="163">
        <v>0</v>
      </c>
      <c r="H3860" s="163">
        <v>0</v>
      </c>
      <c r="I3860" s="163">
        <v>0</v>
      </c>
      <c r="J3860" s="163">
        <v>0</v>
      </c>
      <c r="K3860" s="163">
        <v>3</v>
      </c>
      <c r="L3860" s="163">
        <v>2603</v>
      </c>
      <c r="M3860" s="163">
        <v>1100</v>
      </c>
      <c r="N3860" s="163">
        <v>0.224</v>
      </c>
      <c r="O3860" s="163">
        <v>9.5000000000000001E-2</v>
      </c>
      <c r="P3860" s="163">
        <v>3</v>
      </c>
      <c r="Q3860" s="163">
        <v>2603</v>
      </c>
      <c r="R3860" s="163">
        <v>1100</v>
      </c>
      <c r="S3860" s="163">
        <v>0.224</v>
      </c>
      <c r="T3860" s="163">
        <v>9.5000000000000001E-2</v>
      </c>
    </row>
    <row r="3861" spans="1:20" ht="15.75" customHeight="1">
      <c r="A3861" s="130" t="s">
        <v>145</v>
      </c>
      <c r="B3861" s="164">
        <v>2022</v>
      </c>
      <c r="C3861" s="164">
        <v>9</v>
      </c>
      <c r="D3861" s="130" t="s">
        <v>61</v>
      </c>
      <c r="E3861" s="164">
        <v>11617</v>
      </c>
      <c r="F3861" s="164">
        <v>0</v>
      </c>
      <c r="G3861" s="164">
        <v>0</v>
      </c>
      <c r="H3861" s="164">
        <v>0</v>
      </c>
      <c r="I3861" s="164">
        <v>0</v>
      </c>
      <c r="J3861" s="164">
        <v>0</v>
      </c>
      <c r="K3861" s="164">
        <v>20</v>
      </c>
      <c r="L3861" s="164">
        <v>952</v>
      </c>
      <c r="M3861" s="164">
        <v>1006</v>
      </c>
      <c r="N3861" s="164">
        <v>8.2000000000000003E-2</v>
      </c>
      <c r="O3861" s="164">
        <v>8.6999999999999994E-2</v>
      </c>
      <c r="P3861" s="164">
        <v>20</v>
      </c>
      <c r="Q3861" s="164">
        <v>952</v>
      </c>
      <c r="R3861" s="164">
        <v>1006</v>
      </c>
      <c r="S3861" s="164">
        <v>8.2000000000000003E-2</v>
      </c>
      <c r="T3861" s="164">
        <v>8.6999999999999994E-2</v>
      </c>
    </row>
    <row r="3862" spans="1:20" ht="15.75" customHeight="1">
      <c r="A3862" s="126" t="s">
        <v>145</v>
      </c>
      <c r="B3862" s="163">
        <v>2023</v>
      </c>
      <c r="C3862" s="163">
        <v>0</v>
      </c>
      <c r="D3862" s="126" t="s">
        <v>53</v>
      </c>
      <c r="E3862" s="163">
        <v>11719</v>
      </c>
      <c r="F3862" s="163">
        <v>0</v>
      </c>
      <c r="G3862" s="163">
        <v>0</v>
      </c>
      <c r="H3862" s="163">
        <v>0</v>
      </c>
      <c r="I3862" s="163">
        <v>0</v>
      </c>
      <c r="J3862" s="163">
        <v>0</v>
      </c>
      <c r="K3862" s="163">
        <v>1</v>
      </c>
      <c r="L3862" s="163">
        <v>227</v>
      </c>
      <c r="M3862" s="163">
        <v>435</v>
      </c>
      <c r="N3862" s="163">
        <v>1.9E-2</v>
      </c>
      <c r="O3862" s="163">
        <v>3.6999999999999998E-2</v>
      </c>
      <c r="P3862" s="163">
        <v>1</v>
      </c>
      <c r="Q3862" s="163">
        <v>227</v>
      </c>
      <c r="R3862" s="163">
        <v>435</v>
      </c>
      <c r="S3862" s="163">
        <v>1.9E-2</v>
      </c>
      <c r="T3862" s="163">
        <v>3.6999999999999998E-2</v>
      </c>
    </row>
    <row r="3863" spans="1:20" ht="15.75" customHeight="1">
      <c r="A3863" s="130" t="s">
        <v>145</v>
      </c>
      <c r="B3863" s="164">
        <v>2023</v>
      </c>
      <c r="C3863" s="164">
        <v>1</v>
      </c>
      <c r="D3863" s="130" t="s">
        <v>54</v>
      </c>
      <c r="E3863" s="164">
        <v>11719</v>
      </c>
      <c r="F3863" s="164">
        <v>0</v>
      </c>
      <c r="G3863" s="164">
        <v>0</v>
      </c>
      <c r="H3863" s="164">
        <v>0</v>
      </c>
      <c r="I3863" s="164">
        <v>0</v>
      </c>
      <c r="J3863" s="164">
        <v>0</v>
      </c>
      <c r="K3863" s="164">
        <v>19</v>
      </c>
      <c r="L3863" s="164">
        <v>1491</v>
      </c>
      <c r="M3863" s="164">
        <v>1234</v>
      </c>
      <c r="N3863" s="164">
        <v>0.127</v>
      </c>
      <c r="O3863" s="164">
        <v>0.105</v>
      </c>
      <c r="P3863" s="164">
        <v>19</v>
      </c>
      <c r="Q3863" s="164">
        <v>1491</v>
      </c>
      <c r="R3863" s="164">
        <v>1234</v>
      </c>
      <c r="S3863" s="164">
        <v>0.127</v>
      </c>
      <c r="T3863" s="164">
        <v>0.105</v>
      </c>
    </row>
    <row r="3864" spans="1:20" ht="15.75" customHeight="1">
      <c r="A3864" s="126" t="s">
        <v>145</v>
      </c>
      <c r="B3864" s="163">
        <v>2023</v>
      </c>
      <c r="C3864" s="163">
        <v>2</v>
      </c>
      <c r="D3864" s="126" t="s">
        <v>1415</v>
      </c>
      <c r="E3864" s="163">
        <v>11719</v>
      </c>
      <c r="F3864" s="163">
        <v>0</v>
      </c>
      <c r="G3864" s="163">
        <v>0</v>
      </c>
      <c r="H3864" s="163">
        <v>0</v>
      </c>
      <c r="I3864" s="163">
        <v>0</v>
      </c>
      <c r="J3864" s="163">
        <v>0</v>
      </c>
      <c r="K3864" s="163">
        <v>9</v>
      </c>
      <c r="L3864" s="163">
        <v>25273</v>
      </c>
      <c r="M3864" s="163">
        <v>25712</v>
      </c>
      <c r="N3864" s="163">
        <v>2.157</v>
      </c>
      <c r="O3864" s="163">
        <v>2.1930000000000001</v>
      </c>
      <c r="P3864" s="163">
        <v>9</v>
      </c>
      <c r="Q3864" s="163">
        <v>25273</v>
      </c>
      <c r="R3864" s="163">
        <v>25712</v>
      </c>
      <c r="S3864" s="163">
        <v>2.157</v>
      </c>
      <c r="T3864" s="163">
        <v>2.1930000000000001</v>
      </c>
    </row>
    <row r="3865" spans="1:20" ht="15.75" customHeight="1">
      <c r="A3865" s="130" t="s">
        <v>145</v>
      </c>
      <c r="B3865" s="164">
        <v>2023</v>
      </c>
      <c r="C3865" s="164">
        <v>3</v>
      </c>
      <c r="D3865" s="130" t="s">
        <v>55</v>
      </c>
      <c r="E3865" s="164">
        <v>11719</v>
      </c>
      <c r="F3865" s="164">
        <v>0</v>
      </c>
      <c r="G3865" s="164">
        <v>0</v>
      </c>
      <c r="H3865" s="164">
        <v>0</v>
      </c>
      <c r="I3865" s="164">
        <v>0</v>
      </c>
      <c r="J3865" s="164">
        <v>0</v>
      </c>
      <c r="K3865" s="164">
        <v>4</v>
      </c>
      <c r="L3865" s="164">
        <v>197</v>
      </c>
      <c r="M3865" s="164">
        <v>1046</v>
      </c>
      <c r="N3865" s="164">
        <v>1.7000000000000001E-2</v>
      </c>
      <c r="O3865" s="164">
        <v>8.8999999999999996E-2</v>
      </c>
      <c r="P3865" s="164">
        <v>4</v>
      </c>
      <c r="Q3865" s="164">
        <v>197</v>
      </c>
      <c r="R3865" s="164">
        <v>1046</v>
      </c>
      <c r="S3865" s="164">
        <v>1.7000000000000001E-2</v>
      </c>
      <c r="T3865" s="164">
        <v>8.8999999999999996E-2</v>
      </c>
    </row>
    <row r="3866" spans="1:20" ht="15.75" customHeight="1">
      <c r="A3866" s="126" t="s">
        <v>145</v>
      </c>
      <c r="B3866" s="163">
        <v>2023</v>
      </c>
      <c r="C3866" s="163">
        <v>4</v>
      </c>
      <c r="D3866" s="126" t="s">
        <v>56</v>
      </c>
      <c r="E3866" s="163">
        <v>11719</v>
      </c>
      <c r="F3866" s="163">
        <v>0</v>
      </c>
      <c r="G3866" s="163">
        <v>0</v>
      </c>
      <c r="H3866" s="163">
        <v>0</v>
      </c>
      <c r="I3866" s="163">
        <v>0</v>
      </c>
      <c r="J3866" s="163">
        <v>0</v>
      </c>
      <c r="K3866" s="163">
        <v>2</v>
      </c>
      <c r="L3866" s="163">
        <v>330</v>
      </c>
      <c r="M3866" s="163">
        <v>250</v>
      </c>
      <c r="N3866" s="163">
        <v>2.8000000000000001E-2</v>
      </c>
      <c r="O3866" s="163">
        <v>2.1000000000000001E-2</v>
      </c>
      <c r="P3866" s="163">
        <v>2</v>
      </c>
      <c r="Q3866" s="163">
        <v>330</v>
      </c>
      <c r="R3866" s="163">
        <v>250</v>
      </c>
      <c r="S3866" s="163">
        <v>2.8000000000000001E-2</v>
      </c>
      <c r="T3866" s="163">
        <v>2.1000000000000001E-2</v>
      </c>
    </row>
    <row r="3867" spans="1:20" ht="15.75" customHeight="1">
      <c r="A3867" s="130" t="s">
        <v>145</v>
      </c>
      <c r="B3867" s="164">
        <v>2023</v>
      </c>
      <c r="C3867" s="164">
        <v>5</v>
      </c>
      <c r="D3867" s="130" t="s">
        <v>57</v>
      </c>
      <c r="E3867" s="164">
        <v>11719</v>
      </c>
      <c r="F3867" s="164">
        <v>0</v>
      </c>
      <c r="G3867" s="164">
        <v>0</v>
      </c>
      <c r="H3867" s="164">
        <v>0</v>
      </c>
      <c r="I3867" s="164">
        <v>0</v>
      </c>
      <c r="J3867" s="164">
        <v>0</v>
      </c>
      <c r="K3867" s="164">
        <v>16</v>
      </c>
      <c r="L3867" s="164">
        <v>4073</v>
      </c>
      <c r="M3867" s="164">
        <v>6304</v>
      </c>
      <c r="N3867" s="164">
        <v>0.34799999999999998</v>
      </c>
      <c r="O3867" s="164">
        <v>0.53800000000000003</v>
      </c>
      <c r="P3867" s="164">
        <v>16</v>
      </c>
      <c r="Q3867" s="164">
        <v>4073</v>
      </c>
      <c r="R3867" s="164">
        <v>6304</v>
      </c>
      <c r="S3867" s="164">
        <v>0.34799999999999998</v>
      </c>
      <c r="T3867" s="164">
        <v>0.53800000000000003</v>
      </c>
    </row>
    <row r="3868" spans="1:20" ht="15.75" customHeight="1">
      <c r="A3868" s="126" t="s">
        <v>145</v>
      </c>
      <c r="B3868" s="163">
        <v>2023</v>
      </c>
      <c r="C3868" s="163">
        <v>6</v>
      </c>
      <c r="D3868" s="126" t="s">
        <v>58</v>
      </c>
      <c r="E3868" s="163">
        <v>11719</v>
      </c>
      <c r="F3868" s="163">
        <v>0</v>
      </c>
      <c r="G3868" s="163">
        <v>0</v>
      </c>
      <c r="H3868" s="163">
        <v>0</v>
      </c>
      <c r="I3868" s="163">
        <v>0</v>
      </c>
      <c r="J3868" s="163">
        <v>0</v>
      </c>
      <c r="K3868" s="163">
        <v>16</v>
      </c>
      <c r="L3868" s="163">
        <v>6217</v>
      </c>
      <c r="M3868" s="163">
        <v>7858</v>
      </c>
      <c r="N3868" s="163">
        <v>0.53100000000000003</v>
      </c>
      <c r="O3868" s="163">
        <v>0.67100000000000004</v>
      </c>
      <c r="P3868" s="163">
        <v>16</v>
      </c>
      <c r="Q3868" s="163">
        <v>6217</v>
      </c>
      <c r="R3868" s="163">
        <v>7858</v>
      </c>
      <c r="S3868" s="163">
        <v>0.53100000000000003</v>
      </c>
      <c r="T3868" s="163">
        <v>0.67100000000000004</v>
      </c>
    </row>
    <row r="3869" spans="1:20" ht="15.75" customHeight="1">
      <c r="A3869" s="130" t="s">
        <v>145</v>
      </c>
      <c r="B3869" s="164">
        <v>2023</v>
      </c>
      <c r="C3869" s="164">
        <v>7</v>
      </c>
      <c r="D3869" s="130" t="s">
        <v>59</v>
      </c>
      <c r="E3869" s="164">
        <v>11719</v>
      </c>
      <c r="F3869" s="164">
        <v>0</v>
      </c>
      <c r="G3869" s="164">
        <v>0</v>
      </c>
      <c r="H3869" s="164">
        <v>0</v>
      </c>
      <c r="I3869" s="164">
        <v>0</v>
      </c>
      <c r="J3869" s="164">
        <v>0</v>
      </c>
      <c r="K3869" s="164">
        <v>0</v>
      </c>
      <c r="L3869" s="164">
        <v>0</v>
      </c>
      <c r="M3869" s="164">
        <v>0</v>
      </c>
      <c r="N3869" s="164">
        <v>0</v>
      </c>
      <c r="O3869" s="164">
        <v>0</v>
      </c>
      <c r="P3869" s="164">
        <v>0</v>
      </c>
      <c r="Q3869" s="164">
        <v>0</v>
      </c>
      <c r="R3869" s="164">
        <v>0</v>
      </c>
      <c r="S3869" s="164">
        <v>0</v>
      </c>
      <c r="T3869" s="164">
        <v>0</v>
      </c>
    </row>
    <row r="3870" spans="1:20" ht="15.75" customHeight="1">
      <c r="A3870" s="126" t="s">
        <v>145</v>
      </c>
      <c r="B3870" s="163">
        <v>2023</v>
      </c>
      <c r="C3870" s="163">
        <v>8</v>
      </c>
      <c r="D3870" s="126" t="s">
        <v>60</v>
      </c>
      <c r="E3870" s="163">
        <v>11719</v>
      </c>
      <c r="F3870" s="163">
        <v>0</v>
      </c>
      <c r="G3870" s="163">
        <v>0</v>
      </c>
      <c r="H3870" s="163">
        <v>0</v>
      </c>
      <c r="I3870" s="163">
        <v>0</v>
      </c>
      <c r="J3870" s="163">
        <v>0</v>
      </c>
      <c r="K3870" s="163">
        <v>0</v>
      </c>
      <c r="L3870" s="163">
        <v>0</v>
      </c>
      <c r="M3870" s="163">
        <v>0</v>
      </c>
      <c r="N3870" s="163">
        <v>0</v>
      </c>
      <c r="O3870" s="163">
        <v>0</v>
      </c>
      <c r="P3870" s="163">
        <v>0</v>
      </c>
      <c r="Q3870" s="163">
        <v>0</v>
      </c>
      <c r="R3870" s="163">
        <v>0</v>
      </c>
      <c r="S3870" s="163">
        <v>0</v>
      </c>
      <c r="T3870" s="163">
        <v>0</v>
      </c>
    </row>
    <row r="3871" spans="1:20" ht="15.75" customHeight="1">
      <c r="A3871" s="130" t="s">
        <v>145</v>
      </c>
      <c r="B3871" s="164">
        <v>2023</v>
      </c>
      <c r="C3871" s="164">
        <v>9</v>
      </c>
      <c r="D3871" s="130" t="s">
        <v>61</v>
      </c>
      <c r="E3871" s="164">
        <v>11719</v>
      </c>
      <c r="F3871" s="164">
        <v>0</v>
      </c>
      <c r="G3871" s="164">
        <v>0</v>
      </c>
      <c r="H3871" s="164">
        <v>0</v>
      </c>
      <c r="I3871" s="164">
        <v>0</v>
      </c>
      <c r="J3871" s="164">
        <v>0</v>
      </c>
      <c r="K3871" s="164">
        <v>14</v>
      </c>
      <c r="L3871" s="164">
        <v>249</v>
      </c>
      <c r="M3871" s="164">
        <v>382</v>
      </c>
      <c r="N3871" s="164">
        <v>2.1000000000000001E-2</v>
      </c>
      <c r="O3871" s="164">
        <v>3.3000000000000002E-2</v>
      </c>
      <c r="P3871" s="164">
        <v>14</v>
      </c>
      <c r="Q3871" s="164">
        <v>249</v>
      </c>
      <c r="R3871" s="164">
        <v>382</v>
      </c>
      <c r="S3871" s="164">
        <v>2.1000000000000001E-2</v>
      </c>
      <c r="T3871" s="164">
        <v>3.3000000000000002E-2</v>
      </c>
    </row>
    <row r="3872" spans="1:20" ht="15.75" customHeight="1">
      <c r="A3872" s="126" t="s">
        <v>146</v>
      </c>
      <c r="B3872" s="163">
        <v>2015</v>
      </c>
      <c r="C3872" s="163">
        <v>0</v>
      </c>
      <c r="D3872" s="126" t="s">
        <v>53</v>
      </c>
      <c r="E3872" s="163">
        <v>33421</v>
      </c>
      <c r="F3872" s="163">
        <v>0</v>
      </c>
      <c r="G3872" s="163">
        <v>0</v>
      </c>
      <c r="H3872" s="163">
        <v>0</v>
      </c>
      <c r="I3872" s="163">
        <v>0</v>
      </c>
      <c r="J3872" s="163">
        <v>0</v>
      </c>
      <c r="K3872" s="163">
        <v>4</v>
      </c>
      <c r="L3872" s="163">
        <v>1476</v>
      </c>
      <c r="M3872" s="163">
        <v>3904.87</v>
      </c>
      <c r="N3872" s="163">
        <v>4.3999999999999997E-2</v>
      </c>
      <c r="O3872" s="163">
        <v>0.11700000000000001</v>
      </c>
      <c r="P3872" s="163">
        <v>4</v>
      </c>
      <c r="Q3872" s="163">
        <v>1476</v>
      </c>
      <c r="R3872" s="163">
        <v>3904.87</v>
      </c>
      <c r="S3872" s="163">
        <v>4.3999999999999997E-2</v>
      </c>
      <c r="T3872" s="163">
        <v>0.11700000000000001</v>
      </c>
    </row>
    <row r="3873" spans="1:20" ht="15.75" customHeight="1">
      <c r="A3873" s="130" t="s">
        <v>146</v>
      </c>
      <c r="B3873" s="164">
        <v>2015</v>
      </c>
      <c r="C3873" s="164">
        <v>1</v>
      </c>
      <c r="D3873" s="130" t="s">
        <v>54</v>
      </c>
      <c r="E3873" s="164">
        <v>33421</v>
      </c>
      <c r="F3873" s="164">
        <v>0</v>
      </c>
      <c r="G3873" s="164">
        <v>0</v>
      </c>
      <c r="H3873" s="164">
        <v>0</v>
      </c>
      <c r="I3873" s="164">
        <v>0</v>
      </c>
      <c r="J3873" s="164">
        <v>0</v>
      </c>
      <c r="K3873" s="164">
        <v>397</v>
      </c>
      <c r="L3873" s="164">
        <v>4647</v>
      </c>
      <c r="M3873" s="164">
        <v>6047.01</v>
      </c>
      <c r="N3873" s="164">
        <v>0.13900000000000001</v>
      </c>
      <c r="O3873" s="164">
        <v>0.18099999999999999</v>
      </c>
      <c r="P3873" s="164">
        <v>397</v>
      </c>
      <c r="Q3873" s="164">
        <v>4647</v>
      </c>
      <c r="R3873" s="164">
        <v>6047.01</v>
      </c>
      <c r="S3873" s="164">
        <v>0.13900000000000001</v>
      </c>
      <c r="T3873" s="164">
        <v>0.18099999999999999</v>
      </c>
    </row>
    <row r="3874" spans="1:20" ht="15.75" customHeight="1">
      <c r="A3874" s="126" t="s">
        <v>146</v>
      </c>
      <c r="B3874" s="163">
        <v>2015</v>
      </c>
      <c r="C3874" s="163">
        <v>2</v>
      </c>
      <c r="D3874" s="126" t="s">
        <v>1415</v>
      </c>
      <c r="E3874" s="163">
        <v>33421</v>
      </c>
      <c r="F3874" s="163">
        <v>0</v>
      </c>
      <c r="G3874" s="163">
        <v>0</v>
      </c>
      <c r="H3874" s="163">
        <v>0</v>
      </c>
      <c r="I3874" s="163">
        <v>0</v>
      </c>
      <c r="J3874" s="163">
        <v>0</v>
      </c>
      <c r="K3874" s="163">
        <v>0</v>
      </c>
      <c r="L3874" s="163">
        <v>0</v>
      </c>
      <c r="M3874" s="163">
        <v>0</v>
      </c>
      <c r="N3874" s="163">
        <v>0</v>
      </c>
      <c r="O3874" s="163">
        <v>0</v>
      </c>
      <c r="P3874" s="163">
        <v>0</v>
      </c>
      <c r="Q3874" s="163">
        <v>0</v>
      </c>
      <c r="R3874" s="163">
        <v>0</v>
      </c>
      <c r="S3874" s="163">
        <v>0</v>
      </c>
      <c r="T3874" s="163">
        <v>0</v>
      </c>
    </row>
    <row r="3875" spans="1:20" ht="15.75" customHeight="1">
      <c r="A3875" s="130" t="s">
        <v>146</v>
      </c>
      <c r="B3875" s="164">
        <v>2015</v>
      </c>
      <c r="C3875" s="164">
        <v>3</v>
      </c>
      <c r="D3875" s="130" t="s">
        <v>55</v>
      </c>
      <c r="E3875" s="164">
        <v>33421</v>
      </c>
      <c r="F3875" s="164">
        <v>0</v>
      </c>
      <c r="G3875" s="164">
        <v>0</v>
      </c>
      <c r="H3875" s="164">
        <v>0</v>
      </c>
      <c r="I3875" s="164">
        <v>0</v>
      </c>
      <c r="J3875" s="164">
        <v>0</v>
      </c>
      <c r="K3875" s="164">
        <v>31</v>
      </c>
      <c r="L3875" s="164">
        <v>9422</v>
      </c>
      <c r="M3875" s="164">
        <v>12299.92</v>
      </c>
      <c r="N3875" s="164">
        <v>0.28199999999999997</v>
      </c>
      <c r="O3875" s="164">
        <v>0.36799999999999999</v>
      </c>
      <c r="P3875" s="164">
        <v>31</v>
      </c>
      <c r="Q3875" s="164">
        <v>9422</v>
      </c>
      <c r="R3875" s="164">
        <v>12299.92</v>
      </c>
      <c r="S3875" s="164">
        <v>0.28199999999999997</v>
      </c>
      <c r="T3875" s="164">
        <v>0.36799999999999999</v>
      </c>
    </row>
    <row r="3876" spans="1:20" ht="15.75" customHeight="1">
      <c r="A3876" s="126" t="s">
        <v>146</v>
      </c>
      <c r="B3876" s="163">
        <v>2015</v>
      </c>
      <c r="C3876" s="163">
        <v>4</v>
      </c>
      <c r="D3876" s="126" t="s">
        <v>56</v>
      </c>
      <c r="E3876" s="163">
        <v>33421</v>
      </c>
      <c r="F3876" s="163">
        <v>0</v>
      </c>
      <c r="G3876" s="163">
        <v>0</v>
      </c>
      <c r="H3876" s="163">
        <v>0</v>
      </c>
      <c r="I3876" s="163">
        <v>0</v>
      </c>
      <c r="J3876" s="163">
        <v>0</v>
      </c>
      <c r="K3876" s="163">
        <v>1</v>
      </c>
      <c r="L3876" s="163">
        <v>107</v>
      </c>
      <c r="M3876" s="163">
        <v>189.03</v>
      </c>
      <c r="N3876" s="163">
        <v>3.0000000000000001E-3</v>
      </c>
      <c r="O3876" s="163">
        <v>6.0000000000000001E-3</v>
      </c>
      <c r="P3876" s="163">
        <v>1</v>
      </c>
      <c r="Q3876" s="163">
        <v>107</v>
      </c>
      <c r="R3876" s="163">
        <v>189.03</v>
      </c>
      <c r="S3876" s="163">
        <v>3.0000000000000001E-3</v>
      </c>
      <c r="T3876" s="163">
        <v>6.0000000000000001E-3</v>
      </c>
    </row>
    <row r="3877" spans="1:20" ht="15.75" customHeight="1">
      <c r="A3877" s="130" t="s">
        <v>146</v>
      </c>
      <c r="B3877" s="164">
        <v>2015</v>
      </c>
      <c r="C3877" s="164">
        <v>5</v>
      </c>
      <c r="D3877" s="130" t="s">
        <v>57</v>
      </c>
      <c r="E3877" s="164">
        <v>33421</v>
      </c>
      <c r="F3877" s="164">
        <v>1</v>
      </c>
      <c r="G3877" s="164">
        <v>605</v>
      </c>
      <c r="H3877" s="164">
        <v>100.83</v>
      </c>
      <c r="I3877" s="164">
        <v>1.7999999999999999E-2</v>
      </c>
      <c r="J3877" s="164">
        <v>3.0000000000000001E-3</v>
      </c>
      <c r="K3877" s="164">
        <v>184</v>
      </c>
      <c r="L3877" s="164">
        <v>18259</v>
      </c>
      <c r="M3877" s="164">
        <v>22748.67</v>
      </c>
      <c r="N3877" s="164">
        <v>0.54600000000000004</v>
      </c>
      <c r="O3877" s="164">
        <v>0.68100000000000005</v>
      </c>
      <c r="P3877" s="164">
        <v>185</v>
      </c>
      <c r="Q3877" s="164">
        <v>18864</v>
      </c>
      <c r="R3877" s="164">
        <v>22849.5</v>
      </c>
      <c r="S3877" s="164">
        <v>0.56399999999999995</v>
      </c>
      <c r="T3877" s="164">
        <v>0.68400000000000005</v>
      </c>
    </row>
    <row r="3878" spans="1:20" ht="15.75" customHeight="1">
      <c r="A3878" s="126" t="s">
        <v>146</v>
      </c>
      <c r="B3878" s="163">
        <v>2015</v>
      </c>
      <c r="C3878" s="163">
        <v>6</v>
      </c>
      <c r="D3878" s="126" t="s">
        <v>58</v>
      </c>
      <c r="E3878" s="163">
        <v>33421</v>
      </c>
      <c r="F3878" s="163">
        <v>42</v>
      </c>
      <c r="G3878" s="163">
        <v>18664</v>
      </c>
      <c r="H3878" s="163">
        <v>47346</v>
      </c>
      <c r="I3878" s="163">
        <v>0.55800000000000005</v>
      </c>
      <c r="J3878" s="163">
        <v>1.417</v>
      </c>
      <c r="K3878" s="163">
        <v>5</v>
      </c>
      <c r="L3878" s="163">
        <v>146</v>
      </c>
      <c r="M3878" s="163">
        <v>197.54000000000099</v>
      </c>
      <c r="N3878" s="163">
        <v>4.0000000000000001E-3</v>
      </c>
      <c r="O3878" s="163">
        <v>6.0000000000000001E-3</v>
      </c>
      <c r="P3878" s="163">
        <v>47</v>
      </c>
      <c r="Q3878" s="163">
        <v>18810</v>
      </c>
      <c r="R3878" s="163">
        <v>47543.54</v>
      </c>
      <c r="S3878" s="163">
        <v>0.56299999999999994</v>
      </c>
      <c r="T3878" s="163">
        <v>1.423</v>
      </c>
    </row>
    <row r="3879" spans="1:20" ht="15.75" customHeight="1">
      <c r="A3879" s="130" t="s">
        <v>146</v>
      </c>
      <c r="B3879" s="164">
        <v>2015</v>
      </c>
      <c r="C3879" s="164">
        <v>7</v>
      </c>
      <c r="D3879" s="130" t="s">
        <v>59</v>
      </c>
      <c r="E3879" s="164">
        <v>33421</v>
      </c>
      <c r="F3879" s="164">
        <v>0</v>
      </c>
      <c r="G3879" s="164">
        <v>0</v>
      </c>
      <c r="H3879" s="164">
        <v>0</v>
      </c>
      <c r="I3879" s="164">
        <v>0</v>
      </c>
      <c r="J3879" s="164">
        <v>0</v>
      </c>
      <c r="K3879" s="164">
        <v>0</v>
      </c>
      <c r="L3879" s="164">
        <v>0</v>
      </c>
      <c r="M3879" s="164">
        <v>0</v>
      </c>
      <c r="N3879" s="164">
        <v>0</v>
      </c>
      <c r="O3879" s="164">
        <v>0</v>
      </c>
      <c r="P3879" s="164">
        <v>0</v>
      </c>
      <c r="Q3879" s="164">
        <v>0</v>
      </c>
      <c r="R3879" s="164">
        <v>0</v>
      </c>
      <c r="S3879" s="164">
        <v>0</v>
      </c>
      <c r="T3879" s="164">
        <v>0</v>
      </c>
    </row>
    <row r="3880" spans="1:20" ht="15.75" customHeight="1">
      <c r="A3880" s="126" t="s">
        <v>146</v>
      </c>
      <c r="B3880" s="163">
        <v>2015</v>
      </c>
      <c r="C3880" s="163">
        <v>8</v>
      </c>
      <c r="D3880" s="126" t="s">
        <v>60</v>
      </c>
      <c r="E3880" s="163">
        <v>33421</v>
      </c>
      <c r="F3880" s="163">
        <v>0</v>
      </c>
      <c r="G3880" s="163">
        <v>0</v>
      </c>
      <c r="H3880" s="163">
        <v>0</v>
      </c>
      <c r="I3880" s="163">
        <v>0</v>
      </c>
      <c r="J3880" s="163">
        <v>0</v>
      </c>
      <c r="K3880" s="163">
        <v>0</v>
      </c>
      <c r="L3880" s="163">
        <v>0</v>
      </c>
      <c r="M3880" s="163">
        <v>0</v>
      </c>
      <c r="N3880" s="163">
        <v>0</v>
      </c>
      <c r="O3880" s="163">
        <v>0</v>
      </c>
      <c r="P3880" s="163">
        <v>0</v>
      </c>
      <c r="Q3880" s="163">
        <v>0</v>
      </c>
      <c r="R3880" s="163">
        <v>0</v>
      </c>
      <c r="S3880" s="163">
        <v>0</v>
      </c>
      <c r="T3880" s="163">
        <v>0</v>
      </c>
    </row>
    <row r="3881" spans="1:20" ht="15.75" customHeight="1">
      <c r="A3881" s="130" t="s">
        <v>146</v>
      </c>
      <c r="B3881" s="164">
        <v>2015</v>
      </c>
      <c r="C3881" s="164">
        <v>9</v>
      </c>
      <c r="D3881" s="130" t="s">
        <v>61</v>
      </c>
      <c r="E3881" s="164">
        <v>33421</v>
      </c>
      <c r="F3881" s="164">
        <v>1</v>
      </c>
      <c r="G3881" s="164">
        <v>7650</v>
      </c>
      <c r="H3881" s="164">
        <v>18506</v>
      </c>
      <c r="I3881" s="164">
        <v>0.22900000000000001</v>
      </c>
      <c r="J3881" s="164">
        <v>0.55400000000000005</v>
      </c>
      <c r="K3881" s="164">
        <v>19</v>
      </c>
      <c r="L3881" s="164">
        <v>506</v>
      </c>
      <c r="M3881" s="164">
        <v>517.95000000000095</v>
      </c>
      <c r="N3881" s="164">
        <v>1.4999999999999999E-2</v>
      </c>
      <c r="O3881" s="164">
        <v>1.4999999999999999E-2</v>
      </c>
      <c r="P3881" s="164">
        <v>20</v>
      </c>
      <c r="Q3881" s="164">
        <v>8156</v>
      </c>
      <c r="R3881" s="164">
        <v>19023.95</v>
      </c>
      <c r="S3881" s="164">
        <v>0.24399999999999999</v>
      </c>
      <c r="T3881" s="164">
        <v>0.56899999999999995</v>
      </c>
    </row>
    <row r="3882" spans="1:20" ht="15.75" customHeight="1">
      <c r="A3882" s="126" t="s">
        <v>146</v>
      </c>
      <c r="B3882" s="163">
        <v>2016</v>
      </c>
      <c r="C3882" s="163">
        <v>0</v>
      </c>
      <c r="D3882" s="126" t="s">
        <v>53</v>
      </c>
      <c r="E3882" s="163">
        <v>33520</v>
      </c>
      <c r="F3882" s="163">
        <v>0</v>
      </c>
      <c r="G3882" s="163">
        <v>0</v>
      </c>
      <c r="H3882" s="163">
        <v>0</v>
      </c>
      <c r="I3882" s="163">
        <v>0</v>
      </c>
      <c r="J3882" s="163">
        <v>0</v>
      </c>
      <c r="K3882" s="163">
        <v>4</v>
      </c>
      <c r="L3882" s="163">
        <v>2281</v>
      </c>
      <c r="M3882" s="163">
        <v>3404.99</v>
      </c>
      <c r="N3882" s="163">
        <v>6.8000000000000005E-2</v>
      </c>
      <c r="O3882" s="163">
        <v>0.10199999999999999</v>
      </c>
      <c r="P3882" s="163">
        <v>4</v>
      </c>
      <c r="Q3882" s="163">
        <v>2281</v>
      </c>
      <c r="R3882" s="163">
        <v>3404.99</v>
      </c>
      <c r="S3882" s="163">
        <v>6.8000000000000005E-2</v>
      </c>
      <c r="T3882" s="163">
        <v>0.10199999999999999</v>
      </c>
    </row>
    <row r="3883" spans="1:20" ht="15.75" customHeight="1">
      <c r="A3883" s="130" t="s">
        <v>146</v>
      </c>
      <c r="B3883" s="164">
        <v>2016</v>
      </c>
      <c r="C3883" s="164">
        <v>1</v>
      </c>
      <c r="D3883" s="130" t="s">
        <v>54</v>
      </c>
      <c r="E3883" s="164">
        <v>33520</v>
      </c>
      <c r="F3883" s="164">
        <v>0</v>
      </c>
      <c r="G3883" s="164">
        <v>0</v>
      </c>
      <c r="H3883" s="164">
        <v>0</v>
      </c>
      <c r="I3883" s="164">
        <v>0</v>
      </c>
      <c r="J3883" s="164">
        <v>0</v>
      </c>
      <c r="K3883" s="164">
        <v>281</v>
      </c>
      <c r="L3883" s="164">
        <v>3821</v>
      </c>
      <c r="M3883" s="164">
        <v>5106.88</v>
      </c>
      <c r="N3883" s="164">
        <v>0.114</v>
      </c>
      <c r="O3883" s="164">
        <v>0.152</v>
      </c>
      <c r="P3883" s="164">
        <v>281</v>
      </c>
      <c r="Q3883" s="164">
        <v>3821</v>
      </c>
      <c r="R3883" s="164">
        <v>5106.88</v>
      </c>
      <c r="S3883" s="164">
        <v>0.114</v>
      </c>
      <c r="T3883" s="164">
        <v>0.152</v>
      </c>
    </row>
    <row r="3884" spans="1:20" ht="15.75" customHeight="1">
      <c r="A3884" s="126" t="s">
        <v>146</v>
      </c>
      <c r="B3884" s="163">
        <v>2016</v>
      </c>
      <c r="C3884" s="163">
        <v>2</v>
      </c>
      <c r="D3884" s="126" t="s">
        <v>1415</v>
      </c>
      <c r="E3884" s="163">
        <v>33520</v>
      </c>
      <c r="F3884" s="163">
        <v>0</v>
      </c>
      <c r="G3884" s="163">
        <v>0</v>
      </c>
      <c r="H3884" s="163">
        <v>0</v>
      </c>
      <c r="I3884" s="163">
        <v>0</v>
      </c>
      <c r="J3884" s="163">
        <v>0</v>
      </c>
      <c r="K3884" s="163">
        <v>1</v>
      </c>
      <c r="L3884" s="163">
        <v>3045</v>
      </c>
      <c r="M3884" s="163">
        <v>2486.75</v>
      </c>
      <c r="N3884" s="163">
        <v>9.0999999999999998E-2</v>
      </c>
      <c r="O3884" s="163">
        <v>7.3999999999999996E-2</v>
      </c>
      <c r="P3884" s="163">
        <v>1</v>
      </c>
      <c r="Q3884" s="163">
        <v>3045</v>
      </c>
      <c r="R3884" s="163">
        <v>2486.75</v>
      </c>
      <c r="S3884" s="163">
        <v>9.0999999999999998E-2</v>
      </c>
      <c r="T3884" s="163">
        <v>7.3999999999999996E-2</v>
      </c>
    </row>
    <row r="3885" spans="1:20" ht="15.75" customHeight="1">
      <c r="A3885" s="130" t="s">
        <v>146</v>
      </c>
      <c r="B3885" s="164">
        <v>2016</v>
      </c>
      <c r="C3885" s="164">
        <v>3</v>
      </c>
      <c r="D3885" s="130" t="s">
        <v>55</v>
      </c>
      <c r="E3885" s="164">
        <v>33520</v>
      </c>
      <c r="F3885" s="164">
        <v>0</v>
      </c>
      <c r="G3885" s="164">
        <v>0</v>
      </c>
      <c r="H3885" s="164">
        <v>0</v>
      </c>
      <c r="I3885" s="164">
        <v>0</v>
      </c>
      <c r="J3885" s="164">
        <v>0</v>
      </c>
      <c r="K3885" s="164">
        <v>21</v>
      </c>
      <c r="L3885" s="164">
        <v>4832</v>
      </c>
      <c r="M3885" s="164">
        <v>9465.75</v>
      </c>
      <c r="N3885" s="164">
        <v>0.14399999999999999</v>
      </c>
      <c r="O3885" s="164">
        <v>0.28199999999999997</v>
      </c>
      <c r="P3885" s="164">
        <v>21</v>
      </c>
      <c r="Q3885" s="164">
        <v>4832</v>
      </c>
      <c r="R3885" s="164">
        <v>9465.75</v>
      </c>
      <c r="S3885" s="164">
        <v>0.14399999999999999</v>
      </c>
      <c r="T3885" s="164">
        <v>0.28199999999999997</v>
      </c>
    </row>
    <row r="3886" spans="1:20" ht="15.75" customHeight="1">
      <c r="A3886" s="126" t="s">
        <v>146</v>
      </c>
      <c r="B3886" s="163">
        <v>2016</v>
      </c>
      <c r="C3886" s="163">
        <v>4</v>
      </c>
      <c r="D3886" s="126" t="s">
        <v>56</v>
      </c>
      <c r="E3886" s="163">
        <v>33520</v>
      </c>
      <c r="F3886" s="163">
        <v>0</v>
      </c>
      <c r="G3886" s="163">
        <v>0</v>
      </c>
      <c r="H3886" s="163">
        <v>0</v>
      </c>
      <c r="I3886" s="163">
        <v>0</v>
      </c>
      <c r="J3886" s="163">
        <v>0</v>
      </c>
      <c r="K3886" s="163">
        <v>2</v>
      </c>
      <c r="L3886" s="163">
        <v>110</v>
      </c>
      <c r="M3886" s="163">
        <v>110</v>
      </c>
      <c r="N3886" s="163">
        <v>3.0000000000000001E-3</v>
      </c>
      <c r="O3886" s="163">
        <v>3.0000000000000001E-3</v>
      </c>
      <c r="P3886" s="163">
        <v>2</v>
      </c>
      <c r="Q3886" s="163">
        <v>110</v>
      </c>
      <c r="R3886" s="163">
        <v>110</v>
      </c>
      <c r="S3886" s="163">
        <v>3.0000000000000001E-3</v>
      </c>
      <c r="T3886" s="163">
        <v>3.0000000000000001E-3</v>
      </c>
    </row>
    <row r="3887" spans="1:20" ht="15.75" customHeight="1">
      <c r="A3887" s="130" t="s">
        <v>146</v>
      </c>
      <c r="B3887" s="164">
        <v>2016</v>
      </c>
      <c r="C3887" s="164">
        <v>5</v>
      </c>
      <c r="D3887" s="130" t="s">
        <v>57</v>
      </c>
      <c r="E3887" s="164">
        <v>33520</v>
      </c>
      <c r="F3887" s="164">
        <v>0</v>
      </c>
      <c r="G3887" s="164">
        <v>0</v>
      </c>
      <c r="H3887" s="164">
        <v>0</v>
      </c>
      <c r="I3887" s="164">
        <v>0</v>
      </c>
      <c r="J3887" s="164">
        <v>0</v>
      </c>
      <c r="K3887" s="164">
        <v>176</v>
      </c>
      <c r="L3887" s="164">
        <v>27643</v>
      </c>
      <c r="M3887" s="164">
        <v>27122.74</v>
      </c>
      <c r="N3887" s="164">
        <v>0.82499999999999996</v>
      </c>
      <c r="O3887" s="164">
        <v>0.80900000000000005</v>
      </c>
      <c r="P3887" s="164">
        <v>176</v>
      </c>
      <c r="Q3887" s="164">
        <v>27643</v>
      </c>
      <c r="R3887" s="164">
        <v>27122.74</v>
      </c>
      <c r="S3887" s="164">
        <v>0.82499999999999996</v>
      </c>
      <c r="T3887" s="164">
        <v>0.80900000000000005</v>
      </c>
    </row>
    <row r="3888" spans="1:20" ht="15.75" customHeight="1">
      <c r="A3888" s="126" t="s">
        <v>146</v>
      </c>
      <c r="B3888" s="163">
        <v>2016</v>
      </c>
      <c r="C3888" s="163">
        <v>6</v>
      </c>
      <c r="D3888" s="126" t="s">
        <v>58</v>
      </c>
      <c r="E3888" s="163">
        <v>33520</v>
      </c>
      <c r="F3888" s="163">
        <v>13</v>
      </c>
      <c r="G3888" s="163">
        <v>9866</v>
      </c>
      <c r="H3888" s="163">
        <v>19793</v>
      </c>
      <c r="I3888" s="163">
        <v>0.29399999999999998</v>
      </c>
      <c r="J3888" s="163">
        <v>0.59</v>
      </c>
      <c r="K3888" s="163">
        <v>13</v>
      </c>
      <c r="L3888" s="163">
        <v>3089</v>
      </c>
      <c r="M3888" s="163">
        <v>2241.0700000000002</v>
      </c>
      <c r="N3888" s="163">
        <v>9.1999999999999998E-2</v>
      </c>
      <c r="O3888" s="163">
        <v>6.7000000000000004E-2</v>
      </c>
      <c r="P3888" s="163">
        <v>26</v>
      </c>
      <c r="Q3888" s="163">
        <v>12955</v>
      </c>
      <c r="R3888" s="163">
        <v>22034.07</v>
      </c>
      <c r="S3888" s="163">
        <v>0.38600000000000001</v>
      </c>
      <c r="T3888" s="163">
        <v>0.65700000000000003</v>
      </c>
    </row>
    <row r="3889" spans="1:20" ht="15.75" customHeight="1">
      <c r="A3889" s="130" t="s">
        <v>146</v>
      </c>
      <c r="B3889" s="164">
        <v>2016</v>
      </c>
      <c r="C3889" s="164">
        <v>7</v>
      </c>
      <c r="D3889" s="130" t="s">
        <v>59</v>
      </c>
      <c r="E3889" s="164">
        <v>33520</v>
      </c>
      <c r="F3889" s="164">
        <v>0</v>
      </c>
      <c r="G3889" s="164">
        <v>0</v>
      </c>
      <c r="H3889" s="164">
        <v>0</v>
      </c>
      <c r="I3889" s="164">
        <v>0</v>
      </c>
      <c r="J3889" s="164">
        <v>0</v>
      </c>
      <c r="K3889" s="164">
        <v>1</v>
      </c>
      <c r="L3889" s="164">
        <v>8</v>
      </c>
      <c r="M3889" s="164">
        <v>0.53</v>
      </c>
      <c r="N3889" s="164">
        <v>0</v>
      </c>
      <c r="O3889" s="164">
        <v>0</v>
      </c>
      <c r="P3889" s="164">
        <v>1</v>
      </c>
      <c r="Q3889" s="164">
        <v>8</v>
      </c>
      <c r="R3889" s="164">
        <v>0.53</v>
      </c>
      <c r="S3889" s="164">
        <v>0</v>
      </c>
      <c r="T3889" s="164">
        <v>0</v>
      </c>
    </row>
    <row r="3890" spans="1:20" ht="15.75" customHeight="1">
      <c r="A3890" s="126" t="s">
        <v>146</v>
      </c>
      <c r="B3890" s="163">
        <v>2016</v>
      </c>
      <c r="C3890" s="163">
        <v>8</v>
      </c>
      <c r="D3890" s="126" t="s">
        <v>60</v>
      </c>
      <c r="E3890" s="163">
        <v>33520</v>
      </c>
      <c r="F3890" s="163">
        <v>0</v>
      </c>
      <c r="G3890" s="163">
        <v>0</v>
      </c>
      <c r="H3890" s="163">
        <v>0</v>
      </c>
      <c r="I3890" s="163">
        <v>0</v>
      </c>
      <c r="J3890" s="163">
        <v>0</v>
      </c>
      <c r="K3890" s="163">
        <v>2</v>
      </c>
      <c r="L3890" s="163">
        <v>5142</v>
      </c>
      <c r="M3890" s="163">
        <v>1921.55</v>
      </c>
      <c r="N3890" s="163">
        <v>0.153</v>
      </c>
      <c r="O3890" s="163">
        <v>5.7000000000000002E-2</v>
      </c>
      <c r="P3890" s="163">
        <v>2</v>
      </c>
      <c r="Q3890" s="163">
        <v>5142</v>
      </c>
      <c r="R3890" s="163">
        <v>1921.55</v>
      </c>
      <c r="S3890" s="163">
        <v>0.153</v>
      </c>
      <c r="T3890" s="163">
        <v>5.7000000000000002E-2</v>
      </c>
    </row>
    <row r="3891" spans="1:20" ht="15.75" customHeight="1">
      <c r="A3891" s="130" t="s">
        <v>146</v>
      </c>
      <c r="B3891" s="164">
        <v>2016</v>
      </c>
      <c r="C3891" s="164">
        <v>9</v>
      </c>
      <c r="D3891" s="130" t="s">
        <v>61</v>
      </c>
      <c r="E3891" s="164">
        <v>33520</v>
      </c>
      <c r="F3891" s="164">
        <v>2</v>
      </c>
      <c r="G3891" s="164">
        <v>13774</v>
      </c>
      <c r="H3891" s="164">
        <v>12511</v>
      </c>
      <c r="I3891" s="164">
        <v>0.41099999999999998</v>
      </c>
      <c r="J3891" s="164">
        <v>0.373</v>
      </c>
      <c r="K3891" s="164">
        <v>27</v>
      </c>
      <c r="L3891" s="164">
        <v>316</v>
      </c>
      <c r="M3891" s="164">
        <v>659.59</v>
      </c>
      <c r="N3891" s="164">
        <v>8.9999999999999993E-3</v>
      </c>
      <c r="O3891" s="164">
        <v>0.02</v>
      </c>
      <c r="P3891" s="164">
        <v>29</v>
      </c>
      <c r="Q3891" s="164">
        <v>14090</v>
      </c>
      <c r="R3891" s="164">
        <v>13170.59</v>
      </c>
      <c r="S3891" s="164">
        <v>0.42</v>
      </c>
      <c r="T3891" s="164">
        <v>0.39300000000000002</v>
      </c>
    </row>
    <row r="3892" spans="1:20" ht="15.75" customHeight="1">
      <c r="A3892" s="126" t="s">
        <v>146</v>
      </c>
      <c r="B3892" s="163">
        <v>2017</v>
      </c>
      <c r="C3892" s="163">
        <v>0</v>
      </c>
      <c r="D3892" s="126" t="s">
        <v>53</v>
      </c>
      <c r="E3892" s="163">
        <v>33644</v>
      </c>
      <c r="F3892" s="163">
        <v>0</v>
      </c>
      <c r="G3892" s="163">
        <v>0</v>
      </c>
      <c r="H3892" s="163">
        <v>0</v>
      </c>
      <c r="I3892" s="163">
        <v>0</v>
      </c>
      <c r="J3892" s="163">
        <v>0</v>
      </c>
      <c r="K3892" s="163">
        <v>11</v>
      </c>
      <c r="L3892" s="163">
        <v>4162</v>
      </c>
      <c r="M3892" s="163">
        <v>5592.71</v>
      </c>
      <c r="N3892" s="163">
        <v>0.124</v>
      </c>
      <c r="O3892" s="163">
        <v>0.16600000000000001</v>
      </c>
      <c r="P3892" s="163">
        <v>11</v>
      </c>
      <c r="Q3892" s="163">
        <v>4162</v>
      </c>
      <c r="R3892" s="163">
        <v>5592.71</v>
      </c>
      <c r="S3892" s="163">
        <v>0.124</v>
      </c>
      <c r="T3892" s="163">
        <v>0.16600000000000001</v>
      </c>
    </row>
    <row r="3893" spans="1:20" ht="15.75" customHeight="1">
      <c r="A3893" s="130" t="s">
        <v>146</v>
      </c>
      <c r="B3893" s="164">
        <v>2017</v>
      </c>
      <c r="C3893" s="164">
        <v>1</v>
      </c>
      <c r="D3893" s="130" t="s">
        <v>54</v>
      </c>
      <c r="E3893" s="164">
        <v>33644</v>
      </c>
      <c r="F3893" s="164">
        <v>0</v>
      </c>
      <c r="G3893" s="164">
        <v>0</v>
      </c>
      <c r="H3893" s="164">
        <v>0</v>
      </c>
      <c r="I3893" s="164">
        <v>0</v>
      </c>
      <c r="J3893" s="164">
        <v>0</v>
      </c>
      <c r="K3893" s="164">
        <v>195</v>
      </c>
      <c r="L3893" s="164">
        <v>1856</v>
      </c>
      <c r="M3893" s="164">
        <v>2945.7</v>
      </c>
      <c r="N3893" s="164">
        <v>5.5E-2</v>
      </c>
      <c r="O3893" s="164">
        <v>8.7999999999999995E-2</v>
      </c>
      <c r="P3893" s="164">
        <v>195</v>
      </c>
      <c r="Q3893" s="164">
        <v>1856</v>
      </c>
      <c r="R3893" s="164">
        <v>2945.7</v>
      </c>
      <c r="S3893" s="164">
        <v>5.5E-2</v>
      </c>
      <c r="T3893" s="164">
        <v>8.7999999999999995E-2</v>
      </c>
    </row>
    <row r="3894" spans="1:20" ht="15.75" customHeight="1">
      <c r="A3894" s="126" t="s">
        <v>146</v>
      </c>
      <c r="B3894" s="163">
        <v>2017</v>
      </c>
      <c r="C3894" s="163">
        <v>2</v>
      </c>
      <c r="D3894" s="126" t="s">
        <v>1415</v>
      </c>
      <c r="E3894" s="163">
        <v>33644</v>
      </c>
      <c r="F3894" s="163">
        <v>0</v>
      </c>
      <c r="G3894" s="163">
        <v>0</v>
      </c>
      <c r="H3894" s="163">
        <v>0</v>
      </c>
      <c r="I3894" s="163">
        <v>0</v>
      </c>
      <c r="J3894" s="163">
        <v>0</v>
      </c>
      <c r="K3894" s="163">
        <v>0</v>
      </c>
      <c r="L3894" s="163">
        <v>0</v>
      </c>
      <c r="M3894" s="163">
        <v>0</v>
      </c>
      <c r="N3894" s="163">
        <v>0</v>
      </c>
      <c r="O3894" s="163">
        <v>0</v>
      </c>
      <c r="P3894" s="163">
        <v>0</v>
      </c>
      <c r="Q3894" s="163">
        <v>0</v>
      </c>
      <c r="R3894" s="163">
        <v>0</v>
      </c>
      <c r="S3894" s="163">
        <v>0</v>
      </c>
      <c r="T3894" s="163">
        <v>0</v>
      </c>
    </row>
    <row r="3895" spans="1:20" ht="15.75" customHeight="1">
      <c r="A3895" s="130" t="s">
        <v>146</v>
      </c>
      <c r="B3895" s="164">
        <v>2017</v>
      </c>
      <c r="C3895" s="164">
        <v>3</v>
      </c>
      <c r="D3895" s="130" t="s">
        <v>55</v>
      </c>
      <c r="E3895" s="164">
        <v>33644</v>
      </c>
      <c r="F3895" s="164">
        <v>1</v>
      </c>
      <c r="G3895" s="164">
        <v>1</v>
      </c>
      <c r="H3895" s="164">
        <v>1.65</v>
      </c>
      <c r="I3895" s="164">
        <v>0</v>
      </c>
      <c r="J3895" s="164">
        <v>0</v>
      </c>
      <c r="K3895" s="164">
        <v>42</v>
      </c>
      <c r="L3895" s="164">
        <v>9695</v>
      </c>
      <c r="M3895" s="164">
        <v>12032.16</v>
      </c>
      <c r="N3895" s="164">
        <v>0.28799999999999998</v>
      </c>
      <c r="O3895" s="164">
        <v>0.35799999999999998</v>
      </c>
      <c r="P3895" s="164">
        <v>43</v>
      </c>
      <c r="Q3895" s="164">
        <v>9696</v>
      </c>
      <c r="R3895" s="164">
        <v>12033.81</v>
      </c>
      <c r="S3895" s="164">
        <v>0.28799999999999998</v>
      </c>
      <c r="T3895" s="164">
        <v>0.35799999999999998</v>
      </c>
    </row>
    <row r="3896" spans="1:20" ht="15.75" customHeight="1">
      <c r="A3896" s="126" t="s">
        <v>146</v>
      </c>
      <c r="B3896" s="163">
        <v>2017</v>
      </c>
      <c r="C3896" s="163">
        <v>4</v>
      </c>
      <c r="D3896" s="126" t="s">
        <v>56</v>
      </c>
      <c r="E3896" s="163">
        <v>33644</v>
      </c>
      <c r="F3896" s="163">
        <v>3</v>
      </c>
      <c r="G3896" s="163">
        <v>13115</v>
      </c>
      <c r="H3896" s="163">
        <v>17771.87</v>
      </c>
      <c r="I3896" s="163">
        <v>0.39</v>
      </c>
      <c r="J3896" s="163">
        <v>0.52800000000000002</v>
      </c>
      <c r="K3896" s="163">
        <v>3</v>
      </c>
      <c r="L3896" s="163">
        <v>1277</v>
      </c>
      <c r="M3896" s="163">
        <v>3732.66</v>
      </c>
      <c r="N3896" s="163">
        <v>3.7999999999999999E-2</v>
      </c>
      <c r="O3896" s="163">
        <v>0.111</v>
      </c>
      <c r="P3896" s="163">
        <v>6</v>
      </c>
      <c r="Q3896" s="163">
        <v>14392</v>
      </c>
      <c r="R3896" s="163">
        <v>21504.53</v>
      </c>
      <c r="S3896" s="163">
        <v>0.42799999999999999</v>
      </c>
      <c r="T3896" s="163">
        <v>0.63900000000000001</v>
      </c>
    </row>
    <row r="3897" spans="1:20" ht="15.75" customHeight="1">
      <c r="A3897" s="130" t="s">
        <v>146</v>
      </c>
      <c r="B3897" s="164">
        <v>2017</v>
      </c>
      <c r="C3897" s="164">
        <v>5</v>
      </c>
      <c r="D3897" s="130" t="s">
        <v>57</v>
      </c>
      <c r="E3897" s="164">
        <v>33644</v>
      </c>
      <c r="F3897" s="164">
        <v>0</v>
      </c>
      <c r="G3897" s="164">
        <v>0</v>
      </c>
      <c r="H3897" s="164">
        <v>0</v>
      </c>
      <c r="I3897" s="164">
        <v>0</v>
      </c>
      <c r="J3897" s="164">
        <v>0</v>
      </c>
      <c r="K3897" s="164">
        <v>144</v>
      </c>
      <c r="L3897" s="164">
        <v>10100</v>
      </c>
      <c r="M3897" s="164">
        <v>9546.4699999999993</v>
      </c>
      <c r="N3897" s="164">
        <v>0.3</v>
      </c>
      <c r="O3897" s="164">
        <v>0.28399999999999997</v>
      </c>
      <c r="P3897" s="164">
        <v>144</v>
      </c>
      <c r="Q3897" s="164">
        <v>10100</v>
      </c>
      <c r="R3897" s="164">
        <v>9546.4699999999993</v>
      </c>
      <c r="S3897" s="164">
        <v>0.3</v>
      </c>
      <c r="T3897" s="164">
        <v>0.28399999999999997</v>
      </c>
    </row>
    <row r="3898" spans="1:20" ht="15.75" customHeight="1">
      <c r="A3898" s="126" t="s">
        <v>146</v>
      </c>
      <c r="B3898" s="163">
        <v>2017</v>
      </c>
      <c r="C3898" s="163">
        <v>6</v>
      </c>
      <c r="D3898" s="126" t="s">
        <v>58</v>
      </c>
      <c r="E3898" s="163">
        <v>33644</v>
      </c>
      <c r="F3898" s="163">
        <v>1</v>
      </c>
      <c r="G3898" s="163">
        <v>20</v>
      </c>
      <c r="H3898" s="163">
        <v>68.83</v>
      </c>
      <c r="I3898" s="163">
        <v>1E-3</v>
      </c>
      <c r="J3898" s="163">
        <v>2E-3</v>
      </c>
      <c r="K3898" s="163">
        <v>37</v>
      </c>
      <c r="L3898" s="163">
        <v>5915</v>
      </c>
      <c r="M3898" s="163">
        <v>6210.26</v>
      </c>
      <c r="N3898" s="163">
        <v>0.17599999999999999</v>
      </c>
      <c r="O3898" s="163">
        <v>0.185</v>
      </c>
      <c r="P3898" s="163">
        <v>38</v>
      </c>
      <c r="Q3898" s="163">
        <v>5935</v>
      </c>
      <c r="R3898" s="163">
        <v>6279.09</v>
      </c>
      <c r="S3898" s="163">
        <v>0.17599999999999999</v>
      </c>
      <c r="T3898" s="163">
        <v>0.187</v>
      </c>
    </row>
    <row r="3899" spans="1:20" ht="15.75" customHeight="1">
      <c r="A3899" s="130" t="s">
        <v>146</v>
      </c>
      <c r="B3899" s="164">
        <v>2017</v>
      </c>
      <c r="C3899" s="164">
        <v>7</v>
      </c>
      <c r="D3899" s="130" t="s">
        <v>59</v>
      </c>
      <c r="E3899" s="164">
        <v>33644</v>
      </c>
      <c r="F3899" s="164">
        <v>0</v>
      </c>
      <c r="G3899" s="164">
        <v>0</v>
      </c>
      <c r="H3899" s="164">
        <v>0</v>
      </c>
      <c r="I3899" s="164">
        <v>0</v>
      </c>
      <c r="J3899" s="164">
        <v>0</v>
      </c>
      <c r="K3899" s="164">
        <v>1</v>
      </c>
      <c r="L3899" s="164">
        <v>1</v>
      </c>
      <c r="M3899" s="164">
        <v>0.12</v>
      </c>
      <c r="N3899" s="164">
        <v>0</v>
      </c>
      <c r="O3899" s="164">
        <v>0</v>
      </c>
      <c r="P3899" s="164">
        <v>1</v>
      </c>
      <c r="Q3899" s="164">
        <v>1</v>
      </c>
      <c r="R3899" s="164">
        <v>0.12</v>
      </c>
      <c r="S3899" s="164">
        <v>0</v>
      </c>
      <c r="T3899" s="164">
        <v>0</v>
      </c>
    </row>
    <row r="3900" spans="1:20" ht="15.75" customHeight="1">
      <c r="A3900" s="126" t="s">
        <v>146</v>
      </c>
      <c r="B3900" s="163">
        <v>2017</v>
      </c>
      <c r="C3900" s="163">
        <v>8</v>
      </c>
      <c r="D3900" s="126" t="s">
        <v>60</v>
      </c>
      <c r="E3900" s="163">
        <v>33644</v>
      </c>
      <c r="F3900" s="163">
        <v>0</v>
      </c>
      <c r="G3900" s="163">
        <v>0</v>
      </c>
      <c r="H3900" s="163">
        <v>0</v>
      </c>
      <c r="I3900" s="163">
        <v>0</v>
      </c>
      <c r="J3900" s="163">
        <v>0</v>
      </c>
      <c r="K3900" s="163">
        <v>1</v>
      </c>
      <c r="L3900" s="163">
        <v>394</v>
      </c>
      <c r="M3900" s="163">
        <v>59.1</v>
      </c>
      <c r="N3900" s="163">
        <v>1.2E-2</v>
      </c>
      <c r="O3900" s="163">
        <v>2E-3</v>
      </c>
      <c r="P3900" s="163">
        <v>1</v>
      </c>
      <c r="Q3900" s="163">
        <v>394</v>
      </c>
      <c r="R3900" s="163">
        <v>59.1</v>
      </c>
      <c r="S3900" s="163">
        <v>1.2E-2</v>
      </c>
      <c r="T3900" s="163">
        <v>2E-3</v>
      </c>
    </row>
    <row r="3901" spans="1:20" ht="15.75" customHeight="1">
      <c r="A3901" s="130" t="s">
        <v>146</v>
      </c>
      <c r="B3901" s="164">
        <v>2017</v>
      </c>
      <c r="C3901" s="164">
        <v>9</v>
      </c>
      <c r="D3901" s="130" t="s">
        <v>61</v>
      </c>
      <c r="E3901" s="164">
        <v>33644</v>
      </c>
      <c r="F3901" s="164">
        <v>0</v>
      </c>
      <c r="G3901" s="164">
        <v>0</v>
      </c>
      <c r="H3901" s="164">
        <v>0</v>
      </c>
      <c r="I3901" s="164">
        <v>0</v>
      </c>
      <c r="J3901" s="164">
        <v>0</v>
      </c>
      <c r="K3901" s="164">
        <v>31</v>
      </c>
      <c r="L3901" s="164">
        <v>7466</v>
      </c>
      <c r="M3901" s="164">
        <v>7990.31</v>
      </c>
      <c r="N3901" s="164">
        <v>0.222</v>
      </c>
      <c r="O3901" s="164">
        <v>0.23699999999999999</v>
      </c>
      <c r="P3901" s="164">
        <v>31</v>
      </c>
      <c r="Q3901" s="164">
        <v>7466</v>
      </c>
      <c r="R3901" s="164">
        <v>7990.31</v>
      </c>
      <c r="S3901" s="164">
        <v>0.222</v>
      </c>
      <c r="T3901" s="164">
        <v>0.23699999999999999</v>
      </c>
    </row>
    <row r="3902" spans="1:20" ht="15.75" customHeight="1">
      <c r="A3902" s="126" t="s">
        <v>146</v>
      </c>
      <c r="B3902" s="163">
        <v>2018</v>
      </c>
      <c r="C3902" s="163">
        <v>0</v>
      </c>
      <c r="D3902" s="126" t="s">
        <v>53</v>
      </c>
      <c r="E3902" s="163">
        <v>33654</v>
      </c>
      <c r="F3902" s="163">
        <v>0</v>
      </c>
      <c r="G3902" s="163">
        <v>0</v>
      </c>
      <c r="H3902" s="163">
        <v>0</v>
      </c>
      <c r="I3902" s="163">
        <v>0</v>
      </c>
      <c r="J3902" s="163">
        <v>0</v>
      </c>
      <c r="K3902" s="163">
        <v>29</v>
      </c>
      <c r="L3902" s="163">
        <v>3045</v>
      </c>
      <c r="M3902" s="163">
        <v>3715.07</v>
      </c>
      <c r="N3902" s="163">
        <v>0.09</v>
      </c>
      <c r="O3902" s="163">
        <v>0.11</v>
      </c>
      <c r="P3902" s="163">
        <v>29</v>
      </c>
      <c r="Q3902" s="163">
        <v>3045</v>
      </c>
      <c r="R3902" s="163">
        <v>3715.07</v>
      </c>
      <c r="S3902" s="163">
        <v>0.09</v>
      </c>
      <c r="T3902" s="163">
        <v>0.11</v>
      </c>
    </row>
    <row r="3903" spans="1:20" ht="15.75" customHeight="1">
      <c r="A3903" s="130" t="s">
        <v>146</v>
      </c>
      <c r="B3903" s="164">
        <v>2018</v>
      </c>
      <c r="C3903" s="164">
        <v>1</v>
      </c>
      <c r="D3903" s="130" t="s">
        <v>54</v>
      </c>
      <c r="E3903" s="164">
        <v>33654</v>
      </c>
      <c r="F3903" s="164">
        <v>0</v>
      </c>
      <c r="G3903" s="164">
        <v>0</v>
      </c>
      <c r="H3903" s="164">
        <v>0</v>
      </c>
      <c r="I3903" s="164">
        <v>0</v>
      </c>
      <c r="J3903" s="164">
        <v>0</v>
      </c>
      <c r="K3903" s="164">
        <v>154</v>
      </c>
      <c r="L3903" s="164">
        <v>3838</v>
      </c>
      <c r="M3903" s="164">
        <v>6310.59</v>
      </c>
      <c r="N3903" s="164">
        <v>0.114</v>
      </c>
      <c r="O3903" s="164">
        <v>0.188</v>
      </c>
      <c r="P3903" s="164">
        <v>154</v>
      </c>
      <c r="Q3903" s="164">
        <v>3838</v>
      </c>
      <c r="R3903" s="164">
        <v>6310.59</v>
      </c>
      <c r="S3903" s="164">
        <v>0.114</v>
      </c>
      <c r="T3903" s="164">
        <v>0.188</v>
      </c>
    </row>
    <row r="3904" spans="1:20" ht="15.75" customHeight="1">
      <c r="A3904" s="126" t="s">
        <v>146</v>
      </c>
      <c r="B3904" s="163">
        <v>2018</v>
      </c>
      <c r="C3904" s="163">
        <v>2</v>
      </c>
      <c r="D3904" s="126" t="s">
        <v>1415</v>
      </c>
      <c r="E3904" s="163">
        <v>33654</v>
      </c>
      <c r="F3904" s="163">
        <v>0</v>
      </c>
      <c r="G3904" s="163">
        <v>0</v>
      </c>
      <c r="H3904" s="163">
        <v>0</v>
      </c>
      <c r="I3904" s="163">
        <v>0</v>
      </c>
      <c r="J3904" s="163">
        <v>0</v>
      </c>
      <c r="K3904" s="163">
        <v>0</v>
      </c>
      <c r="L3904" s="163">
        <v>0</v>
      </c>
      <c r="M3904" s="163">
        <v>0</v>
      </c>
      <c r="N3904" s="163">
        <v>0</v>
      </c>
      <c r="O3904" s="163">
        <v>0</v>
      </c>
      <c r="P3904" s="163">
        <v>0</v>
      </c>
      <c r="Q3904" s="163">
        <v>0</v>
      </c>
      <c r="R3904" s="163">
        <v>0</v>
      </c>
      <c r="S3904" s="163">
        <v>0</v>
      </c>
      <c r="T3904" s="163">
        <v>0</v>
      </c>
    </row>
    <row r="3905" spans="1:20" ht="15.75" customHeight="1">
      <c r="A3905" s="130" t="s">
        <v>146</v>
      </c>
      <c r="B3905" s="164">
        <v>2018</v>
      </c>
      <c r="C3905" s="164">
        <v>3</v>
      </c>
      <c r="D3905" s="130" t="s">
        <v>55</v>
      </c>
      <c r="E3905" s="164">
        <v>33654</v>
      </c>
      <c r="F3905" s="164">
        <v>0</v>
      </c>
      <c r="G3905" s="164">
        <v>0</v>
      </c>
      <c r="H3905" s="164">
        <v>0</v>
      </c>
      <c r="I3905" s="164">
        <v>0</v>
      </c>
      <c r="J3905" s="164">
        <v>0</v>
      </c>
      <c r="K3905" s="164">
        <v>14</v>
      </c>
      <c r="L3905" s="164">
        <v>1355</v>
      </c>
      <c r="M3905" s="164">
        <v>1561.1</v>
      </c>
      <c r="N3905" s="164">
        <v>0.04</v>
      </c>
      <c r="O3905" s="164">
        <v>4.5999999999999999E-2</v>
      </c>
      <c r="P3905" s="164">
        <v>14</v>
      </c>
      <c r="Q3905" s="164">
        <v>1355</v>
      </c>
      <c r="R3905" s="164">
        <v>1561.1</v>
      </c>
      <c r="S3905" s="164">
        <v>0.04</v>
      </c>
      <c r="T3905" s="164">
        <v>4.5999999999999999E-2</v>
      </c>
    </row>
    <row r="3906" spans="1:20" ht="15.75" customHeight="1">
      <c r="A3906" s="126" t="s">
        <v>146</v>
      </c>
      <c r="B3906" s="163">
        <v>2018</v>
      </c>
      <c r="C3906" s="163">
        <v>4</v>
      </c>
      <c r="D3906" s="126" t="s">
        <v>56</v>
      </c>
      <c r="E3906" s="163">
        <v>33654</v>
      </c>
      <c r="F3906" s="163">
        <v>0</v>
      </c>
      <c r="G3906" s="163">
        <v>0</v>
      </c>
      <c r="H3906" s="163">
        <v>0</v>
      </c>
      <c r="I3906" s="163">
        <v>0</v>
      </c>
      <c r="J3906" s="163">
        <v>0</v>
      </c>
      <c r="K3906" s="163">
        <v>1</v>
      </c>
      <c r="L3906" s="163">
        <v>48</v>
      </c>
      <c r="M3906" s="163">
        <v>64</v>
      </c>
      <c r="N3906" s="163">
        <v>1E-3</v>
      </c>
      <c r="O3906" s="163">
        <v>2E-3</v>
      </c>
      <c r="P3906" s="163">
        <v>1</v>
      </c>
      <c r="Q3906" s="163">
        <v>48</v>
      </c>
      <c r="R3906" s="163">
        <v>64</v>
      </c>
      <c r="S3906" s="163">
        <v>1E-3</v>
      </c>
      <c r="T3906" s="163">
        <v>2E-3</v>
      </c>
    </row>
    <row r="3907" spans="1:20" ht="15.75" customHeight="1">
      <c r="A3907" s="130" t="s">
        <v>146</v>
      </c>
      <c r="B3907" s="164">
        <v>2018</v>
      </c>
      <c r="C3907" s="164">
        <v>5</v>
      </c>
      <c r="D3907" s="130" t="s">
        <v>57</v>
      </c>
      <c r="E3907" s="164">
        <v>33654</v>
      </c>
      <c r="F3907" s="164">
        <v>0</v>
      </c>
      <c r="G3907" s="164">
        <v>0</v>
      </c>
      <c r="H3907" s="164">
        <v>0</v>
      </c>
      <c r="I3907" s="164">
        <v>0</v>
      </c>
      <c r="J3907" s="164">
        <v>0</v>
      </c>
      <c r="K3907" s="164">
        <v>74</v>
      </c>
      <c r="L3907" s="164">
        <v>13730</v>
      </c>
      <c r="M3907" s="164">
        <v>19757.38</v>
      </c>
      <c r="N3907" s="164">
        <v>0.40799999999999997</v>
      </c>
      <c r="O3907" s="164">
        <v>0.58699999999999997</v>
      </c>
      <c r="P3907" s="164">
        <v>74</v>
      </c>
      <c r="Q3907" s="164">
        <v>13730</v>
      </c>
      <c r="R3907" s="164">
        <v>19757.38</v>
      </c>
      <c r="S3907" s="164">
        <v>0.40799999999999997</v>
      </c>
      <c r="T3907" s="164">
        <v>0.58699999999999997</v>
      </c>
    </row>
    <row r="3908" spans="1:20" ht="15.75" customHeight="1">
      <c r="A3908" s="126" t="s">
        <v>146</v>
      </c>
      <c r="B3908" s="163">
        <v>2018</v>
      </c>
      <c r="C3908" s="163">
        <v>6</v>
      </c>
      <c r="D3908" s="126" t="s">
        <v>58</v>
      </c>
      <c r="E3908" s="163">
        <v>33654</v>
      </c>
      <c r="F3908" s="163">
        <v>2</v>
      </c>
      <c r="G3908" s="163">
        <v>12403</v>
      </c>
      <c r="H3908" s="163">
        <v>30687</v>
      </c>
      <c r="I3908" s="163">
        <v>0.36899999999999999</v>
      </c>
      <c r="J3908" s="163">
        <v>0.91200000000000003</v>
      </c>
      <c r="K3908" s="163">
        <v>41</v>
      </c>
      <c r="L3908" s="163">
        <v>4561</v>
      </c>
      <c r="M3908" s="163">
        <v>5628.39</v>
      </c>
      <c r="N3908" s="163">
        <v>0.13600000000000001</v>
      </c>
      <c r="O3908" s="163">
        <v>0.16700000000000001</v>
      </c>
      <c r="P3908" s="163">
        <v>43</v>
      </c>
      <c r="Q3908" s="163">
        <v>16964</v>
      </c>
      <c r="R3908" s="163">
        <v>36315.39</v>
      </c>
      <c r="S3908" s="163">
        <v>0.504</v>
      </c>
      <c r="T3908" s="163">
        <v>1.0780000000000001</v>
      </c>
    </row>
    <row r="3909" spans="1:20" ht="15.75" customHeight="1">
      <c r="A3909" s="130" t="s">
        <v>146</v>
      </c>
      <c r="B3909" s="164">
        <v>2018</v>
      </c>
      <c r="C3909" s="164">
        <v>7</v>
      </c>
      <c r="D3909" s="130" t="s">
        <v>59</v>
      </c>
      <c r="E3909" s="164">
        <v>33654</v>
      </c>
      <c r="F3909" s="164">
        <v>0</v>
      </c>
      <c r="G3909" s="164">
        <v>0</v>
      </c>
      <c r="H3909" s="164">
        <v>0</v>
      </c>
      <c r="I3909" s="164">
        <v>0</v>
      </c>
      <c r="J3909" s="164">
        <v>0</v>
      </c>
      <c r="K3909" s="164">
        <v>0</v>
      </c>
      <c r="L3909" s="164">
        <v>0</v>
      </c>
      <c r="M3909" s="164">
        <v>0</v>
      </c>
      <c r="N3909" s="164">
        <v>0</v>
      </c>
      <c r="O3909" s="164">
        <v>0</v>
      </c>
      <c r="P3909" s="164">
        <v>0</v>
      </c>
      <c r="Q3909" s="164">
        <v>0</v>
      </c>
      <c r="R3909" s="164">
        <v>0</v>
      </c>
      <c r="S3909" s="164">
        <v>0</v>
      </c>
      <c r="T3909" s="164">
        <v>0</v>
      </c>
    </row>
    <row r="3910" spans="1:20" ht="15.75" customHeight="1">
      <c r="A3910" s="126" t="s">
        <v>146</v>
      </c>
      <c r="B3910" s="163">
        <v>2018</v>
      </c>
      <c r="C3910" s="163">
        <v>8</v>
      </c>
      <c r="D3910" s="126" t="s">
        <v>60</v>
      </c>
      <c r="E3910" s="163">
        <v>33654</v>
      </c>
      <c r="F3910" s="163">
        <v>0</v>
      </c>
      <c r="G3910" s="163">
        <v>0</v>
      </c>
      <c r="H3910" s="163">
        <v>0</v>
      </c>
      <c r="I3910" s="163">
        <v>0</v>
      </c>
      <c r="J3910" s="163">
        <v>0</v>
      </c>
      <c r="K3910" s="163">
        <v>4</v>
      </c>
      <c r="L3910" s="163">
        <v>13923</v>
      </c>
      <c r="M3910" s="163">
        <v>2974.03</v>
      </c>
      <c r="N3910" s="163">
        <v>0.41399999999999998</v>
      </c>
      <c r="O3910" s="163">
        <v>8.7999999999999995E-2</v>
      </c>
      <c r="P3910" s="163">
        <v>4</v>
      </c>
      <c r="Q3910" s="163">
        <v>13923</v>
      </c>
      <c r="R3910" s="163">
        <v>2974.03</v>
      </c>
      <c r="S3910" s="163">
        <v>0.41399999999999998</v>
      </c>
      <c r="T3910" s="163">
        <v>8.7999999999999995E-2</v>
      </c>
    </row>
    <row r="3911" spans="1:20" ht="15.75" customHeight="1">
      <c r="A3911" s="130" t="s">
        <v>146</v>
      </c>
      <c r="B3911" s="164">
        <v>2018</v>
      </c>
      <c r="C3911" s="164">
        <v>9</v>
      </c>
      <c r="D3911" s="130" t="s">
        <v>61</v>
      </c>
      <c r="E3911" s="164">
        <v>33654</v>
      </c>
      <c r="F3911" s="164">
        <v>1</v>
      </c>
      <c r="G3911" s="164">
        <v>3296</v>
      </c>
      <c r="H3911" s="164">
        <v>5108.8</v>
      </c>
      <c r="I3911" s="164">
        <v>9.8000000000000004E-2</v>
      </c>
      <c r="J3911" s="164">
        <v>0.152</v>
      </c>
      <c r="K3911" s="164">
        <v>32</v>
      </c>
      <c r="L3911" s="164">
        <v>2721</v>
      </c>
      <c r="M3911" s="164">
        <v>2892.48</v>
      </c>
      <c r="N3911" s="164">
        <v>8.1000000000000003E-2</v>
      </c>
      <c r="O3911" s="164">
        <v>8.5999999999999993E-2</v>
      </c>
      <c r="P3911" s="164">
        <v>33</v>
      </c>
      <c r="Q3911" s="164">
        <v>6017</v>
      </c>
      <c r="R3911" s="164">
        <v>8001.28</v>
      </c>
      <c r="S3911" s="164">
        <v>0.17899999999999999</v>
      </c>
      <c r="T3911" s="164">
        <v>0.23799999999999999</v>
      </c>
    </row>
    <row r="3912" spans="1:20" ht="15.75" customHeight="1">
      <c r="A3912" s="126" t="s">
        <v>146</v>
      </c>
      <c r="B3912" s="163">
        <v>2019</v>
      </c>
      <c r="C3912" s="163">
        <v>0</v>
      </c>
      <c r="D3912" s="126" t="s">
        <v>53</v>
      </c>
      <c r="E3912" s="163">
        <v>33587</v>
      </c>
      <c r="F3912" s="163">
        <v>0</v>
      </c>
      <c r="G3912" s="163">
        <v>0</v>
      </c>
      <c r="H3912" s="163">
        <v>0</v>
      </c>
      <c r="I3912" s="163">
        <v>0</v>
      </c>
      <c r="J3912" s="163">
        <v>0</v>
      </c>
      <c r="K3912" s="163">
        <v>19</v>
      </c>
      <c r="L3912" s="163">
        <v>1689</v>
      </c>
      <c r="M3912" s="163">
        <v>2060.79</v>
      </c>
      <c r="N3912" s="163">
        <v>0.05</v>
      </c>
      <c r="O3912" s="163">
        <v>6.0999999999999999E-2</v>
      </c>
      <c r="P3912" s="163">
        <v>19</v>
      </c>
      <c r="Q3912" s="163">
        <v>1689</v>
      </c>
      <c r="R3912" s="163">
        <v>2060.79</v>
      </c>
      <c r="S3912" s="163">
        <v>0.05</v>
      </c>
      <c r="T3912" s="163">
        <v>6.0999999999999999E-2</v>
      </c>
    </row>
    <row r="3913" spans="1:20" ht="15.75" customHeight="1">
      <c r="A3913" s="130" t="s">
        <v>146</v>
      </c>
      <c r="B3913" s="164">
        <v>2019</v>
      </c>
      <c r="C3913" s="164">
        <v>1</v>
      </c>
      <c r="D3913" s="130" t="s">
        <v>54</v>
      </c>
      <c r="E3913" s="164">
        <v>33587</v>
      </c>
      <c r="F3913" s="164">
        <v>0</v>
      </c>
      <c r="G3913" s="164">
        <v>0</v>
      </c>
      <c r="H3913" s="164">
        <v>0</v>
      </c>
      <c r="I3913" s="164">
        <v>0</v>
      </c>
      <c r="J3913" s="164">
        <v>0</v>
      </c>
      <c r="K3913" s="164">
        <v>184</v>
      </c>
      <c r="L3913" s="164">
        <v>2728</v>
      </c>
      <c r="M3913" s="164">
        <v>6694.69</v>
      </c>
      <c r="N3913" s="164">
        <v>8.1000000000000003E-2</v>
      </c>
      <c r="O3913" s="164">
        <v>0.19900000000000001</v>
      </c>
      <c r="P3913" s="164">
        <v>184</v>
      </c>
      <c r="Q3913" s="164">
        <v>2728</v>
      </c>
      <c r="R3913" s="164">
        <v>6694.69</v>
      </c>
      <c r="S3913" s="164">
        <v>8.1000000000000003E-2</v>
      </c>
      <c r="T3913" s="164">
        <v>0.19900000000000001</v>
      </c>
    </row>
    <row r="3914" spans="1:20" ht="15.75" customHeight="1">
      <c r="A3914" s="126" t="s">
        <v>146</v>
      </c>
      <c r="B3914" s="163">
        <v>2019</v>
      </c>
      <c r="C3914" s="163">
        <v>2</v>
      </c>
      <c r="D3914" s="126" t="s">
        <v>1415</v>
      </c>
      <c r="E3914" s="163">
        <v>33587</v>
      </c>
      <c r="F3914" s="163">
        <v>0</v>
      </c>
      <c r="G3914" s="163">
        <v>0</v>
      </c>
      <c r="H3914" s="163">
        <v>0</v>
      </c>
      <c r="I3914" s="163">
        <v>0</v>
      </c>
      <c r="J3914" s="163">
        <v>0</v>
      </c>
      <c r="K3914" s="163">
        <v>2</v>
      </c>
      <c r="L3914" s="163">
        <v>4465</v>
      </c>
      <c r="M3914" s="163">
        <v>2868.56</v>
      </c>
      <c r="N3914" s="163">
        <v>0.13300000000000001</v>
      </c>
      <c r="O3914" s="163">
        <v>8.5000000000000006E-2</v>
      </c>
      <c r="P3914" s="163">
        <v>2</v>
      </c>
      <c r="Q3914" s="163">
        <v>4465</v>
      </c>
      <c r="R3914" s="163">
        <v>2868.56</v>
      </c>
      <c r="S3914" s="163">
        <v>0.13300000000000001</v>
      </c>
      <c r="T3914" s="163">
        <v>8.5000000000000006E-2</v>
      </c>
    </row>
    <row r="3915" spans="1:20" ht="15.75" customHeight="1">
      <c r="A3915" s="130" t="s">
        <v>146</v>
      </c>
      <c r="B3915" s="164">
        <v>2019</v>
      </c>
      <c r="C3915" s="164">
        <v>3</v>
      </c>
      <c r="D3915" s="130" t="s">
        <v>55</v>
      </c>
      <c r="E3915" s="164">
        <v>33587</v>
      </c>
      <c r="F3915" s="164">
        <v>0</v>
      </c>
      <c r="G3915" s="164">
        <v>0</v>
      </c>
      <c r="H3915" s="164">
        <v>0</v>
      </c>
      <c r="I3915" s="164">
        <v>0</v>
      </c>
      <c r="J3915" s="164">
        <v>0</v>
      </c>
      <c r="K3915" s="164">
        <v>20</v>
      </c>
      <c r="L3915" s="164">
        <v>2231</v>
      </c>
      <c r="M3915" s="164">
        <v>3764.75</v>
      </c>
      <c r="N3915" s="164">
        <v>6.6000000000000003E-2</v>
      </c>
      <c r="O3915" s="164">
        <v>0.112</v>
      </c>
      <c r="P3915" s="164">
        <v>20</v>
      </c>
      <c r="Q3915" s="164">
        <v>2231</v>
      </c>
      <c r="R3915" s="164">
        <v>3764.75</v>
      </c>
      <c r="S3915" s="164">
        <v>6.6000000000000003E-2</v>
      </c>
      <c r="T3915" s="164">
        <v>0.112</v>
      </c>
    </row>
    <row r="3916" spans="1:20" ht="15.75" customHeight="1">
      <c r="A3916" s="126" t="s">
        <v>146</v>
      </c>
      <c r="B3916" s="163">
        <v>2019</v>
      </c>
      <c r="C3916" s="163">
        <v>4</v>
      </c>
      <c r="D3916" s="126" t="s">
        <v>56</v>
      </c>
      <c r="E3916" s="163">
        <v>33587</v>
      </c>
      <c r="F3916" s="163">
        <v>0</v>
      </c>
      <c r="G3916" s="163">
        <v>0</v>
      </c>
      <c r="H3916" s="163">
        <v>0</v>
      </c>
      <c r="I3916" s="163">
        <v>0</v>
      </c>
      <c r="J3916" s="163">
        <v>0</v>
      </c>
      <c r="K3916" s="163">
        <v>8</v>
      </c>
      <c r="L3916" s="163">
        <v>6815</v>
      </c>
      <c r="M3916" s="163">
        <v>5891.35</v>
      </c>
      <c r="N3916" s="163">
        <v>0.20300000000000001</v>
      </c>
      <c r="O3916" s="163">
        <v>0.17499999999999999</v>
      </c>
      <c r="P3916" s="163">
        <v>8</v>
      </c>
      <c r="Q3916" s="163">
        <v>6815</v>
      </c>
      <c r="R3916" s="163">
        <v>5891.35</v>
      </c>
      <c r="S3916" s="163">
        <v>0.20300000000000001</v>
      </c>
      <c r="T3916" s="163">
        <v>0.17499999999999999</v>
      </c>
    </row>
    <row r="3917" spans="1:20" ht="15.75" customHeight="1">
      <c r="A3917" s="130" t="s">
        <v>146</v>
      </c>
      <c r="B3917" s="164">
        <v>2019</v>
      </c>
      <c r="C3917" s="164">
        <v>5</v>
      </c>
      <c r="D3917" s="130" t="s">
        <v>57</v>
      </c>
      <c r="E3917" s="164">
        <v>33587</v>
      </c>
      <c r="F3917" s="164">
        <v>1</v>
      </c>
      <c r="G3917" s="164">
        <v>763</v>
      </c>
      <c r="H3917" s="164">
        <v>1514.43</v>
      </c>
      <c r="I3917" s="164">
        <v>2.3E-2</v>
      </c>
      <c r="J3917" s="164">
        <v>4.4999999999999998E-2</v>
      </c>
      <c r="K3917" s="164">
        <v>121</v>
      </c>
      <c r="L3917" s="164">
        <v>16739</v>
      </c>
      <c r="M3917" s="164">
        <v>11658.35</v>
      </c>
      <c r="N3917" s="164">
        <v>0.498</v>
      </c>
      <c r="O3917" s="164">
        <v>0.34699999999999998</v>
      </c>
      <c r="P3917" s="164">
        <v>122</v>
      </c>
      <c r="Q3917" s="164">
        <v>17502</v>
      </c>
      <c r="R3917" s="164">
        <v>13172.78</v>
      </c>
      <c r="S3917" s="164">
        <v>0.52100000000000002</v>
      </c>
      <c r="T3917" s="164">
        <v>0.39200000000000002</v>
      </c>
    </row>
    <row r="3918" spans="1:20" ht="15.75" customHeight="1">
      <c r="A3918" s="126" t="s">
        <v>146</v>
      </c>
      <c r="B3918" s="163">
        <v>2019</v>
      </c>
      <c r="C3918" s="163">
        <v>6</v>
      </c>
      <c r="D3918" s="126" t="s">
        <v>58</v>
      </c>
      <c r="E3918" s="163">
        <v>33587</v>
      </c>
      <c r="F3918" s="163">
        <v>5</v>
      </c>
      <c r="G3918" s="163">
        <v>38305</v>
      </c>
      <c r="H3918" s="163">
        <v>212012.23</v>
      </c>
      <c r="I3918" s="163">
        <v>1.139</v>
      </c>
      <c r="J3918" s="163">
        <v>6.3120000000000003</v>
      </c>
      <c r="K3918" s="163">
        <v>164</v>
      </c>
      <c r="L3918" s="163">
        <v>6099</v>
      </c>
      <c r="M3918" s="163">
        <v>8522.6999999999807</v>
      </c>
      <c r="N3918" s="163">
        <v>0.182</v>
      </c>
      <c r="O3918" s="163">
        <v>0.254</v>
      </c>
      <c r="P3918" s="163">
        <v>169</v>
      </c>
      <c r="Q3918" s="163">
        <v>44404</v>
      </c>
      <c r="R3918" s="163">
        <v>220534.93</v>
      </c>
      <c r="S3918" s="163">
        <v>1.3220000000000001</v>
      </c>
      <c r="T3918" s="163">
        <v>6.5650000000000004</v>
      </c>
    </row>
    <row r="3919" spans="1:20" ht="15.75" customHeight="1">
      <c r="A3919" s="130" t="s">
        <v>146</v>
      </c>
      <c r="B3919" s="164">
        <v>2019</v>
      </c>
      <c r="C3919" s="164">
        <v>7</v>
      </c>
      <c r="D3919" s="130" t="s">
        <v>59</v>
      </c>
      <c r="E3919" s="164">
        <v>33587</v>
      </c>
      <c r="F3919" s="164">
        <v>0</v>
      </c>
      <c r="G3919" s="164">
        <v>0</v>
      </c>
      <c r="H3919" s="164">
        <v>0</v>
      </c>
      <c r="I3919" s="164">
        <v>0</v>
      </c>
      <c r="J3919" s="164">
        <v>0</v>
      </c>
      <c r="K3919" s="164">
        <v>1</v>
      </c>
      <c r="L3919" s="164">
        <v>194</v>
      </c>
      <c r="M3919" s="164">
        <v>258.60000000000002</v>
      </c>
      <c r="N3919" s="164">
        <v>6.0000000000000001E-3</v>
      </c>
      <c r="O3919" s="164">
        <v>8.0000000000000002E-3</v>
      </c>
      <c r="P3919" s="164">
        <v>1</v>
      </c>
      <c r="Q3919" s="164">
        <v>194</v>
      </c>
      <c r="R3919" s="164">
        <v>258.60000000000002</v>
      </c>
      <c r="S3919" s="164">
        <v>6.0000000000000001E-3</v>
      </c>
      <c r="T3919" s="164">
        <v>8.0000000000000002E-3</v>
      </c>
    </row>
    <row r="3920" spans="1:20" ht="15.75" customHeight="1">
      <c r="A3920" s="126" t="s">
        <v>146</v>
      </c>
      <c r="B3920" s="163">
        <v>2019</v>
      </c>
      <c r="C3920" s="163">
        <v>8</v>
      </c>
      <c r="D3920" s="126" t="s">
        <v>60</v>
      </c>
      <c r="E3920" s="163">
        <v>33587</v>
      </c>
      <c r="F3920" s="163">
        <v>0</v>
      </c>
      <c r="G3920" s="163">
        <v>0</v>
      </c>
      <c r="H3920" s="163">
        <v>0</v>
      </c>
      <c r="I3920" s="163">
        <v>0</v>
      </c>
      <c r="J3920" s="163">
        <v>0</v>
      </c>
      <c r="K3920" s="163">
        <v>4</v>
      </c>
      <c r="L3920" s="163">
        <v>3532</v>
      </c>
      <c r="M3920" s="163">
        <v>1161</v>
      </c>
      <c r="N3920" s="163">
        <v>0.105</v>
      </c>
      <c r="O3920" s="163">
        <v>3.5000000000000003E-2</v>
      </c>
      <c r="P3920" s="163">
        <v>4</v>
      </c>
      <c r="Q3920" s="163">
        <v>3532</v>
      </c>
      <c r="R3920" s="163">
        <v>1161</v>
      </c>
      <c r="S3920" s="163">
        <v>0.105</v>
      </c>
      <c r="T3920" s="163">
        <v>3.5000000000000003E-2</v>
      </c>
    </row>
    <row r="3921" spans="1:20" ht="15.75" customHeight="1">
      <c r="A3921" s="130" t="s">
        <v>146</v>
      </c>
      <c r="B3921" s="164">
        <v>2019</v>
      </c>
      <c r="C3921" s="164">
        <v>9</v>
      </c>
      <c r="D3921" s="130" t="s">
        <v>61</v>
      </c>
      <c r="E3921" s="164">
        <v>33587</v>
      </c>
      <c r="F3921" s="164">
        <v>1</v>
      </c>
      <c r="G3921" s="164">
        <v>1864</v>
      </c>
      <c r="H3921" s="164">
        <v>5704.93</v>
      </c>
      <c r="I3921" s="164">
        <v>5.5E-2</v>
      </c>
      <c r="J3921" s="164">
        <v>0.17</v>
      </c>
      <c r="K3921" s="164">
        <v>36</v>
      </c>
      <c r="L3921" s="164">
        <v>12002</v>
      </c>
      <c r="M3921" s="164">
        <v>8681.24</v>
      </c>
      <c r="N3921" s="164">
        <v>0.35699999999999998</v>
      </c>
      <c r="O3921" s="164">
        <v>0.25800000000000001</v>
      </c>
      <c r="P3921" s="164">
        <v>37</v>
      </c>
      <c r="Q3921" s="164">
        <v>13866</v>
      </c>
      <c r="R3921" s="164">
        <v>14386.17</v>
      </c>
      <c r="S3921" s="164">
        <v>0.41299999999999998</v>
      </c>
      <c r="T3921" s="164">
        <v>0.42799999999999999</v>
      </c>
    </row>
    <row r="3922" spans="1:20" ht="15.75" customHeight="1">
      <c r="A3922" s="126" t="s">
        <v>146</v>
      </c>
      <c r="B3922" s="163">
        <v>2020</v>
      </c>
      <c r="C3922" s="163">
        <v>0</v>
      </c>
      <c r="D3922" s="126" t="s">
        <v>53</v>
      </c>
      <c r="E3922" s="163">
        <v>33791</v>
      </c>
      <c r="F3922" s="163">
        <v>0</v>
      </c>
      <c r="G3922" s="163">
        <v>0</v>
      </c>
      <c r="H3922" s="163">
        <v>0</v>
      </c>
      <c r="I3922" s="163">
        <v>0</v>
      </c>
      <c r="J3922" s="163">
        <v>0</v>
      </c>
      <c r="K3922" s="163">
        <v>16</v>
      </c>
      <c r="L3922" s="163">
        <v>3636</v>
      </c>
      <c r="M3922" s="163">
        <v>1314.78</v>
      </c>
      <c r="N3922" s="163">
        <v>0.108</v>
      </c>
      <c r="O3922" s="163">
        <v>3.9E-2</v>
      </c>
      <c r="P3922" s="163">
        <v>16</v>
      </c>
      <c r="Q3922" s="163">
        <v>3636</v>
      </c>
      <c r="R3922" s="163">
        <v>1314.78</v>
      </c>
      <c r="S3922" s="163">
        <v>0.108</v>
      </c>
      <c r="T3922" s="163">
        <v>3.9E-2</v>
      </c>
    </row>
    <row r="3923" spans="1:20" ht="15.75" customHeight="1">
      <c r="A3923" s="130" t="s">
        <v>146</v>
      </c>
      <c r="B3923" s="164">
        <v>2020</v>
      </c>
      <c r="C3923" s="164">
        <v>1</v>
      </c>
      <c r="D3923" s="130" t="s">
        <v>54</v>
      </c>
      <c r="E3923" s="164">
        <v>33791</v>
      </c>
      <c r="F3923" s="164">
        <v>0</v>
      </c>
      <c r="G3923" s="164">
        <v>0</v>
      </c>
      <c r="H3923" s="164">
        <v>0</v>
      </c>
      <c r="I3923" s="164">
        <v>0</v>
      </c>
      <c r="J3923" s="164">
        <v>0</v>
      </c>
      <c r="K3923" s="164">
        <v>157</v>
      </c>
      <c r="L3923" s="164">
        <v>2453</v>
      </c>
      <c r="M3923" s="164">
        <v>4244.67</v>
      </c>
      <c r="N3923" s="164">
        <v>7.2999999999999995E-2</v>
      </c>
      <c r="O3923" s="164">
        <v>0.126</v>
      </c>
      <c r="P3923" s="164">
        <v>157</v>
      </c>
      <c r="Q3923" s="164">
        <v>2453</v>
      </c>
      <c r="R3923" s="164">
        <v>4244.67</v>
      </c>
      <c r="S3923" s="164">
        <v>7.2999999999999995E-2</v>
      </c>
      <c r="T3923" s="164">
        <v>0.126</v>
      </c>
    </row>
    <row r="3924" spans="1:20" ht="15.75" customHeight="1">
      <c r="A3924" s="126" t="s">
        <v>146</v>
      </c>
      <c r="B3924" s="163">
        <v>2020</v>
      </c>
      <c r="C3924" s="163">
        <v>2</v>
      </c>
      <c r="D3924" s="126" t="s">
        <v>1415</v>
      </c>
      <c r="E3924" s="163">
        <v>33791</v>
      </c>
      <c r="F3924" s="163">
        <v>0</v>
      </c>
      <c r="G3924" s="163">
        <v>0</v>
      </c>
      <c r="H3924" s="163">
        <v>0</v>
      </c>
      <c r="I3924" s="163">
        <v>0</v>
      </c>
      <c r="J3924" s="163">
        <v>0</v>
      </c>
      <c r="K3924" s="163">
        <v>0</v>
      </c>
      <c r="L3924" s="163">
        <v>0</v>
      </c>
      <c r="M3924" s="163">
        <v>0</v>
      </c>
      <c r="N3924" s="163">
        <v>0</v>
      </c>
      <c r="O3924" s="163">
        <v>0</v>
      </c>
      <c r="P3924" s="163">
        <v>0</v>
      </c>
      <c r="Q3924" s="163">
        <v>0</v>
      </c>
      <c r="R3924" s="163">
        <v>0</v>
      </c>
      <c r="S3924" s="163">
        <v>0</v>
      </c>
      <c r="T3924" s="163">
        <v>0</v>
      </c>
    </row>
    <row r="3925" spans="1:20" ht="15.75" customHeight="1">
      <c r="A3925" s="130" t="s">
        <v>146</v>
      </c>
      <c r="B3925" s="164">
        <v>2020</v>
      </c>
      <c r="C3925" s="164">
        <v>3</v>
      </c>
      <c r="D3925" s="130" t="s">
        <v>55</v>
      </c>
      <c r="E3925" s="164">
        <v>33791</v>
      </c>
      <c r="F3925" s="164">
        <v>0</v>
      </c>
      <c r="G3925" s="164">
        <v>0</v>
      </c>
      <c r="H3925" s="164">
        <v>0</v>
      </c>
      <c r="I3925" s="164">
        <v>0</v>
      </c>
      <c r="J3925" s="164">
        <v>0</v>
      </c>
      <c r="K3925" s="164">
        <v>49</v>
      </c>
      <c r="L3925" s="164">
        <v>9672</v>
      </c>
      <c r="M3925" s="164">
        <v>10295.07</v>
      </c>
      <c r="N3925" s="164">
        <v>0.28599999999999998</v>
      </c>
      <c r="O3925" s="164">
        <v>0.30499999999999999</v>
      </c>
      <c r="P3925" s="164">
        <v>49</v>
      </c>
      <c r="Q3925" s="164">
        <v>9672</v>
      </c>
      <c r="R3925" s="164">
        <v>10295.07</v>
      </c>
      <c r="S3925" s="164">
        <v>0.28599999999999998</v>
      </c>
      <c r="T3925" s="164">
        <v>0.30499999999999999</v>
      </c>
    </row>
    <row r="3926" spans="1:20" ht="15.75" customHeight="1">
      <c r="A3926" s="126" t="s">
        <v>146</v>
      </c>
      <c r="B3926" s="163">
        <v>2020</v>
      </c>
      <c r="C3926" s="163">
        <v>4</v>
      </c>
      <c r="D3926" s="126" t="s">
        <v>56</v>
      </c>
      <c r="E3926" s="163">
        <v>33791</v>
      </c>
      <c r="F3926" s="163">
        <v>0</v>
      </c>
      <c r="G3926" s="163">
        <v>0</v>
      </c>
      <c r="H3926" s="163">
        <v>0</v>
      </c>
      <c r="I3926" s="163">
        <v>0</v>
      </c>
      <c r="J3926" s="163">
        <v>0</v>
      </c>
      <c r="K3926" s="163">
        <v>0</v>
      </c>
      <c r="L3926" s="163">
        <v>0</v>
      </c>
      <c r="M3926" s="163">
        <v>0</v>
      </c>
      <c r="N3926" s="163">
        <v>0</v>
      </c>
      <c r="O3926" s="163">
        <v>0</v>
      </c>
      <c r="P3926" s="163">
        <v>0</v>
      </c>
      <c r="Q3926" s="163">
        <v>0</v>
      </c>
      <c r="R3926" s="163">
        <v>0</v>
      </c>
      <c r="S3926" s="163">
        <v>0</v>
      </c>
      <c r="T3926" s="163">
        <v>0</v>
      </c>
    </row>
    <row r="3927" spans="1:20" ht="15.75" customHeight="1">
      <c r="A3927" s="130" t="s">
        <v>146</v>
      </c>
      <c r="B3927" s="164">
        <v>2020</v>
      </c>
      <c r="C3927" s="164">
        <v>5</v>
      </c>
      <c r="D3927" s="130" t="s">
        <v>57</v>
      </c>
      <c r="E3927" s="164">
        <v>33791</v>
      </c>
      <c r="F3927" s="164">
        <v>1</v>
      </c>
      <c r="G3927" s="164">
        <v>9366</v>
      </c>
      <c r="H3927" s="164">
        <v>15672.58</v>
      </c>
      <c r="I3927" s="164">
        <v>0.27700000000000002</v>
      </c>
      <c r="J3927" s="164">
        <v>0.46400000000000002</v>
      </c>
      <c r="K3927" s="164">
        <v>173</v>
      </c>
      <c r="L3927" s="164">
        <v>21673</v>
      </c>
      <c r="M3927" s="164">
        <v>27166.26</v>
      </c>
      <c r="N3927" s="164">
        <v>0.64100000000000001</v>
      </c>
      <c r="O3927" s="164">
        <v>0.80400000000000005</v>
      </c>
      <c r="P3927" s="164">
        <v>174</v>
      </c>
      <c r="Q3927" s="164">
        <v>31039</v>
      </c>
      <c r="R3927" s="164">
        <v>42838.84</v>
      </c>
      <c r="S3927" s="164">
        <v>0.91900000000000004</v>
      </c>
      <c r="T3927" s="164">
        <v>1.268</v>
      </c>
    </row>
    <row r="3928" spans="1:20" ht="15.75" customHeight="1">
      <c r="A3928" s="126" t="s">
        <v>146</v>
      </c>
      <c r="B3928" s="163">
        <v>2020</v>
      </c>
      <c r="C3928" s="163">
        <v>6</v>
      </c>
      <c r="D3928" s="126" t="s">
        <v>58</v>
      </c>
      <c r="E3928" s="163">
        <v>33791</v>
      </c>
      <c r="F3928" s="163">
        <v>0</v>
      </c>
      <c r="G3928" s="163">
        <v>0</v>
      </c>
      <c r="H3928" s="163">
        <v>0</v>
      </c>
      <c r="I3928" s="163">
        <v>0</v>
      </c>
      <c r="J3928" s="163">
        <v>0</v>
      </c>
      <c r="K3928" s="163">
        <v>32</v>
      </c>
      <c r="L3928" s="163">
        <v>10822</v>
      </c>
      <c r="M3928" s="163">
        <v>13462.49</v>
      </c>
      <c r="N3928" s="163">
        <v>0.32</v>
      </c>
      <c r="O3928" s="163">
        <v>0.39800000000000002</v>
      </c>
      <c r="P3928" s="163">
        <v>32</v>
      </c>
      <c r="Q3928" s="163">
        <v>10822</v>
      </c>
      <c r="R3928" s="163">
        <v>13462.49</v>
      </c>
      <c r="S3928" s="163">
        <v>0.32</v>
      </c>
      <c r="T3928" s="163">
        <v>0.39800000000000002</v>
      </c>
    </row>
    <row r="3929" spans="1:20" ht="15.75" customHeight="1">
      <c r="A3929" s="130" t="s">
        <v>146</v>
      </c>
      <c r="B3929" s="164">
        <v>2020</v>
      </c>
      <c r="C3929" s="164">
        <v>7</v>
      </c>
      <c r="D3929" s="130" t="s">
        <v>59</v>
      </c>
      <c r="E3929" s="164">
        <v>33791</v>
      </c>
      <c r="F3929" s="164">
        <v>1</v>
      </c>
      <c r="G3929" s="164">
        <v>9931</v>
      </c>
      <c r="H3929" s="164">
        <v>16963.099999999999</v>
      </c>
      <c r="I3929" s="164">
        <v>0.29399999999999998</v>
      </c>
      <c r="J3929" s="164">
        <v>0.502</v>
      </c>
      <c r="K3929" s="164">
        <v>1</v>
      </c>
      <c r="L3929" s="164">
        <v>0</v>
      </c>
      <c r="M3929" s="164">
        <v>0</v>
      </c>
      <c r="N3929" s="164">
        <v>0</v>
      </c>
      <c r="O3929" s="164">
        <v>0</v>
      </c>
      <c r="P3929" s="164">
        <v>2</v>
      </c>
      <c r="Q3929" s="164">
        <v>9931</v>
      </c>
      <c r="R3929" s="164">
        <v>16963.099999999999</v>
      </c>
      <c r="S3929" s="164">
        <v>0.29399999999999998</v>
      </c>
      <c r="T3929" s="164">
        <v>0.502</v>
      </c>
    </row>
    <row r="3930" spans="1:20" ht="15.75" customHeight="1">
      <c r="A3930" s="126" t="s">
        <v>146</v>
      </c>
      <c r="B3930" s="163">
        <v>2020</v>
      </c>
      <c r="C3930" s="163">
        <v>8</v>
      </c>
      <c r="D3930" s="126" t="s">
        <v>60</v>
      </c>
      <c r="E3930" s="163">
        <v>33791</v>
      </c>
      <c r="F3930" s="163">
        <v>0</v>
      </c>
      <c r="G3930" s="163">
        <v>0</v>
      </c>
      <c r="H3930" s="163">
        <v>0</v>
      </c>
      <c r="I3930" s="163">
        <v>0</v>
      </c>
      <c r="J3930" s="163">
        <v>0</v>
      </c>
      <c r="K3930" s="163">
        <v>2</v>
      </c>
      <c r="L3930" s="163">
        <v>2246</v>
      </c>
      <c r="M3930" s="163">
        <v>375.87</v>
      </c>
      <c r="N3930" s="163">
        <v>6.6000000000000003E-2</v>
      </c>
      <c r="O3930" s="163">
        <v>1.0999999999999999E-2</v>
      </c>
      <c r="P3930" s="163">
        <v>2</v>
      </c>
      <c r="Q3930" s="163">
        <v>2246</v>
      </c>
      <c r="R3930" s="163">
        <v>375.87</v>
      </c>
      <c r="S3930" s="163">
        <v>6.6000000000000003E-2</v>
      </c>
      <c r="T3930" s="163">
        <v>1.0999999999999999E-2</v>
      </c>
    </row>
    <row r="3931" spans="1:20" ht="15.75" customHeight="1">
      <c r="A3931" s="130" t="s">
        <v>146</v>
      </c>
      <c r="B3931" s="164">
        <v>2020</v>
      </c>
      <c r="C3931" s="164">
        <v>9</v>
      </c>
      <c r="D3931" s="130" t="s">
        <v>61</v>
      </c>
      <c r="E3931" s="164">
        <v>33791</v>
      </c>
      <c r="F3931" s="164">
        <v>0</v>
      </c>
      <c r="G3931" s="164">
        <v>0</v>
      </c>
      <c r="H3931" s="164">
        <v>0</v>
      </c>
      <c r="I3931" s="164">
        <v>0</v>
      </c>
      <c r="J3931" s="164">
        <v>0</v>
      </c>
      <c r="K3931" s="164">
        <v>55</v>
      </c>
      <c r="L3931" s="164">
        <v>8448</v>
      </c>
      <c r="M3931" s="164">
        <v>14825.54</v>
      </c>
      <c r="N3931" s="164">
        <v>0.25</v>
      </c>
      <c r="O3931" s="164">
        <v>0.439</v>
      </c>
      <c r="P3931" s="164">
        <v>55</v>
      </c>
      <c r="Q3931" s="164">
        <v>8448</v>
      </c>
      <c r="R3931" s="164">
        <v>14825.54</v>
      </c>
      <c r="S3931" s="164">
        <v>0.25</v>
      </c>
      <c r="T3931" s="164">
        <v>0.439</v>
      </c>
    </row>
    <row r="3932" spans="1:20" ht="15.75" customHeight="1">
      <c r="A3932" s="126" t="s">
        <v>146</v>
      </c>
      <c r="B3932" s="163">
        <v>2021</v>
      </c>
      <c r="C3932" s="163">
        <v>0</v>
      </c>
      <c r="D3932" s="126" t="s">
        <v>53</v>
      </c>
      <c r="E3932" s="163">
        <v>33916</v>
      </c>
      <c r="F3932" s="163">
        <v>0</v>
      </c>
      <c r="G3932" s="163">
        <v>0</v>
      </c>
      <c r="H3932" s="163">
        <v>0</v>
      </c>
      <c r="I3932" s="163">
        <v>0</v>
      </c>
      <c r="J3932" s="163">
        <v>0</v>
      </c>
      <c r="K3932" s="163">
        <v>123</v>
      </c>
      <c r="L3932" s="163">
        <v>7768</v>
      </c>
      <c r="M3932" s="163">
        <v>10183.129999999999</v>
      </c>
      <c r="N3932" s="163">
        <v>0.22900000000000001</v>
      </c>
      <c r="O3932" s="163">
        <v>0.3</v>
      </c>
      <c r="P3932" s="163">
        <v>123</v>
      </c>
      <c r="Q3932" s="163">
        <v>7768</v>
      </c>
      <c r="R3932" s="163">
        <v>10183.129999999999</v>
      </c>
      <c r="S3932" s="163">
        <v>0.22900000000000001</v>
      </c>
      <c r="T3932" s="163">
        <v>0.3</v>
      </c>
    </row>
    <row r="3933" spans="1:20" ht="15.75" customHeight="1">
      <c r="A3933" s="130" t="s">
        <v>146</v>
      </c>
      <c r="B3933" s="164">
        <v>2021</v>
      </c>
      <c r="C3933" s="164">
        <v>1</v>
      </c>
      <c r="D3933" s="130" t="s">
        <v>54</v>
      </c>
      <c r="E3933" s="164">
        <v>33916</v>
      </c>
      <c r="F3933" s="164">
        <v>0</v>
      </c>
      <c r="G3933" s="164">
        <v>0</v>
      </c>
      <c r="H3933" s="164">
        <v>0</v>
      </c>
      <c r="I3933" s="164">
        <v>0</v>
      </c>
      <c r="J3933" s="164">
        <v>0</v>
      </c>
      <c r="K3933" s="164">
        <v>109</v>
      </c>
      <c r="L3933" s="164">
        <v>1872</v>
      </c>
      <c r="M3933" s="164">
        <v>3310.98</v>
      </c>
      <c r="N3933" s="164">
        <v>5.5E-2</v>
      </c>
      <c r="O3933" s="164">
        <v>9.8000000000000004E-2</v>
      </c>
      <c r="P3933" s="164">
        <v>109</v>
      </c>
      <c r="Q3933" s="164">
        <v>1872</v>
      </c>
      <c r="R3933" s="164">
        <v>3310.98</v>
      </c>
      <c r="S3933" s="164">
        <v>5.5E-2</v>
      </c>
      <c r="T3933" s="164">
        <v>9.8000000000000004E-2</v>
      </c>
    </row>
    <row r="3934" spans="1:20" ht="15.75" customHeight="1">
      <c r="A3934" s="126" t="s">
        <v>146</v>
      </c>
      <c r="B3934" s="163">
        <v>2021</v>
      </c>
      <c r="C3934" s="163">
        <v>2</v>
      </c>
      <c r="D3934" s="126" t="s">
        <v>1415</v>
      </c>
      <c r="E3934" s="163">
        <v>33916</v>
      </c>
      <c r="F3934" s="163">
        <v>0</v>
      </c>
      <c r="G3934" s="163">
        <v>0</v>
      </c>
      <c r="H3934" s="163">
        <v>0</v>
      </c>
      <c r="I3934" s="163">
        <v>0</v>
      </c>
      <c r="J3934" s="163">
        <v>0</v>
      </c>
      <c r="K3934" s="163">
        <v>0</v>
      </c>
      <c r="L3934" s="163">
        <v>0</v>
      </c>
      <c r="M3934" s="163">
        <v>0</v>
      </c>
      <c r="N3934" s="163">
        <v>0</v>
      </c>
      <c r="O3934" s="163">
        <v>0</v>
      </c>
      <c r="P3934" s="163">
        <v>0</v>
      </c>
      <c r="Q3934" s="163">
        <v>0</v>
      </c>
      <c r="R3934" s="163">
        <v>0</v>
      </c>
      <c r="S3934" s="163">
        <v>0</v>
      </c>
      <c r="T3934" s="163">
        <v>0</v>
      </c>
    </row>
    <row r="3935" spans="1:20" ht="15.75" customHeight="1">
      <c r="A3935" s="130" t="s">
        <v>146</v>
      </c>
      <c r="B3935" s="164">
        <v>2021</v>
      </c>
      <c r="C3935" s="164">
        <v>3</v>
      </c>
      <c r="D3935" s="130" t="s">
        <v>55</v>
      </c>
      <c r="E3935" s="164">
        <v>33916</v>
      </c>
      <c r="F3935" s="164">
        <v>0</v>
      </c>
      <c r="G3935" s="164">
        <v>0</v>
      </c>
      <c r="H3935" s="164">
        <v>0</v>
      </c>
      <c r="I3935" s="164">
        <v>0</v>
      </c>
      <c r="J3935" s="164">
        <v>0</v>
      </c>
      <c r="K3935" s="164">
        <v>35</v>
      </c>
      <c r="L3935" s="164">
        <v>6218</v>
      </c>
      <c r="M3935" s="164">
        <v>9196.2000000000007</v>
      </c>
      <c r="N3935" s="164">
        <v>0.183</v>
      </c>
      <c r="O3935" s="164">
        <v>0.27100000000000002</v>
      </c>
      <c r="P3935" s="164">
        <v>35</v>
      </c>
      <c r="Q3935" s="164">
        <v>6218</v>
      </c>
      <c r="R3935" s="164">
        <v>9196.2000000000007</v>
      </c>
      <c r="S3935" s="164">
        <v>0.183</v>
      </c>
      <c r="T3935" s="164">
        <v>0.27100000000000002</v>
      </c>
    </row>
    <row r="3936" spans="1:20" ht="15.75" customHeight="1">
      <c r="A3936" s="126" t="s">
        <v>146</v>
      </c>
      <c r="B3936" s="163">
        <v>2021</v>
      </c>
      <c r="C3936" s="163">
        <v>4</v>
      </c>
      <c r="D3936" s="126" t="s">
        <v>56</v>
      </c>
      <c r="E3936" s="163">
        <v>33916</v>
      </c>
      <c r="F3936" s="163">
        <v>1</v>
      </c>
      <c r="G3936" s="163">
        <v>10257</v>
      </c>
      <c r="H3936" s="163">
        <v>16228.57</v>
      </c>
      <c r="I3936" s="163">
        <v>0.30199999999999999</v>
      </c>
      <c r="J3936" s="163">
        <v>0.47799999999999998</v>
      </c>
      <c r="K3936" s="163">
        <v>4</v>
      </c>
      <c r="L3936" s="163">
        <v>561</v>
      </c>
      <c r="M3936" s="163">
        <v>919.36000000000104</v>
      </c>
      <c r="N3936" s="163">
        <v>1.7000000000000001E-2</v>
      </c>
      <c r="O3936" s="163">
        <v>2.7E-2</v>
      </c>
      <c r="P3936" s="163">
        <v>5</v>
      </c>
      <c r="Q3936" s="163">
        <v>10818</v>
      </c>
      <c r="R3936" s="163">
        <v>17147.93</v>
      </c>
      <c r="S3936" s="163">
        <v>0.31900000000000001</v>
      </c>
      <c r="T3936" s="163">
        <v>0.50600000000000001</v>
      </c>
    </row>
    <row r="3937" spans="1:20" ht="15.75" customHeight="1">
      <c r="A3937" s="130" t="s">
        <v>146</v>
      </c>
      <c r="B3937" s="164">
        <v>2021</v>
      </c>
      <c r="C3937" s="164">
        <v>5</v>
      </c>
      <c r="D3937" s="130" t="s">
        <v>57</v>
      </c>
      <c r="E3937" s="164">
        <v>33916</v>
      </c>
      <c r="F3937" s="164">
        <v>0</v>
      </c>
      <c r="G3937" s="164">
        <v>0</v>
      </c>
      <c r="H3937" s="164">
        <v>0</v>
      </c>
      <c r="I3937" s="164">
        <v>0</v>
      </c>
      <c r="J3937" s="164">
        <v>0</v>
      </c>
      <c r="K3937" s="164">
        <v>89</v>
      </c>
      <c r="L3937" s="164">
        <v>14324</v>
      </c>
      <c r="M3937" s="164">
        <v>19240.32</v>
      </c>
      <c r="N3937" s="164">
        <v>0.42199999999999999</v>
      </c>
      <c r="O3937" s="164">
        <v>0.56699999999999995</v>
      </c>
      <c r="P3937" s="164">
        <v>89</v>
      </c>
      <c r="Q3937" s="164">
        <v>14324</v>
      </c>
      <c r="R3937" s="164">
        <v>19240.32</v>
      </c>
      <c r="S3937" s="164">
        <v>0.42199999999999999</v>
      </c>
      <c r="T3937" s="164">
        <v>0.56699999999999995</v>
      </c>
    </row>
    <row r="3938" spans="1:20" ht="15.75" customHeight="1">
      <c r="A3938" s="126" t="s">
        <v>146</v>
      </c>
      <c r="B3938" s="163">
        <v>2021</v>
      </c>
      <c r="C3938" s="163">
        <v>6</v>
      </c>
      <c r="D3938" s="126" t="s">
        <v>58</v>
      </c>
      <c r="E3938" s="163">
        <v>33916</v>
      </c>
      <c r="F3938" s="163">
        <v>0</v>
      </c>
      <c r="G3938" s="163">
        <v>0</v>
      </c>
      <c r="H3938" s="163">
        <v>0</v>
      </c>
      <c r="I3938" s="163">
        <v>0</v>
      </c>
      <c r="J3938" s="163">
        <v>0</v>
      </c>
      <c r="K3938" s="163">
        <v>24</v>
      </c>
      <c r="L3938" s="163">
        <v>5255</v>
      </c>
      <c r="M3938" s="163">
        <v>11188.8</v>
      </c>
      <c r="N3938" s="163">
        <v>0.155</v>
      </c>
      <c r="O3938" s="163">
        <v>0.33</v>
      </c>
      <c r="P3938" s="163">
        <v>24</v>
      </c>
      <c r="Q3938" s="163">
        <v>5255</v>
      </c>
      <c r="R3938" s="163">
        <v>11188.8</v>
      </c>
      <c r="S3938" s="163">
        <v>0.155</v>
      </c>
      <c r="T3938" s="163">
        <v>0.33</v>
      </c>
    </row>
    <row r="3939" spans="1:20" ht="15.75" customHeight="1">
      <c r="A3939" s="130" t="s">
        <v>146</v>
      </c>
      <c r="B3939" s="164">
        <v>2021</v>
      </c>
      <c r="C3939" s="164">
        <v>7</v>
      </c>
      <c r="D3939" s="130" t="s">
        <v>59</v>
      </c>
      <c r="E3939" s="164">
        <v>33916</v>
      </c>
      <c r="F3939" s="164">
        <v>0</v>
      </c>
      <c r="G3939" s="164">
        <v>0</v>
      </c>
      <c r="H3939" s="164">
        <v>0</v>
      </c>
      <c r="I3939" s="164">
        <v>0</v>
      </c>
      <c r="J3939" s="164">
        <v>0</v>
      </c>
      <c r="K3939" s="164">
        <v>1</v>
      </c>
      <c r="L3939" s="164">
        <v>7</v>
      </c>
      <c r="M3939" s="164">
        <v>39.700000000000003</v>
      </c>
      <c r="N3939" s="164">
        <v>0</v>
      </c>
      <c r="O3939" s="164">
        <v>1E-3</v>
      </c>
      <c r="P3939" s="164">
        <v>1</v>
      </c>
      <c r="Q3939" s="164">
        <v>7</v>
      </c>
      <c r="R3939" s="164">
        <v>39.700000000000003</v>
      </c>
      <c r="S3939" s="164">
        <v>0</v>
      </c>
      <c r="T3939" s="164">
        <v>1E-3</v>
      </c>
    </row>
    <row r="3940" spans="1:20" ht="15.75" customHeight="1">
      <c r="A3940" s="126" t="s">
        <v>146</v>
      </c>
      <c r="B3940" s="163">
        <v>2021</v>
      </c>
      <c r="C3940" s="163">
        <v>8</v>
      </c>
      <c r="D3940" s="126" t="s">
        <v>60</v>
      </c>
      <c r="E3940" s="163">
        <v>33916</v>
      </c>
      <c r="F3940" s="163">
        <v>0</v>
      </c>
      <c r="G3940" s="163">
        <v>0</v>
      </c>
      <c r="H3940" s="163">
        <v>0</v>
      </c>
      <c r="I3940" s="163">
        <v>0</v>
      </c>
      <c r="J3940" s="163">
        <v>0</v>
      </c>
      <c r="K3940" s="163">
        <v>1</v>
      </c>
      <c r="L3940" s="163">
        <v>817</v>
      </c>
      <c r="M3940" s="163">
        <v>122.55</v>
      </c>
      <c r="N3940" s="163">
        <v>2.4E-2</v>
      </c>
      <c r="O3940" s="163">
        <v>4.0000000000000001E-3</v>
      </c>
      <c r="P3940" s="163">
        <v>1</v>
      </c>
      <c r="Q3940" s="163">
        <v>817</v>
      </c>
      <c r="R3940" s="163">
        <v>122.55</v>
      </c>
      <c r="S3940" s="163">
        <v>2.4E-2</v>
      </c>
      <c r="T3940" s="163">
        <v>4.0000000000000001E-3</v>
      </c>
    </row>
    <row r="3941" spans="1:20" ht="15.75" customHeight="1">
      <c r="A3941" s="130" t="s">
        <v>146</v>
      </c>
      <c r="B3941" s="164">
        <v>2021</v>
      </c>
      <c r="C3941" s="164">
        <v>9</v>
      </c>
      <c r="D3941" s="130" t="s">
        <v>61</v>
      </c>
      <c r="E3941" s="164">
        <v>33916</v>
      </c>
      <c r="F3941" s="164">
        <v>0</v>
      </c>
      <c r="G3941" s="164">
        <v>0</v>
      </c>
      <c r="H3941" s="164">
        <v>0</v>
      </c>
      <c r="I3941" s="164">
        <v>0</v>
      </c>
      <c r="J3941" s="164">
        <v>0</v>
      </c>
      <c r="K3941" s="164">
        <v>57</v>
      </c>
      <c r="L3941" s="164">
        <v>7960</v>
      </c>
      <c r="M3941" s="164">
        <v>7285.98</v>
      </c>
      <c r="N3941" s="164">
        <v>0.23499999999999999</v>
      </c>
      <c r="O3941" s="164">
        <v>0.215</v>
      </c>
      <c r="P3941" s="164">
        <v>57</v>
      </c>
      <c r="Q3941" s="164">
        <v>7960</v>
      </c>
      <c r="R3941" s="164">
        <v>7285.98</v>
      </c>
      <c r="S3941" s="164">
        <v>0.23499999999999999</v>
      </c>
      <c r="T3941" s="164">
        <v>0.215</v>
      </c>
    </row>
    <row r="3942" spans="1:20" ht="15.75" customHeight="1">
      <c r="A3942" s="126" t="s">
        <v>146</v>
      </c>
      <c r="B3942" s="163">
        <v>2022</v>
      </c>
      <c r="C3942" s="163">
        <v>0</v>
      </c>
      <c r="D3942" s="126" t="s">
        <v>53</v>
      </c>
      <c r="E3942" s="163">
        <v>34029</v>
      </c>
      <c r="F3942" s="163">
        <v>1</v>
      </c>
      <c r="G3942" s="163">
        <v>11</v>
      </c>
      <c r="H3942" s="163">
        <v>8.5</v>
      </c>
      <c r="I3942" s="163">
        <v>0</v>
      </c>
      <c r="J3942" s="163">
        <v>0</v>
      </c>
      <c r="K3942" s="163">
        <v>128</v>
      </c>
      <c r="L3942" s="163">
        <v>5149</v>
      </c>
      <c r="M3942" s="163">
        <v>7860.38</v>
      </c>
      <c r="N3942" s="163">
        <v>0.151</v>
      </c>
      <c r="O3942" s="163">
        <v>0.23100000000000001</v>
      </c>
      <c r="P3942" s="163">
        <v>129</v>
      </c>
      <c r="Q3942" s="163">
        <v>5160</v>
      </c>
      <c r="R3942" s="163">
        <v>7868.88</v>
      </c>
      <c r="S3942" s="163">
        <v>0.152</v>
      </c>
      <c r="T3942" s="163">
        <v>0.23100000000000001</v>
      </c>
    </row>
    <row r="3943" spans="1:20" ht="15.75" customHeight="1">
      <c r="A3943" s="130" t="s">
        <v>146</v>
      </c>
      <c r="B3943" s="164">
        <v>2022</v>
      </c>
      <c r="C3943" s="164">
        <v>1</v>
      </c>
      <c r="D3943" s="130" t="s">
        <v>54</v>
      </c>
      <c r="E3943" s="164">
        <v>34029</v>
      </c>
      <c r="F3943" s="164">
        <v>0</v>
      </c>
      <c r="G3943" s="164">
        <v>0</v>
      </c>
      <c r="H3943" s="164">
        <v>0</v>
      </c>
      <c r="I3943" s="164">
        <v>0</v>
      </c>
      <c r="J3943" s="164">
        <v>0</v>
      </c>
      <c r="K3943" s="164">
        <v>145</v>
      </c>
      <c r="L3943" s="164">
        <v>2960</v>
      </c>
      <c r="M3943" s="164">
        <v>7336.61</v>
      </c>
      <c r="N3943" s="164">
        <v>8.6999999999999994E-2</v>
      </c>
      <c r="O3943" s="164">
        <v>0.216</v>
      </c>
      <c r="P3943" s="164">
        <v>145</v>
      </c>
      <c r="Q3943" s="164">
        <v>2960</v>
      </c>
      <c r="R3943" s="164">
        <v>7336.61</v>
      </c>
      <c r="S3943" s="164">
        <v>8.6999999999999994E-2</v>
      </c>
      <c r="T3943" s="164">
        <v>0.216</v>
      </c>
    </row>
    <row r="3944" spans="1:20" ht="15.75" customHeight="1">
      <c r="A3944" s="126" t="s">
        <v>146</v>
      </c>
      <c r="B3944" s="163">
        <v>2022</v>
      </c>
      <c r="C3944" s="163">
        <v>2</v>
      </c>
      <c r="D3944" s="126" t="s">
        <v>1415</v>
      </c>
      <c r="E3944" s="163">
        <v>34029</v>
      </c>
      <c r="F3944" s="163">
        <v>0</v>
      </c>
      <c r="G3944" s="163">
        <v>0</v>
      </c>
      <c r="H3944" s="163">
        <v>0</v>
      </c>
      <c r="I3944" s="163">
        <v>0</v>
      </c>
      <c r="J3944" s="163">
        <v>0</v>
      </c>
      <c r="K3944" s="163">
        <v>0</v>
      </c>
      <c r="L3944" s="163">
        <v>0</v>
      </c>
      <c r="M3944" s="163">
        <v>0</v>
      </c>
      <c r="N3944" s="163">
        <v>0</v>
      </c>
      <c r="O3944" s="163">
        <v>0</v>
      </c>
      <c r="P3944" s="163">
        <v>0</v>
      </c>
      <c r="Q3944" s="163">
        <v>0</v>
      </c>
      <c r="R3944" s="163">
        <v>0</v>
      </c>
      <c r="S3944" s="163">
        <v>0</v>
      </c>
      <c r="T3944" s="163">
        <v>0</v>
      </c>
    </row>
    <row r="3945" spans="1:20" ht="15.75" customHeight="1">
      <c r="A3945" s="130" t="s">
        <v>146</v>
      </c>
      <c r="B3945" s="164">
        <v>2022</v>
      </c>
      <c r="C3945" s="164">
        <v>3</v>
      </c>
      <c r="D3945" s="130" t="s">
        <v>55</v>
      </c>
      <c r="E3945" s="164">
        <v>34029</v>
      </c>
      <c r="F3945" s="164">
        <v>0</v>
      </c>
      <c r="G3945" s="164">
        <v>0</v>
      </c>
      <c r="H3945" s="164">
        <v>0</v>
      </c>
      <c r="I3945" s="164">
        <v>0</v>
      </c>
      <c r="J3945" s="164">
        <v>0</v>
      </c>
      <c r="K3945" s="164">
        <v>27</v>
      </c>
      <c r="L3945" s="164">
        <v>1326</v>
      </c>
      <c r="M3945" s="164">
        <v>1483.61</v>
      </c>
      <c r="N3945" s="164">
        <v>3.9E-2</v>
      </c>
      <c r="O3945" s="164">
        <v>4.3999999999999997E-2</v>
      </c>
      <c r="P3945" s="164">
        <v>27</v>
      </c>
      <c r="Q3945" s="164">
        <v>1326</v>
      </c>
      <c r="R3945" s="164">
        <v>1483.61</v>
      </c>
      <c r="S3945" s="164">
        <v>3.9E-2</v>
      </c>
      <c r="T3945" s="164">
        <v>4.3999999999999997E-2</v>
      </c>
    </row>
    <row r="3946" spans="1:20" ht="15.75" customHeight="1">
      <c r="A3946" s="126" t="s">
        <v>146</v>
      </c>
      <c r="B3946" s="163">
        <v>2022</v>
      </c>
      <c r="C3946" s="163">
        <v>4</v>
      </c>
      <c r="D3946" s="126" t="s">
        <v>56</v>
      </c>
      <c r="E3946" s="163">
        <v>34029</v>
      </c>
      <c r="F3946" s="163">
        <v>1</v>
      </c>
      <c r="G3946" s="163">
        <v>7129</v>
      </c>
      <c r="H3946" s="163">
        <v>13196.17</v>
      </c>
      <c r="I3946" s="163">
        <v>0.20899999999999999</v>
      </c>
      <c r="J3946" s="163">
        <v>0.38800000000000001</v>
      </c>
      <c r="K3946" s="163">
        <v>8</v>
      </c>
      <c r="L3946" s="163">
        <v>11671</v>
      </c>
      <c r="M3946" s="163">
        <v>9484.24</v>
      </c>
      <c r="N3946" s="163">
        <v>0.34300000000000003</v>
      </c>
      <c r="O3946" s="163">
        <v>0.27900000000000003</v>
      </c>
      <c r="P3946" s="163">
        <v>9</v>
      </c>
      <c r="Q3946" s="163">
        <v>18800</v>
      </c>
      <c r="R3946" s="163">
        <v>22680.41</v>
      </c>
      <c r="S3946" s="163">
        <v>0.55200000000000005</v>
      </c>
      <c r="T3946" s="163">
        <v>0.66700000000000004</v>
      </c>
    </row>
    <row r="3947" spans="1:20" ht="15.75" customHeight="1">
      <c r="A3947" s="130" t="s">
        <v>146</v>
      </c>
      <c r="B3947" s="164">
        <v>2022</v>
      </c>
      <c r="C3947" s="164">
        <v>5</v>
      </c>
      <c r="D3947" s="130" t="s">
        <v>57</v>
      </c>
      <c r="E3947" s="164">
        <v>34029</v>
      </c>
      <c r="F3947" s="164">
        <v>0</v>
      </c>
      <c r="G3947" s="164">
        <v>0</v>
      </c>
      <c r="H3947" s="164">
        <v>0</v>
      </c>
      <c r="I3947" s="164">
        <v>0</v>
      </c>
      <c r="J3947" s="164">
        <v>0</v>
      </c>
      <c r="K3947" s="164">
        <v>83</v>
      </c>
      <c r="L3947" s="164">
        <v>4827</v>
      </c>
      <c r="M3947" s="164">
        <v>5477.32</v>
      </c>
      <c r="N3947" s="164">
        <v>0.14199999999999999</v>
      </c>
      <c r="O3947" s="164">
        <v>0.161</v>
      </c>
      <c r="P3947" s="164">
        <v>83</v>
      </c>
      <c r="Q3947" s="164">
        <v>4827</v>
      </c>
      <c r="R3947" s="164">
        <v>5477.32</v>
      </c>
      <c r="S3947" s="164">
        <v>0.14199999999999999</v>
      </c>
      <c r="T3947" s="164">
        <v>0.161</v>
      </c>
    </row>
    <row r="3948" spans="1:20" ht="15.75" customHeight="1">
      <c r="A3948" s="126" t="s">
        <v>146</v>
      </c>
      <c r="B3948" s="163">
        <v>2022</v>
      </c>
      <c r="C3948" s="163">
        <v>6</v>
      </c>
      <c r="D3948" s="126" t="s">
        <v>58</v>
      </c>
      <c r="E3948" s="163">
        <v>34029</v>
      </c>
      <c r="F3948" s="163">
        <v>0</v>
      </c>
      <c r="G3948" s="163">
        <v>0</v>
      </c>
      <c r="H3948" s="163">
        <v>0</v>
      </c>
      <c r="I3948" s="163">
        <v>0</v>
      </c>
      <c r="J3948" s="163">
        <v>0</v>
      </c>
      <c r="K3948" s="163">
        <v>29</v>
      </c>
      <c r="L3948" s="163">
        <v>6449</v>
      </c>
      <c r="M3948" s="163">
        <v>4702.7700000000004</v>
      </c>
      <c r="N3948" s="163">
        <v>0.19</v>
      </c>
      <c r="O3948" s="163">
        <v>0.13800000000000001</v>
      </c>
      <c r="P3948" s="163">
        <v>29</v>
      </c>
      <c r="Q3948" s="163">
        <v>6449</v>
      </c>
      <c r="R3948" s="163">
        <v>4702.7700000000004</v>
      </c>
      <c r="S3948" s="163">
        <v>0.19</v>
      </c>
      <c r="T3948" s="163">
        <v>0.13800000000000001</v>
      </c>
    </row>
    <row r="3949" spans="1:20" ht="15.75" customHeight="1">
      <c r="A3949" s="130" t="s">
        <v>146</v>
      </c>
      <c r="B3949" s="164">
        <v>2022</v>
      </c>
      <c r="C3949" s="164">
        <v>7</v>
      </c>
      <c r="D3949" s="130" t="s">
        <v>59</v>
      </c>
      <c r="E3949" s="164">
        <v>34029</v>
      </c>
      <c r="F3949" s="164">
        <v>0</v>
      </c>
      <c r="G3949" s="164">
        <v>0</v>
      </c>
      <c r="H3949" s="164">
        <v>0</v>
      </c>
      <c r="I3949" s="164">
        <v>0</v>
      </c>
      <c r="J3949" s="164">
        <v>0</v>
      </c>
      <c r="K3949" s="164">
        <v>1</v>
      </c>
      <c r="L3949" s="164">
        <v>1</v>
      </c>
      <c r="M3949" s="164">
        <v>0.75</v>
      </c>
      <c r="N3949" s="164">
        <v>0</v>
      </c>
      <c r="O3949" s="164">
        <v>0</v>
      </c>
      <c r="P3949" s="164">
        <v>1</v>
      </c>
      <c r="Q3949" s="164">
        <v>1</v>
      </c>
      <c r="R3949" s="164">
        <v>0.75</v>
      </c>
      <c r="S3949" s="164">
        <v>0</v>
      </c>
      <c r="T3949" s="164">
        <v>0</v>
      </c>
    </row>
    <row r="3950" spans="1:20" ht="15.75" customHeight="1">
      <c r="A3950" s="126" t="s">
        <v>146</v>
      </c>
      <c r="B3950" s="163">
        <v>2022</v>
      </c>
      <c r="C3950" s="163">
        <v>8</v>
      </c>
      <c r="D3950" s="126" t="s">
        <v>60</v>
      </c>
      <c r="E3950" s="163">
        <v>34029</v>
      </c>
      <c r="F3950" s="163">
        <v>0</v>
      </c>
      <c r="G3950" s="163">
        <v>0</v>
      </c>
      <c r="H3950" s="163">
        <v>0</v>
      </c>
      <c r="I3950" s="163">
        <v>0</v>
      </c>
      <c r="J3950" s="163">
        <v>0</v>
      </c>
      <c r="K3950" s="163">
        <v>0</v>
      </c>
      <c r="L3950" s="163">
        <v>0</v>
      </c>
      <c r="M3950" s="163">
        <v>0</v>
      </c>
      <c r="N3950" s="163">
        <v>0</v>
      </c>
      <c r="O3950" s="163">
        <v>0</v>
      </c>
      <c r="P3950" s="163">
        <v>0</v>
      </c>
      <c r="Q3950" s="163">
        <v>0</v>
      </c>
      <c r="R3950" s="163">
        <v>0</v>
      </c>
      <c r="S3950" s="163">
        <v>0</v>
      </c>
      <c r="T3950" s="163">
        <v>0</v>
      </c>
    </row>
    <row r="3951" spans="1:20" ht="15.75" customHeight="1">
      <c r="A3951" s="130" t="s">
        <v>146</v>
      </c>
      <c r="B3951" s="164">
        <v>2022</v>
      </c>
      <c r="C3951" s="164">
        <v>9</v>
      </c>
      <c r="D3951" s="130" t="s">
        <v>61</v>
      </c>
      <c r="E3951" s="164">
        <v>34029</v>
      </c>
      <c r="F3951" s="164">
        <v>0</v>
      </c>
      <c r="G3951" s="164">
        <v>0</v>
      </c>
      <c r="H3951" s="164">
        <v>0</v>
      </c>
      <c r="I3951" s="164">
        <v>0</v>
      </c>
      <c r="J3951" s="164">
        <v>0</v>
      </c>
      <c r="K3951" s="164">
        <v>65</v>
      </c>
      <c r="L3951" s="164">
        <v>13387</v>
      </c>
      <c r="M3951" s="164">
        <v>11859.49</v>
      </c>
      <c r="N3951" s="164">
        <v>0.39300000000000002</v>
      </c>
      <c r="O3951" s="164">
        <v>0.34899999999999998</v>
      </c>
      <c r="P3951" s="164">
        <v>65</v>
      </c>
      <c r="Q3951" s="164">
        <v>13387</v>
      </c>
      <c r="R3951" s="164">
        <v>11859.49</v>
      </c>
      <c r="S3951" s="164">
        <v>0.39300000000000002</v>
      </c>
      <c r="T3951" s="164">
        <v>0.34899999999999998</v>
      </c>
    </row>
    <row r="3952" spans="1:20" ht="15.75" customHeight="1">
      <c r="A3952" s="126" t="s">
        <v>146</v>
      </c>
      <c r="B3952" s="163">
        <v>2023</v>
      </c>
      <c r="C3952" s="163">
        <v>0</v>
      </c>
      <c r="D3952" s="126" t="s">
        <v>53</v>
      </c>
      <c r="E3952" s="163">
        <v>34122</v>
      </c>
      <c r="F3952" s="163">
        <v>0</v>
      </c>
      <c r="G3952" s="163">
        <v>0</v>
      </c>
      <c r="H3952" s="163">
        <v>0</v>
      </c>
      <c r="I3952" s="163">
        <v>0</v>
      </c>
      <c r="J3952" s="163">
        <v>0</v>
      </c>
      <c r="K3952" s="163">
        <v>48</v>
      </c>
      <c r="L3952" s="163">
        <v>3253</v>
      </c>
      <c r="M3952" s="163">
        <v>4009.11</v>
      </c>
      <c r="N3952" s="163">
        <v>9.5000000000000001E-2</v>
      </c>
      <c r="O3952" s="163">
        <v>0.11700000000000001</v>
      </c>
      <c r="P3952" s="163">
        <v>48</v>
      </c>
      <c r="Q3952" s="163">
        <v>3253</v>
      </c>
      <c r="R3952" s="163">
        <v>4009.11</v>
      </c>
      <c r="S3952" s="163">
        <v>9.5000000000000001E-2</v>
      </c>
      <c r="T3952" s="163">
        <v>0.11700000000000001</v>
      </c>
    </row>
    <row r="3953" spans="1:20" ht="15.75" customHeight="1">
      <c r="A3953" s="130" t="s">
        <v>146</v>
      </c>
      <c r="B3953" s="164">
        <v>2023</v>
      </c>
      <c r="C3953" s="164">
        <v>1</v>
      </c>
      <c r="D3953" s="130" t="s">
        <v>54</v>
      </c>
      <c r="E3953" s="164">
        <v>34122</v>
      </c>
      <c r="F3953" s="164">
        <v>1</v>
      </c>
      <c r="G3953" s="164">
        <v>2119</v>
      </c>
      <c r="H3953" s="164">
        <v>105.95</v>
      </c>
      <c r="I3953" s="164">
        <v>6.2E-2</v>
      </c>
      <c r="J3953" s="164">
        <v>3.0000000000000001E-3</v>
      </c>
      <c r="K3953" s="164">
        <v>108</v>
      </c>
      <c r="L3953" s="164">
        <v>6778</v>
      </c>
      <c r="M3953" s="164">
        <v>4190.05</v>
      </c>
      <c r="N3953" s="164">
        <v>0.19900000000000001</v>
      </c>
      <c r="O3953" s="164">
        <v>0.123</v>
      </c>
      <c r="P3953" s="164">
        <v>109</v>
      </c>
      <c r="Q3953" s="164">
        <v>8897</v>
      </c>
      <c r="R3953" s="164">
        <v>4296</v>
      </c>
      <c r="S3953" s="164">
        <v>0.26100000000000001</v>
      </c>
      <c r="T3953" s="164">
        <v>0.126</v>
      </c>
    </row>
    <row r="3954" spans="1:20" ht="15.75" customHeight="1">
      <c r="A3954" s="126" t="s">
        <v>146</v>
      </c>
      <c r="B3954" s="163">
        <v>2023</v>
      </c>
      <c r="C3954" s="163">
        <v>2</v>
      </c>
      <c r="D3954" s="126" t="s">
        <v>1415</v>
      </c>
      <c r="E3954" s="163">
        <v>34122</v>
      </c>
      <c r="F3954" s="163">
        <v>0</v>
      </c>
      <c r="G3954" s="163">
        <v>0</v>
      </c>
      <c r="H3954" s="163">
        <v>0</v>
      </c>
      <c r="I3954" s="163">
        <v>0</v>
      </c>
      <c r="J3954" s="163">
        <v>0</v>
      </c>
      <c r="K3954" s="163">
        <v>0</v>
      </c>
      <c r="L3954" s="163">
        <v>0</v>
      </c>
      <c r="M3954" s="163">
        <v>0</v>
      </c>
      <c r="N3954" s="163">
        <v>0</v>
      </c>
      <c r="O3954" s="163">
        <v>0</v>
      </c>
      <c r="P3954" s="163">
        <v>0</v>
      </c>
      <c r="Q3954" s="163">
        <v>0</v>
      </c>
      <c r="R3954" s="163">
        <v>0</v>
      </c>
      <c r="S3954" s="163">
        <v>0</v>
      </c>
      <c r="T3954" s="163">
        <v>0</v>
      </c>
    </row>
    <row r="3955" spans="1:20" ht="15.75" customHeight="1">
      <c r="A3955" s="130" t="s">
        <v>146</v>
      </c>
      <c r="B3955" s="164">
        <v>2023</v>
      </c>
      <c r="C3955" s="164">
        <v>3</v>
      </c>
      <c r="D3955" s="130" t="s">
        <v>55</v>
      </c>
      <c r="E3955" s="164">
        <v>34122</v>
      </c>
      <c r="F3955" s="164">
        <v>0</v>
      </c>
      <c r="G3955" s="164">
        <v>0</v>
      </c>
      <c r="H3955" s="164">
        <v>0</v>
      </c>
      <c r="I3955" s="164">
        <v>0</v>
      </c>
      <c r="J3955" s="164">
        <v>0</v>
      </c>
      <c r="K3955" s="164">
        <v>18</v>
      </c>
      <c r="L3955" s="164">
        <v>2549</v>
      </c>
      <c r="M3955" s="164">
        <v>3152.77</v>
      </c>
      <c r="N3955" s="164">
        <v>7.4999999999999997E-2</v>
      </c>
      <c r="O3955" s="164">
        <v>9.1999999999999998E-2</v>
      </c>
      <c r="P3955" s="164">
        <v>18</v>
      </c>
      <c r="Q3955" s="164">
        <v>2549</v>
      </c>
      <c r="R3955" s="164">
        <v>3152.77</v>
      </c>
      <c r="S3955" s="164">
        <v>7.4999999999999997E-2</v>
      </c>
      <c r="T3955" s="164">
        <v>9.1999999999999998E-2</v>
      </c>
    </row>
    <row r="3956" spans="1:20" ht="15.75" customHeight="1">
      <c r="A3956" s="126" t="s">
        <v>146</v>
      </c>
      <c r="B3956" s="163">
        <v>2023</v>
      </c>
      <c r="C3956" s="163">
        <v>4</v>
      </c>
      <c r="D3956" s="126" t="s">
        <v>56</v>
      </c>
      <c r="E3956" s="163">
        <v>34122</v>
      </c>
      <c r="F3956" s="163">
        <v>1</v>
      </c>
      <c r="G3956" s="163">
        <v>1457</v>
      </c>
      <c r="H3956" s="163">
        <v>7552.12</v>
      </c>
      <c r="I3956" s="163">
        <v>4.2999999999999997E-2</v>
      </c>
      <c r="J3956" s="163">
        <v>0.221</v>
      </c>
      <c r="K3956" s="163">
        <v>10</v>
      </c>
      <c r="L3956" s="163">
        <v>7571</v>
      </c>
      <c r="M3956" s="163">
        <v>4203.3</v>
      </c>
      <c r="N3956" s="163">
        <v>0.222</v>
      </c>
      <c r="O3956" s="163">
        <v>0.123</v>
      </c>
      <c r="P3956" s="163">
        <v>11</v>
      </c>
      <c r="Q3956" s="163">
        <v>9028</v>
      </c>
      <c r="R3956" s="163">
        <v>11755.42</v>
      </c>
      <c r="S3956" s="163">
        <v>0.26500000000000001</v>
      </c>
      <c r="T3956" s="163">
        <v>0.34499999999999997</v>
      </c>
    </row>
    <row r="3957" spans="1:20" ht="15.75" customHeight="1">
      <c r="A3957" s="130" t="s">
        <v>146</v>
      </c>
      <c r="B3957" s="164">
        <v>2023</v>
      </c>
      <c r="C3957" s="164">
        <v>5</v>
      </c>
      <c r="D3957" s="130" t="s">
        <v>57</v>
      </c>
      <c r="E3957" s="164">
        <v>34122</v>
      </c>
      <c r="F3957" s="164">
        <v>1</v>
      </c>
      <c r="G3957" s="164">
        <v>1269</v>
      </c>
      <c r="H3957" s="164">
        <v>274.95</v>
      </c>
      <c r="I3957" s="164">
        <v>3.6999999999999998E-2</v>
      </c>
      <c r="J3957" s="164">
        <v>8.0000000000000002E-3</v>
      </c>
      <c r="K3957" s="164">
        <v>109</v>
      </c>
      <c r="L3957" s="164">
        <v>29854</v>
      </c>
      <c r="M3957" s="164">
        <v>38373.919999999998</v>
      </c>
      <c r="N3957" s="164">
        <v>0.875</v>
      </c>
      <c r="O3957" s="164">
        <v>1.125</v>
      </c>
      <c r="P3957" s="164">
        <v>110</v>
      </c>
      <c r="Q3957" s="164">
        <v>31123</v>
      </c>
      <c r="R3957" s="164">
        <v>38648.870000000003</v>
      </c>
      <c r="S3957" s="164">
        <v>0.91200000000000003</v>
      </c>
      <c r="T3957" s="164">
        <v>1.133</v>
      </c>
    </row>
    <row r="3958" spans="1:20" ht="15.75" customHeight="1">
      <c r="A3958" s="126" t="s">
        <v>146</v>
      </c>
      <c r="B3958" s="163">
        <v>2023</v>
      </c>
      <c r="C3958" s="163">
        <v>6</v>
      </c>
      <c r="D3958" s="126" t="s">
        <v>58</v>
      </c>
      <c r="E3958" s="163">
        <v>34122</v>
      </c>
      <c r="F3958" s="163">
        <v>1</v>
      </c>
      <c r="G3958" s="163">
        <v>1139</v>
      </c>
      <c r="H3958" s="163">
        <v>4102.18</v>
      </c>
      <c r="I3958" s="163">
        <v>3.3000000000000002E-2</v>
      </c>
      <c r="J3958" s="163">
        <v>0.12</v>
      </c>
      <c r="K3958" s="163">
        <v>33</v>
      </c>
      <c r="L3958" s="163">
        <v>9360</v>
      </c>
      <c r="M3958" s="163">
        <v>10507.02</v>
      </c>
      <c r="N3958" s="163">
        <v>0.27400000000000002</v>
      </c>
      <c r="O3958" s="163">
        <v>0.308</v>
      </c>
      <c r="P3958" s="163">
        <v>34</v>
      </c>
      <c r="Q3958" s="163">
        <v>10499</v>
      </c>
      <c r="R3958" s="163">
        <v>14609.2</v>
      </c>
      <c r="S3958" s="163">
        <v>0.308</v>
      </c>
      <c r="T3958" s="163">
        <v>0.42799999999999999</v>
      </c>
    </row>
    <row r="3959" spans="1:20" ht="15.75" customHeight="1">
      <c r="A3959" s="130" t="s">
        <v>146</v>
      </c>
      <c r="B3959" s="164">
        <v>2023</v>
      </c>
      <c r="C3959" s="164">
        <v>7</v>
      </c>
      <c r="D3959" s="130" t="s">
        <v>59</v>
      </c>
      <c r="E3959" s="164">
        <v>34122</v>
      </c>
      <c r="F3959" s="164">
        <v>0</v>
      </c>
      <c r="G3959" s="164">
        <v>0</v>
      </c>
      <c r="H3959" s="164">
        <v>0</v>
      </c>
      <c r="I3959" s="164">
        <v>0</v>
      </c>
      <c r="J3959" s="164">
        <v>0</v>
      </c>
      <c r="K3959" s="164">
        <v>0</v>
      </c>
      <c r="L3959" s="164">
        <v>0</v>
      </c>
      <c r="M3959" s="164">
        <v>0</v>
      </c>
      <c r="N3959" s="164">
        <v>0</v>
      </c>
      <c r="O3959" s="164">
        <v>0</v>
      </c>
      <c r="P3959" s="164">
        <v>0</v>
      </c>
      <c r="Q3959" s="164">
        <v>0</v>
      </c>
      <c r="R3959" s="164">
        <v>0</v>
      </c>
      <c r="S3959" s="164">
        <v>0</v>
      </c>
      <c r="T3959" s="164">
        <v>0</v>
      </c>
    </row>
    <row r="3960" spans="1:20" ht="15.75" customHeight="1">
      <c r="A3960" s="126" t="s">
        <v>146</v>
      </c>
      <c r="B3960" s="163">
        <v>2023</v>
      </c>
      <c r="C3960" s="163">
        <v>8</v>
      </c>
      <c r="D3960" s="126" t="s">
        <v>60</v>
      </c>
      <c r="E3960" s="163">
        <v>34122</v>
      </c>
      <c r="F3960" s="163">
        <v>0</v>
      </c>
      <c r="G3960" s="163">
        <v>0</v>
      </c>
      <c r="H3960" s="163">
        <v>0</v>
      </c>
      <c r="I3960" s="163">
        <v>0</v>
      </c>
      <c r="J3960" s="163">
        <v>0</v>
      </c>
      <c r="K3960" s="163">
        <v>2</v>
      </c>
      <c r="L3960" s="163">
        <v>1400</v>
      </c>
      <c r="M3960" s="163">
        <v>347.2</v>
      </c>
      <c r="N3960" s="163">
        <v>4.1000000000000002E-2</v>
      </c>
      <c r="O3960" s="163">
        <v>0.01</v>
      </c>
      <c r="P3960" s="163">
        <v>2</v>
      </c>
      <c r="Q3960" s="163">
        <v>1400</v>
      </c>
      <c r="R3960" s="163">
        <v>347.2</v>
      </c>
      <c r="S3960" s="163">
        <v>4.1000000000000002E-2</v>
      </c>
      <c r="T3960" s="163">
        <v>0.01</v>
      </c>
    </row>
    <row r="3961" spans="1:20" ht="15.75" customHeight="1">
      <c r="A3961" s="130" t="s">
        <v>146</v>
      </c>
      <c r="B3961" s="164">
        <v>2023</v>
      </c>
      <c r="C3961" s="164">
        <v>9</v>
      </c>
      <c r="D3961" s="130" t="s">
        <v>61</v>
      </c>
      <c r="E3961" s="164">
        <v>34122</v>
      </c>
      <c r="F3961" s="164">
        <v>0</v>
      </c>
      <c r="G3961" s="164">
        <v>0</v>
      </c>
      <c r="H3961" s="164">
        <v>0</v>
      </c>
      <c r="I3961" s="164">
        <v>0</v>
      </c>
      <c r="J3961" s="164">
        <v>0</v>
      </c>
      <c r="K3961" s="164">
        <v>51</v>
      </c>
      <c r="L3961" s="164">
        <v>4721</v>
      </c>
      <c r="M3961" s="164">
        <v>5488.14</v>
      </c>
      <c r="N3961" s="164">
        <v>0.13800000000000001</v>
      </c>
      <c r="O3961" s="164">
        <v>0.161</v>
      </c>
      <c r="P3961" s="164">
        <v>51</v>
      </c>
      <c r="Q3961" s="164">
        <v>4721</v>
      </c>
      <c r="R3961" s="164">
        <v>5488.14</v>
      </c>
      <c r="S3961" s="164">
        <v>0.13800000000000001</v>
      </c>
      <c r="T3961" s="164">
        <v>0.161</v>
      </c>
    </row>
    <row r="3962" spans="1:20" ht="15.75" customHeight="1">
      <c r="A3962" s="126" t="s">
        <v>147</v>
      </c>
      <c r="B3962" s="163">
        <v>2015</v>
      </c>
      <c r="C3962" s="163">
        <v>0</v>
      </c>
      <c r="D3962" s="126" t="s">
        <v>53</v>
      </c>
      <c r="E3962" s="163">
        <v>4288</v>
      </c>
      <c r="F3962" s="163">
        <v>0</v>
      </c>
      <c r="G3962" s="163">
        <v>0</v>
      </c>
      <c r="H3962" s="163">
        <v>0</v>
      </c>
      <c r="I3962" s="163">
        <v>0</v>
      </c>
      <c r="J3962" s="163">
        <v>0</v>
      </c>
      <c r="K3962" s="163">
        <v>0</v>
      </c>
      <c r="L3962" s="163">
        <v>0</v>
      </c>
      <c r="M3962" s="163">
        <v>0</v>
      </c>
      <c r="N3962" s="163">
        <v>0</v>
      </c>
      <c r="O3962" s="163">
        <v>0</v>
      </c>
      <c r="P3962" s="163">
        <v>0</v>
      </c>
      <c r="Q3962" s="163">
        <v>0</v>
      </c>
      <c r="R3962" s="163">
        <v>0</v>
      </c>
      <c r="S3962" s="163">
        <v>0</v>
      </c>
      <c r="T3962" s="163">
        <v>0</v>
      </c>
    </row>
    <row r="3963" spans="1:20" ht="15.75" customHeight="1">
      <c r="A3963" s="130" t="s">
        <v>147</v>
      </c>
      <c r="B3963" s="164">
        <v>2015</v>
      </c>
      <c r="C3963" s="164">
        <v>1</v>
      </c>
      <c r="D3963" s="130" t="s">
        <v>54</v>
      </c>
      <c r="E3963" s="164">
        <v>4288</v>
      </c>
      <c r="F3963" s="164">
        <v>0</v>
      </c>
      <c r="G3963" s="164">
        <v>0</v>
      </c>
      <c r="H3963" s="164">
        <v>0</v>
      </c>
      <c r="I3963" s="164">
        <v>0</v>
      </c>
      <c r="J3963" s="164">
        <v>0</v>
      </c>
      <c r="K3963" s="164">
        <v>53</v>
      </c>
      <c r="L3963" s="164">
        <v>396</v>
      </c>
      <c r="M3963" s="164">
        <v>695.86</v>
      </c>
      <c r="N3963" s="164">
        <v>9.1999999999999998E-2</v>
      </c>
      <c r="O3963" s="164">
        <v>0.16200000000000001</v>
      </c>
      <c r="P3963" s="164">
        <v>53</v>
      </c>
      <c r="Q3963" s="164">
        <v>396</v>
      </c>
      <c r="R3963" s="164">
        <v>695.86</v>
      </c>
      <c r="S3963" s="164">
        <v>9.1999999999999998E-2</v>
      </c>
      <c r="T3963" s="164">
        <v>0.16200000000000001</v>
      </c>
    </row>
    <row r="3964" spans="1:20" ht="15.75" customHeight="1">
      <c r="A3964" s="126" t="s">
        <v>147</v>
      </c>
      <c r="B3964" s="163">
        <v>2015</v>
      </c>
      <c r="C3964" s="163">
        <v>2</v>
      </c>
      <c r="D3964" s="126" t="s">
        <v>1415</v>
      </c>
      <c r="E3964" s="163">
        <v>4288</v>
      </c>
      <c r="F3964" s="163">
        <v>0</v>
      </c>
      <c r="G3964" s="163">
        <v>0</v>
      </c>
      <c r="H3964" s="163">
        <v>0</v>
      </c>
      <c r="I3964" s="163">
        <v>0</v>
      </c>
      <c r="J3964" s="163">
        <v>0</v>
      </c>
      <c r="K3964" s="163">
        <v>0</v>
      </c>
      <c r="L3964" s="163">
        <v>0</v>
      </c>
      <c r="M3964" s="163">
        <v>0</v>
      </c>
      <c r="N3964" s="163">
        <v>0</v>
      </c>
      <c r="O3964" s="163">
        <v>0</v>
      </c>
      <c r="P3964" s="163">
        <v>0</v>
      </c>
      <c r="Q3964" s="163">
        <v>0</v>
      </c>
      <c r="R3964" s="163">
        <v>0</v>
      </c>
      <c r="S3964" s="163">
        <v>0</v>
      </c>
      <c r="T3964" s="163">
        <v>0</v>
      </c>
    </row>
    <row r="3965" spans="1:20" ht="15.75" customHeight="1">
      <c r="A3965" s="130" t="s">
        <v>147</v>
      </c>
      <c r="B3965" s="164">
        <v>2015</v>
      </c>
      <c r="C3965" s="164">
        <v>3</v>
      </c>
      <c r="D3965" s="130" t="s">
        <v>55</v>
      </c>
      <c r="E3965" s="164">
        <v>4288</v>
      </c>
      <c r="F3965" s="164">
        <v>0</v>
      </c>
      <c r="G3965" s="164">
        <v>0</v>
      </c>
      <c r="H3965" s="164">
        <v>0</v>
      </c>
      <c r="I3965" s="164">
        <v>0</v>
      </c>
      <c r="J3965" s="164">
        <v>0</v>
      </c>
      <c r="K3965" s="164">
        <v>1</v>
      </c>
      <c r="L3965" s="164">
        <v>1</v>
      </c>
      <c r="M3965" s="164">
        <v>2</v>
      </c>
      <c r="N3965" s="164">
        <v>0</v>
      </c>
      <c r="O3965" s="164">
        <v>0</v>
      </c>
      <c r="P3965" s="164">
        <v>1</v>
      </c>
      <c r="Q3965" s="164">
        <v>1</v>
      </c>
      <c r="R3965" s="164">
        <v>2</v>
      </c>
      <c r="S3965" s="164">
        <v>0</v>
      </c>
      <c r="T3965" s="164">
        <v>0</v>
      </c>
    </row>
    <row r="3966" spans="1:20" ht="15.75" customHeight="1">
      <c r="A3966" s="126" t="s">
        <v>147</v>
      </c>
      <c r="B3966" s="163">
        <v>2015</v>
      </c>
      <c r="C3966" s="163">
        <v>4</v>
      </c>
      <c r="D3966" s="126" t="s">
        <v>56</v>
      </c>
      <c r="E3966" s="163">
        <v>4288</v>
      </c>
      <c r="F3966" s="163">
        <v>0</v>
      </c>
      <c r="G3966" s="163">
        <v>0</v>
      </c>
      <c r="H3966" s="163">
        <v>0</v>
      </c>
      <c r="I3966" s="163">
        <v>0</v>
      </c>
      <c r="J3966" s="163">
        <v>0</v>
      </c>
      <c r="K3966" s="163">
        <v>0</v>
      </c>
      <c r="L3966" s="163">
        <v>0</v>
      </c>
      <c r="M3966" s="163">
        <v>0</v>
      </c>
      <c r="N3966" s="163">
        <v>0</v>
      </c>
      <c r="O3966" s="163">
        <v>0</v>
      </c>
      <c r="P3966" s="163">
        <v>0</v>
      </c>
      <c r="Q3966" s="163">
        <v>0</v>
      </c>
      <c r="R3966" s="163">
        <v>0</v>
      </c>
      <c r="S3966" s="163">
        <v>0</v>
      </c>
      <c r="T3966" s="163">
        <v>0</v>
      </c>
    </row>
    <row r="3967" spans="1:20" ht="15.75" customHeight="1">
      <c r="A3967" s="130" t="s">
        <v>147</v>
      </c>
      <c r="B3967" s="164">
        <v>2015</v>
      </c>
      <c r="C3967" s="164">
        <v>5</v>
      </c>
      <c r="D3967" s="130" t="s">
        <v>57</v>
      </c>
      <c r="E3967" s="164">
        <v>4288</v>
      </c>
      <c r="F3967" s="164">
        <v>0</v>
      </c>
      <c r="G3967" s="164">
        <v>0</v>
      </c>
      <c r="H3967" s="164">
        <v>0</v>
      </c>
      <c r="I3967" s="164">
        <v>0</v>
      </c>
      <c r="J3967" s="164">
        <v>0</v>
      </c>
      <c r="K3967" s="164">
        <v>7</v>
      </c>
      <c r="L3967" s="164">
        <v>40</v>
      </c>
      <c r="M3967" s="164">
        <v>73.88</v>
      </c>
      <c r="N3967" s="164">
        <v>8.9999999999999993E-3</v>
      </c>
      <c r="O3967" s="164">
        <v>1.7000000000000001E-2</v>
      </c>
      <c r="P3967" s="164">
        <v>7</v>
      </c>
      <c r="Q3967" s="164">
        <v>40</v>
      </c>
      <c r="R3967" s="164">
        <v>73.88</v>
      </c>
      <c r="S3967" s="164">
        <v>8.9999999999999993E-3</v>
      </c>
      <c r="T3967" s="164">
        <v>1.7000000000000001E-2</v>
      </c>
    </row>
    <row r="3968" spans="1:20" ht="15.75" customHeight="1">
      <c r="A3968" s="126" t="s">
        <v>147</v>
      </c>
      <c r="B3968" s="163">
        <v>2015</v>
      </c>
      <c r="C3968" s="163">
        <v>6</v>
      </c>
      <c r="D3968" s="126" t="s">
        <v>58</v>
      </c>
      <c r="E3968" s="163">
        <v>4288</v>
      </c>
      <c r="F3968" s="163">
        <v>0</v>
      </c>
      <c r="G3968" s="163">
        <v>0</v>
      </c>
      <c r="H3968" s="163">
        <v>0</v>
      </c>
      <c r="I3968" s="163">
        <v>0</v>
      </c>
      <c r="J3968" s="163">
        <v>0</v>
      </c>
      <c r="K3968" s="163">
        <v>1</v>
      </c>
      <c r="L3968" s="163">
        <v>6</v>
      </c>
      <c r="M3968" s="163">
        <v>4.5</v>
      </c>
      <c r="N3968" s="163">
        <v>1E-3</v>
      </c>
      <c r="O3968" s="163">
        <v>1E-3</v>
      </c>
      <c r="P3968" s="163">
        <v>1</v>
      </c>
      <c r="Q3968" s="163">
        <v>6</v>
      </c>
      <c r="R3968" s="163">
        <v>4.5</v>
      </c>
      <c r="S3968" s="163">
        <v>1E-3</v>
      </c>
      <c r="T3968" s="163">
        <v>1E-3</v>
      </c>
    </row>
    <row r="3969" spans="1:20" ht="15.75" customHeight="1">
      <c r="A3969" s="130" t="s">
        <v>147</v>
      </c>
      <c r="B3969" s="164">
        <v>2015</v>
      </c>
      <c r="C3969" s="164">
        <v>7</v>
      </c>
      <c r="D3969" s="130" t="s">
        <v>59</v>
      </c>
      <c r="E3969" s="164">
        <v>4288</v>
      </c>
      <c r="F3969" s="164">
        <v>0</v>
      </c>
      <c r="G3969" s="164">
        <v>0</v>
      </c>
      <c r="H3969" s="164">
        <v>0</v>
      </c>
      <c r="I3969" s="164">
        <v>0</v>
      </c>
      <c r="J3969" s="164">
        <v>0</v>
      </c>
      <c r="K3969" s="164">
        <v>0</v>
      </c>
      <c r="L3969" s="164">
        <v>0</v>
      </c>
      <c r="M3969" s="164">
        <v>0</v>
      </c>
      <c r="N3969" s="164">
        <v>0</v>
      </c>
      <c r="O3969" s="164">
        <v>0</v>
      </c>
      <c r="P3969" s="164">
        <v>0</v>
      </c>
      <c r="Q3969" s="164">
        <v>0</v>
      </c>
      <c r="R3969" s="164">
        <v>0</v>
      </c>
      <c r="S3969" s="164">
        <v>0</v>
      </c>
      <c r="T3969" s="164">
        <v>0</v>
      </c>
    </row>
    <row r="3970" spans="1:20" ht="15.75" customHeight="1">
      <c r="A3970" s="126" t="s">
        <v>147</v>
      </c>
      <c r="B3970" s="163">
        <v>2015</v>
      </c>
      <c r="C3970" s="163">
        <v>8</v>
      </c>
      <c r="D3970" s="126" t="s">
        <v>60</v>
      </c>
      <c r="E3970" s="163">
        <v>4288</v>
      </c>
      <c r="F3970" s="163">
        <v>0</v>
      </c>
      <c r="G3970" s="163">
        <v>0</v>
      </c>
      <c r="H3970" s="163">
        <v>0</v>
      </c>
      <c r="I3970" s="163">
        <v>0</v>
      </c>
      <c r="J3970" s="163">
        <v>0</v>
      </c>
      <c r="K3970" s="163">
        <v>5</v>
      </c>
      <c r="L3970" s="163">
        <v>7</v>
      </c>
      <c r="M3970" s="163">
        <v>5.7</v>
      </c>
      <c r="N3970" s="163">
        <v>2E-3</v>
      </c>
      <c r="O3970" s="163">
        <v>1E-3</v>
      </c>
      <c r="P3970" s="163">
        <v>5</v>
      </c>
      <c r="Q3970" s="163">
        <v>7</v>
      </c>
      <c r="R3970" s="163">
        <v>5.7</v>
      </c>
      <c r="S3970" s="163">
        <v>2E-3</v>
      </c>
      <c r="T3970" s="163">
        <v>1E-3</v>
      </c>
    </row>
    <row r="3971" spans="1:20" ht="15.75" customHeight="1">
      <c r="A3971" s="130" t="s">
        <v>147</v>
      </c>
      <c r="B3971" s="164">
        <v>2015</v>
      </c>
      <c r="C3971" s="164">
        <v>9</v>
      </c>
      <c r="D3971" s="130" t="s">
        <v>61</v>
      </c>
      <c r="E3971" s="164">
        <v>4288</v>
      </c>
      <c r="F3971" s="164">
        <v>0</v>
      </c>
      <c r="G3971" s="164">
        <v>0</v>
      </c>
      <c r="H3971" s="164">
        <v>0</v>
      </c>
      <c r="I3971" s="164">
        <v>0</v>
      </c>
      <c r="J3971" s="164">
        <v>0</v>
      </c>
      <c r="K3971" s="164">
        <v>0</v>
      </c>
      <c r="L3971" s="164">
        <v>0</v>
      </c>
      <c r="M3971" s="164">
        <v>0</v>
      </c>
      <c r="N3971" s="164">
        <v>0</v>
      </c>
      <c r="O3971" s="164">
        <v>0</v>
      </c>
      <c r="P3971" s="164">
        <v>0</v>
      </c>
      <c r="Q3971" s="164">
        <v>0</v>
      </c>
      <c r="R3971" s="164">
        <v>0</v>
      </c>
      <c r="S3971" s="164">
        <v>0</v>
      </c>
      <c r="T3971" s="164">
        <v>0</v>
      </c>
    </row>
    <row r="3972" spans="1:20" ht="15.75" customHeight="1">
      <c r="A3972" s="126" t="s">
        <v>147</v>
      </c>
      <c r="B3972" s="163">
        <v>2016</v>
      </c>
      <c r="C3972" s="163">
        <v>0</v>
      </c>
      <c r="D3972" s="126" t="s">
        <v>53</v>
      </c>
      <c r="E3972" s="163">
        <v>4276</v>
      </c>
      <c r="F3972" s="163">
        <v>0</v>
      </c>
      <c r="G3972" s="163">
        <v>0</v>
      </c>
      <c r="H3972" s="163">
        <v>0</v>
      </c>
      <c r="I3972" s="163">
        <v>0</v>
      </c>
      <c r="J3972" s="163">
        <v>0</v>
      </c>
      <c r="K3972" s="163">
        <v>1</v>
      </c>
      <c r="L3972" s="163">
        <v>4</v>
      </c>
      <c r="M3972" s="163">
        <v>12.68</v>
      </c>
      <c r="N3972" s="163">
        <v>1E-3</v>
      </c>
      <c r="O3972" s="163">
        <v>3.0000000000000001E-3</v>
      </c>
      <c r="P3972" s="163">
        <v>1</v>
      </c>
      <c r="Q3972" s="163">
        <v>4</v>
      </c>
      <c r="R3972" s="163">
        <v>12.68</v>
      </c>
      <c r="S3972" s="163">
        <v>1E-3</v>
      </c>
      <c r="T3972" s="163">
        <v>3.0000000000000001E-3</v>
      </c>
    </row>
    <row r="3973" spans="1:20" ht="15.75" customHeight="1">
      <c r="A3973" s="130" t="s">
        <v>147</v>
      </c>
      <c r="B3973" s="164">
        <v>2016</v>
      </c>
      <c r="C3973" s="164">
        <v>1</v>
      </c>
      <c r="D3973" s="130" t="s">
        <v>54</v>
      </c>
      <c r="E3973" s="164">
        <v>4276</v>
      </c>
      <c r="F3973" s="164">
        <v>0</v>
      </c>
      <c r="G3973" s="164">
        <v>0</v>
      </c>
      <c r="H3973" s="164">
        <v>0</v>
      </c>
      <c r="I3973" s="164">
        <v>0</v>
      </c>
      <c r="J3973" s="164">
        <v>0</v>
      </c>
      <c r="K3973" s="164">
        <v>70</v>
      </c>
      <c r="L3973" s="164">
        <v>492</v>
      </c>
      <c r="M3973" s="164">
        <v>818.66</v>
      </c>
      <c r="N3973" s="164">
        <v>0.115</v>
      </c>
      <c r="O3973" s="164">
        <v>0.191</v>
      </c>
      <c r="P3973" s="164">
        <v>70</v>
      </c>
      <c r="Q3973" s="164">
        <v>492</v>
      </c>
      <c r="R3973" s="164">
        <v>818.66</v>
      </c>
      <c r="S3973" s="164">
        <v>0.115</v>
      </c>
      <c r="T3973" s="164">
        <v>0.191</v>
      </c>
    </row>
    <row r="3974" spans="1:20" ht="15.75" customHeight="1">
      <c r="A3974" s="126" t="s">
        <v>147</v>
      </c>
      <c r="B3974" s="163">
        <v>2016</v>
      </c>
      <c r="C3974" s="163">
        <v>2</v>
      </c>
      <c r="D3974" s="126" t="s">
        <v>1415</v>
      </c>
      <c r="E3974" s="163">
        <v>4276</v>
      </c>
      <c r="F3974" s="163">
        <v>0</v>
      </c>
      <c r="G3974" s="163">
        <v>0</v>
      </c>
      <c r="H3974" s="163">
        <v>0</v>
      </c>
      <c r="I3974" s="163">
        <v>0</v>
      </c>
      <c r="J3974" s="163">
        <v>0</v>
      </c>
      <c r="K3974" s="163">
        <v>0</v>
      </c>
      <c r="L3974" s="163">
        <v>0</v>
      </c>
      <c r="M3974" s="163">
        <v>0</v>
      </c>
      <c r="N3974" s="163">
        <v>0</v>
      </c>
      <c r="O3974" s="163">
        <v>0</v>
      </c>
      <c r="P3974" s="163">
        <v>0</v>
      </c>
      <c r="Q3974" s="163">
        <v>0</v>
      </c>
      <c r="R3974" s="163">
        <v>0</v>
      </c>
      <c r="S3974" s="163">
        <v>0</v>
      </c>
      <c r="T3974" s="163">
        <v>0</v>
      </c>
    </row>
    <row r="3975" spans="1:20" ht="15.75" customHeight="1">
      <c r="A3975" s="130" t="s">
        <v>147</v>
      </c>
      <c r="B3975" s="164">
        <v>2016</v>
      </c>
      <c r="C3975" s="164">
        <v>3</v>
      </c>
      <c r="D3975" s="130" t="s">
        <v>55</v>
      </c>
      <c r="E3975" s="164">
        <v>4276</v>
      </c>
      <c r="F3975" s="164">
        <v>0</v>
      </c>
      <c r="G3975" s="164">
        <v>0</v>
      </c>
      <c r="H3975" s="164">
        <v>0</v>
      </c>
      <c r="I3975" s="164">
        <v>0</v>
      </c>
      <c r="J3975" s="164">
        <v>0</v>
      </c>
      <c r="K3975" s="164">
        <v>0</v>
      </c>
      <c r="L3975" s="164">
        <v>0</v>
      </c>
      <c r="M3975" s="164">
        <v>0</v>
      </c>
      <c r="N3975" s="164">
        <v>0</v>
      </c>
      <c r="O3975" s="164">
        <v>0</v>
      </c>
      <c r="P3975" s="164">
        <v>0</v>
      </c>
      <c r="Q3975" s="164">
        <v>0</v>
      </c>
      <c r="R3975" s="164">
        <v>0</v>
      </c>
      <c r="S3975" s="164">
        <v>0</v>
      </c>
      <c r="T3975" s="164">
        <v>0</v>
      </c>
    </row>
    <row r="3976" spans="1:20" ht="15.75" customHeight="1">
      <c r="A3976" s="126" t="s">
        <v>147</v>
      </c>
      <c r="B3976" s="163">
        <v>2016</v>
      </c>
      <c r="C3976" s="163">
        <v>4</v>
      </c>
      <c r="D3976" s="126" t="s">
        <v>56</v>
      </c>
      <c r="E3976" s="163">
        <v>4276</v>
      </c>
      <c r="F3976" s="163">
        <v>0</v>
      </c>
      <c r="G3976" s="163">
        <v>0</v>
      </c>
      <c r="H3976" s="163">
        <v>0</v>
      </c>
      <c r="I3976" s="163">
        <v>0</v>
      </c>
      <c r="J3976" s="163">
        <v>0</v>
      </c>
      <c r="K3976" s="163">
        <v>1</v>
      </c>
      <c r="L3976" s="163">
        <v>1</v>
      </c>
      <c r="M3976" s="163">
        <v>2</v>
      </c>
      <c r="N3976" s="163">
        <v>0</v>
      </c>
      <c r="O3976" s="163">
        <v>0</v>
      </c>
      <c r="P3976" s="163">
        <v>1</v>
      </c>
      <c r="Q3976" s="163">
        <v>1</v>
      </c>
      <c r="R3976" s="163">
        <v>2</v>
      </c>
      <c r="S3976" s="163">
        <v>0</v>
      </c>
      <c r="T3976" s="163">
        <v>0</v>
      </c>
    </row>
    <row r="3977" spans="1:20" ht="15.75" customHeight="1">
      <c r="A3977" s="130" t="s">
        <v>147</v>
      </c>
      <c r="B3977" s="164">
        <v>2016</v>
      </c>
      <c r="C3977" s="164">
        <v>5</v>
      </c>
      <c r="D3977" s="130" t="s">
        <v>57</v>
      </c>
      <c r="E3977" s="164">
        <v>4276</v>
      </c>
      <c r="F3977" s="164">
        <v>0</v>
      </c>
      <c r="G3977" s="164">
        <v>0</v>
      </c>
      <c r="H3977" s="164">
        <v>0</v>
      </c>
      <c r="I3977" s="164">
        <v>0</v>
      </c>
      <c r="J3977" s="164">
        <v>0</v>
      </c>
      <c r="K3977" s="164">
        <v>9</v>
      </c>
      <c r="L3977" s="164">
        <v>619</v>
      </c>
      <c r="M3977" s="164">
        <v>495.49</v>
      </c>
      <c r="N3977" s="164">
        <v>0.14499999999999999</v>
      </c>
      <c r="O3977" s="164">
        <v>0.11600000000000001</v>
      </c>
      <c r="P3977" s="164">
        <v>9</v>
      </c>
      <c r="Q3977" s="164">
        <v>619</v>
      </c>
      <c r="R3977" s="164">
        <v>495.49</v>
      </c>
      <c r="S3977" s="164">
        <v>0.14499999999999999</v>
      </c>
      <c r="T3977" s="164">
        <v>0.11600000000000001</v>
      </c>
    </row>
    <row r="3978" spans="1:20" ht="15.75" customHeight="1">
      <c r="A3978" s="126" t="s">
        <v>147</v>
      </c>
      <c r="B3978" s="163">
        <v>2016</v>
      </c>
      <c r="C3978" s="163">
        <v>6</v>
      </c>
      <c r="D3978" s="126" t="s">
        <v>58</v>
      </c>
      <c r="E3978" s="163">
        <v>4276</v>
      </c>
      <c r="F3978" s="163">
        <v>0</v>
      </c>
      <c r="G3978" s="163">
        <v>0</v>
      </c>
      <c r="H3978" s="163">
        <v>0</v>
      </c>
      <c r="I3978" s="163">
        <v>0</v>
      </c>
      <c r="J3978" s="163">
        <v>0</v>
      </c>
      <c r="K3978" s="163">
        <v>3</v>
      </c>
      <c r="L3978" s="163">
        <v>25</v>
      </c>
      <c r="M3978" s="163">
        <v>57.18</v>
      </c>
      <c r="N3978" s="163">
        <v>6.0000000000000001E-3</v>
      </c>
      <c r="O3978" s="163">
        <v>1.2999999999999999E-2</v>
      </c>
      <c r="P3978" s="163">
        <v>3</v>
      </c>
      <c r="Q3978" s="163">
        <v>25</v>
      </c>
      <c r="R3978" s="163">
        <v>57.18</v>
      </c>
      <c r="S3978" s="163">
        <v>6.0000000000000001E-3</v>
      </c>
      <c r="T3978" s="163">
        <v>1.2999999999999999E-2</v>
      </c>
    </row>
    <row r="3979" spans="1:20" ht="15.75" customHeight="1">
      <c r="A3979" s="130" t="s">
        <v>147</v>
      </c>
      <c r="B3979" s="164">
        <v>2016</v>
      </c>
      <c r="C3979" s="164">
        <v>7</v>
      </c>
      <c r="D3979" s="130" t="s">
        <v>59</v>
      </c>
      <c r="E3979" s="164">
        <v>4276</v>
      </c>
      <c r="F3979" s="164">
        <v>0</v>
      </c>
      <c r="G3979" s="164">
        <v>0</v>
      </c>
      <c r="H3979" s="164">
        <v>0</v>
      </c>
      <c r="I3979" s="164">
        <v>0</v>
      </c>
      <c r="J3979" s="164">
        <v>0</v>
      </c>
      <c r="K3979" s="164">
        <v>1</v>
      </c>
      <c r="L3979" s="164">
        <v>23</v>
      </c>
      <c r="M3979" s="164">
        <v>6.44</v>
      </c>
      <c r="N3979" s="164">
        <v>5.0000000000000001E-3</v>
      </c>
      <c r="O3979" s="164">
        <v>2E-3</v>
      </c>
      <c r="P3979" s="164">
        <v>1</v>
      </c>
      <c r="Q3979" s="164">
        <v>23</v>
      </c>
      <c r="R3979" s="164">
        <v>6.44</v>
      </c>
      <c r="S3979" s="164">
        <v>5.0000000000000001E-3</v>
      </c>
      <c r="T3979" s="164">
        <v>2E-3</v>
      </c>
    </row>
    <row r="3980" spans="1:20" ht="15.75" customHeight="1">
      <c r="A3980" s="126" t="s">
        <v>147</v>
      </c>
      <c r="B3980" s="163">
        <v>2016</v>
      </c>
      <c r="C3980" s="163">
        <v>8</v>
      </c>
      <c r="D3980" s="126" t="s">
        <v>60</v>
      </c>
      <c r="E3980" s="163">
        <v>4276</v>
      </c>
      <c r="F3980" s="163">
        <v>0</v>
      </c>
      <c r="G3980" s="163">
        <v>0</v>
      </c>
      <c r="H3980" s="163">
        <v>0</v>
      </c>
      <c r="I3980" s="163">
        <v>0</v>
      </c>
      <c r="J3980" s="163">
        <v>0</v>
      </c>
      <c r="K3980" s="163">
        <v>4</v>
      </c>
      <c r="L3980" s="163">
        <v>19</v>
      </c>
      <c r="M3980" s="163">
        <v>42.3</v>
      </c>
      <c r="N3980" s="163">
        <v>4.0000000000000001E-3</v>
      </c>
      <c r="O3980" s="163">
        <v>0.01</v>
      </c>
      <c r="P3980" s="163">
        <v>4</v>
      </c>
      <c r="Q3980" s="163">
        <v>19</v>
      </c>
      <c r="R3980" s="163">
        <v>42.3</v>
      </c>
      <c r="S3980" s="163">
        <v>4.0000000000000001E-3</v>
      </c>
      <c r="T3980" s="163">
        <v>0.01</v>
      </c>
    </row>
    <row r="3981" spans="1:20" ht="15.75" customHeight="1">
      <c r="A3981" s="130" t="s">
        <v>147</v>
      </c>
      <c r="B3981" s="164">
        <v>2016</v>
      </c>
      <c r="C3981" s="164">
        <v>9</v>
      </c>
      <c r="D3981" s="130" t="s">
        <v>61</v>
      </c>
      <c r="E3981" s="164">
        <v>4276</v>
      </c>
      <c r="F3981" s="164">
        <v>0</v>
      </c>
      <c r="G3981" s="164">
        <v>0</v>
      </c>
      <c r="H3981" s="164">
        <v>0</v>
      </c>
      <c r="I3981" s="164">
        <v>0</v>
      </c>
      <c r="J3981" s="164">
        <v>0</v>
      </c>
      <c r="K3981" s="164">
        <v>0</v>
      </c>
      <c r="L3981" s="164">
        <v>0</v>
      </c>
      <c r="M3981" s="164">
        <v>0</v>
      </c>
      <c r="N3981" s="164">
        <v>0</v>
      </c>
      <c r="O3981" s="164">
        <v>0</v>
      </c>
      <c r="P3981" s="164">
        <v>0</v>
      </c>
      <c r="Q3981" s="164">
        <v>0</v>
      </c>
      <c r="R3981" s="164">
        <v>0</v>
      </c>
      <c r="S3981" s="164">
        <v>0</v>
      </c>
      <c r="T3981" s="164">
        <v>0</v>
      </c>
    </row>
    <row r="3982" spans="1:20" ht="15.75" customHeight="1">
      <c r="A3982" s="126" t="s">
        <v>147</v>
      </c>
      <c r="B3982" s="163">
        <v>2017</v>
      </c>
      <c r="C3982" s="163">
        <v>0</v>
      </c>
      <c r="D3982" s="126" t="s">
        <v>53</v>
      </c>
      <c r="E3982" s="163">
        <v>4286</v>
      </c>
      <c r="F3982" s="163">
        <v>0</v>
      </c>
      <c r="G3982" s="163">
        <v>0</v>
      </c>
      <c r="H3982" s="163">
        <v>0</v>
      </c>
      <c r="I3982" s="163">
        <v>0</v>
      </c>
      <c r="J3982" s="163">
        <v>0</v>
      </c>
      <c r="K3982" s="163">
        <v>0</v>
      </c>
      <c r="L3982" s="163">
        <v>0</v>
      </c>
      <c r="M3982" s="163">
        <v>0</v>
      </c>
      <c r="N3982" s="163">
        <v>0</v>
      </c>
      <c r="O3982" s="163">
        <v>0</v>
      </c>
      <c r="P3982" s="163">
        <v>0</v>
      </c>
      <c r="Q3982" s="163">
        <v>0</v>
      </c>
      <c r="R3982" s="163">
        <v>0</v>
      </c>
      <c r="S3982" s="163">
        <v>0</v>
      </c>
      <c r="T3982" s="163">
        <v>0</v>
      </c>
    </row>
    <row r="3983" spans="1:20" ht="15.75" customHeight="1">
      <c r="A3983" s="130" t="s">
        <v>147</v>
      </c>
      <c r="B3983" s="164">
        <v>2017</v>
      </c>
      <c r="C3983" s="164">
        <v>1</v>
      </c>
      <c r="D3983" s="130" t="s">
        <v>54</v>
      </c>
      <c r="E3983" s="164">
        <v>4286</v>
      </c>
      <c r="F3983" s="164">
        <v>0</v>
      </c>
      <c r="G3983" s="164">
        <v>0</v>
      </c>
      <c r="H3983" s="164">
        <v>0</v>
      </c>
      <c r="I3983" s="164">
        <v>0</v>
      </c>
      <c r="J3983" s="164">
        <v>0</v>
      </c>
      <c r="K3983" s="164">
        <v>89</v>
      </c>
      <c r="L3983" s="164">
        <v>513</v>
      </c>
      <c r="M3983" s="164">
        <v>850.27</v>
      </c>
      <c r="N3983" s="164">
        <v>0.12</v>
      </c>
      <c r="O3983" s="164">
        <v>0.19800000000000001</v>
      </c>
      <c r="P3983" s="164">
        <v>89</v>
      </c>
      <c r="Q3983" s="164">
        <v>513</v>
      </c>
      <c r="R3983" s="164">
        <v>850.27</v>
      </c>
      <c r="S3983" s="164">
        <v>0.12</v>
      </c>
      <c r="T3983" s="164">
        <v>0.19800000000000001</v>
      </c>
    </row>
    <row r="3984" spans="1:20" ht="15.75" customHeight="1">
      <c r="A3984" s="126" t="s">
        <v>147</v>
      </c>
      <c r="B3984" s="163">
        <v>2017</v>
      </c>
      <c r="C3984" s="163">
        <v>2</v>
      </c>
      <c r="D3984" s="126" t="s">
        <v>1415</v>
      </c>
      <c r="E3984" s="163">
        <v>4286</v>
      </c>
      <c r="F3984" s="163">
        <v>0</v>
      </c>
      <c r="G3984" s="163">
        <v>0</v>
      </c>
      <c r="H3984" s="163">
        <v>0</v>
      </c>
      <c r="I3984" s="163">
        <v>0</v>
      </c>
      <c r="J3984" s="163">
        <v>0</v>
      </c>
      <c r="K3984" s="163">
        <v>4</v>
      </c>
      <c r="L3984" s="163">
        <v>17172</v>
      </c>
      <c r="M3984" s="163">
        <v>9371.9</v>
      </c>
      <c r="N3984" s="163">
        <v>4.0060000000000002</v>
      </c>
      <c r="O3984" s="163">
        <v>2.1859999999999999</v>
      </c>
      <c r="P3984" s="163">
        <v>4</v>
      </c>
      <c r="Q3984" s="163">
        <v>17172</v>
      </c>
      <c r="R3984" s="163">
        <v>9371.9</v>
      </c>
      <c r="S3984" s="163">
        <v>4.0060000000000002</v>
      </c>
      <c r="T3984" s="163">
        <v>2.1859999999999999</v>
      </c>
    </row>
    <row r="3985" spans="1:20" ht="15.75" customHeight="1">
      <c r="A3985" s="130" t="s">
        <v>147</v>
      </c>
      <c r="B3985" s="164">
        <v>2017</v>
      </c>
      <c r="C3985" s="164">
        <v>3</v>
      </c>
      <c r="D3985" s="130" t="s">
        <v>55</v>
      </c>
      <c r="E3985" s="164">
        <v>4286</v>
      </c>
      <c r="F3985" s="164">
        <v>0</v>
      </c>
      <c r="G3985" s="164">
        <v>0</v>
      </c>
      <c r="H3985" s="164">
        <v>0</v>
      </c>
      <c r="I3985" s="164">
        <v>0</v>
      </c>
      <c r="J3985" s="164">
        <v>0</v>
      </c>
      <c r="K3985" s="164">
        <v>1</v>
      </c>
      <c r="L3985" s="164">
        <v>7</v>
      </c>
      <c r="M3985" s="164">
        <v>8.89</v>
      </c>
      <c r="N3985" s="164">
        <v>2E-3</v>
      </c>
      <c r="O3985" s="164">
        <v>2E-3</v>
      </c>
      <c r="P3985" s="164">
        <v>1</v>
      </c>
      <c r="Q3985" s="164">
        <v>7</v>
      </c>
      <c r="R3985" s="164">
        <v>8.89</v>
      </c>
      <c r="S3985" s="164">
        <v>2E-3</v>
      </c>
      <c r="T3985" s="164">
        <v>2E-3</v>
      </c>
    </row>
    <row r="3986" spans="1:20" ht="15.75" customHeight="1">
      <c r="A3986" s="126" t="s">
        <v>147</v>
      </c>
      <c r="B3986" s="163">
        <v>2017</v>
      </c>
      <c r="C3986" s="163">
        <v>4</v>
      </c>
      <c r="D3986" s="126" t="s">
        <v>56</v>
      </c>
      <c r="E3986" s="163">
        <v>4286</v>
      </c>
      <c r="F3986" s="163">
        <v>0</v>
      </c>
      <c r="G3986" s="163">
        <v>0</v>
      </c>
      <c r="H3986" s="163">
        <v>0</v>
      </c>
      <c r="I3986" s="163">
        <v>0</v>
      </c>
      <c r="J3986" s="163">
        <v>0</v>
      </c>
      <c r="K3986" s="163">
        <v>0</v>
      </c>
      <c r="L3986" s="163">
        <v>0</v>
      </c>
      <c r="M3986" s="163">
        <v>0</v>
      </c>
      <c r="N3986" s="163">
        <v>0</v>
      </c>
      <c r="O3986" s="163">
        <v>0</v>
      </c>
      <c r="P3986" s="163">
        <v>0</v>
      </c>
      <c r="Q3986" s="163">
        <v>0</v>
      </c>
      <c r="R3986" s="163">
        <v>0</v>
      </c>
      <c r="S3986" s="163">
        <v>0</v>
      </c>
      <c r="T3986" s="163">
        <v>0</v>
      </c>
    </row>
    <row r="3987" spans="1:20" ht="15.75" customHeight="1">
      <c r="A3987" s="130" t="s">
        <v>147</v>
      </c>
      <c r="B3987" s="164">
        <v>2017</v>
      </c>
      <c r="C3987" s="164">
        <v>5</v>
      </c>
      <c r="D3987" s="130" t="s">
        <v>57</v>
      </c>
      <c r="E3987" s="164">
        <v>4286</v>
      </c>
      <c r="F3987" s="164">
        <v>0</v>
      </c>
      <c r="G3987" s="164">
        <v>0</v>
      </c>
      <c r="H3987" s="164">
        <v>0</v>
      </c>
      <c r="I3987" s="164">
        <v>0</v>
      </c>
      <c r="J3987" s="164">
        <v>0</v>
      </c>
      <c r="K3987" s="164">
        <v>2</v>
      </c>
      <c r="L3987" s="164">
        <v>19</v>
      </c>
      <c r="M3987" s="164">
        <v>53.06</v>
      </c>
      <c r="N3987" s="164">
        <v>4.0000000000000001E-3</v>
      </c>
      <c r="O3987" s="164">
        <v>1.2E-2</v>
      </c>
      <c r="P3987" s="164">
        <v>2</v>
      </c>
      <c r="Q3987" s="164">
        <v>19</v>
      </c>
      <c r="R3987" s="164">
        <v>53.06</v>
      </c>
      <c r="S3987" s="164">
        <v>4.0000000000000001E-3</v>
      </c>
      <c r="T3987" s="164">
        <v>1.2E-2</v>
      </c>
    </row>
    <row r="3988" spans="1:20" ht="15.75" customHeight="1">
      <c r="A3988" s="126" t="s">
        <v>147</v>
      </c>
      <c r="B3988" s="163">
        <v>2017</v>
      </c>
      <c r="C3988" s="163">
        <v>6</v>
      </c>
      <c r="D3988" s="126" t="s">
        <v>58</v>
      </c>
      <c r="E3988" s="163">
        <v>4286</v>
      </c>
      <c r="F3988" s="163">
        <v>0</v>
      </c>
      <c r="G3988" s="163">
        <v>0</v>
      </c>
      <c r="H3988" s="163">
        <v>0</v>
      </c>
      <c r="I3988" s="163">
        <v>0</v>
      </c>
      <c r="J3988" s="163">
        <v>0</v>
      </c>
      <c r="K3988" s="163">
        <v>8</v>
      </c>
      <c r="L3988" s="163">
        <v>237</v>
      </c>
      <c r="M3988" s="163">
        <v>825.16</v>
      </c>
      <c r="N3988" s="163">
        <v>5.5E-2</v>
      </c>
      <c r="O3988" s="163">
        <v>0.193</v>
      </c>
      <c r="P3988" s="163">
        <v>8</v>
      </c>
      <c r="Q3988" s="163">
        <v>237</v>
      </c>
      <c r="R3988" s="163">
        <v>825.16</v>
      </c>
      <c r="S3988" s="163">
        <v>5.5E-2</v>
      </c>
      <c r="T3988" s="163">
        <v>0.193</v>
      </c>
    </row>
    <row r="3989" spans="1:20" ht="15.75" customHeight="1">
      <c r="A3989" s="130" t="s">
        <v>147</v>
      </c>
      <c r="B3989" s="164">
        <v>2017</v>
      </c>
      <c r="C3989" s="164">
        <v>7</v>
      </c>
      <c r="D3989" s="130" t="s">
        <v>59</v>
      </c>
      <c r="E3989" s="164">
        <v>4286</v>
      </c>
      <c r="F3989" s="164">
        <v>0</v>
      </c>
      <c r="G3989" s="164">
        <v>0</v>
      </c>
      <c r="H3989" s="164">
        <v>0</v>
      </c>
      <c r="I3989" s="164">
        <v>0</v>
      </c>
      <c r="J3989" s="164">
        <v>0</v>
      </c>
      <c r="K3989" s="164">
        <v>0</v>
      </c>
      <c r="L3989" s="164">
        <v>0</v>
      </c>
      <c r="M3989" s="164">
        <v>0</v>
      </c>
      <c r="N3989" s="164">
        <v>0</v>
      </c>
      <c r="O3989" s="164">
        <v>0</v>
      </c>
      <c r="P3989" s="164">
        <v>0</v>
      </c>
      <c r="Q3989" s="164">
        <v>0</v>
      </c>
      <c r="R3989" s="164">
        <v>0</v>
      </c>
      <c r="S3989" s="164">
        <v>0</v>
      </c>
      <c r="T3989" s="164">
        <v>0</v>
      </c>
    </row>
    <row r="3990" spans="1:20" ht="15.75" customHeight="1">
      <c r="A3990" s="126" t="s">
        <v>147</v>
      </c>
      <c r="B3990" s="163">
        <v>2017</v>
      </c>
      <c r="C3990" s="163">
        <v>8</v>
      </c>
      <c r="D3990" s="126" t="s">
        <v>60</v>
      </c>
      <c r="E3990" s="163">
        <v>4286</v>
      </c>
      <c r="F3990" s="163">
        <v>0</v>
      </c>
      <c r="G3990" s="163">
        <v>0</v>
      </c>
      <c r="H3990" s="163">
        <v>0</v>
      </c>
      <c r="I3990" s="163">
        <v>0</v>
      </c>
      <c r="J3990" s="163">
        <v>0</v>
      </c>
      <c r="K3990" s="163">
        <v>0</v>
      </c>
      <c r="L3990" s="163">
        <v>0</v>
      </c>
      <c r="M3990" s="163">
        <v>0</v>
      </c>
      <c r="N3990" s="163">
        <v>0</v>
      </c>
      <c r="O3990" s="163">
        <v>0</v>
      </c>
      <c r="P3990" s="163">
        <v>0</v>
      </c>
      <c r="Q3990" s="163">
        <v>0</v>
      </c>
      <c r="R3990" s="163">
        <v>0</v>
      </c>
      <c r="S3990" s="163">
        <v>0</v>
      </c>
      <c r="T3990" s="163">
        <v>0</v>
      </c>
    </row>
    <row r="3991" spans="1:20" ht="15.75" customHeight="1">
      <c r="A3991" s="130" t="s">
        <v>147</v>
      </c>
      <c r="B3991" s="164">
        <v>2017</v>
      </c>
      <c r="C3991" s="164">
        <v>9</v>
      </c>
      <c r="D3991" s="130" t="s">
        <v>61</v>
      </c>
      <c r="E3991" s="164">
        <v>4286</v>
      </c>
      <c r="F3991" s="164">
        <v>0</v>
      </c>
      <c r="G3991" s="164">
        <v>0</v>
      </c>
      <c r="H3991" s="164">
        <v>0</v>
      </c>
      <c r="I3991" s="164">
        <v>0</v>
      </c>
      <c r="J3991" s="164">
        <v>0</v>
      </c>
      <c r="K3991" s="164">
        <v>4</v>
      </c>
      <c r="L3991" s="164">
        <v>26</v>
      </c>
      <c r="M3991" s="164">
        <v>161.85</v>
      </c>
      <c r="N3991" s="164">
        <v>6.0000000000000001E-3</v>
      </c>
      <c r="O3991" s="164">
        <v>3.7999999999999999E-2</v>
      </c>
      <c r="P3991" s="164">
        <v>4</v>
      </c>
      <c r="Q3991" s="164">
        <v>26</v>
      </c>
      <c r="R3991" s="164">
        <v>161.85</v>
      </c>
      <c r="S3991" s="164">
        <v>6.0000000000000001E-3</v>
      </c>
      <c r="T3991" s="164">
        <v>3.7999999999999999E-2</v>
      </c>
    </row>
    <row r="3992" spans="1:20" ht="15.75" customHeight="1">
      <c r="A3992" s="126" t="s">
        <v>147</v>
      </c>
      <c r="B3992" s="163">
        <v>2018</v>
      </c>
      <c r="C3992" s="163">
        <v>0</v>
      </c>
      <c r="D3992" s="126" t="s">
        <v>53</v>
      </c>
      <c r="E3992" s="163">
        <v>4307</v>
      </c>
      <c r="F3992" s="163">
        <v>0</v>
      </c>
      <c r="G3992" s="163">
        <v>0</v>
      </c>
      <c r="H3992" s="163">
        <v>0</v>
      </c>
      <c r="I3992" s="163">
        <v>0</v>
      </c>
      <c r="J3992" s="163">
        <v>0</v>
      </c>
      <c r="K3992" s="163">
        <v>0</v>
      </c>
      <c r="L3992" s="163">
        <v>0</v>
      </c>
      <c r="M3992" s="163">
        <v>0</v>
      </c>
      <c r="N3992" s="163">
        <v>0</v>
      </c>
      <c r="O3992" s="163">
        <v>0</v>
      </c>
      <c r="P3992" s="163">
        <v>0</v>
      </c>
      <c r="Q3992" s="163">
        <v>0</v>
      </c>
      <c r="R3992" s="163">
        <v>0</v>
      </c>
      <c r="S3992" s="163">
        <v>0</v>
      </c>
      <c r="T3992" s="163">
        <v>0</v>
      </c>
    </row>
    <row r="3993" spans="1:20" ht="15.75" customHeight="1">
      <c r="A3993" s="130" t="s">
        <v>147</v>
      </c>
      <c r="B3993" s="164">
        <v>2018</v>
      </c>
      <c r="C3993" s="164">
        <v>1</v>
      </c>
      <c r="D3993" s="130" t="s">
        <v>54</v>
      </c>
      <c r="E3993" s="164">
        <v>4307</v>
      </c>
      <c r="F3993" s="164">
        <v>0</v>
      </c>
      <c r="G3993" s="164">
        <v>0</v>
      </c>
      <c r="H3993" s="164">
        <v>0</v>
      </c>
      <c r="I3993" s="164">
        <v>0</v>
      </c>
      <c r="J3993" s="164">
        <v>0</v>
      </c>
      <c r="K3993" s="164">
        <v>69</v>
      </c>
      <c r="L3993" s="164">
        <v>936</v>
      </c>
      <c r="M3993" s="164">
        <v>2395.6999999999998</v>
      </c>
      <c r="N3993" s="164">
        <v>0.217</v>
      </c>
      <c r="O3993" s="164">
        <v>0.55600000000000005</v>
      </c>
      <c r="P3993" s="164">
        <v>69</v>
      </c>
      <c r="Q3993" s="164">
        <v>936</v>
      </c>
      <c r="R3993" s="164">
        <v>2395.6999999999998</v>
      </c>
      <c r="S3993" s="164">
        <v>0.217</v>
      </c>
      <c r="T3993" s="164">
        <v>0.55600000000000005</v>
      </c>
    </row>
    <row r="3994" spans="1:20" ht="15.75" customHeight="1">
      <c r="A3994" s="126" t="s">
        <v>147</v>
      </c>
      <c r="B3994" s="163">
        <v>2018</v>
      </c>
      <c r="C3994" s="163">
        <v>2</v>
      </c>
      <c r="D3994" s="126" t="s">
        <v>1415</v>
      </c>
      <c r="E3994" s="163">
        <v>4307</v>
      </c>
      <c r="F3994" s="163">
        <v>0</v>
      </c>
      <c r="G3994" s="163">
        <v>0</v>
      </c>
      <c r="H3994" s="163">
        <v>0</v>
      </c>
      <c r="I3994" s="163">
        <v>0</v>
      </c>
      <c r="J3994" s="163">
        <v>0</v>
      </c>
      <c r="K3994" s="163">
        <v>3</v>
      </c>
      <c r="L3994" s="163">
        <v>12918</v>
      </c>
      <c r="M3994" s="163">
        <v>6374.06</v>
      </c>
      <c r="N3994" s="163">
        <v>2.9990000000000001</v>
      </c>
      <c r="O3994" s="163">
        <v>1.48</v>
      </c>
      <c r="P3994" s="163">
        <v>3</v>
      </c>
      <c r="Q3994" s="163">
        <v>12918</v>
      </c>
      <c r="R3994" s="163">
        <v>6374.06</v>
      </c>
      <c r="S3994" s="163">
        <v>2.9990000000000001</v>
      </c>
      <c r="T3994" s="163">
        <v>1.48</v>
      </c>
    </row>
    <row r="3995" spans="1:20" ht="15.75" customHeight="1">
      <c r="A3995" s="130" t="s">
        <v>147</v>
      </c>
      <c r="B3995" s="164">
        <v>2018</v>
      </c>
      <c r="C3995" s="164">
        <v>3</v>
      </c>
      <c r="D3995" s="130" t="s">
        <v>55</v>
      </c>
      <c r="E3995" s="164">
        <v>4307</v>
      </c>
      <c r="F3995" s="164">
        <v>0</v>
      </c>
      <c r="G3995" s="164">
        <v>0</v>
      </c>
      <c r="H3995" s="164">
        <v>0</v>
      </c>
      <c r="I3995" s="164">
        <v>0</v>
      </c>
      <c r="J3995" s="164">
        <v>0</v>
      </c>
      <c r="K3995" s="164">
        <v>0</v>
      </c>
      <c r="L3995" s="164">
        <v>0</v>
      </c>
      <c r="M3995" s="164">
        <v>0</v>
      </c>
      <c r="N3995" s="164">
        <v>0</v>
      </c>
      <c r="O3995" s="164">
        <v>0</v>
      </c>
      <c r="P3995" s="164">
        <v>0</v>
      </c>
      <c r="Q3995" s="164">
        <v>0</v>
      </c>
      <c r="R3995" s="164">
        <v>0</v>
      </c>
      <c r="S3995" s="164">
        <v>0</v>
      </c>
      <c r="T3995" s="164">
        <v>0</v>
      </c>
    </row>
    <row r="3996" spans="1:20" ht="15.75" customHeight="1">
      <c r="A3996" s="126" t="s">
        <v>147</v>
      </c>
      <c r="B3996" s="163">
        <v>2018</v>
      </c>
      <c r="C3996" s="163">
        <v>4</v>
      </c>
      <c r="D3996" s="126" t="s">
        <v>56</v>
      </c>
      <c r="E3996" s="163">
        <v>4307</v>
      </c>
      <c r="F3996" s="163">
        <v>0</v>
      </c>
      <c r="G3996" s="163">
        <v>0</v>
      </c>
      <c r="H3996" s="163">
        <v>0</v>
      </c>
      <c r="I3996" s="163">
        <v>0</v>
      </c>
      <c r="J3996" s="163">
        <v>0</v>
      </c>
      <c r="K3996" s="163">
        <v>0</v>
      </c>
      <c r="L3996" s="163">
        <v>0</v>
      </c>
      <c r="M3996" s="163">
        <v>0</v>
      </c>
      <c r="N3996" s="163">
        <v>0</v>
      </c>
      <c r="O3996" s="163">
        <v>0</v>
      </c>
      <c r="P3996" s="163">
        <v>0</v>
      </c>
      <c r="Q3996" s="163">
        <v>0</v>
      </c>
      <c r="R3996" s="163">
        <v>0</v>
      </c>
      <c r="S3996" s="163">
        <v>0</v>
      </c>
      <c r="T3996" s="163">
        <v>0</v>
      </c>
    </row>
    <row r="3997" spans="1:20" ht="15.75" customHeight="1">
      <c r="A3997" s="130" t="s">
        <v>147</v>
      </c>
      <c r="B3997" s="164">
        <v>2018</v>
      </c>
      <c r="C3997" s="164">
        <v>5</v>
      </c>
      <c r="D3997" s="130" t="s">
        <v>57</v>
      </c>
      <c r="E3997" s="164">
        <v>4307</v>
      </c>
      <c r="F3997" s="164">
        <v>0</v>
      </c>
      <c r="G3997" s="164">
        <v>0</v>
      </c>
      <c r="H3997" s="164">
        <v>0</v>
      </c>
      <c r="I3997" s="164">
        <v>0</v>
      </c>
      <c r="J3997" s="164">
        <v>0</v>
      </c>
      <c r="K3997" s="164">
        <v>5</v>
      </c>
      <c r="L3997" s="164">
        <v>1372</v>
      </c>
      <c r="M3997" s="164">
        <v>3488.13</v>
      </c>
      <c r="N3997" s="164">
        <v>0.31900000000000001</v>
      </c>
      <c r="O3997" s="164">
        <v>0.81</v>
      </c>
      <c r="P3997" s="164">
        <v>5</v>
      </c>
      <c r="Q3997" s="164">
        <v>1372</v>
      </c>
      <c r="R3997" s="164">
        <v>3488.13</v>
      </c>
      <c r="S3997" s="164">
        <v>0.31900000000000001</v>
      </c>
      <c r="T3997" s="164">
        <v>0.81</v>
      </c>
    </row>
    <row r="3998" spans="1:20" ht="15.75" customHeight="1">
      <c r="A3998" s="126" t="s">
        <v>147</v>
      </c>
      <c r="B3998" s="163">
        <v>2018</v>
      </c>
      <c r="C3998" s="163">
        <v>6</v>
      </c>
      <c r="D3998" s="126" t="s">
        <v>58</v>
      </c>
      <c r="E3998" s="163">
        <v>4307</v>
      </c>
      <c r="F3998" s="163">
        <v>0</v>
      </c>
      <c r="G3998" s="163">
        <v>0</v>
      </c>
      <c r="H3998" s="163">
        <v>0</v>
      </c>
      <c r="I3998" s="163">
        <v>0</v>
      </c>
      <c r="J3998" s="163">
        <v>0</v>
      </c>
      <c r="K3998" s="163">
        <v>6</v>
      </c>
      <c r="L3998" s="163">
        <v>370</v>
      </c>
      <c r="M3998" s="163">
        <v>437.77</v>
      </c>
      <c r="N3998" s="163">
        <v>8.5999999999999993E-2</v>
      </c>
      <c r="O3998" s="163">
        <v>0.10199999999999999</v>
      </c>
      <c r="P3998" s="163">
        <v>6</v>
      </c>
      <c r="Q3998" s="163">
        <v>370</v>
      </c>
      <c r="R3998" s="163">
        <v>437.77</v>
      </c>
      <c r="S3998" s="163">
        <v>8.5999999999999993E-2</v>
      </c>
      <c r="T3998" s="163">
        <v>0.10199999999999999</v>
      </c>
    </row>
    <row r="3999" spans="1:20" ht="15.75" customHeight="1">
      <c r="A3999" s="130" t="s">
        <v>147</v>
      </c>
      <c r="B3999" s="164">
        <v>2018</v>
      </c>
      <c r="C3999" s="164">
        <v>7</v>
      </c>
      <c r="D3999" s="130" t="s">
        <v>59</v>
      </c>
      <c r="E3999" s="164">
        <v>4307</v>
      </c>
      <c r="F3999" s="164">
        <v>0</v>
      </c>
      <c r="G3999" s="164">
        <v>0</v>
      </c>
      <c r="H3999" s="164">
        <v>0</v>
      </c>
      <c r="I3999" s="164">
        <v>0</v>
      </c>
      <c r="J3999" s="164">
        <v>0</v>
      </c>
      <c r="K3999" s="164">
        <v>0</v>
      </c>
      <c r="L3999" s="164">
        <v>0</v>
      </c>
      <c r="M3999" s="164">
        <v>0</v>
      </c>
      <c r="N3999" s="164">
        <v>0</v>
      </c>
      <c r="O3999" s="164">
        <v>0</v>
      </c>
      <c r="P3999" s="164">
        <v>0</v>
      </c>
      <c r="Q3999" s="164">
        <v>0</v>
      </c>
      <c r="R3999" s="164">
        <v>0</v>
      </c>
      <c r="S3999" s="164">
        <v>0</v>
      </c>
      <c r="T3999" s="164">
        <v>0</v>
      </c>
    </row>
    <row r="4000" spans="1:20" ht="15.75" customHeight="1">
      <c r="A4000" s="126" t="s">
        <v>147</v>
      </c>
      <c r="B4000" s="163">
        <v>2018</v>
      </c>
      <c r="C4000" s="163">
        <v>8</v>
      </c>
      <c r="D4000" s="126" t="s">
        <v>60</v>
      </c>
      <c r="E4000" s="163">
        <v>4307</v>
      </c>
      <c r="F4000" s="163">
        <v>0</v>
      </c>
      <c r="G4000" s="163">
        <v>0</v>
      </c>
      <c r="H4000" s="163">
        <v>0</v>
      </c>
      <c r="I4000" s="163">
        <v>0</v>
      </c>
      <c r="J4000" s="163">
        <v>0</v>
      </c>
      <c r="K4000" s="163">
        <v>0</v>
      </c>
      <c r="L4000" s="163">
        <v>0</v>
      </c>
      <c r="M4000" s="163">
        <v>0</v>
      </c>
      <c r="N4000" s="163">
        <v>0</v>
      </c>
      <c r="O4000" s="163">
        <v>0</v>
      </c>
      <c r="P4000" s="163">
        <v>0</v>
      </c>
      <c r="Q4000" s="163">
        <v>0</v>
      </c>
      <c r="R4000" s="163">
        <v>0</v>
      </c>
      <c r="S4000" s="163">
        <v>0</v>
      </c>
      <c r="T4000" s="163">
        <v>0</v>
      </c>
    </row>
    <row r="4001" spans="1:20" ht="15.75" customHeight="1">
      <c r="A4001" s="130" t="s">
        <v>147</v>
      </c>
      <c r="B4001" s="164">
        <v>2018</v>
      </c>
      <c r="C4001" s="164">
        <v>9</v>
      </c>
      <c r="D4001" s="130" t="s">
        <v>61</v>
      </c>
      <c r="E4001" s="164">
        <v>4307</v>
      </c>
      <c r="F4001" s="164">
        <v>0</v>
      </c>
      <c r="G4001" s="164">
        <v>0</v>
      </c>
      <c r="H4001" s="164">
        <v>0</v>
      </c>
      <c r="I4001" s="164">
        <v>0</v>
      </c>
      <c r="J4001" s="164">
        <v>0</v>
      </c>
      <c r="K4001" s="164">
        <v>8</v>
      </c>
      <c r="L4001" s="164">
        <v>837</v>
      </c>
      <c r="M4001" s="164">
        <v>1320.74</v>
      </c>
      <c r="N4001" s="164">
        <v>0.19400000000000001</v>
      </c>
      <c r="O4001" s="164">
        <v>0.307</v>
      </c>
      <c r="P4001" s="164">
        <v>8</v>
      </c>
      <c r="Q4001" s="164">
        <v>837</v>
      </c>
      <c r="R4001" s="164">
        <v>1320.74</v>
      </c>
      <c r="S4001" s="164">
        <v>0.19400000000000001</v>
      </c>
      <c r="T4001" s="164">
        <v>0.307</v>
      </c>
    </row>
    <row r="4002" spans="1:20" ht="15.75" customHeight="1">
      <c r="A4002" s="126" t="s">
        <v>147</v>
      </c>
      <c r="B4002" s="163">
        <v>2019</v>
      </c>
      <c r="C4002" s="163">
        <v>0</v>
      </c>
      <c r="D4002" s="126" t="s">
        <v>53</v>
      </c>
      <c r="E4002" s="163">
        <v>4318</v>
      </c>
      <c r="F4002" s="163">
        <v>0</v>
      </c>
      <c r="G4002" s="163">
        <v>0</v>
      </c>
      <c r="H4002" s="163">
        <v>0</v>
      </c>
      <c r="I4002" s="163">
        <v>0</v>
      </c>
      <c r="J4002" s="163">
        <v>0</v>
      </c>
      <c r="K4002" s="163">
        <v>0</v>
      </c>
      <c r="L4002" s="163">
        <v>0</v>
      </c>
      <c r="M4002" s="163">
        <v>0</v>
      </c>
      <c r="N4002" s="163">
        <v>0</v>
      </c>
      <c r="O4002" s="163">
        <v>0</v>
      </c>
      <c r="P4002" s="163">
        <v>0</v>
      </c>
      <c r="Q4002" s="163">
        <v>0</v>
      </c>
      <c r="R4002" s="163">
        <v>0</v>
      </c>
      <c r="S4002" s="163">
        <v>0</v>
      </c>
      <c r="T4002" s="163">
        <v>0</v>
      </c>
    </row>
    <row r="4003" spans="1:20" ht="15.75" customHeight="1">
      <c r="A4003" s="130" t="s">
        <v>147</v>
      </c>
      <c r="B4003" s="164">
        <v>2019</v>
      </c>
      <c r="C4003" s="164">
        <v>1</v>
      </c>
      <c r="D4003" s="130" t="s">
        <v>54</v>
      </c>
      <c r="E4003" s="164">
        <v>4318</v>
      </c>
      <c r="F4003" s="164">
        <v>0</v>
      </c>
      <c r="G4003" s="164">
        <v>0</v>
      </c>
      <c r="H4003" s="164">
        <v>0</v>
      </c>
      <c r="I4003" s="164">
        <v>0</v>
      </c>
      <c r="J4003" s="164">
        <v>0</v>
      </c>
      <c r="K4003" s="164">
        <v>50</v>
      </c>
      <c r="L4003" s="164">
        <v>801</v>
      </c>
      <c r="M4003" s="164">
        <v>1781.69</v>
      </c>
      <c r="N4003" s="164">
        <v>0.186</v>
      </c>
      <c r="O4003" s="164">
        <v>0.41299999999999998</v>
      </c>
      <c r="P4003" s="164">
        <v>50</v>
      </c>
      <c r="Q4003" s="164">
        <v>801</v>
      </c>
      <c r="R4003" s="164">
        <v>1781.69</v>
      </c>
      <c r="S4003" s="164">
        <v>0.186</v>
      </c>
      <c r="T4003" s="164">
        <v>0.41299999999999998</v>
      </c>
    </row>
    <row r="4004" spans="1:20" ht="15.75" customHeight="1">
      <c r="A4004" s="126" t="s">
        <v>147</v>
      </c>
      <c r="B4004" s="163">
        <v>2019</v>
      </c>
      <c r="C4004" s="163">
        <v>2</v>
      </c>
      <c r="D4004" s="126" t="s">
        <v>1415</v>
      </c>
      <c r="E4004" s="163">
        <v>4318</v>
      </c>
      <c r="F4004" s="163">
        <v>0</v>
      </c>
      <c r="G4004" s="163">
        <v>0</v>
      </c>
      <c r="H4004" s="163">
        <v>0</v>
      </c>
      <c r="I4004" s="163">
        <v>0</v>
      </c>
      <c r="J4004" s="163">
        <v>0</v>
      </c>
      <c r="K4004" s="163">
        <v>1</v>
      </c>
      <c r="L4004" s="163">
        <v>4322</v>
      </c>
      <c r="M4004" s="163">
        <v>360.02</v>
      </c>
      <c r="N4004" s="163">
        <v>1</v>
      </c>
      <c r="O4004" s="163">
        <v>8.3000000000000004E-2</v>
      </c>
      <c r="P4004" s="163">
        <v>1</v>
      </c>
      <c r="Q4004" s="163">
        <v>4322</v>
      </c>
      <c r="R4004" s="163">
        <v>360.02</v>
      </c>
      <c r="S4004" s="163">
        <v>1</v>
      </c>
      <c r="T4004" s="163">
        <v>8.3000000000000004E-2</v>
      </c>
    </row>
    <row r="4005" spans="1:20" ht="15.75" customHeight="1">
      <c r="A4005" s="130" t="s">
        <v>147</v>
      </c>
      <c r="B4005" s="164">
        <v>2019</v>
      </c>
      <c r="C4005" s="164">
        <v>3</v>
      </c>
      <c r="D4005" s="130" t="s">
        <v>55</v>
      </c>
      <c r="E4005" s="164">
        <v>4318</v>
      </c>
      <c r="F4005" s="164">
        <v>0</v>
      </c>
      <c r="G4005" s="164">
        <v>0</v>
      </c>
      <c r="H4005" s="164">
        <v>0</v>
      </c>
      <c r="I4005" s="164">
        <v>0</v>
      </c>
      <c r="J4005" s="164">
        <v>0</v>
      </c>
      <c r="K4005" s="164">
        <v>0</v>
      </c>
      <c r="L4005" s="164">
        <v>0</v>
      </c>
      <c r="M4005" s="164">
        <v>0</v>
      </c>
      <c r="N4005" s="164">
        <v>0</v>
      </c>
      <c r="O4005" s="164">
        <v>0</v>
      </c>
      <c r="P4005" s="164">
        <v>0</v>
      </c>
      <c r="Q4005" s="164">
        <v>0</v>
      </c>
      <c r="R4005" s="164">
        <v>0</v>
      </c>
      <c r="S4005" s="164">
        <v>0</v>
      </c>
      <c r="T4005" s="164">
        <v>0</v>
      </c>
    </row>
    <row r="4006" spans="1:20" ht="15.75" customHeight="1">
      <c r="A4006" s="126" t="s">
        <v>147</v>
      </c>
      <c r="B4006" s="163">
        <v>2019</v>
      </c>
      <c r="C4006" s="163">
        <v>4</v>
      </c>
      <c r="D4006" s="126" t="s">
        <v>56</v>
      </c>
      <c r="E4006" s="163">
        <v>4318</v>
      </c>
      <c r="F4006" s="163">
        <v>0</v>
      </c>
      <c r="G4006" s="163">
        <v>0</v>
      </c>
      <c r="H4006" s="163">
        <v>0</v>
      </c>
      <c r="I4006" s="163">
        <v>0</v>
      </c>
      <c r="J4006" s="163">
        <v>0</v>
      </c>
      <c r="K4006" s="163">
        <v>0</v>
      </c>
      <c r="L4006" s="163">
        <v>0</v>
      </c>
      <c r="M4006" s="163">
        <v>0</v>
      </c>
      <c r="N4006" s="163">
        <v>0</v>
      </c>
      <c r="O4006" s="163">
        <v>0</v>
      </c>
      <c r="P4006" s="163">
        <v>0</v>
      </c>
      <c r="Q4006" s="163">
        <v>0</v>
      </c>
      <c r="R4006" s="163">
        <v>0</v>
      </c>
      <c r="S4006" s="163">
        <v>0</v>
      </c>
      <c r="T4006" s="163">
        <v>0</v>
      </c>
    </row>
    <row r="4007" spans="1:20" ht="15.75" customHeight="1">
      <c r="A4007" s="130" t="s">
        <v>147</v>
      </c>
      <c r="B4007" s="164">
        <v>2019</v>
      </c>
      <c r="C4007" s="164">
        <v>5</v>
      </c>
      <c r="D4007" s="130" t="s">
        <v>57</v>
      </c>
      <c r="E4007" s="164">
        <v>4318</v>
      </c>
      <c r="F4007" s="164">
        <v>0</v>
      </c>
      <c r="G4007" s="164">
        <v>0</v>
      </c>
      <c r="H4007" s="164">
        <v>0</v>
      </c>
      <c r="I4007" s="164">
        <v>0</v>
      </c>
      <c r="J4007" s="164">
        <v>0</v>
      </c>
      <c r="K4007" s="164">
        <v>3</v>
      </c>
      <c r="L4007" s="164">
        <v>26</v>
      </c>
      <c r="M4007" s="164">
        <v>28.36</v>
      </c>
      <c r="N4007" s="164">
        <v>6.0000000000000001E-3</v>
      </c>
      <c r="O4007" s="164">
        <v>7.0000000000000001E-3</v>
      </c>
      <c r="P4007" s="164">
        <v>3</v>
      </c>
      <c r="Q4007" s="164">
        <v>26</v>
      </c>
      <c r="R4007" s="164">
        <v>28.36</v>
      </c>
      <c r="S4007" s="164">
        <v>6.0000000000000001E-3</v>
      </c>
      <c r="T4007" s="164">
        <v>7.0000000000000001E-3</v>
      </c>
    </row>
    <row r="4008" spans="1:20" ht="15.75" customHeight="1">
      <c r="A4008" s="126" t="s">
        <v>147</v>
      </c>
      <c r="B4008" s="163">
        <v>2019</v>
      </c>
      <c r="C4008" s="163">
        <v>6</v>
      </c>
      <c r="D4008" s="126" t="s">
        <v>58</v>
      </c>
      <c r="E4008" s="163">
        <v>4318</v>
      </c>
      <c r="F4008" s="163">
        <v>0</v>
      </c>
      <c r="G4008" s="163">
        <v>0</v>
      </c>
      <c r="H4008" s="163">
        <v>0</v>
      </c>
      <c r="I4008" s="163">
        <v>0</v>
      </c>
      <c r="J4008" s="163">
        <v>0</v>
      </c>
      <c r="K4008" s="163">
        <v>3</v>
      </c>
      <c r="L4008" s="163">
        <v>23</v>
      </c>
      <c r="M4008" s="163">
        <v>32.08</v>
      </c>
      <c r="N4008" s="163">
        <v>5.0000000000000001E-3</v>
      </c>
      <c r="O4008" s="163">
        <v>7.0000000000000001E-3</v>
      </c>
      <c r="P4008" s="163">
        <v>3</v>
      </c>
      <c r="Q4008" s="163">
        <v>23</v>
      </c>
      <c r="R4008" s="163">
        <v>32.08</v>
      </c>
      <c r="S4008" s="163">
        <v>5.0000000000000001E-3</v>
      </c>
      <c r="T4008" s="163">
        <v>7.0000000000000001E-3</v>
      </c>
    </row>
    <row r="4009" spans="1:20" ht="15.75" customHeight="1">
      <c r="A4009" s="130" t="s">
        <v>147</v>
      </c>
      <c r="B4009" s="164">
        <v>2019</v>
      </c>
      <c r="C4009" s="164">
        <v>7</v>
      </c>
      <c r="D4009" s="130" t="s">
        <v>59</v>
      </c>
      <c r="E4009" s="164">
        <v>4318</v>
      </c>
      <c r="F4009" s="164">
        <v>0</v>
      </c>
      <c r="G4009" s="164">
        <v>0</v>
      </c>
      <c r="H4009" s="164">
        <v>0</v>
      </c>
      <c r="I4009" s="164">
        <v>0</v>
      </c>
      <c r="J4009" s="164">
        <v>0</v>
      </c>
      <c r="K4009" s="164">
        <v>0</v>
      </c>
      <c r="L4009" s="164">
        <v>0</v>
      </c>
      <c r="M4009" s="164">
        <v>0</v>
      </c>
      <c r="N4009" s="164">
        <v>0</v>
      </c>
      <c r="O4009" s="164">
        <v>0</v>
      </c>
      <c r="P4009" s="164">
        <v>0</v>
      </c>
      <c r="Q4009" s="164">
        <v>0</v>
      </c>
      <c r="R4009" s="164">
        <v>0</v>
      </c>
      <c r="S4009" s="164">
        <v>0</v>
      </c>
      <c r="T4009" s="164">
        <v>0</v>
      </c>
    </row>
    <row r="4010" spans="1:20" ht="15.75" customHeight="1">
      <c r="A4010" s="126" t="s">
        <v>147</v>
      </c>
      <c r="B4010" s="163">
        <v>2019</v>
      </c>
      <c r="C4010" s="163">
        <v>8</v>
      </c>
      <c r="D4010" s="126" t="s">
        <v>60</v>
      </c>
      <c r="E4010" s="163">
        <v>4318</v>
      </c>
      <c r="F4010" s="163">
        <v>0</v>
      </c>
      <c r="G4010" s="163">
        <v>0</v>
      </c>
      <c r="H4010" s="163">
        <v>0</v>
      </c>
      <c r="I4010" s="163">
        <v>0</v>
      </c>
      <c r="J4010" s="163">
        <v>0</v>
      </c>
      <c r="K4010" s="163">
        <v>0</v>
      </c>
      <c r="L4010" s="163">
        <v>0</v>
      </c>
      <c r="M4010" s="163">
        <v>0</v>
      </c>
      <c r="N4010" s="163">
        <v>0</v>
      </c>
      <c r="O4010" s="163">
        <v>0</v>
      </c>
      <c r="P4010" s="163">
        <v>0</v>
      </c>
      <c r="Q4010" s="163">
        <v>0</v>
      </c>
      <c r="R4010" s="163">
        <v>0</v>
      </c>
      <c r="S4010" s="163">
        <v>0</v>
      </c>
      <c r="T4010" s="163">
        <v>0</v>
      </c>
    </row>
    <row r="4011" spans="1:20" ht="15.75" customHeight="1">
      <c r="A4011" s="130" t="s">
        <v>147</v>
      </c>
      <c r="B4011" s="164">
        <v>2019</v>
      </c>
      <c r="C4011" s="164">
        <v>9</v>
      </c>
      <c r="D4011" s="130" t="s">
        <v>61</v>
      </c>
      <c r="E4011" s="164">
        <v>4318</v>
      </c>
      <c r="F4011" s="164">
        <v>0</v>
      </c>
      <c r="G4011" s="164">
        <v>0</v>
      </c>
      <c r="H4011" s="164">
        <v>0</v>
      </c>
      <c r="I4011" s="164">
        <v>0</v>
      </c>
      <c r="J4011" s="164">
        <v>0</v>
      </c>
      <c r="K4011" s="164">
        <v>2</v>
      </c>
      <c r="L4011" s="164">
        <v>142</v>
      </c>
      <c r="M4011" s="164">
        <v>155.4</v>
      </c>
      <c r="N4011" s="164">
        <v>3.3000000000000002E-2</v>
      </c>
      <c r="O4011" s="164">
        <v>3.5999999999999997E-2</v>
      </c>
      <c r="P4011" s="164">
        <v>2</v>
      </c>
      <c r="Q4011" s="164">
        <v>142</v>
      </c>
      <c r="R4011" s="164">
        <v>155.4</v>
      </c>
      <c r="S4011" s="164">
        <v>3.3000000000000002E-2</v>
      </c>
      <c r="T4011" s="164">
        <v>3.5999999999999997E-2</v>
      </c>
    </row>
    <row r="4012" spans="1:20" ht="15.75" customHeight="1">
      <c r="A4012" s="126" t="s">
        <v>147</v>
      </c>
      <c r="B4012" s="163">
        <v>2020</v>
      </c>
      <c r="C4012" s="163">
        <v>0</v>
      </c>
      <c r="D4012" s="126" t="s">
        <v>53</v>
      </c>
      <c r="E4012" s="163">
        <v>4338</v>
      </c>
      <c r="F4012" s="163">
        <v>0</v>
      </c>
      <c r="G4012" s="163">
        <v>0</v>
      </c>
      <c r="H4012" s="163">
        <v>0</v>
      </c>
      <c r="I4012" s="163">
        <v>0</v>
      </c>
      <c r="J4012" s="163">
        <v>0</v>
      </c>
      <c r="K4012" s="163">
        <v>0</v>
      </c>
      <c r="L4012" s="163">
        <v>0</v>
      </c>
      <c r="M4012" s="163">
        <v>0</v>
      </c>
      <c r="N4012" s="163">
        <v>0</v>
      </c>
      <c r="O4012" s="163">
        <v>0</v>
      </c>
      <c r="P4012" s="163">
        <v>0</v>
      </c>
      <c r="Q4012" s="163">
        <v>0</v>
      </c>
      <c r="R4012" s="163">
        <v>0</v>
      </c>
      <c r="S4012" s="163">
        <v>0</v>
      </c>
      <c r="T4012" s="163">
        <v>0</v>
      </c>
    </row>
    <row r="4013" spans="1:20" ht="15.75" customHeight="1">
      <c r="A4013" s="130" t="s">
        <v>147</v>
      </c>
      <c r="B4013" s="164">
        <v>2020</v>
      </c>
      <c r="C4013" s="164">
        <v>1</v>
      </c>
      <c r="D4013" s="130" t="s">
        <v>54</v>
      </c>
      <c r="E4013" s="164">
        <v>4338</v>
      </c>
      <c r="F4013" s="164">
        <v>0</v>
      </c>
      <c r="G4013" s="164">
        <v>0</v>
      </c>
      <c r="H4013" s="164">
        <v>0</v>
      </c>
      <c r="I4013" s="164">
        <v>0</v>
      </c>
      <c r="J4013" s="164">
        <v>0</v>
      </c>
      <c r="K4013" s="164">
        <v>52</v>
      </c>
      <c r="L4013" s="164">
        <v>757</v>
      </c>
      <c r="M4013" s="164">
        <v>1658.48</v>
      </c>
      <c r="N4013" s="164">
        <v>0.17499999999999999</v>
      </c>
      <c r="O4013" s="164">
        <v>0.38200000000000001</v>
      </c>
      <c r="P4013" s="164">
        <v>52</v>
      </c>
      <c r="Q4013" s="164">
        <v>757</v>
      </c>
      <c r="R4013" s="164">
        <v>1658.48</v>
      </c>
      <c r="S4013" s="164">
        <v>0.17499999999999999</v>
      </c>
      <c r="T4013" s="164">
        <v>0.38200000000000001</v>
      </c>
    </row>
    <row r="4014" spans="1:20" ht="15.75" customHeight="1">
      <c r="A4014" s="126" t="s">
        <v>147</v>
      </c>
      <c r="B4014" s="163">
        <v>2020</v>
      </c>
      <c r="C4014" s="163">
        <v>2</v>
      </c>
      <c r="D4014" s="126" t="s">
        <v>1415</v>
      </c>
      <c r="E4014" s="163">
        <v>4338</v>
      </c>
      <c r="F4014" s="163">
        <v>0</v>
      </c>
      <c r="G4014" s="163">
        <v>0</v>
      </c>
      <c r="H4014" s="163">
        <v>0</v>
      </c>
      <c r="I4014" s="163">
        <v>0</v>
      </c>
      <c r="J4014" s="163">
        <v>0</v>
      </c>
      <c r="K4014" s="163">
        <v>1</v>
      </c>
      <c r="L4014" s="163">
        <v>4340</v>
      </c>
      <c r="M4014" s="163">
        <v>23132.2</v>
      </c>
      <c r="N4014" s="163">
        <v>1</v>
      </c>
      <c r="O4014" s="163">
        <v>5.3310000000000004</v>
      </c>
      <c r="P4014" s="163">
        <v>1</v>
      </c>
      <c r="Q4014" s="163">
        <v>4340</v>
      </c>
      <c r="R4014" s="163">
        <v>23132.2</v>
      </c>
      <c r="S4014" s="163">
        <v>1</v>
      </c>
      <c r="T4014" s="163">
        <v>5.3310000000000004</v>
      </c>
    </row>
    <row r="4015" spans="1:20" ht="15.75" customHeight="1">
      <c r="A4015" s="130" t="s">
        <v>147</v>
      </c>
      <c r="B4015" s="164">
        <v>2020</v>
      </c>
      <c r="C4015" s="164">
        <v>3</v>
      </c>
      <c r="D4015" s="130" t="s">
        <v>55</v>
      </c>
      <c r="E4015" s="164">
        <v>4338</v>
      </c>
      <c r="F4015" s="164">
        <v>0</v>
      </c>
      <c r="G4015" s="164">
        <v>0</v>
      </c>
      <c r="H4015" s="164">
        <v>0</v>
      </c>
      <c r="I4015" s="164">
        <v>0</v>
      </c>
      <c r="J4015" s="164">
        <v>0</v>
      </c>
      <c r="K4015" s="164">
        <v>3</v>
      </c>
      <c r="L4015" s="164">
        <v>37</v>
      </c>
      <c r="M4015" s="164">
        <v>68.16</v>
      </c>
      <c r="N4015" s="164">
        <v>8.9999999999999993E-3</v>
      </c>
      <c r="O4015" s="164">
        <v>1.6E-2</v>
      </c>
      <c r="P4015" s="164">
        <v>3</v>
      </c>
      <c r="Q4015" s="164">
        <v>37</v>
      </c>
      <c r="R4015" s="164">
        <v>68.16</v>
      </c>
      <c r="S4015" s="164">
        <v>8.9999999999999993E-3</v>
      </c>
      <c r="T4015" s="164">
        <v>1.6E-2</v>
      </c>
    </row>
    <row r="4016" spans="1:20" ht="15.75" customHeight="1">
      <c r="A4016" s="126" t="s">
        <v>147</v>
      </c>
      <c r="B4016" s="163">
        <v>2020</v>
      </c>
      <c r="C4016" s="163">
        <v>4</v>
      </c>
      <c r="D4016" s="126" t="s">
        <v>56</v>
      </c>
      <c r="E4016" s="163">
        <v>4338</v>
      </c>
      <c r="F4016" s="163">
        <v>0</v>
      </c>
      <c r="G4016" s="163">
        <v>0</v>
      </c>
      <c r="H4016" s="163">
        <v>0</v>
      </c>
      <c r="I4016" s="163">
        <v>0</v>
      </c>
      <c r="J4016" s="163">
        <v>0</v>
      </c>
      <c r="K4016" s="163">
        <v>0</v>
      </c>
      <c r="L4016" s="163">
        <v>0</v>
      </c>
      <c r="M4016" s="163">
        <v>0</v>
      </c>
      <c r="N4016" s="163">
        <v>0</v>
      </c>
      <c r="O4016" s="163">
        <v>0</v>
      </c>
      <c r="P4016" s="163">
        <v>0</v>
      </c>
      <c r="Q4016" s="163">
        <v>0</v>
      </c>
      <c r="R4016" s="163">
        <v>0</v>
      </c>
      <c r="S4016" s="163">
        <v>0</v>
      </c>
      <c r="T4016" s="163">
        <v>0</v>
      </c>
    </row>
    <row r="4017" spans="1:20" ht="15.75" customHeight="1">
      <c r="A4017" s="130" t="s">
        <v>147</v>
      </c>
      <c r="B4017" s="164">
        <v>2020</v>
      </c>
      <c r="C4017" s="164">
        <v>5</v>
      </c>
      <c r="D4017" s="130" t="s">
        <v>57</v>
      </c>
      <c r="E4017" s="164">
        <v>4338</v>
      </c>
      <c r="F4017" s="164">
        <v>0</v>
      </c>
      <c r="G4017" s="164">
        <v>0</v>
      </c>
      <c r="H4017" s="164">
        <v>0</v>
      </c>
      <c r="I4017" s="164">
        <v>0</v>
      </c>
      <c r="J4017" s="164">
        <v>0</v>
      </c>
      <c r="K4017" s="164">
        <v>5</v>
      </c>
      <c r="L4017" s="164">
        <v>584</v>
      </c>
      <c r="M4017" s="164">
        <v>724.68</v>
      </c>
      <c r="N4017" s="164">
        <v>0.13500000000000001</v>
      </c>
      <c r="O4017" s="164">
        <v>0.16700000000000001</v>
      </c>
      <c r="P4017" s="164">
        <v>5</v>
      </c>
      <c r="Q4017" s="164">
        <v>584</v>
      </c>
      <c r="R4017" s="164">
        <v>724.68</v>
      </c>
      <c r="S4017" s="164">
        <v>0.13500000000000001</v>
      </c>
      <c r="T4017" s="164">
        <v>0.16700000000000001</v>
      </c>
    </row>
    <row r="4018" spans="1:20" ht="15.75" customHeight="1">
      <c r="A4018" s="126" t="s">
        <v>147</v>
      </c>
      <c r="B4018" s="163">
        <v>2020</v>
      </c>
      <c r="C4018" s="163">
        <v>6</v>
      </c>
      <c r="D4018" s="126" t="s">
        <v>58</v>
      </c>
      <c r="E4018" s="163">
        <v>4338</v>
      </c>
      <c r="F4018" s="163">
        <v>0</v>
      </c>
      <c r="G4018" s="163">
        <v>0</v>
      </c>
      <c r="H4018" s="163">
        <v>0</v>
      </c>
      <c r="I4018" s="163">
        <v>0</v>
      </c>
      <c r="J4018" s="163">
        <v>0</v>
      </c>
      <c r="K4018" s="163">
        <v>0</v>
      </c>
      <c r="L4018" s="163">
        <v>0</v>
      </c>
      <c r="M4018" s="163">
        <v>0</v>
      </c>
      <c r="N4018" s="163">
        <v>0</v>
      </c>
      <c r="O4018" s="163">
        <v>0</v>
      </c>
      <c r="P4018" s="163">
        <v>0</v>
      </c>
      <c r="Q4018" s="163">
        <v>0</v>
      </c>
      <c r="R4018" s="163">
        <v>0</v>
      </c>
      <c r="S4018" s="163">
        <v>0</v>
      </c>
      <c r="T4018" s="163">
        <v>0</v>
      </c>
    </row>
    <row r="4019" spans="1:20" ht="15.75" customHeight="1">
      <c r="A4019" s="130" t="s">
        <v>147</v>
      </c>
      <c r="B4019" s="164">
        <v>2020</v>
      </c>
      <c r="C4019" s="164">
        <v>7</v>
      </c>
      <c r="D4019" s="130" t="s">
        <v>59</v>
      </c>
      <c r="E4019" s="164">
        <v>4338</v>
      </c>
      <c r="F4019" s="164">
        <v>0</v>
      </c>
      <c r="G4019" s="164">
        <v>0</v>
      </c>
      <c r="H4019" s="164">
        <v>0</v>
      </c>
      <c r="I4019" s="164">
        <v>0</v>
      </c>
      <c r="J4019" s="164">
        <v>0</v>
      </c>
      <c r="K4019" s="164">
        <v>0</v>
      </c>
      <c r="L4019" s="164">
        <v>0</v>
      </c>
      <c r="M4019" s="164">
        <v>0</v>
      </c>
      <c r="N4019" s="164">
        <v>0</v>
      </c>
      <c r="O4019" s="164">
        <v>0</v>
      </c>
      <c r="P4019" s="164">
        <v>0</v>
      </c>
      <c r="Q4019" s="164">
        <v>0</v>
      </c>
      <c r="R4019" s="164">
        <v>0</v>
      </c>
      <c r="S4019" s="164">
        <v>0</v>
      </c>
      <c r="T4019" s="164">
        <v>0</v>
      </c>
    </row>
    <row r="4020" spans="1:20" ht="15.75" customHeight="1">
      <c r="A4020" s="126" t="s">
        <v>147</v>
      </c>
      <c r="B4020" s="163">
        <v>2020</v>
      </c>
      <c r="C4020" s="163">
        <v>8</v>
      </c>
      <c r="D4020" s="126" t="s">
        <v>60</v>
      </c>
      <c r="E4020" s="163">
        <v>4338</v>
      </c>
      <c r="F4020" s="163">
        <v>0</v>
      </c>
      <c r="G4020" s="163">
        <v>0</v>
      </c>
      <c r="H4020" s="163">
        <v>0</v>
      </c>
      <c r="I4020" s="163">
        <v>0</v>
      </c>
      <c r="J4020" s="163">
        <v>0</v>
      </c>
      <c r="K4020" s="163">
        <v>2</v>
      </c>
      <c r="L4020" s="163">
        <v>290</v>
      </c>
      <c r="M4020" s="163">
        <v>58.3</v>
      </c>
      <c r="N4020" s="163">
        <v>6.7000000000000004E-2</v>
      </c>
      <c r="O4020" s="163">
        <v>1.2999999999999999E-2</v>
      </c>
      <c r="P4020" s="163">
        <v>2</v>
      </c>
      <c r="Q4020" s="163">
        <v>290</v>
      </c>
      <c r="R4020" s="163">
        <v>58.3</v>
      </c>
      <c r="S4020" s="163">
        <v>6.7000000000000004E-2</v>
      </c>
      <c r="T4020" s="163">
        <v>1.2999999999999999E-2</v>
      </c>
    </row>
    <row r="4021" spans="1:20" ht="15.75" customHeight="1">
      <c r="A4021" s="130" t="s">
        <v>147</v>
      </c>
      <c r="B4021" s="164">
        <v>2020</v>
      </c>
      <c r="C4021" s="164">
        <v>9</v>
      </c>
      <c r="D4021" s="130" t="s">
        <v>61</v>
      </c>
      <c r="E4021" s="164">
        <v>4338</v>
      </c>
      <c r="F4021" s="164">
        <v>0</v>
      </c>
      <c r="G4021" s="164">
        <v>0</v>
      </c>
      <c r="H4021" s="164">
        <v>0</v>
      </c>
      <c r="I4021" s="164">
        <v>0</v>
      </c>
      <c r="J4021" s="164">
        <v>0</v>
      </c>
      <c r="K4021" s="164">
        <v>0</v>
      </c>
      <c r="L4021" s="164">
        <v>0</v>
      </c>
      <c r="M4021" s="164">
        <v>0</v>
      </c>
      <c r="N4021" s="164">
        <v>0</v>
      </c>
      <c r="O4021" s="164">
        <v>0</v>
      </c>
      <c r="P4021" s="164">
        <v>0</v>
      </c>
      <c r="Q4021" s="164">
        <v>0</v>
      </c>
      <c r="R4021" s="164">
        <v>0</v>
      </c>
      <c r="S4021" s="164">
        <v>0</v>
      </c>
      <c r="T4021" s="164">
        <v>0</v>
      </c>
    </row>
    <row r="4022" spans="1:20" ht="15.75" customHeight="1">
      <c r="A4022" s="126" t="s">
        <v>147</v>
      </c>
      <c r="B4022" s="163">
        <v>2021</v>
      </c>
      <c r="C4022" s="163">
        <v>0</v>
      </c>
      <c r="D4022" s="126" t="s">
        <v>53</v>
      </c>
      <c r="E4022" s="163">
        <v>4355</v>
      </c>
      <c r="F4022" s="163">
        <v>0</v>
      </c>
      <c r="G4022" s="163">
        <v>0</v>
      </c>
      <c r="H4022" s="163">
        <v>0</v>
      </c>
      <c r="I4022" s="163">
        <v>0</v>
      </c>
      <c r="J4022" s="163">
        <v>0</v>
      </c>
      <c r="K4022" s="163">
        <v>1</v>
      </c>
      <c r="L4022" s="163">
        <v>90</v>
      </c>
      <c r="M4022" s="163">
        <v>112.5</v>
      </c>
      <c r="N4022" s="163">
        <v>2.1000000000000001E-2</v>
      </c>
      <c r="O4022" s="163">
        <v>2.5999999999999999E-2</v>
      </c>
      <c r="P4022" s="163">
        <v>1</v>
      </c>
      <c r="Q4022" s="163">
        <v>90</v>
      </c>
      <c r="R4022" s="163">
        <v>112.5</v>
      </c>
      <c r="S4022" s="163">
        <v>2.1000000000000001E-2</v>
      </c>
      <c r="T4022" s="163">
        <v>2.5999999999999999E-2</v>
      </c>
    </row>
    <row r="4023" spans="1:20" ht="15.75" customHeight="1">
      <c r="A4023" s="130" t="s">
        <v>147</v>
      </c>
      <c r="B4023" s="164">
        <v>2021</v>
      </c>
      <c r="C4023" s="164">
        <v>1</v>
      </c>
      <c r="D4023" s="130" t="s">
        <v>54</v>
      </c>
      <c r="E4023" s="164">
        <v>4355</v>
      </c>
      <c r="F4023" s="164">
        <v>0</v>
      </c>
      <c r="G4023" s="164">
        <v>0</v>
      </c>
      <c r="H4023" s="164">
        <v>0</v>
      </c>
      <c r="I4023" s="164">
        <v>0</v>
      </c>
      <c r="J4023" s="164">
        <v>0</v>
      </c>
      <c r="K4023" s="164">
        <v>62</v>
      </c>
      <c r="L4023" s="164">
        <v>329</v>
      </c>
      <c r="M4023" s="164">
        <v>774.04</v>
      </c>
      <c r="N4023" s="164">
        <v>7.5999999999999998E-2</v>
      </c>
      <c r="O4023" s="164">
        <v>0.17799999999999999</v>
      </c>
      <c r="P4023" s="164">
        <v>62</v>
      </c>
      <c r="Q4023" s="164">
        <v>329</v>
      </c>
      <c r="R4023" s="164">
        <v>774.04</v>
      </c>
      <c r="S4023" s="164">
        <v>7.5999999999999998E-2</v>
      </c>
      <c r="T4023" s="164">
        <v>0.17799999999999999</v>
      </c>
    </row>
    <row r="4024" spans="1:20" ht="15.75" customHeight="1">
      <c r="A4024" s="126" t="s">
        <v>147</v>
      </c>
      <c r="B4024" s="163">
        <v>2021</v>
      </c>
      <c r="C4024" s="163">
        <v>2</v>
      </c>
      <c r="D4024" s="126" t="s">
        <v>1415</v>
      </c>
      <c r="E4024" s="163">
        <v>4355</v>
      </c>
      <c r="F4024" s="163">
        <v>0</v>
      </c>
      <c r="G4024" s="163">
        <v>0</v>
      </c>
      <c r="H4024" s="163">
        <v>0</v>
      </c>
      <c r="I4024" s="163">
        <v>0</v>
      </c>
      <c r="J4024" s="163">
        <v>0</v>
      </c>
      <c r="K4024" s="163">
        <v>0</v>
      </c>
      <c r="L4024" s="163">
        <v>0</v>
      </c>
      <c r="M4024" s="163">
        <v>0</v>
      </c>
      <c r="N4024" s="163">
        <v>0</v>
      </c>
      <c r="O4024" s="163">
        <v>0</v>
      </c>
      <c r="P4024" s="163">
        <v>0</v>
      </c>
      <c r="Q4024" s="163">
        <v>0</v>
      </c>
      <c r="R4024" s="163">
        <v>0</v>
      </c>
      <c r="S4024" s="163">
        <v>0</v>
      </c>
      <c r="T4024" s="163">
        <v>0</v>
      </c>
    </row>
    <row r="4025" spans="1:20" ht="15.75" customHeight="1">
      <c r="A4025" s="130" t="s">
        <v>147</v>
      </c>
      <c r="B4025" s="164">
        <v>2021</v>
      </c>
      <c r="C4025" s="164">
        <v>3</v>
      </c>
      <c r="D4025" s="130" t="s">
        <v>55</v>
      </c>
      <c r="E4025" s="164">
        <v>4355</v>
      </c>
      <c r="F4025" s="164">
        <v>0</v>
      </c>
      <c r="G4025" s="164">
        <v>0</v>
      </c>
      <c r="H4025" s="164">
        <v>0</v>
      </c>
      <c r="I4025" s="164">
        <v>0</v>
      </c>
      <c r="J4025" s="164">
        <v>0</v>
      </c>
      <c r="K4025" s="164">
        <v>0</v>
      </c>
      <c r="L4025" s="164">
        <v>0</v>
      </c>
      <c r="M4025" s="164">
        <v>0</v>
      </c>
      <c r="N4025" s="164">
        <v>0</v>
      </c>
      <c r="O4025" s="164">
        <v>0</v>
      </c>
      <c r="P4025" s="164">
        <v>0</v>
      </c>
      <c r="Q4025" s="164">
        <v>0</v>
      </c>
      <c r="R4025" s="164">
        <v>0</v>
      </c>
      <c r="S4025" s="164">
        <v>0</v>
      </c>
      <c r="T4025" s="164">
        <v>0</v>
      </c>
    </row>
    <row r="4026" spans="1:20" ht="15.75" customHeight="1">
      <c r="A4026" s="126" t="s">
        <v>147</v>
      </c>
      <c r="B4026" s="163">
        <v>2021</v>
      </c>
      <c r="C4026" s="163">
        <v>4</v>
      </c>
      <c r="D4026" s="126" t="s">
        <v>56</v>
      </c>
      <c r="E4026" s="163">
        <v>4355</v>
      </c>
      <c r="F4026" s="163">
        <v>0</v>
      </c>
      <c r="G4026" s="163">
        <v>0</v>
      </c>
      <c r="H4026" s="163">
        <v>0</v>
      </c>
      <c r="I4026" s="163">
        <v>0</v>
      </c>
      <c r="J4026" s="163">
        <v>0</v>
      </c>
      <c r="K4026" s="163">
        <v>0</v>
      </c>
      <c r="L4026" s="163">
        <v>0</v>
      </c>
      <c r="M4026" s="163">
        <v>0</v>
      </c>
      <c r="N4026" s="163">
        <v>0</v>
      </c>
      <c r="O4026" s="163">
        <v>0</v>
      </c>
      <c r="P4026" s="163">
        <v>0</v>
      </c>
      <c r="Q4026" s="163">
        <v>0</v>
      </c>
      <c r="R4026" s="163">
        <v>0</v>
      </c>
      <c r="S4026" s="163">
        <v>0</v>
      </c>
      <c r="T4026" s="163">
        <v>0</v>
      </c>
    </row>
    <row r="4027" spans="1:20" ht="15.75" customHeight="1">
      <c r="A4027" s="130" t="s">
        <v>147</v>
      </c>
      <c r="B4027" s="164">
        <v>2021</v>
      </c>
      <c r="C4027" s="164">
        <v>5</v>
      </c>
      <c r="D4027" s="130" t="s">
        <v>57</v>
      </c>
      <c r="E4027" s="164">
        <v>4355</v>
      </c>
      <c r="F4027" s="164">
        <v>0</v>
      </c>
      <c r="G4027" s="164">
        <v>0</v>
      </c>
      <c r="H4027" s="164">
        <v>0</v>
      </c>
      <c r="I4027" s="164">
        <v>0</v>
      </c>
      <c r="J4027" s="164">
        <v>0</v>
      </c>
      <c r="K4027" s="164">
        <v>7</v>
      </c>
      <c r="L4027" s="164">
        <v>28</v>
      </c>
      <c r="M4027" s="164">
        <v>44</v>
      </c>
      <c r="N4027" s="164">
        <v>6.0000000000000001E-3</v>
      </c>
      <c r="O4027" s="164">
        <v>0.01</v>
      </c>
      <c r="P4027" s="164">
        <v>7</v>
      </c>
      <c r="Q4027" s="164">
        <v>28</v>
      </c>
      <c r="R4027" s="164">
        <v>44</v>
      </c>
      <c r="S4027" s="164">
        <v>6.0000000000000001E-3</v>
      </c>
      <c r="T4027" s="164">
        <v>0.01</v>
      </c>
    </row>
    <row r="4028" spans="1:20" ht="15.75" customHeight="1">
      <c r="A4028" s="126" t="s">
        <v>147</v>
      </c>
      <c r="B4028" s="163">
        <v>2021</v>
      </c>
      <c r="C4028" s="163">
        <v>6</v>
      </c>
      <c r="D4028" s="126" t="s">
        <v>58</v>
      </c>
      <c r="E4028" s="163">
        <v>4355</v>
      </c>
      <c r="F4028" s="163">
        <v>0</v>
      </c>
      <c r="G4028" s="163">
        <v>0</v>
      </c>
      <c r="H4028" s="163">
        <v>0</v>
      </c>
      <c r="I4028" s="163">
        <v>0</v>
      </c>
      <c r="J4028" s="163">
        <v>0</v>
      </c>
      <c r="K4028" s="163">
        <v>5</v>
      </c>
      <c r="L4028" s="163">
        <v>208</v>
      </c>
      <c r="M4028" s="163">
        <v>665.1</v>
      </c>
      <c r="N4028" s="163">
        <v>4.8000000000000001E-2</v>
      </c>
      <c r="O4028" s="163">
        <v>0.153</v>
      </c>
      <c r="P4028" s="163">
        <v>5</v>
      </c>
      <c r="Q4028" s="163">
        <v>208</v>
      </c>
      <c r="R4028" s="163">
        <v>665.1</v>
      </c>
      <c r="S4028" s="163">
        <v>4.8000000000000001E-2</v>
      </c>
      <c r="T4028" s="163">
        <v>0.153</v>
      </c>
    </row>
    <row r="4029" spans="1:20" ht="15.75" customHeight="1">
      <c r="A4029" s="130" t="s">
        <v>147</v>
      </c>
      <c r="B4029" s="164">
        <v>2021</v>
      </c>
      <c r="C4029" s="164">
        <v>7</v>
      </c>
      <c r="D4029" s="130" t="s">
        <v>59</v>
      </c>
      <c r="E4029" s="164">
        <v>4355</v>
      </c>
      <c r="F4029" s="164">
        <v>0</v>
      </c>
      <c r="G4029" s="164">
        <v>0</v>
      </c>
      <c r="H4029" s="164">
        <v>0</v>
      </c>
      <c r="I4029" s="164">
        <v>0</v>
      </c>
      <c r="J4029" s="164">
        <v>0</v>
      </c>
      <c r="K4029" s="164">
        <v>0</v>
      </c>
      <c r="L4029" s="164">
        <v>0</v>
      </c>
      <c r="M4029" s="164">
        <v>0</v>
      </c>
      <c r="N4029" s="164">
        <v>0</v>
      </c>
      <c r="O4029" s="164">
        <v>0</v>
      </c>
      <c r="P4029" s="164">
        <v>0</v>
      </c>
      <c r="Q4029" s="164">
        <v>0</v>
      </c>
      <c r="R4029" s="164">
        <v>0</v>
      </c>
      <c r="S4029" s="164">
        <v>0</v>
      </c>
      <c r="T4029" s="164">
        <v>0</v>
      </c>
    </row>
    <row r="4030" spans="1:20" ht="15.75" customHeight="1">
      <c r="A4030" s="126" t="s">
        <v>147</v>
      </c>
      <c r="B4030" s="163">
        <v>2021</v>
      </c>
      <c r="C4030" s="163">
        <v>8</v>
      </c>
      <c r="D4030" s="126" t="s">
        <v>60</v>
      </c>
      <c r="E4030" s="163">
        <v>4355</v>
      </c>
      <c r="F4030" s="163">
        <v>0</v>
      </c>
      <c r="G4030" s="163">
        <v>0</v>
      </c>
      <c r="H4030" s="163">
        <v>0</v>
      </c>
      <c r="I4030" s="163">
        <v>0</v>
      </c>
      <c r="J4030" s="163">
        <v>0</v>
      </c>
      <c r="K4030" s="163">
        <v>0</v>
      </c>
      <c r="L4030" s="163">
        <v>0</v>
      </c>
      <c r="M4030" s="163">
        <v>0</v>
      </c>
      <c r="N4030" s="163">
        <v>0</v>
      </c>
      <c r="O4030" s="163">
        <v>0</v>
      </c>
      <c r="P4030" s="163">
        <v>0</v>
      </c>
      <c r="Q4030" s="163">
        <v>0</v>
      </c>
      <c r="R4030" s="163">
        <v>0</v>
      </c>
      <c r="S4030" s="163">
        <v>0</v>
      </c>
      <c r="T4030" s="163">
        <v>0</v>
      </c>
    </row>
    <row r="4031" spans="1:20" ht="15.75" customHeight="1">
      <c r="A4031" s="130" t="s">
        <v>147</v>
      </c>
      <c r="B4031" s="164">
        <v>2021</v>
      </c>
      <c r="C4031" s="164">
        <v>9</v>
      </c>
      <c r="D4031" s="130" t="s">
        <v>61</v>
      </c>
      <c r="E4031" s="164">
        <v>4355</v>
      </c>
      <c r="F4031" s="164">
        <v>0</v>
      </c>
      <c r="G4031" s="164">
        <v>0</v>
      </c>
      <c r="H4031" s="164">
        <v>0</v>
      </c>
      <c r="I4031" s="164">
        <v>0</v>
      </c>
      <c r="J4031" s="164">
        <v>0</v>
      </c>
      <c r="K4031" s="164">
        <v>5</v>
      </c>
      <c r="L4031" s="164">
        <v>21</v>
      </c>
      <c r="M4031" s="164">
        <v>40.33</v>
      </c>
      <c r="N4031" s="164">
        <v>5.0000000000000001E-3</v>
      </c>
      <c r="O4031" s="164">
        <v>8.9999999999999993E-3</v>
      </c>
      <c r="P4031" s="164">
        <v>5</v>
      </c>
      <c r="Q4031" s="164">
        <v>21</v>
      </c>
      <c r="R4031" s="164">
        <v>40.33</v>
      </c>
      <c r="S4031" s="164">
        <v>5.0000000000000001E-3</v>
      </c>
      <c r="T4031" s="164">
        <v>8.9999999999999993E-3</v>
      </c>
    </row>
    <row r="4032" spans="1:20" ht="15.75" customHeight="1">
      <c r="A4032" s="126" t="s">
        <v>147</v>
      </c>
      <c r="B4032" s="163">
        <v>2022</v>
      </c>
      <c r="C4032" s="163">
        <v>0</v>
      </c>
      <c r="D4032" s="126" t="s">
        <v>53</v>
      </c>
      <c r="E4032" s="163">
        <v>4373</v>
      </c>
      <c r="F4032" s="163">
        <v>0</v>
      </c>
      <c r="G4032" s="163">
        <v>0</v>
      </c>
      <c r="H4032" s="163">
        <v>0</v>
      </c>
      <c r="I4032" s="163">
        <v>0</v>
      </c>
      <c r="J4032" s="163">
        <v>0</v>
      </c>
      <c r="K4032" s="163">
        <v>0</v>
      </c>
      <c r="L4032" s="163">
        <v>0</v>
      </c>
      <c r="M4032" s="163">
        <v>0</v>
      </c>
      <c r="N4032" s="163">
        <v>0</v>
      </c>
      <c r="O4032" s="163">
        <v>0</v>
      </c>
      <c r="P4032" s="163">
        <v>0</v>
      </c>
      <c r="Q4032" s="163">
        <v>0</v>
      </c>
      <c r="R4032" s="163">
        <v>0</v>
      </c>
      <c r="S4032" s="163">
        <v>0</v>
      </c>
      <c r="T4032" s="163">
        <v>0</v>
      </c>
    </row>
    <row r="4033" spans="1:20" ht="15.75" customHeight="1">
      <c r="A4033" s="130" t="s">
        <v>147</v>
      </c>
      <c r="B4033" s="164">
        <v>2022</v>
      </c>
      <c r="C4033" s="164">
        <v>1</v>
      </c>
      <c r="D4033" s="130" t="s">
        <v>54</v>
      </c>
      <c r="E4033" s="164">
        <v>4373</v>
      </c>
      <c r="F4033" s="164">
        <v>0</v>
      </c>
      <c r="G4033" s="164">
        <v>0</v>
      </c>
      <c r="H4033" s="164">
        <v>0</v>
      </c>
      <c r="I4033" s="164">
        <v>0</v>
      </c>
      <c r="J4033" s="164">
        <v>0</v>
      </c>
      <c r="K4033" s="164">
        <v>59</v>
      </c>
      <c r="L4033" s="164">
        <v>601</v>
      </c>
      <c r="M4033" s="164">
        <v>1248.6300000000001</v>
      </c>
      <c r="N4033" s="164">
        <v>0.13700000000000001</v>
      </c>
      <c r="O4033" s="164">
        <v>0.28599999999999998</v>
      </c>
      <c r="P4033" s="164">
        <v>59</v>
      </c>
      <c r="Q4033" s="164">
        <v>601</v>
      </c>
      <c r="R4033" s="164">
        <v>1248.6300000000001</v>
      </c>
      <c r="S4033" s="164">
        <v>0.13700000000000001</v>
      </c>
      <c r="T4033" s="164">
        <v>0.28599999999999998</v>
      </c>
    </row>
    <row r="4034" spans="1:20" ht="15.75" customHeight="1">
      <c r="A4034" s="126" t="s">
        <v>147</v>
      </c>
      <c r="B4034" s="163">
        <v>2022</v>
      </c>
      <c r="C4034" s="163">
        <v>2</v>
      </c>
      <c r="D4034" s="126" t="s">
        <v>1415</v>
      </c>
      <c r="E4034" s="163">
        <v>4373</v>
      </c>
      <c r="F4034" s="163">
        <v>0</v>
      </c>
      <c r="G4034" s="163">
        <v>0</v>
      </c>
      <c r="H4034" s="163">
        <v>0</v>
      </c>
      <c r="I4034" s="163">
        <v>0</v>
      </c>
      <c r="J4034" s="163">
        <v>0</v>
      </c>
      <c r="K4034" s="163">
        <v>3</v>
      </c>
      <c r="L4034" s="163">
        <v>13114</v>
      </c>
      <c r="M4034" s="163">
        <v>1403.4</v>
      </c>
      <c r="N4034" s="163">
        <v>2.9990000000000001</v>
      </c>
      <c r="O4034" s="163">
        <v>0.32100000000000001</v>
      </c>
      <c r="P4034" s="163">
        <v>3</v>
      </c>
      <c r="Q4034" s="163">
        <v>13114</v>
      </c>
      <c r="R4034" s="163">
        <v>1403.4</v>
      </c>
      <c r="S4034" s="163">
        <v>2.9990000000000001</v>
      </c>
      <c r="T4034" s="163">
        <v>0.32100000000000001</v>
      </c>
    </row>
    <row r="4035" spans="1:20" ht="15.75" customHeight="1">
      <c r="A4035" s="130" t="s">
        <v>147</v>
      </c>
      <c r="B4035" s="164">
        <v>2022</v>
      </c>
      <c r="C4035" s="164">
        <v>3</v>
      </c>
      <c r="D4035" s="130" t="s">
        <v>55</v>
      </c>
      <c r="E4035" s="164">
        <v>4373</v>
      </c>
      <c r="F4035" s="164">
        <v>0</v>
      </c>
      <c r="G4035" s="164">
        <v>0</v>
      </c>
      <c r="H4035" s="164">
        <v>0</v>
      </c>
      <c r="I4035" s="164">
        <v>0</v>
      </c>
      <c r="J4035" s="164">
        <v>0</v>
      </c>
      <c r="K4035" s="164">
        <v>0</v>
      </c>
      <c r="L4035" s="164">
        <v>0</v>
      </c>
      <c r="M4035" s="164">
        <v>0</v>
      </c>
      <c r="N4035" s="164">
        <v>0</v>
      </c>
      <c r="O4035" s="164">
        <v>0</v>
      </c>
      <c r="P4035" s="164">
        <v>0</v>
      </c>
      <c r="Q4035" s="164">
        <v>0</v>
      </c>
      <c r="R4035" s="164">
        <v>0</v>
      </c>
      <c r="S4035" s="164">
        <v>0</v>
      </c>
      <c r="T4035" s="164">
        <v>0</v>
      </c>
    </row>
    <row r="4036" spans="1:20" ht="15.75" customHeight="1">
      <c r="A4036" s="126" t="s">
        <v>147</v>
      </c>
      <c r="B4036" s="163">
        <v>2022</v>
      </c>
      <c r="C4036" s="163">
        <v>4</v>
      </c>
      <c r="D4036" s="126" t="s">
        <v>56</v>
      </c>
      <c r="E4036" s="163">
        <v>4373</v>
      </c>
      <c r="F4036" s="163">
        <v>0</v>
      </c>
      <c r="G4036" s="163">
        <v>0</v>
      </c>
      <c r="H4036" s="163">
        <v>0</v>
      </c>
      <c r="I4036" s="163">
        <v>0</v>
      </c>
      <c r="J4036" s="163">
        <v>0</v>
      </c>
      <c r="K4036" s="163">
        <v>0</v>
      </c>
      <c r="L4036" s="163">
        <v>0</v>
      </c>
      <c r="M4036" s="163">
        <v>0</v>
      </c>
      <c r="N4036" s="163">
        <v>0</v>
      </c>
      <c r="O4036" s="163">
        <v>0</v>
      </c>
      <c r="P4036" s="163">
        <v>0</v>
      </c>
      <c r="Q4036" s="163">
        <v>0</v>
      </c>
      <c r="R4036" s="163">
        <v>0</v>
      </c>
      <c r="S4036" s="163">
        <v>0</v>
      </c>
      <c r="T4036" s="163">
        <v>0</v>
      </c>
    </row>
    <row r="4037" spans="1:20" ht="15.75" customHeight="1">
      <c r="A4037" s="130" t="s">
        <v>147</v>
      </c>
      <c r="B4037" s="164">
        <v>2022</v>
      </c>
      <c r="C4037" s="164">
        <v>5</v>
      </c>
      <c r="D4037" s="130" t="s">
        <v>57</v>
      </c>
      <c r="E4037" s="164">
        <v>4373</v>
      </c>
      <c r="F4037" s="164">
        <v>0</v>
      </c>
      <c r="G4037" s="164">
        <v>0</v>
      </c>
      <c r="H4037" s="164">
        <v>0</v>
      </c>
      <c r="I4037" s="164">
        <v>0</v>
      </c>
      <c r="J4037" s="164">
        <v>0</v>
      </c>
      <c r="K4037" s="164">
        <v>5</v>
      </c>
      <c r="L4037" s="164">
        <v>35</v>
      </c>
      <c r="M4037" s="164">
        <v>121.43</v>
      </c>
      <c r="N4037" s="164">
        <v>8.0000000000000002E-3</v>
      </c>
      <c r="O4037" s="164">
        <v>2.8000000000000001E-2</v>
      </c>
      <c r="P4037" s="164">
        <v>5</v>
      </c>
      <c r="Q4037" s="164">
        <v>35</v>
      </c>
      <c r="R4037" s="164">
        <v>121.43</v>
      </c>
      <c r="S4037" s="164">
        <v>8.0000000000000002E-3</v>
      </c>
      <c r="T4037" s="164">
        <v>2.8000000000000001E-2</v>
      </c>
    </row>
    <row r="4038" spans="1:20" ht="15.75" customHeight="1">
      <c r="A4038" s="126" t="s">
        <v>147</v>
      </c>
      <c r="B4038" s="163">
        <v>2022</v>
      </c>
      <c r="C4038" s="163">
        <v>6</v>
      </c>
      <c r="D4038" s="126" t="s">
        <v>58</v>
      </c>
      <c r="E4038" s="163">
        <v>4373</v>
      </c>
      <c r="F4038" s="163">
        <v>0</v>
      </c>
      <c r="G4038" s="163">
        <v>0</v>
      </c>
      <c r="H4038" s="163">
        <v>0</v>
      </c>
      <c r="I4038" s="163">
        <v>0</v>
      </c>
      <c r="J4038" s="163">
        <v>0</v>
      </c>
      <c r="K4038" s="163">
        <v>1</v>
      </c>
      <c r="L4038" s="163">
        <v>1</v>
      </c>
      <c r="M4038" s="163">
        <v>0.66</v>
      </c>
      <c r="N4038" s="163">
        <v>0</v>
      </c>
      <c r="O4038" s="163">
        <v>0</v>
      </c>
      <c r="P4038" s="163">
        <v>1</v>
      </c>
      <c r="Q4038" s="163">
        <v>1</v>
      </c>
      <c r="R4038" s="163">
        <v>0.66</v>
      </c>
      <c r="S4038" s="163">
        <v>0</v>
      </c>
      <c r="T4038" s="163">
        <v>0</v>
      </c>
    </row>
    <row r="4039" spans="1:20" ht="15.75" customHeight="1">
      <c r="A4039" s="130" t="s">
        <v>147</v>
      </c>
      <c r="B4039" s="164">
        <v>2022</v>
      </c>
      <c r="C4039" s="164">
        <v>7</v>
      </c>
      <c r="D4039" s="130" t="s">
        <v>59</v>
      </c>
      <c r="E4039" s="164">
        <v>4373</v>
      </c>
      <c r="F4039" s="164">
        <v>0</v>
      </c>
      <c r="G4039" s="164">
        <v>0</v>
      </c>
      <c r="H4039" s="164">
        <v>0</v>
      </c>
      <c r="I4039" s="164">
        <v>0</v>
      </c>
      <c r="J4039" s="164">
        <v>0</v>
      </c>
      <c r="K4039" s="164">
        <v>0</v>
      </c>
      <c r="L4039" s="164">
        <v>0</v>
      </c>
      <c r="M4039" s="164">
        <v>0</v>
      </c>
      <c r="N4039" s="164">
        <v>0</v>
      </c>
      <c r="O4039" s="164">
        <v>0</v>
      </c>
      <c r="P4039" s="164">
        <v>0</v>
      </c>
      <c r="Q4039" s="164">
        <v>0</v>
      </c>
      <c r="R4039" s="164">
        <v>0</v>
      </c>
      <c r="S4039" s="164">
        <v>0</v>
      </c>
      <c r="T4039" s="164">
        <v>0</v>
      </c>
    </row>
    <row r="4040" spans="1:20" ht="15.75" customHeight="1">
      <c r="A4040" s="126" t="s">
        <v>147</v>
      </c>
      <c r="B4040" s="163">
        <v>2022</v>
      </c>
      <c r="C4040" s="163">
        <v>8</v>
      </c>
      <c r="D4040" s="126" t="s">
        <v>60</v>
      </c>
      <c r="E4040" s="163">
        <v>4373</v>
      </c>
      <c r="F4040" s="163">
        <v>0</v>
      </c>
      <c r="G4040" s="163">
        <v>0</v>
      </c>
      <c r="H4040" s="163">
        <v>0</v>
      </c>
      <c r="I4040" s="163">
        <v>0</v>
      </c>
      <c r="J4040" s="163">
        <v>0</v>
      </c>
      <c r="K4040" s="163">
        <v>2</v>
      </c>
      <c r="L4040" s="163">
        <v>28</v>
      </c>
      <c r="M4040" s="163">
        <v>33.020000000000003</v>
      </c>
      <c r="N4040" s="163">
        <v>6.0000000000000001E-3</v>
      </c>
      <c r="O4040" s="163">
        <v>8.0000000000000002E-3</v>
      </c>
      <c r="P4040" s="163">
        <v>2</v>
      </c>
      <c r="Q4040" s="163">
        <v>28</v>
      </c>
      <c r="R4040" s="163">
        <v>33.020000000000003</v>
      </c>
      <c r="S4040" s="163">
        <v>6.0000000000000001E-3</v>
      </c>
      <c r="T4040" s="163">
        <v>8.0000000000000002E-3</v>
      </c>
    </row>
    <row r="4041" spans="1:20" ht="15.75" customHeight="1">
      <c r="A4041" s="130" t="s">
        <v>147</v>
      </c>
      <c r="B4041" s="164">
        <v>2022</v>
      </c>
      <c r="C4041" s="164">
        <v>9</v>
      </c>
      <c r="D4041" s="130" t="s">
        <v>61</v>
      </c>
      <c r="E4041" s="164">
        <v>4373</v>
      </c>
      <c r="F4041" s="164">
        <v>0</v>
      </c>
      <c r="G4041" s="164">
        <v>0</v>
      </c>
      <c r="H4041" s="164">
        <v>0</v>
      </c>
      <c r="I4041" s="164">
        <v>0</v>
      </c>
      <c r="J4041" s="164">
        <v>0</v>
      </c>
      <c r="K4041" s="164">
        <v>1</v>
      </c>
      <c r="L4041" s="164">
        <v>5</v>
      </c>
      <c r="M4041" s="164">
        <v>0.08</v>
      </c>
      <c r="N4041" s="164">
        <v>1E-3</v>
      </c>
      <c r="O4041" s="164">
        <v>0</v>
      </c>
      <c r="P4041" s="164">
        <v>1</v>
      </c>
      <c r="Q4041" s="164">
        <v>5</v>
      </c>
      <c r="R4041" s="164">
        <v>0.08</v>
      </c>
      <c r="S4041" s="164">
        <v>1E-3</v>
      </c>
      <c r="T4041" s="164">
        <v>0</v>
      </c>
    </row>
    <row r="4042" spans="1:20" ht="15.75" customHeight="1">
      <c r="A4042" s="126" t="s">
        <v>147</v>
      </c>
      <c r="B4042" s="163">
        <v>2023</v>
      </c>
      <c r="C4042" s="163">
        <v>0</v>
      </c>
      <c r="D4042" s="126" t="s">
        <v>53</v>
      </c>
      <c r="E4042" s="163">
        <v>4389</v>
      </c>
      <c r="F4042" s="163">
        <v>0</v>
      </c>
      <c r="G4042" s="163">
        <v>0</v>
      </c>
      <c r="H4042" s="163">
        <v>0</v>
      </c>
      <c r="I4042" s="163">
        <v>0</v>
      </c>
      <c r="J4042" s="163">
        <v>0</v>
      </c>
      <c r="K4042" s="163">
        <v>0</v>
      </c>
      <c r="L4042" s="163">
        <v>0</v>
      </c>
      <c r="M4042" s="163">
        <v>0</v>
      </c>
      <c r="N4042" s="163">
        <v>0</v>
      </c>
      <c r="O4042" s="163">
        <v>0</v>
      </c>
      <c r="P4042" s="163">
        <v>0</v>
      </c>
      <c r="Q4042" s="163">
        <v>0</v>
      </c>
      <c r="R4042" s="163">
        <v>0</v>
      </c>
      <c r="S4042" s="163">
        <v>0</v>
      </c>
      <c r="T4042" s="163">
        <v>0</v>
      </c>
    </row>
    <row r="4043" spans="1:20" ht="15.75" customHeight="1">
      <c r="A4043" s="130" t="s">
        <v>147</v>
      </c>
      <c r="B4043" s="164">
        <v>2023</v>
      </c>
      <c r="C4043" s="164">
        <v>1</v>
      </c>
      <c r="D4043" s="130" t="s">
        <v>54</v>
      </c>
      <c r="E4043" s="164">
        <v>4389</v>
      </c>
      <c r="F4043" s="164">
        <v>0</v>
      </c>
      <c r="G4043" s="164">
        <v>0</v>
      </c>
      <c r="H4043" s="164">
        <v>0</v>
      </c>
      <c r="I4043" s="164">
        <v>0</v>
      </c>
      <c r="J4043" s="164">
        <v>0</v>
      </c>
      <c r="K4043" s="164">
        <v>59</v>
      </c>
      <c r="L4043" s="164">
        <v>366</v>
      </c>
      <c r="M4043" s="164">
        <v>575.29999999999995</v>
      </c>
      <c r="N4043" s="164">
        <v>8.3000000000000004E-2</v>
      </c>
      <c r="O4043" s="164">
        <v>0.13100000000000001</v>
      </c>
      <c r="P4043" s="164">
        <v>59</v>
      </c>
      <c r="Q4043" s="164">
        <v>366</v>
      </c>
      <c r="R4043" s="164">
        <v>575.29999999999995</v>
      </c>
      <c r="S4043" s="164">
        <v>8.3000000000000004E-2</v>
      </c>
      <c r="T4043" s="164">
        <v>0.13100000000000001</v>
      </c>
    </row>
    <row r="4044" spans="1:20" ht="15.75" customHeight="1">
      <c r="A4044" s="126" t="s">
        <v>147</v>
      </c>
      <c r="B4044" s="163">
        <v>2023</v>
      </c>
      <c r="C4044" s="163">
        <v>2</v>
      </c>
      <c r="D4044" s="126" t="s">
        <v>1415</v>
      </c>
      <c r="E4044" s="163">
        <v>4389</v>
      </c>
      <c r="F4044" s="163">
        <v>0</v>
      </c>
      <c r="G4044" s="163">
        <v>0</v>
      </c>
      <c r="H4044" s="163">
        <v>0</v>
      </c>
      <c r="I4044" s="163">
        <v>0</v>
      </c>
      <c r="J4044" s="163">
        <v>0</v>
      </c>
      <c r="K4044" s="163">
        <v>2</v>
      </c>
      <c r="L4044" s="163">
        <v>8770</v>
      </c>
      <c r="M4044" s="163">
        <v>5552.18</v>
      </c>
      <c r="N4044" s="163">
        <v>1.998</v>
      </c>
      <c r="O4044" s="163">
        <v>1.264</v>
      </c>
      <c r="P4044" s="163">
        <v>2</v>
      </c>
      <c r="Q4044" s="163">
        <v>8770</v>
      </c>
      <c r="R4044" s="163">
        <v>5552.18</v>
      </c>
      <c r="S4044" s="163">
        <v>1.998</v>
      </c>
      <c r="T4044" s="163">
        <v>1.264</v>
      </c>
    </row>
    <row r="4045" spans="1:20" ht="15.75" customHeight="1">
      <c r="A4045" s="130" t="s">
        <v>147</v>
      </c>
      <c r="B4045" s="164">
        <v>2023</v>
      </c>
      <c r="C4045" s="164">
        <v>3</v>
      </c>
      <c r="D4045" s="130" t="s">
        <v>55</v>
      </c>
      <c r="E4045" s="164">
        <v>4389</v>
      </c>
      <c r="F4045" s="164">
        <v>0</v>
      </c>
      <c r="G4045" s="164">
        <v>0</v>
      </c>
      <c r="H4045" s="164">
        <v>0</v>
      </c>
      <c r="I4045" s="164">
        <v>0</v>
      </c>
      <c r="J4045" s="164">
        <v>0</v>
      </c>
      <c r="K4045" s="164">
        <v>2</v>
      </c>
      <c r="L4045" s="164">
        <v>0</v>
      </c>
      <c r="M4045" s="164">
        <v>0</v>
      </c>
      <c r="N4045" s="164">
        <v>0</v>
      </c>
      <c r="O4045" s="164">
        <v>0</v>
      </c>
      <c r="P4045" s="164">
        <v>2</v>
      </c>
      <c r="Q4045" s="164">
        <v>0</v>
      </c>
      <c r="R4045" s="164">
        <v>0</v>
      </c>
      <c r="S4045" s="164">
        <v>0</v>
      </c>
      <c r="T4045" s="164">
        <v>0</v>
      </c>
    </row>
    <row r="4046" spans="1:20" ht="15.75" customHeight="1">
      <c r="A4046" s="126" t="s">
        <v>147</v>
      </c>
      <c r="B4046" s="163">
        <v>2023</v>
      </c>
      <c r="C4046" s="163">
        <v>4</v>
      </c>
      <c r="D4046" s="126" t="s">
        <v>56</v>
      </c>
      <c r="E4046" s="163">
        <v>4389</v>
      </c>
      <c r="F4046" s="163">
        <v>0</v>
      </c>
      <c r="G4046" s="163">
        <v>0</v>
      </c>
      <c r="H4046" s="163">
        <v>0</v>
      </c>
      <c r="I4046" s="163">
        <v>0</v>
      </c>
      <c r="J4046" s="163">
        <v>0</v>
      </c>
      <c r="K4046" s="163">
        <v>0</v>
      </c>
      <c r="L4046" s="163">
        <v>0</v>
      </c>
      <c r="M4046" s="163">
        <v>0</v>
      </c>
      <c r="N4046" s="163">
        <v>0</v>
      </c>
      <c r="O4046" s="163">
        <v>0</v>
      </c>
      <c r="P4046" s="163">
        <v>0</v>
      </c>
      <c r="Q4046" s="163">
        <v>0</v>
      </c>
      <c r="R4046" s="163">
        <v>0</v>
      </c>
      <c r="S4046" s="163">
        <v>0</v>
      </c>
      <c r="T4046" s="163">
        <v>0</v>
      </c>
    </row>
    <row r="4047" spans="1:20" ht="15.75" customHeight="1">
      <c r="A4047" s="130" t="s">
        <v>147</v>
      </c>
      <c r="B4047" s="164">
        <v>2023</v>
      </c>
      <c r="C4047" s="164">
        <v>5</v>
      </c>
      <c r="D4047" s="130" t="s">
        <v>57</v>
      </c>
      <c r="E4047" s="164">
        <v>4389</v>
      </c>
      <c r="F4047" s="164">
        <v>0</v>
      </c>
      <c r="G4047" s="164">
        <v>0</v>
      </c>
      <c r="H4047" s="164">
        <v>0</v>
      </c>
      <c r="I4047" s="164">
        <v>0</v>
      </c>
      <c r="J4047" s="164">
        <v>0</v>
      </c>
      <c r="K4047" s="164">
        <v>3</v>
      </c>
      <c r="L4047" s="164">
        <v>32</v>
      </c>
      <c r="M4047" s="164">
        <v>17.420000000000002</v>
      </c>
      <c r="N4047" s="164">
        <v>7.0000000000000001E-3</v>
      </c>
      <c r="O4047" s="164">
        <v>4.0000000000000001E-3</v>
      </c>
      <c r="P4047" s="164">
        <v>3</v>
      </c>
      <c r="Q4047" s="164">
        <v>32</v>
      </c>
      <c r="R4047" s="164">
        <v>17.420000000000002</v>
      </c>
      <c r="S4047" s="164">
        <v>7.0000000000000001E-3</v>
      </c>
      <c r="T4047" s="164">
        <v>4.0000000000000001E-3</v>
      </c>
    </row>
    <row r="4048" spans="1:20" ht="15.75" customHeight="1">
      <c r="A4048" s="126" t="s">
        <v>147</v>
      </c>
      <c r="B4048" s="163">
        <v>2023</v>
      </c>
      <c r="C4048" s="163">
        <v>6</v>
      </c>
      <c r="D4048" s="126" t="s">
        <v>58</v>
      </c>
      <c r="E4048" s="163">
        <v>4389</v>
      </c>
      <c r="F4048" s="163">
        <v>0</v>
      </c>
      <c r="G4048" s="163">
        <v>0</v>
      </c>
      <c r="H4048" s="163">
        <v>0</v>
      </c>
      <c r="I4048" s="163">
        <v>0</v>
      </c>
      <c r="J4048" s="163">
        <v>0</v>
      </c>
      <c r="K4048" s="163">
        <v>11</v>
      </c>
      <c r="L4048" s="163">
        <v>75</v>
      </c>
      <c r="M4048" s="163">
        <v>448.5</v>
      </c>
      <c r="N4048" s="163">
        <v>1.7000000000000001E-2</v>
      </c>
      <c r="O4048" s="163">
        <v>0.10199999999999999</v>
      </c>
      <c r="P4048" s="163">
        <v>11</v>
      </c>
      <c r="Q4048" s="163">
        <v>75</v>
      </c>
      <c r="R4048" s="163">
        <v>448.5</v>
      </c>
      <c r="S4048" s="163">
        <v>1.7000000000000001E-2</v>
      </c>
      <c r="T4048" s="163">
        <v>0.10199999999999999</v>
      </c>
    </row>
    <row r="4049" spans="1:20" ht="15.75" customHeight="1">
      <c r="A4049" s="130" t="s">
        <v>147</v>
      </c>
      <c r="B4049" s="164">
        <v>2023</v>
      </c>
      <c r="C4049" s="164">
        <v>7</v>
      </c>
      <c r="D4049" s="130" t="s">
        <v>59</v>
      </c>
      <c r="E4049" s="164">
        <v>4389</v>
      </c>
      <c r="F4049" s="164">
        <v>0</v>
      </c>
      <c r="G4049" s="164">
        <v>0</v>
      </c>
      <c r="H4049" s="164">
        <v>0</v>
      </c>
      <c r="I4049" s="164">
        <v>0</v>
      </c>
      <c r="J4049" s="164">
        <v>0</v>
      </c>
      <c r="K4049" s="164">
        <v>0</v>
      </c>
      <c r="L4049" s="164">
        <v>0</v>
      </c>
      <c r="M4049" s="164">
        <v>0</v>
      </c>
      <c r="N4049" s="164">
        <v>0</v>
      </c>
      <c r="O4049" s="164">
        <v>0</v>
      </c>
      <c r="P4049" s="164">
        <v>0</v>
      </c>
      <c r="Q4049" s="164">
        <v>0</v>
      </c>
      <c r="R4049" s="164">
        <v>0</v>
      </c>
      <c r="S4049" s="164">
        <v>0</v>
      </c>
      <c r="T4049" s="164">
        <v>0</v>
      </c>
    </row>
    <row r="4050" spans="1:20" ht="15.75" customHeight="1">
      <c r="A4050" s="126" t="s">
        <v>147</v>
      </c>
      <c r="B4050" s="163">
        <v>2023</v>
      </c>
      <c r="C4050" s="163">
        <v>8</v>
      </c>
      <c r="D4050" s="126" t="s">
        <v>60</v>
      </c>
      <c r="E4050" s="163">
        <v>4389</v>
      </c>
      <c r="F4050" s="163">
        <v>0</v>
      </c>
      <c r="G4050" s="163">
        <v>0</v>
      </c>
      <c r="H4050" s="163">
        <v>0</v>
      </c>
      <c r="I4050" s="163">
        <v>0</v>
      </c>
      <c r="J4050" s="163">
        <v>0</v>
      </c>
      <c r="K4050" s="163">
        <v>3</v>
      </c>
      <c r="L4050" s="163">
        <v>3</v>
      </c>
      <c r="M4050" s="163">
        <v>8.75</v>
      </c>
      <c r="N4050" s="163">
        <v>1E-3</v>
      </c>
      <c r="O4050" s="163">
        <v>2E-3</v>
      </c>
      <c r="P4050" s="163">
        <v>3</v>
      </c>
      <c r="Q4050" s="163">
        <v>3</v>
      </c>
      <c r="R4050" s="163">
        <v>8.75</v>
      </c>
      <c r="S4050" s="163">
        <v>1E-3</v>
      </c>
      <c r="T4050" s="163">
        <v>2E-3</v>
      </c>
    </row>
    <row r="4051" spans="1:20" ht="15.75" customHeight="1">
      <c r="A4051" s="130" t="s">
        <v>147</v>
      </c>
      <c r="B4051" s="164">
        <v>2023</v>
      </c>
      <c r="C4051" s="164">
        <v>9</v>
      </c>
      <c r="D4051" s="130" t="s">
        <v>61</v>
      </c>
      <c r="E4051" s="164">
        <v>4389</v>
      </c>
      <c r="F4051" s="164">
        <v>0</v>
      </c>
      <c r="G4051" s="164">
        <v>0</v>
      </c>
      <c r="H4051" s="164">
        <v>0</v>
      </c>
      <c r="I4051" s="164">
        <v>0</v>
      </c>
      <c r="J4051" s="164">
        <v>0</v>
      </c>
      <c r="K4051" s="164">
        <v>2</v>
      </c>
      <c r="L4051" s="164">
        <v>112</v>
      </c>
      <c r="M4051" s="164">
        <v>168</v>
      </c>
      <c r="N4051" s="164">
        <v>2.5999999999999999E-2</v>
      </c>
      <c r="O4051" s="164">
        <v>3.7999999999999999E-2</v>
      </c>
      <c r="P4051" s="164">
        <v>2</v>
      </c>
      <c r="Q4051" s="164">
        <v>112</v>
      </c>
      <c r="R4051" s="164">
        <v>168</v>
      </c>
      <c r="S4051" s="164">
        <v>2.5999999999999999E-2</v>
      </c>
      <c r="T4051" s="164">
        <v>3.7999999999999999E-2</v>
      </c>
    </row>
    <row r="4052" spans="1:20" ht="15.75" customHeight="1">
      <c r="A4052" s="126" t="s">
        <v>148</v>
      </c>
      <c r="B4052" s="163">
        <v>2015</v>
      </c>
      <c r="C4052" s="163">
        <v>0</v>
      </c>
      <c r="D4052" s="126" t="s">
        <v>53</v>
      </c>
      <c r="E4052" s="163">
        <v>5871</v>
      </c>
      <c r="F4052" s="163">
        <v>0</v>
      </c>
      <c r="G4052" s="163">
        <v>0</v>
      </c>
      <c r="H4052" s="163">
        <v>0</v>
      </c>
      <c r="I4052" s="163">
        <v>0</v>
      </c>
      <c r="J4052" s="163">
        <v>0</v>
      </c>
      <c r="K4052" s="163">
        <v>0</v>
      </c>
      <c r="L4052" s="163">
        <v>0</v>
      </c>
      <c r="M4052" s="163">
        <v>0</v>
      </c>
      <c r="N4052" s="163">
        <v>0</v>
      </c>
      <c r="O4052" s="163">
        <v>0</v>
      </c>
      <c r="P4052" s="163">
        <v>0</v>
      </c>
      <c r="Q4052" s="163">
        <v>0</v>
      </c>
      <c r="R4052" s="163">
        <v>0</v>
      </c>
      <c r="S4052" s="163">
        <v>0</v>
      </c>
      <c r="T4052" s="163">
        <v>0</v>
      </c>
    </row>
    <row r="4053" spans="1:20" ht="15.75" customHeight="1">
      <c r="A4053" s="130" t="s">
        <v>148</v>
      </c>
      <c r="B4053" s="164">
        <v>2015</v>
      </c>
      <c r="C4053" s="164">
        <v>1</v>
      </c>
      <c r="D4053" s="130" t="s">
        <v>54</v>
      </c>
      <c r="E4053" s="164">
        <v>5871</v>
      </c>
      <c r="F4053" s="164">
        <v>0</v>
      </c>
      <c r="G4053" s="164">
        <v>0</v>
      </c>
      <c r="H4053" s="164">
        <v>0</v>
      </c>
      <c r="I4053" s="164">
        <v>0</v>
      </c>
      <c r="J4053" s="164">
        <v>0</v>
      </c>
      <c r="K4053" s="164">
        <v>33</v>
      </c>
      <c r="L4053" s="164">
        <v>385</v>
      </c>
      <c r="M4053" s="164">
        <v>1038</v>
      </c>
      <c r="N4053" s="164">
        <v>6.6000000000000003E-2</v>
      </c>
      <c r="O4053" s="164">
        <v>0.17699999999999999</v>
      </c>
      <c r="P4053" s="164">
        <v>33</v>
      </c>
      <c r="Q4053" s="164">
        <v>385</v>
      </c>
      <c r="R4053" s="164">
        <v>1038</v>
      </c>
      <c r="S4053" s="164">
        <v>6.6000000000000003E-2</v>
      </c>
      <c r="T4053" s="164">
        <v>0.17699999999999999</v>
      </c>
    </row>
    <row r="4054" spans="1:20" ht="15.75" customHeight="1">
      <c r="A4054" s="126" t="s">
        <v>148</v>
      </c>
      <c r="B4054" s="163">
        <v>2015</v>
      </c>
      <c r="C4054" s="163">
        <v>2</v>
      </c>
      <c r="D4054" s="126" t="s">
        <v>1415</v>
      </c>
      <c r="E4054" s="163">
        <v>5871</v>
      </c>
      <c r="F4054" s="163">
        <v>0</v>
      </c>
      <c r="G4054" s="163">
        <v>0</v>
      </c>
      <c r="H4054" s="163">
        <v>0</v>
      </c>
      <c r="I4054" s="163">
        <v>0</v>
      </c>
      <c r="J4054" s="163">
        <v>0</v>
      </c>
      <c r="K4054" s="163">
        <v>10</v>
      </c>
      <c r="L4054" s="163">
        <v>10940</v>
      </c>
      <c r="M4054" s="163">
        <v>20542.46</v>
      </c>
      <c r="N4054" s="163">
        <v>1.863</v>
      </c>
      <c r="O4054" s="163">
        <v>3.4990000000000001</v>
      </c>
      <c r="P4054" s="163">
        <v>10</v>
      </c>
      <c r="Q4054" s="163">
        <v>10940</v>
      </c>
      <c r="R4054" s="163">
        <v>20542.46</v>
      </c>
      <c r="S4054" s="163">
        <v>1.863</v>
      </c>
      <c r="T4054" s="163">
        <v>3.4990000000000001</v>
      </c>
    </row>
    <row r="4055" spans="1:20" ht="15.75" customHeight="1">
      <c r="A4055" s="130" t="s">
        <v>148</v>
      </c>
      <c r="B4055" s="164">
        <v>2015</v>
      </c>
      <c r="C4055" s="164">
        <v>3</v>
      </c>
      <c r="D4055" s="130" t="s">
        <v>55</v>
      </c>
      <c r="E4055" s="164">
        <v>5871</v>
      </c>
      <c r="F4055" s="164">
        <v>0</v>
      </c>
      <c r="G4055" s="164">
        <v>0</v>
      </c>
      <c r="H4055" s="164">
        <v>0</v>
      </c>
      <c r="I4055" s="164">
        <v>0</v>
      </c>
      <c r="J4055" s="164">
        <v>0</v>
      </c>
      <c r="K4055" s="164">
        <v>1</v>
      </c>
      <c r="L4055" s="164">
        <v>6</v>
      </c>
      <c r="M4055" s="164">
        <v>12</v>
      </c>
      <c r="N4055" s="164">
        <v>1E-3</v>
      </c>
      <c r="O4055" s="164">
        <v>2E-3</v>
      </c>
      <c r="P4055" s="164">
        <v>1</v>
      </c>
      <c r="Q4055" s="164">
        <v>6</v>
      </c>
      <c r="R4055" s="164">
        <v>12</v>
      </c>
      <c r="S4055" s="164">
        <v>1E-3</v>
      </c>
      <c r="T4055" s="164">
        <v>2E-3</v>
      </c>
    </row>
    <row r="4056" spans="1:20" ht="15.75" customHeight="1">
      <c r="A4056" s="126" t="s">
        <v>148</v>
      </c>
      <c r="B4056" s="163">
        <v>2015</v>
      </c>
      <c r="C4056" s="163">
        <v>4</v>
      </c>
      <c r="D4056" s="126" t="s">
        <v>56</v>
      </c>
      <c r="E4056" s="163">
        <v>5871</v>
      </c>
      <c r="F4056" s="163">
        <v>0</v>
      </c>
      <c r="G4056" s="163">
        <v>0</v>
      </c>
      <c r="H4056" s="163">
        <v>0</v>
      </c>
      <c r="I4056" s="163">
        <v>0</v>
      </c>
      <c r="J4056" s="163">
        <v>0</v>
      </c>
      <c r="K4056" s="163">
        <v>0</v>
      </c>
      <c r="L4056" s="163">
        <v>0</v>
      </c>
      <c r="M4056" s="163">
        <v>0</v>
      </c>
      <c r="N4056" s="163">
        <v>0</v>
      </c>
      <c r="O4056" s="163">
        <v>0</v>
      </c>
      <c r="P4056" s="163">
        <v>0</v>
      </c>
      <c r="Q4056" s="163">
        <v>0</v>
      </c>
      <c r="R4056" s="163">
        <v>0</v>
      </c>
      <c r="S4056" s="163">
        <v>0</v>
      </c>
      <c r="T4056" s="163">
        <v>0</v>
      </c>
    </row>
    <row r="4057" spans="1:20" ht="15.75" customHeight="1">
      <c r="A4057" s="130" t="s">
        <v>148</v>
      </c>
      <c r="B4057" s="164">
        <v>2015</v>
      </c>
      <c r="C4057" s="164">
        <v>5</v>
      </c>
      <c r="D4057" s="130" t="s">
        <v>57</v>
      </c>
      <c r="E4057" s="164">
        <v>5871</v>
      </c>
      <c r="F4057" s="164">
        <v>0</v>
      </c>
      <c r="G4057" s="164">
        <v>0</v>
      </c>
      <c r="H4057" s="164">
        <v>0</v>
      </c>
      <c r="I4057" s="164">
        <v>0</v>
      </c>
      <c r="J4057" s="164">
        <v>0</v>
      </c>
      <c r="K4057" s="164">
        <v>16</v>
      </c>
      <c r="L4057" s="164">
        <v>1293</v>
      </c>
      <c r="M4057" s="164">
        <v>5614.5</v>
      </c>
      <c r="N4057" s="164">
        <v>0.22</v>
      </c>
      <c r="O4057" s="164">
        <v>0.95599999999999996</v>
      </c>
      <c r="P4057" s="164">
        <v>16</v>
      </c>
      <c r="Q4057" s="164">
        <v>1293</v>
      </c>
      <c r="R4057" s="164">
        <v>5614.5</v>
      </c>
      <c r="S4057" s="164">
        <v>0.22</v>
      </c>
      <c r="T4057" s="164">
        <v>0.95599999999999996</v>
      </c>
    </row>
    <row r="4058" spans="1:20" ht="15.75" customHeight="1">
      <c r="A4058" s="126" t="s">
        <v>148</v>
      </c>
      <c r="B4058" s="163">
        <v>2015</v>
      </c>
      <c r="C4058" s="163">
        <v>6</v>
      </c>
      <c r="D4058" s="126" t="s">
        <v>58</v>
      </c>
      <c r="E4058" s="163">
        <v>5871</v>
      </c>
      <c r="F4058" s="163">
        <v>0</v>
      </c>
      <c r="G4058" s="163">
        <v>0</v>
      </c>
      <c r="H4058" s="163">
        <v>0</v>
      </c>
      <c r="I4058" s="163">
        <v>0</v>
      </c>
      <c r="J4058" s="163">
        <v>0</v>
      </c>
      <c r="K4058" s="163">
        <v>1</v>
      </c>
      <c r="L4058" s="163">
        <v>45</v>
      </c>
      <c r="M4058" s="163">
        <v>90</v>
      </c>
      <c r="N4058" s="163">
        <v>8.0000000000000002E-3</v>
      </c>
      <c r="O4058" s="163">
        <v>1.4999999999999999E-2</v>
      </c>
      <c r="P4058" s="163">
        <v>1</v>
      </c>
      <c r="Q4058" s="163">
        <v>45</v>
      </c>
      <c r="R4058" s="163">
        <v>90</v>
      </c>
      <c r="S4058" s="163">
        <v>8.0000000000000002E-3</v>
      </c>
      <c r="T4058" s="163">
        <v>1.4999999999999999E-2</v>
      </c>
    </row>
    <row r="4059" spans="1:20" ht="15.75" customHeight="1">
      <c r="A4059" s="130" t="s">
        <v>148</v>
      </c>
      <c r="B4059" s="164">
        <v>2015</v>
      </c>
      <c r="C4059" s="164">
        <v>7</v>
      </c>
      <c r="D4059" s="130" t="s">
        <v>59</v>
      </c>
      <c r="E4059" s="164">
        <v>5871</v>
      </c>
      <c r="F4059" s="164">
        <v>0</v>
      </c>
      <c r="G4059" s="164">
        <v>0</v>
      </c>
      <c r="H4059" s="164">
        <v>0</v>
      </c>
      <c r="I4059" s="164">
        <v>0</v>
      </c>
      <c r="J4059" s="164">
        <v>0</v>
      </c>
      <c r="K4059" s="164">
        <v>0</v>
      </c>
      <c r="L4059" s="164">
        <v>0</v>
      </c>
      <c r="M4059" s="164">
        <v>0</v>
      </c>
      <c r="N4059" s="164">
        <v>0</v>
      </c>
      <c r="O4059" s="164">
        <v>0</v>
      </c>
      <c r="P4059" s="164">
        <v>0</v>
      </c>
      <c r="Q4059" s="164">
        <v>0</v>
      </c>
      <c r="R4059" s="164">
        <v>0</v>
      </c>
      <c r="S4059" s="164">
        <v>0</v>
      </c>
      <c r="T4059" s="164">
        <v>0</v>
      </c>
    </row>
    <row r="4060" spans="1:20" ht="15.75" customHeight="1">
      <c r="A4060" s="126" t="s">
        <v>148</v>
      </c>
      <c r="B4060" s="163">
        <v>2015</v>
      </c>
      <c r="C4060" s="163">
        <v>8</v>
      </c>
      <c r="D4060" s="126" t="s">
        <v>60</v>
      </c>
      <c r="E4060" s="163">
        <v>5871</v>
      </c>
      <c r="F4060" s="163">
        <v>0</v>
      </c>
      <c r="G4060" s="163">
        <v>0</v>
      </c>
      <c r="H4060" s="163">
        <v>0</v>
      </c>
      <c r="I4060" s="163">
        <v>0</v>
      </c>
      <c r="J4060" s="163">
        <v>0</v>
      </c>
      <c r="K4060" s="163">
        <v>0</v>
      </c>
      <c r="L4060" s="163">
        <v>0</v>
      </c>
      <c r="M4060" s="163">
        <v>0</v>
      </c>
      <c r="N4060" s="163">
        <v>0</v>
      </c>
      <c r="O4060" s="163">
        <v>0</v>
      </c>
      <c r="P4060" s="163">
        <v>0</v>
      </c>
      <c r="Q4060" s="163">
        <v>0</v>
      </c>
      <c r="R4060" s="163">
        <v>0</v>
      </c>
      <c r="S4060" s="163">
        <v>0</v>
      </c>
      <c r="T4060" s="163">
        <v>0</v>
      </c>
    </row>
    <row r="4061" spans="1:20" ht="15.75" customHeight="1">
      <c r="A4061" s="130" t="s">
        <v>148</v>
      </c>
      <c r="B4061" s="164">
        <v>2015</v>
      </c>
      <c r="C4061" s="164">
        <v>9</v>
      </c>
      <c r="D4061" s="130" t="s">
        <v>61</v>
      </c>
      <c r="E4061" s="164">
        <v>5871</v>
      </c>
      <c r="F4061" s="164">
        <v>0</v>
      </c>
      <c r="G4061" s="164">
        <v>0</v>
      </c>
      <c r="H4061" s="164">
        <v>0</v>
      </c>
      <c r="I4061" s="164">
        <v>0</v>
      </c>
      <c r="J4061" s="164">
        <v>0</v>
      </c>
      <c r="K4061" s="164">
        <v>3</v>
      </c>
      <c r="L4061" s="164">
        <v>53</v>
      </c>
      <c r="M4061" s="164">
        <v>121</v>
      </c>
      <c r="N4061" s="164">
        <v>8.9999999999999993E-3</v>
      </c>
      <c r="O4061" s="164">
        <v>2.1000000000000001E-2</v>
      </c>
      <c r="P4061" s="164">
        <v>3</v>
      </c>
      <c r="Q4061" s="164">
        <v>53</v>
      </c>
      <c r="R4061" s="164">
        <v>121</v>
      </c>
      <c r="S4061" s="164">
        <v>8.9999999999999993E-3</v>
      </c>
      <c r="T4061" s="164">
        <v>2.1000000000000001E-2</v>
      </c>
    </row>
    <row r="4062" spans="1:20" ht="15.75" customHeight="1">
      <c r="A4062" s="126" t="s">
        <v>148</v>
      </c>
      <c r="B4062" s="163">
        <v>2016</v>
      </c>
      <c r="C4062" s="163">
        <v>0</v>
      </c>
      <c r="D4062" s="126" t="s">
        <v>53</v>
      </c>
      <c r="E4062" s="163">
        <v>5858</v>
      </c>
      <c r="F4062" s="163">
        <v>0</v>
      </c>
      <c r="G4062" s="163">
        <v>0</v>
      </c>
      <c r="H4062" s="163">
        <v>0</v>
      </c>
      <c r="I4062" s="163">
        <v>0</v>
      </c>
      <c r="J4062" s="163">
        <v>0</v>
      </c>
      <c r="K4062" s="163">
        <v>0</v>
      </c>
      <c r="L4062" s="163">
        <v>0</v>
      </c>
      <c r="M4062" s="163">
        <v>0</v>
      </c>
      <c r="N4062" s="163">
        <v>0</v>
      </c>
      <c r="O4062" s="163">
        <v>0</v>
      </c>
      <c r="P4062" s="163">
        <v>0</v>
      </c>
      <c r="Q4062" s="163">
        <v>0</v>
      </c>
      <c r="R4062" s="163">
        <v>0</v>
      </c>
      <c r="S4062" s="163">
        <v>0</v>
      </c>
      <c r="T4062" s="163">
        <v>0</v>
      </c>
    </row>
    <row r="4063" spans="1:20" ht="15.75" customHeight="1">
      <c r="A4063" s="130" t="s">
        <v>148</v>
      </c>
      <c r="B4063" s="164">
        <v>2016</v>
      </c>
      <c r="C4063" s="164">
        <v>1</v>
      </c>
      <c r="D4063" s="130" t="s">
        <v>54</v>
      </c>
      <c r="E4063" s="164">
        <v>5858</v>
      </c>
      <c r="F4063" s="164">
        <v>0</v>
      </c>
      <c r="G4063" s="164">
        <v>0</v>
      </c>
      <c r="H4063" s="164">
        <v>0</v>
      </c>
      <c r="I4063" s="164">
        <v>0</v>
      </c>
      <c r="J4063" s="164">
        <v>0</v>
      </c>
      <c r="K4063" s="164">
        <v>49</v>
      </c>
      <c r="L4063" s="164">
        <v>1499</v>
      </c>
      <c r="M4063" s="164">
        <v>4161.5</v>
      </c>
      <c r="N4063" s="164">
        <v>0.25600000000000001</v>
      </c>
      <c r="O4063" s="164">
        <v>0.71</v>
      </c>
      <c r="P4063" s="164">
        <v>49</v>
      </c>
      <c r="Q4063" s="164">
        <v>1499</v>
      </c>
      <c r="R4063" s="164">
        <v>4161.5</v>
      </c>
      <c r="S4063" s="164">
        <v>0.25600000000000001</v>
      </c>
      <c r="T4063" s="164">
        <v>0.71</v>
      </c>
    </row>
    <row r="4064" spans="1:20" ht="15.75" customHeight="1">
      <c r="A4064" s="126" t="s">
        <v>148</v>
      </c>
      <c r="B4064" s="163">
        <v>2016</v>
      </c>
      <c r="C4064" s="163">
        <v>2</v>
      </c>
      <c r="D4064" s="126" t="s">
        <v>1415</v>
      </c>
      <c r="E4064" s="163">
        <v>5858</v>
      </c>
      <c r="F4064" s="163">
        <v>0</v>
      </c>
      <c r="G4064" s="163">
        <v>0</v>
      </c>
      <c r="H4064" s="163">
        <v>0</v>
      </c>
      <c r="I4064" s="163">
        <v>0</v>
      </c>
      <c r="J4064" s="163">
        <v>0</v>
      </c>
      <c r="K4064" s="163">
        <v>5</v>
      </c>
      <c r="L4064" s="163">
        <v>3886</v>
      </c>
      <c r="M4064" s="163">
        <v>8522.67</v>
      </c>
      <c r="N4064" s="163">
        <v>0.66300000000000003</v>
      </c>
      <c r="O4064" s="163">
        <v>1.4550000000000001</v>
      </c>
      <c r="P4064" s="163">
        <v>5</v>
      </c>
      <c r="Q4064" s="163">
        <v>3886</v>
      </c>
      <c r="R4064" s="163">
        <v>8522.67</v>
      </c>
      <c r="S4064" s="163">
        <v>0.66300000000000003</v>
      </c>
      <c r="T4064" s="163">
        <v>1.4550000000000001</v>
      </c>
    </row>
    <row r="4065" spans="1:20" ht="15.75" customHeight="1">
      <c r="A4065" s="130" t="s">
        <v>148</v>
      </c>
      <c r="B4065" s="164">
        <v>2016</v>
      </c>
      <c r="C4065" s="164">
        <v>3</v>
      </c>
      <c r="D4065" s="130" t="s">
        <v>55</v>
      </c>
      <c r="E4065" s="164">
        <v>5858</v>
      </c>
      <c r="F4065" s="164">
        <v>0</v>
      </c>
      <c r="G4065" s="164">
        <v>0</v>
      </c>
      <c r="H4065" s="164">
        <v>0</v>
      </c>
      <c r="I4065" s="164">
        <v>0</v>
      </c>
      <c r="J4065" s="164">
        <v>0</v>
      </c>
      <c r="K4065" s="164">
        <v>6</v>
      </c>
      <c r="L4065" s="164">
        <v>531</v>
      </c>
      <c r="M4065" s="164">
        <v>1097</v>
      </c>
      <c r="N4065" s="164">
        <v>9.0999999999999998E-2</v>
      </c>
      <c r="O4065" s="164">
        <v>0.187</v>
      </c>
      <c r="P4065" s="164">
        <v>6</v>
      </c>
      <c r="Q4065" s="164">
        <v>531</v>
      </c>
      <c r="R4065" s="164">
        <v>1097</v>
      </c>
      <c r="S4065" s="164">
        <v>9.0999999999999998E-2</v>
      </c>
      <c r="T4065" s="164">
        <v>0.187</v>
      </c>
    </row>
    <row r="4066" spans="1:20" ht="15.75" customHeight="1">
      <c r="A4066" s="126" t="s">
        <v>148</v>
      </c>
      <c r="B4066" s="163">
        <v>2016</v>
      </c>
      <c r="C4066" s="163">
        <v>4</v>
      </c>
      <c r="D4066" s="126" t="s">
        <v>56</v>
      </c>
      <c r="E4066" s="163">
        <v>5858</v>
      </c>
      <c r="F4066" s="163">
        <v>0</v>
      </c>
      <c r="G4066" s="163">
        <v>0</v>
      </c>
      <c r="H4066" s="163">
        <v>0</v>
      </c>
      <c r="I4066" s="163">
        <v>0</v>
      </c>
      <c r="J4066" s="163">
        <v>0</v>
      </c>
      <c r="K4066" s="163">
        <v>1</v>
      </c>
      <c r="L4066" s="163">
        <v>1</v>
      </c>
      <c r="M4066" s="163">
        <v>3</v>
      </c>
      <c r="N4066" s="163">
        <v>0</v>
      </c>
      <c r="O4066" s="163">
        <v>1E-3</v>
      </c>
      <c r="P4066" s="163">
        <v>1</v>
      </c>
      <c r="Q4066" s="163">
        <v>1</v>
      </c>
      <c r="R4066" s="163">
        <v>3</v>
      </c>
      <c r="S4066" s="163">
        <v>0</v>
      </c>
      <c r="T4066" s="163">
        <v>1E-3</v>
      </c>
    </row>
    <row r="4067" spans="1:20" ht="15.75" customHeight="1">
      <c r="A4067" s="130" t="s">
        <v>148</v>
      </c>
      <c r="B4067" s="164">
        <v>2016</v>
      </c>
      <c r="C4067" s="164">
        <v>5</v>
      </c>
      <c r="D4067" s="130" t="s">
        <v>57</v>
      </c>
      <c r="E4067" s="164">
        <v>5858</v>
      </c>
      <c r="F4067" s="164">
        <v>0</v>
      </c>
      <c r="G4067" s="164">
        <v>0</v>
      </c>
      <c r="H4067" s="164">
        <v>0</v>
      </c>
      <c r="I4067" s="164">
        <v>0</v>
      </c>
      <c r="J4067" s="164">
        <v>0</v>
      </c>
      <c r="K4067" s="164">
        <v>10</v>
      </c>
      <c r="L4067" s="164">
        <v>59</v>
      </c>
      <c r="M4067" s="164">
        <v>152</v>
      </c>
      <c r="N4067" s="164">
        <v>0.01</v>
      </c>
      <c r="O4067" s="164">
        <v>2.5999999999999999E-2</v>
      </c>
      <c r="P4067" s="164">
        <v>10</v>
      </c>
      <c r="Q4067" s="164">
        <v>59</v>
      </c>
      <c r="R4067" s="164">
        <v>152</v>
      </c>
      <c r="S4067" s="164">
        <v>0.01</v>
      </c>
      <c r="T4067" s="164">
        <v>2.5999999999999999E-2</v>
      </c>
    </row>
    <row r="4068" spans="1:20" ht="15.75" customHeight="1">
      <c r="A4068" s="126" t="s">
        <v>148</v>
      </c>
      <c r="B4068" s="163">
        <v>2016</v>
      </c>
      <c r="C4068" s="163">
        <v>6</v>
      </c>
      <c r="D4068" s="126" t="s">
        <v>58</v>
      </c>
      <c r="E4068" s="163">
        <v>5858</v>
      </c>
      <c r="F4068" s="163">
        <v>0</v>
      </c>
      <c r="G4068" s="163">
        <v>0</v>
      </c>
      <c r="H4068" s="163">
        <v>0</v>
      </c>
      <c r="I4068" s="163">
        <v>0</v>
      </c>
      <c r="J4068" s="163">
        <v>0</v>
      </c>
      <c r="K4068" s="163">
        <v>3</v>
      </c>
      <c r="L4068" s="163">
        <v>130</v>
      </c>
      <c r="M4068" s="163">
        <v>420</v>
      </c>
      <c r="N4068" s="163">
        <v>2.1999999999999999E-2</v>
      </c>
      <c r="O4068" s="163">
        <v>7.1999999999999995E-2</v>
      </c>
      <c r="P4068" s="163">
        <v>3</v>
      </c>
      <c r="Q4068" s="163">
        <v>130</v>
      </c>
      <c r="R4068" s="163">
        <v>420</v>
      </c>
      <c r="S4068" s="163">
        <v>2.1999999999999999E-2</v>
      </c>
      <c r="T4068" s="163">
        <v>7.1999999999999995E-2</v>
      </c>
    </row>
    <row r="4069" spans="1:20" ht="15.75" customHeight="1">
      <c r="A4069" s="130" t="s">
        <v>148</v>
      </c>
      <c r="B4069" s="164">
        <v>2016</v>
      </c>
      <c r="C4069" s="164">
        <v>7</v>
      </c>
      <c r="D4069" s="130" t="s">
        <v>59</v>
      </c>
      <c r="E4069" s="164">
        <v>5858</v>
      </c>
      <c r="F4069" s="164">
        <v>0</v>
      </c>
      <c r="G4069" s="164">
        <v>0</v>
      </c>
      <c r="H4069" s="164">
        <v>0</v>
      </c>
      <c r="I4069" s="164">
        <v>0</v>
      </c>
      <c r="J4069" s="164">
        <v>0</v>
      </c>
      <c r="K4069" s="164">
        <v>0</v>
      </c>
      <c r="L4069" s="164">
        <v>0</v>
      </c>
      <c r="M4069" s="164">
        <v>0</v>
      </c>
      <c r="N4069" s="164">
        <v>0</v>
      </c>
      <c r="O4069" s="164">
        <v>0</v>
      </c>
      <c r="P4069" s="164">
        <v>0</v>
      </c>
      <c r="Q4069" s="164">
        <v>0</v>
      </c>
      <c r="R4069" s="164">
        <v>0</v>
      </c>
      <c r="S4069" s="164">
        <v>0</v>
      </c>
      <c r="T4069" s="164">
        <v>0</v>
      </c>
    </row>
    <row r="4070" spans="1:20" ht="15.75" customHeight="1">
      <c r="A4070" s="126" t="s">
        <v>148</v>
      </c>
      <c r="B4070" s="163">
        <v>2016</v>
      </c>
      <c r="C4070" s="163">
        <v>8</v>
      </c>
      <c r="D4070" s="126" t="s">
        <v>60</v>
      </c>
      <c r="E4070" s="163">
        <v>5858</v>
      </c>
      <c r="F4070" s="163">
        <v>0</v>
      </c>
      <c r="G4070" s="163">
        <v>0</v>
      </c>
      <c r="H4070" s="163">
        <v>0</v>
      </c>
      <c r="I4070" s="163">
        <v>0</v>
      </c>
      <c r="J4070" s="163">
        <v>0</v>
      </c>
      <c r="K4070" s="163">
        <v>0</v>
      </c>
      <c r="L4070" s="163">
        <v>0</v>
      </c>
      <c r="M4070" s="163">
        <v>0</v>
      </c>
      <c r="N4070" s="163">
        <v>0</v>
      </c>
      <c r="O4070" s="163">
        <v>0</v>
      </c>
      <c r="P4070" s="163">
        <v>0</v>
      </c>
      <c r="Q4070" s="163">
        <v>0</v>
      </c>
      <c r="R4070" s="163">
        <v>0</v>
      </c>
      <c r="S4070" s="163">
        <v>0</v>
      </c>
      <c r="T4070" s="163">
        <v>0</v>
      </c>
    </row>
    <row r="4071" spans="1:20" ht="15.75" customHeight="1">
      <c r="A4071" s="130" t="s">
        <v>148</v>
      </c>
      <c r="B4071" s="164">
        <v>2016</v>
      </c>
      <c r="C4071" s="164">
        <v>9</v>
      </c>
      <c r="D4071" s="130" t="s">
        <v>61</v>
      </c>
      <c r="E4071" s="164">
        <v>5858</v>
      </c>
      <c r="F4071" s="164">
        <v>0</v>
      </c>
      <c r="G4071" s="164">
        <v>0</v>
      </c>
      <c r="H4071" s="164">
        <v>0</v>
      </c>
      <c r="I4071" s="164">
        <v>0</v>
      </c>
      <c r="J4071" s="164">
        <v>0</v>
      </c>
      <c r="K4071" s="164">
        <v>4</v>
      </c>
      <c r="L4071" s="164">
        <v>30</v>
      </c>
      <c r="M4071" s="164">
        <v>73.5</v>
      </c>
      <c r="N4071" s="164">
        <v>5.0000000000000001E-3</v>
      </c>
      <c r="O4071" s="164">
        <v>1.2999999999999999E-2</v>
      </c>
      <c r="P4071" s="164">
        <v>4</v>
      </c>
      <c r="Q4071" s="164">
        <v>30</v>
      </c>
      <c r="R4071" s="164">
        <v>73.5</v>
      </c>
      <c r="S4071" s="164">
        <v>5.0000000000000001E-3</v>
      </c>
      <c r="T4071" s="164">
        <v>1.2999999999999999E-2</v>
      </c>
    </row>
    <row r="4072" spans="1:20" ht="15.75" customHeight="1">
      <c r="A4072" s="126" t="s">
        <v>148</v>
      </c>
      <c r="B4072" s="163">
        <v>2017</v>
      </c>
      <c r="C4072" s="163">
        <v>0</v>
      </c>
      <c r="D4072" s="126" t="s">
        <v>53</v>
      </c>
      <c r="E4072" s="163">
        <v>5888</v>
      </c>
      <c r="F4072" s="163">
        <v>0</v>
      </c>
      <c r="G4072" s="163">
        <v>0</v>
      </c>
      <c r="H4072" s="163">
        <v>0</v>
      </c>
      <c r="I4072" s="163">
        <v>0</v>
      </c>
      <c r="J4072" s="163">
        <v>0</v>
      </c>
      <c r="K4072" s="163">
        <v>0</v>
      </c>
      <c r="L4072" s="163">
        <v>0</v>
      </c>
      <c r="M4072" s="163">
        <v>0</v>
      </c>
      <c r="N4072" s="163">
        <v>0</v>
      </c>
      <c r="O4072" s="163">
        <v>0</v>
      </c>
      <c r="P4072" s="163">
        <v>0</v>
      </c>
      <c r="Q4072" s="163">
        <v>0</v>
      </c>
      <c r="R4072" s="163">
        <v>0</v>
      </c>
      <c r="S4072" s="163">
        <v>0</v>
      </c>
      <c r="T4072" s="163">
        <v>0</v>
      </c>
    </row>
    <row r="4073" spans="1:20" ht="15.75" customHeight="1">
      <c r="A4073" s="130" t="s">
        <v>148</v>
      </c>
      <c r="B4073" s="164">
        <v>2017</v>
      </c>
      <c r="C4073" s="164">
        <v>1</v>
      </c>
      <c r="D4073" s="130" t="s">
        <v>54</v>
      </c>
      <c r="E4073" s="164">
        <v>5888</v>
      </c>
      <c r="F4073" s="164">
        <v>0</v>
      </c>
      <c r="G4073" s="164">
        <v>0</v>
      </c>
      <c r="H4073" s="164">
        <v>0</v>
      </c>
      <c r="I4073" s="164">
        <v>0</v>
      </c>
      <c r="J4073" s="164">
        <v>0</v>
      </c>
      <c r="K4073" s="164">
        <v>32</v>
      </c>
      <c r="L4073" s="164">
        <v>599</v>
      </c>
      <c r="M4073" s="164">
        <v>1422.5</v>
      </c>
      <c r="N4073" s="164">
        <v>0.10199999999999999</v>
      </c>
      <c r="O4073" s="164">
        <v>0.24199999999999999</v>
      </c>
      <c r="P4073" s="164">
        <v>32</v>
      </c>
      <c r="Q4073" s="164">
        <v>599</v>
      </c>
      <c r="R4073" s="164">
        <v>1422.5</v>
      </c>
      <c r="S4073" s="164">
        <v>0.10199999999999999</v>
      </c>
      <c r="T4073" s="164">
        <v>0.24199999999999999</v>
      </c>
    </row>
    <row r="4074" spans="1:20" ht="15.75" customHeight="1">
      <c r="A4074" s="126" t="s">
        <v>148</v>
      </c>
      <c r="B4074" s="163">
        <v>2017</v>
      </c>
      <c r="C4074" s="163">
        <v>2</v>
      </c>
      <c r="D4074" s="126" t="s">
        <v>1415</v>
      </c>
      <c r="E4074" s="163">
        <v>5888</v>
      </c>
      <c r="F4074" s="163">
        <v>0</v>
      </c>
      <c r="G4074" s="163">
        <v>0</v>
      </c>
      <c r="H4074" s="163">
        <v>0</v>
      </c>
      <c r="I4074" s="163">
        <v>0</v>
      </c>
      <c r="J4074" s="163">
        <v>0</v>
      </c>
      <c r="K4074" s="163">
        <v>6</v>
      </c>
      <c r="L4074" s="163">
        <v>8163</v>
      </c>
      <c r="M4074" s="163">
        <v>19890.599999999999</v>
      </c>
      <c r="N4074" s="163">
        <v>1.385</v>
      </c>
      <c r="O4074" s="163">
        <v>3.3780000000000001</v>
      </c>
      <c r="P4074" s="163">
        <v>6</v>
      </c>
      <c r="Q4074" s="163">
        <v>8163</v>
      </c>
      <c r="R4074" s="163">
        <v>19890.599999999999</v>
      </c>
      <c r="S4074" s="163">
        <v>1.385</v>
      </c>
      <c r="T4074" s="163">
        <v>3.3780000000000001</v>
      </c>
    </row>
    <row r="4075" spans="1:20" ht="15.75" customHeight="1">
      <c r="A4075" s="130" t="s">
        <v>148</v>
      </c>
      <c r="B4075" s="164">
        <v>2017</v>
      </c>
      <c r="C4075" s="164">
        <v>3</v>
      </c>
      <c r="D4075" s="130" t="s">
        <v>55</v>
      </c>
      <c r="E4075" s="164">
        <v>5888</v>
      </c>
      <c r="F4075" s="164">
        <v>0</v>
      </c>
      <c r="G4075" s="164">
        <v>0</v>
      </c>
      <c r="H4075" s="164">
        <v>0</v>
      </c>
      <c r="I4075" s="164">
        <v>0</v>
      </c>
      <c r="J4075" s="164">
        <v>0</v>
      </c>
      <c r="K4075" s="164">
        <v>5</v>
      </c>
      <c r="L4075" s="164">
        <v>43</v>
      </c>
      <c r="M4075" s="164">
        <v>116</v>
      </c>
      <c r="N4075" s="164">
        <v>7.0000000000000001E-3</v>
      </c>
      <c r="O4075" s="164">
        <v>0.02</v>
      </c>
      <c r="P4075" s="164">
        <v>5</v>
      </c>
      <c r="Q4075" s="164">
        <v>43</v>
      </c>
      <c r="R4075" s="164">
        <v>116</v>
      </c>
      <c r="S4075" s="164">
        <v>7.0000000000000001E-3</v>
      </c>
      <c r="T4075" s="164">
        <v>0.02</v>
      </c>
    </row>
    <row r="4076" spans="1:20" ht="15.75" customHeight="1">
      <c r="A4076" s="126" t="s">
        <v>148</v>
      </c>
      <c r="B4076" s="163">
        <v>2017</v>
      </c>
      <c r="C4076" s="163">
        <v>4</v>
      </c>
      <c r="D4076" s="126" t="s">
        <v>56</v>
      </c>
      <c r="E4076" s="163">
        <v>5888</v>
      </c>
      <c r="F4076" s="163">
        <v>0</v>
      </c>
      <c r="G4076" s="163">
        <v>0</v>
      </c>
      <c r="H4076" s="163">
        <v>0</v>
      </c>
      <c r="I4076" s="163">
        <v>0</v>
      </c>
      <c r="J4076" s="163">
        <v>0</v>
      </c>
      <c r="K4076" s="163">
        <v>1</v>
      </c>
      <c r="L4076" s="163">
        <v>30</v>
      </c>
      <c r="M4076" s="163">
        <v>60</v>
      </c>
      <c r="N4076" s="163">
        <v>5.0000000000000001E-3</v>
      </c>
      <c r="O4076" s="163">
        <v>0.01</v>
      </c>
      <c r="P4076" s="163">
        <v>1</v>
      </c>
      <c r="Q4076" s="163">
        <v>30</v>
      </c>
      <c r="R4076" s="163">
        <v>60</v>
      </c>
      <c r="S4076" s="163">
        <v>5.0000000000000001E-3</v>
      </c>
      <c r="T4076" s="163">
        <v>0.01</v>
      </c>
    </row>
    <row r="4077" spans="1:20" ht="15.75" customHeight="1">
      <c r="A4077" s="130" t="s">
        <v>148</v>
      </c>
      <c r="B4077" s="164">
        <v>2017</v>
      </c>
      <c r="C4077" s="164">
        <v>5</v>
      </c>
      <c r="D4077" s="130" t="s">
        <v>57</v>
      </c>
      <c r="E4077" s="164">
        <v>5888</v>
      </c>
      <c r="F4077" s="164">
        <v>0</v>
      </c>
      <c r="G4077" s="164">
        <v>0</v>
      </c>
      <c r="H4077" s="164">
        <v>0</v>
      </c>
      <c r="I4077" s="164">
        <v>0</v>
      </c>
      <c r="J4077" s="164">
        <v>0</v>
      </c>
      <c r="K4077" s="164">
        <v>10</v>
      </c>
      <c r="L4077" s="164">
        <v>107</v>
      </c>
      <c r="M4077" s="164">
        <v>290.5</v>
      </c>
      <c r="N4077" s="164">
        <v>1.7999999999999999E-2</v>
      </c>
      <c r="O4077" s="164">
        <v>4.9000000000000002E-2</v>
      </c>
      <c r="P4077" s="164">
        <v>10</v>
      </c>
      <c r="Q4077" s="164">
        <v>107</v>
      </c>
      <c r="R4077" s="164">
        <v>290.5</v>
      </c>
      <c r="S4077" s="164">
        <v>1.7999999999999999E-2</v>
      </c>
      <c r="T4077" s="164">
        <v>4.9000000000000002E-2</v>
      </c>
    </row>
    <row r="4078" spans="1:20" ht="15.75" customHeight="1">
      <c r="A4078" s="126" t="s">
        <v>148</v>
      </c>
      <c r="B4078" s="163">
        <v>2017</v>
      </c>
      <c r="C4078" s="163">
        <v>6</v>
      </c>
      <c r="D4078" s="126" t="s">
        <v>58</v>
      </c>
      <c r="E4078" s="163">
        <v>5888</v>
      </c>
      <c r="F4078" s="163">
        <v>0</v>
      </c>
      <c r="G4078" s="163">
        <v>0</v>
      </c>
      <c r="H4078" s="163">
        <v>0</v>
      </c>
      <c r="I4078" s="163">
        <v>0</v>
      </c>
      <c r="J4078" s="163">
        <v>0</v>
      </c>
      <c r="K4078" s="163">
        <v>5</v>
      </c>
      <c r="L4078" s="163">
        <v>883</v>
      </c>
      <c r="M4078" s="163">
        <v>721.5</v>
      </c>
      <c r="N4078" s="163">
        <v>0.15</v>
      </c>
      <c r="O4078" s="163">
        <v>0.123</v>
      </c>
      <c r="P4078" s="163">
        <v>5</v>
      </c>
      <c r="Q4078" s="163">
        <v>883</v>
      </c>
      <c r="R4078" s="163">
        <v>721.5</v>
      </c>
      <c r="S4078" s="163">
        <v>0.15</v>
      </c>
      <c r="T4078" s="163">
        <v>0.123</v>
      </c>
    </row>
    <row r="4079" spans="1:20" ht="15.75" customHeight="1">
      <c r="A4079" s="130" t="s">
        <v>148</v>
      </c>
      <c r="B4079" s="164">
        <v>2017</v>
      </c>
      <c r="C4079" s="164">
        <v>7</v>
      </c>
      <c r="D4079" s="130" t="s">
        <v>59</v>
      </c>
      <c r="E4079" s="164">
        <v>5888</v>
      </c>
      <c r="F4079" s="164">
        <v>0</v>
      </c>
      <c r="G4079" s="164">
        <v>0</v>
      </c>
      <c r="H4079" s="164">
        <v>0</v>
      </c>
      <c r="I4079" s="164">
        <v>0</v>
      </c>
      <c r="J4079" s="164">
        <v>0</v>
      </c>
      <c r="K4079" s="164">
        <v>0</v>
      </c>
      <c r="L4079" s="164">
        <v>0</v>
      </c>
      <c r="M4079" s="164">
        <v>0</v>
      </c>
      <c r="N4079" s="164">
        <v>0</v>
      </c>
      <c r="O4079" s="164">
        <v>0</v>
      </c>
      <c r="P4079" s="164">
        <v>0</v>
      </c>
      <c r="Q4079" s="164">
        <v>0</v>
      </c>
      <c r="R4079" s="164">
        <v>0</v>
      </c>
      <c r="S4079" s="164">
        <v>0</v>
      </c>
      <c r="T4079" s="164">
        <v>0</v>
      </c>
    </row>
    <row r="4080" spans="1:20" ht="15.75" customHeight="1">
      <c r="A4080" s="126" t="s">
        <v>148</v>
      </c>
      <c r="B4080" s="163">
        <v>2017</v>
      </c>
      <c r="C4080" s="163">
        <v>8</v>
      </c>
      <c r="D4080" s="126" t="s">
        <v>60</v>
      </c>
      <c r="E4080" s="163">
        <v>5888</v>
      </c>
      <c r="F4080" s="163">
        <v>0</v>
      </c>
      <c r="G4080" s="163">
        <v>0</v>
      </c>
      <c r="H4080" s="163">
        <v>0</v>
      </c>
      <c r="I4080" s="163">
        <v>0</v>
      </c>
      <c r="J4080" s="163">
        <v>0</v>
      </c>
      <c r="K4080" s="163">
        <v>0</v>
      </c>
      <c r="L4080" s="163">
        <v>0</v>
      </c>
      <c r="M4080" s="163">
        <v>0</v>
      </c>
      <c r="N4080" s="163">
        <v>0</v>
      </c>
      <c r="O4080" s="163">
        <v>0</v>
      </c>
      <c r="P4080" s="163">
        <v>0</v>
      </c>
      <c r="Q4080" s="163">
        <v>0</v>
      </c>
      <c r="R4080" s="163">
        <v>0</v>
      </c>
      <c r="S4080" s="163">
        <v>0</v>
      </c>
      <c r="T4080" s="163">
        <v>0</v>
      </c>
    </row>
    <row r="4081" spans="1:20" ht="15.75" customHeight="1">
      <c r="A4081" s="130" t="s">
        <v>148</v>
      </c>
      <c r="B4081" s="164">
        <v>2017</v>
      </c>
      <c r="C4081" s="164">
        <v>9</v>
      </c>
      <c r="D4081" s="130" t="s">
        <v>61</v>
      </c>
      <c r="E4081" s="164">
        <v>5888</v>
      </c>
      <c r="F4081" s="164">
        <v>0</v>
      </c>
      <c r="G4081" s="164">
        <v>0</v>
      </c>
      <c r="H4081" s="164">
        <v>0</v>
      </c>
      <c r="I4081" s="164">
        <v>0</v>
      </c>
      <c r="J4081" s="164">
        <v>0</v>
      </c>
      <c r="K4081" s="164">
        <v>2</v>
      </c>
      <c r="L4081" s="164">
        <v>52</v>
      </c>
      <c r="M4081" s="164">
        <v>41</v>
      </c>
      <c r="N4081" s="164">
        <v>8.9999999999999993E-3</v>
      </c>
      <c r="O4081" s="164">
        <v>7.0000000000000001E-3</v>
      </c>
      <c r="P4081" s="164">
        <v>2</v>
      </c>
      <c r="Q4081" s="164">
        <v>52</v>
      </c>
      <c r="R4081" s="164">
        <v>41</v>
      </c>
      <c r="S4081" s="164">
        <v>8.9999999999999993E-3</v>
      </c>
      <c r="T4081" s="164">
        <v>7.0000000000000001E-3</v>
      </c>
    </row>
    <row r="4082" spans="1:20" ht="15.75" customHeight="1">
      <c r="A4082" s="126" t="s">
        <v>148</v>
      </c>
      <c r="B4082" s="163">
        <v>2018</v>
      </c>
      <c r="C4082" s="163">
        <v>0</v>
      </c>
      <c r="D4082" s="126" t="s">
        <v>53</v>
      </c>
      <c r="E4082" s="163">
        <v>5997</v>
      </c>
      <c r="F4082" s="163">
        <v>0</v>
      </c>
      <c r="G4082" s="163">
        <v>0</v>
      </c>
      <c r="H4082" s="163">
        <v>0</v>
      </c>
      <c r="I4082" s="163">
        <v>0</v>
      </c>
      <c r="J4082" s="163">
        <v>0</v>
      </c>
      <c r="K4082" s="163">
        <v>0</v>
      </c>
      <c r="L4082" s="163">
        <v>0</v>
      </c>
      <c r="M4082" s="163">
        <v>0</v>
      </c>
      <c r="N4082" s="163">
        <v>0</v>
      </c>
      <c r="O4082" s="163">
        <v>0</v>
      </c>
      <c r="P4082" s="163">
        <v>0</v>
      </c>
      <c r="Q4082" s="163">
        <v>0</v>
      </c>
      <c r="R4082" s="163">
        <v>0</v>
      </c>
      <c r="S4082" s="163">
        <v>0</v>
      </c>
      <c r="T4082" s="163">
        <v>0</v>
      </c>
    </row>
    <row r="4083" spans="1:20" ht="15.75" customHeight="1">
      <c r="A4083" s="130" t="s">
        <v>148</v>
      </c>
      <c r="B4083" s="164">
        <v>2018</v>
      </c>
      <c r="C4083" s="164">
        <v>1</v>
      </c>
      <c r="D4083" s="130" t="s">
        <v>54</v>
      </c>
      <c r="E4083" s="164">
        <v>5997</v>
      </c>
      <c r="F4083" s="164">
        <v>0</v>
      </c>
      <c r="G4083" s="164">
        <v>0</v>
      </c>
      <c r="H4083" s="164">
        <v>0</v>
      </c>
      <c r="I4083" s="164">
        <v>0</v>
      </c>
      <c r="J4083" s="164">
        <v>0</v>
      </c>
      <c r="K4083" s="164">
        <v>18</v>
      </c>
      <c r="L4083" s="164">
        <v>335</v>
      </c>
      <c r="M4083" s="164">
        <v>1084</v>
      </c>
      <c r="N4083" s="164">
        <v>5.6000000000000001E-2</v>
      </c>
      <c r="O4083" s="164">
        <v>0.18099999999999999</v>
      </c>
      <c r="P4083" s="164">
        <v>18</v>
      </c>
      <c r="Q4083" s="164">
        <v>335</v>
      </c>
      <c r="R4083" s="164">
        <v>1084</v>
      </c>
      <c r="S4083" s="164">
        <v>5.6000000000000001E-2</v>
      </c>
      <c r="T4083" s="164">
        <v>0.18099999999999999</v>
      </c>
    </row>
    <row r="4084" spans="1:20" ht="15.75" customHeight="1">
      <c r="A4084" s="126" t="s">
        <v>148</v>
      </c>
      <c r="B4084" s="163">
        <v>2018</v>
      </c>
      <c r="C4084" s="163">
        <v>2</v>
      </c>
      <c r="D4084" s="126" t="s">
        <v>1415</v>
      </c>
      <c r="E4084" s="163">
        <v>5997</v>
      </c>
      <c r="F4084" s="163">
        <v>0</v>
      </c>
      <c r="G4084" s="163">
        <v>0</v>
      </c>
      <c r="H4084" s="163">
        <v>0</v>
      </c>
      <c r="I4084" s="163">
        <v>0</v>
      </c>
      <c r="J4084" s="163">
        <v>0</v>
      </c>
      <c r="K4084" s="163">
        <v>5</v>
      </c>
      <c r="L4084" s="163">
        <v>9007</v>
      </c>
      <c r="M4084" s="163">
        <v>16963</v>
      </c>
      <c r="N4084" s="163">
        <v>1.502</v>
      </c>
      <c r="O4084" s="163">
        <v>2.8290000000000002</v>
      </c>
      <c r="P4084" s="163">
        <v>5</v>
      </c>
      <c r="Q4084" s="163">
        <v>9007</v>
      </c>
      <c r="R4084" s="163">
        <v>16963</v>
      </c>
      <c r="S4084" s="163">
        <v>1.502</v>
      </c>
      <c r="T4084" s="163">
        <v>2.8290000000000002</v>
      </c>
    </row>
    <row r="4085" spans="1:20" ht="15.75" customHeight="1">
      <c r="A4085" s="130" t="s">
        <v>148</v>
      </c>
      <c r="B4085" s="164">
        <v>2018</v>
      </c>
      <c r="C4085" s="164">
        <v>3</v>
      </c>
      <c r="D4085" s="130" t="s">
        <v>55</v>
      </c>
      <c r="E4085" s="164">
        <v>5997</v>
      </c>
      <c r="F4085" s="164">
        <v>0</v>
      </c>
      <c r="G4085" s="164">
        <v>0</v>
      </c>
      <c r="H4085" s="164">
        <v>0</v>
      </c>
      <c r="I4085" s="164">
        <v>0</v>
      </c>
      <c r="J4085" s="164">
        <v>0</v>
      </c>
      <c r="K4085" s="164">
        <v>1</v>
      </c>
      <c r="L4085" s="164">
        <v>8</v>
      </c>
      <c r="M4085" s="164">
        <v>24</v>
      </c>
      <c r="N4085" s="164">
        <v>1E-3</v>
      </c>
      <c r="O4085" s="164">
        <v>4.0000000000000001E-3</v>
      </c>
      <c r="P4085" s="164">
        <v>1</v>
      </c>
      <c r="Q4085" s="164">
        <v>8</v>
      </c>
      <c r="R4085" s="164">
        <v>24</v>
      </c>
      <c r="S4085" s="164">
        <v>1E-3</v>
      </c>
      <c r="T4085" s="164">
        <v>4.0000000000000001E-3</v>
      </c>
    </row>
    <row r="4086" spans="1:20" ht="15.75" customHeight="1">
      <c r="A4086" s="126" t="s">
        <v>148</v>
      </c>
      <c r="B4086" s="163">
        <v>2018</v>
      </c>
      <c r="C4086" s="163">
        <v>4</v>
      </c>
      <c r="D4086" s="126" t="s">
        <v>56</v>
      </c>
      <c r="E4086" s="163">
        <v>5997</v>
      </c>
      <c r="F4086" s="163">
        <v>0</v>
      </c>
      <c r="G4086" s="163">
        <v>0</v>
      </c>
      <c r="H4086" s="163">
        <v>0</v>
      </c>
      <c r="I4086" s="163">
        <v>0</v>
      </c>
      <c r="J4086" s="163">
        <v>0</v>
      </c>
      <c r="K4086" s="163">
        <v>1</v>
      </c>
      <c r="L4086" s="163">
        <v>50</v>
      </c>
      <c r="M4086" s="163">
        <v>200</v>
      </c>
      <c r="N4086" s="163">
        <v>8.0000000000000002E-3</v>
      </c>
      <c r="O4086" s="163">
        <v>3.3000000000000002E-2</v>
      </c>
      <c r="P4086" s="163">
        <v>1</v>
      </c>
      <c r="Q4086" s="163">
        <v>50</v>
      </c>
      <c r="R4086" s="163">
        <v>200</v>
      </c>
      <c r="S4086" s="163">
        <v>8.0000000000000002E-3</v>
      </c>
      <c r="T4086" s="163">
        <v>3.3000000000000002E-2</v>
      </c>
    </row>
    <row r="4087" spans="1:20" ht="15.75" customHeight="1">
      <c r="A4087" s="130" t="s">
        <v>148</v>
      </c>
      <c r="B4087" s="164">
        <v>2018</v>
      </c>
      <c r="C4087" s="164">
        <v>5</v>
      </c>
      <c r="D4087" s="130" t="s">
        <v>57</v>
      </c>
      <c r="E4087" s="164">
        <v>5997</v>
      </c>
      <c r="F4087" s="164">
        <v>0</v>
      </c>
      <c r="G4087" s="164">
        <v>0</v>
      </c>
      <c r="H4087" s="164">
        <v>0</v>
      </c>
      <c r="I4087" s="164">
        <v>0</v>
      </c>
      <c r="J4087" s="164">
        <v>0</v>
      </c>
      <c r="K4087" s="164">
        <v>8</v>
      </c>
      <c r="L4087" s="164">
        <v>222</v>
      </c>
      <c r="M4087" s="164">
        <v>415</v>
      </c>
      <c r="N4087" s="164">
        <v>3.6999999999999998E-2</v>
      </c>
      <c r="O4087" s="164">
        <v>6.9000000000000006E-2</v>
      </c>
      <c r="P4087" s="164">
        <v>8</v>
      </c>
      <c r="Q4087" s="164">
        <v>222</v>
      </c>
      <c r="R4087" s="164">
        <v>415</v>
      </c>
      <c r="S4087" s="164">
        <v>3.6999999999999998E-2</v>
      </c>
      <c r="T4087" s="164">
        <v>6.9000000000000006E-2</v>
      </c>
    </row>
    <row r="4088" spans="1:20" ht="15.75" customHeight="1">
      <c r="A4088" s="126" t="s">
        <v>148</v>
      </c>
      <c r="B4088" s="163">
        <v>2018</v>
      </c>
      <c r="C4088" s="163">
        <v>6</v>
      </c>
      <c r="D4088" s="126" t="s">
        <v>58</v>
      </c>
      <c r="E4088" s="163">
        <v>5997</v>
      </c>
      <c r="F4088" s="163">
        <v>0</v>
      </c>
      <c r="G4088" s="163">
        <v>0</v>
      </c>
      <c r="H4088" s="163">
        <v>0</v>
      </c>
      <c r="I4088" s="163">
        <v>0</v>
      </c>
      <c r="J4088" s="163">
        <v>0</v>
      </c>
      <c r="K4088" s="163">
        <v>8</v>
      </c>
      <c r="L4088" s="163">
        <v>944</v>
      </c>
      <c r="M4088" s="163">
        <v>958.5</v>
      </c>
      <c r="N4088" s="163">
        <v>0.157</v>
      </c>
      <c r="O4088" s="163">
        <v>0.16</v>
      </c>
      <c r="P4088" s="163">
        <v>8</v>
      </c>
      <c r="Q4088" s="163">
        <v>944</v>
      </c>
      <c r="R4088" s="163">
        <v>958.5</v>
      </c>
      <c r="S4088" s="163">
        <v>0.157</v>
      </c>
      <c r="T4088" s="163">
        <v>0.16</v>
      </c>
    </row>
    <row r="4089" spans="1:20" ht="15.75" customHeight="1">
      <c r="A4089" s="130" t="s">
        <v>148</v>
      </c>
      <c r="B4089" s="164">
        <v>2018</v>
      </c>
      <c r="C4089" s="164">
        <v>7</v>
      </c>
      <c r="D4089" s="130" t="s">
        <v>59</v>
      </c>
      <c r="E4089" s="164">
        <v>5997</v>
      </c>
      <c r="F4089" s="164">
        <v>0</v>
      </c>
      <c r="G4089" s="164">
        <v>0</v>
      </c>
      <c r="H4089" s="164">
        <v>0</v>
      </c>
      <c r="I4089" s="164">
        <v>0</v>
      </c>
      <c r="J4089" s="164">
        <v>0</v>
      </c>
      <c r="K4089" s="164">
        <v>0</v>
      </c>
      <c r="L4089" s="164">
        <v>0</v>
      </c>
      <c r="M4089" s="164">
        <v>0</v>
      </c>
      <c r="N4089" s="164">
        <v>0</v>
      </c>
      <c r="O4089" s="164">
        <v>0</v>
      </c>
      <c r="P4089" s="164">
        <v>0</v>
      </c>
      <c r="Q4089" s="164">
        <v>0</v>
      </c>
      <c r="R4089" s="164">
        <v>0</v>
      </c>
      <c r="S4089" s="164">
        <v>0</v>
      </c>
      <c r="T4089" s="164">
        <v>0</v>
      </c>
    </row>
    <row r="4090" spans="1:20" ht="15.75" customHeight="1">
      <c r="A4090" s="126" t="s">
        <v>148</v>
      </c>
      <c r="B4090" s="163">
        <v>2018</v>
      </c>
      <c r="C4090" s="163">
        <v>8</v>
      </c>
      <c r="D4090" s="126" t="s">
        <v>60</v>
      </c>
      <c r="E4090" s="163">
        <v>5997</v>
      </c>
      <c r="F4090" s="163">
        <v>0</v>
      </c>
      <c r="G4090" s="163">
        <v>0</v>
      </c>
      <c r="H4090" s="163">
        <v>0</v>
      </c>
      <c r="I4090" s="163">
        <v>0</v>
      </c>
      <c r="J4090" s="163">
        <v>0</v>
      </c>
      <c r="K4090" s="163">
        <v>0</v>
      </c>
      <c r="L4090" s="163">
        <v>0</v>
      </c>
      <c r="M4090" s="163">
        <v>0</v>
      </c>
      <c r="N4090" s="163">
        <v>0</v>
      </c>
      <c r="O4090" s="163">
        <v>0</v>
      </c>
      <c r="P4090" s="163">
        <v>0</v>
      </c>
      <c r="Q4090" s="163">
        <v>0</v>
      </c>
      <c r="R4090" s="163">
        <v>0</v>
      </c>
      <c r="S4090" s="163">
        <v>0</v>
      </c>
      <c r="T4090" s="163">
        <v>0</v>
      </c>
    </row>
    <row r="4091" spans="1:20" ht="15.75" customHeight="1">
      <c r="A4091" s="130" t="s">
        <v>148</v>
      </c>
      <c r="B4091" s="164">
        <v>2018</v>
      </c>
      <c r="C4091" s="164">
        <v>9</v>
      </c>
      <c r="D4091" s="130" t="s">
        <v>61</v>
      </c>
      <c r="E4091" s="164">
        <v>5997</v>
      </c>
      <c r="F4091" s="164">
        <v>0</v>
      </c>
      <c r="G4091" s="164">
        <v>0</v>
      </c>
      <c r="H4091" s="164">
        <v>0</v>
      </c>
      <c r="I4091" s="164">
        <v>0</v>
      </c>
      <c r="J4091" s="164">
        <v>0</v>
      </c>
      <c r="K4091" s="164">
        <v>2</v>
      </c>
      <c r="L4091" s="164">
        <v>11</v>
      </c>
      <c r="M4091" s="164">
        <v>41.5</v>
      </c>
      <c r="N4091" s="164">
        <v>2E-3</v>
      </c>
      <c r="O4091" s="164">
        <v>7.0000000000000001E-3</v>
      </c>
      <c r="P4091" s="164">
        <v>2</v>
      </c>
      <c r="Q4091" s="164">
        <v>11</v>
      </c>
      <c r="R4091" s="164">
        <v>41.5</v>
      </c>
      <c r="S4091" s="164">
        <v>2E-3</v>
      </c>
      <c r="T4091" s="164">
        <v>7.0000000000000001E-3</v>
      </c>
    </row>
    <row r="4092" spans="1:20" ht="15.75" customHeight="1">
      <c r="A4092" s="126" t="s">
        <v>148</v>
      </c>
      <c r="B4092" s="163">
        <v>2019</v>
      </c>
      <c r="C4092" s="163">
        <v>0</v>
      </c>
      <c r="D4092" s="126" t="s">
        <v>53</v>
      </c>
      <c r="E4092" s="163">
        <v>5917</v>
      </c>
      <c r="F4092" s="163">
        <v>0</v>
      </c>
      <c r="G4092" s="163">
        <v>0</v>
      </c>
      <c r="H4092" s="163">
        <v>0</v>
      </c>
      <c r="I4092" s="163">
        <v>0</v>
      </c>
      <c r="J4092" s="163">
        <v>0</v>
      </c>
      <c r="K4092" s="163">
        <v>0</v>
      </c>
      <c r="L4092" s="163">
        <v>0</v>
      </c>
      <c r="M4092" s="163">
        <v>0</v>
      </c>
      <c r="N4092" s="163">
        <v>0</v>
      </c>
      <c r="O4092" s="163">
        <v>0</v>
      </c>
      <c r="P4092" s="163">
        <v>0</v>
      </c>
      <c r="Q4092" s="163">
        <v>0</v>
      </c>
      <c r="R4092" s="163">
        <v>0</v>
      </c>
      <c r="S4092" s="163">
        <v>0</v>
      </c>
      <c r="T4092" s="163">
        <v>0</v>
      </c>
    </row>
    <row r="4093" spans="1:20" ht="15.75" customHeight="1">
      <c r="A4093" s="130" t="s">
        <v>148</v>
      </c>
      <c r="B4093" s="164">
        <v>2019</v>
      </c>
      <c r="C4093" s="164">
        <v>1</v>
      </c>
      <c r="D4093" s="130" t="s">
        <v>54</v>
      </c>
      <c r="E4093" s="164">
        <v>5917</v>
      </c>
      <c r="F4093" s="164">
        <v>0</v>
      </c>
      <c r="G4093" s="164">
        <v>0</v>
      </c>
      <c r="H4093" s="164">
        <v>0</v>
      </c>
      <c r="I4093" s="164">
        <v>0</v>
      </c>
      <c r="J4093" s="164">
        <v>0</v>
      </c>
      <c r="K4093" s="164">
        <v>23</v>
      </c>
      <c r="L4093" s="164">
        <v>1316</v>
      </c>
      <c r="M4093" s="164">
        <v>5028.5</v>
      </c>
      <c r="N4093" s="164">
        <v>0.222</v>
      </c>
      <c r="O4093" s="164">
        <v>0.85</v>
      </c>
      <c r="P4093" s="164">
        <v>23</v>
      </c>
      <c r="Q4093" s="164">
        <v>1316</v>
      </c>
      <c r="R4093" s="164">
        <v>5028.5</v>
      </c>
      <c r="S4093" s="164">
        <v>0.222</v>
      </c>
      <c r="T4093" s="164">
        <v>0.85</v>
      </c>
    </row>
    <row r="4094" spans="1:20" ht="15.75" customHeight="1">
      <c r="A4094" s="126" t="s">
        <v>148</v>
      </c>
      <c r="B4094" s="163">
        <v>2019</v>
      </c>
      <c r="C4094" s="163">
        <v>2</v>
      </c>
      <c r="D4094" s="126" t="s">
        <v>1415</v>
      </c>
      <c r="E4094" s="163">
        <v>5917</v>
      </c>
      <c r="F4094" s="163">
        <v>0</v>
      </c>
      <c r="G4094" s="163">
        <v>0</v>
      </c>
      <c r="H4094" s="163">
        <v>0</v>
      </c>
      <c r="I4094" s="163">
        <v>0</v>
      </c>
      <c r="J4094" s="163">
        <v>0</v>
      </c>
      <c r="K4094" s="163">
        <v>7</v>
      </c>
      <c r="L4094" s="163">
        <v>6395</v>
      </c>
      <c r="M4094" s="163">
        <v>16650</v>
      </c>
      <c r="N4094" s="163">
        <v>1.08</v>
      </c>
      <c r="O4094" s="163">
        <v>2.8140000000000001</v>
      </c>
      <c r="P4094" s="163">
        <v>7</v>
      </c>
      <c r="Q4094" s="163">
        <v>6395</v>
      </c>
      <c r="R4094" s="163">
        <v>16650</v>
      </c>
      <c r="S4094" s="163">
        <v>1.08</v>
      </c>
      <c r="T4094" s="163">
        <v>2.8140000000000001</v>
      </c>
    </row>
    <row r="4095" spans="1:20" ht="15.75" customHeight="1">
      <c r="A4095" s="130" t="s">
        <v>148</v>
      </c>
      <c r="B4095" s="164">
        <v>2019</v>
      </c>
      <c r="C4095" s="164">
        <v>3</v>
      </c>
      <c r="D4095" s="130" t="s">
        <v>55</v>
      </c>
      <c r="E4095" s="164">
        <v>5917</v>
      </c>
      <c r="F4095" s="164">
        <v>0</v>
      </c>
      <c r="G4095" s="164">
        <v>0</v>
      </c>
      <c r="H4095" s="164">
        <v>0</v>
      </c>
      <c r="I4095" s="164">
        <v>0</v>
      </c>
      <c r="J4095" s="164">
        <v>0</v>
      </c>
      <c r="K4095" s="164">
        <v>0</v>
      </c>
      <c r="L4095" s="164">
        <v>0</v>
      </c>
      <c r="M4095" s="164">
        <v>0</v>
      </c>
      <c r="N4095" s="164">
        <v>0</v>
      </c>
      <c r="O4095" s="164">
        <v>0</v>
      </c>
      <c r="P4095" s="164">
        <v>0</v>
      </c>
      <c r="Q4095" s="164">
        <v>0</v>
      </c>
      <c r="R4095" s="164">
        <v>0</v>
      </c>
      <c r="S4095" s="164">
        <v>0</v>
      </c>
      <c r="T4095" s="164">
        <v>0</v>
      </c>
    </row>
    <row r="4096" spans="1:20" ht="15.75" customHeight="1">
      <c r="A4096" s="126" t="s">
        <v>148</v>
      </c>
      <c r="B4096" s="163">
        <v>2019</v>
      </c>
      <c r="C4096" s="163">
        <v>4</v>
      </c>
      <c r="D4096" s="126" t="s">
        <v>56</v>
      </c>
      <c r="E4096" s="163">
        <v>5917</v>
      </c>
      <c r="F4096" s="163">
        <v>0</v>
      </c>
      <c r="G4096" s="163">
        <v>0</v>
      </c>
      <c r="H4096" s="163">
        <v>0</v>
      </c>
      <c r="I4096" s="163">
        <v>0</v>
      </c>
      <c r="J4096" s="163">
        <v>0</v>
      </c>
      <c r="K4096" s="163">
        <v>0</v>
      </c>
      <c r="L4096" s="163">
        <v>0</v>
      </c>
      <c r="M4096" s="163">
        <v>0</v>
      </c>
      <c r="N4096" s="163">
        <v>0</v>
      </c>
      <c r="O4096" s="163">
        <v>0</v>
      </c>
      <c r="P4096" s="163">
        <v>0</v>
      </c>
      <c r="Q4096" s="163">
        <v>0</v>
      </c>
      <c r="R4096" s="163">
        <v>0</v>
      </c>
      <c r="S4096" s="163">
        <v>0</v>
      </c>
      <c r="T4096" s="163">
        <v>0</v>
      </c>
    </row>
    <row r="4097" spans="1:20" ht="15.75" customHeight="1">
      <c r="A4097" s="130" t="s">
        <v>148</v>
      </c>
      <c r="B4097" s="164">
        <v>2019</v>
      </c>
      <c r="C4097" s="164">
        <v>5</v>
      </c>
      <c r="D4097" s="130" t="s">
        <v>57</v>
      </c>
      <c r="E4097" s="164">
        <v>5917</v>
      </c>
      <c r="F4097" s="164">
        <v>0</v>
      </c>
      <c r="G4097" s="164">
        <v>0</v>
      </c>
      <c r="H4097" s="164">
        <v>0</v>
      </c>
      <c r="I4097" s="164">
        <v>0</v>
      </c>
      <c r="J4097" s="164">
        <v>0</v>
      </c>
      <c r="K4097" s="164">
        <v>8</v>
      </c>
      <c r="L4097" s="164">
        <v>2583</v>
      </c>
      <c r="M4097" s="164">
        <v>2267</v>
      </c>
      <c r="N4097" s="164">
        <v>0.437</v>
      </c>
      <c r="O4097" s="164">
        <v>0.38300000000000001</v>
      </c>
      <c r="P4097" s="164">
        <v>8</v>
      </c>
      <c r="Q4097" s="164">
        <v>2583</v>
      </c>
      <c r="R4097" s="164">
        <v>2267</v>
      </c>
      <c r="S4097" s="164">
        <v>0.437</v>
      </c>
      <c r="T4097" s="164">
        <v>0.38300000000000001</v>
      </c>
    </row>
    <row r="4098" spans="1:20" ht="15.75" customHeight="1">
      <c r="A4098" s="126" t="s">
        <v>148</v>
      </c>
      <c r="B4098" s="163">
        <v>2019</v>
      </c>
      <c r="C4098" s="163">
        <v>6</v>
      </c>
      <c r="D4098" s="126" t="s">
        <v>58</v>
      </c>
      <c r="E4098" s="163">
        <v>5917</v>
      </c>
      <c r="F4098" s="163">
        <v>0</v>
      </c>
      <c r="G4098" s="163">
        <v>0</v>
      </c>
      <c r="H4098" s="163">
        <v>0</v>
      </c>
      <c r="I4098" s="163">
        <v>0</v>
      </c>
      <c r="J4098" s="163">
        <v>0</v>
      </c>
      <c r="K4098" s="163">
        <v>7</v>
      </c>
      <c r="L4098" s="163">
        <v>325</v>
      </c>
      <c r="M4098" s="163">
        <v>1085</v>
      </c>
      <c r="N4098" s="163">
        <v>5.5E-2</v>
      </c>
      <c r="O4098" s="163">
        <v>0.183</v>
      </c>
      <c r="P4098" s="163">
        <v>7</v>
      </c>
      <c r="Q4098" s="163">
        <v>325</v>
      </c>
      <c r="R4098" s="163">
        <v>1085</v>
      </c>
      <c r="S4098" s="163">
        <v>5.5E-2</v>
      </c>
      <c r="T4098" s="163">
        <v>0.183</v>
      </c>
    </row>
    <row r="4099" spans="1:20" ht="15.75" customHeight="1">
      <c r="A4099" s="130" t="s">
        <v>148</v>
      </c>
      <c r="B4099" s="164">
        <v>2019</v>
      </c>
      <c r="C4099" s="164">
        <v>7</v>
      </c>
      <c r="D4099" s="130" t="s">
        <v>59</v>
      </c>
      <c r="E4099" s="164">
        <v>5917</v>
      </c>
      <c r="F4099" s="164">
        <v>0</v>
      </c>
      <c r="G4099" s="164">
        <v>0</v>
      </c>
      <c r="H4099" s="164">
        <v>0</v>
      </c>
      <c r="I4099" s="164">
        <v>0</v>
      </c>
      <c r="J4099" s="164">
        <v>0</v>
      </c>
      <c r="K4099" s="164">
        <v>0</v>
      </c>
      <c r="L4099" s="164">
        <v>0</v>
      </c>
      <c r="M4099" s="164">
        <v>0</v>
      </c>
      <c r="N4099" s="164">
        <v>0</v>
      </c>
      <c r="O4099" s="164">
        <v>0</v>
      </c>
      <c r="P4099" s="164">
        <v>0</v>
      </c>
      <c r="Q4099" s="164">
        <v>0</v>
      </c>
      <c r="R4099" s="164">
        <v>0</v>
      </c>
      <c r="S4099" s="164">
        <v>0</v>
      </c>
      <c r="T4099" s="164">
        <v>0</v>
      </c>
    </row>
    <row r="4100" spans="1:20" ht="15.75" customHeight="1">
      <c r="A4100" s="126" t="s">
        <v>148</v>
      </c>
      <c r="B4100" s="163">
        <v>2019</v>
      </c>
      <c r="C4100" s="163">
        <v>8</v>
      </c>
      <c r="D4100" s="126" t="s">
        <v>60</v>
      </c>
      <c r="E4100" s="163">
        <v>5917</v>
      </c>
      <c r="F4100" s="163">
        <v>0</v>
      </c>
      <c r="G4100" s="163">
        <v>0</v>
      </c>
      <c r="H4100" s="163">
        <v>0</v>
      </c>
      <c r="I4100" s="163">
        <v>0</v>
      </c>
      <c r="J4100" s="163">
        <v>0</v>
      </c>
      <c r="K4100" s="163">
        <v>0</v>
      </c>
      <c r="L4100" s="163">
        <v>0</v>
      </c>
      <c r="M4100" s="163">
        <v>0</v>
      </c>
      <c r="N4100" s="163">
        <v>0</v>
      </c>
      <c r="O4100" s="163">
        <v>0</v>
      </c>
      <c r="P4100" s="163">
        <v>0</v>
      </c>
      <c r="Q4100" s="163">
        <v>0</v>
      </c>
      <c r="R4100" s="163">
        <v>0</v>
      </c>
      <c r="S4100" s="163">
        <v>0</v>
      </c>
      <c r="T4100" s="163">
        <v>0</v>
      </c>
    </row>
    <row r="4101" spans="1:20" ht="15.75" customHeight="1">
      <c r="A4101" s="130" t="s">
        <v>148</v>
      </c>
      <c r="B4101" s="164">
        <v>2019</v>
      </c>
      <c r="C4101" s="164">
        <v>9</v>
      </c>
      <c r="D4101" s="130" t="s">
        <v>61</v>
      </c>
      <c r="E4101" s="164">
        <v>5917</v>
      </c>
      <c r="F4101" s="164">
        <v>0</v>
      </c>
      <c r="G4101" s="164">
        <v>0</v>
      </c>
      <c r="H4101" s="164">
        <v>0</v>
      </c>
      <c r="I4101" s="164">
        <v>0</v>
      </c>
      <c r="J4101" s="164">
        <v>0</v>
      </c>
      <c r="K4101" s="164">
        <v>1</v>
      </c>
      <c r="L4101" s="164">
        <v>35</v>
      </c>
      <c r="M4101" s="164">
        <v>70</v>
      </c>
      <c r="N4101" s="164">
        <v>6.0000000000000001E-3</v>
      </c>
      <c r="O4101" s="164">
        <v>1.2E-2</v>
      </c>
      <c r="P4101" s="164">
        <v>1</v>
      </c>
      <c r="Q4101" s="164">
        <v>35</v>
      </c>
      <c r="R4101" s="164">
        <v>70</v>
      </c>
      <c r="S4101" s="164">
        <v>6.0000000000000001E-3</v>
      </c>
      <c r="T4101" s="164">
        <v>1.2E-2</v>
      </c>
    </row>
    <row r="4102" spans="1:20" ht="15.75" customHeight="1">
      <c r="A4102" s="126" t="s">
        <v>148</v>
      </c>
      <c r="B4102" s="163">
        <v>2020</v>
      </c>
      <c r="C4102" s="163">
        <v>0</v>
      </c>
      <c r="D4102" s="126" t="s">
        <v>53</v>
      </c>
      <c r="E4102" s="163">
        <v>5912</v>
      </c>
      <c r="F4102" s="163">
        <v>0</v>
      </c>
      <c r="G4102" s="163">
        <v>0</v>
      </c>
      <c r="H4102" s="163">
        <v>0</v>
      </c>
      <c r="I4102" s="163">
        <v>0</v>
      </c>
      <c r="J4102" s="163">
        <v>0</v>
      </c>
      <c r="K4102" s="163">
        <v>0</v>
      </c>
      <c r="L4102" s="163">
        <v>0</v>
      </c>
      <c r="M4102" s="163">
        <v>0</v>
      </c>
      <c r="N4102" s="163">
        <v>0</v>
      </c>
      <c r="O4102" s="163">
        <v>0</v>
      </c>
      <c r="P4102" s="163">
        <v>0</v>
      </c>
      <c r="Q4102" s="163">
        <v>0</v>
      </c>
      <c r="R4102" s="163">
        <v>0</v>
      </c>
      <c r="S4102" s="163">
        <v>0</v>
      </c>
      <c r="T4102" s="163">
        <v>0</v>
      </c>
    </row>
    <row r="4103" spans="1:20" ht="15.75" customHeight="1">
      <c r="A4103" s="130" t="s">
        <v>148</v>
      </c>
      <c r="B4103" s="164">
        <v>2020</v>
      </c>
      <c r="C4103" s="164">
        <v>1</v>
      </c>
      <c r="D4103" s="130" t="s">
        <v>54</v>
      </c>
      <c r="E4103" s="164">
        <v>5912</v>
      </c>
      <c r="F4103" s="164">
        <v>0</v>
      </c>
      <c r="G4103" s="164">
        <v>0</v>
      </c>
      <c r="H4103" s="164">
        <v>0</v>
      </c>
      <c r="I4103" s="164">
        <v>0</v>
      </c>
      <c r="J4103" s="164">
        <v>0</v>
      </c>
      <c r="K4103" s="164">
        <v>10</v>
      </c>
      <c r="L4103" s="164">
        <v>165</v>
      </c>
      <c r="M4103" s="164">
        <v>435.5</v>
      </c>
      <c r="N4103" s="164">
        <v>2.8000000000000001E-2</v>
      </c>
      <c r="O4103" s="164">
        <v>7.3999999999999996E-2</v>
      </c>
      <c r="P4103" s="164">
        <v>10</v>
      </c>
      <c r="Q4103" s="164">
        <v>165</v>
      </c>
      <c r="R4103" s="164">
        <v>435.5</v>
      </c>
      <c r="S4103" s="164">
        <v>2.8000000000000001E-2</v>
      </c>
      <c r="T4103" s="164">
        <v>7.3999999999999996E-2</v>
      </c>
    </row>
    <row r="4104" spans="1:20" ht="15.75" customHeight="1">
      <c r="A4104" s="126" t="s">
        <v>148</v>
      </c>
      <c r="B4104" s="163">
        <v>2020</v>
      </c>
      <c r="C4104" s="163">
        <v>2</v>
      </c>
      <c r="D4104" s="126" t="s">
        <v>1415</v>
      </c>
      <c r="E4104" s="163">
        <v>5912</v>
      </c>
      <c r="F4104" s="163">
        <v>0</v>
      </c>
      <c r="G4104" s="163">
        <v>0</v>
      </c>
      <c r="H4104" s="163">
        <v>0</v>
      </c>
      <c r="I4104" s="163">
        <v>0</v>
      </c>
      <c r="J4104" s="163">
        <v>0</v>
      </c>
      <c r="K4104" s="163">
        <v>5</v>
      </c>
      <c r="L4104" s="163">
        <v>7666</v>
      </c>
      <c r="M4104" s="163">
        <v>11693.75</v>
      </c>
      <c r="N4104" s="163">
        <v>1.296</v>
      </c>
      <c r="O4104" s="163">
        <v>1.978</v>
      </c>
      <c r="P4104" s="163">
        <v>5</v>
      </c>
      <c r="Q4104" s="163">
        <v>7666</v>
      </c>
      <c r="R4104" s="163">
        <v>11693.75</v>
      </c>
      <c r="S4104" s="163">
        <v>1.296</v>
      </c>
      <c r="T4104" s="163">
        <v>1.978</v>
      </c>
    </row>
    <row r="4105" spans="1:20" ht="15.75" customHeight="1">
      <c r="A4105" s="130" t="s">
        <v>148</v>
      </c>
      <c r="B4105" s="164">
        <v>2020</v>
      </c>
      <c r="C4105" s="164">
        <v>3</v>
      </c>
      <c r="D4105" s="130" t="s">
        <v>55</v>
      </c>
      <c r="E4105" s="164">
        <v>5912</v>
      </c>
      <c r="F4105" s="164">
        <v>0</v>
      </c>
      <c r="G4105" s="164">
        <v>0</v>
      </c>
      <c r="H4105" s="164">
        <v>0</v>
      </c>
      <c r="I4105" s="164">
        <v>0</v>
      </c>
      <c r="J4105" s="164">
        <v>0</v>
      </c>
      <c r="K4105" s="164">
        <v>0</v>
      </c>
      <c r="L4105" s="164">
        <v>0</v>
      </c>
      <c r="M4105" s="164">
        <v>0</v>
      </c>
      <c r="N4105" s="164">
        <v>0</v>
      </c>
      <c r="O4105" s="164">
        <v>0</v>
      </c>
      <c r="P4105" s="164">
        <v>0</v>
      </c>
      <c r="Q4105" s="164">
        <v>0</v>
      </c>
      <c r="R4105" s="164">
        <v>0</v>
      </c>
      <c r="S4105" s="164">
        <v>0</v>
      </c>
      <c r="T4105" s="164">
        <v>0</v>
      </c>
    </row>
    <row r="4106" spans="1:20" ht="15.75" customHeight="1">
      <c r="A4106" s="126" t="s">
        <v>148</v>
      </c>
      <c r="B4106" s="163">
        <v>2020</v>
      </c>
      <c r="C4106" s="163">
        <v>4</v>
      </c>
      <c r="D4106" s="126" t="s">
        <v>56</v>
      </c>
      <c r="E4106" s="163">
        <v>5912</v>
      </c>
      <c r="F4106" s="163">
        <v>0</v>
      </c>
      <c r="G4106" s="163">
        <v>0</v>
      </c>
      <c r="H4106" s="163">
        <v>0</v>
      </c>
      <c r="I4106" s="163">
        <v>0</v>
      </c>
      <c r="J4106" s="163">
        <v>0</v>
      </c>
      <c r="K4106" s="163">
        <v>0</v>
      </c>
      <c r="L4106" s="163">
        <v>0</v>
      </c>
      <c r="M4106" s="163">
        <v>0</v>
      </c>
      <c r="N4106" s="163">
        <v>0</v>
      </c>
      <c r="O4106" s="163">
        <v>0</v>
      </c>
      <c r="P4106" s="163">
        <v>0</v>
      </c>
      <c r="Q4106" s="163">
        <v>0</v>
      </c>
      <c r="R4106" s="163">
        <v>0</v>
      </c>
      <c r="S4106" s="163">
        <v>0</v>
      </c>
      <c r="T4106" s="163">
        <v>0</v>
      </c>
    </row>
    <row r="4107" spans="1:20" ht="15.75" customHeight="1">
      <c r="A4107" s="130" t="s">
        <v>148</v>
      </c>
      <c r="B4107" s="164">
        <v>2020</v>
      </c>
      <c r="C4107" s="164">
        <v>5</v>
      </c>
      <c r="D4107" s="130" t="s">
        <v>57</v>
      </c>
      <c r="E4107" s="164">
        <v>5912</v>
      </c>
      <c r="F4107" s="164">
        <v>0</v>
      </c>
      <c r="G4107" s="164">
        <v>0</v>
      </c>
      <c r="H4107" s="164">
        <v>0</v>
      </c>
      <c r="I4107" s="164">
        <v>0</v>
      </c>
      <c r="J4107" s="164">
        <v>0</v>
      </c>
      <c r="K4107" s="164">
        <v>1</v>
      </c>
      <c r="L4107" s="164">
        <v>250</v>
      </c>
      <c r="M4107" s="164">
        <v>75</v>
      </c>
      <c r="N4107" s="164">
        <v>4.2000000000000003E-2</v>
      </c>
      <c r="O4107" s="164">
        <v>1.2999999999999999E-2</v>
      </c>
      <c r="P4107" s="164">
        <v>1</v>
      </c>
      <c r="Q4107" s="164">
        <v>250</v>
      </c>
      <c r="R4107" s="164">
        <v>75</v>
      </c>
      <c r="S4107" s="164">
        <v>4.2000000000000003E-2</v>
      </c>
      <c r="T4107" s="164">
        <v>1.2999999999999999E-2</v>
      </c>
    </row>
    <row r="4108" spans="1:20" ht="15.75" customHeight="1">
      <c r="A4108" s="126" t="s">
        <v>148</v>
      </c>
      <c r="B4108" s="163">
        <v>2020</v>
      </c>
      <c r="C4108" s="163">
        <v>6</v>
      </c>
      <c r="D4108" s="126" t="s">
        <v>58</v>
      </c>
      <c r="E4108" s="163">
        <v>5912</v>
      </c>
      <c r="F4108" s="163">
        <v>0</v>
      </c>
      <c r="G4108" s="163">
        <v>0</v>
      </c>
      <c r="H4108" s="163">
        <v>0</v>
      </c>
      <c r="I4108" s="163">
        <v>0</v>
      </c>
      <c r="J4108" s="163">
        <v>0</v>
      </c>
      <c r="K4108" s="163">
        <v>2</v>
      </c>
      <c r="L4108" s="163">
        <v>65</v>
      </c>
      <c r="M4108" s="163">
        <v>190</v>
      </c>
      <c r="N4108" s="163">
        <v>1.0999999999999999E-2</v>
      </c>
      <c r="O4108" s="163">
        <v>3.2000000000000001E-2</v>
      </c>
      <c r="P4108" s="163">
        <v>2</v>
      </c>
      <c r="Q4108" s="163">
        <v>65</v>
      </c>
      <c r="R4108" s="163">
        <v>190</v>
      </c>
      <c r="S4108" s="163">
        <v>1.0999999999999999E-2</v>
      </c>
      <c r="T4108" s="163">
        <v>3.2000000000000001E-2</v>
      </c>
    </row>
    <row r="4109" spans="1:20" ht="15.75" customHeight="1">
      <c r="A4109" s="130" t="s">
        <v>148</v>
      </c>
      <c r="B4109" s="164">
        <v>2020</v>
      </c>
      <c r="C4109" s="164">
        <v>7</v>
      </c>
      <c r="D4109" s="130" t="s">
        <v>59</v>
      </c>
      <c r="E4109" s="164">
        <v>5912</v>
      </c>
      <c r="F4109" s="164">
        <v>0</v>
      </c>
      <c r="G4109" s="164">
        <v>0</v>
      </c>
      <c r="H4109" s="164">
        <v>0</v>
      </c>
      <c r="I4109" s="164">
        <v>0</v>
      </c>
      <c r="J4109" s="164">
        <v>0</v>
      </c>
      <c r="K4109" s="164">
        <v>0</v>
      </c>
      <c r="L4109" s="164">
        <v>0</v>
      </c>
      <c r="M4109" s="164">
        <v>0</v>
      </c>
      <c r="N4109" s="164">
        <v>0</v>
      </c>
      <c r="O4109" s="164">
        <v>0</v>
      </c>
      <c r="P4109" s="164">
        <v>0</v>
      </c>
      <c r="Q4109" s="164">
        <v>0</v>
      </c>
      <c r="R4109" s="164">
        <v>0</v>
      </c>
      <c r="S4109" s="164">
        <v>0</v>
      </c>
      <c r="T4109" s="164">
        <v>0</v>
      </c>
    </row>
    <row r="4110" spans="1:20" ht="15.75" customHeight="1">
      <c r="A4110" s="126" t="s">
        <v>148</v>
      </c>
      <c r="B4110" s="163">
        <v>2020</v>
      </c>
      <c r="C4110" s="163">
        <v>8</v>
      </c>
      <c r="D4110" s="126" t="s">
        <v>60</v>
      </c>
      <c r="E4110" s="163">
        <v>5912</v>
      </c>
      <c r="F4110" s="163">
        <v>0</v>
      </c>
      <c r="G4110" s="163">
        <v>0</v>
      </c>
      <c r="H4110" s="163">
        <v>0</v>
      </c>
      <c r="I4110" s="163">
        <v>0</v>
      </c>
      <c r="J4110" s="163">
        <v>0</v>
      </c>
      <c r="K4110" s="163">
        <v>0</v>
      </c>
      <c r="L4110" s="163">
        <v>0</v>
      </c>
      <c r="M4110" s="163">
        <v>0</v>
      </c>
      <c r="N4110" s="163">
        <v>0</v>
      </c>
      <c r="O4110" s="163">
        <v>0</v>
      </c>
      <c r="P4110" s="163">
        <v>0</v>
      </c>
      <c r="Q4110" s="163">
        <v>0</v>
      </c>
      <c r="R4110" s="163">
        <v>0</v>
      </c>
      <c r="S4110" s="163">
        <v>0</v>
      </c>
      <c r="T4110" s="163">
        <v>0</v>
      </c>
    </row>
    <row r="4111" spans="1:20" ht="15.75" customHeight="1">
      <c r="A4111" s="130" t="s">
        <v>148</v>
      </c>
      <c r="B4111" s="164">
        <v>2020</v>
      </c>
      <c r="C4111" s="164">
        <v>9</v>
      </c>
      <c r="D4111" s="130" t="s">
        <v>61</v>
      </c>
      <c r="E4111" s="164">
        <v>5912</v>
      </c>
      <c r="F4111" s="164">
        <v>0</v>
      </c>
      <c r="G4111" s="164">
        <v>0</v>
      </c>
      <c r="H4111" s="164">
        <v>0</v>
      </c>
      <c r="I4111" s="164">
        <v>0</v>
      </c>
      <c r="J4111" s="164">
        <v>0</v>
      </c>
      <c r="K4111" s="164">
        <v>0</v>
      </c>
      <c r="L4111" s="164">
        <v>0</v>
      </c>
      <c r="M4111" s="164">
        <v>0</v>
      </c>
      <c r="N4111" s="164">
        <v>0</v>
      </c>
      <c r="O4111" s="164">
        <v>0</v>
      </c>
      <c r="P4111" s="164">
        <v>0</v>
      </c>
      <c r="Q4111" s="164">
        <v>0</v>
      </c>
      <c r="R4111" s="164">
        <v>0</v>
      </c>
      <c r="S4111" s="164">
        <v>0</v>
      </c>
      <c r="T4111" s="164">
        <v>0</v>
      </c>
    </row>
    <row r="4112" spans="1:20" ht="15.75" customHeight="1">
      <c r="A4112" s="126" t="s">
        <v>148</v>
      </c>
      <c r="B4112" s="163">
        <v>2021</v>
      </c>
      <c r="C4112" s="163">
        <v>0</v>
      </c>
      <c r="D4112" s="126" t="s">
        <v>53</v>
      </c>
      <c r="E4112" s="163">
        <v>5914</v>
      </c>
      <c r="F4112" s="163">
        <v>0</v>
      </c>
      <c r="G4112" s="163">
        <v>0</v>
      </c>
      <c r="H4112" s="163">
        <v>0</v>
      </c>
      <c r="I4112" s="163">
        <v>0</v>
      </c>
      <c r="J4112" s="163">
        <v>0</v>
      </c>
      <c r="K4112" s="163">
        <v>0</v>
      </c>
      <c r="L4112" s="163">
        <v>0</v>
      </c>
      <c r="M4112" s="163">
        <v>0</v>
      </c>
      <c r="N4112" s="163">
        <v>0</v>
      </c>
      <c r="O4112" s="163">
        <v>0</v>
      </c>
      <c r="P4112" s="163">
        <v>0</v>
      </c>
      <c r="Q4112" s="163">
        <v>0</v>
      </c>
      <c r="R4112" s="163">
        <v>0</v>
      </c>
      <c r="S4112" s="163">
        <v>0</v>
      </c>
      <c r="T4112" s="163">
        <v>0</v>
      </c>
    </row>
    <row r="4113" spans="1:20" ht="15.75" customHeight="1">
      <c r="A4113" s="130" t="s">
        <v>148</v>
      </c>
      <c r="B4113" s="164">
        <v>2021</v>
      </c>
      <c r="C4113" s="164">
        <v>1</v>
      </c>
      <c r="D4113" s="130" t="s">
        <v>54</v>
      </c>
      <c r="E4113" s="164">
        <v>5914</v>
      </c>
      <c r="F4113" s="164">
        <v>0</v>
      </c>
      <c r="G4113" s="164">
        <v>0</v>
      </c>
      <c r="H4113" s="164">
        <v>0</v>
      </c>
      <c r="I4113" s="164">
        <v>0</v>
      </c>
      <c r="J4113" s="164">
        <v>0</v>
      </c>
      <c r="K4113" s="164">
        <v>26</v>
      </c>
      <c r="L4113" s="164">
        <v>350</v>
      </c>
      <c r="M4113" s="164">
        <v>963</v>
      </c>
      <c r="N4113" s="164">
        <v>5.8999999999999997E-2</v>
      </c>
      <c r="O4113" s="164">
        <v>0.16300000000000001</v>
      </c>
      <c r="P4113" s="164">
        <v>26</v>
      </c>
      <c r="Q4113" s="164">
        <v>350</v>
      </c>
      <c r="R4113" s="164">
        <v>963</v>
      </c>
      <c r="S4113" s="164">
        <v>5.8999999999999997E-2</v>
      </c>
      <c r="T4113" s="164">
        <v>0.16300000000000001</v>
      </c>
    </row>
    <row r="4114" spans="1:20" ht="15.75" customHeight="1">
      <c r="A4114" s="126" t="s">
        <v>148</v>
      </c>
      <c r="B4114" s="163">
        <v>2021</v>
      </c>
      <c r="C4114" s="163">
        <v>2</v>
      </c>
      <c r="D4114" s="126" t="s">
        <v>1415</v>
      </c>
      <c r="E4114" s="163">
        <v>5914</v>
      </c>
      <c r="F4114" s="163">
        <v>0</v>
      </c>
      <c r="G4114" s="163">
        <v>0</v>
      </c>
      <c r="H4114" s="163">
        <v>0</v>
      </c>
      <c r="I4114" s="163">
        <v>0</v>
      </c>
      <c r="J4114" s="163">
        <v>0</v>
      </c>
      <c r="K4114" s="163">
        <v>2</v>
      </c>
      <c r="L4114" s="163">
        <v>1800</v>
      </c>
      <c r="M4114" s="163">
        <v>9844</v>
      </c>
      <c r="N4114" s="163">
        <v>0.30399999999999999</v>
      </c>
      <c r="O4114" s="163">
        <v>1.665</v>
      </c>
      <c r="P4114" s="163">
        <v>2</v>
      </c>
      <c r="Q4114" s="163">
        <v>1800</v>
      </c>
      <c r="R4114" s="163">
        <v>9844</v>
      </c>
      <c r="S4114" s="163">
        <v>0.30399999999999999</v>
      </c>
      <c r="T4114" s="163">
        <v>1.665</v>
      </c>
    </row>
    <row r="4115" spans="1:20" ht="15.75" customHeight="1">
      <c r="A4115" s="130" t="s">
        <v>148</v>
      </c>
      <c r="B4115" s="164">
        <v>2021</v>
      </c>
      <c r="C4115" s="164">
        <v>3</v>
      </c>
      <c r="D4115" s="130" t="s">
        <v>55</v>
      </c>
      <c r="E4115" s="164">
        <v>5914</v>
      </c>
      <c r="F4115" s="164">
        <v>0</v>
      </c>
      <c r="G4115" s="164">
        <v>0</v>
      </c>
      <c r="H4115" s="164">
        <v>0</v>
      </c>
      <c r="I4115" s="164">
        <v>0</v>
      </c>
      <c r="J4115" s="164">
        <v>0</v>
      </c>
      <c r="K4115" s="164">
        <v>0</v>
      </c>
      <c r="L4115" s="164">
        <v>0</v>
      </c>
      <c r="M4115" s="164">
        <v>0</v>
      </c>
      <c r="N4115" s="164">
        <v>0</v>
      </c>
      <c r="O4115" s="164">
        <v>0</v>
      </c>
      <c r="P4115" s="164">
        <v>0</v>
      </c>
      <c r="Q4115" s="164">
        <v>0</v>
      </c>
      <c r="R4115" s="164">
        <v>0</v>
      </c>
      <c r="S4115" s="164">
        <v>0</v>
      </c>
      <c r="T4115" s="164">
        <v>0</v>
      </c>
    </row>
    <row r="4116" spans="1:20" ht="15.75" customHeight="1">
      <c r="A4116" s="126" t="s">
        <v>148</v>
      </c>
      <c r="B4116" s="163">
        <v>2021</v>
      </c>
      <c r="C4116" s="163">
        <v>4</v>
      </c>
      <c r="D4116" s="126" t="s">
        <v>56</v>
      </c>
      <c r="E4116" s="163">
        <v>5914</v>
      </c>
      <c r="F4116" s="163">
        <v>0</v>
      </c>
      <c r="G4116" s="163">
        <v>0</v>
      </c>
      <c r="H4116" s="163">
        <v>0</v>
      </c>
      <c r="I4116" s="163">
        <v>0</v>
      </c>
      <c r="J4116" s="163">
        <v>0</v>
      </c>
      <c r="K4116" s="163">
        <v>0</v>
      </c>
      <c r="L4116" s="163">
        <v>0</v>
      </c>
      <c r="M4116" s="163">
        <v>0</v>
      </c>
      <c r="N4116" s="163">
        <v>0</v>
      </c>
      <c r="O4116" s="163">
        <v>0</v>
      </c>
      <c r="P4116" s="163">
        <v>0</v>
      </c>
      <c r="Q4116" s="163">
        <v>0</v>
      </c>
      <c r="R4116" s="163">
        <v>0</v>
      </c>
      <c r="S4116" s="163">
        <v>0</v>
      </c>
      <c r="T4116" s="163">
        <v>0</v>
      </c>
    </row>
    <row r="4117" spans="1:20" ht="15.75" customHeight="1">
      <c r="A4117" s="130" t="s">
        <v>148</v>
      </c>
      <c r="B4117" s="164">
        <v>2021</v>
      </c>
      <c r="C4117" s="164">
        <v>5</v>
      </c>
      <c r="D4117" s="130" t="s">
        <v>57</v>
      </c>
      <c r="E4117" s="164">
        <v>5914</v>
      </c>
      <c r="F4117" s="164">
        <v>0</v>
      </c>
      <c r="G4117" s="164">
        <v>0</v>
      </c>
      <c r="H4117" s="164">
        <v>0</v>
      </c>
      <c r="I4117" s="164">
        <v>0</v>
      </c>
      <c r="J4117" s="164">
        <v>0</v>
      </c>
      <c r="K4117" s="164">
        <v>5</v>
      </c>
      <c r="L4117" s="164">
        <v>42</v>
      </c>
      <c r="M4117" s="164">
        <v>107</v>
      </c>
      <c r="N4117" s="164">
        <v>7.0000000000000001E-3</v>
      </c>
      <c r="O4117" s="164">
        <v>1.7999999999999999E-2</v>
      </c>
      <c r="P4117" s="164">
        <v>5</v>
      </c>
      <c r="Q4117" s="164">
        <v>42</v>
      </c>
      <c r="R4117" s="164">
        <v>107</v>
      </c>
      <c r="S4117" s="164">
        <v>7.0000000000000001E-3</v>
      </c>
      <c r="T4117" s="164">
        <v>1.7999999999999999E-2</v>
      </c>
    </row>
    <row r="4118" spans="1:20" ht="15.75" customHeight="1">
      <c r="A4118" s="126" t="s">
        <v>148</v>
      </c>
      <c r="B4118" s="163">
        <v>2021</v>
      </c>
      <c r="C4118" s="163">
        <v>6</v>
      </c>
      <c r="D4118" s="126" t="s">
        <v>58</v>
      </c>
      <c r="E4118" s="163">
        <v>5914</v>
      </c>
      <c r="F4118" s="163">
        <v>0</v>
      </c>
      <c r="G4118" s="163">
        <v>0</v>
      </c>
      <c r="H4118" s="163">
        <v>0</v>
      </c>
      <c r="I4118" s="163">
        <v>0</v>
      </c>
      <c r="J4118" s="163">
        <v>0</v>
      </c>
      <c r="K4118" s="163">
        <v>2</v>
      </c>
      <c r="L4118" s="163">
        <v>55</v>
      </c>
      <c r="M4118" s="163">
        <v>105</v>
      </c>
      <c r="N4118" s="163">
        <v>8.9999999999999993E-3</v>
      </c>
      <c r="O4118" s="163">
        <v>1.7999999999999999E-2</v>
      </c>
      <c r="P4118" s="163">
        <v>2</v>
      </c>
      <c r="Q4118" s="163">
        <v>55</v>
      </c>
      <c r="R4118" s="163">
        <v>105</v>
      </c>
      <c r="S4118" s="163">
        <v>8.9999999999999993E-3</v>
      </c>
      <c r="T4118" s="163">
        <v>1.7999999999999999E-2</v>
      </c>
    </row>
    <row r="4119" spans="1:20" ht="15.75" customHeight="1">
      <c r="A4119" s="130" t="s">
        <v>148</v>
      </c>
      <c r="B4119" s="164">
        <v>2021</v>
      </c>
      <c r="C4119" s="164">
        <v>7</v>
      </c>
      <c r="D4119" s="130" t="s">
        <v>59</v>
      </c>
      <c r="E4119" s="164">
        <v>5914</v>
      </c>
      <c r="F4119" s="164">
        <v>0</v>
      </c>
      <c r="G4119" s="164">
        <v>0</v>
      </c>
      <c r="H4119" s="164">
        <v>0</v>
      </c>
      <c r="I4119" s="164">
        <v>0</v>
      </c>
      <c r="J4119" s="164">
        <v>0</v>
      </c>
      <c r="K4119" s="164">
        <v>0</v>
      </c>
      <c r="L4119" s="164">
        <v>0</v>
      </c>
      <c r="M4119" s="164">
        <v>0</v>
      </c>
      <c r="N4119" s="164">
        <v>0</v>
      </c>
      <c r="O4119" s="164">
        <v>0</v>
      </c>
      <c r="P4119" s="164">
        <v>0</v>
      </c>
      <c r="Q4119" s="164">
        <v>0</v>
      </c>
      <c r="R4119" s="164">
        <v>0</v>
      </c>
      <c r="S4119" s="164">
        <v>0</v>
      </c>
      <c r="T4119" s="164">
        <v>0</v>
      </c>
    </row>
    <row r="4120" spans="1:20" ht="15.75" customHeight="1">
      <c r="A4120" s="126" t="s">
        <v>148</v>
      </c>
      <c r="B4120" s="163">
        <v>2021</v>
      </c>
      <c r="C4120" s="163">
        <v>8</v>
      </c>
      <c r="D4120" s="126" t="s">
        <v>60</v>
      </c>
      <c r="E4120" s="163">
        <v>5914</v>
      </c>
      <c r="F4120" s="163">
        <v>0</v>
      </c>
      <c r="G4120" s="163">
        <v>0</v>
      </c>
      <c r="H4120" s="163">
        <v>0</v>
      </c>
      <c r="I4120" s="163">
        <v>0</v>
      </c>
      <c r="J4120" s="163">
        <v>0</v>
      </c>
      <c r="K4120" s="163">
        <v>0</v>
      </c>
      <c r="L4120" s="163">
        <v>0</v>
      </c>
      <c r="M4120" s="163">
        <v>0</v>
      </c>
      <c r="N4120" s="163">
        <v>0</v>
      </c>
      <c r="O4120" s="163">
        <v>0</v>
      </c>
      <c r="P4120" s="163">
        <v>0</v>
      </c>
      <c r="Q4120" s="163">
        <v>0</v>
      </c>
      <c r="R4120" s="163">
        <v>0</v>
      </c>
      <c r="S4120" s="163">
        <v>0</v>
      </c>
      <c r="T4120" s="163">
        <v>0</v>
      </c>
    </row>
    <row r="4121" spans="1:20" ht="15.75" customHeight="1">
      <c r="A4121" s="130" t="s">
        <v>148</v>
      </c>
      <c r="B4121" s="164">
        <v>2021</v>
      </c>
      <c r="C4121" s="164">
        <v>9</v>
      </c>
      <c r="D4121" s="130" t="s">
        <v>61</v>
      </c>
      <c r="E4121" s="164">
        <v>5914</v>
      </c>
      <c r="F4121" s="164">
        <v>0</v>
      </c>
      <c r="G4121" s="164">
        <v>0</v>
      </c>
      <c r="H4121" s="164">
        <v>0</v>
      </c>
      <c r="I4121" s="164">
        <v>0</v>
      </c>
      <c r="J4121" s="164">
        <v>0</v>
      </c>
      <c r="K4121" s="164">
        <v>4</v>
      </c>
      <c r="L4121" s="164">
        <v>117</v>
      </c>
      <c r="M4121" s="164">
        <v>509</v>
      </c>
      <c r="N4121" s="164">
        <v>0.02</v>
      </c>
      <c r="O4121" s="164">
        <v>8.5999999999999993E-2</v>
      </c>
      <c r="P4121" s="164">
        <v>4</v>
      </c>
      <c r="Q4121" s="164">
        <v>117</v>
      </c>
      <c r="R4121" s="164">
        <v>509</v>
      </c>
      <c r="S4121" s="164">
        <v>0.02</v>
      </c>
      <c r="T4121" s="164">
        <v>8.5999999999999993E-2</v>
      </c>
    </row>
    <row r="4122" spans="1:20" ht="15.75" customHeight="1">
      <c r="A4122" s="126" t="s">
        <v>148</v>
      </c>
      <c r="B4122" s="163">
        <v>2022</v>
      </c>
      <c r="C4122" s="163">
        <v>0</v>
      </c>
      <c r="D4122" s="126" t="s">
        <v>53</v>
      </c>
      <c r="E4122" s="163">
        <v>5955</v>
      </c>
      <c r="F4122" s="163">
        <v>0</v>
      </c>
      <c r="G4122" s="163">
        <v>0</v>
      </c>
      <c r="H4122" s="163">
        <v>0</v>
      </c>
      <c r="I4122" s="163">
        <v>0</v>
      </c>
      <c r="J4122" s="163">
        <v>0</v>
      </c>
      <c r="K4122" s="163">
        <v>0</v>
      </c>
      <c r="L4122" s="163">
        <v>0</v>
      </c>
      <c r="M4122" s="163">
        <v>0</v>
      </c>
      <c r="N4122" s="163">
        <v>0</v>
      </c>
      <c r="O4122" s="163">
        <v>0</v>
      </c>
      <c r="P4122" s="163">
        <v>0</v>
      </c>
      <c r="Q4122" s="163">
        <v>0</v>
      </c>
      <c r="R4122" s="163">
        <v>0</v>
      </c>
      <c r="S4122" s="163">
        <v>0</v>
      </c>
      <c r="T4122" s="163">
        <v>0</v>
      </c>
    </row>
    <row r="4123" spans="1:20" ht="15.75" customHeight="1">
      <c r="A4123" s="130" t="s">
        <v>148</v>
      </c>
      <c r="B4123" s="164">
        <v>2022</v>
      </c>
      <c r="C4123" s="164">
        <v>1</v>
      </c>
      <c r="D4123" s="130" t="s">
        <v>54</v>
      </c>
      <c r="E4123" s="164">
        <v>5955</v>
      </c>
      <c r="F4123" s="164">
        <v>0</v>
      </c>
      <c r="G4123" s="164">
        <v>0</v>
      </c>
      <c r="H4123" s="164">
        <v>0</v>
      </c>
      <c r="I4123" s="164">
        <v>0</v>
      </c>
      <c r="J4123" s="164">
        <v>0</v>
      </c>
      <c r="K4123" s="164">
        <v>12</v>
      </c>
      <c r="L4123" s="164">
        <v>228</v>
      </c>
      <c r="M4123" s="164">
        <v>887.5</v>
      </c>
      <c r="N4123" s="164">
        <v>3.7999999999999999E-2</v>
      </c>
      <c r="O4123" s="164">
        <v>0.14899999999999999</v>
      </c>
      <c r="P4123" s="164">
        <v>12</v>
      </c>
      <c r="Q4123" s="164">
        <v>228</v>
      </c>
      <c r="R4123" s="164">
        <v>887.5</v>
      </c>
      <c r="S4123" s="164">
        <v>3.7999999999999999E-2</v>
      </c>
      <c r="T4123" s="164">
        <v>0.14899999999999999</v>
      </c>
    </row>
    <row r="4124" spans="1:20" ht="15.75" customHeight="1">
      <c r="A4124" s="126" t="s">
        <v>148</v>
      </c>
      <c r="B4124" s="163">
        <v>2022</v>
      </c>
      <c r="C4124" s="163">
        <v>2</v>
      </c>
      <c r="D4124" s="126" t="s">
        <v>1415</v>
      </c>
      <c r="E4124" s="163">
        <v>5955</v>
      </c>
      <c r="F4124" s="163">
        <v>0</v>
      </c>
      <c r="G4124" s="163">
        <v>0</v>
      </c>
      <c r="H4124" s="163">
        <v>0</v>
      </c>
      <c r="I4124" s="163">
        <v>0</v>
      </c>
      <c r="J4124" s="163">
        <v>0</v>
      </c>
      <c r="K4124" s="163">
        <v>3</v>
      </c>
      <c r="L4124" s="163">
        <v>5631</v>
      </c>
      <c r="M4124" s="163">
        <v>2815.5</v>
      </c>
      <c r="N4124" s="163">
        <v>0.94599999999999995</v>
      </c>
      <c r="O4124" s="163">
        <v>0.47299999999999998</v>
      </c>
      <c r="P4124" s="163">
        <v>3</v>
      </c>
      <c r="Q4124" s="163">
        <v>5631</v>
      </c>
      <c r="R4124" s="163">
        <v>2815.5</v>
      </c>
      <c r="S4124" s="163">
        <v>0.94599999999999995</v>
      </c>
      <c r="T4124" s="163">
        <v>0.47299999999999998</v>
      </c>
    </row>
    <row r="4125" spans="1:20" ht="15.75" customHeight="1">
      <c r="A4125" s="130" t="s">
        <v>148</v>
      </c>
      <c r="B4125" s="164">
        <v>2022</v>
      </c>
      <c r="C4125" s="164">
        <v>3</v>
      </c>
      <c r="D4125" s="130" t="s">
        <v>55</v>
      </c>
      <c r="E4125" s="164">
        <v>5955</v>
      </c>
      <c r="F4125" s="164">
        <v>0</v>
      </c>
      <c r="G4125" s="164">
        <v>0</v>
      </c>
      <c r="H4125" s="164">
        <v>0</v>
      </c>
      <c r="I4125" s="164">
        <v>0</v>
      </c>
      <c r="J4125" s="164">
        <v>0</v>
      </c>
      <c r="K4125" s="164">
        <v>2</v>
      </c>
      <c r="L4125" s="164">
        <v>85</v>
      </c>
      <c r="M4125" s="164">
        <v>255</v>
      </c>
      <c r="N4125" s="164">
        <v>1.4E-2</v>
      </c>
      <c r="O4125" s="164">
        <v>4.2999999999999997E-2</v>
      </c>
      <c r="P4125" s="164">
        <v>2</v>
      </c>
      <c r="Q4125" s="164">
        <v>85</v>
      </c>
      <c r="R4125" s="164">
        <v>255</v>
      </c>
      <c r="S4125" s="164">
        <v>1.4E-2</v>
      </c>
      <c r="T4125" s="164">
        <v>4.2999999999999997E-2</v>
      </c>
    </row>
    <row r="4126" spans="1:20" ht="15.75" customHeight="1">
      <c r="A4126" s="126" t="s">
        <v>148</v>
      </c>
      <c r="B4126" s="163">
        <v>2022</v>
      </c>
      <c r="C4126" s="163">
        <v>4</v>
      </c>
      <c r="D4126" s="126" t="s">
        <v>56</v>
      </c>
      <c r="E4126" s="163">
        <v>5955</v>
      </c>
      <c r="F4126" s="163">
        <v>0</v>
      </c>
      <c r="G4126" s="163">
        <v>0</v>
      </c>
      <c r="H4126" s="163">
        <v>0</v>
      </c>
      <c r="I4126" s="163">
        <v>0</v>
      </c>
      <c r="J4126" s="163">
        <v>0</v>
      </c>
      <c r="K4126" s="163">
        <v>0</v>
      </c>
      <c r="L4126" s="163">
        <v>0</v>
      </c>
      <c r="M4126" s="163">
        <v>0</v>
      </c>
      <c r="N4126" s="163">
        <v>0</v>
      </c>
      <c r="O4126" s="163">
        <v>0</v>
      </c>
      <c r="P4126" s="163">
        <v>0</v>
      </c>
      <c r="Q4126" s="163">
        <v>0</v>
      </c>
      <c r="R4126" s="163">
        <v>0</v>
      </c>
      <c r="S4126" s="163">
        <v>0</v>
      </c>
      <c r="T4126" s="163">
        <v>0</v>
      </c>
    </row>
    <row r="4127" spans="1:20" ht="15.75" customHeight="1">
      <c r="A4127" s="130" t="s">
        <v>148</v>
      </c>
      <c r="B4127" s="164">
        <v>2022</v>
      </c>
      <c r="C4127" s="164">
        <v>5</v>
      </c>
      <c r="D4127" s="130" t="s">
        <v>57</v>
      </c>
      <c r="E4127" s="164">
        <v>5955</v>
      </c>
      <c r="F4127" s="164">
        <v>0</v>
      </c>
      <c r="G4127" s="164">
        <v>0</v>
      </c>
      <c r="H4127" s="164">
        <v>0</v>
      </c>
      <c r="I4127" s="164">
        <v>0</v>
      </c>
      <c r="J4127" s="164">
        <v>0</v>
      </c>
      <c r="K4127" s="164">
        <v>1</v>
      </c>
      <c r="L4127" s="164">
        <v>24</v>
      </c>
      <c r="M4127" s="164">
        <v>72</v>
      </c>
      <c r="N4127" s="164">
        <v>4.0000000000000001E-3</v>
      </c>
      <c r="O4127" s="164">
        <v>1.2E-2</v>
      </c>
      <c r="P4127" s="164">
        <v>1</v>
      </c>
      <c r="Q4127" s="164">
        <v>24</v>
      </c>
      <c r="R4127" s="164">
        <v>72</v>
      </c>
      <c r="S4127" s="164">
        <v>4.0000000000000001E-3</v>
      </c>
      <c r="T4127" s="164">
        <v>1.2E-2</v>
      </c>
    </row>
    <row r="4128" spans="1:20" ht="15.75" customHeight="1">
      <c r="A4128" s="126" t="s">
        <v>148</v>
      </c>
      <c r="B4128" s="163">
        <v>2022</v>
      </c>
      <c r="C4128" s="163">
        <v>6</v>
      </c>
      <c r="D4128" s="126" t="s">
        <v>58</v>
      </c>
      <c r="E4128" s="163">
        <v>5955</v>
      </c>
      <c r="F4128" s="163">
        <v>0</v>
      </c>
      <c r="G4128" s="163">
        <v>0</v>
      </c>
      <c r="H4128" s="163">
        <v>0</v>
      </c>
      <c r="I4128" s="163">
        <v>0</v>
      </c>
      <c r="J4128" s="163">
        <v>0</v>
      </c>
      <c r="K4128" s="163">
        <v>9</v>
      </c>
      <c r="L4128" s="163">
        <v>437</v>
      </c>
      <c r="M4128" s="163">
        <v>2284.5</v>
      </c>
      <c r="N4128" s="163">
        <v>7.2999999999999995E-2</v>
      </c>
      <c r="O4128" s="163">
        <v>0.38400000000000001</v>
      </c>
      <c r="P4128" s="163">
        <v>9</v>
      </c>
      <c r="Q4128" s="163">
        <v>437</v>
      </c>
      <c r="R4128" s="163">
        <v>2284.5</v>
      </c>
      <c r="S4128" s="163">
        <v>7.2999999999999995E-2</v>
      </c>
      <c r="T4128" s="163">
        <v>0.38400000000000001</v>
      </c>
    </row>
    <row r="4129" spans="1:20" ht="15.75" customHeight="1">
      <c r="A4129" s="130" t="s">
        <v>148</v>
      </c>
      <c r="B4129" s="164">
        <v>2022</v>
      </c>
      <c r="C4129" s="164">
        <v>7</v>
      </c>
      <c r="D4129" s="130" t="s">
        <v>59</v>
      </c>
      <c r="E4129" s="164">
        <v>5955</v>
      </c>
      <c r="F4129" s="164">
        <v>0</v>
      </c>
      <c r="G4129" s="164">
        <v>0</v>
      </c>
      <c r="H4129" s="164">
        <v>0</v>
      </c>
      <c r="I4129" s="164">
        <v>0</v>
      </c>
      <c r="J4129" s="164">
        <v>0</v>
      </c>
      <c r="K4129" s="164">
        <v>0</v>
      </c>
      <c r="L4129" s="164">
        <v>0</v>
      </c>
      <c r="M4129" s="164">
        <v>0</v>
      </c>
      <c r="N4129" s="164">
        <v>0</v>
      </c>
      <c r="O4129" s="164">
        <v>0</v>
      </c>
      <c r="P4129" s="164">
        <v>0</v>
      </c>
      <c r="Q4129" s="164">
        <v>0</v>
      </c>
      <c r="R4129" s="164">
        <v>0</v>
      </c>
      <c r="S4129" s="164">
        <v>0</v>
      </c>
      <c r="T4129" s="164">
        <v>0</v>
      </c>
    </row>
    <row r="4130" spans="1:20" ht="15.75" customHeight="1">
      <c r="A4130" s="126" t="s">
        <v>148</v>
      </c>
      <c r="B4130" s="163">
        <v>2022</v>
      </c>
      <c r="C4130" s="163">
        <v>8</v>
      </c>
      <c r="D4130" s="126" t="s">
        <v>60</v>
      </c>
      <c r="E4130" s="163">
        <v>5955</v>
      </c>
      <c r="F4130" s="163">
        <v>0</v>
      </c>
      <c r="G4130" s="163">
        <v>0</v>
      </c>
      <c r="H4130" s="163">
        <v>0</v>
      </c>
      <c r="I4130" s="163">
        <v>0</v>
      </c>
      <c r="J4130" s="163">
        <v>0</v>
      </c>
      <c r="K4130" s="163">
        <v>1</v>
      </c>
      <c r="L4130" s="163">
        <v>50</v>
      </c>
      <c r="M4130" s="163">
        <v>200</v>
      </c>
      <c r="N4130" s="163">
        <v>8.0000000000000002E-3</v>
      </c>
      <c r="O4130" s="163">
        <v>3.4000000000000002E-2</v>
      </c>
      <c r="P4130" s="163">
        <v>1</v>
      </c>
      <c r="Q4130" s="163">
        <v>50</v>
      </c>
      <c r="R4130" s="163">
        <v>200</v>
      </c>
      <c r="S4130" s="163">
        <v>8.0000000000000002E-3</v>
      </c>
      <c r="T4130" s="163">
        <v>3.4000000000000002E-2</v>
      </c>
    </row>
    <row r="4131" spans="1:20" ht="15.75" customHeight="1">
      <c r="A4131" s="130" t="s">
        <v>148</v>
      </c>
      <c r="B4131" s="164">
        <v>2022</v>
      </c>
      <c r="C4131" s="164">
        <v>9</v>
      </c>
      <c r="D4131" s="130" t="s">
        <v>61</v>
      </c>
      <c r="E4131" s="164">
        <v>5955</v>
      </c>
      <c r="F4131" s="164">
        <v>0</v>
      </c>
      <c r="G4131" s="164">
        <v>0</v>
      </c>
      <c r="H4131" s="164">
        <v>0</v>
      </c>
      <c r="I4131" s="164">
        <v>0</v>
      </c>
      <c r="J4131" s="164">
        <v>0</v>
      </c>
      <c r="K4131" s="164">
        <v>1</v>
      </c>
      <c r="L4131" s="164">
        <v>25</v>
      </c>
      <c r="M4131" s="164">
        <v>37.5</v>
      </c>
      <c r="N4131" s="164">
        <v>4.0000000000000001E-3</v>
      </c>
      <c r="O4131" s="164">
        <v>6.0000000000000001E-3</v>
      </c>
      <c r="P4131" s="164">
        <v>1</v>
      </c>
      <c r="Q4131" s="164">
        <v>25</v>
      </c>
      <c r="R4131" s="164">
        <v>37.5</v>
      </c>
      <c r="S4131" s="164">
        <v>4.0000000000000001E-3</v>
      </c>
      <c r="T4131" s="164">
        <v>6.0000000000000001E-3</v>
      </c>
    </row>
    <row r="4132" spans="1:20" ht="15.75" customHeight="1">
      <c r="A4132" s="126" t="s">
        <v>148</v>
      </c>
      <c r="B4132" s="163">
        <v>2023</v>
      </c>
      <c r="C4132" s="163">
        <v>0</v>
      </c>
      <c r="D4132" s="126" t="s">
        <v>53</v>
      </c>
      <c r="E4132" s="163">
        <v>6120</v>
      </c>
      <c r="F4132" s="163">
        <v>0</v>
      </c>
      <c r="G4132" s="163">
        <v>0</v>
      </c>
      <c r="H4132" s="163">
        <v>0</v>
      </c>
      <c r="I4132" s="163">
        <v>0</v>
      </c>
      <c r="J4132" s="163">
        <v>0</v>
      </c>
      <c r="K4132" s="163">
        <v>0</v>
      </c>
      <c r="L4132" s="163">
        <v>0</v>
      </c>
      <c r="M4132" s="163">
        <v>0</v>
      </c>
      <c r="N4132" s="163">
        <v>0</v>
      </c>
      <c r="O4132" s="163">
        <v>0</v>
      </c>
      <c r="P4132" s="163">
        <v>0</v>
      </c>
      <c r="Q4132" s="163">
        <v>0</v>
      </c>
      <c r="R4132" s="163">
        <v>0</v>
      </c>
      <c r="S4132" s="163">
        <v>0</v>
      </c>
      <c r="T4132" s="163">
        <v>0</v>
      </c>
    </row>
    <row r="4133" spans="1:20" ht="15.75" customHeight="1">
      <c r="A4133" s="130" t="s">
        <v>148</v>
      </c>
      <c r="B4133" s="164">
        <v>2023</v>
      </c>
      <c r="C4133" s="164">
        <v>1</v>
      </c>
      <c r="D4133" s="130" t="s">
        <v>54</v>
      </c>
      <c r="E4133" s="164">
        <v>6120</v>
      </c>
      <c r="F4133" s="164">
        <v>0</v>
      </c>
      <c r="G4133" s="164">
        <v>0</v>
      </c>
      <c r="H4133" s="164">
        <v>0</v>
      </c>
      <c r="I4133" s="164">
        <v>0</v>
      </c>
      <c r="J4133" s="164">
        <v>0</v>
      </c>
      <c r="K4133" s="164">
        <v>9</v>
      </c>
      <c r="L4133" s="164">
        <v>806</v>
      </c>
      <c r="M4133" s="164">
        <v>4060</v>
      </c>
      <c r="N4133" s="164">
        <v>0.13200000000000001</v>
      </c>
      <c r="O4133" s="164">
        <v>0.66300000000000003</v>
      </c>
      <c r="P4133" s="164">
        <v>9</v>
      </c>
      <c r="Q4133" s="164">
        <v>806</v>
      </c>
      <c r="R4133" s="164">
        <v>4060</v>
      </c>
      <c r="S4133" s="164">
        <v>0.13200000000000001</v>
      </c>
      <c r="T4133" s="164">
        <v>0.66300000000000003</v>
      </c>
    </row>
    <row r="4134" spans="1:20" ht="15.75" customHeight="1">
      <c r="A4134" s="126" t="s">
        <v>148</v>
      </c>
      <c r="B4134" s="163">
        <v>2023</v>
      </c>
      <c r="C4134" s="163">
        <v>2</v>
      </c>
      <c r="D4134" s="126" t="s">
        <v>1415</v>
      </c>
      <c r="E4134" s="163">
        <v>6120</v>
      </c>
      <c r="F4134" s="163">
        <v>0</v>
      </c>
      <c r="G4134" s="163">
        <v>0</v>
      </c>
      <c r="H4134" s="163">
        <v>0</v>
      </c>
      <c r="I4134" s="163">
        <v>0</v>
      </c>
      <c r="J4134" s="163">
        <v>0</v>
      </c>
      <c r="K4134" s="163">
        <v>7</v>
      </c>
      <c r="L4134" s="163">
        <v>6153</v>
      </c>
      <c r="M4134" s="163">
        <v>16640</v>
      </c>
      <c r="N4134" s="163">
        <v>1.004</v>
      </c>
      <c r="O4134" s="163">
        <v>2.718</v>
      </c>
      <c r="P4134" s="163">
        <v>7</v>
      </c>
      <c r="Q4134" s="163">
        <v>6153</v>
      </c>
      <c r="R4134" s="163">
        <v>16640</v>
      </c>
      <c r="S4134" s="163">
        <v>1.004</v>
      </c>
      <c r="T4134" s="163">
        <v>2.718</v>
      </c>
    </row>
    <row r="4135" spans="1:20" ht="15.75" customHeight="1">
      <c r="A4135" s="130" t="s">
        <v>148</v>
      </c>
      <c r="B4135" s="164">
        <v>2023</v>
      </c>
      <c r="C4135" s="164">
        <v>3</v>
      </c>
      <c r="D4135" s="130" t="s">
        <v>55</v>
      </c>
      <c r="E4135" s="164">
        <v>6120</v>
      </c>
      <c r="F4135" s="164">
        <v>0</v>
      </c>
      <c r="G4135" s="164">
        <v>0</v>
      </c>
      <c r="H4135" s="164">
        <v>0</v>
      </c>
      <c r="I4135" s="164">
        <v>0</v>
      </c>
      <c r="J4135" s="164">
        <v>0</v>
      </c>
      <c r="K4135" s="164">
        <v>0</v>
      </c>
      <c r="L4135" s="164">
        <v>0</v>
      </c>
      <c r="M4135" s="164">
        <v>0</v>
      </c>
      <c r="N4135" s="164">
        <v>0</v>
      </c>
      <c r="O4135" s="164">
        <v>0</v>
      </c>
      <c r="P4135" s="164">
        <v>0</v>
      </c>
      <c r="Q4135" s="164">
        <v>0</v>
      </c>
      <c r="R4135" s="164">
        <v>0</v>
      </c>
      <c r="S4135" s="164">
        <v>0</v>
      </c>
      <c r="T4135" s="164">
        <v>0</v>
      </c>
    </row>
    <row r="4136" spans="1:20" ht="15.75" customHeight="1">
      <c r="A4136" s="126" t="s">
        <v>148</v>
      </c>
      <c r="B4136" s="163">
        <v>2023</v>
      </c>
      <c r="C4136" s="163">
        <v>4</v>
      </c>
      <c r="D4136" s="126" t="s">
        <v>56</v>
      </c>
      <c r="E4136" s="163">
        <v>6120</v>
      </c>
      <c r="F4136" s="163">
        <v>0</v>
      </c>
      <c r="G4136" s="163">
        <v>0</v>
      </c>
      <c r="H4136" s="163">
        <v>0</v>
      </c>
      <c r="I4136" s="163">
        <v>0</v>
      </c>
      <c r="J4136" s="163">
        <v>0</v>
      </c>
      <c r="K4136" s="163">
        <v>0</v>
      </c>
      <c r="L4136" s="163">
        <v>0</v>
      </c>
      <c r="M4136" s="163">
        <v>0</v>
      </c>
      <c r="N4136" s="163">
        <v>0</v>
      </c>
      <c r="O4136" s="163">
        <v>0</v>
      </c>
      <c r="P4136" s="163">
        <v>0</v>
      </c>
      <c r="Q4136" s="163">
        <v>0</v>
      </c>
      <c r="R4136" s="163">
        <v>0</v>
      </c>
      <c r="S4136" s="163">
        <v>0</v>
      </c>
      <c r="T4136" s="163">
        <v>0</v>
      </c>
    </row>
    <row r="4137" spans="1:20" ht="15.75" customHeight="1">
      <c r="A4137" s="130" t="s">
        <v>148</v>
      </c>
      <c r="B4137" s="164">
        <v>2023</v>
      </c>
      <c r="C4137" s="164">
        <v>5</v>
      </c>
      <c r="D4137" s="130" t="s">
        <v>57</v>
      </c>
      <c r="E4137" s="164">
        <v>6120</v>
      </c>
      <c r="F4137" s="164">
        <v>0</v>
      </c>
      <c r="G4137" s="164">
        <v>0</v>
      </c>
      <c r="H4137" s="164">
        <v>0</v>
      </c>
      <c r="I4137" s="164">
        <v>0</v>
      </c>
      <c r="J4137" s="164">
        <v>0</v>
      </c>
      <c r="K4137" s="164">
        <v>4</v>
      </c>
      <c r="L4137" s="164">
        <v>180</v>
      </c>
      <c r="M4137" s="164">
        <v>360</v>
      </c>
      <c r="N4137" s="164">
        <v>2.9000000000000001E-2</v>
      </c>
      <c r="O4137" s="164">
        <v>5.8999999999999997E-2</v>
      </c>
      <c r="P4137" s="164">
        <v>4</v>
      </c>
      <c r="Q4137" s="164">
        <v>180</v>
      </c>
      <c r="R4137" s="164">
        <v>360</v>
      </c>
      <c r="S4137" s="164">
        <v>2.9000000000000001E-2</v>
      </c>
      <c r="T4137" s="164">
        <v>5.8999999999999997E-2</v>
      </c>
    </row>
    <row r="4138" spans="1:20" ht="15.75" customHeight="1">
      <c r="A4138" s="126" t="s">
        <v>148</v>
      </c>
      <c r="B4138" s="163">
        <v>2023</v>
      </c>
      <c r="C4138" s="163">
        <v>6</v>
      </c>
      <c r="D4138" s="126" t="s">
        <v>58</v>
      </c>
      <c r="E4138" s="163">
        <v>6120</v>
      </c>
      <c r="F4138" s="163">
        <v>0</v>
      </c>
      <c r="G4138" s="163">
        <v>0</v>
      </c>
      <c r="H4138" s="163">
        <v>0</v>
      </c>
      <c r="I4138" s="163">
        <v>0</v>
      </c>
      <c r="J4138" s="163">
        <v>0</v>
      </c>
      <c r="K4138" s="163">
        <v>8</v>
      </c>
      <c r="L4138" s="163">
        <v>1684</v>
      </c>
      <c r="M4138" s="163">
        <v>6437</v>
      </c>
      <c r="N4138" s="163">
        <v>0.27500000000000002</v>
      </c>
      <c r="O4138" s="163">
        <v>1.052</v>
      </c>
      <c r="P4138" s="163">
        <v>8</v>
      </c>
      <c r="Q4138" s="163">
        <v>1684</v>
      </c>
      <c r="R4138" s="163">
        <v>6437</v>
      </c>
      <c r="S4138" s="163">
        <v>0.27500000000000002</v>
      </c>
      <c r="T4138" s="163">
        <v>1.052</v>
      </c>
    </row>
    <row r="4139" spans="1:20" ht="15.75" customHeight="1">
      <c r="A4139" s="130" t="s">
        <v>148</v>
      </c>
      <c r="B4139" s="164">
        <v>2023</v>
      </c>
      <c r="C4139" s="164">
        <v>7</v>
      </c>
      <c r="D4139" s="130" t="s">
        <v>59</v>
      </c>
      <c r="E4139" s="164">
        <v>6120</v>
      </c>
      <c r="F4139" s="164">
        <v>0</v>
      </c>
      <c r="G4139" s="164">
        <v>0</v>
      </c>
      <c r="H4139" s="164">
        <v>0</v>
      </c>
      <c r="I4139" s="164">
        <v>0</v>
      </c>
      <c r="J4139" s="164">
        <v>0</v>
      </c>
      <c r="K4139" s="164">
        <v>0</v>
      </c>
      <c r="L4139" s="164">
        <v>0</v>
      </c>
      <c r="M4139" s="164">
        <v>0</v>
      </c>
      <c r="N4139" s="164">
        <v>0</v>
      </c>
      <c r="O4139" s="164">
        <v>0</v>
      </c>
      <c r="P4139" s="164">
        <v>0</v>
      </c>
      <c r="Q4139" s="164">
        <v>0</v>
      </c>
      <c r="R4139" s="164">
        <v>0</v>
      </c>
      <c r="S4139" s="164">
        <v>0</v>
      </c>
      <c r="T4139" s="164">
        <v>0</v>
      </c>
    </row>
    <row r="4140" spans="1:20" ht="15.75" customHeight="1">
      <c r="A4140" s="126" t="s">
        <v>148</v>
      </c>
      <c r="B4140" s="163">
        <v>2023</v>
      </c>
      <c r="C4140" s="163">
        <v>8</v>
      </c>
      <c r="D4140" s="126" t="s">
        <v>60</v>
      </c>
      <c r="E4140" s="163">
        <v>6120</v>
      </c>
      <c r="F4140" s="163">
        <v>0</v>
      </c>
      <c r="G4140" s="163">
        <v>0</v>
      </c>
      <c r="H4140" s="163">
        <v>0</v>
      </c>
      <c r="I4140" s="163">
        <v>0</v>
      </c>
      <c r="J4140" s="163">
        <v>0</v>
      </c>
      <c r="K4140" s="163">
        <v>0</v>
      </c>
      <c r="L4140" s="163">
        <v>0</v>
      </c>
      <c r="M4140" s="163">
        <v>0</v>
      </c>
      <c r="N4140" s="163">
        <v>0</v>
      </c>
      <c r="O4140" s="163">
        <v>0</v>
      </c>
      <c r="P4140" s="163">
        <v>0</v>
      </c>
      <c r="Q4140" s="163">
        <v>0</v>
      </c>
      <c r="R4140" s="163">
        <v>0</v>
      </c>
      <c r="S4140" s="163">
        <v>0</v>
      </c>
      <c r="T4140" s="163">
        <v>0</v>
      </c>
    </row>
    <row r="4141" spans="1:20" ht="15.75" customHeight="1">
      <c r="A4141" s="130" t="s">
        <v>148</v>
      </c>
      <c r="B4141" s="164">
        <v>2023</v>
      </c>
      <c r="C4141" s="164">
        <v>9</v>
      </c>
      <c r="D4141" s="130" t="s">
        <v>61</v>
      </c>
      <c r="E4141" s="164">
        <v>6120</v>
      </c>
      <c r="F4141" s="164">
        <v>0</v>
      </c>
      <c r="G4141" s="164">
        <v>0</v>
      </c>
      <c r="H4141" s="164">
        <v>0</v>
      </c>
      <c r="I4141" s="164">
        <v>0</v>
      </c>
      <c r="J4141" s="164">
        <v>0</v>
      </c>
      <c r="K4141" s="164">
        <v>0</v>
      </c>
      <c r="L4141" s="164">
        <v>0</v>
      </c>
      <c r="M4141" s="164">
        <v>0</v>
      </c>
      <c r="N4141" s="164">
        <v>0</v>
      </c>
      <c r="O4141" s="164">
        <v>0</v>
      </c>
      <c r="P4141" s="164">
        <v>0</v>
      </c>
      <c r="Q4141" s="164">
        <v>0</v>
      </c>
      <c r="R4141" s="164">
        <v>0</v>
      </c>
      <c r="S4141" s="164">
        <v>0</v>
      </c>
      <c r="T4141" s="164">
        <v>0</v>
      </c>
    </row>
    <row r="4142" spans="1:20" ht="15.75" customHeight="1">
      <c r="A4142" s="126" t="s">
        <v>149</v>
      </c>
      <c r="B4142" s="163">
        <v>2015</v>
      </c>
      <c r="C4142" s="163">
        <v>0</v>
      </c>
      <c r="D4142" s="126" t="s">
        <v>53</v>
      </c>
      <c r="E4142" s="163">
        <v>2787</v>
      </c>
      <c r="F4142" s="163">
        <v>0</v>
      </c>
      <c r="G4142" s="163">
        <v>0</v>
      </c>
      <c r="H4142" s="163">
        <v>0</v>
      </c>
      <c r="I4142" s="163">
        <v>0</v>
      </c>
      <c r="J4142" s="163">
        <v>0</v>
      </c>
      <c r="K4142" s="163">
        <v>14</v>
      </c>
      <c r="L4142" s="163">
        <v>230</v>
      </c>
      <c r="M4142" s="163">
        <v>311.87</v>
      </c>
      <c r="N4142" s="163">
        <v>8.3000000000000004E-2</v>
      </c>
      <c r="O4142" s="163">
        <v>0.112</v>
      </c>
      <c r="P4142" s="163">
        <v>14</v>
      </c>
      <c r="Q4142" s="163">
        <v>230</v>
      </c>
      <c r="R4142" s="163">
        <v>311.87</v>
      </c>
      <c r="S4142" s="163">
        <v>8.3000000000000004E-2</v>
      </c>
      <c r="T4142" s="163">
        <v>0.112</v>
      </c>
    </row>
    <row r="4143" spans="1:20" ht="15.75" customHeight="1">
      <c r="A4143" s="130" t="s">
        <v>149</v>
      </c>
      <c r="B4143" s="164">
        <v>2015</v>
      </c>
      <c r="C4143" s="164">
        <v>1</v>
      </c>
      <c r="D4143" s="130" t="s">
        <v>54</v>
      </c>
      <c r="E4143" s="164">
        <v>2787</v>
      </c>
      <c r="F4143" s="164">
        <v>0</v>
      </c>
      <c r="G4143" s="164">
        <v>0</v>
      </c>
      <c r="H4143" s="164">
        <v>0</v>
      </c>
      <c r="I4143" s="164">
        <v>0</v>
      </c>
      <c r="J4143" s="164">
        <v>0</v>
      </c>
      <c r="K4143" s="164">
        <v>13</v>
      </c>
      <c r="L4143" s="164">
        <v>392</v>
      </c>
      <c r="M4143" s="164">
        <v>783.33</v>
      </c>
      <c r="N4143" s="164">
        <v>0.14099999999999999</v>
      </c>
      <c r="O4143" s="164">
        <v>0.28100000000000003</v>
      </c>
      <c r="P4143" s="164">
        <v>13</v>
      </c>
      <c r="Q4143" s="164">
        <v>392</v>
      </c>
      <c r="R4143" s="164">
        <v>783.33</v>
      </c>
      <c r="S4143" s="164">
        <v>0.14099999999999999</v>
      </c>
      <c r="T4143" s="164">
        <v>0.28100000000000003</v>
      </c>
    </row>
    <row r="4144" spans="1:20" ht="15.75" customHeight="1">
      <c r="A4144" s="126" t="s">
        <v>149</v>
      </c>
      <c r="B4144" s="163">
        <v>2015</v>
      </c>
      <c r="C4144" s="163">
        <v>2</v>
      </c>
      <c r="D4144" s="126" t="s">
        <v>1415</v>
      </c>
      <c r="E4144" s="163">
        <v>2787</v>
      </c>
      <c r="F4144" s="163">
        <v>0</v>
      </c>
      <c r="G4144" s="163">
        <v>0</v>
      </c>
      <c r="H4144" s="163">
        <v>0</v>
      </c>
      <c r="I4144" s="163">
        <v>0</v>
      </c>
      <c r="J4144" s="163">
        <v>0</v>
      </c>
      <c r="K4144" s="163">
        <v>2</v>
      </c>
      <c r="L4144" s="163">
        <v>5581</v>
      </c>
      <c r="M4144" s="163">
        <v>29356.05</v>
      </c>
      <c r="N4144" s="163">
        <v>2.0030000000000001</v>
      </c>
      <c r="O4144" s="163">
        <v>10.532</v>
      </c>
      <c r="P4144" s="163">
        <v>2</v>
      </c>
      <c r="Q4144" s="163">
        <v>5581</v>
      </c>
      <c r="R4144" s="163">
        <v>29356.05</v>
      </c>
      <c r="S4144" s="163">
        <v>2.0030000000000001</v>
      </c>
      <c r="T4144" s="163">
        <v>10.532</v>
      </c>
    </row>
    <row r="4145" spans="1:20" ht="15.75" customHeight="1">
      <c r="A4145" s="130" t="s">
        <v>149</v>
      </c>
      <c r="B4145" s="164">
        <v>2015</v>
      </c>
      <c r="C4145" s="164">
        <v>3</v>
      </c>
      <c r="D4145" s="130" t="s">
        <v>55</v>
      </c>
      <c r="E4145" s="164">
        <v>2787</v>
      </c>
      <c r="F4145" s="164">
        <v>0</v>
      </c>
      <c r="G4145" s="164">
        <v>0</v>
      </c>
      <c r="H4145" s="164">
        <v>0</v>
      </c>
      <c r="I4145" s="164">
        <v>0</v>
      </c>
      <c r="J4145" s="164">
        <v>0</v>
      </c>
      <c r="K4145" s="164">
        <v>6</v>
      </c>
      <c r="L4145" s="164">
        <v>52</v>
      </c>
      <c r="M4145" s="164">
        <v>65.72</v>
      </c>
      <c r="N4145" s="164">
        <v>1.9E-2</v>
      </c>
      <c r="O4145" s="164">
        <v>2.4E-2</v>
      </c>
      <c r="P4145" s="164">
        <v>6</v>
      </c>
      <c r="Q4145" s="164">
        <v>52</v>
      </c>
      <c r="R4145" s="164">
        <v>65.72</v>
      </c>
      <c r="S4145" s="164">
        <v>1.9E-2</v>
      </c>
      <c r="T4145" s="164">
        <v>2.4E-2</v>
      </c>
    </row>
    <row r="4146" spans="1:20" ht="15.75" customHeight="1">
      <c r="A4146" s="126" t="s">
        <v>149</v>
      </c>
      <c r="B4146" s="163">
        <v>2015</v>
      </c>
      <c r="C4146" s="163">
        <v>4</v>
      </c>
      <c r="D4146" s="126" t="s">
        <v>56</v>
      </c>
      <c r="E4146" s="163">
        <v>2787</v>
      </c>
      <c r="F4146" s="163">
        <v>0</v>
      </c>
      <c r="G4146" s="163">
        <v>0</v>
      </c>
      <c r="H4146" s="163">
        <v>0</v>
      </c>
      <c r="I4146" s="163">
        <v>0</v>
      </c>
      <c r="J4146" s="163">
        <v>0</v>
      </c>
      <c r="K4146" s="163">
        <v>8</v>
      </c>
      <c r="L4146" s="163">
        <v>58</v>
      </c>
      <c r="M4146" s="163">
        <v>112.3</v>
      </c>
      <c r="N4146" s="163">
        <v>2.1000000000000001E-2</v>
      </c>
      <c r="O4146" s="163">
        <v>0.04</v>
      </c>
      <c r="P4146" s="163">
        <v>8</v>
      </c>
      <c r="Q4146" s="163">
        <v>58</v>
      </c>
      <c r="R4146" s="163">
        <v>112.3</v>
      </c>
      <c r="S4146" s="163">
        <v>2.1000000000000001E-2</v>
      </c>
      <c r="T4146" s="163">
        <v>0.04</v>
      </c>
    </row>
    <row r="4147" spans="1:20" ht="15.75" customHeight="1">
      <c r="A4147" s="130" t="s">
        <v>149</v>
      </c>
      <c r="B4147" s="164">
        <v>2015</v>
      </c>
      <c r="C4147" s="164">
        <v>5</v>
      </c>
      <c r="D4147" s="130" t="s">
        <v>57</v>
      </c>
      <c r="E4147" s="164">
        <v>2787</v>
      </c>
      <c r="F4147" s="164">
        <v>0</v>
      </c>
      <c r="G4147" s="164">
        <v>0</v>
      </c>
      <c r="H4147" s="164">
        <v>0</v>
      </c>
      <c r="I4147" s="164">
        <v>0</v>
      </c>
      <c r="J4147" s="164">
        <v>0</v>
      </c>
      <c r="K4147" s="164">
        <v>7</v>
      </c>
      <c r="L4147" s="164">
        <v>49</v>
      </c>
      <c r="M4147" s="164">
        <v>54.74</v>
      </c>
      <c r="N4147" s="164">
        <v>1.7999999999999999E-2</v>
      </c>
      <c r="O4147" s="164">
        <v>0.02</v>
      </c>
      <c r="P4147" s="164">
        <v>7</v>
      </c>
      <c r="Q4147" s="164">
        <v>49</v>
      </c>
      <c r="R4147" s="164">
        <v>54.74</v>
      </c>
      <c r="S4147" s="164">
        <v>1.7999999999999999E-2</v>
      </c>
      <c r="T4147" s="164">
        <v>0.02</v>
      </c>
    </row>
    <row r="4148" spans="1:20" ht="15.75" customHeight="1">
      <c r="A4148" s="126" t="s">
        <v>149</v>
      </c>
      <c r="B4148" s="163">
        <v>2015</v>
      </c>
      <c r="C4148" s="163">
        <v>6</v>
      </c>
      <c r="D4148" s="126" t="s">
        <v>58</v>
      </c>
      <c r="E4148" s="163">
        <v>2787</v>
      </c>
      <c r="F4148" s="163">
        <v>0</v>
      </c>
      <c r="G4148" s="163">
        <v>0</v>
      </c>
      <c r="H4148" s="163">
        <v>0</v>
      </c>
      <c r="I4148" s="163">
        <v>0</v>
      </c>
      <c r="J4148" s="163">
        <v>0</v>
      </c>
      <c r="K4148" s="163">
        <v>6</v>
      </c>
      <c r="L4148" s="163">
        <v>56</v>
      </c>
      <c r="M4148" s="163">
        <v>451.35</v>
      </c>
      <c r="N4148" s="163">
        <v>0.02</v>
      </c>
      <c r="O4148" s="163">
        <v>0.16200000000000001</v>
      </c>
      <c r="P4148" s="163">
        <v>6</v>
      </c>
      <c r="Q4148" s="163">
        <v>56</v>
      </c>
      <c r="R4148" s="163">
        <v>451.35</v>
      </c>
      <c r="S4148" s="163">
        <v>0.02</v>
      </c>
      <c r="T4148" s="163">
        <v>0.16200000000000001</v>
      </c>
    </row>
    <row r="4149" spans="1:20" ht="15.75" customHeight="1">
      <c r="A4149" s="130" t="s">
        <v>149</v>
      </c>
      <c r="B4149" s="164">
        <v>2015</v>
      </c>
      <c r="C4149" s="164">
        <v>7</v>
      </c>
      <c r="D4149" s="130" t="s">
        <v>59</v>
      </c>
      <c r="E4149" s="164">
        <v>2787</v>
      </c>
      <c r="F4149" s="164">
        <v>0</v>
      </c>
      <c r="G4149" s="164">
        <v>0</v>
      </c>
      <c r="H4149" s="164">
        <v>0</v>
      </c>
      <c r="I4149" s="164">
        <v>0</v>
      </c>
      <c r="J4149" s="164">
        <v>0</v>
      </c>
      <c r="K4149" s="164">
        <v>3</v>
      </c>
      <c r="L4149" s="164">
        <v>9</v>
      </c>
      <c r="M4149" s="164">
        <v>7.28</v>
      </c>
      <c r="N4149" s="164">
        <v>3.0000000000000001E-3</v>
      </c>
      <c r="O4149" s="164">
        <v>3.0000000000000001E-3</v>
      </c>
      <c r="P4149" s="164">
        <v>3</v>
      </c>
      <c r="Q4149" s="164">
        <v>9</v>
      </c>
      <c r="R4149" s="164">
        <v>7.28</v>
      </c>
      <c r="S4149" s="164">
        <v>3.0000000000000001E-3</v>
      </c>
      <c r="T4149" s="164">
        <v>3.0000000000000001E-3</v>
      </c>
    </row>
    <row r="4150" spans="1:20" ht="15.75" customHeight="1">
      <c r="A4150" s="126" t="s">
        <v>149</v>
      </c>
      <c r="B4150" s="163">
        <v>2015</v>
      </c>
      <c r="C4150" s="163">
        <v>8</v>
      </c>
      <c r="D4150" s="126" t="s">
        <v>60</v>
      </c>
      <c r="E4150" s="163">
        <v>2787</v>
      </c>
      <c r="F4150" s="163">
        <v>0</v>
      </c>
      <c r="G4150" s="163">
        <v>0</v>
      </c>
      <c r="H4150" s="163">
        <v>0</v>
      </c>
      <c r="I4150" s="163">
        <v>0</v>
      </c>
      <c r="J4150" s="163">
        <v>0</v>
      </c>
      <c r="K4150" s="163">
        <v>1</v>
      </c>
      <c r="L4150" s="163">
        <v>1</v>
      </c>
      <c r="M4150" s="163">
        <v>5</v>
      </c>
      <c r="N4150" s="163">
        <v>0</v>
      </c>
      <c r="O4150" s="163">
        <v>2E-3</v>
      </c>
      <c r="P4150" s="163">
        <v>1</v>
      </c>
      <c r="Q4150" s="163">
        <v>1</v>
      </c>
      <c r="R4150" s="163">
        <v>5</v>
      </c>
      <c r="S4150" s="163">
        <v>0</v>
      </c>
      <c r="T4150" s="163">
        <v>2E-3</v>
      </c>
    </row>
    <row r="4151" spans="1:20" ht="15.75" customHeight="1">
      <c r="A4151" s="130" t="s">
        <v>149</v>
      </c>
      <c r="B4151" s="164">
        <v>2015</v>
      </c>
      <c r="C4151" s="164">
        <v>9</v>
      </c>
      <c r="D4151" s="130" t="s">
        <v>61</v>
      </c>
      <c r="E4151" s="164">
        <v>2787</v>
      </c>
      <c r="F4151" s="164">
        <v>0</v>
      </c>
      <c r="G4151" s="164">
        <v>0</v>
      </c>
      <c r="H4151" s="164">
        <v>0</v>
      </c>
      <c r="I4151" s="164">
        <v>0</v>
      </c>
      <c r="J4151" s="164">
        <v>0</v>
      </c>
      <c r="K4151" s="164">
        <v>30</v>
      </c>
      <c r="L4151" s="164">
        <v>158</v>
      </c>
      <c r="M4151" s="164">
        <v>106.61</v>
      </c>
      <c r="N4151" s="164">
        <v>5.7000000000000002E-2</v>
      </c>
      <c r="O4151" s="164">
        <v>3.7999999999999999E-2</v>
      </c>
      <c r="P4151" s="164">
        <v>30</v>
      </c>
      <c r="Q4151" s="164">
        <v>158</v>
      </c>
      <c r="R4151" s="164">
        <v>106.61</v>
      </c>
      <c r="S4151" s="164">
        <v>5.7000000000000002E-2</v>
      </c>
      <c r="T4151" s="164">
        <v>3.7999999999999999E-2</v>
      </c>
    </row>
    <row r="4152" spans="1:20" ht="15.75" customHeight="1">
      <c r="A4152" s="126" t="s">
        <v>149</v>
      </c>
      <c r="B4152" s="163">
        <v>2016</v>
      </c>
      <c r="C4152" s="163">
        <v>0</v>
      </c>
      <c r="D4152" s="126" t="s">
        <v>53</v>
      </c>
      <c r="E4152" s="163">
        <v>2794</v>
      </c>
      <c r="F4152" s="163">
        <v>0</v>
      </c>
      <c r="G4152" s="163">
        <v>0</v>
      </c>
      <c r="H4152" s="163">
        <v>0</v>
      </c>
      <c r="I4152" s="163">
        <v>0</v>
      </c>
      <c r="J4152" s="163">
        <v>0</v>
      </c>
      <c r="K4152" s="163">
        <v>16</v>
      </c>
      <c r="L4152" s="163">
        <v>530</v>
      </c>
      <c r="M4152" s="163">
        <v>423.31</v>
      </c>
      <c r="N4152" s="163">
        <v>0.19</v>
      </c>
      <c r="O4152" s="163">
        <v>0.152</v>
      </c>
      <c r="P4152" s="163">
        <v>16</v>
      </c>
      <c r="Q4152" s="163">
        <v>530</v>
      </c>
      <c r="R4152" s="163">
        <v>423.31</v>
      </c>
      <c r="S4152" s="163">
        <v>0.19</v>
      </c>
      <c r="T4152" s="163">
        <v>0.152</v>
      </c>
    </row>
    <row r="4153" spans="1:20" ht="15.75" customHeight="1">
      <c r="A4153" s="130" t="s">
        <v>149</v>
      </c>
      <c r="B4153" s="164">
        <v>2016</v>
      </c>
      <c r="C4153" s="164">
        <v>1</v>
      </c>
      <c r="D4153" s="130" t="s">
        <v>54</v>
      </c>
      <c r="E4153" s="164">
        <v>2794</v>
      </c>
      <c r="F4153" s="164">
        <v>0</v>
      </c>
      <c r="G4153" s="164">
        <v>0</v>
      </c>
      <c r="H4153" s="164">
        <v>0</v>
      </c>
      <c r="I4153" s="164">
        <v>0</v>
      </c>
      <c r="J4153" s="164">
        <v>0</v>
      </c>
      <c r="K4153" s="164">
        <v>14</v>
      </c>
      <c r="L4153" s="164">
        <v>180</v>
      </c>
      <c r="M4153" s="164">
        <v>469.72</v>
      </c>
      <c r="N4153" s="164">
        <v>6.4000000000000001E-2</v>
      </c>
      <c r="O4153" s="164">
        <v>0.16800000000000001</v>
      </c>
      <c r="P4153" s="164">
        <v>14</v>
      </c>
      <c r="Q4153" s="164">
        <v>180</v>
      </c>
      <c r="R4153" s="164">
        <v>469.72</v>
      </c>
      <c r="S4153" s="164">
        <v>6.4000000000000001E-2</v>
      </c>
      <c r="T4153" s="164">
        <v>0.16800000000000001</v>
      </c>
    </row>
    <row r="4154" spans="1:20" ht="15.75" customHeight="1">
      <c r="A4154" s="126" t="s">
        <v>149</v>
      </c>
      <c r="B4154" s="163">
        <v>2016</v>
      </c>
      <c r="C4154" s="163">
        <v>2</v>
      </c>
      <c r="D4154" s="126" t="s">
        <v>1415</v>
      </c>
      <c r="E4154" s="163">
        <v>2794</v>
      </c>
      <c r="F4154" s="163">
        <v>1</v>
      </c>
      <c r="G4154" s="163">
        <v>2770</v>
      </c>
      <c r="H4154" s="163">
        <v>15419.67</v>
      </c>
      <c r="I4154" s="163">
        <v>0.99099999999999999</v>
      </c>
      <c r="J4154" s="163">
        <v>5.5190000000000001</v>
      </c>
      <c r="K4154" s="163">
        <v>4</v>
      </c>
      <c r="L4154" s="163">
        <v>8384</v>
      </c>
      <c r="M4154" s="163">
        <v>50237.57</v>
      </c>
      <c r="N4154" s="163">
        <v>3</v>
      </c>
      <c r="O4154" s="163">
        <v>17.981000000000002</v>
      </c>
      <c r="P4154" s="163">
        <v>5</v>
      </c>
      <c r="Q4154" s="163">
        <v>11154</v>
      </c>
      <c r="R4154" s="163">
        <v>65657.240000000005</v>
      </c>
      <c r="S4154" s="163">
        <v>3.992</v>
      </c>
      <c r="T4154" s="163">
        <v>23.498000000000001</v>
      </c>
    </row>
    <row r="4155" spans="1:20" ht="15.75" customHeight="1">
      <c r="A4155" s="130" t="s">
        <v>149</v>
      </c>
      <c r="B4155" s="164">
        <v>2016</v>
      </c>
      <c r="C4155" s="164">
        <v>3</v>
      </c>
      <c r="D4155" s="130" t="s">
        <v>55</v>
      </c>
      <c r="E4155" s="164">
        <v>2794</v>
      </c>
      <c r="F4155" s="164">
        <v>1</v>
      </c>
      <c r="G4155" s="164">
        <v>1700</v>
      </c>
      <c r="H4155" s="164">
        <v>2975</v>
      </c>
      <c r="I4155" s="164">
        <v>0.60799999999999998</v>
      </c>
      <c r="J4155" s="164">
        <v>1.0640000000000001</v>
      </c>
      <c r="K4155" s="164">
        <v>14</v>
      </c>
      <c r="L4155" s="164">
        <v>398</v>
      </c>
      <c r="M4155" s="164">
        <v>538.29999999999995</v>
      </c>
      <c r="N4155" s="164">
        <v>0.14199999999999999</v>
      </c>
      <c r="O4155" s="164">
        <v>0.193</v>
      </c>
      <c r="P4155" s="164">
        <v>15</v>
      </c>
      <c r="Q4155" s="164">
        <v>2098</v>
      </c>
      <c r="R4155" s="164">
        <v>3513.3</v>
      </c>
      <c r="S4155" s="164">
        <v>0.751</v>
      </c>
      <c r="T4155" s="164">
        <v>1.256</v>
      </c>
    </row>
    <row r="4156" spans="1:20" ht="15.75" customHeight="1">
      <c r="A4156" s="126" t="s">
        <v>149</v>
      </c>
      <c r="B4156" s="163">
        <v>2016</v>
      </c>
      <c r="C4156" s="163">
        <v>4</v>
      </c>
      <c r="D4156" s="126" t="s">
        <v>56</v>
      </c>
      <c r="E4156" s="163">
        <v>2794</v>
      </c>
      <c r="F4156" s="163">
        <v>0</v>
      </c>
      <c r="G4156" s="163">
        <v>0</v>
      </c>
      <c r="H4156" s="163">
        <v>0</v>
      </c>
      <c r="I4156" s="163">
        <v>0</v>
      </c>
      <c r="J4156" s="163">
        <v>0</v>
      </c>
      <c r="K4156" s="163">
        <v>3</v>
      </c>
      <c r="L4156" s="163">
        <v>81</v>
      </c>
      <c r="M4156" s="163">
        <v>50.7</v>
      </c>
      <c r="N4156" s="163">
        <v>2.9000000000000001E-2</v>
      </c>
      <c r="O4156" s="163">
        <v>1.7999999999999999E-2</v>
      </c>
      <c r="P4156" s="163">
        <v>3</v>
      </c>
      <c r="Q4156" s="163">
        <v>81</v>
      </c>
      <c r="R4156" s="163">
        <v>50.7</v>
      </c>
      <c r="S4156" s="163">
        <v>2.9000000000000001E-2</v>
      </c>
      <c r="T4156" s="163">
        <v>1.7999999999999999E-2</v>
      </c>
    </row>
    <row r="4157" spans="1:20" ht="15.75" customHeight="1">
      <c r="A4157" s="130" t="s">
        <v>149</v>
      </c>
      <c r="B4157" s="164">
        <v>2016</v>
      </c>
      <c r="C4157" s="164">
        <v>5</v>
      </c>
      <c r="D4157" s="130" t="s">
        <v>57</v>
      </c>
      <c r="E4157" s="164">
        <v>2794</v>
      </c>
      <c r="F4157" s="164">
        <v>0</v>
      </c>
      <c r="G4157" s="164">
        <v>0</v>
      </c>
      <c r="H4157" s="164">
        <v>0</v>
      </c>
      <c r="I4157" s="164">
        <v>0</v>
      </c>
      <c r="J4157" s="164">
        <v>0</v>
      </c>
      <c r="K4157" s="164">
        <v>10</v>
      </c>
      <c r="L4157" s="164">
        <v>32</v>
      </c>
      <c r="M4157" s="164">
        <v>92.46</v>
      </c>
      <c r="N4157" s="164">
        <v>1.0999999999999999E-2</v>
      </c>
      <c r="O4157" s="164">
        <v>3.3000000000000002E-2</v>
      </c>
      <c r="P4157" s="164">
        <v>10</v>
      </c>
      <c r="Q4157" s="164">
        <v>32</v>
      </c>
      <c r="R4157" s="164">
        <v>92.46</v>
      </c>
      <c r="S4157" s="164">
        <v>1.0999999999999999E-2</v>
      </c>
      <c r="T4157" s="164">
        <v>3.3000000000000002E-2</v>
      </c>
    </row>
    <row r="4158" spans="1:20" ht="15.75" customHeight="1">
      <c r="A4158" s="126" t="s">
        <v>149</v>
      </c>
      <c r="B4158" s="163">
        <v>2016</v>
      </c>
      <c r="C4158" s="163">
        <v>6</v>
      </c>
      <c r="D4158" s="126" t="s">
        <v>58</v>
      </c>
      <c r="E4158" s="163">
        <v>2794</v>
      </c>
      <c r="F4158" s="163">
        <v>0</v>
      </c>
      <c r="G4158" s="163">
        <v>0</v>
      </c>
      <c r="H4158" s="163">
        <v>0</v>
      </c>
      <c r="I4158" s="163">
        <v>0</v>
      </c>
      <c r="J4158" s="163">
        <v>0</v>
      </c>
      <c r="K4158" s="163">
        <v>1</v>
      </c>
      <c r="L4158" s="163">
        <v>6</v>
      </c>
      <c r="M4158" s="163">
        <v>14.88</v>
      </c>
      <c r="N4158" s="163">
        <v>2E-3</v>
      </c>
      <c r="O4158" s="163">
        <v>5.0000000000000001E-3</v>
      </c>
      <c r="P4158" s="163">
        <v>1</v>
      </c>
      <c r="Q4158" s="163">
        <v>6</v>
      </c>
      <c r="R4158" s="163">
        <v>14.88</v>
      </c>
      <c r="S4158" s="163">
        <v>2E-3</v>
      </c>
      <c r="T4158" s="163">
        <v>5.0000000000000001E-3</v>
      </c>
    </row>
    <row r="4159" spans="1:20" ht="15.75" customHeight="1">
      <c r="A4159" s="130" t="s">
        <v>149</v>
      </c>
      <c r="B4159" s="164">
        <v>2016</v>
      </c>
      <c r="C4159" s="164">
        <v>7</v>
      </c>
      <c r="D4159" s="130" t="s">
        <v>59</v>
      </c>
      <c r="E4159" s="164">
        <v>2794</v>
      </c>
      <c r="F4159" s="164">
        <v>0</v>
      </c>
      <c r="G4159" s="164">
        <v>0</v>
      </c>
      <c r="H4159" s="164">
        <v>0</v>
      </c>
      <c r="I4159" s="164">
        <v>0</v>
      </c>
      <c r="J4159" s="164">
        <v>0</v>
      </c>
      <c r="K4159" s="164">
        <v>0</v>
      </c>
      <c r="L4159" s="164">
        <v>0</v>
      </c>
      <c r="M4159" s="164">
        <v>0</v>
      </c>
      <c r="N4159" s="164">
        <v>0</v>
      </c>
      <c r="O4159" s="164">
        <v>0</v>
      </c>
      <c r="P4159" s="164">
        <v>0</v>
      </c>
      <c r="Q4159" s="164">
        <v>0</v>
      </c>
      <c r="R4159" s="164">
        <v>0</v>
      </c>
      <c r="S4159" s="164">
        <v>0</v>
      </c>
      <c r="T4159" s="164">
        <v>0</v>
      </c>
    </row>
    <row r="4160" spans="1:20" ht="15.75" customHeight="1">
      <c r="A4160" s="126" t="s">
        <v>149</v>
      </c>
      <c r="B4160" s="163">
        <v>2016</v>
      </c>
      <c r="C4160" s="163">
        <v>8</v>
      </c>
      <c r="D4160" s="126" t="s">
        <v>60</v>
      </c>
      <c r="E4160" s="163">
        <v>2794</v>
      </c>
      <c r="F4160" s="163">
        <v>0</v>
      </c>
      <c r="G4160" s="163">
        <v>0</v>
      </c>
      <c r="H4160" s="163">
        <v>0</v>
      </c>
      <c r="I4160" s="163">
        <v>0</v>
      </c>
      <c r="J4160" s="163">
        <v>0</v>
      </c>
      <c r="K4160" s="163">
        <v>0</v>
      </c>
      <c r="L4160" s="163">
        <v>0</v>
      </c>
      <c r="M4160" s="163">
        <v>0</v>
      </c>
      <c r="N4160" s="163">
        <v>0</v>
      </c>
      <c r="O4160" s="163">
        <v>0</v>
      </c>
      <c r="P4160" s="163">
        <v>0</v>
      </c>
      <c r="Q4160" s="163">
        <v>0</v>
      </c>
      <c r="R4160" s="163">
        <v>0</v>
      </c>
      <c r="S4160" s="163">
        <v>0</v>
      </c>
      <c r="T4160" s="163">
        <v>0</v>
      </c>
    </row>
    <row r="4161" spans="1:20" ht="15.75" customHeight="1">
      <c r="A4161" s="130" t="s">
        <v>149</v>
      </c>
      <c r="B4161" s="164">
        <v>2016</v>
      </c>
      <c r="C4161" s="164">
        <v>9</v>
      </c>
      <c r="D4161" s="130" t="s">
        <v>61</v>
      </c>
      <c r="E4161" s="164">
        <v>2794</v>
      </c>
      <c r="F4161" s="164">
        <v>0</v>
      </c>
      <c r="G4161" s="164">
        <v>0</v>
      </c>
      <c r="H4161" s="164">
        <v>0</v>
      </c>
      <c r="I4161" s="164">
        <v>0</v>
      </c>
      <c r="J4161" s="164">
        <v>0</v>
      </c>
      <c r="K4161" s="164">
        <v>23</v>
      </c>
      <c r="L4161" s="164">
        <v>361</v>
      </c>
      <c r="M4161" s="164">
        <v>285.54000000000002</v>
      </c>
      <c r="N4161" s="164">
        <v>0.129</v>
      </c>
      <c r="O4161" s="164">
        <v>0.10199999999999999</v>
      </c>
      <c r="P4161" s="164">
        <v>23</v>
      </c>
      <c r="Q4161" s="164">
        <v>361</v>
      </c>
      <c r="R4161" s="164">
        <v>285.54000000000002</v>
      </c>
      <c r="S4161" s="164">
        <v>0.129</v>
      </c>
      <c r="T4161" s="164">
        <v>0.10199999999999999</v>
      </c>
    </row>
    <row r="4162" spans="1:20" ht="15.75" customHeight="1">
      <c r="A4162" s="126" t="s">
        <v>149</v>
      </c>
      <c r="B4162" s="163">
        <v>2017</v>
      </c>
      <c r="C4162" s="163">
        <v>0</v>
      </c>
      <c r="D4162" s="126" t="s">
        <v>53</v>
      </c>
      <c r="E4162" s="163">
        <v>2829</v>
      </c>
      <c r="F4162" s="163">
        <v>0</v>
      </c>
      <c r="G4162" s="163">
        <v>0</v>
      </c>
      <c r="H4162" s="163">
        <v>0</v>
      </c>
      <c r="I4162" s="163">
        <v>0</v>
      </c>
      <c r="J4162" s="163">
        <v>0</v>
      </c>
      <c r="K4162" s="163">
        <v>14</v>
      </c>
      <c r="L4162" s="163">
        <v>1992</v>
      </c>
      <c r="M4162" s="163">
        <v>2031.27</v>
      </c>
      <c r="N4162" s="163">
        <v>0.70399999999999996</v>
      </c>
      <c r="O4162" s="163">
        <v>0.71799999999999997</v>
      </c>
      <c r="P4162" s="163">
        <v>14</v>
      </c>
      <c r="Q4162" s="163">
        <v>1992</v>
      </c>
      <c r="R4162" s="163">
        <v>2031.27</v>
      </c>
      <c r="S4162" s="163">
        <v>0.70399999999999996</v>
      </c>
      <c r="T4162" s="163">
        <v>0.71799999999999997</v>
      </c>
    </row>
    <row r="4163" spans="1:20" ht="15.75" customHeight="1">
      <c r="A4163" s="130" t="s">
        <v>149</v>
      </c>
      <c r="B4163" s="164">
        <v>2017</v>
      </c>
      <c r="C4163" s="164">
        <v>1</v>
      </c>
      <c r="D4163" s="130" t="s">
        <v>54</v>
      </c>
      <c r="E4163" s="164">
        <v>2829</v>
      </c>
      <c r="F4163" s="164">
        <v>0</v>
      </c>
      <c r="G4163" s="164">
        <v>0</v>
      </c>
      <c r="H4163" s="164">
        <v>0</v>
      </c>
      <c r="I4163" s="164">
        <v>0</v>
      </c>
      <c r="J4163" s="164">
        <v>0</v>
      </c>
      <c r="K4163" s="164">
        <v>8</v>
      </c>
      <c r="L4163" s="164">
        <v>100</v>
      </c>
      <c r="M4163" s="164">
        <v>151.97</v>
      </c>
      <c r="N4163" s="164">
        <v>3.5000000000000003E-2</v>
      </c>
      <c r="O4163" s="164">
        <v>5.3999999999999999E-2</v>
      </c>
      <c r="P4163" s="164">
        <v>8</v>
      </c>
      <c r="Q4163" s="164">
        <v>100</v>
      </c>
      <c r="R4163" s="164">
        <v>151.97</v>
      </c>
      <c r="S4163" s="164">
        <v>3.5000000000000003E-2</v>
      </c>
      <c r="T4163" s="164">
        <v>5.3999999999999999E-2</v>
      </c>
    </row>
    <row r="4164" spans="1:20" ht="15.75" customHeight="1">
      <c r="A4164" s="126" t="s">
        <v>149</v>
      </c>
      <c r="B4164" s="163">
        <v>2017</v>
      </c>
      <c r="C4164" s="163">
        <v>2</v>
      </c>
      <c r="D4164" s="126" t="s">
        <v>1415</v>
      </c>
      <c r="E4164" s="163">
        <v>2829</v>
      </c>
      <c r="F4164" s="163">
        <v>1</v>
      </c>
      <c r="G4164" s="163">
        <v>2836</v>
      </c>
      <c r="H4164" s="163">
        <v>17242.88</v>
      </c>
      <c r="I4164" s="163">
        <v>1.002</v>
      </c>
      <c r="J4164" s="163">
        <v>6.0940000000000003</v>
      </c>
      <c r="K4164" s="163">
        <v>1</v>
      </c>
      <c r="L4164" s="163">
        <v>2842</v>
      </c>
      <c r="M4164" s="163">
        <v>22934.94</v>
      </c>
      <c r="N4164" s="163">
        <v>1.004</v>
      </c>
      <c r="O4164" s="163">
        <v>8.1059999999999999</v>
      </c>
      <c r="P4164" s="163">
        <v>2</v>
      </c>
      <c r="Q4164" s="163">
        <v>5678</v>
      </c>
      <c r="R4164" s="163">
        <v>40177.82</v>
      </c>
      <c r="S4164" s="163">
        <v>2.0070000000000001</v>
      </c>
      <c r="T4164" s="163">
        <v>14.202</v>
      </c>
    </row>
    <row r="4165" spans="1:20" ht="15.75" customHeight="1">
      <c r="A4165" s="130" t="s">
        <v>149</v>
      </c>
      <c r="B4165" s="164">
        <v>2017</v>
      </c>
      <c r="C4165" s="164">
        <v>3</v>
      </c>
      <c r="D4165" s="130" t="s">
        <v>55</v>
      </c>
      <c r="E4165" s="164">
        <v>2829</v>
      </c>
      <c r="F4165" s="164">
        <v>4</v>
      </c>
      <c r="G4165" s="164">
        <v>286</v>
      </c>
      <c r="H4165" s="164">
        <v>2308.6999999999998</v>
      </c>
      <c r="I4165" s="164">
        <v>0.10100000000000001</v>
      </c>
      <c r="J4165" s="164">
        <v>0.81599999999999995</v>
      </c>
      <c r="K4165" s="164">
        <v>14</v>
      </c>
      <c r="L4165" s="164">
        <v>599</v>
      </c>
      <c r="M4165" s="164">
        <v>1098.56</v>
      </c>
      <c r="N4165" s="164">
        <v>0.21199999999999999</v>
      </c>
      <c r="O4165" s="164">
        <v>0.38800000000000001</v>
      </c>
      <c r="P4165" s="164">
        <v>18</v>
      </c>
      <c r="Q4165" s="164">
        <v>885</v>
      </c>
      <c r="R4165" s="164">
        <v>3407.26</v>
      </c>
      <c r="S4165" s="164">
        <v>0.313</v>
      </c>
      <c r="T4165" s="164">
        <v>1.2030000000000001</v>
      </c>
    </row>
    <row r="4166" spans="1:20" ht="15.75" customHeight="1">
      <c r="A4166" s="126" t="s">
        <v>149</v>
      </c>
      <c r="B4166" s="163">
        <v>2017</v>
      </c>
      <c r="C4166" s="163">
        <v>4</v>
      </c>
      <c r="D4166" s="126" t="s">
        <v>56</v>
      </c>
      <c r="E4166" s="163">
        <v>2829</v>
      </c>
      <c r="F4166" s="163">
        <v>0</v>
      </c>
      <c r="G4166" s="163">
        <v>0</v>
      </c>
      <c r="H4166" s="163">
        <v>0</v>
      </c>
      <c r="I4166" s="163">
        <v>0</v>
      </c>
      <c r="J4166" s="163">
        <v>0</v>
      </c>
      <c r="K4166" s="163">
        <v>3</v>
      </c>
      <c r="L4166" s="163">
        <v>36</v>
      </c>
      <c r="M4166" s="163">
        <v>110.7</v>
      </c>
      <c r="N4166" s="163">
        <v>1.2999999999999999E-2</v>
      </c>
      <c r="O4166" s="163">
        <v>3.9E-2</v>
      </c>
      <c r="P4166" s="163">
        <v>3</v>
      </c>
      <c r="Q4166" s="163">
        <v>36</v>
      </c>
      <c r="R4166" s="163">
        <v>110.7</v>
      </c>
      <c r="S4166" s="163">
        <v>1.2999999999999999E-2</v>
      </c>
      <c r="T4166" s="163">
        <v>3.9E-2</v>
      </c>
    </row>
    <row r="4167" spans="1:20" ht="15.75" customHeight="1">
      <c r="A4167" s="130" t="s">
        <v>149</v>
      </c>
      <c r="B4167" s="164">
        <v>2017</v>
      </c>
      <c r="C4167" s="164">
        <v>5</v>
      </c>
      <c r="D4167" s="130" t="s">
        <v>57</v>
      </c>
      <c r="E4167" s="164">
        <v>2829</v>
      </c>
      <c r="F4167" s="164">
        <v>0</v>
      </c>
      <c r="G4167" s="164">
        <v>0</v>
      </c>
      <c r="H4167" s="164">
        <v>0</v>
      </c>
      <c r="I4167" s="164">
        <v>0</v>
      </c>
      <c r="J4167" s="164">
        <v>0</v>
      </c>
      <c r="K4167" s="164">
        <v>6</v>
      </c>
      <c r="L4167" s="164">
        <v>236</v>
      </c>
      <c r="M4167" s="164">
        <v>256.58999999999997</v>
      </c>
      <c r="N4167" s="164">
        <v>8.3000000000000004E-2</v>
      </c>
      <c r="O4167" s="164">
        <v>9.0999999999999998E-2</v>
      </c>
      <c r="P4167" s="164">
        <v>6</v>
      </c>
      <c r="Q4167" s="164">
        <v>236</v>
      </c>
      <c r="R4167" s="164">
        <v>256.58999999999997</v>
      </c>
      <c r="S4167" s="164">
        <v>8.3000000000000004E-2</v>
      </c>
      <c r="T4167" s="164">
        <v>9.0999999999999998E-2</v>
      </c>
    </row>
    <row r="4168" spans="1:20" ht="15.75" customHeight="1">
      <c r="A4168" s="126" t="s">
        <v>149</v>
      </c>
      <c r="B4168" s="163">
        <v>2017</v>
      </c>
      <c r="C4168" s="163">
        <v>6</v>
      </c>
      <c r="D4168" s="126" t="s">
        <v>58</v>
      </c>
      <c r="E4168" s="163">
        <v>2829</v>
      </c>
      <c r="F4168" s="163">
        <v>0</v>
      </c>
      <c r="G4168" s="163">
        <v>0</v>
      </c>
      <c r="H4168" s="163">
        <v>0</v>
      </c>
      <c r="I4168" s="163">
        <v>0</v>
      </c>
      <c r="J4168" s="163">
        <v>0</v>
      </c>
      <c r="K4168" s="163">
        <v>1</v>
      </c>
      <c r="L4168" s="163">
        <v>491</v>
      </c>
      <c r="M4168" s="163">
        <v>211.13</v>
      </c>
      <c r="N4168" s="163">
        <v>0.17399999999999999</v>
      </c>
      <c r="O4168" s="163">
        <v>7.4999999999999997E-2</v>
      </c>
      <c r="P4168" s="163">
        <v>1</v>
      </c>
      <c r="Q4168" s="163">
        <v>491</v>
      </c>
      <c r="R4168" s="163">
        <v>211.13</v>
      </c>
      <c r="S4168" s="163">
        <v>0.17399999999999999</v>
      </c>
      <c r="T4168" s="163">
        <v>7.4999999999999997E-2</v>
      </c>
    </row>
    <row r="4169" spans="1:20" ht="15.75" customHeight="1">
      <c r="A4169" s="130" t="s">
        <v>149</v>
      </c>
      <c r="B4169" s="164">
        <v>2017</v>
      </c>
      <c r="C4169" s="164">
        <v>7</v>
      </c>
      <c r="D4169" s="130" t="s">
        <v>59</v>
      </c>
      <c r="E4169" s="164">
        <v>2829</v>
      </c>
      <c r="F4169" s="164">
        <v>0</v>
      </c>
      <c r="G4169" s="164">
        <v>0</v>
      </c>
      <c r="H4169" s="164">
        <v>0</v>
      </c>
      <c r="I4169" s="164">
        <v>0</v>
      </c>
      <c r="J4169" s="164">
        <v>0</v>
      </c>
      <c r="K4169" s="164">
        <v>0</v>
      </c>
      <c r="L4169" s="164">
        <v>0</v>
      </c>
      <c r="M4169" s="164">
        <v>0</v>
      </c>
      <c r="N4169" s="164">
        <v>0</v>
      </c>
      <c r="O4169" s="164">
        <v>0</v>
      </c>
      <c r="P4169" s="164">
        <v>0</v>
      </c>
      <c r="Q4169" s="164">
        <v>0</v>
      </c>
      <c r="R4169" s="164">
        <v>0</v>
      </c>
      <c r="S4169" s="164">
        <v>0</v>
      </c>
      <c r="T4169" s="164">
        <v>0</v>
      </c>
    </row>
    <row r="4170" spans="1:20" ht="15.75" customHeight="1">
      <c r="A4170" s="126" t="s">
        <v>149</v>
      </c>
      <c r="B4170" s="163">
        <v>2017</v>
      </c>
      <c r="C4170" s="163">
        <v>8</v>
      </c>
      <c r="D4170" s="126" t="s">
        <v>60</v>
      </c>
      <c r="E4170" s="163">
        <v>2829</v>
      </c>
      <c r="F4170" s="163">
        <v>0</v>
      </c>
      <c r="G4170" s="163">
        <v>0</v>
      </c>
      <c r="H4170" s="163">
        <v>0</v>
      </c>
      <c r="I4170" s="163">
        <v>0</v>
      </c>
      <c r="J4170" s="163">
        <v>0</v>
      </c>
      <c r="K4170" s="163">
        <v>0</v>
      </c>
      <c r="L4170" s="163">
        <v>0</v>
      </c>
      <c r="M4170" s="163">
        <v>0</v>
      </c>
      <c r="N4170" s="163">
        <v>0</v>
      </c>
      <c r="O4170" s="163">
        <v>0</v>
      </c>
      <c r="P4170" s="163">
        <v>0</v>
      </c>
      <c r="Q4170" s="163">
        <v>0</v>
      </c>
      <c r="R4170" s="163">
        <v>0</v>
      </c>
      <c r="S4170" s="163">
        <v>0</v>
      </c>
      <c r="T4170" s="163">
        <v>0</v>
      </c>
    </row>
    <row r="4171" spans="1:20" ht="15.75" customHeight="1">
      <c r="A4171" s="130" t="s">
        <v>149</v>
      </c>
      <c r="B4171" s="164">
        <v>2017</v>
      </c>
      <c r="C4171" s="164">
        <v>9</v>
      </c>
      <c r="D4171" s="130" t="s">
        <v>61</v>
      </c>
      <c r="E4171" s="164">
        <v>2829</v>
      </c>
      <c r="F4171" s="164">
        <v>0</v>
      </c>
      <c r="G4171" s="164">
        <v>0</v>
      </c>
      <c r="H4171" s="164">
        <v>0</v>
      </c>
      <c r="I4171" s="164">
        <v>0</v>
      </c>
      <c r="J4171" s="164">
        <v>0</v>
      </c>
      <c r="K4171" s="164">
        <v>28</v>
      </c>
      <c r="L4171" s="164">
        <v>322</v>
      </c>
      <c r="M4171" s="164">
        <v>272.10000000000002</v>
      </c>
      <c r="N4171" s="164">
        <v>0.114</v>
      </c>
      <c r="O4171" s="164">
        <v>9.6000000000000002E-2</v>
      </c>
      <c r="P4171" s="164">
        <v>28</v>
      </c>
      <c r="Q4171" s="164">
        <v>322</v>
      </c>
      <c r="R4171" s="164">
        <v>272.10000000000002</v>
      </c>
      <c r="S4171" s="164">
        <v>0.114</v>
      </c>
      <c r="T4171" s="164">
        <v>9.6000000000000002E-2</v>
      </c>
    </row>
    <row r="4172" spans="1:20" ht="15.75" customHeight="1">
      <c r="A4172" s="126" t="s">
        <v>149</v>
      </c>
      <c r="B4172" s="163">
        <v>2018</v>
      </c>
      <c r="C4172" s="163">
        <v>0</v>
      </c>
      <c r="D4172" s="126" t="s">
        <v>53</v>
      </c>
      <c r="E4172" s="163">
        <v>2844</v>
      </c>
      <c r="F4172" s="163">
        <v>0</v>
      </c>
      <c r="G4172" s="163">
        <v>0</v>
      </c>
      <c r="H4172" s="163">
        <v>0</v>
      </c>
      <c r="I4172" s="163">
        <v>0</v>
      </c>
      <c r="J4172" s="163">
        <v>0</v>
      </c>
      <c r="K4172" s="163">
        <v>12</v>
      </c>
      <c r="L4172" s="163">
        <v>239</v>
      </c>
      <c r="M4172" s="163">
        <v>195.46</v>
      </c>
      <c r="N4172" s="163">
        <v>8.4000000000000005E-2</v>
      </c>
      <c r="O4172" s="163">
        <v>6.9000000000000006E-2</v>
      </c>
      <c r="P4172" s="163">
        <v>12</v>
      </c>
      <c r="Q4172" s="163">
        <v>239</v>
      </c>
      <c r="R4172" s="163">
        <v>195.46</v>
      </c>
      <c r="S4172" s="163">
        <v>8.4000000000000005E-2</v>
      </c>
      <c r="T4172" s="163">
        <v>6.9000000000000006E-2</v>
      </c>
    </row>
    <row r="4173" spans="1:20" ht="15.75" customHeight="1">
      <c r="A4173" s="130" t="s">
        <v>149</v>
      </c>
      <c r="B4173" s="164">
        <v>2018</v>
      </c>
      <c r="C4173" s="164">
        <v>1</v>
      </c>
      <c r="D4173" s="130" t="s">
        <v>54</v>
      </c>
      <c r="E4173" s="164">
        <v>2844</v>
      </c>
      <c r="F4173" s="164">
        <v>0</v>
      </c>
      <c r="G4173" s="164">
        <v>0</v>
      </c>
      <c r="H4173" s="164">
        <v>0</v>
      </c>
      <c r="I4173" s="164">
        <v>0</v>
      </c>
      <c r="J4173" s="164">
        <v>0</v>
      </c>
      <c r="K4173" s="164">
        <v>30</v>
      </c>
      <c r="L4173" s="164">
        <v>395</v>
      </c>
      <c r="M4173" s="164">
        <v>708.63</v>
      </c>
      <c r="N4173" s="164">
        <v>0.13900000000000001</v>
      </c>
      <c r="O4173" s="164">
        <v>0.249</v>
      </c>
      <c r="P4173" s="164">
        <v>30</v>
      </c>
      <c r="Q4173" s="164">
        <v>395</v>
      </c>
      <c r="R4173" s="164">
        <v>708.63</v>
      </c>
      <c r="S4173" s="164">
        <v>0.13900000000000001</v>
      </c>
      <c r="T4173" s="164">
        <v>0.249</v>
      </c>
    </row>
    <row r="4174" spans="1:20" ht="15.75" customHeight="1">
      <c r="A4174" s="126" t="s">
        <v>149</v>
      </c>
      <c r="B4174" s="163">
        <v>2018</v>
      </c>
      <c r="C4174" s="163">
        <v>2</v>
      </c>
      <c r="D4174" s="126" t="s">
        <v>1415</v>
      </c>
      <c r="E4174" s="163">
        <v>2844</v>
      </c>
      <c r="F4174" s="163">
        <v>0</v>
      </c>
      <c r="G4174" s="163">
        <v>0</v>
      </c>
      <c r="H4174" s="163">
        <v>0</v>
      </c>
      <c r="I4174" s="163">
        <v>0</v>
      </c>
      <c r="J4174" s="163">
        <v>0</v>
      </c>
      <c r="K4174" s="163">
        <v>0</v>
      </c>
      <c r="L4174" s="163">
        <v>0</v>
      </c>
      <c r="M4174" s="163">
        <v>0</v>
      </c>
      <c r="N4174" s="163">
        <v>0</v>
      </c>
      <c r="O4174" s="163">
        <v>0</v>
      </c>
      <c r="P4174" s="163">
        <v>0</v>
      </c>
      <c r="Q4174" s="163">
        <v>0</v>
      </c>
      <c r="R4174" s="163">
        <v>0</v>
      </c>
      <c r="S4174" s="163">
        <v>0</v>
      </c>
      <c r="T4174" s="163">
        <v>0</v>
      </c>
    </row>
    <row r="4175" spans="1:20" ht="15.75" customHeight="1">
      <c r="A4175" s="130" t="s">
        <v>149</v>
      </c>
      <c r="B4175" s="164">
        <v>2018</v>
      </c>
      <c r="C4175" s="164">
        <v>3</v>
      </c>
      <c r="D4175" s="130" t="s">
        <v>55</v>
      </c>
      <c r="E4175" s="164">
        <v>2844</v>
      </c>
      <c r="F4175" s="164">
        <v>0</v>
      </c>
      <c r="G4175" s="164">
        <v>0</v>
      </c>
      <c r="H4175" s="164">
        <v>0</v>
      </c>
      <c r="I4175" s="164">
        <v>0</v>
      </c>
      <c r="J4175" s="164">
        <v>0</v>
      </c>
      <c r="K4175" s="164">
        <v>17</v>
      </c>
      <c r="L4175" s="164">
        <v>1190</v>
      </c>
      <c r="M4175" s="164">
        <v>2502.36</v>
      </c>
      <c r="N4175" s="164">
        <v>0.41799999999999998</v>
      </c>
      <c r="O4175" s="164">
        <v>0.88</v>
      </c>
      <c r="P4175" s="164">
        <v>17</v>
      </c>
      <c r="Q4175" s="164">
        <v>1190</v>
      </c>
      <c r="R4175" s="164">
        <v>2502.36</v>
      </c>
      <c r="S4175" s="164">
        <v>0.41799999999999998</v>
      </c>
      <c r="T4175" s="164">
        <v>0.88</v>
      </c>
    </row>
    <row r="4176" spans="1:20" ht="15.75" customHeight="1">
      <c r="A4176" s="126" t="s">
        <v>149</v>
      </c>
      <c r="B4176" s="163">
        <v>2018</v>
      </c>
      <c r="C4176" s="163">
        <v>4</v>
      </c>
      <c r="D4176" s="126" t="s">
        <v>56</v>
      </c>
      <c r="E4176" s="163">
        <v>2844</v>
      </c>
      <c r="F4176" s="163">
        <v>0</v>
      </c>
      <c r="G4176" s="163">
        <v>0</v>
      </c>
      <c r="H4176" s="163">
        <v>0</v>
      </c>
      <c r="I4176" s="163">
        <v>0</v>
      </c>
      <c r="J4176" s="163">
        <v>0</v>
      </c>
      <c r="K4176" s="163">
        <v>4</v>
      </c>
      <c r="L4176" s="163">
        <v>64</v>
      </c>
      <c r="M4176" s="163">
        <v>166.73</v>
      </c>
      <c r="N4176" s="163">
        <v>2.3E-2</v>
      </c>
      <c r="O4176" s="163">
        <v>5.8999999999999997E-2</v>
      </c>
      <c r="P4176" s="163">
        <v>4</v>
      </c>
      <c r="Q4176" s="163">
        <v>64</v>
      </c>
      <c r="R4176" s="163">
        <v>166.73</v>
      </c>
      <c r="S4176" s="163">
        <v>2.3E-2</v>
      </c>
      <c r="T4176" s="163">
        <v>5.8999999999999997E-2</v>
      </c>
    </row>
    <row r="4177" spans="1:20" ht="15.75" customHeight="1">
      <c r="A4177" s="130" t="s">
        <v>149</v>
      </c>
      <c r="B4177" s="164">
        <v>2018</v>
      </c>
      <c r="C4177" s="164">
        <v>5</v>
      </c>
      <c r="D4177" s="130" t="s">
        <v>57</v>
      </c>
      <c r="E4177" s="164">
        <v>2844</v>
      </c>
      <c r="F4177" s="164">
        <v>0</v>
      </c>
      <c r="G4177" s="164">
        <v>0</v>
      </c>
      <c r="H4177" s="164">
        <v>0</v>
      </c>
      <c r="I4177" s="164">
        <v>0</v>
      </c>
      <c r="J4177" s="164">
        <v>0</v>
      </c>
      <c r="K4177" s="164">
        <v>9</v>
      </c>
      <c r="L4177" s="164">
        <v>61</v>
      </c>
      <c r="M4177" s="164">
        <v>154.09</v>
      </c>
      <c r="N4177" s="164">
        <v>2.1000000000000001E-2</v>
      </c>
      <c r="O4177" s="164">
        <v>5.3999999999999999E-2</v>
      </c>
      <c r="P4177" s="164">
        <v>9</v>
      </c>
      <c r="Q4177" s="164">
        <v>61</v>
      </c>
      <c r="R4177" s="164">
        <v>154.09</v>
      </c>
      <c r="S4177" s="164">
        <v>2.1000000000000001E-2</v>
      </c>
      <c r="T4177" s="164">
        <v>5.3999999999999999E-2</v>
      </c>
    </row>
    <row r="4178" spans="1:20" ht="15.75" customHeight="1">
      <c r="A4178" s="126" t="s">
        <v>149</v>
      </c>
      <c r="B4178" s="163">
        <v>2018</v>
      </c>
      <c r="C4178" s="163">
        <v>6</v>
      </c>
      <c r="D4178" s="126" t="s">
        <v>58</v>
      </c>
      <c r="E4178" s="163">
        <v>2844</v>
      </c>
      <c r="F4178" s="163">
        <v>0</v>
      </c>
      <c r="G4178" s="163">
        <v>0</v>
      </c>
      <c r="H4178" s="163">
        <v>0</v>
      </c>
      <c r="I4178" s="163">
        <v>0</v>
      </c>
      <c r="J4178" s="163">
        <v>0</v>
      </c>
      <c r="K4178" s="163">
        <v>1</v>
      </c>
      <c r="L4178" s="163">
        <v>5</v>
      </c>
      <c r="M4178" s="163">
        <v>4.67</v>
      </c>
      <c r="N4178" s="163">
        <v>2E-3</v>
      </c>
      <c r="O4178" s="163">
        <v>2E-3</v>
      </c>
      <c r="P4178" s="163">
        <v>1</v>
      </c>
      <c r="Q4178" s="163">
        <v>5</v>
      </c>
      <c r="R4178" s="163">
        <v>4.67</v>
      </c>
      <c r="S4178" s="163">
        <v>2E-3</v>
      </c>
      <c r="T4178" s="163">
        <v>2E-3</v>
      </c>
    </row>
    <row r="4179" spans="1:20" ht="15.75" customHeight="1">
      <c r="A4179" s="130" t="s">
        <v>149</v>
      </c>
      <c r="B4179" s="164">
        <v>2018</v>
      </c>
      <c r="C4179" s="164">
        <v>7</v>
      </c>
      <c r="D4179" s="130" t="s">
        <v>59</v>
      </c>
      <c r="E4179" s="164">
        <v>2844</v>
      </c>
      <c r="F4179" s="164">
        <v>0</v>
      </c>
      <c r="G4179" s="164">
        <v>0</v>
      </c>
      <c r="H4179" s="164">
        <v>0</v>
      </c>
      <c r="I4179" s="164">
        <v>0</v>
      </c>
      <c r="J4179" s="164">
        <v>0</v>
      </c>
      <c r="K4179" s="164">
        <v>0</v>
      </c>
      <c r="L4179" s="164">
        <v>0</v>
      </c>
      <c r="M4179" s="164">
        <v>0</v>
      </c>
      <c r="N4179" s="164">
        <v>0</v>
      </c>
      <c r="O4179" s="164">
        <v>0</v>
      </c>
      <c r="P4179" s="164">
        <v>0</v>
      </c>
      <c r="Q4179" s="164">
        <v>0</v>
      </c>
      <c r="R4179" s="164">
        <v>0</v>
      </c>
      <c r="S4179" s="164">
        <v>0</v>
      </c>
      <c r="T4179" s="164">
        <v>0</v>
      </c>
    </row>
    <row r="4180" spans="1:20" ht="15.75" customHeight="1">
      <c r="A4180" s="126" t="s">
        <v>149</v>
      </c>
      <c r="B4180" s="163">
        <v>2018</v>
      </c>
      <c r="C4180" s="163">
        <v>8</v>
      </c>
      <c r="D4180" s="126" t="s">
        <v>60</v>
      </c>
      <c r="E4180" s="163">
        <v>2844</v>
      </c>
      <c r="F4180" s="163">
        <v>0</v>
      </c>
      <c r="G4180" s="163">
        <v>0</v>
      </c>
      <c r="H4180" s="163">
        <v>0</v>
      </c>
      <c r="I4180" s="163">
        <v>0</v>
      </c>
      <c r="J4180" s="163">
        <v>0</v>
      </c>
      <c r="K4180" s="163">
        <v>1</v>
      </c>
      <c r="L4180" s="163">
        <v>71</v>
      </c>
      <c r="M4180" s="163">
        <v>42.97</v>
      </c>
      <c r="N4180" s="163">
        <v>2.5000000000000001E-2</v>
      </c>
      <c r="O4180" s="163">
        <v>1.4999999999999999E-2</v>
      </c>
      <c r="P4180" s="163">
        <v>1</v>
      </c>
      <c r="Q4180" s="163">
        <v>71</v>
      </c>
      <c r="R4180" s="163">
        <v>42.97</v>
      </c>
      <c r="S4180" s="163">
        <v>2.5000000000000001E-2</v>
      </c>
      <c r="T4180" s="163">
        <v>1.4999999999999999E-2</v>
      </c>
    </row>
    <row r="4181" spans="1:20" ht="15.75" customHeight="1">
      <c r="A4181" s="130" t="s">
        <v>149</v>
      </c>
      <c r="B4181" s="164">
        <v>2018</v>
      </c>
      <c r="C4181" s="164">
        <v>9</v>
      </c>
      <c r="D4181" s="130" t="s">
        <v>61</v>
      </c>
      <c r="E4181" s="164">
        <v>2844</v>
      </c>
      <c r="F4181" s="164">
        <v>0</v>
      </c>
      <c r="G4181" s="164">
        <v>0</v>
      </c>
      <c r="H4181" s="164">
        <v>0</v>
      </c>
      <c r="I4181" s="164">
        <v>0</v>
      </c>
      <c r="J4181" s="164">
        <v>0</v>
      </c>
      <c r="K4181" s="164">
        <v>17</v>
      </c>
      <c r="L4181" s="164">
        <v>180</v>
      </c>
      <c r="M4181" s="164">
        <v>224.12</v>
      </c>
      <c r="N4181" s="164">
        <v>6.3E-2</v>
      </c>
      <c r="O4181" s="164">
        <v>7.9000000000000001E-2</v>
      </c>
      <c r="P4181" s="164">
        <v>17</v>
      </c>
      <c r="Q4181" s="164">
        <v>180</v>
      </c>
      <c r="R4181" s="164">
        <v>224.12</v>
      </c>
      <c r="S4181" s="164">
        <v>6.3E-2</v>
      </c>
      <c r="T4181" s="164">
        <v>7.9000000000000001E-2</v>
      </c>
    </row>
    <row r="4182" spans="1:20" ht="15.75" customHeight="1">
      <c r="A4182" s="126" t="s">
        <v>149</v>
      </c>
      <c r="B4182" s="163">
        <v>2019</v>
      </c>
      <c r="C4182" s="163">
        <v>0</v>
      </c>
      <c r="D4182" s="126" t="s">
        <v>53</v>
      </c>
      <c r="E4182" s="163">
        <v>2847</v>
      </c>
      <c r="F4182" s="163">
        <v>0</v>
      </c>
      <c r="G4182" s="163">
        <v>0</v>
      </c>
      <c r="H4182" s="163">
        <v>0</v>
      </c>
      <c r="I4182" s="163">
        <v>0</v>
      </c>
      <c r="J4182" s="163">
        <v>0</v>
      </c>
      <c r="K4182" s="163">
        <v>9</v>
      </c>
      <c r="L4182" s="163">
        <v>158</v>
      </c>
      <c r="M4182" s="163">
        <v>121.78</v>
      </c>
      <c r="N4182" s="163">
        <v>5.5E-2</v>
      </c>
      <c r="O4182" s="163">
        <v>4.2999999999999997E-2</v>
      </c>
      <c r="P4182" s="163">
        <v>9</v>
      </c>
      <c r="Q4182" s="163">
        <v>158</v>
      </c>
      <c r="R4182" s="163">
        <v>121.78</v>
      </c>
      <c r="S4182" s="163">
        <v>5.5E-2</v>
      </c>
      <c r="T4182" s="163">
        <v>4.2999999999999997E-2</v>
      </c>
    </row>
    <row r="4183" spans="1:20" ht="15.75" customHeight="1">
      <c r="A4183" s="130" t="s">
        <v>149</v>
      </c>
      <c r="B4183" s="164">
        <v>2019</v>
      </c>
      <c r="C4183" s="164">
        <v>1</v>
      </c>
      <c r="D4183" s="130" t="s">
        <v>54</v>
      </c>
      <c r="E4183" s="164">
        <v>2847</v>
      </c>
      <c r="F4183" s="164">
        <v>0</v>
      </c>
      <c r="G4183" s="164">
        <v>0</v>
      </c>
      <c r="H4183" s="164">
        <v>0</v>
      </c>
      <c r="I4183" s="164">
        <v>0</v>
      </c>
      <c r="J4183" s="164">
        <v>0</v>
      </c>
      <c r="K4183" s="164">
        <v>22</v>
      </c>
      <c r="L4183" s="164">
        <v>149</v>
      </c>
      <c r="M4183" s="164">
        <v>251.49</v>
      </c>
      <c r="N4183" s="164">
        <v>5.1999999999999998E-2</v>
      </c>
      <c r="O4183" s="164">
        <v>8.7999999999999995E-2</v>
      </c>
      <c r="P4183" s="164">
        <v>22</v>
      </c>
      <c r="Q4183" s="164">
        <v>149</v>
      </c>
      <c r="R4183" s="164">
        <v>251.49</v>
      </c>
      <c r="S4183" s="164">
        <v>5.1999999999999998E-2</v>
      </c>
      <c r="T4183" s="164">
        <v>8.7999999999999995E-2</v>
      </c>
    </row>
    <row r="4184" spans="1:20" ht="15.75" customHeight="1">
      <c r="A4184" s="126" t="s">
        <v>149</v>
      </c>
      <c r="B4184" s="163">
        <v>2019</v>
      </c>
      <c r="C4184" s="163">
        <v>2</v>
      </c>
      <c r="D4184" s="126" t="s">
        <v>1415</v>
      </c>
      <c r="E4184" s="163">
        <v>2847</v>
      </c>
      <c r="F4184" s="163">
        <v>0</v>
      </c>
      <c r="G4184" s="163">
        <v>0</v>
      </c>
      <c r="H4184" s="163">
        <v>0</v>
      </c>
      <c r="I4184" s="163">
        <v>0</v>
      </c>
      <c r="J4184" s="163">
        <v>0</v>
      </c>
      <c r="K4184" s="163">
        <v>2</v>
      </c>
      <c r="L4184" s="163">
        <v>4344</v>
      </c>
      <c r="M4184" s="163">
        <v>6498.4</v>
      </c>
      <c r="N4184" s="163">
        <v>1.526</v>
      </c>
      <c r="O4184" s="163">
        <v>2.282</v>
      </c>
      <c r="P4184" s="163">
        <v>2</v>
      </c>
      <c r="Q4184" s="163">
        <v>4344</v>
      </c>
      <c r="R4184" s="163">
        <v>6498.4</v>
      </c>
      <c r="S4184" s="163">
        <v>1.526</v>
      </c>
      <c r="T4184" s="163">
        <v>2.282</v>
      </c>
    </row>
    <row r="4185" spans="1:20" ht="15.75" customHeight="1">
      <c r="A4185" s="130" t="s">
        <v>149</v>
      </c>
      <c r="B4185" s="164">
        <v>2019</v>
      </c>
      <c r="C4185" s="164">
        <v>3</v>
      </c>
      <c r="D4185" s="130" t="s">
        <v>55</v>
      </c>
      <c r="E4185" s="164">
        <v>2847</v>
      </c>
      <c r="F4185" s="164">
        <v>0</v>
      </c>
      <c r="G4185" s="164">
        <v>0</v>
      </c>
      <c r="H4185" s="164">
        <v>0</v>
      </c>
      <c r="I4185" s="164">
        <v>0</v>
      </c>
      <c r="J4185" s="164">
        <v>0</v>
      </c>
      <c r="K4185" s="164">
        <v>6</v>
      </c>
      <c r="L4185" s="164">
        <v>105</v>
      </c>
      <c r="M4185" s="164">
        <v>130.30000000000001</v>
      </c>
      <c r="N4185" s="164">
        <v>3.6999999999999998E-2</v>
      </c>
      <c r="O4185" s="164">
        <v>4.5999999999999999E-2</v>
      </c>
      <c r="P4185" s="164">
        <v>6</v>
      </c>
      <c r="Q4185" s="164">
        <v>105</v>
      </c>
      <c r="R4185" s="164">
        <v>130.30000000000001</v>
      </c>
      <c r="S4185" s="164">
        <v>3.6999999999999998E-2</v>
      </c>
      <c r="T4185" s="164">
        <v>4.5999999999999999E-2</v>
      </c>
    </row>
    <row r="4186" spans="1:20" ht="15.75" customHeight="1">
      <c r="A4186" s="126" t="s">
        <v>149</v>
      </c>
      <c r="B4186" s="163">
        <v>2019</v>
      </c>
      <c r="C4186" s="163">
        <v>4</v>
      </c>
      <c r="D4186" s="126" t="s">
        <v>56</v>
      </c>
      <c r="E4186" s="163">
        <v>2847</v>
      </c>
      <c r="F4186" s="163">
        <v>0</v>
      </c>
      <c r="G4186" s="163">
        <v>0</v>
      </c>
      <c r="H4186" s="163">
        <v>0</v>
      </c>
      <c r="I4186" s="163">
        <v>0</v>
      </c>
      <c r="J4186" s="163">
        <v>0</v>
      </c>
      <c r="K4186" s="163">
        <v>0</v>
      </c>
      <c r="L4186" s="163">
        <v>0</v>
      </c>
      <c r="M4186" s="163">
        <v>0</v>
      </c>
      <c r="N4186" s="163">
        <v>0</v>
      </c>
      <c r="O4186" s="163">
        <v>0</v>
      </c>
      <c r="P4186" s="163">
        <v>0</v>
      </c>
      <c r="Q4186" s="163">
        <v>0</v>
      </c>
      <c r="R4186" s="163">
        <v>0</v>
      </c>
      <c r="S4186" s="163">
        <v>0</v>
      </c>
      <c r="T4186" s="163">
        <v>0</v>
      </c>
    </row>
    <row r="4187" spans="1:20" ht="15.75" customHeight="1">
      <c r="A4187" s="130" t="s">
        <v>149</v>
      </c>
      <c r="B4187" s="164">
        <v>2019</v>
      </c>
      <c r="C4187" s="164">
        <v>5</v>
      </c>
      <c r="D4187" s="130" t="s">
        <v>57</v>
      </c>
      <c r="E4187" s="164">
        <v>2847</v>
      </c>
      <c r="F4187" s="164">
        <v>0</v>
      </c>
      <c r="G4187" s="164">
        <v>0</v>
      </c>
      <c r="H4187" s="164">
        <v>0</v>
      </c>
      <c r="I4187" s="164">
        <v>0</v>
      </c>
      <c r="J4187" s="164">
        <v>0</v>
      </c>
      <c r="K4187" s="164">
        <v>11</v>
      </c>
      <c r="L4187" s="164">
        <v>621</v>
      </c>
      <c r="M4187" s="164">
        <v>1623.01</v>
      </c>
      <c r="N4187" s="164">
        <v>0.218</v>
      </c>
      <c r="O4187" s="164">
        <v>0.56999999999999995</v>
      </c>
      <c r="P4187" s="164">
        <v>11</v>
      </c>
      <c r="Q4187" s="164">
        <v>621</v>
      </c>
      <c r="R4187" s="164">
        <v>1623.01</v>
      </c>
      <c r="S4187" s="164">
        <v>0.218</v>
      </c>
      <c r="T4187" s="164">
        <v>0.56999999999999995</v>
      </c>
    </row>
    <row r="4188" spans="1:20" ht="15.75" customHeight="1">
      <c r="A4188" s="126" t="s">
        <v>149</v>
      </c>
      <c r="B4188" s="163">
        <v>2019</v>
      </c>
      <c r="C4188" s="163">
        <v>6</v>
      </c>
      <c r="D4188" s="126" t="s">
        <v>58</v>
      </c>
      <c r="E4188" s="163">
        <v>2847</v>
      </c>
      <c r="F4188" s="163">
        <v>0</v>
      </c>
      <c r="G4188" s="163">
        <v>0</v>
      </c>
      <c r="H4188" s="163">
        <v>0</v>
      </c>
      <c r="I4188" s="163">
        <v>0</v>
      </c>
      <c r="J4188" s="163">
        <v>0</v>
      </c>
      <c r="K4188" s="163">
        <v>0</v>
      </c>
      <c r="L4188" s="163">
        <v>0</v>
      </c>
      <c r="M4188" s="163">
        <v>0</v>
      </c>
      <c r="N4188" s="163">
        <v>0</v>
      </c>
      <c r="O4188" s="163">
        <v>0</v>
      </c>
      <c r="P4188" s="163">
        <v>0</v>
      </c>
      <c r="Q4188" s="163">
        <v>0</v>
      </c>
      <c r="R4188" s="163">
        <v>0</v>
      </c>
      <c r="S4188" s="163">
        <v>0</v>
      </c>
      <c r="T4188" s="163">
        <v>0</v>
      </c>
    </row>
    <row r="4189" spans="1:20" ht="15.75" customHeight="1">
      <c r="A4189" s="130" t="s">
        <v>149</v>
      </c>
      <c r="B4189" s="164">
        <v>2019</v>
      </c>
      <c r="C4189" s="164">
        <v>7</v>
      </c>
      <c r="D4189" s="130" t="s">
        <v>59</v>
      </c>
      <c r="E4189" s="164">
        <v>2847</v>
      </c>
      <c r="F4189" s="164">
        <v>0</v>
      </c>
      <c r="G4189" s="164">
        <v>0</v>
      </c>
      <c r="H4189" s="164">
        <v>0</v>
      </c>
      <c r="I4189" s="164">
        <v>0</v>
      </c>
      <c r="J4189" s="164">
        <v>0</v>
      </c>
      <c r="K4189" s="164">
        <v>0</v>
      </c>
      <c r="L4189" s="164">
        <v>0</v>
      </c>
      <c r="M4189" s="164">
        <v>0</v>
      </c>
      <c r="N4189" s="164">
        <v>0</v>
      </c>
      <c r="O4189" s="164">
        <v>0</v>
      </c>
      <c r="P4189" s="164">
        <v>0</v>
      </c>
      <c r="Q4189" s="164">
        <v>0</v>
      </c>
      <c r="R4189" s="164">
        <v>0</v>
      </c>
      <c r="S4189" s="164">
        <v>0</v>
      </c>
      <c r="T4189" s="164">
        <v>0</v>
      </c>
    </row>
    <row r="4190" spans="1:20" ht="15.75" customHeight="1">
      <c r="A4190" s="126" t="s">
        <v>149</v>
      </c>
      <c r="B4190" s="163">
        <v>2019</v>
      </c>
      <c r="C4190" s="163">
        <v>8</v>
      </c>
      <c r="D4190" s="126" t="s">
        <v>60</v>
      </c>
      <c r="E4190" s="163">
        <v>2847</v>
      </c>
      <c r="F4190" s="163">
        <v>0</v>
      </c>
      <c r="G4190" s="163">
        <v>0</v>
      </c>
      <c r="H4190" s="163">
        <v>0</v>
      </c>
      <c r="I4190" s="163">
        <v>0</v>
      </c>
      <c r="J4190" s="163">
        <v>0</v>
      </c>
      <c r="K4190" s="163">
        <v>0</v>
      </c>
      <c r="L4190" s="163">
        <v>0</v>
      </c>
      <c r="M4190" s="163">
        <v>0</v>
      </c>
      <c r="N4190" s="163">
        <v>0</v>
      </c>
      <c r="O4190" s="163">
        <v>0</v>
      </c>
      <c r="P4190" s="163">
        <v>0</v>
      </c>
      <c r="Q4190" s="163">
        <v>0</v>
      </c>
      <c r="R4190" s="163">
        <v>0</v>
      </c>
      <c r="S4190" s="163">
        <v>0</v>
      </c>
      <c r="T4190" s="163">
        <v>0</v>
      </c>
    </row>
    <row r="4191" spans="1:20" ht="15.75" customHeight="1">
      <c r="A4191" s="130" t="s">
        <v>149</v>
      </c>
      <c r="B4191" s="164">
        <v>2019</v>
      </c>
      <c r="C4191" s="164">
        <v>9</v>
      </c>
      <c r="D4191" s="130" t="s">
        <v>61</v>
      </c>
      <c r="E4191" s="164">
        <v>2847</v>
      </c>
      <c r="F4191" s="164">
        <v>0</v>
      </c>
      <c r="G4191" s="164">
        <v>0</v>
      </c>
      <c r="H4191" s="164">
        <v>0</v>
      </c>
      <c r="I4191" s="164">
        <v>0</v>
      </c>
      <c r="J4191" s="164">
        <v>0</v>
      </c>
      <c r="K4191" s="164">
        <v>20</v>
      </c>
      <c r="L4191" s="164">
        <v>302</v>
      </c>
      <c r="M4191" s="164">
        <v>287.38</v>
      </c>
      <c r="N4191" s="164">
        <v>0.106</v>
      </c>
      <c r="O4191" s="164">
        <v>0.10100000000000001</v>
      </c>
      <c r="P4191" s="164">
        <v>20</v>
      </c>
      <c r="Q4191" s="164">
        <v>302</v>
      </c>
      <c r="R4191" s="164">
        <v>287.38</v>
      </c>
      <c r="S4191" s="164">
        <v>0.106</v>
      </c>
      <c r="T4191" s="164">
        <v>0.10100000000000001</v>
      </c>
    </row>
    <row r="4192" spans="1:20" ht="15.75" customHeight="1">
      <c r="A4192" s="126" t="s">
        <v>149</v>
      </c>
      <c r="B4192" s="163">
        <v>2020</v>
      </c>
      <c r="C4192" s="163">
        <v>0</v>
      </c>
      <c r="D4192" s="126" t="s">
        <v>53</v>
      </c>
      <c r="E4192" s="163">
        <v>2874</v>
      </c>
      <c r="F4192" s="163">
        <v>0</v>
      </c>
      <c r="G4192" s="163">
        <v>0</v>
      </c>
      <c r="H4192" s="163">
        <v>0</v>
      </c>
      <c r="I4192" s="163">
        <v>0</v>
      </c>
      <c r="J4192" s="163">
        <v>0</v>
      </c>
      <c r="K4192" s="163">
        <v>18</v>
      </c>
      <c r="L4192" s="163">
        <v>155</v>
      </c>
      <c r="M4192" s="163">
        <v>98.49</v>
      </c>
      <c r="N4192" s="163">
        <v>5.3999999999999999E-2</v>
      </c>
      <c r="O4192" s="163">
        <v>3.4000000000000002E-2</v>
      </c>
      <c r="P4192" s="163">
        <v>18</v>
      </c>
      <c r="Q4192" s="163">
        <v>155</v>
      </c>
      <c r="R4192" s="163">
        <v>98.49</v>
      </c>
      <c r="S4192" s="163">
        <v>5.3999999999999999E-2</v>
      </c>
      <c r="T4192" s="163">
        <v>3.4000000000000002E-2</v>
      </c>
    </row>
    <row r="4193" spans="1:20" ht="15.75" customHeight="1">
      <c r="A4193" s="130" t="s">
        <v>149</v>
      </c>
      <c r="B4193" s="164">
        <v>2020</v>
      </c>
      <c r="C4193" s="164">
        <v>1</v>
      </c>
      <c r="D4193" s="130" t="s">
        <v>54</v>
      </c>
      <c r="E4193" s="164">
        <v>2874</v>
      </c>
      <c r="F4193" s="164">
        <v>0</v>
      </c>
      <c r="G4193" s="164">
        <v>0</v>
      </c>
      <c r="H4193" s="164">
        <v>0</v>
      </c>
      <c r="I4193" s="164">
        <v>0</v>
      </c>
      <c r="J4193" s="164">
        <v>0</v>
      </c>
      <c r="K4193" s="164">
        <v>24</v>
      </c>
      <c r="L4193" s="164">
        <v>1784</v>
      </c>
      <c r="M4193" s="164">
        <v>1852.48</v>
      </c>
      <c r="N4193" s="164">
        <v>0.621</v>
      </c>
      <c r="O4193" s="164">
        <v>0.64500000000000002</v>
      </c>
      <c r="P4193" s="164">
        <v>24</v>
      </c>
      <c r="Q4193" s="164">
        <v>1784</v>
      </c>
      <c r="R4193" s="164">
        <v>1852.48</v>
      </c>
      <c r="S4193" s="164">
        <v>0.621</v>
      </c>
      <c r="T4193" s="164">
        <v>0.64500000000000002</v>
      </c>
    </row>
    <row r="4194" spans="1:20" ht="15.75" customHeight="1">
      <c r="A4194" s="126" t="s">
        <v>149</v>
      </c>
      <c r="B4194" s="163">
        <v>2020</v>
      </c>
      <c r="C4194" s="163">
        <v>2</v>
      </c>
      <c r="D4194" s="126" t="s">
        <v>1415</v>
      </c>
      <c r="E4194" s="163">
        <v>2874</v>
      </c>
      <c r="F4194" s="163">
        <v>0</v>
      </c>
      <c r="G4194" s="163">
        <v>0</v>
      </c>
      <c r="H4194" s="163">
        <v>0</v>
      </c>
      <c r="I4194" s="163">
        <v>0</v>
      </c>
      <c r="J4194" s="163">
        <v>0</v>
      </c>
      <c r="K4194" s="163">
        <v>1</v>
      </c>
      <c r="L4194" s="163">
        <v>2871</v>
      </c>
      <c r="M4194" s="163">
        <v>20097</v>
      </c>
      <c r="N4194" s="163">
        <v>0.999</v>
      </c>
      <c r="O4194" s="163">
        <v>6.9930000000000003</v>
      </c>
      <c r="P4194" s="163">
        <v>1</v>
      </c>
      <c r="Q4194" s="163">
        <v>2871</v>
      </c>
      <c r="R4194" s="163">
        <v>20097</v>
      </c>
      <c r="S4194" s="163">
        <v>0.999</v>
      </c>
      <c r="T4194" s="163">
        <v>6.9930000000000003</v>
      </c>
    </row>
    <row r="4195" spans="1:20" ht="15.75" customHeight="1">
      <c r="A4195" s="130" t="s">
        <v>149</v>
      </c>
      <c r="B4195" s="164">
        <v>2020</v>
      </c>
      <c r="C4195" s="164">
        <v>3</v>
      </c>
      <c r="D4195" s="130" t="s">
        <v>55</v>
      </c>
      <c r="E4195" s="164">
        <v>2874</v>
      </c>
      <c r="F4195" s="164">
        <v>0</v>
      </c>
      <c r="G4195" s="164">
        <v>0</v>
      </c>
      <c r="H4195" s="164">
        <v>0</v>
      </c>
      <c r="I4195" s="164">
        <v>0</v>
      </c>
      <c r="J4195" s="164">
        <v>0</v>
      </c>
      <c r="K4195" s="164">
        <v>21</v>
      </c>
      <c r="L4195" s="164">
        <v>332</v>
      </c>
      <c r="M4195" s="164">
        <v>645.55999999999995</v>
      </c>
      <c r="N4195" s="164">
        <v>0.11600000000000001</v>
      </c>
      <c r="O4195" s="164">
        <v>0.22500000000000001</v>
      </c>
      <c r="P4195" s="164">
        <v>21</v>
      </c>
      <c r="Q4195" s="164">
        <v>332</v>
      </c>
      <c r="R4195" s="164">
        <v>645.55999999999995</v>
      </c>
      <c r="S4195" s="164">
        <v>0.11600000000000001</v>
      </c>
      <c r="T4195" s="164">
        <v>0.22500000000000001</v>
      </c>
    </row>
    <row r="4196" spans="1:20" ht="15.75" customHeight="1">
      <c r="A4196" s="126" t="s">
        <v>149</v>
      </c>
      <c r="B4196" s="163">
        <v>2020</v>
      </c>
      <c r="C4196" s="163">
        <v>4</v>
      </c>
      <c r="D4196" s="126" t="s">
        <v>56</v>
      </c>
      <c r="E4196" s="163">
        <v>2874</v>
      </c>
      <c r="F4196" s="163">
        <v>0</v>
      </c>
      <c r="G4196" s="163">
        <v>0</v>
      </c>
      <c r="H4196" s="163">
        <v>0</v>
      </c>
      <c r="I4196" s="163">
        <v>0</v>
      </c>
      <c r="J4196" s="163">
        <v>0</v>
      </c>
      <c r="K4196" s="163">
        <v>2</v>
      </c>
      <c r="L4196" s="163">
        <v>21</v>
      </c>
      <c r="M4196" s="163">
        <v>32.92</v>
      </c>
      <c r="N4196" s="163">
        <v>7.0000000000000001E-3</v>
      </c>
      <c r="O4196" s="163">
        <v>1.0999999999999999E-2</v>
      </c>
      <c r="P4196" s="163">
        <v>2</v>
      </c>
      <c r="Q4196" s="163">
        <v>21</v>
      </c>
      <c r="R4196" s="163">
        <v>32.92</v>
      </c>
      <c r="S4196" s="163">
        <v>7.0000000000000001E-3</v>
      </c>
      <c r="T4196" s="163">
        <v>1.0999999999999999E-2</v>
      </c>
    </row>
    <row r="4197" spans="1:20" ht="15.75" customHeight="1">
      <c r="A4197" s="130" t="s">
        <v>149</v>
      </c>
      <c r="B4197" s="164">
        <v>2020</v>
      </c>
      <c r="C4197" s="164">
        <v>5</v>
      </c>
      <c r="D4197" s="130" t="s">
        <v>57</v>
      </c>
      <c r="E4197" s="164">
        <v>2874</v>
      </c>
      <c r="F4197" s="164">
        <v>0</v>
      </c>
      <c r="G4197" s="164">
        <v>0</v>
      </c>
      <c r="H4197" s="164">
        <v>0</v>
      </c>
      <c r="I4197" s="164">
        <v>0</v>
      </c>
      <c r="J4197" s="164">
        <v>0</v>
      </c>
      <c r="K4197" s="164">
        <v>8</v>
      </c>
      <c r="L4197" s="164">
        <v>416</v>
      </c>
      <c r="M4197" s="164">
        <v>829.01</v>
      </c>
      <c r="N4197" s="164">
        <v>0.14499999999999999</v>
      </c>
      <c r="O4197" s="164">
        <v>0.28799999999999998</v>
      </c>
      <c r="P4197" s="164">
        <v>8</v>
      </c>
      <c r="Q4197" s="164">
        <v>416</v>
      </c>
      <c r="R4197" s="164">
        <v>829.01</v>
      </c>
      <c r="S4197" s="164">
        <v>0.14499999999999999</v>
      </c>
      <c r="T4197" s="164">
        <v>0.28799999999999998</v>
      </c>
    </row>
    <row r="4198" spans="1:20" ht="15.75" customHeight="1">
      <c r="A4198" s="126" t="s">
        <v>149</v>
      </c>
      <c r="B4198" s="163">
        <v>2020</v>
      </c>
      <c r="C4198" s="163">
        <v>6</v>
      </c>
      <c r="D4198" s="126" t="s">
        <v>58</v>
      </c>
      <c r="E4198" s="163">
        <v>2874</v>
      </c>
      <c r="F4198" s="163">
        <v>0</v>
      </c>
      <c r="G4198" s="163">
        <v>0</v>
      </c>
      <c r="H4198" s="163">
        <v>0</v>
      </c>
      <c r="I4198" s="163">
        <v>0</v>
      </c>
      <c r="J4198" s="163">
        <v>0</v>
      </c>
      <c r="K4198" s="163">
        <v>4</v>
      </c>
      <c r="L4198" s="163">
        <v>7</v>
      </c>
      <c r="M4198" s="163">
        <v>12.27</v>
      </c>
      <c r="N4198" s="163">
        <v>2E-3</v>
      </c>
      <c r="O4198" s="163">
        <v>4.0000000000000001E-3</v>
      </c>
      <c r="P4198" s="163">
        <v>4</v>
      </c>
      <c r="Q4198" s="163">
        <v>7</v>
      </c>
      <c r="R4198" s="163">
        <v>12.27</v>
      </c>
      <c r="S4198" s="163">
        <v>2E-3</v>
      </c>
      <c r="T4198" s="163">
        <v>4.0000000000000001E-3</v>
      </c>
    </row>
    <row r="4199" spans="1:20" ht="15.75" customHeight="1">
      <c r="A4199" s="130" t="s">
        <v>149</v>
      </c>
      <c r="B4199" s="164">
        <v>2020</v>
      </c>
      <c r="C4199" s="164">
        <v>7</v>
      </c>
      <c r="D4199" s="130" t="s">
        <v>59</v>
      </c>
      <c r="E4199" s="164">
        <v>2874</v>
      </c>
      <c r="F4199" s="164">
        <v>0</v>
      </c>
      <c r="G4199" s="164">
        <v>0</v>
      </c>
      <c r="H4199" s="164">
        <v>0</v>
      </c>
      <c r="I4199" s="164">
        <v>0</v>
      </c>
      <c r="J4199" s="164">
        <v>0</v>
      </c>
      <c r="K4199" s="164">
        <v>0</v>
      </c>
      <c r="L4199" s="164">
        <v>0</v>
      </c>
      <c r="M4199" s="164">
        <v>0</v>
      </c>
      <c r="N4199" s="164">
        <v>0</v>
      </c>
      <c r="O4199" s="164">
        <v>0</v>
      </c>
      <c r="P4199" s="164">
        <v>0</v>
      </c>
      <c r="Q4199" s="164">
        <v>0</v>
      </c>
      <c r="R4199" s="164">
        <v>0</v>
      </c>
      <c r="S4199" s="164">
        <v>0</v>
      </c>
      <c r="T4199" s="164">
        <v>0</v>
      </c>
    </row>
    <row r="4200" spans="1:20" ht="15.75" customHeight="1">
      <c r="A4200" s="126" t="s">
        <v>149</v>
      </c>
      <c r="B4200" s="163">
        <v>2020</v>
      </c>
      <c r="C4200" s="163">
        <v>8</v>
      </c>
      <c r="D4200" s="126" t="s">
        <v>60</v>
      </c>
      <c r="E4200" s="163">
        <v>2874</v>
      </c>
      <c r="F4200" s="163">
        <v>0</v>
      </c>
      <c r="G4200" s="163">
        <v>0</v>
      </c>
      <c r="H4200" s="163">
        <v>0</v>
      </c>
      <c r="I4200" s="163">
        <v>0</v>
      </c>
      <c r="J4200" s="163">
        <v>0</v>
      </c>
      <c r="K4200" s="163">
        <v>1</v>
      </c>
      <c r="L4200" s="163">
        <v>318</v>
      </c>
      <c r="M4200" s="163">
        <v>148.4</v>
      </c>
      <c r="N4200" s="163">
        <v>0.111</v>
      </c>
      <c r="O4200" s="163">
        <v>5.1999999999999998E-2</v>
      </c>
      <c r="P4200" s="163">
        <v>1</v>
      </c>
      <c r="Q4200" s="163">
        <v>318</v>
      </c>
      <c r="R4200" s="163">
        <v>148.4</v>
      </c>
      <c r="S4200" s="163">
        <v>0.111</v>
      </c>
      <c r="T4200" s="163">
        <v>5.1999999999999998E-2</v>
      </c>
    </row>
    <row r="4201" spans="1:20" ht="15.75" customHeight="1">
      <c r="A4201" s="130" t="s">
        <v>149</v>
      </c>
      <c r="B4201" s="164">
        <v>2020</v>
      </c>
      <c r="C4201" s="164">
        <v>9</v>
      </c>
      <c r="D4201" s="130" t="s">
        <v>61</v>
      </c>
      <c r="E4201" s="164">
        <v>2874</v>
      </c>
      <c r="F4201" s="164">
        <v>0</v>
      </c>
      <c r="G4201" s="164">
        <v>0</v>
      </c>
      <c r="H4201" s="164">
        <v>0</v>
      </c>
      <c r="I4201" s="164">
        <v>0</v>
      </c>
      <c r="J4201" s="164">
        <v>0</v>
      </c>
      <c r="K4201" s="164">
        <v>18</v>
      </c>
      <c r="L4201" s="164">
        <v>247</v>
      </c>
      <c r="M4201" s="164">
        <v>232.74</v>
      </c>
      <c r="N4201" s="164">
        <v>8.5999999999999993E-2</v>
      </c>
      <c r="O4201" s="164">
        <v>8.1000000000000003E-2</v>
      </c>
      <c r="P4201" s="164">
        <v>18</v>
      </c>
      <c r="Q4201" s="164">
        <v>247</v>
      </c>
      <c r="R4201" s="164">
        <v>232.74</v>
      </c>
      <c r="S4201" s="164">
        <v>8.5999999999999993E-2</v>
      </c>
      <c r="T4201" s="164">
        <v>8.1000000000000003E-2</v>
      </c>
    </row>
    <row r="4202" spans="1:20" ht="15.75" customHeight="1">
      <c r="A4202" s="126" t="s">
        <v>149</v>
      </c>
      <c r="B4202" s="163">
        <v>2021</v>
      </c>
      <c r="C4202" s="163">
        <v>0</v>
      </c>
      <c r="D4202" s="126" t="s">
        <v>53</v>
      </c>
      <c r="E4202" s="163">
        <v>2901</v>
      </c>
      <c r="F4202" s="163">
        <v>0</v>
      </c>
      <c r="G4202" s="163">
        <v>0</v>
      </c>
      <c r="H4202" s="163">
        <v>0</v>
      </c>
      <c r="I4202" s="163">
        <v>0</v>
      </c>
      <c r="J4202" s="163">
        <v>0</v>
      </c>
      <c r="K4202" s="163">
        <v>12</v>
      </c>
      <c r="L4202" s="163">
        <v>356</v>
      </c>
      <c r="M4202" s="163">
        <v>333</v>
      </c>
      <c r="N4202" s="163">
        <v>0.123</v>
      </c>
      <c r="O4202" s="163">
        <v>0.115</v>
      </c>
      <c r="P4202" s="163">
        <v>12</v>
      </c>
      <c r="Q4202" s="163">
        <v>356</v>
      </c>
      <c r="R4202" s="163">
        <v>333</v>
      </c>
      <c r="S4202" s="163">
        <v>0.123</v>
      </c>
      <c r="T4202" s="163">
        <v>0.115</v>
      </c>
    </row>
    <row r="4203" spans="1:20" ht="15.75" customHeight="1">
      <c r="A4203" s="130" t="s">
        <v>149</v>
      </c>
      <c r="B4203" s="164">
        <v>2021</v>
      </c>
      <c r="C4203" s="164">
        <v>1</v>
      </c>
      <c r="D4203" s="130" t="s">
        <v>54</v>
      </c>
      <c r="E4203" s="164">
        <v>2901</v>
      </c>
      <c r="F4203" s="164">
        <v>0</v>
      </c>
      <c r="G4203" s="164">
        <v>0</v>
      </c>
      <c r="H4203" s="164">
        <v>0</v>
      </c>
      <c r="I4203" s="164">
        <v>0</v>
      </c>
      <c r="J4203" s="164">
        <v>0</v>
      </c>
      <c r="K4203" s="164">
        <v>24</v>
      </c>
      <c r="L4203" s="164">
        <v>277</v>
      </c>
      <c r="M4203" s="164">
        <v>595.79</v>
      </c>
      <c r="N4203" s="164">
        <v>9.5000000000000001E-2</v>
      </c>
      <c r="O4203" s="164">
        <v>0.20499999999999999</v>
      </c>
      <c r="P4203" s="164">
        <v>24</v>
      </c>
      <c r="Q4203" s="164">
        <v>277</v>
      </c>
      <c r="R4203" s="164">
        <v>595.79</v>
      </c>
      <c r="S4203" s="164">
        <v>9.5000000000000001E-2</v>
      </c>
      <c r="T4203" s="164">
        <v>0.20499999999999999</v>
      </c>
    </row>
    <row r="4204" spans="1:20" ht="15.75" customHeight="1">
      <c r="A4204" s="126" t="s">
        <v>149</v>
      </c>
      <c r="B4204" s="163">
        <v>2021</v>
      </c>
      <c r="C4204" s="163">
        <v>2</v>
      </c>
      <c r="D4204" s="126" t="s">
        <v>1415</v>
      </c>
      <c r="E4204" s="163">
        <v>2901</v>
      </c>
      <c r="F4204" s="163">
        <v>0</v>
      </c>
      <c r="G4204" s="163">
        <v>0</v>
      </c>
      <c r="H4204" s="163">
        <v>0</v>
      </c>
      <c r="I4204" s="163">
        <v>0</v>
      </c>
      <c r="J4204" s="163">
        <v>0</v>
      </c>
      <c r="K4204" s="163">
        <v>2</v>
      </c>
      <c r="L4204" s="163">
        <v>5796</v>
      </c>
      <c r="M4204" s="163">
        <v>18117.3</v>
      </c>
      <c r="N4204" s="163">
        <v>1.998</v>
      </c>
      <c r="O4204" s="163">
        <v>6.2450000000000001</v>
      </c>
      <c r="P4204" s="163">
        <v>2</v>
      </c>
      <c r="Q4204" s="163">
        <v>5796</v>
      </c>
      <c r="R4204" s="163">
        <v>18117.3</v>
      </c>
      <c r="S4204" s="163">
        <v>1.998</v>
      </c>
      <c r="T4204" s="163">
        <v>6.2450000000000001</v>
      </c>
    </row>
    <row r="4205" spans="1:20" ht="15.75" customHeight="1">
      <c r="A4205" s="130" t="s">
        <v>149</v>
      </c>
      <c r="B4205" s="164">
        <v>2021</v>
      </c>
      <c r="C4205" s="164">
        <v>3</v>
      </c>
      <c r="D4205" s="130" t="s">
        <v>55</v>
      </c>
      <c r="E4205" s="164">
        <v>2901</v>
      </c>
      <c r="F4205" s="164">
        <v>0</v>
      </c>
      <c r="G4205" s="164">
        <v>0</v>
      </c>
      <c r="H4205" s="164">
        <v>0</v>
      </c>
      <c r="I4205" s="164">
        <v>0</v>
      </c>
      <c r="J4205" s="164">
        <v>0</v>
      </c>
      <c r="K4205" s="164">
        <v>6</v>
      </c>
      <c r="L4205" s="164">
        <v>163</v>
      </c>
      <c r="M4205" s="164">
        <v>161.63</v>
      </c>
      <c r="N4205" s="164">
        <v>5.6000000000000001E-2</v>
      </c>
      <c r="O4205" s="164">
        <v>5.6000000000000001E-2</v>
      </c>
      <c r="P4205" s="164">
        <v>6</v>
      </c>
      <c r="Q4205" s="164">
        <v>163</v>
      </c>
      <c r="R4205" s="164">
        <v>161.63</v>
      </c>
      <c r="S4205" s="164">
        <v>5.6000000000000001E-2</v>
      </c>
      <c r="T4205" s="164">
        <v>5.6000000000000001E-2</v>
      </c>
    </row>
    <row r="4206" spans="1:20" ht="15.75" customHeight="1">
      <c r="A4206" s="126" t="s">
        <v>149</v>
      </c>
      <c r="B4206" s="163">
        <v>2021</v>
      </c>
      <c r="C4206" s="163">
        <v>4</v>
      </c>
      <c r="D4206" s="126" t="s">
        <v>56</v>
      </c>
      <c r="E4206" s="163">
        <v>2901</v>
      </c>
      <c r="F4206" s="163">
        <v>0</v>
      </c>
      <c r="G4206" s="163">
        <v>0</v>
      </c>
      <c r="H4206" s="163">
        <v>0</v>
      </c>
      <c r="I4206" s="163">
        <v>0</v>
      </c>
      <c r="J4206" s="163">
        <v>0</v>
      </c>
      <c r="K4206" s="163">
        <v>1</v>
      </c>
      <c r="L4206" s="163">
        <v>20</v>
      </c>
      <c r="M4206" s="163">
        <v>195</v>
      </c>
      <c r="N4206" s="163">
        <v>7.0000000000000001E-3</v>
      </c>
      <c r="O4206" s="163">
        <v>6.7000000000000004E-2</v>
      </c>
      <c r="P4206" s="163">
        <v>1</v>
      </c>
      <c r="Q4206" s="163">
        <v>20</v>
      </c>
      <c r="R4206" s="163">
        <v>195</v>
      </c>
      <c r="S4206" s="163">
        <v>7.0000000000000001E-3</v>
      </c>
      <c r="T4206" s="163">
        <v>6.7000000000000004E-2</v>
      </c>
    </row>
    <row r="4207" spans="1:20" ht="15.75" customHeight="1">
      <c r="A4207" s="130" t="s">
        <v>149</v>
      </c>
      <c r="B4207" s="164">
        <v>2021</v>
      </c>
      <c r="C4207" s="164">
        <v>5</v>
      </c>
      <c r="D4207" s="130" t="s">
        <v>57</v>
      </c>
      <c r="E4207" s="164">
        <v>2901</v>
      </c>
      <c r="F4207" s="164">
        <v>0</v>
      </c>
      <c r="G4207" s="164">
        <v>0</v>
      </c>
      <c r="H4207" s="164">
        <v>0</v>
      </c>
      <c r="I4207" s="164">
        <v>0</v>
      </c>
      <c r="J4207" s="164">
        <v>0</v>
      </c>
      <c r="K4207" s="164">
        <v>11</v>
      </c>
      <c r="L4207" s="164">
        <v>72</v>
      </c>
      <c r="M4207" s="164">
        <v>133.04</v>
      </c>
      <c r="N4207" s="164">
        <v>2.5000000000000001E-2</v>
      </c>
      <c r="O4207" s="164">
        <v>4.5999999999999999E-2</v>
      </c>
      <c r="P4207" s="164">
        <v>11</v>
      </c>
      <c r="Q4207" s="164">
        <v>72</v>
      </c>
      <c r="R4207" s="164">
        <v>133.04</v>
      </c>
      <c r="S4207" s="164">
        <v>2.5000000000000001E-2</v>
      </c>
      <c r="T4207" s="164">
        <v>4.5999999999999999E-2</v>
      </c>
    </row>
    <row r="4208" spans="1:20" ht="15.75" customHeight="1">
      <c r="A4208" s="126" t="s">
        <v>149</v>
      </c>
      <c r="B4208" s="163">
        <v>2021</v>
      </c>
      <c r="C4208" s="163">
        <v>6</v>
      </c>
      <c r="D4208" s="126" t="s">
        <v>58</v>
      </c>
      <c r="E4208" s="163">
        <v>2901</v>
      </c>
      <c r="F4208" s="163">
        <v>1</v>
      </c>
      <c r="G4208" s="163">
        <v>2883</v>
      </c>
      <c r="H4208" s="163">
        <v>54208.23</v>
      </c>
      <c r="I4208" s="163">
        <v>0.99399999999999999</v>
      </c>
      <c r="J4208" s="163">
        <v>18.686</v>
      </c>
      <c r="K4208" s="163">
        <v>2</v>
      </c>
      <c r="L4208" s="163">
        <v>67</v>
      </c>
      <c r="M4208" s="163">
        <v>714.90999999999599</v>
      </c>
      <c r="N4208" s="163">
        <v>2.3E-2</v>
      </c>
      <c r="O4208" s="163">
        <v>0.246</v>
      </c>
      <c r="P4208" s="163">
        <v>3</v>
      </c>
      <c r="Q4208" s="163">
        <v>2950</v>
      </c>
      <c r="R4208" s="163">
        <v>54923.14</v>
      </c>
      <c r="S4208" s="163">
        <v>1.016</v>
      </c>
      <c r="T4208" s="163">
        <v>18.931000000000001</v>
      </c>
    </row>
    <row r="4209" spans="1:20" ht="15.75" customHeight="1">
      <c r="A4209" s="130" t="s">
        <v>149</v>
      </c>
      <c r="B4209" s="164">
        <v>2021</v>
      </c>
      <c r="C4209" s="164">
        <v>7</v>
      </c>
      <c r="D4209" s="130" t="s">
        <v>59</v>
      </c>
      <c r="E4209" s="164">
        <v>2901</v>
      </c>
      <c r="F4209" s="164">
        <v>0</v>
      </c>
      <c r="G4209" s="164">
        <v>0</v>
      </c>
      <c r="H4209" s="164">
        <v>0</v>
      </c>
      <c r="I4209" s="164">
        <v>0</v>
      </c>
      <c r="J4209" s="164">
        <v>0</v>
      </c>
      <c r="K4209" s="164">
        <v>0</v>
      </c>
      <c r="L4209" s="164">
        <v>0</v>
      </c>
      <c r="M4209" s="164">
        <v>0</v>
      </c>
      <c r="N4209" s="164">
        <v>0</v>
      </c>
      <c r="O4209" s="164">
        <v>0</v>
      </c>
      <c r="P4209" s="164">
        <v>0</v>
      </c>
      <c r="Q4209" s="164">
        <v>0</v>
      </c>
      <c r="R4209" s="164">
        <v>0</v>
      </c>
      <c r="S4209" s="164">
        <v>0</v>
      </c>
      <c r="T4209" s="164">
        <v>0</v>
      </c>
    </row>
    <row r="4210" spans="1:20" ht="15.75" customHeight="1">
      <c r="A4210" s="126" t="s">
        <v>149</v>
      </c>
      <c r="B4210" s="163">
        <v>2021</v>
      </c>
      <c r="C4210" s="163">
        <v>8</v>
      </c>
      <c r="D4210" s="126" t="s">
        <v>60</v>
      </c>
      <c r="E4210" s="163">
        <v>2901</v>
      </c>
      <c r="F4210" s="163">
        <v>0</v>
      </c>
      <c r="G4210" s="163">
        <v>0</v>
      </c>
      <c r="H4210" s="163">
        <v>0</v>
      </c>
      <c r="I4210" s="163">
        <v>0</v>
      </c>
      <c r="J4210" s="163">
        <v>0</v>
      </c>
      <c r="K4210" s="163">
        <v>0</v>
      </c>
      <c r="L4210" s="163">
        <v>0</v>
      </c>
      <c r="M4210" s="163">
        <v>0</v>
      </c>
      <c r="N4210" s="163">
        <v>0</v>
      </c>
      <c r="O4210" s="163">
        <v>0</v>
      </c>
      <c r="P4210" s="163">
        <v>0</v>
      </c>
      <c r="Q4210" s="163">
        <v>0</v>
      </c>
      <c r="R4210" s="163">
        <v>0</v>
      </c>
      <c r="S4210" s="163">
        <v>0</v>
      </c>
      <c r="T4210" s="163">
        <v>0</v>
      </c>
    </row>
    <row r="4211" spans="1:20" ht="15.75" customHeight="1">
      <c r="A4211" s="130" t="s">
        <v>149</v>
      </c>
      <c r="B4211" s="164">
        <v>2021</v>
      </c>
      <c r="C4211" s="164">
        <v>9</v>
      </c>
      <c r="D4211" s="130" t="s">
        <v>61</v>
      </c>
      <c r="E4211" s="164">
        <v>2901</v>
      </c>
      <c r="F4211" s="164">
        <v>0</v>
      </c>
      <c r="G4211" s="164">
        <v>0</v>
      </c>
      <c r="H4211" s="164">
        <v>0</v>
      </c>
      <c r="I4211" s="164">
        <v>0</v>
      </c>
      <c r="J4211" s="164">
        <v>0</v>
      </c>
      <c r="K4211" s="164">
        <v>16</v>
      </c>
      <c r="L4211" s="164">
        <v>184</v>
      </c>
      <c r="M4211" s="164">
        <v>127.03</v>
      </c>
      <c r="N4211" s="164">
        <v>6.3E-2</v>
      </c>
      <c r="O4211" s="164">
        <v>4.3999999999999997E-2</v>
      </c>
      <c r="P4211" s="164">
        <v>16</v>
      </c>
      <c r="Q4211" s="164">
        <v>184</v>
      </c>
      <c r="R4211" s="164">
        <v>127.03</v>
      </c>
      <c r="S4211" s="164">
        <v>6.3E-2</v>
      </c>
      <c r="T4211" s="164">
        <v>4.3999999999999997E-2</v>
      </c>
    </row>
    <row r="4212" spans="1:20" ht="15.75" customHeight="1">
      <c r="A4212" s="126" t="s">
        <v>149</v>
      </c>
      <c r="B4212" s="163">
        <v>2022</v>
      </c>
      <c r="C4212" s="163">
        <v>0</v>
      </c>
      <c r="D4212" s="126" t="s">
        <v>53</v>
      </c>
      <c r="E4212" s="163">
        <v>2910</v>
      </c>
      <c r="F4212" s="163">
        <v>0</v>
      </c>
      <c r="G4212" s="163">
        <v>0</v>
      </c>
      <c r="H4212" s="163">
        <v>0</v>
      </c>
      <c r="I4212" s="163">
        <v>0</v>
      </c>
      <c r="J4212" s="163">
        <v>0</v>
      </c>
      <c r="K4212" s="163">
        <v>8</v>
      </c>
      <c r="L4212" s="163">
        <v>71</v>
      </c>
      <c r="M4212" s="163">
        <v>64.069999999999993</v>
      </c>
      <c r="N4212" s="163">
        <v>2.4E-2</v>
      </c>
      <c r="O4212" s="163">
        <v>2.1999999999999999E-2</v>
      </c>
      <c r="P4212" s="163">
        <v>8</v>
      </c>
      <c r="Q4212" s="163">
        <v>71</v>
      </c>
      <c r="R4212" s="163">
        <v>64.069999999999993</v>
      </c>
      <c r="S4212" s="163">
        <v>2.4E-2</v>
      </c>
      <c r="T4212" s="163">
        <v>2.1999999999999999E-2</v>
      </c>
    </row>
    <row r="4213" spans="1:20" ht="15.75" customHeight="1">
      <c r="A4213" s="130" t="s">
        <v>149</v>
      </c>
      <c r="B4213" s="164">
        <v>2022</v>
      </c>
      <c r="C4213" s="164">
        <v>1</v>
      </c>
      <c r="D4213" s="130" t="s">
        <v>54</v>
      </c>
      <c r="E4213" s="164">
        <v>2910</v>
      </c>
      <c r="F4213" s="164">
        <v>0</v>
      </c>
      <c r="G4213" s="164">
        <v>0</v>
      </c>
      <c r="H4213" s="164">
        <v>0</v>
      </c>
      <c r="I4213" s="164">
        <v>0</v>
      </c>
      <c r="J4213" s="164">
        <v>0</v>
      </c>
      <c r="K4213" s="164">
        <v>21</v>
      </c>
      <c r="L4213" s="164">
        <v>168</v>
      </c>
      <c r="M4213" s="164">
        <v>310.41000000000003</v>
      </c>
      <c r="N4213" s="164">
        <v>5.8000000000000003E-2</v>
      </c>
      <c r="O4213" s="164">
        <v>0.107</v>
      </c>
      <c r="P4213" s="164">
        <v>21</v>
      </c>
      <c r="Q4213" s="164">
        <v>168</v>
      </c>
      <c r="R4213" s="164">
        <v>310.41000000000003</v>
      </c>
      <c r="S4213" s="164">
        <v>5.8000000000000003E-2</v>
      </c>
      <c r="T4213" s="164">
        <v>0.107</v>
      </c>
    </row>
    <row r="4214" spans="1:20" ht="15.75" customHeight="1">
      <c r="A4214" s="126" t="s">
        <v>149</v>
      </c>
      <c r="B4214" s="163">
        <v>2022</v>
      </c>
      <c r="C4214" s="163">
        <v>2</v>
      </c>
      <c r="D4214" s="126" t="s">
        <v>1415</v>
      </c>
      <c r="E4214" s="163">
        <v>2910</v>
      </c>
      <c r="F4214" s="163">
        <v>0</v>
      </c>
      <c r="G4214" s="163">
        <v>0</v>
      </c>
      <c r="H4214" s="163">
        <v>0</v>
      </c>
      <c r="I4214" s="163">
        <v>0</v>
      </c>
      <c r="J4214" s="163">
        <v>0</v>
      </c>
      <c r="K4214" s="163">
        <v>3</v>
      </c>
      <c r="L4214" s="163">
        <v>8699</v>
      </c>
      <c r="M4214" s="163">
        <v>38301.449999999997</v>
      </c>
      <c r="N4214" s="163">
        <v>2.988</v>
      </c>
      <c r="O4214" s="163">
        <v>13.162000000000001</v>
      </c>
      <c r="P4214" s="163">
        <v>3</v>
      </c>
      <c r="Q4214" s="163">
        <v>8699</v>
      </c>
      <c r="R4214" s="163">
        <v>38301.449999999997</v>
      </c>
      <c r="S4214" s="163">
        <v>2.988</v>
      </c>
      <c r="T4214" s="163">
        <v>13.162000000000001</v>
      </c>
    </row>
    <row r="4215" spans="1:20" ht="15.75" customHeight="1">
      <c r="A4215" s="130" t="s">
        <v>149</v>
      </c>
      <c r="B4215" s="164">
        <v>2022</v>
      </c>
      <c r="C4215" s="164">
        <v>3</v>
      </c>
      <c r="D4215" s="130" t="s">
        <v>55</v>
      </c>
      <c r="E4215" s="164">
        <v>2910</v>
      </c>
      <c r="F4215" s="164">
        <v>0</v>
      </c>
      <c r="G4215" s="164">
        <v>0</v>
      </c>
      <c r="H4215" s="164">
        <v>0</v>
      </c>
      <c r="I4215" s="164">
        <v>0</v>
      </c>
      <c r="J4215" s="164">
        <v>0</v>
      </c>
      <c r="K4215" s="164">
        <v>13</v>
      </c>
      <c r="L4215" s="164">
        <v>329</v>
      </c>
      <c r="M4215" s="164">
        <v>1805.04</v>
      </c>
      <c r="N4215" s="164">
        <v>0.113</v>
      </c>
      <c r="O4215" s="164">
        <v>0.62</v>
      </c>
      <c r="P4215" s="164">
        <v>13</v>
      </c>
      <c r="Q4215" s="164">
        <v>329</v>
      </c>
      <c r="R4215" s="164">
        <v>1805.04</v>
      </c>
      <c r="S4215" s="164">
        <v>0.113</v>
      </c>
      <c r="T4215" s="164">
        <v>0.62</v>
      </c>
    </row>
    <row r="4216" spans="1:20" ht="15.75" customHeight="1">
      <c r="A4216" s="126" t="s">
        <v>149</v>
      </c>
      <c r="B4216" s="163">
        <v>2022</v>
      </c>
      <c r="C4216" s="163">
        <v>4</v>
      </c>
      <c r="D4216" s="126" t="s">
        <v>56</v>
      </c>
      <c r="E4216" s="163">
        <v>2910</v>
      </c>
      <c r="F4216" s="163">
        <v>0</v>
      </c>
      <c r="G4216" s="163">
        <v>0</v>
      </c>
      <c r="H4216" s="163">
        <v>0</v>
      </c>
      <c r="I4216" s="163">
        <v>0</v>
      </c>
      <c r="J4216" s="163">
        <v>0</v>
      </c>
      <c r="K4216" s="163">
        <v>0</v>
      </c>
      <c r="L4216" s="163">
        <v>0</v>
      </c>
      <c r="M4216" s="163">
        <v>0</v>
      </c>
      <c r="N4216" s="163">
        <v>0</v>
      </c>
      <c r="O4216" s="163">
        <v>0</v>
      </c>
      <c r="P4216" s="163">
        <v>0</v>
      </c>
      <c r="Q4216" s="163">
        <v>0</v>
      </c>
      <c r="R4216" s="163">
        <v>0</v>
      </c>
      <c r="S4216" s="163">
        <v>0</v>
      </c>
      <c r="T4216" s="163">
        <v>0</v>
      </c>
    </row>
    <row r="4217" spans="1:20" ht="15.75" customHeight="1">
      <c r="A4217" s="130" t="s">
        <v>149</v>
      </c>
      <c r="B4217" s="164">
        <v>2022</v>
      </c>
      <c r="C4217" s="164">
        <v>5</v>
      </c>
      <c r="D4217" s="130" t="s">
        <v>57</v>
      </c>
      <c r="E4217" s="164">
        <v>2910</v>
      </c>
      <c r="F4217" s="164">
        <v>0</v>
      </c>
      <c r="G4217" s="164">
        <v>0</v>
      </c>
      <c r="H4217" s="164">
        <v>0</v>
      </c>
      <c r="I4217" s="164">
        <v>0</v>
      </c>
      <c r="J4217" s="164">
        <v>0</v>
      </c>
      <c r="K4217" s="164">
        <v>8</v>
      </c>
      <c r="L4217" s="164">
        <v>32</v>
      </c>
      <c r="M4217" s="164">
        <v>40.770000000000003</v>
      </c>
      <c r="N4217" s="164">
        <v>1.0999999999999999E-2</v>
      </c>
      <c r="O4217" s="164">
        <v>1.4E-2</v>
      </c>
      <c r="P4217" s="164">
        <v>8</v>
      </c>
      <c r="Q4217" s="164">
        <v>32</v>
      </c>
      <c r="R4217" s="164">
        <v>40.770000000000003</v>
      </c>
      <c r="S4217" s="164">
        <v>1.0999999999999999E-2</v>
      </c>
      <c r="T4217" s="164">
        <v>1.4E-2</v>
      </c>
    </row>
    <row r="4218" spans="1:20" ht="15.75" customHeight="1">
      <c r="A4218" s="126" t="s">
        <v>149</v>
      </c>
      <c r="B4218" s="163">
        <v>2022</v>
      </c>
      <c r="C4218" s="163">
        <v>6</v>
      </c>
      <c r="D4218" s="126" t="s">
        <v>58</v>
      </c>
      <c r="E4218" s="163">
        <v>2910</v>
      </c>
      <c r="F4218" s="163">
        <v>0</v>
      </c>
      <c r="G4218" s="163">
        <v>0</v>
      </c>
      <c r="H4218" s="163">
        <v>0</v>
      </c>
      <c r="I4218" s="163">
        <v>0</v>
      </c>
      <c r="J4218" s="163">
        <v>0</v>
      </c>
      <c r="K4218" s="163">
        <v>4</v>
      </c>
      <c r="L4218" s="163">
        <v>408</v>
      </c>
      <c r="M4218" s="163">
        <v>1730.15</v>
      </c>
      <c r="N4218" s="163">
        <v>0.14000000000000001</v>
      </c>
      <c r="O4218" s="163">
        <v>0.59499999999999997</v>
      </c>
      <c r="P4218" s="163">
        <v>4</v>
      </c>
      <c r="Q4218" s="163">
        <v>408</v>
      </c>
      <c r="R4218" s="163">
        <v>1730.15</v>
      </c>
      <c r="S4218" s="163">
        <v>0.14000000000000001</v>
      </c>
      <c r="T4218" s="163">
        <v>0.59499999999999997</v>
      </c>
    </row>
    <row r="4219" spans="1:20" ht="15.75" customHeight="1">
      <c r="A4219" s="130" t="s">
        <v>149</v>
      </c>
      <c r="B4219" s="164">
        <v>2022</v>
      </c>
      <c r="C4219" s="164">
        <v>7</v>
      </c>
      <c r="D4219" s="130" t="s">
        <v>59</v>
      </c>
      <c r="E4219" s="164">
        <v>2910</v>
      </c>
      <c r="F4219" s="164">
        <v>0</v>
      </c>
      <c r="G4219" s="164">
        <v>0</v>
      </c>
      <c r="H4219" s="164">
        <v>0</v>
      </c>
      <c r="I4219" s="164">
        <v>0</v>
      </c>
      <c r="J4219" s="164">
        <v>0</v>
      </c>
      <c r="K4219" s="164">
        <v>0</v>
      </c>
      <c r="L4219" s="164">
        <v>0</v>
      </c>
      <c r="M4219" s="164">
        <v>0</v>
      </c>
      <c r="N4219" s="164">
        <v>0</v>
      </c>
      <c r="O4219" s="164">
        <v>0</v>
      </c>
      <c r="P4219" s="164">
        <v>0</v>
      </c>
      <c r="Q4219" s="164">
        <v>0</v>
      </c>
      <c r="R4219" s="164">
        <v>0</v>
      </c>
      <c r="S4219" s="164">
        <v>0</v>
      </c>
      <c r="T4219" s="164">
        <v>0</v>
      </c>
    </row>
    <row r="4220" spans="1:20" ht="15.75" customHeight="1">
      <c r="A4220" s="126" t="s">
        <v>149</v>
      </c>
      <c r="B4220" s="163">
        <v>2022</v>
      </c>
      <c r="C4220" s="163">
        <v>8</v>
      </c>
      <c r="D4220" s="126" t="s">
        <v>60</v>
      </c>
      <c r="E4220" s="163">
        <v>2910</v>
      </c>
      <c r="F4220" s="163">
        <v>0</v>
      </c>
      <c r="G4220" s="163">
        <v>0</v>
      </c>
      <c r="H4220" s="163">
        <v>0</v>
      </c>
      <c r="I4220" s="163">
        <v>0</v>
      </c>
      <c r="J4220" s="163">
        <v>0</v>
      </c>
      <c r="K4220" s="163">
        <v>0</v>
      </c>
      <c r="L4220" s="163">
        <v>0</v>
      </c>
      <c r="M4220" s="163">
        <v>0</v>
      </c>
      <c r="N4220" s="163">
        <v>0</v>
      </c>
      <c r="O4220" s="163">
        <v>0</v>
      </c>
      <c r="P4220" s="163">
        <v>0</v>
      </c>
      <c r="Q4220" s="163">
        <v>0</v>
      </c>
      <c r="R4220" s="163">
        <v>0</v>
      </c>
      <c r="S4220" s="163">
        <v>0</v>
      </c>
      <c r="T4220" s="163">
        <v>0</v>
      </c>
    </row>
    <row r="4221" spans="1:20" ht="15.75" customHeight="1">
      <c r="A4221" s="130" t="s">
        <v>149</v>
      </c>
      <c r="B4221" s="164">
        <v>2022</v>
      </c>
      <c r="C4221" s="164">
        <v>9</v>
      </c>
      <c r="D4221" s="130" t="s">
        <v>61</v>
      </c>
      <c r="E4221" s="164">
        <v>2910</v>
      </c>
      <c r="F4221" s="164">
        <v>0</v>
      </c>
      <c r="G4221" s="164">
        <v>0</v>
      </c>
      <c r="H4221" s="164">
        <v>0</v>
      </c>
      <c r="I4221" s="164">
        <v>0</v>
      </c>
      <c r="J4221" s="164">
        <v>0</v>
      </c>
      <c r="K4221" s="164">
        <v>20</v>
      </c>
      <c r="L4221" s="164">
        <v>291</v>
      </c>
      <c r="M4221" s="164">
        <v>724.03</v>
      </c>
      <c r="N4221" s="164">
        <v>0.1</v>
      </c>
      <c r="O4221" s="164">
        <v>0.249</v>
      </c>
      <c r="P4221" s="164">
        <v>20</v>
      </c>
      <c r="Q4221" s="164">
        <v>291</v>
      </c>
      <c r="R4221" s="164">
        <v>724.03</v>
      </c>
      <c r="S4221" s="164">
        <v>0.1</v>
      </c>
      <c r="T4221" s="164">
        <v>0.249</v>
      </c>
    </row>
    <row r="4222" spans="1:20" ht="15.75" customHeight="1">
      <c r="A4222" s="126" t="s">
        <v>149</v>
      </c>
      <c r="B4222" s="163">
        <v>2023</v>
      </c>
      <c r="C4222" s="163">
        <v>0</v>
      </c>
      <c r="D4222" s="126" t="s">
        <v>53</v>
      </c>
      <c r="E4222" s="163">
        <v>2935</v>
      </c>
      <c r="F4222" s="163">
        <v>0</v>
      </c>
      <c r="G4222" s="163">
        <v>0</v>
      </c>
      <c r="H4222" s="163">
        <v>0</v>
      </c>
      <c r="I4222" s="163">
        <v>0</v>
      </c>
      <c r="J4222" s="163">
        <v>0</v>
      </c>
      <c r="K4222" s="163">
        <v>15</v>
      </c>
      <c r="L4222" s="163">
        <v>69</v>
      </c>
      <c r="M4222" s="163">
        <v>86.12</v>
      </c>
      <c r="N4222" s="163">
        <v>2.4E-2</v>
      </c>
      <c r="O4222" s="163">
        <v>2.9000000000000001E-2</v>
      </c>
      <c r="P4222" s="163">
        <v>15</v>
      </c>
      <c r="Q4222" s="163">
        <v>69</v>
      </c>
      <c r="R4222" s="163">
        <v>86.12</v>
      </c>
      <c r="S4222" s="163">
        <v>2.4E-2</v>
      </c>
      <c r="T4222" s="163">
        <v>2.9000000000000001E-2</v>
      </c>
    </row>
    <row r="4223" spans="1:20" ht="15.75" customHeight="1">
      <c r="A4223" s="130" t="s">
        <v>149</v>
      </c>
      <c r="B4223" s="164">
        <v>2023</v>
      </c>
      <c r="C4223" s="164">
        <v>1</v>
      </c>
      <c r="D4223" s="130" t="s">
        <v>54</v>
      </c>
      <c r="E4223" s="164">
        <v>2935</v>
      </c>
      <c r="F4223" s="164">
        <v>0</v>
      </c>
      <c r="G4223" s="164">
        <v>0</v>
      </c>
      <c r="H4223" s="164">
        <v>0</v>
      </c>
      <c r="I4223" s="164">
        <v>0</v>
      </c>
      <c r="J4223" s="164">
        <v>0</v>
      </c>
      <c r="K4223" s="164">
        <v>17</v>
      </c>
      <c r="L4223" s="164">
        <v>190</v>
      </c>
      <c r="M4223" s="164">
        <v>579.97</v>
      </c>
      <c r="N4223" s="164">
        <v>6.5000000000000002E-2</v>
      </c>
      <c r="O4223" s="164">
        <v>0.19800000000000001</v>
      </c>
      <c r="P4223" s="164">
        <v>17</v>
      </c>
      <c r="Q4223" s="164">
        <v>190</v>
      </c>
      <c r="R4223" s="164">
        <v>579.97</v>
      </c>
      <c r="S4223" s="164">
        <v>6.5000000000000002E-2</v>
      </c>
      <c r="T4223" s="164">
        <v>0.19800000000000001</v>
      </c>
    </row>
    <row r="4224" spans="1:20" ht="15.75" customHeight="1">
      <c r="A4224" s="126" t="s">
        <v>149</v>
      </c>
      <c r="B4224" s="163">
        <v>2023</v>
      </c>
      <c r="C4224" s="163">
        <v>2</v>
      </c>
      <c r="D4224" s="126" t="s">
        <v>1415</v>
      </c>
      <c r="E4224" s="163">
        <v>2935</v>
      </c>
      <c r="F4224" s="163">
        <v>0</v>
      </c>
      <c r="G4224" s="163">
        <v>0</v>
      </c>
      <c r="H4224" s="163">
        <v>0</v>
      </c>
      <c r="I4224" s="163">
        <v>0</v>
      </c>
      <c r="J4224" s="163">
        <v>0</v>
      </c>
      <c r="K4224" s="163">
        <v>2</v>
      </c>
      <c r="L4224" s="163">
        <v>5894</v>
      </c>
      <c r="M4224" s="163">
        <v>46944.13</v>
      </c>
      <c r="N4224" s="163">
        <v>2.008</v>
      </c>
      <c r="O4224" s="163">
        <v>15.994</v>
      </c>
      <c r="P4224" s="163">
        <v>2</v>
      </c>
      <c r="Q4224" s="163">
        <v>5894</v>
      </c>
      <c r="R4224" s="163">
        <v>46944.13</v>
      </c>
      <c r="S4224" s="163">
        <v>2.008</v>
      </c>
      <c r="T4224" s="163">
        <v>15.994</v>
      </c>
    </row>
    <row r="4225" spans="1:20" ht="15.75" customHeight="1">
      <c r="A4225" s="130" t="s">
        <v>149</v>
      </c>
      <c r="B4225" s="164">
        <v>2023</v>
      </c>
      <c r="C4225" s="164">
        <v>3</v>
      </c>
      <c r="D4225" s="130" t="s">
        <v>55</v>
      </c>
      <c r="E4225" s="164">
        <v>2935</v>
      </c>
      <c r="F4225" s="164">
        <v>0</v>
      </c>
      <c r="G4225" s="164">
        <v>0</v>
      </c>
      <c r="H4225" s="164">
        <v>0</v>
      </c>
      <c r="I4225" s="164">
        <v>0</v>
      </c>
      <c r="J4225" s="164">
        <v>0</v>
      </c>
      <c r="K4225" s="164">
        <v>0</v>
      </c>
      <c r="L4225" s="164">
        <v>0</v>
      </c>
      <c r="M4225" s="164">
        <v>0</v>
      </c>
      <c r="N4225" s="164">
        <v>0</v>
      </c>
      <c r="O4225" s="164">
        <v>0</v>
      </c>
      <c r="P4225" s="164">
        <v>0</v>
      </c>
      <c r="Q4225" s="164">
        <v>0</v>
      </c>
      <c r="R4225" s="164">
        <v>0</v>
      </c>
      <c r="S4225" s="164">
        <v>0</v>
      </c>
      <c r="T4225" s="164">
        <v>0</v>
      </c>
    </row>
    <row r="4226" spans="1:20" ht="15.75" customHeight="1">
      <c r="A4226" s="126" t="s">
        <v>149</v>
      </c>
      <c r="B4226" s="163">
        <v>2023</v>
      </c>
      <c r="C4226" s="163">
        <v>4</v>
      </c>
      <c r="D4226" s="126" t="s">
        <v>56</v>
      </c>
      <c r="E4226" s="163">
        <v>2935</v>
      </c>
      <c r="F4226" s="163">
        <v>0</v>
      </c>
      <c r="G4226" s="163">
        <v>0</v>
      </c>
      <c r="H4226" s="163">
        <v>0</v>
      </c>
      <c r="I4226" s="163">
        <v>0</v>
      </c>
      <c r="J4226" s="163">
        <v>0</v>
      </c>
      <c r="K4226" s="163">
        <v>1</v>
      </c>
      <c r="L4226" s="163">
        <v>1</v>
      </c>
      <c r="M4226" s="163">
        <v>1.02</v>
      </c>
      <c r="N4226" s="163">
        <v>0</v>
      </c>
      <c r="O4226" s="163">
        <v>0</v>
      </c>
      <c r="P4226" s="163">
        <v>1</v>
      </c>
      <c r="Q4226" s="163">
        <v>1</v>
      </c>
      <c r="R4226" s="163">
        <v>1.02</v>
      </c>
      <c r="S4226" s="163">
        <v>0</v>
      </c>
      <c r="T4226" s="163">
        <v>0</v>
      </c>
    </row>
    <row r="4227" spans="1:20" ht="15.75" customHeight="1">
      <c r="A4227" s="130" t="s">
        <v>149</v>
      </c>
      <c r="B4227" s="164">
        <v>2023</v>
      </c>
      <c r="C4227" s="164">
        <v>5</v>
      </c>
      <c r="D4227" s="130" t="s">
        <v>57</v>
      </c>
      <c r="E4227" s="164">
        <v>2935</v>
      </c>
      <c r="F4227" s="164">
        <v>0</v>
      </c>
      <c r="G4227" s="164">
        <v>0</v>
      </c>
      <c r="H4227" s="164">
        <v>0</v>
      </c>
      <c r="I4227" s="164">
        <v>0</v>
      </c>
      <c r="J4227" s="164">
        <v>0</v>
      </c>
      <c r="K4227" s="164">
        <v>8</v>
      </c>
      <c r="L4227" s="164">
        <v>110</v>
      </c>
      <c r="M4227" s="164">
        <v>197.38</v>
      </c>
      <c r="N4227" s="164">
        <v>3.6999999999999998E-2</v>
      </c>
      <c r="O4227" s="164">
        <v>6.7000000000000004E-2</v>
      </c>
      <c r="P4227" s="164">
        <v>8</v>
      </c>
      <c r="Q4227" s="164">
        <v>110</v>
      </c>
      <c r="R4227" s="164">
        <v>197.38</v>
      </c>
      <c r="S4227" s="164">
        <v>3.6999999999999998E-2</v>
      </c>
      <c r="T4227" s="164">
        <v>6.7000000000000004E-2</v>
      </c>
    </row>
    <row r="4228" spans="1:20" ht="15.75" customHeight="1">
      <c r="A4228" s="126" t="s">
        <v>149</v>
      </c>
      <c r="B4228" s="163">
        <v>2023</v>
      </c>
      <c r="C4228" s="163">
        <v>6</v>
      </c>
      <c r="D4228" s="126" t="s">
        <v>58</v>
      </c>
      <c r="E4228" s="163">
        <v>2935</v>
      </c>
      <c r="F4228" s="163">
        <v>0</v>
      </c>
      <c r="G4228" s="163">
        <v>0</v>
      </c>
      <c r="H4228" s="163">
        <v>0</v>
      </c>
      <c r="I4228" s="163">
        <v>0</v>
      </c>
      <c r="J4228" s="163">
        <v>0</v>
      </c>
      <c r="K4228" s="163">
        <v>1</v>
      </c>
      <c r="L4228" s="163">
        <v>20</v>
      </c>
      <c r="M4228" s="163">
        <v>60</v>
      </c>
      <c r="N4228" s="163">
        <v>7.0000000000000001E-3</v>
      </c>
      <c r="O4228" s="163">
        <v>0.02</v>
      </c>
      <c r="P4228" s="163">
        <v>1</v>
      </c>
      <c r="Q4228" s="163">
        <v>20</v>
      </c>
      <c r="R4228" s="163">
        <v>60</v>
      </c>
      <c r="S4228" s="163">
        <v>7.0000000000000001E-3</v>
      </c>
      <c r="T4228" s="163">
        <v>0.02</v>
      </c>
    </row>
    <row r="4229" spans="1:20" ht="15.75" customHeight="1">
      <c r="A4229" s="130" t="s">
        <v>149</v>
      </c>
      <c r="B4229" s="164">
        <v>2023</v>
      </c>
      <c r="C4229" s="164">
        <v>7</v>
      </c>
      <c r="D4229" s="130" t="s">
        <v>59</v>
      </c>
      <c r="E4229" s="164">
        <v>2935</v>
      </c>
      <c r="F4229" s="164">
        <v>0</v>
      </c>
      <c r="G4229" s="164">
        <v>0</v>
      </c>
      <c r="H4229" s="164">
        <v>0</v>
      </c>
      <c r="I4229" s="164">
        <v>0</v>
      </c>
      <c r="J4229" s="164">
        <v>0</v>
      </c>
      <c r="K4229" s="164">
        <v>0</v>
      </c>
      <c r="L4229" s="164">
        <v>0</v>
      </c>
      <c r="M4229" s="164">
        <v>0</v>
      </c>
      <c r="N4229" s="164">
        <v>0</v>
      </c>
      <c r="O4229" s="164">
        <v>0</v>
      </c>
      <c r="P4229" s="164">
        <v>0</v>
      </c>
      <c r="Q4229" s="164">
        <v>0</v>
      </c>
      <c r="R4229" s="164">
        <v>0</v>
      </c>
      <c r="S4229" s="164">
        <v>0</v>
      </c>
      <c r="T4229" s="164">
        <v>0</v>
      </c>
    </row>
    <row r="4230" spans="1:20" ht="15.75" customHeight="1">
      <c r="A4230" s="126" t="s">
        <v>149</v>
      </c>
      <c r="B4230" s="163">
        <v>2023</v>
      </c>
      <c r="C4230" s="163">
        <v>8</v>
      </c>
      <c r="D4230" s="126" t="s">
        <v>60</v>
      </c>
      <c r="E4230" s="163">
        <v>2935</v>
      </c>
      <c r="F4230" s="163">
        <v>0</v>
      </c>
      <c r="G4230" s="163">
        <v>0</v>
      </c>
      <c r="H4230" s="163">
        <v>0</v>
      </c>
      <c r="I4230" s="163">
        <v>0</v>
      </c>
      <c r="J4230" s="163">
        <v>0</v>
      </c>
      <c r="K4230" s="163">
        <v>0</v>
      </c>
      <c r="L4230" s="163">
        <v>0</v>
      </c>
      <c r="M4230" s="163">
        <v>0</v>
      </c>
      <c r="N4230" s="163">
        <v>0</v>
      </c>
      <c r="O4230" s="163">
        <v>0</v>
      </c>
      <c r="P4230" s="163">
        <v>0</v>
      </c>
      <c r="Q4230" s="163">
        <v>0</v>
      </c>
      <c r="R4230" s="163">
        <v>0</v>
      </c>
      <c r="S4230" s="163">
        <v>0</v>
      </c>
      <c r="T4230" s="163">
        <v>0</v>
      </c>
    </row>
    <row r="4231" spans="1:20" ht="15.75" customHeight="1">
      <c r="A4231" s="130" t="s">
        <v>149</v>
      </c>
      <c r="B4231" s="164">
        <v>2023</v>
      </c>
      <c r="C4231" s="164">
        <v>9</v>
      </c>
      <c r="D4231" s="130" t="s">
        <v>61</v>
      </c>
      <c r="E4231" s="164">
        <v>2935</v>
      </c>
      <c r="F4231" s="164">
        <v>0</v>
      </c>
      <c r="G4231" s="164">
        <v>0</v>
      </c>
      <c r="H4231" s="164">
        <v>0</v>
      </c>
      <c r="I4231" s="164">
        <v>0</v>
      </c>
      <c r="J4231" s="164">
        <v>0</v>
      </c>
      <c r="K4231" s="164">
        <v>14</v>
      </c>
      <c r="L4231" s="164">
        <v>84</v>
      </c>
      <c r="M4231" s="164">
        <v>103.09</v>
      </c>
      <c r="N4231" s="164">
        <v>2.9000000000000001E-2</v>
      </c>
      <c r="O4231" s="164">
        <v>3.5000000000000003E-2</v>
      </c>
      <c r="P4231" s="164">
        <v>14</v>
      </c>
      <c r="Q4231" s="164">
        <v>84</v>
      </c>
      <c r="R4231" s="164">
        <v>103.09</v>
      </c>
      <c r="S4231" s="164">
        <v>2.9000000000000001E-2</v>
      </c>
      <c r="T4231" s="164">
        <v>3.5000000000000003E-2</v>
      </c>
    </row>
    <row r="4232" spans="1:20" ht="15.75" customHeight="1">
      <c r="A4232" s="126" t="s">
        <v>298</v>
      </c>
      <c r="B4232" s="163">
        <v>2015</v>
      </c>
      <c r="C4232" s="163">
        <v>0</v>
      </c>
      <c r="D4232" s="126" t="s">
        <v>53</v>
      </c>
      <c r="E4232" s="163">
        <v>56038</v>
      </c>
      <c r="F4232" s="163">
        <v>0</v>
      </c>
      <c r="G4232" s="163">
        <v>0</v>
      </c>
      <c r="H4232" s="163">
        <v>0</v>
      </c>
      <c r="I4232" s="163">
        <v>0</v>
      </c>
      <c r="J4232" s="163">
        <v>0</v>
      </c>
      <c r="K4232" s="163">
        <v>27</v>
      </c>
      <c r="L4232" s="163">
        <v>4784</v>
      </c>
      <c r="M4232" s="163">
        <v>598.6</v>
      </c>
      <c r="N4232" s="163">
        <v>8.5000000000000006E-2</v>
      </c>
      <c r="O4232" s="163">
        <v>1.0999999999999999E-2</v>
      </c>
      <c r="P4232" s="163">
        <v>27</v>
      </c>
      <c r="Q4232" s="163">
        <v>4784</v>
      </c>
      <c r="R4232" s="163">
        <v>598.6</v>
      </c>
      <c r="S4232" s="163">
        <v>8.5000000000000006E-2</v>
      </c>
      <c r="T4232" s="163">
        <v>1.0999999999999999E-2</v>
      </c>
    </row>
    <row r="4233" spans="1:20" ht="15.75" customHeight="1">
      <c r="A4233" s="130" t="s">
        <v>298</v>
      </c>
      <c r="B4233" s="164">
        <v>2015</v>
      </c>
      <c r="C4233" s="164">
        <v>1</v>
      </c>
      <c r="D4233" s="130" t="s">
        <v>54</v>
      </c>
      <c r="E4233" s="164">
        <v>56038</v>
      </c>
      <c r="F4233" s="164">
        <v>0</v>
      </c>
      <c r="G4233" s="164">
        <v>0</v>
      </c>
      <c r="H4233" s="164">
        <v>0</v>
      </c>
      <c r="I4233" s="164">
        <v>0</v>
      </c>
      <c r="J4233" s="164">
        <v>0</v>
      </c>
      <c r="K4233" s="164">
        <v>247</v>
      </c>
      <c r="L4233" s="164">
        <v>9688</v>
      </c>
      <c r="M4233" s="164">
        <v>7754.15</v>
      </c>
      <c r="N4233" s="164">
        <v>0.17299999999999999</v>
      </c>
      <c r="O4233" s="164">
        <v>0.13800000000000001</v>
      </c>
      <c r="P4233" s="164">
        <v>247</v>
      </c>
      <c r="Q4233" s="164">
        <v>9688</v>
      </c>
      <c r="R4233" s="164">
        <v>7754.15</v>
      </c>
      <c r="S4233" s="164">
        <v>0.17299999999999999</v>
      </c>
      <c r="T4233" s="164">
        <v>0.13800000000000001</v>
      </c>
    </row>
    <row r="4234" spans="1:20" ht="15.75" customHeight="1">
      <c r="A4234" s="126" t="s">
        <v>298</v>
      </c>
      <c r="B4234" s="163">
        <v>2015</v>
      </c>
      <c r="C4234" s="163">
        <v>2</v>
      </c>
      <c r="D4234" s="126" t="s">
        <v>1415</v>
      </c>
      <c r="E4234" s="163">
        <v>56038</v>
      </c>
      <c r="F4234" s="163">
        <v>0</v>
      </c>
      <c r="G4234" s="163">
        <v>0</v>
      </c>
      <c r="H4234" s="163">
        <v>0</v>
      </c>
      <c r="I4234" s="163">
        <v>0</v>
      </c>
      <c r="J4234" s="163">
        <v>0</v>
      </c>
      <c r="K4234" s="163">
        <v>14</v>
      </c>
      <c r="L4234" s="163">
        <v>47328</v>
      </c>
      <c r="M4234" s="163">
        <v>14519.31</v>
      </c>
      <c r="N4234" s="163">
        <v>0.84499999999999997</v>
      </c>
      <c r="O4234" s="163">
        <v>0.25900000000000001</v>
      </c>
      <c r="P4234" s="163">
        <v>14</v>
      </c>
      <c r="Q4234" s="163">
        <v>47328</v>
      </c>
      <c r="R4234" s="163">
        <v>14519.31</v>
      </c>
      <c r="S4234" s="163">
        <v>0.84499999999999997</v>
      </c>
      <c r="T4234" s="163">
        <v>0.25900000000000001</v>
      </c>
    </row>
    <row r="4235" spans="1:20" ht="15.75" customHeight="1">
      <c r="A4235" s="130" t="s">
        <v>298</v>
      </c>
      <c r="B4235" s="164">
        <v>2015</v>
      </c>
      <c r="C4235" s="164">
        <v>3</v>
      </c>
      <c r="D4235" s="130" t="s">
        <v>55</v>
      </c>
      <c r="E4235" s="164">
        <v>56038</v>
      </c>
      <c r="F4235" s="164">
        <v>0</v>
      </c>
      <c r="G4235" s="164">
        <v>0</v>
      </c>
      <c r="H4235" s="164">
        <v>0</v>
      </c>
      <c r="I4235" s="164">
        <v>0</v>
      </c>
      <c r="J4235" s="164">
        <v>0</v>
      </c>
      <c r="K4235" s="164">
        <v>75</v>
      </c>
      <c r="L4235" s="164">
        <v>14671</v>
      </c>
      <c r="M4235" s="164">
        <v>54297.85</v>
      </c>
      <c r="N4235" s="164">
        <v>0.26200000000000001</v>
      </c>
      <c r="O4235" s="164">
        <v>0.96899999999999997</v>
      </c>
      <c r="P4235" s="164">
        <v>75</v>
      </c>
      <c r="Q4235" s="164">
        <v>14671</v>
      </c>
      <c r="R4235" s="164">
        <v>54297.85</v>
      </c>
      <c r="S4235" s="164">
        <v>0.26200000000000001</v>
      </c>
      <c r="T4235" s="164">
        <v>0.96899999999999997</v>
      </c>
    </row>
    <row r="4236" spans="1:20" ht="15.75" customHeight="1">
      <c r="A4236" s="126" t="s">
        <v>298</v>
      </c>
      <c r="B4236" s="163">
        <v>2015</v>
      </c>
      <c r="C4236" s="163">
        <v>4</v>
      </c>
      <c r="D4236" s="126" t="s">
        <v>56</v>
      </c>
      <c r="E4236" s="163">
        <v>56038</v>
      </c>
      <c r="F4236" s="163">
        <v>0</v>
      </c>
      <c r="G4236" s="163">
        <v>0</v>
      </c>
      <c r="H4236" s="163">
        <v>0</v>
      </c>
      <c r="I4236" s="163">
        <v>0</v>
      </c>
      <c r="J4236" s="163">
        <v>0</v>
      </c>
      <c r="K4236" s="163">
        <v>19</v>
      </c>
      <c r="L4236" s="163">
        <v>4357</v>
      </c>
      <c r="M4236" s="163">
        <v>1677.5</v>
      </c>
      <c r="N4236" s="163">
        <v>7.8E-2</v>
      </c>
      <c r="O4236" s="163">
        <v>0.03</v>
      </c>
      <c r="P4236" s="163">
        <v>19</v>
      </c>
      <c r="Q4236" s="163">
        <v>4357</v>
      </c>
      <c r="R4236" s="163">
        <v>1677.5</v>
      </c>
      <c r="S4236" s="163">
        <v>7.8E-2</v>
      </c>
      <c r="T4236" s="163">
        <v>0.03</v>
      </c>
    </row>
    <row r="4237" spans="1:20" ht="15.75" customHeight="1">
      <c r="A4237" s="130" t="s">
        <v>298</v>
      </c>
      <c r="B4237" s="164">
        <v>2015</v>
      </c>
      <c r="C4237" s="164">
        <v>5</v>
      </c>
      <c r="D4237" s="130" t="s">
        <v>57</v>
      </c>
      <c r="E4237" s="164">
        <v>56038</v>
      </c>
      <c r="F4237" s="164">
        <v>0</v>
      </c>
      <c r="G4237" s="164">
        <v>0</v>
      </c>
      <c r="H4237" s="164">
        <v>0</v>
      </c>
      <c r="I4237" s="164">
        <v>0</v>
      </c>
      <c r="J4237" s="164">
        <v>0</v>
      </c>
      <c r="K4237" s="164">
        <v>177</v>
      </c>
      <c r="L4237" s="164">
        <v>62803</v>
      </c>
      <c r="M4237" s="164">
        <v>31616.75</v>
      </c>
      <c r="N4237" s="164">
        <v>1.121</v>
      </c>
      <c r="O4237" s="164">
        <v>0.56399999999999995</v>
      </c>
      <c r="P4237" s="164">
        <v>177</v>
      </c>
      <c r="Q4237" s="164">
        <v>62803</v>
      </c>
      <c r="R4237" s="164">
        <v>31616.75</v>
      </c>
      <c r="S4237" s="164">
        <v>1.121</v>
      </c>
      <c r="T4237" s="164">
        <v>0.56399999999999995</v>
      </c>
    </row>
    <row r="4238" spans="1:20" ht="15.75" customHeight="1">
      <c r="A4238" s="126" t="s">
        <v>298</v>
      </c>
      <c r="B4238" s="163">
        <v>2015</v>
      </c>
      <c r="C4238" s="163">
        <v>6</v>
      </c>
      <c r="D4238" s="126" t="s">
        <v>58</v>
      </c>
      <c r="E4238" s="163">
        <v>56038</v>
      </c>
      <c r="F4238" s="163">
        <v>0</v>
      </c>
      <c r="G4238" s="163">
        <v>0</v>
      </c>
      <c r="H4238" s="163">
        <v>0</v>
      </c>
      <c r="I4238" s="163">
        <v>0</v>
      </c>
      <c r="J4238" s="163">
        <v>0</v>
      </c>
      <c r="K4238" s="163">
        <v>1</v>
      </c>
      <c r="L4238" s="163">
        <v>6</v>
      </c>
      <c r="M4238" s="163">
        <v>32.799999999999997</v>
      </c>
      <c r="N4238" s="163">
        <v>0</v>
      </c>
      <c r="O4238" s="163">
        <v>1E-3</v>
      </c>
      <c r="P4238" s="163">
        <v>1</v>
      </c>
      <c r="Q4238" s="163">
        <v>6</v>
      </c>
      <c r="R4238" s="163">
        <v>32.799999999999997</v>
      </c>
      <c r="S4238" s="163">
        <v>0</v>
      </c>
      <c r="T4238" s="163">
        <v>1E-3</v>
      </c>
    </row>
    <row r="4239" spans="1:20" ht="15.75" customHeight="1">
      <c r="A4239" s="130" t="s">
        <v>298</v>
      </c>
      <c r="B4239" s="164">
        <v>2015</v>
      </c>
      <c r="C4239" s="164">
        <v>7</v>
      </c>
      <c r="D4239" s="130" t="s">
        <v>59</v>
      </c>
      <c r="E4239" s="164">
        <v>56038</v>
      </c>
      <c r="F4239" s="164">
        <v>0</v>
      </c>
      <c r="G4239" s="164">
        <v>0</v>
      </c>
      <c r="H4239" s="164">
        <v>0</v>
      </c>
      <c r="I4239" s="164">
        <v>0</v>
      </c>
      <c r="J4239" s="164">
        <v>0</v>
      </c>
      <c r="K4239" s="164">
        <v>2</v>
      </c>
      <c r="L4239" s="164">
        <v>38</v>
      </c>
      <c r="M4239" s="164">
        <v>100.6</v>
      </c>
      <c r="N4239" s="164">
        <v>1E-3</v>
      </c>
      <c r="O4239" s="164">
        <v>2E-3</v>
      </c>
      <c r="P4239" s="164">
        <v>2</v>
      </c>
      <c r="Q4239" s="164">
        <v>38</v>
      </c>
      <c r="R4239" s="164">
        <v>100.6</v>
      </c>
      <c r="S4239" s="164">
        <v>1E-3</v>
      </c>
      <c r="T4239" s="164">
        <v>2E-3</v>
      </c>
    </row>
    <row r="4240" spans="1:20" ht="15.75" customHeight="1">
      <c r="A4240" s="126" t="s">
        <v>298</v>
      </c>
      <c r="B4240" s="163">
        <v>2015</v>
      </c>
      <c r="C4240" s="163">
        <v>8</v>
      </c>
      <c r="D4240" s="126" t="s">
        <v>60</v>
      </c>
      <c r="E4240" s="163">
        <v>56038</v>
      </c>
      <c r="F4240" s="163">
        <v>0</v>
      </c>
      <c r="G4240" s="163">
        <v>0</v>
      </c>
      <c r="H4240" s="163">
        <v>0</v>
      </c>
      <c r="I4240" s="163">
        <v>0</v>
      </c>
      <c r="J4240" s="163">
        <v>0</v>
      </c>
      <c r="K4240" s="163">
        <v>4</v>
      </c>
      <c r="L4240" s="163">
        <v>2678</v>
      </c>
      <c r="M4240" s="163">
        <v>157.9</v>
      </c>
      <c r="N4240" s="163">
        <v>4.8000000000000001E-2</v>
      </c>
      <c r="O4240" s="163">
        <v>3.0000000000000001E-3</v>
      </c>
      <c r="P4240" s="163">
        <v>4</v>
      </c>
      <c r="Q4240" s="163">
        <v>2678</v>
      </c>
      <c r="R4240" s="163">
        <v>157.9</v>
      </c>
      <c r="S4240" s="163">
        <v>4.8000000000000001E-2</v>
      </c>
      <c r="T4240" s="163">
        <v>3.0000000000000001E-3</v>
      </c>
    </row>
    <row r="4241" spans="1:20" ht="15.75" customHeight="1">
      <c r="A4241" s="130" t="s">
        <v>298</v>
      </c>
      <c r="B4241" s="164">
        <v>2015</v>
      </c>
      <c r="C4241" s="164">
        <v>9</v>
      </c>
      <c r="D4241" s="130" t="s">
        <v>61</v>
      </c>
      <c r="E4241" s="164">
        <v>56038</v>
      </c>
      <c r="F4241" s="164">
        <v>0</v>
      </c>
      <c r="G4241" s="164">
        <v>0</v>
      </c>
      <c r="H4241" s="164">
        <v>0</v>
      </c>
      <c r="I4241" s="164">
        <v>0</v>
      </c>
      <c r="J4241" s="164">
        <v>0</v>
      </c>
      <c r="K4241" s="164">
        <v>207</v>
      </c>
      <c r="L4241" s="164">
        <v>23571</v>
      </c>
      <c r="M4241" s="164">
        <v>9222.8799999999992</v>
      </c>
      <c r="N4241" s="164">
        <v>0.42099999999999999</v>
      </c>
      <c r="O4241" s="164">
        <v>0.16500000000000001</v>
      </c>
      <c r="P4241" s="164">
        <v>207</v>
      </c>
      <c r="Q4241" s="164">
        <v>23571</v>
      </c>
      <c r="R4241" s="164">
        <v>9222.8799999999992</v>
      </c>
      <c r="S4241" s="164">
        <v>0.42099999999999999</v>
      </c>
      <c r="T4241" s="164">
        <v>0.16500000000000001</v>
      </c>
    </row>
    <row r="4242" spans="1:20" ht="15.75" customHeight="1">
      <c r="A4242" s="126" t="s">
        <v>298</v>
      </c>
      <c r="B4242" s="163">
        <v>2016</v>
      </c>
      <c r="C4242" s="163">
        <v>0</v>
      </c>
      <c r="D4242" s="126" t="s">
        <v>53</v>
      </c>
      <c r="E4242" s="163">
        <v>56189</v>
      </c>
      <c r="F4242" s="163">
        <v>0</v>
      </c>
      <c r="G4242" s="163">
        <v>0</v>
      </c>
      <c r="H4242" s="163">
        <v>0</v>
      </c>
      <c r="I4242" s="163">
        <v>0</v>
      </c>
      <c r="J4242" s="163">
        <v>0</v>
      </c>
      <c r="K4242" s="163">
        <v>66</v>
      </c>
      <c r="L4242" s="163">
        <v>42986</v>
      </c>
      <c r="M4242" s="163">
        <v>8588.7000000000007</v>
      </c>
      <c r="N4242" s="163">
        <v>0.76500000000000001</v>
      </c>
      <c r="O4242" s="163">
        <v>0.153</v>
      </c>
      <c r="P4242" s="163">
        <v>66</v>
      </c>
      <c r="Q4242" s="163">
        <v>42986</v>
      </c>
      <c r="R4242" s="163">
        <v>8588.7000000000007</v>
      </c>
      <c r="S4242" s="163">
        <v>0.76500000000000001</v>
      </c>
      <c r="T4242" s="163">
        <v>0.153</v>
      </c>
    </row>
    <row r="4243" spans="1:20" ht="15.75" customHeight="1">
      <c r="A4243" s="130" t="s">
        <v>298</v>
      </c>
      <c r="B4243" s="164">
        <v>2016</v>
      </c>
      <c r="C4243" s="164">
        <v>1</v>
      </c>
      <c r="D4243" s="130" t="s">
        <v>54</v>
      </c>
      <c r="E4243" s="164">
        <v>56189</v>
      </c>
      <c r="F4243" s="164">
        <v>0</v>
      </c>
      <c r="G4243" s="164">
        <v>0</v>
      </c>
      <c r="H4243" s="164">
        <v>0</v>
      </c>
      <c r="I4243" s="164">
        <v>0</v>
      </c>
      <c r="J4243" s="164">
        <v>0</v>
      </c>
      <c r="K4243" s="164">
        <v>330</v>
      </c>
      <c r="L4243" s="164">
        <v>6712</v>
      </c>
      <c r="M4243" s="164">
        <v>7135.25</v>
      </c>
      <c r="N4243" s="164">
        <v>0.11899999999999999</v>
      </c>
      <c r="O4243" s="164">
        <v>0.127</v>
      </c>
      <c r="P4243" s="164">
        <v>330</v>
      </c>
      <c r="Q4243" s="164">
        <v>6712</v>
      </c>
      <c r="R4243" s="164">
        <v>7135.25</v>
      </c>
      <c r="S4243" s="164">
        <v>0.11899999999999999</v>
      </c>
      <c r="T4243" s="164">
        <v>0.127</v>
      </c>
    </row>
    <row r="4244" spans="1:20" ht="15.75" customHeight="1">
      <c r="A4244" s="126" t="s">
        <v>298</v>
      </c>
      <c r="B4244" s="163">
        <v>2016</v>
      </c>
      <c r="C4244" s="163">
        <v>2</v>
      </c>
      <c r="D4244" s="126" t="s">
        <v>1415</v>
      </c>
      <c r="E4244" s="163">
        <v>56189</v>
      </c>
      <c r="F4244" s="163">
        <v>0</v>
      </c>
      <c r="G4244" s="163">
        <v>0</v>
      </c>
      <c r="H4244" s="163">
        <v>0</v>
      </c>
      <c r="I4244" s="163">
        <v>0</v>
      </c>
      <c r="J4244" s="163">
        <v>0</v>
      </c>
      <c r="K4244" s="163">
        <v>6</v>
      </c>
      <c r="L4244" s="163">
        <v>23627</v>
      </c>
      <c r="M4244" s="163">
        <v>21162.23</v>
      </c>
      <c r="N4244" s="163">
        <v>0.42</v>
      </c>
      <c r="O4244" s="163">
        <v>0.377</v>
      </c>
      <c r="P4244" s="163">
        <v>6</v>
      </c>
      <c r="Q4244" s="163">
        <v>23627</v>
      </c>
      <c r="R4244" s="163">
        <v>21162.23</v>
      </c>
      <c r="S4244" s="163">
        <v>0.42</v>
      </c>
      <c r="T4244" s="163">
        <v>0.377</v>
      </c>
    </row>
    <row r="4245" spans="1:20" ht="15.75" customHeight="1">
      <c r="A4245" s="130" t="s">
        <v>298</v>
      </c>
      <c r="B4245" s="164">
        <v>2016</v>
      </c>
      <c r="C4245" s="164">
        <v>3</v>
      </c>
      <c r="D4245" s="130" t="s">
        <v>55</v>
      </c>
      <c r="E4245" s="164">
        <v>56189</v>
      </c>
      <c r="F4245" s="164">
        <v>0</v>
      </c>
      <c r="G4245" s="164">
        <v>0</v>
      </c>
      <c r="H4245" s="164">
        <v>0</v>
      </c>
      <c r="I4245" s="164">
        <v>0</v>
      </c>
      <c r="J4245" s="164">
        <v>0</v>
      </c>
      <c r="K4245" s="164">
        <v>92</v>
      </c>
      <c r="L4245" s="164">
        <v>15738</v>
      </c>
      <c r="M4245" s="164">
        <v>32445.55</v>
      </c>
      <c r="N4245" s="164">
        <v>0.28000000000000003</v>
      </c>
      <c r="O4245" s="164">
        <v>0.57699999999999996</v>
      </c>
      <c r="P4245" s="164">
        <v>92</v>
      </c>
      <c r="Q4245" s="164">
        <v>15738</v>
      </c>
      <c r="R4245" s="164">
        <v>32445.55</v>
      </c>
      <c r="S4245" s="164">
        <v>0.28000000000000003</v>
      </c>
      <c r="T4245" s="164">
        <v>0.57699999999999996</v>
      </c>
    </row>
    <row r="4246" spans="1:20" ht="15.75" customHeight="1">
      <c r="A4246" s="126" t="s">
        <v>298</v>
      </c>
      <c r="B4246" s="163">
        <v>2016</v>
      </c>
      <c r="C4246" s="163">
        <v>4</v>
      </c>
      <c r="D4246" s="126" t="s">
        <v>56</v>
      </c>
      <c r="E4246" s="163">
        <v>56189</v>
      </c>
      <c r="F4246" s="163">
        <v>0</v>
      </c>
      <c r="G4246" s="163">
        <v>0</v>
      </c>
      <c r="H4246" s="163">
        <v>0</v>
      </c>
      <c r="I4246" s="163">
        <v>0</v>
      </c>
      <c r="J4246" s="163">
        <v>0</v>
      </c>
      <c r="K4246" s="163">
        <v>8</v>
      </c>
      <c r="L4246" s="163">
        <v>422</v>
      </c>
      <c r="M4246" s="163">
        <v>441.9</v>
      </c>
      <c r="N4246" s="163">
        <v>8.0000000000000002E-3</v>
      </c>
      <c r="O4246" s="163">
        <v>8.0000000000000002E-3</v>
      </c>
      <c r="P4246" s="163">
        <v>8</v>
      </c>
      <c r="Q4246" s="163">
        <v>422</v>
      </c>
      <c r="R4246" s="163">
        <v>441.9</v>
      </c>
      <c r="S4246" s="163">
        <v>8.0000000000000002E-3</v>
      </c>
      <c r="T4246" s="163">
        <v>8.0000000000000002E-3</v>
      </c>
    </row>
    <row r="4247" spans="1:20" ht="15.75" customHeight="1">
      <c r="A4247" s="130" t="s">
        <v>298</v>
      </c>
      <c r="B4247" s="164">
        <v>2016</v>
      </c>
      <c r="C4247" s="164">
        <v>5</v>
      </c>
      <c r="D4247" s="130" t="s">
        <v>57</v>
      </c>
      <c r="E4247" s="164">
        <v>56189</v>
      </c>
      <c r="F4247" s="164">
        <v>0</v>
      </c>
      <c r="G4247" s="164">
        <v>0</v>
      </c>
      <c r="H4247" s="164">
        <v>0</v>
      </c>
      <c r="I4247" s="164">
        <v>0</v>
      </c>
      <c r="J4247" s="164">
        <v>0</v>
      </c>
      <c r="K4247" s="164">
        <v>184</v>
      </c>
      <c r="L4247" s="164">
        <v>30749</v>
      </c>
      <c r="M4247" s="164">
        <v>21750.400000000001</v>
      </c>
      <c r="N4247" s="164">
        <v>0.54700000000000004</v>
      </c>
      <c r="O4247" s="164">
        <v>0.38700000000000001</v>
      </c>
      <c r="P4247" s="164">
        <v>184</v>
      </c>
      <c r="Q4247" s="164">
        <v>30749</v>
      </c>
      <c r="R4247" s="164">
        <v>21750.400000000001</v>
      </c>
      <c r="S4247" s="164">
        <v>0.54700000000000004</v>
      </c>
      <c r="T4247" s="164">
        <v>0.38700000000000001</v>
      </c>
    </row>
    <row r="4248" spans="1:20" ht="15.75" customHeight="1">
      <c r="A4248" s="126" t="s">
        <v>298</v>
      </c>
      <c r="B4248" s="163">
        <v>2016</v>
      </c>
      <c r="C4248" s="163">
        <v>6</v>
      </c>
      <c r="D4248" s="126" t="s">
        <v>58</v>
      </c>
      <c r="E4248" s="163">
        <v>56189</v>
      </c>
      <c r="F4248" s="163">
        <v>0</v>
      </c>
      <c r="G4248" s="163">
        <v>0</v>
      </c>
      <c r="H4248" s="163">
        <v>0</v>
      </c>
      <c r="I4248" s="163">
        <v>0</v>
      </c>
      <c r="J4248" s="163">
        <v>0</v>
      </c>
      <c r="K4248" s="163">
        <v>8</v>
      </c>
      <c r="L4248" s="163">
        <v>1690</v>
      </c>
      <c r="M4248" s="163">
        <v>878.2</v>
      </c>
      <c r="N4248" s="163">
        <v>0.03</v>
      </c>
      <c r="O4248" s="163">
        <v>1.6E-2</v>
      </c>
      <c r="P4248" s="163">
        <v>8</v>
      </c>
      <c r="Q4248" s="163">
        <v>1690</v>
      </c>
      <c r="R4248" s="163">
        <v>878.2</v>
      </c>
      <c r="S4248" s="163">
        <v>0.03</v>
      </c>
      <c r="T4248" s="163">
        <v>1.6E-2</v>
      </c>
    </row>
    <row r="4249" spans="1:20" ht="15.75" customHeight="1">
      <c r="A4249" s="130" t="s">
        <v>298</v>
      </c>
      <c r="B4249" s="164">
        <v>2016</v>
      </c>
      <c r="C4249" s="164">
        <v>7</v>
      </c>
      <c r="D4249" s="130" t="s">
        <v>59</v>
      </c>
      <c r="E4249" s="164">
        <v>56189</v>
      </c>
      <c r="F4249" s="164">
        <v>0</v>
      </c>
      <c r="G4249" s="164">
        <v>0</v>
      </c>
      <c r="H4249" s="164">
        <v>0</v>
      </c>
      <c r="I4249" s="164">
        <v>0</v>
      </c>
      <c r="J4249" s="164">
        <v>0</v>
      </c>
      <c r="K4249" s="164">
        <v>4</v>
      </c>
      <c r="L4249" s="164">
        <v>433</v>
      </c>
      <c r="M4249" s="164">
        <v>231.3</v>
      </c>
      <c r="N4249" s="164">
        <v>8.0000000000000002E-3</v>
      </c>
      <c r="O4249" s="164">
        <v>4.0000000000000001E-3</v>
      </c>
      <c r="P4249" s="164">
        <v>4</v>
      </c>
      <c r="Q4249" s="164">
        <v>433</v>
      </c>
      <c r="R4249" s="164">
        <v>231.3</v>
      </c>
      <c r="S4249" s="164">
        <v>8.0000000000000002E-3</v>
      </c>
      <c r="T4249" s="164">
        <v>4.0000000000000001E-3</v>
      </c>
    </row>
    <row r="4250" spans="1:20" ht="15.75" customHeight="1">
      <c r="A4250" s="126" t="s">
        <v>298</v>
      </c>
      <c r="B4250" s="163">
        <v>2016</v>
      </c>
      <c r="C4250" s="163">
        <v>8</v>
      </c>
      <c r="D4250" s="126" t="s">
        <v>60</v>
      </c>
      <c r="E4250" s="163">
        <v>56189</v>
      </c>
      <c r="F4250" s="163">
        <v>0</v>
      </c>
      <c r="G4250" s="163">
        <v>0</v>
      </c>
      <c r="H4250" s="163">
        <v>0</v>
      </c>
      <c r="I4250" s="163">
        <v>0</v>
      </c>
      <c r="J4250" s="163">
        <v>0</v>
      </c>
      <c r="K4250" s="163">
        <v>4</v>
      </c>
      <c r="L4250" s="163">
        <v>4115</v>
      </c>
      <c r="M4250" s="163">
        <v>702.8</v>
      </c>
      <c r="N4250" s="163">
        <v>7.2999999999999995E-2</v>
      </c>
      <c r="O4250" s="163">
        <v>1.2999999999999999E-2</v>
      </c>
      <c r="P4250" s="163">
        <v>4</v>
      </c>
      <c r="Q4250" s="163">
        <v>4115</v>
      </c>
      <c r="R4250" s="163">
        <v>702.8</v>
      </c>
      <c r="S4250" s="163">
        <v>7.2999999999999995E-2</v>
      </c>
      <c r="T4250" s="163">
        <v>1.2999999999999999E-2</v>
      </c>
    </row>
    <row r="4251" spans="1:20" ht="15.75" customHeight="1">
      <c r="A4251" s="130" t="s">
        <v>298</v>
      </c>
      <c r="B4251" s="164">
        <v>2016</v>
      </c>
      <c r="C4251" s="164">
        <v>9</v>
      </c>
      <c r="D4251" s="130" t="s">
        <v>61</v>
      </c>
      <c r="E4251" s="164">
        <v>56189</v>
      </c>
      <c r="F4251" s="164">
        <v>0</v>
      </c>
      <c r="G4251" s="164">
        <v>0</v>
      </c>
      <c r="H4251" s="164">
        <v>0</v>
      </c>
      <c r="I4251" s="164">
        <v>0</v>
      </c>
      <c r="J4251" s="164">
        <v>0</v>
      </c>
      <c r="K4251" s="164">
        <v>191</v>
      </c>
      <c r="L4251" s="164">
        <v>36428</v>
      </c>
      <c r="M4251" s="164">
        <v>16535.7</v>
      </c>
      <c r="N4251" s="164">
        <v>0.64800000000000002</v>
      </c>
      <c r="O4251" s="164">
        <v>0.29399999999999998</v>
      </c>
      <c r="P4251" s="164">
        <v>191</v>
      </c>
      <c r="Q4251" s="164">
        <v>36428</v>
      </c>
      <c r="R4251" s="164">
        <v>16535.7</v>
      </c>
      <c r="S4251" s="164">
        <v>0.64800000000000002</v>
      </c>
      <c r="T4251" s="164">
        <v>0.29399999999999998</v>
      </c>
    </row>
    <row r="4252" spans="1:20" ht="15.75" customHeight="1">
      <c r="A4252" s="126" t="s">
        <v>298</v>
      </c>
      <c r="B4252" s="163">
        <v>2017</v>
      </c>
      <c r="C4252" s="163">
        <v>0</v>
      </c>
      <c r="D4252" s="126" t="s">
        <v>53</v>
      </c>
      <c r="E4252" s="163">
        <v>56311</v>
      </c>
      <c r="F4252" s="163">
        <v>0</v>
      </c>
      <c r="G4252" s="163">
        <v>0</v>
      </c>
      <c r="H4252" s="163">
        <v>0</v>
      </c>
      <c r="I4252" s="163">
        <v>0</v>
      </c>
      <c r="J4252" s="163">
        <v>0</v>
      </c>
      <c r="K4252" s="163">
        <v>47</v>
      </c>
      <c r="L4252" s="163">
        <v>23625</v>
      </c>
      <c r="M4252" s="163">
        <v>4829.01</v>
      </c>
      <c r="N4252" s="163">
        <v>0.42</v>
      </c>
      <c r="O4252" s="163">
        <v>8.5999999999999993E-2</v>
      </c>
      <c r="P4252" s="163">
        <v>47</v>
      </c>
      <c r="Q4252" s="163">
        <v>23625</v>
      </c>
      <c r="R4252" s="163">
        <v>4829.01</v>
      </c>
      <c r="S4252" s="163">
        <v>0.42</v>
      </c>
      <c r="T4252" s="163">
        <v>8.5999999999999993E-2</v>
      </c>
    </row>
    <row r="4253" spans="1:20" ht="15.75" customHeight="1">
      <c r="A4253" s="130" t="s">
        <v>298</v>
      </c>
      <c r="B4253" s="164">
        <v>2017</v>
      </c>
      <c r="C4253" s="164">
        <v>1</v>
      </c>
      <c r="D4253" s="130" t="s">
        <v>54</v>
      </c>
      <c r="E4253" s="164">
        <v>56311</v>
      </c>
      <c r="F4253" s="164">
        <v>0</v>
      </c>
      <c r="G4253" s="164">
        <v>0</v>
      </c>
      <c r="H4253" s="164">
        <v>0</v>
      </c>
      <c r="I4253" s="164">
        <v>0</v>
      </c>
      <c r="J4253" s="164">
        <v>0</v>
      </c>
      <c r="K4253" s="164">
        <v>285</v>
      </c>
      <c r="L4253" s="164">
        <v>10045</v>
      </c>
      <c r="M4253" s="164">
        <v>10546.16</v>
      </c>
      <c r="N4253" s="164">
        <v>0.17799999999999999</v>
      </c>
      <c r="O4253" s="164">
        <v>0.187</v>
      </c>
      <c r="P4253" s="164">
        <v>285</v>
      </c>
      <c r="Q4253" s="164">
        <v>10045</v>
      </c>
      <c r="R4253" s="164">
        <v>10546.16</v>
      </c>
      <c r="S4253" s="164">
        <v>0.17799999999999999</v>
      </c>
      <c r="T4253" s="164">
        <v>0.187</v>
      </c>
    </row>
    <row r="4254" spans="1:20" ht="15.75" customHeight="1">
      <c r="A4254" s="126" t="s">
        <v>298</v>
      </c>
      <c r="B4254" s="163">
        <v>2017</v>
      </c>
      <c r="C4254" s="163">
        <v>2</v>
      </c>
      <c r="D4254" s="126" t="s">
        <v>1415</v>
      </c>
      <c r="E4254" s="163">
        <v>56311</v>
      </c>
      <c r="F4254" s="163">
        <v>0</v>
      </c>
      <c r="G4254" s="163">
        <v>0</v>
      </c>
      <c r="H4254" s="163">
        <v>0</v>
      </c>
      <c r="I4254" s="163">
        <v>0</v>
      </c>
      <c r="J4254" s="163">
        <v>0</v>
      </c>
      <c r="K4254" s="163">
        <v>10</v>
      </c>
      <c r="L4254" s="163">
        <v>37087</v>
      </c>
      <c r="M4254" s="163">
        <v>15678.39</v>
      </c>
      <c r="N4254" s="163">
        <v>0.65900000000000003</v>
      </c>
      <c r="O4254" s="163">
        <v>0.27800000000000002</v>
      </c>
      <c r="P4254" s="163">
        <v>10</v>
      </c>
      <c r="Q4254" s="163">
        <v>37087</v>
      </c>
      <c r="R4254" s="163">
        <v>15678.39</v>
      </c>
      <c r="S4254" s="163">
        <v>0.65900000000000003</v>
      </c>
      <c r="T4254" s="163">
        <v>0.27800000000000002</v>
      </c>
    </row>
    <row r="4255" spans="1:20" ht="15.75" customHeight="1">
      <c r="A4255" s="130" t="s">
        <v>298</v>
      </c>
      <c r="B4255" s="164">
        <v>2017</v>
      </c>
      <c r="C4255" s="164">
        <v>3</v>
      </c>
      <c r="D4255" s="130" t="s">
        <v>55</v>
      </c>
      <c r="E4255" s="164">
        <v>56311</v>
      </c>
      <c r="F4255" s="164">
        <v>2</v>
      </c>
      <c r="G4255" s="164">
        <v>113</v>
      </c>
      <c r="H4255" s="164">
        <v>1455.35</v>
      </c>
      <c r="I4255" s="164">
        <v>2E-3</v>
      </c>
      <c r="J4255" s="164">
        <v>2.5999999999999999E-2</v>
      </c>
      <c r="K4255" s="164">
        <v>57</v>
      </c>
      <c r="L4255" s="164">
        <v>31056</v>
      </c>
      <c r="M4255" s="164">
        <v>32727.3</v>
      </c>
      <c r="N4255" s="164">
        <v>0.55200000000000005</v>
      </c>
      <c r="O4255" s="164">
        <v>0.58099999999999996</v>
      </c>
      <c r="P4255" s="164">
        <v>59</v>
      </c>
      <c r="Q4255" s="164">
        <v>31169</v>
      </c>
      <c r="R4255" s="164">
        <v>34182.65</v>
      </c>
      <c r="S4255" s="164">
        <v>0.55400000000000005</v>
      </c>
      <c r="T4255" s="164">
        <v>0.60699999999999998</v>
      </c>
    </row>
    <row r="4256" spans="1:20" ht="15.75" customHeight="1">
      <c r="A4256" s="126" t="s">
        <v>298</v>
      </c>
      <c r="B4256" s="163">
        <v>2017</v>
      </c>
      <c r="C4256" s="163">
        <v>4</v>
      </c>
      <c r="D4256" s="126" t="s">
        <v>56</v>
      </c>
      <c r="E4256" s="163">
        <v>56311</v>
      </c>
      <c r="F4256" s="163">
        <v>0</v>
      </c>
      <c r="G4256" s="163">
        <v>0</v>
      </c>
      <c r="H4256" s="163">
        <v>0</v>
      </c>
      <c r="I4256" s="163">
        <v>0</v>
      </c>
      <c r="J4256" s="163">
        <v>0</v>
      </c>
      <c r="K4256" s="163">
        <v>19</v>
      </c>
      <c r="L4256" s="163">
        <v>2717</v>
      </c>
      <c r="M4256" s="163">
        <v>957.96</v>
      </c>
      <c r="N4256" s="163">
        <v>4.8000000000000001E-2</v>
      </c>
      <c r="O4256" s="163">
        <v>1.7000000000000001E-2</v>
      </c>
      <c r="P4256" s="163">
        <v>19</v>
      </c>
      <c r="Q4256" s="163">
        <v>2717</v>
      </c>
      <c r="R4256" s="163">
        <v>957.96</v>
      </c>
      <c r="S4256" s="163">
        <v>4.8000000000000001E-2</v>
      </c>
      <c r="T4256" s="163">
        <v>1.7000000000000001E-2</v>
      </c>
    </row>
    <row r="4257" spans="1:20" ht="15.75" customHeight="1">
      <c r="A4257" s="130" t="s">
        <v>298</v>
      </c>
      <c r="B4257" s="164">
        <v>2017</v>
      </c>
      <c r="C4257" s="164">
        <v>5</v>
      </c>
      <c r="D4257" s="130" t="s">
        <v>57</v>
      </c>
      <c r="E4257" s="164">
        <v>56311</v>
      </c>
      <c r="F4257" s="164">
        <v>0</v>
      </c>
      <c r="G4257" s="164">
        <v>0</v>
      </c>
      <c r="H4257" s="164">
        <v>0</v>
      </c>
      <c r="I4257" s="164">
        <v>0</v>
      </c>
      <c r="J4257" s="164">
        <v>0</v>
      </c>
      <c r="K4257" s="164">
        <v>165</v>
      </c>
      <c r="L4257" s="164">
        <v>40844</v>
      </c>
      <c r="M4257" s="164">
        <v>17095.7</v>
      </c>
      <c r="N4257" s="164">
        <v>0.72499999999999998</v>
      </c>
      <c r="O4257" s="164">
        <v>0.30399999999999999</v>
      </c>
      <c r="P4257" s="164">
        <v>165</v>
      </c>
      <c r="Q4257" s="164">
        <v>40844</v>
      </c>
      <c r="R4257" s="164">
        <v>17095.7</v>
      </c>
      <c r="S4257" s="164">
        <v>0.72499999999999998</v>
      </c>
      <c r="T4257" s="164">
        <v>0.30399999999999999</v>
      </c>
    </row>
    <row r="4258" spans="1:20" ht="15.75" customHeight="1">
      <c r="A4258" s="126" t="s">
        <v>298</v>
      </c>
      <c r="B4258" s="163">
        <v>2017</v>
      </c>
      <c r="C4258" s="163">
        <v>6</v>
      </c>
      <c r="D4258" s="126" t="s">
        <v>58</v>
      </c>
      <c r="E4258" s="163">
        <v>56311</v>
      </c>
      <c r="F4258" s="163">
        <v>59</v>
      </c>
      <c r="G4258" s="163">
        <v>50067</v>
      </c>
      <c r="H4258" s="163">
        <v>77503.25</v>
      </c>
      <c r="I4258" s="163">
        <v>0.88900000000000001</v>
      </c>
      <c r="J4258" s="163">
        <v>1.375</v>
      </c>
      <c r="K4258" s="163">
        <v>8</v>
      </c>
      <c r="L4258" s="163">
        <v>788</v>
      </c>
      <c r="M4258" s="163">
        <v>1403.75</v>
      </c>
      <c r="N4258" s="163">
        <v>1.4E-2</v>
      </c>
      <c r="O4258" s="163">
        <v>2.5000000000000001E-2</v>
      </c>
      <c r="P4258" s="163">
        <v>67</v>
      </c>
      <c r="Q4258" s="163">
        <v>50855</v>
      </c>
      <c r="R4258" s="163">
        <v>78907</v>
      </c>
      <c r="S4258" s="163">
        <v>0.90300000000000002</v>
      </c>
      <c r="T4258" s="163">
        <v>1.401</v>
      </c>
    </row>
    <row r="4259" spans="1:20" ht="15.75" customHeight="1">
      <c r="A4259" s="130" t="s">
        <v>298</v>
      </c>
      <c r="B4259" s="164">
        <v>2017</v>
      </c>
      <c r="C4259" s="164">
        <v>7</v>
      </c>
      <c r="D4259" s="130" t="s">
        <v>59</v>
      </c>
      <c r="E4259" s="164">
        <v>56311</v>
      </c>
      <c r="F4259" s="164">
        <v>0</v>
      </c>
      <c r="G4259" s="164">
        <v>0</v>
      </c>
      <c r="H4259" s="164">
        <v>0</v>
      </c>
      <c r="I4259" s="164">
        <v>0</v>
      </c>
      <c r="J4259" s="164">
        <v>0</v>
      </c>
      <c r="K4259" s="164">
        <v>6</v>
      </c>
      <c r="L4259" s="164">
        <v>6691</v>
      </c>
      <c r="M4259" s="164">
        <v>14109.98</v>
      </c>
      <c r="N4259" s="164">
        <v>0.11899999999999999</v>
      </c>
      <c r="O4259" s="164">
        <v>0.251</v>
      </c>
      <c r="P4259" s="164">
        <v>6</v>
      </c>
      <c r="Q4259" s="164">
        <v>6691</v>
      </c>
      <c r="R4259" s="164">
        <v>14109.98</v>
      </c>
      <c r="S4259" s="164">
        <v>0.11899999999999999</v>
      </c>
      <c r="T4259" s="164">
        <v>0.251</v>
      </c>
    </row>
    <row r="4260" spans="1:20" ht="15.75" customHeight="1">
      <c r="A4260" s="126" t="s">
        <v>298</v>
      </c>
      <c r="B4260" s="163">
        <v>2017</v>
      </c>
      <c r="C4260" s="163">
        <v>8</v>
      </c>
      <c r="D4260" s="126" t="s">
        <v>60</v>
      </c>
      <c r="E4260" s="163">
        <v>56311</v>
      </c>
      <c r="F4260" s="163">
        <v>0</v>
      </c>
      <c r="G4260" s="163">
        <v>0</v>
      </c>
      <c r="H4260" s="163">
        <v>0</v>
      </c>
      <c r="I4260" s="163">
        <v>0</v>
      </c>
      <c r="J4260" s="163">
        <v>0</v>
      </c>
      <c r="K4260" s="163">
        <v>4</v>
      </c>
      <c r="L4260" s="163">
        <v>1306</v>
      </c>
      <c r="M4260" s="163">
        <v>418.88</v>
      </c>
      <c r="N4260" s="163">
        <v>2.3E-2</v>
      </c>
      <c r="O4260" s="163">
        <v>7.0000000000000001E-3</v>
      </c>
      <c r="P4260" s="163">
        <v>4</v>
      </c>
      <c r="Q4260" s="163">
        <v>1306</v>
      </c>
      <c r="R4260" s="163">
        <v>418.88</v>
      </c>
      <c r="S4260" s="163">
        <v>2.3E-2</v>
      </c>
      <c r="T4260" s="163">
        <v>7.0000000000000001E-3</v>
      </c>
    </row>
    <row r="4261" spans="1:20" ht="15.75" customHeight="1">
      <c r="A4261" s="130" t="s">
        <v>298</v>
      </c>
      <c r="B4261" s="164">
        <v>2017</v>
      </c>
      <c r="C4261" s="164">
        <v>9</v>
      </c>
      <c r="D4261" s="130" t="s">
        <v>61</v>
      </c>
      <c r="E4261" s="164">
        <v>56311</v>
      </c>
      <c r="F4261" s="164">
        <v>0</v>
      </c>
      <c r="G4261" s="164">
        <v>0</v>
      </c>
      <c r="H4261" s="164">
        <v>0</v>
      </c>
      <c r="I4261" s="164">
        <v>0</v>
      </c>
      <c r="J4261" s="164">
        <v>0</v>
      </c>
      <c r="K4261" s="164">
        <v>195</v>
      </c>
      <c r="L4261" s="164">
        <v>48232</v>
      </c>
      <c r="M4261" s="164">
        <v>21949.86</v>
      </c>
      <c r="N4261" s="164">
        <v>0.85699999999999998</v>
      </c>
      <c r="O4261" s="164">
        <v>0.39</v>
      </c>
      <c r="P4261" s="164">
        <v>195</v>
      </c>
      <c r="Q4261" s="164">
        <v>48232</v>
      </c>
      <c r="R4261" s="164">
        <v>21949.86</v>
      </c>
      <c r="S4261" s="164">
        <v>0.85699999999999998</v>
      </c>
      <c r="T4261" s="164">
        <v>0.39</v>
      </c>
    </row>
    <row r="4262" spans="1:20" ht="15.75" customHeight="1">
      <c r="A4262" s="126" t="s">
        <v>298</v>
      </c>
      <c r="B4262" s="163">
        <v>2018</v>
      </c>
      <c r="C4262" s="163">
        <v>0</v>
      </c>
      <c r="D4262" s="126" t="s">
        <v>53</v>
      </c>
      <c r="E4262" s="163">
        <v>56421</v>
      </c>
      <c r="F4262" s="163">
        <v>0</v>
      </c>
      <c r="G4262" s="163">
        <v>0</v>
      </c>
      <c r="H4262" s="163">
        <v>0</v>
      </c>
      <c r="I4262" s="163">
        <v>0</v>
      </c>
      <c r="J4262" s="163">
        <v>0</v>
      </c>
      <c r="K4262" s="163">
        <v>37</v>
      </c>
      <c r="L4262" s="163">
        <v>20220</v>
      </c>
      <c r="M4262" s="163">
        <v>3365.93</v>
      </c>
      <c r="N4262" s="163">
        <v>0.35799999999999998</v>
      </c>
      <c r="O4262" s="163">
        <v>0.06</v>
      </c>
      <c r="P4262" s="163">
        <v>37</v>
      </c>
      <c r="Q4262" s="163">
        <v>20220</v>
      </c>
      <c r="R4262" s="163">
        <v>3365.93</v>
      </c>
      <c r="S4262" s="163">
        <v>0.35799999999999998</v>
      </c>
      <c r="T4262" s="163">
        <v>0.06</v>
      </c>
    </row>
    <row r="4263" spans="1:20" ht="15.75" customHeight="1">
      <c r="A4263" s="130" t="s">
        <v>298</v>
      </c>
      <c r="B4263" s="164">
        <v>2018</v>
      </c>
      <c r="C4263" s="164">
        <v>1</v>
      </c>
      <c r="D4263" s="130" t="s">
        <v>54</v>
      </c>
      <c r="E4263" s="164">
        <v>56421</v>
      </c>
      <c r="F4263" s="164">
        <v>0</v>
      </c>
      <c r="G4263" s="164">
        <v>0</v>
      </c>
      <c r="H4263" s="164">
        <v>0</v>
      </c>
      <c r="I4263" s="164">
        <v>0</v>
      </c>
      <c r="J4263" s="164">
        <v>0</v>
      </c>
      <c r="K4263" s="164">
        <v>256</v>
      </c>
      <c r="L4263" s="164">
        <v>5440</v>
      </c>
      <c r="M4263" s="164">
        <v>9438.09</v>
      </c>
      <c r="N4263" s="164">
        <v>9.6000000000000002E-2</v>
      </c>
      <c r="O4263" s="164">
        <v>0.16700000000000001</v>
      </c>
      <c r="P4263" s="164">
        <v>256</v>
      </c>
      <c r="Q4263" s="164">
        <v>5440</v>
      </c>
      <c r="R4263" s="164">
        <v>9438.09</v>
      </c>
      <c r="S4263" s="164">
        <v>9.6000000000000002E-2</v>
      </c>
      <c r="T4263" s="164">
        <v>0.16700000000000001</v>
      </c>
    </row>
    <row r="4264" spans="1:20" ht="15.75" customHeight="1">
      <c r="A4264" s="126" t="s">
        <v>298</v>
      </c>
      <c r="B4264" s="163">
        <v>2018</v>
      </c>
      <c r="C4264" s="163">
        <v>2</v>
      </c>
      <c r="D4264" s="126" t="s">
        <v>1415</v>
      </c>
      <c r="E4264" s="163">
        <v>56421</v>
      </c>
      <c r="F4264" s="163">
        <v>0</v>
      </c>
      <c r="G4264" s="163">
        <v>0</v>
      </c>
      <c r="H4264" s="163">
        <v>0</v>
      </c>
      <c r="I4264" s="163">
        <v>0</v>
      </c>
      <c r="J4264" s="163">
        <v>0</v>
      </c>
      <c r="K4264" s="163">
        <v>16</v>
      </c>
      <c r="L4264" s="163">
        <v>38748</v>
      </c>
      <c r="M4264" s="163">
        <v>25747.75</v>
      </c>
      <c r="N4264" s="163">
        <v>0.68700000000000006</v>
      </c>
      <c r="O4264" s="163">
        <v>0.45600000000000002</v>
      </c>
      <c r="P4264" s="163">
        <v>16</v>
      </c>
      <c r="Q4264" s="163">
        <v>38748</v>
      </c>
      <c r="R4264" s="163">
        <v>25747.75</v>
      </c>
      <c r="S4264" s="163">
        <v>0.68700000000000006</v>
      </c>
      <c r="T4264" s="163">
        <v>0.45600000000000002</v>
      </c>
    </row>
    <row r="4265" spans="1:20" ht="15.75" customHeight="1">
      <c r="A4265" s="130" t="s">
        <v>298</v>
      </c>
      <c r="B4265" s="164">
        <v>2018</v>
      </c>
      <c r="C4265" s="164">
        <v>3</v>
      </c>
      <c r="D4265" s="130" t="s">
        <v>55</v>
      </c>
      <c r="E4265" s="164">
        <v>56421</v>
      </c>
      <c r="F4265" s="164">
        <v>0</v>
      </c>
      <c r="G4265" s="164">
        <v>0</v>
      </c>
      <c r="H4265" s="164">
        <v>0</v>
      </c>
      <c r="I4265" s="164">
        <v>0</v>
      </c>
      <c r="J4265" s="164">
        <v>0</v>
      </c>
      <c r="K4265" s="164">
        <v>120</v>
      </c>
      <c r="L4265" s="164">
        <v>37181</v>
      </c>
      <c r="M4265" s="164">
        <v>57474.51</v>
      </c>
      <c r="N4265" s="164">
        <v>0.65900000000000003</v>
      </c>
      <c r="O4265" s="164">
        <v>1.018</v>
      </c>
      <c r="P4265" s="164">
        <v>120</v>
      </c>
      <c r="Q4265" s="164">
        <v>37181</v>
      </c>
      <c r="R4265" s="164">
        <v>57474.51</v>
      </c>
      <c r="S4265" s="164">
        <v>0.65900000000000003</v>
      </c>
      <c r="T4265" s="164">
        <v>1.018</v>
      </c>
    </row>
    <row r="4266" spans="1:20" ht="15.75" customHeight="1">
      <c r="A4266" s="126" t="s">
        <v>298</v>
      </c>
      <c r="B4266" s="163">
        <v>2018</v>
      </c>
      <c r="C4266" s="163">
        <v>4</v>
      </c>
      <c r="D4266" s="126" t="s">
        <v>56</v>
      </c>
      <c r="E4266" s="163">
        <v>56421</v>
      </c>
      <c r="F4266" s="163">
        <v>0</v>
      </c>
      <c r="G4266" s="163">
        <v>0</v>
      </c>
      <c r="H4266" s="163">
        <v>0</v>
      </c>
      <c r="I4266" s="163">
        <v>0</v>
      </c>
      <c r="J4266" s="163">
        <v>0</v>
      </c>
      <c r="K4266" s="163">
        <v>19</v>
      </c>
      <c r="L4266" s="163">
        <v>10422</v>
      </c>
      <c r="M4266" s="163">
        <v>1562.08</v>
      </c>
      <c r="N4266" s="163">
        <v>0.185</v>
      </c>
      <c r="O4266" s="163">
        <v>2.8000000000000001E-2</v>
      </c>
      <c r="P4266" s="163">
        <v>19</v>
      </c>
      <c r="Q4266" s="163">
        <v>10422</v>
      </c>
      <c r="R4266" s="163">
        <v>1562.08</v>
      </c>
      <c r="S4266" s="163">
        <v>0.185</v>
      </c>
      <c r="T4266" s="163">
        <v>2.8000000000000001E-2</v>
      </c>
    </row>
    <row r="4267" spans="1:20" ht="15.75" customHeight="1">
      <c r="A4267" s="130" t="s">
        <v>298</v>
      </c>
      <c r="B4267" s="164">
        <v>2018</v>
      </c>
      <c r="C4267" s="164">
        <v>5</v>
      </c>
      <c r="D4267" s="130" t="s">
        <v>57</v>
      </c>
      <c r="E4267" s="164">
        <v>56421</v>
      </c>
      <c r="F4267" s="164">
        <v>0</v>
      </c>
      <c r="G4267" s="164">
        <v>0</v>
      </c>
      <c r="H4267" s="164">
        <v>0</v>
      </c>
      <c r="I4267" s="164">
        <v>0</v>
      </c>
      <c r="J4267" s="164">
        <v>0</v>
      </c>
      <c r="K4267" s="164">
        <v>152</v>
      </c>
      <c r="L4267" s="164">
        <v>25699</v>
      </c>
      <c r="M4267" s="164">
        <v>15795.31</v>
      </c>
      <c r="N4267" s="164">
        <v>0.45500000000000002</v>
      </c>
      <c r="O4267" s="164">
        <v>0.28000000000000003</v>
      </c>
      <c r="P4267" s="164">
        <v>152</v>
      </c>
      <c r="Q4267" s="164">
        <v>25699</v>
      </c>
      <c r="R4267" s="164">
        <v>15795.31</v>
      </c>
      <c r="S4267" s="164">
        <v>0.45500000000000002</v>
      </c>
      <c r="T4267" s="164">
        <v>0.28000000000000003</v>
      </c>
    </row>
    <row r="4268" spans="1:20" ht="15.75" customHeight="1">
      <c r="A4268" s="126" t="s">
        <v>298</v>
      </c>
      <c r="B4268" s="163">
        <v>2018</v>
      </c>
      <c r="C4268" s="163">
        <v>6</v>
      </c>
      <c r="D4268" s="126" t="s">
        <v>58</v>
      </c>
      <c r="E4268" s="163">
        <v>56421</v>
      </c>
      <c r="F4268" s="163">
        <v>0</v>
      </c>
      <c r="G4268" s="163">
        <v>0</v>
      </c>
      <c r="H4268" s="163">
        <v>0</v>
      </c>
      <c r="I4268" s="163">
        <v>0</v>
      </c>
      <c r="J4268" s="163">
        <v>0</v>
      </c>
      <c r="K4268" s="163">
        <v>18</v>
      </c>
      <c r="L4268" s="163">
        <v>8603</v>
      </c>
      <c r="M4268" s="163">
        <v>12252.5</v>
      </c>
      <c r="N4268" s="163">
        <v>0.152</v>
      </c>
      <c r="O4268" s="163">
        <v>0.217</v>
      </c>
      <c r="P4268" s="163">
        <v>18</v>
      </c>
      <c r="Q4268" s="163">
        <v>8603</v>
      </c>
      <c r="R4268" s="163">
        <v>12252.5</v>
      </c>
      <c r="S4268" s="163">
        <v>0.152</v>
      </c>
      <c r="T4268" s="163">
        <v>0.217</v>
      </c>
    </row>
    <row r="4269" spans="1:20" ht="15.75" customHeight="1">
      <c r="A4269" s="130" t="s">
        <v>298</v>
      </c>
      <c r="B4269" s="164">
        <v>2018</v>
      </c>
      <c r="C4269" s="164">
        <v>7</v>
      </c>
      <c r="D4269" s="130" t="s">
        <v>59</v>
      </c>
      <c r="E4269" s="164">
        <v>56421</v>
      </c>
      <c r="F4269" s="164">
        <v>0</v>
      </c>
      <c r="G4269" s="164">
        <v>0</v>
      </c>
      <c r="H4269" s="164">
        <v>0</v>
      </c>
      <c r="I4269" s="164">
        <v>0</v>
      </c>
      <c r="J4269" s="164">
        <v>0</v>
      </c>
      <c r="K4269" s="164">
        <v>4</v>
      </c>
      <c r="L4269" s="164">
        <v>60</v>
      </c>
      <c r="M4269" s="164">
        <v>100.99</v>
      </c>
      <c r="N4269" s="164">
        <v>1E-3</v>
      </c>
      <c r="O4269" s="164">
        <v>2E-3</v>
      </c>
      <c r="P4269" s="164">
        <v>4</v>
      </c>
      <c r="Q4269" s="164">
        <v>60</v>
      </c>
      <c r="R4269" s="164">
        <v>100.99</v>
      </c>
      <c r="S4269" s="164">
        <v>1E-3</v>
      </c>
      <c r="T4269" s="164">
        <v>2E-3</v>
      </c>
    </row>
    <row r="4270" spans="1:20" ht="15.75" customHeight="1">
      <c r="A4270" s="126" t="s">
        <v>298</v>
      </c>
      <c r="B4270" s="163">
        <v>2018</v>
      </c>
      <c r="C4270" s="163">
        <v>8</v>
      </c>
      <c r="D4270" s="126" t="s">
        <v>60</v>
      </c>
      <c r="E4270" s="163">
        <v>56421</v>
      </c>
      <c r="F4270" s="163">
        <v>0</v>
      </c>
      <c r="G4270" s="163">
        <v>0</v>
      </c>
      <c r="H4270" s="163">
        <v>0</v>
      </c>
      <c r="I4270" s="163">
        <v>0</v>
      </c>
      <c r="J4270" s="163">
        <v>0</v>
      </c>
      <c r="K4270" s="163">
        <v>2</v>
      </c>
      <c r="L4270" s="163">
        <v>2056</v>
      </c>
      <c r="M4270" s="163">
        <v>285.58</v>
      </c>
      <c r="N4270" s="163">
        <v>3.5999999999999997E-2</v>
      </c>
      <c r="O4270" s="163">
        <v>5.0000000000000001E-3</v>
      </c>
      <c r="P4270" s="163">
        <v>2</v>
      </c>
      <c r="Q4270" s="163">
        <v>2056</v>
      </c>
      <c r="R4270" s="163">
        <v>285.58</v>
      </c>
      <c r="S4270" s="163">
        <v>3.5999999999999997E-2</v>
      </c>
      <c r="T4270" s="163">
        <v>5.0000000000000001E-3</v>
      </c>
    </row>
    <row r="4271" spans="1:20" ht="15.75" customHeight="1">
      <c r="A4271" s="130" t="s">
        <v>298</v>
      </c>
      <c r="B4271" s="164">
        <v>2018</v>
      </c>
      <c r="C4271" s="164">
        <v>9</v>
      </c>
      <c r="D4271" s="130" t="s">
        <v>61</v>
      </c>
      <c r="E4271" s="164">
        <v>56421</v>
      </c>
      <c r="F4271" s="164">
        <v>0</v>
      </c>
      <c r="G4271" s="164">
        <v>0</v>
      </c>
      <c r="H4271" s="164">
        <v>0</v>
      </c>
      <c r="I4271" s="164">
        <v>0</v>
      </c>
      <c r="J4271" s="164">
        <v>0</v>
      </c>
      <c r="K4271" s="164">
        <v>171</v>
      </c>
      <c r="L4271" s="164">
        <v>37405</v>
      </c>
      <c r="M4271" s="164">
        <v>19345.22</v>
      </c>
      <c r="N4271" s="164">
        <v>0.66300000000000003</v>
      </c>
      <c r="O4271" s="164">
        <v>0.34300000000000003</v>
      </c>
      <c r="P4271" s="164">
        <v>171</v>
      </c>
      <c r="Q4271" s="164">
        <v>37405</v>
      </c>
      <c r="R4271" s="164">
        <v>19345.22</v>
      </c>
      <c r="S4271" s="164">
        <v>0.66300000000000003</v>
      </c>
      <c r="T4271" s="164">
        <v>0.34300000000000003</v>
      </c>
    </row>
    <row r="4272" spans="1:20" ht="15.75" customHeight="1">
      <c r="A4272" s="126" t="s">
        <v>298</v>
      </c>
      <c r="B4272" s="163">
        <v>2019</v>
      </c>
      <c r="C4272" s="163">
        <v>0</v>
      </c>
      <c r="D4272" s="126" t="s">
        <v>53</v>
      </c>
      <c r="E4272" s="163">
        <v>56520</v>
      </c>
      <c r="F4272" s="163">
        <v>0</v>
      </c>
      <c r="G4272" s="163">
        <v>0</v>
      </c>
      <c r="H4272" s="163">
        <v>0</v>
      </c>
      <c r="I4272" s="163">
        <v>0</v>
      </c>
      <c r="J4272" s="163">
        <v>0</v>
      </c>
      <c r="K4272" s="163">
        <v>55</v>
      </c>
      <c r="L4272" s="163">
        <v>26979</v>
      </c>
      <c r="M4272" s="163">
        <v>9868.2099999999991</v>
      </c>
      <c r="N4272" s="163">
        <v>0.47699999999999998</v>
      </c>
      <c r="O4272" s="163">
        <v>0.17499999999999999</v>
      </c>
      <c r="P4272" s="163">
        <v>55</v>
      </c>
      <c r="Q4272" s="163">
        <v>26979</v>
      </c>
      <c r="R4272" s="163">
        <v>9868.2099999999991</v>
      </c>
      <c r="S4272" s="163">
        <v>0.47699999999999998</v>
      </c>
      <c r="T4272" s="163">
        <v>0.17499999999999999</v>
      </c>
    </row>
    <row r="4273" spans="1:20" ht="15.75" customHeight="1">
      <c r="A4273" s="130" t="s">
        <v>298</v>
      </c>
      <c r="B4273" s="164">
        <v>2019</v>
      </c>
      <c r="C4273" s="164">
        <v>1</v>
      </c>
      <c r="D4273" s="130" t="s">
        <v>54</v>
      </c>
      <c r="E4273" s="164">
        <v>56520</v>
      </c>
      <c r="F4273" s="164">
        <v>0</v>
      </c>
      <c r="G4273" s="164">
        <v>0</v>
      </c>
      <c r="H4273" s="164">
        <v>0</v>
      </c>
      <c r="I4273" s="164">
        <v>0</v>
      </c>
      <c r="J4273" s="164">
        <v>0</v>
      </c>
      <c r="K4273" s="164">
        <v>246</v>
      </c>
      <c r="L4273" s="164">
        <v>5991</v>
      </c>
      <c r="M4273" s="164">
        <v>5801.54</v>
      </c>
      <c r="N4273" s="164">
        <v>0.106</v>
      </c>
      <c r="O4273" s="164">
        <v>0.10299999999999999</v>
      </c>
      <c r="P4273" s="164">
        <v>246</v>
      </c>
      <c r="Q4273" s="164">
        <v>5991</v>
      </c>
      <c r="R4273" s="164">
        <v>5801.54</v>
      </c>
      <c r="S4273" s="164">
        <v>0.106</v>
      </c>
      <c r="T4273" s="164">
        <v>0.10299999999999999</v>
      </c>
    </row>
    <row r="4274" spans="1:20" ht="15.75" customHeight="1">
      <c r="A4274" s="126" t="s">
        <v>298</v>
      </c>
      <c r="B4274" s="163">
        <v>2019</v>
      </c>
      <c r="C4274" s="163">
        <v>2</v>
      </c>
      <c r="D4274" s="126" t="s">
        <v>1415</v>
      </c>
      <c r="E4274" s="163">
        <v>56520</v>
      </c>
      <c r="F4274" s="163">
        <v>0</v>
      </c>
      <c r="G4274" s="163">
        <v>0</v>
      </c>
      <c r="H4274" s="163">
        <v>0</v>
      </c>
      <c r="I4274" s="163">
        <v>0</v>
      </c>
      <c r="J4274" s="163">
        <v>0</v>
      </c>
      <c r="K4274" s="163">
        <v>25</v>
      </c>
      <c r="L4274" s="163">
        <v>30973</v>
      </c>
      <c r="M4274" s="163">
        <v>30181.33</v>
      </c>
      <c r="N4274" s="163">
        <v>0.54800000000000004</v>
      </c>
      <c r="O4274" s="163">
        <v>0.53400000000000003</v>
      </c>
      <c r="P4274" s="163">
        <v>25</v>
      </c>
      <c r="Q4274" s="163">
        <v>30973</v>
      </c>
      <c r="R4274" s="163">
        <v>30181.33</v>
      </c>
      <c r="S4274" s="163">
        <v>0.54800000000000004</v>
      </c>
      <c r="T4274" s="163">
        <v>0.53400000000000003</v>
      </c>
    </row>
    <row r="4275" spans="1:20" ht="15.75" customHeight="1">
      <c r="A4275" s="130" t="s">
        <v>298</v>
      </c>
      <c r="B4275" s="164">
        <v>2019</v>
      </c>
      <c r="C4275" s="164">
        <v>3</v>
      </c>
      <c r="D4275" s="130" t="s">
        <v>55</v>
      </c>
      <c r="E4275" s="164">
        <v>56520</v>
      </c>
      <c r="F4275" s="164">
        <v>0</v>
      </c>
      <c r="G4275" s="164">
        <v>0</v>
      </c>
      <c r="H4275" s="164">
        <v>0</v>
      </c>
      <c r="I4275" s="164">
        <v>0</v>
      </c>
      <c r="J4275" s="164">
        <v>0</v>
      </c>
      <c r="K4275" s="164">
        <v>94</v>
      </c>
      <c r="L4275" s="164">
        <v>14021</v>
      </c>
      <c r="M4275" s="164">
        <v>18248.150000000001</v>
      </c>
      <c r="N4275" s="164">
        <v>0.248</v>
      </c>
      <c r="O4275" s="164">
        <v>0.32300000000000001</v>
      </c>
      <c r="P4275" s="164">
        <v>94</v>
      </c>
      <c r="Q4275" s="164">
        <v>14021</v>
      </c>
      <c r="R4275" s="164">
        <v>18248.150000000001</v>
      </c>
      <c r="S4275" s="164">
        <v>0.248</v>
      </c>
      <c r="T4275" s="164">
        <v>0.32300000000000001</v>
      </c>
    </row>
    <row r="4276" spans="1:20" ht="15.75" customHeight="1">
      <c r="A4276" s="126" t="s">
        <v>298</v>
      </c>
      <c r="B4276" s="163">
        <v>2019</v>
      </c>
      <c r="C4276" s="163">
        <v>4</v>
      </c>
      <c r="D4276" s="126" t="s">
        <v>56</v>
      </c>
      <c r="E4276" s="163">
        <v>56520</v>
      </c>
      <c r="F4276" s="163">
        <v>0</v>
      </c>
      <c r="G4276" s="163">
        <v>0</v>
      </c>
      <c r="H4276" s="163">
        <v>0</v>
      </c>
      <c r="I4276" s="163">
        <v>0</v>
      </c>
      <c r="J4276" s="163">
        <v>0</v>
      </c>
      <c r="K4276" s="163">
        <v>12</v>
      </c>
      <c r="L4276" s="163">
        <v>5517</v>
      </c>
      <c r="M4276" s="163">
        <v>10999.51</v>
      </c>
      <c r="N4276" s="163">
        <v>9.8000000000000004E-2</v>
      </c>
      <c r="O4276" s="163">
        <v>0.19500000000000001</v>
      </c>
      <c r="P4276" s="163">
        <v>12</v>
      </c>
      <c r="Q4276" s="163">
        <v>5517</v>
      </c>
      <c r="R4276" s="163">
        <v>10999.51</v>
      </c>
      <c r="S4276" s="163">
        <v>9.8000000000000004E-2</v>
      </c>
      <c r="T4276" s="163">
        <v>0.19500000000000001</v>
      </c>
    </row>
    <row r="4277" spans="1:20" ht="15.75" customHeight="1">
      <c r="A4277" s="130" t="s">
        <v>298</v>
      </c>
      <c r="B4277" s="164">
        <v>2019</v>
      </c>
      <c r="C4277" s="164">
        <v>5</v>
      </c>
      <c r="D4277" s="130" t="s">
        <v>57</v>
      </c>
      <c r="E4277" s="164">
        <v>56520</v>
      </c>
      <c r="F4277" s="164">
        <v>0</v>
      </c>
      <c r="G4277" s="164">
        <v>0</v>
      </c>
      <c r="H4277" s="164">
        <v>0</v>
      </c>
      <c r="I4277" s="164">
        <v>0</v>
      </c>
      <c r="J4277" s="164">
        <v>0</v>
      </c>
      <c r="K4277" s="164">
        <v>156</v>
      </c>
      <c r="L4277" s="164">
        <v>37395</v>
      </c>
      <c r="M4277" s="164">
        <v>15372.59</v>
      </c>
      <c r="N4277" s="164">
        <v>0.66200000000000003</v>
      </c>
      <c r="O4277" s="164">
        <v>0.27200000000000002</v>
      </c>
      <c r="P4277" s="164">
        <v>156</v>
      </c>
      <c r="Q4277" s="164">
        <v>37395</v>
      </c>
      <c r="R4277" s="164">
        <v>15372.59</v>
      </c>
      <c r="S4277" s="164">
        <v>0.66200000000000003</v>
      </c>
      <c r="T4277" s="164">
        <v>0.27200000000000002</v>
      </c>
    </row>
    <row r="4278" spans="1:20" ht="15.75" customHeight="1">
      <c r="A4278" s="126" t="s">
        <v>298</v>
      </c>
      <c r="B4278" s="163">
        <v>2019</v>
      </c>
      <c r="C4278" s="163">
        <v>6</v>
      </c>
      <c r="D4278" s="126" t="s">
        <v>58</v>
      </c>
      <c r="E4278" s="163">
        <v>56520</v>
      </c>
      <c r="F4278" s="163">
        <v>0</v>
      </c>
      <c r="G4278" s="163">
        <v>0</v>
      </c>
      <c r="H4278" s="163">
        <v>0</v>
      </c>
      <c r="I4278" s="163">
        <v>0</v>
      </c>
      <c r="J4278" s="163">
        <v>0</v>
      </c>
      <c r="K4278" s="163">
        <v>4</v>
      </c>
      <c r="L4278" s="163">
        <v>2264</v>
      </c>
      <c r="M4278" s="163">
        <v>567.08000000000004</v>
      </c>
      <c r="N4278" s="163">
        <v>0.04</v>
      </c>
      <c r="O4278" s="163">
        <v>0.01</v>
      </c>
      <c r="P4278" s="163">
        <v>4</v>
      </c>
      <c r="Q4278" s="163">
        <v>2264</v>
      </c>
      <c r="R4278" s="163">
        <v>567.08000000000004</v>
      </c>
      <c r="S4278" s="163">
        <v>0.04</v>
      </c>
      <c r="T4278" s="163">
        <v>0.01</v>
      </c>
    </row>
    <row r="4279" spans="1:20" ht="15.75" customHeight="1">
      <c r="A4279" s="130" t="s">
        <v>298</v>
      </c>
      <c r="B4279" s="164">
        <v>2019</v>
      </c>
      <c r="C4279" s="164">
        <v>7</v>
      </c>
      <c r="D4279" s="130" t="s">
        <v>59</v>
      </c>
      <c r="E4279" s="164">
        <v>56520</v>
      </c>
      <c r="F4279" s="164">
        <v>0</v>
      </c>
      <c r="G4279" s="164">
        <v>0</v>
      </c>
      <c r="H4279" s="164">
        <v>0</v>
      </c>
      <c r="I4279" s="164">
        <v>0</v>
      </c>
      <c r="J4279" s="164">
        <v>0</v>
      </c>
      <c r="K4279" s="164">
        <v>1</v>
      </c>
      <c r="L4279" s="164">
        <v>8</v>
      </c>
      <c r="M4279" s="164">
        <v>1.47</v>
      </c>
      <c r="N4279" s="164">
        <v>0</v>
      </c>
      <c r="O4279" s="164">
        <v>0</v>
      </c>
      <c r="P4279" s="164">
        <v>1</v>
      </c>
      <c r="Q4279" s="164">
        <v>8</v>
      </c>
      <c r="R4279" s="164">
        <v>1.47</v>
      </c>
      <c r="S4279" s="164">
        <v>0</v>
      </c>
      <c r="T4279" s="164">
        <v>0</v>
      </c>
    </row>
    <row r="4280" spans="1:20" ht="15.75" customHeight="1">
      <c r="A4280" s="126" t="s">
        <v>298</v>
      </c>
      <c r="B4280" s="163">
        <v>2019</v>
      </c>
      <c r="C4280" s="163">
        <v>8</v>
      </c>
      <c r="D4280" s="126" t="s">
        <v>60</v>
      </c>
      <c r="E4280" s="163">
        <v>56520</v>
      </c>
      <c r="F4280" s="163">
        <v>0</v>
      </c>
      <c r="G4280" s="163">
        <v>0</v>
      </c>
      <c r="H4280" s="163">
        <v>0</v>
      </c>
      <c r="I4280" s="163">
        <v>0</v>
      </c>
      <c r="J4280" s="163">
        <v>0</v>
      </c>
      <c r="K4280" s="163">
        <v>4</v>
      </c>
      <c r="L4280" s="163">
        <v>972</v>
      </c>
      <c r="M4280" s="163">
        <v>106.76</v>
      </c>
      <c r="N4280" s="163">
        <v>1.7000000000000001E-2</v>
      </c>
      <c r="O4280" s="163">
        <v>2E-3</v>
      </c>
      <c r="P4280" s="163">
        <v>4</v>
      </c>
      <c r="Q4280" s="163">
        <v>972</v>
      </c>
      <c r="R4280" s="163">
        <v>106.76</v>
      </c>
      <c r="S4280" s="163">
        <v>1.7000000000000001E-2</v>
      </c>
      <c r="T4280" s="163">
        <v>2E-3</v>
      </c>
    </row>
    <row r="4281" spans="1:20" ht="15.75" customHeight="1">
      <c r="A4281" s="130" t="s">
        <v>298</v>
      </c>
      <c r="B4281" s="164">
        <v>2019</v>
      </c>
      <c r="C4281" s="164">
        <v>9</v>
      </c>
      <c r="D4281" s="130" t="s">
        <v>61</v>
      </c>
      <c r="E4281" s="164">
        <v>56520</v>
      </c>
      <c r="F4281" s="164">
        <v>0</v>
      </c>
      <c r="G4281" s="164">
        <v>0</v>
      </c>
      <c r="H4281" s="164">
        <v>0</v>
      </c>
      <c r="I4281" s="164">
        <v>0</v>
      </c>
      <c r="J4281" s="164">
        <v>0</v>
      </c>
      <c r="K4281" s="164">
        <v>182</v>
      </c>
      <c r="L4281" s="164">
        <v>33844</v>
      </c>
      <c r="M4281" s="164">
        <v>18455.98</v>
      </c>
      <c r="N4281" s="164">
        <v>0.59899999999999998</v>
      </c>
      <c r="O4281" s="164">
        <v>0.32700000000000001</v>
      </c>
      <c r="P4281" s="164">
        <v>182</v>
      </c>
      <c r="Q4281" s="164">
        <v>33844</v>
      </c>
      <c r="R4281" s="164">
        <v>18455.98</v>
      </c>
      <c r="S4281" s="164">
        <v>0.59899999999999998</v>
      </c>
      <c r="T4281" s="164">
        <v>0.32700000000000001</v>
      </c>
    </row>
    <row r="4282" spans="1:20" ht="15.75" customHeight="1">
      <c r="A4282" s="126" t="s">
        <v>298</v>
      </c>
      <c r="B4282" s="163">
        <v>2020</v>
      </c>
      <c r="C4282" s="163">
        <v>0</v>
      </c>
      <c r="D4282" s="126" t="s">
        <v>53</v>
      </c>
      <c r="E4282" s="163">
        <v>56742</v>
      </c>
      <c r="F4282" s="163">
        <v>0</v>
      </c>
      <c r="G4282" s="163">
        <v>0</v>
      </c>
      <c r="H4282" s="163">
        <v>0</v>
      </c>
      <c r="I4282" s="163">
        <v>0</v>
      </c>
      <c r="J4282" s="163">
        <v>0</v>
      </c>
      <c r="K4282" s="163">
        <v>42</v>
      </c>
      <c r="L4282" s="163">
        <v>14553</v>
      </c>
      <c r="M4282" s="163">
        <v>1467.13</v>
      </c>
      <c r="N4282" s="163">
        <v>0.25600000000000001</v>
      </c>
      <c r="O4282" s="163">
        <v>2.5999999999999999E-2</v>
      </c>
      <c r="P4282" s="163">
        <v>42</v>
      </c>
      <c r="Q4282" s="163">
        <v>14553</v>
      </c>
      <c r="R4282" s="163">
        <v>1467.13</v>
      </c>
      <c r="S4282" s="163">
        <v>0.25600000000000001</v>
      </c>
      <c r="T4282" s="163">
        <v>2.5999999999999999E-2</v>
      </c>
    </row>
    <row r="4283" spans="1:20" ht="15.75" customHeight="1">
      <c r="A4283" s="130" t="s">
        <v>298</v>
      </c>
      <c r="B4283" s="164">
        <v>2020</v>
      </c>
      <c r="C4283" s="164">
        <v>1</v>
      </c>
      <c r="D4283" s="130" t="s">
        <v>54</v>
      </c>
      <c r="E4283" s="164">
        <v>56742</v>
      </c>
      <c r="F4283" s="164">
        <v>0</v>
      </c>
      <c r="G4283" s="164">
        <v>0</v>
      </c>
      <c r="H4283" s="164">
        <v>0</v>
      </c>
      <c r="I4283" s="164">
        <v>0</v>
      </c>
      <c r="J4283" s="164">
        <v>0</v>
      </c>
      <c r="K4283" s="164">
        <v>241</v>
      </c>
      <c r="L4283" s="164">
        <v>6398</v>
      </c>
      <c r="M4283" s="164">
        <v>7064.98</v>
      </c>
      <c r="N4283" s="164">
        <v>0.113</v>
      </c>
      <c r="O4283" s="164">
        <v>0.125</v>
      </c>
      <c r="P4283" s="164">
        <v>241</v>
      </c>
      <c r="Q4283" s="164">
        <v>6398</v>
      </c>
      <c r="R4283" s="164">
        <v>7064.98</v>
      </c>
      <c r="S4283" s="164">
        <v>0.113</v>
      </c>
      <c r="T4283" s="164">
        <v>0.125</v>
      </c>
    </row>
    <row r="4284" spans="1:20" ht="15.75" customHeight="1">
      <c r="A4284" s="126" t="s">
        <v>298</v>
      </c>
      <c r="B4284" s="163">
        <v>2020</v>
      </c>
      <c r="C4284" s="163">
        <v>2</v>
      </c>
      <c r="D4284" s="126" t="s">
        <v>1415</v>
      </c>
      <c r="E4284" s="163">
        <v>56742</v>
      </c>
      <c r="F4284" s="163">
        <v>0</v>
      </c>
      <c r="G4284" s="163">
        <v>0</v>
      </c>
      <c r="H4284" s="163">
        <v>0</v>
      </c>
      <c r="I4284" s="163">
        <v>0</v>
      </c>
      <c r="J4284" s="163">
        <v>0</v>
      </c>
      <c r="K4284" s="163">
        <v>18</v>
      </c>
      <c r="L4284" s="163">
        <v>29033</v>
      </c>
      <c r="M4284" s="163">
        <v>14153.38</v>
      </c>
      <c r="N4284" s="163">
        <v>0.51200000000000001</v>
      </c>
      <c r="O4284" s="163">
        <v>0.249</v>
      </c>
      <c r="P4284" s="163">
        <v>18</v>
      </c>
      <c r="Q4284" s="163">
        <v>29033</v>
      </c>
      <c r="R4284" s="163">
        <v>14153.38</v>
      </c>
      <c r="S4284" s="163">
        <v>0.51200000000000001</v>
      </c>
      <c r="T4284" s="163">
        <v>0.249</v>
      </c>
    </row>
    <row r="4285" spans="1:20" ht="15.75" customHeight="1">
      <c r="A4285" s="130" t="s">
        <v>298</v>
      </c>
      <c r="B4285" s="164">
        <v>2020</v>
      </c>
      <c r="C4285" s="164">
        <v>3</v>
      </c>
      <c r="D4285" s="130" t="s">
        <v>55</v>
      </c>
      <c r="E4285" s="164">
        <v>56742</v>
      </c>
      <c r="F4285" s="164">
        <v>0</v>
      </c>
      <c r="G4285" s="164">
        <v>0</v>
      </c>
      <c r="H4285" s="164">
        <v>0</v>
      </c>
      <c r="I4285" s="164">
        <v>0</v>
      </c>
      <c r="J4285" s="164">
        <v>0</v>
      </c>
      <c r="K4285" s="164">
        <v>47</v>
      </c>
      <c r="L4285" s="164">
        <v>11745</v>
      </c>
      <c r="M4285" s="164">
        <v>9478</v>
      </c>
      <c r="N4285" s="164">
        <v>0.20699999999999999</v>
      </c>
      <c r="O4285" s="164">
        <v>0.16700000000000001</v>
      </c>
      <c r="P4285" s="164">
        <v>47</v>
      </c>
      <c r="Q4285" s="164">
        <v>11745</v>
      </c>
      <c r="R4285" s="164">
        <v>9478</v>
      </c>
      <c r="S4285" s="164">
        <v>0.20699999999999999</v>
      </c>
      <c r="T4285" s="164">
        <v>0.16700000000000001</v>
      </c>
    </row>
    <row r="4286" spans="1:20" ht="15.75" customHeight="1">
      <c r="A4286" s="126" t="s">
        <v>298</v>
      </c>
      <c r="B4286" s="163">
        <v>2020</v>
      </c>
      <c r="C4286" s="163">
        <v>4</v>
      </c>
      <c r="D4286" s="126" t="s">
        <v>56</v>
      </c>
      <c r="E4286" s="163">
        <v>56742</v>
      </c>
      <c r="F4286" s="163">
        <v>0</v>
      </c>
      <c r="G4286" s="163">
        <v>0</v>
      </c>
      <c r="H4286" s="163">
        <v>0</v>
      </c>
      <c r="I4286" s="163">
        <v>0</v>
      </c>
      <c r="J4286" s="163">
        <v>0</v>
      </c>
      <c r="K4286" s="163">
        <v>24</v>
      </c>
      <c r="L4286" s="163">
        <v>5353</v>
      </c>
      <c r="M4286" s="163">
        <v>2482.87</v>
      </c>
      <c r="N4286" s="163">
        <v>9.4E-2</v>
      </c>
      <c r="O4286" s="163">
        <v>4.3999999999999997E-2</v>
      </c>
      <c r="P4286" s="163">
        <v>24</v>
      </c>
      <c r="Q4286" s="163">
        <v>5353</v>
      </c>
      <c r="R4286" s="163">
        <v>2482.87</v>
      </c>
      <c r="S4286" s="163">
        <v>9.4E-2</v>
      </c>
      <c r="T4286" s="163">
        <v>4.3999999999999997E-2</v>
      </c>
    </row>
    <row r="4287" spans="1:20" ht="15.75" customHeight="1">
      <c r="A4287" s="130" t="s">
        <v>298</v>
      </c>
      <c r="B4287" s="164">
        <v>2020</v>
      </c>
      <c r="C4287" s="164">
        <v>5</v>
      </c>
      <c r="D4287" s="130" t="s">
        <v>57</v>
      </c>
      <c r="E4287" s="164">
        <v>56742</v>
      </c>
      <c r="F4287" s="164">
        <v>0</v>
      </c>
      <c r="G4287" s="164">
        <v>0</v>
      </c>
      <c r="H4287" s="164">
        <v>0</v>
      </c>
      <c r="I4287" s="164">
        <v>0</v>
      </c>
      <c r="J4287" s="164">
        <v>0</v>
      </c>
      <c r="K4287" s="164">
        <v>160</v>
      </c>
      <c r="L4287" s="164">
        <v>22589</v>
      </c>
      <c r="M4287" s="164">
        <v>10289.85</v>
      </c>
      <c r="N4287" s="164">
        <v>0.39800000000000002</v>
      </c>
      <c r="O4287" s="164">
        <v>0.18099999999999999</v>
      </c>
      <c r="P4287" s="164">
        <v>160</v>
      </c>
      <c r="Q4287" s="164">
        <v>22589</v>
      </c>
      <c r="R4287" s="164">
        <v>10289.85</v>
      </c>
      <c r="S4287" s="164">
        <v>0.39800000000000002</v>
      </c>
      <c r="T4287" s="164">
        <v>0.18099999999999999</v>
      </c>
    </row>
    <row r="4288" spans="1:20" ht="15.75" customHeight="1">
      <c r="A4288" s="126" t="s">
        <v>298</v>
      </c>
      <c r="B4288" s="163">
        <v>2020</v>
      </c>
      <c r="C4288" s="163">
        <v>6</v>
      </c>
      <c r="D4288" s="126" t="s">
        <v>58</v>
      </c>
      <c r="E4288" s="163">
        <v>56742</v>
      </c>
      <c r="F4288" s="163">
        <v>0</v>
      </c>
      <c r="G4288" s="163">
        <v>0</v>
      </c>
      <c r="H4288" s="163">
        <v>0</v>
      </c>
      <c r="I4288" s="163">
        <v>0</v>
      </c>
      <c r="J4288" s="163">
        <v>0</v>
      </c>
      <c r="K4288" s="163">
        <v>1</v>
      </c>
      <c r="L4288" s="163">
        <v>74</v>
      </c>
      <c r="M4288" s="163">
        <v>86.77</v>
      </c>
      <c r="N4288" s="163">
        <v>1E-3</v>
      </c>
      <c r="O4288" s="163">
        <v>2E-3</v>
      </c>
      <c r="P4288" s="163">
        <v>1</v>
      </c>
      <c r="Q4288" s="163">
        <v>74</v>
      </c>
      <c r="R4288" s="163">
        <v>86.77</v>
      </c>
      <c r="S4288" s="163">
        <v>1E-3</v>
      </c>
      <c r="T4288" s="163">
        <v>2E-3</v>
      </c>
    </row>
    <row r="4289" spans="1:20" ht="15.75" customHeight="1">
      <c r="A4289" s="130" t="s">
        <v>298</v>
      </c>
      <c r="B4289" s="164">
        <v>2020</v>
      </c>
      <c r="C4289" s="164">
        <v>7</v>
      </c>
      <c r="D4289" s="130" t="s">
        <v>59</v>
      </c>
      <c r="E4289" s="164">
        <v>56742</v>
      </c>
      <c r="F4289" s="164">
        <v>0</v>
      </c>
      <c r="G4289" s="164">
        <v>0</v>
      </c>
      <c r="H4289" s="164">
        <v>0</v>
      </c>
      <c r="I4289" s="164">
        <v>0</v>
      </c>
      <c r="J4289" s="164">
        <v>0</v>
      </c>
      <c r="K4289" s="164">
        <v>2</v>
      </c>
      <c r="L4289" s="164">
        <v>2063</v>
      </c>
      <c r="M4289" s="164">
        <v>469.2</v>
      </c>
      <c r="N4289" s="164">
        <v>3.5999999999999997E-2</v>
      </c>
      <c r="O4289" s="164">
        <v>8.0000000000000002E-3</v>
      </c>
      <c r="P4289" s="164">
        <v>2</v>
      </c>
      <c r="Q4289" s="164">
        <v>2063</v>
      </c>
      <c r="R4289" s="164">
        <v>469.2</v>
      </c>
      <c r="S4289" s="164">
        <v>3.5999999999999997E-2</v>
      </c>
      <c r="T4289" s="164">
        <v>8.0000000000000002E-3</v>
      </c>
    </row>
    <row r="4290" spans="1:20" ht="15.75" customHeight="1">
      <c r="A4290" s="126" t="s">
        <v>298</v>
      </c>
      <c r="B4290" s="163">
        <v>2020</v>
      </c>
      <c r="C4290" s="163">
        <v>8</v>
      </c>
      <c r="D4290" s="126" t="s">
        <v>60</v>
      </c>
      <c r="E4290" s="163">
        <v>56742</v>
      </c>
      <c r="F4290" s="163">
        <v>0</v>
      </c>
      <c r="G4290" s="163">
        <v>0</v>
      </c>
      <c r="H4290" s="163">
        <v>0</v>
      </c>
      <c r="I4290" s="163">
        <v>0</v>
      </c>
      <c r="J4290" s="163">
        <v>0</v>
      </c>
      <c r="K4290" s="163">
        <v>3</v>
      </c>
      <c r="L4290" s="163">
        <v>328</v>
      </c>
      <c r="M4290" s="163">
        <v>293.27999999999997</v>
      </c>
      <c r="N4290" s="163">
        <v>6.0000000000000001E-3</v>
      </c>
      <c r="O4290" s="163">
        <v>5.0000000000000001E-3</v>
      </c>
      <c r="P4290" s="163">
        <v>3</v>
      </c>
      <c r="Q4290" s="163">
        <v>328</v>
      </c>
      <c r="R4290" s="163">
        <v>293.27999999999997</v>
      </c>
      <c r="S4290" s="163">
        <v>6.0000000000000001E-3</v>
      </c>
      <c r="T4290" s="163">
        <v>5.0000000000000001E-3</v>
      </c>
    </row>
    <row r="4291" spans="1:20" ht="15.75" customHeight="1">
      <c r="A4291" s="130" t="s">
        <v>298</v>
      </c>
      <c r="B4291" s="164">
        <v>2020</v>
      </c>
      <c r="C4291" s="164">
        <v>9</v>
      </c>
      <c r="D4291" s="130" t="s">
        <v>61</v>
      </c>
      <c r="E4291" s="164">
        <v>56742</v>
      </c>
      <c r="F4291" s="164">
        <v>0</v>
      </c>
      <c r="G4291" s="164">
        <v>0</v>
      </c>
      <c r="H4291" s="164">
        <v>0</v>
      </c>
      <c r="I4291" s="164">
        <v>0</v>
      </c>
      <c r="J4291" s="164">
        <v>0</v>
      </c>
      <c r="K4291" s="164">
        <v>198</v>
      </c>
      <c r="L4291" s="164">
        <v>41610</v>
      </c>
      <c r="M4291" s="164">
        <v>10813.58</v>
      </c>
      <c r="N4291" s="164">
        <v>0.73299999999999998</v>
      </c>
      <c r="O4291" s="164">
        <v>0.191</v>
      </c>
      <c r="P4291" s="164">
        <v>198</v>
      </c>
      <c r="Q4291" s="164">
        <v>41610</v>
      </c>
      <c r="R4291" s="164">
        <v>10813.58</v>
      </c>
      <c r="S4291" s="164">
        <v>0.73299999999999998</v>
      </c>
      <c r="T4291" s="164">
        <v>0.191</v>
      </c>
    </row>
    <row r="4292" spans="1:20" ht="15.75" customHeight="1">
      <c r="A4292" s="126" t="s">
        <v>298</v>
      </c>
      <c r="B4292" s="163">
        <v>2021</v>
      </c>
      <c r="C4292" s="163">
        <v>0</v>
      </c>
      <c r="D4292" s="126" t="s">
        <v>53</v>
      </c>
      <c r="E4292" s="163">
        <v>56855</v>
      </c>
      <c r="F4292" s="163">
        <v>0</v>
      </c>
      <c r="G4292" s="163">
        <v>0</v>
      </c>
      <c r="H4292" s="163">
        <v>0</v>
      </c>
      <c r="I4292" s="163">
        <v>0</v>
      </c>
      <c r="J4292" s="163">
        <v>0</v>
      </c>
      <c r="K4292" s="163">
        <v>57</v>
      </c>
      <c r="L4292" s="163">
        <v>24531</v>
      </c>
      <c r="M4292" s="163">
        <v>2999.6</v>
      </c>
      <c r="N4292" s="163">
        <v>0.43099999999999999</v>
      </c>
      <c r="O4292" s="163">
        <v>5.2999999999999999E-2</v>
      </c>
      <c r="P4292" s="163">
        <v>57</v>
      </c>
      <c r="Q4292" s="163">
        <v>24531</v>
      </c>
      <c r="R4292" s="163">
        <v>2999.6</v>
      </c>
      <c r="S4292" s="163">
        <v>0.43099999999999999</v>
      </c>
      <c r="T4292" s="163">
        <v>5.2999999999999999E-2</v>
      </c>
    </row>
    <row r="4293" spans="1:20" ht="15.75" customHeight="1">
      <c r="A4293" s="130" t="s">
        <v>298</v>
      </c>
      <c r="B4293" s="164">
        <v>2021</v>
      </c>
      <c r="C4293" s="164">
        <v>1</v>
      </c>
      <c r="D4293" s="130" t="s">
        <v>54</v>
      </c>
      <c r="E4293" s="164">
        <v>56855</v>
      </c>
      <c r="F4293" s="164">
        <v>0</v>
      </c>
      <c r="G4293" s="164">
        <v>0</v>
      </c>
      <c r="H4293" s="164">
        <v>0</v>
      </c>
      <c r="I4293" s="164">
        <v>0</v>
      </c>
      <c r="J4293" s="164">
        <v>0</v>
      </c>
      <c r="K4293" s="164">
        <v>323</v>
      </c>
      <c r="L4293" s="164">
        <v>6479</v>
      </c>
      <c r="M4293" s="164">
        <v>15098.7</v>
      </c>
      <c r="N4293" s="164">
        <v>0.114</v>
      </c>
      <c r="O4293" s="164">
        <v>0.26600000000000001</v>
      </c>
      <c r="P4293" s="164">
        <v>323</v>
      </c>
      <c r="Q4293" s="164">
        <v>6479</v>
      </c>
      <c r="R4293" s="164">
        <v>15098.7</v>
      </c>
      <c r="S4293" s="164">
        <v>0.114</v>
      </c>
      <c r="T4293" s="164">
        <v>0.26600000000000001</v>
      </c>
    </row>
    <row r="4294" spans="1:20" ht="15.75" customHeight="1">
      <c r="A4294" s="126" t="s">
        <v>298</v>
      </c>
      <c r="B4294" s="163">
        <v>2021</v>
      </c>
      <c r="C4294" s="163">
        <v>2</v>
      </c>
      <c r="D4294" s="126" t="s">
        <v>1415</v>
      </c>
      <c r="E4294" s="163">
        <v>56855</v>
      </c>
      <c r="F4294" s="163">
        <v>0</v>
      </c>
      <c r="G4294" s="163">
        <v>0</v>
      </c>
      <c r="H4294" s="163">
        <v>0</v>
      </c>
      <c r="I4294" s="163">
        <v>0</v>
      </c>
      <c r="J4294" s="163">
        <v>0</v>
      </c>
      <c r="K4294" s="163">
        <v>0</v>
      </c>
      <c r="L4294" s="163">
        <v>0</v>
      </c>
      <c r="M4294" s="163">
        <v>0</v>
      </c>
      <c r="N4294" s="163">
        <v>0</v>
      </c>
      <c r="O4294" s="163">
        <v>0</v>
      </c>
      <c r="P4294" s="163">
        <v>0</v>
      </c>
      <c r="Q4294" s="163">
        <v>0</v>
      </c>
      <c r="R4294" s="163">
        <v>0</v>
      </c>
      <c r="S4294" s="163">
        <v>0</v>
      </c>
      <c r="T4294" s="163">
        <v>0</v>
      </c>
    </row>
    <row r="4295" spans="1:20" ht="15.75" customHeight="1">
      <c r="A4295" s="130" t="s">
        <v>298</v>
      </c>
      <c r="B4295" s="164">
        <v>2021</v>
      </c>
      <c r="C4295" s="164">
        <v>3</v>
      </c>
      <c r="D4295" s="130" t="s">
        <v>55</v>
      </c>
      <c r="E4295" s="164">
        <v>56855</v>
      </c>
      <c r="F4295" s="164">
        <v>0</v>
      </c>
      <c r="G4295" s="164">
        <v>0</v>
      </c>
      <c r="H4295" s="164">
        <v>0</v>
      </c>
      <c r="I4295" s="164">
        <v>0</v>
      </c>
      <c r="J4295" s="164">
        <v>0</v>
      </c>
      <c r="K4295" s="164">
        <v>70</v>
      </c>
      <c r="L4295" s="164">
        <v>11494</v>
      </c>
      <c r="M4295" s="164">
        <v>16115.2</v>
      </c>
      <c r="N4295" s="164">
        <v>0.20200000000000001</v>
      </c>
      <c r="O4295" s="164">
        <v>0.28299999999999997</v>
      </c>
      <c r="P4295" s="164">
        <v>70</v>
      </c>
      <c r="Q4295" s="164">
        <v>11494</v>
      </c>
      <c r="R4295" s="164">
        <v>16115.2</v>
      </c>
      <c r="S4295" s="164">
        <v>0.20200000000000001</v>
      </c>
      <c r="T4295" s="164">
        <v>0.28299999999999997</v>
      </c>
    </row>
    <row r="4296" spans="1:20" ht="15.75" customHeight="1">
      <c r="A4296" s="126" t="s">
        <v>298</v>
      </c>
      <c r="B4296" s="163">
        <v>2021</v>
      </c>
      <c r="C4296" s="163">
        <v>4</v>
      </c>
      <c r="D4296" s="126" t="s">
        <v>56</v>
      </c>
      <c r="E4296" s="163">
        <v>56855</v>
      </c>
      <c r="F4296" s="163">
        <v>0</v>
      </c>
      <c r="G4296" s="163">
        <v>0</v>
      </c>
      <c r="H4296" s="163">
        <v>0</v>
      </c>
      <c r="I4296" s="163">
        <v>0</v>
      </c>
      <c r="J4296" s="163">
        <v>0</v>
      </c>
      <c r="K4296" s="163">
        <v>27</v>
      </c>
      <c r="L4296" s="163">
        <v>3684</v>
      </c>
      <c r="M4296" s="163">
        <v>1910.7</v>
      </c>
      <c r="N4296" s="163">
        <v>6.5000000000000002E-2</v>
      </c>
      <c r="O4296" s="163">
        <v>3.4000000000000002E-2</v>
      </c>
      <c r="P4296" s="163">
        <v>27</v>
      </c>
      <c r="Q4296" s="163">
        <v>3684</v>
      </c>
      <c r="R4296" s="163">
        <v>1910.7</v>
      </c>
      <c r="S4296" s="163">
        <v>6.5000000000000002E-2</v>
      </c>
      <c r="T4296" s="163">
        <v>3.4000000000000002E-2</v>
      </c>
    </row>
    <row r="4297" spans="1:20" ht="15.75" customHeight="1">
      <c r="A4297" s="130" t="s">
        <v>298</v>
      </c>
      <c r="B4297" s="164">
        <v>2021</v>
      </c>
      <c r="C4297" s="164">
        <v>5</v>
      </c>
      <c r="D4297" s="130" t="s">
        <v>57</v>
      </c>
      <c r="E4297" s="164">
        <v>56855</v>
      </c>
      <c r="F4297" s="164">
        <v>0</v>
      </c>
      <c r="G4297" s="164">
        <v>0</v>
      </c>
      <c r="H4297" s="164">
        <v>0</v>
      </c>
      <c r="I4297" s="164">
        <v>0</v>
      </c>
      <c r="J4297" s="164">
        <v>0</v>
      </c>
      <c r="K4297" s="164">
        <v>162</v>
      </c>
      <c r="L4297" s="164">
        <v>23110</v>
      </c>
      <c r="M4297" s="164">
        <v>19429.7</v>
      </c>
      <c r="N4297" s="164">
        <v>0.40600000000000003</v>
      </c>
      <c r="O4297" s="164">
        <v>0.34200000000000003</v>
      </c>
      <c r="P4297" s="164">
        <v>162</v>
      </c>
      <c r="Q4297" s="164">
        <v>23110</v>
      </c>
      <c r="R4297" s="164">
        <v>19429.7</v>
      </c>
      <c r="S4297" s="164">
        <v>0.40600000000000003</v>
      </c>
      <c r="T4297" s="164">
        <v>0.34200000000000003</v>
      </c>
    </row>
    <row r="4298" spans="1:20" ht="15.75" customHeight="1">
      <c r="A4298" s="126" t="s">
        <v>298</v>
      </c>
      <c r="B4298" s="163">
        <v>2021</v>
      </c>
      <c r="C4298" s="163">
        <v>6</v>
      </c>
      <c r="D4298" s="126" t="s">
        <v>58</v>
      </c>
      <c r="E4298" s="163">
        <v>56855</v>
      </c>
      <c r="F4298" s="163">
        <v>0</v>
      </c>
      <c r="G4298" s="163">
        <v>0</v>
      </c>
      <c r="H4298" s="163">
        <v>0</v>
      </c>
      <c r="I4298" s="163">
        <v>0</v>
      </c>
      <c r="J4298" s="163">
        <v>0</v>
      </c>
      <c r="K4298" s="163">
        <v>3</v>
      </c>
      <c r="L4298" s="163">
        <v>105</v>
      </c>
      <c r="M4298" s="163">
        <v>137.9</v>
      </c>
      <c r="N4298" s="163">
        <v>2E-3</v>
      </c>
      <c r="O4298" s="163">
        <v>2E-3</v>
      </c>
      <c r="P4298" s="163">
        <v>3</v>
      </c>
      <c r="Q4298" s="163">
        <v>105</v>
      </c>
      <c r="R4298" s="163">
        <v>137.9</v>
      </c>
      <c r="S4298" s="163">
        <v>2E-3</v>
      </c>
      <c r="T4298" s="163">
        <v>2E-3</v>
      </c>
    </row>
    <row r="4299" spans="1:20" ht="15.75" customHeight="1">
      <c r="A4299" s="130" t="s">
        <v>298</v>
      </c>
      <c r="B4299" s="164">
        <v>2021</v>
      </c>
      <c r="C4299" s="164">
        <v>7</v>
      </c>
      <c r="D4299" s="130" t="s">
        <v>59</v>
      </c>
      <c r="E4299" s="164">
        <v>56855</v>
      </c>
      <c r="F4299" s="164">
        <v>0</v>
      </c>
      <c r="G4299" s="164">
        <v>0</v>
      </c>
      <c r="H4299" s="164">
        <v>0</v>
      </c>
      <c r="I4299" s="164">
        <v>0</v>
      </c>
      <c r="J4299" s="164">
        <v>0</v>
      </c>
      <c r="K4299" s="164">
        <v>4</v>
      </c>
      <c r="L4299" s="164">
        <v>2225</v>
      </c>
      <c r="M4299" s="164">
        <v>584.6</v>
      </c>
      <c r="N4299" s="164">
        <v>3.9E-2</v>
      </c>
      <c r="O4299" s="164">
        <v>0.01</v>
      </c>
      <c r="P4299" s="164">
        <v>4</v>
      </c>
      <c r="Q4299" s="164">
        <v>2225</v>
      </c>
      <c r="R4299" s="164">
        <v>584.6</v>
      </c>
      <c r="S4299" s="164">
        <v>3.9E-2</v>
      </c>
      <c r="T4299" s="164">
        <v>0.01</v>
      </c>
    </row>
    <row r="4300" spans="1:20" ht="15.75" customHeight="1">
      <c r="A4300" s="126" t="s">
        <v>298</v>
      </c>
      <c r="B4300" s="163">
        <v>2021</v>
      </c>
      <c r="C4300" s="163">
        <v>8</v>
      </c>
      <c r="D4300" s="126" t="s">
        <v>60</v>
      </c>
      <c r="E4300" s="163">
        <v>56855</v>
      </c>
      <c r="F4300" s="163">
        <v>0</v>
      </c>
      <c r="G4300" s="163">
        <v>0</v>
      </c>
      <c r="H4300" s="163">
        <v>0</v>
      </c>
      <c r="I4300" s="163">
        <v>0</v>
      </c>
      <c r="J4300" s="163">
        <v>0</v>
      </c>
      <c r="K4300" s="163">
        <v>10</v>
      </c>
      <c r="L4300" s="163">
        <v>1643</v>
      </c>
      <c r="M4300" s="163">
        <v>1875.1</v>
      </c>
      <c r="N4300" s="163">
        <v>2.9000000000000001E-2</v>
      </c>
      <c r="O4300" s="163">
        <v>3.3000000000000002E-2</v>
      </c>
      <c r="P4300" s="163">
        <v>10</v>
      </c>
      <c r="Q4300" s="163">
        <v>1643</v>
      </c>
      <c r="R4300" s="163">
        <v>1875.1</v>
      </c>
      <c r="S4300" s="163">
        <v>2.9000000000000001E-2</v>
      </c>
      <c r="T4300" s="163">
        <v>3.3000000000000002E-2</v>
      </c>
    </row>
    <row r="4301" spans="1:20" ht="15.75" customHeight="1">
      <c r="A4301" s="130" t="s">
        <v>298</v>
      </c>
      <c r="B4301" s="164">
        <v>2021</v>
      </c>
      <c r="C4301" s="164">
        <v>9</v>
      </c>
      <c r="D4301" s="130" t="s">
        <v>61</v>
      </c>
      <c r="E4301" s="164">
        <v>56855</v>
      </c>
      <c r="F4301" s="164">
        <v>0</v>
      </c>
      <c r="G4301" s="164">
        <v>0</v>
      </c>
      <c r="H4301" s="164">
        <v>0</v>
      </c>
      <c r="I4301" s="164">
        <v>0</v>
      </c>
      <c r="J4301" s="164">
        <v>0</v>
      </c>
      <c r="K4301" s="164">
        <v>201</v>
      </c>
      <c r="L4301" s="164">
        <v>37916</v>
      </c>
      <c r="M4301" s="164">
        <v>14537.4</v>
      </c>
      <c r="N4301" s="164">
        <v>0.66700000000000004</v>
      </c>
      <c r="O4301" s="164">
        <v>0.25600000000000001</v>
      </c>
      <c r="P4301" s="164">
        <v>201</v>
      </c>
      <c r="Q4301" s="164">
        <v>37916</v>
      </c>
      <c r="R4301" s="164">
        <v>14537.4</v>
      </c>
      <c r="S4301" s="164">
        <v>0.66700000000000004</v>
      </c>
      <c r="T4301" s="164">
        <v>0.25600000000000001</v>
      </c>
    </row>
    <row r="4302" spans="1:20" ht="15.75" customHeight="1">
      <c r="A4302" s="126" t="s">
        <v>298</v>
      </c>
      <c r="B4302" s="163">
        <v>2022</v>
      </c>
      <c r="C4302" s="163">
        <v>0</v>
      </c>
      <c r="D4302" s="126" t="s">
        <v>53</v>
      </c>
      <c r="E4302" s="163">
        <v>56967</v>
      </c>
      <c r="F4302" s="163">
        <v>0</v>
      </c>
      <c r="G4302" s="163">
        <v>0</v>
      </c>
      <c r="H4302" s="163">
        <v>0</v>
      </c>
      <c r="I4302" s="163">
        <v>0</v>
      </c>
      <c r="J4302" s="163">
        <v>0</v>
      </c>
      <c r="K4302" s="163">
        <v>60</v>
      </c>
      <c r="L4302" s="163">
        <v>42458</v>
      </c>
      <c r="M4302" s="163">
        <v>5147.5</v>
      </c>
      <c r="N4302" s="163">
        <v>0.745</v>
      </c>
      <c r="O4302" s="163">
        <v>0.09</v>
      </c>
      <c r="P4302" s="163">
        <v>60</v>
      </c>
      <c r="Q4302" s="163">
        <v>42458</v>
      </c>
      <c r="R4302" s="163">
        <v>5147.5</v>
      </c>
      <c r="S4302" s="163">
        <v>0.745</v>
      </c>
      <c r="T4302" s="163">
        <v>0.09</v>
      </c>
    </row>
    <row r="4303" spans="1:20" ht="15.75" customHeight="1">
      <c r="A4303" s="130" t="s">
        <v>298</v>
      </c>
      <c r="B4303" s="164">
        <v>2022</v>
      </c>
      <c r="C4303" s="164">
        <v>1</v>
      </c>
      <c r="D4303" s="130" t="s">
        <v>54</v>
      </c>
      <c r="E4303" s="164">
        <v>56967</v>
      </c>
      <c r="F4303" s="164">
        <v>0</v>
      </c>
      <c r="G4303" s="164">
        <v>0</v>
      </c>
      <c r="H4303" s="164">
        <v>0</v>
      </c>
      <c r="I4303" s="164">
        <v>0</v>
      </c>
      <c r="J4303" s="164">
        <v>0</v>
      </c>
      <c r="K4303" s="164">
        <v>328</v>
      </c>
      <c r="L4303" s="164">
        <v>7885</v>
      </c>
      <c r="M4303" s="164">
        <v>17539.2</v>
      </c>
      <c r="N4303" s="164">
        <v>0.13800000000000001</v>
      </c>
      <c r="O4303" s="164">
        <v>0.308</v>
      </c>
      <c r="P4303" s="164">
        <v>328</v>
      </c>
      <c r="Q4303" s="164">
        <v>7885</v>
      </c>
      <c r="R4303" s="164">
        <v>17539.2</v>
      </c>
      <c r="S4303" s="164">
        <v>0.13800000000000001</v>
      </c>
      <c r="T4303" s="164">
        <v>0.308</v>
      </c>
    </row>
    <row r="4304" spans="1:20" ht="15.75" customHeight="1">
      <c r="A4304" s="126" t="s">
        <v>298</v>
      </c>
      <c r="B4304" s="163">
        <v>2022</v>
      </c>
      <c r="C4304" s="163">
        <v>2</v>
      </c>
      <c r="D4304" s="126" t="s">
        <v>1415</v>
      </c>
      <c r="E4304" s="163">
        <v>56967</v>
      </c>
      <c r="F4304" s="163">
        <v>0</v>
      </c>
      <c r="G4304" s="163">
        <v>0</v>
      </c>
      <c r="H4304" s="163">
        <v>0</v>
      </c>
      <c r="I4304" s="163">
        <v>0</v>
      </c>
      <c r="J4304" s="163">
        <v>0</v>
      </c>
      <c r="K4304" s="163">
        <v>30</v>
      </c>
      <c r="L4304" s="163">
        <v>31283</v>
      </c>
      <c r="M4304" s="163">
        <v>1949.2</v>
      </c>
      <c r="N4304" s="163">
        <v>0.54900000000000004</v>
      </c>
      <c r="O4304" s="163">
        <v>3.4000000000000002E-2</v>
      </c>
      <c r="P4304" s="163">
        <v>30</v>
      </c>
      <c r="Q4304" s="163">
        <v>31283</v>
      </c>
      <c r="R4304" s="163">
        <v>1949.2</v>
      </c>
      <c r="S4304" s="163">
        <v>0.54900000000000004</v>
      </c>
      <c r="T4304" s="163">
        <v>3.4000000000000002E-2</v>
      </c>
    </row>
    <row r="4305" spans="1:20" ht="15.75" customHeight="1">
      <c r="A4305" s="130" t="s">
        <v>298</v>
      </c>
      <c r="B4305" s="164">
        <v>2022</v>
      </c>
      <c r="C4305" s="164">
        <v>3</v>
      </c>
      <c r="D4305" s="130" t="s">
        <v>55</v>
      </c>
      <c r="E4305" s="164">
        <v>56967</v>
      </c>
      <c r="F4305" s="164">
        <v>0</v>
      </c>
      <c r="G4305" s="164">
        <v>0</v>
      </c>
      <c r="H4305" s="164">
        <v>0</v>
      </c>
      <c r="I4305" s="164">
        <v>0</v>
      </c>
      <c r="J4305" s="164">
        <v>0</v>
      </c>
      <c r="K4305" s="164">
        <v>92</v>
      </c>
      <c r="L4305" s="164">
        <v>16584</v>
      </c>
      <c r="M4305" s="164">
        <v>15688.5</v>
      </c>
      <c r="N4305" s="164">
        <v>0.29099999999999998</v>
      </c>
      <c r="O4305" s="164">
        <v>0.27500000000000002</v>
      </c>
      <c r="P4305" s="164">
        <v>92</v>
      </c>
      <c r="Q4305" s="164">
        <v>16584</v>
      </c>
      <c r="R4305" s="164">
        <v>15688.5</v>
      </c>
      <c r="S4305" s="164">
        <v>0.29099999999999998</v>
      </c>
      <c r="T4305" s="164">
        <v>0.27500000000000002</v>
      </c>
    </row>
    <row r="4306" spans="1:20" ht="15.75" customHeight="1">
      <c r="A4306" s="126" t="s">
        <v>298</v>
      </c>
      <c r="B4306" s="163">
        <v>2022</v>
      </c>
      <c r="C4306" s="163">
        <v>4</v>
      </c>
      <c r="D4306" s="126" t="s">
        <v>56</v>
      </c>
      <c r="E4306" s="163">
        <v>56967</v>
      </c>
      <c r="F4306" s="163">
        <v>0</v>
      </c>
      <c r="G4306" s="163">
        <v>0</v>
      </c>
      <c r="H4306" s="163">
        <v>0</v>
      </c>
      <c r="I4306" s="163">
        <v>0</v>
      </c>
      <c r="J4306" s="163">
        <v>0</v>
      </c>
      <c r="K4306" s="163">
        <v>19</v>
      </c>
      <c r="L4306" s="163">
        <v>9179</v>
      </c>
      <c r="M4306" s="163">
        <v>8567.5</v>
      </c>
      <c r="N4306" s="163">
        <v>0.161</v>
      </c>
      <c r="O4306" s="163">
        <v>0.15</v>
      </c>
      <c r="P4306" s="163">
        <v>19</v>
      </c>
      <c r="Q4306" s="163">
        <v>9179</v>
      </c>
      <c r="R4306" s="163">
        <v>8567.5</v>
      </c>
      <c r="S4306" s="163">
        <v>0.161</v>
      </c>
      <c r="T4306" s="163">
        <v>0.15</v>
      </c>
    </row>
    <row r="4307" spans="1:20" ht="15.75" customHeight="1">
      <c r="A4307" s="130" t="s">
        <v>298</v>
      </c>
      <c r="B4307" s="164">
        <v>2022</v>
      </c>
      <c r="C4307" s="164">
        <v>5</v>
      </c>
      <c r="D4307" s="130" t="s">
        <v>57</v>
      </c>
      <c r="E4307" s="164">
        <v>56967</v>
      </c>
      <c r="F4307" s="164">
        <v>0</v>
      </c>
      <c r="G4307" s="164">
        <v>0</v>
      </c>
      <c r="H4307" s="164">
        <v>0</v>
      </c>
      <c r="I4307" s="164">
        <v>0</v>
      </c>
      <c r="J4307" s="164">
        <v>0</v>
      </c>
      <c r="K4307" s="164">
        <v>170</v>
      </c>
      <c r="L4307" s="164">
        <v>37467</v>
      </c>
      <c r="M4307" s="164">
        <v>24015.599999999999</v>
      </c>
      <c r="N4307" s="164">
        <v>0.65800000000000003</v>
      </c>
      <c r="O4307" s="164">
        <v>0.42199999999999999</v>
      </c>
      <c r="P4307" s="164">
        <v>170</v>
      </c>
      <c r="Q4307" s="164">
        <v>37467</v>
      </c>
      <c r="R4307" s="164">
        <v>24015.599999999999</v>
      </c>
      <c r="S4307" s="164">
        <v>0.65800000000000003</v>
      </c>
      <c r="T4307" s="164">
        <v>0.42199999999999999</v>
      </c>
    </row>
    <row r="4308" spans="1:20" ht="15.75" customHeight="1">
      <c r="A4308" s="126" t="s">
        <v>298</v>
      </c>
      <c r="B4308" s="163">
        <v>2022</v>
      </c>
      <c r="C4308" s="163">
        <v>6</v>
      </c>
      <c r="D4308" s="126" t="s">
        <v>58</v>
      </c>
      <c r="E4308" s="163">
        <v>56967</v>
      </c>
      <c r="F4308" s="163">
        <v>0</v>
      </c>
      <c r="G4308" s="163">
        <v>0</v>
      </c>
      <c r="H4308" s="163">
        <v>0</v>
      </c>
      <c r="I4308" s="163">
        <v>0</v>
      </c>
      <c r="J4308" s="163">
        <v>0</v>
      </c>
      <c r="K4308" s="163">
        <v>1</v>
      </c>
      <c r="L4308" s="163">
        <v>25</v>
      </c>
      <c r="M4308" s="163">
        <v>28.7</v>
      </c>
      <c r="N4308" s="163">
        <v>0</v>
      </c>
      <c r="O4308" s="163">
        <v>1E-3</v>
      </c>
      <c r="P4308" s="163">
        <v>1</v>
      </c>
      <c r="Q4308" s="163">
        <v>25</v>
      </c>
      <c r="R4308" s="163">
        <v>28.7</v>
      </c>
      <c r="S4308" s="163">
        <v>0</v>
      </c>
      <c r="T4308" s="163">
        <v>1E-3</v>
      </c>
    </row>
    <row r="4309" spans="1:20" ht="15.75" customHeight="1">
      <c r="A4309" s="130" t="s">
        <v>298</v>
      </c>
      <c r="B4309" s="164">
        <v>2022</v>
      </c>
      <c r="C4309" s="164">
        <v>7</v>
      </c>
      <c r="D4309" s="130" t="s">
        <v>59</v>
      </c>
      <c r="E4309" s="164">
        <v>56967</v>
      </c>
      <c r="F4309" s="164">
        <v>0</v>
      </c>
      <c r="G4309" s="164">
        <v>0</v>
      </c>
      <c r="H4309" s="164">
        <v>0</v>
      </c>
      <c r="I4309" s="164">
        <v>0</v>
      </c>
      <c r="J4309" s="164">
        <v>0</v>
      </c>
      <c r="K4309" s="164">
        <v>0</v>
      </c>
      <c r="L4309" s="164">
        <v>0</v>
      </c>
      <c r="M4309" s="164">
        <v>0</v>
      </c>
      <c r="N4309" s="164">
        <v>0</v>
      </c>
      <c r="O4309" s="164">
        <v>0</v>
      </c>
      <c r="P4309" s="164">
        <v>0</v>
      </c>
      <c r="Q4309" s="164">
        <v>0</v>
      </c>
      <c r="R4309" s="164">
        <v>0</v>
      </c>
      <c r="S4309" s="164">
        <v>0</v>
      </c>
      <c r="T4309" s="164">
        <v>0</v>
      </c>
    </row>
    <row r="4310" spans="1:20" ht="15.75" customHeight="1">
      <c r="A4310" s="126" t="s">
        <v>298</v>
      </c>
      <c r="B4310" s="163">
        <v>2022</v>
      </c>
      <c r="C4310" s="163">
        <v>8</v>
      </c>
      <c r="D4310" s="126" t="s">
        <v>60</v>
      </c>
      <c r="E4310" s="163">
        <v>56967</v>
      </c>
      <c r="F4310" s="163">
        <v>0</v>
      </c>
      <c r="G4310" s="163">
        <v>0</v>
      </c>
      <c r="H4310" s="163">
        <v>0</v>
      </c>
      <c r="I4310" s="163">
        <v>0</v>
      </c>
      <c r="J4310" s="163">
        <v>0</v>
      </c>
      <c r="K4310" s="163">
        <v>4</v>
      </c>
      <c r="L4310" s="163">
        <v>3815</v>
      </c>
      <c r="M4310" s="163">
        <v>139.6</v>
      </c>
      <c r="N4310" s="163">
        <v>6.7000000000000004E-2</v>
      </c>
      <c r="O4310" s="163">
        <v>2E-3</v>
      </c>
      <c r="P4310" s="163">
        <v>4</v>
      </c>
      <c r="Q4310" s="163">
        <v>3815</v>
      </c>
      <c r="R4310" s="163">
        <v>139.6</v>
      </c>
      <c r="S4310" s="163">
        <v>6.7000000000000004E-2</v>
      </c>
      <c r="T4310" s="163">
        <v>2E-3</v>
      </c>
    </row>
    <row r="4311" spans="1:20" ht="15.75" customHeight="1">
      <c r="A4311" s="130" t="s">
        <v>298</v>
      </c>
      <c r="B4311" s="164">
        <v>2022</v>
      </c>
      <c r="C4311" s="164">
        <v>9</v>
      </c>
      <c r="D4311" s="130" t="s">
        <v>61</v>
      </c>
      <c r="E4311" s="164">
        <v>56967</v>
      </c>
      <c r="F4311" s="164">
        <v>0</v>
      </c>
      <c r="G4311" s="164">
        <v>0</v>
      </c>
      <c r="H4311" s="164">
        <v>0</v>
      </c>
      <c r="I4311" s="164">
        <v>0</v>
      </c>
      <c r="J4311" s="164">
        <v>0</v>
      </c>
      <c r="K4311" s="164">
        <v>174</v>
      </c>
      <c r="L4311" s="164">
        <v>11600</v>
      </c>
      <c r="M4311" s="164">
        <v>8387.2000000000007</v>
      </c>
      <c r="N4311" s="164">
        <v>0.20399999999999999</v>
      </c>
      <c r="O4311" s="164">
        <v>0.14699999999999999</v>
      </c>
      <c r="P4311" s="164">
        <v>174</v>
      </c>
      <c r="Q4311" s="164">
        <v>11600</v>
      </c>
      <c r="R4311" s="164">
        <v>8387.2000000000007</v>
      </c>
      <c r="S4311" s="164">
        <v>0.20399999999999999</v>
      </c>
      <c r="T4311" s="164">
        <v>0.14699999999999999</v>
      </c>
    </row>
    <row r="4312" spans="1:20" ht="15.75" customHeight="1">
      <c r="A4312" s="126" t="s">
        <v>298</v>
      </c>
      <c r="B4312" s="163">
        <v>2023</v>
      </c>
      <c r="C4312" s="163">
        <v>0</v>
      </c>
      <c r="D4312" s="126" t="s">
        <v>53</v>
      </c>
      <c r="E4312" s="163">
        <v>57112</v>
      </c>
      <c r="F4312" s="163">
        <v>0</v>
      </c>
      <c r="G4312" s="163">
        <v>0</v>
      </c>
      <c r="H4312" s="163">
        <v>0</v>
      </c>
      <c r="I4312" s="163">
        <v>0</v>
      </c>
      <c r="J4312" s="163">
        <v>0</v>
      </c>
      <c r="K4312" s="163">
        <v>52</v>
      </c>
      <c r="L4312" s="163">
        <v>10341</v>
      </c>
      <c r="M4312" s="163">
        <v>3455.78</v>
      </c>
      <c r="N4312" s="163">
        <v>0.18099999999999999</v>
      </c>
      <c r="O4312" s="163">
        <v>6.0999999999999999E-2</v>
      </c>
      <c r="P4312" s="163">
        <v>52</v>
      </c>
      <c r="Q4312" s="163">
        <v>10341</v>
      </c>
      <c r="R4312" s="163">
        <v>3455.78</v>
      </c>
      <c r="S4312" s="163">
        <v>0.18099999999999999</v>
      </c>
      <c r="T4312" s="163">
        <v>6.0999999999999999E-2</v>
      </c>
    </row>
    <row r="4313" spans="1:20" ht="15.75" customHeight="1">
      <c r="A4313" s="130" t="s">
        <v>298</v>
      </c>
      <c r="B4313" s="164">
        <v>2023</v>
      </c>
      <c r="C4313" s="164">
        <v>1</v>
      </c>
      <c r="D4313" s="130" t="s">
        <v>54</v>
      </c>
      <c r="E4313" s="164">
        <v>57112</v>
      </c>
      <c r="F4313" s="164">
        <v>0</v>
      </c>
      <c r="G4313" s="164">
        <v>0</v>
      </c>
      <c r="H4313" s="164">
        <v>0</v>
      </c>
      <c r="I4313" s="164">
        <v>0</v>
      </c>
      <c r="J4313" s="164">
        <v>0</v>
      </c>
      <c r="K4313" s="164">
        <v>412</v>
      </c>
      <c r="L4313" s="164">
        <v>7638</v>
      </c>
      <c r="M4313" s="164">
        <v>20478.73</v>
      </c>
      <c r="N4313" s="164">
        <v>0.13400000000000001</v>
      </c>
      <c r="O4313" s="164">
        <v>0.35899999999999999</v>
      </c>
      <c r="P4313" s="164">
        <v>412</v>
      </c>
      <c r="Q4313" s="164">
        <v>7638</v>
      </c>
      <c r="R4313" s="164">
        <v>20478.73</v>
      </c>
      <c r="S4313" s="164">
        <v>0.13400000000000001</v>
      </c>
      <c r="T4313" s="164">
        <v>0.35899999999999999</v>
      </c>
    </row>
    <row r="4314" spans="1:20" ht="15.75" customHeight="1">
      <c r="A4314" s="126" t="s">
        <v>298</v>
      </c>
      <c r="B4314" s="163">
        <v>2023</v>
      </c>
      <c r="C4314" s="163">
        <v>2</v>
      </c>
      <c r="D4314" s="126" t="s">
        <v>1415</v>
      </c>
      <c r="E4314" s="163">
        <v>57112</v>
      </c>
      <c r="F4314" s="163">
        <v>0</v>
      </c>
      <c r="G4314" s="163">
        <v>0</v>
      </c>
      <c r="H4314" s="163">
        <v>0</v>
      </c>
      <c r="I4314" s="163">
        <v>0</v>
      </c>
      <c r="J4314" s="163">
        <v>0</v>
      </c>
      <c r="K4314" s="163">
        <v>45</v>
      </c>
      <c r="L4314" s="163">
        <v>68262</v>
      </c>
      <c r="M4314" s="163">
        <v>65778.59</v>
      </c>
      <c r="N4314" s="163">
        <v>1.1950000000000001</v>
      </c>
      <c r="O4314" s="163">
        <v>1.151</v>
      </c>
      <c r="P4314" s="163">
        <v>45</v>
      </c>
      <c r="Q4314" s="163">
        <v>68262</v>
      </c>
      <c r="R4314" s="163">
        <v>65778.59</v>
      </c>
      <c r="S4314" s="163">
        <v>1.1950000000000001</v>
      </c>
      <c r="T4314" s="163">
        <v>1.151</v>
      </c>
    </row>
    <row r="4315" spans="1:20" ht="15.75" customHeight="1">
      <c r="A4315" s="130" t="s">
        <v>298</v>
      </c>
      <c r="B4315" s="164">
        <v>2023</v>
      </c>
      <c r="C4315" s="164">
        <v>3</v>
      </c>
      <c r="D4315" s="130" t="s">
        <v>55</v>
      </c>
      <c r="E4315" s="164">
        <v>57112</v>
      </c>
      <c r="F4315" s="164">
        <v>0</v>
      </c>
      <c r="G4315" s="164">
        <v>0</v>
      </c>
      <c r="H4315" s="164">
        <v>0</v>
      </c>
      <c r="I4315" s="164">
        <v>0</v>
      </c>
      <c r="J4315" s="164">
        <v>0</v>
      </c>
      <c r="K4315" s="164">
        <v>20</v>
      </c>
      <c r="L4315" s="164">
        <v>523</v>
      </c>
      <c r="M4315" s="164">
        <v>1111.42</v>
      </c>
      <c r="N4315" s="164">
        <v>8.9999999999999993E-3</v>
      </c>
      <c r="O4315" s="164">
        <v>1.9E-2</v>
      </c>
      <c r="P4315" s="164">
        <v>20</v>
      </c>
      <c r="Q4315" s="164">
        <v>523</v>
      </c>
      <c r="R4315" s="164">
        <v>1111.42</v>
      </c>
      <c r="S4315" s="164">
        <v>8.9999999999999993E-3</v>
      </c>
      <c r="T4315" s="164">
        <v>1.9E-2</v>
      </c>
    </row>
    <row r="4316" spans="1:20" ht="15.75" customHeight="1">
      <c r="A4316" s="126" t="s">
        <v>298</v>
      </c>
      <c r="B4316" s="163">
        <v>2023</v>
      </c>
      <c r="C4316" s="163">
        <v>4</v>
      </c>
      <c r="D4316" s="126" t="s">
        <v>56</v>
      </c>
      <c r="E4316" s="163">
        <v>57112</v>
      </c>
      <c r="F4316" s="163">
        <v>0</v>
      </c>
      <c r="G4316" s="163">
        <v>0</v>
      </c>
      <c r="H4316" s="163">
        <v>0</v>
      </c>
      <c r="I4316" s="163">
        <v>0</v>
      </c>
      <c r="J4316" s="163">
        <v>0</v>
      </c>
      <c r="K4316" s="163">
        <v>11</v>
      </c>
      <c r="L4316" s="163">
        <v>7123</v>
      </c>
      <c r="M4316" s="163">
        <v>3335.5</v>
      </c>
      <c r="N4316" s="163">
        <v>0.125</v>
      </c>
      <c r="O4316" s="163">
        <v>5.8000000000000003E-2</v>
      </c>
      <c r="P4316" s="163">
        <v>11</v>
      </c>
      <c r="Q4316" s="163">
        <v>7123</v>
      </c>
      <c r="R4316" s="163">
        <v>3335.5</v>
      </c>
      <c r="S4316" s="163">
        <v>0.125</v>
      </c>
      <c r="T4316" s="163">
        <v>5.8000000000000003E-2</v>
      </c>
    </row>
    <row r="4317" spans="1:20" ht="15.75" customHeight="1">
      <c r="A4317" s="130" t="s">
        <v>298</v>
      </c>
      <c r="B4317" s="164">
        <v>2023</v>
      </c>
      <c r="C4317" s="164">
        <v>5</v>
      </c>
      <c r="D4317" s="130" t="s">
        <v>57</v>
      </c>
      <c r="E4317" s="164">
        <v>57112</v>
      </c>
      <c r="F4317" s="164">
        <v>0</v>
      </c>
      <c r="G4317" s="164">
        <v>0</v>
      </c>
      <c r="H4317" s="164">
        <v>0</v>
      </c>
      <c r="I4317" s="164">
        <v>0</v>
      </c>
      <c r="J4317" s="164">
        <v>0</v>
      </c>
      <c r="K4317" s="164">
        <v>142</v>
      </c>
      <c r="L4317" s="164">
        <v>25968</v>
      </c>
      <c r="M4317" s="164">
        <v>14196.82</v>
      </c>
      <c r="N4317" s="164">
        <v>0.45500000000000002</v>
      </c>
      <c r="O4317" s="164">
        <v>0.249</v>
      </c>
      <c r="P4317" s="164">
        <v>142</v>
      </c>
      <c r="Q4317" s="164">
        <v>25968</v>
      </c>
      <c r="R4317" s="164">
        <v>14196.82</v>
      </c>
      <c r="S4317" s="164">
        <v>0.45500000000000002</v>
      </c>
      <c r="T4317" s="164">
        <v>0.249</v>
      </c>
    </row>
    <row r="4318" spans="1:20" ht="15.75" customHeight="1">
      <c r="A4318" s="126" t="s">
        <v>298</v>
      </c>
      <c r="B4318" s="163">
        <v>2023</v>
      </c>
      <c r="C4318" s="163">
        <v>6</v>
      </c>
      <c r="D4318" s="126" t="s">
        <v>58</v>
      </c>
      <c r="E4318" s="163">
        <v>57112</v>
      </c>
      <c r="F4318" s="163">
        <v>0</v>
      </c>
      <c r="G4318" s="163">
        <v>0</v>
      </c>
      <c r="H4318" s="163">
        <v>0</v>
      </c>
      <c r="I4318" s="163">
        <v>0</v>
      </c>
      <c r="J4318" s="163">
        <v>0</v>
      </c>
      <c r="K4318" s="163">
        <v>24</v>
      </c>
      <c r="L4318" s="163">
        <v>3918</v>
      </c>
      <c r="M4318" s="163">
        <v>4903.3100000000004</v>
      </c>
      <c r="N4318" s="163">
        <v>6.9000000000000006E-2</v>
      </c>
      <c r="O4318" s="163">
        <v>8.5999999999999993E-2</v>
      </c>
      <c r="P4318" s="163">
        <v>24</v>
      </c>
      <c r="Q4318" s="163">
        <v>3918</v>
      </c>
      <c r="R4318" s="163">
        <v>4903.3100000000004</v>
      </c>
      <c r="S4318" s="163">
        <v>6.9000000000000006E-2</v>
      </c>
      <c r="T4318" s="163">
        <v>8.5999999999999993E-2</v>
      </c>
    </row>
    <row r="4319" spans="1:20" ht="15.75" customHeight="1">
      <c r="A4319" s="130" t="s">
        <v>298</v>
      </c>
      <c r="B4319" s="164">
        <v>2023</v>
      </c>
      <c r="C4319" s="164">
        <v>7</v>
      </c>
      <c r="D4319" s="130" t="s">
        <v>59</v>
      </c>
      <c r="E4319" s="164">
        <v>57112</v>
      </c>
      <c r="F4319" s="164">
        <v>0</v>
      </c>
      <c r="G4319" s="164">
        <v>0</v>
      </c>
      <c r="H4319" s="164">
        <v>0</v>
      </c>
      <c r="I4319" s="164">
        <v>0</v>
      </c>
      <c r="J4319" s="164">
        <v>0</v>
      </c>
      <c r="K4319" s="164">
        <v>1</v>
      </c>
      <c r="L4319" s="164">
        <v>56</v>
      </c>
      <c r="M4319" s="164">
        <v>66.27</v>
      </c>
      <c r="N4319" s="164">
        <v>1E-3</v>
      </c>
      <c r="O4319" s="164">
        <v>1E-3</v>
      </c>
      <c r="P4319" s="164">
        <v>1</v>
      </c>
      <c r="Q4319" s="164">
        <v>56</v>
      </c>
      <c r="R4319" s="164">
        <v>66.27</v>
      </c>
      <c r="S4319" s="164">
        <v>1E-3</v>
      </c>
      <c r="T4319" s="164">
        <v>1E-3</v>
      </c>
    </row>
    <row r="4320" spans="1:20" ht="15.75" customHeight="1">
      <c r="A4320" s="126" t="s">
        <v>298</v>
      </c>
      <c r="B4320" s="163">
        <v>2023</v>
      </c>
      <c r="C4320" s="163">
        <v>8</v>
      </c>
      <c r="D4320" s="126" t="s">
        <v>60</v>
      </c>
      <c r="E4320" s="163">
        <v>57112</v>
      </c>
      <c r="F4320" s="163">
        <v>0</v>
      </c>
      <c r="G4320" s="163">
        <v>0</v>
      </c>
      <c r="H4320" s="163">
        <v>0</v>
      </c>
      <c r="I4320" s="163">
        <v>0</v>
      </c>
      <c r="J4320" s="163">
        <v>0</v>
      </c>
      <c r="K4320" s="163">
        <v>3</v>
      </c>
      <c r="L4320" s="163">
        <v>67</v>
      </c>
      <c r="M4320" s="163">
        <v>14.03</v>
      </c>
      <c r="N4320" s="163">
        <v>1E-3</v>
      </c>
      <c r="O4320" s="163">
        <v>0</v>
      </c>
      <c r="P4320" s="163">
        <v>3</v>
      </c>
      <c r="Q4320" s="163">
        <v>67</v>
      </c>
      <c r="R4320" s="163">
        <v>14.03</v>
      </c>
      <c r="S4320" s="163">
        <v>1E-3</v>
      </c>
      <c r="T4320" s="163">
        <v>0</v>
      </c>
    </row>
    <row r="4321" spans="1:20" ht="15.75" customHeight="1">
      <c r="A4321" s="130" t="s">
        <v>298</v>
      </c>
      <c r="B4321" s="164">
        <v>2023</v>
      </c>
      <c r="C4321" s="164">
        <v>9</v>
      </c>
      <c r="D4321" s="130" t="s">
        <v>61</v>
      </c>
      <c r="E4321" s="164">
        <v>57112</v>
      </c>
      <c r="F4321" s="164">
        <v>0</v>
      </c>
      <c r="G4321" s="164">
        <v>0</v>
      </c>
      <c r="H4321" s="164">
        <v>0</v>
      </c>
      <c r="I4321" s="164">
        <v>0</v>
      </c>
      <c r="J4321" s="164">
        <v>0</v>
      </c>
      <c r="K4321" s="164">
        <v>181</v>
      </c>
      <c r="L4321" s="164">
        <v>42893</v>
      </c>
      <c r="M4321" s="164">
        <v>18332.02</v>
      </c>
      <c r="N4321" s="164">
        <v>0.751</v>
      </c>
      <c r="O4321" s="164">
        <v>0.32100000000000001</v>
      </c>
      <c r="P4321" s="164">
        <v>181</v>
      </c>
      <c r="Q4321" s="164">
        <v>42893</v>
      </c>
      <c r="R4321" s="164">
        <v>18332.02</v>
      </c>
      <c r="S4321" s="164">
        <v>0.751</v>
      </c>
      <c r="T4321" s="164">
        <v>0.32100000000000001</v>
      </c>
    </row>
    <row r="4322" spans="1:20" ht="15.75" customHeight="1">
      <c r="A4322" s="126" t="s">
        <v>152</v>
      </c>
      <c r="B4322" s="163">
        <v>2015</v>
      </c>
      <c r="C4322" s="163">
        <v>0</v>
      </c>
      <c r="D4322" s="126" t="s">
        <v>53</v>
      </c>
      <c r="E4322" s="163">
        <v>6988</v>
      </c>
      <c r="F4322" s="163">
        <v>0</v>
      </c>
      <c r="G4322" s="163">
        <v>0</v>
      </c>
      <c r="H4322" s="163">
        <v>0</v>
      </c>
      <c r="I4322" s="163">
        <v>0</v>
      </c>
      <c r="J4322" s="163">
        <v>0</v>
      </c>
      <c r="K4322" s="163">
        <v>1</v>
      </c>
      <c r="L4322" s="163">
        <v>2450</v>
      </c>
      <c r="M4322" s="163">
        <v>286.64999999999998</v>
      </c>
      <c r="N4322" s="163">
        <v>0.35099999999999998</v>
      </c>
      <c r="O4322" s="163">
        <v>4.1000000000000002E-2</v>
      </c>
      <c r="P4322" s="163">
        <v>1</v>
      </c>
      <c r="Q4322" s="163">
        <v>2450</v>
      </c>
      <c r="R4322" s="163">
        <v>286.64999999999998</v>
      </c>
      <c r="S4322" s="163">
        <v>0.35099999999999998</v>
      </c>
      <c r="T4322" s="163">
        <v>4.1000000000000002E-2</v>
      </c>
    </row>
    <row r="4323" spans="1:20" ht="15.75" customHeight="1">
      <c r="A4323" s="130" t="s">
        <v>152</v>
      </c>
      <c r="B4323" s="164">
        <v>2015</v>
      </c>
      <c r="C4323" s="164">
        <v>1</v>
      </c>
      <c r="D4323" s="130" t="s">
        <v>54</v>
      </c>
      <c r="E4323" s="164">
        <v>6988</v>
      </c>
      <c r="F4323" s="164">
        <v>0</v>
      </c>
      <c r="G4323" s="164">
        <v>0</v>
      </c>
      <c r="H4323" s="164">
        <v>0</v>
      </c>
      <c r="I4323" s="164">
        <v>0</v>
      </c>
      <c r="J4323" s="164">
        <v>0</v>
      </c>
      <c r="K4323" s="164">
        <v>3</v>
      </c>
      <c r="L4323" s="164">
        <v>69</v>
      </c>
      <c r="M4323" s="164">
        <v>163</v>
      </c>
      <c r="N4323" s="164">
        <v>0.01</v>
      </c>
      <c r="O4323" s="164">
        <v>2.3E-2</v>
      </c>
      <c r="P4323" s="164">
        <v>3</v>
      </c>
      <c r="Q4323" s="164">
        <v>69</v>
      </c>
      <c r="R4323" s="164">
        <v>163</v>
      </c>
      <c r="S4323" s="164">
        <v>0.01</v>
      </c>
      <c r="T4323" s="164">
        <v>2.3E-2</v>
      </c>
    </row>
    <row r="4324" spans="1:20" ht="15.75" customHeight="1">
      <c r="A4324" s="126" t="s">
        <v>152</v>
      </c>
      <c r="B4324" s="163">
        <v>2015</v>
      </c>
      <c r="C4324" s="163">
        <v>2</v>
      </c>
      <c r="D4324" s="126" t="s">
        <v>1415</v>
      </c>
      <c r="E4324" s="163">
        <v>6988</v>
      </c>
      <c r="F4324" s="163">
        <v>0</v>
      </c>
      <c r="G4324" s="163">
        <v>0</v>
      </c>
      <c r="H4324" s="163">
        <v>0</v>
      </c>
      <c r="I4324" s="163">
        <v>0</v>
      </c>
      <c r="J4324" s="163">
        <v>0</v>
      </c>
      <c r="K4324" s="163">
        <v>1</v>
      </c>
      <c r="L4324" s="163">
        <v>1</v>
      </c>
      <c r="M4324" s="163">
        <v>3</v>
      </c>
      <c r="N4324" s="163">
        <v>0</v>
      </c>
      <c r="O4324" s="163">
        <v>0</v>
      </c>
      <c r="P4324" s="163">
        <v>1</v>
      </c>
      <c r="Q4324" s="163">
        <v>1</v>
      </c>
      <c r="R4324" s="163">
        <v>3</v>
      </c>
      <c r="S4324" s="163">
        <v>0</v>
      </c>
      <c r="T4324" s="163">
        <v>0</v>
      </c>
    </row>
    <row r="4325" spans="1:20" ht="15.75" customHeight="1">
      <c r="A4325" s="130" t="s">
        <v>152</v>
      </c>
      <c r="B4325" s="164">
        <v>2015</v>
      </c>
      <c r="C4325" s="164">
        <v>3</v>
      </c>
      <c r="D4325" s="130" t="s">
        <v>55</v>
      </c>
      <c r="E4325" s="164">
        <v>6988</v>
      </c>
      <c r="F4325" s="164">
        <v>0</v>
      </c>
      <c r="G4325" s="164">
        <v>0</v>
      </c>
      <c r="H4325" s="164">
        <v>0</v>
      </c>
      <c r="I4325" s="164">
        <v>0</v>
      </c>
      <c r="J4325" s="164">
        <v>0</v>
      </c>
      <c r="K4325" s="164">
        <v>1</v>
      </c>
      <c r="L4325" s="164">
        <v>2</v>
      </c>
      <c r="M4325" s="164">
        <v>2.5</v>
      </c>
      <c r="N4325" s="164">
        <v>0</v>
      </c>
      <c r="O4325" s="164">
        <v>0</v>
      </c>
      <c r="P4325" s="164">
        <v>1</v>
      </c>
      <c r="Q4325" s="164">
        <v>2</v>
      </c>
      <c r="R4325" s="164">
        <v>2.5</v>
      </c>
      <c r="S4325" s="164">
        <v>0</v>
      </c>
      <c r="T4325" s="164">
        <v>0</v>
      </c>
    </row>
    <row r="4326" spans="1:20" ht="15.75" customHeight="1">
      <c r="A4326" s="126" t="s">
        <v>152</v>
      </c>
      <c r="B4326" s="163">
        <v>2015</v>
      </c>
      <c r="C4326" s="163">
        <v>4</v>
      </c>
      <c r="D4326" s="126" t="s">
        <v>56</v>
      </c>
      <c r="E4326" s="163">
        <v>6988</v>
      </c>
      <c r="F4326" s="163">
        <v>0</v>
      </c>
      <c r="G4326" s="163">
        <v>0</v>
      </c>
      <c r="H4326" s="163">
        <v>0</v>
      </c>
      <c r="I4326" s="163">
        <v>0</v>
      </c>
      <c r="J4326" s="163">
        <v>0</v>
      </c>
      <c r="K4326" s="163">
        <v>1</v>
      </c>
      <c r="L4326" s="163">
        <v>13</v>
      </c>
      <c r="M4326" s="163">
        <v>26</v>
      </c>
      <c r="N4326" s="163">
        <v>2E-3</v>
      </c>
      <c r="O4326" s="163">
        <v>4.0000000000000001E-3</v>
      </c>
      <c r="P4326" s="163">
        <v>1</v>
      </c>
      <c r="Q4326" s="163">
        <v>13</v>
      </c>
      <c r="R4326" s="163">
        <v>26</v>
      </c>
      <c r="S4326" s="163">
        <v>2E-3</v>
      </c>
      <c r="T4326" s="163">
        <v>4.0000000000000001E-3</v>
      </c>
    </row>
    <row r="4327" spans="1:20" ht="15.75" customHeight="1">
      <c r="A4327" s="130" t="s">
        <v>152</v>
      </c>
      <c r="B4327" s="164">
        <v>2015</v>
      </c>
      <c r="C4327" s="164">
        <v>5</v>
      </c>
      <c r="D4327" s="130" t="s">
        <v>57</v>
      </c>
      <c r="E4327" s="164">
        <v>6988</v>
      </c>
      <c r="F4327" s="164">
        <v>0</v>
      </c>
      <c r="G4327" s="164">
        <v>0</v>
      </c>
      <c r="H4327" s="164">
        <v>0</v>
      </c>
      <c r="I4327" s="164">
        <v>0</v>
      </c>
      <c r="J4327" s="164">
        <v>0</v>
      </c>
      <c r="K4327" s="164">
        <v>4</v>
      </c>
      <c r="L4327" s="164">
        <v>4743</v>
      </c>
      <c r="M4327" s="164">
        <v>4532.55</v>
      </c>
      <c r="N4327" s="164">
        <v>0.67900000000000005</v>
      </c>
      <c r="O4327" s="164">
        <v>0.64900000000000002</v>
      </c>
      <c r="P4327" s="164">
        <v>4</v>
      </c>
      <c r="Q4327" s="164">
        <v>4743</v>
      </c>
      <c r="R4327" s="164">
        <v>4532.55</v>
      </c>
      <c r="S4327" s="164">
        <v>0.67900000000000005</v>
      </c>
      <c r="T4327" s="164">
        <v>0.64900000000000002</v>
      </c>
    </row>
    <row r="4328" spans="1:20" ht="15.75" customHeight="1">
      <c r="A4328" s="126" t="s">
        <v>152</v>
      </c>
      <c r="B4328" s="163">
        <v>2015</v>
      </c>
      <c r="C4328" s="163">
        <v>6</v>
      </c>
      <c r="D4328" s="126" t="s">
        <v>58</v>
      </c>
      <c r="E4328" s="163">
        <v>6988</v>
      </c>
      <c r="F4328" s="163">
        <v>0</v>
      </c>
      <c r="G4328" s="163">
        <v>0</v>
      </c>
      <c r="H4328" s="163">
        <v>0</v>
      </c>
      <c r="I4328" s="163">
        <v>0</v>
      </c>
      <c r="J4328" s="163">
        <v>0</v>
      </c>
      <c r="K4328" s="163">
        <v>0</v>
      </c>
      <c r="L4328" s="163">
        <v>0</v>
      </c>
      <c r="M4328" s="163">
        <v>0</v>
      </c>
      <c r="N4328" s="163">
        <v>0</v>
      </c>
      <c r="O4328" s="163">
        <v>0</v>
      </c>
      <c r="P4328" s="163">
        <v>0</v>
      </c>
      <c r="Q4328" s="163">
        <v>0</v>
      </c>
      <c r="R4328" s="163">
        <v>0</v>
      </c>
      <c r="S4328" s="163">
        <v>0</v>
      </c>
      <c r="T4328" s="163">
        <v>0</v>
      </c>
    </row>
    <row r="4329" spans="1:20" ht="15.75" customHeight="1">
      <c r="A4329" s="130" t="s">
        <v>152</v>
      </c>
      <c r="B4329" s="164">
        <v>2015</v>
      </c>
      <c r="C4329" s="164">
        <v>7</v>
      </c>
      <c r="D4329" s="130" t="s">
        <v>59</v>
      </c>
      <c r="E4329" s="164">
        <v>6988</v>
      </c>
      <c r="F4329" s="164">
        <v>0</v>
      </c>
      <c r="G4329" s="164">
        <v>0</v>
      </c>
      <c r="H4329" s="164">
        <v>0</v>
      </c>
      <c r="I4329" s="164">
        <v>0</v>
      </c>
      <c r="J4329" s="164">
        <v>0</v>
      </c>
      <c r="K4329" s="164">
        <v>0</v>
      </c>
      <c r="L4329" s="164">
        <v>0</v>
      </c>
      <c r="M4329" s="164">
        <v>0</v>
      </c>
      <c r="N4329" s="164">
        <v>0</v>
      </c>
      <c r="O4329" s="164">
        <v>0</v>
      </c>
      <c r="P4329" s="164">
        <v>0</v>
      </c>
      <c r="Q4329" s="164">
        <v>0</v>
      </c>
      <c r="R4329" s="164">
        <v>0</v>
      </c>
      <c r="S4329" s="164">
        <v>0</v>
      </c>
      <c r="T4329" s="164">
        <v>0</v>
      </c>
    </row>
    <row r="4330" spans="1:20" ht="15.75" customHeight="1">
      <c r="A4330" s="126" t="s">
        <v>152</v>
      </c>
      <c r="B4330" s="163">
        <v>2015</v>
      </c>
      <c r="C4330" s="163">
        <v>8</v>
      </c>
      <c r="D4330" s="126" t="s">
        <v>60</v>
      </c>
      <c r="E4330" s="163">
        <v>6988</v>
      </c>
      <c r="F4330" s="163">
        <v>0</v>
      </c>
      <c r="G4330" s="163">
        <v>0</v>
      </c>
      <c r="H4330" s="163">
        <v>0</v>
      </c>
      <c r="I4330" s="163">
        <v>0</v>
      </c>
      <c r="J4330" s="163">
        <v>0</v>
      </c>
      <c r="K4330" s="163">
        <v>0</v>
      </c>
      <c r="L4330" s="163">
        <v>0</v>
      </c>
      <c r="M4330" s="163">
        <v>0</v>
      </c>
      <c r="N4330" s="163">
        <v>0</v>
      </c>
      <c r="O4330" s="163">
        <v>0</v>
      </c>
      <c r="P4330" s="163">
        <v>0</v>
      </c>
      <c r="Q4330" s="163">
        <v>0</v>
      </c>
      <c r="R4330" s="163">
        <v>0</v>
      </c>
      <c r="S4330" s="163">
        <v>0</v>
      </c>
      <c r="T4330" s="163">
        <v>0</v>
      </c>
    </row>
    <row r="4331" spans="1:20" ht="15.75" customHeight="1">
      <c r="A4331" s="130" t="s">
        <v>152</v>
      </c>
      <c r="B4331" s="164">
        <v>2015</v>
      </c>
      <c r="C4331" s="164">
        <v>9</v>
      </c>
      <c r="D4331" s="130" t="s">
        <v>61</v>
      </c>
      <c r="E4331" s="164">
        <v>6988</v>
      </c>
      <c r="F4331" s="164">
        <v>0</v>
      </c>
      <c r="G4331" s="164">
        <v>0</v>
      </c>
      <c r="H4331" s="164">
        <v>0</v>
      </c>
      <c r="I4331" s="164">
        <v>0</v>
      </c>
      <c r="J4331" s="164">
        <v>0</v>
      </c>
      <c r="K4331" s="164">
        <v>8</v>
      </c>
      <c r="L4331" s="164">
        <v>197</v>
      </c>
      <c r="M4331" s="164">
        <v>201.25</v>
      </c>
      <c r="N4331" s="164">
        <v>2.8000000000000001E-2</v>
      </c>
      <c r="O4331" s="164">
        <v>2.9000000000000001E-2</v>
      </c>
      <c r="P4331" s="164">
        <v>8</v>
      </c>
      <c r="Q4331" s="164">
        <v>197</v>
      </c>
      <c r="R4331" s="164">
        <v>201.25</v>
      </c>
      <c r="S4331" s="164">
        <v>2.8000000000000001E-2</v>
      </c>
      <c r="T4331" s="164">
        <v>2.9000000000000001E-2</v>
      </c>
    </row>
    <row r="4332" spans="1:20" ht="15.75" customHeight="1">
      <c r="A4332" s="126" t="s">
        <v>152</v>
      </c>
      <c r="B4332" s="163">
        <v>2016</v>
      </c>
      <c r="C4332" s="163">
        <v>0</v>
      </c>
      <c r="D4332" s="126" t="s">
        <v>53</v>
      </c>
      <c r="E4332" s="163">
        <v>7123</v>
      </c>
      <c r="F4332" s="163">
        <v>0</v>
      </c>
      <c r="G4332" s="163">
        <v>0</v>
      </c>
      <c r="H4332" s="163">
        <v>0</v>
      </c>
      <c r="I4332" s="163">
        <v>0</v>
      </c>
      <c r="J4332" s="163">
        <v>0</v>
      </c>
      <c r="K4332" s="163">
        <v>3</v>
      </c>
      <c r="L4332" s="163">
        <v>252</v>
      </c>
      <c r="M4332" s="163">
        <v>374</v>
      </c>
      <c r="N4332" s="163">
        <v>3.5000000000000003E-2</v>
      </c>
      <c r="O4332" s="163">
        <v>5.2999999999999999E-2</v>
      </c>
      <c r="P4332" s="163">
        <v>3</v>
      </c>
      <c r="Q4332" s="163">
        <v>252</v>
      </c>
      <c r="R4332" s="163">
        <v>374</v>
      </c>
      <c r="S4332" s="163">
        <v>3.5000000000000003E-2</v>
      </c>
      <c r="T4332" s="163">
        <v>5.2999999999999999E-2</v>
      </c>
    </row>
    <row r="4333" spans="1:20" ht="15.75" customHeight="1">
      <c r="A4333" s="130" t="s">
        <v>152</v>
      </c>
      <c r="B4333" s="164">
        <v>2016</v>
      </c>
      <c r="C4333" s="164">
        <v>1</v>
      </c>
      <c r="D4333" s="130" t="s">
        <v>54</v>
      </c>
      <c r="E4333" s="164">
        <v>7123</v>
      </c>
      <c r="F4333" s="164">
        <v>0</v>
      </c>
      <c r="G4333" s="164">
        <v>0</v>
      </c>
      <c r="H4333" s="164">
        <v>0</v>
      </c>
      <c r="I4333" s="164">
        <v>0</v>
      </c>
      <c r="J4333" s="164">
        <v>0</v>
      </c>
      <c r="K4333" s="164">
        <v>5</v>
      </c>
      <c r="L4333" s="164">
        <v>169</v>
      </c>
      <c r="M4333" s="164">
        <v>398.25</v>
      </c>
      <c r="N4333" s="164">
        <v>2.4E-2</v>
      </c>
      <c r="O4333" s="164">
        <v>5.6000000000000001E-2</v>
      </c>
      <c r="P4333" s="164">
        <v>5</v>
      </c>
      <c r="Q4333" s="164">
        <v>169</v>
      </c>
      <c r="R4333" s="164">
        <v>398.25</v>
      </c>
      <c r="S4333" s="164">
        <v>2.4E-2</v>
      </c>
      <c r="T4333" s="164">
        <v>5.6000000000000001E-2</v>
      </c>
    </row>
    <row r="4334" spans="1:20" ht="15.75" customHeight="1">
      <c r="A4334" s="126" t="s">
        <v>152</v>
      </c>
      <c r="B4334" s="163">
        <v>2016</v>
      </c>
      <c r="C4334" s="163">
        <v>2</v>
      </c>
      <c r="D4334" s="126" t="s">
        <v>1415</v>
      </c>
      <c r="E4334" s="163">
        <v>7123</v>
      </c>
      <c r="F4334" s="163">
        <v>0</v>
      </c>
      <c r="G4334" s="163">
        <v>0</v>
      </c>
      <c r="H4334" s="163">
        <v>0</v>
      </c>
      <c r="I4334" s="163">
        <v>0</v>
      </c>
      <c r="J4334" s="163">
        <v>0</v>
      </c>
      <c r="K4334" s="163">
        <v>2</v>
      </c>
      <c r="L4334" s="163">
        <v>14231</v>
      </c>
      <c r="M4334" s="163">
        <v>30760.57</v>
      </c>
      <c r="N4334" s="163">
        <v>1.998</v>
      </c>
      <c r="O4334" s="163">
        <v>4.3170000000000002</v>
      </c>
      <c r="P4334" s="163">
        <v>2</v>
      </c>
      <c r="Q4334" s="163">
        <v>14231</v>
      </c>
      <c r="R4334" s="163">
        <v>30760.57</v>
      </c>
      <c r="S4334" s="163">
        <v>1.998</v>
      </c>
      <c r="T4334" s="163">
        <v>4.3170000000000002</v>
      </c>
    </row>
    <row r="4335" spans="1:20" ht="15.75" customHeight="1">
      <c r="A4335" s="130" t="s">
        <v>152</v>
      </c>
      <c r="B4335" s="164">
        <v>2016</v>
      </c>
      <c r="C4335" s="164">
        <v>3</v>
      </c>
      <c r="D4335" s="130" t="s">
        <v>55</v>
      </c>
      <c r="E4335" s="164">
        <v>7123</v>
      </c>
      <c r="F4335" s="164">
        <v>0</v>
      </c>
      <c r="G4335" s="164">
        <v>0</v>
      </c>
      <c r="H4335" s="164">
        <v>0</v>
      </c>
      <c r="I4335" s="164">
        <v>0</v>
      </c>
      <c r="J4335" s="164">
        <v>0</v>
      </c>
      <c r="K4335" s="164">
        <v>1</v>
      </c>
      <c r="L4335" s="164">
        <v>6</v>
      </c>
      <c r="M4335" s="164">
        <v>12</v>
      </c>
      <c r="N4335" s="164">
        <v>1E-3</v>
      </c>
      <c r="O4335" s="164">
        <v>2E-3</v>
      </c>
      <c r="P4335" s="164">
        <v>1</v>
      </c>
      <c r="Q4335" s="164">
        <v>6</v>
      </c>
      <c r="R4335" s="164">
        <v>12</v>
      </c>
      <c r="S4335" s="164">
        <v>1E-3</v>
      </c>
      <c r="T4335" s="164">
        <v>2E-3</v>
      </c>
    </row>
    <row r="4336" spans="1:20" ht="15.75" customHeight="1">
      <c r="A4336" s="126" t="s">
        <v>152</v>
      </c>
      <c r="B4336" s="163">
        <v>2016</v>
      </c>
      <c r="C4336" s="163">
        <v>4</v>
      </c>
      <c r="D4336" s="126" t="s">
        <v>56</v>
      </c>
      <c r="E4336" s="163">
        <v>7123</v>
      </c>
      <c r="F4336" s="163">
        <v>0</v>
      </c>
      <c r="G4336" s="163">
        <v>0</v>
      </c>
      <c r="H4336" s="163">
        <v>0</v>
      </c>
      <c r="I4336" s="163">
        <v>0</v>
      </c>
      <c r="J4336" s="163">
        <v>0</v>
      </c>
      <c r="K4336" s="163">
        <v>2</v>
      </c>
      <c r="L4336" s="163">
        <v>20</v>
      </c>
      <c r="M4336" s="163">
        <v>27.85</v>
      </c>
      <c r="N4336" s="163">
        <v>3.0000000000000001E-3</v>
      </c>
      <c r="O4336" s="163">
        <v>4.0000000000000001E-3</v>
      </c>
      <c r="P4336" s="163">
        <v>2</v>
      </c>
      <c r="Q4336" s="163">
        <v>20</v>
      </c>
      <c r="R4336" s="163">
        <v>27.85</v>
      </c>
      <c r="S4336" s="163">
        <v>3.0000000000000001E-3</v>
      </c>
      <c r="T4336" s="163">
        <v>4.0000000000000001E-3</v>
      </c>
    </row>
    <row r="4337" spans="1:20" ht="15.75" customHeight="1">
      <c r="A4337" s="130" t="s">
        <v>152</v>
      </c>
      <c r="B4337" s="164">
        <v>2016</v>
      </c>
      <c r="C4337" s="164">
        <v>5</v>
      </c>
      <c r="D4337" s="130" t="s">
        <v>57</v>
      </c>
      <c r="E4337" s="164">
        <v>7123</v>
      </c>
      <c r="F4337" s="164">
        <v>0</v>
      </c>
      <c r="G4337" s="164">
        <v>0</v>
      </c>
      <c r="H4337" s="164">
        <v>0</v>
      </c>
      <c r="I4337" s="164">
        <v>0</v>
      </c>
      <c r="J4337" s="164">
        <v>0</v>
      </c>
      <c r="K4337" s="164">
        <v>15</v>
      </c>
      <c r="L4337" s="164">
        <v>4823</v>
      </c>
      <c r="M4337" s="164">
        <v>8807.33</v>
      </c>
      <c r="N4337" s="164">
        <v>0.67700000000000005</v>
      </c>
      <c r="O4337" s="164">
        <v>1.236</v>
      </c>
      <c r="P4337" s="164">
        <v>15</v>
      </c>
      <c r="Q4337" s="164">
        <v>4823</v>
      </c>
      <c r="R4337" s="164">
        <v>8807.33</v>
      </c>
      <c r="S4337" s="164">
        <v>0.67700000000000005</v>
      </c>
      <c r="T4337" s="164">
        <v>1.236</v>
      </c>
    </row>
    <row r="4338" spans="1:20" ht="15.75" customHeight="1">
      <c r="A4338" s="126" t="s">
        <v>152</v>
      </c>
      <c r="B4338" s="163">
        <v>2016</v>
      </c>
      <c r="C4338" s="163">
        <v>6</v>
      </c>
      <c r="D4338" s="126" t="s">
        <v>58</v>
      </c>
      <c r="E4338" s="163">
        <v>7123</v>
      </c>
      <c r="F4338" s="163">
        <v>0</v>
      </c>
      <c r="G4338" s="163">
        <v>0</v>
      </c>
      <c r="H4338" s="163">
        <v>0</v>
      </c>
      <c r="I4338" s="163">
        <v>0</v>
      </c>
      <c r="J4338" s="163">
        <v>0</v>
      </c>
      <c r="K4338" s="163">
        <v>1</v>
      </c>
      <c r="L4338" s="163">
        <v>2</v>
      </c>
      <c r="M4338" s="163">
        <v>6</v>
      </c>
      <c r="N4338" s="163">
        <v>0</v>
      </c>
      <c r="O4338" s="163">
        <v>1E-3</v>
      </c>
      <c r="P4338" s="163">
        <v>1</v>
      </c>
      <c r="Q4338" s="163">
        <v>2</v>
      </c>
      <c r="R4338" s="163">
        <v>6</v>
      </c>
      <c r="S4338" s="163">
        <v>0</v>
      </c>
      <c r="T4338" s="163">
        <v>1E-3</v>
      </c>
    </row>
    <row r="4339" spans="1:20" ht="15.75" customHeight="1">
      <c r="A4339" s="130" t="s">
        <v>152</v>
      </c>
      <c r="B4339" s="164">
        <v>2016</v>
      </c>
      <c r="C4339" s="164">
        <v>7</v>
      </c>
      <c r="D4339" s="130" t="s">
        <v>59</v>
      </c>
      <c r="E4339" s="164">
        <v>7123</v>
      </c>
      <c r="F4339" s="164">
        <v>0</v>
      </c>
      <c r="G4339" s="164">
        <v>0</v>
      </c>
      <c r="H4339" s="164">
        <v>0</v>
      </c>
      <c r="I4339" s="164">
        <v>0</v>
      </c>
      <c r="J4339" s="164">
        <v>0</v>
      </c>
      <c r="K4339" s="164">
        <v>0</v>
      </c>
      <c r="L4339" s="164">
        <v>0</v>
      </c>
      <c r="M4339" s="164">
        <v>0</v>
      </c>
      <c r="N4339" s="164">
        <v>0</v>
      </c>
      <c r="O4339" s="164">
        <v>0</v>
      </c>
      <c r="P4339" s="164">
        <v>0</v>
      </c>
      <c r="Q4339" s="164">
        <v>0</v>
      </c>
      <c r="R4339" s="164">
        <v>0</v>
      </c>
      <c r="S4339" s="164">
        <v>0</v>
      </c>
      <c r="T4339" s="164">
        <v>0</v>
      </c>
    </row>
    <row r="4340" spans="1:20" ht="15.75" customHeight="1">
      <c r="A4340" s="126" t="s">
        <v>152</v>
      </c>
      <c r="B4340" s="163">
        <v>2016</v>
      </c>
      <c r="C4340" s="163">
        <v>8</v>
      </c>
      <c r="D4340" s="126" t="s">
        <v>60</v>
      </c>
      <c r="E4340" s="163">
        <v>7123</v>
      </c>
      <c r="F4340" s="163">
        <v>0</v>
      </c>
      <c r="G4340" s="163">
        <v>0</v>
      </c>
      <c r="H4340" s="163">
        <v>0</v>
      </c>
      <c r="I4340" s="163">
        <v>0</v>
      </c>
      <c r="J4340" s="163">
        <v>0</v>
      </c>
      <c r="K4340" s="163">
        <v>0</v>
      </c>
      <c r="L4340" s="163">
        <v>0</v>
      </c>
      <c r="M4340" s="163">
        <v>0</v>
      </c>
      <c r="N4340" s="163">
        <v>0</v>
      </c>
      <c r="O4340" s="163">
        <v>0</v>
      </c>
      <c r="P4340" s="163">
        <v>0</v>
      </c>
      <c r="Q4340" s="163">
        <v>0</v>
      </c>
      <c r="R4340" s="163">
        <v>0</v>
      </c>
      <c r="S4340" s="163">
        <v>0</v>
      </c>
      <c r="T4340" s="163">
        <v>0</v>
      </c>
    </row>
    <row r="4341" spans="1:20" ht="15.75" customHeight="1">
      <c r="A4341" s="130" t="s">
        <v>152</v>
      </c>
      <c r="B4341" s="164">
        <v>2016</v>
      </c>
      <c r="C4341" s="164">
        <v>9</v>
      </c>
      <c r="D4341" s="130" t="s">
        <v>61</v>
      </c>
      <c r="E4341" s="164">
        <v>7123</v>
      </c>
      <c r="F4341" s="164">
        <v>1</v>
      </c>
      <c r="G4341" s="164">
        <v>2400</v>
      </c>
      <c r="H4341" s="164">
        <v>4800</v>
      </c>
      <c r="I4341" s="164">
        <v>0.33700000000000002</v>
      </c>
      <c r="J4341" s="164">
        <v>0.67400000000000004</v>
      </c>
      <c r="K4341" s="164">
        <v>8</v>
      </c>
      <c r="L4341" s="164">
        <v>247</v>
      </c>
      <c r="M4341" s="164">
        <v>471.33</v>
      </c>
      <c r="N4341" s="164">
        <v>3.5000000000000003E-2</v>
      </c>
      <c r="O4341" s="164">
        <v>6.6000000000000003E-2</v>
      </c>
      <c r="P4341" s="164">
        <v>9</v>
      </c>
      <c r="Q4341" s="164">
        <v>2647</v>
      </c>
      <c r="R4341" s="164">
        <v>5271.33</v>
      </c>
      <c r="S4341" s="164">
        <v>0.372</v>
      </c>
      <c r="T4341" s="164">
        <v>0.74</v>
      </c>
    </row>
    <row r="4342" spans="1:20" ht="15.75" customHeight="1">
      <c r="A4342" s="126" t="s">
        <v>152</v>
      </c>
      <c r="B4342" s="163">
        <v>2017</v>
      </c>
      <c r="C4342" s="163">
        <v>0</v>
      </c>
      <c r="D4342" s="126" t="s">
        <v>53</v>
      </c>
      <c r="E4342" s="163">
        <v>7191</v>
      </c>
      <c r="F4342" s="163">
        <v>0</v>
      </c>
      <c r="G4342" s="163">
        <v>0</v>
      </c>
      <c r="H4342" s="163">
        <v>0</v>
      </c>
      <c r="I4342" s="163">
        <v>0</v>
      </c>
      <c r="J4342" s="163">
        <v>0</v>
      </c>
      <c r="K4342" s="163">
        <v>1</v>
      </c>
      <c r="L4342" s="163">
        <v>1</v>
      </c>
      <c r="M4342" s="163">
        <v>0.5</v>
      </c>
      <c r="N4342" s="163">
        <v>0</v>
      </c>
      <c r="O4342" s="163">
        <v>0</v>
      </c>
      <c r="P4342" s="163">
        <v>1</v>
      </c>
      <c r="Q4342" s="163">
        <v>1</v>
      </c>
      <c r="R4342" s="163">
        <v>0.5</v>
      </c>
      <c r="S4342" s="163">
        <v>0</v>
      </c>
      <c r="T4342" s="163">
        <v>0</v>
      </c>
    </row>
    <row r="4343" spans="1:20" ht="15.75" customHeight="1">
      <c r="A4343" s="130" t="s">
        <v>152</v>
      </c>
      <c r="B4343" s="164">
        <v>2017</v>
      </c>
      <c r="C4343" s="164">
        <v>1</v>
      </c>
      <c r="D4343" s="130" t="s">
        <v>54</v>
      </c>
      <c r="E4343" s="164">
        <v>7191</v>
      </c>
      <c r="F4343" s="164">
        <v>0</v>
      </c>
      <c r="G4343" s="164">
        <v>0</v>
      </c>
      <c r="H4343" s="164">
        <v>0</v>
      </c>
      <c r="I4343" s="164">
        <v>0</v>
      </c>
      <c r="J4343" s="164">
        <v>0</v>
      </c>
      <c r="K4343" s="164">
        <v>23</v>
      </c>
      <c r="L4343" s="164">
        <v>512</v>
      </c>
      <c r="M4343" s="164">
        <v>1183.7</v>
      </c>
      <c r="N4343" s="164">
        <v>7.0999999999999994E-2</v>
      </c>
      <c r="O4343" s="164">
        <v>0.16500000000000001</v>
      </c>
      <c r="P4343" s="164">
        <v>23</v>
      </c>
      <c r="Q4343" s="164">
        <v>512</v>
      </c>
      <c r="R4343" s="164">
        <v>1183.7</v>
      </c>
      <c r="S4343" s="164">
        <v>7.0999999999999994E-2</v>
      </c>
      <c r="T4343" s="164">
        <v>0.16500000000000001</v>
      </c>
    </row>
    <row r="4344" spans="1:20" ht="15.75" customHeight="1">
      <c r="A4344" s="126" t="s">
        <v>152</v>
      </c>
      <c r="B4344" s="163">
        <v>2017</v>
      </c>
      <c r="C4344" s="163">
        <v>2</v>
      </c>
      <c r="D4344" s="126" t="s">
        <v>1415</v>
      </c>
      <c r="E4344" s="163">
        <v>7191</v>
      </c>
      <c r="F4344" s="163">
        <v>0</v>
      </c>
      <c r="G4344" s="163">
        <v>0</v>
      </c>
      <c r="H4344" s="163">
        <v>0</v>
      </c>
      <c r="I4344" s="163">
        <v>0</v>
      </c>
      <c r="J4344" s="163">
        <v>0</v>
      </c>
      <c r="K4344" s="163">
        <v>2</v>
      </c>
      <c r="L4344" s="163">
        <v>5230</v>
      </c>
      <c r="M4344" s="163">
        <v>549.30999999999995</v>
      </c>
      <c r="N4344" s="163">
        <v>0.72699999999999998</v>
      </c>
      <c r="O4344" s="163">
        <v>7.5999999999999998E-2</v>
      </c>
      <c r="P4344" s="163">
        <v>2</v>
      </c>
      <c r="Q4344" s="163">
        <v>5230</v>
      </c>
      <c r="R4344" s="163">
        <v>549.30999999999995</v>
      </c>
      <c r="S4344" s="163">
        <v>0.72699999999999998</v>
      </c>
      <c r="T4344" s="163">
        <v>7.5999999999999998E-2</v>
      </c>
    </row>
    <row r="4345" spans="1:20" ht="15.75" customHeight="1">
      <c r="A4345" s="130" t="s">
        <v>152</v>
      </c>
      <c r="B4345" s="164">
        <v>2017</v>
      </c>
      <c r="C4345" s="164">
        <v>3</v>
      </c>
      <c r="D4345" s="130" t="s">
        <v>55</v>
      </c>
      <c r="E4345" s="164">
        <v>7191</v>
      </c>
      <c r="F4345" s="164">
        <v>0</v>
      </c>
      <c r="G4345" s="164">
        <v>0</v>
      </c>
      <c r="H4345" s="164">
        <v>0</v>
      </c>
      <c r="I4345" s="164">
        <v>0</v>
      </c>
      <c r="J4345" s="164">
        <v>0</v>
      </c>
      <c r="K4345" s="164">
        <v>3</v>
      </c>
      <c r="L4345" s="164">
        <v>35</v>
      </c>
      <c r="M4345" s="164">
        <v>63.32</v>
      </c>
      <c r="N4345" s="164">
        <v>5.0000000000000001E-3</v>
      </c>
      <c r="O4345" s="164">
        <v>8.9999999999999993E-3</v>
      </c>
      <c r="P4345" s="164">
        <v>3</v>
      </c>
      <c r="Q4345" s="164">
        <v>35</v>
      </c>
      <c r="R4345" s="164">
        <v>63.32</v>
      </c>
      <c r="S4345" s="164">
        <v>5.0000000000000001E-3</v>
      </c>
      <c r="T4345" s="164">
        <v>8.9999999999999993E-3</v>
      </c>
    </row>
    <row r="4346" spans="1:20" ht="15.75" customHeight="1">
      <c r="A4346" s="126" t="s">
        <v>152</v>
      </c>
      <c r="B4346" s="163">
        <v>2017</v>
      </c>
      <c r="C4346" s="163">
        <v>4</v>
      </c>
      <c r="D4346" s="126" t="s">
        <v>56</v>
      </c>
      <c r="E4346" s="163">
        <v>7191</v>
      </c>
      <c r="F4346" s="163">
        <v>0</v>
      </c>
      <c r="G4346" s="163">
        <v>0</v>
      </c>
      <c r="H4346" s="163">
        <v>0</v>
      </c>
      <c r="I4346" s="163">
        <v>0</v>
      </c>
      <c r="J4346" s="163">
        <v>0</v>
      </c>
      <c r="K4346" s="163">
        <v>1</v>
      </c>
      <c r="L4346" s="163">
        <v>40</v>
      </c>
      <c r="M4346" s="163">
        <v>110</v>
      </c>
      <c r="N4346" s="163">
        <v>6.0000000000000001E-3</v>
      </c>
      <c r="O4346" s="163">
        <v>1.4999999999999999E-2</v>
      </c>
      <c r="P4346" s="163">
        <v>1</v>
      </c>
      <c r="Q4346" s="163">
        <v>40</v>
      </c>
      <c r="R4346" s="163">
        <v>110</v>
      </c>
      <c r="S4346" s="163">
        <v>6.0000000000000001E-3</v>
      </c>
      <c r="T4346" s="163">
        <v>1.4999999999999999E-2</v>
      </c>
    </row>
    <row r="4347" spans="1:20" ht="15.75" customHeight="1">
      <c r="A4347" s="130" t="s">
        <v>152</v>
      </c>
      <c r="B4347" s="164">
        <v>2017</v>
      </c>
      <c r="C4347" s="164">
        <v>5</v>
      </c>
      <c r="D4347" s="130" t="s">
        <v>57</v>
      </c>
      <c r="E4347" s="164">
        <v>7191</v>
      </c>
      <c r="F4347" s="164">
        <v>0</v>
      </c>
      <c r="G4347" s="164">
        <v>0</v>
      </c>
      <c r="H4347" s="164">
        <v>0</v>
      </c>
      <c r="I4347" s="164">
        <v>0</v>
      </c>
      <c r="J4347" s="164">
        <v>0</v>
      </c>
      <c r="K4347" s="164">
        <v>17</v>
      </c>
      <c r="L4347" s="164">
        <v>7209</v>
      </c>
      <c r="M4347" s="164">
        <v>6654.11</v>
      </c>
      <c r="N4347" s="164">
        <v>1.002</v>
      </c>
      <c r="O4347" s="164">
        <v>0.92500000000000004</v>
      </c>
      <c r="P4347" s="164">
        <v>17</v>
      </c>
      <c r="Q4347" s="164">
        <v>7209</v>
      </c>
      <c r="R4347" s="164">
        <v>6654.11</v>
      </c>
      <c r="S4347" s="164">
        <v>1.002</v>
      </c>
      <c r="T4347" s="164">
        <v>0.92500000000000004</v>
      </c>
    </row>
    <row r="4348" spans="1:20" ht="15.75" customHeight="1">
      <c r="A4348" s="126" t="s">
        <v>152</v>
      </c>
      <c r="B4348" s="163">
        <v>2017</v>
      </c>
      <c r="C4348" s="163">
        <v>6</v>
      </c>
      <c r="D4348" s="126" t="s">
        <v>58</v>
      </c>
      <c r="E4348" s="163">
        <v>7191</v>
      </c>
      <c r="F4348" s="163">
        <v>0</v>
      </c>
      <c r="G4348" s="163">
        <v>0</v>
      </c>
      <c r="H4348" s="163">
        <v>0</v>
      </c>
      <c r="I4348" s="163">
        <v>0</v>
      </c>
      <c r="J4348" s="163">
        <v>0</v>
      </c>
      <c r="K4348" s="163">
        <v>1</v>
      </c>
      <c r="L4348" s="163">
        <v>3</v>
      </c>
      <c r="M4348" s="163">
        <v>3</v>
      </c>
      <c r="N4348" s="163">
        <v>0</v>
      </c>
      <c r="O4348" s="163">
        <v>0</v>
      </c>
      <c r="P4348" s="163">
        <v>1</v>
      </c>
      <c r="Q4348" s="163">
        <v>3</v>
      </c>
      <c r="R4348" s="163">
        <v>3</v>
      </c>
      <c r="S4348" s="163">
        <v>0</v>
      </c>
      <c r="T4348" s="163">
        <v>0</v>
      </c>
    </row>
    <row r="4349" spans="1:20" ht="15.75" customHeight="1">
      <c r="A4349" s="130" t="s">
        <v>152</v>
      </c>
      <c r="B4349" s="164">
        <v>2017</v>
      </c>
      <c r="C4349" s="164">
        <v>7</v>
      </c>
      <c r="D4349" s="130" t="s">
        <v>59</v>
      </c>
      <c r="E4349" s="164">
        <v>7191</v>
      </c>
      <c r="F4349" s="164">
        <v>0</v>
      </c>
      <c r="G4349" s="164">
        <v>0</v>
      </c>
      <c r="H4349" s="164">
        <v>0</v>
      </c>
      <c r="I4349" s="164">
        <v>0</v>
      </c>
      <c r="J4349" s="164">
        <v>0</v>
      </c>
      <c r="K4349" s="164">
        <v>0</v>
      </c>
      <c r="L4349" s="164">
        <v>0</v>
      </c>
      <c r="M4349" s="164">
        <v>0</v>
      </c>
      <c r="N4349" s="164">
        <v>0</v>
      </c>
      <c r="O4349" s="164">
        <v>0</v>
      </c>
      <c r="P4349" s="164">
        <v>0</v>
      </c>
      <c r="Q4349" s="164">
        <v>0</v>
      </c>
      <c r="R4349" s="164">
        <v>0</v>
      </c>
      <c r="S4349" s="164">
        <v>0</v>
      </c>
      <c r="T4349" s="164">
        <v>0</v>
      </c>
    </row>
    <row r="4350" spans="1:20" ht="15.75" customHeight="1">
      <c r="A4350" s="126" t="s">
        <v>152</v>
      </c>
      <c r="B4350" s="163">
        <v>2017</v>
      </c>
      <c r="C4350" s="163">
        <v>8</v>
      </c>
      <c r="D4350" s="126" t="s">
        <v>60</v>
      </c>
      <c r="E4350" s="163">
        <v>7191</v>
      </c>
      <c r="F4350" s="163">
        <v>0</v>
      </c>
      <c r="G4350" s="163">
        <v>0</v>
      </c>
      <c r="H4350" s="163">
        <v>0</v>
      </c>
      <c r="I4350" s="163">
        <v>0</v>
      </c>
      <c r="J4350" s="163">
        <v>0</v>
      </c>
      <c r="K4350" s="163">
        <v>0</v>
      </c>
      <c r="L4350" s="163">
        <v>0</v>
      </c>
      <c r="M4350" s="163">
        <v>0</v>
      </c>
      <c r="N4350" s="163">
        <v>0</v>
      </c>
      <c r="O4350" s="163">
        <v>0</v>
      </c>
      <c r="P4350" s="163">
        <v>0</v>
      </c>
      <c r="Q4350" s="163">
        <v>0</v>
      </c>
      <c r="R4350" s="163">
        <v>0</v>
      </c>
      <c r="S4350" s="163">
        <v>0</v>
      </c>
      <c r="T4350" s="163">
        <v>0</v>
      </c>
    </row>
    <row r="4351" spans="1:20" ht="15.75" customHeight="1">
      <c r="A4351" s="130" t="s">
        <v>152</v>
      </c>
      <c r="B4351" s="164">
        <v>2017</v>
      </c>
      <c r="C4351" s="164">
        <v>9</v>
      </c>
      <c r="D4351" s="130" t="s">
        <v>61</v>
      </c>
      <c r="E4351" s="164">
        <v>7191</v>
      </c>
      <c r="F4351" s="164">
        <v>1</v>
      </c>
      <c r="G4351" s="164">
        <v>3228</v>
      </c>
      <c r="H4351" s="164">
        <v>12791.08</v>
      </c>
      <c r="I4351" s="164">
        <v>0.44900000000000001</v>
      </c>
      <c r="J4351" s="164">
        <v>1.778</v>
      </c>
      <c r="K4351" s="164">
        <v>11</v>
      </c>
      <c r="L4351" s="164">
        <v>139</v>
      </c>
      <c r="M4351" s="164">
        <v>184.79999999999899</v>
      </c>
      <c r="N4351" s="164">
        <v>1.9E-2</v>
      </c>
      <c r="O4351" s="164">
        <v>2.5999999999999999E-2</v>
      </c>
      <c r="P4351" s="164">
        <v>12</v>
      </c>
      <c r="Q4351" s="164">
        <v>3367</v>
      </c>
      <c r="R4351" s="164">
        <v>12975.88</v>
      </c>
      <c r="S4351" s="164">
        <v>0.46800000000000003</v>
      </c>
      <c r="T4351" s="164">
        <v>1.804</v>
      </c>
    </row>
    <row r="4352" spans="1:20" ht="15.75" customHeight="1">
      <c r="A4352" s="126" t="s">
        <v>152</v>
      </c>
      <c r="B4352" s="163">
        <v>2018</v>
      </c>
      <c r="C4352" s="163">
        <v>0</v>
      </c>
      <c r="D4352" s="126" t="s">
        <v>53</v>
      </c>
      <c r="E4352" s="163">
        <v>7281</v>
      </c>
      <c r="F4352" s="163">
        <v>0</v>
      </c>
      <c r="G4352" s="163">
        <v>0</v>
      </c>
      <c r="H4352" s="163">
        <v>0</v>
      </c>
      <c r="I4352" s="163">
        <v>0</v>
      </c>
      <c r="J4352" s="163">
        <v>0</v>
      </c>
      <c r="K4352" s="163">
        <v>3</v>
      </c>
      <c r="L4352" s="163">
        <v>7268</v>
      </c>
      <c r="M4352" s="163">
        <v>492.69</v>
      </c>
      <c r="N4352" s="163">
        <v>0.998</v>
      </c>
      <c r="O4352" s="163">
        <v>6.8000000000000005E-2</v>
      </c>
      <c r="P4352" s="163">
        <v>3</v>
      </c>
      <c r="Q4352" s="163">
        <v>7268</v>
      </c>
      <c r="R4352" s="163">
        <v>492.69</v>
      </c>
      <c r="S4352" s="163">
        <v>0.998</v>
      </c>
      <c r="T4352" s="163">
        <v>6.8000000000000005E-2</v>
      </c>
    </row>
    <row r="4353" spans="1:20" ht="15.75" customHeight="1">
      <c r="A4353" s="130" t="s">
        <v>152</v>
      </c>
      <c r="B4353" s="164">
        <v>2018</v>
      </c>
      <c r="C4353" s="164">
        <v>1</v>
      </c>
      <c r="D4353" s="130" t="s">
        <v>54</v>
      </c>
      <c r="E4353" s="164">
        <v>7281</v>
      </c>
      <c r="F4353" s="164">
        <v>0</v>
      </c>
      <c r="G4353" s="164">
        <v>0</v>
      </c>
      <c r="H4353" s="164">
        <v>0</v>
      </c>
      <c r="I4353" s="164">
        <v>0</v>
      </c>
      <c r="J4353" s="164">
        <v>0</v>
      </c>
      <c r="K4353" s="164">
        <v>28</v>
      </c>
      <c r="L4353" s="164">
        <v>901</v>
      </c>
      <c r="M4353" s="164">
        <v>1759.4</v>
      </c>
      <c r="N4353" s="164">
        <v>0.124</v>
      </c>
      <c r="O4353" s="164">
        <v>0.24199999999999999</v>
      </c>
      <c r="P4353" s="164">
        <v>28</v>
      </c>
      <c r="Q4353" s="164">
        <v>901</v>
      </c>
      <c r="R4353" s="164">
        <v>1759.4</v>
      </c>
      <c r="S4353" s="164">
        <v>0.124</v>
      </c>
      <c r="T4353" s="164">
        <v>0.24199999999999999</v>
      </c>
    </row>
    <row r="4354" spans="1:20" ht="15.75" customHeight="1">
      <c r="A4354" s="126" t="s">
        <v>152</v>
      </c>
      <c r="B4354" s="163">
        <v>2018</v>
      </c>
      <c r="C4354" s="163">
        <v>2</v>
      </c>
      <c r="D4354" s="126" t="s">
        <v>1415</v>
      </c>
      <c r="E4354" s="163">
        <v>7281</v>
      </c>
      <c r="F4354" s="163">
        <v>0</v>
      </c>
      <c r="G4354" s="163">
        <v>0</v>
      </c>
      <c r="H4354" s="163">
        <v>0</v>
      </c>
      <c r="I4354" s="163">
        <v>0</v>
      </c>
      <c r="J4354" s="163">
        <v>0</v>
      </c>
      <c r="K4354" s="163">
        <v>2</v>
      </c>
      <c r="L4354" s="163">
        <v>14676</v>
      </c>
      <c r="M4354" s="163">
        <v>1651.05</v>
      </c>
      <c r="N4354" s="163">
        <v>2.016</v>
      </c>
      <c r="O4354" s="163">
        <v>0.22700000000000001</v>
      </c>
      <c r="P4354" s="163">
        <v>2</v>
      </c>
      <c r="Q4354" s="163">
        <v>14676</v>
      </c>
      <c r="R4354" s="163">
        <v>1651.05</v>
      </c>
      <c r="S4354" s="163">
        <v>2.016</v>
      </c>
      <c r="T4354" s="163">
        <v>0.22700000000000001</v>
      </c>
    </row>
    <row r="4355" spans="1:20" ht="15.75" customHeight="1">
      <c r="A4355" s="130" t="s">
        <v>152</v>
      </c>
      <c r="B4355" s="164">
        <v>2018</v>
      </c>
      <c r="C4355" s="164">
        <v>3</v>
      </c>
      <c r="D4355" s="130" t="s">
        <v>55</v>
      </c>
      <c r="E4355" s="164">
        <v>7281</v>
      </c>
      <c r="F4355" s="164">
        <v>0</v>
      </c>
      <c r="G4355" s="164">
        <v>0</v>
      </c>
      <c r="H4355" s="164">
        <v>0</v>
      </c>
      <c r="I4355" s="164">
        <v>0</v>
      </c>
      <c r="J4355" s="164">
        <v>0</v>
      </c>
      <c r="K4355" s="164">
        <v>0</v>
      </c>
      <c r="L4355" s="164">
        <v>0</v>
      </c>
      <c r="M4355" s="164">
        <v>0</v>
      </c>
      <c r="N4355" s="164">
        <v>0</v>
      </c>
      <c r="O4355" s="164">
        <v>0</v>
      </c>
      <c r="P4355" s="164">
        <v>0</v>
      </c>
      <c r="Q4355" s="164">
        <v>0</v>
      </c>
      <c r="R4355" s="164">
        <v>0</v>
      </c>
      <c r="S4355" s="164">
        <v>0</v>
      </c>
      <c r="T4355" s="164">
        <v>0</v>
      </c>
    </row>
    <row r="4356" spans="1:20" ht="15.75" customHeight="1">
      <c r="A4356" s="126" t="s">
        <v>152</v>
      </c>
      <c r="B4356" s="163">
        <v>2018</v>
      </c>
      <c r="C4356" s="163">
        <v>4</v>
      </c>
      <c r="D4356" s="126" t="s">
        <v>56</v>
      </c>
      <c r="E4356" s="163">
        <v>7281</v>
      </c>
      <c r="F4356" s="163">
        <v>0</v>
      </c>
      <c r="G4356" s="163">
        <v>0</v>
      </c>
      <c r="H4356" s="163">
        <v>0</v>
      </c>
      <c r="I4356" s="163">
        <v>0</v>
      </c>
      <c r="J4356" s="163">
        <v>0</v>
      </c>
      <c r="K4356" s="163">
        <v>1</v>
      </c>
      <c r="L4356" s="163">
        <v>23</v>
      </c>
      <c r="M4356" s="163">
        <v>19.09</v>
      </c>
      <c r="N4356" s="163">
        <v>3.0000000000000001E-3</v>
      </c>
      <c r="O4356" s="163">
        <v>3.0000000000000001E-3</v>
      </c>
      <c r="P4356" s="163">
        <v>1</v>
      </c>
      <c r="Q4356" s="163">
        <v>23</v>
      </c>
      <c r="R4356" s="163">
        <v>19.09</v>
      </c>
      <c r="S4356" s="163">
        <v>3.0000000000000001E-3</v>
      </c>
      <c r="T4356" s="163">
        <v>3.0000000000000001E-3</v>
      </c>
    </row>
    <row r="4357" spans="1:20" ht="15.75" customHeight="1">
      <c r="A4357" s="130" t="s">
        <v>152</v>
      </c>
      <c r="B4357" s="164">
        <v>2018</v>
      </c>
      <c r="C4357" s="164">
        <v>5</v>
      </c>
      <c r="D4357" s="130" t="s">
        <v>57</v>
      </c>
      <c r="E4357" s="164">
        <v>7281</v>
      </c>
      <c r="F4357" s="164">
        <v>0</v>
      </c>
      <c r="G4357" s="164">
        <v>0</v>
      </c>
      <c r="H4357" s="164">
        <v>0</v>
      </c>
      <c r="I4357" s="164">
        <v>0</v>
      </c>
      <c r="J4357" s="164">
        <v>0</v>
      </c>
      <c r="K4357" s="164">
        <v>18</v>
      </c>
      <c r="L4357" s="164">
        <v>5458</v>
      </c>
      <c r="M4357" s="164">
        <v>8014.45</v>
      </c>
      <c r="N4357" s="164">
        <v>0.75</v>
      </c>
      <c r="O4357" s="164">
        <v>1.1000000000000001</v>
      </c>
      <c r="P4357" s="164">
        <v>18</v>
      </c>
      <c r="Q4357" s="164">
        <v>5458</v>
      </c>
      <c r="R4357" s="164">
        <v>8014.45</v>
      </c>
      <c r="S4357" s="164">
        <v>0.75</v>
      </c>
      <c r="T4357" s="164">
        <v>1.1000000000000001</v>
      </c>
    </row>
    <row r="4358" spans="1:20" ht="15.75" customHeight="1">
      <c r="A4358" s="126" t="s">
        <v>152</v>
      </c>
      <c r="B4358" s="163">
        <v>2018</v>
      </c>
      <c r="C4358" s="163">
        <v>6</v>
      </c>
      <c r="D4358" s="126" t="s">
        <v>58</v>
      </c>
      <c r="E4358" s="163">
        <v>7281</v>
      </c>
      <c r="F4358" s="163">
        <v>0</v>
      </c>
      <c r="G4358" s="163">
        <v>0</v>
      </c>
      <c r="H4358" s="163">
        <v>0</v>
      </c>
      <c r="I4358" s="163">
        <v>0</v>
      </c>
      <c r="J4358" s="163">
        <v>0</v>
      </c>
      <c r="K4358" s="163">
        <v>4</v>
      </c>
      <c r="L4358" s="163">
        <v>2409</v>
      </c>
      <c r="M4358" s="163">
        <v>2409.42</v>
      </c>
      <c r="N4358" s="163">
        <v>0.33100000000000002</v>
      </c>
      <c r="O4358" s="163">
        <v>0.33100000000000002</v>
      </c>
      <c r="P4358" s="163">
        <v>4</v>
      </c>
      <c r="Q4358" s="163">
        <v>2409</v>
      </c>
      <c r="R4358" s="163">
        <v>2409.42</v>
      </c>
      <c r="S4358" s="163">
        <v>0.33100000000000002</v>
      </c>
      <c r="T4358" s="163">
        <v>0.33100000000000002</v>
      </c>
    </row>
    <row r="4359" spans="1:20" ht="15.75" customHeight="1">
      <c r="A4359" s="130" t="s">
        <v>152</v>
      </c>
      <c r="B4359" s="164">
        <v>2018</v>
      </c>
      <c r="C4359" s="164">
        <v>7</v>
      </c>
      <c r="D4359" s="130" t="s">
        <v>59</v>
      </c>
      <c r="E4359" s="164">
        <v>7281</v>
      </c>
      <c r="F4359" s="164">
        <v>0</v>
      </c>
      <c r="G4359" s="164">
        <v>0</v>
      </c>
      <c r="H4359" s="164">
        <v>0</v>
      </c>
      <c r="I4359" s="164">
        <v>0</v>
      </c>
      <c r="J4359" s="164">
        <v>0</v>
      </c>
      <c r="K4359" s="164">
        <v>0</v>
      </c>
      <c r="L4359" s="164">
        <v>0</v>
      </c>
      <c r="M4359" s="164">
        <v>0</v>
      </c>
      <c r="N4359" s="164">
        <v>0</v>
      </c>
      <c r="O4359" s="164">
        <v>0</v>
      </c>
      <c r="P4359" s="164">
        <v>0</v>
      </c>
      <c r="Q4359" s="164">
        <v>0</v>
      </c>
      <c r="R4359" s="164">
        <v>0</v>
      </c>
      <c r="S4359" s="164">
        <v>0</v>
      </c>
      <c r="T4359" s="164">
        <v>0</v>
      </c>
    </row>
    <row r="4360" spans="1:20" ht="15.75" customHeight="1">
      <c r="A4360" s="126" t="s">
        <v>152</v>
      </c>
      <c r="B4360" s="163">
        <v>2018</v>
      </c>
      <c r="C4360" s="163">
        <v>8</v>
      </c>
      <c r="D4360" s="126" t="s">
        <v>60</v>
      </c>
      <c r="E4360" s="163">
        <v>7281</v>
      </c>
      <c r="F4360" s="163">
        <v>0</v>
      </c>
      <c r="G4360" s="163">
        <v>0</v>
      </c>
      <c r="H4360" s="163">
        <v>0</v>
      </c>
      <c r="I4360" s="163">
        <v>0</v>
      </c>
      <c r="J4360" s="163">
        <v>0</v>
      </c>
      <c r="K4360" s="163">
        <v>1</v>
      </c>
      <c r="L4360" s="163">
        <v>1</v>
      </c>
      <c r="M4360" s="163">
        <v>1</v>
      </c>
      <c r="N4360" s="163">
        <v>0</v>
      </c>
      <c r="O4360" s="163">
        <v>0</v>
      </c>
      <c r="P4360" s="163">
        <v>1</v>
      </c>
      <c r="Q4360" s="163">
        <v>1</v>
      </c>
      <c r="R4360" s="163">
        <v>1</v>
      </c>
      <c r="S4360" s="163">
        <v>0</v>
      </c>
      <c r="T4360" s="163">
        <v>0</v>
      </c>
    </row>
    <row r="4361" spans="1:20" ht="15.75" customHeight="1">
      <c r="A4361" s="130" t="s">
        <v>152</v>
      </c>
      <c r="B4361" s="164">
        <v>2018</v>
      </c>
      <c r="C4361" s="164">
        <v>9</v>
      </c>
      <c r="D4361" s="130" t="s">
        <v>61</v>
      </c>
      <c r="E4361" s="164">
        <v>7281</v>
      </c>
      <c r="F4361" s="164">
        <v>0</v>
      </c>
      <c r="G4361" s="164">
        <v>0</v>
      </c>
      <c r="H4361" s="164">
        <v>0</v>
      </c>
      <c r="I4361" s="164">
        <v>0</v>
      </c>
      <c r="J4361" s="164">
        <v>0</v>
      </c>
      <c r="K4361" s="164">
        <v>30</v>
      </c>
      <c r="L4361" s="164">
        <v>569</v>
      </c>
      <c r="M4361" s="164">
        <v>592.51</v>
      </c>
      <c r="N4361" s="164">
        <v>7.8E-2</v>
      </c>
      <c r="O4361" s="164">
        <v>8.1000000000000003E-2</v>
      </c>
      <c r="P4361" s="164">
        <v>30</v>
      </c>
      <c r="Q4361" s="164">
        <v>569</v>
      </c>
      <c r="R4361" s="164">
        <v>592.51</v>
      </c>
      <c r="S4361" s="164">
        <v>7.8E-2</v>
      </c>
      <c r="T4361" s="164">
        <v>8.1000000000000003E-2</v>
      </c>
    </row>
    <row r="4362" spans="1:20" ht="15.75" customHeight="1">
      <c r="A4362" s="126" t="s">
        <v>152</v>
      </c>
      <c r="B4362" s="163">
        <v>2019</v>
      </c>
      <c r="C4362" s="163">
        <v>0</v>
      </c>
      <c r="D4362" s="126" t="s">
        <v>53</v>
      </c>
      <c r="E4362" s="163">
        <v>7412</v>
      </c>
      <c r="F4362" s="163">
        <v>0</v>
      </c>
      <c r="G4362" s="163">
        <v>0</v>
      </c>
      <c r="H4362" s="163">
        <v>0</v>
      </c>
      <c r="I4362" s="163">
        <v>0</v>
      </c>
      <c r="J4362" s="163">
        <v>0</v>
      </c>
      <c r="K4362" s="163">
        <v>3</v>
      </c>
      <c r="L4362" s="163">
        <v>47</v>
      </c>
      <c r="M4362" s="163">
        <v>114.17</v>
      </c>
      <c r="N4362" s="163">
        <v>6.0000000000000001E-3</v>
      </c>
      <c r="O4362" s="163">
        <v>1.4999999999999999E-2</v>
      </c>
      <c r="P4362" s="163">
        <v>3</v>
      </c>
      <c r="Q4362" s="163">
        <v>47</v>
      </c>
      <c r="R4362" s="163">
        <v>114.17</v>
      </c>
      <c r="S4362" s="163">
        <v>6.0000000000000001E-3</v>
      </c>
      <c r="T4362" s="163">
        <v>1.4999999999999999E-2</v>
      </c>
    </row>
    <row r="4363" spans="1:20" ht="15.75" customHeight="1">
      <c r="A4363" s="130" t="s">
        <v>152</v>
      </c>
      <c r="B4363" s="164">
        <v>2019</v>
      </c>
      <c r="C4363" s="164">
        <v>1</v>
      </c>
      <c r="D4363" s="130" t="s">
        <v>54</v>
      </c>
      <c r="E4363" s="164">
        <v>7412</v>
      </c>
      <c r="F4363" s="164">
        <v>0</v>
      </c>
      <c r="G4363" s="164">
        <v>0</v>
      </c>
      <c r="H4363" s="164">
        <v>0</v>
      </c>
      <c r="I4363" s="164">
        <v>0</v>
      </c>
      <c r="J4363" s="164">
        <v>0</v>
      </c>
      <c r="K4363" s="164">
        <v>66</v>
      </c>
      <c r="L4363" s="164">
        <v>1417</v>
      </c>
      <c r="M4363" s="164">
        <v>5718.72</v>
      </c>
      <c r="N4363" s="164">
        <v>0.191</v>
      </c>
      <c r="O4363" s="164">
        <v>0.77200000000000002</v>
      </c>
      <c r="P4363" s="164">
        <v>66</v>
      </c>
      <c r="Q4363" s="164">
        <v>1417</v>
      </c>
      <c r="R4363" s="164">
        <v>5718.72</v>
      </c>
      <c r="S4363" s="164">
        <v>0.191</v>
      </c>
      <c r="T4363" s="164">
        <v>0.77200000000000002</v>
      </c>
    </row>
    <row r="4364" spans="1:20" ht="15.75" customHeight="1">
      <c r="A4364" s="126" t="s">
        <v>152</v>
      </c>
      <c r="B4364" s="163">
        <v>2019</v>
      </c>
      <c r="C4364" s="163">
        <v>2</v>
      </c>
      <c r="D4364" s="126" t="s">
        <v>1415</v>
      </c>
      <c r="E4364" s="163">
        <v>7412</v>
      </c>
      <c r="F4364" s="163">
        <v>0</v>
      </c>
      <c r="G4364" s="163">
        <v>0</v>
      </c>
      <c r="H4364" s="163">
        <v>0</v>
      </c>
      <c r="I4364" s="163">
        <v>0</v>
      </c>
      <c r="J4364" s="163">
        <v>0</v>
      </c>
      <c r="K4364" s="163">
        <v>3</v>
      </c>
      <c r="L4364" s="163">
        <v>14860</v>
      </c>
      <c r="M4364" s="163">
        <v>54547.32</v>
      </c>
      <c r="N4364" s="163">
        <v>2.004</v>
      </c>
      <c r="O4364" s="163">
        <v>7.359</v>
      </c>
      <c r="P4364" s="163">
        <v>3</v>
      </c>
      <c r="Q4364" s="163">
        <v>14860</v>
      </c>
      <c r="R4364" s="163">
        <v>54547.32</v>
      </c>
      <c r="S4364" s="163">
        <v>2.004</v>
      </c>
      <c r="T4364" s="163">
        <v>7.359</v>
      </c>
    </row>
    <row r="4365" spans="1:20" ht="15.75" customHeight="1">
      <c r="A4365" s="130" t="s">
        <v>152</v>
      </c>
      <c r="B4365" s="164">
        <v>2019</v>
      </c>
      <c r="C4365" s="164">
        <v>3</v>
      </c>
      <c r="D4365" s="130" t="s">
        <v>55</v>
      </c>
      <c r="E4365" s="164">
        <v>7412</v>
      </c>
      <c r="F4365" s="164">
        <v>0</v>
      </c>
      <c r="G4365" s="164">
        <v>0</v>
      </c>
      <c r="H4365" s="164">
        <v>0</v>
      </c>
      <c r="I4365" s="164">
        <v>0</v>
      </c>
      <c r="J4365" s="164">
        <v>0</v>
      </c>
      <c r="K4365" s="164">
        <v>6</v>
      </c>
      <c r="L4365" s="164">
        <v>131</v>
      </c>
      <c r="M4365" s="164">
        <v>280.5</v>
      </c>
      <c r="N4365" s="164">
        <v>1.7999999999999999E-2</v>
      </c>
      <c r="O4365" s="164">
        <v>3.7999999999999999E-2</v>
      </c>
      <c r="P4365" s="164">
        <v>6</v>
      </c>
      <c r="Q4365" s="164">
        <v>131</v>
      </c>
      <c r="R4365" s="164">
        <v>280.5</v>
      </c>
      <c r="S4365" s="164">
        <v>1.7999999999999999E-2</v>
      </c>
      <c r="T4365" s="164">
        <v>3.7999999999999999E-2</v>
      </c>
    </row>
    <row r="4366" spans="1:20" ht="15.75" customHeight="1">
      <c r="A4366" s="126" t="s">
        <v>152</v>
      </c>
      <c r="B4366" s="163">
        <v>2019</v>
      </c>
      <c r="C4366" s="163">
        <v>4</v>
      </c>
      <c r="D4366" s="126" t="s">
        <v>56</v>
      </c>
      <c r="E4366" s="163">
        <v>7412</v>
      </c>
      <c r="F4366" s="163">
        <v>0</v>
      </c>
      <c r="G4366" s="163">
        <v>0</v>
      </c>
      <c r="H4366" s="163">
        <v>0</v>
      </c>
      <c r="I4366" s="163">
        <v>0</v>
      </c>
      <c r="J4366" s="163">
        <v>0</v>
      </c>
      <c r="K4366" s="163">
        <v>1</v>
      </c>
      <c r="L4366" s="163">
        <v>42</v>
      </c>
      <c r="M4366" s="163">
        <v>94.5</v>
      </c>
      <c r="N4366" s="163">
        <v>6.0000000000000001E-3</v>
      </c>
      <c r="O4366" s="163">
        <v>1.2999999999999999E-2</v>
      </c>
      <c r="P4366" s="163">
        <v>1</v>
      </c>
      <c r="Q4366" s="163">
        <v>42</v>
      </c>
      <c r="R4366" s="163">
        <v>94.5</v>
      </c>
      <c r="S4366" s="163">
        <v>6.0000000000000001E-3</v>
      </c>
      <c r="T4366" s="163">
        <v>1.2999999999999999E-2</v>
      </c>
    </row>
    <row r="4367" spans="1:20" ht="15.75" customHeight="1">
      <c r="A4367" s="130" t="s">
        <v>152</v>
      </c>
      <c r="B4367" s="164">
        <v>2019</v>
      </c>
      <c r="C4367" s="164">
        <v>5</v>
      </c>
      <c r="D4367" s="130" t="s">
        <v>57</v>
      </c>
      <c r="E4367" s="164">
        <v>7412</v>
      </c>
      <c r="F4367" s="164">
        <v>0</v>
      </c>
      <c r="G4367" s="164">
        <v>0</v>
      </c>
      <c r="H4367" s="164">
        <v>0</v>
      </c>
      <c r="I4367" s="164">
        <v>0</v>
      </c>
      <c r="J4367" s="164">
        <v>0</v>
      </c>
      <c r="K4367" s="164">
        <v>15</v>
      </c>
      <c r="L4367" s="164">
        <v>183</v>
      </c>
      <c r="M4367" s="164">
        <v>349.83</v>
      </c>
      <c r="N4367" s="164">
        <v>2.5000000000000001E-2</v>
      </c>
      <c r="O4367" s="164">
        <v>4.7E-2</v>
      </c>
      <c r="P4367" s="164">
        <v>15</v>
      </c>
      <c r="Q4367" s="164">
        <v>183</v>
      </c>
      <c r="R4367" s="164">
        <v>349.83</v>
      </c>
      <c r="S4367" s="164">
        <v>2.5000000000000001E-2</v>
      </c>
      <c r="T4367" s="164">
        <v>4.7E-2</v>
      </c>
    </row>
    <row r="4368" spans="1:20" ht="15.75" customHeight="1">
      <c r="A4368" s="126" t="s">
        <v>152</v>
      </c>
      <c r="B4368" s="163">
        <v>2019</v>
      </c>
      <c r="C4368" s="163">
        <v>6</v>
      </c>
      <c r="D4368" s="126" t="s">
        <v>58</v>
      </c>
      <c r="E4368" s="163">
        <v>7412</v>
      </c>
      <c r="F4368" s="163">
        <v>0</v>
      </c>
      <c r="G4368" s="163">
        <v>0</v>
      </c>
      <c r="H4368" s="163">
        <v>0</v>
      </c>
      <c r="I4368" s="163">
        <v>0</v>
      </c>
      <c r="J4368" s="163">
        <v>0</v>
      </c>
      <c r="K4368" s="163">
        <v>0</v>
      </c>
      <c r="L4368" s="163">
        <v>0</v>
      </c>
      <c r="M4368" s="163">
        <v>0</v>
      </c>
      <c r="N4368" s="163">
        <v>0</v>
      </c>
      <c r="O4368" s="163">
        <v>0</v>
      </c>
      <c r="P4368" s="163">
        <v>0</v>
      </c>
      <c r="Q4368" s="163">
        <v>0</v>
      </c>
      <c r="R4368" s="163">
        <v>0</v>
      </c>
      <c r="S4368" s="163">
        <v>0</v>
      </c>
      <c r="T4368" s="163">
        <v>0</v>
      </c>
    </row>
    <row r="4369" spans="1:20" ht="15.75" customHeight="1">
      <c r="A4369" s="130" t="s">
        <v>152</v>
      </c>
      <c r="B4369" s="164">
        <v>2019</v>
      </c>
      <c r="C4369" s="164">
        <v>7</v>
      </c>
      <c r="D4369" s="130" t="s">
        <v>59</v>
      </c>
      <c r="E4369" s="164">
        <v>7412</v>
      </c>
      <c r="F4369" s="164">
        <v>0</v>
      </c>
      <c r="G4369" s="164">
        <v>0</v>
      </c>
      <c r="H4369" s="164">
        <v>0</v>
      </c>
      <c r="I4369" s="164">
        <v>0</v>
      </c>
      <c r="J4369" s="164">
        <v>0</v>
      </c>
      <c r="K4369" s="164">
        <v>0</v>
      </c>
      <c r="L4369" s="164">
        <v>0</v>
      </c>
      <c r="M4369" s="164">
        <v>0</v>
      </c>
      <c r="N4369" s="164">
        <v>0</v>
      </c>
      <c r="O4369" s="164">
        <v>0</v>
      </c>
      <c r="P4369" s="164">
        <v>0</v>
      </c>
      <c r="Q4369" s="164">
        <v>0</v>
      </c>
      <c r="R4369" s="164">
        <v>0</v>
      </c>
      <c r="S4369" s="164">
        <v>0</v>
      </c>
      <c r="T4369" s="164">
        <v>0</v>
      </c>
    </row>
    <row r="4370" spans="1:20" ht="15.75" customHeight="1">
      <c r="A4370" s="126" t="s">
        <v>152</v>
      </c>
      <c r="B4370" s="163">
        <v>2019</v>
      </c>
      <c r="C4370" s="163">
        <v>8</v>
      </c>
      <c r="D4370" s="126" t="s">
        <v>60</v>
      </c>
      <c r="E4370" s="163">
        <v>7412</v>
      </c>
      <c r="F4370" s="163">
        <v>0</v>
      </c>
      <c r="G4370" s="163">
        <v>0</v>
      </c>
      <c r="H4370" s="163">
        <v>0</v>
      </c>
      <c r="I4370" s="163">
        <v>0</v>
      </c>
      <c r="J4370" s="163">
        <v>0</v>
      </c>
      <c r="K4370" s="163">
        <v>1</v>
      </c>
      <c r="L4370" s="163">
        <v>2269</v>
      </c>
      <c r="M4370" s="163">
        <v>378.92</v>
      </c>
      <c r="N4370" s="163">
        <v>0.30599999999999999</v>
      </c>
      <c r="O4370" s="163">
        <v>5.0999999999999997E-2</v>
      </c>
      <c r="P4370" s="163">
        <v>1</v>
      </c>
      <c r="Q4370" s="163">
        <v>2269</v>
      </c>
      <c r="R4370" s="163">
        <v>378.92</v>
      </c>
      <c r="S4370" s="163">
        <v>0.30599999999999999</v>
      </c>
      <c r="T4370" s="163">
        <v>5.0999999999999997E-2</v>
      </c>
    </row>
    <row r="4371" spans="1:20" ht="15.75" customHeight="1">
      <c r="A4371" s="130" t="s">
        <v>152</v>
      </c>
      <c r="B4371" s="164">
        <v>2019</v>
      </c>
      <c r="C4371" s="164">
        <v>9</v>
      </c>
      <c r="D4371" s="130" t="s">
        <v>61</v>
      </c>
      <c r="E4371" s="164">
        <v>7412</v>
      </c>
      <c r="F4371" s="164">
        <v>0</v>
      </c>
      <c r="G4371" s="164">
        <v>0</v>
      </c>
      <c r="H4371" s="164">
        <v>0</v>
      </c>
      <c r="I4371" s="164">
        <v>0</v>
      </c>
      <c r="J4371" s="164">
        <v>0</v>
      </c>
      <c r="K4371" s="164">
        <v>14</v>
      </c>
      <c r="L4371" s="164">
        <v>97</v>
      </c>
      <c r="M4371" s="164">
        <v>148.31</v>
      </c>
      <c r="N4371" s="164">
        <v>1.2999999999999999E-2</v>
      </c>
      <c r="O4371" s="164">
        <v>0.02</v>
      </c>
      <c r="P4371" s="164">
        <v>14</v>
      </c>
      <c r="Q4371" s="164">
        <v>97</v>
      </c>
      <c r="R4371" s="164">
        <v>148.31</v>
      </c>
      <c r="S4371" s="164">
        <v>1.2999999999999999E-2</v>
      </c>
      <c r="T4371" s="164">
        <v>0.02</v>
      </c>
    </row>
    <row r="4372" spans="1:20" ht="15.75" customHeight="1">
      <c r="A4372" s="126" t="s">
        <v>152</v>
      </c>
      <c r="B4372" s="163">
        <v>2020</v>
      </c>
      <c r="C4372" s="163">
        <v>0</v>
      </c>
      <c r="D4372" s="126" t="s">
        <v>53</v>
      </c>
      <c r="E4372" s="163">
        <v>7614</v>
      </c>
      <c r="F4372" s="163">
        <v>0</v>
      </c>
      <c r="G4372" s="163">
        <v>0</v>
      </c>
      <c r="H4372" s="163">
        <v>0</v>
      </c>
      <c r="I4372" s="163">
        <v>0</v>
      </c>
      <c r="J4372" s="163">
        <v>0</v>
      </c>
      <c r="K4372" s="163">
        <v>6</v>
      </c>
      <c r="L4372" s="163">
        <v>147</v>
      </c>
      <c r="M4372" s="163">
        <v>147</v>
      </c>
      <c r="N4372" s="163">
        <v>1.9E-2</v>
      </c>
      <c r="O4372" s="163">
        <v>1.9E-2</v>
      </c>
      <c r="P4372" s="163">
        <v>6</v>
      </c>
      <c r="Q4372" s="163">
        <v>147</v>
      </c>
      <c r="R4372" s="163">
        <v>147</v>
      </c>
      <c r="S4372" s="163">
        <v>1.9E-2</v>
      </c>
      <c r="T4372" s="163">
        <v>1.9E-2</v>
      </c>
    </row>
    <row r="4373" spans="1:20" ht="15.75" customHeight="1">
      <c r="A4373" s="130" t="s">
        <v>152</v>
      </c>
      <c r="B4373" s="164">
        <v>2020</v>
      </c>
      <c r="C4373" s="164">
        <v>1</v>
      </c>
      <c r="D4373" s="130" t="s">
        <v>54</v>
      </c>
      <c r="E4373" s="164">
        <v>7614</v>
      </c>
      <c r="F4373" s="164">
        <v>0</v>
      </c>
      <c r="G4373" s="164">
        <v>0</v>
      </c>
      <c r="H4373" s="164">
        <v>0</v>
      </c>
      <c r="I4373" s="164">
        <v>0</v>
      </c>
      <c r="J4373" s="164">
        <v>0</v>
      </c>
      <c r="K4373" s="164">
        <v>47</v>
      </c>
      <c r="L4373" s="164">
        <v>473</v>
      </c>
      <c r="M4373" s="164">
        <v>1604.3</v>
      </c>
      <c r="N4373" s="164">
        <v>6.2E-2</v>
      </c>
      <c r="O4373" s="164">
        <v>0.21099999999999999</v>
      </c>
      <c r="P4373" s="164">
        <v>47</v>
      </c>
      <c r="Q4373" s="164">
        <v>473</v>
      </c>
      <c r="R4373" s="164">
        <v>1604.3</v>
      </c>
      <c r="S4373" s="164">
        <v>6.2E-2</v>
      </c>
      <c r="T4373" s="164">
        <v>0.21099999999999999</v>
      </c>
    </row>
    <row r="4374" spans="1:20" ht="15.75" customHeight="1">
      <c r="A4374" s="126" t="s">
        <v>152</v>
      </c>
      <c r="B4374" s="163">
        <v>2020</v>
      </c>
      <c r="C4374" s="163">
        <v>2</v>
      </c>
      <c r="D4374" s="126" t="s">
        <v>1415</v>
      </c>
      <c r="E4374" s="163">
        <v>7614</v>
      </c>
      <c r="F4374" s="163">
        <v>0</v>
      </c>
      <c r="G4374" s="163">
        <v>0</v>
      </c>
      <c r="H4374" s="163">
        <v>0</v>
      </c>
      <c r="I4374" s="163">
        <v>0</v>
      </c>
      <c r="J4374" s="163">
        <v>0</v>
      </c>
      <c r="K4374" s="163">
        <v>3</v>
      </c>
      <c r="L4374" s="163">
        <v>14434</v>
      </c>
      <c r="M4374" s="163">
        <v>13883.33</v>
      </c>
      <c r="N4374" s="163">
        <v>1.895</v>
      </c>
      <c r="O4374" s="163">
        <v>1.823</v>
      </c>
      <c r="P4374" s="163">
        <v>3</v>
      </c>
      <c r="Q4374" s="163">
        <v>14434</v>
      </c>
      <c r="R4374" s="163">
        <v>13883.33</v>
      </c>
      <c r="S4374" s="163">
        <v>1.895</v>
      </c>
      <c r="T4374" s="163">
        <v>1.823</v>
      </c>
    </row>
    <row r="4375" spans="1:20" ht="15.75" customHeight="1">
      <c r="A4375" s="130" t="s">
        <v>152</v>
      </c>
      <c r="B4375" s="164">
        <v>2020</v>
      </c>
      <c r="C4375" s="164">
        <v>3</v>
      </c>
      <c r="D4375" s="130" t="s">
        <v>55</v>
      </c>
      <c r="E4375" s="164">
        <v>7614</v>
      </c>
      <c r="F4375" s="164">
        <v>0</v>
      </c>
      <c r="G4375" s="164">
        <v>0</v>
      </c>
      <c r="H4375" s="164">
        <v>0</v>
      </c>
      <c r="I4375" s="164">
        <v>0</v>
      </c>
      <c r="J4375" s="164">
        <v>0</v>
      </c>
      <c r="K4375" s="164">
        <v>1</v>
      </c>
      <c r="L4375" s="164">
        <v>15</v>
      </c>
      <c r="M4375" s="164">
        <v>13.8</v>
      </c>
      <c r="N4375" s="164">
        <v>2E-3</v>
      </c>
      <c r="O4375" s="164">
        <v>2E-3</v>
      </c>
      <c r="P4375" s="164">
        <v>1</v>
      </c>
      <c r="Q4375" s="164">
        <v>15</v>
      </c>
      <c r="R4375" s="164">
        <v>13.8</v>
      </c>
      <c r="S4375" s="164">
        <v>2E-3</v>
      </c>
      <c r="T4375" s="164">
        <v>2E-3</v>
      </c>
    </row>
    <row r="4376" spans="1:20" ht="15.75" customHeight="1">
      <c r="A4376" s="126" t="s">
        <v>152</v>
      </c>
      <c r="B4376" s="163">
        <v>2020</v>
      </c>
      <c r="C4376" s="163">
        <v>4</v>
      </c>
      <c r="D4376" s="126" t="s">
        <v>56</v>
      </c>
      <c r="E4376" s="163">
        <v>7614</v>
      </c>
      <c r="F4376" s="163">
        <v>0</v>
      </c>
      <c r="G4376" s="163">
        <v>0</v>
      </c>
      <c r="H4376" s="163">
        <v>0</v>
      </c>
      <c r="I4376" s="163">
        <v>0</v>
      </c>
      <c r="J4376" s="163">
        <v>0</v>
      </c>
      <c r="K4376" s="163">
        <v>1</v>
      </c>
      <c r="L4376" s="163">
        <v>1500</v>
      </c>
      <c r="M4376" s="163">
        <v>2250</v>
      </c>
      <c r="N4376" s="163">
        <v>0.19700000000000001</v>
      </c>
      <c r="O4376" s="163">
        <v>0.29599999999999999</v>
      </c>
      <c r="P4376" s="163">
        <v>1</v>
      </c>
      <c r="Q4376" s="163">
        <v>1500</v>
      </c>
      <c r="R4376" s="163">
        <v>2250</v>
      </c>
      <c r="S4376" s="163">
        <v>0.19700000000000001</v>
      </c>
      <c r="T4376" s="163">
        <v>0.29599999999999999</v>
      </c>
    </row>
    <row r="4377" spans="1:20" ht="15.75" customHeight="1">
      <c r="A4377" s="130" t="s">
        <v>152</v>
      </c>
      <c r="B4377" s="164">
        <v>2020</v>
      </c>
      <c r="C4377" s="164">
        <v>5</v>
      </c>
      <c r="D4377" s="130" t="s">
        <v>57</v>
      </c>
      <c r="E4377" s="164">
        <v>7614</v>
      </c>
      <c r="F4377" s="164">
        <v>0</v>
      </c>
      <c r="G4377" s="164">
        <v>0</v>
      </c>
      <c r="H4377" s="164">
        <v>0</v>
      </c>
      <c r="I4377" s="164">
        <v>0</v>
      </c>
      <c r="J4377" s="164">
        <v>0</v>
      </c>
      <c r="K4377" s="164">
        <v>9</v>
      </c>
      <c r="L4377" s="164">
        <v>1535</v>
      </c>
      <c r="M4377" s="164">
        <v>3334.5</v>
      </c>
      <c r="N4377" s="164">
        <v>0.20200000000000001</v>
      </c>
      <c r="O4377" s="164">
        <v>0.438</v>
      </c>
      <c r="P4377" s="164">
        <v>9</v>
      </c>
      <c r="Q4377" s="164">
        <v>1535</v>
      </c>
      <c r="R4377" s="164">
        <v>3334.5</v>
      </c>
      <c r="S4377" s="164">
        <v>0.20200000000000001</v>
      </c>
      <c r="T4377" s="164">
        <v>0.438</v>
      </c>
    </row>
    <row r="4378" spans="1:20" ht="15.75" customHeight="1">
      <c r="A4378" s="126" t="s">
        <v>152</v>
      </c>
      <c r="B4378" s="163">
        <v>2020</v>
      </c>
      <c r="C4378" s="163">
        <v>6</v>
      </c>
      <c r="D4378" s="126" t="s">
        <v>58</v>
      </c>
      <c r="E4378" s="163">
        <v>7614</v>
      </c>
      <c r="F4378" s="163">
        <v>0</v>
      </c>
      <c r="G4378" s="163">
        <v>0</v>
      </c>
      <c r="H4378" s="163">
        <v>0</v>
      </c>
      <c r="I4378" s="163">
        <v>0</v>
      </c>
      <c r="J4378" s="163">
        <v>0</v>
      </c>
      <c r="K4378" s="163">
        <v>6</v>
      </c>
      <c r="L4378" s="163">
        <v>3896</v>
      </c>
      <c r="M4378" s="163">
        <v>5366</v>
      </c>
      <c r="N4378" s="163">
        <v>0.51200000000000001</v>
      </c>
      <c r="O4378" s="163">
        <v>0.70499999999999996</v>
      </c>
      <c r="P4378" s="163">
        <v>6</v>
      </c>
      <c r="Q4378" s="163">
        <v>3896</v>
      </c>
      <c r="R4378" s="163">
        <v>5366</v>
      </c>
      <c r="S4378" s="163">
        <v>0.51200000000000001</v>
      </c>
      <c r="T4378" s="163">
        <v>0.70499999999999996</v>
      </c>
    </row>
    <row r="4379" spans="1:20" ht="15.75" customHeight="1">
      <c r="A4379" s="130" t="s">
        <v>152</v>
      </c>
      <c r="B4379" s="164">
        <v>2020</v>
      </c>
      <c r="C4379" s="164">
        <v>7</v>
      </c>
      <c r="D4379" s="130" t="s">
        <v>59</v>
      </c>
      <c r="E4379" s="164">
        <v>7614</v>
      </c>
      <c r="F4379" s="164">
        <v>0</v>
      </c>
      <c r="G4379" s="164">
        <v>0</v>
      </c>
      <c r="H4379" s="164">
        <v>0</v>
      </c>
      <c r="I4379" s="164">
        <v>0</v>
      </c>
      <c r="J4379" s="164">
        <v>0</v>
      </c>
      <c r="K4379" s="164">
        <v>0</v>
      </c>
      <c r="L4379" s="164">
        <v>0</v>
      </c>
      <c r="M4379" s="164">
        <v>0</v>
      </c>
      <c r="N4379" s="164">
        <v>0</v>
      </c>
      <c r="O4379" s="164">
        <v>0</v>
      </c>
      <c r="P4379" s="164">
        <v>0</v>
      </c>
      <c r="Q4379" s="164">
        <v>0</v>
      </c>
      <c r="R4379" s="164">
        <v>0</v>
      </c>
      <c r="S4379" s="164">
        <v>0</v>
      </c>
      <c r="T4379" s="164">
        <v>0</v>
      </c>
    </row>
    <row r="4380" spans="1:20" ht="15.75" customHeight="1">
      <c r="A4380" s="126" t="s">
        <v>152</v>
      </c>
      <c r="B4380" s="163">
        <v>2020</v>
      </c>
      <c r="C4380" s="163">
        <v>8</v>
      </c>
      <c r="D4380" s="126" t="s">
        <v>60</v>
      </c>
      <c r="E4380" s="163">
        <v>7614</v>
      </c>
      <c r="F4380" s="163">
        <v>0</v>
      </c>
      <c r="G4380" s="163">
        <v>0</v>
      </c>
      <c r="H4380" s="163">
        <v>0</v>
      </c>
      <c r="I4380" s="163">
        <v>0</v>
      </c>
      <c r="J4380" s="163">
        <v>0</v>
      </c>
      <c r="K4380" s="163">
        <v>1</v>
      </c>
      <c r="L4380" s="163">
        <v>1</v>
      </c>
      <c r="M4380" s="163">
        <v>0.75</v>
      </c>
      <c r="N4380" s="163">
        <v>0</v>
      </c>
      <c r="O4380" s="163">
        <v>0</v>
      </c>
      <c r="P4380" s="163">
        <v>1</v>
      </c>
      <c r="Q4380" s="163">
        <v>1</v>
      </c>
      <c r="R4380" s="163">
        <v>0.75</v>
      </c>
      <c r="S4380" s="163">
        <v>0</v>
      </c>
      <c r="T4380" s="163">
        <v>0</v>
      </c>
    </row>
    <row r="4381" spans="1:20" ht="15.75" customHeight="1">
      <c r="A4381" s="130" t="s">
        <v>152</v>
      </c>
      <c r="B4381" s="164">
        <v>2020</v>
      </c>
      <c r="C4381" s="164">
        <v>9</v>
      </c>
      <c r="D4381" s="130" t="s">
        <v>61</v>
      </c>
      <c r="E4381" s="164">
        <v>7614</v>
      </c>
      <c r="F4381" s="164">
        <v>0</v>
      </c>
      <c r="G4381" s="164">
        <v>0</v>
      </c>
      <c r="H4381" s="164">
        <v>0</v>
      </c>
      <c r="I4381" s="164">
        <v>0</v>
      </c>
      <c r="J4381" s="164">
        <v>0</v>
      </c>
      <c r="K4381" s="164">
        <v>12</v>
      </c>
      <c r="L4381" s="164">
        <v>179</v>
      </c>
      <c r="M4381" s="164">
        <v>186.87</v>
      </c>
      <c r="N4381" s="164">
        <v>2.4E-2</v>
      </c>
      <c r="O4381" s="164">
        <v>2.5000000000000001E-2</v>
      </c>
      <c r="P4381" s="164">
        <v>12</v>
      </c>
      <c r="Q4381" s="164">
        <v>179</v>
      </c>
      <c r="R4381" s="164">
        <v>186.87</v>
      </c>
      <c r="S4381" s="164">
        <v>2.4E-2</v>
      </c>
      <c r="T4381" s="164">
        <v>2.5000000000000001E-2</v>
      </c>
    </row>
    <row r="4382" spans="1:20" ht="15.75" customHeight="1">
      <c r="A4382" s="126" t="s">
        <v>152</v>
      </c>
      <c r="B4382" s="163">
        <v>2021</v>
      </c>
      <c r="C4382" s="163">
        <v>0</v>
      </c>
      <c r="D4382" s="126" t="s">
        <v>53</v>
      </c>
      <c r="E4382" s="163">
        <v>7872</v>
      </c>
      <c r="F4382" s="163">
        <v>0</v>
      </c>
      <c r="G4382" s="163">
        <v>0</v>
      </c>
      <c r="H4382" s="163">
        <v>0</v>
      </c>
      <c r="I4382" s="163">
        <v>0</v>
      </c>
      <c r="J4382" s="163">
        <v>0</v>
      </c>
      <c r="K4382" s="163">
        <v>6</v>
      </c>
      <c r="L4382" s="163">
        <v>184</v>
      </c>
      <c r="M4382" s="163">
        <v>222</v>
      </c>
      <c r="N4382" s="163">
        <v>2.3E-2</v>
      </c>
      <c r="O4382" s="163">
        <v>2.8000000000000001E-2</v>
      </c>
      <c r="P4382" s="163">
        <v>6</v>
      </c>
      <c r="Q4382" s="163">
        <v>184</v>
      </c>
      <c r="R4382" s="163">
        <v>222</v>
      </c>
      <c r="S4382" s="163">
        <v>2.3E-2</v>
      </c>
      <c r="T4382" s="163">
        <v>2.8000000000000001E-2</v>
      </c>
    </row>
    <row r="4383" spans="1:20" ht="15.75" customHeight="1">
      <c r="A4383" s="130" t="s">
        <v>152</v>
      </c>
      <c r="B4383" s="164">
        <v>2021</v>
      </c>
      <c r="C4383" s="164">
        <v>1</v>
      </c>
      <c r="D4383" s="130" t="s">
        <v>54</v>
      </c>
      <c r="E4383" s="164">
        <v>7872</v>
      </c>
      <c r="F4383" s="164">
        <v>0</v>
      </c>
      <c r="G4383" s="164">
        <v>0</v>
      </c>
      <c r="H4383" s="164">
        <v>0</v>
      </c>
      <c r="I4383" s="164">
        <v>0</v>
      </c>
      <c r="J4383" s="164">
        <v>0</v>
      </c>
      <c r="K4383" s="164">
        <v>32</v>
      </c>
      <c r="L4383" s="164">
        <v>426</v>
      </c>
      <c r="M4383" s="164">
        <v>1541.4</v>
      </c>
      <c r="N4383" s="164">
        <v>5.3999999999999999E-2</v>
      </c>
      <c r="O4383" s="164">
        <v>0.19600000000000001</v>
      </c>
      <c r="P4383" s="164">
        <v>32</v>
      </c>
      <c r="Q4383" s="164">
        <v>426</v>
      </c>
      <c r="R4383" s="164">
        <v>1541.4</v>
      </c>
      <c r="S4383" s="164">
        <v>5.3999999999999999E-2</v>
      </c>
      <c r="T4383" s="164">
        <v>0.19600000000000001</v>
      </c>
    </row>
    <row r="4384" spans="1:20" ht="15.75" customHeight="1">
      <c r="A4384" s="126" t="s">
        <v>152</v>
      </c>
      <c r="B4384" s="163">
        <v>2021</v>
      </c>
      <c r="C4384" s="163">
        <v>2</v>
      </c>
      <c r="D4384" s="126" t="s">
        <v>1415</v>
      </c>
      <c r="E4384" s="163">
        <v>7872</v>
      </c>
      <c r="F4384" s="163">
        <v>0</v>
      </c>
      <c r="G4384" s="163">
        <v>0</v>
      </c>
      <c r="H4384" s="163">
        <v>0</v>
      </c>
      <c r="I4384" s="163">
        <v>0</v>
      </c>
      <c r="J4384" s="163">
        <v>0</v>
      </c>
      <c r="K4384" s="163">
        <v>3</v>
      </c>
      <c r="L4384" s="163">
        <v>17448</v>
      </c>
      <c r="M4384" s="163">
        <v>72235.97</v>
      </c>
      <c r="N4384" s="163">
        <v>2.2160000000000002</v>
      </c>
      <c r="O4384" s="163">
        <v>9.1760000000000002</v>
      </c>
      <c r="P4384" s="163">
        <v>3</v>
      </c>
      <c r="Q4384" s="163">
        <v>17448</v>
      </c>
      <c r="R4384" s="163">
        <v>72235.97</v>
      </c>
      <c r="S4384" s="163">
        <v>2.2160000000000002</v>
      </c>
      <c r="T4384" s="163">
        <v>9.1760000000000002</v>
      </c>
    </row>
    <row r="4385" spans="1:20" ht="15.75" customHeight="1">
      <c r="A4385" s="130" t="s">
        <v>152</v>
      </c>
      <c r="B4385" s="164">
        <v>2021</v>
      </c>
      <c r="C4385" s="164">
        <v>3</v>
      </c>
      <c r="D4385" s="130" t="s">
        <v>55</v>
      </c>
      <c r="E4385" s="164">
        <v>7872</v>
      </c>
      <c r="F4385" s="164">
        <v>0</v>
      </c>
      <c r="G4385" s="164">
        <v>0</v>
      </c>
      <c r="H4385" s="164">
        <v>0</v>
      </c>
      <c r="I4385" s="164">
        <v>0</v>
      </c>
      <c r="J4385" s="164">
        <v>0</v>
      </c>
      <c r="K4385" s="164">
        <v>4</v>
      </c>
      <c r="L4385" s="164">
        <v>2006</v>
      </c>
      <c r="M4385" s="164">
        <v>1900.33</v>
      </c>
      <c r="N4385" s="164">
        <v>0.255</v>
      </c>
      <c r="O4385" s="164">
        <v>0.24099999999999999</v>
      </c>
      <c r="P4385" s="164">
        <v>4</v>
      </c>
      <c r="Q4385" s="164">
        <v>2006</v>
      </c>
      <c r="R4385" s="164">
        <v>1900.33</v>
      </c>
      <c r="S4385" s="164">
        <v>0.255</v>
      </c>
      <c r="T4385" s="164">
        <v>0.24099999999999999</v>
      </c>
    </row>
    <row r="4386" spans="1:20" ht="15.75" customHeight="1">
      <c r="A4386" s="126" t="s">
        <v>152</v>
      </c>
      <c r="B4386" s="163">
        <v>2021</v>
      </c>
      <c r="C4386" s="163">
        <v>4</v>
      </c>
      <c r="D4386" s="126" t="s">
        <v>56</v>
      </c>
      <c r="E4386" s="163">
        <v>7872</v>
      </c>
      <c r="F4386" s="163">
        <v>0</v>
      </c>
      <c r="G4386" s="163">
        <v>0</v>
      </c>
      <c r="H4386" s="163">
        <v>0</v>
      </c>
      <c r="I4386" s="163">
        <v>0</v>
      </c>
      <c r="J4386" s="163">
        <v>0</v>
      </c>
      <c r="K4386" s="163">
        <v>0</v>
      </c>
      <c r="L4386" s="163">
        <v>0</v>
      </c>
      <c r="M4386" s="163">
        <v>0</v>
      </c>
      <c r="N4386" s="163">
        <v>0</v>
      </c>
      <c r="O4386" s="163">
        <v>0</v>
      </c>
      <c r="P4386" s="163">
        <v>0</v>
      </c>
      <c r="Q4386" s="163">
        <v>0</v>
      </c>
      <c r="R4386" s="163">
        <v>0</v>
      </c>
      <c r="S4386" s="163">
        <v>0</v>
      </c>
      <c r="T4386" s="163">
        <v>0</v>
      </c>
    </row>
    <row r="4387" spans="1:20" ht="15.75" customHeight="1">
      <c r="A4387" s="130" t="s">
        <v>152</v>
      </c>
      <c r="B4387" s="164">
        <v>2021</v>
      </c>
      <c r="C4387" s="164">
        <v>5</v>
      </c>
      <c r="D4387" s="130" t="s">
        <v>57</v>
      </c>
      <c r="E4387" s="164">
        <v>7872</v>
      </c>
      <c r="F4387" s="164">
        <v>0</v>
      </c>
      <c r="G4387" s="164">
        <v>0</v>
      </c>
      <c r="H4387" s="164">
        <v>0</v>
      </c>
      <c r="I4387" s="164">
        <v>0</v>
      </c>
      <c r="J4387" s="164">
        <v>0</v>
      </c>
      <c r="K4387" s="164">
        <v>8</v>
      </c>
      <c r="L4387" s="164">
        <v>166</v>
      </c>
      <c r="M4387" s="164">
        <v>261.14999999999998</v>
      </c>
      <c r="N4387" s="164">
        <v>2.1000000000000001E-2</v>
      </c>
      <c r="O4387" s="164">
        <v>3.3000000000000002E-2</v>
      </c>
      <c r="P4387" s="164">
        <v>8</v>
      </c>
      <c r="Q4387" s="164">
        <v>166</v>
      </c>
      <c r="R4387" s="164">
        <v>261.14999999999998</v>
      </c>
      <c r="S4387" s="164">
        <v>2.1000000000000001E-2</v>
      </c>
      <c r="T4387" s="164">
        <v>3.3000000000000002E-2</v>
      </c>
    </row>
    <row r="4388" spans="1:20" ht="15.75" customHeight="1">
      <c r="A4388" s="126" t="s">
        <v>152</v>
      </c>
      <c r="B4388" s="163">
        <v>2021</v>
      </c>
      <c r="C4388" s="163">
        <v>6</v>
      </c>
      <c r="D4388" s="126" t="s">
        <v>58</v>
      </c>
      <c r="E4388" s="163">
        <v>7872</v>
      </c>
      <c r="F4388" s="163">
        <v>2</v>
      </c>
      <c r="G4388" s="163">
        <v>8960</v>
      </c>
      <c r="H4388" s="163">
        <v>39024</v>
      </c>
      <c r="I4388" s="163">
        <v>1.137</v>
      </c>
      <c r="J4388" s="163">
        <v>4.9560000000000004</v>
      </c>
      <c r="K4388" s="163">
        <v>1</v>
      </c>
      <c r="L4388" s="163">
        <v>2</v>
      </c>
      <c r="M4388" s="163">
        <v>3</v>
      </c>
      <c r="N4388" s="163">
        <v>0</v>
      </c>
      <c r="O4388" s="163">
        <v>0</v>
      </c>
      <c r="P4388" s="163">
        <v>3</v>
      </c>
      <c r="Q4388" s="163">
        <v>8962</v>
      </c>
      <c r="R4388" s="163">
        <v>39027</v>
      </c>
      <c r="S4388" s="163">
        <v>1.137</v>
      </c>
      <c r="T4388" s="163">
        <v>4.9580000000000002</v>
      </c>
    </row>
    <row r="4389" spans="1:20" ht="15.75" customHeight="1">
      <c r="A4389" s="130" t="s">
        <v>152</v>
      </c>
      <c r="B4389" s="164">
        <v>2021</v>
      </c>
      <c r="C4389" s="164">
        <v>7</v>
      </c>
      <c r="D4389" s="130" t="s">
        <v>59</v>
      </c>
      <c r="E4389" s="164">
        <v>7872</v>
      </c>
      <c r="F4389" s="164">
        <v>0</v>
      </c>
      <c r="G4389" s="164">
        <v>0</v>
      </c>
      <c r="H4389" s="164">
        <v>0</v>
      </c>
      <c r="I4389" s="164">
        <v>0</v>
      </c>
      <c r="J4389" s="164">
        <v>0</v>
      </c>
      <c r="K4389" s="164">
        <v>0</v>
      </c>
      <c r="L4389" s="164">
        <v>0</v>
      </c>
      <c r="M4389" s="164">
        <v>0</v>
      </c>
      <c r="N4389" s="164">
        <v>0</v>
      </c>
      <c r="O4389" s="164">
        <v>0</v>
      </c>
      <c r="P4389" s="164">
        <v>0</v>
      </c>
      <c r="Q4389" s="164">
        <v>0</v>
      </c>
      <c r="R4389" s="164">
        <v>0</v>
      </c>
      <c r="S4389" s="164">
        <v>0</v>
      </c>
      <c r="T4389" s="164">
        <v>0</v>
      </c>
    </row>
    <row r="4390" spans="1:20" ht="15.75" customHeight="1">
      <c r="A4390" s="126" t="s">
        <v>152</v>
      </c>
      <c r="B4390" s="163">
        <v>2021</v>
      </c>
      <c r="C4390" s="163">
        <v>8</v>
      </c>
      <c r="D4390" s="126" t="s">
        <v>60</v>
      </c>
      <c r="E4390" s="163">
        <v>7872</v>
      </c>
      <c r="F4390" s="163">
        <v>0</v>
      </c>
      <c r="G4390" s="163">
        <v>0</v>
      </c>
      <c r="H4390" s="163">
        <v>0</v>
      </c>
      <c r="I4390" s="163">
        <v>0</v>
      </c>
      <c r="J4390" s="163">
        <v>0</v>
      </c>
      <c r="K4390" s="163">
        <v>0</v>
      </c>
      <c r="L4390" s="163">
        <v>0</v>
      </c>
      <c r="M4390" s="163">
        <v>0</v>
      </c>
      <c r="N4390" s="163">
        <v>0</v>
      </c>
      <c r="O4390" s="163">
        <v>0</v>
      </c>
      <c r="P4390" s="163">
        <v>0</v>
      </c>
      <c r="Q4390" s="163">
        <v>0</v>
      </c>
      <c r="R4390" s="163">
        <v>0</v>
      </c>
      <c r="S4390" s="163">
        <v>0</v>
      </c>
      <c r="T4390" s="163">
        <v>0</v>
      </c>
    </row>
    <row r="4391" spans="1:20" ht="15.75" customHeight="1">
      <c r="A4391" s="130" t="s">
        <v>152</v>
      </c>
      <c r="B4391" s="164">
        <v>2021</v>
      </c>
      <c r="C4391" s="164">
        <v>9</v>
      </c>
      <c r="D4391" s="130" t="s">
        <v>61</v>
      </c>
      <c r="E4391" s="164">
        <v>7872</v>
      </c>
      <c r="F4391" s="164">
        <v>0</v>
      </c>
      <c r="G4391" s="164">
        <v>0</v>
      </c>
      <c r="H4391" s="164">
        <v>0</v>
      </c>
      <c r="I4391" s="164">
        <v>0</v>
      </c>
      <c r="J4391" s="164">
        <v>0</v>
      </c>
      <c r="K4391" s="164">
        <v>11</v>
      </c>
      <c r="L4391" s="164">
        <v>114</v>
      </c>
      <c r="M4391" s="164">
        <v>212</v>
      </c>
      <c r="N4391" s="164">
        <v>1.4E-2</v>
      </c>
      <c r="O4391" s="164">
        <v>2.7E-2</v>
      </c>
      <c r="P4391" s="164">
        <v>11</v>
      </c>
      <c r="Q4391" s="164">
        <v>114</v>
      </c>
      <c r="R4391" s="164">
        <v>212</v>
      </c>
      <c r="S4391" s="164">
        <v>1.4E-2</v>
      </c>
      <c r="T4391" s="164">
        <v>2.7E-2</v>
      </c>
    </row>
    <row r="4392" spans="1:20" ht="15.75" customHeight="1">
      <c r="A4392" s="126" t="s">
        <v>152</v>
      </c>
      <c r="B4392" s="163">
        <v>2022</v>
      </c>
      <c r="C4392" s="163">
        <v>0</v>
      </c>
      <c r="D4392" s="126" t="s">
        <v>53</v>
      </c>
      <c r="E4392" s="163">
        <v>8160</v>
      </c>
      <c r="F4392" s="163">
        <v>0</v>
      </c>
      <c r="G4392" s="163">
        <v>0</v>
      </c>
      <c r="H4392" s="163">
        <v>0</v>
      </c>
      <c r="I4392" s="163">
        <v>0</v>
      </c>
      <c r="J4392" s="163">
        <v>0</v>
      </c>
      <c r="K4392" s="163">
        <v>2</v>
      </c>
      <c r="L4392" s="163">
        <v>41</v>
      </c>
      <c r="M4392" s="163">
        <v>33.25</v>
      </c>
      <c r="N4392" s="163">
        <v>5.0000000000000001E-3</v>
      </c>
      <c r="O4392" s="163">
        <v>4.0000000000000001E-3</v>
      </c>
      <c r="P4392" s="163">
        <v>2</v>
      </c>
      <c r="Q4392" s="163">
        <v>41</v>
      </c>
      <c r="R4392" s="163">
        <v>33.25</v>
      </c>
      <c r="S4392" s="163">
        <v>5.0000000000000001E-3</v>
      </c>
      <c r="T4392" s="163">
        <v>4.0000000000000001E-3</v>
      </c>
    </row>
    <row r="4393" spans="1:20" ht="15.75" customHeight="1">
      <c r="A4393" s="130" t="s">
        <v>152</v>
      </c>
      <c r="B4393" s="164">
        <v>2022</v>
      </c>
      <c r="C4393" s="164">
        <v>1</v>
      </c>
      <c r="D4393" s="130" t="s">
        <v>54</v>
      </c>
      <c r="E4393" s="164">
        <v>8160</v>
      </c>
      <c r="F4393" s="164">
        <v>0</v>
      </c>
      <c r="G4393" s="164">
        <v>0</v>
      </c>
      <c r="H4393" s="164">
        <v>0</v>
      </c>
      <c r="I4393" s="164">
        <v>0</v>
      </c>
      <c r="J4393" s="164">
        <v>0</v>
      </c>
      <c r="K4393" s="164">
        <v>120</v>
      </c>
      <c r="L4393" s="164">
        <v>724</v>
      </c>
      <c r="M4393" s="164">
        <v>1520.03</v>
      </c>
      <c r="N4393" s="164">
        <v>8.8999999999999996E-2</v>
      </c>
      <c r="O4393" s="164">
        <v>0.186</v>
      </c>
      <c r="P4393" s="164">
        <v>120</v>
      </c>
      <c r="Q4393" s="164">
        <v>724</v>
      </c>
      <c r="R4393" s="164">
        <v>1520.03</v>
      </c>
      <c r="S4393" s="164">
        <v>8.8999999999999996E-2</v>
      </c>
      <c r="T4393" s="164">
        <v>0.186</v>
      </c>
    </row>
    <row r="4394" spans="1:20" ht="15.75" customHeight="1">
      <c r="A4394" s="126" t="s">
        <v>152</v>
      </c>
      <c r="B4394" s="163">
        <v>2022</v>
      </c>
      <c r="C4394" s="163">
        <v>2</v>
      </c>
      <c r="D4394" s="126" t="s">
        <v>1415</v>
      </c>
      <c r="E4394" s="163">
        <v>8160</v>
      </c>
      <c r="F4394" s="163">
        <v>0</v>
      </c>
      <c r="G4394" s="163">
        <v>0</v>
      </c>
      <c r="H4394" s="163">
        <v>0</v>
      </c>
      <c r="I4394" s="163">
        <v>0</v>
      </c>
      <c r="J4394" s="163">
        <v>0</v>
      </c>
      <c r="K4394" s="163">
        <v>0</v>
      </c>
      <c r="L4394" s="163">
        <v>0</v>
      </c>
      <c r="M4394" s="163">
        <v>0</v>
      </c>
      <c r="N4394" s="163">
        <v>0</v>
      </c>
      <c r="O4394" s="163">
        <v>0</v>
      </c>
      <c r="P4394" s="163">
        <v>0</v>
      </c>
      <c r="Q4394" s="163">
        <v>0</v>
      </c>
      <c r="R4394" s="163">
        <v>0</v>
      </c>
      <c r="S4394" s="163">
        <v>0</v>
      </c>
      <c r="T4394" s="163">
        <v>0</v>
      </c>
    </row>
    <row r="4395" spans="1:20" ht="15.75" customHeight="1">
      <c r="A4395" s="130" t="s">
        <v>152</v>
      </c>
      <c r="B4395" s="164">
        <v>2022</v>
      </c>
      <c r="C4395" s="164">
        <v>3</v>
      </c>
      <c r="D4395" s="130" t="s">
        <v>55</v>
      </c>
      <c r="E4395" s="164">
        <v>8160</v>
      </c>
      <c r="F4395" s="164">
        <v>0</v>
      </c>
      <c r="G4395" s="164">
        <v>0</v>
      </c>
      <c r="H4395" s="164">
        <v>0</v>
      </c>
      <c r="I4395" s="164">
        <v>0</v>
      </c>
      <c r="J4395" s="164">
        <v>0</v>
      </c>
      <c r="K4395" s="164">
        <v>1</v>
      </c>
      <c r="L4395" s="164">
        <v>4453</v>
      </c>
      <c r="M4395" s="164">
        <v>4453</v>
      </c>
      <c r="N4395" s="164">
        <v>0.54600000000000004</v>
      </c>
      <c r="O4395" s="164">
        <v>0.54600000000000004</v>
      </c>
      <c r="P4395" s="164">
        <v>1</v>
      </c>
      <c r="Q4395" s="164">
        <v>4453</v>
      </c>
      <c r="R4395" s="164">
        <v>4453</v>
      </c>
      <c r="S4395" s="164">
        <v>0.54600000000000004</v>
      </c>
      <c r="T4395" s="164">
        <v>0.54600000000000004</v>
      </c>
    </row>
    <row r="4396" spans="1:20" ht="15.75" customHeight="1">
      <c r="A4396" s="126" t="s">
        <v>152</v>
      </c>
      <c r="B4396" s="163">
        <v>2022</v>
      </c>
      <c r="C4396" s="163">
        <v>4</v>
      </c>
      <c r="D4396" s="126" t="s">
        <v>56</v>
      </c>
      <c r="E4396" s="163">
        <v>8160</v>
      </c>
      <c r="F4396" s="163">
        <v>0</v>
      </c>
      <c r="G4396" s="163">
        <v>0</v>
      </c>
      <c r="H4396" s="163">
        <v>0</v>
      </c>
      <c r="I4396" s="163">
        <v>0</v>
      </c>
      <c r="J4396" s="163">
        <v>0</v>
      </c>
      <c r="K4396" s="163">
        <v>1</v>
      </c>
      <c r="L4396" s="163">
        <v>1</v>
      </c>
      <c r="M4396" s="163">
        <v>7</v>
      </c>
      <c r="N4396" s="163">
        <v>0</v>
      </c>
      <c r="O4396" s="163">
        <v>1E-3</v>
      </c>
      <c r="P4396" s="163">
        <v>1</v>
      </c>
      <c r="Q4396" s="163">
        <v>1</v>
      </c>
      <c r="R4396" s="163">
        <v>7</v>
      </c>
      <c r="S4396" s="163">
        <v>0</v>
      </c>
      <c r="T4396" s="163">
        <v>1E-3</v>
      </c>
    </row>
    <row r="4397" spans="1:20" ht="15.75" customHeight="1">
      <c r="A4397" s="130" t="s">
        <v>152</v>
      </c>
      <c r="B4397" s="164">
        <v>2022</v>
      </c>
      <c r="C4397" s="164">
        <v>5</v>
      </c>
      <c r="D4397" s="130" t="s">
        <v>57</v>
      </c>
      <c r="E4397" s="164">
        <v>8160</v>
      </c>
      <c r="F4397" s="164">
        <v>0</v>
      </c>
      <c r="G4397" s="164">
        <v>0</v>
      </c>
      <c r="H4397" s="164">
        <v>0</v>
      </c>
      <c r="I4397" s="164">
        <v>0</v>
      </c>
      <c r="J4397" s="164">
        <v>0</v>
      </c>
      <c r="K4397" s="164">
        <v>7</v>
      </c>
      <c r="L4397" s="164">
        <v>2480</v>
      </c>
      <c r="M4397" s="164">
        <v>1219.53</v>
      </c>
      <c r="N4397" s="164">
        <v>0.30399999999999999</v>
      </c>
      <c r="O4397" s="164">
        <v>0.14899999999999999</v>
      </c>
      <c r="P4397" s="164">
        <v>7</v>
      </c>
      <c r="Q4397" s="164">
        <v>2480</v>
      </c>
      <c r="R4397" s="164">
        <v>1219.53</v>
      </c>
      <c r="S4397" s="164">
        <v>0.30399999999999999</v>
      </c>
      <c r="T4397" s="164">
        <v>0.14899999999999999</v>
      </c>
    </row>
    <row r="4398" spans="1:20" ht="15.75" customHeight="1">
      <c r="A4398" s="126" t="s">
        <v>152</v>
      </c>
      <c r="B4398" s="163">
        <v>2022</v>
      </c>
      <c r="C4398" s="163">
        <v>6</v>
      </c>
      <c r="D4398" s="126" t="s">
        <v>58</v>
      </c>
      <c r="E4398" s="163">
        <v>8160</v>
      </c>
      <c r="F4398" s="163">
        <v>0</v>
      </c>
      <c r="G4398" s="163">
        <v>0</v>
      </c>
      <c r="H4398" s="163">
        <v>0</v>
      </c>
      <c r="I4398" s="163">
        <v>0</v>
      </c>
      <c r="J4398" s="163">
        <v>0</v>
      </c>
      <c r="K4398" s="163">
        <v>1</v>
      </c>
      <c r="L4398" s="163">
        <v>1</v>
      </c>
      <c r="M4398" s="163">
        <v>1</v>
      </c>
      <c r="N4398" s="163">
        <v>0</v>
      </c>
      <c r="O4398" s="163">
        <v>0</v>
      </c>
      <c r="P4398" s="163">
        <v>1</v>
      </c>
      <c r="Q4398" s="163">
        <v>1</v>
      </c>
      <c r="R4398" s="163">
        <v>1</v>
      </c>
      <c r="S4398" s="163">
        <v>0</v>
      </c>
      <c r="T4398" s="163">
        <v>0</v>
      </c>
    </row>
    <row r="4399" spans="1:20" ht="15.75" customHeight="1">
      <c r="A4399" s="130" t="s">
        <v>152</v>
      </c>
      <c r="B4399" s="164">
        <v>2022</v>
      </c>
      <c r="C4399" s="164">
        <v>7</v>
      </c>
      <c r="D4399" s="130" t="s">
        <v>59</v>
      </c>
      <c r="E4399" s="164">
        <v>8160</v>
      </c>
      <c r="F4399" s="164">
        <v>0</v>
      </c>
      <c r="G4399" s="164">
        <v>0</v>
      </c>
      <c r="H4399" s="164">
        <v>0</v>
      </c>
      <c r="I4399" s="164">
        <v>0</v>
      </c>
      <c r="J4399" s="164">
        <v>0</v>
      </c>
      <c r="K4399" s="164">
        <v>0</v>
      </c>
      <c r="L4399" s="164">
        <v>0</v>
      </c>
      <c r="M4399" s="164">
        <v>0</v>
      </c>
      <c r="N4399" s="164">
        <v>0</v>
      </c>
      <c r="O4399" s="164">
        <v>0</v>
      </c>
      <c r="P4399" s="164">
        <v>0</v>
      </c>
      <c r="Q4399" s="164">
        <v>0</v>
      </c>
      <c r="R4399" s="164">
        <v>0</v>
      </c>
      <c r="S4399" s="164">
        <v>0</v>
      </c>
      <c r="T4399" s="164">
        <v>0</v>
      </c>
    </row>
    <row r="4400" spans="1:20" ht="15.75" customHeight="1">
      <c r="A4400" s="126" t="s">
        <v>152</v>
      </c>
      <c r="B4400" s="163">
        <v>2022</v>
      </c>
      <c r="C4400" s="163">
        <v>8</v>
      </c>
      <c r="D4400" s="126" t="s">
        <v>60</v>
      </c>
      <c r="E4400" s="163">
        <v>8160</v>
      </c>
      <c r="F4400" s="163">
        <v>0</v>
      </c>
      <c r="G4400" s="163">
        <v>0</v>
      </c>
      <c r="H4400" s="163">
        <v>0</v>
      </c>
      <c r="I4400" s="163">
        <v>0</v>
      </c>
      <c r="J4400" s="163">
        <v>0</v>
      </c>
      <c r="K4400" s="163">
        <v>0</v>
      </c>
      <c r="L4400" s="163">
        <v>0</v>
      </c>
      <c r="M4400" s="163">
        <v>0</v>
      </c>
      <c r="N4400" s="163">
        <v>0</v>
      </c>
      <c r="O4400" s="163">
        <v>0</v>
      </c>
      <c r="P4400" s="163">
        <v>0</v>
      </c>
      <c r="Q4400" s="163">
        <v>0</v>
      </c>
      <c r="R4400" s="163">
        <v>0</v>
      </c>
      <c r="S4400" s="163">
        <v>0</v>
      </c>
      <c r="T4400" s="163">
        <v>0</v>
      </c>
    </row>
    <row r="4401" spans="1:20" ht="15.75" customHeight="1">
      <c r="A4401" s="130" t="s">
        <v>152</v>
      </c>
      <c r="B4401" s="164">
        <v>2022</v>
      </c>
      <c r="C4401" s="164">
        <v>9</v>
      </c>
      <c r="D4401" s="130" t="s">
        <v>61</v>
      </c>
      <c r="E4401" s="164">
        <v>8160</v>
      </c>
      <c r="F4401" s="164">
        <v>0</v>
      </c>
      <c r="G4401" s="164">
        <v>0</v>
      </c>
      <c r="H4401" s="164">
        <v>0</v>
      </c>
      <c r="I4401" s="164">
        <v>0</v>
      </c>
      <c r="J4401" s="164">
        <v>0</v>
      </c>
      <c r="K4401" s="164">
        <v>26</v>
      </c>
      <c r="L4401" s="164">
        <v>391</v>
      </c>
      <c r="M4401" s="164">
        <v>519.24</v>
      </c>
      <c r="N4401" s="164">
        <v>4.8000000000000001E-2</v>
      </c>
      <c r="O4401" s="164">
        <v>6.4000000000000001E-2</v>
      </c>
      <c r="P4401" s="164">
        <v>26</v>
      </c>
      <c r="Q4401" s="164">
        <v>391</v>
      </c>
      <c r="R4401" s="164">
        <v>519.24</v>
      </c>
      <c r="S4401" s="164">
        <v>4.8000000000000001E-2</v>
      </c>
      <c r="T4401" s="164">
        <v>6.4000000000000001E-2</v>
      </c>
    </row>
    <row r="4402" spans="1:20" ht="15.75" customHeight="1">
      <c r="A4402" s="126" t="s">
        <v>152</v>
      </c>
      <c r="B4402" s="163">
        <v>2023</v>
      </c>
      <c r="C4402" s="163">
        <v>0</v>
      </c>
      <c r="D4402" s="126" t="s">
        <v>53</v>
      </c>
      <c r="E4402" s="163">
        <v>8398</v>
      </c>
      <c r="F4402" s="163">
        <v>0</v>
      </c>
      <c r="G4402" s="163">
        <v>0</v>
      </c>
      <c r="H4402" s="163">
        <v>0</v>
      </c>
      <c r="I4402" s="163">
        <v>0</v>
      </c>
      <c r="J4402" s="163">
        <v>0</v>
      </c>
      <c r="K4402" s="163">
        <v>1</v>
      </c>
      <c r="L4402" s="163">
        <v>2</v>
      </c>
      <c r="M4402" s="163">
        <v>1</v>
      </c>
      <c r="N4402" s="163">
        <v>0</v>
      </c>
      <c r="O4402" s="163">
        <v>0</v>
      </c>
      <c r="P4402" s="163">
        <v>1</v>
      </c>
      <c r="Q4402" s="163">
        <v>2</v>
      </c>
      <c r="R4402" s="163">
        <v>1</v>
      </c>
      <c r="S4402" s="163">
        <v>0</v>
      </c>
      <c r="T4402" s="163">
        <v>0</v>
      </c>
    </row>
    <row r="4403" spans="1:20" ht="15.75" customHeight="1">
      <c r="A4403" s="130" t="s">
        <v>152</v>
      </c>
      <c r="B4403" s="164">
        <v>2023</v>
      </c>
      <c r="C4403" s="164">
        <v>1</v>
      </c>
      <c r="D4403" s="130" t="s">
        <v>54</v>
      </c>
      <c r="E4403" s="164">
        <v>8398</v>
      </c>
      <c r="F4403" s="164">
        <v>0</v>
      </c>
      <c r="G4403" s="164">
        <v>0</v>
      </c>
      <c r="H4403" s="164">
        <v>0</v>
      </c>
      <c r="I4403" s="164">
        <v>0</v>
      </c>
      <c r="J4403" s="164">
        <v>0</v>
      </c>
      <c r="K4403" s="164">
        <v>188</v>
      </c>
      <c r="L4403" s="164">
        <v>445</v>
      </c>
      <c r="M4403" s="164">
        <v>1007.51</v>
      </c>
      <c r="N4403" s="164">
        <v>5.2999999999999999E-2</v>
      </c>
      <c r="O4403" s="164">
        <v>0.12</v>
      </c>
      <c r="P4403" s="164">
        <v>188</v>
      </c>
      <c r="Q4403" s="164">
        <v>445</v>
      </c>
      <c r="R4403" s="164">
        <v>1007.51</v>
      </c>
      <c r="S4403" s="164">
        <v>5.2999999999999999E-2</v>
      </c>
      <c r="T4403" s="164">
        <v>0.12</v>
      </c>
    </row>
    <row r="4404" spans="1:20" ht="15.75" customHeight="1">
      <c r="A4404" s="126" t="s">
        <v>152</v>
      </c>
      <c r="B4404" s="163">
        <v>2023</v>
      </c>
      <c r="C4404" s="163">
        <v>2</v>
      </c>
      <c r="D4404" s="126" t="s">
        <v>1415</v>
      </c>
      <c r="E4404" s="163">
        <v>8398</v>
      </c>
      <c r="F4404" s="163">
        <v>0</v>
      </c>
      <c r="G4404" s="163">
        <v>0</v>
      </c>
      <c r="H4404" s="163">
        <v>0</v>
      </c>
      <c r="I4404" s="163">
        <v>0</v>
      </c>
      <c r="J4404" s="163">
        <v>0</v>
      </c>
      <c r="K4404" s="163">
        <v>3</v>
      </c>
      <c r="L4404" s="163">
        <v>22977</v>
      </c>
      <c r="M4404" s="163">
        <v>39248.589999999997</v>
      </c>
      <c r="N4404" s="163">
        <v>2.7360000000000002</v>
      </c>
      <c r="O4404" s="163">
        <v>4.6740000000000004</v>
      </c>
      <c r="P4404" s="163">
        <v>3</v>
      </c>
      <c r="Q4404" s="163">
        <v>22977</v>
      </c>
      <c r="R4404" s="163">
        <v>39248.589999999997</v>
      </c>
      <c r="S4404" s="163">
        <v>2.7360000000000002</v>
      </c>
      <c r="T4404" s="163">
        <v>4.6740000000000004</v>
      </c>
    </row>
    <row r="4405" spans="1:20" ht="15.75" customHeight="1">
      <c r="A4405" s="130" t="s">
        <v>152</v>
      </c>
      <c r="B4405" s="164">
        <v>2023</v>
      </c>
      <c r="C4405" s="164">
        <v>3</v>
      </c>
      <c r="D4405" s="130" t="s">
        <v>55</v>
      </c>
      <c r="E4405" s="164">
        <v>8398</v>
      </c>
      <c r="F4405" s="164">
        <v>0</v>
      </c>
      <c r="G4405" s="164">
        <v>0</v>
      </c>
      <c r="H4405" s="164">
        <v>0</v>
      </c>
      <c r="I4405" s="164">
        <v>0</v>
      </c>
      <c r="J4405" s="164">
        <v>0</v>
      </c>
      <c r="K4405" s="164">
        <v>0</v>
      </c>
      <c r="L4405" s="164">
        <v>0</v>
      </c>
      <c r="M4405" s="164">
        <v>0</v>
      </c>
      <c r="N4405" s="164">
        <v>0</v>
      </c>
      <c r="O4405" s="164">
        <v>0</v>
      </c>
      <c r="P4405" s="164">
        <v>0</v>
      </c>
      <c r="Q4405" s="164">
        <v>0</v>
      </c>
      <c r="R4405" s="164">
        <v>0</v>
      </c>
      <c r="S4405" s="164">
        <v>0</v>
      </c>
      <c r="T4405" s="164">
        <v>0</v>
      </c>
    </row>
    <row r="4406" spans="1:20" ht="15.75" customHeight="1">
      <c r="A4406" s="126" t="s">
        <v>152</v>
      </c>
      <c r="B4406" s="163">
        <v>2023</v>
      </c>
      <c r="C4406" s="163">
        <v>4</v>
      </c>
      <c r="D4406" s="126" t="s">
        <v>56</v>
      </c>
      <c r="E4406" s="163">
        <v>8398</v>
      </c>
      <c r="F4406" s="163">
        <v>0</v>
      </c>
      <c r="G4406" s="163">
        <v>0</v>
      </c>
      <c r="H4406" s="163">
        <v>0</v>
      </c>
      <c r="I4406" s="163">
        <v>0</v>
      </c>
      <c r="J4406" s="163">
        <v>0</v>
      </c>
      <c r="K4406" s="163">
        <v>2</v>
      </c>
      <c r="L4406" s="163">
        <v>6</v>
      </c>
      <c r="M4406" s="163">
        <v>11.68</v>
      </c>
      <c r="N4406" s="163">
        <v>1E-3</v>
      </c>
      <c r="O4406" s="163">
        <v>1E-3</v>
      </c>
      <c r="P4406" s="163">
        <v>2</v>
      </c>
      <c r="Q4406" s="163">
        <v>6</v>
      </c>
      <c r="R4406" s="163">
        <v>11.68</v>
      </c>
      <c r="S4406" s="163">
        <v>1E-3</v>
      </c>
      <c r="T4406" s="163">
        <v>1E-3</v>
      </c>
    </row>
    <row r="4407" spans="1:20" ht="15.75" customHeight="1">
      <c r="A4407" s="130" t="s">
        <v>152</v>
      </c>
      <c r="B4407" s="164">
        <v>2023</v>
      </c>
      <c r="C4407" s="164">
        <v>5</v>
      </c>
      <c r="D4407" s="130" t="s">
        <v>57</v>
      </c>
      <c r="E4407" s="164">
        <v>8398</v>
      </c>
      <c r="F4407" s="164">
        <v>0</v>
      </c>
      <c r="G4407" s="164">
        <v>0</v>
      </c>
      <c r="H4407" s="164">
        <v>0</v>
      </c>
      <c r="I4407" s="164">
        <v>0</v>
      </c>
      <c r="J4407" s="164">
        <v>0</v>
      </c>
      <c r="K4407" s="164">
        <v>10</v>
      </c>
      <c r="L4407" s="164">
        <v>1463</v>
      </c>
      <c r="M4407" s="164">
        <v>531.27</v>
      </c>
      <c r="N4407" s="164">
        <v>0.17399999999999999</v>
      </c>
      <c r="O4407" s="164">
        <v>6.3E-2</v>
      </c>
      <c r="P4407" s="164">
        <v>10</v>
      </c>
      <c r="Q4407" s="164">
        <v>1463</v>
      </c>
      <c r="R4407" s="164">
        <v>531.27</v>
      </c>
      <c r="S4407" s="164">
        <v>0.17399999999999999</v>
      </c>
      <c r="T4407" s="164">
        <v>6.3E-2</v>
      </c>
    </row>
    <row r="4408" spans="1:20" ht="15.75" customHeight="1">
      <c r="A4408" s="126" t="s">
        <v>152</v>
      </c>
      <c r="B4408" s="163">
        <v>2023</v>
      </c>
      <c r="C4408" s="163">
        <v>6</v>
      </c>
      <c r="D4408" s="126" t="s">
        <v>58</v>
      </c>
      <c r="E4408" s="163">
        <v>8398</v>
      </c>
      <c r="F4408" s="163">
        <v>0</v>
      </c>
      <c r="G4408" s="163">
        <v>0</v>
      </c>
      <c r="H4408" s="163">
        <v>0</v>
      </c>
      <c r="I4408" s="163">
        <v>0</v>
      </c>
      <c r="J4408" s="163">
        <v>0</v>
      </c>
      <c r="K4408" s="163">
        <v>1</v>
      </c>
      <c r="L4408" s="163">
        <v>69</v>
      </c>
      <c r="M4408" s="163">
        <v>69</v>
      </c>
      <c r="N4408" s="163">
        <v>8.0000000000000002E-3</v>
      </c>
      <c r="O4408" s="163">
        <v>8.0000000000000002E-3</v>
      </c>
      <c r="P4408" s="163">
        <v>1</v>
      </c>
      <c r="Q4408" s="163">
        <v>69</v>
      </c>
      <c r="R4408" s="163">
        <v>69</v>
      </c>
      <c r="S4408" s="163">
        <v>8.0000000000000002E-3</v>
      </c>
      <c r="T4408" s="163">
        <v>8.0000000000000002E-3</v>
      </c>
    </row>
    <row r="4409" spans="1:20" ht="15.75" customHeight="1">
      <c r="A4409" s="130" t="s">
        <v>152</v>
      </c>
      <c r="B4409" s="164">
        <v>2023</v>
      </c>
      <c r="C4409" s="164">
        <v>7</v>
      </c>
      <c r="D4409" s="130" t="s">
        <v>59</v>
      </c>
      <c r="E4409" s="164">
        <v>8398</v>
      </c>
      <c r="F4409" s="164">
        <v>0</v>
      </c>
      <c r="G4409" s="164">
        <v>0</v>
      </c>
      <c r="H4409" s="164">
        <v>0</v>
      </c>
      <c r="I4409" s="164">
        <v>0</v>
      </c>
      <c r="J4409" s="164">
        <v>0</v>
      </c>
      <c r="K4409" s="164">
        <v>0</v>
      </c>
      <c r="L4409" s="164">
        <v>0</v>
      </c>
      <c r="M4409" s="164">
        <v>0</v>
      </c>
      <c r="N4409" s="164">
        <v>0</v>
      </c>
      <c r="O4409" s="164">
        <v>0</v>
      </c>
      <c r="P4409" s="164">
        <v>0</v>
      </c>
      <c r="Q4409" s="164">
        <v>0</v>
      </c>
      <c r="R4409" s="164">
        <v>0</v>
      </c>
      <c r="S4409" s="164">
        <v>0</v>
      </c>
      <c r="T4409" s="164">
        <v>0</v>
      </c>
    </row>
    <row r="4410" spans="1:20" ht="15.75" customHeight="1">
      <c r="A4410" s="126" t="s">
        <v>152</v>
      </c>
      <c r="B4410" s="163">
        <v>2023</v>
      </c>
      <c r="C4410" s="163">
        <v>8</v>
      </c>
      <c r="D4410" s="126" t="s">
        <v>60</v>
      </c>
      <c r="E4410" s="163">
        <v>8398</v>
      </c>
      <c r="F4410" s="163">
        <v>0</v>
      </c>
      <c r="G4410" s="163">
        <v>0</v>
      </c>
      <c r="H4410" s="163">
        <v>0</v>
      </c>
      <c r="I4410" s="163">
        <v>0</v>
      </c>
      <c r="J4410" s="163">
        <v>0</v>
      </c>
      <c r="K4410" s="163">
        <v>0</v>
      </c>
      <c r="L4410" s="163">
        <v>0</v>
      </c>
      <c r="M4410" s="163">
        <v>0</v>
      </c>
      <c r="N4410" s="163">
        <v>0</v>
      </c>
      <c r="O4410" s="163">
        <v>0</v>
      </c>
      <c r="P4410" s="163">
        <v>0</v>
      </c>
      <c r="Q4410" s="163">
        <v>0</v>
      </c>
      <c r="R4410" s="163">
        <v>0</v>
      </c>
      <c r="S4410" s="163">
        <v>0</v>
      </c>
      <c r="T4410" s="163">
        <v>0</v>
      </c>
    </row>
    <row r="4411" spans="1:20" ht="15.75" customHeight="1">
      <c r="A4411" s="130" t="s">
        <v>152</v>
      </c>
      <c r="B4411" s="164">
        <v>2023</v>
      </c>
      <c r="C4411" s="164">
        <v>9</v>
      </c>
      <c r="D4411" s="130" t="s">
        <v>61</v>
      </c>
      <c r="E4411" s="164">
        <v>8398</v>
      </c>
      <c r="F4411" s="164">
        <v>0</v>
      </c>
      <c r="G4411" s="164">
        <v>0</v>
      </c>
      <c r="H4411" s="164">
        <v>0</v>
      </c>
      <c r="I4411" s="164">
        <v>0</v>
      </c>
      <c r="J4411" s="164">
        <v>0</v>
      </c>
      <c r="K4411" s="164">
        <v>18</v>
      </c>
      <c r="L4411" s="164">
        <v>166</v>
      </c>
      <c r="M4411" s="164">
        <v>157.31</v>
      </c>
      <c r="N4411" s="164">
        <v>0.02</v>
      </c>
      <c r="O4411" s="164">
        <v>1.9E-2</v>
      </c>
      <c r="P4411" s="164">
        <v>18</v>
      </c>
      <c r="Q4411" s="164">
        <v>166</v>
      </c>
      <c r="R4411" s="164">
        <v>157.31</v>
      </c>
      <c r="S4411" s="164">
        <v>0.02</v>
      </c>
      <c r="T4411" s="164">
        <v>1.9E-2</v>
      </c>
    </row>
    <row r="4412" spans="1:20" ht="15.75" customHeight="1">
      <c r="A4412" s="126" t="s">
        <v>5</v>
      </c>
      <c r="B4412" s="163">
        <v>2015</v>
      </c>
      <c r="C4412" s="163">
        <v>0</v>
      </c>
      <c r="D4412" s="126" t="s">
        <v>53</v>
      </c>
      <c r="E4412" s="163">
        <v>747120</v>
      </c>
      <c r="F4412" s="163">
        <v>0</v>
      </c>
      <c r="G4412" s="163">
        <v>0</v>
      </c>
      <c r="H4412" s="163">
        <v>0</v>
      </c>
      <c r="I4412" s="163">
        <v>0</v>
      </c>
      <c r="J4412" s="163">
        <v>0</v>
      </c>
      <c r="K4412" s="163">
        <v>136</v>
      </c>
      <c r="L4412" s="163">
        <v>153719</v>
      </c>
      <c r="M4412" s="163">
        <v>29821.17</v>
      </c>
      <c r="N4412" s="163">
        <v>0.20599999999999999</v>
      </c>
      <c r="O4412" s="163">
        <v>0.04</v>
      </c>
      <c r="P4412" s="163">
        <v>136</v>
      </c>
      <c r="Q4412" s="163">
        <v>153719</v>
      </c>
      <c r="R4412" s="163">
        <v>29821.17</v>
      </c>
      <c r="S4412" s="163">
        <v>0.20599999999999999</v>
      </c>
      <c r="T4412" s="163">
        <v>0.04</v>
      </c>
    </row>
    <row r="4413" spans="1:20" ht="15.75" customHeight="1">
      <c r="A4413" s="130" t="s">
        <v>5</v>
      </c>
      <c r="B4413" s="164">
        <v>2015</v>
      </c>
      <c r="C4413" s="164">
        <v>1</v>
      </c>
      <c r="D4413" s="130" t="s">
        <v>54</v>
      </c>
      <c r="E4413" s="164">
        <v>747120</v>
      </c>
      <c r="F4413" s="164">
        <v>1</v>
      </c>
      <c r="G4413" s="164">
        <v>43</v>
      </c>
      <c r="H4413" s="164">
        <v>43</v>
      </c>
      <c r="I4413" s="164">
        <v>0</v>
      </c>
      <c r="J4413" s="164">
        <v>0</v>
      </c>
      <c r="K4413" s="164">
        <v>203</v>
      </c>
      <c r="L4413" s="164">
        <v>16495</v>
      </c>
      <c r="M4413" s="164">
        <v>29179.919999999998</v>
      </c>
      <c r="N4413" s="164">
        <v>2.1999999999999999E-2</v>
      </c>
      <c r="O4413" s="164">
        <v>3.9E-2</v>
      </c>
      <c r="P4413" s="164">
        <v>204</v>
      </c>
      <c r="Q4413" s="164">
        <v>16538</v>
      </c>
      <c r="R4413" s="164">
        <v>29222.92</v>
      </c>
      <c r="S4413" s="164">
        <v>2.1999999999999999E-2</v>
      </c>
      <c r="T4413" s="164">
        <v>3.9E-2</v>
      </c>
    </row>
    <row r="4414" spans="1:20" ht="15.75" customHeight="1">
      <c r="A4414" s="126" t="s">
        <v>5</v>
      </c>
      <c r="B4414" s="163">
        <v>2015</v>
      </c>
      <c r="C4414" s="163">
        <v>2</v>
      </c>
      <c r="D4414" s="126" t="s">
        <v>1415</v>
      </c>
      <c r="E4414" s="163">
        <v>747120</v>
      </c>
      <c r="F4414" s="163">
        <v>3</v>
      </c>
      <c r="G4414" s="163">
        <v>37965</v>
      </c>
      <c r="H4414" s="163">
        <v>21187.15</v>
      </c>
      <c r="I4414" s="163">
        <v>5.0999999999999997E-2</v>
      </c>
      <c r="J4414" s="163">
        <v>2.8000000000000001E-2</v>
      </c>
      <c r="K4414" s="163">
        <v>20</v>
      </c>
      <c r="L4414" s="163">
        <v>104096</v>
      </c>
      <c r="M4414" s="163">
        <v>49055.54</v>
      </c>
      <c r="N4414" s="163">
        <v>0.13900000000000001</v>
      </c>
      <c r="O4414" s="163">
        <v>6.6000000000000003E-2</v>
      </c>
      <c r="P4414" s="163">
        <v>23</v>
      </c>
      <c r="Q4414" s="163">
        <v>142061</v>
      </c>
      <c r="R4414" s="163">
        <v>70242.69</v>
      </c>
      <c r="S4414" s="163">
        <v>0.19</v>
      </c>
      <c r="T4414" s="163">
        <v>9.4E-2</v>
      </c>
    </row>
    <row r="4415" spans="1:20" ht="15.75" customHeight="1">
      <c r="A4415" s="130" t="s">
        <v>5</v>
      </c>
      <c r="B4415" s="164">
        <v>2015</v>
      </c>
      <c r="C4415" s="164">
        <v>3</v>
      </c>
      <c r="D4415" s="130" t="s">
        <v>55</v>
      </c>
      <c r="E4415" s="164">
        <v>747120</v>
      </c>
      <c r="F4415" s="164">
        <v>0</v>
      </c>
      <c r="G4415" s="164">
        <v>0</v>
      </c>
      <c r="H4415" s="164">
        <v>0</v>
      </c>
      <c r="I4415" s="164">
        <v>0</v>
      </c>
      <c r="J4415" s="164">
        <v>0</v>
      </c>
      <c r="K4415" s="164">
        <v>57</v>
      </c>
      <c r="L4415" s="164">
        <v>39394</v>
      </c>
      <c r="M4415" s="164">
        <v>50504.07</v>
      </c>
      <c r="N4415" s="164">
        <v>5.2999999999999999E-2</v>
      </c>
      <c r="O4415" s="164">
        <v>6.8000000000000005E-2</v>
      </c>
      <c r="P4415" s="164">
        <v>57</v>
      </c>
      <c r="Q4415" s="164">
        <v>39394</v>
      </c>
      <c r="R4415" s="164">
        <v>50504.07</v>
      </c>
      <c r="S4415" s="164">
        <v>5.2999999999999999E-2</v>
      </c>
      <c r="T4415" s="164">
        <v>6.8000000000000005E-2</v>
      </c>
    </row>
    <row r="4416" spans="1:20" ht="15.75" customHeight="1">
      <c r="A4416" s="126" t="s">
        <v>5</v>
      </c>
      <c r="B4416" s="163">
        <v>2015</v>
      </c>
      <c r="C4416" s="163">
        <v>4</v>
      </c>
      <c r="D4416" s="126" t="s">
        <v>56</v>
      </c>
      <c r="E4416" s="163">
        <v>747120</v>
      </c>
      <c r="F4416" s="163">
        <v>0</v>
      </c>
      <c r="G4416" s="163">
        <v>0</v>
      </c>
      <c r="H4416" s="163">
        <v>0</v>
      </c>
      <c r="I4416" s="163">
        <v>0</v>
      </c>
      <c r="J4416" s="163">
        <v>0</v>
      </c>
      <c r="K4416" s="163">
        <v>7</v>
      </c>
      <c r="L4416" s="163">
        <v>10399</v>
      </c>
      <c r="M4416" s="163">
        <v>1804.25</v>
      </c>
      <c r="N4416" s="163">
        <v>1.4E-2</v>
      </c>
      <c r="O4416" s="163">
        <v>2E-3</v>
      </c>
      <c r="P4416" s="163">
        <v>7</v>
      </c>
      <c r="Q4416" s="163">
        <v>10399</v>
      </c>
      <c r="R4416" s="163">
        <v>1804.25</v>
      </c>
      <c r="S4416" s="163">
        <v>1.4E-2</v>
      </c>
      <c r="T4416" s="163">
        <v>2E-3</v>
      </c>
    </row>
    <row r="4417" spans="1:20" ht="15.75" customHeight="1">
      <c r="A4417" s="130" t="s">
        <v>5</v>
      </c>
      <c r="B4417" s="164">
        <v>2015</v>
      </c>
      <c r="C4417" s="164">
        <v>5</v>
      </c>
      <c r="D4417" s="130" t="s">
        <v>57</v>
      </c>
      <c r="E4417" s="164">
        <v>747120</v>
      </c>
      <c r="F4417" s="164">
        <v>1</v>
      </c>
      <c r="G4417" s="164">
        <v>54</v>
      </c>
      <c r="H4417" s="164">
        <v>767</v>
      </c>
      <c r="I4417" s="164">
        <v>0</v>
      </c>
      <c r="J4417" s="164">
        <v>1E-3</v>
      </c>
      <c r="K4417" s="164">
        <v>572</v>
      </c>
      <c r="L4417" s="164">
        <v>433414</v>
      </c>
      <c r="M4417" s="164">
        <v>327937.3</v>
      </c>
      <c r="N4417" s="164">
        <v>0.57999999999999996</v>
      </c>
      <c r="O4417" s="164">
        <v>0.439</v>
      </c>
      <c r="P4417" s="164">
        <v>573</v>
      </c>
      <c r="Q4417" s="164">
        <v>433468</v>
      </c>
      <c r="R4417" s="164">
        <v>328704.3</v>
      </c>
      <c r="S4417" s="164">
        <v>0.57999999999999996</v>
      </c>
      <c r="T4417" s="164">
        <v>0.44</v>
      </c>
    </row>
    <row r="4418" spans="1:20" ht="15.75" customHeight="1">
      <c r="A4418" s="126" t="s">
        <v>5</v>
      </c>
      <c r="B4418" s="163">
        <v>2015</v>
      </c>
      <c r="C4418" s="163">
        <v>6</v>
      </c>
      <c r="D4418" s="126" t="s">
        <v>58</v>
      </c>
      <c r="E4418" s="163">
        <v>747120</v>
      </c>
      <c r="F4418" s="163">
        <v>24</v>
      </c>
      <c r="G4418" s="163">
        <v>30438</v>
      </c>
      <c r="H4418" s="163">
        <v>148066.6</v>
      </c>
      <c r="I4418" s="163">
        <v>4.1000000000000002E-2</v>
      </c>
      <c r="J4418" s="163">
        <v>0.19800000000000001</v>
      </c>
      <c r="K4418" s="163">
        <v>89</v>
      </c>
      <c r="L4418" s="163">
        <v>92467</v>
      </c>
      <c r="M4418" s="163">
        <v>109767.81</v>
      </c>
      <c r="N4418" s="163">
        <v>0.124</v>
      </c>
      <c r="O4418" s="163">
        <v>0.14699999999999999</v>
      </c>
      <c r="P4418" s="163">
        <v>113</v>
      </c>
      <c r="Q4418" s="163">
        <v>122905</v>
      </c>
      <c r="R4418" s="163">
        <v>257834.41</v>
      </c>
      <c r="S4418" s="163">
        <v>0.16500000000000001</v>
      </c>
      <c r="T4418" s="163">
        <v>0.34499999999999997</v>
      </c>
    </row>
    <row r="4419" spans="1:20" ht="15.75" customHeight="1">
      <c r="A4419" s="130" t="s">
        <v>5</v>
      </c>
      <c r="B4419" s="164">
        <v>2015</v>
      </c>
      <c r="C4419" s="164">
        <v>7</v>
      </c>
      <c r="D4419" s="130" t="s">
        <v>59</v>
      </c>
      <c r="E4419" s="164">
        <v>747120</v>
      </c>
      <c r="F4419" s="164">
        <v>20</v>
      </c>
      <c r="G4419" s="164">
        <v>38742</v>
      </c>
      <c r="H4419" s="164">
        <v>121608.68</v>
      </c>
      <c r="I4419" s="164">
        <v>5.1999999999999998E-2</v>
      </c>
      <c r="J4419" s="164">
        <v>0.16300000000000001</v>
      </c>
      <c r="K4419" s="164">
        <v>41</v>
      </c>
      <c r="L4419" s="164">
        <v>74914</v>
      </c>
      <c r="M4419" s="164">
        <v>114642.26</v>
      </c>
      <c r="N4419" s="164">
        <v>0.1</v>
      </c>
      <c r="O4419" s="164">
        <v>0.153</v>
      </c>
      <c r="P4419" s="164">
        <v>61</v>
      </c>
      <c r="Q4419" s="164">
        <v>113656</v>
      </c>
      <c r="R4419" s="164">
        <v>236250.94</v>
      </c>
      <c r="S4419" s="164">
        <v>0.152</v>
      </c>
      <c r="T4419" s="164">
        <v>0.316</v>
      </c>
    </row>
    <row r="4420" spans="1:20" ht="15.75" customHeight="1">
      <c r="A4420" s="126" t="s">
        <v>5</v>
      </c>
      <c r="B4420" s="163">
        <v>2015</v>
      </c>
      <c r="C4420" s="163">
        <v>8</v>
      </c>
      <c r="D4420" s="126" t="s">
        <v>60</v>
      </c>
      <c r="E4420" s="163">
        <v>747120</v>
      </c>
      <c r="F4420" s="163">
        <v>0</v>
      </c>
      <c r="G4420" s="163">
        <v>0</v>
      </c>
      <c r="H4420" s="163">
        <v>0</v>
      </c>
      <c r="I4420" s="163">
        <v>0</v>
      </c>
      <c r="J4420" s="163">
        <v>0</v>
      </c>
      <c r="K4420" s="163">
        <v>47</v>
      </c>
      <c r="L4420" s="163">
        <v>78364</v>
      </c>
      <c r="M4420" s="163">
        <v>25409.55</v>
      </c>
      <c r="N4420" s="163">
        <v>0.105</v>
      </c>
      <c r="O4420" s="163">
        <v>3.4000000000000002E-2</v>
      </c>
      <c r="P4420" s="163">
        <v>47</v>
      </c>
      <c r="Q4420" s="163">
        <v>78364</v>
      </c>
      <c r="R4420" s="163">
        <v>25409.55</v>
      </c>
      <c r="S4420" s="163">
        <v>0.105</v>
      </c>
      <c r="T4420" s="163">
        <v>3.4000000000000002E-2</v>
      </c>
    </row>
    <row r="4421" spans="1:20" ht="15.75" customHeight="1">
      <c r="A4421" s="130" t="s">
        <v>5</v>
      </c>
      <c r="B4421" s="164">
        <v>2015</v>
      </c>
      <c r="C4421" s="164">
        <v>9</v>
      </c>
      <c r="D4421" s="130" t="s">
        <v>61</v>
      </c>
      <c r="E4421" s="164">
        <v>747120</v>
      </c>
      <c r="F4421" s="164">
        <v>0</v>
      </c>
      <c r="G4421" s="164">
        <v>0</v>
      </c>
      <c r="H4421" s="164">
        <v>0</v>
      </c>
      <c r="I4421" s="164">
        <v>0</v>
      </c>
      <c r="J4421" s="164">
        <v>0</v>
      </c>
      <c r="K4421" s="164">
        <v>184</v>
      </c>
      <c r="L4421" s="164">
        <v>77814</v>
      </c>
      <c r="M4421" s="164">
        <v>50780.160000000003</v>
      </c>
      <c r="N4421" s="164">
        <v>0.104</v>
      </c>
      <c r="O4421" s="164">
        <v>6.8000000000000005E-2</v>
      </c>
      <c r="P4421" s="164">
        <v>184</v>
      </c>
      <c r="Q4421" s="164">
        <v>77814</v>
      </c>
      <c r="R4421" s="164">
        <v>50780.160000000003</v>
      </c>
      <c r="S4421" s="164">
        <v>0.104</v>
      </c>
      <c r="T4421" s="164">
        <v>6.8000000000000005E-2</v>
      </c>
    </row>
    <row r="4422" spans="1:20" ht="15.75" customHeight="1">
      <c r="A4422" s="126" t="s">
        <v>5</v>
      </c>
      <c r="B4422" s="163">
        <v>2016</v>
      </c>
      <c r="C4422" s="163">
        <v>0</v>
      </c>
      <c r="D4422" s="126" t="s">
        <v>53</v>
      </c>
      <c r="E4422" s="163">
        <v>758624</v>
      </c>
      <c r="F4422" s="163">
        <v>0</v>
      </c>
      <c r="G4422" s="163">
        <v>0</v>
      </c>
      <c r="H4422" s="163">
        <v>0</v>
      </c>
      <c r="I4422" s="163">
        <v>0</v>
      </c>
      <c r="J4422" s="163">
        <v>0</v>
      </c>
      <c r="K4422" s="163">
        <v>148</v>
      </c>
      <c r="L4422" s="163">
        <v>244876</v>
      </c>
      <c r="M4422" s="163">
        <v>32983.1</v>
      </c>
      <c r="N4422" s="163">
        <v>0.32300000000000001</v>
      </c>
      <c r="O4422" s="163">
        <v>4.2999999999999997E-2</v>
      </c>
      <c r="P4422" s="163">
        <v>148</v>
      </c>
      <c r="Q4422" s="163">
        <v>244876</v>
      </c>
      <c r="R4422" s="163">
        <v>32983.1</v>
      </c>
      <c r="S4422" s="163">
        <v>0.32300000000000001</v>
      </c>
      <c r="T4422" s="163">
        <v>4.2999999999999997E-2</v>
      </c>
    </row>
    <row r="4423" spans="1:20" ht="15.75" customHeight="1">
      <c r="A4423" s="130" t="s">
        <v>5</v>
      </c>
      <c r="B4423" s="164">
        <v>2016</v>
      </c>
      <c r="C4423" s="164">
        <v>1</v>
      </c>
      <c r="D4423" s="130" t="s">
        <v>54</v>
      </c>
      <c r="E4423" s="164">
        <v>758624</v>
      </c>
      <c r="F4423" s="164">
        <v>0</v>
      </c>
      <c r="G4423" s="164">
        <v>0</v>
      </c>
      <c r="H4423" s="164">
        <v>0</v>
      </c>
      <c r="I4423" s="164">
        <v>0</v>
      </c>
      <c r="J4423" s="164">
        <v>0</v>
      </c>
      <c r="K4423" s="164">
        <v>370</v>
      </c>
      <c r="L4423" s="164">
        <v>25226</v>
      </c>
      <c r="M4423" s="164">
        <v>45166</v>
      </c>
      <c r="N4423" s="164">
        <v>3.3000000000000002E-2</v>
      </c>
      <c r="O4423" s="164">
        <v>0.06</v>
      </c>
      <c r="P4423" s="164">
        <v>370</v>
      </c>
      <c r="Q4423" s="164">
        <v>25226</v>
      </c>
      <c r="R4423" s="164">
        <v>45166</v>
      </c>
      <c r="S4423" s="164">
        <v>3.3000000000000002E-2</v>
      </c>
      <c r="T4423" s="164">
        <v>0.06</v>
      </c>
    </row>
    <row r="4424" spans="1:20" ht="15.75" customHeight="1">
      <c r="A4424" s="126" t="s">
        <v>5</v>
      </c>
      <c r="B4424" s="163">
        <v>2016</v>
      </c>
      <c r="C4424" s="163">
        <v>2</v>
      </c>
      <c r="D4424" s="126" t="s">
        <v>1415</v>
      </c>
      <c r="E4424" s="163">
        <v>758624</v>
      </c>
      <c r="F4424" s="163">
        <v>0</v>
      </c>
      <c r="G4424" s="163">
        <v>0</v>
      </c>
      <c r="H4424" s="163">
        <v>0</v>
      </c>
      <c r="I4424" s="163">
        <v>0</v>
      </c>
      <c r="J4424" s="163">
        <v>0</v>
      </c>
      <c r="K4424" s="163">
        <v>12</v>
      </c>
      <c r="L4424" s="163">
        <v>91577</v>
      </c>
      <c r="M4424" s="163">
        <v>35866</v>
      </c>
      <c r="N4424" s="163">
        <v>0.121</v>
      </c>
      <c r="O4424" s="163">
        <v>4.7E-2</v>
      </c>
      <c r="P4424" s="163">
        <v>12</v>
      </c>
      <c r="Q4424" s="163">
        <v>91577</v>
      </c>
      <c r="R4424" s="163">
        <v>35866</v>
      </c>
      <c r="S4424" s="163">
        <v>0.121</v>
      </c>
      <c r="T4424" s="163">
        <v>4.7E-2</v>
      </c>
    </row>
    <row r="4425" spans="1:20" ht="15.75" customHeight="1">
      <c r="A4425" s="130" t="s">
        <v>5</v>
      </c>
      <c r="B4425" s="164">
        <v>2016</v>
      </c>
      <c r="C4425" s="164">
        <v>3</v>
      </c>
      <c r="D4425" s="130" t="s">
        <v>55</v>
      </c>
      <c r="E4425" s="164">
        <v>758624</v>
      </c>
      <c r="F4425" s="164">
        <v>0</v>
      </c>
      <c r="G4425" s="164">
        <v>0</v>
      </c>
      <c r="H4425" s="164">
        <v>0</v>
      </c>
      <c r="I4425" s="164">
        <v>0</v>
      </c>
      <c r="J4425" s="164">
        <v>0</v>
      </c>
      <c r="K4425" s="164">
        <v>69</v>
      </c>
      <c r="L4425" s="164">
        <v>87477</v>
      </c>
      <c r="M4425" s="164">
        <v>82715</v>
      </c>
      <c r="N4425" s="164">
        <v>0.115</v>
      </c>
      <c r="O4425" s="164">
        <v>0.109</v>
      </c>
      <c r="P4425" s="164">
        <v>69</v>
      </c>
      <c r="Q4425" s="164">
        <v>87477</v>
      </c>
      <c r="R4425" s="164">
        <v>82715</v>
      </c>
      <c r="S4425" s="164">
        <v>0.115</v>
      </c>
      <c r="T4425" s="164">
        <v>0.109</v>
      </c>
    </row>
    <row r="4426" spans="1:20" ht="15.75" customHeight="1">
      <c r="A4426" s="126" t="s">
        <v>5</v>
      </c>
      <c r="B4426" s="163">
        <v>2016</v>
      </c>
      <c r="C4426" s="163">
        <v>4</v>
      </c>
      <c r="D4426" s="126" t="s">
        <v>56</v>
      </c>
      <c r="E4426" s="163">
        <v>758624</v>
      </c>
      <c r="F4426" s="163">
        <v>0</v>
      </c>
      <c r="G4426" s="163">
        <v>0</v>
      </c>
      <c r="H4426" s="163">
        <v>0</v>
      </c>
      <c r="I4426" s="163">
        <v>0</v>
      </c>
      <c r="J4426" s="163">
        <v>0</v>
      </c>
      <c r="K4426" s="163">
        <v>7</v>
      </c>
      <c r="L4426" s="163">
        <v>3747</v>
      </c>
      <c r="M4426" s="163">
        <v>1229.7</v>
      </c>
      <c r="N4426" s="163">
        <v>5.0000000000000001E-3</v>
      </c>
      <c r="O4426" s="163">
        <v>2E-3</v>
      </c>
      <c r="P4426" s="163">
        <v>7</v>
      </c>
      <c r="Q4426" s="163">
        <v>3747</v>
      </c>
      <c r="R4426" s="163">
        <v>1229.7</v>
      </c>
      <c r="S4426" s="163">
        <v>5.0000000000000001E-3</v>
      </c>
      <c r="T4426" s="163">
        <v>2E-3</v>
      </c>
    </row>
    <row r="4427" spans="1:20" ht="15.75" customHeight="1">
      <c r="A4427" s="130" t="s">
        <v>5</v>
      </c>
      <c r="B4427" s="164">
        <v>2016</v>
      </c>
      <c r="C4427" s="164">
        <v>5</v>
      </c>
      <c r="D4427" s="130" t="s">
        <v>57</v>
      </c>
      <c r="E4427" s="164">
        <v>758624</v>
      </c>
      <c r="F4427" s="164">
        <v>0</v>
      </c>
      <c r="G4427" s="164">
        <v>0</v>
      </c>
      <c r="H4427" s="164">
        <v>0</v>
      </c>
      <c r="I4427" s="164">
        <v>0</v>
      </c>
      <c r="J4427" s="164">
        <v>0</v>
      </c>
      <c r="K4427" s="164">
        <v>519</v>
      </c>
      <c r="L4427" s="164">
        <v>370901</v>
      </c>
      <c r="M4427" s="164">
        <v>358473.4</v>
      </c>
      <c r="N4427" s="164">
        <v>0.48899999999999999</v>
      </c>
      <c r="O4427" s="164">
        <v>0.47299999999999998</v>
      </c>
      <c r="P4427" s="164">
        <v>519</v>
      </c>
      <c r="Q4427" s="164">
        <v>370901</v>
      </c>
      <c r="R4427" s="164">
        <v>358473.4</v>
      </c>
      <c r="S4427" s="164">
        <v>0.48899999999999999</v>
      </c>
      <c r="T4427" s="164">
        <v>0.47299999999999998</v>
      </c>
    </row>
    <row r="4428" spans="1:20" ht="15.75" customHeight="1">
      <c r="A4428" s="126" t="s">
        <v>5</v>
      </c>
      <c r="B4428" s="163">
        <v>2016</v>
      </c>
      <c r="C4428" s="163">
        <v>6</v>
      </c>
      <c r="D4428" s="126" t="s">
        <v>58</v>
      </c>
      <c r="E4428" s="163">
        <v>758624</v>
      </c>
      <c r="F4428" s="163">
        <v>0</v>
      </c>
      <c r="G4428" s="163">
        <v>0</v>
      </c>
      <c r="H4428" s="163">
        <v>0</v>
      </c>
      <c r="I4428" s="163">
        <v>0</v>
      </c>
      <c r="J4428" s="163">
        <v>0</v>
      </c>
      <c r="K4428" s="163">
        <v>58</v>
      </c>
      <c r="L4428" s="163">
        <v>90771</v>
      </c>
      <c r="M4428" s="163">
        <v>103265.4</v>
      </c>
      <c r="N4428" s="163">
        <v>0.12</v>
      </c>
      <c r="O4428" s="163">
        <v>0.13600000000000001</v>
      </c>
      <c r="P4428" s="163">
        <v>58</v>
      </c>
      <c r="Q4428" s="163">
        <v>90771</v>
      </c>
      <c r="R4428" s="163">
        <v>103265.4</v>
      </c>
      <c r="S4428" s="163">
        <v>0.12</v>
      </c>
      <c r="T4428" s="163">
        <v>0.13600000000000001</v>
      </c>
    </row>
    <row r="4429" spans="1:20" ht="15.75" customHeight="1">
      <c r="A4429" s="130" t="s">
        <v>5</v>
      </c>
      <c r="B4429" s="164">
        <v>2016</v>
      </c>
      <c r="C4429" s="164">
        <v>7</v>
      </c>
      <c r="D4429" s="130" t="s">
        <v>59</v>
      </c>
      <c r="E4429" s="164">
        <v>758624</v>
      </c>
      <c r="F4429" s="164">
        <v>0</v>
      </c>
      <c r="G4429" s="164">
        <v>0</v>
      </c>
      <c r="H4429" s="164">
        <v>0</v>
      </c>
      <c r="I4429" s="164">
        <v>0</v>
      </c>
      <c r="J4429" s="164">
        <v>0</v>
      </c>
      <c r="K4429" s="164">
        <v>12</v>
      </c>
      <c r="L4429" s="164">
        <v>1807</v>
      </c>
      <c r="M4429" s="164">
        <v>5570.2</v>
      </c>
      <c r="N4429" s="164">
        <v>2E-3</v>
      </c>
      <c r="O4429" s="164">
        <v>7.0000000000000001E-3</v>
      </c>
      <c r="P4429" s="164">
        <v>12</v>
      </c>
      <c r="Q4429" s="164">
        <v>1807</v>
      </c>
      <c r="R4429" s="164">
        <v>5570.2</v>
      </c>
      <c r="S4429" s="164">
        <v>2E-3</v>
      </c>
      <c r="T4429" s="164">
        <v>7.0000000000000001E-3</v>
      </c>
    </row>
    <row r="4430" spans="1:20" ht="15.75" customHeight="1">
      <c r="A4430" s="126" t="s">
        <v>5</v>
      </c>
      <c r="B4430" s="163">
        <v>2016</v>
      </c>
      <c r="C4430" s="163">
        <v>8</v>
      </c>
      <c r="D4430" s="126" t="s">
        <v>60</v>
      </c>
      <c r="E4430" s="163">
        <v>758624</v>
      </c>
      <c r="F4430" s="163">
        <v>0</v>
      </c>
      <c r="G4430" s="163">
        <v>0</v>
      </c>
      <c r="H4430" s="163">
        <v>0</v>
      </c>
      <c r="I4430" s="163">
        <v>0</v>
      </c>
      <c r="J4430" s="163">
        <v>0</v>
      </c>
      <c r="K4430" s="163">
        <v>35</v>
      </c>
      <c r="L4430" s="163">
        <v>53655</v>
      </c>
      <c r="M4430" s="163">
        <v>9344.4</v>
      </c>
      <c r="N4430" s="163">
        <v>7.0999999999999994E-2</v>
      </c>
      <c r="O4430" s="163">
        <v>1.2E-2</v>
      </c>
      <c r="P4430" s="163">
        <v>35</v>
      </c>
      <c r="Q4430" s="163">
        <v>53655</v>
      </c>
      <c r="R4430" s="163">
        <v>9344.4</v>
      </c>
      <c r="S4430" s="163">
        <v>7.0999999999999994E-2</v>
      </c>
      <c r="T4430" s="163">
        <v>1.2E-2</v>
      </c>
    </row>
    <row r="4431" spans="1:20" ht="15.75" customHeight="1">
      <c r="A4431" s="130" t="s">
        <v>5</v>
      </c>
      <c r="B4431" s="164">
        <v>2016</v>
      </c>
      <c r="C4431" s="164">
        <v>9</v>
      </c>
      <c r="D4431" s="130" t="s">
        <v>61</v>
      </c>
      <c r="E4431" s="164">
        <v>758624</v>
      </c>
      <c r="F4431" s="164">
        <v>0</v>
      </c>
      <c r="G4431" s="164">
        <v>0</v>
      </c>
      <c r="H4431" s="164">
        <v>0</v>
      </c>
      <c r="I4431" s="164">
        <v>0</v>
      </c>
      <c r="J4431" s="164">
        <v>0</v>
      </c>
      <c r="K4431" s="164">
        <v>219</v>
      </c>
      <c r="L4431" s="164">
        <v>89150</v>
      </c>
      <c r="M4431" s="164">
        <v>48194.6</v>
      </c>
      <c r="N4431" s="164">
        <v>0.11799999999999999</v>
      </c>
      <c r="O4431" s="164">
        <v>6.4000000000000001E-2</v>
      </c>
      <c r="P4431" s="164">
        <v>219</v>
      </c>
      <c r="Q4431" s="164">
        <v>89150</v>
      </c>
      <c r="R4431" s="164">
        <v>48194.6</v>
      </c>
      <c r="S4431" s="164">
        <v>0.11799999999999999</v>
      </c>
      <c r="T4431" s="164">
        <v>6.4000000000000001E-2</v>
      </c>
    </row>
    <row r="4432" spans="1:20" ht="15.75" customHeight="1">
      <c r="A4432" s="126" t="s">
        <v>5</v>
      </c>
      <c r="B4432" s="163">
        <v>2017</v>
      </c>
      <c r="C4432" s="163">
        <v>0</v>
      </c>
      <c r="D4432" s="126" t="s">
        <v>53</v>
      </c>
      <c r="E4432" s="163">
        <v>762333</v>
      </c>
      <c r="F4432" s="163">
        <v>0</v>
      </c>
      <c r="G4432" s="163">
        <v>0</v>
      </c>
      <c r="H4432" s="163">
        <v>0</v>
      </c>
      <c r="I4432" s="163">
        <v>0</v>
      </c>
      <c r="J4432" s="163">
        <v>0</v>
      </c>
      <c r="K4432" s="163">
        <v>152</v>
      </c>
      <c r="L4432" s="163">
        <v>228142</v>
      </c>
      <c r="M4432" s="163">
        <v>31054.1</v>
      </c>
      <c r="N4432" s="163">
        <v>0.29899999999999999</v>
      </c>
      <c r="O4432" s="163">
        <v>4.1000000000000002E-2</v>
      </c>
      <c r="P4432" s="163">
        <v>152</v>
      </c>
      <c r="Q4432" s="163">
        <v>228142</v>
      </c>
      <c r="R4432" s="163">
        <v>31054.1</v>
      </c>
      <c r="S4432" s="163">
        <v>0.29899999999999999</v>
      </c>
      <c r="T4432" s="163">
        <v>4.1000000000000002E-2</v>
      </c>
    </row>
    <row r="4433" spans="1:20" ht="15.75" customHeight="1">
      <c r="A4433" s="130" t="s">
        <v>5</v>
      </c>
      <c r="B4433" s="164">
        <v>2017</v>
      </c>
      <c r="C4433" s="164">
        <v>1</v>
      </c>
      <c r="D4433" s="130" t="s">
        <v>54</v>
      </c>
      <c r="E4433" s="164">
        <v>762333</v>
      </c>
      <c r="F4433" s="164">
        <v>2</v>
      </c>
      <c r="G4433" s="164">
        <v>2</v>
      </c>
      <c r="H4433" s="164">
        <v>1.73</v>
      </c>
      <c r="I4433" s="164">
        <v>0</v>
      </c>
      <c r="J4433" s="164">
        <v>0</v>
      </c>
      <c r="K4433" s="164">
        <v>238</v>
      </c>
      <c r="L4433" s="164">
        <v>12044</v>
      </c>
      <c r="M4433" s="164">
        <v>23487.75</v>
      </c>
      <c r="N4433" s="164">
        <v>1.6E-2</v>
      </c>
      <c r="O4433" s="164">
        <v>3.1E-2</v>
      </c>
      <c r="P4433" s="164">
        <v>240</v>
      </c>
      <c r="Q4433" s="164">
        <v>12046</v>
      </c>
      <c r="R4433" s="164">
        <v>23489.48</v>
      </c>
      <c r="S4433" s="164">
        <v>1.6E-2</v>
      </c>
      <c r="T4433" s="164">
        <v>3.1E-2</v>
      </c>
    </row>
    <row r="4434" spans="1:20" ht="15.75" customHeight="1">
      <c r="A4434" s="126" t="s">
        <v>5</v>
      </c>
      <c r="B4434" s="163">
        <v>2017</v>
      </c>
      <c r="C4434" s="163">
        <v>2</v>
      </c>
      <c r="D4434" s="126" t="s">
        <v>1415</v>
      </c>
      <c r="E4434" s="163">
        <v>762333</v>
      </c>
      <c r="F4434" s="163">
        <v>0</v>
      </c>
      <c r="G4434" s="163">
        <v>0</v>
      </c>
      <c r="H4434" s="163">
        <v>0</v>
      </c>
      <c r="I4434" s="163">
        <v>0</v>
      </c>
      <c r="J4434" s="163">
        <v>0</v>
      </c>
      <c r="K4434" s="163">
        <v>20</v>
      </c>
      <c r="L4434" s="163">
        <v>191909</v>
      </c>
      <c r="M4434" s="163">
        <v>59009.17</v>
      </c>
      <c r="N4434" s="163">
        <v>0.252</v>
      </c>
      <c r="O4434" s="163">
        <v>7.6999999999999999E-2</v>
      </c>
      <c r="P4434" s="163">
        <v>20</v>
      </c>
      <c r="Q4434" s="163">
        <v>191909</v>
      </c>
      <c r="R4434" s="163">
        <v>59009.17</v>
      </c>
      <c r="S4434" s="163">
        <v>0.252</v>
      </c>
      <c r="T4434" s="163">
        <v>7.6999999999999999E-2</v>
      </c>
    </row>
    <row r="4435" spans="1:20" ht="15.75" customHeight="1">
      <c r="A4435" s="130" t="s">
        <v>5</v>
      </c>
      <c r="B4435" s="164">
        <v>2017</v>
      </c>
      <c r="C4435" s="164">
        <v>3</v>
      </c>
      <c r="D4435" s="130" t="s">
        <v>55</v>
      </c>
      <c r="E4435" s="164">
        <v>762333</v>
      </c>
      <c r="F4435" s="164">
        <v>11</v>
      </c>
      <c r="G4435" s="164">
        <v>15426</v>
      </c>
      <c r="H4435" s="164">
        <v>42423.73</v>
      </c>
      <c r="I4435" s="164">
        <v>0.02</v>
      </c>
      <c r="J4435" s="164">
        <v>5.6000000000000001E-2</v>
      </c>
      <c r="K4435" s="164">
        <v>67</v>
      </c>
      <c r="L4435" s="164">
        <v>104532</v>
      </c>
      <c r="M4435" s="164">
        <v>181950.83</v>
      </c>
      <c r="N4435" s="164">
        <v>0.13700000000000001</v>
      </c>
      <c r="O4435" s="164">
        <v>0.23899999999999999</v>
      </c>
      <c r="P4435" s="164">
        <v>78</v>
      </c>
      <c r="Q4435" s="164">
        <v>119958</v>
      </c>
      <c r="R4435" s="164">
        <v>224374.56</v>
      </c>
      <c r="S4435" s="164">
        <v>0.157</v>
      </c>
      <c r="T4435" s="164">
        <v>0.29399999999999998</v>
      </c>
    </row>
    <row r="4436" spans="1:20" ht="15.75" customHeight="1">
      <c r="A4436" s="126" t="s">
        <v>5</v>
      </c>
      <c r="B4436" s="163">
        <v>2017</v>
      </c>
      <c r="C4436" s="163">
        <v>4</v>
      </c>
      <c r="D4436" s="126" t="s">
        <v>56</v>
      </c>
      <c r="E4436" s="163">
        <v>762333</v>
      </c>
      <c r="F4436" s="163">
        <v>0</v>
      </c>
      <c r="G4436" s="163">
        <v>0</v>
      </c>
      <c r="H4436" s="163">
        <v>0</v>
      </c>
      <c r="I4436" s="163">
        <v>0</v>
      </c>
      <c r="J4436" s="163">
        <v>0</v>
      </c>
      <c r="K4436" s="163">
        <v>14</v>
      </c>
      <c r="L4436" s="163">
        <v>14251</v>
      </c>
      <c r="M4436" s="163">
        <v>3281.72</v>
      </c>
      <c r="N4436" s="163">
        <v>1.9E-2</v>
      </c>
      <c r="O4436" s="163">
        <v>4.0000000000000001E-3</v>
      </c>
      <c r="P4436" s="163">
        <v>14</v>
      </c>
      <c r="Q4436" s="163">
        <v>14251</v>
      </c>
      <c r="R4436" s="163">
        <v>3281.72</v>
      </c>
      <c r="S4436" s="163">
        <v>1.9E-2</v>
      </c>
      <c r="T4436" s="163">
        <v>4.0000000000000001E-3</v>
      </c>
    </row>
    <row r="4437" spans="1:20" ht="15.75" customHeight="1">
      <c r="A4437" s="130" t="s">
        <v>5</v>
      </c>
      <c r="B4437" s="164">
        <v>2017</v>
      </c>
      <c r="C4437" s="164">
        <v>5</v>
      </c>
      <c r="D4437" s="130" t="s">
        <v>57</v>
      </c>
      <c r="E4437" s="164">
        <v>762333</v>
      </c>
      <c r="F4437" s="164">
        <v>6</v>
      </c>
      <c r="G4437" s="164">
        <v>10355</v>
      </c>
      <c r="H4437" s="164">
        <v>19313.400000000001</v>
      </c>
      <c r="I4437" s="164">
        <v>1.4E-2</v>
      </c>
      <c r="J4437" s="164">
        <v>2.5000000000000001E-2</v>
      </c>
      <c r="K4437" s="164">
        <v>484</v>
      </c>
      <c r="L4437" s="164">
        <v>344853</v>
      </c>
      <c r="M4437" s="164">
        <v>316980.38</v>
      </c>
      <c r="N4437" s="164">
        <v>0.45200000000000001</v>
      </c>
      <c r="O4437" s="164">
        <v>0.41599999999999998</v>
      </c>
      <c r="P4437" s="164">
        <v>490</v>
      </c>
      <c r="Q4437" s="164">
        <v>355208</v>
      </c>
      <c r="R4437" s="164">
        <v>336293.78</v>
      </c>
      <c r="S4437" s="164">
        <v>0.46600000000000003</v>
      </c>
      <c r="T4437" s="164">
        <v>0.441</v>
      </c>
    </row>
    <row r="4438" spans="1:20" ht="15.75" customHeight="1">
      <c r="A4438" s="126" t="s">
        <v>5</v>
      </c>
      <c r="B4438" s="163">
        <v>2017</v>
      </c>
      <c r="C4438" s="163">
        <v>6</v>
      </c>
      <c r="D4438" s="126" t="s">
        <v>58</v>
      </c>
      <c r="E4438" s="163">
        <v>762333</v>
      </c>
      <c r="F4438" s="163">
        <v>12</v>
      </c>
      <c r="G4438" s="163">
        <v>17392</v>
      </c>
      <c r="H4438" s="163">
        <v>46107.53</v>
      </c>
      <c r="I4438" s="163">
        <v>2.3E-2</v>
      </c>
      <c r="J4438" s="163">
        <v>0.06</v>
      </c>
      <c r="K4438" s="163">
        <v>41</v>
      </c>
      <c r="L4438" s="163">
        <v>76151</v>
      </c>
      <c r="M4438" s="163">
        <v>43816.639999999999</v>
      </c>
      <c r="N4438" s="163">
        <v>0.1</v>
      </c>
      <c r="O4438" s="163">
        <v>5.7000000000000002E-2</v>
      </c>
      <c r="P4438" s="163">
        <v>53</v>
      </c>
      <c r="Q4438" s="163">
        <v>93543</v>
      </c>
      <c r="R4438" s="163">
        <v>89924.17</v>
      </c>
      <c r="S4438" s="163">
        <v>0.123</v>
      </c>
      <c r="T4438" s="163">
        <v>0.11799999999999999</v>
      </c>
    </row>
    <row r="4439" spans="1:20" ht="15.75" customHeight="1">
      <c r="A4439" s="130" t="s">
        <v>5</v>
      </c>
      <c r="B4439" s="164">
        <v>2017</v>
      </c>
      <c r="C4439" s="164">
        <v>7</v>
      </c>
      <c r="D4439" s="130" t="s">
        <v>59</v>
      </c>
      <c r="E4439" s="164">
        <v>762333</v>
      </c>
      <c r="F4439" s="164">
        <v>0</v>
      </c>
      <c r="G4439" s="164">
        <v>0</v>
      </c>
      <c r="H4439" s="164">
        <v>0</v>
      </c>
      <c r="I4439" s="164">
        <v>0</v>
      </c>
      <c r="J4439" s="164">
        <v>0</v>
      </c>
      <c r="K4439" s="164">
        <v>8</v>
      </c>
      <c r="L4439" s="164">
        <v>439</v>
      </c>
      <c r="M4439" s="164">
        <v>919.34</v>
      </c>
      <c r="N4439" s="164">
        <v>1E-3</v>
      </c>
      <c r="O4439" s="164">
        <v>1E-3</v>
      </c>
      <c r="P4439" s="164">
        <v>8</v>
      </c>
      <c r="Q4439" s="164">
        <v>439</v>
      </c>
      <c r="R4439" s="164">
        <v>919.34</v>
      </c>
      <c r="S4439" s="164">
        <v>1E-3</v>
      </c>
      <c r="T4439" s="164">
        <v>1E-3</v>
      </c>
    </row>
    <row r="4440" spans="1:20" ht="15.75" customHeight="1">
      <c r="A4440" s="126" t="s">
        <v>5</v>
      </c>
      <c r="B4440" s="163">
        <v>2017</v>
      </c>
      <c r="C4440" s="163">
        <v>8</v>
      </c>
      <c r="D4440" s="126" t="s">
        <v>60</v>
      </c>
      <c r="E4440" s="163">
        <v>762333</v>
      </c>
      <c r="F4440" s="163">
        <v>0</v>
      </c>
      <c r="G4440" s="163">
        <v>0</v>
      </c>
      <c r="H4440" s="163">
        <v>0</v>
      </c>
      <c r="I4440" s="163">
        <v>0</v>
      </c>
      <c r="J4440" s="163">
        <v>0</v>
      </c>
      <c r="K4440" s="163">
        <v>20</v>
      </c>
      <c r="L4440" s="163">
        <v>11456</v>
      </c>
      <c r="M4440" s="163">
        <v>3673.61</v>
      </c>
      <c r="N4440" s="163">
        <v>1.4999999999999999E-2</v>
      </c>
      <c r="O4440" s="163">
        <v>5.0000000000000001E-3</v>
      </c>
      <c r="P4440" s="163">
        <v>20</v>
      </c>
      <c r="Q4440" s="163">
        <v>11456</v>
      </c>
      <c r="R4440" s="163">
        <v>3673.61</v>
      </c>
      <c r="S4440" s="163">
        <v>1.4999999999999999E-2</v>
      </c>
      <c r="T4440" s="163">
        <v>5.0000000000000001E-3</v>
      </c>
    </row>
    <row r="4441" spans="1:20" ht="15.75" customHeight="1">
      <c r="A4441" s="130" t="s">
        <v>5</v>
      </c>
      <c r="B4441" s="164">
        <v>2017</v>
      </c>
      <c r="C4441" s="164">
        <v>9</v>
      </c>
      <c r="D4441" s="130" t="s">
        <v>61</v>
      </c>
      <c r="E4441" s="164">
        <v>762333</v>
      </c>
      <c r="F4441" s="164">
        <v>0</v>
      </c>
      <c r="G4441" s="164">
        <v>0</v>
      </c>
      <c r="H4441" s="164">
        <v>0</v>
      </c>
      <c r="I4441" s="164">
        <v>0</v>
      </c>
      <c r="J4441" s="164">
        <v>0</v>
      </c>
      <c r="K4441" s="164">
        <v>179</v>
      </c>
      <c r="L4441" s="164">
        <v>107065</v>
      </c>
      <c r="M4441" s="164">
        <v>88286.96</v>
      </c>
      <c r="N4441" s="164">
        <v>0.14000000000000001</v>
      </c>
      <c r="O4441" s="164">
        <v>0.11600000000000001</v>
      </c>
      <c r="P4441" s="164">
        <v>179</v>
      </c>
      <c r="Q4441" s="164">
        <v>107065</v>
      </c>
      <c r="R4441" s="164">
        <v>88286.96</v>
      </c>
      <c r="S4441" s="164">
        <v>0.14000000000000001</v>
      </c>
      <c r="T4441" s="164">
        <v>0.11600000000000001</v>
      </c>
    </row>
    <row r="4442" spans="1:20" ht="15.75" customHeight="1">
      <c r="A4442" s="126" t="s">
        <v>5</v>
      </c>
      <c r="B4442" s="163">
        <v>2018</v>
      </c>
      <c r="C4442" s="163">
        <v>0</v>
      </c>
      <c r="D4442" s="126" t="s">
        <v>53</v>
      </c>
      <c r="E4442" s="163">
        <v>764126</v>
      </c>
      <c r="F4442" s="163">
        <v>0</v>
      </c>
      <c r="G4442" s="163">
        <v>0</v>
      </c>
      <c r="H4442" s="163">
        <v>0</v>
      </c>
      <c r="I4442" s="163">
        <v>0</v>
      </c>
      <c r="J4442" s="163">
        <v>0</v>
      </c>
      <c r="K4442" s="163">
        <v>135</v>
      </c>
      <c r="L4442" s="163">
        <v>218398</v>
      </c>
      <c r="M4442" s="163">
        <v>27879.9</v>
      </c>
      <c r="N4442" s="163">
        <v>0.28599999999999998</v>
      </c>
      <c r="O4442" s="163">
        <v>3.5999999999999997E-2</v>
      </c>
      <c r="P4442" s="163">
        <v>135</v>
      </c>
      <c r="Q4442" s="163">
        <v>218398</v>
      </c>
      <c r="R4442" s="163">
        <v>27879.9</v>
      </c>
      <c r="S4442" s="163">
        <v>0.28599999999999998</v>
      </c>
      <c r="T4442" s="163">
        <v>3.5999999999999997E-2</v>
      </c>
    </row>
    <row r="4443" spans="1:20" ht="15.75" customHeight="1">
      <c r="A4443" s="130" t="s">
        <v>5</v>
      </c>
      <c r="B4443" s="164">
        <v>2018</v>
      </c>
      <c r="C4443" s="164">
        <v>1</v>
      </c>
      <c r="D4443" s="130" t="s">
        <v>54</v>
      </c>
      <c r="E4443" s="164">
        <v>764126</v>
      </c>
      <c r="F4443" s="164">
        <v>1</v>
      </c>
      <c r="G4443" s="164">
        <v>297</v>
      </c>
      <c r="H4443" s="164">
        <v>336.6</v>
      </c>
      <c r="I4443" s="164">
        <v>0</v>
      </c>
      <c r="J4443" s="164">
        <v>0</v>
      </c>
      <c r="K4443" s="164">
        <v>143</v>
      </c>
      <c r="L4443" s="164">
        <v>7993</v>
      </c>
      <c r="M4443" s="164">
        <v>22464.98</v>
      </c>
      <c r="N4443" s="164">
        <v>0.01</v>
      </c>
      <c r="O4443" s="164">
        <v>2.9000000000000001E-2</v>
      </c>
      <c r="P4443" s="164">
        <v>144</v>
      </c>
      <c r="Q4443" s="164">
        <v>8290</v>
      </c>
      <c r="R4443" s="164">
        <v>22801.58</v>
      </c>
      <c r="S4443" s="164">
        <v>1.0999999999999999E-2</v>
      </c>
      <c r="T4443" s="164">
        <v>0.03</v>
      </c>
    </row>
    <row r="4444" spans="1:20" ht="15.75" customHeight="1">
      <c r="A4444" s="126" t="s">
        <v>5</v>
      </c>
      <c r="B4444" s="163">
        <v>2018</v>
      </c>
      <c r="C4444" s="163">
        <v>2</v>
      </c>
      <c r="D4444" s="126" t="s">
        <v>1415</v>
      </c>
      <c r="E4444" s="163">
        <v>764126</v>
      </c>
      <c r="F4444" s="163">
        <v>22</v>
      </c>
      <c r="G4444" s="163">
        <v>45475</v>
      </c>
      <c r="H4444" s="163">
        <v>192195.12</v>
      </c>
      <c r="I4444" s="163">
        <v>0.06</v>
      </c>
      <c r="J4444" s="163">
        <v>0.252</v>
      </c>
      <c r="K4444" s="163">
        <v>34</v>
      </c>
      <c r="L4444" s="163">
        <v>263344</v>
      </c>
      <c r="M4444" s="163">
        <v>131948.78</v>
      </c>
      <c r="N4444" s="163">
        <v>0.34499999999999997</v>
      </c>
      <c r="O4444" s="163">
        <v>0.17299999999999999</v>
      </c>
      <c r="P4444" s="163">
        <v>56</v>
      </c>
      <c r="Q4444" s="163">
        <v>308819</v>
      </c>
      <c r="R4444" s="163">
        <v>324143.90000000002</v>
      </c>
      <c r="S4444" s="163">
        <v>0.40400000000000003</v>
      </c>
      <c r="T4444" s="163">
        <v>0.42399999999999999</v>
      </c>
    </row>
    <row r="4445" spans="1:20" ht="15.75" customHeight="1">
      <c r="A4445" s="130" t="s">
        <v>5</v>
      </c>
      <c r="B4445" s="164">
        <v>2018</v>
      </c>
      <c r="C4445" s="164">
        <v>3</v>
      </c>
      <c r="D4445" s="130" t="s">
        <v>55</v>
      </c>
      <c r="E4445" s="164">
        <v>764126</v>
      </c>
      <c r="F4445" s="164">
        <v>24</v>
      </c>
      <c r="G4445" s="164">
        <v>41480</v>
      </c>
      <c r="H4445" s="164">
        <v>130992.99</v>
      </c>
      <c r="I4445" s="164">
        <v>5.3999999999999999E-2</v>
      </c>
      <c r="J4445" s="164">
        <v>0.17100000000000001</v>
      </c>
      <c r="K4445" s="164">
        <v>81</v>
      </c>
      <c r="L4445" s="164">
        <v>101329</v>
      </c>
      <c r="M4445" s="164">
        <v>99504.74</v>
      </c>
      <c r="N4445" s="164">
        <v>0.13300000000000001</v>
      </c>
      <c r="O4445" s="164">
        <v>0.13</v>
      </c>
      <c r="P4445" s="164">
        <v>105</v>
      </c>
      <c r="Q4445" s="164">
        <v>142809</v>
      </c>
      <c r="R4445" s="164">
        <v>230497.73</v>
      </c>
      <c r="S4445" s="164">
        <v>0.187</v>
      </c>
      <c r="T4445" s="164">
        <v>0.30199999999999999</v>
      </c>
    </row>
    <row r="4446" spans="1:20" ht="15.75" customHeight="1">
      <c r="A4446" s="126" t="s">
        <v>5</v>
      </c>
      <c r="B4446" s="163">
        <v>2018</v>
      </c>
      <c r="C4446" s="163">
        <v>4</v>
      </c>
      <c r="D4446" s="126" t="s">
        <v>56</v>
      </c>
      <c r="E4446" s="163">
        <v>764126</v>
      </c>
      <c r="F4446" s="163">
        <v>0</v>
      </c>
      <c r="G4446" s="163">
        <v>0</v>
      </c>
      <c r="H4446" s="163">
        <v>0</v>
      </c>
      <c r="I4446" s="163">
        <v>0</v>
      </c>
      <c r="J4446" s="163">
        <v>0</v>
      </c>
      <c r="K4446" s="163">
        <v>4</v>
      </c>
      <c r="L4446" s="163">
        <v>1738</v>
      </c>
      <c r="M4446" s="163">
        <v>345.9</v>
      </c>
      <c r="N4446" s="163">
        <v>2E-3</v>
      </c>
      <c r="O4446" s="163">
        <v>0</v>
      </c>
      <c r="P4446" s="163">
        <v>4</v>
      </c>
      <c r="Q4446" s="163">
        <v>1738</v>
      </c>
      <c r="R4446" s="163">
        <v>345.9</v>
      </c>
      <c r="S4446" s="163">
        <v>2E-3</v>
      </c>
      <c r="T4446" s="163">
        <v>0</v>
      </c>
    </row>
    <row r="4447" spans="1:20" ht="15.75" customHeight="1">
      <c r="A4447" s="130" t="s">
        <v>5</v>
      </c>
      <c r="B4447" s="164">
        <v>2018</v>
      </c>
      <c r="C4447" s="164">
        <v>5</v>
      </c>
      <c r="D4447" s="130" t="s">
        <v>57</v>
      </c>
      <c r="E4447" s="164">
        <v>764126</v>
      </c>
      <c r="F4447" s="164">
        <v>9</v>
      </c>
      <c r="G4447" s="164">
        <v>10332</v>
      </c>
      <c r="H4447" s="164">
        <v>8646.83</v>
      </c>
      <c r="I4447" s="164">
        <v>1.4E-2</v>
      </c>
      <c r="J4447" s="164">
        <v>1.0999999999999999E-2</v>
      </c>
      <c r="K4447" s="164">
        <v>441</v>
      </c>
      <c r="L4447" s="164">
        <v>308064</v>
      </c>
      <c r="M4447" s="164">
        <v>268452.46999999997</v>
      </c>
      <c r="N4447" s="164">
        <v>0.40300000000000002</v>
      </c>
      <c r="O4447" s="164">
        <v>0.35099999999999998</v>
      </c>
      <c r="P4447" s="164">
        <v>450</v>
      </c>
      <c r="Q4447" s="164">
        <v>318396</v>
      </c>
      <c r="R4447" s="164">
        <v>277099.3</v>
      </c>
      <c r="S4447" s="164">
        <v>0.41699999999999998</v>
      </c>
      <c r="T4447" s="164">
        <v>0.36299999999999999</v>
      </c>
    </row>
    <row r="4448" spans="1:20" ht="15.75" customHeight="1">
      <c r="A4448" s="126" t="s">
        <v>5</v>
      </c>
      <c r="B4448" s="163">
        <v>2018</v>
      </c>
      <c r="C4448" s="163">
        <v>6</v>
      </c>
      <c r="D4448" s="126" t="s">
        <v>58</v>
      </c>
      <c r="E4448" s="163">
        <v>764126</v>
      </c>
      <c r="F4448" s="163">
        <v>208</v>
      </c>
      <c r="G4448" s="163">
        <v>329845</v>
      </c>
      <c r="H4448" s="163">
        <v>1032922.78</v>
      </c>
      <c r="I4448" s="163">
        <v>0.432</v>
      </c>
      <c r="J4448" s="163">
        <v>1.3520000000000001</v>
      </c>
      <c r="K4448" s="163">
        <v>129</v>
      </c>
      <c r="L4448" s="163">
        <v>100462</v>
      </c>
      <c r="M4448" s="163">
        <v>131115.34</v>
      </c>
      <c r="N4448" s="163">
        <v>0.13100000000000001</v>
      </c>
      <c r="O4448" s="163">
        <v>0.17199999999999999</v>
      </c>
      <c r="P4448" s="163">
        <v>337</v>
      </c>
      <c r="Q4448" s="163">
        <v>430307</v>
      </c>
      <c r="R4448" s="163">
        <v>1164038.1200000001</v>
      </c>
      <c r="S4448" s="163">
        <v>0.56299999999999994</v>
      </c>
      <c r="T4448" s="163">
        <v>1.522</v>
      </c>
    </row>
    <row r="4449" spans="1:20" ht="15.75" customHeight="1">
      <c r="A4449" s="130" t="s">
        <v>5</v>
      </c>
      <c r="B4449" s="164">
        <v>2018</v>
      </c>
      <c r="C4449" s="164">
        <v>7</v>
      </c>
      <c r="D4449" s="130" t="s">
        <v>59</v>
      </c>
      <c r="E4449" s="164">
        <v>764126</v>
      </c>
      <c r="F4449" s="164">
        <v>0</v>
      </c>
      <c r="G4449" s="164">
        <v>0</v>
      </c>
      <c r="H4449" s="164">
        <v>0</v>
      </c>
      <c r="I4449" s="164">
        <v>0</v>
      </c>
      <c r="J4449" s="164">
        <v>0</v>
      </c>
      <c r="K4449" s="164">
        <v>8</v>
      </c>
      <c r="L4449" s="164">
        <v>988</v>
      </c>
      <c r="M4449" s="164">
        <v>1664.48</v>
      </c>
      <c r="N4449" s="164">
        <v>1E-3</v>
      </c>
      <c r="O4449" s="164">
        <v>2E-3</v>
      </c>
      <c r="P4449" s="164">
        <v>8</v>
      </c>
      <c r="Q4449" s="164">
        <v>988</v>
      </c>
      <c r="R4449" s="164">
        <v>1664.48</v>
      </c>
      <c r="S4449" s="164">
        <v>1E-3</v>
      </c>
      <c r="T4449" s="164">
        <v>2E-3</v>
      </c>
    </row>
    <row r="4450" spans="1:20" ht="15.75" customHeight="1">
      <c r="A4450" s="126" t="s">
        <v>5</v>
      </c>
      <c r="B4450" s="163">
        <v>2018</v>
      </c>
      <c r="C4450" s="163">
        <v>8</v>
      </c>
      <c r="D4450" s="126" t="s">
        <v>60</v>
      </c>
      <c r="E4450" s="163">
        <v>764126</v>
      </c>
      <c r="F4450" s="163">
        <v>0</v>
      </c>
      <c r="G4450" s="163">
        <v>0</v>
      </c>
      <c r="H4450" s="163">
        <v>0</v>
      </c>
      <c r="I4450" s="163">
        <v>0</v>
      </c>
      <c r="J4450" s="163">
        <v>0</v>
      </c>
      <c r="K4450" s="163">
        <v>19</v>
      </c>
      <c r="L4450" s="163">
        <v>26929</v>
      </c>
      <c r="M4450" s="163">
        <v>6836.49</v>
      </c>
      <c r="N4450" s="163">
        <v>3.5000000000000003E-2</v>
      </c>
      <c r="O4450" s="163">
        <v>8.9999999999999993E-3</v>
      </c>
      <c r="P4450" s="163">
        <v>19</v>
      </c>
      <c r="Q4450" s="163">
        <v>26929</v>
      </c>
      <c r="R4450" s="163">
        <v>6836.49</v>
      </c>
      <c r="S4450" s="163">
        <v>3.5000000000000003E-2</v>
      </c>
      <c r="T4450" s="163">
        <v>8.9999999999999993E-3</v>
      </c>
    </row>
    <row r="4451" spans="1:20" ht="15.75" customHeight="1">
      <c r="A4451" s="130" t="s">
        <v>5</v>
      </c>
      <c r="B4451" s="164">
        <v>2018</v>
      </c>
      <c r="C4451" s="164">
        <v>9</v>
      </c>
      <c r="D4451" s="130" t="s">
        <v>61</v>
      </c>
      <c r="E4451" s="164">
        <v>764126</v>
      </c>
      <c r="F4451" s="164">
        <v>2</v>
      </c>
      <c r="G4451" s="164">
        <v>332</v>
      </c>
      <c r="H4451" s="164">
        <v>438.5</v>
      </c>
      <c r="I4451" s="164">
        <v>0</v>
      </c>
      <c r="J4451" s="164">
        <v>1E-3</v>
      </c>
      <c r="K4451" s="164">
        <v>144</v>
      </c>
      <c r="L4451" s="164">
        <v>103812</v>
      </c>
      <c r="M4451" s="164">
        <v>61487.27</v>
      </c>
      <c r="N4451" s="164">
        <v>0.13600000000000001</v>
      </c>
      <c r="O4451" s="164">
        <v>0.08</v>
      </c>
      <c r="P4451" s="164">
        <v>146</v>
      </c>
      <c r="Q4451" s="164">
        <v>104144</v>
      </c>
      <c r="R4451" s="164">
        <v>61925.77</v>
      </c>
      <c r="S4451" s="164">
        <v>0.13600000000000001</v>
      </c>
      <c r="T4451" s="164">
        <v>8.1000000000000003E-2</v>
      </c>
    </row>
    <row r="4452" spans="1:20" ht="15.75" customHeight="1">
      <c r="A4452" s="126" t="s">
        <v>5</v>
      </c>
      <c r="B4452" s="163">
        <v>2019</v>
      </c>
      <c r="C4452" s="163">
        <v>0</v>
      </c>
      <c r="D4452" s="126" t="s">
        <v>53</v>
      </c>
      <c r="E4452" s="163">
        <v>769120</v>
      </c>
      <c r="F4452" s="163">
        <v>0</v>
      </c>
      <c r="G4452" s="163">
        <v>0</v>
      </c>
      <c r="H4452" s="163">
        <v>0</v>
      </c>
      <c r="I4452" s="163">
        <v>0</v>
      </c>
      <c r="J4452" s="163">
        <v>0</v>
      </c>
      <c r="K4452" s="163">
        <v>135</v>
      </c>
      <c r="L4452" s="163">
        <v>240491</v>
      </c>
      <c r="M4452" s="163">
        <v>31812.1</v>
      </c>
      <c r="N4452" s="163">
        <v>0.313</v>
      </c>
      <c r="O4452" s="163">
        <v>4.1000000000000002E-2</v>
      </c>
      <c r="P4452" s="163">
        <v>135</v>
      </c>
      <c r="Q4452" s="163">
        <v>240491</v>
      </c>
      <c r="R4452" s="163">
        <v>31812.1</v>
      </c>
      <c r="S4452" s="163">
        <v>0.313</v>
      </c>
      <c r="T4452" s="163">
        <v>4.1000000000000002E-2</v>
      </c>
    </row>
    <row r="4453" spans="1:20" ht="15.75" customHeight="1">
      <c r="A4453" s="130" t="s">
        <v>5</v>
      </c>
      <c r="B4453" s="164">
        <v>2019</v>
      </c>
      <c r="C4453" s="164">
        <v>1</v>
      </c>
      <c r="D4453" s="130" t="s">
        <v>54</v>
      </c>
      <c r="E4453" s="164">
        <v>769120</v>
      </c>
      <c r="F4453" s="164">
        <v>0</v>
      </c>
      <c r="G4453" s="164">
        <v>0</v>
      </c>
      <c r="H4453" s="164">
        <v>0</v>
      </c>
      <c r="I4453" s="164">
        <v>0</v>
      </c>
      <c r="J4453" s="164">
        <v>0</v>
      </c>
      <c r="K4453" s="164">
        <v>102</v>
      </c>
      <c r="L4453" s="164">
        <v>12452</v>
      </c>
      <c r="M4453" s="164">
        <v>34376.879999999997</v>
      </c>
      <c r="N4453" s="164">
        <v>1.6E-2</v>
      </c>
      <c r="O4453" s="164">
        <v>4.4999999999999998E-2</v>
      </c>
      <c r="P4453" s="164">
        <v>102</v>
      </c>
      <c r="Q4453" s="164">
        <v>12452</v>
      </c>
      <c r="R4453" s="164">
        <v>34376.879999999997</v>
      </c>
      <c r="S4453" s="164">
        <v>1.6E-2</v>
      </c>
      <c r="T4453" s="164">
        <v>4.4999999999999998E-2</v>
      </c>
    </row>
    <row r="4454" spans="1:20" ht="15.75" customHeight="1">
      <c r="A4454" s="126" t="s">
        <v>5</v>
      </c>
      <c r="B4454" s="163">
        <v>2019</v>
      </c>
      <c r="C4454" s="163">
        <v>2</v>
      </c>
      <c r="D4454" s="126" t="s">
        <v>1415</v>
      </c>
      <c r="E4454" s="163">
        <v>769120</v>
      </c>
      <c r="F4454" s="163">
        <v>0</v>
      </c>
      <c r="G4454" s="163">
        <v>0</v>
      </c>
      <c r="H4454" s="163">
        <v>0</v>
      </c>
      <c r="I4454" s="163">
        <v>0</v>
      </c>
      <c r="J4454" s="163">
        <v>0</v>
      </c>
      <c r="K4454" s="163">
        <v>21</v>
      </c>
      <c r="L4454" s="163">
        <v>162433</v>
      </c>
      <c r="M4454" s="163">
        <v>68436.05</v>
      </c>
      <c r="N4454" s="163">
        <v>0.21099999999999999</v>
      </c>
      <c r="O4454" s="163">
        <v>8.8999999999999996E-2</v>
      </c>
      <c r="P4454" s="163">
        <v>21</v>
      </c>
      <c r="Q4454" s="163">
        <v>162433</v>
      </c>
      <c r="R4454" s="163">
        <v>68436.05</v>
      </c>
      <c r="S4454" s="163">
        <v>0.21099999999999999</v>
      </c>
      <c r="T4454" s="163">
        <v>8.8999999999999996E-2</v>
      </c>
    </row>
    <row r="4455" spans="1:20" ht="15.75" customHeight="1">
      <c r="A4455" s="130" t="s">
        <v>5</v>
      </c>
      <c r="B4455" s="164">
        <v>2019</v>
      </c>
      <c r="C4455" s="164">
        <v>3</v>
      </c>
      <c r="D4455" s="130" t="s">
        <v>55</v>
      </c>
      <c r="E4455" s="164">
        <v>769120</v>
      </c>
      <c r="F4455" s="164">
        <v>0</v>
      </c>
      <c r="G4455" s="164">
        <v>0</v>
      </c>
      <c r="H4455" s="164">
        <v>0</v>
      </c>
      <c r="I4455" s="164">
        <v>0</v>
      </c>
      <c r="J4455" s="164">
        <v>0</v>
      </c>
      <c r="K4455" s="164">
        <v>48</v>
      </c>
      <c r="L4455" s="164">
        <v>73108</v>
      </c>
      <c r="M4455" s="164">
        <v>116664.78</v>
      </c>
      <c r="N4455" s="164">
        <v>9.5000000000000001E-2</v>
      </c>
      <c r="O4455" s="164">
        <v>0.152</v>
      </c>
      <c r="P4455" s="164">
        <v>48</v>
      </c>
      <c r="Q4455" s="164">
        <v>73108</v>
      </c>
      <c r="R4455" s="164">
        <v>116664.78</v>
      </c>
      <c r="S4455" s="164">
        <v>9.5000000000000001E-2</v>
      </c>
      <c r="T4455" s="164">
        <v>0.152</v>
      </c>
    </row>
    <row r="4456" spans="1:20" ht="15.75" customHeight="1">
      <c r="A4456" s="126" t="s">
        <v>5</v>
      </c>
      <c r="B4456" s="163">
        <v>2019</v>
      </c>
      <c r="C4456" s="163">
        <v>4</v>
      </c>
      <c r="D4456" s="126" t="s">
        <v>56</v>
      </c>
      <c r="E4456" s="163">
        <v>769120</v>
      </c>
      <c r="F4456" s="163">
        <v>0</v>
      </c>
      <c r="G4456" s="163">
        <v>0</v>
      </c>
      <c r="H4456" s="163">
        <v>0</v>
      </c>
      <c r="I4456" s="163">
        <v>0</v>
      </c>
      <c r="J4456" s="163">
        <v>0</v>
      </c>
      <c r="K4456" s="163">
        <v>3</v>
      </c>
      <c r="L4456" s="163">
        <v>4346</v>
      </c>
      <c r="M4456" s="163">
        <v>601.35</v>
      </c>
      <c r="N4456" s="163">
        <v>6.0000000000000001E-3</v>
      </c>
      <c r="O4456" s="163">
        <v>1E-3</v>
      </c>
      <c r="P4456" s="163">
        <v>3</v>
      </c>
      <c r="Q4456" s="163">
        <v>4346</v>
      </c>
      <c r="R4456" s="163">
        <v>601.35</v>
      </c>
      <c r="S4456" s="163">
        <v>6.0000000000000001E-3</v>
      </c>
      <c r="T4456" s="163">
        <v>1E-3</v>
      </c>
    </row>
    <row r="4457" spans="1:20" ht="15.75" customHeight="1">
      <c r="A4457" s="130" t="s">
        <v>5</v>
      </c>
      <c r="B4457" s="164">
        <v>2019</v>
      </c>
      <c r="C4457" s="164">
        <v>5</v>
      </c>
      <c r="D4457" s="130" t="s">
        <v>57</v>
      </c>
      <c r="E4457" s="164">
        <v>769120</v>
      </c>
      <c r="F4457" s="164">
        <v>0</v>
      </c>
      <c r="G4457" s="164">
        <v>0</v>
      </c>
      <c r="H4457" s="164">
        <v>0</v>
      </c>
      <c r="I4457" s="164">
        <v>0</v>
      </c>
      <c r="J4457" s="164">
        <v>0</v>
      </c>
      <c r="K4457" s="164">
        <v>330</v>
      </c>
      <c r="L4457" s="164">
        <v>279474</v>
      </c>
      <c r="M4457" s="164">
        <v>231449.2</v>
      </c>
      <c r="N4457" s="164">
        <v>0.36299999999999999</v>
      </c>
      <c r="O4457" s="164">
        <v>0.30099999999999999</v>
      </c>
      <c r="P4457" s="164">
        <v>330</v>
      </c>
      <c r="Q4457" s="164">
        <v>279474</v>
      </c>
      <c r="R4457" s="164">
        <v>231449.2</v>
      </c>
      <c r="S4457" s="164">
        <v>0.36299999999999999</v>
      </c>
      <c r="T4457" s="164">
        <v>0.30099999999999999</v>
      </c>
    </row>
    <row r="4458" spans="1:20" ht="15.75" customHeight="1">
      <c r="A4458" s="126" t="s">
        <v>5</v>
      </c>
      <c r="B4458" s="163">
        <v>2019</v>
      </c>
      <c r="C4458" s="163">
        <v>6</v>
      </c>
      <c r="D4458" s="126" t="s">
        <v>58</v>
      </c>
      <c r="E4458" s="163">
        <v>769120</v>
      </c>
      <c r="F4458" s="163">
        <v>0</v>
      </c>
      <c r="G4458" s="163">
        <v>0</v>
      </c>
      <c r="H4458" s="163">
        <v>0</v>
      </c>
      <c r="I4458" s="163">
        <v>0</v>
      </c>
      <c r="J4458" s="163">
        <v>0</v>
      </c>
      <c r="K4458" s="163">
        <v>57</v>
      </c>
      <c r="L4458" s="163">
        <v>84803</v>
      </c>
      <c r="M4458" s="163">
        <v>57671.78</v>
      </c>
      <c r="N4458" s="163">
        <v>0.11</v>
      </c>
      <c r="O4458" s="163">
        <v>7.4999999999999997E-2</v>
      </c>
      <c r="P4458" s="163">
        <v>57</v>
      </c>
      <c r="Q4458" s="163">
        <v>84803</v>
      </c>
      <c r="R4458" s="163">
        <v>57671.78</v>
      </c>
      <c r="S4458" s="163">
        <v>0.11</v>
      </c>
      <c r="T4458" s="163">
        <v>7.4999999999999997E-2</v>
      </c>
    </row>
    <row r="4459" spans="1:20" ht="15.75" customHeight="1">
      <c r="A4459" s="130" t="s">
        <v>5</v>
      </c>
      <c r="B4459" s="164">
        <v>2019</v>
      </c>
      <c r="C4459" s="164">
        <v>7</v>
      </c>
      <c r="D4459" s="130" t="s">
        <v>59</v>
      </c>
      <c r="E4459" s="164">
        <v>769120</v>
      </c>
      <c r="F4459" s="164">
        <v>0</v>
      </c>
      <c r="G4459" s="164">
        <v>0</v>
      </c>
      <c r="H4459" s="164">
        <v>0</v>
      </c>
      <c r="I4459" s="164">
        <v>0</v>
      </c>
      <c r="J4459" s="164">
        <v>0</v>
      </c>
      <c r="K4459" s="164">
        <v>1</v>
      </c>
      <c r="L4459" s="164">
        <v>5</v>
      </c>
      <c r="M4459" s="164">
        <v>9.42</v>
      </c>
      <c r="N4459" s="164">
        <v>0</v>
      </c>
      <c r="O4459" s="164">
        <v>0</v>
      </c>
      <c r="P4459" s="164">
        <v>1</v>
      </c>
      <c r="Q4459" s="164">
        <v>5</v>
      </c>
      <c r="R4459" s="164">
        <v>9.42</v>
      </c>
      <c r="S4459" s="164">
        <v>0</v>
      </c>
      <c r="T4459" s="164">
        <v>0</v>
      </c>
    </row>
    <row r="4460" spans="1:20" ht="15.75" customHeight="1">
      <c r="A4460" s="126" t="s">
        <v>5</v>
      </c>
      <c r="B4460" s="163">
        <v>2019</v>
      </c>
      <c r="C4460" s="163">
        <v>8</v>
      </c>
      <c r="D4460" s="126" t="s">
        <v>60</v>
      </c>
      <c r="E4460" s="163">
        <v>769120</v>
      </c>
      <c r="F4460" s="163">
        <v>0</v>
      </c>
      <c r="G4460" s="163">
        <v>0</v>
      </c>
      <c r="H4460" s="163">
        <v>0</v>
      </c>
      <c r="I4460" s="163">
        <v>0</v>
      </c>
      <c r="J4460" s="163">
        <v>0</v>
      </c>
      <c r="K4460" s="163">
        <v>24</v>
      </c>
      <c r="L4460" s="163">
        <v>47271</v>
      </c>
      <c r="M4460" s="163">
        <v>32542.05</v>
      </c>
      <c r="N4460" s="163">
        <v>6.0999999999999999E-2</v>
      </c>
      <c r="O4460" s="163">
        <v>4.2000000000000003E-2</v>
      </c>
      <c r="P4460" s="163">
        <v>24</v>
      </c>
      <c r="Q4460" s="163">
        <v>47271</v>
      </c>
      <c r="R4460" s="163">
        <v>32542.05</v>
      </c>
      <c r="S4460" s="163">
        <v>6.0999999999999999E-2</v>
      </c>
      <c r="T4460" s="163">
        <v>4.2000000000000003E-2</v>
      </c>
    </row>
    <row r="4461" spans="1:20" ht="15.75" customHeight="1">
      <c r="A4461" s="130" t="s">
        <v>5</v>
      </c>
      <c r="B4461" s="164">
        <v>2019</v>
      </c>
      <c r="C4461" s="164">
        <v>9</v>
      </c>
      <c r="D4461" s="130" t="s">
        <v>61</v>
      </c>
      <c r="E4461" s="164">
        <v>769120</v>
      </c>
      <c r="F4461" s="164">
        <v>0</v>
      </c>
      <c r="G4461" s="164">
        <v>0</v>
      </c>
      <c r="H4461" s="164">
        <v>0</v>
      </c>
      <c r="I4461" s="164">
        <v>0</v>
      </c>
      <c r="J4461" s="164">
        <v>0</v>
      </c>
      <c r="K4461" s="164">
        <v>123</v>
      </c>
      <c r="L4461" s="164">
        <v>94716</v>
      </c>
      <c r="M4461" s="164">
        <v>54798.53</v>
      </c>
      <c r="N4461" s="164">
        <v>0.123</v>
      </c>
      <c r="O4461" s="164">
        <v>7.0999999999999994E-2</v>
      </c>
      <c r="P4461" s="164">
        <v>123</v>
      </c>
      <c r="Q4461" s="164">
        <v>94716</v>
      </c>
      <c r="R4461" s="164">
        <v>54798.53</v>
      </c>
      <c r="S4461" s="164">
        <v>0.123</v>
      </c>
      <c r="T4461" s="164">
        <v>7.0999999999999994E-2</v>
      </c>
    </row>
    <row r="4462" spans="1:20" ht="15.75" customHeight="1">
      <c r="A4462" s="126" t="s">
        <v>5</v>
      </c>
      <c r="B4462" s="163">
        <v>2020</v>
      </c>
      <c r="C4462" s="163">
        <v>0</v>
      </c>
      <c r="D4462" s="126" t="s">
        <v>53</v>
      </c>
      <c r="E4462" s="163">
        <v>773593</v>
      </c>
      <c r="F4462" s="163">
        <v>0</v>
      </c>
      <c r="G4462" s="163">
        <v>0</v>
      </c>
      <c r="H4462" s="163">
        <v>0</v>
      </c>
      <c r="I4462" s="163">
        <v>0</v>
      </c>
      <c r="J4462" s="163">
        <v>0</v>
      </c>
      <c r="K4462" s="163">
        <v>224</v>
      </c>
      <c r="L4462" s="163">
        <v>414343</v>
      </c>
      <c r="M4462" s="163">
        <v>75790.67</v>
      </c>
      <c r="N4462" s="163">
        <v>0.53600000000000003</v>
      </c>
      <c r="O4462" s="163">
        <v>9.8000000000000004E-2</v>
      </c>
      <c r="P4462" s="163">
        <v>224</v>
      </c>
      <c r="Q4462" s="163">
        <v>414343</v>
      </c>
      <c r="R4462" s="163">
        <v>75790.67</v>
      </c>
      <c r="S4462" s="163">
        <v>0.53600000000000003</v>
      </c>
      <c r="T4462" s="163">
        <v>9.8000000000000004E-2</v>
      </c>
    </row>
    <row r="4463" spans="1:20" ht="15.75" customHeight="1">
      <c r="A4463" s="130" t="s">
        <v>5</v>
      </c>
      <c r="B4463" s="164">
        <v>2020</v>
      </c>
      <c r="C4463" s="164">
        <v>1</v>
      </c>
      <c r="D4463" s="130" t="s">
        <v>54</v>
      </c>
      <c r="E4463" s="164">
        <v>773593</v>
      </c>
      <c r="F4463" s="164">
        <v>0</v>
      </c>
      <c r="G4463" s="164">
        <v>0</v>
      </c>
      <c r="H4463" s="164">
        <v>0</v>
      </c>
      <c r="I4463" s="164">
        <v>0</v>
      </c>
      <c r="J4463" s="164">
        <v>0</v>
      </c>
      <c r="K4463" s="164">
        <v>137</v>
      </c>
      <c r="L4463" s="164">
        <v>6897</v>
      </c>
      <c r="M4463" s="164">
        <v>6769.5</v>
      </c>
      <c r="N4463" s="164">
        <v>8.9999999999999993E-3</v>
      </c>
      <c r="O4463" s="164">
        <v>8.9999999999999993E-3</v>
      </c>
      <c r="P4463" s="164">
        <v>137</v>
      </c>
      <c r="Q4463" s="164">
        <v>6897</v>
      </c>
      <c r="R4463" s="164">
        <v>6769.5</v>
      </c>
      <c r="S4463" s="164">
        <v>8.9999999999999993E-3</v>
      </c>
      <c r="T4463" s="164">
        <v>8.9999999999999993E-3</v>
      </c>
    </row>
    <row r="4464" spans="1:20" ht="15.75" customHeight="1">
      <c r="A4464" s="126" t="s">
        <v>5</v>
      </c>
      <c r="B4464" s="163">
        <v>2020</v>
      </c>
      <c r="C4464" s="163">
        <v>2</v>
      </c>
      <c r="D4464" s="126" t="s">
        <v>1415</v>
      </c>
      <c r="E4464" s="163">
        <v>773593</v>
      </c>
      <c r="F4464" s="163">
        <v>0</v>
      </c>
      <c r="G4464" s="163">
        <v>0</v>
      </c>
      <c r="H4464" s="163">
        <v>0</v>
      </c>
      <c r="I4464" s="163">
        <v>0</v>
      </c>
      <c r="J4464" s="163">
        <v>0</v>
      </c>
      <c r="K4464" s="163">
        <v>18</v>
      </c>
      <c r="L4464" s="163">
        <v>153684</v>
      </c>
      <c r="M4464" s="163">
        <v>48574.1</v>
      </c>
      <c r="N4464" s="163">
        <v>0.19900000000000001</v>
      </c>
      <c r="O4464" s="163">
        <v>6.3E-2</v>
      </c>
      <c r="P4464" s="163">
        <v>18</v>
      </c>
      <c r="Q4464" s="163">
        <v>153684</v>
      </c>
      <c r="R4464" s="163">
        <v>48574.1</v>
      </c>
      <c r="S4464" s="163">
        <v>0.19900000000000001</v>
      </c>
      <c r="T4464" s="163">
        <v>6.3E-2</v>
      </c>
    </row>
    <row r="4465" spans="1:20" ht="15.75" customHeight="1">
      <c r="A4465" s="130" t="s">
        <v>5</v>
      </c>
      <c r="B4465" s="164">
        <v>2020</v>
      </c>
      <c r="C4465" s="164">
        <v>3</v>
      </c>
      <c r="D4465" s="130" t="s">
        <v>55</v>
      </c>
      <c r="E4465" s="164">
        <v>773593</v>
      </c>
      <c r="F4465" s="164">
        <v>3</v>
      </c>
      <c r="G4465" s="164">
        <v>44</v>
      </c>
      <c r="H4465" s="164">
        <v>273.60000000000002</v>
      </c>
      <c r="I4465" s="164">
        <v>0</v>
      </c>
      <c r="J4465" s="164">
        <v>0</v>
      </c>
      <c r="K4465" s="164">
        <v>70</v>
      </c>
      <c r="L4465" s="164">
        <v>128667</v>
      </c>
      <c r="M4465" s="164">
        <v>125858.78</v>
      </c>
      <c r="N4465" s="164">
        <v>0.16600000000000001</v>
      </c>
      <c r="O4465" s="164">
        <v>0.16300000000000001</v>
      </c>
      <c r="P4465" s="164">
        <v>73</v>
      </c>
      <c r="Q4465" s="164">
        <v>128711</v>
      </c>
      <c r="R4465" s="164">
        <v>126132.38</v>
      </c>
      <c r="S4465" s="164">
        <v>0.16600000000000001</v>
      </c>
      <c r="T4465" s="164">
        <v>0.16300000000000001</v>
      </c>
    </row>
    <row r="4466" spans="1:20" ht="15.75" customHeight="1">
      <c r="A4466" s="126" t="s">
        <v>5</v>
      </c>
      <c r="B4466" s="163">
        <v>2020</v>
      </c>
      <c r="C4466" s="163">
        <v>4</v>
      </c>
      <c r="D4466" s="126" t="s">
        <v>56</v>
      </c>
      <c r="E4466" s="163">
        <v>773593</v>
      </c>
      <c r="F4466" s="163">
        <v>0</v>
      </c>
      <c r="G4466" s="163">
        <v>0</v>
      </c>
      <c r="H4466" s="163">
        <v>0</v>
      </c>
      <c r="I4466" s="163">
        <v>0</v>
      </c>
      <c r="J4466" s="163">
        <v>0</v>
      </c>
      <c r="K4466" s="163">
        <v>2</v>
      </c>
      <c r="L4466" s="163">
        <v>273</v>
      </c>
      <c r="M4466" s="163">
        <v>630.22</v>
      </c>
      <c r="N4466" s="163">
        <v>0</v>
      </c>
      <c r="O4466" s="163">
        <v>1E-3</v>
      </c>
      <c r="P4466" s="163">
        <v>2</v>
      </c>
      <c r="Q4466" s="163">
        <v>273</v>
      </c>
      <c r="R4466" s="163">
        <v>630.22</v>
      </c>
      <c r="S4466" s="163">
        <v>0</v>
      </c>
      <c r="T4466" s="163">
        <v>1E-3</v>
      </c>
    </row>
    <row r="4467" spans="1:20" ht="15.75" customHeight="1">
      <c r="A4467" s="130" t="s">
        <v>5</v>
      </c>
      <c r="B4467" s="164">
        <v>2020</v>
      </c>
      <c r="C4467" s="164">
        <v>5</v>
      </c>
      <c r="D4467" s="130" t="s">
        <v>57</v>
      </c>
      <c r="E4467" s="164">
        <v>773593</v>
      </c>
      <c r="F4467" s="164">
        <v>2</v>
      </c>
      <c r="G4467" s="164">
        <v>148</v>
      </c>
      <c r="H4467" s="164">
        <v>305.57</v>
      </c>
      <c r="I4467" s="164">
        <v>0</v>
      </c>
      <c r="J4467" s="164">
        <v>0</v>
      </c>
      <c r="K4467" s="164">
        <v>334</v>
      </c>
      <c r="L4467" s="164">
        <v>308633</v>
      </c>
      <c r="M4467" s="164">
        <v>281346.64</v>
      </c>
      <c r="N4467" s="164">
        <v>0.39900000000000002</v>
      </c>
      <c r="O4467" s="164">
        <v>0.36399999999999999</v>
      </c>
      <c r="P4467" s="164">
        <v>336</v>
      </c>
      <c r="Q4467" s="164">
        <v>308781</v>
      </c>
      <c r="R4467" s="164">
        <v>281652.21000000002</v>
      </c>
      <c r="S4467" s="164">
        <v>0.39900000000000002</v>
      </c>
      <c r="T4467" s="164">
        <v>0.36399999999999999</v>
      </c>
    </row>
    <row r="4468" spans="1:20" ht="15.75" customHeight="1">
      <c r="A4468" s="126" t="s">
        <v>5</v>
      </c>
      <c r="B4468" s="163">
        <v>2020</v>
      </c>
      <c r="C4468" s="163">
        <v>6</v>
      </c>
      <c r="D4468" s="126" t="s">
        <v>58</v>
      </c>
      <c r="E4468" s="163">
        <v>773593</v>
      </c>
      <c r="F4468" s="163">
        <v>35</v>
      </c>
      <c r="G4468" s="163">
        <v>53947</v>
      </c>
      <c r="H4468" s="163">
        <v>96343.4</v>
      </c>
      <c r="I4468" s="163">
        <v>7.0000000000000007E-2</v>
      </c>
      <c r="J4468" s="163">
        <v>0.125</v>
      </c>
      <c r="K4468" s="163">
        <v>49</v>
      </c>
      <c r="L4468" s="163">
        <v>48318</v>
      </c>
      <c r="M4468" s="163">
        <v>30889.77</v>
      </c>
      <c r="N4468" s="163">
        <v>6.2E-2</v>
      </c>
      <c r="O4468" s="163">
        <v>0.04</v>
      </c>
      <c r="P4468" s="163">
        <v>84</v>
      </c>
      <c r="Q4468" s="163">
        <v>102265</v>
      </c>
      <c r="R4468" s="163">
        <v>127233.17</v>
      </c>
      <c r="S4468" s="163">
        <v>0.13200000000000001</v>
      </c>
      <c r="T4468" s="163">
        <v>0.16400000000000001</v>
      </c>
    </row>
    <row r="4469" spans="1:20" ht="15.75" customHeight="1">
      <c r="A4469" s="130" t="s">
        <v>5</v>
      </c>
      <c r="B4469" s="164">
        <v>2020</v>
      </c>
      <c r="C4469" s="164">
        <v>7</v>
      </c>
      <c r="D4469" s="130" t="s">
        <v>59</v>
      </c>
      <c r="E4469" s="164">
        <v>773593</v>
      </c>
      <c r="F4469" s="164">
        <v>0</v>
      </c>
      <c r="G4469" s="164">
        <v>0</v>
      </c>
      <c r="H4469" s="164">
        <v>0</v>
      </c>
      <c r="I4469" s="164">
        <v>0</v>
      </c>
      <c r="J4469" s="164">
        <v>0</v>
      </c>
      <c r="K4469" s="164">
        <v>4</v>
      </c>
      <c r="L4469" s="164">
        <v>2164</v>
      </c>
      <c r="M4469" s="164">
        <v>116</v>
      </c>
      <c r="N4469" s="164">
        <v>3.0000000000000001E-3</v>
      </c>
      <c r="O4469" s="164">
        <v>0</v>
      </c>
      <c r="P4469" s="164">
        <v>4</v>
      </c>
      <c r="Q4469" s="164">
        <v>2164</v>
      </c>
      <c r="R4469" s="164">
        <v>116</v>
      </c>
      <c r="S4469" s="164">
        <v>3.0000000000000001E-3</v>
      </c>
      <c r="T4469" s="164">
        <v>0</v>
      </c>
    </row>
    <row r="4470" spans="1:20" ht="15.75" customHeight="1">
      <c r="A4470" s="126" t="s">
        <v>5</v>
      </c>
      <c r="B4470" s="163">
        <v>2020</v>
      </c>
      <c r="C4470" s="163">
        <v>8</v>
      </c>
      <c r="D4470" s="126" t="s">
        <v>60</v>
      </c>
      <c r="E4470" s="163">
        <v>773593</v>
      </c>
      <c r="F4470" s="163">
        <v>1</v>
      </c>
      <c r="G4470" s="163">
        <v>114</v>
      </c>
      <c r="H4470" s="163">
        <v>554.38</v>
      </c>
      <c r="I4470" s="163">
        <v>0</v>
      </c>
      <c r="J4470" s="163">
        <v>1E-3</v>
      </c>
      <c r="K4470" s="163">
        <v>23</v>
      </c>
      <c r="L4470" s="163">
        <v>27811</v>
      </c>
      <c r="M4470" s="163">
        <v>21655.58</v>
      </c>
      <c r="N4470" s="163">
        <v>3.5999999999999997E-2</v>
      </c>
      <c r="O4470" s="163">
        <v>2.8000000000000001E-2</v>
      </c>
      <c r="P4470" s="163">
        <v>24</v>
      </c>
      <c r="Q4470" s="163">
        <v>27925</v>
      </c>
      <c r="R4470" s="163">
        <v>22209.96</v>
      </c>
      <c r="S4470" s="163">
        <v>3.5999999999999997E-2</v>
      </c>
      <c r="T4470" s="163">
        <v>2.9000000000000001E-2</v>
      </c>
    </row>
    <row r="4471" spans="1:20" ht="15.75" customHeight="1">
      <c r="A4471" s="130" t="s">
        <v>5</v>
      </c>
      <c r="B4471" s="164">
        <v>2020</v>
      </c>
      <c r="C4471" s="164">
        <v>9</v>
      </c>
      <c r="D4471" s="130" t="s">
        <v>61</v>
      </c>
      <c r="E4471" s="164">
        <v>773593</v>
      </c>
      <c r="F4471" s="164">
        <v>0</v>
      </c>
      <c r="G4471" s="164">
        <v>0</v>
      </c>
      <c r="H4471" s="164">
        <v>0</v>
      </c>
      <c r="I4471" s="164">
        <v>0</v>
      </c>
      <c r="J4471" s="164">
        <v>0</v>
      </c>
      <c r="K4471" s="164">
        <v>151</v>
      </c>
      <c r="L4471" s="164">
        <v>165199</v>
      </c>
      <c r="M4471" s="164">
        <v>155980.23000000001</v>
      </c>
      <c r="N4471" s="164">
        <v>0.214</v>
      </c>
      <c r="O4471" s="164">
        <v>0.20200000000000001</v>
      </c>
      <c r="P4471" s="164">
        <v>151</v>
      </c>
      <c r="Q4471" s="164">
        <v>165199</v>
      </c>
      <c r="R4471" s="164">
        <v>155980.23000000001</v>
      </c>
      <c r="S4471" s="164">
        <v>0.214</v>
      </c>
      <c r="T4471" s="164">
        <v>0.20200000000000001</v>
      </c>
    </row>
    <row r="4472" spans="1:20" ht="15.75" customHeight="1">
      <c r="A4472" s="126" t="s">
        <v>5</v>
      </c>
      <c r="B4472" s="163">
        <v>2021</v>
      </c>
      <c r="C4472" s="163">
        <v>0</v>
      </c>
      <c r="D4472" s="126" t="s">
        <v>53</v>
      </c>
      <c r="E4472" s="163">
        <v>776908</v>
      </c>
      <c r="F4472" s="163">
        <v>0</v>
      </c>
      <c r="G4472" s="163">
        <v>0</v>
      </c>
      <c r="H4472" s="163">
        <v>0</v>
      </c>
      <c r="I4472" s="163">
        <v>0</v>
      </c>
      <c r="J4472" s="163">
        <v>0</v>
      </c>
      <c r="K4472" s="163">
        <v>145</v>
      </c>
      <c r="L4472" s="163">
        <v>303457</v>
      </c>
      <c r="M4472" s="163">
        <v>38041.050000000003</v>
      </c>
      <c r="N4472" s="163">
        <v>0.39100000000000001</v>
      </c>
      <c r="O4472" s="163">
        <v>4.9000000000000002E-2</v>
      </c>
      <c r="P4472" s="163">
        <v>145</v>
      </c>
      <c r="Q4472" s="163">
        <v>303457</v>
      </c>
      <c r="R4472" s="163">
        <v>38041.050000000003</v>
      </c>
      <c r="S4472" s="163">
        <v>0.39100000000000001</v>
      </c>
      <c r="T4472" s="163">
        <v>4.9000000000000002E-2</v>
      </c>
    </row>
    <row r="4473" spans="1:20" ht="15.75" customHeight="1">
      <c r="A4473" s="130" t="s">
        <v>5</v>
      </c>
      <c r="B4473" s="164">
        <v>2021</v>
      </c>
      <c r="C4473" s="164">
        <v>1</v>
      </c>
      <c r="D4473" s="130" t="s">
        <v>54</v>
      </c>
      <c r="E4473" s="164">
        <v>776908</v>
      </c>
      <c r="F4473" s="164">
        <v>0</v>
      </c>
      <c r="G4473" s="164">
        <v>0</v>
      </c>
      <c r="H4473" s="164">
        <v>0</v>
      </c>
      <c r="I4473" s="164">
        <v>0</v>
      </c>
      <c r="J4473" s="164">
        <v>0</v>
      </c>
      <c r="K4473" s="164">
        <v>142</v>
      </c>
      <c r="L4473" s="164">
        <v>8398</v>
      </c>
      <c r="M4473" s="164">
        <v>17662.150000000001</v>
      </c>
      <c r="N4473" s="164">
        <v>1.0999999999999999E-2</v>
      </c>
      <c r="O4473" s="164">
        <v>2.3E-2</v>
      </c>
      <c r="P4473" s="164">
        <v>142</v>
      </c>
      <c r="Q4473" s="164">
        <v>8398</v>
      </c>
      <c r="R4473" s="164">
        <v>17662.150000000001</v>
      </c>
      <c r="S4473" s="164">
        <v>1.0999999999999999E-2</v>
      </c>
      <c r="T4473" s="164">
        <v>2.3E-2</v>
      </c>
    </row>
    <row r="4474" spans="1:20" ht="15.75" customHeight="1">
      <c r="A4474" s="126" t="s">
        <v>5</v>
      </c>
      <c r="B4474" s="163">
        <v>2021</v>
      </c>
      <c r="C4474" s="163">
        <v>2</v>
      </c>
      <c r="D4474" s="126" t="s">
        <v>1415</v>
      </c>
      <c r="E4474" s="163">
        <v>776908</v>
      </c>
      <c r="F4474" s="163">
        <v>0</v>
      </c>
      <c r="G4474" s="163">
        <v>0</v>
      </c>
      <c r="H4474" s="163">
        <v>0</v>
      </c>
      <c r="I4474" s="163">
        <v>0</v>
      </c>
      <c r="J4474" s="163">
        <v>0</v>
      </c>
      <c r="K4474" s="163">
        <v>10</v>
      </c>
      <c r="L4474" s="163">
        <v>68259</v>
      </c>
      <c r="M4474" s="163">
        <v>13329.38</v>
      </c>
      <c r="N4474" s="163">
        <v>8.7999999999999995E-2</v>
      </c>
      <c r="O4474" s="163">
        <v>1.7000000000000001E-2</v>
      </c>
      <c r="P4474" s="163">
        <v>10</v>
      </c>
      <c r="Q4474" s="163">
        <v>68259</v>
      </c>
      <c r="R4474" s="163">
        <v>13329.38</v>
      </c>
      <c r="S4474" s="163">
        <v>8.7999999999999995E-2</v>
      </c>
      <c r="T4474" s="163">
        <v>1.7000000000000001E-2</v>
      </c>
    </row>
    <row r="4475" spans="1:20" ht="15.75" customHeight="1">
      <c r="A4475" s="130" t="s">
        <v>5</v>
      </c>
      <c r="B4475" s="164">
        <v>2021</v>
      </c>
      <c r="C4475" s="164">
        <v>3</v>
      </c>
      <c r="D4475" s="130" t="s">
        <v>55</v>
      </c>
      <c r="E4475" s="164">
        <v>776908</v>
      </c>
      <c r="F4475" s="164">
        <v>0</v>
      </c>
      <c r="G4475" s="164">
        <v>0</v>
      </c>
      <c r="H4475" s="164">
        <v>0</v>
      </c>
      <c r="I4475" s="164">
        <v>0</v>
      </c>
      <c r="J4475" s="164">
        <v>0</v>
      </c>
      <c r="K4475" s="164">
        <v>104</v>
      </c>
      <c r="L4475" s="164">
        <v>118879</v>
      </c>
      <c r="M4475" s="164">
        <v>146036.92000000001</v>
      </c>
      <c r="N4475" s="164">
        <v>0.153</v>
      </c>
      <c r="O4475" s="164">
        <v>0.188</v>
      </c>
      <c r="P4475" s="164">
        <v>104</v>
      </c>
      <c r="Q4475" s="164">
        <v>118879</v>
      </c>
      <c r="R4475" s="164">
        <v>146036.92000000001</v>
      </c>
      <c r="S4475" s="164">
        <v>0.153</v>
      </c>
      <c r="T4475" s="164">
        <v>0.188</v>
      </c>
    </row>
    <row r="4476" spans="1:20" ht="15.75" customHeight="1">
      <c r="A4476" s="126" t="s">
        <v>5</v>
      </c>
      <c r="B4476" s="163">
        <v>2021</v>
      </c>
      <c r="C4476" s="163">
        <v>4</v>
      </c>
      <c r="D4476" s="126" t="s">
        <v>56</v>
      </c>
      <c r="E4476" s="163">
        <v>776908</v>
      </c>
      <c r="F4476" s="163">
        <v>0</v>
      </c>
      <c r="G4476" s="163">
        <v>0</v>
      </c>
      <c r="H4476" s="163">
        <v>0</v>
      </c>
      <c r="I4476" s="163">
        <v>0</v>
      </c>
      <c r="J4476" s="163">
        <v>0</v>
      </c>
      <c r="K4476" s="163">
        <v>22</v>
      </c>
      <c r="L4476" s="163">
        <v>33840</v>
      </c>
      <c r="M4476" s="163">
        <v>11683.7</v>
      </c>
      <c r="N4476" s="163">
        <v>4.3999999999999997E-2</v>
      </c>
      <c r="O4476" s="163">
        <v>1.4999999999999999E-2</v>
      </c>
      <c r="P4476" s="163">
        <v>22</v>
      </c>
      <c r="Q4476" s="163">
        <v>33840</v>
      </c>
      <c r="R4476" s="163">
        <v>11683.7</v>
      </c>
      <c r="S4476" s="163">
        <v>4.3999999999999997E-2</v>
      </c>
      <c r="T4476" s="163">
        <v>1.4999999999999999E-2</v>
      </c>
    </row>
    <row r="4477" spans="1:20" ht="15.75" customHeight="1">
      <c r="A4477" s="130" t="s">
        <v>5</v>
      </c>
      <c r="B4477" s="164">
        <v>2021</v>
      </c>
      <c r="C4477" s="164">
        <v>5</v>
      </c>
      <c r="D4477" s="130" t="s">
        <v>57</v>
      </c>
      <c r="E4477" s="164">
        <v>776908</v>
      </c>
      <c r="F4477" s="164">
        <v>0</v>
      </c>
      <c r="G4477" s="164">
        <v>0</v>
      </c>
      <c r="H4477" s="164">
        <v>0</v>
      </c>
      <c r="I4477" s="164">
        <v>0</v>
      </c>
      <c r="J4477" s="164">
        <v>0</v>
      </c>
      <c r="K4477" s="164">
        <v>364</v>
      </c>
      <c r="L4477" s="164">
        <v>354985</v>
      </c>
      <c r="M4477" s="164">
        <v>276296.65000000002</v>
      </c>
      <c r="N4477" s="164">
        <v>0.45700000000000002</v>
      </c>
      <c r="O4477" s="164">
        <v>0.35599999999999998</v>
      </c>
      <c r="P4477" s="164">
        <v>364</v>
      </c>
      <c r="Q4477" s="164">
        <v>354985</v>
      </c>
      <c r="R4477" s="164">
        <v>276296.65000000002</v>
      </c>
      <c r="S4477" s="164">
        <v>0.45700000000000002</v>
      </c>
      <c r="T4477" s="164">
        <v>0.35599999999999998</v>
      </c>
    </row>
    <row r="4478" spans="1:20" ht="15.75" customHeight="1">
      <c r="A4478" s="126" t="s">
        <v>5</v>
      </c>
      <c r="B4478" s="163">
        <v>2021</v>
      </c>
      <c r="C4478" s="163">
        <v>6</v>
      </c>
      <c r="D4478" s="126" t="s">
        <v>58</v>
      </c>
      <c r="E4478" s="163">
        <v>776908</v>
      </c>
      <c r="F4478" s="163">
        <v>0</v>
      </c>
      <c r="G4478" s="163">
        <v>0</v>
      </c>
      <c r="H4478" s="163">
        <v>0</v>
      </c>
      <c r="I4478" s="163">
        <v>0</v>
      </c>
      <c r="J4478" s="163">
        <v>0</v>
      </c>
      <c r="K4478" s="163">
        <v>79</v>
      </c>
      <c r="L4478" s="163">
        <v>108474</v>
      </c>
      <c r="M4478" s="163">
        <v>76673.37</v>
      </c>
      <c r="N4478" s="163">
        <v>0.14000000000000001</v>
      </c>
      <c r="O4478" s="163">
        <v>9.9000000000000005E-2</v>
      </c>
      <c r="P4478" s="163">
        <v>79</v>
      </c>
      <c r="Q4478" s="163">
        <v>108474</v>
      </c>
      <c r="R4478" s="163">
        <v>76673.37</v>
      </c>
      <c r="S4478" s="163">
        <v>0.14000000000000001</v>
      </c>
      <c r="T4478" s="163">
        <v>9.9000000000000005E-2</v>
      </c>
    </row>
    <row r="4479" spans="1:20" ht="15.75" customHeight="1">
      <c r="A4479" s="130" t="s">
        <v>5</v>
      </c>
      <c r="B4479" s="164">
        <v>2021</v>
      </c>
      <c r="C4479" s="164">
        <v>7</v>
      </c>
      <c r="D4479" s="130" t="s">
        <v>59</v>
      </c>
      <c r="E4479" s="164">
        <v>776908</v>
      </c>
      <c r="F4479" s="164">
        <v>0</v>
      </c>
      <c r="G4479" s="164">
        <v>0</v>
      </c>
      <c r="H4479" s="164">
        <v>0</v>
      </c>
      <c r="I4479" s="164">
        <v>0</v>
      </c>
      <c r="J4479" s="164">
        <v>0</v>
      </c>
      <c r="K4479" s="164">
        <v>3</v>
      </c>
      <c r="L4479" s="164">
        <v>249</v>
      </c>
      <c r="M4479" s="164">
        <v>419.97</v>
      </c>
      <c r="N4479" s="164">
        <v>0</v>
      </c>
      <c r="O4479" s="164">
        <v>1E-3</v>
      </c>
      <c r="P4479" s="164">
        <v>3</v>
      </c>
      <c r="Q4479" s="164">
        <v>249</v>
      </c>
      <c r="R4479" s="164">
        <v>419.97</v>
      </c>
      <c r="S4479" s="164">
        <v>0</v>
      </c>
      <c r="T4479" s="164">
        <v>1E-3</v>
      </c>
    </row>
    <row r="4480" spans="1:20" ht="15.75" customHeight="1">
      <c r="A4480" s="126" t="s">
        <v>5</v>
      </c>
      <c r="B4480" s="163">
        <v>2021</v>
      </c>
      <c r="C4480" s="163">
        <v>8</v>
      </c>
      <c r="D4480" s="126" t="s">
        <v>60</v>
      </c>
      <c r="E4480" s="163">
        <v>776908</v>
      </c>
      <c r="F4480" s="163">
        <v>0</v>
      </c>
      <c r="G4480" s="163">
        <v>0</v>
      </c>
      <c r="H4480" s="163">
        <v>0</v>
      </c>
      <c r="I4480" s="163">
        <v>0</v>
      </c>
      <c r="J4480" s="163">
        <v>0</v>
      </c>
      <c r="K4480" s="163">
        <v>38</v>
      </c>
      <c r="L4480" s="163">
        <v>54623</v>
      </c>
      <c r="M4480" s="163">
        <v>27607.25</v>
      </c>
      <c r="N4480" s="163">
        <v>7.0000000000000007E-2</v>
      </c>
      <c r="O4480" s="163">
        <v>3.5999999999999997E-2</v>
      </c>
      <c r="P4480" s="163">
        <v>38</v>
      </c>
      <c r="Q4480" s="163">
        <v>54623</v>
      </c>
      <c r="R4480" s="163">
        <v>27607.25</v>
      </c>
      <c r="S4480" s="163">
        <v>7.0000000000000007E-2</v>
      </c>
      <c r="T4480" s="163">
        <v>3.5999999999999997E-2</v>
      </c>
    </row>
    <row r="4481" spans="1:20" ht="15.75" customHeight="1">
      <c r="A4481" s="130" t="s">
        <v>5</v>
      </c>
      <c r="B4481" s="164">
        <v>2021</v>
      </c>
      <c r="C4481" s="164">
        <v>9</v>
      </c>
      <c r="D4481" s="130" t="s">
        <v>61</v>
      </c>
      <c r="E4481" s="164">
        <v>776908</v>
      </c>
      <c r="F4481" s="164">
        <v>0</v>
      </c>
      <c r="G4481" s="164">
        <v>0</v>
      </c>
      <c r="H4481" s="164">
        <v>0</v>
      </c>
      <c r="I4481" s="164">
        <v>0</v>
      </c>
      <c r="J4481" s="164">
        <v>0</v>
      </c>
      <c r="K4481" s="164">
        <v>169</v>
      </c>
      <c r="L4481" s="164">
        <v>150885</v>
      </c>
      <c r="M4481" s="164">
        <v>161211.18</v>
      </c>
      <c r="N4481" s="164">
        <v>0.19400000000000001</v>
      </c>
      <c r="O4481" s="164">
        <v>0.20799999999999999</v>
      </c>
      <c r="P4481" s="164">
        <v>169</v>
      </c>
      <c r="Q4481" s="164">
        <v>150885</v>
      </c>
      <c r="R4481" s="164">
        <v>161211.18</v>
      </c>
      <c r="S4481" s="164">
        <v>0.19400000000000001</v>
      </c>
      <c r="T4481" s="164">
        <v>0.20799999999999999</v>
      </c>
    </row>
    <row r="4482" spans="1:20" ht="15.75" customHeight="1">
      <c r="A4482" s="126" t="s">
        <v>5</v>
      </c>
      <c r="B4482" s="163">
        <v>2022</v>
      </c>
      <c r="C4482" s="163">
        <v>0</v>
      </c>
      <c r="D4482" s="126" t="s">
        <v>53</v>
      </c>
      <c r="E4482" s="163">
        <v>783097</v>
      </c>
      <c r="F4482" s="163">
        <v>1</v>
      </c>
      <c r="G4482" s="163">
        <v>4618</v>
      </c>
      <c r="H4482" s="163">
        <v>1693.27</v>
      </c>
      <c r="I4482" s="163">
        <v>6.0000000000000001E-3</v>
      </c>
      <c r="J4482" s="163">
        <v>2E-3</v>
      </c>
      <c r="K4482" s="163">
        <v>233</v>
      </c>
      <c r="L4482" s="163">
        <v>374813</v>
      </c>
      <c r="M4482" s="163">
        <v>48000.1</v>
      </c>
      <c r="N4482" s="163">
        <v>0.47899999999999998</v>
      </c>
      <c r="O4482" s="163">
        <v>6.0999999999999999E-2</v>
      </c>
      <c r="P4482" s="163">
        <v>234</v>
      </c>
      <c r="Q4482" s="163">
        <v>379431</v>
      </c>
      <c r="R4482" s="163">
        <v>49693.37</v>
      </c>
      <c r="S4482" s="163">
        <v>0.48499999999999999</v>
      </c>
      <c r="T4482" s="163">
        <v>6.3E-2</v>
      </c>
    </row>
    <row r="4483" spans="1:20" ht="15.75" customHeight="1">
      <c r="A4483" s="130" t="s">
        <v>5</v>
      </c>
      <c r="B4483" s="164">
        <v>2022</v>
      </c>
      <c r="C4483" s="164">
        <v>1</v>
      </c>
      <c r="D4483" s="130" t="s">
        <v>54</v>
      </c>
      <c r="E4483" s="164">
        <v>783097</v>
      </c>
      <c r="F4483" s="164">
        <v>1</v>
      </c>
      <c r="G4483" s="164">
        <v>147</v>
      </c>
      <c r="H4483" s="164">
        <v>9.8000000000000007</v>
      </c>
      <c r="I4483" s="164">
        <v>0</v>
      </c>
      <c r="J4483" s="164">
        <v>0</v>
      </c>
      <c r="K4483" s="164">
        <v>907</v>
      </c>
      <c r="L4483" s="164">
        <v>35004</v>
      </c>
      <c r="M4483" s="164">
        <v>91632.61</v>
      </c>
      <c r="N4483" s="164">
        <v>4.4999999999999998E-2</v>
      </c>
      <c r="O4483" s="164">
        <v>0.11700000000000001</v>
      </c>
      <c r="P4483" s="164">
        <v>908</v>
      </c>
      <c r="Q4483" s="164">
        <v>35151</v>
      </c>
      <c r="R4483" s="164">
        <v>91642.41</v>
      </c>
      <c r="S4483" s="164">
        <v>4.4999999999999998E-2</v>
      </c>
      <c r="T4483" s="164">
        <v>0.11700000000000001</v>
      </c>
    </row>
    <row r="4484" spans="1:20" ht="15.75" customHeight="1">
      <c r="A4484" s="126" t="s">
        <v>5</v>
      </c>
      <c r="B4484" s="163">
        <v>2022</v>
      </c>
      <c r="C4484" s="163">
        <v>2</v>
      </c>
      <c r="D4484" s="126" t="s">
        <v>1415</v>
      </c>
      <c r="E4484" s="163">
        <v>783097</v>
      </c>
      <c r="F4484" s="163">
        <v>0</v>
      </c>
      <c r="G4484" s="163">
        <v>0</v>
      </c>
      <c r="H4484" s="163">
        <v>0</v>
      </c>
      <c r="I4484" s="163">
        <v>0</v>
      </c>
      <c r="J4484" s="163">
        <v>0</v>
      </c>
      <c r="K4484" s="163">
        <v>42</v>
      </c>
      <c r="L4484" s="163">
        <v>187464</v>
      </c>
      <c r="M4484" s="163">
        <v>117641.24</v>
      </c>
      <c r="N4484" s="163">
        <v>0.23899999999999999</v>
      </c>
      <c r="O4484" s="163">
        <v>0.15</v>
      </c>
      <c r="P4484" s="163">
        <v>42</v>
      </c>
      <c r="Q4484" s="163">
        <v>187464</v>
      </c>
      <c r="R4484" s="163">
        <v>117641.24</v>
      </c>
      <c r="S4484" s="163">
        <v>0.23899999999999999</v>
      </c>
      <c r="T4484" s="163">
        <v>0.15</v>
      </c>
    </row>
    <row r="4485" spans="1:20" ht="15.75" customHeight="1">
      <c r="A4485" s="130" t="s">
        <v>5</v>
      </c>
      <c r="B4485" s="164">
        <v>2022</v>
      </c>
      <c r="C4485" s="164">
        <v>3</v>
      </c>
      <c r="D4485" s="130" t="s">
        <v>55</v>
      </c>
      <c r="E4485" s="164">
        <v>783097</v>
      </c>
      <c r="F4485" s="164">
        <v>18</v>
      </c>
      <c r="G4485" s="164">
        <v>19466</v>
      </c>
      <c r="H4485" s="164">
        <v>127929.95</v>
      </c>
      <c r="I4485" s="164">
        <v>2.5000000000000001E-2</v>
      </c>
      <c r="J4485" s="164">
        <v>0.16300000000000001</v>
      </c>
      <c r="K4485" s="164">
        <v>120</v>
      </c>
      <c r="L4485" s="164">
        <v>101713</v>
      </c>
      <c r="M4485" s="164">
        <v>79471.47</v>
      </c>
      <c r="N4485" s="164">
        <v>0.13</v>
      </c>
      <c r="O4485" s="164">
        <v>0.10100000000000001</v>
      </c>
      <c r="P4485" s="164">
        <v>138</v>
      </c>
      <c r="Q4485" s="164">
        <v>121179</v>
      </c>
      <c r="R4485" s="164">
        <v>207401.42</v>
      </c>
      <c r="S4485" s="164">
        <v>0.155</v>
      </c>
      <c r="T4485" s="164">
        <v>0.26500000000000001</v>
      </c>
    </row>
    <row r="4486" spans="1:20" ht="15.75" customHeight="1">
      <c r="A4486" s="126" t="s">
        <v>5</v>
      </c>
      <c r="B4486" s="163">
        <v>2022</v>
      </c>
      <c r="C4486" s="163">
        <v>4</v>
      </c>
      <c r="D4486" s="126" t="s">
        <v>56</v>
      </c>
      <c r="E4486" s="163">
        <v>783097</v>
      </c>
      <c r="F4486" s="163">
        <v>0</v>
      </c>
      <c r="G4486" s="163">
        <v>0</v>
      </c>
      <c r="H4486" s="163">
        <v>0</v>
      </c>
      <c r="I4486" s="163">
        <v>0</v>
      </c>
      <c r="J4486" s="163">
        <v>0</v>
      </c>
      <c r="K4486" s="163">
        <v>5</v>
      </c>
      <c r="L4486" s="163">
        <v>4151</v>
      </c>
      <c r="M4486" s="163">
        <v>913.8</v>
      </c>
      <c r="N4486" s="163">
        <v>5.0000000000000001E-3</v>
      </c>
      <c r="O4486" s="163">
        <v>1E-3</v>
      </c>
      <c r="P4486" s="163">
        <v>5</v>
      </c>
      <c r="Q4486" s="163">
        <v>4151</v>
      </c>
      <c r="R4486" s="163">
        <v>913.8</v>
      </c>
      <c r="S4486" s="163">
        <v>5.0000000000000001E-3</v>
      </c>
      <c r="T4486" s="163">
        <v>1E-3</v>
      </c>
    </row>
    <row r="4487" spans="1:20" ht="15.75" customHeight="1">
      <c r="A4487" s="130" t="s">
        <v>5</v>
      </c>
      <c r="B4487" s="164">
        <v>2022</v>
      </c>
      <c r="C4487" s="164">
        <v>5</v>
      </c>
      <c r="D4487" s="130" t="s">
        <v>57</v>
      </c>
      <c r="E4487" s="164">
        <v>783097</v>
      </c>
      <c r="F4487" s="164">
        <v>2</v>
      </c>
      <c r="G4487" s="164">
        <v>669</v>
      </c>
      <c r="H4487" s="164">
        <v>6737.88</v>
      </c>
      <c r="I4487" s="164">
        <v>1E-3</v>
      </c>
      <c r="J4487" s="164">
        <v>8.9999999999999993E-3</v>
      </c>
      <c r="K4487" s="164">
        <v>484</v>
      </c>
      <c r="L4487" s="164">
        <v>359936</v>
      </c>
      <c r="M4487" s="164">
        <v>265982.94</v>
      </c>
      <c r="N4487" s="164">
        <v>0.46</v>
      </c>
      <c r="O4487" s="164">
        <v>0.34</v>
      </c>
      <c r="P4487" s="164">
        <v>486</v>
      </c>
      <c r="Q4487" s="164">
        <v>360605</v>
      </c>
      <c r="R4487" s="164">
        <v>272720.82</v>
      </c>
      <c r="S4487" s="164">
        <v>0.46</v>
      </c>
      <c r="T4487" s="164">
        <v>0.34799999999999998</v>
      </c>
    </row>
    <row r="4488" spans="1:20" ht="15.75" customHeight="1">
      <c r="A4488" s="126" t="s">
        <v>5</v>
      </c>
      <c r="B4488" s="163">
        <v>2022</v>
      </c>
      <c r="C4488" s="163">
        <v>6</v>
      </c>
      <c r="D4488" s="126" t="s">
        <v>58</v>
      </c>
      <c r="E4488" s="163">
        <v>783097</v>
      </c>
      <c r="F4488" s="163">
        <v>69</v>
      </c>
      <c r="G4488" s="163">
        <v>120398</v>
      </c>
      <c r="H4488" s="163">
        <v>333485</v>
      </c>
      <c r="I4488" s="163">
        <v>0.154</v>
      </c>
      <c r="J4488" s="163">
        <v>0.42599999999999999</v>
      </c>
      <c r="K4488" s="163">
        <v>80</v>
      </c>
      <c r="L4488" s="163">
        <v>56744</v>
      </c>
      <c r="M4488" s="163">
        <v>42845.68</v>
      </c>
      <c r="N4488" s="163">
        <v>7.1999999999999995E-2</v>
      </c>
      <c r="O4488" s="163">
        <v>5.5E-2</v>
      </c>
      <c r="P4488" s="163">
        <v>149</v>
      </c>
      <c r="Q4488" s="163">
        <v>177142</v>
      </c>
      <c r="R4488" s="163">
        <v>376330.68</v>
      </c>
      <c r="S4488" s="163">
        <v>0.22600000000000001</v>
      </c>
      <c r="T4488" s="163">
        <v>0.48099999999999998</v>
      </c>
    </row>
    <row r="4489" spans="1:20" ht="15.75" customHeight="1">
      <c r="A4489" s="130" t="s">
        <v>5</v>
      </c>
      <c r="B4489" s="164">
        <v>2022</v>
      </c>
      <c r="C4489" s="164">
        <v>7</v>
      </c>
      <c r="D4489" s="130" t="s">
        <v>59</v>
      </c>
      <c r="E4489" s="164">
        <v>783097</v>
      </c>
      <c r="F4489" s="164">
        <v>0</v>
      </c>
      <c r="G4489" s="164">
        <v>0</v>
      </c>
      <c r="H4489" s="164">
        <v>0</v>
      </c>
      <c r="I4489" s="164">
        <v>0</v>
      </c>
      <c r="J4489" s="164">
        <v>0</v>
      </c>
      <c r="K4489" s="164">
        <v>17</v>
      </c>
      <c r="L4489" s="164">
        <v>8786</v>
      </c>
      <c r="M4489" s="164">
        <v>9352.85</v>
      </c>
      <c r="N4489" s="164">
        <v>1.0999999999999999E-2</v>
      </c>
      <c r="O4489" s="164">
        <v>1.2E-2</v>
      </c>
      <c r="P4489" s="164">
        <v>17</v>
      </c>
      <c r="Q4489" s="164">
        <v>8786</v>
      </c>
      <c r="R4489" s="164">
        <v>9352.85</v>
      </c>
      <c r="S4489" s="164">
        <v>1.0999999999999999E-2</v>
      </c>
      <c r="T4489" s="164">
        <v>1.2E-2</v>
      </c>
    </row>
    <row r="4490" spans="1:20" ht="15.75" customHeight="1">
      <c r="A4490" s="126" t="s">
        <v>5</v>
      </c>
      <c r="B4490" s="163">
        <v>2022</v>
      </c>
      <c r="C4490" s="163">
        <v>8</v>
      </c>
      <c r="D4490" s="126" t="s">
        <v>60</v>
      </c>
      <c r="E4490" s="163">
        <v>783097</v>
      </c>
      <c r="F4490" s="163">
        <v>0</v>
      </c>
      <c r="G4490" s="163">
        <v>0</v>
      </c>
      <c r="H4490" s="163">
        <v>0</v>
      </c>
      <c r="I4490" s="163">
        <v>0</v>
      </c>
      <c r="J4490" s="163">
        <v>0</v>
      </c>
      <c r="K4490" s="163">
        <v>31</v>
      </c>
      <c r="L4490" s="163">
        <v>12029</v>
      </c>
      <c r="M4490" s="163">
        <v>15633.23</v>
      </c>
      <c r="N4490" s="163">
        <v>1.4999999999999999E-2</v>
      </c>
      <c r="O4490" s="163">
        <v>0.02</v>
      </c>
      <c r="P4490" s="163">
        <v>31</v>
      </c>
      <c r="Q4490" s="163">
        <v>12029</v>
      </c>
      <c r="R4490" s="163">
        <v>15633.23</v>
      </c>
      <c r="S4490" s="163">
        <v>1.4999999999999999E-2</v>
      </c>
      <c r="T4490" s="163">
        <v>0.02</v>
      </c>
    </row>
    <row r="4491" spans="1:20" ht="15.75" customHeight="1">
      <c r="A4491" s="130" t="s">
        <v>5</v>
      </c>
      <c r="B4491" s="164">
        <v>2022</v>
      </c>
      <c r="C4491" s="164">
        <v>9</v>
      </c>
      <c r="D4491" s="130" t="s">
        <v>61</v>
      </c>
      <c r="E4491" s="164">
        <v>783097</v>
      </c>
      <c r="F4491" s="164">
        <v>1</v>
      </c>
      <c r="G4491" s="164">
        <v>15</v>
      </c>
      <c r="H4491" s="164">
        <v>20</v>
      </c>
      <c r="I4491" s="164">
        <v>0</v>
      </c>
      <c r="J4491" s="164">
        <v>0</v>
      </c>
      <c r="K4491" s="164">
        <v>212</v>
      </c>
      <c r="L4491" s="164">
        <v>136878</v>
      </c>
      <c r="M4491" s="164">
        <v>88594.6</v>
      </c>
      <c r="N4491" s="164">
        <v>0.17499999999999999</v>
      </c>
      <c r="O4491" s="164">
        <v>0.113</v>
      </c>
      <c r="P4491" s="164">
        <v>213</v>
      </c>
      <c r="Q4491" s="164">
        <v>136893</v>
      </c>
      <c r="R4491" s="164">
        <v>88614.6</v>
      </c>
      <c r="S4491" s="164">
        <v>0.17499999999999999</v>
      </c>
      <c r="T4491" s="164">
        <v>0.113</v>
      </c>
    </row>
    <row r="4492" spans="1:20" ht="15.75" customHeight="1">
      <c r="A4492" s="126" t="s">
        <v>5</v>
      </c>
      <c r="B4492" s="163">
        <v>2023</v>
      </c>
      <c r="C4492" s="163">
        <v>0</v>
      </c>
      <c r="D4492" s="126" t="s">
        <v>53</v>
      </c>
      <c r="E4492" s="163">
        <v>787012</v>
      </c>
      <c r="F4492" s="163">
        <v>0</v>
      </c>
      <c r="G4492" s="163">
        <v>0</v>
      </c>
      <c r="H4492" s="163">
        <v>0</v>
      </c>
      <c r="I4492" s="163">
        <v>0</v>
      </c>
      <c r="J4492" s="163">
        <v>0</v>
      </c>
      <c r="K4492" s="163">
        <v>199</v>
      </c>
      <c r="L4492" s="163">
        <v>287442</v>
      </c>
      <c r="M4492" s="163">
        <v>42759.25</v>
      </c>
      <c r="N4492" s="163">
        <v>0.36499999999999999</v>
      </c>
      <c r="O4492" s="163">
        <v>5.3999999999999999E-2</v>
      </c>
      <c r="P4492" s="163">
        <v>199</v>
      </c>
      <c r="Q4492" s="163">
        <v>287442</v>
      </c>
      <c r="R4492" s="163">
        <v>42759.25</v>
      </c>
      <c r="S4492" s="163">
        <v>0.36499999999999999</v>
      </c>
      <c r="T4492" s="163">
        <v>5.3999999999999999E-2</v>
      </c>
    </row>
    <row r="4493" spans="1:20" ht="15.75" customHeight="1">
      <c r="A4493" s="130" t="s">
        <v>5</v>
      </c>
      <c r="B4493" s="164">
        <v>2023</v>
      </c>
      <c r="C4493" s="164">
        <v>1</v>
      </c>
      <c r="D4493" s="130" t="s">
        <v>54</v>
      </c>
      <c r="E4493" s="164">
        <v>787012</v>
      </c>
      <c r="F4493" s="164">
        <v>0</v>
      </c>
      <c r="G4493" s="164">
        <v>0</v>
      </c>
      <c r="H4493" s="164">
        <v>0</v>
      </c>
      <c r="I4493" s="164">
        <v>0</v>
      </c>
      <c r="J4493" s="164">
        <v>0</v>
      </c>
      <c r="K4493" s="164">
        <v>1416</v>
      </c>
      <c r="L4493" s="164">
        <v>38330</v>
      </c>
      <c r="M4493" s="164">
        <v>110968.25</v>
      </c>
      <c r="N4493" s="164">
        <v>4.9000000000000002E-2</v>
      </c>
      <c r="O4493" s="164">
        <v>0.14099999999999999</v>
      </c>
      <c r="P4493" s="164">
        <v>1416</v>
      </c>
      <c r="Q4493" s="164">
        <v>38330</v>
      </c>
      <c r="R4493" s="164">
        <v>110968.25</v>
      </c>
      <c r="S4493" s="164">
        <v>4.9000000000000002E-2</v>
      </c>
      <c r="T4493" s="164">
        <v>0.14099999999999999</v>
      </c>
    </row>
    <row r="4494" spans="1:20" ht="15.75" customHeight="1">
      <c r="A4494" s="126" t="s">
        <v>5</v>
      </c>
      <c r="B4494" s="163">
        <v>2023</v>
      </c>
      <c r="C4494" s="163">
        <v>2</v>
      </c>
      <c r="D4494" s="126" t="s">
        <v>1415</v>
      </c>
      <c r="E4494" s="163">
        <v>787012</v>
      </c>
      <c r="F4494" s="163">
        <v>0</v>
      </c>
      <c r="G4494" s="163">
        <v>0</v>
      </c>
      <c r="H4494" s="163">
        <v>0</v>
      </c>
      <c r="I4494" s="163">
        <v>0</v>
      </c>
      <c r="J4494" s="163">
        <v>0</v>
      </c>
      <c r="K4494" s="163">
        <v>34</v>
      </c>
      <c r="L4494" s="163">
        <v>141510</v>
      </c>
      <c r="M4494" s="163">
        <v>67719.02</v>
      </c>
      <c r="N4494" s="163">
        <v>0.18</v>
      </c>
      <c r="O4494" s="163">
        <v>8.5999999999999993E-2</v>
      </c>
      <c r="P4494" s="163">
        <v>34</v>
      </c>
      <c r="Q4494" s="163">
        <v>141510</v>
      </c>
      <c r="R4494" s="163">
        <v>67719.02</v>
      </c>
      <c r="S4494" s="163">
        <v>0.18</v>
      </c>
      <c r="T4494" s="163">
        <v>8.5999999999999993E-2</v>
      </c>
    </row>
    <row r="4495" spans="1:20" ht="15.75" customHeight="1">
      <c r="A4495" s="130" t="s">
        <v>5</v>
      </c>
      <c r="B4495" s="164">
        <v>2023</v>
      </c>
      <c r="C4495" s="164">
        <v>3</v>
      </c>
      <c r="D4495" s="130" t="s">
        <v>55</v>
      </c>
      <c r="E4495" s="164">
        <v>787012</v>
      </c>
      <c r="F4495" s="164">
        <v>0</v>
      </c>
      <c r="G4495" s="164">
        <v>0</v>
      </c>
      <c r="H4495" s="164">
        <v>0</v>
      </c>
      <c r="I4495" s="164">
        <v>0</v>
      </c>
      <c r="J4495" s="164">
        <v>0</v>
      </c>
      <c r="K4495" s="164">
        <v>124</v>
      </c>
      <c r="L4495" s="164">
        <v>106394</v>
      </c>
      <c r="M4495" s="164">
        <v>81095.7</v>
      </c>
      <c r="N4495" s="164">
        <v>0.13500000000000001</v>
      </c>
      <c r="O4495" s="164">
        <v>0.10299999999999999</v>
      </c>
      <c r="P4495" s="164">
        <v>124</v>
      </c>
      <c r="Q4495" s="164">
        <v>106394</v>
      </c>
      <c r="R4495" s="164">
        <v>81095.7</v>
      </c>
      <c r="S4495" s="164">
        <v>0.13500000000000001</v>
      </c>
      <c r="T4495" s="164">
        <v>0.10299999999999999</v>
      </c>
    </row>
    <row r="4496" spans="1:20" ht="15.75" customHeight="1">
      <c r="A4496" s="126" t="s">
        <v>5</v>
      </c>
      <c r="B4496" s="163">
        <v>2023</v>
      </c>
      <c r="C4496" s="163">
        <v>4</v>
      </c>
      <c r="D4496" s="126" t="s">
        <v>56</v>
      </c>
      <c r="E4496" s="163">
        <v>787012</v>
      </c>
      <c r="F4496" s="163">
        <v>0</v>
      </c>
      <c r="G4496" s="163">
        <v>0</v>
      </c>
      <c r="H4496" s="163">
        <v>0</v>
      </c>
      <c r="I4496" s="163">
        <v>0</v>
      </c>
      <c r="J4496" s="163">
        <v>0</v>
      </c>
      <c r="K4496" s="163">
        <v>5</v>
      </c>
      <c r="L4496" s="163">
        <v>4771</v>
      </c>
      <c r="M4496" s="163">
        <v>2690.4</v>
      </c>
      <c r="N4496" s="163">
        <v>6.0000000000000001E-3</v>
      </c>
      <c r="O4496" s="163">
        <v>3.0000000000000001E-3</v>
      </c>
      <c r="P4496" s="163">
        <v>5</v>
      </c>
      <c r="Q4496" s="163">
        <v>4771</v>
      </c>
      <c r="R4496" s="163">
        <v>2690.4</v>
      </c>
      <c r="S4496" s="163">
        <v>6.0000000000000001E-3</v>
      </c>
      <c r="T4496" s="163">
        <v>3.0000000000000001E-3</v>
      </c>
    </row>
    <row r="4497" spans="1:20" ht="15.75" customHeight="1">
      <c r="A4497" s="130" t="s">
        <v>5</v>
      </c>
      <c r="B4497" s="164">
        <v>2023</v>
      </c>
      <c r="C4497" s="164">
        <v>5</v>
      </c>
      <c r="D4497" s="130" t="s">
        <v>57</v>
      </c>
      <c r="E4497" s="164">
        <v>787012</v>
      </c>
      <c r="F4497" s="164">
        <v>0</v>
      </c>
      <c r="G4497" s="164">
        <v>0</v>
      </c>
      <c r="H4497" s="164">
        <v>0</v>
      </c>
      <c r="I4497" s="164">
        <v>0</v>
      </c>
      <c r="J4497" s="164">
        <v>0</v>
      </c>
      <c r="K4497" s="164">
        <v>461</v>
      </c>
      <c r="L4497" s="164">
        <v>260459</v>
      </c>
      <c r="M4497" s="164">
        <v>197716.85</v>
      </c>
      <c r="N4497" s="164">
        <v>0.33100000000000002</v>
      </c>
      <c r="O4497" s="164">
        <v>0.251</v>
      </c>
      <c r="P4497" s="164">
        <v>461</v>
      </c>
      <c r="Q4497" s="164">
        <v>260459</v>
      </c>
      <c r="R4497" s="164">
        <v>197716.85</v>
      </c>
      <c r="S4497" s="164">
        <v>0.33100000000000002</v>
      </c>
      <c r="T4497" s="164">
        <v>0.251</v>
      </c>
    </row>
    <row r="4498" spans="1:20" ht="15.75" customHeight="1">
      <c r="A4498" s="126" t="s">
        <v>5</v>
      </c>
      <c r="B4498" s="163">
        <v>2023</v>
      </c>
      <c r="C4498" s="163">
        <v>6</v>
      </c>
      <c r="D4498" s="126" t="s">
        <v>58</v>
      </c>
      <c r="E4498" s="163">
        <v>787012</v>
      </c>
      <c r="F4498" s="163">
        <v>0</v>
      </c>
      <c r="G4498" s="163">
        <v>0</v>
      </c>
      <c r="H4498" s="163">
        <v>0</v>
      </c>
      <c r="I4498" s="163">
        <v>0</v>
      </c>
      <c r="J4498" s="163">
        <v>0</v>
      </c>
      <c r="K4498" s="163">
        <v>80</v>
      </c>
      <c r="L4498" s="163">
        <v>101381</v>
      </c>
      <c r="M4498" s="163">
        <v>70778.81</v>
      </c>
      <c r="N4498" s="163">
        <v>0.129</v>
      </c>
      <c r="O4498" s="163">
        <v>0.09</v>
      </c>
      <c r="P4498" s="163">
        <v>80</v>
      </c>
      <c r="Q4498" s="163">
        <v>101381</v>
      </c>
      <c r="R4498" s="163">
        <v>70778.81</v>
      </c>
      <c r="S4498" s="163">
        <v>0.129</v>
      </c>
      <c r="T4498" s="163">
        <v>0.09</v>
      </c>
    </row>
    <row r="4499" spans="1:20" ht="15.75" customHeight="1">
      <c r="A4499" s="130" t="s">
        <v>5</v>
      </c>
      <c r="B4499" s="164">
        <v>2023</v>
      </c>
      <c r="C4499" s="164">
        <v>7</v>
      </c>
      <c r="D4499" s="130" t="s">
        <v>59</v>
      </c>
      <c r="E4499" s="164">
        <v>787012</v>
      </c>
      <c r="F4499" s="164">
        <v>0</v>
      </c>
      <c r="G4499" s="164">
        <v>0</v>
      </c>
      <c r="H4499" s="164">
        <v>0</v>
      </c>
      <c r="I4499" s="164">
        <v>0</v>
      </c>
      <c r="J4499" s="164">
        <v>0</v>
      </c>
      <c r="K4499" s="164">
        <v>7</v>
      </c>
      <c r="L4499" s="164">
        <v>229</v>
      </c>
      <c r="M4499" s="164">
        <v>563.16</v>
      </c>
      <c r="N4499" s="164">
        <v>0</v>
      </c>
      <c r="O4499" s="164">
        <v>1E-3</v>
      </c>
      <c r="P4499" s="164">
        <v>7</v>
      </c>
      <c r="Q4499" s="164">
        <v>229</v>
      </c>
      <c r="R4499" s="164">
        <v>563.16</v>
      </c>
      <c r="S4499" s="164">
        <v>0</v>
      </c>
      <c r="T4499" s="164">
        <v>1E-3</v>
      </c>
    </row>
    <row r="4500" spans="1:20" ht="15.75" customHeight="1">
      <c r="A4500" s="126" t="s">
        <v>5</v>
      </c>
      <c r="B4500" s="163">
        <v>2023</v>
      </c>
      <c r="C4500" s="163">
        <v>8</v>
      </c>
      <c r="D4500" s="126" t="s">
        <v>60</v>
      </c>
      <c r="E4500" s="163">
        <v>787012</v>
      </c>
      <c r="F4500" s="163">
        <v>0</v>
      </c>
      <c r="G4500" s="163">
        <v>0</v>
      </c>
      <c r="H4500" s="163">
        <v>0</v>
      </c>
      <c r="I4500" s="163">
        <v>0</v>
      </c>
      <c r="J4500" s="163">
        <v>0</v>
      </c>
      <c r="K4500" s="163">
        <v>24</v>
      </c>
      <c r="L4500" s="163">
        <v>32801</v>
      </c>
      <c r="M4500" s="163">
        <v>12023.23</v>
      </c>
      <c r="N4500" s="163">
        <v>4.2000000000000003E-2</v>
      </c>
      <c r="O4500" s="163">
        <v>1.4999999999999999E-2</v>
      </c>
      <c r="P4500" s="163">
        <v>24</v>
      </c>
      <c r="Q4500" s="163">
        <v>32801</v>
      </c>
      <c r="R4500" s="163">
        <v>12023.23</v>
      </c>
      <c r="S4500" s="163">
        <v>4.2000000000000003E-2</v>
      </c>
      <c r="T4500" s="163">
        <v>1.4999999999999999E-2</v>
      </c>
    </row>
    <row r="4501" spans="1:20" ht="15.75" customHeight="1">
      <c r="A4501" s="130" t="s">
        <v>5</v>
      </c>
      <c r="B4501" s="164">
        <v>2023</v>
      </c>
      <c r="C4501" s="164">
        <v>9</v>
      </c>
      <c r="D4501" s="130" t="s">
        <v>61</v>
      </c>
      <c r="E4501" s="164">
        <v>787012</v>
      </c>
      <c r="F4501" s="164">
        <v>0</v>
      </c>
      <c r="G4501" s="164">
        <v>0</v>
      </c>
      <c r="H4501" s="164">
        <v>0</v>
      </c>
      <c r="I4501" s="164">
        <v>0</v>
      </c>
      <c r="J4501" s="164">
        <v>0</v>
      </c>
      <c r="K4501" s="164">
        <v>227</v>
      </c>
      <c r="L4501" s="164">
        <v>142256</v>
      </c>
      <c r="M4501" s="164">
        <v>103426.17</v>
      </c>
      <c r="N4501" s="164">
        <v>0.18099999999999999</v>
      </c>
      <c r="O4501" s="164">
        <v>0.13100000000000001</v>
      </c>
      <c r="P4501" s="164">
        <v>227</v>
      </c>
      <c r="Q4501" s="164">
        <v>142256</v>
      </c>
      <c r="R4501" s="164">
        <v>103426.17</v>
      </c>
      <c r="S4501" s="164">
        <v>0.18099999999999999</v>
      </c>
      <c r="T4501" s="164">
        <v>0.13100000000000001</v>
      </c>
    </row>
    <row r="4502" spans="1:20" ht="15.75" customHeight="1">
      <c r="A4502" s="126" t="s">
        <v>153</v>
      </c>
      <c r="B4502" s="163">
        <v>2015</v>
      </c>
      <c r="C4502" s="163">
        <v>0</v>
      </c>
      <c r="D4502" s="126" t="s">
        <v>53</v>
      </c>
      <c r="E4502" s="163">
        <v>13112</v>
      </c>
      <c r="F4502" s="163">
        <v>0</v>
      </c>
      <c r="G4502" s="163">
        <v>0</v>
      </c>
      <c r="H4502" s="163">
        <v>0</v>
      </c>
      <c r="I4502" s="163">
        <v>0</v>
      </c>
      <c r="J4502" s="163">
        <v>0</v>
      </c>
      <c r="K4502" s="163">
        <v>9</v>
      </c>
      <c r="L4502" s="163">
        <v>193</v>
      </c>
      <c r="M4502" s="163">
        <v>200.01</v>
      </c>
      <c r="N4502" s="163">
        <v>1.4999999999999999E-2</v>
      </c>
      <c r="O4502" s="163">
        <v>1.4999999999999999E-2</v>
      </c>
      <c r="P4502" s="163">
        <v>9</v>
      </c>
      <c r="Q4502" s="163">
        <v>193</v>
      </c>
      <c r="R4502" s="163">
        <v>200.01</v>
      </c>
      <c r="S4502" s="163">
        <v>1.4999999999999999E-2</v>
      </c>
      <c r="T4502" s="163">
        <v>1.4999999999999999E-2</v>
      </c>
    </row>
    <row r="4503" spans="1:20" ht="15.75" customHeight="1">
      <c r="A4503" s="130" t="s">
        <v>153</v>
      </c>
      <c r="B4503" s="164">
        <v>2015</v>
      </c>
      <c r="C4503" s="164">
        <v>1</v>
      </c>
      <c r="D4503" s="130" t="s">
        <v>54</v>
      </c>
      <c r="E4503" s="164">
        <v>13112</v>
      </c>
      <c r="F4503" s="164">
        <v>0</v>
      </c>
      <c r="G4503" s="164">
        <v>0</v>
      </c>
      <c r="H4503" s="164">
        <v>0</v>
      </c>
      <c r="I4503" s="164">
        <v>0</v>
      </c>
      <c r="J4503" s="164">
        <v>0</v>
      </c>
      <c r="K4503" s="164">
        <v>65</v>
      </c>
      <c r="L4503" s="164">
        <v>291</v>
      </c>
      <c r="M4503" s="164">
        <v>264.39999999999998</v>
      </c>
      <c r="N4503" s="164">
        <v>2.1999999999999999E-2</v>
      </c>
      <c r="O4503" s="164">
        <v>0.02</v>
      </c>
      <c r="P4503" s="164">
        <v>65</v>
      </c>
      <c r="Q4503" s="164">
        <v>291</v>
      </c>
      <c r="R4503" s="164">
        <v>264.39999999999998</v>
      </c>
      <c r="S4503" s="164">
        <v>2.1999999999999999E-2</v>
      </c>
      <c r="T4503" s="164">
        <v>0.02</v>
      </c>
    </row>
    <row r="4504" spans="1:20" ht="15.75" customHeight="1">
      <c r="A4504" s="126" t="s">
        <v>153</v>
      </c>
      <c r="B4504" s="163">
        <v>2015</v>
      </c>
      <c r="C4504" s="163">
        <v>2</v>
      </c>
      <c r="D4504" s="126" t="s">
        <v>1415</v>
      </c>
      <c r="E4504" s="163">
        <v>13112</v>
      </c>
      <c r="F4504" s="163">
        <v>0</v>
      </c>
      <c r="G4504" s="163">
        <v>0</v>
      </c>
      <c r="H4504" s="163">
        <v>0</v>
      </c>
      <c r="I4504" s="163">
        <v>0</v>
      </c>
      <c r="J4504" s="163">
        <v>0</v>
      </c>
      <c r="K4504" s="163">
        <v>4</v>
      </c>
      <c r="L4504" s="163">
        <v>1062</v>
      </c>
      <c r="M4504" s="163">
        <v>2436.2800000000002</v>
      </c>
      <c r="N4504" s="163">
        <v>8.1000000000000003E-2</v>
      </c>
      <c r="O4504" s="163">
        <v>0.186</v>
      </c>
      <c r="P4504" s="163">
        <v>4</v>
      </c>
      <c r="Q4504" s="163">
        <v>1062</v>
      </c>
      <c r="R4504" s="163">
        <v>2436.2800000000002</v>
      </c>
      <c r="S4504" s="163">
        <v>8.1000000000000003E-2</v>
      </c>
      <c r="T4504" s="163">
        <v>0.186</v>
      </c>
    </row>
    <row r="4505" spans="1:20" ht="15.75" customHeight="1">
      <c r="A4505" s="130" t="s">
        <v>153</v>
      </c>
      <c r="B4505" s="164">
        <v>2015</v>
      </c>
      <c r="C4505" s="164">
        <v>3</v>
      </c>
      <c r="D4505" s="130" t="s">
        <v>55</v>
      </c>
      <c r="E4505" s="164">
        <v>13112</v>
      </c>
      <c r="F4505" s="164">
        <v>0</v>
      </c>
      <c r="G4505" s="164">
        <v>0</v>
      </c>
      <c r="H4505" s="164">
        <v>0</v>
      </c>
      <c r="I4505" s="164">
        <v>0</v>
      </c>
      <c r="J4505" s="164">
        <v>0</v>
      </c>
      <c r="K4505" s="164">
        <v>12</v>
      </c>
      <c r="L4505" s="164">
        <v>685</v>
      </c>
      <c r="M4505" s="164">
        <v>1344.82</v>
      </c>
      <c r="N4505" s="164">
        <v>5.1999999999999998E-2</v>
      </c>
      <c r="O4505" s="164">
        <v>0.10299999999999999</v>
      </c>
      <c r="P4505" s="164">
        <v>12</v>
      </c>
      <c r="Q4505" s="164">
        <v>685</v>
      </c>
      <c r="R4505" s="164">
        <v>1344.82</v>
      </c>
      <c r="S4505" s="164">
        <v>5.1999999999999998E-2</v>
      </c>
      <c r="T4505" s="164">
        <v>0.10299999999999999</v>
      </c>
    </row>
    <row r="4506" spans="1:20" ht="15.75" customHeight="1">
      <c r="A4506" s="126" t="s">
        <v>153</v>
      </c>
      <c r="B4506" s="163">
        <v>2015</v>
      </c>
      <c r="C4506" s="163">
        <v>4</v>
      </c>
      <c r="D4506" s="126" t="s">
        <v>56</v>
      </c>
      <c r="E4506" s="163">
        <v>13112</v>
      </c>
      <c r="F4506" s="163">
        <v>0</v>
      </c>
      <c r="G4506" s="163">
        <v>0</v>
      </c>
      <c r="H4506" s="163">
        <v>0</v>
      </c>
      <c r="I4506" s="163">
        <v>0</v>
      </c>
      <c r="J4506" s="163">
        <v>0</v>
      </c>
      <c r="K4506" s="163">
        <v>0</v>
      </c>
      <c r="L4506" s="163">
        <v>0</v>
      </c>
      <c r="M4506" s="163">
        <v>0</v>
      </c>
      <c r="N4506" s="163">
        <v>0</v>
      </c>
      <c r="O4506" s="163">
        <v>0</v>
      </c>
      <c r="P4506" s="163">
        <v>0</v>
      </c>
      <c r="Q4506" s="163">
        <v>0</v>
      </c>
      <c r="R4506" s="163">
        <v>0</v>
      </c>
      <c r="S4506" s="163">
        <v>0</v>
      </c>
      <c r="T4506" s="163">
        <v>0</v>
      </c>
    </row>
    <row r="4507" spans="1:20" ht="15.75" customHeight="1">
      <c r="A4507" s="130" t="s">
        <v>153</v>
      </c>
      <c r="B4507" s="164">
        <v>2015</v>
      </c>
      <c r="C4507" s="164">
        <v>5</v>
      </c>
      <c r="D4507" s="130" t="s">
        <v>57</v>
      </c>
      <c r="E4507" s="164">
        <v>13112</v>
      </c>
      <c r="F4507" s="164">
        <v>0</v>
      </c>
      <c r="G4507" s="164">
        <v>0</v>
      </c>
      <c r="H4507" s="164">
        <v>0</v>
      </c>
      <c r="I4507" s="164">
        <v>0</v>
      </c>
      <c r="J4507" s="164">
        <v>0</v>
      </c>
      <c r="K4507" s="164">
        <v>22</v>
      </c>
      <c r="L4507" s="164">
        <v>129</v>
      </c>
      <c r="M4507" s="164">
        <v>94.9</v>
      </c>
      <c r="N4507" s="164">
        <v>0.01</v>
      </c>
      <c r="O4507" s="164">
        <v>7.0000000000000001E-3</v>
      </c>
      <c r="P4507" s="164">
        <v>22</v>
      </c>
      <c r="Q4507" s="164">
        <v>129</v>
      </c>
      <c r="R4507" s="164">
        <v>94.9</v>
      </c>
      <c r="S4507" s="164">
        <v>0.01</v>
      </c>
      <c r="T4507" s="164">
        <v>7.0000000000000001E-3</v>
      </c>
    </row>
    <row r="4508" spans="1:20" ht="15.75" customHeight="1">
      <c r="A4508" s="126" t="s">
        <v>153</v>
      </c>
      <c r="B4508" s="163">
        <v>2015</v>
      </c>
      <c r="C4508" s="163">
        <v>6</v>
      </c>
      <c r="D4508" s="126" t="s">
        <v>58</v>
      </c>
      <c r="E4508" s="163">
        <v>13112</v>
      </c>
      <c r="F4508" s="163">
        <v>9</v>
      </c>
      <c r="G4508" s="163">
        <v>1884</v>
      </c>
      <c r="H4508" s="163">
        <v>3887.5</v>
      </c>
      <c r="I4508" s="163">
        <v>0.14399999999999999</v>
      </c>
      <c r="J4508" s="163">
        <v>0.29599999999999999</v>
      </c>
      <c r="K4508" s="163">
        <v>1</v>
      </c>
      <c r="L4508" s="163">
        <v>8</v>
      </c>
      <c r="M4508" s="163">
        <v>12</v>
      </c>
      <c r="N4508" s="163">
        <v>1E-3</v>
      </c>
      <c r="O4508" s="163">
        <v>1E-3</v>
      </c>
      <c r="P4508" s="163">
        <v>10</v>
      </c>
      <c r="Q4508" s="163">
        <v>1892</v>
      </c>
      <c r="R4508" s="163">
        <v>3899.5</v>
      </c>
      <c r="S4508" s="163">
        <v>0.14399999999999999</v>
      </c>
      <c r="T4508" s="163">
        <v>0.29699999999999999</v>
      </c>
    </row>
    <row r="4509" spans="1:20" ht="15.75" customHeight="1">
      <c r="A4509" s="130" t="s">
        <v>153</v>
      </c>
      <c r="B4509" s="164">
        <v>2015</v>
      </c>
      <c r="C4509" s="164">
        <v>7</v>
      </c>
      <c r="D4509" s="130" t="s">
        <v>59</v>
      </c>
      <c r="E4509" s="164">
        <v>13112</v>
      </c>
      <c r="F4509" s="164">
        <v>0</v>
      </c>
      <c r="G4509" s="164">
        <v>0</v>
      </c>
      <c r="H4509" s="164">
        <v>0</v>
      </c>
      <c r="I4509" s="164">
        <v>0</v>
      </c>
      <c r="J4509" s="164">
        <v>0</v>
      </c>
      <c r="K4509" s="164">
        <v>0</v>
      </c>
      <c r="L4509" s="164">
        <v>0</v>
      </c>
      <c r="M4509" s="164">
        <v>0</v>
      </c>
      <c r="N4509" s="164">
        <v>0</v>
      </c>
      <c r="O4509" s="164">
        <v>0</v>
      </c>
      <c r="P4509" s="164">
        <v>0</v>
      </c>
      <c r="Q4509" s="164">
        <v>0</v>
      </c>
      <c r="R4509" s="164">
        <v>0</v>
      </c>
      <c r="S4509" s="164">
        <v>0</v>
      </c>
      <c r="T4509" s="164">
        <v>0</v>
      </c>
    </row>
    <row r="4510" spans="1:20" ht="15.75" customHeight="1">
      <c r="A4510" s="126" t="s">
        <v>153</v>
      </c>
      <c r="B4510" s="163">
        <v>2015</v>
      </c>
      <c r="C4510" s="163">
        <v>8</v>
      </c>
      <c r="D4510" s="126" t="s">
        <v>60</v>
      </c>
      <c r="E4510" s="163">
        <v>13112</v>
      </c>
      <c r="F4510" s="163">
        <v>0</v>
      </c>
      <c r="G4510" s="163">
        <v>0</v>
      </c>
      <c r="H4510" s="163">
        <v>0</v>
      </c>
      <c r="I4510" s="163">
        <v>0</v>
      </c>
      <c r="J4510" s="163">
        <v>0</v>
      </c>
      <c r="K4510" s="163">
        <v>3</v>
      </c>
      <c r="L4510" s="163">
        <v>358</v>
      </c>
      <c r="M4510" s="163">
        <v>236.83</v>
      </c>
      <c r="N4510" s="163">
        <v>2.7E-2</v>
      </c>
      <c r="O4510" s="163">
        <v>1.7999999999999999E-2</v>
      </c>
      <c r="P4510" s="163">
        <v>3</v>
      </c>
      <c r="Q4510" s="163">
        <v>358</v>
      </c>
      <c r="R4510" s="163">
        <v>236.83</v>
      </c>
      <c r="S4510" s="163">
        <v>2.7E-2</v>
      </c>
      <c r="T4510" s="163">
        <v>1.7999999999999999E-2</v>
      </c>
    </row>
    <row r="4511" spans="1:20" ht="15.75" customHeight="1">
      <c r="A4511" s="130" t="s">
        <v>153</v>
      </c>
      <c r="B4511" s="164">
        <v>2015</v>
      </c>
      <c r="C4511" s="164">
        <v>9</v>
      </c>
      <c r="D4511" s="130" t="s">
        <v>61</v>
      </c>
      <c r="E4511" s="164">
        <v>13112</v>
      </c>
      <c r="F4511" s="164">
        <v>1</v>
      </c>
      <c r="G4511" s="164">
        <v>1123</v>
      </c>
      <c r="H4511" s="164">
        <v>2115</v>
      </c>
      <c r="I4511" s="164">
        <v>8.5999999999999993E-2</v>
      </c>
      <c r="J4511" s="164">
        <v>0.161</v>
      </c>
      <c r="K4511" s="164">
        <v>6</v>
      </c>
      <c r="L4511" s="164">
        <v>65</v>
      </c>
      <c r="M4511" s="164">
        <v>69.400000000000105</v>
      </c>
      <c r="N4511" s="164">
        <v>5.0000000000000001E-3</v>
      </c>
      <c r="O4511" s="164">
        <v>5.0000000000000001E-3</v>
      </c>
      <c r="P4511" s="164">
        <v>7</v>
      </c>
      <c r="Q4511" s="164">
        <v>1188</v>
      </c>
      <c r="R4511" s="164">
        <v>2184.4</v>
      </c>
      <c r="S4511" s="164">
        <v>9.0999999999999998E-2</v>
      </c>
      <c r="T4511" s="164">
        <v>0.16700000000000001</v>
      </c>
    </row>
    <row r="4512" spans="1:20" ht="15.75" customHeight="1">
      <c r="A4512" s="126" t="s">
        <v>153</v>
      </c>
      <c r="B4512" s="163">
        <v>2016</v>
      </c>
      <c r="C4512" s="163">
        <v>0</v>
      </c>
      <c r="D4512" s="126" t="s">
        <v>53</v>
      </c>
      <c r="E4512" s="163">
        <v>13270</v>
      </c>
      <c r="F4512" s="163">
        <v>0</v>
      </c>
      <c r="G4512" s="163">
        <v>0</v>
      </c>
      <c r="H4512" s="163">
        <v>0</v>
      </c>
      <c r="I4512" s="163">
        <v>0</v>
      </c>
      <c r="J4512" s="163">
        <v>0</v>
      </c>
      <c r="K4512" s="163">
        <v>8</v>
      </c>
      <c r="L4512" s="163">
        <v>351</v>
      </c>
      <c r="M4512" s="163">
        <v>439.87</v>
      </c>
      <c r="N4512" s="163">
        <v>2.5999999999999999E-2</v>
      </c>
      <c r="O4512" s="163">
        <v>3.3000000000000002E-2</v>
      </c>
      <c r="P4512" s="163">
        <v>8</v>
      </c>
      <c r="Q4512" s="163">
        <v>351</v>
      </c>
      <c r="R4512" s="163">
        <v>439.87</v>
      </c>
      <c r="S4512" s="163">
        <v>2.5999999999999999E-2</v>
      </c>
      <c r="T4512" s="163">
        <v>3.3000000000000002E-2</v>
      </c>
    </row>
    <row r="4513" spans="1:20" ht="15.75" customHeight="1">
      <c r="A4513" s="130" t="s">
        <v>153</v>
      </c>
      <c r="B4513" s="164">
        <v>2016</v>
      </c>
      <c r="C4513" s="164">
        <v>1</v>
      </c>
      <c r="D4513" s="130" t="s">
        <v>54</v>
      </c>
      <c r="E4513" s="164">
        <v>13270</v>
      </c>
      <c r="F4513" s="164">
        <v>0</v>
      </c>
      <c r="G4513" s="164">
        <v>0</v>
      </c>
      <c r="H4513" s="164">
        <v>0</v>
      </c>
      <c r="I4513" s="164">
        <v>0</v>
      </c>
      <c r="J4513" s="164">
        <v>0</v>
      </c>
      <c r="K4513" s="164">
        <v>29</v>
      </c>
      <c r="L4513" s="164">
        <v>74</v>
      </c>
      <c r="M4513" s="164">
        <v>75.680000000000007</v>
      </c>
      <c r="N4513" s="164">
        <v>6.0000000000000001E-3</v>
      </c>
      <c r="O4513" s="164">
        <v>6.0000000000000001E-3</v>
      </c>
      <c r="P4513" s="164">
        <v>29</v>
      </c>
      <c r="Q4513" s="164">
        <v>74</v>
      </c>
      <c r="R4513" s="164">
        <v>75.680000000000007</v>
      </c>
      <c r="S4513" s="164">
        <v>6.0000000000000001E-3</v>
      </c>
      <c r="T4513" s="164">
        <v>6.0000000000000001E-3</v>
      </c>
    </row>
    <row r="4514" spans="1:20" ht="15.75" customHeight="1">
      <c r="A4514" s="126" t="s">
        <v>153</v>
      </c>
      <c r="B4514" s="163">
        <v>2016</v>
      </c>
      <c r="C4514" s="163">
        <v>2</v>
      </c>
      <c r="D4514" s="126" t="s">
        <v>1415</v>
      </c>
      <c r="E4514" s="163">
        <v>13270</v>
      </c>
      <c r="F4514" s="163">
        <v>0</v>
      </c>
      <c r="G4514" s="163">
        <v>0</v>
      </c>
      <c r="H4514" s="163">
        <v>0</v>
      </c>
      <c r="I4514" s="163">
        <v>0</v>
      </c>
      <c r="J4514" s="163">
        <v>0</v>
      </c>
      <c r="K4514" s="163">
        <v>2</v>
      </c>
      <c r="L4514" s="163">
        <v>366</v>
      </c>
      <c r="M4514" s="163">
        <v>2061.4499999999998</v>
      </c>
      <c r="N4514" s="163">
        <v>2.8000000000000001E-2</v>
      </c>
      <c r="O4514" s="163">
        <v>0.155</v>
      </c>
      <c r="P4514" s="163">
        <v>2</v>
      </c>
      <c r="Q4514" s="163">
        <v>366</v>
      </c>
      <c r="R4514" s="163">
        <v>2061.4499999999998</v>
      </c>
      <c r="S4514" s="163">
        <v>2.8000000000000001E-2</v>
      </c>
      <c r="T4514" s="163">
        <v>0.155</v>
      </c>
    </row>
    <row r="4515" spans="1:20" ht="15.75" customHeight="1">
      <c r="A4515" s="130" t="s">
        <v>153</v>
      </c>
      <c r="B4515" s="164">
        <v>2016</v>
      </c>
      <c r="C4515" s="164">
        <v>3</v>
      </c>
      <c r="D4515" s="130" t="s">
        <v>55</v>
      </c>
      <c r="E4515" s="164">
        <v>13270</v>
      </c>
      <c r="F4515" s="164">
        <v>0</v>
      </c>
      <c r="G4515" s="164">
        <v>0</v>
      </c>
      <c r="H4515" s="164">
        <v>0</v>
      </c>
      <c r="I4515" s="164">
        <v>0</v>
      </c>
      <c r="J4515" s="164">
        <v>0</v>
      </c>
      <c r="K4515" s="164">
        <v>12</v>
      </c>
      <c r="L4515" s="164">
        <v>1775</v>
      </c>
      <c r="M4515" s="164">
        <v>1681.31</v>
      </c>
      <c r="N4515" s="164">
        <v>0.13400000000000001</v>
      </c>
      <c r="O4515" s="164">
        <v>0.127</v>
      </c>
      <c r="P4515" s="164">
        <v>12</v>
      </c>
      <c r="Q4515" s="164">
        <v>1775</v>
      </c>
      <c r="R4515" s="164">
        <v>1681.31</v>
      </c>
      <c r="S4515" s="164">
        <v>0.13400000000000001</v>
      </c>
      <c r="T4515" s="164">
        <v>0.127</v>
      </c>
    </row>
    <row r="4516" spans="1:20" ht="15.75" customHeight="1">
      <c r="A4516" s="126" t="s">
        <v>153</v>
      </c>
      <c r="B4516" s="163">
        <v>2016</v>
      </c>
      <c r="C4516" s="163">
        <v>4</v>
      </c>
      <c r="D4516" s="126" t="s">
        <v>56</v>
      </c>
      <c r="E4516" s="163">
        <v>13270</v>
      </c>
      <c r="F4516" s="163">
        <v>0</v>
      </c>
      <c r="G4516" s="163">
        <v>0</v>
      </c>
      <c r="H4516" s="163">
        <v>0</v>
      </c>
      <c r="I4516" s="163">
        <v>0</v>
      </c>
      <c r="J4516" s="163">
        <v>0</v>
      </c>
      <c r="K4516" s="163">
        <v>0</v>
      </c>
      <c r="L4516" s="163">
        <v>0</v>
      </c>
      <c r="M4516" s="163">
        <v>0</v>
      </c>
      <c r="N4516" s="163">
        <v>0</v>
      </c>
      <c r="O4516" s="163">
        <v>0</v>
      </c>
      <c r="P4516" s="163">
        <v>0</v>
      </c>
      <c r="Q4516" s="163">
        <v>0</v>
      </c>
      <c r="R4516" s="163">
        <v>0</v>
      </c>
      <c r="S4516" s="163">
        <v>0</v>
      </c>
      <c r="T4516" s="163">
        <v>0</v>
      </c>
    </row>
    <row r="4517" spans="1:20" ht="15.75" customHeight="1">
      <c r="A4517" s="130" t="s">
        <v>153</v>
      </c>
      <c r="B4517" s="164">
        <v>2016</v>
      </c>
      <c r="C4517" s="164">
        <v>5</v>
      </c>
      <c r="D4517" s="130" t="s">
        <v>57</v>
      </c>
      <c r="E4517" s="164">
        <v>13270</v>
      </c>
      <c r="F4517" s="164">
        <v>0</v>
      </c>
      <c r="G4517" s="164">
        <v>0</v>
      </c>
      <c r="H4517" s="164">
        <v>0</v>
      </c>
      <c r="I4517" s="164">
        <v>0</v>
      </c>
      <c r="J4517" s="164">
        <v>0</v>
      </c>
      <c r="K4517" s="164">
        <v>26</v>
      </c>
      <c r="L4517" s="164">
        <v>235</v>
      </c>
      <c r="M4517" s="164">
        <v>307.2</v>
      </c>
      <c r="N4517" s="164">
        <v>1.7999999999999999E-2</v>
      </c>
      <c r="O4517" s="164">
        <v>2.3E-2</v>
      </c>
      <c r="P4517" s="164">
        <v>26</v>
      </c>
      <c r="Q4517" s="164">
        <v>235</v>
      </c>
      <c r="R4517" s="164">
        <v>307.2</v>
      </c>
      <c r="S4517" s="164">
        <v>1.7999999999999999E-2</v>
      </c>
      <c r="T4517" s="164">
        <v>2.3E-2</v>
      </c>
    </row>
    <row r="4518" spans="1:20" ht="15.75" customHeight="1">
      <c r="A4518" s="126" t="s">
        <v>153</v>
      </c>
      <c r="B4518" s="163">
        <v>2016</v>
      </c>
      <c r="C4518" s="163">
        <v>6</v>
      </c>
      <c r="D4518" s="126" t="s">
        <v>58</v>
      </c>
      <c r="E4518" s="163">
        <v>13270</v>
      </c>
      <c r="F4518" s="163">
        <v>8</v>
      </c>
      <c r="G4518" s="163">
        <v>15820</v>
      </c>
      <c r="H4518" s="163">
        <v>21170.1</v>
      </c>
      <c r="I4518" s="163">
        <v>1.1910000000000001</v>
      </c>
      <c r="J4518" s="163">
        <v>1.595</v>
      </c>
      <c r="K4518" s="163">
        <v>11</v>
      </c>
      <c r="L4518" s="163">
        <v>2176</v>
      </c>
      <c r="M4518" s="163">
        <v>2432.37</v>
      </c>
      <c r="N4518" s="163">
        <v>0.16400000000000001</v>
      </c>
      <c r="O4518" s="163">
        <v>0.183</v>
      </c>
      <c r="P4518" s="163">
        <v>19</v>
      </c>
      <c r="Q4518" s="163">
        <v>17996</v>
      </c>
      <c r="R4518" s="163">
        <v>23602.47</v>
      </c>
      <c r="S4518" s="163">
        <v>1.3560000000000001</v>
      </c>
      <c r="T4518" s="163">
        <v>1.778</v>
      </c>
    </row>
    <row r="4519" spans="1:20" ht="15.75" customHeight="1">
      <c r="A4519" s="130" t="s">
        <v>153</v>
      </c>
      <c r="B4519" s="164">
        <v>2016</v>
      </c>
      <c r="C4519" s="164">
        <v>7</v>
      </c>
      <c r="D4519" s="130" t="s">
        <v>59</v>
      </c>
      <c r="E4519" s="164">
        <v>13270</v>
      </c>
      <c r="F4519" s="164">
        <v>0</v>
      </c>
      <c r="G4519" s="164">
        <v>0</v>
      </c>
      <c r="H4519" s="164">
        <v>0</v>
      </c>
      <c r="I4519" s="164">
        <v>0</v>
      </c>
      <c r="J4519" s="164">
        <v>0</v>
      </c>
      <c r="K4519" s="164">
        <v>0</v>
      </c>
      <c r="L4519" s="164">
        <v>0</v>
      </c>
      <c r="M4519" s="164">
        <v>0</v>
      </c>
      <c r="N4519" s="164">
        <v>0</v>
      </c>
      <c r="O4519" s="164">
        <v>0</v>
      </c>
      <c r="P4519" s="164">
        <v>0</v>
      </c>
      <c r="Q4519" s="164">
        <v>0</v>
      </c>
      <c r="R4519" s="164">
        <v>0</v>
      </c>
      <c r="S4519" s="164">
        <v>0</v>
      </c>
      <c r="T4519" s="164">
        <v>0</v>
      </c>
    </row>
    <row r="4520" spans="1:20" ht="15.75" customHeight="1">
      <c r="A4520" s="126" t="s">
        <v>153</v>
      </c>
      <c r="B4520" s="163">
        <v>2016</v>
      </c>
      <c r="C4520" s="163">
        <v>8</v>
      </c>
      <c r="D4520" s="126" t="s">
        <v>60</v>
      </c>
      <c r="E4520" s="163">
        <v>13270</v>
      </c>
      <c r="F4520" s="163">
        <v>0</v>
      </c>
      <c r="G4520" s="163">
        <v>0</v>
      </c>
      <c r="H4520" s="163">
        <v>0</v>
      </c>
      <c r="I4520" s="163">
        <v>0</v>
      </c>
      <c r="J4520" s="163">
        <v>0</v>
      </c>
      <c r="K4520" s="163">
        <v>1</v>
      </c>
      <c r="L4520" s="163">
        <v>12056</v>
      </c>
      <c r="M4520" s="163">
        <v>7434.5</v>
      </c>
      <c r="N4520" s="163">
        <v>0.90900000000000003</v>
      </c>
      <c r="O4520" s="163">
        <v>0.56000000000000005</v>
      </c>
      <c r="P4520" s="163">
        <v>1</v>
      </c>
      <c r="Q4520" s="163">
        <v>12056</v>
      </c>
      <c r="R4520" s="163">
        <v>7434.5</v>
      </c>
      <c r="S4520" s="163">
        <v>0.90900000000000003</v>
      </c>
      <c r="T4520" s="163">
        <v>0.56000000000000005</v>
      </c>
    </row>
    <row r="4521" spans="1:20" ht="15.75" customHeight="1">
      <c r="A4521" s="130" t="s">
        <v>153</v>
      </c>
      <c r="B4521" s="164">
        <v>2016</v>
      </c>
      <c r="C4521" s="164">
        <v>9</v>
      </c>
      <c r="D4521" s="130" t="s">
        <v>61</v>
      </c>
      <c r="E4521" s="164">
        <v>13270</v>
      </c>
      <c r="F4521" s="164">
        <v>0</v>
      </c>
      <c r="G4521" s="164">
        <v>0</v>
      </c>
      <c r="H4521" s="164">
        <v>0</v>
      </c>
      <c r="I4521" s="164">
        <v>0</v>
      </c>
      <c r="J4521" s="164">
        <v>0</v>
      </c>
      <c r="K4521" s="164">
        <v>13</v>
      </c>
      <c r="L4521" s="164">
        <v>1273</v>
      </c>
      <c r="M4521" s="164">
        <v>2411.17</v>
      </c>
      <c r="N4521" s="164">
        <v>9.6000000000000002E-2</v>
      </c>
      <c r="O4521" s="164">
        <v>0.182</v>
      </c>
      <c r="P4521" s="164">
        <v>13</v>
      </c>
      <c r="Q4521" s="164">
        <v>1273</v>
      </c>
      <c r="R4521" s="164">
        <v>2411.17</v>
      </c>
      <c r="S4521" s="164">
        <v>9.6000000000000002E-2</v>
      </c>
      <c r="T4521" s="164">
        <v>0.182</v>
      </c>
    </row>
    <row r="4522" spans="1:20" ht="15.75" customHeight="1">
      <c r="A4522" s="126" t="s">
        <v>153</v>
      </c>
      <c r="B4522" s="163">
        <v>2017</v>
      </c>
      <c r="C4522" s="163">
        <v>0</v>
      </c>
      <c r="D4522" s="126" t="s">
        <v>53</v>
      </c>
      <c r="E4522" s="163">
        <v>13491</v>
      </c>
      <c r="F4522" s="163">
        <v>0</v>
      </c>
      <c r="G4522" s="163">
        <v>0</v>
      </c>
      <c r="H4522" s="163">
        <v>0</v>
      </c>
      <c r="I4522" s="163">
        <v>0</v>
      </c>
      <c r="J4522" s="163">
        <v>0</v>
      </c>
      <c r="K4522" s="163">
        <v>7</v>
      </c>
      <c r="L4522" s="163">
        <v>2854</v>
      </c>
      <c r="M4522" s="163">
        <v>1996.3</v>
      </c>
      <c r="N4522" s="163">
        <v>0.21199999999999999</v>
      </c>
      <c r="O4522" s="163">
        <v>0.14799999999999999</v>
      </c>
      <c r="P4522" s="163">
        <v>7</v>
      </c>
      <c r="Q4522" s="163">
        <v>2854</v>
      </c>
      <c r="R4522" s="163">
        <v>1996.3</v>
      </c>
      <c r="S4522" s="163">
        <v>0.21199999999999999</v>
      </c>
      <c r="T4522" s="163">
        <v>0.14799999999999999</v>
      </c>
    </row>
    <row r="4523" spans="1:20" ht="15.75" customHeight="1">
      <c r="A4523" s="130" t="s">
        <v>153</v>
      </c>
      <c r="B4523" s="164">
        <v>2017</v>
      </c>
      <c r="C4523" s="164">
        <v>1</v>
      </c>
      <c r="D4523" s="130" t="s">
        <v>54</v>
      </c>
      <c r="E4523" s="164">
        <v>13491</v>
      </c>
      <c r="F4523" s="164">
        <v>0</v>
      </c>
      <c r="G4523" s="164">
        <v>0</v>
      </c>
      <c r="H4523" s="164">
        <v>0</v>
      </c>
      <c r="I4523" s="164">
        <v>0</v>
      </c>
      <c r="J4523" s="164">
        <v>0</v>
      </c>
      <c r="K4523" s="164">
        <v>57</v>
      </c>
      <c r="L4523" s="164">
        <v>527</v>
      </c>
      <c r="M4523" s="164">
        <v>733.1</v>
      </c>
      <c r="N4523" s="164">
        <v>3.9E-2</v>
      </c>
      <c r="O4523" s="164">
        <v>5.3999999999999999E-2</v>
      </c>
      <c r="P4523" s="164">
        <v>57</v>
      </c>
      <c r="Q4523" s="164">
        <v>527</v>
      </c>
      <c r="R4523" s="164">
        <v>733.1</v>
      </c>
      <c r="S4523" s="164">
        <v>3.9E-2</v>
      </c>
      <c r="T4523" s="164">
        <v>5.3999999999999999E-2</v>
      </c>
    </row>
    <row r="4524" spans="1:20" ht="15.75" customHeight="1">
      <c r="A4524" s="126" t="s">
        <v>153</v>
      </c>
      <c r="B4524" s="163">
        <v>2017</v>
      </c>
      <c r="C4524" s="163">
        <v>2</v>
      </c>
      <c r="D4524" s="126" t="s">
        <v>1415</v>
      </c>
      <c r="E4524" s="163">
        <v>13491</v>
      </c>
      <c r="F4524" s="163">
        <v>0</v>
      </c>
      <c r="G4524" s="163">
        <v>0</v>
      </c>
      <c r="H4524" s="163">
        <v>0</v>
      </c>
      <c r="I4524" s="163">
        <v>0</v>
      </c>
      <c r="J4524" s="163">
        <v>0</v>
      </c>
      <c r="K4524" s="163">
        <v>2</v>
      </c>
      <c r="L4524" s="163">
        <v>12499</v>
      </c>
      <c r="M4524" s="163">
        <v>7916</v>
      </c>
      <c r="N4524" s="163">
        <v>0.92600000000000005</v>
      </c>
      <c r="O4524" s="163">
        <v>0.58699999999999997</v>
      </c>
      <c r="P4524" s="163">
        <v>2</v>
      </c>
      <c r="Q4524" s="163">
        <v>12499</v>
      </c>
      <c r="R4524" s="163">
        <v>7916</v>
      </c>
      <c r="S4524" s="163">
        <v>0.92600000000000005</v>
      </c>
      <c r="T4524" s="163">
        <v>0.58699999999999997</v>
      </c>
    </row>
    <row r="4525" spans="1:20" ht="15.75" customHeight="1">
      <c r="A4525" s="130" t="s">
        <v>153</v>
      </c>
      <c r="B4525" s="164">
        <v>2017</v>
      </c>
      <c r="C4525" s="164">
        <v>3</v>
      </c>
      <c r="D4525" s="130" t="s">
        <v>55</v>
      </c>
      <c r="E4525" s="164">
        <v>13491</v>
      </c>
      <c r="F4525" s="164">
        <v>0</v>
      </c>
      <c r="G4525" s="164">
        <v>0</v>
      </c>
      <c r="H4525" s="164">
        <v>0</v>
      </c>
      <c r="I4525" s="164">
        <v>0</v>
      </c>
      <c r="J4525" s="164">
        <v>0</v>
      </c>
      <c r="K4525" s="164">
        <v>11</v>
      </c>
      <c r="L4525" s="164">
        <v>848</v>
      </c>
      <c r="M4525" s="164">
        <v>1455.4</v>
      </c>
      <c r="N4525" s="164">
        <v>6.3E-2</v>
      </c>
      <c r="O4525" s="164">
        <v>0.108</v>
      </c>
      <c r="P4525" s="164">
        <v>11</v>
      </c>
      <c r="Q4525" s="164">
        <v>848</v>
      </c>
      <c r="R4525" s="164">
        <v>1455.4</v>
      </c>
      <c r="S4525" s="164">
        <v>6.3E-2</v>
      </c>
      <c r="T4525" s="164">
        <v>0.108</v>
      </c>
    </row>
    <row r="4526" spans="1:20" ht="15.75" customHeight="1">
      <c r="A4526" s="126" t="s">
        <v>153</v>
      </c>
      <c r="B4526" s="163">
        <v>2017</v>
      </c>
      <c r="C4526" s="163">
        <v>4</v>
      </c>
      <c r="D4526" s="126" t="s">
        <v>56</v>
      </c>
      <c r="E4526" s="163">
        <v>13491</v>
      </c>
      <c r="F4526" s="163">
        <v>0</v>
      </c>
      <c r="G4526" s="163">
        <v>0</v>
      </c>
      <c r="H4526" s="163">
        <v>0</v>
      </c>
      <c r="I4526" s="163">
        <v>0</v>
      </c>
      <c r="J4526" s="163">
        <v>0</v>
      </c>
      <c r="K4526" s="163">
        <v>0</v>
      </c>
      <c r="L4526" s="163">
        <v>0</v>
      </c>
      <c r="M4526" s="163">
        <v>0</v>
      </c>
      <c r="N4526" s="163">
        <v>0</v>
      </c>
      <c r="O4526" s="163">
        <v>0</v>
      </c>
      <c r="P4526" s="163">
        <v>0</v>
      </c>
      <c r="Q4526" s="163">
        <v>0</v>
      </c>
      <c r="R4526" s="163">
        <v>0</v>
      </c>
      <c r="S4526" s="163">
        <v>0</v>
      </c>
      <c r="T4526" s="163">
        <v>0</v>
      </c>
    </row>
    <row r="4527" spans="1:20" ht="15.75" customHeight="1">
      <c r="A4527" s="130" t="s">
        <v>153</v>
      </c>
      <c r="B4527" s="164">
        <v>2017</v>
      </c>
      <c r="C4527" s="164">
        <v>5</v>
      </c>
      <c r="D4527" s="130" t="s">
        <v>57</v>
      </c>
      <c r="E4527" s="164">
        <v>13491</v>
      </c>
      <c r="F4527" s="164">
        <v>0</v>
      </c>
      <c r="G4527" s="164">
        <v>0</v>
      </c>
      <c r="H4527" s="164">
        <v>0</v>
      </c>
      <c r="I4527" s="164">
        <v>0</v>
      </c>
      <c r="J4527" s="164">
        <v>0</v>
      </c>
      <c r="K4527" s="164">
        <v>15</v>
      </c>
      <c r="L4527" s="164">
        <v>810</v>
      </c>
      <c r="M4527" s="164">
        <v>498.15</v>
      </c>
      <c r="N4527" s="164">
        <v>0.06</v>
      </c>
      <c r="O4527" s="164">
        <v>3.6999999999999998E-2</v>
      </c>
      <c r="P4527" s="164">
        <v>15</v>
      </c>
      <c r="Q4527" s="164">
        <v>810</v>
      </c>
      <c r="R4527" s="164">
        <v>498.15</v>
      </c>
      <c r="S4527" s="164">
        <v>0.06</v>
      </c>
      <c r="T4527" s="164">
        <v>3.6999999999999998E-2</v>
      </c>
    </row>
    <row r="4528" spans="1:20" ht="15.75" customHeight="1">
      <c r="A4528" s="126" t="s">
        <v>153</v>
      </c>
      <c r="B4528" s="163">
        <v>2017</v>
      </c>
      <c r="C4528" s="163">
        <v>6</v>
      </c>
      <c r="D4528" s="126" t="s">
        <v>58</v>
      </c>
      <c r="E4528" s="163">
        <v>13491</v>
      </c>
      <c r="F4528" s="163">
        <v>7</v>
      </c>
      <c r="G4528" s="163">
        <v>13792</v>
      </c>
      <c r="H4528" s="163">
        <v>21281.3</v>
      </c>
      <c r="I4528" s="163">
        <v>1.022</v>
      </c>
      <c r="J4528" s="163">
        <v>1.577</v>
      </c>
      <c r="K4528" s="163">
        <v>3</v>
      </c>
      <c r="L4528" s="163">
        <v>1013</v>
      </c>
      <c r="M4528" s="163">
        <v>1241.4000000000001</v>
      </c>
      <c r="N4528" s="163">
        <v>7.4999999999999997E-2</v>
      </c>
      <c r="O4528" s="163">
        <v>9.1999999999999998E-2</v>
      </c>
      <c r="P4528" s="163">
        <v>10</v>
      </c>
      <c r="Q4528" s="163">
        <v>14805</v>
      </c>
      <c r="R4528" s="163">
        <v>22522.7</v>
      </c>
      <c r="S4528" s="163">
        <v>1.0960000000000001</v>
      </c>
      <c r="T4528" s="163">
        <v>1.669</v>
      </c>
    </row>
    <row r="4529" spans="1:20" ht="15.75" customHeight="1">
      <c r="A4529" s="130" t="s">
        <v>153</v>
      </c>
      <c r="B4529" s="164">
        <v>2017</v>
      </c>
      <c r="C4529" s="164">
        <v>7</v>
      </c>
      <c r="D4529" s="130" t="s">
        <v>59</v>
      </c>
      <c r="E4529" s="164">
        <v>13491</v>
      </c>
      <c r="F4529" s="164">
        <v>0</v>
      </c>
      <c r="G4529" s="164">
        <v>0</v>
      </c>
      <c r="H4529" s="164">
        <v>0</v>
      </c>
      <c r="I4529" s="164">
        <v>0</v>
      </c>
      <c r="J4529" s="164">
        <v>0</v>
      </c>
      <c r="K4529" s="164">
        <v>0</v>
      </c>
      <c r="L4529" s="164">
        <v>0</v>
      </c>
      <c r="M4529" s="164">
        <v>0</v>
      </c>
      <c r="N4529" s="164">
        <v>0</v>
      </c>
      <c r="O4529" s="164">
        <v>0</v>
      </c>
      <c r="P4529" s="164">
        <v>0</v>
      </c>
      <c r="Q4529" s="164">
        <v>0</v>
      </c>
      <c r="R4529" s="164">
        <v>0</v>
      </c>
      <c r="S4529" s="164">
        <v>0</v>
      </c>
      <c r="T4529" s="164">
        <v>0</v>
      </c>
    </row>
    <row r="4530" spans="1:20" ht="15.75" customHeight="1">
      <c r="A4530" s="126" t="s">
        <v>153</v>
      </c>
      <c r="B4530" s="163">
        <v>2017</v>
      </c>
      <c r="C4530" s="163">
        <v>8</v>
      </c>
      <c r="D4530" s="126" t="s">
        <v>60</v>
      </c>
      <c r="E4530" s="163">
        <v>13491</v>
      </c>
      <c r="F4530" s="163">
        <v>0</v>
      </c>
      <c r="G4530" s="163">
        <v>0</v>
      </c>
      <c r="H4530" s="163">
        <v>0</v>
      </c>
      <c r="I4530" s="163">
        <v>0</v>
      </c>
      <c r="J4530" s="163">
        <v>0</v>
      </c>
      <c r="K4530" s="163">
        <v>0</v>
      </c>
      <c r="L4530" s="163">
        <v>0</v>
      </c>
      <c r="M4530" s="163">
        <v>0</v>
      </c>
      <c r="N4530" s="163">
        <v>0</v>
      </c>
      <c r="O4530" s="163">
        <v>0</v>
      </c>
      <c r="P4530" s="163">
        <v>0</v>
      </c>
      <c r="Q4530" s="163">
        <v>0</v>
      </c>
      <c r="R4530" s="163">
        <v>0</v>
      </c>
      <c r="S4530" s="163">
        <v>0</v>
      </c>
      <c r="T4530" s="163">
        <v>0</v>
      </c>
    </row>
    <row r="4531" spans="1:20" ht="15.75" customHeight="1">
      <c r="A4531" s="130" t="s">
        <v>153</v>
      </c>
      <c r="B4531" s="164">
        <v>2017</v>
      </c>
      <c r="C4531" s="164">
        <v>9</v>
      </c>
      <c r="D4531" s="130" t="s">
        <v>61</v>
      </c>
      <c r="E4531" s="164">
        <v>13491</v>
      </c>
      <c r="F4531" s="164">
        <v>0</v>
      </c>
      <c r="G4531" s="164">
        <v>0</v>
      </c>
      <c r="H4531" s="164">
        <v>0</v>
      </c>
      <c r="I4531" s="164">
        <v>0</v>
      </c>
      <c r="J4531" s="164">
        <v>0</v>
      </c>
      <c r="K4531" s="164">
        <v>8</v>
      </c>
      <c r="L4531" s="164">
        <v>113</v>
      </c>
      <c r="M4531" s="164">
        <v>115.9</v>
      </c>
      <c r="N4531" s="164">
        <v>8.0000000000000002E-3</v>
      </c>
      <c r="O4531" s="164">
        <v>8.9999999999999993E-3</v>
      </c>
      <c r="P4531" s="164">
        <v>8</v>
      </c>
      <c r="Q4531" s="164">
        <v>113</v>
      </c>
      <c r="R4531" s="164">
        <v>115.9</v>
      </c>
      <c r="S4531" s="164">
        <v>8.0000000000000002E-3</v>
      </c>
      <c r="T4531" s="164">
        <v>8.9999999999999993E-3</v>
      </c>
    </row>
    <row r="4532" spans="1:20" ht="15.75" customHeight="1">
      <c r="A4532" s="126" t="s">
        <v>153</v>
      </c>
      <c r="B4532" s="163">
        <v>2018</v>
      </c>
      <c r="C4532" s="163">
        <v>0</v>
      </c>
      <c r="D4532" s="126" t="s">
        <v>53</v>
      </c>
      <c r="E4532" s="163">
        <v>13729</v>
      </c>
      <c r="F4532" s="163">
        <v>0</v>
      </c>
      <c r="G4532" s="163">
        <v>0</v>
      </c>
      <c r="H4532" s="163">
        <v>0</v>
      </c>
      <c r="I4532" s="163">
        <v>0</v>
      </c>
      <c r="J4532" s="163">
        <v>0</v>
      </c>
      <c r="K4532" s="163">
        <v>6</v>
      </c>
      <c r="L4532" s="163">
        <v>41</v>
      </c>
      <c r="M4532" s="163">
        <v>79.900000000000006</v>
      </c>
      <c r="N4532" s="163">
        <v>3.0000000000000001E-3</v>
      </c>
      <c r="O4532" s="163">
        <v>6.0000000000000001E-3</v>
      </c>
      <c r="P4532" s="163">
        <v>6</v>
      </c>
      <c r="Q4532" s="163">
        <v>41</v>
      </c>
      <c r="R4532" s="163">
        <v>79.900000000000006</v>
      </c>
      <c r="S4532" s="163">
        <v>3.0000000000000001E-3</v>
      </c>
      <c r="T4532" s="163">
        <v>6.0000000000000001E-3</v>
      </c>
    </row>
    <row r="4533" spans="1:20" ht="15.75" customHeight="1">
      <c r="A4533" s="130" t="s">
        <v>153</v>
      </c>
      <c r="B4533" s="164">
        <v>2018</v>
      </c>
      <c r="C4533" s="164">
        <v>1</v>
      </c>
      <c r="D4533" s="130" t="s">
        <v>54</v>
      </c>
      <c r="E4533" s="164">
        <v>13729</v>
      </c>
      <c r="F4533" s="164">
        <v>0</v>
      </c>
      <c r="G4533" s="164">
        <v>0</v>
      </c>
      <c r="H4533" s="164">
        <v>0</v>
      </c>
      <c r="I4533" s="164">
        <v>0</v>
      </c>
      <c r="J4533" s="164">
        <v>0</v>
      </c>
      <c r="K4533" s="164">
        <v>40</v>
      </c>
      <c r="L4533" s="164">
        <v>554</v>
      </c>
      <c r="M4533" s="164">
        <v>520.20000000000005</v>
      </c>
      <c r="N4533" s="164">
        <v>0.04</v>
      </c>
      <c r="O4533" s="164">
        <v>3.7999999999999999E-2</v>
      </c>
      <c r="P4533" s="164">
        <v>40</v>
      </c>
      <c r="Q4533" s="164">
        <v>554</v>
      </c>
      <c r="R4533" s="164">
        <v>520.20000000000005</v>
      </c>
      <c r="S4533" s="164">
        <v>0.04</v>
      </c>
      <c r="T4533" s="164">
        <v>3.7999999999999999E-2</v>
      </c>
    </row>
    <row r="4534" spans="1:20" ht="15.75" customHeight="1">
      <c r="A4534" s="126" t="s">
        <v>153</v>
      </c>
      <c r="B4534" s="163">
        <v>2018</v>
      </c>
      <c r="C4534" s="163">
        <v>2</v>
      </c>
      <c r="D4534" s="126" t="s">
        <v>1415</v>
      </c>
      <c r="E4534" s="163">
        <v>13729</v>
      </c>
      <c r="F4534" s="163">
        <v>2</v>
      </c>
      <c r="G4534" s="163">
        <v>17080</v>
      </c>
      <c r="H4534" s="163">
        <v>27545</v>
      </c>
      <c r="I4534" s="163">
        <v>1.244</v>
      </c>
      <c r="J4534" s="163">
        <v>2.0049999999999999</v>
      </c>
      <c r="K4534" s="163">
        <v>0</v>
      </c>
      <c r="L4534" s="163">
        <v>0</v>
      </c>
      <c r="M4534" s="163">
        <v>0</v>
      </c>
      <c r="N4534" s="163">
        <v>0</v>
      </c>
      <c r="O4534" s="163">
        <v>0</v>
      </c>
      <c r="P4534" s="163">
        <v>2</v>
      </c>
      <c r="Q4534" s="163">
        <v>17080</v>
      </c>
      <c r="R4534" s="163">
        <v>27545</v>
      </c>
      <c r="S4534" s="163">
        <v>1.244</v>
      </c>
      <c r="T4534" s="163">
        <v>2.0049999999999999</v>
      </c>
    </row>
    <row r="4535" spans="1:20" ht="15.75" customHeight="1">
      <c r="A4535" s="130" t="s">
        <v>153</v>
      </c>
      <c r="B4535" s="164">
        <v>2018</v>
      </c>
      <c r="C4535" s="164">
        <v>3</v>
      </c>
      <c r="D4535" s="130" t="s">
        <v>55</v>
      </c>
      <c r="E4535" s="164">
        <v>13729</v>
      </c>
      <c r="F4535" s="164">
        <v>0</v>
      </c>
      <c r="G4535" s="164">
        <v>0</v>
      </c>
      <c r="H4535" s="164">
        <v>0</v>
      </c>
      <c r="I4535" s="164">
        <v>0</v>
      </c>
      <c r="J4535" s="164">
        <v>0</v>
      </c>
      <c r="K4535" s="164">
        <v>14</v>
      </c>
      <c r="L4535" s="164">
        <v>2494</v>
      </c>
      <c r="M4535" s="164">
        <v>3089.1</v>
      </c>
      <c r="N4535" s="164">
        <v>0.182</v>
      </c>
      <c r="O4535" s="164">
        <v>0.22500000000000001</v>
      </c>
      <c r="P4535" s="164">
        <v>14</v>
      </c>
      <c r="Q4535" s="164">
        <v>2494</v>
      </c>
      <c r="R4535" s="164">
        <v>3089.1</v>
      </c>
      <c r="S4535" s="164">
        <v>0.182</v>
      </c>
      <c r="T4535" s="164">
        <v>0.22500000000000001</v>
      </c>
    </row>
    <row r="4536" spans="1:20" ht="15.75" customHeight="1">
      <c r="A4536" s="126" t="s">
        <v>153</v>
      </c>
      <c r="B4536" s="163">
        <v>2018</v>
      </c>
      <c r="C4536" s="163">
        <v>4</v>
      </c>
      <c r="D4536" s="126" t="s">
        <v>56</v>
      </c>
      <c r="E4536" s="163">
        <v>13729</v>
      </c>
      <c r="F4536" s="163">
        <v>0</v>
      </c>
      <c r="G4536" s="163">
        <v>0</v>
      </c>
      <c r="H4536" s="163">
        <v>0</v>
      </c>
      <c r="I4536" s="163">
        <v>0</v>
      </c>
      <c r="J4536" s="163">
        <v>0</v>
      </c>
      <c r="K4536" s="163">
        <v>0</v>
      </c>
      <c r="L4536" s="163">
        <v>0</v>
      </c>
      <c r="M4536" s="163">
        <v>0</v>
      </c>
      <c r="N4536" s="163">
        <v>0</v>
      </c>
      <c r="O4536" s="163">
        <v>0</v>
      </c>
      <c r="P4536" s="163">
        <v>0</v>
      </c>
      <c r="Q4536" s="163">
        <v>0</v>
      </c>
      <c r="R4536" s="163">
        <v>0</v>
      </c>
      <c r="S4536" s="163">
        <v>0</v>
      </c>
      <c r="T4536" s="163">
        <v>0</v>
      </c>
    </row>
    <row r="4537" spans="1:20" ht="15.75" customHeight="1">
      <c r="A4537" s="130" t="s">
        <v>153</v>
      </c>
      <c r="B4537" s="164">
        <v>2018</v>
      </c>
      <c r="C4537" s="164">
        <v>5</v>
      </c>
      <c r="D4537" s="130" t="s">
        <v>57</v>
      </c>
      <c r="E4537" s="164">
        <v>13729</v>
      </c>
      <c r="F4537" s="164">
        <v>0</v>
      </c>
      <c r="G4537" s="164">
        <v>0</v>
      </c>
      <c r="H4537" s="164">
        <v>0</v>
      </c>
      <c r="I4537" s="164">
        <v>0</v>
      </c>
      <c r="J4537" s="164">
        <v>0</v>
      </c>
      <c r="K4537" s="164">
        <v>30</v>
      </c>
      <c r="L4537" s="164">
        <v>2177</v>
      </c>
      <c r="M4537" s="164">
        <v>1470.4</v>
      </c>
      <c r="N4537" s="164">
        <v>0.159</v>
      </c>
      <c r="O4537" s="164">
        <v>0.107</v>
      </c>
      <c r="P4537" s="164">
        <v>30</v>
      </c>
      <c r="Q4537" s="164">
        <v>2177</v>
      </c>
      <c r="R4537" s="164">
        <v>1470.4</v>
      </c>
      <c r="S4537" s="164">
        <v>0.159</v>
      </c>
      <c r="T4537" s="164">
        <v>0.107</v>
      </c>
    </row>
    <row r="4538" spans="1:20" ht="15.75" customHeight="1">
      <c r="A4538" s="126" t="s">
        <v>153</v>
      </c>
      <c r="B4538" s="163">
        <v>2018</v>
      </c>
      <c r="C4538" s="163">
        <v>6</v>
      </c>
      <c r="D4538" s="126" t="s">
        <v>58</v>
      </c>
      <c r="E4538" s="163">
        <v>13729</v>
      </c>
      <c r="F4538" s="163">
        <v>10</v>
      </c>
      <c r="G4538" s="163">
        <v>10226</v>
      </c>
      <c r="H4538" s="163">
        <v>14674</v>
      </c>
      <c r="I4538" s="163">
        <v>0.745</v>
      </c>
      <c r="J4538" s="163">
        <v>1.0680000000000001</v>
      </c>
      <c r="K4538" s="163">
        <v>6</v>
      </c>
      <c r="L4538" s="163">
        <v>875</v>
      </c>
      <c r="M4538" s="163">
        <v>1216</v>
      </c>
      <c r="N4538" s="163">
        <v>6.4000000000000001E-2</v>
      </c>
      <c r="O4538" s="163">
        <v>8.8999999999999996E-2</v>
      </c>
      <c r="P4538" s="163">
        <v>16</v>
      </c>
      <c r="Q4538" s="163">
        <v>11101</v>
      </c>
      <c r="R4538" s="163">
        <v>15890</v>
      </c>
      <c r="S4538" s="163">
        <v>0.80900000000000005</v>
      </c>
      <c r="T4538" s="163">
        <v>1.157</v>
      </c>
    </row>
    <row r="4539" spans="1:20" ht="15.75" customHeight="1">
      <c r="A4539" s="130" t="s">
        <v>153</v>
      </c>
      <c r="B4539" s="164">
        <v>2018</v>
      </c>
      <c r="C4539" s="164">
        <v>7</v>
      </c>
      <c r="D4539" s="130" t="s">
        <v>59</v>
      </c>
      <c r="E4539" s="164">
        <v>13729</v>
      </c>
      <c r="F4539" s="164">
        <v>0</v>
      </c>
      <c r="G4539" s="164">
        <v>0</v>
      </c>
      <c r="H4539" s="164">
        <v>0</v>
      </c>
      <c r="I4539" s="164">
        <v>0</v>
      </c>
      <c r="J4539" s="164">
        <v>0</v>
      </c>
      <c r="K4539" s="164">
        <v>0</v>
      </c>
      <c r="L4539" s="164">
        <v>0</v>
      </c>
      <c r="M4539" s="164">
        <v>0</v>
      </c>
      <c r="N4539" s="164">
        <v>0</v>
      </c>
      <c r="O4539" s="164">
        <v>0</v>
      </c>
      <c r="P4539" s="164">
        <v>0</v>
      </c>
      <c r="Q4539" s="164">
        <v>0</v>
      </c>
      <c r="R4539" s="164">
        <v>0</v>
      </c>
      <c r="S4539" s="164">
        <v>0</v>
      </c>
      <c r="T4539" s="164">
        <v>0</v>
      </c>
    </row>
    <row r="4540" spans="1:20" ht="15.75" customHeight="1">
      <c r="A4540" s="126" t="s">
        <v>153</v>
      </c>
      <c r="B4540" s="163">
        <v>2018</v>
      </c>
      <c r="C4540" s="163">
        <v>8</v>
      </c>
      <c r="D4540" s="126" t="s">
        <v>60</v>
      </c>
      <c r="E4540" s="163">
        <v>13729</v>
      </c>
      <c r="F4540" s="163">
        <v>0</v>
      </c>
      <c r="G4540" s="163">
        <v>0</v>
      </c>
      <c r="H4540" s="163">
        <v>0</v>
      </c>
      <c r="I4540" s="163">
        <v>0</v>
      </c>
      <c r="J4540" s="163">
        <v>0</v>
      </c>
      <c r="K4540" s="163">
        <v>0</v>
      </c>
      <c r="L4540" s="163">
        <v>0</v>
      </c>
      <c r="M4540" s="163">
        <v>0</v>
      </c>
      <c r="N4540" s="163">
        <v>0</v>
      </c>
      <c r="O4540" s="163">
        <v>0</v>
      </c>
      <c r="P4540" s="163">
        <v>0</v>
      </c>
      <c r="Q4540" s="163">
        <v>0</v>
      </c>
      <c r="R4540" s="163">
        <v>0</v>
      </c>
      <c r="S4540" s="163">
        <v>0</v>
      </c>
      <c r="T4540" s="163">
        <v>0</v>
      </c>
    </row>
    <row r="4541" spans="1:20" ht="15.75" customHeight="1">
      <c r="A4541" s="130" t="s">
        <v>153</v>
      </c>
      <c r="B4541" s="164">
        <v>2018</v>
      </c>
      <c r="C4541" s="164">
        <v>9</v>
      </c>
      <c r="D4541" s="130" t="s">
        <v>61</v>
      </c>
      <c r="E4541" s="164">
        <v>13729</v>
      </c>
      <c r="F4541" s="164">
        <v>0</v>
      </c>
      <c r="G4541" s="164">
        <v>0</v>
      </c>
      <c r="H4541" s="164">
        <v>0</v>
      </c>
      <c r="I4541" s="164">
        <v>0</v>
      </c>
      <c r="J4541" s="164">
        <v>0</v>
      </c>
      <c r="K4541" s="164">
        <v>8</v>
      </c>
      <c r="L4541" s="164">
        <v>2348</v>
      </c>
      <c r="M4541" s="164">
        <v>4359.6000000000004</v>
      </c>
      <c r="N4541" s="164">
        <v>0.17100000000000001</v>
      </c>
      <c r="O4541" s="164">
        <v>0.318</v>
      </c>
      <c r="P4541" s="164">
        <v>8</v>
      </c>
      <c r="Q4541" s="164">
        <v>2348</v>
      </c>
      <c r="R4541" s="164">
        <v>4359.6000000000004</v>
      </c>
      <c r="S4541" s="164">
        <v>0.17100000000000001</v>
      </c>
      <c r="T4541" s="164">
        <v>0.318</v>
      </c>
    </row>
    <row r="4542" spans="1:20" ht="15.75" customHeight="1">
      <c r="A4542" s="126" t="s">
        <v>153</v>
      </c>
      <c r="B4542" s="163">
        <v>2019</v>
      </c>
      <c r="C4542" s="163">
        <v>0</v>
      </c>
      <c r="D4542" s="126" t="s">
        <v>53</v>
      </c>
      <c r="E4542" s="163">
        <v>13940</v>
      </c>
      <c r="F4542" s="163">
        <v>0</v>
      </c>
      <c r="G4542" s="163">
        <v>0</v>
      </c>
      <c r="H4542" s="163">
        <v>0</v>
      </c>
      <c r="I4542" s="163">
        <v>0</v>
      </c>
      <c r="J4542" s="163">
        <v>0</v>
      </c>
      <c r="K4542" s="163">
        <v>5</v>
      </c>
      <c r="L4542" s="163">
        <v>1361</v>
      </c>
      <c r="M4542" s="163">
        <v>1073.1500000000001</v>
      </c>
      <c r="N4542" s="163">
        <v>9.8000000000000004E-2</v>
      </c>
      <c r="O4542" s="163">
        <v>7.6999999999999999E-2</v>
      </c>
      <c r="P4542" s="163">
        <v>5</v>
      </c>
      <c r="Q4542" s="163">
        <v>1361</v>
      </c>
      <c r="R4542" s="163">
        <v>1073.1500000000001</v>
      </c>
      <c r="S4542" s="163">
        <v>9.8000000000000004E-2</v>
      </c>
      <c r="T4542" s="163">
        <v>7.6999999999999999E-2</v>
      </c>
    </row>
    <row r="4543" spans="1:20" ht="15.75" customHeight="1">
      <c r="A4543" s="130" t="s">
        <v>153</v>
      </c>
      <c r="B4543" s="164">
        <v>2019</v>
      </c>
      <c r="C4543" s="164">
        <v>1</v>
      </c>
      <c r="D4543" s="130" t="s">
        <v>54</v>
      </c>
      <c r="E4543" s="164">
        <v>13940</v>
      </c>
      <c r="F4543" s="164">
        <v>0</v>
      </c>
      <c r="G4543" s="164">
        <v>0</v>
      </c>
      <c r="H4543" s="164">
        <v>0</v>
      </c>
      <c r="I4543" s="164">
        <v>0</v>
      </c>
      <c r="J4543" s="164">
        <v>0</v>
      </c>
      <c r="K4543" s="164">
        <v>39</v>
      </c>
      <c r="L4543" s="164">
        <v>605</v>
      </c>
      <c r="M4543" s="164">
        <v>1721.55</v>
      </c>
      <c r="N4543" s="164">
        <v>4.2999999999999997E-2</v>
      </c>
      <c r="O4543" s="164">
        <v>0.123</v>
      </c>
      <c r="P4543" s="164">
        <v>39</v>
      </c>
      <c r="Q4543" s="164">
        <v>605</v>
      </c>
      <c r="R4543" s="164">
        <v>1721.55</v>
      </c>
      <c r="S4543" s="164">
        <v>4.2999999999999997E-2</v>
      </c>
      <c r="T4543" s="164">
        <v>0.123</v>
      </c>
    </row>
    <row r="4544" spans="1:20" ht="15.75" customHeight="1">
      <c r="A4544" s="126" t="s">
        <v>153</v>
      </c>
      <c r="B4544" s="163">
        <v>2019</v>
      </c>
      <c r="C4544" s="163">
        <v>2</v>
      </c>
      <c r="D4544" s="126" t="s">
        <v>1415</v>
      </c>
      <c r="E4544" s="163">
        <v>13940</v>
      </c>
      <c r="F4544" s="163">
        <v>2</v>
      </c>
      <c r="G4544" s="163">
        <v>8225</v>
      </c>
      <c r="H4544" s="163">
        <v>13332</v>
      </c>
      <c r="I4544" s="163">
        <v>0.59</v>
      </c>
      <c r="J4544" s="163">
        <v>0.95599999999999996</v>
      </c>
      <c r="K4544" s="163">
        <v>1</v>
      </c>
      <c r="L4544" s="163">
        <v>8692</v>
      </c>
      <c r="M4544" s="163">
        <v>10720</v>
      </c>
      <c r="N4544" s="163">
        <v>0.624</v>
      </c>
      <c r="O4544" s="163">
        <v>0.76900000000000002</v>
      </c>
      <c r="P4544" s="163">
        <v>3</v>
      </c>
      <c r="Q4544" s="163">
        <v>16917</v>
      </c>
      <c r="R4544" s="163">
        <v>24052</v>
      </c>
      <c r="S4544" s="163">
        <v>1.2130000000000001</v>
      </c>
      <c r="T4544" s="163">
        <v>1.7250000000000001</v>
      </c>
    </row>
    <row r="4545" spans="1:20" ht="15.75" customHeight="1">
      <c r="A4545" s="130" t="s">
        <v>153</v>
      </c>
      <c r="B4545" s="164">
        <v>2019</v>
      </c>
      <c r="C4545" s="164">
        <v>3</v>
      </c>
      <c r="D4545" s="130" t="s">
        <v>55</v>
      </c>
      <c r="E4545" s="164">
        <v>13940</v>
      </c>
      <c r="F4545" s="164">
        <v>0</v>
      </c>
      <c r="G4545" s="164">
        <v>0</v>
      </c>
      <c r="H4545" s="164">
        <v>0</v>
      </c>
      <c r="I4545" s="164">
        <v>0</v>
      </c>
      <c r="J4545" s="164">
        <v>0</v>
      </c>
      <c r="K4545" s="164">
        <v>12</v>
      </c>
      <c r="L4545" s="164">
        <v>2447</v>
      </c>
      <c r="M4545" s="164">
        <v>3962</v>
      </c>
      <c r="N4545" s="164">
        <v>0.17599999999999999</v>
      </c>
      <c r="O4545" s="164">
        <v>0.28399999999999997</v>
      </c>
      <c r="P4545" s="164">
        <v>12</v>
      </c>
      <c r="Q4545" s="164">
        <v>2447</v>
      </c>
      <c r="R4545" s="164">
        <v>3962</v>
      </c>
      <c r="S4545" s="164">
        <v>0.17599999999999999</v>
      </c>
      <c r="T4545" s="164">
        <v>0.28399999999999997</v>
      </c>
    </row>
    <row r="4546" spans="1:20" ht="15.75" customHeight="1">
      <c r="A4546" s="126" t="s">
        <v>153</v>
      </c>
      <c r="B4546" s="163">
        <v>2019</v>
      </c>
      <c r="C4546" s="163">
        <v>4</v>
      </c>
      <c r="D4546" s="126" t="s">
        <v>56</v>
      </c>
      <c r="E4546" s="163">
        <v>13940</v>
      </c>
      <c r="F4546" s="163">
        <v>0</v>
      </c>
      <c r="G4546" s="163">
        <v>0</v>
      </c>
      <c r="H4546" s="163">
        <v>0</v>
      </c>
      <c r="I4546" s="163">
        <v>0</v>
      </c>
      <c r="J4546" s="163">
        <v>0</v>
      </c>
      <c r="K4546" s="163">
        <v>0</v>
      </c>
      <c r="L4546" s="163">
        <v>0</v>
      </c>
      <c r="M4546" s="163">
        <v>0</v>
      </c>
      <c r="N4546" s="163">
        <v>0</v>
      </c>
      <c r="O4546" s="163">
        <v>0</v>
      </c>
      <c r="P4546" s="163">
        <v>0</v>
      </c>
      <c r="Q4546" s="163">
        <v>0</v>
      </c>
      <c r="R4546" s="163">
        <v>0</v>
      </c>
      <c r="S4546" s="163">
        <v>0</v>
      </c>
      <c r="T4546" s="163">
        <v>0</v>
      </c>
    </row>
    <row r="4547" spans="1:20" ht="15.75" customHeight="1">
      <c r="A4547" s="130" t="s">
        <v>153</v>
      </c>
      <c r="B4547" s="164">
        <v>2019</v>
      </c>
      <c r="C4547" s="164">
        <v>5</v>
      </c>
      <c r="D4547" s="130" t="s">
        <v>57</v>
      </c>
      <c r="E4547" s="164">
        <v>13940</v>
      </c>
      <c r="F4547" s="164">
        <v>0</v>
      </c>
      <c r="G4547" s="164">
        <v>0</v>
      </c>
      <c r="H4547" s="164">
        <v>0</v>
      </c>
      <c r="I4547" s="164">
        <v>0</v>
      </c>
      <c r="J4547" s="164">
        <v>0</v>
      </c>
      <c r="K4547" s="164">
        <v>21</v>
      </c>
      <c r="L4547" s="164">
        <v>818</v>
      </c>
      <c r="M4547" s="164">
        <v>809.1</v>
      </c>
      <c r="N4547" s="164">
        <v>5.8999999999999997E-2</v>
      </c>
      <c r="O4547" s="164">
        <v>5.8000000000000003E-2</v>
      </c>
      <c r="P4547" s="164">
        <v>21</v>
      </c>
      <c r="Q4547" s="164">
        <v>818</v>
      </c>
      <c r="R4547" s="164">
        <v>809.1</v>
      </c>
      <c r="S4547" s="164">
        <v>5.8999999999999997E-2</v>
      </c>
      <c r="T4547" s="164">
        <v>5.8000000000000003E-2</v>
      </c>
    </row>
    <row r="4548" spans="1:20" ht="15.75" customHeight="1">
      <c r="A4548" s="126" t="s">
        <v>153</v>
      </c>
      <c r="B4548" s="163">
        <v>2019</v>
      </c>
      <c r="C4548" s="163">
        <v>6</v>
      </c>
      <c r="D4548" s="126" t="s">
        <v>58</v>
      </c>
      <c r="E4548" s="163">
        <v>13940</v>
      </c>
      <c r="F4548" s="163">
        <v>0</v>
      </c>
      <c r="G4548" s="163">
        <v>0</v>
      </c>
      <c r="H4548" s="163">
        <v>0</v>
      </c>
      <c r="I4548" s="163">
        <v>0</v>
      </c>
      <c r="J4548" s="163">
        <v>0</v>
      </c>
      <c r="K4548" s="163">
        <v>18</v>
      </c>
      <c r="L4548" s="163">
        <v>1919</v>
      </c>
      <c r="M4548" s="163">
        <v>8710.9</v>
      </c>
      <c r="N4548" s="163">
        <v>0.13800000000000001</v>
      </c>
      <c r="O4548" s="163">
        <v>0.625</v>
      </c>
      <c r="P4548" s="163">
        <v>18</v>
      </c>
      <c r="Q4548" s="163">
        <v>1919</v>
      </c>
      <c r="R4548" s="163">
        <v>8710.9</v>
      </c>
      <c r="S4548" s="163">
        <v>0.13800000000000001</v>
      </c>
      <c r="T4548" s="163">
        <v>0.625</v>
      </c>
    </row>
    <row r="4549" spans="1:20" ht="15.75" customHeight="1">
      <c r="A4549" s="130" t="s">
        <v>153</v>
      </c>
      <c r="B4549" s="164">
        <v>2019</v>
      </c>
      <c r="C4549" s="164">
        <v>7</v>
      </c>
      <c r="D4549" s="130" t="s">
        <v>59</v>
      </c>
      <c r="E4549" s="164">
        <v>13940</v>
      </c>
      <c r="F4549" s="164">
        <v>0</v>
      </c>
      <c r="G4549" s="164">
        <v>0</v>
      </c>
      <c r="H4549" s="164">
        <v>0</v>
      </c>
      <c r="I4549" s="164">
        <v>0</v>
      </c>
      <c r="J4549" s="164">
        <v>0</v>
      </c>
      <c r="K4549" s="164">
        <v>0</v>
      </c>
      <c r="L4549" s="164">
        <v>0</v>
      </c>
      <c r="M4549" s="164">
        <v>0</v>
      </c>
      <c r="N4549" s="164">
        <v>0</v>
      </c>
      <c r="O4549" s="164">
        <v>0</v>
      </c>
      <c r="P4549" s="164">
        <v>0</v>
      </c>
      <c r="Q4549" s="164">
        <v>0</v>
      </c>
      <c r="R4549" s="164">
        <v>0</v>
      </c>
      <c r="S4549" s="164">
        <v>0</v>
      </c>
      <c r="T4549" s="164">
        <v>0</v>
      </c>
    </row>
    <row r="4550" spans="1:20" ht="15.75" customHeight="1">
      <c r="A4550" s="126" t="s">
        <v>153</v>
      </c>
      <c r="B4550" s="163">
        <v>2019</v>
      </c>
      <c r="C4550" s="163">
        <v>8</v>
      </c>
      <c r="D4550" s="126" t="s">
        <v>60</v>
      </c>
      <c r="E4550" s="163">
        <v>13940</v>
      </c>
      <c r="F4550" s="163">
        <v>0</v>
      </c>
      <c r="G4550" s="163">
        <v>0</v>
      </c>
      <c r="H4550" s="163">
        <v>0</v>
      </c>
      <c r="I4550" s="163">
        <v>0</v>
      </c>
      <c r="J4550" s="163">
        <v>0</v>
      </c>
      <c r="K4550" s="163">
        <v>1</v>
      </c>
      <c r="L4550" s="163">
        <v>14</v>
      </c>
      <c r="M4550" s="163">
        <v>3.5</v>
      </c>
      <c r="N4550" s="163">
        <v>1E-3</v>
      </c>
      <c r="O4550" s="163">
        <v>0</v>
      </c>
      <c r="P4550" s="163">
        <v>1</v>
      </c>
      <c r="Q4550" s="163">
        <v>14</v>
      </c>
      <c r="R4550" s="163">
        <v>3.5</v>
      </c>
      <c r="S4550" s="163">
        <v>1E-3</v>
      </c>
      <c r="T4550" s="163">
        <v>0</v>
      </c>
    </row>
    <row r="4551" spans="1:20" ht="15.75" customHeight="1">
      <c r="A4551" s="130" t="s">
        <v>153</v>
      </c>
      <c r="B4551" s="164">
        <v>2019</v>
      </c>
      <c r="C4551" s="164">
        <v>9</v>
      </c>
      <c r="D4551" s="130" t="s">
        <v>61</v>
      </c>
      <c r="E4551" s="164">
        <v>13940</v>
      </c>
      <c r="F4551" s="164">
        <v>1</v>
      </c>
      <c r="G4551" s="164">
        <v>4737</v>
      </c>
      <c r="H4551" s="164">
        <v>22900</v>
      </c>
      <c r="I4551" s="164">
        <v>0.34</v>
      </c>
      <c r="J4551" s="164">
        <v>1.643</v>
      </c>
      <c r="K4551" s="164">
        <v>7</v>
      </c>
      <c r="L4551" s="164">
        <v>1395</v>
      </c>
      <c r="M4551" s="164">
        <v>3098.4</v>
      </c>
      <c r="N4551" s="164">
        <v>0.1</v>
      </c>
      <c r="O4551" s="164">
        <v>0.222</v>
      </c>
      <c r="P4551" s="164">
        <v>8</v>
      </c>
      <c r="Q4551" s="164">
        <v>6132</v>
      </c>
      <c r="R4551" s="164">
        <v>25998.400000000001</v>
      </c>
      <c r="S4551" s="164">
        <v>0.44</v>
      </c>
      <c r="T4551" s="164">
        <v>1.865</v>
      </c>
    </row>
    <row r="4552" spans="1:20" ht="15.75" customHeight="1">
      <c r="A4552" s="126" t="s">
        <v>153</v>
      </c>
      <c r="B4552" s="163">
        <v>2020</v>
      </c>
      <c r="C4552" s="163">
        <v>0</v>
      </c>
      <c r="D4552" s="126" t="s">
        <v>53</v>
      </c>
      <c r="E4552" s="163">
        <v>14183</v>
      </c>
      <c r="F4552" s="163">
        <v>0</v>
      </c>
      <c r="G4552" s="163">
        <v>0</v>
      </c>
      <c r="H4552" s="163">
        <v>0</v>
      </c>
      <c r="I4552" s="163">
        <v>0</v>
      </c>
      <c r="J4552" s="163">
        <v>0</v>
      </c>
      <c r="K4552" s="163">
        <v>16</v>
      </c>
      <c r="L4552" s="163">
        <v>1275</v>
      </c>
      <c r="M4552" s="163">
        <v>530.04</v>
      </c>
      <c r="N4552" s="163">
        <v>0.09</v>
      </c>
      <c r="O4552" s="163">
        <v>3.6999999999999998E-2</v>
      </c>
      <c r="P4552" s="163">
        <v>16</v>
      </c>
      <c r="Q4552" s="163">
        <v>1275</v>
      </c>
      <c r="R4552" s="163">
        <v>530.04</v>
      </c>
      <c r="S4552" s="163">
        <v>0.09</v>
      </c>
      <c r="T4552" s="163">
        <v>3.6999999999999998E-2</v>
      </c>
    </row>
    <row r="4553" spans="1:20" ht="15.75" customHeight="1">
      <c r="A4553" s="130" t="s">
        <v>153</v>
      </c>
      <c r="B4553" s="164">
        <v>2020</v>
      </c>
      <c r="C4553" s="164">
        <v>1</v>
      </c>
      <c r="D4553" s="130" t="s">
        <v>54</v>
      </c>
      <c r="E4553" s="164">
        <v>14183</v>
      </c>
      <c r="F4553" s="164">
        <v>0</v>
      </c>
      <c r="G4553" s="164">
        <v>0</v>
      </c>
      <c r="H4553" s="164">
        <v>0</v>
      </c>
      <c r="I4553" s="164">
        <v>0</v>
      </c>
      <c r="J4553" s="164">
        <v>0</v>
      </c>
      <c r="K4553" s="164">
        <v>55</v>
      </c>
      <c r="L4553" s="164">
        <v>454</v>
      </c>
      <c r="M4553" s="164">
        <v>689.77</v>
      </c>
      <c r="N4553" s="164">
        <v>3.2000000000000001E-2</v>
      </c>
      <c r="O4553" s="164">
        <v>4.9000000000000002E-2</v>
      </c>
      <c r="P4553" s="164">
        <v>55</v>
      </c>
      <c r="Q4553" s="164">
        <v>454</v>
      </c>
      <c r="R4553" s="164">
        <v>689.77</v>
      </c>
      <c r="S4553" s="164">
        <v>3.2000000000000001E-2</v>
      </c>
      <c r="T4553" s="164">
        <v>4.9000000000000002E-2</v>
      </c>
    </row>
    <row r="4554" spans="1:20" ht="15.75" customHeight="1">
      <c r="A4554" s="126" t="s">
        <v>153</v>
      </c>
      <c r="B4554" s="163">
        <v>2020</v>
      </c>
      <c r="C4554" s="163">
        <v>2</v>
      </c>
      <c r="D4554" s="126" t="s">
        <v>1415</v>
      </c>
      <c r="E4554" s="163">
        <v>14183</v>
      </c>
      <c r="F4554" s="163">
        <v>0</v>
      </c>
      <c r="G4554" s="163">
        <v>0</v>
      </c>
      <c r="H4554" s="163">
        <v>0</v>
      </c>
      <c r="I4554" s="163">
        <v>0</v>
      </c>
      <c r="J4554" s="163">
        <v>0</v>
      </c>
      <c r="K4554" s="163">
        <v>3</v>
      </c>
      <c r="L4554" s="163">
        <v>10073</v>
      </c>
      <c r="M4554" s="163">
        <v>6820.35</v>
      </c>
      <c r="N4554" s="163">
        <v>0.71</v>
      </c>
      <c r="O4554" s="163">
        <v>0.48099999999999998</v>
      </c>
      <c r="P4554" s="163">
        <v>3</v>
      </c>
      <c r="Q4554" s="163">
        <v>10073</v>
      </c>
      <c r="R4554" s="163">
        <v>6820.35</v>
      </c>
      <c r="S4554" s="163">
        <v>0.71</v>
      </c>
      <c r="T4554" s="163">
        <v>0.48099999999999998</v>
      </c>
    </row>
    <row r="4555" spans="1:20" ht="15.75" customHeight="1">
      <c r="A4555" s="130" t="s">
        <v>153</v>
      </c>
      <c r="B4555" s="164">
        <v>2020</v>
      </c>
      <c r="C4555" s="164">
        <v>3</v>
      </c>
      <c r="D4555" s="130" t="s">
        <v>55</v>
      </c>
      <c r="E4555" s="164">
        <v>14183</v>
      </c>
      <c r="F4555" s="164">
        <v>0</v>
      </c>
      <c r="G4555" s="164">
        <v>0</v>
      </c>
      <c r="H4555" s="164">
        <v>0</v>
      </c>
      <c r="I4555" s="164">
        <v>0</v>
      </c>
      <c r="J4555" s="164">
        <v>0</v>
      </c>
      <c r="K4555" s="164">
        <v>18</v>
      </c>
      <c r="L4555" s="164">
        <v>6510</v>
      </c>
      <c r="M4555" s="164">
        <v>8149.73</v>
      </c>
      <c r="N4555" s="164">
        <v>0.45900000000000002</v>
      </c>
      <c r="O4555" s="164">
        <v>0.57499999999999996</v>
      </c>
      <c r="P4555" s="164">
        <v>18</v>
      </c>
      <c r="Q4555" s="164">
        <v>6510</v>
      </c>
      <c r="R4555" s="164">
        <v>8149.73</v>
      </c>
      <c r="S4555" s="164">
        <v>0.45900000000000002</v>
      </c>
      <c r="T4555" s="164">
        <v>0.57499999999999996</v>
      </c>
    </row>
    <row r="4556" spans="1:20" ht="15.75" customHeight="1">
      <c r="A4556" s="126" t="s">
        <v>153</v>
      </c>
      <c r="B4556" s="163">
        <v>2020</v>
      </c>
      <c r="C4556" s="163">
        <v>4</v>
      </c>
      <c r="D4556" s="126" t="s">
        <v>56</v>
      </c>
      <c r="E4556" s="163">
        <v>14183</v>
      </c>
      <c r="F4556" s="163">
        <v>0</v>
      </c>
      <c r="G4556" s="163">
        <v>0</v>
      </c>
      <c r="H4556" s="163">
        <v>0</v>
      </c>
      <c r="I4556" s="163">
        <v>0</v>
      </c>
      <c r="J4556" s="163">
        <v>0</v>
      </c>
      <c r="K4556" s="163">
        <v>3</v>
      </c>
      <c r="L4556" s="163">
        <v>3</v>
      </c>
      <c r="M4556" s="163">
        <v>157.65</v>
      </c>
      <c r="N4556" s="163">
        <v>0</v>
      </c>
      <c r="O4556" s="163">
        <v>1.0999999999999999E-2</v>
      </c>
      <c r="P4556" s="163">
        <v>3</v>
      </c>
      <c r="Q4556" s="163">
        <v>3</v>
      </c>
      <c r="R4556" s="163">
        <v>157.65</v>
      </c>
      <c r="S4556" s="163">
        <v>0</v>
      </c>
      <c r="T4556" s="163">
        <v>1.0999999999999999E-2</v>
      </c>
    </row>
    <row r="4557" spans="1:20" ht="15.75" customHeight="1">
      <c r="A4557" s="130" t="s">
        <v>153</v>
      </c>
      <c r="B4557" s="164">
        <v>2020</v>
      </c>
      <c r="C4557" s="164">
        <v>5</v>
      </c>
      <c r="D4557" s="130" t="s">
        <v>57</v>
      </c>
      <c r="E4557" s="164">
        <v>14183</v>
      </c>
      <c r="F4557" s="164">
        <v>0</v>
      </c>
      <c r="G4557" s="164">
        <v>0</v>
      </c>
      <c r="H4557" s="164">
        <v>0</v>
      </c>
      <c r="I4557" s="164">
        <v>0</v>
      </c>
      <c r="J4557" s="164">
        <v>0</v>
      </c>
      <c r="K4557" s="164">
        <v>30</v>
      </c>
      <c r="L4557" s="164">
        <v>13342</v>
      </c>
      <c r="M4557" s="164">
        <v>17743.09</v>
      </c>
      <c r="N4557" s="164">
        <v>0.94099999999999995</v>
      </c>
      <c r="O4557" s="164">
        <v>1.25</v>
      </c>
      <c r="P4557" s="164">
        <v>30</v>
      </c>
      <c r="Q4557" s="164">
        <v>13342</v>
      </c>
      <c r="R4557" s="164">
        <v>17743.09</v>
      </c>
      <c r="S4557" s="164">
        <v>0.94099999999999995</v>
      </c>
      <c r="T4557" s="164">
        <v>1.25</v>
      </c>
    </row>
    <row r="4558" spans="1:20" ht="15.75" customHeight="1">
      <c r="A4558" s="126" t="s">
        <v>153</v>
      </c>
      <c r="B4558" s="163">
        <v>2020</v>
      </c>
      <c r="C4558" s="163">
        <v>6</v>
      </c>
      <c r="D4558" s="126" t="s">
        <v>58</v>
      </c>
      <c r="E4558" s="163">
        <v>14183</v>
      </c>
      <c r="F4558" s="163">
        <v>1</v>
      </c>
      <c r="G4558" s="163">
        <v>13827</v>
      </c>
      <c r="H4558" s="163">
        <v>36872</v>
      </c>
      <c r="I4558" s="163">
        <v>0.97499999999999998</v>
      </c>
      <c r="J4558" s="163">
        <v>2.6</v>
      </c>
      <c r="K4558" s="163">
        <v>6</v>
      </c>
      <c r="L4558" s="163">
        <v>9977</v>
      </c>
      <c r="M4558" s="163">
        <v>10419.57</v>
      </c>
      <c r="N4558" s="163">
        <v>0.70299999999999996</v>
      </c>
      <c r="O4558" s="163">
        <v>0.73499999999999999</v>
      </c>
      <c r="P4558" s="163">
        <v>7</v>
      </c>
      <c r="Q4558" s="163">
        <v>23804</v>
      </c>
      <c r="R4558" s="163">
        <v>47291.57</v>
      </c>
      <c r="S4558" s="163">
        <v>1.677</v>
      </c>
      <c r="T4558" s="163">
        <v>3.3340000000000001</v>
      </c>
    </row>
    <row r="4559" spans="1:20" ht="15.75" customHeight="1">
      <c r="A4559" s="130" t="s">
        <v>153</v>
      </c>
      <c r="B4559" s="164">
        <v>2020</v>
      </c>
      <c r="C4559" s="164">
        <v>7</v>
      </c>
      <c r="D4559" s="130" t="s">
        <v>59</v>
      </c>
      <c r="E4559" s="164">
        <v>14183</v>
      </c>
      <c r="F4559" s="164">
        <v>0</v>
      </c>
      <c r="G4559" s="164">
        <v>0</v>
      </c>
      <c r="H4559" s="164">
        <v>0</v>
      </c>
      <c r="I4559" s="164">
        <v>0</v>
      </c>
      <c r="J4559" s="164">
        <v>0</v>
      </c>
      <c r="K4559" s="164">
        <v>1</v>
      </c>
      <c r="L4559" s="164">
        <v>1</v>
      </c>
      <c r="M4559" s="164">
        <v>0.25</v>
      </c>
      <c r="N4559" s="164">
        <v>0</v>
      </c>
      <c r="O4559" s="164">
        <v>0</v>
      </c>
      <c r="P4559" s="164">
        <v>1</v>
      </c>
      <c r="Q4559" s="164">
        <v>1</v>
      </c>
      <c r="R4559" s="164">
        <v>0.25</v>
      </c>
      <c r="S4559" s="164">
        <v>0</v>
      </c>
      <c r="T4559" s="164">
        <v>0</v>
      </c>
    </row>
    <row r="4560" spans="1:20" ht="15.75" customHeight="1">
      <c r="A4560" s="126" t="s">
        <v>153</v>
      </c>
      <c r="B4560" s="163">
        <v>2020</v>
      </c>
      <c r="C4560" s="163">
        <v>8</v>
      </c>
      <c r="D4560" s="126" t="s">
        <v>60</v>
      </c>
      <c r="E4560" s="163">
        <v>14183</v>
      </c>
      <c r="F4560" s="163">
        <v>0</v>
      </c>
      <c r="G4560" s="163">
        <v>0</v>
      </c>
      <c r="H4560" s="163">
        <v>0</v>
      </c>
      <c r="I4560" s="163">
        <v>0</v>
      </c>
      <c r="J4560" s="163">
        <v>0</v>
      </c>
      <c r="K4560" s="163">
        <v>1</v>
      </c>
      <c r="L4560" s="163">
        <v>6</v>
      </c>
      <c r="M4560" s="163">
        <v>1.9</v>
      </c>
      <c r="N4560" s="163">
        <v>0</v>
      </c>
      <c r="O4560" s="163">
        <v>0</v>
      </c>
      <c r="P4560" s="163">
        <v>1</v>
      </c>
      <c r="Q4560" s="163">
        <v>6</v>
      </c>
      <c r="R4560" s="163">
        <v>1.9</v>
      </c>
      <c r="S4560" s="163">
        <v>0</v>
      </c>
      <c r="T4560" s="163">
        <v>0</v>
      </c>
    </row>
    <row r="4561" spans="1:20" ht="15.75" customHeight="1">
      <c r="A4561" s="130" t="s">
        <v>153</v>
      </c>
      <c r="B4561" s="164">
        <v>2020</v>
      </c>
      <c r="C4561" s="164">
        <v>9</v>
      </c>
      <c r="D4561" s="130" t="s">
        <v>61</v>
      </c>
      <c r="E4561" s="164">
        <v>14183</v>
      </c>
      <c r="F4561" s="164">
        <v>0</v>
      </c>
      <c r="G4561" s="164">
        <v>0</v>
      </c>
      <c r="H4561" s="164">
        <v>0</v>
      </c>
      <c r="I4561" s="164">
        <v>0</v>
      </c>
      <c r="J4561" s="164">
        <v>0</v>
      </c>
      <c r="K4561" s="164">
        <v>11</v>
      </c>
      <c r="L4561" s="164">
        <v>2321</v>
      </c>
      <c r="M4561" s="164">
        <v>2873.5</v>
      </c>
      <c r="N4561" s="164">
        <v>0.16400000000000001</v>
      </c>
      <c r="O4561" s="164">
        <v>0.20300000000000001</v>
      </c>
      <c r="P4561" s="164">
        <v>11</v>
      </c>
      <c r="Q4561" s="164">
        <v>2321</v>
      </c>
      <c r="R4561" s="164">
        <v>2873.5</v>
      </c>
      <c r="S4561" s="164">
        <v>0.16400000000000001</v>
      </c>
      <c r="T4561" s="164">
        <v>0.20300000000000001</v>
      </c>
    </row>
    <row r="4562" spans="1:20" ht="15.75" customHeight="1">
      <c r="A4562" s="126" t="s">
        <v>153</v>
      </c>
      <c r="B4562" s="163">
        <v>2021</v>
      </c>
      <c r="C4562" s="163">
        <v>0</v>
      </c>
      <c r="D4562" s="126" t="s">
        <v>53</v>
      </c>
      <c r="E4562" s="163">
        <v>14405</v>
      </c>
      <c r="F4562" s="163">
        <v>0</v>
      </c>
      <c r="G4562" s="163">
        <v>0</v>
      </c>
      <c r="H4562" s="163">
        <v>0</v>
      </c>
      <c r="I4562" s="163">
        <v>0</v>
      </c>
      <c r="J4562" s="163">
        <v>0</v>
      </c>
      <c r="K4562" s="163">
        <v>5</v>
      </c>
      <c r="L4562" s="163">
        <v>132</v>
      </c>
      <c r="M4562" s="163">
        <v>204.7</v>
      </c>
      <c r="N4562" s="163">
        <v>8.9999999999999993E-3</v>
      </c>
      <c r="O4562" s="163">
        <v>1.4E-2</v>
      </c>
      <c r="P4562" s="163">
        <v>5</v>
      </c>
      <c r="Q4562" s="163">
        <v>132</v>
      </c>
      <c r="R4562" s="163">
        <v>204.7</v>
      </c>
      <c r="S4562" s="163">
        <v>8.9999999999999993E-3</v>
      </c>
      <c r="T4562" s="163">
        <v>1.4E-2</v>
      </c>
    </row>
    <row r="4563" spans="1:20" ht="15.75" customHeight="1">
      <c r="A4563" s="130" t="s">
        <v>153</v>
      </c>
      <c r="B4563" s="164">
        <v>2021</v>
      </c>
      <c r="C4563" s="164">
        <v>1</v>
      </c>
      <c r="D4563" s="130" t="s">
        <v>54</v>
      </c>
      <c r="E4563" s="164">
        <v>14405</v>
      </c>
      <c r="F4563" s="164">
        <v>0</v>
      </c>
      <c r="G4563" s="164">
        <v>0</v>
      </c>
      <c r="H4563" s="164">
        <v>0</v>
      </c>
      <c r="I4563" s="164">
        <v>0</v>
      </c>
      <c r="J4563" s="164">
        <v>0</v>
      </c>
      <c r="K4563" s="164">
        <v>58</v>
      </c>
      <c r="L4563" s="164">
        <v>483</v>
      </c>
      <c r="M4563" s="164">
        <v>278.2</v>
      </c>
      <c r="N4563" s="164">
        <v>3.4000000000000002E-2</v>
      </c>
      <c r="O4563" s="164">
        <v>1.9E-2</v>
      </c>
      <c r="P4563" s="164">
        <v>58</v>
      </c>
      <c r="Q4563" s="164">
        <v>483</v>
      </c>
      <c r="R4563" s="164">
        <v>278.2</v>
      </c>
      <c r="S4563" s="164">
        <v>3.4000000000000002E-2</v>
      </c>
      <c r="T4563" s="164">
        <v>1.9E-2</v>
      </c>
    </row>
    <row r="4564" spans="1:20" ht="15.75" customHeight="1">
      <c r="A4564" s="126" t="s">
        <v>153</v>
      </c>
      <c r="B4564" s="163">
        <v>2021</v>
      </c>
      <c r="C4564" s="163">
        <v>2</v>
      </c>
      <c r="D4564" s="126" t="s">
        <v>1415</v>
      </c>
      <c r="E4564" s="163">
        <v>14405</v>
      </c>
      <c r="F4564" s="163">
        <v>0</v>
      </c>
      <c r="G4564" s="163">
        <v>0</v>
      </c>
      <c r="H4564" s="163">
        <v>0</v>
      </c>
      <c r="I4564" s="163">
        <v>0</v>
      </c>
      <c r="J4564" s="163">
        <v>0</v>
      </c>
      <c r="K4564" s="163">
        <v>0</v>
      </c>
      <c r="L4564" s="163">
        <v>0</v>
      </c>
      <c r="M4564" s="163">
        <v>0</v>
      </c>
      <c r="N4564" s="163">
        <v>0</v>
      </c>
      <c r="O4564" s="163">
        <v>0</v>
      </c>
      <c r="P4564" s="163">
        <v>0</v>
      </c>
      <c r="Q4564" s="163">
        <v>0</v>
      </c>
      <c r="R4564" s="163">
        <v>0</v>
      </c>
      <c r="S4564" s="163">
        <v>0</v>
      </c>
      <c r="T4564" s="163">
        <v>0</v>
      </c>
    </row>
    <row r="4565" spans="1:20" ht="15.75" customHeight="1">
      <c r="A4565" s="130" t="s">
        <v>153</v>
      </c>
      <c r="B4565" s="164">
        <v>2021</v>
      </c>
      <c r="C4565" s="164">
        <v>3</v>
      </c>
      <c r="D4565" s="130" t="s">
        <v>55</v>
      </c>
      <c r="E4565" s="164">
        <v>14405</v>
      </c>
      <c r="F4565" s="164">
        <v>0</v>
      </c>
      <c r="G4565" s="164">
        <v>0</v>
      </c>
      <c r="H4565" s="164">
        <v>0</v>
      </c>
      <c r="I4565" s="164">
        <v>0</v>
      </c>
      <c r="J4565" s="164">
        <v>0</v>
      </c>
      <c r="K4565" s="164">
        <v>20</v>
      </c>
      <c r="L4565" s="164">
        <v>2537</v>
      </c>
      <c r="M4565" s="164">
        <v>3170.3</v>
      </c>
      <c r="N4565" s="164">
        <v>0.17599999999999999</v>
      </c>
      <c r="O4565" s="164">
        <v>0.22</v>
      </c>
      <c r="P4565" s="164">
        <v>20</v>
      </c>
      <c r="Q4565" s="164">
        <v>2537</v>
      </c>
      <c r="R4565" s="164">
        <v>3170.3</v>
      </c>
      <c r="S4565" s="164">
        <v>0.17599999999999999</v>
      </c>
      <c r="T4565" s="164">
        <v>0.22</v>
      </c>
    </row>
    <row r="4566" spans="1:20" ht="15.75" customHeight="1">
      <c r="A4566" s="126" t="s">
        <v>153</v>
      </c>
      <c r="B4566" s="163">
        <v>2021</v>
      </c>
      <c r="C4566" s="163">
        <v>4</v>
      </c>
      <c r="D4566" s="126" t="s">
        <v>56</v>
      </c>
      <c r="E4566" s="163">
        <v>14405</v>
      </c>
      <c r="F4566" s="163">
        <v>0</v>
      </c>
      <c r="G4566" s="163">
        <v>0</v>
      </c>
      <c r="H4566" s="163">
        <v>0</v>
      </c>
      <c r="I4566" s="163">
        <v>0</v>
      </c>
      <c r="J4566" s="163">
        <v>0</v>
      </c>
      <c r="K4566" s="163">
        <v>0</v>
      </c>
      <c r="L4566" s="163">
        <v>0</v>
      </c>
      <c r="M4566" s="163">
        <v>0</v>
      </c>
      <c r="N4566" s="163">
        <v>0</v>
      </c>
      <c r="O4566" s="163">
        <v>0</v>
      </c>
      <c r="P4566" s="163">
        <v>0</v>
      </c>
      <c r="Q4566" s="163">
        <v>0</v>
      </c>
      <c r="R4566" s="163">
        <v>0</v>
      </c>
      <c r="S4566" s="163">
        <v>0</v>
      </c>
      <c r="T4566" s="163">
        <v>0</v>
      </c>
    </row>
    <row r="4567" spans="1:20" ht="15.75" customHeight="1">
      <c r="A4567" s="130" t="s">
        <v>153</v>
      </c>
      <c r="B4567" s="164">
        <v>2021</v>
      </c>
      <c r="C4567" s="164">
        <v>5</v>
      </c>
      <c r="D4567" s="130" t="s">
        <v>57</v>
      </c>
      <c r="E4567" s="164">
        <v>14405</v>
      </c>
      <c r="F4567" s="164">
        <v>0</v>
      </c>
      <c r="G4567" s="164">
        <v>0</v>
      </c>
      <c r="H4567" s="164">
        <v>0</v>
      </c>
      <c r="I4567" s="164">
        <v>0</v>
      </c>
      <c r="J4567" s="164">
        <v>0</v>
      </c>
      <c r="K4567" s="164">
        <v>25</v>
      </c>
      <c r="L4567" s="164">
        <v>612</v>
      </c>
      <c r="M4567" s="164">
        <v>1703</v>
      </c>
      <c r="N4567" s="164">
        <v>4.2000000000000003E-2</v>
      </c>
      <c r="O4567" s="164">
        <v>0.11799999999999999</v>
      </c>
      <c r="P4567" s="164">
        <v>25</v>
      </c>
      <c r="Q4567" s="164">
        <v>612</v>
      </c>
      <c r="R4567" s="164">
        <v>1703</v>
      </c>
      <c r="S4567" s="164">
        <v>4.2000000000000003E-2</v>
      </c>
      <c r="T4567" s="164">
        <v>0.11799999999999999</v>
      </c>
    </row>
    <row r="4568" spans="1:20" ht="15.75" customHeight="1">
      <c r="A4568" s="126" t="s">
        <v>153</v>
      </c>
      <c r="B4568" s="163">
        <v>2021</v>
      </c>
      <c r="C4568" s="163">
        <v>6</v>
      </c>
      <c r="D4568" s="126" t="s">
        <v>58</v>
      </c>
      <c r="E4568" s="163">
        <v>14405</v>
      </c>
      <c r="F4568" s="163">
        <v>1</v>
      </c>
      <c r="G4568" s="163">
        <v>7587</v>
      </c>
      <c r="H4568" s="163">
        <v>16200</v>
      </c>
      <c r="I4568" s="163">
        <v>0.52700000000000002</v>
      </c>
      <c r="J4568" s="163">
        <v>1.125</v>
      </c>
      <c r="K4568" s="163">
        <v>21</v>
      </c>
      <c r="L4568" s="163">
        <v>4524</v>
      </c>
      <c r="M4568" s="163">
        <v>10778.4</v>
      </c>
      <c r="N4568" s="163">
        <v>0.314</v>
      </c>
      <c r="O4568" s="163">
        <v>0.748</v>
      </c>
      <c r="P4568" s="163">
        <v>22</v>
      </c>
      <c r="Q4568" s="163">
        <v>12111</v>
      </c>
      <c r="R4568" s="163">
        <v>26978.400000000001</v>
      </c>
      <c r="S4568" s="163">
        <v>0.84099999999999997</v>
      </c>
      <c r="T4568" s="163">
        <v>1.873</v>
      </c>
    </row>
    <row r="4569" spans="1:20" ht="15.75" customHeight="1">
      <c r="A4569" s="130" t="s">
        <v>153</v>
      </c>
      <c r="B4569" s="164">
        <v>2021</v>
      </c>
      <c r="C4569" s="164">
        <v>7</v>
      </c>
      <c r="D4569" s="130" t="s">
        <v>59</v>
      </c>
      <c r="E4569" s="164">
        <v>14405</v>
      </c>
      <c r="F4569" s="164">
        <v>0</v>
      </c>
      <c r="G4569" s="164">
        <v>0</v>
      </c>
      <c r="H4569" s="164">
        <v>0</v>
      </c>
      <c r="I4569" s="164">
        <v>0</v>
      </c>
      <c r="J4569" s="164">
        <v>0</v>
      </c>
      <c r="K4569" s="164">
        <v>0</v>
      </c>
      <c r="L4569" s="164">
        <v>0</v>
      </c>
      <c r="M4569" s="164">
        <v>0</v>
      </c>
      <c r="N4569" s="164">
        <v>0</v>
      </c>
      <c r="O4569" s="164">
        <v>0</v>
      </c>
      <c r="P4569" s="164">
        <v>0</v>
      </c>
      <c r="Q4569" s="164">
        <v>0</v>
      </c>
      <c r="R4569" s="164">
        <v>0</v>
      </c>
      <c r="S4569" s="164">
        <v>0</v>
      </c>
      <c r="T4569" s="164">
        <v>0</v>
      </c>
    </row>
    <row r="4570" spans="1:20" ht="15.75" customHeight="1">
      <c r="A4570" s="126" t="s">
        <v>153</v>
      </c>
      <c r="B4570" s="163">
        <v>2021</v>
      </c>
      <c r="C4570" s="163">
        <v>8</v>
      </c>
      <c r="D4570" s="126" t="s">
        <v>60</v>
      </c>
      <c r="E4570" s="163">
        <v>14405</v>
      </c>
      <c r="F4570" s="163">
        <v>0</v>
      </c>
      <c r="G4570" s="163">
        <v>0</v>
      </c>
      <c r="H4570" s="163">
        <v>0</v>
      </c>
      <c r="I4570" s="163">
        <v>0</v>
      </c>
      <c r="J4570" s="163">
        <v>0</v>
      </c>
      <c r="K4570" s="163">
        <v>0</v>
      </c>
      <c r="L4570" s="163">
        <v>0</v>
      </c>
      <c r="M4570" s="163">
        <v>0</v>
      </c>
      <c r="N4570" s="163">
        <v>0</v>
      </c>
      <c r="O4570" s="163">
        <v>0</v>
      </c>
      <c r="P4570" s="163">
        <v>0</v>
      </c>
      <c r="Q4570" s="163">
        <v>0</v>
      </c>
      <c r="R4570" s="163">
        <v>0</v>
      </c>
      <c r="S4570" s="163">
        <v>0</v>
      </c>
      <c r="T4570" s="163">
        <v>0</v>
      </c>
    </row>
    <row r="4571" spans="1:20" ht="15.75" customHeight="1">
      <c r="A4571" s="130" t="s">
        <v>153</v>
      </c>
      <c r="B4571" s="164">
        <v>2021</v>
      </c>
      <c r="C4571" s="164">
        <v>9</v>
      </c>
      <c r="D4571" s="130" t="s">
        <v>61</v>
      </c>
      <c r="E4571" s="164">
        <v>14405</v>
      </c>
      <c r="F4571" s="164">
        <v>0</v>
      </c>
      <c r="G4571" s="164">
        <v>0</v>
      </c>
      <c r="H4571" s="164">
        <v>0</v>
      </c>
      <c r="I4571" s="164">
        <v>0</v>
      </c>
      <c r="J4571" s="164">
        <v>0</v>
      </c>
      <c r="K4571" s="164">
        <v>15</v>
      </c>
      <c r="L4571" s="164">
        <v>819</v>
      </c>
      <c r="M4571" s="164">
        <v>1599.1</v>
      </c>
      <c r="N4571" s="164">
        <v>5.7000000000000002E-2</v>
      </c>
      <c r="O4571" s="164">
        <v>0.111</v>
      </c>
      <c r="P4571" s="164">
        <v>15</v>
      </c>
      <c r="Q4571" s="164">
        <v>819</v>
      </c>
      <c r="R4571" s="164">
        <v>1599.1</v>
      </c>
      <c r="S4571" s="164">
        <v>5.7000000000000002E-2</v>
      </c>
      <c r="T4571" s="164">
        <v>0.111</v>
      </c>
    </row>
    <row r="4572" spans="1:20" ht="15.75" customHeight="1">
      <c r="A4572" s="126" t="s">
        <v>153</v>
      </c>
      <c r="B4572" s="163">
        <v>2022</v>
      </c>
      <c r="C4572" s="163">
        <v>0</v>
      </c>
      <c r="D4572" s="126" t="s">
        <v>53</v>
      </c>
      <c r="E4572" s="163">
        <v>14696</v>
      </c>
      <c r="F4572" s="163">
        <v>0</v>
      </c>
      <c r="G4572" s="163">
        <v>0</v>
      </c>
      <c r="H4572" s="163">
        <v>0</v>
      </c>
      <c r="I4572" s="163">
        <v>0</v>
      </c>
      <c r="J4572" s="163">
        <v>0</v>
      </c>
      <c r="K4572" s="163">
        <v>5</v>
      </c>
      <c r="L4572" s="163">
        <v>1421</v>
      </c>
      <c r="M4572" s="163">
        <v>383.68</v>
      </c>
      <c r="N4572" s="163">
        <v>9.7000000000000003E-2</v>
      </c>
      <c r="O4572" s="163">
        <v>2.5999999999999999E-2</v>
      </c>
      <c r="P4572" s="163">
        <v>5</v>
      </c>
      <c r="Q4572" s="163">
        <v>1421</v>
      </c>
      <c r="R4572" s="163">
        <v>383.68</v>
      </c>
      <c r="S4572" s="163">
        <v>9.7000000000000003E-2</v>
      </c>
      <c r="T4572" s="163">
        <v>2.5999999999999999E-2</v>
      </c>
    </row>
    <row r="4573" spans="1:20" ht="15.75" customHeight="1">
      <c r="A4573" s="130" t="s">
        <v>153</v>
      </c>
      <c r="B4573" s="164">
        <v>2022</v>
      </c>
      <c r="C4573" s="164">
        <v>1</v>
      </c>
      <c r="D4573" s="130" t="s">
        <v>54</v>
      </c>
      <c r="E4573" s="164">
        <v>14696</v>
      </c>
      <c r="F4573" s="164">
        <v>0</v>
      </c>
      <c r="G4573" s="164">
        <v>0</v>
      </c>
      <c r="H4573" s="164">
        <v>0</v>
      </c>
      <c r="I4573" s="164">
        <v>0</v>
      </c>
      <c r="J4573" s="164">
        <v>0</v>
      </c>
      <c r="K4573" s="164">
        <v>36</v>
      </c>
      <c r="L4573" s="164">
        <v>292</v>
      </c>
      <c r="M4573" s="164">
        <v>325.36</v>
      </c>
      <c r="N4573" s="164">
        <v>0.02</v>
      </c>
      <c r="O4573" s="164">
        <v>2.1999999999999999E-2</v>
      </c>
      <c r="P4573" s="164">
        <v>36</v>
      </c>
      <c r="Q4573" s="164">
        <v>292</v>
      </c>
      <c r="R4573" s="164">
        <v>325.36</v>
      </c>
      <c r="S4573" s="164">
        <v>0.02</v>
      </c>
      <c r="T4573" s="164">
        <v>2.1999999999999999E-2</v>
      </c>
    </row>
    <row r="4574" spans="1:20" ht="15.75" customHeight="1">
      <c r="A4574" s="126" t="s">
        <v>153</v>
      </c>
      <c r="B4574" s="163">
        <v>2022</v>
      </c>
      <c r="C4574" s="163">
        <v>2</v>
      </c>
      <c r="D4574" s="126" t="s">
        <v>1415</v>
      </c>
      <c r="E4574" s="163">
        <v>14696</v>
      </c>
      <c r="F4574" s="163">
        <v>1</v>
      </c>
      <c r="G4574" s="163">
        <v>5679</v>
      </c>
      <c r="H4574" s="163">
        <v>12403.67</v>
      </c>
      <c r="I4574" s="163">
        <v>0.38600000000000001</v>
      </c>
      <c r="J4574" s="163">
        <v>0.84399999999999997</v>
      </c>
      <c r="K4574" s="163">
        <v>3</v>
      </c>
      <c r="L4574" s="163">
        <v>705</v>
      </c>
      <c r="M4574" s="163">
        <v>1429.2</v>
      </c>
      <c r="N4574" s="163">
        <v>4.8000000000000001E-2</v>
      </c>
      <c r="O4574" s="163">
        <v>9.7000000000000003E-2</v>
      </c>
      <c r="P4574" s="163">
        <v>4</v>
      </c>
      <c r="Q4574" s="163">
        <v>6384</v>
      </c>
      <c r="R4574" s="163">
        <v>13832.87</v>
      </c>
      <c r="S4574" s="163">
        <v>0.434</v>
      </c>
      <c r="T4574" s="163">
        <v>0.94099999999999995</v>
      </c>
    </row>
    <row r="4575" spans="1:20" ht="15.75" customHeight="1">
      <c r="A4575" s="130" t="s">
        <v>153</v>
      </c>
      <c r="B4575" s="164">
        <v>2022</v>
      </c>
      <c r="C4575" s="164">
        <v>3</v>
      </c>
      <c r="D4575" s="130" t="s">
        <v>55</v>
      </c>
      <c r="E4575" s="164">
        <v>14696</v>
      </c>
      <c r="F4575" s="164">
        <v>1</v>
      </c>
      <c r="G4575" s="164">
        <v>1</v>
      </c>
      <c r="H4575" s="164">
        <v>29.78</v>
      </c>
      <c r="I4575" s="164">
        <v>0</v>
      </c>
      <c r="J4575" s="164">
        <v>2E-3</v>
      </c>
      <c r="K4575" s="164">
        <v>20</v>
      </c>
      <c r="L4575" s="164">
        <v>1782</v>
      </c>
      <c r="M4575" s="164">
        <v>3439.51</v>
      </c>
      <c r="N4575" s="164">
        <v>0.121</v>
      </c>
      <c r="O4575" s="164">
        <v>0.23400000000000001</v>
      </c>
      <c r="P4575" s="164">
        <v>21</v>
      </c>
      <c r="Q4575" s="164">
        <v>1783</v>
      </c>
      <c r="R4575" s="164">
        <v>3469.29</v>
      </c>
      <c r="S4575" s="164">
        <v>0.121</v>
      </c>
      <c r="T4575" s="164">
        <v>0.23599999999999999</v>
      </c>
    </row>
    <row r="4576" spans="1:20" ht="15.75" customHeight="1">
      <c r="A4576" s="126" t="s">
        <v>153</v>
      </c>
      <c r="B4576" s="163">
        <v>2022</v>
      </c>
      <c r="C4576" s="163">
        <v>4</v>
      </c>
      <c r="D4576" s="126" t="s">
        <v>56</v>
      </c>
      <c r="E4576" s="163">
        <v>14696</v>
      </c>
      <c r="F4576" s="163">
        <v>0</v>
      </c>
      <c r="G4576" s="163">
        <v>0</v>
      </c>
      <c r="H4576" s="163">
        <v>0</v>
      </c>
      <c r="I4576" s="163">
        <v>0</v>
      </c>
      <c r="J4576" s="163">
        <v>0</v>
      </c>
      <c r="K4576" s="163">
        <v>0</v>
      </c>
      <c r="L4576" s="163">
        <v>0</v>
      </c>
      <c r="M4576" s="163">
        <v>0</v>
      </c>
      <c r="N4576" s="163">
        <v>0</v>
      </c>
      <c r="O4576" s="163">
        <v>0</v>
      </c>
      <c r="P4576" s="163">
        <v>0</v>
      </c>
      <c r="Q4576" s="163">
        <v>0</v>
      </c>
      <c r="R4576" s="163">
        <v>0</v>
      </c>
      <c r="S4576" s="163">
        <v>0</v>
      </c>
      <c r="T4576" s="163">
        <v>0</v>
      </c>
    </row>
    <row r="4577" spans="1:20" ht="15.75" customHeight="1">
      <c r="A4577" s="130" t="s">
        <v>153</v>
      </c>
      <c r="B4577" s="164">
        <v>2022</v>
      </c>
      <c r="C4577" s="164">
        <v>5</v>
      </c>
      <c r="D4577" s="130" t="s">
        <v>57</v>
      </c>
      <c r="E4577" s="164">
        <v>14696</v>
      </c>
      <c r="F4577" s="164">
        <v>0</v>
      </c>
      <c r="G4577" s="164">
        <v>0</v>
      </c>
      <c r="H4577" s="164">
        <v>0</v>
      </c>
      <c r="I4577" s="164">
        <v>0</v>
      </c>
      <c r="J4577" s="164">
        <v>0</v>
      </c>
      <c r="K4577" s="164">
        <v>25</v>
      </c>
      <c r="L4577" s="164">
        <v>347</v>
      </c>
      <c r="M4577" s="164">
        <v>571.37</v>
      </c>
      <c r="N4577" s="164">
        <v>2.4E-2</v>
      </c>
      <c r="O4577" s="164">
        <v>3.9E-2</v>
      </c>
      <c r="P4577" s="164">
        <v>25</v>
      </c>
      <c r="Q4577" s="164">
        <v>347</v>
      </c>
      <c r="R4577" s="164">
        <v>571.37</v>
      </c>
      <c r="S4577" s="164">
        <v>2.4E-2</v>
      </c>
      <c r="T4577" s="164">
        <v>3.9E-2</v>
      </c>
    </row>
    <row r="4578" spans="1:20" ht="15.75" customHeight="1">
      <c r="A4578" s="126" t="s">
        <v>153</v>
      </c>
      <c r="B4578" s="163">
        <v>2022</v>
      </c>
      <c r="C4578" s="163">
        <v>6</v>
      </c>
      <c r="D4578" s="126" t="s">
        <v>58</v>
      </c>
      <c r="E4578" s="163">
        <v>14696</v>
      </c>
      <c r="F4578" s="163">
        <v>11</v>
      </c>
      <c r="G4578" s="163">
        <v>1907</v>
      </c>
      <c r="H4578" s="163">
        <v>3565.1</v>
      </c>
      <c r="I4578" s="163">
        <v>0.13</v>
      </c>
      <c r="J4578" s="163">
        <v>0.24299999999999999</v>
      </c>
      <c r="K4578" s="163">
        <v>5</v>
      </c>
      <c r="L4578" s="163">
        <v>1951</v>
      </c>
      <c r="M4578" s="163">
        <v>960.47</v>
      </c>
      <c r="N4578" s="163">
        <v>0.13300000000000001</v>
      </c>
      <c r="O4578" s="163">
        <v>6.5000000000000002E-2</v>
      </c>
      <c r="P4578" s="163">
        <v>16</v>
      </c>
      <c r="Q4578" s="163">
        <v>3858</v>
      </c>
      <c r="R4578" s="163">
        <v>4525.57</v>
      </c>
      <c r="S4578" s="163">
        <v>0.26300000000000001</v>
      </c>
      <c r="T4578" s="163">
        <v>0.308</v>
      </c>
    </row>
    <row r="4579" spans="1:20" ht="15.75" customHeight="1">
      <c r="A4579" s="130" t="s">
        <v>153</v>
      </c>
      <c r="B4579" s="164">
        <v>2022</v>
      </c>
      <c r="C4579" s="164">
        <v>7</v>
      </c>
      <c r="D4579" s="130" t="s">
        <v>59</v>
      </c>
      <c r="E4579" s="164">
        <v>14696</v>
      </c>
      <c r="F4579" s="164">
        <v>0</v>
      </c>
      <c r="G4579" s="164">
        <v>0</v>
      </c>
      <c r="H4579" s="164">
        <v>0</v>
      </c>
      <c r="I4579" s="164">
        <v>0</v>
      </c>
      <c r="J4579" s="164">
        <v>0</v>
      </c>
      <c r="K4579" s="164">
        <v>5</v>
      </c>
      <c r="L4579" s="164">
        <v>21</v>
      </c>
      <c r="M4579" s="164">
        <v>25.22</v>
      </c>
      <c r="N4579" s="164">
        <v>1E-3</v>
      </c>
      <c r="O4579" s="164">
        <v>2E-3</v>
      </c>
      <c r="P4579" s="164">
        <v>5</v>
      </c>
      <c r="Q4579" s="164">
        <v>21</v>
      </c>
      <c r="R4579" s="164">
        <v>25.22</v>
      </c>
      <c r="S4579" s="164">
        <v>1E-3</v>
      </c>
      <c r="T4579" s="164">
        <v>2E-3</v>
      </c>
    </row>
    <row r="4580" spans="1:20" ht="15.75" customHeight="1">
      <c r="A4580" s="126" t="s">
        <v>153</v>
      </c>
      <c r="B4580" s="163">
        <v>2022</v>
      </c>
      <c r="C4580" s="163">
        <v>8</v>
      </c>
      <c r="D4580" s="126" t="s">
        <v>60</v>
      </c>
      <c r="E4580" s="163">
        <v>14696</v>
      </c>
      <c r="F4580" s="163">
        <v>0</v>
      </c>
      <c r="G4580" s="163">
        <v>0</v>
      </c>
      <c r="H4580" s="163">
        <v>0</v>
      </c>
      <c r="I4580" s="163">
        <v>0</v>
      </c>
      <c r="J4580" s="163">
        <v>0</v>
      </c>
      <c r="K4580" s="163">
        <v>0</v>
      </c>
      <c r="L4580" s="163">
        <v>0</v>
      </c>
      <c r="M4580" s="163">
        <v>0</v>
      </c>
      <c r="N4580" s="163">
        <v>0</v>
      </c>
      <c r="O4580" s="163">
        <v>0</v>
      </c>
      <c r="P4580" s="163">
        <v>0</v>
      </c>
      <c r="Q4580" s="163">
        <v>0</v>
      </c>
      <c r="R4580" s="163">
        <v>0</v>
      </c>
      <c r="S4580" s="163">
        <v>0</v>
      </c>
      <c r="T4580" s="163">
        <v>0</v>
      </c>
    </row>
    <row r="4581" spans="1:20" ht="15.75" customHeight="1">
      <c r="A4581" s="130" t="s">
        <v>153</v>
      </c>
      <c r="B4581" s="164">
        <v>2022</v>
      </c>
      <c r="C4581" s="164">
        <v>9</v>
      </c>
      <c r="D4581" s="130" t="s">
        <v>61</v>
      </c>
      <c r="E4581" s="164">
        <v>14696</v>
      </c>
      <c r="F4581" s="164">
        <v>0</v>
      </c>
      <c r="G4581" s="164">
        <v>0</v>
      </c>
      <c r="H4581" s="164">
        <v>0</v>
      </c>
      <c r="I4581" s="164">
        <v>0</v>
      </c>
      <c r="J4581" s="164">
        <v>0</v>
      </c>
      <c r="K4581" s="164">
        <v>8</v>
      </c>
      <c r="L4581" s="164">
        <v>971</v>
      </c>
      <c r="M4581" s="164">
        <v>1301.06</v>
      </c>
      <c r="N4581" s="164">
        <v>6.6000000000000003E-2</v>
      </c>
      <c r="O4581" s="164">
        <v>8.8999999999999996E-2</v>
      </c>
      <c r="P4581" s="164">
        <v>8</v>
      </c>
      <c r="Q4581" s="164">
        <v>971</v>
      </c>
      <c r="R4581" s="164">
        <v>1301.06</v>
      </c>
      <c r="S4581" s="164">
        <v>6.6000000000000003E-2</v>
      </c>
      <c r="T4581" s="164">
        <v>8.8999999999999996E-2</v>
      </c>
    </row>
    <row r="4582" spans="1:20" ht="15.75" customHeight="1">
      <c r="A4582" s="126" t="s">
        <v>153</v>
      </c>
      <c r="B4582" s="163">
        <v>2023</v>
      </c>
      <c r="C4582" s="163">
        <v>0</v>
      </c>
      <c r="D4582" s="126" t="s">
        <v>53</v>
      </c>
      <c r="E4582" s="163">
        <v>15159</v>
      </c>
      <c r="F4582" s="163">
        <v>0</v>
      </c>
      <c r="G4582" s="163">
        <v>0</v>
      </c>
      <c r="H4582" s="163">
        <v>0</v>
      </c>
      <c r="I4582" s="163">
        <v>0</v>
      </c>
      <c r="J4582" s="163">
        <v>0</v>
      </c>
      <c r="K4582" s="163">
        <v>0</v>
      </c>
      <c r="L4582" s="163">
        <v>0</v>
      </c>
      <c r="M4582" s="163">
        <v>0</v>
      </c>
      <c r="N4582" s="163">
        <v>0</v>
      </c>
      <c r="O4582" s="163">
        <v>0</v>
      </c>
      <c r="P4582" s="163">
        <v>0</v>
      </c>
      <c r="Q4582" s="163">
        <v>0</v>
      </c>
      <c r="R4582" s="163">
        <v>0</v>
      </c>
      <c r="S4582" s="163">
        <v>0</v>
      </c>
      <c r="T4582" s="163">
        <v>0</v>
      </c>
    </row>
    <row r="4583" spans="1:20" ht="15.75" customHeight="1">
      <c r="A4583" s="130" t="s">
        <v>153</v>
      </c>
      <c r="B4583" s="164">
        <v>2023</v>
      </c>
      <c r="C4583" s="164">
        <v>1</v>
      </c>
      <c r="D4583" s="130" t="s">
        <v>54</v>
      </c>
      <c r="E4583" s="164">
        <v>15159</v>
      </c>
      <c r="F4583" s="164">
        <v>0</v>
      </c>
      <c r="G4583" s="164">
        <v>0</v>
      </c>
      <c r="H4583" s="164">
        <v>0</v>
      </c>
      <c r="I4583" s="164">
        <v>0</v>
      </c>
      <c r="J4583" s="164">
        <v>0</v>
      </c>
      <c r="K4583" s="164">
        <v>40</v>
      </c>
      <c r="L4583" s="164">
        <v>718</v>
      </c>
      <c r="M4583" s="164">
        <v>869.92</v>
      </c>
      <c r="N4583" s="164">
        <v>4.7E-2</v>
      </c>
      <c r="O4583" s="164">
        <v>5.7000000000000002E-2</v>
      </c>
      <c r="P4583" s="164">
        <v>40</v>
      </c>
      <c r="Q4583" s="164">
        <v>718</v>
      </c>
      <c r="R4583" s="164">
        <v>869.92</v>
      </c>
      <c r="S4583" s="164">
        <v>4.7E-2</v>
      </c>
      <c r="T4583" s="164">
        <v>5.7000000000000002E-2</v>
      </c>
    </row>
    <row r="4584" spans="1:20" ht="15.75" customHeight="1">
      <c r="A4584" s="126" t="s">
        <v>153</v>
      </c>
      <c r="B4584" s="163">
        <v>2023</v>
      </c>
      <c r="C4584" s="163">
        <v>2</v>
      </c>
      <c r="D4584" s="126" t="s">
        <v>1415</v>
      </c>
      <c r="E4584" s="163">
        <v>15159</v>
      </c>
      <c r="F4584" s="163">
        <v>1</v>
      </c>
      <c r="G4584" s="163">
        <v>9090</v>
      </c>
      <c r="H4584" s="163">
        <v>17725.5</v>
      </c>
      <c r="I4584" s="163">
        <v>0.6</v>
      </c>
      <c r="J4584" s="163">
        <v>1.169</v>
      </c>
      <c r="K4584" s="163">
        <v>0</v>
      </c>
      <c r="L4584" s="163">
        <v>0</v>
      </c>
      <c r="M4584" s="163">
        <v>0</v>
      </c>
      <c r="N4584" s="163">
        <v>0</v>
      </c>
      <c r="O4584" s="163">
        <v>0</v>
      </c>
      <c r="P4584" s="163">
        <v>1</v>
      </c>
      <c r="Q4584" s="163">
        <v>9090</v>
      </c>
      <c r="R4584" s="163">
        <v>17725.5</v>
      </c>
      <c r="S4584" s="163">
        <v>0.6</v>
      </c>
      <c r="T4584" s="163">
        <v>1.169</v>
      </c>
    </row>
    <row r="4585" spans="1:20" ht="15.75" customHeight="1">
      <c r="A4585" s="130" t="s">
        <v>153</v>
      </c>
      <c r="B4585" s="164">
        <v>2023</v>
      </c>
      <c r="C4585" s="164">
        <v>3</v>
      </c>
      <c r="D4585" s="130" t="s">
        <v>55</v>
      </c>
      <c r="E4585" s="164">
        <v>15159</v>
      </c>
      <c r="F4585" s="164">
        <v>0</v>
      </c>
      <c r="G4585" s="164">
        <v>0</v>
      </c>
      <c r="H4585" s="164">
        <v>0</v>
      </c>
      <c r="I4585" s="164">
        <v>0</v>
      </c>
      <c r="J4585" s="164">
        <v>0</v>
      </c>
      <c r="K4585" s="164">
        <v>13</v>
      </c>
      <c r="L4585" s="164">
        <v>409</v>
      </c>
      <c r="M4585" s="164">
        <v>425.86</v>
      </c>
      <c r="N4585" s="164">
        <v>2.7E-2</v>
      </c>
      <c r="O4585" s="164">
        <v>2.8000000000000001E-2</v>
      </c>
      <c r="P4585" s="164">
        <v>13</v>
      </c>
      <c r="Q4585" s="164">
        <v>409</v>
      </c>
      <c r="R4585" s="164">
        <v>425.86</v>
      </c>
      <c r="S4585" s="164">
        <v>2.7E-2</v>
      </c>
      <c r="T4585" s="164">
        <v>2.8000000000000001E-2</v>
      </c>
    </row>
    <row r="4586" spans="1:20" ht="15.75" customHeight="1">
      <c r="A4586" s="126" t="s">
        <v>153</v>
      </c>
      <c r="B4586" s="163">
        <v>2023</v>
      </c>
      <c r="C4586" s="163">
        <v>4</v>
      </c>
      <c r="D4586" s="126" t="s">
        <v>56</v>
      </c>
      <c r="E4586" s="163">
        <v>15159</v>
      </c>
      <c r="F4586" s="163">
        <v>0</v>
      </c>
      <c r="G4586" s="163">
        <v>0</v>
      </c>
      <c r="H4586" s="163">
        <v>0</v>
      </c>
      <c r="I4586" s="163">
        <v>0</v>
      </c>
      <c r="J4586" s="163">
        <v>0</v>
      </c>
      <c r="K4586" s="163">
        <v>2</v>
      </c>
      <c r="L4586" s="163">
        <v>26</v>
      </c>
      <c r="M4586" s="163">
        <v>32.799999999999997</v>
      </c>
      <c r="N4586" s="163">
        <v>2E-3</v>
      </c>
      <c r="O4586" s="163">
        <v>2E-3</v>
      </c>
      <c r="P4586" s="163">
        <v>2</v>
      </c>
      <c r="Q4586" s="163">
        <v>26</v>
      </c>
      <c r="R4586" s="163">
        <v>32.799999999999997</v>
      </c>
      <c r="S4586" s="163">
        <v>2E-3</v>
      </c>
      <c r="T4586" s="163">
        <v>2E-3</v>
      </c>
    </row>
    <row r="4587" spans="1:20" ht="15.75" customHeight="1">
      <c r="A4587" s="130" t="s">
        <v>153</v>
      </c>
      <c r="B4587" s="164">
        <v>2023</v>
      </c>
      <c r="C4587" s="164">
        <v>5</v>
      </c>
      <c r="D4587" s="130" t="s">
        <v>57</v>
      </c>
      <c r="E4587" s="164">
        <v>15159</v>
      </c>
      <c r="F4587" s="164">
        <v>0</v>
      </c>
      <c r="G4587" s="164">
        <v>0</v>
      </c>
      <c r="H4587" s="164">
        <v>0</v>
      </c>
      <c r="I4587" s="164">
        <v>0</v>
      </c>
      <c r="J4587" s="164">
        <v>0</v>
      </c>
      <c r="K4587" s="164">
        <v>20</v>
      </c>
      <c r="L4587" s="164">
        <v>2084</v>
      </c>
      <c r="M4587" s="164">
        <v>5026.32</v>
      </c>
      <c r="N4587" s="164">
        <v>0.13700000000000001</v>
      </c>
      <c r="O4587" s="164">
        <v>0.33200000000000002</v>
      </c>
      <c r="P4587" s="164">
        <v>20</v>
      </c>
      <c r="Q4587" s="164">
        <v>2084</v>
      </c>
      <c r="R4587" s="164">
        <v>5026.32</v>
      </c>
      <c r="S4587" s="164">
        <v>0.13700000000000001</v>
      </c>
      <c r="T4587" s="164">
        <v>0.33200000000000002</v>
      </c>
    </row>
    <row r="4588" spans="1:20" ht="15.75" customHeight="1">
      <c r="A4588" s="126" t="s">
        <v>153</v>
      </c>
      <c r="B4588" s="163">
        <v>2023</v>
      </c>
      <c r="C4588" s="163">
        <v>6</v>
      </c>
      <c r="D4588" s="126" t="s">
        <v>58</v>
      </c>
      <c r="E4588" s="163">
        <v>15159</v>
      </c>
      <c r="F4588" s="163">
        <v>0</v>
      </c>
      <c r="G4588" s="163">
        <v>0</v>
      </c>
      <c r="H4588" s="163">
        <v>0</v>
      </c>
      <c r="I4588" s="163">
        <v>0</v>
      </c>
      <c r="J4588" s="163">
        <v>0</v>
      </c>
      <c r="K4588" s="163">
        <v>11</v>
      </c>
      <c r="L4588" s="163">
        <v>7514</v>
      </c>
      <c r="M4588" s="163">
        <v>3011.29</v>
      </c>
      <c r="N4588" s="163">
        <v>0.496</v>
      </c>
      <c r="O4588" s="163">
        <v>0.19900000000000001</v>
      </c>
      <c r="P4588" s="163">
        <v>11</v>
      </c>
      <c r="Q4588" s="163">
        <v>7514</v>
      </c>
      <c r="R4588" s="163">
        <v>3011.29</v>
      </c>
      <c r="S4588" s="163">
        <v>0.496</v>
      </c>
      <c r="T4588" s="163">
        <v>0.19900000000000001</v>
      </c>
    </row>
    <row r="4589" spans="1:20" ht="15.75" customHeight="1">
      <c r="A4589" s="130" t="s">
        <v>153</v>
      </c>
      <c r="B4589" s="164">
        <v>2023</v>
      </c>
      <c r="C4589" s="164">
        <v>7</v>
      </c>
      <c r="D4589" s="130" t="s">
        <v>59</v>
      </c>
      <c r="E4589" s="164">
        <v>15159</v>
      </c>
      <c r="F4589" s="164">
        <v>0</v>
      </c>
      <c r="G4589" s="164">
        <v>0</v>
      </c>
      <c r="H4589" s="164">
        <v>0</v>
      </c>
      <c r="I4589" s="164">
        <v>0</v>
      </c>
      <c r="J4589" s="164">
        <v>0</v>
      </c>
      <c r="K4589" s="164">
        <v>0</v>
      </c>
      <c r="L4589" s="164">
        <v>0</v>
      </c>
      <c r="M4589" s="164">
        <v>0</v>
      </c>
      <c r="N4589" s="164">
        <v>0</v>
      </c>
      <c r="O4589" s="164">
        <v>0</v>
      </c>
      <c r="P4589" s="164">
        <v>0</v>
      </c>
      <c r="Q4589" s="164">
        <v>0</v>
      </c>
      <c r="R4589" s="164">
        <v>0</v>
      </c>
      <c r="S4589" s="164">
        <v>0</v>
      </c>
      <c r="T4589" s="164">
        <v>0</v>
      </c>
    </row>
    <row r="4590" spans="1:20" ht="15.75" customHeight="1">
      <c r="A4590" s="126" t="s">
        <v>153</v>
      </c>
      <c r="B4590" s="163">
        <v>2023</v>
      </c>
      <c r="C4590" s="163">
        <v>8</v>
      </c>
      <c r="D4590" s="126" t="s">
        <v>60</v>
      </c>
      <c r="E4590" s="163">
        <v>15159</v>
      </c>
      <c r="F4590" s="163">
        <v>0</v>
      </c>
      <c r="G4590" s="163">
        <v>0</v>
      </c>
      <c r="H4590" s="163">
        <v>0</v>
      </c>
      <c r="I4590" s="163">
        <v>0</v>
      </c>
      <c r="J4590" s="163">
        <v>0</v>
      </c>
      <c r="K4590" s="163">
        <v>2</v>
      </c>
      <c r="L4590" s="163">
        <v>55</v>
      </c>
      <c r="M4590" s="163">
        <v>64.069999999999993</v>
      </c>
      <c r="N4590" s="163">
        <v>4.0000000000000001E-3</v>
      </c>
      <c r="O4590" s="163">
        <v>4.0000000000000001E-3</v>
      </c>
      <c r="P4590" s="163">
        <v>2</v>
      </c>
      <c r="Q4590" s="163">
        <v>55</v>
      </c>
      <c r="R4590" s="163">
        <v>64.069999999999993</v>
      </c>
      <c r="S4590" s="163">
        <v>4.0000000000000001E-3</v>
      </c>
      <c r="T4590" s="163">
        <v>4.0000000000000001E-3</v>
      </c>
    </row>
    <row r="4591" spans="1:20" ht="15.75" customHeight="1">
      <c r="A4591" s="130" t="s">
        <v>153</v>
      </c>
      <c r="B4591" s="164">
        <v>2023</v>
      </c>
      <c r="C4591" s="164">
        <v>9</v>
      </c>
      <c r="D4591" s="130" t="s">
        <v>61</v>
      </c>
      <c r="E4591" s="164">
        <v>15159</v>
      </c>
      <c r="F4591" s="164">
        <v>0</v>
      </c>
      <c r="G4591" s="164">
        <v>0</v>
      </c>
      <c r="H4591" s="164">
        <v>0</v>
      </c>
      <c r="I4591" s="164">
        <v>0</v>
      </c>
      <c r="J4591" s="164">
        <v>0</v>
      </c>
      <c r="K4591" s="164">
        <v>15</v>
      </c>
      <c r="L4591" s="164">
        <v>302</v>
      </c>
      <c r="M4591" s="164">
        <v>587.01</v>
      </c>
      <c r="N4591" s="164">
        <v>0.02</v>
      </c>
      <c r="O4591" s="164">
        <v>3.9E-2</v>
      </c>
      <c r="P4591" s="164">
        <v>15</v>
      </c>
      <c r="Q4591" s="164">
        <v>302</v>
      </c>
      <c r="R4591" s="164">
        <v>587.01</v>
      </c>
      <c r="S4591" s="164">
        <v>0.02</v>
      </c>
      <c r="T4591" s="164">
        <v>3.9E-2</v>
      </c>
    </row>
    <row r="4592" spans="1:20" ht="15.75" customHeight="1">
      <c r="A4592" s="126" t="s">
        <v>154</v>
      </c>
      <c r="B4592" s="163">
        <v>2015</v>
      </c>
      <c r="C4592" s="163">
        <v>0</v>
      </c>
      <c r="D4592" s="126" t="s">
        <v>53</v>
      </c>
      <c r="E4592" s="163">
        <v>22556</v>
      </c>
      <c r="F4592" s="163">
        <v>0</v>
      </c>
      <c r="G4592" s="163">
        <v>0</v>
      </c>
      <c r="H4592" s="163">
        <v>0</v>
      </c>
      <c r="I4592" s="163">
        <v>0</v>
      </c>
      <c r="J4592" s="163">
        <v>0</v>
      </c>
      <c r="K4592" s="163">
        <v>0</v>
      </c>
      <c r="L4592" s="163">
        <v>0</v>
      </c>
      <c r="M4592" s="163">
        <v>0</v>
      </c>
      <c r="N4592" s="163">
        <v>0</v>
      </c>
      <c r="O4592" s="163">
        <v>0</v>
      </c>
      <c r="P4592" s="163">
        <v>0</v>
      </c>
      <c r="Q4592" s="163">
        <v>0</v>
      </c>
      <c r="R4592" s="163">
        <v>0</v>
      </c>
      <c r="S4592" s="163">
        <v>0</v>
      </c>
      <c r="T4592" s="163">
        <v>0</v>
      </c>
    </row>
    <row r="4593" spans="1:20" ht="15.75" customHeight="1">
      <c r="A4593" s="130" t="s">
        <v>154</v>
      </c>
      <c r="B4593" s="164">
        <v>2015</v>
      </c>
      <c r="C4593" s="164">
        <v>1</v>
      </c>
      <c r="D4593" s="130" t="s">
        <v>54</v>
      </c>
      <c r="E4593" s="164">
        <v>22556</v>
      </c>
      <c r="F4593" s="164">
        <v>0</v>
      </c>
      <c r="G4593" s="164">
        <v>0</v>
      </c>
      <c r="H4593" s="164">
        <v>0</v>
      </c>
      <c r="I4593" s="164">
        <v>0</v>
      </c>
      <c r="J4593" s="164">
        <v>0</v>
      </c>
      <c r="K4593" s="164">
        <v>75</v>
      </c>
      <c r="L4593" s="164">
        <v>2135</v>
      </c>
      <c r="M4593" s="164">
        <v>3543</v>
      </c>
      <c r="N4593" s="164">
        <v>9.5000000000000001E-2</v>
      </c>
      <c r="O4593" s="164">
        <v>0.157</v>
      </c>
      <c r="P4593" s="164">
        <v>75</v>
      </c>
      <c r="Q4593" s="164">
        <v>2135</v>
      </c>
      <c r="R4593" s="164">
        <v>3543</v>
      </c>
      <c r="S4593" s="164">
        <v>9.5000000000000001E-2</v>
      </c>
      <c r="T4593" s="164">
        <v>0.157</v>
      </c>
    </row>
    <row r="4594" spans="1:20" ht="15.75" customHeight="1">
      <c r="A4594" s="126" t="s">
        <v>154</v>
      </c>
      <c r="B4594" s="163">
        <v>2015</v>
      </c>
      <c r="C4594" s="163">
        <v>2</v>
      </c>
      <c r="D4594" s="126" t="s">
        <v>1415</v>
      </c>
      <c r="E4594" s="163">
        <v>22556</v>
      </c>
      <c r="F4594" s="163">
        <v>0</v>
      </c>
      <c r="G4594" s="163">
        <v>0</v>
      </c>
      <c r="H4594" s="163">
        <v>0</v>
      </c>
      <c r="I4594" s="163">
        <v>0</v>
      </c>
      <c r="J4594" s="163">
        <v>0</v>
      </c>
      <c r="K4594" s="163">
        <v>1</v>
      </c>
      <c r="L4594" s="163">
        <v>6553</v>
      </c>
      <c r="M4594" s="163">
        <v>4764.43</v>
      </c>
      <c r="N4594" s="163">
        <v>0.29099999999999998</v>
      </c>
      <c r="O4594" s="163">
        <v>0.21099999999999999</v>
      </c>
      <c r="P4594" s="163">
        <v>1</v>
      </c>
      <c r="Q4594" s="163">
        <v>6553</v>
      </c>
      <c r="R4594" s="163">
        <v>4764.43</v>
      </c>
      <c r="S4594" s="163">
        <v>0.29099999999999998</v>
      </c>
      <c r="T4594" s="163">
        <v>0.21099999999999999</v>
      </c>
    </row>
    <row r="4595" spans="1:20" ht="15.75" customHeight="1">
      <c r="A4595" s="130" t="s">
        <v>154</v>
      </c>
      <c r="B4595" s="164">
        <v>2015</v>
      </c>
      <c r="C4595" s="164">
        <v>3</v>
      </c>
      <c r="D4595" s="130" t="s">
        <v>55</v>
      </c>
      <c r="E4595" s="164">
        <v>22556</v>
      </c>
      <c r="F4595" s="164">
        <v>0</v>
      </c>
      <c r="G4595" s="164">
        <v>0</v>
      </c>
      <c r="H4595" s="164">
        <v>0</v>
      </c>
      <c r="I4595" s="164">
        <v>0</v>
      </c>
      <c r="J4595" s="164">
        <v>0</v>
      </c>
      <c r="K4595" s="164">
        <v>8</v>
      </c>
      <c r="L4595" s="164">
        <v>617</v>
      </c>
      <c r="M4595" s="164">
        <v>585.14</v>
      </c>
      <c r="N4595" s="164">
        <v>2.7E-2</v>
      </c>
      <c r="O4595" s="164">
        <v>2.5999999999999999E-2</v>
      </c>
      <c r="P4595" s="164">
        <v>8</v>
      </c>
      <c r="Q4595" s="164">
        <v>617</v>
      </c>
      <c r="R4595" s="164">
        <v>585.14</v>
      </c>
      <c r="S4595" s="164">
        <v>2.7E-2</v>
      </c>
      <c r="T4595" s="164">
        <v>2.5999999999999999E-2</v>
      </c>
    </row>
    <row r="4596" spans="1:20" ht="15.75" customHeight="1">
      <c r="A4596" s="126" t="s">
        <v>154</v>
      </c>
      <c r="B4596" s="163">
        <v>2015</v>
      </c>
      <c r="C4596" s="163">
        <v>4</v>
      </c>
      <c r="D4596" s="126" t="s">
        <v>56</v>
      </c>
      <c r="E4596" s="163">
        <v>22556</v>
      </c>
      <c r="F4596" s="163">
        <v>0</v>
      </c>
      <c r="G4596" s="163">
        <v>0</v>
      </c>
      <c r="H4596" s="163">
        <v>0</v>
      </c>
      <c r="I4596" s="163">
        <v>0</v>
      </c>
      <c r="J4596" s="163">
        <v>0</v>
      </c>
      <c r="K4596" s="163">
        <v>4</v>
      </c>
      <c r="L4596" s="163">
        <v>626</v>
      </c>
      <c r="M4596" s="163">
        <v>863</v>
      </c>
      <c r="N4596" s="163">
        <v>2.8000000000000001E-2</v>
      </c>
      <c r="O4596" s="163">
        <v>3.7999999999999999E-2</v>
      </c>
      <c r="P4596" s="163">
        <v>4</v>
      </c>
      <c r="Q4596" s="163">
        <v>626</v>
      </c>
      <c r="R4596" s="163">
        <v>863</v>
      </c>
      <c r="S4596" s="163">
        <v>2.8000000000000001E-2</v>
      </c>
      <c r="T4596" s="163">
        <v>3.7999999999999999E-2</v>
      </c>
    </row>
    <row r="4597" spans="1:20" ht="15.75" customHeight="1">
      <c r="A4597" s="130" t="s">
        <v>154</v>
      </c>
      <c r="B4597" s="164">
        <v>2015</v>
      </c>
      <c r="C4597" s="164">
        <v>5</v>
      </c>
      <c r="D4597" s="130" t="s">
        <v>57</v>
      </c>
      <c r="E4597" s="164">
        <v>22556</v>
      </c>
      <c r="F4597" s="164">
        <v>0</v>
      </c>
      <c r="G4597" s="164">
        <v>0</v>
      </c>
      <c r="H4597" s="164">
        <v>0</v>
      </c>
      <c r="I4597" s="164">
        <v>0</v>
      </c>
      <c r="J4597" s="164">
        <v>0</v>
      </c>
      <c r="K4597" s="164">
        <v>78</v>
      </c>
      <c r="L4597" s="164">
        <v>23363</v>
      </c>
      <c r="M4597" s="164">
        <v>31163.65</v>
      </c>
      <c r="N4597" s="164">
        <v>1.036</v>
      </c>
      <c r="O4597" s="164">
        <v>1.381</v>
      </c>
      <c r="P4597" s="164">
        <v>78</v>
      </c>
      <c r="Q4597" s="164">
        <v>23363</v>
      </c>
      <c r="R4597" s="164">
        <v>31163.65</v>
      </c>
      <c r="S4597" s="164">
        <v>1.036</v>
      </c>
      <c r="T4597" s="164">
        <v>1.381</v>
      </c>
    </row>
    <row r="4598" spans="1:20" ht="15.75" customHeight="1">
      <c r="A4598" s="126" t="s">
        <v>154</v>
      </c>
      <c r="B4598" s="163">
        <v>2015</v>
      </c>
      <c r="C4598" s="163">
        <v>6</v>
      </c>
      <c r="D4598" s="126" t="s">
        <v>58</v>
      </c>
      <c r="E4598" s="163">
        <v>22556</v>
      </c>
      <c r="F4598" s="163">
        <v>0</v>
      </c>
      <c r="G4598" s="163">
        <v>0</v>
      </c>
      <c r="H4598" s="163">
        <v>0</v>
      </c>
      <c r="I4598" s="163">
        <v>0</v>
      </c>
      <c r="J4598" s="163">
        <v>0</v>
      </c>
      <c r="K4598" s="163">
        <v>17</v>
      </c>
      <c r="L4598" s="163">
        <v>4022</v>
      </c>
      <c r="M4598" s="163">
        <v>2504.2600000000002</v>
      </c>
      <c r="N4598" s="163">
        <v>0.17799999999999999</v>
      </c>
      <c r="O4598" s="163">
        <v>0.111</v>
      </c>
      <c r="P4598" s="163">
        <v>17</v>
      </c>
      <c r="Q4598" s="163">
        <v>4022</v>
      </c>
      <c r="R4598" s="163">
        <v>2504.2600000000002</v>
      </c>
      <c r="S4598" s="163">
        <v>0.17799999999999999</v>
      </c>
      <c r="T4598" s="163">
        <v>0.111</v>
      </c>
    </row>
    <row r="4599" spans="1:20" ht="15.75" customHeight="1">
      <c r="A4599" s="130" t="s">
        <v>154</v>
      </c>
      <c r="B4599" s="164">
        <v>2015</v>
      </c>
      <c r="C4599" s="164">
        <v>7</v>
      </c>
      <c r="D4599" s="130" t="s">
        <v>59</v>
      </c>
      <c r="E4599" s="164">
        <v>22556</v>
      </c>
      <c r="F4599" s="164">
        <v>0</v>
      </c>
      <c r="G4599" s="164">
        <v>0</v>
      </c>
      <c r="H4599" s="164">
        <v>0</v>
      </c>
      <c r="I4599" s="164">
        <v>0</v>
      </c>
      <c r="J4599" s="164">
        <v>0</v>
      </c>
      <c r="K4599" s="164">
        <v>0</v>
      </c>
      <c r="L4599" s="164">
        <v>0</v>
      </c>
      <c r="M4599" s="164">
        <v>0</v>
      </c>
      <c r="N4599" s="164">
        <v>0</v>
      </c>
      <c r="O4599" s="164">
        <v>0</v>
      </c>
      <c r="P4599" s="164">
        <v>0</v>
      </c>
      <c r="Q4599" s="164">
        <v>0</v>
      </c>
      <c r="R4599" s="164">
        <v>0</v>
      </c>
      <c r="S4599" s="164">
        <v>0</v>
      </c>
      <c r="T4599" s="164">
        <v>0</v>
      </c>
    </row>
    <row r="4600" spans="1:20" ht="15.75" customHeight="1">
      <c r="A4600" s="126" t="s">
        <v>154</v>
      </c>
      <c r="B4600" s="163">
        <v>2015</v>
      </c>
      <c r="C4600" s="163">
        <v>8</v>
      </c>
      <c r="D4600" s="126" t="s">
        <v>60</v>
      </c>
      <c r="E4600" s="163">
        <v>22556</v>
      </c>
      <c r="F4600" s="163">
        <v>0</v>
      </c>
      <c r="G4600" s="163">
        <v>0</v>
      </c>
      <c r="H4600" s="163">
        <v>0</v>
      </c>
      <c r="I4600" s="163">
        <v>0</v>
      </c>
      <c r="J4600" s="163">
        <v>0</v>
      </c>
      <c r="K4600" s="163">
        <v>0</v>
      </c>
      <c r="L4600" s="163">
        <v>0</v>
      </c>
      <c r="M4600" s="163">
        <v>0</v>
      </c>
      <c r="N4600" s="163">
        <v>0</v>
      </c>
      <c r="O4600" s="163">
        <v>0</v>
      </c>
      <c r="P4600" s="163">
        <v>0</v>
      </c>
      <c r="Q4600" s="163">
        <v>0</v>
      </c>
      <c r="R4600" s="163">
        <v>0</v>
      </c>
      <c r="S4600" s="163">
        <v>0</v>
      </c>
      <c r="T4600" s="163">
        <v>0</v>
      </c>
    </row>
    <row r="4601" spans="1:20" ht="15.75" customHeight="1">
      <c r="A4601" s="130" t="s">
        <v>154</v>
      </c>
      <c r="B4601" s="164">
        <v>2015</v>
      </c>
      <c r="C4601" s="164">
        <v>9</v>
      </c>
      <c r="D4601" s="130" t="s">
        <v>61</v>
      </c>
      <c r="E4601" s="164">
        <v>22556</v>
      </c>
      <c r="F4601" s="164">
        <v>0</v>
      </c>
      <c r="G4601" s="164">
        <v>0</v>
      </c>
      <c r="H4601" s="164">
        <v>0</v>
      </c>
      <c r="I4601" s="164">
        <v>0</v>
      </c>
      <c r="J4601" s="164">
        <v>0</v>
      </c>
      <c r="K4601" s="164">
        <v>11</v>
      </c>
      <c r="L4601" s="164">
        <v>582</v>
      </c>
      <c r="M4601" s="164">
        <v>516.66</v>
      </c>
      <c r="N4601" s="164">
        <v>2.5999999999999999E-2</v>
      </c>
      <c r="O4601" s="164">
        <v>2.3E-2</v>
      </c>
      <c r="P4601" s="164">
        <v>11</v>
      </c>
      <c r="Q4601" s="164">
        <v>582</v>
      </c>
      <c r="R4601" s="164">
        <v>516.66</v>
      </c>
      <c r="S4601" s="164">
        <v>2.5999999999999999E-2</v>
      </c>
      <c r="T4601" s="164">
        <v>2.3E-2</v>
      </c>
    </row>
    <row r="4602" spans="1:20" ht="15.75" customHeight="1">
      <c r="A4602" s="126" t="s">
        <v>154</v>
      </c>
      <c r="B4602" s="163">
        <v>2016</v>
      </c>
      <c r="C4602" s="163">
        <v>0</v>
      </c>
      <c r="D4602" s="126" t="s">
        <v>53</v>
      </c>
      <c r="E4602" s="163">
        <v>22745</v>
      </c>
      <c r="F4602" s="163">
        <v>0</v>
      </c>
      <c r="G4602" s="163">
        <v>0</v>
      </c>
      <c r="H4602" s="163">
        <v>0</v>
      </c>
      <c r="I4602" s="163">
        <v>0</v>
      </c>
      <c r="J4602" s="163">
        <v>0</v>
      </c>
      <c r="K4602" s="163">
        <v>3</v>
      </c>
      <c r="L4602" s="163">
        <v>1328</v>
      </c>
      <c r="M4602" s="163">
        <v>1286</v>
      </c>
      <c r="N4602" s="163">
        <v>5.8000000000000003E-2</v>
      </c>
      <c r="O4602" s="163">
        <v>5.7000000000000002E-2</v>
      </c>
      <c r="P4602" s="163">
        <v>3</v>
      </c>
      <c r="Q4602" s="163">
        <v>1328</v>
      </c>
      <c r="R4602" s="163">
        <v>1286</v>
      </c>
      <c r="S4602" s="163">
        <v>5.8000000000000003E-2</v>
      </c>
      <c r="T4602" s="163">
        <v>5.7000000000000002E-2</v>
      </c>
    </row>
    <row r="4603" spans="1:20" ht="15.75" customHeight="1">
      <c r="A4603" s="130" t="s">
        <v>154</v>
      </c>
      <c r="B4603" s="164">
        <v>2016</v>
      </c>
      <c r="C4603" s="164">
        <v>1</v>
      </c>
      <c r="D4603" s="130" t="s">
        <v>54</v>
      </c>
      <c r="E4603" s="164">
        <v>22745</v>
      </c>
      <c r="F4603" s="164">
        <v>0</v>
      </c>
      <c r="G4603" s="164">
        <v>0</v>
      </c>
      <c r="H4603" s="164">
        <v>0</v>
      </c>
      <c r="I4603" s="164">
        <v>0</v>
      </c>
      <c r="J4603" s="164">
        <v>0</v>
      </c>
      <c r="K4603" s="164">
        <v>119</v>
      </c>
      <c r="L4603" s="164">
        <v>2780</v>
      </c>
      <c r="M4603" s="164">
        <v>7363.36</v>
      </c>
      <c r="N4603" s="164">
        <v>0.122</v>
      </c>
      <c r="O4603" s="164">
        <v>0.32400000000000001</v>
      </c>
      <c r="P4603" s="164">
        <v>119</v>
      </c>
      <c r="Q4603" s="164">
        <v>2780</v>
      </c>
      <c r="R4603" s="164">
        <v>7363.36</v>
      </c>
      <c r="S4603" s="164">
        <v>0.122</v>
      </c>
      <c r="T4603" s="164">
        <v>0.32400000000000001</v>
      </c>
    </row>
    <row r="4604" spans="1:20" ht="15.75" customHeight="1">
      <c r="A4604" s="126" t="s">
        <v>154</v>
      </c>
      <c r="B4604" s="163">
        <v>2016</v>
      </c>
      <c r="C4604" s="163">
        <v>2</v>
      </c>
      <c r="D4604" s="126" t="s">
        <v>1415</v>
      </c>
      <c r="E4604" s="163">
        <v>22745</v>
      </c>
      <c r="F4604" s="163">
        <v>0</v>
      </c>
      <c r="G4604" s="163">
        <v>0</v>
      </c>
      <c r="H4604" s="163">
        <v>0</v>
      </c>
      <c r="I4604" s="163">
        <v>0</v>
      </c>
      <c r="J4604" s="163">
        <v>0</v>
      </c>
      <c r="K4604" s="163">
        <v>5</v>
      </c>
      <c r="L4604" s="163">
        <v>12505</v>
      </c>
      <c r="M4604" s="163">
        <v>4497.42</v>
      </c>
      <c r="N4604" s="163">
        <v>0.55000000000000004</v>
      </c>
      <c r="O4604" s="163">
        <v>0.19800000000000001</v>
      </c>
      <c r="P4604" s="163">
        <v>5</v>
      </c>
      <c r="Q4604" s="163">
        <v>12505</v>
      </c>
      <c r="R4604" s="163">
        <v>4497.42</v>
      </c>
      <c r="S4604" s="163">
        <v>0.55000000000000004</v>
      </c>
      <c r="T4604" s="163">
        <v>0.19800000000000001</v>
      </c>
    </row>
    <row r="4605" spans="1:20" ht="15.75" customHeight="1">
      <c r="A4605" s="130" t="s">
        <v>154</v>
      </c>
      <c r="B4605" s="164">
        <v>2016</v>
      </c>
      <c r="C4605" s="164">
        <v>3</v>
      </c>
      <c r="D4605" s="130" t="s">
        <v>55</v>
      </c>
      <c r="E4605" s="164">
        <v>22745</v>
      </c>
      <c r="F4605" s="164">
        <v>0</v>
      </c>
      <c r="G4605" s="164">
        <v>0</v>
      </c>
      <c r="H4605" s="164">
        <v>0</v>
      </c>
      <c r="I4605" s="164">
        <v>0</v>
      </c>
      <c r="J4605" s="164">
        <v>0</v>
      </c>
      <c r="K4605" s="164">
        <v>5</v>
      </c>
      <c r="L4605" s="164">
        <v>980</v>
      </c>
      <c r="M4605" s="164">
        <v>1491.95</v>
      </c>
      <c r="N4605" s="164">
        <v>4.2999999999999997E-2</v>
      </c>
      <c r="O4605" s="164">
        <v>6.6000000000000003E-2</v>
      </c>
      <c r="P4605" s="164">
        <v>5</v>
      </c>
      <c r="Q4605" s="164">
        <v>980</v>
      </c>
      <c r="R4605" s="164">
        <v>1491.95</v>
      </c>
      <c r="S4605" s="164">
        <v>4.2999999999999997E-2</v>
      </c>
      <c r="T4605" s="164">
        <v>6.6000000000000003E-2</v>
      </c>
    </row>
    <row r="4606" spans="1:20" ht="15.75" customHeight="1">
      <c r="A4606" s="126" t="s">
        <v>154</v>
      </c>
      <c r="B4606" s="163">
        <v>2016</v>
      </c>
      <c r="C4606" s="163">
        <v>4</v>
      </c>
      <c r="D4606" s="126" t="s">
        <v>56</v>
      </c>
      <c r="E4606" s="163">
        <v>22745</v>
      </c>
      <c r="F4606" s="163">
        <v>0</v>
      </c>
      <c r="G4606" s="163">
        <v>0</v>
      </c>
      <c r="H4606" s="163">
        <v>0</v>
      </c>
      <c r="I4606" s="163">
        <v>0</v>
      </c>
      <c r="J4606" s="163">
        <v>0</v>
      </c>
      <c r="K4606" s="163">
        <v>2</v>
      </c>
      <c r="L4606" s="163">
        <v>3</v>
      </c>
      <c r="M4606" s="163">
        <v>8.25</v>
      </c>
      <c r="N4606" s="163">
        <v>0</v>
      </c>
      <c r="O4606" s="163">
        <v>0</v>
      </c>
      <c r="P4606" s="163">
        <v>2</v>
      </c>
      <c r="Q4606" s="163">
        <v>3</v>
      </c>
      <c r="R4606" s="163">
        <v>8.25</v>
      </c>
      <c r="S4606" s="163">
        <v>0</v>
      </c>
      <c r="T4606" s="163">
        <v>0</v>
      </c>
    </row>
    <row r="4607" spans="1:20" ht="15.75" customHeight="1">
      <c r="A4607" s="130" t="s">
        <v>154</v>
      </c>
      <c r="B4607" s="164">
        <v>2016</v>
      </c>
      <c r="C4607" s="164">
        <v>5</v>
      </c>
      <c r="D4607" s="130" t="s">
        <v>57</v>
      </c>
      <c r="E4607" s="164">
        <v>22745</v>
      </c>
      <c r="F4607" s="164">
        <v>0</v>
      </c>
      <c r="G4607" s="164">
        <v>0</v>
      </c>
      <c r="H4607" s="164">
        <v>0</v>
      </c>
      <c r="I4607" s="164">
        <v>0</v>
      </c>
      <c r="J4607" s="164">
        <v>0</v>
      </c>
      <c r="K4607" s="164">
        <v>92</v>
      </c>
      <c r="L4607" s="164">
        <v>4855</v>
      </c>
      <c r="M4607" s="164">
        <v>3309.93</v>
      </c>
      <c r="N4607" s="164">
        <v>0.21299999999999999</v>
      </c>
      <c r="O4607" s="164">
        <v>0.14599999999999999</v>
      </c>
      <c r="P4607" s="164">
        <v>92</v>
      </c>
      <c r="Q4607" s="164">
        <v>4855</v>
      </c>
      <c r="R4607" s="164">
        <v>3309.93</v>
      </c>
      <c r="S4607" s="164">
        <v>0.21299999999999999</v>
      </c>
      <c r="T4607" s="164">
        <v>0.14599999999999999</v>
      </c>
    </row>
    <row r="4608" spans="1:20" ht="15.75" customHeight="1">
      <c r="A4608" s="126" t="s">
        <v>154</v>
      </c>
      <c r="B4608" s="163">
        <v>2016</v>
      </c>
      <c r="C4608" s="163">
        <v>6</v>
      </c>
      <c r="D4608" s="126" t="s">
        <v>58</v>
      </c>
      <c r="E4608" s="163">
        <v>22745</v>
      </c>
      <c r="F4608" s="163">
        <v>0</v>
      </c>
      <c r="G4608" s="163">
        <v>0</v>
      </c>
      <c r="H4608" s="163">
        <v>0</v>
      </c>
      <c r="I4608" s="163">
        <v>0</v>
      </c>
      <c r="J4608" s="163">
        <v>0</v>
      </c>
      <c r="K4608" s="163">
        <v>5</v>
      </c>
      <c r="L4608" s="163">
        <v>6043</v>
      </c>
      <c r="M4608" s="163">
        <v>318.27</v>
      </c>
      <c r="N4608" s="163">
        <v>0.26600000000000001</v>
      </c>
      <c r="O4608" s="163">
        <v>1.4E-2</v>
      </c>
      <c r="P4608" s="163">
        <v>5</v>
      </c>
      <c r="Q4608" s="163">
        <v>6043</v>
      </c>
      <c r="R4608" s="163">
        <v>318.27</v>
      </c>
      <c r="S4608" s="163">
        <v>0.26600000000000001</v>
      </c>
      <c r="T4608" s="163">
        <v>1.4E-2</v>
      </c>
    </row>
    <row r="4609" spans="1:20" ht="15.75" customHeight="1">
      <c r="A4609" s="130" t="s">
        <v>154</v>
      </c>
      <c r="B4609" s="164">
        <v>2016</v>
      </c>
      <c r="C4609" s="164">
        <v>7</v>
      </c>
      <c r="D4609" s="130" t="s">
        <v>59</v>
      </c>
      <c r="E4609" s="164">
        <v>22745</v>
      </c>
      <c r="F4609" s="164">
        <v>0</v>
      </c>
      <c r="G4609" s="164">
        <v>0</v>
      </c>
      <c r="H4609" s="164">
        <v>0</v>
      </c>
      <c r="I4609" s="164">
        <v>0</v>
      </c>
      <c r="J4609" s="164">
        <v>0</v>
      </c>
      <c r="K4609" s="164">
        <v>0</v>
      </c>
      <c r="L4609" s="164">
        <v>0</v>
      </c>
      <c r="M4609" s="164">
        <v>0</v>
      </c>
      <c r="N4609" s="164">
        <v>0</v>
      </c>
      <c r="O4609" s="164">
        <v>0</v>
      </c>
      <c r="P4609" s="164">
        <v>0</v>
      </c>
      <c r="Q4609" s="164">
        <v>0</v>
      </c>
      <c r="R4609" s="164">
        <v>0</v>
      </c>
      <c r="S4609" s="164">
        <v>0</v>
      </c>
      <c r="T4609" s="164">
        <v>0</v>
      </c>
    </row>
    <row r="4610" spans="1:20" ht="15.75" customHeight="1">
      <c r="A4610" s="126" t="s">
        <v>154</v>
      </c>
      <c r="B4610" s="163">
        <v>2016</v>
      </c>
      <c r="C4610" s="163">
        <v>8</v>
      </c>
      <c r="D4610" s="126" t="s">
        <v>60</v>
      </c>
      <c r="E4610" s="163">
        <v>22745</v>
      </c>
      <c r="F4610" s="163">
        <v>0</v>
      </c>
      <c r="G4610" s="163">
        <v>0</v>
      </c>
      <c r="H4610" s="163">
        <v>0</v>
      </c>
      <c r="I4610" s="163">
        <v>0</v>
      </c>
      <c r="J4610" s="163">
        <v>0</v>
      </c>
      <c r="K4610" s="163">
        <v>0</v>
      </c>
      <c r="L4610" s="163">
        <v>0</v>
      </c>
      <c r="M4610" s="163">
        <v>0</v>
      </c>
      <c r="N4610" s="163">
        <v>0</v>
      </c>
      <c r="O4610" s="163">
        <v>0</v>
      </c>
      <c r="P4610" s="163">
        <v>0</v>
      </c>
      <c r="Q4610" s="163">
        <v>0</v>
      </c>
      <c r="R4610" s="163">
        <v>0</v>
      </c>
      <c r="S4610" s="163">
        <v>0</v>
      </c>
      <c r="T4610" s="163">
        <v>0</v>
      </c>
    </row>
    <row r="4611" spans="1:20" ht="15.75" customHeight="1">
      <c r="A4611" s="130" t="s">
        <v>154</v>
      </c>
      <c r="B4611" s="164">
        <v>2016</v>
      </c>
      <c r="C4611" s="164">
        <v>9</v>
      </c>
      <c r="D4611" s="130" t="s">
        <v>61</v>
      </c>
      <c r="E4611" s="164">
        <v>22745</v>
      </c>
      <c r="F4611" s="164">
        <v>0</v>
      </c>
      <c r="G4611" s="164">
        <v>0</v>
      </c>
      <c r="H4611" s="164">
        <v>0</v>
      </c>
      <c r="I4611" s="164">
        <v>0</v>
      </c>
      <c r="J4611" s="164">
        <v>0</v>
      </c>
      <c r="K4611" s="164">
        <v>15</v>
      </c>
      <c r="L4611" s="164">
        <v>367</v>
      </c>
      <c r="M4611" s="164">
        <v>500.59</v>
      </c>
      <c r="N4611" s="164">
        <v>1.6E-2</v>
      </c>
      <c r="O4611" s="164">
        <v>2.1999999999999999E-2</v>
      </c>
      <c r="P4611" s="164">
        <v>15</v>
      </c>
      <c r="Q4611" s="164">
        <v>367</v>
      </c>
      <c r="R4611" s="164">
        <v>500.59</v>
      </c>
      <c r="S4611" s="164">
        <v>1.6E-2</v>
      </c>
      <c r="T4611" s="164">
        <v>2.1999999999999999E-2</v>
      </c>
    </row>
    <row r="4612" spans="1:20" ht="15.75" customHeight="1">
      <c r="A4612" s="126" t="s">
        <v>154</v>
      </c>
      <c r="B4612" s="163">
        <v>2017</v>
      </c>
      <c r="C4612" s="163">
        <v>0</v>
      </c>
      <c r="D4612" s="126" t="s">
        <v>53</v>
      </c>
      <c r="E4612" s="163">
        <v>22929</v>
      </c>
      <c r="F4612" s="163">
        <v>0</v>
      </c>
      <c r="G4612" s="163">
        <v>0</v>
      </c>
      <c r="H4612" s="163">
        <v>0</v>
      </c>
      <c r="I4612" s="163">
        <v>0</v>
      </c>
      <c r="J4612" s="163">
        <v>0</v>
      </c>
      <c r="K4612" s="163">
        <v>2</v>
      </c>
      <c r="L4612" s="163">
        <v>493</v>
      </c>
      <c r="M4612" s="163">
        <v>734.85</v>
      </c>
      <c r="N4612" s="163">
        <v>2.1999999999999999E-2</v>
      </c>
      <c r="O4612" s="163">
        <v>3.2000000000000001E-2</v>
      </c>
      <c r="P4612" s="163">
        <v>2</v>
      </c>
      <c r="Q4612" s="163">
        <v>493</v>
      </c>
      <c r="R4612" s="163">
        <v>734.85</v>
      </c>
      <c r="S4612" s="163">
        <v>2.1999999999999999E-2</v>
      </c>
      <c r="T4612" s="163">
        <v>3.2000000000000001E-2</v>
      </c>
    </row>
    <row r="4613" spans="1:20" ht="15.75" customHeight="1">
      <c r="A4613" s="130" t="s">
        <v>154</v>
      </c>
      <c r="B4613" s="164">
        <v>2017</v>
      </c>
      <c r="C4613" s="164">
        <v>1</v>
      </c>
      <c r="D4613" s="130" t="s">
        <v>54</v>
      </c>
      <c r="E4613" s="164">
        <v>22929</v>
      </c>
      <c r="F4613" s="164">
        <v>0</v>
      </c>
      <c r="G4613" s="164">
        <v>0</v>
      </c>
      <c r="H4613" s="164">
        <v>0</v>
      </c>
      <c r="I4613" s="164">
        <v>0</v>
      </c>
      <c r="J4613" s="164">
        <v>0</v>
      </c>
      <c r="K4613" s="164">
        <v>180</v>
      </c>
      <c r="L4613" s="164">
        <v>4376</v>
      </c>
      <c r="M4613" s="164">
        <v>13449.02</v>
      </c>
      <c r="N4613" s="164">
        <v>0.191</v>
      </c>
      <c r="O4613" s="164">
        <v>0.58699999999999997</v>
      </c>
      <c r="P4613" s="164">
        <v>180</v>
      </c>
      <c r="Q4613" s="164">
        <v>4376</v>
      </c>
      <c r="R4613" s="164">
        <v>13449.02</v>
      </c>
      <c r="S4613" s="164">
        <v>0.191</v>
      </c>
      <c r="T4613" s="164">
        <v>0.58699999999999997</v>
      </c>
    </row>
    <row r="4614" spans="1:20" ht="15.75" customHeight="1">
      <c r="A4614" s="126" t="s">
        <v>154</v>
      </c>
      <c r="B4614" s="163">
        <v>2017</v>
      </c>
      <c r="C4614" s="163">
        <v>2</v>
      </c>
      <c r="D4614" s="126" t="s">
        <v>1415</v>
      </c>
      <c r="E4614" s="163">
        <v>22929</v>
      </c>
      <c r="F4614" s="163">
        <v>0</v>
      </c>
      <c r="G4614" s="163">
        <v>0</v>
      </c>
      <c r="H4614" s="163">
        <v>0</v>
      </c>
      <c r="I4614" s="163">
        <v>0</v>
      </c>
      <c r="J4614" s="163">
        <v>0</v>
      </c>
      <c r="K4614" s="163">
        <v>1</v>
      </c>
      <c r="L4614" s="163">
        <v>16477</v>
      </c>
      <c r="M4614" s="163">
        <v>2746.17</v>
      </c>
      <c r="N4614" s="163">
        <v>0.71899999999999997</v>
      </c>
      <c r="O4614" s="163">
        <v>0.12</v>
      </c>
      <c r="P4614" s="163">
        <v>1</v>
      </c>
      <c r="Q4614" s="163">
        <v>16477</v>
      </c>
      <c r="R4614" s="163">
        <v>2746.17</v>
      </c>
      <c r="S4614" s="163">
        <v>0.71899999999999997</v>
      </c>
      <c r="T4614" s="163">
        <v>0.12</v>
      </c>
    </row>
    <row r="4615" spans="1:20" ht="15.75" customHeight="1">
      <c r="A4615" s="130" t="s">
        <v>154</v>
      </c>
      <c r="B4615" s="164">
        <v>2017</v>
      </c>
      <c r="C4615" s="164">
        <v>3</v>
      </c>
      <c r="D4615" s="130" t="s">
        <v>55</v>
      </c>
      <c r="E4615" s="164">
        <v>22929</v>
      </c>
      <c r="F4615" s="164">
        <v>0</v>
      </c>
      <c r="G4615" s="164">
        <v>0</v>
      </c>
      <c r="H4615" s="164">
        <v>0</v>
      </c>
      <c r="I4615" s="164">
        <v>0</v>
      </c>
      <c r="J4615" s="164">
        <v>0</v>
      </c>
      <c r="K4615" s="164">
        <v>4</v>
      </c>
      <c r="L4615" s="164">
        <v>95</v>
      </c>
      <c r="M4615" s="164">
        <v>138.58000000000001</v>
      </c>
      <c r="N4615" s="164">
        <v>4.0000000000000001E-3</v>
      </c>
      <c r="O4615" s="164">
        <v>6.0000000000000001E-3</v>
      </c>
      <c r="P4615" s="164">
        <v>4</v>
      </c>
      <c r="Q4615" s="164">
        <v>95</v>
      </c>
      <c r="R4615" s="164">
        <v>138.58000000000001</v>
      </c>
      <c r="S4615" s="164">
        <v>4.0000000000000001E-3</v>
      </c>
      <c r="T4615" s="164">
        <v>6.0000000000000001E-3</v>
      </c>
    </row>
    <row r="4616" spans="1:20" ht="15.75" customHeight="1">
      <c r="A4616" s="126" t="s">
        <v>154</v>
      </c>
      <c r="B4616" s="163">
        <v>2017</v>
      </c>
      <c r="C4616" s="163">
        <v>4</v>
      </c>
      <c r="D4616" s="126" t="s">
        <v>56</v>
      </c>
      <c r="E4616" s="163">
        <v>22930</v>
      </c>
      <c r="F4616" s="163">
        <v>0</v>
      </c>
      <c r="G4616" s="163">
        <v>0</v>
      </c>
      <c r="H4616" s="163">
        <v>0</v>
      </c>
      <c r="I4616" s="163">
        <v>0</v>
      </c>
      <c r="J4616" s="163">
        <v>0</v>
      </c>
      <c r="K4616" s="163">
        <v>0</v>
      </c>
      <c r="L4616" s="163">
        <v>0</v>
      </c>
      <c r="M4616" s="163">
        <v>0</v>
      </c>
      <c r="N4616" s="163">
        <v>0</v>
      </c>
      <c r="O4616" s="163">
        <v>0</v>
      </c>
      <c r="P4616" s="163">
        <v>0</v>
      </c>
      <c r="Q4616" s="163">
        <v>0</v>
      </c>
      <c r="R4616" s="163">
        <v>0</v>
      </c>
      <c r="S4616" s="163">
        <v>0</v>
      </c>
      <c r="T4616" s="163">
        <v>0</v>
      </c>
    </row>
    <row r="4617" spans="1:20" ht="15.75" customHeight="1">
      <c r="A4617" s="130" t="s">
        <v>154</v>
      </c>
      <c r="B4617" s="164">
        <v>2017</v>
      </c>
      <c r="C4617" s="164">
        <v>5</v>
      </c>
      <c r="D4617" s="130" t="s">
        <v>57</v>
      </c>
      <c r="E4617" s="164">
        <v>22929</v>
      </c>
      <c r="F4617" s="164">
        <v>0</v>
      </c>
      <c r="G4617" s="164">
        <v>0</v>
      </c>
      <c r="H4617" s="164">
        <v>0</v>
      </c>
      <c r="I4617" s="164">
        <v>0</v>
      </c>
      <c r="J4617" s="164">
        <v>0</v>
      </c>
      <c r="K4617" s="164">
        <v>34</v>
      </c>
      <c r="L4617" s="164">
        <v>9046</v>
      </c>
      <c r="M4617" s="164">
        <v>9070.61</v>
      </c>
      <c r="N4617" s="164">
        <v>0.39500000000000002</v>
      </c>
      <c r="O4617" s="164">
        <v>0.39600000000000002</v>
      </c>
      <c r="P4617" s="164">
        <v>34</v>
      </c>
      <c r="Q4617" s="164">
        <v>9046</v>
      </c>
      <c r="R4617" s="164">
        <v>9070.61</v>
      </c>
      <c r="S4617" s="164">
        <v>0.39500000000000002</v>
      </c>
      <c r="T4617" s="164">
        <v>0.39600000000000002</v>
      </c>
    </row>
    <row r="4618" spans="1:20" ht="15.75" customHeight="1">
      <c r="A4618" s="126" t="s">
        <v>154</v>
      </c>
      <c r="B4618" s="163">
        <v>2017</v>
      </c>
      <c r="C4618" s="163">
        <v>6</v>
      </c>
      <c r="D4618" s="126" t="s">
        <v>58</v>
      </c>
      <c r="E4618" s="163">
        <v>22929</v>
      </c>
      <c r="F4618" s="163">
        <v>0</v>
      </c>
      <c r="G4618" s="163">
        <v>0</v>
      </c>
      <c r="H4618" s="163">
        <v>0</v>
      </c>
      <c r="I4618" s="163">
        <v>0</v>
      </c>
      <c r="J4618" s="163">
        <v>0</v>
      </c>
      <c r="K4618" s="163">
        <v>35</v>
      </c>
      <c r="L4618" s="163">
        <v>19313</v>
      </c>
      <c r="M4618" s="163">
        <v>16328.38</v>
      </c>
      <c r="N4618" s="163">
        <v>0.84199999999999997</v>
      </c>
      <c r="O4618" s="163">
        <v>0.71199999999999997</v>
      </c>
      <c r="P4618" s="163">
        <v>35</v>
      </c>
      <c r="Q4618" s="163">
        <v>19313</v>
      </c>
      <c r="R4618" s="163">
        <v>16328.38</v>
      </c>
      <c r="S4618" s="163">
        <v>0.84199999999999997</v>
      </c>
      <c r="T4618" s="163">
        <v>0.71199999999999997</v>
      </c>
    </row>
    <row r="4619" spans="1:20" ht="15.75" customHeight="1">
      <c r="A4619" s="130" t="s">
        <v>154</v>
      </c>
      <c r="B4619" s="164">
        <v>2017</v>
      </c>
      <c r="C4619" s="164">
        <v>7</v>
      </c>
      <c r="D4619" s="130" t="s">
        <v>59</v>
      </c>
      <c r="E4619" s="164">
        <v>22929</v>
      </c>
      <c r="F4619" s="164">
        <v>0</v>
      </c>
      <c r="G4619" s="164">
        <v>0</v>
      </c>
      <c r="H4619" s="164">
        <v>0</v>
      </c>
      <c r="I4619" s="164">
        <v>0</v>
      </c>
      <c r="J4619" s="164">
        <v>0</v>
      </c>
      <c r="K4619" s="164">
        <v>0</v>
      </c>
      <c r="L4619" s="164">
        <v>0</v>
      </c>
      <c r="M4619" s="164">
        <v>0</v>
      </c>
      <c r="N4619" s="164">
        <v>0</v>
      </c>
      <c r="O4619" s="164">
        <v>0</v>
      </c>
      <c r="P4619" s="164">
        <v>0</v>
      </c>
      <c r="Q4619" s="164">
        <v>0</v>
      </c>
      <c r="R4619" s="164">
        <v>0</v>
      </c>
      <c r="S4619" s="164">
        <v>0</v>
      </c>
      <c r="T4619" s="164">
        <v>0</v>
      </c>
    </row>
    <row r="4620" spans="1:20" ht="15.75" customHeight="1">
      <c r="A4620" s="126" t="s">
        <v>154</v>
      </c>
      <c r="B4620" s="163">
        <v>2017</v>
      </c>
      <c r="C4620" s="163">
        <v>8</v>
      </c>
      <c r="D4620" s="126" t="s">
        <v>60</v>
      </c>
      <c r="E4620" s="163">
        <v>22929</v>
      </c>
      <c r="F4620" s="163">
        <v>0</v>
      </c>
      <c r="G4620" s="163">
        <v>0</v>
      </c>
      <c r="H4620" s="163">
        <v>0</v>
      </c>
      <c r="I4620" s="163">
        <v>0</v>
      </c>
      <c r="J4620" s="163">
        <v>0</v>
      </c>
      <c r="K4620" s="163">
        <v>0</v>
      </c>
      <c r="L4620" s="163">
        <v>0</v>
      </c>
      <c r="M4620" s="163">
        <v>0</v>
      </c>
      <c r="N4620" s="163">
        <v>0</v>
      </c>
      <c r="O4620" s="163">
        <v>0</v>
      </c>
      <c r="P4620" s="163">
        <v>0</v>
      </c>
      <c r="Q4620" s="163">
        <v>0</v>
      </c>
      <c r="R4620" s="163">
        <v>0</v>
      </c>
      <c r="S4620" s="163">
        <v>0</v>
      </c>
      <c r="T4620" s="163">
        <v>0</v>
      </c>
    </row>
    <row r="4621" spans="1:20" ht="15.75" customHeight="1">
      <c r="A4621" s="130" t="s">
        <v>154</v>
      </c>
      <c r="B4621" s="164">
        <v>2017</v>
      </c>
      <c r="C4621" s="164">
        <v>9</v>
      </c>
      <c r="D4621" s="130" t="s">
        <v>61</v>
      </c>
      <c r="E4621" s="164">
        <v>22929</v>
      </c>
      <c r="F4621" s="164">
        <v>0</v>
      </c>
      <c r="G4621" s="164">
        <v>0</v>
      </c>
      <c r="H4621" s="164">
        <v>0</v>
      </c>
      <c r="I4621" s="164">
        <v>0</v>
      </c>
      <c r="J4621" s="164">
        <v>0</v>
      </c>
      <c r="K4621" s="164">
        <v>11</v>
      </c>
      <c r="L4621" s="164">
        <v>2382</v>
      </c>
      <c r="M4621" s="164">
        <v>2188.83</v>
      </c>
      <c r="N4621" s="164">
        <v>0.104</v>
      </c>
      <c r="O4621" s="164">
        <v>9.5000000000000001E-2</v>
      </c>
      <c r="P4621" s="164">
        <v>11</v>
      </c>
      <c r="Q4621" s="164">
        <v>2382</v>
      </c>
      <c r="R4621" s="164">
        <v>2188.83</v>
      </c>
      <c r="S4621" s="164">
        <v>0.104</v>
      </c>
      <c r="T4621" s="164">
        <v>9.5000000000000001E-2</v>
      </c>
    </row>
    <row r="4622" spans="1:20" ht="15.75" customHeight="1">
      <c r="A4622" s="126" t="s">
        <v>154</v>
      </c>
      <c r="B4622" s="163">
        <v>2018</v>
      </c>
      <c r="C4622" s="163">
        <v>0</v>
      </c>
      <c r="D4622" s="126" t="s">
        <v>53</v>
      </c>
      <c r="E4622" s="163">
        <v>23192</v>
      </c>
      <c r="F4622" s="163">
        <v>0</v>
      </c>
      <c r="G4622" s="163">
        <v>0</v>
      </c>
      <c r="H4622" s="163">
        <v>0</v>
      </c>
      <c r="I4622" s="163">
        <v>0</v>
      </c>
      <c r="J4622" s="163">
        <v>0</v>
      </c>
      <c r="K4622" s="163">
        <v>3</v>
      </c>
      <c r="L4622" s="163">
        <v>514</v>
      </c>
      <c r="M4622" s="163">
        <v>317.63</v>
      </c>
      <c r="N4622" s="163">
        <v>2.1999999999999999E-2</v>
      </c>
      <c r="O4622" s="163">
        <v>1.4E-2</v>
      </c>
      <c r="P4622" s="163">
        <v>3</v>
      </c>
      <c r="Q4622" s="163">
        <v>514</v>
      </c>
      <c r="R4622" s="163">
        <v>317.63</v>
      </c>
      <c r="S4622" s="163">
        <v>2.1999999999999999E-2</v>
      </c>
      <c r="T4622" s="163">
        <v>1.4E-2</v>
      </c>
    </row>
    <row r="4623" spans="1:20" ht="15.75" customHeight="1">
      <c r="A4623" s="130" t="s">
        <v>154</v>
      </c>
      <c r="B4623" s="164">
        <v>2018</v>
      </c>
      <c r="C4623" s="164">
        <v>1</v>
      </c>
      <c r="D4623" s="130" t="s">
        <v>54</v>
      </c>
      <c r="E4623" s="164">
        <v>23192</v>
      </c>
      <c r="F4623" s="164">
        <v>0</v>
      </c>
      <c r="G4623" s="164">
        <v>0</v>
      </c>
      <c r="H4623" s="164">
        <v>0</v>
      </c>
      <c r="I4623" s="164">
        <v>0</v>
      </c>
      <c r="J4623" s="164">
        <v>0</v>
      </c>
      <c r="K4623" s="164">
        <v>160</v>
      </c>
      <c r="L4623" s="164">
        <v>7457</v>
      </c>
      <c r="M4623" s="164">
        <v>8299.65</v>
      </c>
      <c r="N4623" s="164">
        <v>0.32200000000000001</v>
      </c>
      <c r="O4623" s="164">
        <v>0.35799999999999998</v>
      </c>
      <c r="P4623" s="164">
        <v>160</v>
      </c>
      <c r="Q4623" s="164">
        <v>7457</v>
      </c>
      <c r="R4623" s="164">
        <v>8299.65</v>
      </c>
      <c r="S4623" s="164">
        <v>0.32200000000000001</v>
      </c>
      <c r="T4623" s="164">
        <v>0.35799999999999998</v>
      </c>
    </row>
    <row r="4624" spans="1:20" ht="15.75" customHeight="1">
      <c r="A4624" s="126" t="s">
        <v>154</v>
      </c>
      <c r="B4624" s="163">
        <v>2018</v>
      </c>
      <c r="C4624" s="163">
        <v>2</v>
      </c>
      <c r="D4624" s="126" t="s">
        <v>1415</v>
      </c>
      <c r="E4624" s="163">
        <v>23192</v>
      </c>
      <c r="F4624" s="163">
        <v>0</v>
      </c>
      <c r="G4624" s="163">
        <v>0</v>
      </c>
      <c r="H4624" s="163">
        <v>0</v>
      </c>
      <c r="I4624" s="163">
        <v>0</v>
      </c>
      <c r="J4624" s="163">
        <v>0</v>
      </c>
      <c r="K4624" s="163">
        <v>0</v>
      </c>
      <c r="L4624" s="163">
        <v>0</v>
      </c>
      <c r="M4624" s="163">
        <v>0</v>
      </c>
      <c r="N4624" s="163">
        <v>0</v>
      </c>
      <c r="O4624" s="163">
        <v>0</v>
      </c>
      <c r="P4624" s="163">
        <v>0</v>
      </c>
      <c r="Q4624" s="163">
        <v>0</v>
      </c>
      <c r="R4624" s="163">
        <v>0</v>
      </c>
      <c r="S4624" s="163">
        <v>0</v>
      </c>
      <c r="T4624" s="163">
        <v>0</v>
      </c>
    </row>
    <row r="4625" spans="1:20" ht="15.75" customHeight="1">
      <c r="A4625" s="130" t="s">
        <v>154</v>
      </c>
      <c r="B4625" s="164">
        <v>2018</v>
      </c>
      <c r="C4625" s="164">
        <v>3</v>
      </c>
      <c r="D4625" s="130" t="s">
        <v>55</v>
      </c>
      <c r="E4625" s="164">
        <v>23192</v>
      </c>
      <c r="F4625" s="164">
        <v>0</v>
      </c>
      <c r="G4625" s="164">
        <v>0</v>
      </c>
      <c r="H4625" s="164">
        <v>0</v>
      </c>
      <c r="I4625" s="164">
        <v>0</v>
      </c>
      <c r="J4625" s="164">
        <v>0</v>
      </c>
      <c r="K4625" s="164">
        <v>8</v>
      </c>
      <c r="L4625" s="164">
        <v>4830</v>
      </c>
      <c r="M4625" s="164">
        <v>2125.65</v>
      </c>
      <c r="N4625" s="164">
        <v>0.20799999999999999</v>
      </c>
      <c r="O4625" s="164">
        <v>9.1999999999999998E-2</v>
      </c>
      <c r="P4625" s="164">
        <v>8</v>
      </c>
      <c r="Q4625" s="164">
        <v>4830</v>
      </c>
      <c r="R4625" s="164">
        <v>2125.65</v>
      </c>
      <c r="S4625" s="164">
        <v>0.20799999999999999</v>
      </c>
      <c r="T4625" s="164">
        <v>9.1999999999999998E-2</v>
      </c>
    </row>
    <row r="4626" spans="1:20" ht="15.75" customHeight="1">
      <c r="A4626" s="126" t="s">
        <v>154</v>
      </c>
      <c r="B4626" s="163">
        <v>2018</v>
      </c>
      <c r="C4626" s="163">
        <v>4</v>
      </c>
      <c r="D4626" s="126" t="s">
        <v>56</v>
      </c>
      <c r="E4626" s="163">
        <v>23192</v>
      </c>
      <c r="F4626" s="163">
        <v>0</v>
      </c>
      <c r="G4626" s="163">
        <v>0</v>
      </c>
      <c r="H4626" s="163">
        <v>0</v>
      </c>
      <c r="I4626" s="163">
        <v>0</v>
      </c>
      <c r="J4626" s="163">
        <v>0</v>
      </c>
      <c r="K4626" s="163">
        <v>0</v>
      </c>
      <c r="L4626" s="163">
        <v>0</v>
      </c>
      <c r="M4626" s="163">
        <v>0</v>
      </c>
      <c r="N4626" s="163">
        <v>0</v>
      </c>
      <c r="O4626" s="163">
        <v>0</v>
      </c>
      <c r="P4626" s="163">
        <v>0</v>
      </c>
      <c r="Q4626" s="163">
        <v>0</v>
      </c>
      <c r="R4626" s="163">
        <v>0</v>
      </c>
      <c r="S4626" s="163">
        <v>0</v>
      </c>
      <c r="T4626" s="163">
        <v>0</v>
      </c>
    </row>
    <row r="4627" spans="1:20" ht="15.75" customHeight="1">
      <c r="A4627" s="130" t="s">
        <v>154</v>
      </c>
      <c r="B4627" s="164">
        <v>2018</v>
      </c>
      <c r="C4627" s="164">
        <v>5</v>
      </c>
      <c r="D4627" s="130" t="s">
        <v>57</v>
      </c>
      <c r="E4627" s="164">
        <v>23192</v>
      </c>
      <c r="F4627" s="164">
        <v>0</v>
      </c>
      <c r="G4627" s="164">
        <v>0</v>
      </c>
      <c r="H4627" s="164">
        <v>0</v>
      </c>
      <c r="I4627" s="164">
        <v>0</v>
      </c>
      <c r="J4627" s="164">
        <v>0</v>
      </c>
      <c r="K4627" s="164">
        <v>31</v>
      </c>
      <c r="L4627" s="164">
        <v>2674</v>
      </c>
      <c r="M4627" s="164">
        <v>3371.41</v>
      </c>
      <c r="N4627" s="164">
        <v>0.115</v>
      </c>
      <c r="O4627" s="164">
        <v>0.14499999999999999</v>
      </c>
      <c r="P4627" s="164">
        <v>31</v>
      </c>
      <c r="Q4627" s="164">
        <v>2674</v>
      </c>
      <c r="R4627" s="164">
        <v>3371.41</v>
      </c>
      <c r="S4627" s="164">
        <v>0.115</v>
      </c>
      <c r="T4627" s="164">
        <v>0.14499999999999999</v>
      </c>
    </row>
    <row r="4628" spans="1:20" ht="15.75" customHeight="1">
      <c r="A4628" s="126" t="s">
        <v>154</v>
      </c>
      <c r="B4628" s="163">
        <v>2018</v>
      </c>
      <c r="C4628" s="163">
        <v>6</v>
      </c>
      <c r="D4628" s="126" t="s">
        <v>58</v>
      </c>
      <c r="E4628" s="163">
        <v>23192</v>
      </c>
      <c r="F4628" s="163">
        <v>0</v>
      </c>
      <c r="G4628" s="163">
        <v>0</v>
      </c>
      <c r="H4628" s="163">
        <v>0</v>
      </c>
      <c r="I4628" s="163">
        <v>0</v>
      </c>
      <c r="J4628" s="163">
        <v>0</v>
      </c>
      <c r="K4628" s="163">
        <v>44</v>
      </c>
      <c r="L4628" s="163">
        <v>22002</v>
      </c>
      <c r="M4628" s="163">
        <v>18248.97</v>
      </c>
      <c r="N4628" s="163">
        <v>0.94899999999999995</v>
      </c>
      <c r="O4628" s="163">
        <v>0.78700000000000003</v>
      </c>
      <c r="P4628" s="163">
        <v>44</v>
      </c>
      <c r="Q4628" s="163">
        <v>22002</v>
      </c>
      <c r="R4628" s="163">
        <v>18248.97</v>
      </c>
      <c r="S4628" s="163">
        <v>0.94899999999999995</v>
      </c>
      <c r="T4628" s="163">
        <v>0.78700000000000003</v>
      </c>
    </row>
    <row r="4629" spans="1:20" ht="15.75" customHeight="1">
      <c r="A4629" s="130" t="s">
        <v>154</v>
      </c>
      <c r="B4629" s="164">
        <v>2018</v>
      </c>
      <c r="C4629" s="164">
        <v>7</v>
      </c>
      <c r="D4629" s="130" t="s">
        <v>59</v>
      </c>
      <c r="E4629" s="164">
        <v>23192</v>
      </c>
      <c r="F4629" s="164">
        <v>0</v>
      </c>
      <c r="G4629" s="164">
        <v>0</v>
      </c>
      <c r="H4629" s="164">
        <v>0</v>
      </c>
      <c r="I4629" s="164">
        <v>0</v>
      </c>
      <c r="J4629" s="164">
        <v>0</v>
      </c>
      <c r="K4629" s="164">
        <v>0</v>
      </c>
      <c r="L4629" s="164">
        <v>0</v>
      </c>
      <c r="M4629" s="164">
        <v>0</v>
      </c>
      <c r="N4629" s="164">
        <v>0</v>
      </c>
      <c r="O4629" s="164">
        <v>0</v>
      </c>
      <c r="P4629" s="164">
        <v>0</v>
      </c>
      <c r="Q4629" s="164">
        <v>0</v>
      </c>
      <c r="R4629" s="164">
        <v>0</v>
      </c>
      <c r="S4629" s="164">
        <v>0</v>
      </c>
      <c r="T4629" s="164">
        <v>0</v>
      </c>
    </row>
    <row r="4630" spans="1:20" ht="15.75" customHeight="1">
      <c r="A4630" s="126" t="s">
        <v>154</v>
      </c>
      <c r="B4630" s="163">
        <v>2018</v>
      </c>
      <c r="C4630" s="163">
        <v>8</v>
      </c>
      <c r="D4630" s="126" t="s">
        <v>60</v>
      </c>
      <c r="E4630" s="163">
        <v>23192</v>
      </c>
      <c r="F4630" s="163">
        <v>0</v>
      </c>
      <c r="G4630" s="163">
        <v>0</v>
      </c>
      <c r="H4630" s="163">
        <v>0</v>
      </c>
      <c r="I4630" s="163">
        <v>0</v>
      </c>
      <c r="J4630" s="163">
        <v>0</v>
      </c>
      <c r="K4630" s="163">
        <v>2</v>
      </c>
      <c r="L4630" s="163">
        <v>40</v>
      </c>
      <c r="M4630" s="163">
        <v>11.33</v>
      </c>
      <c r="N4630" s="163">
        <v>2E-3</v>
      </c>
      <c r="O4630" s="163">
        <v>0</v>
      </c>
      <c r="P4630" s="163">
        <v>2</v>
      </c>
      <c r="Q4630" s="163">
        <v>40</v>
      </c>
      <c r="R4630" s="163">
        <v>11.33</v>
      </c>
      <c r="S4630" s="163">
        <v>2E-3</v>
      </c>
      <c r="T4630" s="163">
        <v>0</v>
      </c>
    </row>
    <row r="4631" spans="1:20" ht="15.75" customHeight="1">
      <c r="A4631" s="130" t="s">
        <v>154</v>
      </c>
      <c r="B4631" s="164">
        <v>2018</v>
      </c>
      <c r="C4631" s="164">
        <v>9</v>
      </c>
      <c r="D4631" s="130" t="s">
        <v>61</v>
      </c>
      <c r="E4631" s="164">
        <v>23192</v>
      </c>
      <c r="F4631" s="164">
        <v>0</v>
      </c>
      <c r="G4631" s="164">
        <v>0</v>
      </c>
      <c r="H4631" s="164">
        <v>0</v>
      </c>
      <c r="I4631" s="164">
        <v>0</v>
      </c>
      <c r="J4631" s="164">
        <v>0</v>
      </c>
      <c r="K4631" s="164">
        <v>17</v>
      </c>
      <c r="L4631" s="164">
        <v>2020</v>
      </c>
      <c r="M4631" s="164">
        <v>1572.83</v>
      </c>
      <c r="N4631" s="164">
        <v>8.6999999999999994E-2</v>
      </c>
      <c r="O4631" s="164">
        <v>6.8000000000000005E-2</v>
      </c>
      <c r="P4631" s="164">
        <v>17</v>
      </c>
      <c r="Q4631" s="164">
        <v>2020</v>
      </c>
      <c r="R4631" s="164">
        <v>1572.83</v>
      </c>
      <c r="S4631" s="164">
        <v>8.6999999999999994E-2</v>
      </c>
      <c r="T4631" s="164">
        <v>6.8000000000000005E-2</v>
      </c>
    </row>
    <row r="4632" spans="1:20" ht="15.75" customHeight="1">
      <c r="A4632" s="126" t="s">
        <v>154</v>
      </c>
      <c r="B4632" s="163">
        <v>2019</v>
      </c>
      <c r="C4632" s="163">
        <v>0</v>
      </c>
      <c r="D4632" s="126" t="s">
        <v>53</v>
      </c>
      <c r="E4632" s="163">
        <v>23531</v>
      </c>
      <c r="F4632" s="163">
        <v>0</v>
      </c>
      <c r="G4632" s="163">
        <v>0</v>
      </c>
      <c r="H4632" s="163">
        <v>0</v>
      </c>
      <c r="I4632" s="163">
        <v>0</v>
      </c>
      <c r="J4632" s="163">
        <v>0</v>
      </c>
      <c r="K4632" s="163">
        <v>0</v>
      </c>
      <c r="L4632" s="163">
        <v>0</v>
      </c>
      <c r="M4632" s="163">
        <v>0</v>
      </c>
      <c r="N4632" s="163">
        <v>0</v>
      </c>
      <c r="O4632" s="163">
        <v>0</v>
      </c>
      <c r="P4632" s="163">
        <v>0</v>
      </c>
      <c r="Q4632" s="163">
        <v>0</v>
      </c>
      <c r="R4632" s="163">
        <v>0</v>
      </c>
      <c r="S4632" s="163">
        <v>0</v>
      </c>
      <c r="T4632" s="163">
        <v>0</v>
      </c>
    </row>
    <row r="4633" spans="1:20" ht="15.75" customHeight="1">
      <c r="A4633" s="130" t="s">
        <v>154</v>
      </c>
      <c r="B4633" s="164">
        <v>2019</v>
      </c>
      <c r="C4633" s="164">
        <v>1</v>
      </c>
      <c r="D4633" s="130" t="s">
        <v>54</v>
      </c>
      <c r="E4633" s="164">
        <v>23531</v>
      </c>
      <c r="F4633" s="164">
        <v>0</v>
      </c>
      <c r="G4633" s="164">
        <v>0</v>
      </c>
      <c r="H4633" s="164">
        <v>0</v>
      </c>
      <c r="I4633" s="164">
        <v>0</v>
      </c>
      <c r="J4633" s="164">
        <v>0</v>
      </c>
      <c r="K4633" s="164">
        <v>160</v>
      </c>
      <c r="L4633" s="164">
        <v>2959</v>
      </c>
      <c r="M4633" s="164">
        <v>8435.11</v>
      </c>
      <c r="N4633" s="164">
        <v>0.126</v>
      </c>
      <c r="O4633" s="164">
        <v>0.35799999999999998</v>
      </c>
      <c r="P4633" s="164">
        <v>160</v>
      </c>
      <c r="Q4633" s="164">
        <v>2959</v>
      </c>
      <c r="R4633" s="164">
        <v>8435.11</v>
      </c>
      <c r="S4633" s="164">
        <v>0.126</v>
      </c>
      <c r="T4633" s="164">
        <v>0.35799999999999998</v>
      </c>
    </row>
    <row r="4634" spans="1:20" ht="15.75" customHeight="1">
      <c r="A4634" s="126" t="s">
        <v>154</v>
      </c>
      <c r="B4634" s="163">
        <v>2019</v>
      </c>
      <c r="C4634" s="163">
        <v>2</v>
      </c>
      <c r="D4634" s="126" t="s">
        <v>1415</v>
      </c>
      <c r="E4634" s="163">
        <v>23531</v>
      </c>
      <c r="F4634" s="163">
        <v>0</v>
      </c>
      <c r="G4634" s="163">
        <v>0</v>
      </c>
      <c r="H4634" s="163">
        <v>0</v>
      </c>
      <c r="I4634" s="163">
        <v>0</v>
      </c>
      <c r="J4634" s="163">
        <v>0</v>
      </c>
      <c r="K4634" s="163">
        <v>3</v>
      </c>
      <c r="L4634" s="163">
        <v>1645</v>
      </c>
      <c r="M4634" s="163">
        <v>1822.83</v>
      </c>
      <c r="N4634" s="163">
        <v>7.0000000000000007E-2</v>
      </c>
      <c r="O4634" s="163">
        <v>7.6999999999999999E-2</v>
      </c>
      <c r="P4634" s="163">
        <v>3</v>
      </c>
      <c r="Q4634" s="163">
        <v>1645</v>
      </c>
      <c r="R4634" s="163">
        <v>1822.83</v>
      </c>
      <c r="S4634" s="163">
        <v>7.0000000000000007E-2</v>
      </c>
      <c r="T4634" s="163">
        <v>7.6999999999999999E-2</v>
      </c>
    </row>
    <row r="4635" spans="1:20" ht="15.75" customHeight="1">
      <c r="A4635" s="130" t="s">
        <v>154</v>
      </c>
      <c r="B4635" s="164">
        <v>2019</v>
      </c>
      <c r="C4635" s="164">
        <v>3</v>
      </c>
      <c r="D4635" s="130" t="s">
        <v>55</v>
      </c>
      <c r="E4635" s="164">
        <v>23531</v>
      </c>
      <c r="F4635" s="164">
        <v>0</v>
      </c>
      <c r="G4635" s="164">
        <v>0</v>
      </c>
      <c r="H4635" s="164">
        <v>0</v>
      </c>
      <c r="I4635" s="164">
        <v>0</v>
      </c>
      <c r="J4635" s="164">
        <v>0</v>
      </c>
      <c r="K4635" s="164">
        <v>20</v>
      </c>
      <c r="L4635" s="164">
        <v>12171</v>
      </c>
      <c r="M4635" s="164">
        <v>5449.17</v>
      </c>
      <c r="N4635" s="164">
        <v>0.51700000000000002</v>
      </c>
      <c r="O4635" s="164">
        <v>0.23200000000000001</v>
      </c>
      <c r="P4635" s="164">
        <v>20</v>
      </c>
      <c r="Q4635" s="164">
        <v>12171</v>
      </c>
      <c r="R4635" s="164">
        <v>5449.17</v>
      </c>
      <c r="S4635" s="164">
        <v>0.51700000000000002</v>
      </c>
      <c r="T4635" s="164">
        <v>0.23200000000000001</v>
      </c>
    </row>
    <row r="4636" spans="1:20" ht="15.75" customHeight="1">
      <c r="A4636" s="126" t="s">
        <v>154</v>
      </c>
      <c r="B4636" s="163">
        <v>2019</v>
      </c>
      <c r="C4636" s="163">
        <v>4</v>
      </c>
      <c r="D4636" s="126" t="s">
        <v>56</v>
      </c>
      <c r="E4636" s="163">
        <v>23531</v>
      </c>
      <c r="F4636" s="163">
        <v>0</v>
      </c>
      <c r="G4636" s="163">
        <v>0</v>
      </c>
      <c r="H4636" s="163">
        <v>0</v>
      </c>
      <c r="I4636" s="163">
        <v>0</v>
      </c>
      <c r="J4636" s="163">
        <v>0</v>
      </c>
      <c r="K4636" s="163">
        <v>0</v>
      </c>
      <c r="L4636" s="163">
        <v>0</v>
      </c>
      <c r="M4636" s="163">
        <v>0</v>
      </c>
      <c r="N4636" s="163">
        <v>0</v>
      </c>
      <c r="O4636" s="163">
        <v>0</v>
      </c>
      <c r="P4636" s="163">
        <v>0</v>
      </c>
      <c r="Q4636" s="163">
        <v>0</v>
      </c>
      <c r="R4636" s="163">
        <v>0</v>
      </c>
      <c r="S4636" s="163">
        <v>0</v>
      </c>
      <c r="T4636" s="163">
        <v>0</v>
      </c>
    </row>
    <row r="4637" spans="1:20" ht="15.75" customHeight="1">
      <c r="A4637" s="130" t="s">
        <v>154</v>
      </c>
      <c r="B4637" s="164">
        <v>2019</v>
      </c>
      <c r="C4637" s="164">
        <v>5</v>
      </c>
      <c r="D4637" s="130" t="s">
        <v>57</v>
      </c>
      <c r="E4637" s="164">
        <v>23531</v>
      </c>
      <c r="F4637" s="164">
        <v>0</v>
      </c>
      <c r="G4637" s="164">
        <v>0</v>
      </c>
      <c r="H4637" s="164">
        <v>0</v>
      </c>
      <c r="I4637" s="164">
        <v>0</v>
      </c>
      <c r="J4637" s="164">
        <v>0</v>
      </c>
      <c r="K4637" s="164">
        <v>36</v>
      </c>
      <c r="L4637" s="164">
        <v>5552</v>
      </c>
      <c r="M4637" s="164">
        <v>2722.62</v>
      </c>
      <c r="N4637" s="164">
        <v>0.23599999999999999</v>
      </c>
      <c r="O4637" s="164">
        <v>0.11600000000000001</v>
      </c>
      <c r="P4637" s="164">
        <v>36</v>
      </c>
      <c r="Q4637" s="164">
        <v>5552</v>
      </c>
      <c r="R4637" s="164">
        <v>2722.62</v>
      </c>
      <c r="S4637" s="164">
        <v>0.23599999999999999</v>
      </c>
      <c r="T4637" s="164">
        <v>0.11600000000000001</v>
      </c>
    </row>
    <row r="4638" spans="1:20" ht="15.75" customHeight="1">
      <c r="A4638" s="126" t="s">
        <v>154</v>
      </c>
      <c r="B4638" s="163">
        <v>2019</v>
      </c>
      <c r="C4638" s="163">
        <v>6</v>
      </c>
      <c r="D4638" s="126" t="s">
        <v>58</v>
      </c>
      <c r="E4638" s="163">
        <v>23531</v>
      </c>
      <c r="F4638" s="163">
        <v>0</v>
      </c>
      <c r="G4638" s="163">
        <v>0</v>
      </c>
      <c r="H4638" s="163">
        <v>0</v>
      </c>
      <c r="I4638" s="163">
        <v>0</v>
      </c>
      <c r="J4638" s="163">
        <v>0</v>
      </c>
      <c r="K4638" s="163">
        <v>65</v>
      </c>
      <c r="L4638" s="163">
        <v>35536</v>
      </c>
      <c r="M4638" s="163">
        <v>23027.279999999999</v>
      </c>
      <c r="N4638" s="163">
        <v>1.51</v>
      </c>
      <c r="O4638" s="163">
        <v>0.97899999999999998</v>
      </c>
      <c r="P4638" s="163">
        <v>65</v>
      </c>
      <c r="Q4638" s="163">
        <v>35536</v>
      </c>
      <c r="R4638" s="163">
        <v>23027.279999999999</v>
      </c>
      <c r="S4638" s="163">
        <v>1.51</v>
      </c>
      <c r="T4638" s="163">
        <v>0.97899999999999998</v>
      </c>
    </row>
    <row r="4639" spans="1:20" ht="15.75" customHeight="1">
      <c r="A4639" s="130" t="s">
        <v>154</v>
      </c>
      <c r="B4639" s="164">
        <v>2019</v>
      </c>
      <c r="C4639" s="164">
        <v>7</v>
      </c>
      <c r="D4639" s="130" t="s">
        <v>59</v>
      </c>
      <c r="E4639" s="164">
        <v>23531</v>
      </c>
      <c r="F4639" s="164">
        <v>0</v>
      </c>
      <c r="G4639" s="164">
        <v>0</v>
      </c>
      <c r="H4639" s="164">
        <v>0</v>
      </c>
      <c r="I4639" s="164">
        <v>0</v>
      </c>
      <c r="J4639" s="164">
        <v>0</v>
      </c>
      <c r="K4639" s="164">
        <v>0</v>
      </c>
      <c r="L4639" s="164">
        <v>0</v>
      </c>
      <c r="M4639" s="164">
        <v>0</v>
      </c>
      <c r="N4639" s="164">
        <v>0</v>
      </c>
      <c r="O4639" s="164">
        <v>0</v>
      </c>
      <c r="P4639" s="164">
        <v>0</v>
      </c>
      <c r="Q4639" s="164">
        <v>0</v>
      </c>
      <c r="R4639" s="164">
        <v>0</v>
      </c>
      <c r="S4639" s="164">
        <v>0</v>
      </c>
      <c r="T4639" s="164">
        <v>0</v>
      </c>
    </row>
    <row r="4640" spans="1:20" ht="15.75" customHeight="1">
      <c r="A4640" s="126" t="s">
        <v>154</v>
      </c>
      <c r="B4640" s="163">
        <v>2019</v>
      </c>
      <c r="C4640" s="163">
        <v>8</v>
      </c>
      <c r="D4640" s="126" t="s">
        <v>60</v>
      </c>
      <c r="E4640" s="163">
        <v>23531</v>
      </c>
      <c r="F4640" s="163">
        <v>0</v>
      </c>
      <c r="G4640" s="163">
        <v>0</v>
      </c>
      <c r="H4640" s="163">
        <v>0</v>
      </c>
      <c r="I4640" s="163">
        <v>0</v>
      </c>
      <c r="J4640" s="163">
        <v>0</v>
      </c>
      <c r="K4640" s="163">
        <v>5</v>
      </c>
      <c r="L4640" s="163">
        <v>495</v>
      </c>
      <c r="M4640" s="163">
        <v>612.44000000000005</v>
      </c>
      <c r="N4640" s="163">
        <v>2.1000000000000001E-2</v>
      </c>
      <c r="O4640" s="163">
        <v>2.5999999999999999E-2</v>
      </c>
      <c r="P4640" s="163">
        <v>5</v>
      </c>
      <c r="Q4640" s="163">
        <v>495</v>
      </c>
      <c r="R4640" s="163">
        <v>612.44000000000005</v>
      </c>
      <c r="S4640" s="163">
        <v>2.1000000000000001E-2</v>
      </c>
      <c r="T4640" s="163">
        <v>2.5999999999999999E-2</v>
      </c>
    </row>
    <row r="4641" spans="1:20" ht="15.75" customHeight="1">
      <c r="A4641" s="130" t="s">
        <v>154</v>
      </c>
      <c r="B4641" s="164">
        <v>2019</v>
      </c>
      <c r="C4641" s="164">
        <v>9</v>
      </c>
      <c r="D4641" s="130" t="s">
        <v>61</v>
      </c>
      <c r="E4641" s="164">
        <v>23531</v>
      </c>
      <c r="F4641" s="164">
        <v>0</v>
      </c>
      <c r="G4641" s="164">
        <v>0</v>
      </c>
      <c r="H4641" s="164">
        <v>0</v>
      </c>
      <c r="I4641" s="164">
        <v>0</v>
      </c>
      <c r="J4641" s="164">
        <v>0</v>
      </c>
      <c r="K4641" s="164">
        <v>4</v>
      </c>
      <c r="L4641" s="164">
        <v>66</v>
      </c>
      <c r="M4641" s="164">
        <v>71.63</v>
      </c>
      <c r="N4641" s="164">
        <v>3.0000000000000001E-3</v>
      </c>
      <c r="O4641" s="164">
        <v>3.0000000000000001E-3</v>
      </c>
      <c r="P4641" s="164">
        <v>4</v>
      </c>
      <c r="Q4641" s="164">
        <v>66</v>
      </c>
      <c r="R4641" s="164">
        <v>71.63</v>
      </c>
      <c r="S4641" s="164">
        <v>3.0000000000000001E-3</v>
      </c>
      <c r="T4641" s="164">
        <v>3.0000000000000001E-3</v>
      </c>
    </row>
    <row r="4642" spans="1:20" ht="15.75" customHeight="1">
      <c r="A4642" s="126" t="s">
        <v>154</v>
      </c>
      <c r="B4642" s="163">
        <v>2020</v>
      </c>
      <c r="C4642" s="163">
        <v>0</v>
      </c>
      <c r="D4642" s="126" t="s">
        <v>53</v>
      </c>
      <c r="E4642" s="163">
        <v>23859</v>
      </c>
      <c r="F4642" s="163">
        <v>0</v>
      </c>
      <c r="G4642" s="163">
        <v>0</v>
      </c>
      <c r="H4642" s="163">
        <v>0</v>
      </c>
      <c r="I4642" s="163">
        <v>0</v>
      </c>
      <c r="J4642" s="163">
        <v>0</v>
      </c>
      <c r="K4642" s="163">
        <v>0</v>
      </c>
      <c r="L4642" s="163">
        <v>0</v>
      </c>
      <c r="M4642" s="163">
        <v>0</v>
      </c>
      <c r="N4642" s="163">
        <v>0</v>
      </c>
      <c r="O4642" s="163">
        <v>0</v>
      </c>
      <c r="P4642" s="163">
        <v>0</v>
      </c>
      <c r="Q4642" s="163">
        <v>0</v>
      </c>
      <c r="R4642" s="163">
        <v>0</v>
      </c>
      <c r="S4642" s="163">
        <v>0</v>
      </c>
      <c r="T4642" s="163">
        <v>0</v>
      </c>
    </row>
    <row r="4643" spans="1:20" ht="15.75" customHeight="1">
      <c r="A4643" s="130" t="s">
        <v>154</v>
      </c>
      <c r="B4643" s="164">
        <v>2020</v>
      </c>
      <c r="C4643" s="164">
        <v>1</v>
      </c>
      <c r="D4643" s="130" t="s">
        <v>54</v>
      </c>
      <c r="E4643" s="164">
        <v>23859</v>
      </c>
      <c r="F4643" s="164">
        <v>0</v>
      </c>
      <c r="G4643" s="164">
        <v>0</v>
      </c>
      <c r="H4643" s="164">
        <v>0</v>
      </c>
      <c r="I4643" s="164">
        <v>0</v>
      </c>
      <c r="J4643" s="164">
        <v>0</v>
      </c>
      <c r="K4643" s="164">
        <v>184</v>
      </c>
      <c r="L4643" s="164">
        <v>3744</v>
      </c>
      <c r="M4643" s="164">
        <v>9811.49</v>
      </c>
      <c r="N4643" s="164">
        <v>0.157</v>
      </c>
      <c r="O4643" s="164">
        <v>0.41099999999999998</v>
      </c>
      <c r="P4643" s="164">
        <v>184</v>
      </c>
      <c r="Q4643" s="164">
        <v>3744</v>
      </c>
      <c r="R4643" s="164">
        <v>9811.49</v>
      </c>
      <c r="S4643" s="164">
        <v>0.157</v>
      </c>
      <c r="T4643" s="164">
        <v>0.41099999999999998</v>
      </c>
    </row>
    <row r="4644" spans="1:20" ht="15.75" customHeight="1">
      <c r="A4644" s="126" t="s">
        <v>154</v>
      </c>
      <c r="B4644" s="163">
        <v>2020</v>
      </c>
      <c r="C4644" s="163">
        <v>2</v>
      </c>
      <c r="D4644" s="126" t="s">
        <v>1415</v>
      </c>
      <c r="E4644" s="163">
        <v>23859</v>
      </c>
      <c r="F4644" s="163">
        <v>0</v>
      </c>
      <c r="G4644" s="163">
        <v>0</v>
      </c>
      <c r="H4644" s="163">
        <v>0</v>
      </c>
      <c r="I4644" s="163">
        <v>0</v>
      </c>
      <c r="J4644" s="163">
        <v>0</v>
      </c>
      <c r="K4644" s="163">
        <v>13</v>
      </c>
      <c r="L4644" s="163">
        <v>35415</v>
      </c>
      <c r="M4644" s="163">
        <v>10616.4</v>
      </c>
      <c r="N4644" s="163">
        <v>1.484</v>
      </c>
      <c r="O4644" s="163">
        <v>0.44500000000000001</v>
      </c>
      <c r="P4644" s="163">
        <v>13</v>
      </c>
      <c r="Q4644" s="163">
        <v>35415</v>
      </c>
      <c r="R4644" s="163">
        <v>10616.4</v>
      </c>
      <c r="S4644" s="163">
        <v>1.484</v>
      </c>
      <c r="T4644" s="163">
        <v>0.44500000000000001</v>
      </c>
    </row>
    <row r="4645" spans="1:20" ht="15.75" customHeight="1">
      <c r="A4645" s="130" t="s">
        <v>154</v>
      </c>
      <c r="B4645" s="164">
        <v>2020</v>
      </c>
      <c r="C4645" s="164">
        <v>3</v>
      </c>
      <c r="D4645" s="130" t="s">
        <v>55</v>
      </c>
      <c r="E4645" s="164">
        <v>23859</v>
      </c>
      <c r="F4645" s="164">
        <v>0</v>
      </c>
      <c r="G4645" s="164">
        <v>0</v>
      </c>
      <c r="H4645" s="164">
        <v>0</v>
      </c>
      <c r="I4645" s="164">
        <v>0</v>
      </c>
      <c r="J4645" s="164">
        <v>0</v>
      </c>
      <c r="K4645" s="164">
        <v>2</v>
      </c>
      <c r="L4645" s="164">
        <v>27</v>
      </c>
      <c r="M4645" s="164">
        <v>9.02</v>
      </c>
      <c r="N4645" s="164">
        <v>1E-3</v>
      </c>
      <c r="O4645" s="164">
        <v>0</v>
      </c>
      <c r="P4645" s="164">
        <v>2</v>
      </c>
      <c r="Q4645" s="164">
        <v>27</v>
      </c>
      <c r="R4645" s="164">
        <v>9.02</v>
      </c>
      <c r="S4645" s="164">
        <v>1E-3</v>
      </c>
      <c r="T4645" s="164">
        <v>0</v>
      </c>
    </row>
    <row r="4646" spans="1:20" ht="15.75" customHeight="1">
      <c r="A4646" s="126" t="s">
        <v>154</v>
      </c>
      <c r="B4646" s="163">
        <v>2020</v>
      </c>
      <c r="C4646" s="163">
        <v>4</v>
      </c>
      <c r="D4646" s="126" t="s">
        <v>56</v>
      </c>
      <c r="E4646" s="163">
        <v>23859</v>
      </c>
      <c r="F4646" s="163">
        <v>0</v>
      </c>
      <c r="G4646" s="163">
        <v>0</v>
      </c>
      <c r="H4646" s="163">
        <v>0</v>
      </c>
      <c r="I4646" s="163">
        <v>0</v>
      </c>
      <c r="J4646" s="163">
        <v>0</v>
      </c>
      <c r="K4646" s="163">
        <v>4</v>
      </c>
      <c r="L4646" s="163">
        <v>4769</v>
      </c>
      <c r="M4646" s="163">
        <v>3317.13</v>
      </c>
      <c r="N4646" s="163">
        <v>0.2</v>
      </c>
      <c r="O4646" s="163">
        <v>0.13900000000000001</v>
      </c>
      <c r="P4646" s="163">
        <v>4</v>
      </c>
      <c r="Q4646" s="163">
        <v>4769</v>
      </c>
      <c r="R4646" s="163">
        <v>3317.13</v>
      </c>
      <c r="S4646" s="163">
        <v>0.2</v>
      </c>
      <c r="T4646" s="163">
        <v>0.13900000000000001</v>
      </c>
    </row>
    <row r="4647" spans="1:20" ht="15.75" customHeight="1">
      <c r="A4647" s="130" t="s">
        <v>154</v>
      </c>
      <c r="B4647" s="164">
        <v>2020</v>
      </c>
      <c r="C4647" s="164">
        <v>5</v>
      </c>
      <c r="D4647" s="130" t="s">
        <v>57</v>
      </c>
      <c r="E4647" s="164">
        <v>23859</v>
      </c>
      <c r="F4647" s="164">
        <v>0</v>
      </c>
      <c r="G4647" s="164">
        <v>0</v>
      </c>
      <c r="H4647" s="164">
        <v>0</v>
      </c>
      <c r="I4647" s="164">
        <v>0</v>
      </c>
      <c r="J4647" s="164">
        <v>0</v>
      </c>
      <c r="K4647" s="164">
        <v>64</v>
      </c>
      <c r="L4647" s="164">
        <v>9732</v>
      </c>
      <c r="M4647" s="164">
        <v>6299.79</v>
      </c>
      <c r="N4647" s="164">
        <v>0.40799999999999997</v>
      </c>
      <c r="O4647" s="164">
        <v>0.26400000000000001</v>
      </c>
      <c r="P4647" s="164">
        <v>64</v>
      </c>
      <c r="Q4647" s="164">
        <v>9732</v>
      </c>
      <c r="R4647" s="164">
        <v>6299.79</v>
      </c>
      <c r="S4647" s="164">
        <v>0.40799999999999997</v>
      </c>
      <c r="T4647" s="164">
        <v>0.26400000000000001</v>
      </c>
    </row>
    <row r="4648" spans="1:20" ht="15.75" customHeight="1">
      <c r="A4648" s="126" t="s">
        <v>154</v>
      </c>
      <c r="B4648" s="163">
        <v>2020</v>
      </c>
      <c r="C4648" s="163">
        <v>6</v>
      </c>
      <c r="D4648" s="126" t="s">
        <v>58</v>
      </c>
      <c r="E4648" s="163">
        <v>23859</v>
      </c>
      <c r="F4648" s="163">
        <v>0</v>
      </c>
      <c r="G4648" s="163">
        <v>0</v>
      </c>
      <c r="H4648" s="163">
        <v>0</v>
      </c>
      <c r="I4648" s="163">
        <v>0</v>
      </c>
      <c r="J4648" s="163">
        <v>0</v>
      </c>
      <c r="K4648" s="163">
        <v>36</v>
      </c>
      <c r="L4648" s="163">
        <v>27329</v>
      </c>
      <c r="M4648" s="163">
        <v>31367.73</v>
      </c>
      <c r="N4648" s="163">
        <v>1.145</v>
      </c>
      <c r="O4648" s="163">
        <v>1.3140000000000001</v>
      </c>
      <c r="P4648" s="163">
        <v>36</v>
      </c>
      <c r="Q4648" s="163">
        <v>27329</v>
      </c>
      <c r="R4648" s="163">
        <v>31367.73</v>
      </c>
      <c r="S4648" s="163">
        <v>1.145</v>
      </c>
      <c r="T4648" s="163">
        <v>1.3140000000000001</v>
      </c>
    </row>
    <row r="4649" spans="1:20" ht="15.75" customHeight="1">
      <c r="A4649" s="130" t="s">
        <v>154</v>
      </c>
      <c r="B4649" s="164">
        <v>2020</v>
      </c>
      <c r="C4649" s="164">
        <v>7</v>
      </c>
      <c r="D4649" s="130" t="s">
        <v>59</v>
      </c>
      <c r="E4649" s="164">
        <v>23859</v>
      </c>
      <c r="F4649" s="164">
        <v>0</v>
      </c>
      <c r="G4649" s="164">
        <v>0</v>
      </c>
      <c r="H4649" s="164">
        <v>0</v>
      </c>
      <c r="I4649" s="164">
        <v>0</v>
      </c>
      <c r="J4649" s="164">
        <v>0</v>
      </c>
      <c r="K4649" s="164">
        <v>0</v>
      </c>
      <c r="L4649" s="164">
        <v>0</v>
      </c>
      <c r="M4649" s="164">
        <v>0</v>
      </c>
      <c r="N4649" s="164">
        <v>0</v>
      </c>
      <c r="O4649" s="164">
        <v>0</v>
      </c>
      <c r="P4649" s="164">
        <v>0</v>
      </c>
      <c r="Q4649" s="164">
        <v>0</v>
      </c>
      <c r="R4649" s="164">
        <v>0</v>
      </c>
      <c r="S4649" s="164">
        <v>0</v>
      </c>
      <c r="T4649" s="164">
        <v>0</v>
      </c>
    </row>
    <row r="4650" spans="1:20" ht="15.75" customHeight="1">
      <c r="A4650" s="126" t="s">
        <v>154</v>
      </c>
      <c r="B4650" s="163">
        <v>2020</v>
      </c>
      <c r="C4650" s="163">
        <v>8</v>
      </c>
      <c r="D4650" s="126" t="s">
        <v>60</v>
      </c>
      <c r="E4650" s="163">
        <v>23859</v>
      </c>
      <c r="F4650" s="163">
        <v>0</v>
      </c>
      <c r="G4650" s="163">
        <v>0</v>
      </c>
      <c r="H4650" s="163">
        <v>0</v>
      </c>
      <c r="I4650" s="163">
        <v>0</v>
      </c>
      <c r="J4650" s="163">
        <v>0</v>
      </c>
      <c r="K4650" s="163">
        <v>1</v>
      </c>
      <c r="L4650" s="163">
        <v>10</v>
      </c>
      <c r="M4650" s="163">
        <v>13.17</v>
      </c>
      <c r="N4650" s="163">
        <v>0</v>
      </c>
      <c r="O4650" s="163">
        <v>1E-3</v>
      </c>
      <c r="P4650" s="163">
        <v>1</v>
      </c>
      <c r="Q4650" s="163">
        <v>10</v>
      </c>
      <c r="R4650" s="163">
        <v>13.17</v>
      </c>
      <c r="S4650" s="163">
        <v>0</v>
      </c>
      <c r="T4650" s="163">
        <v>1E-3</v>
      </c>
    </row>
    <row r="4651" spans="1:20" ht="15.75" customHeight="1">
      <c r="A4651" s="130" t="s">
        <v>154</v>
      </c>
      <c r="B4651" s="164">
        <v>2020</v>
      </c>
      <c r="C4651" s="164">
        <v>9</v>
      </c>
      <c r="D4651" s="130" t="s">
        <v>61</v>
      </c>
      <c r="E4651" s="164">
        <v>23859</v>
      </c>
      <c r="F4651" s="164">
        <v>0</v>
      </c>
      <c r="G4651" s="164">
        <v>0</v>
      </c>
      <c r="H4651" s="164">
        <v>0</v>
      </c>
      <c r="I4651" s="164">
        <v>0</v>
      </c>
      <c r="J4651" s="164">
        <v>0</v>
      </c>
      <c r="K4651" s="164">
        <v>14</v>
      </c>
      <c r="L4651" s="164">
        <v>2490</v>
      </c>
      <c r="M4651" s="164">
        <v>5433.83</v>
      </c>
      <c r="N4651" s="164">
        <v>0.104</v>
      </c>
      <c r="O4651" s="164">
        <v>0.22800000000000001</v>
      </c>
      <c r="P4651" s="164">
        <v>14</v>
      </c>
      <c r="Q4651" s="164">
        <v>2490</v>
      </c>
      <c r="R4651" s="164">
        <v>5433.83</v>
      </c>
      <c r="S4651" s="164">
        <v>0.104</v>
      </c>
      <c r="T4651" s="164">
        <v>0.22800000000000001</v>
      </c>
    </row>
    <row r="4652" spans="1:20" ht="15.75" customHeight="1">
      <c r="A4652" s="126" t="s">
        <v>154</v>
      </c>
      <c r="B4652" s="163">
        <v>2021</v>
      </c>
      <c r="C4652" s="163">
        <v>0</v>
      </c>
      <c r="D4652" s="126" t="s">
        <v>53</v>
      </c>
      <c r="E4652" s="163">
        <v>24348</v>
      </c>
      <c r="F4652" s="163">
        <v>0</v>
      </c>
      <c r="G4652" s="163">
        <v>0</v>
      </c>
      <c r="H4652" s="163">
        <v>0</v>
      </c>
      <c r="I4652" s="163">
        <v>0</v>
      </c>
      <c r="J4652" s="163">
        <v>0</v>
      </c>
      <c r="K4652" s="163">
        <v>1</v>
      </c>
      <c r="L4652" s="163">
        <v>35</v>
      </c>
      <c r="M4652" s="163">
        <v>73.5</v>
      </c>
      <c r="N4652" s="163">
        <v>1E-3</v>
      </c>
      <c r="O4652" s="163">
        <v>3.0000000000000001E-3</v>
      </c>
      <c r="P4652" s="163">
        <v>1</v>
      </c>
      <c r="Q4652" s="163">
        <v>35</v>
      </c>
      <c r="R4652" s="163">
        <v>73.5</v>
      </c>
      <c r="S4652" s="163">
        <v>1E-3</v>
      </c>
      <c r="T4652" s="163">
        <v>3.0000000000000001E-3</v>
      </c>
    </row>
    <row r="4653" spans="1:20" ht="15.75" customHeight="1">
      <c r="A4653" s="130" t="s">
        <v>154</v>
      </c>
      <c r="B4653" s="164">
        <v>2021</v>
      </c>
      <c r="C4653" s="164">
        <v>1</v>
      </c>
      <c r="D4653" s="130" t="s">
        <v>54</v>
      </c>
      <c r="E4653" s="164">
        <v>24348</v>
      </c>
      <c r="F4653" s="164">
        <v>0</v>
      </c>
      <c r="G4653" s="164">
        <v>0</v>
      </c>
      <c r="H4653" s="164">
        <v>0</v>
      </c>
      <c r="I4653" s="164">
        <v>0</v>
      </c>
      <c r="J4653" s="164">
        <v>0</v>
      </c>
      <c r="K4653" s="164">
        <v>167</v>
      </c>
      <c r="L4653" s="164">
        <v>3428</v>
      </c>
      <c r="M4653" s="164">
        <v>7668.77</v>
      </c>
      <c r="N4653" s="164">
        <v>0.14099999999999999</v>
      </c>
      <c r="O4653" s="164">
        <v>0.315</v>
      </c>
      <c r="P4653" s="164">
        <v>167</v>
      </c>
      <c r="Q4653" s="164">
        <v>3428</v>
      </c>
      <c r="R4653" s="164">
        <v>7668.77</v>
      </c>
      <c r="S4653" s="164">
        <v>0.14099999999999999</v>
      </c>
      <c r="T4653" s="164">
        <v>0.315</v>
      </c>
    </row>
    <row r="4654" spans="1:20" ht="15.75" customHeight="1">
      <c r="A4654" s="126" t="s">
        <v>154</v>
      </c>
      <c r="B4654" s="163">
        <v>2021</v>
      </c>
      <c r="C4654" s="163">
        <v>2</v>
      </c>
      <c r="D4654" s="126" t="s">
        <v>1415</v>
      </c>
      <c r="E4654" s="163">
        <v>24348</v>
      </c>
      <c r="F4654" s="163">
        <v>0</v>
      </c>
      <c r="G4654" s="163">
        <v>0</v>
      </c>
      <c r="H4654" s="163">
        <v>0</v>
      </c>
      <c r="I4654" s="163">
        <v>0</v>
      </c>
      <c r="J4654" s="163">
        <v>0</v>
      </c>
      <c r="K4654" s="163">
        <v>0</v>
      </c>
      <c r="L4654" s="163">
        <v>0</v>
      </c>
      <c r="M4654" s="163">
        <v>0</v>
      </c>
      <c r="N4654" s="163">
        <v>0</v>
      </c>
      <c r="O4654" s="163">
        <v>0</v>
      </c>
      <c r="P4654" s="163">
        <v>0</v>
      </c>
      <c r="Q4654" s="163">
        <v>0</v>
      </c>
      <c r="R4654" s="163">
        <v>0</v>
      </c>
      <c r="S4654" s="163">
        <v>0</v>
      </c>
      <c r="T4654" s="163">
        <v>0</v>
      </c>
    </row>
    <row r="4655" spans="1:20" ht="15.75" customHeight="1">
      <c r="A4655" s="130" t="s">
        <v>154</v>
      </c>
      <c r="B4655" s="164">
        <v>2021</v>
      </c>
      <c r="C4655" s="164">
        <v>3</v>
      </c>
      <c r="D4655" s="130" t="s">
        <v>55</v>
      </c>
      <c r="E4655" s="164">
        <v>24348</v>
      </c>
      <c r="F4655" s="164">
        <v>0</v>
      </c>
      <c r="G4655" s="164">
        <v>0</v>
      </c>
      <c r="H4655" s="164">
        <v>0</v>
      </c>
      <c r="I4655" s="164">
        <v>0</v>
      </c>
      <c r="J4655" s="164">
        <v>0</v>
      </c>
      <c r="K4655" s="164">
        <v>15</v>
      </c>
      <c r="L4655" s="164">
        <v>9771</v>
      </c>
      <c r="M4655" s="164">
        <v>8788.3700000000008</v>
      </c>
      <c r="N4655" s="164">
        <v>0.40100000000000002</v>
      </c>
      <c r="O4655" s="164">
        <v>0.36099999999999999</v>
      </c>
      <c r="P4655" s="164">
        <v>15</v>
      </c>
      <c r="Q4655" s="164">
        <v>9771</v>
      </c>
      <c r="R4655" s="164">
        <v>8788.3700000000008</v>
      </c>
      <c r="S4655" s="164">
        <v>0.40100000000000002</v>
      </c>
      <c r="T4655" s="164">
        <v>0.36099999999999999</v>
      </c>
    </row>
    <row r="4656" spans="1:20" ht="15.75" customHeight="1">
      <c r="A4656" s="126" t="s">
        <v>154</v>
      </c>
      <c r="B4656" s="163">
        <v>2021</v>
      </c>
      <c r="C4656" s="163">
        <v>4</v>
      </c>
      <c r="D4656" s="126" t="s">
        <v>56</v>
      </c>
      <c r="E4656" s="163">
        <v>24348</v>
      </c>
      <c r="F4656" s="163">
        <v>0</v>
      </c>
      <c r="G4656" s="163">
        <v>0</v>
      </c>
      <c r="H4656" s="163">
        <v>0</v>
      </c>
      <c r="I4656" s="163">
        <v>0</v>
      </c>
      <c r="J4656" s="163">
        <v>0</v>
      </c>
      <c r="K4656" s="163">
        <v>5</v>
      </c>
      <c r="L4656" s="163">
        <v>5163</v>
      </c>
      <c r="M4656" s="163">
        <v>2154.67</v>
      </c>
      <c r="N4656" s="163">
        <v>0.21199999999999999</v>
      </c>
      <c r="O4656" s="163">
        <v>8.7999999999999995E-2</v>
      </c>
      <c r="P4656" s="163">
        <v>5</v>
      </c>
      <c r="Q4656" s="163">
        <v>5163</v>
      </c>
      <c r="R4656" s="163">
        <v>2154.67</v>
      </c>
      <c r="S4656" s="163">
        <v>0.21199999999999999</v>
      </c>
      <c r="T4656" s="163">
        <v>8.7999999999999995E-2</v>
      </c>
    </row>
    <row r="4657" spans="1:20" ht="15.75" customHeight="1">
      <c r="A4657" s="130" t="s">
        <v>154</v>
      </c>
      <c r="B4657" s="164">
        <v>2021</v>
      </c>
      <c r="C4657" s="164">
        <v>5</v>
      </c>
      <c r="D4657" s="130" t="s">
        <v>57</v>
      </c>
      <c r="E4657" s="164">
        <v>24348</v>
      </c>
      <c r="F4657" s="164">
        <v>0</v>
      </c>
      <c r="G4657" s="164">
        <v>0</v>
      </c>
      <c r="H4657" s="164">
        <v>0</v>
      </c>
      <c r="I4657" s="164">
        <v>0</v>
      </c>
      <c r="J4657" s="164">
        <v>0</v>
      </c>
      <c r="K4657" s="164">
        <v>24</v>
      </c>
      <c r="L4657" s="164">
        <v>2234</v>
      </c>
      <c r="M4657" s="164">
        <v>3105.35</v>
      </c>
      <c r="N4657" s="164">
        <v>9.1999999999999998E-2</v>
      </c>
      <c r="O4657" s="164">
        <v>0.128</v>
      </c>
      <c r="P4657" s="164">
        <v>24</v>
      </c>
      <c r="Q4657" s="164">
        <v>2234</v>
      </c>
      <c r="R4657" s="164">
        <v>3105.35</v>
      </c>
      <c r="S4657" s="164">
        <v>9.1999999999999998E-2</v>
      </c>
      <c r="T4657" s="164">
        <v>0.128</v>
      </c>
    </row>
    <row r="4658" spans="1:20" ht="15.75" customHeight="1">
      <c r="A4658" s="126" t="s">
        <v>154</v>
      </c>
      <c r="B4658" s="163">
        <v>2021</v>
      </c>
      <c r="C4658" s="163">
        <v>6</v>
      </c>
      <c r="D4658" s="126" t="s">
        <v>58</v>
      </c>
      <c r="E4658" s="163">
        <v>24348</v>
      </c>
      <c r="F4658" s="163">
        <v>0</v>
      </c>
      <c r="G4658" s="163">
        <v>0</v>
      </c>
      <c r="H4658" s="163">
        <v>0</v>
      </c>
      <c r="I4658" s="163">
        <v>0</v>
      </c>
      <c r="J4658" s="163">
        <v>0</v>
      </c>
      <c r="K4658" s="163">
        <v>28</v>
      </c>
      <c r="L4658" s="163">
        <v>4205</v>
      </c>
      <c r="M4658" s="163">
        <v>8405.94</v>
      </c>
      <c r="N4658" s="163">
        <v>0.17299999999999999</v>
      </c>
      <c r="O4658" s="163">
        <v>0.34499999999999997</v>
      </c>
      <c r="P4658" s="163">
        <v>28</v>
      </c>
      <c r="Q4658" s="163">
        <v>4205</v>
      </c>
      <c r="R4658" s="163">
        <v>8405.94</v>
      </c>
      <c r="S4658" s="163">
        <v>0.17299999999999999</v>
      </c>
      <c r="T4658" s="163">
        <v>0.34499999999999997</v>
      </c>
    </row>
    <row r="4659" spans="1:20" ht="15.75" customHeight="1">
      <c r="A4659" s="130" t="s">
        <v>154</v>
      </c>
      <c r="B4659" s="164">
        <v>2021</v>
      </c>
      <c r="C4659" s="164">
        <v>7</v>
      </c>
      <c r="D4659" s="130" t="s">
        <v>59</v>
      </c>
      <c r="E4659" s="164">
        <v>24348</v>
      </c>
      <c r="F4659" s="164">
        <v>0</v>
      </c>
      <c r="G4659" s="164">
        <v>0</v>
      </c>
      <c r="H4659" s="164">
        <v>0</v>
      </c>
      <c r="I4659" s="164">
        <v>0</v>
      </c>
      <c r="J4659" s="164">
        <v>0</v>
      </c>
      <c r="K4659" s="164">
        <v>0</v>
      </c>
      <c r="L4659" s="164">
        <v>0</v>
      </c>
      <c r="M4659" s="164">
        <v>0</v>
      </c>
      <c r="N4659" s="164">
        <v>0</v>
      </c>
      <c r="O4659" s="164">
        <v>0</v>
      </c>
      <c r="P4659" s="164">
        <v>0</v>
      </c>
      <c r="Q4659" s="164">
        <v>0</v>
      </c>
      <c r="R4659" s="164">
        <v>0</v>
      </c>
      <c r="S4659" s="164">
        <v>0</v>
      </c>
      <c r="T4659" s="164">
        <v>0</v>
      </c>
    </row>
    <row r="4660" spans="1:20" ht="15.75" customHeight="1">
      <c r="A4660" s="126" t="s">
        <v>154</v>
      </c>
      <c r="B4660" s="163">
        <v>2021</v>
      </c>
      <c r="C4660" s="163">
        <v>8</v>
      </c>
      <c r="D4660" s="126" t="s">
        <v>60</v>
      </c>
      <c r="E4660" s="163">
        <v>24348</v>
      </c>
      <c r="F4660" s="163">
        <v>0</v>
      </c>
      <c r="G4660" s="163">
        <v>0</v>
      </c>
      <c r="H4660" s="163">
        <v>0</v>
      </c>
      <c r="I4660" s="163">
        <v>0</v>
      </c>
      <c r="J4660" s="163">
        <v>0</v>
      </c>
      <c r="K4660" s="163">
        <v>2</v>
      </c>
      <c r="L4660" s="163">
        <v>412</v>
      </c>
      <c r="M4660" s="163">
        <v>213.83</v>
      </c>
      <c r="N4660" s="163">
        <v>1.7000000000000001E-2</v>
      </c>
      <c r="O4660" s="163">
        <v>8.9999999999999993E-3</v>
      </c>
      <c r="P4660" s="163">
        <v>2</v>
      </c>
      <c r="Q4660" s="163">
        <v>412</v>
      </c>
      <c r="R4660" s="163">
        <v>213.83</v>
      </c>
      <c r="S4660" s="163">
        <v>1.7000000000000001E-2</v>
      </c>
      <c r="T4660" s="163">
        <v>8.9999999999999993E-3</v>
      </c>
    </row>
    <row r="4661" spans="1:20" ht="15.75" customHeight="1">
      <c r="A4661" s="130" t="s">
        <v>154</v>
      </c>
      <c r="B4661" s="164">
        <v>2021</v>
      </c>
      <c r="C4661" s="164">
        <v>9</v>
      </c>
      <c r="D4661" s="130" t="s">
        <v>61</v>
      </c>
      <c r="E4661" s="164">
        <v>24348</v>
      </c>
      <c r="F4661" s="164">
        <v>0</v>
      </c>
      <c r="G4661" s="164">
        <v>0</v>
      </c>
      <c r="H4661" s="164">
        <v>0</v>
      </c>
      <c r="I4661" s="164">
        <v>0</v>
      </c>
      <c r="J4661" s="164">
        <v>0</v>
      </c>
      <c r="K4661" s="164">
        <v>20</v>
      </c>
      <c r="L4661" s="164">
        <v>7566</v>
      </c>
      <c r="M4661" s="164">
        <v>6675.93</v>
      </c>
      <c r="N4661" s="164">
        <v>0.311</v>
      </c>
      <c r="O4661" s="164">
        <v>0.27400000000000002</v>
      </c>
      <c r="P4661" s="164">
        <v>20</v>
      </c>
      <c r="Q4661" s="164">
        <v>7566</v>
      </c>
      <c r="R4661" s="164">
        <v>6675.93</v>
      </c>
      <c r="S4661" s="164">
        <v>0.311</v>
      </c>
      <c r="T4661" s="164">
        <v>0.27400000000000002</v>
      </c>
    </row>
    <row r="4662" spans="1:20" ht="15.75" customHeight="1">
      <c r="A4662" s="126" t="s">
        <v>154</v>
      </c>
      <c r="B4662" s="163">
        <v>2022</v>
      </c>
      <c r="C4662" s="163">
        <v>0</v>
      </c>
      <c r="D4662" s="126" t="s">
        <v>53</v>
      </c>
      <c r="E4662" s="163">
        <v>24808</v>
      </c>
      <c r="F4662" s="163">
        <v>0</v>
      </c>
      <c r="G4662" s="163">
        <v>0</v>
      </c>
      <c r="H4662" s="163">
        <v>0</v>
      </c>
      <c r="I4662" s="163">
        <v>0</v>
      </c>
      <c r="J4662" s="163">
        <v>0</v>
      </c>
      <c r="K4662" s="163">
        <v>4</v>
      </c>
      <c r="L4662" s="163">
        <v>5354</v>
      </c>
      <c r="M4662" s="163">
        <v>3962.1</v>
      </c>
      <c r="N4662" s="163">
        <v>0.216</v>
      </c>
      <c r="O4662" s="163">
        <v>0.16</v>
      </c>
      <c r="P4662" s="163">
        <v>4</v>
      </c>
      <c r="Q4662" s="163">
        <v>5354</v>
      </c>
      <c r="R4662" s="163">
        <v>3962.1</v>
      </c>
      <c r="S4662" s="163">
        <v>0.216</v>
      </c>
      <c r="T4662" s="163">
        <v>0.16</v>
      </c>
    </row>
    <row r="4663" spans="1:20" ht="15.75" customHeight="1">
      <c r="A4663" s="130" t="s">
        <v>154</v>
      </c>
      <c r="B4663" s="164">
        <v>2022</v>
      </c>
      <c r="C4663" s="164">
        <v>1</v>
      </c>
      <c r="D4663" s="130" t="s">
        <v>54</v>
      </c>
      <c r="E4663" s="164">
        <v>24808</v>
      </c>
      <c r="F4663" s="164">
        <v>0</v>
      </c>
      <c r="G4663" s="164">
        <v>0</v>
      </c>
      <c r="H4663" s="164">
        <v>0</v>
      </c>
      <c r="I4663" s="164">
        <v>0</v>
      </c>
      <c r="J4663" s="164">
        <v>0</v>
      </c>
      <c r="K4663" s="164">
        <v>35</v>
      </c>
      <c r="L4663" s="164">
        <v>3878</v>
      </c>
      <c r="M4663" s="164">
        <v>5782.91</v>
      </c>
      <c r="N4663" s="164">
        <v>0.156</v>
      </c>
      <c r="O4663" s="164">
        <v>0.23300000000000001</v>
      </c>
      <c r="P4663" s="164">
        <v>35</v>
      </c>
      <c r="Q4663" s="164">
        <v>3878</v>
      </c>
      <c r="R4663" s="164">
        <v>5782.91</v>
      </c>
      <c r="S4663" s="164">
        <v>0.156</v>
      </c>
      <c r="T4663" s="164">
        <v>0.23300000000000001</v>
      </c>
    </row>
    <row r="4664" spans="1:20" ht="15.75" customHeight="1">
      <c r="A4664" s="126" t="s">
        <v>154</v>
      </c>
      <c r="B4664" s="163">
        <v>2022</v>
      </c>
      <c r="C4664" s="163">
        <v>2</v>
      </c>
      <c r="D4664" s="126" t="s">
        <v>1415</v>
      </c>
      <c r="E4664" s="163">
        <v>24808</v>
      </c>
      <c r="F4664" s="163">
        <v>0</v>
      </c>
      <c r="G4664" s="163">
        <v>0</v>
      </c>
      <c r="H4664" s="163">
        <v>0</v>
      </c>
      <c r="I4664" s="163">
        <v>0</v>
      </c>
      <c r="J4664" s="163">
        <v>0</v>
      </c>
      <c r="K4664" s="163">
        <v>2</v>
      </c>
      <c r="L4664" s="163">
        <v>742</v>
      </c>
      <c r="M4664" s="163">
        <v>1396.47</v>
      </c>
      <c r="N4664" s="163">
        <v>0.03</v>
      </c>
      <c r="O4664" s="163">
        <v>5.6000000000000001E-2</v>
      </c>
      <c r="P4664" s="163">
        <v>2</v>
      </c>
      <c r="Q4664" s="163">
        <v>742</v>
      </c>
      <c r="R4664" s="163">
        <v>1396.47</v>
      </c>
      <c r="S4664" s="163">
        <v>0.03</v>
      </c>
      <c r="T4664" s="163">
        <v>5.6000000000000001E-2</v>
      </c>
    </row>
    <row r="4665" spans="1:20" ht="15.75" customHeight="1">
      <c r="A4665" s="130" t="s">
        <v>154</v>
      </c>
      <c r="B4665" s="164">
        <v>2022</v>
      </c>
      <c r="C4665" s="164">
        <v>3</v>
      </c>
      <c r="D4665" s="130" t="s">
        <v>55</v>
      </c>
      <c r="E4665" s="164">
        <v>24808</v>
      </c>
      <c r="F4665" s="164">
        <v>0</v>
      </c>
      <c r="G4665" s="164">
        <v>0</v>
      </c>
      <c r="H4665" s="164">
        <v>0</v>
      </c>
      <c r="I4665" s="164">
        <v>0</v>
      </c>
      <c r="J4665" s="164">
        <v>0</v>
      </c>
      <c r="K4665" s="164">
        <v>9</v>
      </c>
      <c r="L4665" s="164">
        <v>768</v>
      </c>
      <c r="M4665" s="164">
        <v>1603.89</v>
      </c>
      <c r="N4665" s="164">
        <v>3.1E-2</v>
      </c>
      <c r="O4665" s="164">
        <v>6.5000000000000002E-2</v>
      </c>
      <c r="P4665" s="164">
        <v>9</v>
      </c>
      <c r="Q4665" s="164">
        <v>768</v>
      </c>
      <c r="R4665" s="164">
        <v>1603.89</v>
      </c>
      <c r="S4665" s="164">
        <v>3.1E-2</v>
      </c>
      <c r="T4665" s="164">
        <v>6.5000000000000002E-2</v>
      </c>
    </row>
    <row r="4666" spans="1:20" ht="15.75" customHeight="1">
      <c r="A4666" s="126" t="s">
        <v>154</v>
      </c>
      <c r="B4666" s="163">
        <v>2022</v>
      </c>
      <c r="C4666" s="163">
        <v>4</v>
      </c>
      <c r="D4666" s="126" t="s">
        <v>56</v>
      </c>
      <c r="E4666" s="163">
        <v>24808</v>
      </c>
      <c r="F4666" s="163">
        <v>0</v>
      </c>
      <c r="G4666" s="163">
        <v>0</v>
      </c>
      <c r="H4666" s="163">
        <v>0</v>
      </c>
      <c r="I4666" s="163">
        <v>0</v>
      </c>
      <c r="J4666" s="163">
        <v>0</v>
      </c>
      <c r="K4666" s="163">
        <v>3</v>
      </c>
      <c r="L4666" s="163">
        <v>56</v>
      </c>
      <c r="M4666" s="163">
        <v>228.47</v>
      </c>
      <c r="N4666" s="163">
        <v>2E-3</v>
      </c>
      <c r="O4666" s="163">
        <v>8.9999999999999993E-3</v>
      </c>
      <c r="P4666" s="163">
        <v>3</v>
      </c>
      <c r="Q4666" s="163">
        <v>56</v>
      </c>
      <c r="R4666" s="163">
        <v>228.47</v>
      </c>
      <c r="S4666" s="163">
        <v>2E-3</v>
      </c>
      <c r="T4666" s="163">
        <v>8.9999999999999993E-3</v>
      </c>
    </row>
    <row r="4667" spans="1:20" ht="15.75" customHeight="1">
      <c r="A4667" s="130" t="s">
        <v>154</v>
      </c>
      <c r="B4667" s="164">
        <v>2022</v>
      </c>
      <c r="C4667" s="164">
        <v>5</v>
      </c>
      <c r="D4667" s="130" t="s">
        <v>57</v>
      </c>
      <c r="E4667" s="164">
        <v>24808</v>
      </c>
      <c r="F4667" s="164">
        <v>0</v>
      </c>
      <c r="G4667" s="164">
        <v>0</v>
      </c>
      <c r="H4667" s="164">
        <v>0</v>
      </c>
      <c r="I4667" s="164">
        <v>0</v>
      </c>
      <c r="J4667" s="164">
        <v>0</v>
      </c>
      <c r="K4667" s="164">
        <v>19</v>
      </c>
      <c r="L4667" s="164">
        <v>10222</v>
      </c>
      <c r="M4667" s="164">
        <v>8719.42</v>
      </c>
      <c r="N4667" s="164">
        <v>0.41199999999999998</v>
      </c>
      <c r="O4667" s="164">
        <v>0.35099999999999998</v>
      </c>
      <c r="P4667" s="164">
        <v>19</v>
      </c>
      <c r="Q4667" s="164">
        <v>10222</v>
      </c>
      <c r="R4667" s="164">
        <v>8719.42</v>
      </c>
      <c r="S4667" s="164">
        <v>0.41199999999999998</v>
      </c>
      <c r="T4667" s="164">
        <v>0.35099999999999998</v>
      </c>
    </row>
    <row r="4668" spans="1:20" ht="15.75" customHeight="1">
      <c r="A4668" s="126" t="s">
        <v>154</v>
      </c>
      <c r="B4668" s="163">
        <v>2022</v>
      </c>
      <c r="C4668" s="163">
        <v>6</v>
      </c>
      <c r="D4668" s="126" t="s">
        <v>58</v>
      </c>
      <c r="E4668" s="163">
        <v>24808</v>
      </c>
      <c r="F4668" s="163">
        <v>0</v>
      </c>
      <c r="G4668" s="163">
        <v>0</v>
      </c>
      <c r="H4668" s="163">
        <v>0</v>
      </c>
      <c r="I4668" s="163">
        <v>0</v>
      </c>
      <c r="J4668" s="163">
        <v>0</v>
      </c>
      <c r="K4668" s="163">
        <v>21</v>
      </c>
      <c r="L4668" s="163">
        <v>5305</v>
      </c>
      <c r="M4668" s="163">
        <v>5690.68</v>
      </c>
      <c r="N4668" s="163">
        <v>0.214</v>
      </c>
      <c r="O4668" s="163">
        <v>0.22900000000000001</v>
      </c>
      <c r="P4668" s="163">
        <v>21</v>
      </c>
      <c r="Q4668" s="163">
        <v>5305</v>
      </c>
      <c r="R4668" s="163">
        <v>5690.68</v>
      </c>
      <c r="S4668" s="163">
        <v>0.214</v>
      </c>
      <c r="T4668" s="163">
        <v>0.22900000000000001</v>
      </c>
    </row>
    <row r="4669" spans="1:20" ht="15.75" customHeight="1">
      <c r="A4669" s="130" t="s">
        <v>154</v>
      </c>
      <c r="B4669" s="164">
        <v>2022</v>
      </c>
      <c r="C4669" s="164">
        <v>7</v>
      </c>
      <c r="D4669" s="130" t="s">
        <v>59</v>
      </c>
      <c r="E4669" s="164">
        <v>24808</v>
      </c>
      <c r="F4669" s="164">
        <v>0</v>
      </c>
      <c r="G4669" s="164">
        <v>0</v>
      </c>
      <c r="H4669" s="164">
        <v>0</v>
      </c>
      <c r="I4669" s="164">
        <v>0</v>
      </c>
      <c r="J4669" s="164">
        <v>0</v>
      </c>
      <c r="K4669" s="164">
        <v>0</v>
      </c>
      <c r="L4669" s="164">
        <v>0</v>
      </c>
      <c r="M4669" s="164">
        <v>0</v>
      </c>
      <c r="N4669" s="164">
        <v>0</v>
      </c>
      <c r="O4669" s="164">
        <v>0</v>
      </c>
      <c r="P4669" s="164">
        <v>0</v>
      </c>
      <c r="Q4669" s="164">
        <v>0</v>
      </c>
      <c r="R4669" s="164">
        <v>0</v>
      </c>
      <c r="S4669" s="164">
        <v>0</v>
      </c>
      <c r="T4669" s="164">
        <v>0</v>
      </c>
    </row>
    <row r="4670" spans="1:20" ht="15.75" customHeight="1">
      <c r="A4670" s="126" t="s">
        <v>154</v>
      </c>
      <c r="B4670" s="163">
        <v>2022</v>
      </c>
      <c r="C4670" s="163">
        <v>8</v>
      </c>
      <c r="D4670" s="126" t="s">
        <v>60</v>
      </c>
      <c r="E4670" s="163">
        <v>24808</v>
      </c>
      <c r="F4670" s="163">
        <v>0</v>
      </c>
      <c r="G4670" s="163">
        <v>0</v>
      </c>
      <c r="H4670" s="163">
        <v>0</v>
      </c>
      <c r="I4670" s="163">
        <v>0</v>
      </c>
      <c r="J4670" s="163">
        <v>0</v>
      </c>
      <c r="K4670" s="163">
        <v>0</v>
      </c>
      <c r="L4670" s="163">
        <v>0</v>
      </c>
      <c r="M4670" s="163">
        <v>0</v>
      </c>
      <c r="N4670" s="163">
        <v>0</v>
      </c>
      <c r="O4670" s="163">
        <v>0</v>
      </c>
      <c r="P4670" s="163">
        <v>0</v>
      </c>
      <c r="Q4670" s="163">
        <v>0</v>
      </c>
      <c r="R4670" s="163">
        <v>0</v>
      </c>
      <c r="S4670" s="163">
        <v>0</v>
      </c>
      <c r="T4670" s="163">
        <v>0</v>
      </c>
    </row>
    <row r="4671" spans="1:20" ht="15.75" customHeight="1">
      <c r="A4671" s="130" t="s">
        <v>154</v>
      </c>
      <c r="B4671" s="164">
        <v>2022</v>
      </c>
      <c r="C4671" s="164">
        <v>9</v>
      </c>
      <c r="D4671" s="130" t="s">
        <v>61</v>
      </c>
      <c r="E4671" s="164">
        <v>24808</v>
      </c>
      <c r="F4671" s="164">
        <v>0</v>
      </c>
      <c r="G4671" s="164">
        <v>0</v>
      </c>
      <c r="H4671" s="164">
        <v>0</v>
      </c>
      <c r="I4671" s="164">
        <v>0</v>
      </c>
      <c r="J4671" s="164">
        <v>0</v>
      </c>
      <c r="K4671" s="164">
        <v>10</v>
      </c>
      <c r="L4671" s="164">
        <v>2668</v>
      </c>
      <c r="M4671" s="164">
        <v>1997.56</v>
      </c>
      <c r="N4671" s="164">
        <v>0.108</v>
      </c>
      <c r="O4671" s="164">
        <v>8.1000000000000003E-2</v>
      </c>
      <c r="P4671" s="164">
        <v>10</v>
      </c>
      <c r="Q4671" s="164">
        <v>2668</v>
      </c>
      <c r="R4671" s="164">
        <v>1997.56</v>
      </c>
      <c r="S4671" s="164">
        <v>0.108</v>
      </c>
      <c r="T4671" s="164">
        <v>8.1000000000000003E-2</v>
      </c>
    </row>
    <row r="4672" spans="1:20" ht="15.75" customHeight="1">
      <c r="A4672" s="126" t="s">
        <v>154</v>
      </c>
      <c r="B4672" s="163">
        <v>2023</v>
      </c>
      <c r="C4672" s="163">
        <v>0</v>
      </c>
      <c r="D4672" s="126" t="s">
        <v>53</v>
      </c>
      <c r="E4672" s="163">
        <v>25369</v>
      </c>
      <c r="F4672" s="163">
        <v>0</v>
      </c>
      <c r="G4672" s="163">
        <v>0</v>
      </c>
      <c r="H4672" s="163">
        <v>0</v>
      </c>
      <c r="I4672" s="163">
        <v>0</v>
      </c>
      <c r="J4672" s="163">
        <v>0</v>
      </c>
      <c r="K4672" s="163">
        <v>3</v>
      </c>
      <c r="L4672" s="163">
        <v>71</v>
      </c>
      <c r="M4672" s="163">
        <v>80.63</v>
      </c>
      <c r="N4672" s="163">
        <v>3.0000000000000001E-3</v>
      </c>
      <c r="O4672" s="163">
        <v>3.0000000000000001E-3</v>
      </c>
      <c r="P4672" s="163">
        <v>3</v>
      </c>
      <c r="Q4672" s="163">
        <v>71</v>
      </c>
      <c r="R4672" s="163">
        <v>80.63</v>
      </c>
      <c r="S4672" s="163">
        <v>3.0000000000000001E-3</v>
      </c>
      <c r="T4672" s="163">
        <v>3.0000000000000001E-3</v>
      </c>
    </row>
    <row r="4673" spans="1:20" ht="15.75" customHeight="1">
      <c r="A4673" s="130" t="s">
        <v>154</v>
      </c>
      <c r="B4673" s="164">
        <v>2023</v>
      </c>
      <c r="C4673" s="164">
        <v>1</v>
      </c>
      <c r="D4673" s="130" t="s">
        <v>54</v>
      </c>
      <c r="E4673" s="164">
        <v>25369</v>
      </c>
      <c r="F4673" s="164">
        <v>0</v>
      </c>
      <c r="G4673" s="164">
        <v>0</v>
      </c>
      <c r="H4673" s="164">
        <v>0</v>
      </c>
      <c r="I4673" s="164">
        <v>0</v>
      </c>
      <c r="J4673" s="164">
        <v>0</v>
      </c>
      <c r="K4673" s="164">
        <v>87</v>
      </c>
      <c r="L4673" s="164">
        <v>2555</v>
      </c>
      <c r="M4673" s="164">
        <v>9553.1200000000008</v>
      </c>
      <c r="N4673" s="164">
        <v>0.10100000000000001</v>
      </c>
      <c r="O4673" s="164">
        <v>0.377</v>
      </c>
      <c r="P4673" s="164">
        <v>87</v>
      </c>
      <c r="Q4673" s="164">
        <v>2555</v>
      </c>
      <c r="R4673" s="164">
        <v>9553.1200000000008</v>
      </c>
      <c r="S4673" s="164">
        <v>0.10100000000000001</v>
      </c>
      <c r="T4673" s="164">
        <v>0.377</v>
      </c>
    </row>
    <row r="4674" spans="1:20" ht="15.75" customHeight="1">
      <c r="A4674" s="126" t="s">
        <v>154</v>
      </c>
      <c r="B4674" s="163">
        <v>2023</v>
      </c>
      <c r="C4674" s="163">
        <v>2</v>
      </c>
      <c r="D4674" s="126" t="s">
        <v>1415</v>
      </c>
      <c r="E4674" s="163">
        <v>25369</v>
      </c>
      <c r="F4674" s="163">
        <v>0</v>
      </c>
      <c r="G4674" s="163">
        <v>0</v>
      </c>
      <c r="H4674" s="163">
        <v>0</v>
      </c>
      <c r="I4674" s="163">
        <v>0</v>
      </c>
      <c r="J4674" s="163">
        <v>0</v>
      </c>
      <c r="K4674" s="163">
        <v>3</v>
      </c>
      <c r="L4674" s="163">
        <v>13515</v>
      </c>
      <c r="M4674" s="163">
        <v>4409.3999999999996</v>
      </c>
      <c r="N4674" s="163">
        <v>0.53300000000000003</v>
      </c>
      <c r="O4674" s="163">
        <v>0.17399999999999999</v>
      </c>
      <c r="P4674" s="163">
        <v>3</v>
      </c>
      <c r="Q4674" s="163">
        <v>13515</v>
      </c>
      <c r="R4674" s="163">
        <v>4409.3999999999996</v>
      </c>
      <c r="S4674" s="163">
        <v>0.53300000000000003</v>
      </c>
      <c r="T4674" s="163">
        <v>0.17399999999999999</v>
      </c>
    </row>
    <row r="4675" spans="1:20" ht="15.75" customHeight="1">
      <c r="A4675" s="130" t="s">
        <v>154</v>
      </c>
      <c r="B4675" s="164">
        <v>2023</v>
      </c>
      <c r="C4675" s="164">
        <v>3</v>
      </c>
      <c r="D4675" s="130" t="s">
        <v>55</v>
      </c>
      <c r="E4675" s="164">
        <v>25369</v>
      </c>
      <c r="F4675" s="164">
        <v>0</v>
      </c>
      <c r="G4675" s="164">
        <v>0</v>
      </c>
      <c r="H4675" s="164">
        <v>0</v>
      </c>
      <c r="I4675" s="164">
        <v>0</v>
      </c>
      <c r="J4675" s="164">
        <v>0</v>
      </c>
      <c r="K4675" s="164">
        <v>5</v>
      </c>
      <c r="L4675" s="164">
        <v>146</v>
      </c>
      <c r="M4675" s="164">
        <v>118.62</v>
      </c>
      <c r="N4675" s="164">
        <v>6.0000000000000001E-3</v>
      </c>
      <c r="O4675" s="164">
        <v>5.0000000000000001E-3</v>
      </c>
      <c r="P4675" s="164">
        <v>5</v>
      </c>
      <c r="Q4675" s="164">
        <v>146</v>
      </c>
      <c r="R4675" s="164">
        <v>118.62</v>
      </c>
      <c r="S4675" s="164">
        <v>6.0000000000000001E-3</v>
      </c>
      <c r="T4675" s="164">
        <v>5.0000000000000001E-3</v>
      </c>
    </row>
    <row r="4676" spans="1:20" ht="15.75" customHeight="1">
      <c r="A4676" s="126" t="s">
        <v>154</v>
      </c>
      <c r="B4676" s="163">
        <v>2023</v>
      </c>
      <c r="C4676" s="163">
        <v>4</v>
      </c>
      <c r="D4676" s="126" t="s">
        <v>56</v>
      </c>
      <c r="E4676" s="163">
        <v>25369</v>
      </c>
      <c r="F4676" s="163">
        <v>0</v>
      </c>
      <c r="G4676" s="163">
        <v>0</v>
      </c>
      <c r="H4676" s="163">
        <v>0</v>
      </c>
      <c r="I4676" s="163">
        <v>0</v>
      </c>
      <c r="J4676" s="163">
        <v>0</v>
      </c>
      <c r="K4676" s="163">
        <v>0</v>
      </c>
      <c r="L4676" s="163">
        <v>0</v>
      </c>
      <c r="M4676" s="163">
        <v>0</v>
      </c>
      <c r="N4676" s="163">
        <v>0</v>
      </c>
      <c r="O4676" s="163">
        <v>0</v>
      </c>
      <c r="P4676" s="163">
        <v>0</v>
      </c>
      <c r="Q4676" s="163">
        <v>0</v>
      </c>
      <c r="R4676" s="163">
        <v>0</v>
      </c>
      <c r="S4676" s="163">
        <v>0</v>
      </c>
      <c r="T4676" s="163">
        <v>0</v>
      </c>
    </row>
    <row r="4677" spans="1:20" ht="15.75" customHeight="1">
      <c r="A4677" s="130" t="s">
        <v>154</v>
      </c>
      <c r="B4677" s="164">
        <v>2023</v>
      </c>
      <c r="C4677" s="164">
        <v>5</v>
      </c>
      <c r="D4677" s="130" t="s">
        <v>57</v>
      </c>
      <c r="E4677" s="164">
        <v>25369</v>
      </c>
      <c r="F4677" s="164">
        <v>0</v>
      </c>
      <c r="G4677" s="164">
        <v>0</v>
      </c>
      <c r="H4677" s="164">
        <v>0</v>
      </c>
      <c r="I4677" s="164">
        <v>0</v>
      </c>
      <c r="J4677" s="164">
        <v>0</v>
      </c>
      <c r="K4677" s="164">
        <v>26</v>
      </c>
      <c r="L4677" s="164">
        <v>2208</v>
      </c>
      <c r="M4677" s="164">
        <v>4175.08</v>
      </c>
      <c r="N4677" s="164">
        <v>8.6999999999999994E-2</v>
      </c>
      <c r="O4677" s="164">
        <v>0.16500000000000001</v>
      </c>
      <c r="P4677" s="164">
        <v>26</v>
      </c>
      <c r="Q4677" s="164">
        <v>2208</v>
      </c>
      <c r="R4677" s="164">
        <v>4175.08</v>
      </c>
      <c r="S4677" s="164">
        <v>8.6999999999999994E-2</v>
      </c>
      <c r="T4677" s="164">
        <v>0.16500000000000001</v>
      </c>
    </row>
    <row r="4678" spans="1:20" ht="15.75" customHeight="1">
      <c r="A4678" s="126" t="s">
        <v>154</v>
      </c>
      <c r="B4678" s="163">
        <v>2023</v>
      </c>
      <c r="C4678" s="163">
        <v>6</v>
      </c>
      <c r="D4678" s="126" t="s">
        <v>58</v>
      </c>
      <c r="E4678" s="163">
        <v>25369</v>
      </c>
      <c r="F4678" s="163">
        <v>0</v>
      </c>
      <c r="G4678" s="163">
        <v>0</v>
      </c>
      <c r="H4678" s="163">
        <v>0</v>
      </c>
      <c r="I4678" s="163">
        <v>0</v>
      </c>
      <c r="J4678" s="163">
        <v>0</v>
      </c>
      <c r="K4678" s="163">
        <v>15</v>
      </c>
      <c r="L4678" s="163">
        <v>4492</v>
      </c>
      <c r="M4678" s="163">
        <v>8373.27</v>
      </c>
      <c r="N4678" s="163">
        <v>0.17699999999999999</v>
      </c>
      <c r="O4678" s="163">
        <v>0.33</v>
      </c>
      <c r="P4678" s="163">
        <v>15</v>
      </c>
      <c r="Q4678" s="163">
        <v>4492</v>
      </c>
      <c r="R4678" s="163">
        <v>8373.27</v>
      </c>
      <c r="S4678" s="163">
        <v>0.17699999999999999</v>
      </c>
      <c r="T4678" s="163">
        <v>0.33</v>
      </c>
    </row>
    <row r="4679" spans="1:20" ht="15.75" customHeight="1">
      <c r="A4679" s="130" t="s">
        <v>154</v>
      </c>
      <c r="B4679" s="164">
        <v>2023</v>
      </c>
      <c r="C4679" s="164">
        <v>7</v>
      </c>
      <c r="D4679" s="130" t="s">
        <v>59</v>
      </c>
      <c r="E4679" s="164">
        <v>25369</v>
      </c>
      <c r="F4679" s="164">
        <v>0</v>
      </c>
      <c r="G4679" s="164">
        <v>0</v>
      </c>
      <c r="H4679" s="164">
        <v>0</v>
      </c>
      <c r="I4679" s="164">
        <v>0</v>
      </c>
      <c r="J4679" s="164">
        <v>0</v>
      </c>
      <c r="K4679" s="164">
        <v>0</v>
      </c>
      <c r="L4679" s="164">
        <v>0</v>
      </c>
      <c r="M4679" s="164">
        <v>0</v>
      </c>
      <c r="N4679" s="164">
        <v>0</v>
      </c>
      <c r="O4679" s="164">
        <v>0</v>
      </c>
      <c r="P4679" s="164">
        <v>0</v>
      </c>
      <c r="Q4679" s="164">
        <v>0</v>
      </c>
      <c r="R4679" s="164">
        <v>0</v>
      </c>
      <c r="S4679" s="164">
        <v>0</v>
      </c>
      <c r="T4679" s="164">
        <v>0</v>
      </c>
    </row>
    <row r="4680" spans="1:20" ht="15.75" customHeight="1">
      <c r="A4680" s="126" t="s">
        <v>154</v>
      </c>
      <c r="B4680" s="163">
        <v>2023</v>
      </c>
      <c r="C4680" s="163">
        <v>8</v>
      </c>
      <c r="D4680" s="126" t="s">
        <v>60</v>
      </c>
      <c r="E4680" s="163">
        <v>25369</v>
      </c>
      <c r="F4680" s="163">
        <v>0</v>
      </c>
      <c r="G4680" s="163">
        <v>0</v>
      </c>
      <c r="H4680" s="163">
        <v>0</v>
      </c>
      <c r="I4680" s="163">
        <v>0</v>
      </c>
      <c r="J4680" s="163">
        <v>0</v>
      </c>
      <c r="K4680" s="163">
        <v>2</v>
      </c>
      <c r="L4680" s="163">
        <v>491</v>
      </c>
      <c r="M4680" s="163">
        <v>109.3</v>
      </c>
      <c r="N4680" s="163">
        <v>1.9E-2</v>
      </c>
      <c r="O4680" s="163">
        <v>4.0000000000000001E-3</v>
      </c>
      <c r="P4680" s="163">
        <v>2</v>
      </c>
      <c r="Q4680" s="163">
        <v>491</v>
      </c>
      <c r="R4680" s="163">
        <v>109.3</v>
      </c>
      <c r="S4680" s="163">
        <v>1.9E-2</v>
      </c>
      <c r="T4680" s="163">
        <v>4.0000000000000001E-3</v>
      </c>
    </row>
    <row r="4681" spans="1:20" ht="15.75" customHeight="1">
      <c r="A4681" s="130" t="s">
        <v>154</v>
      </c>
      <c r="B4681" s="164">
        <v>2023</v>
      </c>
      <c r="C4681" s="164">
        <v>9</v>
      </c>
      <c r="D4681" s="130" t="s">
        <v>61</v>
      </c>
      <c r="E4681" s="164">
        <v>25369</v>
      </c>
      <c r="F4681" s="164">
        <v>0</v>
      </c>
      <c r="G4681" s="164">
        <v>0</v>
      </c>
      <c r="H4681" s="164">
        <v>0</v>
      </c>
      <c r="I4681" s="164">
        <v>0</v>
      </c>
      <c r="J4681" s="164">
        <v>0</v>
      </c>
      <c r="K4681" s="164">
        <v>17</v>
      </c>
      <c r="L4681" s="164">
        <v>17449</v>
      </c>
      <c r="M4681" s="164">
        <v>11230.55</v>
      </c>
      <c r="N4681" s="164">
        <v>0.68799999999999994</v>
      </c>
      <c r="O4681" s="164">
        <v>0.443</v>
      </c>
      <c r="P4681" s="164">
        <v>17</v>
      </c>
      <c r="Q4681" s="164">
        <v>17449</v>
      </c>
      <c r="R4681" s="164">
        <v>11230.55</v>
      </c>
      <c r="S4681" s="164">
        <v>0.68799999999999994</v>
      </c>
      <c r="T4681" s="164">
        <v>0.443</v>
      </c>
    </row>
    <row r="4682" spans="1:20" ht="15.75" customHeight="1">
      <c r="A4682" s="126" t="s">
        <v>155</v>
      </c>
      <c r="B4682" s="163">
        <v>2015</v>
      </c>
      <c r="C4682" s="163">
        <v>0</v>
      </c>
      <c r="D4682" s="126" t="s">
        <v>53</v>
      </c>
      <c r="E4682" s="163">
        <v>3768</v>
      </c>
      <c r="F4682" s="163">
        <v>0</v>
      </c>
      <c r="G4682" s="163">
        <v>0</v>
      </c>
      <c r="H4682" s="163">
        <v>0</v>
      </c>
      <c r="I4682" s="163">
        <v>0</v>
      </c>
      <c r="J4682" s="163">
        <v>0</v>
      </c>
      <c r="K4682" s="163">
        <v>2</v>
      </c>
      <c r="L4682" s="163">
        <v>2</v>
      </c>
      <c r="M4682" s="163">
        <v>8.5299999999999994</v>
      </c>
      <c r="N4682" s="163">
        <v>1E-3</v>
      </c>
      <c r="O4682" s="163">
        <v>2E-3</v>
      </c>
      <c r="P4682" s="163">
        <v>2</v>
      </c>
      <c r="Q4682" s="163">
        <v>2</v>
      </c>
      <c r="R4682" s="163">
        <v>8.5299999999999994</v>
      </c>
      <c r="S4682" s="163">
        <v>1E-3</v>
      </c>
      <c r="T4682" s="163">
        <v>2E-3</v>
      </c>
    </row>
    <row r="4683" spans="1:20" ht="15.75" customHeight="1">
      <c r="A4683" s="130" t="s">
        <v>155</v>
      </c>
      <c r="B4683" s="164">
        <v>2015</v>
      </c>
      <c r="C4683" s="164">
        <v>1</v>
      </c>
      <c r="D4683" s="130" t="s">
        <v>54</v>
      </c>
      <c r="E4683" s="164">
        <v>3768</v>
      </c>
      <c r="F4683" s="164">
        <v>0</v>
      </c>
      <c r="G4683" s="164">
        <v>0</v>
      </c>
      <c r="H4683" s="164">
        <v>0</v>
      </c>
      <c r="I4683" s="164">
        <v>0</v>
      </c>
      <c r="J4683" s="164">
        <v>0</v>
      </c>
      <c r="K4683" s="164">
        <v>22</v>
      </c>
      <c r="L4683" s="164">
        <v>154</v>
      </c>
      <c r="M4683" s="164">
        <v>146.85</v>
      </c>
      <c r="N4683" s="164">
        <v>4.1000000000000002E-2</v>
      </c>
      <c r="O4683" s="164">
        <v>3.9E-2</v>
      </c>
      <c r="P4683" s="164">
        <v>22</v>
      </c>
      <c r="Q4683" s="164">
        <v>154</v>
      </c>
      <c r="R4683" s="164">
        <v>146.85</v>
      </c>
      <c r="S4683" s="164">
        <v>4.1000000000000002E-2</v>
      </c>
      <c r="T4683" s="164">
        <v>3.9E-2</v>
      </c>
    </row>
    <row r="4684" spans="1:20" ht="15.75" customHeight="1">
      <c r="A4684" s="126" t="s">
        <v>155</v>
      </c>
      <c r="B4684" s="163">
        <v>2015</v>
      </c>
      <c r="C4684" s="163">
        <v>2</v>
      </c>
      <c r="D4684" s="126" t="s">
        <v>1415</v>
      </c>
      <c r="E4684" s="163">
        <v>3768</v>
      </c>
      <c r="F4684" s="163">
        <v>4</v>
      </c>
      <c r="G4684" s="163">
        <v>7530</v>
      </c>
      <c r="H4684" s="163">
        <v>30622.15</v>
      </c>
      <c r="I4684" s="163">
        <v>1.998</v>
      </c>
      <c r="J4684" s="163">
        <v>8.1270000000000007</v>
      </c>
      <c r="K4684" s="163">
        <v>5</v>
      </c>
      <c r="L4684" s="163">
        <v>10198</v>
      </c>
      <c r="M4684" s="163">
        <v>4234.6099999999997</v>
      </c>
      <c r="N4684" s="163">
        <v>2.706</v>
      </c>
      <c r="O4684" s="163">
        <v>1.1240000000000001</v>
      </c>
      <c r="P4684" s="163">
        <v>9</v>
      </c>
      <c r="Q4684" s="163">
        <v>17728</v>
      </c>
      <c r="R4684" s="163">
        <v>34856.76</v>
      </c>
      <c r="S4684" s="163">
        <v>4.7050000000000001</v>
      </c>
      <c r="T4684" s="163">
        <v>9.25</v>
      </c>
    </row>
    <row r="4685" spans="1:20" ht="15.75" customHeight="1">
      <c r="A4685" s="130" t="s">
        <v>155</v>
      </c>
      <c r="B4685" s="164">
        <v>2015</v>
      </c>
      <c r="C4685" s="164">
        <v>3</v>
      </c>
      <c r="D4685" s="130" t="s">
        <v>55</v>
      </c>
      <c r="E4685" s="164">
        <v>3768</v>
      </c>
      <c r="F4685" s="164">
        <v>0</v>
      </c>
      <c r="G4685" s="164">
        <v>0</v>
      </c>
      <c r="H4685" s="164">
        <v>0</v>
      </c>
      <c r="I4685" s="164">
        <v>0</v>
      </c>
      <c r="J4685" s="164">
        <v>0</v>
      </c>
      <c r="K4685" s="164">
        <v>0</v>
      </c>
      <c r="L4685" s="164">
        <v>0</v>
      </c>
      <c r="M4685" s="164">
        <v>0</v>
      </c>
      <c r="N4685" s="164">
        <v>0</v>
      </c>
      <c r="O4685" s="164">
        <v>0</v>
      </c>
      <c r="P4685" s="164">
        <v>0</v>
      </c>
      <c r="Q4685" s="164">
        <v>0</v>
      </c>
      <c r="R4685" s="164">
        <v>0</v>
      </c>
      <c r="S4685" s="164">
        <v>0</v>
      </c>
      <c r="T4685" s="164">
        <v>0</v>
      </c>
    </row>
    <row r="4686" spans="1:20" ht="15.75" customHeight="1">
      <c r="A4686" s="126" t="s">
        <v>155</v>
      </c>
      <c r="B4686" s="163">
        <v>2015</v>
      </c>
      <c r="C4686" s="163">
        <v>4</v>
      </c>
      <c r="D4686" s="126" t="s">
        <v>56</v>
      </c>
      <c r="E4686" s="163">
        <v>3768</v>
      </c>
      <c r="F4686" s="163">
        <v>0</v>
      </c>
      <c r="G4686" s="163">
        <v>0</v>
      </c>
      <c r="H4686" s="163">
        <v>0</v>
      </c>
      <c r="I4686" s="163">
        <v>0</v>
      </c>
      <c r="J4686" s="163">
        <v>0</v>
      </c>
      <c r="K4686" s="163">
        <v>0</v>
      </c>
      <c r="L4686" s="163">
        <v>0</v>
      </c>
      <c r="M4686" s="163">
        <v>0</v>
      </c>
      <c r="N4686" s="163">
        <v>0</v>
      </c>
      <c r="O4686" s="163">
        <v>0</v>
      </c>
      <c r="P4686" s="163">
        <v>0</v>
      </c>
      <c r="Q4686" s="163">
        <v>0</v>
      </c>
      <c r="R4686" s="163">
        <v>0</v>
      </c>
      <c r="S4686" s="163">
        <v>0</v>
      </c>
      <c r="T4686" s="163">
        <v>0</v>
      </c>
    </row>
    <row r="4687" spans="1:20" ht="15.75" customHeight="1">
      <c r="A4687" s="130" t="s">
        <v>155</v>
      </c>
      <c r="B4687" s="164">
        <v>2015</v>
      </c>
      <c r="C4687" s="164">
        <v>5</v>
      </c>
      <c r="D4687" s="130" t="s">
        <v>57</v>
      </c>
      <c r="E4687" s="164">
        <v>3768</v>
      </c>
      <c r="F4687" s="164">
        <v>0</v>
      </c>
      <c r="G4687" s="164">
        <v>0</v>
      </c>
      <c r="H4687" s="164">
        <v>0</v>
      </c>
      <c r="I4687" s="164">
        <v>0</v>
      </c>
      <c r="J4687" s="164">
        <v>0</v>
      </c>
      <c r="K4687" s="164">
        <v>15</v>
      </c>
      <c r="L4687" s="164">
        <v>30</v>
      </c>
      <c r="M4687" s="164">
        <v>42.97</v>
      </c>
      <c r="N4687" s="164">
        <v>8.0000000000000002E-3</v>
      </c>
      <c r="O4687" s="164">
        <v>1.0999999999999999E-2</v>
      </c>
      <c r="P4687" s="164">
        <v>15</v>
      </c>
      <c r="Q4687" s="164">
        <v>30</v>
      </c>
      <c r="R4687" s="164">
        <v>42.97</v>
      </c>
      <c r="S4687" s="164">
        <v>8.0000000000000002E-3</v>
      </c>
      <c r="T4687" s="164">
        <v>1.0999999999999999E-2</v>
      </c>
    </row>
    <row r="4688" spans="1:20" ht="15.75" customHeight="1">
      <c r="A4688" s="126" t="s">
        <v>155</v>
      </c>
      <c r="B4688" s="163">
        <v>2015</v>
      </c>
      <c r="C4688" s="163">
        <v>6</v>
      </c>
      <c r="D4688" s="126" t="s">
        <v>58</v>
      </c>
      <c r="E4688" s="163">
        <v>3768</v>
      </c>
      <c r="F4688" s="163">
        <v>0</v>
      </c>
      <c r="G4688" s="163">
        <v>0</v>
      </c>
      <c r="H4688" s="163">
        <v>0</v>
      </c>
      <c r="I4688" s="163">
        <v>0</v>
      </c>
      <c r="J4688" s="163">
        <v>0</v>
      </c>
      <c r="K4688" s="163">
        <v>1</v>
      </c>
      <c r="L4688" s="163">
        <v>10</v>
      </c>
      <c r="M4688" s="163">
        <v>12.33</v>
      </c>
      <c r="N4688" s="163">
        <v>3.0000000000000001E-3</v>
      </c>
      <c r="O4688" s="163">
        <v>3.0000000000000001E-3</v>
      </c>
      <c r="P4688" s="163">
        <v>1</v>
      </c>
      <c r="Q4688" s="163">
        <v>10</v>
      </c>
      <c r="R4688" s="163">
        <v>12.33</v>
      </c>
      <c r="S4688" s="163">
        <v>3.0000000000000001E-3</v>
      </c>
      <c r="T4688" s="163">
        <v>3.0000000000000001E-3</v>
      </c>
    </row>
    <row r="4689" spans="1:20" ht="15.75" customHeight="1">
      <c r="A4689" s="130" t="s">
        <v>155</v>
      </c>
      <c r="B4689" s="164">
        <v>2015</v>
      </c>
      <c r="C4689" s="164">
        <v>7</v>
      </c>
      <c r="D4689" s="130" t="s">
        <v>59</v>
      </c>
      <c r="E4689" s="164">
        <v>3768</v>
      </c>
      <c r="F4689" s="164">
        <v>0</v>
      </c>
      <c r="G4689" s="164">
        <v>0</v>
      </c>
      <c r="H4689" s="164">
        <v>0</v>
      </c>
      <c r="I4689" s="164">
        <v>0</v>
      </c>
      <c r="J4689" s="164">
        <v>0</v>
      </c>
      <c r="K4689" s="164">
        <v>0</v>
      </c>
      <c r="L4689" s="164">
        <v>0</v>
      </c>
      <c r="M4689" s="164">
        <v>0</v>
      </c>
      <c r="N4689" s="164">
        <v>0</v>
      </c>
      <c r="O4689" s="164">
        <v>0</v>
      </c>
      <c r="P4689" s="164">
        <v>0</v>
      </c>
      <c r="Q4689" s="164">
        <v>0</v>
      </c>
      <c r="R4689" s="164">
        <v>0</v>
      </c>
      <c r="S4689" s="164">
        <v>0</v>
      </c>
      <c r="T4689" s="164">
        <v>0</v>
      </c>
    </row>
    <row r="4690" spans="1:20" ht="15.75" customHeight="1">
      <c r="A4690" s="126" t="s">
        <v>155</v>
      </c>
      <c r="B4690" s="163">
        <v>2015</v>
      </c>
      <c r="C4690" s="163">
        <v>8</v>
      </c>
      <c r="D4690" s="126" t="s">
        <v>60</v>
      </c>
      <c r="E4690" s="163">
        <v>3768</v>
      </c>
      <c r="F4690" s="163">
        <v>0</v>
      </c>
      <c r="G4690" s="163">
        <v>0</v>
      </c>
      <c r="H4690" s="163">
        <v>0</v>
      </c>
      <c r="I4690" s="163">
        <v>0</v>
      </c>
      <c r="J4690" s="163">
        <v>0</v>
      </c>
      <c r="K4690" s="163">
        <v>1</v>
      </c>
      <c r="L4690" s="163">
        <v>6</v>
      </c>
      <c r="M4690" s="163">
        <v>1.5</v>
      </c>
      <c r="N4690" s="163">
        <v>2E-3</v>
      </c>
      <c r="O4690" s="163">
        <v>0</v>
      </c>
      <c r="P4690" s="163">
        <v>1</v>
      </c>
      <c r="Q4690" s="163">
        <v>6</v>
      </c>
      <c r="R4690" s="163">
        <v>1.5</v>
      </c>
      <c r="S4690" s="163">
        <v>2E-3</v>
      </c>
      <c r="T4690" s="163">
        <v>0</v>
      </c>
    </row>
    <row r="4691" spans="1:20" ht="15.75" customHeight="1">
      <c r="A4691" s="130" t="s">
        <v>155</v>
      </c>
      <c r="B4691" s="164">
        <v>2015</v>
      </c>
      <c r="C4691" s="164">
        <v>9</v>
      </c>
      <c r="D4691" s="130" t="s">
        <v>61</v>
      </c>
      <c r="E4691" s="164">
        <v>3768</v>
      </c>
      <c r="F4691" s="164">
        <v>0</v>
      </c>
      <c r="G4691" s="164">
        <v>0</v>
      </c>
      <c r="H4691" s="164">
        <v>0</v>
      </c>
      <c r="I4691" s="164">
        <v>0</v>
      </c>
      <c r="J4691" s="164">
        <v>0</v>
      </c>
      <c r="K4691" s="164">
        <v>3</v>
      </c>
      <c r="L4691" s="164">
        <v>16</v>
      </c>
      <c r="M4691" s="164">
        <v>26.02</v>
      </c>
      <c r="N4691" s="164">
        <v>4.0000000000000001E-3</v>
      </c>
      <c r="O4691" s="164">
        <v>7.0000000000000001E-3</v>
      </c>
      <c r="P4691" s="164">
        <v>3</v>
      </c>
      <c r="Q4691" s="164">
        <v>16</v>
      </c>
      <c r="R4691" s="164">
        <v>26.02</v>
      </c>
      <c r="S4691" s="164">
        <v>4.0000000000000001E-3</v>
      </c>
      <c r="T4691" s="164">
        <v>7.0000000000000001E-3</v>
      </c>
    </row>
    <row r="4692" spans="1:20" ht="15.75" customHeight="1">
      <c r="A4692" s="126" t="s">
        <v>155</v>
      </c>
      <c r="B4692" s="163">
        <v>2016</v>
      </c>
      <c r="C4692" s="163">
        <v>0</v>
      </c>
      <c r="D4692" s="126" t="s">
        <v>53</v>
      </c>
      <c r="E4692" s="163">
        <v>3748</v>
      </c>
      <c r="F4692" s="163">
        <v>0</v>
      </c>
      <c r="G4692" s="163">
        <v>0</v>
      </c>
      <c r="H4692" s="163">
        <v>0</v>
      </c>
      <c r="I4692" s="163">
        <v>0</v>
      </c>
      <c r="J4692" s="163">
        <v>0</v>
      </c>
      <c r="K4692" s="163">
        <v>1</v>
      </c>
      <c r="L4692" s="163">
        <v>1</v>
      </c>
      <c r="M4692" s="163">
        <v>0.17</v>
      </c>
      <c r="N4692" s="163">
        <v>0</v>
      </c>
      <c r="O4692" s="163">
        <v>0</v>
      </c>
      <c r="P4692" s="163">
        <v>1</v>
      </c>
      <c r="Q4692" s="163">
        <v>1</v>
      </c>
      <c r="R4692" s="163">
        <v>0.17</v>
      </c>
      <c r="S4692" s="163">
        <v>0</v>
      </c>
      <c r="T4692" s="163">
        <v>0</v>
      </c>
    </row>
    <row r="4693" spans="1:20" ht="15.75" customHeight="1">
      <c r="A4693" s="130" t="s">
        <v>155</v>
      </c>
      <c r="B4693" s="164">
        <v>2016</v>
      </c>
      <c r="C4693" s="164">
        <v>1</v>
      </c>
      <c r="D4693" s="130" t="s">
        <v>54</v>
      </c>
      <c r="E4693" s="164">
        <v>3748</v>
      </c>
      <c r="F4693" s="164">
        <v>0</v>
      </c>
      <c r="G4693" s="164">
        <v>0</v>
      </c>
      <c r="H4693" s="164">
        <v>0</v>
      </c>
      <c r="I4693" s="164">
        <v>0</v>
      </c>
      <c r="J4693" s="164">
        <v>0</v>
      </c>
      <c r="K4693" s="164">
        <v>60</v>
      </c>
      <c r="L4693" s="164">
        <v>346</v>
      </c>
      <c r="M4693" s="164">
        <v>209.73</v>
      </c>
      <c r="N4693" s="164">
        <v>9.1999999999999998E-2</v>
      </c>
      <c r="O4693" s="164">
        <v>5.6000000000000001E-2</v>
      </c>
      <c r="P4693" s="164">
        <v>60</v>
      </c>
      <c r="Q4693" s="164">
        <v>346</v>
      </c>
      <c r="R4693" s="164">
        <v>209.73</v>
      </c>
      <c r="S4693" s="164">
        <v>9.1999999999999998E-2</v>
      </c>
      <c r="T4693" s="164">
        <v>5.6000000000000001E-2</v>
      </c>
    </row>
    <row r="4694" spans="1:20" ht="15.75" customHeight="1">
      <c r="A4694" s="126" t="s">
        <v>155</v>
      </c>
      <c r="B4694" s="163">
        <v>2016</v>
      </c>
      <c r="C4694" s="163">
        <v>2</v>
      </c>
      <c r="D4694" s="126" t="s">
        <v>1415</v>
      </c>
      <c r="E4694" s="163">
        <v>3748</v>
      </c>
      <c r="F4694" s="163">
        <v>0</v>
      </c>
      <c r="G4694" s="163">
        <v>0</v>
      </c>
      <c r="H4694" s="163">
        <v>0</v>
      </c>
      <c r="I4694" s="163">
        <v>0</v>
      </c>
      <c r="J4694" s="163">
        <v>0</v>
      </c>
      <c r="K4694" s="163">
        <v>5</v>
      </c>
      <c r="L4694" s="163">
        <v>10230</v>
      </c>
      <c r="M4694" s="163">
        <v>16330.52</v>
      </c>
      <c r="N4694" s="163">
        <v>2.7290000000000001</v>
      </c>
      <c r="O4694" s="163">
        <v>4.3570000000000002</v>
      </c>
      <c r="P4694" s="163">
        <v>5</v>
      </c>
      <c r="Q4694" s="163">
        <v>10230</v>
      </c>
      <c r="R4694" s="163">
        <v>16330.52</v>
      </c>
      <c r="S4694" s="163">
        <v>2.7290000000000001</v>
      </c>
      <c r="T4694" s="163">
        <v>4.3570000000000002</v>
      </c>
    </row>
    <row r="4695" spans="1:20" ht="15.75" customHeight="1">
      <c r="A4695" s="130" t="s">
        <v>155</v>
      </c>
      <c r="B4695" s="164">
        <v>2016</v>
      </c>
      <c r="C4695" s="164">
        <v>3</v>
      </c>
      <c r="D4695" s="130" t="s">
        <v>55</v>
      </c>
      <c r="E4695" s="164">
        <v>3748</v>
      </c>
      <c r="F4695" s="164">
        <v>0</v>
      </c>
      <c r="G4695" s="164">
        <v>0</v>
      </c>
      <c r="H4695" s="164">
        <v>0</v>
      </c>
      <c r="I4695" s="164">
        <v>0</v>
      </c>
      <c r="J4695" s="164">
        <v>0</v>
      </c>
      <c r="K4695" s="164">
        <v>1</v>
      </c>
      <c r="L4695" s="164">
        <v>28</v>
      </c>
      <c r="M4695" s="164">
        <v>7.93</v>
      </c>
      <c r="N4695" s="164">
        <v>7.0000000000000001E-3</v>
      </c>
      <c r="O4695" s="164">
        <v>2E-3</v>
      </c>
      <c r="P4695" s="164">
        <v>1</v>
      </c>
      <c r="Q4695" s="164">
        <v>28</v>
      </c>
      <c r="R4695" s="164">
        <v>7.93</v>
      </c>
      <c r="S4695" s="164">
        <v>7.0000000000000001E-3</v>
      </c>
      <c r="T4695" s="164">
        <v>2E-3</v>
      </c>
    </row>
    <row r="4696" spans="1:20" ht="15.75" customHeight="1">
      <c r="A4696" s="126" t="s">
        <v>155</v>
      </c>
      <c r="B4696" s="163">
        <v>2016</v>
      </c>
      <c r="C4696" s="163">
        <v>4</v>
      </c>
      <c r="D4696" s="126" t="s">
        <v>56</v>
      </c>
      <c r="E4696" s="163">
        <v>3748</v>
      </c>
      <c r="F4696" s="163">
        <v>0</v>
      </c>
      <c r="G4696" s="163">
        <v>0</v>
      </c>
      <c r="H4696" s="163">
        <v>0</v>
      </c>
      <c r="I4696" s="163">
        <v>0</v>
      </c>
      <c r="J4696" s="163">
        <v>0</v>
      </c>
      <c r="K4696" s="163">
        <v>0</v>
      </c>
      <c r="L4696" s="163">
        <v>0</v>
      </c>
      <c r="M4696" s="163">
        <v>0</v>
      </c>
      <c r="N4696" s="163">
        <v>0</v>
      </c>
      <c r="O4696" s="163">
        <v>0</v>
      </c>
      <c r="P4696" s="163">
        <v>0</v>
      </c>
      <c r="Q4696" s="163">
        <v>0</v>
      </c>
      <c r="R4696" s="163">
        <v>0</v>
      </c>
      <c r="S4696" s="163">
        <v>0</v>
      </c>
      <c r="T4696" s="163">
        <v>0</v>
      </c>
    </row>
    <row r="4697" spans="1:20" ht="15.75" customHeight="1">
      <c r="A4697" s="130" t="s">
        <v>155</v>
      </c>
      <c r="B4697" s="164">
        <v>2016</v>
      </c>
      <c r="C4697" s="164">
        <v>5</v>
      </c>
      <c r="D4697" s="130" t="s">
        <v>57</v>
      </c>
      <c r="E4697" s="164">
        <v>3748</v>
      </c>
      <c r="F4697" s="164">
        <v>0</v>
      </c>
      <c r="G4697" s="164">
        <v>0</v>
      </c>
      <c r="H4697" s="164">
        <v>0</v>
      </c>
      <c r="I4697" s="164">
        <v>0</v>
      </c>
      <c r="J4697" s="164">
        <v>0</v>
      </c>
      <c r="K4697" s="164">
        <v>13</v>
      </c>
      <c r="L4697" s="164">
        <v>54</v>
      </c>
      <c r="M4697" s="164">
        <v>55.37</v>
      </c>
      <c r="N4697" s="164">
        <v>1.4E-2</v>
      </c>
      <c r="O4697" s="164">
        <v>1.4999999999999999E-2</v>
      </c>
      <c r="P4697" s="164">
        <v>13</v>
      </c>
      <c r="Q4697" s="164">
        <v>54</v>
      </c>
      <c r="R4697" s="164">
        <v>55.37</v>
      </c>
      <c r="S4697" s="164">
        <v>1.4E-2</v>
      </c>
      <c r="T4697" s="164">
        <v>1.4999999999999999E-2</v>
      </c>
    </row>
    <row r="4698" spans="1:20" ht="15.75" customHeight="1">
      <c r="A4698" s="126" t="s">
        <v>155</v>
      </c>
      <c r="B4698" s="163">
        <v>2016</v>
      </c>
      <c r="C4698" s="163">
        <v>6</v>
      </c>
      <c r="D4698" s="126" t="s">
        <v>58</v>
      </c>
      <c r="E4698" s="163">
        <v>3748</v>
      </c>
      <c r="F4698" s="163">
        <v>1</v>
      </c>
      <c r="G4698" s="163">
        <v>284</v>
      </c>
      <c r="H4698" s="163">
        <v>1320.6</v>
      </c>
      <c r="I4698" s="163">
        <v>7.5999999999999998E-2</v>
      </c>
      <c r="J4698" s="163">
        <v>0.35199999999999998</v>
      </c>
      <c r="K4698" s="163">
        <v>16</v>
      </c>
      <c r="L4698" s="163">
        <v>325</v>
      </c>
      <c r="M4698" s="163">
        <v>895.6</v>
      </c>
      <c r="N4698" s="163">
        <v>8.6999999999999994E-2</v>
      </c>
      <c r="O4698" s="163">
        <v>0.23899999999999999</v>
      </c>
      <c r="P4698" s="163">
        <v>17</v>
      </c>
      <c r="Q4698" s="163">
        <v>609</v>
      </c>
      <c r="R4698" s="163">
        <v>2216.1999999999998</v>
      </c>
      <c r="S4698" s="163">
        <v>0.16200000000000001</v>
      </c>
      <c r="T4698" s="163">
        <v>0.59099999999999997</v>
      </c>
    </row>
    <row r="4699" spans="1:20" ht="15.75" customHeight="1">
      <c r="A4699" s="130" t="s">
        <v>155</v>
      </c>
      <c r="B4699" s="164">
        <v>2016</v>
      </c>
      <c r="C4699" s="164">
        <v>7</v>
      </c>
      <c r="D4699" s="130" t="s">
        <v>59</v>
      </c>
      <c r="E4699" s="164">
        <v>3748</v>
      </c>
      <c r="F4699" s="164">
        <v>0</v>
      </c>
      <c r="G4699" s="164">
        <v>0</v>
      </c>
      <c r="H4699" s="164">
        <v>0</v>
      </c>
      <c r="I4699" s="164">
        <v>0</v>
      </c>
      <c r="J4699" s="164">
        <v>0</v>
      </c>
      <c r="K4699" s="164">
        <v>0</v>
      </c>
      <c r="L4699" s="164">
        <v>0</v>
      </c>
      <c r="M4699" s="164">
        <v>0</v>
      </c>
      <c r="N4699" s="164">
        <v>0</v>
      </c>
      <c r="O4699" s="164">
        <v>0</v>
      </c>
      <c r="P4699" s="164">
        <v>0</v>
      </c>
      <c r="Q4699" s="164">
        <v>0</v>
      </c>
      <c r="R4699" s="164">
        <v>0</v>
      </c>
      <c r="S4699" s="164">
        <v>0</v>
      </c>
      <c r="T4699" s="164">
        <v>0</v>
      </c>
    </row>
    <row r="4700" spans="1:20" ht="15.75" customHeight="1">
      <c r="A4700" s="126" t="s">
        <v>155</v>
      </c>
      <c r="B4700" s="163">
        <v>2016</v>
      </c>
      <c r="C4700" s="163">
        <v>8</v>
      </c>
      <c r="D4700" s="126" t="s">
        <v>60</v>
      </c>
      <c r="E4700" s="163">
        <v>3748</v>
      </c>
      <c r="F4700" s="163">
        <v>0</v>
      </c>
      <c r="G4700" s="163">
        <v>0</v>
      </c>
      <c r="H4700" s="163">
        <v>0</v>
      </c>
      <c r="I4700" s="163">
        <v>0</v>
      </c>
      <c r="J4700" s="163">
        <v>0</v>
      </c>
      <c r="K4700" s="163">
        <v>1</v>
      </c>
      <c r="L4700" s="163">
        <v>1</v>
      </c>
      <c r="M4700" s="163">
        <v>94.67</v>
      </c>
      <c r="N4700" s="163">
        <v>0</v>
      </c>
      <c r="O4700" s="163">
        <v>2.5000000000000001E-2</v>
      </c>
      <c r="P4700" s="163">
        <v>1</v>
      </c>
      <c r="Q4700" s="163">
        <v>1</v>
      </c>
      <c r="R4700" s="163">
        <v>94.67</v>
      </c>
      <c r="S4700" s="163">
        <v>0</v>
      </c>
      <c r="T4700" s="163">
        <v>2.5000000000000001E-2</v>
      </c>
    </row>
    <row r="4701" spans="1:20" ht="15.75" customHeight="1">
      <c r="A4701" s="130" t="s">
        <v>155</v>
      </c>
      <c r="B4701" s="164">
        <v>2016</v>
      </c>
      <c r="C4701" s="164">
        <v>9</v>
      </c>
      <c r="D4701" s="130" t="s">
        <v>61</v>
      </c>
      <c r="E4701" s="164">
        <v>3748</v>
      </c>
      <c r="F4701" s="164">
        <v>0</v>
      </c>
      <c r="G4701" s="164">
        <v>0</v>
      </c>
      <c r="H4701" s="164">
        <v>0</v>
      </c>
      <c r="I4701" s="164">
        <v>0</v>
      </c>
      <c r="J4701" s="164">
        <v>0</v>
      </c>
      <c r="K4701" s="164">
        <v>1</v>
      </c>
      <c r="L4701" s="164">
        <v>1</v>
      </c>
      <c r="M4701" s="164">
        <v>0.98</v>
      </c>
      <c r="N4701" s="164">
        <v>0</v>
      </c>
      <c r="O4701" s="164">
        <v>0</v>
      </c>
      <c r="P4701" s="164">
        <v>1</v>
      </c>
      <c r="Q4701" s="164">
        <v>1</v>
      </c>
      <c r="R4701" s="164">
        <v>0.98</v>
      </c>
      <c r="S4701" s="164">
        <v>0</v>
      </c>
      <c r="T4701" s="164">
        <v>0</v>
      </c>
    </row>
    <row r="4702" spans="1:20" ht="15.75" customHeight="1">
      <c r="A4702" s="126" t="s">
        <v>155</v>
      </c>
      <c r="B4702" s="163">
        <v>2017</v>
      </c>
      <c r="C4702" s="163">
        <v>0</v>
      </c>
      <c r="D4702" s="126" t="s">
        <v>53</v>
      </c>
      <c r="E4702" s="163">
        <v>3796</v>
      </c>
      <c r="F4702" s="163">
        <v>0</v>
      </c>
      <c r="G4702" s="163">
        <v>0</v>
      </c>
      <c r="H4702" s="163">
        <v>0</v>
      </c>
      <c r="I4702" s="163">
        <v>0</v>
      </c>
      <c r="J4702" s="163">
        <v>0</v>
      </c>
      <c r="K4702" s="163">
        <v>1</v>
      </c>
      <c r="L4702" s="163">
        <v>1</v>
      </c>
      <c r="M4702" s="163">
        <v>0.03</v>
      </c>
      <c r="N4702" s="163">
        <v>0</v>
      </c>
      <c r="O4702" s="163">
        <v>0</v>
      </c>
      <c r="P4702" s="163">
        <v>1</v>
      </c>
      <c r="Q4702" s="163">
        <v>1</v>
      </c>
      <c r="R4702" s="163">
        <v>0.03</v>
      </c>
      <c r="S4702" s="163">
        <v>0</v>
      </c>
      <c r="T4702" s="163">
        <v>0</v>
      </c>
    </row>
    <row r="4703" spans="1:20" ht="15.75" customHeight="1">
      <c r="A4703" s="130" t="s">
        <v>155</v>
      </c>
      <c r="B4703" s="164">
        <v>2017</v>
      </c>
      <c r="C4703" s="164">
        <v>1</v>
      </c>
      <c r="D4703" s="130" t="s">
        <v>54</v>
      </c>
      <c r="E4703" s="164">
        <v>3796</v>
      </c>
      <c r="F4703" s="164">
        <v>0</v>
      </c>
      <c r="G4703" s="164">
        <v>0</v>
      </c>
      <c r="H4703" s="164">
        <v>0</v>
      </c>
      <c r="I4703" s="164">
        <v>0</v>
      </c>
      <c r="J4703" s="164">
        <v>0</v>
      </c>
      <c r="K4703" s="164">
        <v>88</v>
      </c>
      <c r="L4703" s="164">
        <v>529</v>
      </c>
      <c r="M4703" s="164">
        <v>276.16000000000003</v>
      </c>
      <c r="N4703" s="164">
        <v>0.13900000000000001</v>
      </c>
      <c r="O4703" s="164">
        <v>7.2999999999999995E-2</v>
      </c>
      <c r="P4703" s="164">
        <v>88</v>
      </c>
      <c r="Q4703" s="164">
        <v>529</v>
      </c>
      <c r="R4703" s="164">
        <v>276.16000000000003</v>
      </c>
      <c r="S4703" s="164">
        <v>0.13900000000000001</v>
      </c>
      <c r="T4703" s="164">
        <v>7.2999999999999995E-2</v>
      </c>
    </row>
    <row r="4704" spans="1:20" ht="15.75" customHeight="1">
      <c r="A4704" s="126" t="s">
        <v>155</v>
      </c>
      <c r="B4704" s="163">
        <v>2017</v>
      </c>
      <c r="C4704" s="163">
        <v>2</v>
      </c>
      <c r="D4704" s="126" t="s">
        <v>1415</v>
      </c>
      <c r="E4704" s="163">
        <v>3796</v>
      </c>
      <c r="F4704" s="163">
        <v>0</v>
      </c>
      <c r="G4704" s="163">
        <v>0</v>
      </c>
      <c r="H4704" s="163">
        <v>0</v>
      </c>
      <c r="I4704" s="163">
        <v>0</v>
      </c>
      <c r="J4704" s="163">
        <v>0</v>
      </c>
      <c r="K4704" s="163">
        <v>8</v>
      </c>
      <c r="L4704" s="163">
        <v>14745</v>
      </c>
      <c r="M4704" s="163">
        <v>14028.7</v>
      </c>
      <c r="N4704" s="163">
        <v>3.883</v>
      </c>
      <c r="O4704" s="163">
        <v>3.6960000000000002</v>
      </c>
      <c r="P4704" s="163">
        <v>8</v>
      </c>
      <c r="Q4704" s="163">
        <v>14745</v>
      </c>
      <c r="R4704" s="163">
        <v>14028.7</v>
      </c>
      <c r="S4704" s="163">
        <v>3.883</v>
      </c>
      <c r="T4704" s="163">
        <v>3.6960000000000002</v>
      </c>
    </row>
    <row r="4705" spans="1:20" ht="15.75" customHeight="1">
      <c r="A4705" s="130" t="s">
        <v>155</v>
      </c>
      <c r="B4705" s="164">
        <v>2017</v>
      </c>
      <c r="C4705" s="164">
        <v>3</v>
      </c>
      <c r="D4705" s="130" t="s">
        <v>55</v>
      </c>
      <c r="E4705" s="164">
        <v>3796</v>
      </c>
      <c r="F4705" s="164">
        <v>0</v>
      </c>
      <c r="G4705" s="164">
        <v>0</v>
      </c>
      <c r="H4705" s="164">
        <v>0</v>
      </c>
      <c r="I4705" s="164">
        <v>0</v>
      </c>
      <c r="J4705" s="164">
        <v>0</v>
      </c>
      <c r="K4705" s="164">
        <v>1</v>
      </c>
      <c r="L4705" s="164">
        <v>1</v>
      </c>
      <c r="M4705" s="164">
        <v>1</v>
      </c>
      <c r="N4705" s="164">
        <v>0</v>
      </c>
      <c r="O4705" s="164">
        <v>0</v>
      </c>
      <c r="P4705" s="164">
        <v>1</v>
      </c>
      <c r="Q4705" s="164">
        <v>1</v>
      </c>
      <c r="R4705" s="164">
        <v>1</v>
      </c>
      <c r="S4705" s="164">
        <v>0</v>
      </c>
      <c r="T4705" s="164">
        <v>0</v>
      </c>
    </row>
    <row r="4706" spans="1:20" ht="15.75" customHeight="1">
      <c r="A4706" s="126" t="s">
        <v>155</v>
      </c>
      <c r="B4706" s="163">
        <v>2017</v>
      </c>
      <c r="C4706" s="163">
        <v>4</v>
      </c>
      <c r="D4706" s="126" t="s">
        <v>56</v>
      </c>
      <c r="E4706" s="163">
        <v>3796</v>
      </c>
      <c r="F4706" s="163">
        <v>0</v>
      </c>
      <c r="G4706" s="163">
        <v>0</v>
      </c>
      <c r="H4706" s="163">
        <v>0</v>
      </c>
      <c r="I4706" s="163">
        <v>0</v>
      </c>
      <c r="J4706" s="163">
        <v>0</v>
      </c>
      <c r="K4706" s="163">
        <v>0</v>
      </c>
      <c r="L4706" s="163">
        <v>0</v>
      </c>
      <c r="M4706" s="163">
        <v>0</v>
      </c>
      <c r="N4706" s="163">
        <v>0</v>
      </c>
      <c r="O4706" s="163">
        <v>0</v>
      </c>
      <c r="P4706" s="163">
        <v>0</v>
      </c>
      <c r="Q4706" s="163">
        <v>0</v>
      </c>
      <c r="R4706" s="163">
        <v>0</v>
      </c>
      <c r="S4706" s="163">
        <v>0</v>
      </c>
      <c r="T4706" s="163">
        <v>0</v>
      </c>
    </row>
    <row r="4707" spans="1:20" ht="15.75" customHeight="1">
      <c r="A4707" s="130" t="s">
        <v>155</v>
      </c>
      <c r="B4707" s="164">
        <v>2017</v>
      </c>
      <c r="C4707" s="164">
        <v>5</v>
      </c>
      <c r="D4707" s="130" t="s">
        <v>57</v>
      </c>
      <c r="E4707" s="164">
        <v>3796</v>
      </c>
      <c r="F4707" s="164">
        <v>0</v>
      </c>
      <c r="G4707" s="164">
        <v>0</v>
      </c>
      <c r="H4707" s="164">
        <v>0</v>
      </c>
      <c r="I4707" s="164">
        <v>0</v>
      </c>
      <c r="J4707" s="164">
        <v>0</v>
      </c>
      <c r="K4707" s="164">
        <v>10</v>
      </c>
      <c r="L4707" s="164">
        <v>38</v>
      </c>
      <c r="M4707" s="164">
        <v>36.32</v>
      </c>
      <c r="N4707" s="164">
        <v>0.01</v>
      </c>
      <c r="O4707" s="164">
        <v>0.01</v>
      </c>
      <c r="P4707" s="164">
        <v>10</v>
      </c>
      <c r="Q4707" s="164">
        <v>38</v>
      </c>
      <c r="R4707" s="164">
        <v>36.32</v>
      </c>
      <c r="S4707" s="164">
        <v>0.01</v>
      </c>
      <c r="T4707" s="164">
        <v>0.01</v>
      </c>
    </row>
    <row r="4708" spans="1:20" ht="15.75" customHeight="1">
      <c r="A4708" s="126" t="s">
        <v>155</v>
      </c>
      <c r="B4708" s="163">
        <v>2017</v>
      </c>
      <c r="C4708" s="163">
        <v>6</v>
      </c>
      <c r="D4708" s="126" t="s">
        <v>58</v>
      </c>
      <c r="E4708" s="163">
        <v>3796</v>
      </c>
      <c r="F4708" s="163">
        <v>0</v>
      </c>
      <c r="G4708" s="163">
        <v>0</v>
      </c>
      <c r="H4708" s="163">
        <v>0</v>
      </c>
      <c r="I4708" s="163">
        <v>0</v>
      </c>
      <c r="J4708" s="163">
        <v>0</v>
      </c>
      <c r="K4708" s="163">
        <v>2</v>
      </c>
      <c r="L4708" s="163">
        <v>22</v>
      </c>
      <c r="M4708" s="163">
        <v>40.17</v>
      </c>
      <c r="N4708" s="163">
        <v>6.0000000000000001E-3</v>
      </c>
      <c r="O4708" s="163">
        <v>1.0999999999999999E-2</v>
      </c>
      <c r="P4708" s="163">
        <v>2</v>
      </c>
      <c r="Q4708" s="163">
        <v>22</v>
      </c>
      <c r="R4708" s="163">
        <v>40.17</v>
      </c>
      <c r="S4708" s="163">
        <v>6.0000000000000001E-3</v>
      </c>
      <c r="T4708" s="163">
        <v>1.0999999999999999E-2</v>
      </c>
    </row>
    <row r="4709" spans="1:20" ht="15.75" customHeight="1">
      <c r="A4709" s="130" t="s">
        <v>155</v>
      </c>
      <c r="B4709" s="164">
        <v>2017</v>
      </c>
      <c r="C4709" s="164">
        <v>7</v>
      </c>
      <c r="D4709" s="130" t="s">
        <v>59</v>
      </c>
      <c r="E4709" s="164">
        <v>3796</v>
      </c>
      <c r="F4709" s="164">
        <v>0</v>
      </c>
      <c r="G4709" s="164">
        <v>0</v>
      </c>
      <c r="H4709" s="164">
        <v>0</v>
      </c>
      <c r="I4709" s="164">
        <v>0</v>
      </c>
      <c r="J4709" s="164">
        <v>0</v>
      </c>
      <c r="K4709" s="164">
        <v>0</v>
      </c>
      <c r="L4709" s="164">
        <v>0</v>
      </c>
      <c r="M4709" s="164">
        <v>0</v>
      </c>
      <c r="N4709" s="164">
        <v>0</v>
      </c>
      <c r="O4709" s="164">
        <v>0</v>
      </c>
      <c r="P4709" s="164">
        <v>0</v>
      </c>
      <c r="Q4709" s="164">
        <v>0</v>
      </c>
      <c r="R4709" s="164">
        <v>0</v>
      </c>
      <c r="S4709" s="164">
        <v>0</v>
      </c>
      <c r="T4709" s="164">
        <v>0</v>
      </c>
    </row>
    <row r="4710" spans="1:20" ht="15.75" customHeight="1">
      <c r="A4710" s="126" t="s">
        <v>155</v>
      </c>
      <c r="B4710" s="163">
        <v>2017</v>
      </c>
      <c r="C4710" s="163">
        <v>8</v>
      </c>
      <c r="D4710" s="126" t="s">
        <v>60</v>
      </c>
      <c r="E4710" s="163">
        <v>3796</v>
      </c>
      <c r="F4710" s="163">
        <v>0</v>
      </c>
      <c r="G4710" s="163">
        <v>0</v>
      </c>
      <c r="H4710" s="163">
        <v>0</v>
      </c>
      <c r="I4710" s="163">
        <v>0</v>
      </c>
      <c r="J4710" s="163">
        <v>0</v>
      </c>
      <c r="K4710" s="163">
        <v>0</v>
      </c>
      <c r="L4710" s="163">
        <v>0</v>
      </c>
      <c r="M4710" s="163">
        <v>0</v>
      </c>
      <c r="N4710" s="163">
        <v>0</v>
      </c>
      <c r="O4710" s="163">
        <v>0</v>
      </c>
      <c r="P4710" s="163">
        <v>0</v>
      </c>
      <c r="Q4710" s="163">
        <v>0</v>
      </c>
      <c r="R4710" s="163">
        <v>0</v>
      </c>
      <c r="S4710" s="163">
        <v>0</v>
      </c>
      <c r="T4710" s="163">
        <v>0</v>
      </c>
    </row>
    <row r="4711" spans="1:20" ht="15.75" customHeight="1">
      <c r="A4711" s="130" t="s">
        <v>155</v>
      </c>
      <c r="B4711" s="164">
        <v>2017</v>
      </c>
      <c r="C4711" s="164">
        <v>9</v>
      </c>
      <c r="D4711" s="130" t="s">
        <v>61</v>
      </c>
      <c r="E4711" s="164">
        <v>3796</v>
      </c>
      <c r="F4711" s="164">
        <v>0</v>
      </c>
      <c r="G4711" s="164">
        <v>0</v>
      </c>
      <c r="H4711" s="164">
        <v>0</v>
      </c>
      <c r="I4711" s="164">
        <v>0</v>
      </c>
      <c r="J4711" s="164">
        <v>0</v>
      </c>
      <c r="K4711" s="164">
        <v>2</v>
      </c>
      <c r="L4711" s="164">
        <v>9</v>
      </c>
      <c r="M4711" s="164">
        <v>20.329999999999998</v>
      </c>
      <c r="N4711" s="164">
        <v>2E-3</v>
      </c>
      <c r="O4711" s="164">
        <v>5.0000000000000001E-3</v>
      </c>
      <c r="P4711" s="164">
        <v>2</v>
      </c>
      <c r="Q4711" s="164">
        <v>9</v>
      </c>
      <c r="R4711" s="164">
        <v>20.329999999999998</v>
      </c>
      <c r="S4711" s="164">
        <v>2E-3</v>
      </c>
      <c r="T4711" s="164">
        <v>5.0000000000000001E-3</v>
      </c>
    </row>
    <row r="4712" spans="1:20" ht="15.75" customHeight="1">
      <c r="A4712" s="126" t="s">
        <v>155</v>
      </c>
      <c r="B4712" s="163">
        <v>2018</v>
      </c>
      <c r="C4712" s="163">
        <v>0</v>
      </c>
      <c r="D4712" s="126" t="s">
        <v>53</v>
      </c>
      <c r="E4712" s="163">
        <v>3827</v>
      </c>
      <c r="F4712" s="163">
        <v>0</v>
      </c>
      <c r="G4712" s="163">
        <v>0</v>
      </c>
      <c r="H4712" s="163">
        <v>0</v>
      </c>
      <c r="I4712" s="163">
        <v>0</v>
      </c>
      <c r="J4712" s="163">
        <v>0</v>
      </c>
      <c r="K4712" s="163">
        <v>0</v>
      </c>
      <c r="L4712" s="163">
        <v>0</v>
      </c>
      <c r="M4712" s="163">
        <v>0</v>
      </c>
      <c r="N4712" s="163">
        <v>0</v>
      </c>
      <c r="O4712" s="163">
        <v>0</v>
      </c>
      <c r="P4712" s="163">
        <v>0</v>
      </c>
      <c r="Q4712" s="163">
        <v>0</v>
      </c>
      <c r="R4712" s="163">
        <v>0</v>
      </c>
      <c r="S4712" s="163">
        <v>0</v>
      </c>
      <c r="T4712" s="163">
        <v>0</v>
      </c>
    </row>
    <row r="4713" spans="1:20" ht="15.75" customHeight="1">
      <c r="A4713" s="130" t="s">
        <v>155</v>
      </c>
      <c r="B4713" s="164">
        <v>2018</v>
      </c>
      <c r="C4713" s="164">
        <v>1</v>
      </c>
      <c r="D4713" s="130" t="s">
        <v>54</v>
      </c>
      <c r="E4713" s="164">
        <v>3827</v>
      </c>
      <c r="F4713" s="164">
        <v>0</v>
      </c>
      <c r="G4713" s="164">
        <v>0</v>
      </c>
      <c r="H4713" s="164">
        <v>0</v>
      </c>
      <c r="I4713" s="164">
        <v>0</v>
      </c>
      <c r="J4713" s="164">
        <v>0</v>
      </c>
      <c r="K4713" s="164">
        <v>56</v>
      </c>
      <c r="L4713" s="164">
        <v>248</v>
      </c>
      <c r="M4713" s="164">
        <v>187.12</v>
      </c>
      <c r="N4713" s="164">
        <v>6.5000000000000002E-2</v>
      </c>
      <c r="O4713" s="164">
        <v>4.9000000000000002E-2</v>
      </c>
      <c r="P4713" s="164">
        <v>56</v>
      </c>
      <c r="Q4713" s="164">
        <v>248</v>
      </c>
      <c r="R4713" s="164">
        <v>187.12</v>
      </c>
      <c r="S4713" s="164">
        <v>6.5000000000000002E-2</v>
      </c>
      <c r="T4713" s="164">
        <v>4.9000000000000002E-2</v>
      </c>
    </row>
    <row r="4714" spans="1:20" ht="15.75" customHeight="1">
      <c r="A4714" s="126" t="s">
        <v>155</v>
      </c>
      <c r="B4714" s="163">
        <v>2018</v>
      </c>
      <c r="C4714" s="163">
        <v>2</v>
      </c>
      <c r="D4714" s="126" t="s">
        <v>1415</v>
      </c>
      <c r="E4714" s="163">
        <v>3827</v>
      </c>
      <c r="F4714" s="163">
        <v>2</v>
      </c>
      <c r="G4714" s="163">
        <v>5417</v>
      </c>
      <c r="H4714" s="163">
        <v>21875.83</v>
      </c>
      <c r="I4714" s="163">
        <v>1.415</v>
      </c>
      <c r="J4714" s="163">
        <v>5.7160000000000002</v>
      </c>
      <c r="K4714" s="163">
        <v>12</v>
      </c>
      <c r="L4714" s="163">
        <v>10554</v>
      </c>
      <c r="M4714" s="163">
        <v>15919.38</v>
      </c>
      <c r="N4714" s="163">
        <v>2.758</v>
      </c>
      <c r="O4714" s="163">
        <v>4.16</v>
      </c>
      <c r="P4714" s="163">
        <v>14</v>
      </c>
      <c r="Q4714" s="163">
        <v>15971</v>
      </c>
      <c r="R4714" s="163">
        <v>37795.21</v>
      </c>
      <c r="S4714" s="163">
        <v>4.173</v>
      </c>
      <c r="T4714" s="163">
        <v>9.875</v>
      </c>
    </row>
    <row r="4715" spans="1:20" ht="15.75" customHeight="1">
      <c r="A4715" s="130" t="s">
        <v>155</v>
      </c>
      <c r="B4715" s="164">
        <v>2018</v>
      </c>
      <c r="C4715" s="164">
        <v>3</v>
      </c>
      <c r="D4715" s="130" t="s">
        <v>55</v>
      </c>
      <c r="E4715" s="164">
        <v>3827</v>
      </c>
      <c r="F4715" s="164">
        <v>0</v>
      </c>
      <c r="G4715" s="164">
        <v>0</v>
      </c>
      <c r="H4715" s="164">
        <v>0</v>
      </c>
      <c r="I4715" s="164">
        <v>0</v>
      </c>
      <c r="J4715" s="164">
        <v>0</v>
      </c>
      <c r="K4715" s="164">
        <v>1</v>
      </c>
      <c r="L4715" s="164">
        <v>1</v>
      </c>
      <c r="M4715" s="164">
        <v>6.13</v>
      </c>
      <c r="N4715" s="164">
        <v>0</v>
      </c>
      <c r="O4715" s="164">
        <v>2E-3</v>
      </c>
      <c r="P4715" s="164">
        <v>1</v>
      </c>
      <c r="Q4715" s="164">
        <v>1</v>
      </c>
      <c r="R4715" s="164">
        <v>6.13</v>
      </c>
      <c r="S4715" s="164">
        <v>0</v>
      </c>
      <c r="T4715" s="164">
        <v>2E-3</v>
      </c>
    </row>
    <row r="4716" spans="1:20" ht="15.75" customHeight="1">
      <c r="A4716" s="126" t="s">
        <v>155</v>
      </c>
      <c r="B4716" s="163">
        <v>2018</v>
      </c>
      <c r="C4716" s="163">
        <v>4</v>
      </c>
      <c r="D4716" s="126" t="s">
        <v>56</v>
      </c>
      <c r="E4716" s="163">
        <v>3827</v>
      </c>
      <c r="F4716" s="163">
        <v>0</v>
      </c>
      <c r="G4716" s="163">
        <v>0</v>
      </c>
      <c r="H4716" s="163">
        <v>0</v>
      </c>
      <c r="I4716" s="163">
        <v>0</v>
      </c>
      <c r="J4716" s="163">
        <v>0</v>
      </c>
      <c r="K4716" s="163">
        <v>0</v>
      </c>
      <c r="L4716" s="163">
        <v>0</v>
      </c>
      <c r="M4716" s="163">
        <v>0</v>
      </c>
      <c r="N4716" s="163">
        <v>0</v>
      </c>
      <c r="O4716" s="163">
        <v>0</v>
      </c>
      <c r="P4716" s="163">
        <v>0</v>
      </c>
      <c r="Q4716" s="163">
        <v>0</v>
      </c>
      <c r="R4716" s="163">
        <v>0</v>
      </c>
      <c r="S4716" s="163">
        <v>0</v>
      </c>
      <c r="T4716" s="163">
        <v>0</v>
      </c>
    </row>
    <row r="4717" spans="1:20" ht="15.75" customHeight="1">
      <c r="A4717" s="130" t="s">
        <v>155</v>
      </c>
      <c r="B4717" s="164">
        <v>2018</v>
      </c>
      <c r="C4717" s="164">
        <v>5</v>
      </c>
      <c r="D4717" s="130" t="s">
        <v>57</v>
      </c>
      <c r="E4717" s="164">
        <v>3827</v>
      </c>
      <c r="F4717" s="164">
        <v>0</v>
      </c>
      <c r="G4717" s="164">
        <v>0</v>
      </c>
      <c r="H4717" s="164">
        <v>0</v>
      </c>
      <c r="I4717" s="164">
        <v>0</v>
      </c>
      <c r="J4717" s="164">
        <v>0</v>
      </c>
      <c r="K4717" s="164">
        <v>13</v>
      </c>
      <c r="L4717" s="164">
        <v>875</v>
      </c>
      <c r="M4717" s="164">
        <v>247.7</v>
      </c>
      <c r="N4717" s="164">
        <v>0.22900000000000001</v>
      </c>
      <c r="O4717" s="164">
        <v>6.5000000000000002E-2</v>
      </c>
      <c r="P4717" s="164">
        <v>13</v>
      </c>
      <c r="Q4717" s="164">
        <v>875</v>
      </c>
      <c r="R4717" s="164">
        <v>247.7</v>
      </c>
      <c r="S4717" s="164">
        <v>0.22900000000000001</v>
      </c>
      <c r="T4717" s="164">
        <v>6.5000000000000002E-2</v>
      </c>
    </row>
    <row r="4718" spans="1:20" ht="15.75" customHeight="1">
      <c r="A4718" s="126" t="s">
        <v>155</v>
      </c>
      <c r="B4718" s="163">
        <v>2018</v>
      </c>
      <c r="C4718" s="163">
        <v>6</v>
      </c>
      <c r="D4718" s="126" t="s">
        <v>58</v>
      </c>
      <c r="E4718" s="163">
        <v>3827</v>
      </c>
      <c r="F4718" s="163">
        <v>0</v>
      </c>
      <c r="G4718" s="163">
        <v>0</v>
      </c>
      <c r="H4718" s="163">
        <v>0</v>
      </c>
      <c r="I4718" s="163">
        <v>0</v>
      </c>
      <c r="J4718" s="163">
        <v>0</v>
      </c>
      <c r="K4718" s="163">
        <v>3</v>
      </c>
      <c r="L4718" s="163">
        <v>92</v>
      </c>
      <c r="M4718" s="163">
        <v>114.7</v>
      </c>
      <c r="N4718" s="163">
        <v>2.4E-2</v>
      </c>
      <c r="O4718" s="163">
        <v>0.03</v>
      </c>
      <c r="P4718" s="163">
        <v>3</v>
      </c>
      <c r="Q4718" s="163">
        <v>92</v>
      </c>
      <c r="R4718" s="163">
        <v>114.7</v>
      </c>
      <c r="S4718" s="163">
        <v>2.4E-2</v>
      </c>
      <c r="T4718" s="163">
        <v>0.03</v>
      </c>
    </row>
    <row r="4719" spans="1:20" ht="15.75" customHeight="1">
      <c r="A4719" s="130" t="s">
        <v>155</v>
      </c>
      <c r="B4719" s="164">
        <v>2018</v>
      </c>
      <c r="C4719" s="164">
        <v>7</v>
      </c>
      <c r="D4719" s="130" t="s">
        <v>59</v>
      </c>
      <c r="E4719" s="164">
        <v>3827</v>
      </c>
      <c r="F4719" s="164">
        <v>0</v>
      </c>
      <c r="G4719" s="164">
        <v>0</v>
      </c>
      <c r="H4719" s="164">
        <v>0</v>
      </c>
      <c r="I4719" s="164">
        <v>0</v>
      </c>
      <c r="J4719" s="164">
        <v>0</v>
      </c>
      <c r="K4719" s="164">
        <v>2</v>
      </c>
      <c r="L4719" s="164">
        <v>12</v>
      </c>
      <c r="M4719" s="164">
        <v>2.23</v>
      </c>
      <c r="N4719" s="164">
        <v>3.0000000000000001E-3</v>
      </c>
      <c r="O4719" s="164">
        <v>1E-3</v>
      </c>
      <c r="P4719" s="164">
        <v>2</v>
      </c>
      <c r="Q4719" s="164">
        <v>12</v>
      </c>
      <c r="R4719" s="164">
        <v>2.23</v>
      </c>
      <c r="S4719" s="164">
        <v>3.0000000000000001E-3</v>
      </c>
      <c r="T4719" s="164">
        <v>1E-3</v>
      </c>
    </row>
    <row r="4720" spans="1:20" ht="15.75" customHeight="1">
      <c r="A4720" s="126" t="s">
        <v>155</v>
      </c>
      <c r="B4720" s="163">
        <v>2018</v>
      </c>
      <c r="C4720" s="163">
        <v>8</v>
      </c>
      <c r="D4720" s="126" t="s">
        <v>60</v>
      </c>
      <c r="E4720" s="163">
        <v>3827</v>
      </c>
      <c r="F4720" s="163">
        <v>0</v>
      </c>
      <c r="G4720" s="163">
        <v>0</v>
      </c>
      <c r="H4720" s="163">
        <v>0</v>
      </c>
      <c r="I4720" s="163">
        <v>0</v>
      </c>
      <c r="J4720" s="163">
        <v>0</v>
      </c>
      <c r="K4720" s="163">
        <v>0</v>
      </c>
      <c r="L4720" s="163">
        <v>0</v>
      </c>
      <c r="M4720" s="163">
        <v>0</v>
      </c>
      <c r="N4720" s="163">
        <v>0</v>
      </c>
      <c r="O4720" s="163">
        <v>0</v>
      </c>
      <c r="P4720" s="163">
        <v>0</v>
      </c>
      <c r="Q4720" s="163">
        <v>0</v>
      </c>
      <c r="R4720" s="163">
        <v>0</v>
      </c>
      <c r="S4720" s="163">
        <v>0</v>
      </c>
      <c r="T4720" s="163">
        <v>0</v>
      </c>
    </row>
    <row r="4721" spans="1:20" ht="15.75" customHeight="1">
      <c r="A4721" s="130" t="s">
        <v>155</v>
      </c>
      <c r="B4721" s="164">
        <v>2018</v>
      </c>
      <c r="C4721" s="164">
        <v>9</v>
      </c>
      <c r="D4721" s="130" t="s">
        <v>61</v>
      </c>
      <c r="E4721" s="164">
        <v>3827</v>
      </c>
      <c r="F4721" s="164">
        <v>0</v>
      </c>
      <c r="G4721" s="164">
        <v>0</v>
      </c>
      <c r="H4721" s="164">
        <v>0</v>
      </c>
      <c r="I4721" s="164">
        <v>0</v>
      </c>
      <c r="J4721" s="164">
        <v>0</v>
      </c>
      <c r="K4721" s="164">
        <v>6</v>
      </c>
      <c r="L4721" s="164">
        <v>42</v>
      </c>
      <c r="M4721" s="164">
        <v>41.32</v>
      </c>
      <c r="N4721" s="164">
        <v>1.0999999999999999E-2</v>
      </c>
      <c r="O4721" s="164">
        <v>1.0999999999999999E-2</v>
      </c>
      <c r="P4721" s="164">
        <v>6</v>
      </c>
      <c r="Q4721" s="164">
        <v>42</v>
      </c>
      <c r="R4721" s="164">
        <v>41.32</v>
      </c>
      <c r="S4721" s="164">
        <v>1.0999999999999999E-2</v>
      </c>
      <c r="T4721" s="164">
        <v>1.0999999999999999E-2</v>
      </c>
    </row>
    <row r="4722" spans="1:20" ht="15.75" customHeight="1">
      <c r="A4722" s="126" t="s">
        <v>155</v>
      </c>
      <c r="B4722" s="163">
        <v>2019</v>
      </c>
      <c r="C4722" s="163">
        <v>0</v>
      </c>
      <c r="D4722" s="126" t="s">
        <v>53</v>
      </c>
      <c r="E4722" s="163">
        <v>3834</v>
      </c>
      <c r="F4722" s="163">
        <v>0</v>
      </c>
      <c r="G4722" s="163">
        <v>0</v>
      </c>
      <c r="H4722" s="163">
        <v>0</v>
      </c>
      <c r="I4722" s="163">
        <v>0</v>
      </c>
      <c r="J4722" s="163">
        <v>0</v>
      </c>
      <c r="K4722" s="163">
        <v>4</v>
      </c>
      <c r="L4722" s="163">
        <v>356</v>
      </c>
      <c r="M4722" s="163">
        <v>305.37</v>
      </c>
      <c r="N4722" s="163">
        <v>9.2999999999999999E-2</v>
      </c>
      <c r="O4722" s="163">
        <v>0.08</v>
      </c>
      <c r="P4722" s="163">
        <v>4</v>
      </c>
      <c r="Q4722" s="163">
        <v>356</v>
      </c>
      <c r="R4722" s="163">
        <v>305.37</v>
      </c>
      <c r="S4722" s="163">
        <v>9.2999999999999999E-2</v>
      </c>
      <c r="T4722" s="163">
        <v>0.08</v>
      </c>
    </row>
    <row r="4723" spans="1:20" ht="15.75" customHeight="1">
      <c r="A4723" s="130" t="s">
        <v>155</v>
      </c>
      <c r="B4723" s="164">
        <v>2019</v>
      </c>
      <c r="C4723" s="164">
        <v>1</v>
      </c>
      <c r="D4723" s="130" t="s">
        <v>54</v>
      </c>
      <c r="E4723" s="164">
        <v>3834</v>
      </c>
      <c r="F4723" s="164">
        <v>0</v>
      </c>
      <c r="G4723" s="164">
        <v>0</v>
      </c>
      <c r="H4723" s="164">
        <v>0</v>
      </c>
      <c r="I4723" s="164">
        <v>0</v>
      </c>
      <c r="J4723" s="164">
        <v>0</v>
      </c>
      <c r="K4723" s="164">
        <v>51</v>
      </c>
      <c r="L4723" s="164">
        <v>291</v>
      </c>
      <c r="M4723" s="164">
        <v>199.79</v>
      </c>
      <c r="N4723" s="164">
        <v>7.5999999999999998E-2</v>
      </c>
      <c r="O4723" s="164">
        <v>5.1999999999999998E-2</v>
      </c>
      <c r="P4723" s="164">
        <v>51</v>
      </c>
      <c r="Q4723" s="164">
        <v>291</v>
      </c>
      <c r="R4723" s="164">
        <v>199.79</v>
      </c>
      <c r="S4723" s="164">
        <v>7.5999999999999998E-2</v>
      </c>
      <c r="T4723" s="164">
        <v>5.1999999999999998E-2</v>
      </c>
    </row>
    <row r="4724" spans="1:20" ht="15.75" customHeight="1">
      <c r="A4724" s="126" t="s">
        <v>155</v>
      </c>
      <c r="B4724" s="163">
        <v>2019</v>
      </c>
      <c r="C4724" s="163">
        <v>2</v>
      </c>
      <c r="D4724" s="126" t="s">
        <v>1415</v>
      </c>
      <c r="E4724" s="163">
        <v>3834</v>
      </c>
      <c r="F4724" s="163">
        <v>0</v>
      </c>
      <c r="G4724" s="163">
        <v>0</v>
      </c>
      <c r="H4724" s="163">
        <v>0</v>
      </c>
      <c r="I4724" s="163">
        <v>0</v>
      </c>
      <c r="J4724" s="163">
        <v>0</v>
      </c>
      <c r="K4724" s="163">
        <v>5</v>
      </c>
      <c r="L4724" s="163">
        <v>7115</v>
      </c>
      <c r="M4724" s="163">
        <v>2288.58</v>
      </c>
      <c r="N4724" s="163">
        <v>1.8560000000000001</v>
      </c>
      <c r="O4724" s="163">
        <v>0.59699999999999998</v>
      </c>
      <c r="P4724" s="163">
        <v>5</v>
      </c>
      <c r="Q4724" s="163">
        <v>7115</v>
      </c>
      <c r="R4724" s="163">
        <v>2288.58</v>
      </c>
      <c r="S4724" s="163">
        <v>1.8560000000000001</v>
      </c>
      <c r="T4724" s="163">
        <v>0.59699999999999998</v>
      </c>
    </row>
    <row r="4725" spans="1:20" ht="15.75" customHeight="1">
      <c r="A4725" s="130" t="s">
        <v>155</v>
      </c>
      <c r="B4725" s="164">
        <v>2019</v>
      </c>
      <c r="C4725" s="164">
        <v>3</v>
      </c>
      <c r="D4725" s="130" t="s">
        <v>55</v>
      </c>
      <c r="E4725" s="164">
        <v>3834</v>
      </c>
      <c r="F4725" s="164">
        <v>0</v>
      </c>
      <c r="G4725" s="164">
        <v>0</v>
      </c>
      <c r="H4725" s="164">
        <v>0</v>
      </c>
      <c r="I4725" s="164">
        <v>0</v>
      </c>
      <c r="J4725" s="164">
        <v>0</v>
      </c>
      <c r="K4725" s="164">
        <v>1</v>
      </c>
      <c r="L4725" s="164">
        <v>1</v>
      </c>
      <c r="M4725" s="164">
        <v>1.57</v>
      </c>
      <c r="N4725" s="164">
        <v>0</v>
      </c>
      <c r="O4725" s="164">
        <v>0</v>
      </c>
      <c r="P4725" s="164">
        <v>1</v>
      </c>
      <c r="Q4725" s="164">
        <v>1</v>
      </c>
      <c r="R4725" s="164">
        <v>1.57</v>
      </c>
      <c r="S4725" s="164">
        <v>0</v>
      </c>
      <c r="T4725" s="164">
        <v>0</v>
      </c>
    </row>
    <row r="4726" spans="1:20" ht="15.75" customHeight="1">
      <c r="A4726" s="126" t="s">
        <v>155</v>
      </c>
      <c r="B4726" s="163">
        <v>2019</v>
      </c>
      <c r="C4726" s="163">
        <v>4</v>
      </c>
      <c r="D4726" s="126" t="s">
        <v>56</v>
      </c>
      <c r="E4726" s="163">
        <v>3834</v>
      </c>
      <c r="F4726" s="163">
        <v>0</v>
      </c>
      <c r="G4726" s="163">
        <v>0</v>
      </c>
      <c r="H4726" s="163">
        <v>0</v>
      </c>
      <c r="I4726" s="163">
        <v>0</v>
      </c>
      <c r="J4726" s="163">
        <v>0</v>
      </c>
      <c r="K4726" s="163">
        <v>0</v>
      </c>
      <c r="L4726" s="163">
        <v>0</v>
      </c>
      <c r="M4726" s="163">
        <v>0</v>
      </c>
      <c r="N4726" s="163">
        <v>0</v>
      </c>
      <c r="O4726" s="163">
        <v>0</v>
      </c>
      <c r="P4726" s="163">
        <v>0</v>
      </c>
      <c r="Q4726" s="163">
        <v>0</v>
      </c>
      <c r="R4726" s="163">
        <v>0</v>
      </c>
      <c r="S4726" s="163">
        <v>0</v>
      </c>
      <c r="T4726" s="163">
        <v>0</v>
      </c>
    </row>
    <row r="4727" spans="1:20" ht="15.75" customHeight="1">
      <c r="A4727" s="130" t="s">
        <v>155</v>
      </c>
      <c r="B4727" s="164">
        <v>2019</v>
      </c>
      <c r="C4727" s="164">
        <v>5</v>
      </c>
      <c r="D4727" s="130" t="s">
        <v>57</v>
      </c>
      <c r="E4727" s="164">
        <v>3834</v>
      </c>
      <c r="F4727" s="164">
        <v>0</v>
      </c>
      <c r="G4727" s="164">
        <v>0</v>
      </c>
      <c r="H4727" s="164">
        <v>0</v>
      </c>
      <c r="I4727" s="164">
        <v>0</v>
      </c>
      <c r="J4727" s="164">
        <v>0</v>
      </c>
      <c r="K4727" s="164">
        <v>17</v>
      </c>
      <c r="L4727" s="164">
        <v>40</v>
      </c>
      <c r="M4727" s="164">
        <v>84.63</v>
      </c>
      <c r="N4727" s="164">
        <v>0.01</v>
      </c>
      <c r="O4727" s="164">
        <v>2.1999999999999999E-2</v>
      </c>
      <c r="P4727" s="164">
        <v>17</v>
      </c>
      <c r="Q4727" s="164">
        <v>40</v>
      </c>
      <c r="R4727" s="164">
        <v>84.63</v>
      </c>
      <c r="S4727" s="164">
        <v>0.01</v>
      </c>
      <c r="T4727" s="164">
        <v>2.1999999999999999E-2</v>
      </c>
    </row>
    <row r="4728" spans="1:20" ht="15.75" customHeight="1">
      <c r="A4728" s="126" t="s">
        <v>155</v>
      </c>
      <c r="B4728" s="163">
        <v>2019</v>
      </c>
      <c r="C4728" s="163">
        <v>6</v>
      </c>
      <c r="D4728" s="126" t="s">
        <v>58</v>
      </c>
      <c r="E4728" s="163">
        <v>3834</v>
      </c>
      <c r="F4728" s="163">
        <v>0</v>
      </c>
      <c r="G4728" s="163">
        <v>0</v>
      </c>
      <c r="H4728" s="163">
        <v>0</v>
      </c>
      <c r="I4728" s="163">
        <v>0</v>
      </c>
      <c r="J4728" s="163">
        <v>0</v>
      </c>
      <c r="K4728" s="163">
        <v>2</v>
      </c>
      <c r="L4728" s="163">
        <v>48</v>
      </c>
      <c r="M4728" s="163">
        <v>244.27</v>
      </c>
      <c r="N4728" s="163">
        <v>1.2999999999999999E-2</v>
      </c>
      <c r="O4728" s="163">
        <v>6.4000000000000001E-2</v>
      </c>
      <c r="P4728" s="163">
        <v>2</v>
      </c>
      <c r="Q4728" s="163">
        <v>48</v>
      </c>
      <c r="R4728" s="163">
        <v>244.27</v>
      </c>
      <c r="S4728" s="163">
        <v>1.2999999999999999E-2</v>
      </c>
      <c r="T4728" s="163">
        <v>6.4000000000000001E-2</v>
      </c>
    </row>
    <row r="4729" spans="1:20" ht="15.75" customHeight="1">
      <c r="A4729" s="130" t="s">
        <v>155</v>
      </c>
      <c r="B4729" s="164">
        <v>2019</v>
      </c>
      <c r="C4729" s="164">
        <v>7</v>
      </c>
      <c r="D4729" s="130" t="s">
        <v>59</v>
      </c>
      <c r="E4729" s="164">
        <v>3834</v>
      </c>
      <c r="F4729" s="164">
        <v>0</v>
      </c>
      <c r="G4729" s="164">
        <v>0</v>
      </c>
      <c r="H4729" s="164">
        <v>0</v>
      </c>
      <c r="I4729" s="164">
        <v>0</v>
      </c>
      <c r="J4729" s="164">
        <v>0</v>
      </c>
      <c r="K4729" s="164">
        <v>0</v>
      </c>
      <c r="L4729" s="164">
        <v>0</v>
      </c>
      <c r="M4729" s="164">
        <v>0</v>
      </c>
      <c r="N4729" s="164">
        <v>0</v>
      </c>
      <c r="O4729" s="164">
        <v>0</v>
      </c>
      <c r="P4729" s="164">
        <v>0</v>
      </c>
      <c r="Q4729" s="164">
        <v>0</v>
      </c>
      <c r="R4729" s="164">
        <v>0</v>
      </c>
      <c r="S4729" s="164">
        <v>0</v>
      </c>
      <c r="T4729" s="164">
        <v>0</v>
      </c>
    </row>
    <row r="4730" spans="1:20" ht="15.75" customHeight="1">
      <c r="A4730" s="126" t="s">
        <v>155</v>
      </c>
      <c r="B4730" s="163">
        <v>2019</v>
      </c>
      <c r="C4730" s="163">
        <v>8</v>
      </c>
      <c r="D4730" s="126" t="s">
        <v>60</v>
      </c>
      <c r="E4730" s="163">
        <v>3834</v>
      </c>
      <c r="F4730" s="163">
        <v>0</v>
      </c>
      <c r="G4730" s="163">
        <v>0</v>
      </c>
      <c r="H4730" s="163">
        <v>0</v>
      </c>
      <c r="I4730" s="163">
        <v>0</v>
      </c>
      <c r="J4730" s="163">
        <v>0</v>
      </c>
      <c r="K4730" s="163">
        <v>0</v>
      </c>
      <c r="L4730" s="163">
        <v>0</v>
      </c>
      <c r="M4730" s="163">
        <v>0</v>
      </c>
      <c r="N4730" s="163">
        <v>0</v>
      </c>
      <c r="O4730" s="163">
        <v>0</v>
      </c>
      <c r="P4730" s="163">
        <v>0</v>
      </c>
      <c r="Q4730" s="163">
        <v>0</v>
      </c>
      <c r="R4730" s="163">
        <v>0</v>
      </c>
      <c r="S4730" s="163">
        <v>0</v>
      </c>
      <c r="T4730" s="163">
        <v>0</v>
      </c>
    </row>
    <row r="4731" spans="1:20" ht="15.75" customHeight="1">
      <c r="A4731" s="130" t="s">
        <v>155</v>
      </c>
      <c r="B4731" s="164">
        <v>2019</v>
      </c>
      <c r="C4731" s="164">
        <v>9</v>
      </c>
      <c r="D4731" s="130" t="s">
        <v>61</v>
      </c>
      <c r="E4731" s="164">
        <v>3834</v>
      </c>
      <c r="F4731" s="164">
        <v>0</v>
      </c>
      <c r="G4731" s="164">
        <v>0</v>
      </c>
      <c r="H4731" s="164">
        <v>0</v>
      </c>
      <c r="I4731" s="164">
        <v>0</v>
      </c>
      <c r="J4731" s="164">
        <v>0</v>
      </c>
      <c r="K4731" s="164">
        <v>3</v>
      </c>
      <c r="L4731" s="164">
        <v>16</v>
      </c>
      <c r="M4731" s="164">
        <v>93.31</v>
      </c>
      <c r="N4731" s="164">
        <v>4.0000000000000001E-3</v>
      </c>
      <c r="O4731" s="164">
        <v>2.4E-2</v>
      </c>
      <c r="P4731" s="164">
        <v>3</v>
      </c>
      <c r="Q4731" s="164">
        <v>16</v>
      </c>
      <c r="R4731" s="164">
        <v>93.31</v>
      </c>
      <c r="S4731" s="164">
        <v>4.0000000000000001E-3</v>
      </c>
      <c r="T4731" s="164">
        <v>2.4E-2</v>
      </c>
    </row>
    <row r="4732" spans="1:20" ht="15.75" customHeight="1">
      <c r="A4732" s="126" t="s">
        <v>155</v>
      </c>
      <c r="B4732" s="163">
        <v>2020</v>
      </c>
      <c r="C4732" s="163">
        <v>0</v>
      </c>
      <c r="D4732" s="126" t="s">
        <v>53</v>
      </c>
      <c r="E4732" s="163">
        <v>3865</v>
      </c>
      <c r="F4732" s="163">
        <v>0</v>
      </c>
      <c r="G4732" s="163">
        <v>0</v>
      </c>
      <c r="H4732" s="163">
        <v>0</v>
      </c>
      <c r="I4732" s="163">
        <v>0</v>
      </c>
      <c r="J4732" s="163">
        <v>0</v>
      </c>
      <c r="K4732" s="163">
        <v>1</v>
      </c>
      <c r="L4732" s="163">
        <v>9</v>
      </c>
      <c r="M4732" s="163">
        <v>9.6</v>
      </c>
      <c r="N4732" s="163">
        <v>2E-3</v>
      </c>
      <c r="O4732" s="163">
        <v>2E-3</v>
      </c>
      <c r="P4732" s="163">
        <v>1</v>
      </c>
      <c r="Q4732" s="163">
        <v>9</v>
      </c>
      <c r="R4732" s="163">
        <v>9.6</v>
      </c>
      <c r="S4732" s="163">
        <v>2E-3</v>
      </c>
      <c r="T4732" s="163">
        <v>2E-3</v>
      </c>
    </row>
    <row r="4733" spans="1:20" ht="15.75" customHeight="1">
      <c r="A4733" s="130" t="s">
        <v>155</v>
      </c>
      <c r="B4733" s="164">
        <v>2020</v>
      </c>
      <c r="C4733" s="164">
        <v>1</v>
      </c>
      <c r="D4733" s="130" t="s">
        <v>54</v>
      </c>
      <c r="E4733" s="164">
        <v>3865</v>
      </c>
      <c r="F4733" s="164">
        <v>0</v>
      </c>
      <c r="G4733" s="164">
        <v>0</v>
      </c>
      <c r="H4733" s="164">
        <v>0</v>
      </c>
      <c r="I4733" s="164">
        <v>0</v>
      </c>
      <c r="J4733" s="164">
        <v>0</v>
      </c>
      <c r="K4733" s="164">
        <v>54</v>
      </c>
      <c r="L4733" s="164">
        <v>198</v>
      </c>
      <c r="M4733" s="164">
        <v>179.08</v>
      </c>
      <c r="N4733" s="164">
        <v>5.0999999999999997E-2</v>
      </c>
      <c r="O4733" s="164">
        <v>4.5999999999999999E-2</v>
      </c>
      <c r="P4733" s="164">
        <v>54</v>
      </c>
      <c r="Q4733" s="164">
        <v>198</v>
      </c>
      <c r="R4733" s="164">
        <v>179.08</v>
      </c>
      <c r="S4733" s="164">
        <v>5.0999999999999997E-2</v>
      </c>
      <c r="T4733" s="164">
        <v>4.5999999999999999E-2</v>
      </c>
    </row>
    <row r="4734" spans="1:20" ht="15.75" customHeight="1">
      <c r="A4734" s="126" t="s">
        <v>155</v>
      </c>
      <c r="B4734" s="163">
        <v>2020</v>
      </c>
      <c r="C4734" s="163">
        <v>2</v>
      </c>
      <c r="D4734" s="126" t="s">
        <v>1415</v>
      </c>
      <c r="E4734" s="163">
        <v>3865</v>
      </c>
      <c r="F4734" s="163">
        <v>5</v>
      </c>
      <c r="G4734" s="163">
        <v>5679</v>
      </c>
      <c r="H4734" s="163">
        <v>30619.63</v>
      </c>
      <c r="I4734" s="163">
        <v>1.4690000000000001</v>
      </c>
      <c r="J4734" s="163">
        <v>7.9210000000000003</v>
      </c>
      <c r="K4734" s="163">
        <v>4</v>
      </c>
      <c r="L4734" s="163">
        <v>4146</v>
      </c>
      <c r="M4734" s="163">
        <v>5078.1000000000004</v>
      </c>
      <c r="N4734" s="163">
        <v>1.0720000000000001</v>
      </c>
      <c r="O4734" s="163">
        <v>1.3140000000000001</v>
      </c>
      <c r="P4734" s="163">
        <v>9</v>
      </c>
      <c r="Q4734" s="163">
        <v>9825</v>
      </c>
      <c r="R4734" s="163">
        <v>35697.730000000003</v>
      </c>
      <c r="S4734" s="163">
        <v>2.5409999999999999</v>
      </c>
      <c r="T4734" s="163">
        <v>9.2360000000000007</v>
      </c>
    </row>
    <row r="4735" spans="1:20" ht="15.75" customHeight="1">
      <c r="A4735" s="130" t="s">
        <v>155</v>
      </c>
      <c r="B4735" s="164">
        <v>2020</v>
      </c>
      <c r="C4735" s="164">
        <v>3</v>
      </c>
      <c r="D4735" s="130" t="s">
        <v>55</v>
      </c>
      <c r="E4735" s="164">
        <v>3865</v>
      </c>
      <c r="F4735" s="164">
        <v>0</v>
      </c>
      <c r="G4735" s="164">
        <v>0</v>
      </c>
      <c r="H4735" s="164">
        <v>0</v>
      </c>
      <c r="I4735" s="164">
        <v>0</v>
      </c>
      <c r="J4735" s="164">
        <v>0</v>
      </c>
      <c r="K4735" s="164">
        <v>2</v>
      </c>
      <c r="L4735" s="164">
        <v>3</v>
      </c>
      <c r="M4735" s="164">
        <v>5.5</v>
      </c>
      <c r="N4735" s="164">
        <v>1E-3</v>
      </c>
      <c r="O4735" s="164">
        <v>1E-3</v>
      </c>
      <c r="P4735" s="164">
        <v>2</v>
      </c>
      <c r="Q4735" s="164">
        <v>3</v>
      </c>
      <c r="R4735" s="164">
        <v>5.5</v>
      </c>
      <c r="S4735" s="164">
        <v>1E-3</v>
      </c>
      <c r="T4735" s="164">
        <v>1E-3</v>
      </c>
    </row>
    <row r="4736" spans="1:20" ht="15.75" customHeight="1">
      <c r="A4736" s="126" t="s">
        <v>155</v>
      </c>
      <c r="B4736" s="163">
        <v>2020</v>
      </c>
      <c r="C4736" s="163">
        <v>4</v>
      </c>
      <c r="D4736" s="126" t="s">
        <v>56</v>
      </c>
      <c r="E4736" s="163">
        <v>3865</v>
      </c>
      <c r="F4736" s="163">
        <v>0</v>
      </c>
      <c r="G4736" s="163">
        <v>0</v>
      </c>
      <c r="H4736" s="163">
        <v>0</v>
      </c>
      <c r="I4736" s="163">
        <v>0</v>
      </c>
      <c r="J4736" s="163">
        <v>0</v>
      </c>
      <c r="K4736" s="163">
        <v>0</v>
      </c>
      <c r="L4736" s="163">
        <v>0</v>
      </c>
      <c r="M4736" s="163">
        <v>0</v>
      </c>
      <c r="N4736" s="163">
        <v>0</v>
      </c>
      <c r="O4736" s="163">
        <v>0</v>
      </c>
      <c r="P4736" s="163">
        <v>0</v>
      </c>
      <c r="Q4736" s="163">
        <v>0</v>
      </c>
      <c r="R4736" s="163">
        <v>0</v>
      </c>
      <c r="S4736" s="163">
        <v>0</v>
      </c>
      <c r="T4736" s="163">
        <v>0</v>
      </c>
    </row>
    <row r="4737" spans="1:20" ht="15.75" customHeight="1">
      <c r="A4737" s="130" t="s">
        <v>155</v>
      </c>
      <c r="B4737" s="164">
        <v>2020</v>
      </c>
      <c r="C4737" s="164">
        <v>5</v>
      </c>
      <c r="D4737" s="130" t="s">
        <v>57</v>
      </c>
      <c r="E4737" s="164">
        <v>3865</v>
      </c>
      <c r="F4737" s="164">
        <v>0</v>
      </c>
      <c r="G4737" s="164">
        <v>0</v>
      </c>
      <c r="H4737" s="164">
        <v>0</v>
      </c>
      <c r="I4737" s="164">
        <v>0</v>
      </c>
      <c r="J4737" s="164">
        <v>0</v>
      </c>
      <c r="K4737" s="164">
        <v>10</v>
      </c>
      <c r="L4737" s="164">
        <v>1060</v>
      </c>
      <c r="M4737" s="164">
        <v>1516.48</v>
      </c>
      <c r="N4737" s="164">
        <v>0.27400000000000002</v>
      </c>
      <c r="O4737" s="164">
        <v>0.39200000000000002</v>
      </c>
      <c r="P4737" s="164">
        <v>10</v>
      </c>
      <c r="Q4737" s="164">
        <v>1060</v>
      </c>
      <c r="R4737" s="164">
        <v>1516.48</v>
      </c>
      <c r="S4737" s="164">
        <v>0.27400000000000002</v>
      </c>
      <c r="T4737" s="164">
        <v>0.39200000000000002</v>
      </c>
    </row>
    <row r="4738" spans="1:20" ht="15.75" customHeight="1">
      <c r="A4738" s="126" t="s">
        <v>155</v>
      </c>
      <c r="B4738" s="163">
        <v>2020</v>
      </c>
      <c r="C4738" s="163">
        <v>6</v>
      </c>
      <c r="D4738" s="126" t="s">
        <v>58</v>
      </c>
      <c r="E4738" s="163">
        <v>3865</v>
      </c>
      <c r="F4738" s="163">
        <v>0</v>
      </c>
      <c r="G4738" s="163">
        <v>0</v>
      </c>
      <c r="H4738" s="163">
        <v>0</v>
      </c>
      <c r="I4738" s="163">
        <v>0</v>
      </c>
      <c r="J4738" s="163">
        <v>0</v>
      </c>
      <c r="K4738" s="163">
        <v>2</v>
      </c>
      <c r="L4738" s="163">
        <v>25</v>
      </c>
      <c r="M4738" s="163">
        <v>240.1</v>
      </c>
      <c r="N4738" s="163">
        <v>6.0000000000000001E-3</v>
      </c>
      <c r="O4738" s="163">
        <v>6.2E-2</v>
      </c>
      <c r="P4738" s="163">
        <v>2</v>
      </c>
      <c r="Q4738" s="163">
        <v>25</v>
      </c>
      <c r="R4738" s="163">
        <v>240.1</v>
      </c>
      <c r="S4738" s="163">
        <v>6.0000000000000001E-3</v>
      </c>
      <c r="T4738" s="163">
        <v>6.2E-2</v>
      </c>
    </row>
    <row r="4739" spans="1:20" ht="15.75" customHeight="1">
      <c r="A4739" s="130" t="s">
        <v>155</v>
      </c>
      <c r="B4739" s="164">
        <v>2020</v>
      </c>
      <c r="C4739" s="164">
        <v>7</v>
      </c>
      <c r="D4739" s="130" t="s">
        <v>59</v>
      </c>
      <c r="E4739" s="164">
        <v>3865</v>
      </c>
      <c r="F4739" s="164">
        <v>0</v>
      </c>
      <c r="G4739" s="164">
        <v>0</v>
      </c>
      <c r="H4739" s="164">
        <v>0</v>
      </c>
      <c r="I4739" s="164">
        <v>0</v>
      </c>
      <c r="J4739" s="164">
        <v>0</v>
      </c>
      <c r="K4739" s="164">
        <v>0</v>
      </c>
      <c r="L4739" s="164">
        <v>0</v>
      </c>
      <c r="M4739" s="164">
        <v>0</v>
      </c>
      <c r="N4739" s="164">
        <v>0</v>
      </c>
      <c r="O4739" s="164">
        <v>0</v>
      </c>
      <c r="P4739" s="164">
        <v>0</v>
      </c>
      <c r="Q4739" s="164">
        <v>0</v>
      </c>
      <c r="R4739" s="164">
        <v>0</v>
      </c>
      <c r="S4739" s="164">
        <v>0</v>
      </c>
      <c r="T4739" s="164">
        <v>0</v>
      </c>
    </row>
    <row r="4740" spans="1:20" ht="15.75" customHeight="1">
      <c r="A4740" s="126" t="s">
        <v>155</v>
      </c>
      <c r="B4740" s="163">
        <v>2020</v>
      </c>
      <c r="C4740" s="163">
        <v>8</v>
      </c>
      <c r="D4740" s="126" t="s">
        <v>60</v>
      </c>
      <c r="E4740" s="163">
        <v>3865</v>
      </c>
      <c r="F4740" s="163">
        <v>0</v>
      </c>
      <c r="G4740" s="163">
        <v>0</v>
      </c>
      <c r="H4740" s="163">
        <v>0</v>
      </c>
      <c r="I4740" s="163">
        <v>0</v>
      </c>
      <c r="J4740" s="163">
        <v>0</v>
      </c>
      <c r="K4740" s="163">
        <v>0</v>
      </c>
      <c r="L4740" s="163">
        <v>0</v>
      </c>
      <c r="M4740" s="163">
        <v>0</v>
      </c>
      <c r="N4740" s="163">
        <v>0</v>
      </c>
      <c r="O4740" s="163">
        <v>0</v>
      </c>
      <c r="P4740" s="163">
        <v>0</v>
      </c>
      <c r="Q4740" s="163">
        <v>0</v>
      </c>
      <c r="R4740" s="163">
        <v>0</v>
      </c>
      <c r="S4740" s="163">
        <v>0</v>
      </c>
      <c r="T4740" s="163">
        <v>0</v>
      </c>
    </row>
    <row r="4741" spans="1:20" ht="15.75" customHeight="1">
      <c r="A4741" s="130" t="s">
        <v>155</v>
      </c>
      <c r="B4741" s="164">
        <v>2020</v>
      </c>
      <c r="C4741" s="164">
        <v>9</v>
      </c>
      <c r="D4741" s="130" t="s">
        <v>61</v>
      </c>
      <c r="E4741" s="164">
        <v>3865</v>
      </c>
      <c r="F4741" s="164">
        <v>0</v>
      </c>
      <c r="G4741" s="164">
        <v>0</v>
      </c>
      <c r="H4741" s="164">
        <v>0</v>
      </c>
      <c r="I4741" s="164">
        <v>0</v>
      </c>
      <c r="J4741" s="164">
        <v>0</v>
      </c>
      <c r="K4741" s="164">
        <v>1</v>
      </c>
      <c r="L4741" s="164">
        <v>1</v>
      </c>
      <c r="M4741" s="164">
        <v>4.4000000000000004</v>
      </c>
      <c r="N4741" s="164">
        <v>0</v>
      </c>
      <c r="O4741" s="164">
        <v>1E-3</v>
      </c>
      <c r="P4741" s="164">
        <v>1</v>
      </c>
      <c r="Q4741" s="164">
        <v>1</v>
      </c>
      <c r="R4741" s="164">
        <v>4.4000000000000004</v>
      </c>
      <c r="S4741" s="164">
        <v>0</v>
      </c>
      <c r="T4741" s="164">
        <v>1E-3</v>
      </c>
    </row>
    <row r="4742" spans="1:20" ht="15.75" customHeight="1">
      <c r="A4742" s="126" t="s">
        <v>155</v>
      </c>
      <c r="B4742" s="163">
        <v>2021</v>
      </c>
      <c r="C4742" s="163">
        <v>0</v>
      </c>
      <c r="D4742" s="126" t="s">
        <v>53</v>
      </c>
      <c r="E4742" s="163">
        <v>3913</v>
      </c>
      <c r="F4742" s="163">
        <v>0</v>
      </c>
      <c r="G4742" s="163">
        <v>0</v>
      </c>
      <c r="H4742" s="163">
        <v>0</v>
      </c>
      <c r="I4742" s="163">
        <v>0</v>
      </c>
      <c r="J4742" s="163">
        <v>0</v>
      </c>
      <c r="K4742" s="163">
        <v>1</v>
      </c>
      <c r="L4742" s="163">
        <v>1</v>
      </c>
      <c r="M4742" s="163">
        <v>0.33</v>
      </c>
      <c r="N4742" s="163">
        <v>0</v>
      </c>
      <c r="O4742" s="163">
        <v>0</v>
      </c>
      <c r="P4742" s="163">
        <v>1</v>
      </c>
      <c r="Q4742" s="163">
        <v>1</v>
      </c>
      <c r="R4742" s="163">
        <v>0.33</v>
      </c>
      <c r="S4742" s="163">
        <v>0</v>
      </c>
      <c r="T4742" s="163">
        <v>0</v>
      </c>
    </row>
    <row r="4743" spans="1:20" ht="15.75" customHeight="1">
      <c r="A4743" s="130" t="s">
        <v>155</v>
      </c>
      <c r="B4743" s="164">
        <v>2021</v>
      </c>
      <c r="C4743" s="164">
        <v>1</v>
      </c>
      <c r="D4743" s="130" t="s">
        <v>54</v>
      </c>
      <c r="E4743" s="164">
        <v>3913</v>
      </c>
      <c r="F4743" s="164">
        <v>0</v>
      </c>
      <c r="G4743" s="164">
        <v>0</v>
      </c>
      <c r="H4743" s="164">
        <v>0</v>
      </c>
      <c r="I4743" s="164">
        <v>0</v>
      </c>
      <c r="J4743" s="164">
        <v>0</v>
      </c>
      <c r="K4743" s="164">
        <v>53</v>
      </c>
      <c r="L4743" s="164">
        <v>253</v>
      </c>
      <c r="M4743" s="164">
        <v>339.92</v>
      </c>
      <c r="N4743" s="164">
        <v>6.5000000000000002E-2</v>
      </c>
      <c r="O4743" s="164">
        <v>8.6999999999999994E-2</v>
      </c>
      <c r="P4743" s="164">
        <v>53</v>
      </c>
      <c r="Q4743" s="164">
        <v>253</v>
      </c>
      <c r="R4743" s="164">
        <v>339.92</v>
      </c>
      <c r="S4743" s="164">
        <v>6.5000000000000002E-2</v>
      </c>
      <c r="T4743" s="164">
        <v>8.6999999999999994E-2</v>
      </c>
    </row>
    <row r="4744" spans="1:20" ht="15.75" customHeight="1">
      <c r="A4744" s="126" t="s">
        <v>155</v>
      </c>
      <c r="B4744" s="163">
        <v>2021</v>
      </c>
      <c r="C4744" s="163">
        <v>2</v>
      </c>
      <c r="D4744" s="126" t="s">
        <v>1415</v>
      </c>
      <c r="E4744" s="163">
        <v>3913</v>
      </c>
      <c r="F4744" s="163">
        <v>3</v>
      </c>
      <c r="G4744" s="163">
        <v>4680</v>
      </c>
      <c r="H4744" s="163">
        <v>21945.54</v>
      </c>
      <c r="I4744" s="163">
        <v>1.1950000000000001</v>
      </c>
      <c r="J4744" s="163">
        <v>5.6070000000000002</v>
      </c>
      <c r="K4744" s="163">
        <v>5</v>
      </c>
      <c r="L4744" s="163">
        <v>8220</v>
      </c>
      <c r="M4744" s="163">
        <v>654.55999999999801</v>
      </c>
      <c r="N4744" s="163">
        <v>2.1</v>
      </c>
      <c r="O4744" s="163">
        <v>0.16700000000000001</v>
      </c>
      <c r="P4744" s="163">
        <v>8</v>
      </c>
      <c r="Q4744" s="163">
        <v>12900</v>
      </c>
      <c r="R4744" s="163">
        <v>22600.1</v>
      </c>
      <c r="S4744" s="163">
        <v>3.2970000000000002</v>
      </c>
      <c r="T4744" s="163">
        <v>5.7750000000000004</v>
      </c>
    </row>
    <row r="4745" spans="1:20" ht="15.75" customHeight="1">
      <c r="A4745" s="130" t="s">
        <v>155</v>
      </c>
      <c r="B4745" s="164">
        <v>2021</v>
      </c>
      <c r="C4745" s="164">
        <v>3</v>
      </c>
      <c r="D4745" s="130" t="s">
        <v>55</v>
      </c>
      <c r="E4745" s="164">
        <v>3913</v>
      </c>
      <c r="F4745" s="164">
        <v>0</v>
      </c>
      <c r="G4745" s="164">
        <v>0</v>
      </c>
      <c r="H4745" s="164">
        <v>0</v>
      </c>
      <c r="I4745" s="164">
        <v>0</v>
      </c>
      <c r="J4745" s="164">
        <v>0</v>
      </c>
      <c r="K4745" s="164">
        <v>1</v>
      </c>
      <c r="L4745" s="164">
        <v>2</v>
      </c>
      <c r="M4745" s="164">
        <v>1.93</v>
      </c>
      <c r="N4745" s="164">
        <v>1E-3</v>
      </c>
      <c r="O4745" s="164">
        <v>0</v>
      </c>
      <c r="P4745" s="164">
        <v>1</v>
      </c>
      <c r="Q4745" s="164">
        <v>2</v>
      </c>
      <c r="R4745" s="164">
        <v>1.93</v>
      </c>
      <c r="S4745" s="164">
        <v>1E-3</v>
      </c>
      <c r="T4745" s="164">
        <v>0</v>
      </c>
    </row>
    <row r="4746" spans="1:20" ht="15.75" customHeight="1">
      <c r="A4746" s="126" t="s">
        <v>155</v>
      </c>
      <c r="B4746" s="163">
        <v>2021</v>
      </c>
      <c r="C4746" s="163">
        <v>4</v>
      </c>
      <c r="D4746" s="126" t="s">
        <v>56</v>
      </c>
      <c r="E4746" s="163">
        <v>3913</v>
      </c>
      <c r="F4746" s="163">
        <v>0</v>
      </c>
      <c r="G4746" s="163">
        <v>0</v>
      </c>
      <c r="H4746" s="163">
        <v>0</v>
      </c>
      <c r="I4746" s="163">
        <v>0</v>
      </c>
      <c r="J4746" s="163">
        <v>0</v>
      </c>
      <c r="K4746" s="163">
        <v>0</v>
      </c>
      <c r="L4746" s="163">
        <v>0</v>
      </c>
      <c r="M4746" s="163">
        <v>0</v>
      </c>
      <c r="N4746" s="163">
        <v>0</v>
      </c>
      <c r="O4746" s="163">
        <v>0</v>
      </c>
      <c r="P4746" s="163">
        <v>0</v>
      </c>
      <c r="Q4746" s="163">
        <v>0</v>
      </c>
      <c r="R4746" s="163">
        <v>0</v>
      </c>
      <c r="S4746" s="163">
        <v>0</v>
      </c>
      <c r="T4746" s="163">
        <v>0</v>
      </c>
    </row>
    <row r="4747" spans="1:20" ht="15.75" customHeight="1">
      <c r="A4747" s="130" t="s">
        <v>155</v>
      </c>
      <c r="B4747" s="164">
        <v>2021</v>
      </c>
      <c r="C4747" s="164">
        <v>5</v>
      </c>
      <c r="D4747" s="130" t="s">
        <v>57</v>
      </c>
      <c r="E4747" s="164">
        <v>3913</v>
      </c>
      <c r="F4747" s="164">
        <v>0</v>
      </c>
      <c r="G4747" s="164">
        <v>0</v>
      </c>
      <c r="H4747" s="164">
        <v>0</v>
      </c>
      <c r="I4747" s="164">
        <v>0</v>
      </c>
      <c r="J4747" s="164">
        <v>0</v>
      </c>
      <c r="K4747" s="164">
        <v>19</v>
      </c>
      <c r="L4747" s="164">
        <v>403</v>
      </c>
      <c r="M4747" s="164">
        <v>532.09</v>
      </c>
      <c r="N4747" s="164">
        <v>0.10299999999999999</v>
      </c>
      <c r="O4747" s="164">
        <v>0.13600000000000001</v>
      </c>
      <c r="P4747" s="164">
        <v>19</v>
      </c>
      <c r="Q4747" s="164">
        <v>403</v>
      </c>
      <c r="R4747" s="164">
        <v>532.09</v>
      </c>
      <c r="S4747" s="164">
        <v>0.10299999999999999</v>
      </c>
      <c r="T4747" s="164">
        <v>0.13600000000000001</v>
      </c>
    </row>
    <row r="4748" spans="1:20" ht="15.75" customHeight="1">
      <c r="A4748" s="126" t="s">
        <v>155</v>
      </c>
      <c r="B4748" s="163">
        <v>2021</v>
      </c>
      <c r="C4748" s="163">
        <v>6</v>
      </c>
      <c r="D4748" s="126" t="s">
        <v>58</v>
      </c>
      <c r="E4748" s="163">
        <v>3913</v>
      </c>
      <c r="F4748" s="163">
        <v>1</v>
      </c>
      <c r="G4748" s="163">
        <v>2805</v>
      </c>
      <c r="H4748" s="163">
        <v>14212</v>
      </c>
      <c r="I4748" s="163">
        <v>0.71699999999999997</v>
      </c>
      <c r="J4748" s="163">
        <v>3.6320000000000001</v>
      </c>
      <c r="K4748" s="163">
        <v>0</v>
      </c>
      <c r="L4748" s="163">
        <v>0</v>
      </c>
      <c r="M4748" s="163">
        <v>0</v>
      </c>
      <c r="N4748" s="163">
        <v>0</v>
      </c>
      <c r="O4748" s="163">
        <v>0</v>
      </c>
      <c r="P4748" s="163">
        <v>1</v>
      </c>
      <c r="Q4748" s="163">
        <v>2805</v>
      </c>
      <c r="R4748" s="163">
        <v>14212</v>
      </c>
      <c r="S4748" s="163">
        <v>0.71699999999999997</v>
      </c>
      <c r="T4748" s="163">
        <v>3.6320000000000001</v>
      </c>
    </row>
    <row r="4749" spans="1:20" ht="15.75" customHeight="1">
      <c r="A4749" s="130" t="s">
        <v>155</v>
      </c>
      <c r="B4749" s="164">
        <v>2021</v>
      </c>
      <c r="C4749" s="164">
        <v>7</v>
      </c>
      <c r="D4749" s="130" t="s">
        <v>59</v>
      </c>
      <c r="E4749" s="164">
        <v>3913</v>
      </c>
      <c r="F4749" s="164">
        <v>0</v>
      </c>
      <c r="G4749" s="164">
        <v>0</v>
      </c>
      <c r="H4749" s="164">
        <v>0</v>
      </c>
      <c r="I4749" s="164">
        <v>0</v>
      </c>
      <c r="J4749" s="164">
        <v>0</v>
      </c>
      <c r="K4749" s="164">
        <v>1</v>
      </c>
      <c r="L4749" s="164">
        <v>5</v>
      </c>
      <c r="M4749" s="164">
        <v>0.5</v>
      </c>
      <c r="N4749" s="164">
        <v>1E-3</v>
      </c>
      <c r="O4749" s="164">
        <v>0</v>
      </c>
      <c r="P4749" s="164">
        <v>1</v>
      </c>
      <c r="Q4749" s="164">
        <v>5</v>
      </c>
      <c r="R4749" s="164">
        <v>0.5</v>
      </c>
      <c r="S4749" s="164">
        <v>1E-3</v>
      </c>
      <c r="T4749" s="164">
        <v>0</v>
      </c>
    </row>
    <row r="4750" spans="1:20" ht="15.75" customHeight="1">
      <c r="A4750" s="126" t="s">
        <v>155</v>
      </c>
      <c r="B4750" s="163">
        <v>2021</v>
      </c>
      <c r="C4750" s="163">
        <v>8</v>
      </c>
      <c r="D4750" s="126" t="s">
        <v>60</v>
      </c>
      <c r="E4750" s="163">
        <v>3913</v>
      </c>
      <c r="F4750" s="163">
        <v>0</v>
      </c>
      <c r="G4750" s="163">
        <v>0</v>
      </c>
      <c r="H4750" s="163">
        <v>0</v>
      </c>
      <c r="I4750" s="163">
        <v>0</v>
      </c>
      <c r="J4750" s="163">
        <v>0</v>
      </c>
      <c r="K4750" s="163">
        <v>1</v>
      </c>
      <c r="L4750" s="163">
        <v>10</v>
      </c>
      <c r="M4750" s="163">
        <v>3.83</v>
      </c>
      <c r="N4750" s="163">
        <v>3.0000000000000001E-3</v>
      </c>
      <c r="O4750" s="163">
        <v>1E-3</v>
      </c>
      <c r="P4750" s="163">
        <v>1</v>
      </c>
      <c r="Q4750" s="163">
        <v>10</v>
      </c>
      <c r="R4750" s="163">
        <v>3.83</v>
      </c>
      <c r="S4750" s="163">
        <v>3.0000000000000001E-3</v>
      </c>
      <c r="T4750" s="163">
        <v>1E-3</v>
      </c>
    </row>
    <row r="4751" spans="1:20" ht="15.75" customHeight="1">
      <c r="A4751" s="130" t="s">
        <v>155</v>
      </c>
      <c r="B4751" s="164">
        <v>2021</v>
      </c>
      <c r="C4751" s="164">
        <v>9</v>
      </c>
      <c r="D4751" s="130" t="s">
        <v>61</v>
      </c>
      <c r="E4751" s="164">
        <v>3913</v>
      </c>
      <c r="F4751" s="164">
        <v>0</v>
      </c>
      <c r="G4751" s="164">
        <v>0</v>
      </c>
      <c r="H4751" s="164">
        <v>0</v>
      </c>
      <c r="I4751" s="164">
        <v>0</v>
      </c>
      <c r="J4751" s="164">
        <v>0</v>
      </c>
      <c r="K4751" s="164">
        <v>1</v>
      </c>
      <c r="L4751" s="164">
        <v>5</v>
      </c>
      <c r="M4751" s="164">
        <v>5.67</v>
      </c>
      <c r="N4751" s="164">
        <v>1E-3</v>
      </c>
      <c r="O4751" s="164">
        <v>1E-3</v>
      </c>
      <c r="P4751" s="164">
        <v>1</v>
      </c>
      <c r="Q4751" s="164">
        <v>5</v>
      </c>
      <c r="R4751" s="164">
        <v>5.67</v>
      </c>
      <c r="S4751" s="164">
        <v>1E-3</v>
      </c>
      <c r="T4751" s="164">
        <v>1E-3</v>
      </c>
    </row>
    <row r="4752" spans="1:20" ht="15.75" customHeight="1">
      <c r="A4752" s="126" t="s">
        <v>155</v>
      </c>
      <c r="B4752" s="163">
        <v>2022</v>
      </c>
      <c r="C4752" s="163">
        <v>0</v>
      </c>
      <c r="D4752" s="126" t="s">
        <v>53</v>
      </c>
      <c r="E4752" s="163">
        <v>4017</v>
      </c>
      <c r="F4752" s="163">
        <v>0</v>
      </c>
      <c r="G4752" s="163">
        <v>0</v>
      </c>
      <c r="H4752" s="163">
        <v>0</v>
      </c>
      <c r="I4752" s="163">
        <v>0</v>
      </c>
      <c r="J4752" s="163">
        <v>0</v>
      </c>
      <c r="K4752" s="163">
        <v>3</v>
      </c>
      <c r="L4752" s="163">
        <v>15</v>
      </c>
      <c r="M4752" s="163">
        <v>11.29</v>
      </c>
      <c r="N4752" s="163">
        <v>4.0000000000000001E-3</v>
      </c>
      <c r="O4752" s="163">
        <v>3.0000000000000001E-3</v>
      </c>
      <c r="P4752" s="163">
        <v>3</v>
      </c>
      <c r="Q4752" s="163">
        <v>15</v>
      </c>
      <c r="R4752" s="163">
        <v>11.29</v>
      </c>
      <c r="S4752" s="163">
        <v>4.0000000000000001E-3</v>
      </c>
      <c r="T4752" s="163">
        <v>3.0000000000000001E-3</v>
      </c>
    </row>
    <row r="4753" spans="1:20" ht="15.75" customHeight="1">
      <c r="A4753" s="130" t="s">
        <v>155</v>
      </c>
      <c r="B4753" s="164">
        <v>2022</v>
      </c>
      <c r="C4753" s="164">
        <v>1</v>
      </c>
      <c r="D4753" s="130" t="s">
        <v>54</v>
      </c>
      <c r="E4753" s="164">
        <v>4017</v>
      </c>
      <c r="F4753" s="164">
        <v>0</v>
      </c>
      <c r="G4753" s="164">
        <v>0</v>
      </c>
      <c r="H4753" s="164">
        <v>0</v>
      </c>
      <c r="I4753" s="164">
        <v>0</v>
      </c>
      <c r="J4753" s="164">
        <v>0</v>
      </c>
      <c r="K4753" s="164">
        <v>41</v>
      </c>
      <c r="L4753" s="164">
        <v>325</v>
      </c>
      <c r="M4753" s="164">
        <v>640.45000000000005</v>
      </c>
      <c r="N4753" s="164">
        <v>8.1000000000000003E-2</v>
      </c>
      <c r="O4753" s="164">
        <v>0.159</v>
      </c>
      <c r="P4753" s="164">
        <v>41</v>
      </c>
      <c r="Q4753" s="164">
        <v>325</v>
      </c>
      <c r="R4753" s="164">
        <v>640.45000000000005</v>
      </c>
      <c r="S4753" s="164">
        <v>8.1000000000000003E-2</v>
      </c>
      <c r="T4753" s="164">
        <v>0.159</v>
      </c>
    </row>
    <row r="4754" spans="1:20" ht="15.75" customHeight="1">
      <c r="A4754" s="126" t="s">
        <v>155</v>
      </c>
      <c r="B4754" s="163">
        <v>2022</v>
      </c>
      <c r="C4754" s="163">
        <v>2</v>
      </c>
      <c r="D4754" s="126" t="s">
        <v>1415</v>
      </c>
      <c r="E4754" s="163">
        <v>4017</v>
      </c>
      <c r="F4754" s="163">
        <v>5</v>
      </c>
      <c r="G4754" s="163">
        <v>5675</v>
      </c>
      <c r="H4754" s="163">
        <v>26354.76</v>
      </c>
      <c r="I4754" s="163">
        <v>1.413</v>
      </c>
      <c r="J4754" s="163">
        <v>6.5609999999999999</v>
      </c>
      <c r="K4754" s="163">
        <v>4</v>
      </c>
      <c r="L4754" s="163">
        <v>6188</v>
      </c>
      <c r="M4754" s="163">
        <v>2269.88</v>
      </c>
      <c r="N4754" s="163">
        <v>1.54</v>
      </c>
      <c r="O4754" s="163">
        <v>0.56499999999999995</v>
      </c>
      <c r="P4754" s="163">
        <v>9</v>
      </c>
      <c r="Q4754" s="163">
        <v>11863</v>
      </c>
      <c r="R4754" s="163">
        <v>28624.639999999999</v>
      </c>
      <c r="S4754" s="163">
        <v>2.952</v>
      </c>
      <c r="T4754" s="163">
        <v>7.1260000000000003</v>
      </c>
    </row>
    <row r="4755" spans="1:20" ht="15.75" customHeight="1">
      <c r="A4755" s="130" t="s">
        <v>155</v>
      </c>
      <c r="B4755" s="164">
        <v>2022</v>
      </c>
      <c r="C4755" s="164">
        <v>3</v>
      </c>
      <c r="D4755" s="130" t="s">
        <v>55</v>
      </c>
      <c r="E4755" s="164">
        <v>4017</v>
      </c>
      <c r="F4755" s="164">
        <v>0</v>
      </c>
      <c r="G4755" s="164">
        <v>0</v>
      </c>
      <c r="H4755" s="164">
        <v>0</v>
      </c>
      <c r="I4755" s="164">
        <v>0</v>
      </c>
      <c r="J4755" s="164">
        <v>0</v>
      </c>
      <c r="K4755" s="164">
        <v>1</v>
      </c>
      <c r="L4755" s="164">
        <v>14</v>
      </c>
      <c r="M4755" s="164">
        <v>22.4</v>
      </c>
      <c r="N4755" s="164">
        <v>3.0000000000000001E-3</v>
      </c>
      <c r="O4755" s="164">
        <v>6.0000000000000001E-3</v>
      </c>
      <c r="P4755" s="164">
        <v>1</v>
      </c>
      <c r="Q4755" s="164">
        <v>14</v>
      </c>
      <c r="R4755" s="164">
        <v>22.4</v>
      </c>
      <c r="S4755" s="164">
        <v>3.0000000000000001E-3</v>
      </c>
      <c r="T4755" s="164">
        <v>6.0000000000000001E-3</v>
      </c>
    </row>
    <row r="4756" spans="1:20" ht="15.75" customHeight="1">
      <c r="A4756" s="126" t="s">
        <v>155</v>
      </c>
      <c r="B4756" s="163">
        <v>2022</v>
      </c>
      <c r="C4756" s="163">
        <v>4</v>
      </c>
      <c r="D4756" s="126" t="s">
        <v>56</v>
      </c>
      <c r="E4756" s="163">
        <v>4017</v>
      </c>
      <c r="F4756" s="163">
        <v>0</v>
      </c>
      <c r="G4756" s="163">
        <v>0</v>
      </c>
      <c r="H4756" s="163">
        <v>0</v>
      </c>
      <c r="I4756" s="163">
        <v>0</v>
      </c>
      <c r="J4756" s="163">
        <v>0</v>
      </c>
      <c r="K4756" s="163">
        <v>0</v>
      </c>
      <c r="L4756" s="163">
        <v>0</v>
      </c>
      <c r="M4756" s="163">
        <v>0</v>
      </c>
      <c r="N4756" s="163">
        <v>0</v>
      </c>
      <c r="O4756" s="163">
        <v>0</v>
      </c>
      <c r="P4756" s="163">
        <v>0</v>
      </c>
      <c r="Q4756" s="163">
        <v>0</v>
      </c>
      <c r="R4756" s="163">
        <v>0</v>
      </c>
      <c r="S4756" s="163">
        <v>0</v>
      </c>
      <c r="T4756" s="163">
        <v>0</v>
      </c>
    </row>
    <row r="4757" spans="1:20" ht="15.75" customHeight="1">
      <c r="A4757" s="130" t="s">
        <v>155</v>
      </c>
      <c r="B4757" s="164">
        <v>2022</v>
      </c>
      <c r="C4757" s="164">
        <v>5</v>
      </c>
      <c r="D4757" s="130" t="s">
        <v>57</v>
      </c>
      <c r="E4757" s="164">
        <v>4017</v>
      </c>
      <c r="F4757" s="164">
        <v>0</v>
      </c>
      <c r="G4757" s="164">
        <v>0</v>
      </c>
      <c r="H4757" s="164">
        <v>0</v>
      </c>
      <c r="I4757" s="164">
        <v>0</v>
      </c>
      <c r="J4757" s="164">
        <v>0</v>
      </c>
      <c r="K4757" s="164">
        <v>26</v>
      </c>
      <c r="L4757" s="164">
        <v>135</v>
      </c>
      <c r="M4757" s="164">
        <v>143.44</v>
      </c>
      <c r="N4757" s="164">
        <v>3.4000000000000002E-2</v>
      </c>
      <c r="O4757" s="164">
        <v>3.5999999999999997E-2</v>
      </c>
      <c r="P4757" s="164">
        <v>26</v>
      </c>
      <c r="Q4757" s="164">
        <v>135</v>
      </c>
      <c r="R4757" s="164">
        <v>143.44</v>
      </c>
      <c r="S4757" s="164">
        <v>3.4000000000000002E-2</v>
      </c>
      <c r="T4757" s="164">
        <v>3.5999999999999997E-2</v>
      </c>
    </row>
    <row r="4758" spans="1:20" ht="15.75" customHeight="1">
      <c r="A4758" s="126" t="s">
        <v>155</v>
      </c>
      <c r="B4758" s="163">
        <v>2022</v>
      </c>
      <c r="C4758" s="163">
        <v>6</v>
      </c>
      <c r="D4758" s="126" t="s">
        <v>58</v>
      </c>
      <c r="E4758" s="163">
        <v>4017</v>
      </c>
      <c r="F4758" s="163">
        <v>0</v>
      </c>
      <c r="G4758" s="163">
        <v>0</v>
      </c>
      <c r="H4758" s="163">
        <v>0</v>
      </c>
      <c r="I4758" s="163">
        <v>0</v>
      </c>
      <c r="J4758" s="163">
        <v>0</v>
      </c>
      <c r="K4758" s="163">
        <v>2</v>
      </c>
      <c r="L4758" s="163">
        <v>831</v>
      </c>
      <c r="M4758" s="163">
        <v>322.68</v>
      </c>
      <c r="N4758" s="163">
        <v>0.20699999999999999</v>
      </c>
      <c r="O4758" s="163">
        <v>0.08</v>
      </c>
      <c r="P4758" s="163">
        <v>2</v>
      </c>
      <c r="Q4758" s="163">
        <v>831</v>
      </c>
      <c r="R4758" s="163">
        <v>322.68</v>
      </c>
      <c r="S4758" s="163">
        <v>0.20699999999999999</v>
      </c>
      <c r="T4758" s="163">
        <v>0.08</v>
      </c>
    </row>
    <row r="4759" spans="1:20" ht="15.75" customHeight="1">
      <c r="A4759" s="130" t="s">
        <v>155</v>
      </c>
      <c r="B4759" s="164">
        <v>2022</v>
      </c>
      <c r="C4759" s="164">
        <v>7</v>
      </c>
      <c r="D4759" s="130" t="s">
        <v>59</v>
      </c>
      <c r="E4759" s="164">
        <v>4017</v>
      </c>
      <c r="F4759" s="164">
        <v>0</v>
      </c>
      <c r="G4759" s="164">
        <v>0</v>
      </c>
      <c r="H4759" s="164">
        <v>0</v>
      </c>
      <c r="I4759" s="164">
        <v>0</v>
      </c>
      <c r="J4759" s="164">
        <v>0</v>
      </c>
      <c r="K4759" s="164">
        <v>0</v>
      </c>
      <c r="L4759" s="164">
        <v>0</v>
      </c>
      <c r="M4759" s="164">
        <v>0</v>
      </c>
      <c r="N4759" s="164">
        <v>0</v>
      </c>
      <c r="O4759" s="164">
        <v>0</v>
      </c>
      <c r="P4759" s="164">
        <v>0</v>
      </c>
      <c r="Q4759" s="164">
        <v>0</v>
      </c>
      <c r="R4759" s="164">
        <v>0</v>
      </c>
      <c r="S4759" s="164">
        <v>0</v>
      </c>
      <c r="T4759" s="164">
        <v>0</v>
      </c>
    </row>
    <row r="4760" spans="1:20" ht="15.75" customHeight="1">
      <c r="A4760" s="126" t="s">
        <v>155</v>
      </c>
      <c r="B4760" s="163">
        <v>2022</v>
      </c>
      <c r="C4760" s="163">
        <v>8</v>
      </c>
      <c r="D4760" s="126" t="s">
        <v>60</v>
      </c>
      <c r="E4760" s="163">
        <v>4017</v>
      </c>
      <c r="F4760" s="163">
        <v>0</v>
      </c>
      <c r="G4760" s="163">
        <v>0</v>
      </c>
      <c r="H4760" s="163">
        <v>0</v>
      </c>
      <c r="I4760" s="163">
        <v>0</v>
      </c>
      <c r="J4760" s="163">
        <v>0</v>
      </c>
      <c r="K4760" s="163">
        <v>1</v>
      </c>
      <c r="L4760" s="163">
        <v>1</v>
      </c>
      <c r="M4760" s="163">
        <v>0.17</v>
      </c>
      <c r="N4760" s="163">
        <v>0</v>
      </c>
      <c r="O4760" s="163">
        <v>0</v>
      </c>
      <c r="P4760" s="163">
        <v>1</v>
      </c>
      <c r="Q4760" s="163">
        <v>1</v>
      </c>
      <c r="R4760" s="163">
        <v>0.17</v>
      </c>
      <c r="S4760" s="163">
        <v>0</v>
      </c>
      <c r="T4760" s="163">
        <v>0</v>
      </c>
    </row>
    <row r="4761" spans="1:20" ht="15.75" customHeight="1">
      <c r="A4761" s="130" t="s">
        <v>155</v>
      </c>
      <c r="B4761" s="164">
        <v>2022</v>
      </c>
      <c r="C4761" s="164">
        <v>9</v>
      </c>
      <c r="D4761" s="130" t="s">
        <v>61</v>
      </c>
      <c r="E4761" s="164">
        <v>4017</v>
      </c>
      <c r="F4761" s="164">
        <v>0</v>
      </c>
      <c r="G4761" s="164">
        <v>0</v>
      </c>
      <c r="H4761" s="164">
        <v>0</v>
      </c>
      <c r="I4761" s="164">
        <v>0</v>
      </c>
      <c r="J4761" s="164">
        <v>0</v>
      </c>
      <c r="K4761" s="164">
        <v>8</v>
      </c>
      <c r="L4761" s="164">
        <v>54</v>
      </c>
      <c r="M4761" s="164">
        <v>271.49</v>
      </c>
      <c r="N4761" s="164">
        <v>1.2999999999999999E-2</v>
      </c>
      <c r="O4761" s="164">
        <v>6.8000000000000005E-2</v>
      </c>
      <c r="P4761" s="164">
        <v>8</v>
      </c>
      <c r="Q4761" s="164">
        <v>54</v>
      </c>
      <c r="R4761" s="164">
        <v>271.49</v>
      </c>
      <c r="S4761" s="164">
        <v>1.2999999999999999E-2</v>
      </c>
      <c r="T4761" s="164">
        <v>6.8000000000000005E-2</v>
      </c>
    </row>
    <row r="4762" spans="1:20" ht="15.75" customHeight="1">
      <c r="A4762" s="126" t="s">
        <v>155</v>
      </c>
      <c r="B4762" s="163">
        <v>2023</v>
      </c>
      <c r="C4762" s="163">
        <v>0</v>
      </c>
      <c r="D4762" s="126" t="s">
        <v>53</v>
      </c>
      <c r="E4762" s="163">
        <v>4133</v>
      </c>
      <c r="F4762" s="163">
        <v>0</v>
      </c>
      <c r="G4762" s="163">
        <v>0</v>
      </c>
      <c r="H4762" s="163">
        <v>0</v>
      </c>
      <c r="I4762" s="163">
        <v>0</v>
      </c>
      <c r="J4762" s="163">
        <v>0</v>
      </c>
      <c r="K4762" s="163">
        <v>1</v>
      </c>
      <c r="L4762" s="163">
        <v>1</v>
      </c>
      <c r="M4762" s="163">
        <v>0.17</v>
      </c>
      <c r="N4762" s="163">
        <v>0</v>
      </c>
      <c r="O4762" s="163">
        <v>0</v>
      </c>
      <c r="P4762" s="163">
        <v>1</v>
      </c>
      <c r="Q4762" s="163">
        <v>1</v>
      </c>
      <c r="R4762" s="163">
        <v>0.17</v>
      </c>
      <c r="S4762" s="163">
        <v>0</v>
      </c>
      <c r="T4762" s="163">
        <v>0</v>
      </c>
    </row>
    <row r="4763" spans="1:20" ht="15.75" customHeight="1">
      <c r="A4763" s="130" t="s">
        <v>155</v>
      </c>
      <c r="B4763" s="164">
        <v>2023</v>
      </c>
      <c r="C4763" s="164">
        <v>1</v>
      </c>
      <c r="D4763" s="130" t="s">
        <v>54</v>
      </c>
      <c r="E4763" s="164">
        <v>4133</v>
      </c>
      <c r="F4763" s="164">
        <v>0</v>
      </c>
      <c r="G4763" s="164">
        <v>0</v>
      </c>
      <c r="H4763" s="164">
        <v>0</v>
      </c>
      <c r="I4763" s="164">
        <v>0</v>
      </c>
      <c r="J4763" s="164">
        <v>0</v>
      </c>
      <c r="K4763" s="164">
        <v>38</v>
      </c>
      <c r="L4763" s="164">
        <v>292</v>
      </c>
      <c r="M4763" s="164">
        <v>374.64</v>
      </c>
      <c r="N4763" s="164">
        <v>7.0999999999999994E-2</v>
      </c>
      <c r="O4763" s="164">
        <v>9.0999999999999998E-2</v>
      </c>
      <c r="P4763" s="164">
        <v>38</v>
      </c>
      <c r="Q4763" s="164">
        <v>292</v>
      </c>
      <c r="R4763" s="164">
        <v>374.64</v>
      </c>
      <c r="S4763" s="164">
        <v>7.0999999999999994E-2</v>
      </c>
      <c r="T4763" s="164">
        <v>9.0999999999999998E-2</v>
      </c>
    </row>
    <row r="4764" spans="1:20" ht="15.75" customHeight="1">
      <c r="A4764" s="126" t="s">
        <v>155</v>
      </c>
      <c r="B4764" s="163">
        <v>2023</v>
      </c>
      <c r="C4764" s="163">
        <v>2</v>
      </c>
      <c r="D4764" s="126" t="s">
        <v>1415</v>
      </c>
      <c r="E4764" s="163">
        <v>4133</v>
      </c>
      <c r="F4764" s="163">
        <v>3</v>
      </c>
      <c r="G4764" s="163">
        <v>5108</v>
      </c>
      <c r="H4764" s="163">
        <v>15274.5</v>
      </c>
      <c r="I4764" s="163">
        <v>1.236</v>
      </c>
      <c r="J4764" s="163">
        <v>3.6960000000000002</v>
      </c>
      <c r="K4764" s="163">
        <v>4</v>
      </c>
      <c r="L4764" s="163">
        <v>5462</v>
      </c>
      <c r="M4764" s="163">
        <v>4172.37</v>
      </c>
      <c r="N4764" s="163">
        <v>1.3220000000000001</v>
      </c>
      <c r="O4764" s="163">
        <v>1.01</v>
      </c>
      <c r="P4764" s="163">
        <v>7</v>
      </c>
      <c r="Q4764" s="163">
        <v>10570</v>
      </c>
      <c r="R4764" s="163">
        <v>19446.87</v>
      </c>
      <c r="S4764" s="163">
        <v>2.556</v>
      </c>
      <c r="T4764" s="163">
        <v>4.7050000000000001</v>
      </c>
    </row>
    <row r="4765" spans="1:20" ht="15.75" customHeight="1">
      <c r="A4765" s="130" t="s">
        <v>155</v>
      </c>
      <c r="B4765" s="164">
        <v>2023</v>
      </c>
      <c r="C4765" s="164">
        <v>3</v>
      </c>
      <c r="D4765" s="130" t="s">
        <v>55</v>
      </c>
      <c r="E4765" s="164">
        <v>4133</v>
      </c>
      <c r="F4765" s="164">
        <v>0</v>
      </c>
      <c r="G4765" s="164">
        <v>0</v>
      </c>
      <c r="H4765" s="164">
        <v>0</v>
      </c>
      <c r="I4765" s="164">
        <v>0</v>
      </c>
      <c r="J4765" s="164">
        <v>0</v>
      </c>
      <c r="K4765" s="164">
        <v>3</v>
      </c>
      <c r="L4765" s="164">
        <v>4</v>
      </c>
      <c r="M4765" s="164">
        <v>3.18</v>
      </c>
      <c r="N4765" s="164">
        <v>1E-3</v>
      </c>
      <c r="O4765" s="164">
        <v>1E-3</v>
      </c>
      <c r="P4765" s="164">
        <v>3</v>
      </c>
      <c r="Q4765" s="164">
        <v>4</v>
      </c>
      <c r="R4765" s="164">
        <v>3.18</v>
      </c>
      <c r="S4765" s="164">
        <v>1E-3</v>
      </c>
      <c r="T4765" s="164">
        <v>1E-3</v>
      </c>
    </row>
    <row r="4766" spans="1:20" ht="15.75" customHeight="1">
      <c r="A4766" s="126" t="s">
        <v>155</v>
      </c>
      <c r="B4766" s="163">
        <v>2023</v>
      </c>
      <c r="C4766" s="163">
        <v>4</v>
      </c>
      <c r="D4766" s="126" t="s">
        <v>56</v>
      </c>
      <c r="E4766" s="163">
        <v>4133</v>
      </c>
      <c r="F4766" s="163">
        <v>0</v>
      </c>
      <c r="G4766" s="163">
        <v>0</v>
      </c>
      <c r="H4766" s="163">
        <v>0</v>
      </c>
      <c r="I4766" s="163">
        <v>0</v>
      </c>
      <c r="J4766" s="163">
        <v>0</v>
      </c>
      <c r="K4766" s="163">
        <v>0</v>
      </c>
      <c r="L4766" s="163">
        <v>0</v>
      </c>
      <c r="M4766" s="163">
        <v>0</v>
      </c>
      <c r="N4766" s="163">
        <v>0</v>
      </c>
      <c r="O4766" s="163">
        <v>0</v>
      </c>
      <c r="P4766" s="163">
        <v>0</v>
      </c>
      <c r="Q4766" s="163">
        <v>0</v>
      </c>
      <c r="R4766" s="163">
        <v>0</v>
      </c>
      <c r="S4766" s="163">
        <v>0</v>
      </c>
      <c r="T4766" s="163">
        <v>0</v>
      </c>
    </row>
    <row r="4767" spans="1:20" ht="15.75" customHeight="1">
      <c r="A4767" s="130" t="s">
        <v>155</v>
      </c>
      <c r="B4767" s="164">
        <v>2023</v>
      </c>
      <c r="C4767" s="164">
        <v>5</v>
      </c>
      <c r="D4767" s="130" t="s">
        <v>57</v>
      </c>
      <c r="E4767" s="164">
        <v>4133</v>
      </c>
      <c r="F4767" s="164">
        <v>0</v>
      </c>
      <c r="G4767" s="164">
        <v>0</v>
      </c>
      <c r="H4767" s="164">
        <v>0</v>
      </c>
      <c r="I4767" s="164">
        <v>0</v>
      </c>
      <c r="J4767" s="164">
        <v>0</v>
      </c>
      <c r="K4767" s="164">
        <v>20</v>
      </c>
      <c r="L4767" s="164">
        <v>71</v>
      </c>
      <c r="M4767" s="164">
        <v>32</v>
      </c>
      <c r="N4767" s="164">
        <v>1.7000000000000001E-2</v>
      </c>
      <c r="O4767" s="164">
        <v>8.0000000000000002E-3</v>
      </c>
      <c r="P4767" s="164">
        <v>20</v>
      </c>
      <c r="Q4767" s="164">
        <v>71</v>
      </c>
      <c r="R4767" s="164">
        <v>32</v>
      </c>
      <c r="S4767" s="164">
        <v>1.7000000000000001E-2</v>
      </c>
      <c r="T4767" s="164">
        <v>8.0000000000000002E-3</v>
      </c>
    </row>
    <row r="4768" spans="1:20" ht="15.75" customHeight="1">
      <c r="A4768" s="126" t="s">
        <v>155</v>
      </c>
      <c r="B4768" s="163">
        <v>2023</v>
      </c>
      <c r="C4768" s="163">
        <v>6</v>
      </c>
      <c r="D4768" s="126" t="s">
        <v>58</v>
      </c>
      <c r="E4768" s="163">
        <v>4133</v>
      </c>
      <c r="F4768" s="163">
        <v>0</v>
      </c>
      <c r="G4768" s="163">
        <v>0</v>
      </c>
      <c r="H4768" s="163">
        <v>0</v>
      </c>
      <c r="I4768" s="163">
        <v>0</v>
      </c>
      <c r="J4768" s="163">
        <v>0</v>
      </c>
      <c r="K4768" s="163">
        <v>1</v>
      </c>
      <c r="L4768" s="163">
        <v>26</v>
      </c>
      <c r="M4768" s="163">
        <v>0.87</v>
      </c>
      <c r="N4768" s="163">
        <v>6.0000000000000001E-3</v>
      </c>
      <c r="O4768" s="163">
        <v>0</v>
      </c>
      <c r="P4768" s="163">
        <v>1</v>
      </c>
      <c r="Q4768" s="163">
        <v>26</v>
      </c>
      <c r="R4768" s="163">
        <v>0.87</v>
      </c>
      <c r="S4768" s="163">
        <v>6.0000000000000001E-3</v>
      </c>
      <c r="T4768" s="163">
        <v>0</v>
      </c>
    </row>
    <row r="4769" spans="1:20" ht="15.75" customHeight="1">
      <c r="A4769" s="130" t="s">
        <v>155</v>
      </c>
      <c r="B4769" s="164">
        <v>2023</v>
      </c>
      <c r="C4769" s="164">
        <v>7</v>
      </c>
      <c r="D4769" s="130" t="s">
        <v>59</v>
      </c>
      <c r="E4769" s="164">
        <v>4133</v>
      </c>
      <c r="F4769" s="164">
        <v>0</v>
      </c>
      <c r="G4769" s="164">
        <v>0</v>
      </c>
      <c r="H4769" s="164">
        <v>0</v>
      </c>
      <c r="I4769" s="164">
        <v>0</v>
      </c>
      <c r="J4769" s="164">
        <v>0</v>
      </c>
      <c r="K4769" s="164">
        <v>0</v>
      </c>
      <c r="L4769" s="164">
        <v>0</v>
      </c>
      <c r="M4769" s="164">
        <v>0</v>
      </c>
      <c r="N4769" s="164">
        <v>0</v>
      </c>
      <c r="O4769" s="164">
        <v>0</v>
      </c>
      <c r="P4769" s="164">
        <v>0</v>
      </c>
      <c r="Q4769" s="164">
        <v>0</v>
      </c>
      <c r="R4769" s="164">
        <v>0</v>
      </c>
      <c r="S4769" s="164">
        <v>0</v>
      </c>
      <c r="T4769" s="164">
        <v>0</v>
      </c>
    </row>
    <row r="4770" spans="1:20" ht="15.75" customHeight="1">
      <c r="A4770" s="126" t="s">
        <v>155</v>
      </c>
      <c r="B4770" s="163">
        <v>2023</v>
      </c>
      <c r="C4770" s="163">
        <v>8</v>
      </c>
      <c r="D4770" s="126" t="s">
        <v>60</v>
      </c>
      <c r="E4770" s="163">
        <v>4133</v>
      </c>
      <c r="F4770" s="163">
        <v>0</v>
      </c>
      <c r="G4770" s="163">
        <v>0</v>
      </c>
      <c r="H4770" s="163">
        <v>0</v>
      </c>
      <c r="I4770" s="163">
        <v>0</v>
      </c>
      <c r="J4770" s="163">
        <v>0</v>
      </c>
      <c r="K4770" s="163">
        <v>0</v>
      </c>
      <c r="L4770" s="163">
        <v>0</v>
      </c>
      <c r="M4770" s="163">
        <v>0</v>
      </c>
      <c r="N4770" s="163">
        <v>0</v>
      </c>
      <c r="O4770" s="163">
        <v>0</v>
      </c>
      <c r="P4770" s="163">
        <v>0</v>
      </c>
      <c r="Q4770" s="163">
        <v>0</v>
      </c>
      <c r="R4770" s="163">
        <v>0</v>
      </c>
      <c r="S4770" s="163">
        <v>0</v>
      </c>
      <c r="T4770" s="163">
        <v>0</v>
      </c>
    </row>
    <row r="4771" spans="1:20" ht="15.75" customHeight="1">
      <c r="A4771" s="130" t="s">
        <v>155</v>
      </c>
      <c r="B4771" s="164">
        <v>2023</v>
      </c>
      <c r="C4771" s="164">
        <v>9</v>
      </c>
      <c r="D4771" s="130" t="s">
        <v>61</v>
      </c>
      <c r="E4771" s="164">
        <v>4133</v>
      </c>
      <c r="F4771" s="164">
        <v>0</v>
      </c>
      <c r="G4771" s="164">
        <v>0</v>
      </c>
      <c r="H4771" s="164">
        <v>0</v>
      </c>
      <c r="I4771" s="164">
        <v>0</v>
      </c>
      <c r="J4771" s="164">
        <v>0</v>
      </c>
      <c r="K4771" s="164">
        <v>0</v>
      </c>
      <c r="L4771" s="164">
        <v>0</v>
      </c>
      <c r="M4771" s="164">
        <v>0</v>
      </c>
      <c r="N4771" s="164">
        <v>0</v>
      </c>
      <c r="O4771" s="164">
        <v>0</v>
      </c>
      <c r="P4771" s="164">
        <v>0</v>
      </c>
      <c r="Q4771" s="164">
        <v>0</v>
      </c>
      <c r="R4771" s="164">
        <v>0</v>
      </c>
      <c r="S4771" s="164">
        <v>0</v>
      </c>
      <c r="T4771" s="164">
        <v>0</v>
      </c>
    </row>
    <row r="4772" spans="1:20" ht="15.75" customHeight="1">
      <c r="A4772" s="126" t="s">
        <v>156</v>
      </c>
      <c r="B4772" s="163">
        <v>2015</v>
      </c>
      <c r="C4772" s="163">
        <v>0</v>
      </c>
      <c r="D4772" s="126" t="s">
        <v>53</v>
      </c>
      <c r="E4772" s="163">
        <v>23109</v>
      </c>
      <c r="F4772" s="163">
        <v>0</v>
      </c>
      <c r="G4772" s="163">
        <v>0</v>
      </c>
      <c r="H4772" s="163">
        <v>0</v>
      </c>
      <c r="I4772" s="163">
        <v>0</v>
      </c>
      <c r="J4772" s="163">
        <v>0</v>
      </c>
      <c r="K4772" s="163">
        <v>2</v>
      </c>
      <c r="L4772" s="163">
        <v>71</v>
      </c>
      <c r="M4772" s="163">
        <v>141.5</v>
      </c>
      <c r="N4772" s="163">
        <v>3.0000000000000001E-3</v>
      </c>
      <c r="O4772" s="163">
        <v>6.0000000000000001E-3</v>
      </c>
      <c r="P4772" s="163">
        <v>2</v>
      </c>
      <c r="Q4772" s="163">
        <v>71</v>
      </c>
      <c r="R4772" s="163">
        <v>141.5</v>
      </c>
      <c r="S4772" s="163">
        <v>3.0000000000000001E-3</v>
      </c>
      <c r="T4772" s="163">
        <v>6.0000000000000001E-3</v>
      </c>
    </row>
    <row r="4773" spans="1:20" ht="15.75" customHeight="1">
      <c r="A4773" s="130" t="s">
        <v>156</v>
      </c>
      <c r="B4773" s="164">
        <v>2015</v>
      </c>
      <c r="C4773" s="164">
        <v>1</v>
      </c>
      <c r="D4773" s="130" t="s">
        <v>54</v>
      </c>
      <c r="E4773" s="164">
        <v>23109</v>
      </c>
      <c r="F4773" s="164">
        <v>0</v>
      </c>
      <c r="G4773" s="164">
        <v>0</v>
      </c>
      <c r="H4773" s="164">
        <v>0</v>
      </c>
      <c r="I4773" s="164">
        <v>0</v>
      </c>
      <c r="J4773" s="164">
        <v>0</v>
      </c>
      <c r="K4773" s="164">
        <v>23</v>
      </c>
      <c r="L4773" s="164">
        <v>183</v>
      </c>
      <c r="M4773" s="164">
        <v>380.9</v>
      </c>
      <c r="N4773" s="164">
        <v>8.0000000000000002E-3</v>
      </c>
      <c r="O4773" s="164">
        <v>1.6E-2</v>
      </c>
      <c r="P4773" s="164">
        <v>23</v>
      </c>
      <c r="Q4773" s="164">
        <v>183</v>
      </c>
      <c r="R4773" s="164">
        <v>380.9</v>
      </c>
      <c r="S4773" s="164">
        <v>8.0000000000000002E-3</v>
      </c>
      <c r="T4773" s="164">
        <v>1.6E-2</v>
      </c>
    </row>
    <row r="4774" spans="1:20" ht="15.75" customHeight="1">
      <c r="A4774" s="126" t="s">
        <v>156</v>
      </c>
      <c r="B4774" s="163">
        <v>2015</v>
      </c>
      <c r="C4774" s="163">
        <v>2</v>
      </c>
      <c r="D4774" s="126" t="s">
        <v>1415</v>
      </c>
      <c r="E4774" s="163">
        <v>23109</v>
      </c>
      <c r="F4774" s="163">
        <v>0</v>
      </c>
      <c r="G4774" s="163">
        <v>0</v>
      </c>
      <c r="H4774" s="163">
        <v>0</v>
      </c>
      <c r="I4774" s="163">
        <v>0</v>
      </c>
      <c r="J4774" s="163">
        <v>0</v>
      </c>
      <c r="K4774" s="163">
        <v>19</v>
      </c>
      <c r="L4774" s="163">
        <v>44523</v>
      </c>
      <c r="M4774" s="163">
        <v>139475.70000000001</v>
      </c>
      <c r="N4774" s="163">
        <v>1.927</v>
      </c>
      <c r="O4774" s="163">
        <v>6.0350000000000001</v>
      </c>
      <c r="P4774" s="163">
        <v>19</v>
      </c>
      <c r="Q4774" s="163">
        <v>44523</v>
      </c>
      <c r="R4774" s="163">
        <v>139475.70000000001</v>
      </c>
      <c r="S4774" s="163">
        <v>1.927</v>
      </c>
      <c r="T4774" s="163">
        <v>6.0350000000000001</v>
      </c>
    </row>
    <row r="4775" spans="1:20" ht="15.75" customHeight="1">
      <c r="A4775" s="130" t="s">
        <v>156</v>
      </c>
      <c r="B4775" s="164">
        <v>2015</v>
      </c>
      <c r="C4775" s="164">
        <v>3</v>
      </c>
      <c r="D4775" s="130" t="s">
        <v>55</v>
      </c>
      <c r="E4775" s="164">
        <v>23109</v>
      </c>
      <c r="F4775" s="164">
        <v>0</v>
      </c>
      <c r="G4775" s="164">
        <v>0</v>
      </c>
      <c r="H4775" s="164">
        <v>0</v>
      </c>
      <c r="I4775" s="164">
        <v>0</v>
      </c>
      <c r="J4775" s="164">
        <v>0</v>
      </c>
      <c r="K4775" s="164">
        <v>19</v>
      </c>
      <c r="L4775" s="164">
        <v>2378</v>
      </c>
      <c r="M4775" s="164">
        <v>4966.58</v>
      </c>
      <c r="N4775" s="164">
        <v>0.10299999999999999</v>
      </c>
      <c r="O4775" s="164">
        <v>0.215</v>
      </c>
      <c r="P4775" s="164">
        <v>19</v>
      </c>
      <c r="Q4775" s="164">
        <v>2378</v>
      </c>
      <c r="R4775" s="164">
        <v>4966.58</v>
      </c>
      <c r="S4775" s="164">
        <v>0.10299999999999999</v>
      </c>
      <c r="T4775" s="164">
        <v>0.215</v>
      </c>
    </row>
    <row r="4776" spans="1:20" ht="15.75" customHeight="1">
      <c r="A4776" s="126" t="s">
        <v>156</v>
      </c>
      <c r="B4776" s="163">
        <v>2015</v>
      </c>
      <c r="C4776" s="163">
        <v>4</v>
      </c>
      <c r="D4776" s="126" t="s">
        <v>56</v>
      </c>
      <c r="E4776" s="163">
        <v>23109</v>
      </c>
      <c r="F4776" s="163">
        <v>0</v>
      </c>
      <c r="G4776" s="163">
        <v>0</v>
      </c>
      <c r="H4776" s="163">
        <v>0</v>
      </c>
      <c r="I4776" s="163">
        <v>0</v>
      </c>
      <c r="J4776" s="163">
        <v>0</v>
      </c>
      <c r="K4776" s="163">
        <v>3</v>
      </c>
      <c r="L4776" s="163">
        <v>109</v>
      </c>
      <c r="M4776" s="163">
        <v>859</v>
      </c>
      <c r="N4776" s="163">
        <v>5.0000000000000001E-3</v>
      </c>
      <c r="O4776" s="163">
        <v>3.6999999999999998E-2</v>
      </c>
      <c r="P4776" s="163">
        <v>3</v>
      </c>
      <c r="Q4776" s="163">
        <v>109</v>
      </c>
      <c r="R4776" s="163">
        <v>859</v>
      </c>
      <c r="S4776" s="163">
        <v>5.0000000000000001E-3</v>
      </c>
      <c r="T4776" s="163">
        <v>3.6999999999999998E-2</v>
      </c>
    </row>
    <row r="4777" spans="1:20" ht="15.75" customHeight="1">
      <c r="A4777" s="130" t="s">
        <v>156</v>
      </c>
      <c r="B4777" s="164">
        <v>2015</v>
      </c>
      <c r="C4777" s="164">
        <v>5</v>
      </c>
      <c r="D4777" s="130" t="s">
        <v>57</v>
      </c>
      <c r="E4777" s="164">
        <v>23109</v>
      </c>
      <c r="F4777" s="164">
        <v>0</v>
      </c>
      <c r="G4777" s="164">
        <v>0</v>
      </c>
      <c r="H4777" s="164">
        <v>0</v>
      </c>
      <c r="I4777" s="164">
        <v>0</v>
      </c>
      <c r="J4777" s="164">
        <v>0</v>
      </c>
      <c r="K4777" s="164">
        <v>64</v>
      </c>
      <c r="L4777" s="164">
        <v>2966</v>
      </c>
      <c r="M4777" s="164">
        <v>4361.45</v>
      </c>
      <c r="N4777" s="164">
        <v>0.128</v>
      </c>
      <c r="O4777" s="164">
        <v>0.189</v>
      </c>
      <c r="P4777" s="164">
        <v>64</v>
      </c>
      <c r="Q4777" s="164">
        <v>2966</v>
      </c>
      <c r="R4777" s="164">
        <v>4361.45</v>
      </c>
      <c r="S4777" s="164">
        <v>0.128</v>
      </c>
      <c r="T4777" s="164">
        <v>0.189</v>
      </c>
    </row>
    <row r="4778" spans="1:20" ht="15.75" customHeight="1">
      <c r="A4778" s="126" t="s">
        <v>156</v>
      </c>
      <c r="B4778" s="163">
        <v>2015</v>
      </c>
      <c r="C4778" s="163">
        <v>6</v>
      </c>
      <c r="D4778" s="126" t="s">
        <v>58</v>
      </c>
      <c r="E4778" s="163">
        <v>23109</v>
      </c>
      <c r="F4778" s="163">
        <v>0</v>
      </c>
      <c r="G4778" s="163">
        <v>0</v>
      </c>
      <c r="H4778" s="163">
        <v>0</v>
      </c>
      <c r="I4778" s="163">
        <v>0</v>
      </c>
      <c r="J4778" s="163">
        <v>0</v>
      </c>
      <c r="K4778" s="163">
        <v>9</v>
      </c>
      <c r="L4778" s="163">
        <v>141</v>
      </c>
      <c r="M4778" s="163">
        <v>374</v>
      </c>
      <c r="N4778" s="163">
        <v>6.0000000000000001E-3</v>
      </c>
      <c r="O4778" s="163">
        <v>1.6E-2</v>
      </c>
      <c r="P4778" s="163">
        <v>9</v>
      </c>
      <c r="Q4778" s="163">
        <v>141</v>
      </c>
      <c r="R4778" s="163">
        <v>374</v>
      </c>
      <c r="S4778" s="163">
        <v>6.0000000000000001E-3</v>
      </c>
      <c r="T4778" s="163">
        <v>1.6E-2</v>
      </c>
    </row>
    <row r="4779" spans="1:20" ht="15.75" customHeight="1">
      <c r="A4779" s="130" t="s">
        <v>156</v>
      </c>
      <c r="B4779" s="164">
        <v>2015</v>
      </c>
      <c r="C4779" s="164">
        <v>7</v>
      </c>
      <c r="D4779" s="130" t="s">
        <v>59</v>
      </c>
      <c r="E4779" s="164">
        <v>23109</v>
      </c>
      <c r="F4779" s="164">
        <v>0</v>
      </c>
      <c r="G4779" s="164">
        <v>0</v>
      </c>
      <c r="H4779" s="164">
        <v>0</v>
      </c>
      <c r="I4779" s="164">
        <v>0</v>
      </c>
      <c r="J4779" s="164">
        <v>0</v>
      </c>
      <c r="K4779" s="164">
        <v>1</v>
      </c>
      <c r="L4779" s="164">
        <v>298</v>
      </c>
      <c r="M4779" s="164">
        <v>745</v>
      </c>
      <c r="N4779" s="164">
        <v>1.2999999999999999E-2</v>
      </c>
      <c r="O4779" s="164">
        <v>3.2000000000000001E-2</v>
      </c>
      <c r="P4779" s="164">
        <v>1</v>
      </c>
      <c r="Q4779" s="164">
        <v>298</v>
      </c>
      <c r="R4779" s="164">
        <v>745</v>
      </c>
      <c r="S4779" s="164">
        <v>1.2999999999999999E-2</v>
      </c>
      <c r="T4779" s="164">
        <v>3.2000000000000001E-2</v>
      </c>
    </row>
    <row r="4780" spans="1:20" ht="15.75" customHeight="1">
      <c r="A4780" s="126" t="s">
        <v>156</v>
      </c>
      <c r="B4780" s="163">
        <v>2015</v>
      </c>
      <c r="C4780" s="163">
        <v>8</v>
      </c>
      <c r="D4780" s="126" t="s">
        <v>60</v>
      </c>
      <c r="E4780" s="163">
        <v>23109</v>
      </c>
      <c r="F4780" s="163">
        <v>0</v>
      </c>
      <c r="G4780" s="163">
        <v>0</v>
      </c>
      <c r="H4780" s="163">
        <v>0</v>
      </c>
      <c r="I4780" s="163">
        <v>0</v>
      </c>
      <c r="J4780" s="163">
        <v>0</v>
      </c>
      <c r="K4780" s="163">
        <v>0</v>
      </c>
      <c r="L4780" s="163">
        <v>0</v>
      </c>
      <c r="M4780" s="163">
        <v>0</v>
      </c>
      <c r="N4780" s="163">
        <v>0</v>
      </c>
      <c r="O4780" s="163">
        <v>0</v>
      </c>
      <c r="P4780" s="163">
        <v>0</v>
      </c>
      <c r="Q4780" s="163">
        <v>0</v>
      </c>
      <c r="R4780" s="163">
        <v>0</v>
      </c>
      <c r="S4780" s="163">
        <v>0</v>
      </c>
      <c r="T4780" s="163">
        <v>0</v>
      </c>
    </row>
    <row r="4781" spans="1:20" ht="15.75" customHeight="1">
      <c r="A4781" s="130" t="s">
        <v>156</v>
      </c>
      <c r="B4781" s="164">
        <v>2015</v>
      </c>
      <c r="C4781" s="164">
        <v>9</v>
      </c>
      <c r="D4781" s="130" t="s">
        <v>61</v>
      </c>
      <c r="E4781" s="164">
        <v>23109</v>
      </c>
      <c r="F4781" s="164">
        <v>0</v>
      </c>
      <c r="G4781" s="164">
        <v>0</v>
      </c>
      <c r="H4781" s="164">
        <v>0</v>
      </c>
      <c r="I4781" s="164">
        <v>0</v>
      </c>
      <c r="J4781" s="164">
        <v>0</v>
      </c>
      <c r="K4781" s="164">
        <v>22</v>
      </c>
      <c r="L4781" s="164">
        <v>1817</v>
      </c>
      <c r="M4781" s="164">
        <v>7263.18</v>
      </c>
      <c r="N4781" s="164">
        <v>7.9000000000000001E-2</v>
      </c>
      <c r="O4781" s="164">
        <v>0.314</v>
      </c>
      <c r="P4781" s="164">
        <v>22</v>
      </c>
      <c r="Q4781" s="164">
        <v>1817</v>
      </c>
      <c r="R4781" s="164">
        <v>7263.18</v>
      </c>
      <c r="S4781" s="164">
        <v>7.9000000000000001E-2</v>
      </c>
      <c r="T4781" s="164">
        <v>0.314</v>
      </c>
    </row>
    <row r="4782" spans="1:20" ht="15.75" customHeight="1">
      <c r="A4782" s="126" t="s">
        <v>156</v>
      </c>
      <c r="B4782" s="163">
        <v>2016</v>
      </c>
      <c r="C4782" s="163">
        <v>0</v>
      </c>
      <c r="D4782" s="126" t="s">
        <v>53</v>
      </c>
      <c r="E4782" s="163">
        <v>23200</v>
      </c>
      <c r="F4782" s="163">
        <v>0</v>
      </c>
      <c r="G4782" s="163">
        <v>0</v>
      </c>
      <c r="H4782" s="163">
        <v>0</v>
      </c>
      <c r="I4782" s="163">
        <v>0</v>
      </c>
      <c r="J4782" s="163">
        <v>0</v>
      </c>
      <c r="K4782" s="163">
        <v>4</v>
      </c>
      <c r="L4782" s="163">
        <v>2590</v>
      </c>
      <c r="M4782" s="163">
        <v>16821</v>
      </c>
      <c r="N4782" s="163">
        <v>0.112</v>
      </c>
      <c r="O4782" s="163">
        <v>0.72499999999999998</v>
      </c>
      <c r="P4782" s="163">
        <v>4</v>
      </c>
      <c r="Q4782" s="163">
        <v>2590</v>
      </c>
      <c r="R4782" s="163">
        <v>16821</v>
      </c>
      <c r="S4782" s="163">
        <v>0.112</v>
      </c>
      <c r="T4782" s="163">
        <v>0.72499999999999998</v>
      </c>
    </row>
    <row r="4783" spans="1:20" ht="15.75" customHeight="1">
      <c r="A4783" s="130" t="s">
        <v>156</v>
      </c>
      <c r="B4783" s="164">
        <v>2016</v>
      </c>
      <c r="C4783" s="164">
        <v>1</v>
      </c>
      <c r="D4783" s="130" t="s">
        <v>54</v>
      </c>
      <c r="E4783" s="164">
        <v>23200</v>
      </c>
      <c r="F4783" s="164">
        <v>0</v>
      </c>
      <c r="G4783" s="164">
        <v>0</v>
      </c>
      <c r="H4783" s="164">
        <v>0</v>
      </c>
      <c r="I4783" s="164">
        <v>0</v>
      </c>
      <c r="J4783" s="164">
        <v>0</v>
      </c>
      <c r="K4783" s="164">
        <v>0</v>
      </c>
      <c r="L4783" s="164">
        <v>838</v>
      </c>
      <c r="M4783" s="164">
        <v>5748.41</v>
      </c>
      <c r="N4783" s="164">
        <v>3.5999999999999997E-2</v>
      </c>
      <c r="O4783" s="164">
        <v>0.248</v>
      </c>
      <c r="P4783" s="164">
        <v>0</v>
      </c>
      <c r="Q4783" s="164">
        <v>838</v>
      </c>
      <c r="R4783" s="164">
        <v>5748.41</v>
      </c>
      <c r="S4783" s="164">
        <v>3.5999999999999997E-2</v>
      </c>
      <c r="T4783" s="164">
        <v>0.248</v>
      </c>
    </row>
    <row r="4784" spans="1:20" ht="15.75" customHeight="1">
      <c r="A4784" s="126" t="s">
        <v>156</v>
      </c>
      <c r="B4784" s="163">
        <v>2016</v>
      </c>
      <c r="C4784" s="163">
        <v>2</v>
      </c>
      <c r="D4784" s="126" t="s">
        <v>1415</v>
      </c>
      <c r="E4784" s="163">
        <v>23200</v>
      </c>
      <c r="F4784" s="163">
        <v>0</v>
      </c>
      <c r="G4784" s="163">
        <v>0</v>
      </c>
      <c r="H4784" s="163">
        <v>0</v>
      </c>
      <c r="I4784" s="163">
        <v>0</v>
      </c>
      <c r="J4784" s="163">
        <v>0</v>
      </c>
      <c r="K4784" s="163">
        <v>4</v>
      </c>
      <c r="L4784" s="163">
        <v>24345</v>
      </c>
      <c r="M4784" s="163">
        <v>82623.75</v>
      </c>
      <c r="N4784" s="163">
        <v>1.048</v>
      </c>
      <c r="O4784" s="163">
        <v>3.5609999999999999</v>
      </c>
      <c r="P4784" s="163">
        <v>4</v>
      </c>
      <c r="Q4784" s="163">
        <v>24345</v>
      </c>
      <c r="R4784" s="163">
        <v>82623.75</v>
      </c>
      <c r="S4784" s="163">
        <v>1.048</v>
      </c>
      <c r="T4784" s="163">
        <v>3.5609999999999999</v>
      </c>
    </row>
    <row r="4785" spans="1:20" ht="15.75" customHeight="1">
      <c r="A4785" s="130" t="s">
        <v>156</v>
      </c>
      <c r="B4785" s="164">
        <v>2016</v>
      </c>
      <c r="C4785" s="164">
        <v>3</v>
      </c>
      <c r="D4785" s="130" t="s">
        <v>55</v>
      </c>
      <c r="E4785" s="164">
        <v>23200</v>
      </c>
      <c r="F4785" s="164">
        <v>0</v>
      </c>
      <c r="G4785" s="164">
        <v>0</v>
      </c>
      <c r="H4785" s="164">
        <v>0</v>
      </c>
      <c r="I4785" s="164">
        <v>0</v>
      </c>
      <c r="J4785" s="164">
        <v>0</v>
      </c>
      <c r="K4785" s="164">
        <v>12</v>
      </c>
      <c r="L4785" s="164">
        <v>1444</v>
      </c>
      <c r="M4785" s="164">
        <v>3633.67</v>
      </c>
      <c r="N4785" s="164">
        <v>6.2E-2</v>
      </c>
      <c r="O4785" s="164">
        <v>0.157</v>
      </c>
      <c r="P4785" s="164">
        <v>12</v>
      </c>
      <c r="Q4785" s="164">
        <v>1444</v>
      </c>
      <c r="R4785" s="164">
        <v>3633.67</v>
      </c>
      <c r="S4785" s="164">
        <v>6.2E-2</v>
      </c>
      <c r="T4785" s="164">
        <v>0.157</v>
      </c>
    </row>
    <row r="4786" spans="1:20" ht="15.75" customHeight="1">
      <c r="A4786" s="126" t="s">
        <v>156</v>
      </c>
      <c r="B4786" s="163">
        <v>2016</v>
      </c>
      <c r="C4786" s="163">
        <v>4</v>
      </c>
      <c r="D4786" s="126" t="s">
        <v>56</v>
      </c>
      <c r="E4786" s="163">
        <v>23200</v>
      </c>
      <c r="F4786" s="163">
        <v>0</v>
      </c>
      <c r="G4786" s="163">
        <v>0</v>
      </c>
      <c r="H4786" s="163">
        <v>0</v>
      </c>
      <c r="I4786" s="163">
        <v>0</v>
      </c>
      <c r="J4786" s="163">
        <v>0</v>
      </c>
      <c r="K4786" s="163">
        <v>2</v>
      </c>
      <c r="L4786" s="163">
        <v>300</v>
      </c>
      <c r="M4786" s="163">
        <v>1012.5</v>
      </c>
      <c r="N4786" s="163">
        <v>1.2999999999999999E-2</v>
      </c>
      <c r="O4786" s="163">
        <v>4.3999999999999997E-2</v>
      </c>
      <c r="P4786" s="163">
        <v>2</v>
      </c>
      <c r="Q4786" s="163">
        <v>300</v>
      </c>
      <c r="R4786" s="163">
        <v>1012.5</v>
      </c>
      <c r="S4786" s="163">
        <v>1.2999999999999999E-2</v>
      </c>
      <c r="T4786" s="163">
        <v>4.3999999999999997E-2</v>
      </c>
    </row>
    <row r="4787" spans="1:20" ht="15.75" customHeight="1">
      <c r="A4787" s="130" t="s">
        <v>156</v>
      </c>
      <c r="B4787" s="164">
        <v>2016</v>
      </c>
      <c r="C4787" s="164">
        <v>5</v>
      </c>
      <c r="D4787" s="130" t="s">
        <v>57</v>
      </c>
      <c r="E4787" s="164">
        <v>23200</v>
      </c>
      <c r="F4787" s="164">
        <v>0</v>
      </c>
      <c r="G4787" s="164">
        <v>0</v>
      </c>
      <c r="H4787" s="164">
        <v>0</v>
      </c>
      <c r="I4787" s="164">
        <v>0</v>
      </c>
      <c r="J4787" s="164">
        <v>0</v>
      </c>
      <c r="K4787" s="164">
        <v>39</v>
      </c>
      <c r="L4787" s="164">
        <v>8164</v>
      </c>
      <c r="M4787" s="164">
        <v>23135.17</v>
      </c>
      <c r="N4787" s="164">
        <v>0.35199999999999998</v>
      </c>
      <c r="O4787" s="164">
        <v>0.997</v>
      </c>
      <c r="P4787" s="164">
        <v>39</v>
      </c>
      <c r="Q4787" s="164">
        <v>8164</v>
      </c>
      <c r="R4787" s="164">
        <v>23135.17</v>
      </c>
      <c r="S4787" s="164">
        <v>0.35199999999999998</v>
      </c>
      <c r="T4787" s="164">
        <v>0.997</v>
      </c>
    </row>
    <row r="4788" spans="1:20" ht="15.75" customHeight="1">
      <c r="A4788" s="126" t="s">
        <v>156</v>
      </c>
      <c r="B4788" s="163">
        <v>2016</v>
      </c>
      <c r="C4788" s="163">
        <v>6</v>
      </c>
      <c r="D4788" s="126" t="s">
        <v>58</v>
      </c>
      <c r="E4788" s="163">
        <v>23200</v>
      </c>
      <c r="F4788" s="163">
        <v>0</v>
      </c>
      <c r="G4788" s="163">
        <v>0</v>
      </c>
      <c r="H4788" s="163">
        <v>0</v>
      </c>
      <c r="I4788" s="163">
        <v>0</v>
      </c>
      <c r="J4788" s="163">
        <v>0</v>
      </c>
      <c r="K4788" s="163">
        <v>14</v>
      </c>
      <c r="L4788" s="163">
        <v>696</v>
      </c>
      <c r="M4788" s="163">
        <v>1607</v>
      </c>
      <c r="N4788" s="163">
        <v>0.03</v>
      </c>
      <c r="O4788" s="163">
        <v>6.9000000000000006E-2</v>
      </c>
      <c r="P4788" s="163">
        <v>14</v>
      </c>
      <c r="Q4788" s="163">
        <v>696</v>
      </c>
      <c r="R4788" s="163">
        <v>1607</v>
      </c>
      <c r="S4788" s="163">
        <v>0.03</v>
      </c>
      <c r="T4788" s="163">
        <v>6.9000000000000006E-2</v>
      </c>
    </row>
    <row r="4789" spans="1:20" ht="15.75" customHeight="1">
      <c r="A4789" s="130" t="s">
        <v>156</v>
      </c>
      <c r="B4789" s="164">
        <v>2016</v>
      </c>
      <c r="C4789" s="164">
        <v>7</v>
      </c>
      <c r="D4789" s="130" t="s">
        <v>59</v>
      </c>
      <c r="E4789" s="164">
        <v>23200</v>
      </c>
      <c r="F4789" s="164">
        <v>0</v>
      </c>
      <c r="G4789" s="164">
        <v>0</v>
      </c>
      <c r="H4789" s="164">
        <v>0</v>
      </c>
      <c r="I4789" s="164">
        <v>0</v>
      </c>
      <c r="J4789" s="164">
        <v>0</v>
      </c>
      <c r="K4789" s="164">
        <v>1</v>
      </c>
      <c r="L4789" s="164">
        <v>7</v>
      </c>
      <c r="M4789" s="164">
        <v>14</v>
      </c>
      <c r="N4789" s="164">
        <v>0</v>
      </c>
      <c r="O4789" s="164">
        <v>1E-3</v>
      </c>
      <c r="P4789" s="164">
        <v>1</v>
      </c>
      <c r="Q4789" s="164">
        <v>7</v>
      </c>
      <c r="R4789" s="164">
        <v>14</v>
      </c>
      <c r="S4789" s="164">
        <v>0</v>
      </c>
      <c r="T4789" s="164">
        <v>1E-3</v>
      </c>
    </row>
    <row r="4790" spans="1:20" ht="15.75" customHeight="1">
      <c r="A4790" s="126" t="s">
        <v>156</v>
      </c>
      <c r="B4790" s="163">
        <v>2016</v>
      </c>
      <c r="C4790" s="163">
        <v>8</v>
      </c>
      <c r="D4790" s="126" t="s">
        <v>60</v>
      </c>
      <c r="E4790" s="163">
        <v>23200</v>
      </c>
      <c r="F4790" s="163">
        <v>0</v>
      </c>
      <c r="G4790" s="163">
        <v>0</v>
      </c>
      <c r="H4790" s="163">
        <v>0</v>
      </c>
      <c r="I4790" s="163">
        <v>0</v>
      </c>
      <c r="J4790" s="163">
        <v>0</v>
      </c>
      <c r="K4790" s="163">
        <v>1</v>
      </c>
      <c r="L4790" s="163">
        <v>1</v>
      </c>
      <c r="M4790" s="163">
        <v>5</v>
      </c>
      <c r="N4790" s="163">
        <v>0</v>
      </c>
      <c r="O4790" s="163">
        <v>0</v>
      </c>
      <c r="P4790" s="163">
        <v>1</v>
      </c>
      <c r="Q4790" s="163">
        <v>1</v>
      </c>
      <c r="R4790" s="163">
        <v>5</v>
      </c>
      <c r="S4790" s="163">
        <v>0</v>
      </c>
      <c r="T4790" s="163">
        <v>0</v>
      </c>
    </row>
    <row r="4791" spans="1:20" ht="15.75" customHeight="1">
      <c r="A4791" s="130" t="s">
        <v>156</v>
      </c>
      <c r="B4791" s="164">
        <v>2016</v>
      </c>
      <c r="C4791" s="164">
        <v>9</v>
      </c>
      <c r="D4791" s="130" t="s">
        <v>61</v>
      </c>
      <c r="E4791" s="164">
        <v>23200</v>
      </c>
      <c r="F4791" s="164">
        <v>0</v>
      </c>
      <c r="G4791" s="164">
        <v>0</v>
      </c>
      <c r="H4791" s="164">
        <v>0</v>
      </c>
      <c r="I4791" s="164">
        <v>0</v>
      </c>
      <c r="J4791" s="164">
        <v>0</v>
      </c>
      <c r="K4791" s="164">
        <v>7</v>
      </c>
      <c r="L4791" s="164">
        <v>468</v>
      </c>
      <c r="M4791" s="164">
        <v>3873.5</v>
      </c>
      <c r="N4791" s="164">
        <v>0.02</v>
      </c>
      <c r="O4791" s="164">
        <v>0.16700000000000001</v>
      </c>
      <c r="P4791" s="164">
        <v>7</v>
      </c>
      <c r="Q4791" s="164">
        <v>468</v>
      </c>
      <c r="R4791" s="164">
        <v>3873.5</v>
      </c>
      <c r="S4791" s="164">
        <v>0.02</v>
      </c>
      <c r="T4791" s="164">
        <v>0.16700000000000001</v>
      </c>
    </row>
    <row r="4792" spans="1:20" ht="15.75" customHeight="1">
      <c r="A4792" s="126" t="s">
        <v>156</v>
      </c>
      <c r="B4792" s="163">
        <v>2017</v>
      </c>
      <c r="C4792" s="163">
        <v>0</v>
      </c>
      <c r="D4792" s="126" t="s">
        <v>53</v>
      </c>
      <c r="E4792" s="163">
        <v>23422</v>
      </c>
      <c r="F4792" s="163">
        <v>0</v>
      </c>
      <c r="G4792" s="163">
        <v>0</v>
      </c>
      <c r="H4792" s="163">
        <v>0</v>
      </c>
      <c r="I4792" s="163">
        <v>0</v>
      </c>
      <c r="J4792" s="163">
        <v>0</v>
      </c>
      <c r="K4792" s="163">
        <v>1</v>
      </c>
      <c r="L4792" s="163">
        <v>4</v>
      </c>
      <c r="M4792" s="163">
        <v>8</v>
      </c>
      <c r="N4792" s="163">
        <v>0</v>
      </c>
      <c r="O4792" s="163">
        <v>0</v>
      </c>
      <c r="P4792" s="163">
        <v>1</v>
      </c>
      <c r="Q4792" s="163">
        <v>4</v>
      </c>
      <c r="R4792" s="163">
        <v>8</v>
      </c>
      <c r="S4792" s="163">
        <v>0</v>
      </c>
      <c r="T4792" s="163">
        <v>0</v>
      </c>
    </row>
    <row r="4793" spans="1:20" ht="15.75" customHeight="1">
      <c r="A4793" s="130" t="s">
        <v>156</v>
      </c>
      <c r="B4793" s="164">
        <v>2017</v>
      </c>
      <c r="C4793" s="164">
        <v>1</v>
      </c>
      <c r="D4793" s="130" t="s">
        <v>54</v>
      </c>
      <c r="E4793" s="164">
        <v>23422</v>
      </c>
      <c r="F4793" s="164">
        <v>0</v>
      </c>
      <c r="G4793" s="164">
        <v>0</v>
      </c>
      <c r="H4793" s="164">
        <v>0</v>
      </c>
      <c r="I4793" s="164">
        <v>0</v>
      </c>
      <c r="J4793" s="164">
        <v>0</v>
      </c>
      <c r="K4793" s="164">
        <v>21</v>
      </c>
      <c r="L4793" s="164">
        <v>4796</v>
      </c>
      <c r="M4793" s="164">
        <v>24157.5</v>
      </c>
      <c r="N4793" s="164">
        <v>0.20499999999999999</v>
      </c>
      <c r="O4793" s="164">
        <v>1.03</v>
      </c>
      <c r="P4793" s="164">
        <v>21</v>
      </c>
      <c r="Q4793" s="164">
        <v>4796</v>
      </c>
      <c r="R4793" s="164">
        <v>24157.5</v>
      </c>
      <c r="S4793" s="164">
        <v>0.20499999999999999</v>
      </c>
      <c r="T4793" s="164">
        <v>1.03</v>
      </c>
    </row>
    <row r="4794" spans="1:20" ht="15.75" customHeight="1">
      <c r="A4794" s="126" t="s">
        <v>156</v>
      </c>
      <c r="B4794" s="163">
        <v>2017</v>
      </c>
      <c r="C4794" s="163">
        <v>2</v>
      </c>
      <c r="D4794" s="126" t="s">
        <v>1415</v>
      </c>
      <c r="E4794" s="163">
        <v>23422</v>
      </c>
      <c r="F4794" s="163">
        <v>0</v>
      </c>
      <c r="G4794" s="163">
        <v>0</v>
      </c>
      <c r="H4794" s="163">
        <v>0</v>
      </c>
      <c r="I4794" s="163">
        <v>0</v>
      </c>
      <c r="J4794" s="163">
        <v>0</v>
      </c>
      <c r="K4794" s="163">
        <v>4</v>
      </c>
      <c r="L4794" s="163">
        <v>10645</v>
      </c>
      <c r="M4794" s="163">
        <v>20880.169999999998</v>
      </c>
      <c r="N4794" s="163">
        <v>0.45400000000000001</v>
      </c>
      <c r="O4794" s="163">
        <v>0.89100000000000001</v>
      </c>
      <c r="P4794" s="163">
        <v>4</v>
      </c>
      <c r="Q4794" s="163">
        <v>10645</v>
      </c>
      <c r="R4794" s="163">
        <v>20880.169999999998</v>
      </c>
      <c r="S4794" s="163">
        <v>0.45400000000000001</v>
      </c>
      <c r="T4794" s="163">
        <v>0.89100000000000001</v>
      </c>
    </row>
    <row r="4795" spans="1:20" ht="15.75" customHeight="1">
      <c r="A4795" s="130" t="s">
        <v>156</v>
      </c>
      <c r="B4795" s="164">
        <v>2017</v>
      </c>
      <c r="C4795" s="164">
        <v>3</v>
      </c>
      <c r="D4795" s="130" t="s">
        <v>55</v>
      </c>
      <c r="E4795" s="164">
        <v>23422</v>
      </c>
      <c r="F4795" s="164">
        <v>0</v>
      </c>
      <c r="G4795" s="164">
        <v>0</v>
      </c>
      <c r="H4795" s="164">
        <v>0</v>
      </c>
      <c r="I4795" s="164">
        <v>0</v>
      </c>
      <c r="J4795" s="164">
        <v>0</v>
      </c>
      <c r="K4795" s="164">
        <v>2</v>
      </c>
      <c r="L4795" s="164">
        <v>8</v>
      </c>
      <c r="M4795" s="164">
        <v>17</v>
      </c>
      <c r="N4795" s="164">
        <v>0</v>
      </c>
      <c r="O4795" s="164">
        <v>1E-3</v>
      </c>
      <c r="P4795" s="164">
        <v>2</v>
      </c>
      <c r="Q4795" s="164">
        <v>8</v>
      </c>
      <c r="R4795" s="164">
        <v>17</v>
      </c>
      <c r="S4795" s="164">
        <v>0</v>
      </c>
      <c r="T4795" s="164">
        <v>1E-3</v>
      </c>
    </row>
    <row r="4796" spans="1:20" ht="15.75" customHeight="1">
      <c r="A4796" s="126" t="s">
        <v>156</v>
      </c>
      <c r="B4796" s="163">
        <v>2017</v>
      </c>
      <c r="C4796" s="163">
        <v>4</v>
      </c>
      <c r="D4796" s="126" t="s">
        <v>56</v>
      </c>
      <c r="E4796" s="163">
        <v>23422</v>
      </c>
      <c r="F4796" s="163">
        <v>0</v>
      </c>
      <c r="G4796" s="163">
        <v>0</v>
      </c>
      <c r="H4796" s="163">
        <v>0</v>
      </c>
      <c r="I4796" s="163">
        <v>0</v>
      </c>
      <c r="J4796" s="163">
        <v>0</v>
      </c>
      <c r="K4796" s="163">
        <v>0</v>
      </c>
      <c r="L4796" s="163">
        <v>0</v>
      </c>
      <c r="M4796" s="163">
        <v>0</v>
      </c>
      <c r="N4796" s="163">
        <v>0</v>
      </c>
      <c r="O4796" s="163">
        <v>0</v>
      </c>
      <c r="P4796" s="163">
        <v>0</v>
      </c>
      <c r="Q4796" s="163">
        <v>0</v>
      </c>
      <c r="R4796" s="163">
        <v>0</v>
      </c>
      <c r="S4796" s="163">
        <v>0</v>
      </c>
      <c r="T4796" s="163">
        <v>0</v>
      </c>
    </row>
    <row r="4797" spans="1:20" ht="15.75" customHeight="1">
      <c r="A4797" s="130" t="s">
        <v>156</v>
      </c>
      <c r="B4797" s="164">
        <v>2017</v>
      </c>
      <c r="C4797" s="164">
        <v>5</v>
      </c>
      <c r="D4797" s="130" t="s">
        <v>57</v>
      </c>
      <c r="E4797" s="164">
        <v>23422</v>
      </c>
      <c r="F4797" s="164">
        <v>0</v>
      </c>
      <c r="G4797" s="164">
        <v>0</v>
      </c>
      <c r="H4797" s="164">
        <v>0</v>
      </c>
      <c r="I4797" s="164">
        <v>0</v>
      </c>
      <c r="J4797" s="164">
        <v>0</v>
      </c>
      <c r="K4797" s="164">
        <v>22</v>
      </c>
      <c r="L4797" s="164">
        <v>700</v>
      </c>
      <c r="M4797" s="164">
        <v>2252.25</v>
      </c>
      <c r="N4797" s="164">
        <v>0.03</v>
      </c>
      <c r="O4797" s="164">
        <v>9.6000000000000002E-2</v>
      </c>
      <c r="P4797" s="164">
        <v>22</v>
      </c>
      <c r="Q4797" s="164">
        <v>700</v>
      </c>
      <c r="R4797" s="164">
        <v>2252.25</v>
      </c>
      <c r="S4797" s="164">
        <v>0.03</v>
      </c>
      <c r="T4797" s="164">
        <v>9.6000000000000002E-2</v>
      </c>
    </row>
    <row r="4798" spans="1:20" ht="15.75" customHeight="1">
      <c r="A4798" s="126" t="s">
        <v>156</v>
      </c>
      <c r="B4798" s="163">
        <v>2017</v>
      </c>
      <c r="C4798" s="163">
        <v>6</v>
      </c>
      <c r="D4798" s="126" t="s">
        <v>58</v>
      </c>
      <c r="E4798" s="163">
        <v>23422</v>
      </c>
      <c r="F4798" s="163">
        <v>0</v>
      </c>
      <c r="G4798" s="163">
        <v>0</v>
      </c>
      <c r="H4798" s="163">
        <v>0</v>
      </c>
      <c r="I4798" s="163">
        <v>0</v>
      </c>
      <c r="J4798" s="163">
        <v>0</v>
      </c>
      <c r="K4798" s="163">
        <v>8</v>
      </c>
      <c r="L4798" s="163">
        <v>417</v>
      </c>
      <c r="M4798" s="163">
        <v>1528.5</v>
      </c>
      <c r="N4798" s="163">
        <v>1.7999999999999999E-2</v>
      </c>
      <c r="O4798" s="163">
        <v>6.5000000000000002E-2</v>
      </c>
      <c r="P4798" s="163">
        <v>8</v>
      </c>
      <c r="Q4798" s="163">
        <v>417</v>
      </c>
      <c r="R4798" s="163">
        <v>1528.5</v>
      </c>
      <c r="S4798" s="163">
        <v>1.7999999999999999E-2</v>
      </c>
      <c r="T4798" s="163">
        <v>6.5000000000000002E-2</v>
      </c>
    </row>
    <row r="4799" spans="1:20" ht="15.75" customHeight="1">
      <c r="A4799" s="130" t="s">
        <v>156</v>
      </c>
      <c r="B4799" s="164">
        <v>2017</v>
      </c>
      <c r="C4799" s="164">
        <v>7</v>
      </c>
      <c r="D4799" s="130" t="s">
        <v>59</v>
      </c>
      <c r="E4799" s="164">
        <v>23422</v>
      </c>
      <c r="F4799" s="164">
        <v>0</v>
      </c>
      <c r="G4799" s="164">
        <v>0</v>
      </c>
      <c r="H4799" s="164">
        <v>0</v>
      </c>
      <c r="I4799" s="164">
        <v>0</v>
      </c>
      <c r="J4799" s="164">
        <v>0</v>
      </c>
      <c r="K4799" s="164">
        <v>0</v>
      </c>
      <c r="L4799" s="164">
        <v>0</v>
      </c>
      <c r="M4799" s="164">
        <v>0</v>
      </c>
      <c r="N4799" s="164">
        <v>0</v>
      </c>
      <c r="O4799" s="164">
        <v>0</v>
      </c>
      <c r="P4799" s="164">
        <v>0</v>
      </c>
      <c r="Q4799" s="164">
        <v>0</v>
      </c>
      <c r="R4799" s="164">
        <v>0</v>
      </c>
      <c r="S4799" s="164">
        <v>0</v>
      </c>
      <c r="T4799" s="164">
        <v>0</v>
      </c>
    </row>
    <row r="4800" spans="1:20" ht="15.75" customHeight="1">
      <c r="A4800" s="126" t="s">
        <v>156</v>
      </c>
      <c r="B4800" s="163">
        <v>2017</v>
      </c>
      <c r="C4800" s="163">
        <v>8</v>
      </c>
      <c r="D4800" s="126" t="s">
        <v>60</v>
      </c>
      <c r="E4800" s="163">
        <v>23422</v>
      </c>
      <c r="F4800" s="163">
        <v>0</v>
      </c>
      <c r="G4800" s="163">
        <v>0</v>
      </c>
      <c r="H4800" s="163">
        <v>0</v>
      </c>
      <c r="I4800" s="163">
        <v>0</v>
      </c>
      <c r="J4800" s="163">
        <v>0</v>
      </c>
      <c r="K4800" s="163">
        <v>0</v>
      </c>
      <c r="L4800" s="163">
        <v>0</v>
      </c>
      <c r="M4800" s="163">
        <v>0</v>
      </c>
      <c r="N4800" s="163">
        <v>0</v>
      </c>
      <c r="O4800" s="163">
        <v>0</v>
      </c>
      <c r="P4800" s="163">
        <v>0</v>
      </c>
      <c r="Q4800" s="163">
        <v>0</v>
      </c>
      <c r="R4800" s="163">
        <v>0</v>
      </c>
      <c r="S4800" s="163">
        <v>0</v>
      </c>
      <c r="T4800" s="163">
        <v>0</v>
      </c>
    </row>
    <row r="4801" spans="1:20" ht="15.75" customHeight="1">
      <c r="A4801" s="130" t="s">
        <v>156</v>
      </c>
      <c r="B4801" s="164">
        <v>2017</v>
      </c>
      <c r="C4801" s="164">
        <v>9</v>
      </c>
      <c r="D4801" s="130" t="s">
        <v>61</v>
      </c>
      <c r="E4801" s="164">
        <v>23422</v>
      </c>
      <c r="F4801" s="164">
        <v>0</v>
      </c>
      <c r="G4801" s="164">
        <v>0</v>
      </c>
      <c r="H4801" s="164">
        <v>0</v>
      </c>
      <c r="I4801" s="164">
        <v>0</v>
      </c>
      <c r="J4801" s="164">
        <v>0</v>
      </c>
      <c r="K4801" s="164">
        <v>6</v>
      </c>
      <c r="L4801" s="164">
        <v>98</v>
      </c>
      <c r="M4801" s="164">
        <v>245.83</v>
      </c>
      <c r="N4801" s="164">
        <v>4.0000000000000001E-3</v>
      </c>
      <c r="O4801" s="164">
        <v>0.01</v>
      </c>
      <c r="P4801" s="164">
        <v>6</v>
      </c>
      <c r="Q4801" s="164">
        <v>98</v>
      </c>
      <c r="R4801" s="164">
        <v>245.83</v>
      </c>
      <c r="S4801" s="164">
        <v>4.0000000000000001E-3</v>
      </c>
      <c r="T4801" s="164">
        <v>0.01</v>
      </c>
    </row>
    <row r="4802" spans="1:20" ht="15.75" customHeight="1">
      <c r="A4802" s="126" t="s">
        <v>156</v>
      </c>
      <c r="B4802" s="163">
        <v>2018</v>
      </c>
      <c r="C4802" s="163">
        <v>0</v>
      </c>
      <c r="D4802" s="126" t="s">
        <v>53</v>
      </c>
      <c r="E4802" s="163">
        <v>23537</v>
      </c>
      <c r="F4802" s="163">
        <v>0</v>
      </c>
      <c r="G4802" s="163">
        <v>0</v>
      </c>
      <c r="H4802" s="163">
        <v>0</v>
      </c>
      <c r="I4802" s="163">
        <v>0</v>
      </c>
      <c r="J4802" s="163">
        <v>0</v>
      </c>
      <c r="K4802" s="163">
        <v>6</v>
      </c>
      <c r="L4802" s="163">
        <v>1096</v>
      </c>
      <c r="M4802" s="163">
        <v>4185.25</v>
      </c>
      <c r="N4802" s="163">
        <v>4.7E-2</v>
      </c>
      <c r="O4802" s="163">
        <v>0.17799999999999999</v>
      </c>
      <c r="P4802" s="163">
        <v>6</v>
      </c>
      <c r="Q4802" s="163">
        <v>1096</v>
      </c>
      <c r="R4802" s="163">
        <v>4185.25</v>
      </c>
      <c r="S4802" s="163">
        <v>4.7E-2</v>
      </c>
      <c r="T4802" s="163">
        <v>0.17799999999999999</v>
      </c>
    </row>
    <row r="4803" spans="1:20" ht="15.75" customHeight="1">
      <c r="A4803" s="130" t="s">
        <v>156</v>
      </c>
      <c r="B4803" s="164">
        <v>2018</v>
      </c>
      <c r="C4803" s="164">
        <v>1</v>
      </c>
      <c r="D4803" s="130" t="s">
        <v>54</v>
      </c>
      <c r="E4803" s="164">
        <v>23537</v>
      </c>
      <c r="F4803" s="164">
        <v>0</v>
      </c>
      <c r="G4803" s="164">
        <v>0</v>
      </c>
      <c r="H4803" s="164">
        <v>0</v>
      </c>
      <c r="I4803" s="164">
        <v>0</v>
      </c>
      <c r="J4803" s="164">
        <v>0</v>
      </c>
      <c r="K4803" s="164">
        <v>28</v>
      </c>
      <c r="L4803" s="164">
        <v>923</v>
      </c>
      <c r="M4803" s="164">
        <v>3613.25</v>
      </c>
      <c r="N4803" s="164">
        <v>3.9E-2</v>
      </c>
      <c r="O4803" s="164">
        <v>0.154</v>
      </c>
      <c r="P4803" s="164">
        <v>28</v>
      </c>
      <c r="Q4803" s="164">
        <v>923</v>
      </c>
      <c r="R4803" s="164">
        <v>3613.25</v>
      </c>
      <c r="S4803" s="164">
        <v>3.9E-2</v>
      </c>
      <c r="T4803" s="164">
        <v>0.154</v>
      </c>
    </row>
    <row r="4804" spans="1:20" ht="15.75" customHeight="1">
      <c r="A4804" s="126" t="s">
        <v>156</v>
      </c>
      <c r="B4804" s="163">
        <v>2018</v>
      </c>
      <c r="C4804" s="163">
        <v>2</v>
      </c>
      <c r="D4804" s="126" t="s">
        <v>1415</v>
      </c>
      <c r="E4804" s="163">
        <v>23537</v>
      </c>
      <c r="F4804" s="163">
        <v>0</v>
      </c>
      <c r="G4804" s="163">
        <v>0</v>
      </c>
      <c r="H4804" s="163">
        <v>0</v>
      </c>
      <c r="I4804" s="163">
        <v>0</v>
      </c>
      <c r="J4804" s="163">
        <v>0</v>
      </c>
      <c r="K4804" s="163">
        <v>13</v>
      </c>
      <c r="L4804" s="163">
        <v>6709</v>
      </c>
      <c r="M4804" s="163">
        <v>22188</v>
      </c>
      <c r="N4804" s="163">
        <v>0.28499999999999998</v>
      </c>
      <c r="O4804" s="163">
        <v>0.94299999999999995</v>
      </c>
      <c r="P4804" s="163">
        <v>13</v>
      </c>
      <c r="Q4804" s="163">
        <v>6709</v>
      </c>
      <c r="R4804" s="163">
        <v>22188</v>
      </c>
      <c r="S4804" s="163">
        <v>0.28499999999999998</v>
      </c>
      <c r="T4804" s="163">
        <v>0.94299999999999995</v>
      </c>
    </row>
    <row r="4805" spans="1:20" ht="15.75" customHeight="1">
      <c r="A4805" s="130" t="s">
        <v>156</v>
      </c>
      <c r="B4805" s="164">
        <v>2018</v>
      </c>
      <c r="C4805" s="164">
        <v>3</v>
      </c>
      <c r="D4805" s="130" t="s">
        <v>55</v>
      </c>
      <c r="E4805" s="164">
        <v>23537</v>
      </c>
      <c r="F4805" s="164">
        <v>0</v>
      </c>
      <c r="G4805" s="164">
        <v>0</v>
      </c>
      <c r="H4805" s="164">
        <v>0</v>
      </c>
      <c r="I4805" s="164">
        <v>0</v>
      </c>
      <c r="J4805" s="164">
        <v>0</v>
      </c>
      <c r="K4805" s="164">
        <v>5</v>
      </c>
      <c r="L4805" s="164">
        <v>713</v>
      </c>
      <c r="M4805" s="164">
        <v>1583.5</v>
      </c>
      <c r="N4805" s="164">
        <v>0.03</v>
      </c>
      <c r="O4805" s="164">
        <v>6.7000000000000004E-2</v>
      </c>
      <c r="P4805" s="164">
        <v>5</v>
      </c>
      <c r="Q4805" s="164">
        <v>713</v>
      </c>
      <c r="R4805" s="164">
        <v>1583.5</v>
      </c>
      <c r="S4805" s="164">
        <v>0.03</v>
      </c>
      <c r="T4805" s="164">
        <v>6.7000000000000004E-2</v>
      </c>
    </row>
    <row r="4806" spans="1:20" ht="15.75" customHeight="1">
      <c r="A4806" s="126" t="s">
        <v>156</v>
      </c>
      <c r="B4806" s="163">
        <v>2018</v>
      </c>
      <c r="C4806" s="163">
        <v>4</v>
      </c>
      <c r="D4806" s="126" t="s">
        <v>56</v>
      </c>
      <c r="E4806" s="163">
        <v>23537</v>
      </c>
      <c r="F4806" s="163">
        <v>0</v>
      </c>
      <c r="G4806" s="163">
        <v>0</v>
      </c>
      <c r="H4806" s="163">
        <v>0</v>
      </c>
      <c r="I4806" s="163">
        <v>0</v>
      </c>
      <c r="J4806" s="163">
        <v>0</v>
      </c>
      <c r="K4806" s="163">
        <v>0</v>
      </c>
      <c r="L4806" s="163">
        <v>0</v>
      </c>
      <c r="M4806" s="163">
        <v>0</v>
      </c>
      <c r="N4806" s="163">
        <v>0</v>
      </c>
      <c r="O4806" s="163">
        <v>0</v>
      </c>
      <c r="P4806" s="163">
        <v>0</v>
      </c>
      <c r="Q4806" s="163">
        <v>0</v>
      </c>
      <c r="R4806" s="163">
        <v>0</v>
      </c>
      <c r="S4806" s="163">
        <v>0</v>
      </c>
      <c r="T4806" s="163">
        <v>0</v>
      </c>
    </row>
    <row r="4807" spans="1:20" ht="15.75" customHeight="1">
      <c r="A4807" s="130" t="s">
        <v>156</v>
      </c>
      <c r="B4807" s="164">
        <v>2018</v>
      </c>
      <c r="C4807" s="164">
        <v>5</v>
      </c>
      <c r="D4807" s="130" t="s">
        <v>57</v>
      </c>
      <c r="E4807" s="164">
        <v>23537</v>
      </c>
      <c r="F4807" s="164">
        <v>0</v>
      </c>
      <c r="G4807" s="164">
        <v>0</v>
      </c>
      <c r="H4807" s="164">
        <v>0</v>
      </c>
      <c r="I4807" s="164">
        <v>0</v>
      </c>
      <c r="J4807" s="164">
        <v>0</v>
      </c>
      <c r="K4807" s="164">
        <v>33</v>
      </c>
      <c r="L4807" s="164">
        <v>1093</v>
      </c>
      <c r="M4807" s="164">
        <v>2650.58</v>
      </c>
      <c r="N4807" s="164">
        <v>4.5999999999999999E-2</v>
      </c>
      <c r="O4807" s="164">
        <v>0.113</v>
      </c>
      <c r="P4807" s="164">
        <v>33</v>
      </c>
      <c r="Q4807" s="164">
        <v>1093</v>
      </c>
      <c r="R4807" s="164">
        <v>2650.58</v>
      </c>
      <c r="S4807" s="164">
        <v>4.5999999999999999E-2</v>
      </c>
      <c r="T4807" s="164">
        <v>0.113</v>
      </c>
    </row>
    <row r="4808" spans="1:20" ht="15.75" customHeight="1">
      <c r="A4808" s="126" t="s">
        <v>156</v>
      </c>
      <c r="B4808" s="163">
        <v>2018</v>
      </c>
      <c r="C4808" s="163">
        <v>6</v>
      </c>
      <c r="D4808" s="126" t="s">
        <v>58</v>
      </c>
      <c r="E4808" s="163">
        <v>23537</v>
      </c>
      <c r="F4808" s="163">
        <v>0</v>
      </c>
      <c r="G4808" s="163">
        <v>0</v>
      </c>
      <c r="H4808" s="163">
        <v>0</v>
      </c>
      <c r="I4808" s="163">
        <v>0</v>
      </c>
      <c r="J4808" s="163">
        <v>0</v>
      </c>
      <c r="K4808" s="163">
        <v>10</v>
      </c>
      <c r="L4808" s="163">
        <v>487</v>
      </c>
      <c r="M4808" s="163">
        <v>986.75</v>
      </c>
      <c r="N4808" s="163">
        <v>2.1000000000000001E-2</v>
      </c>
      <c r="O4808" s="163">
        <v>4.2000000000000003E-2</v>
      </c>
      <c r="P4808" s="163">
        <v>10</v>
      </c>
      <c r="Q4808" s="163">
        <v>487</v>
      </c>
      <c r="R4808" s="163">
        <v>986.75</v>
      </c>
      <c r="S4808" s="163">
        <v>2.1000000000000001E-2</v>
      </c>
      <c r="T4808" s="163">
        <v>4.2000000000000003E-2</v>
      </c>
    </row>
    <row r="4809" spans="1:20" ht="15.75" customHeight="1">
      <c r="A4809" s="130" t="s">
        <v>156</v>
      </c>
      <c r="B4809" s="164">
        <v>2018</v>
      </c>
      <c r="C4809" s="164">
        <v>7</v>
      </c>
      <c r="D4809" s="130" t="s">
        <v>59</v>
      </c>
      <c r="E4809" s="164">
        <v>23537</v>
      </c>
      <c r="F4809" s="164">
        <v>0</v>
      </c>
      <c r="G4809" s="164">
        <v>0</v>
      </c>
      <c r="H4809" s="164">
        <v>0</v>
      </c>
      <c r="I4809" s="164">
        <v>0</v>
      </c>
      <c r="J4809" s="164">
        <v>0</v>
      </c>
      <c r="K4809" s="164">
        <v>0</v>
      </c>
      <c r="L4809" s="164">
        <v>0</v>
      </c>
      <c r="M4809" s="164">
        <v>0</v>
      </c>
      <c r="N4809" s="164">
        <v>0</v>
      </c>
      <c r="O4809" s="164">
        <v>0</v>
      </c>
      <c r="P4809" s="164">
        <v>0</v>
      </c>
      <c r="Q4809" s="164">
        <v>0</v>
      </c>
      <c r="R4809" s="164">
        <v>0</v>
      </c>
      <c r="S4809" s="164">
        <v>0</v>
      </c>
      <c r="T4809" s="164">
        <v>0</v>
      </c>
    </row>
    <row r="4810" spans="1:20" ht="15.75" customHeight="1">
      <c r="A4810" s="126" t="s">
        <v>156</v>
      </c>
      <c r="B4810" s="163">
        <v>2018</v>
      </c>
      <c r="C4810" s="163">
        <v>8</v>
      </c>
      <c r="D4810" s="126" t="s">
        <v>60</v>
      </c>
      <c r="E4810" s="163">
        <v>23537</v>
      </c>
      <c r="F4810" s="163">
        <v>0</v>
      </c>
      <c r="G4810" s="163">
        <v>0</v>
      </c>
      <c r="H4810" s="163">
        <v>0</v>
      </c>
      <c r="I4810" s="163">
        <v>0</v>
      </c>
      <c r="J4810" s="163">
        <v>0</v>
      </c>
      <c r="K4810" s="163">
        <v>5</v>
      </c>
      <c r="L4810" s="163">
        <v>367</v>
      </c>
      <c r="M4810" s="163">
        <v>101</v>
      </c>
      <c r="N4810" s="163">
        <v>1.6E-2</v>
      </c>
      <c r="O4810" s="163">
        <v>4.0000000000000001E-3</v>
      </c>
      <c r="P4810" s="163">
        <v>5</v>
      </c>
      <c r="Q4810" s="163">
        <v>367</v>
      </c>
      <c r="R4810" s="163">
        <v>101</v>
      </c>
      <c r="S4810" s="163">
        <v>1.6E-2</v>
      </c>
      <c r="T4810" s="163">
        <v>4.0000000000000001E-3</v>
      </c>
    </row>
    <row r="4811" spans="1:20" ht="15.75" customHeight="1">
      <c r="A4811" s="130" t="s">
        <v>156</v>
      </c>
      <c r="B4811" s="164">
        <v>2018</v>
      </c>
      <c r="C4811" s="164">
        <v>9</v>
      </c>
      <c r="D4811" s="130" t="s">
        <v>61</v>
      </c>
      <c r="E4811" s="164">
        <v>23537</v>
      </c>
      <c r="F4811" s="164">
        <v>0</v>
      </c>
      <c r="G4811" s="164">
        <v>0</v>
      </c>
      <c r="H4811" s="164">
        <v>0</v>
      </c>
      <c r="I4811" s="164">
        <v>0</v>
      </c>
      <c r="J4811" s="164">
        <v>0</v>
      </c>
      <c r="K4811" s="164">
        <v>5</v>
      </c>
      <c r="L4811" s="164">
        <v>272</v>
      </c>
      <c r="M4811" s="164">
        <v>511.25</v>
      </c>
      <c r="N4811" s="164">
        <v>1.2E-2</v>
      </c>
      <c r="O4811" s="164">
        <v>2.1999999999999999E-2</v>
      </c>
      <c r="P4811" s="164">
        <v>5</v>
      </c>
      <c r="Q4811" s="164">
        <v>272</v>
      </c>
      <c r="R4811" s="164">
        <v>511.25</v>
      </c>
      <c r="S4811" s="164">
        <v>1.2E-2</v>
      </c>
      <c r="T4811" s="164">
        <v>2.1999999999999999E-2</v>
      </c>
    </row>
    <row r="4812" spans="1:20" ht="15.75" customHeight="1">
      <c r="A4812" s="126" t="s">
        <v>156</v>
      </c>
      <c r="B4812" s="163">
        <v>2019</v>
      </c>
      <c r="C4812" s="163">
        <v>0</v>
      </c>
      <c r="D4812" s="126" t="s">
        <v>53</v>
      </c>
      <c r="E4812" s="163">
        <v>23658</v>
      </c>
      <c r="F4812" s="163">
        <v>0</v>
      </c>
      <c r="G4812" s="163">
        <v>0</v>
      </c>
      <c r="H4812" s="163">
        <v>0</v>
      </c>
      <c r="I4812" s="163">
        <v>0</v>
      </c>
      <c r="J4812" s="163">
        <v>0</v>
      </c>
      <c r="K4812" s="163">
        <v>3</v>
      </c>
      <c r="L4812" s="163">
        <v>551</v>
      </c>
      <c r="M4812" s="163">
        <v>928</v>
      </c>
      <c r="N4812" s="163">
        <v>2.3E-2</v>
      </c>
      <c r="O4812" s="163">
        <v>3.9E-2</v>
      </c>
      <c r="P4812" s="163">
        <v>3</v>
      </c>
      <c r="Q4812" s="163">
        <v>551</v>
      </c>
      <c r="R4812" s="163">
        <v>928</v>
      </c>
      <c r="S4812" s="163">
        <v>2.3E-2</v>
      </c>
      <c r="T4812" s="163">
        <v>3.9E-2</v>
      </c>
    </row>
    <row r="4813" spans="1:20" ht="15.75" customHeight="1">
      <c r="A4813" s="130" t="s">
        <v>156</v>
      </c>
      <c r="B4813" s="164">
        <v>2019</v>
      </c>
      <c r="C4813" s="164">
        <v>1</v>
      </c>
      <c r="D4813" s="130" t="s">
        <v>54</v>
      </c>
      <c r="E4813" s="164">
        <v>23658</v>
      </c>
      <c r="F4813" s="164">
        <v>0</v>
      </c>
      <c r="G4813" s="164">
        <v>0</v>
      </c>
      <c r="H4813" s="164">
        <v>0</v>
      </c>
      <c r="I4813" s="164">
        <v>0</v>
      </c>
      <c r="J4813" s="164">
        <v>0</v>
      </c>
      <c r="K4813" s="164">
        <v>37</v>
      </c>
      <c r="L4813" s="164">
        <v>4108</v>
      </c>
      <c r="M4813" s="164">
        <v>17598.16</v>
      </c>
      <c r="N4813" s="164">
        <v>0.17399999999999999</v>
      </c>
      <c r="O4813" s="164">
        <v>0.74399999999999999</v>
      </c>
      <c r="P4813" s="164">
        <v>37</v>
      </c>
      <c r="Q4813" s="164">
        <v>4108</v>
      </c>
      <c r="R4813" s="164">
        <v>17598.16</v>
      </c>
      <c r="S4813" s="164">
        <v>0.17399999999999999</v>
      </c>
      <c r="T4813" s="164">
        <v>0.74399999999999999</v>
      </c>
    </row>
    <row r="4814" spans="1:20" ht="15.75" customHeight="1">
      <c r="A4814" s="126" t="s">
        <v>156</v>
      </c>
      <c r="B4814" s="163">
        <v>2019</v>
      </c>
      <c r="C4814" s="163">
        <v>2</v>
      </c>
      <c r="D4814" s="126" t="s">
        <v>1415</v>
      </c>
      <c r="E4814" s="163">
        <v>23658</v>
      </c>
      <c r="F4814" s="163">
        <v>0</v>
      </c>
      <c r="G4814" s="163">
        <v>0</v>
      </c>
      <c r="H4814" s="163">
        <v>0</v>
      </c>
      <c r="I4814" s="163">
        <v>0</v>
      </c>
      <c r="J4814" s="163">
        <v>0</v>
      </c>
      <c r="K4814" s="163">
        <v>13</v>
      </c>
      <c r="L4814" s="163">
        <v>19902</v>
      </c>
      <c r="M4814" s="163">
        <v>82068</v>
      </c>
      <c r="N4814" s="163">
        <v>0.84099999999999997</v>
      </c>
      <c r="O4814" s="163">
        <v>3.468</v>
      </c>
      <c r="P4814" s="163">
        <v>13</v>
      </c>
      <c r="Q4814" s="163">
        <v>19902</v>
      </c>
      <c r="R4814" s="163">
        <v>82068</v>
      </c>
      <c r="S4814" s="163">
        <v>0.84099999999999997</v>
      </c>
      <c r="T4814" s="163">
        <v>3.468</v>
      </c>
    </row>
    <row r="4815" spans="1:20" ht="15.75" customHeight="1">
      <c r="A4815" s="130" t="s">
        <v>156</v>
      </c>
      <c r="B4815" s="164">
        <v>2019</v>
      </c>
      <c r="C4815" s="164">
        <v>3</v>
      </c>
      <c r="D4815" s="130" t="s">
        <v>55</v>
      </c>
      <c r="E4815" s="164">
        <v>23658</v>
      </c>
      <c r="F4815" s="164">
        <v>0</v>
      </c>
      <c r="G4815" s="164">
        <v>0</v>
      </c>
      <c r="H4815" s="164">
        <v>0</v>
      </c>
      <c r="I4815" s="164">
        <v>0</v>
      </c>
      <c r="J4815" s="164">
        <v>0</v>
      </c>
      <c r="K4815" s="164">
        <v>8</v>
      </c>
      <c r="L4815" s="164">
        <v>854</v>
      </c>
      <c r="M4815" s="164">
        <v>2294</v>
      </c>
      <c r="N4815" s="164">
        <v>3.5999999999999997E-2</v>
      </c>
      <c r="O4815" s="164">
        <v>9.7000000000000003E-2</v>
      </c>
      <c r="P4815" s="164">
        <v>8</v>
      </c>
      <c r="Q4815" s="164">
        <v>854</v>
      </c>
      <c r="R4815" s="164">
        <v>2294</v>
      </c>
      <c r="S4815" s="164">
        <v>3.5999999999999997E-2</v>
      </c>
      <c r="T4815" s="164">
        <v>9.7000000000000003E-2</v>
      </c>
    </row>
    <row r="4816" spans="1:20" ht="15.75" customHeight="1">
      <c r="A4816" s="126" t="s">
        <v>156</v>
      </c>
      <c r="B4816" s="163">
        <v>2019</v>
      </c>
      <c r="C4816" s="163">
        <v>4</v>
      </c>
      <c r="D4816" s="126" t="s">
        <v>56</v>
      </c>
      <c r="E4816" s="163">
        <v>23658</v>
      </c>
      <c r="F4816" s="163">
        <v>0</v>
      </c>
      <c r="G4816" s="163">
        <v>0</v>
      </c>
      <c r="H4816" s="163">
        <v>0</v>
      </c>
      <c r="I4816" s="163">
        <v>0</v>
      </c>
      <c r="J4816" s="163">
        <v>0</v>
      </c>
      <c r="K4816" s="163">
        <v>1</v>
      </c>
      <c r="L4816" s="163">
        <v>1</v>
      </c>
      <c r="M4816" s="163">
        <v>2.5</v>
      </c>
      <c r="N4816" s="163">
        <v>0</v>
      </c>
      <c r="O4816" s="163">
        <v>0</v>
      </c>
      <c r="P4816" s="163">
        <v>1</v>
      </c>
      <c r="Q4816" s="163">
        <v>1</v>
      </c>
      <c r="R4816" s="163">
        <v>2.5</v>
      </c>
      <c r="S4816" s="163">
        <v>0</v>
      </c>
      <c r="T4816" s="163">
        <v>0</v>
      </c>
    </row>
    <row r="4817" spans="1:20" ht="15.75" customHeight="1">
      <c r="A4817" s="130" t="s">
        <v>156</v>
      </c>
      <c r="B4817" s="164">
        <v>2019</v>
      </c>
      <c r="C4817" s="164">
        <v>5</v>
      </c>
      <c r="D4817" s="130" t="s">
        <v>57</v>
      </c>
      <c r="E4817" s="164">
        <v>23658</v>
      </c>
      <c r="F4817" s="164">
        <v>0</v>
      </c>
      <c r="G4817" s="164">
        <v>0</v>
      </c>
      <c r="H4817" s="164">
        <v>0</v>
      </c>
      <c r="I4817" s="164">
        <v>0</v>
      </c>
      <c r="J4817" s="164">
        <v>0</v>
      </c>
      <c r="K4817" s="164">
        <v>44</v>
      </c>
      <c r="L4817" s="164">
        <v>3411</v>
      </c>
      <c r="M4817" s="164">
        <v>5458.25</v>
      </c>
      <c r="N4817" s="164">
        <v>0.14399999999999999</v>
      </c>
      <c r="O4817" s="164">
        <v>0.23100000000000001</v>
      </c>
      <c r="P4817" s="164">
        <v>44</v>
      </c>
      <c r="Q4817" s="164">
        <v>3411</v>
      </c>
      <c r="R4817" s="164">
        <v>5458.25</v>
      </c>
      <c r="S4817" s="164">
        <v>0.14399999999999999</v>
      </c>
      <c r="T4817" s="164">
        <v>0.23100000000000001</v>
      </c>
    </row>
    <row r="4818" spans="1:20" ht="15.75" customHeight="1">
      <c r="A4818" s="126" t="s">
        <v>156</v>
      </c>
      <c r="B4818" s="163">
        <v>2019</v>
      </c>
      <c r="C4818" s="163">
        <v>6</v>
      </c>
      <c r="D4818" s="126" t="s">
        <v>58</v>
      </c>
      <c r="E4818" s="163">
        <v>23658</v>
      </c>
      <c r="F4818" s="163">
        <v>0</v>
      </c>
      <c r="G4818" s="163">
        <v>0</v>
      </c>
      <c r="H4818" s="163">
        <v>0</v>
      </c>
      <c r="I4818" s="163">
        <v>0</v>
      </c>
      <c r="J4818" s="163">
        <v>0</v>
      </c>
      <c r="K4818" s="163">
        <v>2</v>
      </c>
      <c r="L4818" s="163">
        <v>10</v>
      </c>
      <c r="M4818" s="163">
        <v>76</v>
      </c>
      <c r="N4818" s="163">
        <v>0</v>
      </c>
      <c r="O4818" s="163">
        <v>3.0000000000000001E-3</v>
      </c>
      <c r="P4818" s="163">
        <v>2</v>
      </c>
      <c r="Q4818" s="163">
        <v>10</v>
      </c>
      <c r="R4818" s="163">
        <v>76</v>
      </c>
      <c r="S4818" s="163">
        <v>0</v>
      </c>
      <c r="T4818" s="163">
        <v>3.0000000000000001E-3</v>
      </c>
    </row>
    <row r="4819" spans="1:20" ht="15.75" customHeight="1">
      <c r="A4819" s="130" t="s">
        <v>156</v>
      </c>
      <c r="B4819" s="164">
        <v>2019</v>
      </c>
      <c r="C4819" s="164">
        <v>7</v>
      </c>
      <c r="D4819" s="130" t="s">
        <v>59</v>
      </c>
      <c r="E4819" s="164">
        <v>23658</v>
      </c>
      <c r="F4819" s="164">
        <v>0</v>
      </c>
      <c r="G4819" s="164">
        <v>0</v>
      </c>
      <c r="H4819" s="164">
        <v>0</v>
      </c>
      <c r="I4819" s="164">
        <v>0</v>
      </c>
      <c r="J4819" s="164">
        <v>0</v>
      </c>
      <c r="K4819" s="164">
        <v>1</v>
      </c>
      <c r="L4819" s="164">
        <v>120</v>
      </c>
      <c r="M4819" s="164">
        <v>30</v>
      </c>
      <c r="N4819" s="164">
        <v>5.0000000000000001E-3</v>
      </c>
      <c r="O4819" s="164">
        <v>1E-3</v>
      </c>
      <c r="P4819" s="164">
        <v>1</v>
      </c>
      <c r="Q4819" s="164">
        <v>120</v>
      </c>
      <c r="R4819" s="164">
        <v>30</v>
      </c>
      <c r="S4819" s="164">
        <v>5.0000000000000001E-3</v>
      </c>
      <c r="T4819" s="164">
        <v>1E-3</v>
      </c>
    </row>
    <row r="4820" spans="1:20" ht="15.75" customHeight="1">
      <c r="A4820" s="126" t="s">
        <v>156</v>
      </c>
      <c r="B4820" s="163">
        <v>2019</v>
      </c>
      <c r="C4820" s="163">
        <v>8</v>
      </c>
      <c r="D4820" s="126" t="s">
        <v>60</v>
      </c>
      <c r="E4820" s="163">
        <v>23658</v>
      </c>
      <c r="F4820" s="163">
        <v>0</v>
      </c>
      <c r="G4820" s="163">
        <v>0</v>
      </c>
      <c r="H4820" s="163">
        <v>0</v>
      </c>
      <c r="I4820" s="163">
        <v>0</v>
      </c>
      <c r="J4820" s="163">
        <v>0</v>
      </c>
      <c r="K4820" s="163">
        <v>3</v>
      </c>
      <c r="L4820" s="163">
        <v>6</v>
      </c>
      <c r="M4820" s="163">
        <v>37</v>
      </c>
      <c r="N4820" s="163">
        <v>0</v>
      </c>
      <c r="O4820" s="163">
        <v>2E-3</v>
      </c>
      <c r="P4820" s="163">
        <v>3</v>
      </c>
      <c r="Q4820" s="163">
        <v>6</v>
      </c>
      <c r="R4820" s="163">
        <v>37</v>
      </c>
      <c r="S4820" s="163">
        <v>0</v>
      </c>
      <c r="T4820" s="163">
        <v>2E-3</v>
      </c>
    </row>
    <row r="4821" spans="1:20" ht="15.75" customHeight="1">
      <c r="A4821" s="130" t="s">
        <v>156</v>
      </c>
      <c r="B4821" s="164">
        <v>2019</v>
      </c>
      <c r="C4821" s="164">
        <v>9</v>
      </c>
      <c r="D4821" s="130" t="s">
        <v>61</v>
      </c>
      <c r="E4821" s="164">
        <v>23658</v>
      </c>
      <c r="F4821" s="164">
        <v>0</v>
      </c>
      <c r="G4821" s="164">
        <v>0</v>
      </c>
      <c r="H4821" s="164">
        <v>0</v>
      </c>
      <c r="I4821" s="164">
        <v>0</v>
      </c>
      <c r="J4821" s="164">
        <v>0</v>
      </c>
      <c r="K4821" s="164">
        <v>3</v>
      </c>
      <c r="L4821" s="164">
        <v>3</v>
      </c>
      <c r="M4821" s="164">
        <v>16</v>
      </c>
      <c r="N4821" s="164">
        <v>0</v>
      </c>
      <c r="O4821" s="164">
        <v>1E-3</v>
      </c>
      <c r="P4821" s="164">
        <v>3</v>
      </c>
      <c r="Q4821" s="164">
        <v>3</v>
      </c>
      <c r="R4821" s="164">
        <v>16</v>
      </c>
      <c r="S4821" s="164">
        <v>0</v>
      </c>
      <c r="T4821" s="164">
        <v>1E-3</v>
      </c>
    </row>
    <row r="4822" spans="1:20" ht="15.75" customHeight="1">
      <c r="A4822" s="126" t="s">
        <v>156</v>
      </c>
      <c r="B4822" s="163">
        <v>2020</v>
      </c>
      <c r="C4822" s="163">
        <v>0</v>
      </c>
      <c r="D4822" s="126" t="s">
        <v>53</v>
      </c>
      <c r="E4822" s="163">
        <v>23860</v>
      </c>
      <c r="F4822" s="163">
        <v>0</v>
      </c>
      <c r="G4822" s="163">
        <v>0</v>
      </c>
      <c r="H4822" s="163">
        <v>0</v>
      </c>
      <c r="I4822" s="163">
        <v>0</v>
      </c>
      <c r="J4822" s="163">
        <v>0</v>
      </c>
      <c r="K4822" s="163">
        <v>8</v>
      </c>
      <c r="L4822" s="163">
        <v>450</v>
      </c>
      <c r="M4822" s="163">
        <v>814.17</v>
      </c>
      <c r="N4822" s="163">
        <v>1.9E-2</v>
      </c>
      <c r="O4822" s="163">
        <v>3.4000000000000002E-2</v>
      </c>
      <c r="P4822" s="163">
        <v>8</v>
      </c>
      <c r="Q4822" s="163">
        <v>450</v>
      </c>
      <c r="R4822" s="163">
        <v>814.17</v>
      </c>
      <c r="S4822" s="163">
        <v>1.9E-2</v>
      </c>
      <c r="T4822" s="163">
        <v>3.4000000000000002E-2</v>
      </c>
    </row>
    <row r="4823" spans="1:20" ht="15.75" customHeight="1">
      <c r="A4823" s="130" t="s">
        <v>156</v>
      </c>
      <c r="B4823" s="164">
        <v>2020</v>
      </c>
      <c r="C4823" s="164">
        <v>1</v>
      </c>
      <c r="D4823" s="130" t="s">
        <v>54</v>
      </c>
      <c r="E4823" s="164">
        <v>23860</v>
      </c>
      <c r="F4823" s="164">
        <v>0</v>
      </c>
      <c r="G4823" s="164">
        <v>0</v>
      </c>
      <c r="H4823" s="164">
        <v>0</v>
      </c>
      <c r="I4823" s="164">
        <v>0</v>
      </c>
      <c r="J4823" s="164">
        <v>0</v>
      </c>
      <c r="K4823" s="164">
        <v>22</v>
      </c>
      <c r="L4823" s="164">
        <v>3817</v>
      </c>
      <c r="M4823" s="164">
        <v>22274.66</v>
      </c>
      <c r="N4823" s="164">
        <v>0.16</v>
      </c>
      <c r="O4823" s="164">
        <v>0.93400000000000005</v>
      </c>
      <c r="P4823" s="164">
        <v>22</v>
      </c>
      <c r="Q4823" s="164">
        <v>3817</v>
      </c>
      <c r="R4823" s="164">
        <v>22274.66</v>
      </c>
      <c r="S4823" s="164">
        <v>0.16</v>
      </c>
      <c r="T4823" s="164">
        <v>0.93400000000000005</v>
      </c>
    </row>
    <row r="4824" spans="1:20" ht="15.75" customHeight="1">
      <c r="A4824" s="126" t="s">
        <v>156</v>
      </c>
      <c r="B4824" s="163">
        <v>2020</v>
      </c>
      <c r="C4824" s="163">
        <v>2</v>
      </c>
      <c r="D4824" s="126" t="s">
        <v>1415</v>
      </c>
      <c r="E4824" s="163">
        <v>23860</v>
      </c>
      <c r="F4824" s="163">
        <v>6</v>
      </c>
      <c r="G4824" s="163">
        <v>9594</v>
      </c>
      <c r="H4824" s="163">
        <v>141809.5</v>
      </c>
      <c r="I4824" s="163">
        <v>0.40200000000000002</v>
      </c>
      <c r="J4824" s="163">
        <v>5.9420000000000002</v>
      </c>
      <c r="K4824" s="163">
        <v>19</v>
      </c>
      <c r="L4824" s="163">
        <v>27082</v>
      </c>
      <c r="M4824" s="163">
        <v>109892.58</v>
      </c>
      <c r="N4824" s="163">
        <v>1.135</v>
      </c>
      <c r="O4824" s="163">
        <v>4.6050000000000004</v>
      </c>
      <c r="P4824" s="163">
        <v>25</v>
      </c>
      <c r="Q4824" s="163">
        <v>36676</v>
      </c>
      <c r="R4824" s="163">
        <v>251702.08</v>
      </c>
      <c r="S4824" s="163">
        <v>1.536</v>
      </c>
      <c r="T4824" s="163">
        <v>10.548</v>
      </c>
    </row>
    <row r="4825" spans="1:20" ht="15.75" customHeight="1">
      <c r="A4825" s="130" t="s">
        <v>156</v>
      </c>
      <c r="B4825" s="164">
        <v>2020</v>
      </c>
      <c r="C4825" s="164">
        <v>3</v>
      </c>
      <c r="D4825" s="130" t="s">
        <v>55</v>
      </c>
      <c r="E4825" s="164">
        <v>23860</v>
      </c>
      <c r="F4825" s="164">
        <v>1</v>
      </c>
      <c r="G4825" s="164">
        <v>10</v>
      </c>
      <c r="H4825" s="164">
        <v>23.33</v>
      </c>
      <c r="I4825" s="164">
        <v>0</v>
      </c>
      <c r="J4825" s="164">
        <v>1E-3</v>
      </c>
      <c r="K4825" s="164">
        <v>9</v>
      </c>
      <c r="L4825" s="164">
        <v>881</v>
      </c>
      <c r="M4825" s="164">
        <v>3046.58</v>
      </c>
      <c r="N4825" s="164">
        <v>3.6999999999999998E-2</v>
      </c>
      <c r="O4825" s="164">
        <v>0.128</v>
      </c>
      <c r="P4825" s="164">
        <v>10</v>
      </c>
      <c r="Q4825" s="164">
        <v>891</v>
      </c>
      <c r="R4825" s="164">
        <v>3069.91</v>
      </c>
      <c r="S4825" s="164">
        <v>3.6999999999999998E-2</v>
      </c>
      <c r="T4825" s="164">
        <v>0.129</v>
      </c>
    </row>
    <row r="4826" spans="1:20" ht="15.75" customHeight="1">
      <c r="A4826" s="126" t="s">
        <v>156</v>
      </c>
      <c r="B4826" s="163">
        <v>2020</v>
      </c>
      <c r="C4826" s="163">
        <v>4</v>
      </c>
      <c r="D4826" s="126" t="s">
        <v>56</v>
      </c>
      <c r="E4826" s="163">
        <v>23860</v>
      </c>
      <c r="F4826" s="163">
        <v>0</v>
      </c>
      <c r="G4826" s="163">
        <v>0</v>
      </c>
      <c r="H4826" s="163">
        <v>0</v>
      </c>
      <c r="I4826" s="163">
        <v>0</v>
      </c>
      <c r="J4826" s="163">
        <v>0</v>
      </c>
      <c r="K4826" s="163">
        <v>2</v>
      </c>
      <c r="L4826" s="163">
        <v>82</v>
      </c>
      <c r="M4826" s="163">
        <v>226</v>
      </c>
      <c r="N4826" s="163">
        <v>3.0000000000000001E-3</v>
      </c>
      <c r="O4826" s="163">
        <v>8.9999999999999993E-3</v>
      </c>
      <c r="P4826" s="163">
        <v>2</v>
      </c>
      <c r="Q4826" s="163">
        <v>82</v>
      </c>
      <c r="R4826" s="163">
        <v>226</v>
      </c>
      <c r="S4826" s="163">
        <v>3.0000000000000001E-3</v>
      </c>
      <c r="T4826" s="163">
        <v>8.9999999999999993E-3</v>
      </c>
    </row>
    <row r="4827" spans="1:20" ht="15.75" customHeight="1">
      <c r="A4827" s="130" t="s">
        <v>156</v>
      </c>
      <c r="B4827" s="164">
        <v>2020</v>
      </c>
      <c r="C4827" s="164">
        <v>5</v>
      </c>
      <c r="D4827" s="130" t="s">
        <v>57</v>
      </c>
      <c r="E4827" s="164">
        <v>23860</v>
      </c>
      <c r="F4827" s="164">
        <v>1</v>
      </c>
      <c r="G4827" s="164">
        <v>4</v>
      </c>
      <c r="H4827" s="164">
        <v>8</v>
      </c>
      <c r="I4827" s="164">
        <v>0</v>
      </c>
      <c r="J4827" s="164">
        <v>0</v>
      </c>
      <c r="K4827" s="164">
        <v>63</v>
      </c>
      <c r="L4827" s="164">
        <v>6321</v>
      </c>
      <c r="M4827" s="164">
        <v>18154.060000000001</v>
      </c>
      <c r="N4827" s="164">
        <v>0.26500000000000001</v>
      </c>
      <c r="O4827" s="164">
        <v>0.76100000000000001</v>
      </c>
      <c r="P4827" s="164">
        <v>64</v>
      </c>
      <c r="Q4827" s="164">
        <v>6325</v>
      </c>
      <c r="R4827" s="164">
        <v>18162.060000000001</v>
      </c>
      <c r="S4827" s="164">
        <v>0.26500000000000001</v>
      </c>
      <c r="T4827" s="164">
        <v>0.76100000000000001</v>
      </c>
    </row>
    <row r="4828" spans="1:20" ht="15.75" customHeight="1">
      <c r="A4828" s="126" t="s">
        <v>156</v>
      </c>
      <c r="B4828" s="163">
        <v>2020</v>
      </c>
      <c r="C4828" s="163">
        <v>6</v>
      </c>
      <c r="D4828" s="126" t="s">
        <v>58</v>
      </c>
      <c r="E4828" s="163">
        <v>23860</v>
      </c>
      <c r="F4828" s="163">
        <v>2</v>
      </c>
      <c r="G4828" s="163">
        <v>5</v>
      </c>
      <c r="H4828" s="163">
        <v>12</v>
      </c>
      <c r="I4828" s="163">
        <v>0</v>
      </c>
      <c r="J4828" s="163">
        <v>1E-3</v>
      </c>
      <c r="K4828" s="163">
        <v>8</v>
      </c>
      <c r="L4828" s="163">
        <v>377</v>
      </c>
      <c r="M4828" s="163">
        <v>1012.5</v>
      </c>
      <c r="N4828" s="163">
        <v>1.6E-2</v>
      </c>
      <c r="O4828" s="163">
        <v>4.2000000000000003E-2</v>
      </c>
      <c r="P4828" s="163">
        <v>10</v>
      </c>
      <c r="Q4828" s="163">
        <v>382</v>
      </c>
      <c r="R4828" s="163">
        <v>1024.5</v>
      </c>
      <c r="S4828" s="163">
        <v>1.6E-2</v>
      </c>
      <c r="T4828" s="163">
        <v>4.2999999999999997E-2</v>
      </c>
    </row>
    <row r="4829" spans="1:20" ht="15.75" customHeight="1">
      <c r="A4829" s="130" t="s">
        <v>156</v>
      </c>
      <c r="B4829" s="164">
        <v>2020</v>
      </c>
      <c r="C4829" s="164">
        <v>7</v>
      </c>
      <c r="D4829" s="130" t="s">
        <v>59</v>
      </c>
      <c r="E4829" s="164">
        <v>23860</v>
      </c>
      <c r="F4829" s="164">
        <v>0</v>
      </c>
      <c r="G4829" s="164">
        <v>0</v>
      </c>
      <c r="H4829" s="164">
        <v>0</v>
      </c>
      <c r="I4829" s="164">
        <v>0</v>
      </c>
      <c r="J4829" s="164">
        <v>0</v>
      </c>
      <c r="K4829" s="164">
        <v>0</v>
      </c>
      <c r="L4829" s="164">
        <v>0</v>
      </c>
      <c r="M4829" s="164">
        <v>0</v>
      </c>
      <c r="N4829" s="164">
        <v>0</v>
      </c>
      <c r="O4829" s="164">
        <v>0</v>
      </c>
      <c r="P4829" s="164">
        <v>0</v>
      </c>
      <c r="Q4829" s="164">
        <v>0</v>
      </c>
      <c r="R4829" s="164">
        <v>0</v>
      </c>
      <c r="S4829" s="164">
        <v>0</v>
      </c>
      <c r="T4829" s="164">
        <v>0</v>
      </c>
    </row>
    <row r="4830" spans="1:20" ht="15.75" customHeight="1">
      <c r="A4830" s="126" t="s">
        <v>156</v>
      </c>
      <c r="B4830" s="163">
        <v>2020</v>
      </c>
      <c r="C4830" s="163">
        <v>8</v>
      </c>
      <c r="D4830" s="126" t="s">
        <v>60</v>
      </c>
      <c r="E4830" s="163">
        <v>23860</v>
      </c>
      <c r="F4830" s="163">
        <v>0</v>
      </c>
      <c r="G4830" s="163">
        <v>0</v>
      </c>
      <c r="H4830" s="163">
        <v>0</v>
      </c>
      <c r="I4830" s="163">
        <v>0</v>
      </c>
      <c r="J4830" s="163">
        <v>0</v>
      </c>
      <c r="K4830" s="163">
        <v>0</v>
      </c>
      <c r="L4830" s="163">
        <v>0</v>
      </c>
      <c r="M4830" s="163">
        <v>0</v>
      </c>
      <c r="N4830" s="163">
        <v>0</v>
      </c>
      <c r="O4830" s="163">
        <v>0</v>
      </c>
      <c r="P4830" s="163">
        <v>0</v>
      </c>
      <c r="Q4830" s="163">
        <v>0</v>
      </c>
      <c r="R4830" s="163">
        <v>0</v>
      </c>
      <c r="S4830" s="163">
        <v>0</v>
      </c>
      <c r="T4830" s="163">
        <v>0</v>
      </c>
    </row>
    <row r="4831" spans="1:20" ht="15.75" customHeight="1">
      <c r="A4831" s="130" t="s">
        <v>156</v>
      </c>
      <c r="B4831" s="164">
        <v>2020</v>
      </c>
      <c r="C4831" s="164">
        <v>9</v>
      </c>
      <c r="D4831" s="130" t="s">
        <v>61</v>
      </c>
      <c r="E4831" s="164">
        <v>23860</v>
      </c>
      <c r="F4831" s="164">
        <v>0</v>
      </c>
      <c r="G4831" s="164">
        <v>0</v>
      </c>
      <c r="H4831" s="164">
        <v>0</v>
      </c>
      <c r="I4831" s="164">
        <v>0</v>
      </c>
      <c r="J4831" s="164">
        <v>0</v>
      </c>
      <c r="K4831" s="164">
        <v>16</v>
      </c>
      <c r="L4831" s="164">
        <v>74</v>
      </c>
      <c r="M4831" s="164">
        <v>190.93</v>
      </c>
      <c r="N4831" s="164">
        <v>3.0000000000000001E-3</v>
      </c>
      <c r="O4831" s="164">
        <v>8.0000000000000002E-3</v>
      </c>
      <c r="P4831" s="164">
        <v>16</v>
      </c>
      <c r="Q4831" s="164">
        <v>74</v>
      </c>
      <c r="R4831" s="164">
        <v>190.93</v>
      </c>
      <c r="S4831" s="164">
        <v>3.0000000000000001E-3</v>
      </c>
      <c r="T4831" s="164">
        <v>8.0000000000000002E-3</v>
      </c>
    </row>
    <row r="4832" spans="1:20" ht="15.75" customHeight="1">
      <c r="A4832" s="126" t="s">
        <v>156</v>
      </c>
      <c r="B4832" s="163">
        <v>2021</v>
      </c>
      <c r="C4832" s="163">
        <v>0</v>
      </c>
      <c r="D4832" s="126" t="s">
        <v>53</v>
      </c>
      <c r="E4832" s="163">
        <v>24084</v>
      </c>
      <c r="F4832" s="163">
        <v>0</v>
      </c>
      <c r="G4832" s="163">
        <v>0</v>
      </c>
      <c r="H4832" s="163">
        <v>0</v>
      </c>
      <c r="I4832" s="163">
        <v>0</v>
      </c>
      <c r="J4832" s="163">
        <v>0</v>
      </c>
      <c r="K4832" s="163">
        <v>4</v>
      </c>
      <c r="L4832" s="163">
        <v>1210</v>
      </c>
      <c r="M4832" s="163">
        <v>1782.25</v>
      </c>
      <c r="N4832" s="163">
        <v>0.05</v>
      </c>
      <c r="O4832" s="163">
        <v>7.3999999999999996E-2</v>
      </c>
      <c r="P4832" s="163">
        <v>4</v>
      </c>
      <c r="Q4832" s="163">
        <v>1210</v>
      </c>
      <c r="R4832" s="163">
        <v>1782.25</v>
      </c>
      <c r="S4832" s="163">
        <v>0.05</v>
      </c>
      <c r="T4832" s="163">
        <v>7.3999999999999996E-2</v>
      </c>
    </row>
    <row r="4833" spans="1:20" ht="15.75" customHeight="1">
      <c r="A4833" s="130" t="s">
        <v>156</v>
      </c>
      <c r="B4833" s="164">
        <v>2021</v>
      </c>
      <c r="C4833" s="164">
        <v>1</v>
      </c>
      <c r="D4833" s="130" t="s">
        <v>54</v>
      </c>
      <c r="E4833" s="164">
        <v>24084</v>
      </c>
      <c r="F4833" s="164">
        <v>0</v>
      </c>
      <c r="G4833" s="164">
        <v>0</v>
      </c>
      <c r="H4833" s="164">
        <v>0</v>
      </c>
      <c r="I4833" s="164">
        <v>0</v>
      </c>
      <c r="J4833" s="164">
        <v>0</v>
      </c>
      <c r="K4833" s="164">
        <v>11</v>
      </c>
      <c r="L4833" s="164">
        <v>73</v>
      </c>
      <c r="M4833" s="164">
        <v>250</v>
      </c>
      <c r="N4833" s="164">
        <v>3.0000000000000001E-3</v>
      </c>
      <c r="O4833" s="164">
        <v>0.01</v>
      </c>
      <c r="P4833" s="164">
        <v>11</v>
      </c>
      <c r="Q4833" s="164">
        <v>73</v>
      </c>
      <c r="R4833" s="164">
        <v>250</v>
      </c>
      <c r="S4833" s="164">
        <v>3.0000000000000001E-3</v>
      </c>
      <c r="T4833" s="164">
        <v>0.01</v>
      </c>
    </row>
    <row r="4834" spans="1:20" ht="15.75" customHeight="1">
      <c r="A4834" s="126" t="s">
        <v>156</v>
      </c>
      <c r="B4834" s="163">
        <v>2021</v>
      </c>
      <c r="C4834" s="163">
        <v>2</v>
      </c>
      <c r="D4834" s="126" t="s">
        <v>1415</v>
      </c>
      <c r="E4834" s="163">
        <v>24084</v>
      </c>
      <c r="F4834" s="163">
        <v>4</v>
      </c>
      <c r="G4834" s="163">
        <v>9203</v>
      </c>
      <c r="H4834" s="163">
        <v>76551.5</v>
      </c>
      <c r="I4834" s="163">
        <v>0.38200000000000001</v>
      </c>
      <c r="J4834" s="163">
        <v>3.1779999999999999</v>
      </c>
      <c r="K4834" s="163">
        <v>13</v>
      </c>
      <c r="L4834" s="163">
        <v>27210</v>
      </c>
      <c r="M4834" s="163">
        <v>132327.22</v>
      </c>
      <c r="N4834" s="163">
        <v>1.129</v>
      </c>
      <c r="O4834" s="163">
        <v>5.4930000000000003</v>
      </c>
      <c r="P4834" s="163">
        <v>17</v>
      </c>
      <c r="Q4834" s="163">
        <v>36413</v>
      </c>
      <c r="R4834" s="163">
        <v>208878.72</v>
      </c>
      <c r="S4834" s="163">
        <v>1.512</v>
      </c>
      <c r="T4834" s="163">
        <v>8.673</v>
      </c>
    </row>
    <row r="4835" spans="1:20" ht="15.75" customHeight="1">
      <c r="A4835" s="130" t="s">
        <v>156</v>
      </c>
      <c r="B4835" s="164">
        <v>2021</v>
      </c>
      <c r="C4835" s="164">
        <v>3</v>
      </c>
      <c r="D4835" s="130" t="s">
        <v>55</v>
      </c>
      <c r="E4835" s="164">
        <v>24084</v>
      </c>
      <c r="F4835" s="164">
        <v>0</v>
      </c>
      <c r="G4835" s="164">
        <v>0</v>
      </c>
      <c r="H4835" s="164">
        <v>0</v>
      </c>
      <c r="I4835" s="164">
        <v>0</v>
      </c>
      <c r="J4835" s="164">
        <v>0</v>
      </c>
      <c r="K4835" s="164">
        <v>19</v>
      </c>
      <c r="L4835" s="164">
        <v>4915</v>
      </c>
      <c r="M4835" s="164">
        <v>15278.42</v>
      </c>
      <c r="N4835" s="164">
        <v>0.20399999999999999</v>
      </c>
      <c r="O4835" s="164">
        <v>0.63400000000000001</v>
      </c>
      <c r="P4835" s="164">
        <v>19</v>
      </c>
      <c r="Q4835" s="164">
        <v>4915</v>
      </c>
      <c r="R4835" s="164">
        <v>15278.42</v>
      </c>
      <c r="S4835" s="164">
        <v>0.20399999999999999</v>
      </c>
      <c r="T4835" s="164">
        <v>0.63400000000000001</v>
      </c>
    </row>
    <row r="4836" spans="1:20" ht="15.75" customHeight="1">
      <c r="A4836" s="126" t="s">
        <v>156</v>
      </c>
      <c r="B4836" s="163">
        <v>2021</v>
      </c>
      <c r="C4836" s="163">
        <v>4</v>
      </c>
      <c r="D4836" s="126" t="s">
        <v>56</v>
      </c>
      <c r="E4836" s="163">
        <v>24084</v>
      </c>
      <c r="F4836" s="163">
        <v>0</v>
      </c>
      <c r="G4836" s="163">
        <v>0</v>
      </c>
      <c r="H4836" s="163">
        <v>0</v>
      </c>
      <c r="I4836" s="163">
        <v>0</v>
      </c>
      <c r="J4836" s="163">
        <v>0</v>
      </c>
      <c r="K4836" s="163">
        <v>1</v>
      </c>
      <c r="L4836" s="163">
        <v>200</v>
      </c>
      <c r="M4836" s="163">
        <v>1000</v>
      </c>
      <c r="N4836" s="163">
        <v>8.0000000000000002E-3</v>
      </c>
      <c r="O4836" s="163">
        <v>4.2000000000000003E-2</v>
      </c>
      <c r="P4836" s="163">
        <v>1</v>
      </c>
      <c r="Q4836" s="163">
        <v>200</v>
      </c>
      <c r="R4836" s="163">
        <v>1000</v>
      </c>
      <c r="S4836" s="163">
        <v>8.0000000000000002E-3</v>
      </c>
      <c r="T4836" s="163">
        <v>4.2000000000000003E-2</v>
      </c>
    </row>
    <row r="4837" spans="1:20" ht="15.75" customHeight="1">
      <c r="A4837" s="130" t="s">
        <v>156</v>
      </c>
      <c r="B4837" s="164">
        <v>2021</v>
      </c>
      <c r="C4837" s="164">
        <v>5</v>
      </c>
      <c r="D4837" s="130" t="s">
        <v>57</v>
      </c>
      <c r="E4837" s="164">
        <v>24084</v>
      </c>
      <c r="F4837" s="164">
        <v>1</v>
      </c>
      <c r="G4837" s="164">
        <v>5</v>
      </c>
      <c r="H4837" s="164">
        <v>19.170000000000002</v>
      </c>
      <c r="I4837" s="164">
        <v>0</v>
      </c>
      <c r="J4837" s="164">
        <v>1E-3</v>
      </c>
      <c r="K4837" s="164">
        <v>52</v>
      </c>
      <c r="L4837" s="164">
        <v>6283</v>
      </c>
      <c r="M4837" s="164">
        <v>11915.83</v>
      </c>
      <c r="N4837" s="164">
        <v>0.26100000000000001</v>
      </c>
      <c r="O4837" s="164">
        <v>0.495</v>
      </c>
      <c r="P4837" s="164">
        <v>53</v>
      </c>
      <c r="Q4837" s="164">
        <v>6288</v>
      </c>
      <c r="R4837" s="164">
        <v>11935</v>
      </c>
      <c r="S4837" s="164">
        <v>0.26100000000000001</v>
      </c>
      <c r="T4837" s="164">
        <v>0.496</v>
      </c>
    </row>
    <row r="4838" spans="1:20" ht="15.75" customHeight="1">
      <c r="A4838" s="126" t="s">
        <v>156</v>
      </c>
      <c r="B4838" s="163">
        <v>2021</v>
      </c>
      <c r="C4838" s="163">
        <v>6</v>
      </c>
      <c r="D4838" s="126" t="s">
        <v>58</v>
      </c>
      <c r="E4838" s="163">
        <v>24084</v>
      </c>
      <c r="F4838" s="163">
        <v>7</v>
      </c>
      <c r="G4838" s="163">
        <v>905</v>
      </c>
      <c r="H4838" s="163">
        <v>17826.080000000002</v>
      </c>
      <c r="I4838" s="163">
        <v>3.7999999999999999E-2</v>
      </c>
      <c r="J4838" s="163">
        <v>0.74</v>
      </c>
      <c r="K4838" s="163">
        <v>17</v>
      </c>
      <c r="L4838" s="163">
        <v>4460</v>
      </c>
      <c r="M4838" s="163">
        <v>11557.17</v>
      </c>
      <c r="N4838" s="163">
        <v>0.185</v>
      </c>
      <c r="O4838" s="163">
        <v>0.48</v>
      </c>
      <c r="P4838" s="163">
        <v>24</v>
      </c>
      <c r="Q4838" s="163">
        <v>5365</v>
      </c>
      <c r="R4838" s="163">
        <v>29383.25</v>
      </c>
      <c r="S4838" s="163">
        <v>0.223</v>
      </c>
      <c r="T4838" s="163">
        <v>1.2190000000000001</v>
      </c>
    </row>
    <row r="4839" spans="1:20" ht="15.75" customHeight="1">
      <c r="A4839" s="130" t="s">
        <v>156</v>
      </c>
      <c r="B4839" s="164">
        <v>2021</v>
      </c>
      <c r="C4839" s="164">
        <v>7</v>
      </c>
      <c r="D4839" s="130" t="s">
        <v>59</v>
      </c>
      <c r="E4839" s="164">
        <v>24084</v>
      </c>
      <c r="F4839" s="164">
        <v>0</v>
      </c>
      <c r="G4839" s="164">
        <v>0</v>
      </c>
      <c r="H4839" s="164">
        <v>0</v>
      </c>
      <c r="I4839" s="164">
        <v>0</v>
      </c>
      <c r="J4839" s="164">
        <v>0</v>
      </c>
      <c r="K4839" s="164">
        <v>0</v>
      </c>
      <c r="L4839" s="164">
        <v>0</v>
      </c>
      <c r="M4839" s="164">
        <v>0</v>
      </c>
      <c r="N4839" s="164">
        <v>0</v>
      </c>
      <c r="O4839" s="164">
        <v>0</v>
      </c>
      <c r="P4839" s="164">
        <v>0</v>
      </c>
      <c r="Q4839" s="164">
        <v>0</v>
      </c>
      <c r="R4839" s="164">
        <v>0</v>
      </c>
      <c r="S4839" s="164">
        <v>0</v>
      </c>
      <c r="T4839" s="164">
        <v>0</v>
      </c>
    </row>
    <row r="4840" spans="1:20" ht="15.75" customHeight="1">
      <c r="A4840" s="126" t="s">
        <v>156</v>
      </c>
      <c r="B4840" s="163">
        <v>2021</v>
      </c>
      <c r="C4840" s="163">
        <v>8</v>
      </c>
      <c r="D4840" s="126" t="s">
        <v>60</v>
      </c>
      <c r="E4840" s="163">
        <v>24084</v>
      </c>
      <c r="F4840" s="163">
        <v>0</v>
      </c>
      <c r="G4840" s="163">
        <v>0</v>
      </c>
      <c r="H4840" s="163">
        <v>0</v>
      </c>
      <c r="I4840" s="163">
        <v>0</v>
      </c>
      <c r="J4840" s="163">
        <v>0</v>
      </c>
      <c r="K4840" s="163">
        <v>0</v>
      </c>
      <c r="L4840" s="163">
        <v>0</v>
      </c>
      <c r="M4840" s="163">
        <v>0</v>
      </c>
      <c r="N4840" s="163">
        <v>0</v>
      </c>
      <c r="O4840" s="163">
        <v>0</v>
      </c>
      <c r="P4840" s="163">
        <v>0</v>
      </c>
      <c r="Q4840" s="163">
        <v>0</v>
      </c>
      <c r="R4840" s="163">
        <v>0</v>
      </c>
      <c r="S4840" s="163">
        <v>0</v>
      </c>
      <c r="T4840" s="163">
        <v>0</v>
      </c>
    </row>
    <row r="4841" spans="1:20" ht="15.75" customHeight="1">
      <c r="A4841" s="130" t="s">
        <v>156</v>
      </c>
      <c r="B4841" s="164">
        <v>2021</v>
      </c>
      <c r="C4841" s="164">
        <v>9</v>
      </c>
      <c r="D4841" s="130" t="s">
        <v>61</v>
      </c>
      <c r="E4841" s="164">
        <v>24084</v>
      </c>
      <c r="F4841" s="164">
        <v>0</v>
      </c>
      <c r="G4841" s="164">
        <v>0</v>
      </c>
      <c r="H4841" s="164">
        <v>0</v>
      </c>
      <c r="I4841" s="164">
        <v>0</v>
      </c>
      <c r="J4841" s="164">
        <v>0</v>
      </c>
      <c r="K4841" s="164">
        <v>8</v>
      </c>
      <c r="L4841" s="164">
        <v>459</v>
      </c>
      <c r="M4841" s="164">
        <v>1213.9100000000001</v>
      </c>
      <c r="N4841" s="164">
        <v>1.9E-2</v>
      </c>
      <c r="O4841" s="164">
        <v>0.05</v>
      </c>
      <c r="P4841" s="164">
        <v>8</v>
      </c>
      <c r="Q4841" s="164">
        <v>459</v>
      </c>
      <c r="R4841" s="164">
        <v>1213.9100000000001</v>
      </c>
      <c r="S4841" s="164">
        <v>1.9E-2</v>
      </c>
      <c r="T4841" s="164">
        <v>0.05</v>
      </c>
    </row>
    <row r="4842" spans="1:20" ht="15.75" customHeight="1">
      <c r="A4842" s="126" t="s">
        <v>156</v>
      </c>
      <c r="B4842" s="163">
        <v>2022</v>
      </c>
      <c r="C4842" s="163">
        <v>0</v>
      </c>
      <c r="D4842" s="126" t="s">
        <v>53</v>
      </c>
      <c r="E4842" s="163">
        <v>24337</v>
      </c>
      <c r="F4842" s="163">
        <v>0</v>
      </c>
      <c r="G4842" s="163">
        <v>0</v>
      </c>
      <c r="H4842" s="163">
        <v>0</v>
      </c>
      <c r="I4842" s="163">
        <v>0</v>
      </c>
      <c r="J4842" s="163">
        <v>0</v>
      </c>
      <c r="K4842" s="163">
        <v>8</v>
      </c>
      <c r="L4842" s="163">
        <v>1026</v>
      </c>
      <c r="M4842" s="163">
        <v>2535.5</v>
      </c>
      <c r="N4842" s="163">
        <v>4.2000000000000003E-2</v>
      </c>
      <c r="O4842" s="163">
        <v>0.104</v>
      </c>
      <c r="P4842" s="163">
        <v>8</v>
      </c>
      <c r="Q4842" s="163">
        <v>1026</v>
      </c>
      <c r="R4842" s="163">
        <v>2535.5</v>
      </c>
      <c r="S4842" s="163">
        <v>4.2000000000000003E-2</v>
      </c>
      <c r="T4842" s="163">
        <v>0.104</v>
      </c>
    </row>
    <row r="4843" spans="1:20" ht="15.75" customHeight="1">
      <c r="A4843" s="130" t="s">
        <v>156</v>
      </c>
      <c r="B4843" s="164">
        <v>2022</v>
      </c>
      <c r="C4843" s="164">
        <v>1</v>
      </c>
      <c r="D4843" s="130" t="s">
        <v>54</v>
      </c>
      <c r="E4843" s="164">
        <v>24337</v>
      </c>
      <c r="F4843" s="164">
        <v>0</v>
      </c>
      <c r="G4843" s="164">
        <v>0</v>
      </c>
      <c r="H4843" s="164">
        <v>0</v>
      </c>
      <c r="I4843" s="164">
        <v>0</v>
      </c>
      <c r="J4843" s="164">
        <v>0</v>
      </c>
      <c r="K4843" s="164">
        <v>16</v>
      </c>
      <c r="L4843" s="164">
        <v>1027</v>
      </c>
      <c r="M4843" s="164">
        <v>3397.59</v>
      </c>
      <c r="N4843" s="164">
        <v>4.2000000000000003E-2</v>
      </c>
      <c r="O4843" s="164">
        <v>0.14000000000000001</v>
      </c>
      <c r="P4843" s="164">
        <v>16</v>
      </c>
      <c r="Q4843" s="164">
        <v>1027</v>
      </c>
      <c r="R4843" s="164">
        <v>3397.59</v>
      </c>
      <c r="S4843" s="164">
        <v>4.2000000000000003E-2</v>
      </c>
      <c r="T4843" s="164">
        <v>0.14000000000000001</v>
      </c>
    </row>
    <row r="4844" spans="1:20" ht="15.75" customHeight="1">
      <c r="A4844" s="126" t="s">
        <v>156</v>
      </c>
      <c r="B4844" s="163">
        <v>2022</v>
      </c>
      <c r="C4844" s="163">
        <v>2</v>
      </c>
      <c r="D4844" s="126" t="s">
        <v>1415</v>
      </c>
      <c r="E4844" s="163">
        <v>24337</v>
      </c>
      <c r="F4844" s="163">
        <v>0</v>
      </c>
      <c r="G4844" s="163">
        <v>0</v>
      </c>
      <c r="H4844" s="163">
        <v>0</v>
      </c>
      <c r="I4844" s="163">
        <v>0</v>
      </c>
      <c r="J4844" s="163">
        <v>0</v>
      </c>
      <c r="K4844" s="163">
        <v>19</v>
      </c>
      <c r="L4844" s="163">
        <v>16254</v>
      </c>
      <c r="M4844" s="163">
        <v>29937.38</v>
      </c>
      <c r="N4844" s="163">
        <v>0.66800000000000004</v>
      </c>
      <c r="O4844" s="163">
        <v>1.2290000000000001</v>
      </c>
      <c r="P4844" s="163">
        <v>19</v>
      </c>
      <c r="Q4844" s="163">
        <v>16254</v>
      </c>
      <c r="R4844" s="163">
        <v>29937.38</v>
      </c>
      <c r="S4844" s="163">
        <v>0.66800000000000004</v>
      </c>
      <c r="T4844" s="163">
        <v>1.2290000000000001</v>
      </c>
    </row>
    <row r="4845" spans="1:20" ht="15.75" customHeight="1">
      <c r="A4845" s="130" t="s">
        <v>156</v>
      </c>
      <c r="B4845" s="164">
        <v>2022</v>
      </c>
      <c r="C4845" s="164">
        <v>3</v>
      </c>
      <c r="D4845" s="130" t="s">
        <v>55</v>
      </c>
      <c r="E4845" s="164">
        <v>24337</v>
      </c>
      <c r="F4845" s="164">
        <v>0</v>
      </c>
      <c r="G4845" s="164">
        <v>0</v>
      </c>
      <c r="H4845" s="164">
        <v>0</v>
      </c>
      <c r="I4845" s="164">
        <v>0</v>
      </c>
      <c r="J4845" s="164">
        <v>0</v>
      </c>
      <c r="K4845" s="164">
        <v>13</v>
      </c>
      <c r="L4845" s="164">
        <v>1837</v>
      </c>
      <c r="M4845" s="164">
        <v>3107.85</v>
      </c>
      <c r="N4845" s="164">
        <v>7.4999999999999997E-2</v>
      </c>
      <c r="O4845" s="164">
        <v>0.128</v>
      </c>
      <c r="P4845" s="164">
        <v>13</v>
      </c>
      <c r="Q4845" s="164">
        <v>1837</v>
      </c>
      <c r="R4845" s="164">
        <v>3107.85</v>
      </c>
      <c r="S4845" s="164">
        <v>7.4999999999999997E-2</v>
      </c>
      <c r="T4845" s="164">
        <v>0.128</v>
      </c>
    </row>
    <row r="4846" spans="1:20" ht="15.75" customHeight="1">
      <c r="A4846" s="126" t="s">
        <v>156</v>
      </c>
      <c r="B4846" s="163">
        <v>2022</v>
      </c>
      <c r="C4846" s="163">
        <v>4</v>
      </c>
      <c r="D4846" s="126" t="s">
        <v>56</v>
      </c>
      <c r="E4846" s="163">
        <v>24337</v>
      </c>
      <c r="F4846" s="163">
        <v>0</v>
      </c>
      <c r="G4846" s="163">
        <v>0</v>
      </c>
      <c r="H4846" s="163">
        <v>0</v>
      </c>
      <c r="I4846" s="163">
        <v>0</v>
      </c>
      <c r="J4846" s="163">
        <v>0</v>
      </c>
      <c r="K4846" s="163">
        <v>0</v>
      </c>
      <c r="L4846" s="163">
        <v>0</v>
      </c>
      <c r="M4846" s="163">
        <v>0</v>
      </c>
      <c r="N4846" s="163">
        <v>0</v>
      </c>
      <c r="O4846" s="163">
        <v>0</v>
      </c>
      <c r="P4846" s="163">
        <v>0</v>
      </c>
      <c r="Q4846" s="163">
        <v>0</v>
      </c>
      <c r="R4846" s="163">
        <v>0</v>
      </c>
      <c r="S4846" s="163">
        <v>0</v>
      </c>
      <c r="T4846" s="163">
        <v>0</v>
      </c>
    </row>
    <row r="4847" spans="1:20" ht="15.75" customHeight="1">
      <c r="A4847" s="130" t="s">
        <v>156</v>
      </c>
      <c r="B4847" s="164">
        <v>2022</v>
      </c>
      <c r="C4847" s="164">
        <v>5</v>
      </c>
      <c r="D4847" s="130" t="s">
        <v>57</v>
      </c>
      <c r="E4847" s="164">
        <v>24337</v>
      </c>
      <c r="F4847" s="164">
        <v>0</v>
      </c>
      <c r="G4847" s="164">
        <v>0</v>
      </c>
      <c r="H4847" s="164">
        <v>0</v>
      </c>
      <c r="I4847" s="164">
        <v>0</v>
      </c>
      <c r="J4847" s="164">
        <v>0</v>
      </c>
      <c r="K4847" s="164">
        <v>67</v>
      </c>
      <c r="L4847" s="164">
        <v>7189</v>
      </c>
      <c r="M4847" s="164">
        <v>10129.58</v>
      </c>
      <c r="N4847" s="164">
        <v>0.29499999999999998</v>
      </c>
      <c r="O4847" s="164">
        <v>0.41599999999999998</v>
      </c>
      <c r="P4847" s="164">
        <v>67</v>
      </c>
      <c r="Q4847" s="164">
        <v>7189</v>
      </c>
      <c r="R4847" s="164">
        <v>10129.58</v>
      </c>
      <c r="S4847" s="164">
        <v>0.29499999999999998</v>
      </c>
      <c r="T4847" s="164">
        <v>0.41599999999999998</v>
      </c>
    </row>
    <row r="4848" spans="1:20" ht="15.75" customHeight="1">
      <c r="A4848" s="126" t="s">
        <v>156</v>
      </c>
      <c r="B4848" s="163">
        <v>2022</v>
      </c>
      <c r="C4848" s="163">
        <v>6</v>
      </c>
      <c r="D4848" s="126" t="s">
        <v>58</v>
      </c>
      <c r="E4848" s="163">
        <v>24337</v>
      </c>
      <c r="F4848" s="163">
        <v>0</v>
      </c>
      <c r="G4848" s="163">
        <v>0</v>
      </c>
      <c r="H4848" s="163">
        <v>0</v>
      </c>
      <c r="I4848" s="163">
        <v>0</v>
      </c>
      <c r="J4848" s="163">
        <v>0</v>
      </c>
      <c r="K4848" s="163">
        <v>15</v>
      </c>
      <c r="L4848" s="163">
        <v>4836</v>
      </c>
      <c r="M4848" s="163">
        <v>17794.5</v>
      </c>
      <c r="N4848" s="163">
        <v>0.19900000000000001</v>
      </c>
      <c r="O4848" s="163">
        <v>0.73099999999999998</v>
      </c>
      <c r="P4848" s="163">
        <v>15</v>
      </c>
      <c r="Q4848" s="163">
        <v>4836</v>
      </c>
      <c r="R4848" s="163">
        <v>17794.5</v>
      </c>
      <c r="S4848" s="163">
        <v>0.19900000000000001</v>
      </c>
      <c r="T4848" s="163">
        <v>0.73099999999999998</v>
      </c>
    </row>
    <row r="4849" spans="1:20" ht="15.75" customHeight="1">
      <c r="A4849" s="130" t="s">
        <v>156</v>
      </c>
      <c r="B4849" s="164">
        <v>2022</v>
      </c>
      <c r="C4849" s="164">
        <v>7</v>
      </c>
      <c r="D4849" s="130" t="s">
        <v>59</v>
      </c>
      <c r="E4849" s="164">
        <v>24337</v>
      </c>
      <c r="F4849" s="164">
        <v>0</v>
      </c>
      <c r="G4849" s="164">
        <v>0</v>
      </c>
      <c r="H4849" s="164">
        <v>0</v>
      </c>
      <c r="I4849" s="164">
        <v>0</v>
      </c>
      <c r="J4849" s="164">
        <v>0</v>
      </c>
      <c r="K4849" s="164">
        <v>1</v>
      </c>
      <c r="L4849" s="164">
        <v>9</v>
      </c>
      <c r="M4849" s="164">
        <v>22.5</v>
      </c>
      <c r="N4849" s="164">
        <v>0</v>
      </c>
      <c r="O4849" s="164">
        <v>1E-3</v>
      </c>
      <c r="P4849" s="164">
        <v>1</v>
      </c>
      <c r="Q4849" s="164">
        <v>9</v>
      </c>
      <c r="R4849" s="164">
        <v>22.5</v>
      </c>
      <c r="S4849" s="164">
        <v>0</v>
      </c>
      <c r="T4849" s="164">
        <v>1E-3</v>
      </c>
    </row>
    <row r="4850" spans="1:20" ht="15.75" customHeight="1">
      <c r="A4850" s="126" t="s">
        <v>156</v>
      </c>
      <c r="B4850" s="163">
        <v>2022</v>
      </c>
      <c r="C4850" s="163">
        <v>8</v>
      </c>
      <c r="D4850" s="126" t="s">
        <v>60</v>
      </c>
      <c r="E4850" s="163">
        <v>24337</v>
      </c>
      <c r="F4850" s="163">
        <v>0</v>
      </c>
      <c r="G4850" s="163">
        <v>0</v>
      </c>
      <c r="H4850" s="163">
        <v>0</v>
      </c>
      <c r="I4850" s="163">
        <v>0</v>
      </c>
      <c r="J4850" s="163">
        <v>0</v>
      </c>
      <c r="K4850" s="163">
        <v>1</v>
      </c>
      <c r="L4850" s="163">
        <v>120</v>
      </c>
      <c r="M4850" s="163">
        <v>110</v>
      </c>
      <c r="N4850" s="163">
        <v>5.0000000000000001E-3</v>
      </c>
      <c r="O4850" s="163">
        <v>5.0000000000000001E-3</v>
      </c>
      <c r="P4850" s="163">
        <v>1</v>
      </c>
      <c r="Q4850" s="163">
        <v>120</v>
      </c>
      <c r="R4850" s="163">
        <v>110</v>
      </c>
      <c r="S4850" s="163">
        <v>5.0000000000000001E-3</v>
      </c>
      <c r="T4850" s="163">
        <v>5.0000000000000001E-3</v>
      </c>
    </row>
    <row r="4851" spans="1:20" ht="15.75" customHeight="1">
      <c r="A4851" s="130" t="s">
        <v>156</v>
      </c>
      <c r="B4851" s="164">
        <v>2022</v>
      </c>
      <c r="C4851" s="164">
        <v>9</v>
      </c>
      <c r="D4851" s="130" t="s">
        <v>61</v>
      </c>
      <c r="E4851" s="164">
        <v>24337</v>
      </c>
      <c r="F4851" s="164">
        <v>0</v>
      </c>
      <c r="G4851" s="164">
        <v>0</v>
      </c>
      <c r="H4851" s="164">
        <v>0</v>
      </c>
      <c r="I4851" s="164">
        <v>0</v>
      </c>
      <c r="J4851" s="164">
        <v>0</v>
      </c>
      <c r="K4851" s="164">
        <v>21</v>
      </c>
      <c r="L4851" s="164">
        <v>278</v>
      </c>
      <c r="M4851" s="164">
        <v>733.09</v>
      </c>
      <c r="N4851" s="164">
        <v>1.0999999999999999E-2</v>
      </c>
      <c r="O4851" s="164">
        <v>0.03</v>
      </c>
      <c r="P4851" s="164">
        <v>21</v>
      </c>
      <c r="Q4851" s="164">
        <v>278</v>
      </c>
      <c r="R4851" s="164">
        <v>733.09</v>
      </c>
      <c r="S4851" s="164">
        <v>1.0999999999999999E-2</v>
      </c>
      <c r="T4851" s="164">
        <v>0.03</v>
      </c>
    </row>
    <row r="4852" spans="1:20" ht="15.75" customHeight="1">
      <c r="A4852" s="126" t="s">
        <v>156</v>
      </c>
      <c r="B4852" s="163">
        <v>2023</v>
      </c>
      <c r="C4852" s="163">
        <v>0</v>
      </c>
      <c r="D4852" s="126" t="s">
        <v>53</v>
      </c>
      <c r="E4852" s="163">
        <v>24577</v>
      </c>
      <c r="F4852" s="163">
        <v>0</v>
      </c>
      <c r="G4852" s="163">
        <v>0</v>
      </c>
      <c r="H4852" s="163">
        <v>0</v>
      </c>
      <c r="I4852" s="163">
        <v>0</v>
      </c>
      <c r="J4852" s="163">
        <v>0</v>
      </c>
      <c r="K4852" s="163">
        <v>12</v>
      </c>
      <c r="L4852" s="163">
        <v>1147</v>
      </c>
      <c r="M4852" s="163">
        <v>1991.58</v>
      </c>
      <c r="N4852" s="163">
        <v>4.7E-2</v>
      </c>
      <c r="O4852" s="163">
        <v>8.1000000000000003E-2</v>
      </c>
      <c r="P4852" s="163">
        <v>12</v>
      </c>
      <c r="Q4852" s="163">
        <v>1147</v>
      </c>
      <c r="R4852" s="163">
        <v>1991.58</v>
      </c>
      <c r="S4852" s="163">
        <v>4.7E-2</v>
      </c>
      <c r="T4852" s="163">
        <v>8.1000000000000003E-2</v>
      </c>
    </row>
    <row r="4853" spans="1:20" ht="15.75" customHeight="1">
      <c r="A4853" s="130" t="s">
        <v>156</v>
      </c>
      <c r="B4853" s="164">
        <v>2023</v>
      </c>
      <c r="C4853" s="164">
        <v>1</v>
      </c>
      <c r="D4853" s="130" t="s">
        <v>54</v>
      </c>
      <c r="E4853" s="164">
        <v>24577</v>
      </c>
      <c r="F4853" s="164">
        <v>0</v>
      </c>
      <c r="G4853" s="164">
        <v>0</v>
      </c>
      <c r="H4853" s="164">
        <v>0</v>
      </c>
      <c r="I4853" s="164">
        <v>0</v>
      </c>
      <c r="J4853" s="164">
        <v>0</v>
      </c>
      <c r="K4853" s="164">
        <v>28</v>
      </c>
      <c r="L4853" s="164">
        <v>2273</v>
      </c>
      <c r="M4853" s="164">
        <v>11907.75</v>
      </c>
      <c r="N4853" s="164">
        <v>9.1999999999999998E-2</v>
      </c>
      <c r="O4853" s="164">
        <v>0.48499999999999999</v>
      </c>
      <c r="P4853" s="164">
        <v>28</v>
      </c>
      <c r="Q4853" s="164">
        <v>2273</v>
      </c>
      <c r="R4853" s="164">
        <v>11907.75</v>
      </c>
      <c r="S4853" s="164">
        <v>9.1999999999999998E-2</v>
      </c>
      <c r="T4853" s="164">
        <v>0.48499999999999999</v>
      </c>
    </row>
    <row r="4854" spans="1:20" ht="15.75" customHeight="1">
      <c r="A4854" s="126" t="s">
        <v>156</v>
      </c>
      <c r="B4854" s="163">
        <v>2023</v>
      </c>
      <c r="C4854" s="163">
        <v>2</v>
      </c>
      <c r="D4854" s="126" t="s">
        <v>1415</v>
      </c>
      <c r="E4854" s="163">
        <v>24577</v>
      </c>
      <c r="F4854" s="163">
        <v>0</v>
      </c>
      <c r="G4854" s="163">
        <v>0</v>
      </c>
      <c r="H4854" s="163">
        <v>0</v>
      </c>
      <c r="I4854" s="163">
        <v>0</v>
      </c>
      <c r="J4854" s="163">
        <v>0</v>
      </c>
      <c r="K4854" s="163">
        <v>20</v>
      </c>
      <c r="L4854" s="163">
        <v>15892</v>
      </c>
      <c r="M4854" s="163">
        <v>20528.73</v>
      </c>
      <c r="N4854" s="163">
        <v>0.64700000000000002</v>
      </c>
      <c r="O4854" s="163">
        <v>0.83499999999999996</v>
      </c>
      <c r="P4854" s="163">
        <v>20</v>
      </c>
      <c r="Q4854" s="163">
        <v>15892</v>
      </c>
      <c r="R4854" s="163">
        <v>20528.73</v>
      </c>
      <c r="S4854" s="163">
        <v>0.64700000000000002</v>
      </c>
      <c r="T4854" s="163">
        <v>0.83499999999999996</v>
      </c>
    </row>
    <row r="4855" spans="1:20" ht="15.75" customHeight="1">
      <c r="A4855" s="130" t="s">
        <v>156</v>
      </c>
      <c r="B4855" s="164">
        <v>2023</v>
      </c>
      <c r="C4855" s="164">
        <v>3</v>
      </c>
      <c r="D4855" s="130" t="s">
        <v>55</v>
      </c>
      <c r="E4855" s="164">
        <v>24577</v>
      </c>
      <c r="F4855" s="164">
        <v>0</v>
      </c>
      <c r="G4855" s="164">
        <v>0</v>
      </c>
      <c r="H4855" s="164">
        <v>0</v>
      </c>
      <c r="I4855" s="164">
        <v>0</v>
      </c>
      <c r="J4855" s="164">
        <v>0</v>
      </c>
      <c r="K4855" s="164">
        <v>12</v>
      </c>
      <c r="L4855" s="164">
        <v>5232</v>
      </c>
      <c r="M4855" s="164">
        <v>17824.41</v>
      </c>
      <c r="N4855" s="164">
        <v>0.21299999999999999</v>
      </c>
      <c r="O4855" s="164">
        <v>0.72499999999999998</v>
      </c>
      <c r="P4855" s="164">
        <v>12</v>
      </c>
      <c r="Q4855" s="164">
        <v>5232</v>
      </c>
      <c r="R4855" s="164">
        <v>17824.41</v>
      </c>
      <c r="S4855" s="164">
        <v>0.21299999999999999</v>
      </c>
      <c r="T4855" s="164">
        <v>0.72499999999999998</v>
      </c>
    </row>
    <row r="4856" spans="1:20" ht="15.75" customHeight="1">
      <c r="A4856" s="126" t="s">
        <v>156</v>
      </c>
      <c r="B4856" s="163">
        <v>2023</v>
      </c>
      <c r="C4856" s="163">
        <v>4</v>
      </c>
      <c r="D4856" s="126" t="s">
        <v>56</v>
      </c>
      <c r="E4856" s="163">
        <v>24577</v>
      </c>
      <c r="F4856" s="163">
        <v>0</v>
      </c>
      <c r="G4856" s="163">
        <v>0</v>
      </c>
      <c r="H4856" s="163">
        <v>0</v>
      </c>
      <c r="I4856" s="163">
        <v>0</v>
      </c>
      <c r="J4856" s="163">
        <v>0</v>
      </c>
      <c r="K4856" s="163">
        <v>1</v>
      </c>
      <c r="L4856" s="163">
        <v>423</v>
      </c>
      <c r="M4856" s="163">
        <v>564</v>
      </c>
      <c r="N4856" s="163">
        <v>1.7000000000000001E-2</v>
      </c>
      <c r="O4856" s="163">
        <v>2.3E-2</v>
      </c>
      <c r="P4856" s="163">
        <v>1</v>
      </c>
      <c r="Q4856" s="163">
        <v>423</v>
      </c>
      <c r="R4856" s="163">
        <v>564</v>
      </c>
      <c r="S4856" s="163">
        <v>1.7000000000000001E-2</v>
      </c>
      <c r="T4856" s="163">
        <v>2.3E-2</v>
      </c>
    </row>
    <row r="4857" spans="1:20" ht="15.75" customHeight="1">
      <c r="A4857" s="130" t="s">
        <v>156</v>
      </c>
      <c r="B4857" s="164">
        <v>2023</v>
      </c>
      <c r="C4857" s="164">
        <v>5</v>
      </c>
      <c r="D4857" s="130" t="s">
        <v>57</v>
      </c>
      <c r="E4857" s="164">
        <v>24577</v>
      </c>
      <c r="F4857" s="164">
        <v>0</v>
      </c>
      <c r="G4857" s="164">
        <v>0</v>
      </c>
      <c r="H4857" s="164">
        <v>0</v>
      </c>
      <c r="I4857" s="164">
        <v>0</v>
      </c>
      <c r="J4857" s="164">
        <v>0</v>
      </c>
      <c r="K4857" s="164">
        <v>58</v>
      </c>
      <c r="L4857" s="164">
        <v>2878</v>
      </c>
      <c r="M4857" s="164">
        <v>7679</v>
      </c>
      <c r="N4857" s="164">
        <v>0.11700000000000001</v>
      </c>
      <c r="O4857" s="164">
        <v>0.312</v>
      </c>
      <c r="P4857" s="164">
        <v>58</v>
      </c>
      <c r="Q4857" s="164">
        <v>2878</v>
      </c>
      <c r="R4857" s="164">
        <v>7679</v>
      </c>
      <c r="S4857" s="164">
        <v>0.11700000000000001</v>
      </c>
      <c r="T4857" s="164">
        <v>0.312</v>
      </c>
    </row>
    <row r="4858" spans="1:20" ht="15.75" customHeight="1">
      <c r="A4858" s="126" t="s">
        <v>156</v>
      </c>
      <c r="B4858" s="163">
        <v>2023</v>
      </c>
      <c r="C4858" s="163">
        <v>6</v>
      </c>
      <c r="D4858" s="126" t="s">
        <v>58</v>
      </c>
      <c r="E4858" s="163">
        <v>24577</v>
      </c>
      <c r="F4858" s="163">
        <v>0</v>
      </c>
      <c r="G4858" s="163">
        <v>0</v>
      </c>
      <c r="H4858" s="163">
        <v>0</v>
      </c>
      <c r="I4858" s="163">
        <v>0</v>
      </c>
      <c r="J4858" s="163">
        <v>0</v>
      </c>
      <c r="K4858" s="163">
        <v>5</v>
      </c>
      <c r="L4858" s="163">
        <v>277</v>
      </c>
      <c r="M4858" s="163">
        <v>774</v>
      </c>
      <c r="N4858" s="163">
        <v>1.0999999999999999E-2</v>
      </c>
      <c r="O4858" s="163">
        <v>3.1E-2</v>
      </c>
      <c r="P4858" s="163">
        <v>5</v>
      </c>
      <c r="Q4858" s="163">
        <v>277</v>
      </c>
      <c r="R4858" s="163">
        <v>774</v>
      </c>
      <c r="S4858" s="163">
        <v>1.0999999999999999E-2</v>
      </c>
      <c r="T4858" s="163">
        <v>3.1E-2</v>
      </c>
    </row>
    <row r="4859" spans="1:20" ht="15.75" customHeight="1">
      <c r="A4859" s="130" t="s">
        <v>156</v>
      </c>
      <c r="B4859" s="164">
        <v>2023</v>
      </c>
      <c r="C4859" s="164">
        <v>7</v>
      </c>
      <c r="D4859" s="130" t="s">
        <v>59</v>
      </c>
      <c r="E4859" s="164">
        <v>24577</v>
      </c>
      <c r="F4859" s="164">
        <v>0</v>
      </c>
      <c r="G4859" s="164">
        <v>0</v>
      </c>
      <c r="H4859" s="164">
        <v>0</v>
      </c>
      <c r="I4859" s="164">
        <v>0</v>
      </c>
      <c r="J4859" s="164">
        <v>0</v>
      </c>
      <c r="K4859" s="164">
        <v>0</v>
      </c>
      <c r="L4859" s="164">
        <v>0</v>
      </c>
      <c r="M4859" s="164">
        <v>0</v>
      </c>
      <c r="N4859" s="164">
        <v>0</v>
      </c>
      <c r="O4859" s="164">
        <v>0</v>
      </c>
      <c r="P4859" s="164">
        <v>0</v>
      </c>
      <c r="Q4859" s="164">
        <v>0</v>
      </c>
      <c r="R4859" s="164">
        <v>0</v>
      </c>
      <c r="S4859" s="164">
        <v>0</v>
      </c>
      <c r="T4859" s="164">
        <v>0</v>
      </c>
    </row>
    <row r="4860" spans="1:20" ht="15.75" customHeight="1">
      <c r="A4860" s="126" t="s">
        <v>156</v>
      </c>
      <c r="B4860" s="163">
        <v>2023</v>
      </c>
      <c r="C4860" s="163">
        <v>8</v>
      </c>
      <c r="D4860" s="126" t="s">
        <v>60</v>
      </c>
      <c r="E4860" s="163">
        <v>24577</v>
      </c>
      <c r="F4860" s="163">
        <v>0</v>
      </c>
      <c r="G4860" s="163">
        <v>0</v>
      </c>
      <c r="H4860" s="163">
        <v>0</v>
      </c>
      <c r="I4860" s="163">
        <v>0</v>
      </c>
      <c r="J4860" s="163">
        <v>0</v>
      </c>
      <c r="K4860" s="163">
        <v>2</v>
      </c>
      <c r="L4860" s="163">
        <v>667</v>
      </c>
      <c r="M4860" s="163">
        <v>1115.5</v>
      </c>
      <c r="N4860" s="163">
        <v>2.7E-2</v>
      </c>
      <c r="O4860" s="163">
        <v>4.4999999999999998E-2</v>
      </c>
      <c r="P4860" s="163">
        <v>2</v>
      </c>
      <c r="Q4860" s="163">
        <v>667</v>
      </c>
      <c r="R4860" s="163">
        <v>1115.5</v>
      </c>
      <c r="S4860" s="163">
        <v>2.7E-2</v>
      </c>
      <c r="T4860" s="163">
        <v>4.4999999999999998E-2</v>
      </c>
    </row>
    <row r="4861" spans="1:20" ht="15.75" customHeight="1">
      <c r="A4861" s="130" t="s">
        <v>156</v>
      </c>
      <c r="B4861" s="164">
        <v>2023</v>
      </c>
      <c r="C4861" s="164">
        <v>9</v>
      </c>
      <c r="D4861" s="130" t="s">
        <v>61</v>
      </c>
      <c r="E4861" s="164">
        <v>24577</v>
      </c>
      <c r="F4861" s="164">
        <v>0</v>
      </c>
      <c r="G4861" s="164">
        <v>0</v>
      </c>
      <c r="H4861" s="164">
        <v>0</v>
      </c>
      <c r="I4861" s="164">
        <v>0</v>
      </c>
      <c r="J4861" s="164">
        <v>0</v>
      </c>
      <c r="K4861" s="164">
        <v>13</v>
      </c>
      <c r="L4861" s="164">
        <v>889</v>
      </c>
      <c r="M4861" s="164">
        <v>2935.75</v>
      </c>
      <c r="N4861" s="164">
        <v>3.5999999999999997E-2</v>
      </c>
      <c r="O4861" s="164">
        <v>0.11899999999999999</v>
      </c>
      <c r="P4861" s="164">
        <v>13</v>
      </c>
      <c r="Q4861" s="164">
        <v>889</v>
      </c>
      <c r="R4861" s="164">
        <v>2935.75</v>
      </c>
      <c r="S4861" s="164">
        <v>3.5999999999999997E-2</v>
      </c>
      <c r="T4861" s="164">
        <v>0.11899999999999999</v>
      </c>
    </row>
  </sheetData>
  <autoFilter ref="A1:T4861" xr:uid="{00000000-0009-0000-0000-000012000000}"/>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K89"/>
  <sheetViews>
    <sheetView topLeftCell="C1" workbookViewId="0">
      <selection activeCell="M10" sqref="M10"/>
    </sheetView>
  </sheetViews>
  <sheetFormatPr defaultColWidth="14.44140625" defaultRowHeight="15.75" customHeight="1"/>
  <cols>
    <col min="1" max="1" width="34.88671875" customWidth="1"/>
    <col min="9" max="9" width="27.88671875" customWidth="1"/>
  </cols>
  <sheetData>
    <row r="2" spans="1:11" ht="15.75" customHeight="1">
      <c r="I2" s="38" t="s">
        <v>37</v>
      </c>
      <c r="J2" s="38" t="s">
        <v>38</v>
      </c>
      <c r="K2" s="38" t="s">
        <v>39</v>
      </c>
    </row>
    <row r="3" spans="1:11" ht="15.75" customHeight="1">
      <c r="I3" s="38" t="str">
        <f>A4</f>
        <v>FTE/Primary Circuit KM</v>
      </c>
      <c r="J3" s="39">
        <v>1</v>
      </c>
      <c r="K3" s="40">
        <f>G9</f>
        <v>9.7580476656554435E-2</v>
      </c>
    </row>
    <row r="4" spans="1:11" ht="15.75" customHeight="1">
      <c r="A4" s="5" t="s">
        <v>40</v>
      </c>
      <c r="I4" s="38" t="str">
        <f>A12</f>
        <v>FTE/1000 Customers</v>
      </c>
      <c r="J4" s="39">
        <v>2</v>
      </c>
      <c r="K4" s="40">
        <f>G17</f>
        <v>-0.17696233318943907</v>
      </c>
    </row>
    <row r="5" spans="1:11" ht="15.75" customHeight="1">
      <c r="A5" s="41"/>
      <c r="B5" s="42">
        <v>2019</v>
      </c>
      <c r="C5" s="42">
        <v>2020</v>
      </c>
      <c r="D5" s="42">
        <v>2021</v>
      </c>
      <c r="E5" s="42">
        <v>2022</v>
      </c>
      <c r="F5" s="42">
        <v>2023</v>
      </c>
      <c r="G5" s="42" t="s">
        <v>15</v>
      </c>
      <c r="I5" s="38" t="str">
        <f>A20</f>
        <v>FTE/GWh</v>
      </c>
      <c r="J5" s="39">
        <v>3</v>
      </c>
      <c r="K5" s="40">
        <f>G25</f>
        <v>-0.21575001634248911</v>
      </c>
    </row>
    <row r="6" spans="1:11" ht="14.4">
      <c r="A6" s="43" t="s">
        <v>16</v>
      </c>
      <c r="B6" s="19">
        <f>TABLES!I60</f>
        <v>8.9855065116396876E-2</v>
      </c>
      <c r="C6" s="19">
        <f>TABLES!J60</f>
        <v>8.9069556648539702E-2</v>
      </c>
      <c r="D6" s="19">
        <f>TABLES!K60</f>
        <v>8.5127466940307012E-2</v>
      </c>
      <c r="E6" s="19">
        <f>TABLES!L60</f>
        <v>8.6555045815965931E-2</v>
      </c>
      <c r="F6" s="19">
        <f>TABLES!M60</f>
        <v>8.8908601454903577E-2</v>
      </c>
      <c r="G6" s="19">
        <f>TABLES!N60</f>
        <v>8.7903147195222617E-2</v>
      </c>
      <c r="I6" s="38" t="str">
        <f>A28</f>
        <v>FTE/$1,000,000 Capital Additions</v>
      </c>
      <c r="J6" s="39">
        <v>4</v>
      </c>
      <c r="K6" s="40">
        <f>G33</f>
        <v>-0.6038299000407864</v>
      </c>
    </row>
    <row r="7" spans="1:11" ht="14.4">
      <c r="A7" s="43" t="s">
        <v>17</v>
      </c>
      <c r="B7" s="19">
        <f>TABLES!I61</f>
        <v>9.4610001061244092E-2</v>
      </c>
      <c r="C7" s="19">
        <f>TABLES!J61</f>
        <v>8.993700125015211E-2</v>
      </c>
      <c r="D7" s="19">
        <f>TABLES!K61</f>
        <v>8.6204490284155708E-2</v>
      </c>
      <c r="E7" s="19">
        <f>TABLES!L61</f>
        <v>8.7476208004362732E-2</v>
      </c>
      <c r="F7" s="19">
        <f>TABLES!M61</f>
        <v>8.91329366349876E-2</v>
      </c>
      <c r="G7" s="19">
        <f>TABLES!N61</f>
        <v>8.9472127446980451E-2</v>
      </c>
      <c r="I7" s="38" t="str">
        <f>A36</f>
        <v>OM&amp;A ($)/Customers</v>
      </c>
      <c r="J7" s="39">
        <v>5</v>
      </c>
      <c r="K7" s="40">
        <f>G41</f>
        <v>-0.24814011965620764</v>
      </c>
    </row>
    <row r="8" spans="1:11" ht="14.4">
      <c r="A8" s="43" t="s">
        <v>18</v>
      </c>
      <c r="B8" s="19">
        <f>TABLES!I62</f>
        <v>0.10699794379712133</v>
      </c>
      <c r="C8" s="19">
        <f>TABLES!J62</f>
        <v>9.819042787079317E-2</v>
      </c>
      <c r="D8" s="19">
        <f>TABLES!K62</f>
        <v>9.7116666666666671E-2</v>
      </c>
      <c r="E8" s="19">
        <f>TABLES!L62</f>
        <v>9.8891744298104725E-2</v>
      </c>
      <c r="F8" s="19">
        <f>TABLES!M62</f>
        <v>8.1026743075453669E-2</v>
      </c>
      <c r="G8" s="19">
        <f>TABLES!N62</f>
        <v>9.6444705141627909E-2</v>
      </c>
      <c r="I8" s="38" t="str">
        <f>A44</f>
        <v>OM&amp;A ($)/Primary Circuit KM</v>
      </c>
      <c r="J8" s="39">
        <v>6</v>
      </c>
      <c r="K8" s="40">
        <f>G49</f>
        <v>2.0709860333537332E-4</v>
      </c>
    </row>
    <row r="9" spans="1:11" ht="15.75" customHeight="1">
      <c r="A9" s="44" t="s">
        <v>41</v>
      </c>
      <c r="B9" s="45">
        <f t="shared" ref="B9:F9" si="0">(B8-B6)/B6</f>
        <v>0.19078366543408351</v>
      </c>
      <c r="C9" s="45">
        <f t="shared" si="0"/>
        <v>0.1024016685997842</v>
      </c>
      <c r="D9" s="45">
        <f t="shared" si="0"/>
        <v>0.14083820601365613</v>
      </c>
      <c r="E9" s="45">
        <f t="shared" si="0"/>
        <v>0.142530090139045</v>
      </c>
      <c r="F9" s="45">
        <f t="shared" si="0"/>
        <v>-8.865124690379661E-2</v>
      </c>
      <c r="G9" s="46">
        <f>AVERAGE(B9:F9)</f>
        <v>9.7580476656554435E-2</v>
      </c>
      <c r="I9" s="38" t="str">
        <f>A52</f>
        <v>OM&amp;A ($)/FTE</v>
      </c>
      <c r="J9" s="39">
        <v>7</v>
      </c>
      <c r="K9" s="40">
        <f>G57</f>
        <v>-0.14183059474038284</v>
      </c>
    </row>
    <row r="10" spans="1:11" ht="15.75" customHeight="1">
      <c r="I10" s="38" t="str">
        <f>A60</f>
        <v>OM&amp;A ($)/MWh</v>
      </c>
      <c r="J10" s="39">
        <v>8</v>
      </c>
      <c r="K10" s="40">
        <f>G65</f>
        <v>-0.28036868783725921</v>
      </c>
    </row>
    <row r="11" spans="1:11" ht="15.75" customHeight="1">
      <c r="I11" s="38" t="str">
        <f>A68</f>
        <v>Total Cost/FTE</v>
      </c>
      <c r="J11" s="39">
        <v>9</v>
      </c>
      <c r="K11" s="40">
        <f>G73</f>
        <v>0.19709864834561555</v>
      </c>
    </row>
    <row r="12" spans="1:11" ht="15.75" customHeight="1">
      <c r="A12" s="5" t="s">
        <v>21</v>
      </c>
      <c r="I12" s="38" t="str">
        <f>A76</f>
        <v>Weighted Average Cost of Debt</v>
      </c>
      <c r="J12" s="39">
        <v>10</v>
      </c>
      <c r="K12" s="40">
        <f>G81</f>
        <v>-0.27175598209131696</v>
      </c>
    </row>
    <row r="13" spans="1:11" ht="15.75" customHeight="1">
      <c r="A13" s="41"/>
      <c r="B13" s="42">
        <v>2019</v>
      </c>
      <c r="C13" s="42">
        <v>2020</v>
      </c>
      <c r="D13" s="42">
        <v>2021</v>
      </c>
      <c r="E13" s="42">
        <v>2022</v>
      </c>
      <c r="F13" s="42">
        <v>2023</v>
      </c>
      <c r="G13" s="42" t="s">
        <v>15</v>
      </c>
      <c r="I13" s="9" t="str">
        <f>A84</f>
        <v>Total Operating Expense Ratio</v>
      </c>
      <c r="J13" s="47">
        <v>11</v>
      </c>
      <c r="K13" s="25">
        <f>G89</f>
        <v>-0.11792252998184904</v>
      </c>
    </row>
    <row r="14" spans="1:11" ht="14.4">
      <c r="A14" s="43" t="s">
        <v>16</v>
      </c>
      <c r="B14" s="19">
        <f>TABLES!I85</f>
        <v>2.0967222456697043</v>
      </c>
      <c r="C14" s="19">
        <f>TABLES!J85</f>
        <v>1.9956685035423996</v>
      </c>
      <c r="D14" s="19">
        <f>TABLES!K85</f>
        <v>1.9522326957042848</v>
      </c>
      <c r="E14" s="19">
        <f>TABLES!L85</f>
        <v>1.984733815890795</v>
      </c>
      <c r="F14" s="19">
        <f>TABLES!M85</f>
        <v>2.0261915219885283</v>
      </c>
      <c r="G14" s="19">
        <f>TABLES!N85</f>
        <v>2.0111097565591423</v>
      </c>
    </row>
    <row r="15" spans="1:11" ht="14.4">
      <c r="A15" s="43" t="s">
        <v>17</v>
      </c>
      <c r="B15" s="19">
        <f>TABLES!I86</f>
        <v>1.7796160019890344</v>
      </c>
      <c r="C15" s="19">
        <f>TABLES!J86</f>
        <v>1.6922521657119423</v>
      </c>
      <c r="D15" s="19">
        <f>TABLES!K86</f>
        <v>1.6299702891686862</v>
      </c>
      <c r="E15" s="19">
        <f>TABLES!L86</f>
        <v>1.6470708072548743</v>
      </c>
      <c r="F15" s="19">
        <f>TABLES!M86</f>
        <v>1.6713646354689917</v>
      </c>
      <c r="G15" s="19">
        <f>TABLES!N86</f>
        <v>1.6840547799187058</v>
      </c>
    </row>
    <row r="16" spans="1:11" ht="14.4">
      <c r="A16" s="43" t="s">
        <v>18</v>
      </c>
      <c r="B16" s="19">
        <f>TABLES!I87</f>
        <v>1.8378260652027396</v>
      </c>
      <c r="C16" s="19">
        <f>TABLES!J87</f>
        <v>1.6763534836450151</v>
      </c>
      <c r="D16" s="19">
        <f>TABLES!K87</f>
        <v>1.6492365169890892</v>
      </c>
      <c r="E16" s="19">
        <f>TABLES!L87</f>
        <v>1.7155148634303055</v>
      </c>
      <c r="F16" s="19">
        <f>TABLES!M87</f>
        <v>1.3970971690811178</v>
      </c>
      <c r="G16" s="19">
        <f>TABLES!N87</f>
        <v>1.6552056196696536</v>
      </c>
    </row>
    <row r="17" spans="1:7" ht="15.75" customHeight="1">
      <c r="A17" s="44" t="s">
        <v>41</v>
      </c>
      <c r="B17" s="45">
        <f t="shared" ref="B17:F17" si="1">(B16-B14)/B14</f>
        <v>-0.1234766221428017</v>
      </c>
      <c r="C17" s="45">
        <f t="shared" si="1"/>
        <v>-0.16000403841148275</v>
      </c>
      <c r="D17" s="45">
        <f t="shared" si="1"/>
        <v>-0.15520495040468887</v>
      </c>
      <c r="E17" s="45">
        <f t="shared" si="1"/>
        <v>-0.13564486597899666</v>
      </c>
      <c r="F17" s="45">
        <f t="shared" si="1"/>
        <v>-0.31048118900922544</v>
      </c>
      <c r="G17" s="46">
        <f>AVERAGE(B17:F17)</f>
        <v>-0.17696233318943907</v>
      </c>
    </row>
    <row r="20" spans="1:7" ht="15.75" customHeight="1">
      <c r="A20" s="5" t="s">
        <v>19</v>
      </c>
    </row>
    <row r="21" spans="1:7" ht="15.75" customHeight="1">
      <c r="A21" s="41"/>
      <c r="B21" s="42">
        <v>2019</v>
      </c>
      <c r="C21" s="42">
        <v>2020</v>
      </c>
      <c r="D21" s="42">
        <v>2021</v>
      </c>
      <c r="E21" s="42">
        <v>2022</v>
      </c>
      <c r="F21" s="42">
        <v>2023</v>
      </c>
      <c r="G21" s="42" t="s">
        <v>15</v>
      </c>
    </row>
    <row r="22" spans="1:7" ht="14.4">
      <c r="A22" s="43" t="s">
        <v>16</v>
      </c>
      <c r="B22" s="19">
        <f>TABLES!I68</f>
        <v>0.10524192074206197</v>
      </c>
      <c r="C22" s="19">
        <f>TABLES!J68</f>
        <v>0.10327438423308523</v>
      </c>
      <c r="D22" s="19">
        <f>TABLES!K68</f>
        <v>0.10103548161856225</v>
      </c>
      <c r="E22" s="19">
        <f>TABLES!L68</f>
        <v>0.10127631964517171</v>
      </c>
      <c r="F22" s="19">
        <f>TABLES!M68</f>
        <v>0.10611202630392952</v>
      </c>
      <c r="G22" s="19">
        <f>TABLES!N68</f>
        <v>0.10338802650856213</v>
      </c>
    </row>
    <row r="23" spans="1:7" ht="14.4">
      <c r="A23" s="43" t="s">
        <v>17</v>
      </c>
      <c r="B23" s="19">
        <f>TABLES!I69</f>
        <v>8.0556936936945336E-2</v>
      </c>
      <c r="C23" s="19">
        <f>TABLES!J69</f>
        <v>7.8140900944751457E-2</v>
      </c>
      <c r="D23" s="19">
        <f>TABLES!K69</f>
        <v>7.5840097901556394E-2</v>
      </c>
      <c r="E23" s="19">
        <f>TABLES!L69</f>
        <v>7.5651539447799607E-2</v>
      </c>
      <c r="F23" s="19">
        <f>TABLES!M69</f>
        <v>7.8187231157804002E-2</v>
      </c>
      <c r="G23" s="19">
        <f>TABLES!N69</f>
        <v>7.7675341277771356E-2</v>
      </c>
    </row>
    <row r="24" spans="1:7" ht="14.4">
      <c r="A24" s="43" t="s">
        <v>18</v>
      </c>
      <c r="B24" s="19">
        <f>TABLES!I70</f>
        <v>8.5906992908589469E-2</v>
      </c>
      <c r="C24" s="19">
        <f>TABLES!J70</f>
        <v>8.2163501528745284E-2</v>
      </c>
      <c r="D24" s="19">
        <f>TABLES!K70</f>
        <v>8.1657269083029088E-2</v>
      </c>
      <c r="E24" s="19">
        <f>TABLES!L70</f>
        <v>8.5143221716416903E-2</v>
      </c>
      <c r="F24" s="19">
        <f>TABLES!M70</f>
        <v>7.0084682150831371E-2</v>
      </c>
      <c r="G24" s="19">
        <f>TABLES!N70</f>
        <v>8.0991133477522417E-2</v>
      </c>
    </row>
    <row r="25" spans="1:7" ht="15.75" customHeight="1">
      <c r="A25" s="44" t="s">
        <v>41</v>
      </c>
      <c r="B25" s="45">
        <f t="shared" ref="B25:F25" si="2">(B24-B22)/B22</f>
        <v>-0.18371888024412428</v>
      </c>
      <c r="C25" s="45">
        <f t="shared" si="2"/>
        <v>-0.20441547883445826</v>
      </c>
      <c r="D25" s="45">
        <f t="shared" si="2"/>
        <v>-0.19179611187178225</v>
      </c>
      <c r="E25" s="45">
        <f t="shared" si="2"/>
        <v>-0.15929782979158588</v>
      </c>
      <c r="F25" s="45">
        <f t="shared" si="2"/>
        <v>-0.33952178097049485</v>
      </c>
      <c r="G25" s="46">
        <f>AVERAGE(B25:F25)</f>
        <v>-0.21575001634248911</v>
      </c>
    </row>
    <row r="28" spans="1:7" ht="15.75" customHeight="1">
      <c r="A28" s="5" t="s">
        <v>42</v>
      </c>
    </row>
    <row r="29" spans="1:7" ht="15.75" customHeight="1">
      <c r="A29" s="41"/>
      <c r="B29" s="42">
        <v>2019</v>
      </c>
      <c r="C29" s="42">
        <v>2020</v>
      </c>
      <c r="D29" s="42">
        <v>2021</v>
      </c>
      <c r="E29" s="42">
        <v>2022</v>
      </c>
      <c r="F29" s="42">
        <v>2023</v>
      </c>
      <c r="G29" s="42" t="s">
        <v>15</v>
      </c>
    </row>
    <row r="30" spans="1:7" ht="14.4">
      <c r="A30" s="43" t="s">
        <v>16</v>
      </c>
      <c r="B30" s="19">
        <f>TABLES!I77</f>
        <v>11.226350321606251</v>
      </c>
      <c r="C30" s="19">
        <f>TABLES!J77</f>
        <v>11.141641762215226</v>
      </c>
      <c r="D30" s="19">
        <f>TABLES!K77</f>
        <v>9.4375121508771596</v>
      </c>
      <c r="E30" s="19">
        <f>TABLES!L77</f>
        <v>9.8094829626478024</v>
      </c>
      <c r="F30" s="19">
        <f>TABLES!M77</f>
        <v>8.8716512847349005</v>
      </c>
      <c r="G30" s="19">
        <f>TABLES!N77</f>
        <v>10.097327696416269</v>
      </c>
    </row>
    <row r="31" spans="1:7" ht="14.4">
      <c r="A31" s="43" t="s">
        <v>17</v>
      </c>
      <c r="B31" s="19">
        <f>TABLES!I78</f>
        <v>5.394998808869917</v>
      </c>
      <c r="C31" s="19">
        <f>TABLES!J78</f>
        <v>5.4231009888662429</v>
      </c>
      <c r="D31" s="19">
        <f>TABLES!K78</f>
        <v>4.7537105409237448</v>
      </c>
      <c r="E31" s="19">
        <f>TABLES!L78</f>
        <v>4.9197991284600402</v>
      </c>
      <c r="F31" s="19">
        <f>TABLES!M78</f>
        <v>4.7529469223664265</v>
      </c>
      <c r="G31" s="19">
        <f>TABLES!N78</f>
        <v>5.0489112778972736</v>
      </c>
    </row>
    <row r="32" spans="1:7" ht="14.4">
      <c r="A32" s="43" t="s">
        <v>18</v>
      </c>
      <c r="B32" s="19">
        <f>TABLES!I79</f>
        <v>2.9730518587773136</v>
      </c>
      <c r="C32" s="19">
        <f>TABLES!J79</f>
        <v>4.7566722507726791</v>
      </c>
      <c r="D32" s="19">
        <f>TABLES!K79</f>
        <v>3.8771802998709961</v>
      </c>
      <c r="E32" s="19">
        <f>TABLES!L79</f>
        <v>4.0337985889502352</v>
      </c>
      <c r="F32" s="19">
        <f>TABLES!M79</f>
        <v>4.1435436091147615</v>
      </c>
      <c r="G32" s="19">
        <f>TABLES!N79</f>
        <v>3.9568493214971974</v>
      </c>
    </row>
    <row r="33" spans="1:7" ht="15.75" customHeight="1">
      <c r="A33" s="44" t="s">
        <v>41</v>
      </c>
      <c r="B33" s="45">
        <f t="shared" ref="B33:F33" si="3">(B32-B30)/B30</f>
        <v>-0.73517200393654436</v>
      </c>
      <c r="C33" s="45">
        <f t="shared" si="3"/>
        <v>-0.57307259089014739</v>
      </c>
      <c r="D33" s="45">
        <f t="shared" si="3"/>
        <v>-0.58917347730136316</v>
      </c>
      <c r="E33" s="45">
        <f t="shared" si="3"/>
        <v>-0.58878581018897846</v>
      </c>
      <c r="F33" s="45">
        <f t="shared" si="3"/>
        <v>-0.53294561788689854</v>
      </c>
      <c r="G33" s="46">
        <f>AVERAGE(B33:F33)</f>
        <v>-0.6038299000407864</v>
      </c>
    </row>
    <row r="36" spans="1:7" ht="15.75" customHeight="1">
      <c r="A36" s="5" t="s">
        <v>24</v>
      </c>
    </row>
    <row r="37" spans="1:7" ht="15.75" customHeight="1">
      <c r="A37" s="41"/>
      <c r="B37" s="42">
        <v>2019</v>
      </c>
      <c r="C37" s="42">
        <v>2020</v>
      </c>
      <c r="D37" s="42">
        <v>2021</v>
      </c>
      <c r="E37" s="42">
        <v>2022</v>
      </c>
      <c r="F37" s="42">
        <v>2023</v>
      </c>
      <c r="G37" s="42" t="s">
        <v>15</v>
      </c>
    </row>
    <row r="38" spans="1:7" ht="14.4">
      <c r="A38" s="43" t="s">
        <v>16</v>
      </c>
      <c r="B38" s="19">
        <f>TABLES!I109</f>
        <v>340.15964079868144</v>
      </c>
      <c r="C38" s="19">
        <f>TABLES!J109</f>
        <v>342.81237376449064</v>
      </c>
      <c r="D38" s="19">
        <f>TABLES!K109</f>
        <v>342.94590751686439</v>
      </c>
      <c r="E38" s="19">
        <f>TABLES!L109</f>
        <v>362.40343396269344</v>
      </c>
      <c r="F38" s="19">
        <f>TABLES!M109</f>
        <v>380.23565631712302</v>
      </c>
      <c r="G38" s="19">
        <f>TABLES!N109</f>
        <v>353.71140247197064</v>
      </c>
    </row>
    <row r="39" spans="1:7" ht="14.4">
      <c r="A39" s="43" t="s">
        <v>17</v>
      </c>
      <c r="B39" s="19">
        <f>TABLES!I110</f>
        <v>251.75842254777407</v>
      </c>
      <c r="C39" s="19">
        <f>TABLES!J110</f>
        <v>273.74112472887452</v>
      </c>
      <c r="D39" s="19">
        <f>TABLES!K110</f>
        <v>275.71255715650204</v>
      </c>
      <c r="E39" s="19">
        <f>TABLES!L110</f>
        <v>284.72133538148483</v>
      </c>
      <c r="F39" s="19">
        <f>TABLES!M110</f>
        <v>290.47793584819783</v>
      </c>
      <c r="G39" s="19">
        <f>TABLES!N110</f>
        <v>275.28227513256667</v>
      </c>
    </row>
    <row r="40" spans="1:7" ht="14.4">
      <c r="A40" s="43" t="s">
        <v>18</v>
      </c>
      <c r="B40" s="19">
        <f>TABLES!I111</f>
        <v>254.69099143246478</v>
      </c>
      <c r="C40" s="19">
        <f>TABLES!J111</f>
        <v>241.98955573456678</v>
      </c>
      <c r="D40" s="19">
        <f>TABLES!K111</f>
        <v>240.64413095962524</v>
      </c>
      <c r="E40" s="19">
        <f>TABLES!L111</f>
        <v>282.53484841223622</v>
      </c>
      <c r="F40" s="19">
        <f>TABLES!M111</f>
        <v>313.06837978338552</v>
      </c>
      <c r="G40" s="19">
        <f>TABLES!N111</f>
        <v>266.58558126445575</v>
      </c>
    </row>
    <row r="41" spans="1:7" ht="13.8">
      <c r="A41" s="44" t="s">
        <v>41</v>
      </c>
      <c r="B41" s="45">
        <f t="shared" ref="B41:F41" si="4">(B40-B38)/B38</f>
        <v>-0.2512604057481353</v>
      </c>
      <c r="C41" s="45">
        <f t="shared" si="4"/>
        <v>-0.29410495578898893</v>
      </c>
      <c r="D41" s="45">
        <f t="shared" si="4"/>
        <v>-0.2983029519085556</v>
      </c>
      <c r="E41" s="45">
        <f t="shared" si="4"/>
        <v>-0.22038584093184688</v>
      </c>
      <c r="F41" s="45">
        <f t="shared" si="4"/>
        <v>-0.17664644390351136</v>
      </c>
      <c r="G41" s="46">
        <f>AVERAGE(B41:F41)</f>
        <v>-0.24814011965620764</v>
      </c>
    </row>
    <row r="44" spans="1:7" ht="13.8">
      <c r="A44" s="5" t="s">
        <v>43</v>
      </c>
    </row>
    <row r="45" spans="1:7" ht="13.8">
      <c r="A45" s="41"/>
      <c r="B45" s="42">
        <v>2019</v>
      </c>
      <c r="C45" s="42">
        <v>2020</v>
      </c>
      <c r="D45" s="42">
        <v>2021</v>
      </c>
      <c r="E45" s="42">
        <v>2022</v>
      </c>
      <c r="F45" s="42">
        <v>2023</v>
      </c>
      <c r="G45" s="42" t="s">
        <v>15</v>
      </c>
    </row>
    <row r="46" spans="1:7" ht="14.4">
      <c r="A46" s="43" t="s">
        <v>16</v>
      </c>
      <c r="B46" s="19">
        <f>TABLES!I117</f>
        <v>14537.370955004504</v>
      </c>
      <c r="C46" s="19">
        <f>TABLES!J117</f>
        <v>15070.872092333715</v>
      </c>
      <c r="D46" s="19">
        <f>TABLES!K117</f>
        <v>15043.031656154393</v>
      </c>
      <c r="E46" s="19">
        <f>TABLES!L117</f>
        <v>15985.265632852519</v>
      </c>
      <c r="F46" s="19">
        <f>TABLES!M117</f>
        <v>16817.128921336116</v>
      </c>
      <c r="G46" s="19">
        <f>TABLES!N117</f>
        <v>15490.73385153625</v>
      </c>
    </row>
    <row r="47" spans="1:7" ht="14.4">
      <c r="A47" s="43" t="s">
        <v>17</v>
      </c>
      <c r="B47" s="19">
        <f>TABLES!I118</f>
        <v>13807.532709914633</v>
      </c>
      <c r="C47" s="19">
        <f>TABLES!J118</f>
        <v>14945.789830169659</v>
      </c>
      <c r="D47" s="19">
        <f>TABLES!K118</f>
        <v>14991.333068774489</v>
      </c>
      <c r="E47" s="19">
        <f>TABLES!L118</f>
        <v>15478.04947490624</v>
      </c>
      <c r="F47" s="19">
        <f>TABLES!M118</f>
        <v>15809.670026635391</v>
      </c>
      <c r="G47" s="19">
        <f>TABLES!N118</f>
        <v>15006.475022080083</v>
      </c>
    </row>
    <row r="48" spans="1:7" ht="14.4">
      <c r="A48" s="43" t="s">
        <v>18</v>
      </c>
      <c r="B48" s="19">
        <f>TABLES!I119</f>
        <v>14828.069371144618</v>
      </c>
      <c r="C48" s="19">
        <f>TABLES!J119</f>
        <v>14174.252775240993</v>
      </c>
      <c r="D48" s="19">
        <f>TABLES!K119</f>
        <v>14170.530188333332</v>
      </c>
      <c r="E48" s="19">
        <f>TABLES!L119</f>
        <v>16286.867913588178</v>
      </c>
      <c r="F48" s="19">
        <f>TABLES!M119</f>
        <v>18156.869640241959</v>
      </c>
      <c r="G48" s="19">
        <f>TABLES!N119</f>
        <v>15523.317977709816</v>
      </c>
    </row>
    <row r="49" spans="1:7" ht="13.8">
      <c r="A49" s="44" t="s">
        <v>41</v>
      </c>
      <c r="B49" s="45">
        <f t="shared" ref="B49:F49" si="5">(B48-B46)/B46</f>
        <v>1.9996629173175292E-2</v>
      </c>
      <c r="C49" s="45">
        <f t="shared" si="5"/>
        <v>-5.9493525762773614E-2</v>
      </c>
      <c r="D49" s="45">
        <f t="shared" si="5"/>
        <v>-5.8000374376936434E-2</v>
      </c>
      <c r="E49" s="45">
        <f t="shared" si="5"/>
        <v>1.886751760420002E-2</v>
      </c>
      <c r="F49" s="45">
        <f t="shared" si="5"/>
        <v>7.9665246379011595E-2</v>
      </c>
      <c r="G49" s="46">
        <f>AVERAGE(B49:F49)</f>
        <v>2.0709860333537332E-4</v>
      </c>
    </row>
    <row r="52" spans="1:7" ht="13.8">
      <c r="A52" s="5" t="s">
        <v>26</v>
      </c>
    </row>
    <row r="53" spans="1:7" ht="13.8">
      <c r="A53" s="41"/>
      <c r="B53" s="42">
        <v>2019</v>
      </c>
      <c r="C53" s="42">
        <v>2020</v>
      </c>
      <c r="D53" s="42">
        <v>2021</v>
      </c>
      <c r="E53" s="42">
        <v>2022</v>
      </c>
      <c r="F53" s="42">
        <v>2023</v>
      </c>
      <c r="G53" s="42" t="s">
        <v>15</v>
      </c>
    </row>
    <row r="54" spans="1:7" ht="14.4">
      <c r="A54" s="43" t="s">
        <v>16</v>
      </c>
      <c r="B54" s="23">
        <f>TABLES!I125</f>
        <v>176270.06430351204</v>
      </c>
      <c r="C54" s="23">
        <f>TABLES!J125</f>
        <v>184266.35319571456</v>
      </c>
      <c r="D54" s="23">
        <f>TABLES!K125</f>
        <v>186292.25573030315</v>
      </c>
      <c r="E54" s="23">
        <f>TABLES!L125</f>
        <v>197475.5205546887</v>
      </c>
      <c r="F54" s="23">
        <f>TABLES!M125</f>
        <v>202974.07986693733</v>
      </c>
      <c r="G54" s="23">
        <f>TABLES!N125</f>
        <v>189455.65473023118</v>
      </c>
    </row>
    <row r="55" spans="1:7" ht="14.4">
      <c r="A55" s="43" t="s">
        <v>17</v>
      </c>
      <c r="B55" s="23">
        <f>TABLES!I126</f>
        <v>142268.72249076806</v>
      </c>
      <c r="C55" s="23">
        <f>TABLES!J126</f>
        <v>164267.04293178153</v>
      </c>
      <c r="D55" s="23">
        <f>TABLES!K126</f>
        <v>171475.52246950089</v>
      </c>
      <c r="E55" s="23">
        <f>TABLES!L126</f>
        <v>175191.63896731817</v>
      </c>
      <c r="F55" s="23">
        <f>TABLES!M126</f>
        <v>175772.14306815219</v>
      </c>
      <c r="G55" s="23">
        <f>TABLES!N126</f>
        <v>165795.01398550416</v>
      </c>
    </row>
    <row r="56" spans="1:7" ht="14.4">
      <c r="A56" s="43" t="s">
        <v>18</v>
      </c>
      <c r="B56" s="23">
        <f>TABLES!I127</f>
        <v>138582.75070463133</v>
      </c>
      <c r="C56" s="23">
        <f>TABLES!J127</f>
        <v>144354.7307268343</v>
      </c>
      <c r="D56" s="23">
        <f>TABLES!K127</f>
        <v>145912.44401922086</v>
      </c>
      <c r="E56" s="23">
        <f>TABLES!L127</f>
        <v>164693.90877050511</v>
      </c>
      <c r="F56" s="23">
        <f>TABLES!M127</f>
        <v>224084.90025736231</v>
      </c>
      <c r="G56" s="23">
        <f>TABLES!N127</f>
        <v>163525.74689571076</v>
      </c>
    </row>
    <row r="57" spans="1:7" ht="13.8">
      <c r="A57" s="44" t="s">
        <v>41</v>
      </c>
      <c r="B57" s="45">
        <f t="shared" ref="B57:F57" si="6">(B56-B54)/B54</f>
        <v>-0.21380439014300529</v>
      </c>
      <c r="C57" s="45">
        <f t="shared" si="6"/>
        <v>-0.21659745133442232</v>
      </c>
      <c r="D57" s="45">
        <f t="shared" si="6"/>
        <v>-0.21675518154410284</v>
      </c>
      <c r="E57" s="45">
        <f t="shared" si="6"/>
        <v>-0.1660034200294972</v>
      </c>
      <c r="F57" s="45">
        <f t="shared" si="6"/>
        <v>0.10400746934911341</v>
      </c>
      <c r="G57" s="46">
        <f>AVERAGE(B57:F57)</f>
        <v>-0.14183059474038284</v>
      </c>
    </row>
    <row r="60" spans="1:7" ht="13.8">
      <c r="A60" s="5" t="s">
        <v>27</v>
      </c>
    </row>
    <row r="61" spans="1:7" ht="13.8">
      <c r="A61" s="41"/>
      <c r="B61" s="42">
        <v>2019</v>
      </c>
      <c r="C61" s="42">
        <v>2020</v>
      </c>
      <c r="D61" s="42">
        <v>2021</v>
      </c>
      <c r="E61" s="42">
        <v>2022</v>
      </c>
      <c r="F61" s="42">
        <v>2023</v>
      </c>
      <c r="G61" s="42" t="s">
        <v>15</v>
      </c>
    </row>
    <row r="62" spans="1:7" ht="14.4">
      <c r="A62" s="43" t="s">
        <v>16</v>
      </c>
      <c r="B62" s="19">
        <f>TABLES!I133</f>
        <v>17.083054719973582</v>
      </c>
      <c r="C62" s="19">
        <f>TABLES!J133</f>
        <v>17.679672077929002</v>
      </c>
      <c r="D62" s="19">
        <f>TABLES!K133</f>
        <v>17.582241434013014</v>
      </c>
      <c r="E62" s="19">
        <f>TABLES!L133</f>
        <v>18.401494936292384</v>
      </c>
      <c r="F62" s="19">
        <f>TABLES!M133</f>
        <v>19.862248726901591</v>
      </c>
      <c r="G62" s="19">
        <f>TABLES!N133</f>
        <v>18.121742379021914</v>
      </c>
    </row>
    <row r="63" spans="1:7" ht="14.4">
      <c r="A63" s="43" t="s">
        <v>17</v>
      </c>
      <c r="B63" s="19">
        <f>TABLES!I134</f>
        <v>11.037007756410746</v>
      </c>
      <c r="C63" s="19">
        <f>TABLES!J134</f>
        <v>12.239988059506924</v>
      </c>
      <c r="D63" s="19">
        <f>TABLES!K134</f>
        <v>12.478154428756691</v>
      </c>
      <c r="E63" s="19">
        <f>TABLES!L134</f>
        <v>12.756379935001345</v>
      </c>
      <c r="F63" s="19">
        <f>TABLES!M134</f>
        <v>13.277618040355279</v>
      </c>
      <c r="G63" s="19">
        <f>TABLES!N134</f>
        <v>12.357829644006197</v>
      </c>
    </row>
    <row r="64" spans="1:7" ht="14.4">
      <c r="A64" s="43" t="s">
        <v>18</v>
      </c>
      <c r="B64" s="19">
        <f>TABLES!I135</f>
        <v>11.905227382035585</v>
      </c>
      <c r="C64" s="19">
        <f>TABLES!J135</f>
        <v>11.860690138755864</v>
      </c>
      <c r="D64" s="19">
        <f>TABLES!K135</f>
        <v>11.914811703839934</v>
      </c>
      <c r="E64" s="19">
        <f>TABLES!L135</f>
        <v>14.022569989790453</v>
      </c>
      <c r="F64" s="19">
        <f>TABLES!M135</f>
        <v>15.704919009337987</v>
      </c>
      <c r="G64" s="19">
        <f>TABLES!N135</f>
        <v>13.081643644751964</v>
      </c>
    </row>
    <row r="65" spans="1:7" ht="13.8">
      <c r="A65" s="44" t="s">
        <v>41</v>
      </c>
      <c r="B65" s="45">
        <f t="shared" ref="B65:F65" si="7">(B64-B62)/B62</f>
        <v>-0.30309727521296637</v>
      </c>
      <c r="C65" s="45">
        <f t="shared" si="7"/>
        <v>-0.32913404239196581</v>
      </c>
      <c r="D65" s="45">
        <f t="shared" si="7"/>
        <v>-0.32233829523062874</v>
      </c>
      <c r="E65" s="45">
        <f t="shared" si="7"/>
        <v>-0.23796571754969686</v>
      </c>
      <c r="F65" s="45">
        <f t="shared" si="7"/>
        <v>-0.20930810880103837</v>
      </c>
      <c r="G65" s="46">
        <f>AVERAGE(B65:F65)</f>
        <v>-0.28036868783725921</v>
      </c>
    </row>
    <row r="68" spans="1:7" ht="13.8">
      <c r="A68" s="5" t="s">
        <v>44</v>
      </c>
    </row>
    <row r="69" spans="1:7" ht="13.8">
      <c r="A69" s="41"/>
      <c r="B69" s="42">
        <v>2019</v>
      </c>
      <c r="C69" s="42">
        <v>2020</v>
      </c>
      <c r="D69" s="42">
        <v>2021</v>
      </c>
      <c r="E69" s="42">
        <v>2022</v>
      </c>
      <c r="F69" s="42">
        <v>2023</v>
      </c>
      <c r="G69" s="42" t="s">
        <v>15</v>
      </c>
    </row>
    <row r="70" spans="1:7" ht="14.4">
      <c r="A70" s="43" t="s">
        <v>16</v>
      </c>
      <c r="B70" s="19">
        <f>TABLES!I164</f>
        <v>374647.28147683648</v>
      </c>
      <c r="C70" s="19">
        <f>TABLES!J164</f>
        <v>388351.59842504561</v>
      </c>
      <c r="D70" s="19">
        <f>TABLES!K164</f>
        <v>392480.88109348924</v>
      </c>
      <c r="E70" s="19">
        <f>TABLES!L164</f>
        <v>413979.6288183743</v>
      </c>
      <c r="F70" s="19">
        <f>TABLES!M164</f>
        <v>462691.10441999132</v>
      </c>
      <c r="G70" s="19">
        <f>TABLES!N164</f>
        <v>406430.09884674742</v>
      </c>
    </row>
    <row r="71" spans="1:7" ht="14.4">
      <c r="A71" s="43" t="s">
        <v>17</v>
      </c>
      <c r="B71" s="19">
        <f>TABLES!I165</f>
        <v>446612.00347453752</v>
      </c>
      <c r="C71" s="19">
        <f>TABLES!J165</f>
        <v>482335.91018892126</v>
      </c>
      <c r="D71" s="19">
        <f>TABLES!K165</f>
        <v>510608.08766329888</v>
      </c>
      <c r="E71" s="19">
        <f>TABLES!L165</f>
        <v>516106.44997496734</v>
      </c>
      <c r="F71" s="19">
        <f>TABLES!M165</f>
        <v>576978.94108238828</v>
      </c>
      <c r="G71" s="19">
        <f>TABLES!N165</f>
        <v>506528.27847682266</v>
      </c>
    </row>
    <row r="72" spans="1:7" ht="14.4">
      <c r="A72" s="43" t="s">
        <v>18</v>
      </c>
      <c r="B72" s="19">
        <f>TABLES!I166</f>
        <v>412151.95511178009</v>
      </c>
      <c r="C72" s="19">
        <f>TABLES!J166</f>
        <v>432154.84267998621</v>
      </c>
      <c r="D72" s="19">
        <f>TABLES!K166</f>
        <v>442732.10422172642</v>
      </c>
      <c r="E72" s="19">
        <f>TABLES!L166</f>
        <v>483576.85988305986</v>
      </c>
      <c r="F72" s="19">
        <f>TABLES!M166</f>
        <v>683136.35504214058</v>
      </c>
      <c r="G72" s="19">
        <f>TABLES!N166</f>
        <v>490750.42338773859</v>
      </c>
    </row>
    <row r="73" spans="1:7" ht="13.8">
      <c r="A73" s="44" t="s">
        <v>41</v>
      </c>
      <c r="B73" s="45">
        <f t="shared" ref="B73:F73" si="8">(B72-B70)/B70</f>
        <v>0.10010662158578197</v>
      </c>
      <c r="C73" s="45">
        <f t="shared" si="8"/>
        <v>0.11279274871684328</v>
      </c>
      <c r="D73" s="45">
        <f t="shared" si="8"/>
        <v>0.12803483060941076</v>
      </c>
      <c r="E73" s="45">
        <f t="shared" si="8"/>
        <v>0.16811752612885217</v>
      </c>
      <c r="F73" s="45">
        <f t="shared" si="8"/>
        <v>0.47644151468718959</v>
      </c>
      <c r="G73" s="46">
        <f>AVERAGE(B73:F73)</f>
        <v>0.19709864834561555</v>
      </c>
    </row>
    <row r="76" spans="1:7" ht="14.4">
      <c r="A76" s="5" t="s">
        <v>45</v>
      </c>
      <c r="B76" s="48"/>
      <c r="C76" s="49"/>
      <c r="D76" s="49"/>
      <c r="E76" s="49"/>
      <c r="F76" s="49"/>
      <c r="G76" s="49"/>
    </row>
    <row r="77" spans="1:7" ht="13.8">
      <c r="A77" s="41"/>
      <c r="B77" s="42">
        <v>2019</v>
      </c>
      <c r="C77" s="42">
        <v>2020</v>
      </c>
      <c r="D77" s="42">
        <v>2021</v>
      </c>
      <c r="E77" s="42">
        <v>2022</v>
      </c>
      <c r="F77" s="42">
        <v>2023</v>
      </c>
      <c r="G77" s="42" t="s">
        <v>15</v>
      </c>
    </row>
    <row r="78" spans="1:7" ht="14.4">
      <c r="A78" s="43" t="s">
        <v>16</v>
      </c>
      <c r="B78" s="26">
        <f>TABLES!I193</f>
        <v>4.7382288051666437E-2</v>
      </c>
      <c r="C78" s="26">
        <f>TABLES!J193</f>
        <v>4.3518851000375856E-2</v>
      </c>
      <c r="D78" s="26">
        <f>TABLES!K193</f>
        <v>3.3890694235313559E-2</v>
      </c>
      <c r="E78" s="26">
        <f>TABLES!L193</f>
        <v>3.5799515088386941E-2</v>
      </c>
      <c r="F78" s="26">
        <f>TABLES!M193</f>
        <v>6.1319824363234382E-2</v>
      </c>
      <c r="G78" s="26">
        <f>TABLES!N193</f>
        <v>4.4382234547795434E-2</v>
      </c>
    </row>
    <row r="79" spans="1:7" ht="14.4">
      <c r="A79" s="43" t="s">
        <v>17</v>
      </c>
      <c r="B79" s="26">
        <f>TABLES!I194</f>
        <v>3.5025615622962622E-2</v>
      </c>
      <c r="C79" s="26">
        <f>TABLES!J194</f>
        <v>3.0866536892569241E-2</v>
      </c>
      <c r="D79" s="26">
        <f>TABLES!K194</f>
        <v>2.9651561219381839E-2</v>
      </c>
      <c r="E79" s="26">
        <f>TABLES!L194</f>
        <v>3.0168262004531109E-2</v>
      </c>
      <c r="F79" s="26">
        <f>TABLES!M194</f>
        <v>3.8374752730835439E-2</v>
      </c>
      <c r="G79" s="26">
        <f>TABLES!N194</f>
        <v>3.2817345694056047E-2</v>
      </c>
    </row>
    <row r="80" spans="1:7" ht="14.4">
      <c r="A80" s="43" t="s">
        <v>18</v>
      </c>
      <c r="B80" s="26">
        <f>TABLES!I195</f>
        <v>3.1142731745634998E-2</v>
      </c>
      <c r="C80" s="26">
        <f>TABLES!J195</f>
        <v>2.9498823623312548E-2</v>
      </c>
      <c r="D80" s="26">
        <f>TABLES!K195</f>
        <v>2.9620448792897228E-2</v>
      </c>
      <c r="E80" s="26">
        <f>TABLES!L195</f>
        <v>3.134733526286225E-2</v>
      </c>
      <c r="F80" s="26">
        <f>TABLES!M195</f>
        <v>3.4123224090235556E-2</v>
      </c>
      <c r="G80" s="26">
        <f>TABLES!N195</f>
        <v>3.1146512702988516E-2</v>
      </c>
    </row>
    <row r="81" spans="1:7" ht="13.8">
      <c r="A81" s="44" t="s">
        <v>41</v>
      </c>
      <c r="B81" s="45">
        <f t="shared" ref="B81:F81" si="9">(B80-B78)/B78</f>
        <v>-0.34273474274445243</v>
      </c>
      <c r="C81" s="45">
        <f t="shared" si="9"/>
        <v>-0.32215986991343643</v>
      </c>
      <c r="D81" s="45">
        <f t="shared" si="9"/>
        <v>-0.1260005301976613</v>
      </c>
      <c r="E81" s="45">
        <f t="shared" si="9"/>
        <v>-0.12436424947467907</v>
      </c>
      <c r="F81" s="45">
        <f t="shared" si="9"/>
        <v>-0.44352051812635546</v>
      </c>
      <c r="G81" s="46">
        <f>AVERAGE(B81:F81)</f>
        <v>-0.27175598209131696</v>
      </c>
    </row>
    <row r="84" spans="1:7" ht="13.8">
      <c r="A84" s="5" t="s">
        <v>32</v>
      </c>
      <c r="B84" s="28"/>
    </row>
    <row r="85" spans="1:7" ht="13.8">
      <c r="A85" s="41"/>
      <c r="B85" s="42">
        <v>2019</v>
      </c>
      <c r="C85" s="42">
        <v>2020</v>
      </c>
      <c r="D85" s="42">
        <v>2021</v>
      </c>
      <c r="E85" s="42">
        <v>2022</v>
      </c>
      <c r="F85" s="42">
        <v>2023</v>
      </c>
      <c r="G85" s="42" t="s">
        <v>15</v>
      </c>
    </row>
    <row r="86" spans="1:7" ht="14.4">
      <c r="A86" s="43" t="s">
        <v>16</v>
      </c>
      <c r="B86" s="26">
        <f>TABLES!I173</f>
        <v>0.82081746848165282</v>
      </c>
      <c r="C86" s="26">
        <f>TABLES!J173</f>
        <v>0.83171519690017437</v>
      </c>
      <c r="D86" s="26">
        <f>TABLES!K173</f>
        <v>0.81648344346553314</v>
      </c>
      <c r="E86" s="26">
        <f>TABLES!L173</f>
        <v>0.83939690536058986</v>
      </c>
      <c r="F86" s="26">
        <f>TABLES!M173</f>
        <v>0.8447132153638689</v>
      </c>
      <c r="G86" s="26">
        <f>TABLES!N173</f>
        <v>0.83062524591436371</v>
      </c>
    </row>
    <row r="87" spans="1:7" ht="14.4">
      <c r="A87" s="43" t="s">
        <v>17</v>
      </c>
      <c r="B87" s="26">
        <f>TABLES!I174</f>
        <v>0.75973334546137328</v>
      </c>
      <c r="C87" s="26">
        <f>TABLES!J174</f>
        <v>0.78193542846674902</v>
      </c>
      <c r="D87" s="26">
        <f>TABLES!K174</f>
        <v>0.78024744272468993</v>
      </c>
      <c r="E87" s="26">
        <f>TABLES!L174</f>
        <v>0.79051488972086215</v>
      </c>
      <c r="F87" s="26">
        <f>TABLES!M174</f>
        <v>0.76722815388635568</v>
      </c>
      <c r="G87" s="26">
        <f>TABLES!N174</f>
        <v>0.77593185205200599</v>
      </c>
    </row>
    <row r="88" spans="1:7" ht="14.4">
      <c r="A88" s="43" t="s">
        <v>18</v>
      </c>
      <c r="B88" s="26">
        <f>TABLES!I175</f>
        <v>0.71939280996022081</v>
      </c>
      <c r="C88" s="26">
        <f>TABLES!J175</f>
        <v>0.72741760824242852</v>
      </c>
      <c r="D88" s="26">
        <f>TABLES!K175</f>
        <v>0.70166501357203104</v>
      </c>
      <c r="E88" s="26">
        <f>TABLES!L175</f>
        <v>0.7459799674737343</v>
      </c>
      <c r="F88" s="26">
        <f>TABLES!M175</f>
        <v>0.76976136258225314</v>
      </c>
      <c r="G88" s="26">
        <f>TABLES!N175</f>
        <v>0.73284335236613352</v>
      </c>
    </row>
    <row r="89" spans="1:7" ht="13.8">
      <c r="A89" s="44" t="s">
        <v>41</v>
      </c>
      <c r="B89" s="45">
        <f t="shared" ref="B89:F89" si="10">(B88-B86)/B86</f>
        <v>-0.12356542400230251</v>
      </c>
      <c r="C89" s="45">
        <f t="shared" si="10"/>
        <v>-0.12540060473400735</v>
      </c>
      <c r="D89" s="45">
        <f t="shared" si="10"/>
        <v>-0.14062554582388054</v>
      </c>
      <c r="E89" s="45">
        <f t="shared" si="10"/>
        <v>-0.11129054359180097</v>
      </c>
      <c r="F89" s="45">
        <f t="shared" si="10"/>
        <v>-8.873053175725383E-2</v>
      </c>
      <c r="G89" s="46">
        <f>AVERAGE(B89:F89)</f>
        <v>-0.11792252998184904</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AR1000"/>
  <sheetViews>
    <sheetView showGridLines="0" workbookViewId="0">
      <pane ySplit="3" topLeftCell="A4" activePane="bottomLeft" state="frozen"/>
      <selection pane="bottomLeft" activeCell="A60" sqref="A60:XFD60"/>
    </sheetView>
  </sheetViews>
  <sheetFormatPr defaultColWidth="14.44140625" defaultRowHeight="15.75" customHeight="1"/>
  <cols>
    <col min="1" max="1" width="35.109375" customWidth="1"/>
    <col min="2" max="2" width="18" customWidth="1"/>
    <col min="9" max="9" width="14.109375" customWidth="1"/>
    <col min="11" max="14" width="14.44140625" hidden="1"/>
    <col min="25" max="25" width="30.44140625" customWidth="1"/>
    <col min="26" max="26" width="20" customWidth="1"/>
    <col min="36" max="36" width="17.44140625" customWidth="1"/>
  </cols>
  <sheetData>
    <row r="1" spans="1:44" ht="15.75" customHeight="1">
      <c r="A1" s="224"/>
      <c r="B1" s="225"/>
      <c r="C1" s="226" t="s">
        <v>2511</v>
      </c>
      <c r="D1" s="227" t="s">
        <v>2592</v>
      </c>
      <c r="E1" s="225"/>
      <c r="F1" s="225"/>
      <c r="G1" s="225"/>
      <c r="H1" s="225"/>
      <c r="I1" s="225"/>
      <c r="J1" s="225"/>
      <c r="K1" s="225"/>
      <c r="L1" s="225"/>
      <c r="M1" s="225"/>
      <c r="N1" s="228"/>
      <c r="Z1" s="208"/>
    </row>
    <row r="2" spans="1:44" ht="15.75" customHeight="1">
      <c r="A2" s="229"/>
      <c r="B2" s="230"/>
      <c r="C2" s="224">
        <v>2019</v>
      </c>
      <c r="D2" s="225"/>
      <c r="E2" s="224">
        <v>2020</v>
      </c>
      <c r="F2" s="225"/>
      <c r="G2" s="224">
        <v>2021</v>
      </c>
      <c r="H2" s="225"/>
      <c r="I2" s="224">
        <v>2022</v>
      </c>
      <c r="J2" s="225"/>
      <c r="K2" s="224">
        <v>2023</v>
      </c>
      <c r="L2" s="225"/>
      <c r="M2" s="224" t="s">
        <v>2593</v>
      </c>
      <c r="N2" s="231" t="s">
        <v>2594</v>
      </c>
      <c r="P2" s="274">
        <v>2019</v>
      </c>
      <c r="Q2" s="275"/>
      <c r="R2" s="274">
        <v>2020</v>
      </c>
      <c r="S2" s="275"/>
      <c r="T2" s="274">
        <v>2021</v>
      </c>
      <c r="U2" s="275"/>
      <c r="V2" s="274">
        <v>2022</v>
      </c>
      <c r="W2" s="275"/>
      <c r="Z2" s="274">
        <v>2019</v>
      </c>
      <c r="AA2" s="275"/>
      <c r="AB2" s="274">
        <v>2020</v>
      </c>
      <c r="AC2" s="275"/>
      <c r="AD2" s="274">
        <v>2021</v>
      </c>
      <c r="AE2" s="275"/>
      <c r="AF2" s="274">
        <v>2022</v>
      </c>
      <c r="AG2" s="275"/>
    </row>
    <row r="3" spans="1:44" ht="15.75" customHeight="1">
      <c r="A3" s="226" t="s">
        <v>7</v>
      </c>
      <c r="B3" s="226" t="s">
        <v>2513</v>
      </c>
      <c r="C3" s="224" t="s">
        <v>2530</v>
      </c>
      <c r="D3" s="232" t="s">
        <v>2531</v>
      </c>
      <c r="E3" s="224" t="s">
        <v>2530</v>
      </c>
      <c r="F3" s="232" t="s">
        <v>2531</v>
      </c>
      <c r="G3" s="224" t="s">
        <v>2530</v>
      </c>
      <c r="H3" s="232" t="s">
        <v>2531</v>
      </c>
      <c r="I3" s="224" t="s">
        <v>2530</v>
      </c>
      <c r="J3" s="232" t="s">
        <v>2531</v>
      </c>
      <c r="K3" s="224" t="s">
        <v>2530</v>
      </c>
      <c r="L3" s="232" t="s">
        <v>2531</v>
      </c>
      <c r="M3" s="229"/>
      <c r="N3" s="233"/>
      <c r="P3" s="73" t="s">
        <v>64</v>
      </c>
      <c r="Q3" s="73" t="s">
        <v>65</v>
      </c>
      <c r="R3" s="73" t="s">
        <v>64</v>
      </c>
      <c r="S3" s="73" t="s">
        <v>65</v>
      </c>
      <c r="T3" s="73" t="s">
        <v>64</v>
      </c>
      <c r="U3" s="73" t="s">
        <v>65</v>
      </c>
      <c r="V3" s="73" t="s">
        <v>64</v>
      </c>
      <c r="W3" s="73" t="s">
        <v>65</v>
      </c>
      <c r="Y3" s="79" t="s">
        <v>66</v>
      </c>
      <c r="Z3" s="209" t="s">
        <v>64</v>
      </c>
      <c r="AA3" s="73" t="s">
        <v>65</v>
      </c>
      <c r="AB3" s="73" t="s">
        <v>64</v>
      </c>
      <c r="AC3" s="73" t="s">
        <v>65</v>
      </c>
      <c r="AD3" s="73" t="s">
        <v>64</v>
      </c>
      <c r="AE3" s="73" t="s">
        <v>65</v>
      </c>
      <c r="AF3" s="73" t="s">
        <v>64</v>
      </c>
      <c r="AG3" s="73" t="s">
        <v>65</v>
      </c>
    </row>
    <row r="4" spans="1:44" ht="15.75" customHeight="1">
      <c r="A4" s="234" t="s">
        <v>1</v>
      </c>
      <c r="B4" s="234" t="s">
        <v>59</v>
      </c>
      <c r="C4" s="235">
        <v>8.9999999999999993E-3</v>
      </c>
      <c r="D4" s="236">
        <v>1.4999999999999999E-2</v>
      </c>
      <c r="E4" s="235">
        <v>2.3E-2</v>
      </c>
      <c r="F4" s="236">
        <v>5.1999999999999998E-2</v>
      </c>
      <c r="G4" s="235">
        <v>3.5999999999999997E-2</v>
      </c>
      <c r="H4" s="236">
        <v>5.8999999999999997E-2</v>
      </c>
      <c r="I4" s="235">
        <v>6.0000000000000001E-3</v>
      </c>
      <c r="J4" s="236">
        <v>7.0000000000000001E-3</v>
      </c>
      <c r="K4" s="235">
        <v>0.02</v>
      </c>
      <c r="L4" s="236">
        <v>2.4E-2</v>
      </c>
      <c r="M4" s="235">
        <v>9.4000000000000014E-2</v>
      </c>
      <c r="N4" s="237">
        <v>0.157</v>
      </c>
      <c r="P4" s="25">
        <f t="shared" ref="P4:W4" si="0">C4/C$13</f>
        <v>7.1315372424722648E-3</v>
      </c>
      <c r="Q4" s="25">
        <f t="shared" si="0"/>
        <v>1.3966480446927373E-2</v>
      </c>
      <c r="R4" s="25">
        <f t="shared" si="0"/>
        <v>1.9491525423728812E-2</v>
      </c>
      <c r="S4" s="25">
        <f t="shared" si="0"/>
        <v>5.4736842105263153E-2</v>
      </c>
      <c r="T4" s="25">
        <f t="shared" si="0"/>
        <v>3.1331592689295036E-2</v>
      </c>
      <c r="U4" s="25">
        <f t="shared" si="0"/>
        <v>6.0081466395112013E-2</v>
      </c>
      <c r="V4" s="25">
        <f t="shared" si="0"/>
        <v>5.5917986952469714E-3</v>
      </c>
      <c r="W4" s="25">
        <f t="shared" si="0"/>
        <v>7.98175598631699E-3</v>
      </c>
      <c r="Y4" s="7" t="s">
        <v>59</v>
      </c>
      <c r="Z4" s="210">
        <f t="shared" ref="Z4:AG4" si="1">AVERAGE(P4,P14,P24,P34,P44,P54,P64,P74,P84,P94,P104,P114,P124,P134,P144,P154,P164,P174,P184,P194,P204,P214,P224,P234,P244,P254,P264,P274,P284,P294,P304,P314,P324,P334,P344,P354,P364,P374,P384,P394,P404,P414,P424,P434,P444,P454,P464,P474,P484,P494,P504,P514,P524,P534)</f>
        <v>1.1202757048589741E-2</v>
      </c>
      <c r="AA4" s="25">
        <f t="shared" si="1"/>
        <v>2.0892154677412005E-2</v>
      </c>
      <c r="AB4" s="25">
        <f t="shared" si="1"/>
        <v>3.3303202938596435E-3</v>
      </c>
      <c r="AC4" s="25">
        <f t="shared" si="1"/>
        <v>3.6114774020530554E-3</v>
      </c>
      <c r="AD4" s="25">
        <f t="shared" si="1"/>
        <v>5.5870340077293487E-3</v>
      </c>
      <c r="AE4" s="25">
        <f t="shared" si="1"/>
        <v>5.9394261955759958E-3</v>
      </c>
      <c r="AF4" s="25">
        <f t="shared" si="1"/>
        <v>1.2048630729332883E-2</v>
      </c>
      <c r="AG4" s="25">
        <f t="shared" si="1"/>
        <v>6.4124623662070784E-3</v>
      </c>
    </row>
    <row r="5" spans="1:44" ht="15.75" customHeight="1">
      <c r="A5" s="229"/>
      <c r="B5" s="238" t="s">
        <v>58</v>
      </c>
      <c r="C5" s="239">
        <v>0.152</v>
      </c>
      <c r="D5" s="240">
        <v>0.126</v>
      </c>
      <c r="E5" s="239">
        <v>0.04</v>
      </c>
      <c r="F5" s="240">
        <v>4.4999999999999998E-2</v>
      </c>
      <c r="G5" s="239">
        <v>2.1999999999999999E-2</v>
      </c>
      <c r="H5" s="240">
        <v>4.4999999999999998E-2</v>
      </c>
      <c r="I5" s="239">
        <v>3.3000000000000002E-2</v>
      </c>
      <c r="J5" s="240">
        <v>0.03</v>
      </c>
      <c r="K5" s="239">
        <v>5.6000000000000001E-2</v>
      </c>
      <c r="L5" s="240">
        <v>4.7E-2</v>
      </c>
      <c r="M5" s="239">
        <v>0.30299999999999999</v>
      </c>
      <c r="N5" s="241">
        <v>0.29299999999999998</v>
      </c>
      <c r="P5" s="25">
        <f t="shared" ref="P5:W5" si="2">C5/C$13</f>
        <v>0.12044374009508714</v>
      </c>
      <c r="Q5" s="25">
        <f t="shared" si="2"/>
        <v>0.11731843575418993</v>
      </c>
      <c r="R5" s="25">
        <f t="shared" si="2"/>
        <v>3.3898305084745756E-2</v>
      </c>
      <c r="S5" s="25">
        <f t="shared" si="2"/>
        <v>4.7368421052631574E-2</v>
      </c>
      <c r="T5" s="25">
        <f t="shared" si="2"/>
        <v>1.9147084421235857E-2</v>
      </c>
      <c r="U5" s="25">
        <f t="shared" si="2"/>
        <v>4.5824847250509164E-2</v>
      </c>
      <c r="V5" s="25">
        <f t="shared" si="2"/>
        <v>3.0754892823858345E-2</v>
      </c>
      <c r="W5" s="25">
        <f t="shared" si="2"/>
        <v>3.4207525655644243E-2</v>
      </c>
      <c r="Y5" s="7" t="s">
        <v>58</v>
      </c>
      <c r="Z5" s="210">
        <f t="shared" ref="Z5:AG5" si="3">AVERAGE(P5,P15,P25,P35,P45,P55,P65,P75,P85,P95,P105,P115,P125,P135,P145,P155,P165,P175,P185,P195,P205,P215,P225,P235,P245,P255,P265,P275,P285,P295,P305,P315,P325,P335,P345,P355,P365,P375,P385,P395,P405,P415,P425,P435,P445,P455,P465,P475,P485,P495,P505,P515,P525,P535)</f>
        <v>0.14584883586404163</v>
      </c>
      <c r="AA5" s="25">
        <f t="shared" si="3"/>
        <v>0.15015962584249357</v>
      </c>
      <c r="AB5" s="25">
        <f t="shared" si="3"/>
        <v>0.13811748843293881</v>
      </c>
      <c r="AC5" s="25">
        <f t="shared" si="3"/>
        <v>0.16290286103948864</v>
      </c>
      <c r="AD5" s="25">
        <f t="shared" si="3"/>
        <v>0.14200798231441064</v>
      </c>
      <c r="AE5" s="25">
        <f t="shared" si="3"/>
        <v>0.16441209006482721</v>
      </c>
      <c r="AF5" s="25">
        <f t="shared" si="3"/>
        <v>0.15604476263072939</v>
      </c>
      <c r="AG5" s="25">
        <f t="shared" si="3"/>
        <v>0.17715308822242209</v>
      </c>
    </row>
    <row r="6" spans="1:44" ht="15.75" customHeight="1">
      <c r="A6" s="229"/>
      <c r="B6" s="238" t="s">
        <v>57</v>
      </c>
      <c r="C6" s="239">
        <v>0.42199999999999999</v>
      </c>
      <c r="D6" s="240">
        <v>0.44700000000000001</v>
      </c>
      <c r="E6" s="239">
        <v>0.442</v>
      </c>
      <c r="F6" s="240">
        <v>0.44900000000000001</v>
      </c>
      <c r="G6" s="239">
        <v>0.41</v>
      </c>
      <c r="H6" s="240">
        <v>0.48099999999999998</v>
      </c>
      <c r="I6" s="239">
        <v>0.39200000000000002</v>
      </c>
      <c r="J6" s="240">
        <v>0.42799999999999999</v>
      </c>
      <c r="K6" s="239">
        <v>0.32600000000000001</v>
      </c>
      <c r="L6" s="240">
        <v>0.33300000000000002</v>
      </c>
      <c r="M6" s="239">
        <v>1.992</v>
      </c>
      <c r="N6" s="241">
        <v>2.1379999999999999</v>
      </c>
      <c r="P6" s="25">
        <f t="shared" ref="P6:W6" si="4">C6/C$13</f>
        <v>0.33438985736925508</v>
      </c>
      <c r="Q6" s="25">
        <f t="shared" si="4"/>
        <v>0.41620111731843573</v>
      </c>
      <c r="R6" s="25">
        <f t="shared" si="4"/>
        <v>0.37457627118644066</v>
      </c>
      <c r="S6" s="25">
        <f t="shared" si="4"/>
        <v>0.4726315789473684</v>
      </c>
      <c r="T6" s="25">
        <f t="shared" si="4"/>
        <v>0.3568320278503046</v>
      </c>
      <c r="U6" s="25">
        <f t="shared" si="4"/>
        <v>0.48981670061099797</v>
      </c>
      <c r="V6" s="25">
        <f t="shared" si="4"/>
        <v>0.36533084808946881</v>
      </c>
      <c r="W6" s="25">
        <f t="shared" si="4"/>
        <v>0.48802736602052449</v>
      </c>
      <c r="Y6" s="7" t="s">
        <v>57</v>
      </c>
      <c r="Z6" s="210">
        <f t="shared" ref="Z6:AG6" si="5">AVERAGE(P6,P16,P26,P36,P46,P56,P66,P76,P86,P96,P106,P116,P126,P136,P146,P156,P166,P176,P186,P196,P206,P216,P226,P236,P246,P256,P266,P276,P286,P296,P306,P316,P326,P336,P346,P356,P366,P376,P386,P396,P406,P416,P426,P436,P446,P456,P466,P476,P486,P496,P506,P516,P526,P536)</f>
        <v>0.26401583201726408</v>
      </c>
      <c r="AA6" s="25">
        <f t="shared" si="5"/>
        <v>0.25156883935287877</v>
      </c>
      <c r="AB6" s="25">
        <f t="shared" si="5"/>
        <v>0.3446314782479955</v>
      </c>
      <c r="AC6" s="25">
        <f t="shared" si="5"/>
        <v>0.32386059422925023</v>
      </c>
      <c r="AD6" s="25">
        <f t="shared" si="5"/>
        <v>0.25844260648873058</v>
      </c>
      <c r="AE6" s="25">
        <f t="shared" si="5"/>
        <v>0.26510013808941763</v>
      </c>
      <c r="AF6" s="25">
        <f t="shared" si="5"/>
        <v>0.26298599086235835</v>
      </c>
      <c r="AG6" s="25">
        <f t="shared" si="5"/>
        <v>0.23775045789868784</v>
      </c>
    </row>
    <row r="7" spans="1:44" ht="15.75" customHeight="1">
      <c r="A7" s="229"/>
      <c r="B7" s="238" t="s">
        <v>61</v>
      </c>
      <c r="C7" s="239">
        <v>0.251</v>
      </c>
      <c r="D7" s="240">
        <v>0.152</v>
      </c>
      <c r="E7" s="239">
        <v>0.26400000000000001</v>
      </c>
      <c r="F7" s="240">
        <v>0.153</v>
      </c>
      <c r="G7" s="239">
        <v>0.255</v>
      </c>
      <c r="H7" s="240">
        <v>0.159</v>
      </c>
      <c r="I7" s="239">
        <v>0.25700000000000001</v>
      </c>
      <c r="J7" s="240">
        <v>0.18</v>
      </c>
      <c r="K7" s="239">
        <v>0.28000000000000003</v>
      </c>
      <c r="L7" s="240">
        <v>0.16400000000000001</v>
      </c>
      <c r="M7" s="239">
        <v>1.3070000000000002</v>
      </c>
      <c r="N7" s="241">
        <v>0.80799999999999994</v>
      </c>
      <c r="P7" s="25">
        <f t="shared" ref="P7:W7" si="6">C7/C$13</f>
        <v>0.19889064976228205</v>
      </c>
      <c r="Q7" s="25">
        <f t="shared" si="6"/>
        <v>0.14152700186219738</v>
      </c>
      <c r="R7" s="25">
        <f t="shared" si="6"/>
        <v>0.223728813559322</v>
      </c>
      <c r="S7" s="25">
        <f t="shared" si="6"/>
        <v>0.16105263157894736</v>
      </c>
      <c r="T7" s="25">
        <f t="shared" si="6"/>
        <v>0.22193211488250653</v>
      </c>
      <c r="U7" s="25">
        <f t="shared" si="6"/>
        <v>0.1619144602851324</v>
      </c>
      <c r="V7" s="25">
        <f t="shared" si="6"/>
        <v>0.23951537744641194</v>
      </c>
      <c r="W7" s="25">
        <f t="shared" si="6"/>
        <v>0.20524515393386544</v>
      </c>
      <c r="Y7" s="7" t="s">
        <v>61</v>
      </c>
      <c r="Z7" s="210">
        <f t="shared" ref="Z7:AG7" si="7">AVERAGE(P7,P17,P27,P37,P47,P57,P67,P77,P87,P97,P107,P117,P127,P137,P147,P157,P167,P177,P187,P197,P207,P217,P227,P237,P247,P257,P267,P277,P287,P297,P307,P317,P327,P337,P347,P357,P367,P377,P387,P397,P407,P417,P427,P437,P447,P457,P467,P477,P487,P497,P507,P517,P527,P537)</f>
        <v>0.1558566056520298</v>
      </c>
      <c r="AA7" s="25">
        <f t="shared" si="7"/>
        <v>0.15120644333745636</v>
      </c>
      <c r="AB7" s="25">
        <f t="shared" si="7"/>
        <v>0.11986263422058825</v>
      </c>
      <c r="AC7" s="25">
        <f t="shared" si="7"/>
        <v>0.11268472153487019</v>
      </c>
      <c r="AD7" s="25">
        <f t="shared" si="7"/>
        <v>0.13929498256191788</v>
      </c>
      <c r="AE7" s="25">
        <f t="shared" si="7"/>
        <v>0.13630474741994536</v>
      </c>
      <c r="AF7" s="25">
        <f t="shared" si="7"/>
        <v>0.1362266206856986</v>
      </c>
      <c r="AG7" s="25">
        <f t="shared" si="7"/>
        <v>0.13047921674083118</v>
      </c>
    </row>
    <row r="8" spans="1:44" ht="15.75" customHeight="1">
      <c r="A8" s="229"/>
      <c r="B8" s="238" t="s">
        <v>60</v>
      </c>
      <c r="C8" s="239">
        <v>3.2000000000000001E-2</v>
      </c>
      <c r="D8" s="240">
        <v>2.1000000000000001E-2</v>
      </c>
      <c r="E8" s="239">
        <v>8.9999999999999993E-3</v>
      </c>
      <c r="F8" s="240">
        <v>3.0000000000000001E-3</v>
      </c>
      <c r="G8" s="239">
        <v>3.2000000000000001E-2</v>
      </c>
      <c r="H8" s="240">
        <v>8.9999999999999993E-3</v>
      </c>
      <c r="I8" s="239">
        <v>1.6E-2</v>
      </c>
      <c r="J8" s="240">
        <v>2E-3</v>
      </c>
      <c r="K8" s="239">
        <v>2.5999999999999999E-2</v>
      </c>
      <c r="L8" s="240">
        <v>2.5999999999999999E-2</v>
      </c>
      <c r="M8" s="239">
        <v>0.115</v>
      </c>
      <c r="N8" s="241">
        <v>6.0999999999999999E-2</v>
      </c>
      <c r="P8" s="25">
        <f t="shared" ref="P8:W8" si="8">C8/C$13</f>
        <v>2.5356576862123611E-2</v>
      </c>
      <c r="Q8" s="25">
        <f t="shared" si="8"/>
        <v>1.9553072625698324E-2</v>
      </c>
      <c r="R8" s="25">
        <f t="shared" si="8"/>
        <v>7.6271186440677952E-3</v>
      </c>
      <c r="S8" s="25">
        <f t="shared" si="8"/>
        <v>3.1578947368421052E-3</v>
      </c>
      <c r="T8" s="25">
        <f t="shared" si="8"/>
        <v>2.7850304612706701E-2</v>
      </c>
      <c r="U8" s="25">
        <f t="shared" si="8"/>
        <v>9.1649694501018328E-3</v>
      </c>
      <c r="V8" s="25">
        <f t="shared" si="8"/>
        <v>1.4911463187325258E-2</v>
      </c>
      <c r="W8" s="25">
        <f t="shared" si="8"/>
        <v>2.2805017103762829E-3</v>
      </c>
      <c r="Y8" s="7" t="s">
        <v>60</v>
      </c>
      <c r="Z8" s="210">
        <f t="shared" ref="Z8:AG8" si="9">AVERAGE(P8,P18,P28,P38,P48,P58,P68,P78,P88,P98,P108,P118,P128,P138,P148,P158,P168,P178,P188,P198,P208,P218,P228,P238,P248,P258,P268,P278,P288,P298,P308,P318,P328,P338,P348,P358,P368,P378,P388,P398,P408,P418,P428,P438,P448,P458,P468,P478,P488,P498,P508,P518,P528,P538)</f>
        <v>4.3369383466534031E-2</v>
      </c>
      <c r="AA8" s="25">
        <f t="shared" si="9"/>
        <v>1.6329357377734579E-2</v>
      </c>
      <c r="AB8" s="25">
        <f t="shared" si="9"/>
        <v>3.2695509510749572E-2</v>
      </c>
      <c r="AC8" s="25">
        <f t="shared" si="9"/>
        <v>1.3626250607112889E-2</v>
      </c>
      <c r="AD8" s="25">
        <f t="shared" si="9"/>
        <v>2.6969372916582596E-2</v>
      </c>
      <c r="AE8" s="25">
        <f t="shared" si="9"/>
        <v>1.4746274742944288E-2</v>
      </c>
      <c r="AF8" s="25">
        <f t="shared" si="9"/>
        <v>2.5692351473487515E-2</v>
      </c>
      <c r="AG8" s="25">
        <f t="shared" si="9"/>
        <v>1.9445401340219302E-2</v>
      </c>
    </row>
    <row r="9" spans="1:44" ht="15.75" customHeight="1">
      <c r="A9" s="229"/>
      <c r="B9" s="238" t="s">
        <v>56</v>
      </c>
      <c r="C9" s="239">
        <v>3.5000000000000003E-2</v>
      </c>
      <c r="D9" s="240">
        <v>1.4E-2</v>
      </c>
      <c r="E9" s="239">
        <v>5.8999999999999997E-2</v>
      </c>
      <c r="F9" s="240">
        <v>3.3000000000000002E-2</v>
      </c>
      <c r="G9" s="239">
        <v>2.5000000000000001E-2</v>
      </c>
      <c r="H9" s="240">
        <v>2.7E-2</v>
      </c>
      <c r="I9" s="239">
        <v>5.0000000000000001E-3</v>
      </c>
      <c r="J9" s="240">
        <v>1E-3</v>
      </c>
      <c r="K9" s="239">
        <v>1.4E-2</v>
      </c>
      <c r="L9" s="240">
        <v>0.01</v>
      </c>
      <c r="M9" s="239">
        <v>0.13800000000000001</v>
      </c>
      <c r="N9" s="241">
        <v>8.4999999999999992E-2</v>
      </c>
      <c r="P9" s="25">
        <f t="shared" ref="P9:W9" si="10">C9/C$13</f>
        <v>2.7733755942947698E-2</v>
      </c>
      <c r="Q9" s="25">
        <f t="shared" si="10"/>
        <v>1.3035381750465549E-2</v>
      </c>
      <c r="R9" s="25">
        <f t="shared" si="10"/>
        <v>4.9999999999999989E-2</v>
      </c>
      <c r="S9" s="25">
        <f t="shared" si="10"/>
        <v>3.4736842105263156E-2</v>
      </c>
      <c r="T9" s="25">
        <f t="shared" si="10"/>
        <v>2.1758050478677113E-2</v>
      </c>
      <c r="U9" s="25">
        <f t="shared" si="10"/>
        <v>2.7494908350305498E-2</v>
      </c>
      <c r="V9" s="25">
        <f t="shared" si="10"/>
        <v>4.6598322460391431E-3</v>
      </c>
      <c r="W9" s="25">
        <f t="shared" si="10"/>
        <v>1.1402508551881414E-3</v>
      </c>
      <c r="Y9" s="7" t="s">
        <v>56</v>
      </c>
      <c r="Z9" s="210">
        <f t="shared" ref="Z9:AG9" si="11">AVERAGE(P9,P19,P29,P39,P49,P59,P69,P79,P89,P99,P109,P119,P129,P139,P149,P159,P169,P179,P189,P199,P209,P219,P229,P239,P249,P259,P269,P279,P289,P299,P309,P319,P329,P339,P349,P359,P369,P379,P389,P399,P409,P419,P429,P439,P449,P459,P469,P479,P489,P499,P509,P519,P529,P539)</f>
        <v>3.8429947935225112E-2</v>
      </c>
      <c r="AA9" s="25">
        <f t="shared" si="11"/>
        <v>2.4154490645187963E-2</v>
      </c>
      <c r="AB9" s="25">
        <f t="shared" si="11"/>
        <v>3.592291425257374E-2</v>
      </c>
      <c r="AC9" s="25">
        <f t="shared" si="11"/>
        <v>3.4315167806963469E-2</v>
      </c>
      <c r="AD9" s="25">
        <f t="shared" si="11"/>
        <v>1.5732255745287822E-2</v>
      </c>
      <c r="AE9" s="25">
        <f t="shared" si="11"/>
        <v>1.4977093177930386E-2</v>
      </c>
      <c r="AF9" s="25">
        <f t="shared" si="11"/>
        <v>1.9883424974229034E-2</v>
      </c>
      <c r="AG9" s="25">
        <f t="shared" si="11"/>
        <v>2.0111763472288935E-2</v>
      </c>
    </row>
    <row r="10" spans="1:44" ht="15.75" customHeight="1">
      <c r="A10" s="229"/>
      <c r="B10" s="238" t="s">
        <v>54</v>
      </c>
      <c r="C10" s="239">
        <v>4.1000000000000002E-2</v>
      </c>
      <c r="D10" s="240">
        <v>0.115</v>
      </c>
      <c r="E10" s="239">
        <v>4.1000000000000002E-2</v>
      </c>
      <c r="F10" s="240">
        <v>0.111</v>
      </c>
      <c r="G10" s="239">
        <v>5.6000000000000001E-2</v>
      </c>
      <c r="H10" s="240">
        <v>8.7999999999999995E-2</v>
      </c>
      <c r="I10" s="239">
        <v>0.04</v>
      </c>
      <c r="J10" s="240">
        <v>9.8000000000000004E-2</v>
      </c>
      <c r="K10" s="239">
        <v>4.8000000000000001E-2</v>
      </c>
      <c r="L10" s="240">
        <v>0.13300000000000001</v>
      </c>
      <c r="M10" s="239">
        <v>0.22600000000000003</v>
      </c>
      <c r="N10" s="241">
        <v>0.54500000000000004</v>
      </c>
      <c r="P10" s="25">
        <f t="shared" ref="P10:W10" si="12">C10/C$13</f>
        <v>3.2488114104595872E-2</v>
      </c>
      <c r="Q10" s="25">
        <f t="shared" si="12"/>
        <v>0.10707635009310987</v>
      </c>
      <c r="R10" s="25">
        <f t="shared" si="12"/>
        <v>3.47457627118644E-2</v>
      </c>
      <c r="S10" s="25">
        <f t="shared" si="12"/>
        <v>0.11684210526315789</v>
      </c>
      <c r="T10" s="25">
        <f t="shared" si="12"/>
        <v>4.8738033072236731E-2</v>
      </c>
      <c r="U10" s="25">
        <f t="shared" si="12"/>
        <v>8.9613034623217916E-2</v>
      </c>
      <c r="V10" s="25">
        <f t="shared" si="12"/>
        <v>3.7278657968313145E-2</v>
      </c>
      <c r="W10" s="25">
        <f t="shared" si="12"/>
        <v>0.11174458380843787</v>
      </c>
      <c r="Y10" s="7" t="s">
        <v>54</v>
      </c>
      <c r="Z10" s="210">
        <f t="shared" ref="Z10:AG10" si="13">AVERAGE(P10,P20,P30,P40,P50,P60,P70,P80,P90,P100,P110,P120,P130,P140,P150,P160,P170,P180,P190,P200,P210,P220,P230,P240,P250,P260,P270,P280,P290,P300,P310,P320,P330,P340,P350,P360,P370,P380,P390,P400,P410,P420,P430,P440,P450,P460,P470,P480,P490,P500,P510,P520,P530,P540)</f>
        <v>0.15166731035186115</v>
      </c>
      <c r="AA10" s="25">
        <f t="shared" si="13"/>
        <v>0.22900130682018988</v>
      </c>
      <c r="AB10" s="25">
        <f t="shared" si="13"/>
        <v>0.13696720136206839</v>
      </c>
      <c r="AC10" s="25">
        <f t="shared" si="13"/>
        <v>0.181497436664426</v>
      </c>
      <c r="AD10" s="25">
        <f t="shared" si="13"/>
        <v>0.17066298890520634</v>
      </c>
      <c r="AE10" s="25">
        <f t="shared" si="13"/>
        <v>0.19955346025436851</v>
      </c>
      <c r="AF10" s="25">
        <f t="shared" si="13"/>
        <v>0.13474164477097861</v>
      </c>
      <c r="AG10" s="25">
        <f t="shared" si="13"/>
        <v>0.19346796799415053</v>
      </c>
    </row>
    <row r="11" spans="1:44" ht="15.75" customHeight="1">
      <c r="A11" s="229"/>
      <c r="B11" s="238" t="s">
        <v>55</v>
      </c>
      <c r="C11" s="239">
        <v>0.11700000000000001</v>
      </c>
      <c r="D11" s="240">
        <v>0.15</v>
      </c>
      <c r="E11" s="239">
        <v>5.2999999999999999E-2</v>
      </c>
      <c r="F11" s="240">
        <v>6.9000000000000006E-2</v>
      </c>
      <c r="G11" s="239">
        <v>0.123</v>
      </c>
      <c r="H11" s="240">
        <v>9.2999999999999999E-2</v>
      </c>
      <c r="I11" s="239">
        <v>8.8999999999999996E-2</v>
      </c>
      <c r="J11" s="240">
        <v>0.09</v>
      </c>
      <c r="K11" s="239">
        <v>8.5999999999999993E-2</v>
      </c>
      <c r="L11" s="240">
        <v>7.4999999999999997E-2</v>
      </c>
      <c r="M11" s="239">
        <v>0.46799999999999997</v>
      </c>
      <c r="N11" s="241">
        <v>0.47700000000000004</v>
      </c>
      <c r="P11" s="25">
        <f t="shared" ref="P11:W11" si="14">C11/C$13</f>
        <v>9.2709984152139449E-2</v>
      </c>
      <c r="Q11" s="25">
        <f t="shared" si="14"/>
        <v>0.13966480446927373</v>
      </c>
      <c r="R11" s="25">
        <f t="shared" si="14"/>
        <v>4.4915254237288128E-2</v>
      </c>
      <c r="S11" s="25">
        <f t="shared" si="14"/>
        <v>7.2631578947368422E-2</v>
      </c>
      <c r="T11" s="25">
        <f t="shared" si="14"/>
        <v>0.10704960835509138</v>
      </c>
      <c r="U11" s="25">
        <f t="shared" si="14"/>
        <v>9.4704684317718946E-2</v>
      </c>
      <c r="V11" s="25">
        <f t="shared" si="14"/>
        <v>8.2945013979496732E-2</v>
      </c>
      <c r="W11" s="25">
        <f t="shared" si="14"/>
        <v>0.10262257696693272</v>
      </c>
      <c r="Y11" s="7" t="s">
        <v>55</v>
      </c>
      <c r="Z11" s="210">
        <f t="shared" ref="Z11:AG11" si="15">AVERAGE(P11,P21,P31,P41,P51,P61,P71,P81,P91,P101,P111,P121,P131,P141,P151,P161,P171,P181,P191,P201,P211,P221,P231,P241,P251,P261,P271,P281,P291,P301,P311,P321,P331,P341,P351,P361,P371,P381,P391,P401,P411,P421,P431,P441,P451,P461,P471,P481,P491,P501,P511,P521,P531,P541)</f>
        <v>9.492099533859244E-2</v>
      </c>
      <c r="AA11" s="25">
        <f t="shared" si="15"/>
        <v>0.11307388519554175</v>
      </c>
      <c r="AB11" s="25">
        <f t="shared" si="15"/>
        <v>0.10871511340852236</v>
      </c>
      <c r="AC11" s="25">
        <f t="shared" si="15"/>
        <v>0.13886052104232832</v>
      </c>
      <c r="AD11" s="25">
        <f t="shared" si="15"/>
        <v>0.14202085508558807</v>
      </c>
      <c r="AE11" s="25">
        <f t="shared" si="15"/>
        <v>0.15417852078295977</v>
      </c>
      <c r="AF11" s="25">
        <f t="shared" si="15"/>
        <v>0.17293074953701273</v>
      </c>
      <c r="AG11" s="25">
        <f t="shared" si="15"/>
        <v>0.18093673326937665</v>
      </c>
    </row>
    <row r="12" spans="1:44" ht="15.75" customHeight="1">
      <c r="A12" s="229"/>
      <c r="B12" s="238" t="s">
        <v>53</v>
      </c>
      <c r="C12" s="239">
        <v>0.20300000000000001</v>
      </c>
      <c r="D12" s="240">
        <v>3.4000000000000002E-2</v>
      </c>
      <c r="E12" s="239">
        <v>0.249</v>
      </c>
      <c r="F12" s="240">
        <v>3.5000000000000003E-2</v>
      </c>
      <c r="G12" s="239">
        <v>0.19</v>
      </c>
      <c r="H12" s="240">
        <v>2.1000000000000001E-2</v>
      </c>
      <c r="I12" s="239">
        <v>0.23499999999999999</v>
      </c>
      <c r="J12" s="240">
        <v>4.1000000000000002E-2</v>
      </c>
      <c r="K12" s="239">
        <v>0.20799999999999999</v>
      </c>
      <c r="L12" s="240">
        <v>1.9E-2</v>
      </c>
      <c r="M12" s="239">
        <v>1.085</v>
      </c>
      <c r="N12" s="241">
        <v>0.15</v>
      </c>
      <c r="P12" s="25">
        <f t="shared" ref="P12:W12" si="16">C12/C$13</f>
        <v>0.16085578446909665</v>
      </c>
      <c r="Q12" s="25">
        <f t="shared" si="16"/>
        <v>3.165735567970205E-2</v>
      </c>
      <c r="R12" s="25">
        <f t="shared" si="16"/>
        <v>0.21101694915254235</v>
      </c>
      <c r="S12" s="25">
        <f t="shared" si="16"/>
        <v>3.6842105263157898E-2</v>
      </c>
      <c r="T12" s="25">
        <f t="shared" si="16"/>
        <v>0.16536118363794605</v>
      </c>
      <c r="U12" s="25">
        <f t="shared" si="16"/>
        <v>2.138492871690428E-2</v>
      </c>
      <c r="V12" s="25">
        <f t="shared" si="16"/>
        <v>0.2190121155638397</v>
      </c>
      <c r="W12" s="25">
        <f t="shared" si="16"/>
        <v>4.6750285062713802E-2</v>
      </c>
      <c r="Y12" s="7" t="s">
        <v>53</v>
      </c>
      <c r="Z12" s="210">
        <f t="shared" ref="Z12:AG12" si="17">AVERAGE(P12,P22,P32,P42,P52,P62,P72,P82,P92,P102,P112,P122,P132,P142,P152,P162,P172,P182,P192,P202,P212,P222,P232,P242,P252,P262,P272,P282,P292,P302,P312,P322,P332,P342,P352,P362,P372,P382,P392,P402,P412,P422,P432,P442,P452,P462,P472,P482,P492,P502,P512,P522,P532,P542)</f>
        <v>9.468833232586199E-2</v>
      </c>
      <c r="AA12" s="25">
        <f t="shared" si="17"/>
        <v>4.3613896751105302E-2</v>
      </c>
      <c r="AB12" s="25">
        <f t="shared" si="17"/>
        <v>7.9757340270703761E-2</v>
      </c>
      <c r="AC12" s="25">
        <f t="shared" si="17"/>
        <v>2.8640969673507162E-2</v>
      </c>
      <c r="AD12" s="25">
        <f t="shared" si="17"/>
        <v>9.9281921974546827E-2</v>
      </c>
      <c r="AE12" s="25">
        <f t="shared" si="17"/>
        <v>4.4788249272030935E-2</v>
      </c>
      <c r="AF12" s="25">
        <f t="shared" si="17"/>
        <v>7.9445824336172879E-2</v>
      </c>
      <c r="AG12" s="25">
        <f t="shared" si="17"/>
        <v>3.4242908695816206E-2</v>
      </c>
    </row>
    <row r="13" spans="1:44" ht="15.75" customHeight="1">
      <c r="A13" s="234" t="s">
        <v>2532</v>
      </c>
      <c r="B13" s="225"/>
      <c r="C13" s="235">
        <v>1.2620000000000002</v>
      </c>
      <c r="D13" s="236">
        <v>1.0740000000000001</v>
      </c>
      <c r="E13" s="235">
        <v>1.1800000000000002</v>
      </c>
      <c r="F13" s="236">
        <v>0.95000000000000007</v>
      </c>
      <c r="G13" s="235">
        <v>1.149</v>
      </c>
      <c r="H13" s="236">
        <v>0.98199999999999998</v>
      </c>
      <c r="I13" s="235">
        <v>1.073</v>
      </c>
      <c r="J13" s="236">
        <v>0.877</v>
      </c>
      <c r="K13" s="235">
        <v>1.0640000000000001</v>
      </c>
      <c r="L13" s="236">
        <v>0.83100000000000007</v>
      </c>
      <c r="M13" s="235">
        <v>5.7280000000000006</v>
      </c>
      <c r="N13" s="237">
        <v>4.7140000000000004</v>
      </c>
      <c r="P13" s="25"/>
      <c r="Q13" s="25"/>
      <c r="R13" s="25"/>
      <c r="S13" s="25"/>
      <c r="T13" s="25"/>
      <c r="U13" s="25"/>
      <c r="V13" s="25"/>
      <c r="W13" s="25"/>
      <c r="Z13" s="208"/>
    </row>
    <row r="14" spans="1:44" ht="15.75" customHeight="1">
      <c r="A14" s="234" t="s">
        <v>97</v>
      </c>
      <c r="B14" s="234" t="s">
        <v>59</v>
      </c>
      <c r="C14" s="235">
        <v>5.0000000000000001E-3</v>
      </c>
      <c r="D14" s="236">
        <v>7.8E-2</v>
      </c>
      <c r="E14" s="235">
        <v>3.0000000000000001E-3</v>
      </c>
      <c r="F14" s="236">
        <v>1E-3</v>
      </c>
      <c r="G14" s="235">
        <v>1E-3</v>
      </c>
      <c r="H14" s="236">
        <v>1E-3</v>
      </c>
      <c r="I14" s="235">
        <v>3.0000000000000001E-3</v>
      </c>
      <c r="J14" s="236">
        <v>7.0000000000000001E-3</v>
      </c>
      <c r="K14" s="235">
        <v>0</v>
      </c>
      <c r="L14" s="236">
        <v>1E-3</v>
      </c>
      <c r="M14" s="235">
        <v>1.2E-2</v>
      </c>
      <c r="N14" s="237">
        <v>8.8000000000000009E-2</v>
      </c>
      <c r="P14" s="25">
        <f t="shared" ref="P14:W14" si="18">C14/C$23</f>
        <v>1.4736221632773358E-3</v>
      </c>
      <c r="Q14" s="25">
        <f t="shared" si="18"/>
        <v>1.0648464163822525E-2</v>
      </c>
      <c r="R14" s="25">
        <f t="shared" si="18"/>
        <v>1.0245901639344263E-3</v>
      </c>
      <c r="S14" s="25">
        <f t="shared" si="18"/>
        <v>1.4727540500736376E-4</v>
      </c>
      <c r="T14" s="25">
        <f t="shared" si="18"/>
        <v>5.6369785794813977E-4</v>
      </c>
      <c r="U14" s="25">
        <f t="shared" si="18"/>
        <v>2.7739251040221914E-4</v>
      </c>
      <c r="V14" s="25">
        <f t="shared" si="18"/>
        <v>1.4423076923076924E-3</v>
      </c>
      <c r="W14" s="25">
        <f t="shared" si="18"/>
        <v>1.581920903954802E-3</v>
      </c>
      <c r="Z14" s="208"/>
    </row>
    <row r="15" spans="1:44" ht="15.75" customHeight="1">
      <c r="A15" s="229"/>
      <c r="B15" s="238" t="s">
        <v>58</v>
      </c>
      <c r="C15" s="239">
        <v>0.121</v>
      </c>
      <c r="D15" s="240">
        <v>0.32500000000000001</v>
      </c>
      <c r="E15" s="239">
        <v>7.5999999999999998E-2</v>
      </c>
      <c r="F15" s="240">
        <v>0.13300000000000001</v>
      </c>
      <c r="G15" s="239">
        <v>3.5999999999999997E-2</v>
      </c>
      <c r="H15" s="240">
        <v>5.8999999999999997E-2</v>
      </c>
      <c r="I15" s="239">
        <v>2.7E-2</v>
      </c>
      <c r="J15" s="240">
        <v>0.184</v>
      </c>
      <c r="K15" s="239">
        <v>6.6000000000000003E-2</v>
      </c>
      <c r="L15" s="240">
        <v>9.9000000000000005E-2</v>
      </c>
      <c r="M15" s="239">
        <v>0.32600000000000001</v>
      </c>
      <c r="N15" s="241">
        <v>0.8</v>
      </c>
      <c r="P15" s="25">
        <f t="shared" ref="P15:W15" si="19">C15/C$23</f>
        <v>3.5661656351311521E-2</v>
      </c>
      <c r="Q15" s="25">
        <f t="shared" si="19"/>
        <v>4.4368600682593851E-2</v>
      </c>
      <c r="R15" s="25">
        <f t="shared" si="19"/>
        <v>2.5956284153005466E-2</v>
      </c>
      <c r="S15" s="25">
        <f t="shared" si="19"/>
        <v>1.9587628865979381E-2</v>
      </c>
      <c r="T15" s="25">
        <f t="shared" si="19"/>
        <v>2.0293122886133032E-2</v>
      </c>
      <c r="U15" s="25">
        <f t="shared" si="19"/>
        <v>1.636615811373093E-2</v>
      </c>
      <c r="V15" s="25">
        <f t="shared" si="19"/>
        <v>1.298076923076923E-2</v>
      </c>
      <c r="W15" s="25">
        <f t="shared" si="19"/>
        <v>4.1581920903954794E-2</v>
      </c>
      <c r="Z15" s="208"/>
      <c r="AA15" s="274">
        <v>2019</v>
      </c>
      <c r="AB15" s="275"/>
      <c r="AC15" s="274">
        <v>2020</v>
      </c>
      <c r="AD15" s="275"/>
      <c r="AE15" s="274">
        <v>2021</v>
      </c>
      <c r="AF15" s="275"/>
      <c r="AG15" s="274">
        <v>2022</v>
      </c>
      <c r="AH15" s="275"/>
      <c r="AK15" s="274">
        <v>2019</v>
      </c>
      <c r="AL15" s="275"/>
      <c r="AM15" s="274">
        <v>2020</v>
      </c>
      <c r="AN15" s="275"/>
      <c r="AO15" s="274">
        <v>2021</v>
      </c>
      <c r="AP15" s="275"/>
      <c r="AQ15" s="274">
        <v>2022</v>
      </c>
      <c r="AR15" s="275"/>
    </row>
    <row r="16" spans="1:44" ht="15.75" customHeight="1">
      <c r="A16" s="229"/>
      <c r="B16" s="238" t="s">
        <v>57</v>
      </c>
      <c r="C16" s="239">
        <v>0.79</v>
      </c>
      <c r="D16" s="240">
        <v>1.26</v>
      </c>
      <c r="E16" s="239">
        <v>0.71099999999999997</v>
      </c>
      <c r="F16" s="240">
        <v>1.014</v>
      </c>
      <c r="G16" s="239">
        <v>0.36499999999999999</v>
      </c>
      <c r="H16" s="240">
        <v>0.505</v>
      </c>
      <c r="I16" s="239">
        <v>0.504</v>
      </c>
      <c r="J16" s="240">
        <v>0.78</v>
      </c>
      <c r="K16" s="239">
        <v>0.96</v>
      </c>
      <c r="L16" s="240">
        <v>2.1890000000000001</v>
      </c>
      <c r="M16" s="239">
        <v>3.33</v>
      </c>
      <c r="N16" s="241">
        <v>5.7480000000000002</v>
      </c>
      <c r="P16" s="25">
        <f t="shared" ref="P16:W16" si="20">C16/C$23</f>
        <v>0.23283230179781905</v>
      </c>
      <c r="Q16" s="25">
        <f t="shared" si="20"/>
        <v>0.17201365187713308</v>
      </c>
      <c r="R16" s="25">
        <f t="shared" si="20"/>
        <v>0.24282786885245902</v>
      </c>
      <c r="S16" s="25">
        <f t="shared" si="20"/>
        <v>0.14933726067746683</v>
      </c>
      <c r="T16" s="25">
        <f t="shared" si="20"/>
        <v>0.20574971815107101</v>
      </c>
      <c r="U16" s="25">
        <f t="shared" si="20"/>
        <v>0.14008321775312066</v>
      </c>
      <c r="V16" s="25">
        <f t="shared" si="20"/>
        <v>0.24230769230769231</v>
      </c>
      <c r="W16" s="25">
        <f t="shared" si="20"/>
        <v>0.17627118644067793</v>
      </c>
      <c r="Y16" s="211" t="s">
        <v>2533</v>
      </c>
      <c r="Z16" s="208"/>
      <c r="AA16" s="73" t="s">
        <v>64</v>
      </c>
      <c r="AB16" s="73" t="s">
        <v>65</v>
      </c>
      <c r="AC16" s="73" t="s">
        <v>64</v>
      </c>
      <c r="AD16" s="73" t="s">
        <v>65</v>
      </c>
      <c r="AE16" s="73" t="s">
        <v>64</v>
      </c>
      <c r="AF16" s="73" t="s">
        <v>65</v>
      </c>
      <c r="AG16" s="73" t="s">
        <v>64</v>
      </c>
      <c r="AH16" s="73" t="s">
        <v>65</v>
      </c>
      <c r="AJ16" s="80" t="s">
        <v>67</v>
      </c>
      <c r="AK16" s="73" t="s">
        <v>64</v>
      </c>
      <c r="AL16" s="73" t="s">
        <v>65</v>
      </c>
      <c r="AM16" s="73" t="s">
        <v>64</v>
      </c>
      <c r="AN16" s="73" t="s">
        <v>65</v>
      </c>
      <c r="AO16" s="73" t="s">
        <v>64</v>
      </c>
      <c r="AP16" s="73" t="s">
        <v>65</v>
      </c>
      <c r="AQ16" s="73" t="s">
        <v>64</v>
      </c>
      <c r="AR16" s="73" t="s">
        <v>65</v>
      </c>
    </row>
    <row r="17" spans="1:44" ht="15.75" customHeight="1">
      <c r="A17" s="229"/>
      <c r="B17" s="238" t="s">
        <v>61</v>
      </c>
      <c r="C17" s="239">
        <v>9.0999999999999998E-2</v>
      </c>
      <c r="D17" s="240">
        <v>0.223</v>
      </c>
      <c r="E17" s="239">
        <v>7.1999999999999995E-2</v>
      </c>
      <c r="F17" s="240">
        <v>0.10100000000000001</v>
      </c>
      <c r="G17" s="239">
        <v>2.8000000000000001E-2</v>
      </c>
      <c r="H17" s="240">
        <v>2.8000000000000001E-2</v>
      </c>
      <c r="I17" s="239">
        <v>7.4999999999999997E-2</v>
      </c>
      <c r="J17" s="240">
        <v>0.128</v>
      </c>
      <c r="K17" s="239">
        <v>9.1999999999999998E-2</v>
      </c>
      <c r="L17" s="240">
        <v>0.13200000000000001</v>
      </c>
      <c r="M17" s="239">
        <v>0.35799999999999998</v>
      </c>
      <c r="N17" s="241">
        <v>0.6120000000000001</v>
      </c>
      <c r="P17" s="25">
        <f t="shared" ref="P17:W17" si="21">C17/C$23</f>
        <v>2.681992337164751E-2</v>
      </c>
      <c r="Q17" s="25">
        <f t="shared" si="21"/>
        <v>3.0443686006825933E-2</v>
      </c>
      <c r="R17" s="25">
        <f t="shared" si="21"/>
        <v>2.4590163934426229E-2</v>
      </c>
      <c r="S17" s="25">
        <f t="shared" si="21"/>
        <v>1.487481590574374E-2</v>
      </c>
      <c r="T17" s="25">
        <f t="shared" si="21"/>
        <v>1.5783540022547914E-2</v>
      </c>
      <c r="U17" s="25">
        <f t="shared" si="21"/>
        <v>7.7669902912621365E-3</v>
      </c>
      <c r="V17" s="25">
        <f t="shared" si="21"/>
        <v>3.6057692307692304E-2</v>
      </c>
      <c r="W17" s="25">
        <f t="shared" si="21"/>
        <v>2.892655367231638E-2</v>
      </c>
      <c r="Y17" s="81" t="s">
        <v>1</v>
      </c>
      <c r="Z17" s="212" t="s">
        <v>59</v>
      </c>
      <c r="AA17" s="25">
        <f t="shared" ref="AA17:AH17" si="22">P4</f>
        <v>7.1315372424722648E-3</v>
      </c>
      <c r="AB17" s="25">
        <f t="shared" si="22"/>
        <v>1.3966480446927373E-2</v>
      </c>
      <c r="AC17" s="25">
        <f t="shared" si="22"/>
        <v>1.9491525423728812E-2</v>
      </c>
      <c r="AD17" s="25">
        <f t="shared" si="22"/>
        <v>5.4736842105263153E-2</v>
      </c>
      <c r="AE17" s="25">
        <f t="shared" si="22"/>
        <v>3.1331592689295036E-2</v>
      </c>
      <c r="AF17" s="25">
        <f t="shared" si="22"/>
        <v>6.0081466395112013E-2</v>
      </c>
      <c r="AG17" s="25">
        <f t="shared" si="22"/>
        <v>5.5917986952469714E-3</v>
      </c>
      <c r="AH17" s="25">
        <f t="shared" si="22"/>
        <v>7.98175598631699E-3</v>
      </c>
      <c r="AJ17" s="81" t="s">
        <v>59</v>
      </c>
      <c r="AK17" s="25">
        <f t="shared" ref="AK17:AR17" si="23">AVERAGE(AA17,AA26,AA35,AA44,AA53)</f>
        <v>4.28345030563731E-3</v>
      </c>
      <c r="AL17" s="25">
        <f t="shared" si="23"/>
        <v>3.689487276838798E-3</v>
      </c>
      <c r="AM17" s="25">
        <f t="shared" si="23"/>
        <v>8.8907862877532808E-3</v>
      </c>
      <c r="AN17" s="25">
        <f t="shared" si="23"/>
        <v>1.4419483508166613E-2</v>
      </c>
      <c r="AO17" s="25">
        <f t="shared" si="23"/>
        <v>8.2860973904824338E-3</v>
      </c>
      <c r="AP17" s="25">
        <f t="shared" si="23"/>
        <v>2.0322499150445664E-2</v>
      </c>
      <c r="AQ17" s="25">
        <f t="shared" si="23"/>
        <v>8.7256052234500527E-3</v>
      </c>
      <c r="AR17" s="25">
        <f t="shared" si="23"/>
        <v>1.7443448864577171E-2</v>
      </c>
    </row>
    <row r="18" spans="1:44" ht="15.75" customHeight="1">
      <c r="A18" s="229"/>
      <c r="B18" s="238" t="s">
        <v>60</v>
      </c>
      <c r="C18" s="239">
        <v>0.19400000000000001</v>
      </c>
      <c r="D18" s="240">
        <v>1.6E-2</v>
      </c>
      <c r="E18" s="239">
        <v>0</v>
      </c>
      <c r="F18" s="240">
        <v>0</v>
      </c>
      <c r="G18" s="239">
        <v>0</v>
      </c>
      <c r="H18" s="240">
        <v>0</v>
      </c>
      <c r="I18" s="239">
        <v>0</v>
      </c>
      <c r="J18" s="240">
        <v>0</v>
      </c>
      <c r="K18" s="239">
        <v>2.1000000000000001E-2</v>
      </c>
      <c r="L18" s="240">
        <v>2.9000000000000001E-2</v>
      </c>
      <c r="M18" s="239">
        <v>0.215</v>
      </c>
      <c r="N18" s="241">
        <v>4.4999999999999998E-2</v>
      </c>
      <c r="P18" s="25">
        <f t="shared" ref="P18:W18" si="24">C18/C$23</f>
        <v>5.7176539935160628E-2</v>
      </c>
      <c r="Q18" s="25">
        <f t="shared" si="24"/>
        <v>2.1843003412969279E-3</v>
      </c>
      <c r="R18" s="25">
        <f t="shared" si="24"/>
        <v>0</v>
      </c>
      <c r="S18" s="25">
        <f t="shared" si="24"/>
        <v>0</v>
      </c>
      <c r="T18" s="25">
        <f t="shared" si="24"/>
        <v>0</v>
      </c>
      <c r="U18" s="25">
        <f t="shared" si="24"/>
        <v>0</v>
      </c>
      <c r="V18" s="25">
        <f t="shared" si="24"/>
        <v>0</v>
      </c>
      <c r="W18" s="25">
        <f t="shared" si="24"/>
        <v>0</v>
      </c>
      <c r="Y18" s="38"/>
      <c r="Z18" s="212" t="s">
        <v>58</v>
      </c>
      <c r="AA18" s="25">
        <f t="shared" ref="AA18:AH18" si="25">P5</f>
        <v>0.12044374009508714</v>
      </c>
      <c r="AB18" s="25">
        <f t="shared" si="25"/>
        <v>0.11731843575418993</v>
      </c>
      <c r="AC18" s="25">
        <f t="shared" si="25"/>
        <v>3.3898305084745756E-2</v>
      </c>
      <c r="AD18" s="25">
        <f t="shared" si="25"/>
        <v>4.7368421052631574E-2</v>
      </c>
      <c r="AE18" s="25">
        <f t="shared" si="25"/>
        <v>1.9147084421235857E-2</v>
      </c>
      <c r="AF18" s="25">
        <f t="shared" si="25"/>
        <v>4.5824847250509164E-2</v>
      </c>
      <c r="AG18" s="25">
        <f t="shared" si="25"/>
        <v>3.0754892823858345E-2</v>
      </c>
      <c r="AH18" s="25">
        <f t="shared" si="25"/>
        <v>3.4207525655644243E-2</v>
      </c>
      <c r="AJ18" s="81" t="s">
        <v>58</v>
      </c>
      <c r="AK18" s="25">
        <f t="shared" ref="AK18:AR18" si="26">AVERAGE(AA18,AA27,AA36,AA45,AA54)</f>
        <v>0.10080960927427876</v>
      </c>
      <c r="AL18" s="25">
        <f t="shared" si="26"/>
        <v>9.3272965760009569E-2</v>
      </c>
      <c r="AM18" s="25">
        <f t="shared" si="26"/>
        <v>6.6207442706058661E-2</v>
      </c>
      <c r="AN18" s="25">
        <f t="shared" si="26"/>
        <v>5.5307839890941637E-2</v>
      </c>
      <c r="AO18" s="25">
        <f t="shared" si="26"/>
        <v>5.6290400790877257E-2</v>
      </c>
      <c r="AP18" s="25">
        <f t="shared" si="26"/>
        <v>6.9276090742283275E-2</v>
      </c>
      <c r="AQ18" s="25">
        <f t="shared" si="26"/>
        <v>6.0026030770257269E-2</v>
      </c>
      <c r="AR18" s="25">
        <f t="shared" si="26"/>
        <v>9.253773735806807E-2</v>
      </c>
    </row>
    <row r="19" spans="1:44" ht="15.75" customHeight="1">
      <c r="A19" s="229"/>
      <c r="B19" s="238" t="s">
        <v>56</v>
      </c>
      <c r="C19" s="239">
        <v>0.2</v>
      </c>
      <c r="D19" s="240">
        <v>0.29699999999999999</v>
      </c>
      <c r="E19" s="239">
        <v>0.154</v>
      </c>
      <c r="F19" s="240">
        <v>0.16500000000000001</v>
      </c>
      <c r="G19" s="239">
        <v>9.1999999999999998E-2</v>
      </c>
      <c r="H19" s="240">
        <v>0.17799999999999999</v>
      </c>
      <c r="I19" s="239">
        <v>0.11</v>
      </c>
      <c r="J19" s="240">
        <v>9.1999999999999998E-2</v>
      </c>
      <c r="K19" s="239">
        <v>2.1999999999999999E-2</v>
      </c>
      <c r="L19" s="240">
        <v>3.6999999999999998E-2</v>
      </c>
      <c r="M19" s="239">
        <v>0.57799999999999996</v>
      </c>
      <c r="N19" s="241">
        <v>0.76899999999999991</v>
      </c>
      <c r="P19" s="25">
        <f t="shared" ref="P19:W19" si="27">C19/C$23</f>
        <v>5.8944886531093435E-2</v>
      </c>
      <c r="Q19" s="25">
        <f t="shared" si="27"/>
        <v>4.0546075085324228E-2</v>
      </c>
      <c r="R19" s="25">
        <f t="shared" si="27"/>
        <v>5.2595628415300549E-2</v>
      </c>
      <c r="S19" s="25">
        <f t="shared" si="27"/>
        <v>2.4300441826215019E-2</v>
      </c>
      <c r="T19" s="25">
        <f t="shared" si="27"/>
        <v>5.1860202931228859E-2</v>
      </c>
      <c r="U19" s="25">
        <f t="shared" si="27"/>
        <v>4.9375866851595007E-2</v>
      </c>
      <c r="V19" s="25">
        <f t="shared" si="27"/>
        <v>5.2884615384615384E-2</v>
      </c>
      <c r="W19" s="25">
        <f t="shared" si="27"/>
        <v>2.0790960451977397E-2</v>
      </c>
      <c r="Y19" s="38"/>
      <c r="Z19" s="212" t="s">
        <v>57</v>
      </c>
      <c r="AA19" s="25">
        <f t="shared" ref="AA19:AH19" si="28">P6</f>
        <v>0.33438985736925508</v>
      </c>
      <c r="AB19" s="25">
        <f t="shared" si="28"/>
        <v>0.41620111731843573</v>
      </c>
      <c r="AC19" s="25">
        <f t="shared" si="28"/>
        <v>0.37457627118644066</v>
      </c>
      <c r="AD19" s="25">
        <f t="shared" si="28"/>
        <v>0.4726315789473684</v>
      </c>
      <c r="AE19" s="25">
        <f t="shared" si="28"/>
        <v>0.3568320278503046</v>
      </c>
      <c r="AF19" s="25">
        <f t="shared" si="28"/>
        <v>0.48981670061099797</v>
      </c>
      <c r="AG19" s="25">
        <f t="shared" si="28"/>
        <v>0.36533084808946881</v>
      </c>
      <c r="AH19" s="25">
        <f t="shared" si="28"/>
        <v>0.48802736602052449</v>
      </c>
      <c r="AJ19" s="81" t="s">
        <v>57</v>
      </c>
      <c r="AK19" s="25">
        <f t="shared" ref="AK19:AR19" si="29">AVERAGE(AA19,AA28,AA37,AA46,AA55)</f>
        <v>0.33574854806841237</v>
      </c>
      <c r="AL19" s="25">
        <f t="shared" si="29"/>
        <v>0.35966494778058555</v>
      </c>
      <c r="AM19" s="25">
        <f t="shared" si="29"/>
        <v>0.29942811914374701</v>
      </c>
      <c r="AN19" s="25">
        <f t="shared" si="29"/>
        <v>0.3457039206178657</v>
      </c>
      <c r="AO19" s="25">
        <f t="shared" si="29"/>
        <v>0.2764620155446943</v>
      </c>
      <c r="AP19" s="25">
        <f t="shared" si="29"/>
        <v>0.33077105533730017</v>
      </c>
      <c r="AQ19" s="25">
        <f t="shared" si="29"/>
        <v>0.33935581308067853</v>
      </c>
      <c r="AR19" s="25">
        <f t="shared" si="29"/>
        <v>0.37318769366826393</v>
      </c>
    </row>
    <row r="20" spans="1:44" ht="15.75" customHeight="1">
      <c r="A20" s="229"/>
      <c r="B20" s="238" t="s">
        <v>54</v>
      </c>
      <c r="C20" s="239">
        <v>0.89900000000000002</v>
      </c>
      <c r="D20" s="240">
        <v>2.492</v>
      </c>
      <c r="E20" s="239">
        <v>0.81200000000000006</v>
      </c>
      <c r="F20" s="240">
        <v>3.1520000000000001</v>
      </c>
      <c r="G20" s="239">
        <v>0.55800000000000005</v>
      </c>
      <c r="H20" s="240">
        <v>1.546</v>
      </c>
      <c r="I20" s="239">
        <v>0.27600000000000002</v>
      </c>
      <c r="J20" s="240">
        <v>0.96</v>
      </c>
      <c r="K20" s="239">
        <v>0.37</v>
      </c>
      <c r="L20" s="240">
        <v>1.375</v>
      </c>
      <c r="M20" s="239">
        <v>2.915</v>
      </c>
      <c r="N20" s="241">
        <v>9.5250000000000004</v>
      </c>
      <c r="P20" s="25">
        <f t="shared" ref="P20:W20" si="30">C20/C$23</f>
        <v>0.26495726495726496</v>
      </c>
      <c r="Q20" s="25">
        <f t="shared" si="30"/>
        <v>0.34020477815699651</v>
      </c>
      <c r="R20" s="25">
        <f t="shared" si="30"/>
        <v>0.27732240437158473</v>
      </c>
      <c r="S20" s="25">
        <f t="shared" si="30"/>
        <v>0.46421207658321056</v>
      </c>
      <c r="T20" s="25">
        <f t="shared" si="30"/>
        <v>0.31454340473506204</v>
      </c>
      <c r="U20" s="25">
        <f t="shared" si="30"/>
        <v>0.42884882108183081</v>
      </c>
      <c r="V20" s="25">
        <f t="shared" si="30"/>
        <v>0.13269230769230769</v>
      </c>
      <c r="W20" s="25">
        <f t="shared" si="30"/>
        <v>0.21694915254237285</v>
      </c>
      <c r="Y20" s="38"/>
      <c r="Z20" s="212" t="s">
        <v>61</v>
      </c>
      <c r="AA20" s="25">
        <f t="shared" ref="AA20:AH20" si="31">P7</f>
        <v>0.19889064976228205</v>
      </c>
      <c r="AB20" s="25">
        <f t="shared" si="31"/>
        <v>0.14152700186219738</v>
      </c>
      <c r="AC20" s="25">
        <f t="shared" si="31"/>
        <v>0.223728813559322</v>
      </c>
      <c r="AD20" s="25">
        <f t="shared" si="31"/>
        <v>0.16105263157894736</v>
      </c>
      <c r="AE20" s="25">
        <f t="shared" si="31"/>
        <v>0.22193211488250653</v>
      </c>
      <c r="AF20" s="25">
        <f t="shared" si="31"/>
        <v>0.1619144602851324</v>
      </c>
      <c r="AG20" s="25">
        <f t="shared" si="31"/>
        <v>0.23951537744641194</v>
      </c>
      <c r="AH20" s="25">
        <f t="shared" si="31"/>
        <v>0.20524515393386544</v>
      </c>
      <c r="AJ20" s="81" t="s">
        <v>61</v>
      </c>
      <c r="AK20" s="25">
        <f t="shared" ref="AK20:AR20" si="32">AVERAGE(AA20,AA29,AA38,AA47,AA56)</f>
        <v>0.19142150234875926</v>
      </c>
      <c r="AL20" s="25">
        <f t="shared" si="32"/>
        <v>0.2001950051356618</v>
      </c>
      <c r="AM20" s="25">
        <f t="shared" si="32"/>
        <v>0.2236814282355061</v>
      </c>
      <c r="AN20" s="25">
        <f t="shared" si="32"/>
        <v>0.21608780188152013</v>
      </c>
      <c r="AO20" s="25">
        <f t="shared" si="32"/>
        <v>0.19107662556919008</v>
      </c>
      <c r="AP20" s="25">
        <f t="shared" si="32"/>
        <v>0.19799211712485784</v>
      </c>
      <c r="AQ20" s="25">
        <f t="shared" si="32"/>
        <v>0.22223659761101833</v>
      </c>
      <c r="AR20" s="25">
        <f t="shared" si="32"/>
        <v>0.18281355656431036</v>
      </c>
    </row>
    <row r="21" spans="1:44" ht="15.75" customHeight="1">
      <c r="A21" s="229"/>
      <c r="B21" s="238" t="s">
        <v>55</v>
      </c>
      <c r="C21" s="239">
        <v>0.99099999999999999</v>
      </c>
      <c r="D21" s="240">
        <v>2.476</v>
      </c>
      <c r="E21" s="239">
        <v>0.97499999999999998</v>
      </c>
      <c r="F21" s="240">
        <v>2.0150000000000001</v>
      </c>
      <c r="G21" s="239">
        <v>0.56299999999999994</v>
      </c>
      <c r="H21" s="240">
        <v>0.95299999999999996</v>
      </c>
      <c r="I21" s="239">
        <v>0.84899999999999998</v>
      </c>
      <c r="J21" s="240">
        <v>1.895</v>
      </c>
      <c r="K21" s="239">
        <v>0.501</v>
      </c>
      <c r="L21" s="240">
        <v>0.94799999999999995</v>
      </c>
      <c r="M21" s="239">
        <v>3.879</v>
      </c>
      <c r="N21" s="241">
        <v>8.2870000000000008</v>
      </c>
      <c r="P21" s="25">
        <f t="shared" ref="P21:W21" si="33">C21/C$23</f>
        <v>0.29207191276156796</v>
      </c>
      <c r="Q21" s="25">
        <f t="shared" si="33"/>
        <v>0.3380204778156996</v>
      </c>
      <c r="R21" s="25">
        <f t="shared" si="33"/>
        <v>0.33299180327868855</v>
      </c>
      <c r="S21" s="25">
        <f t="shared" si="33"/>
        <v>0.296759941089838</v>
      </c>
      <c r="T21" s="25">
        <f t="shared" si="33"/>
        <v>0.31736189402480269</v>
      </c>
      <c r="U21" s="25">
        <f t="shared" si="33"/>
        <v>0.26435506241331486</v>
      </c>
      <c r="V21" s="25">
        <f t="shared" si="33"/>
        <v>0.40817307692307692</v>
      </c>
      <c r="W21" s="25">
        <f t="shared" si="33"/>
        <v>0.4282485875706214</v>
      </c>
      <c r="Y21" s="38"/>
      <c r="Z21" s="212" t="s">
        <v>60</v>
      </c>
      <c r="AA21" s="25">
        <f t="shared" ref="AA21:AH21" si="34">P8</f>
        <v>2.5356576862123611E-2</v>
      </c>
      <c r="AB21" s="25">
        <f t="shared" si="34"/>
        <v>1.9553072625698324E-2</v>
      </c>
      <c r="AC21" s="25">
        <f t="shared" si="34"/>
        <v>7.6271186440677952E-3</v>
      </c>
      <c r="AD21" s="25">
        <f t="shared" si="34"/>
        <v>3.1578947368421052E-3</v>
      </c>
      <c r="AE21" s="25">
        <f t="shared" si="34"/>
        <v>2.7850304612706701E-2</v>
      </c>
      <c r="AF21" s="25">
        <f t="shared" si="34"/>
        <v>9.1649694501018328E-3</v>
      </c>
      <c r="AG21" s="25">
        <f t="shared" si="34"/>
        <v>1.4911463187325258E-2</v>
      </c>
      <c r="AH21" s="25">
        <f t="shared" si="34"/>
        <v>2.2805017103762829E-3</v>
      </c>
      <c r="AJ21" s="81" t="s">
        <v>60</v>
      </c>
      <c r="AK21" s="25">
        <f t="shared" ref="AK21:AR21" si="35">AVERAGE(AA21,AA30,AA39,AA48,AA57)</f>
        <v>3.4579962546955542E-2</v>
      </c>
      <c r="AL21" s="25">
        <f t="shared" si="35"/>
        <v>2.4787752222976467E-2</v>
      </c>
      <c r="AM21" s="25">
        <f t="shared" si="35"/>
        <v>5.5085492563430746E-2</v>
      </c>
      <c r="AN21" s="25">
        <f t="shared" si="35"/>
        <v>5.5956847984478517E-2</v>
      </c>
      <c r="AO21" s="25">
        <f t="shared" si="35"/>
        <v>2.9173117826478957E-2</v>
      </c>
      <c r="AP21" s="25">
        <f t="shared" si="35"/>
        <v>1.4245479954680345E-2</v>
      </c>
      <c r="AQ21" s="25">
        <f t="shared" si="35"/>
        <v>1.7292486160343807E-2</v>
      </c>
      <c r="AR21" s="25">
        <f t="shared" si="35"/>
        <v>1.5483006354034629E-2</v>
      </c>
    </row>
    <row r="22" spans="1:44" ht="15.75" customHeight="1">
      <c r="A22" s="229"/>
      <c r="B22" s="238" t="s">
        <v>53</v>
      </c>
      <c r="C22" s="239">
        <v>0.10199999999999999</v>
      </c>
      <c r="D22" s="240">
        <v>0.158</v>
      </c>
      <c r="E22" s="239">
        <v>0.125</v>
      </c>
      <c r="F22" s="240">
        <v>0.20899999999999999</v>
      </c>
      <c r="G22" s="239">
        <v>0.13100000000000001</v>
      </c>
      <c r="H22" s="240">
        <v>0.33500000000000002</v>
      </c>
      <c r="I22" s="239">
        <v>0.23599999999999999</v>
      </c>
      <c r="J22" s="240">
        <v>0.379</v>
      </c>
      <c r="K22" s="239">
        <v>0.247</v>
      </c>
      <c r="L22" s="240">
        <v>0.46600000000000003</v>
      </c>
      <c r="M22" s="239">
        <v>0.84099999999999997</v>
      </c>
      <c r="N22" s="241">
        <v>1.5469999999999999</v>
      </c>
      <c r="P22" s="25">
        <f t="shared" ref="P22:W22" si="36">C22/C$23</f>
        <v>3.0061892130857647E-2</v>
      </c>
      <c r="Q22" s="25">
        <f t="shared" si="36"/>
        <v>2.1569965870307163E-2</v>
      </c>
      <c r="R22" s="25">
        <f t="shared" si="36"/>
        <v>4.2691256830601092E-2</v>
      </c>
      <c r="S22" s="25">
        <f t="shared" si="36"/>
        <v>3.0780559646539023E-2</v>
      </c>
      <c r="T22" s="25">
        <f t="shared" si="36"/>
        <v>7.3844419391206312E-2</v>
      </c>
      <c r="U22" s="25">
        <f t="shared" si="36"/>
        <v>9.2926490984743412E-2</v>
      </c>
      <c r="V22" s="25">
        <f t="shared" si="36"/>
        <v>0.11346153846153845</v>
      </c>
      <c r="W22" s="25">
        <f t="shared" si="36"/>
        <v>8.5649717514124285E-2</v>
      </c>
      <c r="Y22" s="38"/>
      <c r="Z22" s="212" t="s">
        <v>56</v>
      </c>
      <c r="AA22" s="25">
        <f t="shared" ref="AA22:AH22" si="37">P9</f>
        <v>2.7733755942947698E-2</v>
      </c>
      <c r="AB22" s="25">
        <f t="shared" si="37"/>
        <v>1.3035381750465549E-2</v>
      </c>
      <c r="AC22" s="25">
        <f t="shared" si="37"/>
        <v>4.9999999999999989E-2</v>
      </c>
      <c r="AD22" s="25">
        <f t="shared" si="37"/>
        <v>3.4736842105263156E-2</v>
      </c>
      <c r="AE22" s="25">
        <f t="shared" si="37"/>
        <v>2.1758050478677113E-2</v>
      </c>
      <c r="AF22" s="25">
        <f t="shared" si="37"/>
        <v>2.7494908350305498E-2</v>
      </c>
      <c r="AG22" s="25">
        <f t="shared" si="37"/>
        <v>4.6598322460391431E-3</v>
      </c>
      <c r="AH22" s="25">
        <f t="shared" si="37"/>
        <v>1.1402508551881414E-3</v>
      </c>
      <c r="AJ22" s="81" t="s">
        <v>56</v>
      </c>
      <c r="AK22" s="25">
        <f t="shared" ref="AK22:AR22" si="38">AVERAGE(AA22,AA31,AA40,AA49,AA58)</f>
        <v>2.895254505669172E-2</v>
      </c>
      <c r="AL22" s="25">
        <f t="shared" si="38"/>
        <v>2.5107556582874446E-2</v>
      </c>
      <c r="AM22" s="25">
        <f t="shared" si="38"/>
        <v>2.7284814257545465E-2</v>
      </c>
      <c r="AN22" s="25">
        <f t="shared" si="38"/>
        <v>2.0379770028047264E-2</v>
      </c>
      <c r="AO22" s="25">
        <f t="shared" si="38"/>
        <v>4.1751568821722485E-2</v>
      </c>
      <c r="AP22" s="25">
        <f t="shared" si="38"/>
        <v>2.1414768946777501E-2</v>
      </c>
      <c r="AQ22" s="25">
        <f t="shared" si="38"/>
        <v>2.9896429680912441E-3</v>
      </c>
      <c r="AR22" s="25">
        <f t="shared" si="38"/>
        <v>1.2478982938641525E-3</v>
      </c>
    </row>
    <row r="23" spans="1:44" ht="15.75" customHeight="1">
      <c r="A23" s="234" t="s">
        <v>2534</v>
      </c>
      <c r="B23" s="225"/>
      <c r="C23" s="235">
        <v>3.3929999999999998</v>
      </c>
      <c r="D23" s="236">
        <v>7.3250000000000011</v>
      </c>
      <c r="E23" s="235">
        <v>2.9279999999999999</v>
      </c>
      <c r="F23" s="236">
        <v>6.7900000000000009</v>
      </c>
      <c r="G23" s="235">
        <v>1.774</v>
      </c>
      <c r="H23" s="236">
        <v>3.605</v>
      </c>
      <c r="I23" s="235">
        <v>2.08</v>
      </c>
      <c r="J23" s="236">
        <v>4.4250000000000007</v>
      </c>
      <c r="K23" s="235">
        <v>2.2789999999999999</v>
      </c>
      <c r="L23" s="236">
        <v>5.2760000000000007</v>
      </c>
      <c r="M23" s="235">
        <v>12.453999999999999</v>
      </c>
      <c r="N23" s="237">
        <v>27.421000000000003</v>
      </c>
      <c r="P23" s="25"/>
      <c r="Q23" s="25"/>
      <c r="R23" s="25"/>
      <c r="S23" s="25"/>
      <c r="T23" s="25"/>
      <c r="U23" s="25"/>
      <c r="V23" s="25"/>
      <c r="W23" s="25"/>
      <c r="Y23" s="38"/>
      <c r="Z23" s="212" t="s">
        <v>54</v>
      </c>
      <c r="AA23" s="25">
        <f t="shared" ref="AA23:AH23" si="39">P10</f>
        <v>3.2488114104595872E-2</v>
      </c>
      <c r="AB23" s="25">
        <f t="shared" si="39"/>
        <v>0.10707635009310987</v>
      </c>
      <c r="AC23" s="25">
        <f t="shared" si="39"/>
        <v>3.47457627118644E-2</v>
      </c>
      <c r="AD23" s="25">
        <f t="shared" si="39"/>
        <v>0.11684210526315789</v>
      </c>
      <c r="AE23" s="25">
        <f t="shared" si="39"/>
        <v>4.8738033072236731E-2</v>
      </c>
      <c r="AF23" s="25">
        <f t="shared" si="39"/>
        <v>8.9613034623217916E-2</v>
      </c>
      <c r="AG23" s="25">
        <f t="shared" si="39"/>
        <v>3.7278657968313145E-2</v>
      </c>
      <c r="AH23" s="25">
        <f t="shared" si="39"/>
        <v>0.11174458380843787</v>
      </c>
      <c r="AJ23" s="81" t="s">
        <v>54</v>
      </c>
      <c r="AK23" s="25">
        <f t="shared" ref="AK23:AR23" si="40">AVERAGE(AA23,AA32,AA41,AA50,AA59)</f>
        <v>5.3825104689182869E-2</v>
      </c>
      <c r="AL23" s="25">
        <f t="shared" si="40"/>
        <v>0.11012527849240203</v>
      </c>
      <c r="AM23" s="25">
        <f t="shared" si="40"/>
        <v>5.6915088157633797E-2</v>
      </c>
      <c r="AN23" s="25">
        <f t="shared" si="40"/>
        <v>0.10293967394656341</v>
      </c>
      <c r="AO23" s="25">
        <f t="shared" si="40"/>
        <v>7.7440130412585517E-2</v>
      </c>
      <c r="AP23" s="25">
        <f t="shared" si="40"/>
        <v>0.12875726634238818</v>
      </c>
      <c r="AQ23" s="25">
        <f t="shared" si="40"/>
        <v>5.6103004237462527E-2</v>
      </c>
      <c r="AR23" s="25">
        <f t="shared" si="40"/>
        <v>0.15194552325999039</v>
      </c>
    </row>
    <row r="24" spans="1:44" ht="15.75" customHeight="1">
      <c r="A24" s="234" t="s">
        <v>99</v>
      </c>
      <c r="B24" s="234" t="s">
        <v>59</v>
      </c>
      <c r="C24" s="235">
        <v>0</v>
      </c>
      <c r="D24" s="236">
        <v>0</v>
      </c>
      <c r="E24" s="235">
        <v>0</v>
      </c>
      <c r="F24" s="236">
        <v>0</v>
      </c>
      <c r="G24" s="235">
        <v>0</v>
      </c>
      <c r="H24" s="236">
        <v>0</v>
      </c>
      <c r="I24" s="235">
        <v>0</v>
      </c>
      <c r="J24" s="236">
        <v>0</v>
      </c>
      <c r="K24" s="235">
        <v>0</v>
      </c>
      <c r="L24" s="236">
        <v>0</v>
      </c>
      <c r="M24" s="235">
        <v>0</v>
      </c>
      <c r="N24" s="237">
        <v>0</v>
      </c>
      <c r="P24" s="25">
        <f t="shared" ref="P24:W24" si="41">C24/C$33</f>
        <v>0</v>
      </c>
      <c r="Q24" s="25">
        <f t="shared" si="41"/>
        <v>0</v>
      </c>
      <c r="R24" s="25">
        <f t="shared" si="41"/>
        <v>0</v>
      </c>
      <c r="S24" s="25">
        <f t="shared" si="41"/>
        <v>0</v>
      </c>
      <c r="T24" s="25">
        <f t="shared" si="41"/>
        <v>0</v>
      </c>
      <c r="U24" s="25">
        <f t="shared" si="41"/>
        <v>0</v>
      </c>
      <c r="V24" s="25">
        <f t="shared" si="41"/>
        <v>0</v>
      </c>
      <c r="W24" s="25">
        <f t="shared" si="41"/>
        <v>0</v>
      </c>
      <c r="Y24" s="38"/>
      <c r="Z24" s="212" t="s">
        <v>55</v>
      </c>
      <c r="AA24" s="25">
        <f t="shared" ref="AA24:AH24" si="42">P11</f>
        <v>9.2709984152139449E-2</v>
      </c>
      <c r="AB24" s="25">
        <f t="shared" si="42"/>
        <v>0.13966480446927373</v>
      </c>
      <c r="AC24" s="25">
        <f t="shared" si="42"/>
        <v>4.4915254237288128E-2</v>
      </c>
      <c r="AD24" s="25">
        <f t="shared" si="42"/>
        <v>7.2631578947368422E-2</v>
      </c>
      <c r="AE24" s="25">
        <f t="shared" si="42"/>
        <v>0.10704960835509138</v>
      </c>
      <c r="AF24" s="25">
        <f t="shared" si="42"/>
        <v>9.4704684317718946E-2</v>
      </c>
      <c r="AG24" s="25">
        <f t="shared" si="42"/>
        <v>8.2945013979496732E-2</v>
      </c>
      <c r="AH24" s="25">
        <f t="shared" si="42"/>
        <v>0.10262257696693272</v>
      </c>
      <c r="AJ24" s="81" t="s">
        <v>55</v>
      </c>
      <c r="AK24" s="25">
        <f t="shared" ref="AK24:AR24" si="43">AVERAGE(AA24,AA33,AA42,AA51,AA60)</f>
        <v>8.5803941378869375E-2</v>
      </c>
      <c r="AL24" s="25">
        <f t="shared" si="43"/>
        <v>0.14785607840148404</v>
      </c>
      <c r="AM24" s="25">
        <f t="shared" si="43"/>
        <v>9.5976482341356126E-2</v>
      </c>
      <c r="AN24" s="25">
        <f t="shared" si="43"/>
        <v>0.1455172045968664</v>
      </c>
      <c r="AO24" s="25">
        <f t="shared" si="43"/>
        <v>0.11001853562455557</v>
      </c>
      <c r="AP24" s="25">
        <f t="shared" si="43"/>
        <v>0.1655880202414193</v>
      </c>
      <c r="AQ24" s="25">
        <f t="shared" si="43"/>
        <v>7.6814159132644513E-2</v>
      </c>
      <c r="AR24" s="25">
        <f t="shared" si="43"/>
        <v>0.10072785477513904</v>
      </c>
    </row>
    <row r="25" spans="1:44" ht="15.75" customHeight="1">
      <c r="A25" s="229"/>
      <c r="B25" s="238" t="s">
        <v>58</v>
      </c>
      <c r="C25" s="239">
        <v>1E-3</v>
      </c>
      <c r="D25" s="240">
        <v>1E-3</v>
      </c>
      <c r="E25" s="239">
        <v>0.42599999999999999</v>
      </c>
      <c r="F25" s="240">
        <v>0.53500000000000003</v>
      </c>
      <c r="G25" s="239">
        <v>0.53600000000000003</v>
      </c>
      <c r="H25" s="240">
        <v>2.032</v>
      </c>
      <c r="I25" s="239">
        <v>1.046</v>
      </c>
      <c r="J25" s="240">
        <v>3.56</v>
      </c>
      <c r="K25" s="239">
        <v>1E-3</v>
      </c>
      <c r="L25" s="240">
        <v>1.0999999999999999E-2</v>
      </c>
      <c r="M25" s="239">
        <v>2.0100000000000002</v>
      </c>
      <c r="N25" s="241">
        <v>6.1390000000000002</v>
      </c>
      <c r="P25" s="25">
        <f t="shared" ref="P25:W25" si="44">C25/C$33</f>
        <v>5.3763440860215058E-3</v>
      </c>
      <c r="Q25" s="25">
        <f t="shared" si="44"/>
        <v>2.3752969121140139E-3</v>
      </c>
      <c r="R25" s="25">
        <f t="shared" si="44"/>
        <v>0.59663865546218486</v>
      </c>
      <c r="S25" s="25">
        <f t="shared" si="44"/>
        <v>0.49813780260707635</v>
      </c>
      <c r="T25" s="25">
        <f t="shared" si="44"/>
        <v>0.81582952815829535</v>
      </c>
      <c r="U25" s="25">
        <f t="shared" si="44"/>
        <v>0.85270667226185481</v>
      </c>
      <c r="V25" s="25">
        <f t="shared" si="44"/>
        <v>0.54850550603041437</v>
      </c>
      <c r="W25" s="25">
        <f t="shared" si="44"/>
        <v>0.81952117863720064</v>
      </c>
      <c r="Y25" s="213"/>
      <c r="Z25" s="214" t="s">
        <v>53</v>
      </c>
      <c r="AA25" s="215">
        <f t="shared" ref="AA25:AH25" si="45">P12</f>
        <v>0.16085578446909665</v>
      </c>
      <c r="AB25" s="215">
        <f t="shared" si="45"/>
        <v>3.165735567970205E-2</v>
      </c>
      <c r="AC25" s="215">
        <f t="shared" si="45"/>
        <v>0.21101694915254235</v>
      </c>
      <c r="AD25" s="215">
        <f t="shared" si="45"/>
        <v>3.6842105263157898E-2</v>
      </c>
      <c r="AE25" s="215">
        <f t="shared" si="45"/>
        <v>0.16536118363794605</v>
      </c>
      <c r="AF25" s="215">
        <f t="shared" si="45"/>
        <v>2.138492871690428E-2</v>
      </c>
      <c r="AG25" s="215">
        <f t="shared" si="45"/>
        <v>0.2190121155638397</v>
      </c>
      <c r="AH25" s="215">
        <f t="shared" si="45"/>
        <v>4.6750285062713802E-2</v>
      </c>
      <c r="AJ25" s="81" t="s">
        <v>53</v>
      </c>
      <c r="AK25" s="25">
        <f t="shared" ref="AK25:AR25" si="46">AVERAGE(AA25,AA34,AA43,AA52,AA61)</f>
        <v>0.1645753363312128</v>
      </c>
      <c r="AL25" s="25">
        <f t="shared" si="46"/>
        <v>3.5300928347167172E-2</v>
      </c>
      <c r="AM25" s="25">
        <f t="shared" si="46"/>
        <v>0.16653034630696867</v>
      </c>
      <c r="AN25" s="25">
        <f t="shared" si="46"/>
        <v>4.3687457545550257E-2</v>
      </c>
      <c r="AO25" s="25">
        <f t="shared" si="46"/>
        <v>0.20950150801941342</v>
      </c>
      <c r="AP25" s="25">
        <f t="shared" si="46"/>
        <v>5.1632702159847735E-2</v>
      </c>
      <c r="AQ25" s="25">
        <f t="shared" si="46"/>
        <v>0.21645666081605372</v>
      </c>
      <c r="AR25" s="25">
        <f t="shared" si="46"/>
        <v>6.4613280861752304E-2</v>
      </c>
    </row>
    <row r="26" spans="1:44" ht="15.75" customHeight="1">
      <c r="A26" s="229"/>
      <c r="B26" s="238" t="s">
        <v>57</v>
      </c>
      <c r="C26" s="239">
        <v>9.9000000000000005E-2</v>
      </c>
      <c r="D26" s="240">
        <v>0.16800000000000001</v>
      </c>
      <c r="E26" s="239">
        <v>2E-3</v>
      </c>
      <c r="F26" s="240">
        <v>1E-3</v>
      </c>
      <c r="G26" s="239">
        <v>3.2000000000000001E-2</v>
      </c>
      <c r="H26" s="240">
        <v>3.0000000000000001E-3</v>
      </c>
      <c r="I26" s="239">
        <v>1.2999999999999999E-2</v>
      </c>
      <c r="J26" s="240">
        <v>1.2999999999999999E-2</v>
      </c>
      <c r="K26" s="239">
        <v>2E-3</v>
      </c>
      <c r="L26" s="240">
        <v>2E-3</v>
      </c>
      <c r="M26" s="239">
        <v>0.14800000000000002</v>
      </c>
      <c r="N26" s="241">
        <v>0.18700000000000003</v>
      </c>
      <c r="P26" s="25">
        <f t="shared" ref="P26:W26" si="47">C26/C$33</f>
        <v>0.53225806451612911</v>
      </c>
      <c r="Q26" s="25">
        <f t="shared" si="47"/>
        <v>0.39904988123515439</v>
      </c>
      <c r="R26" s="25">
        <f t="shared" si="47"/>
        <v>2.8011204481792717E-3</v>
      </c>
      <c r="S26" s="25">
        <f t="shared" si="47"/>
        <v>9.3109869646182495E-4</v>
      </c>
      <c r="T26" s="25">
        <f t="shared" si="47"/>
        <v>4.8706240487062402E-2</v>
      </c>
      <c r="U26" s="25">
        <f t="shared" si="47"/>
        <v>1.258917331095258E-3</v>
      </c>
      <c r="V26" s="25">
        <f t="shared" si="47"/>
        <v>6.8169900367068695E-3</v>
      </c>
      <c r="W26" s="25">
        <f t="shared" si="47"/>
        <v>2.9926335174953957E-3</v>
      </c>
      <c r="Y26" s="216" t="s">
        <v>2</v>
      </c>
      <c r="Z26" s="217" t="s">
        <v>59</v>
      </c>
      <c r="AA26" s="25">
        <f t="shared" ref="AA26:AH26" si="48">P104</f>
        <v>1.4285714285714285E-2</v>
      </c>
      <c r="AB26" s="25">
        <f t="shared" si="48"/>
        <v>4.4809559372666168E-3</v>
      </c>
      <c r="AC26" s="25">
        <f t="shared" si="48"/>
        <v>0</v>
      </c>
      <c r="AD26" s="25">
        <f t="shared" si="48"/>
        <v>2.1913805697589476E-3</v>
      </c>
      <c r="AE26" s="25">
        <f t="shared" si="48"/>
        <v>5.3763440860215058E-3</v>
      </c>
      <c r="AF26" s="25">
        <f t="shared" si="48"/>
        <v>4.2735042735042739E-3</v>
      </c>
      <c r="AG26" s="25">
        <f t="shared" si="48"/>
        <v>0</v>
      </c>
      <c r="AH26" s="25">
        <f t="shared" si="48"/>
        <v>5.8582308142940843E-4</v>
      </c>
    </row>
    <row r="27" spans="1:44" ht="15.75" customHeight="1">
      <c r="A27" s="229"/>
      <c r="B27" s="238" t="s">
        <v>61</v>
      </c>
      <c r="C27" s="239">
        <v>0</v>
      </c>
      <c r="D27" s="240">
        <v>0</v>
      </c>
      <c r="E27" s="239">
        <v>0</v>
      </c>
      <c r="F27" s="240">
        <v>0</v>
      </c>
      <c r="G27" s="239">
        <v>0</v>
      </c>
      <c r="H27" s="240">
        <v>0</v>
      </c>
      <c r="I27" s="239">
        <v>4.0000000000000001E-3</v>
      </c>
      <c r="J27" s="240">
        <v>2.8000000000000001E-2</v>
      </c>
      <c r="K27" s="239">
        <v>0</v>
      </c>
      <c r="L27" s="240">
        <v>0</v>
      </c>
      <c r="M27" s="239">
        <v>4.0000000000000001E-3</v>
      </c>
      <c r="N27" s="241">
        <v>2.8000000000000001E-2</v>
      </c>
      <c r="P27" s="25">
        <f t="shared" ref="P27:W27" si="49">C27/C$33</f>
        <v>0</v>
      </c>
      <c r="Q27" s="25">
        <f t="shared" si="49"/>
        <v>0</v>
      </c>
      <c r="R27" s="25">
        <f t="shared" si="49"/>
        <v>0</v>
      </c>
      <c r="S27" s="25">
        <f t="shared" si="49"/>
        <v>0</v>
      </c>
      <c r="T27" s="25">
        <f t="shared" si="49"/>
        <v>0</v>
      </c>
      <c r="U27" s="25">
        <f t="shared" si="49"/>
        <v>0</v>
      </c>
      <c r="V27" s="25">
        <f t="shared" si="49"/>
        <v>2.0975353959098064E-3</v>
      </c>
      <c r="W27" s="25">
        <f t="shared" si="49"/>
        <v>6.4456721915285451E-3</v>
      </c>
      <c r="Y27" s="38"/>
      <c r="Z27" s="212" t="s">
        <v>58</v>
      </c>
      <c r="AA27" s="25">
        <f t="shared" ref="AA27:AH27" si="50">P105</f>
        <v>7.8095238095238093E-2</v>
      </c>
      <c r="AB27" s="25">
        <f t="shared" si="50"/>
        <v>0.11799850634802089</v>
      </c>
      <c r="AC27" s="25">
        <f t="shared" si="50"/>
        <v>3.0541871921182261E-2</v>
      </c>
      <c r="AD27" s="25">
        <f t="shared" si="50"/>
        <v>7.0124178232286324E-2</v>
      </c>
      <c r="AE27" s="25">
        <f t="shared" si="50"/>
        <v>3.9426523297491044E-2</v>
      </c>
      <c r="AF27" s="25">
        <f t="shared" si="50"/>
        <v>7.3504273504273507E-2</v>
      </c>
      <c r="AG27" s="25">
        <f t="shared" si="50"/>
        <v>9.2748735244519376E-2</v>
      </c>
      <c r="AH27" s="25">
        <f t="shared" si="50"/>
        <v>0.19859402460456946</v>
      </c>
    </row>
    <row r="28" spans="1:44" ht="15.75" customHeight="1">
      <c r="A28" s="229"/>
      <c r="B28" s="238" t="s">
        <v>60</v>
      </c>
      <c r="C28" s="239">
        <v>7.0000000000000001E-3</v>
      </c>
      <c r="D28" s="240">
        <v>1.4999999999999999E-2</v>
      </c>
      <c r="E28" s="239">
        <v>1E-3</v>
      </c>
      <c r="F28" s="240">
        <v>1E-3</v>
      </c>
      <c r="G28" s="239">
        <v>1E-3</v>
      </c>
      <c r="H28" s="240">
        <v>4.0000000000000001E-3</v>
      </c>
      <c r="I28" s="239">
        <v>3.0000000000000001E-3</v>
      </c>
      <c r="J28" s="240">
        <v>3.0000000000000001E-3</v>
      </c>
      <c r="K28" s="239">
        <v>1E-3</v>
      </c>
      <c r="L28" s="240">
        <v>1.2999999999999999E-2</v>
      </c>
      <c r="M28" s="239">
        <v>1.3000000000000001E-2</v>
      </c>
      <c r="N28" s="241">
        <v>3.5999999999999997E-2</v>
      </c>
      <c r="P28" s="25">
        <f t="shared" ref="P28:W28" si="51">C28/C$33</f>
        <v>3.7634408602150539E-2</v>
      </c>
      <c r="Q28" s="25">
        <f t="shared" si="51"/>
        <v>3.5629453681710208E-2</v>
      </c>
      <c r="R28" s="25">
        <f t="shared" si="51"/>
        <v>1.4005602240896359E-3</v>
      </c>
      <c r="S28" s="25">
        <f t="shared" si="51"/>
        <v>9.3109869646182495E-4</v>
      </c>
      <c r="T28" s="25">
        <f t="shared" si="51"/>
        <v>1.5220700152207001E-3</v>
      </c>
      <c r="U28" s="25">
        <f t="shared" si="51"/>
        <v>1.6785564414603441E-3</v>
      </c>
      <c r="V28" s="25">
        <f t="shared" si="51"/>
        <v>1.5731515469323547E-3</v>
      </c>
      <c r="W28" s="25">
        <f t="shared" si="51"/>
        <v>6.9060773480662981E-4</v>
      </c>
      <c r="Y28" s="38"/>
      <c r="Z28" s="212" t="s">
        <v>57</v>
      </c>
      <c r="AA28" s="25">
        <f t="shared" ref="AA28:AH28" si="52">P106</f>
        <v>0.39523809523809522</v>
      </c>
      <c r="AB28" s="25">
        <f t="shared" si="52"/>
        <v>0.27035100821508584</v>
      </c>
      <c r="AC28" s="25">
        <f t="shared" si="52"/>
        <v>0.22660098522167485</v>
      </c>
      <c r="AD28" s="25">
        <f t="shared" si="52"/>
        <v>0.21402483564645722</v>
      </c>
      <c r="AE28" s="25">
        <f t="shared" si="52"/>
        <v>0.28494623655913981</v>
      </c>
      <c r="AF28" s="25">
        <f t="shared" si="52"/>
        <v>0.33247863247863252</v>
      </c>
      <c r="AG28" s="25">
        <f t="shared" si="52"/>
        <v>0.21585160202360873</v>
      </c>
      <c r="AH28" s="25">
        <f t="shared" si="52"/>
        <v>0.2296426479203281</v>
      </c>
    </row>
    <row r="29" spans="1:44" ht="15.75" customHeight="1">
      <c r="A29" s="229"/>
      <c r="B29" s="238" t="s">
        <v>56</v>
      </c>
      <c r="C29" s="239">
        <v>2.8000000000000001E-2</v>
      </c>
      <c r="D29" s="240">
        <v>7.5999999999999998E-2</v>
      </c>
      <c r="E29" s="239">
        <v>1E-3</v>
      </c>
      <c r="F29" s="240">
        <v>2E-3</v>
      </c>
      <c r="G29" s="239">
        <v>0.01</v>
      </c>
      <c r="H29" s="240">
        <v>0.01</v>
      </c>
      <c r="I29" s="239">
        <v>0.33800000000000002</v>
      </c>
      <c r="J29" s="240">
        <v>0.14000000000000001</v>
      </c>
      <c r="K29" s="239">
        <v>0</v>
      </c>
      <c r="L29" s="240">
        <v>0</v>
      </c>
      <c r="M29" s="239">
        <v>0.377</v>
      </c>
      <c r="N29" s="241">
        <v>0.22800000000000001</v>
      </c>
      <c r="P29" s="25">
        <f t="shared" ref="P29:W29" si="53">C29/C$33</f>
        <v>0.15053763440860216</v>
      </c>
      <c r="Q29" s="25">
        <f t="shared" si="53"/>
        <v>0.18052256532066507</v>
      </c>
      <c r="R29" s="25">
        <f t="shared" si="53"/>
        <v>1.4005602240896359E-3</v>
      </c>
      <c r="S29" s="25">
        <f t="shared" si="53"/>
        <v>1.8621973929236499E-3</v>
      </c>
      <c r="T29" s="25">
        <f t="shared" si="53"/>
        <v>1.5220700152207001E-2</v>
      </c>
      <c r="U29" s="25">
        <f t="shared" si="53"/>
        <v>4.1963911036508603E-3</v>
      </c>
      <c r="V29" s="25">
        <f t="shared" si="53"/>
        <v>0.17724174095437864</v>
      </c>
      <c r="W29" s="25">
        <f t="shared" si="53"/>
        <v>3.2228360957642727E-2</v>
      </c>
      <c r="Y29" s="38"/>
      <c r="Z29" s="212" t="s">
        <v>61</v>
      </c>
      <c r="AA29" s="25">
        <f t="shared" ref="AA29:AH29" si="54">P107</f>
        <v>0.21142857142857141</v>
      </c>
      <c r="AB29" s="25">
        <f t="shared" si="54"/>
        <v>0.32486930545182968</v>
      </c>
      <c r="AC29" s="25">
        <f t="shared" si="54"/>
        <v>0.19999999999999998</v>
      </c>
      <c r="AD29" s="25">
        <f t="shared" si="54"/>
        <v>0.15924032140248354</v>
      </c>
      <c r="AE29" s="25">
        <f t="shared" si="54"/>
        <v>7.7956989247311828E-2</v>
      </c>
      <c r="AF29" s="25">
        <f t="shared" si="54"/>
        <v>0.13333333333333333</v>
      </c>
      <c r="AG29" s="25">
        <f t="shared" si="54"/>
        <v>0.19645868465430016</v>
      </c>
      <c r="AH29" s="25">
        <f t="shared" si="54"/>
        <v>0.1335676625659051</v>
      </c>
    </row>
    <row r="30" spans="1:44" ht="15.75" customHeight="1">
      <c r="A30" s="229"/>
      <c r="B30" s="238" t="s">
        <v>54</v>
      </c>
      <c r="C30" s="239">
        <v>6.0000000000000001E-3</v>
      </c>
      <c r="D30" s="240">
        <v>2.5999999999999999E-2</v>
      </c>
      <c r="E30" s="239">
        <v>7.0999999999999994E-2</v>
      </c>
      <c r="F30" s="240">
        <v>0.217</v>
      </c>
      <c r="G30" s="239">
        <v>7.1999999999999995E-2</v>
      </c>
      <c r="H30" s="240">
        <v>0.30599999999999999</v>
      </c>
      <c r="I30" s="239">
        <v>8.8999999999999996E-2</v>
      </c>
      <c r="J30" s="240">
        <v>0.186</v>
      </c>
      <c r="K30" s="239">
        <v>0.113</v>
      </c>
      <c r="L30" s="240">
        <v>0.23599999999999999</v>
      </c>
      <c r="M30" s="239">
        <v>0.35099999999999998</v>
      </c>
      <c r="N30" s="241">
        <v>0.97099999999999986</v>
      </c>
      <c r="P30" s="25">
        <f t="shared" ref="P30:W30" si="55">C30/C$33</f>
        <v>3.2258064516129031E-2</v>
      </c>
      <c r="Q30" s="25">
        <f t="shared" si="55"/>
        <v>6.1757719714964361E-2</v>
      </c>
      <c r="R30" s="25">
        <f t="shared" si="55"/>
        <v>9.9439775910364139E-2</v>
      </c>
      <c r="S30" s="25">
        <f t="shared" si="55"/>
        <v>0.202048417132216</v>
      </c>
      <c r="T30" s="25">
        <f t="shared" si="55"/>
        <v>0.1095890410958904</v>
      </c>
      <c r="U30" s="25">
        <f t="shared" si="55"/>
        <v>0.12840956777171633</v>
      </c>
      <c r="V30" s="25">
        <f t="shared" si="55"/>
        <v>4.6670162558993186E-2</v>
      </c>
      <c r="W30" s="25">
        <f t="shared" si="55"/>
        <v>4.2817679558011044E-2</v>
      </c>
      <c r="Y30" s="38"/>
      <c r="Z30" s="212" t="s">
        <v>60</v>
      </c>
      <c r="AA30" s="25">
        <f t="shared" ref="AA30:AH30" si="56">P108</f>
        <v>1.238095238095238E-2</v>
      </c>
      <c r="AB30" s="25">
        <f t="shared" si="56"/>
        <v>1.1949215832710977E-2</v>
      </c>
      <c r="AC30" s="25">
        <f t="shared" si="56"/>
        <v>0.17635467980295563</v>
      </c>
      <c r="AD30" s="25">
        <f t="shared" si="56"/>
        <v>0.23009495982468953</v>
      </c>
      <c r="AE30" s="25">
        <f t="shared" si="56"/>
        <v>6.6308243727598568E-2</v>
      </c>
      <c r="AF30" s="25">
        <f t="shared" si="56"/>
        <v>2.3931623931623933E-2</v>
      </c>
      <c r="AG30" s="25">
        <f t="shared" si="56"/>
        <v>1.1804384485666104E-2</v>
      </c>
      <c r="AH30" s="25">
        <f t="shared" si="56"/>
        <v>2.9876977152899824E-2</v>
      </c>
    </row>
    <row r="31" spans="1:44" ht="15.75" customHeight="1">
      <c r="A31" s="229"/>
      <c r="B31" s="238" t="s">
        <v>55</v>
      </c>
      <c r="C31" s="239">
        <v>4.3999999999999997E-2</v>
      </c>
      <c r="D31" s="240">
        <v>0.13400000000000001</v>
      </c>
      <c r="E31" s="239">
        <v>0.21199999999999999</v>
      </c>
      <c r="F31" s="240">
        <v>0.318</v>
      </c>
      <c r="G31" s="239">
        <v>5.0000000000000001E-3</v>
      </c>
      <c r="H31" s="240">
        <v>0.02</v>
      </c>
      <c r="I31" s="239">
        <v>0.41399999999999998</v>
      </c>
      <c r="J31" s="240">
        <v>0.41399999999999998</v>
      </c>
      <c r="K31" s="239">
        <v>2E-3</v>
      </c>
      <c r="L31" s="240">
        <v>1.6E-2</v>
      </c>
      <c r="M31" s="239">
        <v>0.67700000000000005</v>
      </c>
      <c r="N31" s="241">
        <v>0.90200000000000002</v>
      </c>
      <c r="P31" s="25">
        <f t="shared" ref="P31:W31" si="57">C31/C$33</f>
        <v>0.23655913978494622</v>
      </c>
      <c r="Q31" s="25">
        <f t="shared" si="57"/>
        <v>0.31828978622327792</v>
      </c>
      <c r="R31" s="25">
        <f t="shared" si="57"/>
        <v>0.2969187675070028</v>
      </c>
      <c r="S31" s="25">
        <f t="shared" si="57"/>
        <v>0.2960893854748603</v>
      </c>
      <c r="T31" s="25">
        <f t="shared" si="57"/>
        <v>7.6103500761035003E-3</v>
      </c>
      <c r="U31" s="25">
        <f t="shared" si="57"/>
        <v>8.3927822073017206E-3</v>
      </c>
      <c r="V31" s="25">
        <f t="shared" si="57"/>
        <v>0.21709491347666493</v>
      </c>
      <c r="W31" s="25">
        <f t="shared" si="57"/>
        <v>9.530386740331491E-2</v>
      </c>
      <c r="Y31" s="38"/>
      <c r="Z31" s="212" t="s">
        <v>56</v>
      </c>
      <c r="AA31" s="25">
        <f t="shared" ref="AA31:AH31" si="58">P109</f>
        <v>0</v>
      </c>
      <c r="AB31" s="25">
        <f t="shared" si="58"/>
        <v>0</v>
      </c>
      <c r="AC31" s="25">
        <f t="shared" si="58"/>
        <v>1.4778325123152707E-2</v>
      </c>
      <c r="AD31" s="25">
        <f t="shared" si="58"/>
        <v>2.629656683710737E-2</v>
      </c>
      <c r="AE31" s="25">
        <f t="shared" si="58"/>
        <v>2.5985663082437278E-2</v>
      </c>
      <c r="AF31" s="25">
        <f t="shared" si="58"/>
        <v>8.5470085470085481E-4</v>
      </c>
      <c r="AG31" s="25">
        <f t="shared" si="58"/>
        <v>0</v>
      </c>
      <c r="AH31" s="25">
        <f t="shared" si="58"/>
        <v>0</v>
      </c>
    </row>
    <row r="32" spans="1:44" ht="15.75" customHeight="1">
      <c r="A32" s="229"/>
      <c r="B32" s="238" t="s">
        <v>53</v>
      </c>
      <c r="C32" s="239">
        <v>1E-3</v>
      </c>
      <c r="D32" s="240">
        <v>1E-3</v>
      </c>
      <c r="E32" s="239">
        <v>1E-3</v>
      </c>
      <c r="F32" s="240">
        <v>0</v>
      </c>
      <c r="G32" s="239">
        <v>1E-3</v>
      </c>
      <c r="H32" s="240">
        <v>8.0000000000000002E-3</v>
      </c>
      <c r="I32" s="239">
        <v>0</v>
      </c>
      <c r="J32" s="240">
        <v>0</v>
      </c>
      <c r="K32" s="239">
        <v>0</v>
      </c>
      <c r="L32" s="240">
        <v>0</v>
      </c>
      <c r="M32" s="239">
        <v>3.0000000000000001E-3</v>
      </c>
      <c r="N32" s="241">
        <v>9.0000000000000011E-3</v>
      </c>
      <c r="P32" s="25">
        <f t="shared" ref="P32:W32" si="59">C32/C$33</f>
        <v>5.3763440860215058E-3</v>
      </c>
      <c r="Q32" s="25">
        <f t="shared" si="59"/>
        <v>2.3752969121140139E-3</v>
      </c>
      <c r="R32" s="25">
        <f t="shared" si="59"/>
        <v>1.4005602240896359E-3</v>
      </c>
      <c r="S32" s="25">
        <f t="shared" si="59"/>
        <v>0</v>
      </c>
      <c r="T32" s="25">
        <f t="shared" si="59"/>
        <v>1.5220700152207001E-3</v>
      </c>
      <c r="U32" s="25">
        <f t="shared" si="59"/>
        <v>3.3571128829206882E-3</v>
      </c>
      <c r="V32" s="25">
        <f t="shared" si="59"/>
        <v>0</v>
      </c>
      <c r="W32" s="25">
        <f t="shared" si="59"/>
        <v>0</v>
      </c>
      <c r="Y32" s="38"/>
      <c r="Z32" s="212" t="s">
        <v>54</v>
      </c>
      <c r="AA32" s="25">
        <f t="shared" ref="AA32:AH32" si="60">P110</f>
        <v>4.2857142857142851E-2</v>
      </c>
      <c r="AB32" s="25">
        <f t="shared" si="60"/>
        <v>7.7669902912621339E-2</v>
      </c>
      <c r="AC32" s="25">
        <f t="shared" si="60"/>
        <v>5.0246305418719203E-2</v>
      </c>
      <c r="AD32" s="25">
        <f t="shared" si="60"/>
        <v>3.9444850255661058E-2</v>
      </c>
      <c r="AE32" s="25">
        <f t="shared" si="60"/>
        <v>9.1397849462365593E-2</v>
      </c>
      <c r="AF32" s="25">
        <f t="shared" si="60"/>
        <v>9.5726495726495733E-2</v>
      </c>
      <c r="AG32" s="25">
        <f t="shared" si="60"/>
        <v>5.9021922428330521E-2</v>
      </c>
      <c r="AH32" s="25">
        <f t="shared" si="60"/>
        <v>8.3186877562975978E-2</v>
      </c>
    </row>
    <row r="33" spans="1:34" ht="15.75" customHeight="1">
      <c r="A33" s="234" t="s">
        <v>2535</v>
      </c>
      <c r="B33" s="225"/>
      <c r="C33" s="235">
        <v>0.186</v>
      </c>
      <c r="D33" s="236">
        <v>0.42100000000000004</v>
      </c>
      <c r="E33" s="235">
        <v>0.71399999999999997</v>
      </c>
      <c r="F33" s="236">
        <v>1.0740000000000001</v>
      </c>
      <c r="G33" s="235">
        <v>0.65700000000000003</v>
      </c>
      <c r="H33" s="236">
        <v>2.383</v>
      </c>
      <c r="I33" s="235">
        <v>1.9069999999999998</v>
      </c>
      <c r="J33" s="236">
        <v>4.3440000000000003</v>
      </c>
      <c r="K33" s="235">
        <v>0.11900000000000001</v>
      </c>
      <c r="L33" s="236">
        <v>0.27800000000000002</v>
      </c>
      <c r="M33" s="235">
        <v>3.5830000000000006</v>
      </c>
      <c r="N33" s="237">
        <v>8.5</v>
      </c>
      <c r="P33" s="25"/>
      <c r="Q33" s="25"/>
      <c r="R33" s="25"/>
      <c r="S33" s="25"/>
      <c r="T33" s="25"/>
      <c r="U33" s="25"/>
      <c r="V33" s="25"/>
      <c r="W33" s="25"/>
      <c r="Y33" s="38"/>
      <c r="Z33" s="212" t="s">
        <v>55</v>
      </c>
      <c r="AA33" s="25">
        <f t="shared" ref="AA33:AH33" si="61">P111</f>
        <v>6.2857142857142861E-2</v>
      </c>
      <c r="AB33" s="25">
        <f t="shared" si="61"/>
        <v>0.13741598207617622</v>
      </c>
      <c r="AC33" s="25">
        <f t="shared" si="61"/>
        <v>0.16748768472906403</v>
      </c>
      <c r="AD33" s="25">
        <f t="shared" si="61"/>
        <v>0.22205989773557336</v>
      </c>
      <c r="AE33" s="25">
        <f t="shared" si="61"/>
        <v>0.11827956989247314</v>
      </c>
      <c r="AF33" s="25">
        <f t="shared" si="61"/>
        <v>0.22136752136752139</v>
      </c>
      <c r="AG33" s="25">
        <f t="shared" si="61"/>
        <v>0.1399662731871838</v>
      </c>
      <c r="AH33" s="25">
        <f t="shared" si="61"/>
        <v>0.17223198594024605</v>
      </c>
    </row>
    <row r="34" spans="1:34" ht="15.75" customHeight="1">
      <c r="A34" s="234" t="s">
        <v>100</v>
      </c>
      <c r="B34" s="234" t="s">
        <v>59</v>
      </c>
      <c r="C34" s="235">
        <v>0</v>
      </c>
      <c r="D34" s="236">
        <v>0</v>
      </c>
      <c r="E34" s="235">
        <v>0</v>
      </c>
      <c r="F34" s="236">
        <v>0</v>
      </c>
      <c r="G34" s="235">
        <v>0</v>
      </c>
      <c r="H34" s="236">
        <v>0</v>
      </c>
      <c r="I34" s="235">
        <v>0</v>
      </c>
      <c r="J34" s="236">
        <v>0</v>
      </c>
      <c r="K34" s="235">
        <v>0</v>
      </c>
      <c r="L34" s="236">
        <v>0</v>
      </c>
      <c r="M34" s="235">
        <v>0</v>
      </c>
      <c r="N34" s="237">
        <v>0</v>
      </c>
      <c r="P34" s="25">
        <f t="shared" ref="P34:W34" si="62">C34/C$43</f>
        <v>0</v>
      </c>
      <c r="Q34" s="25">
        <f t="shared" si="62"/>
        <v>0</v>
      </c>
      <c r="R34" s="25">
        <f t="shared" si="62"/>
        <v>0</v>
      </c>
      <c r="S34" s="25">
        <f t="shared" si="62"/>
        <v>0</v>
      </c>
      <c r="T34" s="25">
        <f t="shared" si="62"/>
        <v>0</v>
      </c>
      <c r="U34" s="25">
        <f t="shared" si="62"/>
        <v>0</v>
      </c>
      <c r="V34" s="25">
        <f t="shared" si="62"/>
        <v>0</v>
      </c>
      <c r="W34" s="25">
        <f t="shared" si="62"/>
        <v>0</v>
      </c>
      <c r="Y34" s="213"/>
      <c r="Z34" s="214" t="s">
        <v>53</v>
      </c>
      <c r="AA34" s="215">
        <f t="shared" ref="AA34:AH34" si="63">P112</f>
        <v>0.18285714285714286</v>
      </c>
      <c r="AB34" s="215">
        <f t="shared" si="63"/>
        <v>5.5265123226288265E-2</v>
      </c>
      <c r="AC34" s="215">
        <f t="shared" si="63"/>
        <v>0.13399014778325122</v>
      </c>
      <c r="AD34" s="215">
        <f t="shared" si="63"/>
        <v>3.6523009495982466E-2</v>
      </c>
      <c r="AE34" s="215">
        <f t="shared" si="63"/>
        <v>0.29032258064516131</v>
      </c>
      <c r="AF34" s="215">
        <f t="shared" si="63"/>
        <v>0.11452991452991454</v>
      </c>
      <c r="AG34" s="215">
        <f t="shared" si="63"/>
        <v>0.28414839797639119</v>
      </c>
      <c r="AH34" s="215">
        <f t="shared" si="63"/>
        <v>0.15231400117164617</v>
      </c>
    </row>
    <row r="35" spans="1:34" ht="15.75" customHeight="1">
      <c r="A35" s="229"/>
      <c r="B35" s="238" t="s">
        <v>58</v>
      </c>
      <c r="C35" s="239">
        <v>0.376</v>
      </c>
      <c r="D35" s="240">
        <v>0.503</v>
      </c>
      <c r="E35" s="239">
        <v>0.115</v>
      </c>
      <c r="F35" s="240">
        <v>0.13400000000000001</v>
      </c>
      <c r="G35" s="239">
        <v>0.11600000000000001</v>
      </c>
      <c r="H35" s="240">
        <v>0.17399999999999999</v>
      </c>
      <c r="I35" s="239">
        <v>0.224</v>
      </c>
      <c r="J35" s="240">
        <v>0.247</v>
      </c>
      <c r="K35" s="239">
        <v>0.30599999999999999</v>
      </c>
      <c r="L35" s="240">
        <v>0.316</v>
      </c>
      <c r="M35" s="239">
        <v>1.137</v>
      </c>
      <c r="N35" s="241">
        <v>1.3739999999999999</v>
      </c>
      <c r="P35" s="25">
        <f t="shared" ref="P35:W35" si="64">C35/C$43</f>
        <v>0.20096205237840728</v>
      </c>
      <c r="Q35" s="25">
        <f t="shared" si="64"/>
        <v>0.26798082045817795</v>
      </c>
      <c r="R35" s="25">
        <f t="shared" si="64"/>
        <v>5.6818181818181823E-2</v>
      </c>
      <c r="S35" s="25">
        <f t="shared" si="64"/>
        <v>6.8507157464212681E-2</v>
      </c>
      <c r="T35" s="25">
        <f t="shared" si="64"/>
        <v>7.2955974842767307E-2</v>
      </c>
      <c r="U35" s="25">
        <f t="shared" si="64"/>
        <v>9.3548387096774183E-2</v>
      </c>
      <c r="V35" s="25">
        <f t="shared" si="64"/>
        <v>0.15448275862068964</v>
      </c>
      <c r="W35" s="25">
        <f t="shared" si="64"/>
        <v>0.16883116883116883</v>
      </c>
      <c r="Y35" s="216" t="s">
        <v>3</v>
      </c>
      <c r="Z35" s="217" t="s">
        <v>59</v>
      </c>
      <c r="AA35" s="25">
        <f t="shared" ref="AA35:AH35" si="65">P114</f>
        <v>0</v>
      </c>
      <c r="AB35" s="25">
        <f t="shared" si="65"/>
        <v>0</v>
      </c>
      <c r="AC35" s="25">
        <f t="shared" si="65"/>
        <v>0</v>
      </c>
      <c r="AD35" s="25">
        <f t="shared" si="65"/>
        <v>0</v>
      </c>
      <c r="AE35" s="25">
        <f t="shared" si="65"/>
        <v>0</v>
      </c>
      <c r="AF35" s="25">
        <f t="shared" si="65"/>
        <v>0</v>
      </c>
      <c r="AG35" s="25">
        <f t="shared" si="65"/>
        <v>3.0133928571428575E-2</v>
      </c>
      <c r="AH35" s="25">
        <f t="shared" si="65"/>
        <v>6.4015518913676045E-2</v>
      </c>
    </row>
    <row r="36" spans="1:34" ht="15.75" customHeight="1">
      <c r="A36" s="229"/>
      <c r="B36" s="238" t="s">
        <v>57</v>
      </c>
      <c r="C36" s="239">
        <v>0.28599999999999998</v>
      </c>
      <c r="D36" s="240">
        <v>0.23100000000000001</v>
      </c>
      <c r="E36" s="239">
        <v>0.59699999999999998</v>
      </c>
      <c r="F36" s="240">
        <v>0.41199999999999998</v>
      </c>
      <c r="G36" s="239">
        <v>0.29599999999999999</v>
      </c>
      <c r="H36" s="240">
        <v>0.497</v>
      </c>
      <c r="I36" s="239">
        <v>0.317</v>
      </c>
      <c r="J36" s="240">
        <v>0.31900000000000001</v>
      </c>
      <c r="K36" s="239">
        <v>3.5000000000000003E-2</v>
      </c>
      <c r="L36" s="240">
        <v>5.8000000000000003E-2</v>
      </c>
      <c r="M36" s="239">
        <v>1.5309999999999999</v>
      </c>
      <c r="N36" s="241">
        <v>1.5170000000000001</v>
      </c>
      <c r="P36" s="25">
        <f t="shared" ref="P36:W36" si="66">C36/C$43</f>
        <v>0.15285943345804384</v>
      </c>
      <c r="Q36" s="25">
        <f t="shared" si="66"/>
        <v>0.12306872669152905</v>
      </c>
      <c r="R36" s="25">
        <f t="shared" si="66"/>
        <v>0.29496047430830036</v>
      </c>
      <c r="S36" s="25">
        <f t="shared" si="66"/>
        <v>0.21063394683026584</v>
      </c>
      <c r="T36" s="25">
        <f t="shared" si="66"/>
        <v>0.18616352201257863</v>
      </c>
      <c r="U36" s="25">
        <f t="shared" si="66"/>
        <v>0.26720430107526882</v>
      </c>
      <c r="V36" s="25">
        <f t="shared" si="66"/>
        <v>0.2186206896551724</v>
      </c>
      <c r="W36" s="25">
        <f t="shared" si="66"/>
        <v>0.21804511278195488</v>
      </c>
      <c r="Y36" s="38"/>
      <c r="Z36" s="212" t="s">
        <v>58</v>
      </c>
      <c r="AA36" s="25">
        <f t="shared" ref="AA36:AH36" si="67">P115</f>
        <v>4.0421792618629174E-2</v>
      </c>
      <c r="AB36" s="25">
        <f t="shared" si="67"/>
        <v>3.1413612565445025E-2</v>
      </c>
      <c r="AC36" s="25">
        <f t="shared" si="67"/>
        <v>9.8326359832636004E-2</v>
      </c>
      <c r="AD36" s="25">
        <f t="shared" si="67"/>
        <v>4.133545310015898E-2</v>
      </c>
      <c r="AE36" s="25">
        <f t="shared" si="67"/>
        <v>4.2016806722689074E-3</v>
      </c>
      <c r="AF36" s="25">
        <f t="shared" si="67"/>
        <v>1.1986301369863015E-2</v>
      </c>
      <c r="AG36" s="25">
        <f t="shared" si="67"/>
        <v>1.0044642857142858E-2</v>
      </c>
      <c r="AH36" s="25">
        <f t="shared" si="67"/>
        <v>1.4548981571290011E-2</v>
      </c>
    </row>
    <row r="37" spans="1:34" ht="15.75" customHeight="1">
      <c r="A37" s="229"/>
      <c r="B37" s="238" t="s">
        <v>61</v>
      </c>
      <c r="C37" s="239">
        <v>0.48599999999999999</v>
      </c>
      <c r="D37" s="240">
        <v>0.253</v>
      </c>
      <c r="E37" s="239">
        <v>0.71599999999999997</v>
      </c>
      <c r="F37" s="240">
        <v>0.57999999999999996</v>
      </c>
      <c r="G37" s="239">
        <v>0.40500000000000003</v>
      </c>
      <c r="H37" s="240">
        <v>0.441</v>
      </c>
      <c r="I37" s="239">
        <v>0.34699999999999998</v>
      </c>
      <c r="J37" s="240">
        <v>0.21199999999999999</v>
      </c>
      <c r="K37" s="239">
        <v>0.13700000000000001</v>
      </c>
      <c r="L37" s="240">
        <v>5.3999999999999999E-2</v>
      </c>
      <c r="M37" s="239">
        <v>2.0910000000000002</v>
      </c>
      <c r="N37" s="241">
        <v>1.54</v>
      </c>
      <c r="P37" s="25">
        <f t="shared" ref="P37:W37" si="68">C37/C$43</f>
        <v>0.25975414216996262</v>
      </c>
      <c r="Q37" s="25">
        <f t="shared" si="68"/>
        <v>0.13478955780500798</v>
      </c>
      <c r="R37" s="25">
        <f t="shared" si="68"/>
        <v>0.35375494071146241</v>
      </c>
      <c r="S37" s="25">
        <f t="shared" si="68"/>
        <v>0.29652351738241306</v>
      </c>
      <c r="T37" s="25">
        <f t="shared" si="68"/>
        <v>0.25471698113207553</v>
      </c>
      <c r="U37" s="25">
        <f t="shared" si="68"/>
        <v>0.23709677419354838</v>
      </c>
      <c r="V37" s="25">
        <f t="shared" si="68"/>
        <v>0.23931034482758615</v>
      </c>
      <c r="W37" s="25">
        <f t="shared" si="68"/>
        <v>0.14490772385509226</v>
      </c>
      <c r="Y37" s="38"/>
      <c r="Z37" s="212" t="s">
        <v>57</v>
      </c>
      <c r="AA37" s="25">
        <f t="shared" ref="AA37:AH37" si="69">P116</f>
        <v>0.30228471001757468</v>
      </c>
      <c r="AB37" s="25">
        <f t="shared" si="69"/>
        <v>0.33193717277486912</v>
      </c>
      <c r="AC37" s="25">
        <f t="shared" si="69"/>
        <v>0.27405857740585782</v>
      </c>
      <c r="AD37" s="25">
        <f t="shared" si="69"/>
        <v>0.37360890302066768</v>
      </c>
      <c r="AE37" s="25">
        <f t="shared" si="69"/>
        <v>0.23389355742296916</v>
      </c>
      <c r="AF37" s="25">
        <f t="shared" si="69"/>
        <v>0.30821917808219179</v>
      </c>
      <c r="AG37" s="25">
        <f t="shared" si="69"/>
        <v>0.32254464285714285</v>
      </c>
      <c r="AH37" s="25">
        <f t="shared" si="69"/>
        <v>0.39767216294859359</v>
      </c>
    </row>
    <row r="38" spans="1:34" ht="15.75" customHeight="1">
      <c r="A38" s="229"/>
      <c r="B38" s="238" t="s">
        <v>60</v>
      </c>
      <c r="C38" s="239">
        <v>0</v>
      </c>
      <c r="D38" s="240">
        <v>0</v>
      </c>
      <c r="E38" s="239">
        <v>1.0999999999999999E-2</v>
      </c>
      <c r="F38" s="240">
        <v>1E-3</v>
      </c>
      <c r="G38" s="239">
        <v>4.0000000000000001E-3</v>
      </c>
      <c r="H38" s="240">
        <v>1E-3</v>
      </c>
      <c r="I38" s="239">
        <v>2E-3</v>
      </c>
      <c r="J38" s="240">
        <v>1E-3</v>
      </c>
      <c r="K38" s="239">
        <v>0</v>
      </c>
      <c r="L38" s="240">
        <v>0</v>
      </c>
      <c r="M38" s="239">
        <v>1.7000000000000001E-2</v>
      </c>
      <c r="N38" s="241">
        <v>3.0000000000000001E-3</v>
      </c>
      <c r="P38" s="25">
        <f t="shared" ref="P38:W38" si="70">C38/C$43</f>
        <v>0</v>
      </c>
      <c r="Q38" s="25">
        <f t="shared" si="70"/>
        <v>0</v>
      </c>
      <c r="R38" s="25">
        <f t="shared" si="70"/>
        <v>5.434782608695652E-3</v>
      </c>
      <c r="S38" s="25">
        <f t="shared" si="70"/>
        <v>5.1124744376278123E-4</v>
      </c>
      <c r="T38" s="25">
        <f t="shared" si="70"/>
        <v>2.5157232704402519E-3</v>
      </c>
      <c r="U38" s="25">
        <f t="shared" si="70"/>
        <v>5.3763440860215054E-4</v>
      </c>
      <c r="V38" s="25">
        <f t="shared" si="70"/>
        <v>1.3793103448275861E-3</v>
      </c>
      <c r="W38" s="25">
        <f t="shared" si="70"/>
        <v>6.8352699931647294E-4</v>
      </c>
      <c r="Y38" s="38"/>
      <c r="Z38" s="212" t="s">
        <v>61</v>
      </c>
      <c r="AA38" s="25">
        <f t="shared" ref="AA38:AH38" si="71">P117</f>
        <v>0.25834797891036909</v>
      </c>
      <c r="AB38" s="25">
        <f t="shared" si="71"/>
        <v>0.28272251308900526</v>
      </c>
      <c r="AC38" s="25">
        <f t="shared" si="71"/>
        <v>0.29497907949790797</v>
      </c>
      <c r="AD38" s="25">
        <f t="shared" si="71"/>
        <v>0.28139904610492844</v>
      </c>
      <c r="AE38" s="25">
        <f t="shared" si="71"/>
        <v>0.32072829131652658</v>
      </c>
      <c r="AF38" s="25">
        <f t="shared" si="71"/>
        <v>0.24828767123287671</v>
      </c>
      <c r="AG38" s="25">
        <f t="shared" si="71"/>
        <v>0.3861607142857143</v>
      </c>
      <c r="AH38" s="25">
        <f t="shared" si="71"/>
        <v>0.25606207565470418</v>
      </c>
    </row>
    <row r="39" spans="1:34" ht="15.75" customHeight="1">
      <c r="A39" s="229"/>
      <c r="B39" s="238" t="s">
        <v>56</v>
      </c>
      <c r="C39" s="239">
        <v>0.121</v>
      </c>
      <c r="D39" s="240">
        <v>6.4000000000000001E-2</v>
      </c>
      <c r="E39" s="239">
        <v>0.188</v>
      </c>
      <c r="F39" s="240">
        <v>0.27400000000000002</v>
      </c>
      <c r="G39" s="239">
        <v>1.6E-2</v>
      </c>
      <c r="H39" s="240">
        <v>0.01</v>
      </c>
      <c r="I39" s="239">
        <v>7.2999999999999995E-2</v>
      </c>
      <c r="J39" s="240">
        <v>0.112</v>
      </c>
      <c r="K39" s="239">
        <v>0.13800000000000001</v>
      </c>
      <c r="L39" s="240">
        <v>0.186</v>
      </c>
      <c r="M39" s="239">
        <v>0.53600000000000003</v>
      </c>
      <c r="N39" s="241">
        <v>0.64600000000000002</v>
      </c>
      <c r="P39" s="25">
        <f t="shared" ref="P39:W39" si="72">C39/C$43</f>
        <v>6.4671298770710858E-2</v>
      </c>
      <c r="Q39" s="25">
        <f t="shared" si="72"/>
        <v>3.4096963239211506E-2</v>
      </c>
      <c r="R39" s="25">
        <f t="shared" si="72"/>
        <v>9.2885375494071151E-2</v>
      </c>
      <c r="S39" s="25">
        <f t="shared" si="72"/>
        <v>0.14008179959100206</v>
      </c>
      <c r="T39" s="25">
        <f t="shared" si="72"/>
        <v>1.0062893081761008E-2</v>
      </c>
      <c r="U39" s="25">
        <f t="shared" si="72"/>
        <v>5.3763440860215049E-3</v>
      </c>
      <c r="V39" s="25">
        <f t="shared" si="72"/>
        <v>5.034482758620689E-2</v>
      </c>
      <c r="W39" s="25">
        <f t="shared" si="72"/>
        <v>7.6555023923444973E-2</v>
      </c>
      <c r="Y39" s="38"/>
      <c r="Z39" s="212" t="s">
        <v>60</v>
      </c>
      <c r="AA39" s="25">
        <f t="shared" ref="AA39:AH39" si="73">P118</f>
        <v>6.32688927943761E-2</v>
      </c>
      <c r="AB39" s="25">
        <f t="shared" si="73"/>
        <v>2.0942408376963349E-2</v>
      </c>
      <c r="AC39" s="25">
        <f t="shared" si="73"/>
        <v>5.2301255230125529E-3</v>
      </c>
      <c r="AD39" s="25">
        <f t="shared" si="73"/>
        <v>1.589825119236884E-3</v>
      </c>
      <c r="AE39" s="25">
        <f t="shared" si="73"/>
        <v>1.4005602240896356E-3</v>
      </c>
      <c r="AF39" s="25">
        <f t="shared" si="73"/>
        <v>0</v>
      </c>
      <c r="AG39" s="25">
        <f t="shared" si="73"/>
        <v>8.9285714285714298E-3</v>
      </c>
      <c r="AH39" s="25">
        <f t="shared" si="73"/>
        <v>1.9398642095053349E-3</v>
      </c>
    </row>
    <row r="40" spans="1:34" ht="15.75" customHeight="1">
      <c r="A40" s="229"/>
      <c r="B40" s="238" t="s">
        <v>54</v>
      </c>
      <c r="C40" s="239">
        <v>0.20799999999999999</v>
      </c>
      <c r="D40" s="240">
        <v>0.40500000000000003</v>
      </c>
      <c r="E40" s="239">
        <v>8.5000000000000006E-2</v>
      </c>
      <c r="F40" s="240">
        <v>0.128</v>
      </c>
      <c r="G40" s="239">
        <v>0.17699999999999999</v>
      </c>
      <c r="H40" s="240">
        <v>0.25800000000000001</v>
      </c>
      <c r="I40" s="239">
        <v>0.13</v>
      </c>
      <c r="J40" s="240">
        <v>0.255</v>
      </c>
      <c r="K40" s="239">
        <v>0.16500000000000001</v>
      </c>
      <c r="L40" s="240">
        <v>0.25600000000000001</v>
      </c>
      <c r="M40" s="239">
        <v>0.76500000000000001</v>
      </c>
      <c r="N40" s="241">
        <v>1.302</v>
      </c>
      <c r="P40" s="25">
        <f t="shared" ref="P40:W40" si="74">C40/C$43</f>
        <v>0.11117049706039552</v>
      </c>
      <c r="Q40" s="25">
        <f t="shared" si="74"/>
        <v>0.21576984549813533</v>
      </c>
      <c r="R40" s="25">
        <f t="shared" si="74"/>
        <v>4.199604743083004E-2</v>
      </c>
      <c r="S40" s="25">
        <f t="shared" si="74"/>
        <v>6.5439672801635998E-2</v>
      </c>
      <c r="T40" s="25">
        <f t="shared" si="74"/>
        <v>0.11132075471698114</v>
      </c>
      <c r="U40" s="25">
        <f t="shared" si="74"/>
        <v>0.13870967741935483</v>
      </c>
      <c r="V40" s="25">
        <f t="shared" si="74"/>
        <v>8.9655172413793102E-2</v>
      </c>
      <c r="W40" s="25">
        <f t="shared" si="74"/>
        <v>0.17429938482570062</v>
      </c>
      <c r="Y40" s="38"/>
      <c r="Z40" s="212" t="s">
        <v>56</v>
      </c>
      <c r="AA40" s="25">
        <f t="shared" ref="AA40:AH40" si="75">P119</f>
        <v>7.7328646748681895E-2</v>
      </c>
      <c r="AB40" s="25">
        <f t="shared" si="75"/>
        <v>5.9685863874345546E-2</v>
      </c>
      <c r="AC40" s="25">
        <f t="shared" si="75"/>
        <v>4.4979079497907956E-2</v>
      </c>
      <c r="AD40" s="25">
        <f t="shared" si="75"/>
        <v>2.2257551669316377E-2</v>
      </c>
      <c r="AE40" s="25">
        <f t="shared" si="75"/>
        <v>9.6638655462184878E-2</v>
      </c>
      <c r="AF40" s="25">
        <f t="shared" si="75"/>
        <v>4.2808219178082196E-2</v>
      </c>
      <c r="AG40" s="25">
        <f t="shared" si="75"/>
        <v>6.6964285714285719E-3</v>
      </c>
      <c r="AH40" s="25">
        <f t="shared" si="75"/>
        <v>3.8797284190106697E-3</v>
      </c>
    </row>
    <row r="41" spans="1:34" ht="15.75" customHeight="1">
      <c r="A41" s="229"/>
      <c r="B41" s="238" t="s">
        <v>55</v>
      </c>
      <c r="C41" s="239">
        <v>0.32300000000000001</v>
      </c>
      <c r="D41" s="240">
        <v>0.33900000000000002</v>
      </c>
      <c r="E41" s="239">
        <v>0.19500000000000001</v>
      </c>
      <c r="F41" s="240">
        <v>0.30199999999999999</v>
      </c>
      <c r="G41" s="239">
        <v>0.42399999999999999</v>
      </c>
      <c r="H41" s="240">
        <v>0.38400000000000001</v>
      </c>
      <c r="I41" s="239">
        <v>0.22700000000000001</v>
      </c>
      <c r="J41" s="240">
        <v>0.23699999999999999</v>
      </c>
      <c r="K41" s="239">
        <v>0.105</v>
      </c>
      <c r="L41" s="240">
        <v>0.10199999999999999</v>
      </c>
      <c r="M41" s="239">
        <v>1.274</v>
      </c>
      <c r="N41" s="241">
        <v>1.3640000000000001</v>
      </c>
      <c r="P41" s="25">
        <f t="shared" ref="P41:W41" si="76">C41/C$43</f>
        <v>0.17263495456974881</v>
      </c>
      <c r="Q41" s="25">
        <f t="shared" si="76"/>
        <v>0.18060735215769846</v>
      </c>
      <c r="R41" s="25">
        <f t="shared" si="76"/>
        <v>9.634387351778656E-2</v>
      </c>
      <c r="S41" s="25">
        <f t="shared" si="76"/>
        <v>0.15439672801635992</v>
      </c>
      <c r="T41" s="25">
        <f t="shared" si="76"/>
        <v>0.26666666666666666</v>
      </c>
      <c r="U41" s="25">
        <f t="shared" si="76"/>
        <v>0.20645161290322581</v>
      </c>
      <c r="V41" s="25">
        <f t="shared" si="76"/>
        <v>0.15655172413793103</v>
      </c>
      <c r="W41" s="25">
        <f t="shared" si="76"/>
        <v>0.16199589883800408</v>
      </c>
      <c r="Y41" s="38"/>
      <c r="Z41" s="212" t="s">
        <v>54</v>
      </c>
      <c r="AA41" s="25">
        <f t="shared" ref="AA41:AH41" si="77">P120</f>
        <v>0.10281195079086118</v>
      </c>
      <c r="AB41" s="25">
        <f t="shared" si="77"/>
        <v>0.14973821989528793</v>
      </c>
      <c r="AC41" s="25">
        <f t="shared" si="77"/>
        <v>0.10564853556485358</v>
      </c>
      <c r="AD41" s="25">
        <f t="shared" si="77"/>
        <v>0.12559618441971382</v>
      </c>
      <c r="AE41" s="25">
        <f t="shared" si="77"/>
        <v>0.13445378151260504</v>
      </c>
      <c r="AF41" s="25">
        <f t="shared" si="77"/>
        <v>0.21746575342465754</v>
      </c>
      <c r="AG41" s="25">
        <f t="shared" si="77"/>
        <v>7.8125000000000014E-2</v>
      </c>
      <c r="AH41" s="25">
        <f t="shared" si="77"/>
        <v>0.15712900096993213</v>
      </c>
    </row>
    <row r="42" spans="1:34" ht="13.8">
      <c r="A42" s="229"/>
      <c r="B42" s="238" t="s">
        <v>53</v>
      </c>
      <c r="C42" s="239">
        <v>7.0999999999999994E-2</v>
      </c>
      <c r="D42" s="240">
        <v>8.2000000000000003E-2</v>
      </c>
      <c r="E42" s="239">
        <v>0.11700000000000001</v>
      </c>
      <c r="F42" s="240">
        <v>0.125</v>
      </c>
      <c r="G42" s="239">
        <v>0.152</v>
      </c>
      <c r="H42" s="240">
        <v>9.5000000000000001E-2</v>
      </c>
      <c r="I42" s="239">
        <v>0.13</v>
      </c>
      <c r="J42" s="240">
        <v>0.08</v>
      </c>
      <c r="K42" s="239">
        <v>6.7000000000000004E-2</v>
      </c>
      <c r="L42" s="240">
        <v>6.3E-2</v>
      </c>
      <c r="M42" s="239">
        <v>0.53699999999999992</v>
      </c>
      <c r="N42" s="241">
        <v>0.44500000000000006</v>
      </c>
      <c r="P42" s="25">
        <f t="shared" ref="P42:W42" si="78">C42/C$43</f>
        <v>3.7947621592731164E-2</v>
      </c>
      <c r="Q42" s="25">
        <f t="shared" si="78"/>
        <v>4.3686734150239749E-2</v>
      </c>
      <c r="R42" s="25">
        <f t="shared" si="78"/>
        <v>5.7806324110671936E-2</v>
      </c>
      <c r="S42" s="25">
        <f t="shared" si="78"/>
        <v>6.3905930470347649E-2</v>
      </c>
      <c r="T42" s="25">
        <f t="shared" si="78"/>
        <v>9.5597484276729566E-2</v>
      </c>
      <c r="U42" s="25">
        <f t="shared" si="78"/>
        <v>5.1075268817204297E-2</v>
      </c>
      <c r="V42" s="25">
        <f t="shared" si="78"/>
        <v>8.9655172413793102E-2</v>
      </c>
      <c r="W42" s="25">
        <f t="shared" si="78"/>
        <v>5.4682159945317839E-2</v>
      </c>
      <c r="Y42" s="38"/>
      <c r="Z42" s="212" t="s">
        <v>55</v>
      </c>
      <c r="AA42" s="25">
        <f t="shared" ref="AA42:AH42" si="79">P121</f>
        <v>9.6660808435852383E-2</v>
      </c>
      <c r="AB42" s="25">
        <f t="shared" si="79"/>
        <v>0.11413612565445025</v>
      </c>
      <c r="AC42" s="25">
        <f t="shared" si="79"/>
        <v>0.10146443514644353</v>
      </c>
      <c r="AD42" s="25">
        <f t="shared" si="79"/>
        <v>0.12559618441971382</v>
      </c>
      <c r="AE42" s="25">
        <f t="shared" si="79"/>
        <v>7.0028011204481794E-2</v>
      </c>
      <c r="AF42" s="25">
        <f t="shared" si="79"/>
        <v>0.13184931506849315</v>
      </c>
      <c r="AG42" s="25">
        <f t="shared" si="79"/>
        <v>6.2500000000000014E-2</v>
      </c>
      <c r="AH42" s="25">
        <f t="shared" si="79"/>
        <v>8.8263821532492737E-2</v>
      </c>
    </row>
    <row r="43" spans="1:34" ht="13.8">
      <c r="A43" s="234" t="s">
        <v>2536</v>
      </c>
      <c r="B43" s="225"/>
      <c r="C43" s="235">
        <v>1.8709999999999998</v>
      </c>
      <c r="D43" s="236">
        <v>1.877</v>
      </c>
      <c r="E43" s="235">
        <v>2.024</v>
      </c>
      <c r="F43" s="236">
        <v>1.956</v>
      </c>
      <c r="G43" s="235">
        <v>1.5899999999999999</v>
      </c>
      <c r="H43" s="236">
        <v>1.86</v>
      </c>
      <c r="I43" s="235">
        <v>1.4500000000000002</v>
      </c>
      <c r="J43" s="236">
        <v>1.4630000000000001</v>
      </c>
      <c r="K43" s="235">
        <v>0.95300000000000007</v>
      </c>
      <c r="L43" s="236">
        <v>1.0349999999999999</v>
      </c>
      <c r="M43" s="235">
        <v>7.8880000000000008</v>
      </c>
      <c r="N43" s="237">
        <v>8.1909999999999989</v>
      </c>
      <c r="P43" s="25"/>
      <c r="Q43" s="25"/>
      <c r="R43" s="25"/>
      <c r="S43" s="25"/>
      <c r="T43" s="25"/>
      <c r="U43" s="25"/>
      <c r="V43" s="25"/>
      <c r="W43" s="25"/>
      <c r="Y43" s="213"/>
      <c r="Z43" s="214" t="s">
        <v>53</v>
      </c>
      <c r="AA43" s="215">
        <f t="shared" ref="AA43:AH43" si="80">P122</f>
        <v>5.8875219683655541E-2</v>
      </c>
      <c r="AB43" s="215">
        <f t="shared" si="80"/>
        <v>9.424083769633506E-3</v>
      </c>
      <c r="AC43" s="215">
        <f t="shared" si="80"/>
        <v>7.5313807531380755E-2</v>
      </c>
      <c r="AD43" s="215">
        <f t="shared" si="80"/>
        <v>2.8616852146263909E-2</v>
      </c>
      <c r="AE43" s="215">
        <f t="shared" si="80"/>
        <v>0.13865546218487393</v>
      </c>
      <c r="AF43" s="215">
        <f t="shared" si="80"/>
        <v>3.9383561643835621E-2</v>
      </c>
      <c r="AG43" s="215">
        <f t="shared" si="80"/>
        <v>9.4866071428571438E-2</v>
      </c>
      <c r="AH43" s="215">
        <f t="shared" si="80"/>
        <v>1.6488845780795347E-2</v>
      </c>
    </row>
    <row r="44" spans="1:34" ht="13.8">
      <c r="A44" s="234" t="s">
        <v>101</v>
      </c>
      <c r="B44" s="234" t="s">
        <v>59</v>
      </c>
      <c r="C44" s="235">
        <v>0</v>
      </c>
      <c r="D44" s="236">
        <v>0</v>
      </c>
      <c r="E44" s="235">
        <v>0</v>
      </c>
      <c r="F44" s="236">
        <v>0</v>
      </c>
      <c r="G44" s="235">
        <v>0</v>
      </c>
      <c r="H44" s="236">
        <v>0</v>
      </c>
      <c r="I44" s="235">
        <v>0</v>
      </c>
      <c r="J44" s="236">
        <v>0</v>
      </c>
      <c r="K44" s="235">
        <v>0</v>
      </c>
      <c r="L44" s="236">
        <v>1E-3</v>
      </c>
      <c r="M44" s="235">
        <v>0</v>
      </c>
      <c r="N44" s="237">
        <v>1E-3</v>
      </c>
      <c r="P44" s="25">
        <f t="shared" ref="P44:W44" si="81">C44/C$53</f>
        <v>0</v>
      </c>
      <c r="Q44" s="25">
        <f t="shared" si="81"/>
        <v>0</v>
      </c>
      <c r="R44" s="25">
        <f t="shared" si="81"/>
        <v>0</v>
      </c>
      <c r="S44" s="25">
        <f t="shared" si="81"/>
        <v>0</v>
      </c>
      <c r="T44" s="25">
        <f t="shared" si="81"/>
        <v>0</v>
      </c>
      <c r="U44" s="25">
        <f t="shared" si="81"/>
        <v>0</v>
      </c>
      <c r="V44" s="25">
        <f t="shared" si="81"/>
        <v>0</v>
      </c>
      <c r="W44" s="25">
        <f t="shared" si="81"/>
        <v>0</v>
      </c>
      <c r="Y44" s="216" t="s">
        <v>4</v>
      </c>
      <c r="Z44" s="217" t="s">
        <v>59</v>
      </c>
      <c r="AA44" s="25">
        <f t="shared" ref="AA44:AH44" si="82">P324</f>
        <v>0</v>
      </c>
      <c r="AB44" s="25">
        <f t="shared" si="82"/>
        <v>0</v>
      </c>
      <c r="AC44" s="25">
        <f t="shared" si="82"/>
        <v>2.2857142857142857E-2</v>
      </c>
      <c r="AD44" s="25">
        <f t="shared" si="82"/>
        <v>1.5169194865810967E-2</v>
      </c>
      <c r="AE44" s="25">
        <f t="shared" si="82"/>
        <v>4.7225501770956314E-3</v>
      </c>
      <c r="AF44" s="25">
        <f t="shared" si="82"/>
        <v>3.6231884057971009E-2</v>
      </c>
      <c r="AG44" s="25">
        <f t="shared" si="82"/>
        <v>0</v>
      </c>
      <c r="AH44" s="25">
        <f t="shared" si="82"/>
        <v>0</v>
      </c>
    </row>
    <row r="45" spans="1:34" ht="13.8">
      <c r="A45" s="229"/>
      <c r="B45" s="238" t="s">
        <v>58</v>
      </c>
      <c r="C45" s="239">
        <v>0.1</v>
      </c>
      <c r="D45" s="240">
        <v>0.13</v>
      </c>
      <c r="E45" s="239">
        <v>6.3E-2</v>
      </c>
      <c r="F45" s="240">
        <v>0.14799999999999999</v>
      </c>
      <c r="G45" s="239">
        <v>0.42499999999999999</v>
      </c>
      <c r="H45" s="240">
        <v>0.47099999999999997</v>
      </c>
      <c r="I45" s="239">
        <v>0.25600000000000001</v>
      </c>
      <c r="J45" s="240">
        <v>0.32300000000000001</v>
      </c>
      <c r="K45" s="239">
        <v>0.29399999999999998</v>
      </c>
      <c r="L45" s="240">
        <v>0.38800000000000001</v>
      </c>
      <c r="M45" s="239">
        <v>1.1379999999999999</v>
      </c>
      <c r="N45" s="241">
        <v>1.46</v>
      </c>
      <c r="P45" s="25">
        <f t="shared" ref="P45:W45" si="83">C45/C$53</f>
        <v>0.13297872340425534</v>
      </c>
      <c r="Q45" s="25">
        <f t="shared" si="83"/>
        <v>0.12357414448669202</v>
      </c>
      <c r="R45" s="25">
        <f t="shared" si="83"/>
        <v>8.9615931721194877E-2</v>
      </c>
      <c r="S45" s="25">
        <f t="shared" si="83"/>
        <v>0.14844533600802404</v>
      </c>
      <c r="T45" s="25">
        <f t="shared" si="83"/>
        <v>0.4913294797687861</v>
      </c>
      <c r="U45" s="25">
        <f t="shared" si="83"/>
        <v>0.37440381558028613</v>
      </c>
      <c r="V45" s="25">
        <f t="shared" si="83"/>
        <v>0.28476084538375973</v>
      </c>
      <c r="W45" s="25">
        <f t="shared" si="83"/>
        <v>0.22859164897381465</v>
      </c>
      <c r="Y45" s="38"/>
      <c r="Z45" s="212" t="s">
        <v>58</v>
      </c>
      <c r="AA45" s="25">
        <f t="shared" ref="AA45:AH45" si="84">P325</f>
        <v>0.16389132340052584</v>
      </c>
      <c r="AB45" s="25">
        <f t="shared" si="84"/>
        <v>9.6612296110414053E-2</v>
      </c>
      <c r="AC45" s="25">
        <f t="shared" si="84"/>
        <v>0.12476190476190477</v>
      </c>
      <c r="AD45" s="25">
        <f t="shared" si="84"/>
        <v>7.3512252042006995E-2</v>
      </c>
      <c r="AE45" s="25">
        <f t="shared" si="84"/>
        <v>0.1227863046044864</v>
      </c>
      <c r="AF45" s="25">
        <f t="shared" si="84"/>
        <v>0.11352657004830917</v>
      </c>
      <c r="AG45" s="25">
        <f t="shared" si="84"/>
        <v>0.11485774499473128</v>
      </c>
      <c r="AH45" s="25">
        <f t="shared" si="84"/>
        <v>0.14826498422712933</v>
      </c>
    </row>
    <row r="46" spans="1:34" ht="13.8">
      <c r="A46" s="229"/>
      <c r="B46" s="238" t="s">
        <v>57</v>
      </c>
      <c r="C46" s="239">
        <v>0.35399999999999998</v>
      </c>
      <c r="D46" s="240">
        <v>0.623</v>
      </c>
      <c r="E46" s="239">
        <v>0.33300000000000002</v>
      </c>
      <c r="F46" s="240">
        <v>0.376</v>
      </c>
      <c r="G46" s="239">
        <v>0.153</v>
      </c>
      <c r="H46" s="240">
        <v>0.36299999999999999</v>
      </c>
      <c r="I46" s="239">
        <v>0.371</v>
      </c>
      <c r="J46" s="240">
        <v>0.64100000000000001</v>
      </c>
      <c r="K46" s="239">
        <v>0.372</v>
      </c>
      <c r="L46" s="240">
        <v>0.57799999999999996</v>
      </c>
      <c r="M46" s="239">
        <v>1.5830000000000002</v>
      </c>
      <c r="N46" s="241">
        <v>2.581</v>
      </c>
      <c r="P46" s="25">
        <f t="shared" ref="P46:W46" si="85">C46/C$53</f>
        <v>0.47074468085106386</v>
      </c>
      <c r="Q46" s="25">
        <f t="shared" si="85"/>
        <v>0.59220532319391628</v>
      </c>
      <c r="R46" s="25">
        <f t="shared" si="85"/>
        <v>0.47368421052631576</v>
      </c>
      <c r="S46" s="25">
        <f t="shared" si="85"/>
        <v>0.3771313941825476</v>
      </c>
      <c r="T46" s="25">
        <f t="shared" si="85"/>
        <v>0.176878612716763</v>
      </c>
      <c r="U46" s="25">
        <f t="shared" si="85"/>
        <v>0.28855325914149443</v>
      </c>
      <c r="V46" s="25">
        <f t="shared" si="85"/>
        <v>0.41268075639599555</v>
      </c>
      <c r="W46" s="25">
        <f t="shared" si="85"/>
        <v>0.45364472753007801</v>
      </c>
      <c r="Y46" s="38"/>
      <c r="Z46" s="212" t="s">
        <v>57</v>
      </c>
      <c r="AA46" s="25">
        <f t="shared" ref="AA46:AH46" si="86">P326</f>
        <v>0.31288343558282206</v>
      </c>
      <c r="AB46" s="25">
        <f t="shared" si="86"/>
        <v>0.3663739021329987</v>
      </c>
      <c r="AC46" s="25">
        <f t="shared" si="86"/>
        <v>0.34190476190476188</v>
      </c>
      <c r="AD46" s="25">
        <f t="shared" si="86"/>
        <v>0.2660443407234539</v>
      </c>
      <c r="AE46" s="25">
        <f t="shared" si="86"/>
        <v>0.1936245572609209</v>
      </c>
      <c r="AF46" s="25">
        <f t="shared" si="86"/>
        <v>0.15821256038647341</v>
      </c>
      <c r="AG46" s="25">
        <f t="shared" si="86"/>
        <v>0.46259220231822962</v>
      </c>
      <c r="AH46" s="25">
        <f t="shared" si="86"/>
        <v>0.33596214511041006</v>
      </c>
    </row>
    <row r="47" spans="1:34" ht="13.8">
      <c r="A47" s="229"/>
      <c r="B47" s="238" t="s">
        <v>61</v>
      </c>
      <c r="C47" s="239">
        <v>7.9000000000000001E-2</v>
      </c>
      <c r="D47" s="240">
        <v>9.1999999999999998E-2</v>
      </c>
      <c r="E47" s="239">
        <v>3.3000000000000002E-2</v>
      </c>
      <c r="F47" s="240">
        <v>2.5999999999999999E-2</v>
      </c>
      <c r="G47" s="239">
        <v>6.6000000000000003E-2</v>
      </c>
      <c r="H47" s="240">
        <v>8.2000000000000003E-2</v>
      </c>
      <c r="I47" s="239">
        <v>0.11700000000000001</v>
      </c>
      <c r="J47" s="240">
        <v>0.16600000000000001</v>
      </c>
      <c r="K47" s="239">
        <v>0.10100000000000001</v>
      </c>
      <c r="L47" s="240">
        <v>7.0000000000000007E-2</v>
      </c>
      <c r="M47" s="239">
        <v>0.39600000000000002</v>
      </c>
      <c r="N47" s="241">
        <v>0.436</v>
      </c>
      <c r="P47" s="25">
        <f t="shared" ref="P47:W47" si="87">C47/C$53</f>
        <v>0.10505319148936172</v>
      </c>
      <c r="Q47" s="25">
        <f t="shared" si="87"/>
        <v>8.7452471482889732E-2</v>
      </c>
      <c r="R47" s="25">
        <f t="shared" si="87"/>
        <v>4.6941678520625883E-2</v>
      </c>
      <c r="S47" s="25">
        <f t="shared" si="87"/>
        <v>2.6078234704112333E-2</v>
      </c>
      <c r="T47" s="25">
        <f t="shared" si="87"/>
        <v>7.6300578034682084E-2</v>
      </c>
      <c r="U47" s="25">
        <f t="shared" si="87"/>
        <v>6.518282988871224E-2</v>
      </c>
      <c r="V47" s="25">
        <f t="shared" si="87"/>
        <v>0.13014460511679646</v>
      </c>
      <c r="W47" s="25">
        <f t="shared" si="87"/>
        <v>0.1174805378627035</v>
      </c>
      <c r="Y47" s="38"/>
      <c r="Z47" s="212" t="s">
        <v>61</v>
      </c>
      <c r="AA47" s="25">
        <f t="shared" ref="AA47:AH47" si="88">P327</f>
        <v>0.17528483786152499</v>
      </c>
      <c r="AB47" s="25">
        <f t="shared" si="88"/>
        <v>0.15432873274780426</v>
      </c>
      <c r="AC47" s="25">
        <f t="shared" si="88"/>
        <v>0.24952380952380954</v>
      </c>
      <c r="AD47" s="25">
        <f t="shared" si="88"/>
        <v>0.2555425904317386</v>
      </c>
      <c r="AE47" s="25">
        <f t="shared" si="88"/>
        <v>0.20188902007083825</v>
      </c>
      <c r="AF47" s="25">
        <f t="shared" si="88"/>
        <v>0.23309178743961351</v>
      </c>
      <c r="AG47" s="25">
        <f t="shared" si="88"/>
        <v>0.16332982086406742</v>
      </c>
      <c r="AH47" s="25">
        <f t="shared" si="88"/>
        <v>0.18138801261829654</v>
      </c>
    </row>
    <row r="48" spans="1:34" ht="13.8">
      <c r="A48" s="229"/>
      <c r="B48" s="238" t="s">
        <v>60</v>
      </c>
      <c r="C48" s="239">
        <v>0</v>
      </c>
      <c r="D48" s="240">
        <v>0</v>
      </c>
      <c r="E48" s="239">
        <v>0</v>
      </c>
      <c r="F48" s="240">
        <v>0</v>
      </c>
      <c r="G48" s="239">
        <v>2.1999999999999999E-2</v>
      </c>
      <c r="H48" s="240">
        <v>0.01</v>
      </c>
      <c r="I48" s="239">
        <v>4.0000000000000001E-3</v>
      </c>
      <c r="J48" s="240">
        <v>1E-3</v>
      </c>
      <c r="K48" s="239">
        <v>2E-3</v>
      </c>
      <c r="L48" s="240">
        <v>6.0000000000000001E-3</v>
      </c>
      <c r="M48" s="239">
        <v>2.7999999999999997E-2</v>
      </c>
      <c r="N48" s="241">
        <v>1.7000000000000001E-2</v>
      </c>
      <c r="P48" s="25">
        <f t="shared" ref="P48:W48" si="89">C48/C$53</f>
        <v>0</v>
      </c>
      <c r="Q48" s="25">
        <f t="shared" si="89"/>
        <v>0</v>
      </c>
      <c r="R48" s="25">
        <f t="shared" si="89"/>
        <v>0</v>
      </c>
      <c r="S48" s="25">
        <f t="shared" si="89"/>
        <v>0</v>
      </c>
      <c r="T48" s="25">
        <f t="shared" si="89"/>
        <v>2.5433526011560691E-2</v>
      </c>
      <c r="U48" s="25">
        <f t="shared" si="89"/>
        <v>7.9491255961844191E-3</v>
      </c>
      <c r="V48" s="25">
        <f t="shared" si="89"/>
        <v>4.4493882091212458E-3</v>
      </c>
      <c r="W48" s="25">
        <f t="shared" si="89"/>
        <v>7.0771408351026209E-4</v>
      </c>
      <c r="Y48" s="38"/>
      <c r="Z48" s="212" t="s">
        <v>60</v>
      </c>
      <c r="AA48" s="25">
        <f t="shared" ref="AA48:AH48" si="90">P328</f>
        <v>1.5775635407537247E-2</v>
      </c>
      <c r="AB48" s="25">
        <f t="shared" si="90"/>
        <v>1.3801756587202006E-2</v>
      </c>
      <c r="AC48" s="25">
        <f t="shared" si="90"/>
        <v>6.0952380952380952E-2</v>
      </c>
      <c r="AD48" s="25">
        <f t="shared" si="90"/>
        <v>1.4002333722287047E-2</v>
      </c>
      <c r="AE48" s="25">
        <f t="shared" si="90"/>
        <v>2.3612750885478157E-3</v>
      </c>
      <c r="AF48" s="25">
        <f t="shared" si="90"/>
        <v>1.2077294685990338E-3</v>
      </c>
      <c r="AG48" s="25">
        <f t="shared" si="90"/>
        <v>4.0042149631190717E-2</v>
      </c>
      <c r="AH48" s="25">
        <f t="shared" si="90"/>
        <v>1.8927444794952682E-2</v>
      </c>
    </row>
    <row r="49" spans="1:34" ht="13.8">
      <c r="A49" s="229"/>
      <c r="B49" s="238" t="s">
        <v>56</v>
      </c>
      <c r="C49" s="239">
        <v>4.0000000000000001E-3</v>
      </c>
      <c r="D49" s="240">
        <v>8.0000000000000002E-3</v>
      </c>
      <c r="E49" s="239">
        <v>4.0000000000000001E-3</v>
      </c>
      <c r="F49" s="240">
        <v>1E-3</v>
      </c>
      <c r="G49" s="239">
        <v>3.6999999999999998E-2</v>
      </c>
      <c r="H49" s="240">
        <v>7.5999999999999998E-2</v>
      </c>
      <c r="I49" s="239">
        <v>6.0000000000000001E-3</v>
      </c>
      <c r="J49" s="240">
        <v>1E-3</v>
      </c>
      <c r="K49" s="239">
        <v>5.0000000000000001E-3</v>
      </c>
      <c r="L49" s="240">
        <v>3.3000000000000002E-2</v>
      </c>
      <c r="M49" s="239">
        <v>5.5999999999999994E-2</v>
      </c>
      <c r="N49" s="241">
        <v>0.11899999999999999</v>
      </c>
      <c r="P49" s="25">
        <f t="shared" ref="P49:W49" si="91">C49/C$53</f>
        <v>5.3191489361702135E-3</v>
      </c>
      <c r="Q49" s="25">
        <f t="shared" si="91"/>
        <v>7.6045627376425855E-3</v>
      </c>
      <c r="R49" s="25">
        <f t="shared" si="91"/>
        <v>5.6899004267425314E-3</v>
      </c>
      <c r="S49" s="25">
        <f t="shared" si="91"/>
        <v>1.0030090270812437E-3</v>
      </c>
      <c r="T49" s="25">
        <f t="shared" si="91"/>
        <v>4.2774566473988439E-2</v>
      </c>
      <c r="U49" s="25">
        <f t="shared" si="91"/>
        <v>6.0413354531001585E-2</v>
      </c>
      <c r="V49" s="25">
        <f t="shared" si="91"/>
        <v>6.6740823136818691E-3</v>
      </c>
      <c r="W49" s="25">
        <f t="shared" si="91"/>
        <v>7.0771408351026209E-4</v>
      </c>
      <c r="Y49" s="38"/>
      <c r="Z49" s="212" t="s">
        <v>56</v>
      </c>
      <c r="AA49" s="25">
        <f t="shared" ref="AA49:AH49" si="92">P329</f>
        <v>3.4180543382997371E-2</v>
      </c>
      <c r="AB49" s="25">
        <f t="shared" si="92"/>
        <v>5.1442910915934753E-2</v>
      </c>
      <c r="AC49" s="25">
        <f t="shared" si="92"/>
        <v>2.6666666666666665E-2</v>
      </c>
      <c r="AD49" s="25">
        <f t="shared" si="92"/>
        <v>1.7502917152858809E-2</v>
      </c>
      <c r="AE49" s="25">
        <f t="shared" si="92"/>
        <v>3.4238488783943324E-2</v>
      </c>
      <c r="AF49" s="25">
        <f t="shared" si="92"/>
        <v>2.0531400966183576E-2</v>
      </c>
      <c r="AG49" s="25">
        <f t="shared" si="92"/>
        <v>0</v>
      </c>
      <c r="AH49" s="25">
        <f t="shared" si="92"/>
        <v>0</v>
      </c>
    </row>
    <row r="50" spans="1:34" ht="13.8">
      <c r="A50" s="229"/>
      <c r="B50" s="238" t="s">
        <v>54</v>
      </c>
      <c r="C50" s="239">
        <v>0.04</v>
      </c>
      <c r="D50" s="240">
        <v>0.13100000000000001</v>
      </c>
      <c r="E50" s="239">
        <v>1.0999999999999999E-2</v>
      </c>
      <c r="F50" s="240">
        <v>3.6999999999999998E-2</v>
      </c>
      <c r="G50" s="239">
        <v>3.5999999999999997E-2</v>
      </c>
      <c r="H50" s="240">
        <v>0.123</v>
      </c>
      <c r="I50" s="239">
        <v>2.4E-2</v>
      </c>
      <c r="J50" s="240">
        <v>9.5000000000000001E-2</v>
      </c>
      <c r="K50" s="239">
        <v>9.8000000000000004E-2</v>
      </c>
      <c r="L50" s="240">
        <v>0.502</v>
      </c>
      <c r="M50" s="239">
        <v>0.20899999999999999</v>
      </c>
      <c r="N50" s="241">
        <v>0.88800000000000001</v>
      </c>
      <c r="P50" s="25">
        <f t="shared" ref="P50:W50" si="93">C50/C$53</f>
        <v>5.3191489361702135E-2</v>
      </c>
      <c r="Q50" s="25">
        <f t="shared" si="93"/>
        <v>0.12452471482889733</v>
      </c>
      <c r="R50" s="25">
        <f t="shared" si="93"/>
        <v>1.5647226173541962E-2</v>
      </c>
      <c r="S50" s="25">
        <f t="shared" si="93"/>
        <v>3.7111334002006009E-2</v>
      </c>
      <c r="T50" s="25">
        <f t="shared" si="93"/>
        <v>4.161849710982659E-2</v>
      </c>
      <c r="U50" s="25">
        <f t="shared" si="93"/>
        <v>9.7774244833068361E-2</v>
      </c>
      <c r="V50" s="25">
        <f t="shared" si="93"/>
        <v>2.6696329254727477E-2</v>
      </c>
      <c r="W50" s="25">
        <f t="shared" si="93"/>
        <v>6.7232837933474898E-2</v>
      </c>
      <c r="Y50" s="38"/>
      <c r="Z50" s="212" t="s">
        <v>54</v>
      </c>
      <c r="AA50" s="25">
        <f t="shared" ref="AA50:AH50" si="94">P330</f>
        <v>7.6248904469763359E-2</v>
      </c>
      <c r="AB50" s="25">
        <f t="shared" si="94"/>
        <v>0.15432873274780426</v>
      </c>
      <c r="AC50" s="25">
        <f t="shared" si="94"/>
        <v>8.761904761904761E-2</v>
      </c>
      <c r="AD50" s="25">
        <f t="shared" si="94"/>
        <v>0.22287047841306881</v>
      </c>
      <c r="AE50" s="25">
        <f t="shared" si="94"/>
        <v>0.10507674144037779</v>
      </c>
      <c r="AF50" s="25">
        <f t="shared" si="94"/>
        <v>0.21739130434782605</v>
      </c>
      <c r="AG50" s="25">
        <f t="shared" si="94"/>
        <v>7.3761854583772379E-2</v>
      </c>
      <c r="AH50" s="25">
        <f t="shared" si="94"/>
        <v>0.26498422712933756</v>
      </c>
    </row>
    <row r="51" spans="1:34" ht="13.8">
      <c r="A51" s="229"/>
      <c r="B51" s="238" t="s">
        <v>55</v>
      </c>
      <c r="C51" s="239">
        <v>7.0999999999999994E-2</v>
      </c>
      <c r="D51" s="240">
        <v>0.05</v>
      </c>
      <c r="E51" s="239">
        <v>0.156</v>
      </c>
      <c r="F51" s="240">
        <v>0.32800000000000001</v>
      </c>
      <c r="G51" s="239">
        <v>5.0999999999999997E-2</v>
      </c>
      <c r="H51" s="240">
        <v>0.09</v>
      </c>
      <c r="I51" s="239">
        <v>0.107</v>
      </c>
      <c r="J51" s="240">
        <v>0.18</v>
      </c>
      <c r="K51" s="239">
        <v>0.51900000000000002</v>
      </c>
      <c r="L51" s="240">
        <v>0.375</v>
      </c>
      <c r="M51" s="239">
        <v>0.90399999999999991</v>
      </c>
      <c r="N51" s="241">
        <v>1.0229999999999999</v>
      </c>
      <c r="P51" s="25">
        <f t="shared" ref="P51:W51" si="95">C51/C$53</f>
        <v>9.4414893617021281E-2</v>
      </c>
      <c r="Q51" s="25">
        <f t="shared" si="95"/>
        <v>4.7528517110266164E-2</v>
      </c>
      <c r="R51" s="25">
        <f t="shared" si="95"/>
        <v>0.22190611664295873</v>
      </c>
      <c r="S51" s="25">
        <f t="shared" si="95"/>
        <v>0.32898696088264789</v>
      </c>
      <c r="T51" s="25">
        <f t="shared" si="95"/>
        <v>5.8959537572254334E-2</v>
      </c>
      <c r="U51" s="25">
        <f t="shared" si="95"/>
        <v>7.1542130365659776E-2</v>
      </c>
      <c r="V51" s="25">
        <f t="shared" si="95"/>
        <v>0.11902113459399333</v>
      </c>
      <c r="W51" s="25">
        <f t="shared" si="95"/>
        <v>0.12738853503184716</v>
      </c>
      <c r="Y51" s="38"/>
      <c r="Z51" s="212" t="s">
        <v>55</v>
      </c>
      <c r="AA51" s="25">
        <f t="shared" ref="AA51:AH51" si="96">P331</f>
        <v>8.9395267309377732E-2</v>
      </c>
      <c r="AB51" s="25">
        <f t="shared" si="96"/>
        <v>0.13927227101631115</v>
      </c>
      <c r="AC51" s="25">
        <f t="shared" si="96"/>
        <v>4.9523809523809519E-2</v>
      </c>
      <c r="AD51" s="25">
        <f t="shared" si="96"/>
        <v>0.12718786464410733</v>
      </c>
      <c r="AE51" s="25">
        <f t="shared" si="96"/>
        <v>0.14994096812278629</v>
      </c>
      <c r="AF51" s="25">
        <f t="shared" si="96"/>
        <v>0.18719806763285021</v>
      </c>
      <c r="AG51" s="25">
        <f t="shared" si="96"/>
        <v>5.2687038988408841E-3</v>
      </c>
      <c r="AH51" s="25">
        <f t="shared" si="96"/>
        <v>1.7350157728706624E-2</v>
      </c>
    </row>
    <row r="52" spans="1:34" ht="13.8">
      <c r="A52" s="229"/>
      <c r="B52" s="238" t="s">
        <v>53</v>
      </c>
      <c r="C52" s="239">
        <v>0.104</v>
      </c>
      <c r="D52" s="240">
        <v>1.7999999999999999E-2</v>
      </c>
      <c r="E52" s="239">
        <v>0.10299999999999999</v>
      </c>
      <c r="F52" s="240">
        <v>8.1000000000000003E-2</v>
      </c>
      <c r="G52" s="239">
        <v>7.4999999999999997E-2</v>
      </c>
      <c r="H52" s="240">
        <v>4.2999999999999997E-2</v>
      </c>
      <c r="I52" s="239">
        <v>1.4E-2</v>
      </c>
      <c r="J52" s="240">
        <v>6.0000000000000001E-3</v>
      </c>
      <c r="K52" s="239">
        <v>0.127</v>
      </c>
      <c r="L52" s="240">
        <v>1.4E-2</v>
      </c>
      <c r="M52" s="239">
        <v>0.42299999999999999</v>
      </c>
      <c r="N52" s="241">
        <v>0.16200000000000003</v>
      </c>
      <c r="P52" s="25">
        <f t="shared" ref="P52:W52" si="97">C52/C$53</f>
        <v>0.13829787234042554</v>
      </c>
      <c r="Q52" s="25">
        <f t="shared" si="97"/>
        <v>1.7110266159695815E-2</v>
      </c>
      <c r="R52" s="25">
        <f t="shared" si="97"/>
        <v>0.14651493598862017</v>
      </c>
      <c r="S52" s="25">
        <f t="shared" si="97"/>
        <v>8.1243731193580734E-2</v>
      </c>
      <c r="T52" s="25">
        <f t="shared" si="97"/>
        <v>8.6705202312138727E-2</v>
      </c>
      <c r="U52" s="25">
        <f t="shared" si="97"/>
        <v>3.4181240063593001E-2</v>
      </c>
      <c r="V52" s="25">
        <f t="shared" si="97"/>
        <v>1.557285873192436E-2</v>
      </c>
      <c r="W52" s="25">
        <f t="shared" si="97"/>
        <v>4.2462845010615728E-3</v>
      </c>
      <c r="Y52" s="213"/>
      <c r="Z52" s="214" t="s">
        <v>53</v>
      </c>
      <c r="AA52" s="215">
        <f t="shared" ref="AA52:AH52" si="98">P332</f>
        <v>0.13234005258545134</v>
      </c>
      <c r="AB52" s="215">
        <f t="shared" si="98"/>
        <v>2.3839397741530738E-2</v>
      </c>
      <c r="AC52" s="215">
        <f t="shared" si="98"/>
        <v>3.619047619047619E-2</v>
      </c>
      <c r="AD52" s="215">
        <f t="shared" si="98"/>
        <v>8.1680280046674443E-3</v>
      </c>
      <c r="AE52" s="215">
        <f t="shared" si="98"/>
        <v>0.18536009445100352</v>
      </c>
      <c r="AF52" s="215">
        <f t="shared" si="98"/>
        <v>3.2608695652173912E-2</v>
      </c>
      <c r="AG52" s="215">
        <f t="shared" si="98"/>
        <v>0.14014752370916753</v>
      </c>
      <c r="AH52" s="215">
        <f t="shared" si="98"/>
        <v>3.3123028391167195E-2</v>
      </c>
    </row>
    <row r="53" spans="1:34" ht="13.8">
      <c r="A53" s="234" t="s">
        <v>2537</v>
      </c>
      <c r="B53" s="225"/>
      <c r="C53" s="235">
        <v>0.75199999999999989</v>
      </c>
      <c r="D53" s="236">
        <v>1.052</v>
      </c>
      <c r="E53" s="235">
        <v>0.70300000000000007</v>
      </c>
      <c r="F53" s="236">
        <v>0.99700000000000011</v>
      </c>
      <c r="G53" s="235">
        <v>0.86499999999999999</v>
      </c>
      <c r="H53" s="236">
        <v>1.258</v>
      </c>
      <c r="I53" s="235">
        <v>0.89900000000000002</v>
      </c>
      <c r="J53" s="236">
        <v>1.4129999999999996</v>
      </c>
      <c r="K53" s="235">
        <v>1.518</v>
      </c>
      <c r="L53" s="236">
        <v>1.9669999999999999</v>
      </c>
      <c r="M53" s="235">
        <v>4.7370000000000001</v>
      </c>
      <c r="N53" s="237">
        <v>6.6869999999999994</v>
      </c>
      <c r="P53" s="25"/>
      <c r="Q53" s="25"/>
      <c r="R53" s="25"/>
      <c r="S53" s="25"/>
      <c r="T53" s="25"/>
      <c r="U53" s="25"/>
      <c r="V53" s="25"/>
      <c r="W53" s="25"/>
      <c r="Y53" s="216" t="s">
        <v>5</v>
      </c>
      <c r="Z53" s="217" t="s">
        <v>59</v>
      </c>
      <c r="AA53" s="25">
        <f t="shared" ref="AA53:AH53" si="99">P494</f>
        <v>0</v>
      </c>
      <c r="AB53" s="25">
        <f t="shared" si="99"/>
        <v>0</v>
      </c>
      <c r="AC53" s="25">
        <f t="shared" si="99"/>
        <v>2.1052631578947364E-3</v>
      </c>
      <c r="AD53" s="25">
        <f t="shared" si="99"/>
        <v>0</v>
      </c>
      <c r="AE53" s="25">
        <f t="shared" si="99"/>
        <v>0</v>
      </c>
      <c r="AF53" s="25">
        <f t="shared" si="99"/>
        <v>1.0256410256410256E-3</v>
      </c>
      <c r="AG53" s="25">
        <f t="shared" si="99"/>
        <v>7.9022988505747134E-3</v>
      </c>
      <c r="AH53" s="25">
        <f t="shared" si="99"/>
        <v>1.4634146341463414E-2</v>
      </c>
    </row>
    <row r="54" spans="1:34" ht="13.8">
      <c r="A54" s="234" t="s">
        <v>102</v>
      </c>
      <c r="B54" s="234" t="s">
        <v>59</v>
      </c>
      <c r="C54" s="235">
        <v>2.1000000000000001E-2</v>
      </c>
      <c r="D54" s="236">
        <v>3.6999999999999998E-2</v>
      </c>
      <c r="E54" s="235">
        <v>4.3999999999999997E-2</v>
      </c>
      <c r="F54" s="236">
        <v>0.02</v>
      </c>
      <c r="G54" s="235">
        <v>8.0000000000000002E-3</v>
      </c>
      <c r="H54" s="236">
        <v>3.0000000000000001E-3</v>
      </c>
      <c r="I54" s="235">
        <v>2.3E-2</v>
      </c>
      <c r="J54" s="236">
        <v>2.5999999999999999E-2</v>
      </c>
      <c r="K54" s="235">
        <v>0</v>
      </c>
      <c r="L54" s="236">
        <v>0</v>
      </c>
      <c r="M54" s="235">
        <v>9.6000000000000002E-2</v>
      </c>
      <c r="N54" s="237">
        <v>8.5999999999999993E-2</v>
      </c>
      <c r="P54" s="25">
        <f t="shared" ref="P54:W54" si="100">C54/C$63</f>
        <v>1.0500000000000001E-2</v>
      </c>
      <c r="Q54" s="25">
        <f t="shared" si="100"/>
        <v>1.2308715901530274E-2</v>
      </c>
      <c r="R54" s="25">
        <f t="shared" si="100"/>
        <v>2.0072992700729923E-2</v>
      </c>
      <c r="S54" s="25">
        <f t="shared" si="100"/>
        <v>7.3206442166910681E-3</v>
      </c>
      <c r="T54" s="25">
        <f t="shared" si="100"/>
        <v>4.5045045045045053E-3</v>
      </c>
      <c r="U54" s="25">
        <f t="shared" si="100"/>
        <v>1.2000000000000001E-3</v>
      </c>
      <c r="V54" s="25">
        <f t="shared" si="100"/>
        <v>1.3813813813813814E-2</v>
      </c>
      <c r="W54" s="25">
        <f t="shared" si="100"/>
        <v>1.3360739979445015E-2</v>
      </c>
      <c r="Y54" s="38"/>
      <c r="Z54" s="212" t="s">
        <v>58</v>
      </c>
      <c r="AA54" s="25">
        <f t="shared" ref="AA54:AH54" si="101">P495</f>
        <v>0.10119595216191353</v>
      </c>
      <c r="AB54" s="25">
        <f t="shared" si="101"/>
        <v>0.103021978021978</v>
      </c>
      <c r="AC54" s="25">
        <f t="shared" si="101"/>
        <v>4.3508771929824552E-2</v>
      </c>
      <c r="AD54" s="25">
        <f t="shared" si="101"/>
        <v>4.4198895027624308E-2</v>
      </c>
      <c r="AE54" s="25">
        <f t="shared" si="101"/>
        <v>9.5890410958904118E-2</v>
      </c>
      <c r="AF54" s="25">
        <f t="shared" si="101"/>
        <v>0.10153846153846155</v>
      </c>
      <c r="AG54" s="25">
        <f t="shared" si="101"/>
        <v>5.1724137931034482E-2</v>
      </c>
      <c r="AH54" s="25">
        <f t="shared" si="101"/>
        <v>6.7073170731707307E-2</v>
      </c>
    </row>
    <row r="55" spans="1:34" ht="13.8">
      <c r="A55" s="229"/>
      <c r="B55" s="238" t="s">
        <v>58</v>
      </c>
      <c r="C55" s="239">
        <v>0.309</v>
      </c>
      <c r="D55" s="240">
        <v>0.59899999999999998</v>
      </c>
      <c r="E55" s="239">
        <v>9.9000000000000005E-2</v>
      </c>
      <c r="F55" s="240">
        <v>0.12</v>
      </c>
      <c r="G55" s="239">
        <v>1.2E-2</v>
      </c>
      <c r="H55" s="240">
        <v>7.0000000000000007E-2</v>
      </c>
      <c r="I55" s="239">
        <v>0.26300000000000001</v>
      </c>
      <c r="J55" s="240">
        <v>0.19400000000000001</v>
      </c>
      <c r="K55" s="239">
        <v>0.217</v>
      </c>
      <c r="L55" s="240">
        <v>0.30399999999999999</v>
      </c>
      <c r="M55" s="239">
        <v>0.9</v>
      </c>
      <c r="N55" s="241">
        <v>1.2869999999999999</v>
      </c>
      <c r="P55" s="25">
        <f t="shared" ref="P55:W55" si="102">C55/C$63</f>
        <v>0.1545</v>
      </c>
      <c r="Q55" s="25">
        <f t="shared" si="102"/>
        <v>0.19926813040585498</v>
      </c>
      <c r="R55" s="25">
        <f t="shared" si="102"/>
        <v>4.5164233576642336E-2</v>
      </c>
      <c r="S55" s="25">
        <f t="shared" si="102"/>
        <v>4.3923865300146407E-2</v>
      </c>
      <c r="T55" s="25">
        <f t="shared" si="102"/>
        <v>6.756756756756758E-3</v>
      </c>
      <c r="U55" s="25">
        <f t="shared" si="102"/>
        <v>2.8000000000000004E-2</v>
      </c>
      <c r="V55" s="25">
        <f t="shared" si="102"/>
        <v>0.15795795795795797</v>
      </c>
      <c r="W55" s="25">
        <f t="shared" si="102"/>
        <v>9.9691675231243587E-2</v>
      </c>
      <c r="Y55" s="38"/>
      <c r="Z55" s="212" t="s">
        <v>57</v>
      </c>
      <c r="AA55" s="25">
        <f t="shared" ref="AA55:AH55" si="103">P496</f>
        <v>0.33394664213431463</v>
      </c>
      <c r="AB55" s="25">
        <f t="shared" si="103"/>
        <v>0.41346153846153838</v>
      </c>
      <c r="AC55" s="25">
        <f t="shared" si="103"/>
        <v>0.27999999999999997</v>
      </c>
      <c r="AD55" s="25">
        <f t="shared" si="103"/>
        <v>0.40220994475138117</v>
      </c>
      <c r="AE55" s="25">
        <f t="shared" si="103"/>
        <v>0.31301369863013701</v>
      </c>
      <c r="AF55" s="25">
        <f t="shared" si="103"/>
        <v>0.3651282051282051</v>
      </c>
      <c r="AG55" s="25">
        <f t="shared" si="103"/>
        <v>0.33045977011494254</v>
      </c>
      <c r="AH55" s="25">
        <f t="shared" si="103"/>
        <v>0.41463414634146339</v>
      </c>
    </row>
    <row r="56" spans="1:34" ht="13.8">
      <c r="A56" s="229"/>
      <c r="B56" s="238" t="s">
        <v>57</v>
      </c>
      <c r="C56" s="239">
        <v>0.39100000000000001</v>
      </c>
      <c r="D56" s="240">
        <v>0.79200000000000004</v>
      </c>
      <c r="E56" s="239">
        <v>0.307</v>
      </c>
      <c r="F56" s="240">
        <v>0.23300000000000001</v>
      </c>
      <c r="G56" s="239">
        <v>0.65800000000000003</v>
      </c>
      <c r="H56" s="240">
        <v>0.63100000000000001</v>
      </c>
      <c r="I56" s="239">
        <v>0.32300000000000001</v>
      </c>
      <c r="J56" s="240">
        <v>0.40799999999999997</v>
      </c>
      <c r="K56" s="239">
        <v>0.81299999999999994</v>
      </c>
      <c r="L56" s="240">
        <v>0.76</v>
      </c>
      <c r="M56" s="239">
        <v>2.492</v>
      </c>
      <c r="N56" s="241">
        <v>2.8239999999999998</v>
      </c>
      <c r="P56" s="25">
        <f t="shared" ref="P56:W56" si="104">C56/C$63</f>
        <v>0.19550000000000001</v>
      </c>
      <c r="Q56" s="25">
        <f t="shared" si="104"/>
        <v>0.26347305389221559</v>
      </c>
      <c r="R56" s="25">
        <f t="shared" si="104"/>
        <v>0.14005474452554742</v>
      </c>
      <c r="S56" s="25">
        <f t="shared" si="104"/>
        <v>8.5285505124450947E-2</v>
      </c>
      <c r="T56" s="25">
        <f t="shared" si="104"/>
        <v>0.37049549549549554</v>
      </c>
      <c r="U56" s="25">
        <f t="shared" si="104"/>
        <v>0.25240000000000001</v>
      </c>
      <c r="V56" s="25">
        <f t="shared" si="104"/>
        <v>0.19399399399399403</v>
      </c>
      <c r="W56" s="25">
        <f t="shared" si="104"/>
        <v>0.20966084275436792</v>
      </c>
      <c r="Y56" s="38"/>
      <c r="Z56" s="212" t="s">
        <v>61</v>
      </c>
      <c r="AA56" s="25">
        <f t="shared" ref="AA56:AH56" si="105">P497</f>
        <v>0.11315547378104876</v>
      </c>
      <c r="AB56" s="25">
        <f t="shared" si="105"/>
        <v>9.75274725274725E-2</v>
      </c>
      <c r="AC56" s="25">
        <f t="shared" si="105"/>
        <v>0.15017543859649118</v>
      </c>
      <c r="AD56" s="25">
        <f t="shared" si="105"/>
        <v>0.22320441988950276</v>
      </c>
      <c r="AE56" s="25">
        <f t="shared" si="105"/>
        <v>0.13287671232876713</v>
      </c>
      <c r="AF56" s="25">
        <f t="shared" si="105"/>
        <v>0.21333333333333332</v>
      </c>
      <c r="AG56" s="25">
        <f t="shared" si="105"/>
        <v>0.12571839080459771</v>
      </c>
      <c r="AH56" s="25">
        <f t="shared" si="105"/>
        <v>0.13780487804878047</v>
      </c>
    </row>
    <row r="57" spans="1:34" ht="13.8">
      <c r="A57" s="229"/>
      <c r="B57" s="238" t="s">
        <v>61</v>
      </c>
      <c r="C57" s="239">
        <v>0.36899999999999999</v>
      </c>
      <c r="D57" s="240">
        <v>0.60599999999999998</v>
      </c>
      <c r="E57" s="239">
        <v>0.27100000000000002</v>
      </c>
      <c r="F57" s="240">
        <v>0.48699999999999999</v>
      </c>
      <c r="G57" s="239">
        <v>0.41499999999999998</v>
      </c>
      <c r="H57" s="240">
        <v>0.48199999999999998</v>
      </c>
      <c r="I57" s="239">
        <v>0.23400000000000001</v>
      </c>
      <c r="J57" s="240">
        <v>0.25700000000000001</v>
      </c>
      <c r="K57" s="239">
        <v>0.27500000000000002</v>
      </c>
      <c r="L57" s="240">
        <v>0.23899999999999999</v>
      </c>
      <c r="M57" s="239">
        <v>1.5640000000000001</v>
      </c>
      <c r="N57" s="241">
        <v>2.0709999999999997</v>
      </c>
      <c r="P57" s="25">
        <f t="shared" ref="P57:W57" si="106">C57/C$63</f>
        <v>0.1845</v>
      </c>
      <c r="Q57" s="25">
        <f t="shared" si="106"/>
        <v>0.20159680638722555</v>
      </c>
      <c r="R57" s="25">
        <f t="shared" si="106"/>
        <v>0.12363138686131386</v>
      </c>
      <c r="S57" s="25">
        <f t="shared" si="106"/>
        <v>0.1782576866764275</v>
      </c>
      <c r="T57" s="25">
        <f t="shared" si="106"/>
        <v>0.2336711711711712</v>
      </c>
      <c r="U57" s="25">
        <f t="shared" si="106"/>
        <v>0.1928</v>
      </c>
      <c r="V57" s="25">
        <f t="shared" si="106"/>
        <v>0.14054054054054058</v>
      </c>
      <c r="W57" s="25">
        <f t="shared" si="106"/>
        <v>0.13206577595066804</v>
      </c>
      <c r="Y57" s="38"/>
      <c r="Z57" s="212" t="s">
        <v>60</v>
      </c>
      <c r="AA57" s="25">
        <f t="shared" ref="AA57:AH57" si="107">P498</f>
        <v>5.6117755289788407E-2</v>
      </c>
      <c r="AB57" s="25">
        <f t="shared" si="107"/>
        <v>5.7692307692307689E-2</v>
      </c>
      <c r="AC57" s="25">
        <f t="shared" si="107"/>
        <v>2.5263157894736835E-2</v>
      </c>
      <c r="AD57" s="25">
        <f t="shared" si="107"/>
        <v>3.0939226519337015E-2</v>
      </c>
      <c r="AE57" s="25">
        <f t="shared" si="107"/>
        <v>4.7945205479452059E-2</v>
      </c>
      <c r="AF57" s="25">
        <f t="shared" si="107"/>
        <v>3.692307692307692E-2</v>
      </c>
      <c r="AG57" s="25">
        <f t="shared" si="107"/>
        <v>1.0775862068965518E-2</v>
      </c>
      <c r="AH57" s="25">
        <f t="shared" si="107"/>
        <v>2.4390243902439022E-2</v>
      </c>
    </row>
    <row r="58" spans="1:34" ht="13.8">
      <c r="A58" s="229"/>
      <c r="B58" s="238" t="s">
        <v>60</v>
      </c>
      <c r="C58" s="239">
        <v>0.20100000000000001</v>
      </c>
      <c r="D58" s="240">
        <v>0.123</v>
      </c>
      <c r="E58" s="239">
        <v>0.20100000000000001</v>
      </c>
      <c r="F58" s="240">
        <v>5.7000000000000002E-2</v>
      </c>
      <c r="G58" s="239">
        <v>0</v>
      </c>
      <c r="H58" s="240">
        <v>0</v>
      </c>
      <c r="I58" s="239">
        <v>7.2999999999999995E-2</v>
      </c>
      <c r="J58" s="240">
        <v>1.0999999999999999E-2</v>
      </c>
      <c r="K58" s="239">
        <v>4.5999999999999999E-2</v>
      </c>
      <c r="L58" s="240">
        <v>2.3E-2</v>
      </c>
      <c r="M58" s="239">
        <v>0.52100000000000002</v>
      </c>
      <c r="N58" s="241">
        <v>0.214</v>
      </c>
      <c r="P58" s="25">
        <f t="shared" ref="P58:W58" si="108">C58/C$63</f>
        <v>0.10050000000000001</v>
      </c>
      <c r="Q58" s="25">
        <f t="shared" si="108"/>
        <v>4.0918163672654696E-2</v>
      </c>
      <c r="R58" s="25">
        <f t="shared" si="108"/>
        <v>9.1697080291970795E-2</v>
      </c>
      <c r="S58" s="25">
        <f t="shared" si="108"/>
        <v>2.0863836017569547E-2</v>
      </c>
      <c r="T58" s="25">
        <f t="shared" si="108"/>
        <v>0</v>
      </c>
      <c r="U58" s="25">
        <f t="shared" si="108"/>
        <v>0</v>
      </c>
      <c r="V58" s="25">
        <f t="shared" si="108"/>
        <v>4.3843843843843849E-2</v>
      </c>
      <c r="W58" s="25">
        <f t="shared" si="108"/>
        <v>5.6526207605344294E-3</v>
      </c>
      <c r="Y58" s="38"/>
      <c r="Z58" s="212" t="s">
        <v>56</v>
      </c>
      <c r="AA58" s="25">
        <f t="shared" ref="AA58:AH58" si="109">P499</f>
        <v>5.5197792088316471E-3</v>
      </c>
      <c r="AB58" s="25">
        <f t="shared" si="109"/>
        <v>1.3736263736263735E-3</v>
      </c>
      <c r="AC58" s="25">
        <f t="shared" si="109"/>
        <v>0</v>
      </c>
      <c r="AD58" s="25">
        <f t="shared" si="109"/>
        <v>1.1049723756906078E-3</v>
      </c>
      <c r="AE58" s="25">
        <f t="shared" si="109"/>
        <v>3.0136986301369861E-2</v>
      </c>
      <c r="AF58" s="25">
        <f t="shared" si="109"/>
        <v>1.5384615384615384E-2</v>
      </c>
      <c r="AG58" s="25">
        <f t="shared" si="109"/>
        <v>3.5919540229885061E-3</v>
      </c>
      <c r="AH58" s="25">
        <f t="shared" si="109"/>
        <v>1.2195121951219512E-3</v>
      </c>
    </row>
    <row r="59" spans="1:34" ht="13.8">
      <c r="A59" s="229"/>
      <c r="B59" s="238" t="s">
        <v>56</v>
      </c>
      <c r="C59" s="239">
        <v>0</v>
      </c>
      <c r="D59" s="240">
        <v>3.0000000000000001E-3</v>
      </c>
      <c r="E59" s="239">
        <v>0.35799999999999998</v>
      </c>
      <c r="F59" s="240">
        <v>0.58499999999999996</v>
      </c>
      <c r="G59" s="239">
        <v>0.01</v>
      </c>
      <c r="H59" s="240">
        <v>1.9E-2</v>
      </c>
      <c r="I59" s="239">
        <v>5.0000000000000001E-3</v>
      </c>
      <c r="J59" s="240">
        <v>0.01</v>
      </c>
      <c r="K59" s="239">
        <v>0.22</v>
      </c>
      <c r="L59" s="240">
        <v>8.6999999999999994E-2</v>
      </c>
      <c r="M59" s="239">
        <v>0.59299999999999997</v>
      </c>
      <c r="N59" s="241">
        <v>0.70399999999999996</v>
      </c>
      <c r="P59" s="25">
        <f t="shared" ref="P59:W59" si="110">C59/C$63</f>
        <v>0</v>
      </c>
      <c r="Q59" s="25">
        <f t="shared" si="110"/>
        <v>9.980039920159682E-4</v>
      </c>
      <c r="R59" s="25">
        <f t="shared" si="110"/>
        <v>0.16332116788321166</v>
      </c>
      <c r="S59" s="25">
        <f t="shared" si="110"/>
        <v>0.21412884333821372</v>
      </c>
      <c r="T59" s="25">
        <f t="shared" si="110"/>
        <v>5.6306306306306312E-3</v>
      </c>
      <c r="U59" s="25">
        <f t="shared" si="110"/>
        <v>7.6E-3</v>
      </c>
      <c r="V59" s="25">
        <f t="shared" si="110"/>
        <v>3.0030030030030034E-3</v>
      </c>
      <c r="W59" s="25">
        <f t="shared" si="110"/>
        <v>5.1387461459403904E-3</v>
      </c>
      <c r="Y59" s="38"/>
      <c r="Z59" s="212" t="s">
        <v>54</v>
      </c>
      <c r="AA59" s="25">
        <f t="shared" ref="AA59:AH59" si="111">P500</f>
        <v>1.471941122355106E-2</v>
      </c>
      <c r="AB59" s="25">
        <f t="shared" si="111"/>
        <v>6.1813186813186802E-2</v>
      </c>
      <c r="AC59" s="25">
        <f t="shared" si="111"/>
        <v>6.3157894736842086E-3</v>
      </c>
      <c r="AD59" s="25">
        <f t="shared" si="111"/>
        <v>9.9447513812154689E-3</v>
      </c>
      <c r="AE59" s="25">
        <f t="shared" si="111"/>
        <v>7.5342465753424652E-3</v>
      </c>
      <c r="AF59" s="25">
        <f t="shared" si="111"/>
        <v>2.3589743589743591E-2</v>
      </c>
      <c r="AG59" s="25">
        <f t="shared" si="111"/>
        <v>3.2327586206896554E-2</v>
      </c>
      <c r="AH59" s="25">
        <f t="shared" si="111"/>
        <v>0.14268292682926828</v>
      </c>
    </row>
    <row r="60" spans="1:34" ht="13.8">
      <c r="A60" s="229"/>
      <c r="B60" s="238" t="s">
        <v>54</v>
      </c>
      <c r="C60" s="239">
        <v>0.112</v>
      </c>
      <c r="D60" s="240">
        <v>0.23</v>
      </c>
      <c r="E60" s="239">
        <v>0.22600000000000001</v>
      </c>
      <c r="F60" s="240">
        <v>0.151</v>
      </c>
      <c r="G60" s="239">
        <v>9.5000000000000001E-2</v>
      </c>
      <c r="H60" s="240">
        <v>0.12</v>
      </c>
      <c r="I60" s="239">
        <v>0.186</v>
      </c>
      <c r="J60" s="240">
        <v>0.312</v>
      </c>
      <c r="K60" s="239">
        <v>0.66400000000000003</v>
      </c>
      <c r="L60" s="240">
        <v>0.39800000000000002</v>
      </c>
      <c r="M60" s="239">
        <v>1.2829999999999999</v>
      </c>
      <c r="N60" s="241">
        <v>1.2109999999999999</v>
      </c>
      <c r="P60" s="25">
        <f t="shared" ref="P60:W60" si="112">C60/C$63</f>
        <v>5.6000000000000001E-2</v>
      </c>
      <c r="Q60" s="25">
        <f t="shared" si="112"/>
        <v>7.6513639387890894E-2</v>
      </c>
      <c r="R60" s="25">
        <f t="shared" si="112"/>
        <v>0.1031021897810219</v>
      </c>
      <c r="S60" s="25">
        <f t="shared" si="112"/>
        <v>5.5270863836017564E-2</v>
      </c>
      <c r="T60" s="25">
        <f t="shared" si="112"/>
        <v>5.3490990990991E-2</v>
      </c>
      <c r="U60" s="25">
        <f t="shared" si="112"/>
        <v>4.8000000000000001E-2</v>
      </c>
      <c r="V60" s="25">
        <f t="shared" si="112"/>
        <v>0.11171171171171172</v>
      </c>
      <c r="W60" s="25">
        <f t="shared" si="112"/>
        <v>0.16032887975334018</v>
      </c>
      <c r="Y60" s="38"/>
      <c r="Z60" s="212" t="s">
        <v>55</v>
      </c>
      <c r="AA60" s="25">
        <f t="shared" ref="AA60:AH60" si="113">P501</f>
        <v>8.7396504139834408E-2</v>
      </c>
      <c r="AB60" s="25">
        <f t="shared" si="113"/>
        <v>0.20879120879120877</v>
      </c>
      <c r="AC60" s="25">
        <f t="shared" si="113"/>
        <v>0.11649122807017542</v>
      </c>
      <c r="AD60" s="25">
        <f t="shared" si="113"/>
        <v>0.18011049723756906</v>
      </c>
      <c r="AE60" s="25">
        <f t="shared" si="113"/>
        <v>0.10479452054794521</v>
      </c>
      <c r="AF60" s="25">
        <f t="shared" si="113"/>
        <v>0.19282051282051282</v>
      </c>
      <c r="AG60" s="25">
        <f t="shared" si="113"/>
        <v>9.339080459770116E-2</v>
      </c>
      <c r="AH60" s="25">
        <f t="shared" si="113"/>
        <v>0.12317073170731707</v>
      </c>
    </row>
    <row r="61" spans="1:34" ht="13.8">
      <c r="A61" s="229"/>
      <c r="B61" s="238" t="s">
        <v>55</v>
      </c>
      <c r="C61" s="239">
        <v>0.58499999999999996</v>
      </c>
      <c r="D61" s="240">
        <v>0.59799999999999998</v>
      </c>
      <c r="E61" s="239">
        <v>0.57599999999999996</v>
      </c>
      <c r="F61" s="240">
        <v>1.052</v>
      </c>
      <c r="G61" s="239">
        <v>0.53700000000000003</v>
      </c>
      <c r="H61" s="240">
        <v>1.127</v>
      </c>
      <c r="I61" s="239">
        <v>0.41399999999999998</v>
      </c>
      <c r="J61" s="240">
        <v>0.66500000000000004</v>
      </c>
      <c r="K61" s="239">
        <v>0.26100000000000001</v>
      </c>
      <c r="L61" s="240">
        <v>0.309</v>
      </c>
      <c r="M61" s="239">
        <v>2.3730000000000002</v>
      </c>
      <c r="N61" s="241">
        <v>3.7510000000000003</v>
      </c>
      <c r="P61" s="25">
        <f t="shared" ref="P61:W61" si="114">C61/C$63</f>
        <v>0.29249999999999998</v>
      </c>
      <c r="Q61" s="25">
        <f t="shared" si="114"/>
        <v>0.19893546240851631</v>
      </c>
      <c r="R61" s="25">
        <f t="shared" si="114"/>
        <v>0.26277372262773718</v>
      </c>
      <c r="S61" s="25">
        <f t="shared" si="114"/>
        <v>0.3850658857979502</v>
      </c>
      <c r="T61" s="25">
        <f t="shared" si="114"/>
        <v>0.30236486486486491</v>
      </c>
      <c r="U61" s="25">
        <f t="shared" si="114"/>
        <v>0.45079999999999998</v>
      </c>
      <c r="V61" s="25">
        <f t="shared" si="114"/>
        <v>0.24864864864864866</v>
      </c>
      <c r="W61" s="25">
        <f t="shared" si="114"/>
        <v>0.34172661870503601</v>
      </c>
      <c r="Y61" s="38"/>
      <c r="Z61" s="218" t="s">
        <v>53</v>
      </c>
      <c r="AA61" s="25">
        <f t="shared" ref="AA61:AH61" si="115">P502</f>
        <v>0.2879484820607176</v>
      </c>
      <c r="AB61" s="25">
        <f t="shared" si="115"/>
        <v>5.6318681318681313E-2</v>
      </c>
      <c r="AC61" s="25">
        <f t="shared" si="115"/>
        <v>0.37614035087719294</v>
      </c>
      <c r="AD61" s="25">
        <f t="shared" si="115"/>
        <v>0.10828729281767956</v>
      </c>
      <c r="AE61" s="25">
        <f t="shared" si="115"/>
        <v>0.26780821917808223</v>
      </c>
      <c r="AF61" s="25">
        <f t="shared" si="115"/>
        <v>5.0256410256410262E-2</v>
      </c>
      <c r="AG61" s="25">
        <f t="shared" si="115"/>
        <v>0.34410919540229884</v>
      </c>
      <c r="AH61" s="25">
        <f t="shared" si="115"/>
        <v>7.4390243902439021E-2</v>
      </c>
    </row>
    <row r="62" spans="1:34" ht="13.8">
      <c r="A62" s="229"/>
      <c r="B62" s="238" t="s">
        <v>53</v>
      </c>
      <c r="C62" s="239">
        <v>1.2E-2</v>
      </c>
      <c r="D62" s="240">
        <v>1.7999999999999999E-2</v>
      </c>
      <c r="E62" s="239">
        <v>0.11</v>
      </c>
      <c r="F62" s="240">
        <v>2.7E-2</v>
      </c>
      <c r="G62" s="239">
        <v>4.1000000000000002E-2</v>
      </c>
      <c r="H62" s="240">
        <v>4.8000000000000001E-2</v>
      </c>
      <c r="I62" s="239">
        <v>0.14399999999999999</v>
      </c>
      <c r="J62" s="240">
        <v>6.3E-2</v>
      </c>
      <c r="K62" s="239">
        <v>0.12</v>
      </c>
      <c r="L62" s="240">
        <v>0.13100000000000001</v>
      </c>
      <c r="M62" s="239">
        <v>0.42699999999999999</v>
      </c>
      <c r="N62" s="241">
        <v>0.28700000000000003</v>
      </c>
      <c r="P62" s="25">
        <f t="shared" ref="P62:W62" si="116">C62/C$63</f>
        <v>6.0000000000000001E-3</v>
      </c>
      <c r="Q62" s="25">
        <f t="shared" si="116"/>
        <v>5.9880239520958087E-3</v>
      </c>
      <c r="R62" s="25">
        <f t="shared" si="116"/>
        <v>5.0182481751824812E-2</v>
      </c>
      <c r="S62" s="25">
        <f t="shared" si="116"/>
        <v>9.8828696925329414E-3</v>
      </c>
      <c r="T62" s="25">
        <f t="shared" si="116"/>
        <v>2.3085585585585589E-2</v>
      </c>
      <c r="U62" s="25">
        <f t="shared" si="116"/>
        <v>1.9200000000000002E-2</v>
      </c>
      <c r="V62" s="25">
        <f t="shared" si="116"/>
        <v>8.6486486486486491E-2</v>
      </c>
      <c r="W62" s="25">
        <f t="shared" si="116"/>
        <v>3.237410071942446E-2</v>
      </c>
      <c r="Z62" s="208"/>
    </row>
    <row r="63" spans="1:34" ht="13.8">
      <c r="A63" s="234" t="s">
        <v>2538</v>
      </c>
      <c r="B63" s="225"/>
      <c r="C63" s="235">
        <v>2</v>
      </c>
      <c r="D63" s="236">
        <v>3.0059999999999998</v>
      </c>
      <c r="E63" s="235">
        <v>2.1920000000000002</v>
      </c>
      <c r="F63" s="236">
        <v>2.7320000000000002</v>
      </c>
      <c r="G63" s="235">
        <v>1.7759999999999998</v>
      </c>
      <c r="H63" s="236">
        <v>2.5</v>
      </c>
      <c r="I63" s="235">
        <v>1.6649999999999998</v>
      </c>
      <c r="J63" s="236">
        <v>1.946</v>
      </c>
      <c r="K63" s="235">
        <v>2.6160000000000005</v>
      </c>
      <c r="L63" s="236">
        <v>2.2510000000000003</v>
      </c>
      <c r="M63" s="235">
        <v>10.248999999999999</v>
      </c>
      <c r="N63" s="237">
        <v>12.435</v>
      </c>
      <c r="P63" s="25"/>
      <c r="Q63" s="25"/>
      <c r="R63" s="25"/>
      <c r="S63" s="25"/>
      <c r="T63" s="25"/>
      <c r="U63" s="25"/>
      <c r="V63" s="25"/>
      <c r="W63" s="25"/>
      <c r="Z63" s="208"/>
    </row>
    <row r="64" spans="1:34" ht="13.8">
      <c r="A64" s="234" t="s">
        <v>103</v>
      </c>
      <c r="B64" s="234" t="s">
        <v>59</v>
      </c>
      <c r="C64" s="235">
        <v>0</v>
      </c>
      <c r="D64" s="236">
        <v>0</v>
      </c>
      <c r="E64" s="235">
        <v>0</v>
      </c>
      <c r="F64" s="236">
        <v>0</v>
      </c>
      <c r="G64" s="235">
        <v>0</v>
      </c>
      <c r="H64" s="236">
        <v>0</v>
      </c>
      <c r="I64" s="235">
        <v>0</v>
      </c>
      <c r="J64" s="236">
        <v>0</v>
      </c>
      <c r="K64" s="235">
        <v>0</v>
      </c>
      <c r="L64" s="236">
        <v>0</v>
      </c>
      <c r="M64" s="235">
        <v>0</v>
      </c>
      <c r="N64" s="237">
        <v>0</v>
      </c>
      <c r="P64" s="25">
        <f t="shared" ref="P64:W64" si="117">C64/C$73</f>
        <v>0</v>
      </c>
      <c r="Q64" s="25">
        <f t="shared" si="117"/>
        <v>0</v>
      </c>
      <c r="R64" s="25">
        <f t="shared" si="117"/>
        <v>0</v>
      </c>
      <c r="S64" s="25">
        <f t="shared" si="117"/>
        <v>0</v>
      </c>
      <c r="T64" s="25">
        <f t="shared" si="117"/>
        <v>0</v>
      </c>
      <c r="U64" s="25">
        <f t="shared" si="117"/>
        <v>0</v>
      </c>
      <c r="V64" s="25">
        <f t="shared" si="117"/>
        <v>0</v>
      </c>
      <c r="W64" s="25">
        <f t="shared" si="117"/>
        <v>0</v>
      </c>
      <c r="Z64" s="208"/>
    </row>
    <row r="65" spans="1:26" ht="13.8">
      <c r="A65" s="229"/>
      <c r="B65" s="238" t="s">
        <v>58</v>
      </c>
      <c r="C65" s="239">
        <v>0.23200000000000001</v>
      </c>
      <c r="D65" s="240">
        <v>0.16900000000000001</v>
      </c>
      <c r="E65" s="239">
        <v>6.3E-2</v>
      </c>
      <c r="F65" s="240">
        <v>8.8999999999999996E-2</v>
      </c>
      <c r="G65" s="239">
        <v>0.126</v>
      </c>
      <c r="H65" s="240">
        <v>0.108</v>
      </c>
      <c r="I65" s="239">
        <v>0.13500000000000001</v>
      </c>
      <c r="J65" s="240">
        <v>7.3999999999999996E-2</v>
      </c>
      <c r="K65" s="239">
        <v>0.05</v>
      </c>
      <c r="L65" s="240">
        <v>2.7E-2</v>
      </c>
      <c r="M65" s="239">
        <v>0.60600000000000009</v>
      </c>
      <c r="N65" s="241">
        <v>0.46700000000000003</v>
      </c>
      <c r="P65" s="25">
        <f t="shared" ref="P65:W65" si="118">C65/C$73</f>
        <v>0.4823284823284823</v>
      </c>
      <c r="Q65" s="25">
        <f t="shared" si="118"/>
        <v>0.37892376681614354</v>
      </c>
      <c r="R65" s="25">
        <f t="shared" si="118"/>
        <v>0.31343283582089554</v>
      </c>
      <c r="S65" s="25">
        <f t="shared" si="118"/>
        <v>0.32481751824817512</v>
      </c>
      <c r="T65" s="25">
        <f t="shared" si="118"/>
        <v>0.56756756756756754</v>
      </c>
      <c r="U65" s="25">
        <f t="shared" si="118"/>
        <v>0.41064638783269958</v>
      </c>
      <c r="V65" s="25">
        <f t="shared" si="118"/>
        <v>0.67839195979899503</v>
      </c>
      <c r="W65" s="25">
        <f t="shared" si="118"/>
        <v>0.35576923076923078</v>
      </c>
      <c r="Z65" s="208"/>
    </row>
    <row r="66" spans="1:26" ht="13.8">
      <c r="A66" s="229"/>
      <c r="B66" s="238" t="s">
        <v>57</v>
      </c>
      <c r="C66" s="239">
        <v>0.14399999999999999</v>
      </c>
      <c r="D66" s="240">
        <v>0.182</v>
      </c>
      <c r="E66" s="239">
        <v>0.105</v>
      </c>
      <c r="F66" s="240">
        <v>0.127</v>
      </c>
      <c r="G66" s="239">
        <v>3.5999999999999997E-2</v>
      </c>
      <c r="H66" s="240">
        <v>7.2999999999999995E-2</v>
      </c>
      <c r="I66" s="239">
        <v>1.4999999999999999E-2</v>
      </c>
      <c r="J66" s="240">
        <v>0.02</v>
      </c>
      <c r="K66" s="239">
        <v>7.0000000000000001E-3</v>
      </c>
      <c r="L66" s="240">
        <v>0.01</v>
      </c>
      <c r="M66" s="239">
        <v>0.307</v>
      </c>
      <c r="N66" s="241">
        <v>0.41200000000000003</v>
      </c>
      <c r="P66" s="25">
        <f t="shared" ref="P66:W66" si="119">C66/C$73</f>
        <v>0.29937629937629934</v>
      </c>
      <c r="Q66" s="25">
        <f t="shared" si="119"/>
        <v>0.40807174887892378</v>
      </c>
      <c r="R66" s="25">
        <f t="shared" si="119"/>
        <v>0.5223880597014926</v>
      </c>
      <c r="S66" s="25">
        <f t="shared" si="119"/>
        <v>0.46350364963503649</v>
      </c>
      <c r="T66" s="25">
        <f t="shared" si="119"/>
        <v>0.16216216216216214</v>
      </c>
      <c r="U66" s="25">
        <f t="shared" si="119"/>
        <v>0.27756653992395436</v>
      </c>
      <c r="V66" s="25">
        <f t="shared" si="119"/>
        <v>7.5376884422110546E-2</v>
      </c>
      <c r="W66" s="25">
        <f t="shared" si="119"/>
        <v>9.6153846153846159E-2</v>
      </c>
      <c r="Z66" s="208"/>
    </row>
    <row r="67" spans="1:26" ht="13.8">
      <c r="A67" s="229"/>
      <c r="B67" s="238" t="s">
        <v>61</v>
      </c>
      <c r="C67" s="239">
        <v>1E-3</v>
      </c>
      <c r="D67" s="240">
        <v>1E-3</v>
      </c>
      <c r="E67" s="239">
        <v>1E-3</v>
      </c>
      <c r="F67" s="240">
        <v>5.0000000000000001E-3</v>
      </c>
      <c r="G67" s="239">
        <v>0</v>
      </c>
      <c r="H67" s="240">
        <v>0</v>
      </c>
      <c r="I67" s="239">
        <v>2.4E-2</v>
      </c>
      <c r="J67" s="240">
        <v>7.2999999999999995E-2</v>
      </c>
      <c r="K67" s="239">
        <v>2E-3</v>
      </c>
      <c r="L67" s="240">
        <v>3.0000000000000001E-3</v>
      </c>
      <c r="M67" s="239">
        <v>2.8000000000000004E-2</v>
      </c>
      <c r="N67" s="241">
        <v>8.2000000000000003E-2</v>
      </c>
      <c r="P67" s="25">
        <f t="shared" ref="P67:W67" si="120">C67/C$73</f>
        <v>2.0790020790020787E-3</v>
      </c>
      <c r="Q67" s="25">
        <f t="shared" si="120"/>
        <v>2.2421524663677134E-3</v>
      </c>
      <c r="R67" s="25">
        <f t="shared" si="120"/>
        <v>4.9751243781094535E-3</v>
      </c>
      <c r="S67" s="25">
        <f t="shared" si="120"/>
        <v>1.824817518248175E-2</v>
      </c>
      <c r="T67" s="25">
        <f t="shared" si="120"/>
        <v>0</v>
      </c>
      <c r="U67" s="25">
        <f t="shared" si="120"/>
        <v>0</v>
      </c>
      <c r="V67" s="25">
        <f t="shared" si="120"/>
        <v>0.12060301507537688</v>
      </c>
      <c r="W67" s="25">
        <f t="shared" si="120"/>
        <v>0.35096153846153844</v>
      </c>
      <c r="Z67" s="208"/>
    </row>
    <row r="68" spans="1:26" ht="13.8">
      <c r="A68" s="229"/>
      <c r="B68" s="238" t="s">
        <v>60</v>
      </c>
      <c r="C68" s="239">
        <v>0</v>
      </c>
      <c r="D68" s="240">
        <v>0</v>
      </c>
      <c r="E68" s="239">
        <v>0</v>
      </c>
      <c r="F68" s="240">
        <v>0</v>
      </c>
      <c r="G68" s="239">
        <v>0</v>
      </c>
      <c r="H68" s="240">
        <v>0</v>
      </c>
      <c r="I68" s="239">
        <v>0</v>
      </c>
      <c r="J68" s="240">
        <v>0</v>
      </c>
      <c r="K68" s="239">
        <v>0</v>
      </c>
      <c r="L68" s="240">
        <v>0</v>
      </c>
      <c r="M68" s="239">
        <v>0</v>
      </c>
      <c r="N68" s="241">
        <v>0</v>
      </c>
      <c r="P68" s="25">
        <f t="shared" ref="P68:W68" si="121">C68/C$73</f>
        <v>0</v>
      </c>
      <c r="Q68" s="25">
        <f t="shared" si="121"/>
        <v>0</v>
      </c>
      <c r="R68" s="25">
        <f t="shared" si="121"/>
        <v>0</v>
      </c>
      <c r="S68" s="25">
        <f t="shared" si="121"/>
        <v>0</v>
      </c>
      <c r="T68" s="25">
        <f t="shared" si="121"/>
        <v>0</v>
      </c>
      <c r="U68" s="25">
        <f t="shared" si="121"/>
        <v>0</v>
      </c>
      <c r="V68" s="25">
        <f t="shared" si="121"/>
        <v>0</v>
      </c>
      <c r="W68" s="25">
        <f t="shared" si="121"/>
        <v>0</v>
      </c>
      <c r="Z68" s="208"/>
    </row>
    <row r="69" spans="1:26" ht="13.8">
      <c r="A69" s="229"/>
      <c r="B69" s="238" t="s">
        <v>56</v>
      </c>
      <c r="C69" s="239">
        <v>0</v>
      </c>
      <c r="D69" s="240">
        <v>0</v>
      </c>
      <c r="E69" s="239">
        <v>0</v>
      </c>
      <c r="F69" s="240">
        <v>0</v>
      </c>
      <c r="G69" s="239">
        <v>0</v>
      </c>
      <c r="H69" s="240">
        <v>0</v>
      </c>
      <c r="I69" s="239">
        <v>0</v>
      </c>
      <c r="J69" s="240">
        <v>0</v>
      </c>
      <c r="K69" s="239">
        <v>0</v>
      </c>
      <c r="L69" s="240">
        <v>0</v>
      </c>
      <c r="M69" s="239">
        <v>0</v>
      </c>
      <c r="N69" s="241">
        <v>0</v>
      </c>
      <c r="P69" s="25">
        <f t="shared" ref="P69:W69" si="122">C69/C$73</f>
        <v>0</v>
      </c>
      <c r="Q69" s="25">
        <f t="shared" si="122"/>
        <v>0</v>
      </c>
      <c r="R69" s="25">
        <f t="shared" si="122"/>
        <v>0</v>
      </c>
      <c r="S69" s="25">
        <f t="shared" si="122"/>
        <v>0</v>
      </c>
      <c r="T69" s="25">
        <f t="shared" si="122"/>
        <v>0</v>
      </c>
      <c r="U69" s="25">
        <f t="shared" si="122"/>
        <v>0</v>
      </c>
      <c r="V69" s="25">
        <f t="shared" si="122"/>
        <v>0</v>
      </c>
      <c r="W69" s="25">
        <f t="shared" si="122"/>
        <v>0</v>
      </c>
      <c r="Z69" s="208"/>
    </row>
    <row r="70" spans="1:26" ht="13.8">
      <c r="A70" s="229"/>
      <c r="B70" s="238" t="s">
        <v>54</v>
      </c>
      <c r="C70" s="239">
        <v>2.8000000000000001E-2</v>
      </c>
      <c r="D70" s="240">
        <v>0.04</v>
      </c>
      <c r="E70" s="239">
        <v>0.03</v>
      </c>
      <c r="F70" s="240">
        <v>5.0999999999999997E-2</v>
      </c>
      <c r="G70" s="239">
        <v>0.06</v>
      </c>
      <c r="H70" s="240">
        <v>8.2000000000000003E-2</v>
      </c>
      <c r="I70" s="239">
        <v>2.5000000000000001E-2</v>
      </c>
      <c r="J70" s="240">
        <v>4.1000000000000002E-2</v>
      </c>
      <c r="K70" s="239">
        <v>0.02</v>
      </c>
      <c r="L70" s="240">
        <v>3.5000000000000003E-2</v>
      </c>
      <c r="M70" s="239">
        <v>0.16299999999999998</v>
      </c>
      <c r="N70" s="241">
        <v>0.249</v>
      </c>
      <c r="P70" s="25">
        <f t="shared" ref="P70:W70" si="123">C70/C$73</f>
        <v>5.8212058212058208E-2</v>
      </c>
      <c r="Q70" s="25">
        <f t="shared" si="123"/>
        <v>8.9686098654708529E-2</v>
      </c>
      <c r="R70" s="25">
        <f t="shared" si="123"/>
        <v>0.1492537313432836</v>
      </c>
      <c r="S70" s="25">
        <f t="shared" si="123"/>
        <v>0.18613138686131384</v>
      </c>
      <c r="T70" s="25">
        <f t="shared" si="123"/>
        <v>0.27027027027027023</v>
      </c>
      <c r="U70" s="25">
        <f t="shared" si="123"/>
        <v>0.31178707224334601</v>
      </c>
      <c r="V70" s="25">
        <f t="shared" si="123"/>
        <v>0.12562814070351758</v>
      </c>
      <c r="W70" s="25">
        <f t="shared" si="123"/>
        <v>0.19711538461538464</v>
      </c>
      <c r="Z70" s="208"/>
    </row>
    <row r="71" spans="1:26" ht="13.8">
      <c r="A71" s="229"/>
      <c r="B71" s="238" t="s">
        <v>55</v>
      </c>
      <c r="C71" s="239">
        <v>6.8000000000000005E-2</v>
      </c>
      <c r="D71" s="240">
        <v>5.0999999999999997E-2</v>
      </c>
      <c r="E71" s="239">
        <v>0</v>
      </c>
      <c r="F71" s="240">
        <v>0</v>
      </c>
      <c r="G71" s="239">
        <v>0</v>
      </c>
      <c r="H71" s="240">
        <v>0</v>
      </c>
      <c r="I71" s="239">
        <v>0</v>
      </c>
      <c r="J71" s="240">
        <v>0</v>
      </c>
      <c r="K71" s="239">
        <v>0</v>
      </c>
      <c r="L71" s="240">
        <v>0</v>
      </c>
      <c r="M71" s="239">
        <v>6.8000000000000005E-2</v>
      </c>
      <c r="N71" s="241">
        <v>5.0999999999999997E-2</v>
      </c>
      <c r="P71" s="25">
        <f t="shared" ref="P71:W71" si="124">C71/C$73</f>
        <v>0.14137214137214138</v>
      </c>
      <c r="Q71" s="25">
        <f t="shared" si="124"/>
        <v>0.11434977578475337</v>
      </c>
      <c r="R71" s="25">
        <f t="shared" si="124"/>
        <v>0</v>
      </c>
      <c r="S71" s="25">
        <f t="shared" si="124"/>
        <v>0</v>
      </c>
      <c r="T71" s="25">
        <f t="shared" si="124"/>
        <v>0</v>
      </c>
      <c r="U71" s="25">
        <f t="shared" si="124"/>
        <v>0</v>
      </c>
      <c r="V71" s="25">
        <f t="shared" si="124"/>
        <v>0</v>
      </c>
      <c r="W71" s="25">
        <f t="shared" si="124"/>
        <v>0</v>
      </c>
      <c r="Z71" s="208"/>
    </row>
    <row r="72" spans="1:26" ht="13.8">
      <c r="A72" s="229"/>
      <c r="B72" s="238" t="s">
        <v>53</v>
      </c>
      <c r="C72" s="239">
        <v>8.0000000000000002E-3</v>
      </c>
      <c r="D72" s="240">
        <v>3.0000000000000001E-3</v>
      </c>
      <c r="E72" s="239">
        <v>2E-3</v>
      </c>
      <c r="F72" s="240">
        <v>2E-3</v>
      </c>
      <c r="G72" s="239">
        <v>0</v>
      </c>
      <c r="H72" s="240">
        <v>0</v>
      </c>
      <c r="I72" s="239">
        <v>0</v>
      </c>
      <c r="J72" s="240">
        <v>0</v>
      </c>
      <c r="K72" s="239">
        <v>0</v>
      </c>
      <c r="L72" s="240">
        <v>0</v>
      </c>
      <c r="M72" s="239">
        <v>0.01</v>
      </c>
      <c r="N72" s="241">
        <v>5.0000000000000001E-3</v>
      </c>
      <c r="P72" s="25">
        <f t="shared" ref="P72:W72" si="125">C72/C$73</f>
        <v>1.6632016632016629E-2</v>
      </c>
      <c r="Q72" s="25">
        <f t="shared" si="125"/>
        <v>6.7264573991031402E-3</v>
      </c>
      <c r="R72" s="25">
        <f t="shared" si="125"/>
        <v>9.950248756218907E-3</v>
      </c>
      <c r="S72" s="25">
        <f t="shared" si="125"/>
        <v>7.2992700729927005E-3</v>
      </c>
      <c r="T72" s="25">
        <f t="shared" si="125"/>
        <v>0</v>
      </c>
      <c r="U72" s="25">
        <f t="shared" si="125"/>
        <v>0</v>
      </c>
      <c r="V72" s="25">
        <f t="shared" si="125"/>
        <v>0</v>
      </c>
      <c r="W72" s="25">
        <f t="shared" si="125"/>
        <v>0</v>
      </c>
      <c r="Z72" s="208"/>
    </row>
    <row r="73" spans="1:26" ht="13.8">
      <c r="A73" s="234" t="s">
        <v>2539</v>
      </c>
      <c r="B73" s="225"/>
      <c r="C73" s="235">
        <v>0.48100000000000004</v>
      </c>
      <c r="D73" s="236">
        <v>0.44599999999999995</v>
      </c>
      <c r="E73" s="235">
        <v>0.20099999999999998</v>
      </c>
      <c r="F73" s="236">
        <v>0.27400000000000002</v>
      </c>
      <c r="G73" s="235">
        <v>0.222</v>
      </c>
      <c r="H73" s="236">
        <v>0.26300000000000001</v>
      </c>
      <c r="I73" s="235">
        <v>0.19900000000000001</v>
      </c>
      <c r="J73" s="236">
        <v>0.20799999999999999</v>
      </c>
      <c r="K73" s="235">
        <v>7.9000000000000001E-2</v>
      </c>
      <c r="L73" s="236">
        <v>7.5000000000000011E-2</v>
      </c>
      <c r="M73" s="235">
        <v>1.1820000000000002</v>
      </c>
      <c r="N73" s="237">
        <v>1.2659999999999998</v>
      </c>
      <c r="P73" s="25"/>
      <c r="Q73" s="25"/>
      <c r="R73" s="25"/>
      <c r="S73" s="25"/>
      <c r="T73" s="25"/>
      <c r="U73" s="25"/>
      <c r="V73" s="25"/>
      <c r="W73" s="25"/>
      <c r="Z73" s="208"/>
    </row>
    <row r="74" spans="1:26" ht="13.8">
      <c r="A74" s="234" t="s">
        <v>104</v>
      </c>
      <c r="B74" s="234" t="s">
        <v>59</v>
      </c>
      <c r="C74" s="235">
        <v>0</v>
      </c>
      <c r="D74" s="236">
        <v>0</v>
      </c>
      <c r="E74" s="235">
        <v>0</v>
      </c>
      <c r="F74" s="236">
        <v>0</v>
      </c>
      <c r="G74" s="235">
        <v>0</v>
      </c>
      <c r="H74" s="236">
        <v>0</v>
      </c>
      <c r="I74" s="235">
        <v>0</v>
      </c>
      <c r="J74" s="236">
        <v>0</v>
      </c>
      <c r="K74" s="235">
        <v>0</v>
      </c>
      <c r="L74" s="236">
        <v>0</v>
      </c>
      <c r="M74" s="235">
        <v>0</v>
      </c>
      <c r="N74" s="237">
        <v>0</v>
      </c>
      <c r="P74" s="25">
        <f t="shared" ref="P74:W74" si="126">C74/C$83</f>
        <v>0</v>
      </c>
      <c r="Q74" s="25">
        <f t="shared" si="126"/>
        <v>0</v>
      </c>
      <c r="R74" s="25">
        <f t="shared" si="126"/>
        <v>0</v>
      </c>
      <c r="S74" s="25">
        <f t="shared" si="126"/>
        <v>0</v>
      </c>
      <c r="T74" s="25">
        <f t="shared" si="126"/>
        <v>0</v>
      </c>
      <c r="U74" s="25">
        <f t="shared" si="126"/>
        <v>0</v>
      </c>
      <c r="V74" s="25">
        <f t="shared" si="126"/>
        <v>0</v>
      </c>
      <c r="W74" s="25">
        <f t="shared" si="126"/>
        <v>0</v>
      </c>
      <c r="Z74" s="208"/>
    </row>
    <row r="75" spans="1:26" ht="13.8">
      <c r="A75" s="229"/>
      <c r="B75" s="238" t="s">
        <v>58</v>
      </c>
      <c r="C75" s="239">
        <v>3.7999999999999999E-2</v>
      </c>
      <c r="D75" s="240">
        <v>1.9E-2</v>
      </c>
      <c r="E75" s="239">
        <v>0.22</v>
      </c>
      <c r="F75" s="240">
        <v>0.94499999999999995</v>
      </c>
      <c r="G75" s="239">
        <v>0.128</v>
      </c>
      <c r="H75" s="240">
        <v>0.192</v>
      </c>
      <c r="I75" s="239">
        <v>0.01</v>
      </c>
      <c r="J75" s="240">
        <v>8.1000000000000003E-2</v>
      </c>
      <c r="K75" s="239">
        <v>0.81599999999999995</v>
      </c>
      <c r="L75" s="240">
        <v>0.109</v>
      </c>
      <c r="M75" s="239">
        <v>1.212</v>
      </c>
      <c r="N75" s="241">
        <v>1.3459999999999999</v>
      </c>
      <c r="P75" s="25">
        <f t="shared" ref="P75:W75" si="127">C75/C$83</f>
        <v>1.4843749999999999E-2</v>
      </c>
      <c r="Q75" s="25">
        <f t="shared" si="127"/>
        <v>2.7484449587733255E-3</v>
      </c>
      <c r="R75" s="25">
        <f t="shared" si="127"/>
        <v>9.4501718213058403E-2</v>
      </c>
      <c r="S75" s="25">
        <f t="shared" si="127"/>
        <v>0.16096065406234028</v>
      </c>
      <c r="T75" s="25">
        <f t="shared" si="127"/>
        <v>0.1118881118881119</v>
      </c>
      <c r="U75" s="25">
        <f t="shared" si="127"/>
        <v>7.1722076951811736E-2</v>
      </c>
      <c r="V75" s="25">
        <f t="shared" si="127"/>
        <v>7.656967840735069E-3</v>
      </c>
      <c r="W75" s="25">
        <f t="shared" si="127"/>
        <v>8.2872928176795594E-3</v>
      </c>
      <c r="Z75" s="208"/>
    </row>
    <row r="76" spans="1:26" ht="13.8">
      <c r="A76" s="229"/>
      <c r="B76" s="238" t="s">
        <v>57</v>
      </c>
      <c r="C76" s="239">
        <v>0.46100000000000002</v>
      </c>
      <c r="D76" s="240">
        <v>0.48299999999999998</v>
      </c>
      <c r="E76" s="239">
        <v>1.968</v>
      </c>
      <c r="F76" s="240">
        <v>4.6790000000000003</v>
      </c>
      <c r="G76" s="239">
        <v>6.0000000000000001E-3</v>
      </c>
      <c r="H76" s="240">
        <v>2.1999999999999999E-2</v>
      </c>
      <c r="I76" s="239">
        <v>0.20200000000000001</v>
      </c>
      <c r="J76" s="240">
        <v>0.48399999999999999</v>
      </c>
      <c r="K76" s="239">
        <v>0.51100000000000001</v>
      </c>
      <c r="L76" s="240">
        <v>1.286</v>
      </c>
      <c r="M76" s="239">
        <v>3.1479999999999997</v>
      </c>
      <c r="N76" s="241">
        <v>6.9540000000000006</v>
      </c>
      <c r="P76" s="25">
        <f t="shared" ref="P76:W76" si="128">C76/C$83</f>
        <v>0.18007812500000001</v>
      </c>
      <c r="Q76" s="25">
        <f t="shared" si="128"/>
        <v>6.986836395197453E-2</v>
      </c>
      <c r="R76" s="25">
        <f t="shared" si="128"/>
        <v>0.84536082474226792</v>
      </c>
      <c r="S76" s="25">
        <f t="shared" si="128"/>
        <v>0.79696814852665632</v>
      </c>
      <c r="T76" s="25">
        <f t="shared" si="128"/>
        <v>5.244755244755245E-3</v>
      </c>
      <c r="U76" s="25">
        <f t="shared" si="128"/>
        <v>8.2181546507284261E-3</v>
      </c>
      <c r="V76" s="25">
        <f t="shared" si="128"/>
        <v>0.15467075038284839</v>
      </c>
      <c r="W76" s="25">
        <f t="shared" si="128"/>
        <v>4.9519132392060572E-2</v>
      </c>
      <c r="Z76" s="208"/>
    </row>
    <row r="77" spans="1:26" ht="13.8">
      <c r="A77" s="229"/>
      <c r="B77" s="238" t="s">
        <v>61</v>
      </c>
      <c r="C77" s="239">
        <v>0.379</v>
      </c>
      <c r="D77" s="240">
        <v>0.371</v>
      </c>
      <c r="E77" s="239">
        <v>1.0999999999999999E-2</v>
      </c>
      <c r="F77" s="240">
        <v>6.0000000000000001E-3</v>
      </c>
      <c r="G77" s="239">
        <v>0.28100000000000003</v>
      </c>
      <c r="H77" s="240">
        <v>0.11600000000000001</v>
      </c>
      <c r="I77" s="239">
        <v>4.2999999999999997E-2</v>
      </c>
      <c r="J77" s="240">
        <v>0.14799999999999999</v>
      </c>
      <c r="K77" s="239">
        <v>2.9000000000000001E-2</v>
      </c>
      <c r="L77" s="240">
        <v>2.5999999999999999E-2</v>
      </c>
      <c r="M77" s="239">
        <v>0.7430000000000001</v>
      </c>
      <c r="N77" s="241">
        <v>0.66700000000000004</v>
      </c>
      <c r="P77" s="25">
        <f t="shared" ref="P77:W77" si="129">C77/C$83</f>
        <v>0.14804687499999999</v>
      </c>
      <c r="Q77" s="25">
        <f t="shared" si="129"/>
        <v>5.3667004194994934E-2</v>
      </c>
      <c r="R77" s="25">
        <f t="shared" si="129"/>
        <v>4.7250859106529198E-3</v>
      </c>
      <c r="S77" s="25">
        <f t="shared" si="129"/>
        <v>1.0219724067450178E-3</v>
      </c>
      <c r="T77" s="25">
        <f t="shared" si="129"/>
        <v>0.24562937062937068</v>
      </c>
      <c r="U77" s="25">
        <f t="shared" si="129"/>
        <v>4.3332088158386253E-2</v>
      </c>
      <c r="V77" s="25">
        <f t="shared" si="129"/>
        <v>3.2924961715160794E-2</v>
      </c>
      <c r="W77" s="25">
        <f t="shared" si="129"/>
        <v>1.5142214037241662E-2</v>
      </c>
      <c r="Z77" s="208"/>
    </row>
    <row r="78" spans="1:26" ht="13.8">
      <c r="A78" s="229"/>
      <c r="B78" s="238" t="s">
        <v>60</v>
      </c>
      <c r="C78" s="239">
        <v>0</v>
      </c>
      <c r="D78" s="240">
        <v>0</v>
      </c>
      <c r="E78" s="239">
        <v>0</v>
      </c>
      <c r="F78" s="240">
        <v>0</v>
      </c>
      <c r="G78" s="239">
        <v>0</v>
      </c>
      <c r="H78" s="240">
        <v>0</v>
      </c>
      <c r="I78" s="239">
        <v>0</v>
      </c>
      <c r="J78" s="240">
        <v>0</v>
      </c>
      <c r="K78" s="239">
        <v>0</v>
      </c>
      <c r="L78" s="240">
        <v>0</v>
      </c>
      <c r="M78" s="239">
        <v>0</v>
      </c>
      <c r="N78" s="241">
        <v>0</v>
      </c>
      <c r="P78" s="25">
        <f t="shared" ref="P78:W78" si="130">C78/C$83</f>
        <v>0</v>
      </c>
      <c r="Q78" s="25">
        <f t="shared" si="130"/>
        <v>0</v>
      </c>
      <c r="R78" s="25">
        <f t="shared" si="130"/>
        <v>0</v>
      </c>
      <c r="S78" s="25">
        <f t="shared" si="130"/>
        <v>0</v>
      </c>
      <c r="T78" s="25">
        <f t="shared" si="130"/>
        <v>0</v>
      </c>
      <c r="U78" s="25">
        <f t="shared" si="130"/>
        <v>0</v>
      </c>
      <c r="V78" s="25">
        <f t="shared" si="130"/>
        <v>0</v>
      </c>
      <c r="W78" s="25">
        <f t="shared" si="130"/>
        <v>0</v>
      </c>
      <c r="Z78" s="208"/>
    </row>
    <row r="79" spans="1:26" ht="13.8">
      <c r="A79" s="229"/>
      <c r="B79" s="238" t="s">
        <v>56</v>
      </c>
      <c r="C79" s="239">
        <v>0</v>
      </c>
      <c r="D79" s="240">
        <v>0</v>
      </c>
      <c r="E79" s="239">
        <v>0</v>
      </c>
      <c r="F79" s="240">
        <v>0</v>
      </c>
      <c r="G79" s="239">
        <v>0</v>
      </c>
      <c r="H79" s="240">
        <v>0</v>
      </c>
      <c r="I79" s="239">
        <v>0</v>
      </c>
      <c r="J79" s="240">
        <v>0</v>
      </c>
      <c r="K79" s="239">
        <v>0</v>
      </c>
      <c r="L79" s="240">
        <v>0</v>
      </c>
      <c r="M79" s="239">
        <v>0</v>
      </c>
      <c r="N79" s="241">
        <v>0</v>
      </c>
      <c r="P79" s="25">
        <f t="shared" ref="P79:W79" si="131">C79/C$83</f>
        <v>0</v>
      </c>
      <c r="Q79" s="25">
        <f t="shared" si="131"/>
        <v>0</v>
      </c>
      <c r="R79" s="25">
        <f t="shared" si="131"/>
        <v>0</v>
      </c>
      <c r="S79" s="25">
        <f t="shared" si="131"/>
        <v>0</v>
      </c>
      <c r="T79" s="25">
        <f t="shared" si="131"/>
        <v>0</v>
      </c>
      <c r="U79" s="25">
        <f t="shared" si="131"/>
        <v>0</v>
      </c>
      <c r="V79" s="25">
        <f t="shared" si="131"/>
        <v>0</v>
      </c>
      <c r="W79" s="25">
        <f t="shared" si="131"/>
        <v>0</v>
      </c>
      <c r="Z79" s="208"/>
    </row>
    <row r="80" spans="1:26" ht="13.8">
      <c r="A80" s="229"/>
      <c r="B80" s="238" t="s">
        <v>54</v>
      </c>
      <c r="C80" s="239">
        <v>1.681</v>
      </c>
      <c r="D80" s="240">
        <v>6.032</v>
      </c>
      <c r="E80" s="239">
        <v>4.1000000000000002E-2</v>
      </c>
      <c r="F80" s="240">
        <v>0.113</v>
      </c>
      <c r="G80" s="239">
        <v>0.70399999999999996</v>
      </c>
      <c r="H80" s="240">
        <v>2.2450000000000001</v>
      </c>
      <c r="I80" s="239">
        <v>0.999</v>
      </c>
      <c r="J80" s="240">
        <v>8.984</v>
      </c>
      <c r="K80" s="239">
        <v>1.722</v>
      </c>
      <c r="L80" s="240">
        <v>12.269</v>
      </c>
      <c r="M80" s="239">
        <v>5.1470000000000002</v>
      </c>
      <c r="N80" s="241">
        <v>29.643000000000001</v>
      </c>
      <c r="P80" s="25">
        <f t="shared" ref="P80:W80" si="132">C80/C$83</f>
        <v>0.65664062499999998</v>
      </c>
      <c r="Q80" s="25">
        <f t="shared" si="132"/>
        <v>0.87255894691161573</v>
      </c>
      <c r="R80" s="25">
        <f t="shared" si="132"/>
        <v>1.7611683848797251E-2</v>
      </c>
      <c r="S80" s="25">
        <f t="shared" si="132"/>
        <v>1.9247146993697832E-2</v>
      </c>
      <c r="T80" s="25">
        <f t="shared" si="132"/>
        <v>0.61538461538461542</v>
      </c>
      <c r="U80" s="25">
        <f t="shared" si="132"/>
        <v>0.83862532685842361</v>
      </c>
      <c r="V80" s="25">
        <f t="shared" si="132"/>
        <v>0.76493108728943338</v>
      </c>
      <c r="W80" s="25">
        <f t="shared" si="132"/>
        <v>0.91917331696337234</v>
      </c>
      <c r="Z80" s="208"/>
    </row>
    <row r="81" spans="1:26" ht="13.8">
      <c r="A81" s="229"/>
      <c r="B81" s="238" t="s">
        <v>55</v>
      </c>
      <c r="C81" s="239">
        <v>0</v>
      </c>
      <c r="D81" s="240">
        <v>0</v>
      </c>
      <c r="E81" s="239">
        <v>0.08</v>
      </c>
      <c r="F81" s="240">
        <v>0.12</v>
      </c>
      <c r="G81" s="239">
        <v>0</v>
      </c>
      <c r="H81" s="240">
        <v>0</v>
      </c>
      <c r="I81" s="239">
        <v>0</v>
      </c>
      <c r="J81" s="240">
        <v>0</v>
      </c>
      <c r="K81" s="239">
        <v>0</v>
      </c>
      <c r="L81" s="240">
        <v>0</v>
      </c>
      <c r="M81" s="239">
        <v>0.08</v>
      </c>
      <c r="N81" s="241">
        <v>0.12</v>
      </c>
      <c r="P81" s="25">
        <f t="shared" ref="P81:W81" si="133">C81/C$83</f>
        <v>0</v>
      </c>
      <c r="Q81" s="25">
        <f t="shared" si="133"/>
        <v>0</v>
      </c>
      <c r="R81" s="25">
        <f t="shared" si="133"/>
        <v>3.4364261168384876E-2</v>
      </c>
      <c r="S81" s="25">
        <f t="shared" si="133"/>
        <v>2.0439448134900354E-2</v>
      </c>
      <c r="T81" s="25">
        <f t="shared" si="133"/>
        <v>0</v>
      </c>
      <c r="U81" s="25">
        <f t="shared" si="133"/>
        <v>0</v>
      </c>
      <c r="V81" s="25">
        <f t="shared" si="133"/>
        <v>0</v>
      </c>
      <c r="W81" s="25">
        <f t="shared" si="133"/>
        <v>0</v>
      </c>
      <c r="Z81" s="208"/>
    </row>
    <row r="82" spans="1:26" ht="13.8">
      <c r="A82" s="229"/>
      <c r="B82" s="238" t="s">
        <v>53</v>
      </c>
      <c r="C82" s="239">
        <v>1E-3</v>
      </c>
      <c r="D82" s="240">
        <v>8.0000000000000002E-3</v>
      </c>
      <c r="E82" s="239">
        <v>8.0000000000000002E-3</v>
      </c>
      <c r="F82" s="240">
        <v>8.0000000000000002E-3</v>
      </c>
      <c r="G82" s="239">
        <v>2.5000000000000001E-2</v>
      </c>
      <c r="H82" s="240">
        <v>0.10199999999999999</v>
      </c>
      <c r="I82" s="239">
        <v>5.1999999999999998E-2</v>
      </c>
      <c r="J82" s="240">
        <v>7.6999999999999999E-2</v>
      </c>
      <c r="K82" s="239">
        <v>8.0000000000000002E-3</v>
      </c>
      <c r="L82" s="240">
        <v>1.4E-2</v>
      </c>
      <c r="M82" s="239">
        <v>9.4E-2</v>
      </c>
      <c r="N82" s="241">
        <v>0.20900000000000002</v>
      </c>
      <c r="P82" s="25">
        <f t="shared" ref="P82:W82" si="134">C82/C$83</f>
        <v>3.9062500000000002E-4</v>
      </c>
      <c r="Q82" s="25">
        <f t="shared" si="134"/>
        <v>1.1572399826414003E-3</v>
      </c>
      <c r="R82" s="25">
        <f t="shared" si="134"/>
        <v>3.4364261168384875E-3</v>
      </c>
      <c r="S82" s="25">
        <f t="shared" si="134"/>
        <v>1.3626298756600236E-3</v>
      </c>
      <c r="T82" s="25">
        <f t="shared" si="134"/>
        <v>2.1853146853146856E-2</v>
      </c>
      <c r="U82" s="25">
        <f t="shared" si="134"/>
        <v>3.8102353380649975E-2</v>
      </c>
      <c r="V82" s="25">
        <f t="shared" si="134"/>
        <v>3.9816232771822356E-2</v>
      </c>
      <c r="W82" s="25">
        <f t="shared" si="134"/>
        <v>7.8780437896460009E-3</v>
      </c>
      <c r="Z82" s="208"/>
    </row>
    <row r="83" spans="1:26" ht="13.8">
      <c r="A83" s="234" t="s">
        <v>2540</v>
      </c>
      <c r="B83" s="225"/>
      <c r="C83" s="235">
        <v>2.56</v>
      </c>
      <c r="D83" s="236">
        <v>6.9130000000000003</v>
      </c>
      <c r="E83" s="235">
        <v>2.3280000000000003</v>
      </c>
      <c r="F83" s="236">
        <v>5.8710000000000013</v>
      </c>
      <c r="G83" s="235">
        <v>1.1439999999999999</v>
      </c>
      <c r="H83" s="236">
        <v>2.677</v>
      </c>
      <c r="I83" s="235">
        <v>1.306</v>
      </c>
      <c r="J83" s="236">
        <v>9.7739999999999991</v>
      </c>
      <c r="K83" s="235">
        <v>3.0859999999999999</v>
      </c>
      <c r="L83" s="236">
        <v>13.703999999999999</v>
      </c>
      <c r="M83" s="235">
        <v>10.423999999999999</v>
      </c>
      <c r="N83" s="237">
        <v>38.939</v>
      </c>
      <c r="P83" s="25"/>
      <c r="Q83" s="25"/>
      <c r="R83" s="25"/>
      <c r="S83" s="25"/>
      <c r="T83" s="25"/>
      <c r="U83" s="25"/>
      <c r="V83" s="25"/>
      <c r="W83" s="25"/>
      <c r="Z83" s="208"/>
    </row>
    <row r="84" spans="1:26" ht="13.8">
      <c r="A84" s="234" t="s">
        <v>105</v>
      </c>
      <c r="B84" s="234" t="s">
        <v>59</v>
      </c>
      <c r="C84" s="235">
        <v>0</v>
      </c>
      <c r="D84" s="236">
        <v>0</v>
      </c>
      <c r="E84" s="235">
        <v>0</v>
      </c>
      <c r="F84" s="236">
        <v>0</v>
      </c>
      <c r="G84" s="235">
        <v>0</v>
      </c>
      <c r="H84" s="236">
        <v>0</v>
      </c>
      <c r="I84" s="235">
        <v>0</v>
      </c>
      <c r="J84" s="236">
        <v>0</v>
      </c>
      <c r="K84" s="235">
        <v>0</v>
      </c>
      <c r="L84" s="236">
        <v>0</v>
      </c>
      <c r="M84" s="235">
        <v>0</v>
      </c>
      <c r="N84" s="237">
        <v>0</v>
      </c>
      <c r="P84" s="25">
        <f t="shared" ref="P84:W84" si="135">C84/C$93</f>
        <v>0</v>
      </c>
      <c r="Q84" s="25">
        <f t="shared" si="135"/>
        <v>0</v>
      </c>
      <c r="R84" s="25">
        <f t="shared" si="135"/>
        <v>0</v>
      </c>
      <c r="S84" s="25">
        <f t="shared" si="135"/>
        <v>0</v>
      </c>
      <c r="T84" s="25">
        <f t="shared" si="135"/>
        <v>0</v>
      </c>
      <c r="U84" s="25">
        <f t="shared" si="135"/>
        <v>0</v>
      </c>
      <c r="V84" s="25">
        <f t="shared" si="135"/>
        <v>0</v>
      </c>
      <c r="W84" s="25">
        <f t="shared" si="135"/>
        <v>0</v>
      </c>
      <c r="Z84" s="208"/>
    </row>
    <row r="85" spans="1:26" ht="13.8">
      <c r="A85" s="229"/>
      <c r="B85" s="238" t="s">
        <v>58</v>
      </c>
      <c r="C85" s="239">
        <v>0</v>
      </c>
      <c r="D85" s="240">
        <v>1E-3</v>
      </c>
      <c r="E85" s="239">
        <v>0</v>
      </c>
      <c r="F85" s="240">
        <v>0</v>
      </c>
      <c r="G85" s="239">
        <v>0</v>
      </c>
      <c r="H85" s="240">
        <v>0</v>
      </c>
      <c r="I85" s="239">
        <v>1E-3</v>
      </c>
      <c r="J85" s="240">
        <v>2E-3</v>
      </c>
      <c r="K85" s="239">
        <v>1E-3</v>
      </c>
      <c r="L85" s="240">
        <v>2E-3</v>
      </c>
      <c r="M85" s="239">
        <v>2E-3</v>
      </c>
      <c r="N85" s="241">
        <v>5.0000000000000001E-3</v>
      </c>
      <c r="P85" s="25">
        <f t="shared" ref="P85:W85" si="136">C85/C$93</f>
        <v>0</v>
      </c>
      <c r="Q85" s="25">
        <f t="shared" si="136"/>
        <v>3.8461538461538464E-2</v>
      </c>
      <c r="R85" s="25">
        <f t="shared" si="136"/>
        <v>0</v>
      </c>
      <c r="S85" s="25">
        <f t="shared" si="136"/>
        <v>0</v>
      </c>
      <c r="T85" s="25">
        <f t="shared" si="136"/>
        <v>0</v>
      </c>
      <c r="U85" s="25">
        <f t="shared" si="136"/>
        <v>0</v>
      </c>
      <c r="V85" s="25">
        <f t="shared" si="136"/>
        <v>0.125</v>
      </c>
      <c r="W85" s="25">
        <f t="shared" si="136"/>
        <v>0.15384615384615383</v>
      </c>
      <c r="Z85" s="208"/>
    </row>
    <row r="86" spans="1:26" ht="13.8">
      <c r="A86" s="229"/>
      <c r="B86" s="238" t="s">
        <v>57</v>
      </c>
      <c r="C86" s="239">
        <v>3.0000000000000001E-3</v>
      </c>
      <c r="D86" s="240">
        <v>1E-3</v>
      </c>
      <c r="E86" s="239">
        <v>1E-3</v>
      </c>
      <c r="F86" s="240">
        <v>2E-3</v>
      </c>
      <c r="G86" s="239">
        <v>0</v>
      </c>
      <c r="H86" s="240">
        <v>0</v>
      </c>
      <c r="I86" s="239">
        <v>0</v>
      </c>
      <c r="J86" s="240">
        <v>0</v>
      </c>
      <c r="K86" s="239">
        <v>0</v>
      </c>
      <c r="L86" s="240">
        <v>0</v>
      </c>
      <c r="M86" s="239">
        <v>4.0000000000000001E-3</v>
      </c>
      <c r="N86" s="241">
        <v>3.0000000000000001E-3</v>
      </c>
      <c r="P86" s="25">
        <f t="shared" ref="P86:W86" si="137">C86/C$93</f>
        <v>3.4482758620689655E-2</v>
      </c>
      <c r="Q86" s="25">
        <f t="shared" si="137"/>
        <v>3.8461538461538464E-2</v>
      </c>
      <c r="R86" s="25">
        <f t="shared" si="137"/>
        <v>9.9999999999999978E-2</v>
      </c>
      <c r="S86" s="25">
        <f t="shared" si="137"/>
        <v>6.4516129032258063E-2</v>
      </c>
      <c r="T86" s="25">
        <f t="shared" si="137"/>
        <v>0</v>
      </c>
      <c r="U86" s="25">
        <f t="shared" si="137"/>
        <v>0</v>
      </c>
      <c r="V86" s="25">
        <f t="shared" si="137"/>
        <v>0</v>
      </c>
      <c r="W86" s="25">
        <f t="shared" si="137"/>
        <v>0</v>
      </c>
      <c r="Z86" s="208"/>
    </row>
    <row r="87" spans="1:26" ht="13.8">
      <c r="A87" s="229"/>
      <c r="B87" s="238" t="s">
        <v>61</v>
      </c>
      <c r="C87" s="239">
        <v>0</v>
      </c>
      <c r="D87" s="240">
        <v>1E-3</v>
      </c>
      <c r="E87" s="239">
        <v>0</v>
      </c>
      <c r="F87" s="240">
        <v>1E-3</v>
      </c>
      <c r="G87" s="239">
        <v>1E-3</v>
      </c>
      <c r="H87" s="240">
        <v>3.0000000000000001E-3</v>
      </c>
      <c r="I87" s="239">
        <v>0</v>
      </c>
      <c r="J87" s="240">
        <v>1E-3</v>
      </c>
      <c r="K87" s="239">
        <v>2E-3</v>
      </c>
      <c r="L87" s="240">
        <v>4.0000000000000001E-3</v>
      </c>
      <c r="M87" s="239">
        <v>3.0000000000000001E-3</v>
      </c>
      <c r="N87" s="241">
        <v>0.01</v>
      </c>
      <c r="P87" s="25">
        <f t="shared" ref="P87:W87" si="138">C87/C$93</f>
        <v>0</v>
      </c>
      <c r="Q87" s="25">
        <f t="shared" si="138"/>
        <v>3.8461538461538464E-2</v>
      </c>
      <c r="R87" s="25">
        <f t="shared" si="138"/>
        <v>0</v>
      </c>
      <c r="S87" s="25">
        <f t="shared" si="138"/>
        <v>3.2258064516129031E-2</v>
      </c>
      <c r="T87" s="25">
        <f t="shared" si="138"/>
        <v>8.3333333333333329E-2</v>
      </c>
      <c r="U87" s="25">
        <f t="shared" si="138"/>
        <v>0.15789473684210528</v>
      </c>
      <c r="V87" s="25">
        <f t="shared" si="138"/>
        <v>0</v>
      </c>
      <c r="W87" s="25">
        <f t="shared" si="138"/>
        <v>7.6923076923076913E-2</v>
      </c>
      <c r="Z87" s="208"/>
    </row>
    <row r="88" spans="1:26" ht="13.8">
      <c r="A88" s="229"/>
      <c r="B88" s="238" t="s">
        <v>60</v>
      </c>
      <c r="C88" s="239">
        <v>0</v>
      </c>
      <c r="D88" s="240">
        <v>0</v>
      </c>
      <c r="E88" s="239">
        <v>0</v>
      </c>
      <c r="F88" s="240">
        <v>0</v>
      </c>
      <c r="G88" s="239">
        <v>0</v>
      </c>
      <c r="H88" s="240">
        <v>0</v>
      </c>
      <c r="I88" s="239">
        <v>2E-3</v>
      </c>
      <c r="J88" s="240">
        <v>6.0000000000000001E-3</v>
      </c>
      <c r="K88" s="239">
        <v>0</v>
      </c>
      <c r="L88" s="240">
        <v>0</v>
      </c>
      <c r="M88" s="239">
        <v>2E-3</v>
      </c>
      <c r="N88" s="241">
        <v>6.0000000000000001E-3</v>
      </c>
      <c r="P88" s="25">
        <f t="shared" ref="P88:W88" si="139">C88/C$93</f>
        <v>0</v>
      </c>
      <c r="Q88" s="25">
        <f t="shared" si="139"/>
        <v>0</v>
      </c>
      <c r="R88" s="25">
        <f t="shared" si="139"/>
        <v>0</v>
      </c>
      <c r="S88" s="25">
        <f t="shared" si="139"/>
        <v>0</v>
      </c>
      <c r="T88" s="25">
        <f t="shared" si="139"/>
        <v>0</v>
      </c>
      <c r="U88" s="25">
        <f t="shared" si="139"/>
        <v>0</v>
      </c>
      <c r="V88" s="25">
        <f t="shared" si="139"/>
        <v>0.25</v>
      </c>
      <c r="W88" s="25">
        <f t="shared" si="139"/>
        <v>0.46153846153846151</v>
      </c>
      <c r="Z88" s="208"/>
    </row>
    <row r="89" spans="1:26" ht="13.8">
      <c r="A89" s="229"/>
      <c r="B89" s="238" t="s">
        <v>56</v>
      </c>
      <c r="C89" s="239">
        <v>0</v>
      </c>
      <c r="D89" s="240">
        <v>0</v>
      </c>
      <c r="E89" s="239">
        <v>0</v>
      </c>
      <c r="F89" s="240">
        <v>0</v>
      </c>
      <c r="G89" s="239">
        <v>0</v>
      </c>
      <c r="H89" s="240">
        <v>0</v>
      </c>
      <c r="I89" s="239">
        <v>0</v>
      </c>
      <c r="J89" s="240">
        <v>0</v>
      </c>
      <c r="K89" s="239">
        <v>0</v>
      </c>
      <c r="L89" s="240">
        <v>0</v>
      </c>
      <c r="M89" s="239">
        <v>0</v>
      </c>
      <c r="N89" s="241">
        <v>0</v>
      </c>
      <c r="P89" s="25">
        <f t="shared" ref="P89:W89" si="140">C89/C$93</f>
        <v>0</v>
      </c>
      <c r="Q89" s="25">
        <f t="shared" si="140"/>
        <v>0</v>
      </c>
      <c r="R89" s="25">
        <f t="shared" si="140"/>
        <v>0</v>
      </c>
      <c r="S89" s="25">
        <f t="shared" si="140"/>
        <v>0</v>
      </c>
      <c r="T89" s="25">
        <f t="shared" si="140"/>
        <v>0</v>
      </c>
      <c r="U89" s="25">
        <f t="shared" si="140"/>
        <v>0</v>
      </c>
      <c r="V89" s="25">
        <f t="shared" si="140"/>
        <v>0</v>
      </c>
      <c r="W89" s="25">
        <f t="shared" si="140"/>
        <v>0</v>
      </c>
      <c r="Z89" s="208"/>
    </row>
    <row r="90" spans="1:26" ht="13.8">
      <c r="A90" s="229"/>
      <c r="B90" s="238" t="s">
        <v>54</v>
      </c>
      <c r="C90" s="239">
        <v>8.4000000000000005E-2</v>
      </c>
      <c r="D90" s="240">
        <v>2.1999999999999999E-2</v>
      </c>
      <c r="E90" s="239">
        <v>8.0000000000000002E-3</v>
      </c>
      <c r="F90" s="240">
        <v>2.5000000000000001E-2</v>
      </c>
      <c r="G90" s="239">
        <v>1.0999999999999999E-2</v>
      </c>
      <c r="H90" s="240">
        <v>1.6E-2</v>
      </c>
      <c r="I90" s="239">
        <v>5.0000000000000001E-3</v>
      </c>
      <c r="J90" s="240">
        <v>4.0000000000000001E-3</v>
      </c>
      <c r="K90" s="239">
        <v>0</v>
      </c>
      <c r="L90" s="240">
        <v>0</v>
      </c>
      <c r="M90" s="239">
        <v>0.108</v>
      </c>
      <c r="N90" s="241">
        <v>6.7000000000000004E-2</v>
      </c>
      <c r="P90" s="25">
        <f t="shared" ref="P90:W90" si="141">C90/C$93</f>
        <v>0.96551724137931028</v>
      </c>
      <c r="Q90" s="25">
        <f t="shared" si="141"/>
        <v>0.84615384615384615</v>
      </c>
      <c r="R90" s="25">
        <f t="shared" si="141"/>
        <v>0.79999999999999982</v>
      </c>
      <c r="S90" s="25">
        <f t="shared" si="141"/>
        <v>0.80645161290322587</v>
      </c>
      <c r="T90" s="25">
        <f t="shared" si="141"/>
        <v>0.91666666666666663</v>
      </c>
      <c r="U90" s="25">
        <f t="shared" si="141"/>
        <v>0.8421052631578948</v>
      </c>
      <c r="V90" s="25">
        <f t="shared" si="141"/>
        <v>0.625</v>
      </c>
      <c r="W90" s="25">
        <f t="shared" si="141"/>
        <v>0.30769230769230765</v>
      </c>
      <c r="Z90" s="208"/>
    </row>
    <row r="91" spans="1:26" ht="13.8">
      <c r="A91" s="229"/>
      <c r="B91" s="238" t="s">
        <v>55</v>
      </c>
      <c r="C91" s="239">
        <v>0</v>
      </c>
      <c r="D91" s="240">
        <v>0</v>
      </c>
      <c r="E91" s="239">
        <v>0</v>
      </c>
      <c r="F91" s="240">
        <v>0</v>
      </c>
      <c r="G91" s="239">
        <v>0</v>
      </c>
      <c r="H91" s="240">
        <v>0</v>
      </c>
      <c r="I91" s="239">
        <v>0</v>
      </c>
      <c r="J91" s="240">
        <v>0</v>
      </c>
      <c r="K91" s="239">
        <v>0</v>
      </c>
      <c r="L91" s="240">
        <v>0</v>
      </c>
      <c r="M91" s="239">
        <v>0</v>
      </c>
      <c r="N91" s="241">
        <v>0</v>
      </c>
      <c r="P91" s="25">
        <f t="shared" ref="P91:W91" si="142">C91/C$93</f>
        <v>0</v>
      </c>
      <c r="Q91" s="25">
        <f t="shared" si="142"/>
        <v>0</v>
      </c>
      <c r="R91" s="25">
        <f t="shared" si="142"/>
        <v>0</v>
      </c>
      <c r="S91" s="25">
        <f t="shared" si="142"/>
        <v>0</v>
      </c>
      <c r="T91" s="25">
        <f t="shared" si="142"/>
        <v>0</v>
      </c>
      <c r="U91" s="25">
        <f t="shared" si="142"/>
        <v>0</v>
      </c>
      <c r="V91" s="25">
        <f t="shared" si="142"/>
        <v>0</v>
      </c>
      <c r="W91" s="25">
        <f t="shared" si="142"/>
        <v>0</v>
      </c>
      <c r="Z91" s="208"/>
    </row>
    <row r="92" spans="1:26" ht="13.8">
      <c r="A92" s="229"/>
      <c r="B92" s="238" t="s">
        <v>53</v>
      </c>
      <c r="C92" s="239">
        <v>0</v>
      </c>
      <c r="D92" s="240">
        <v>1E-3</v>
      </c>
      <c r="E92" s="239">
        <v>1E-3</v>
      </c>
      <c r="F92" s="240">
        <v>3.0000000000000001E-3</v>
      </c>
      <c r="G92" s="239">
        <v>0</v>
      </c>
      <c r="H92" s="240">
        <v>0</v>
      </c>
      <c r="I92" s="239">
        <v>0</v>
      </c>
      <c r="J92" s="240">
        <v>0</v>
      </c>
      <c r="K92" s="239">
        <v>0</v>
      </c>
      <c r="L92" s="240">
        <v>1E-3</v>
      </c>
      <c r="M92" s="239">
        <v>1E-3</v>
      </c>
      <c r="N92" s="241">
        <v>5.0000000000000001E-3</v>
      </c>
      <c r="P92" s="25">
        <f t="shared" ref="P92:W92" si="143">C92/C$93</f>
        <v>0</v>
      </c>
      <c r="Q92" s="25">
        <f t="shared" si="143"/>
        <v>3.8461538461538464E-2</v>
      </c>
      <c r="R92" s="25">
        <f t="shared" si="143"/>
        <v>9.9999999999999978E-2</v>
      </c>
      <c r="S92" s="25">
        <f t="shared" si="143"/>
        <v>9.6774193548387094E-2</v>
      </c>
      <c r="T92" s="25">
        <f t="shared" si="143"/>
        <v>0</v>
      </c>
      <c r="U92" s="25">
        <f t="shared" si="143"/>
        <v>0</v>
      </c>
      <c r="V92" s="25">
        <f t="shared" si="143"/>
        <v>0</v>
      </c>
      <c r="W92" s="25">
        <f t="shared" si="143"/>
        <v>0</v>
      </c>
      <c r="Z92" s="208"/>
    </row>
    <row r="93" spans="1:26" ht="13.8">
      <c r="A93" s="234" t="s">
        <v>2541</v>
      </c>
      <c r="B93" s="225"/>
      <c r="C93" s="235">
        <v>8.7000000000000008E-2</v>
      </c>
      <c r="D93" s="236">
        <v>2.5999999999999999E-2</v>
      </c>
      <c r="E93" s="235">
        <v>1.0000000000000002E-2</v>
      </c>
      <c r="F93" s="236">
        <v>3.1E-2</v>
      </c>
      <c r="G93" s="235">
        <v>1.2E-2</v>
      </c>
      <c r="H93" s="236">
        <v>1.9E-2</v>
      </c>
      <c r="I93" s="235">
        <v>8.0000000000000002E-3</v>
      </c>
      <c r="J93" s="236">
        <v>1.3000000000000001E-2</v>
      </c>
      <c r="K93" s="235">
        <v>3.0000000000000001E-3</v>
      </c>
      <c r="L93" s="236">
        <v>7.0000000000000001E-3</v>
      </c>
      <c r="M93" s="235">
        <v>0.12</v>
      </c>
      <c r="N93" s="237">
        <v>9.6000000000000002E-2</v>
      </c>
      <c r="P93" s="25"/>
      <c r="Q93" s="25"/>
      <c r="R93" s="25"/>
      <c r="S93" s="25"/>
      <c r="T93" s="25"/>
      <c r="U93" s="25"/>
      <c r="V93" s="25"/>
      <c r="W93" s="25"/>
      <c r="Z93" s="208"/>
    </row>
    <row r="94" spans="1:26" ht="13.8">
      <c r="A94" s="234" t="s">
        <v>106</v>
      </c>
      <c r="B94" s="234" t="s">
        <v>59</v>
      </c>
      <c r="C94" s="235">
        <v>0</v>
      </c>
      <c r="D94" s="236">
        <v>0</v>
      </c>
      <c r="E94" s="235">
        <v>1E-3</v>
      </c>
      <c r="F94" s="236">
        <v>4.0000000000000001E-3</v>
      </c>
      <c r="G94" s="235">
        <v>0</v>
      </c>
      <c r="H94" s="236">
        <v>0</v>
      </c>
      <c r="I94" s="235">
        <v>2E-3</v>
      </c>
      <c r="J94" s="236">
        <v>0</v>
      </c>
      <c r="K94" s="235"/>
      <c r="L94" s="236"/>
      <c r="M94" s="235">
        <v>3.0000000000000001E-3</v>
      </c>
      <c r="N94" s="237">
        <v>4.0000000000000001E-3</v>
      </c>
      <c r="P94" s="25">
        <f t="shared" ref="P94:W94" si="144">C94/C$103</f>
        <v>0</v>
      </c>
      <c r="Q94" s="25">
        <f t="shared" si="144"/>
        <v>0</v>
      </c>
      <c r="R94" s="25">
        <f t="shared" si="144"/>
        <v>8.1168831168831174E-4</v>
      </c>
      <c r="S94" s="25">
        <f t="shared" si="144"/>
        <v>1.1138958507379559E-3</v>
      </c>
      <c r="T94" s="25">
        <f t="shared" si="144"/>
        <v>0</v>
      </c>
      <c r="U94" s="25">
        <f t="shared" si="144"/>
        <v>0</v>
      </c>
      <c r="V94" s="25">
        <f t="shared" si="144"/>
        <v>1.6666666666666666E-2</v>
      </c>
      <c r="W94" s="25">
        <f t="shared" si="144"/>
        <v>0</v>
      </c>
      <c r="Z94" s="208"/>
    </row>
    <row r="95" spans="1:26" ht="13.8">
      <c r="A95" s="229"/>
      <c r="B95" s="238" t="s">
        <v>58</v>
      </c>
      <c r="C95" s="239">
        <v>0.245</v>
      </c>
      <c r="D95" s="240">
        <v>0.497</v>
      </c>
      <c r="E95" s="239">
        <v>0.39900000000000002</v>
      </c>
      <c r="F95" s="240">
        <v>1.546</v>
      </c>
      <c r="G95" s="239">
        <v>1.7999999999999999E-2</v>
      </c>
      <c r="H95" s="240">
        <v>8.5999999999999993E-2</v>
      </c>
      <c r="I95" s="239">
        <v>0</v>
      </c>
      <c r="J95" s="240">
        <v>0</v>
      </c>
      <c r="K95" s="239">
        <v>1.7999999999999999E-2</v>
      </c>
      <c r="L95" s="240">
        <v>5.3999999999999999E-2</v>
      </c>
      <c r="M95" s="239">
        <v>0.68</v>
      </c>
      <c r="N95" s="241">
        <v>2.1829999999999998</v>
      </c>
      <c r="P95" s="25">
        <f t="shared" ref="P95:W95" si="145">C95/C$103</f>
        <v>0.33933518005540164</v>
      </c>
      <c r="Q95" s="25">
        <f t="shared" si="145"/>
        <v>0.26923076923076927</v>
      </c>
      <c r="R95" s="25">
        <f t="shared" si="145"/>
        <v>0.32386363636363641</v>
      </c>
      <c r="S95" s="25">
        <f t="shared" si="145"/>
        <v>0.43052074631021997</v>
      </c>
      <c r="T95" s="25">
        <f t="shared" si="145"/>
        <v>8.9108910891089105E-2</v>
      </c>
      <c r="U95" s="25">
        <f t="shared" si="145"/>
        <v>0.1329211746522411</v>
      </c>
      <c r="V95" s="25">
        <f t="shared" si="145"/>
        <v>0</v>
      </c>
      <c r="W95" s="25">
        <f t="shared" si="145"/>
        <v>0</v>
      </c>
      <c r="Z95" s="208"/>
    </row>
    <row r="96" spans="1:26" ht="13.8">
      <c r="A96" s="229"/>
      <c r="B96" s="238" t="s">
        <v>57</v>
      </c>
      <c r="C96" s="239">
        <v>0.125</v>
      </c>
      <c r="D96" s="240">
        <v>0.377</v>
      </c>
      <c r="E96" s="239">
        <v>8.5999999999999993E-2</v>
      </c>
      <c r="F96" s="240">
        <v>0.31900000000000001</v>
      </c>
      <c r="G96" s="239">
        <v>8.4000000000000005E-2</v>
      </c>
      <c r="H96" s="240">
        <v>0.20799999999999999</v>
      </c>
      <c r="I96" s="239">
        <v>4.2000000000000003E-2</v>
      </c>
      <c r="J96" s="240">
        <v>0.13400000000000001</v>
      </c>
      <c r="K96" s="239"/>
      <c r="L96" s="240"/>
      <c r="M96" s="239">
        <v>0.33699999999999997</v>
      </c>
      <c r="N96" s="241">
        <v>1.0379999999999998</v>
      </c>
      <c r="P96" s="25">
        <f t="shared" ref="P96:W96" si="146">C96/C$103</f>
        <v>0.17313019390581719</v>
      </c>
      <c r="Q96" s="25">
        <f t="shared" si="146"/>
        <v>0.20422535211267609</v>
      </c>
      <c r="R96" s="25">
        <f t="shared" si="146"/>
        <v>6.9805194805194801E-2</v>
      </c>
      <c r="S96" s="25">
        <f t="shared" si="146"/>
        <v>8.8833194096351986E-2</v>
      </c>
      <c r="T96" s="25">
        <f t="shared" si="146"/>
        <v>0.41584158415841588</v>
      </c>
      <c r="U96" s="25">
        <f t="shared" si="146"/>
        <v>0.32148377125193195</v>
      </c>
      <c r="V96" s="25">
        <f t="shared" si="146"/>
        <v>0.35</v>
      </c>
      <c r="W96" s="25">
        <f t="shared" si="146"/>
        <v>0.41614906832298137</v>
      </c>
      <c r="Z96" s="208"/>
    </row>
    <row r="97" spans="1:26" ht="13.8">
      <c r="A97" s="229"/>
      <c r="B97" s="238" t="s">
        <v>61</v>
      </c>
      <c r="C97" s="239">
        <v>0.30199999999999999</v>
      </c>
      <c r="D97" s="240">
        <v>0.86499999999999999</v>
      </c>
      <c r="E97" s="239">
        <v>0.31</v>
      </c>
      <c r="F97" s="240">
        <v>0.57399999999999995</v>
      </c>
      <c r="G97" s="239">
        <v>3.3000000000000002E-2</v>
      </c>
      <c r="H97" s="240">
        <v>7.0000000000000007E-2</v>
      </c>
      <c r="I97" s="239">
        <v>3.1E-2</v>
      </c>
      <c r="J97" s="240">
        <v>7.6999999999999999E-2</v>
      </c>
      <c r="K97" s="239"/>
      <c r="L97" s="240"/>
      <c r="M97" s="239">
        <v>0.67600000000000005</v>
      </c>
      <c r="N97" s="241">
        <v>1.5860000000000001</v>
      </c>
      <c r="P97" s="25">
        <f t="shared" ref="P97:W97" si="147">C97/C$103</f>
        <v>0.4182825484764543</v>
      </c>
      <c r="Q97" s="25">
        <f t="shared" si="147"/>
        <v>0.46858071505958837</v>
      </c>
      <c r="R97" s="25">
        <f t="shared" si="147"/>
        <v>0.25162337662337664</v>
      </c>
      <c r="S97" s="25">
        <f t="shared" si="147"/>
        <v>0.15984405458089668</v>
      </c>
      <c r="T97" s="25">
        <f t="shared" si="147"/>
        <v>0.16336633663366337</v>
      </c>
      <c r="U97" s="25">
        <f t="shared" si="147"/>
        <v>0.10819165378670789</v>
      </c>
      <c r="V97" s="25">
        <f t="shared" si="147"/>
        <v>0.2583333333333333</v>
      </c>
      <c r="W97" s="25">
        <f t="shared" si="147"/>
        <v>0.23913043478260868</v>
      </c>
      <c r="Z97" s="208"/>
    </row>
    <row r="98" spans="1:26" ht="13.8">
      <c r="A98" s="229"/>
      <c r="B98" s="238" t="s">
        <v>60</v>
      </c>
      <c r="C98" s="239">
        <v>0</v>
      </c>
      <c r="D98" s="240">
        <v>0</v>
      </c>
      <c r="E98" s="239">
        <v>0</v>
      </c>
      <c r="F98" s="240">
        <v>0</v>
      </c>
      <c r="G98" s="239">
        <v>2.4E-2</v>
      </c>
      <c r="H98" s="240">
        <v>0.17100000000000001</v>
      </c>
      <c r="I98" s="239">
        <v>0</v>
      </c>
      <c r="J98" s="240">
        <v>0</v>
      </c>
      <c r="K98" s="239"/>
      <c r="L98" s="240"/>
      <c r="M98" s="239">
        <v>2.4E-2</v>
      </c>
      <c r="N98" s="241">
        <v>0.17100000000000001</v>
      </c>
      <c r="P98" s="25">
        <f t="shared" ref="P98:W98" si="148">C98/C$103</f>
        <v>0</v>
      </c>
      <c r="Q98" s="25">
        <f t="shared" si="148"/>
        <v>0</v>
      </c>
      <c r="R98" s="25">
        <f t="shared" si="148"/>
        <v>0</v>
      </c>
      <c r="S98" s="25">
        <f t="shared" si="148"/>
        <v>0</v>
      </c>
      <c r="T98" s="25">
        <f t="shared" si="148"/>
        <v>0.11881188118811882</v>
      </c>
      <c r="U98" s="25">
        <f t="shared" si="148"/>
        <v>0.2642967542503864</v>
      </c>
      <c r="V98" s="25">
        <f t="shared" si="148"/>
        <v>0</v>
      </c>
      <c r="W98" s="25">
        <f t="shared" si="148"/>
        <v>0</v>
      </c>
      <c r="Z98" s="208"/>
    </row>
    <row r="99" spans="1:26" ht="13.8">
      <c r="A99" s="229"/>
      <c r="B99" s="238" t="s">
        <v>56</v>
      </c>
      <c r="C99" s="239">
        <v>7.0000000000000001E-3</v>
      </c>
      <c r="D99" s="240">
        <v>1.6E-2</v>
      </c>
      <c r="E99" s="239">
        <v>0.20899999999999999</v>
      </c>
      <c r="F99" s="240">
        <v>0.57799999999999996</v>
      </c>
      <c r="G99" s="239">
        <v>4.0000000000000001E-3</v>
      </c>
      <c r="H99" s="240">
        <v>7.0000000000000001E-3</v>
      </c>
      <c r="I99" s="239">
        <v>0</v>
      </c>
      <c r="J99" s="240">
        <v>0</v>
      </c>
      <c r="K99" s="239"/>
      <c r="L99" s="240"/>
      <c r="M99" s="239">
        <v>0.22</v>
      </c>
      <c r="N99" s="241">
        <v>0.60099999999999998</v>
      </c>
      <c r="P99" s="25">
        <f t="shared" ref="P99:W99" si="149">C99/C$103</f>
        <v>9.6952908587257629E-3</v>
      </c>
      <c r="Q99" s="25">
        <f t="shared" si="149"/>
        <v>8.6673889490790912E-3</v>
      </c>
      <c r="R99" s="25">
        <f t="shared" si="149"/>
        <v>0.16964285714285715</v>
      </c>
      <c r="S99" s="25">
        <f t="shared" si="149"/>
        <v>0.16095795043163463</v>
      </c>
      <c r="T99" s="25">
        <f t="shared" si="149"/>
        <v>1.9801980198019802E-2</v>
      </c>
      <c r="U99" s="25">
        <f t="shared" si="149"/>
        <v>1.0819165378670788E-2</v>
      </c>
      <c r="V99" s="25">
        <f t="shared" si="149"/>
        <v>0</v>
      </c>
      <c r="W99" s="25">
        <f t="shared" si="149"/>
        <v>0</v>
      </c>
      <c r="Z99" s="208"/>
    </row>
    <row r="100" spans="1:26" ht="13.8">
      <c r="A100" s="229"/>
      <c r="B100" s="238" t="s">
        <v>54</v>
      </c>
      <c r="C100" s="239">
        <v>8.0000000000000002E-3</v>
      </c>
      <c r="D100" s="240">
        <v>1.2999999999999999E-2</v>
      </c>
      <c r="E100" s="239">
        <v>3.0000000000000001E-3</v>
      </c>
      <c r="F100" s="240">
        <v>8.0000000000000002E-3</v>
      </c>
      <c r="G100" s="239">
        <v>1.7999999999999999E-2</v>
      </c>
      <c r="H100" s="240">
        <v>3.1E-2</v>
      </c>
      <c r="I100" s="239">
        <v>1.6E-2</v>
      </c>
      <c r="J100" s="240">
        <v>0.05</v>
      </c>
      <c r="K100" s="239"/>
      <c r="L100" s="240"/>
      <c r="M100" s="239">
        <v>4.4999999999999998E-2</v>
      </c>
      <c r="N100" s="241">
        <v>0.10200000000000001</v>
      </c>
      <c r="P100" s="25">
        <f t="shared" ref="P100:W100" si="150">C100/C$103</f>
        <v>1.1080332409972299E-2</v>
      </c>
      <c r="Q100" s="25">
        <f t="shared" si="150"/>
        <v>7.0422535211267616E-3</v>
      </c>
      <c r="R100" s="25">
        <f t="shared" si="150"/>
        <v>2.435064935064935E-3</v>
      </c>
      <c r="S100" s="25">
        <f t="shared" si="150"/>
        <v>2.2277917014759119E-3</v>
      </c>
      <c r="T100" s="25">
        <f t="shared" si="150"/>
        <v>8.9108910891089105E-2</v>
      </c>
      <c r="U100" s="25">
        <f t="shared" si="150"/>
        <v>4.7913446676970631E-2</v>
      </c>
      <c r="V100" s="25">
        <f t="shared" si="150"/>
        <v>0.13333333333333333</v>
      </c>
      <c r="W100" s="25">
        <f t="shared" si="150"/>
        <v>0.15527950310559008</v>
      </c>
      <c r="Z100" s="208"/>
    </row>
    <row r="101" spans="1:26" ht="13.8">
      <c r="A101" s="229"/>
      <c r="B101" s="238" t="s">
        <v>55</v>
      </c>
      <c r="C101" s="239">
        <v>1.2999999999999999E-2</v>
      </c>
      <c r="D101" s="240">
        <v>3.9E-2</v>
      </c>
      <c r="E101" s="239">
        <v>0.157</v>
      </c>
      <c r="F101" s="240">
        <v>0.46600000000000003</v>
      </c>
      <c r="G101" s="239">
        <v>2.1000000000000001E-2</v>
      </c>
      <c r="H101" s="240">
        <v>7.3999999999999996E-2</v>
      </c>
      <c r="I101" s="239">
        <v>1.4999999999999999E-2</v>
      </c>
      <c r="J101" s="240">
        <v>4.3999999999999997E-2</v>
      </c>
      <c r="K101" s="239"/>
      <c r="L101" s="240"/>
      <c r="M101" s="239">
        <v>0.20600000000000002</v>
      </c>
      <c r="N101" s="241">
        <v>0.623</v>
      </c>
      <c r="P101" s="25">
        <f t="shared" ref="P101:W101" si="151">C101/C$103</f>
        <v>1.8005540166204984E-2</v>
      </c>
      <c r="Q101" s="25">
        <f t="shared" si="151"/>
        <v>2.1126760563380285E-2</v>
      </c>
      <c r="R101" s="25">
        <f t="shared" si="151"/>
        <v>0.12743506493506493</v>
      </c>
      <c r="S101" s="25">
        <f t="shared" si="151"/>
        <v>0.12976886661097187</v>
      </c>
      <c r="T101" s="25">
        <f t="shared" si="151"/>
        <v>0.10396039603960397</v>
      </c>
      <c r="U101" s="25">
        <f t="shared" si="151"/>
        <v>0.11437403400309118</v>
      </c>
      <c r="V101" s="25">
        <f t="shared" si="151"/>
        <v>0.12499999999999999</v>
      </c>
      <c r="W101" s="25">
        <f t="shared" si="151"/>
        <v>0.13664596273291924</v>
      </c>
      <c r="Z101" s="208"/>
    </row>
    <row r="102" spans="1:26" ht="13.8">
      <c r="A102" s="229"/>
      <c r="B102" s="238" t="s">
        <v>53</v>
      </c>
      <c r="C102" s="239">
        <v>2.1999999999999999E-2</v>
      </c>
      <c r="D102" s="240">
        <v>3.9E-2</v>
      </c>
      <c r="E102" s="239">
        <v>6.7000000000000004E-2</v>
      </c>
      <c r="F102" s="240">
        <v>9.6000000000000002E-2</v>
      </c>
      <c r="G102" s="239">
        <v>0</v>
      </c>
      <c r="H102" s="240">
        <v>0</v>
      </c>
      <c r="I102" s="239">
        <v>1.4E-2</v>
      </c>
      <c r="J102" s="240">
        <v>1.7000000000000001E-2</v>
      </c>
      <c r="K102" s="239">
        <v>0</v>
      </c>
      <c r="L102" s="240">
        <v>0</v>
      </c>
      <c r="M102" s="239">
        <v>0.10299999999999999</v>
      </c>
      <c r="N102" s="241">
        <v>0.15200000000000002</v>
      </c>
      <c r="P102" s="25">
        <f t="shared" ref="P102:W102" si="152">C102/C$103</f>
        <v>3.0470914127423823E-2</v>
      </c>
      <c r="Q102" s="25">
        <f t="shared" si="152"/>
        <v>2.1126760563380285E-2</v>
      </c>
      <c r="R102" s="25">
        <f t="shared" si="152"/>
        <v>5.4383116883116887E-2</v>
      </c>
      <c r="S102" s="25">
        <f t="shared" si="152"/>
        <v>2.6733500417710943E-2</v>
      </c>
      <c r="T102" s="25">
        <f t="shared" si="152"/>
        <v>0</v>
      </c>
      <c r="U102" s="25">
        <f t="shared" si="152"/>
        <v>0</v>
      </c>
      <c r="V102" s="25">
        <f t="shared" si="152"/>
        <v>0.11666666666666665</v>
      </c>
      <c r="W102" s="25">
        <f t="shared" si="152"/>
        <v>5.2795031055900624E-2</v>
      </c>
      <c r="Z102" s="208"/>
    </row>
    <row r="103" spans="1:26" ht="13.8">
      <c r="A103" s="234" t="s">
        <v>2542</v>
      </c>
      <c r="B103" s="225"/>
      <c r="C103" s="235">
        <v>0.72199999999999998</v>
      </c>
      <c r="D103" s="236">
        <v>1.8459999999999996</v>
      </c>
      <c r="E103" s="235">
        <v>1.232</v>
      </c>
      <c r="F103" s="236">
        <v>3.5910000000000002</v>
      </c>
      <c r="G103" s="235">
        <v>0.20199999999999999</v>
      </c>
      <c r="H103" s="236">
        <v>0.64700000000000002</v>
      </c>
      <c r="I103" s="235">
        <v>0.12000000000000001</v>
      </c>
      <c r="J103" s="236">
        <v>0.32200000000000001</v>
      </c>
      <c r="K103" s="235">
        <v>1.7999999999999999E-2</v>
      </c>
      <c r="L103" s="236">
        <v>5.3999999999999999E-2</v>
      </c>
      <c r="M103" s="235">
        <v>2.2940000000000005</v>
      </c>
      <c r="N103" s="237">
        <v>6.4600000000000009</v>
      </c>
      <c r="P103" s="25"/>
      <c r="Q103" s="25"/>
      <c r="R103" s="25"/>
      <c r="S103" s="25"/>
      <c r="T103" s="25"/>
      <c r="U103" s="25"/>
      <c r="V103" s="25"/>
      <c r="W103" s="25"/>
      <c r="Z103" s="208"/>
    </row>
    <row r="104" spans="1:26" ht="13.8">
      <c r="A104" s="234" t="s">
        <v>2</v>
      </c>
      <c r="B104" s="234" t="s">
        <v>59</v>
      </c>
      <c r="C104" s="235">
        <v>1.4999999999999999E-2</v>
      </c>
      <c r="D104" s="236">
        <v>6.0000000000000001E-3</v>
      </c>
      <c r="E104" s="235">
        <v>0</v>
      </c>
      <c r="F104" s="236">
        <v>3.0000000000000001E-3</v>
      </c>
      <c r="G104" s="235">
        <v>6.0000000000000001E-3</v>
      </c>
      <c r="H104" s="236">
        <v>5.0000000000000001E-3</v>
      </c>
      <c r="I104" s="235">
        <v>0</v>
      </c>
      <c r="J104" s="236">
        <v>1E-3</v>
      </c>
      <c r="K104" s="235">
        <v>6.0000000000000001E-3</v>
      </c>
      <c r="L104" s="236">
        <v>3.0000000000000001E-3</v>
      </c>
      <c r="M104" s="235">
        <v>2.6999999999999996E-2</v>
      </c>
      <c r="N104" s="237">
        <v>1.8000000000000002E-2</v>
      </c>
      <c r="P104" s="25">
        <f t="shared" ref="P104:W104" si="153">C104/C$113</f>
        <v>1.4285714285714285E-2</v>
      </c>
      <c r="Q104" s="25">
        <f t="shared" si="153"/>
        <v>4.4809559372666168E-3</v>
      </c>
      <c r="R104" s="25">
        <f t="shared" si="153"/>
        <v>0</v>
      </c>
      <c r="S104" s="25">
        <f t="shared" si="153"/>
        <v>2.1913805697589476E-3</v>
      </c>
      <c r="T104" s="25">
        <f t="shared" si="153"/>
        <v>5.3763440860215058E-3</v>
      </c>
      <c r="U104" s="25">
        <f t="shared" si="153"/>
        <v>4.2735042735042739E-3</v>
      </c>
      <c r="V104" s="25">
        <f t="shared" si="153"/>
        <v>0</v>
      </c>
      <c r="W104" s="25">
        <f t="shared" si="153"/>
        <v>5.8582308142940843E-4</v>
      </c>
      <c r="Z104" s="208"/>
    </row>
    <row r="105" spans="1:26" ht="13.8">
      <c r="A105" s="229"/>
      <c r="B105" s="238" t="s">
        <v>58</v>
      </c>
      <c r="C105" s="239">
        <v>8.2000000000000003E-2</v>
      </c>
      <c r="D105" s="240">
        <v>0.158</v>
      </c>
      <c r="E105" s="239">
        <v>3.1E-2</v>
      </c>
      <c r="F105" s="240">
        <v>9.6000000000000002E-2</v>
      </c>
      <c r="G105" s="239">
        <v>4.3999999999999997E-2</v>
      </c>
      <c r="H105" s="240">
        <v>8.5999999999999993E-2</v>
      </c>
      <c r="I105" s="239">
        <v>0.11</v>
      </c>
      <c r="J105" s="240">
        <v>0.33900000000000002</v>
      </c>
      <c r="K105" s="239">
        <v>6.0000000000000001E-3</v>
      </c>
      <c r="L105" s="240">
        <v>2.1999999999999999E-2</v>
      </c>
      <c r="M105" s="239">
        <v>0.27300000000000002</v>
      </c>
      <c r="N105" s="241">
        <v>0.70100000000000007</v>
      </c>
      <c r="P105" s="25">
        <f t="shared" ref="P105:W105" si="154">C105/C$113</f>
        <v>7.8095238095238093E-2</v>
      </c>
      <c r="Q105" s="25">
        <f t="shared" si="154"/>
        <v>0.11799850634802089</v>
      </c>
      <c r="R105" s="25">
        <f t="shared" si="154"/>
        <v>3.0541871921182261E-2</v>
      </c>
      <c r="S105" s="25">
        <f t="shared" si="154"/>
        <v>7.0124178232286324E-2</v>
      </c>
      <c r="T105" s="25">
        <f t="shared" si="154"/>
        <v>3.9426523297491044E-2</v>
      </c>
      <c r="U105" s="25">
        <f t="shared" si="154"/>
        <v>7.3504273504273507E-2</v>
      </c>
      <c r="V105" s="25">
        <f t="shared" si="154"/>
        <v>9.2748735244519376E-2</v>
      </c>
      <c r="W105" s="25">
        <f t="shared" si="154"/>
        <v>0.19859402460456946</v>
      </c>
      <c r="Z105" s="208"/>
    </row>
    <row r="106" spans="1:26" ht="13.8">
      <c r="A106" s="229"/>
      <c r="B106" s="238" t="s">
        <v>57</v>
      </c>
      <c r="C106" s="239">
        <v>0.41499999999999998</v>
      </c>
      <c r="D106" s="240">
        <v>0.36199999999999999</v>
      </c>
      <c r="E106" s="239">
        <v>0.23</v>
      </c>
      <c r="F106" s="240">
        <v>0.29299999999999998</v>
      </c>
      <c r="G106" s="239">
        <v>0.318</v>
      </c>
      <c r="H106" s="240">
        <v>0.38900000000000001</v>
      </c>
      <c r="I106" s="239">
        <v>0.25600000000000001</v>
      </c>
      <c r="J106" s="240">
        <v>0.39200000000000002</v>
      </c>
      <c r="K106" s="239">
        <v>0.28999999999999998</v>
      </c>
      <c r="L106" s="240">
        <v>0.55200000000000005</v>
      </c>
      <c r="M106" s="239">
        <v>1.5090000000000001</v>
      </c>
      <c r="N106" s="241">
        <v>1.988</v>
      </c>
      <c r="P106" s="25">
        <f t="shared" ref="P106:W106" si="155">C106/C$113</f>
        <v>0.39523809523809522</v>
      </c>
      <c r="Q106" s="25">
        <f t="shared" si="155"/>
        <v>0.27035100821508584</v>
      </c>
      <c r="R106" s="25">
        <f t="shared" si="155"/>
        <v>0.22660098522167485</v>
      </c>
      <c r="S106" s="25">
        <f t="shared" si="155"/>
        <v>0.21402483564645722</v>
      </c>
      <c r="T106" s="25">
        <f t="shared" si="155"/>
        <v>0.28494623655913981</v>
      </c>
      <c r="U106" s="25">
        <f t="shared" si="155"/>
        <v>0.33247863247863252</v>
      </c>
      <c r="V106" s="25">
        <f t="shared" si="155"/>
        <v>0.21585160202360873</v>
      </c>
      <c r="W106" s="25">
        <f t="shared" si="155"/>
        <v>0.2296426479203281</v>
      </c>
      <c r="Z106" s="208"/>
    </row>
    <row r="107" spans="1:26" ht="13.8">
      <c r="A107" s="229"/>
      <c r="B107" s="238" t="s">
        <v>61</v>
      </c>
      <c r="C107" s="239">
        <v>0.222</v>
      </c>
      <c r="D107" s="240">
        <v>0.435</v>
      </c>
      <c r="E107" s="239">
        <v>0.20300000000000001</v>
      </c>
      <c r="F107" s="240">
        <v>0.218</v>
      </c>
      <c r="G107" s="239">
        <v>8.6999999999999994E-2</v>
      </c>
      <c r="H107" s="240">
        <v>0.156</v>
      </c>
      <c r="I107" s="239">
        <v>0.23300000000000001</v>
      </c>
      <c r="J107" s="240">
        <v>0.22800000000000001</v>
      </c>
      <c r="K107" s="239">
        <v>7.4999999999999997E-2</v>
      </c>
      <c r="L107" s="240">
        <v>0.187</v>
      </c>
      <c r="M107" s="239">
        <v>0.82</v>
      </c>
      <c r="N107" s="241">
        <v>1.2240000000000002</v>
      </c>
      <c r="P107" s="25">
        <f t="shared" ref="P107:W107" si="156">C107/C$113</f>
        <v>0.21142857142857141</v>
      </c>
      <c r="Q107" s="25">
        <f t="shared" si="156"/>
        <v>0.32486930545182968</v>
      </c>
      <c r="R107" s="25">
        <f t="shared" si="156"/>
        <v>0.19999999999999998</v>
      </c>
      <c r="S107" s="25">
        <f t="shared" si="156"/>
        <v>0.15924032140248354</v>
      </c>
      <c r="T107" s="25">
        <f t="shared" si="156"/>
        <v>7.7956989247311828E-2</v>
      </c>
      <c r="U107" s="25">
        <f t="shared" si="156"/>
        <v>0.13333333333333333</v>
      </c>
      <c r="V107" s="25">
        <f t="shared" si="156"/>
        <v>0.19645868465430016</v>
      </c>
      <c r="W107" s="25">
        <f t="shared" si="156"/>
        <v>0.1335676625659051</v>
      </c>
      <c r="Z107" s="208"/>
    </row>
    <row r="108" spans="1:26" ht="13.8">
      <c r="A108" s="229"/>
      <c r="B108" s="238" t="s">
        <v>60</v>
      </c>
      <c r="C108" s="239">
        <v>1.2999999999999999E-2</v>
      </c>
      <c r="D108" s="240">
        <v>1.6E-2</v>
      </c>
      <c r="E108" s="239">
        <v>0.17899999999999999</v>
      </c>
      <c r="F108" s="240">
        <v>0.315</v>
      </c>
      <c r="G108" s="239">
        <v>7.3999999999999996E-2</v>
      </c>
      <c r="H108" s="240">
        <v>2.8000000000000001E-2</v>
      </c>
      <c r="I108" s="239">
        <v>1.4E-2</v>
      </c>
      <c r="J108" s="240">
        <v>5.0999999999999997E-2</v>
      </c>
      <c r="K108" s="239">
        <v>3.5999999999999997E-2</v>
      </c>
      <c r="L108" s="240">
        <v>2.8000000000000001E-2</v>
      </c>
      <c r="M108" s="239">
        <v>0.316</v>
      </c>
      <c r="N108" s="241">
        <v>0.43800000000000006</v>
      </c>
      <c r="P108" s="25">
        <f t="shared" ref="P108:W108" si="157">C108/C$113</f>
        <v>1.238095238095238E-2</v>
      </c>
      <c r="Q108" s="25">
        <f t="shared" si="157"/>
        <v>1.1949215832710977E-2</v>
      </c>
      <c r="R108" s="25">
        <f t="shared" si="157"/>
        <v>0.17635467980295563</v>
      </c>
      <c r="S108" s="25">
        <f t="shared" si="157"/>
        <v>0.23009495982468953</v>
      </c>
      <c r="T108" s="25">
        <f t="shared" si="157"/>
        <v>6.6308243727598568E-2</v>
      </c>
      <c r="U108" s="25">
        <f t="shared" si="157"/>
        <v>2.3931623931623933E-2</v>
      </c>
      <c r="V108" s="25">
        <f t="shared" si="157"/>
        <v>1.1804384485666104E-2</v>
      </c>
      <c r="W108" s="25">
        <f t="shared" si="157"/>
        <v>2.9876977152899824E-2</v>
      </c>
      <c r="Z108" s="208"/>
    </row>
    <row r="109" spans="1:26" ht="13.8">
      <c r="A109" s="229"/>
      <c r="B109" s="238" t="s">
        <v>56</v>
      </c>
      <c r="C109" s="239">
        <v>0</v>
      </c>
      <c r="D109" s="240">
        <v>0</v>
      </c>
      <c r="E109" s="239">
        <v>1.4999999999999999E-2</v>
      </c>
      <c r="F109" s="240">
        <v>3.5999999999999997E-2</v>
      </c>
      <c r="G109" s="239">
        <v>2.9000000000000001E-2</v>
      </c>
      <c r="H109" s="240">
        <v>1E-3</v>
      </c>
      <c r="I109" s="239">
        <v>0</v>
      </c>
      <c r="J109" s="240">
        <v>0</v>
      </c>
      <c r="K109" s="239">
        <v>2.1000000000000001E-2</v>
      </c>
      <c r="L109" s="240">
        <v>5.8000000000000003E-2</v>
      </c>
      <c r="M109" s="239">
        <v>6.5000000000000002E-2</v>
      </c>
      <c r="N109" s="241">
        <v>9.5000000000000001E-2</v>
      </c>
      <c r="P109" s="25">
        <f t="shared" ref="P109:W109" si="158">C109/C$113</f>
        <v>0</v>
      </c>
      <c r="Q109" s="25">
        <f t="shared" si="158"/>
        <v>0</v>
      </c>
      <c r="R109" s="25">
        <f t="shared" si="158"/>
        <v>1.4778325123152707E-2</v>
      </c>
      <c r="S109" s="25">
        <f t="shared" si="158"/>
        <v>2.629656683710737E-2</v>
      </c>
      <c r="T109" s="25">
        <f t="shared" si="158"/>
        <v>2.5985663082437278E-2</v>
      </c>
      <c r="U109" s="25">
        <f t="shared" si="158"/>
        <v>8.5470085470085481E-4</v>
      </c>
      <c r="V109" s="25">
        <f t="shared" si="158"/>
        <v>0</v>
      </c>
      <c r="W109" s="25">
        <f t="shared" si="158"/>
        <v>0</v>
      </c>
      <c r="Z109" s="208"/>
    </row>
    <row r="110" spans="1:26" ht="13.8">
      <c r="A110" s="229"/>
      <c r="B110" s="238" t="s">
        <v>54</v>
      </c>
      <c r="C110" s="239">
        <v>4.4999999999999998E-2</v>
      </c>
      <c r="D110" s="240">
        <v>0.104</v>
      </c>
      <c r="E110" s="239">
        <v>5.0999999999999997E-2</v>
      </c>
      <c r="F110" s="240">
        <v>5.3999999999999999E-2</v>
      </c>
      <c r="G110" s="239">
        <v>0.10199999999999999</v>
      </c>
      <c r="H110" s="240">
        <v>0.112</v>
      </c>
      <c r="I110" s="239">
        <v>7.0000000000000007E-2</v>
      </c>
      <c r="J110" s="240">
        <v>0.14199999999999999</v>
      </c>
      <c r="K110" s="239">
        <v>7.0999999999999994E-2</v>
      </c>
      <c r="L110" s="240">
        <v>0.16700000000000001</v>
      </c>
      <c r="M110" s="239">
        <v>0.33900000000000002</v>
      </c>
      <c r="N110" s="241">
        <v>0.57900000000000007</v>
      </c>
      <c r="P110" s="25">
        <f t="shared" ref="P110:W110" si="159">C110/C$113</f>
        <v>4.2857142857142851E-2</v>
      </c>
      <c r="Q110" s="25">
        <f t="shared" si="159"/>
        <v>7.7669902912621339E-2</v>
      </c>
      <c r="R110" s="25">
        <f t="shared" si="159"/>
        <v>5.0246305418719203E-2</v>
      </c>
      <c r="S110" s="25">
        <f t="shared" si="159"/>
        <v>3.9444850255661058E-2</v>
      </c>
      <c r="T110" s="25">
        <f t="shared" si="159"/>
        <v>9.1397849462365593E-2</v>
      </c>
      <c r="U110" s="25">
        <f t="shared" si="159"/>
        <v>9.5726495726495733E-2</v>
      </c>
      <c r="V110" s="25">
        <f t="shared" si="159"/>
        <v>5.9021922428330521E-2</v>
      </c>
      <c r="W110" s="25">
        <f t="shared" si="159"/>
        <v>8.3186877562975978E-2</v>
      </c>
      <c r="Z110" s="208"/>
    </row>
    <row r="111" spans="1:26" ht="13.8">
      <c r="A111" s="229"/>
      <c r="B111" s="238" t="s">
        <v>55</v>
      </c>
      <c r="C111" s="239">
        <v>6.6000000000000003E-2</v>
      </c>
      <c r="D111" s="240">
        <v>0.184</v>
      </c>
      <c r="E111" s="239">
        <v>0.17</v>
      </c>
      <c r="F111" s="240">
        <v>0.30399999999999999</v>
      </c>
      <c r="G111" s="239">
        <v>0.13200000000000001</v>
      </c>
      <c r="H111" s="240">
        <v>0.25900000000000001</v>
      </c>
      <c r="I111" s="239">
        <v>0.16600000000000001</v>
      </c>
      <c r="J111" s="240">
        <v>0.29399999999999998</v>
      </c>
      <c r="K111" s="239">
        <v>7.6999999999999999E-2</v>
      </c>
      <c r="L111" s="240">
        <v>0.192</v>
      </c>
      <c r="M111" s="239">
        <v>0.61099999999999999</v>
      </c>
      <c r="N111" s="241">
        <v>1.2329999999999999</v>
      </c>
      <c r="P111" s="25">
        <f t="shared" ref="P111:W111" si="160">C111/C$113</f>
        <v>6.2857142857142861E-2</v>
      </c>
      <c r="Q111" s="25">
        <f t="shared" si="160"/>
        <v>0.13741598207617622</v>
      </c>
      <c r="R111" s="25">
        <f t="shared" si="160"/>
        <v>0.16748768472906403</v>
      </c>
      <c r="S111" s="25">
        <f t="shared" si="160"/>
        <v>0.22205989773557336</v>
      </c>
      <c r="T111" s="25">
        <f t="shared" si="160"/>
        <v>0.11827956989247314</v>
      </c>
      <c r="U111" s="25">
        <f t="shared" si="160"/>
        <v>0.22136752136752139</v>
      </c>
      <c r="V111" s="25">
        <f t="shared" si="160"/>
        <v>0.1399662731871838</v>
      </c>
      <c r="W111" s="25">
        <f t="shared" si="160"/>
        <v>0.17223198594024605</v>
      </c>
      <c r="Z111" s="208"/>
    </row>
    <row r="112" spans="1:26" ht="13.8">
      <c r="A112" s="229"/>
      <c r="B112" s="238" t="s">
        <v>53</v>
      </c>
      <c r="C112" s="239">
        <v>0.192</v>
      </c>
      <c r="D112" s="240">
        <v>7.3999999999999996E-2</v>
      </c>
      <c r="E112" s="239">
        <v>0.13600000000000001</v>
      </c>
      <c r="F112" s="240">
        <v>0.05</v>
      </c>
      <c r="G112" s="239">
        <v>0.32400000000000001</v>
      </c>
      <c r="H112" s="240">
        <v>0.13400000000000001</v>
      </c>
      <c r="I112" s="239">
        <v>0.33700000000000002</v>
      </c>
      <c r="J112" s="240">
        <v>0.26</v>
      </c>
      <c r="K112" s="239">
        <v>0.38600000000000001</v>
      </c>
      <c r="L112" s="240">
        <v>0.16400000000000001</v>
      </c>
      <c r="M112" s="239">
        <v>1.375</v>
      </c>
      <c r="N112" s="241">
        <v>0.68200000000000005</v>
      </c>
      <c r="P112" s="25">
        <f t="shared" ref="P112:W112" si="161">C112/C$113</f>
        <v>0.18285714285714286</v>
      </c>
      <c r="Q112" s="25">
        <f t="shared" si="161"/>
        <v>5.5265123226288265E-2</v>
      </c>
      <c r="R112" s="25">
        <f t="shared" si="161"/>
        <v>0.13399014778325122</v>
      </c>
      <c r="S112" s="25">
        <f t="shared" si="161"/>
        <v>3.6523009495982466E-2</v>
      </c>
      <c r="T112" s="25">
        <f t="shared" si="161"/>
        <v>0.29032258064516131</v>
      </c>
      <c r="U112" s="25">
        <f t="shared" si="161"/>
        <v>0.11452991452991454</v>
      </c>
      <c r="V112" s="25">
        <f t="shared" si="161"/>
        <v>0.28414839797639119</v>
      </c>
      <c r="W112" s="25">
        <f t="shared" si="161"/>
        <v>0.15231400117164617</v>
      </c>
      <c r="Z112" s="208"/>
    </row>
    <row r="113" spans="1:26" ht="13.8">
      <c r="A113" s="234" t="s">
        <v>2543</v>
      </c>
      <c r="B113" s="225"/>
      <c r="C113" s="235">
        <v>1.05</v>
      </c>
      <c r="D113" s="236">
        <v>1.3390000000000002</v>
      </c>
      <c r="E113" s="235">
        <v>1.0150000000000001</v>
      </c>
      <c r="F113" s="236">
        <v>1.3690000000000002</v>
      </c>
      <c r="G113" s="235">
        <v>1.1159999999999999</v>
      </c>
      <c r="H113" s="236">
        <v>1.17</v>
      </c>
      <c r="I113" s="235">
        <v>1.1860000000000002</v>
      </c>
      <c r="J113" s="236">
        <v>1.7069999999999999</v>
      </c>
      <c r="K113" s="235">
        <v>0.96799999999999997</v>
      </c>
      <c r="L113" s="236">
        <v>1.373</v>
      </c>
      <c r="M113" s="235">
        <v>5.335</v>
      </c>
      <c r="N113" s="237">
        <v>6.9579999999999993</v>
      </c>
      <c r="P113" s="25"/>
      <c r="Q113" s="25"/>
      <c r="R113" s="25"/>
      <c r="S113" s="25"/>
      <c r="T113" s="25"/>
      <c r="U113" s="25"/>
      <c r="V113" s="25"/>
      <c r="W113" s="25"/>
      <c r="Z113" s="208"/>
    </row>
    <row r="114" spans="1:26" ht="13.8">
      <c r="A114" s="234" t="s">
        <v>3</v>
      </c>
      <c r="B114" s="234" t="s">
        <v>59</v>
      </c>
      <c r="C114" s="235">
        <v>0</v>
      </c>
      <c r="D114" s="236">
        <v>0</v>
      </c>
      <c r="E114" s="235">
        <v>0</v>
      </c>
      <c r="F114" s="236">
        <v>0</v>
      </c>
      <c r="G114" s="235">
        <v>0</v>
      </c>
      <c r="H114" s="236">
        <v>0</v>
      </c>
      <c r="I114" s="235">
        <v>2.7E-2</v>
      </c>
      <c r="J114" s="236">
        <v>6.6000000000000003E-2</v>
      </c>
      <c r="K114" s="235">
        <v>2E-3</v>
      </c>
      <c r="L114" s="236">
        <v>4.0000000000000001E-3</v>
      </c>
      <c r="M114" s="235">
        <v>2.8999999999999998E-2</v>
      </c>
      <c r="N114" s="237">
        <v>7.0000000000000007E-2</v>
      </c>
      <c r="P114" s="25">
        <f t="shared" ref="P114:W114" si="162">C114/C$123</f>
        <v>0</v>
      </c>
      <c r="Q114" s="25">
        <f t="shared" si="162"/>
        <v>0</v>
      </c>
      <c r="R114" s="25">
        <f t="shared" si="162"/>
        <v>0</v>
      </c>
      <c r="S114" s="25">
        <f t="shared" si="162"/>
        <v>0</v>
      </c>
      <c r="T114" s="25">
        <f t="shared" si="162"/>
        <v>0</v>
      </c>
      <c r="U114" s="25">
        <f t="shared" si="162"/>
        <v>0</v>
      </c>
      <c r="V114" s="25">
        <f t="shared" si="162"/>
        <v>3.0133928571428575E-2</v>
      </c>
      <c r="W114" s="25">
        <f t="shared" si="162"/>
        <v>6.4015518913676045E-2</v>
      </c>
      <c r="Z114" s="208"/>
    </row>
    <row r="115" spans="1:26" ht="13.8">
      <c r="A115" s="229"/>
      <c r="B115" s="238" t="s">
        <v>58</v>
      </c>
      <c r="C115" s="239">
        <v>4.5999999999999999E-2</v>
      </c>
      <c r="D115" s="240">
        <v>0.03</v>
      </c>
      <c r="E115" s="239">
        <v>9.4E-2</v>
      </c>
      <c r="F115" s="240">
        <v>2.5999999999999999E-2</v>
      </c>
      <c r="G115" s="239">
        <v>3.0000000000000001E-3</v>
      </c>
      <c r="H115" s="240">
        <v>7.0000000000000001E-3</v>
      </c>
      <c r="I115" s="239">
        <v>8.9999999999999993E-3</v>
      </c>
      <c r="J115" s="240">
        <v>1.4999999999999999E-2</v>
      </c>
      <c r="K115" s="239">
        <v>7.0000000000000001E-3</v>
      </c>
      <c r="L115" s="240">
        <v>4.0000000000000001E-3</v>
      </c>
      <c r="M115" s="239">
        <v>0.15900000000000003</v>
      </c>
      <c r="N115" s="241">
        <v>8.2000000000000003E-2</v>
      </c>
      <c r="P115" s="25">
        <f t="shared" ref="P115:W115" si="163">C115/C$123</f>
        <v>4.0421792618629174E-2</v>
      </c>
      <c r="Q115" s="25">
        <f t="shared" si="163"/>
        <v>3.1413612565445025E-2</v>
      </c>
      <c r="R115" s="25">
        <f t="shared" si="163"/>
        <v>9.8326359832636004E-2</v>
      </c>
      <c r="S115" s="25">
        <f t="shared" si="163"/>
        <v>4.133545310015898E-2</v>
      </c>
      <c r="T115" s="25">
        <f t="shared" si="163"/>
        <v>4.2016806722689074E-3</v>
      </c>
      <c r="U115" s="25">
        <f t="shared" si="163"/>
        <v>1.1986301369863015E-2</v>
      </c>
      <c r="V115" s="25">
        <f t="shared" si="163"/>
        <v>1.0044642857142858E-2</v>
      </c>
      <c r="W115" s="25">
        <f t="shared" si="163"/>
        <v>1.4548981571290011E-2</v>
      </c>
      <c r="Z115" s="208"/>
    </row>
    <row r="116" spans="1:26" ht="13.8">
      <c r="A116" s="229"/>
      <c r="B116" s="238" t="s">
        <v>57</v>
      </c>
      <c r="C116" s="239">
        <v>0.34399999999999997</v>
      </c>
      <c r="D116" s="240">
        <v>0.317</v>
      </c>
      <c r="E116" s="239">
        <v>0.26200000000000001</v>
      </c>
      <c r="F116" s="240">
        <v>0.23499999999999999</v>
      </c>
      <c r="G116" s="239">
        <v>0.16700000000000001</v>
      </c>
      <c r="H116" s="240">
        <v>0.18</v>
      </c>
      <c r="I116" s="239">
        <v>0.28899999999999998</v>
      </c>
      <c r="J116" s="240">
        <v>0.41</v>
      </c>
      <c r="K116" s="239">
        <v>0.112</v>
      </c>
      <c r="L116" s="240">
        <v>0.128</v>
      </c>
      <c r="M116" s="239">
        <v>1.1740000000000002</v>
      </c>
      <c r="N116" s="241">
        <v>1.27</v>
      </c>
      <c r="P116" s="25">
        <f t="shared" ref="P116:W116" si="164">C116/C$123</f>
        <v>0.30228471001757468</v>
      </c>
      <c r="Q116" s="25">
        <f t="shared" si="164"/>
        <v>0.33193717277486912</v>
      </c>
      <c r="R116" s="25">
        <f t="shared" si="164"/>
        <v>0.27405857740585782</v>
      </c>
      <c r="S116" s="25">
        <f t="shared" si="164"/>
        <v>0.37360890302066768</v>
      </c>
      <c r="T116" s="25">
        <f t="shared" si="164"/>
        <v>0.23389355742296916</v>
      </c>
      <c r="U116" s="25">
        <f t="shared" si="164"/>
        <v>0.30821917808219179</v>
      </c>
      <c r="V116" s="25">
        <f t="shared" si="164"/>
        <v>0.32254464285714285</v>
      </c>
      <c r="W116" s="25">
        <f t="shared" si="164"/>
        <v>0.39767216294859359</v>
      </c>
      <c r="Z116" s="208"/>
    </row>
    <row r="117" spans="1:26" ht="13.8">
      <c r="A117" s="229"/>
      <c r="B117" s="238" t="s">
        <v>61</v>
      </c>
      <c r="C117" s="239">
        <v>0.29399999999999998</v>
      </c>
      <c r="D117" s="240">
        <v>0.27</v>
      </c>
      <c r="E117" s="239">
        <v>0.28199999999999997</v>
      </c>
      <c r="F117" s="240">
        <v>0.17699999999999999</v>
      </c>
      <c r="G117" s="239">
        <v>0.22900000000000001</v>
      </c>
      <c r="H117" s="240">
        <v>0.14499999999999999</v>
      </c>
      <c r="I117" s="239">
        <v>0.34599999999999997</v>
      </c>
      <c r="J117" s="240">
        <v>0.26400000000000001</v>
      </c>
      <c r="K117" s="239">
        <v>0.33800000000000002</v>
      </c>
      <c r="L117" s="240">
        <v>0.28899999999999998</v>
      </c>
      <c r="M117" s="239">
        <v>1.4889999999999999</v>
      </c>
      <c r="N117" s="241">
        <v>1.145</v>
      </c>
      <c r="P117" s="25">
        <f t="shared" ref="P117:W117" si="165">C117/C$123</f>
        <v>0.25834797891036909</v>
      </c>
      <c r="Q117" s="25">
        <f t="shared" si="165"/>
        <v>0.28272251308900526</v>
      </c>
      <c r="R117" s="25">
        <f t="shared" si="165"/>
        <v>0.29497907949790797</v>
      </c>
      <c r="S117" s="25">
        <f t="shared" si="165"/>
        <v>0.28139904610492844</v>
      </c>
      <c r="T117" s="25">
        <f t="shared" si="165"/>
        <v>0.32072829131652658</v>
      </c>
      <c r="U117" s="25">
        <f t="shared" si="165"/>
        <v>0.24828767123287671</v>
      </c>
      <c r="V117" s="25">
        <f t="shared" si="165"/>
        <v>0.3861607142857143</v>
      </c>
      <c r="W117" s="25">
        <f t="shared" si="165"/>
        <v>0.25606207565470418</v>
      </c>
      <c r="Z117" s="208"/>
    </row>
    <row r="118" spans="1:26" ht="13.8">
      <c r="A118" s="229"/>
      <c r="B118" s="238" t="s">
        <v>60</v>
      </c>
      <c r="C118" s="239">
        <v>7.1999999999999995E-2</v>
      </c>
      <c r="D118" s="240">
        <v>0.02</v>
      </c>
      <c r="E118" s="239">
        <v>5.0000000000000001E-3</v>
      </c>
      <c r="F118" s="240">
        <v>1E-3</v>
      </c>
      <c r="G118" s="239">
        <v>1E-3</v>
      </c>
      <c r="H118" s="240">
        <v>0</v>
      </c>
      <c r="I118" s="239">
        <v>8.0000000000000002E-3</v>
      </c>
      <c r="J118" s="240">
        <v>2E-3</v>
      </c>
      <c r="K118" s="239">
        <v>3.1E-2</v>
      </c>
      <c r="L118" s="240">
        <v>6.0000000000000001E-3</v>
      </c>
      <c r="M118" s="239">
        <v>0.11699999999999999</v>
      </c>
      <c r="N118" s="241">
        <v>2.8999999999999998E-2</v>
      </c>
      <c r="P118" s="25">
        <f t="shared" ref="P118:W118" si="166">C118/C$123</f>
        <v>6.32688927943761E-2</v>
      </c>
      <c r="Q118" s="25">
        <f t="shared" si="166"/>
        <v>2.0942408376963349E-2</v>
      </c>
      <c r="R118" s="25">
        <f t="shared" si="166"/>
        <v>5.2301255230125529E-3</v>
      </c>
      <c r="S118" s="25">
        <f t="shared" si="166"/>
        <v>1.589825119236884E-3</v>
      </c>
      <c r="T118" s="25">
        <f t="shared" si="166"/>
        <v>1.4005602240896356E-3</v>
      </c>
      <c r="U118" s="25">
        <f t="shared" si="166"/>
        <v>0</v>
      </c>
      <c r="V118" s="25">
        <f t="shared" si="166"/>
        <v>8.9285714285714298E-3</v>
      </c>
      <c r="W118" s="25">
        <f t="shared" si="166"/>
        <v>1.9398642095053349E-3</v>
      </c>
      <c r="Z118" s="208"/>
    </row>
    <row r="119" spans="1:26" ht="13.8">
      <c r="A119" s="229"/>
      <c r="B119" s="238" t="s">
        <v>56</v>
      </c>
      <c r="C119" s="239">
        <v>8.7999999999999995E-2</v>
      </c>
      <c r="D119" s="240">
        <v>5.7000000000000002E-2</v>
      </c>
      <c r="E119" s="239">
        <v>4.2999999999999997E-2</v>
      </c>
      <c r="F119" s="240">
        <v>1.4E-2</v>
      </c>
      <c r="G119" s="239">
        <v>6.9000000000000006E-2</v>
      </c>
      <c r="H119" s="240">
        <v>2.5000000000000001E-2</v>
      </c>
      <c r="I119" s="239">
        <v>6.0000000000000001E-3</v>
      </c>
      <c r="J119" s="240">
        <v>4.0000000000000001E-3</v>
      </c>
      <c r="K119" s="239">
        <v>8.9999999999999993E-3</v>
      </c>
      <c r="L119" s="240">
        <v>3.0000000000000001E-3</v>
      </c>
      <c r="M119" s="239">
        <v>0.21500000000000002</v>
      </c>
      <c r="N119" s="241">
        <v>0.10300000000000001</v>
      </c>
      <c r="P119" s="25">
        <f t="shared" ref="P119:W119" si="167">C119/C$123</f>
        <v>7.7328646748681895E-2</v>
      </c>
      <c r="Q119" s="25">
        <f t="shared" si="167"/>
        <v>5.9685863874345546E-2</v>
      </c>
      <c r="R119" s="25">
        <f t="shared" si="167"/>
        <v>4.4979079497907956E-2</v>
      </c>
      <c r="S119" s="25">
        <f t="shared" si="167"/>
        <v>2.2257551669316377E-2</v>
      </c>
      <c r="T119" s="25">
        <f t="shared" si="167"/>
        <v>9.6638655462184878E-2</v>
      </c>
      <c r="U119" s="25">
        <f t="shared" si="167"/>
        <v>4.2808219178082196E-2</v>
      </c>
      <c r="V119" s="25">
        <f t="shared" si="167"/>
        <v>6.6964285714285719E-3</v>
      </c>
      <c r="W119" s="25">
        <f t="shared" si="167"/>
        <v>3.8797284190106697E-3</v>
      </c>
      <c r="Z119" s="208"/>
    </row>
    <row r="120" spans="1:26" ht="13.8">
      <c r="A120" s="229"/>
      <c r="B120" s="238" t="s">
        <v>54</v>
      </c>
      <c r="C120" s="239">
        <v>0.11700000000000001</v>
      </c>
      <c r="D120" s="240">
        <v>0.14299999999999999</v>
      </c>
      <c r="E120" s="239">
        <v>0.10100000000000001</v>
      </c>
      <c r="F120" s="240">
        <v>7.9000000000000001E-2</v>
      </c>
      <c r="G120" s="239">
        <v>9.6000000000000002E-2</v>
      </c>
      <c r="H120" s="240">
        <v>0.127</v>
      </c>
      <c r="I120" s="239">
        <v>7.0000000000000007E-2</v>
      </c>
      <c r="J120" s="240">
        <v>0.16200000000000001</v>
      </c>
      <c r="K120" s="239">
        <v>7.6999999999999999E-2</v>
      </c>
      <c r="L120" s="240">
        <v>0.113</v>
      </c>
      <c r="M120" s="239">
        <v>0.46100000000000008</v>
      </c>
      <c r="N120" s="241">
        <v>0.624</v>
      </c>
      <c r="P120" s="25">
        <f t="shared" ref="P120:W120" si="168">C120/C$123</f>
        <v>0.10281195079086118</v>
      </c>
      <c r="Q120" s="25">
        <f t="shared" si="168"/>
        <v>0.14973821989528793</v>
      </c>
      <c r="R120" s="25">
        <f t="shared" si="168"/>
        <v>0.10564853556485358</v>
      </c>
      <c r="S120" s="25">
        <f t="shared" si="168"/>
        <v>0.12559618441971382</v>
      </c>
      <c r="T120" s="25">
        <f t="shared" si="168"/>
        <v>0.13445378151260504</v>
      </c>
      <c r="U120" s="25">
        <f t="shared" si="168"/>
        <v>0.21746575342465754</v>
      </c>
      <c r="V120" s="25">
        <f t="shared" si="168"/>
        <v>7.8125000000000014E-2</v>
      </c>
      <c r="W120" s="25">
        <f t="shared" si="168"/>
        <v>0.15712900096993213</v>
      </c>
      <c r="Z120" s="208"/>
    </row>
    <row r="121" spans="1:26" ht="13.8">
      <c r="A121" s="229"/>
      <c r="B121" s="238" t="s">
        <v>55</v>
      </c>
      <c r="C121" s="239">
        <v>0.11</v>
      </c>
      <c r="D121" s="240">
        <v>0.109</v>
      </c>
      <c r="E121" s="239">
        <v>9.7000000000000003E-2</v>
      </c>
      <c r="F121" s="240">
        <v>7.9000000000000001E-2</v>
      </c>
      <c r="G121" s="239">
        <v>0.05</v>
      </c>
      <c r="H121" s="240">
        <v>7.6999999999999999E-2</v>
      </c>
      <c r="I121" s="239">
        <v>5.6000000000000001E-2</v>
      </c>
      <c r="J121" s="240">
        <v>9.0999999999999998E-2</v>
      </c>
      <c r="K121" s="239">
        <v>6.6000000000000003E-2</v>
      </c>
      <c r="L121" s="240">
        <v>7.5999999999999998E-2</v>
      </c>
      <c r="M121" s="239">
        <v>0.379</v>
      </c>
      <c r="N121" s="241">
        <v>0.432</v>
      </c>
      <c r="P121" s="25">
        <f t="shared" ref="P121:W121" si="169">C121/C$123</f>
        <v>9.6660808435852383E-2</v>
      </c>
      <c r="Q121" s="25">
        <f t="shared" si="169"/>
        <v>0.11413612565445025</v>
      </c>
      <c r="R121" s="25">
        <f t="shared" si="169"/>
        <v>0.10146443514644353</v>
      </c>
      <c r="S121" s="25">
        <f t="shared" si="169"/>
        <v>0.12559618441971382</v>
      </c>
      <c r="T121" s="25">
        <f t="shared" si="169"/>
        <v>7.0028011204481794E-2</v>
      </c>
      <c r="U121" s="25">
        <f t="shared" si="169"/>
        <v>0.13184931506849315</v>
      </c>
      <c r="V121" s="25">
        <f t="shared" si="169"/>
        <v>6.2500000000000014E-2</v>
      </c>
      <c r="W121" s="25">
        <f t="shared" si="169"/>
        <v>8.8263821532492737E-2</v>
      </c>
      <c r="Z121" s="208"/>
    </row>
    <row r="122" spans="1:26" ht="13.8">
      <c r="A122" s="229"/>
      <c r="B122" s="238" t="s">
        <v>53</v>
      </c>
      <c r="C122" s="239">
        <v>6.7000000000000004E-2</v>
      </c>
      <c r="D122" s="240">
        <v>8.9999999999999993E-3</v>
      </c>
      <c r="E122" s="239">
        <v>7.1999999999999995E-2</v>
      </c>
      <c r="F122" s="240">
        <v>1.7999999999999999E-2</v>
      </c>
      <c r="G122" s="239">
        <v>9.9000000000000005E-2</v>
      </c>
      <c r="H122" s="240">
        <v>2.3E-2</v>
      </c>
      <c r="I122" s="239">
        <v>8.5000000000000006E-2</v>
      </c>
      <c r="J122" s="240">
        <v>1.7000000000000001E-2</v>
      </c>
      <c r="K122" s="239">
        <v>9.5000000000000001E-2</v>
      </c>
      <c r="L122" s="240">
        <v>0.04</v>
      </c>
      <c r="M122" s="239">
        <v>0.41800000000000004</v>
      </c>
      <c r="N122" s="241">
        <v>0.10700000000000001</v>
      </c>
      <c r="P122" s="25">
        <f t="shared" ref="P122:W122" si="170">C122/C$123</f>
        <v>5.8875219683655541E-2</v>
      </c>
      <c r="Q122" s="25">
        <f t="shared" si="170"/>
        <v>9.424083769633506E-3</v>
      </c>
      <c r="R122" s="25">
        <f t="shared" si="170"/>
        <v>7.5313807531380755E-2</v>
      </c>
      <c r="S122" s="25">
        <f t="shared" si="170"/>
        <v>2.8616852146263909E-2</v>
      </c>
      <c r="T122" s="25">
        <f t="shared" si="170"/>
        <v>0.13865546218487393</v>
      </c>
      <c r="U122" s="25">
        <f t="shared" si="170"/>
        <v>3.9383561643835621E-2</v>
      </c>
      <c r="V122" s="25">
        <f t="shared" si="170"/>
        <v>9.4866071428571438E-2</v>
      </c>
      <c r="W122" s="25">
        <f t="shared" si="170"/>
        <v>1.6488845780795347E-2</v>
      </c>
      <c r="Z122" s="208"/>
    </row>
    <row r="123" spans="1:26" ht="13.8">
      <c r="A123" s="234" t="s">
        <v>2544</v>
      </c>
      <c r="B123" s="225"/>
      <c r="C123" s="235">
        <v>1.1379999999999999</v>
      </c>
      <c r="D123" s="236">
        <v>0.95500000000000007</v>
      </c>
      <c r="E123" s="235">
        <v>0.95599999999999985</v>
      </c>
      <c r="F123" s="236">
        <v>0.629</v>
      </c>
      <c r="G123" s="235">
        <v>0.71400000000000008</v>
      </c>
      <c r="H123" s="236">
        <v>0.58399999999999996</v>
      </c>
      <c r="I123" s="235">
        <v>0.89599999999999991</v>
      </c>
      <c r="J123" s="236">
        <v>1.0309999999999999</v>
      </c>
      <c r="K123" s="235">
        <v>0.73699999999999988</v>
      </c>
      <c r="L123" s="236">
        <v>0.66300000000000003</v>
      </c>
      <c r="M123" s="235">
        <v>4.4409999999999998</v>
      </c>
      <c r="N123" s="237">
        <v>3.8620000000000005</v>
      </c>
      <c r="P123" s="25"/>
      <c r="Q123" s="25"/>
      <c r="R123" s="25"/>
      <c r="S123" s="25"/>
      <c r="T123" s="25"/>
      <c r="U123" s="25"/>
      <c r="V123" s="25"/>
      <c r="W123" s="25"/>
      <c r="Z123" s="208"/>
    </row>
    <row r="124" spans="1:26" ht="13.8">
      <c r="A124" s="234" t="s">
        <v>282</v>
      </c>
      <c r="B124" s="234" t="s">
        <v>59</v>
      </c>
      <c r="C124" s="235">
        <v>2.1000000000000001E-2</v>
      </c>
      <c r="D124" s="236">
        <v>1.4E-2</v>
      </c>
      <c r="E124" s="235">
        <v>0</v>
      </c>
      <c r="F124" s="236">
        <v>2E-3</v>
      </c>
      <c r="G124" s="235">
        <v>0</v>
      </c>
      <c r="H124" s="236">
        <v>0</v>
      </c>
      <c r="I124" s="235">
        <v>6.0999999999999999E-2</v>
      </c>
      <c r="J124" s="236">
        <v>7.4999999999999997E-2</v>
      </c>
      <c r="K124" s="235">
        <v>0</v>
      </c>
      <c r="L124" s="236">
        <v>0</v>
      </c>
      <c r="M124" s="235">
        <v>8.2000000000000003E-2</v>
      </c>
      <c r="N124" s="237">
        <v>9.0999999999999998E-2</v>
      </c>
      <c r="P124" s="25">
        <f t="shared" ref="P124:W124" si="171">C124/C$133</f>
        <v>2.0487804878048778E-2</v>
      </c>
      <c r="Q124" s="25">
        <f t="shared" si="171"/>
        <v>8.0784766301211786E-3</v>
      </c>
      <c r="R124" s="25">
        <f t="shared" si="171"/>
        <v>0</v>
      </c>
      <c r="S124" s="25">
        <f t="shared" si="171"/>
        <v>1.3614703880190603E-3</v>
      </c>
      <c r="T124" s="25">
        <f t="shared" si="171"/>
        <v>0</v>
      </c>
      <c r="U124" s="25">
        <f t="shared" si="171"/>
        <v>0</v>
      </c>
      <c r="V124" s="25">
        <f t="shared" si="171"/>
        <v>5.187074829931973E-2</v>
      </c>
      <c r="W124" s="25">
        <f t="shared" si="171"/>
        <v>4.2662116040955628E-2</v>
      </c>
      <c r="Z124" s="208"/>
    </row>
    <row r="125" spans="1:26" ht="13.8">
      <c r="A125" s="229"/>
      <c r="B125" s="238" t="s">
        <v>58</v>
      </c>
      <c r="C125" s="239">
        <v>1.6E-2</v>
      </c>
      <c r="D125" s="240">
        <v>1.7999999999999999E-2</v>
      </c>
      <c r="E125" s="239">
        <v>4.0000000000000001E-3</v>
      </c>
      <c r="F125" s="240">
        <v>1.6E-2</v>
      </c>
      <c r="G125" s="239">
        <v>0.09</v>
      </c>
      <c r="H125" s="240">
        <v>0.13400000000000001</v>
      </c>
      <c r="I125" s="239">
        <v>0.14699999999999999</v>
      </c>
      <c r="J125" s="240">
        <v>0.41099999999999998</v>
      </c>
      <c r="K125" s="239">
        <v>3.7999999999999999E-2</v>
      </c>
      <c r="L125" s="240">
        <v>6.4000000000000001E-2</v>
      </c>
      <c r="M125" s="239">
        <v>0.29499999999999998</v>
      </c>
      <c r="N125" s="241">
        <v>0.64300000000000002</v>
      </c>
      <c r="P125" s="25">
        <f t="shared" ref="P125:W125" si="172">C125/C$133</f>
        <v>1.5609756097560974E-2</v>
      </c>
      <c r="Q125" s="25">
        <f t="shared" si="172"/>
        <v>1.03866128101558E-2</v>
      </c>
      <c r="R125" s="25">
        <f t="shared" si="172"/>
        <v>3.3927056827820186E-3</v>
      </c>
      <c r="S125" s="25">
        <f t="shared" si="172"/>
        <v>1.0891763104152482E-2</v>
      </c>
      <c r="T125" s="25">
        <f t="shared" si="172"/>
        <v>8.8148873653281085E-2</v>
      </c>
      <c r="U125" s="25">
        <f t="shared" si="172"/>
        <v>0.12304866850321397</v>
      </c>
      <c r="V125" s="25">
        <f t="shared" si="172"/>
        <v>0.125</v>
      </c>
      <c r="W125" s="25">
        <f t="shared" si="172"/>
        <v>0.23378839590443684</v>
      </c>
      <c r="Z125" s="208"/>
    </row>
    <row r="126" spans="1:26" ht="13.8">
      <c r="A126" s="229"/>
      <c r="B126" s="238" t="s">
        <v>57</v>
      </c>
      <c r="C126" s="239">
        <v>0.54100000000000004</v>
      </c>
      <c r="D126" s="240">
        <v>0.96799999999999997</v>
      </c>
      <c r="E126" s="239">
        <v>0.54600000000000004</v>
      </c>
      <c r="F126" s="240">
        <v>0.49399999999999999</v>
      </c>
      <c r="G126" s="239">
        <v>0.23599999999999999</v>
      </c>
      <c r="H126" s="240">
        <v>0.317</v>
      </c>
      <c r="I126" s="239">
        <v>0.45100000000000001</v>
      </c>
      <c r="J126" s="240">
        <v>0.40899999999999997</v>
      </c>
      <c r="K126" s="239">
        <v>0.436</v>
      </c>
      <c r="L126" s="240">
        <v>0.60599999999999998</v>
      </c>
      <c r="M126" s="239">
        <v>2.2100000000000004</v>
      </c>
      <c r="N126" s="241">
        <v>2.7939999999999996</v>
      </c>
      <c r="P126" s="25">
        <f t="shared" ref="P126:W126" si="173">C126/C$133</f>
        <v>0.5278048780487804</v>
      </c>
      <c r="Q126" s="25">
        <f t="shared" si="173"/>
        <v>0.5585689555683786</v>
      </c>
      <c r="R126" s="25">
        <f t="shared" si="173"/>
        <v>0.46310432569974558</v>
      </c>
      <c r="S126" s="25">
        <f t="shared" si="173"/>
        <v>0.33628318584070788</v>
      </c>
      <c r="T126" s="25">
        <f t="shared" si="173"/>
        <v>0.23114593535749262</v>
      </c>
      <c r="U126" s="25">
        <f t="shared" si="173"/>
        <v>0.2910927456382002</v>
      </c>
      <c r="V126" s="25">
        <f t="shared" si="173"/>
        <v>0.38350340136054423</v>
      </c>
      <c r="W126" s="25">
        <f t="shared" si="173"/>
        <v>0.23265073947667803</v>
      </c>
      <c r="Z126" s="208"/>
    </row>
    <row r="127" spans="1:26" ht="13.8">
      <c r="A127" s="229"/>
      <c r="B127" s="238" t="s">
        <v>61</v>
      </c>
      <c r="C127" s="239">
        <v>5.0999999999999997E-2</v>
      </c>
      <c r="D127" s="240">
        <v>0.08</v>
      </c>
      <c r="E127" s="239">
        <v>5.5E-2</v>
      </c>
      <c r="F127" s="240">
        <v>6.4000000000000001E-2</v>
      </c>
      <c r="G127" s="239">
        <v>7.1999999999999995E-2</v>
      </c>
      <c r="H127" s="240">
        <v>0.154</v>
      </c>
      <c r="I127" s="239">
        <v>0.155</v>
      </c>
      <c r="J127" s="240">
        <v>0.14799999999999999</v>
      </c>
      <c r="K127" s="239">
        <v>0.11700000000000001</v>
      </c>
      <c r="L127" s="240">
        <v>0.23799999999999999</v>
      </c>
      <c r="M127" s="239">
        <v>0.44999999999999996</v>
      </c>
      <c r="N127" s="241">
        <v>0.68400000000000005</v>
      </c>
      <c r="P127" s="25">
        <f t="shared" ref="P127:W127" si="174">C127/C$133</f>
        <v>4.9756097560975598E-2</v>
      </c>
      <c r="Q127" s="25">
        <f t="shared" si="174"/>
        <v>4.6162723600692443E-2</v>
      </c>
      <c r="R127" s="25">
        <f t="shared" si="174"/>
        <v>4.6649703138252757E-2</v>
      </c>
      <c r="S127" s="25">
        <f t="shared" si="174"/>
        <v>4.3567052416609929E-2</v>
      </c>
      <c r="T127" s="25">
        <f t="shared" si="174"/>
        <v>7.0519098922624868E-2</v>
      </c>
      <c r="U127" s="25">
        <f t="shared" si="174"/>
        <v>0.14141414141414141</v>
      </c>
      <c r="V127" s="25">
        <f t="shared" si="174"/>
        <v>0.13180272108843538</v>
      </c>
      <c r="W127" s="25">
        <f t="shared" si="174"/>
        <v>8.418657565415244E-2</v>
      </c>
      <c r="Z127" s="208"/>
    </row>
    <row r="128" spans="1:26" ht="13.8">
      <c r="A128" s="229"/>
      <c r="B128" s="238" t="s">
        <v>60</v>
      </c>
      <c r="C128" s="239">
        <v>1E-3</v>
      </c>
      <c r="D128" s="240">
        <v>1E-3</v>
      </c>
      <c r="E128" s="239">
        <v>0</v>
      </c>
      <c r="F128" s="240">
        <v>0</v>
      </c>
      <c r="G128" s="239">
        <v>0.184</v>
      </c>
      <c r="H128" s="240">
        <v>6.0999999999999999E-2</v>
      </c>
      <c r="I128" s="239">
        <v>1.2E-2</v>
      </c>
      <c r="J128" s="240">
        <v>7.0000000000000001E-3</v>
      </c>
      <c r="K128" s="239">
        <v>6.5000000000000002E-2</v>
      </c>
      <c r="L128" s="240">
        <v>4.0000000000000001E-3</v>
      </c>
      <c r="M128" s="239">
        <v>0.26200000000000001</v>
      </c>
      <c r="N128" s="241">
        <v>7.3000000000000009E-2</v>
      </c>
      <c r="P128" s="25">
        <f t="shared" ref="P128:W128" si="175">C128/C$133</f>
        <v>9.7560975609756087E-4</v>
      </c>
      <c r="Q128" s="25">
        <f t="shared" si="175"/>
        <v>5.7703404500865558E-4</v>
      </c>
      <c r="R128" s="25">
        <f t="shared" si="175"/>
        <v>0</v>
      </c>
      <c r="S128" s="25">
        <f t="shared" si="175"/>
        <v>0</v>
      </c>
      <c r="T128" s="25">
        <f t="shared" si="175"/>
        <v>0.18021547502448576</v>
      </c>
      <c r="U128" s="25">
        <f t="shared" si="175"/>
        <v>5.6014692378328741E-2</v>
      </c>
      <c r="V128" s="25">
        <f t="shared" si="175"/>
        <v>1.0204081632653062E-2</v>
      </c>
      <c r="W128" s="25">
        <f t="shared" si="175"/>
        <v>3.9817974971558586E-3</v>
      </c>
      <c r="Z128" s="208"/>
    </row>
    <row r="129" spans="1:26" ht="13.8">
      <c r="A129" s="229"/>
      <c r="B129" s="238" t="s">
        <v>56</v>
      </c>
      <c r="C129" s="239">
        <v>0</v>
      </c>
      <c r="D129" s="240">
        <v>1E-3</v>
      </c>
      <c r="E129" s="239">
        <v>0.20599999999999999</v>
      </c>
      <c r="F129" s="240">
        <v>0.17</v>
      </c>
      <c r="G129" s="239">
        <v>5.7000000000000002E-2</v>
      </c>
      <c r="H129" s="240">
        <v>5.8000000000000003E-2</v>
      </c>
      <c r="I129" s="239">
        <v>0.104</v>
      </c>
      <c r="J129" s="240">
        <v>0.27</v>
      </c>
      <c r="K129" s="239">
        <v>6.4000000000000001E-2</v>
      </c>
      <c r="L129" s="240">
        <v>7.6999999999999999E-2</v>
      </c>
      <c r="M129" s="239">
        <v>0.43099999999999999</v>
      </c>
      <c r="N129" s="241">
        <v>0.57599999999999996</v>
      </c>
      <c r="P129" s="25">
        <f t="shared" ref="P129:W129" si="176">C129/C$133</f>
        <v>0</v>
      </c>
      <c r="Q129" s="25">
        <f t="shared" si="176"/>
        <v>5.7703404500865558E-4</v>
      </c>
      <c r="R129" s="25">
        <f t="shared" si="176"/>
        <v>0.17472434266327394</v>
      </c>
      <c r="S129" s="25">
        <f t="shared" si="176"/>
        <v>0.11572498298162014</v>
      </c>
      <c r="T129" s="25">
        <f t="shared" si="176"/>
        <v>5.5827619980411358E-2</v>
      </c>
      <c r="U129" s="25">
        <f t="shared" si="176"/>
        <v>5.325987144168963E-2</v>
      </c>
      <c r="V129" s="25">
        <f t="shared" si="176"/>
        <v>8.8435374149659865E-2</v>
      </c>
      <c r="W129" s="25">
        <f t="shared" si="176"/>
        <v>0.15358361774744028</v>
      </c>
      <c r="Z129" s="208"/>
    </row>
    <row r="130" spans="1:26" ht="13.8">
      <c r="A130" s="229"/>
      <c r="B130" s="238" t="s">
        <v>54</v>
      </c>
      <c r="C130" s="239">
        <v>9.5000000000000001E-2</v>
      </c>
      <c r="D130" s="240">
        <v>0.26600000000000001</v>
      </c>
      <c r="E130" s="239">
        <v>4.9000000000000002E-2</v>
      </c>
      <c r="F130" s="240">
        <v>0.107</v>
      </c>
      <c r="G130" s="239">
        <v>0.128</v>
      </c>
      <c r="H130" s="240">
        <v>0.20799999999999999</v>
      </c>
      <c r="I130" s="239">
        <v>8.5999999999999993E-2</v>
      </c>
      <c r="J130" s="240">
        <v>0.14000000000000001</v>
      </c>
      <c r="K130" s="239">
        <v>0.13200000000000001</v>
      </c>
      <c r="L130" s="240">
        <v>0.245</v>
      </c>
      <c r="M130" s="239">
        <v>0.49</v>
      </c>
      <c r="N130" s="241">
        <v>0.96599999999999997</v>
      </c>
      <c r="P130" s="25">
        <f t="shared" ref="P130:W130" si="177">C130/C$133</f>
        <v>9.2682926829268278E-2</v>
      </c>
      <c r="Q130" s="25">
        <f t="shared" si="177"/>
        <v>0.15349105597230239</v>
      </c>
      <c r="R130" s="25">
        <f t="shared" si="177"/>
        <v>4.1560644614079725E-2</v>
      </c>
      <c r="S130" s="25">
        <f t="shared" si="177"/>
        <v>7.2838665759019719E-2</v>
      </c>
      <c r="T130" s="25">
        <f t="shared" si="177"/>
        <v>0.12536728697355531</v>
      </c>
      <c r="U130" s="25">
        <f t="shared" si="177"/>
        <v>0.19100091827364554</v>
      </c>
      <c r="V130" s="25">
        <f t="shared" si="177"/>
        <v>7.312925170068027E-2</v>
      </c>
      <c r="W130" s="25">
        <f t="shared" si="177"/>
        <v>7.9635949943117179E-2</v>
      </c>
      <c r="Z130" s="208"/>
    </row>
    <row r="131" spans="1:26" ht="13.8">
      <c r="A131" s="229"/>
      <c r="B131" s="238" t="s">
        <v>55</v>
      </c>
      <c r="C131" s="239">
        <v>0.126</v>
      </c>
      <c r="D131" s="240">
        <v>0.28199999999999997</v>
      </c>
      <c r="E131" s="239">
        <v>0.17699999999999999</v>
      </c>
      <c r="F131" s="240">
        <v>0.496</v>
      </c>
      <c r="G131" s="239">
        <v>0.19400000000000001</v>
      </c>
      <c r="H131" s="240">
        <v>0.13700000000000001</v>
      </c>
      <c r="I131" s="239">
        <v>0.109</v>
      </c>
      <c r="J131" s="240">
        <v>0.29399999999999998</v>
      </c>
      <c r="K131" s="239">
        <v>6.5000000000000002E-2</v>
      </c>
      <c r="L131" s="240">
        <v>6.3E-2</v>
      </c>
      <c r="M131" s="239">
        <v>0.67100000000000004</v>
      </c>
      <c r="N131" s="241">
        <v>1.272</v>
      </c>
      <c r="P131" s="25">
        <f t="shared" ref="P131:W131" si="178">C131/C$133</f>
        <v>0.12292682926829267</v>
      </c>
      <c r="Q131" s="25">
        <f t="shared" si="178"/>
        <v>0.16272360069244085</v>
      </c>
      <c r="R131" s="25">
        <f t="shared" si="178"/>
        <v>0.15012722646310431</v>
      </c>
      <c r="S131" s="25">
        <f t="shared" si="178"/>
        <v>0.33764465622872697</v>
      </c>
      <c r="T131" s="25">
        <f t="shared" si="178"/>
        <v>0.19000979431929479</v>
      </c>
      <c r="U131" s="25">
        <f t="shared" si="178"/>
        <v>0.12580348943985309</v>
      </c>
      <c r="V131" s="25">
        <f t="shared" si="178"/>
        <v>9.2687074829931979E-2</v>
      </c>
      <c r="W131" s="25">
        <f t="shared" si="178"/>
        <v>0.16723549488054607</v>
      </c>
      <c r="Z131" s="208"/>
    </row>
    <row r="132" spans="1:26" ht="13.8">
      <c r="A132" s="229"/>
      <c r="B132" s="238" t="s">
        <v>53</v>
      </c>
      <c r="C132" s="239">
        <v>0.17399999999999999</v>
      </c>
      <c r="D132" s="240">
        <v>0.10299999999999999</v>
      </c>
      <c r="E132" s="239">
        <v>0.14199999999999999</v>
      </c>
      <c r="F132" s="240">
        <v>0.12</v>
      </c>
      <c r="G132" s="239">
        <v>0.06</v>
      </c>
      <c r="H132" s="240">
        <v>0.02</v>
      </c>
      <c r="I132" s="239">
        <v>5.0999999999999997E-2</v>
      </c>
      <c r="J132" s="240">
        <v>4.0000000000000001E-3</v>
      </c>
      <c r="K132" s="239">
        <v>1.6E-2</v>
      </c>
      <c r="L132" s="240">
        <v>1.6E-2</v>
      </c>
      <c r="M132" s="239">
        <v>0.44299999999999995</v>
      </c>
      <c r="N132" s="241">
        <v>0.26299999999999996</v>
      </c>
      <c r="P132" s="25">
        <f t="shared" ref="P132:W132" si="179">C132/C$133</f>
        <v>0.16975609756097557</v>
      </c>
      <c r="Q132" s="25">
        <f t="shared" si="179"/>
        <v>5.9434506635891518E-2</v>
      </c>
      <c r="R132" s="25">
        <f t="shared" si="179"/>
        <v>0.12044105173876164</v>
      </c>
      <c r="S132" s="25">
        <f t="shared" si="179"/>
        <v>8.1688223281143613E-2</v>
      </c>
      <c r="T132" s="25">
        <f t="shared" si="179"/>
        <v>5.8765915768854052E-2</v>
      </c>
      <c r="U132" s="25">
        <f t="shared" si="179"/>
        <v>1.8365472910927456E-2</v>
      </c>
      <c r="V132" s="25">
        <f t="shared" si="179"/>
        <v>4.336734693877551E-2</v>
      </c>
      <c r="W132" s="25">
        <f t="shared" si="179"/>
        <v>2.2753128555176336E-3</v>
      </c>
      <c r="Z132" s="208"/>
    </row>
    <row r="133" spans="1:26" ht="13.8">
      <c r="A133" s="234" t="s">
        <v>2545</v>
      </c>
      <c r="B133" s="225"/>
      <c r="C133" s="235">
        <v>1.0250000000000001</v>
      </c>
      <c r="D133" s="236">
        <v>1.7329999999999999</v>
      </c>
      <c r="E133" s="235">
        <v>1.179</v>
      </c>
      <c r="F133" s="236">
        <v>1.4690000000000003</v>
      </c>
      <c r="G133" s="235">
        <v>1.0210000000000001</v>
      </c>
      <c r="H133" s="236">
        <v>1.089</v>
      </c>
      <c r="I133" s="235">
        <v>1.1759999999999999</v>
      </c>
      <c r="J133" s="236">
        <v>1.758</v>
      </c>
      <c r="K133" s="235">
        <v>0.93300000000000005</v>
      </c>
      <c r="L133" s="236">
        <v>1.3129999999999999</v>
      </c>
      <c r="M133" s="235">
        <v>5.3340000000000005</v>
      </c>
      <c r="N133" s="237">
        <v>7.3620000000000001</v>
      </c>
      <c r="P133" s="25"/>
      <c r="Q133" s="25"/>
      <c r="R133" s="25"/>
      <c r="S133" s="25"/>
      <c r="T133" s="25"/>
      <c r="U133" s="25"/>
      <c r="V133" s="25"/>
      <c r="W133" s="25"/>
      <c r="Z133" s="208"/>
    </row>
    <row r="134" spans="1:26" ht="13.8">
      <c r="A134" s="234" t="s">
        <v>107</v>
      </c>
      <c r="B134" s="234" t="s">
        <v>59</v>
      </c>
      <c r="C134" s="235">
        <v>3.0000000000000001E-3</v>
      </c>
      <c r="D134" s="236">
        <v>8.9999999999999993E-3</v>
      </c>
      <c r="E134" s="235">
        <v>7.0000000000000001E-3</v>
      </c>
      <c r="F134" s="236">
        <v>1E-3</v>
      </c>
      <c r="G134" s="235">
        <v>4.8000000000000001E-2</v>
      </c>
      <c r="H134" s="236">
        <v>4.2000000000000003E-2</v>
      </c>
      <c r="I134" s="235">
        <v>2E-3</v>
      </c>
      <c r="J134" s="236">
        <v>3.0000000000000001E-3</v>
      </c>
      <c r="K134" s="235">
        <v>1E-3</v>
      </c>
      <c r="L134" s="236">
        <v>7.0000000000000001E-3</v>
      </c>
      <c r="M134" s="235">
        <v>6.1000000000000006E-2</v>
      </c>
      <c r="N134" s="237">
        <v>6.2000000000000006E-2</v>
      </c>
      <c r="P134" s="25">
        <f t="shared" ref="P134:W134" si="180">C134/C$143</f>
        <v>1.3452914798206279E-3</v>
      </c>
      <c r="Q134" s="25">
        <f t="shared" si="180"/>
        <v>1.0285714285714285E-2</v>
      </c>
      <c r="R134" s="25">
        <f t="shared" si="180"/>
        <v>3.3159639981051631E-3</v>
      </c>
      <c r="S134" s="25">
        <f t="shared" si="180"/>
        <v>1.1614401858304297E-3</v>
      </c>
      <c r="T134" s="25">
        <f t="shared" si="180"/>
        <v>2.8571428571428574E-2</v>
      </c>
      <c r="U134" s="25">
        <f t="shared" si="180"/>
        <v>4.8723897911832952E-2</v>
      </c>
      <c r="V134" s="25">
        <f t="shared" si="180"/>
        <v>1.953125E-3</v>
      </c>
      <c r="W134" s="25">
        <f t="shared" si="180"/>
        <v>4.7468354430379748E-3</v>
      </c>
      <c r="Z134" s="208"/>
    </row>
    <row r="135" spans="1:26" ht="13.8">
      <c r="A135" s="229"/>
      <c r="B135" s="238" t="s">
        <v>58</v>
      </c>
      <c r="C135" s="239">
        <v>0.40600000000000003</v>
      </c>
      <c r="D135" s="240">
        <v>0.23</v>
      </c>
      <c r="E135" s="239">
        <v>2.7E-2</v>
      </c>
      <c r="F135" s="240">
        <v>3.5000000000000003E-2</v>
      </c>
      <c r="G135" s="239">
        <v>0.249</v>
      </c>
      <c r="H135" s="240">
        <v>0.11799999999999999</v>
      </c>
      <c r="I135" s="239">
        <v>0.21</v>
      </c>
      <c r="J135" s="240">
        <v>8.7999999999999995E-2</v>
      </c>
      <c r="K135" s="239">
        <v>0.36899999999999999</v>
      </c>
      <c r="L135" s="240">
        <v>0.18</v>
      </c>
      <c r="M135" s="239">
        <v>1.2610000000000001</v>
      </c>
      <c r="N135" s="241">
        <v>0.65100000000000002</v>
      </c>
      <c r="P135" s="25">
        <f t="shared" ref="P135:W135" si="181">C135/C$143</f>
        <v>0.18206278026905831</v>
      </c>
      <c r="Q135" s="25">
        <f t="shared" si="181"/>
        <v>0.26285714285714284</v>
      </c>
      <c r="R135" s="25">
        <f t="shared" si="181"/>
        <v>1.27901468498342E-2</v>
      </c>
      <c r="S135" s="25">
        <f t="shared" si="181"/>
        <v>4.065040650406504E-2</v>
      </c>
      <c r="T135" s="25">
        <f t="shared" si="181"/>
        <v>0.14821428571428572</v>
      </c>
      <c r="U135" s="25">
        <f t="shared" si="181"/>
        <v>0.1368909512761021</v>
      </c>
      <c r="V135" s="25">
        <f t="shared" si="181"/>
        <v>0.205078125</v>
      </c>
      <c r="W135" s="25">
        <f t="shared" si="181"/>
        <v>0.13924050632911392</v>
      </c>
      <c r="Z135" s="208"/>
    </row>
    <row r="136" spans="1:26" ht="13.8">
      <c r="A136" s="229"/>
      <c r="B136" s="238" t="s">
        <v>57</v>
      </c>
      <c r="C136" s="239">
        <v>0.223</v>
      </c>
      <c r="D136" s="240">
        <v>8.3000000000000004E-2</v>
      </c>
      <c r="E136" s="239">
        <v>0.54600000000000004</v>
      </c>
      <c r="F136" s="240">
        <v>0.222</v>
      </c>
      <c r="G136" s="239">
        <v>0.47199999999999998</v>
      </c>
      <c r="H136" s="240">
        <v>0.16700000000000001</v>
      </c>
      <c r="I136" s="239">
        <v>0.35899999999999999</v>
      </c>
      <c r="J136" s="240">
        <v>0.18</v>
      </c>
      <c r="K136" s="239">
        <v>0.32700000000000001</v>
      </c>
      <c r="L136" s="240">
        <v>0.13700000000000001</v>
      </c>
      <c r="M136" s="239">
        <v>1.927</v>
      </c>
      <c r="N136" s="241">
        <v>0.78899999999999992</v>
      </c>
      <c r="P136" s="25">
        <f t="shared" ref="P136:W136" si="182">C136/C$143</f>
        <v>0.1</v>
      </c>
      <c r="Q136" s="25">
        <f t="shared" si="182"/>
        <v>9.4857142857142862E-2</v>
      </c>
      <c r="R136" s="25">
        <f t="shared" si="182"/>
        <v>0.25864519185220275</v>
      </c>
      <c r="S136" s="25">
        <f t="shared" si="182"/>
        <v>0.25783972125435539</v>
      </c>
      <c r="T136" s="25">
        <f t="shared" si="182"/>
        <v>0.28095238095238095</v>
      </c>
      <c r="U136" s="25">
        <f t="shared" si="182"/>
        <v>0.19373549883990721</v>
      </c>
      <c r="V136" s="25">
        <f t="shared" si="182"/>
        <v>0.3505859375</v>
      </c>
      <c r="W136" s="25">
        <f t="shared" si="182"/>
        <v>0.28481012658227844</v>
      </c>
      <c r="Z136" s="208"/>
    </row>
    <row r="137" spans="1:26" ht="13.8">
      <c r="A137" s="229"/>
      <c r="B137" s="238" t="s">
        <v>61</v>
      </c>
      <c r="C137" s="239">
        <v>0.53700000000000003</v>
      </c>
      <c r="D137" s="240">
        <v>0.12</v>
      </c>
      <c r="E137" s="239">
        <v>0.377</v>
      </c>
      <c r="F137" s="240">
        <v>7.6999999999999999E-2</v>
      </c>
      <c r="G137" s="239">
        <v>0.156</v>
      </c>
      <c r="H137" s="240">
        <v>4.2000000000000003E-2</v>
      </c>
      <c r="I137" s="239">
        <v>0.14000000000000001</v>
      </c>
      <c r="J137" s="240">
        <v>7.5999999999999998E-2</v>
      </c>
      <c r="K137" s="239">
        <v>0.376</v>
      </c>
      <c r="L137" s="240">
        <v>0.26</v>
      </c>
      <c r="M137" s="239">
        <v>1.5859999999999999</v>
      </c>
      <c r="N137" s="241">
        <v>0.57499999999999996</v>
      </c>
      <c r="P137" s="25">
        <f t="shared" ref="P137:W137" si="183">C137/C$143</f>
        <v>0.24080717488789238</v>
      </c>
      <c r="Q137" s="25">
        <f t="shared" si="183"/>
        <v>0.13714285714285715</v>
      </c>
      <c r="R137" s="25">
        <f t="shared" si="183"/>
        <v>0.17858834675509236</v>
      </c>
      <c r="S137" s="25">
        <f t="shared" si="183"/>
        <v>8.9430894308943076E-2</v>
      </c>
      <c r="T137" s="25">
        <f t="shared" si="183"/>
        <v>9.285714285714286E-2</v>
      </c>
      <c r="U137" s="25">
        <f t="shared" si="183"/>
        <v>4.8723897911832952E-2</v>
      </c>
      <c r="V137" s="25">
        <f t="shared" si="183"/>
        <v>0.13671875</v>
      </c>
      <c r="W137" s="25">
        <f t="shared" si="183"/>
        <v>0.12025316455696203</v>
      </c>
      <c r="Z137" s="208"/>
    </row>
    <row r="138" spans="1:26" ht="13.8">
      <c r="A138" s="229"/>
      <c r="B138" s="238" t="s">
        <v>60</v>
      </c>
      <c r="C138" s="239">
        <v>1.6E-2</v>
      </c>
      <c r="D138" s="240">
        <v>1E-3</v>
      </c>
      <c r="E138" s="239">
        <v>0</v>
      </c>
      <c r="F138" s="240">
        <v>0</v>
      </c>
      <c r="G138" s="239">
        <v>7.3999999999999996E-2</v>
      </c>
      <c r="H138" s="240">
        <v>4.0000000000000001E-3</v>
      </c>
      <c r="I138" s="239">
        <v>0</v>
      </c>
      <c r="J138" s="240">
        <v>0</v>
      </c>
      <c r="K138" s="239">
        <v>0</v>
      </c>
      <c r="L138" s="240">
        <v>0</v>
      </c>
      <c r="M138" s="239">
        <v>0.09</v>
      </c>
      <c r="N138" s="241">
        <v>5.0000000000000001E-3</v>
      </c>
      <c r="P138" s="25">
        <f t="shared" ref="P138:W138" si="184">C138/C$143</f>
        <v>7.1748878923766817E-3</v>
      </c>
      <c r="Q138" s="25">
        <f t="shared" si="184"/>
        <v>1.1428571428571429E-3</v>
      </c>
      <c r="R138" s="25">
        <f t="shared" si="184"/>
        <v>0</v>
      </c>
      <c r="S138" s="25">
        <f t="shared" si="184"/>
        <v>0</v>
      </c>
      <c r="T138" s="25">
        <f t="shared" si="184"/>
        <v>4.4047619047619044E-2</v>
      </c>
      <c r="U138" s="25">
        <f t="shared" si="184"/>
        <v>4.6403712296983757E-3</v>
      </c>
      <c r="V138" s="25">
        <f t="shared" si="184"/>
        <v>0</v>
      </c>
      <c r="W138" s="25">
        <f t="shared" si="184"/>
        <v>0</v>
      </c>
      <c r="Z138" s="208"/>
    </row>
    <row r="139" spans="1:26" ht="13.8">
      <c r="A139" s="229"/>
      <c r="B139" s="238" t="s">
        <v>56</v>
      </c>
      <c r="C139" s="239">
        <v>9.5000000000000001E-2</v>
      </c>
      <c r="D139" s="240">
        <v>1.2E-2</v>
      </c>
      <c r="E139" s="239">
        <v>8.3000000000000004E-2</v>
      </c>
      <c r="F139" s="240">
        <v>0.124</v>
      </c>
      <c r="G139" s="239">
        <v>0.1</v>
      </c>
      <c r="H139" s="240">
        <v>2.3E-2</v>
      </c>
      <c r="I139" s="239">
        <v>0</v>
      </c>
      <c r="J139" s="240">
        <v>0</v>
      </c>
      <c r="K139" s="239">
        <v>0.22900000000000001</v>
      </c>
      <c r="L139" s="240">
        <v>5.0999999999999997E-2</v>
      </c>
      <c r="M139" s="239">
        <v>0.50700000000000001</v>
      </c>
      <c r="N139" s="241">
        <v>0.21</v>
      </c>
      <c r="P139" s="25">
        <f t="shared" ref="P139:W139" si="185">C139/C$143</f>
        <v>4.2600896860986545E-2</v>
      </c>
      <c r="Q139" s="25">
        <f t="shared" si="185"/>
        <v>1.3714285714285715E-2</v>
      </c>
      <c r="R139" s="25">
        <f t="shared" si="185"/>
        <v>3.9317858834675506E-2</v>
      </c>
      <c r="S139" s="25">
        <f t="shared" si="185"/>
        <v>0.14401858304297327</v>
      </c>
      <c r="T139" s="25">
        <f t="shared" si="185"/>
        <v>5.9523809523809527E-2</v>
      </c>
      <c r="U139" s="25">
        <f t="shared" si="185"/>
        <v>2.668213457076566E-2</v>
      </c>
      <c r="V139" s="25">
        <f t="shared" si="185"/>
        <v>0</v>
      </c>
      <c r="W139" s="25">
        <f t="shared" si="185"/>
        <v>0</v>
      </c>
      <c r="Z139" s="208"/>
    </row>
    <row r="140" spans="1:26" ht="13.8">
      <c r="A140" s="229"/>
      <c r="B140" s="238" t="s">
        <v>54</v>
      </c>
      <c r="C140" s="239">
        <v>0.23</v>
      </c>
      <c r="D140" s="240">
        <v>0.29899999999999999</v>
      </c>
      <c r="E140" s="239">
        <v>0.26800000000000002</v>
      </c>
      <c r="F140" s="240">
        <v>0.221</v>
      </c>
      <c r="G140" s="239">
        <v>0.28100000000000003</v>
      </c>
      <c r="H140" s="240">
        <v>0.28999999999999998</v>
      </c>
      <c r="I140" s="239">
        <v>0.184</v>
      </c>
      <c r="J140" s="240">
        <v>0.246</v>
      </c>
      <c r="K140" s="239">
        <v>0.159</v>
      </c>
      <c r="L140" s="240">
        <v>0.27100000000000002</v>
      </c>
      <c r="M140" s="239">
        <v>1.1220000000000001</v>
      </c>
      <c r="N140" s="241">
        <v>1.327</v>
      </c>
      <c r="P140" s="25">
        <f t="shared" ref="P140:W140" si="186">C140/C$143</f>
        <v>0.1031390134529148</v>
      </c>
      <c r="Q140" s="25">
        <f t="shared" si="186"/>
        <v>0.34171428571428569</v>
      </c>
      <c r="R140" s="25">
        <f t="shared" si="186"/>
        <v>0.12695405021316911</v>
      </c>
      <c r="S140" s="25">
        <f t="shared" si="186"/>
        <v>0.25667828106852497</v>
      </c>
      <c r="T140" s="25">
        <f t="shared" si="186"/>
        <v>0.16726190476190478</v>
      </c>
      <c r="U140" s="25">
        <f t="shared" si="186"/>
        <v>0.33642691415313225</v>
      </c>
      <c r="V140" s="25">
        <f t="shared" si="186"/>
        <v>0.1796875</v>
      </c>
      <c r="W140" s="25">
        <f t="shared" si="186"/>
        <v>0.38924050632911389</v>
      </c>
      <c r="Z140" s="208"/>
    </row>
    <row r="141" spans="1:26" ht="13.8">
      <c r="A141" s="229"/>
      <c r="B141" s="238" t="s">
        <v>55</v>
      </c>
      <c r="C141" s="239">
        <v>0.27200000000000002</v>
      </c>
      <c r="D141" s="240">
        <v>0.08</v>
      </c>
      <c r="E141" s="239">
        <v>8.5999999999999993E-2</v>
      </c>
      <c r="F141" s="240">
        <v>5.8999999999999997E-2</v>
      </c>
      <c r="G141" s="239">
        <v>0.191</v>
      </c>
      <c r="H141" s="240">
        <v>0.16500000000000001</v>
      </c>
      <c r="I141" s="239">
        <v>8.5000000000000006E-2</v>
      </c>
      <c r="J141" s="240">
        <v>3.3000000000000002E-2</v>
      </c>
      <c r="K141" s="239">
        <v>4.2999999999999997E-2</v>
      </c>
      <c r="L141" s="240">
        <v>3.1E-2</v>
      </c>
      <c r="M141" s="239">
        <v>0.67699999999999994</v>
      </c>
      <c r="N141" s="241">
        <v>0.3680000000000001</v>
      </c>
      <c r="P141" s="25">
        <f t="shared" ref="P141:W141" si="187">C141/C$143</f>
        <v>0.1219730941704036</v>
      </c>
      <c r="Q141" s="25">
        <f t="shared" si="187"/>
        <v>9.1428571428571428E-2</v>
      </c>
      <c r="R141" s="25">
        <f t="shared" si="187"/>
        <v>4.0738986262434856E-2</v>
      </c>
      <c r="S141" s="25">
        <f t="shared" si="187"/>
        <v>6.8524970963995346E-2</v>
      </c>
      <c r="T141" s="25">
        <f t="shared" si="187"/>
        <v>0.1136904761904762</v>
      </c>
      <c r="U141" s="25">
        <f t="shared" si="187"/>
        <v>0.191415313225058</v>
      </c>
      <c r="V141" s="25">
        <f t="shared" si="187"/>
        <v>8.30078125E-2</v>
      </c>
      <c r="W141" s="25">
        <f t="shared" si="187"/>
        <v>5.2215189873417722E-2</v>
      </c>
      <c r="Z141" s="208"/>
    </row>
    <row r="142" spans="1:26" ht="13.8">
      <c r="A142" s="229"/>
      <c r="B142" s="238" t="s">
        <v>53</v>
      </c>
      <c r="C142" s="239">
        <v>0.44800000000000001</v>
      </c>
      <c r="D142" s="240">
        <v>4.1000000000000002E-2</v>
      </c>
      <c r="E142" s="239">
        <v>0.71699999999999997</v>
      </c>
      <c r="F142" s="240">
        <v>0.122</v>
      </c>
      <c r="G142" s="239">
        <v>0.109</v>
      </c>
      <c r="H142" s="240">
        <v>1.0999999999999999E-2</v>
      </c>
      <c r="I142" s="239">
        <v>4.3999999999999997E-2</v>
      </c>
      <c r="J142" s="240">
        <v>6.0000000000000001E-3</v>
      </c>
      <c r="K142" s="239">
        <v>9.7000000000000003E-2</v>
      </c>
      <c r="L142" s="240">
        <v>5.0000000000000001E-3</v>
      </c>
      <c r="M142" s="239">
        <v>1.415</v>
      </c>
      <c r="N142" s="241">
        <v>0.18500000000000003</v>
      </c>
      <c r="P142" s="25">
        <f t="shared" ref="P142:W142" si="188">C142/C$143</f>
        <v>0.2008968609865471</v>
      </c>
      <c r="Q142" s="25">
        <f t="shared" si="188"/>
        <v>4.6857142857142861E-2</v>
      </c>
      <c r="R142" s="25">
        <f t="shared" si="188"/>
        <v>0.33964945523448598</v>
      </c>
      <c r="S142" s="25">
        <f t="shared" si="188"/>
        <v>0.1416957026713124</v>
      </c>
      <c r="T142" s="25">
        <f t="shared" si="188"/>
        <v>6.4880952380952386E-2</v>
      </c>
      <c r="U142" s="25">
        <f t="shared" si="188"/>
        <v>1.2761020881670533E-2</v>
      </c>
      <c r="V142" s="25">
        <f t="shared" si="188"/>
        <v>4.296875E-2</v>
      </c>
      <c r="W142" s="25">
        <f t="shared" si="188"/>
        <v>9.4936708860759497E-3</v>
      </c>
      <c r="Z142" s="208"/>
    </row>
    <row r="143" spans="1:26" ht="13.8">
      <c r="A143" s="234" t="s">
        <v>2546</v>
      </c>
      <c r="B143" s="225"/>
      <c r="C143" s="235">
        <v>2.23</v>
      </c>
      <c r="D143" s="236">
        <v>0.875</v>
      </c>
      <c r="E143" s="235">
        <v>2.1110000000000002</v>
      </c>
      <c r="F143" s="236">
        <v>0.8610000000000001</v>
      </c>
      <c r="G143" s="235">
        <v>1.68</v>
      </c>
      <c r="H143" s="236">
        <v>0.86199999999999999</v>
      </c>
      <c r="I143" s="235">
        <v>1.024</v>
      </c>
      <c r="J143" s="236">
        <v>0.63200000000000001</v>
      </c>
      <c r="K143" s="235">
        <v>1.601</v>
      </c>
      <c r="L143" s="236">
        <v>0.94200000000000017</v>
      </c>
      <c r="M143" s="235">
        <v>8.645999999999999</v>
      </c>
      <c r="N143" s="237">
        <v>4.1719999999999997</v>
      </c>
      <c r="P143" s="25"/>
      <c r="Q143" s="25"/>
      <c r="R143" s="25"/>
      <c r="S143" s="25"/>
      <c r="T143" s="25"/>
      <c r="U143" s="25"/>
      <c r="V143" s="25"/>
      <c r="W143" s="25"/>
      <c r="Z143" s="208"/>
    </row>
    <row r="144" spans="1:26" ht="13.8">
      <c r="A144" s="234" t="s">
        <v>108</v>
      </c>
      <c r="B144" s="234" t="s">
        <v>59</v>
      </c>
      <c r="C144" s="235">
        <v>0</v>
      </c>
      <c r="D144" s="236">
        <v>0</v>
      </c>
      <c r="E144" s="235">
        <v>0</v>
      </c>
      <c r="F144" s="236">
        <v>0</v>
      </c>
      <c r="G144" s="235">
        <v>0</v>
      </c>
      <c r="H144" s="236">
        <v>0</v>
      </c>
      <c r="I144" s="235">
        <v>0</v>
      </c>
      <c r="J144" s="236">
        <v>0</v>
      </c>
      <c r="K144" s="235">
        <v>0</v>
      </c>
      <c r="L144" s="236">
        <v>0</v>
      </c>
      <c r="M144" s="235">
        <v>0</v>
      </c>
      <c r="N144" s="237">
        <v>0</v>
      </c>
      <c r="P144" s="25">
        <f t="shared" ref="P144:W144" si="189">C144/C$153</f>
        <v>0</v>
      </c>
      <c r="Q144" s="25">
        <f t="shared" si="189"/>
        <v>0</v>
      </c>
      <c r="R144" s="25">
        <f t="shared" si="189"/>
        <v>0</v>
      </c>
      <c r="S144" s="25">
        <f t="shared" si="189"/>
        <v>0</v>
      </c>
      <c r="T144" s="25">
        <f t="shared" si="189"/>
        <v>0</v>
      </c>
      <c r="U144" s="25">
        <f t="shared" si="189"/>
        <v>0</v>
      </c>
      <c r="V144" s="25">
        <f t="shared" si="189"/>
        <v>0</v>
      </c>
      <c r="W144" s="25">
        <f t="shared" si="189"/>
        <v>0</v>
      </c>
      <c r="Z144" s="208"/>
    </row>
    <row r="145" spans="1:26" ht="13.8">
      <c r="A145" s="229"/>
      <c r="B145" s="238" t="s">
        <v>58</v>
      </c>
      <c r="C145" s="239">
        <v>6.0000000000000001E-3</v>
      </c>
      <c r="D145" s="240">
        <v>2.5999999999999999E-2</v>
      </c>
      <c r="E145" s="239">
        <v>0.156</v>
      </c>
      <c r="F145" s="240">
        <v>0.38400000000000001</v>
      </c>
      <c r="G145" s="239">
        <v>0.55400000000000005</v>
      </c>
      <c r="H145" s="240">
        <v>1.127</v>
      </c>
      <c r="I145" s="239">
        <v>7.0000000000000007E-2</v>
      </c>
      <c r="J145" s="240">
        <v>9.7000000000000003E-2</v>
      </c>
      <c r="K145" s="239">
        <v>4.0000000000000001E-3</v>
      </c>
      <c r="L145" s="240">
        <v>6.0000000000000001E-3</v>
      </c>
      <c r="M145" s="239">
        <v>0.79</v>
      </c>
      <c r="N145" s="241">
        <v>1.64</v>
      </c>
      <c r="P145" s="25">
        <f t="shared" ref="P145:W145" si="190">C145/C$153</f>
        <v>7.3349633251833749E-3</v>
      </c>
      <c r="Q145" s="25">
        <f t="shared" si="190"/>
        <v>1.5738498789346248E-2</v>
      </c>
      <c r="R145" s="25">
        <f t="shared" si="190"/>
        <v>0.17199558985667035</v>
      </c>
      <c r="S145" s="25">
        <f t="shared" si="190"/>
        <v>0.26337448559670784</v>
      </c>
      <c r="T145" s="25">
        <f t="shared" si="190"/>
        <v>0.40028901734104055</v>
      </c>
      <c r="U145" s="25">
        <f t="shared" si="190"/>
        <v>0.42560422960725081</v>
      </c>
      <c r="V145" s="25">
        <f t="shared" si="190"/>
        <v>6.5789473684210523E-2</v>
      </c>
      <c r="W145" s="25">
        <f t="shared" si="190"/>
        <v>5.002578648788035E-2</v>
      </c>
      <c r="Z145" s="208"/>
    </row>
    <row r="146" spans="1:26" ht="13.8">
      <c r="A146" s="229"/>
      <c r="B146" s="238" t="s">
        <v>57</v>
      </c>
      <c r="C146" s="239">
        <v>0.11799999999999999</v>
      </c>
      <c r="D146" s="240">
        <v>0.128</v>
      </c>
      <c r="E146" s="239">
        <v>1.7999999999999999E-2</v>
      </c>
      <c r="F146" s="240">
        <v>0.05</v>
      </c>
      <c r="G146" s="239">
        <v>7.8E-2</v>
      </c>
      <c r="H146" s="240">
        <v>9.1999999999999998E-2</v>
      </c>
      <c r="I146" s="239">
        <v>0.222</v>
      </c>
      <c r="J146" s="240">
        <v>0.35699999999999998</v>
      </c>
      <c r="K146" s="239">
        <v>9.1999999999999998E-2</v>
      </c>
      <c r="L146" s="240">
        <v>0.08</v>
      </c>
      <c r="M146" s="239">
        <v>0.52799999999999991</v>
      </c>
      <c r="N146" s="241">
        <v>0.70699999999999996</v>
      </c>
      <c r="P146" s="25">
        <f t="shared" ref="P146:W146" si="191">C146/C$153</f>
        <v>0.14425427872860636</v>
      </c>
      <c r="Q146" s="25">
        <f t="shared" si="191"/>
        <v>7.7481840193704604E-2</v>
      </c>
      <c r="R146" s="25">
        <f t="shared" si="191"/>
        <v>1.9845644983461964E-2</v>
      </c>
      <c r="S146" s="25">
        <f t="shared" si="191"/>
        <v>3.4293552812071332E-2</v>
      </c>
      <c r="T146" s="25">
        <f t="shared" si="191"/>
        <v>5.635838150289018E-2</v>
      </c>
      <c r="U146" s="25">
        <f t="shared" si="191"/>
        <v>3.4743202416918431E-2</v>
      </c>
      <c r="V146" s="25">
        <f t="shared" si="191"/>
        <v>0.20864661654135339</v>
      </c>
      <c r="W146" s="25">
        <f t="shared" si="191"/>
        <v>0.18411552346570395</v>
      </c>
      <c r="Z146" s="208"/>
    </row>
    <row r="147" spans="1:26" ht="13.8">
      <c r="A147" s="229"/>
      <c r="B147" s="238" t="s">
        <v>61</v>
      </c>
      <c r="C147" s="239">
        <v>0</v>
      </c>
      <c r="D147" s="240">
        <v>0</v>
      </c>
      <c r="E147" s="239">
        <v>1E-3</v>
      </c>
      <c r="F147" s="240">
        <v>8.9999999999999993E-3</v>
      </c>
      <c r="G147" s="239">
        <v>3.0000000000000001E-3</v>
      </c>
      <c r="H147" s="240">
        <v>5.0000000000000001E-3</v>
      </c>
      <c r="I147" s="239">
        <v>0.01</v>
      </c>
      <c r="J147" s="240">
        <v>2.5000000000000001E-2</v>
      </c>
      <c r="K147" s="239">
        <v>0</v>
      </c>
      <c r="L147" s="240">
        <v>0</v>
      </c>
      <c r="M147" s="239">
        <v>1.4E-2</v>
      </c>
      <c r="N147" s="241">
        <v>3.9E-2</v>
      </c>
      <c r="P147" s="25">
        <f t="shared" ref="P147:W147" si="192">C147/C$153</f>
        <v>0</v>
      </c>
      <c r="Q147" s="25">
        <f t="shared" si="192"/>
        <v>0</v>
      </c>
      <c r="R147" s="25">
        <f t="shared" si="192"/>
        <v>1.1025358324145535E-3</v>
      </c>
      <c r="S147" s="25">
        <f t="shared" si="192"/>
        <v>6.1728395061728392E-3</v>
      </c>
      <c r="T147" s="25">
        <f t="shared" si="192"/>
        <v>2.1676300578034684E-3</v>
      </c>
      <c r="U147" s="25">
        <f t="shared" si="192"/>
        <v>1.8882175226586106E-3</v>
      </c>
      <c r="V147" s="25">
        <f t="shared" si="192"/>
        <v>9.3984962406015032E-3</v>
      </c>
      <c r="W147" s="25">
        <f t="shared" si="192"/>
        <v>1.2893243940175348E-2</v>
      </c>
      <c r="Z147" s="208"/>
    </row>
    <row r="148" spans="1:26" ht="13.8">
      <c r="A148" s="229"/>
      <c r="B148" s="238" t="s">
        <v>60</v>
      </c>
      <c r="C148" s="239">
        <v>7.3999999999999996E-2</v>
      </c>
      <c r="D148" s="240">
        <v>7.6999999999999999E-2</v>
      </c>
      <c r="E148" s="239">
        <v>6.4000000000000001E-2</v>
      </c>
      <c r="F148" s="240">
        <v>2.1000000000000001E-2</v>
      </c>
      <c r="G148" s="239">
        <v>1.2E-2</v>
      </c>
      <c r="H148" s="240">
        <v>2E-3</v>
      </c>
      <c r="I148" s="239">
        <v>3.2000000000000001E-2</v>
      </c>
      <c r="J148" s="240">
        <v>2.5999999999999999E-2</v>
      </c>
      <c r="K148" s="239">
        <v>0</v>
      </c>
      <c r="L148" s="240">
        <v>0</v>
      </c>
      <c r="M148" s="239">
        <v>0.18200000000000002</v>
      </c>
      <c r="N148" s="241">
        <v>0.126</v>
      </c>
      <c r="P148" s="25">
        <f t="shared" ref="P148:W148" si="193">C148/C$153</f>
        <v>9.0464547677261614E-2</v>
      </c>
      <c r="Q148" s="25">
        <f t="shared" si="193"/>
        <v>4.6610169491525424E-2</v>
      </c>
      <c r="R148" s="25">
        <f t="shared" si="193"/>
        <v>7.0562293274531424E-2</v>
      </c>
      <c r="S148" s="25">
        <f t="shared" si="193"/>
        <v>1.4403292181069961E-2</v>
      </c>
      <c r="T148" s="25">
        <f t="shared" si="193"/>
        <v>8.6705202312138737E-3</v>
      </c>
      <c r="U148" s="25">
        <f t="shared" si="193"/>
        <v>7.5528700906344422E-4</v>
      </c>
      <c r="V148" s="25">
        <f t="shared" si="193"/>
        <v>3.007518796992481E-2</v>
      </c>
      <c r="W148" s="25">
        <f t="shared" si="193"/>
        <v>1.3408973697782361E-2</v>
      </c>
      <c r="Z148" s="208"/>
    </row>
    <row r="149" spans="1:26" ht="13.8">
      <c r="A149" s="229"/>
      <c r="B149" s="238" t="s">
        <v>56</v>
      </c>
      <c r="C149" s="239">
        <v>0</v>
      </c>
      <c r="D149" s="240">
        <v>1E-3</v>
      </c>
      <c r="E149" s="239">
        <v>0</v>
      </c>
      <c r="F149" s="240">
        <v>0</v>
      </c>
      <c r="G149" s="239">
        <v>0</v>
      </c>
      <c r="H149" s="240">
        <v>0</v>
      </c>
      <c r="I149" s="239">
        <v>0</v>
      </c>
      <c r="J149" s="240">
        <v>0</v>
      </c>
      <c r="K149" s="239">
        <v>7.4999999999999997E-2</v>
      </c>
      <c r="L149" s="240">
        <v>3.3000000000000002E-2</v>
      </c>
      <c r="M149" s="239">
        <v>7.4999999999999997E-2</v>
      </c>
      <c r="N149" s="241">
        <v>3.4000000000000002E-2</v>
      </c>
      <c r="P149" s="25">
        <f t="shared" ref="P149:W149" si="194">C149/C$153</f>
        <v>0</v>
      </c>
      <c r="Q149" s="25">
        <f t="shared" si="194"/>
        <v>6.0532687651331722E-4</v>
      </c>
      <c r="R149" s="25">
        <f t="shared" si="194"/>
        <v>0</v>
      </c>
      <c r="S149" s="25">
        <f t="shared" si="194"/>
        <v>0</v>
      </c>
      <c r="T149" s="25">
        <f t="shared" si="194"/>
        <v>0</v>
      </c>
      <c r="U149" s="25">
        <f t="shared" si="194"/>
        <v>0</v>
      </c>
      <c r="V149" s="25">
        <f t="shared" si="194"/>
        <v>0</v>
      </c>
      <c r="W149" s="25">
        <f t="shared" si="194"/>
        <v>0</v>
      </c>
      <c r="Z149" s="208"/>
    </row>
    <row r="150" spans="1:26" ht="13.8">
      <c r="A150" s="229"/>
      <c r="B150" s="238" t="s">
        <v>54</v>
      </c>
      <c r="C150" s="239">
        <v>4.7E-2</v>
      </c>
      <c r="D150" s="240">
        <v>0.14299999999999999</v>
      </c>
      <c r="E150" s="239">
        <v>5.5E-2</v>
      </c>
      <c r="F150" s="240">
        <v>0.19800000000000001</v>
      </c>
      <c r="G150" s="239">
        <v>0.1</v>
      </c>
      <c r="H150" s="240">
        <v>0.314</v>
      </c>
      <c r="I150" s="239">
        <v>0.14399999999999999</v>
      </c>
      <c r="J150" s="240">
        <v>0.442</v>
      </c>
      <c r="K150" s="239">
        <v>6.0999999999999999E-2</v>
      </c>
      <c r="L150" s="240">
        <v>0.161</v>
      </c>
      <c r="M150" s="239">
        <v>0.40699999999999997</v>
      </c>
      <c r="N150" s="241">
        <v>1.258</v>
      </c>
      <c r="P150" s="25">
        <f t="shared" ref="P150:W150" si="195">C150/C$153</f>
        <v>5.7457212713936431E-2</v>
      </c>
      <c r="Q150" s="25">
        <f t="shared" si="195"/>
        <v>8.656174334140436E-2</v>
      </c>
      <c r="R150" s="25">
        <f t="shared" si="195"/>
        <v>6.0639470782800443E-2</v>
      </c>
      <c r="S150" s="25">
        <f t="shared" si="195"/>
        <v>0.13580246913580249</v>
      </c>
      <c r="T150" s="25">
        <f t="shared" si="195"/>
        <v>7.2254335260115612E-2</v>
      </c>
      <c r="U150" s="25">
        <f t="shared" si="195"/>
        <v>0.11858006042296074</v>
      </c>
      <c r="V150" s="25">
        <f t="shared" si="195"/>
        <v>0.13533834586466165</v>
      </c>
      <c r="W150" s="25">
        <f t="shared" si="195"/>
        <v>0.22795255286230015</v>
      </c>
      <c r="Z150" s="208"/>
    </row>
    <row r="151" spans="1:26" ht="13.8">
      <c r="A151" s="229"/>
      <c r="B151" s="238" t="s">
        <v>55</v>
      </c>
      <c r="C151" s="239">
        <v>0.56599999999999995</v>
      </c>
      <c r="D151" s="240">
        <v>1.272</v>
      </c>
      <c r="E151" s="239">
        <v>0.57599999999999996</v>
      </c>
      <c r="F151" s="240">
        <v>0.78700000000000003</v>
      </c>
      <c r="G151" s="239">
        <v>0.61399999999999999</v>
      </c>
      <c r="H151" s="240">
        <v>1.0900000000000001</v>
      </c>
      <c r="I151" s="239">
        <v>0.501</v>
      </c>
      <c r="J151" s="240">
        <v>0.88</v>
      </c>
      <c r="K151" s="239">
        <v>6.4000000000000001E-2</v>
      </c>
      <c r="L151" s="240">
        <v>0.158</v>
      </c>
      <c r="M151" s="239">
        <v>2.3209999999999997</v>
      </c>
      <c r="N151" s="241">
        <v>4.1870000000000003</v>
      </c>
      <c r="P151" s="25">
        <f t="shared" ref="P151:W151" si="196">C151/C$153</f>
        <v>0.69193154034229831</v>
      </c>
      <c r="Q151" s="25">
        <f t="shared" si="196"/>
        <v>0.76997578692493951</v>
      </c>
      <c r="R151" s="25">
        <f t="shared" si="196"/>
        <v>0.63506063947078284</v>
      </c>
      <c r="S151" s="25">
        <f t="shared" si="196"/>
        <v>0.53978052126200282</v>
      </c>
      <c r="T151" s="25">
        <f t="shared" si="196"/>
        <v>0.44364161849710987</v>
      </c>
      <c r="U151" s="25">
        <f t="shared" si="196"/>
        <v>0.41163141993957714</v>
      </c>
      <c r="V151" s="25">
        <f t="shared" si="196"/>
        <v>0.47086466165413532</v>
      </c>
      <c r="W151" s="25">
        <f t="shared" si="196"/>
        <v>0.45384218669417226</v>
      </c>
      <c r="Z151" s="208"/>
    </row>
    <row r="152" spans="1:26" ht="13.8">
      <c r="A152" s="229"/>
      <c r="B152" s="238" t="s">
        <v>53</v>
      </c>
      <c r="C152" s="239">
        <v>7.0000000000000001E-3</v>
      </c>
      <c r="D152" s="240">
        <v>5.0000000000000001E-3</v>
      </c>
      <c r="E152" s="239">
        <v>3.6999999999999998E-2</v>
      </c>
      <c r="F152" s="240">
        <v>8.9999999999999993E-3</v>
      </c>
      <c r="G152" s="239">
        <v>2.3E-2</v>
      </c>
      <c r="H152" s="240">
        <v>1.7999999999999999E-2</v>
      </c>
      <c r="I152" s="239">
        <v>8.5000000000000006E-2</v>
      </c>
      <c r="J152" s="240">
        <v>0.112</v>
      </c>
      <c r="K152" s="239">
        <v>1E-3</v>
      </c>
      <c r="L152" s="240">
        <v>1E-3</v>
      </c>
      <c r="M152" s="239">
        <v>0.15300000000000002</v>
      </c>
      <c r="N152" s="241">
        <v>0.14500000000000002</v>
      </c>
      <c r="P152" s="25">
        <f t="shared" ref="P152:W152" si="197">C152/C$153</f>
        <v>8.5574572127139377E-3</v>
      </c>
      <c r="Q152" s="25">
        <f t="shared" si="197"/>
        <v>3.0266343825665863E-3</v>
      </c>
      <c r="R152" s="25">
        <f t="shared" si="197"/>
        <v>4.0793825799338483E-2</v>
      </c>
      <c r="S152" s="25">
        <f t="shared" si="197"/>
        <v>6.1728395061728392E-3</v>
      </c>
      <c r="T152" s="25">
        <f t="shared" si="197"/>
        <v>1.6618497109826592E-2</v>
      </c>
      <c r="U152" s="25">
        <f t="shared" si="197"/>
        <v>6.7975830815709976E-3</v>
      </c>
      <c r="V152" s="25">
        <f t="shared" si="197"/>
        <v>7.9887218045112784E-2</v>
      </c>
      <c r="W152" s="25">
        <f t="shared" si="197"/>
        <v>5.7761732851985562E-2</v>
      </c>
      <c r="Z152" s="208"/>
    </row>
    <row r="153" spans="1:26" ht="13.8">
      <c r="A153" s="234" t="s">
        <v>2547</v>
      </c>
      <c r="B153" s="225"/>
      <c r="C153" s="235">
        <v>0.81799999999999995</v>
      </c>
      <c r="D153" s="236">
        <v>1.6519999999999999</v>
      </c>
      <c r="E153" s="235">
        <v>0.90699999999999992</v>
      </c>
      <c r="F153" s="236">
        <v>1.458</v>
      </c>
      <c r="G153" s="235">
        <v>1.3839999999999999</v>
      </c>
      <c r="H153" s="236">
        <v>2.6479999999999997</v>
      </c>
      <c r="I153" s="235">
        <v>1.0640000000000001</v>
      </c>
      <c r="J153" s="236">
        <v>1.9390000000000001</v>
      </c>
      <c r="K153" s="235">
        <v>0.29699999999999999</v>
      </c>
      <c r="L153" s="236">
        <v>0.43900000000000006</v>
      </c>
      <c r="M153" s="235">
        <v>4.4700000000000006</v>
      </c>
      <c r="N153" s="237">
        <v>8.1359999999999992</v>
      </c>
      <c r="P153" s="25"/>
      <c r="Q153" s="25"/>
      <c r="R153" s="25"/>
      <c r="S153" s="25"/>
      <c r="T153" s="25"/>
      <c r="U153" s="25"/>
      <c r="V153" s="25"/>
      <c r="W153" s="25"/>
      <c r="Z153" s="208"/>
    </row>
    <row r="154" spans="1:26" ht="13.8">
      <c r="A154" s="234" t="s">
        <v>284</v>
      </c>
      <c r="B154" s="234" t="s">
        <v>59</v>
      </c>
      <c r="C154" s="235">
        <v>0</v>
      </c>
      <c r="D154" s="236">
        <v>0</v>
      </c>
      <c r="E154" s="235">
        <v>0</v>
      </c>
      <c r="F154" s="236">
        <v>0</v>
      </c>
      <c r="G154" s="235">
        <v>1.2999999999999999E-2</v>
      </c>
      <c r="H154" s="236">
        <v>0.10299999999999999</v>
      </c>
      <c r="I154" s="235">
        <v>0</v>
      </c>
      <c r="J154" s="236">
        <v>0</v>
      </c>
      <c r="K154" s="235">
        <v>0</v>
      </c>
      <c r="L154" s="236">
        <v>0</v>
      </c>
      <c r="M154" s="235">
        <v>1.2999999999999999E-2</v>
      </c>
      <c r="N154" s="237">
        <v>0.10299999999999999</v>
      </c>
      <c r="P154" s="25">
        <f t="shared" ref="P154:W154" si="198">C154/C$163</f>
        <v>0</v>
      </c>
      <c r="Q154" s="25">
        <f t="shared" si="198"/>
        <v>0</v>
      </c>
      <c r="R154" s="25">
        <f t="shared" si="198"/>
        <v>0</v>
      </c>
      <c r="S154" s="25">
        <f t="shared" si="198"/>
        <v>0</v>
      </c>
      <c r="T154" s="25">
        <f t="shared" si="198"/>
        <v>1.4874141876430205E-2</v>
      </c>
      <c r="U154" s="25">
        <f t="shared" si="198"/>
        <v>4.7509225092250917E-2</v>
      </c>
      <c r="V154" s="25">
        <f t="shared" si="198"/>
        <v>0</v>
      </c>
      <c r="W154" s="25">
        <f t="shared" si="198"/>
        <v>0</v>
      </c>
      <c r="Z154" s="208"/>
    </row>
    <row r="155" spans="1:26" ht="13.8">
      <c r="A155" s="229"/>
      <c r="B155" s="238" t="s">
        <v>58</v>
      </c>
      <c r="C155" s="239">
        <v>6.6000000000000003E-2</v>
      </c>
      <c r="D155" s="240">
        <v>4.3999999999999997E-2</v>
      </c>
      <c r="E155" s="239">
        <v>1E-3</v>
      </c>
      <c r="F155" s="240">
        <v>5.0000000000000001E-3</v>
      </c>
      <c r="G155" s="239">
        <v>2.5999999999999999E-2</v>
      </c>
      <c r="H155" s="240">
        <v>6.9000000000000006E-2</v>
      </c>
      <c r="I155" s="239">
        <v>0.109</v>
      </c>
      <c r="J155" s="240">
        <v>0.16900000000000001</v>
      </c>
      <c r="K155" s="239">
        <v>0</v>
      </c>
      <c r="L155" s="240">
        <v>0</v>
      </c>
      <c r="M155" s="239">
        <v>0.20200000000000001</v>
      </c>
      <c r="N155" s="241">
        <v>0.28700000000000003</v>
      </c>
      <c r="P155" s="25">
        <f t="shared" ref="P155:W155" si="199">C155/C$163</f>
        <v>0.11785714285714285</v>
      </c>
      <c r="Q155" s="25">
        <f t="shared" si="199"/>
        <v>4.6858359957401487E-2</v>
      </c>
      <c r="R155" s="25">
        <f t="shared" si="199"/>
        <v>3.4129692832764501E-3</v>
      </c>
      <c r="S155" s="25">
        <f t="shared" si="199"/>
        <v>6.4020486555697812E-3</v>
      </c>
      <c r="T155" s="25">
        <f t="shared" si="199"/>
        <v>2.974828375286041E-2</v>
      </c>
      <c r="U155" s="25">
        <f t="shared" si="199"/>
        <v>3.1826568265682656E-2</v>
      </c>
      <c r="V155" s="25">
        <f t="shared" si="199"/>
        <v>0.23290598290598288</v>
      </c>
      <c r="W155" s="25">
        <f t="shared" si="199"/>
        <v>0.18172043010752689</v>
      </c>
      <c r="Z155" s="208"/>
    </row>
    <row r="156" spans="1:26" ht="13.8">
      <c r="A156" s="229"/>
      <c r="B156" s="238" t="s">
        <v>57</v>
      </c>
      <c r="C156" s="239">
        <v>0.22800000000000001</v>
      </c>
      <c r="D156" s="240">
        <v>0.495</v>
      </c>
      <c r="E156" s="239">
        <v>0.05</v>
      </c>
      <c r="F156" s="240">
        <v>0.10199999999999999</v>
      </c>
      <c r="G156" s="239">
        <v>2.4E-2</v>
      </c>
      <c r="H156" s="240">
        <v>6.7000000000000004E-2</v>
      </c>
      <c r="I156" s="239">
        <v>4.2999999999999997E-2</v>
      </c>
      <c r="J156" s="240">
        <v>0.125</v>
      </c>
      <c r="K156" s="239">
        <v>0.13700000000000001</v>
      </c>
      <c r="L156" s="240">
        <v>0.47599999999999998</v>
      </c>
      <c r="M156" s="239">
        <v>0.48200000000000004</v>
      </c>
      <c r="N156" s="241">
        <v>1.2649999999999999</v>
      </c>
      <c r="P156" s="25">
        <f t="shared" ref="P156:W156" si="200">C156/C$163</f>
        <v>0.40714285714285714</v>
      </c>
      <c r="Q156" s="25">
        <f t="shared" si="200"/>
        <v>0.52715654952076674</v>
      </c>
      <c r="R156" s="25">
        <f t="shared" si="200"/>
        <v>0.17064846416382251</v>
      </c>
      <c r="S156" s="25">
        <f t="shared" si="200"/>
        <v>0.13060179257362353</v>
      </c>
      <c r="T156" s="25">
        <f t="shared" si="200"/>
        <v>2.7459954233409613E-2</v>
      </c>
      <c r="U156" s="25">
        <f t="shared" si="200"/>
        <v>3.0904059040590407E-2</v>
      </c>
      <c r="V156" s="25">
        <f t="shared" si="200"/>
        <v>9.1880341880341873E-2</v>
      </c>
      <c r="W156" s="25">
        <f t="shared" si="200"/>
        <v>0.13440860215053763</v>
      </c>
      <c r="Z156" s="208"/>
    </row>
    <row r="157" spans="1:26" ht="13.8">
      <c r="A157" s="229"/>
      <c r="B157" s="238" t="s">
        <v>61</v>
      </c>
      <c r="C157" s="239">
        <v>0.18099999999999999</v>
      </c>
      <c r="D157" s="240">
        <v>0.126</v>
      </c>
      <c r="E157" s="239">
        <v>2.9000000000000001E-2</v>
      </c>
      <c r="F157" s="240">
        <v>8.1000000000000003E-2</v>
      </c>
      <c r="G157" s="239">
        <v>5.0000000000000001E-3</v>
      </c>
      <c r="H157" s="240">
        <v>7.0000000000000001E-3</v>
      </c>
      <c r="I157" s="239">
        <v>8.9999999999999993E-3</v>
      </c>
      <c r="J157" s="240">
        <v>2.7E-2</v>
      </c>
      <c r="K157" s="239">
        <v>5.8000000000000003E-2</v>
      </c>
      <c r="L157" s="240">
        <v>0.11700000000000001</v>
      </c>
      <c r="M157" s="239">
        <v>0.28200000000000003</v>
      </c>
      <c r="N157" s="241">
        <v>0.35800000000000004</v>
      </c>
      <c r="P157" s="25">
        <f t="shared" ref="P157:W157" si="201">C157/C$163</f>
        <v>0.32321428571428568</v>
      </c>
      <c r="Q157" s="25">
        <f t="shared" si="201"/>
        <v>0.13418530351437699</v>
      </c>
      <c r="R157" s="25">
        <f t="shared" si="201"/>
        <v>9.8976109215017052E-2</v>
      </c>
      <c r="S157" s="25">
        <f t="shared" si="201"/>
        <v>0.10371318822023046</v>
      </c>
      <c r="T157" s="25">
        <f t="shared" si="201"/>
        <v>5.7208237986270021E-3</v>
      </c>
      <c r="U157" s="25">
        <f t="shared" si="201"/>
        <v>3.2287822878228779E-3</v>
      </c>
      <c r="V157" s="25">
        <f t="shared" si="201"/>
        <v>1.9230769230769228E-2</v>
      </c>
      <c r="W157" s="25">
        <f t="shared" si="201"/>
        <v>2.9032258064516127E-2</v>
      </c>
      <c r="Z157" s="208"/>
    </row>
    <row r="158" spans="1:26" ht="13.8">
      <c r="A158" s="229"/>
      <c r="B158" s="238" t="s">
        <v>60</v>
      </c>
      <c r="C158" s="239">
        <v>0</v>
      </c>
      <c r="D158" s="240">
        <v>0</v>
      </c>
      <c r="E158" s="239">
        <v>0</v>
      </c>
      <c r="F158" s="240">
        <v>0</v>
      </c>
      <c r="G158" s="239">
        <v>0</v>
      </c>
      <c r="H158" s="240">
        <v>0</v>
      </c>
      <c r="I158" s="239">
        <v>1E-3</v>
      </c>
      <c r="J158" s="240">
        <v>0</v>
      </c>
      <c r="K158" s="239">
        <v>0</v>
      </c>
      <c r="L158" s="240">
        <v>0</v>
      </c>
      <c r="M158" s="239">
        <v>1E-3</v>
      </c>
      <c r="N158" s="241">
        <v>0</v>
      </c>
      <c r="P158" s="25">
        <f t="shared" ref="P158:W158" si="202">C158/C$163</f>
        <v>0</v>
      </c>
      <c r="Q158" s="25">
        <f t="shared" si="202"/>
        <v>0</v>
      </c>
      <c r="R158" s="25">
        <f t="shared" si="202"/>
        <v>0</v>
      </c>
      <c r="S158" s="25">
        <f t="shared" si="202"/>
        <v>0</v>
      </c>
      <c r="T158" s="25">
        <f t="shared" si="202"/>
        <v>0</v>
      </c>
      <c r="U158" s="25">
        <f t="shared" si="202"/>
        <v>0</v>
      </c>
      <c r="V158" s="25">
        <f t="shared" si="202"/>
        <v>2.1367521367521365E-3</v>
      </c>
      <c r="W158" s="25">
        <f t="shared" si="202"/>
        <v>0</v>
      </c>
      <c r="Z158" s="208"/>
    </row>
    <row r="159" spans="1:26" ht="13.8">
      <c r="A159" s="229"/>
      <c r="B159" s="238" t="s">
        <v>56</v>
      </c>
      <c r="C159" s="239">
        <v>0</v>
      </c>
      <c r="D159" s="240">
        <v>1E-3</v>
      </c>
      <c r="E159" s="239">
        <v>8.0000000000000002E-3</v>
      </c>
      <c r="F159" s="240">
        <v>1.6E-2</v>
      </c>
      <c r="G159" s="239">
        <v>4.0000000000000001E-3</v>
      </c>
      <c r="H159" s="240">
        <v>8.9999999999999993E-3</v>
      </c>
      <c r="I159" s="239">
        <v>1E-3</v>
      </c>
      <c r="J159" s="240">
        <v>2E-3</v>
      </c>
      <c r="K159" s="239">
        <v>2.1000000000000001E-2</v>
      </c>
      <c r="L159" s="240">
        <v>4.1000000000000002E-2</v>
      </c>
      <c r="M159" s="239">
        <v>3.4000000000000002E-2</v>
      </c>
      <c r="N159" s="241">
        <v>6.9000000000000006E-2</v>
      </c>
      <c r="P159" s="25">
        <f t="shared" ref="P159:W159" si="203">C159/C$163</f>
        <v>0</v>
      </c>
      <c r="Q159" s="25">
        <f t="shared" si="203"/>
        <v>1.0649627263045792E-3</v>
      </c>
      <c r="R159" s="25">
        <f t="shared" si="203"/>
        <v>2.7303754266211601E-2</v>
      </c>
      <c r="S159" s="25">
        <f t="shared" si="203"/>
        <v>2.0486555697823299E-2</v>
      </c>
      <c r="T159" s="25">
        <f t="shared" si="203"/>
        <v>4.5766590389016018E-3</v>
      </c>
      <c r="U159" s="25">
        <f t="shared" si="203"/>
        <v>4.1512915129151284E-3</v>
      </c>
      <c r="V159" s="25">
        <f t="shared" si="203"/>
        <v>2.1367521367521365E-3</v>
      </c>
      <c r="W159" s="25">
        <f t="shared" si="203"/>
        <v>2.1505376344086021E-3</v>
      </c>
      <c r="Z159" s="208"/>
    </row>
    <row r="160" spans="1:26" ht="13.8">
      <c r="A160" s="229"/>
      <c r="B160" s="238" t="s">
        <v>54</v>
      </c>
      <c r="C160" s="239">
        <v>4.9000000000000002E-2</v>
      </c>
      <c r="D160" s="240">
        <v>0.20200000000000001</v>
      </c>
      <c r="E160" s="239">
        <v>9.5000000000000001E-2</v>
      </c>
      <c r="F160" s="240">
        <v>0.36599999999999999</v>
      </c>
      <c r="G160" s="239">
        <v>0.20300000000000001</v>
      </c>
      <c r="H160" s="240">
        <v>0.55200000000000005</v>
      </c>
      <c r="I160" s="239">
        <v>2.7E-2</v>
      </c>
      <c r="J160" s="240">
        <v>6.7000000000000004E-2</v>
      </c>
      <c r="K160" s="239">
        <v>0.13400000000000001</v>
      </c>
      <c r="L160" s="240">
        <v>0.55100000000000005</v>
      </c>
      <c r="M160" s="239">
        <v>0.50800000000000001</v>
      </c>
      <c r="N160" s="241">
        <v>1.738</v>
      </c>
      <c r="P160" s="25">
        <f t="shared" ref="P160:W160" si="204">C160/C$163</f>
        <v>8.7499999999999994E-2</v>
      </c>
      <c r="Q160" s="25">
        <f t="shared" si="204"/>
        <v>0.21512247071352503</v>
      </c>
      <c r="R160" s="25">
        <f t="shared" si="204"/>
        <v>0.32423208191126274</v>
      </c>
      <c r="S160" s="25">
        <f t="shared" si="204"/>
        <v>0.46862996158770798</v>
      </c>
      <c r="T160" s="25">
        <f t="shared" si="204"/>
        <v>0.23226544622425632</v>
      </c>
      <c r="U160" s="25">
        <f t="shared" si="204"/>
        <v>0.25461254612546125</v>
      </c>
      <c r="V160" s="25">
        <f t="shared" si="204"/>
        <v>5.7692307692307689E-2</v>
      </c>
      <c r="W160" s="25">
        <f t="shared" si="204"/>
        <v>7.2043010752688166E-2</v>
      </c>
      <c r="Z160" s="208"/>
    </row>
    <row r="161" spans="1:26" ht="13.8">
      <c r="A161" s="229"/>
      <c r="B161" s="238" t="s">
        <v>55</v>
      </c>
      <c r="C161" s="239">
        <v>3.1E-2</v>
      </c>
      <c r="D161" s="240">
        <v>6.0999999999999999E-2</v>
      </c>
      <c r="E161" s="239">
        <v>0.04</v>
      </c>
      <c r="F161" s="240">
        <v>0.191</v>
      </c>
      <c r="G161" s="239">
        <v>0.33</v>
      </c>
      <c r="H161" s="240">
        <v>0.44600000000000001</v>
      </c>
      <c r="I161" s="239">
        <v>0.27500000000000002</v>
      </c>
      <c r="J161" s="240">
        <v>0.53500000000000003</v>
      </c>
      <c r="K161" s="239">
        <v>2.5999999999999999E-2</v>
      </c>
      <c r="L161" s="240">
        <v>0.124</v>
      </c>
      <c r="M161" s="239">
        <v>0.70200000000000007</v>
      </c>
      <c r="N161" s="241">
        <v>1.3570000000000002</v>
      </c>
      <c r="P161" s="25">
        <f t="shared" ref="P161:W161" si="205">C161/C$163</f>
        <v>5.5357142857142855E-2</v>
      </c>
      <c r="Q161" s="25">
        <f t="shared" si="205"/>
        <v>6.4962726304579332E-2</v>
      </c>
      <c r="R161" s="25">
        <f t="shared" si="205"/>
        <v>0.136518771331058</v>
      </c>
      <c r="S161" s="25">
        <f t="shared" si="205"/>
        <v>0.24455825864276565</v>
      </c>
      <c r="T161" s="25">
        <f t="shared" si="205"/>
        <v>0.37757437070938216</v>
      </c>
      <c r="U161" s="25">
        <f t="shared" si="205"/>
        <v>0.20571955719557194</v>
      </c>
      <c r="V161" s="25">
        <f t="shared" si="205"/>
        <v>0.58760683760683763</v>
      </c>
      <c r="W161" s="25">
        <f t="shared" si="205"/>
        <v>0.57526881720430112</v>
      </c>
      <c r="Z161" s="208"/>
    </row>
    <row r="162" spans="1:26" ht="13.8">
      <c r="A162" s="229"/>
      <c r="B162" s="238" t="s">
        <v>53</v>
      </c>
      <c r="C162" s="239">
        <v>5.0000000000000001E-3</v>
      </c>
      <c r="D162" s="240">
        <v>0.01</v>
      </c>
      <c r="E162" s="239">
        <v>7.0000000000000007E-2</v>
      </c>
      <c r="F162" s="240">
        <v>0.02</v>
      </c>
      <c r="G162" s="239">
        <v>0.26900000000000002</v>
      </c>
      <c r="H162" s="240">
        <v>0.91500000000000004</v>
      </c>
      <c r="I162" s="239">
        <v>3.0000000000000001E-3</v>
      </c>
      <c r="J162" s="240">
        <v>5.0000000000000001E-3</v>
      </c>
      <c r="K162" s="239">
        <v>2E-3</v>
      </c>
      <c r="L162" s="240">
        <v>2E-3</v>
      </c>
      <c r="M162" s="239">
        <v>0.34900000000000003</v>
      </c>
      <c r="N162" s="241">
        <v>0.95200000000000007</v>
      </c>
      <c r="P162" s="25">
        <f t="shared" ref="P162:W162" si="206">C162/C$163</f>
        <v>8.9285714285714281E-3</v>
      </c>
      <c r="Q162" s="25">
        <f t="shared" si="206"/>
        <v>1.0649627263045794E-2</v>
      </c>
      <c r="R162" s="25">
        <f t="shared" si="206"/>
        <v>0.23890784982935154</v>
      </c>
      <c r="S162" s="25">
        <f t="shared" si="206"/>
        <v>2.5608194622279125E-2</v>
      </c>
      <c r="T162" s="25">
        <f t="shared" si="206"/>
        <v>0.30778032036613273</v>
      </c>
      <c r="U162" s="25">
        <f t="shared" si="206"/>
        <v>0.42204797047970477</v>
      </c>
      <c r="V162" s="25">
        <f t="shared" si="206"/>
        <v>6.41025641025641E-3</v>
      </c>
      <c r="W162" s="25">
        <f t="shared" si="206"/>
        <v>5.3763440860215049E-3</v>
      </c>
      <c r="Z162" s="208"/>
    </row>
    <row r="163" spans="1:26" ht="13.8">
      <c r="A163" s="234" t="s">
        <v>2548</v>
      </c>
      <c r="B163" s="225"/>
      <c r="C163" s="235">
        <v>0.56000000000000005</v>
      </c>
      <c r="D163" s="236">
        <v>0.93900000000000006</v>
      </c>
      <c r="E163" s="235">
        <v>0.29300000000000004</v>
      </c>
      <c r="F163" s="236">
        <v>0.78100000000000014</v>
      </c>
      <c r="G163" s="235">
        <v>0.874</v>
      </c>
      <c r="H163" s="236">
        <v>2.1680000000000001</v>
      </c>
      <c r="I163" s="235">
        <v>0.46800000000000003</v>
      </c>
      <c r="J163" s="236">
        <v>0.93</v>
      </c>
      <c r="K163" s="235">
        <v>0.378</v>
      </c>
      <c r="L163" s="236">
        <v>1.3110000000000002</v>
      </c>
      <c r="M163" s="235">
        <v>2.5730000000000004</v>
      </c>
      <c r="N163" s="237">
        <v>6.1289999999999996</v>
      </c>
      <c r="P163" s="25"/>
      <c r="Q163" s="25"/>
      <c r="R163" s="25"/>
      <c r="S163" s="25"/>
      <c r="T163" s="25"/>
      <c r="U163" s="25"/>
      <c r="V163" s="25"/>
      <c r="W163" s="25"/>
      <c r="Z163" s="208"/>
    </row>
    <row r="164" spans="1:26" ht="13.8">
      <c r="A164" s="234" t="s">
        <v>118</v>
      </c>
      <c r="B164" s="234" t="s">
        <v>59</v>
      </c>
      <c r="C164" s="235">
        <v>0</v>
      </c>
      <c r="D164" s="236">
        <v>0</v>
      </c>
      <c r="E164" s="235">
        <v>3.0000000000000001E-3</v>
      </c>
      <c r="F164" s="236">
        <v>2E-3</v>
      </c>
      <c r="G164" s="235">
        <v>7.2999999999999995E-2</v>
      </c>
      <c r="H164" s="236">
        <v>5.3999999999999999E-2</v>
      </c>
      <c r="I164" s="235">
        <v>9.8000000000000004E-2</v>
      </c>
      <c r="J164" s="236">
        <v>2.3E-2</v>
      </c>
      <c r="K164" s="235">
        <v>2E-3</v>
      </c>
      <c r="L164" s="236">
        <v>2E-3</v>
      </c>
      <c r="M164" s="235">
        <v>0.17599999999999999</v>
      </c>
      <c r="N164" s="237">
        <v>8.1000000000000003E-2</v>
      </c>
      <c r="P164" s="25">
        <f t="shared" ref="P164:W164" si="207">C164/C$173</f>
        <v>0</v>
      </c>
      <c r="Q164" s="25">
        <f t="shared" si="207"/>
        <v>0</v>
      </c>
      <c r="R164" s="25">
        <f t="shared" si="207"/>
        <v>3.1512605042016803E-3</v>
      </c>
      <c r="S164" s="25">
        <f t="shared" si="207"/>
        <v>1.6326530612244896E-3</v>
      </c>
      <c r="T164" s="25">
        <f t="shared" si="207"/>
        <v>8.1564245810055863E-2</v>
      </c>
      <c r="U164" s="25">
        <f t="shared" si="207"/>
        <v>2.679900744416874E-2</v>
      </c>
      <c r="V164" s="25">
        <f t="shared" si="207"/>
        <v>0.11625148279952549</v>
      </c>
      <c r="W164" s="25">
        <f t="shared" si="207"/>
        <v>1.2637362637362636E-2</v>
      </c>
      <c r="Z164" s="208"/>
    </row>
    <row r="165" spans="1:26" ht="13.8">
      <c r="A165" s="229"/>
      <c r="B165" s="238" t="s">
        <v>58</v>
      </c>
      <c r="C165" s="239">
        <v>0.155</v>
      </c>
      <c r="D165" s="240">
        <v>0.16700000000000001</v>
      </c>
      <c r="E165" s="239">
        <v>3.2000000000000001E-2</v>
      </c>
      <c r="F165" s="240">
        <v>9.4E-2</v>
      </c>
      <c r="G165" s="239">
        <v>0.14899999999999999</v>
      </c>
      <c r="H165" s="240">
        <v>0.621</v>
      </c>
      <c r="I165" s="239">
        <v>0.188</v>
      </c>
      <c r="J165" s="240">
        <v>0.77</v>
      </c>
      <c r="K165" s="239">
        <v>0.36599999999999999</v>
      </c>
      <c r="L165" s="240">
        <v>1.58</v>
      </c>
      <c r="M165" s="239">
        <v>0.89</v>
      </c>
      <c r="N165" s="241">
        <v>3.2320000000000002</v>
      </c>
      <c r="P165" s="25">
        <f t="shared" ref="P165:W165" si="208">C165/C$173</f>
        <v>0.18408551068883608</v>
      </c>
      <c r="Q165" s="25">
        <f t="shared" si="208"/>
        <v>0.13139260424862315</v>
      </c>
      <c r="R165" s="25">
        <f t="shared" si="208"/>
        <v>3.3613445378151259E-2</v>
      </c>
      <c r="S165" s="25">
        <f t="shared" si="208"/>
        <v>7.6734693877551011E-2</v>
      </c>
      <c r="T165" s="25">
        <f t="shared" si="208"/>
        <v>0.16648044692737432</v>
      </c>
      <c r="U165" s="25">
        <f t="shared" si="208"/>
        <v>0.30818858560794049</v>
      </c>
      <c r="V165" s="25">
        <f t="shared" si="208"/>
        <v>0.22301304863582441</v>
      </c>
      <c r="W165" s="25">
        <f t="shared" si="208"/>
        <v>0.42307692307692302</v>
      </c>
      <c r="Z165" s="208"/>
    </row>
    <row r="166" spans="1:26" ht="13.8">
      <c r="A166" s="229"/>
      <c r="B166" s="238" t="s">
        <v>57</v>
      </c>
      <c r="C166" s="239">
        <v>0.36799999999999999</v>
      </c>
      <c r="D166" s="240">
        <v>0.44700000000000001</v>
      </c>
      <c r="E166" s="239">
        <v>0.17699999999999999</v>
      </c>
      <c r="F166" s="240">
        <v>0.18099999999999999</v>
      </c>
      <c r="G166" s="239">
        <v>0.13100000000000001</v>
      </c>
      <c r="H166" s="240">
        <v>0.26800000000000002</v>
      </c>
      <c r="I166" s="239">
        <v>0.17100000000000001</v>
      </c>
      <c r="J166" s="240">
        <v>0.42499999999999999</v>
      </c>
      <c r="K166" s="239">
        <v>0.189</v>
      </c>
      <c r="L166" s="240">
        <v>0.17100000000000001</v>
      </c>
      <c r="M166" s="239">
        <v>1.036</v>
      </c>
      <c r="N166" s="241">
        <v>1.492</v>
      </c>
      <c r="P166" s="25">
        <f t="shared" ref="P166:W166" si="209">C166/C$173</f>
        <v>0.43705463182897858</v>
      </c>
      <c r="Q166" s="25">
        <f t="shared" si="209"/>
        <v>0.3516915814319434</v>
      </c>
      <c r="R166" s="25">
        <f t="shared" si="209"/>
        <v>0.18592436974789914</v>
      </c>
      <c r="S166" s="25">
        <f t="shared" si="209"/>
        <v>0.14775510204081632</v>
      </c>
      <c r="T166" s="25">
        <f t="shared" si="209"/>
        <v>0.14636871508379889</v>
      </c>
      <c r="U166" s="25">
        <f t="shared" si="209"/>
        <v>0.13300248138957818</v>
      </c>
      <c r="V166" s="25">
        <f t="shared" si="209"/>
        <v>0.20284697508896796</v>
      </c>
      <c r="W166" s="25">
        <f t="shared" si="209"/>
        <v>0.23351648351648346</v>
      </c>
      <c r="Z166" s="208"/>
    </row>
    <row r="167" spans="1:26" ht="13.8">
      <c r="A167" s="229"/>
      <c r="B167" s="238" t="s">
        <v>61</v>
      </c>
      <c r="C167" s="239">
        <v>0.105</v>
      </c>
      <c r="D167" s="240">
        <v>0.23799999999999999</v>
      </c>
      <c r="E167" s="239">
        <v>0.19600000000000001</v>
      </c>
      <c r="F167" s="240">
        <v>0.39200000000000002</v>
      </c>
      <c r="G167" s="239">
        <v>0.192</v>
      </c>
      <c r="H167" s="240">
        <v>0.39100000000000001</v>
      </c>
      <c r="I167" s="239">
        <v>0.16700000000000001</v>
      </c>
      <c r="J167" s="240">
        <v>0.249</v>
      </c>
      <c r="K167" s="239">
        <v>0.20100000000000001</v>
      </c>
      <c r="L167" s="240">
        <v>0.188</v>
      </c>
      <c r="M167" s="239">
        <v>0.86099999999999999</v>
      </c>
      <c r="N167" s="241">
        <v>1.458</v>
      </c>
      <c r="P167" s="25">
        <f t="shared" ref="P167:W167" si="210">C167/C$173</f>
        <v>0.12470308788598573</v>
      </c>
      <c r="Q167" s="25">
        <f t="shared" si="210"/>
        <v>0.18725413060582219</v>
      </c>
      <c r="R167" s="25">
        <f t="shared" si="210"/>
        <v>0.20588235294117646</v>
      </c>
      <c r="S167" s="25">
        <f t="shared" si="210"/>
        <v>0.32</v>
      </c>
      <c r="T167" s="25">
        <f t="shared" si="210"/>
        <v>0.21452513966480449</v>
      </c>
      <c r="U167" s="25">
        <f t="shared" si="210"/>
        <v>0.194044665012407</v>
      </c>
      <c r="V167" s="25">
        <f t="shared" si="210"/>
        <v>0.19810201660735469</v>
      </c>
      <c r="W167" s="25">
        <f t="shared" si="210"/>
        <v>0.1368131868131868</v>
      </c>
      <c r="Z167" s="208"/>
    </row>
    <row r="168" spans="1:26" ht="13.8">
      <c r="A168" s="229"/>
      <c r="B168" s="238" t="s">
        <v>60</v>
      </c>
      <c r="C168" s="239">
        <v>0</v>
      </c>
      <c r="D168" s="240">
        <v>1E-3</v>
      </c>
      <c r="E168" s="239">
        <v>0</v>
      </c>
      <c r="F168" s="240">
        <v>0</v>
      </c>
      <c r="G168" s="239">
        <v>0</v>
      </c>
      <c r="H168" s="240">
        <v>0</v>
      </c>
      <c r="I168" s="239">
        <v>0</v>
      </c>
      <c r="J168" s="240">
        <v>0</v>
      </c>
      <c r="K168" s="239">
        <v>2.5000000000000001E-2</v>
      </c>
      <c r="L168" s="240">
        <v>0.02</v>
      </c>
      <c r="M168" s="239">
        <v>2.5000000000000001E-2</v>
      </c>
      <c r="N168" s="241">
        <v>2.1000000000000001E-2</v>
      </c>
      <c r="P168" s="25">
        <f t="shared" ref="P168:W168" si="211">C168/C$173</f>
        <v>0</v>
      </c>
      <c r="Q168" s="25">
        <f t="shared" si="211"/>
        <v>7.8678206136900089E-4</v>
      </c>
      <c r="R168" s="25">
        <f t="shared" si="211"/>
        <v>0</v>
      </c>
      <c r="S168" s="25">
        <f t="shared" si="211"/>
        <v>0</v>
      </c>
      <c r="T168" s="25">
        <f t="shared" si="211"/>
        <v>0</v>
      </c>
      <c r="U168" s="25">
        <f t="shared" si="211"/>
        <v>0</v>
      </c>
      <c r="V168" s="25">
        <f t="shared" si="211"/>
        <v>0</v>
      </c>
      <c r="W168" s="25">
        <f t="shared" si="211"/>
        <v>0</v>
      </c>
      <c r="Z168" s="208"/>
    </row>
    <row r="169" spans="1:26" ht="13.8">
      <c r="A169" s="229"/>
      <c r="B169" s="238" t="s">
        <v>56</v>
      </c>
      <c r="C169" s="239">
        <v>1.2E-2</v>
      </c>
      <c r="D169" s="240">
        <v>4.7E-2</v>
      </c>
      <c r="E169" s="239">
        <v>0.156</v>
      </c>
      <c r="F169" s="240">
        <v>0.17499999999999999</v>
      </c>
      <c r="G169" s="239">
        <v>0.01</v>
      </c>
      <c r="H169" s="240">
        <v>8.3000000000000004E-2</v>
      </c>
      <c r="I169" s="239">
        <v>0</v>
      </c>
      <c r="J169" s="240">
        <v>0</v>
      </c>
      <c r="K169" s="239">
        <v>1.6E-2</v>
      </c>
      <c r="L169" s="240">
        <v>5.6000000000000001E-2</v>
      </c>
      <c r="M169" s="239">
        <v>0.19400000000000001</v>
      </c>
      <c r="N169" s="241">
        <v>0.36099999999999999</v>
      </c>
      <c r="P169" s="25">
        <f t="shared" ref="P169:W169" si="212">C169/C$173</f>
        <v>1.4251781472684084E-2</v>
      </c>
      <c r="Q169" s="25">
        <f t="shared" si="212"/>
        <v>3.6978756884343038E-2</v>
      </c>
      <c r="R169" s="25">
        <f t="shared" si="212"/>
        <v>0.1638655462184874</v>
      </c>
      <c r="S169" s="25">
        <f t="shared" si="212"/>
        <v>0.14285714285714285</v>
      </c>
      <c r="T169" s="25">
        <f t="shared" si="212"/>
        <v>1.1173184357541902E-2</v>
      </c>
      <c r="U169" s="25">
        <f t="shared" si="212"/>
        <v>4.1191066997518622E-2</v>
      </c>
      <c r="V169" s="25">
        <f t="shared" si="212"/>
        <v>0</v>
      </c>
      <c r="W169" s="25">
        <f t="shared" si="212"/>
        <v>0</v>
      </c>
      <c r="Z169" s="208"/>
    </row>
    <row r="170" spans="1:26" ht="13.8">
      <c r="A170" s="229"/>
      <c r="B170" s="238" t="s">
        <v>54</v>
      </c>
      <c r="C170" s="239">
        <v>0.186</v>
      </c>
      <c r="D170" s="240">
        <v>0.29899999999999999</v>
      </c>
      <c r="E170" s="239">
        <v>0.32800000000000001</v>
      </c>
      <c r="F170" s="240">
        <v>0.27600000000000002</v>
      </c>
      <c r="G170" s="239">
        <v>0.254</v>
      </c>
      <c r="H170" s="240">
        <v>0.35299999999999998</v>
      </c>
      <c r="I170" s="239">
        <v>0.108</v>
      </c>
      <c r="J170" s="240">
        <v>0.189</v>
      </c>
      <c r="K170" s="239">
        <v>0.16700000000000001</v>
      </c>
      <c r="L170" s="240">
        <v>0.33700000000000002</v>
      </c>
      <c r="M170" s="239">
        <v>1.0429999999999999</v>
      </c>
      <c r="N170" s="241">
        <v>1.454</v>
      </c>
      <c r="P170" s="25">
        <f t="shared" ref="P170:W170" si="213">C170/C$173</f>
        <v>0.22090261282660331</v>
      </c>
      <c r="Q170" s="25">
        <f t="shared" si="213"/>
        <v>0.23524783634933125</v>
      </c>
      <c r="R170" s="25">
        <f t="shared" si="213"/>
        <v>0.34453781512605042</v>
      </c>
      <c r="S170" s="25">
        <f t="shared" si="213"/>
        <v>0.2253061224489796</v>
      </c>
      <c r="T170" s="25">
        <f t="shared" si="213"/>
        <v>0.28379888268156428</v>
      </c>
      <c r="U170" s="25">
        <f t="shared" si="213"/>
        <v>0.17518610421836231</v>
      </c>
      <c r="V170" s="25">
        <f t="shared" si="213"/>
        <v>0.12811387900355869</v>
      </c>
      <c r="W170" s="25">
        <f t="shared" si="213"/>
        <v>0.10384615384615382</v>
      </c>
      <c r="Z170" s="208"/>
    </row>
    <row r="171" spans="1:26" ht="13.8">
      <c r="A171" s="229"/>
      <c r="B171" s="238" t="s">
        <v>55</v>
      </c>
      <c r="C171" s="239">
        <v>8.9999999999999993E-3</v>
      </c>
      <c r="D171" s="240">
        <v>5.0999999999999997E-2</v>
      </c>
      <c r="E171" s="239">
        <v>5.8999999999999997E-2</v>
      </c>
      <c r="F171" s="240">
        <v>0.10199999999999999</v>
      </c>
      <c r="G171" s="239">
        <v>8.1000000000000003E-2</v>
      </c>
      <c r="H171" s="240">
        <v>0.23100000000000001</v>
      </c>
      <c r="I171" s="239">
        <v>2.1000000000000001E-2</v>
      </c>
      <c r="J171" s="240">
        <v>2.5999999999999999E-2</v>
      </c>
      <c r="K171" s="239">
        <v>9.6000000000000002E-2</v>
      </c>
      <c r="L171" s="240">
        <v>0.115</v>
      </c>
      <c r="M171" s="239">
        <v>0.26600000000000001</v>
      </c>
      <c r="N171" s="241">
        <v>0.52500000000000002</v>
      </c>
      <c r="P171" s="25">
        <f t="shared" ref="P171:W171" si="214">C171/C$173</f>
        <v>1.0688836104513062E-2</v>
      </c>
      <c r="Q171" s="25">
        <f t="shared" si="214"/>
        <v>4.0125885129819037E-2</v>
      </c>
      <c r="R171" s="25">
        <f t="shared" si="214"/>
        <v>6.1974789915966381E-2</v>
      </c>
      <c r="S171" s="25">
        <f t="shared" si="214"/>
        <v>8.3265306122448965E-2</v>
      </c>
      <c r="T171" s="25">
        <f t="shared" si="214"/>
        <v>9.0502793296089401E-2</v>
      </c>
      <c r="U171" s="25">
        <f t="shared" si="214"/>
        <v>0.11464019851116627</v>
      </c>
      <c r="V171" s="25">
        <f t="shared" si="214"/>
        <v>2.491103202846975E-2</v>
      </c>
      <c r="W171" s="25">
        <f t="shared" si="214"/>
        <v>1.4285714285714284E-2</v>
      </c>
      <c r="Z171" s="208"/>
    </row>
    <row r="172" spans="1:26" ht="13.8">
      <c r="A172" s="229"/>
      <c r="B172" s="238" t="s">
        <v>53</v>
      </c>
      <c r="C172" s="239">
        <v>7.0000000000000001E-3</v>
      </c>
      <c r="D172" s="240">
        <v>2.1000000000000001E-2</v>
      </c>
      <c r="E172" s="239">
        <v>1E-3</v>
      </c>
      <c r="F172" s="240">
        <v>3.0000000000000001E-3</v>
      </c>
      <c r="G172" s="239">
        <v>5.0000000000000001E-3</v>
      </c>
      <c r="H172" s="240">
        <v>1.4E-2</v>
      </c>
      <c r="I172" s="239">
        <v>0.09</v>
      </c>
      <c r="J172" s="240">
        <v>0.13800000000000001</v>
      </c>
      <c r="K172" s="239">
        <v>3.0000000000000001E-3</v>
      </c>
      <c r="L172" s="240">
        <v>6.0000000000000001E-3</v>
      </c>
      <c r="M172" s="239">
        <v>0.106</v>
      </c>
      <c r="N172" s="241">
        <v>0.18200000000000002</v>
      </c>
      <c r="P172" s="25">
        <f t="shared" ref="P172:W172" si="215">C172/C$173</f>
        <v>8.3135391923990498E-3</v>
      </c>
      <c r="Q172" s="25">
        <f t="shared" si="215"/>
        <v>1.6522423288749019E-2</v>
      </c>
      <c r="R172" s="25">
        <f t="shared" si="215"/>
        <v>1.0504201680672268E-3</v>
      </c>
      <c r="S172" s="25">
        <f t="shared" si="215"/>
        <v>2.4489795918367346E-3</v>
      </c>
      <c r="T172" s="25">
        <f t="shared" si="215"/>
        <v>5.5865921787709508E-3</v>
      </c>
      <c r="U172" s="25">
        <f t="shared" si="215"/>
        <v>6.9478908188585617E-3</v>
      </c>
      <c r="V172" s="25">
        <f t="shared" si="215"/>
        <v>0.10676156583629892</v>
      </c>
      <c r="W172" s="25">
        <f t="shared" si="215"/>
        <v>7.5824175824175818E-2</v>
      </c>
      <c r="Z172" s="208"/>
    </row>
    <row r="173" spans="1:26" ht="13.8">
      <c r="A173" s="234" t="s">
        <v>2549</v>
      </c>
      <c r="B173" s="225"/>
      <c r="C173" s="235">
        <v>0.84200000000000008</v>
      </c>
      <c r="D173" s="236">
        <v>1.2709999999999999</v>
      </c>
      <c r="E173" s="235">
        <v>0.95200000000000007</v>
      </c>
      <c r="F173" s="236">
        <v>1.2250000000000001</v>
      </c>
      <c r="G173" s="235">
        <v>0.89499999999999991</v>
      </c>
      <c r="H173" s="236">
        <v>2.0149999999999997</v>
      </c>
      <c r="I173" s="235">
        <v>0.84300000000000008</v>
      </c>
      <c r="J173" s="236">
        <v>1.8200000000000003</v>
      </c>
      <c r="K173" s="235">
        <v>1.0649999999999999</v>
      </c>
      <c r="L173" s="236">
        <v>2.4750000000000001</v>
      </c>
      <c r="M173" s="235">
        <v>4.5969999999999995</v>
      </c>
      <c r="N173" s="237">
        <v>8.8060000000000009</v>
      </c>
      <c r="P173" s="25"/>
      <c r="Q173" s="25"/>
      <c r="R173" s="25"/>
      <c r="S173" s="25"/>
      <c r="T173" s="25"/>
      <c r="U173" s="25"/>
      <c r="V173" s="25"/>
      <c r="W173" s="25"/>
      <c r="Z173" s="208"/>
    </row>
    <row r="174" spans="1:26" ht="13.8">
      <c r="A174" s="234" t="s">
        <v>119</v>
      </c>
      <c r="B174" s="234" t="s">
        <v>59</v>
      </c>
      <c r="C174" s="235">
        <v>0</v>
      </c>
      <c r="D174" s="236">
        <v>0</v>
      </c>
      <c r="E174" s="235">
        <v>0</v>
      </c>
      <c r="F174" s="236">
        <v>0</v>
      </c>
      <c r="G174" s="235">
        <v>0</v>
      </c>
      <c r="H174" s="236">
        <v>0</v>
      </c>
      <c r="I174" s="235">
        <v>0</v>
      </c>
      <c r="J174" s="236">
        <v>0</v>
      </c>
      <c r="K174" s="235">
        <v>0</v>
      </c>
      <c r="L174" s="236">
        <v>0</v>
      </c>
      <c r="M174" s="235">
        <v>0</v>
      </c>
      <c r="N174" s="237">
        <v>0</v>
      </c>
      <c r="P174" s="25">
        <f t="shared" ref="P174:W174" si="216">C174/C$183</f>
        <v>0</v>
      </c>
      <c r="Q174" s="25">
        <f t="shared" si="216"/>
        <v>0</v>
      </c>
      <c r="R174" s="25">
        <f t="shared" si="216"/>
        <v>0</v>
      </c>
      <c r="S174" s="25">
        <f t="shared" si="216"/>
        <v>0</v>
      </c>
      <c r="T174" s="25">
        <f t="shared" si="216"/>
        <v>0</v>
      </c>
      <c r="U174" s="25">
        <f t="shared" si="216"/>
        <v>0</v>
      </c>
      <c r="V174" s="25">
        <f t="shared" si="216"/>
        <v>0</v>
      </c>
      <c r="W174" s="25">
        <f t="shared" si="216"/>
        <v>0</v>
      </c>
      <c r="Z174" s="208"/>
    </row>
    <row r="175" spans="1:26" ht="13.8">
      <c r="A175" s="229"/>
      <c r="B175" s="238" t="s">
        <v>58</v>
      </c>
      <c r="C175" s="239">
        <v>0.63100000000000001</v>
      </c>
      <c r="D175" s="240">
        <v>0.60799999999999998</v>
      </c>
      <c r="E175" s="239">
        <v>0.20300000000000001</v>
      </c>
      <c r="F175" s="240">
        <v>0.13400000000000001</v>
      </c>
      <c r="G175" s="239">
        <v>0.52300000000000002</v>
      </c>
      <c r="H175" s="240">
        <v>0.84899999999999998</v>
      </c>
      <c r="I175" s="239">
        <v>5.0000000000000001E-3</v>
      </c>
      <c r="J175" s="240">
        <v>8.9999999999999993E-3</v>
      </c>
      <c r="K175" s="239">
        <v>7.5999999999999998E-2</v>
      </c>
      <c r="L175" s="240">
        <v>0.16500000000000001</v>
      </c>
      <c r="M175" s="239">
        <v>1.4380000000000002</v>
      </c>
      <c r="N175" s="241">
        <v>1.7649999999999999</v>
      </c>
      <c r="P175" s="25">
        <f t="shared" ref="P175:W175" si="217">C175/C$183</f>
        <v>0.35429533969679955</v>
      </c>
      <c r="Q175" s="25">
        <f t="shared" si="217"/>
        <v>0.3402350307778399</v>
      </c>
      <c r="R175" s="25">
        <f t="shared" si="217"/>
        <v>0.20219123505976097</v>
      </c>
      <c r="S175" s="25">
        <f t="shared" si="217"/>
        <v>0.10584518167456557</v>
      </c>
      <c r="T175" s="25">
        <f t="shared" si="217"/>
        <v>0.32105586249232654</v>
      </c>
      <c r="U175" s="25">
        <f t="shared" si="217"/>
        <v>0.43627954779033923</v>
      </c>
      <c r="V175" s="25">
        <f t="shared" si="217"/>
        <v>6.510416666666667E-3</v>
      </c>
      <c r="W175" s="25">
        <f t="shared" si="217"/>
        <v>1.1097410604192354E-2</v>
      </c>
      <c r="Z175" s="208"/>
    </row>
    <row r="176" spans="1:26" ht="13.8">
      <c r="A176" s="229"/>
      <c r="B176" s="238" t="s">
        <v>57</v>
      </c>
      <c r="C176" s="239">
        <v>0.27</v>
      </c>
      <c r="D176" s="240">
        <v>0.13900000000000001</v>
      </c>
      <c r="E176" s="239">
        <v>0.49</v>
      </c>
      <c r="F176" s="240">
        <v>0.442</v>
      </c>
      <c r="G176" s="239">
        <v>0.14899999999999999</v>
      </c>
      <c r="H176" s="240">
        <v>0.105</v>
      </c>
      <c r="I176" s="239">
        <v>0.16800000000000001</v>
      </c>
      <c r="J176" s="240">
        <v>0.187</v>
      </c>
      <c r="K176" s="239">
        <v>0.21299999999999999</v>
      </c>
      <c r="L176" s="240">
        <v>0.34100000000000003</v>
      </c>
      <c r="M176" s="239">
        <v>1.29</v>
      </c>
      <c r="N176" s="241">
        <v>1.214</v>
      </c>
      <c r="P176" s="25">
        <f t="shared" ref="P176:W176" si="218">C176/C$183</f>
        <v>0.15160022459292535</v>
      </c>
      <c r="Q176" s="25">
        <f t="shared" si="218"/>
        <v>7.7783995523223279E-2</v>
      </c>
      <c r="R176" s="25">
        <f t="shared" si="218"/>
        <v>0.48804780876494025</v>
      </c>
      <c r="S176" s="25">
        <f t="shared" si="218"/>
        <v>0.34913112164297</v>
      </c>
      <c r="T176" s="25">
        <f t="shared" si="218"/>
        <v>9.1467157765500295E-2</v>
      </c>
      <c r="U176" s="25">
        <f t="shared" si="218"/>
        <v>5.3956834532374105E-2</v>
      </c>
      <c r="V176" s="25">
        <f t="shared" si="218"/>
        <v>0.21875</v>
      </c>
      <c r="W176" s="25">
        <f t="shared" si="218"/>
        <v>0.23057953144266338</v>
      </c>
      <c r="Z176" s="208"/>
    </row>
    <row r="177" spans="1:26" ht="13.8">
      <c r="A177" s="229"/>
      <c r="B177" s="238" t="s">
        <v>61</v>
      </c>
      <c r="C177" s="239">
        <v>0.39600000000000002</v>
      </c>
      <c r="D177" s="240">
        <v>0.41399999999999998</v>
      </c>
      <c r="E177" s="239">
        <v>0.11799999999999999</v>
      </c>
      <c r="F177" s="240">
        <v>0.19900000000000001</v>
      </c>
      <c r="G177" s="239">
        <v>0.246</v>
      </c>
      <c r="H177" s="240">
        <v>0.1</v>
      </c>
      <c r="I177" s="239">
        <v>0.28899999999999998</v>
      </c>
      <c r="J177" s="240">
        <v>0.36699999999999999</v>
      </c>
      <c r="K177" s="239">
        <v>0.254</v>
      </c>
      <c r="L177" s="240">
        <v>0.35599999999999998</v>
      </c>
      <c r="M177" s="239">
        <v>1.3029999999999999</v>
      </c>
      <c r="N177" s="241">
        <v>1.4359999999999999</v>
      </c>
      <c r="P177" s="25">
        <f t="shared" ref="P177:W177" si="219">C177/C$183</f>
        <v>0.22234699606962383</v>
      </c>
      <c r="Q177" s="25">
        <f t="shared" si="219"/>
        <v>0.2316731952993844</v>
      </c>
      <c r="R177" s="25">
        <f t="shared" si="219"/>
        <v>0.11752988047808764</v>
      </c>
      <c r="S177" s="25">
        <f t="shared" si="219"/>
        <v>0.15718799368088468</v>
      </c>
      <c r="T177" s="25">
        <f t="shared" si="219"/>
        <v>0.15101289134438303</v>
      </c>
      <c r="U177" s="25">
        <f t="shared" si="219"/>
        <v>5.1387461459403913E-2</v>
      </c>
      <c r="V177" s="25">
        <f t="shared" si="219"/>
        <v>0.37630208333333331</v>
      </c>
      <c r="W177" s="25">
        <f t="shared" si="219"/>
        <v>0.45252774352651048</v>
      </c>
      <c r="Z177" s="208"/>
    </row>
    <row r="178" spans="1:26" ht="13.8">
      <c r="A178" s="229"/>
      <c r="B178" s="238" t="s">
        <v>60</v>
      </c>
      <c r="C178" s="239">
        <v>3.0000000000000001E-3</v>
      </c>
      <c r="D178" s="240">
        <v>0</v>
      </c>
      <c r="E178" s="239">
        <v>0</v>
      </c>
      <c r="F178" s="240">
        <v>0</v>
      </c>
      <c r="G178" s="239">
        <v>0</v>
      </c>
      <c r="H178" s="240">
        <v>0</v>
      </c>
      <c r="I178" s="239">
        <v>1E-3</v>
      </c>
      <c r="J178" s="240">
        <v>1E-3</v>
      </c>
      <c r="K178" s="239">
        <v>7.9000000000000001E-2</v>
      </c>
      <c r="L178" s="240">
        <v>5.0000000000000001E-3</v>
      </c>
      <c r="M178" s="239">
        <v>8.3000000000000004E-2</v>
      </c>
      <c r="N178" s="241">
        <v>6.0000000000000001E-3</v>
      </c>
      <c r="P178" s="25">
        <f t="shared" ref="P178:W178" si="220">C178/C$183</f>
        <v>1.6844469399213925E-3</v>
      </c>
      <c r="Q178" s="25">
        <f t="shared" si="220"/>
        <v>0</v>
      </c>
      <c r="R178" s="25">
        <f t="shared" si="220"/>
        <v>0</v>
      </c>
      <c r="S178" s="25">
        <f t="shared" si="220"/>
        <v>0</v>
      </c>
      <c r="T178" s="25">
        <f t="shared" si="220"/>
        <v>0</v>
      </c>
      <c r="U178" s="25">
        <f t="shared" si="220"/>
        <v>0</v>
      </c>
      <c r="V178" s="25">
        <f t="shared" si="220"/>
        <v>1.3020833333333333E-3</v>
      </c>
      <c r="W178" s="25">
        <f t="shared" si="220"/>
        <v>1.2330456226880395E-3</v>
      </c>
      <c r="Z178" s="208"/>
    </row>
    <row r="179" spans="1:26" ht="13.8">
      <c r="A179" s="229"/>
      <c r="B179" s="238" t="s">
        <v>56</v>
      </c>
      <c r="C179" s="239">
        <v>0</v>
      </c>
      <c r="D179" s="240">
        <v>0</v>
      </c>
      <c r="E179" s="239">
        <v>3.0000000000000001E-3</v>
      </c>
      <c r="F179" s="240">
        <v>5.0000000000000001E-3</v>
      </c>
      <c r="G179" s="239">
        <v>1.4E-2</v>
      </c>
      <c r="H179" s="240">
        <v>3.1E-2</v>
      </c>
      <c r="I179" s="239">
        <v>0</v>
      </c>
      <c r="J179" s="240">
        <v>0</v>
      </c>
      <c r="K179" s="239">
        <v>4.8000000000000001E-2</v>
      </c>
      <c r="L179" s="240">
        <v>1.2E-2</v>
      </c>
      <c r="M179" s="239">
        <v>6.5000000000000002E-2</v>
      </c>
      <c r="N179" s="241">
        <v>4.8000000000000001E-2</v>
      </c>
      <c r="P179" s="25">
        <f t="shared" ref="P179:W179" si="221">C179/C$183</f>
        <v>0</v>
      </c>
      <c r="Q179" s="25">
        <f t="shared" si="221"/>
        <v>0</v>
      </c>
      <c r="R179" s="25">
        <f t="shared" si="221"/>
        <v>2.9880478087649402E-3</v>
      </c>
      <c r="S179" s="25">
        <f t="shared" si="221"/>
        <v>3.9494470774091624E-3</v>
      </c>
      <c r="T179" s="25">
        <f t="shared" si="221"/>
        <v>8.5942295887047257E-3</v>
      </c>
      <c r="U179" s="25">
        <f t="shared" si="221"/>
        <v>1.5930113052415214E-2</v>
      </c>
      <c r="V179" s="25">
        <f t="shared" si="221"/>
        <v>0</v>
      </c>
      <c r="W179" s="25">
        <f t="shared" si="221"/>
        <v>0</v>
      </c>
      <c r="Z179" s="208"/>
    </row>
    <row r="180" spans="1:26" ht="13.8">
      <c r="A180" s="229"/>
      <c r="B180" s="238" t="s">
        <v>54</v>
      </c>
      <c r="C180" s="239">
        <v>0.158</v>
      </c>
      <c r="D180" s="240">
        <v>0.32</v>
      </c>
      <c r="E180" s="239">
        <v>7.1999999999999995E-2</v>
      </c>
      <c r="F180" s="240">
        <v>0.13900000000000001</v>
      </c>
      <c r="G180" s="239">
        <v>0.13500000000000001</v>
      </c>
      <c r="H180" s="240">
        <v>0.26300000000000001</v>
      </c>
      <c r="I180" s="239">
        <v>9.0999999999999998E-2</v>
      </c>
      <c r="J180" s="240">
        <v>0.126</v>
      </c>
      <c r="K180" s="239">
        <v>7.3999999999999996E-2</v>
      </c>
      <c r="L180" s="240">
        <v>0.13600000000000001</v>
      </c>
      <c r="M180" s="239">
        <v>0.52999999999999992</v>
      </c>
      <c r="N180" s="241">
        <v>0.98399999999999999</v>
      </c>
      <c r="P180" s="25">
        <f t="shared" ref="P180:W180" si="222">C180/C$183</f>
        <v>8.8714205502526677E-2</v>
      </c>
      <c r="Q180" s="25">
        <f t="shared" si="222"/>
        <v>0.17907106883044208</v>
      </c>
      <c r="R180" s="25">
        <f t="shared" si="222"/>
        <v>7.1713147410358558E-2</v>
      </c>
      <c r="S180" s="25">
        <f t="shared" si="222"/>
        <v>0.10979462875197474</v>
      </c>
      <c r="T180" s="25">
        <f t="shared" si="222"/>
        <v>8.2872928176795577E-2</v>
      </c>
      <c r="U180" s="25">
        <f t="shared" si="222"/>
        <v>0.13514902363823231</v>
      </c>
      <c r="V180" s="25">
        <f t="shared" si="222"/>
        <v>0.11848958333333333</v>
      </c>
      <c r="W180" s="25">
        <f t="shared" si="222"/>
        <v>0.155363748458693</v>
      </c>
      <c r="Z180" s="208"/>
    </row>
    <row r="181" spans="1:26" ht="13.8">
      <c r="A181" s="229"/>
      <c r="B181" s="238" t="s">
        <v>55</v>
      </c>
      <c r="C181" s="239">
        <v>0</v>
      </c>
      <c r="D181" s="240">
        <v>0</v>
      </c>
      <c r="E181" s="239">
        <v>7.5999999999999998E-2</v>
      </c>
      <c r="F181" s="240">
        <v>0.308</v>
      </c>
      <c r="G181" s="239">
        <v>0.33700000000000002</v>
      </c>
      <c r="H181" s="240">
        <v>0.45</v>
      </c>
      <c r="I181" s="239">
        <v>0.16600000000000001</v>
      </c>
      <c r="J181" s="240">
        <v>0.1</v>
      </c>
      <c r="K181" s="239">
        <v>1.9E-2</v>
      </c>
      <c r="L181" s="240">
        <v>1.4999999999999999E-2</v>
      </c>
      <c r="M181" s="239">
        <v>0.59800000000000009</v>
      </c>
      <c r="N181" s="241">
        <v>0.873</v>
      </c>
      <c r="P181" s="25">
        <f t="shared" ref="P181:W181" si="223">C181/C$183</f>
        <v>0</v>
      </c>
      <c r="Q181" s="25">
        <f t="shared" si="223"/>
        <v>0</v>
      </c>
      <c r="R181" s="25">
        <f t="shared" si="223"/>
        <v>7.5697211155378488E-2</v>
      </c>
      <c r="S181" s="25">
        <f t="shared" si="223"/>
        <v>0.24328593996840442</v>
      </c>
      <c r="T181" s="25">
        <f t="shared" si="223"/>
        <v>0.20687538367096375</v>
      </c>
      <c r="U181" s="25">
        <f t="shared" si="223"/>
        <v>0.23124357656731762</v>
      </c>
      <c r="V181" s="25">
        <f t="shared" si="223"/>
        <v>0.21614583333333334</v>
      </c>
      <c r="W181" s="25">
        <f t="shared" si="223"/>
        <v>0.12330456226880396</v>
      </c>
      <c r="Z181" s="208"/>
    </row>
    <row r="182" spans="1:26" ht="13.8">
      <c r="A182" s="229"/>
      <c r="B182" s="238" t="s">
        <v>53</v>
      </c>
      <c r="C182" s="239">
        <v>0.32300000000000001</v>
      </c>
      <c r="D182" s="240">
        <v>0.30599999999999999</v>
      </c>
      <c r="E182" s="239">
        <v>4.2000000000000003E-2</v>
      </c>
      <c r="F182" s="240">
        <v>3.9E-2</v>
      </c>
      <c r="G182" s="239">
        <v>0.22500000000000001</v>
      </c>
      <c r="H182" s="240">
        <v>0.14799999999999999</v>
      </c>
      <c r="I182" s="239">
        <v>4.8000000000000001E-2</v>
      </c>
      <c r="J182" s="240">
        <v>2.1000000000000001E-2</v>
      </c>
      <c r="K182" s="239">
        <v>4.8000000000000001E-2</v>
      </c>
      <c r="L182" s="240">
        <v>5.8999999999999997E-2</v>
      </c>
      <c r="M182" s="239">
        <v>0.68600000000000005</v>
      </c>
      <c r="N182" s="241">
        <v>0.57299999999999995</v>
      </c>
      <c r="P182" s="25">
        <f t="shared" ref="P182:W182" si="224">C182/C$183</f>
        <v>0.18135878719820328</v>
      </c>
      <c r="Q182" s="25">
        <f t="shared" si="224"/>
        <v>0.17123670956911022</v>
      </c>
      <c r="R182" s="25">
        <f t="shared" si="224"/>
        <v>4.1832669322709168E-2</v>
      </c>
      <c r="S182" s="25">
        <f t="shared" si="224"/>
        <v>3.0805687203791468E-2</v>
      </c>
      <c r="T182" s="25">
        <f t="shared" si="224"/>
        <v>0.13812154696132595</v>
      </c>
      <c r="U182" s="25">
        <f t="shared" si="224"/>
        <v>7.6053442959917783E-2</v>
      </c>
      <c r="V182" s="25">
        <f t="shared" si="224"/>
        <v>6.25E-2</v>
      </c>
      <c r="W182" s="25">
        <f t="shared" si="224"/>
        <v>2.5893958076448832E-2</v>
      </c>
      <c r="Z182" s="208"/>
    </row>
    <row r="183" spans="1:26" ht="13.8">
      <c r="A183" s="234" t="s">
        <v>2550</v>
      </c>
      <c r="B183" s="225"/>
      <c r="C183" s="235">
        <v>1.7809999999999999</v>
      </c>
      <c r="D183" s="236">
        <v>1.7870000000000001</v>
      </c>
      <c r="E183" s="235">
        <v>1.004</v>
      </c>
      <c r="F183" s="236">
        <v>1.266</v>
      </c>
      <c r="G183" s="235">
        <v>1.6290000000000002</v>
      </c>
      <c r="H183" s="236">
        <v>1.9459999999999997</v>
      </c>
      <c r="I183" s="235">
        <v>0.76800000000000002</v>
      </c>
      <c r="J183" s="236">
        <v>0.81099999999999994</v>
      </c>
      <c r="K183" s="235">
        <v>0.81099999999999994</v>
      </c>
      <c r="L183" s="236">
        <v>1.089</v>
      </c>
      <c r="M183" s="235">
        <v>5.9930000000000012</v>
      </c>
      <c r="N183" s="237">
        <v>6.8990000000000009</v>
      </c>
      <c r="P183" s="25"/>
      <c r="Q183" s="25"/>
      <c r="R183" s="25"/>
      <c r="S183" s="25"/>
      <c r="T183" s="25"/>
      <c r="U183" s="25"/>
      <c r="V183" s="25"/>
      <c r="W183" s="25"/>
      <c r="Z183" s="208"/>
    </row>
    <row r="184" spans="1:26" ht="13.8">
      <c r="A184" s="234" t="s">
        <v>120</v>
      </c>
      <c r="B184" s="234" t="s">
        <v>59</v>
      </c>
      <c r="C184" s="235">
        <v>0</v>
      </c>
      <c r="D184" s="236">
        <v>0</v>
      </c>
      <c r="E184" s="235">
        <v>0</v>
      </c>
      <c r="F184" s="236">
        <v>0</v>
      </c>
      <c r="G184" s="235">
        <v>0</v>
      </c>
      <c r="H184" s="236">
        <v>0</v>
      </c>
      <c r="I184" s="235">
        <v>0</v>
      </c>
      <c r="J184" s="236">
        <v>0</v>
      </c>
      <c r="K184" s="235">
        <v>0</v>
      </c>
      <c r="L184" s="236">
        <v>0</v>
      </c>
      <c r="M184" s="235">
        <v>0</v>
      </c>
      <c r="N184" s="237">
        <v>0</v>
      </c>
      <c r="P184" s="25">
        <f t="shared" ref="P184:W184" si="225">C184/C$193</f>
        <v>0</v>
      </c>
      <c r="Q184" s="25">
        <f t="shared" si="225"/>
        <v>0</v>
      </c>
      <c r="R184" s="25">
        <f t="shared" si="225"/>
        <v>0</v>
      </c>
      <c r="S184" s="25">
        <f t="shared" si="225"/>
        <v>0</v>
      </c>
      <c r="T184" s="25">
        <f t="shared" si="225"/>
        <v>0</v>
      </c>
      <c r="U184" s="25">
        <f t="shared" si="225"/>
        <v>0</v>
      </c>
      <c r="V184" s="25">
        <f t="shared" si="225"/>
        <v>0</v>
      </c>
      <c r="W184" s="25">
        <f t="shared" si="225"/>
        <v>0</v>
      </c>
      <c r="Z184" s="208"/>
    </row>
    <row r="185" spans="1:26" ht="13.8">
      <c r="A185" s="229"/>
      <c r="B185" s="238" t="s">
        <v>58</v>
      </c>
      <c r="C185" s="239">
        <v>0.45200000000000001</v>
      </c>
      <c r="D185" s="240">
        <v>0.35199999999999998</v>
      </c>
      <c r="E185" s="239">
        <v>0</v>
      </c>
      <c r="F185" s="240">
        <v>0</v>
      </c>
      <c r="G185" s="239">
        <v>0</v>
      </c>
      <c r="H185" s="240">
        <v>0</v>
      </c>
      <c r="I185" s="239">
        <v>0</v>
      </c>
      <c r="J185" s="240">
        <v>0</v>
      </c>
      <c r="K185" s="239">
        <v>0</v>
      </c>
      <c r="L185" s="240">
        <v>0</v>
      </c>
      <c r="M185" s="239">
        <v>0.45200000000000001</v>
      </c>
      <c r="N185" s="241">
        <v>0.35199999999999998</v>
      </c>
      <c r="P185" s="25">
        <f t="shared" ref="P185:W185" si="226">C185/C$193</f>
        <v>0.32447954055994255</v>
      </c>
      <c r="Q185" s="25">
        <f t="shared" si="226"/>
        <v>0.64825046040515644</v>
      </c>
      <c r="R185" s="25">
        <f t="shared" si="226"/>
        <v>0</v>
      </c>
      <c r="S185" s="25">
        <f t="shared" si="226"/>
        <v>0</v>
      </c>
      <c r="T185" s="25">
        <f t="shared" si="226"/>
        <v>0</v>
      </c>
      <c r="U185" s="25">
        <f t="shared" si="226"/>
        <v>0</v>
      </c>
      <c r="V185" s="25">
        <f t="shared" si="226"/>
        <v>0</v>
      </c>
      <c r="W185" s="25">
        <f t="shared" si="226"/>
        <v>0</v>
      </c>
      <c r="Z185" s="208"/>
    </row>
    <row r="186" spans="1:26" ht="13.8">
      <c r="A186" s="229"/>
      <c r="B186" s="238" t="s">
        <v>57</v>
      </c>
      <c r="C186" s="239">
        <v>9.8000000000000004E-2</v>
      </c>
      <c r="D186" s="240">
        <v>0.01</v>
      </c>
      <c r="E186" s="239">
        <v>0.35699999999999998</v>
      </c>
      <c r="F186" s="240">
        <v>7.9000000000000001E-2</v>
      </c>
      <c r="G186" s="239">
        <v>8.9999999999999993E-3</v>
      </c>
      <c r="H186" s="240">
        <v>1.0999999999999999E-2</v>
      </c>
      <c r="I186" s="239">
        <v>0.437</v>
      </c>
      <c r="J186" s="240">
        <v>0.69399999999999995</v>
      </c>
      <c r="K186" s="239">
        <v>1.0999999999999999E-2</v>
      </c>
      <c r="L186" s="240">
        <v>6.3E-2</v>
      </c>
      <c r="M186" s="239">
        <v>0.91200000000000003</v>
      </c>
      <c r="N186" s="241">
        <v>0.85699999999999998</v>
      </c>
      <c r="P186" s="25">
        <f t="shared" ref="P186:W186" si="227">C186/C$193</f>
        <v>7.0351758793969835E-2</v>
      </c>
      <c r="Q186" s="25">
        <f t="shared" si="227"/>
        <v>1.8416206261510127E-2</v>
      </c>
      <c r="R186" s="25">
        <f t="shared" si="227"/>
        <v>0.95967741935483863</v>
      </c>
      <c r="S186" s="25">
        <f t="shared" si="227"/>
        <v>0.8977272727272726</v>
      </c>
      <c r="T186" s="25">
        <f t="shared" si="227"/>
        <v>4.8387096774193547E-2</v>
      </c>
      <c r="U186" s="25">
        <f t="shared" si="227"/>
        <v>8.6614173228346455E-2</v>
      </c>
      <c r="V186" s="25">
        <f t="shared" si="227"/>
        <v>0.23532579429186862</v>
      </c>
      <c r="W186" s="25">
        <f t="shared" si="227"/>
        <v>0.32797731568998112</v>
      </c>
      <c r="Z186" s="208"/>
    </row>
    <row r="187" spans="1:26" ht="13.8">
      <c r="A187" s="229"/>
      <c r="B187" s="238" t="s">
        <v>61</v>
      </c>
      <c r="C187" s="239">
        <v>5.0000000000000001E-3</v>
      </c>
      <c r="D187" s="240">
        <v>4.0000000000000001E-3</v>
      </c>
      <c r="E187" s="239">
        <v>0.01</v>
      </c>
      <c r="F187" s="240">
        <v>7.0000000000000001E-3</v>
      </c>
      <c r="G187" s="239">
        <v>5.3999999999999999E-2</v>
      </c>
      <c r="H187" s="240">
        <v>7.2999999999999995E-2</v>
      </c>
      <c r="I187" s="239">
        <v>0.55500000000000005</v>
      </c>
      <c r="J187" s="240">
        <v>0.435</v>
      </c>
      <c r="K187" s="239">
        <v>8.9999999999999993E-3</v>
      </c>
      <c r="L187" s="240">
        <v>7.0000000000000001E-3</v>
      </c>
      <c r="M187" s="239">
        <v>0.63300000000000012</v>
      </c>
      <c r="N187" s="241">
        <v>0.52600000000000002</v>
      </c>
      <c r="P187" s="25">
        <f t="shared" ref="P187:W187" si="228">C187/C$193</f>
        <v>3.5893754486719305E-3</v>
      </c>
      <c r="Q187" s="25">
        <f t="shared" si="228"/>
        <v>7.366482504604051E-3</v>
      </c>
      <c r="R187" s="25">
        <f t="shared" si="228"/>
        <v>2.6881720430107527E-2</v>
      </c>
      <c r="S187" s="25">
        <f t="shared" si="228"/>
        <v>7.9545454545454544E-2</v>
      </c>
      <c r="T187" s="25">
        <f t="shared" si="228"/>
        <v>0.29032258064516131</v>
      </c>
      <c r="U187" s="25">
        <f t="shared" si="228"/>
        <v>0.57480314960629919</v>
      </c>
      <c r="V187" s="25">
        <f t="shared" si="228"/>
        <v>0.29886914378029084</v>
      </c>
      <c r="W187" s="25">
        <f t="shared" si="228"/>
        <v>0.20557655954631382</v>
      </c>
      <c r="Z187" s="208"/>
    </row>
    <row r="188" spans="1:26" ht="13.8">
      <c r="A188" s="229"/>
      <c r="B188" s="238" t="s">
        <v>60</v>
      </c>
      <c r="C188" s="239">
        <v>0</v>
      </c>
      <c r="D188" s="240">
        <v>1E-3</v>
      </c>
      <c r="E188" s="239">
        <v>0</v>
      </c>
      <c r="F188" s="240">
        <v>0</v>
      </c>
      <c r="G188" s="239">
        <v>0</v>
      </c>
      <c r="H188" s="240">
        <v>0</v>
      </c>
      <c r="I188" s="239">
        <v>1E-3</v>
      </c>
      <c r="J188" s="240">
        <v>1E-3</v>
      </c>
      <c r="K188" s="239">
        <v>0</v>
      </c>
      <c r="L188" s="240">
        <v>0</v>
      </c>
      <c r="M188" s="239">
        <v>1E-3</v>
      </c>
      <c r="N188" s="241">
        <v>2E-3</v>
      </c>
      <c r="P188" s="25">
        <f t="shared" ref="P188:W188" si="229">C188/C$193</f>
        <v>0</v>
      </c>
      <c r="Q188" s="25">
        <f t="shared" si="229"/>
        <v>1.8416206261510127E-3</v>
      </c>
      <c r="R188" s="25">
        <f t="shared" si="229"/>
        <v>0</v>
      </c>
      <c r="S188" s="25">
        <f t="shared" si="229"/>
        <v>0</v>
      </c>
      <c r="T188" s="25">
        <f t="shared" si="229"/>
        <v>0</v>
      </c>
      <c r="U188" s="25">
        <f t="shared" si="229"/>
        <v>0</v>
      </c>
      <c r="V188" s="25">
        <f t="shared" si="229"/>
        <v>5.3850296176628971E-4</v>
      </c>
      <c r="W188" s="25">
        <f t="shared" si="229"/>
        <v>4.7258979206049156E-4</v>
      </c>
      <c r="Z188" s="208"/>
    </row>
    <row r="189" spans="1:26" ht="13.8">
      <c r="A189" s="229"/>
      <c r="B189" s="238" t="s">
        <v>56</v>
      </c>
      <c r="C189" s="239">
        <v>0.438</v>
      </c>
      <c r="D189" s="240">
        <v>0.125</v>
      </c>
      <c r="E189" s="239">
        <v>0</v>
      </c>
      <c r="F189" s="240">
        <v>0</v>
      </c>
      <c r="G189" s="239">
        <v>2E-3</v>
      </c>
      <c r="H189" s="240">
        <v>3.0000000000000001E-3</v>
      </c>
      <c r="I189" s="239">
        <v>2E-3</v>
      </c>
      <c r="J189" s="240">
        <v>6.0000000000000001E-3</v>
      </c>
      <c r="K189" s="239">
        <v>2.9000000000000001E-2</v>
      </c>
      <c r="L189" s="240">
        <v>4.7E-2</v>
      </c>
      <c r="M189" s="239">
        <v>0.47100000000000003</v>
      </c>
      <c r="N189" s="241">
        <v>0.18099999999999999</v>
      </c>
      <c r="P189" s="25">
        <f t="shared" ref="P189:W189" si="230">C189/C$193</f>
        <v>0.3144292893036611</v>
      </c>
      <c r="Q189" s="25">
        <f t="shared" si="230"/>
        <v>0.23020257826887661</v>
      </c>
      <c r="R189" s="25">
        <f t="shared" si="230"/>
        <v>0</v>
      </c>
      <c r="S189" s="25">
        <f t="shared" si="230"/>
        <v>0</v>
      </c>
      <c r="T189" s="25">
        <f t="shared" si="230"/>
        <v>1.0752688172043012E-2</v>
      </c>
      <c r="U189" s="25">
        <f t="shared" si="230"/>
        <v>2.3622047244094488E-2</v>
      </c>
      <c r="V189" s="25">
        <f t="shared" si="230"/>
        <v>1.0770059235325794E-3</v>
      </c>
      <c r="W189" s="25">
        <f t="shared" si="230"/>
        <v>2.8355387523629496E-3</v>
      </c>
      <c r="Z189" s="208"/>
    </row>
    <row r="190" spans="1:26" ht="13.8">
      <c r="A190" s="229"/>
      <c r="B190" s="238" t="s">
        <v>54</v>
      </c>
      <c r="C190" s="239">
        <v>0.4</v>
      </c>
      <c r="D190" s="240">
        <v>5.0999999999999997E-2</v>
      </c>
      <c r="E190" s="239">
        <v>4.0000000000000001E-3</v>
      </c>
      <c r="F190" s="240">
        <v>2E-3</v>
      </c>
      <c r="G190" s="239">
        <v>0.121</v>
      </c>
      <c r="H190" s="240">
        <v>0.04</v>
      </c>
      <c r="I190" s="239">
        <v>2.9000000000000001E-2</v>
      </c>
      <c r="J190" s="240">
        <v>7.0999999999999994E-2</v>
      </c>
      <c r="K190" s="239">
        <v>2.1000000000000001E-2</v>
      </c>
      <c r="L190" s="240">
        <v>3.1E-2</v>
      </c>
      <c r="M190" s="239">
        <v>0.57500000000000007</v>
      </c>
      <c r="N190" s="241">
        <v>0.19499999999999998</v>
      </c>
      <c r="P190" s="25">
        <f t="shared" ref="P190:W190" si="231">C190/C$193</f>
        <v>0.28715003589375443</v>
      </c>
      <c r="Q190" s="25">
        <f t="shared" si="231"/>
        <v>9.392265193370164E-2</v>
      </c>
      <c r="R190" s="25">
        <f t="shared" si="231"/>
        <v>1.0752688172043012E-2</v>
      </c>
      <c r="S190" s="25">
        <f t="shared" si="231"/>
        <v>2.2727272727272724E-2</v>
      </c>
      <c r="T190" s="25">
        <f t="shared" si="231"/>
        <v>0.65053763440860213</v>
      </c>
      <c r="U190" s="25">
        <f t="shared" si="231"/>
        <v>0.31496062992125984</v>
      </c>
      <c r="V190" s="25">
        <f t="shared" si="231"/>
        <v>1.5616585891222402E-2</v>
      </c>
      <c r="W190" s="25">
        <f t="shared" si="231"/>
        <v>3.3553875236294897E-2</v>
      </c>
      <c r="Z190" s="208"/>
    </row>
    <row r="191" spans="1:26" ht="13.8">
      <c r="A191" s="229"/>
      <c r="B191" s="238" t="s">
        <v>55</v>
      </c>
      <c r="C191" s="239">
        <v>0</v>
      </c>
      <c r="D191" s="240">
        <v>0</v>
      </c>
      <c r="E191" s="239">
        <v>1E-3</v>
      </c>
      <c r="F191" s="240">
        <v>0</v>
      </c>
      <c r="G191" s="239">
        <v>0</v>
      </c>
      <c r="H191" s="240">
        <v>0</v>
      </c>
      <c r="I191" s="239">
        <v>0.83299999999999996</v>
      </c>
      <c r="J191" s="240">
        <v>0.90900000000000003</v>
      </c>
      <c r="K191" s="239">
        <v>0</v>
      </c>
      <c r="L191" s="240">
        <v>0</v>
      </c>
      <c r="M191" s="239">
        <v>0.83399999999999996</v>
      </c>
      <c r="N191" s="241">
        <v>0.90900000000000003</v>
      </c>
      <c r="P191" s="25">
        <f t="shared" ref="P191:W191" si="232">C191/C$193</f>
        <v>0</v>
      </c>
      <c r="Q191" s="25">
        <f t="shared" si="232"/>
        <v>0</v>
      </c>
      <c r="R191" s="25">
        <f t="shared" si="232"/>
        <v>2.6881720430107529E-3</v>
      </c>
      <c r="S191" s="25">
        <f t="shared" si="232"/>
        <v>0</v>
      </c>
      <c r="T191" s="25">
        <f t="shared" si="232"/>
        <v>0</v>
      </c>
      <c r="U191" s="25">
        <f t="shared" si="232"/>
        <v>0</v>
      </c>
      <c r="V191" s="25">
        <f t="shared" si="232"/>
        <v>0.44857296715131934</v>
      </c>
      <c r="W191" s="25">
        <f t="shared" si="232"/>
        <v>0.42958412098298687</v>
      </c>
      <c r="Z191" s="208"/>
    </row>
    <row r="192" spans="1:26" ht="13.8">
      <c r="A192" s="229"/>
      <c r="B192" s="238" t="s">
        <v>53</v>
      </c>
      <c r="C192" s="239">
        <v>0</v>
      </c>
      <c r="D192" s="240">
        <v>0</v>
      </c>
      <c r="E192" s="239">
        <v>0</v>
      </c>
      <c r="F192" s="240">
        <v>0</v>
      </c>
      <c r="G192" s="239">
        <v>0</v>
      </c>
      <c r="H192" s="240">
        <v>0</v>
      </c>
      <c r="I192" s="239">
        <v>0</v>
      </c>
      <c r="J192" s="240">
        <v>0</v>
      </c>
      <c r="K192" s="239">
        <v>0</v>
      </c>
      <c r="L192" s="240">
        <v>0</v>
      </c>
      <c r="M192" s="239">
        <v>0</v>
      </c>
      <c r="N192" s="241">
        <v>0</v>
      </c>
      <c r="P192" s="25">
        <f t="shared" ref="P192:W192" si="233">C192/C$193</f>
        <v>0</v>
      </c>
      <c r="Q192" s="25">
        <f t="shared" si="233"/>
        <v>0</v>
      </c>
      <c r="R192" s="25">
        <f t="shared" si="233"/>
        <v>0</v>
      </c>
      <c r="S192" s="25">
        <f t="shared" si="233"/>
        <v>0</v>
      </c>
      <c r="T192" s="25">
        <f t="shared" si="233"/>
        <v>0</v>
      </c>
      <c r="U192" s="25">
        <f t="shared" si="233"/>
        <v>0</v>
      </c>
      <c r="V192" s="25">
        <f t="shared" si="233"/>
        <v>0</v>
      </c>
      <c r="W192" s="25">
        <f t="shared" si="233"/>
        <v>0</v>
      </c>
      <c r="Z192" s="208"/>
    </row>
    <row r="193" spans="1:26" ht="13.8">
      <c r="A193" s="234" t="s">
        <v>2551</v>
      </c>
      <c r="B193" s="225"/>
      <c r="C193" s="235">
        <v>1.3930000000000002</v>
      </c>
      <c r="D193" s="236">
        <v>0.54300000000000004</v>
      </c>
      <c r="E193" s="235">
        <v>0.372</v>
      </c>
      <c r="F193" s="236">
        <v>8.8000000000000009E-2</v>
      </c>
      <c r="G193" s="235">
        <v>0.186</v>
      </c>
      <c r="H193" s="236">
        <v>0.127</v>
      </c>
      <c r="I193" s="235">
        <v>1.857</v>
      </c>
      <c r="J193" s="236">
        <v>2.1159999999999997</v>
      </c>
      <c r="K193" s="235">
        <v>7.0000000000000007E-2</v>
      </c>
      <c r="L193" s="236">
        <v>0.14800000000000002</v>
      </c>
      <c r="M193" s="235">
        <v>3.8780000000000006</v>
      </c>
      <c r="N193" s="237">
        <v>3.0220000000000002</v>
      </c>
      <c r="P193" s="25"/>
      <c r="Q193" s="25"/>
      <c r="R193" s="25"/>
      <c r="S193" s="25"/>
      <c r="T193" s="25"/>
      <c r="U193" s="25"/>
      <c r="V193" s="25"/>
      <c r="W193" s="25"/>
      <c r="Z193" s="208"/>
    </row>
    <row r="194" spans="1:26" ht="13.8">
      <c r="A194" s="234" t="s">
        <v>301</v>
      </c>
      <c r="B194" s="234" t="s">
        <v>59</v>
      </c>
      <c r="C194" s="235">
        <v>0</v>
      </c>
      <c r="D194" s="236">
        <v>0</v>
      </c>
      <c r="E194" s="235">
        <v>1E-3</v>
      </c>
      <c r="F194" s="236">
        <v>8.9999999999999993E-3</v>
      </c>
      <c r="G194" s="235">
        <v>0</v>
      </c>
      <c r="H194" s="236">
        <v>0</v>
      </c>
      <c r="I194" s="235">
        <v>0</v>
      </c>
      <c r="J194" s="236">
        <v>0</v>
      </c>
      <c r="K194" s="235">
        <v>0</v>
      </c>
      <c r="L194" s="236">
        <v>0</v>
      </c>
      <c r="M194" s="235">
        <v>1E-3</v>
      </c>
      <c r="N194" s="237">
        <v>8.9999999999999993E-3</v>
      </c>
      <c r="P194" s="25">
        <f t="shared" ref="P194:W194" si="234">C194/C$203</f>
        <v>0</v>
      </c>
      <c r="Q194" s="25">
        <f t="shared" si="234"/>
        <v>0</v>
      </c>
      <c r="R194" s="25">
        <f t="shared" si="234"/>
        <v>7.7639751552795047E-4</v>
      </c>
      <c r="S194" s="25">
        <f t="shared" si="234"/>
        <v>1.6635859519408502E-2</v>
      </c>
      <c r="T194" s="25">
        <f t="shared" si="234"/>
        <v>0</v>
      </c>
      <c r="U194" s="25">
        <f t="shared" si="234"/>
        <v>0</v>
      </c>
      <c r="V194" s="25">
        <f t="shared" si="234"/>
        <v>0</v>
      </c>
      <c r="W194" s="25">
        <f t="shared" si="234"/>
        <v>0</v>
      </c>
      <c r="Z194" s="208"/>
    </row>
    <row r="195" spans="1:26" ht="13.8">
      <c r="A195" s="229"/>
      <c r="B195" s="238" t="s">
        <v>58</v>
      </c>
      <c r="C195" s="239">
        <v>8.1000000000000003E-2</v>
      </c>
      <c r="D195" s="240">
        <v>4.7E-2</v>
      </c>
      <c r="E195" s="239">
        <v>0.05</v>
      </c>
      <c r="F195" s="240">
        <v>2.7E-2</v>
      </c>
      <c r="G195" s="239">
        <v>0.20300000000000001</v>
      </c>
      <c r="H195" s="240">
        <v>0.11600000000000001</v>
      </c>
      <c r="I195" s="239">
        <v>0</v>
      </c>
      <c r="J195" s="240">
        <v>6.0000000000000001E-3</v>
      </c>
      <c r="K195" s="239">
        <v>0.19600000000000001</v>
      </c>
      <c r="L195" s="240">
        <v>0.14299999999999999</v>
      </c>
      <c r="M195" s="239">
        <v>0.53</v>
      </c>
      <c r="N195" s="241">
        <v>0.33899999999999997</v>
      </c>
      <c r="P195" s="25">
        <f t="shared" ref="P195:W195" si="235">C195/C$203</f>
        <v>5.925384052670081E-2</v>
      </c>
      <c r="Q195" s="25">
        <f t="shared" si="235"/>
        <v>5.802469135802469E-2</v>
      </c>
      <c r="R195" s="25">
        <f t="shared" si="235"/>
        <v>3.8819875776397526E-2</v>
      </c>
      <c r="S195" s="25">
        <f t="shared" si="235"/>
        <v>4.9907578558225502E-2</v>
      </c>
      <c r="T195" s="25">
        <f t="shared" si="235"/>
        <v>0.15971675845790717</v>
      </c>
      <c r="U195" s="25">
        <f t="shared" si="235"/>
        <v>0.15999999999999998</v>
      </c>
      <c r="V195" s="25">
        <f t="shared" si="235"/>
        <v>0</v>
      </c>
      <c r="W195" s="25">
        <f t="shared" si="235"/>
        <v>6.5288356909684441E-3</v>
      </c>
      <c r="Z195" s="208"/>
    </row>
    <row r="196" spans="1:26" ht="13.8">
      <c r="A196" s="229"/>
      <c r="B196" s="238" t="s">
        <v>57</v>
      </c>
      <c r="C196" s="239">
        <v>0.20399999999999999</v>
      </c>
      <c r="D196" s="240">
        <v>0.13800000000000001</v>
      </c>
      <c r="E196" s="239">
        <v>0.36099999999999999</v>
      </c>
      <c r="F196" s="240">
        <v>0.22500000000000001</v>
      </c>
      <c r="G196" s="239">
        <v>0.38600000000000001</v>
      </c>
      <c r="H196" s="240">
        <v>0.20200000000000001</v>
      </c>
      <c r="I196" s="239">
        <v>0.307</v>
      </c>
      <c r="J196" s="240">
        <v>0.20300000000000001</v>
      </c>
      <c r="K196" s="239">
        <v>0.48099999999999998</v>
      </c>
      <c r="L196" s="240">
        <v>0.41899999999999998</v>
      </c>
      <c r="M196" s="239">
        <v>1.7389999999999999</v>
      </c>
      <c r="N196" s="241">
        <v>1.1870000000000001</v>
      </c>
      <c r="P196" s="25">
        <f t="shared" ref="P196:W196" si="236">C196/C$203</f>
        <v>0.14923189465983905</v>
      </c>
      <c r="Q196" s="25">
        <f t="shared" si="236"/>
        <v>0.17037037037037037</v>
      </c>
      <c r="R196" s="25">
        <f t="shared" si="236"/>
        <v>0.28027950310559008</v>
      </c>
      <c r="S196" s="25">
        <f t="shared" si="236"/>
        <v>0.41589648798521256</v>
      </c>
      <c r="T196" s="25">
        <f t="shared" si="236"/>
        <v>0.30369787568843432</v>
      </c>
      <c r="U196" s="25">
        <f t="shared" si="236"/>
        <v>0.27862068965517239</v>
      </c>
      <c r="V196" s="25">
        <f t="shared" si="236"/>
        <v>0.21393728222996519</v>
      </c>
      <c r="W196" s="25">
        <f t="shared" si="236"/>
        <v>0.22089227421109903</v>
      </c>
      <c r="Z196" s="208"/>
    </row>
    <row r="197" spans="1:26" ht="13.8">
      <c r="A197" s="229"/>
      <c r="B197" s="238" t="s">
        <v>61</v>
      </c>
      <c r="C197" s="239">
        <v>0.433</v>
      </c>
      <c r="D197" s="240">
        <v>0.26500000000000001</v>
      </c>
      <c r="E197" s="239">
        <v>0.28000000000000003</v>
      </c>
      <c r="F197" s="240">
        <v>0.106</v>
      </c>
      <c r="G197" s="239">
        <v>0.17699999999999999</v>
      </c>
      <c r="H197" s="240">
        <v>8.7999999999999995E-2</v>
      </c>
      <c r="I197" s="239">
        <v>0.61899999999999999</v>
      </c>
      <c r="J197" s="240">
        <v>0.33500000000000002</v>
      </c>
      <c r="K197" s="239">
        <v>0.54900000000000004</v>
      </c>
      <c r="L197" s="240">
        <v>0.21299999999999999</v>
      </c>
      <c r="M197" s="239">
        <v>2.0580000000000003</v>
      </c>
      <c r="N197" s="241">
        <v>1.0070000000000001</v>
      </c>
      <c r="P197" s="25">
        <f t="shared" ref="P197:W197" si="237">C197/C$203</f>
        <v>0.31675201170446232</v>
      </c>
      <c r="Q197" s="25">
        <f t="shared" si="237"/>
        <v>0.3271604938271605</v>
      </c>
      <c r="R197" s="25">
        <f t="shared" si="237"/>
        <v>0.21739130434782614</v>
      </c>
      <c r="S197" s="25">
        <f t="shared" si="237"/>
        <v>0.19593345656192235</v>
      </c>
      <c r="T197" s="25">
        <f t="shared" si="237"/>
        <v>0.13926042486231313</v>
      </c>
      <c r="U197" s="25">
        <f t="shared" si="237"/>
        <v>0.12137931034482756</v>
      </c>
      <c r="V197" s="25">
        <f t="shared" si="237"/>
        <v>0.43135888501742164</v>
      </c>
      <c r="W197" s="25">
        <f t="shared" si="237"/>
        <v>0.36452665941240481</v>
      </c>
      <c r="Z197" s="208"/>
    </row>
    <row r="198" spans="1:26" ht="13.8">
      <c r="A198" s="229"/>
      <c r="B198" s="238" t="s">
        <v>60</v>
      </c>
      <c r="C198" s="239">
        <v>6.9000000000000006E-2</v>
      </c>
      <c r="D198" s="240">
        <v>1.4E-2</v>
      </c>
      <c r="E198" s="239">
        <v>3.0000000000000001E-3</v>
      </c>
      <c r="F198" s="240">
        <v>4.0000000000000001E-3</v>
      </c>
      <c r="G198" s="239">
        <v>4.0000000000000001E-3</v>
      </c>
      <c r="H198" s="240">
        <v>1E-3</v>
      </c>
      <c r="I198" s="239">
        <v>0</v>
      </c>
      <c r="J198" s="240">
        <v>0</v>
      </c>
      <c r="K198" s="239">
        <v>1.2E-2</v>
      </c>
      <c r="L198" s="240">
        <v>4.0000000000000001E-3</v>
      </c>
      <c r="M198" s="239">
        <v>8.8000000000000009E-2</v>
      </c>
      <c r="N198" s="241">
        <v>2.3000000000000003E-2</v>
      </c>
      <c r="P198" s="25">
        <f t="shared" ref="P198:W198" si="238">C198/C$203</f>
        <v>5.0475493782004395E-2</v>
      </c>
      <c r="Q198" s="25">
        <f t="shared" si="238"/>
        <v>1.7283950617283949E-2</v>
      </c>
      <c r="R198" s="25">
        <f t="shared" si="238"/>
        <v>2.3291925465838514E-3</v>
      </c>
      <c r="S198" s="25">
        <f t="shared" si="238"/>
        <v>7.3937153419593345E-3</v>
      </c>
      <c r="T198" s="25">
        <f t="shared" si="238"/>
        <v>3.1471282454760036E-3</v>
      </c>
      <c r="U198" s="25">
        <f t="shared" si="238"/>
        <v>1.3793103448275861E-3</v>
      </c>
      <c r="V198" s="25">
        <f t="shared" si="238"/>
        <v>0</v>
      </c>
      <c r="W198" s="25">
        <f t="shared" si="238"/>
        <v>0</v>
      </c>
      <c r="Z198" s="208"/>
    </row>
    <row r="199" spans="1:26" ht="13.8">
      <c r="A199" s="229"/>
      <c r="B199" s="238" t="s">
        <v>56</v>
      </c>
      <c r="C199" s="239">
        <v>0.13600000000000001</v>
      </c>
      <c r="D199" s="240">
        <v>8.5000000000000006E-2</v>
      </c>
      <c r="E199" s="239">
        <v>2E-3</v>
      </c>
      <c r="F199" s="240">
        <v>6.0000000000000001E-3</v>
      </c>
      <c r="G199" s="239">
        <v>2E-3</v>
      </c>
      <c r="H199" s="240">
        <v>5.0000000000000001E-3</v>
      </c>
      <c r="I199" s="239">
        <v>4.0000000000000001E-3</v>
      </c>
      <c r="J199" s="240">
        <v>0.01</v>
      </c>
      <c r="K199" s="239">
        <v>2E-3</v>
      </c>
      <c r="L199" s="240">
        <v>4.0000000000000001E-3</v>
      </c>
      <c r="M199" s="239">
        <v>0.14600000000000002</v>
      </c>
      <c r="N199" s="241">
        <v>0.11000000000000001</v>
      </c>
      <c r="P199" s="25">
        <f t="shared" ref="P199:W199" si="239">C199/C$203</f>
        <v>9.9487929773226055E-2</v>
      </c>
      <c r="Q199" s="25">
        <f t="shared" si="239"/>
        <v>0.10493827160493827</v>
      </c>
      <c r="R199" s="25">
        <f t="shared" si="239"/>
        <v>1.5527950310559009E-3</v>
      </c>
      <c r="S199" s="25">
        <f t="shared" si="239"/>
        <v>1.1090573012939002E-2</v>
      </c>
      <c r="T199" s="25">
        <f t="shared" si="239"/>
        <v>1.5735641227380018E-3</v>
      </c>
      <c r="U199" s="25">
        <f t="shared" si="239"/>
        <v>6.8965517241379301E-3</v>
      </c>
      <c r="V199" s="25">
        <f t="shared" si="239"/>
        <v>2.7874564459930318E-3</v>
      </c>
      <c r="W199" s="25">
        <f t="shared" si="239"/>
        <v>1.088139281828074E-2</v>
      </c>
      <c r="Z199" s="208"/>
    </row>
    <row r="200" spans="1:26" ht="13.8">
      <c r="A200" s="229"/>
      <c r="B200" s="238" t="s">
        <v>54</v>
      </c>
      <c r="C200" s="239">
        <v>9.0999999999999998E-2</v>
      </c>
      <c r="D200" s="240">
        <v>0.1</v>
      </c>
      <c r="E200" s="239">
        <v>8.5999999999999993E-2</v>
      </c>
      <c r="F200" s="240">
        <v>4.8000000000000001E-2</v>
      </c>
      <c r="G200" s="239">
        <v>9.1999999999999998E-2</v>
      </c>
      <c r="H200" s="240">
        <v>9.2999999999999999E-2</v>
      </c>
      <c r="I200" s="239">
        <v>9.9000000000000005E-2</v>
      </c>
      <c r="J200" s="240">
        <v>0.16500000000000001</v>
      </c>
      <c r="K200" s="239">
        <v>9.8000000000000004E-2</v>
      </c>
      <c r="L200" s="240">
        <v>0.158</v>
      </c>
      <c r="M200" s="239">
        <v>0.46599999999999997</v>
      </c>
      <c r="N200" s="241">
        <v>0.56400000000000006</v>
      </c>
      <c r="P200" s="25">
        <f t="shared" ref="P200:W200" si="240">C200/C$203</f>
        <v>6.6569129480614483E-2</v>
      </c>
      <c r="Q200" s="25">
        <f t="shared" si="240"/>
        <v>0.12345679012345678</v>
      </c>
      <c r="R200" s="25">
        <f t="shared" si="240"/>
        <v>6.6770186335403728E-2</v>
      </c>
      <c r="S200" s="25">
        <f t="shared" si="240"/>
        <v>8.8724584103512014E-2</v>
      </c>
      <c r="T200" s="25">
        <f t="shared" si="240"/>
        <v>7.2383949645948076E-2</v>
      </c>
      <c r="U200" s="25">
        <f t="shared" si="240"/>
        <v>0.12827586206896549</v>
      </c>
      <c r="V200" s="25">
        <f t="shared" si="240"/>
        <v>6.8989547038327534E-2</v>
      </c>
      <c r="W200" s="25">
        <f t="shared" si="240"/>
        <v>0.1795429815016322</v>
      </c>
      <c r="Z200" s="208"/>
    </row>
    <row r="201" spans="1:26" ht="13.8">
      <c r="A201" s="229"/>
      <c r="B201" s="238" t="s">
        <v>55</v>
      </c>
      <c r="C201" s="239">
        <v>0.20599999999999999</v>
      </c>
      <c r="D201" s="240">
        <v>0.13500000000000001</v>
      </c>
      <c r="E201" s="239">
        <v>0.22</v>
      </c>
      <c r="F201" s="240">
        <v>9.6000000000000002E-2</v>
      </c>
      <c r="G201" s="239">
        <v>0.28399999999999997</v>
      </c>
      <c r="H201" s="240">
        <v>0.19600000000000001</v>
      </c>
      <c r="I201" s="239">
        <v>0.19600000000000001</v>
      </c>
      <c r="J201" s="240">
        <v>0.17199999999999999</v>
      </c>
      <c r="K201" s="239">
        <v>0.19800000000000001</v>
      </c>
      <c r="L201" s="240">
        <v>0.151</v>
      </c>
      <c r="M201" s="239">
        <v>1.1039999999999999</v>
      </c>
      <c r="N201" s="241">
        <v>0.75</v>
      </c>
      <c r="P201" s="25">
        <f t="shared" ref="P201:W201" si="241">C201/C$203</f>
        <v>0.15069495245062178</v>
      </c>
      <c r="Q201" s="25">
        <f t="shared" si="241"/>
        <v>0.16666666666666666</v>
      </c>
      <c r="R201" s="25">
        <f t="shared" si="241"/>
        <v>0.17080745341614909</v>
      </c>
      <c r="S201" s="25">
        <f t="shared" si="241"/>
        <v>0.17744916820702403</v>
      </c>
      <c r="T201" s="25">
        <f t="shared" si="241"/>
        <v>0.22344610542879623</v>
      </c>
      <c r="U201" s="25">
        <f t="shared" si="241"/>
        <v>0.27034482758620687</v>
      </c>
      <c r="V201" s="25">
        <f t="shared" si="241"/>
        <v>0.13658536585365855</v>
      </c>
      <c r="W201" s="25">
        <f t="shared" si="241"/>
        <v>0.18715995647442871</v>
      </c>
      <c r="Z201" s="208"/>
    </row>
    <row r="202" spans="1:26" ht="13.8">
      <c r="A202" s="229"/>
      <c r="B202" s="238" t="s">
        <v>53</v>
      </c>
      <c r="C202" s="239">
        <v>0.14699999999999999</v>
      </c>
      <c r="D202" s="240">
        <v>2.5999999999999999E-2</v>
      </c>
      <c r="E202" s="239">
        <v>0.28499999999999998</v>
      </c>
      <c r="F202" s="240">
        <v>0.02</v>
      </c>
      <c r="G202" s="239">
        <v>0.123</v>
      </c>
      <c r="H202" s="240">
        <v>2.4E-2</v>
      </c>
      <c r="I202" s="239">
        <v>0.21</v>
      </c>
      <c r="J202" s="240">
        <v>2.8000000000000001E-2</v>
      </c>
      <c r="K202" s="239">
        <v>0.436</v>
      </c>
      <c r="L202" s="240">
        <v>2.1000000000000001E-2</v>
      </c>
      <c r="M202" s="239">
        <v>1.2009999999999998</v>
      </c>
      <c r="N202" s="241">
        <v>0.11900000000000001</v>
      </c>
      <c r="P202" s="25">
        <f t="shared" ref="P202:W202" si="242">C202/C$203</f>
        <v>0.10753474762253108</v>
      </c>
      <c r="Q202" s="25">
        <f t="shared" si="242"/>
        <v>3.2098765432098761E-2</v>
      </c>
      <c r="R202" s="25">
        <f t="shared" si="242"/>
        <v>0.22127329192546585</v>
      </c>
      <c r="S202" s="25">
        <f t="shared" si="242"/>
        <v>3.6968576709796669E-2</v>
      </c>
      <c r="T202" s="25">
        <f t="shared" si="242"/>
        <v>9.6774193548387108E-2</v>
      </c>
      <c r="U202" s="25">
        <f t="shared" si="242"/>
        <v>3.3103448275862063E-2</v>
      </c>
      <c r="V202" s="25">
        <f t="shared" si="242"/>
        <v>0.14634146341463417</v>
      </c>
      <c r="W202" s="25">
        <f t="shared" si="242"/>
        <v>3.0467899891186073E-2</v>
      </c>
      <c r="Z202" s="208"/>
    </row>
    <row r="203" spans="1:26" ht="13.8">
      <c r="A203" s="234" t="s">
        <v>2552</v>
      </c>
      <c r="B203" s="225"/>
      <c r="C203" s="235">
        <v>1.367</v>
      </c>
      <c r="D203" s="236">
        <v>0.81</v>
      </c>
      <c r="E203" s="235">
        <v>1.2879999999999998</v>
      </c>
      <c r="F203" s="236">
        <v>0.54100000000000004</v>
      </c>
      <c r="G203" s="235">
        <v>1.2709999999999999</v>
      </c>
      <c r="H203" s="236">
        <v>0.72500000000000009</v>
      </c>
      <c r="I203" s="235">
        <v>1.4349999999999998</v>
      </c>
      <c r="J203" s="236">
        <v>0.91900000000000004</v>
      </c>
      <c r="K203" s="235">
        <v>1.972</v>
      </c>
      <c r="L203" s="236">
        <v>1.1129999999999998</v>
      </c>
      <c r="M203" s="235">
        <v>7.3330000000000002</v>
      </c>
      <c r="N203" s="237">
        <v>4.1080000000000005</v>
      </c>
      <c r="P203" s="25"/>
      <c r="Q203" s="25"/>
      <c r="R203" s="25"/>
      <c r="S203" s="25"/>
      <c r="T203" s="25"/>
      <c r="U203" s="25"/>
      <c r="V203" s="25"/>
      <c r="W203" s="25"/>
      <c r="Z203" s="208"/>
    </row>
    <row r="204" spans="1:26" ht="13.8">
      <c r="A204" s="234" t="s">
        <v>123</v>
      </c>
      <c r="B204" s="234" t="s">
        <v>59</v>
      </c>
      <c r="C204" s="235">
        <v>0</v>
      </c>
      <c r="D204" s="236">
        <v>1E-3</v>
      </c>
      <c r="E204" s="235">
        <v>2E-3</v>
      </c>
      <c r="F204" s="236">
        <v>6.0000000000000001E-3</v>
      </c>
      <c r="G204" s="235">
        <v>5.6000000000000001E-2</v>
      </c>
      <c r="H204" s="236">
        <v>1.2999999999999999E-2</v>
      </c>
      <c r="I204" s="235">
        <v>1.7999999999999999E-2</v>
      </c>
      <c r="J204" s="236">
        <v>8.0000000000000002E-3</v>
      </c>
      <c r="K204" s="235">
        <v>1.2E-2</v>
      </c>
      <c r="L204" s="236">
        <v>1.4999999999999999E-2</v>
      </c>
      <c r="M204" s="235">
        <v>8.7999999999999995E-2</v>
      </c>
      <c r="N204" s="237">
        <v>4.2999999999999997E-2</v>
      </c>
      <c r="P204" s="25">
        <f t="shared" ref="P204:W204" si="243">C204/C$213</f>
        <v>0</v>
      </c>
      <c r="Q204" s="25">
        <f t="shared" si="243"/>
        <v>5.3022269353128319E-4</v>
      </c>
      <c r="R204" s="25">
        <f t="shared" si="243"/>
        <v>2.0242914979757085E-3</v>
      </c>
      <c r="S204" s="25">
        <f t="shared" si="243"/>
        <v>4.0485829959514179E-3</v>
      </c>
      <c r="T204" s="25">
        <f t="shared" si="243"/>
        <v>4.8234280792420328E-2</v>
      </c>
      <c r="U204" s="25">
        <f t="shared" si="243"/>
        <v>1.1764705882352941E-2</v>
      </c>
      <c r="V204" s="25">
        <f t="shared" si="243"/>
        <v>1.1104256631708822E-2</v>
      </c>
      <c r="W204" s="25">
        <f t="shared" si="243"/>
        <v>6.9504778453518693E-3</v>
      </c>
      <c r="Z204" s="208"/>
    </row>
    <row r="205" spans="1:26" ht="13.8">
      <c r="A205" s="229"/>
      <c r="B205" s="238" t="s">
        <v>58</v>
      </c>
      <c r="C205" s="239">
        <v>0.14099999999999999</v>
      </c>
      <c r="D205" s="240">
        <v>8.5999999999999993E-2</v>
      </c>
      <c r="E205" s="239">
        <v>1.7000000000000001E-2</v>
      </c>
      <c r="F205" s="240">
        <v>4.0000000000000001E-3</v>
      </c>
      <c r="G205" s="239">
        <v>0.11799999999999999</v>
      </c>
      <c r="H205" s="240">
        <v>0.114</v>
      </c>
      <c r="I205" s="239">
        <v>0.20100000000000001</v>
      </c>
      <c r="J205" s="240">
        <v>0.22700000000000001</v>
      </c>
      <c r="K205" s="239">
        <v>1.2999999999999999E-2</v>
      </c>
      <c r="L205" s="240">
        <v>7.0000000000000001E-3</v>
      </c>
      <c r="M205" s="239">
        <v>0.49</v>
      </c>
      <c r="N205" s="241">
        <v>0.43800000000000006</v>
      </c>
      <c r="P205" s="25">
        <f t="shared" ref="P205:W205" si="244">C205/C$213</f>
        <v>0.13702623906705538</v>
      </c>
      <c r="Q205" s="25">
        <f t="shared" si="244"/>
        <v>4.5599151643690355E-2</v>
      </c>
      <c r="R205" s="25">
        <f t="shared" si="244"/>
        <v>1.7206477732793525E-2</v>
      </c>
      <c r="S205" s="25">
        <f t="shared" si="244"/>
        <v>2.6990553306342783E-3</v>
      </c>
      <c r="T205" s="25">
        <f t="shared" si="244"/>
        <v>0.1016365202411714</v>
      </c>
      <c r="U205" s="25">
        <f t="shared" si="244"/>
        <v>0.10316742081447965</v>
      </c>
      <c r="V205" s="25">
        <f t="shared" si="244"/>
        <v>0.1239975323874152</v>
      </c>
      <c r="W205" s="25">
        <f t="shared" si="244"/>
        <v>0.1972198088618593</v>
      </c>
      <c r="Z205" s="208"/>
    </row>
    <row r="206" spans="1:26" ht="13.8">
      <c r="A206" s="229"/>
      <c r="B206" s="238" t="s">
        <v>57</v>
      </c>
      <c r="C206" s="239">
        <v>0.501</v>
      </c>
      <c r="D206" s="240">
        <v>0.95499999999999996</v>
      </c>
      <c r="E206" s="239">
        <v>0.58699999999999997</v>
      </c>
      <c r="F206" s="240">
        <v>1.004</v>
      </c>
      <c r="G206" s="239">
        <v>0.47699999999999998</v>
      </c>
      <c r="H206" s="240">
        <v>0.23300000000000001</v>
      </c>
      <c r="I206" s="239">
        <v>0.66800000000000004</v>
      </c>
      <c r="J206" s="240">
        <v>0.36299999999999999</v>
      </c>
      <c r="K206" s="239">
        <v>0.82799999999999996</v>
      </c>
      <c r="L206" s="240">
        <v>0.76400000000000001</v>
      </c>
      <c r="M206" s="239">
        <v>3.0609999999999999</v>
      </c>
      <c r="N206" s="241">
        <v>3.319</v>
      </c>
      <c r="P206" s="25">
        <f t="shared" ref="P206:W206" si="245">C206/C$213</f>
        <v>0.48688046647230326</v>
      </c>
      <c r="Q206" s="25">
        <f t="shared" si="245"/>
        <v>0.50636267232237542</v>
      </c>
      <c r="R206" s="25">
        <f t="shared" si="245"/>
        <v>0.59412955465587036</v>
      </c>
      <c r="S206" s="25">
        <f t="shared" si="245"/>
        <v>0.67746288798920384</v>
      </c>
      <c r="T206" s="25">
        <f t="shared" si="245"/>
        <v>0.41085271317829453</v>
      </c>
      <c r="U206" s="25">
        <f t="shared" si="245"/>
        <v>0.21085972850678736</v>
      </c>
      <c r="V206" s="25">
        <f t="shared" si="245"/>
        <v>0.41209130166563857</v>
      </c>
      <c r="W206" s="25">
        <f t="shared" si="245"/>
        <v>0.31537793223284105</v>
      </c>
      <c r="Z206" s="208"/>
    </row>
    <row r="207" spans="1:26" ht="13.8">
      <c r="A207" s="229"/>
      <c r="B207" s="238" t="s">
        <v>61</v>
      </c>
      <c r="C207" s="239">
        <v>0.21</v>
      </c>
      <c r="D207" s="240">
        <v>0.252</v>
      </c>
      <c r="E207" s="239">
        <v>7.3999999999999996E-2</v>
      </c>
      <c r="F207" s="240">
        <v>9.5000000000000001E-2</v>
      </c>
      <c r="G207" s="239">
        <v>0.11899999999999999</v>
      </c>
      <c r="H207" s="240">
        <v>0.15</v>
      </c>
      <c r="I207" s="239">
        <v>0.13300000000000001</v>
      </c>
      <c r="J207" s="240">
        <v>9.8000000000000004E-2</v>
      </c>
      <c r="K207" s="239">
        <v>0.28999999999999998</v>
      </c>
      <c r="L207" s="240">
        <v>0.29099999999999998</v>
      </c>
      <c r="M207" s="239">
        <v>0.82600000000000007</v>
      </c>
      <c r="N207" s="241">
        <v>0.8859999999999999</v>
      </c>
      <c r="P207" s="25">
        <f t="shared" ref="P207:W207" si="246">C207/C$213</f>
        <v>0.20408163265306123</v>
      </c>
      <c r="Q207" s="25">
        <f t="shared" si="246"/>
        <v>0.13361611876988339</v>
      </c>
      <c r="R207" s="25">
        <f t="shared" si="246"/>
        <v>7.4898785425101214E-2</v>
      </c>
      <c r="S207" s="25">
        <f t="shared" si="246"/>
        <v>6.4102564102564111E-2</v>
      </c>
      <c r="T207" s="25">
        <f t="shared" si="246"/>
        <v>0.10249784668389318</v>
      </c>
      <c r="U207" s="25">
        <f t="shared" si="246"/>
        <v>0.13574660633484162</v>
      </c>
      <c r="V207" s="25">
        <f t="shared" si="246"/>
        <v>8.2048118445404092E-2</v>
      </c>
      <c r="W207" s="25">
        <f t="shared" si="246"/>
        <v>8.5143353605560398E-2</v>
      </c>
      <c r="Z207" s="208"/>
    </row>
    <row r="208" spans="1:26" ht="13.8">
      <c r="A208" s="229"/>
      <c r="B208" s="238" t="s">
        <v>60</v>
      </c>
      <c r="C208" s="239">
        <v>3.6999999999999998E-2</v>
      </c>
      <c r="D208" s="240">
        <v>0.107</v>
      </c>
      <c r="E208" s="239">
        <v>0.05</v>
      </c>
      <c r="F208" s="240">
        <v>1.7000000000000001E-2</v>
      </c>
      <c r="G208" s="239">
        <v>8.2000000000000003E-2</v>
      </c>
      <c r="H208" s="240">
        <v>8.0000000000000002E-3</v>
      </c>
      <c r="I208" s="239">
        <v>0.34799999999999998</v>
      </c>
      <c r="J208" s="240">
        <v>0.13100000000000001</v>
      </c>
      <c r="K208" s="239">
        <v>0</v>
      </c>
      <c r="L208" s="240">
        <v>0</v>
      </c>
      <c r="M208" s="239">
        <v>0.5169999999999999</v>
      </c>
      <c r="N208" s="241">
        <v>0.26300000000000001</v>
      </c>
      <c r="P208" s="25">
        <f t="shared" ref="P208:W208" si="247">C208/C$213</f>
        <v>3.5957240038872691E-2</v>
      </c>
      <c r="Q208" s="25">
        <f t="shared" si="247"/>
        <v>5.6733828207847302E-2</v>
      </c>
      <c r="R208" s="25">
        <f t="shared" si="247"/>
        <v>5.0607287449392718E-2</v>
      </c>
      <c r="S208" s="25">
        <f t="shared" si="247"/>
        <v>1.1470985155195684E-2</v>
      </c>
      <c r="T208" s="25">
        <f t="shared" si="247"/>
        <v>7.0628768303186915E-2</v>
      </c>
      <c r="U208" s="25">
        <f t="shared" si="247"/>
        <v>7.2398190045248872E-3</v>
      </c>
      <c r="V208" s="25">
        <f t="shared" si="247"/>
        <v>0.21468229487970389</v>
      </c>
      <c r="W208" s="25">
        <f t="shared" si="247"/>
        <v>0.11381407471763687</v>
      </c>
      <c r="Z208" s="208"/>
    </row>
    <row r="209" spans="1:26" ht="13.8">
      <c r="A209" s="229"/>
      <c r="B209" s="238" t="s">
        <v>56</v>
      </c>
      <c r="C209" s="239">
        <v>5.0000000000000001E-3</v>
      </c>
      <c r="D209" s="240">
        <v>3.0000000000000001E-3</v>
      </c>
      <c r="E209" s="239">
        <v>0.11600000000000001</v>
      </c>
      <c r="F209" s="240">
        <v>2.3E-2</v>
      </c>
      <c r="G209" s="239">
        <v>0</v>
      </c>
      <c r="H209" s="240">
        <v>0</v>
      </c>
      <c r="I209" s="239">
        <v>3.3000000000000002E-2</v>
      </c>
      <c r="J209" s="240">
        <v>0.10100000000000001</v>
      </c>
      <c r="K209" s="239">
        <v>0</v>
      </c>
      <c r="L209" s="240">
        <v>1E-3</v>
      </c>
      <c r="M209" s="239">
        <v>0.15400000000000003</v>
      </c>
      <c r="N209" s="241">
        <v>0.128</v>
      </c>
      <c r="P209" s="25">
        <f t="shared" ref="P209:W209" si="248">C209/C$213</f>
        <v>4.8590864917395539E-3</v>
      </c>
      <c r="Q209" s="25">
        <f t="shared" si="248"/>
        <v>1.5906680805938497E-3</v>
      </c>
      <c r="R209" s="25">
        <f t="shared" si="248"/>
        <v>0.1174089068825911</v>
      </c>
      <c r="S209" s="25">
        <f t="shared" si="248"/>
        <v>1.5519568151147101E-2</v>
      </c>
      <c r="T209" s="25">
        <f t="shared" si="248"/>
        <v>0</v>
      </c>
      <c r="U209" s="25">
        <f t="shared" si="248"/>
        <v>0</v>
      </c>
      <c r="V209" s="25">
        <f t="shared" si="248"/>
        <v>2.0357803824799511E-2</v>
      </c>
      <c r="W209" s="25">
        <f t="shared" si="248"/>
        <v>8.7749782797567358E-2</v>
      </c>
      <c r="Z209" s="208"/>
    </row>
    <row r="210" spans="1:26" ht="13.8">
      <c r="A210" s="229"/>
      <c r="B210" s="238" t="s">
        <v>54</v>
      </c>
      <c r="C210" s="239">
        <v>0.11899999999999999</v>
      </c>
      <c r="D210" s="240">
        <v>0.44800000000000001</v>
      </c>
      <c r="E210" s="239">
        <v>8.8999999999999996E-2</v>
      </c>
      <c r="F210" s="240">
        <v>0.24399999999999999</v>
      </c>
      <c r="G210" s="239">
        <v>0.13600000000000001</v>
      </c>
      <c r="H210" s="240">
        <v>0.502</v>
      </c>
      <c r="I210" s="239">
        <v>5.7000000000000002E-2</v>
      </c>
      <c r="J210" s="240">
        <v>0.156</v>
      </c>
      <c r="K210" s="239">
        <v>0.129</v>
      </c>
      <c r="L210" s="240">
        <v>0.29399999999999998</v>
      </c>
      <c r="M210" s="239">
        <v>0.53</v>
      </c>
      <c r="N210" s="241">
        <v>1.6439999999999999</v>
      </c>
      <c r="P210" s="25">
        <f t="shared" ref="P210:W210" si="249">C210/C$213</f>
        <v>0.11564625850340136</v>
      </c>
      <c r="Q210" s="25">
        <f t="shared" si="249"/>
        <v>0.2375397667020149</v>
      </c>
      <c r="R210" s="25">
        <f t="shared" si="249"/>
        <v>9.0080971659919032E-2</v>
      </c>
      <c r="S210" s="25">
        <f t="shared" si="249"/>
        <v>0.16464237516869099</v>
      </c>
      <c r="T210" s="25">
        <f t="shared" si="249"/>
        <v>0.11714039621016366</v>
      </c>
      <c r="U210" s="25">
        <f t="shared" si="249"/>
        <v>0.45429864253393665</v>
      </c>
      <c r="V210" s="25">
        <f t="shared" si="249"/>
        <v>3.5163479333744606E-2</v>
      </c>
      <c r="W210" s="25">
        <f t="shared" si="249"/>
        <v>0.13553431798436144</v>
      </c>
      <c r="Z210" s="208"/>
    </row>
    <row r="211" spans="1:26" ht="13.8">
      <c r="A211" s="229"/>
      <c r="B211" s="238" t="s">
        <v>55</v>
      </c>
      <c r="C211" s="239">
        <v>0.01</v>
      </c>
      <c r="D211" s="240">
        <v>2.9000000000000001E-2</v>
      </c>
      <c r="E211" s="239">
        <v>1.2E-2</v>
      </c>
      <c r="F211" s="240">
        <v>1.4E-2</v>
      </c>
      <c r="G211" s="239">
        <v>3.6999999999999998E-2</v>
      </c>
      <c r="H211" s="240">
        <v>3.2000000000000001E-2</v>
      </c>
      <c r="I211" s="239">
        <v>8.1000000000000003E-2</v>
      </c>
      <c r="J211" s="240">
        <v>1.7999999999999999E-2</v>
      </c>
      <c r="K211" s="239">
        <v>7.6999999999999999E-2</v>
      </c>
      <c r="L211" s="240">
        <v>4.4999999999999998E-2</v>
      </c>
      <c r="M211" s="239">
        <v>0.21700000000000003</v>
      </c>
      <c r="N211" s="241">
        <v>0.13800000000000001</v>
      </c>
      <c r="P211" s="25">
        <f t="shared" ref="P211:W211" si="250">C211/C$213</f>
        <v>9.7181729834791078E-3</v>
      </c>
      <c r="Q211" s="25">
        <f t="shared" si="250"/>
        <v>1.5376458112407215E-2</v>
      </c>
      <c r="R211" s="25">
        <f t="shared" si="250"/>
        <v>1.2145748987854251E-2</v>
      </c>
      <c r="S211" s="25">
        <f t="shared" si="250"/>
        <v>9.4466936572199754E-3</v>
      </c>
      <c r="T211" s="25">
        <f t="shared" si="250"/>
        <v>3.1869078380706288E-2</v>
      </c>
      <c r="U211" s="25">
        <f t="shared" si="250"/>
        <v>2.8959276018099549E-2</v>
      </c>
      <c r="V211" s="25">
        <f t="shared" si="250"/>
        <v>4.9969154842689704E-2</v>
      </c>
      <c r="W211" s="25">
        <f t="shared" si="250"/>
        <v>1.5638575152041704E-2</v>
      </c>
      <c r="Z211" s="208"/>
    </row>
    <row r="212" spans="1:26" ht="13.8">
      <c r="A212" s="229"/>
      <c r="B212" s="238" t="s">
        <v>53</v>
      </c>
      <c r="C212" s="239">
        <v>6.0000000000000001E-3</v>
      </c>
      <c r="D212" s="240">
        <v>5.0000000000000001E-3</v>
      </c>
      <c r="E212" s="239">
        <v>4.1000000000000002E-2</v>
      </c>
      <c r="F212" s="240">
        <v>7.4999999999999997E-2</v>
      </c>
      <c r="G212" s="239">
        <v>0.13600000000000001</v>
      </c>
      <c r="H212" s="240">
        <v>5.2999999999999999E-2</v>
      </c>
      <c r="I212" s="239">
        <v>8.2000000000000003E-2</v>
      </c>
      <c r="J212" s="240">
        <v>4.9000000000000002E-2</v>
      </c>
      <c r="K212" s="239">
        <v>0.14199999999999999</v>
      </c>
      <c r="L212" s="240">
        <v>7.2999999999999995E-2</v>
      </c>
      <c r="M212" s="239">
        <v>0.40700000000000003</v>
      </c>
      <c r="N212" s="241">
        <v>0.255</v>
      </c>
      <c r="P212" s="25">
        <f t="shared" ref="P212:W212" si="251">C212/C$213</f>
        <v>5.8309037900874643E-3</v>
      </c>
      <c r="Q212" s="25">
        <f t="shared" si="251"/>
        <v>2.6511134676564163E-3</v>
      </c>
      <c r="R212" s="25">
        <f t="shared" si="251"/>
        <v>4.1497975708502027E-2</v>
      </c>
      <c r="S212" s="25">
        <f t="shared" si="251"/>
        <v>5.0607287449392718E-2</v>
      </c>
      <c r="T212" s="25">
        <f t="shared" si="251"/>
        <v>0.11714039621016366</v>
      </c>
      <c r="U212" s="25">
        <f t="shared" si="251"/>
        <v>4.7963800904977372E-2</v>
      </c>
      <c r="V212" s="25">
        <f t="shared" si="251"/>
        <v>5.0586057988895754E-2</v>
      </c>
      <c r="W212" s="25">
        <f t="shared" si="251"/>
        <v>4.2571676802780199E-2</v>
      </c>
      <c r="Z212" s="208"/>
    </row>
    <row r="213" spans="1:26" ht="13.8">
      <c r="A213" s="234" t="s">
        <v>2553</v>
      </c>
      <c r="B213" s="225"/>
      <c r="C213" s="235">
        <v>1.0289999999999999</v>
      </c>
      <c r="D213" s="236">
        <v>1.8859999999999997</v>
      </c>
      <c r="E213" s="235">
        <v>0.98799999999999999</v>
      </c>
      <c r="F213" s="236">
        <v>1.4819999999999998</v>
      </c>
      <c r="G213" s="235">
        <v>1.161</v>
      </c>
      <c r="H213" s="236">
        <v>1.105</v>
      </c>
      <c r="I213" s="235">
        <v>1.6209999999999998</v>
      </c>
      <c r="J213" s="236">
        <v>1.1509999999999998</v>
      </c>
      <c r="K213" s="235">
        <v>1.4909999999999999</v>
      </c>
      <c r="L213" s="236">
        <v>1.4899999999999998</v>
      </c>
      <c r="M213" s="235">
        <v>6.2899999999999991</v>
      </c>
      <c r="N213" s="237">
        <v>7.1139999999999999</v>
      </c>
      <c r="P213" s="25"/>
      <c r="Q213" s="25"/>
      <c r="R213" s="25"/>
      <c r="S213" s="25"/>
      <c r="T213" s="25"/>
      <c r="U213" s="25"/>
      <c r="V213" s="25"/>
      <c r="W213" s="25"/>
      <c r="Z213" s="208"/>
    </row>
    <row r="214" spans="1:26" ht="13.8">
      <c r="A214" s="234" t="s">
        <v>124</v>
      </c>
      <c r="B214" s="234" t="s">
        <v>59</v>
      </c>
      <c r="C214" s="235">
        <v>3.0000000000000001E-3</v>
      </c>
      <c r="D214" s="236">
        <v>8.0000000000000002E-3</v>
      </c>
      <c r="E214" s="235">
        <v>0</v>
      </c>
      <c r="F214" s="236">
        <v>0</v>
      </c>
      <c r="G214" s="235">
        <v>0</v>
      </c>
      <c r="H214" s="236">
        <v>0</v>
      </c>
      <c r="I214" s="235">
        <v>0</v>
      </c>
      <c r="J214" s="236">
        <v>0</v>
      </c>
      <c r="K214" s="235">
        <v>0</v>
      </c>
      <c r="L214" s="236">
        <v>0</v>
      </c>
      <c r="M214" s="235">
        <v>3.0000000000000001E-3</v>
      </c>
      <c r="N214" s="237">
        <v>8.0000000000000002E-3</v>
      </c>
      <c r="P214" s="25">
        <f t="shared" ref="P214:W214" si="252">C214/C$223</f>
        <v>8.7108013937282241E-4</v>
      </c>
      <c r="Q214" s="25">
        <f t="shared" si="252"/>
        <v>1.6000000000000001E-3</v>
      </c>
      <c r="R214" s="25">
        <f t="shared" si="252"/>
        <v>0</v>
      </c>
      <c r="S214" s="25">
        <f t="shared" si="252"/>
        <v>0</v>
      </c>
      <c r="T214" s="25">
        <f t="shared" si="252"/>
        <v>0</v>
      </c>
      <c r="U214" s="25">
        <f t="shared" si="252"/>
        <v>0</v>
      </c>
      <c r="V214" s="25">
        <f t="shared" si="252"/>
        <v>0</v>
      </c>
      <c r="W214" s="25">
        <f t="shared" si="252"/>
        <v>0</v>
      </c>
      <c r="Z214" s="208"/>
    </row>
    <row r="215" spans="1:26" ht="13.8">
      <c r="A215" s="229"/>
      <c r="B215" s="238" t="s">
        <v>58</v>
      </c>
      <c r="C215" s="239">
        <v>2.758</v>
      </c>
      <c r="D215" s="240">
        <v>3.6110000000000002</v>
      </c>
      <c r="E215" s="239">
        <v>0.46600000000000003</v>
      </c>
      <c r="F215" s="240">
        <v>0.35799999999999998</v>
      </c>
      <c r="G215" s="239">
        <v>0.47799999999999998</v>
      </c>
      <c r="H215" s="240">
        <v>0.76</v>
      </c>
      <c r="I215" s="239">
        <v>0.53300000000000003</v>
      </c>
      <c r="J215" s="240">
        <v>0.56399999999999995</v>
      </c>
      <c r="K215" s="239">
        <v>3.0000000000000001E-3</v>
      </c>
      <c r="L215" s="240">
        <v>5.0000000000000001E-3</v>
      </c>
      <c r="M215" s="239">
        <v>4.2380000000000004</v>
      </c>
      <c r="N215" s="241">
        <v>5.298</v>
      </c>
      <c r="P215" s="25">
        <f t="shared" ref="P215:W215" si="253">C215/C$223</f>
        <v>0.80081300813008138</v>
      </c>
      <c r="Q215" s="25">
        <f t="shared" si="253"/>
        <v>0.72220000000000006</v>
      </c>
      <c r="R215" s="25">
        <f t="shared" si="253"/>
        <v>0.50378378378378375</v>
      </c>
      <c r="S215" s="25">
        <f t="shared" si="253"/>
        <v>0.56025039123630671</v>
      </c>
      <c r="T215" s="25">
        <f t="shared" si="253"/>
        <v>0.37756714060031599</v>
      </c>
      <c r="U215" s="25">
        <f t="shared" si="253"/>
        <v>0.41781198460692692</v>
      </c>
      <c r="V215" s="25">
        <f t="shared" si="253"/>
        <v>0.27166156982670747</v>
      </c>
      <c r="W215" s="25">
        <f t="shared" si="253"/>
        <v>0.24010217113665389</v>
      </c>
      <c r="Z215" s="208"/>
    </row>
    <row r="216" spans="1:26" ht="13.8">
      <c r="A216" s="229"/>
      <c r="B216" s="238" t="s">
        <v>57</v>
      </c>
      <c r="C216" s="239">
        <v>0.505</v>
      </c>
      <c r="D216" s="240">
        <v>1.171</v>
      </c>
      <c r="E216" s="239">
        <v>0.13</v>
      </c>
      <c r="F216" s="240">
        <v>3.5000000000000003E-2</v>
      </c>
      <c r="G216" s="239">
        <v>2.5000000000000001E-2</v>
      </c>
      <c r="H216" s="240">
        <v>2.9000000000000001E-2</v>
      </c>
      <c r="I216" s="239">
        <v>5.0000000000000001E-3</v>
      </c>
      <c r="J216" s="240">
        <v>3.0000000000000001E-3</v>
      </c>
      <c r="K216" s="239">
        <v>0.221</v>
      </c>
      <c r="L216" s="240">
        <v>0.33500000000000002</v>
      </c>
      <c r="M216" s="239">
        <v>0.88600000000000001</v>
      </c>
      <c r="N216" s="241">
        <v>1.5729999999999997</v>
      </c>
      <c r="P216" s="25">
        <f t="shared" ref="P216:W216" si="254">C216/C$223</f>
        <v>0.14663182346109177</v>
      </c>
      <c r="Q216" s="25">
        <f t="shared" si="254"/>
        <v>0.23420000000000002</v>
      </c>
      <c r="R216" s="25">
        <f t="shared" si="254"/>
        <v>0.14054054054054052</v>
      </c>
      <c r="S216" s="25">
        <f t="shared" si="254"/>
        <v>5.4773082942097033E-2</v>
      </c>
      <c r="T216" s="25">
        <f t="shared" si="254"/>
        <v>1.9747235387045817E-2</v>
      </c>
      <c r="U216" s="25">
        <f t="shared" si="254"/>
        <v>1.5942825728422212E-2</v>
      </c>
      <c r="V216" s="25">
        <f t="shared" si="254"/>
        <v>2.5484199796126403E-3</v>
      </c>
      <c r="W216" s="25">
        <f t="shared" si="254"/>
        <v>1.277139208173691E-3</v>
      </c>
      <c r="Z216" s="208"/>
    </row>
    <row r="217" spans="1:26" ht="13.8">
      <c r="A217" s="229"/>
      <c r="B217" s="238" t="s">
        <v>61</v>
      </c>
      <c r="C217" s="239">
        <v>2.9000000000000001E-2</v>
      </c>
      <c r="D217" s="240">
        <v>3.2000000000000001E-2</v>
      </c>
      <c r="E217" s="239">
        <v>9.4E-2</v>
      </c>
      <c r="F217" s="240">
        <v>0.127</v>
      </c>
      <c r="G217" s="239">
        <v>0.249</v>
      </c>
      <c r="H217" s="240">
        <v>0.46500000000000002</v>
      </c>
      <c r="I217" s="239">
        <v>0.44800000000000001</v>
      </c>
      <c r="J217" s="240">
        <v>0.53100000000000003</v>
      </c>
      <c r="K217" s="239">
        <v>0.33500000000000002</v>
      </c>
      <c r="L217" s="240">
        <v>0.77800000000000002</v>
      </c>
      <c r="M217" s="239">
        <v>1.155</v>
      </c>
      <c r="N217" s="241">
        <v>1.9330000000000001</v>
      </c>
      <c r="P217" s="25">
        <f t="shared" ref="P217:W217" si="255">C217/C$223</f>
        <v>8.4204413472706175E-3</v>
      </c>
      <c r="Q217" s="25">
        <f t="shared" si="255"/>
        <v>6.4000000000000003E-3</v>
      </c>
      <c r="R217" s="25">
        <f t="shared" si="255"/>
        <v>0.10162162162162161</v>
      </c>
      <c r="S217" s="25">
        <f t="shared" si="255"/>
        <v>0.19874804381846636</v>
      </c>
      <c r="T217" s="25">
        <f t="shared" si="255"/>
        <v>0.19668246445497634</v>
      </c>
      <c r="U217" s="25">
        <f t="shared" si="255"/>
        <v>0.25563496426608029</v>
      </c>
      <c r="V217" s="25">
        <f t="shared" si="255"/>
        <v>0.22833843017329256</v>
      </c>
      <c r="W217" s="25">
        <f t="shared" si="255"/>
        <v>0.22605363984674334</v>
      </c>
      <c r="Z217" s="208"/>
    </row>
    <row r="218" spans="1:26" ht="13.8">
      <c r="A218" s="229"/>
      <c r="B218" s="238" t="s">
        <v>60</v>
      </c>
      <c r="C218" s="239">
        <v>0</v>
      </c>
      <c r="D218" s="240">
        <v>0</v>
      </c>
      <c r="E218" s="239">
        <v>0.19</v>
      </c>
      <c r="F218" s="240">
        <v>3.2000000000000001E-2</v>
      </c>
      <c r="G218" s="239">
        <v>2E-3</v>
      </c>
      <c r="H218" s="240">
        <v>2E-3</v>
      </c>
      <c r="I218" s="239">
        <v>0</v>
      </c>
      <c r="J218" s="240">
        <v>0</v>
      </c>
      <c r="K218" s="239">
        <v>0</v>
      </c>
      <c r="L218" s="240">
        <v>0</v>
      </c>
      <c r="M218" s="239">
        <v>0.192</v>
      </c>
      <c r="N218" s="241">
        <v>3.4000000000000002E-2</v>
      </c>
      <c r="P218" s="25">
        <f t="shared" ref="P218:W218" si="256">C218/C$223</f>
        <v>0</v>
      </c>
      <c r="Q218" s="25">
        <f t="shared" si="256"/>
        <v>0</v>
      </c>
      <c r="R218" s="25">
        <f t="shared" si="256"/>
        <v>0.20540540540540536</v>
      </c>
      <c r="S218" s="25">
        <f t="shared" si="256"/>
        <v>5.0078247261345854E-2</v>
      </c>
      <c r="T218" s="25">
        <f t="shared" si="256"/>
        <v>1.5797788309636653E-3</v>
      </c>
      <c r="U218" s="25">
        <f t="shared" si="256"/>
        <v>1.0995052226498076E-3</v>
      </c>
      <c r="V218" s="25">
        <f t="shared" si="256"/>
        <v>0</v>
      </c>
      <c r="W218" s="25">
        <f t="shared" si="256"/>
        <v>0</v>
      </c>
      <c r="Z218" s="208"/>
    </row>
    <row r="219" spans="1:26" ht="13.8">
      <c r="A219" s="229"/>
      <c r="B219" s="238" t="s">
        <v>56</v>
      </c>
      <c r="C219" s="239">
        <v>4.0000000000000001E-3</v>
      </c>
      <c r="D219" s="240">
        <v>0.01</v>
      </c>
      <c r="E219" s="239">
        <v>0</v>
      </c>
      <c r="F219" s="240">
        <v>0</v>
      </c>
      <c r="G219" s="239">
        <v>5.0000000000000001E-3</v>
      </c>
      <c r="H219" s="240">
        <v>1.2E-2</v>
      </c>
      <c r="I219" s="239">
        <v>0.24199999999999999</v>
      </c>
      <c r="J219" s="240">
        <v>0.56499999999999995</v>
      </c>
      <c r="K219" s="239">
        <v>8.0000000000000002E-3</v>
      </c>
      <c r="L219" s="240">
        <v>1.6E-2</v>
      </c>
      <c r="M219" s="239">
        <v>0.25900000000000001</v>
      </c>
      <c r="N219" s="241">
        <v>0.60299999999999998</v>
      </c>
      <c r="P219" s="25">
        <f t="shared" ref="P219:W219" si="257">C219/C$223</f>
        <v>1.1614401858304299E-3</v>
      </c>
      <c r="Q219" s="25">
        <f t="shared" si="257"/>
        <v>2E-3</v>
      </c>
      <c r="R219" s="25">
        <f t="shared" si="257"/>
        <v>0</v>
      </c>
      <c r="S219" s="25">
        <f t="shared" si="257"/>
        <v>0</v>
      </c>
      <c r="T219" s="25">
        <f t="shared" si="257"/>
        <v>3.9494470774091633E-3</v>
      </c>
      <c r="U219" s="25">
        <f t="shared" si="257"/>
        <v>6.5970313358988458E-3</v>
      </c>
      <c r="V219" s="25">
        <f t="shared" si="257"/>
        <v>0.12334352701325178</v>
      </c>
      <c r="W219" s="25">
        <f t="shared" si="257"/>
        <v>0.24052788420604512</v>
      </c>
      <c r="Z219" s="208"/>
    </row>
    <row r="220" spans="1:26" ht="13.8">
      <c r="A220" s="229"/>
      <c r="B220" s="238" t="s">
        <v>54</v>
      </c>
      <c r="C220" s="239">
        <v>0.01</v>
      </c>
      <c r="D220" s="240">
        <v>2.5000000000000001E-2</v>
      </c>
      <c r="E220" s="239">
        <v>4.2000000000000003E-2</v>
      </c>
      <c r="F220" s="240">
        <v>8.1000000000000003E-2</v>
      </c>
      <c r="G220" s="239">
        <v>7.1999999999999995E-2</v>
      </c>
      <c r="H220" s="240">
        <v>0.158</v>
      </c>
      <c r="I220" s="239">
        <v>0.105</v>
      </c>
      <c r="J220" s="240">
        <v>0.245</v>
      </c>
      <c r="K220" s="239">
        <v>0.25</v>
      </c>
      <c r="L220" s="240">
        <v>0.18099999999999999</v>
      </c>
      <c r="M220" s="239">
        <v>0.47899999999999998</v>
      </c>
      <c r="N220" s="241">
        <v>0.69</v>
      </c>
      <c r="P220" s="25">
        <f t="shared" ref="P220:W220" si="258">C220/C$223</f>
        <v>2.9036004645760748E-3</v>
      </c>
      <c r="Q220" s="25">
        <f t="shared" si="258"/>
        <v>5.0000000000000001E-3</v>
      </c>
      <c r="R220" s="25">
        <f t="shared" si="258"/>
        <v>4.54054054054054E-2</v>
      </c>
      <c r="S220" s="25">
        <f t="shared" si="258"/>
        <v>0.12676056338028169</v>
      </c>
      <c r="T220" s="25">
        <f t="shared" si="258"/>
        <v>5.6872037914691947E-2</v>
      </c>
      <c r="U220" s="25">
        <f t="shared" si="258"/>
        <v>8.6860912589334802E-2</v>
      </c>
      <c r="V220" s="25">
        <f t="shared" si="258"/>
        <v>5.3516819571865444E-2</v>
      </c>
      <c r="W220" s="25">
        <f t="shared" si="258"/>
        <v>0.10429970200085144</v>
      </c>
      <c r="Z220" s="208"/>
    </row>
    <row r="221" spans="1:26" ht="13.8">
      <c r="A221" s="229"/>
      <c r="B221" s="238" t="s">
        <v>55</v>
      </c>
      <c r="C221" s="239">
        <v>2E-3</v>
      </c>
      <c r="D221" s="240">
        <v>4.0000000000000001E-3</v>
      </c>
      <c r="E221" s="239">
        <v>1E-3</v>
      </c>
      <c r="F221" s="240">
        <v>3.0000000000000001E-3</v>
      </c>
      <c r="G221" s="239">
        <v>0.434</v>
      </c>
      <c r="H221" s="240">
        <v>0.39200000000000002</v>
      </c>
      <c r="I221" s="239">
        <v>0.621</v>
      </c>
      <c r="J221" s="240">
        <v>0.435</v>
      </c>
      <c r="K221" s="239">
        <v>0.28699999999999998</v>
      </c>
      <c r="L221" s="240">
        <v>0.33800000000000002</v>
      </c>
      <c r="M221" s="239">
        <v>1.345</v>
      </c>
      <c r="N221" s="241">
        <v>1.1720000000000002</v>
      </c>
      <c r="P221" s="25">
        <f t="shared" ref="P221:W221" si="259">C221/C$223</f>
        <v>5.8072009291521497E-4</v>
      </c>
      <c r="Q221" s="25">
        <f t="shared" si="259"/>
        <v>8.0000000000000004E-4</v>
      </c>
      <c r="R221" s="25">
        <f t="shared" si="259"/>
        <v>1.0810810810810809E-3</v>
      </c>
      <c r="S221" s="25">
        <f t="shared" si="259"/>
        <v>4.6948356807511738E-3</v>
      </c>
      <c r="T221" s="25">
        <f t="shared" si="259"/>
        <v>0.3428120063191154</v>
      </c>
      <c r="U221" s="25">
        <f t="shared" si="259"/>
        <v>0.2155030236393623</v>
      </c>
      <c r="V221" s="25">
        <f t="shared" si="259"/>
        <v>0.3165137614678899</v>
      </c>
      <c r="W221" s="25">
        <f t="shared" si="259"/>
        <v>0.1851851851851852</v>
      </c>
      <c r="Z221" s="208"/>
    </row>
    <row r="222" spans="1:26" ht="13.8">
      <c r="A222" s="229"/>
      <c r="B222" s="238" t="s">
        <v>53</v>
      </c>
      <c r="C222" s="239">
        <v>0.13300000000000001</v>
      </c>
      <c r="D222" s="240">
        <v>0.13900000000000001</v>
      </c>
      <c r="E222" s="239">
        <v>2E-3</v>
      </c>
      <c r="F222" s="240">
        <v>3.0000000000000001E-3</v>
      </c>
      <c r="G222" s="239">
        <v>1E-3</v>
      </c>
      <c r="H222" s="240">
        <v>1E-3</v>
      </c>
      <c r="I222" s="239">
        <v>8.0000000000000002E-3</v>
      </c>
      <c r="J222" s="240">
        <v>6.0000000000000001E-3</v>
      </c>
      <c r="K222" s="239">
        <v>0.20200000000000001</v>
      </c>
      <c r="L222" s="240">
        <v>3.5000000000000003E-2</v>
      </c>
      <c r="M222" s="239">
        <v>0.34600000000000003</v>
      </c>
      <c r="N222" s="241">
        <v>0.18400000000000002</v>
      </c>
      <c r="P222" s="25">
        <f t="shared" ref="P222:W222" si="260">C222/C$223</f>
        <v>3.8617886178861797E-2</v>
      </c>
      <c r="Q222" s="25">
        <f t="shared" si="260"/>
        <v>2.7800000000000002E-2</v>
      </c>
      <c r="R222" s="25">
        <f t="shared" si="260"/>
        <v>2.1621621621621618E-3</v>
      </c>
      <c r="S222" s="25">
        <f t="shared" si="260"/>
        <v>4.6948356807511738E-3</v>
      </c>
      <c r="T222" s="25">
        <f t="shared" si="260"/>
        <v>7.8988941548183264E-4</v>
      </c>
      <c r="U222" s="25">
        <f t="shared" si="260"/>
        <v>5.4975261132490382E-4</v>
      </c>
      <c r="V222" s="25">
        <f t="shared" si="260"/>
        <v>4.0774719673802246E-3</v>
      </c>
      <c r="W222" s="25">
        <f t="shared" si="260"/>
        <v>2.554278416347382E-3</v>
      </c>
      <c r="Z222" s="208"/>
    </row>
    <row r="223" spans="1:26" ht="13.8">
      <c r="A223" s="234" t="s">
        <v>2554</v>
      </c>
      <c r="B223" s="225"/>
      <c r="C223" s="235">
        <v>3.4439999999999995</v>
      </c>
      <c r="D223" s="236">
        <v>5</v>
      </c>
      <c r="E223" s="235">
        <v>0.92500000000000016</v>
      </c>
      <c r="F223" s="236">
        <v>0.63900000000000001</v>
      </c>
      <c r="G223" s="235">
        <v>1.2659999999999998</v>
      </c>
      <c r="H223" s="236">
        <v>1.819</v>
      </c>
      <c r="I223" s="235">
        <v>1.962</v>
      </c>
      <c r="J223" s="236">
        <v>2.3489999999999998</v>
      </c>
      <c r="K223" s="235">
        <v>1.306</v>
      </c>
      <c r="L223" s="236">
        <v>1.6880000000000002</v>
      </c>
      <c r="M223" s="235">
        <v>8.9030000000000022</v>
      </c>
      <c r="N223" s="237">
        <v>11.494999999999999</v>
      </c>
      <c r="P223" s="25"/>
      <c r="Q223" s="25"/>
      <c r="R223" s="25"/>
      <c r="S223" s="25"/>
      <c r="T223" s="25"/>
      <c r="U223" s="25"/>
      <c r="V223" s="25"/>
      <c r="W223" s="25"/>
      <c r="Z223" s="208"/>
    </row>
    <row r="224" spans="1:26" ht="13.8">
      <c r="A224" s="234" t="s">
        <v>125</v>
      </c>
      <c r="B224" s="234" t="s">
        <v>59</v>
      </c>
      <c r="C224" s="235">
        <v>0</v>
      </c>
      <c r="D224" s="236">
        <v>0</v>
      </c>
      <c r="E224" s="235">
        <v>7.0000000000000001E-3</v>
      </c>
      <c r="F224" s="236">
        <v>4.0000000000000001E-3</v>
      </c>
      <c r="G224" s="235">
        <v>1E-3</v>
      </c>
      <c r="H224" s="236">
        <v>1E-3</v>
      </c>
      <c r="I224" s="235">
        <v>0</v>
      </c>
      <c r="J224" s="236">
        <v>0</v>
      </c>
      <c r="K224" s="235">
        <v>0</v>
      </c>
      <c r="L224" s="236">
        <v>0</v>
      </c>
      <c r="M224" s="235">
        <v>8.0000000000000002E-3</v>
      </c>
      <c r="N224" s="237">
        <v>5.0000000000000001E-3</v>
      </c>
      <c r="P224" s="25">
        <f t="shared" ref="P224:W224" si="261">C224/C$233</f>
        <v>0</v>
      </c>
      <c r="Q224" s="25">
        <f t="shared" si="261"/>
        <v>0</v>
      </c>
      <c r="R224" s="25">
        <f t="shared" si="261"/>
        <v>4.048582995951417E-3</v>
      </c>
      <c r="S224" s="25">
        <f t="shared" si="261"/>
        <v>2.936857562408223E-3</v>
      </c>
      <c r="T224" s="25">
        <f t="shared" si="261"/>
        <v>5.4083288263926451E-4</v>
      </c>
      <c r="U224" s="25">
        <f t="shared" si="261"/>
        <v>1.0362694300518134E-3</v>
      </c>
      <c r="V224" s="25">
        <f t="shared" si="261"/>
        <v>0</v>
      </c>
      <c r="W224" s="25">
        <f t="shared" si="261"/>
        <v>0</v>
      </c>
      <c r="Z224" s="208"/>
    </row>
    <row r="225" spans="1:26" ht="13.8">
      <c r="A225" s="229"/>
      <c r="B225" s="238" t="s">
        <v>58</v>
      </c>
      <c r="C225" s="239">
        <v>0.33400000000000002</v>
      </c>
      <c r="D225" s="240">
        <v>0.40200000000000002</v>
      </c>
      <c r="E225" s="239">
        <v>1.0999999999999999E-2</v>
      </c>
      <c r="F225" s="240">
        <v>1.9E-2</v>
      </c>
      <c r="G225" s="239">
        <v>0.59099999999999997</v>
      </c>
      <c r="H225" s="240">
        <v>0.129</v>
      </c>
      <c r="I225" s="239">
        <v>1.2999999999999999E-2</v>
      </c>
      <c r="J225" s="240">
        <v>2.3E-2</v>
      </c>
      <c r="K225" s="239">
        <v>0.56999999999999995</v>
      </c>
      <c r="L225" s="240">
        <v>0.23300000000000001</v>
      </c>
      <c r="M225" s="239">
        <v>1.5189999999999999</v>
      </c>
      <c r="N225" s="241">
        <v>0.80600000000000005</v>
      </c>
      <c r="P225" s="25">
        <f t="shared" ref="P225:W225" si="262">C225/C$233</f>
        <v>0.19670200235571261</v>
      </c>
      <c r="Q225" s="25">
        <f t="shared" si="262"/>
        <v>0.25062344139650877</v>
      </c>
      <c r="R225" s="25">
        <f t="shared" si="262"/>
        <v>6.3620589936379413E-3</v>
      </c>
      <c r="S225" s="25">
        <f t="shared" si="262"/>
        <v>1.3950073421439059E-2</v>
      </c>
      <c r="T225" s="25">
        <f t="shared" si="262"/>
        <v>0.31963223363980531</v>
      </c>
      <c r="U225" s="25">
        <f t="shared" si="262"/>
        <v>0.13367875647668392</v>
      </c>
      <c r="V225" s="25">
        <f t="shared" si="262"/>
        <v>5.8217644424540969E-3</v>
      </c>
      <c r="W225" s="25">
        <f t="shared" si="262"/>
        <v>1.2609649122807015E-2</v>
      </c>
      <c r="Z225" s="208"/>
    </row>
    <row r="226" spans="1:26" ht="13.8">
      <c r="A226" s="229"/>
      <c r="B226" s="238" t="s">
        <v>57</v>
      </c>
      <c r="C226" s="239">
        <v>0.19700000000000001</v>
      </c>
      <c r="D226" s="240">
        <v>0.26600000000000001</v>
      </c>
      <c r="E226" s="239">
        <v>0.59099999999999997</v>
      </c>
      <c r="F226" s="240">
        <v>0.249</v>
      </c>
      <c r="G226" s="239">
        <v>0.375</v>
      </c>
      <c r="H226" s="240">
        <v>0.49</v>
      </c>
      <c r="I226" s="239">
        <v>0.69099999999999995</v>
      </c>
      <c r="J226" s="240">
        <v>0.91300000000000003</v>
      </c>
      <c r="K226" s="239">
        <v>0.105</v>
      </c>
      <c r="L226" s="240">
        <v>0.11</v>
      </c>
      <c r="M226" s="239">
        <v>1.9590000000000001</v>
      </c>
      <c r="N226" s="241">
        <v>2.028</v>
      </c>
      <c r="P226" s="25">
        <f t="shared" ref="P226:W226" si="263">C226/C$233</f>
        <v>0.1160188457008245</v>
      </c>
      <c r="Q226" s="25">
        <f t="shared" si="263"/>
        <v>0.16583541147132172</v>
      </c>
      <c r="R226" s="25">
        <f t="shared" si="263"/>
        <v>0.34181607865818392</v>
      </c>
      <c r="S226" s="25">
        <f t="shared" si="263"/>
        <v>0.18281938325991187</v>
      </c>
      <c r="T226" s="25">
        <f t="shared" si="263"/>
        <v>0.2028123309897242</v>
      </c>
      <c r="U226" s="25">
        <f t="shared" si="263"/>
        <v>0.50777202072538852</v>
      </c>
      <c r="V226" s="25">
        <f t="shared" si="263"/>
        <v>0.309449171518137</v>
      </c>
      <c r="W226" s="25">
        <f t="shared" si="263"/>
        <v>0.50054824561403499</v>
      </c>
      <c r="Z226" s="208"/>
    </row>
    <row r="227" spans="1:26" ht="13.8">
      <c r="A227" s="229"/>
      <c r="B227" s="238" t="s">
        <v>61</v>
      </c>
      <c r="C227" s="239">
        <v>0.36599999999999999</v>
      </c>
      <c r="D227" s="240">
        <v>0.56200000000000006</v>
      </c>
      <c r="E227" s="239">
        <v>0.24399999999999999</v>
      </c>
      <c r="F227" s="240">
        <v>0.27900000000000003</v>
      </c>
      <c r="G227" s="239">
        <v>0.35199999999999998</v>
      </c>
      <c r="H227" s="240">
        <v>0.122</v>
      </c>
      <c r="I227" s="239">
        <v>0.127</v>
      </c>
      <c r="J227" s="240">
        <v>0.152</v>
      </c>
      <c r="K227" s="239">
        <v>0.13100000000000001</v>
      </c>
      <c r="L227" s="240">
        <v>0.08</v>
      </c>
      <c r="M227" s="239">
        <v>1.22</v>
      </c>
      <c r="N227" s="241">
        <v>1.1950000000000001</v>
      </c>
      <c r="P227" s="25">
        <f t="shared" ref="P227:W227" si="264">C227/C$233</f>
        <v>0.21554770318021202</v>
      </c>
      <c r="Q227" s="25">
        <f t="shared" si="264"/>
        <v>0.35037406483790529</v>
      </c>
      <c r="R227" s="25">
        <f t="shared" si="264"/>
        <v>0.14112203585887798</v>
      </c>
      <c r="S227" s="25">
        <f t="shared" si="264"/>
        <v>0.20484581497797358</v>
      </c>
      <c r="T227" s="25">
        <f t="shared" si="264"/>
        <v>0.1903731746890211</v>
      </c>
      <c r="U227" s="25">
        <f t="shared" si="264"/>
        <v>0.12642487046632123</v>
      </c>
      <c r="V227" s="25">
        <f t="shared" si="264"/>
        <v>5.6874160322436182E-2</v>
      </c>
      <c r="W227" s="25">
        <f t="shared" si="264"/>
        <v>8.3333333333333315E-2</v>
      </c>
      <c r="Z227" s="208"/>
    </row>
    <row r="228" spans="1:26" ht="13.8">
      <c r="A228" s="229"/>
      <c r="B228" s="238" t="s">
        <v>60</v>
      </c>
      <c r="C228" s="239">
        <v>2.1999999999999999E-2</v>
      </c>
      <c r="D228" s="240">
        <v>2E-3</v>
      </c>
      <c r="E228" s="239">
        <v>1.4E-2</v>
      </c>
      <c r="F228" s="240">
        <v>3.0000000000000001E-3</v>
      </c>
      <c r="G228" s="239">
        <v>5.6000000000000001E-2</v>
      </c>
      <c r="H228" s="240">
        <v>2.5000000000000001E-2</v>
      </c>
      <c r="I228" s="239">
        <v>0.252</v>
      </c>
      <c r="J228" s="240">
        <v>0.12</v>
      </c>
      <c r="K228" s="239">
        <v>1.2999999999999999E-2</v>
      </c>
      <c r="L228" s="240">
        <v>1E-3</v>
      </c>
      <c r="M228" s="239">
        <v>0.35699999999999998</v>
      </c>
      <c r="N228" s="241">
        <v>0.151</v>
      </c>
      <c r="P228" s="25">
        <f t="shared" ref="P228:W228" si="265">C228/C$233</f>
        <v>1.2956419316843345E-2</v>
      </c>
      <c r="Q228" s="25">
        <f t="shared" si="265"/>
        <v>1.2468827930174565E-3</v>
      </c>
      <c r="R228" s="25">
        <f t="shared" si="265"/>
        <v>8.0971659919028341E-3</v>
      </c>
      <c r="S228" s="25">
        <f t="shared" si="265"/>
        <v>2.2026431718061672E-3</v>
      </c>
      <c r="T228" s="25">
        <f t="shared" si="265"/>
        <v>3.0286641427798813E-2</v>
      </c>
      <c r="U228" s="25">
        <f t="shared" si="265"/>
        <v>2.5906735751295335E-2</v>
      </c>
      <c r="V228" s="25">
        <f t="shared" si="265"/>
        <v>0.1128526645768025</v>
      </c>
      <c r="W228" s="25">
        <f t="shared" si="265"/>
        <v>6.5789473684210509E-2</v>
      </c>
      <c r="Z228" s="208"/>
    </row>
    <row r="229" spans="1:26" ht="13.8">
      <c r="A229" s="229"/>
      <c r="B229" s="238" t="s">
        <v>56</v>
      </c>
      <c r="C229" s="239">
        <v>0</v>
      </c>
      <c r="D229" s="240">
        <v>3.0000000000000001E-3</v>
      </c>
      <c r="E229" s="239">
        <v>3.0000000000000001E-3</v>
      </c>
      <c r="F229" s="240">
        <v>1.6E-2</v>
      </c>
      <c r="G229" s="239">
        <v>0</v>
      </c>
      <c r="H229" s="240">
        <v>0</v>
      </c>
      <c r="I229" s="239">
        <v>0</v>
      </c>
      <c r="J229" s="240">
        <v>0</v>
      </c>
      <c r="K229" s="239">
        <v>0</v>
      </c>
      <c r="L229" s="240">
        <v>0</v>
      </c>
      <c r="M229" s="239">
        <v>3.0000000000000001E-3</v>
      </c>
      <c r="N229" s="241">
        <v>1.9E-2</v>
      </c>
      <c r="P229" s="25">
        <f t="shared" ref="P229:W229" si="266">C229/C$233</f>
        <v>0</v>
      </c>
      <c r="Q229" s="25">
        <f t="shared" si="266"/>
        <v>1.8703241895261847E-3</v>
      </c>
      <c r="R229" s="25">
        <f t="shared" si="266"/>
        <v>1.7351069982648932E-3</v>
      </c>
      <c r="S229" s="25">
        <f t="shared" si="266"/>
        <v>1.1747430249632892E-2</v>
      </c>
      <c r="T229" s="25">
        <f t="shared" si="266"/>
        <v>0</v>
      </c>
      <c r="U229" s="25">
        <f t="shared" si="266"/>
        <v>0</v>
      </c>
      <c r="V229" s="25">
        <f t="shared" si="266"/>
        <v>0</v>
      </c>
      <c r="W229" s="25">
        <f t="shared" si="266"/>
        <v>0</v>
      </c>
      <c r="Z229" s="208"/>
    </row>
    <row r="230" spans="1:26" ht="13.8">
      <c r="A230" s="229"/>
      <c r="B230" s="238" t="s">
        <v>54</v>
      </c>
      <c r="C230" s="239">
        <v>7.0000000000000001E-3</v>
      </c>
      <c r="D230" s="240">
        <v>2.5999999999999999E-2</v>
      </c>
      <c r="E230" s="239">
        <v>1.7000000000000001E-2</v>
      </c>
      <c r="F230" s="240">
        <v>2.9000000000000001E-2</v>
      </c>
      <c r="G230" s="239">
        <v>3.0000000000000001E-3</v>
      </c>
      <c r="H230" s="240">
        <v>3.0000000000000001E-3</v>
      </c>
      <c r="I230" s="239">
        <v>0.02</v>
      </c>
      <c r="J230" s="240">
        <v>5.3999999999999999E-2</v>
      </c>
      <c r="K230" s="239">
        <v>2.7E-2</v>
      </c>
      <c r="L230" s="240">
        <v>5.0999999999999997E-2</v>
      </c>
      <c r="M230" s="239">
        <v>7.3999999999999996E-2</v>
      </c>
      <c r="N230" s="241">
        <v>0.16300000000000001</v>
      </c>
      <c r="P230" s="25">
        <f t="shared" ref="P230:W230" si="267">C230/C$233</f>
        <v>4.122497055359246E-3</v>
      </c>
      <c r="Q230" s="25">
        <f t="shared" si="267"/>
        <v>1.6209476309226933E-2</v>
      </c>
      <c r="R230" s="25">
        <f t="shared" si="267"/>
        <v>9.8322729901677286E-3</v>
      </c>
      <c r="S230" s="25">
        <f t="shared" si="267"/>
        <v>2.1292217327459617E-2</v>
      </c>
      <c r="T230" s="25">
        <f t="shared" si="267"/>
        <v>1.6224986479177936E-3</v>
      </c>
      <c r="U230" s="25">
        <f t="shared" si="267"/>
        <v>3.1088082901554403E-3</v>
      </c>
      <c r="V230" s="25">
        <f t="shared" si="267"/>
        <v>8.9565606806986109E-3</v>
      </c>
      <c r="W230" s="25">
        <f t="shared" si="267"/>
        <v>2.9605263157894732E-2</v>
      </c>
      <c r="Z230" s="208"/>
    </row>
    <row r="231" spans="1:26" ht="13.8">
      <c r="A231" s="229"/>
      <c r="B231" s="238" t="s">
        <v>55</v>
      </c>
      <c r="C231" s="239">
        <v>0.127</v>
      </c>
      <c r="D231" s="240">
        <v>9.9000000000000005E-2</v>
      </c>
      <c r="E231" s="239">
        <v>0.41399999999999998</v>
      </c>
      <c r="F231" s="240">
        <v>0.72599999999999998</v>
      </c>
      <c r="G231" s="239">
        <v>0.23400000000000001</v>
      </c>
      <c r="H231" s="240">
        <v>0.16400000000000001</v>
      </c>
      <c r="I231" s="239">
        <v>0.752</v>
      </c>
      <c r="J231" s="240">
        <v>0.52200000000000002</v>
      </c>
      <c r="K231" s="239">
        <v>2.8000000000000001E-2</v>
      </c>
      <c r="L231" s="240">
        <v>5.6000000000000001E-2</v>
      </c>
      <c r="M231" s="239">
        <v>1.5549999999999999</v>
      </c>
      <c r="N231" s="241">
        <v>1.5670000000000002</v>
      </c>
      <c r="P231" s="25">
        <f t="shared" ref="P231:W231" si="268">C231/C$233</f>
        <v>7.4793875147232042E-2</v>
      </c>
      <c r="Q231" s="25">
        <f t="shared" si="268"/>
        <v>6.1720698254364097E-2</v>
      </c>
      <c r="R231" s="25">
        <f t="shared" si="268"/>
        <v>0.23944476576055523</v>
      </c>
      <c r="S231" s="25">
        <f t="shared" si="268"/>
        <v>0.53303964757709243</v>
      </c>
      <c r="T231" s="25">
        <f t="shared" si="268"/>
        <v>0.12655489453758792</v>
      </c>
      <c r="U231" s="25">
        <f t="shared" si="268"/>
        <v>0.16994818652849741</v>
      </c>
      <c r="V231" s="25">
        <f t="shared" si="268"/>
        <v>0.33676668159426781</v>
      </c>
      <c r="W231" s="25">
        <f t="shared" si="268"/>
        <v>0.28618421052631576</v>
      </c>
      <c r="Z231" s="208"/>
    </row>
    <row r="232" spans="1:26" ht="13.8">
      <c r="A232" s="229"/>
      <c r="B232" s="238" t="s">
        <v>53</v>
      </c>
      <c r="C232" s="239">
        <v>0.64500000000000002</v>
      </c>
      <c r="D232" s="240">
        <v>0.24399999999999999</v>
      </c>
      <c r="E232" s="239">
        <v>0.42799999999999999</v>
      </c>
      <c r="F232" s="240">
        <v>3.6999999999999998E-2</v>
      </c>
      <c r="G232" s="239">
        <v>0.23699999999999999</v>
      </c>
      <c r="H232" s="240">
        <v>3.1E-2</v>
      </c>
      <c r="I232" s="239">
        <v>0.378</v>
      </c>
      <c r="J232" s="240">
        <v>0.04</v>
      </c>
      <c r="K232" s="239">
        <v>8.2000000000000003E-2</v>
      </c>
      <c r="L232" s="240">
        <v>4.4999999999999998E-2</v>
      </c>
      <c r="M232" s="239">
        <v>1.7700000000000002</v>
      </c>
      <c r="N232" s="241">
        <v>0.39699999999999991</v>
      </c>
      <c r="P232" s="25">
        <f t="shared" ref="P232:W232" si="269">C232/C$233</f>
        <v>0.37985865724381629</v>
      </c>
      <c r="Q232" s="25">
        <f t="shared" si="269"/>
        <v>0.15211970074812969</v>
      </c>
      <c r="R232" s="25">
        <f t="shared" si="269"/>
        <v>0.24754193175245809</v>
      </c>
      <c r="S232" s="25">
        <f t="shared" si="269"/>
        <v>2.7165932452276061E-2</v>
      </c>
      <c r="T232" s="25">
        <f t="shared" si="269"/>
        <v>0.12817739318550569</v>
      </c>
      <c r="U232" s="25">
        <f t="shared" si="269"/>
        <v>3.2124352331606217E-2</v>
      </c>
      <c r="V232" s="25">
        <f t="shared" si="269"/>
        <v>0.16927899686520376</v>
      </c>
      <c r="W232" s="25">
        <f t="shared" si="269"/>
        <v>2.1929824561403504E-2</v>
      </c>
      <c r="Z232" s="208"/>
    </row>
    <row r="233" spans="1:26" ht="13.8">
      <c r="A233" s="234" t="s">
        <v>2555</v>
      </c>
      <c r="B233" s="225"/>
      <c r="C233" s="235">
        <v>1.698</v>
      </c>
      <c r="D233" s="236">
        <v>1.6039999999999999</v>
      </c>
      <c r="E233" s="235">
        <v>1.7289999999999999</v>
      </c>
      <c r="F233" s="236">
        <v>1.3620000000000001</v>
      </c>
      <c r="G233" s="235">
        <v>1.8489999999999998</v>
      </c>
      <c r="H233" s="236">
        <v>0.96500000000000008</v>
      </c>
      <c r="I233" s="235">
        <v>2.2330000000000001</v>
      </c>
      <c r="J233" s="236">
        <v>1.8240000000000003</v>
      </c>
      <c r="K233" s="235">
        <v>0.95599999999999996</v>
      </c>
      <c r="L233" s="236">
        <v>0.57600000000000007</v>
      </c>
      <c r="M233" s="235">
        <v>8.4649999999999999</v>
      </c>
      <c r="N233" s="237">
        <v>6.3310000000000004</v>
      </c>
      <c r="P233" s="25"/>
      <c r="Q233" s="25"/>
      <c r="R233" s="25"/>
      <c r="S233" s="25"/>
      <c r="T233" s="25"/>
      <c r="U233" s="25"/>
      <c r="V233" s="25"/>
      <c r="W233" s="25"/>
      <c r="Z233" s="208"/>
    </row>
    <row r="234" spans="1:26" ht="13.8">
      <c r="A234" s="234" t="s">
        <v>286</v>
      </c>
      <c r="B234" s="234" t="s">
        <v>59</v>
      </c>
      <c r="C234" s="235">
        <v>0</v>
      </c>
      <c r="D234" s="236">
        <v>0</v>
      </c>
      <c r="E234" s="235">
        <v>3.2000000000000001E-2</v>
      </c>
      <c r="F234" s="236">
        <v>7.9000000000000001E-2</v>
      </c>
      <c r="G234" s="235">
        <v>1E-3</v>
      </c>
      <c r="H234" s="236">
        <v>0</v>
      </c>
      <c r="I234" s="235">
        <v>0</v>
      </c>
      <c r="J234" s="236">
        <v>0</v>
      </c>
      <c r="K234" s="235">
        <v>5.0000000000000001E-3</v>
      </c>
      <c r="L234" s="236">
        <v>6.0000000000000001E-3</v>
      </c>
      <c r="M234" s="235">
        <v>3.7999999999999999E-2</v>
      </c>
      <c r="N234" s="237">
        <v>8.5000000000000006E-2</v>
      </c>
      <c r="P234" s="25">
        <f t="shared" ref="P234:W234" si="270">C234/C$243</f>
        <v>0</v>
      </c>
      <c r="Q234" s="25">
        <f t="shared" si="270"/>
        <v>0</v>
      </c>
      <c r="R234" s="25">
        <f t="shared" si="270"/>
        <v>2.5827280064568199E-2</v>
      </c>
      <c r="S234" s="25">
        <f t="shared" si="270"/>
        <v>2.433015090853095E-2</v>
      </c>
      <c r="T234" s="25">
        <f t="shared" si="270"/>
        <v>4.5808520384791576E-4</v>
      </c>
      <c r="U234" s="25">
        <f t="shared" si="270"/>
        <v>0</v>
      </c>
      <c r="V234" s="25">
        <f t="shared" si="270"/>
        <v>0</v>
      </c>
      <c r="W234" s="25">
        <f t="shared" si="270"/>
        <v>0</v>
      </c>
      <c r="Z234" s="208"/>
    </row>
    <row r="235" spans="1:26" ht="13.8">
      <c r="A235" s="229"/>
      <c r="B235" s="238" t="s">
        <v>58</v>
      </c>
      <c r="C235" s="239">
        <v>0</v>
      </c>
      <c r="D235" s="240">
        <v>0</v>
      </c>
      <c r="E235" s="239">
        <v>1.0999999999999999E-2</v>
      </c>
      <c r="F235" s="240">
        <v>1.6E-2</v>
      </c>
      <c r="G235" s="239">
        <v>0</v>
      </c>
      <c r="H235" s="240">
        <v>0</v>
      </c>
      <c r="I235" s="239">
        <v>0</v>
      </c>
      <c r="J235" s="240">
        <v>0</v>
      </c>
      <c r="K235" s="239">
        <v>0.70299999999999996</v>
      </c>
      <c r="L235" s="240">
        <v>1.681</v>
      </c>
      <c r="M235" s="239">
        <v>0.71399999999999997</v>
      </c>
      <c r="N235" s="241">
        <v>1.6970000000000001</v>
      </c>
      <c r="P235" s="25">
        <f t="shared" ref="P235:W235" si="271">C235/C$243</f>
        <v>0</v>
      </c>
      <c r="Q235" s="25">
        <f t="shared" si="271"/>
        <v>0</v>
      </c>
      <c r="R235" s="25">
        <f t="shared" si="271"/>
        <v>8.8781275221953178E-3</v>
      </c>
      <c r="S235" s="25">
        <f t="shared" si="271"/>
        <v>4.9276255004619641E-3</v>
      </c>
      <c r="T235" s="25">
        <f t="shared" si="271"/>
        <v>0</v>
      </c>
      <c r="U235" s="25">
        <f t="shared" si="271"/>
        <v>0</v>
      </c>
      <c r="V235" s="25">
        <f t="shared" si="271"/>
        <v>0</v>
      </c>
      <c r="W235" s="25">
        <f t="shared" si="271"/>
        <v>0</v>
      </c>
      <c r="Z235" s="208"/>
    </row>
    <row r="236" spans="1:26" ht="13.8">
      <c r="A236" s="229"/>
      <c r="B236" s="238" t="s">
        <v>57</v>
      </c>
      <c r="C236" s="239">
        <v>0.71399999999999997</v>
      </c>
      <c r="D236" s="240">
        <v>0.55400000000000005</v>
      </c>
      <c r="E236" s="239">
        <v>0.77900000000000003</v>
      </c>
      <c r="F236" s="240">
        <v>2.2930000000000001</v>
      </c>
      <c r="G236" s="239">
        <v>1.7370000000000001</v>
      </c>
      <c r="H236" s="240">
        <v>2.806</v>
      </c>
      <c r="I236" s="239">
        <v>0.79900000000000004</v>
      </c>
      <c r="J236" s="240">
        <v>0.35599999999999998</v>
      </c>
      <c r="K236" s="239">
        <v>0.30299999999999999</v>
      </c>
      <c r="L236" s="240">
        <v>1.675</v>
      </c>
      <c r="M236" s="239">
        <v>4.3319999999999999</v>
      </c>
      <c r="N236" s="241">
        <v>7.6840000000000002</v>
      </c>
      <c r="P236" s="25">
        <f t="shared" ref="P236:W236" si="272">C236/C$243</f>
        <v>0.60662701784197104</v>
      </c>
      <c r="Q236" s="25">
        <f t="shared" si="272"/>
        <v>0.22293762575452719</v>
      </c>
      <c r="R236" s="25">
        <f t="shared" si="272"/>
        <v>0.62873284907183213</v>
      </c>
      <c r="S236" s="25">
        <f t="shared" si="272"/>
        <v>0.70619032953495531</v>
      </c>
      <c r="T236" s="25">
        <f t="shared" si="272"/>
        <v>0.79569399908382965</v>
      </c>
      <c r="U236" s="25">
        <f t="shared" si="272"/>
        <v>0.54065510597302513</v>
      </c>
      <c r="V236" s="25">
        <f t="shared" si="272"/>
        <v>0.70149253731343286</v>
      </c>
      <c r="W236" s="25">
        <f t="shared" si="272"/>
        <v>0.17315175097276267</v>
      </c>
      <c r="Z236" s="208"/>
    </row>
    <row r="237" spans="1:26" ht="13.8">
      <c r="A237" s="229"/>
      <c r="B237" s="238" t="s">
        <v>61</v>
      </c>
      <c r="C237" s="239">
        <v>2.4E-2</v>
      </c>
      <c r="D237" s="240">
        <v>0.106</v>
      </c>
      <c r="E237" s="239">
        <v>0.183</v>
      </c>
      <c r="F237" s="240">
        <v>0.17799999999999999</v>
      </c>
      <c r="G237" s="239">
        <v>0.107</v>
      </c>
      <c r="H237" s="240">
        <v>0.22700000000000001</v>
      </c>
      <c r="I237" s="239">
        <v>4.5999999999999999E-2</v>
      </c>
      <c r="J237" s="240">
        <v>7.0999999999999994E-2</v>
      </c>
      <c r="K237" s="239">
        <v>0.16900000000000001</v>
      </c>
      <c r="L237" s="240">
        <v>1.244</v>
      </c>
      <c r="M237" s="239">
        <v>0.52900000000000003</v>
      </c>
      <c r="N237" s="241">
        <v>1.8260000000000001</v>
      </c>
      <c r="P237" s="25">
        <f t="shared" ref="P237:W237" si="273">C237/C$243</f>
        <v>2.0390824129141887E-2</v>
      </c>
      <c r="Q237" s="25">
        <f t="shared" si="273"/>
        <v>4.265593561368209E-2</v>
      </c>
      <c r="R237" s="25">
        <f t="shared" si="273"/>
        <v>0.14769975786924938</v>
      </c>
      <c r="S237" s="25">
        <f t="shared" si="273"/>
        <v>5.4819833692639354E-2</v>
      </c>
      <c r="T237" s="25">
        <f t="shared" si="273"/>
        <v>4.9015116811726982E-2</v>
      </c>
      <c r="U237" s="25">
        <f t="shared" si="273"/>
        <v>4.3737957610789989E-2</v>
      </c>
      <c r="V237" s="25">
        <f t="shared" si="273"/>
        <v>4.0386303775241439E-2</v>
      </c>
      <c r="W237" s="25">
        <f t="shared" si="273"/>
        <v>3.4533073929961092E-2</v>
      </c>
      <c r="Z237" s="208"/>
    </row>
    <row r="238" spans="1:26" ht="13.8">
      <c r="A238" s="229"/>
      <c r="B238" s="238" t="s">
        <v>60</v>
      </c>
      <c r="C238" s="239">
        <v>0</v>
      </c>
      <c r="D238" s="240">
        <v>0</v>
      </c>
      <c r="E238" s="239">
        <v>0</v>
      </c>
      <c r="F238" s="240">
        <v>0</v>
      </c>
      <c r="G238" s="239">
        <v>0</v>
      </c>
      <c r="H238" s="240">
        <v>0</v>
      </c>
      <c r="I238" s="239">
        <v>0</v>
      </c>
      <c r="J238" s="240">
        <v>0</v>
      </c>
      <c r="K238" s="239">
        <v>0</v>
      </c>
      <c r="L238" s="240">
        <v>0</v>
      </c>
      <c r="M238" s="239">
        <v>0</v>
      </c>
      <c r="N238" s="241">
        <v>0</v>
      </c>
      <c r="P238" s="25">
        <f t="shared" ref="P238:W238" si="274">C238/C$243</f>
        <v>0</v>
      </c>
      <c r="Q238" s="25">
        <f t="shared" si="274"/>
        <v>0</v>
      </c>
      <c r="R238" s="25">
        <f t="shared" si="274"/>
        <v>0</v>
      </c>
      <c r="S238" s="25">
        <f t="shared" si="274"/>
        <v>0</v>
      </c>
      <c r="T238" s="25">
        <f t="shared" si="274"/>
        <v>0</v>
      </c>
      <c r="U238" s="25">
        <f t="shared" si="274"/>
        <v>0</v>
      </c>
      <c r="V238" s="25">
        <f t="shared" si="274"/>
        <v>0</v>
      </c>
      <c r="W238" s="25">
        <f t="shared" si="274"/>
        <v>0</v>
      </c>
      <c r="Z238" s="208"/>
    </row>
    <row r="239" spans="1:26" ht="13.8">
      <c r="A239" s="229"/>
      <c r="B239" s="238" t="s">
        <v>56</v>
      </c>
      <c r="C239" s="239">
        <v>0</v>
      </c>
      <c r="D239" s="240">
        <v>0</v>
      </c>
      <c r="E239" s="239">
        <v>4.0000000000000001E-3</v>
      </c>
      <c r="F239" s="240">
        <v>3.0000000000000001E-3</v>
      </c>
      <c r="G239" s="239">
        <v>0</v>
      </c>
      <c r="H239" s="240">
        <v>0</v>
      </c>
      <c r="I239" s="239">
        <v>0</v>
      </c>
      <c r="J239" s="240">
        <v>0</v>
      </c>
      <c r="K239" s="239">
        <v>0</v>
      </c>
      <c r="L239" s="240">
        <v>0</v>
      </c>
      <c r="M239" s="239">
        <v>4.0000000000000001E-3</v>
      </c>
      <c r="N239" s="241">
        <v>3.0000000000000001E-3</v>
      </c>
      <c r="P239" s="25">
        <f t="shared" ref="P239:W239" si="275">C239/C$243</f>
        <v>0</v>
      </c>
      <c r="Q239" s="25">
        <f t="shared" si="275"/>
        <v>0</v>
      </c>
      <c r="R239" s="25">
        <f t="shared" si="275"/>
        <v>3.2284100080710249E-3</v>
      </c>
      <c r="S239" s="25">
        <f t="shared" si="275"/>
        <v>9.2392978133661833E-4</v>
      </c>
      <c r="T239" s="25">
        <f t="shared" si="275"/>
        <v>0</v>
      </c>
      <c r="U239" s="25">
        <f t="shared" si="275"/>
        <v>0</v>
      </c>
      <c r="V239" s="25">
        <f t="shared" si="275"/>
        <v>0</v>
      </c>
      <c r="W239" s="25">
        <f t="shared" si="275"/>
        <v>0</v>
      </c>
      <c r="Z239" s="208"/>
    </row>
    <row r="240" spans="1:26" ht="13.8">
      <c r="A240" s="229"/>
      <c r="B240" s="238" t="s">
        <v>54</v>
      </c>
      <c r="C240" s="239">
        <v>0.439</v>
      </c>
      <c r="D240" s="240">
        <v>1.825</v>
      </c>
      <c r="E240" s="239">
        <v>0.221</v>
      </c>
      <c r="F240" s="240">
        <v>0.67</v>
      </c>
      <c r="G240" s="239">
        <v>0.33</v>
      </c>
      <c r="H240" s="240">
        <v>2.15</v>
      </c>
      <c r="I240" s="239">
        <v>0.29399999999999998</v>
      </c>
      <c r="J240" s="240">
        <v>1.627</v>
      </c>
      <c r="K240" s="239">
        <v>0.48599999999999999</v>
      </c>
      <c r="L240" s="240">
        <v>2.1659999999999999</v>
      </c>
      <c r="M240" s="239">
        <v>1.77</v>
      </c>
      <c r="N240" s="241">
        <v>8.4379999999999988</v>
      </c>
      <c r="P240" s="25">
        <f t="shared" ref="P240:W240" si="276">C240/C$243</f>
        <v>0.37298215802888701</v>
      </c>
      <c r="Q240" s="25">
        <f t="shared" si="276"/>
        <v>0.73440643863179078</v>
      </c>
      <c r="R240" s="25">
        <f t="shared" si="276"/>
        <v>0.17836965294592411</v>
      </c>
      <c r="S240" s="25">
        <f t="shared" si="276"/>
        <v>0.20634431783184476</v>
      </c>
      <c r="T240" s="25">
        <f t="shared" si="276"/>
        <v>0.15116811726981219</v>
      </c>
      <c r="U240" s="25">
        <f t="shared" si="276"/>
        <v>0.41425818882466281</v>
      </c>
      <c r="V240" s="25">
        <f t="shared" si="276"/>
        <v>0.2581211589113257</v>
      </c>
      <c r="W240" s="25">
        <f t="shared" si="276"/>
        <v>0.79134241245136205</v>
      </c>
      <c r="Z240" s="208"/>
    </row>
    <row r="241" spans="1:26" ht="13.8">
      <c r="A241" s="229"/>
      <c r="B241" s="238" t="s">
        <v>55</v>
      </c>
      <c r="C241" s="239">
        <v>0</v>
      </c>
      <c r="D241" s="240">
        <v>0</v>
      </c>
      <c r="E241" s="239">
        <v>8.9999999999999993E-3</v>
      </c>
      <c r="F241" s="240">
        <v>8.0000000000000002E-3</v>
      </c>
      <c r="G241" s="239">
        <v>1E-3</v>
      </c>
      <c r="H241" s="240">
        <v>3.0000000000000001E-3</v>
      </c>
      <c r="I241" s="239">
        <v>0</v>
      </c>
      <c r="J241" s="240">
        <v>0</v>
      </c>
      <c r="K241" s="239">
        <v>3.0000000000000001E-3</v>
      </c>
      <c r="L241" s="240">
        <v>2E-3</v>
      </c>
      <c r="M241" s="239">
        <v>1.2999999999999998E-2</v>
      </c>
      <c r="N241" s="241">
        <v>1.2999999999999999E-2</v>
      </c>
      <c r="P241" s="25">
        <f t="shared" ref="P241:W241" si="277">C241/C$243</f>
        <v>0</v>
      </c>
      <c r="Q241" s="25">
        <f t="shared" si="277"/>
        <v>0</v>
      </c>
      <c r="R241" s="25">
        <f t="shared" si="277"/>
        <v>7.2639225181598049E-3</v>
      </c>
      <c r="S241" s="25">
        <f t="shared" si="277"/>
        <v>2.4638127502309821E-3</v>
      </c>
      <c r="T241" s="25">
        <f t="shared" si="277"/>
        <v>4.5808520384791576E-4</v>
      </c>
      <c r="U241" s="25">
        <f t="shared" si="277"/>
        <v>5.7803468208092489E-4</v>
      </c>
      <c r="V241" s="25">
        <f t="shared" si="277"/>
        <v>0</v>
      </c>
      <c r="W241" s="25">
        <f t="shared" si="277"/>
        <v>0</v>
      </c>
      <c r="Z241" s="208"/>
    </row>
    <row r="242" spans="1:26" ht="13.8">
      <c r="A242" s="229"/>
      <c r="B242" s="238" t="s">
        <v>53</v>
      </c>
      <c r="C242" s="239">
        <v>0</v>
      </c>
      <c r="D242" s="240">
        <v>0</v>
      </c>
      <c r="E242" s="239">
        <v>0</v>
      </c>
      <c r="F242" s="240">
        <v>0</v>
      </c>
      <c r="G242" s="239">
        <v>7.0000000000000001E-3</v>
      </c>
      <c r="H242" s="240">
        <v>4.0000000000000001E-3</v>
      </c>
      <c r="I242" s="239">
        <v>0</v>
      </c>
      <c r="J242" s="240">
        <v>2E-3</v>
      </c>
      <c r="K242" s="239">
        <v>1E-3</v>
      </c>
      <c r="L242" s="240">
        <v>9.7000000000000003E-2</v>
      </c>
      <c r="M242" s="239">
        <v>8.0000000000000002E-3</v>
      </c>
      <c r="N242" s="241">
        <v>0.10300000000000001</v>
      </c>
      <c r="P242" s="25">
        <f t="shared" ref="P242:W242" si="278">C242/C$243</f>
        <v>0</v>
      </c>
      <c r="Q242" s="25">
        <f t="shared" si="278"/>
        <v>0</v>
      </c>
      <c r="R242" s="25">
        <f t="shared" si="278"/>
        <v>0</v>
      </c>
      <c r="S242" s="25">
        <f t="shared" si="278"/>
        <v>0</v>
      </c>
      <c r="T242" s="25">
        <f t="shared" si="278"/>
        <v>3.2065964269354101E-3</v>
      </c>
      <c r="U242" s="25">
        <f t="shared" si="278"/>
        <v>7.7071290944123326E-4</v>
      </c>
      <c r="V242" s="25">
        <f t="shared" si="278"/>
        <v>0</v>
      </c>
      <c r="W242" s="25">
        <f t="shared" si="278"/>
        <v>9.7276264591439712E-4</v>
      </c>
      <c r="Z242" s="208"/>
    </row>
    <row r="243" spans="1:26" ht="13.8">
      <c r="A243" s="234" t="s">
        <v>2556</v>
      </c>
      <c r="B243" s="225"/>
      <c r="C243" s="235">
        <v>1.177</v>
      </c>
      <c r="D243" s="236">
        <v>2.4849999999999999</v>
      </c>
      <c r="E243" s="235">
        <v>1.2390000000000001</v>
      </c>
      <c r="F243" s="236">
        <v>3.2470000000000003</v>
      </c>
      <c r="G243" s="235">
        <v>2.1829999999999998</v>
      </c>
      <c r="H243" s="236">
        <v>5.1899999999999995</v>
      </c>
      <c r="I243" s="235">
        <v>1.139</v>
      </c>
      <c r="J243" s="236">
        <v>2.0559999999999996</v>
      </c>
      <c r="K243" s="235">
        <v>1.6699999999999997</v>
      </c>
      <c r="L243" s="236">
        <v>6.8710000000000004</v>
      </c>
      <c r="M243" s="235">
        <v>7.4079999999999986</v>
      </c>
      <c r="N243" s="237">
        <v>19.849000000000004</v>
      </c>
      <c r="P243" s="25"/>
      <c r="Q243" s="25"/>
      <c r="R243" s="25"/>
      <c r="S243" s="25"/>
      <c r="T243" s="25"/>
      <c r="U243" s="25"/>
      <c r="V243" s="25"/>
      <c r="W243" s="25"/>
      <c r="Z243" s="208"/>
    </row>
    <row r="244" spans="1:26" ht="13.8">
      <c r="A244" s="234" t="s">
        <v>127</v>
      </c>
      <c r="B244" s="234" t="s">
        <v>59</v>
      </c>
      <c r="C244" s="235">
        <v>2E-3</v>
      </c>
      <c r="D244" s="236">
        <v>2E-3</v>
      </c>
      <c r="E244" s="235">
        <v>0</v>
      </c>
      <c r="F244" s="236">
        <v>0</v>
      </c>
      <c r="G244" s="235">
        <v>0</v>
      </c>
      <c r="H244" s="236">
        <v>0</v>
      </c>
      <c r="I244" s="235">
        <v>0</v>
      </c>
      <c r="J244" s="236">
        <v>0</v>
      </c>
      <c r="K244" s="235">
        <v>0</v>
      </c>
      <c r="L244" s="236">
        <v>0</v>
      </c>
      <c r="M244" s="235">
        <v>2E-3</v>
      </c>
      <c r="N244" s="237">
        <v>2E-3</v>
      </c>
      <c r="P244" s="25">
        <f t="shared" ref="P244:W244" si="279">C244/C$253</f>
        <v>1.8148820326678765E-3</v>
      </c>
      <c r="Q244" s="25">
        <f t="shared" si="279"/>
        <v>9.9999999999999978E-2</v>
      </c>
      <c r="R244" s="25">
        <f t="shared" si="279"/>
        <v>0</v>
      </c>
      <c r="S244" s="25">
        <f t="shared" si="279"/>
        <v>0</v>
      </c>
      <c r="T244" s="25">
        <f t="shared" si="279"/>
        <v>0</v>
      </c>
      <c r="U244" s="25">
        <f t="shared" si="279"/>
        <v>0</v>
      </c>
      <c r="V244" s="25">
        <f t="shared" si="279"/>
        <v>0</v>
      </c>
      <c r="W244" s="25">
        <f t="shared" si="279"/>
        <v>0</v>
      </c>
      <c r="Z244" s="208"/>
    </row>
    <row r="245" spans="1:26" ht="13.8">
      <c r="A245" s="229"/>
      <c r="B245" s="238" t="s">
        <v>58</v>
      </c>
      <c r="C245" s="239">
        <v>0.51500000000000001</v>
      </c>
      <c r="D245" s="240">
        <v>0</v>
      </c>
      <c r="E245" s="239">
        <v>0</v>
      </c>
      <c r="F245" s="240">
        <v>0</v>
      </c>
      <c r="G245" s="239">
        <v>0</v>
      </c>
      <c r="H245" s="240">
        <v>0</v>
      </c>
      <c r="I245" s="239">
        <v>0</v>
      </c>
      <c r="J245" s="240">
        <v>0</v>
      </c>
      <c r="K245" s="239">
        <v>0</v>
      </c>
      <c r="L245" s="240">
        <v>0</v>
      </c>
      <c r="M245" s="239">
        <v>0.51500000000000001</v>
      </c>
      <c r="N245" s="241">
        <v>0</v>
      </c>
      <c r="P245" s="25">
        <f t="shared" ref="P245:W245" si="280">C245/C$253</f>
        <v>0.46733212341197822</v>
      </c>
      <c r="Q245" s="25">
        <f t="shared" si="280"/>
        <v>0</v>
      </c>
      <c r="R245" s="25">
        <f t="shared" si="280"/>
        <v>0</v>
      </c>
      <c r="S245" s="25">
        <f t="shared" si="280"/>
        <v>0</v>
      </c>
      <c r="T245" s="25">
        <f t="shared" si="280"/>
        <v>0</v>
      </c>
      <c r="U245" s="25">
        <f t="shared" si="280"/>
        <v>0</v>
      </c>
      <c r="V245" s="25">
        <f t="shared" si="280"/>
        <v>0</v>
      </c>
      <c r="W245" s="25">
        <f t="shared" si="280"/>
        <v>0</v>
      </c>
      <c r="Z245" s="208"/>
    </row>
    <row r="246" spans="1:26" ht="13.8">
      <c r="A246" s="229"/>
      <c r="B246" s="238" t="s">
        <v>57</v>
      </c>
      <c r="C246" s="239">
        <v>1E-3</v>
      </c>
      <c r="D246" s="240">
        <v>2E-3</v>
      </c>
      <c r="E246" s="239">
        <v>2.1000000000000001E-2</v>
      </c>
      <c r="F246" s="240">
        <v>4.0000000000000001E-3</v>
      </c>
      <c r="G246" s="239">
        <v>4.0000000000000001E-3</v>
      </c>
      <c r="H246" s="240">
        <v>1.2999999999999999E-2</v>
      </c>
      <c r="I246" s="239">
        <v>2.9000000000000001E-2</v>
      </c>
      <c r="J246" s="240">
        <v>4.0000000000000001E-3</v>
      </c>
      <c r="K246" s="239">
        <v>0.1</v>
      </c>
      <c r="L246" s="240">
        <v>5.0000000000000001E-3</v>
      </c>
      <c r="M246" s="239">
        <v>0.15500000000000003</v>
      </c>
      <c r="N246" s="241">
        <v>2.8000000000000001E-2</v>
      </c>
      <c r="P246" s="25">
        <f t="shared" ref="P246:W246" si="281">C246/C$253</f>
        <v>9.0744101633393826E-4</v>
      </c>
      <c r="Q246" s="25">
        <f t="shared" si="281"/>
        <v>9.9999999999999978E-2</v>
      </c>
      <c r="R246" s="25">
        <f t="shared" si="281"/>
        <v>0.23333333333333336</v>
      </c>
      <c r="S246" s="25">
        <f t="shared" si="281"/>
        <v>9.7560975609756101E-2</v>
      </c>
      <c r="T246" s="25">
        <f t="shared" si="281"/>
        <v>0.23529411764705882</v>
      </c>
      <c r="U246" s="25">
        <f t="shared" si="281"/>
        <v>0.72222222222222221</v>
      </c>
      <c r="V246" s="25">
        <f t="shared" si="281"/>
        <v>0.31868131868131871</v>
      </c>
      <c r="W246" s="25">
        <f t="shared" si="281"/>
        <v>0.39999999999999991</v>
      </c>
      <c r="Z246" s="208"/>
    </row>
    <row r="247" spans="1:26" ht="13.8">
      <c r="A247" s="229"/>
      <c r="B247" s="238" t="s">
        <v>61</v>
      </c>
      <c r="C247" s="239">
        <v>5.0000000000000001E-3</v>
      </c>
      <c r="D247" s="240">
        <v>2E-3</v>
      </c>
      <c r="E247" s="239">
        <v>2E-3</v>
      </c>
      <c r="F247" s="240">
        <v>2E-3</v>
      </c>
      <c r="G247" s="239">
        <v>0</v>
      </c>
      <c r="H247" s="240">
        <v>0</v>
      </c>
      <c r="I247" s="239">
        <v>0</v>
      </c>
      <c r="J247" s="240">
        <v>0</v>
      </c>
      <c r="K247" s="239">
        <v>1E-3</v>
      </c>
      <c r="L247" s="240">
        <v>5.0000000000000001E-3</v>
      </c>
      <c r="M247" s="239">
        <v>8.0000000000000002E-3</v>
      </c>
      <c r="N247" s="241">
        <v>9.0000000000000011E-3</v>
      </c>
      <c r="P247" s="25">
        <f t="shared" ref="P247:W247" si="282">C247/C$253</f>
        <v>4.5372050816696909E-3</v>
      </c>
      <c r="Q247" s="25">
        <f t="shared" si="282"/>
        <v>9.9999999999999978E-2</v>
      </c>
      <c r="R247" s="25">
        <f t="shared" si="282"/>
        <v>2.2222222222222223E-2</v>
      </c>
      <c r="S247" s="25">
        <f t="shared" si="282"/>
        <v>4.878048780487805E-2</v>
      </c>
      <c r="T247" s="25">
        <f t="shared" si="282"/>
        <v>0</v>
      </c>
      <c r="U247" s="25">
        <f t="shared" si="282"/>
        <v>0</v>
      </c>
      <c r="V247" s="25">
        <f t="shared" si="282"/>
        <v>0</v>
      </c>
      <c r="W247" s="25">
        <f t="shared" si="282"/>
        <v>0</v>
      </c>
      <c r="Z247" s="208"/>
    </row>
    <row r="248" spans="1:26" ht="13.8">
      <c r="A248" s="229"/>
      <c r="B248" s="238" t="s">
        <v>60</v>
      </c>
      <c r="C248" s="239">
        <v>0</v>
      </c>
      <c r="D248" s="240">
        <v>0</v>
      </c>
      <c r="E248" s="239">
        <v>0</v>
      </c>
      <c r="F248" s="240">
        <v>0</v>
      </c>
      <c r="G248" s="239">
        <v>0</v>
      </c>
      <c r="H248" s="240">
        <v>0</v>
      </c>
      <c r="I248" s="239">
        <v>0</v>
      </c>
      <c r="J248" s="240">
        <v>0</v>
      </c>
      <c r="K248" s="239">
        <v>0</v>
      </c>
      <c r="L248" s="240">
        <v>0</v>
      </c>
      <c r="M248" s="239">
        <v>0</v>
      </c>
      <c r="N248" s="241">
        <v>0</v>
      </c>
      <c r="P248" s="25">
        <f t="shared" ref="P248:W248" si="283">C248/C$253</f>
        <v>0</v>
      </c>
      <c r="Q248" s="25">
        <f t="shared" si="283"/>
        <v>0</v>
      </c>
      <c r="R248" s="25">
        <f t="shared" si="283"/>
        <v>0</v>
      </c>
      <c r="S248" s="25">
        <f t="shared" si="283"/>
        <v>0</v>
      </c>
      <c r="T248" s="25">
        <f t="shared" si="283"/>
        <v>0</v>
      </c>
      <c r="U248" s="25">
        <f t="shared" si="283"/>
        <v>0</v>
      </c>
      <c r="V248" s="25">
        <f t="shared" si="283"/>
        <v>0</v>
      </c>
      <c r="W248" s="25">
        <f t="shared" si="283"/>
        <v>0</v>
      </c>
      <c r="Z248" s="208"/>
    </row>
    <row r="249" spans="1:26" ht="13.8">
      <c r="A249" s="229"/>
      <c r="B249" s="238" t="s">
        <v>56</v>
      </c>
      <c r="C249" s="239">
        <v>0.54400000000000004</v>
      </c>
      <c r="D249" s="240">
        <v>2E-3</v>
      </c>
      <c r="E249" s="239">
        <v>0</v>
      </c>
      <c r="F249" s="240">
        <v>0</v>
      </c>
      <c r="G249" s="239">
        <v>0</v>
      </c>
      <c r="H249" s="240">
        <v>0</v>
      </c>
      <c r="I249" s="239">
        <v>0</v>
      </c>
      <c r="J249" s="240">
        <v>0</v>
      </c>
      <c r="K249" s="239">
        <v>0</v>
      </c>
      <c r="L249" s="240">
        <v>0</v>
      </c>
      <c r="M249" s="239">
        <v>0.54400000000000004</v>
      </c>
      <c r="N249" s="241">
        <v>2E-3</v>
      </c>
      <c r="P249" s="25">
        <f t="shared" ref="P249:W249" si="284">C249/C$253</f>
        <v>0.49364791288566245</v>
      </c>
      <c r="Q249" s="25">
        <f t="shared" si="284"/>
        <v>9.9999999999999978E-2</v>
      </c>
      <c r="R249" s="25">
        <f t="shared" si="284"/>
        <v>0</v>
      </c>
      <c r="S249" s="25">
        <f t="shared" si="284"/>
        <v>0</v>
      </c>
      <c r="T249" s="25">
        <f t="shared" si="284"/>
        <v>0</v>
      </c>
      <c r="U249" s="25">
        <f t="shared" si="284"/>
        <v>0</v>
      </c>
      <c r="V249" s="25">
        <f t="shared" si="284"/>
        <v>0</v>
      </c>
      <c r="W249" s="25">
        <f t="shared" si="284"/>
        <v>0</v>
      </c>
      <c r="Z249" s="208"/>
    </row>
    <row r="250" spans="1:26" ht="13.8">
      <c r="A250" s="229"/>
      <c r="B250" s="238" t="s">
        <v>54</v>
      </c>
      <c r="C250" s="239">
        <v>3.1E-2</v>
      </c>
      <c r="D250" s="240">
        <v>0.01</v>
      </c>
      <c r="E250" s="239">
        <v>6.7000000000000004E-2</v>
      </c>
      <c r="F250" s="240">
        <v>3.5000000000000003E-2</v>
      </c>
      <c r="G250" s="239">
        <v>1.2999999999999999E-2</v>
      </c>
      <c r="H250" s="240">
        <v>5.0000000000000001E-3</v>
      </c>
      <c r="I250" s="239">
        <v>4.5999999999999999E-2</v>
      </c>
      <c r="J250" s="240">
        <v>5.0000000000000001E-3</v>
      </c>
      <c r="K250" s="239">
        <v>0.13300000000000001</v>
      </c>
      <c r="L250" s="240">
        <v>4.0000000000000001E-3</v>
      </c>
      <c r="M250" s="239">
        <v>0.29000000000000004</v>
      </c>
      <c r="N250" s="241">
        <v>5.8999999999999997E-2</v>
      </c>
      <c r="P250" s="25">
        <f t="shared" ref="P250:W250" si="285">C250/C$253</f>
        <v>2.8130671506352085E-2</v>
      </c>
      <c r="Q250" s="25">
        <f t="shared" si="285"/>
        <v>0.49999999999999989</v>
      </c>
      <c r="R250" s="25">
        <f t="shared" si="285"/>
        <v>0.74444444444444446</v>
      </c>
      <c r="S250" s="25">
        <f t="shared" si="285"/>
        <v>0.85365853658536595</v>
      </c>
      <c r="T250" s="25">
        <f t="shared" si="285"/>
        <v>0.76470588235294112</v>
      </c>
      <c r="U250" s="25">
        <f t="shared" si="285"/>
        <v>0.27777777777777779</v>
      </c>
      <c r="V250" s="25">
        <f t="shared" si="285"/>
        <v>0.50549450549450547</v>
      </c>
      <c r="W250" s="25">
        <f t="shared" si="285"/>
        <v>0.49999999999999989</v>
      </c>
      <c r="Z250" s="208"/>
    </row>
    <row r="251" spans="1:26" ht="13.8">
      <c r="A251" s="229"/>
      <c r="B251" s="238" t="s">
        <v>55</v>
      </c>
      <c r="C251" s="239">
        <v>4.0000000000000001E-3</v>
      </c>
      <c r="D251" s="240">
        <v>2E-3</v>
      </c>
      <c r="E251" s="239">
        <v>0</v>
      </c>
      <c r="F251" s="240">
        <v>0</v>
      </c>
      <c r="G251" s="239">
        <v>0</v>
      </c>
      <c r="H251" s="240">
        <v>0</v>
      </c>
      <c r="I251" s="239">
        <v>1.6E-2</v>
      </c>
      <c r="J251" s="240">
        <v>1E-3</v>
      </c>
      <c r="K251" s="239">
        <v>0</v>
      </c>
      <c r="L251" s="240">
        <v>0</v>
      </c>
      <c r="M251" s="239">
        <v>0.02</v>
      </c>
      <c r="N251" s="241">
        <v>3.0000000000000001E-3</v>
      </c>
      <c r="P251" s="25">
        <f t="shared" ref="P251:W251" si="286">C251/C$253</f>
        <v>3.629764065335753E-3</v>
      </c>
      <c r="Q251" s="25">
        <f t="shared" si="286"/>
        <v>9.9999999999999978E-2</v>
      </c>
      <c r="R251" s="25">
        <f t="shared" si="286"/>
        <v>0</v>
      </c>
      <c r="S251" s="25">
        <f t="shared" si="286"/>
        <v>0</v>
      </c>
      <c r="T251" s="25">
        <f t="shared" si="286"/>
        <v>0</v>
      </c>
      <c r="U251" s="25">
        <f t="shared" si="286"/>
        <v>0</v>
      </c>
      <c r="V251" s="25">
        <f t="shared" si="286"/>
        <v>0.17582417582417584</v>
      </c>
      <c r="W251" s="25">
        <f t="shared" si="286"/>
        <v>9.9999999999999978E-2</v>
      </c>
      <c r="Z251" s="208"/>
    </row>
    <row r="252" spans="1:26" ht="13.8">
      <c r="A252" s="229"/>
      <c r="B252" s="238" t="s">
        <v>53</v>
      </c>
      <c r="C252" s="239">
        <v>0</v>
      </c>
      <c r="D252" s="240">
        <v>0</v>
      </c>
      <c r="E252" s="239">
        <v>0</v>
      </c>
      <c r="F252" s="240">
        <v>0</v>
      </c>
      <c r="G252" s="239">
        <v>0</v>
      </c>
      <c r="H252" s="240">
        <v>0</v>
      </c>
      <c r="I252" s="239">
        <v>0</v>
      </c>
      <c r="J252" s="240">
        <v>0</v>
      </c>
      <c r="K252" s="239">
        <v>0</v>
      </c>
      <c r="L252" s="240">
        <v>0</v>
      </c>
      <c r="M252" s="239">
        <v>0</v>
      </c>
      <c r="N252" s="241">
        <v>0</v>
      </c>
      <c r="P252" s="25">
        <f t="shared" ref="P252:W252" si="287">C252/C$253</f>
        <v>0</v>
      </c>
      <c r="Q252" s="25">
        <f t="shared" si="287"/>
        <v>0</v>
      </c>
      <c r="R252" s="25">
        <f t="shared" si="287"/>
        <v>0</v>
      </c>
      <c r="S252" s="25">
        <f t="shared" si="287"/>
        <v>0</v>
      </c>
      <c r="T252" s="25">
        <f t="shared" si="287"/>
        <v>0</v>
      </c>
      <c r="U252" s="25">
        <f t="shared" si="287"/>
        <v>0</v>
      </c>
      <c r="V252" s="25">
        <f t="shared" si="287"/>
        <v>0</v>
      </c>
      <c r="W252" s="25">
        <f t="shared" si="287"/>
        <v>0</v>
      </c>
      <c r="Z252" s="208"/>
    </row>
    <row r="253" spans="1:26" ht="13.8">
      <c r="A253" s="234" t="s">
        <v>2557</v>
      </c>
      <c r="B253" s="225"/>
      <c r="C253" s="235">
        <v>1.1020000000000001</v>
      </c>
      <c r="D253" s="236">
        <v>2.0000000000000004E-2</v>
      </c>
      <c r="E253" s="235">
        <v>0.09</v>
      </c>
      <c r="F253" s="236">
        <v>4.1000000000000002E-2</v>
      </c>
      <c r="G253" s="235">
        <v>1.7000000000000001E-2</v>
      </c>
      <c r="H253" s="236">
        <v>1.7999999999999999E-2</v>
      </c>
      <c r="I253" s="235">
        <v>9.0999999999999998E-2</v>
      </c>
      <c r="J253" s="236">
        <v>1.0000000000000002E-2</v>
      </c>
      <c r="K253" s="235">
        <v>0.23400000000000001</v>
      </c>
      <c r="L253" s="236">
        <v>1.4E-2</v>
      </c>
      <c r="M253" s="235">
        <v>1.5340000000000003</v>
      </c>
      <c r="N253" s="237">
        <v>0.10300000000000001</v>
      </c>
      <c r="P253" s="25"/>
      <c r="Q253" s="25"/>
      <c r="R253" s="25"/>
      <c r="S253" s="25"/>
      <c r="T253" s="25"/>
      <c r="U253" s="25"/>
      <c r="V253" s="25"/>
      <c r="W253" s="25"/>
      <c r="Z253" s="208"/>
    </row>
    <row r="254" spans="1:26" ht="13.8">
      <c r="A254" s="234" t="s">
        <v>128</v>
      </c>
      <c r="B254" s="234" t="s">
        <v>59</v>
      </c>
      <c r="C254" s="235">
        <v>2E-3</v>
      </c>
      <c r="D254" s="236">
        <v>1E-3</v>
      </c>
      <c r="E254" s="235">
        <v>2E-3</v>
      </c>
      <c r="F254" s="236">
        <v>7.0000000000000001E-3</v>
      </c>
      <c r="G254" s="235">
        <v>1E-3</v>
      </c>
      <c r="H254" s="236">
        <v>1E-3</v>
      </c>
      <c r="I254" s="235">
        <v>0.218</v>
      </c>
      <c r="J254" s="236">
        <v>0.04</v>
      </c>
      <c r="K254" s="235">
        <v>0.21299999999999999</v>
      </c>
      <c r="L254" s="236">
        <v>0.13900000000000001</v>
      </c>
      <c r="M254" s="235">
        <v>0.436</v>
      </c>
      <c r="N254" s="237">
        <v>0.188</v>
      </c>
      <c r="P254" s="25">
        <f t="shared" ref="P254:W254" si="288">C254/C$263</f>
        <v>2.9411764705882353E-3</v>
      </c>
      <c r="Q254" s="25">
        <f t="shared" si="288"/>
        <v>9.910802775024779E-4</v>
      </c>
      <c r="R254" s="25">
        <f t="shared" si="288"/>
        <v>7.5272864132480243E-4</v>
      </c>
      <c r="S254" s="25">
        <f t="shared" si="288"/>
        <v>1.2440021325750843E-3</v>
      </c>
      <c r="T254" s="25">
        <f t="shared" si="288"/>
        <v>4.7303689687795653E-4</v>
      </c>
      <c r="U254" s="25">
        <f t="shared" si="288"/>
        <v>1.2353304508956145E-4</v>
      </c>
      <c r="V254" s="25">
        <f t="shared" si="288"/>
        <v>4.4920667628271176E-2</v>
      </c>
      <c r="W254" s="25">
        <f t="shared" si="288"/>
        <v>3.3573946617424882E-3</v>
      </c>
      <c r="Z254" s="208"/>
    </row>
    <row r="255" spans="1:26" ht="13.8">
      <c r="A255" s="229"/>
      <c r="B255" s="238" t="s">
        <v>58</v>
      </c>
      <c r="C255" s="239">
        <v>0.434</v>
      </c>
      <c r="D255" s="240">
        <v>0.61299999999999999</v>
      </c>
      <c r="E255" s="239">
        <v>1.1240000000000001</v>
      </c>
      <c r="F255" s="240">
        <v>3.4980000000000002</v>
      </c>
      <c r="G255" s="239">
        <v>0.29299999999999998</v>
      </c>
      <c r="H255" s="240">
        <v>1.56</v>
      </c>
      <c r="I255" s="239">
        <v>0.95</v>
      </c>
      <c r="J255" s="240">
        <v>3.25</v>
      </c>
      <c r="K255" s="239">
        <v>4.0000000000000001E-3</v>
      </c>
      <c r="L255" s="240">
        <v>4.0000000000000001E-3</v>
      </c>
      <c r="M255" s="239">
        <v>2.8050000000000002</v>
      </c>
      <c r="N255" s="241">
        <v>8.9250000000000007</v>
      </c>
      <c r="P255" s="25">
        <f t="shared" ref="P255:W255" si="289">C255/C$263</f>
        <v>0.63823529411764701</v>
      </c>
      <c r="Q255" s="25">
        <f t="shared" si="289"/>
        <v>0.60753221010901892</v>
      </c>
      <c r="R255" s="25">
        <f t="shared" si="289"/>
        <v>0.42303349642453897</v>
      </c>
      <c r="S255" s="25">
        <f t="shared" si="289"/>
        <v>0.62164563710680643</v>
      </c>
      <c r="T255" s="25">
        <f t="shared" si="289"/>
        <v>0.13859981078524125</v>
      </c>
      <c r="U255" s="25">
        <f t="shared" si="289"/>
        <v>0.19271155033971588</v>
      </c>
      <c r="V255" s="25">
        <f t="shared" si="289"/>
        <v>0.19575520296723675</v>
      </c>
      <c r="W255" s="25">
        <f t="shared" si="289"/>
        <v>0.27278831626657712</v>
      </c>
      <c r="Z255" s="208"/>
    </row>
    <row r="256" spans="1:26" ht="13.8">
      <c r="A256" s="229"/>
      <c r="B256" s="238" t="s">
        <v>57</v>
      </c>
      <c r="C256" s="239">
        <v>4.0000000000000001E-3</v>
      </c>
      <c r="D256" s="240">
        <v>6.0000000000000001E-3</v>
      </c>
      <c r="E256" s="239">
        <v>0.502</v>
      </c>
      <c r="F256" s="240">
        <v>0.19800000000000001</v>
      </c>
      <c r="G256" s="239">
        <v>0.47299999999999998</v>
      </c>
      <c r="H256" s="240">
        <v>0.317</v>
      </c>
      <c r="I256" s="239">
        <v>1.925</v>
      </c>
      <c r="J256" s="240">
        <v>1.244</v>
      </c>
      <c r="K256" s="239">
        <v>0.97499999999999998</v>
      </c>
      <c r="L256" s="240">
        <v>0.95399999999999996</v>
      </c>
      <c r="M256" s="239">
        <v>3.879</v>
      </c>
      <c r="N256" s="241">
        <v>2.7190000000000003</v>
      </c>
      <c r="P256" s="25">
        <f t="shared" ref="P256:W256" si="290">C256/C$263</f>
        <v>5.8823529411764705E-3</v>
      </c>
      <c r="Q256" s="25">
        <f t="shared" si="290"/>
        <v>5.9464816650148669E-3</v>
      </c>
      <c r="R256" s="25">
        <f t="shared" si="290"/>
        <v>0.18893488897252542</v>
      </c>
      <c r="S256" s="25">
        <f t="shared" si="290"/>
        <v>3.5187488892838098E-2</v>
      </c>
      <c r="T256" s="25">
        <f t="shared" si="290"/>
        <v>0.22374645222327341</v>
      </c>
      <c r="U256" s="25">
        <f t="shared" si="290"/>
        <v>3.9159975293390978E-2</v>
      </c>
      <c r="V256" s="25">
        <f t="shared" si="290"/>
        <v>0.39666185864413767</v>
      </c>
      <c r="W256" s="25">
        <f t="shared" si="290"/>
        <v>0.10441497398019137</v>
      </c>
      <c r="Z256" s="208"/>
    </row>
    <row r="257" spans="1:26" ht="13.8">
      <c r="A257" s="229"/>
      <c r="B257" s="238" t="s">
        <v>61</v>
      </c>
      <c r="C257" s="239">
        <v>6.0000000000000001E-3</v>
      </c>
      <c r="D257" s="240">
        <v>4.0000000000000001E-3</v>
      </c>
      <c r="E257" s="239">
        <v>0.28699999999999998</v>
      </c>
      <c r="F257" s="240">
        <v>0.26500000000000001</v>
      </c>
      <c r="G257" s="239">
        <v>0.02</v>
      </c>
      <c r="H257" s="240">
        <v>1.7000000000000001E-2</v>
      </c>
      <c r="I257" s="239">
        <v>2.7E-2</v>
      </c>
      <c r="J257" s="240">
        <v>2.8000000000000001E-2</v>
      </c>
      <c r="K257" s="239">
        <v>1.0999999999999999E-2</v>
      </c>
      <c r="L257" s="240">
        <v>8.0000000000000002E-3</v>
      </c>
      <c r="M257" s="239">
        <v>0.35100000000000003</v>
      </c>
      <c r="N257" s="241">
        <v>0.32200000000000006</v>
      </c>
      <c r="P257" s="25">
        <f t="shared" ref="P257:W257" si="291">C257/C$263</f>
        <v>8.8235294117647058E-3</v>
      </c>
      <c r="Q257" s="25">
        <f t="shared" si="291"/>
        <v>3.9643211100099116E-3</v>
      </c>
      <c r="R257" s="25">
        <f t="shared" si="291"/>
        <v>0.10801656003010913</v>
      </c>
      <c r="S257" s="25">
        <f t="shared" si="291"/>
        <v>4.7094366447485332E-2</v>
      </c>
      <c r="T257" s="25">
        <f t="shared" si="291"/>
        <v>9.4607379375591296E-3</v>
      </c>
      <c r="U257" s="25">
        <f t="shared" si="291"/>
        <v>2.1000617665225449E-3</v>
      </c>
      <c r="V257" s="25">
        <f t="shared" si="291"/>
        <v>5.5635689264372555E-3</v>
      </c>
      <c r="W257" s="25">
        <f t="shared" si="291"/>
        <v>2.3501762632197414E-3</v>
      </c>
      <c r="Z257" s="208"/>
    </row>
    <row r="258" spans="1:26" ht="13.8">
      <c r="A258" s="229"/>
      <c r="B258" s="238" t="s">
        <v>60</v>
      </c>
      <c r="C258" s="239">
        <v>0</v>
      </c>
      <c r="D258" s="240">
        <v>0</v>
      </c>
      <c r="E258" s="239">
        <v>0</v>
      </c>
      <c r="F258" s="240">
        <v>0</v>
      </c>
      <c r="G258" s="239">
        <v>0</v>
      </c>
      <c r="H258" s="240">
        <v>0</v>
      </c>
      <c r="I258" s="239">
        <v>0</v>
      </c>
      <c r="J258" s="240">
        <v>0</v>
      </c>
      <c r="K258" s="239">
        <v>0</v>
      </c>
      <c r="L258" s="240">
        <v>0</v>
      </c>
      <c r="M258" s="239">
        <v>0</v>
      </c>
      <c r="N258" s="241">
        <v>0</v>
      </c>
      <c r="P258" s="25">
        <f t="shared" ref="P258:W258" si="292">C258/C$263</f>
        <v>0</v>
      </c>
      <c r="Q258" s="25">
        <f t="shared" si="292"/>
        <v>0</v>
      </c>
      <c r="R258" s="25">
        <f t="shared" si="292"/>
        <v>0</v>
      </c>
      <c r="S258" s="25">
        <f t="shared" si="292"/>
        <v>0</v>
      </c>
      <c r="T258" s="25">
        <f t="shared" si="292"/>
        <v>0</v>
      </c>
      <c r="U258" s="25">
        <f t="shared" si="292"/>
        <v>0</v>
      </c>
      <c r="V258" s="25">
        <f t="shared" si="292"/>
        <v>0</v>
      </c>
      <c r="W258" s="25">
        <f t="shared" si="292"/>
        <v>0</v>
      </c>
      <c r="Z258" s="208"/>
    </row>
    <row r="259" spans="1:26" ht="13.8">
      <c r="A259" s="229"/>
      <c r="B259" s="238" t="s">
        <v>56</v>
      </c>
      <c r="C259" s="239">
        <v>0</v>
      </c>
      <c r="D259" s="240">
        <v>0</v>
      </c>
      <c r="E259" s="239">
        <v>0</v>
      </c>
      <c r="F259" s="240">
        <v>0</v>
      </c>
      <c r="G259" s="239">
        <v>1.4E-2</v>
      </c>
      <c r="H259" s="240">
        <v>8.0000000000000002E-3</v>
      </c>
      <c r="I259" s="239">
        <v>0</v>
      </c>
      <c r="J259" s="240">
        <v>0</v>
      </c>
      <c r="K259" s="239">
        <v>0.26400000000000001</v>
      </c>
      <c r="L259" s="240">
        <v>0.16300000000000001</v>
      </c>
      <c r="M259" s="239">
        <v>0.27800000000000002</v>
      </c>
      <c r="N259" s="241">
        <v>0.17100000000000001</v>
      </c>
      <c r="P259" s="25">
        <f t="shared" ref="P259:W259" si="293">C259/C$263</f>
        <v>0</v>
      </c>
      <c r="Q259" s="25">
        <f t="shared" si="293"/>
        <v>0</v>
      </c>
      <c r="R259" s="25">
        <f t="shared" si="293"/>
        <v>0</v>
      </c>
      <c r="S259" s="25">
        <f t="shared" si="293"/>
        <v>0</v>
      </c>
      <c r="T259" s="25">
        <f t="shared" si="293"/>
        <v>6.6225165562913916E-3</v>
      </c>
      <c r="U259" s="25">
        <f t="shared" si="293"/>
        <v>9.882643607164916E-4</v>
      </c>
      <c r="V259" s="25">
        <f t="shared" si="293"/>
        <v>0</v>
      </c>
      <c r="W259" s="25">
        <f t="shared" si="293"/>
        <v>0</v>
      </c>
      <c r="Z259" s="208"/>
    </row>
    <row r="260" spans="1:26" ht="13.8">
      <c r="A260" s="229"/>
      <c r="B260" s="238" t="s">
        <v>54</v>
      </c>
      <c r="C260" s="239">
        <v>0.23400000000000001</v>
      </c>
      <c r="D260" s="240">
        <v>0.38500000000000001</v>
      </c>
      <c r="E260" s="239">
        <v>0.74199999999999999</v>
      </c>
      <c r="F260" s="240">
        <v>1.659</v>
      </c>
      <c r="G260" s="239">
        <v>1.252</v>
      </c>
      <c r="H260" s="240">
        <v>6.0410000000000004</v>
      </c>
      <c r="I260" s="239">
        <v>1.7330000000000001</v>
      </c>
      <c r="J260" s="240">
        <v>7.3520000000000003</v>
      </c>
      <c r="K260" s="239">
        <v>1.7999999999999999E-2</v>
      </c>
      <c r="L260" s="240">
        <v>5.5E-2</v>
      </c>
      <c r="M260" s="239">
        <v>3.9789999999999996</v>
      </c>
      <c r="N260" s="241">
        <v>15.492000000000001</v>
      </c>
      <c r="P260" s="25">
        <f t="shared" ref="P260:W260" si="294">C260/C$263</f>
        <v>0.34411764705882353</v>
      </c>
      <c r="Q260" s="25">
        <f t="shared" si="294"/>
        <v>0.38156590683845398</v>
      </c>
      <c r="R260" s="25">
        <f t="shared" si="294"/>
        <v>0.27926232593150169</v>
      </c>
      <c r="S260" s="25">
        <f t="shared" si="294"/>
        <v>0.29482850542029498</v>
      </c>
      <c r="T260" s="25">
        <f t="shared" si="294"/>
        <v>0.59224219489120156</v>
      </c>
      <c r="U260" s="25">
        <f t="shared" si="294"/>
        <v>0.74626312538604078</v>
      </c>
      <c r="V260" s="25">
        <f t="shared" si="294"/>
        <v>0.35709870183391718</v>
      </c>
      <c r="W260" s="25">
        <f t="shared" si="294"/>
        <v>0.61708913882826932</v>
      </c>
      <c r="Z260" s="208"/>
    </row>
    <row r="261" spans="1:26" ht="13.8">
      <c r="A261" s="229"/>
      <c r="B261" s="238" t="s">
        <v>55</v>
      </c>
      <c r="C261" s="239">
        <v>0</v>
      </c>
      <c r="D261" s="240">
        <v>0</v>
      </c>
      <c r="E261" s="239">
        <v>0</v>
      </c>
      <c r="F261" s="240">
        <v>0</v>
      </c>
      <c r="G261" s="239">
        <v>6.0999999999999999E-2</v>
      </c>
      <c r="H261" s="240">
        <v>0.151</v>
      </c>
      <c r="I261" s="239">
        <v>0</v>
      </c>
      <c r="J261" s="240">
        <v>0</v>
      </c>
      <c r="K261" s="239">
        <v>7.8E-2</v>
      </c>
      <c r="L261" s="240">
        <v>7.1999999999999995E-2</v>
      </c>
      <c r="M261" s="239">
        <v>0.13900000000000001</v>
      </c>
      <c r="N261" s="241">
        <v>0.22299999999999998</v>
      </c>
      <c r="P261" s="25">
        <f t="shared" ref="P261:W261" si="295">C261/C$263</f>
        <v>0</v>
      </c>
      <c r="Q261" s="25">
        <f t="shared" si="295"/>
        <v>0</v>
      </c>
      <c r="R261" s="25">
        <f t="shared" si="295"/>
        <v>0</v>
      </c>
      <c r="S261" s="25">
        <f t="shared" si="295"/>
        <v>0</v>
      </c>
      <c r="T261" s="25">
        <f t="shared" si="295"/>
        <v>2.8855250709555347E-2</v>
      </c>
      <c r="U261" s="25">
        <f t="shared" si="295"/>
        <v>1.8653489808523778E-2</v>
      </c>
      <c r="V261" s="25">
        <f t="shared" si="295"/>
        <v>0</v>
      </c>
      <c r="W261" s="25">
        <f t="shared" si="295"/>
        <v>0</v>
      </c>
      <c r="Z261" s="208"/>
    </row>
    <row r="262" spans="1:26" ht="13.8">
      <c r="A262" s="229"/>
      <c r="B262" s="238" t="s">
        <v>53</v>
      </c>
      <c r="C262" s="239">
        <v>0</v>
      </c>
      <c r="D262" s="240">
        <v>0</v>
      </c>
      <c r="E262" s="239">
        <v>0</v>
      </c>
      <c r="F262" s="240">
        <v>0</v>
      </c>
      <c r="G262" s="239">
        <v>0</v>
      </c>
      <c r="H262" s="240">
        <v>0</v>
      </c>
      <c r="I262" s="239">
        <v>0</v>
      </c>
      <c r="J262" s="240">
        <v>0</v>
      </c>
      <c r="K262" s="239">
        <v>0.51100000000000001</v>
      </c>
      <c r="L262" s="240">
        <v>9.1999999999999998E-2</v>
      </c>
      <c r="M262" s="239">
        <v>0.51100000000000001</v>
      </c>
      <c r="N262" s="241">
        <v>9.1999999999999998E-2</v>
      </c>
      <c r="P262" s="25">
        <f t="shared" ref="P262:W262" si="296">C262/C$263</f>
        <v>0</v>
      </c>
      <c r="Q262" s="25">
        <f t="shared" si="296"/>
        <v>0</v>
      </c>
      <c r="R262" s="25">
        <f t="shared" si="296"/>
        <v>0</v>
      </c>
      <c r="S262" s="25">
        <f t="shared" si="296"/>
        <v>0</v>
      </c>
      <c r="T262" s="25">
        <f t="shared" si="296"/>
        <v>0</v>
      </c>
      <c r="U262" s="25">
        <f t="shared" si="296"/>
        <v>0</v>
      </c>
      <c r="V262" s="25">
        <f t="shared" si="296"/>
        <v>0</v>
      </c>
      <c r="W262" s="25">
        <f t="shared" si="296"/>
        <v>0</v>
      </c>
      <c r="Z262" s="208"/>
    </row>
    <row r="263" spans="1:26" ht="13.8">
      <c r="A263" s="234" t="s">
        <v>2558</v>
      </c>
      <c r="B263" s="225"/>
      <c r="C263" s="235">
        <v>0.68</v>
      </c>
      <c r="D263" s="236">
        <v>1.0089999999999999</v>
      </c>
      <c r="E263" s="235">
        <v>2.657</v>
      </c>
      <c r="F263" s="236">
        <v>5.6270000000000007</v>
      </c>
      <c r="G263" s="235">
        <v>2.1139999999999999</v>
      </c>
      <c r="H263" s="236">
        <v>8.0950000000000006</v>
      </c>
      <c r="I263" s="235">
        <v>4.8529999999999998</v>
      </c>
      <c r="J263" s="236">
        <v>11.914</v>
      </c>
      <c r="K263" s="235">
        <v>2.0739999999999998</v>
      </c>
      <c r="L263" s="236">
        <v>1.4870000000000001</v>
      </c>
      <c r="M263" s="235">
        <v>12.377999999999998</v>
      </c>
      <c r="N263" s="237">
        <v>28.131999999999998</v>
      </c>
      <c r="P263" s="25"/>
      <c r="Q263" s="25"/>
      <c r="R263" s="25"/>
      <c r="S263" s="25"/>
      <c r="T263" s="25"/>
      <c r="U263" s="25"/>
      <c r="V263" s="25"/>
      <c r="W263" s="25"/>
      <c r="Z263" s="208"/>
    </row>
    <row r="264" spans="1:26" ht="13.8">
      <c r="A264" s="234" t="s">
        <v>289</v>
      </c>
      <c r="B264" s="234" t="s">
        <v>59</v>
      </c>
      <c r="C264" s="235">
        <v>2E-3</v>
      </c>
      <c r="D264" s="236">
        <v>4.0000000000000001E-3</v>
      </c>
      <c r="E264" s="235">
        <v>2E-3</v>
      </c>
      <c r="F264" s="236">
        <v>0.01</v>
      </c>
      <c r="G264" s="235">
        <v>2E-3</v>
      </c>
      <c r="H264" s="236">
        <v>8.0000000000000002E-3</v>
      </c>
      <c r="I264" s="235">
        <v>4.0000000000000001E-3</v>
      </c>
      <c r="J264" s="236">
        <v>2.3E-2</v>
      </c>
      <c r="K264" s="235">
        <v>2E-3</v>
      </c>
      <c r="L264" s="236">
        <v>7.0000000000000001E-3</v>
      </c>
      <c r="M264" s="235">
        <v>1.2E-2</v>
      </c>
      <c r="N264" s="237">
        <v>5.1999999999999998E-2</v>
      </c>
      <c r="P264" s="25">
        <f t="shared" ref="P264:W264" si="297">C264/C$273</f>
        <v>8.1433224755700329E-4</v>
      </c>
      <c r="Q264" s="25">
        <f t="shared" si="297"/>
        <v>5.8590889116742349E-4</v>
      </c>
      <c r="R264" s="25">
        <f t="shared" si="297"/>
        <v>8.0224628961091072E-4</v>
      </c>
      <c r="S264" s="25">
        <f t="shared" si="297"/>
        <v>1.419244961680386E-3</v>
      </c>
      <c r="T264" s="25">
        <f t="shared" si="297"/>
        <v>8.4781687155574385E-4</v>
      </c>
      <c r="U264" s="25">
        <f t="shared" si="297"/>
        <v>1.2311480455524776E-3</v>
      </c>
      <c r="V264" s="25">
        <f t="shared" si="297"/>
        <v>1.5917230401910065E-3</v>
      </c>
      <c r="W264" s="25">
        <f t="shared" si="297"/>
        <v>3.3107816323592913E-3</v>
      </c>
      <c r="Z264" s="208"/>
    </row>
    <row r="265" spans="1:26" ht="13.8">
      <c r="A265" s="229"/>
      <c r="B265" s="238" t="s">
        <v>58</v>
      </c>
      <c r="C265" s="239">
        <v>1E-3</v>
      </c>
      <c r="D265" s="240">
        <v>1E-3</v>
      </c>
      <c r="E265" s="239">
        <v>1E-3</v>
      </c>
      <c r="F265" s="240">
        <v>2E-3</v>
      </c>
      <c r="G265" s="239">
        <v>0</v>
      </c>
      <c r="H265" s="240">
        <v>0</v>
      </c>
      <c r="I265" s="239">
        <v>0</v>
      </c>
      <c r="J265" s="240">
        <v>0</v>
      </c>
      <c r="K265" s="239">
        <v>0.17299999999999999</v>
      </c>
      <c r="L265" s="240">
        <v>1.2210000000000001</v>
      </c>
      <c r="M265" s="239">
        <v>0.17499999999999999</v>
      </c>
      <c r="N265" s="241">
        <v>1.224</v>
      </c>
      <c r="P265" s="25">
        <f t="shared" ref="P265:W265" si="298">C265/C$273</f>
        <v>4.0716612377850165E-4</v>
      </c>
      <c r="Q265" s="25">
        <f t="shared" si="298"/>
        <v>1.4647722279185587E-4</v>
      </c>
      <c r="R265" s="25">
        <f t="shared" si="298"/>
        <v>4.0112314480545536E-4</v>
      </c>
      <c r="S265" s="25">
        <f t="shared" si="298"/>
        <v>2.838489923360772E-4</v>
      </c>
      <c r="T265" s="25">
        <f t="shared" si="298"/>
        <v>0</v>
      </c>
      <c r="U265" s="25">
        <f t="shared" si="298"/>
        <v>0</v>
      </c>
      <c r="V265" s="25">
        <f t="shared" si="298"/>
        <v>0</v>
      </c>
      <c r="W265" s="25">
        <f t="shared" si="298"/>
        <v>0</v>
      </c>
      <c r="Z265" s="208"/>
    </row>
    <row r="266" spans="1:26" ht="13.8">
      <c r="A266" s="229"/>
      <c r="B266" s="238" t="s">
        <v>57</v>
      </c>
      <c r="C266" s="239">
        <v>0.94799999999999995</v>
      </c>
      <c r="D266" s="240">
        <v>2.4390000000000001</v>
      </c>
      <c r="E266" s="239">
        <v>0.83899999999999997</v>
      </c>
      <c r="F266" s="240">
        <v>2.214</v>
      </c>
      <c r="G266" s="239">
        <v>0.82299999999999995</v>
      </c>
      <c r="H266" s="240">
        <v>2.0920000000000001</v>
      </c>
      <c r="I266" s="239">
        <v>0.877</v>
      </c>
      <c r="J266" s="240">
        <v>2.601</v>
      </c>
      <c r="K266" s="239">
        <v>0.80200000000000005</v>
      </c>
      <c r="L266" s="240">
        <v>2.0129999999999999</v>
      </c>
      <c r="M266" s="239">
        <v>4.2889999999999997</v>
      </c>
      <c r="N266" s="241">
        <v>11.359</v>
      </c>
      <c r="P266" s="25">
        <f t="shared" ref="P266:W266" si="299">C266/C$273</f>
        <v>0.38599348534201955</v>
      </c>
      <c r="Q266" s="25">
        <f t="shared" si="299"/>
        <v>0.35725794638933644</v>
      </c>
      <c r="R266" s="25">
        <f t="shared" si="299"/>
        <v>0.33654231849177701</v>
      </c>
      <c r="S266" s="25">
        <f t="shared" si="299"/>
        <v>0.31422083451603744</v>
      </c>
      <c r="T266" s="25">
        <f t="shared" si="299"/>
        <v>0.34887664264518858</v>
      </c>
      <c r="U266" s="25">
        <f t="shared" si="299"/>
        <v>0.32194521391197289</v>
      </c>
      <c r="V266" s="25">
        <f t="shared" si="299"/>
        <v>0.34898527656187817</v>
      </c>
      <c r="W266" s="25">
        <f t="shared" si="299"/>
        <v>0.37440621851158767</v>
      </c>
      <c r="Z266" s="208"/>
    </row>
    <row r="267" spans="1:26" ht="13.8">
      <c r="A267" s="229"/>
      <c r="B267" s="238" t="s">
        <v>61</v>
      </c>
      <c r="C267" s="239">
        <v>0.17699999999999999</v>
      </c>
      <c r="D267" s="240">
        <v>0.436</v>
      </c>
      <c r="E267" s="239">
        <v>0.185</v>
      </c>
      <c r="F267" s="240">
        <v>0.39400000000000002</v>
      </c>
      <c r="G267" s="239">
        <v>0.16900000000000001</v>
      </c>
      <c r="H267" s="240">
        <v>0.40799999999999997</v>
      </c>
      <c r="I267" s="239">
        <v>0.214</v>
      </c>
      <c r="J267" s="240">
        <v>0.52500000000000002</v>
      </c>
      <c r="K267" s="239">
        <v>0.221</v>
      </c>
      <c r="L267" s="240">
        <v>0.63100000000000001</v>
      </c>
      <c r="M267" s="239">
        <v>0.96599999999999997</v>
      </c>
      <c r="N267" s="241">
        <v>2.3940000000000001</v>
      </c>
      <c r="P267" s="25">
        <f t="shared" ref="P267:W267" si="300">C267/C$273</f>
        <v>7.2068403908794793E-2</v>
      </c>
      <c r="Q267" s="25">
        <f t="shared" si="300"/>
        <v>6.3864069137249152E-2</v>
      </c>
      <c r="R267" s="25">
        <f t="shared" si="300"/>
        <v>7.4207781789009247E-2</v>
      </c>
      <c r="S267" s="25">
        <f t="shared" si="300"/>
        <v>5.591825149020721E-2</v>
      </c>
      <c r="T267" s="25">
        <f t="shared" si="300"/>
        <v>7.1640525646460354E-2</v>
      </c>
      <c r="U267" s="25">
        <f t="shared" si="300"/>
        <v>6.2788550323176359E-2</v>
      </c>
      <c r="V267" s="25">
        <f t="shared" si="300"/>
        <v>8.5157182650218849E-2</v>
      </c>
      <c r="W267" s="25">
        <f t="shared" si="300"/>
        <v>7.5572189434288173E-2</v>
      </c>
      <c r="Z267" s="208"/>
    </row>
    <row r="268" spans="1:26" ht="13.8">
      <c r="A268" s="229"/>
      <c r="B268" s="238" t="s">
        <v>60</v>
      </c>
      <c r="C268" s="239">
        <v>8.2000000000000003E-2</v>
      </c>
      <c r="D268" s="240">
        <v>9.0999999999999998E-2</v>
      </c>
      <c r="E268" s="239">
        <v>0.105</v>
      </c>
      <c r="F268" s="240">
        <v>8.3000000000000004E-2</v>
      </c>
      <c r="G268" s="239">
        <v>0.10299999999999999</v>
      </c>
      <c r="H268" s="240">
        <v>0.152</v>
      </c>
      <c r="I268" s="239">
        <v>0.108</v>
      </c>
      <c r="J268" s="240">
        <v>0.16900000000000001</v>
      </c>
      <c r="K268" s="239">
        <v>0.13900000000000001</v>
      </c>
      <c r="L268" s="240">
        <v>0.17399999999999999</v>
      </c>
      <c r="M268" s="239">
        <v>0.53699999999999992</v>
      </c>
      <c r="N268" s="241">
        <v>0.66900000000000004</v>
      </c>
      <c r="P268" s="25">
        <f t="shared" ref="P268:W268" si="301">C268/C$273</f>
        <v>3.3387622149837134E-2</v>
      </c>
      <c r="Q268" s="25">
        <f t="shared" si="301"/>
        <v>1.3329427274058883E-2</v>
      </c>
      <c r="R268" s="25">
        <f t="shared" si="301"/>
        <v>4.2117930204572815E-2</v>
      </c>
      <c r="S268" s="25">
        <f t="shared" si="301"/>
        <v>1.1779733181947204E-2</v>
      </c>
      <c r="T268" s="25">
        <f t="shared" si="301"/>
        <v>4.3662568885120802E-2</v>
      </c>
      <c r="U268" s="25">
        <f t="shared" si="301"/>
        <v>2.3391812865497075E-2</v>
      </c>
      <c r="V268" s="25">
        <f t="shared" si="301"/>
        <v>4.2976522085157176E-2</v>
      </c>
      <c r="W268" s="25">
        <f t="shared" si="301"/>
        <v>2.43270476464661E-2</v>
      </c>
      <c r="Z268" s="208"/>
    </row>
    <row r="269" spans="1:26" ht="13.8">
      <c r="A269" s="229"/>
      <c r="B269" s="238" t="s">
        <v>56</v>
      </c>
      <c r="C269" s="239">
        <v>7.0000000000000001E-3</v>
      </c>
      <c r="D269" s="240">
        <v>4.0000000000000001E-3</v>
      </c>
      <c r="E269" s="239">
        <v>5.0000000000000001E-3</v>
      </c>
      <c r="F269" s="240">
        <v>7.0000000000000001E-3</v>
      </c>
      <c r="G269" s="239">
        <v>0</v>
      </c>
      <c r="H269" s="240">
        <v>0</v>
      </c>
      <c r="I269" s="239">
        <v>0</v>
      </c>
      <c r="J269" s="240">
        <v>0</v>
      </c>
      <c r="K269" s="239">
        <v>2.1000000000000001E-2</v>
      </c>
      <c r="L269" s="240">
        <v>6.6000000000000003E-2</v>
      </c>
      <c r="M269" s="239">
        <v>3.3000000000000002E-2</v>
      </c>
      <c r="N269" s="241">
        <v>7.6999999999999999E-2</v>
      </c>
      <c r="P269" s="25">
        <f t="shared" ref="P269:W269" si="302">C269/C$273</f>
        <v>2.8501628664495114E-3</v>
      </c>
      <c r="Q269" s="25">
        <f t="shared" si="302"/>
        <v>5.8590889116742349E-4</v>
      </c>
      <c r="R269" s="25">
        <f t="shared" si="302"/>
        <v>2.005615724027277E-3</v>
      </c>
      <c r="S269" s="25">
        <f t="shared" si="302"/>
        <v>9.934714731762702E-4</v>
      </c>
      <c r="T269" s="25">
        <f t="shared" si="302"/>
        <v>0</v>
      </c>
      <c r="U269" s="25">
        <f t="shared" si="302"/>
        <v>0</v>
      </c>
      <c r="V269" s="25">
        <f t="shared" si="302"/>
        <v>0</v>
      </c>
      <c r="W269" s="25">
        <f t="shared" si="302"/>
        <v>0</v>
      </c>
      <c r="Z269" s="208"/>
    </row>
    <row r="270" spans="1:26" ht="13.8">
      <c r="A270" s="229"/>
      <c r="B270" s="238" t="s">
        <v>54</v>
      </c>
      <c r="C270" s="239">
        <v>0.432</v>
      </c>
      <c r="D270" s="240">
        <v>1.27</v>
      </c>
      <c r="E270" s="239">
        <v>0.40699999999999997</v>
      </c>
      <c r="F270" s="240">
        <v>1.02</v>
      </c>
      <c r="G270" s="239">
        <v>0.374</v>
      </c>
      <c r="H270" s="240">
        <v>0.83399999999999996</v>
      </c>
      <c r="I270" s="239">
        <v>0.34200000000000003</v>
      </c>
      <c r="J270" s="240">
        <v>0.78400000000000003</v>
      </c>
      <c r="K270" s="239">
        <v>0.45400000000000001</v>
      </c>
      <c r="L270" s="240">
        <v>1.288</v>
      </c>
      <c r="M270" s="239">
        <v>2.0090000000000003</v>
      </c>
      <c r="N270" s="241">
        <v>5.1960000000000006</v>
      </c>
      <c r="P270" s="25">
        <f t="shared" ref="P270:W270" si="303">C270/C$273</f>
        <v>0.1758957654723127</v>
      </c>
      <c r="Q270" s="25">
        <f t="shared" si="303"/>
        <v>0.18602607294565696</v>
      </c>
      <c r="R270" s="25">
        <f t="shared" si="303"/>
        <v>0.16325711993582032</v>
      </c>
      <c r="S270" s="25">
        <f t="shared" si="303"/>
        <v>0.14476298609139937</v>
      </c>
      <c r="T270" s="25">
        <f t="shared" si="303"/>
        <v>0.1585417549809241</v>
      </c>
      <c r="U270" s="25">
        <f t="shared" si="303"/>
        <v>0.12834718374884579</v>
      </c>
      <c r="V270" s="25">
        <f t="shared" si="303"/>
        <v>0.13609231993633106</v>
      </c>
      <c r="W270" s="25">
        <f t="shared" si="303"/>
        <v>0.11285446955520367</v>
      </c>
      <c r="Z270" s="208"/>
    </row>
    <row r="271" spans="1:26" ht="13.8">
      <c r="A271" s="229"/>
      <c r="B271" s="238" t="s">
        <v>55</v>
      </c>
      <c r="C271" s="239">
        <v>0.51400000000000001</v>
      </c>
      <c r="D271" s="240">
        <v>2.2789999999999999</v>
      </c>
      <c r="E271" s="239">
        <v>0.57699999999999996</v>
      </c>
      <c r="F271" s="240">
        <v>2.976</v>
      </c>
      <c r="G271" s="239">
        <v>0.55100000000000005</v>
      </c>
      <c r="H271" s="240">
        <v>2.706</v>
      </c>
      <c r="I271" s="239">
        <v>0.52800000000000002</v>
      </c>
      <c r="J271" s="240">
        <v>2.4820000000000002</v>
      </c>
      <c r="K271" s="239">
        <v>0.44</v>
      </c>
      <c r="L271" s="240">
        <v>1.677</v>
      </c>
      <c r="M271" s="239">
        <v>2.61</v>
      </c>
      <c r="N271" s="241">
        <v>12.120000000000001</v>
      </c>
      <c r="P271" s="25">
        <f t="shared" ref="P271:W271" si="304">C271/C$273</f>
        <v>0.20928338762214985</v>
      </c>
      <c r="Q271" s="25">
        <f t="shared" si="304"/>
        <v>0.33382159074263951</v>
      </c>
      <c r="R271" s="25">
        <f t="shared" si="304"/>
        <v>0.23144805455274772</v>
      </c>
      <c r="S271" s="25">
        <f t="shared" si="304"/>
        <v>0.42236730059608285</v>
      </c>
      <c r="T271" s="25">
        <f t="shared" si="304"/>
        <v>0.23357354811360745</v>
      </c>
      <c r="U271" s="25">
        <f t="shared" si="304"/>
        <v>0.41643582640812554</v>
      </c>
      <c r="V271" s="25">
        <f t="shared" si="304"/>
        <v>0.21010744130521286</v>
      </c>
      <c r="W271" s="25">
        <f t="shared" si="304"/>
        <v>0.35727652223981571</v>
      </c>
      <c r="Z271" s="208"/>
    </row>
    <row r="272" spans="1:26" ht="13.8">
      <c r="A272" s="229"/>
      <c r="B272" s="238" t="s">
        <v>53</v>
      </c>
      <c r="C272" s="239">
        <v>0.29299999999999998</v>
      </c>
      <c r="D272" s="240">
        <v>0.30299999999999999</v>
      </c>
      <c r="E272" s="239">
        <v>0.372</v>
      </c>
      <c r="F272" s="240">
        <v>0.34</v>
      </c>
      <c r="G272" s="239">
        <v>0.33700000000000002</v>
      </c>
      <c r="H272" s="240">
        <v>0.29799999999999999</v>
      </c>
      <c r="I272" s="239">
        <v>0.44</v>
      </c>
      <c r="J272" s="240">
        <v>0.36299999999999999</v>
      </c>
      <c r="K272" s="239">
        <v>0.56899999999999995</v>
      </c>
      <c r="L272" s="240">
        <v>0.42599999999999999</v>
      </c>
      <c r="M272" s="239">
        <v>2.0110000000000001</v>
      </c>
      <c r="N272" s="241">
        <v>1.73</v>
      </c>
      <c r="P272" s="25">
        <f t="shared" ref="P272:W272" si="305">C272/C$273</f>
        <v>0.11929967426710097</v>
      </c>
      <c r="Q272" s="25">
        <f t="shared" si="305"/>
        <v>4.4382598505932326E-2</v>
      </c>
      <c r="R272" s="25">
        <f t="shared" si="305"/>
        <v>0.14921780986762939</v>
      </c>
      <c r="S272" s="25">
        <f t="shared" si="305"/>
        <v>4.8254328697133128E-2</v>
      </c>
      <c r="T272" s="25">
        <f t="shared" si="305"/>
        <v>0.14285714285714285</v>
      </c>
      <c r="U272" s="25">
        <f t="shared" si="305"/>
        <v>4.5860264696829793E-2</v>
      </c>
      <c r="V272" s="25">
        <f t="shared" si="305"/>
        <v>0.17508953442101072</v>
      </c>
      <c r="W272" s="25">
        <f t="shared" si="305"/>
        <v>5.2252770980279251E-2</v>
      </c>
      <c r="Z272" s="208"/>
    </row>
    <row r="273" spans="1:26" ht="13.8">
      <c r="A273" s="234" t="s">
        <v>2559</v>
      </c>
      <c r="B273" s="225"/>
      <c r="C273" s="235">
        <v>2.456</v>
      </c>
      <c r="D273" s="236">
        <v>6.827</v>
      </c>
      <c r="E273" s="235">
        <v>2.4929999999999994</v>
      </c>
      <c r="F273" s="236">
        <v>7.0460000000000003</v>
      </c>
      <c r="G273" s="235">
        <v>2.3590000000000004</v>
      </c>
      <c r="H273" s="236">
        <v>6.4980000000000002</v>
      </c>
      <c r="I273" s="235">
        <v>2.5130000000000003</v>
      </c>
      <c r="J273" s="236">
        <v>6.947000000000001</v>
      </c>
      <c r="K273" s="235">
        <v>2.8210000000000002</v>
      </c>
      <c r="L273" s="236">
        <v>7.5030000000000001</v>
      </c>
      <c r="M273" s="235">
        <v>12.641999999999999</v>
      </c>
      <c r="N273" s="237">
        <v>34.820999999999998</v>
      </c>
      <c r="P273" s="25"/>
      <c r="Q273" s="25"/>
      <c r="R273" s="25"/>
      <c r="S273" s="25"/>
      <c r="T273" s="25"/>
      <c r="U273" s="25"/>
      <c r="V273" s="25"/>
      <c r="W273" s="25"/>
      <c r="Z273" s="208"/>
    </row>
    <row r="274" spans="1:26" ht="13.8">
      <c r="A274" s="234" t="s">
        <v>18</v>
      </c>
      <c r="B274" s="234" t="s">
        <v>59</v>
      </c>
      <c r="C274" s="235">
        <v>4.0000000000000001E-3</v>
      </c>
      <c r="D274" s="236">
        <v>6.0000000000000001E-3</v>
      </c>
      <c r="E274" s="235">
        <v>1E-3</v>
      </c>
      <c r="F274" s="236">
        <v>1E-3</v>
      </c>
      <c r="G274" s="235">
        <v>2.5000000000000001E-2</v>
      </c>
      <c r="H274" s="236">
        <v>2.8000000000000001E-2</v>
      </c>
      <c r="I274" s="235">
        <v>1E-3</v>
      </c>
      <c r="J274" s="236">
        <v>1E-3</v>
      </c>
      <c r="K274" s="235">
        <v>3.0000000000000001E-3</v>
      </c>
      <c r="L274" s="236">
        <v>7.0000000000000001E-3</v>
      </c>
      <c r="M274" s="235">
        <v>3.4000000000000002E-2</v>
      </c>
      <c r="N274" s="237">
        <v>4.3000000000000003E-2</v>
      </c>
      <c r="P274" s="25">
        <f t="shared" ref="P274:W274" si="306">C274/C$283</f>
        <v>5.3475935828877011E-3</v>
      </c>
      <c r="Q274" s="25">
        <f t="shared" si="306"/>
        <v>7.8125E-3</v>
      </c>
      <c r="R274" s="25">
        <f t="shared" si="306"/>
        <v>1.3869625520110953E-3</v>
      </c>
      <c r="S274" s="25">
        <f t="shared" si="306"/>
        <v>1.2091898428053206E-3</v>
      </c>
      <c r="T274" s="25">
        <f t="shared" si="306"/>
        <v>4.0128410914927769E-2</v>
      </c>
      <c r="U274" s="25">
        <f t="shared" si="306"/>
        <v>3.3898305084745763E-2</v>
      </c>
      <c r="V274" s="25">
        <f t="shared" si="306"/>
        <v>1.4409221902017292E-3</v>
      </c>
      <c r="W274" s="25">
        <f t="shared" si="306"/>
        <v>9.7847358121330719E-4</v>
      </c>
      <c r="Z274" s="208"/>
    </row>
    <row r="275" spans="1:26" ht="13.8">
      <c r="A275" s="229"/>
      <c r="B275" s="238" t="s">
        <v>58</v>
      </c>
      <c r="C275" s="239">
        <v>1.0999999999999999E-2</v>
      </c>
      <c r="D275" s="240">
        <v>1.2999999999999999E-2</v>
      </c>
      <c r="E275" s="239">
        <v>4.0000000000000001E-3</v>
      </c>
      <c r="F275" s="240">
        <v>1.4E-2</v>
      </c>
      <c r="G275" s="239">
        <v>3.1E-2</v>
      </c>
      <c r="H275" s="240">
        <v>2.1000000000000001E-2</v>
      </c>
      <c r="I275" s="239">
        <v>1.2E-2</v>
      </c>
      <c r="J275" s="240">
        <v>1.6E-2</v>
      </c>
      <c r="K275" s="239">
        <v>3.5999999999999997E-2</v>
      </c>
      <c r="L275" s="240">
        <v>9.6000000000000002E-2</v>
      </c>
      <c r="M275" s="239">
        <v>9.4E-2</v>
      </c>
      <c r="N275" s="241">
        <v>0.16</v>
      </c>
      <c r="P275" s="25">
        <f t="shared" ref="P275:W275" si="307">C275/C$283</f>
        <v>1.4705882352941176E-2</v>
      </c>
      <c r="Q275" s="25">
        <f t="shared" si="307"/>
        <v>1.6927083333333332E-2</v>
      </c>
      <c r="R275" s="25">
        <f t="shared" si="307"/>
        <v>5.5478502080443812E-3</v>
      </c>
      <c r="S275" s="25">
        <f t="shared" si="307"/>
        <v>1.6928657799274487E-2</v>
      </c>
      <c r="T275" s="25">
        <f t="shared" si="307"/>
        <v>4.9759229534510431E-2</v>
      </c>
      <c r="U275" s="25">
        <f t="shared" si="307"/>
        <v>2.542372881355932E-2</v>
      </c>
      <c r="V275" s="25">
        <f t="shared" si="307"/>
        <v>1.7291066282420751E-2</v>
      </c>
      <c r="W275" s="25">
        <f t="shared" si="307"/>
        <v>1.5655577299412915E-2</v>
      </c>
      <c r="Z275" s="208"/>
    </row>
    <row r="276" spans="1:26" ht="13.8">
      <c r="A276" s="229"/>
      <c r="B276" s="238" t="s">
        <v>57</v>
      </c>
      <c r="C276" s="239">
        <v>0.192</v>
      </c>
      <c r="D276" s="240">
        <v>0.23699999999999999</v>
      </c>
      <c r="E276" s="239">
        <v>0.27500000000000002</v>
      </c>
      <c r="F276" s="240">
        <v>0.30499999999999999</v>
      </c>
      <c r="G276" s="239">
        <v>0.188</v>
      </c>
      <c r="H276" s="240">
        <v>0.27700000000000002</v>
      </c>
      <c r="I276" s="239">
        <v>0.28299999999999997</v>
      </c>
      <c r="J276" s="240">
        <v>0.40600000000000003</v>
      </c>
      <c r="K276" s="239">
        <v>0.11899999999999999</v>
      </c>
      <c r="L276" s="240">
        <v>0.23400000000000001</v>
      </c>
      <c r="M276" s="239">
        <v>1.0569999999999999</v>
      </c>
      <c r="N276" s="241">
        <v>1.4590000000000001</v>
      </c>
      <c r="P276" s="25">
        <f t="shared" ref="P276:W276" si="308">C276/C$283</f>
        <v>0.25668449197860965</v>
      </c>
      <c r="Q276" s="25">
        <f t="shared" si="308"/>
        <v>0.30859375</v>
      </c>
      <c r="R276" s="25">
        <f t="shared" si="308"/>
        <v>0.38141470180305126</v>
      </c>
      <c r="S276" s="25">
        <f t="shared" si="308"/>
        <v>0.36880290205562272</v>
      </c>
      <c r="T276" s="25">
        <f t="shared" si="308"/>
        <v>0.3017656500802568</v>
      </c>
      <c r="U276" s="25">
        <f t="shared" si="308"/>
        <v>0.33535108958837773</v>
      </c>
      <c r="V276" s="25">
        <f t="shared" si="308"/>
        <v>0.40778097982708933</v>
      </c>
      <c r="W276" s="25">
        <f t="shared" si="308"/>
        <v>0.39726027397260277</v>
      </c>
      <c r="Z276" s="208"/>
    </row>
    <row r="277" spans="1:26" ht="13.8">
      <c r="A277" s="229"/>
      <c r="B277" s="238" t="s">
        <v>61</v>
      </c>
      <c r="C277" s="239">
        <v>0.14000000000000001</v>
      </c>
      <c r="D277" s="240">
        <v>0.154</v>
      </c>
      <c r="E277" s="239">
        <v>0.16300000000000001</v>
      </c>
      <c r="F277" s="240">
        <v>0.192</v>
      </c>
      <c r="G277" s="239">
        <v>0.153</v>
      </c>
      <c r="H277" s="240">
        <v>0.14000000000000001</v>
      </c>
      <c r="I277" s="239">
        <v>0.10199999999999999</v>
      </c>
      <c r="J277" s="240">
        <v>0.153</v>
      </c>
      <c r="K277" s="239">
        <v>0.113</v>
      </c>
      <c r="L277" s="240">
        <v>0.215</v>
      </c>
      <c r="M277" s="239">
        <v>0.67100000000000004</v>
      </c>
      <c r="N277" s="241">
        <v>0.85399999999999998</v>
      </c>
      <c r="P277" s="25">
        <f t="shared" ref="P277:W277" si="309">C277/C$283</f>
        <v>0.18716577540106955</v>
      </c>
      <c r="Q277" s="25">
        <f t="shared" si="309"/>
        <v>0.20052083333333331</v>
      </c>
      <c r="R277" s="25">
        <f t="shared" si="309"/>
        <v>0.22607489597780855</v>
      </c>
      <c r="S277" s="25">
        <f t="shared" si="309"/>
        <v>0.23216444981862153</v>
      </c>
      <c r="T277" s="25">
        <f t="shared" si="309"/>
        <v>0.24558587479935795</v>
      </c>
      <c r="U277" s="25">
        <f t="shared" si="309"/>
        <v>0.16949152542372881</v>
      </c>
      <c r="V277" s="25">
        <f t="shared" si="309"/>
        <v>0.14697406340057637</v>
      </c>
      <c r="W277" s="25">
        <f t="shared" si="309"/>
        <v>0.149706457925636</v>
      </c>
      <c r="Z277" s="208"/>
    </row>
    <row r="278" spans="1:26" ht="13.8">
      <c r="A278" s="229"/>
      <c r="B278" s="238" t="s">
        <v>60</v>
      </c>
      <c r="C278" s="239">
        <v>9.9000000000000005E-2</v>
      </c>
      <c r="D278" s="240">
        <v>4.9000000000000002E-2</v>
      </c>
      <c r="E278" s="239">
        <v>2.4E-2</v>
      </c>
      <c r="F278" s="240">
        <v>4.0000000000000001E-3</v>
      </c>
      <c r="G278" s="239">
        <v>5.3999999999999999E-2</v>
      </c>
      <c r="H278" s="240">
        <v>3.7999999999999999E-2</v>
      </c>
      <c r="I278" s="239">
        <v>3.1E-2</v>
      </c>
      <c r="J278" s="240">
        <v>0.01</v>
      </c>
      <c r="K278" s="239">
        <v>7.9000000000000001E-2</v>
      </c>
      <c r="L278" s="240">
        <v>9.2999999999999999E-2</v>
      </c>
      <c r="M278" s="239">
        <v>0.28699999999999998</v>
      </c>
      <c r="N278" s="241">
        <v>0.19400000000000001</v>
      </c>
      <c r="P278" s="25">
        <f t="shared" ref="P278:W278" si="310">C278/C$283</f>
        <v>0.13235294117647059</v>
      </c>
      <c r="Q278" s="25">
        <f t="shared" si="310"/>
        <v>6.3802083333333329E-2</v>
      </c>
      <c r="R278" s="25">
        <f t="shared" si="310"/>
        <v>3.3287101248266289E-2</v>
      </c>
      <c r="S278" s="25">
        <f t="shared" si="310"/>
        <v>4.8367593712212824E-3</v>
      </c>
      <c r="T278" s="25">
        <f t="shared" si="310"/>
        <v>8.6677367576243974E-2</v>
      </c>
      <c r="U278" s="25">
        <f t="shared" si="310"/>
        <v>4.6004842615012101E-2</v>
      </c>
      <c r="V278" s="25">
        <f t="shared" si="310"/>
        <v>4.4668587896253602E-2</v>
      </c>
      <c r="W278" s="25">
        <f t="shared" si="310"/>
        <v>9.7847358121330719E-3</v>
      </c>
      <c r="Z278" s="208"/>
    </row>
    <row r="279" spans="1:26" ht="13.8">
      <c r="A279" s="229"/>
      <c r="B279" s="238" t="s">
        <v>56</v>
      </c>
      <c r="C279" s="239">
        <v>7.2999999999999995E-2</v>
      </c>
      <c r="D279" s="240">
        <v>2.5000000000000001E-2</v>
      </c>
      <c r="E279" s="239">
        <v>3.5999999999999997E-2</v>
      </c>
      <c r="F279" s="240">
        <v>0.02</v>
      </c>
      <c r="G279" s="239">
        <v>3.2000000000000001E-2</v>
      </c>
      <c r="H279" s="240">
        <v>0.04</v>
      </c>
      <c r="I279" s="239">
        <v>0.02</v>
      </c>
      <c r="J279" s="240">
        <v>1.0999999999999999E-2</v>
      </c>
      <c r="K279" s="239">
        <v>5.1999999999999998E-2</v>
      </c>
      <c r="L279" s="240">
        <v>4.2999999999999997E-2</v>
      </c>
      <c r="M279" s="239">
        <v>0.21299999999999997</v>
      </c>
      <c r="N279" s="241">
        <v>0.13899999999999998</v>
      </c>
      <c r="P279" s="25">
        <f t="shared" ref="P279:W279" si="311">C279/C$283</f>
        <v>9.7593582887700522E-2</v>
      </c>
      <c r="Q279" s="25">
        <f t="shared" si="311"/>
        <v>3.2552083333333336E-2</v>
      </c>
      <c r="R279" s="25">
        <f t="shared" si="311"/>
        <v>4.993065187239943E-2</v>
      </c>
      <c r="S279" s="25">
        <f t="shared" si="311"/>
        <v>2.4183796856106412E-2</v>
      </c>
      <c r="T279" s="25">
        <f t="shared" si="311"/>
        <v>5.1364365971107544E-2</v>
      </c>
      <c r="U279" s="25">
        <f t="shared" si="311"/>
        <v>4.8426150121065374E-2</v>
      </c>
      <c r="V279" s="25">
        <f t="shared" si="311"/>
        <v>2.8818443804034585E-2</v>
      </c>
      <c r="W279" s="25">
        <f t="shared" si="311"/>
        <v>1.0763209393346379E-2</v>
      </c>
      <c r="Z279" s="208"/>
    </row>
    <row r="280" spans="1:26" ht="13.8">
      <c r="A280" s="229"/>
      <c r="B280" s="238" t="s">
        <v>54</v>
      </c>
      <c r="C280" s="239">
        <v>0.04</v>
      </c>
      <c r="D280" s="240">
        <v>0.10299999999999999</v>
      </c>
      <c r="E280" s="239">
        <v>6.6000000000000003E-2</v>
      </c>
      <c r="F280" s="240">
        <v>0.14299999999999999</v>
      </c>
      <c r="G280" s="239">
        <v>4.9000000000000002E-2</v>
      </c>
      <c r="H280" s="240">
        <v>0.16900000000000001</v>
      </c>
      <c r="I280" s="239">
        <v>5.8000000000000003E-2</v>
      </c>
      <c r="J280" s="240">
        <v>0.127</v>
      </c>
      <c r="K280" s="239">
        <v>8.2000000000000003E-2</v>
      </c>
      <c r="L280" s="240">
        <v>0.153</v>
      </c>
      <c r="M280" s="239">
        <v>0.29500000000000004</v>
      </c>
      <c r="N280" s="241">
        <v>0.69500000000000006</v>
      </c>
      <c r="P280" s="25">
        <f t="shared" ref="P280:W280" si="312">C280/C$283</f>
        <v>5.3475935828877004E-2</v>
      </c>
      <c r="Q280" s="25">
        <f t="shared" si="312"/>
        <v>0.13411458333333331</v>
      </c>
      <c r="R280" s="25">
        <f t="shared" si="312"/>
        <v>9.1539528432732289E-2</v>
      </c>
      <c r="S280" s="25">
        <f t="shared" si="312"/>
        <v>0.17291414752116083</v>
      </c>
      <c r="T280" s="25">
        <f t="shared" si="312"/>
        <v>7.8651685393258425E-2</v>
      </c>
      <c r="U280" s="25">
        <f t="shared" si="312"/>
        <v>0.20460048426150121</v>
      </c>
      <c r="V280" s="25">
        <f t="shared" si="312"/>
        <v>8.3573487031700297E-2</v>
      </c>
      <c r="W280" s="25">
        <f t="shared" si="312"/>
        <v>0.12426614481409001</v>
      </c>
      <c r="Z280" s="208"/>
    </row>
    <row r="281" spans="1:26" ht="13.8">
      <c r="A281" s="229"/>
      <c r="B281" s="238" t="s">
        <v>55</v>
      </c>
      <c r="C281" s="239">
        <v>9.6000000000000002E-2</v>
      </c>
      <c r="D281" s="240">
        <v>0.105</v>
      </c>
      <c r="E281" s="239">
        <v>5.3999999999999999E-2</v>
      </c>
      <c r="F281" s="240">
        <v>8.8999999999999996E-2</v>
      </c>
      <c r="G281" s="239">
        <v>6.0999999999999999E-2</v>
      </c>
      <c r="H281" s="240">
        <v>8.6999999999999994E-2</v>
      </c>
      <c r="I281" s="239">
        <v>0.123</v>
      </c>
      <c r="J281" s="240">
        <v>0.21</v>
      </c>
      <c r="K281" s="239">
        <v>0.09</v>
      </c>
      <c r="L281" s="240">
        <v>0.13</v>
      </c>
      <c r="M281" s="239">
        <v>0.42399999999999993</v>
      </c>
      <c r="N281" s="241">
        <v>0.621</v>
      </c>
      <c r="P281" s="25">
        <f t="shared" ref="P281:W281" si="313">C281/C$283</f>
        <v>0.12834224598930483</v>
      </c>
      <c r="Q281" s="25">
        <f t="shared" si="313"/>
        <v>0.13671875</v>
      </c>
      <c r="R281" s="25">
        <f t="shared" si="313"/>
        <v>7.4895977808599148E-2</v>
      </c>
      <c r="S281" s="25">
        <f t="shared" si="313"/>
        <v>0.10761789600967352</v>
      </c>
      <c r="T281" s="25">
        <f t="shared" si="313"/>
        <v>9.7913322632423749E-2</v>
      </c>
      <c r="U281" s="25">
        <f t="shared" si="313"/>
        <v>0.10532687651331718</v>
      </c>
      <c r="V281" s="25">
        <f t="shared" si="313"/>
        <v>0.17723342939481268</v>
      </c>
      <c r="W281" s="25">
        <f t="shared" si="313"/>
        <v>0.20547945205479451</v>
      </c>
      <c r="Z281" s="208"/>
    </row>
    <row r="282" spans="1:26" ht="13.8">
      <c r="A282" s="229"/>
      <c r="B282" s="238" t="s">
        <v>53</v>
      </c>
      <c r="C282" s="239">
        <v>9.2999999999999999E-2</v>
      </c>
      <c r="D282" s="240">
        <v>7.5999999999999998E-2</v>
      </c>
      <c r="E282" s="239">
        <v>9.8000000000000004E-2</v>
      </c>
      <c r="F282" s="240">
        <v>5.8999999999999997E-2</v>
      </c>
      <c r="G282" s="239">
        <v>0.03</v>
      </c>
      <c r="H282" s="240">
        <v>2.5999999999999999E-2</v>
      </c>
      <c r="I282" s="239">
        <v>6.4000000000000001E-2</v>
      </c>
      <c r="J282" s="240">
        <v>8.7999999999999995E-2</v>
      </c>
      <c r="K282" s="239">
        <v>5.6000000000000001E-2</v>
      </c>
      <c r="L282" s="240">
        <v>0.06</v>
      </c>
      <c r="M282" s="239">
        <v>0.34100000000000003</v>
      </c>
      <c r="N282" s="241">
        <v>0.309</v>
      </c>
      <c r="P282" s="25">
        <f t="shared" ref="P282:W282" si="314">C282/C$283</f>
        <v>0.12433155080213903</v>
      </c>
      <c r="Q282" s="25">
        <f t="shared" si="314"/>
        <v>9.8958333333333329E-2</v>
      </c>
      <c r="R282" s="25">
        <f t="shared" si="314"/>
        <v>0.13592233009708735</v>
      </c>
      <c r="S282" s="25">
        <f t="shared" si="314"/>
        <v>7.1342200725513907E-2</v>
      </c>
      <c r="T282" s="25">
        <f t="shared" si="314"/>
        <v>4.8154093097913318E-2</v>
      </c>
      <c r="U282" s="25">
        <f t="shared" si="314"/>
        <v>3.1476997578692489E-2</v>
      </c>
      <c r="V282" s="25">
        <f t="shared" si="314"/>
        <v>9.2219020172910671E-2</v>
      </c>
      <c r="W282" s="25">
        <f t="shared" si="314"/>
        <v>8.6105675146771032E-2</v>
      </c>
      <c r="Z282" s="208"/>
    </row>
    <row r="283" spans="1:26" ht="13.8">
      <c r="A283" s="234" t="s">
        <v>2560</v>
      </c>
      <c r="B283" s="225"/>
      <c r="C283" s="235">
        <v>0.748</v>
      </c>
      <c r="D283" s="236">
        <v>0.76800000000000002</v>
      </c>
      <c r="E283" s="235">
        <v>0.7210000000000002</v>
      </c>
      <c r="F283" s="236">
        <v>0.82699999999999996</v>
      </c>
      <c r="G283" s="235">
        <v>0.623</v>
      </c>
      <c r="H283" s="236">
        <v>0.82600000000000007</v>
      </c>
      <c r="I283" s="235">
        <v>0.69399999999999995</v>
      </c>
      <c r="J283" s="236">
        <v>1.022</v>
      </c>
      <c r="K283" s="235">
        <v>0.63000000000000012</v>
      </c>
      <c r="L283" s="236">
        <v>1.0310000000000001</v>
      </c>
      <c r="M283" s="235">
        <v>3.4160000000000004</v>
      </c>
      <c r="N283" s="237">
        <v>4.4739999999999993</v>
      </c>
      <c r="P283" s="25"/>
      <c r="Q283" s="25"/>
      <c r="R283" s="25"/>
      <c r="S283" s="25"/>
      <c r="T283" s="25"/>
      <c r="U283" s="25"/>
      <c r="V283" s="25"/>
      <c r="W283" s="25"/>
      <c r="Z283" s="208"/>
    </row>
    <row r="284" spans="1:26" ht="13.8">
      <c r="A284" s="234" t="s">
        <v>131</v>
      </c>
      <c r="B284" s="234" t="s">
        <v>59</v>
      </c>
      <c r="C284" s="235">
        <v>0</v>
      </c>
      <c r="D284" s="236">
        <v>0</v>
      </c>
      <c r="E284" s="235">
        <v>0</v>
      </c>
      <c r="F284" s="236">
        <v>0</v>
      </c>
      <c r="G284" s="235">
        <v>0</v>
      </c>
      <c r="H284" s="236">
        <v>0</v>
      </c>
      <c r="I284" s="235">
        <v>0</v>
      </c>
      <c r="J284" s="236">
        <v>0</v>
      </c>
      <c r="K284" s="235">
        <v>0</v>
      </c>
      <c r="L284" s="236">
        <v>0</v>
      </c>
      <c r="M284" s="235">
        <v>0</v>
      </c>
      <c r="N284" s="237">
        <v>0</v>
      </c>
      <c r="P284" s="25">
        <f t="shared" ref="P284:W284" si="315">C284/C$293</f>
        <v>0</v>
      </c>
      <c r="Q284" s="25">
        <f t="shared" si="315"/>
        <v>0</v>
      </c>
      <c r="R284" s="25">
        <f t="shared" si="315"/>
        <v>0</v>
      </c>
      <c r="S284" s="25">
        <f t="shared" si="315"/>
        <v>0</v>
      </c>
      <c r="T284" s="25">
        <f t="shared" si="315"/>
        <v>0</v>
      </c>
      <c r="U284" s="25">
        <f t="shared" si="315"/>
        <v>0</v>
      </c>
      <c r="V284" s="25">
        <f t="shared" si="315"/>
        <v>0</v>
      </c>
      <c r="W284" s="25">
        <f t="shared" si="315"/>
        <v>0</v>
      </c>
      <c r="Z284" s="208"/>
    </row>
    <row r="285" spans="1:26" ht="13.8">
      <c r="A285" s="229"/>
      <c r="B285" s="238" t="s">
        <v>58</v>
      </c>
      <c r="C285" s="239">
        <v>5.3999999999999999E-2</v>
      </c>
      <c r="D285" s="240">
        <v>0.153</v>
      </c>
      <c r="E285" s="239">
        <v>0.22600000000000001</v>
      </c>
      <c r="F285" s="240">
        <v>0.73699999999999999</v>
      </c>
      <c r="G285" s="239">
        <v>0.08</v>
      </c>
      <c r="H285" s="240">
        <v>0.309</v>
      </c>
      <c r="I285" s="239">
        <v>0.28799999999999998</v>
      </c>
      <c r="J285" s="240">
        <v>0.55000000000000004</v>
      </c>
      <c r="K285" s="239">
        <v>0.26</v>
      </c>
      <c r="L285" s="240">
        <v>0.32300000000000001</v>
      </c>
      <c r="M285" s="239">
        <v>0.90800000000000003</v>
      </c>
      <c r="N285" s="241">
        <v>2.0720000000000001</v>
      </c>
      <c r="P285" s="25">
        <f t="shared" ref="P285:W285" si="316">C285/C$293</f>
        <v>8.8379705400982E-2</v>
      </c>
      <c r="Q285" s="25">
        <f t="shared" si="316"/>
        <v>0.1004596191726855</v>
      </c>
      <c r="R285" s="25">
        <f t="shared" si="316"/>
        <v>0.20601640838650867</v>
      </c>
      <c r="S285" s="25">
        <f t="shared" si="316"/>
        <v>0.40740740740740744</v>
      </c>
      <c r="T285" s="25">
        <f t="shared" si="316"/>
        <v>0.11461318051575931</v>
      </c>
      <c r="U285" s="25">
        <f t="shared" si="316"/>
        <v>0.17408450704225356</v>
      </c>
      <c r="V285" s="25">
        <f t="shared" si="316"/>
        <v>0.32989690721649484</v>
      </c>
      <c r="W285" s="25">
        <f t="shared" si="316"/>
        <v>0.52783109404990403</v>
      </c>
      <c r="Z285" s="208"/>
    </row>
    <row r="286" spans="1:26" ht="13.8">
      <c r="A286" s="229"/>
      <c r="B286" s="238" t="s">
        <v>57</v>
      </c>
      <c r="C286" s="239">
        <v>0.12</v>
      </c>
      <c r="D286" s="240">
        <v>0.113</v>
      </c>
      <c r="E286" s="239">
        <v>0.13700000000000001</v>
      </c>
      <c r="F286" s="240">
        <v>0.40899999999999997</v>
      </c>
      <c r="G286" s="239">
        <v>0.17599999999999999</v>
      </c>
      <c r="H286" s="240">
        <v>0.47499999999999998</v>
      </c>
      <c r="I286" s="239">
        <v>0.03</v>
      </c>
      <c r="J286" s="240">
        <v>4.3999999999999997E-2</v>
      </c>
      <c r="K286" s="239">
        <v>8.8999999999999996E-2</v>
      </c>
      <c r="L286" s="240">
        <v>0.17699999999999999</v>
      </c>
      <c r="M286" s="239">
        <v>0.55199999999999994</v>
      </c>
      <c r="N286" s="241">
        <v>1.218</v>
      </c>
      <c r="P286" s="25">
        <f t="shared" ref="P286:W286" si="317">C286/C$293</f>
        <v>0.19639934533551553</v>
      </c>
      <c r="Q286" s="25">
        <f t="shared" si="317"/>
        <v>7.4195666447800415E-2</v>
      </c>
      <c r="R286" s="25">
        <f t="shared" si="317"/>
        <v>0.12488605287146765</v>
      </c>
      <c r="S286" s="25">
        <f t="shared" si="317"/>
        <v>0.22609176340519624</v>
      </c>
      <c r="T286" s="25">
        <f t="shared" si="317"/>
        <v>0.25214899713467043</v>
      </c>
      <c r="U286" s="25">
        <f t="shared" si="317"/>
        <v>0.26760563380281693</v>
      </c>
      <c r="V286" s="25">
        <f t="shared" si="317"/>
        <v>3.4364261168384876E-2</v>
      </c>
      <c r="W286" s="25">
        <f t="shared" si="317"/>
        <v>4.2226487523992322E-2</v>
      </c>
      <c r="Z286" s="208"/>
    </row>
    <row r="287" spans="1:26" ht="13.8">
      <c r="A287" s="229"/>
      <c r="B287" s="238" t="s">
        <v>61</v>
      </c>
      <c r="C287" s="239">
        <v>0.13</v>
      </c>
      <c r="D287" s="240">
        <v>0.77100000000000002</v>
      </c>
      <c r="E287" s="239">
        <v>0.01</v>
      </c>
      <c r="F287" s="240">
        <v>1.7999999999999999E-2</v>
      </c>
      <c r="G287" s="239">
        <v>0.37</v>
      </c>
      <c r="H287" s="240">
        <v>0.879</v>
      </c>
      <c r="I287" s="239">
        <v>2.8000000000000001E-2</v>
      </c>
      <c r="J287" s="240">
        <v>7.6999999999999999E-2</v>
      </c>
      <c r="K287" s="239">
        <v>0.189</v>
      </c>
      <c r="L287" s="240">
        <v>0.42199999999999999</v>
      </c>
      <c r="M287" s="239">
        <v>0.72700000000000009</v>
      </c>
      <c r="N287" s="241">
        <v>2.1670000000000003</v>
      </c>
      <c r="P287" s="25">
        <f t="shared" ref="P287:W287" si="318">C287/C$293</f>
        <v>0.21276595744680851</v>
      </c>
      <c r="Q287" s="25">
        <f t="shared" si="318"/>
        <v>0.50623768877216035</v>
      </c>
      <c r="R287" s="25">
        <f t="shared" si="318"/>
        <v>9.1157702825888798E-3</v>
      </c>
      <c r="S287" s="25">
        <f t="shared" si="318"/>
        <v>9.9502487562189053E-3</v>
      </c>
      <c r="T287" s="25">
        <f t="shared" si="318"/>
        <v>0.53008595988538676</v>
      </c>
      <c r="U287" s="25">
        <f t="shared" si="318"/>
        <v>0.49521126760563389</v>
      </c>
      <c r="V287" s="25">
        <f t="shared" si="318"/>
        <v>3.2073310423825892E-2</v>
      </c>
      <c r="W287" s="25">
        <f t="shared" si="318"/>
        <v>7.3896353166986561E-2</v>
      </c>
      <c r="Z287" s="208"/>
    </row>
    <row r="288" spans="1:26" ht="13.8">
      <c r="A288" s="229"/>
      <c r="B288" s="238" t="s">
        <v>60</v>
      </c>
      <c r="C288" s="239">
        <v>2.5999999999999999E-2</v>
      </c>
      <c r="D288" s="240">
        <v>3.1E-2</v>
      </c>
      <c r="E288" s="239">
        <v>3.1E-2</v>
      </c>
      <c r="F288" s="240">
        <v>4.5999999999999999E-2</v>
      </c>
      <c r="G288" s="239">
        <v>2E-3</v>
      </c>
      <c r="H288" s="240">
        <v>3.0000000000000001E-3</v>
      </c>
      <c r="I288" s="239">
        <v>0.10199999999999999</v>
      </c>
      <c r="J288" s="240">
        <v>9.4E-2</v>
      </c>
      <c r="K288" s="239">
        <v>0</v>
      </c>
      <c r="L288" s="240">
        <v>0</v>
      </c>
      <c r="M288" s="239">
        <v>0.16099999999999998</v>
      </c>
      <c r="N288" s="241">
        <v>0.17399999999999999</v>
      </c>
      <c r="P288" s="25">
        <f t="shared" ref="P288:W288" si="319">C288/C$293</f>
        <v>4.2553191489361701E-2</v>
      </c>
      <c r="Q288" s="25">
        <f t="shared" si="319"/>
        <v>2.0354563361785954E-2</v>
      </c>
      <c r="R288" s="25">
        <f t="shared" si="319"/>
        <v>2.8258887876025526E-2</v>
      </c>
      <c r="S288" s="25">
        <f t="shared" si="319"/>
        <v>2.5428413488114979E-2</v>
      </c>
      <c r="T288" s="25">
        <f t="shared" si="319"/>
        <v>2.8653295128939827E-3</v>
      </c>
      <c r="U288" s="25">
        <f t="shared" si="319"/>
        <v>1.6901408450704228E-3</v>
      </c>
      <c r="V288" s="25">
        <f t="shared" si="319"/>
        <v>0.11683848797250858</v>
      </c>
      <c r="W288" s="25">
        <f t="shared" si="319"/>
        <v>9.0211132437619954E-2</v>
      </c>
      <c r="Z288" s="208"/>
    </row>
    <row r="289" spans="1:26" ht="13.8">
      <c r="A289" s="229"/>
      <c r="B289" s="238" t="s">
        <v>56</v>
      </c>
      <c r="C289" s="239">
        <v>0</v>
      </c>
      <c r="D289" s="240">
        <v>0</v>
      </c>
      <c r="E289" s="239">
        <v>1E-3</v>
      </c>
      <c r="F289" s="240">
        <v>1E-3</v>
      </c>
      <c r="G289" s="239">
        <v>0</v>
      </c>
      <c r="H289" s="240">
        <v>0</v>
      </c>
      <c r="I289" s="239">
        <v>0</v>
      </c>
      <c r="J289" s="240">
        <v>0</v>
      </c>
      <c r="K289" s="239">
        <v>0</v>
      </c>
      <c r="L289" s="240">
        <v>0</v>
      </c>
      <c r="M289" s="239">
        <v>1E-3</v>
      </c>
      <c r="N289" s="241">
        <v>1E-3</v>
      </c>
      <c r="P289" s="25">
        <f t="shared" ref="P289:W289" si="320">C289/C$293</f>
        <v>0</v>
      </c>
      <c r="Q289" s="25">
        <f t="shared" si="320"/>
        <v>0</v>
      </c>
      <c r="R289" s="25">
        <f t="shared" si="320"/>
        <v>9.1157702825888796E-4</v>
      </c>
      <c r="S289" s="25">
        <f t="shared" si="320"/>
        <v>5.5279159756771695E-4</v>
      </c>
      <c r="T289" s="25">
        <f t="shared" si="320"/>
        <v>0</v>
      </c>
      <c r="U289" s="25">
        <f t="shared" si="320"/>
        <v>0</v>
      </c>
      <c r="V289" s="25">
        <f t="shared" si="320"/>
        <v>0</v>
      </c>
      <c r="W289" s="25">
        <f t="shared" si="320"/>
        <v>0</v>
      </c>
      <c r="Z289" s="208"/>
    </row>
    <row r="290" spans="1:26" ht="13.8">
      <c r="A290" s="229"/>
      <c r="B290" s="238" t="s">
        <v>54</v>
      </c>
      <c r="C290" s="239">
        <v>2.1999999999999999E-2</v>
      </c>
      <c r="D290" s="240">
        <v>4.2000000000000003E-2</v>
      </c>
      <c r="E290" s="239">
        <v>1.6E-2</v>
      </c>
      <c r="F290" s="240">
        <v>3.2000000000000001E-2</v>
      </c>
      <c r="G290" s="239">
        <v>2.8000000000000001E-2</v>
      </c>
      <c r="H290" s="240">
        <v>3.9E-2</v>
      </c>
      <c r="I290" s="239">
        <v>1.2E-2</v>
      </c>
      <c r="J290" s="240">
        <v>3.6999999999999998E-2</v>
      </c>
      <c r="K290" s="239">
        <v>6.3E-2</v>
      </c>
      <c r="L290" s="240">
        <v>0.13900000000000001</v>
      </c>
      <c r="M290" s="239">
        <v>0.14100000000000001</v>
      </c>
      <c r="N290" s="241">
        <v>0.28900000000000003</v>
      </c>
      <c r="P290" s="25">
        <f t="shared" ref="P290:W290" si="321">C290/C$293</f>
        <v>3.6006546644844518E-2</v>
      </c>
      <c r="Q290" s="25">
        <f t="shared" si="321"/>
        <v>2.7577150361129357E-2</v>
      </c>
      <c r="R290" s="25">
        <f t="shared" si="321"/>
        <v>1.4585232452142207E-2</v>
      </c>
      <c r="S290" s="25">
        <f t="shared" si="321"/>
        <v>1.7689331122166942E-2</v>
      </c>
      <c r="T290" s="25">
        <f t="shared" si="321"/>
        <v>4.0114613180515755E-2</v>
      </c>
      <c r="U290" s="25">
        <f t="shared" si="321"/>
        <v>2.1971830985915496E-2</v>
      </c>
      <c r="V290" s="25">
        <f t="shared" si="321"/>
        <v>1.3745704467353952E-2</v>
      </c>
      <c r="W290" s="25">
        <f t="shared" si="321"/>
        <v>3.5508637236084453E-2</v>
      </c>
      <c r="Z290" s="208"/>
    </row>
    <row r="291" spans="1:26" ht="13.8">
      <c r="A291" s="229"/>
      <c r="B291" s="238" t="s">
        <v>55</v>
      </c>
      <c r="C291" s="239">
        <v>7.2999999999999995E-2</v>
      </c>
      <c r="D291" s="240">
        <v>0.251</v>
      </c>
      <c r="E291" s="239">
        <v>0.223</v>
      </c>
      <c r="F291" s="240">
        <v>0.38900000000000001</v>
      </c>
      <c r="G291" s="239">
        <v>0.02</v>
      </c>
      <c r="H291" s="240">
        <v>5.5E-2</v>
      </c>
      <c r="I291" s="239">
        <v>0.114</v>
      </c>
      <c r="J291" s="240">
        <v>0.13600000000000001</v>
      </c>
      <c r="K291" s="239">
        <v>4.4999999999999998E-2</v>
      </c>
      <c r="L291" s="240">
        <v>0.10100000000000001</v>
      </c>
      <c r="M291" s="239">
        <v>0.47499999999999998</v>
      </c>
      <c r="N291" s="241">
        <v>0.93200000000000005</v>
      </c>
      <c r="P291" s="25">
        <f t="shared" ref="P291:W291" si="322">C291/C$293</f>
        <v>0.11947626841243862</v>
      </c>
      <c r="Q291" s="25">
        <f t="shared" si="322"/>
        <v>0.16480630334865401</v>
      </c>
      <c r="R291" s="25">
        <f t="shared" si="322"/>
        <v>0.20328167730173199</v>
      </c>
      <c r="S291" s="25">
        <f t="shared" si="322"/>
        <v>0.21503593145384192</v>
      </c>
      <c r="T291" s="25">
        <f t="shared" si="322"/>
        <v>2.8653295128939826E-2</v>
      </c>
      <c r="U291" s="25">
        <f t="shared" si="322"/>
        <v>3.0985915492957754E-2</v>
      </c>
      <c r="V291" s="25">
        <f t="shared" si="322"/>
        <v>0.13058419243986255</v>
      </c>
      <c r="W291" s="25">
        <f t="shared" si="322"/>
        <v>0.13051823416506719</v>
      </c>
      <c r="Z291" s="208"/>
    </row>
    <row r="292" spans="1:26" ht="13.8">
      <c r="A292" s="229"/>
      <c r="B292" s="238" t="s">
        <v>53</v>
      </c>
      <c r="C292" s="239">
        <v>0.186</v>
      </c>
      <c r="D292" s="240">
        <v>0.16200000000000001</v>
      </c>
      <c r="E292" s="239">
        <v>0.45300000000000001</v>
      </c>
      <c r="F292" s="240">
        <v>0.17699999999999999</v>
      </c>
      <c r="G292" s="239">
        <v>2.1999999999999999E-2</v>
      </c>
      <c r="H292" s="240">
        <v>1.4999999999999999E-2</v>
      </c>
      <c r="I292" s="239">
        <v>0.29899999999999999</v>
      </c>
      <c r="J292" s="240">
        <v>0.104</v>
      </c>
      <c r="K292" s="239">
        <v>0.22</v>
      </c>
      <c r="L292" s="240">
        <v>0.13400000000000001</v>
      </c>
      <c r="M292" s="239">
        <v>1.18</v>
      </c>
      <c r="N292" s="241">
        <v>0.59199999999999997</v>
      </c>
      <c r="P292" s="25">
        <f t="shared" ref="P292:W292" si="323">C292/C$293</f>
        <v>0.30441898527004913</v>
      </c>
      <c r="Q292" s="25">
        <f t="shared" si="323"/>
        <v>0.10636900853578467</v>
      </c>
      <c r="R292" s="25">
        <f t="shared" si="323"/>
        <v>0.41294439380127623</v>
      </c>
      <c r="S292" s="25">
        <f t="shared" si="323"/>
        <v>9.7844112769485903E-2</v>
      </c>
      <c r="T292" s="25">
        <f t="shared" si="323"/>
        <v>3.1518624641833803E-2</v>
      </c>
      <c r="U292" s="25">
        <f t="shared" si="323"/>
        <v>8.4507042253521136E-3</v>
      </c>
      <c r="V292" s="25">
        <f t="shared" si="323"/>
        <v>0.34249713631156931</v>
      </c>
      <c r="W292" s="25">
        <f t="shared" si="323"/>
        <v>9.9808061420345484E-2</v>
      </c>
      <c r="Z292" s="208"/>
    </row>
    <row r="293" spans="1:26" ht="13.8">
      <c r="A293" s="234" t="s">
        <v>2561</v>
      </c>
      <c r="B293" s="225"/>
      <c r="C293" s="235">
        <v>0.61099999999999999</v>
      </c>
      <c r="D293" s="236">
        <v>1.5229999999999997</v>
      </c>
      <c r="E293" s="235">
        <v>1.097</v>
      </c>
      <c r="F293" s="236">
        <v>1.8089999999999999</v>
      </c>
      <c r="G293" s="235">
        <v>0.69800000000000006</v>
      </c>
      <c r="H293" s="236">
        <v>1.7749999999999997</v>
      </c>
      <c r="I293" s="235">
        <v>0.873</v>
      </c>
      <c r="J293" s="236">
        <v>1.042</v>
      </c>
      <c r="K293" s="235">
        <v>0.86599999999999999</v>
      </c>
      <c r="L293" s="236">
        <v>1.2959999999999998</v>
      </c>
      <c r="M293" s="235">
        <v>4.1450000000000005</v>
      </c>
      <c r="N293" s="237">
        <v>7.4450000000000012</v>
      </c>
      <c r="P293" s="25"/>
      <c r="Q293" s="25"/>
      <c r="R293" s="25"/>
      <c r="S293" s="25"/>
      <c r="T293" s="25"/>
      <c r="U293" s="25"/>
      <c r="V293" s="25"/>
      <c r="W293" s="25"/>
      <c r="Z293" s="208"/>
    </row>
    <row r="294" spans="1:26" ht="13.8">
      <c r="A294" s="234" t="s">
        <v>132</v>
      </c>
      <c r="B294" s="234" t="s">
        <v>59</v>
      </c>
      <c r="C294" s="235">
        <v>0</v>
      </c>
      <c r="D294" s="236">
        <v>0</v>
      </c>
      <c r="E294" s="235">
        <v>0</v>
      </c>
      <c r="F294" s="236">
        <v>0</v>
      </c>
      <c r="G294" s="235">
        <v>0</v>
      </c>
      <c r="H294" s="236">
        <v>0</v>
      </c>
      <c r="I294" s="235">
        <v>2.8000000000000001E-2</v>
      </c>
      <c r="J294" s="236">
        <v>1E-3</v>
      </c>
      <c r="K294" s="235">
        <v>0</v>
      </c>
      <c r="L294" s="236">
        <v>0</v>
      </c>
      <c r="M294" s="235">
        <v>2.8000000000000001E-2</v>
      </c>
      <c r="N294" s="237">
        <v>1E-3</v>
      </c>
      <c r="P294" s="25">
        <f t="shared" ref="P294:W294" si="324">C294/C$303</f>
        <v>0</v>
      </c>
      <c r="Q294" s="25">
        <f t="shared" si="324"/>
        <v>0</v>
      </c>
      <c r="R294" s="25">
        <f t="shared" si="324"/>
        <v>0</v>
      </c>
      <c r="S294" s="25">
        <f t="shared" si="324"/>
        <v>0</v>
      </c>
      <c r="T294" s="25">
        <f t="shared" si="324"/>
        <v>0</v>
      </c>
      <c r="U294" s="25">
        <f t="shared" si="324"/>
        <v>0</v>
      </c>
      <c r="V294" s="25">
        <f t="shared" si="324"/>
        <v>5.1094890510948905E-2</v>
      </c>
      <c r="W294" s="25">
        <f t="shared" si="324"/>
        <v>8.9285714285714294E-4</v>
      </c>
      <c r="Z294" s="208"/>
    </row>
    <row r="295" spans="1:26" ht="13.8">
      <c r="A295" s="229"/>
      <c r="B295" s="238" t="s">
        <v>58</v>
      </c>
      <c r="C295" s="239">
        <v>3.7999999999999999E-2</v>
      </c>
      <c r="D295" s="240">
        <v>5.8999999999999997E-2</v>
      </c>
      <c r="E295" s="239">
        <v>0.11799999999999999</v>
      </c>
      <c r="F295" s="240">
        <v>0.18099999999999999</v>
      </c>
      <c r="G295" s="239">
        <v>1E-3</v>
      </c>
      <c r="H295" s="240">
        <v>0</v>
      </c>
      <c r="I295" s="239">
        <v>1.4999999999999999E-2</v>
      </c>
      <c r="J295" s="240">
        <v>1.6E-2</v>
      </c>
      <c r="K295" s="239">
        <v>0.188</v>
      </c>
      <c r="L295" s="240">
        <v>3.6999999999999998E-2</v>
      </c>
      <c r="M295" s="239">
        <v>0.36</v>
      </c>
      <c r="N295" s="241">
        <v>0.29299999999999998</v>
      </c>
      <c r="P295" s="25">
        <f t="shared" ref="P295:W295" si="325">C295/C$303</f>
        <v>5.2413793103448271E-2</v>
      </c>
      <c r="Q295" s="25">
        <f t="shared" si="325"/>
        <v>6.7351598173515978E-2</v>
      </c>
      <c r="R295" s="25">
        <f t="shared" si="325"/>
        <v>0.13594470046082952</v>
      </c>
      <c r="S295" s="25">
        <f t="shared" si="325"/>
        <v>0.11499364675984751</v>
      </c>
      <c r="T295" s="25">
        <f t="shared" si="325"/>
        <v>4.7573739295908661E-4</v>
      </c>
      <c r="U295" s="25">
        <f t="shared" si="325"/>
        <v>0</v>
      </c>
      <c r="V295" s="25">
        <f t="shared" si="325"/>
        <v>2.7372262773722626E-2</v>
      </c>
      <c r="W295" s="25">
        <f t="shared" si="325"/>
        <v>1.4285714285714287E-2</v>
      </c>
      <c r="Z295" s="208"/>
    </row>
    <row r="296" spans="1:26" ht="13.8">
      <c r="A296" s="229"/>
      <c r="B296" s="238" t="s">
        <v>57</v>
      </c>
      <c r="C296" s="239">
        <v>9.7000000000000003E-2</v>
      </c>
      <c r="D296" s="240">
        <v>0.121</v>
      </c>
      <c r="E296" s="239">
        <v>0.29199999999999998</v>
      </c>
      <c r="F296" s="240">
        <v>0.65900000000000003</v>
      </c>
      <c r="G296" s="239">
        <v>0.28899999999999998</v>
      </c>
      <c r="H296" s="240">
        <v>0.24</v>
      </c>
      <c r="I296" s="239">
        <v>0.214</v>
      </c>
      <c r="J296" s="240">
        <v>0.44400000000000001</v>
      </c>
      <c r="K296" s="239">
        <v>0.219</v>
      </c>
      <c r="L296" s="240">
        <v>0.17199999999999999</v>
      </c>
      <c r="M296" s="239">
        <v>1.111</v>
      </c>
      <c r="N296" s="241">
        <v>1.6359999999999999</v>
      </c>
      <c r="P296" s="25">
        <f t="shared" ref="P296:W296" si="326">C296/C$303</f>
        <v>0.13379310344827586</v>
      </c>
      <c r="Q296" s="25">
        <f t="shared" si="326"/>
        <v>0.13812785388127855</v>
      </c>
      <c r="R296" s="25">
        <f t="shared" si="326"/>
        <v>0.33640552995391709</v>
      </c>
      <c r="S296" s="25">
        <f t="shared" si="326"/>
        <v>0.41867852604828465</v>
      </c>
      <c r="T296" s="25">
        <f t="shared" si="326"/>
        <v>0.13748810656517602</v>
      </c>
      <c r="U296" s="25">
        <f t="shared" si="326"/>
        <v>0.16985138004246284</v>
      </c>
      <c r="V296" s="25">
        <f t="shared" si="326"/>
        <v>0.39051094890510946</v>
      </c>
      <c r="W296" s="25">
        <f t="shared" si="326"/>
        <v>0.39642857142857146</v>
      </c>
      <c r="Z296" s="208"/>
    </row>
    <row r="297" spans="1:26" ht="13.8">
      <c r="A297" s="229"/>
      <c r="B297" s="238" t="s">
        <v>61</v>
      </c>
      <c r="C297" s="239">
        <v>6.2E-2</v>
      </c>
      <c r="D297" s="240">
        <v>0.157</v>
      </c>
      <c r="E297" s="239">
        <v>3.5000000000000003E-2</v>
      </c>
      <c r="F297" s="240">
        <v>6.7000000000000004E-2</v>
      </c>
      <c r="G297" s="239">
        <v>0.59699999999999998</v>
      </c>
      <c r="H297" s="240">
        <v>0.55700000000000005</v>
      </c>
      <c r="I297" s="239">
        <v>0.17399999999999999</v>
      </c>
      <c r="J297" s="240">
        <v>0.28299999999999997</v>
      </c>
      <c r="K297" s="239">
        <v>0.10100000000000001</v>
      </c>
      <c r="L297" s="240">
        <v>0.84399999999999997</v>
      </c>
      <c r="M297" s="239">
        <v>0.96899999999999986</v>
      </c>
      <c r="N297" s="241">
        <v>1.9079999999999999</v>
      </c>
      <c r="P297" s="25">
        <f t="shared" ref="P297:W297" si="327">C297/C$303</f>
        <v>8.5517241379310327E-2</v>
      </c>
      <c r="Q297" s="25">
        <f t="shared" si="327"/>
        <v>0.17922374429223745</v>
      </c>
      <c r="R297" s="25">
        <f t="shared" si="327"/>
        <v>4.0322580645161296E-2</v>
      </c>
      <c r="S297" s="25">
        <f t="shared" si="327"/>
        <v>4.2566709021601014E-2</v>
      </c>
      <c r="T297" s="25">
        <f t="shared" si="327"/>
        <v>0.28401522359657472</v>
      </c>
      <c r="U297" s="25">
        <f t="shared" si="327"/>
        <v>0.39419674451521586</v>
      </c>
      <c r="V297" s="25">
        <f t="shared" si="327"/>
        <v>0.31751824817518243</v>
      </c>
      <c r="W297" s="25">
        <f t="shared" si="327"/>
        <v>0.25267857142857142</v>
      </c>
      <c r="Z297" s="208"/>
    </row>
    <row r="298" spans="1:26" ht="13.8">
      <c r="A298" s="229"/>
      <c r="B298" s="238" t="s">
        <v>60</v>
      </c>
      <c r="C298" s="239">
        <v>1.2999999999999999E-2</v>
      </c>
      <c r="D298" s="240">
        <v>5.6000000000000001E-2</v>
      </c>
      <c r="E298" s="239">
        <v>0.112</v>
      </c>
      <c r="F298" s="240">
        <v>3.9E-2</v>
      </c>
      <c r="G298" s="239">
        <v>0.28599999999999998</v>
      </c>
      <c r="H298" s="240">
        <v>0.129</v>
      </c>
      <c r="I298" s="239">
        <v>2E-3</v>
      </c>
      <c r="J298" s="240">
        <v>4.0000000000000001E-3</v>
      </c>
      <c r="K298" s="239">
        <v>4.0000000000000001E-3</v>
      </c>
      <c r="L298" s="240">
        <v>3.0000000000000001E-3</v>
      </c>
      <c r="M298" s="239">
        <v>0.41699999999999998</v>
      </c>
      <c r="N298" s="241">
        <v>0.23100000000000001</v>
      </c>
      <c r="P298" s="25">
        <f t="shared" ref="P298:W298" si="328">C298/C$303</f>
        <v>1.7931034482758616E-2</v>
      </c>
      <c r="Q298" s="25">
        <f t="shared" si="328"/>
        <v>6.3926940639269403E-2</v>
      </c>
      <c r="R298" s="25">
        <f t="shared" si="328"/>
        <v>0.12903225806451615</v>
      </c>
      <c r="S298" s="25">
        <f t="shared" si="328"/>
        <v>2.4777636594663276E-2</v>
      </c>
      <c r="T298" s="25">
        <f t="shared" si="328"/>
        <v>0.13606089438629876</v>
      </c>
      <c r="U298" s="25">
        <f t="shared" si="328"/>
        <v>9.1295116772823773E-2</v>
      </c>
      <c r="V298" s="25">
        <f t="shared" si="328"/>
        <v>3.6496350364963502E-3</v>
      </c>
      <c r="W298" s="25">
        <f t="shared" si="328"/>
        <v>3.5714285714285718E-3</v>
      </c>
      <c r="Z298" s="208"/>
    </row>
    <row r="299" spans="1:26" ht="13.8">
      <c r="A299" s="229"/>
      <c r="B299" s="238" t="s">
        <v>56</v>
      </c>
      <c r="C299" s="239">
        <v>0</v>
      </c>
      <c r="D299" s="240">
        <v>0</v>
      </c>
      <c r="E299" s="239">
        <v>0</v>
      </c>
      <c r="F299" s="240">
        <v>0</v>
      </c>
      <c r="G299" s="239">
        <v>1.6E-2</v>
      </c>
      <c r="H299" s="240">
        <v>7.2999999999999995E-2</v>
      </c>
      <c r="I299" s="239">
        <v>0</v>
      </c>
      <c r="J299" s="240">
        <v>0</v>
      </c>
      <c r="K299" s="239">
        <v>0</v>
      </c>
      <c r="L299" s="240">
        <v>0</v>
      </c>
      <c r="M299" s="239">
        <v>1.6E-2</v>
      </c>
      <c r="N299" s="241">
        <v>7.2999999999999995E-2</v>
      </c>
      <c r="P299" s="25">
        <f t="shared" ref="P299:W299" si="329">C299/C$303</f>
        <v>0</v>
      </c>
      <c r="Q299" s="25">
        <f t="shared" si="329"/>
        <v>0</v>
      </c>
      <c r="R299" s="25">
        <f t="shared" si="329"/>
        <v>0</v>
      </c>
      <c r="S299" s="25">
        <f t="shared" si="329"/>
        <v>0</v>
      </c>
      <c r="T299" s="25">
        <f t="shared" si="329"/>
        <v>7.6117982873453857E-3</v>
      </c>
      <c r="U299" s="25">
        <f t="shared" si="329"/>
        <v>5.1663128096249109E-2</v>
      </c>
      <c r="V299" s="25">
        <f t="shared" si="329"/>
        <v>0</v>
      </c>
      <c r="W299" s="25">
        <f t="shared" si="329"/>
        <v>0</v>
      </c>
      <c r="Z299" s="208"/>
    </row>
    <row r="300" spans="1:26" ht="13.8">
      <c r="A300" s="229"/>
      <c r="B300" s="238" t="s">
        <v>54</v>
      </c>
      <c r="C300" s="239">
        <v>8.3000000000000004E-2</v>
      </c>
      <c r="D300" s="240">
        <v>0.3</v>
      </c>
      <c r="E300" s="239">
        <v>0.17599999999999999</v>
      </c>
      <c r="F300" s="240">
        <v>0.25800000000000001</v>
      </c>
      <c r="G300" s="239">
        <v>0.107</v>
      </c>
      <c r="H300" s="240">
        <v>0.154</v>
      </c>
      <c r="I300" s="239">
        <v>7.8E-2</v>
      </c>
      <c r="J300" s="240">
        <v>0.24199999999999999</v>
      </c>
      <c r="K300" s="239">
        <v>0.22700000000000001</v>
      </c>
      <c r="L300" s="240">
        <v>0.10100000000000001</v>
      </c>
      <c r="M300" s="239">
        <v>0.67100000000000004</v>
      </c>
      <c r="N300" s="241">
        <v>1.0550000000000002</v>
      </c>
      <c r="P300" s="25">
        <f t="shared" ref="P300:W300" si="330">C300/C$303</f>
        <v>0.11448275862068964</v>
      </c>
      <c r="Q300" s="25">
        <f t="shared" si="330"/>
        <v>0.34246575342465752</v>
      </c>
      <c r="R300" s="25">
        <f t="shared" si="330"/>
        <v>0.20276497695852536</v>
      </c>
      <c r="S300" s="25">
        <f t="shared" si="330"/>
        <v>0.16391359593392629</v>
      </c>
      <c r="T300" s="25">
        <f t="shared" si="330"/>
        <v>5.090390104662227E-2</v>
      </c>
      <c r="U300" s="25">
        <f t="shared" si="330"/>
        <v>0.10898796886058032</v>
      </c>
      <c r="V300" s="25">
        <f t="shared" si="330"/>
        <v>0.14233576642335766</v>
      </c>
      <c r="W300" s="25">
        <f t="shared" si="330"/>
        <v>0.21607142857142858</v>
      </c>
      <c r="Z300" s="208"/>
    </row>
    <row r="301" spans="1:26" ht="13.8">
      <c r="A301" s="229"/>
      <c r="B301" s="238" t="s">
        <v>55</v>
      </c>
      <c r="C301" s="239">
        <v>5.1999999999999998E-2</v>
      </c>
      <c r="D301" s="240">
        <v>0.13800000000000001</v>
      </c>
      <c r="E301" s="239">
        <v>0.128</v>
      </c>
      <c r="F301" s="240">
        <v>0.35899999999999999</v>
      </c>
      <c r="G301" s="239">
        <v>7.6999999999999999E-2</v>
      </c>
      <c r="H301" s="240">
        <v>0.13900000000000001</v>
      </c>
      <c r="I301" s="239">
        <v>1.0999999999999999E-2</v>
      </c>
      <c r="J301" s="240">
        <v>5.5E-2</v>
      </c>
      <c r="K301" s="239">
        <v>3.0000000000000001E-3</v>
      </c>
      <c r="L301" s="240">
        <v>8.9999999999999993E-3</v>
      </c>
      <c r="M301" s="239">
        <v>0.27100000000000002</v>
      </c>
      <c r="N301" s="241">
        <v>0.70000000000000007</v>
      </c>
      <c r="P301" s="25">
        <f t="shared" ref="P301:W301" si="331">C301/C$303</f>
        <v>7.1724137931034465E-2</v>
      </c>
      <c r="Q301" s="25">
        <f t="shared" si="331"/>
        <v>0.15753424657534248</v>
      </c>
      <c r="R301" s="25">
        <f t="shared" si="331"/>
        <v>0.14746543778801846</v>
      </c>
      <c r="S301" s="25">
        <f t="shared" si="331"/>
        <v>0.22808132147395169</v>
      </c>
      <c r="T301" s="25">
        <f t="shared" si="331"/>
        <v>3.6631779257849668E-2</v>
      </c>
      <c r="U301" s="25">
        <f t="shared" si="331"/>
        <v>9.8372257607926408E-2</v>
      </c>
      <c r="V301" s="25">
        <f t="shared" si="331"/>
        <v>2.0072992700729923E-2</v>
      </c>
      <c r="W301" s="25">
        <f t="shared" si="331"/>
        <v>4.9107142857142863E-2</v>
      </c>
      <c r="Z301" s="208"/>
    </row>
    <row r="302" spans="1:26" ht="13.8">
      <c r="A302" s="229"/>
      <c r="B302" s="238" t="s">
        <v>53</v>
      </c>
      <c r="C302" s="239">
        <v>0.38</v>
      </c>
      <c r="D302" s="240">
        <v>4.4999999999999998E-2</v>
      </c>
      <c r="E302" s="239">
        <v>7.0000000000000001E-3</v>
      </c>
      <c r="F302" s="240">
        <v>1.0999999999999999E-2</v>
      </c>
      <c r="G302" s="239">
        <v>0.72899999999999998</v>
      </c>
      <c r="H302" s="240">
        <v>0.121</v>
      </c>
      <c r="I302" s="239">
        <v>2.5999999999999999E-2</v>
      </c>
      <c r="J302" s="240">
        <v>7.4999999999999997E-2</v>
      </c>
      <c r="K302" s="239">
        <v>0</v>
      </c>
      <c r="L302" s="240">
        <v>0</v>
      </c>
      <c r="M302" s="239">
        <v>1.1420000000000001</v>
      </c>
      <c r="N302" s="241">
        <v>0.252</v>
      </c>
      <c r="P302" s="25">
        <f t="shared" ref="P302:W302" si="332">C302/C$303</f>
        <v>0.5241379310344827</v>
      </c>
      <c r="Q302" s="25">
        <f t="shared" si="332"/>
        <v>5.1369863013698627E-2</v>
      </c>
      <c r="R302" s="25">
        <f t="shared" si="332"/>
        <v>8.0645161290322596E-3</v>
      </c>
      <c r="S302" s="25">
        <f t="shared" si="332"/>
        <v>6.9885641677255392E-3</v>
      </c>
      <c r="T302" s="25">
        <f t="shared" si="332"/>
        <v>0.34681255946717415</v>
      </c>
      <c r="U302" s="25">
        <f t="shared" si="332"/>
        <v>8.5633404104741684E-2</v>
      </c>
      <c r="V302" s="25">
        <f t="shared" si="332"/>
        <v>4.7445255474452552E-2</v>
      </c>
      <c r="W302" s="25">
        <f t="shared" si="332"/>
        <v>6.6964285714285712E-2</v>
      </c>
      <c r="Z302" s="208"/>
    </row>
    <row r="303" spans="1:26" ht="13.8">
      <c r="A303" s="234" t="s">
        <v>2562</v>
      </c>
      <c r="B303" s="225"/>
      <c r="C303" s="235">
        <v>0.72500000000000009</v>
      </c>
      <c r="D303" s="236">
        <v>0.876</v>
      </c>
      <c r="E303" s="235">
        <v>0.86799999999999988</v>
      </c>
      <c r="F303" s="236">
        <v>1.5740000000000001</v>
      </c>
      <c r="G303" s="235">
        <v>2.1019999999999999</v>
      </c>
      <c r="H303" s="236">
        <v>1.413</v>
      </c>
      <c r="I303" s="235">
        <v>0.54800000000000004</v>
      </c>
      <c r="J303" s="236">
        <v>1.1199999999999999</v>
      </c>
      <c r="K303" s="235">
        <v>0.74199999999999999</v>
      </c>
      <c r="L303" s="236">
        <v>1.1659999999999997</v>
      </c>
      <c r="M303" s="235">
        <v>4.9850000000000003</v>
      </c>
      <c r="N303" s="237">
        <v>6.1490000000000009</v>
      </c>
      <c r="P303" s="25"/>
      <c r="Q303" s="25"/>
      <c r="R303" s="25"/>
      <c r="S303" s="25"/>
      <c r="T303" s="25"/>
      <c r="U303" s="25"/>
      <c r="V303" s="25"/>
      <c r="W303" s="25"/>
      <c r="Z303" s="208"/>
    </row>
    <row r="304" spans="1:26" ht="13.8">
      <c r="A304" s="234" t="s">
        <v>133</v>
      </c>
      <c r="B304" s="234" t="s">
        <v>59</v>
      </c>
      <c r="C304" s="235">
        <v>0</v>
      </c>
      <c r="D304" s="236">
        <v>0</v>
      </c>
      <c r="E304" s="235">
        <v>0</v>
      </c>
      <c r="F304" s="236">
        <v>0</v>
      </c>
      <c r="G304" s="235">
        <v>0</v>
      </c>
      <c r="H304" s="236">
        <v>0</v>
      </c>
      <c r="I304" s="235">
        <v>0</v>
      </c>
      <c r="J304" s="236">
        <v>0</v>
      </c>
      <c r="K304" s="235">
        <v>0</v>
      </c>
      <c r="L304" s="236">
        <v>0</v>
      </c>
      <c r="M304" s="235">
        <v>0</v>
      </c>
      <c r="N304" s="237">
        <v>0</v>
      </c>
      <c r="P304" s="25">
        <f t="shared" ref="P304:W304" si="333">C304/C$313</f>
        <v>0</v>
      </c>
      <c r="Q304" s="25">
        <f t="shared" si="333"/>
        <v>0</v>
      </c>
      <c r="R304" s="25">
        <f t="shared" si="333"/>
        <v>0</v>
      </c>
      <c r="S304" s="25">
        <f t="shared" si="333"/>
        <v>0</v>
      </c>
      <c r="T304" s="25">
        <f t="shared" si="333"/>
        <v>0</v>
      </c>
      <c r="U304" s="25">
        <f t="shared" si="333"/>
        <v>0</v>
      </c>
      <c r="V304" s="25">
        <f t="shared" si="333"/>
        <v>0</v>
      </c>
      <c r="W304" s="25">
        <f t="shared" si="333"/>
        <v>0</v>
      </c>
      <c r="Z304" s="208"/>
    </row>
    <row r="305" spans="1:26" ht="13.8">
      <c r="A305" s="229"/>
      <c r="B305" s="238" t="s">
        <v>58</v>
      </c>
      <c r="C305" s="239">
        <v>0</v>
      </c>
      <c r="D305" s="240">
        <v>0</v>
      </c>
      <c r="E305" s="239">
        <v>0</v>
      </c>
      <c r="F305" s="240">
        <v>0</v>
      </c>
      <c r="G305" s="239">
        <v>0</v>
      </c>
      <c r="H305" s="240">
        <v>0</v>
      </c>
      <c r="I305" s="239">
        <v>0</v>
      </c>
      <c r="J305" s="240">
        <v>0</v>
      </c>
      <c r="K305" s="239">
        <v>0</v>
      </c>
      <c r="L305" s="240">
        <v>0</v>
      </c>
      <c r="M305" s="239">
        <v>0</v>
      </c>
      <c r="N305" s="241">
        <v>0</v>
      </c>
      <c r="P305" s="25">
        <f t="shared" ref="P305:W305" si="334">C305/C$313</f>
        <v>0</v>
      </c>
      <c r="Q305" s="25">
        <f t="shared" si="334"/>
        <v>0</v>
      </c>
      <c r="R305" s="25">
        <f t="shared" si="334"/>
        <v>0</v>
      </c>
      <c r="S305" s="25">
        <f t="shared" si="334"/>
        <v>0</v>
      </c>
      <c r="T305" s="25">
        <f t="shared" si="334"/>
        <v>0</v>
      </c>
      <c r="U305" s="25">
        <f t="shared" si="334"/>
        <v>0</v>
      </c>
      <c r="V305" s="25">
        <f t="shared" si="334"/>
        <v>0</v>
      </c>
      <c r="W305" s="25">
        <f t="shared" si="334"/>
        <v>0</v>
      </c>
      <c r="Z305" s="208"/>
    </row>
    <row r="306" spans="1:26" ht="13.8">
      <c r="A306" s="229"/>
      <c r="B306" s="238" t="s">
        <v>57</v>
      </c>
      <c r="C306" s="239">
        <v>0.125</v>
      </c>
      <c r="D306" s="240">
        <v>0.13800000000000001</v>
      </c>
      <c r="E306" s="239">
        <v>1.1910000000000001</v>
      </c>
      <c r="F306" s="240">
        <v>4.3840000000000003</v>
      </c>
      <c r="G306" s="239">
        <v>0.54900000000000004</v>
      </c>
      <c r="H306" s="240">
        <v>0.88900000000000001</v>
      </c>
      <c r="I306" s="239">
        <v>0.13600000000000001</v>
      </c>
      <c r="J306" s="240">
        <v>0.215</v>
      </c>
      <c r="K306" s="239">
        <v>1.4550000000000001</v>
      </c>
      <c r="L306" s="240">
        <v>1.885</v>
      </c>
      <c r="M306" s="239">
        <v>3.4560000000000004</v>
      </c>
      <c r="N306" s="241">
        <v>7.5110000000000001</v>
      </c>
      <c r="P306" s="25">
        <f t="shared" ref="P306:W306" si="335">C306/C$313</f>
        <v>0.18274853801169588</v>
      </c>
      <c r="Q306" s="25">
        <f t="shared" si="335"/>
        <v>0.18157894736842109</v>
      </c>
      <c r="R306" s="25">
        <f t="shared" si="335"/>
        <v>0.77792292619203141</v>
      </c>
      <c r="S306" s="25">
        <f t="shared" si="335"/>
        <v>0.93956279468495496</v>
      </c>
      <c r="T306" s="25">
        <f t="shared" si="335"/>
        <v>0.91196013289036537</v>
      </c>
      <c r="U306" s="25">
        <f t="shared" si="335"/>
        <v>0.900709219858156</v>
      </c>
      <c r="V306" s="25">
        <f t="shared" si="335"/>
        <v>0.37260273972602742</v>
      </c>
      <c r="W306" s="25">
        <f t="shared" si="335"/>
        <v>0.34181240063593005</v>
      </c>
      <c r="Z306" s="208"/>
    </row>
    <row r="307" spans="1:26" ht="13.8">
      <c r="A307" s="229"/>
      <c r="B307" s="238" t="s">
        <v>61</v>
      </c>
      <c r="C307" s="239">
        <v>0.34300000000000003</v>
      </c>
      <c r="D307" s="240">
        <v>0.42299999999999999</v>
      </c>
      <c r="E307" s="239">
        <v>0.311</v>
      </c>
      <c r="F307" s="240">
        <v>0.253</v>
      </c>
      <c r="G307" s="239">
        <v>1.4E-2</v>
      </c>
      <c r="H307" s="240">
        <v>1.2E-2</v>
      </c>
      <c r="I307" s="239">
        <v>0.10199999999999999</v>
      </c>
      <c r="J307" s="240">
        <v>7.8E-2</v>
      </c>
      <c r="K307" s="239">
        <v>9.2999999999999999E-2</v>
      </c>
      <c r="L307" s="240">
        <v>0.17699999999999999</v>
      </c>
      <c r="M307" s="239">
        <v>0.86299999999999999</v>
      </c>
      <c r="N307" s="241">
        <v>0.94299999999999984</v>
      </c>
      <c r="P307" s="25">
        <f t="shared" ref="P307:W307" si="336">C307/C$313</f>
        <v>0.50146198830409361</v>
      </c>
      <c r="Q307" s="25">
        <f t="shared" si="336"/>
        <v>0.55657894736842106</v>
      </c>
      <c r="R307" s="25">
        <f t="shared" si="336"/>
        <v>0.20313520574787722</v>
      </c>
      <c r="S307" s="25">
        <f t="shared" si="336"/>
        <v>5.4222031718816968E-2</v>
      </c>
      <c r="T307" s="25">
        <f t="shared" si="336"/>
        <v>2.3255813953488368E-2</v>
      </c>
      <c r="U307" s="25">
        <f t="shared" si="336"/>
        <v>1.2158054711246201E-2</v>
      </c>
      <c r="V307" s="25">
        <f t="shared" si="336"/>
        <v>0.27945205479452051</v>
      </c>
      <c r="W307" s="25">
        <f t="shared" si="336"/>
        <v>0.12400635930047695</v>
      </c>
      <c r="Z307" s="208"/>
    </row>
    <row r="308" spans="1:26" ht="13.8">
      <c r="A308" s="229"/>
      <c r="B308" s="238" t="s">
        <v>60</v>
      </c>
      <c r="C308" s="239">
        <v>0</v>
      </c>
      <c r="D308" s="240">
        <v>0</v>
      </c>
      <c r="E308" s="239">
        <v>0</v>
      </c>
      <c r="F308" s="240">
        <v>1E-3</v>
      </c>
      <c r="G308" s="239">
        <v>1E-3</v>
      </c>
      <c r="H308" s="240">
        <v>7.0000000000000001E-3</v>
      </c>
      <c r="I308" s="239">
        <v>0</v>
      </c>
      <c r="J308" s="240">
        <v>0</v>
      </c>
      <c r="K308" s="239">
        <v>0.3</v>
      </c>
      <c r="L308" s="240">
        <v>0.35199999999999998</v>
      </c>
      <c r="M308" s="239">
        <v>0.30099999999999999</v>
      </c>
      <c r="N308" s="241">
        <v>0.36</v>
      </c>
      <c r="P308" s="25">
        <f t="shared" ref="P308:W308" si="337">C308/C$313</f>
        <v>0</v>
      </c>
      <c r="Q308" s="25">
        <f t="shared" si="337"/>
        <v>0</v>
      </c>
      <c r="R308" s="25">
        <f t="shared" si="337"/>
        <v>0</v>
      </c>
      <c r="S308" s="25">
        <f t="shared" si="337"/>
        <v>2.1431633090441491E-4</v>
      </c>
      <c r="T308" s="25">
        <f t="shared" si="337"/>
        <v>1.6611295681063121E-3</v>
      </c>
      <c r="U308" s="25">
        <f t="shared" si="337"/>
        <v>7.0921985815602835E-3</v>
      </c>
      <c r="V308" s="25">
        <f t="shared" si="337"/>
        <v>0</v>
      </c>
      <c r="W308" s="25">
        <f t="shared" si="337"/>
        <v>0</v>
      </c>
      <c r="Z308" s="208"/>
    </row>
    <row r="309" spans="1:26" ht="13.8">
      <c r="A309" s="229"/>
      <c r="B309" s="238" t="s">
        <v>56</v>
      </c>
      <c r="C309" s="239">
        <v>0</v>
      </c>
      <c r="D309" s="240">
        <v>0</v>
      </c>
      <c r="E309" s="239">
        <v>0</v>
      </c>
      <c r="F309" s="240">
        <v>0</v>
      </c>
      <c r="G309" s="239">
        <v>0</v>
      </c>
      <c r="H309" s="240">
        <v>0</v>
      </c>
      <c r="I309" s="239">
        <v>0</v>
      </c>
      <c r="J309" s="240">
        <v>0</v>
      </c>
      <c r="K309" s="239">
        <v>2E-3</v>
      </c>
      <c r="L309" s="240">
        <v>1E-3</v>
      </c>
      <c r="M309" s="239">
        <v>2E-3</v>
      </c>
      <c r="N309" s="241">
        <v>1E-3</v>
      </c>
      <c r="P309" s="25">
        <f t="shared" ref="P309:W309" si="338">C309/C$313</f>
        <v>0</v>
      </c>
      <c r="Q309" s="25">
        <f t="shared" si="338"/>
        <v>0</v>
      </c>
      <c r="R309" s="25">
        <f t="shared" si="338"/>
        <v>0</v>
      </c>
      <c r="S309" s="25">
        <f t="shared" si="338"/>
        <v>0</v>
      </c>
      <c r="T309" s="25">
        <f t="shared" si="338"/>
        <v>0</v>
      </c>
      <c r="U309" s="25">
        <f t="shared" si="338"/>
        <v>0</v>
      </c>
      <c r="V309" s="25">
        <f t="shared" si="338"/>
        <v>0</v>
      </c>
      <c r="W309" s="25">
        <f t="shared" si="338"/>
        <v>0</v>
      </c>
      <c r="Z309" s="208"/>
    </row>
    <row r="310" spans="1:26" ht="13.8">
      <c r="A310" s="229"/>
      <c r="B310" s="238" t="s">
        <v>54</v>
      </c>
      <c r="C310" s="239">
        <v>4.3999999999999997E-2</v>
      </c>
      <c r="D310" s="240">
        <v>0.112</v>
      </c>
      <c r="E310" s="239">
        <v>7.0000000000000001E-3</v>
      </c>
      <c r="F310" s="240">
        <v>0.02</v>
      </c>
      <c r="G310" s="239">
        <v>3.7999999999999999E-2</v>
      </c>
      <c r="H310" s="240">
        <v>7.9000000000000001E-2</v>
      </c>
      <c r="I310" s="239">
        <v>2.5000000000000001E-2</v>
      </c>
      <c r="J310" s="240">
        <v>8.4000000000000005E-2</v>
      </c>
      <c r="K310" s="239">
        <v>4.2000000000000003E-2</v>
      </c>
      <c r="L310" s="240">
        <v>0.16600000000000001</v>
      </c>
      <c r="M310" s="239">
        <v>0.156</v>
      </c>
      <c r="N310" s="241">
        <v>0.46100000000000008</v>
      </c>
      <c r="P310" s="25">
        <f t="shared" ref="P310:W310" si="339">C310/C$313</f>
        <v>6.4327485380116955E-2</v>
      </c>
      <c r="Q310" s="25">
        <f t="shared" si="339"/>
        <v>0.14736842105263159</v>
      </c>
      <c r="R310" s="25">
        <f t="shared" si="339"/>
        <v>4.5721750489875904E-3</v>
      </c>
      <c r="S310" s="25">
        <f t="shared" si="339"/>
        <v>4.2863266180882984E-3</v>
      </c>
      <c r="T310" s="25">
        <f t="shared" si="339"/>
        <v>6.312292358803985E-2</v>
      </c>
      <c r="U310" s="25">
        <f t="shared" si="339"/>
        <v>8.0040526849037494E-2</v>
      </c>
      <c r="V310" s="25">
        <f t="shared" si="339"/>
        <v>6.8493150684931517E-2</v>
      </c>
      <c r="W310" s="25">
        <f t="shared" si="339"/>
        <v>0.13354531001589826</v>
      </c>
      <c r="Z310" s="208"/>
    </row>
    <row r="311" spans="1:26" ht="13.8">
      <c r="A311" s="229"/>
      <c r="B311" s="238" t="s">
        <v>55</v>
      </c>
      <c r="C311" s="239">
        <v>1E-3</v>
      </c>
      <c r="D311" s="240">
        <v>1E-3</v>
      </c>
      <c r="E311" s="239">
        <v>1.7999999999999999E-2</v>
      </c>
      <c r="F311" s="240">
        <v>5.0000000000000001E-3</v>
      </c>
      <c r="G311" s="239">
        <v>0</v>
      </c>
      <c r="H311" s="240">
        <v>0</v>
      </c>
      <c r="I311" s="239">
        <v>0.10199999999999999</v>
      </c>
      <c r="J311" s="240">
        <v>0.252</v>
      </c>
      <c r="K311" s="239">
        <v>8.0000000000000002E-3</v>
      </c>
      <c r="L311" s="240">
        <v>1.7000000000000001E-2</v>
      </c>
      <c r="M311" s="239">
        <v>0.129</v>
      </c>
      <c r="N311" s="241">
        <v>0.27500000000000002</v>
      </c>
      <c r="P311" s="25">
        <f t="shared" ref="P311:W311" si="340">C311/C$313</f>
        <v>1.4619883040935672E-3</v>
      </c>
      <c r="Q311" s="25">
        <f t="shared" si="340"/>
        <v>1.3157894736842107E-3</v>
      </c>
      <c r="R311" s="25">
        <f t="shared" si="340"/>
        <v>1.1757021554539516E-2</v>
      </c>
      <c r="S311" s="25">
        <f t="shared" si="340"/>
        <v>1.0715816545220746E-3</v>
      </c>
      <c r="T311" s="25">
        <f t="shared" si="340"/>
        <v>0</v>
      </c>
      <c r="U311" s="25">
        <f t="shared" si="340"/>
        <v>0</v>
      </c>
      <c r="V311" s="25">
        <f t="shared" si="340"/>
        <v>0.27945205479452051</v>
      </c>
      <c r="W311" s="25">
        <f t="shared" si="340"/>
        <v>0.40063593004769477</v>
      </c>
      <c r="Z311" s="208"/>
    </row>
    <row r="312" spans="1:26" ht="13.8">
      <c r="A312" s="229"/>
      <c r="B312" s="238" t="s">
        <v>53</v>
      </c>
      <c r="C312" s="239">
        <v>0.17100000000000001</v>
      </c>
      <c r="D312" s="240">
        <v>8.5999999999999993E-2</v>
      </c>
      <c r="E312" s="239">
        <v>4.0000000000000001E-3</v>
      </c>
      <c r="F312" s="240">
        <v>3.0000000000000001E-3</v>
      </c>
      <c r="G312" s="239">
        <v>0</v>
      </c>
      <c r="H312" s="240">
        <v>0</v>
      </c>
      <c r="I312" s="239">
        <v>0</v>
      </c>
      <c r="J312" s="240">
        <v>0</v>
      </c>
      <c r="K312" s="239">
        <v>0.11799999999999999</v>
      </c>
      <c r="L312" s="240">
        <v>0.19900000000000001</v>
      </c>
      <c r="M312" s="239">
        <v>0.29300000000000004</v>
      </c>
      <c r="N312" s="241">
        <v>0.28800000000000003</v>
      </c>
      <c r="P312" s="25">
        <f t="shared" ref="P312:W312" si="341">C312/C$313</f>
        <v>0.25</v>
      </c>
      <c r="Q312" s="25">
        <f t="shared" si="341"/>
        <v>0.11315789473684211</v>
      </c>
      <c r="R312" s="25">
        <f t="shared" si="341"/>
        <v>2.6126714565643371E-3</v>
      </c>
      <c r="S312" s="25">
        <f t="shared" si="341"/>
        <v>6.4294899271324468E-4</v>
      </c>
      <c r="T312" s="25">
        <f t="shared" si="341"/>
        <v>0</v>
      </c>
      <c r="U312" s="25">
        <f t="shared" si="341"/>
        <v>0</v>
      </c>
      <c r="V312" s="25">
        <f t="shared" si="341"/>
        <v>0</v>
      </c>
      <c r="W312" s="25">
        <f t="shared" si="341"/>
        <v>0</v>
      </c>
      <c r="Z312" s="208"/>
    </row>
    <row r="313" spans="1:26" ht="13.8">
      <c r="A313" s="234" t="s">
        <v>2563</v>
      </c>
      <c r="B313" s="225"/>
      <c r="C313" s="235">
        <v>0.68400000000000005</v>
      </c>
      <c r="D313" s="236">
        <v>0.7599999999999999</v>
      </c>
      <c r="E313" s="235">
        <v>1.5309999999999999</v>
      </c>
      <c r="F313" s="236">
        <v>4.6660000000000004</v>
      </c>
      <c r="G313" s="235">
        <v>0.60200000000000009</v>
      </c>
      <c r="H313" s="236">
        <v>0.98699999999999999</v>
      </c>
      <c r="I313" s="235">
        <v>0.36499999999999999</v>
      </c>
      <c r="J313" s="236">
        <v>0.629</v>
      </c>
      <c r="K313" s="235">
        <v>2.0180000000000002</v>
      </c>
      <c r="L313" s="236">
        <v>2.7969999999999993</v>
      </c>
      <c r="M313" s="235">
        <v>5.2</v>
      </c>
      <c r="N313" s="237">
        <v>9.8390000000000004</v>
      </c>
      <c r="P313" s="25"/>
      <c r="Q313" s="25"/>
      <c r="R313" s="25"/>
      <c r="S313" s="25"/>
      <c r="T313" s="25"/>
      <c r="U313" s="25"/>
      <c r="V313" s="25"/>
      <c r="W313" s="25"/>
      <c r="Z313" s="208"/>
    </row>
    <row r="314" spans="1:26" ht="13.8">
      <c r="A314" s="234" t="s">
        <v>134</v>
      </c>
      <c r="B314" s="234" t="s">
        <v>59</v>
      </c>
      <c r="C314" s="235">
        <v>0</v>
      </c>
      <c r="D314" s="236">
        <v>0</v>
      </c>
      <c r="E314" s="235">
        <v>0</v>
      </c>
      <c r="F314" s="236">
        <v>0</v>
      </c>
      <c r="G314" s="235">
        <v>0</v>
      </c>
      <c r="H314" s="236">
        <v>0</v>
      </c>
      <c r="I314" s="235">
        <v>0</v>
      </c>
      <c r="J314" s="236">
        <v>0</v>
      </c>
      <c r="K314" s="235">
        <v>0</v>
      </c>
      <c r="L314" s="236">
        <v>0</v>
      </c>
      <c r="M314" s="235">
        <v>0</v>
      </c>
      <c r="N314" s="237">
        <v>0</v>
      </c>
      <c r="P314" s="25">
        <f t="shared" ref="P314:W314" si="342">C314/C$323</f>
        <v>0</v>
      </c>
      <c r="Q314" s="25">
        <f t="shared" si="342"/>
        <v>0</v>
      </c>
      <c r="R314" s="25">
        <f t="shared" si="342"/>
        <v>0</v>
      </c>
      <c r="S314" s="25">
        <f t="shared" si="342"/>
        <v>0</v>
      </c>
      <c r="T314" s="25">
        <f t="shared" si="342"/>
        <v>0</v>
      </c>
      <c r="U314" s="25">
        <f t="shared" si="342"/>
        <v>0</v>
      </c>
      <c r="V314" s="25">
        <f t="shared" si="342"/>
        <v>0</v>
      </c>
      <c r="W314" s="25">
        <f t="shared" si="342"/>
        <v>0</v>
      </c>
      <c r="Z314" s="208"/>
    </row>
    <row r="315" spans="1:26" ht="13.8">
      <c r="A315" s="229"/>
      <c r="B315" s="238" t="s">
        <v>58</v>
      </c>
      <c r="C315" s="239">
        <v>0.24</v>
      </c>
      <c r="D315" s="240">
        <v>0.439</v>
      </c>
      <c r="E315" s="239">
        <v>1.0720000000000001</v>
      </c>
      <c r="F315" s="240">
        <v>5.1340000000000003</v>
      </c>
      <c r="G315" s="239">
        <v>0.71099999999999997</v>
      </c>
      <c r="H315" s="240">
        <v>1.169</v>
      </c>
      <c r="I315" s="239">
        <v>0.754</v>
      </c>
      <c r="J315" s="240">
        <v>2.7250000000000001</v>
      </c>
      <c r="K315" s="239">
        <v>0.188</v>
      </c>
      <c r="L315" s="240">
        <v>0.33200000000000002</v>
      </c>
      <c r="M315" s="239">
        <v>2.9650000000000003</v>
      </c>
      <c r="N315" s="241">
        <v>9.7990000000000013</v>
      </c>
      <c r="P315" s="25">
        <f t="shared" ref="P315:W315" si="343">C315/C$323</f>
        <v>0.36308623298033282</v>
      </c>
      <c r="Q315" s="25">
        <f t="shared" si="343"/>
        <v>0.34031007751937986</v>
      </c>
      <c r="R315" s="25">
        <f t="shared" si="343"/>
        <v>0.76790830945558752</v>
      </c>
      <c r="S315" s="25">
        <f t="shared" si="343"/>
        <v>0.88777451149922171</v>
      </c>
      <c r="T315" s="25">
        <f t="shared" si="343"/>
        <v>0.48008102633355842</v>
      </c>
      <c r="U315" s="25">
        <f t="shared" si="343"/>
        <v>0.44618320610687023</v>
      </c>
      <c r="V315" s="25">
        <f t="shared" si="343"/>
        <v>0.57910906298003073</v>
      </c>
      <c r="W315" s="25">
        <f t="shared" si="343"/>
        <v>0.71000521104742054</v>
      </c>
      <c r="Z315" s="208"/>
    </row>
    <row r="316" spans="1:26" ht="13.8">
      <c r="A316" s="229"/>
      <c r="B316" s="238" t="s">
        <v>57</v>
      </c>
      <c r="C316" s="239">
        <v>5.1999999999999998E-2</v>
      </c>
      <c r="D316" s="240">
        <v>0.153</v>
      </c>
      <c r="E316" s="239">
        <v>6.7000000000000004E-2</v>
      </c>
      <c r="F316" s="240">
        <v>0.16200000000000001</v>
      </c>
      <c r="G316" s="239">
        <v>0.152</v>
      </c>
      <c r="H316" s="240">
        <v>0.27400000000000002</v>
      </c>
      <c r="I316" s="239">
        <v>7.8E-2</v>
      </c>
      <c r="J316" s="240">
        <v>0.215</v>
      </c>
      <c r="K316" s="239">
        <v>1.9E-2</v>
      </c>
      <c r="L316" s="240">
        <v>5.5E-2</v>
      </c>
      <c r="M316" s="239">
        <v>0.36800000000000005</v>
      </c>
      <c r="N316" s="241">
        <v>0.85899999999999999</v>
      </c>
      <c r="P316" s="25">
        <f t="shared" ref="P316:W316" si="344">C316/C$323</f>
        <v>7.8668683812405438E-2</v>
      </c>
      <c r="Q316" s="25">
        <f t="shared" si="344"/>
        <v>0.11860465116279069</v>
      </c>
      <c r="R316" s="25">
        <f t="shared" si="344"/>
        <v>4.799426934097422E-2</v>
      </c>
      <c r="S316" s="25">
        <f t="shared" si="344"/>
        <v>2.8013141967836757E-2</v>
      </c>
      <c r="T316" s="25">
        <f t="shared" si="344"/>
        <v>0.10263335584064821</v>
      </c>
      <c r="U316" s="25">
        <f t="shared" si="344"/>
        <v>0.10458015267175573</v>
      </c>
      <c r="V316" s="25">
        <f t="shared" si="344"/>
        <v>5.9907834101382486E-2</v>
      </c>
      <c r="W316" s="25">
        <f t="shared" si="344"/>
        <v>5.6018759770713911E-2</v>
      </c>
      <c r="Z316" s="208"/>
    </row>
    <row r="317" spans="1:26" ht="13.8">
      <c r="A317" s="229"/>
      <c r="B317" s="238" t="s">
        <v>61</v>
      </c>
      <c r="C317" s="239">
        <v>3.4000000000000002E-2</v>
      </c>
      <c r="D317" s="240">
        <v>5.8999999999999997E-2</v>
      </c>
      <c r="E317" s="239">
        <v>1.4999999999999999E-2</v>
      </c>
      <c r="F317" s="240">
        <v>2.1000000000000001E-2</v>
      </c>
      <c r="G317" s="239">
        <v>0.24099999999999999</v>
      </c>
      <c r="H317" s="240">
        <v>0.64800000000000002</v>
      </c>
      <c r="I317" s="239">
        <v>0.13600000000000001</v>
      </c>
      <c r="J317" s="240">
        <v>0.56399999999999995</v>
      </c>
      <c r="K317" s="239">
        <v>3.6999999999999998E-2</v>
      </c>
      <c r="L317" s="240">
        <v>7.5999999999999998E-2</v>
      </c>
      <c r="M317" s="239">
        <v>0.46299999999999997</v>
      </c>
      <c r="N317" s="241">
        <v>1.3679999999999999</v>
      </c>
      <c r="P317" s="25">
        <f t="shared" ref="P317:W317" si="345">C317/C$323</f>
        <v>5.1437216338880487E-2</v>
      </c>
      <c r="Q317" s="25">
        <f t="shared" si="345"/>
        <v>4.5736434108527131E-2</v>
      </c>
      <c r="R317" s="25">
        <f t="shared" si="345"/>
        <v>1.0744985673352437E-2</v>
      </c>
      <c r="S317" s="25">
        <f t="shared" si="345"/>
        <v>3.631333218052913E-3</v>
      </c>
      <c r="T317" s="25">
        <f t="shared" si="345"/>
        <v>0.16272788656313303</v>
      </c>
      <c r="U317" s="25">
        <f t="shared" si="345"/>
        <v>0.24732824427480915</v>
      </c>
      <c r="V317" s="25">
        <f t="shared" si="345"/>
        <v>0.1044546850998464</v>
      </c>
      <c r="W317" s="25">
        <f t="shared" si="345"/>
        <v>0.14695153725898905</v>
      </c>
      <c r="Z317" s="208"/>
    </row>
    <row r="318" spans="1:26" ht="13.8">
      <c r="A318" s="229"/>
      <c r="B318" s="238" t="s">
        <v>60</v>
      </c>
      <c r="C318" s="239">
        <v>1.2E-2</v>
      </c>
      <c r="D318" s="240">
        <v>0.01</v>
      </c>
      <c r="E318" s="239">
        <v>3.7999999999999999E-2</v>
      </c>
      <c r="F318" s="240">
        <v>5.7000000000000002E-2</v>
      </c>
      <c r="G318" s="239">
        <v>0</v>
      </c>
      <c r="H318" s="240">
        <v>0</v>
      </c>
      <c r="I318" s="239">
        <v>0</v>
      </c>
      <c r="J318" s="240">
        <v>0</v>
      </c>
      <c r="K318" s="239">
        <v>1.2E-2</v>
      </c>
      <c r="L318" s="240">
        <v>8.0000000000000002E-3</v>
      </c>
      <c r="M318" s="239">
        <v>6.2E-2</v>
      </c>
      <c r="N318" s="241">
        <v>7.5000000000000011E-2</v>
      </c>
      <c r="P318" s="25">
        <f t="shared" ref="P318:W318" si="346">C318/C$323</f>
        <v>1.8154311649016642E-2</v>
      </c>
      <c r="Q318" s="25">
        <f t="shared" si="346"/>
        <v>7.7519379844961239E-3</v>
      </c>
      <c r="R318" s="25">
        <f t="shared" si="346"/>
        <v>2.7220630372492838E-2</v>
      </c>
      <c r="S318" s="25">
        <f t="shared" si="346"/>
        <v>9.856475877572192E-3</v>
      </c>
      <c r="T318" s="25">
        <f t="shared" si="346"/>
        <v>0</v>
      </c>
      <c r="U318" s="25">
        <f t="shared" si="346"/>
        <v>0</v>
      </c>
      <c r="V318" s="25">
        <f t="shared" si="346"/>
        <v>0</v>
      </c>
      <c r="W318" s="25">
        <f t="shared" si="346"/>
        <v>0</v>
      </c>
      <c r="Z318" s="208"/>
    </row>
    <row r="319" spans="1:26" ht="13.8">
      <c r="A319" s="229"/>
      <c r="B319" s="238" t="s">
        <v>56</v>
      </c>
      <c r="C319" s="239">
        <v>0</v>
      </c>
      <c r="D319" s="240">
        <v>0</v>
      </c>
      <c r="E319" s="239">
        <v>2.9000000000000001E-2</v>
      </c>
      <c r="F319" s="240">
        <v>7.4999999999999997E-2</v>
      </c>
      <c r="G319" s="239">
        <v>2E-3</v>
      </c>
      <c r="H319" s="240">
        <v>4.0000000000000001E-3</v>
      </c>
      <c r="I319" s="239">
        <v>0</v>
      </c>
      <c r="J319" s="240">
        <v>0</v>
      </c>
      <c r="K319" s="239">
        <v>2.5999999999999999E-2</v>
      </c>
      <c r="L319" s="240">
        <v>0.11799999999999999</v>
      </c>
      <c r="M319" s="239">
        <v>5.6999999999999995E-2</v>
      </c>
      <c r="N319" s="241">
        <v>0.19700000000000001</v>
      </c>
      <c r="P319" s="25">
        <f t="shared" ref="P319:W319" si="347">C319/C$323</f>
        <v>0</v>
      </c>
      <c r="Q319" s="25">
        <f t="shared" si="347"/>
        <v>0</v>
      </c>
      <c r="R319" s="25">
        <f t="shared" si="347"/>
        <v>2.0773638968481379E-2</v>
      </c>
      <c r="S319" s="25">
        <f t="shared" si="347"/>
        <v>1.2969047207331831E-2</v>
      </c>
      <c r="T319" s="25">
        <f t="shared" si="347"/>
        <v>1.3504388926401081E-3</v>
      </c>
      <c r="U319" s="25">
        <f t="shared" si="347"/>
        <v>1.5267175572519084E-3</v>
      </c>
      <c r="V319" s="25">
        <f t="shared" si="347"/>
        <v>0</v>
      </c>
      <c r="W319" s="25">
        <f t="shared" si="347"/>
        <v>0</v>
      </c>
      <c r="Z319" s="208"/>
    </row>
    <row r="320" spans="1:26" ht="13.8">
      <c r="A320" s="229"/>
      <c r="B320" s="238" t="s">
        <v>54</v>
      </c>
      <c r="C320" s="239">
        <v>7.3999999999999996E-2</v>
      </c>
      <c r="D320" s="240">
        <v>0.25900000000000001</v>
      </c>
      <c r="E320" s="239">
        <v>8.9999999999999993E-3</v>
      </c>
      <c r="F320" s="240">
        <v>1.6E-2</v>
      </c>
      <c r="G320" s="239">
        <v>0</v>
      </c>
      <c r="H320" s="240">
        <v>0</v>
      </c>
      <c r="I320" s="239">
        <v>1E-3</v>
      </c>
      <c r="J320" s="240">
        <v>0</v>
      </c>
      <c r="K320" s="239">
        <v>3.7999999999999999E-2</v>
      </c>
      <c r="L320" s="240">
        <v>6.6000000000000003E-2</v>
      </c>
      <c r="M320" s="239">
        <v>0.122</v>
      </c>
      <c r="N320" s="241">
        <v>0.34100000000000003</v>
      </c>
      <c r="P320" s="25">
        <f t="shared" ref="P320:W320" si="348">C320/C$323</f>
        <v>0.11195158850226927</v>
      </c>
      <c r="Q320" s="25">
        <f t="shared" si="348"/>
        <v>0.2007751937984496</v>
      </c>
      <c r="R320" s="25">
        <f t="shared" si="348"/>
        <v>6.4469914040114614E-3</v>
      </c>
      <c r="S320" s="25">
        <f t="shared" si="348"/>
        <v>2.7667300708974574E-3</v>
      </c>
      <c r="T320" s="25">
        <f t="shared" si="348"/>
        <v>0</v>
      </c>
      <c r="U320" s="25">
        <f t="shared" si="348"/>
        <v>0</v>
      </c>
      <c r="V320" s="25">
        <f t="shared" si="348"/>
        <v>7.6804915514592934E-4</v>
      </c>
      <c r="W320" s="25">
        <f t="shared" si="348"/>
        <v>0</v>
      </c>
      <c r="Z320" s="208"/>
    </row>
    <row r="321" spans="1:26" ht="13.8">
      <c r="A321" s="229"/>
      <c r="B321" s="238" t="s">
        <v>55</v>
      </c>
      <c r="C321" s="239">
        <v>0.14000000000000001</v>
      </c>
      <c r="D321" s="240">
        <v>0.23300000000000001</v>
      </c>
      <c r="E321" s="239">
        <v>5.8000000000000003E-2</v>
      </c>
      <c r="F321" s="240">
        <v>0.17100000000000001</v>
      </c>
      <c r="G321" s="239">
        <v>0.35399999999999998</v>
      </c>
      <c r="H321" s="240">
        <v>0.49</v>
      </c>
      <c r="I321" s="239">
        <v>9.9000000000000005E-2</v>
      </c>
      <c r="J321" s="240">
        <v>0.18</v>
      </c>
      <c r="K321" s="239">
        <v>0.23200000000000001</v>
      </c>
      <c r="L321" s="240">
        <v>0.54400000000000004</v>
      </c>
      <c r="M321" s="239">
        <v>0.88300000000000001</v>
      </c>
      <c r="N321" s="241">
        <v>1.6180000000000001</v>
      </c>
      <c r="P321" s="25">
        <f t="shared" ref="P321:W321" si="349">C321/C$323</f>
        <v>0.21180030257186083</v>
      </c>
      <c r="Q321" s="25">
        <f t="shared" si="349"/>
        <v>0.18062015503875969</v>
      </c>
      <c r="R321" s="25">
        <f t="shared" si="349"/>
        <v>4.1547277936962758E-2</v>
      </c>
      <c r="S321" s="25">
        <f t="shared" si="349"/>
        <v>2.9569427632716579E-2</v>
      </c>
      <c r="T321" s="25">
        <f t="shared" si="349"/>
        <v>0.23902768399729912</v>
      </c>
      <c r="U321" s="25">
        <f t="shared" si="349"/>
        <v>0.18702290076335876</v>
      </c>
      <c r="V321" s="25">
        <f t="shared" si="349"/>
        <v>7.6036866359447008E-2</v>
      </c>
      <c r="W321" s="25">
        <f t="shared" si="349"/>
        <v>4.6899426784783739E-2</v>
      </c>
      <c r="Z321" s="208"/>
    </row>
    <row r="322" spans="1:26" ht="13.8">
      <c r="A322" s="229"/>
      <c r="B322" s="238" t="s">
        <v>53</v>
      </c>
      <c r="C322" s="239">
        <v>0.109</v>
      </c>
      <c r="D322" s="240">
        <v>0.13700000000000001</v>
      </c>
      <c r="E322" s="239">
        <v>0.108</v>
      </c>
      <c r="F322" s="240">
        <v>0.14699999999999999</v>
      </c>
      <c r="G322" s="239">
        <v>2.1000000000000001E-2</v>
      </c>
      <c r="H322" s="240">
        <v>3.5000000000000003E-2</v>
      </c>
      <c r="I322" s="239">
        <v>0.23400000000000001</v>
      </c>
      <c r="J322" s="240">
        <v>0.154</v>
      </c>
      <c r="K322" s="239">
        <v>0.107</v>
      </c>
      <c r="L322" s="240">
        <v>9.8000000000000004E-2</v>
      </c>
      <c r="M322" s="239">
        <v>0.57899999999999996</v>
      </c>
      <c r="N322" s="241">
        <v>0.57100000000000006</v>
      </c>
      <c r="P322" s="25">
        <f t="shared" ref="P322:W322" si="350">C322/C$323</f>
        <v>0.16490166414523449</v>
      </c>
      <c r="Q322" s="25">
        <f t="shared" si="350"/>
        <v>0.1062015503875969</v>
      </c>
      <c r="R322" s="25">
        <f t="shared" si="350"/>
        <v>7.7363896848137534E-2</v>
      </c>
      <c r="S322" s="25">
        <f t="shared" si="350"/>
        <v>2.5419332526370388E-2</v>
      </c>
      <c r="T322" s="25">
        <f t="shared" si="350"/>
        <v>1.4179608372721137E-2</v>
      </c>
      <c r="U322" s="25">
        <f t="shared" si="350"/>
        <v>1.33587786259542E-2</v>
      </c>
      <c r="V322" s="25">
        <f t="shared" si="350"/>
        <v>0.17972350230414746</v>
      </c>
      <c r="W322" s="25">
        <f t="shared" si="350"/>
        <v>4.0125065138092754E-2</v>
      </c>
      <c r="Z322" s="208"/>
    </row>
    <row r="323" spans="1:26" ht="13.8">
      <c r="A323" s="234" t="s">
        <v>2564</v>
      </c>
      <c r="B323" s="225"/>
      <c r="C323" s="235">
        <v>0.66100000000000003</v>
      </c>
      <c r="D323" s="236">
        <v>1.29</v>
      </c>
      <c r="E323" s="235">
        <v>1.3959999999999999</v>
      </c>
      <c r="F323" s="236">
        <v>5.7830000000000013</v>
      </c>
      <c r="G323" s="235">
        <v>1.4809999999999999</v>
      </c>
      <c r="H323" s="236">
        <v>2.62</v>
      </c>
      <c r="I323" s="235">
        <v>1.302</v>
      </c>
      <c r="J323" s="236">
        <v>3.8380000000000001</v>
      </c>
      <c r="K323" s="235">
        <v>0.65900000000000003</v>
      </c>
      <c r="L323" s="236">
        <v>1.2970000000000002</v>
      </c>
      <c r="M323" s="235">
        <v>5.4989999999999997</v>
      </c>
      <c r="N323" s="237">
        <v>14.827999999999999</v>
      </c>
      <c r="P323" s="25"/>
      <c r="Q323" s="25"/>
      <c r="R323" s="25"/>
      <c r="S323" s="25"/>
      <c r="T323" s="25"/>
      <c r="U323" s="25"/>
      <c r="V323" s="25"/>
      <c r="W323" s="25"/>
      <c r="Z323" s="208"/>
    </row>
    <row r="324" spans="1:26" ht="13.8">
      <c r="A324" s="234" t="s">
        <v>4</v>
      </c>
      <c r="B324" s="234" t="s">
        <v>59</v>
      </c>
      <c r="C324" s="235">
        <v>0</v>
      </c>
      <c r="D324" s="236">
        <v>0</v>
      </c>
      <c r="E324" s="235">
        <v>2.4E-2</v>
      </c>
      <c r="F324" s="236">
        <v>1.2999999999999999E-2</v>
      </c>
      <c r="G324" s="235">
        <v>4.0000000000000001E-3</v>
      </c>
      <c r="H324" s="236">
        <v>0.03</v>
      </c>
      <c r="I324" s="235">
        <v>0</v>
      </c>
      <c r="J324" s="236">
        <v>0</v>
      </c>
      <c r="K324" s="235">
        <v>0</v>
      </c>
      <c r="L324" s="236">
        <v>0</v>
      </c>
      <c r="M324" s="235">
        <v>2.8000000000000001E-2</v>
      </c>
      <c r="N324" s="237">
        <v>4.2999999999999997E-2</v>
      </c>
      <c r="P324" s="25">
        <f t="shared" ref="P324:W324" si="351">C324/C$333</f>
        <v>0</v>
      </c>
      <c r="Q324" s="25">
        <f t="shared" si="351"/>
        <v>0</v>
      </c>
      <c r="R324" s="25">
        <f t="shared" si="351"/>
        <v>2.2857142857142857E-2</v>
      </c>
      <c r="S324" s="25">
        <f t="shared" si="351"/>
        <v>1.5169194865810967E-2</v>
      </c>
      <c r="T324" s="25">
        <f t="shared" si="351"/>
        <v>4.7225501770956314E-3</v>
      </c>
      <c r="U324" s="25">
        <f t="shared" si="351"/>
        <v>3.6231884057971009E-2</v>
      </c>
      <c r="V324" s="25">
        <f t="shared" si="351"/>
        <v>0</v>
      </c>
      <c r="W324" s="25">
        <f t="shared" si="351"/>
        <v>0</v>
      </c>
      <c r="Z324" s="208"/>
    </row>
    <row r="325" spans="1:26" ht="13.8">
      <c r="A325" s="229"/>
      <c r="B325" s="238" t="s">
        <v>58</v>
      </c>
      <c r="C325" s="239">
        <v>0.187</v>
      </c>
      <c r="D325" s="240">
        <v>7.6999999999999999E-2</v>
      </c>
      <c r="E325" s="239">
        <v>0.13100000000000001</v>
      </c>
      <c r="F325" s="240">
        <v>6.3E-2</v>
      </c>
      <c r="G325" s="239">
        <v>0.104</v>
      </c>
      <c r="H325" s="240">
        <v>9.4E-2</v>
      </c>
      <c r="I325" s="239">
        <v>0.109</v>
      </c>
      <c r="J325" s="240">
        <v>9.4E-2</v>
      </c>
      <c r="K325" s="239">
        <v>0</v>
      </c>
      <c r="L325" s="240">
        <v>1E-3</v>
      </c>
      <c r="M325" s="239">
        <v>0.53100000000000003</v>
      </c>
      <c r="N325" s="241">
        <v>0.32900000000000001</v>
      </c>
      <c r="P325" s="25">
        <f t="shared" ref="P325:W325" si="352">C325/C$333</f>
        <v>0.16389132340052584</v>
      </c>
      <c r="Q325" s="25">
        <f t="shared" si="352"/>
        <v>9.6612296110414053E-2</v>
      </c>
      <c r="R325" s="25">
        <f t="shared" si="352"/>
        <v>0.12476190476190477</v>
      </c>
      <c r="S325" s="25">
        <f t="shared" si="352"/>
        <v>7.3512252042006995E-2</v>
      </c>
      <c r="T325" s="25">
        <f t="shared" si="352"/>
        <v>0.1227863046044864</v>
      </c>
      <c r="U325" s="25">
        <f t="shared" si="352"/>
        <v>0.11352657004830917</v>
      </c>
      <c r="V325" s="25">
        <f t="shared" si="352"/>
        <v>0.11485774499473128</v>
      </c>
      <c r="W325" s="25">
        <f t="shared" si="352"/>
        <v>0.14826498422712933</v>
      </c>
      <c r="Z325" s="208"/>
    </row>
    <row r="326" spans="1:26" ht="13.8">
      <c r="A326" s="229"/>
      <c r="B326" s="238" t="s">
        <v>57</v>
      </c>
      <c r="C326" s="239">
        <v>0.35699999999999998</v>
      </c>
      <c r="D326" s="240">
        <v>0.29199999999999998</v>
      </c>
      <c r="E326" s="239">
        <v>0.35899999999999999</v>
      </c>
      <c r="F326" s="240">
        <v>0.22800000000000001</v>
      </c>
      <c r="G326" s="239">
        <v>0.16400000000000001</v>
      </c>
      <c r="H326" s="240">
        <v>0.13100000000000001</v>
      </c>
      <c r="I326" s="239">
        <v>0.439</v>
      </c>
      <c r="J326" s="240">
        <v>0.21299999999999999</v>
      </c>
      <c r="K326" s="239">
        <v>0.39600000000000002</v>
      </c>
      <c r="L326" s="240">
        <v>0.25900000000000001</v>
      </c>
      <c r="M326" s="239">
        <v>1.7149999999999999</v>
      </c>
      <c r="N326" s="241">
        <v>1.123</v>
      </c>
      <c r="P326" s="25">
        <f t="shared" ref="P326:W326" si="353">C326/C$333</f>
        <v>0.31288343558282206</v>
      </c>
      <c r="Q326" s="25">
        <f t="shared" si="353"/>
        <v>0.3663739021329987</v>
      </c>
      <c r="R326" s="25">
        <f t="shared" si="353"/>
        <v>0.34190476190476188</v>
      </c>
      <c r="S326" s="25">
        <f t="shared" si="353"/>
        <v>0.2660443407234539</v>
      </c>
      <c r="T326" s="25">
        <f t="shared" si="353"/>
        <v>0.1936245572609209</v>
      </c>
      <c r="U326" s="25">
        <f t="shared" si="353"/>
        <v>0.15821256038647341</v>
      </c>
      <c r="V326" s="25">
        <f t="shared" si="353"/>
        <v>0.46259220231822962</v>
      </c>
      <c r="W326" s="25">
        <f t="shared" si="353"/>
        <v>0.33596214511041006</v>
      </c>
      <c r="Z326" s="208"/>
    </row>
    <row r="327" spans="1:26" ht="13.8">
      <c r="A327" s="229"/>
      <c r="B327" s="238" t="s">
        <v>61</v>
      </c>
      <c r="C327" s="239">
        <v>0.2</v>
      </c>
      <c r="D327" s="240">
        <v>0.123</v>
      </c>
      <c r="E327" s="239">
        <v>0.26200000000000001</v>
      </c>
      <c r="F327" s="240">
        <v>0.219</v>
      </c>
      <c r="G327" s="239">
        <v>0.17100000000000001</v>
      </c>
      <c r="H327" s="240">
        <v>0.193</v>
      </c>
      <c r="I327" s="239">
        <v>0.155</v>
      </c>
      <c r="J327" s="240">
        <v>0.115</v>
      </c>
      <c r="K327" s="239">
        <v>0.25900000000000001</v>
      </c>
      <c r="L327" s="240">
        <v>0.21199999999999999</v>
      </c>
      <c r="M327" s="239">
        <v>1.0470000000000002</v>
      </c>
      <c r="N327" s="241">
        <v>0.86199999999999988</v>
      </c>
      <c r="P327" s="25">
        <f t="shared" ref="P327:W327" si="354">C327/C$333</f>
        <v>0.17528483786152499</v>
      </c>
      <c r="Q327" s="25">
        <f t="shared" si="354"/>
        <v>0.15432873274780426</v>
      </c>
      <c r="R327" s="25">
        <f t="shared" si="354"/>
        <v>0.24952380952380954</v>
      </c>
      <c r="S327" s="25">
        <f t="shared" si="354"/>
        <v>0.2555425904317386</v>
      </c>
      <c r="T327" s="25">
        <f t="shared" si="354"/>
        <v>0.20188902007083825</v>
      </c>
      <c r="U327" s="25">
        <f t="shared" si="354"/>
        <v>0.23309178743961351</v>
      </c>
      <c r="V327" s="25">
        <f t="shared" si="354"/>
        <v>0.16332982086406742</v>
      </c>
      <c r="W327" s="25">
        <f t="shared" si="354"/>
        <v>0.18138801261829654</v>
      </c>
      <c r="Z327" s="208"/>
    </row>
    <row r="328" spans="1:26" ht="13.8">
      <c r="A328" s="229"/>
      <c r="B328" s="238" t="s">
        <v>60</v>
      </c>
      <c r="C328" s="239">
        <v>1.7999999999999999E-2</v>
      </c>
      <c r="D328" s="240">
        <v>1.0999999999999999E-2</v>
      </c>
      <c r="E328" s="239">
        <v>6.4000000000000001E-2</v>
      </c>
      <c r="F328" s="240">
        <v>1.2E-2</v>
      </c>
      <c r="G328" s="239">
        <v>2E-3</v>
      </c>
      <c r="H328" s="240">
        <v>1E-3</v>
      </c>
      <c r="I328" s="239">
        <v>3.7999999999999999E-2</v>
      </c>
      <c r="J328" s="240">
        <v>1.2E-2</v>
      </c>
      <c r="K328" s="239">
        <v>0.01</v>
      </c>
      <c r="L328" s="240">
        <v>6.0000000000000001E-3</v>
      </c>
      <c r="M328" s="239">
        <v>0.13200000000000001</v>
      </c>
      <c r="N328" s="241">
        <v>4.2000000000000003E-2</v>
      </c>
      <c r="P328" s="25">
        <f t="shared" ref="P328:W328" si="355">C328/C$333</f>
        <v>1.5775635407537247E-2</v>
      </c>
      <c r="Q328" s="25">
        <f t="shared" si="355"/>
        <v>1.3801756587202006E-2</v>
      </c>
      <c r="R328" s="25">
        <f t="shared" si="355"/>
        <v>6.0952380952380952E-2</v>
      </c>
      <c r="S328" s="25">
        <f t="shared" si="355"/>
        <v>1.4002333722287047E-2</v>
      </c>
      <c r="T328" s="25">
        <f t="shared" si="355"/>
        <v>2.3612750885478157E-3</v>
      </c>
      <c r="U328" s="25">
        <f t="shared" si="355"/>
        <v>1.2077294685990338E-3</v>
      </c>
      <c r="V328" s="25">
        <f t="shared" si="355"/>
        <v>4.0042149631190717E-2</v>
      </c>
      <c r="W328" s="25">
        <f t="shared" si="355"/>
        <v>1.8927444794952682E-2</v>
      </c>
      <c r="Z328" s="208"/>
    </row>
    <row r="329" spans="1:26" ht="13.8">
      <c r="A329" s="229"/>
      <c r="B329" s="238" t="s">
        <v>56</v>
      </c>
      <c r="C329" s="239">
        <v>3.9E-2</v>
      </c>
      <c r="D329" s="240">
        <v>4.1000000000000002E-2</v>
      </c>
      <c r="E329" s="239">
        <v>2.8000000000000001E-2</v>
      </c>
      <c r="F329" s="240">
        <v>1.4999999999999999E-2</v>
      </c>
      <c r="G329" s="239">
        <v>2.9000000000000001E-2</v>
      </c>
      <c r="H329" s="240">
        <v>1.7000000000000001E-2</v>
      </c>
      <c r="I329" s="239">
        <v>0</v>
      </c>
      <c r="J329" s="240">
        <v>0</v>
      </c>
      <c r="K329" s="239">
        <v>1E-3</v>
      </c>
      <c r="L329" s="240">
        <v>1E-3</v>
      </c>
      <c r="M329" s="239">
        <v>9.7000000000000003E-2</v>
      </c>
      <c r="N329" s="241">
        <v>7.400000000000001E-2</v>
      </c>
      <c r="P329" s="25">
        <f t="shared" ref="P329:W329" si="356">C329/C$333</f>
        <v>3.4180543382997371E-2</v>
      </c>
      <c r="Q329" s="25">
        <f t="shared" si="356"/>
        <v>5.1442910915934753E-2</v>
      </c>
      <c r="R329" s="25">
        <f t="shared" si="356"/>
        <v>2.6666666666666665E-2</v>
      </c>
      <c r="S329" s="25">
        <f t="shared" si="356"/>
        <v>1.7502917152858809E-2</v>
      </c>
      <c r="T329" s="25">
        <f t="shared" si="356"/>
        <v>3.4238488783943324E-2</v>
      </c>
      <c r="U329" s="25">
        <f t="shared" si="356"/>
        <v>2.0531400966183576E-2</v>
      </c>
      <c r="V329" s="25">
        <f t="shared" si="356"/>
        <v>0</v>
      </c>
      <c r="W329" s="25">
        <f t="shared" si="356"/>
        <v>0</v>
      </c>
      <c r="Z329" s="208"/>
    </row>
    <row r="330" spans="1:26" ht="13.8">
      <c r="A330" s="229"/>
      <c r="B330" s="238" t="s">
        <v>54</v>
      </c>
      <c r="C330" s="239">
        <v>8.6999999999999994E-2</v>
      </c>
      <c r="D330" s="240">
        <v>0.123</v>
      </c>
      <c r="E330" s="239">
        <v>9.1999999999999998E-2</v>
      </c>
      <c r="F330" s="240">
        <v>0.191</v>
      </c>
      <c r="G330" s="239">
        <v>8.8999999999999996E-2</v>
      </c>
      <c r="H330" s="240">
        <v>0.18</v>
      </c>
      <c r="I330" s="239">
        <v>7.0000000000000007E-2</v>
      </c>
      <c r="J330" s="240">
        <v>0.16800000000000001</v>
      </c>
      <c r="K330" s="239">
        <v>0.09</v>
      </c>
      <c r="L330" s="240">
        <v>0.20200000000000001</v>
      </c>
      <c r="M330" s="239">
        <v>0.42800000000000005</v>
      </c>
      <c r="N330" s="241">
        <v>0.8640000000000001</v>
      </c>
      <c r="P330" s="25">
        <f t="shared" ref="P330:W330" si="357">C330/C$333</f>
        <v>7.6248904469763359E-2</v>
      </c>
      <c r="Q330" s="25">
        <f t="shared" si="357"/>
        <v>0.15432873274780426</v>
      </c>
      <c r="R330" s="25">
        <f t="shared" si="357"/>
        <v>8.761904761904761E-2</v>
      </c>
      <c r="S330" s="25">
        <f t="shared" si="357"/>
        <v>0.22287047841306881</v>
      </c>
      <c r="T330" s="25">
        <f t="shared" si="357"/>
        <v>0.10507674144037779</v>
      </c>
      <c r="U330" s="25">
        <f t="shared" si="357"/>
        <v>0.21739130434782605</v>
      </c>
      <c r="V330" s="25">
        <f t="shared" si="357"/>
        <v>7.3761854583772379E-2</v>
      </c>
      <c r="W330" s="25">
        <f t="shared" si="357"/>
        <v>0.26498422712933756</v>
      </c>
      <c r="Z330" s="208"/>
    </row>
    <row r="331" spans="1:26" ht="13.8">
      <c r="A331" s="229"/>
      <c r="B331" s="238" t="s">
        <v>55</v>
      </c>
      <c r="C331" s="239">
        <v>0.10199999999999999</v>
      </c>
      <c r="D331" s="240">
        <v>0.111</v>
      </c>
      <c r="E331" s="239">
        <v>5.1999999999999998E-2</v>
      </c>
      <c r="F331" s="240">
        <v>0.109</v>
      </c>
      <c r="G331" s="239">
        <v>0.127</v>
      </c>
      <c r="H331" s="240">
        <v>0.155</v>
      </c>
      <c r="I331" s="239">
        <v>5.0000000000000001E-3</v>
      </c>
      <c r="J331" s="240">
        <v>1.0999999999999999E-2</v>
      </c>
      <c r="K331" s="239">
        <v>6.8000000000000005E-2</v>
      </c>
      <c r="L331" s="240">
        <v>5.1999999999999998E-2</v>
      </c>
      <c r="M331" s="239">
        <v>0.35400000000000004</v>
      </c>
      <c r="N331" s="241">
        <v>0.438</v>
      </c>
      <c r="P331" s="25">
        <f t="shared" ref="P331:W331" si="358">C331/C$333</f>
        <v>8.9395267309377732E-2</v>
      </c>
      <c r="Q331" s="25">
        <f t="shared" si="358"/>
        <v>0.13927227101631115</v>
      </c>
      <c r="R331" s="25">
        <f t="shared" si="358"/>
        <v>4.9523809523809519E-2</v>
      </c>
      <c r="S331" s="25">
        <f t="shared" si="358"/>
        <v>0.12718786464410733</v>
      </c>
      <c r="T331" s="25">
        <f t="shared" si="358"/>
        <v>0.14994096812278629</v>
      </c>
      <c r="U331" s="25">
        <f t="shared" si="358"/>
        <v>0.18719806763285021</v>
      </c>
      <c r="V331" s="25">
        <f t="shared" si="358"/>
        <v>5.2687038988408841E-3</v>
      </c>
      <c r="W331" s="25">
        <f t="shared" si="358"/>
        <v>1.7350157728706624E-2</v>
      </c>
      <c r="Z331" s="208"/>
    </row>
    <row r="332" spans="1:26" ht="13.8">
      <c r="A332" s="229"/>
      <c r="B332" s="238" t="s">
        <v>53</v>
      </c>
      <c r="C332" s="239">
        <v>0.151</v>
      </c>
      <c r="D332" s="240">
        <v>1.9E-2</v>
      </c>
      <c r="E332" s="239">
        <v>3.7999999999999999E-2</v>
      </c>
      <c r="F332" s="240">
        <v>7.0000000000000001E-3</v>
      </c>
      <c r="G332" s="239">
        <v>0.157</v>
      </c>
      <c r="H332" s="240">
        <v>2.7E-2</v>
      </c>
      <c r="I332" s="239">
        <v>0.13300000000000001</v>
      </c>
      <c r="J332" s="240">
        <v>2.1000000000000001E-2</v>
      </c>
      <c r="K332" s="239">
        <v>0.13900000000000001</v>
      </c>
      <c r="L332" s="240">
        <v>2.4E-2</v>
      </c>
      <c r="M332" s="239">
        <v>0.61799999999999999</v>
      </c>
      <c r="N332" s="241">
        <v>9.8000000000000004E-2</v>
      </c>
      <c r="P332" s="25">
        <f t="shared" ref="P332:W332" si="359">C332/C$333</f>
        <v>0.13234005258545134</v>
      </c>
      <c r="Q332" s="25">
        <f t="shared" si="359"/>
        <v>2.3839397741530738E-2</v>
      </c>
      <c r="R332" s="25">
        <f t="shared" si="359"/>
        <v>3.619047619047619E-2</v>
      </c>
      <c r="S332" s="25">
        <f t="shared" si="359"/>
        <v>8.1680280046674443E-3</v>
      </c>
      <c r="T332" s="25">
        <f t="shared" si="359"/>
        <v>0.18536009445100352</v>
      </c>
      <c r="U332" s="25">
        <f t="shared" si="359"/>
        <v>3.2608695652173912E-2</v>
      </c>
      <c r="V332" s="25">
        <f t="shared" si="359"/>
        <v>0.14014752370916753</v>
      </c>
      <c r="W332" s="25">
        <f t="shared" si="359"/>
        <v>3.3123028391167195E-2</v>
      </c>
      <c r="Z332" s="208"/>
    </row>
    <row r="333" spans="1:26" ht="13.8">
      <c r="A333" s="234" t="s">
        <v>2565</v>
      </c>
      <c r="B333" s="225"/>
      <c r="C333" s="235">
        <v>1.141</v>
      </c>
      <c r="D333" s="236">
        <v>0.79700000000000004</v>
      </c>
      <c r="E333" s="235">
        <v>1.05</v>
      </c>
      <c r="F333" s="236">
        <v>0.8570000000000001</v>
      </c>
      <c r="G333" s="235">
        <v>0.84700000000000009</v>
      </c>
      <c r="H333" s="236">
        <v>0.82800000000000007</v>
      </c>
      <c r="I333" s="235">
        <v>0.94900000000000018</v>
      </c>
      <c r="J333" s="236">
        <v>0.63400000000000001</v>
      </c>
      <c r="K333" s="235">
        <v>0.96300000000000008</v>
      </c>
      <c r="L333" s="236">
        <v>0.75700000000000012</v>
      </c>
      <c r="M333" s="235">
        <v>4.95</v>
      </c>
      <c r="N333" s="237">
        <v>3.8729999999999998</v>
      </c>
      <c r="P333" s="25"/>
      <c r="Q333" s="25"/>
      <c r="R333" s="25"/>
      <c r="S333" s="25"/>
      <c r="T333" s="25"/>
      <c r="U333" s="25"/>
      <c r="V333" s="25"/>
      <c r="W333" s="25"/>
      <c r="Z333" s="208"/>
    </row>
    <row r="334" spans="1:26" ht="13.8">
      <c r="A334" s="234" t="s">
        <v>135</v>
      </c>
      <c r="B334" s="234" t="s">
        <v>59</v>
      </c>
      <c r="C334" s="235">
        <v>0</v>
      </c>
      <c r="D334" s="236">
        <v>0</v>
      </c>
      <c r="E334" s="235">
        <v>0</v>
      </c>
      <c r="F334" s="236">
        <v>0</v>
      </c>
      <c r="G334" s="235">
        <v>6.0000000000000001E-3</v>
      </c>
      <c r="H334" s="236">
        <v>2.8000000000000001E-2</v>
      </c>
      <c r="I334" s="235">
        <v>0</v>
      </c>
      <c r="J334" s="236">
        <v>0</v>
      </c>
      <c r="K334" s="235">
        <v>0</v>
      </c>
      <c r="L334" s="236">
        <v>0</v>
      </c>
      <c r="M334" s="235">
        <v>6.0000000000000001E-3</v>
      </c>
      <c r="N334" s="237">
        <v>2.8000000000000001E-2</v>
      </c>
      <c r="P334" s="25">
        <f t="shared" ref="P334:W334" si="360">C334/C$343</f>
        <v>0</v>
      </c>
      <c r="Q334" s="25">
        <f t="shared" si="360"/>
        <v>0</v>
      </c>
      <c r="R334" s="25">
        <f t="shared" si="360"/>
        <v>0</v>
      </c>
      <c r="S334" s="25">
        <f t="shared" si="360"/>
        <v>0</v>
      </c>
      <c r="T334" s="25">
        <f t="shared" si="360"/>
        <v>1.0471204188481674E-2</v>
      </c>
      <c r="U334" s="25">
        <f t="shared" si="360"/>
        <v>3.6988110964332889E-2</v>
      </c>
      <c r="V334" s="25">
        <f t="shared" si="360"/>
        <v>0</v>
      </c>
      <c r="W334" s="25">
        <f t="shared" si="360"/>
        <v>0</v>
      </c>
      <c r="Z334" s="208"/>
    </row>
    <row r="335" spans="1:26" ht="13.8">
      <c r="A335" s="229"/>
      <c r="B335" s="238" t="s">
        <v>58</v>
      </c>
      <c r="C335" s="239">
        <v>9.0999999999999998E-2</v>
      </c>
      <c r="D335" s="240">
        <v>0.10199999999999999</v>
      </c>
      <c r="E335" s="239">
        <v>5.3999999999999999E-2</v>
      </c>
      <c r="F335" s="240">
        <v>7.5999999999999998E-2</v>
      </c>
      <c r="G335" s="239">
        <v>0.19700000000000001</v>
      </c>
      <c r="H335" s="240">
        <v>0.37</v>
      </c>
      <c r="I335" s="239">
        <v>0.124</v>
      </c>
      <c r="J335" s="240">
        <v>0.32100000000000001</v>
      </c>
      <c r="K335" s="239">
        <v>7.6999999999999999E-2</v>
      </c>
      <c r="L335" s="240">
        <v>0.14699999999999999</v>
      </c>
      <c r="M335" s="239">
        <v>0.54299999999999993</v>
      </c>
      <c r="N335" s="241">
        <v>1.016</v>
      </c>
      <c r="P335" s="25">
        <f t="shared" ref="P335:W335" si="361">C335/C$343</f>
        <v>0.15716753022452501</v>
      </c>
      <c r="Q335" s="25">
        <f t="shared" si="361"/>
        <v>0.3100303951367781</v>
      </c>
      <c r="R335" s="25">
        <f t="shared" si="361"/>
        <v>4.7202797202797214E-2</v>
      </c>
      <c r="S335" s="25">
        <f t="shared" si="361"/>
        <v>4.9836065573770495E-2</v>
      </c>
      <c r="T335" s="25">
        <f t="shared" si="361"/>
        <v>0.343804537521815</v>
      </c>
      <c r="U335" s="25">
        <f t="shared" si="361"/>
        <v>0.48877146631439888</v>
      </c>
      <c r="V335" s="25">
        <f t="shared" si="361"/>
        <v>0.18873668188736678</v>
      </c>
      <c r="W335" s="25">
        <f t="shared" si="361"/>
        <v>0.4229249011857707</v>
      </c>
      <c r="Z335" s="208"/>
    </row>
    <row r="336" spans="1:26" ht="13.8">
      <c r="A336" s="229"/>
      <c r="B336" s="238" t="s">
        <v>57</v>
      </c>
      <c r="C336" s="239">
        <v>1.2999999999999999E-2</v>
      </c>
      <c r="D336" s="240">
        <v>3.7999999999999999E-2</v>
      </c>
      <c r="E336" s="239">
        <v>0.36899999999999999</v>
      </c>
      <c r="F336" s="240">
        <v>0.67</v>
      </c>
      <c r="G336" s="239">
        <v>0.16800000000000001</v>
      </c>
      <c r="H336" s="240">
        <v>0.23100000000000001</v>
      </c>
      <c r="I336" s="239">
        <v>0.44800000000000001</v>
      </c>
      <c r="J336" s="240">
        <v>0.30599999999999999</v>
      </c>
      <c r="K336" s="239">
        <v>2.1000000000000001E-2</v>
      </c>
      <c r="L336" s="240">
        <v>5.3999999999999999E-2</v>
      </c>
      <c r="M336" s="239">
        <v>1.0189999999999999</v>
      </c>
      <c r="N336" s="241">
        <v>1.2990000000000002</v>
      </c>
      <c r="P336" s="25">
        <f t="shared" ref="P336:W336" si="362">C336/C$343</f>
        <v>2.245250431778929E-2</v>
      </c>
      <c r="Q336" s="25">
        <f t="shared" si="362"/>
        <v>0.11550151975683889</v>
      </c>
      <c r="R336" s="25">
        <f t="shared" si="362"/>
        <v>0.32255244755244766</v>
      </c>
      <c r="S336" s="25">
        <f t="shared" si="362"/>
        <v>0.439344262295082</v>
      </c>
      <c r="T336" s="25">
        <f t="shared" si="362"/>
        <v>0.29319371727748689</v>
      </c>
      <c r="U336" s="25">
        <f t="shared" si="362"/>
        <v>0.30515191545574633</v>
      </c>
      <c r="V336" s="25">
        <f t="shared" si="362"/>
        <v>0.68188736681887352</v>
      </c>
      <c r="W336" s="25">
        <f t="shared" si="362"/>
        <v>0.40316205533596833</v>
      </c>
      <c r="Z336" s="208"/>
    </row>
    <row r="337" spans="1:26" ht="13.8">
      <c r="A337" s="229"/>
      <c r="B337" s="238" t="s">
        <v>61</v>
      </c>
      <c r="C337" s="239">
        <v>0.42199999999999999</v>
      </c>
      <c r="D337" s="240">
        <v>0.11899999999999999</v>
      </c>
      <c r="E337" s="239">
        <v>0.51900000000000002</v>
      </c>
      <c r="F337" s="240">
        <v>0.63300000000000001</v>
      </c>
      <c r="G337" s="239">
        <v>3.1E-2</v>
      </c>
      <c r="H337" s="240">
        <v>4.4999999999999998E-2</v>
      </c>
      <c r="I337" s="239">
        <v>1.2E-2</v>
      </c>
      <c r="J337" s="240">
        <v>4.1000000000000002E-2</v>
      </c>
      <c r="K337" s="239">
        <v>0.17899999999999999</v>
      </c>
      <c r="L337" s="240">
        <v>5.5E-2</v>
      </c>
      <c r="M337" s="239">
        <v>1.163</v>
      </c>
      <c r="N337" s="241">
        <v>0.89300000000000013</v>
      </c>
      <c r="P337" s="25">
        <f t="shared" ref="P337:W337" si="363">C337/C$343</f>
        <v>0.72884283246977533</v>
      </c>
      <c r="Q337" s="25">
        <f t="shared" si="363"/>
        <v>0.36170212765957444</v>
      </c>
      <c r="R337" s="25">
        <f t="shared" si="363"/>
        <v>0.45367132867132881</v>
      </c>
      <c r="S337" s="25">
        <f t="shared" si="363"/>
        <v>0.4150819672131148</v>
      </c>
      <c r="T337" s="25">
        <f t="shared" si="363"/>
        <v>5.4101221640488653E-2</v>
      </c>
      <c r="U337" s="25">
        <f t="shared" si="363"/>
        <v>5.9445178335534997E-2</v>
      </c>
      <c r="V337" s="25">
        <f t="shared" si="363"/>
        <v>1.8264840182648397E-2</v>
      </c>
      <c r="W337" s="25">
        <f t="shared" si="363"/>
        <v>5.4018445322793145E-2</v>
      </c>
      <c r="Z337" s="208"/>
    </row>
    <row r="338" spans="1:26" ht="13.8">
      <c r="A338" s="229"/>
      <c r="B338" s="238" t="s">
        <v>60</v>
      </c>
      <c r="C338" s="239">
        <v>1E-3</v>
      </c>
      <c r="D338" s="240">
        <v>0</v>
      </c>
      <c r="E338" s="239">
        <v>5.0000000000000001E-3</v>
      </c>
      <c r="F338" s="240">
        <v>5.0000000000000001E-3</v>
      </c>
      <c r="G338" s="239">
        <v>6.0999999999999999E-2</v>
      </c>
      <c r="H338" s="240">
        <v>4.0000000000000001E-3</v>
      </c>
      <c r="I338" s="239">
        <v>8.9999999999999993E-3</v>
      </c>
      <c r="J338" s="240">
        <v>2.1000000000000001E-2</v>
      </c>
      <c r="K338" s="239">
        <v>3.5000000000000003E-2</v>
      </c>
      <c r="L338" s="240">
        <v>8.0000000000000002E-3</v>
      </c>
      <c r="M338" s="239">
        <v>0.111</v>
      </c>
      <c r="N338" s="241">
        <v>3.8000000000000006E-2</v>
      </c>
      <c r="P338" s="25">
        <f t="shared" ref="P338:W338" si="364">C338/C$343</f>
        <v>1.7271157167530224E-3</v>
      </c>
      <c r="Q338" s="25">
        <f t="shared" si="364"/>
        <v>0</v>
      </c>
      <c r="R338" s="25">
        <f t="shared" si="364"/>
        <v>4.3706293706293718E-3</v>
      </c>
      <c r="S338" s="25">
        <f t="shared" si="364"/>
        <v>3.2786885245901644E-3</v>
      </c>
      <c r="T338" s="25">
        <f t="shared" si="364"/>
        <v>0.10645724258289702</v>
      </c>
      <c r="U338" s="25">
        <f t="shared" si="364"/>
        <v>5.2840158520475553E-3</v>
      </c>
      <c r="V338" s="25">
        <f t="shared" si="364"/>
        <v>1.3698630136986297E-2</v>
      </c>
      <c r="W338" s="25">
        <f t="shared" si="364"/>
        <v>2.7667984189723317E-2</v>
      </c>
      <c r="Z338" s="208"/>
    </row>
    <row r="339" spans="1:26" ht="13.8">
      <c r="A339" s="229"/>
      <c r="B339" s="238" t="s">
        <v>56</v>
      </c>
      <c r="C339" s="239">
        <v>0</v>
      </c>
      <c r="D339" s="240">
        <v>0</v>
      </c>
      <c r="E339" s="239">
        <v>0</v>
      </c>
      <c r="F339" s="240">
        <v>0</v>
      </c>
      <c r="G339" s="239">
        <v>3.0000000000000001E-3</v>
      </c>
      <c r="H339" s="240">
        <v>5.0000000000000001E-3</v>
      </c>
      <c r="I339" s="239">
        <v>0</v>
      </c>
      <c r="J339" s="240">
        <v>1E-3</v>
      </c>
      <c r="K339" s="239">
        <v>0.156</v>
      </c>
      <c r="L339" s="240">
        <v>2.3E-2</v>
      </c>
      <c r="M339" s="239">
        <v>0.159</v>
      </c>
      <c r="N339" s="241">
        <v>2.8999999999999998E-2</v>
      </c>
      <c r="P339" s="25">
        <f t="shared" ref="P339:W339" si="365">C339/C$343</f>
        <v>0</v>
      </c>
      <c r="Q339" s="25">
        <f t="shared" si="365"/>
        <v>0</v>
      </c>
      <c r="R339" s="25">
        <f t="shared" si="365"/>
        <v>0</v>
      </c>
      <c r="S339" s="25">
        <f t="shared" si="365"/>
        <v>0</v>
      </c>
      <c r="T339" s="25">
        <f t="shared" si="365"/>
        <v>5.2356020942408371E-3</v>
      </c>
      <c r="U339" s="25">
        <f t="shared" si="365"/>
        <v>6.6050198150594446E-3</v>
      </c>
      <c r="V339" s="25">
        <f t="shared" si="365"/>
        <v>0</v>
      </c>
      <c r="W339" s="25">
        <f t="shared" si="365"/>
        <v>1.3175230566534913E-3</v>
      </c>
      <c r="Z339" s="208"/>
    </row>
    <row r="340" spans="1:26" ht="13.8">
      <c r="A340" s="229"/>
      <c r="B340" s="238" t="s">
        <v>54</v>
      </c>
      <c r="C340" s="239">
        <v>1.7000000000000001E-2</v>
      </c>
      <c r="D340" s="240">
        <v>4.7E-2</v>
      </c>
      <c r="E340" s="239">
        <v>5.3999999999999999E-2</v>
      </c>
      <c r="F340" s="240">
        <v>2.3E-2</v>
      </c>
      <c r="G340" s="239">
        <v>6.0000000000000001E-3</v>
      </c>
      <c r="H340" s="240">
        <v>3.5000000000000003E-2</v>
      </c>
      <c r="I340" s="239">
        <v>0.03</v>
      </c>
      <c r="J340" s="240">
        <v>1.7999999999999999E-2</v>
      </c>
      <c r="K340" s="239">
        <v>1.7000000000000001E-2</v>
      </c>
      <c r="L340" s="240">
        <v>7.1999999999999995E-2</v>
      </c>
      <c r="M340" s="239">
        <v>0.12400000000000001</v>
      </c>
      <c r="N340" s="241">
        <v>0.19500000000000001</v>
      </c>
      <c r="P340" s="25">
        <f t="shared" ref="P340:W340" si="366">C340/C$343</f>
        <v>2.9360967184801381E-2</v>
      </c>
      <c r="Q340" s="25">
        <f t="shared" si="366"/>
        <v>0.14285714285714285</v>
      </c>
      <c r="R340" s="25">
        <f t="shared" si="366"/>
        <v>4.7202797202797214E-2</v>
      </c>
      <c r="S340" s="25">
        <f t="shared" si="366"/>
        <v>1.5081967213114755E-2</v>
      </c>
      <c r="T340" s="25">
        <f t="shared" si="366"/>
        <v>1.0471204188481674E-2</v>
      </c>
      <c r="U340" s="25">
        <f t="shared" si="366"/>
        <v>4.6235138705416116E-2</v>
      </c>
      <c r="V340" s="25">
        <f t="shared" si="366"/>
        <v>4.5662100456620995E-2</v>
      </c>
      <c r="W340" s="25">
        <f t="shared" si="366"/>
        <v>2.3715415019762841E-2</v>
      </c>
      <c r="Z340" s="208"/>
    </row>
    <row r="341" spans="1:26" ht="13.8">
      <c r="A341" s="229"/>
      <c r="B341" s="238" t="s">
        <v>55</v>
      </c>
      <c r="C341" s="239">
        <v>2.4E-2</v>
      </c>
      <c r="D341" s="240">
        <v>1.7000000000000001E-2</v>
      </c>
      <c r="E341" s="239">
        <v>1.4999999999999999E-2</v>
      </c>
      <c r="F341" s="240">
        <v>7.3999999999999996E-2</v>
      </c>
      <c r="G341" s="239">
        <v>1.4999999999999999E-2</v>
      </c>
      <c r="H341" s="240">
        <v>1.2999999999999999E-2</v>
      </c>
      <c r="I341" s="239">
        <v>0.01</v>
      </c>
      <c r="J341" s="240">
        <v>3.3000000000000002E-2</v>
      </c>
      <c r="K341" s="239">
        <v>2.4E-2</v>
      </c>
      <c r="L341" s="240">
        <v>5.3999999999999999E-2</v>
      </c>
      <c r="M341" s="239">
        <v>8.7999999999999995E-2</v>
      </c>
      <c r="N341" s="241">
        <v>0.191</v>
      </c>
      <c r="P341" s="25">
        <f t="shared" ref="P341:W341" si="367">C341/C$343</f>
        <v>4.1450777202072533E-2</v>
      </c>
      <c r="Q341" s="25">
        <f t="shared" si="367"/>
        <v>5.1671732522796353E-2</v>
      </c>
      <c r="R341" s="25">
        <f t="shared" si="367"/>
        <v>1.3111888111888115E-2</v>
      </c>
      <c r="S341" s="25">
        <f t="shared" si="367"/>
        <v>4.8524590163934428E-2</v>
      </c>
      <c r="T341" s="25">
        <f t="shared" si="367"/>
        <v>2.6178010471204185E-2</v>
      </c>
      <c r="U341" s="25">
        <f t="shared" si="367"/>
        <v>1.7173051519154554E-2</v>
      </c>
      <c r="V341" s="25">
        <f t="shared" si="367"/>
        <v>1.5220700152206999E-2</v>
      </c>
      <c r="W341" s="25">
        <f t="shared" si="367"/>
        <v>4.3478260869565209E-2</v>
      </c>
      <c r="Z341" s="208"/>
    </row>
    <row r="342" spans="1:26" ht="13.8">
      <c r="A342" s="229"/>
      <c r="B342" s="238" t="s">
        <v>53</v>
      </c>
      <c r="C342" s="239">
        <v>1.0999999999999999E-2</v>
      </c>
      <c r="D342" s="240">
        <v>6.0000000000000001E-3</v>
      </c>
      <c r="E342" s="239">
        <v>0.128</v>
      </c>
      <c r="F342" s="240">
        <v>4.3999999999999997E-2</v>
      </c>
      <c r="G342" s="239">
        <v>8.5999999999999993E-2</v>
      </c>
      <c r="H342" s="240">
        <v>2.5999999999999999E-2</v>
      </c>
      <c r="I342" s="239">
        <v>2.4E-2</v>
      </c>
      <c r="J342" s="240">
        <v>1.7999999999999999E-2</v>
      </c>
      <c r="K342" s="239">
        <v>0.107</v>
      </c>
      <c r="L342" s="240">
        <v>1.2999999999999999E-2</v>
      </c>
      <c r="M342" s="239">
        <v>0.35599999999999998</v>
      </c>
      <c r="N342" s="241">
        <v>0.107</v>
      </c>
      <c r="P342" s="25">
        <f t="shared" ref="P342:W342" si="368">C342/C$343</f>
        <v>1.8998272884283244E-2</v>
      </c>
      <c r="Q342" s="25">
        <f t="shared" si="368"/>
        <v>1.82370820668693E-2</v>
      </c>
      <c r="R342" s="25">
        <f t="shared" si="368"/>
        <v>0.11188811188811192</v>
      </c>
      <c r="S342" s="25">
        <f t="shared" si="368"/>
        <v>2.8852459016393443E-2</v>
      </c>
      <c r="T342" s="25">
        <f t="shared" si="368"/>
        <v>0.150087260034904</v>
      </c>
      <c r="U342" s="25">
        <f t="shared" si="368"/>
        <v>3.4346103038309109E-2</v>
      </c>
      <c r="V342" s="25">
        <f t="shared" si="368"/>
        <v>3.6529680365296795E-2</v>
      </c>
      <c r="W342" s="25">
        <f t="shared" si="368"/>
        <v>2.3715415019762841E-2</v>
      </c>
      <c r="Z342" s="208"/>
    </row>
    <row r="343" spans="1:26" ht="13.8">
      <c r="A343" s="234" t="s">
        <v>2566</v>
      </c>
      <c r="B343" s="225"/>
      <c r="C343" s="235">
        <v>0.57900000000000007</v>
      </c>
      <c r="D343" s="236">
        <v>0.32900000000000001</v>
      </c>
      <c r="E343" s="235">
        <v>1.1439999999999997</v>
      </c>
      <c r="F343" s="236">
        <v>1.5249999999999999</v>
      </c>
      <c r="G343" s="235">
        <v>0.57300000000000006</v>
      </c>
      <c r="H343" s="236">
        <v>0.75700000000000012</v>
      </c>
      <c r="I343" s="235">
        <v>0.65700000000000014</v>
      </c>
      <c r="J343" s="236">
        <v>0.75900000000000012</v>
      </c>
      <c r="K343" s="235">
        <v>0.6160000000000001</v>
      </c>
      <c r="L343" s="236">
        <v>0.42600000000000005</v>
      </c>
      <c r="M343" s="235">
        <v>3.569</v>
      </c>
      <c r="N343" s="237">
        <v>3.7959999999999998</v>
      </c>
      <c r="P343" s="25"/>
      <c r="Q343" s="25"/>
      <c r="R343" s="25"/>
      <c r="S343" s="25"/>
      <c r="T343" s="25"/>
      <c r="U343" s="25"/>
      <c r="V343" s="25"/>
      <c r="W343" s="25"/>
      <c r="Z343" s="208"/>
    </row>
    <row r="344" spans="1:26" ht="13.8">
      <c r="A344" s="234" t="s">
        <v>293</v>
      </c>
      <c r="B344" s="234" t="s">
        <v>59</v>
      </c>
      <c r="C344" s="235">
        <v>0</v>
      </c>
      <c r="D344" s="236">
        <v>0</v>
      </c>
      <c r="E344" s="235">
        <v>0</v>
      </c>
      <c r="F344" s="236">
        <v>0</v>
      </c>
      <c r="G344" s="235">
        <v>0</v>
      </c>
      <c r="H344" s="236">
        <v>0</v>
      </c>
      <c r="I344" s="235">
        <v>0</v>
      </c>
      <c r="J344" s="236">
        <v>0</v>
      </c>
      <c r="K344" s="235">
        <v>0</v>
      </c>
      <c r="L344" s="236">
        <v>1E-3</v>
      </c>
      <c r="M344" s="235">
        <v>0</v>
      </c>
      <c r="N344" s="237">
        <v>1E-3</v>
      </c>
      <c r="P344" s="25">
        <f t="shared" ref="P344:W344" si="369">C344/C$353</f>
        <v>0</v>
      </c>
      <c r="Q344" s="25">
        <f t="shared" si="369"/>
        <v>0</v>
      </c>
      <c r="R344" s="25">
        <f t="shared" si="369"/>
        <v>0</v>
      </c>
      <c r="S344" s="25">
        <f t="shared" si="369"/>
        <v>0</v>
      </c>
      <c r="T344" s="25">
        <f t="shared" si="369"/>
        <v>0</v>
      </c>
      <c r="U344" s="25">
        <f t="shared" si="369"/>
        <v>0</v>
      </c>
      <c r="V344" s="25">
        <f t="shared" si="369"/>
        <v>0</v>
      </c>
      <c r="W344" s="25">
        <f t="shared" si="369"/>
        <v>0</v>
      </c>
      <c r="Z344" s="208"/>
    </row>
    <row r="345" spans="1:26" ht="13.8">
      <c r="A345" s="229"/>
      <c r="B345" s="238" t="s">
        <v>58</v>
      </c>
      <c r="C345" s="239">
        <v>0.121</v>
      </c>
      <c r="D345" s="240">
        <v>0.16300000000000001</v>
      </c>
      <c r="E345" s="239">
        <v>0</v>
      </c>
      <c r="F345" s="240">
        <v>0</v>
      </c>
      <c r="G345" s="239">
        <v>4.3999999999999997E-2</v>
      </c>
      <c r="H345" s="240">
        <v>8.2000000000000003E-2</v>
      </c>
      <c r="I345" s="239">
        <v>9.1999999999999998E-2</v>
      </c>
      <c r="J345" s="240">
        <v>0.17499999999999999</v>
      </c>
      <c r="K345" s="239">
        <v>4.0000000000000001E-3</v>
      </c>
      <c r="L345" s="240">
        <v>6.0000000000000001E-3</v>
      </c>
      <c r="M345" s="239">
        <v>0.26100000000000001</v>
      </c>
      <c r="N345" s="241">
        <v>0.42599999999999999</v>
      </c>
      <c r="P345" s="25">
        <f t="shared" ref="P345:W345" si="370">C345/C$353</f>
        <v>0.171875</v>
      </c>
      <c r="Q345" s="25">
        <f t="shared" si="370"/>
        <v>0.20843989769820973</v>
      </c>
      <c r="R345" s="25">
        <f t="shared" si="370"/>
        <v>0</v>
      </c>
      <c r="S345" s="25">
        <f t="shared" si="370"/>
        <v>0</v>
      </c>
      <c r="T345" s="25">
        <f t="shared" si="370"/>
        <v>8.349146110056925E-2</v>
      </c>
      <c r="U345" s="25">
        <f t="shared" si="370"/>
        <v>0.13036565977742448</v>
      </c>
      <c r="V345" s="25">
        <f t="shared" si="370"/>
        <v>0.1362962962962963</v>
      </c>
      <c r="W345" s="25">
        <f t="shared" si="370"/>
        <v>0.11217948717948718</v>
      </c>
      <c r="Z345" s="208"/>
    </row>
    <row r="346" spans="1:26" ht="13.8">
      <c r="A346" s="229"/>
      <c r="B346" s="238" t="s">
        <v>57</v>
      </c>
      <c r="C346" s="239">
        <v>0.22800000000000001</v>
      </c>
      <c r="D346" s="240">
        <v>0.17199999999999999</v>
      </c>
      <c r="E346" s="239">
        <v>0.34</v>
      </c>
      <c r="F346" s="240">
        <v>0.32400000000000001</v>
      </c>
      <c r="G346" s="239">
        <v>0.218</v>
      </c>
      <c r="H346" s="240">
        <v>0.16700000000000001</v>
      </c>
      <c r="I346" s="239">
        <v>8.5000000000000006E-2</v>
      </c>
      <c r="J346" s="240">
        <v>0.153</v>
      </c>
      <c r="K346" s="239">
        <v>0.36699999999999999</v>
      </c>
      <c r="L346" s="240">
        <v>0.49399999999999999</v>
      </c>
      <c r="M346" s="239">
        <v>1.238</v>
      </c>
      <c r="N346" s="241">
        <v>1.31</v>
      </c>
      <c r="P346" s="25">
        <f t="shared" ref="P346:W346" si="371">C346/C$353</f>
        <v>0.32386363636363641</v>
      </c>
      <c r="Q346" s="25">
        <f t="shared" si="371"/>
        <v>0.21994884910485932</v>
      </c>
      <c r="R346" s="25">
        <f t="shared" si="371"/>
        <v>0.64638783269961975</v>
      </c>
      <c r="S346" s="25">
        <f t="shared" si="371"/>
        <v>0.33196721311475413</v>
      </c>
      <c r="T346" s="25">
        <f t="shared" si="371"/>
        <v>0.41366223908918404</v>
      </c>
      <c r="U346" s="25">
        <f t="shared" si="371"/>
        <v>0.26550079491255962</v>
      </c>
      <c r="V346" s="25">
        <f t="shared" si="371"/>
        <v>0.12592592592592594</v>
      </c>
      <c r="W346" s="25">
        <f t="shared" si="371"/>
        <v>9.8076923076923089E-2</v>
      </c>
      <c r="Z346" s="208"/>
    </row>
    <row r="347" spans="1:26" ht="13.8">
      <c r="A347" s="229"/>
      <c r="B347" s="238" t="s">
        <v>61</v>
      </c>
      <c r="C347" s="239">
        <v>0.108</v>
      </c>
      <c r="D347" s="240">
        <v>0.13500000000000001</v>
      </c>
      <c r="E347" s="239">
        <v>7.0000000000000007E-2</v>
      </c>
      <c r="F347" s="240">
        <v>0.24099999999999999</v>
      </c>
      <c r="G347" s="239">
        <v>0.153</v>
      </c>
      <c r="H347" s="240">
        <v>0.22</v>
      </c>
      <c r="I347" s="239">
        <v>0.29699999999999999</v>
      </c>
      <c r="J347" s="240">
        <v>0.75</v>
      </c>
      <c r="K347" s="239">
        <v>0.42</v>
      </c>
      <c r="L347" s="240">
        <v>0.66300000000000003</v>
      </c>
      <c r="M347" s="239">
        <v>1.0479999999999998</v>
      </c>
      <c r="N347" s="241">
        <v>2.0090000000000003</v>
      </c>
      <c r="P347" s="25">
        <f t="shared" ref="P347:W347" si="372">C347/C$353</f>
        <v>0.15340909090909091</v>
      </c>
      <c r="Q347" s="25">
        <f t="shared" si="372"/>
        <v>0.17263427109974425</v>
      </c>
      <c r="R347" s="25">
        <f t="shared" si="372"/>
        <v>0.13307984790874525</v>
      </c>
      <c r="S347" s="25">
        <f t="shared" si="372"/>
        <v>0.24692622950819673</v>
      </c>
      <c r="T347" s="25">
        <f t="shared" si="372"/>
        <v>0.29032258064516125</v>
      </c>
      <c r="U347" s="25">
        <f t="shared" si="372"/>
        <v>0.34976152623211448</v>
      </c>
      <c r="V347" s="25">
        <f t="shared" si="372"/>
        <v>0.44</v>
      </c>
      <c r="W347" s="25">
        <f t="shared" si="372"/>
        <v>0.48076923076923084</v>
      </c>
      <c r="Z347" s="208"/>
    </row>
    <row r="348" spans="1:26" ht="13.8">
      <c r="A348" s="229"/>
      <c r="B348" s="238" t="s">
        <v>60</v>
      </c>
      <c r="C348" s="239">
        <v>0</v>
      </c>
      <c r="D348" s="240">
        <v>0</v>
      </c>
      <c r="E348" s="239">
        <v>0</v>
      </c>
      <c r="F348" s="240">
        <v>0</v>
      </c>
      <c r="G348" s="239">
        <v>5.0000000000000001E-3</v>
      </c>
      <c r="H348" s="240">
        <v>6.0000000000000001E-3</v>
      </c>
      <c r="I348" s="239">
        <v>2E-3</v>
      </c>
      <c r="J348" s="240">
        <v>2E-3</v>
      </c>
      <c r="K348" s="239">
        <v>0</v>
      </c>
      <c r="L348" s="240">
        <v>0</v>
      </c>
      <c r="M348" s="239">
        <v>7.0000000000000001E-3</v>
      </c>
      <c r="N348" s="241">
        <v>8.0000000000000002E-3</v>
      </c>
      <c r="P348" s="25">
        <f t="shared" ref="P348:W348" si="373">C348/C$353</f>
        <v>0</v>
      </c>
      <c r="Q348" s="25">
        <f t="shared" si="373"/>
        <v>0</v>
      </c>
      <c r="R348" s="25">
        <f t="shared" si="373"/>
        <v>0</v>
      </c>
      <c r="S348" s="25">
        <f t="shared" si="373"/>
        <v>0</v>
      </c>
      <c r="T348" s="25">
        <f t="shared" si="373"/>
        <v>9.4876660341555973E-3</v>
      </c>
      <c r="U348" s="25">
        <f t="shared" si="373"/>
        <v>9.538950715421303E-3</v>
      </c>
      <c r="V348" s="25">
        <f t="shared" si="373"/>
        <v>2.9629629629629632E-3</v>
      </c>
      <c r="W348" s="25">
        <f t="shared" si="373"/>
        <v>1.2820512820512823E-3</v>
      </c>
      <c r="Z348" s="208"/>
    </row>
    <row r="349" spans="1:26" ht="13.8">
      <c r="A349" s="229"/>
      <c r="B349" s="238" t="s">
        <v>56</v>
      </c>
      <c r="C349" s="239">
        <v>0</v>
      </c>
      <c r="D349" s="240">
        <v>0</v>
      </c>
      <c r="E349" s="239">
        <v>1E-3</v>
      </c>
      <c r="F349" s="240">
        <v>6.0000000000000001E-3</v>
      </c>
      <c r="G349" s="239">
        <v>0</v>
      </c>
      <c r="H349" s="240">
        <v>0</v>
      </c>
      <c r="I349" s="239">
        <v>1E-3</v>
      </c>
      <c r="J349" s="240">
        <v>3.0000000000000001E-3</v>
      </c>
      <c r="K349" s="239">
        <v>0</v>
      </c>
      <c r="L349" s="240">
        <v>0</v>
      </c>
      <c r="M349" s="239">
        <v>2E-3</v>
      </c>
      <c r="N349" s="241">
        <v>9.0000000000000011E-3</v>
      </c>
      <c r="P349" s="25">
        <f t="shared" ref="P349:W349" si="374">C349/C$353</f>
        <v>0</v>
      </c>
      <c r="Q349" s="25">
        <f t="shared" si="374"/>
        <v>0</v>
      </c>
      <c r="R349" s="25">
        <f t="shared" si="374"/>
        <v>1.9011406844106464E-3</v>
      </c>
      <c r="S349" s="25">
        <f t="shared" si="374"/>
        <v>6.1475409836065573E-3</v>
      </c>
      <c r="T349" s="25">
        <f t="shared" si="374"/>
        <v>0</v>
      </c>
      <c r="U349" s="25">
        <f t="shared" si="374"/>
        <v>0</v>
      </c>
      <c r="V349" s="25">
        <f t="shared" si="374"/>
        <v>1.4814814814814816E-3</v>
      </c>
      <c r="W349" s="25">
        <f t="shared" si="374"/>
        <v>1.9230769230769234E-3</v>
      </c>
      <c r="Z349" s="208"/>
    </row>
    <row r="350" spans="1:26" ht="13.8">
      <c r="A350" s="229"/>
      <c r="B350" s="238" t="s">
        <v>54</v>
      </c>
      <c r="C350" s="239">
        <v>0.21299999999999999</v>
      </c>
      <c r="D350" s="240">
        <v>0.28199999999999997</v>
      </c>
      <c r="E350" s="239">
        <v>0.1</v>
      </c>
      <c r="F350" s="240">
        <v>0.374</v>
      </c>
      <c r="G350" s="239">
        <v>2.1000000000000001E-2</v>
      </c>
      <c r="H350" s="240">
        <v>0.02</v>
      </c>
      <c r="I350" s="239">
        <v>1.0999999999999999E-2</v>
      </c>
      <c r="J350" s="240">
        <v>4.8000000000000001E-2</v>
      </c>
      <c r="K350" s="239">
        <v>3.9E-2</v>
      </c>
      <c r="L350" s="240">
        <v>0.13100000000000001</v>
      </c>
      <c r="M350" s="239">
        <v>0.38400000000000001</v>
      </c>
      <c r="N350" s="241">
        <v>0.85499999999999998</v>
      </c>
      <c r="P350" s="25">
        <f t="shared" ref="P350:W350" si="375">C350/C$353</f>
        <v>0.30255681818181818</v>
      </c>
      <c r="Q350" s="25">
        <f t="shared" si="375"/>
        <v>0.36061381074168791</v>
      </c>
      <c r="R350" s="25">
        <f t="shared" si="375"/>
        <v>0.19011406844106465</v>
      </c>
      <c r="S350" s="25">
        <f t="shared" si="375"/>
        <v>0.38319672131147542</v>
      </c>
      <c r="T350" s="25">
        <f t="shared" si="375"/>
        <v>3.9848197343453511E-2</v>
      </c>
      <c r="U350" s="25">
        <f t="shared" si="375"/>
        <v>3.1796502384737677E-2</v>
      </c>
      <c r="V350" s="25">
        <f t="shared" si="375"/>
        <v>1.6296296296296298E-2</v>
      </c>
      <c r="W350" s="25">
        <f t="shared" si="375"/>
        <v>3.0769230769230774E-2</v>
      </c>
      <c r="Z350" s="208"/>
    </row>
    <row r="351" spans="1:26" ht="13.8">
      <c r="A351" s="229"/>
      <c r="B351" s="238" t="s">
        <v>55</v>
      </c>
      <c r="C351" s="239">
        <v>2E-3</v>
      </c>
      <c r="D351" s="240">
        <v>2E-3</v>
      </c>
      <c r="E351" s="239">
        <v>1.0999999999999999E-2</v>
      </c>
      <c r="F351" s="240">
        <v>2.1999999999999999E-2</v>
      </c>
      <c r="G351" s="239">
        <v>5.8999999999999997E-2</v>
      </c>
      <c r="H351" s="240">
        <v>0.13400000000000001</v>
      </c>
      <c r="I351" s="239">
        <v>0.18</v>
      </c>
      <c r="J351" s="240">
        <v>0.41299999999999998</v>
      </c>
      <c r="K351" s="239">
        <v>0.05</v>
      </c>
      <c r="L351" s="240">
        <v>9.9000000000000005E-2</v>
      </c>
      <c r="M351" s="239">
        <v>0.30199999999999999</v>
      </c>
      <c r="N351" s="241">
        <v>0.66999999999999993</v>
      </c>
      <c r="P351" s="25">
        <f t="shared" ref="P351:W351" si="376">C351/C$353</f>
        <v>2.840909090909091E-3</v>
      </c>
      <c r="Q351" s="25">
        <f t="shared" si="376"/>
        <v>2.5575447570332479E-3</v>
      </c>
      <c r="R351" s="25">
        <f t="shared" si="376"/>
        <v>2.0912547528517109E-2</v>
      </c>
      <c r="S351" s="25">
        <f t="shared" si="376"/>
        <v>2.2540983606557378E-2</v>
      </c>
      <c r="T351" s="25">
        <f t="shared" si="376"/>
        <v>0.11195445920303604</v>
      </c>
      <c r="U351" s="25">
        <f t="shared" si="376"/>
        <v>0.21303656597774245</v>
      </c>
      <c r="V351" s="25">
        <f t="shared" si="376"/>
        <v>0.26666666666666666</v>
      </c>
      <c r="W351" s="25">
        <f t="shared" si="376"/>
        <v>0.26474358974358975</v>
      </c>
      <c r="Z351" s="208"/>
    </row>
    <row r="352" spans="1:26" ht="13.8">
      <c r="A352" s="229"/>
      <c r="B352" s="238" t="s">
        <v>53</v>
      </c>
      <c r="C352" s="239">
        <v>3.2000000000000001E-2</v>
      </c>
      <c r="D352" s="240">
        <v>2.8000000000000001E-2</v>
      </c>
      <c r="E352" s="239">
        <v>4.0000000000000001E-3</v>
      </c>
      <c r="F352" s="240">
        <v>8.9999999999999993E-3</v>
      </c>
      <c r="G352" s="239">
        <v>2.7E-2</v>
      </c>
      <c r="H352" s="240">
        <v>0</v>
      </c>
      <c r="I352" s="239">
        <v>7.0000000000000001E-3</v>
      </c>
      <c r="J352" s="240">
        <v>1.6E-2</v>
      </c>
      <c r="K352" s="239">
        <v>0</v>
      </c>
      <c r="L352" s="240">
        <v>0</v>
      </c>
      <c r="M352" s="239">
        <v>7.0000000000000007E-2</v>
      </c>
      <c r="N352" s="241">
        <v>5.2999999999999999E-2</v>
      </c>
      <c r="P352" s="25">
        <f t="shared" ref="P352:W352" si="377">C352/C$353</f>
        <v>4.5454545454545456E-2</v>
      </c>
      <c r="Q352" s="25">
        <f t="shared" si="377"/>
        <v>3.5805626598465472E-2</v>
      </c>
      <c r="R352" s="25">
        <f t="shared" si="377"/>
        <v>7.6045627376425855E-3</v>
      </c>
      <c r="S352" s="25">
        <f t="shared" si="377"/>
        <v>9.2213114754098359E-3</v>
      </c>
      <c r="T352" s="25">
        <f t="shared" si="377"/>
        <v>5.1233396584440226E-2</v>
      </c>
      <c r="U352" s="25">
        <f t="shared" si="377"/>
        <v>0</v>
      </c>
      <c r="V352" s="25">
        <f t="shared" si="377"/>
        <v>1.0370370370370372E-2</v>
      </c>
      <c r="W352" s="25">
        <f t="shared" si="377"/>
        <v>1.0256410256410258E-2</v>
      </c>
      <c r="Z352" s="208"/>
    </row>
    <row r="353" spans="1:26" ht="13.8">
      <c r="A353" s="234" t="s">
        <v>2567</v>
      </c>
      <c r="B353" s="225"/>
      <c r="C353" s="235">
        <v>0.70399999999999996</v>
      </c>
      <c r="D353" s="236">
        <v>0.78200000000000003</v>
      </c>
      <c r="E353" s="235">
        <v>0.52600000000000002</v>
      </c>
      <c r="F353" s="236">
        <v>0.97599999999999998</v>
      </c>
      <c r="G353" s="235">
        <v>0.52700000000000002</v>
      </c>
      <c r="H353" s="236">
        <v>0.629</v>
      </c>
      <c r="I353" s="235">
        <v>0.67499999999999993</v>
      </c>
      <c r="J353" s="236">
        <v>1.5599999999999998</v>
      </c>
      <c r="K353" s="235">
        <v>0.88</v>
      </c>
      <c r="L353" s="236">
        <v>1.3940000000000001</v>
      </c>
      <c r="M353" s="235">
        <v>3.3119999999999994</v>
      </c>
      <c r="N353" s="237">
        <v>5.3410000000000002</v>
      </c>
      <c r="P353" s="25"/>
      <c r="Q353" s="25"/>
      <c r="R353" s="25"/>
      <c r="S353" s="25"/>
      <c r="T353" s="25"/>
      <c r="U353" s="25"/>
      <c r="V353" s="25"/>
      <c r="W353" s="25"/>
      <c r="Z353" s="208"/>
    </row>
    <row r="354" spans="1:26" ht="13.8">
      <c r="A354" s="234" t="s">
        <v>138</v>
      </c>
      <c r="B354" s="234" t="s">
        <v>59</v>
      </c>
      <c r="C354" s="235">
        <v>0</v>
      </c>
      <c r="D354" s="236">
        <v>0</v>
      </c>
      <c r="E354" s="235">
        <v>0</v>
      </c>
      <c r="F354" s="236">
        <v>0</v>
      </c>
      <c r="G354" s="235">
        <v>0</v>
      </c>
      <c r="H354" s="236">
        <v>0</v>
      </c>
      <c r="I354" s="235">
        <v>0</v>
      </c>
      <c r="J354" s="236">
        <v>0</v>
      </c>
      <c r="K354" s="235">
        <v>4.0000000000000001E-3</v>
      </c>
      <c r="L354" s="236">
        <v>4.0000000000000001E-3</v>
      </c>
      <c r="M354" s="235">
        <v>4.0000000000000001E-3</v>
      </c>
      <c r="N354" s="237">
        <v>4.0000000000000001E-3</v>
      </c>
      <c r="P354" s="25">
        <f t="shared" ref="P354:W354" si="378">C354/C$363</f>
        <v>0</v>
      </c>
      <c r="Q354" s="25">
        <f t="shared" si="378"/>
        <v>0</v>
      </c>
      <c r="R354" s="25">
        <f t="shared" si="378"/>
        <v>0</v>
      </c>
      <c r="S354" s="25">
        <f t="shared" si="378"/>
        <v>0</v>
      </c>
      <c r="T354" s="25">
        <f t="shared" si="378"/>
        <v>0</v>
      </c>
      <c r="U354" s="25">
        <f t="shared" si="378"/>
        <v>0</v>
      </c>
      <c r="V354" s="25">
        <f t="shared" si="378"/>
        <v>0</v>
      </c>
      <c r="W354" s="25">
        <f t="shared" si="378"/>
        <v>0</v>
      </c>
      <c r="Z354" s="208"/>
    </row>
    <row r="355" spans="1:26" ht="13.8">
      <c r="A355" s="229"/>
      <c r="B355" s="238" t="s">
        <v>58</v>
      </c>
      <c r="C355" s="239">
        <v>0.56200000000000006</v>
      </c>
      <c r="D355" s="240">
        <v>0.8</v>
      </c>
      <c r="E355" s="239">
        <v>0.35699999999999998</v>
      </c>
      <c r="F355" s="240">
        <v>0.54900000000000004</v>
      </c>
      <c r="G355" s="239">
        <v>0.24399999999999999</v>
      </c>
      <c r="H355" s="240">
        <v>0.51300000000000001</v>
      </c>
      <c r="I355" s="239">
        <v>0.23499999999999999</v>
      </c>
      <c r="J355" s="240">
        <v>0.40300000000000002</v>
      </c>
      <c r="K355" s="239">
        <v>0.11</v>
      </c>
      <c r="L355" s="240">
        <v>0.17899999999999999</v>
      </c>
      <c r="M355" s="239">
        <v>1.5080000000000002</v>
      </c>
      <c r="N355" s="241">
        <v>2.444</v>
      </c>
      <c r="P355" s="25">
        <f t="shared" ref="P355:W355" si="379">C355/C$363</f>
        <v>0.34563345633456338</v>
      </c>
      <c r="Q355" s="25">
        <f t="shared" si="379"/>
        <v>0.39467192895905279</v>
      </c>
      <c r="R355" s="25">
        <f t="shared" si="379"/>
        <v>0.17717121588089327</v>
      </c>
      <c r="S355" s="25">
        <f t="shared" si="379"/>
        <v>0.2551115241635688</v>
      </c>
      <c r="T355" s="25">
        <f t="shared" si="379"/>
        <v>0.13563090605892161</v>
      </c>
      <c r="U355" s="25">
        <f t="shared" si="379"/>
        <v>0.25714285714285712</v>
      </c>
      <c r="V355" s="25">
        <f t="shared" si="379"/>
        <v>0.17616191904047976</v>
      </c>
      <c r="W355" s="25">
        <f t="shared" si="379"/>
        <v>0.21367974549310714</v>
      </c>
      <c r="Z355" s="208"/>
    </row>
    <row r="356" spans="1:26" ht="13.8">
      <c r="A356" s="229"/>
      <c r="B356" s="238" t="s">
        <v>57</v>
      </c>
      <c r="C356" s="239">
        <v>0.437</v>
      </c>
      <c r="D356" s="240">
        <v>0.496</v>
      </c>
      <c r="E356" s="239">
        <v>0.67900000000000005</v>
      </c>
      <c r="F356" s="240">
        <v>0.47</v>
      </c>
      <c r="G356" s="239">
        <v>0.24</v>
      </c>
      <c r="H356" s="240">
        <v>0.35699999999999998</v>
      </c>
      <c r="I356" s="239">
        <v>0.45700000000000002</v>
      </c>
      <c r="J356" s="240">
        <v>0.64300000000000002</v>
      </c>
      <c r="K356" s="239">
        <v>0.26800000000000002</v>
      </c>
      <c r="L356" s="240">
        <v>0.32900000000000001</v>
      </c>
      <c r="M356" s="239">
        <v>2.0810000000000004</v>
      </c>
      <c r="N356" s="241">
        <v>2.2949999999999999</v>
      </c>
      <c r="P356" s="25">
        <f t="shared" ref="P356:W356" si="380">C356/C$363</f>
        <v>0.26875768757687574</v>
      </c>
      <c r="Q356" s="25">
        <f t="shared" si="380"/>
        <v>0.24469659595461271</v>
      </c>
      <c r="R356" s="25">
        <f t="shared" si="380"/>
        <v>0.33697270471464019</v>
      </c>
      <c r="S356" s="25">
        <f t="shared" si="380"/>
        <v>0.21840148698884757</v>
      </c>
      <c r="T356" s="25">
        <f t="shared" si="380"/>
        <v>0.13340744858254583</v>
      </c>
      <c r="U356" s="25">
        <f t="shared" si="380"/>
        <v>0.1789473684210526</v>
      </c>
      <c r="V356" s="25">
        <f t="shared" si="380"/>
        <v>0.34257871064467771</v>
      </c>
      <c r="W356" s="25">
        <f t="shared" si="380"/>
        <v>0.34093319194061511</v>
      </c>
      <c r="Z356" s="208"/>
    </row>
    <row r="357" spans="1:26" ht="13.8">
      <c r="A357" s="229"/>
      <c r="B357" s="238" t="s">
        <v>61</v>
      </c>
      <c r="C357" s="239">
        <v>2.8000000000000001E-2</v>
      </c>
      <c r="D357" s="240">
        <v>4.3999999999999997E-2</v>
      </c>
      <c r="E357" s="239">
        <v>0.20899999999999999</v>
      </c>
      <c r="F357" s="240">
        <v>0.23599999999999999</v>
      </c>
      <c r="G357" s="239">
        <v>0.28399999999999997</v>
      </c>
      <c r="H357" s="240">
        <v>0.23</v>
      </c>
      <c r="I357" s="239">
        <v>0.19700000000000001</v>
      </c>
      <c r="J357" s="240">
        <v>0.29199999999999998</v>
      </c>
      <c r="K357" s="239">
        <v>0.36599999999999999</v>
      </c>
      <c r="L357" s="240">
        <v>0.46</v>
      </c>
      <c r="M357" s="239">
        <v>1.0840000000000001</v>
      </c>
      <c r="N357" s="241">
        <v>1.262</v>
      </c>
      <c r="P357" s="25">
        <f t="shared" ref="P357:W357" si="381">C357/C$363</f>
        <v>1.7220172201722016E-2</v>
      </c>
      <c r="Q357" s="25">
        <f t="shared" si="381"/>
        <v>2.1706956092747899E-2</v>
      </c>
      <c r="R357" s="25">
        <f t="shared" si="381"/>
        <v>0.10372208436724564</v>
      </c>
      <c r="S357" s="25">
        <f t="shared" si="381"/>
        <v>0.10966542750929367</v>
      </c>
      <c r="T357" s="25">
        <f t="shared" si="381"/>
        <v>0.15786548082267923</v>
      </c>
      <c r="U357" s="25">
        <f t="shared" si="381"/>
        <v>0.11528822055137844</v>
      </c>
      <c r="V357" s="25">
        <f t="shared" si="381"/>
        <v>0.14767616191904051</v>
      </c>
      <c r="W357" s="25">
        <f t="shared" si="381"/>
        <v>0.15482502651113467</v>
      </c>
      <c r="Z357" s="208"/>
    </row>
    <row r="358" spans="1:26" ht="13.8">
      <c r="A358" s="229"/>
      <c r="B358" s="238" t="s">
        <v>60</v>
      </c>
      <c r="C358" s="239">
        <v>1E-3</v>
      </c>
      <c r="D358" s="240">
        <v>2E-3</v>
      </c>
      <c r="E358" s="239">
        <v>0</v>
      </c>
      <c r="F358" s="240">
        <v>1E-3</v>
      </c>
      <c r="G358" s="239">
        <v>0.13700000000000001</v>
      </c>
      <c r="H358" s="240">
        <v>0.106</v>
      </c>
      <c r="I358" s="239">
        <v>0</v>
      </c>
      <c r="J358" s="240">
        <v>1E-3</v>
      </c>
      <c r="K358" s="239">
        <v>2.4E-2</v>
      </c>
      <c r="L358" s="240">
        <v>1.6E-2</v>
      </c>
      <c r="M358" s="239">
        <v>0.16200000000000001</v>
      </c>
      <c r="N358" s="241">
        <v>0.126</v>
      </c>
      <c r="P358" s="25">
        <f t="shared" ref="P358:W358" si="382">C358/C$363</f>
        <v>6.1500615006150063E-4</v>
      </c>
      <c r="Q358" s="25">
        <f t="shared" si="382"/>
        <v>9.8667982239763184E-4</v>
      </c>
      <c r="R358" s="25">
        <f t="shared" si="382"/>
        <v>0</v>
      </c>
      <c r="S358" s="25">
        <f t="shared" si="382"/>
        <v>4.6468401486988845E-4</v>
      </c>
      <c r="T358" s="25">
        <f t="shared" si="382"/>
        <v>7.6153418565869921E-2</v>
      </c>
      <c r="U358" s="25">
        <f t="shared" si="382"/>
        <v>5.3132832080200497E-2</v>
      </c>
      <c r="V358" s="25">
        <f t="shared" si="382"/>
        <v>0</v>
      </c>
      <c r="W358" s="25">
        <f t="shared" si="382"/>
        <v>5.3022269353128319E-4</v>
      </c>
      <c r="Z358" s="208"/>
    </row>
    <row r="359" spans="1:26" ht="13.8">
      <c r="A359" s="229"/>
      <c r="B359" s="238" t="s">
        <v>56</v>
      </c>
      <c r="C359" s="239">
        <v>0.11899999999999999</v>
      </c>
      <c r="D359" s="240">
        <v>8.6999999999999994E-2</v>
      </c>
      <c r="E359" s="239">
        <v>3.3000000000000002E-2</v>
      </c>
      <c r="F359" s="240">
        <v>3.7999999999999999E-2</v>
      </c>
      <c r="G359" s="239">
        <v>0.03</v>
      </c>
      <c r="H359" s="240">
        <v>6.0999999999999999E-2</v>
      </c>
      <c r="I359" s="239">
        <v>0.115</v>
      </c>
      <c r="J359" s="240">
        <v>0.12</v>
      </c>
      <c r="K359" s="239">
        <v>7.6999999999999999E-2</v>
      </c>
      <c r="L359" s="240">
        <v>5.3999999999999999E-2</v>
      </c>
      <c r="M359" s="239">
        <v>0.374</v>
      </c>
      <c r="N359" s="241">
        <v>0.36</v>
      </c>
      <c r="P359" s="25">
        <f t="shared" ref="P359:W359" si="383">C359/C$363</f>
        <v>7.3185731857318567E-2</v>
      </c>
      <c r="Q359" s="25">
        <f t="shared" si="383"/>
        <v>4.2920572274296985E-2</v>
      </c>
      <c r="R359" s="25">
        <f t="shared" si="383"/>
        <v>1.6377171215880892E-2</v>
      </c>
      <c r="S359" s="25">
        <f t="shared" si="383"/>
        <v>1.765799256505576E-2</v>
      </c>
      <c r="T359" s="25">
        <f t="shared" si="383"/>
        <v>1.6675931072818229E-2</v>
      </c>
      <c r="U359" s="25">
        <f t="shared" si="383"/>
        <v>3.0576441102756889E-2</v>
      </c>
      <c r="V359" s="25">
        <f t="shared" si="383"/>
        <v>8.6206896551724158E-2</v>
      </c>
      <c r="W359" s="25">
        <f t="shared" si="383"/>
        <v>6.3626723223753984E-2</v>
      </c>
      <c r="Z359" s="208"/>
    </row>
    <row r="360" spans="1:26" ht="13.8">
      <c r="A360" s="229"/>
      <c r="B360" s="238" t="s">
        <v>54</v>
      </c>
      <c r="C360" s="239">
        <v>9.4E-2</v>
      </c>
      <c r="D360" s="240">
        <v>0.16</v>
      </c>
      <c r="E360" s="239">
        <v>0.08</v>
      </c>
      <c r="F360" s="240">
        <v>0.106</v>
      </c>
      <c r="G360" s="239">
        <v>0.06</v>
      </c>
      <c r="H360" s="240">
        <v>9.7000000000000003E-2</v>
      </c>
      <c r="I360" s="239">
        <v>0.04</v>
      </c>
      <c r="J360" s="240">
        <v>5.8999999999999997E-2</v>
      </c>
      <c r="K360" s="239">
        <v>4.3999999999999997E-2</v>
      </c>
      <c r="L360" s="240">
        <v>8.2000000000000003E-2</v>
      </c>
      <c r="M360" s="239">
        <v>0.31799999999999995</v>
      </c>
      <c r="N360" s="241">
        <v>0.504</v>
      </c>
      <c r="P360" s="25">
        <f t="shared" ref="P360:W360" si="384">C360/C$363</f>
        <v>5.7810578105781052E-2</v>
      </c>
      <c r="Q360" s="25">
        <f t="shared" si="384"/>
        <v>7.8934385791810557E-2</v>
      </c>
      <c r="R360" s="25">
        <f t="shared" si="384"/>
        <v>3.9702233250620347E-2</v>
      </c>
      <c r="S360" s="25">
        <f t="shared" si="384"/>
        <v>4.925650557620817E-2</v>
      </c>
      <c r="T360" s="25">
        <f t="shared" si="384"/>
        <v>3.3351862145636457E-2</v>
      </c>
      <c r="U360" s="25">
        <f t="shared" si="384"/>
        <v>4.8621553884711781E-2</v>
      </c>
      <c r="V360" s="25">
        <f t="shared" si="384"/>
        <v>2.9985007496251877E-2</v>
      </c>
      <c r="W360" s="25">
        <f t="shared" si="384"/>
        <v>3.1283138918345707E-2</v>
      </c>
      <c r="Z360" s="208"/>
    </row>
    <row r="361" spans="1:26" ht="13.8">
      <c r="A361" s="229"/>
      <c r="B361" s="238" t="s">
        <v>55</v>
      </c>
      <c r="C361" s="239">
        <v>0.34200000000000003</v>
      </c>
      <c r="D361" s="240">
        <v>0.40899999999999997</v>
      </c>
      <c r="E361" s="239">
        <v>0.53800000000000003</v>
      </c>
      <c r="F361" s="240">
        <v>0.65800000000000003</v>
      </c>
      <c r="G361" s="239">
        <v>0.29599999999999999</v>
      </c>
      <c r="H361" s="240">
        <v>0.49399999999999999</v>
      </c>
      <c r="I361" s="239">
        <v>0.14399999999999999</v>
      </c>
      <c r="J361" s="240">
        <v>0.25700000000000001</v>
      </c>
      <c r="K361" s="239">
        <v>0.14000000000000001</v>
      </c>
      <c r="L361" s="240">
        <v>0.155</v>
      </c>
      <c r="M361" s="239">
        <v>1.46</v>
      </c>
      <c r="N361" s="241">
        <v>1.9730000000000001</v>
      </c>
      <c r="P361" s="25">
        <f t="shared" ref="P361:W361" si="385">C361/C$363</f>
        <v>0.21033210332103322</v>
      </c>
      <c r="Q361" s="25">
        <f t="shared" si="385"/>
        <v>0.20177602368031572</v>
      </c>
      <c r="R361" s="25">
        <f t="shared" si="385"/>
        <v>0.26699751861042181</v>
      </c>
      <c r="S361" s="25">
        <f t="shared" si="385"/>
        <v>0.30576208178438663</v>
      </c>
      <c r="T361" s="25">
        <f t="shared" si="385"/>
        <v>0.16453585325180653</v>
      </c>
      <c r="U361" s="25">
        <f t="shared" si="385"/>
        <v>0.2476190476190476</v>
      </c>
      <c r="V361" s="25">
        <f t="shared" si="385"/>
        <v>0.10794602698650675</v>
      </c>
      <c r="W361" s="25">
        <f t="shared" si="385"/>
        <v>0.13626723223753978</v>
      </c>
      <c r="Z361" s="208"/>
    </row>
    <row r="362" spans="1:26" ht="13.8">
      <c r="A362" s="229"/>
      <c r="B362" s="238" t="s">
        <v>53</v>
      </c>
      <c r="C362" s="239">
        <v>4.2999999999999997E-2</v>
      </c>
      <c r="D362" s="240">
        <v>2.9000000000000001E-2</v>
      </c>
      <c r="E362" s="239">
        <v>0.11899999999999999</v>
      </c>
      <c r="F362" s="240">
        <v>9.4E-2</v>
      </c>
      <c r="G362" s="239">
        <v>0.50800000000000001</v>
      </c>
      <c r="H362" s="240">
        <v>0.13700000000000001</v>
      </c>
      <c r="I362" s="239">
        <v>0.14599999999999999</v>
      </c>
      <c r="J362" s="240">
        <v>0.111</v>
      </c>
      <c r="K362" s="239">
        <v>0.13800000000000001</v>
      </c>
      <c r="L362" s="240">
        <v>0.16800000000000001</v>
      </c>
      <c r="M362" s="239">
        <v>0.95399999999999996</v>
      </c>
      <c r="N362" s="241">
        <v>0.53900000000000003</v>
      </c>
      <c r="P362" s="25">
        <f t="shared" ref="P362:W362" si="386">C362/C$363</f>
        <v>2.6445264452644522E-2</v>
      </c>
      <c r="Q362" s="25">
        <f t="shared" si="386"/>
        <v>1.4306857424765663E-2</v>
      </c>
      <c r="R362" s="25">
        <f t="shared" si="386"/>
        <v>5.9057071960297761E-2</v>
      </c>
      <c r="S362" s="25">
        <f t="shared" si="386"/>
        <v>4.3680297397769512E-2</v>
      </c>
      <c r="T362" s="25">
        <f t="shared" si="386"/>
        <v>0.28237909949972206</v>
      </c>
      <c r="U362" s="25">
        <f t="shared" si="386"/>
        <v>6.8671679197994995E-2</v>
      </c>
      <c r="V362" s="25">
        <f t="shared" si="386"/>
        <v>0.10944527736131934</v>
      </c>
      <c r="W362" s="25">
        <f t="shared" si="386"/>
        <v>5.8854718981972434E-2</v>
      </c>
      <c r="Z362" s="208"/>
    </row>
    <row r="363" spans="1:26" ht="13.8">
      <c r="A363" s="234" t="s">
        <v>2568</v>
      </c>
      <c r="B363" s="225"/>
      <c r="C363" s="235">
        <v>1.6260000000000001</v>
      </c>
      <c r="D363" s="236">
        <v>2.0270000000000001</v>
      </c>
      <c r="E363" s="235">
        <v>2.0150000000000001</v>
      </c>
      <c r="F363" s="236">
        <v>2.1520000000000001</v>
      </c>
      <c r="G363" s="235">
        <v>1.7990000000000002</v>
      </c>
      <c r="H363" s="236">
        <v>1.9950000000000001</v>
      </c>
      <c r="I363" s="235">
        <v>1.3339999999999999</v>
      </c>
      <c r="J363" s="236">
        <v>1.8859999999999999</v>
      </c>
      <c r="K363" s="235">
        <v>1.1709999999999998</v>
      </c>
      <c r="L363" s="236">
        <v>1.4470000000000001</v>
      </c>
      <c r="M363" s="235">
        <v>7.9450000000000003</v>
      </c>
      <c r="N363" s="237">
        <v>9.5070000000000014</v>
      </c>
      <c r="P363" s="25"/>
      <c r="Q363" s="25"/>
      <c r="R363" s="25"/>
      <c r="S363" s="25"/>
      <c r="T363" s="25"/>
      <c r="U363" s="25"/>
      <c r="V363" s="25"/>
      <c r="W363" s="25"/>
      <c r="Z363" s="208"/>
    </row>
    <row r="364" spans="1:26" ht="13.8">
      <c r="A364" s="234" t="s">
        <v>139</v>
      </c>
      <c r="B364" s="234" t="s">
        <v>59</v>
      </c>
      <c r="C364" s="235">
        <v>0</v>
      </c>
      <c r="D364" s="236">
        <v>0</v>
      </c>
      <c r="E364" s="235">
        <v>0</v>
      </c>
      <c r="F364" s="236">
        <v>0</v>
      </c>
      <c r="G364" s="235">
        <v>0</v>
      </c>
      <c r="H364" s="236">
        <v>0</v>
      </c>
      <c r="I364" s="235">
        <v>0</v>
      </c>
      <c r="J364" s="236">
        <v>1E-3</v>
      </c>
      <c r="K364" s="235">
        <v>0</v>
      </c>
      <c r="L364" s="236">
        <v>0</v>
      </c>
      <c r="M364" s="235">
        <v>0</v>
      </c>
      <c r="N364" s="237">
        <v>1E-3</v>
      </c>
      <c r="P364" s="25">
        <f t="shared" ref="P364:W364" si="387">C364/C$373</f>
        <v>0</v>
      </c>
      <c r="Q364" s="25">
        <f t="shared" si="387"/>
        <v>0</v>
      </c>
      <c r="R364" s="25">
        <f t="shared" si="387"/>
        <v>0</v>
      </c>
      <c r="S364" s="25">
        <f t="shared" si="387"/>
        <v>0</v>
      </c>
      <c r="T364" s="25">
        <f t="shared" si="387"/>
        <v>0</v>
      </c>
      <c r="U364" s="25">
        <f t="shared" si="387"/>
        <v>0</v>
      </c>
      <c r="V364" s="25">
        <f t="shared" si="387"/>
        <v>0</v>
      </c>
      <c r="W364" s="25">
        <f t="shared" si="387"/>
        <v>1.6528925619834713E-3</v>
      </c>
      <c r="Z364" s="208"/>
    </row>
    <row r="365" spans="1:26" ht="13.8">
      <c r="A365" s="229"/>
      <c r="B365" s="238" t="s">
        <v>58</v>
      </c>
      <c r="C365" s="239">
        <v>0</v>
      </c>
      <c r="D365" s="240">
        <v>0</v>
      </c>
      <c r="E365" s="239">
        <v>2.5999999999999999E-2</v>
      </c>
      <c r="F365" s="240">
        <v>2.1999999999999999E-2</v>
      </c>
      <c r="G365" s="239">
        <v>0.14799999999999999</v>
      </c>
      <c r="H365" s="240">
        <v>0.23599999999999999</v>
      </c>
      <c r="I365" s="239">
        <v>0.26400000000000001</v>
      </c>
      <c r="J365" s="240">
        <v>0.17699999999999999</v>
      </c>
      <c r="K365" s="239">
        <v>0.56599999999999995</v>
      </c>
      <c r="L365" s="240">
        <v>0.38200000000000001</v>
      </c>
      <c r="M365" s="239">
        <v>1.004</v>
      </c>
      <c r="N365" s="241">
        <v>0.81699999999999995</v>
      </c>
      <c r="P365" s="25">
        <f t="shared" ref="P365:W365" si="388">C365/C$373</f>
        <v>0</v>
      </c>
      <c r="Q365" s="25">
        <f t="shared" si="388"/>
        <v>0</v>
      </c>
      <c r="R365" s="25">
        <f t="shared" si="388"/>
        <v>5.0096339113680159E-2</v>
      </c>
      <c r="S365" s="25">
        <f t="shared" si="388"/>
        <v>2.9931972789115645E-2</v>
      </c>
      <c r="T365" s="25">
        <f t="shared" si="388"/>
        <v>0.1181165203511572</v>
      </c>
      <c r="U365" s="25">
        <f t="shared" si="388"/>
        <v>0.23114593535749262</v>
      </c>
      <c r="V365" s="25">
        <f t="shared" si="388"/>
        <v>0.43926788685524121</v>
      </c>
      <c r="W365" s="25">
        <f t="shared" si="388"/>
        <v>0.29256198347107437</v>
      </c>
      <c r="Z365" s="208"/>
    </row>
    <row r="366" spans="1:26" ht="13.8">
      <c r="A366" s="229"/>
      <c r="B366" s="238" t="s">
        <v>57</v>
      </c>
      <c r="C366" s="239">
        <v>0.151</v>
      </c>
      <c r="D366" s="240">
        <v>0.28399999999999997</v>
      </c>
      <c r="E366" s="239">
        <v>2.5999999999999999E-2</v>
      </c>
      <c r="F366" s="240">
        <v>6.6000000000000003E-2</v>
      </c>
      <c r="G366" s="239">
        <v>0.31900000000000001</v>
      </c>
      <c r="H366" s="240">
        <v>0.26400000000000001</v>
      </c>
      <c r="I366" s="239">
        <v>3.3000000000000002E-2</v>
      </c>
      <c r="J366" s="240">
        <v>6.9000000000000006E-2</v>
      </c>
      <c r="K366" s="239">
        <v>0.25900000000000001</v>
      </c>
      <c r="L366" s="240">
        <v>0.36599999999999999</v>
      </c>
      <c r="M366" s="239">
        <v>0.78800000000000003</v>
      </c>
      <c r="N366" s="241">
        <v>1.0489999999999999</v>
      </c>
      <c r="P366" s="25">
        <f t="shared" ref="P366:W366" si="389">C366/C$373</f>
        <v>0.39220779220779217</v>
      </c>
      <c r="Q366" s="25">
        <f t="shared" si="389"/>
        <v>0.56461232604373757</v>
      </c>
      <c r="R366" s="25">
        <f t="shared" si="389"/>
        <v>5.0096339113680159E-2</v>
      </c>
      <c r="S366" s="25">
        <f t="shared" si="389"/>
        <v>8.9795918367346947E-2</v>
      </c>
      <c r="T366" s="25">
        <f t="shared" si="389"/>
        <v>0.25458898643256184</v>
      </c>
      <c r="U366" s="25">
        <f t="shared" si="389"/>
        <v>0.25857002938295787</v>
      </c>
      <c r="V366" s="25">
        <f t="shared" si="389"/>
        <v>5.4908485856905151E-2</v>
      </c>
      <c r="W366" s="25">
        <f t="shared" si="389"/>
        <v>0.11404958677685952</v>
      </c>
      <c r="Z366" s="208"/>
    </row>
    <row r="367" spans="1:26" ht="13.8">
      <c r="A367" s="229"/>
      <c r="B367" s="238" t="s">
        <v>61</v>
      </c>
      <c r="C367" s="239">
        <v>4.0000000000000001E-3</v>
      </c>
      <c r="D367" s="240">
        <v>4.0000000000000001E-3</v>
      </c>
      <c r="E367" s="239">
        <v>0.01</v>
      </c>
      <c r="F367" s="240">
        <v>7.0000000000000001E-3</v>
      </c>
      <c r="G367" s="239">
        <v>0.16400000000000001</v>
      </c>
      <c r="H367" s="240">
        <v>0.14599999999999999</v>
      </c>
      <c r="I367" s="239">
        <v>3.9E-2</v>
      </c>
      <c r="J367" s="240">
        <v>4.2999999999999997E-2</v>
      </c>
      <c r="K367" s="239">
        <v>8.5000000000000006E-2</v>
      </c>
      <c r="L367" s="240">
        <v>0.129</v>
      </c>
      <c r="M367" s="239">
        <v>0.30200000000000005</v>
      </c>
      <c r="N367" s="241">
        <v>0.32900000000000001</v>
      </c>
      <c r="P367" s="25">
        <f t="shared" ref="P367:W367" si="390">C367/C$373</f>
        <v>1.038961038961039E-2</v>
      </c>
      <c r="Q367" s="25">
        <f t="shared" si="390"/>
        <v>7.9522862823061639E-3</v>
      </c>
      <c r="R367" s="25">
        <f t="shared" si="390"/>
        <v>1.9267822736030834E-2</v>
      </c>
      <c r="S367" s="25">
        <f t="shared" si="390"/>
        <v>9.5238095238095247E-3</v>
      </c>
      <c r="T367" s="25">
        <f t="shared" si="390"/>
        <v>0.13088587390263368</v>
      </c>
      <c r="U367" s="25">
        <f t="shared" si="390"/>
        <v>0.14299706170421153</v>
      </c>
      <c r="V367" s="25">
        <f t="shared" si="390"/>
        <v>6.4891846921796989E-2</v>
      </c>
      <c r="W367" s="25">
        <f t="shared" si="390"/>
        <v>7.1074380165289247E-2</v>
      </c>
      <c r="Z367" s="208"/>
    </row>
    <row r="368" spans="1:26" ht="13.8">
      <c r="A368" s="229"/>
      <c r="B368" s="238" t="s">
        <v>60</v>
      </c>
      <c r="C368" s="239">
        <v>1E-3</v>
      </c>
      <c r="D368" s="240">
        <v>2E-3</v>
      </c>
      <c r="E368" s="239">
        <v>0</v>
      </c>
      <c r="F368" s="240">
        <v>0</v>
      </c>
      <c r="G368" s="239">
        <v>1.7000000000000001E-2</v>
      </c>
      <c r="H368" s="240">
        <v>2.8000000000000001E-2</v>
      </c>
      <c r="I368" s="239">
        <v>0</v>
      </c>
      <c r="J368" s="240">
        <v>0</v>
      </c>
      <c r="K368" s="239">
        <v>0</v>
      </c>
      <c r="L368" s="240">
        <v>0</v>
      </c>
      <c r="M368" s="239">
        <v>1.8000000000000002E-2</v>
      </c>
      <c r="N368" s="241">
        <v>0.03</v>
      </c>
      <c r="P368" s="25">
        <f t="shared" ref="P368:W368" si="391">C368/C$373</f>
        <v>2.5974025974025974E-3</v>
      </c>
      <c r="Q368" s="25">
        <f t="shared" si="391"/>
        <v>3.976143141153082E-3</v>
      </c>
      <c r="R368" s="25">
        <f t="shared" si="391"/>
        <v>0</v>
      </c>
      <c r="S368" s="25">
        <f t="shared" si="391"/>
        <v>0</v>
      </c>
      <c r="T368" s="25">
        <f t="shared" si="391"/>
        <v>1.3567438148443734E-2</v>
      </c>
      <c r="U368" s="25">
        <f t="shared" si="391"/>
        <v>2.7424094025465227E-2</v>
      </c>
      <c r="V368" s="25">
        <f t="shared" si="391"/>
        <v>0</v>
      </c>
      <c r="W368" s="25">
        <f t="shared" si="391"/>
        <v>0</v>
      </c>
      <c r="Z368" s="208"/>
    </row>
    <row r="369" spans="1:26" ht="13.8">
      <c r="A369" s="229"/>
      <c r="B369" s="238" t="s">
        <v>56</v>
      </c>
      <c r="C369" s="239">
        <v>0.11899999999999999</v>
      </c>
      <c r="D369" s="240">
        <v>2.8000000000000001E-2</v>
      </c>
      <c r="E369" s="239">
        <v>0.14499999999999999</v>
      </c>
      <c r="F369" s="240">
        <v>0.25600000000000001</v>
      </c>
      <c r="G369" s="239">
        <v>1.4E-2</v>
      </c>
      <c r="H369" s="240">
        <v>2.3E-2</v>
      </c>
      <c r="I369" s="239">
        <v>0</v>
      </c>
      <c r="J369" s="240">
        <v>0</v>
      </c>
      <c r="K369" s="239">
        <v>3.0000000000000001E-3</v>
      </c>
      <c r="L369" s="240">
        <v>4.0000000000000001E-3</v>
      </c>
      <c r="M369" s="239">
        <v>0.28100000000000003</v>
      </c>
      <c r="N369" s="241">
        <v>0.31100000000000005</v>
      </c>
      <c r="P369" s="25">
        <f t="shared" ref="P369:W369" si="392">C369/C$373</f>
        <v>0.30909090909090908</v>
      </c>
      <c r="Q369" s="25">
        <f t="shared" si="392"/>
        <v>5.5666003976143144E-2</v>
      </c>
      <c r="R369" s="25">
        <f t="shared" si="392"/>
        <v>0.27938342967244706</v>
      </c>
      <c r="S369" s="25">
        <f t="shared" si="392"/>
        <v>0.34829931972789119</v>
      </c>
      <c r="T369" s="25">
        <f t="shared" si="392"/>
        <v>1.1173184357541898E-2</v>
      </c>
      <c r="U369" s="25">
        <f t="shared" si="392"/>
        <v>2.252693437806072E-2</v>
      </c>
      <c r="V369" s="25">
        <f t="shared" si="392"/>
        <v>0</v>
      </c>
      <c r="W369" s="25">
        <f t="shared" si="392"/>
        <v>0</v>
      </c>
      <c r="Z369" s="208"/>
    </row>
    <row r="370" spans="1:26" ht="13.8">
      <c r="A370" s="229"/>
      <c r="B370" s="238" t="s">
        <v>54</v>
      </c>
      <c r="C370" s="239">
        <v>4.0000000000000001E-3</v>
      </c>
      <c r="D370" s="240">
        <v>1.6E-2</v>
      </c>
      <c r="E370" s="239">
        <v>1.9E-2</v>
      </c>
      <c r="F370" s="240">
        <v>6.8000000000000005E-2</v>
      </c>
      <c r="G370" s="239">
        <v>2.8000000000000001E-2</v>
      </c>
      <c r="H370" s="240">
        <v>4.3999999999999997E-2</v>
      </c>
      <c r="I370" s="239">
        <v>2.7E-2</v>
      </c>
      <c r="J370" s="240">
        <v>7.3999999999999996E-2</v>
      </c>
      <c r="K370" s="239">
        <v>3.6999999999999998E-2</v>
      </c>
      <c r="L370" s="240">
        <v>9.5000000000000001E-2</v>
      </c>
      <c r="M370" s="239">
        <v>0.11499999999999999</v>
      </c>
      <c r="N370" s="241">
        <v>0.29700000000000004</v>
      </c>
      <c r="P370" s="25">
        <f t="shared" ref="P370:W370" si="393">C370/C$373</f>
        <v>1.038961038961039E-2</v>
      </c>
      <c r="Q370" s="25">
        <f t="shared" si="393"/>
        <v>3.1809145129224656E-2</v>
      </c>
      <c r="R370" s="25">
        <f t="shared" si="393"/>
        <v>3.6608863198458581E-2</v>
      </c>
      <c r="S370" s="25">
        <f t="shared" si="393"/>
        <v>9.2517006802721097E-2</v>
      </c>
      <c r="T370" s="25">
        <f t="shared" si="393"/>
        <v>2.2346368715083796E-2</v>
      </c>
      <c r="U370" s="25">
        <f t="shared" si="393"/>
        <v>4.3095004897159638E-2</v>
      </c>
      <c r="V370" s="25">
        <f t="shared" si="393"/>
        <v>4.4925124792013306E-2</v>
      </c>
      <c r="W370" s="25">
        <f t="shared" si="393"/>
        <v>0.12231404958677686</v>
      </c>
      <c r="Z370" s="208"/>
    </row>
    <row r="371" spans="1:26" ht="13.8">
      <c r="A371" s="229"/>
      <c r="B371" s="238" t="s">
        <v>55</v>
      </c>
      <c r="C371" s="239">
        <v>5.5E-2</v>
      </c>
      <c r="D371" s="240">
        <v>9.7000000000000003E-2</v>
      </c>
      <c r="E371" s="239">
        <v>0.28499999999999998</v>
      </c>
      <c r="F371" s="240">
        <v>0.31</v>
      </c>
      <c r="G371" s="239">
        <v>5.8999999999999997E-2</v>
      </c>
      <c r="H371" s="240">
        <v>9.0999999999999998E-2</v>
      </c>
      <c r="I371" s="239">
        <v>0.23300000000000001</v>
      </c>
      <c r="J371" s="240">
        <v>0.23400000000000001</v>
      </c>
      <c r="K371" s="239">
        <v>1E-3</v>
      </c>
      <c r="L371" s="240">
        <v>0</v>
      </c>
      <c r="M371" s="239">
        <v>0.63300000000000001</v>
      </c>
      <c r="N371" s="241">
        <v>0.73199999999999998</v>
      </c>
      <c r="P371" s="25">
        <f t="shared" ref="P371:W371" si="394">C371/C$373</f>
        <v>0.14285714285714285</v>
      </c>
      <c r="Q371" s="25">
        <f t="shared" si="394"/>
        <v>0.19284294234592445</v>
      </c>
      <c r="R371" s="25">
        <f t="shared" si="394"/>
        <v>0.54913294797687862</v>
      </c>
      <c r="S371" s="25">
        <f t="shared" si="394"/>
        <v>0.42176870748299322</v>
      </c>
      <c r="T371" s="25">
        <f t="shared" si="394"/>
        <v>4.7086991221069428E-2</v>
      </c>
      <c r="U371" s="25">
        <f t="shared" si="394"/>
        <v>8.9128305582761982E-2</v>
      </c>
      <c r="V371" s="25">
        <f t="shared" si="394"/>
        <v>0.38768718801996671</v>
      </c>
      <c r="W371" s="25">
        <f t="shared" si="394"/>
        <v>0.38677685950413226</v>
      </c>
      <c r="Z371" s="208"/>
    </row>
    <row r="372" spans="1:26" ht="13.8">
      <c r="A372" s="229"/>
      <c r="B372" s="238" t="s">
        <v>53</v>
      </c>
      <c r="C372" s="239">
        <v>5.0999999999999997E-2</v>
      </c>
      <c r="D372" s="240">
        <v>7.1999999999999995E-2</v>
      </c>
      <c r="E372" s="239">
        <v>8.0000000000000002E-3</v>
      </c>
      <c r="F372" s="240">
        <v>6.0000000000000001E-3</v>
      </c>
      <c r="G372" s="239">
        <v>0.504</v>
      </c>
      <c r="H372" s="240">
        <v>0.189</v>
      </c>
      <c r="I372" s="239">
        <v>5.0000000000000001E-3</v>
      </c>
      <c r="J372" s="240">
        <v>7.0000000000000001E-3</v>
      </c>
      <c r="K372" s="239">
        <v>1E-3</v>
      </c>
      <c r="L372" s="240">
        <v>1E-3</v>
      </c>
      <c r="M372" s="239">
        <v>0.56899999999999995</v>
      </c>
      <c r="N372" s="241">
        <v>0.27500000000000002</v>
      </c>
      <c r="P372" s="25">
        <f t="shared" ref="P372:W372" si="395">C372/C$373</f>
        <v>0.13246753246753246</v>
      </c>
      <c r="Q372" s="25">
        <f t="shared" si="395"/>
        <v>0.14314115308151093</v>
      </c>
      <c r="R372" s="25">
        <f t="shared" si="395"/>
        <v>1.5414258188824666E-2</v>
      </c>
      <c r="S372" s="25">
        <f t="shared" si="395"/>
        <v>8.1632653061224497E-3</v>
      </c>
      <c r="T372" s="25">
        <f t="shared" si="395"/>
        <v>0.40223463687150834</v>
      </c>
      <c r="U372" s="25">
        <f t="shared" si="395"/>
        <v>0.18511263467189029</v>
      </c>
      <c r="V372" s="25">
        <f t="shared" si="395"/>
        <v>8.3194675540765387E-3</v>
      </c>
      <c r="W372" s="25">
        <f t="shared" si="395"/>
        <v>1.1570247933884299E-2</v>
      </c>
      <c r="Z372" s="208"/>
    </row>
    <row r="373" spans="1:26" ht="13.8">
      <c r="A373" s="234" t="s">
        <v>2569</v>
      </c>
      <c r="B373" s="225"/>
      <c r="C373" s="235">
        <v>0.38500000000000001</v>
      </c>
      <c r="D373" s="236">
        <v>0.503</v>
      </c>
      <c r="E373" s="235">
        <v>0.51899999999999991</v>
      </c>
      <c r="F373" s="236">
        <v>0.73499999999999999</v>
      </c>
      <c r="G373" s="235">
        <v>1.2530000000000001</v>
      </c>
      <c r="H373" s="236">
        <v>1.0210000000000001</v>
      </c>
      <c r="I373" s="235">
        <v>0.60100000000000009</v>
      </c>
      <c r="J373" s="236">
        <v>0.60499999999999998</v>
      </c>
      <c r="K373" s="235">
        <v>0.95199999999999996</v>
      </c>
      <c r="L373" s="236">
        <v>0.97699999999999998</v>
      </c>
      <c r="M373" s="235">
        <v>3.71</v>
      </c>
      <c r="N373" s="237">
        <v>3.8409999999999997</v>
      </c>
      <c r="P373" s="25"/>
      <c r="Q373" s="25"/>
      <c r="R373" s="25"/>
      <c r="S373" s="25"/>
      <c r="T373" s="25"/>
      <c r="U373" s="25"/>
      <c r="V373" s="25"/>
      <c r="W373" s="25"/>
      <c r="Z373" s="208"/>
    </row>
    <row r="374" spans="1:26" ht="13.8">
      <c r="A374" s="234" t="s">
        <v>140</v>
      </c>
      <c r="B374" s="234" t="s">
        <v>59</v>
      </c>
      <c r="C374" s="235">
        <v>0</v>
      </c>
      <c r="D374" s="236">
        <v>0</v>
      </c>
      <c r="E374" s="235">
        <v>0</v>
      </c>
      <c r="F374" s="236">
        <v>0</v>
      </c>
      <c r="G374" s="235">
        <v>0</v>
      </c>
      <c r="H374" s="236">
        <v>0</v>
      </c>
      <c r="I374" s="235">
        <v>0</v>
      </c>
      <c r="J374" s="236">
        <v>0</v>
      </c>
      <c r="K374" s="235">
        <v>0</v>
      </c>
      <c r="L374" s="236">
        <v>0</v>
      </c>
      <c r="M374" s="235">
        <v>0</v>
      </c>
      <c r="N374" s="237">
        <v>0</v>
      </c>
      <c r="P374" s="25">
        <f t="shared" ref="P374:W374" si="396">C374/C$383</f>
        <v>0</v>
      </c>
      <c r="Q374" s="25">
        <f t="shared" si="396"/>
        <v>0</v>
      </c>
      <c r="R374" s="25">
        <f t="shared" si="396"/>
        <v>0</v>
      </c>
      <c r="S374" s="25">
        <f t="shared" si="396"/>
        <v>0</v>
      </c>
      <c r="T374" s="25">
        <f t="shared" si="396"/>
        <v>0</v>
      </c>
      <c r="U374" s="25">
        <f t="shared" si="396"/>
        <v>0</v>
      </c>
      <c r="V374" s="25">
        <f t="shared" si="396"/>
        <v>0</v>
      </c>
      <c r="W374" s="25">
        <f t="shared" si="396"/>
        <v>0</v>
      </c>
      <c r="Z374" s="208"/>
    </row>
    <row r="375" spans="1:26" ht="13.8">
      <c r="A375" s="229"/>
      <c r="B375" s="238" t="s">
        <v>58</v>
      </c>
      <c r="C375" s="239">
        <v>2.1999999999999999E-2</v>
      </c>
      <c r="D375" s="240">
        <v>3.2000000000000001E-2</v>
      </c>
      <c r="E375" s="239">
        <v>1E-3</v>
      </c>
      <c r="F375" s="240">
        <v>2E-3</v>
      </c>
      <c r="G375" s="239">
        <v>1E-3</v>
      </c>
      <c r="H375" s="240">
        <v>4.0000000000000001E-3</v>
      </c>
      <c r="I375" s="239">
        <v>1.9E-2</v>
      </c>
      <c r="J375" s="240">
        <v>4.1000000000000002E-2</v>
      </c>
      <c r="K375" s="239">
        <v>8.9999999999999993E-3</v>
      </c>
      <c r="L375" s="240">
        <v>3.0000000000000001E-3</v>
      </c>
      <c r="M375" s="239">
        <v>5.1999999999999998E-2</v>
      </c>
      <c r="N375" s="241">
        <v>8.2000000000000017E-2</v>
      </c>
      <c r="P375" s="25">
        <f t="shared" ref="P375:W375" si="397">C375/C$383</f>
        <v>1.8257261410788383E-2</v>
      </c>
      <c r="Q375" s="25">
        <f t="shared" si="397"/>
        <v>3.0160226201696515E-2</v>
      </c>
      <c r="R375" s="25">
        <f t="shared" si="397"/>
        <v>1.4388489208633094E-3</v>
      </c>
      <c r="S375" s="25">
        <f t="shared" si="397"/>
        <v>2.0554984583761567E-3</v>
      </c>
      <c r="T375" s="25">
        <f t="shared" si="397"/>
        <v>1.443001443001443E-3</v>
      </c>
      <c r="U375" s="25">
        <f t="shared" si="397"/>
        <v>5.7887120115774236E-3</v>
      </c>
      <c r="V375" s="25">
        <f t="shared" si="397"/>
        <v>1.8886679920477135E-2</v>
      </c>
      <c r="W375" s="25">
        <f t="shared" si="397"/>
        <v>2.6867627785058974E-2</v>
      </c>
      <c r="Z375" s="208"/>
    </row>
    <row r="376" spans="1:26" ht="13.8">
      <c r="A376" s="229"/>
      <c r="B376" s="238" t="s">
        <v>57</v>
      </c>
      <c r="C376" s="239">
        <v>0.14499999999999999</v>
      </c>
      <c r="D376" s="240">
        <v>0.222</v>
      </c>
      <c r="E376" s="239">
        <v>0.42799999999999999</v>
      </c>
      <c r="F376" s="240">
        <v>0.57099999999999995</v>
      </c>
      <c r="G376" s="239">
        <v>0.33800000000000002</v>
      </c>
      <c r="H376" s="240">
        <v>0.19700000000000001</v>
      </c>
      <c r="I376" s="239">
        <v>0.11700000000000001</v>
      </c>
      <c r="J376" s="240">
        <v>0.27700000000000002</v>
      </c>
      <c r="K376" s="239">
        <v>0.17199999999999999</v>
      </c>
      <c r="L376" s="240">
        <v>0.13900000000000001</v>
      </c>
      <c r="M376" s="239">
        <v>1.2</v>
      </c>
      <c r="N376" s="241">
        <v>1.4059999999999999</v>
      </c>
      <c r="P376" s="25">
        <f t="shared" ref="P376:W376" si="398">C376/C$383</f>
        <v>0.12033195020746888</v>
      </c>
      <c r="Q376" s="25">
        <f t="shared" si="398"/>
        <v>0.20923656927426956</v>
      </c>
      <c r="R376" s="25">
        <f t="shared" si="398"/>
        <v>0.61582733812949642</v>
      </c>
      <c r="S376" s="25">
        <f t="shared" si="398"/>
        <v>0.58684480986639265</v>
      </c>
      <c r="T376" s="25">
        <f t="shared" si="398"/>
        <v>0.48773448773448774</v>
      </c>
      <c r="U376" s="25">
        <f t="shared" si="398"/>
        <v>0.2850940665701881</v>
      </c>
      <c r="V376" s="25">
        <f t="shared" si="398"/>
        <v>0.11630218687872763</v>
      </c>
      <c r="W376" s="25">
        <f t="shared" si="398"/>
        <v>0.18152031454783746</v>
      </c>
      <c r="Z376" s="208"/>
    </row>
    <row r="377" spans="1:26" ht="13.8">
      <c r="A377" s="229"/>
      <c r="B377" s="238" t="s">
        <v>61</v>
      </c>
      <c r="C377" s="239">
        <v>0.254</v>
      </c>
      <c r="D377" s="240">
        <v>0.33</v>
      </c>
      <c r="E377" s="239">
        <v>9.0999999999999998E-2</v>
      </c>
      <c r="F377" s="240">
        <v>0.12</v>
      </c>
      <c r="G377" s="239">
        <v>0.14699999999999999</v>
      </c>
      <c r="H377" s="240">
        <v>0.13500000000000001</v>
      </c>
      <c r="I377" s="239">
        <v>0.17899999999999999</v>
      </c>
      <c r="J377" s="240">
        <v>0.23400000000000001</v>
      </c>
      <c r="K377" s="239">
        <v>0.13300000000000001</v>
      </c>
      <c r="L377" s="240">
        <v>7.2999999999999995E-2</v>
      </c>
      <c r="M377" s="239">
        <v>0.80400000000000005</v>
      </c>
      <c r="N377" s="241">
        <v>0.8919999999999999</v>
      </c>
      <c r="P377" s="25">
        <f t="shared" ref="P377:W377" si="399">C377/C$383</f>
        <v>0.21078838174273862</v>
      </c>
      <c r="Q377" s="25">
        <f t="shared" si="399"/>
        <v>0.31102733270499533</v>
      </c>
      <c r="R377" s="25">
        <f t="shared" si="399"/>
        <v>0.13093525179856116</v>
      </c>
      <c r="S377" s="25">
        <f t="shared" si="399"/>
        <v>0.12332990750256939</v>
      </c>
      <c r="T377" s="25">
        <f t="shared" si="399"/>
        <v>0.2121212121212121</v>
      </c>
      <c r="U377" s="25">
        <f t="shared" si="399"/>
        <v>0.19536903039073805</v>
      </c>
      <c r="V377" s="25">
        <f t="shared" si="399"/>
        <v>0.17793240556660039</v>
      </c>
      <c r="W377" s="25">
        <f t="shared" si="399"/>
        <v>0.15334207077326342</v>
      </c>
      <c r="Z377" s="208"/>
    </row>
    <row r="378" spans="1:26" ht="13.8">
      <c r="A378" s="229"/>
      <c r="B378" s="238" t="s">
        <v>60</v>
      </c>
      <c r="C378" s="239">
        <v>0.52900000000000003</v>
      </c>
      <c r="D378" s="240">
        <v>3.1E-2</v>
      </c>
      <c r="E378" s="239">
        <v>5.0000000000000001E-3</v>
      </c>
      <c r="F378" s="240">
        <v>2E-3</v>
      </c>
      <c r="G378" s="239">
        <v>3.9E-2</v>
      </c>
      <c r="H378" s="240">
        <v>2E-3</v>
      </c>
      <c r="I378" s="239">
        <v>9.5000000000000001E-2</v>
      </c>
      <c r="J378" s="240">
        <v>8.0000000000000002E-3</v>
      </c>
      <c r="K378" s="239">
        <v>3.5000000000000003E-2</v>
      </c>
      <c r="L378" s="240">
        <v>1E-3</v>
      </c>
      <c r="M378" s="239">
        <v>0.70300000000000007</v>
      </c>
      <c r="N378" s="241">
        <v>4.4000000000000004E-2</v>
      </c>
      <c r="P378" s="25">
        <f t="shared" ref="P378:W378" si="400">C378/C$383</f>
        <v>0.43900414937759341</v>
      </c>
      <c r="Q378" s="25">
        <f t="shared" si="400"/>
        <v>2.9217719132893498E-2</v>
      </c>
      <c r="R378" s="25">
        <f t="shared" si="400"/>
        <v>7.1942446043165471E-3</v>
      </c>
      <c r="S378" s="25">
        <f t="shared" si="400"/>
        <v>2.0554984583761567E-3</v>
      </c>
      <c r="T378" s="25">
        <f t="shared" si="400"/>
        <v>5.6277056277056273E-2</v>
      </c>
      <c r="U378" s="25">
        <f t="shared" si="400"/>
        <v>2.8943560057887118E-3</v>
      </c>
      <c r="V378" s="25">
        <f t="shared" si="400"/>
        <v>9.4433399602385684E-2</v>
      </c>
      <c r="W378" s="25">
        <f t="shared" si="400"/>
        <v>5.2424639580602875E-3</v>
      </c>
      <c r="Z378" s="208"/>
    </row>
    <row r="379" spans="1:26" ht="13.8">
      <c r="A379" s="229"/>
      <c r="B379" s="238" t="s">
        <v>56</v>
      </c>
      <c r="C379" s="239">
        <v>0</v>
      </c>
      <c r="D379" s="240">
        <v>0</v>
      </c>
      <c r="E379" s="239">
        <v>0</v>
      </c>
      <c r="F379" s="240">
        <v>0</v>
      </c>
      <c r="G379" s="239">
        <v>5.0000000000000001E-3</v>
      </c>
      <c r="H379" s="240">
        <v>0.01</v>
      </c>
      <c r="I379" s="239">
        <v>7.0000000000000001E-3</v>
      </c>
      <c r="J379" s="240">
        <v>7.0000000000000001E-3</v>
      </c>
      <c r="K379" s="239">
        <v>1.4999999999999999E-2</v>
      </c>
      <c r="L379" s="240">
        <v>1.2999999999999999E-2</v>
      </c>
      <c r="M379" s="239">
        <v>2.7E-2</v>
      </c>
      <c r="N379" s="241">
        <v>0.03</v>
      </c>
      <c r="P379" s="25">
        <f t="shared" ref="P379:W379" si="401">C379/C$383</f>
        <v>0</v>
      </c>
      <c r="Q379" s="25">
        <f t="shared" si="401"/>
        <v>0</v>
      </c>
      <c r="R379" s="25">
        <f t="shared" si="401"/>
        <v>0</v>
      </c>
      <c r="S379" s="25">
        <f t="shared" si="401"/>
        <v>0</v>
      </c>
      <c r="T379" s="25">
        <f t="shared" si="401"/>
        <v>7.2150072150072141E-3</v>
      </c>
      <c r="U379" s="25">
        <f t="shared" si="401"/>
        <v>1.4471780028943559E-2</v>
      </c>
      <c r="V379" s="25">
        <f t="shared" si="401"/>
        <v>6.958250497017893E-3</v>
      </c>
      <c r="W379" s="25">
        <f t="shared" si="401"/>
        <v>4.5871559633027517E-3</v>
      </c>
      <c r="Z379" s="208"/>
    </row>
    <row r="380" spans="1:26" ht="13.8">
      <c r="A380" s="229"/>
      <c r="B380" s="238" t="s">
        <v>54</v>
      </c>
      <c r="C380" s="239">
        <v>3.5999999999999997E-2</v>
      </c>
      <c r="D380" s="240">
        <v>0.11899999999999999</v>
      </c>
      <c r="E380" s="239">
        <v>7.0000000000000001E-3</v>
      </c>
      <c r="F380" s="240">
        <v>1.9E-2</v>
      </c>
      <c r="G380" s="239">
        <v>1.2999999999999999E-2</v>
      </c>
      <c r="H380" s="240">
        <v>1.7000000000000001E-2</v>
      </c>
      <c r="I380" s="239">
        <v>2.5000000000000001E-2</v>
      </c>
      <c r="J380" s="240">
        <v>2.3E-2</v>
      </c>
      <c r="K380" s="239">
        <v>1.7999999999999999E-2</v>
      </c>
      <c r="L380" s="240">
        <v>2.9000000000000001E-2</v>
      </c>
      <c r="M380" s="239">
        <v>9.8999999999999991E-2</v>
      </c>
      <c r="N380" s="241">
        <v>0.20699999999999996</v>
      </c>
      <c r="P380" s="25">
        <f t="shared" ref="P380:W380" si="402">C380/C$383</f>
        <v>2.9875518672199172E-2</v>
      </c>
      <c r="Q380" s="25">
        <f t="shared" si="402"/>
        <v>0.11215834118755891</v>
      </c>
      <c r="R380" s="25">
        <f t="shared" si="402"/>
        <v>1.0071942446043166E-2</v>
      </c>
      <c r="S380" s="25">
        <f t="shared" si="402"/>
        <v>1.9527235354573486E-2</v>
      </c>
      <c r="T380" s="25">
        <f t="shared" si="402"/>
        <v>1.8759018759018756E-2</v>
      </c>
      <c r="U380" s="25">
        <f t="shared" si="402"/>
        <v>2.4602026049204053E-2</v>
      </c>
      <c r="V380" s="25">
        <f t="shared" si="402"/>
        <v>2.4850894632206761E-2</v>
      </c>
      <c r="W380" s="25">
        <f t="shared" si="402"/>
        <v>1.5072083879423326E-2</v>
      </c>
      <c r="Z380" s="208"/>
    </row>
    <row r="381" spans="1:26" ht="13.8">
      <c r="A381" s="229"/>
      <c r="B381" s="238" t="s">
        <v>55</v>
      </c>
      <c r="C381" s="239">
        <v>0.17399999999999999</v>
      </c>
      <c r="D381" s="240">
        <v>0.29599999999999999</v>
      </c>
      <c r="E381" s="239">
        <v>9.1999999999999998E-2</v>
      </c>
      <c r="F381" s="240">
        <v>0.186</v>
      </c>
      <c r="G381" s="239">
        <v>0.14599999999999999</v>
      </c>
      <c r="H381" s="240">
        <v>0.31900000000000001</v>
      </c>
      <c r="I381" s="239">
        <v>0.54800000000000004</v>
      </c>
      <c r="J381" s="240">
        <v>0.92</v>
      </c>
      <c r="K381" s="239">
        <v>0.28199999999999997</v>
      </c>
      <c r="L381" s="240">
        <v>0.86599999999999999</v>
      </c>
      <c r="M381" s="239">
        <v>1.242</v>
      </c>
      <c r="N381" s="241">
        <v>2.5870000000000002</v>
      </c>
      <c r="P381" s="25">
        <f t="shared" ref="P381:W381" si="403">C381/C$383</f>
        <v>0.14439834024896267</v>
      </c>
      <c r="Q381" s="25">
        <f t="shared" si="403"/>
        <v>0.27898209236569277</v>
      </c>
      <c r="R381" s="25">
        <f t="shared" si="403"/>
        <v>0.13237410071942446</v>
      </c>
      <c r="S381" s="25">
        <f t="shared" si="403"/>
        <v>0.19116135662898256</v>
      </c>
      <c r="T381" s="25">
        <f t="shared" si="403"/>
        <v>0.21067821067821066</v>
      </c>
      <c r="U381" s="25">
        <f t="shared" si="403"/>
        <v>0.46164978292329956</v>
      </c>
      <c r="V381" s="25">
        <f t="shared" si="403"/>
        <v>0.54473161033797224</v>
      </c>
      <c r="W381" s="25">
        <f t="shared" si="403"/>
        <v>0.60288335517693303</v>
      </c>
      <c r="Z381" s="208"/>
    </row>
    <row r="382" spans="1:26" ht="13.8">
      <c r="A382" s="229"/>
      <c r="B382" s="238" t="s">
        <v>53</v>
      </c>
      <c r="C382" s="239">
        <v>4.4999999999999998E-2</v>
      </c>
      <c r="D382" s="240">
        <v>3.1E-2</v>
      </c>
      <c r="E382" s="239">
        <v>7.0999999999999994E-2</v>
      </c>
      <c r="F382" s="240">
        <v>7.2999999999999995E-2</v>
      </c>
      <c r="G382" s="239">
        <v>4.0000000000000001E-3</v>
      </c>
      <c r="H382" s="240">
        <v>7.0000000000000001E-3</v>
      </c>
      <c r="I382" s="239">
        <v>1.6E-2</v>
      </c>
      <c r="J382" s="240">
        <v>1.6E-2</v>
      </c>
      <c r="K382" s="239">
        <v>1.2E-2</v>
      </c>
      <c r="L382" s="240">
        <v>8.0000000000000002E-3</v>
      </c>
      <c r="M382" s="239">
        <v>0.14800000000000002</v>
      </c>
      <c r="N382" s="241">
        <v>0.13500000000000001</v>
      </c>
      <c r="P382" s="25">
        <f t="shared" ref="P382:W382" si="404">C382/C$383</f>
        <v>3.7344398340248969E-2</v>
      </c>
      <c r="Q382" s="25">
        <f t="shared" si="404"/>
        <v>2.9217719132893498E-2</v>
      </c>
      <c r="R382" s="25">
        <f t="shared" si="404"/>
        <v>0.10215827338129496</v>
      </c>
      <c r="S382" s="25">
        <f t="shared" si="404"/>
        <v>7.5025693730729703E-2</v>
      </c>
      <c r="T382" s="25">
        <f t="shared" si="404"/>
        <v>5.772005772005772E-3</v>
      </c>
      <c r="U382" s="25">
        <f t="shared" si="404"/>
        <v>1.0130246020260492E-2</v>
      </c>
      <c r="V382" s="25">
        <f t="shared" si="404"/>
        <v>1.5904572564612328E-2</v>
      </c>
      <c r="W382" s="25">
        <f t="shared" si="404"/>
        <v>1.0484927916120575E-2</v>
      </c>
      <c r="Z382" s="208"/>
    </row>
    <row r="383" spans="1:26" ht="13.8">
      <c r="A383" s="234" t="s">
        <v>2570</v>
      </c>
      <c r="B383" s="225"/>
      <c r="C383" s="235">
        <v>1.2049999999999998</v>
      </c>
      <c r="D383" s="236">
        <v>1.0609999999999999</v>
      </c>
      <c r="E383" s="235">
        <v>0.69499999999999995</v>
      </c>
      <c r="F383" s="236">
        <v>0.97299999999999986</v>
      </c>
      <c r="G383" s="235">
        <v>0.69300000000000006</v>
      </c>
      <c r="H383" s="236">
        <v>0.69100000000000006</v>
      </c>
      <c r="I383" s="235">
        <v>1.006</v>
      </c>
      <c r="J383" s="236">
        <v>1.5260000000000002</v>
      </c>
      <c r="K383" s="235">
        <v>0.67599999999999993</v>
      </c>
      <c r="L383" s="236">
        <v>1.1320000000000001</v>
      </c>
      <c r="M383" s="235">
        <v>4.2750000000000004</v>
      </c>
      <c r="N383" s="237">
        <v>5.3829999999999991</v>
      </c>
      <c r="P383" s="25"/>
      <c r="Q383" s="25"/>
      <c r="R383" s="25"/>
      <c r="S383" s="25"/>
      <c r="T383" s="25"/>
      <c r="U383" s="25"/>
      <c r="V383" s="25"/>
      <c r="W383" s="25"/>
      <c r="Z383" s="208"/>
    </row>
    <row r="384" spans="1:26" ht="13.8">
      <c r="A384" s="234" t="s">
        <v>141</v>
      </c>
      <c r="B384" s="234" t="s">
        <v>59</v>
      </c>
      <c r="C384" s="235">
        <v>0</v>
      </c>
      <c r="D384" s="236">
        <v>0</v>
      </c>
      <c r="E384" s="235">
        <v>0</v>
      </c>
      <c r="F384" s="236">
        <v>0</v>
      </c>
      <c r="G384" s="235">
        <v>0</v>
      </c>
      <c r="H384" s="236">
        <v>0</v>
      </c>
      <c r="I384" s="235">
        <v>0</v>
      </c>
      <c r="J384" s="236">
        <v>0</v>
      </c>
      <c r="K384" s="235">
        <v>0</v>
      </c>
      <c r="L384" s="236">
        <v>0</v>
      </c>
      <c r="M384" s="235">
        <v>0</v>
      </c>
      <c r="N384" s="237">
        <v>0</v>
      </c>
      <c r="P384" s="25">
        <f t="shared" ref="P384:W384" si="405">C384/C$393</f>
        <v>0</v>
      </c>
      <c r="Q384" s="25">
        <f t="shared" si="405"/>
        <v>0</v>
      </c>
      <c r="R384" s="25">
        <f t="shared" si="405"/>
        <v>0</v>
      </c>
      <c r="S384" s="25">
        <f t="shared" si="405"/>
        <v>0</v>
      </c>
      <c r="T384" s="25">
        <f t="shared" si="405"/>
        <v>0</v>
      </c>
      <c r="U384" s="25">
        <f t="shared" si="405"/>
        <v>0</v>
      </c>
      <c r="V384" s="25">
        <f t="shared" si="405"/>
        <v>0</v>
      </c>
      <c r="W384" s="25">
        <f t="shared" si="405"/>
        <v>0</v>
      </c>
      <c r="Z384" s="208"/>
    </row>
    <row r="385" spans="1:26" ht="13.8">
      <c r="A385" s="229"/>
      <c r="B385" s="238" t="s">
        <v>58</v>
      </c>
      <c r="C385" s="239">
        <v>6.0000000000000001E-3</v>
      </c>
      <c r="D385" s="240">
        <v>3.9E-2</v>
      </c>
      <c r="E385" s="239">
        <v>0.79300000000000004</v>
      </c>
      <c r="F385" s="240">
        <v>3.806</v>
      </c>
      <c r="G385" s="239">
        <v>8.0000000000000002E-3</v>
      </c>
      <c r="H385" s="240">
        <v>2.9000000000000001E-2</v>
      </c>
      <c r="I385" s="239">
        <v>6.0000000000000001E-3</v>
      </c>
      <c r="J385" s="240">
        <v>0.01</v>
      </c>
      <c r="K385" s="239">
        <v>1E-3</v>
      </c>
      <c r="L385" s="240">
        <v>1E-3</v>
      </c>
      <c r="M385" s="239">
        <v>0.81400000000000006</v>
      </c>
      <c r="N385" s="241">
        <v>3.8849999999999998</v>
      </c>
      <c r="P385" s="25">
        <f t="shared" ref="P385:W385" si="406">C385/C$393</f>
        <v>3.6742192284139621E-3</v>
      </c>
      <c r="Q385" s="25">
        <f t="shared" si="406"/>
        <v>1.3603069410533658E-2</v>
      </c>
      <c r="R385" s="25">
        <f t="shared" si="406"/>
        <v>0.63086714399363575</v>
      </c>
      <c r="S385" s="25">
        <f t="shared" si="406"/>
        <v>0.68146821844225602</v>
      </c>
      <c r="T385" s="25">
        <f t="shared" si="406"/>
        <v>5.637773079633545E-3</v>
      </c>
      <c r="U385" s="25">
        <f t="shared" si="406"/>
        <v>1.5625E-2</v>
      </c>
      <c r="V385" s="25">
        <f t="shared" si="406"/>
        <v>1.0544815465729352E-2</v>
      </c>
      <c r="W385" s="25">
        <f t="shared" si="406"/>
        <v>8.9847259658580418E-3</v>
      </c>
      <c r="Z385" s="208"/>
    </row>
    <row r="386" spans="1:26" ht="13.8">
      <c r="A386" s="229"/>
      <c r="B386" s="238" t="s">
        <v>57</v>
      </c>
      <c r="C386" s="239">
        <v>1.5680000000000001</v>
      </c>
      <c r="D386" s="240">
        <v>2.597</v>
      </c>
      <c r="E386" s="239">
        <v>0.38400000000000001</v>
      </c>
      <c r="F386" s="240">
        <v>1.718</v>
      </c>
      <c r="G386" s="239">
        <v>0.76700000000000002</v>
      </c>
      <c r="H386" s="240">
        <v>0.81</v>
      </c>
      <c r="I386" s="239">
        <v>0.443</v>
      </c>
      <c r="J386" s="240">
        <v>0.86299999999999999</v>
      </c>
      <c r="K386" s="239">
        <v>0.253</v>
      </c>
      <c r="L386" s="240">
        <v>0.69499999999999995</v>
      </c>
      <c r="M386" s="239">
        <v>3.415</v>
      </c>
      <c r="N386" s="241">
        <v>6.6829999999999998</v>
      </c>
      <c r="P386" s="25">
        <f t="shared" ref="P386:W386" si="407">C386/C$393</f>
        <v>0.96019595835884874</v>
      </c>
      <c r="Q386" s="25">
        <f t="shared" si="407"/>
        <v>0.90582490408092087</v>
      </c>
      <c r="R386" s="25">
        <f t="shared" si="407"/>
        <v>0.3054892601431981</v>
      </c>
      <c r="S386" s="25">
        <f t="shared" si="407"/>
        <v>0.30760966875559537</v>
      </c>
      <c r="T386" s="25">
        <f t="shared" si="407"/>
        <v>0.54052149400986604</v>
      </c>
      <c r="U386" s="25">
        <f t="shared" si="407"/>
        <v>0.43642241379310348</v>
      </c>
      <c r="V386" s="25">
        <f t="shared" si="407"/>
        <v>0.7785588752196837</v>
      </c>
      <c r="W386" s="25">
        <f t="shared" si="407"/>
        <v>0.77538185085354894</v>
      </c>
      <c r="Z386" s="208"/>
    </row>
    <row r="387" spans="1:26" ht="13.8">
      <c r="A387" s="229"/>
      <c r="B387" s="238" t="s">
        <v>61</v>
      </c>
      <c r="C387" s="239">
        <v>2.3E-2</v>
      </c>
      <c r="D387" s="240">
        <v>3.4000000000000002E-2</v>
      </c>
      <c r="E387" s="239">
        <v>2.1000000000000001E-2</v>
      </c>
      <c r="F387" s="240">
        <v>3.5000000000000003E-2</v>
      </c>
      <c r="G387" s="239">
        <v>7.8E-2</v>
      </c>
      <c r="H387" s="240">
        <v>3.1E-2</v>
      </c>
      <c r="I387" s="239">
        <v>2.3E-2</v>
      </c>
      <c r="J387" s="240">
        <v>8.0000000000000002E-3</v>
      </c>
      <c r="K387" s="239">
        <v>0.38900000000000001</v>
      </c>
      <c r="L387" s="240">
        <v>1.147</v>
      </c>
      <c r="M387" s="239">
        <v>0.53400000000000003</v>
      </c>
      <c r="N387" s="241">
        <v>1.2550000000000001</v>
      </c>
      <c r="P387" s="25">
        <f t="shared" ref="P387:W387" si="408">C387/C$393</f>
        <v>1.4084507042253521E-2</v>
      </c>
      <c r="Q387" s="25">
        <f t="shared" si="408"/>
        <v>1.1859086152772935E-2</v>
      </c>
      <c r="R387" s="25">
        <f t="shared" si="408"/>
        <v>1.6706443914081149E-2</v>
      </c>
      <c r="S387" s="25">
        <f t="shared" si="408"/>
        <v>6.2667860340196967E-3</v>
      </c>
      <c r="T387" s="25">
        <f t="shared" si="408"/>
        <v>5.4968287526427059E-2</v>
      </c>
      <c r="U387" s="25">
        <f t="shared" si="408"/>
        <v>1.670258620689655E-2</v>
      </c>
      <c r="V387" s="25">
        <f t="shared" si="408"/>
        <v>4.0421792618629174E-2</v>
      </c>
      <c r="W387" s="25">
        <f t="shared" si="408"/>
        <v>7.1877807726864335E-3</v>
      </c>
      <c r="Z387" s="208"/>
    </row>
    <row r="388" spans="1:26" ht="13.8">
      <c r="A388" s="229"/>
      <c r="B388" s="238" t="s">
        <v>60</v>
      </c>
      <c r="C388" s="239">
        <v>0</v>
      </c>
      <c r="D388" s="240">
        <v>0</v>
      </c>
      <c r="E388" s="239">
        <v>0</v>
      </c>
      <c r="F388" s="240">
        <v>0</v>
      </c>
      <c r="G388" s="239">
        <v>0</v>
      </c>
      <c r="H388" s="240">
        <v>0</v>
      </c>
      <c r="I388" s="239">
        <v>0</v>
      </c>
      <c r="J388" s="240">
        <v>0</v>
      </c>
      <c r="K388" s="239">
        <v>0</v>
      </c>
      <c r="L388" s="240">
        <v>0</v>
      </c>
      <c r="M388" s="239">
        <v>0</v>
      </c>
      <c r="N388" s="241">
        <v>0</v>
      </c>
      <c r="P388" s="25">
        <f t="shared" ref="P388:W388" si="409">C388/C$393</f>
        <v>0</v>
      </c>
      <c r="Q388" s="25">
        <f t="shared" si="409"/>
        <v>0</v>
      </c>
      <c r="R388" s="25">
        <f t="shared" si="409"/>
        <v>0</v>
      </c>
      <c r="S388" s="25">
        <f t="shared" si="409"/>
        <v>0</v>
      </c>
      <c r="T388" s="25">
        <f t="shared" si="409"/>
        <v>0</v>
      </c>
      <c r="U388" s="25">
        <f t="shared" si="409"/>
        <v>0</v>
      </c>
      <c r="V388" s="25">
        <f t="shared" si="409"/>
        <v>0</v>
      </c>
      <c r="W388" s="25">
        <f t="shared" si="409"/>
        <v>0</v>
      </c>
      <c r="Z388" s="208"/>
    </row>
    <row r="389" spans="1:26" ht="13.8">
      <c r="A389" s="229"/>
      <c r="B389" s="238" t="s">
        <v>56</v>
      </c>
      <c r="C389" s="239">
        <v>0</v>
      </c>
      <c r="D389" s="240">
        <v>0</v>
      </c>
      <c r="E389" s="239">
        <v>0</v>
      </c>
      <c r="F389" s="240">
        <v>0</v>
      </c>
      <c r="G389" s="239">
        <v>0</v>
      </c>
      <c r="H389" s="240">
        <v>0</v>
      </c>
      <c r="I389" s="239">
        <v>0</v>
      </c>
      <c r="J389" s="240">
        <v>0</v>
      </c>
      <c r="K389" s="239">
        <v>0.373</v>
      </c>
      <c r="L389" s="240">
        <v>0.46600000000000003</v>
      </c>
      <c r="M389" s="239">
        <v>0.373</v>
      </c>
      <c r="N389" s="241">
        <v>0.46600000000000003</v>
      </c>
      <c r="P389" s="25">
        <f t="shared" ref="P389:W389" si="410">C389/C$393</f>
        <v>0</v>
      </c>
      <c r="Q389" s="25">
        <f t="shared" si="410"/>
        <v>0</v>
      </c>
      <c r="R389" s="25">
        <f t="shared" si="410"/>
        <v>0</v>
      </c>
      <c r="S389" s="25">
        <f t="shared" si="410"/>
        <v>0</v>
      </c>
      <c r="T389" s="25">
        <f t="shared" si="410"/>
        <v>0</v>
      </c>
      <c r="U389" s="25">
        <f t="shared" si="410"/>
        <v>0</v>
      </c>
      <c r="V389" s="25">
        <f t="shared" si="410"/>
        <v>0</v>
      </c>
      <c r="W389" s="25">
        <f t="shared" si="410"/>
        <v>0</v>
      </c>
      <c r="Z389" s="208"/>
    </row>
    <row r="390" spans="1:26" ht="13.8">
      <c r="A390" s="229"/>
      <c r="B390" s="238" t="s">
        <v>54</v>
      </c>
      <c r="C390" s="239">
        <v>2.4E-2</v>
      </c>
      <c r="D390" s="240">
        <v>0.156</v>
      </c>
      <c r="E390" s="239">
        <v>3.0000000000000001E-3</v>
      </c>
      <c r="F390" s="240">
        <v>0.01</v>
      </c>
      <c r="G390" s="239">
        <v>5.0000000000000001E-3</v>
      </c>
      <c r="H390" s="240">
        <v>2.7E-2</v>
      </c>
      <c r="I390" s="239">
        <v>3.4000000000000002E-2</v>
      </c>
      <c r="J390" s="240">
        <v>0.13300000000000001</v>
      </c>
      <c r="K390" s="239">
        <v>0.35699999999999998</v>
      </c>
      <c r="L390" s="240">
        <v>3.2450000000000001</v>
      </c>
      <c r="M390" s="239">
        <v>0.42299999999999999</v>
      </c>
      <c r="N390" s="241">
        <v>3.5710000000000002</v>
      </c>
      <c r="P390" s="25">
        <f t="shared" ref="P390:W390" si="411">C390/C$393</f>
        <v>1.4696876913655848E-2</v>
      </c>
      <c r="Q390" s="25">
        <f t="shared" si="411"/>
        <v>5.4412277642134632E-2</v>
      </c>
      <c r="R390" s="25">
        <f t="shared" si="411"/>
        <v>2.3866348448687352E-3</v>
      </c>
      <c r="S390" s="25">
        <f t="shared" si="411"/>
        <v>1.7905102954341987E-3</v>
      </c>
      <c r="T390" s="25">
        <f t="shared" si="411"/>
        <v>3.5236081747709656E-3</v>
      </c>
      <c r="U390" s="25">
        <f t="shared" si="411"/>
        <v>1.4547413793103448E-2</v>
      </c>
      <c r="V390" s="25">
        <f t="shared" si="411"/>
        <v>5.9753954305799661E-2</v>
      </c>
      <c r="W390" s="25">
        <f t="shared" si="411"/>
        <v>0.11949685534591195</v>
      </c>
      <c r="Z390" s="208"/>
    </row>
    <row r="391" spans="1:26" ht="13.8">
      <c r="A391" s="229"/>
      <c r="B391" s="238" t="s">
        <v>55</v>
      </c>
      <c r="C391" s="239">
        <v>1.2E-2</v>
      </c>
      <c r="D391" s="240">
        <v>4.1000000000000002E-2</v>
      </c>
      <c r="E391" s="239">
        <v>6.0000000000000001E-3</v>
      </c>
      <c r="F391" s="240">
        <v>1.4999999999999999E-2</v>
      </c>
      <c r="G391" s="239">
        <v>0.56100000000000005</v>
      </c>
      <c r="H391" s="240">
        <v>0.95899999999999996</v>
      </c>
      <c r="I391" s="239">
        <v>6.3E-2</v>
      </c>
      <c r="J391" s="240">
        <v>9.9000000000000005E-2</v>
      </c>
      <c r="K391" s="239">
        <v>0.81200000000000006</v>
      </c>
      <c r="L391" s="240">
        <v>2.4870000000000001</v>
      </c>
      <c r="M391" s="239">
        <v>1.4540000000000002</v>
      </c>
      <c r="N391" s="241">
        <v>3.601</v>
      </c>
      <c r="P391" s="25">
        <f t="shared" ref="P391:W391" si="412">C391/C$393</f>
        <v>7.3484384568279241E-3</v>
      </c>
      <c r="Q391" s="25">
        <f t="shared" si="412"/>
        <v>1.430066271363795E-2</v>
      </c>
      <c r="R391" s="25">
        <f t="shared" si="412"/>
        <v>4.7732696897374704E-3</v>
      </c>
      <c r="S391" s="25">
        <f t="shared" si="412"/>
        <v>2.6857654431512979E-3</v>
      </c>
      <c r="T391" s="25">
        <f t="shared" si="412"/>
        <v>0.39534883720930236</v>
      </c>
      <c r="U391" s="25">
        <f t="shared" si="412"/>
        <v>0.51670258620689646</v>
      </c>
      <c r="V391" s="25">
        <f t="shared" si="412"/>
        <v>0.11072056239015818</v>
      </c>
      <c r="W391" s="25">
        <f t="shared" si="412"/>
        <v>8.8948787061994619E-2</v>
      </c>
      <c r="Z391" s="208"/>
    </row>
    <row r="392" spans="1:26" ht="13.8">
      <c r="A392" s="229"/>
      <c r="B392" s="238" t="s">
        <v>53</v>
      </c>
      <c r="C392" s="239">
        <v>0</v>
      </c>
      <c r="D392" s="240">
        <v>0</v>
      </c>
      <c r="E392" s="239">
        <v>0.05</v>
      </c>
      <c r="F392" s="240">
        <v>1E-3</v>
      </c>
      <c r="G392" s="239">
        <v>0</v>
      </c>
      <c r="H392" s="240">
        <v>0</v>
      </c>
      <c r="I392" s="239">
        <v>0</v>
      </c>
      <c r="J392" s="240">
        <v>0</v>
      </c>
      <c r="K392" s="239">
        <v>2.9000000000000001E-2</v>
      </c>
      <c r="L392" s="240">
        <v>8.6999999999999994E-2</v>
      </c>
      <c r="M392" s="239">
        <v>7.9000000000000001E-2</v>
      </c>
      <c r="N392" s="241">
        <v>8.7999999999999995E-2</v>
      </c>
      <c r="P392" s="25">
        <f t="shared" ref="P392:W392" si="413">C392/C$393</f>
        <v>0</v>
      </c>
      <c r="Q392" s="25">
        <f t="shared" si="413"/>
        <v>0</v>
      </c>
      <c r="R392" s="25">
        <f t="shared" si="413"/>
        <v>3.9777247414478925E-2</v>
      </c>
      <c r="S392" s="25">
        <f t="shared" si="413"/>
        <v>1.7905102954341988E-4</v>
      </c>
      <c r="T392" s="25">
        <f t="shared" si="413"/>
        <v>0</v>
      </c>
      <c r="U392" s="25">
        <f t="shared" si="413"/>
        <v>0</v>
      </c>
      <c r="V392" s="25">
        <f t="shared" si="413"/>
        <v>0</v>
      </c>
      <c r="W392" s="25">
        <f t="shared" si="413"/>
        <v>0</v>
      </c>
      <c r="Z392" s="208"/>
    </row>
    <row r="393" spans="1:26" ht="13.8">
      <c r="A393" s="234" t="s">
        <v>2571</v>
      </c>
      <c r="B393" s="225"/>
      <c r="C393" s="235">
        <v>1.633</v>
      </c>
      <c r="D393" s="236">
        <v>2.867</v>
      </c>
      <c r="E393" s="235">
        <v>1.2569999999999999</v>
      </c>
      <c r="F393" s="236">
        <v>5.585</v>
      </c>
      <c r="G393" s="235">
        <v>1.419</v>
      </c>
      <c r="H393" s="236">
        <v>1.8560000000000001</v>
      </c>
      <c r="I393" s="235">
        <v>0.56899999999999995</v>
      </c>
      <c r="J393" s="236">
        <v>1.113</v>
      </c>
      <c r="K393" s="235">
        <v>2.214</v>
      </c>
      <c r="L393" s="236">
        <v>8.1280000000000001</v>
      </c>
      <c r="M393" s="235">
        <v>7.0919999999999996</v>
      </c>
      <c r="N393" s="237">
        <v>19.548999999999999</v>
      </c>
      <c r="P393" s="25"/>
      <c r="Q393" s="25"/>
      <c r="R393" s="25"/>
      <c r="S393" s="25"/>
      <c r="T393" s="25"/>
      <c r="U393" s="25"/>
      <c r="V393" s="25"/>
      <c r="W393" s="25"/>
      <c r="Z393" s="208"/>
    </row>
    <row r="394" spans="1:26" ht="13.8">
      <c r="A394" s="234" t="s">
        <v>142</v>
      </c>
      <c r="B394" s="234" t="s">
        <v>59</v>
      </c>
      <c r="C394" s="235">
        <v>0</v>
      </c>
      <c r="D394" s="236">
        <v>5.0000000000000001E-3</v>
      </c>
      <c r="E394" s="235">
        <v>3.3000000000000002E-2</v>
      </c>
      <c r="F394" s="236">
        <v>1.4999999999999999E-2</v>
      </c>
      <c r="G394" s="235">
        <v>4.0000000000000001E-3</v>
      </c>
      <c r="H394" s="236">
        <v>1E-3</v>
      </c>
      <c r="I394" s="235">
        <v>0.216</v>
      </c>
      <c r="J394" s="236">
        <v>5.8999999999999997E-2</v>
      </c>
      <c r="K394" s="235">
        <v>1E-3</v>
      </c>
      <c r="L394" s="236">
        <v>1E-3</v>
      </c>
      <c r="M394" s="235">
        <v>0.254</v>
      </c>
      <c r="N394" s="237">
        <v>8.1000000000000003E-2</v>
      </c>
      <c r="P394" s="25">
        <f t="shared" ref="P394:W394" si="414">C394/C$403</f>
        <v>0</v>
      </c>
      <c r="Q394" s="25">
        <f t="shared" si="414"/>
        <v>6.7476383265856945E-3</v>
      </c>
      <c r="R394" s="25">
        <f t="shared" si="414"/>
        <v>3.873239436619718E-2</v>
      </c>
      <c r="S394" s="25">
        <f t="shared" si="414"/>
        <v>2.4630541871921176E-2</v>
      </c>
      <c r="T394" s="25">
        <f t="shared" si="414"/>
        <v>3.3416875522138678E-3</v>
      </c>
      <c r="U394" s="25">
        <f t="shared" si="414"/>
        <v>1.1947431302270011E-3</v>
      </c>
      <c r="V394" s="25">
        <f t="shared" si="414"/>
        <v>0.29268292682926828</v>
      </c>
      <c r="W394" s="25">
        <f t="shared" si="414"/>
        <v>0.16208791208791204</v>
      </c>
      <c r="Z394" s="208"/>
    </row>
    <row r="395" spans="1:26" ht="13.8">
      <c r="A395" s="229"/>
      <c r="B395" s="238" t="s">
        <v>58</v>
      </c>
      <c r="C395" s="239">
        <v>0.123</v>
      </c>
      <c r="D395" s="240">
        <v>4.5999999999999999E-2</v>
      </c>
      <c r="E395" s="239">
        <v>7.4999999999999997E-2</v>
      </c>
      <c r="F395" s="240">
        <v>7.8E-2</v>
      </c>
      <c r="G395" s="239">
        <v>0</v>
      </c>
      <c r="H395" s="240">
        <v>0</v>
      </c>
      <c r="I395" s="239">
        <v>0</v>
      </c>
      <c r="J395" s="240">
        <v>0</v>
      </c>
      <c r="K395" s="239">
        <v>1E-3</v>
      </c>
      <c r="L395" s="240">
        <v>1E-3</v>
      </c>
      <c r="M395" s="239">
        <v>0.19900000000000001</v>
      </c>
      <c r="N395" s="241">
        <v>0.125</v>
      </c>
      <c r="P395" s="25">
        <f t="shared" ref="P395:W395" si="415">C395/C$403</f>
        <v>0.10310142497904444</v>
      </c>
      <c r="Q395" s="25">
        <f t="shared" si="415"/>
        <v>6.2078272604588383E-2</v>
      </c>
      <c r="R395" s="25">
        <f t="shared" si="415"/>
        <v>8.8028169014084501E-2</v>
      </c>
      <c r="S395" s="25">
        <f t="shared" si="415"/>
        <v>0.12807881773399013</v>
      </c>
      <c r="T395" s="25">
        <f t="shared" si="415"/>
        <v>0</v>
      </c>
      <c r="U395" s="25">
        <f t="shared" si="415"/>
        <v>0</v>
      </c>
      <c r="V395" s="25">
        <f t="shared" si="415"/>
        <v>0</v>
      </c>
      <c r="W395" s="25">
        <f t="shared" si="415"/>
        <v>0</v>
      </c>
      <c r="Z395" s="208"/>
    </row>
    <row r="396" spans="1:26" ht="13.8">
      <c r="A396" s="229"/>
      <c r="B396" s="238" t="s">
        <v>57</v>
      </c>
      <c r="C396" s="239">
        <v>0.77200000000000002</v>
      </c>
      <c r="D396" s="240">
        <v>0.51100000000000001</v>
      </c>
      <c r="E396" s="239">
        <v>0.36599999999999999</v>
      </c>
      <c r="F396" s="240">
        <v>0.36399999999999999</v>
      </c>
      <c r="G396" s="239">
        <v>0.68100000000000005</v>
      </c>
      <c r="H396" s="240">
        <v>0.626</v>
      </c>
      <c r="I396" s="239">
        <v>0.34100000000000003</v>
      </c>
      <c r="J396" s="240">
        <v>0.17100000000000001</v>
      </c>
      <c r="K396" s="239">
        <v>0.28299999999999997</v>
      </c>
      <c r="L396" s="240">
        <v>0.13400000000000001</v>
      </c>
      <c r="M396" s="239">
        <v>2.4430000000000001</v>
      </c>
      <c r="N396" s="241">
        <v>1.806</v>
      </c>
      <c r="P396" s="25">
        <f t="shared" ref="P396:W396" si="416">C396/C$403</f>
        <v>0.64710813076278295</v>
      </c>
      <c r="Q396" s="25">
        <f t="shared" si="416"/>
        <v>0.68960863697705799</v>
      </c>
      <c r="R396" s="25">
        <f t="shared" si="416"/>
        <v>0.42957746478873232</v>
      </c>
      <c r="S396" s="25">
        <f t="shared" si="416"/>
        <v>0.59770114942528729</v>
      </c>
      <c r="T396" s="25">
        <f t="shared" si="416"/>
        <v>0.56892230576441105</v>
      </c>
      <c r="U396" s="25">
        <f t="shared" si="416"/>
        <v>0.74790919952210266</v>
      </c>
      <c r="V396" s="25">
        <f t="shared" si="416"/>
        <v>0.46205962059620592</v>
      </c>
      <c r="W396" s="25">
        <f t="shared" si="416"/>
        <v>0.46978021978021967</v>
      </c>
      <c r="Z396" s="208"/>
    </row>
    <row r="397" spans="1:26" ht="13.8">
      <c r="A397" s="229"/>
      <c r="B397" s="238" t="s">
        <v>61</v>
      </c>
      <c r="C397" s="239">
        <v>6.4000000000000001E-2</v>
      </c>
      <c r="D397" s="240">
        <v>1.7999999999999999E-2</v>
      </c>
      <c r="E397" s="239">
        <v>0.02</v>
      </c>
      <c r="F397" s="240">
        <v>6.3E-2</v>
      </c>
      <c r="G397" s="239">
        <v>8.1000000000000003E-2</v>
      </c>
      <c r="H397" s="240">
        <v>6.6000000000000003E-2</v>
      </c>
      <c r="I397" s="239">
        <v>0.12</v>
      </c>
      <c r="J397" s="240">
        <v>6.7000000000000004E-2</v>
      </c>
      <c r="K397" s="239">
        <v>6.0999999999999999E-2</v>
      </c>
      <c r="L397" s="240">
        <v>8.9999999999999993E-3</v>
      </c>
      <c r="M397" s="239">
        <v>0.34600000000000003</v>
      </c>
      <c r="N397" s="241">
        <v>0.22300000000000003</v>
      </c>
      <c r="P397" s="25">
        <f t="shared" ref="P397:W397" si="417">C397/C$403</f>
        <v>5.3646269907795481E-2</v>
      </c>
      <c r="Q397" s="25">
        <f t="shared" si="417"/>
        <v>2.4291497975708495E-2</v>
      </c>
      <c r="R397" s="25">
        <f t="shared" si="417"/>
        <v>2.3474178403755867E-2</v>
      </c>
      <c r="S397" s="25">
        <f t="shared" si="417"/>
        <v>0.10344827586206895</v>
      </c>
      <c r="T397" s="25">
        <f t="shared" si="417"/>
        <v>6.7669172932330823E-2</v>
      </c>
      <c r="U397" s="25">
        <f t="shared" si="417"/>
        <v>7.8853046594982074E-2</v>
      </c>
      <c r="V397" s="25">
        <f t="shared" si="417"/>
        <v>0.16260162601626013</v>
      </c>
      <c r="W397" s="25">
        <f t="shared" si="417"/>
        <v>0.18406593406593402</v>
      </c>
      <c r="Z397" s="208"/>
    </row>
    <row r="398" spans="1:26" ht="13.8">
      <c r="A398" s="229"/>
      <c r="B398" s="238" t="s">
        <v>60</v>
      </c>
      <c r="C398" s="239">
        <v>0.157</v>
      </c>
      <c r="D398" s="240">
        <v>0.11</v>
      </c>
      <c r="E398" s="239">
        <v>0.26300000000000001</v>
      </c>
      <c r="F398" s="240">
        <v>4.2000000000000003E-2</v>
      </c>
      <c r="G398" s="239">
        <v>4.8000000000000001E-2</v>
      </c>
      <c r="H398" s="240">
        <v>3.0000000000000001E-3</v>
      </c>
      <c r="I398" s="239">
        <v>2E-3</v>
      </c>
      <c r="J398" s="240">
        <v>1E-3</v>
      </c>
      <c r="K398" s="239">
        <v>2E-3</v>
      </c>
      <c r="L398" s="240">
        <v>1E-3</v>
      </c>
      <c r="M398" s="239">
        <v>0.47200000000000003</v>
      </c>
      <c r="N398" s="241">
        <v>0.157</v>
      </c>
      <c r="P398" s="25">
        <f t="shared" ref="P398:W398" si="418">C398/C$403</f>
        <v>0.13160100586756079</v>
      </c>
      <c r="Q398" s="25">
        <f t="shared" si="418"/>
        <v>0.14844804318488528</v>
      </c>
      <c r="R398" s="25">
        <f t="shared" si="418"/>
        <v>0.30868544600938963</v>
      </c>
      <c r="S398" s="25">
        <f t="shared" si="418"/>
        <v>6.8965517241379309E-2</v>
      </c>
      <c r="T398" s="25">
        <f t="shared" si="418"/>
        <v>4.0100250626566414E-2</v>
      </c>
      <c r="U398" s="25">
        <f t="shared" si="418"/>
        <v>3.5842293906810031E-3</v>
      </c>
      <c r="V398" s="25">
        <f t="shared" si="418"/>
        <v>2.7100271002710023E-3</v>
      </c>
      <c r="W398" s="25">
        <f t="shared" si="418"/>
        <v>2.7472527472527466E-3</v>
      </c>
      <c r="Z398" s="208"/>
    </row>
    <row r="399" spans="1:26" ht="13.8">
      <c r="A399" s="229"/>
      <c r="B399" s="238" t="s">
        <v>56</v>
      </c>
      <c r="C399" s="239">
        <v>0</v>
      </c>
      <c r="D399" s="240">
        <v>0</v>
      </c>
      <c r="E399" s="239">
        <v>0</v>
      </c>
      <c r="F399" s="240">
        <v>0</v>
      </c>
      <c r="G399" s="239">
        <v>0</v>
      </c>
      <c r="H399" s="240">
        <v>0</v>
      </c>
      <c r="I399" s="239">
        <v>0</v>
      </c>
      <c r="J399" s="240">
        <v>0</v>
      </c>
      <c r="K399" s="239">
        <v>0</v>
      </c>
      <c r="L399" s="240">
        <v>0</v>
      </c>
      <c r="M399" s="239">
        <v>0</v>
      </c>
      <c r="N399" s="241">
        <v>0</v>
      </c>
      <c r="P399" s="25">
        <f t="shared" ref="P399:W399" si="419">C399/C$403</f>
        <v>0</v>
      </c>
      <c r="Q399" s="25">
        <f t="shared" si="419"/>
        <v>0</v>
      </c>
      <c r="R399" s="25">
        <f t="shared" si="419"/>
        <v>0</v>
      </c>
      <c r="S399" s="25">
        <f t="shared" si="419"/>
        <v>0</v>
      </c>
      <c r="T399" s="25">
        <f t="shared" si="419"/>
        <v>0</v>
      </c>
      <c r="U399" s="25">
        <f t="shared" si="419"/>
        <v>0</v>
      </c>
      <c r="V399" s="25">
        <f t="shared" si="419"/>
        <v>0</v>
      </c>
      <c r="W399" s="25">
        <f t="shared" si="419"/>
        <v>0</v>
      </c>
      <c r="Z399" s="208"/>
    </row>
    <row r="400" spans="1:26" ht="13.8">
      <c r="A400" s="229"/>
      <c r="B400" s="238" t="s">
        <v>54</v>
      </c>
      <c r="C400" s="239">
        <v>5.0000000000000001E-3</v>
      </c>
      <c r="D400" s="240">
        <v>8.9999999999999993E-3</v>
      </c>
      <c r="E400" s="239">
        <v>8.0000000000000002E-3</v>
      </c>
      <c r="F400" s="240">
        <v>1.6E-2</v>
      </c>
      <c r="G400" s="239">
        <v>7.0000000000000001E-3</v>
      </c>
      <c r="H400" s="240">
        <v>1.4999999999999999E-2</v>
      </c>
      <c r="I400" s="239">
        <v>1.0999999999999999E-2</v>
      </c>
      <c r="J400" s="240">
        <v>2.7E-2</v>
      </c>
      <c r="K400" s="239">
        <v>0.01</v>
      </c>
      <c r="L400" s="240">
        <v>0.03</v>
      </c>
      <c r="M400" s="239">
        <v>4.1000000000000002E-2</v>
      </c>
      <c r="N400" s="241">
        <v>9.7000000000000003E-2</v>
      </c>
      <c r="P400" s="25">
        <f t="shared" ref="P400:W400" si="420">C400/C$403</f>
        <v>4.1911148365465223E-3</v>
      </c>
      <c r="Q400" s="25">
        <f t="shared" si="420"/>
        <v>1.2145748987854248E-2</v>
      </c>
      <c r="R400" s="25">
        <f t="shared" si="420"/>
        <v>9.3896713615023459E-3</v>
      </c>
      <c r="S400" s="25">
        <f t="shared" si="420"/>
        <v>2.6272577996715923E-2</v>
      </c>
      <c r="T400" s="25">
        <f t="shared" si="420"/>
        <v>5.8479532163742687E-3</v>
      </c>
      <c r="U400" s="25">
        <f t="shared" si="420"/>
        <v>1.7921146953405017E-2</v>
      </c>
      <c r="V400" s="25">
        <f t="shared" si="420"/>
        <v>1.4905149051490513E-2</v>
      </c>
      <c r="W400" s="25">
        <f t="shared" si="420"/>
        <v>7.4175824175824148E-2</v>
      </c>
      <c r="Z400" s="208"/>
    </row>
    <row r="401" spans="1:26" ht="13.8">
      <c r="A401" s="229"/>
      <c r="B401" s="238" t="s">
        <v>55</v>
      </c>
      <c r="C401" s="239">
        <v>1E-3</v>
      </c>
      <c r="D401" s="240">
        <v>4.0000000000000001E-3</v>
      </c>
      <c r="E401" s="239">
        <v>3.9E-2</v>
      </c>
      <c r="F401" s="240">
        <v>2.1000000000000001E-2</v>
      </c>
      <c r="G401" s="239">
        <v>0.13700000000000001</v>
      </c>
      <c r="H401" s="240">
        <v>9.7000000000000003E-2</v>
      </c>
      <c r="I401" s="239">
        <v>4.5999999999999999E-2</v>
      </c>
      <c r="J401" s="240">
        <v>3.5000000000000003E-2</v>
      </c>
      <c r="K401" s="239">
        <v>4.2999999999999997E-2</v>
      </c>
      <c r="L401" s="240">
        <v>3.5999999999999997E-2</v>
      </c>
      <c r="M401" s="239">
        <v>0.26600000000000001</v>
      </c>
      <c r="N401" s="241">
        <v>0.193</v>
      </c>
      <c r="P401" s="25">
        <f t="shared" ref="P401:W401" si="421">C401/C$403</f>
        <v>8.3822296730930439E-4</v>
      </c>
      <c r="Q401" s="25">
        <f t="shared" si="421"/>
        <v>5.3981106612685558E-3</v>
      </c>
      <c r="R401" s="25">
        <f t="shared" si="421"/>
        <v>4.5774647887323938E-2</v>
      </c>
      <c r="S401" s="25">
        <f t="shared" si="421"/>
        <v>3.4482758620689655E-2</v>
      </c>
      <c r="T401" s="25">
        <f t="shared" si="421"/>
        <v>0.11445279866332499</v>
      </c>
      <c r="U401" s="25">
        <f t="shared" si="421"/>
        <v>0.11589008363201911</v>
      </c>
      <c r="V401" s="25">
        <f t="shared" si="421"/>
        <v>6.2330623306233054E-2</v>
      </c>
      <c r="W401" s="25">
        <f t="shared" si="421"/>
        <v>9.6153846153846131E-2</v>
      </c>
      <c r="Z401" s="208"/>
    </row>
    <row r="402" spans="1:26" ht="13.8">
      <c r="A402" s="229"/>
      <c r="B402" s="238" t="s">
        <v>53</v>
      </c>
      <c r="C402" s="239">
        <v>7.0999999999999994E-2</v>
      </c>
      <c r="D402" s="240">
        <v>3.7999999999999999E-2</v>
      </c>
      <c r="E402" s="239">
        <v>4.8000000000000001E-2</v>
      </c>
      <c r="F402" s="240">
        <v>0.01</v>
      </c>
      <c r="G402" s="239">
        <v>0.23899999999999999</v>
      </c>
      <c r="H402" s="240">
        <v>2.9000000000000001E-2</v>
      </c>
      <c r="I402" s="239">
        <v>2E-3</v>
      </c>
      <c r="J402" s="240">
        <v>4.0000000000000001E-3</v>
      </c>
      <c r="K402" s="239">
        <v>0.23</v>
      </c>
      <c r="L402" s="240">
        <v>2.1999999999999999E-2</v>
      </c>
      <c r="M402" s="239">
        <v>0.59</v>
      </c>
      <c r="N402" s="241">
        <v>0.10300000000000001</v>
      </c>
      <c r="P402" s="25">
        <f t="shared" ref="P402:W402" si="422">C402/C$403</f>
        <v>5.9513830678960607E-2</v>
      </c>
      <c r="Q402" s="25">
        <f t="shared" si="422"/>
        <v>5.1282051282051273E-2</v>
      </c>
      <c r="R402" s="25">
        <f t="shared" si="422"/>
        <v>5.6338028169014079E-2</v>
      </c>
      <c r="S402" s="25">
        <f t="shared" si="422"/>
        <v>1.6420361247947452E-2</v>
      </c>
      <c r="T402" s="25">
        <f t="shared" si="422"/>
        <v>0.1996658312447786</v>
      </c>
      <c r="U402" s="25">
        <f t="shared" si="422"/>
        <v>3.4647550776583033E-2</v>
      </c>
      <c r="V402" s="25">
        <f t="shared" si="422"/>
        <v>2.7100271002710023E-3</v>
      </c>
      <c r="W402" s="25">
        <f t="shared" si="422"/>
        <v>1.0989010989010986E-2</v>
      </c>
      <c r="Z402" s="208"/>
    </row>
    <row r="403" spans="1:26" ht="13.8">
      <c r="A403" s="234" t="s">
        <v>2572</v>
      </c>
      <c r="B403" s="225"/>
      <c r="C403" s="235">
        <v>1.1929999999999998</v>
      </c>
      <c r="D403" s="236">
        <v>0.7410000000000001</v>
      </c>
      <c r="E403" s="235">
        <v>0.85200000000000009</v>
      </c>
      <c r="F403" s="236">
        <v>0.6090000000000001</v>
      </c>
      <c r="G403" s="235">
        <v>1.1970000000000001</v>
      </c>
      <c r="H403" s="236">
        <v>0.83700000000000008</v>
      </c>
      <c r="I403" s="235">
        <v>0.7380000000000001</v>
      </c>
      <c r="J403" s="236">
        <v>0.3640000000000001</v>
      </c>
      <c r="K403" s="235">
        <v>0.63100000000000001</v>
      </c>
      <c r="L403" s="236">
        <v>0.23400000000000001</v>
      </c>
      <c r="M403" s="235">
        <v>4.6109999999999998</v>
      </c>
      <c r="N403" s="237">
        <v>2.7850000000000001</v>
      </c>
      <c r="P403" s="25"/>
      <c r="Q403" s="25"/>
      <c r="R403" s="25"/>
      <c r="S403" s="25"/>
      <c r="T403" s="25"/>
      <c r="U403" s="25"/>
      <c r="V403" s="25"/>
      <c r="W403" s="25"/>
      <c r="Z403" s="208"/>
    </row>
    <row r="404" spans="1:26" ht="13.8">
      <c r="A404" s="234" t="s">
        <v>143</v>
      </c>
      <c r="B404" s="234" t="s">
        <v>59</v>
      </c>
      <c r="C404" s="235">
        <v>1E-3</v>
      </c>
      <c r="D404" s="236">
        <v>1E-3</v>
      </c>
      <c r="E404" s="235">
        <v>0</v>
      </c>
      <c r="F404" s="236">
        <v>0</v>
      </c>
      <c r="G404" s="235">
        <v>0</v>
      </c>
      <c r="H404" s="236">
        <v>0</v>
      </c>
      <c r="I404" s="235">
        <v>0</v>
      </c>
      <c r="J404" s="236">
        <v>0</v>
      </c>
      <c r="K404" s="235">
        <v>0</v>
      </c>
      <c r="L404" s="236">
        <v>0</v>
      </c>
      <c r="M404" s="235">
        <v>1E-3</v>
      </c>
      <c r="N404" s="237">
        <v>1E-3</v>
      </c>
      <c r="P404" s="25">
        <f t="shared" ref="P404:W404" si="423">C404/C$413</f>
        <v>2.597402597402597E-3</v>
      </c>
      <c r="Q404" s="25">
        <f t="shared" si="423"/>
        <v>3.0581039755351682E-3</v>
      </c>
      <c r="R404" s="25">
        <f t="shared" si="423"/>
        <v>0</v>
      </c>
      <c r="S404" s="25">
        <f t="shared" si="423"/>
        <v>0</v>
      </c>
      <c r="T404" s="25">
        <f t="shared" si="423"/>
        <v>0</v>
      </c>
      <c r="U404" s="25">
        <f t="shared" si="423"/>
        <v>0</v>
      </c>
      <c r="V404" s="25">
        <f t="shared" si="423"/>
        <v>0</v>
      </c>
      <c r="W404" s="25">
        <f t="shared" si="423"/>
        <v>0</v>
      </c>
      <c r="Z404" s="208"/>
    </row>
    <row r="405" spans="1:26" ht="13.8">
      <c r="A405" s="229"/>
      <c r="B405" s="238" t="s">
        <v>58</v>
      </c>
      <c r="C405" s="239">
        <v>1E-3</v>
      </c>
      <c r="D405" s="240">
        <v>1E-3</v>
      </c>
      <c r="E405" s="239">
        <v>1.9E-2</v>
      </c>
      <c r="F405" s="240">
        <v>0.25900000000000001</v>
      </c>
      <c r="G405" s="239">
        <v>0</v>
      </c>
      <c r="H405" s="240">
        <v>0</v>
      </c>
      <c r="I405" s="239">
        <v>0</v>
      </c>
      <c r="J405" s="240">
        <v>0</v>
      </c>
      <c r="K405" s="239">
        <v>0</v>
      </c>
      <c r="L405" s="240">
        <v>0</v>
      </c>
      <c r="M405" s="239">
        <v>0.02</v>
      </c>
      <c r="N405" s="241">
        <v>0.26</v>
      </c>
      <c r="P405" s="25">
        <f t="shared" ref="P405:W405" si="424">C405/C$413</f>
        <v>2.597402597402597E-3</v>
      </c>
      <c r="Q405" s="25">
        <f t="shared" si="424"/>
        <v>3.0581039755351682E-3</v>
      </c>
      <c r="R405" s="25">
        <f t="shared" si="424"/>
        <v>2.5265957446808505E-2</v>
      </c>
      <c r="S405" s="25">
        <f t="shared" si="424"/>
        <v>0.25745526838966204</v>
      </c>
      <c r="T405" s="25">
        <f t="shared" si="424"/>
        <v>0</v>
      </c>
      <c r="U405" s="25">
        <f t="shared" si="424"/>
        <v>0</v>
      </c>
      <c r="V405" s="25">
        <f t="shared" si="424"/>
        <v>0</v>
      </c>
      <c r="W405" s="25">
        <f t="shared" si="424"/>
        <v>0</v>
      </c>
      <c r="Z405" s="208"/>
    </row>
    <row r="406" spans="1:26" ht="13.8">
      <c r="A406" s="229"/>
      <c r="B406" s="238" t="s">
        <v>57</v>
      </c>
      <c r="C406" s="239">
        <v>2.1000000000000001E-2</v>
      </c>
      <c r="D406" s="240">
        <v>3.4000000000000002E-2</v>
      </c>
      <c r="E406" s="239">
        <v>0.36899999999999999</v>
      </c>
      <c r="F406" s="240">
        <v>0.48099999999999998</v>
      </c>
      <c r="G406" s="239">
        <v>0.68500000000000005</v>
      </c>
      <c r="H406" s="240">
        <v>1.2150000000000001</v>
      </c>
      <c r="I406" s="239">
        <v>2.4E-2</v>
      </c>
      <c r="J406" s="240">
        <v>3.3000000000000002E-2</v>
      </c>
      <c r="K406" s="239">
        <v>8.8999999999999996E-2</v>
      </c>
      <c r="L406" s="240">
        <v>0.125</v>
      </c>
      <c r="M406" s="239">
        <v>1.1880000000000002</v>
      </c>
      <c r="N406" s="241">
        <v>1.8879999999999999</v>
      </c>
      <c r="P406" s="25">
        <f t="shared" ref="P406:W406" si="425">C406/C$413</f>
        <v>5.4545454545454543E-2</v>
      </c>
      <c r="Q406" s="25">
        <f t="shared" si="425"/>
        <v>0.10397553516819572</v>
      </c>
      <c r="R406" s="25">
        <f t="shared" si="425"/>
        <v>0.49069148936170204</v>
      </c>
      <c r="S406" s="25">
        <f t="shared" si="425"/>
        <v>0.47813121272365805</v>
      </c>
      <c r="T406" s="25">
        <f t="shared" si="425"/>
        <v>0.74863387978142082</v>
      </c>
      <c r="U406" s="25">
        <f t="shared" si="425"/>
        <v>0.69547796222095026</v>
      </c>
      <c r="V406" s="25">
        <f t="shared" si="425"/>
        <v>4.6421663442940041E-2</v>
      </c>
      <c r="W406" s="25">
        <f t="shared" si="425"/>
        <v>6.9767441860465115E-2</v>
      </c>
      <c r="Z406" s="208"/>
    </row>
    <row r="407" spans="1:26" ht="13.8">
      <c r="A407" s="229"/>
      <c r="B407" s="238" t="s">
        <v>61</v>
      </c>
      <c r="C407" s="239">
        <v>0.33100000000000002</v>
      </c>
      <c r="D407" s="240">
        <v>0.23799999999999999</v>
      </c>
      <c r="E407" s="239">
        <v>0.34300000000000003</v>
      </c>
      <c r="F407" s="240">
        <v>0.224</v>
      </c>
      <c r="G407" s="239">
        <v>1.6E-2</v>
      </c>
      <c r="H407" s="240">
        <v>2.3E-2</v>
      </c>
      <c r="I407" s="239">
        <v>3.1E-2</v>
      </c>
      <c r="J407" s="240">
        <v>3.5000000000000003E-2</v>
      </c>
      <c r="K407" s="239">
        <v>8.5999999999999993E-2</v>
      </c>
      <c r="L407" s="240">
        <v>3.9E-2</v>
      </c>
      <c r="M407" s="239">
        <v>0.80700000000000005</v>
      </c>
      <c r="N407" s="241">
        <v>0.55900000000000005</v>
      </c>
      <c r="P407" s="25">
        <f t="shared" ref="P407:W407" si="426">C407/C$413</f>
        <v>0.85974025974025969</v>
      </c>
      <c r="Q407" s="25">
        <f t="shared" si="426"/>
        <v>0.72782874617736992</v>
      </c>
      <c r="R407" s="25">
        <f t="shared" si="426"/>
        <v>0.4561170212765957</v>
      </c>
      <c r="S407" s="25">
        <f t="shared" si="426"/>
        <v>0.22266401590457258</v>
      </c>
      <c r="T407" s="25">
        <f t="shared" si="426"/>
        <v>1.7486338797814208E-2</v>
      </c>
      <c r="U407" s="25">
        <f t="shared" si="426"/>
        <v>1.316542644533486E-2</v>
      </c>
      <c r="V407" s="25">
        <f t="shared" si="426"/>
        <v>5.9961315280464215E-2</v>
      </c>
      <c r="W407" s="25">
        <f t="shared" si="426"/>
        <v>7.399577167019028E-2</v>
      </c>
      <c r="Z407" s="208"/>
    </row>
    <row r="408" spans="1:26" ht="13.8">
      <c r="A408" s="229"/>
      <c r="B408" s="238" t="s">
        <v>60</v>
      </c>
      <c r="C408" s="239">
        <v>4.0000000000000001E-3</v>
      </c>
      <c r="D408" s="240">
        <v>4.0000000000000001E-3</v>
      </c>
      <c r="E408" s="239">
        <v>0</v>
      </c>
      <c r="F408" s="240">
        <v>0</v>
      </c>
      <c r="G408" s="239">
        <v>2E-3</v>
      </c>
      <c r="H408" s="240">
        <v>2.1000000000000001E-2</v>
      </c>
      <c r="I408" s="239">
        <v>2E-3</v>
      </c>
      <c r="J408" s="240">
        <v>1E-3</v>
      </c>
      <c r="K408" s="239">
        <v>1.2E-2</v>
      </c>
      <c r="L408" s="240">
        <v>3.0000000000000001E-3</v>
      </c>
      <c r="M408" s="239">
        <v>0.02</v>
      </c>
      <c r="N408" s="241">
        <v>2.9000000000000001E-2</v>
      </c>
      <c r="P408" s="25">
        <f t="shared" ref="P408:W408" si="427">C408/C$413</f>
        <v>1.0389610389610388E-2</v>
      </c>
      <c r="Q408" s="25">
        <f t="shared" si="427"/>
        <v>1.2232415902140673E-2</v>
      </c>
      <c r="R408" s="25">
        <f t="shared" si="427"/>
        <v>0</v>
      </c>
      <c r="S408" s="25">
        <f t="shared" si="427"/>
        <v>0</v>
      </c>
      <c r="T408" s="25">
        <f t="shared" si="427"/>
        <v>2.185792349726776E-3</v>
      </c>
      <c r="U408" s="25">
        <f t="shared" si="427"/>
        <v>1.2020606754436178E-2</v>
      </c>
      <c r="V408" s="25">
        <f t="shared" si="427"/>
        <v>3.8684719535783366E-3</v>
      </c>
      <c r="W408" s="25">
        <f t="shared" si="427"/>
        <v>2.1141649048625794E-3</v>
      </c>
      <c r="Z408" s="208"/>
    </row>
    <row r="409" spans="1:26" ht="13.8">
      <c r="A409" s="229"/>
      <c r="B409" s="238" t="s">
        <v>56</v>
      </c>
      <c r="C409" s="239">
        <v>0</v>
      </c>
      <c r="D409" s="240">
        <v>0</v>
      </c>
      <c r="E409" s="239">
        <v>0</v>
      </c>
      <c r="F409" s="240">
        <v>0</v>
      </c>
      <c r="G409" s="239">
        <v>0</v>
      </c>
      <c r="H409" s="240">
        <v>0</v>
      </c>
      <c r="I409" s="239">
        <v>0</v>
      </c>
      <c r="J409" s="240">
        <v>0</v>
      </c>
      <c r="K409" s="239">
        <v>3.0000000000000001E-3</v>
      </c>
      <c r="L409" s="240">
        <v>7.0000000000000001E-3</v>
      </c>
      <c r="M409" s="239">
        <v>3.0000000000000001E-3</v>
      </c>
      <c r="N409" s="241">
        <v>7.0000000000000001E-3</v>
      </c>
      <c r="P409" s="25">
        <f t="shared" ref="P409:W409" si="428">C409/C$413</f>
        <v>0</v>
      </c>
      <c r="Q409" s="25">
        <f t="shared" si="428"/>
        <v>0</v>
      </c>
      <c r="R409" s="25">
        <f t="shared" si="428"/>
        <v>0</v>
      </c>
      <c r="S409" s="25">
        <f t="shared" si="428"/>
        <v>0</v>
      </c>
      <c r="T409" s="25">
        <f t="shared" si="428"/>
        <v>0</v>
      </c>
      <c r="U409" s="25">
        <f t="shared" si="428"/>
        <v>0</v>
      </c>
      <c r="V409" s="25">
        <f t="shared" si="428"/>
        <v>0</v>
      </c>
      <c r="W409" s="25">
        <f t="shared" si="428"/>
        <v>0</v>
      </c>
      <c r="Z409" s="208"/>
    </row>
    <row r="410" spans="1:26" ht="13.8">
      <c r="A410" s="229"/>
      <c r="B410" s="238" t="s">
        <v>54</v>
      </c>
      <c r="C410" s="239">
        <v>0.02</v>
      </c>
      <c r="D410" s="240">
        <v>4.2000000000000003E-2</v>
      </c>
      <c r="E410" s="239">
        <v>1.6E-2</v>
      </c>
      <c r="F410" s="240">
        <v>3.3000000000000002E-2</v>
      </c>
      <c r="G410" s="239">
        <v>1.9E-2</v>
      </c>
      <c r="H410" s="240">
        <v>0.17</v>
      </c>
      <c r="I410" s="239">
        <v>5.7000000000000002E-2</v>
      </c>
      <c r="J410" s="240">
        <v>0.127</v>
      </c>
      <c r="K410" s="239">
        <v>0.05</v>
      </c>
      <c r="L410" s="240">
        <v>0.10299999999999999</v>
      </c>
      <c r="M410" s="239">
        <v>0.16200000000000003</v>
      </c>
      <c r="N410" s="241">
        <v>0.47499999999999998</v>
      </c>
      <c r="P410" s="25">
        <f t="shared" ref="P410:W410" si="429">C410/C$413</f>
        <v>5.1948051948051938E-2</v>
      </c>
      <c r="Q410" s="25">
        <f t="shared" si="429"/>
        <v>0.12844036697247707</v>
      </c>
      <c r="R410" s="25">
        <f t="shared" si="429"/>
        <v>2.1276595744680847E-2</v>
      </c>
      <c r="S410" s="25">
        <f t="shared" si="429"/>
        <v>3.2803180914512925E-2</v>
      </c>
      <c r="T410" s="25">
        <f t="shared" si="429"/>
        <v>2.0765027322404369E-2</v>
      </c>
      <c r="U410" s="25">
        <f t="shared" si="429"/>
        <v>9.7309673726388102E-2</v>
      </c>
      <c r="V410" s="25">
        <f t="shared" si="429"/>
        <v>0.1102514506769826</v>
      </c>
      <c r="W410" s="25">
        <f t="shared" si="429"/>
        <v>0.26849894291754756</v>
      </c>
      <c r="Z410" s="208"/>
    </row>
    <row r="411" spans="1:26" ht="13.8">
      <c r="A411" s="229"/>
      <c r="B411" s="238" t="s">
        <v>55</v>
      </c>
      <c r="C411" s="239">
        <v>0</v>
      </c>
      <c r="D411" s="240">
        <v>0</v>
      </c>
      <c r="E411" s="239">
        <v>1E-3</v>
      </c>
      <c r="F411" s="240">
        <v>5.0000000000000001E-3</v>
      </c>
      <c r="G411" s="239">
        <v>0.193</v>
      </c>
      <c r="H411" s="240">
        <v>0.318</v>
      </c>
      <c r="I411" s="239">
        <v>0.40300000000000002</v>
      </c>
      <c r="J411" s="240">
        <v>0.27700000000000002</v>
      </c>
      <c r="K411" s="239">
        <v>3.0000000000000001E-3</v>
      </c>
      <c r="L411" s="240">
        <v>6.0000000000000001E-3</v>
      </c>
      <c r="M411" s="239">
        <v>0.6</v>
      </c>
      <c r="N411" s="241">
        <v>0.60600000000000009</v>
      </c>
      <c r="P411" s="25">
        <f t="shared" ref="P411:W411" si="430">C411/C$413</f>
        <v>0</v>
      </c>
      <c r="Q411" s="25">
        <f t="shared" si="430"/>
        <v>0</v>
      </c>
      <c r="R411" s="25">
        <f t="shared" si="430"/>
        <v>1.3297872340425529E-3</v>
      </c>
      <c r="S411" s="25">
        <f t="shared" si="430"/>
        <v>4.970178926441352E-3</v>
      </c>
      <c r="T411" s="25">
        <f t="shared" si="430"/>
        <v>0.21092896174863388</v>
      </c>
      <c r="U411" s="25">
        <f t="shared" si="430"/>
        <v>0.18202633085289069</v>
      </c>
      <c r="V411" s="25">
        <f t="shared" si="430"/>
        <v>0.77949709864603489</v>
      </c>
      <c r="W411" s="25">
        <f t="shared" si="430"/>
        <v>0.58562367864693443</v>
      </c>
      <c r="Z411" s="208"/>
    </row>
    <row r="412" spans="1:26" ht="13.8">
      <c r="A412" s="229"/>
      <c r="B412" s="238" t="s">
        <v>53</v>
      </c>
      <c r="C412" s="239">
        <v>7.0000000000000001E-3</v>
      </c>
      <c r="D412" s="240">
        <v>7.0000000000000001E-3</v>
      </c>
      <c r="E412" s="239">
        <v>4.0000000000000001E-3</v>
      </c>
      <c r="F412" s="240">
        <v>4.0000000000000001E-3</v>
      </c>
      <c r="G412" s="239">
        <v>0</v>
      </c>
      <c r="H412" s="240">
        <v>0</v>
      </c>
      <c r="I412" s="239">
        <v>0</v>
      </c>
      <c r="J412" s="240">
        <v>0</v>
      </c>
      <c r="K412" s="239">
        <v>3.0000000000000001E-3</v>
      </c>
      <c r="L412" s="240">
        <v>6.0000000000000001E-3</v>
      </c>
      <c r="M412" s="239">
        <v>1.3999999999999999E-2</v>
      </c>
      <c r="N412" s="241">
        <v>1.7000000000000001E-2</v>
      </c>
      <c r="P412" s="25">
        <f t="shared" ref="P412:W412" si="431">C412/C$413</f>
        <v>1.8181818181818177E-2</v>
      </c>
      <c r="Q412" s="25">
        <f t="shared" si="431"/>
        <v>2.1406727828746176E-2</v>
      </c>
      <c r="R412" s="25">
        <f t="shared" si="431"/>
        <v>5.3191489361702118E-3</v>
      </c>
      <c r="S412" s="25">
        <f t="shared" si="431"/>
        <v>3.976143141153082E-3</v>
      </c>
      <c r="T412" s="25">
        <f t="shared" si="431"/>
        <v>0</v>
      </c>
      <c r="U412" s="25">
        <f t="shared" si="431"/>
        <v>0</v>
      </c>
      <c r="V412" s="25">
        <f t="shared" si="431"/>
        <v>0</v>
      </c>
      <c r="W412" s="25">
        <f t="shared" si="431"/>
        <v>0</v>
      </c>
      <c r="Z412" s="208"/>
    </row>
    <row r="413" spans="1:26" ht="13.8">
      <c r="A413" s="234" t="s">
        <v>2573</v>
      </c>
      <c r="B413" s="225"/>
      <c r="C413" s="235">
        <v>0.38500000000000006</v>
      </c>
      <c r="D413" s="236">
        <v>0.32700000000000001</v>
      </c>
      <c r="E413" s="235">
        <v>0.75200000000000011</v>
      </c>
      <c r="F413" s="236">
        <v>1.006</v>
      </c>
      <c r="G413" s="235">
        <v>0.91500000000000004</v>
      </c>
      <c r="H413" s="236">
        <v>1.7469999999999999</v>
      </c>
      <c r="I413" s="235">
        <v>0.51700000000000002</v>
      </c>
      <c r="J413" s="236">
        <v>0.47300000000000003</v>
      </c>
      <c r="K413" s="235">
        <v>0.246</v>
      </c>
      <c r="L413" s="236">
        <v>0.28900000000000003</v>
      </c>
      <c r="M413" s="235">
        <v>2.8149999999999999</v>
      </c>
      <c r="N413" s="237">
        <v>3.8420000000000001</v>
      </c>
      <c r="P413" s="25"/>
      <c r="Q413" s="25"/>
      <c r="R413" s="25"/>
      <c r="S413" s="25"/>
      <c r="T413" s="25"/>
      <c r="U413" s="25"/>
      <c r="V413" s="25"/>
      <c r="W413" s="25"/>
      <c r="Z413" s="208"/>
    </row>
    <row r="414" spans="1:26" ht="13.8">
      <c r="A414" s="234" t="s">
        <v>144</v>
      </c>
      <c r="B414" s="234" t="s">
        <v>59</v>
      </c>
      <c r="C414" s="235">
        <v>3.9E-2</v>
      </c>
      <c r="D414" s="236">
        <v>5.1999999999999998E-2</v>
      </c>
      <c r="E414" s="235">
        <v>0</v>
      </c>
      <c r="F414" s="236">
        <v>0</v>
      </c>
      <c r="G414" s="235">
        <v>0</v>
      </c>
      <c r="H414" s="236">
        <v>0</v>
      </c>
      <c r="I414" s="235">
        <v>0</v>
      </c>
      <c r="J414" s="236">
        <v>0</v>
      </c>
      <c r="K414" s="235">
        <v>0</v>
      </c>
      <c r="L414" s="236">
        <v>0</v>
      </c>
      <c r="M414" s="235">
        <v>3.9E-2</v>
      </c>
      <c r="N414" s="237">
        <v>5.1999999999999998E-2</v>
      </c>
      <c r="P414" s="25">
        <f t="shared" ref="P414:W414" si="432">C414/C$423</f>
        <v>3.5845588235294115E-2</v>
      </c>
      <c r="Q414" s="25">
        <f t="shared" si="432"/>
        <v>5.2899287894201424E-2</v>
      </c>
      <c r="R414" s="25">
        <f t="shared" si="432"/>
        <v>0</v>
      </c>
      <c r="S414" s="25">
        <f t="shared" si="432"/>
        <v>0</v>
      </c>
      <c r="T414" s="25">
        <f t="shared" si="432"/>
        <v>0</v>
      </c>
      <c r="U414" s="25">
        <f t="shared" si="432"/>
        <v>0</v>
      </c>
      <c r="V414" s="25">
        <f t="shared" si="432"/>
        <v>0</v>
      </c>
      <c r="W414" s="25">
        <f t="shared" si="432"/>
        <v>0</v>
      </c>
      <c r="Z414" s="208"/>
    </row>
    <row r="415" spans="1:26" ht="13.8">
      <c r="A415" s="229"/>
      <c r="B415" s="238" t="s">
        <v>58</v>
      </c>
      <c r="C415" s="239">
        <v>2E-3</v>
      </c>
      <c r="D415" s="240">
        <v>4.0000000000000001E-3</v>
      </c>
      <c r="E415" s="239">
        <v>4.2000000000000003E-2</v>
      </c>
      <c r="F415" s="240">
        <v>0.19700000000000001</v>
      </c>
      <c r="G415" s="239">
        <v>1.4999999999999999E-2</v>
      </c>
      <c r="H415" s="240">
        <v>0.03</v>
      </c>
      <c r="I415" s="239">
        <v>0.28899999999999998</v>
      </c>
      <c r="J415" s="240">
        <v>1.036</v>
      </c>
      <c r="K415" s="239">
        <v>1.0999999999999999E-2</v>
      </c>
      <c r="L415" s="240">
        <v>2E-3</v>
      </c>
      <c r="M415" s="239">
        <v>0.35899999999999999</v>
      </c>
      <c r="N415" s="241">
        <v>1.2690000000000001</v>
      </c>
      <c r="P415" s="25">
        <f t="shared" ref="P415:W415" si="433">C415/C$423</f>
        <v>1.838235294117647E-3</v>
      </c>
      <c r="Q415" s="25">
        <f t="shared" si="433"/>
        <v>4.0691759918616479E-3</v>
      </c>
      <c r="R415" s="25">
        <f t="shared" si="433"/>
        <v>2.7981345769487014E-2</v>
      </c>
      <c r="S415" s="25">
        <f t="shared" si="433"/>
        <v>0.13530219780219782</v>
      </c>
      <c r="T415" s="25">
        <f t="shared" si="433"/>
        <v>2.1582733812949638E-2</v>
      </c>
      <c r="U415" s="25">
        <f t="shared" si="433"/>
        <v>5.2910052910052914E-2</v>
      </c>
      <c r="V415" s="25">
        <f t="shared" si="433"/>
        <v>0.27761767531219977</v>
      </c>
      <c r="W415" s="25">
        <f t="shared" si="433"/>
        <v>0.70813397129186606</v>
      </c>
      <c r="Z415" s="208"/>
    </row>
    <row r="416" spans="1:26" ht="13.8">
      <c r="A416" s="229"/>
      <c r="B416" s="238" t="s">
        <v>57</v>
      </c>
      <c r="C416" s="239">
        <v>0.372</v>
      </c>
      <c r="D416" s="240">
        <v>0.3</v>
      </c>
      <c r="E416" s="239">
        <v>0.28999999999999998</v>
      </c>
      <c r="F416" s="240">
        <v>0.4</v>
      </c>
      <c r="G416" s="239">
        <v>5.3999999999999999E-2</v>
      </c>
      <c r="H416" s="240">
        <v>8.3000000000000004E-2</v>
      </c>
      <c r="I416" s="239">
        <v>0.437</v>
      </c>
      <c r="J416" s="240">
        <v>0.16700000000000001</v>
      </c>
      <c r="K416" s="239">
        <v>0.14199999999999999</v>
      </c>
      <c r="L416" s="240">
        <v>0.15</v>
      </c>
      <c r="M416" s="239">
        <v>1.2949999999999999</v>
      </c>
      <c r="N416" s="241">
        <v>1.0999999999999999</v>
      </c>
      <c r="P416" s="25">
        <f t="shared" ref="P416:W416" si="434">C416/C$423</f>
        <v>0.3419117647058823</v>
      </c>
      <c r="Q416" s="25">
        <f t="shared" si="434"/>
        <v>0.3051881993896236</v>
      </c>
      <c r="R416" s="25">
        <f t="shared" si="434"/>
        <v>0.1932045303131246</v>
      </c>
      <c r="S416" s="25">
        <f t="shared" si="434"/>
        <v>0.27472527472527475</v>
      </c>
      <c r="T416" s="25">
        <f t="shared" si="434"/>
        <v>7.7697841726618699E-2</v>
      </c>
      <c r="U416" s="25">
        <f t="shared" si="434"/>
        <v>0.14638447971781307</v>
      </c>
      <c r="V416" s="25">
        <f t="shared" si="434"/>
        <v>0.41978866474543702</v>
      </c>
      <c r="W416" s="25">
        <f t="shared" si="434"/>
        <v>0.11414900888585099</v>
      </c>
      <c r="Z416" s="208"/>
    </row>
    <row r="417" spans="1:26" ht="13.8">
      <c r="A417" s="229"/>
      <c r="B417" s="238" t="s">
        <v>61</v>
      </c>
      <c r="C417" s="239">
        <v>0.26800000000000002</v>
      </c>
      <c r="D417" s="240">
        <v>0.32100000000000001</v>
      </c>
      <c r="E417" s="239">
        <v>0.54700000000000004</v>
      </c>
      <c r="F417" s="240">
        <v>0.436</v>
      </c>
      <c r="G417" s="239">
        <v>0.22</v>
      </c>
      <c r="H417" s="240">
        <v>0.24299999999999999</v>
      </c>
      <c r="I417" s="239">
        <v>0.155</v>
      </c>
      <c r="J417" s="240">
        <v>0.113</v>
      </c>
      <c r="K417" s="239">
        <v>0.17799999999999999</v>
      </c>
      <c r="L417" s="240">
        <v>0.161</v>
      </c>
      <c r="M417" s="239">
        <v>1.3680000000000001</v>
      </c>
      <c r="N417" s="241">
        <v>1.274</v>
      </c>
      <c r="P417" s="25">
        <f t="shared" ref="P417:W417" si="435">C417/C$423</f>
        <v>0.24632352941176469</v>
      </c>
      <c r="Q417" s="25">
        <f t="shared" si="435"/>
        <v>0.32655137334689727</v>
      </c>
      <c r="R417" s="25">
        <f t="shared" si="435"/>
        <v>0.36442371752165231</v>
      </c>
      <c r="S417" s="25">
        <f t="shared" si="435"/>
        <v>0.29945054945054944</v>
      </c>
      <c r="T417" s="25">
        <f t="shared" si="435"/>
        <v>0.31654676258992803</v>
      </c>
      <c r="U417" s="25">
        <f t="shared" si="435"/>
        <v>0.4285714285714286</v>
      </c>
      <c r="V417" s="25">
        <f t="shared" si="435"/>
        <v>0.14889529298751197</v>
      </c>
      <c r="W417" s="25">
        <f t="shared" si="435"/>
        <v>7.7238550922761454E-2</v>
      </c>
      <c r="Z417" s="208"/>
    </row>
    <row r="418" spans="1:26" ht="13.8">
      <c r="A418" s="229"/>
      <c r="B418" s="238" t="s">
        <v>60</v>
      </c>
      <c r="C418" s="239">
        <v>0.248</v>
      </c>
      <c r="D418" s="240">
        <v>7.9000000000000001E-2</v>
      </c>
      <c r="E418" s="239">
        <v>0.24399999999999999</v>
      </c>
      <c r="F418" s="240">
        <v>0.17899999999999999</v>
      </c>
      <c r="G418" s="239">
        <v>0.115</v>
      </c>
      <c r="H418" s="240">
        <v>1.2999999999999999E-2</v>
      </c>
      <c r="I418" s="239">
        <v>0</v>
      </c>
      <c r="J418" s="240">
        <v>0</v>
      </c>
      <c r="K418" s="239">
        <v>0</v>
      </c>
      <c r="L418" s="240">
        <v>0</v>
      </c>
      <c r="M418" s="239">
        <v>0.60699999999999998</v>
      </c>
      <c r="N418" s="241">
        <v>0.27100000000000002</v>
      </c>
      <c r="P418" s="25">
        <f t="shared" ref="P418:W418" si="436">C418/C$423</f>
        <v>0.22794117647058823</v>
      </c>
      <c r="Q418" s="25">
        <f t="shared" si="436"/>
        <v>8.0366225839267544E-2</v>
      </c>
      <c r="R418" s="25">
        <f t="shared" si="436"/>
        <v>0.16255829447035311</v>
      </c>
      <c r="S418" s="25">
        <f t="shared" si="436"/>
        <v>0.12293956043956043</v>
      </c>
      <c r="T418" s="25">
        <f t="shared" si="436"/>
        <v>0.16546762589928057</v>
      </c>
      <c r="U418" s="25">
        <f t="shared" si="436"/>
        <v>2.2927689594356263E-2</v>
      </c>
      <c r="V418" s="25">
        <f t="shared" si="436"/>
        <v>0</v>
      </c>
      <c r="W418" s="25">
        <f t="shared" si="436"/>
        <v>0</v>
      </c>
      <c r="Z418" s="208"/>
    </row>
    <row r="419" spans="1:26" ht="13.8">
      <c r="A419" s="229"/>
      <c r="B419" s="238" t="s">
        <v>56</v>
      </c>
      <c r="C419" s="239">
        <v>3.0000000000000001E-3</v>
      </c>
      <c r="D419" s="240">
        <v>8.0000000000000002E-3</v>
      </c>
      <c r="E419" s="239">
        <v>8.7999999999999995E-2</v>
      </c>
      <c r="F419" s="240">
        <v>3.3000000000000002E-2</v>
      </c>
      <c r="G419" s="239">
        <v>0</v>
      </c>
      <c r="H419" s="240">
        <v>0</v>
      </c>
      <c r="I419" s="239">
        <v>0.04</v>
      </c>
      <c r="J419" s="240">
        <v>2.1999999999999999E-2</v>
      </c>
      <c r="K419" s="239">
        <v>0.19600000000000001</v>
      </c>
      <c r="L419" s="240">
        <v>0.193</v>
      </c>
      <c r="M419" s="239">
        <v>0.32700000000000001</v>
      </c>
      <c r="N419" s="241">
        <v>0.25600000000000001</v>
      </c>
      <c r="P419" s="25">
        <f t="shared" ref="P419:W419" si="437">C419/C$423</f>
        <v>2.7573529411764703E-3</v>
      </c>
      <c r="Q419" s="25">
        <f t="shared" si="437"/>
        <v>8.1383519837232958E-3</v>
      </c>
      <c r="R419" s="25">
        <f t="shared" si="437"/>
        <v>5.8627581612258492E-2</v>
      </c>
      <c r="S419" s="25">
        <f t="shared" si="437"/>
        <v>2.2664835164835168E-2</v>
      </c>
      <c r="T419" s="25">
        <f t="shared" si="437"/>
        <v>0</v>
      </c>
      <c r="U419" s="25">
        <f t="shared" si="437"/>
        <v>0</v>
      </c>
      <c r="V419" s="25">
        <f t="shared" si="437"/>
        <v>3.8424591738712773E-2</v>
      </c>
      <c r="W419" s="25">
        <f t="shared" si="437"/>
        <v>1.5037593984962405E-2</v>
      </c>
      <c r="Z419" s="208"/>
    </row>
    <row r="420" spans="1:26" ht="13.8">
      <c r="A420" s="229"/>
      <c r="B420" s="238" t="s">
        <v>54</v>
      </c>
      <c r="C420" s="239">
        <v>7.6999999999999999E-2</v>
      </c>
      <c r="D420" s="240">
        <v>8.7999999999999995E-2</v>
      </c>
      <c r="E420" s="239">
        <v>0.13700000000000001</v>
      </c>
      <c r="F420" s="240">
        <v>0.14699999999999999</v>
      </c>
      <c r="G420" s="239">
        <v>0.16300000000000001</v>
      </c>
      <c r="H420" s="240">
        <v>9.0999999999999998E-2</v>
      </c>
      <c r="I420" s="239">
        <v>5.5E-2</v>
      </c>
      <c r="J420" s="240">
        <v>5.7000000000000002E-2</v>
      </c>
      <c r="K420" s="239">
        <v>8.7999999999999995E-2</v>
      </c>
      <c r="L420" s="240">
        <v>0.10299999999999999</v>
      </c>
      <c r="M420" s="239">
        <v>0.52</v>
      </c>
      <c r="N420" s="241">
        <v>0.48599999999999993</v>
      </c>
      <c r="P420" s="25">
        <f t="shared" ref="P420:W420" si="438">C420/C$423</f>
        <v>7.077205882352941E-2</v>
      </c>
      <c r="Q420" s="25">
        <f t="shared" si="438"/>
        <v>8.952187182095625E-2</v>
      </c>
      <c r="R420" s="25">
        <f t="shared" si="438"/>
        <v>9.1272485009993354E-2</v>
      </c>
      <c r="S420" s="25">
        <f t="shared" si="438"/>
        <v>0.10096153846153846</v>
      </c>
      <c r="T420" s="25">
        <f t="shared" si="438"/>
        <v>0.23453237410071942</v>
      </c>
      <c r="U420" s="25">
        <f t="shared" si="438"/>
        <v>0.16049382716049385</v>
      </c>
      <c r="V420" s="25">
        <f t="shared" si="438"/>
        <v>5.283381364073006E-2</v>
      </c>
      <c r="W420" s="25">
        <f t="shared" si="438"/>
        <v>3.896103896103896E-2</v>
      </c>
      <c r="Z420" s="208"/>
    </row>
    <row r="421" spans="1:26" ht="13.8">
      <c r="A421" s="229"/>
      <c r="B421" s="238" t="s">
        <v>55</v>
      </c>
      <c r="C421" s="239">
        <v>5.7000000000000002E-2</v>
      </c>
      <c r="D421" s="240">
        <v>0.121</v>
      </c>
      <c r="E421" s="239">
        <v>1.0999999999999999E-2</v>
      </c>
      <c r="F421" s="240">
        <v>8.0000000000000002E-3</v>
      </c>
      <c r="G421" s="239">
        <v>1.9E-2</v>
      </c>
      <c r="H421" s="240">
        <v>2.4E-2</v>
      </c>
      <c r="I421" s="239">
        <v>3.1E-2</v>
      </c>
      <c r="J421" s="240">
        <v>4.2000000000000003E-2</v>
      </c>
      <c r="K421" s="239">
        <v>0.13600000000000001</v>
      </c>
      <c r="L421" s="240">
        <v>0.13900000000000001</v>
      </c>
      <c r="M421" s="239">
        <v>0.254</v>
      </c>
      <c r="N421" s="241">
        <v>0.33400000000000002</v>
      </c>
      <c r="P421" s="25">
        <f t="shared" ref="P421:W421" si="439">C421/C$423</f>
        <v>5.2389705882352942E-2</v>
      </c>
      <c r="Q421" s="25">
        <f t="shared" si="439"/>
        <v>0.12309257375381485</v>
      </c>
      <c r="R421" s="25">
        <f t="shared" si="439"/>
        <v>7.3284477015323115E-3</v>
      </c>
      <c r="S421" s="25">
        <f t="shared" si="439"/>
        <v>5.4945054945054949E-3</v>
      </c>
      <c r="T421" s="25">
        <f t="shared" si="439"/>
        <v>2.7338129496402873E-2</v>
      </c>
      <c r="U421" s="25">
        <f t="shared" si="439"/>
        <v>4.2328042328042333E-2</v>
      </c>
      <c r="V421" s="25">
        <f t="shared" si="439"/>
        <v>2.9779058597502395E-2</v>
      </c>
      <c r="W421" s="25">
        <f t="shared" si="439"/>
        <v>2.8708133971291867E-2</v>
      </c>
      <c r="Z421" s="208"/>
    </row>
    <row r="422" spans="1:26" ht="13.8">
      <c r="A422" s="229"/>
      <c r="B422" s="238" t="s">
        <v>53</v>
      </c>
      <c r="C422" s="239">
        <v>2.1999999999999999E-2</v>
      </c>
      <c r="D422" s="240">
        <v>0.01</v>
      </c>
      <c r="E422" s="239">
        <v>0.14199999999999999</v>
      </c>
      <c r="F422" s="240">
        <v>5.6000000000000001E-2</v>
      </c>
      <c r="G422" s="239">
        <v>0.109</v>
      </c>
      <c r="H422" s="240">
        <v>8.3000000000000004E-2</v>
      </c>
      <c r="I422" s="239">
        <v>3.4000000000000002E-2</v>
      </c>
      <c r="J422" s="240">
        <v>2.5999999999999999E-2</v>
      </c>
      <c r="K422" s="239">
        <v>0.05</v>
      </c>
      <c r="L422" s="240">
        <v>3.7999999999999999E-2</v>
      </c>
      <c r="M422" s="239">
        <v>0.35699999999999993</v>
      </c>
      <c r="N422" s="241">
        <v>0.21300000000000002</v>
      </c>
      <c r="P422" s="25">
        <f t="shared" ref="P422:W422" si="440">C422/C$423</f>
        <v>2.0220588235294115E-2</v>
      </c>
      <c r="Q422" s="25">
        <f t="shared" si="440"/>
        <v>1.0172939979654121E-2</v>
      </c>
      <c r="R422" s="25">
        <f t="shared" si="440"/>
        <v>9.4603597601598935E-2</v>
      </c>
      <c r="S422" s="25">
        <f t="shared" si="440"/>
        <v>3.8461538461538464E-2</v>
      </c>
      <c r="T422" s="25">
        <f t="shared" si="440"/>
        <v>0.15683453237410069</v>
      </c>
      <c r="U422" s="25">
        <f t="shared" si="440"/>
        <v>0.14638447971781307</v>
      </c>
      <c r="V422" s="25">
        <f t="shared" si="440"/>
        <v>3.2660902977905859E-2</v>
      </c>
      <c r="W422" s="25">
        <f t="shared" si="440"/>
        <v>1.7771701982228296E-2</v>
      </c>
      <c r="Z422" s="208"/>
    </row>
    <row r="423" spans="1:26" ht="13.8">
      <c r="A423" s="234" t="s">
        <v>2574</v>
      </c>
      <c r="B423" s="225"/>
      <c r="C423" s="235">
        <v>1.0880000000000001</v>
      </c>
      <c r="D423" s="236">
        <v>0.98299999999999998</v>
      </c>
      <c r="E423" s="235">
        <v>1.5009999999999999</v>
      </c>
      <c r="F423" s="236">
        <v>1.456</v>
      </c>
      <c r="G423" s="235">
        <v>0.69500000000000006</v>
      </c>
      <c r="H423" s="236">
        <v>0.56699999999999995</v>
      </c>
      <c r="I423" s="235">
        <v>1.0410000000000001</v>
      </c>
      <c r="J423" s="236">
        <v>1.4630000000000001</v>
      </c>
      <c r="K423" s="235">
        <v>0.80099999999999993</v>
      </c>
      <c r="L423" s="236">
        <v>0.78600000000000003</v>
      </c>
      <c r="M423" s="235">
        <v>5.1260000000000003</v>
      </c>
      <c r="N423" s="237">
        <v>5.2549999999999999</v>
      </c>
      <c r="P423" s="25"/>
      <c r="Q423" s="25"/>
      <c r="R423" s="25"/>
      <c r="S423" s="25"/>
      <c r="T423" s="25"/>
      <c r="U423" s="25"/>
      <c r="V423" s="25"/>
      <c r="W423" s="25"/>
      <c r="Z423" s="208"/>
    </row>
    <row r="424" spans="1:26" ht="13.8">
      <c r="A424" s="234" t="s">
        <v>145</v>
      </c>
      <c r="B424" s="234" t="s">
        <v>59</v>
      </c>
      <c r="C424" s="235">
        <v>0.64900000000000002</v>
      </c>
      <c r="D424" s="236">
        <v>6.6840000000000002</v>
      </c>
      <c r="E424" s="235">
        <v>7.0000000000000001E-3</v>
      </c>
      <c r="F424" s="236">
        <v>1.2999999999999999E-2</v>
      </c>
      <c r="G424" s="235">
        <v>0</v>
      </c>
      <c r="H424" s="236">
        <v>0</v>
      </c>
      <c r="I424" s="235">
        <v>0</v>
      </c>
      <c r="J424" s="236">
        <v>0</v>
      </c>
      <c r="K424" s="235">
        <v>0</v>
      </c>
      <c r="L424" s="236">
        <v>0</v>
      </c>
      <c r="M424" s="235">
        <v>0.65600000000000003</v>
      </c>
      <c r="N424" s="237">
        <v>6.6970000000000001</v>
      </c>
      <c r="P424" s="25">
        <f t="shared" ref="P424:W424" si="441">C424/C$433</f>
        <v>0.48252788104089223</v>
      </c>
      <c r="Q424" s="25">
        <f t="shared" si="441"/>
        <v>0.88776729977420632</v>
      </c>
      <c r="R424" s="25">
        <f t="shared" si="441"/>
        <v>1.3133208255159474E-2</v>
      </c>
      <c r="S424" s="25">
        <f t="shared" si="441"/>
        <v>2.3049645390070917E-2</v>
      </c>
      <c r="T424" s="25">
        <f t="shared" si="441"/>
        <v>0</v>
      </c>
      <c r="U424" s="25">
        <f t="shared" si="441"/>
        <v>0</v>
      </c>
      <c r="V424" s="25">
        <f t="shared" si="441"/>
        <v>0</v>
      </c>
      <c r="W424" s="25">
        <f t="shared" si="441"/>
        <v>0</v>
      </c>
      <c r="Z424" s="208"/>
    </row>
    <row r="425" spans="1:26" ht="13.8">
      <c r="A425" s="229"/>
      <c r="B425" s="238" t="s">
        <v>58</v>
      </c>
      <c r="C425" s="239">
        <v>6.4000000000000001E-2</v>
      </c>
      <c r="D425" s="240">
        <v>7.8E-2</v>
      </c>
      <c r="E425" s="239">
        <v>0.13600000000000001</v>
      </c>
      <c r="F425" s="240">
        <v>0.14899999999999999</v>
      </c>
      <c r="G425" s="239">
        <v>0.20499999999999999</v>
      </c>
      <c r="H425" s="240">
        <v>0.61099999999999999</v>
      </c>
      <c r="I425" s="239">
        <v>0.19700000000000001</v>
      </c>
      <c r="J425" s="240">
        <v>0.51400000000000001</v>
      </c>
      <c r="K425" s="239">
        <v>0.53100000000000003</v>
      </c>
      <c r="L425" s="240">
        <v>0.67100000000000004</v>
      </c>
      <c r="M425" s="239">
        <v>1.133</v>
      </c>
      <c r="N425" s="241">
        <v>2.0229999999999997</v>
      </c>
      <c r="P425" s="25">
        <f t="shared" ref="P425:W425" si="442">C425/C$433</f>
        <v>4.7583643122676579E-2</v>
      </c>
      <c r="Q425" s="25">
        <f t="shared" si="442"/>
        <v>1.0359941559304022E-2</v>
      </c>
      <c r="R425" s="25">
        <f t="shared" si="442"/>
        <v>0.25515947467166977</v>
      </c>
      <c r="S425" s="25">
        <f t="shared" si="442"/>
        <v>0.26418439716312053</v>
      </c>
      <c r="T425" s="25">
        <f t="shared" si="442"/>
        <v>0.14737598849748382</v>
      </c>
      <c r="U425" s="25">
        <f t="shared" si="442"/>
        <v>0.1818993748139327</v>
      </c>
      <c r="V425" s="25">
        <f t="shared" si="442"/>
        <v>0.14845516201959308</v>
      </c>
      <c r="W425" s="25">
        <f t="shared" si="442"/>
        <v>0.28974069898534388</v>
      </c>
      <c r="Z425" s="208"/>
    </row>
    <row r="426" spans="1:26" ht="13.8">
      <c r="A426" s="229"/>
      <c r="B426" s="238" t="s">
        <v>57</v>
      </c>
      <c r="C426" s="239">
        <v>0.28199999999999997</v>
      </c>
      <c r="D426" s="240">
        <v>0.17299999999999999</v>
      </c>
      <c r="E426" s="239">
        <v>0.187</v>
      </c>
      <c r="F426" s="240">
        <v>0.20499999999999999</v>
      </c>
      <c r="G426" s="239">
        <v>0.71</v>
      </c>
      <c r="H426" s="240">
        <v>2.3260000000000001</v>
      </c>
      <c r="I426" s="239">
        <v>0.52900000000000003</v>
      </c>
      <c r="J426" s="240">
        <v>0.67600000000000005</v>
      </c>
      <c r="K426" s="239">
        <v>0.34799999999999998</v>
      </c>
      <c r="L426" s="240">
        <v>0.53800000000000003</v>
      </c>
      <c r="M426" s="239">
        <v>2.0559999999999996</v>
      </c>
      <c r="N426" s="241">
        <v>3.9180000000000001</v>
      </c>
      <c r="P426" s="25">
        <f t="shared" ref="P426:W426" si="443">C426/C$433</f>
        <v>0.20966542750929368</v>
      </c>
      <c r="Q426" s="25">
        <f t="shared" si="443"/>
        <v>2.2977819099481999E-2</v>
      </c>
      <c r="R426" s="25">
        <f t="shared" si="443"/>
        <v>0.35084427767354592</v>
      </c>
      <c r="S426" s="25">
        <f t="shared" si="443"/>
        <v>0.36347517730496448</v>
      </c>
      <c r="T426" s="25">
        <f t="shared" si="443"/>
        <v>0.51042415528396834</v>
      </c>
      <c r="U426" s="25">
        <f t="shared" si="443"/>
        <v>0.69246799642750811</v>
      </c>
      <c r="V426" s="25">
        <f t="shared" si="443"/>
        <v>0.39864355689525249</v>
      </c>
      <c r="W426" s="25">
        <f t="shared" si="443"/>
        <v>0.38105975197294251</v>
      </c>
      <c r="Z426" s="208"/>
    </row>
    <row r="427" spans="1:26" ht="13.8">
      <c r="A427" s="229"/>
      <c r="B427" s="238" t="s">
        <v>61</v>
      </c>
      <c r="C427" s="239">
        <v>0.113</v>
      </c>
      <c r="D427" s="240">
        <v>0.17299999999999999</v>
      </c>
      <c r="E427" s="239">
        <v>1.2999999999999999E-2</v>
      </c>
      <c r="F427" s="240">
        <v>0.01</v>
      </c>
      <c r="G427" s="239">
        <v>6.5000000000000002E-2</v>
      </c>
      <c r="H427" s="240">
        <v>7.1999999999999995E-2</v>
      </c>
      <c r="I427" s="239">
        <v>8.2000000000000003E-2</v>
      </c>
      <c r="J427" s="240">
        <v>8.6999999999999994E-2</v>
      </c>
      <c r="K427" s="239">
        <v>2.1000000000000001E-2</v>
      </c>
      <c r="L427" s="240">
        <v>3.3000000000000002E-2</v>
      </c>
      <c r="M427" s="239">
        <v>0.29400000000000004</v>
      </c>
      <c r="N427" s="241">
        <v>0.375</v>
      </c>
      <c r="P427" s="25">
        <f t="shared" ref="P427:W427" si="444">C427/C$433</f>
        <v>8.401486988847584E-2</v>
      </c>
      <c r="Q427" s="25">
        <f t="shared" si="444"/>
        <v>2.2977819099481999E-2</v>
      </c>
      <c r="R427" s="25">
        <f t="shared" si="444"/>
        <v>2.4390243902439022E-2</v>
      </c>
      <c r="S427" s="25">
        <f t="shared" si="444"/>
        <v>1.7730496453900707E-2</v>
      </c>
      <c r="T427" s="25">
        <f t="shared" si="444"/>
        <v>4.6728971962616821E-2</v>
      </c>
      <c r="U427" s="25">
        <f t="shared" si="444"/>
        <v>2.1434950878237567E-2</v>
      </c>
      <c r="V427" s="25">
        <f t="shared" si="444"/>
        <v>6.1793519216277321E-2</v>
      </c>
      <c r="W427" s="25">
        <f t="shared" si="444"/>
        <v>4.9041713641488155E-2</v>
      </c>
      <c r="Z427" s="208"/>
    </row>
    <row r="428" spans="1:26" ht="13.8">
      <c r="A428" s="229"/>
      <c r="B428" s="238" t="s">
        <v>60</v>
      </c>
      <c r="C428" s="239">
        <v>0.11899999999999999</v>
      </c>
      <c r="D428" s="240">
        <v>9.5000000000000001E-2</v>
      </c>
      <c r="E428" s="239">
        <v>0</v>
      </c>
      <c r="F428" s="240">
        <v>0</v>
      </c>
      <c r="G428" s="239">
        <v>2.8000000000000001E-2</v>
      </c>
      <c r="H428" s="240">
        <v>0.03</v>
      </c>
      <c r="I428" s="239">
        <v>0.224</v>
      </c>
      <c r="J428" s="240">
        <v>9.5000000000000001E-2</v>
      </c>
      <c r="K428" s="239">
        <v>0</v>
      </c>
      <c r="L428" s="240">
        <v>0</v>
      </c>
      <c r="M428" s="239">
        <v>0.371</v>
      </c>
      <c r="N428" s="241">
        <v>0.22</v>
      </c>
      <c r="P428" s="25">
        <f t="shared" ref="P428:W428" si="445">C428/C$433</f>
        <v>8.8475836431226765E-2</v>
      </c>
      <c r="Q428" s="25">
        <f t="shared" si="445"/>
        <v>1.2617877540177977E-2</v>
      </c>
      <c r="R428" s="25">
        <f t="shared" si="445"/>
        <v>0</v>
      </c>
      <c r="S428" s="25">
        <f t="shared" si="445"/>
        <v>0</v>
      </c>
      <c r="T428" s="25">
        <f t="shared" si="445"/>
        <v>2.0129403306973402E-2</v>
      </c>
      <c r="U428" s="25">
        <f t="shared" si="445"/>
        <v>8.9312295325989863E-3</v>
      </c>
      <c r="V428" s="25">
        <f t="shared" si="445"/>
        <v>0.16880180859080635</v>
      </c>
      <c r="W428" s="25">
        <f t="shared" si="445"/>
        <v>5.355129650507328E-2</v>
      </c>
      <c r="Z428" s="208"/>
    </row>
    <row r="429" spans="1:26" ht="13.8">
      <c r="A429" s="229"/>
      <c r="B429" s="238" t="s">
        <v>56</v>
      </c>
      <c r="C429" s="239">
        <v>0</v>
      </c>
      <c r="D429" s="240">
        <v>0</v>
      </c>
      <c r="E429" s="239">
        <v>0</v>
      </c>
      <c r="F429" s="240">
        <v>0</v>
      </c>
      <c r="G429" s="239">
        <v>0</v>
      </c>
      <c r="H429" s="240">
        <v>0</v>
      </c>
      <c r="I429" s="239">
        <v>5.3999999999999999E-2</v>
      </c>
      <c r="J429" s="240">
        <v>6.4000000000000001E-2</v>
      </c>
      <c r="K429" s="239">
        <v>2.8000000000000001E-2</v>
      </c>
      <c r="L429" s="240">
        <v>2.1000000000000001E-2</v>
      </c>
      <c r="M429" s="239">
        <v>8.2000000000000003E-2</v>
      </c>
      <c r="N429" s="241">
        <v>8.5000000000000006E-2</v>
      </c>
      <c r="P429" s="25">
        <f t="shared" ref="P429:W429" si="446">C429/C$433</f>
        <v>0</v>
      </c>
      <c r="Q429" s="25">
        <f t="shared" si="446"/>
        <v>0</v>
      </c>
      <c r="R429" s="25">
        <f t="shared" si="446"/>
        <v>0</v>
      </c>
      <c r="S429" s="25">
        <f t="shared" si="446"/>
        <v>0</v>
      </c>
      <c r="T429" s="25">
        <f t="shared" si="446"/>
        <v>0</v>
      </c>
      <c r="U429" s="25">
        <f t="shared" si="446"/>
        <v>0</v>
      </c>
      <c r="V429" s="25">
        <f t="shared" si="446"/>
        <v>4.0693293142426527E-2</v>
      </c>
      <c r="W429" s="25">
        <f t="shared" si="446"/>
        <v>3.6076662908680945E-2</v>
      </c>
      <c r="Z429" s="208"/>
    </row>
    <row r="430" spans="1:26" ht="13.8">
      <c r="A430" s="229"/>
      <c r="B430" s="238" t="s">
        <v>54</v>
      </c>
      <c r="C430" s="239">
        <v>0.109</v>
      </c>
      <c r="D430" s="240">
        <v>0.315</v>
      </c>
      <c r="E430" s="239">
        <v>0.112</v>
      </c>
      <c r="F430" s="240">
        <v>0.16200000000000001</v>
      </c>
      <c r="G430" s="239">
        <v>0.03</v>
      </c>
      <c r="H430" s="240">
        <v>8.7999999999999995E-2</v>
      </c>
      <c r="I430" s="239">
        <v>0.13700000000000001</v>
      </c>
      <c r="J430" s="240">
        <v>0.223</v>
      </c>
      <c r="K430" s="239">
        <v>0.127</v>
      </c>
      <c r="L430" s="240">
        <v>0.105</v>
      </c>
      <c r="M430" s="239">
        <v>0.51500000000000001</v>
      </c>
      <c r="N430" s="241">
        <v>0.8929999999999999</v>
      </c>
      <c r="P430" s="25">
        <f t="shared" ref="P430:W430" si="447">C430/C$433</f>
        <v>8.1040892193308553E-2</v>
      </c>
      <c r="Q430" s="25">
        <f t="shared" si="447"/>
        <v>4.1838225527958559E-2</v>
      </c>
      <c r="R430" s="25">
        <f t="shared" si="447"/>
        <v>0.21013133208255158</v>
      </c>
      <c r="S430" s="25">
        <f t="shared" si="447"/>
        <v>0.28723404255319146</v>
      </c>
      <c r="T430" s="25">
        <f t="shared" si="447"/>
        <v>2.156721782890007E-2</v>
      </c>
      <c r="U430" s="25">
        <f t="shared" si="447"/>
        <v>2.6198273295623693E-2</v>
      </c>
      <c r="V430" s="25">
        <f t="shared" si="447"/>
        <v>0.10324039186134139</v>
      </c>
      <c r="W430" s="25">
        <f t="shared" si="447"/>
        <v>0.12570462232243518</v>
      </c>
      <c r="Z430" s="208"/>
    </row>
    <row r="431" spans="1:26" ht="13.8">
      <c r="A431" s="229"/>
      <c r="B431" s="238" t="s">
        <v>55</v>
      </c>
      <c r="C431" s="239">
        <v>5.0000000000000001E-3</v>
      </c>
      <c r="D431" s="240">
        <v>8.9999999999999993E-3</v>
      </c>
      <c r="E431" s="239">
        <v>3.2000000000000001E-2</v>
      </c>
      <c r="F431" s="240">
        <v>2.3E-2</v>
      </c>
      <c r="G431" s="239">
        <v>1E-3</v>
      </c>
      <c r="H431" s="240">
        <v>3.0000000000000001E-3</v>
      </c>
      <c r="I431" s="239">
        <v>9.5000000000000001E-2</v>
      </c>
      <c r="J431" s="240">
        <v>0.10199999999999999</v>
      </c>
      <c r="K431" s="239">
        <v>1.7000000000000001E-2</v>
      </c>
      <c r="L431" s="240">
        <v>8.8999999999999996E-2</v>
      </c>
      <c r="M431" s="239">
        <v>0.15000000000000002</v>
      </c>
      <c r="N431" s="241">
        <v>0.22600000000000001</v>
      </c>
      <c r="P431" s="25">
        <f t="shared" ref="P431:W431" si="448">C431/C$433</f>
        <v>3.7174721189591081E-3</v>
      </c>
      <c r="Q431" s="25">
        <f t="shared" si="448"/>
        <v>1.1953778722273872E-3</v>
      </c>
      <c r="R431" s="25">
        <f t="shared" si="448"/>
        <v>6.0037523452157598E-2</v>
      </c>
      <c r="S431" s="25">
        <f t="shared" si="448"/>
        <v>4.0780141843971628E-2</v>
      </c>
      <c r="T431" s="25">
        <f t="shared" si="448"/>
        <v>7.1890726096333576E-4</v>
      </c>
      <c r="U431" s="25">
        <f t="shared" si="448"/>
        <v>8.9312295325989863E-4</v>
      </c>
      <c r="V431" s="25">
        <f t="shared" si="448"/>
        <v>7.1590052750565195E-2</v>
      </c>
      <c r="W431" s="25">
        <f t="shared" si="448"/>
        <v>5.7497181510710253E-2</v>
      </c>
      <c r="Z431" s="208"/>
    </row>
    <row r="432" spans="1:26" ht="13.8">
      <c r="A432" s="229"/>
      <c r="B432" s="238" t="s">
        <v>53</v>
      </c>
      <c r="C432" s="239">
        <v>4.0000000000000001E-3</v>
      </c>
      <c r="D432" s="240">
        <v>2E-3</v>
      </c>
      <c r="E432" s="239">
        <v>4.5999999999999999E-2</v>
      </c>
      <c r="F432" s="240">
        <v>2E-3</v>
      </c>
      <c r="G432" s="239">
        <v>0.35199999999999998</v>
      </c>
      <c r="H432" s="240">
        <v>0.22900000000000001</v>
      </c>
      <c r="I432" s="239">
        <v>8.9999999999999993E-3</v>
      </c>
      <c r="J432" s="240">
        <v>1.2999999999999999E-2</v>
      </c>
      <c r="K432" s="239">
        <v>1.9E-2</v>
      </c>
      <c r="L432" s="240">
        <v>3.6999999999999998E-2</v>
      </c>
      <c r="M432" s="239">
        <v>0.43</v>
      </c>
      <c r="N432" s="241">
        <v>0.28300000000000003</v>
      </c>
      <c r="P432" s="25">
        <f t="shared" ref="P432:W432" si="449">C432/C$433</f>
        <v>2.9739776951672862E-3</v>
      </c>
      <c r="Q432" s="25">
        <f t="shared" si="449"/>
        <v>2.6563952716164162E-4</v>
      </c>
      <c r="R432" s="25">
        <f t="shared" si="449"/>
        <v>8.6303939962476539E-2</v>
      </c>
      <c r="S432" s="25">
        <f t="shared" si="449"/>
        <v>3.5460992907801418E-3</v>
      </c>
      <c r="T432" s="25">
        <f t="shared" si="449"/>
        <v>0.25305535585909417</v>
      </c>
      <c r="U432" s="25">
        <f t="shared" si="449"/>
        <v>6.8175052098838937E-2</v>
      </c>
      <c r="V432" s="25">
        <f t="shared" si="449"/>
        <v>6.782215523737754E-3</v>
      </c>
      <c r="W432" s="25">
        <f t="shared" si="449"/>
        <v>7.328072153325817E-3</v>
      </c>
      <c r="Z432" s="208"/>
    </row>
    <row r="433" spans="1:26" ht="13.8">
      <c r="A433" s="234" t="s">
        <v>2575</v>
      </c>
      <c r="B433" s="225"/>
      <c r="C433" s="235">
        <v>1.345</v>
      </c>
      <c r="D433" s="236">
        <v>7.5290000000000008</v>
      </c>
      <c r="E433" s="235">
        <v>0.53300000000000003</v>
      </c>
      <c r="F433" s="236">
        <v>0.56400000000000006</v>
      </c>
      <c r="G433" s="235">
        <v>1.391</v>
      </c>
      <c r="H433" s="236">
        <v>3.3590000000000004</v>
      </c>
      <c r="I433" s="235">
        <v>1.327</v>
      </c>
      <c r="J433" s="236">
        <v>1.774</v>
      </c>
      <c r="K433" s="235">
        <v>1.091</v>
      </c>
      <c r="L433" s="236">
        <v>1.4939999999999998</v>
      </c>
      <c r="M433" s="235">
        <v>5.6869999999999994</v>
      </c>
      <c r="N433" s="237">
        <v>14.72</v>
      </c>
      <c r="P433" s="25"/>
      <c r="Q433" s="25"/>
      <c r="R433" s="25"/>
      <c r="S433" s="25"/>
      <c r="T433" s="25"/>
      <c r="U433" s="25"/>
      <c r="V433" s="25"/>
      <c r="W433" s="25"/>
      <c r="Z433" s="208"/>
    </row>
    <row r="434" spans="1:26" ht="13.8">
      <c r="A434" s="234" t="s">
        <v>146</v>
      </c>
      <c r="B434" s="234" t="s">
        <v>59</v>
      </c>
      <c r="C434" s="235">
        <v>6.0000000000000001E-3</v>
      </c>
      <c r="D434" s="236">
        <v>8.0000000000000002E-3</v>
      </c>
      <c r="E434" s="235">
        <v>0</v>
      </c>
      <c r="F434" s="236">
        <v>0</v>
      </c>
      <c r="G434" s="235">
        <v>0</v>
      </c>
      <c r="H434" s="236">
        <v>1E-3</v>
      </c>
      <c r="I434" s="235">
        <v>0</v>
      </c>
      <c r="J434" s="236">
        <v>0</v>
      </c>
      <c r="K434" s="235">
        <v>0</v>
      </c>
      <c r="L434" s="236">
        <v>0</v>
      </c>
      <c r="M434" s="235">
        <v>6.0000000000000001E-3</v>
      </c>
      <c r="N434" s="237">
        <v>9.0000000000000011E-3</v>
      </c>
      <c r="P434" s="25">
        <f t="shared" ref="P434:W434" si="450">C434/C$443</f>
        <v>3.875968992248062E-3</v>
      </c>
      <c r="Q434" s="25">
        <f t="shared" si="450"/>
        <v>5.521048999309869E-3</v>
      </c>
      <c r="R434" s="25">
        <f t="shared" si="450"/>
        <v>0</v>
      </c>
      <c r="S434" s="25">
        <f t="shared" si="450"/>
        <v>0</v>
      </c>
      <c r="T434" s="25">
        <f t="shared" si="450"/>
        <v>0</v>
      </c>
      <c r="U434" s="25">
        <f t="shared" si="450"/>
        <v>5.5157198014340876E-4</v>
      </c>
      <c r="V434" s="25">
        <f t="shared" si="450"/>
        <v>0</v>
      </c>
      <c r="W434" s="25">
        <f t="shared" si="450"/>
        <v>0</v>
      </c>
      <c r="Z434" s="208"/>
    </row>
    <row r="435" spans="1:26" ht="13.8">
      <c r="A435" s="229"/>
      <c r="B435" s="238" t="s">
        <v>58</v>
      </c>
      <c r="C435" s="239">
        <v>0.182</v>
      </c>
      <c r="D435" s="240">
        <v>0.254</v>
      </c>
      <c r="E435" s="239">
        <v>0.32</v>
      </c>
      <c r="F435" s="240">
        <v>0.39800000000000002</v>
      </c>
      <c r="G435" s="239">
        <v>0.155</v>
      </c>
      <c r="H435" s="240">
        <v>0.33</v>
      </c>
      <c r="I435" s="239">
        <v>0.19</v>
      </c>
      <c r="J435" s="240">
        <v>0.13800000000000001</v>
      </c>
      <c r="K435" s="239">
        <v>0.27400000000000002</v>
      </c>
      <c r="L435" s="240">
        <v>0.308</v>
      </c>
      <c r="M435" s="239">
        <v>1.121</v>
      </c>
      <c r="N435" s="241">
        <v>1.4280000000000002</v>
      </c>
      <c r="P435" s="25">
        <f t="shared" ref="P435:W435" si="451">C435/C$443</f>
        <v>0.11757105943152454</v>
      </c>
      <c r="Q435" s="25">
        <f t="shared" si="451"/>
        <v>0.17529330572808832</v>
      </c>
      <c r="R435" s="25">
        <f t="shared" si="451"/>
        <v>0.18348623853211007</v>
      </c>
      <c r="S435" s="25">
        <f t="shared" si="451"/>
        <v>0.18755890669180017</v>
      </c>
      <c r="T435" s="25">
        <f t="shared" si="451"/>
        <v>0.11742424242424242</v>
      </c>
      <c r="U435" s="25">
        <f t="shared" si="451"/>
        <v>0.18201875344732488</v>
      </c>
      <c r="V435" s="25">
        <f t="shared" si="451"/>
        <v>0.14126394052044611</v>
      </c>
      <c r="W435" s="25">
        <f t="shared" si="451"/>
        <v>9.7320169252468267E-2</v>
      </c>
      <c r="Z435" s="208"/>
    </row>
    <row r="436" spans="1:26" ht="13.8">
      <c r="A436" s="229"/>
      <c r="B436" s="238" t="s">
        <v>57</v>
      </c>
      <c r="C436" s="239">
        <v>0.498</v>
      </c>
      <c r="D436" s="240">
        <v>0.34699999999999998</v>
      </c>
      <c r="E436" s="239">
        <v>0.64100000000000001</v>
      </c>
      <c r="F436" s="240">
        <v>0.80400000000000005</v>
      </c>
      <c r="G436" s="239">
        <v>0.42199999999999999</v>
      </c>
      <c r="H436" s="240">
        <v>0.56699999999999995</v>
      </c>
      <c r="I436" s="239">
        <v>0.14199999999999999</v>
      </c>
      <c r="J436" s="240">
        <v>0.161</v>
      </c>
      <c r="K436" s="239">
        <v>0.875</v>
      </c>
      <c r="L436" s="240">
        <v>1.125</v>
      </c>
      <c r="M436" s="239">
        <v>2.5779999999999998</v>
      </c>
      <c r="N436" s="241">
        <v>3.004</v>
      </c>
      <c r="P436" s="25">
        <f t="shared" ref="P436:W436" si="452">C436/C$443</f>
        <v>0.32170542635658916</v>
      </c>
      <c r="Q436" s="25">
        <f t="shared" si="452"/>
        <v>0.23947550034506554</v>
      </c>
      <c r="R436" s="25">
        <f t="shared" si="452"/>
        <v>0.36754587155963298</v>
      </c>
      <c r="S436" s="25">
        <f t="shared" si="452"/>
        <v>0.3788878416588124</v>
      </c>
      <c r="T436" s="25">
        <f t="shared" si="452"/>
        <v>0.31969696969696965</v>
      </c>
      <c r="U436" s="25">
        <f t="shared" si="452"/>
        <v>0.31274131274131273</v>
      </c>
      <c r="V436" s="25">
        <f t="shared" si="452"/>
        <v>0.10557620817843866</v>
      </c>
      <c r="W436" s="25">
        <f t="shared" si="452"/>
        <v>0.11354019746121297</v>
      </c>
      <c r="Z436" s="208"/>
    </row>
    <row r="437" spans="1:26" ht="13.8">
      <c r="A437" s="229"/>
      <c r="B437" s="238" t="s">
        <v>61</v>
      </c>
      <c r="C437" s="239">
        <v>0.35699999999999998</v>
      </c>
      <c r="D437" s="240">
        <v>0.25800000000000001</v>
      </c>
      <c r="E437" s="239">
        <v>0.25</v>
      </c>
      <c r="F437" s="240">
        <v>0.439</v>
      </c>
      <c r="G437" s="239">
        <v>0.23499999999999999</v>
      </c>
      <c r="H437" s="240">
        <v>0.215</v>
      </c>
      <c r="I437" s="239">
        <v>0.39300000000000002</v>
      </c>
      <c r="J437" s="240">
        <v>0.34899999999999998</v>
      </c>
      <c r="K437" s="239">
        <v>0.13800000000000001</v>
      </c>
      <c r="L437" s="240">
        <v>0.161</v>
      </c>
      <c r="M437" s="239">
        <v>1.3729999999999998</v>
      </c>
      <c r="N437" s="241">
        <v>1.4220000000000002</v>
      </c>
      <c r="P437" s="25">
        <f t="shared" ref="P437:W437" si="453">C437/C$443</f>
        <v>0.23062015503875968</v>
      </c>
      <c r="Q437" s="25">
        <f t="shared" si="453"/>
        <v>0.17805383022774326</v>
      </c>
      <c r="R437" s="25">
        <f t="shared" si="453"/>
        <v>0.14334862385321098</v>
      </c>
      <c r="S437" s="25">
        <f t="shared" si="453"/>
        <v>0.20688030160226198</v>
      </c>
      <c r="T437" s="25">
        <f t="shared" si="453"/>
        <v>0.17803030303030301</v>
      </c>
      <c r="U437" s="25">
        <f t="shared" si="453"/>
        <v>0.11858797573083288</v>
      </c>
      <c r="V437" s="25">
        <f t="shared" si="453"/>
        <v>0.29219330855018588</v>
      </c>
      <c r="W437" s="25">
        <f t="shared" si="453"/>
        <v>0.24612129760225665</v>
      </c>
      <c r="Z437" s="208"/>
    </row>
    <row r="438" spans="1:26" ht="13.8">
      <c r="A438" s="229"/>
      <c r="B438" s="238" t="s">
        <v>60</v>
      </c>
      <c r="C438" s="239">
        <v>0.105</v>
      </c>
      <c r="D438" s="240">
        <v>3.5000000000000003E-2</v>
      </c>
      <c r="E438" s="239">
        <v>6.6000000000000003E-2</v>
      </c>
      <c r="F438" s="240">
        <v>1.0999999999999999E-2</v>
      </c>
      <c r="G438" s="239">
        <v>2.4E-2</v>
      </c>
      <c r="H438" s="240">
        <v>4.0000000000000001E-3</v>
      </c>
      <c r="I438" s="239">
        <v>0</v>
      </c>
      <c r="J438" s="240">
        <v>0</v>
      </c>
      <c r="K438" s="239">
        <v>4.1000000000000002E-2</v>
      </c>
      <c r="L438" s="240">
        <v>0.01</v>
      </c>
      <c r="M438" s="239">
        <v>0.23599999999999999</v>
      </c>
      <c r="N438" s="241">
        <v>6.0000000000000005E-2</v>
      </c>
      <c r="P438" s="25">
        <f t="shared" ref="P438:W438" si="454">C438/C$443</f>
        <v>6.7829457364341081E-2</v>
      </c>
      <c r="Q438" s="25">
        <f t="shared" si="454"/>
        <v>2.4154589371980676E-2</v>
      </c>
      <c r="R438" s="25">
        <f t="shared" si="454"/>
        <v>3.7844036697247702E-2</v>
      </c>
      <c r="S438" s="25">
        <f t="shared" si="454"/>
        <v>5.1837888784165868E-3</v>
      </c>
      <c r="T438" s="25">
        <f t="shared" si="454"/>
        <v>1.8181818181818181E-2</v>
      </c>
      <c r="U438" s="25">
        <f t="shared" si="454"/>
        <v>2.206287920573635E-3</v>
      </c>
      <c r="V438" s="25">
        <f t="shared" si="454"/>
        <v>0</v>
      </c>
      <c r="W438" s="25">
        <f t="shared" si="454"/>
        <v>0</v>
      </c>
      <c r="Z438" s="208"/>
    </row>
    <row r="439" spans="1:26" ht="13.8">
      <c r="A439" s="229"/>
      <c r="B439" s="238" t="s">
        <v>56</v>
      </c>
      <c r="C439" s="239">
        <v>0.20300000000000001</v>
      </c>
      <c r="D439" s="240">
        <v>0.17499999999999999</v>
      </c>
      <c r="E439" s="239">
        <v>0</v>
      </c>
      <c r="F439" s="240">
        <v>0</v>
      </c>
      <c r="G439" s="239">
        <v>1.7000000000000001E-2</v>
      </c>
      <c r="H439" s="240">
        <v>2.7E-2</v>
      </c>
      <c r="I439" s="239">
        <v>0.34300000000000003</v>
      </c>
      <c r="J439" s="240">
        <v>0.27900000000000003</v>
      </c>
      <c r="K439" s="239">
        <v>0.222</v>
      </c>
      <c r="L439" s="240">
        <v>0.123</v>
      </c>
      <c r="M439" s="239">
        <v>0.78500000000000003</v>
      </c>
      <c r="N439" s="241">
        <v>0.60399999999999998</v>
      </c>
      <c r="P439" s="25">
        <f t="shared" ref="P439:W439" si="455">C439/C$443</f>
        <v>0.13113695090439276</v>
      </c>
      <c r="Q439" s="25">
        <f t="shared" si="455"/>
        <v>0.12077294685990336</v>
      </c>
      <c r="R439" s="25">
        <f t="shared" si="455"/>
        <v>0</v>
      </c>
      <c r="S439" s="25">
        <f t="shared" si="455"/>
        <v>0</v>
      </c>
      <c r="T439" s="25">
        <f t="shared" si="455"/>
        <v>1.2878787878787878E-2</v>
      </c>
      <c r="U439" s="25">
        <f t="shared" si="455"/>
        <v>1.4892443463872036E-2</v>
      </c>
      <c r="V439" s="25">
        <f t="shared" si="455"/>
        <v>0.2550185873605948</v>
      </c>
      <c r="W439" s="25">
        <f t="shared" si="455"/>
        <v>0.19675599435825106</v>
      </c>
      <c r="Z439" s="208"/>
    </row>
    <row r="440" spans="1:26" ht="13.8">
      <c r="A440" s="229"/>
      <c r="B440" s="238" t="s">
        <v>54</v>
      </c>
      <c r="C440" s="239">
        <v>8.1000000000000003E-2</v>
      </c>
      <c r="D440" s="240">
        <v>0.19900000000000001</v>
      </c>
      <c r="E440" s="239">
        <v>7.2999999999999995E-2</v>
      </c>
      <c r="F440" s="240">
        <v>0.126</v>
      </c>
      <c r="G440" s="239">
        <v>5.5E-2</v>
      </c>
      <c r="H440" s="240">
        <v>9.8000000000000004E-2</v>
      </c>
      <c r="I440" s="239">
        <v>8.6999999999999994E-2</v>
      </c>
      <c r="J440" s="240">
        <v>0.216</v>
      </c>
      <c r="K440" s="239">
        <v>0.19900000000000001</v>
      </c>
      <c r="L440" s="240">
        <v>0.123</v>
      </c>
      <c r="M440" s="239">
        <v>0.495</v>
      </c>
      <c r="N440" s="241">
        <v>0.76200000000000001</v>
      </c>
      <c r="P440" s="25">
        <f t="shared" ref="P440:W440" si="456">C440/C$443</f>
        <v>5.232558139534884E-2</v>
      </c>
      <c r="Q440" s="25">
        <f t="shared" si="456"/>
        <v>0.13733609385783299</v>
      </c>
      <c r="R440" s="25">
        <f t="shared" si="456"/>
        <v>4.1857798165137607E-2</v>
      </c>
      <c r="S440" s="25">
        <f t="shared" si="456"/>
        <v>5.9377945334590003E-2</v>
      </c>
      <c r="T440" s="25">
        <f t="shared" si="456"/>
        <v>4.1666666666666664E-2</v>
      </c>
      <c r="U440" s="25">
        <f t="shared" si="456"/>
        <v>5.4054054054054057E-2</v>
      </c>
      <c r="V440" s="25">
        <f t="shared" si="456"/>
        <v>6.4684014869888479E-2</v>
      </c>
      <c r="W440" s="25">
        <f t="shared" si="456"/>
        <v>0.15232722143864597</v>
      </c>
      <c r="Z440" s="208"/>
    </row>
    <row r="441" spans="1:26" ht="13.8">
      <c r="A441" s="229"/>
      <c r="B441" s="238" t="s">
        <v>55</v>
      </c>
      <c r="C441" s="239">
        <v>6.6000000000000003E-2</v>
      </c>
      <c r="D441" s="240">
        <v>0.112</v>
      </c>
      <c r="E441" s="239">
        <v>0.28599999999999998</v>
      </c>
      <c r="F441" s="240">
        <v>0.30499999999999999</v>
      </c>
      <c r="G441" s="239">
        <v>0.183</v>
      </c>
      <c r="H441" s="240">
        <v>0.27100000000000002</v>
      </c>
      <c r="I441" s="239">
        <v>3.9E-2</v>
      </c>
      <c r="J441" s="240">
        <v>4.3999999999999997E-2</v>
      </c>
      <c r="K441" s="239">
        <v>7.4999999999999997E-2</v>
      </c>
      <c r="L441" s="240">
        <v>9.1999999999999998E-2</v>
      </c>
      <c r="M441" s="239">
        <v>0.64899999999999991</v>
      </c>
      <c r="N441" s="241">
        <v>0.82399999999999995</v>
      </c>
      <c r="P441" s="25">
        <f t="shared" ref="P441:W441" si="457">C441/C$443</f>
        <v>4.2635658914728682E-2</v>
      </c>
      <c r="Q441" s="25">
        <f t="shared" si="457"/>
        <v>7.7294685990338161E-2</v>
      </c>
      <c r="R441" s="25">
        <f t="shared" si="457"/>
        <v>0.16399082568807336</v>
      </c>
      <c r="S441" s="25">
        <f t="shared" si="457"/>
        <v>0.14373232799245991</v>
      </c>
      <c r="T441" s="25">
        <f t="shared" si="457"/>
        <v>0.13863636363636361</v>
      </c>
      <c r="U441" s="25">
        <f t="shared" si="457"/>
        <v>0.14947600661886379</v>
      </c>
      <c r="V441" s="25">
        <f t="shared" si="457"/>
        <v>2.8996282527881043E-2</v>
      </c>
      <c r="W441" s="25">
        <f t="shared" si="457"/>
        <v>3.1029619181946397E-2</v>
      </c>
      <c r="Z441" s="208"/>
    </row>
    <row r="442" spans="1:26" ht="13.8">
      <c r="A442" s="229"/>
      <c r="B442" s="238" t="s">
        <v>53</v>
      </c>
      <c r="C442" s="239">
        <v>0.05</v>
      </c>
      <c r="D442" s="240">
        <v>6.0999999999999999E-2</v>
      </c>
      <c r="E442" s="239">
        <v>0.108</v>
      </c>
      <c r="F442" s="240">
        <v>3.9E-2</v>
      </c>
      <c r="G442" s="239">
        <v>0.22900000000000001</v>
      </c>
      <c r="H442" s="240">
        <v>0.3</v>
      </c>
      <c r="I442" s="239">
        <v>0.151</v>
      </c>
      <c r="J442" s="240">
        <v>0.23100000000000001</v>
      </c>
      <c r="K442" s="239">
        <v>9.5000000000000001E-2</v>
      </c>
      <c r="L442" s="240">
        <v>0.11700000000000001</v>
      </c>
      <c r="M442" s="239">
        <v>0.63300000000000001</v>
      </c>
      <c r="N442" s="241">
        <v>0.748</v>
      </c>
      <c r="P442" s="25">
        <f t="shared" ref="P442:W442" si="458">C442/C$443</f>
        <v>3.2299741602067188E-2</v>
      </c>
      <c r="Q442" s="25">
        <f t="shared" si="458"/>
        <v>4.2097998619737745E-2</v>
      </c>
      <c r="R442" s="25">
        <f t="shared" si="458"/>
        <v>6.1926605504587146E-2</v>
      </c>
      <c r="S442" s="25">
        <f t="shared" si="458"/>
        <v>1.8378887841658809E-2</v>
      </c>
      <c r="T442" s="25">
        <f t="shared" si="458"/>
        <v>0.17348484848484849</v>
      </c>
      <c r="U442" s="25">
        <f t="shared" si="458"/>
        <v>0.16547159404302261</v>
      </c>
      <c r="V442" s="25">
        <f t="shared" si="458"/>
        <v>0.11226765799256505</v>
      </c>
      <c r="W442" s="25">
        <f t="shared" si="458"/>
        <v>0.16290550070521861</v>
      </c>
      <c r="Z442" s="208"/>
    </row>
    <row r="443" spans="1:26" ht="13.8">
      <c r="A443" s="234" t="s">
        <v>2576</v>
      </c>
      <c r="B443" s="225"/>
      <c r="C443" s="235">
        <v>1.548</v>
      </c>
      <c r="D443" s="236">
        <v>1.4490000000000001</v>
      </c>
      <c r="E443" s="235">
        <v>1.7440000000000002</v>
      </c>
      <c r="F443" s="236">
        <v>2.1220000000000003</v>
      </c>
      <c r="G443" s="235">
        <v>1.32</v>
      </c>
      <c r="H443" s="236">
        <v>1.8129999999999999</v>
      </c>
      <c r="I443" s="235">
        <v>1.345</v>
      </c>
      <c r="J443" s="236">
        <v>1.4180000000000001</v>
      </c>
      <c r="K443" s="235">
        <v>1.9189999999999998</v>
      </c>
      <c r="L443" s="236">
        <v>2.0590000000000002</v>
      </c>
      <c r="M443" s="235">
        <v>7.8759999999999994</v>
      </c>
      <c r="N443" s="237">
        <v>8.8609999999999989</v>
      </c>
      <c r="P443" s="25"/>
      <c r="Q443" s="25"/>
      <c r="R443" s="25"/>
      <c r="S443" s="25"/>
      <c r="T443" s="25"/>
      <c r="U443" s="25"/>
      <c r="V443" s="25"/>
      <c r="W443" s="25"/>
      <c r="Z443" s="208"/>
    </row>
    <row r="444" spans="1:26" ht="13.8">
      <c r="A444" s="234" t="s">
        <v>147</v>
      </c>
      <c r="B444" s="234" t="s">
        <v>59</v>
      </c>
      <c r="C444" s="235">
        <v>0</v>
      </c>
      <c r="D444" s="236">
        <v>0</v>
      </c>
      <c r="E444" s="235">
        <v>0</v>
      </c>
      <c r="F444" s="236">
        <v>0</v>
      </c>
      <c r="G444" s="235">
        <v>0</v>
      </c>
      <c r="H444" s="236">
        <v>0</v>
      </c>
      <c r="I444" s="235">
        <v>0</v>
      </c>
      <c r="J444" s="236">
        <v>0</v>
      </c>
      <c r="K444" s="235">
        <v>0</v>
      </c>
      <c r="L444" s="236">
        <v>0</v>
      </c>
      <c r="M444" s="235">
        <v>0</v>
      </c>
      <c r="N444" s="237">
        <v>0</v>
      </c>
      <c r="P444" s="25">
        <f t="shared" ref="P444:W444" si="459">C444/C$453</f>
        <v>0</v>
      </c>
      <c r="Q444" s="25">
        <f t="shared" si="459"/>
        <v>0</v>
      </c>
      <c r="R444" s="25">
        <f t="shared" si="459"/>
        <v>0</v>
      </c>
      <c r="S444" s="25">
        <f t="shared" si="459"/>
        <v>0</v>
      </c>
      <c r="T444" s="25">
        <f t="shared" si="459"/>
        <v>0</v>
      </c>
      <c r="U444" s="25">
        <f t="shared" si="459"/>
        <v>0</v>
      </c>
      <c r="V444" s="25">
        <f t="shared" si="459"/>
        <v>0</v>
      </c>
      <c r="W444" s="25">
        <f t="shared" si="459"/>
        <v>0</v>
      </c>
      <c r="Z444" s="208"/>
    </row>
    <row r="445" spans="1:26" ht="13.8">
      <c r="A445" s="229"/>
      <c r="B445" s="238" t="s">
        <v>58</v>
      </c>
      <c r="C445" s="239">
        <v>5.0000000000000001E-3</v>
      </c>
      <c r="D445" s="240">
        <v>7.0000000000000001E-3</v>
      </c>
      <c r="E445" s="239">
        <v>0</v>
      </c>
      <c r="F445" s="240">
        <v>0</v>
      </c>
      <c r="G445" s="239">
        <v>4.8000000000000001E-2</v>
      </c>
      <c r="H445" s="240">
        <v>0.153</v>
      </c>
      <c r="I445" s="239">
        <v>0</v>
      </c>
      <c r="J445" s="240">
        <v>0</v>
      </c>
      <c r="K445" s="239">
        <v>1.7000000000000001E-2</v>
      </c>
      <c r="L445" s="240">
        <v>0.10199999999999999</v>
      </c>
      <c r="M445" s="239">
        <v>7.0000000000000007E-2</v>
      </c>
      <c r="N445" s="241">
        <v>0.26200000000000001</v>
      </c>
      <c r="P445" s="25">
        <f t="shared" ref="P445:W445" si="460">C445/C$453</f>
        <v>2.1739130434782612E-2</v>
      </c>
      <c r="Q445" s="25">
        <f t="shared" si="460"/>
        <v>1.5118790496760261E-2</v>
      </c>
      <c r="R445" s="25">
        <f t="shared" si="460"/>
        <v>0</v>
      </c>
      <c r="S445" s="25">
        <f t="shared" si="460"/>
        <v>0</v>
      </c>
      <c r="T445" s="25">
        <f t="shared" si="460"/>
        <v>0.30769230769230771</v>
      </c>
      <c r="U445" s="25">
        <f t="shared" si="460"/>
        <v>0.40691489361702127</v>
      </c>
      <c r="V445" s="25">
        <f t="shared" si="460"/>
        <v>0</v>
      </c>
      <c r="W445" s="25">
        <f t="shared" si="460"/>
        <v>0</v>
      </c>
      <c r="Z445" s="208"/>
    </row>
    <row r="446" spans="1:26" ht="13.8">
      <c r="A446" s="229"/>
      <c r="B446" s="238" t="s">
        <v>57</v>
      </c>
      <c r="C446" s="239">
        <v>6.0000000000000001E-3</v>
      </c>
      <c r="D446" s="240">
        <v>7.0000000000000001E-3</v>
      </c>
      <c r="E446" s="239">
        <v>0.13500000000000001</v>
      </c>
      <c r="F446" s="240">
        <v>0.16700000000000001</v>
      </c>
      <c r="G446" s="239">
        <v>6.0000000000000001E-3</v>
      </c>
      <c r="H446" s="240">
        <v>0.01</v>
      </c>
      <c r="I446" s="239">
        <v>8.0000000000000002E-3</v>
      </c>
      <c r="J446" s="240">
        <v>2.8000000000000001E-2</v>
      </c>
      <c r="K446" s="239">
        <v>7.0000000000000001E-3</v>
      </c>
      <c r="L446" s="240">
        <v>4.0000000000000001E-3</v>
      </c>
      <c r="M446" s="239">
        <v>0.16200000000000003</v>
      </c>
      <c r="N446" s="241">
        <v>0.21600000000000003</v>
      </c>
      <c r="P446" s="25">
        <f t="shared" ref="P446:W446" si="461">C446/C$453</f>
        <v>2.6086956521739132E-2</v>
      </c>
      <c r="Q446" s="25">
        <f t="shared" si="461"/>
        <v>1.5118790496760261E-2</v>
      </c>
      <c r="R446" s="25">
        <f t="shared" si="461"/>
        <v>0.34974093264248707</v>
      </c>
      <c r="S446" s="25">
        <f t="shared" si="461"/>
        <v>0.28892733564013839</v>
      </c>
      <c r="T446" s="25">
        <f t="shared" si="461"/>
        <v>3.8461538461538464E-2</v>
      </c>
      <c r="U446" s="25">
        <f t="shared" si="461"/>
        <v>2.6595744680851064E-2</v>
      </c>
      <c r="V446" s="25">
        <f t="shared" si="461"/>
        <v>5.2631578947368411E-2</v>
      </c>
      <c r="W446" s="25">
        <f t="shared" si="461"/>
        <v>8.6956521739130446E-2</v>
      </c>
      <c r="Z446" s="208"/>
    </row>
    <row r="447" spans="1:26" ht="13.8">
      <c r="A447" s="229"/>
      <c r="B447" s="238" t="s">
        <v>61</v>
      </c>
      <c r="C447" s="239">
        <v>3.3000000000000002E-2</v>
      </c>
      <c r="D447" s="240">
        <v>3.5999999999999997E-2</v>
      </c>
      <c r="E447" s="239">
        <v>0</v>
      </c>
      <c r="F447" s="240">
        <v>0</v>
      </c>
      <c r="G447" s="239">
        <v>5.0000000000000001E-3</v>
      </c>
      <c r="H447" s="240">
        <v>8.9999999999999993E-3</v>
      </c>
      <c r="I447" s="239">
        <v>1E-3</v>
      </c>
      <c r="J447" s="240">
        <v>0</v>
      </c>
      <c r="K447" s="239">
        <v>2.5999999999999999E-2</v>
      </c>
      <c r="L447" s="240">
        <v>3.7999999999999999E-2</v>
      </c>
      <c r="M447" s="239">
        <v>6.5000000000000002E-2</v>
      </c>
      <c r="N447" s="241">
        <v>8.299999999999999E-2</v>
      </c>
      <c r="P447" s="25">
        <f t="shared" ref="P447:W447" si="462">C447/C$453</f>
        <v>0.14347826086956522</v>
      </c>
      <c r="Q447" s="25">
        <f t="shared" si="462"/>
        <v>7.775377969762419E-2</v>
      </c>
      <c r="R447" s="25">
        <f t="shared" si="462"/>
        <v>0</v>
      </c>
      <c r="S447" s="25">
        <f t="shared" si="462"/>
        <v>0</v>
      </c>
      <c r="T447" s="25">
        <f t="shared" si="462"/>
        <v>3.2051282051282055E-2</v>
      </c>
      <c r="U447" s="25">
        <f t="shared" si="462"/>
        <v>2.3936170212765957E-2</v>
      </c>
      <c r="V447" s="25">
        <f t="shared" si="462"/>
        <v>6.5789473684210514E-3</v>
      </c>
      <c r="W447" s="25">
        <f t="shared" si="462"/>
        <v>0</v>
      </c>
      <c r="Z447" s="208"/>
    </row>
    <row r="448" spans="1:26" ht="13.8">
      <c r="A448" s="229"/>
      <c r="B448" s="238" t="s">
        <v>60</v>
      </c>
      <c r="C448" s="239">
        <v>0</v>
      </c>
      <c r="D448" s="240">
        <v>0</v>
      </c>
      <c r="E448" s="239">
        <v>6.7000000000000004E-2</v>
      </c>
      <c r="F448" s="240">
        <v>1.2999999999999999E-2</v>
      </c>
      <c r="G448" s="239">
        <v>0</v>
      </c>
      <c r="H448" s="240">
        <v>0</v>
      </c>
      <c r="I448" s="239">
        <v>6.0000000000000001E-3</v>
      </c>
      <c r="J448" s="240">
        <v>8.0000000000000002E-3</v>
      </c>
      <c r="K448" s="239">
        <v>1E-3</v>
      </c>
      <c r="L448" s="240">
        <v>2E-3</v>
      </c>
      <c r="M448" s="239">
        <v>7.400000000000001E-2</v>
      </c>
      <c r="N448" s="241">
        <v>2.3E-2</v>
      </c>
      <c r="P448" s="25">
        <f t="shared" ref="P448:W448" si="463">C448/C$453</f>
        <v>0</v>
      </c>
      <c r="Q448" s="25">
        <f t="shared" si="463"/>
        <v>0</v>
      </c>
      <c r="R448" s="25">
        <f t="shared" si="463"/>
        <v>0.17357512953367876</v>
      </c>
      <c r="S448" s="25">
        <f t="shared" si="463"/>
        <v>2.2491349480968856E-2</v>
      </c>
      <c r="T448" s="25">
        <f t="shared" si="463"/>
        <v>0</v>
      </c>
      <c r="U448" s="25">
        <f t="shared" si="463"/>
        <v>0</v>
      </c>
      <c r="V448" s="25">
        <f t="shared" si="463"/>
        <v>3.9473684210526314E-2</v>
      </c>
      <c r="W448" s="25">
        <f t="shared" si="463"/>
        <v>2.4844720496894415E-2</v>
      </c>
      <c r="Z448" s="208"/>
    </row>
    <row r="449" spans="1:26" ht="13.8">
      <c r="A449" s="229"/>
      <c r="B449" s="238" t="s">
        <v>56</v>
      </c>
      <c r="C449" s="239">
        <v>0</v>
      </c>
      <c r="D449" s="240">
        <v>0</v>
      </c>
      <c r="E449" s="239">
        <v>0</v>
      </c>
      <c r="F449" s="240">
        <v>0</v>
      </c>
      <c r="G449" s="239">
        <v>0</v>
      </c>
      <c r="H449" s="240">
        <v>0</v>
      </c>
      <c r="I449" s="239">
        <v>0</v>
      </c>
      <c r="J449" s="240">
        <v>0</v>
      </c>
      <c r="K449" s="239">
        <v>0</v>
      </c>
      <c r="L449" s="240">
        <v>0</v>
      </c>
      <c r="M449" s="239">
        <v>0</v>
      </c>
      <c r="N449" s="241">
        <v>0</v>
      </c>
      <c r="P449" s="25">
        <f t="shared" ref="P449:W449" si="464">C449/C$453</f>
        <v>0</v>
      </c>
      <c r="Q449" s="25">
        <f t="shared" si="464"/>
        <v>0</v>
      </c>
      <c r="R449" s="25">
        <f t="shared" si="464"/>
        <v>0</v>
      </c>
      <c r="S449" s="25">
        <f t="shared" si="464"/>
        <v>0</v>
      </c>
      <c r="T449" s="25">
        <f t="shared" si="464"/>
        <v>0</v>
      </c>
      <c r="U449" s="25">
        <f t="shared" si="464"/>
        <v>0</v>
      </c>
      <c r="V449" s="25">
        <f t="shared" si="464"/>
        <v>0</v>
      </c>
      <c r="W449" s="25">
        <f t="shared" si="464"/>
        <v>0</v>
      </c>
      <c r="Z449" s="208"/>
    </row>
    <row r="450" spans="1:26" ht="13.8">
      <c r="A450" s="229"/>
      <c r="B450" s="238" t="s">
        <v>54</v>
      </c>
      <c r="C450" s="239">
        <v>0.186</v>
      </c>
      <c r="D450" s="240">
        <v>0.41299999999999998</v>
      </c>
      <c r="E450" s="239">
        <v>0.17499999999999999</v>
      </c>
      <c r="F450" s="240">
        <v>0.38200000000000001</v>
      </c>
      <c r="G450" s="239">
        <v>7.5999999999999998E-2</v>
      </c>
      <c r="H450" s="240">
        <v>0.17799999999999999</v>
      </c>
      <c r="I450" s="239">
        <v>0.13700000000000001</v>
      </c>
      <c r="J450" s="240">
        <v>0.28599999999999998</v>
      </c>
      <c r="K450" s="239">
        <v>8.3000000000000004E-2</v>
      </c>
      <c r="L450" s="240">
        <v>0.13100000000000001</v>
      </c>
      <c r="M450" s="239">
        <v>0.65700000000000003</v>
      </c>
      <c r="N450" s="241">
        <v>1.39</v>
      </c>
      <c r="P450" s="25">
        <f t="shared" ref="P450:W450" si="465">C450/C$453</f>
        <v>0.80869565217391315</v>
      </c>
      <c r="Q450" s="25">
        <f t="shared" si="465"/>
        <v>0.89200863930885532</v>
      </c>
      <c r="R450" s="25">
        <f t="shared" si="465"/>
        <v>0.45336787564766834</v>
      </c>
      <c r="S450" s="25">
        <f t="shared" si="465"/>
        <v>0.66089965397923867</v>
      </c>
      <c r="T450" s="25">
        <f t="shared" si="465"/>
        <v>0.48717948717948717</v>
      </c>
      <c r="U450" s="25">
        <f t="shared" si="465"/>
        <v>0.47340425531914893</v>
      </c>
      <c r="V450" s="25">
        <f t="shared" si="465"/>
        <v>0.90131578947368418</v>
      </c>
      <c r="W450" s="25">
        <f t="shared" si="465"/>
        <v>0.88819875776397517</v>
      </c>
      <c r="Z450" s="208"/>
    </row>
    <row r="451" spans="1:26" ht="13.8">
      <c r="A451" s="229"/>
      <c r="B451" s="238" t="s">
        <v>55</v>
      </c>
      <c r="C451" s="239">
        <v>0</v>
      </c>
      <c r="D451" s="240">
        <v>0</v>
      </c>
      <c r="E451" s="239">
        <v>8.9999999999999993E-3</v>
      </c>
      <c r="F451" s="240">
        <v>1.6E-2</v>
      </c>
      <c r="G451" s="239">
        <v>0</v>
      </c>
      <c r="H451" s="240">
        <v>0</v>
      </c>
      <c r="I451" s="239">
        <v>0</v>
      </c>
      <c r="J451" s="240">
        <v>0</v>
      </c>
      <c r="K451" s="239">
        <v>0</v>
      </c>
      <c r="L451" s="240">
        <v>0</v>
      </c>
      <c r="M451" s="239">
        <v>8.9999999999999993E-3</v>
      </c>
      <c r="N451" s="241">
        <v>1.6E-2</v>
      </c>
      <c r="P451" s="25">
        <f t="shared" ref="P451:W451" si="466">C451/C$453</f>
        <v>0</v>
      </c>
      <c r="Q451" s="25">
        <f t="shared" si="466"/>
        <v>0</v>
      </c>
      <c r="R451" s="25">
        <f t="shared" si="466"/>
        <v>2.3316062176165799E-2</v>
      </c>
      <c r="S451" s="25">
        <f t="shared" si="466"/>
        <v>2.7681660899653977E-2</v>
      </c>
      <c r="T451" s="25">
        <f t="shared" si="466"/>
        <v>0</v>
      </c>
      <c r="U451" s="25">
        <f t="shared" si="466"/>
        <v>0</v>
      </c>
      <c r="V451" s="25">
        <f t="shared" si="466"/>
        <v>0</v>
      </c>
      <c r="W451" s="25">
        <f t="shared" si="466"/>
        <v>0</v>
      </c>
      <c r="Z451" s="208"/>
    </row>
    <row r="452" spans="1:26" ht="13.8">
      <c r="A452" s="229"/>
      <c r="B452" s="238" t="s">
        <v>53</v>
      </c>
      <c r="C452" s="239">
        <v>0</v>
      </c>
      <c r="D452" s="240">
        <v>0</v>
      </c>
      <c r="E452" s="239">
        <v>0</v>
      </c>
      <c r="F452" s="240">
        <v>0</v>
      </c>
      <c r="G452" s="239">
        <v>2.1000000000000001E-2</v>
      </c>
      <c r="H452" s="240">
        <v>2.5999999999999999E-2</v>
      </c>
      <c r="I452" s="239">
        <v>0</v>
      </c>
      <c r="J452" s="240">
        <v>0</v>
      </c>
      <c r="K452" s="239">
        <v>0</v>
      </c>
      <c r="L452" s="240">
        <v>0</v>
      </c>
      <c r="M452" s="239">
        <v>2.1000000000000001E-2</v>
      </c>
      <c r="N452" s="241">
        <v>2.5999999999999999E-2</v>
      </c>
      <c r="P452" s="25">
        <f t="shared" ref="P452:W452" si="467">C452/C$453</f>
        <v>0</v>
      </c>
      <c r="Q452" s="25">
        <f t="shared" si="467"/>
        <v>0</v>
      </c>
      <c r="R452" s="25">
        <f t="shared" si="467"/>
        <v>0</v>
      </c>
      <c r="S452" s="25">
        <f t="shared" si="467"/>
        <v>0</v>
      </c>
      <c r="T452" s="25">
        <f t="shared" si="467"/>
        <v>0.13461538461538464</v>
      </c>
      <c r="U452" s="25">
        <f t="shared" si="467"/>
        <v>6.9148936170212769E-2</v>
      </c>
      <c r="V452" s="25">
        <f t="shared" si="467"/>
        <v>0</v>
      </c>
      <c r="W452" s="25">
        <f t="shared" si="467"/>
        <v>0</v>
      </c>
      <c r="Z452" s="208"/>
    </row>
    <row r="453" spans="1:26" ht="13.8">
      <c r="A453" s="234" t="s">
        <v>2577</v>
      </c>
      <c r="B453" s="225"/>
      <c r="C453" s="235">
        <v>0.22999999999999998</v>
      </c>
      <c r="D453" s="236">
        <v>0.46299999999999997</v>
      </c>
      <c r="E453" s="235">
        <v>0.38600000000000001</v>
      </c>
      <c r="F453" s="236">
        <v>0.57800000000000007</v>
      </c>
      <c r="G453" s="235">
        <v>0.156</v>
      </c>
      <c r="H453" s="236">
        <v>0.376</v>
      </c>
      <c r="I453" s="235">
        <v>0.15200000000000002</v>
      </c>
      <c r="J453" s="236">
        <v>0.32199999999999995</v>
      </c>
      <c r="K453" s="235">
        <v>0.13400000000000001</v>
      </c>
      <c r="L453" s="236">
        <v>0.27700000000000002</v>
      </c>
      <c r="M453" s="235">
        <v>1.0579999999999998</v>
      </c>
      <c r="N453" s="237">
        <v>2.016</v>
      </c>
      <c r="P453" s="25"/>
      <c r="Q453" s="25"/>
      <c r="R453" s="25"/>
      <c r="S453" s="25"/>
      <c r="T453" s="25"/>
      <c r="U453" s="25"/>
      <c r="V453" s="25"/>
      <c r="W453" s="25"/>
      <c r="Z453" s="208"/>
    </row>
    <row r="454" spans="1:26" ht="13.8">
      <c r="A454" s="234" t="s">
        <v>148</v>
      </c>
      <c r="B454" s="234" t="s">
        <v>59</v>
      </c>
      <c r="C454" s="235">
        <v>0</v>
      </c>
      <c r="D454" s="236">
        <v>0</v>
      </c>
      <c r="E454" s="235">
        <v>0</v>
      </c>
      <c r="F454" s="236">
        <v>0</v>
      </c>
      <c r="G454" s="235">
        <v>0</v>
      </c>
      <c r="H454" s="236">
        <v>0</v>
      </c>
      <c r="I454" s="235">
        <v>0</v>
      </c>
      <c r="J454" s="236">
        <v>0</v>
      </c>
      <c r="K454" s="235">
        <v>0</v>
      </c>
      <c r="L454" s="236">
        <v>0</v>
      </c>
      <c r="M454" s="235">
        <v>0</v>
      </c>
      <c r="N454" s="237">
        <v>0</v>
      </c>
      <c r="P454" s="25">
        <f t="shared" ref="P454:W454" si="468">C454/C$463</f>
        <v>0</v>
      </c>
      <c r="Q454" s="25">
        <f t="shared" si="468"/>
        <v>0</v>
      </c>
      <c r="R454" s="25">
        <f t="shared" si="468"/>
        <v>0</v>
      </c>
      <c r="S454" s="25">
        <f t="shared" si="468"/>
        <v>0</v>
      </c>
      <c r="T454" s="25">
        <f t="shared" si="468"/>
        <v>0</v>
      </c>
      <c r="U454" s="25">
        <f t="shared" si="468"/>
        <v>0</v>
      </c>
      <c r="V454" s="25">
        <f t="shared" si="468"/>
        <v>0</v>
      </c>
      <c r="W454" s="25">
        <f t="shared" si="468"/>
        <v>0</v>
      </c>
      <c r="Z454" s="208"/>
    </row>
    <row r="455" spans="1:26" ht="13.8">
      <c r="A455" s="229"/>
      <c r="B455" s="238" t="s">
        <v>58</v>
      </c>
      <c r="C455" s="239">
        <v>5.5E-2</v>
      </c>
      <c r="D455" s="240">
        <v>0.183</v>
      </c>
      <c r="E455" s="239">
        <v>1.0999999999999999E-2</v>
      </c>
      <c r="F455" s="240">
        <v>3.2000000000000001E-2</v>
      </c>
      <c r="G455" s="239">
        <v>8.9999999999999993E-3</v>
      </c>
      <c r="H455" s="240">
        <v>1.7999999999999999E-2</v>
      </c>
      <c r="I455" s="239">
        <v>7.2999999999999995E-2</v>
      </c>
      <c r="J455" s="240">
        <v>0.38400000000000001</v>
      </c>
      <c r="K455" s="239">
        <v>0.27500000000000002</v>
      </c>
      <c r="L455" s="240">
        <v>1.052</v>
      </c>
      <c r="M455" s="239">
        <v>0.42300000000000004</v>
      </c>
      <c r="N455" s="241">
        <v>1.669</v>
      </c>
      <c r="P455" s="25">
        <f t="shared" ref="P455:W455" si="469">C455/C$463</f>
        <v>7.6388888888888895E-2</v>
      </c>
      <c r="Q455" s="25">
        <f t="shared" si="469"/>
        <v>0.1281512605042017</v>
      </c>
      <c r="R455" s="25">
        <f t="shared" si="469"/>
        <v>0.13580246913580246</v>
      </c>
      <c r="S455" s="25">
        <f t="shared" si="469"/>
        <v>0.26890756302521013</v>
      </c>
      <c r="T455" s="25">
        <f t="shared" si="469"/>
        <v>9.4736842105263147E-2</v>
      </c>
      <c r="U455" s="25">
        <f t="shared" si="469"/>
        <v>6.3157894736842093E-2</v>
      </c>
      <c r="V455" s="25">
        <f t="shared" si="469"/>
        <v>0.51773049645390068</v>
      </c>
      <c r="W455" s="25">
        <f t="shared" si="469"/>
        <v>0.61146496815286611</v>
      </c>
      <c r="Z455" s="208"/>
    </row>
    <row r="456" spans="1:26" ht="13.8">
      <c r="A456" s="229"/>
      <c r="B456" s="238" t="s">
        <v>57</v>
      </c>
      <c r="C456" s="239">
        <v>0.437</v>
      </c>
      <c r="D456" s="240">
        <v>0.38300000000000001</v>
      </c>
      <c r="E456" s="239">
        <v>4.2000000000000003E-2</v>
      </c>
      <c r="F456" s="240">
        <v>1.2999999999999999E-2</v>
      </c>
      <c r="G456" s="239">
        <v>7.0000000000000001E-3</v>
      </c>
      <c r="H456" s="240">
        <v>1.7999999999999999E-2</v>
      </c>
      <c r="I456" s="239">
        <v>4.0000000000000001E-3</v>
      </c>
      <c r="J456" s="240">
        <v>1.2E-2</v>
      </c>
      <c r="K456" s="239">
        <v>2.9000000000000001E-2</v>
      </c>
      <c r="L456" s="240">
        <v>5.8999999999999997E-2</v>
      </c>
      <c r="M456" s="239">
        <v>0.51900000000000002</v>
      </c>
      <c r="N456" s="241">
        <v>0.48500000000000004</v>
      </c>
      <c r="P456" s="25">
        <f t="shared" ref="P456:W456" si="470">C456/C$463</f>
        <v>0.60694444444444451</v>
      </c>
      <c r="Q456" s="25">
        <f t="shared" si="470"/>
        <v>0.26820728291316526</v>
      </c>
      <c r="R456" s="25">
        <f t="shared" si="470"/>
        <v>0.51851851851851849</v>
      </c>
      <c r="S456" s="25">
        <f t="shared" si="470"/>
        <v>0.1092436974789916</v>
      </c>
      <c r="T456" s="25">
        <f t="shared" si="470"/>
        <v>7.3684210526315796E-2</v>
      </c>
      <c r="U456" s="25">
        <f t="shared" si="470"/>
        <v>6.3157894736842093E-2</v>
      </c>
      <c r="V456" s="25">
        <f t="shared" si="470"/>
        <v>2.8368794326241134E-2</v>
      </c>
      <c r="W456" s="25">
        <f t="shared" si="470"/>
        <v>1.9108280254777066E-2</v>
      </c>
      <c r="Z456" s="208"/>
    </row>
    <row r="457" spans="1:26" ht="13.8">
      <c r="A457" s="229"/>
      <c r="B457" s="238" t="s">
        <v>61</v>
      </c>
      <c r="C457" s="239">
        <v>6.0000000000000001E-3</v>
      </c>
      <c r="D457" s="240">
        <v>1.2E-2</v>
      </c>
      <c r="E457" s="239">
        <v>0</v>
      </c>
      <c r="F457" s="240">
        <v>0</v>
      </c>
      <c r="G457" s="239">
        <v>0.02</v>
      </c>
      <c r="H457" s="240">
        <v>8.5999999999999993E-2</v>
      </c>
      <c r="I457" s="239">
        <v>4.0000000000000001E-3</v>
      </c>
      <c r="J457" s="240">
        <v>6.0000000000000001E-3</v>
      </c>
      <c r="K457" s="239">
        <v>0</v>
      </c>
      <c r="L457" s="240">
        <v>0</v>
      </c>
      <c r="M457" s="239">
        <v>3.0000000000000002E-2</v>
      </c>
      <c r="N457" s="241">
        <v>0.104</v>
      </c>
      <c r="P457" s="25">
        <f t="shared" ref="P457:W457" si="471">C457/C$463</f>
        <v>8.3333333333333332E-3</v>
      </c>
      <c r="Q457" s="25">
        <f t="shared" si="471"/>
        <v>8.4033613445378165E-3</v>
      </c>
      <c r="R457" s="25">
        <f t="shared" si="471"/>
        <v>0</v>
      </c>
      <c r="S457" s="25">
        <f t="shared" si="471"/>
        <v>0</v>
      </c>
      <c r="T457" s="25">
        <f t="shared" si="471"/>
        <v>0.21052631578947367</v>
      </c>
      <c r="U457" s="25">
        <f t="shared" si="471"/>
        <v>0.30175438596491222</v>
      </c>
      <c r="V457" s="25">
        <f t="shared" si="471"/>
        <v>2.8368794326241134E-2</v>
      </c>
      <c r="W457" s="25">
        <f t="shared" si="471"/>
        <v>9.5541401273885329E-3</v>
      </c>
      <c r="Z457" s="208"/>
    </row>
    <row r="458" spans="1:26" ht="13.8">
      <c r="A458" s="229"/>
      <c r="B458" s="238" t="s">
        <v>60</v>
      </c>
      <c r="C458" s="239">
        <v>0</v>
      </c>
      <c r="D458" s="240">
        <v>0</v>
      </c>
      <c r="E458" s="239">
        <v>0</v>
      </c>
      <c r="F458" s="240">
        <v>0</v>
      </c>
      <c r="G458" s="239">
        <v>0</v>
      </c>
      <c r="H458" s="240">
        <v>0</v>
      </c>
      <c r="I458" s="239">
        <v>8.0000000000000002E-3</v>
      </c>
      <c r="J458" s="240">
        <v>3.4000000000000002E-2</v>
      </c>
      <c r="K458" s="239">
        <v>0</v>
      </c>
      <c r="L458" s="240">
        <v>0</v>
      </c>
      <c r="M458" s="239">
        <v>8.0000000000000002E-3</v>
      </c>
      <c r="N458" s="241">
        <v>3.4000000000000002E-2</v>
      </c>
      <c r="P458" s="25">
        <f t="shared" ref="P458:W458" si="472">C458/C$463</f>
        <v>0</v>
      </c>
      <c r="Q458" s="25">
        <f t="shared" si="472"/>
        <v>0</v>
      </c>
      <c r="R458" s="25">
        <f t="shared" si="472"/>
        <v>0</v>
      </c>
      <c r="S458" s="25">
        <f t="shared" si="472"/>
        <v>0</v>
      </c>
      <c r="T458" s="25">
        <f t="shared" si="472"/>
        <v>0</v>
      </c>
      <c r="U458" s="25">
        <f t="shared" si="472"/>
        <v>0</v>
      </c>
      <c r="V458" s="25">
        <f t="shared" si="472"/>
        <v>5.6737588652482268E-2</v>
      </c>
      <c r="W458" s="25">
        <f t="shared" si="472"/>
        <v>5.4140127388535027E-2</v>
      </c>
      <c r="Z458" s="208"/>
    </row>
    <row r="459" spans="1:26" ht="13.8">
      <c r="A459" s="229"/>
      <c r="B459" s="238" t="s">
        <v>56</v>
      </c>
      <c r="C459" s="239">
        <v>0</v>
      </c>
      <c r="D459" s="240">
        <v>0</v>
      </c>
      <c r="E459" s="239">
        <v>0</v>
      </c>
      <c r="F459" s="240">
        <v>0</v>
      </c>
      <c r="G459" s="239">
        <v>0</v>
      </c>
      <c r="H459" s="240">
        <v>0</v>
      </c>
      <c r="I459" s="239">
        <v>0</v>
      </c>
      <c r="J459" s="240">
        <v>0</v>
      </c>
      <c r="K459" s="239">
        <v>0</v>
      </c>
      <c r="L459" s="240">
        <v>0</v>
      </c>
      <c r="M459" s="239">
        <v>0</v>
      </c>
      <c r="N459" s="241">
        <v>0</v>
      </c>
      <c r="P459" s="25">
        <f t="shared" ref="P459:W459" si="473">C459/C$463</f>
        <v>0</v>
      </c>
      <c r="Q459" s="25">
        <f t="shared" si="473"/>
        <v>0</v>
      </c>
      <c r="R459" s="25">
        <f t="shared" si="473"/>
        <v>0</v>
      </c>
      <c r="S459" s="25">
        <f t="shared" si="473"/>
        <v>0</v>
      </c>
      <c r="T459" s="25">
        <f t="shared" si="473"/>
        <v>0</v>
      </c>
      <c r="U459" s="25">
        <f t="shared" si="473"/>
        <v>0</v>
      </c>
      <c r="V459" s="25">
        <f t="shared" si="473"/>
        <v>0</v>
      </c>
      <c r="W459" s="25">
        <f t="shared" si="473"/>
        <v>0</v>
      </c>
      <c r="Z459" s="208"/>
    </row>
    <row r="460" spans="1:26" ht="13.8">
      <c r="A460" s="229"/>
      <c r="B460" s="238" t="s">
        <v>54</v>
      </c>
      <c r="C460" s="239">
        <v>0.222</v>
      </c>
      <c r="D460" s="240">
        <v>0.85</v>
      </c>
      <c r="E460" s="239">
        <v>2.8000000000000001E-2</v>
      </c>
      <c r="F460" s="240">
        <v>7.3999999999999996E-2</v>
      </c>
      <c r="G460" s="239">
        <v>5.8999999999999997E-2</v>
      </c>
      <c r="H460" s="240">
        <v>0.16300000000000001</v>
      </c>
      <c r="I460" s="239">
        <v>3.7999999999999999E-2</v>
      </c>
      <c r="J460" s="240">
        <v>0.14899999999999999</v>
      </c>
      <c r="K460" s="239">
        <v>0.13200000000000001</v>
      </c>
      <c r="L460" s="240">
        <v>0.66300000000000003</v>
      </c>
      <c r="M460" s="239">
        <v>0.47899999999999998</v>
      </c>
      <c r="N460" s="241">
        <v>1.899</v>
      </c>
      <c r="P460" s="25">
        <f t="shared" ref="P460:W460" si="474">C460/C$463</f>
        <v>0.30833333333333335</v>
      </c>
      <c r="Q460" s="25">
        <f t="shared" si="474"/>
        <v>0.59523809523809523</v>
      </c>
      <c r="R460" s="25">
        <f t="shared" si="474"/>
        <v>0.34567901234567899</v>
      </c>
      <c r="S460" s="25">
        <f t="shared" si="474"/>
        <v>0.62184873949579833</v>
      </c>
      <c r="T460" s="25">
        <f t="shared" si="474"/>
        <v>0.6210526315789473</v>
      </c>
      <c r="U460" s="25">
        <f t="shared" si="474"/>
        <v>0.57192982456140351</v>
      </c>
      <c r="V460" s="25">
        <f t="shared" si="474"/>
        <v>0.26950354609929073</v>
      </c>
      <c r="W460" s="25">
        <f t="shared" si="474"/>
        <v>0.23726114649681523</v>
      </c>
      <c r="Z460" s="208"/>
    </row>
    <row r="461" spans="1:26" ht="13.8">
      <c r="A461" s="229"/>
      <c r="B461" s="238" t="s">
        <v>55</v>
      </c>
      <c r="C461" s="239">
        <v>0</v>
      </c>
      <c r="D461" s="240">
        <v>0</v>
      </c>
      <c r="E461" s="239">
        <v>0</v>
      </c>
      <c r="F461" s="240">
        <v>0</v>
      </c>
      <c r="G461" s="239">
        <v>0</v>
      </c>
      <c r="H461" s="240">
        <v>0</v>
      </c>
      <c r="I461" s="239">
        <v>1.4E-2</v>
      </c>
      <c r="J461" s="240">
        <v>4.2999999999999997E-2</v>
      </c>
      <c r="K461" s="239">
        <v>0</v>
      </c>
      <c r="L461" s="240">
        <v>0</v>
      </c>
      <c r="M461" s="239">
        <v>1.4E-2</v>
      </c>
      <c r="N461" s="241">
        <v>4.2999999999999997E-2</v>
      </c>
      <c r="P461" s="25">
        <f t="shared" ref="P461:W461" si="475">C461/C$463</f>
        <v>0</v>
      </c>
      <c r="Q461" s="25">
        <f t="shared" si="475"/>
        <v>0</v>
      </c>
      <c r="R461" s="25">
        <f t="shared" si="475"/>
        <v>0</v>
      </c>
      <c r="S461" s="25">
        <f t="shared" si="475"/>
        <v>0</v>
      </c>
      <c r="T461" s="25">
        <f t="shared" si="475"/>
        <v>0</v>
      </c>
      <c r="U461" s="25">
        <f t="shared" si="475"/>
        <v>0</v>
      </c>
      <c r="V461" s="25">
        <f t="shared" si="475"/>
        <v>9.9290780141843962E-2</v>
      </c>
      <c r="W461" s="25">
        <f t="shared" si="475"/>
        <v>6.8471337579617819E-2</v>
      </c>
      <c r="Z461" s="208"/>
    </row>
    <row r="462" spans="1:26" ht="13.8">
      <c r="A462" s="229"/>
      <c r="B462" s="238" t="s">
        <v>53</v>
      </c>
      <c r="C462" s="239">
        <v>0</v>
      </c>
      <c r="D462" s="240">
        <v>0</v>
      </c>
      <c r="E462" s="239">
        <v>0</v>
      </c>
      <c r="F462" s="240">
        <v>0</v>
      </c>
      <c r="G462" s="239">
        <v>0</v>
      </c>
      <c r="H462" s="240">
        <v>0</v>
      </c>
      <c r="I462" s="239">
        <v>0</v>
      </c>
      <c r="J462" s="240">
        <v>0</v>
      </c>
      <c r="K462" s="239">
        <v>0</v>
      </c>
      <c r="L462" s="240">
        <v>0</v>
      </c>
      <c r="M462" s="239">
        <v>0</v>
      </c>
      <c r="N462" s="241">
        <v>0</v>
      </c>
      <c r="P462" s="25">
        <f t="shared" ref="P462:W462" si="476">C462/C$463</f>
        <v>0</v>
      </c>
      <c r="Q462" s="25">
        <f t="shared" si="476"/>
        <v>0</v>
      </c>
      <c r="R462" s="25">
        <f t="shared" si="476"/>
        <v>0</v>
      </c>
      <c r="S462" s="25">
        <f t="shared" si="476"/>
        <v>0</v>
      </c>
      <c r="T462" s="25">
        <f t="shared" si="476"/>
        <v>0</v>
      </c>
      <c r="U462" s="25">
        <f t="shared" si="476"/>
        <v>0</v>
      </c>
      <c r="V462" s="25">
        <f t="shared" si="476"/>
        <v>0</v>
      </c>
      <c r="W462" s="25">
        <f t="shared" si="476"/>
        <v>0</v>
      </c>
      <c r="Z462" s="208"/>
    </row>
    <row r="463" spans="1:26" ht="13.8">
      <c r="A463" s="234" t="s">
        <v>2578</v>
      </c>
      <c r="B463" s="225"/>
      <c r="C463" s="235">
        <v>0.72</v>
      </c>
      <c r="D463" s="236">
        <v>1.4279999999999999</v>
      </c>
      <c r="E463" s="235">
        <v>8.1000000000000003E-2</v>
      </c>
      <c r="F463" s="236">
        <v>0.11899999999999999</v>
      </c>
      <c r="G463" s="235">
        <v>9.5000000000000001E-2</v>
      </c>
      <c r="H463" s="236">
        <v>0.28500000000000003</v>
      </c>
      <c r="I463" s="235">
        <v>0.14100000000000001</v>
      </c>
      <c r="J463" s="236">
        <v>0.62800000000000011</v>
      </c>
      <c r="K463" s="235">
        <v>0.43600000000000005</v>
      </c>
      <c r="L463" s="236">
        <v>1.774</v>
      </c>
      <c r="M463" s="235">
        <v>1.4730000000000001</v>
      </c>
      <c r="N463" s="237">
        <v>4.234</v>
      </c>
      <c r="P463" s="25"/>
      <c r="Q463" s="25"/>
      <c r="R463" s="25"/>
      <c r="S463" s="25"/>
      <c r="T463" s="25"/>
      <c r="U463" s="25"/>
      <c r="V463" s="25"/>
      <c r="W463" s="25"/>
      <c r="Z463" s="208"/>
    </row>
    <row r="464" spans="1:26" ht="13.8">
      <c r="A464" s="234" t="s">
        <v>149</v>
      </c>
      <c r="B464" s="234" t="s">
        <v>59</v>
      </c>
      <c r="C464" s="235">
        <v>0</v>
      </c>
      <c r="D464" s="236">
        <v>0</v>
      </c>
      <c r="E464" s="235">
        <v>0</v>
      </c>
      <c r="F464" s="236">
        <v>0</v>
      </c>
      <c r="G464" s="235">
        <v>0</v>
      </c>
      <c r="H464" s="236">
        <v>0</v>
      </c>
      <c r="I464" s="235">
        <v>0</v>
      </c>
      <c r="J464" s="236">
        <v>0</v>
      </c>
      <c r="K464" s="235">
        <v>0</v>
      </c>
      <c r="L464" s="236">
        <v>0</v>
      </c>
      <c r="M464" s="235">
        <v>0</v>
      </c>
      <c r="N464" s="237">
        <v>0</v>
      </c>
      <c r="P464" s="25">
        <f t="shared" ref="P464:W464" si="477">C464/C$473</f>
        <v>0</v>
      </c>
      <c r="Q464" s="25">
        <f t="shared" si="477"/>
        <v>0</v>
      </c>
      <c r="R464" s="25">
        <f t="shared" si="477"/>
        <v>0</v>
      </c>
      <c r="S464" s="25">
        <f t="shared" si="477"/>
        <v>0</v>
      </c>
      <c r="T464" s="25">
        <f t="shared" si="477"/>
        <v>0</v>
      </c>
      <c r="U464" s="25">
        <f t="shared" si="477"/>
        <v>0</v>
      </c>
      <c r="V464" s="25">
        <f t="shared" si="477"/>
        <v>0</v>
      </c>
      <c r="W464" s="25">
        <f t="shared" si="477"/>
        <v>0</v>
      </c>
      <c r="Z464" s="208"/>
    </row>
    <row r="465" spans="1:26" ht="13.8">
      <c r="A465" s="229"/>
      <c r="B465" s="238" t="s">
        <v>58</v>
      </c>
      <c r="C465" s="239">
        <v>0</v>
      </c>
      <c r="D465" s="240">
        <v>0</v>
      </c>
      <c r="E465" s="239">
        <v>2E-3</v>
      </c>
      <c r="F465" s="240">
        <v>4.0000000000000001E-3</v>
      </c>
      <c r="G465" s="239">
        <v>2.3E-2</v>
      </c>
      <c r="H465" s="240">
        <v>0.246</v>
      </c>
      <c r="I465" s="239">
        <v>0.14000000000000001</v>
      </c>
      <c r="J465" s="240">
        <v>0.59499999999999997</v>
      </c>
      <c r="K465" s="239">
        <v>7.0000000000000001E-3</v>
      </c>
      <c r="L465" s="240">
        <v>0.02</v>
      </c>
      <c r="M465" s="239">
        <v>0.17200000000000001</v>
      </c>
      <c r="N465" s="241">
        <v>0.86499999999999999</v>
      </c>
      <c r="P465" s="25">
        <f t="shared" ref="P465:W465" si="478">C465/C$473</f>
        <v>0</v>
      </c>
      <c r="Q465" s="25">
        <f t="shared" si="478"/>
        <v>0</v>
      </c>
      <c r="R465" s="25">
        <f t="shared" si="478"/>
        <v>1.7513134851138352E-3</v>
      </c>
      <c r="S465" s="25">
        <f t="shared" si="478"/>
        <v>2.9850746268656717E-3</v>
      </c>
      <c r="T465" s="25">
        <f t="shared" si="478"/>
        <v>5.8673469387755098E-2</v>
      </c>
      <c r="U465" s="25">
        <f t="shared" si="478"/>
        <v>0.31578947368421051</v>
      </c>
      <c r="V465" s="25">
        <f t="shared" si="478"/>
        <v>0.31390134529147984</v>
      </c>
      <c r="W465" s="25">
        <f t="shared" si="478"/>
        <v>0.37025513378967018</v>
      </c>
      <c r="Z465" s="208"/>
    </row>
    <row r="466" spans="1:26" ht="13.8">
      <c r="A466" s="229"/>
      <c r="B466" s="238" t="s">
        <v>57</v>
      </c>
      <c r="C466" s="239">
        <v>0.218</v>
      </c>
      <c r="D466" s="240">
        <v>0.56999999999999995</v>
      </c>
      <c r="E466" s="239">
        <v>0.14499999999999999</v>
      </c>
      <c r="F466" s="240">
        <v>0.28799999999999998</v>
      </c>
      <c r="G466" s="239">
        <v>2.5000000000000001E-2</v>
      </c>
      <c r="H466" s="240">
        <v>4.5999999999999999E-2</v>
      </c>
      <c r="I466" s="239">
        <v>1.0999999999999999E-2</v>
      </c>
      <c r="J466" s="240">
        <v>1.4E-2</v>
      </c>
      <c r="K466" s="239">
        <v>3.6999999999999998E-2</v>
      </c>
      <c r="L466" s="240">
        <v>6.7000000000000004E-2</v>
      </c>
      <c r="M466" s="239">
        <v>0.436</v>
      </c>
      <c r="N466" s="241">
        <v>0.98499999999999988</v>
      </c>
      <c r="P466" s="25">
        <f t="shared" ref="P466:W466" si="479">C466/C$473</f>
        <v>0.46581196581196582</v>
      </c>
      <c r="Q466" s="25">
        <f t="shared" si="479"/>
        <v>0.67216981132075471</v>
      </c>
      <c r="R466" s="25">
        <f t="shared" si="479"/>
        <v>0.12697022767075306</v>
      </c>
      <c r="S466" s="25">
        <f t="shared" si="479"/>
        <v>0.21492537313432833</v>
      </c>
      <c r="T466" s="25">
        <f t="shared" si="479"/>
        <v>6.3775510204081634E-2</v>
      </c>
      <c r="U466" s="25">
        <f t="shared" si="479"/>
        <v>5.9050064184852369E-2</v>
      </c>
      <c r="V466" s="25">
        <f t="shared" si="479"/>
        <v>2.4663677130044841E-2</v>
      </c>
      <c r="W466" s="25">
        <f t="shared" si="479"/>
        <v>8.7118855009334171E-3</v>
      </c>
      <c r="Z466" s="208"/>
    </row>
    <row r="467" spans="1:26" ht="13.8">
      <c r="A467" s="229"/>
      <c r="B467" s="238" t="s">
        <v>61</v>
      </c>
      <c r="C467" s="239">
        <v>0.106</v>
      </c>
      <c r="D467" s="240">
        <v>0.10100000000000001</v>
      </c>
      <c r="E467" s="239">
        <v>8.5999999999999993E-2</v>
      </c>
      <c r="F467" s="240">
        <v>8.1000000000000003E-2</v>
      </c>
      <c r="G467" s="239">
        <v>6.3E-2</v>
      </c>
      <c r="H467" s="240">
        <v>4.3999999999999997E-2</v>
      </c>
      <c r="I467" s="239">
        <v>0.1</v>
      </c>
      <c r="J467" s="240">
        <v>0.249</v>
      </c>
      <c r="K467" s="239">
        <v>2.9000000000000001E-2</v>
      </c>
      <c r="L467" s="240">
        <v>3.5000000000000003E-2</v>
      </c>
      <c r="M467" s="239">
        <v>0.38400000000000001</v>
      </c>
      <c r="N467" s="241">
        <v>0.51</v>
      </c>
      <c r="P467" s="25">
        <f t="shared" ref="P467:W467" si="480">C467/C$473</f>
        <v>0.2264957264957265</v>
      </c>
      <c r="Q467" s="25">
        <f t="shared" si="480"/>
        <v>0.11910377358490568</v>
      </c>
      <c r="R467" s="25">
        <f t="shared" si="480"/>
        <v>7.5306479859894901E-2</v>
      </c>
      <c r="S467" s="25">
        <f t="shared" si="480"/>
        <v>6.044776119402985E-2</v>
      </c>
      <c r="T467" s="25">
        <f t="shared" si="480"/>
        <v>0.1607142857142857</v>
      </c>
      <c r="U467" s="25">
        <f t="shared" si="480"/>
        <v>5.6482670089858786E-2</v>
      </c>
      <c r="V467" s="25">
        <f t="shared" si="480"/>
        <v>0.22421524663677131</v>
      </c>
      <c r="W467" s="25">
        <f t="shared" si="480"/>
        <v>0.15494710640945861</v>
      </c>
      <c r="Z467" s="208"/>
    </row>
    <row r="468" spans="1:26" ht="13.8">
      <c r="A468" s="229"/>
      <c r="B468" s="238" t="s">
        <v>60</v>
      </c>
      <c r="C468" s="239">
        <v>0</v>
      </c>
      <c r="D468" s="240">
        <v>0</v>
      </c>
      <c r="E468" s="239">
        <v>0.111</v>
      </c>
      <c r="F468" s="240">
        <v>5.1999999999999998E-2</v>
      </c>
      <c r="G468" s="239">
        <v>0</v>
      </c>
      <c r="H468" s="240">
        <v>0</v>
      </c>
      <c r="I468" s="239">
        <v>0</v>
      </c>
      <c r="J468" s="240">
        <v>0</v>
      </c>
      <c r="K468" s="239">
        <v>0</v>
      </c>
      <c r="L468" s="240">
        <v>0</v>
      </c>
      <c r="M468" s="239">
        <v>0.111</v>
      </c>
      <c r="N468" s="241">
        <v>5.1999999999999998E-2</v>
      </c>
      <c r="P468" s="25">
        <f t="shared" ref="P468:W468" si="481">C468/C$473</f>
        <v>0</v>
      </c>
      <c r="Q468" s="25">
        <f t="shared" si="481"/>
        <v>0</v>
      </c>
      <c r="R468" s="25">
        <f t="shared" si="481"/>
        <v>9.7197898423817861E-2</v>
      </c>
      <c r="S468" s="25">
        <f t="shared" si="481"/>
        <v>3.880597014925373E-2</v>
      </c>
      <c r="T468" s="25">
        <f t="shared" si="481"/>
        <v>0</v>
      </c>
      <c r="U468" s="25">
        <f t="shared" si="481"/>
        <v>0</v>
      </c>
      <c r="V468" s="25">
        <f t="shared" si="481"/>
        <v>0</v>
      </c>
      <c r="W468" s="25">
        <f t="shared" si="481"/>
        <v>0</v>
      </c>
      <c r="Z468" s="208"/>
    </row>
    <row r="469" spans="1:26" ht="13.8">
      <c r="A469" s="229"/>
      <c r="B469" s="238" t="s">
        <v>56</v>
      </c>
      <c r="C469" s="239">
        <v>0</v>
      </c>
      <c r="D469" s="240">
        <v>0</v>
      </c>
      <c r="E469" s="239">
        <v>7.0000000000000001E-3</v>
      </c>
      <c r="F469" s="240">
        <v>1.0999999999999999E-2</v>
      </c>
      <c r="G469" s="239">
        <v>7.0000000000000001E-3</v>
      </c>
      <c r="H469" s="240">
        <v>6.7000000000000004E-2</v>
      </c>
      <c r="I469" s="239">
        <v>0</v>
      </c>
      <c r="J469" s="240">
        <v>0</v>
      </c>
      <c r="K469" s="239">
        <v>0</v>
      </c>
      <c r="L469" s="240">
        <v>0</v>
      </c>
      <c r="M469" s="239">
        <v>1.4E-2</v>
      </c>
      <c r="N469" s="241">
        <v>7.8E-2</v>
      </c>
      <c r="P469" s="25">
        <f t="shared" ref="P469:W469" si="482">C469/C$473</f>
        <v>0</v>
      </c>
      <c r="Q469" s="25">
        <f t="shared" si="482"/>
        <v>0</v>
      </c>
      <c r="R469" s="25">
        <f t="shared" si="482"/>
        <v>6.129597197898423E-3</v>
      </c>
      <c r="S469" s="25">
        <f t="shared" si="482"/>
        <v>8.2089552238805968E-3</v>
      </c>
      <c r="T469" s="25">
        <f t="shared" si="482"/>
        <v>1.7857142857142856E-2</v>
      </c>
      <c r="U469" s="25">
        <f t="shared" si="482"/>
        <v>8.6007702182284984E-2</v>
      </c>
      <c r="V469" s="25">
        <f t="shared" si="482"/>
        <v>0</v>
      </c>
      <c r="W469" s="25">
        <f t="shared" si="482"/>
        <v>0</v>
      </c>
      <c r="Z469" s="208"/>
    </row>
    <row r="470" spans="1:26" ht="13.8">
      <c r="A470" s="229"/>
      <c r="B470" s="238" t="s">
        <v>54</v>
      </c>
      <c r="C470" s="239">
        <v>5.1999999999999998E-2</v>
      </c>
      <c r="D470" s="240">
        <v>8.7999999999999995E-2</v>
      </c>
      <c r="E470" s="239">
        <v>0.621</v>
      </c>
      <c r="F470" s="240">
        <v>0.64500000000000002</v>
      </c>
      <c r="G470" s="239">
        <v>9.5000000000000001E-2</v>
      </c>
      <c r="H470" s="240">
        <v>0.20499999999999999</v>
      </c>
      <c r="I470" s="239">
        <v>5.8000000000000003E-2</v>
      </c>
      <c r="J470" s="240">
        <v>0.107</v>
      </c>
      <c r="K470" s="239">
        <v>6.5000000000000002E-2</v>
      </c>
      <c r="L470" s="240">
        <v>0.19800000000000001</v>
      </c>
      <c r="M470" s="239">
        <v>0.89100000000000001</v>
      </c>
      <c r="N470" s="241">
        <v>1.2429999999999999</v>
      </c>
      <c r="P470" s="25">
        <f t="shared" ref="P470:W470" si="483">C470/C$473</f>
        <v>0.11111111111111112</v>
      </c>
      <c r="Q470" s="25">
        <f t="shared" si="483"/>
        <v>0.10377358490566037</v>
      </c>
      <c r="R470" s="25">
        <f t="shared" si="483"/>
        <v>0.54378283712784581</v>
      </c>
      <c r="S470" s="25">
        <f t="shared" si="483"/>
        <v>0.48134328358208955</v>
      </c>
      <c r="T470" s="25">
        <f t="shared" si="483"/>
        <v>0.2423469387755102</v>
      </c>
      <c r="U470" s="25">
        <f t="shared" si="483"/>
        <v>0.26315789473684209</v>
      </c>
      <c r="V470" s="25">
        <f t="shared" si="483"/>
        <v>0.13004484304932737</v>
      </c>
      <c r="W470" s="25">
        <f t="shared" si="483"/>
        <v>6.6583696328562536E-2</v>
      </c>
      <c r="Z470" s="208"/>
    </row>
    <row r="471" spans="1:26" ht="13.8">
      <c r="A471" s="229"/>
      <c r="B471" s="238" t="s">
        <v>55</v>
      </c>
      <c r="C471" s="239">
        <v>3.6999999999999998E-2</v>
      </c>
      <c r="D471" s="240">
        <v>4.5999999999999999E-2</v>
      </c>
      <c r="E471" s="239">
        <v>0.11600000000000001</v>
      </c>
      <c r="F471" s="240">
        <v>0.22500000000000001</v>
      </c>
      <c r="G471" s="239">
        <v>5.6000000000000001E-2</v>
      </c>
      <c r="H471" s="240">
        <v>5.6000000000000001E-2</v>
      </c>
      <c r="I471" s="239">
        <v>0.113</v>
      </c>
      <c r="J471" s="240">
        <v>0.62</v>
      </c>
      <c r="K471" s="239">
        <v>0</v>
      </c>
      <c r="L471" s="240">
        <v>0</v>
      </c>
      <c r="M471" s="239">
        <v>0.32200000000000001</v>
      </c>
      <c r="N471" s="241">
        <v>0.94700000000000006</v>
      </c>
      <c r="P471" s="25">
        <f t="shared" ref="P471:W471" si="484">C471/C$473</f>
        <v>7.9059829059829057E-2</v>
      </c>
      <c r="Q471" s="25">
        <f t="shared" si="484"/>
        <v>5.4245283018867926E-2</v>
      </c>
      <c r="R471" s="25">
        <f t="shared" si="484"/>
        <v>0.10157618213660245</v>
      </c>
      <c r="S471" s="25">
        <f t="shared" si="484"/>
        <v>0.16791044776119401</v>
      </c>
      <c r="T471" s="25">
        <f t="shared" si="484"/>
        <v>0.14285714285714285</v>
      </c>
      <c r="U471" s="25">
        <f t="shared" si="484"/>
        <v>7.1887034659820284E-2</v>
      </c>
      <c r="V471" s="25">
        <f t="shared" si="484"/>
        <v>0.25336322869955158</v>
      </c>
      <c r="W471" s="25">
        <f t="shared" si="484"/>
        <v>0.38581207218419417</v>
      </c>
      <c r="Z471" s="208"/>
    </row>
    <row r="472" spans="1:26" ht="13.8">
      <c r="A472" s="229"/>
      <c r="B472" s="238" t="s">
        <v>53</v>
      </c>
      <c r="C472" s="239">
        <v>5.5E-2</v>
      </c>
      <c r="D472" s="240">
        <v>4.2999999999999997E-2</v>
      </c>
      <c r="E472" s="239">
        <v>5.3999999999999999E-2</v>
      </c>
      <c r="F472" s="240">
        <v>3.4000000000000002E-2</v>
      </c>
      <c r="G472" s="239">
        <v>0.123</v>
      </c>
      <c r="H472" s="240">
        <v>0.115</v>
      </c>
      <c r="I472" s="239">
        <v>2.4E-2</v>
      </c>
      <c r="J472" s="240">
        <v>2.1999999999999999E-2</v>
      </c>
      <c r="K472" s="239">
        <v>2.4E-2</v>
      </c>
      <c r="L472" s="240">
        <v>2.9000000000000001E-2</v>
      </c>
      <c r="M472" s="239">
        <v>0.28000000000000003</v>
      </c>
      <c r="N472" s="241">
        <v>0.24299999999999999</v>
      </c>
      <c r="P472" s="25">
        <f t="shared" ref="P472:W472" si="485">C472/C$473</f>
        <v>0.11752136752136753</v>
      </c>
      <c r="Q472" s="25">
        <f t="shared" si="485"/>
        <v>5.0707547169811316E-2</v>
      </c>
      <c r="R472" s="25">
        <f t="shared" si="485"/>
        <v>4.7285464098073549E-2</v>
      </c>
      <c r="S472" s="25">
        <f t="shared" si="485"/>
        <v>2.5373134328358211E-2</v>
      </c>
      <c r="T472" s="25">
        <f t="shared" si="485"/>
        <v>0.31377551020408162</v>
      </c>
      <c r="U472" s="25">
        <f t="shared" si="485"/>
        <v>0.14762516046213095</v>
      </c>
      <c r="V472" s="25">
        <f t="shared" si="485"/>
        <v>5.3811659192825115E-2</v>
      </c>
      <c r="W472" s="25">
        <f t="shared" si="485"/>
        <v>1.3690105787181082E-2</v>
      </c>
      <c r="Z472" s="208"/>
    </row>
    <row r="473" spans="1:26" ht="13.8">
      <c r="A473" s="234" t="s">
        <v>2579</v>
      </c>
      <c r="B473" s="225"/>
      <c r="C473" s="235">
        <v>0.46799999999999997</v>
      </c>
      <c r="D473" s="236">
        <v>0.84799999999999998</v>
      </c>
      <c r="E473" s="235">
        <v>1.1420000000000001</v>
      </c>
      <c r="F473" s="236">
        <v>1.34</v>
      </c>
      <c r="G473" s="235">
        <v>0.39200000000000002</v>
      </c>
      <c r="H473" s="236">
        <v>0.77900000000000003</v>
      </c>
      <c r="I473" s="235">
        <v>0.44600000000000001</v>
      </c>
      <c r="J473" s="236">
        <v>1.607</v>
      </c>
      <c r="K473" s="235">
        <v>0.16200000000000001</v>
      </c>
      <c r="L473" s="236">
        <v>0.34900000000000003</v>
      </c>
      <c r="M473" s="235">
        <v>2.6100000000000003</v>
      </c>
      <c r="N473" s="237">
        <v>4.923</v>
      </c>
      <c r="P473" s="25"/>
      <c r="Q473" s="25"/>
      <c r="R473" s="25"/>
      <c r="S473" s="25"/>
      <c r="T473" s="25"/>
      <c r="U473" s="25"/>
      <c r="V473" s="25"/>
      <c r="W473" s="25"/>
      <c r="Z473" s="208"/>
    </row>
    <row r="474" spans="1:26" ht="13.8">
      <c r="A474" s="234" t="s">
        <v>298</v>
      </c>
      <c r="B474" s="234" t="s">
        <v>59</v>
      </c>
      <c r="C474" s="235">
        <v>0</v>
      </c>
      <c r="D474" s="236">
        <v>0</v>
      </c>
      <c r="E474" s="235">
        <v>3.5999999999999997E-2</v>
      </c>
      <c r="F474" s="236">
        <v>8.0000000000000002E-3</v>
      </c>
      <c r="G474" s="235">
        <v>3.9E-2</v>
      </c>
      <c r="H474" s="236">
        <v>0.01</v>
      </c>
      <c r="I474" s="235">
        <v>0</v>
      </c>
      <c r="J474" s="236">
        <v>0</v>
      </c>
      <c r="K474" s="235">
        <v>1E-3</v>
      </c>
      <c r="L474" s="236">
        <v>1E-3</v>
      </c>
      <c r="M474" s="235">
        <v>7.5999999999999998E-2</v>
      </c>
      <c r="N474" s="237">
        <v>1.9000000000000003E-2</v>
      </c>
      <c r="P474" s="25">
        <f t="shared" ref="P474:W474" si="486">C474/C$483</f>
        <v>0</v>
      </c>
      <c r="Q474" s="25">
        <f t="shared" si="486"/>
        <v>0</v>
      </c>
      <c r="R474" s="25">
        <f t="shared" si="486"/>
        <v>1.9522776572668109E-2</v>
      </c>
      <c r="S474" s="25">
        <f t="shared" si="486"/>
        <v>1.0680907877169557E-2</v>
      </c>
      <c r="T474" s="25">
        <f t="shared" si="486"/>
        <v>1.9948849104859334E-2</v>
      </c>
      <c r="U474" s="25">
        <f t="shared" si="486"/>
        <v>7.8186082877247844E-3</v>
      </c>
      <c r="V474" s="25">
        <f t="shared" si="486"/>
        <v>0</v>
      </c>
      <c r="W474" s="25">
        <f t="shared" si="486"/>
        <v>0</v>
      </c>
      <c r="Z474" s="208"/>
    </row>
    <row r="475" spans="1:26" ht="13.8">
      <c r="A475" s="229"/>
      <c r="B475" s="238" t="s">
        <v>58</v>
      </c>
      <c r="C475" s="239">
        <v>0.04</v>
      </c>
      <c r="D475" s="240">
        <v>0.01</v>
      </c>
      <c r="E475" s="239">
        <v>1E-3</v>
      </c>
      <c r="F475" s="240">
        <v>2E-3</v>
      </c>
      <c r="G475" s="239">
        <v>2E-3</v>
      </c>
      <c r="H475" s="240">
        <v>2E-3</v>
      </c>
      <c r="I475" s="239">
        <v>0</v>
      </c>
      <c r="J475" s="240">
        <v>1E-3</v>
      </c>
      <c r="K475" s="239">
        <v>6.9000000000000006E-2</v>
      </c>
      <c r="L475" s="240">
        <v>8.5999999999999993E-2</v>
      </c>
      <c r="M475" s="239">
        <v>0.11200000000000002</v>
      </c>
      <c r="N475" s="241">
        <v>0.10099999999999999</v>
      </c>
      <c r="P475" s="25">
        <f t="shared" ref="P475:W475" si="487">C475/C$483</f>
        <v>1.7801513128615928E-2</v>
      </c>
      <c r="Q475" s="25">
        <f t="shared" si="487"/>
        <v>7.1073205401563609E-3</v>
      </c>
      <c r="R475" s="25">
        <f t="shared" si="487"/>
        <v>5.4229934924078093E-4</v>
      </c>
      <c r="S475" s="25">
        <f t="shared" si="487"/>
        <v>2.6702269692923893E-3</v>
      </c>
      <c r="T475" s="25">
        <f t="shared" si="487"/>
        <v>1.0230179028132991E-3</v>
      </c>
      <c r="U475" s="25">
        <f t="shared" si="487"/>
        <v>1.5637216575449568E-3</v>
      </c>
      <c r="V475" s="25">
        <f t="shared" si="487"/>
        <v>0</v>
      </c>
      <c r="W475" s="25">
        <f t="shared" si="487"/>
        <v>7.1684587813620061E-4</v>
      </c>
      <c r="Z475" s="208"/>
    </row>
    <row r="476" spans="1:26" ht="13.8">
      <c r="A476" s="229"/>
      <c r="B476" s="238" t="s">
        <v>57</v>
      </c>
      <c r="C476" s="239">
        <v>0.66200000000000003</v>
      </c>
      <c r="D476" s="240">
        <v>0.27200000000000002</v>
      </c>
      <c r="E476" s="239">
        <v>0.39800000000000002</v>
      </c>
      <c r="F476" s="240">
        <v>0.18099999999999999</v>
      </c>
      <c r="G476" s="239">
        <v>0.40600000000000003</v>
      </c>
      <c r="H476" s="240">
        <v>0.34200000000000003</v>
      </c>
      <c r="I476" s="239">
        <v>0.65800000000000003</v>
      </c>
      <c r="J476" s="240">
        <v>0.42199999999999999</v>
      </c>
      <c r="K476" s="239">
        <v>0.45500000000000002</v>
      </c>
      <c r="L476" s="240">
        <v>0.249</v>
      </c>
      <c r="M476" s="239">
        <v>2.5790000000000002</v>
      </c>
      <c r="N476" s="241">
        <v>1.4660000000000002</v>
      </c>
      <c r="P476" s="25">
        <f t="shared" ref="P476:W476" si="488">C476/C$483</f>
        <v>0.29461504227859364</v>
      </c>
      <c r="Q476" s="25">
        <f t="shared" si="488"/>
        <v>0.19331911869225302</v>
      </c>
      <c r="R476" s="25">
        <f t="shared" si="488"/>
        <v>0.2158351409978308</v>
      </c>
      <c r="S476" s="25">
        <f t="shared" si="488"/>
        <v>0.24165554072096124</v>
      </c>
      <c r="T476" s="25">
        <f t="shared" si="488"/>
        <v>0.20767263427109975</v>
      </c>
      <c r="U476" s="25">
        <f t="shared" si="488"/>
        <v>0.26739640344018761</v>
      </c>
      <c r="V476" s="25">
        <f t="shared" si="488"/>
        <v>0.29063604240282681</v>
      </c>
      <c r="W476" s="25">
        <f t="shared" si="488"/>
        <v>0.30250896057347665</v>
      </c>
      <c r="Z476" s="208"/>
    </row>
    <row r="477" spans="1:26" ht="13.8">
      <c r="A477" s="229"/>
      <c r="B477" s="238" t="s">
        <v>61</v>
      </c>
      <c r="C477" s="239">
        <v>0.59899999999999998</v>
      </c>
      <c r="D477" s="240">
        <v>0.32700000000000001</v>
      </c>
      <c r="E477" s="239">
        <v>0.73299999999999998</v>
      </c>
      <c r="F477" s="240">
        <v>0.191</v>
      </c>
      <c r="G477" s="239">
        <v>0.66700000000000004</v>
      </c>
      <c r="H477" s="240">
        <v>0.25600000000000001</v>
      </c>
      <c r="I477" s="239">
        <v>0.20399999999999999</v>
      </c>
      <c r="J477" s="240">
        <v>0.14699999999999999</v>
      </c>
      <c r="K477" s="239">
        <v>0.751</v>
      </c>
      <c r="L477" s="240">
        <v>0.32100000000000001</v>
      </c>
      <c r="M477" s="239">
        <v>2.9539999999999997</v>
      </c>
      <c r="N477" s="241">
        <v>1.242</v>
      </c>
      <c r="P477" s="25">
        <f t="shared" ref="P477:W477" si="489">C477/C$483</f>
        <v>0.26657765910102355</v>
      </c>
      <c r="Q477" s="25">
        <f t="shared" si="489"/>
        <v>0.23240938166311301</v>
      </c>
      <c r="R477" s="25">
        <f t="shared" si="489"/>
        <v>0.3975054229934924</v>
      </c>
      <c r="S477" s="25">
        <f t="shared" si="489"/>
        <v>0.25500667556742318</v>
      </c>
      <c r="T477" s="25">
        <f t="shared" si="489"/>
        <v>0.3411764705882353</v>
      </c>
      <c r="U477" s="25">
        <f t="shared" si="489"/>
        <v>0.20015637216575446</v>
      </c>
      <c r="V477" s="25">
        <f t="shared" si="489"/>
        <v>9.0106007067137797E-2</v>
      </c>
      <c r="W477" s="25">
        <f t="shared" si="489"/>
        <v>0.10537634408602148</v>
      </c>
      <c r="Z477" s="208"/>
    </row>
    <row r="478" spans="1:26" ht="13.8">
      <c r="A478" s="229"/>
      <c r="B478" s="238" t="s">
        <v>60</v>
      </c>
      <c r="C478" s="239">
        <v>1.7000000000000001E-2</v>
      </c>
      <c r="D478" s="240">
        <v>2E-3</v>
      </c>
      <c r="E478" s="239">
        <v>6.0000000000000001E-3</v>
      </c>
      <c r="F478" s="240">
        <v>5.0000000000000001E-3</v>
      </c>
      <c r="G478" s="239">
        <v>2.9000000000000001E-2</v>
      </c>
      <c r="H478" s="240">
        <v>3.3000000000000002E-2</v>
      </c>
      <c r="I478" s="239">
        <v>6.7000000000000004E-2</v>
      </c>
      <c r="J478" s="240">
        <v>2E-3</v>
      </c>
      <c r="K478" s="239">
        <v>1E-3</v>
      </c>
      <c r="L478" s="240">
        <v>0</v>
      </c>
      <c r="M478" s="239">
        <v>0.12000000000000001</v>
      </c>
      <c r="N478" s="241">
        <v>4.2000000000000003E-2</v>
      </c>
      <c r="P478" s="25">
        <f t="shared" ref="P478:W478" si="490">C478/C$483</f>
        <v>7.5656430796617706E-3</v>
      </c>
      <c r="Q478" s="25">
        <f t="shared" si="490"/>
        <v>1.4214641080312722E-3</v>
      </c>
      <c r="R478" s="25">
        <f t="shared" si="490"/>
        <v>3.2537960954446853E-3</v>
      </c>
      <c r="S478" s="25">
        <f t="shared" si="490"/>
        <v>6.675567423230974E-3</v>
      </c>
      <c r="T478" s="25">
        <f t="shared" si="490"/>
        <v>1.4833759590792838E-2</v>
      </c>
      <c r="U478" s="25">
        <f t="shared" si="490"/>
        <v>2.5801407349491788E-2</v>
      </c>
      <c r="V478" s="25">
        <f t="shared" si="490"/>
        <v>2.959363957597173E-2</v>
      </c>
      <c r="W478" s="25">
        <f t="shared" si="490"/>
        <v>1.4336917562724012E-3</v>
      </c>
      <c r="Z478" s="208"/>
    </row>
    <row r="479" spans="1:26" ht="13.8">
      <c r="A479" s="229"/>
      <c r="B479" s="238" t="s">
        <v>56</v>
      </c>
      <c r="C479" s="239">
        <v>9.8000000000000004E-2</v>
      </c>
      <c r="D479" s="240">
        <v>0.19500000000000001</v>
      </c>
      <c r="E479" s="239">
        <v>9.4E-2</v>
      </c>
      <c r="F479" s="240">
        <v>4.3999999999999997E-2</v>
      </c>
      <c r="G479" s="239">
        <v>6.5000000000000002E-2</v>
      </c>
      <c r="H479" s="240">
        <v>3.4000000000000002E-2</v>
      </c>
      <c r="I479" s="239">
        <v>0.161</v>
      </c>
      <c r="J479" s="240">
        <v>0.15</v>
      </c>
      <c r="K479" s="239">
        <v>0.125</v>
      </c>
      <c r="L479" s="240">
        <v>5.8000000000000003E-2</v>
      </c>
      <c r="M479" s="239">
        <v>0.54300000000000004</v>
      </c>
      <c r="N479" s="241">
        <v>0.48100000000000004</v>
      </c>
      <c r="P479" s="25">
        <f t="shared" ref="P479:W479" si="491">C479/C$483</f>
        <v>4.3613707165109032E-2</v>
      </c>
      <c r="Q479" s="25">
        <f t="shared" si="491"/>
        <v>0.13859275053304904</v>
      </c>
      <c r="R479" s="25">
        <f t="shared" si="491"/>
        <v>5.0976138828633402E-2</v>
      </c>
      <c r="S479" s="25">
        <f t="shared" si="491"/>
        <v>5.8744993324432566E-2</v>
      </c>
      <c r="T479" s="25">
        <f t="shared" si="491"/>
        <v>3.3248081841432228E-2</v>
      </c>
      <c r="U479" s="25">
        <f t="shared" si="491"/>
        <v>2.6583268178264268E-2</v>
      </c>
      <c r="V479" s="25">
        <f t="shared" si="491"/>
        <v>7.1113074204946988E-2</v>
      </c>
      <c r="W479" s="25">
        <f t="shared" si="491"/>
        <v>0.10752688172043008</v>
      </c>
      <c r="Z479" s="208"/>
    </row>
    <row r="480" spans="1:26" ht="13.8">
      <c r="A480" s="229"/>
      <c r="B480" s="238" t="s">
        <v>54</v>
      </c>
      <c r="C480" s="239">
        <v>0.106</v>
      </c>
      <c r="D480" s="240">
        <v>0.10299999999999999</v>
      </c>
      <c r="E480" s="239">
        <v>0.113</v>
      </c>
      <c r="F480" s="240">
        <v>0.125</v>
      </c>
      <c r="G480" s="239">
        <v>0.114</v>
      </c>
      <c r="H480" s="240">
        <v>0.26600000000000001</v>
      </c>
      <c r="I480" s="239">
        <v>0.13800000000000001</v>
      </c>
      <c r="J480" s="240">
        <v>0.308</v>
      </c>
      <c r="K480" s="239">
        <v>0.13400000000000001</v>
      </c>
      <c r="L480" s="240">
        <v>0.35899999999999999</v>
      </c>
      <c r="M480" s="239">
        <v>0.60499999999999998</v>
      </c>
      <c r="N480" s="241">
        <v>1.161</v>
      </c>
      <c r="P480" s="25">
        <f t="shared" ref="P480:W480" si="492">C480/C$483</f>
        <v>4.7174009790832215E-2</v>
      </c>
      <c r="Q480" s="25">
        <f t="shared" si="492"/>
        <v>7.3205401563610509E-2</v>
      </c>
      <c r="R480" s="25">
        <f t="shared" si="492"/>
        <v>6.1279826464208244E-2</v>
      </c>
      <c r="S480" s="25">
        <f t="shared" si="492"/>
        <v>0.16688918558077434</v>
      </c>
      <c r="T480" s="25">
        <f t="shared" si="492"/>
        <v>5.8312020460358056E-2</v>
      </c>
      <c r="U480" s="25">
        <f t="shared" si="492"/>
        <v>0.20797498045347926</v>
      </c>
      <c r="V480" s="25">
        <f t="shared" si="492"/>
        <v>6.0954063604240279E-2</v>
      </c>
      <c r="W480" s="25">
        <f t="shared" si="492"/>
        <v>0.22078853046594979</v>
      </c>
      <c r="Z480" s="208"/>
    </row>
    <row r="481" spans="1:26" ht="13.8">
      <c r="A481" s="229"/>
      <c r="B481" s="238" t="s">
        <v>55</v>
      </c>
      <c r="C481" s="239">
        <v>0.248</v>
      </c>
      <c r="D481" s="240">
        <v>0.32300000000000001</v>
      </c>
      <c r="E481" s="239">
        <v>0.20699999999999999</v>
      </c>
      <c r="F481" s="240">
        <v>0.16700000000000001</v>
      </c>
      <c r="G481" s="239">
        <v>0.20200000000000001</v>
      </c>
      <c r="H481" s="240">
        <v>0.28299999999999997</v>
      </c>
      <c r="I481" s="239">
        <v>0.29099999999999998</v>
      </c>
      <c r="J481" s="240">
        <v>0.27500000000000002</v>
      </c>
      <c r="K481" s="239">
        <v>8.9999999999999993E-3</v>
      </c>
      <c r="L481" s="240">
        <v>1.9E-2</v>
      </c>
      <c r="M481" s="239">
        <v>0.95699999999999996</v>
      </c>
      <c r="N481" s="241">
        <v>1.0669999999999999</v>
      </c>
      <c r="P481" s="25">
        <f t="shared" ref="P481:W481" si="493">C481/C$483</f>
        <v>0.11036938139741877</v>
      </c>
      <c r="Q481" s="25">
        <f t="shared" si="493"/>
        <v>0.22956645344705046</v>
      </c>
      <c r="R481" s="25">
        <f t="shared" si="493"/>
        <v>0.11225596529284164</v>
      </c>
      <c r="S481" s="25">
        <f t="shared" si="493"/>
        <v>0.22296395193591453</v>
      </c>
      <c r="T481" s="25">
        <f t="shared" si="493"/>
        <v>0.10332480818414322</v>
      </c>
      <c r="U481" s="25">
        <f t="shared" si="493"/>
        <v>0.22126661454261137</v>
      </c>
      <c r="V481" s="25">
        <f t="shared" si="493"/>
        <v>0.12853356890459361</v>
      </c>
      <c r="W481" s="25">
        <f t="shared" si="493"/>
        <v>0.19713261648745517</v>
      </c>
      <c r="Z481" s="208"/>
    </row>
    <row r="482" spans="1:26" ht="13.8">
      <c r="A482" s="229"/>
      <c r="B482" s="238" t="s">
        <v>53</v>
      </c>
      <c r="C482" s="239">
        <v>0.47699999999999998</v>
      </c>
      <c r="D482" s="240">
        <v>0.17499999999999999</v>
      </c>
      <c r="E482" s="239">
        <v>0.25600000000000001</v>
      </c>
      <c r="F482" s="240">
        <v>2.5999999999999999E-2</v>
      </c>
      <c r="G482" s="239">
        <v>0.43099999999999999</v>
      </c>
      <c r="H482" s="240">
        <v>5.2999999999999999E-2</v>
      </c>
      <c r="I482" s="239">
        <v>0.745</v>
      </c>
      <c r="J482" s="240">
        <v>0.09</v>
      </c>
      <c r="K482" s="239">
        <v>0.18099999999999999</v>
      </c>
      <c r="L482" s="240">
        <v>6.0999999999999999E-2</v>
      </c>
      <c r="M482" s="239">
        <v>2.09</v>
      </c>
      <c r="N482" s="241">
        <v>0.40499999999999997</v>
      </c>
      <c r="P482" s="25">
        <f t="shared" ref="P482:W482" si="494">C482/C$483</f>
        <v>0.21228304405874496</v>
      </c>
      <c r="Q482" s="25">
        <f t="shared" si="494"/>
        <v>0.12437810945273631</v>
      </c>
      <c r="R482" s="25">
        <f t="shared" si="494"/>
        <v>0.13882863340563992</v>
      </c>
      <c r="S482" s="25">
        <f t="shared" si="494"/>
        <v>3.4712950600801061E-2</v>
      </c>
      <c r="T482" s="25">
        <f t="shared" si="494"/>
        <v>0.22046035805626599</v>
      </c>
      <c r="U482" s="25">
        <f t="shared" si="494"/>
        <v>4.1438623924941353E-2</v>
      </c>
      <c r="V482" s="25">
        <f t="shared" si="494"/>
        <v>0.32906360424028264</v>
      </c>
      <c r="W482" s="25">
        <f t="shared" si="494"/>
        <v>6.4516129032258049E-2</v>
      </c>
      <c r="Z482" s="208"/>
    </row>
    <row r="483" spans="1:26" ht="13.8">
      <c r="A483" s="234" t="s">
        <v>2580</v>
      </c>
      <c r="B483" s="225"/>
      <c r="C483" s="235">
        <v>2.2470000000000003</v>
      </c>
      <c r="D483" s="236">
        <v>1.407</v>
      </c>
      <c r="E483" s="235">
        <v>1.8440000000000001</v>
      </c>
      <c r="F483" s="236">
        <v>0.74900000000000011</v>
      </c>
      <c r="G483" s="235">
        <v>1.9550000000000001</v>
      </c>
      <c r="H483" s="236">
        <v>1.2790000000000001</v>
      </c>
      <c r="I483" s="235">
        <v>2.2640000000000002</v>
      </c>
      <c r="J483" s="236">
        <v>1.3950000000000002</v>
      </c>
      <c r="K483" s="235">
        <v>1.726</v>
      </c>
      <c r="L483" s="236">
        <v>1.1539999999999999</v>
      </c>
      <c r="M483" s="235">
        <v>10.036000000000001</v>
      </c>
      <c r="N483" s="237">
        <v>5.9840000000000009</v>
      </c>
      <c r="P483" s="25"/>
      <c r="Q483" s="25"/>
      <c r="R483" s="25"/>
      <c r="S483" s="25"/>
      <c r="T483" s="25"/>
      <c r="U483" s="25"/>
      <c r="V483" s="25"/>
      <c r="W483" s="25"/>
      <c r="Z483" s="208"/>
    </row>
    <row r="484" spans="1:26" ht="13.8">
      <c r="A484" s="234" t="s">
        <v>152</v>
      </c>
      <c r="B484" s="234" t="s">
        <v>59</v>
      </c>
      <c r="C484" s="235">
        <v>0</v>
      </c>
      <c r="D484" s="236">
        <v>0</v>
      </c>
      <c r="E484" s="235">
        <v>0</v>
      </c>
      <c r="F484" s="236">
        <v>0</v>
      </c>
      <c r="G484" s="235">
        <v>0</v>
      </c>
      <c r="H484" s="236">
        <v>0</v>
      </c>
      <c r="I484" s="235">
        <v>0</v>
      </c>
      <c r="J484" s="236">
        <v>0</v>
      </c>
      <c r="K484" s="235">
        <v>0</v>
      </c>
      <c r="L484" s="236">
        <v>0</v>
      </c>
      <c r="M484" s="235">
        <v>0</v>
      </c>
      <c r="N484" s="237">
        <v>0</v>
      </c>
      <c r="P484" s="25">
        <f t="shared" ref="P484:W484" si="495">C484/C$493</f>
        <v>0</v>
      </c>
      <c r="Q484" s="25">
        <f t="shared" si="495"/>
        <v>0</v>
      </c>
      <c r="R484" s="25">
        <f t="shared" si="495"/>
        <v>0</v>
      </c>
      <c r="S484" s="25">
        <f t="shared" si="495"/>
        <v>0</v>
      </c>
      <c r="T484" s="25">
        <f t="shared" si="495"/>
        <v>0</v>
      </c>
      <c r="U484" s="25">
        <f t="shared" si="495"/>
        <v>0</v>
      </c>
      <c r="V484" s="25">
        <f t="shared" si="495"/>
        <v>0</v>
      </c>
      <c r="W484" s="25">
        <f t="shared" si="495"/>
        <v>0</v>
      </c>
      <c r="Z484" s="208"/>
    </row>
    <row r="485" spans="1:26" ht="13.8">
      <c r="A485" s="229"/>
      <c r="B485" s="238" t="s">
        <v>58</v>
      </c>
      <c r="C485" s="239">
        <v>0</v>
      </c>
      <c r="D485" s="240">
        <v>0</v>
      </c>
      <c r="E485" s="239">
        <v>0.51200000000000001</v>
      </c>
      <c r="F485" s="240">
        <v>0.70499999999999996</v>
      </c>
      <c r="G485" s="239">
        <v>0</v>
      </c>
      <c r="H485" s="240">
        <v>0</v>
      </c>
      <c r="I485" s="239">
        <v>0</v>
      </c>
      <c r="J485" s="240">
        <v>0</v>
      </c>
      <c r="K485" s="239">
        <v>8.0000000000000002E-3</v>
      </c>
      <c r="L485" s="240">
        <v>8.0000000000000002E-3</v>
      </c>
      <c r="M485" s="239">
        <v>0.52</v>
      </c>
      <c r="N485" s="241">
        <v>0.71299999999999997</v>
      </c>
      <c r="P485" s="25">
        <f t="shared" ref="P485:W485" si="496">C485/C$493</f>
        <v>0</v>
      </c>
      <c r="Q485" s="25">
        <f t="shared" si="496"/>
        <v>0</v>
      </c>
      <c r="R485" s="25">
        <f t="shared" si="496"/>
        <v>0.50294695481335949</v>
      </c>
      <c r="S485" s="25">
        <f t="shared" si="496"/>
        <v>0.41568396226415094</v>
      </c>
      <c r="T485" s="25">
        <f t="shared" si="496"/>
        <v>0</v>
      </c>
      <c r="U485" s="25">
        <f t="shared" si="496"/>
        <v>0</v>
      </c>
      <c r="V485" s="25">
        <f t="shared" si="496"/>
        <v>0</v>
      </c>
      <c r="W485" s="25">
        <f t="shared" si="496"/>
        <v>0</v>
      </c>
      <c r="Z485" s="208"/>
    </row>
    <row r="486" spans="1:26" ht="13.8">
      <c r="A486" s="229"/>
      <c r="B486" s="238" t="s">
        <v>57</v>
      </c>
      <c r="C486" s="239">
        <v>2.5000000000000001E-2</v>
      </c>
      <c r="D486" s="240">
        <v>4.7E-2</v>
      </c>
      <c r="E486" s="239">
        <v>0.20200000000000001</v>
      </c>
      <c r="F486" s="240">
        <v>0.438</v>
      </c>
      <c r="G486" s="239">
        <v>2.1000000000000001E-2</v>
      </c>
      <c r="H486" s="240">
        <v>3.3000000000000002E-2</v>
      </c>
      <c r="I486" s="239">
        <v>0.30399999999999999</v>
      </c>
      <c r="J486" s="240">
        <v>0.14899999999999999</v>
      </c>
      <c r="K486" s="239">
        <v>0.17399999999999999</v>
      </c>
      <c r="L486" s="240">
        <v>6.3E-2</v>
      </c>
      <c r="M486" s="239">
        <v>0.72599999999999998</v>
      </c>
      <c r="N486" s="241">
        <v>0.73</v>
      </c>
      <c r="P486" s="25">
        <f t="shared" ref="P486:W486" si="497">C486/C$493</f>
        <v>4.4247787610619475E-2</v>
      </c>
      <c r="Q486" s="25">
        <f t="shared" si="497"/>
        <v>4.9163179916317988E-2</v>
      </c>
      <c r="R486" s="25">
        <f t="shared" si="497"/>
        <v>0.19842829076620827</v>
      </c>
      <c r="S486" s="25">
        <f t="shared" si="497"/>
        <v>0.25825471698113206</v>
      </c>
      <c r="T486" s="25">
        <f t="shared" si="497"/>
        <v>5.722070844686649E-2</v>
      </c>
      <c r="U486" s="25">
        <f t="shared" si="497"/>
        <v>6.2857142857142861E-2</v>
      </c>
      <c r="V486" s="25">
        <f t="shared" si="497"/>
        <v>0.30645161290322581</v>
      </c>
      <c r="W486" s="25">
        <f t="shared" si="497"/>
        <v>0.15684210526315787</v>
      </c>
      <c r="Z486" s="208"/>
    </row>
    <row r="487" spans="1:26" ht="13.8">
      <c r="A487" s="229"/>
      <c r="B487" s="238" t="s">
        <v>61</v>
      </c>
      <c r="C487" s="239">
        <v>1.2999999999999999E-2</v>
      </c>
      <c r="D487" s="240">
        <v>0.02</v>
      </c>
      <c r="E487" s="239">
        <v>2.4E-2</v>
      </c>
      <c r="F487" s="240">
        <v>2.5000000000000001E-2</v>
      </c>
      <c r="G487" s="239">
        <v>1.4E-2</v>
      </c>
      <c r="H487" s="240">
        <v>2.7E-2</v>
      </c>
      <c r="I487" s="239">
        <v>4.8000000000000001E-2</v>
      </c>
      <c r="J487" s="240">
        <v>6.4000000000000001E-2</v>
      </c>
      <c r="K487" s="239">
        <v>0.02</v>
      </c>
      <c r="L487" s="240">
        <v>1.9E-2</v>
      </c>
      <c r="M487" s="239">
        <v>0.11900000000000001</v>
      </c>
      <c r="N487" s="241">
        <v>0.155</v>
      </c>
      <c r="P487" s="25">
        <f t="shared" ref="P487:W487" si="498">C487/C$493</f>
        <v>2.3008849557522124E-2</v>
      </c>
      <c r="Q487" s="25">
        <f t="shared" si="498"/>
        <v>2.0920502092050208E-2</v>
      </c>
      <c r="R487" s="25">
        <f t="shared" si="498"/>
        <v>2.3575638506876228E-2</v>
      </c>
      <c r="S487" s="25">
        <f t="shared" si="498"/>
        <v>1.4740566037735851E-2</v>
      </c>
      <c r="T487" s="25">
        <f t="shared" si="498"/>
        <v>3.8147138964577658E-2</v>
      </c>
      <c r="U487" s="25">
        <f t="shared" si="498"/>
        <v>5.1428571428571428E-2</v>
      </c>
      <c r="V487" s="25">
        <f t="shared" si="498"/>
        <v>4.8387096774193547E-2</v>
      </c>
      <c r="W487" s="25">
        <f t="shared" si="498"/>
        <v>6.7368421052631577E-2</v>
      </c>
      <c r="Z487" s="208"/>
    </row>
    <row r="488" spans="1:26" ht="13.8">
      <c r="A488" s="229"/>
      <c r="B488" s="238" t="s">
        <v>60</v>
      </c>
      <c r="C488" s="239">
        <v>0.30599999999999999</v>
      </c>
      <c r="D488" s="240">
        <v>5.0999999999999997E-2</v>
      </c>
      <c r="E488" s="239">
        <v>0</v>
      </c>
      <c r="F488" s="240">
        <v>0</v>
      </c>
      <c r="G488" s="239">
        <v>0</v>
      </c>
      <c r="H488" s="240">
        <v>0</v>
      </c>
      <c r="I488" s="239">
        <v>0</v>
      </c>
      <c r="J488" s="240">
        <v>0</v>
      </c>
      <c r="K488" s="239">
        <v>0</v>
      </c>
      <c r="L488" s="240">
        <v>0</v>
      </c>
      <c r="M488" s="239">
        <v>0.30599999999999999</v>
      </c>
      <c r="N488" s="241">
        <v>5.0999999999999997E-2</v>
      </c>
      <c r="P488" s="25">
        <f t="shared" ref="P488:W488" si="499">C488/C$493</f>
        <v>0.54159292035398232</v>
      </c>
      <c r="Q488" s="25">
        <f t="shared" si="499"/>
        <v>5.3347280334728027E-2</v>
      </c>
      <c r="R488" s="25">
        <f t="shared" si="499"/>
        <v>0</v>
      </c>
      <c r="S488" s="25">
        <f t="shared" si="499"/>
        <v>0</v>
      </c>
      <c r="T488" s="25">
        <f t="shared" si="499"/>
        <v>0</v>
      </c>
      <c r="U488" s="25">
        <f t="shared" si="499"/>
        <v>0</v>
      </c>
      <c r="V488" s="25">
        <f t="shared" si="499"/>
        <v>0</v>
      </c>
      <c r="W488" s="25">
        <f t="shared" si="499"/>
        <v>0</v>
      </c>
      <c r="Z488" s="208"/>
    </row>
    <row r="489" spans="1:26" ht="13.8">
      <c r="A489" s="229"/>
      <c r="B489" s="238" t="s">
        <v>56</v>
      </c>
      <c r="C489" s="239">
        <v>6.0000000000000001E-3</v>
      </c>
      <c r="D489" s="240">
        <v>1.2999999999999999E-2</v>
      </c>
      <c r="E489" s="239">
        <v>0.19700000000000001</v>
      </c>
      <c r="F489" s="240">
        <v>0.29599999999999999</v>
      </c>
      <c r="G489" s="239">
        <v>0</v>
      </c>
      <c r="H489" s="240">
        <v>0</v>
      </c>
      <c r="I489" s="239">
        <v>0</v>
      </c>
      <c r="J489" s="240">
        <v>1E-3</v>
      </c>
      <c r="K489" s="239">
        <v>1E-3</v>
      </c>
      <c r="L489" s="240">
        <v>1E-3</v>
      </c>
      <c r="M489" s="239">
        <v>0.20400000000000001</v>
      </c>
      <c r="N489" s="241">
        <v>0.311</v>
      </c>
      <c r="P489" s="25">
        <f t="shared" ref="P489:W489" si="500">C489/C$493</f>
        <v>1.0619469026548674E-2</v>
      </c>
      <c r="Q489" s="25">
        <f t="shared" si="500"/>
        <v>1.3598326359832635E-2</v>
      </c>
      <c r="R489" s="25">
        <f t="shared" si="500"/>
        <v>0.19351669941060903</v>
      </c>
      <c r="S489" s="25">
        <f t="shared" si="500"/>
        <v>0.17452830188679244</v>
      </c>
      <c r="T489" s="25">
        <f t="shared" si="500"/>
        <v>0</v>
      </c>
      <c r="U489" s="25">
        <f t="shared" si="500"/>
        <v>0</v>
      </c>
      <c r="V489" s="25">
        <f t="shared" si="500"/>
        <v>0</v>
      </c>
      <c r="W489" s="25">
        <f t="shared" si="500"/>
        <v>1.0526315789473684E-3</v>
      </c>
      <c r="Z489" s="208"/>
    </row>
    <row r="490" spans="1:26" ht="13.8">
      <c r="A490" s="229"/>
      <c r="B490" s="238" t="s">
        <v>54</v>
      </c>
      <c r="C490" s="239">
        <v>0.191</v>
      </c>
      <c r="D490" s="240">
        <v>0.77200000000000002</v>
      </c>
      <c r="E490" s="239">
        <v>6.2E-2</v>
      </c>
      <c r="F490" s="240">
        <v>0.21099999999999999</v>
      </c>
      <c r="G490" s="239">
        <v>5.3999999999999999E-2</v>
      </c>
      <c r="H490" s="240">
        <v>0.19600000000000001</v>
      </c>
      <c r="I490" s="239">
        <v>8.8999999999999996E-2</v>
      </c>
      <c r="J490" s="240">
        <v>0.186</v>
      </c>
      <c r="K490" s="239">
        <v>5.2999999999999999E-2</v>
      </c>
      <c r="L490" s="240">
        <v>0.12</v>
      </c>
      <c r="M490" s="239">
        <v>0.44900000000000001</v>
      </c>
      <c r="N490" s="241">
        <v>1.4849999999999999</v>
      </c>
      <c r="P490" s="25">
        <f t="shared" ref="P490:W490" si="501">C490/C$493</f>
        <v>0.33805309734513278</v>
      </c>
      <c r="Q490" s="25">
        <f t="shared" si="501"/>
        <v>0.80753138075313802</v>
      </c>
      <c r="R490" s="25">
        <f t="shared" si="501"/>
        <v>6.0903732809430254E-2</v>
      </c>
      <c r="S490" s="25">
        <f t="shared" si="501"/>
        <v>0.12441037735849056</v>
      </c>
      <c r="T490" s="25">
        <f t="shared" si="501"/>
        <v>0.14713896457765668</v>
      </c>
      <c r="U490" s="25">
        <f t="shared" si="501"/>
        <v>0.37333333333333335</v>
      </c>
      <c r="V490" s="25">
        <f t="shared" si="501"/>
        <v>8.9717741935483861E-2</v>
      </c>
      <c r="W490" s="25">
        <f t="shared" si="501"/>
        <v>0.19578947368421051</v>
      </c>
      <c r="Z490" s="208"/>
    </row>
    <row r="491" spans="1:26" ht="13.8">
      <c r="A491" s="229"/>
      <c r="B491" s="238" t="s">
        <v>55</v>
      </c>
      <c r="C491" s="239">
        <v>1.7999999999999999E-2</v>
      </c>
      <c r="D491" s="240">
        <v>3.7999999999999999E-2</v>
      </c>
      <c r="E491" s="239">
        <v>2E-3</v>
      </c>
      <c r="F491" s="240">
        <v>2E-3</v>
      </c>
      <c r="G491" s="239">
        <v>0.255</v>
      </c>
      <c r="H491" s="240">
        <v>0.24099999999999999</v>
      </c>
      <c r="I491" s="239">
        <v>0.54600000000000004</v>
      </c>
      <c r="J491" s="240">
        <v>0.54600000000000004</v>
      </c>
      <c r="K491" s="239">
        <v>0</v>
      </c>
      <c r="L491" s="240">
        <v>0</v>
      </c>
      <c r="M491" s="239">
        <v>0.82100000000000006</v>
      </c>
      <c r="N491" s="241">
        <v>0.82699999999999996</v>
      </c>
      <c r="P491" s="25">
        <f t="shared" ref="P491:W491" si="502">C491/C$493</f>
        <v>3.1858407079646017E-2</v>
      </c>
      <c r="Q491" s="25">
        <f t="shared" si="502"/>
        <v>3.974895397489539E-2</v>
      </c>
      <c r="R491" s="25">
        <f t="shared" si="502"/>
        <v>1.9646365422396855E-3</v>
      </c>
      <c r="S491" s="25">
        <f t="shared" si="502"/>
        <v>1.1792452830188679E-3</v>
      </c>
      <c r="T491" s="25">
        <f t="shared" si="502"/>
        <v>0.69482288828337879</v>
      </c>
      <c r="U491" s="25">
        <f t="shared" si="502"/>
        <v>0.45904761904761904</v>
      </c>
      <c r="V491" s="25">
        <f t="shared" si="502"/>
        <v>0.55040322580645162</v>
      </c>
      <c r="W491" s="25">
        <f t="shared" si="502"/>
        <v>0.57473684210526321</v>
      </c>
      <c r="Z491" s="208"/>
    </row>
    <row r="492" spans="1:26" ht="13.8">
      <c r="A492" s="229"/>
      <c r="B492" s="238" t="s">
        <v>53</v>
      </c>
      <c r="C492" s="239">
        <v>6.0000000000000001E-3</v>
      </c>
      <c r="D492" s="240">
        <v>1.4999999999999999E-2</v>
      </c>
      <c r="E492" s="239">
        <v>1.9E-2</v>
      </c>
      <c r="F492" s="240">
        <v>1.9E-2</v>
      </c>
      <c r="G492" s="239">
        <v>2.3E-2</v>
      </c>
      <c r="H492" s="240">
        <v>2.8000000000000001E-2</v>
      </c>
      <c r="I492" s="239">
        <v>5.0000000000000001E-3</v>
      </c>
      <c r="J492" s="240">
        <v>4.0000000000000001E-3</v>
      </c>
      <c r="K492" s="239">
        <v>0</v>
      </c>
      <c r="L492" s="240">
        <v>0</v>
      </c>
      <c r="M492" s="239">
        <v>5.2999999999999999E-2</v>
      </c>
      <c r="N492" s="241">
        <v>6.6000000000000003E-2</v>
      </c>
      <c r="P492" s="25">
        <f t="shared" ref="P492:W492" si="503">C492/C$493</f>
        <v>1.0619469026548674E-2</v>
      </c>
      <c r="Q492" s="25">
        <f t="shared" si="503"/>
        <v>1.5690376569037656E-2</v>
      </c>
      <c r="R492" s="25">
        <f t="shared" si="503"/>
        <v>1.8664047151277011E-2</v>
      </c>
      <c r="S492" s="25">
        <f t="shared" si="503"/>
        <v>1.1202830188679245E-2</v>
      </c>
      <c r="T492" s="25">
        <f t="shared" si="503"/>
        <v>6.2670299727520432E-2</v>
      </c>
      <c r="U492" s="25">
        <f t="shared" si="503"/>
        <v>5.333333333333333E-2</v>
      </c>
      <c r="V492" s="25">
        <f t="shared" si="503"/>
        <v>5.0403225806451612E-3</v>
      </c>
      <c r="W492" s="25">
        <f t="shared" si="503"/>
        <v>4.2105263157894736E-3</v>
      </c>
      <c r="Z492" s="208"/>
    </row>
    <row r="493" spans="1:26" ht="13.8">
      <c r="A493" s="234" t="s">
        <v>2581</v>
      </c>
      <c r="B493" s="225"/>
      <c r="C493" s="235">
        <v>0.56499999999999995</v>
      </c>
      <c r="D493" s="236">
        <v>0.95600000000000007</v>
      </c>
      <c r="E493" s="235">
        <v>1.018</v>
      </c>
      <c r="F493" s="236">
        <v>1.696</v>
      </c>
      <c r="G493" s="235">
        <v>0.36699999999999999</v>
      </c>
      <c r="H493" s="236">
        <v>0.52500000000000002</v>
      </c>
      <c r="I493" s="235">
        <v>0.99199999999999999</v>
      </c>
      <c r="J493" s="236">
        <v>0.95000000000000007</v>
      </c>
      <c r="K493" s="235">
        <v>0.25600000000000001</v>
      </c>
      <c r="L493" s="236">
        <v>0.21100000000000002</v>
      </c>
      <c r="M493" s="235">
        <v>3.198</v>
      </c>
      <c r="N493" s="237">
        <v>4.3380000000000001</v>
      </c>
      <c r="P493" s="25"/>
      <c r="Q493" s="25"/>
      <c r="R493" s="25"/>
      <c r="S493" s="25"/>
      <c r="T493" s="25"/>
      <c r="U493" s="25"/>
      <c r="V493" s="25"/>
      <c r="W493" s="25"/>
      <c r="Z493" s="208"/>
    </row>
    <row r="494" spans="1:26" ht="13.8">
      <c r="A494" s="234" t="s">
        <v>5</v>
      </c>
      <c r="B494" s="234" t="s">
        <v>59</v>
      </c>
      <c r="C494" s="235">
        <v>0</v>
      </c>
      <c r="D494" s="236">
        <v>0</v>
      </c>
      <c r="E494" s="235">
        <v>3.0000000000000001E-3</v>
      </c>
      <c r="F494" s="236">
        <v>0</v>
      </c>
      <c r="G494" s="235">
        <v>0</v>
      </c>
      <c r="H494" s="236">
        <v>1E-3</v>
      </c>
      <c r="I494" s="235">
        <v>1.0999999999999999E-2</v>
      </c>
      <c r="J494" s="236">
        <v>1.2E-2</v>
      </c>
      <c r="K494" s="235">
        <v>0</v>
      </c>
      <c r="L494" s="236">
        <v>1E-3</v>
      </c>
      <c r="M494" s="235">
        <v>1.3999999999999999E-2</v>
      </c>
      <c r="N494" s="237">
        <v>1.4000000000000002E-2</v>
      </c>
      <c r="P494" s="25">
        <f t="shared" ref="P494:W494" si="504">C494/C$503</f>
        <v>0</v>
      </c>
      <c r="Q494" s="25">
        <f t="shared" si="504"/>
        <v>0</v>
      </c>
      <c r="R494" s="25">
        <f t="shared" si="504"/>
        <v>2.1052631578947364E-3</v>
      </c>
      <c r="S494" s="25">
        <f t="shared" si="504"/>
        <v>0</v>
      </c>
      <c r="T494" s="25">
        <f t="shared" si="504"/>
        <v>0</v>
      </c>
      <c r="U494" s="25">
        <f t="shared" si="504"/>
        <v>1.0256410256410256E-3</v>
      </c>
      <c r="V494" s="25">
        <f t="shared" si="504"/>
        <v>7.9022988505747134E-3</v>
      </c>
      <c r="W494" s="25">
        <f t="shared" si="504"/>
        <v>1.4634146341463414E-2</v>
      </c>
      <c r="Z494" s="208"/>
    </row>
    <row r="495" spans="1:26" ht="13.8">
      <c r="A495" s="229"/>
      <c r="B495" s="238" t="s">
        <v>58</v>
      </c>
      <c r="C495" s="239">
        <v>0.11</v>
      </c>
      <c r="D495" s="240">
        <v>7.4999999999999997E-2</v>
      </c>
      <c r="E495" s="239">
        <v>6.2E-2</v>
      </c>
      <c r="F495" s="240">
        <v>0.04</v>
      </c>
      <c r="G495" s="239">
        <v>0.14000000000000001</v>
      </c>
      <c r="H495" s="240">
        <v>9.9000000000000005E-2</v>
      </c>
      <c r="I495" s="239">
        <v>7.1999999999999995E-2</v>
      </c>
      <c r="J495" s="240">
        <v>5.5E-2</v>
      </c>
      <c r="K495" s="239">
        <v>0.129</v>
      </c>
      <c r="L495" s="240">
        <v>0.09</v>
      </c>
      <c r="M495" s="239">
        <v>0.51300000000000001</v>
      </c>
      <c r="N495" s="241">
        <v>0.35899999999999999</v>
      </c>
      <c r="P495" s="25">
        <f t="shared" ref="P495:W495" si="505">C495/C$503</f>
        <v>0.10119595216191353</v>
      </c>
      <c r="Q495" s="25">
        <f t="shared" si="505"/>
        <v>0.103021978021978</v>
      </c>
      <c r="R495" s="25">
        <f t="shared" si="505"/>
        <v>4.3508771929824552E-2</v>
      </c>
      <c r="S495" s="25">
        <f t="shared" si="505"/>
        <v>4.4198895027624308E-2</v>
      </c>
      <c r="T495" s="25">
        <f t="shared" si="505"/>
        <v>9.5890410958904118E-2</v>
      </c>
      <c r="U495" s="25">
        <f t="shared" si="505"/>
        <v>0.10153846153846155</v>
      </c>
      <c r="V495" s="25">
        <f t="shared" si="505"/>
        <v>5.1724137931034482E-2</v>
      </c>
      <c r="W495" s="25">
        <f t="shared" si="505"/>
        <v>6.7073170731707307E-2</v>
      </c>
      <c r="Z495" s="208"/>
    </row>
    <row r="496" spans="1:26" ht="13.8">
      <c r="A496" s="229"/>
      <c r="B496" s="238" t="s">
        <v>57</v>
      </c>
      <c r="C496" s="239">
        <v>0.36299999999999999</v>
      </c>
      <c r="D496" s="240">
        <v>0.30099999999999999</v>
      </c>
      <c r="E496" s="239">
        <v>0.39900000000000002</v>
      </c>
      <c r="F496" s="240">
        <v>0.36399999999999999</v>
      </c>
      <c r="G496" s="239">
        <v>0.45700000000000002</v>
      </c>
      <c r="H496" s="240">
        <v>0.35599999999999998</v>
      </c>
      <c r="I496" s="239">
        <v>0.46</v>
      </c>
      <c r="J496" s="240">
        <v>0.34</v>
      </c>
      <c r="K496" s="239">
        <v>0.33100000000000002</v>
      </c>
      <c r="L496" s="240">
        <v>0.251</v>
      </c>
      <c r="M496" s="239">
        <v>2.0100000000000002</v>
      </c>
      <c r="N496" s="241">
        <v>1.6120000000000001</v>
      </c>
      <c r="P496" s="25">
        <f t="shared" ref="P496:W496" si="506">C496/C$503</f>
        <v>0.33394664213431463</v>
      </c>
      <c r="Q496" s="25">
        <f t="shared" si="506"/>
        <v>0.41346153846153838</v>
      </c>
      <c r="R496" s="25">
        <f t="shared" si="506"/>
        <v>0.27999999999999997</v>
      </c>
      <c r="S496" s="25">
        <f t="shared" si="506"/>
        <v>0.40220994475138117</v>
      </c>
      <c r="T496" s="25">
        <f t="shared" si="506"/>
        <v>0.31301369863013701</v>
      </c>
      <c r="U496" s="25">
        <f t="shared" si="506"/>
        <v>0.3651282051282051</v>
      </c>
      <c r="V496" s="25">
        <f t="shared" si="506"/>
        <v>0.33045977011494254</v>
      </c>
      <c r="W496" s="25">
        <f t="shared" si="506"/>
        <v>0.41463414634146339</v>
      </c>
      <c r="Z496" s="208"/>
    </row>
    <row r="497" spans="1:26" ht="13.8">
      <c r="A497" s="229"/>
      <c r="B497" s="238" t="s">
        <v>61</v>
      </c>
      <c r="C497" s="239">
        <v>0.123</v>
      </c>
      <c r="D497" s="240">
        <v>7.0999999999999994E-2</v>
      </c>
      <c r="E497" s="239">
        <v>0.214</v>
      </c>
      <c r="F497" s="240">
        <v>0.20200000000000001</v>
      </c>
      <c r="G497" s="239">
        <v>0.19400000000000001</v>
      </c>
      <c r="H497" s="240">
        <v>0.20799999999999999</v>
      </c>
      <c r="I497" s="239">
        <v>0.17499999999999999</v>
      </c>
      <c r="J497" s="240">
        <v>0.113</v>
      </c>
      <c r="K497" s="239">
        <v>0.18099999999999999</v>
      </c>
      <c r="L497" s="240">
        <v>0.13100000000000001</v>
      </c>
      <c r="M497" s="239">
        <v>0.88700000000000001</v>
      </c>
      <c r="N497" s="241">
        <v>0.72499999999999998</v>
      </c>
      <c r="P497" s="25">
        <f t="shared" ref="P497:W497" si="507">C497/C$503</f>
        <v>0.11315547378104876</v>
      </c>
      <c r="Q497" s="25">
        <f t="shared" si="507"/>
        <v>9.75274725274725E-2</v>
      </c>
      <c r="R497" s="25">
        <f t="shared" si="507"/>
        <v>0.15017543859649118</v>
      </c>
      <c r="S497" s="25">
        <f t="shared" si="507"/>
        <v>0.22320441988950276</v>
      </c>
      <c r="T497" s="25">
        <f t="shared" si="507"/>
        <v>0.13287671232876713</v>
      </c>
      <c r="U497" s="25">
        <f t="shared" si="507"/>
        <v>0.21333333333333332</v>
      </c>
      <c r="V497" s="25">
        <f t="shared" si="507"/>
        <v>0.12571839080459771</v>
      </c>
      <c r="W497" s="25">
        <f t="shared" si="507"/>
        <v>0.13780487804878047</v>
      </c>
      <c r="Z497" s="208"/>
    </row>
    <row r="498" spans="1:26" ht="13.8">
      <c r="A498" s="229"/>
      <c r="B498" s="238" t="s">
        <v>60</v>
      </c>
      <c r="C498" s="239">
        <v>6.0999999999999999E-2</v>
      </c>
      <c r="D498" s="240">
        <v>4.2000000000000003E-2</v>
      </c>
      <c r="E498" s="239">
        <v>3.5999999999999997E-2</v>
      </c>
      <c r="F498" s="240">
        <v>2.8000000000000001E-2</v>
      </c>
      <c r="G498" s="239">
        <v>7.0000000000000007E-2</v>
      </c>
      <c r="H498" s="240">
        <v>3.5999999999999997E-2</v>
      </c>
      <c r="I498" s="239">
        <v>1.4999999999999999E-2</v>
      </c>
      <c r="J498" s="240">
        <v>0.02</v>
      </c>
      <c r="K498" s="239">
        <v>4.2000000000000003E-2</v>
      </c>
      <c r="L498" s="240">
        <v>1.4999999999999999E-2</v>
      </c>
      <c r="M498" s="239">
        <v>0.224</v>
      </c>
      <c r="N498" s="241">
        <v>0.14100000000000001</v>
      </c>
      <c r="P498" s="25">
        <f t="shared" ref="P498:W498" si="508">C498/C$503</f>
        <v>5.6117755289788407E-2</v>
      </c>
      <c r="Q498" s="25">
        <f t="shared" si="508"/>
        <v>5.7692307692307689E-2</v>
      </c>
      <c r="R498" s="25">
        <f t="shared" si="508"/>
        <v>2.5263157894736835E-2</v>
      </c>
      <c r="S498" s="25">
        <f t="shared" si="508"/>
        <v>3.0939226519337015E-2</v>
      </c>
      <c r="T498" s="25">
        <f t="shared" si="508"/>
        <v>4.7945205479452059E-2</v>
      </c>
      <c r="U498" s="25">
        <f t="shared" si="508"/>
        <v>3.692307692307692E-2</v>
      </c>
      <c r="V498" s="25">
        <f t="shared" si="508"/>
        <v>1.0775862068965518E-2</v>
      </c>
      <c r="W498" s="25">
        <f t="shared" si="508"/>
        <v>2.4390243902439022E-2</v>
      </c>
      <c r="Z498" s="208"/>
    </row>
    <row r="499" spans="1:26" ht="13.8">
      <c r="A499" s="229"/>
      <c r="B499" s="238" t="s">
        <v>56</v>
      </c>
      <c r="C499" s="239">
        <v>6.0000000000000001E-3</v>
      </c>
      <c r="D499" s="240">
        <v>1E-3</v>
      </c>
      <c r="E499" s="239">
        <v>0</v>
      </c>
      <c r="F499" s="240">
        <v>1E-3</v>
      </c>
      <c r="G499" s="239">
        <v>4.3999999999999997E-2</v>
      </c>
      <c r="H499" s="240">
        <v>1.4999999999999999E-2</v>
      </c>
      <c r="I499" s="239">
        <v>5.0000000000000001E-3</v>
      </c>
      <c r="J499" s="240">
        <v>1E-3</v>
      </c>
      <c r="K499" s="239">
        <v>6.0000000000000001E-3</v>
      </c>
      <c r="L499" s="240">
        <v>3.0000000000000001E-3</v>
      </c>
      <c r="M499" s="239">
        <v>6.0999999999999992E-2</v>
      </c>
      <c r="N499" s="241">
        <v>2.1000000000000001E-2</v>
      </c>
      <c r="P499" s="25">
        <f t="shared" ref="P499:W499" si="509">C499/C$503</f>
        <v>5.5197792088316471E-3</v>
      </c>
      <c r="Q499" s="25">
        <f t="shared" si="509"/>
        <v>1.3736263736263735E-3</v>
      </c>
      <c r="R499" s="25">
        <f t="shared" si="509"/>
        <v>0</v>
      </c>
      <c r="S499" s="25">
        <f t="shared" si="509"/>
        <v>1.1049723756906078E-3</v>
      </c>
      <c r="T499" s="25">
        <f t="shared" si="509"/>
        <v>3.0136986301369861E-2</v>
      </c>
      <c r="U499" s="25">
        <f t="shared" si="509"/>
        <v>1.5384615384615384E-2</v>
      </c>
      <c r="V499" s="25">
        <f t="shared" si="509"/>
        <v>3.5919540229885061E-3</v>
      </c>
      <c r="W499" s="25">
        <f t="shared" si="509"/>
        <v>1.2195121951219512E-3</v>
      </c>
      <c r="Z499" s="208"/>
    </row>
    <row r="500" spans="1:26" ht="13.8">
      <c r="A500" s="229"/>
      <c r="B500" s="238" t="s">
        <v>54</v>
      </c>
      <c r="C500" s="239">
        <v>1.6E-2</v>
      </c>
      <c r="D500" s="240">
        <v>4.4999999999999998E-2</v>
      </c>
      <c r="E500" s="239">
        <v>8.9999999999999993E-3</v>
      </c>
      <c r="F500" s="240">
        <v>8.9999999999999993E-3</v>
      </c>
      <c r="G500" s="239">
        <v>1.0999999999999999E-2</v>
      </c>
      <c r="H500" s="240">
        <v>2.3E-2</v>
      </c>
      <c r="I500" s="239">
        <v>4.4999999999999998E-2</v>
      </c>
      <c r="J500" s="240">
        <v>0.11700000000000001</v>
      </c>
      <c r="K500" s="239">
        <v>4.9000000000000002E-2</v>
      </c>
      <c r="L500" s="240">
        <v>0.14099999999999999</v>
      </c>
      <c r="M500" s="239">
        <v>0.13</v>
      </c>
      <c r="N500" s="241">
        <v>0.33499999999999996</v>
      </c>
      <c r="P500" s="25">
        <f t="shared" ref="P500:W500" si="510">C500/C$503</f>
        <v>1.471941122355106E-2</v>
      </c>
      <c r="Q500" s="25">
        <f t="shared" si="510"/>
        <v>6.1813186813186802E-2</v>
      </c>
      <c r="R500" s="25">
        <f t="shared" si="510"/>
        <v>6.3157894736842086E-3</v>
      </c>
      <c r="S500" s="25">
        <f t="shared" si="510"/>
        <v>9.9447513812154689E-3</v>
      </c>
      <c r="T500" s="25">
        <f t="shared" si="510"/>
        <v>7.5342465753424652E-3</v>
      </c>
      <c r="U500" s="25">
        <f t="shared" si="510"/>
        <v>2.3589743589743591E-2</v>
      </c>
      <c r="V500" s="25">
        <f t="shared" si="510"/>
        <v>3.2327586206896554E-2</v>
      </c>
      <c r="W500" s="25">
        <f t="shared" si="510"/>
        <v>0.14268292682926828</v>
      </c>
      <c r="Z500" s="208"/>
    </row>
    <row r="501" spans="1:26" ht="13.8">
      <c r="A501" s="229"/>
      <c r="B501" s="238" t="s">
        <v>55</v>
      </c>
      <c r="C501" s="239">
        <v>9.5000000000000001E-2</v>
      </c>
      <c r="D501" s="240">
        <v>0.152</v>
      </c>
      <c r="E501" s="239">
        <v>0.16600000000000001</v>
      </c>
      <c r="F501" s="240">
        <v>0.16300000000000001</v>
      </c>
      <c r="G501" s="239">
        <v>0.153</v>
      </c>
      <c r="H501" s="240">
        <v>0.188</v>
      </c>
      <c r="I501" s="239">
        <v>0.13</v>
      </c>
      <c r="J501" s="240">
        <v>0.10100000000000001</v>
      </c>
      <c r="K501" s="239">
        <v>0.13500000000000001</v>
      </c>
      <c r="L501" s="240">
        <v>0.10299999999999999</v>
      </c>
      <c r="M501" s="239">
        <v>0.67900000000000005</v>
      </c>
      <c r="N501" s="241">
        <v>0.70699999999999996</v>
      </c>
      <c r="P501" s="25">
        <f t="shared" ref="P501:W501" si="511">C501/C$503</f>
        <v>8.7396504139834408E-2</v>
      </c>
      <c r="Q501" s="25">
        <f t="shared" si="511"/>
        <v>0.20879120879120877</v>
      </c>
      <c r="R501" s="25">
        <f t="shared" si="511"/>
        <v>0.11649122807017542</v>
      </c>
      <c r="S501" s="25">
        <f t="shared" si="511"/>
        <v>0.18011049723756906</v>
      </c>
      <c r="T501" s="25">
        <f t="shared" si="511"/>
        <v>0.10479452054794521</v>
      </c>
      <c r="U501" s="25">
        <f t="shared" si="511"/>
        <v>0.19282051282051282</v>
      </c>
      <c r="V501" s="25">
        <f t="shared" si="511"/>
        <v>9.339080459770116E-2</v>
      </c>
      <c r="W501" s="25">
        <f t="shared" si="511"/>
        <v>0.12317073170731707</v>
      </c>
      <c r="Z501" s="208"/>
    </row>
    <row r="502" spans="1:26" ht="13.8">
      <c r="A502" s="229"/>
      <c r="B502" s="238" t="s">
        <v>53</v>
      </c>
      <c r="C502" s="239">
        <v>0.313</v>
      </c>
      <c r="D502" s="240">
        <v>4.1000000000000002E-2</v>
      </c>
      <c r="E502" s="239">
        <v>0.53600000000000003</v>
      </c>
      <c r="F502" s="240">
        <v>9.8000000000000004E-2</v>
      </c>
      <c r="G502" s="239">
        <v>0.39100000000000001</v>
      </c>
      <c r="H502" s="240">
        <v>4.9000000000000002E-2</v>
      </c>
      <c r="I502" s="239">
        <v>0.47899999999999998</v>
      </c>
      <c r="J502" s="240">
        <v>6.0999999999999999E-2</v>
      </c>
      <c r="K502" s="239">
        <v>0.36499999999999999</v>
      </c>
      <c r="L502" s="240">
        <v>5.3999999999999999E-2</v>
      </c>
      <c r="M502" s="239">
        <v>2.0839999999999996</v>
      </c>
      <c r="N502" s="241">
        <v>0.30299999999999999</v>
      </c>
      <c r="P502" s="25">
        <f t="shared" ref="P502:W502" si="512">C502/C$503</f>
        <v>0.2879484820607176</v>
      </c>
      <c r="Q502" s="25">
        <f t="shared" si="512"/>
        <v>5.6318681318681313E-2</v>
      </c>
      <c r="R502" s="25">
        <f t="shared" si="512"/>
        <v>0.37614035087719294</v>
      </c>
      <c r="S502" s="25">
        <f t="shared" si="512"/>
        <v>0.10828729281767956</v>
      </c>
      <c r="T502" s="25">
        <f t="shared" si="512"/>
        <v>0.26780821917808223</v>
      </c>
      <c r="U502" s="25">
        <f t="shared" si="512"/>
        <v>5.0256410256410262E-2</v>
      </c>
      <c r="V502" s="25">
        <f t="shared" si="512"/>
        <v>0.34410919540229884</v>
      </c>
      <c r="W502" s="25">
        <f t="shared" si="512"/>
        <v>7.4390243902439021E-2</v>
      </c>
      <c r="Z502" s="208"/>
    </row>
    <row r="503" spans="1:26" ht="13.8">
      <c r="A503" s="234" t="s">
        <v>2582</v>
      </c>
      <c r="B503" s="225"/>
      <c r="C503" s="235">
        <v>1.087</v>
      </c>
      <c r="D503" s="236">
        <v>0.72800000000000009</v>
      </c>
      <c r="E503" s="235">
        <v>1.4250000000000003</v>
      </c>
      <c r="F503" s="236">
        <v>0.90500000000000003</v>
      </c>
      <c r="G503" s="235">
        <v>1.46</v>
      </c>
      <c r="H503" s="236">
        <v>0.97499999999999998</v>
      </c>
      <c r="I503" s="235">
        <v>1.3919999999999999</v>
      </c>
      <c r="J503" s="236">
        <v>0.82000000000000006</v>
      </c>
      <c r="K503" s="235">
        <v>1.238</v>
      </c>
      <c r="L503" s="236">
        <v>0.78900000000000003</v>
      </c>
      <c r="M503" s="235">
        <v>6.6020000000000003</v>
      </c>
      <c r="N503" s="237">
        <v>4.2169999999999996</v>
      </c>
      <c r="P503" s="25"/>
      <c r="Q503" s="25"/>
      <c r="R503" s="25"/>
      <c r="S503" s="25"/>
      <c r="T503" s="25"/>
      <c r="U503" s="25"/>
      <c r="V503" s="25"/>
      <c r="W503" s="25"/>
      <c r="Z503" s="208"/>
    </row>
    <row r="504" spans="1:26" ht="13.8">
      <c r="A504" s="234" t="s">
        <v>153</v>
      </c>
      <c r="B504" s="234" t="s">
        <v>59</v>
      </c>
      <c r="C504" s="235">
        <v>0</v>
      </c>
      <c r="D504" s="236">
        <v>0</v>
      </c>
      <c r="E504" s="235">
        <v>0</v>
      </c>
      <c r="F504" s="236">
        <v>0</v>
      </c>
      <c r="G504" s="235">
        <v>0</v>
      </c>
      <c r="H504" s="236">
        <v>0</v>
      </c>
      <c r="I504" s="235">
        <v>1E-3</v>
      </c>
      <c r="J504" s="236">
        <v>2E-3</v>
      </c>
      <c r="K504" s="235">
        <v>0</v>
      </c>
      <c r="L504" s="236">
        <v>0</v>
      </c>
      <c r="M504" s="235">
        <v>1E-3</v>
      </c>
      <c r="N504" s="237">
        <v>2E-3</v>
      </c>
      <c r="P504" s="25">
        <f t="shared" ref="P504:W504" si="513">C504/C$513</f>
        <v>0</v>
      </c>
      <c r="Q504" s="25">
        <f t="shared" si="513"/>
        <v>0</v>
      </c>
      <c r="R504" s="25">
        <f t="shared" si="513"/>
        <v>0</v>
      </c>
      <c r="S504" s="25">
        <f t="shared" si="513"/>
        <v>0</v>
      </c>
      <c r="T504" s="25">
        <f t="shared" si="513"/>
        <v>0</v>
      </c>
      <c r="U504" s="25">
        <f t="shared" si="513"/>
        <v>0</v>
      </c>
      <c r="V504" s="25">
        <f t="shared" si="513"/>
        <v>2.1645021645021645E-3</v>
      </c>
      <c r="W504" s="25">
        <f t="shared" si="513"/>
        <v>4.1928721174004186E-3</v>
      </c>
      <c r="Z504" s="208"/>
    </row>
    <row r="505" spans="1:26" ht="13.8">
      <c r="A505" s="229"/>
      <c r="B505" s="238" t="s">
        <v>58</v>
      </c>
      <c r="C505" s="239">
        <v>0.13800000000000001</v>
      </c>
      <c r="D505" s="240">
        <v>0.625</v>
      </c>
      <c r="E505" s="239">
        <v>0.70299999999999996</v>
      </c>
      <c r="F505" s="240">
        <v>0.73499999999999999</v>
      </c>
      <c r="G505" s="239">
        <v>0.314</v>
      </c>
      <c r="H505" s="240">
        <v>0.748</v>
      </c>
      <c r="I505" s="239">
        <v>0.13300000000000001</v>
      </c>
      <c r="J505" s="240">
        <v>6.5000000000000002E-2</v>
      </c>
      <c r="K505" s="239">
        <v>0.496</v>
      </c>
      <c r="L505" s="240">
        <v>0.19900000000000001</v>
      </c>
      <c r="M505" s="239">
        <v>1.784</v>
      </c>
      <c r="N505" s="241">
        <v>2.3719999999999994</v>
      </c>
      <c r="P505" s="25">
        <f t="shared" ref="P505:W505" si="514">C505/C$513</f>
        <v>0.22439024390243906</v>
      </c>
      <c r="Q505" s="25">
        <f t="shared" si="514"/>
        <v>0.44996400287976962</v>
      </c>
      <c r="R505" s="25">
        <f t="shared" si="514"/>
        <v>0.29426538300544164</v>
      </c>
      <c r="S505" s="25">
        <f t="shared" si="514"/>
        <v>0.25699300699300703</v>
      </c>
      <c r="T505" s="25">
        <f t="shared" si="514"/>
        <v>0.49683544303797467</v>
      </c>
      <c r="U505" s="25">
        <f t="shared" si="514"/>
        <v>0.60813008130081303</v>
      </c>
      <c r="V505" s="25">
        <f t="shared" si="514"/>
        <v>0.2878787878787879</v>
      </c>
      <c r="W505" s="25">
        <f t="shared" si="514"/>
        <v>0.13626834381551362</v>
      </c>
      <c r="Z505" s="208"/>
    </row>
    <row r="506" spans="1:26" ht="13.8">
      <c r="A506" s="229"/>
      <c r="B506" s="238" t="s">
        <v>57</v>
      </c>
      <c r="C506" s="239">
        <v>5.8999999999999997E-2</v>
      </c>
      <c r="D506" s="240">
        <v>5.8000000000000003E-2</v>
      </c>
      <c r="E506" s="239">
        <v>0.94099999999999995</v>
      </c>
      <c r="F506" s="240">
        <v>1.25</v>
      </c>
      <c r="G506" s="239">
        <v>4.2000000000000003E-2</v>
      </c>
      <c r="H506" s="240">
        <v>0.11799999999999999</v>
      </c>
      <c r="I506" s="239">
        <v>2.4E-2</v>
      </c>
      <c r="J506" s="240">
        <v>3.9E-2</v>
      </c>
      <c r="K506" s="239">
        <v>0.13700000000000001</v>
      </c>
      <c r="L506" s="240">
        <v>0.33200000000000002</v>
      </c>
      <c r="M506" s="239">
        <v>1.2030000000000001</v>
      </c>
      <c r="N506" s="241">
        <v>1.7970000000000002</v>
      </c>
      <c r="P506" s="25">
        <f t="shared" ref="P506:W506" si="515">C506/C$513</f>
        <v>9.5934959349593493E-2</v>
      </c>
      <c r="Q506" s="25">
        <f t="shared" si="515"/>
        <v>4.1756659467242621E-2</v>
      </c>
      <c r="R506" s="25">
        <f t="shared" si="515"/>
        <v>0.3938886563415655</v>
      </c>
      <c r="S506" s="25">
        <f t="shared" si="515"/>
        <v>0.43706293706293714</v>
      </c>
      <c r="T506" s="25">
        <f t="shared" si="515"/>
        <v>6.6455696202531653E-2</v>
      </c>
      <c r="U506" s="25">
        <f t="shared" si="515"/>
        <v>9.5934959349593493E-2</v>
      </c>
      <c r="V506" s="25">
        <f t="shared" si="515"/>
        <v>5.1948051948051951E-2</v>
      </c>
      <c r="W506" s="25">
        <f t="shared" si="515"/>
        <v>8.1761006289308172E-2</v>
      </c>
      <c r="Z506" s="208"/>
    </row>
    <row r="507" spans="1:26" ht="13.8">
      <c r="A507" s="229"/>
      <c r="B507" s="238" t="s">
        <v>61</v>
      </c>
      <c r="C507" s="239">
        <v>0.1</v>
      </c>
      <c r="D507" s="240">
        <v>0.222</v>
      </c>
      <c r="E507" s="239">
        <v>0.16400000000000001</v>
      </c>
      <c r="F507" s="240">
        <v>0.20300000000000001</v>
      </c>
      <c r="G507" s="239">
        <v>5.7000000000000002E-2</v>
      </c>
      <c r="H507" s="240">
        <v>0.111</v>
      </c>
      <c r="I507" s="239">
        <v>6.6000000000000003E-2</v>
      </c>
      <c r="J507" s="240">
        <v>8.8999999999999996E-2</v>
      </c>
      <c r="K507" s="239">
        <v>0.02</v>
      </c>
      <c r="L507" s="240">
        <v>3.9E-2</v>
      </c>
      <c r="M507" s="239">
        <v>0.40700000000000003</v>
      </c>
      <c r="N507" s="241">
        <v>0.66400000000000003</v>
      </c>
      <c r="P507" s="25">
        <f t="shared" ref="P507:W507" si="516">C507/C$513</f>
        <v>0.16260162601626019</v>
      </c>
      <c r="Q507" s="25">
        <f t="shared" si="516"/>
        <v>0.15982721382289417</v>
      </c>
      <c r="R507" s="25">
        <f t="shared" si="516"/>
        <v>6.86479698618669E-2</v>
      </c>
      <c r="S507" s="25">
        <f t="shared" si="516"/>
        <v>7.0979020979020993E-2</v>
      </c>
      <c r="T507" s="25">
        <f t="shared" si="516"/>
        <v>9.0189873417721528E-2</v>
      </c>
      <c r="U507" s="25">
        <f t="shared" si="516"/>
        <v>9.0243902439024387E-2</v>
      </c>
      <c r="V507" s="25">
        <f t="shared" si="516"/>
        <v>0.14285714285714288</v>
      </c>
      <c r="W507" s="25">
        <f t="shared" si="516"/>
        <v>0.18658280922431864</v>
      </c>
      <c r="Z507" s="208"/>
    </row>
    <row r="508" spans="1:26" ht="13.8">
      <c r="A508" s="229"/>
      <c r="B508" s="238" t="s">
        <v>60</v>
      </c>
      <c r="C508" s="239">
        <v>1E-3</v>
      </c>
      <c r="D508" s="240">
        <v>0</v>
      </c>
      <c r="E508" s="239">
        <v>0</v>
      </c>
      <c r="F508" s="240">
        <v>0</v>
      </c>
      <c r="G508" s="239">
        <v>0</v>
      </c>
      <c r="H508" s="240">
        <v>0</v>
      </c>
      <c r="I508" s="239">
        <v>0</v>
      </c>
      <c r="J508" s="240">
        <v>0</v>
      </c>
      <c r="K508" s="239">
        <v>4.0000000000000001E-3</v>
      </c>
      <c r="L508" s="240">
        <v>4.0000000000000001E-3</v>
      </c>
      <c r="M508" s="239">
        <v>5.0000000000000001E-3</v>
      </c>
      <c r="N508" s="241">
        <v>4.0000000000000001E-3</v>
      </c>
      <c r="P508" s="25">
        <f t="shared" ref="P508:W508" si="517">C508/C$513</f>
        <v>1.6260162601626016E-3</v>
      </c>
      <c r="Q508" s="25">
        <f t="shared" si="517"/>
        <v>0</v>
      </c>
      <c r="R508" s="25">
        <f t="shared" si="517"/>
        <v>0</v>
      </c>
      <c r="S508" s="25">
        <f t="shared" si="517"/>
        <v>0</v>
      </c>
      <c r="T508" s="25">
        <f t="shared" si="517"/>
        <v>0</v>
      </c>
      <c r="U508" s="25">
        <f t="shared" si="517"/>
        <v>0</v>
      </c>
      <c r="V508" s="25">
        <f t="shared" si="517"/>
        <v>0</v>
      </c>
      <c r="W508" s="25">
        <f t="shared" si="517"/>
        <v>0</v>
      </c>
      <c r="Z508" s="208"/>
    </row>
    <row r="509" spans="1:26" ht="13.8">
      <c r="A509" s="229"/>
      <c r="B509" s="238" t="s">
        <v>56</v>
      </c>
      <c r="C509" s="239">
        <v>0</v>
      </c>
      <c r="D509" s="240">
        <v>0</v>
      </c>
      <c r="E509" s="239">
        <v>0</v>
      </c>
      <c r="F509" s="240">
        <v>1.0999999999999999E-2</v>
      </c>
      <c r="G509" s="239">
        <v>0</v>
      </c>
      <c r="H509" s="240">
        <v>0</v>
      </c>
      <c r="I509" s="239">
        <v>0</v>
      </c>
      <c r="J509" s="240">
        <v>0</v>
      </c>
      <c r="K509" s="239">
        <v>2E-3</v>
      </c>
      <c r="L509" s="240">
        <v>2E-3</v>
      </c>
      <c r="M509" s="239">
        <v>2E-3</v>
      </c>
      <c r="N509" s="241">
        <v>1.2999999999999999E-2</v>
      </c>
      <c r="P509" s="25">
        <f t="shared" ref="P509:W509" si="518">C509/C$513</f>
        <v>0</v>
      </c>
      <c r="Q509" s="25">
        <f t="shared" si="518"/>
        <v>0</v>
      </c>
      <c r="R509" s="25">
        <f t="shared" si="518"/>
        <v>0</v>
      </c>
      <c r="S509" s="25">
        <f t="shared" si="518"/>
        <v>3.8461538461538468E-3</v>
      </c>
      <c r="T509" s="25">
        <f t="shared" si="518"/>
        <v>0</v>
      </c>
      <c r="U509" s="25">
        <f t="shared" si="518"/>
        <v>0</v>
      </c>
      <c r="V509" s="25">
        <f t="shared" si="518"/>
        <v>0</v>
      </c>
      <c r="W509" s="25">
        <f t="shared" si="518"/>
        <v>0</v>
      </c>
      <c r="Z509" s="208"/>
    </row>
    <row r="510" spans="1:26" ht="13.8">
      <c r="A510" s="229"/>
      <c r="B510" s="238" t="s">
        <v>54</v>
      </c>
      <c r="C510" s="239">
        <v>4.2999999999999997E-2</v>
      </c>
      <c r="D510" s="240">
        <v>0.123</v>
      </c>
      <c r="E510" s="239">
        <v>3.2000000000000001E-2</v>
      </c>
      <c r="F510" s="240">
        <v>4.9000000000000002E-2</v>
      </c>
      <c r="G510" s="239">
        <v>3.4000000000000002E-2</v>
      </c>
      <c r="H510" s="240">
        <v>1.9E-2</v>
      </c>
      <c r="I510" s="239">
        <v>0.02</v>
      </c>
      <c r="J510" s="240">
        <v>2.1999999999999999E-2</v>
      </c>
      <c r="K510" s="239">
        <v>4.7E-2</v>
      </c>
      <c r="L510" s="240">
        <v>5.7000000000000002E-2</v>
      </c>
      <c r="M510" s="239">
        <v>0.17599999999999999</v>
      </c>
      <c r="N510" s="241">
        <v>0.26999999999999996</v>
      </c>
      <c r="P510" s="25">
        <f t="shared" ref="P510:W510" si="519">C510/C$513</f>
        <v>6.9918699186991867E-2</v>
      </c>
      <c r="Q510" s="25">
        <f t="shared" si="519"/>
        <v>8.8552915766738655E-2</v>
      </c>
      <c r="R510" s="25">
        <f t="shared" si="519"/>
        <v>1.3394725826705737E-2</v>
      </c>
      <c r="S510" s="25">
        <f t="shared" si="519"/>
        <v>1.7132867132867137E-2</v>
      </c>
      <c r="T510" s="25">
        <f t="shared" si="519"/>
        <v>5.3797468354430382E-2</v>
      </c>
      <c r="U510" s="25">
        <f t="shared" si="519"/>
        <v>1.5447154471544716E-2</v>
      </c>
      <c r="V510" s="25">
        <f t="shared" si="519"/>
        <v>4.3290043290043295E-2</v>
      </c>
      <c r="W510" s="25">
        <f t="shared" si="519"/>
        <v>4.6121593291404604E-2</v>
      </c>
      <c r="Z510" s="208"/>
    </row>
    <row r="511" spans="1:26" ht="13.8">
      <c r="A511" s="229"/>
      <c r="B511" s="238" t="s">
        <v>55</v>
      </c>
      <c r="C511" s="239">
        <v>0.17599999999999999</v>
      </c>
      <c r="D511" s="240">
        <v>0.28399999999999997</v>
      </c>
      <c r="E511" s="239">
        <v>0.45900000000000002</v>
      </c>
      <c r="F511" s="240">
        <v>0.57499999999999996</v>
      </c>
      <c r="G511" s="239">
        <v>0.17599999999999999</v>
      </c>
      <c r="H511" s="240">
        <v>0.22</v>
      </c>
      <c r="I511" s="239">
        <v>0.121</v>
      </c>
      <c r="J511" s="240">
        <v>0.23400000000000001</v>
      </c>
      <c r="K511" s="239">
        <v>2.7E-2</v>
      </c>
      <c r="L511" s="240">
        <v>2.8000000000000001E-2</v>
      </c>
      <c r="M511" s="239">
        <v>0.95899999999999996</v>
      </c>
      <c r="N511" s="241">
        <v>1.341</v>
      </c>
      <c r="P511" s="25">
        <f t="shared" ref="P511:W511" si="520">C511/C$513</f>
        <v>0.2861788617886179</v>
      </c>
      <c r="Q511" s="25">
        <f t="shared" si="520"/>
        <v>0.20446364290856731</v>
      </c>
      <c r="R511" s="25">
        <f t="shared" si="520"/>
        <v>0.19213059857681042</v>
      </c>
      <c r="S511" s="25">
        <f t="shared" si="520"/>
        <v>0.20104895104895107</v>
      </c>
      <c r="T511" s="25">
        <f t="shared" si="520"/>
        <v>0.27848101265822783</v>
      </c>
      <c r="U511" s="25">
        <f t="shared" si="520"/>
        <v>0.17886178861788618</v>
      </c>
      <c r="V511" s="25">
        <f t="shared" si="520"/>
        <v>0.26190476190476192</v>
      </c>
      <c r="W511" s="25">
        <f t="shared" si="520"/>
        <v>0.49056603773584906</v>
      </c>
      <c r="Z511" s="208"/>
    </row>
    <row r="512" spans="1:26" ht="13.8">
      <c r="A512" s="229"/>
      <c r="B512" s="238" t="s">
        <v>53</v>
      </c>
      <c r="C512" s="239">
        <v>9.8000000000000004E-2</v>
      </c>
      <c r="D512" s="240">
        <v>7.6999999999999999E-2</v>
      </c>
      <c r="E512" s="239">
        <v>0.09</v>
      </c>
      <c r="F512" s="240">
        <v>3.6999999999999998E-2</v>
      </c>
      <c r="G512" s="239">
        <v>8.9999999999999993E-3</v>
      </c>
      <c r="H512" s="240">
        <v>1.4E-2</v>
      </c>
      <c r="I512" s="239">
        <v>9.7000000000000003E-2</v>
      </c>
      <c r="J512" s="240">
        <v>2.5999999999999999E-2</v>
      </c>
      <c r="K512" s="239">
        <v>0</v>
      </c>
      <c r="L512" s="240">
        <v>0</v>
      </c>
      <c r="M512" s="239">
        <v>0.29400000000000004</v>
      </c>
      <c r="N512" s="241">
        <v>0.154</v>
      </c>
      <c r="P512" s="25">
        <f t="shared" ref="P512:W512" si="521">C512/C$513</f>
        <v>0.15934959349593497</v>
      </c>
      <c r="Q512" s="25">
        <f t="shared" si="521"/>
        <v>5.5435565154787612E-2</v>
      </c>
      <c r="R512" s="25">
        <f t="shared" si="521"/>
        <v>3.7672666387609882E-2</v>
      </c>
      <c r="S512" s="25">
        <f t="shared" si="521"/>
        <v>1.2937062937062939E-2</v>
      </c>
      <c r="T512" s="25">
        <f t="shared" si="521"/>
        <v>1.4240506329113924E-2</v>
      </c>
      <c r="U512" s="25">
        <f t="shared" si="521"/>
        <v>1.1382113821138212E-2</v>
      </c>
      <c r="V512" s="25">
        <f t="shared" si="521"/>
        <v>0.20995670995670998</v>
      </c>
      <c r="W512" s="25">
        <f t="shared" si="521"/>
        <v>5.4507337526205443E-2</v>
      </c>
      <c r="Z512" s="208"/>
    </row>
    <row r="513" spans="1:26" ht="13.8">
      <c r="A513" s="234" t="s">
        <v>2583</v>
      </c>
      <c r="B513" s="225"/>
      <c r="C513" s="235">
        <v>0.61499999999999999</v>
      </c>
      <c r="D513" s="236">
        <v>1.389</v>
      </c>
      <c r="E513" s="235">
        <v>2.3889999999999998</v>
      </c>
      <c r="F513" s="236">
        <v>2.8599999999999994</v>
      </c>
      <c r="G513" s="235">
        <v>0.63200000000000001</v>
      </c>
      <c r="H513" s="236">
        <v>1.23</v>
      </c>
      <c r="I513" s="235">
        <v>0.46199999999999997</v>
      </c>
      <c r="J513" s="236">
        <v>0.47700000000000004</v>
      </c>
      <c r="K513" s="235">
        <v>0.7330000000000001</v>
      </c>
      <c r="L513" s="236">
        <v>0.66100000000000014</v>
      </c>
      <c r="M513" s="235">
        <v>4.8309999999999995</v>
      </c>
      <c r="N513" s="237">
        <v>6.6169999999999982</v>
      </c>
      <c r="P513" s="25"/>
      <c r="Q513" s="25"/>
      <c r="R513" s="25"/>
      <c r="S513" s="25"/>
      <c r="T513" s="25"/>
      <c r="U513" s="25"/>
      <c r="V513" s="25"/>
      <c r="W513" s="25"/>
      <c r="Z513" s="208"/>
    </row>
    <row r="514" spans="1:26" ht="13.8">
      <c r="A514" s="234" t="s">
        <v>154</v>
      </c>
      <c r="B514" s="234" t="s">
        <v>59</v>
      </c>
      <c r="C514" s="235">
        <v>0</v>
      </c>
      <c r="D514" s="236">
        <v>0</v>
      </c>
      <c r="E514" s="235">
        <v>0</v>
      </c>
      <c r="F514" s="236">
        <v>0</v>
      </c>
      <c r="G514" s="235">
        <v>0</v>
      </c>
      <c r="H514" s="236">
        <v>0</v>
      </c>
      <c r="I514" s="235">
        <v>0</v>
      </c>
      <c r="J514" s="236">
        <v>0</v>
      </c>
      <c r="K514" s="235">
        <v>0</v>
      </c>
      <c r="L514" s="236">
        <v>0</v>
      </c>
      <c r="M514" s="235">
        <v>0</v>
      </c>
      <c r="N514" s="237">
        <v>0</v>
      </c>
      <c r="P514" s="25">
        <f t="shared" ref="P514:W514" si="522">C514/C$523</f>
        <v>0</v>
      </c>
      <c r="Q514" s="25">
        <f t="shared" si="522"/>
        <v>0</v>
      </c>
      <c r="R514" s="25">
        <f t="shared" si="522"/>
        <v>0</v>
      </c>
      <c r="S514" s="25">
        <f t="shared" si="522"/>
        <v>0</v>
      </c>
      <c r="T514" s="25">
        <f t="shared" si="522"/>
        <v>0</v>
      </c>
      <c r="U514" s="25">
        <f t="shared" si="522"/>
        <v>0</v>
      </c>
      <c r="V514" s="25">
        <f t="shared" si="522"/>
        <v>0</v>
      </c>
      <c r="W514" s="25">
        <f t="shared" si="522"/>
        <v>0</v>
      </c>
      <c r="Z514" s="208"/>
    </row>
    <row r="515" spans="1:26" ht="13.8">
      <c r="A515" s="229"/>
      <c r="B515" s="238" t="s">
        <v>58</v>
      </c>
      <c r="C515" s="239">
        <v>1.51</v>
      </c>
      <c r="D515" s="240">
        <v>0.97899999999999998</v>
      </c>
      <c r="E515" s="239">
        <v>1.145</v>
      </c>
      <c r="F515" s="240">
        <v>1.3140000000000001</v>
      </c>
      <c r="G515" s="239">
        <v>0.17299999999999999</v>
      </c>
      <c r="H515" s="240">
        <v>0.34499999999999997</v>
      </c>
      <c r="I515" s="239">
        <v>0.214</v>
      </c>
      <c r="J515" s="240">
        <v>0.22900000000000001</v>
      </c>
      <c r="K515" s="239">
        <v>0.17699999999999999</v>
      </c>
      <c r="L515" s="240">
        <v>0.33</v>
      </c>
      <c r="M515" s="239">
        <v>3.2190000000000003</v>
      </c>
      <c r="N515" s="241">
        <v>3.1970000000000001</v>
      </c>
      <c r="P515" s="25">
        <f t="shared" ref="P515:W515" si="523">C515/C$523</f>
        <v>0.62577704102776632</v>
      </c>
      <c r="Q515" s="25">
        <f t="shared" si="523"/>
        <v>0.5711785297549592</v>
      </c>
      <c r="R515" s="25">
        <f t="shared" si="523"/>
        <v>0.56823821339950387</v>
      </c>
      <c r="S515" s="25">
        <f t="shared" si="523"/>
        <v>0.55748833262621988</v>
      </c>
      <c r="T515" s="25">
        <f t="shared" si="523"/>
        <v>0.12833827893175073</v>
      </c>
      <c r="U515" s="25">
        <f t="shared" si="523"/>
        <v>0.22652659225213395</v>
      </c>
      <c r="V515" s="25">
        <f t="shared" si="523"/>
        <v>0.18788410886742757</v>
      </c>
      <c r="W515" s="25">
        <f t="shared" si="523"/>
        <v>0.20301418439716315</v>
      </c>
      <c r="Z515" s="208"/>
    </row>
    <row r="516" spans="1:26" ht="13.8">
      <c r="A516" s="229"/>
      <c r="B516" s="238" t="s">
        <v>57</v>
      </c>
      <c r="C516" s="239">
        <v>0.23599999999999999</v>
      </c>
      <c r="D516" s="240">
        <v>0.11600000000000001</v>
      </c>
      <c r="E516" s="239">
        <v>0.40799999999999997</v>
      </c>
      <c r="F516" s="240">
        <v>0.26400000000000001</v>
      </c>
      <c r="G516" s="239">
        <v>9.1999999999999998E-2</v>
      </c>
      <c r="H516" s="240">
        <v>0.128</v>
      </c>
      <c r="I516" s="239">
        <v>0.41199999999999998</v>
      </c>
      <c r="J516" s="240">
        <v>0.35099999999999998</v>
      </c>
      <c r="K516" s="239">
        <v>8.6999999999999994E-2</v>
      </c>
      <c r="L516" s="240">
        <v>0.16500000000000001</v>
      </c>
      <c r="M516" s="239">
        <v>1.2349999999999999</v>
      </c>
      <c r="N516" s="241">
        <v>1.024</v>
      </c>
      <c r="P516" s="25">
        <f t="shared" ref="P516:W516" si="524">C516/C$523</f>
        <v>9.780356402818069E-2</v>
      </c>
      <c r="Q516" s="25">
        <f t="shared" si="524"/>
        <v>6.7677946324387409E-2</v>
      </c>
      <c r="R516" s="25">
        <f t="shared" si="524"/>
        <v>0.20248138957816378</v>
      </c>
      <c r="S516" s="25">
        <f t="shared" si="524"/>
        <v>0.11200678829019942</v>
      </c>
      <c r="T516" s="25">
        <f t="shared" si="524"/>
        <v>6.82492581602374E-2</v>
      </c>
      <c r="U516" s="25">
        <f t="shared" si="524"/>
        <v>8.4044648719632312E-2</v>
      </c>
      <c r="V516" s="25">
        <f t="shared" si="524"/>
        <v>0.36172080772607546</v>
      </c>
      <c r="W516" s="25">
        <f t="shared" si="524"/>
        <v>0.31117021276595747</v>
      </c>
      <c r="Z516" s="208"/>
    </row>
    <row r="517" spans="1:26" ht="13.8">
      <c r="A517" s="229"/>
      <c r="B517" s="238" t="s">
        <v>61</v>
      </c>
      <c r="C517" s="239">
        <v>3.0000000000000001E-3</v>
      </c>
      <c r="D517" s="240">
        <v>3.0000000000000001E-3</v>
      </c>
      <c r="E517" s="239">
        <v>0.104</v>
      </c>
      <c r="F517" s="240">
        <v>0.22800000000000001</v>
      </c>
      <c r="G517" s="239">
        <v>0.311</v>
      </c>
      <c r="H517" s="240">
        <v>0.27400000000000002</v>
      </c>
      <c r="I517" s="239">
        <v>0.108</v>
      </c>
      <c r="J517" s="240">
        <v>8.1000000000000003E-2</v>
      </c>
      <c r="K517" s="239">
        <v>0.68799999999999994</v>
      </c>
      <c r="L517" s="240">
        <v>0.443</v>
      </c>
      <c r="M517" s="239">
        <v>1.214</v>
      </c>
      <c r="N517" s="241">
        <v>1.0289999999999999</v>
      </c>
      <c r="P517" s="25">
        <f t="shared" ref="P517:W517" si="525">C517/C$523</f>
        <v>1.2432656444260259E-3</v>
      </c>
      <c r="Q517" s="25">
        <f t="shared" si="525"/>
        <v>1.7502917152858813E-3</v>
      </c>
      <c r="R517" s="25">
        <f t="shared" si="525"/>
        <v>5.1612903225806459E-2</v>
      </c>
      <c r="S517" s="25">
        <f t="shared" si="525"/>
        <v>9.6733135341535867E-2</v>
      </c>
      <c r="T517" s="25">
        <f t="shared" si="525"/>
        <v>0.23071216617210685</v>
      </c>
      <c r="U517" s="25">
        <f t="shared" si="525"/>
        <v>0.17990807616546292</v>
      </c>
      <c r="V517" s="25">
        <f t="shared" si="525"/>
        <v>9.4820017559262504E-2</v>
      </c>
      <c r="W517" s="25">
        <f t="shared" si="525"/>
        <v>7.1808510638297879E-2</v>
      </c>
      <c r="Z517" s="208"/>
    </row>
    <row r="518" spans="1:26" ht="13.8">
      <c r="A518" s="229"/>
      <c r="B518" s="238" t="s">
        <v>60</v>
      </c>
      <c r="C518" s="239">
        <v>2.1000000000000001E-2</v>
      </c>
      <c r="D518" s="240">
        <v>2.5999999999999999E-2</v>
      </c>
      <c r="E518" s="239">
        <v>0</v>
      </c>
      <c r="F518" s="240">
        <v>1E-3</v>
      </c>
      <c r="G518" s="239">
        <v>1.7000000000000001E-2</v>
      </c>
      <c r="H518" s="240">
        <v>8.9999999999999993E-3</v>
      </c>
      <c r="I518" s="239">
        <v>0</v>
      </c>
      <c r="J518" s="240">
        <v>0</v>
      </c>
      <c r="K518" s="239">
        <v>1.9E-2</v>
      </c>
      <c r="L518" s="240">
        <v>4.0000000000000001E-3</v>
      </c>
      <c r="M518" s="239">
        <v>5.7000000000000009E-2</v>
      </c>
      <c r="N518" s="241">
        <v>3.9999999999999994E-2</v>
      </c>
      <c r="P518" s="25">
        <f t="shared" ref="P518:W518" si="526">C518/C$523</f>
        <v>8.7028595109821805E-3</v>
      </c>
      <c r="Q518" s="25">
        <f t="shared" si="526"/>
        <v>1.516919486581097E-2</v>
      </c>
      <c r="R518" s="25">
        <f t="shared" si="526"/>
        <v>0</v>
      </c>
      <c r="S518" s="25">
        <f t="shared" si="526"/>
        <v>4.2426813746287658E-4</v>
      </c>
      <c r="T518" s="25">
        <f t="shared" si="526"/>
        <v>1.2611275964391693E-2</v>
      </c>
      <c r="U518" s="25">
        <f t="shared" si="526"/>
        <v>5.9093893630991464E-3</v>
      </c>
      <c r="V518" s="25">
        <f t="shared" si="526"/>
        <v>0</v>
      </c>
      <c r="W518" s="25">
        <f t="shared" si="526"/>
        <v>0</v>
      </c>
      <c r="Z518" s="208"/>
    </row>
    <row r="519" spans="1:26" ht="13.8">
      <c r="A519" s="229"/>
      <c r="B519" s="238" t="s">
        <v>56</v>
      </c>
      <c r="C519" s="239">
        <v>0</v>
      </c>
      <c r="D519" s="240">
        <v>0</v>
      </c>
      <c r="E519" s="239">
        <v>0.2</v>
      </c>
      <c r="F519" s="240">
        <v>0.13900000000000001</v>
      </c>
      <c r="G519" s="239">
        <v>0.21199999999999999</v>
      </c>
      <c r="H519" s="240">
        <v>8.7999999999999995E-2</v>
      </c>
      <c r="I519" s="239">
        <v>2E-3</v>
      </c>
      <c r="J519" s="240">
        <v>8.9999999999999993E-3</v>
      </c>
      <c r="K519" s="239">
        <v>0</v>
      </c>
      <c r="L519" s="240">
        <v>0</v>
      </c>
      <c r="M519" s="239">
        <v>0.41400000000000003</v>
      </c>
      <c r="N519" s="241">
        <v>0.23600000000000002</v>
      </c>
      <c r="P519" s="25">
        <f t="shared" ref="P519:W519" si="527">C519/C$523</f>
        <v>0</v>
      </c>
      <c r="Q519" s="25">
        <f t="shared" si="527"/>
        <v>0</v>
      </c>
      <c r="R519" s="25">
        <f t="shared" si="527"/>
        <v>9.9255583126550889E-2</v>
      </c>
      <c r="S519" s="25">
        <f t="shared" si="527"/>
        <v>5.8973271107339853E-2</v>
      </c>
      <c r="T519" s="25">
        <f t="shared" si="527"/>
        <v>0.15727002967359052</v>
      </c>
      <c r="U519" s="25">
        <f t="shared" si="527"/>
        <v>5.7780695994747208E-2</v>
      </c>
      <c r="V519" s="25">
        <f t="shared" si="527"/>
        <v>1.7559262510974539E-3</v>
      </c>
      <c r="W519" s="25">
        <f t="shared" si="527"/>
        <v>7.9787234042553185E-3</v>
      </c>
      <c r="Z519" s="208"/>
    </row>
    <row r="520" spans="1:26" ht="13.8">
      <c r="A520" s="229"/>
      <c r="B520" s="238" t="s">
        <v>54</v>
      </c>
      <c r="C520" s="239">
        <v>0.126</v>
      </c>
      <c r="D520" s="240">
        <v>0.35799999999999998</v>
      </c>
      <c r="E520" s="239">
        <v>0.157</v>
      </c>
      <c r="F520" s="240">
        <v>0.41099999999999998</v>
      </c>
      <c r="G520" s="239">
        <v>0.14099999999999999</v>
      </c>
      <c r="H520" s="240">
        <v>0.315</v>
      </c>
      <c r="I520" s="239">
        <v>0.156</v>
      </c>
      <c r="J520" s="240">
        <v>0.23300000000000001</v>
      </c>
      <c r="K520" s="239">
        <v>0.10100000000000001</v>
      </c>
      <c r="L520" s="240">
        <v>0.377</v>
      </c>
      <c r="M520" s="239">
        <v>0.68100000000000005</v>
      </c>
      <c r="N520" s="241">
        <v>1.694</v>
      </c>
      <c r="P520" s="25">
        <f t="shared" ref="P520:W520" si="528">C520/C$523</f>
        <v>5.2217157065893083E-2</v>
      </c>
      <c r="Q520" s="25">
        <f t="shared" si="528"/>
        <v>0.20886814469078183</v>
      </c>
      <c r="R520" s="25">
        <f t="shared" si="528"/>
        <v>7.7915632754342448E-2</v>
      </c>
      <c r="S520" s="25">
        <f t="shared" si="528"/>
        <v>0.17437420449724225</v>
      </c>
      <c r="T520" s="25">
        <f t="shared" si="528"/>
        <v>0.10459940652818991</v>
      </c>
      <c r="U520" s="25">
        <f t="shared" si="528"/>
        <v>0.20682862770847013</v>
      </c>
      <c r="V520" s="25">
        <f t="shared" si="528"/>
        <v>0.13696224758560141</v>
      </c>
      <c r="W520" s="25">
        <f t="shared" si="528"/>
        <v>0.2065602836879433</v>
      </c>
      <c r="Z520" s="208"/>
    </row>
    <row r="521" spans="1:26" ht="13.8">
      <c r="A521" s="229"/>
      <c r="B521" s="238" t="s">
        <v>55</v>
      </c>
      <c r="C521" s="239">
        <v>0.51700000000000002</v>
      </c>
      <c r="D521" s="240">
        <v>0.23200000000000001</v>
      </c>
      <c r="E521" s="239">
        <v>1E-3</v>
      </c>
      <c r="F521" s="240">
        <v>0</v>
      </c>
      <c r="G521" s="239">
        <v>0.40100000000000002</v>
      </c>
      <c r="H521" s="240">
        <v>0.36099999999999999</v>
      </c>
      <c r="I521" s="239">
        <v>3.1E-2</v>
      </c>
      <c r="J521" s="240">
        <v>6.5000000000000002E-2</v>
      </c>
      <c r="K521" s="239">
        <v>6.0000000000000001E-3</v>
      </c>
      <c r="L521" s="240">
        <v>5.0000000000000001E-3</v>
      </c>
      <c r="M521" s="239">
        <v>0.95600000000000007</v>
      </c>
      <c r="N521" s="241">
        <v>0.66299999999999992</v>
      </c>
      <c r="P521" s="25">
        <f t="shared" ref="P521:W521" si="529">C521/C$523</f>
        <v>0.21425611272275177</v>
      </c>
      <c r="Q521" s="25">
        <f t="shared" si="529"/>
        <v>0.13535589264877482</v>
      </c>
      <c r="R521" s="25">
        <f t="shared" si="529"/>
        <v>4.9627791563275445E-4</v>
      </c>
      <c r="S521" s="25">
        <f t="shared" si="529"/>
        <v>0</v>
      </c>
      <c r="T521" s="25">
        <f t="shared" si="529"/>
        <v>0.29747774480712169</v>
      </c>
      <c r="U521" s="25">
        <f t="shared" si="529"/>
        <v>0.23703217334208798</v>
      </c>
      <c r="V521" s="25">
        <f t="shared" si="529"/>
        <v>2.7216856892010536E-2</v>
      </c>
      <c r="W521" s="25">
        <f t="shared" si="529"/>
        <v>5.7624113475177312E-2</v>
      </c>
      <c r="Z521" s="208"/>
    </row>
    <row r="522" spans="1:26" ht="13.8">
      <c r="A522" s="229"/>
      <c r="B522" s="238" t="s">
        <v>53</v>
      </c>
      <c r="C522" s="239">
        <v>0</v>
      </c>
      <c r="D522" s="240">
        <v>0</v>
      </c>
      <c r="E522" s="239">
        <v>0</v>
      </c>
      <c r="F522" s="240">
        <v>0</v>
      </c>
      <c r="G522" s="239">
        <v>1E-3</v>
      </c>
      <c r="H522" s="240">
        <v>3.0000000000000001E-3</v>
      </c>
      <c r="I522" s="239">
        <v>0.216</v>
      </c>
      <c r="J522" s="240">
        <v>0.16</v>
      </c>
      <c r="K522" s="239">
        <v>3.0000000000000001E-3</v>
      </c>
      <c r="L522" s="240">
        <v>3.0000000000000001E-3</v>
      </c>
      <c r="M522" s="239">
        <v>0.22</v>
      </c>
      <c r="N522" s="241">
        <v>0.16600000000000001</v>
      </c>
      <c r="P522" s="25">
        <f t="shared" ref="P522:W522" si="530">C522/C$523</f>
        <v>0</v>
      </c>
      <c r="Q522" s="25">
        <f t="shared" si="530"/>
        <v>0</v>
      </c>
      <c r="R522" s="25">
        <f t="shared" si="530"/>
        <v>0</v>
      </c>
      <c r="S522" s="25">
        <f t="shared" si="530"/>
        <v>0</v>
      </c>
      <c r="T522" s="25">
        <f t="shared" si="530"/>
        <v>7.418397626112761E-4</v>
      </c>
      <c r="U522" s="25">
        <f t="shared" si="530"/>
        <v>1.9697964543663824E-3</v>
      </c>
      <c r="V522" s="25">
        <f t="shared" si="530"/>
        <v>0.18964003511852501</v>
      </c>
      <c r="W522" s="25">
        <f t="shared" si="530"/>
        <v>0.14184397163120568</v>
      </c>
      <c r="Z522" s="208"/>
    </row>
    <row r="523" spans="1:26" ht="13.8">
      <c r="A523" s="234" t="s">
        <v>2584</v>
      </c>
      <c r="B523" s="225"/>
      <c r="C523" s="235">
        <v>2.4129999999999998</v>
      </c>
      <c r="D523" s="236">
        <v>1.7139999999999997</v>
      </c>
      <c r="E523" s="235">
        <v>2.0149999999999997</v>
      </c>
      <c r="F523" s="236">
        <v>2.3569999999999998</v>
      </c>
      <c r="G523" s="235">
        <v>1.3479999999999999</v>
      </c>
      <c r="H523" s="236">
        <v>1.5229999999999999</v>
      </c>
      <c r="I523" s="235">
        <v>1.139</v>
      </c>
      <c r="J523" s="236">
        <v>1.1279999999999999</v>
      </c>
      <c r="K523" s="235">
        <v>1.081</v>
      </c>
      <c r="L523" s="236">
        <v>1.3269999999999997</v>
      </c>
      <c r="M523" s="235">
        <v>7.9960000000000013</v>
      </c>
      <c r="N523" s="237">
        <v>8.0489999999999995</v>
      </c>
      <c r="P523" s="25"/>
      <c r="Q523" s="25"/>
      <c r="R523" s="25"/>
      <c r="S523" s="25"/>
      <c r="T523" s="25"/>
      <c r="U523" s="25"/>
      <c r="V523" s="25"/>
      <c r="W523" s="25"/>
      <c r="Z523" s="208"/>
    </row>
    <row r="524" spans="1:26" ht="13.8">
      <c r="A524" s="234" t="s">
        <v>155</v>
      </c>
      <c r="B524" s="234" t="s">
        <v>59</v>
      </c>
      <c r="C524" s="235">
        <v>0</v>
      </c>
      <c r="D524" s="236">
        <v>0</v>
      </c>
      <c r="E524" s="235">
        <v>0</v>
      </c>
      <c r="F524" s="236">
        <v>0</v>
      </c>
      <c r="G524" s="235">
        <v>1E-3</v>
      </c>
      <c r="H524" s="236">
        <v>0</v>
      </c>
      <c r="I524" s="235">
        <v>0</v>
      </c>
      <c r="J524" s="236">
        <v>0</v>
      </c>
      <c r="K524" s="235">
        <v>0</v>
      </c>
      <c r="L524" s="236">
        <v>0</v>
      </c>
      <c r="M524" s="235">
        <v>1E-3</v>
      </c>
      <c r="N524" s="237">
        <v>0</v>
      </c>
      <c r="P524" s="25">
        <f t="shared" ref="P524:W524" si="531">C524/C$533</f>
        <v>0</v>
      </c>
      <c r="Q524" s="25">
        <f t="shared" si="531"/>
        <v>0</v>
      </c>
      <c r="R524" s="25">
        <f t="shared" si="531"/>
        <v>0</v>
      </c>
      <c r="S524" s="25">
        <f t="shared" si="531"/>
        <v>0</v>
      </c>
      <c r="T524" s="25">
        <f t="shared" si="531"/>
        <v>5.74712643678161E-3</v>
      </c>
      <c r="U524" s="25">
        <f t="shared" si="531"/>
        <v>0</v>
      </c>
      <c r="V524" s="25">
        <f t="shared" si="531"/>
        <v>0</v>
      </c>
      <c r="W524" s="25">
        <f t="shared" si="531"/>
        <v>0</v>
      </c>
      <c r="Z524" s="208"/>
    </row>
    <row r="525" spans="1:26" ht="13.8">
      <c r="A525" s="229"/>
      <c r="B525" s="238" t="s">
        <v>58</v>
      </c>
      <c r="C525" s="239">
        <v>1.2999999999999999E-2</v>
      </c>
      <c r="D525" s="240">
        <v>6.4000000000000001E-2</v>
      </c>
      <c r="E525" s="239">
        <v>6.0000000000000001E-3</v>
      </c>
      <c r="F525" s="240">
        <v>6.2E-2</v>
      </c>
      <c r="G525" s="239">
        <v>0</v>
      </c>
      <c r="H525" s="240">
        <v>0</v>
      </c>
      <c r="I525" s="239">
        <v>0.20699999999999999</v>
      </c>
      <c r="J525" s="240">
        <v>0.08</v>
      </c>
      <c r="K525" s="239">
        <v>6.0000000000000001E-3</v>
      </c>
      <c r="L525" s="240">
        <v>0</v>
      </c>
      <c r="M525" s="239">
        <v>0.23199999999999998</v>
      </c>
      <c r="N525" s="241">
        <v>0.20600000000000002</v>
      </c>
      <c r="P525" s="25">
        <f t="shared" ref="P525:W525" si="532">C525/C$533</f>
        <v>6.6326530612244888E-2</v>
      </c>
      <c r="Q525" s="25">
        <f t="shared" si="532"/>
        <v>0.26446280991735538</v>
      </c>
      <c r="R525" s="25">
        <f t="shared" si="532"/>
        <v>1.7964071856287425E-2</v>
      </c>
      <c r="S525" s="25">
        <f t="shared" si="532"/>
        <v>0.12301587301587301</v>
      </c>
      <c r="T525" s="25">
        <f t="shared" si="532"/>
        <v>0</v>
      </c>
      <c r="U525" s="25">
        <f t="shared" si="532"/>
        <v>0</v>
      </c>
      <c r="V525" s="25">
        <f t="shared" si="532"/>
        <v>0.60526315789473673</v>
      </c>
      <c r="W525" s="25">
        <f t="shared" si="532"/>
        <v>0.22727272727272729</v>
      </c>
      <c r="Z525" s="208"/>
    </row>
    <row r="526" spans="1:26" ht="13.8">
      <c r="A526" s="229"/>
      <c r="B526" s="238" t="s">
        <v>57</v>
      </c>
      <c r="C526" s="239">
        <v>0.01</v>
      </c>
      <c r="D526" s="240">
        <v>2.1999999999999999E-2</v>
      </c>
      <c r="E526" s="239">
        <v>0.27400000000000002</v>
      </c>
      <c r="F526" s="240">
        <v>0.39200000000000002</v>
      </c>
      <c r="G526" s="239">
        <v>0.10299999999999999</v>
      </c>
      <c r="H526" s="240">
        <v>0.13600000000000001</v>
      </c>
      <c r="I526" s="239">
        <v>3.4000000000000002E-2</v>
      </c>
      <c r="J526" s="240">
        <v>3.5999999999999997E-2</v>
      </c>
      <c r="K526" s="239">
        <v>1.7000000000000001E-2</v>
      </c>
      <c r="L526" s="240">
        <v>8.0000000000000002E-3</v>
      </c>
      <c r="M526" s="239">
        <v>0.43800000000000006</v>
      </c>
      <c r="N526" s="241">
        <v>0.59400000000000008</v>
      </c>
      <c r="P526" s="25">
        <f t="shared" ref="P526:W526" si="533">C526/C$533</f>
        <v>5.1020408163265307E-2</v>
      </c>
      <c r="Q526" s="25">
        <f t="shared" si="533"/>
        <v>9.0909090909090912E-2</v>
      </c>
      <c r="R526" s="25">
        <f t="shared" si="533"/>
        <v>0.82035928143712578</v>
      </c>
      <c r="S526" s="25">
        <f t="shared" si="533"/>
        <v>0.77777777777777779</v>
      </c>
      <c r="T526" s="25">
        <f t="shared" si="533"/>
        <v>0.59195402298850575</v>
      </c>
      <c r="U526" s="25">
        <f t="shared" si="533"/>
        <v>0.60444444444444445</v>
      </c>
      <c r="V526" s="25">
        <f t="shared" si="533"/>
        <v>9.9415204678362568E-2</v>
      </c>
      <c r="W526" s="25">
        <f t="shared" si="533"/>
        <v>0.10227272727272727</v>
      </c>
      <c r="Z526" s="208"/>
    </row>
    <row r="527" spans="1:26" ht="13.8">
      <c r="A527" s="229"/>
      <c r="B527" s="238" t="s">
        <v>61</v>
      </c>
      <c r="C527" s="239">
        <v>4.0000000000000001E-3</v>
      </c>
      <c r="D527" s="240">
        <v>2.4E-2</v>
      </c>
      <c r="E527" s="239">
        <v>0</v>
      </c>
      <c r="F527" s="240">
        <v>1E-3</v>
      </c>
      <c r="G527" s="239">
        <v>1E-3</v>
      </c>
      <c r="H527" s="240">
        <v>1E-3</v>
      </c>
      <c r="I527" s="239">
        <v>1.2999999999999999E-2</v>
      </c>
      <c r="J527" s="240">
        <v>6.8000000000000005E-2</v>
      </c>
      <c r="K527" s="239">
        <v>0</v>
      </c>
      <c r="L527" s="240">
        <v>0</v>
      </c>
      <c r="M527" s="239">
        <v>1.7999999999999999E-2</v>
      </c>
      <c r="N527" s="241">
        <v>9.4E-2</v>
      </c>
      <c r="P527" s="25">
        <f t="shared" ref="P527:W527" si="534">C527/C$533</f>
        <v>2.0408163265306121E-2</v>
      </c>
      <c r="Q527" s="25">
        <f t="shared" si="534"/>
        <v>9.9173553719008267E-2</v>
      </c>
      <c r="R527" s="25">
        <f t="shared" si="534"/>
        <v>0</v>
      </c>
      <c r="S527" s="25">
        <f t="shared" si="534"/>
        <v>1.984126984126984E-3</v>
      </c>
      <c r="T527" s="25">
        <f t="shared" si="534"/>
        <v>5.74712643678161E-3</v>
      </c>
      <c r="U527" s="25">
        <f t="shared" si="534"/>
        <v>4.4444444444444444E-3</v>
      </c>
      <c r="V527" s="25">
        <f t="shared" si="534"/>
        <v>3.8011695906432746E-2</v>
      </c>
      <c r="W527" s="25">
        <f t="shared" si="534"/>
        <v>0.1931818181818182</v>
      </c>
      <c r="Z527" s="208"/>
    </row>
    <row r="528" spans="1:26" ht="13.8">
      <c r="A528" s="229"/>
      <c r="B528" s="238" t="s">
        <v>60</v>
      </c>
      <c r="C528" s="239">
        <v>0</v>
      </c>
      <c r="D528" s="240">
        <v>0</v>
      </c>
      <c r="E528" s="239">
        <v>0</v>
      </c>
      <c r="F528" s="240">
        <v>0</v>
      </c>
      <c r="G528" s="239">
        <v>3.0000000000000001E-3</v>
      </c>
      <c r="H528" s="240">
        <v>1E-3</v>
      </c>
      <c r="I528" s="239">
        <v>0</v>
      </c>
      <c r="J528" s="240">
        <v>0</v>
      </c>
      <c r="K528" s="239">
        <v>0</v>
      </c>
      <c r="L528" s="240">
        <v>0</v>
      </c>
      <c r="M528" s="239">
        <v>3.0000000000000001E-3</v>
      </c>
      <c r="N528" s="241">
        <v>1E-3</v>
      </c>
      <c r="P528" s="25">
        <f t="shared" ref="P528:W528" si="535">C528/C$533</f>
        <v>0</v>
      </c>
      <c r="Q528" s="25">
        <f t="shared" si="535"/>
        <v>0</v>
      </c>
      <c r="R528" s="25">
        <f t="shared" si="535"/>
        <v>0</v>
      </c>
      <c r="S528" s="25">
        <f t="shared" si="535"/>
        <v>0</v>
      </c>
      <c r="T528" s="25">
        <f t="shared" si="535"/>
        <v>1.7241379310344831E-2</v>
      </c>
      <c r="U528" s="25">
        <f t="shared" si="535"/>
        <v>4.4444444444444444E-3</v>
      </c>
      <c r="V528" s="25">
        <f t="shared" si="535"/>
        <v>0</v>
      </c>
      <c r="W528" s="25">
        <f t="shared" si="535"/>
        <v>0</v>
      </c>
      <c r="Z528" s="208"/>
    </row>
    <row r="529" spans="1:26" ht="13.8">
      <c r="A529" s="229"/>
      <c r="B529" s="238" t="s">
        <v>56</v>
      </c>
      <c r="C529" s="239">
        <v>0</v>
      </c>
      <c r="D529" s="240">
        <v>0</v>
      </c>
      <c r="E529" s="239">
        <v>0</v>
      </c>
      <c r="F529" s="240">
        <v>0</v>
      </c>
      <c r="G529" s="239">
        <v>0</v>
      </c>
      <c r="H529" s="240">
        <v>0</v>
      </c>
      <c r="I529" s="239">
        <v>0</v>
      </c>
      <c r="J529" s="240">
        <v>0</v>
      </c>
      <c r="K529" s="239">
        <v>0</v>
      </c>
      <c r="L529" s="240">
        <v>0</v>
      </c>
      <c r="M529" s="239">
        <v>0</v>
      </c>
      <c r="N529" s="241">
        <v>0</v>
      </c>
      <c r="P529" s="25">
        <f t="shared" ref="P529:W529" si="536">C529/C$533</f>
        <v>0</v>
      </c>
      <c r="Q529" s="25">
        <f t="shared" si="536"/>
        <v>0</v>
      </c>
      <c r="R529" s="25">
        <f t="shared" si="536"/>
        <v>0</v>
      </c>
      <c r="S529" s="25">
        <f t="shared" si="536"/>
        <v>0</v>
      </c>
      <c r="T529" s="25">
        <f t="shared" si="536"/>
        <v>0</v>
      </c>
      <c r="U529" s="25">
        <f t="shared" si="536"/>
        <v>0</v>
      </c>
      <c r="V529" s="25">
        <f t="shared" si="536"/>
        <v>0</v>
      </c>
      <c r="W529" s="25">
        <f t="shared" si="536"/>
        <v>0</v>
      </c>
      <c r="Z529" s="208"/>
    </row>
    <row r="530" spans="1:26" ht="13.8">
      <c r="A530" s="229"/>
      <c r="B530" s="238" t="s">
        <v>54</v>
      </c>
      <c r="C530" s="239">
        <v>7.5999999999999998E-2</v>
      </c>
      <c r="D530" s="240">
        <v>5.1999999999999998E-2</v>
      </c>
      <c r="E530" s="239">
        <v>5.0999999999999997E-2</v>
      </c>
      <c r="F530" s="240">
        <v>4.5999999999999999E-2</v>
      </c>
      <c r="G530" s="239">
        <v>6.5000000000000002E-2</v>
      </c>
      <c r="H530" s="240">
        <v>8.6999999999999994E-2</v>
      </c>
      <c r="I530" s="239">
        <v>8.1000000000000003E-2</v>
      </c>
      <c r="J530" s="240">
        <v>0.159</v>
      </c>
      <c r="K530" s="239">
        <v>7.0999999999999994E-2</v>
      </c>
      <c r="L530" s="240">
        <v>9.0999999999999998E-2</v>
      </c>
      <c r="M530" s="239">
        <v>0.34400000000000003</v>
      </c>
      <c r="N530" s="241">
        <v>0.43499999999999994</v>
      </c>
      <c r="P530" s="25">
        <f t="shared" ref="P530:W530" si="537">C530/C$533</f>
        <v>0.38775510204081631</v>
      </c>
      <c r="Q530" s="25">
        <f t="shared" si="537"/>
        <v>0.21487603305785125</v>
      </c>
      <c r="R530" s="25">
        <f t="shared" si="537"/>
        <v>0.1526946107784431</v>
      </c>
      <c r="S530" s="25">
        <f t="shared" si="537"/>
        <v>9.1269841269841265E-2</v>
      </c>
      <c r="T530" s="25">
        <f t="shared" si="537"/>
        <v>0.37356321839080464</v>
      </c>
      <c r="U530" s="25">
        <f t="shared" si="537"/>
        <v>0.3866666666666666</v>
      </c>
      <c r="V530" s="25">
        <f t="shared" si="537"/>
        <v>0.23684210526315788</v>
      </c>
      <c r="W530" s="25">
        <f t="shared" si="537"/>
        <v>0.45170454545454547</v>
      </c>
      <c r="Z530" s="208"/>
    </row>
    <row r="531" spans="1:26" ht="13.8">
      <c r="A531" s="229"/>
      <c r="B531" s="238" t="s">
        <v>55</v>
      </c>
      <c r="C531" s="239">
        <v>0</v>
      </c>
      <c r="D531" s="240">
        <v>0</v>
      </c>
      <c r="E531" s="239">
        <v>1E-3</v>
      </c>
      <c r="F531" s="240">
        <v>1E-3</v>
      </c>
      <c r="G531" s="239">
        <v>1E-3</v>
      </c>
      <c r="H531" s="240">
        <v>0</v>
      </c>
      <c r="I531" s="239">
        <v>3.0000000000000001E-3</v>
      </c>
      <c r="J531" s="240">
        <v>6.0000000000000001E-3</v>
      </c>
      <c r="K531" s="239">
        <v>1E-3</v>
      </c>
      <c r="L531" s="240">
        <v>1E-3</v>
      </c>
      <c r="M531" s="239">
        <v>6.0000000000000001E-3</v>
      </c>
      <c r="N531" s="241">
        <v>8.0000000000000002E-3</v>
      </c>
      <c r="P531" s="25">
        <f t="shared" ref="P531:W531" si="538">C531/C$533</f>
        <v>0</v>
      </c>
      <c r="Q531" s="25">
        <f t="shared" si="538"/>
        <v>0</v>
      </c>
      <c r="R531" s="25">
        <f t="shared" si="538"/>
        <v>2.9940119760479039E-3</v>
      </c>
      <c r="S531" s="25">
        <f t="shared" si="538"/>
        <v>1.984126984126984E-3</v>
      </c>
      <c r="T531" s="25">
        <f t="shared" si="538"/>
        <v>5.74712643678161E-3</v>
      </c>
      <c r="U531" s="25">
        <f t="shared" si="538"/>
        <v>0</v>
      </c>
      <c r="V531" s="25">
        <f t="shared" si="538"/>
        <v>8.771929824561403E-3</v>
      </c>
      <c r="W531" s="25">
        <f t="shared" si="538"/>
        <v>1.7045454545454548E-2</v>
      </c>
      <c r="Z531" s="208"/>
    </row>
    <row r="532" spans="1:26" ht="13.8">
      <c r="A532" s="229"/>
      <c r="B532" s="238" t="s">
        <v>53</v>
      </c>
      <c r="C532" s="239">
        <v>9.2999999999999999E-2</v>
      </c>
      <c r="D532" s="240">
        <v>0.08</v>
      </c>
      <c r="E532" s="239">
        <v>2E-3</v>
      </c>
      <c r="F532" s="240">
        <v>2E-3</v>
      </c>
      <c r="G532" s="239">
        <v>0</v>
      </c>
      <c r="H532" s="240">
        <v>0</v>
      </c>
      <c r="I532" s="239">
        <v>4.0000000000000001E-3</v>
      </c>
      <c r="J532" s="240">
        <v>3.0000000000000001E-3</v>
      </c>
      <c r="K532" s="239">
        <v>0</v>
      </c>
      <c r="L532" s="240">
        <v>0</v>
      </c>
      <c r="M532" s="239">
        <v>9.9000000000000005E-2</v>
      </c>
      <c r="N532" s="241">
        <v>8.5000000000000006E-2</v>
      </c>
      <c r="P532" s="25">
        <f t="shared" ref="P532:W532" si="539">C532/C$533</f>
        <v>0.47448979591836732</v>
      </c>
      <c r="Q532" s="25">
        <f t="shared" si="539"/>
        <v>0.33057851239669422</v>
      </c>
      <c r="R532" s="25">
        <f t="shared" si="539"/>
        <v>5.9880239520958079E-3</v>
      </c>
      <c r="S532" s="25">
        <f t="shared" si="539"/>
        <v>3.968253968253968E-3</v>
      </c>
      <c r="T532" s="25">
        <f t="shared" si="539"/>
        <v>0</v>
      </c>
      <c r="U532" s="25">
        <f t="shared" si="539"/>
        <v>0</v>
      </c>
      <c r="V532" s="25">
        <f t="shared" si="539"/>
        <v>1.1695906432748537E-2</v>
      </c>
      <c r="W532" s="25">
        <f t="shared" si="539"/>
        <v>8.5227272727272738E-3</v>
      </c>
      <c r="Z532" s="208"/>
    </row>
    <row r="533" spans="1:26" ht="13.8">
      <c r="A533" s="234" t="s">
        <v>2585</v>
      </c>
      <c r="B533" s="225"/>
      <c r="C533" s="235">
        <v>0.19600000000000001</v>
      </c>
      <c r="D533" s="236">
        <v>0.24199999999999999</v>
      </c>
      <c r="E533" s="235">
        <v>0.33400000000000002</v>
      </c>
      <c r="F533" s="236">
        <v>0.504</v>
      </c>
      <c r="G533" s="235">
        <v>0.17399999999999999</v>
      </c>
      <c r="H533" s="236">
        <v>0.22500000000000001</v>
      </c>
      <c r="I533" s="235">
        <v>0.34200000000000003</v>
      </c>
      <c r="J533" s="236">
        <v>0.35199999999999998</v>
      </c>
      <c r="K533" s="235">
        <v>9.5000000000000001E-2</v>
      </c>
      <c r="L533" s="236">
        <v>0.1</v>
      </c>
      <c r="M533" s="235">
        <v>1.141</v>
      </c>
      <c r="N533" s="237">
        <v>1.423</v>
      </c>
      <c r="P533" s="25"/>
      <c r="Q533" s="25"/>
      <c r="R533" s="25"/>
      <c r="S533" s="25"/>
      <c r="T533" s="25"/>
      <c r="U533" s="25"/>
      <c r="V533" s="25"/>
      <c r="W533" s="25"/>
      <c r="Z533" s="208"/>
    </row>
    <row r="534" spans="1:26" ht="13.8">
      <c r="A534" s="234" t="s">
        <v>156</v>
      </c>
      <c r="B534" s="234" t="s">
        <v>59</v>
      </c>
      <c r="C534" s="235">
        <v>5.0000000000000001E-3</v>
      </c>
      <c r="D534" s="236">
        <v>1E-3</v>
      </c>
      <c r="E534" s="235">
        <v>0</v>
      </c>
      <c r="F534" s="236">
        <v>0</v>
      </c>
      <c r="G534" s="235">
        <v>0</v>
      </c>
      <c r="H534" s="236">
        <v>0</v>
      </c>
      <c r="I534" s="235">
        <v>0</v>
      </c>
      <c r="J534" s="236">
        <v>1E-3</v>
      </c>
      <c r="K534" s="235">
        <v>0</v>
      </c>
      <c r="L534" s="236">
        <v>0</v>
      </c>
      <c r="M534" s="235">
        <v>5.0000000000000001E-3</v>
      </c>
      <c r="N534" s="237">
        <v>2E-3</v>
      </c>
      <c r="P534" s="25">
        <f t="shared" ref="P534:W534" si="540">C534/C$543</f>
        <v>1.3089005235602096E-2</v>
      </c>
      <c r="Q534" s="25">
        <f t="shared" si="540"/>
        <v>8.9445438282647596E-4</v>
      </c>
      <c r="R534" s="25">
        <f t="shared" si="540"/>
        <v>0</v>
      </c>
      <c r="S534" s="25">
        <f t="shared" si="540"/>
        <v>0</v>
      </c>
      <c r="T534" s="25">
        <f t="shared" si="540"/>
        <v>0</v>
      </c>
      <c r="U534" s="25">
        <f t="shared" si="540"/>
        <v>0</v>
      </c>
      <c r="V534" s="25">
        <f t="shared" si="540"/>
        <v>0</v>
      </c>
      <c r="W534" s="25">
        <f t="shared" si="540"/>
        <v>6.4308681672025714E-4</v>
      </c>
      <c r="Z534" s="208"/>
    </row>
    <row r="535" spans="1:26" ht="13.8">
      <c r="A535" s="229"/>
      <c r="B535" s="238" t="s">
        <v>58</v>
      </c>
      <c r="C535" s="239">
        <v>0</v>
      </c>
      <c r="D535" s="240">
        <v>3.0000000000000001E-3</v>
      </c>
      <c r="E535" s="239">
        <v>1.6E-2</v>
      </c>
      <c r="F535" s="240">
        <v>4.2000000000000003E-2</v>
      </c>
      <c r="G535" s="239">
        <v>0.185</v>
      </c>
      <c r="H535" s="240">
        <v>0.48</v>
      </c>
      <c r="I535" s="239">
        <v>0.19900000000000001</v>
      </c>
      <c r="J535" s="240">
        <v>0.73099999999999998</v>
      </c>
      <c r="K535" s="239">
        <v>1.0999999999999999E-2</v>
      </c>
      <c r="L535" s="240">
        <v>3.1E-2</v>
      </c>
      <c r="M535" s="239">
        <v>0.41100000000000003</v>
      </c>
      <c r="N535" s="241">
        <v>1.2869999999999999</v>
      </c>
      <c r="P535" s="25">
        <f t="shared" ref="P535:W535" si="541">C535/C$543</f>
        <v>0</v>
      </c>
      <c r="Q535" s="25">
        <f t="shared" si="541"/>
        <v>2.6833631484794278E-3</v>
      </c>
      <c r="R535" s="25">
        <f t="shared" si="541"/>
        <v>3.1809145129224656E-2</v>
      </c>
      <c r="S535" s="25">
        <f t="shared" si="541"/>
        <v>2.1920668058455113E-2</v>
      </c>
      <c r="T535" s="25">
        <f t="shared" si="541"/>
        <v>0.25342465753424653</v>
      </c>
      <c r="U535" s="25">
        <f t="shared" si="541"/>
        <v>0.26890756302521007</v>
      </c>
      <c r="V535" s="25">
        <f t="shared" si="541"/>
        <v>0.29745889387144991</v>
      </c>
      <c r="W535" s="25">
        <f t="shared" si="541"/>
        <v>0.47009646302250796</v>
      </c>
      <c r="Z535" s="208"/>
    </row>
    <row r="536" spans="1:26" ht="13.8">
      <c r="A536" s="229"/>
      <c r="B536" s="238" t="s">
        <v>57</v>
      </c>
      <c r="C536" s="239">
        <v>0.14399999999999999</v>
      </c>
      <c r="D536" s="240">
        <v>0.23100000000000001</v>
      </c>
      <c r="E536" s="239">
        <v>0.26500000000000001</v>
      </c>
      <c r="F536" s="240">
        <v>0.76100000000000001</v>
      </c>
      <c r="G536" s="239">
        <v>0.26100000000000001</v>
      </c>
      <c r="H536" s="240">
        <v>0.495</v>
      </c>
      <c r="I536" s="239">
        <v>0.29499999999999998</v>
      </c>
      <c r="J536" s="240">
        <v>0.41599999999999998</v>
      </c>
      <c r="K536" s="239">
        <v>0.11700000000000001</v>
      </c>
      <c r="L536" s="240">
        <v>0.312</v>
      </c>
      <c r="M536" s="239">
        <v>1.0820000000000001</v>
      </c>
      <c r="N536" s="241">
        <v>2.2149999999999999</v>
      </c>
      <c r="P536" s="25">
        <f t="shared" ref="P536:W536" si="542">C536/C$543</f>
        <v>0.37696335078534032</v>
      </c>
      <c r="Q536" s="25">
        <f t="shared" si="542"/>
        <v>0.20661896243291594</v>
      </c>
      <c r="R536" s="25">
        <f t="shared" si="542"/>
        <v>0.52683896620278337</v>
      </c>
      <c r="S536" s="25">
        <f t="shared" si="542"/>
        <v>0.39718162839248433</v>
      </c>
      <c r="T536" s="25">
        <f t="shared" si="542"/>
        <v>0.35753424657534244</v>
      </c>
      <c r="U536" s="25">
        <f t="shared" si="542"/>
        <v>0.27731092436974791</v>
      </c>
      <c r="V536" s="25">
        <f t="shared" si="542"/>
        <v>0.44095665171898352</v>
      </c>
      <c r="W536" s="25">
        <f t="shared" si="542"/>
        <v>0.26752411575562696</v>
      </c>
      <c r="Z536" s="208"/>
    </row>
    <row r="537" spans="1:26" ht="13.8">
      <c r="A537" s="229"/>
      <c r="B537" s="238" t="s">
        <v>61</v>
      </c>
      <c r="C537" s="239">
        <v>0</v>
      </c>
      <c r="D537" s="240">
        <v>1E-3</v>
      </c>
      <c r="E537" s="239">
        <v>3.0000000000000001E-3</v>
      </c>
      <c r="F537" s="240">
        <v>8.0000000000000002E-3</v>
      </c>
      <c r="G537" s="239">
        <v>1.9E-2</v>
      </c>
      <c r="H537" s="240">
        <v>0.05</v>
      </c>
      <c r="I537" s="239">
        <v>1.0999999999999999E-2</v>
      </c>
      <c r="J537" s="240">
        <v>0.03</v>
      </c>
      <c r="K537" s="239">
        <v>3.5999999999999997E-2</v>
      </c>
      <c r="L537" s="240">
        <v>0.11899999999999999</v>
      </c>
      <c r="M537" s="239">
        <v>6.9000000000000006E-2</v>
      </c>
      <c r="N537" s="241">
        <v>0.20799999999999999</v>
      </c>
      <c r="P537" s="25">
        <f t="shared" ref="P537:W537" si="543">C537/C$543</f>
        <v>0</v>
      </c>
      <c r="Q537" s="25">
        <f t="shared" si="543"/>
        <v>8.9445438282647596E-4</v>
      </c>
      <c r="R537" s="25">
        <f t="shared" si="543"/>
        <v>5.9642147117296221E-3</v>
      </c>
      <c r="S537" s="25">
        <f t="shared" si="543"/>
        <v>4.1753653444676405E-3</v>
      </c>
      <c r="T537" s="25">
        <f t="shared" si="543"/>
        <v>2.602739726027397E-2</v>
      </c>
      <c r="U537" s="25">
        <f t="shared" si="543"/>
        <v>2.8011204481792718E-2</v>
      </c>
      <c r="V537" s="25">
        <f t="shared" si="543"/>
        <v>1.6442451420029893E-2</v>
      </c>
      <c r="W537" s="25">
        <f t="shared" si="543"/>
        <v>1.9292604501607715E-2</v>
      </c>
      <c r="Z537" s="208"/>
    </row>
    <row r="538" spans="1:26" ht="13.8">
      <c r="A538" s="229"/>
      <c r="B538" s="238" t="s">
        <v>60</v>
      </c>
      <c r="C538" s="239">
        <v>0</v>
      </c>
      <c r="D538" s="240">
        <v>2E-3</v>
      </c>
      <c r="E538" s="239">
        <v>0</v>
      </c>
      <c r="F538" s="240">
        <v>0</v>
      </c>
      <c r="G538" s="239">
        <v>0</v>
      </c>
      <c r="H538" s="240">
        <v>0</v>
      </c>
      <c r="I538" s="239">
        <v>5.0000000000000001E-3</v>
      </c>
      <c r="J538" s="240">
        <v>5.0000000000000001E-3</v>
      </c>
      <c r="K538" s="239">
        <v>2.7E-2</v>
      </c>
      <c r="L538" s="240">
        <v>4.4999999999999998E-2</v>
      </c>
      <c r="M538" s="239">
        <v>3.2000000000000001E-2</v>
      </c>
      <c r="N538" s="241">
        <v>5.1999999999999998E-2</v>
      </c>
      <c r="P538" s="25">
        <f t="shared" ref="P538:W538" si="544">C538/C$543</f>
        <v>0</v>
      </c>
      <c r="Q538" s="25">
        <f t="shared" si="544"/>
        <v>1.7889087656529519E-3</v>
      </c>
      <c r="R538" s="25">
        <f t="shared" si="544"/>
        <v>0</v>
      </c>
      <c r="S538" s="25">
        <f t="shared" si="544"/>
        <v>0</v>
      </c>
      <c r="T538" s="25">
        <f t="shared" si="544"/>
        <v>0</v>
      </c>
      <c r="U538" s="25">
        <f t="shared" si="544"/>
        <v>0</v>
      </c>
      <c r="V538" s="25">
        <f t="shared" si="544"/>
        <v>7.4738415545590429E-3</v>
      </c>
      <c r="W538" s="25">
        <f t="shared" si="544"/>
        <v>3.2154340836012857E-3</v>
      </c>
      <c r="Z538" s="208"/>
    </row>
    <row r="539" spans="1:26" ht="13.8">
      <c r="A539" s="229"/>
      <c r="B539" s="238" t="s">
        <v>56</v>
      </c>
      <c r="C539" s="239">
        <v>0</v>
      </c>
      <c r="D539" s="240">
        <v>0</v>
      </c>
      <c r="E539" s="239">
        <v>3.0000000000000001E-3</v>
      </c>
      <c r="F539" s="240">
        <v>8.9999999999999993E-3</v>
      </c>
      <c r="G539" s="239">
        <v>8.0000000000000002E-3</v>
      </c>
      <c r="H539" s="240">
        <v>4.2000000000000003E-2</v>
      </c>
      <c r="I539" s="239">
        <v>0</v>
      </c>
      <c r="J539" s="240">
        <v>0</v>
      </c>
      <c r="K539" s="239">
        <v>1.7000000000000001E-2</v>
      </c>
      <c r="L539" s="240">
        <v>2.3E-2</v>
      </c>
      <c r="M539" s="239">
        <v>2.8000000000000001E-2</v>
      </c>
      <c r="N539" s="241">
        <v>7.400000000000001E-2</v>
      </c>
      <c r="P539" s="25">
        <f t="shared" ref="P539:W539" si="545">C539/C$543</f>
        <v>0</v>
      </c>
      <c r="Q539" s="25">
        <f t="shared" si="545"/>
        <v>0</v>
      </c>
      <c r="R539" s="25">
        <f t="shared" si="545"/>
        <v>5.9642147117296221E-3</v>
      </c>
      <c r="S539" s="25">
        <f t="shared" si="545"/>
        <v>4.6972860125260949E-3</v>
      </c>
      <c r="T539" s="25">
        <f t="shared" si="545"/>
        <v>1.0958904109589039E-2</v>
      </c>
      <c r="U539" s="25">
        <f t="shared" si="545"/>
        <v>2.3529411764705885E-2</v>
      </c>
      <c r="V539" s="25">
        <f t="shared" si="545"/>
        <v>0</v>
      </c>
      <c r="W539" s="25">
        <f t="shared" si="545"/>
        <v>0</v>
      </c>
      <c r="Z539" s="208"/>
    </row>
    <row r="540" spans="1:26" ht="13.8">
      <c r="A540" s="229"/>
      <c r="B540" s="238" t="s">
        <v>54</v>
      </c>
      <c r="C540" s="239">
        <v>0.17399999999999999</v>
      </c>
      <c r="D540" s="240">
        <v>0.74399999999999999</v>
      </c>
      <c r="E540" s="239">
        <v>0.16</v>
      </c>
      <c r="F540" s="240">
        <v>0.93400000000000005</v>
      </c>
      <c r="G540" s="239">
        <v>3.0000000000000001E-3</v>
      </c>
      <c r="H540" s="240">
        <v>0.01</v>
      </c>
      <c r="I540" s="239">
        <v>4.2000000000000003E-2</v>
      </c>
      <c r="J540" s="240">
        <v>0.14000000000000001</v>
      </c>
      <c r="K540" s="239">
        <v>9.1999999999999998E-2</v>
      </c>
      <c r="L540" s="240">
        <v>0.48499999999999999</v>
      </c>
      <c r="M540" s="239">
        <v>0.47099999999999997</v>
      </c>
      <c r="N540" s="241">
        <v>2.3129999999999997</v>
      </c>
      <c r="P540" s="25">
        <f t="shared" ref="P540:W540" si="546">C540/C$543</f>
        <v>0.45549738219895292</v>
      </c>
      <c r="Q540" s="25">
        <f t="shared" si="546"/>
        <v>0.66547406082289806</v>
      </c>
      <c r="R540" s="25">
        <f t="shared" si="546"/>
        <v>0.31809145129224653</v>
      </c>
      <c r="S540" s="25">
        <f t="shared" si="546"/>
        <v>0.48747390396659707</v>
      </c>
      <c r="T540" s="25">
        <f t="shared" si="546"/>
        <v>4.10958904109589E-3</v>
      </c>
      <c r="U540" s="25">
        <f t="shared" si="546"/>
        <v>5.6022408963585435E-3</v>
      </c>
      <c r="V540" s="25">
        <f t="shared" si="546"/>
        <v>6.2780269058295965E-2</v>
      </c>
      <c r="W540" s="25">
        <f t="shared" si="546"/>
        <v>9.0032154340836015E-2</v>
      </c>
      <c r="Z540" s="208"/>
    </row>
    <row r="541" spans="1:26" ht="13.8">
      <c r="A541" s="229"/>
      <c r="B541" s="238" t="s">
        <v>55</v>
      </c>
      <c r="C541" s="239">
        <v>3.5999999999999997E-2</v>
      </c>
      <c r="D541" s="240">
        <v>9.7000000000000003E-2</v>
      </c>
      <c r="E541" s="239">
        <v>3.6999999999999998E-2</v>
      </c>
      <c r="F541" s="240">
        <v>0.128</v>
      </c>
      <c r="G541" s="239">
        <v>0.20399999999999999</v>
      </c>
      <c r="H541" s="240">
        <v>0.63400000000000001</v>
      </c>
      <c r="I541" s="239">
        <v>7.4999999999999997E-2</v>
      </c>
      <c r="J541" s="240">
        <v>0.128</v>
      </c>
      <c r="K541" s="239">
        <v>0.21299999999999999</v>
      </c>
      <c r="L541" s="240">
        <v>0.72499999999999998</v>
      </c>
      <c r="M541" s="239">
        <v>0.56499999999999995</v>
      </c>
      <c r="N541" s="241">
        <v>1.712</v>
      </c>
      <c r="P541" s="25">
        <f t="shared" ref="P541:W541" si="547">C541/C$543</f>
        <v>9.4240837696335081E-2</v>
      </c>
      <c r="Q541" s="25">
        <f t="shared" si="547"/>
        <v>8.6762075134168171E-2</v>
      </c>
      <c r="R541" s="25">
        <f t="shared" si="547"/>
        <v>7.3558648111332003E-2</v>
      </c>
      <c r="S541" s="25">
        <f t="shared" si="547"/>
        <v>6.6805845511482248E-2</v>
      </c>
      <c r="T541" s="25">
        <f t="shared" si="547"/>
        <v>0.27945205479452051</v>
      </c>
      <c r="U541" s="25">
        <f t="shared" si="547"/>
        <v>0.35518207282913167</v>
      </c>
      <c r="V541" s="25">
        <f t="shared" si="547"/>
        <v>0.11210762331838564</v>
      </c>
      <c r="W541" s="25">
        <f t="shared" si="547"/>
        <v>8.2315112540192914E-2</v>
      </c>
      <c r="Z541" s="208"/>
    </row>
    <row r="542" spans="1:26" ht="13.8">
      <c r="A542" s="229"/>
      <c r="B542" s="238" t="s">
        <v>53</v>
      </c>
      <c r="C542" s="239">
        <v>2.3E-2</v>
      </c>
      <c r="D542" s="240">
        <v>3.9E-2</v>
      </c>
      <c r="E542" s="239">
        <v>1.9E-2</v>
      </c>
      <c r="F542" s="240">
        <v>3.4000000000000002E-2</v>
      </c>
      <c r="G542" s="239">
        <v>0.05</v>
      </c>
      <c r="H542" s="240">
        <v>7.3999999999999996E-2</v>
      </c>
      <c r="I542" s="239">
        <v>4.2000000000000003E-2</v>
      </c>
      <c r="J542" s="240">
        <v>0.104</v>
      </c>
      <c r="K542" s="239">
        <v>4.7E-2</v>
      </c>
      <c r="L542" s="240">
        <v>8.1000000000000003E-2</v>
      </c>
      <c r="M542" s="239">
        <v>0.18099999999999999</v>
      </c>
      <c r="N542" s="241">
        <v>0.33200000000000002</v>
      </c>
      <c r="P542" s="25">
        <f t="shared" ref="P542:W542" si="548">C542/C$543</f>
        <v>6.0209424083769642E-2</v>
      </c>
      <c r="Q542" s="25">
        <f t="shared" si="548"/>
        <v>3.4883720930232565E-2</v>
      </c>
      <c r="R542" s="25">
        <f t="shared" si="548"/>
        <v>3.7773359840954271E-2</v>
      </c>
      <c r="S542" s="25">
        <f t="shared" si="548"/>
        <v>1.7745302713987474E-2</v>
      </c>
      <c r="T542" s="25">
        <f t="shared" si="548"/>
        <v>6.8493150684931503E-2</v>
      </c>
      <c r="U542" s="25">
        <f t="shared" si="548"/>
        <v>4.145658263305322E-2</v>
      </c>
      <c r="V542" s="25">
        <f t="shared" si="548"/>
        <v>6.2780269058295965E-2</v>
      </c>
      <c r="W542" s="25">
        <f t="shared" si="548"/>
        <v>6.6881028938906739E-2</v>
      </c>
      <c r="Z542" s="208"/>
    </row>
    <row r="543" spans="1:26" ht="13.8">
      <c r="A543" s="234" t="s">
        <v>2586</v>
      </c>
      <c r="B543" s="225"/>
      <c r="C543" s="235">
        <v>0.38199999999999995</v>
      </c>
      <c r="D543" s="236">
        <v>1.1179999999999999</v>
      </c>
      <c r="E543" s="235">
        <v>0.503</v>
      </c>
      <c r="F543" s="236">
        <v>1.9160000000000001</v>
      </c>
      <c r="G543" s="235">
        <v>0.73000000000000009</v>
      </c>
      <c r="H543" s="236">
        <v>1.7849999999999999</v>
      </c>
      <c r="I543" s="235">
        <v>0.66900000000000004</v>
      </c>
      <c r="J543" s="236">
        <v>1.5550000000000002</v>
      </c>
      <c r="K543" s="235">
        <v>0.56000000000000005</v>
      </c>
      <c r="L543" s="236">
        <v>1.8210000000000002</v>
      </c>
      <c r="M543" s="235">
        <v>2.8440000000000003</v>
      </c>
      <c r="N543" s="237">
        <v>8.1950000000000003</v>
      </c>
      <c r="P543" s="25"/>
      <c r="Q543" s="25"/>
      <c r="R543" s="25"/>
      <c r="S543" s="25"/>
      <c r="T543" s="25"/>
      <c r="U543" s="25"/>
      <c r="V543" s="25"/>
      <c r="W543" s="25"/>
      <c r="Z543" s="208"/>
    </row>
    <row r="544" spans="1:26" ht="13.8">
      <c r="A544" s="242" t="s">
        <v>325</v>
      </c>
      <c r="B544" s="243"/>
      <c r="C544" s="244">
        <v>62.287999999999961</v>
      </c>
      <c r="D544" s="245">
        <v>89.625999999999976</v>
      </c>
      <c r="E544" s="244">
        <v>63.048000000000009</v>
      </c>
      <c r="F544" s="245">
        <v>99.640000000000128</v>
      </c>
      <c r="G544" s="244">
        <v>56.554000000000016</v>
      </c>
      <c r="H544" s="245">
        <v>85.921000000000063</v>
      </c>
      <c r="I544" s="244">
        <v>58.376000000000047</v>
      </c>
      <c r="J544" s="245">
        <v>95.15900000000012</v>
      </c>
      <c r="K544" s="244">
        <v>54.614999999999981</v>
      </c>
      <c r="L544" s="245">
        <v>91.146000000000086</v>
      </c>
      <c r="M544" s="244">
        <v>294.88099999999997</v>
      </c>
      <c r="N544" s="246">
        <v>461.49199999999996</v>
      </c>
      <c r="P544" s="25"/>
      <c r="Q544" s="25"/>
      <c r="R544" s="25"/>
      <c r="S544" s="25"/>
      <c r="T544" s="25"/>
      <c r="U544" s="25"/>
      <c r="V544" s="25"/>
      <c r="W544" s="25"/>
      <c r="Z544" s="208"/>
    </row>
    <row r="545" spans="16:26" ht="13.8">
      <c r="P545" s="25"/>
      <c r="Q545" s="25"/>
      <c r="R545" s="25"/>
      <c r="S545" s="25"/>
      <c r="T545" s="25"/>
      <c r="U545" s="25"/>
      <c r="V545" s="25"/>
      <c r="W545" s="25"/>
      <c r="Z545" s="208"/>
    </row>
    <row r="546" spans="16:26" ht="13.8">
      <c r="P546" s="25"/>
      <c r="Q546" s="25"/>
      <c r="R546" s="25"/>
      <c r="S546" s="25"/>
      <c r="T546" s="25"/>
      <c r="U546" s="25"/>
      <c r="V546" s="25"/>
      <c r="W546" s="25"/>
      <c r="Z546" s="208"/>
    </row>
    <row r="547" spans="16:26" ht="13.8">
      <c r="P547" s="25"/>
      <c r="Q547" s="25"/>
      <c r="R547" s="25"/>
      <c r="S547" s="25"/>
      <c r="T547" s="25"/>
      <c r="U547" s="25"/>
      <c r="V547" s="25"/>
      <c r="W547" s="25"/>
      <c r="Z547" s="208"/>
    </row>
    <row r="548" spans="16:26" ht="13.8">
      <c r="P548" s="25"/>
      <c r="Q548" s="25"/>
      <c r="R548" s="25"/>
      <c r="S548" s="25"/>
      <c r="T548" s="25"/>
      <c r="U548" s="25"/>
      <c r="V548" s="25"/>
      <c r="W548" s="25"/>
      <c r="Z548" s="208"/>
    </row>
    <row r="549" spans="16:26" ht="13.8">
      <c r="P549" s="25"/>
      <c r="Q549" s="25"/>
      <c r="R549" s="25"/>
      <c r="S549" s="25"/>
      <c r="T549" s="25"/>
      <c r="U549" s="25"/>
      <c r="V549" s="25"/>
      <c r="W549" s="25"/>
      <c r="Z549" s="208"/>
    </row>
    <row r="550" spans="16:26" ht="13.8">
      <c r="P550" s="25"/>
      <c r="Q550" s="25"/>
      <c r="R550" s="25"/>
      <c r="S550" s="25"/>
      <c r="T550" s="25"/>
      <c r="U550" s="25"/>
      <c r="V550" s="25"/>
      <c r="W550" s="25"/>
      <c r="Z550" s="208"/>
    </row>
    <row r="551" spans="16:26" ht="13.8">
      <c r="P551" s="25"/>
      <c r="Q551" s="25"/>
      <c r="R551" s="25"/>
      <c r="S551" s="25"/>
      <c r="T551" s="25"/>
      <c r="U551" s="25"/>
      <c r="V551" s="25"/>
      <c r="W551" s="25"/>
      <c r="Z551" s="208"/>
    </row>
    <row r="552" spans="16:26" ht="13.8">
      <c r="P552" s="25"/>
      <c r="Q552" s="25"/>
      <c r="R552" s="25"/>
      <c r="S552" s="25"/>
      <c r="T552" s="25"/>
      <c r="U552" s="25"/>
      <c r="V552" s="25"/>
      <c r="W552" s="25"/>
      <c r="Z552" s="208"/>
    </row>
    <row r="553" spans="16:26" ht="13.8">
      <c r="P553" s="25"/>
      <c r="Q553" s="25"/>
      <c r="R553" s="25"/>
      <c r="S553" s="25"/>
      <c r="T553" s="25"/>
      <c r="U553" s="25"/>
      <c r="V553" s="25"/>
      <c r="W553" s="25"/>
      <c r="Z553" s="208"/>
    </row>
    <row r="554" spans="16:26" ht="13.8">
      <c r="P554" s="25"/>
      <c r="Q554" s="25"/>
      <c r="R554" s="25"/>
      <c r="S554" s="25"/>
      <c r="T554" s="25"/>
      <c r="U554" s="25"/>
      <c r="V554" s="25"/>
      <c r="W554" s="25"/>
      <c r="Z554" s="208"/>
    </row>
    <row r="555" spans="16:26" ht="13.8">
      <c r="P555" s="25"/>
      <c r="Q555" s="25"/>
      <c r="R555" s="25"/>
      <c r="S555" s="25"/>
      <c r="T555" s="25"/>
      <c r="U555" s="25"/>
      <c r="V555" s="25"/>
      <c r="W555" s="25"/>
      <c r="Z555" s="208"/>
    </row>
    <row r="556" spans="16:26" ht="13.8">
      <c r="P556" s="25"/>
      <c r="Q556" s="25"/>
      <c r="R556" s="25"/>
      <c r="S556" s="25"/>
      <c r="T556" s="25"/>
      <c r="U556" s="25"/>
      <c r="V556" s="25"/>
      <c r="W556" s="25"/>
      <c r="Z556" s="208"/>
    </row>
    <row r="557" spans="16:26" ht="13.8">
      <c r="P557" s="25"/>
      <c r="Q557" s="25"/>
      <c r="R557" s="25"/>
      <c r="S557" s="25"/>
      <c r="T557" s="25"/>
      <c r="U557" s="25"/>
      <c r="V557" s="25"/>
      <c r="W557" s="25"/>
      <c r="Z557" s="208"/>
    </row>
    <row r="558" spans="16:26" ht="13.8">
      <c r="P558" s="25"/>
      <c r="Q558" s="25"/>
      <c r="R558" s="25"/>
      <c r="S558" s="25"/>
      <c r="T558" s="25"/>
      <c r="U558" s="25"/>
      <c r="V558" s="25"/>
      <c r="W558" s="25"/>
      <c r="Z558" s="208"/>
    </row>
    <row r="559" spans="16:26" ht="13.8">
      <c r="P559" s="25"/>
      <c r="Q559" s="25"/>
      <c r="R559" s="25"/>
      <c r="S559" s="25"/>
      <c r="T559" s="25"/>
      <c r="U559" s="25"/>
      <c r="V559" s="25"/>
      <c r="W559" s="25"/>
      <c r="Z559" s="208"/>
    </row>
    <row r="560" spans="16:26" ht="13.8">
      <c r="P560" s="25"/>
      <c r="Q560" s="25"/>
      <c r="R560" s="25"/>
      <c r="S560" s="25"/>
      <c r="T560" s="25"/>
      <c r="U560" s="25"/>
      <c r="V560" s="25"/>
      <c r="W560" s="25"/>
      <c r="Z560" s="208"/>
    </row>
    <row r="561" spans="16:26" ht="13.8">
      <c r="P561" s="25"/>
      <c r="Q561" s="25"/>
      <c r="R561" s="25"/>
      <c r="S561" s="25"/>
      <c r="T561" s="25"/>
      <c r="U561" s="25"/>
      <c r="V561" s="25"/>
      <c r="W561" s="25"/>
      <c r="Z561" s="208"/>
    </row>
    <row r="562" spans="16:26" ht="13.8">
      <c r="P562" s="25"/>
      <c r="Q562" s="25"/>
      <c r="R562" s="25"/>
      <c r="S562" s="25"/>
      <c r="T562" s="25"/>
      <c r="U562" s="25"/>
      <c r="V562" s="25"/>
      <c r="W562" s="25"/>
      <c r="Z562" s="208"/>
    </row>
    <row r="563" spans="16:26" ht="13.8">
      <c r="P563" s="25"/>
      <c r="Q563" s="25"/>
      <c r="R563" s="25"/>
      <c r="S563" s="25"/>
      <c r="T563" s="25"/>
      <c r="U563" s="25"/>
      <c r="V563" s="25"/>
      <c r="W563" s="25"/>
      <c r="Z563" s="208"/>
    </row>
    <row r="564" spans="16:26" ht="13.8">
      <c r="P564" s="25"/>
      <c r="Q564" s="25"/>
      <c r="R564" s="25"/>
      <c r="S564" s="25"/>
      <c r="T564" s="25"/>
      <c r="U564" s="25"/>
      <c r="V564" s="25"/>
      <c r="W564" s="25"/>
      <c r="Z564" s="208"/>
    </row>
    <row r="565" spans="16:26" ht="13.8">
      <c r="P565" s="25"/>
      <c r="Q565" s="25"/>
      <c r="R565" s="25"/>
      <c r="S565" s="25"/>
      <c r="T565" s="25"/>
      <c r="U565" s="25"/>
      <c r="V565" s="25"/>
      <c r="W565" s="25"/>
      <c r="Z565" s="208"/>
    </row>
    <row r="566" spans="16:26" ht="13.8">
      <c r="P566" s="25"/>
      <c r="Q566" s="25"/>
      <c r="R566" s="25"/>
      <c r="S566" s="25"/>
      <c r="T566" s="25"/>
      <c r="U566" s="25"/>
      <c r="V566" s="25"/>
      <c r="W566" s="25"/>
      <c r="Z566" s="208"/>
    </row>
    <row r="567" spans="16:26" ht="13.8">
      <c r="P567" s="25"/>
      <c r="Q567" s="25"/>
      <c r="R567" s="25"/>
      <c r="S567" s="25"/>
      <c r="T567" s="25"/>
      <c r="U567" s="25"/>
      <c r="V567" s="25"/>
      <c r="W567" s="25"/>
      <c r="Z567" s="208"/>
    </row>
    <row r="568" spans="16:26" ht="13.8">
      <c r="P568" s="25"/>
      <c r="Q568" s="25"/>
      <c r="R568" s="25"/>
      <c r="S568" s="25"/>
      <c r="T568" s="25"/>
      <c r="U568" s="25"/>
      <c r="V568" s="25"/>
      <c r="W568" s="25"/>
      <c r="Z568" s="208"/>
    </row>
    <row r="569" spans="16:26" ht="13.8">
      <c r="P569" s="25"/>
      <c r="Q569" s="25"/>
      <c r="R569" s="25"/>
      <c r="S569" s="25"/>
      <c r="T569" s="25"/>
      <c r="U569" s="25"/>
      <c r="V569" s="25"/>
      <c r="W569" s="25"/>
      <c r="Z569" s="208"/>
    </row>
    <row r="570" spans="16:26" ht="13.8">
      <c r="P570" s="25"/>
      <c r="Q570" s="25"/>
      <c r="R570" s="25"/>
      <c r="S570" s="25"/>
      <c r="T570" s="25"/>
      <c r="U570" s="25"/>
      <c r="V570" s="25"/>
      <c r="W570" s="25"/>
      <c r="Z570" s="208"/>
    </row>
    <row r="571" spans="16:26" ht="13.8">
      <c r="P571" s="25"/>
      <c r="Q571" s="25"/>
      <c r="R571" s="25"/>
      <c r="S571" s="25"/>
      <c r="T571" s="25"/>
      <c r="U571" s="25"/>
      <c r="V571" s="25"/>
      <c r="W571" s="25"/>
      <c r="Z571" s="208"/>
    </row>
    <row r="572" spans="16:26" ht="13.8">
      <c r="P572" s="25"/>
      <c r="Q572" s="25"/>
      <c r="R572" s="25"/>
      <c r="S572" s="25"/>
      <c r="T572" s="25"/>
      <c r="U572" s="25"/>
      <c r="V572" s="25"/>
      <c r="W572" s="25"/>
      <c r="Z572" s="208"/>
    </row>
    <row r="573" spans="16:26" ht="13.8">
      <c r="P573" s="25"/>
      <c r="Q573" s="25"/>
      <c r="R573" s="25"/>
      <c r="S573" s="25"/>
      <c r="T573" s="25"/>
      <c r="U573" s="25"/>
      <c r="V573" s="25"/>
      <c r="W573" s="25"/>
      <c r="Z573" s="208"/>
    </row>
    <row r="574" spans="16:26" ht="13.8">
      <c r="P574" s="25"/>
      <c r="Q574" s="25"/>
      <c r="R574" s="25"/>
      <c r="S574" s="25"/>
      <c r="T574" s="25"/>
      <c r="U574" s="25"/>
      <c r="V574" s="25"/>
      <c r="W574" s="25"/>
      <c r="Z574" s="208"/>
    </row>
    <row r="575" spans="16:26" ht="13.8">
      <c r="P575" s="25"/>
      <c r="Q575" s="25"/>
      <c r="R575" s="25"/>
      <c r="S575" s="25"/>
      <c r="T575" s="25"/>
      <c r="U575" s="25"/>
      <c r="V575" s="25"/>
      <c r="W575" s="25"/>
      <c r="Z575" s="208"/>
    </row>
    <row r="576" spans="16:26" ht="13.8">
      <c r="P576" s="25"/>
      <c r="Q576" s="25"/>
      <c r="R576" s="25"/>
      <c r="S576" s="25"/>
      <c r="T576" s="25"/>
      <c r="U576" s="25"/>
      <c r="V576" s="25"/>
      <c r="W576" s="25"/>
      <c r="Z576" s="208"/>
    </row>
    <row r="577" spans="16:26" ht="13.8">
      <c r="P577" s="25"/>
      <c r="Q577" s="25"/>
      <c r="R577" s="25"/>
      <c r="S577" s="25"/>
      <c r="T577" s="25"/>
      <c r="U577" s="25"/>
      <c r="V577" s="25"/>
      <c r="W577" s="25"/>
      <c r="Z577" s="208"/>
    </row>
    <row r="578" spans="16:26" ht="13.8">
      <c r="P578" s="25"/>
      <c r="Q578" s="25"/>
      <c r="R578" s="25"/>
      <c r="S578" s="25"/>
      <c r="T578" s="25"/>
      <c r="U578" s="25"/>
      <c r="V578" s="25"/>
      <c r="W578" s="25"/>
      <c r="Z578" s="208"/>
    </row>
    <row r="579" spans="16:26" ht="13.8">
      <c r="P579" s="25"/>
      <c r="Q579" s="25"/>
      <c r="R579" s="25"/>
      <c r="S579" s="25"/>
      <c r="T579" s="25"/>
      <c r="U579" s="25"/>
      <c r="V579" s="25"/>
      <c r="W579" s="25"/>
      <c r="Z579" s="208"/>
    </row>
    <row r="580" spans="16:26" ht="13.8">
      <c r="P580" s="25"/>
      <c r="Q580" s="25"/>
      <c r="R580" s="25"/>
      <c r="S580" s="25"/>
      <c r="T580" s="25"/>
      <c r="U580" s="25"/>
      <c r="V580" s="25"/>
      <c r="W580" s="25"/>
      <c r="Z580" s="208"/>
    </row>
    <row r="581" spans="16:26" ht="13.8">
      <c r="P581" s="25"/>
      <c r="Q581" s="25"/>
      <c r="R581" s="25"/>
      <c r="S581" s="25"/>
      <c r="T581" s="25"/>
      <c r="U581" s="25"/>
      <c r="V581" s="25"/>
      <c r="W581" s="25"/>
      <c r="Z581" s="208"/>
    </row>
    <row r="582" spans="16:26" ht="13.8">
      <c r="P582" s="25"/>
      <c r="Q582" s="25"/>
      <c r="R582" s="25"/>
      <c r="S582" s="25"/>
      <c r="T582" s="25"/>
      <c r="U582" s="25"/>
      <c r="V582" s="25"/>
      <c r="W582" s="25"/>
      <c r="Z582" s="208"/>
    </row>
    <row r="583" spans="16:26" ht="13.8">
      <c r="P583" s="25"/>
      <c r="Q583" s="25"/>
      <c r="R583" s="25"/>
      <c r="S583" s="25"/>
      <c r="T583" s="25"/>
      <c r="U583" s="25"/>
      <c r="V583" s="25"/>
      <c r="W583" s="25"/>
      <c r="Z583" s="208"/>
    </row>
    <row r="584" spans="16:26" ht="13.8">
      <c r="P584" s="25"/>
      <c r="Q584" s="25"/>
      <c r="R584" s="25"/>
      <c r="S584" s="25"/>
      <c r="T584" s="25"/>
      <c r="U584" s="25"/>
      <c r="V584" s="25"/>
      <c r="W584" s="25"/>
      <c r="Z584" s="208"/>
    </row>
    <row r="585" spans="16:26" ht="13.8">
      <c r="P585" s="25"/>
      <c r="Q585" s="25"/>
      <c r="R585" s="25"/>
      <c r="S585" s="25"/>
      <c r="T585" s="25"/>
      <c r="U585" s="25"/>
      <c r="V585" s="25"/>
      <c r="W585" s="25"/>
      <c r="Z585" s="208"/>
    </row>
    <row r="586" spans="16:26" ht="13.8">
      <c r="P586" s="25"/>
      <c r="Q586" s="25"/>
      <c r="R586" s="25"/>
      <c r="S586" s="25"/>
      <c r="T586" s="25"/>
      <c r="U586" s="25"/>
      <c r="V586" s="25"/>
      <c r="W586" s="25"/>
      <c r="Z586" s="208"/>
    </row>
    <row r="587" spans="16:26" ht="13.8">
      <c r="P587" s="25"/>
      <c r="Q587" s="25"/>
      <c r="R587" s="25"/>
      <c r="S587" s="25"/>
      <c r="T587" s="25"/>
      <c r="U587" s="25"/>
      <c r="V587" s="25"/>
      <c r="W587" s="25"/>
      <c r="Z587" s="208"/>
    </row>
    <row r="588" spans="16:26" ht="13.8">
      <c r="P588" s="25"/>
      <c r="Q588" s="25"/>
      <c r="R588" s="25"/>
      <c r="S588" s="25"/>
      <c r="T588" s="25"/>
      <c r="U588" s="25"/>
      <c r="V588" s="25"/>
      <c r="W588" s="25"/>
      <c r="Z588" s="208"/>
    </row>
    <row r="589" spans="16:26" ht="13.8">
      <c r="P589" s="25"/>
      <c r="Q589" s="25"/>
      <c r="R589" s="25"/>
      <c r="S589" s="25"/>
      <c r="T589" s="25"/>
      <c r="U589" s="25"/>
      <c r="V589" s="25"/>
      <c r="W589" s="25"/>
      <c r="Z589" s="208"/>
    </row>
    <row r="590" spans="16:26" ht="13.8">
      <c r="P590" s="25"/>
      <c r="Q590" s="25"/>
      <c r="R590" s="25"/>
      <c r="S590" s="25"/>
      <c r="T590" s="25"/>
      <c r="U590" s="25"/>
      <c r="V590" s="25"/>
      <c r="W590" s="25"/>
      <c r="Z590" s="208"/>
    </row>
    <row r="591" spans="16:26" ht="13.8">
      <c r="P591" s="25"/>
      <c r="Q591" s="25"/>
      <c r="R591" s="25"/>
      <c r="S591" s="25"/>
      <c r="T591" s="25"/>
      <c r="U591" s="25"/>
      <c r="V591" s="25"/>
      <c r="W591" s="25"/>
      <c r="Z591" s="208"/>
    </row>
    <row r="592" spans="16:26" ht="13.8">
      <c r="P592" s="25"/>
      <c r="Q592" s="25"/>
      <c r="R592" s="25"/>
      <c r="S592" s="25"/>
      <c r="T592" s="25"/>
      <c r="U592" s="25"/>
      <c r="V592" s="25"/>
      <c r="W592" s="25"/>
      <c r="Z592" s="208"/>
    </row>
    <row r="593" spans="16:26" ht="13.8">
      <c r="P593" s="25"/>
      <c r="Q593" s="25"/>
      <c r="R593" s="25"/>
      <c r="S593" s="25"/>
      <c r="T593" s="25"/>
      <c r="U593" s="25"/>
      <c r="V593" s="25"/>
      <c r="W593" s="25"/>
      <c r="Z593" s="208"/>
    </row>
    <row r="594" spans="16:26" ht="13.8">
      <c r="P594" s="25"/>
      <c r="Q594" s="25"/>
      <c r="R594" s="25"/>
      <c r="S594" s="25"/>
      <c r="T594" s="25"/>
      <c r="U594" s="25"/>
      <c r="V594" s="25"/>
      <c r="W594" s="25"/>
      <c r="Z594" s="208"/>
    </row>
    <row r="595" spans="16:26" ht="13.8">
      <c r="P595" s="25"/>
      <c r="Q595" s="25"/>
      <c r="R595" s="25"/>
      <c r="S595" s="25"/>
      <c r="T595" s="25"/>
      <c r="U595" s="25"/>
      <c r="V595" s="25"/>
      <c r="W595" s="25"/>
      <c r="Z595" s="208"/>
    </row>
    <row r="596" spans="16:26" ht="13.8">
      <c r="P596" s="25"/>
      <c r="Q596" s="25"/>
      <c r="R596" s="25"/>
      <c r="S596" s="25"/>
      <c r="T596" s="25"/>
      <c r="U596" s="25"/>
      <c r="V596" s="25"/>
      <c r="W596" s="25"/>
      <c r="Z596" s="208"/>
    </row>
    <row r="597" spans="16:26" ht="13.8">
      <c r="P597" s="25"/>
      <c r="Q597" s="25"/>
      <c r="R597" s="25"/>
      <c r="S597" s="25"/>
      <c r="T597" s="25"/>
      <c r="U597" s="25"/>
      <c r="V597" s="25"/>
      <c r="W597" s="25"/>
      <c r="Z597" s="208"/>
    </row>
    <row r="598" spans="16:26" ht="13.8">
      <c r="P598" s="25"/>
      <c r="Q598" s="25"/>
      <c r="R598" s="25"/>
      <c r="S598" s="25"/>
      <c r="T598" s="25"/>
      <c r="U598" s="25"/>
      <c r="V598" s="25"/>
      <c r="W598" s="25"/>
      <c r="Z598" s="208"/>
    </row>
    <row r="599" spans="16:26" ht="13.8">
      <c r="P599" s="25"/>
      <c r="Q599" s="25"/>
      <c r="R599" s="25"/>
      <c r="S599" s="25"/>
      <c r="T599" s="25"/>
      <c r="U599" s="25"/>
      <c r="V599" s="25"/>
      <c r="W599" s="25"/>
      <c r="Z599" s="208"/>
    </row>
    <row r="600" spans="16:26" ht="13.8">
      <c r="P600" s="25"/>
      <c r="Q600" s="25"/>
      <c r="R600" s="25"/>
      <c r="S600" s="25"/>
      <c r="T600" s="25"/>
      <c r="U600" s="25"/>
      <c r="V600" s="25"/>
      <c r="W600" s="25"/>
      <c r="Z600" s="208"/>
    </row>
    <row r="601" spans="16:26" ht="13.8">
      <c r="P601" s="25"/>
      <c r="Q601" s="25"/>
      <c r="R601" s="25"/>
      <c r="S601" s="25"/>
      <c r="T601" s="25"/>
      <c r="U601" s="25"/>
      <c r="V601" s="25"/>
      <c r="W601" s="25"/>
      <c r="Z601" s="208"/>
    </row>
    <row r="602" spans="16:26" ht="13.8">
      <c r="P602" s="25"/>
      <c r="Q602" s="25"/>
      <c r="R602" s="25"/>
      <c r="S602" s="25"/>
      <c r="T602" s="25"/>
      <c r="U602" s="25"/>
      <c r="V602" s="25"/>
      <c r="W602" s="25"/>
      <c r="Z602" s="208"/>
    </row>
    <row r="603" spans="16:26" ht="13.8">
      <c r="P603" s="25"/>
      <c r="Q603" s="25"/>
      <c r="R603" s="25"/>
      <c r="S603" s="25"/>
      <c r="T603" s="25"/>
      <c r="U603" s="25"/>
      <c r="V603" s="25"/>
      <c r="W603" s="25"/>
      <c r="Z603" s="208"/>
    </row>
    <row r="604" spans="16:26" ht="13.8">
      <c r="P604" s="25"/>
      <c r="Q604" s="25"/>
      <c r="R604" s="25"/>
      <c r="S604" s="25"/>
      <c r="T604" s="25"/>
      <c r="U604" s="25"/>
      <c r="V604" s="25"/>
      <c r="W604" s="25"/>
      <c r="Z604" s="208"/>
    </row>
    <row r="605" spans="16:26" ht="13.8">
      <c r="P605" s="25"/>
      <c r="Q605" s="25"/>
      <c r="R605" s="25"/>
      <c r="S605" s="25"/>
      <c r="T605" s="25"/>
      <c r="U605" s="25"/>
      <c r="V605" s="25"/>
      <c r="W605" s="25"/>
      <c r="Z605" s="208"/>
    </row>
    <row r="606" spans="16:26" ht="13.8">
      <c r="P606" s="25"/>
      <c r="Q606" s="25"/>
      <c r="R606" s="25"/>
      <c r="S606" s="25"/>
      <c r="T606" s="25"/>
      <c r="U606" s="25"/>
      <c r="V606" s="25"/>
      <c r="W606" s="25"/>
      <c r="Z606" s="208"/>
    </row>
    <row r="607" spans="16:26" ht="13.8">
      <c r="P607" s="25"/>
      <c r="Q607" s="25"/>
      <c r="R607" s="25"/>
      <c r="S607" s="25"/>
      <c r="T607" s="25"/>
      <c r="U607" s="25"/>
      <c r="V607" s="25"/>
      <c r="W607" s="25"/>
      <c r="Z607" s="208"/>
    </row>
    <row r="608" spans="16:26" ht="13.8">
      <c r="P608" s="25"/>
      <c r="Q608" s="25"/>
      <c r="R608" s="25"/>
      <c r="S608" s="25"/>
      <c r="T608" s="25"/>
      <c r="U608" s="25"/>
      <c r="V608" s="25"/>
      <c r="W608" s="25"/>
      <c r="Z608" s="208"/>
    </row>
    <row r="609" spans="16:26" ht="13.8">
      <c r="P609" s="25"/>
      <c r="Q609" s="25"/>
      <c r="R609" s="25"/>
      <c r="S609" s="25"/>
      <c r="T609" s="25"/>
      <c r="U609" s="25"/>
      <c r="V609" s="25"/>
      <c r="W609" s="25"/>
      <c r="Z609" s="208"/>
    </row>
    <row r="610" spans="16:26" ht="13.8">
      <c r="P610" s="25"/>
      <c r="Q610" s="25"/>
      <c r="R610" s="25"/>
      <c r="S610" s="25"/>
      <c r="T610" s="25"/>
      <c r="U610" s="25"/>
      <c r="V610" s="25"/>
      <c r="W610" s="25"/>
      <c r="Z610" s="208"/>
    </row>
    <row r="611" spans="16:26" ht="13.8">
      <c r="P611" s="25"/>
      <c r="Q611" s="25"/>
      <c r="R611" s="25"/>
      <c r="S611" s="25"/>
      <c r="T611" s="25"/>
      <c r="U611" s="25"/>
      <c r="V611" s="25"/>
      <c r="W611" s="25"/>
      <c r="Z611" s="208"/>
    </row>
    <row r="612" spans="16:26" ht="13.8">
      <c r="P612" s="25"/>
      <c r="Q612" s="25"/>
      <c r="R612" s="25"/>
      <c r="S612" s="25"/>
      <c r="T612" s="25"/>
      <c r="U612" s="25"/>
      <c r="V612" s="25"/>
      <c r="W612" s="25"/>
      <c r="Z612" s="208"/>
    </row>
    <row r="613" spans="16:26" ht="13.8">
      <c r="P613" s="25"/>
      <c r="Q613" s="25"/>
      <c r="R613" s="25"/>
      <c r="S613" s="25"/>
      <c r="T613" s="25"/>
      <c r="U613" s="25"/>
      <c r="V613" s="25"/>
      <c r="W613" s="25"/>
      <c r="Z613" s="208"/>
    </row>
    <row r="614" spans="16:26" ht="13.8">
      <c r="P614" s="25"/>
      <c r="Q614" s="25"/>
      <c r="R614" s="25"/>
      <c r="S614" s="25"/>
      <c r="T614" s="25"/>
      <c r="U614" s="25"/>
      <c r="V614" s="25"/>
      <c r="W614" s="25"/>
      <c r="Z614" s="208"/>
    </row>
    <row r="615" spans="16:26" ht="13.8">
      <c r="P615" s="25"/>
      <c r="Q615" s="25"/>
      <c r="R615" s="25"/>
      <c r="S615" s="25"/>
      <c r="T615" s="25"/>
      <c r="U615" s="25"/>
      <c r="V615" s="25"/>
      <c r="W615" s="25"/>
      <c r="Z615" s="208"/>
    </row>
    <row r="616" spans="16:26" ht="13.8">
      <c r="P616" s="25"/>
      <c r="Q616" s="25"/>
      <c r="R616" s="25"/>
      <c r="S616" s="25"/>
      <c r="T616" s="25"/>
      <c r="U616" s="25"/>
      <c r="V616" s="25"/>
      <c r="W616" s="25"/>
      <c r="Z616" s="208"/>
    </row>
    <row r="617" spans="16:26" ht="13.8">
      <c r="P617" s="25"/>
      <c r="Q617" s="25"/>
      <c r="R617" s="25"/>
      <c r="S617" s="25"/>
      <c r="T617" s="25"/>
      <c r="U617" s="25"/>
      <c r="V617" s="25"/>
      <c r="W617" s="25"/>
      <c r="Z617" s="208"/>
    </row>
    <row r="618" spans="16:26" ht="13.8">
      <c r="P618" s="25"/>
      <c r="Q618" s="25"/>
      <c r="R618" s="25"/>
      <c r="S618" s="25"/>
      <c r="T618" s="25"/>
      <c r="U618" s="25"/>
      <c r="V618" s="25"/>
      <c r="W618" s="25"/>
      <c r="Z618" s="208"/>
    </row>
    <row r="619" spans="16:26" ht="13.8">
      <c r="P619" s="25"/>
      <c r="Q619" s="25"/>
      <c r="R619" s="25"/>
      <c r="S619" s="25"/>
      <c r="T619" s="25"/>
      <c r="U619" s="25"/>
      <c r="V619" s="25"/>
      <c r="W619" s="25"/>
      <c r="Z619" s="208"/>
    </row>
    <row r="620" spans="16:26" ht="13.8">
      <c r="P620" s="25"/>
      <c r="Q620" s="25"/>
      <c r="R620" s="25"/>
      <c r="S620" s="25"/>
      <c r="T620" s="25"/>
      <c r="U620" s="25"/>
      <c r="V620" s="25"/>
      <c r="W620" s="25"/>
      <c r="Z620" s="208"/>
    </row>
    <row r="621" spans="16:26" ht="13.8">
      <c r="P621" s="25"/>
      <c r="Q621" s="25"/>
      <c r="R621" s="25"/>
      <c r="S621" s="25"/>
      <c r="T621" s="25"/>
      <c r="U621" s="25"/>
      <c r="V621" s="25"/>
      <c r="W621" s="25"/>
      <c r="Z621" s="208"/>
    </row>
    <row r="622" spans="16:26" ht="13.8">
      <c r="P622" s="25"/>
      <c r="Q622" s="25"/>
      <c r="R622" s="25"/>
      <c r="S622" s="25"/>
      <c r="T622" s="25"/>
      <c r="U622" s="25"/>
      <c r="V622" s="25"/>
      <c r="W622" s="25"/>
      <c r="Z622" s="208"/>
    </row>
    <row r="623" spans="16:26" ht="13.8">
      <c r="P623" s="25"/>
      <c r="Q623" s="25"/>
      <c r="R623" s="25"/>
      <c r="S623" s="25"/>
      <c r="T623" s="25"/>
      <c r="U623" s="25"/>
      <c r="V623" s="25"/>
      <c r="W623" s="25"/>
      <c r="Z623" s="208"/>
    </row>
    <row r="624" spans="16:26" ht="13.8">
      <c r="P624" s="25"/>
      <c r="Q624" s="25"/>
      <c r="R624" s="25"/>
      <c r="S624" s="25"/>
      <c r="T624" s="25"/>
      <c r="U624" s="25"/>
      <c r="V624" s="25"/>
      <c r="W624" s="25"/>
      <c r="Z624" s="208"/>
    </row>
    <row r="625" spans="16:26" ht="13.8">
      <c r="P625" s="25"/>
      <c r="Q625" s="25"/>
      <c r="R625" s="25"/>
      <c r="S625" s="25"/>
      <c r="T625" s="25"/>
      <c r="U625" s="25"/>
      <c r="V625" s="25"/>
      <c r="W625" s="25"/>
      <c r="Z625" s="208"/>
    </row>
    <row r="626" spans="16:26" ht="13.8">
      <c r="P626" s="25"/>
      <c r="Q626" s="25"/>
      <c r="R626" s="25"/>
      <c r="S626" s="25"/>
      <c r="T626" s="25"/>
      <c r="U626" s="25"/>
      <c r="V626" s="25"/>
      <c r="W626" s="25"/>
      <c r="Z626" s="208"/>
    </row>
    <row r="627" spans="16:26" ht="13.8">
      <c r="P627" s="25"/>
      <c r="Q627" s="25"/>
      <c r="R627" s="25"/>
      <c r="S627" s="25"/>
      <c r="T627" s="25"/>
      <c r="U627" s="25"/>
      <c r="V627" s="25"/>
      <c r="W627" s="25"/>
      <c r="Z627" s="208"/>
    </row>
    <row r="628" spans="16:26" ht="13.8">
      <c r="P628" s="25"/>
      <c r="Q628" s="25"/>
      <c r="R628" s="25"/>
      <c r="S628" s="25"/>
      <c r="T628" s="25"/>
      <c r="U628" s="25"/>
      <c r="V628" s="25"/>
      <c r="W628" s="25"/>
      <c r="Z628" s="208"/>
    </row>
    <row r="629" spans="16:26" ht="13.8">
      <c r="P629" s="25"/>
      <c r="Q629" s="25"/>
      <c r="R629" s="25"/>
      <c r="S629" s="25"/>
      <c r="T629" s="25"/>
      <c r="U629" s="25"/>
      <c r="V629" s="25"/>
      <c r="W629" s="25"/>
      <c r="Z629" s="208"/>
    </row>
    <row r="630" spans="16:26" ht="13.8">
      <c r="P630" s="25"/>
      <c r="Q630" s="25"/>
      <c r="R630" s="25"/>
      <c r="S630" s="25"/>
      <c r="T630" s="25"/>
      <c r="U630" s="25"/>
      <c r="V630" s="25"/>
      <c r="W630" s="25"/>
      <c r="Z630" s="208"/>
    </row>
    <row r="631" spans="16:26" ht="13.8">
      <c r="P631" s="25"/>
      <c r="Q631" s="25"/>
      <c r="R631" s="25"/>
      <c r="S631" s="25"/>
      <c r="T631" s="25"/>
      <c r="U631" s="25"/>
      <c r="V631" s="25"/>
      <c r="W631" s="25"/>
      <c r="Z631" s="208"/>
    </row>
    <row r="632" spans="16:26" ht="13.8">
      <c r="P632" s="25"/>
      <c r="Q632" s="25"/>
      <c r="R632" s="25"/>
      <c r="S632" s="25"/>
      <c r="T632" s="25"/>
      <c r="U632" s="25"/>
      <c r="V632" s="25"/>
      <c r="W632" s="25"/>
      <c r="Z632" s="208"/>
    </row>
    <row r="633" spans="16:26" ht="13.8">
      <c r="P633" s="25"/>
      <c r="Q633" s="25"/>
      <c r="R633" s="25"/>
      <c r="S633" s="25"/>
      <c r="T633" s="25"/>
      <c r="U633" s="25"/>
      <c r="V633" s="25"/>
      <c r="W633" s="25"/>
      <c r="Z633" s="208"/>
    </row>
    <row r="634" spans="16:26" ht="13.8">
      <c r="P634" s="25"/>
      <c r="Q634" s="25"/>
      <c r="R634" s="25"/>
      <c r="S634" s="25"/>
      <c r="T634" s="25"/>
      <c r="U634" s="25"/>
      <c r="V634" s="25"/>
      <c r="W634" s="25"/>
      <c r="Z634" s="208"/>
    </row>
    <row r="635" spans="16:26" ht="13.8">
      <c r="P635" s="25"/>
      <c r="Q635" s="25"/>
      <c r="R635" s="25"/>
      <c r="S635" s="25"/>
      <c r="T635" s="25"/>
      <c r="U635" s="25"/>
      <c r="V635" s="25"/>
      <c r="W635" s="25"/>
      <c r="Z635" s="208"/>
    </row>
    <row r="636" spans="16:26" ht="13.8">
      <c r="P636" s="25"/>
      <c r="Q636" s="25"/>
      <c r="R636" s="25"/>
      <c r="S636" s="25"/>
      <c r="T636" s="25"/>
      <c r="U636" s="25"/>
      <c r="V636" s="25"/>
      <c r="W636" s="25"/>
      <c r="Z636" s="208"/>
    </row>
    <row r="637" spans="16:26" ht="13.8">
      <c r="P637" s="25"/>
      <c r="Q637" s="25"/>
      <c r="R637" s="25"/>
      <c r="S637" s="25"/>
      <c r="T637" s="25"/>
      <c r="U637" s="25"/>
      <c r="V637" s="25"/>
      <c r="W637" s="25"/>
      <c r="Z637" s="208"/>
    </row>
    <row r="638" spans="16:26" ht="13.8">
      <c r="P638" s="25"/>
      <c r="Q638" s="25"/>
      <c r="R638" s="25"/>
      <c r="S638" s="25"/>
      <c r="T638" s="25"/>
      <c r="U638" s="25"/>
      <c r="V638" s="25"/>
      <c r="W638" s="25"/>
      <c r="Z638" s="208"/>
    </row>
    <row r="639" spans="16:26" ht="13.8">
      <c r="P639" s="25"/>
      <c r="Q639" s="25"/>
      <c r="R639" s="25"/>
      <c r="S639" s="25"/>
      <c r="T639" s="25"/>
      <c r="U639" s="25"/>
      <c r="V639" s="25"/>
      <c r="W639" s="25"/>
      <c r="Z639" s="208"/>
    </row>
    <row r="640" spans="16:26" ht="13.8">
      <c r="P640" s="25"/>
      <c r="Q640" s="25"/>
      <c r="R640" s="25"/>
      <c r="S640" s="25"/>
      <c r="T640" s="25"/>
      <c r="U640" s="25"/>
      <c r="V640" s="25"/>
      <c r="W640" s="25"/>
      <c r="Z640" s="208"/>
    </row>
    <row r="641" spans="16:26" ht="13.8">
      <c r="P641" s="25"/>
      <c r="Q641" s="25"/>
      <c r="R641" s="25"/>
      <c r="S641" s="25"/>
      <c r="T641" s="25"/>
      <c r="U641" s="25"/>
      <c r="V641" s="25"/>
      <c r="W641" s="25"/>
      <c r="Z641" s="208"/>
    </row>
    <row r="642" spans="16:26" ht="13.8">
      <c r="P642" s="25"/>
      <c r="Q642" s="25"/>
      <c r="R642" s="25"/>
      <c r="S642" s="25"/>
      <c r="T642" s="25"/>
      <c r="U642" s="25"/>
      <c r="V642" s="25"/>
      <c r="W642" s="25"/>
      <c r="Z642" s="208"/>
    </row>
    <row r="643" spans="16:26" ht="13.8">
      <c r="P643" s="25"/>
      <c r="Q643" s="25"/>
      <c r="R643" s="25"/>
      <c r="S643" s="25"/>
      <c r="T643" s="25"/>
      <c r="U643" s="25"/>
      <c r="V643" s="25"/>
      <c r="W643" s="25"/>
      <c r="Z643" s="208"/>
    </row>
    <row r="644" spans="16:26" ht="13.8">
      <c r="P644" s="25"/>
      <c r="Q644" s="25"/>
      <c r="R644" s="25"/>
      <c r="S644" s="25"/>
      <c r="T644" s="25"/>
      <c r="U644" s="25"/>
      <c r="V644" s="25"/>
      <c r="W644" s="25"/>
      <c r="Z644" s="208"/>
    </row>
    <row r="645" spans="16:26" ht="13.8">
      <c r="P645" s="25"/>
      <c r="Q645" s="25"/>
      <c r="R645" s="25"/>
      <c r="S645" s="25"/>
      <c r="T645" s="25"/>
      <c r="U645" s="25"/>
      <c r="V645" s="25"/>
      <c r="W645" s="25"/>
      <c r="Z645" s="208"/>
    </row>
    <row r="646" spans="16:26" ht="13.8">
      <c r="P646" s="25"/>
      <c r="Q646" s="25"/>
      <c r="R646" s="25"/>
      <c r="S646" s="25"/>
      <c r="T646" s="25"/>
      <c r="U646" s="25"/>
      <c r="V646" s="25"/>
      <c r="W646" s="25"/>
      <c r="Z646" s="208"/>
    </row>
    <row r="647" spans="16:26" ht="13.8">
      <c r="P647" s="25"/>
      <c r="Q647" s="25"/>
      <c r="R647" s="25"/>
      <c r="S647" s="25"/>
      <c r="T647" s="25"/>
      <c r="U647" s="25"/>
      <c r="V647" s="25"/>
      <c r="W647" s="25"/>
      <c r="Z647" s="208"/>
    </row>
    <row r="648" spans="16:26" ht="13.8">
      <c r="P648" s="25"/>
      <c r="Q648" s="25"/>
      <c r="R648" s="25"/>
      <c r="S648" s="25"/>
      <c r="T648" s="25"/>
      <c r="U648" s="25"/>
      <c r="V648" s="25"/>
      <c r="W648" s="25"/>
      <c r="Z648" s="208"/>
    </row>
    <row r="649" spans="16:26" ht="13.8">
      <c r="P649" s="25"/>
      <c r="Q649" s="25"/>
      <c r="R649" s="25"/>
      <c r="S649" s="25"/>
      <c r="T649" s="25"/>
      <c r="U649" s="25"/>
      <c r="V649" s="25"/>
      <c r="W649" s="25"/>
      <c r="Z649" s="208"/>
    </row>
    <row r="650" spans="16:26" ht="13.8">
      <c r="P650" s="25"/>
      <c r="Q650" s="25"/>
      <c r="R650" s="25"/>
      <c r="S650" s="25"/>
      <c r="T650" s="25"/>
      <c r="U650" s="25"/>
      <c r="V650" s="25"/>
      <c r="W650" s="25"/>
      <c r="Z650" s="208"/>
    </row>
    <row r="651" spans="16:26" ht="13.8">
      <c r="P651" s="25"/>
      <c r="Q651" s="25"/>
      <c r="R651" s="25"/>
      <c r="S651" s="25"/>
      <c r="T651" s="25"/>
      <c r="U651" s="25"/>
      <c r="V651" s="25"/>
      <c r="W651" s="25"/>
      <c r="Z651" s="208"/>
    </row>
    <row r="652" spans="16:26" ht="13.8">
      <c r="P652" s="25"/>
      <c r="Q652" s="25"/>
      <c r="R652" s="25"/>
      <c r="S652" s="25"/>
      <c r="T652" s="25"/>
      <c r="U652" s="25"/>
      <c r="V652" s="25"/>
      <c r="W652" s="25"/>
      <c r="Z652" s="208"/>
    </row>
    <row r="653" spans="16:26" ht="13.8">
      <c r="P653" s="25"/>
      <c r="Q653" s="25"/>
      <c r="R653" s="25"/>
      <c r="S653" s="25"/>
      <c r="T653" s="25"/>
      <c r="U653" s="25"/>
      <c r="V653" s="25"/>
      <c r="W653" s="25"/>
      <c r="Z653" s="208"/>
    </row>
    <row r="654" spans="16:26" ht="13.8">
      <c r="P654" s="25"/>
      <c r="Q654" s="25"/>
      <c r="R654" s="25"/>
      <c r="S654" s="25"/>
      <c r="T654" s="25"/>
      <c r="U654" s="25"/>
      <c r="V654" s="25"/>
      <c r="W654" s="25"/>
      <c r="Z654" s="208"/>
    </row>
    <row r="655" spans="16:26" ht="13.8">
      <c r="P655" s="25"/>
      <c r="Q655" s="25"/>
      <c r="R655" s="25"/>
      <c r="S655" s="25"/>
      <c r="T655" s="25"/>
      <c r="U655" s="25"/>
      <c r="V655" s="25"/>
      <c r="W655" s="25"/>
      <c r="Z655" s="208"/>
    </row>
    <row r="656" spans="16:26" ht="13.8">
      <c r="P656" s="25"/>
      <c r="Q656" s="25"/>
      <c r="R656" s="25"/>
      <c r="S656" s="25"/>
      <c r="T656" s="25"/>
      <c r="U656" s="25"/>
      <c r="V656" s="25"/>
      <c r="W656" s="25"/>
      <c r="Z656" s="208"/>
    </row>
    <row r="657" spans="16:26" ht="13.8">
      <c r="P657" s="25"/>
      <c r="Q657" s="25"/>
      <c r="R657" s="25"/>
      <c r="S657" s="25"/>
      <c r="T657" s="25"/>
      <c r="U657" s="25"/>
      <c r="V657" s="25"/>
      <c r="W657" s="25"/>
      <c r="Z657" s="208"/>
    </row>
    <row r="658" spans="16:26" ht="13.8">
      <c r="P658" s="25"/>
      <c r="Q658" s="25"/>
      <c r="R658" s="25"/>
      <c r="S658" s="25"/>
      <c r="T658" s="25"/>
      <c r="U658" s="25"/>
      <c r="V658" s="25"/>
      <c r="W658" s="25"/>
      <c r="Z658" s="208"/>
    </row>
    <row r="659" spans="16:26" ht="13.8">
      <c r="P659" s="25"/>
      <c r="Q659" s="25"/>
      <c r="R659" s="25"/>
      <c r="S659" s="25"/>
      <c r="T659" s="25"/>
      <c r="U659" s="25"/>
      <c r="V659" s="25"/>
      <c r="W659" s="25"/>
      <c r="Z659" s="208"/>
    </row>
    <row r="660" spans="16:26" ht="13.8">
      <c r="P660" s="25"/>
      <c r="Q660" s="25"/>
      <c r="R660" s="25"/>
      <c r="S660" s="25"/>
      <c r="T660" s="25"/>
      <c r="U660" s="25"/>
      <c r="V660" s="25"/>
      <c r="W660" s="25"/>
      <c r="Z660" s="208"/>
    </row>
    <row r="661" spans="16:26" ht="13.8">
      <c r="P661" s="25"/>
      <c r="Q661" s="25"/>
      <c r="R661" s="25"/>
      <c r="S661" s="25"/>
      <c r="T661" s="25"/>
      <c r="U661" s="25"/>
      <c r="V661" s="25"/>
      <c r="W661" s="25"/>
      <c r="Z661" s="208"/>
    </row>
    <row r="662" spans="16:26" ht="13.8">
      <c r="P662" s="25"/>
      <c r="Q662" s="25"/>
      <c r="R662" s="25"/>
      <c r="S662" s="25"/>
      <c r="T662" s="25"/>
      <c r="U662" s="25"/>
      <c r="V662" s="25"/>
      <c r="W662" s="25"/>
      <c r="Z662" s="208"/>
    </row>
    <row r="663" spans="16:26" ht="13.8">
      <c r="P663" s="25"/>
      <c r="Q663" s="25"/>
      <c r="R663" s="25"/>
      <c r="S663" s="25"/>
      <c r="T663" s="25"/>
      <c r="U663" s="25"/>
      <c r="V663" s="25"/>
      <c r="W663" s="25"/>
      <c r="Z663" s="208"/>
    </row>
    <row r="664" spans="16:26" ht="13.8">
      <c r="P664" s="25"/>
      <c r="Q664" s="25"/>
      <c r="R664" s="25"/>
      <c r="S664" s="25"/>
      <c r="T664" s="25"/>
      <c r="U664" s="25"/>
      <c r="V664" s="25"/>
      <c r="W664" s="25"/>
      <c r="Z664" s="208"/>
    </row>
    <row r="665" spans="16:26" ht="13.8">
      <c r="P665" s="25"/>
      <c r="Q665" s="25"/>
      <c r="R665" s="25"/>
      <c r="S665" s="25"/>
      <c r="T665" s="25"/>
      <c r="U665" s="25"/>
      <c r="V665" s="25"/>
      <c r="W665" s="25"/>
      <c r="Z665" s="208"/>
    </row>
    <row r="666" spans="16:26" ht="13.8">
      <c r="P666" s="25"/>
      <c r="Q666" s="25"/>
      <c r="R666" s="25"/>
      <c r="S666" s="25"/>
      <c r="T666" s="25"/>
      <c r="U666" s="25"/>
      <c r="V666" s="25"/>
      <c r="W666" s="25"/>
      <c r="Z666" s="208"/>
    </row>
    <row r="667" spans="16:26" ht="13.8">
      <c r="P667" s="25"/>
      <c r="Q667" s="25"/>
      <c r="R667" s="25"/>
      <c r="S667" s="25"/>
      <c r="T667" s="25"/>
      <c r="U667" s="25"/>
      <c r="V667" s="25"/>
      <c r="W667" s="25"/>
      <c r="Z667" s="208"/>
    </row>
    <row r="668" spans="16:26" ht="13.8">
      <c r="P668" s="25"/>
      <c r="Q668" s="25"/>
      <c r="R668" s="25"/>
      <c r="S668" s="25"/>
      <c r="T668" s="25"/>
      <c r="U668" s="25"/>
      <c r="V668" s="25"/>
      <c r="W668" s="25"/>
      <c r="Z668" s="208"/>
    </row>
    <row r="669" spans="16:26" ht="13.8">
      <c r="P669" s="25"/>
      <c r="Q669" s="25"/>
      <c r="R669" s="25"/>
      <c r="S669" s="25"/>
      <c r="T669" s="25"/>
      <c r="U669" s="25"/>
      <c r="V669" s="25"/>
      <c r="W669" s="25"/>
      <c r="Z669" s="208"/>
    </row>
    <row r="670" spans="16:26" ht="13.8">
      <c r="P670" s="25"/>
      <c r="Q670" s="25"/>
      <c r="R670" s="25"/>
      <c r="S670" s="25"/>
      <c r="T670" s="25"/>
      <c r="U670" s="25"/>
      <c r="V670" s="25"/>
      <c r="W670" s="25"/>
      <c r="Z670" s="208"/>
    </row>
    <row r="671" spans="16:26" ht="13.8">
      <c r="P671" s="25"/>
      <c r="Q671" s="25"/>
      <c r="R671" s="25"/>
      <c r="S671" s="25"/>
      <c r="T671" s="25"/>
      <c r="U671" s="25"/>
      <c r="V671" s="25"/>
      <c r="W671" s="25"/>
      <c r="Z671" s="208"/>
    </row>
    <row r="672" spans="16:26" ht="13.8">
      <c r="P672" s="25"/>
      <c r="Q672" s="25"/>
      <c r="R672" s="25"/>
      <c r="S672" s="25"/>
      <c r="T672" s="25"/>
      <c r="U672" s="25"/>
      <c r="V672" s="25"/>
      <c r="W672" s="25"/>
      <c r="Z672" s="208"/>
    </row>
    <row r="673" spans="16:26" ht="13.8">
      <c r="P673" s="25"/>
      <c r="Q673" s="25"/>
      <c r="R673" s="25"/>
      <c r="S673" s="25"/>
      <c r="T673" s="25"/>
      <c r="U673" s="25"/>
      <c r="V673" s="25"/>
      <c r="W673" s="25"/>
      <c r="Z673" s="208"/>
    </row>
    <row r="674" spans="16:26" ht="13.8">
      <c r="P674" s="25"/>
      <c r="Q674" s="25"/>
      <c r="R674" s="25"/>
      <c r="S674" s="25"/>
      <c r="T674" s="25"/>
      <c r="U674" s="25"/>
      <c r="V674" s="25"/>
      <c r="W674" s="25"/>
      <c r="Z674" s="208"/>
    </row>
    <row r="675" spans="16:26" ht="13.8">
      <c r="P675" s="25"/>
      <c r="Q675" s="25"/>
      <c r="R675" s="25"/>
      <c r="S675" s="25"/>
      <c r="T675" s="25"/>
      <c r="U675" s="25"/>
      <c r="V675" s="25"/>
      <c r="W675" s="25"/>
      <c r="Z675" s="208"/>
    </row>
    <row r="676" spans="16:26" ht="13.8">
      <c r="P676" s="25"/>
      <c r="Q676" s="25"/>
      <c r="R676" s="25"/>
      <c r="S676" s="25"/>
      <c r="T676" s="25"/>
      <c r="U676" s="25"/>
      <c r="V676" s="25"/>
      <c r="W676" s="25"/>
      <c r="Z676" s="208"/>
    </row>
    <row r="677" spans="16:26" ht="13.8">
      <c r="P677" s="25"/>
      <c r="Q677" s="25"/>
      <c r="R677" s="25"/>
      <c r="S677" s="25"/>
      <c r="T677" s="25"/>
      <c r="U677" s="25"/>
      <c r="V677" s="25"/>
      <c r="W677" s="25"/>
      <c r="Z677" s="208"/>
    </row>
    <row r="678" spans="16:26" ht="13.8">
      <c r="P678" s="25"/>
      <c r="Q678" s="25"/>
      <c r="R678" s="25"/>
      <c r="S678" s="25"/>
      <c r="T678" s="25"/>
      <c r="U678" s="25"/>
      <c r="V678" s="25"/>
      <c r="W678" s="25"/>
      <c r="Z678" s="208"/>
    </row>
    <row r="679" spans="16:26" ht="13.8">
      <c r="P679" s="25"/>
      <c r="Q679" s="25"/>
      <c r="R679" s="25"/>
      <c r="S679" s="25"/>
      <c r="T679" s="25"/>
      <c r="U679" s="25"/>
      <c r="V679" s="25"/>
      <c r="W679" s="25"/>
      <c r="Z679" s="208"/>
    </row>
    <row r="680" spans="16:26" ht="13.8">
      <c r="P680" s="25"/>
      <c r="Q680" s="25"/>
      <c r="R680" s="25"/>
      <c r="S680" s="25"/>
      <c r="T680" s="25"/>
      <c r="U680" s="25"/>
      <c r="V680" s="25"/>
      <c r="W680" s="25"/>
      <c r="Z680" s="208"/>
    </row>
    <row r="681" spans="16:26" ht="13.8">
      <c r="P681" s="25"/>
      <c r="Q681" s="25"/>
      <c r="R681" s="25"/>
      <c r="S681" s="25"/>
      <c r="T681" s="25"/>
      <c r="U681" s="25"/>
      <c r="V681" s="25"/>
      <c r="W681" s="25"/>
      <c r="Z681" s="208"/>
    </row>
    <row r="682" spans="16:26" ht="13.8">
      <c r="P682" s="25"/>
      <c r="Q682" s="25"/>
      <c r="R682" s="25"/>
      <c r="S682" s="25"/>
      <c r="T682" s="25"/>
      <c r="U682" s="25"/>
      <c r="V682" s="25"/>
      <c r="W682" s="25"/>
      <c r="Z682" s="208"/>
    </row>
    <row r="683" spans="16:26" ht="13.8">
      <c r="P683" s="25"/>
      <c r="Q683" s="25"/>
      <c r="R683" s="25"/>
      <c r="S683" s="25"/>
      <c r="T683" s="25"/>
      <c r="U683" s="25"/>
      <c r="V683" s="25"/>
      <c r="W683" s="25"/>
      <c r="Z683" s="208"/>
    </row>
    <row r="684" spans="16:26" ht="13.8">
      <c r="P684" s="25"/>
      <c r="Q684" s="25"/>
      <c r="R684" s="25"/>
      <c r="S684" s="25"/>
      <c r="T684" s="25"/>
      <c r="U684" s="25"/>
      <c r="V684" s="25"/>
      <c r="W684" s="25"/>
      <c r="Z684" s="208"/>
    </row>
    <row r="685" spans="16:26" ht="13.8">
      <c r="P685" s="25"/>
      <c r="Q685" s="25"/>
      <c r="R685" s="25"/>
      <c r="S685" s="25"/>
      <c r="T685" s="25"/>
      <c r="U685" s="25"/>
      <c r="V685" s="25"/>
      <c r="W685" s="25"/>
      <c r="Z685" s="208"/>
    </row>
    <row r="686" spans="16:26" ht="13.8">
      <c r="P686" s="25"/>
      <c r="Q686" s="25"/>
      <c r="R686" s="25"/>
      <c r="S686" s="25"/>
      <c r="T686" s="25"/>
      <c r="U686" s="25"/>
      <c r="V686" s="25"/>
      <c r="W686" s="25"/>
      <c r="Z686" s="208"/>
    </row>
    <row r="687" spans="16:26" ht="13.8">
      <c r="P687" s="25"/>
      <c r="Q687" s="25"/>
      <c r="R687" s="25"/>
      <c r="S687" s="25"/>
      <c r="T687" s="25"/>
      <c r="U687" s="25"/>
      <c r="V687" s="25"/>
      <c r="W687" s="25"/>
      <c r="Z687" s="208"/>
    </row>
    <row r="688" spans="16:26" ht="13.8">
      <c r="P688" s="25"/>
      <c r="Q688" s="25"/>
      <c r="R688" s="25"/>
      <c r="S688" s="25"/>
      <c r="T688" s="25"/>
      <c r="U688" s="25"/>
      <c r="V688" s="25"/>
      <c r="W688" s="25"/>
      <c r="Z688" s="208"/>
    </row>
    <row r="689" spans="16:26" ht="13.8">
      <c r="P689" s="25"/>
      <c r="Q689" s="25"/>
      <c r="R689" s="25"/>
      <c r="S689" s="25"/>
      <c r="T689" s="25"/>
      <c r="U689" s="25"/>
      <c r="V689" s="25"/>
      <c r="W689" s="25"/>
      <c r="Z689" s="208"/>
    </row>
    <row r="690" spans="16:26" ht="13.8">
      <c r="P690" s="25"/>
      <c r="Q690" s="25"/>
      <c r="R690" s="25"/>
      <c r="S690" s="25"/>
      <c r="T690" s="25"/>
      <c r="U690" s="25"/>
      <c r="V690" s="25"/>
      <c r="W690" s="25"/>
      <c r="Z690" s="208"/>
    </row>
    <row r="691" spans="16:26" ht="13.8">
      <c r="P691" s="25"/>
      <c r="Q691" s="25"/>
      <c r="R691" s="25"/>
      <c r="S691" s="25"/>
      <c r="T691" s="25"/>
      <c r="U691" s="25"/>
      <c r="V691" s="25"/>
      <c r="W691" s="25"/>
      <c r="Z691" s="208"/>
    </row>
    <row r="692" spans="16:26" ht="13.8">
      <c r="P692" s="25"/>
      <c r="Q692" s="25"/>
      <c r="R692" s="25"/>
      <c r="S692" s="25"/>
      <c r="T692" s="25"/>
      <c r="U692" s="25"/>
      <c r="V692" s="25"/>
      <c r="W692" s="25"/>
      <c r="Z692" s="208"/>
    </row>
    <row r="693" spans="16:26" ht="13.8">
      <c r="P693" s="25"/>
      <c r="Q693" s="25"/>
      <c r="R693" s="25"/>
      <c r="S693" s="25"/>
      <c r="T693" s="25"/>
      <c r="U693" s="25"/>
      <c r="V693" s="25"/>
      <c r="W693" s="25"/>
      <c r="Z693" s="208"/>
    </row>
    <row r="694" spans="16:26" ht="13.8">
      <c r="P694" s="25"/>
      <c r="Q694" s="25"/>
      <c r="R694" s="25"/>
      <c r="S694" s="25"/>
      <c r="T694" s="25"/>
      <c r="U694" s="25"/>
      <c r="V694" s="25"/>
      <c r="W694" s="25"/>
      <c r="Z694" s="208"/>
    </row>
    <row r="695" spans="16:26" ht="13.8">
      <c r="P695" s="25"/>
      <c r="Q695" s="25"/>
      <c r="R695" s="25"/>
      <c r="S695" s="25"/>
      <c r="T695" s="25"/>
      <c r="U695" s="25"/>
      <c r="V695" s="25"/>
      <c r="W695" s="25"/>
      <c r="Z695" s="208"/>
    </row>
    <row r="696" spans="16:26" ht="13.8">
      <c r="P696" s="25"/>
      <c r="Q696" s="25"/>
      <c r="R696" s="25"/>
      <c r="S696" s="25"/>
      <c r="T696" s="25"/>
      <c r="U696" s="25"/>
      <c r="V696" s="25"/>
      <c r="W696" s="25"/>
      <c r="Z696" s="208"/>
    </row>
    <row r="697" spans="16:26" ht="13.8">
      <c r="P697" s="25"/>
      <c r="Q697" s="25"/>
      <c r="R697" s="25"/>
      <c r="S697" s="25"/>
      <c r="T697" s="25"/>
      <c r="U697" s="25"/>
      <c r="V697" s="25"/>
      <c r="W697" s="25"/>
      <c r="Z697" s="208"/>
    </row>
    <row r="698" spans="16:26" ht="13.8">
      <c r="P698" s="25"/>
      <c r="Q698" s="25"/>
      <c r="R698" s="25"/>
      <c r="S698" s="25"/>
      <c r="T698" s="25"/>
      <c r="U698" s="25"/>
      <c r="V698" s="25"/>
      <c r="W698" s="25"/>
      <c r="Z698" s="208"/>
    </row>
    <row r="699" spans="16:26" ht="13.8">
      <c r="P699" s="25"/>
      <c r="Q699" s="25"/>
      <c r="R699" s="25"/>
      <c r="S699" s="25"/>
      <c r="T699" s="25"/>
      <c r="U699" s="25"/>
      <c r="V699" s="25"/>
      <c r="W699" s="25"/>
      <c r="Z699" s="208"/>
    </row>
    <row r="700" spans="16:26" ht="13.8">
      <c r="P700" s="25"/>
      <c r="Q700" s="25"/>
      <c r="R700" s="25"/>
      <c r="S700" s="25"/>
      <c r="T700" s="25"/>
      <c r="U700" s="25"/>
      <c r="V700" s="25"/>
      <c r="W700" s="25"/>
      <c r="Z700" s="208"/>
    </row>
    <row r="701" spans="16:26" ht="13.8">
      <c r="P701" s="25"/>
      <c r="Q701" s="25"/>
      <c r="R701" s="25"/>
      <c r="S701" s="25"/>
      <c r="T701" s="25"/>
      <c r="U701" s="25"/>
      <c r="V701" s="25"/>
      <c r="W701" s="25"/>
      <c r="Z701" s="208"/>
    </row>
    <row r="702" spans="16:26" ht="13.8">
      <c r="P702" s="25"/>
      <c r="Q702" s="25"/>
      <c r="R702" s="25"/>
      <c r="S702" s="25"/>
      <c r="T702" s="25"/>
      <c r="U702" s="25"/>
      <c r="V702" s="25"/>
      <c r="W702" s="25"/>
      <c r="Z702" s="208"/>
    </row>
    <row r="703" spans="16:26" ht="13.8">
      <c r="P703" s="25"/>
      <c r="Q703" s="25"/>
      <c r="R703" s="25"/>
      <c r="S703" s="25"/>
      <c r="T703" s="25"/>
      <c r="U703" s="25"/>
      <c r="V703" s="25"/>
      <c r="W703" s="25"/>
      <c r="Z703" s="208"/>
    </row>
    <row r="704" spans="16:26" ht="13.8">
      <c r="P704" s="25"/>
      <c r="Q704" s="25"/>
      <c r="R704" s="25"/>
      <c r="S704" s="25"/>
      <c r="T704" s="25"/>
      <c r="U704" s="25"/>
      <c r="V704" s="25"/>
      <c r="W704" s="25"/>
      <c r="Z704" s="208"/>
    </row>
    <row r="705" spans="16:26" ht="13.8">
      <c r="P705" s="25"/>
      <c r="Q705" s="25"/>
      <c r="R705" s="25"/>
      <c r="S705" s="25"/>
      <c r="T705" s="25"/>
      <c r="U705" s="25"/>
      <c r="V705" s="25"/>
      <c r="W705" s="25"/>
      <c r="Z705" s="208"/>
    </row>
    <row r="706" spans="16:26" ht="13.8">
      <c r="P706" s="25"/>
      <c r="Q706" s="25"/>
      <c r="R706" s="25"/>
      <c r="S706" s="25"/>
      <c r="T706" s="25"/>
      <c r="U706" s="25"/>
      <c r="V706" s="25"/>
      <c r="W706" s="25"/>
      <c r="Z706" s="208"/>
    </row>
    <row r="707" spans="16:26" ht="13.8">
      <c r="P707" s="25"/>
      <c r="Q707" s="25"/>
      <c r="R707" s="25"/>
      <c r="S707" s="25"/>
      <c r="T707" s="25"/>
      <c r="U707" s="25"/>
      <c r="V707" s="25"/>
      <c r="W707" s="25"/>
      <c r="Z707" s="208"/>
    </row>
    <row r="708" spans="16:26" ht="13.8">
      <c r="P708" s="25"/>
      <c r="Q708" s="25"/>
      <c r="R708" s="25"/>
      <c r="S708" s="25"/>
      <c r="T708" s="25"/>
      <c r="U708" s="25"/>
      <c r="V708" s="25"/>
      <c r="W708" s="25"/>
      <c r="Z708" s="208"/>
    </row>
    <row r="709" spans="16:26" ht="13.8">
      <c r="P709" s="25"/>
      <c r="Q709" s="25"/>
      <c r="R709" s="25"/>
      <c r="S709" s="25"/>
      <c r="T709" s="25"/>
      <c r="U709" s="25"/>
      <c r="V709" s="25"/>
      <c r="W709" s="25"/>
      <c r="Z709" s="208"/>
    </row>
    <row r="710" spans="16:26" ht="13.8">
      <c r="P710" s="25"/>
      <c r="Q710" s="25"/>
      <c r="R710" s="25"/>
      <c r="S710" s="25"/>
      <c r="T710" s="25"/>
      <c r="U710" s="25"/>
      <c r="V710" s="25"/>
      <c r="W710" s="25"/>
      <c r="Z710" s="208"/>
    </row>
    <row r="711" spans="16:26" ht="13.8">
      <c r="P711" s="25"/>
      <c r="Q711" s="25"/>
      <c r="R711" s="25"/>
      <c r="S711" s="25"/>
      <c r="T711" s="25"/>
      <c r="U711" s="25"/>
      <c r="V711" s="25"/>
      <c r="W711" s="25"/>
      <c r="Z711" s="208"/>
    </row>
    <row r="712" spans="16:26" ht="13.8">
      <c r="P712" s="25"/>
      <c r="Q712" s="25"/>
      <c r="R712" s="25"/>
      <c r="S712" s="25"/>
      <c r="T712" s="25"/>
      <c r="U712" s="25"/>
      <c r="V712" s="25"/>
      <c r="W712" s="25"/>
      <c r="Z712" s="208"/>
    </row>
    <row r="713" spans="16:26" ht="13.8">
      <c r="P713" s="25"/>
      <c r="Q713" s="25"/>
      <c r="R713" s="25"/>
      <c r="S713" s="25"/>
      <c r="T713" s="25"/>
      <c r="U713" s="25"/>
      <c r="V713" s="25"/>
      <c r="W713" s="25"/>
      <c r="Z713" s="208"/>
    </row>
    <row r="714" spans="16:26" ht="13.8">
      <c r="P714" s="25"/>
      <c r="Q714" s="25"/>
      <c r="R714" s="25"/>
      <c r="S714" s="25"/>
      <c r="T714" s="25"/>
      <c r="U714" s="25"/>
      <c r="V714" s="25"/>
      <c r="W714" s="25"/>
      <c r="Z714" s="208"/>
    </row>
    <row r="715" spans="16:26" ht="13.8">
      <c r="P715" s="25"/>
      <c r="Q715" s="25"/>
      <c r="R715" s="25"/>
      <c r="S715" s="25"/>
      <c r="T715" s="25"/>
      <c r="U715" s="25"/>
      <c r="V715" s="25"/>
      <c r="W715" s="25"/>
      <c r="Z715" s="208"/>
    </row>
    <row r="716" spans="16:26" ht="13.8">
      <c r="P716" s="25"/>
      <c r="Q716" s="25"/>
      <c r="R716" s="25"/>
      <c r="S716" s="25"/>
      <c r="T716" s="25"/>
      <c r="U716" s="25"/>
      <c r="V716" s="25"/>
      <c r="W716" s="25"/>
      <c r="Z716" s="208"/>
    </row>
    <row r="717" spans="16:26" ht="13.8">
      <c r="P717" s="25"/>
      <c r="Q717" s="25"/>
      <c r="R717" s="25"/>
      <c r="S717" s="25"/>
      <c r="T717" s="25"/>
      <c r="U717" s="25"/>
      <c r="V717" s="25"/>
      <c r="W717" s="25"/>
      <c r="Z717" s="208"/>
    </row>
    <row r="718" spans="16:26" ht="13.8">
      <c r="P718" s="25"/>
      <c r="Q718" s="25"/>
      <c r="R718" s="25"/>
      <c r="S718" s="25"/>
      <c r="T718" s="25"/>
      <c r="U718" s="25"/>
      <c r="V718" s="25"/>
      <c r="W718" s="25"/>
      <c r="Z718" s="208"/>
    </row>
    <row r="719" spans="16:26" ht="13.8">
      <c r="P719" s="25"/>
      <c r="Q719" s="25"/>
      <c r="R719" s="25"/>
      <c r="S719" s="25"/>
      <c r="T719" s="25"/>
      <c r="U719" s="25"/>
      <c r="V719" s="25"/>
      <c r="W719" s="25"/>
      <c r="Z719" s="208"/>
    </row>
    <row r="720" spans="16:26" ht="13.8">
      <c r="P720" s="25"/>
      <c r="Q720" s="25"/>
      <c r="R720" s="25"/>
      <c r="S720" s="25"/>
      <c r="T720" s="25"/>
      <c r="U720" s="25"/>
      <c r="V720" s="25"/>
      <c r="W720" s="25"/>
      <c r="Z720" s="208"/>
    </row>
    <row r="721" spans="16:26" ht="13.8">
      <c r="P721" s="25"/>
      <c r="Q721" s="25"/>
      <c r="R721" s="25"/>
      <c r="S721" s="25"/>
      <c r="T721" s="25"/>
      <c r="U721" s="25"/>
      <c r="V721" s="25"/>
      <c r="W721" s="25"/>
      <c r="Z721" s="208"/>
    </row>
    <row r="722" spans="16:26" ht="13.8">
      <c r="P722" s="25"/>
      <c r="Q722" s="25"/>
      <c r="R722" s="25"/>
      <c r="S722" s="25"/>
      <c r="T722" s="25"/>
      <c r="U722" s="25"/>
      <c r="V722" s="25"/>
      <c r="W722" s="25"/>
      <c r="Z722" s="208"/>
    </row>
    <row r="723" spans="16:26" ht="13.8">
      <c r="P723" s="25"/>
      <c r="Q723" s="25"/>
      <c r="R723" s="25"/>
      <c r="S723" s="25"/>
      <c r="T723" s="25"/>
      <c r="U723" s="25"/>
      <c r="V723" s="25"/>
      <c r="W723" s="25"/>
      <c r="Z723" s="208"/>
    </row>
    <row r="724" spans="16:26" ht="13.8">
      <c r="P724" s="25"/>
      <c r="Q724" s="25"/>
      <c r="R724" s="25"/>
      <c r="S724" s="25"/>
      <c r="T724" s="25"/>
      <c r="U724" s="25"/>
      <c r="V724" s="25"/>
      <c r="W724" s="25"/>
      <c r="Z724" s="208"/>
    </row>
    <row r="725" spans="16:26" ht="13.8">
      <c r="P725" s="25"/>
      <c r="Q725" s="25"/>
      <c r="R725" s="25"/>
      <c r="S725" s="25"/>
      <c r="T725" s="25"/>
      <c r="U725" s="25"/>
      <c r="V725" s="25"/>
      <c r="W725" s="25"/>
      <c r="Z725" s="208"/>
    </row>
    <row r="726" spans="16:26" ht="13.8">
      <c r="P726" s="25"/>
      <c r="Q726" s="25"/>
      <c r="R726" s="25"/>
      <c r="S726" s="25"/>
      <c r="T726" s="25"/>
      <c r="U726" s="25"/>
      <c r="V726" s="25"/>
      <c r="W726" s="25"/>
      <c r="Z726" s="208"/>
    </row>
    <row r="727" spans="16:26" ht="13.8">
      <c r="P727" s="25"/>
      <c r="Q727" s="25"/>
      <c r="R727" s="25"/>
      <c r="S727" s="25"/>
      <c r="T727" s="25"/>
      <c r="U727" s="25"/>
      <c r="V727" s="25"/>
      <c r="W727" s="25"/>
      <c r="Z727" s="208"/>
    </row>
    <row r="728" spans="16:26" ht="13.8">
      <c r="P728" s="25"/>
      <c r="Q728" s="25"/>
      <c r="R728" s="25"/>
      <c r="S728" s="25"/>
      <c r="T728" s="25"/>
      <c r="U728" s="25"/>
      <c r="V728" s="25"/>
      <c r="W728" s="25"/>
      <c r="Z728" s="208"/>
    </row>
    <row r="729" spans="16:26" ht="13.8">
      <c r="P729" s="25"/>
      <c r="Q729" s="25"/>
      <c r="R729" s="25"/>
      <c r="S729" s="25"/>
      <c r="T729" s="25"/>
      <c r="U729" s="25"/>
      <c r="V729" s="25"/>
      <c r="W729" s="25"/>
      <c r="Z729" s="208"/>
    </row>
    <row r="730" spans="16:26" ht="13.8">
      <c r="P730" s="25"/>
      <c r="Q730" s="25"/>
      <c r="R730" s="25"/>
      <c r="S730" s="25"/>
      <c r="T730" s="25"/>
      <c r="U730" s="25"/>
      <c r="V730" s="25"/>
      <c r="W730" s="25"/>
      <c r="Z730" s="208"/>
    </row>
    <row r="731" spans="16:26" ht="13.8">
      <c r="P731" s="25"/>
      <c r="Q731" s="25"/>
      <c r="R731" s="25"/>
      <c r="S731" s="25"/>
      <c r="T731" s="25"/>
      <c r="U731" s="25"/>
      <c r="V731" s="25"/>
      <c r="W731" s="25"/>
      <c r="Z731" s="208"/>
    </row>
    <row r="732" spans="16:26" ht="13.8">
      <c r="P732" s="25"/>
      <c r="Q732" s="25"/>
      <c r="R732" s="25"/>
      <c r="S732" s="25"/>
      <c r="T732" s="25"/>
      <c r="U732" s="25"/>
      <c r="V732" s="25"/>
      <c r="W732" s="25"/>
      <c r="Z732" s="208"/>
    </row>
    <row r="733" spans="16:26" ht="13.8">
      <c r="P733" s="25"/>
      <c r="Q733" s="25"/>
      <c r="R733" s="25"/>
      <c r="S733" s="25"/>
      <c r="T733" s="25"/>
      <c r="U733" s="25"/>
      <c r="V733" s="25"/>
      <c r="W733" s="25"/>
      <c r="Z733" s="208"/>
    </row>
    <row r="734" spans="16:26" ht="13.8">
      <c r="P734" s="25"/>
      <c r="Q734" s="25"/>
      <c r="R734" s="25"/>
      <c r="S734" s="25"/>
      <c r="T734" s="25"/>
      <c r="U734" s="25"/>
      <c r="V734" s="25"/>
      <c r="W734" s="25"/>
      <c r="Z734" s="208"/>
    </row>
    <row r="735" spans="16:26" ht="13.8">
      <c r="P735" s="25"/>
      <c r="Q735" s="25"/>
      <c r="R735" s="25"/>
      <c r="S735" s="25"/>
      <c r="T735" s="25"/>
      <c r="U735" s="25"/>
      <c r="V735" s="25"/>
      <c r="W735" s="25"/>
      <c r="Z735" s="208"/>
    </row>
    <row r="736" spans="16:26" ht="13.8">
      <c r="P736" s="25"/>
      <c r="Q736" s="25"/>
      <c r="R736" s="25"/>
      <c r="S736" s="25"/>
      <c r="T736" s="25"/>
      <c r="U736" s="25"/>
      <c r="V736" s="25"/>
      <c r="W736" s="25"/>
      <c r="Z736" s="208"/>
    </row>
    <row r="737" spans="16:26" ht="13.8">
      <c r="P737" s="25"/>
      <c r="Q737" s="25"/>
      <c r="R737" s="25"/>
      <c r="S737" s="25"/>
      <c r="T737" s="25"/>
      <c r="U737" s="25"/>
      <c r="V737" s="25"/>
      <c r="W737" s="25"/>
      <c r="Z737" s="208"/>
    </row>
    <row r="738" spans="16:26" ht="13.8">
      <c r="P738" s="25"/>
      <c r="Q738" s="25"/>
      <c r="R738" s="25"/>
      <c r="S738" s="25"/>
      <c r="T738" s="25"/>
      <c r="U738" s="25"/>
      <c r="V738" s="25"/>
      <c r="W738" s="25"/>
      <c r="Z738" s="208"/>
    </row>
    <row r="739" spans="16:26" ht="13.8">
      <c r="P739" s="25"/>
      <c r="Q739" s="25"/>
      <c r="R739" s="25"/>
      <c r="S739" s="25"/>
      <c r="T739" s="25"/>
      <c r="U739" s="25"/>
      <c r="V739" s="25"/>
      <c r="W739" s="25"/>
      <c r="Z739" s="208"/>
    </row>
    <row r="740" spans="16:26" ht="13.8">
      <c r="P740" s="25"/>
      <c r="Q740" s="25"/>
      <c r="R740" s="25"/>
      <c r="S740" s="25"/>
      <c r="T740" s="25"/>
      <c r="U740" s="25"/>
      <c r="V740" s="25"/>
      <c r="W740" s="25"/>
      <c r="Z740" s="208"/>
    </row>
    <row r="741" spans="16:26" ht="13.8">
      <c r="P741" s="25"/>
      <c r="Q741" s="25"/>
      <c r="R741" s="25"/>
      <c r="S741" s="25"/>
      <c r="T741" s="25"/>
      <c r="U741" s="25"/>
      <c r="V741" s="25"/>
      <c r="W741" s="25"/>
      <c r="Z741" s="208"/>
    </row>
    <row r="742" spans="16:26" ht="13.8">
      <c r="P742" s="25"/>
      <c r="Q742" s="25"/>
      <c r="R742" s="25"/>
      <c r="S742" s="25"/>
      <c r="T742" s="25"/>
      <c r="U742" s="25"/>
      <c r="V742" s="25"/>
      <c r="W742" s="25"/>
      <c r="Z742" s="208"/>
    </row>
    <row r="743" spans="16:26" ht="13.8">
      <c r="P743" s="25"/>
      <c r="Q743" s="25"/>
      <c r="R743" s="25"/>
      <c r="S743" s="25"/>
      <c r="T743" s="25"/>
      <c r="U743" s="25"/>
      <c r="V743" s="25"/>
      <c r="W743" s="25"/>
      <c r="Z743" s="208"/>
    </row>
    <row r="744" spans="16:26" ht="13.8">
      <c r="P744" s="25"/>
      <c r="Q744" s="25"/>
      <c r="R744" s="25"/>
      <c r="S744" s="25"/>
      <c r="T744" s="25"/>
      <c r="U744" s="25"/>
      <c r="V744" s="25"/>
      <c r="W744" s="25"/>
      <c r="Z744" s="208"/>
    </row>
    <row r="745" spans="16:26" ht="13.8">
      <c r="P745" s="25"/>
      <c r="Q745" s="25"/>
      <c r="R745" s="25"/>
      <c r="S745" s="25"/>
      <c r="T745" s="25"/>
      <c r="U745" s="25"/>
      <c r="V745" s="25"/>
      <c r="W745" s="25"/>
      <c r="Z745" s="208"/>
    </row>
    <row r="746" spans="16:26" ht="13.8">
      <c r="P746" s="25"/>
      <c r="Q746" s="25"/>
      <c r="R746" s="25"/>
      <c r="S746" s="25"/>
      <c r="T746" s="25"/>
      <c r="U746" s="25"/>
      <c r="V746" s="25"/>
      <c r="W746" s="25"/>
      <c r="Z746" s="208"/>
    </row>
    <row r="747" spans="16:26" ht="13.8">
      <c r="P747" s="25"/>
      <c r="Q747" s="25"/>
      <c r="R747" s="25"/>
      <c r="S747" s="25"/>
      <c r="T747" s="25"/>
      <c r="U747" s="25"/>
      <c r="V747" s="25"/>
      <c r="W747" s="25"/>
      <c r="Z747" s="208"/>
    </row>
    <row r="748" spans="16:26" ht="13.8">
      <c r="P748" s="25"/>
      <c r="Q748" s="25"/>
      <c r="R748" s="25"/>
      <c r="S748" s="25"/>
      <c r="T748" s="25"/>
      <c r="U748" s="25"/>
      <c r="V748" s="25"/>
      <c r="W748" s="25"/>
      <c r="Z748" s="208"/>
    </row>
    <row r="749" spans="16:26" ht="13.8">
      <c r="P749" s="25"/>
      <c r="Q749" s="25"/>
      <c r="R749" s="25"/>
      <c r="S749" s="25"/>
      <c r="T749" s="25"/>
      <c r="U749" s="25"/>
      <c r="V749" s="25"/>
      <c r="W749" s="25"/>
      <c r="Z749" s="208"/>
    </row>
    <row r="750" spans="16:26" ht="13.8">
      <c r="P750" s="25"/>
      <c r="Q750" s="25"/>
      <c r="R750" s="25"/>
      <c r="S750" s="25"/>
      <c r="T750" s="25"/>
      <c r="U750" s="25"/>
      <c r="V750" s="25"/>
      <c r="W750" s="25"/>
      <c r="Z750" s="208"/>
    </row>
    <row r="751" spans="16:26" ht="13.8">
      <c r="P751" s="25"/>
      <c r="Q751" s="25"/>
      <c r="R751" s="25"/>
      <c r="S751" s="25"/>
      <c r="T751" s="25"/>
      <c r="U751" s="25"/>
      <c r="V751" s="25"/>
      <c r="W751" s="25"/>
      <c r="Z751" s="208"/>
    </row>
    <row r="752" spans="16:26" ht="13.8">
      <c r="P752" s="25"/>
      <c r="Q752" s="25"/>
      <c r="R752" s="25"/>
      <c r="S752" s="25"/>
      <c r="T752" s="25"/>
      <c r="U752" s="25"/>
      <c r="V752" s="25"/>
      <c r="W752" s="25"/>
      <c r="Z752" s="208"/>
    </row>
    <row r="753" spans="16:26" ht="13.8">
      <c r="P753" s="25"/>
      <c r="Q753" s="25"/>
      <c r="R753" s="25"/>
      <c r="S753" s="25"/>
      <c r="T753" s="25"/>
      <c r="U753" s="25"/>
      <c r="V753" s="25"/>
      <c r="W753" s="25"/>
      <c r="Z753" s="208"/>
    </row>
    <row r="754" spans="16:26" ht="13.8">
      <c r="P754" s="25"/>
      <c r="Q754" s="25"/>
      <c r="R754" s="25"/>
      <c r="S754" s="25"/>
      <c r="T754" s="25"/>
      <c r="U754" s="25"/>
      <c r="V754" s="25"/>
      <c r="W754" s="25"/>
      <c r="Z754" s="208"/>
    </row>
    <row r="755" spans="16:26" ht="13.8">
      <c r="P755" s="25"/>
      <c r="Q755" s="25"/>
      <c r="R755" s="25"/>
      <c r="S755" s="25"/>
      <c r="T755" s="25"/>
      <c r="U755" s="25"/>
      <c r="V755" s="25"/>
      <c r="W755" s="25"/>
      <c r="Z755" s="208"/>
    </row>
    <row r="756" spans="16:26" ht="13.8">
      <c r="P756" s="25"/>
      <c r="Q756" s="25"/>
      <c r="R756" s="25"/>
      <c r="S756" s="25"/>
      <c r="T756" s="25"/>
      <c r="U756" s="25"/>
      <c r="V756" s="25"/>
      <c r="W756" s="25"/>
      <c r="Z756" s="208"/>
    </row>
    <row r="757" spans="16:26" ht="13.8">
      <c r="P757" s="25"/>
      <c r="Q757" s="25"/>
      <c r="R757" s="25"/>
      <c r="S757" s="25"/>
      <c r="T757" s="25"/>
      <c r="U757" s="25"/>
      <c r="V757" s="25"/>
      <c r="W757" s="25"/>
      <c r="Z757" s="208"/>
    </row>
    <row r="758" spans="16:26" ht="13.8">
      <c r="P758" s="25"/>
      <c r="Q758" s="25"/>
      <c r="R758" s="25"/>
      <c r="S758" s="25"/>
      <c r="T758" s="25"/>
      <c r="U758" s="25"/>
      <c r="V758" s="25"/>
      <c r="W758" s="25"/>
      <c r="Z758" s="208"/>
    </row>
    <row r="759" spans="16:26" ht="13.8">
      <c r="P759" s="25"/>
      <c r="Q759" s="25"/>
      <c r="R759" s="25"/>
      <c r="S759" s="25"/>
      <c r="T759" s="25"/>
      <c r="U759" s="25"/>
      <c r="V759" s="25"/>
      <c r="W759" s="25"/>
      <c r="Z759" s="208"/>
    </row>
    <row r="760" spans="16:26" ht="13.8">
      <c r="P760" s="25"/>
      <c r="Q760" s="25"/>
      <c r="R760" s="25"/>
      <c r="S760" s="25"/>
      <c r="T760" s="25"/>
      <c r="U760" s="25"/>
      <c r="V760" s="25"/>
      <c r="W760" s="25"/>
      <c r="Z760" s="208"/>
    </row>
    <row r="761" spans="16:26" ht="13.8">
      <c r="P761" s="25"/>
      <c r="Q761" s="25"/>
      <c r="R761" s="25"/>
      <c r="S761" s="25"/>
      <c r="T761" s="25"/>
      <c r="U761" s="25"/>
      <c r="V761" s="25"/>
      <c r="W761" s="25"/>
      <c r="Z761" s="208"/>
    </row>
    <row r="762" spans="16:26" ht="13.8">
      <c r="P762" s="25"/>
      <c r="Q762" s="25"/>
      <c r="R762" s="25"/>
      <c r="S762" s="25"/>
      <c r="T762" s="25"/>
      <c r="U762" s="25"/>
      <c r="V762" s="25"/>
      <c r="W762" s="25"/>
      <c r="Z762" s="208"/>
    </row>
    <row r="763" spans="16:26" ht="13.8">
      <c r="P763" s="25"/>
      <c r="Q763" s="25"/>
      <c r="R763" s="25"/>
      <c r="S763" s="25"/>
      <c r="T763" s="25"/>
      <c r="U763" s="25"/>
      <c r="V763" s="25"/>
      <c r="W763" s="25"/>
      <c r="Z763" s="208"/>
    </row>
    <row r="764" spans="16:26" ht="13.8">
      <c r="P764" s="25"/>
      <c r="Q764" s="25"/>
      <c r="R764" s="25"/>
      <c r="S764" s="25"/>
      <c r="T764" s="25"/>
      <c r="U764" s="25"/>
      <c r="V764" s="25"/>
      <c r="W764" s="25"/>
      <c r="Z764" s="208"/>
    </row>
    <row r="765" spans="16:26" ht="13.8">
      <c r="P765" s="25"/>
      <c r="Q765" s="25"/>
      <c r="R765" s="25"/>
      <c r="S765" s="25"/>
      <c r="T765" s="25"/>
      <c r="U765" s="25"/>
      <c r="V765" s="25"/>
      <c r="W765" s="25"/>
      <c r="Z765" s="208"/>
    </row>
    <row r="766" spans="16:26" ht="13.8">
      <c r="P766" s="25"/>
      <c r="Q766" s="25"/>
      <c r="R766" s="25"/>
      <c r="S766" s="25"/>
      <c r="T766" s="25"/>
      <c r="U766" s="25"/>
      <c r="V766" s="25"/>
      <c r="W766" s="25"/>
      <c r="Z766" s="208"/>
    </row>
    <row r="767" spans="16:26" ht="13.8">
      <c r="P767" s="25"/>
      <c r="Q767" s="25"/>
      <c r="R767" s="25"/>
      <c r="S767" s="25"/>
      <c r="T767" s="25"/>
      <c r="U767" s="25"/>
      <c r="V767" s="25"/>
      <c r="W767" s="25"/>
      <c r="Z767" s="208"/>
    </row>
    <row r="768" spans="16:26" ht="13.8">
      <c r="P768" s="25"/>
      <c r="Q768" s="25"/>
      <c r="R768" s="25"/>
      <c r="S768" s="25"/>
      <c r="T768" s="25"/>
      <c r="U768" s="25"/>
      <c r="V768" s="25"/>
      <c r="W768" s="25"/>
      <c r="Z768" s="208"/>
    </row>
    <row r="769" spans="16:26" ht="13.8">
      <c r="P769" s="25"/>
      <c r="Q769" s="25"/>
      <c r="R769" s="25"/>
      <c r="S769" s="25"/>
      <c r="T769" s="25"/>
      <c r="U769" s="25"/>
      <c r="V769" s="25"/>
      <c r="W769" s="25"/>
      <c r="Z769" s="208"/>
    </row>
    <row r="770" spans="16:26" ht="13.8">
      <c r="P770" s="25"/>
      <c r="Q770" s="25"/>
      <c r="R770" s="25"/>
      <c r="S770" s="25"/>
      <c r="T770" s="25"/>
      <c r="U770" s="25"/>
      <c r="V770" s="25"/>
      <c r="W770" s="25"/>
      <c r="Z770" s="208"/>
    </row>
    <row r="771" spans="16:26" ht="13.8">
      <c r="P771" s="25"/>
      <c r="Q771" s="25"/>
      <c r="R771" s="25"/>
      <c r="S771" s="25"/>
      <c r="T771" s="25"/>
      <c r="U771" s="25"/>
      <c r="V771" s="25"/>
      <c r="W771" s="25"/>
      <c r="Z771" s="208"/>
    </row>
    <row r="772" spans="16:26" ht="13.8">
      <c r="P772" s="25"/>
      <c r="Q772" s="25"/>
      <c r="R772" s="25"/>
      <c r="S772" s="25"/>
      <c r="T772" s="25"/>
      <c r="U772" s="25"/>
      <c r="V772" s="25"/>
      <c r="W772" s="25"/>
      <c r="Z772" s="208"/>
    </row>
    <row r="773" spans="16:26" ht="13.8">
      <c r="P773" s="25"/>
      <c r="Q773" s="25"/>
      <c r="R773" s="25"/>
      <c r="S773" s="25"/>
      <c r="T773" s="25"/>
      <c r="U773" s="25"/>
      <c r="V773" s="25"/>
      <c r="W773" s="25"/>
      <c r="Z773" s="208"/>
    </row>
    <row r="774" spans="16:26" ht="13.8">
      <c r="P774" s="25"/>
      <c r="Q774" s="25"/>
      <c r="R774" s="25"/>
      <c r="S774" s="25"/>
      <c r="T774" s="25"/>
      <c r="U774" s="25"/>
      <c r="V774" s="25"/>
      <c r="W774" s="25"/>
      <c r="Z774" s="208"/>
    </row>
    <row r="775" spans="16:26" ht="13.8">
      <c r="P775" s="25"/>
      <c r="Q775" s="25"/>
      <c r="R775" s="25"/>
      <c r="S775" s="25"/>
      <c r="T775" s="25"/>
      <c r="U775" s="25"/>
      <c r="V775" s="25"/>
      <c r="W775" s="25"/>
      <c r="Z775" s="208"/>
    </row>
    <row r="776" spans="16:26" ht="13.8">
      <c r="P776" s="25"/>
      <c r="Q776" s="25"/>
      <c r="R776" s="25"/>
      <c r="S776" s="25"/>
      <c r="T776" s="25"/>
      <c r="U776" s="25"/>
      <c r="V776" s="25"/>
      <c r="W776" s="25"/>
      <c r="Z776" s="208"/>
    </row>
    <row r="777" spans="16:26" ht="13.8">
      <c r="P777" s="25"/>
      <c r="Q777" s="25"/>
      <c r="R777" s="25"/>
      <c r="S777" s="25"/>
      <c r="T777" s="25"/>
      <c r="U777" s="25"/>
      <c r="V777" s="25"/>
      <c r="W777" s="25"/>
      <c r="Z777" s="208"/>
    </row>
    <row r="778" spans="16:26" ht="13.8">
      <c r="P778" s="25"/>
      <c r="Q778" s="25"/>
      <c r="R778" s="25"/>
      <c r="S778" s="25"/>
      <c r="T778" s="25"/>
      <c r="U778" s="25"/>
      <c r="V778" s="25"/>
      <c r="W778" s="25"/>
      <c r="Z778" s="208"/>
    </row>
    <row r="779" spans="16:26" ht="13.8">
      <c r="P779" s="25"/>
      <c r="Q779" s="25"/>
      <c r="R779" s="25"/>
      <c r="S779" s="25"/>
      <c r="T779" s="25"/>
      <c r="U779" s="25"/>
      <c r="V779" s="25"/>
      <c r="W779" s="25"/>
      <c r="Z779" s="208"/>
    </row>
    <row r="780" spans="16:26" ht="13.8">
      <c r="P780" s="25"/>
      <c r="Q780" s="25"/>
      <c r="R780" s="25"/>
      <c r="S780" s="25"/>
      <c r="T780" s="25"/>
      <c r="U780" s="25"/>
      <c r="V780" s="25"/>
      <c r="W780" s="25"/>
      <c r="Z780" s="208"/>
    </row>
    <row r="781" spans="16:26" ht="13.8">
      <c r="P781" s="25"/>
      <c r="Q781" s="25"/>
      <c r="R781" s="25"/>
      <c r="S781" s="25"/>
      <c r="T781" s="25"/>
      <c r="U781" s="25"/>
      <c r="V781" s="25"/>
      <c r="W781" s="25"/>
      <c r="Z781" s="208"/>
    </row>
    <row r="782" spans="16:26" ht="13.8">
      <c r="P782" s="25"/>
      <c r="Q782" s="25"/>
      <c r="R782" s="25"/>
      <c r="S782" s="25"/>
      <c r="T782" s="25"/>
      <c r="U782" s="25"/>
      <c r="V782" s="25"/>
      <c r="W782" s="25"/>
      <c r="Z782" s="208"/>
    </row>
    <row r="783" spans="16:26" ht="13.8">
      <c r="P783" s="25"/>
      <c r="Q783" s="25"/>
      <c r="R783" s="25"/>
      <c r="S783" s="25"/>
      <c r="T783" s="25"/>
      <c r="U783" s="25"/>
      <c r="V783" s="25"/>
      <c r="W783" s="25"/>
      <c r="Z783" s="208"/>
    </row>
    <row r="784" spans="16:26" ht="13.8">
      <c r="P784" s="25"/>
      <c r="Q784" s="25"/>
      <c r="R784" s="25"/>
      <c r="S784" s="25"/>
      <c r="T784" s="25"/>
      <c r="U784" s="25"/>
      <c r="V784" s="25"/>
      <c r="W784" s="25"/>
      <c r="Z784" s="208"/>
    </row>
    <row r="785" spans="16:26" ht="13.8">
      <c r="P785" s="25"/>
      <c r="Q785" s="25"/>
      <c r="R785" s="25"/>
      <c r="S785" s="25"/>
      <c r="T785" s="25"/>
      <c r="U785" s="25"/>
      <c r="V785" s="25"/>
      <c r="W785" s="25"/>
      <c r="Z785" s="208"/>
    </row>
    <row r="786" spans="16:26" ht="13.8">
      <c r="P786" s="25"/>
      <c r="Q786" s="25"/>
      <c r="R786" s="25"/>
      <c r="S786" s="25"/>
      <c r="T786" s="25"/>
      <c r="U786" s="25"/>
      <c r="V786" s="25"/>
      <c r="W786" s="25"/>
      <c r="Z786" s="208"/>
    </row>
    <row r="787" spans="16:26" ht="13.8">
      <c r="P787" s="25"/>
      <c r="Q787" s="25"/>
      <c r="R787" s="25"/>
      <c r="S787" s="25"/>
      <c r="T787" s="25"/>
      <c r="U787" s="25"/>
      <c r="V787" s="25"/>
      <c r="W787" s="25"/>
      <c r="Z787" s="208"/>
    </row>
    <row r="788" spans="16:26" ht="13.8">
      <c r="P788" s="25"/>
      <c r="Q788" s="25"/>
      <c r="R788" s="25"/>
      <c r="S788" s="25"/>
      <c r="T788" s="25"/>
      <c r="U788" s="25"/>
      <c r="V788" s="25"/>
      <c r="W788" s="25"/>
      <c r="Z788" s="208"/>
    </row>
    <row r="789" spans="16:26" ht="13.8">
      <c r="P789" s="25"/>
      <c r="Q789" s="25"/>
      <c r="R789" s="25"/>
      <c r="S789" s="25"/>
      <c r="T789" s="25"/>
      <c r="U789" s="25"/>
      <c r="V789" s="25"/>
      <c r="W789" s="25"/>
      <c r="Z789" s="208"/>
    </row>
    <row r="790" spans="16:26" ht="13.8">
      <c r="P790" s="25"/>
      <c r="Q790" s="25"/>
      <c r="R790" s="25"/>
      <c r="S790" s="25"/>
      <c r="T790" s="25"/>
      <c r="U790" s="25"/>
      <c r="V790" s="25"/>
      <c r="W790" s="25"/>
      <c r="Z790" s="208"/>
    </row>
    <row r="791" spans="16:26" ht="13.8">
      <c r="P791" s="25"/>
      <c r="Q791" s="25"/>
      <c r="R791" s="25"/>
      <c r="S791" s="25"/>
      <c r="T791" s="25"/>
      <c r="U791" s="25"/>
      <c r="V791" s="25"/>
      <c r="W791" s="25"/>
      <c r="Z791" s="208"/>
    </row>
    <row r="792" spans="16:26" ht="13.8">
      <c r="P792" s="25"/>
      <c r="Q792" s="25"/>
      <c r="R792" s="25"/>
      <c r="S792" s="25"/>
      <c r="T792" s="25"/>
      <c r="U792" s="25"/>
      <c r="V792" s="25"/>
      <c r="W792" s="25"/>
      <c r="Z792" s="208"/>
    </row>
    <row r="793" spans="16:26" ht="13.8">
      <c r="P793" s="25"/>
      <c r="Q793" s="25"/>
      <c r="R793" s="25"/>
      <c r="S793" s="25"/>
      <c r="T793" s="25"/>
      <c r="U793" s="25"/>
      <c r="V793" s="25"/>
      <c r="W793" s="25"/>
      <c r="Z793" s="208"/>
    </row>
    <row r="794" spans="16:26" ht="13.8">
      <c r="P794" s="25"/>
      <c r="Q794" s="25"/>
      <c r="R794" s="25"/>
      <c r="S794" s="25"/>
      <c r="T794" s="25"/>
      <c r="U794" s="25"/>
      <c r="V794" s="25"/>
      <c r="W794" s="25"/>
      <c r="Z794" s="208"/>
    </row>
    <row r="795" spans="16:26" ht="13.8">
      <c r="P795" s="25"/>
      <c r="Q795" s="25"/>
      <c r="R795" s="25"/>
      <c r="S795" s="25"/>
      <c r="T795" s="25"/>
      <c r="U795" s="25"/>
      <c r="V795" s="25"/>
      <c r="W795" s="25"/>
      <c r="Z795" s="208"/>
    </row>
    <row r="796" spans="16:26" ht="13.8">
      <c r="P796" s="25"/>
      <c r="Q796" s="25"/>
      <c r="R796" s="25"/>
      <c r="S796" s="25"/>
      <c r="T796" s="25"/>
      <c r="U796" s="25"/>
      <c r="V796" s="25"/>
      <c r="W796" s="25"/>
      <c r="Z796" s="208"/>
    </row>
    <row r="797" spans="16:26" ht="13.8">
      <c r="P797" s="25"/>
      <c r="Q797" s="25"/>
      <c r="R797" s="25"/>
      <c r="S797" s="25"/>
      <c r="T797" s="25"/>
      <c r="U797" s="25"/>
      <c r="V797" s="25"/>
      <c r="W797" s="25"/>
      <c r="Z797" s="208"/>
    </row>
    <row r="798" spans="16:26" ht="13.8">
      <c r="P798" s="25"/>
      <c r="Q798" s="25"/>
      <c r="R798" s="25"/>
      <c r="S798" s="25"/>
      <c r="T798" s="25"/>
      <c r="U798" s="25"/>
      <c r="V798" s="25"/>
      <c r="W798" s="25"/>
      <c r="Z798" s="208"/>
    </row>
    <row r="799" spans="16:26" ht="13.8">
      <c r="P799" s="25"/>
      <c r="Q799" s="25"/>
      <c r="R799" s="25"/>
      <c r="S799" s="25"/>
      <c r="T799" s="25"/>
      <c r="U799" s="25"/>
      <c r="V799" s="25"/>
      <c r="W799" s="25"/>
      <c r="Z799" s="208"/>
    </row>
    <row r="800" spans="16:26" ht="13.8">
      <c r="P800" s="25"/>
      <c r="Q800" s="25"/>
      <c r="R800" s="25"/>
      <c r="S800" s="25"/>
      <c r="T800" s="25"/>
      <c r="U800" s="25"/>
      <c r="V800" s="25"/>
      <c r="W800" s="25"/>
      <c r="Z800" s="208"/>
    </row>
    <row r="801" spans="16:26" ht="13.8">
      <c r="P801" s="25"/>
      <c r="Q801" s="25"/>
      <c r="R801" s="25"/>
      <c r="S801" s="25"/>
      <c r="T801" s="25"/>
      <c r="U801" s="25"/>
      <c r="V801" s="25"/>
      <c r="W801" s="25"/>
      <c r="Z801" s="208"/>
    </row>
    <row r="802" spans="16:26" ht="13.8">
      <c r="P802" s="25"/>
      <c r="Q802" s="25"/>
      <c r="R802" s="25"/>
      <c r="S802" s="25"/>
      <c r="T802" s="25"/>
      <c r="U802" s="25"/>
      <c r="V802" s="25"/>
      <c r="W802" s="25"/>
      <c r="Z802" s="208"/>
    </row>
    <row r="803" spans="16:26" ht="13.8">
      <c r="P803" s="25"/>
      <c r="Q803" s="25"/>
      <c r="R803" s="25"/>
      <c r="S803" s="25"/>
      <c r="T803" s="25"/>
      <c r="U803" s="25"/>
      <c r="V803" s="25"/>
      <c r="W803" s="25"/>
      <c r="Z803" s="208"/>
    </row>
    <row r="804" spans="16:26" ht="13.8">
      <c r="P804" s="25"/>
      <c r="Q804" s="25"/>
      <c r="R804" s="25"/>
      <c r="S804" s="25"/>
      <c r="T804" s="25"/>
      <c r="U804" s="25"/>
      <c r="V804" s="25"/>
      <c r="W804" s="25"/>
      <c r="Z804" s="208"/>
    </row>
    <row r="805" spans="16:26" ht="13.8">
      <c r="P805" s="25"/>
      <c r="Q805" s="25"/>
      <c r="R805" s="25"/>
      <c r="S805" s="25"/>
      <c r="T805" s="25"/>
      <c r="U805" s="25"/>
      <c r="V805" s="25"/>
      <c r="W805" s="25"/>
      <c r="Z805" s="208"/>
    </row>
    <row r="806" spans="16:26" ht="13.8">
      <c r="P806" s="25"/>
      <c r="Q806" s="25"/>
      <c r="R806" s="25"/>
      <c r="S806" s="25"/>
      <c r="T806" s="25"/>
      <c r="U806" s="25"/>
      <c r="V806" s="25"/>
      <c r="W806" s="25"/>
      <c r="Z806" s="208"/>
    </row>
    <row r="807" spans="16:26" ht="13.8">
      <c r="P807" s="25"/>
      <c r="Q807" s="25"/>
      <c r="R807" s="25"/>
      <c r="S807" s="25"/>
      <c r="T807" s="25"/>
      <c r="U807" s="25"/>
      <c r="V807" s="25"/>
      <c r="W807" s="25"/>
      <c r="Z807" s="208"/>
    </row>
    <row r="808" spans="16:26" ht="13.8">
      <c r="P808" s="25"/>
      <c r="Q808" s="25"/>
      <c r="R808" s="25"/>
      <c r="S808" s="25"/>
      <c r="T808" s="25"/>
      <c r="U808" s="25"/>
      <c r="V808" s="25"/>
      <c r="W808" s="25"/>
      <c r="Z808" s="208"/>
    </row>
    <row r="809" spans="16:26" ht="13.8">
      <c r="P809" s="25"/>
      <c r="Q809" s="25"/>
      <c r="R809" s="25"/>
      <c r="S809" s="25"/>
      <c r="T809" s="25"/>
      <c r="U809" s="25"/>
      <c r="V809" s="25"/>
      <c r="W809" s="25"/>
      <c r="Z809" s="208"/>
    </row>
    <row r="810" spans="16:26" ht="13.8">
      <c r="P810" s="25"/>
      <c r="Q810" s="25"/>
      <c r="R810" s="25"/>
      <c r="S810" s="25"/>
      <c r="T810" s="25"/>
      <c r="U810" s="25"/>
      <c r="V810" s="25"/>
      <c r="W810" s="25"/>
      <c r="Z810" s="208"/>
    </row>
    <row r="811" spans="16:26" ht="13.8">
      <c r="P811" s="25"/>
      <c r="Q811" s="25"/>
      <c r="R811" s="25"/>
      <c r="S811" s="25"/>
      <c r="T811" s="25"/>
      <c r="U811" s="25"/>
      <c r="V811" s="25"/>
      <c r="W811" s="25"/>
      <c r="Z811" s="208"/>
    </row>
    <row r="812" spans="16:26" ht="13.8">
      <c r="P812" s="25"/>
      <c r="Q812" s="25"/>
      <c r="R812" s="25"/>
      <c r="S812" s="25"/>
      <c r="T812" s="25"/>
      <c r="U812" s="25"/>
      <c r="V812" s="25"/>
      <c r="W812" s="25"/>
      <c r="Z812" s="208"/>
    </row>
    <row r="813" spans="16:26" ht="13.8">
      <c r="P813" s="25"/>
      <c r="Q813" s="25"/>
      <c r="R813" s="25"/>
      <c r="S813" s="25"/>
      <c r="T813" s="25"/>
      <c r="U813" s="25"/>
      <c r="V813" s="25"/>
      <c r="W813" s="25"/>
      <c r="Z813" s="208"/>
    </row>
    <row r="814" spans="16:26" ht="13.8">
      <c r="P814" s="25"/>
      <c r="Q814" s="25"/>
      <c r="R814" s="25"/>
      <c r="S814" s="25"/>
      <c r="T814" s="25"/>
      <c r="U814" s="25"/>
      <c r="V814" s="25"/>
      <c r="W814" s="25"/>
      <c r="Z814" s="208"/>
    </row>
    <row r="815" spans="16:26" ht="13.8">
      <c r="P815" s="25"/>
      <c r="Q815" s="25"/>
      <c r="R815" s="25"/>
      <c r="S815" s="25"/>
      <c r="T815" s="25"/>
      <c r="U815" s="25"/>
      <c r="V815" s="25"/>
      <c r="W815" s="25"/>
      <c r="Z815" s="208"/>
    </row>
    <row r="816" spans="16:26" ht="13.8">
      <c r="P816" s="25"/>
      <c r="Q816" s="25"/>
      <c r="R816" s="25"/>
      <c r="S816" s="25"/>
      <c r="T816" s="25"/>
      <c r="U816" s="25"/>
      <c r="V816" s="25"/>
      <c r="W816" s="25"/>
      <c r="Z816" s="208"/>
    </row>
    <row r="817" spans="16:26" ht="13.8">
      <c r="P817" s="25"/>
      <c r="Q817" s="25"/>
      <c r="R817" s="25"/>
      <c r="S817" s="25"/>
      <c r="T817" s="25"/>
      <c r="U817" s="25"/>
      <c r="V817" s="25"/>
      <c r="W817" s="25"/>
      <c r="Z817" s="208"/>
    </row>
    <row r="818" spans="16:26" ht="13.8">
      <c r="P818" s="25"/>
      <c r="Q818" s="25"/>
      <c r="R818" s="25"/>
      <c r="S818" s="25"/>
      <c r="T818" s="25"/>
      <c r="U818" s="25"/>
      <c r="V818" s="25"/>
      <c r="W818" s="25"/>
      <c r="Z818" s="208"/>
    </row>
    <row r="819" spans="16:26" ht="13.8">
      <c r="P819" s="25"/>
      <c r="Q819" s="25"/>
      <c r="R819" s="25"/>
      <c r="S819" s="25"/>
      <c r="T819" s="25"/>
      <c r="U819" s="25"/>
      <c r="V819" s="25"/>
      <c r="W819" s="25"/>
      <c r="Z819" s="208"/>
    </row>
    <row r="820" spans="16:26" ht="13.8">
      <c r="P820" s="25"/>
      <c r="Q820" s="25"/>
      <c r="R820" s="25"/>
      <c r="S820" s="25"/>
      <c r="T820" s="25"/>
      <c r="U820" s="25"/>
      <c r="V820" s="25"/>
      <c r="W820" s="25"/>
      <c r="Z820" s="208"/>
    </row>
    <row r="821" spans="16:26" ht="13.8">
      <c r="P821" s="25"/>
      <c r="Q821" s="25"/>
      <c r="R821" s="25"/>
      <c r="S821" s="25"/>
      <c r="T821" s="25"/>
      <c r="U821" s="25"/>
      <c r="V821" s="25"/>
      <c r="W821" s="25"/>
      <c r="Z821" s="208"/>
    </row>
    <row r="822" spans="16:26" ht="13.8">
      <c r="P822" s="25"/>
      <c r="Q822" s="25"/>
      <c r="R822" s="25"/>
      <c r="S822" s="25"/>
      <c r="T822" s="25"/>
      <c r="U822" s="25"/>
      <c r="V822" s="25"/>
      <c r="W822" s="25"/>
      <c r="Z822" s="208"/>
    </row>
    <row r="823" spans="16:26" ht="13.8">
      <c r="P823" s="25"/>
      <c r="Q823" s="25"/>
      <c r="R823" s="25"/>
      <c r="S823" s="25"/>
      <c r="T823" s="25"/>
      <c r="U823" s="25"/>
      <c r="V823" s="25"/>
      <c r="W823" s="25"/>
      <c r="Z823" s="208"/>
    </row>
    <row r="824" spans="16:26" ht="13.8">
      <c r="P824" s="25"/>
      <c r="Q824" s="25"/>
      <c r="R824" s="25"/>
      <c r="S824" s="25"/>
      <c r="T824" s="25"/>
      <c r="U824" s="25"/>
      <c r="V824" s="25"/>
      <c r="W824" s="25"/>
      <c r="Z824" s="208"/>
    </row>
    <row r="825" spans="16:26" ht="13.8">
      <c r="P825" s="25"/>
      <c r="Q825" s="25"/>
      <c r="R825" s="25"/>
      <c r="S825" s="25"/>
      <c r="T825" s="25"/>
      <c r="U825" s="25"/>
      <c r="V825" s="25"/>
      <c r="W825" s="25"/>
      <c r="Z825" s="208"/>
    </row>
    <row r="826" spans="16:26" ht="13.8">
      <c r="P826" s="25"/>
      <c r="Q826" s="25"/>
      <c r="R826" s="25"/>
      <c r="S826" s="25"/>
      <c r="T826" s="25"/>
      <c r="U826" s="25"/>
      <c r="V826" s="25"/>
      <c r="W826" s="25"/>
      <c r="Z826" s="208"/>
    </row>
    <row r="827" spans="16:26" ht="13.8">
      <c r="P827" s="25"/>
      <c r="Q827" s="25"/>
      <c r="R827" s="25"/>
      <c r="S827" s="25"/>
      <c r="T827" s="25"/>
      <c r="U827" s="25"/>
      <c r="V827" s="25"/>
      <c r="W827" s="25"/>
      <c r="Z827" s="208"/>
    </row>
    <row r="828" spans="16:26" ht="13.8">
      <c r="P828" s="25"/>
      <c r="Q828" s="25"/>
      <c r="R828" s="25"/>
      <c r="S828" s="25"/>
      <c r="T828" s="25"/>
      <c r="U828" s="25"/>
      <c r="V828" s="25"/>
      <c r="W828" s="25"/>
      <c r="Z828" s="208"/>
    </row>
    <row r="829" spans="16:26" ht="13.8">
      <c r="P829" s="25"/>
      <c r="Q829" s="25"/>
      <c r="R829" s="25"/>
      <c r="S829" s="25"/>
      <c r="T829" s="25"/>
      <c r="U829" s="25"/>
      <c r="V829" s="25"/>
      <c r="W829" s="25"/>
      <c r="Z829" s="208"/>
    </row>
    <row r="830" spans="16:26" ht="13.8">
      <c r="P830" s="25"/>
      <c r="Q830" s="25"/>
      <c r="R830" s="25"/>
      <c r="S830" s="25"/>
      <c r="T830" s="25"/>
      <c r="U830" s="25"/>
      <c r="V830" s="25"/>
      <c r="W830" s="25"/>
      <c r="Z830" s="208"/>
    </row>
    <row r="831" spans="16:26" ht="13.8">
      <c r="P831" s="25"/>
      <c r="Q831" s="25"/>
      <c r="R831" s="25"/>
      <c r="S831" s="25"/>
      <c r="T831" s="25"/>
      <c r="U831" s="25"/>
      <c r="V831" s="25"/>
      <c r="W831" s="25"/>
      <c r="Z831" s="208"/>
    </row>
    <row r="832" spans="16:26" ht="13.8">
      <c r="P832" s="25"/>
      <c r="Q832" s="25"/>
      <c r="R832" s="25"/>
      <c r="S832" s="25"/>
      <c r="T832" s="25"/>
      <c r="U832" s="25"/>
      <c r="V832" s="25"/>
      <c r="W832" s="25"/>
      <c r="Z832" s="208"/>
    </row>
    <row r="833" spans="16:26" ht="13.8">
      <c r="P833" s="25"/>
      <c r="Q833" s="25"/>
      <c r="R833" s="25"/>
      <c r="S833" s="25"/>
      <c r="T833" s="25"/>
      <c r="U833" s="25"/>
      <c r="V833" s="25"/>
      <c r="W833" s="25"/>
      <c r="Z833" s="208"/>
    </row>
    <row r="834" spans="16:26" ht="13.8">
      <c r="P834" s="25"/>
      <c r="Q834" s="25"/>
      <c r="R834" s="25"/>
      <c r="S834" s="25"/>
      <c r="T834" s="25"/>
      <c r="U834" s="25"/>
      <c r="V834" s="25"/>
      <c r="W834" s="25"/>
      <c r="Z834" s="208"/>
    </row>
    <row r="835" spans="16:26" ht="13.8">
      <c r="P835" s="25"/>
      <c r="Q835" s="25"/>
      <c r="R835" s="25"/>
      <c r="S835" s="25"/>
      <c r="T835" s="25"/>
      <c r="U835" s="25"/>
      <c r="V835" s="25"/>
      <c r="W835" s="25"/>
      <c r="Z835" s="208"/>
    </row>
    <row r="836" spans="16:26" ht="13.8">
      <c r="P836" s="25"/>
      <c r="Q836" s="25"/>
      <c r="R836" s="25"/>
      <c r="S836" s="25"/>
      <c r="T836" s="25"/>
      <c r="U836" s="25"/>
      <c r="V836" s="25"/>
      <c r="W836" s="25"/>
      <c r="Z836" s="208"/>
    </row>
    <row r="837" spans="16:26" ht="13.8">
      <c r="P837" s="25"/>
      <c r="Q837" s="25"/>
      <c r="R837" s="25"/>
      <c r="S837" s="25"/>
      <c r="T837" s="25"/>
      <c r="U837" s="25"/>
      <c r="V837" s="25"/>
      <c r="W837" s="25"/>
      <c r="Z837" s="208"/>
    </row>
    <row r="838" spans="16:26" ht="13.8">
      <c r="P838" s="25"/>
      <c r="Q838" s="25"/>
      <c r="R838" s="25"/>
      <c r="S838" s="25"/>
      <c r="T838" s="25"/>
      <c r="U838" s="25"/>
      <c r="V838" s="25"/>
      <c r="W838" s="25"/>
      <c r="Z838" s="208"/>
    </row>
    <row r="839" spans="16:26" ht="13.8">
      <c r="P839" s="25"/>
      <c r="Q839" s="25"/>
      <c r="R839" s="25"/>
      <c r="S839" s="25"/>
      <c r="T839" s="25"/>
      <c r="U839" s="25"/>
      <c r="V839" s="25"/>
      <c r="W839" s="25"/>
      <c r="Z839" s="208"/>
    </row>
    <row r="840" spans="16:26" ht="13.8">
      <c r="P840" s="25"/>
      <c r="Q840" s="25"/>
      <c r="R840" s="25"/>
      <c r="S840" s="25"/>
      <c r="T840" s="25"/>
      <c r="U840" s="25"/>
      <c r="V840" s="25"/>
      <c r="W840" s="25"/>
      <c r="Z840" s="208"/>
    </row>
    <row r="841" spans="16:26" ht="13.8">
      <c r="P841" s="25"/>
      <c r="Q841" s="25"/>
      <c r="R841" s="25"/>
      <c r="S841" s="25"/>
      <c r="T841" s="25"/>
      <c r="U841" s="25"/>
      <c r="V841" s="25"/>
      <c r="W841" s="25"/>
      <c r="Z841" s="208"/>
    </row>
    <row r="842" spans="16:26" ht="13.8">
      <c r="P842" s="25"/>
      <c r="Q842" s="25"/>
      <c r="R842" s="25"/>
      <c r="S842" s="25"/>
      <c r="T842" s="25"/>
      <c r="U842" s="25"/>
      <c r="V842" s="25"/>
      <c r="W842" s="25"/>
      <c r="Z842" s="208"/>
    </row>
    <row r="843" spans="16:26" ht="13.8">
      <c r="P843" s="25"/>
      <c r="Q843" s="25"/>
      <c r="R843" s="25"/>
      <c r="S843" s="25"/>
      <c r="T843" s="25"/>
      <c r="U843" s="25"/>
      <c r="V843" s="25"/>
      <c r="W843" s="25"/>
      <c r="Z843" s="208"/>
    </row>
    <row r="844" spans="16:26" ht="13.8">
      <c r="P844" s="25"/>
      <c r="Q844" s="25"/>
      <c r="R844" s="25"/>
      <c r="S844" s="25"/>
      <c r="T844" s="25"/>
      <c r="U844" s="25"/>
      <c r="V844" s="25"/>
      <c r="W844" s="25"/>
      <c r="Z844" s="208"/>
    </row>
    <row r="845" spans="16:26" ht="13.8">
      <c r="P845" s="25"/>
      <c r="Q845" s="25"/>
      <c r="R845" s="25"/>
      <c r="S845" s="25"/>
      <c r="T845" s="25"/>
      <c r="U845" s="25"/>
      <c r="V845" s="25"/>
      <c r="W845" s="25"/>
      <c r="Z845" s="208"/>
    </row>
    <row r="846" spans="16:26" ht="13.8">
      <c r="P846" s="25"/>
      <c r="Q846" s="25"/>
      <c r="R846" s="25"/>
      <c r="S846" s="25"/>
      <c r="T846" s="25"/>
      <c r="U846" s="25"/>
      <c r="V846" s="25"/>
      <c r="W846" s="25"/>
      <c r="Z846" s="208"/>
    </row>
    <row r="847" spans="16:26" ht="13.8">
      <c r="P847" s="25"/>
      <c r="Q847" s="25"/>
      <c r="R847" s="25"/>
      <c r="S847" s="25"/>
      <c r="T847" s="25"/>
      <c r="U847" s="25"/>
      <c r="V847" s="25"/>
      <c r="W847" s="25"/>
      <c r="Z847" s="208"/>
    </row>
    <row r="848" spans="16:26" ht="13.8">
      <c r="P848" s="25"/>
      <c r="Q848" s="25"/>
      <c r="R848" s="25"/>
      <c r="S848" s="25"/>
      <c r="T848" s="25"/>
      <c r="U848" s="25"/>
      <c r="V848" s="25"/>
      <c r="W848" s="25"/>
      <c r="Z848" s="208"/>
    </row>
    <row r="849" spans="16:26" ht="13.8">
      <c r="P849" s="25"/>
      <c r="Q849" s="25"/>
      <c r="R849" s="25"/>
      <c r="S849" s="25"/>
      <c r="T849" s="25"/>
      <c r="U849" s="25"/>
      <c r="V849" s="25"/>
      <c r="W849" s="25"/>
      <c r="Z849" s="208"/>
    </row>
    <row r="850" spans="16:26" ht="13.8">
      <c r="P850" s="25"/>
      <c r="Q850" s="25"/>
      <c r="R850" s="25"/>
      <c r="S850" s="25"/>
      <c r="T850" s="25"/>
      <c r="U850" s="25"/>
      <c r="V850" s="25"/>
      <c r="W850" s="25"/>
      <c r="Z850" s="208"/>
    </row>
    <row r="851" spans="16:26" ht="13.8">
      <c r="P851" s="25"/>
      <c r="Q851" s="25"/>
      <c r="R851" s="25"/>
      <c r="S851" s="25"/>
      <c r="T851" s="25"/>
      <c r="U851" s="25"/>
      <c r="V851" s="25"/>
      <c r="W851" s="25"/>
      <c r="Z851" s="208"/>
    </row>
    <row r="852" spans="16:26" ht="13.8">
      <c r="P852" s="25"/>
      <c r="Q852" s="25"/>
      <c r="R852" s="25"/>
      <c r="S852" s="25"/>
      <c r="T852" s="25"/>
      <c r="U852" s="25"/>
      <c r="V852" s="25"/>
      <c r="W852" s="25"/>
      <c r="Z852" s="208"/>
    </row>
    <row r="853" spans="16:26" ht="13.8">
      <c r="P853" s="25"/>
      <c r="Q853" s="25"/>
      <c r="R853" s="25"/>
      <c r="S853" s="25"/>
      <c r="T853" s="25"/>
      <c r="U853" s="25"/>
      <c r="V853" s="25"/>
      <c r="W853" s="25"/>
      <c r="Z853" s="208"/>
    </row>
    <row r="854" spans="16:26" ht="13.8">
      <c r="P854" s="25"/>
      <c r="Q854" s="25"/>
      <c r="R854" s="25"/>
      <c r="S854" s="25"/>
      <c r="T854" s="25"/>
      <c r="U854" s="25"/>
      <c r="V854" s="25"/>
      <c r="W854" s="25"/>
      <c r="Z854" s="208"/>
    </row>
    <row r="855" spans="16:26" ht="13.8">
      <c r="P855" s="25"/>
      <c r="Q855" s="25"/>
      <c r="R855" s="25"/>
      <c r="S855" s="25"/>
      <c r="T855" s="25"/>
      <c r="U855" s="25"/>
      <c r="V855" s="25"/>
      <c r="W855" s="25"/>
      <c r="Z855" s="208"/>
    </row>
    <row r="856" spans="16:26" ht="13.8">
      <c r="P856" s="25"/>
      <c r="Q856" s="25"/>
      <c r="R856" s="25"/>
      <c r="S856" s="25"/>
      <c r="T856" s="25"/>
      <c r="U856" s="25"/>
      <c r="V856" s="25"/>
      <c r="W856" s="25"/>
      <c r="Z856" s="208"/>
    </row>
    <row r="857" spans="16:26" ht="13.8">
      <c r="P857" s="25"/>
      <c r="Q857" s="25"/>
      <c r="R857" s="25"/>
      <c r="S857" s="25"/>
      <c r="T857" s="25"/>
      <c r="U857" s="25"/>
      <c r="V857" s="25"/>
      <c r="W857" s="25"/>
      <c r="Z857" s="208"/>
    </row>
    <row r="858" spans="16:26" ht="13.8">
      <c r="P858" s="25"/>
      <c r="Q858" s="25"/>
      <c r="R858" s="25"/>
      <c r="S858" s="25"/>
      <c r="T858" s="25"/>
      <c r="U858" s="25"/>
      <c r="V858" s="25"/>
      <c r="W858" s="25"/>
      <c r="Z858" s="208"/>
    </row>
    <row r="859" spans="16:26" ht="13.8">
      <c r="P859" s="25"/>
      <c r="Q859" s="25"/>
      <c r="R859" s="25"/>
      <c r="S859" s="25"/>
      <c r="T859" s="25"/>
      <c r="U859" s="25"/>
      <c r="V859" s="25"/>
      <c r="W859" s="25"/>
      <c r="Z859" s="208"/>
    </row>
    <row r="860" spans="16:26" ht="13.8">
      <c r="P860" s="25"/>
      <c r="Q860" s="25"/>
      <c r="R860" s="25"/>
      <c r="S860" s="25"/>
      <c r="T860" s="25"/>
      <c r="U860" s="25"/>
      <c r="V860" s="25"/>
      <c r="W860" s="25"/>
      <c r="Z860" s="208"/>
    </row>
    <row r="861" spans="16:26" ht="13.8">
      <c r="P861" s="25"/>
      <c r="Q861" s="25"/>
      <c r="R861" s="25"/>
      <c r="S861" s="25"/>
      <c r="T861" s="25"/>
      <c r="U861" s="25"/>
      <c r="V861" s="25"/>
      <c r="W861" s="25"/>
      <c r="Z861" s="208"/>
    </row>
    <row r="862" spans="16:26" ht="13.8">
      <c r="P862" s="25"/>
      <c r="Q862" s="25"/>
      <c r="R862" s="25"/>
      <c r="S862" s="25"/>
      <c r="T862" s="25"/>
      <c r="U862" s="25"/>
      <c r="V862" s="25"/>
      <c r="W862" s="25"/>
      <c r="Z862" s="208"/>
    </row>
    <row r="863" spans="16:26" ht="13.8">
      <c r="P863" s="25"/>
      <c r="Q863" s="25"/>
      <c r="R863" s="25"/>
      <c r="S863" s="25"/>
      <c r="T863" s="25"/>
      <c r="U863" s="25"/>
      <c r="V863" s="25"/>
      <c r="W863" s="25"/>
      <c r="Z863" s="208"/>
    </row>
    <row r="864" spans="16:26" ht="13.8">
      <c r="P864" s="25"/>
      <c r="Q864" s="25"/>
      <c r="R864" s="25"/>
      <c r="S864" s="25"/>
      <c r="T864" s="25"/>
      <c r="U864" s="25"/>
      <c r="V864" s="25"/>
      <c r="W864" s="25"/>
      <c r="Z864" s="208"/>
    </row>
    <row r="865" spans="16:26" ht="13.8">
      <c r="P865" s="25"/>
      <c r="Q865" s="25"/>
      <c r="R865" s="25"/>
      <c r="S865" s="25"/>
      <c r="T865" s="25"/>
      <c r="U865" s="25"/>
      <c r="V865" s="25"/>
      <c r="W865" s="25"/>
      <c r="Z865" s="208"/>
    </row>
    <row r="866" spans="16:26" ht="13.8">
      <c r="P866" s="25"/>
      <c r="Q866" s="25"/>
      <c r="R866" s="25"/>
      <c r="S866" s="25"/>
      <c r="T866" s="25"/>
      <c r="U866" s="25"/>
      <c r="V866" s="25"/>
      <c r="W866" s="25"/>
      <c r="Z866" s="208"/>
    </row>
    <row r="867" spans="16:26" ht="13.8">
      <c r="P867" s="25"/>
      <c r="Q867" s="25"/>
      <c r="R867" s="25"/>
      <c r="S867" s="25"/>
      <c r="T867" s="25"/>
      <c r="U867" s="25"/>
      <c r="V867" s="25"/>
      <c r="W867" s="25"/>
      <c r="Z867" s="208"/>
    </row>
    <row r="868" spans="16:26" ht="13.8">
      <c r="P868" s="25"/>
      <c r="Q868" s="25"/>
      <c r="R868" s="25"/>
      <c r="S868" s="25"/>
      <c r="T868" s="25"/>
      <c r="U868" s="25"/>
      <c r="V868" s="25"/>
      <c r="W868" s="25"/>
      <c r="Z868" s="208"/>
    </row>
    <row r="869" spans="16:26" ht="13.8">
      <c r="P869" s="25"/>
      <c r="Q869" s="25"/>
      <c r="R869" s="25"/>
      <c r="S869" s="25"/>
      <c r="T869" s="25"/>
      <c r="U869" s="25"/>
      <c r="V869" s="25"/>
      <c r="W869" s="25"/>
      <c r="Z869" s="208"/>
    </row>
    <row r="870" spans="16:26" ht="13.8">
      <c r="P870" s="25"/>
      <c r="Q870" s="25"/>
      <c r="R870" s="25"/>
      <c r="S870" s="25"/>
      <c r="T870" s="25"/>
      <c r="U870" s="25"/>
      <c r="V870" s="25"/>
      <c r="W870" s="25"/>
      <c r="Z870" s="208"/>
    </row>
    <row r="871" spans="16:26" ht="13.8">
      <c r="P871" s="25"/>
      <c r="Q871" s="25"/>
      <c r="R871" s="25"/>
      <c r="S871" s="25"/>
      <c r="T871" s="25"/>
      <c r="U871" s="25"/>
      <c r="V871" s="25"/>
      <c r="W871" s="25"/>
      <c r="Z871" s="208"/>
    </row>
    <row r="872" spans="16:26" ht="13.8">
      <c r="P872" s="25"/>
      <c r="Q872" s="25"/>
      <c r="R872" s="25"/>
      <c r="S872" s="25"/>
      <c r="T872" s="25"/>
      <c r="U872" s="25"/>
      <c r="V872" s="25"/>
      <c r="W872" s="25"/>
      <c r="Z872" s="208"/>
    </row>
    <row r="873" spans="16:26" ht="13.8">
      <c r="P873" s="25"/>
      <c r="Q873" s="25"/>
      <c r="R873" s="25"/>
      <c r="S873" s="25"/>
      <c r="T873" s="25"/>
      <c r="U873" s="25"/>
      <c r="V873" s="25"/>
      <c r="W873" s="25"/>
      <c r="Z873" s="208"/>
    </row>
    <row r="874" spans="16:26" ht="13.8">
      <c r="P874" s="25"/>
      <c r="Q874" s="25"/>
      <c r="R874" s="25"/>
      <c r="S874" s="25"/>
      <c r="T874" s="25"/>
      <c r="U874" s="25"/>
      <c r="V874" s="25"/>
      <c r="W874" s="25"/>
      <c r="Z874" s="208"/>
    </row>
    <row r="875" spans="16:26" ht="13.8">
      <c r="P875" s="25"/>
      <c r="Q875" s="25"/>
      <c r="R875" s="25"/>
      <c r="S875" s="25"/>
      <c r="T875" s="25"/>
      <c r="U875" s="25"/>
      <c r="V875" s="25"/>
      <c r="W875" s="25"/>
      <c r="Z875" s="208"/>
    </row>
    <row r="876" spans="16:26" ht="13.8">
      <c r="P876" s="25"/>
      <c r="Q876" s="25"/>
      <c r="R876" s="25"/>
      <c r="S876" s="25"/>
      <c r="T876" s="25"/>
      <c r="U876" s="25"/>
      <c r="V876" s="25"/>
      <c r="W876" s="25"/>
      <c r="Z876" s="208"/>
    </row>
    <row r="877" spans="16:26" ht="13.8">
      <c r="P877" s="25"/>
      <c r="Q877" s="25"/>
      <c r="R877" s="25"/>
      <c r="S877" s="25"/>
      <c r="T877" s="25"/>
      <c r="U877" s="25"/>
      <c r="V877" s="25"/>
      <c r="W877" s="25"/>
      <c r="Z877" s="208"/>
    </row>
    <row r="878" spans="16:26" ht="13.8">
      <c r="P878" s="25"/>
      <c r="Q878" s="25"/>
      <c r="R878" s="25"/>
      <c r="S878" s="25"/>
      <c r="T878" s="25"/>
      <c r="U878" s="25"/>
      <c r="V878" s="25"/>
      <c r="W878" s="25"/>
      <c r="Z878" s="208"/>
    </row>
    <row r="879" spans="16:26" ht="13.8">
      <c r="P879" s="25"/>
      <c r="Q879" s="25"/>
      <c r="R879" s="25"/>
      <c r="S879" s="25"/>
      <c r="T879" s="25"/>
      <c r="U879" s="25"/>
      <c r="V879" s="25"/>
      <c r="W879" s="25"/>
      <c r="Z879" s="208"/>
    </row>
    <row r="880" spans="16:26" ht="13.8">
      <c r="P880" s="25"/>
      <c r="Q880" s="25"/>
      <c r="R880" s="25"/>
      <c r="S880" s="25"/>
      <c r="T880" s="25"/>
      <c r="U880" s="25"/>
      <c r="V880" s="25"/>
      <c r="W880" s="25"/>
      <c r="Z880" s="208"/>
    </row>
    <row r="881" spans="16:26" ht="13.8">
      <c r="P881" s="25"/>
      <c r="Q881" s="25"/>
      <c r="R881" s="25"/>
      <c r="S881" s="25"/>
      <c r="T881" s="25"/>
      <c r="U881" s="25"/>
      <c r="V881" s="25"/>
      <c r="W881" s="25"/>
      <c r="Z881" s="208"/>
    </row>
    <row r="882" spans="16:26" ht="13.8">
      <c r="P882" s="25"/>
      <c r="Q882" s="25"/>
      <c r="R882" s="25"/>
      <c r="S882" s="25"/>
      <c r="T882" s="25"/>
      <c r="U882" s="25"/>
      <c r="V882" s="25"/>
      <c r="W882" s="25"/>
      <c r="Z882" s="208"/>
    </row>
    <row r="883" spans="16:26" ht="13.8">
      <c r="P883" s="25"/>
      <c r="Q883" s="25"/>
      <c r="R883" s="25"/>
      <c r="S883" s="25"/>
      <c r="T883" s="25"/>
      <c r="U883" s="25"/>
      <c r="V883" s="25"/>
      <c r="W883" s="25"/>
      <c r="Z883" s="208"/>
    </row>
    <row r="884" spans="16:26" ht="13.8">
      <c r="P884" s="25"/>
      <c r="Q884" s="25"/>
      <c r="R884" s="25"/>
      <c r="S884" s="25"/>
      <c r="T884" s="25"/>
      <c r="U884" s="25"/>
      <c r="V884" s="25"/>
      <c r="W884" s="25"/>
      <c r="Z884" s="208"/>
    </row>
    <row r="885" spans="16:26" ht="13.8">
      <c r="P885" s="25"/>
      <c r="Q885" s="25"/>
      <c r="R885" s="25"/>
      <c r="S885" s="25"/>
      <c r="T885" s="25"/>
      <c r="U885" s="25"/>
      <c r="V885" s="25"/>
      <c r="W885" s="25"/>
      <c r="Z885" s="208"/>
    </row>
    <row r="886" spans="16:26" ht="13.8">
      <c r="P886" s="25"/>
      <c r="Q886" s="25"/>
      <c r="R886" s="25"/>
      <c r="S886" s="25"/>
      <c r="T886" s="25"/>
      <c r="U886" s="25"/>
      <c r="V886" s="25"/>
      <c r="W886" s="25"/>
      <c r="Z886" s="208"/>
    </row>
    <row r="887" spans="16:26" ht="13.8">
      <c r="P887" s="25"/>
      <c r="Q887" s="25"/>
      <c r="R887" s="25"/>
      <c r="S887" s="25"/>
      <c r="T887" s="25"/>
      <c r="U887" s="25"/>
      <c r="V887" s="25"/>
      <c r="W887" s="25"/>
      <c r="Z887" s="208"/>
    </row>
    <row r="888" spans="16:26" ht="13.8">
      <c r="P888" s="25"/>
      <c r="Q888" s="25"/>
      <c r="R888" s="25"/>
      <c r="S888" s="25"/>
      <c r="T888" s="25"/>
      <c r="U888" s="25"/>
      <c r="V888" s="25"/>
      <c r="W888" s="25"/>
      <c r="Z888" s="208"/>
    </row>
    <row r="889" spans="16:26" ht="13.8">
      <c r="P889" s="25"/>
      <c r="Q889" s="25"/>
      <c r="R889" s="25"/>
      <c r="S889" s="25"/>
      <c r="T889" s="25"/>
      <c r="U889" s="25"/>
      <c r="V889" s="25"/>
      <c r="W889" s="25"/>
      <c r="Z889" s="208"/>
    </row>
    <row r="890" spans="16:26" ht="13.8">
      <c r="P890" s="25"/>
      <c r="Q890" s="25"/>
      <c r="R890" s="25"/>
      <c r="S890" s="25"/>
      <c r="T890" s="25"/>
      <c r="U890" s="25"/>
      <c r="V890" s="25"/>
      <c r="W890" s="25"/>
      <c r="Z890" s="208"/>
    </row>
    <row r="891" spans="16:26" ht="13.8">
      <c r="P891" s="25"/>
      <c r="Q891" s="25"/>
      <c r="R891" s="25"/>
      <c r="S891" s="25"/>
      <c r="T891" s="25"/>
      <c r="U891" s="25"/>
      <c r="V891" s="25"/>
      <c r="W891" s="25"/>
      <c r="Z891" s="208"/>
    </row>
    <row r="892" spans="16:26" ht="13.8">
      <c r="P892" s="25"/>
      <c r="Q892" s="25"/>
      <c r="R892" s="25"/>
      <c r="S892" s="25"/>
      <c r="T892" s="25"/>
      <c r="U892" s="25"/>
      <c r="V892" s="25"/>
      <c r="W892" s="25"/>
      <c r="Z892" s="208"/>
    </row>
    <row r="893" spans="16:26" ht="13.8">
      <c r="P893" s="25"/>
      <c r="Q893" s="25"/>
      <c r="R893" s="25"/>
      <c r="S893" s="25"/>
      <c r="T893" s="25"/>
      <c r="U893" s="25"/>
      <c r="V893" s="25"/>
      <c r="W893" s="25"/>
      <c r="Z893" s="208"/>
    </row>
    <row r="894" spans="16:26" ht="13.8">
      <c r="P894" s="25"/>
      <c r="Q894" s="25"/>
      <c r="R894" s="25"/>
      <c r="S894" s="25"/>
      <c r="T894" s="25"/>
      <c r="U894" s="25"/>
      <c r="V894" s="25"/>
      <c r="W894" s="25"/>
      <c r="Z894" s="208"/>
    </row>
    <row r="895" spans="16:26" ht="13.8">
      <c r="P895" s="25"/>
      <c r="Q895" s="25"/>
      <c r="R895" s="25"/>
      <c r="S895" s="25"/>
      <c r="T895" s="25"/>
      <c r="U895" s="25"/>
      <c r="V895" s="25"/>
      <c r="W895" s="25"/>
      <c r="Z895" s="208"/>
    </row>
    <row r="896" spans="16:26" ht="13.8">
      <c r="P896" s="25"/>
      <c r="Q896" s="25"/>
      <c r="R896" s="25"/>
      <c r="S896" s="25"/>
      <c r="T896" s="25"/>
      <c r="U896" s="25"/>
      <c r="V896" s="25"/>
      <c r="W896" s="25"/>
      <c r="Z896" s="208"/>
    </row>
    <row r="897" spans="16:26" ht="13.8">
      <c r="P897" s="25"/>
      <c r="Q897" s="25"/>
      <c r="R897" s="25"/>
      <c r="S897" s="25"/>
      <c r="T897" s="25"/>
      <c r="U897" s="25"/>
      <c r="V897" s="25"/>
      <c r="W897" s="25"/>
      <c r="Z897" s="208"/>
    </row>
    <row r="898" spans="16:26" ht="13.8">
      <c r="P898" s="25"/>
      <c r="Q898" s="25"/>
      <c r="R898" s="25"/>
      <c r="S898" s="25"/>
      <c r="T898" s="25"/>
      <c r="U898" s="25"/>
      <c r="V898" s="25"/>
      <c r="W898" s="25"/>
      <c r="Z898" s="208"/>
    </row>
    <row r="899" spans="16:26" ht="13.8">
      <c r="P899" s="25"/>
      <c r="Q899" s="25"/>
      <c r="R899" s="25"/>
      <c r="S899" s="25"/>
      <c r="T899" s="25"/>
      <c r="U899" s="25"/>
      <c r="V899" s="25"/>
      <c r="W899" s="25"/>
      <c r="Z899" s="208"/>
    </row>
    <row r="900" spans="16:26" ht="13.8">
      <c r="P900" s="25"/>
      <c r="Q900" s="25"/>
      <c r="R900" s="25"/>
      <c r="S900" s="25"/>
      <c r="T900" s="25"/>
      <c r="U900" s="25"/>
      <c r="V900" s="25"/>
      <c r="W900" s="25"/>
      <c r="Z900" s="208"/>
    </row>
    <row r="901" spans="16:26" ht="13.8">
      <c r="P901" s="25"/>
      <c r="Q901" s="25"/>
      <c r="R901" s="25"/>
      <c r="S901" s="25"/>
      <c r="T901" s="25"/>
      <c r="U901" s="25"/>
      <c r="V901" s="25"/>
      <c r="W901" s="25"/>
      <c r="Z901" s="208"/>
    </row>
    <row r="902" spans="16:26" ht="13.8">
      <c r="P902" s="25"/>
      <c r="Q902" s="25"/>
      <c r="R902" s="25"/>
      <c r="S902" s="25"/>
      <c r="T902" s="25"/>
      <c r="U902" s="25"/>
      <c r="V902" s="25"/>
      <c r="W902" s="25"/>
      <c r="Z902" s="208"/>
    </row>
    <row r="903" spans="16:26" ht="13.8">
      <c r="P903" s="25"/>
      <c r="Q903" s="25"/>
      <c r="R903" s="25"/>
      <c r="S903" s="25"/>
      <c r="T903" s="25"/>
      <c r="U903" s="25"/>
      <c r="V903" s="25"/>
      <c r="W903" s="25"/>
      <c r="Z903" s="208"/>
    </row>
    <row r="904" spans="16:26" ht="13.8">
      <c r="P904" s="25"/>
      <c r="Q904" s="25"/>
      <c r="R904" s="25"/>
      <c r="S904" s="25"/>
      <c r="T904" s="25"/>
      <c r="U904" s="25"/>
      <c r="V904" s="25"/>
      <c r="W904" s="25"/>
      <c r="Z904" s="208"/>
    </row>
    <row r="905" spans="16:26" ht="13.8">
      <c r="P905" s="25"/>
      <c r="Q905" s="25"/>
      <c r="R905" s="25"/>
      <c r="S905" s="25"/>
      <c r="T905" s="25"/>
      <c r="U905" s="25"/>
      <c r="V905" s="25"/>
      <c r="W905" s="25"/>
      <c r="Z905" s="208"/>
    </row>
    <row r="906" spans="16:26" ht="13.8">
      <c r="P906" s="25"/>
      <c r="Q906" s="25"/>
      <c r="R906" s="25"/>
      <c r="S906" s="25"/>
      <c r="T906" s="25"/>
      <c r="U906" s="25"/>
      <c r="V906" s="25"/>
      <c r="W906" s="25"/>
      <c r="Z906" s="208"/>
    </row>
    <row r="907" spans="16:26" ht="13.8">
      <c r="P907" s="25"/>
      <c r="Q907" s="25"/>
      <c r="R907" s="25"/>
      <c r="S907" s="25"/>
      <c r="T907" s="25"/>
      <c r="U907" s="25"/>
      <c r="V907" s="25"/>
      <c r="W907" s="25"/>
      <c r="Z907" s="208"/>
    </row>
    <row r="908" spans="16:26" ht="13.8">
      <c r="P908" s="25"/>
      <c r="Q908" s="25"/>
      <c r="R908" s="25"/>
      <c r="S908" s="25"/>
      <c r="T908" s="25"/>
      <c r="U908" s="25"/>
      <c r="V908" s="25"/>
      <c r="W908" s="25"/>
      <c r="Z908" s="208"/>
    </row>
    <row r="909" spans="16:26" ht="13.8">
      <c r="P909" s="25"/>
      <c r="Q909" s="25"/>
      <c r="R909" s="25"/>
      <c r="S909" s="25"/>
      <c r="T909" s="25"/>
      <c r="U909" s="25"/>
      <c r="V909" s="25"/>
      <c r="W909" s="25"/>
      <c r="Z909" s="208"/>
    </row>
    <row r="910" spans="16:26" ht="13.8">
      <c r="P910" s="25"/>
      <c r="Q910" s="25"/>
      <c r="R910" s="25"/>
      <c r="S910" s="25"/>
      <c r="T910" s="25"/>
      <c r="U910" s="25"/>
      <c r="V910" s="25"/>
      <c r="W910" s="25"/>
      <c r="Z910" s="208"/>
    </row>
    <row r="911" spans="16:26" ht="13.8">
      <c r="P911" s="25"/>
      <c r="Q911" s="25"/>
      <c r="R911" s="25"/>
      <c r="S911" s="25"/>
      <c r="T911" s="25"/>
      <c r="U911" s="25"/>
      <c r="V911" s="25"/>
      <c r="W911" s="25"/>
      <c r="Z911" s="208"/>
    </row>
    <row r="912" spans="16:26" ht="13.8">
      <c r="P912" s="25"/>
      <c r="Q912" s="25"/>
      <c r="R912" s="25"/>
      <c r="S912" s="25"/>
      <c r="T912" s="25"/>
      <c r="U912" s="25"/>
      <c r="V912" s="25"/>
      <c r="W912" s="25"/>
      <c r="Z912" s="208"/>
    </row>
    <row r="913" spans="16:26" ht="13.8">
      <c r="P913" s="25"/>
      <c r="Q913" s="25"/>
      <c r="R913" s="25"/>
      <c r="S913" s="25"/>
      <c r="T913" s="25"/>
      <c r="U913" s="25"/>
      <c r="V913" s="25"/>
      <c r="W913" s="25"/>
      <c r="Z913" s="208"/>
    </row>
    <row r="914" spans="16:26" ht="13.8">
      <c r="P914" s="25"/>
      <c r="Q914" s="25"/>
      <c r="R914" s="25"/>
      <c r="S914" s="25"/>
      <c r="T914" s="25"/>
      <c r="U914" s="25"/>
      <c r="V914" s="25"/>
      <c r="W914" s="25"/>
      <c r="Z914" s="208"/>
    </row>
    <row r="915" spans="16:26" ht="13.8">
      <c r="P915" s="25"/>
      <c r="Q915" s="25"/>
      <c r="R915" s="25"/>
      <c r="S915" s="25"/>
      <c r="T915" s="25"/>
      <c r="U915" s="25"/>
      <c r="V915" s="25"/>
      <c r="W915" s="25"/>
      <c r="Z915" s="208"/>
    </row>
    <row r="916" spans="16:26" ht="13.8">
      <c r="P916" s="25"/>
      <c r="Q916" s="25"/>
      <c r="R916" s="25"/>
      <c r="S916" s="25"/>
      <c r="T916" s="25"/>
      <c r="U916" s="25"/>
      <c r="V916" s="25"/>
      <c r="W916" s="25"/>
      <c r="Z916" s="208"/>
    </row>
    <row r="917" spans="16:26" ht="13.8">
      <c r="P917" s="25"/>
      <c r="Q917" s="25"/>
      <c r="R917" s="25"/>
      <c r="S917" s="25"/>
      <c r="T917" s="25"/>
      <c r="U917" s="25"/>
      <c r="V917" s="25"/>
      <c r="W917" s="25"/>
      <c r="Z917" s="208"/>
    </row>
    <row r="918" spans="16:26" ht="13.8">
      <c r="P918" s="25"/>
      <c r="Q918" s="25"/>
      <c r="R918" s="25"/>
      <c r="S918" s="25"/>
      <c r="T918" s="25"/>
      <c r="U918" s="25"/>
      <c r="V918" s="25"/>
      <c r="W918" s="25"/>
      <c r="Z918" s="208"/>
    </row>
    <row r="919" spans="16:26" ht="13.8">
      <c r="P919" s="25"/>
      <c r="Q919" s="25"/>
      <c r="R919" s="25"/>
      <c r="S919" s="25"/>
      <c r="T919" s="25"/>
      <c r="U919" s="25"/>
      <c r="V919" s="25"/>
      <c r="W919" s="25"/>
      <c r="Z919" s="208"/>
    </row>
    <row r="920" spans="16:26" ht="13.8">
      <c r="P920" s="25"/>
      <c r="Q920" s="25"/>
      <c r="R920" s="25"/>
      <c r="S920" s="25"/>
      <c r="T920" s="25"/>
      <c r="U920" s="25"/>
      <c r="V920" s="25"/>
      <c r="W920" s="25"/>
      <c r="Z920" s="208"/>
    </row>
    <row r="921" spans="16:26" ht="13.8">
      <c r="P921" s="25"/>
      <c r="Q921" s="25"/>
      <c r="R921" s="25"/>
      <c r="S921" s="25"/>
      <c r="T921" s="25"/>
      <c r="U921" s="25"/>
      <c r="V921" s="25"/>
      <c r="W921" s="25"/>
      <c r="Z921" s="208"/>
    </row>
    <row r="922" spans="16:26" ht="13.8">
      <c r="P922" s="25"/>
      <c r="Q922" s="25"/>
      <c r="R922" s="25"/>
      <c r="S922" s="25"/>
      <c r="T922" s="25"/>
      <c r="U922" s="25"/>
      <c r="V922" s="25"/>
      <c r="W922" s="25"/>
      <c r="Z922" s="208"/>
    </row>
    <row r="923" spans="16:26" ht="13.8">
      <c r="P923" s="25"/>
      <c r="Q923" s="25"/>
      <c r="R923" s="25"/>
      <c r="S923" s="25"/>
      <c r="T923" s="25"/>
      <c r="U923" s="25"/>
      <c r="V923" s="25"/>
      <c r="W923" s="25"/>
      <c r="Z923" s="208"/>
    </row>
    <row r="924" spans="16:26" ht="13.8">
      <c r="P924" s="25"/>
      <c r="Q924" s="25"/>
      <c r="R924" s="25"/>
      <c r="S924" s="25"/>
      <c r="T924" s="25"/>
      <c r="U924" s="25"/>
      <c r="V924" s="25"/>
      <c r="W924" s="25"/>
      <c r="Z924" s="208"/>
    </row>
    <row r="925" spans="16:26" ht="13.8">
      <c r="P925" s="25"/>
      <c r="Q925" s="25"/>
      <c r="R925" s="25"/>
      <c r="S925" s="25"/>
      <c r="T925" s="25"/>
      <c r="U925" s="25"/>
      <c r="V925" s="25"/>
      <c r="W925" s="25"/>
      <c r="Z925" s="208"/>
    </row>
    <row r="926" spans="16:26" ht="13.8">
      <c r="P926" s="25"/>
      <c r="Q926" s="25"/>
      <c r="R926" s="25"/>
      <c r="S926" s="25"/>
      <c r="T926" s="25"/>
      <c r="U926" s="25"/>
      <c r="V926" s="25"/>
      <c r="W926" s="25"/>
      <c r="Z926" s="208"/>
    </row>
    <row r="927" spans="16:26" ht="13.8">
      <c r="P927" s="25"/>
      <c r="Q927" s="25"/>
      <c r="R927" s="25"/>
      <c r="S927" s="25"/>
      <c r="T927" s="25"/>
      <c r="U927" s="25"/>
      <c r="V927" s="25"/>
      <c r="W927" s="25"/>
      <c r="Z927" s="208"/>
    </row>
    <row r="928" spans="16:26" ht="13.8">
      <c r="P928" s="25"/>
      <c r="Q928" s="25"/>
      <c r="R928" s="25"/>
      <c r="S928" s="25"/>
      <c r="T928" s="25"/>
      <c r="U928" s="25"/>
      <c r="V928" s="25"/>
      <c r="W928" s="25"/>
      <c r="Z928" s="208"/>
    </row>
    <row r="929" spans="16:26" ht="13.8">
      <c r="P929" s="25"/>
      <c r="Q929" s="25"/>
      <c r="R929" s="25"/>
      <c r="S929" s="25"/>
      <c r="T929" s="25"/>
      <c r="U929" s="25"/>
      <c r="V929" s="25"/>
      <c r="W929" s="25"/>
      <c r="Z929" s="208"/>
    </row>
    <row r="930" spans="16:26" ht="13.8">
      <c r="P930" s="25"/>
      <c r="Q930" s="25"/>
      <c r="R930" s="25"/>
      <c r="S930" s="25"/>
      <c r="T930" s="25"/>
      <c r="U930" s="25"/>
      <c r="V930" s="25"/>
      <c r="W930" s="25"/>
      <c r="Z930" s="208"/>
    </row>
    <row r="931" spans="16:26" ht="13.8">
      <c r="P931" s="25"/>
      <c r="Q931" s="25"/>
      <c r="R931" s="25"/>
      <c r="S931" s="25"/>
      <c r="T931" s="25"/>
      <c r="U931" s="25"/>
      <c r="V931" s="25"/>
      <c r="W931" s="25"/>
      <c r="Z931" s="208"/>
    </row>
    <row r="932" spans="16:26" ht="13.8">
      <c r="P932" s="25"/>
      <c r="Q932" s="25"/>
      <c r="R932" s="25"/>
      <c r="S932" s="25"/>
      <c r="T932" s="25"/>
      <c r="U932" s="25"/>
      <c r="V932" s="25"/>
      <c r="W932" s="25"/>
      <c r="Z932" s="208"/>
    </row>
    <row r="933" spans="16:26" ht="13.8">
      <c r="P933" s="25"/>
      <c r="Q933" s="25"/>
      <c r="R933" s="25"/>
      <c r="S933" s="25"/>
      <c r="T933" s="25"/>
      <c r="U933" s="25"/>
      <c r="V933" s="25"/>
      <c r="W933" s="25"/>
      <c r="Z933" s="208"/>
    </row>
    <row r="934" spans="16:26" ht="13.8">
      <c r="P934" s="25"/>
      <c r="Q934" s="25"/>
      <c r="R934" s="25"/>
      <c r="S934" s="25"/>
      <c r="T934" s="25"/>
      <c r="U934" s="25"/>
      <c r="V934" s="25"/>
      <c r="W934" s="25"/>
      <c r="Z934" s="208"/>
    </row>
    <row r="935" spans="16:26" ht="13.8">
      <c r="P935" s="25"/>
      <c r="Q935" s="25"/>
      <c r="R935" s="25"/>
      <c r="S935" s="25"/>
      <c r="T935" s="25"/>
      <c r="U935" s="25"/>
      <c r="V935" s="25"/>
      <c r="W935" s="25"/>
      <c r="Z935" s="208"/>
    </row>
    <row r="936" spans="16:26" ht="13.8">
      <c r="P936" s="25"/>
      <c r="Q936" s="25"/>
      <c r="R936" s="25"/>
      <c r="S936" s="25"/>
      <c r="T936" s="25"/>
      <c r="U936" s="25"/>
      <c r="V936" s="25"/>
      <c r="W936" s="25"/>
      <c r="Z936" s="208"/>
    </row>
    <row r="937" spans="16:26" ht="13.8">
      <c r="P937" s="25"/>
      <c r="Q937" s="25"/>
      <c r="R937" s="25"/>
      <c r="S937" s="25"/>
      <c r="T937" s="25"/>
      <c r="U937" s="25"/>
      <c r="V937" s="25"/>
      <c r="W937" s="25"/>
      <c r="Z937" s="208"/>
    </row>
    <row r="938" spans="16:26" ht="13.8">
      <c r="P938" s="25"/>
      <c r="Q938" s="25"/>
      <c r="R938" s="25"/>
      <c r="S938" s="25"/>
      <c r="T938" s="25"/>
      <c r="U938" s="25"/>
      <c r="V938" s="25"/>
      <c r="W938" s="25"/>
      <c r="Z938" s="208"/>
    </row>
    <row r="939" spans="16:26" ht="13.8">
      <c r="P939" s="25"/>
      <c r="Q939" s="25"/>
      <c r="R939" s="25"/>
      <c r="S939" s="25"/>
      <c r="T939" s="25"/>
      <c r="U939" s="25"/>
      <c r="V939" s="25"/>
      <c r="W939" s="25"/>
      <c r="Z939" s="208"/>
    </row>
    <row r="940" spans="16:26" ht="13.8">
      <c r="P940" s="25"/>
      <c r="Q940" s="25"/>
      <c r="R940" s="25"/>
      <c r="S940" s="25"/>
      <c r="T940" s="25"/>
      <c r="U940" s="25"/>
      <c r="V940" s="25"/>
      <c r="W940" s="25"/>
      <c r="Z940" s="208"/>
    </row>
    <row r="941" spans="16:26" ht="13.8">
      <c r="P941" s="25"/>
      <c r="Q941" s="25"/>
      <c r="R941" s="25"/>
      <c r="S941" s="25"/>
      <c r="T941" s="25"/>
      <c r="U941" s="25"/>
      <c r="V941" s="25"/>
      <c r="W941" s="25"/>
      <c r="Z941" s="208"/>
    </row>
    <row r="942" spans="16:26" ht="13.8">
      <c r="P942" s="25"/>
      <c r="Q942" s="25"/>
      <c r="R942" s="25"/>
      <c r="S942" s="25"/>
      <c r="T942" s="25"/>
      <c r="U942" s="25"/>
      <c r="V942" s="25"/>
      <c r="W942" s="25"/>
      <c r="Z942" s="208"/>
    </row>
    <row r="943" spans="16:26" ht="13.8">
      <c r="P943" s="25"/>
      <c r="Q943" s="25"/>
      <c r="R943" s="25"/>
      <c r="S943" s="25"/>
      <c r="T943" s="25"/>
      <c r="U943" s="25"/>
      <c r="V943" s="25"/>
      <c r="W943" s="25"/>
      <c r="Z943" s="208"/>
    </row>
    <row r="944" spans="16:26" ht="13.8">
      <c r="P944" s="25"/>
      <c r="Q944" s="25"/>
      <c r="R944" s="25"/>
      <c r="S944" s="25"/>
      <c r="T944" s="25"/>
      <c r="U944" s="25"/>
      <c r="V944" s="25"/>
      <c r="W944" s="25"/>
      <c r="Z944" s="208"/>
    </row>
    <row r="945" spans="16:26" ht="13.8">
      <c r="P945" s="25"/>
      <c r="Q945" s="25"/>
      <c r="R945" s="25"/>
      <c r="S945" s="25"/>
      <c r="T945" s="25"/>
      <c r="U945" s="25"/>
      <c r="V945" s="25"/>
      <c r="W945" s="25"/>
      <c r="Z945" s="208"/>
    </row>
    <row r="946" spans="16:26" ht="13.8">
      <c r="P946" s="25"/>
      <c r="Q946" s="25"/>
      <c r="R946" s="25"/>
      <c r="S946" s="25"/>
      <c r="T946" s="25"/>
      <c r="U946" s="25"/>
      <c r="V946" s="25"/>
      <c r="W946" s="25"/>
      <c r="Z946" s="208"/>
    </row>
    <row r="947" spans="16:26" ht="13.8">
      <c r="P947" s="25"/>
      <c r="Q947" s="25"/>
      <c r="R947" s="25"/>
      <c r="S947" s="25"/>
      <c r="T947" s="25"/>
      <c r="U947" s="25"/>
      <c r="V947" s="25"/>
      <c r="W947" s="25"/>
      <c r="Z947" s="208"/>
    </row>
    <row r="948" spans="16:26" ht="13.8">
      <c r="P948" s="25"/>
      <c r="Q948" s="25"/>
      <c r="R948" s="25"/>
      <c r="S948" s="25"/>
      <c r="T948" s="25"/>
      <c r="U948" s="25"/>
      <c r="V948" s="25"/>
      <c r="W948" s="25"/>
      <c r="Z948" s="208"/>
    </row>
    <row r="949" spans="16:26" ht="13.8">
      <c r="P949" s="25"/>
      <c r="Q949" s="25"/>
      <c r="R949" s="25"/>
      <c r="S949" s="25"/>
      <c r="T949" s="25"/>
      <c r="U949" s="25"/>
      <c r="V949" s="25"/>
      <c r="W949" s="25"/>
      <c r="Z949" s="208"/>
    </row>
    <row r="950" spans="16:26" ht="13.8">
      <c r="P950" s="25"/>
      <c r="Q950" s="25"/>
      <c r="R950" s="25"/>
      <c r="S950" s="25"/>
      <c r="T950" s="25"/>
      <c r="U950" s="25"/>
      <c r="V950" s="25"/>
      <c r="W950" s="25"/>
      <c r="Z950" s="208"/>
    </row>
    <row r="951" spans="16:26" ht="13.8">
      <c r="P951" s="25"/>
      <c r="Q951" s="25"/>
      <c r="R951" s="25"/>
      <c r="S951" s="25"/>
      <c r="T951" s="25"/>
      <c r="U951" s="25"/>
      <c r="V951" s="25"/>
      <c r="W951" s="25"/>
      <c r="Z951" s="208"/>
    </row>
    <row r="952" spans="16:26" ht="13.8">
      <c r="P952" s="25"/>
      <c r="Q952" s="25"/>
      <c r="R952" s="25"/>
      <c r="S952" s="25"/>
      <c r="T952" s="25"/>
      <c r="U952" s="25"/>
      <c r="V952" s="25"/>
      <c r="W952" s="25"/>
      <c r="Z952" s="208"/>
    </row>
    <row r="953" spans="16:26" ht="13.8">
      <c r="P953" s="25"/>
      <c r="Q953" s="25"/>
      <c r="R953" s="25"/>
      <c r="S953" s="25"/>
      <c r="T953" s="25"/>
      <c r="U953" s="25"/>
      <c r="V953" s="25"/>
      <c r="W953" s="25"/>
      <c r="Z953" s="208"/>
    </row>
    <row r="954" spans="16:26" ht="13.8">
      <c r="P954" s="25"/>
      <c r="Q954" s="25"/>
      <c r="R954" s="25"/>
      <c r="S954" s="25"/>
      <c r="T954" s="25"/>
      <c r="U954" s="25"/>
      <c r="V954" s="25"/>
      <c r="W954" s="25"/>
      <c r="Z954" s="208"/>
    </row>
    <row r="955" spans="16:26" ht="13.8">
      <c r="P955" s="25"/>
      <c r="Q955" s="25"/>
      <c r="R955" s="25"/>
      <c r="S955" s="25"/>
      <c r="T955" s="25"/>
      <c r="U955" s="25"/>
      <c r="V955" s="25"/>
      <c r="W955" s="25"/>
      <c r="Z955" s="208"/>
    </row>
    <row r="956" spans="16:26" ht="13.8">
      <c r="P956" s="25"/>
      <c r="Q956" s="25"/>
      <c r="R956" s="25"/>
      <c r="S956" s="25"/>
      <c r="T956" s="25"/>
      <c r="U956" s="25"/>
      <c r="V956" s="25"/>
      <c r="W956" s="25"/>
      <c r="Z956" s="208"/>
    </row>
    <row r="957" spans="16:26" ht="13.8">
      <c r="P957" s="25"/>
      <c r="Q957" s="25"/>
      <c r="R957" s="25"/>
      <c r="S957" s="25"/>
      <c r="T957" s="25"/>
      <c r="U957" s="25"/>
      <c r="V957" s="25"/>
      <c r="W957" s="25"/>
      <c r="Z957" s="208"/>
    </row>
    <row r="958" spans="16:26" ht="13.8">
      <c r="P958" s="25"/>
      <c r="Q958" s="25"/>
      <c r="R958" s="25"/>
      <c r="S958" s="25"/>
      <c r="T958" s="25"/>
      <c r="U958" s="25"/>
      <c r="V958" s="25"/>
      <c r="W958" s="25"/>
      <c r="Z958" s="208"/>
    </row>
    <row r="959" spans="16:26" ht="13.8">
      <c r="P959" s="25"/>
      <c r="Q959" s="25"/>
      <c r="R959" s="25"/>
      <c r="S959" s="25"/>
      <c r="T959" s="25"/>
      <c r="U959" s="25"/>
      <c r="V959" s="25"/>
      <c r="W959" s="25"/>
      <c r="Z959" s="208"/>
    </row>
    <row r="960" spans="16:26" ht="13.8">
      <c r="P960" s="25"/>
      <c r="Q960" s="25"/>
      <c r="R960" s="25"/>
      <c r="S960" s="25"/>
      <c r="T960" s="25"/>
      <c r="U960" s="25"/>
      <c r="V960" s="25"/>
      <c r="W960" s="25"/>
      <c r="Z960" s="208"/>
    </row>
    <row r="961" spans="16:26" ht="13.8">
      <c r="P961" s="25"/>
      <c r="Q961" s="25"/>
      <c r="R961" s="25"/>
      <c r="S961" s="25"/>
      <c r="T961" s="25"/>
      <c r="U961" s="25"/>
      <c r="V961" s="25"/>
      <c r="W961" s="25"/>
      <c r="Z961" s="208"/>
    </row>
    <row r="962" spans="16:26" ht="13.8">
      <c r="P962" s="25"/>
      <c r="Q962" s="25"/>
      <c r="R962" s="25"/>
      <c r="S962" s="25"/>
      <c r="T962" s="25"/>
      <c r="U962" s="25"/>
      <c r="V962" s="25"/>
      <c r="W962" s="25"/>
      <c r="Z962" s="208"/>
    </row>
    <row r="963" spans="16:26" ht="13.8">
      <c r="P963" s="25"/>
      <c r="Q963" s="25"/>
      <c r="R963" s="25"/>
      <c r="S963" s="25"/>
      <c r="T963" s="25"/>
      <c r="U963" s="25"/>
      <c r="V963" s="25"/>
      <c r="W963" s="25"/>
      <c r="Z963" s="208"/>
    </row>
    <row r="964" spans="16:26" ht="13.8">
      <c r="P964" s="25"/>
      <c r="Q964" s="25"/>
      <c r="R964" s="25"/>
      <c r="S964" s="25"/>
      <c r="T964" s="25"/>
      <c r="U964" s="25"/>
      <c r="V964" s="25"/>
      <c r="W964" s="25"/>
      <c r="Z964" s="208"/>
    </row>
    <row r="965" spans="16:26" ht="13.8">
      <c r="P965" s="25"/>
      <c r="Q965" s="25"/>
      <c r="R965" s="25"/>
      <c r="S965" s="25"/>
      <c r="T965" s="25"/>
      <c r="U965" s="25"/>
      <c r="V965" s="25"/>
      <c r="W965" s="25"/>
      <c r="Z965" s="208"/>
    </row>
    <row r="966" spans="16:26" ht="13.8">
      <c r="P966" s="25"/>
      <c r="Q966" s="25"/>
      <c r="R966" s="25"/>
      <c r="S966" s="25"/>
      <c r="T966" s="25"/>
      <c r="U966" s="25"/>
      <c r="V966" s="25"/>
      <c r="W966" s="25"/>
      <c r="Z966" s="208"/>
    </row>
    <row r="967" spans="16:26" ht="13.8">
      <c r="P967" s="25"/>
      <c r="Q967" s="25"/>
      <c r="R967" s="25"/>
      <c r="S967" s="25"/>
      <c r="T967" s="25"/>
      <c r="U967" s="25"/>
      <c r="V967" s="25"/>
      <c r="W967" s="25"/>
      <c r="Z967" s="208"/>
    </row>
    <row r="968" spans="16:26" ht="13.8">
      <c r="P968" s="25"/>
      <c r="Q968" s="25"/>
      <c r="R968" s="25"/>
      <c r="S968" s="25"/>
      <c r="T968" s="25"/>
      <c r="U968" s="25"/>
      <c r="V968" s="25"/>
      <c r="W968" s="25"/>
      <c r="Z968" s="208"/>
    </row>
    <row r="969" spans="16:26" ht="13.8">
      <c r="P969" s="25"/>
      <c r="Q969" s="25"/>
      <c r="R969" s="25"/>
      <c r="S969" s="25"/>
      <c r="T969" s="25"/>
      <c r="U969" s="25"/>
      <c r="V969" s="25"/>
      <c r="W969" s="25"/>
      <c r="Z969" s="208"/>
    </row>
    <row r="970" spans="16:26" ht="13.8">
      <c r="P970" s="25"/>
      <c r="Q970" s="25"/>
      <c r="R970" s="25"/>
      <c r="S970" s="25"/>
      <c r="T970" s="25"/>
      <c r="U970" s="25"/>
      <c r="V970" s="25"/>
      <c r="W970" s="25"/>
      <c r="Z970" s="208"/>
    </row>
    <row r="971" spans="16:26" ht="13.8">
      <c r="P971" s="25"/>
      <c r="Q971" s="25"/>
      <c r="R971" s="25"/>
      <c r="S971" s="25"/>
      <c r="T971" s="25"/>
      <c r="U971" s="25"/>
      <c r="V971" s="25"/>
      <c r="W971" s="25"/>
      <c r="Z971" s="208"/>
    </row>
    <row r="972" spans="16:26" ht="13.8">
      <c r="P972" s="25"/>
      <c r="Q972" s="25"/>
      <c r="R972" s="25"/>
      <c r="S972" s="25"/>
      <c r="T972" s="25"/>
      <c r="U972" s="25"/>
      <c r="V972" s="25"/>
      <c r="W972" s="25"/>
      <c r="Z972" s="208"/>
    </row>
    <row r="973" spans="16:26" ht="13.8">
      <c r="P973" s="25"/>
      <c r="Q973" s="25"/>
      <c r="R973" s="25"/>
      <c r="S973" s="25"/>
      <c r="T973" s="25"/>
      <c r="U973" s="25"/>
      <c r="V973" s="25"/>
      <c r="W973" s="25"/>
      <c r="Z973" s="208"/>
    </row>
    <row r="974" spans="16:26" ht="13.8">
      <c r="P974" s="25"/>
      <c r="Q974" s="25"/>
      <c r="R974" s="25"/>
      <c r="S974" s="25"/>
      <c r="T974" s="25"/>
      <c r="U974" s="25"/>
      <c r="V974" s="25"/>
      <c r="W974" s="25"/>
      <c r="Z974" s="208"/>
    </row>
    <row r="975" spans="16:26" ht="13.8">
      <c r="P975" s="25"/>
      <c r="Q975" s="25"/>
      <c r="R975" s="25"/>
      <c r="S975" s="25"/>
      <c r="T975" s="25"/>
      <c r="U975" s="25"/>
      <c r="V975" s="25"/>
      <c r="W975" s="25"/>
      <c r="Z975" s="208"/>
    </row>
    <row r="976" spans="16:26" ht="13.8">
      <c r="P976" s="25"/>
      <c r="Q976" s="25"/>
      <c r="R976" s="25"/>
      <c r="S976" s="25"/>
      <c r="T976" s="25"/>
      <c r="U976" s="25"/>
      <c r="V976" s="25"/>
      <c r="W976" s="25"/>
      <c r="Z976" s="208"/>
    </row>
    <row r="977" spans="16:26" ht="13.8">
      <c r="P977" s="25"/>
      <c r="Q977" s="25"/>
      <c r="R977" s="25"/>
      <c r="S977" s="25"/>
      <c r="T977" s="25"/>
      <c r="U977" s="25"/>
      <c r="V977" s="25"/>
      <c r="W977" s="25"/>
      <c r="Z977" s="208"/>
    </row>
    <row r="978" spans="16:26" ht="13.8">
      <c r="P978" s="25"/>
      <c r="Q978" s="25"/>
      <c r="R978" s="25"/>
      <c r="S978" s="25"/>
      <c r="T978" s="25"/>
      <c r="U978" s="25"/>
      <c r="V978" s="25"/>
      <c r="W978" s="25"/>
      <c r="Z978" s="208"/>
    </row>
    <row r="979" spans="16:26" ht="13.8">
      <c r="P979" s="25"/>
      <c r="Q979" s="25"/>
      <c r="R979" s="25"/>
      <c r="S979" s="25"/>
      <c r="T979" s="25"/>
      <c r="U979" s="25"/>
      <c r="V979" s="25"/>
      <c r="W979" s="25"/>
      <c r="Z979" s="208"/>
    </row>
    <row r="980" spans="16:26" ht="13.8">
      <c r="P980" s="25"/>
      <c r="Q980" s="25"/>
      <c r="R980" s="25"/>
      <c r="S980" s="25"/>
      <c r="T980" s="25"/>
      <c r="U980" s="25"/>
      <c r="V980" s="25"/>
      <c r="W980" s="25"/>
      <c r="Z980" s="208"/>
    </row>
    <row r="981" spans="16:26" ht="13.8">
      <c r="P981" s="25"/>
      <c r="Q981" s="25"/>
      <c r="R981" s="25"/>
      <c r="S981" s="25"/>
      <c r="T981" s="25"/>
      <c r="U981" s="25"/>
      <c r="V981" s="25"/>
      <c r="W981" s="25"/>
      <c r="Z981" s="208"/>
    </row>
    <row r="982" spans="16:26" ht="13.8">
      <c r="P982" s="25"/>
      <c r="Q982" s="25"/>
      <c r="R982" s="25"/>
      <c r="S982" s="25"/>
      <c r="T982" s="25"/>
      <c r="U982" s="25"/>
      <c r="V982" s="25"/>
      <c r="W982" s="25"/>
      <c r="Z982" s="208"/>
    </row>
    <row r="983" spans="16:26" ht="13.8">
      <c r="P983" s="25"/>
      <c r="Q983" s="25"/>
      <c r="R983" s="25"/>
      <c r="S983" s="25"/>
      <c r="T983" s="25"/>
      <c r="U983" s="25"/>
      <c r="V983" s="25"/>
      <c r="W983" s="25"/>
      <c r="Z983" s="208"/>
    </row>
    <row r="984" spans="16:26" ht="13.8">
      <c r="P984" s="25"/>
      <c r="Q984" s="25"/>
      <c r="R984" s="25"/>
      <c r="S984" s="25"/>
      <c r="T984" s="25"/>
      <c r="U984" s="25"/>
      <c r="V984" s="25"/>
      <c r="W984" s="25"/>
      <c r="Z984" s="208"/>
    </row>
    <row r="985" spans="16:26" ht="13.8">
      <c r="P985" s="25"/>
      <c r="Q985" s="25"/>
      <c r="R985" s="25"/>
      <c r="S985" s="25"/>
      <c r="T985" s="25"/>
      <c r="U985" s="25"/>
      <c r="V985" s="25"/>
      <c r="W985" s="25"/>
      <c r="Z985" s="208"/>
    </row>
    <row r="986" spans="16:26" ht="13.8">
      <c r="P986" s="25"/>
      <c r="Q986" s="25"/>
      <c r="R986" s="25"/>
      <c r="S986" s="25"/>
      <c r="T986" s="25"/>
      <c r="U986" s="25"/>
      <c r="V986" s="25"/>
      <c r="W986" s="25"/>
      <c r="Z986" s="208"/>
    </row>
    <row r="987" spans="16:26" ht="13.8">
      <c r="P987" s="25"/>
      <c r="Q987" s="25"/>
      <c r="R987" s="25"/>
      <c r="S987" s="25"/>
      <c r="T987" s="25"/>
      <c r="U987" s="25"/>
      <c r="V987" s="25"/>
      <c r="W987" s="25"/>
      <c r="Z987" s="208"/>
    </row>
    <row r="988" spans="16:26" ht="13.8">
      <c r="P988" s="25"/>
      <c r="Q988" s="25"/>
      <c r="R988" s="25"/>
      <c r="S988" s="25"/>
      <c r="T988" s="25"/>
      <c r="U988" s="25"/>
      <c r="V988" s="25"/>
      <c r="W988" s="25"/>
      <c r="Z988" s="208"/>
    </row>
    <row r="989" spans="16:26" ht="13.8">
      <c r="P989" s="25"/>
      <c r="Q989" s="25"/>
      <c r="R989" s="25"/>
      <c r="S989" s="25"/>
      <c r="T989" s="25"/>
      <c r="U989" s="25"/>
      <c r="V989" s="25"/>
      <c r="W989" s="25"/>
      <c r="Z989" s="208"/>
    </row>
    <row r="990" spans="16:26" ht="13.8">
      <c r="P990" s="25"/>
      <c r="Q990" s="25"/>
      <c r="R990" s="25"/>
      <c r="S990" s="25"/>
      <c r="T990" s="25"/>
      <c r="U990" s="25"/>
      <c r="V990" s="25"/>
      <c r="W990" s="25"/>
      <c r="Z990" s="208"/>
    </row>
    <row r="991" spans="16:26" ht="13.8">
      <c r="P991" s="25"/>
      <c r="Q991" s="25"/>
      <c r="R991" s="25"/>
      <c r="S991" s="25"/>
      <c r="T991" s="25"/>
      <c r="U991" s="25"/>
      <c r="V991" s="25"/>
      <c r="W991" s="25"/>
      <c r="Z991" s="208"/>
    </row>
    <row r="992" spans="16:26" ht="13.8">
      <c r="P992" s="25"/>
      <c r="Q992" s="25"/>
      <c r="R992" s="25"/>
      <c r="S992" s="25"/>
      <c r="T992" s="25"/>
      <c r="U992" s="25"/>
      <c r="V992" s="25"/>
      <c r="W992" s="25"/>
      <c r="Z992" s="208"/>
    </row>
    <row r="993" spans="16:26" ht="13.8">
      <c r="P993" s="25"/>
      <c r="Q993" s="25"/>
      <c r="R993" s="25"/>
      <c r="S993" s="25"/>
      <c r="T993" s="25"/>
      <c r="U993" s="25"/>
      <c r="V993" s="25"/>
      <c r="W993" s="25"/>
      <c r="Z993" s="208"/>
    </row>
    <row r="994" spans="16:26" ht="13.8">
      <c r="P994" s="25"/>
      <c r="Q994" s="25"/>
      <c r="R994" s="25"/>
      <c r="S994" s="25"/>
      <c r="T994" s="25"/>
      <c r="U994" s="25"/>
      <c r="V994" s="25"/>
      <c r="W994" s="25"/>
      <c r="Z994" s="208"/>
    </row>
    <row r="995" spans="16:26" ht="13.8">
      <c r="P995" s="25"/>
      <c r="Q995" s="25"/>
      <c r="R995" s="25"/>
      <c r="S995" s="25"/>
      <c r="T995" s="25"/>
      <c r="U995" s="25"/>
      <c r="V995" s="25"/>
      <c r="W995" s="25"/>
      <c r="Z995" s="208"/>
    </row>
    <row r="996" spans="16:26" ht="13.8">
      <c r="P996" s="25"/>
      <c r="Q996" s="25"/>
      <c r="R996" s="25"/>
      <c r="S996" s="25"/>
      <c r="T996" s="25"/>
      <c r="U996" s="25"/>
      <c r="V996" s="25"/>
      <c r="W996" s="25"/>
      <c r="Z996" s="208"/>
    </row>
    <row r="997" spans="16:26" ht="13.8">
      <c r="P997" s="25"/>
      <c r="Q997" s="25"/>
      <c r="R997" s="25"/>
      <c r="S997" s="25"/>
      <c r="T997" s="25"/>
      <c r="U997" s="25"/>
      <c r="V997" s="25"/>
      <c r="W997" s="25"/>
      <c r="Z997" s="208"/>
    </row>
    <row r="998" spans="16:26" ht="13.8">
      <c r="P998" s="25"/>
      <c r="Q998" s="25"/>
      <c r="R998" s="25"/>
      <c r="S998" s="25"/>
      <c r="T998" s="25"/>
      <c r="U998" s="25"/>
      <c r="V998" s="25"/>
      <c r="W998" s="25"/>
      <c r="Z998" s="208"/>
    </row>
    <row r="999" spans="16:26" ht="13.8">
      <c r="P999" s="25"/>
      <c r="Q999" s="25"/>
      <c r="R999" s="25"/>
      <c r="S999" s="25"/>
      <c r="T999" s="25"/>
      <c r="U999" s="25"/>
      <c r="V999" s="25"/>
      <c r="W999" s="25"/>
      <c r="Z999" s="208"/>
    </row>
    <row r="1000" spans="16:26" ht="13.8">
      <c r="P1000" s="25"/>
      <c r="Q1000" s="25"/>
      <c r="R1000" s="25"/>
      <c r="S1000" s="25"/>
      <c r="T1000" s="25"/>
      <c r="U1000" s="25"/>
      <c r="V1000" s="25"/>
      <c r="W1000" s="25"/>
      <c r="Z1000" s="208"/>
    </row>
  </sheetData>
  <mergeCells count="16">
    <mergeCell ref="AD2:AE2"/>
    <mergeCell ref="AF2:AG2"/>
    <mergeCell ref="AO15:AP15"/>
    <mergeCell ref="AQ15:AR15"/>
    <mergeCell ref="AB2:AC2"/>
    <mergeCell ref="AA15:AB15"/>
    <mergeCell ref="AC15:AD15"/>
    <mergeCell ref="AE15:AF15"/>
    <mergeCell ref="AG15:AH15"/>
    <mergeCell ref="AK15:AL15"/>
    <mergeCell ref="AM15:AN15"/>
    <mergeCell ref="P2:Q2"/>
    <mergeCell ref="R2:S2"/>
    <mergeCell ref="T2:U2"/>
    <mergeCell ref="V2:W2"/>
    <mergeCell ref="Z2:AA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Z602"/>
  <sheetViews>
    <sheetView showGridLines="0" topLeftCell="I1" workbookViewId="0">
      <selection activeCell="N5" sqref="N5"/>
    </sheetView>
  </sheetViews>
  <sheetFormatPr defaultColWidth="14.44140625" defaultRowHeight="15.75" customHeight="1"/>
  <cols>
    <col min="1" max="1" width="35.109375" customWidth="1"/>
    <col min="2" max="2" width="18.33203125" customWidth="1"/>
    <col min="11" max="11" width="22.88671875" customWidth="1"/>
    <col min="12" max="12" width="17.44140625" customWidth="1"/>
  </cols>
  <sheetData>
    <row r="1" spans="1:26" ht="15.75" customHeight="1">
      <c r="A1" s="123" t="s">
        <v>7</v>
      </c>
      <c r="B1" s="123" t="s">
        <v>2513</v>
      </c>
      <c r="C1" s="123" t="s">
        <v>2530</v>
      </c>
      <c r="D1" s="123" t="s">
        <v>2531</v>
      </c>
      <c r="E1" s="123"/>
      <c r="F1" s="123"/>
      <c r="G1" s="123"/>
      <c r="H1" s="219" t="s">
        <v>2587</v>
      </c>
      <c r="I1" s="219" t="s">
        <v>2588</v>
      </c>
      <c r="J1" s="123"/>
      <c r="K1" s="79" t="s">
        <v>66</v>
      </c>
      <c r="L1" s="219" t="s">
        <v>2587</v>
      </c>
      <c r="M1" s="219" t="s">
        <v>2588</v>
      </c>
      <c r="N1" s="219"/>
      <c r="O1" s="123"/>
      <c r="P1" s="123"/>
      <c r="Q1" s="123"/>
      <c r="R1" s="123"/>
      <c r="S1" s="123"/>
      <c r="T1" s="123"/>
      <c r="U1" s="123"/>
      <c r="V1" s="123"/>
      <c r="W1" s="123"/>
      <c r="X1" s="123"/>
      <c r="Y1" s="123"/>
      <c r="Z1" s="123"/>
    </row>
    <row r="2" spans="1:26" ht="15.75" customHeight="1">
      <c r="A2" s="9" t="s">
        <v>2532</v>
      </c>
      <c r="B2" s="9"/>
      <c r="C2" s="9">
        <v>1.0640000000000001</v>
      </c>
      <c r="D2" s="9">
        <v>0.83100000000000018</v>
      </c>
      <c r="F2" s="9" t="s">
        <v>2532</v>
      </c>
      <c r="H2" s="9">
        <v>1.0640000000000001</v>
      </c>
      <c r="I2" s="9">
        <v>0.83100000000000018</v>
      </c>
      <c r="K2" s="7" t="s">
        <v>59</v>
      </c>
      <c r="L2" s="25">
        <f>SUMIF($B$62:$B$600,$K2,F$62:F$600)/COUNTIF($B$62:$B$600,$K2)</f>
        <v>2.8704611710201372E-3</v>
      </c>
      <c r="M2" s="25">
        <f>SUMIF($B$62:$B$600,$K2,G$62:G$600)/COUNTIF($B$62:$B$600,$K2)</f>
        <v>3.1123123296150053E-3</v>
      </c>
      <c r="N2" s="259"/>
    </row>
    <row r="3" spans="1:26" ht="15.75" customHeight="1">
      <c r="A3" s="9" t="s">
        <v>2534</v>
      </c>
      <c r="B3" s="9"/>
      <c r="C3" s="9">
        <v>2.2789999999999995</v>
      </c>
      <c r="D3" s="9">
        <v>5.2759999999999998</v>
      </c>
      <c r="F3" s="9" t="s">
        <v>2534</v>
      </c>
      <c r="H3" s="9">
        <v>2.2789999999999995</v>
      </c>
      <c r="I3" s="9">
        <v>5.2759999999999998</v>
      </c>
      <c r="K3" s="7" t="s">
        <v>58</v>
      </c>
      <c r="L3" s="25">
        <f t="shared" ref="L3:L10" si="0">SUMIF($B$62:$B$600,$K3,F$62:F$600)/COUNTIF($B$62:$B$600,$K3)</f>
        <v>0.16887119738183051</v>
      </c>
      <c r="M3" s="25">
        <f t="shared" ref="M3:M10" si="1">SUMIF($B$62:$B$600,$K3,G$62:G$600)/COUNTIF($B$62:$B$600,$K3)</f>
        <v>0.15440608325725425</v>
      </c>
    </row>
    <row r="4" spans="1:26" ht="15.75" customHeight="1">
      <c r="A4" s="9" t="s">
        <v>2535</v>
      </c>
      <c r="B4" s="9"/>
      <c r="C4" s="9">
        <v>0.11900000000000001</v>
      </c>
      <c r="D4" s="9">
        <v>0.27800000000000002</v>
      </c>
      <c r="F4" s="9" t="s">
        <v>2535</v>
      </c>
      <c r="H4" s="9">
        <v>0.11900000000000001</v>
      </c>
      <c r="I4" s="9">
        <v>0.27800000000000002</v>
      </c>
      <c r="K4" s="7" t="s">
        <v>57</v>
      </c>
      <c r="L4" s="25">
        <f t="shared" si="0"/>
        <v>0.24943432378054628</v>
      </c>
      <c r="M4" s="25">
        <f t="shared" si="1"/>
        <v>0.2591806729393013</v>
      </c>
    </row>
    <row r="5" spans="1:26" ht="15.75" customHeight="1">
      <c r="A5" s="9" t="s">
        <v>2536</v>
      </c>
      <c r="B5" s="9"/>
      <c r="C5" s="9">
        <v>0.95300000000000007</v>
      </c>
      <c r="D5" s="9">
        <v>1.0350000000000001</v>
      </c>
      <c r="F5" s="9" t="s">
        <v>2536</v>
      </c>
      <c r="H5" s="9">
        <v>0.95300000000000007</v>
      </c>
      <c r="I5" s="9">
        <v>1.0350000000000001</v>
      </c>
      <c r="K5" s="7" t="s">
        <v>61</v>
      </c>
      <c r="L5" s="25">
        <f t="shared" si="0"/>
        <v>0.16709925231000985</v>
      </c>
      <c r="M5" s="25">
        <f t="shared" si="1"/>
        <v>0.16372516817172386</v>
      </c>
    </row>
    <row r="6" spans="1:26" ht="15.75" customHeight="1">
      <c r="A6" s="9" t="s">
        <v>2537</v>
      </c>
      <c r="B6" s="9"/>
      <c r="C6" s="9">
        <v>1.518</v>
      </c>
      <c r="D6" s="9">
        <v>1.9670000000000001</v>
      </c>
      <c r="F6" s="9" t="s">
        <v>2537</v>
      </c>
      <c r="H6" s="9">
        <v>1.518</v>
      </c>
      <c r="I6" s="9">
        <v>1.9670000000000001</v>
      </c>
      <c r="K6" s="7" t="s">
        <v>60</v>
      </c>
      <c r="L6" s="25">
        <f t="shared" si="0"/>
        <v>1.8951484757675687E-2</v>
      </c>
      <c r="M6" s="25">
        <f t="shared" si="1"/>
        <v>9.5084641654450842E-3</v>
      </c>
    </row>
    <row r="7" spans="1:26" ht="15.75" customHeight="1">
      <c r="A7" s="9" t="s">
        <v>2538</v>
      </c>
      <c r="B7" s="9"/>
      <c r="C7" s="9">
        <v>2.6159999999999997</v>
      </c>
      <c r="D7" s="9">
        <v>2.2509999999999999</v>
      </c>
      <c r="F7" s="9" t="s">
        <v>2538</v>
      </c>
      <c r="H7" s="9">
        <v>2.6159999999999997</v>
      </c>
      <c r="I7" s="9">
        <v>2.2509999999999999</v>
      </c>
      <c r="K7" s="7" t="s">
        <v>56</v>
      </c>
      <c r="L7" s="25">
        <f t="shared" si="0"/>
        <v>4.7932133880429689E-2</v>
      </c>
      <c r="M7" s="25">
        <f t="shared" si="1"/>
        <v>3.1854730438258413E-2</v>
      </c>
    </row>
    <row r="8" spans="1:26" ht="15.75" customHeight="1">
      <c r="A8" s="9" t="s">
        <v>2539</v>
      </c>
      <c r="B8" s="9"/>
      <c r="C8" s="9">
        <v>7.9000000000000001E-2</v>
      </c>
      <c r="D8" s="9">
        <v>7.5000000000000011E-2</v>
      </c>
      <c r="F8" s="9" t="s">
        <v>2539</v>
      </c>
      <c r="H8" s="9">
        <v>7.9000000000000001E-2</v>
      </c>
      <c r="I8" s="9">
        <v>7.5000000000000011E-2</v>
      </c>
      <c r="K8" s="7" t="s">
        <v>54</v>
      </c>
      <c r="L8" s="25">
        <f t="shared" si="0"/>
        <v>0.17877943541005142</v>
      </c>
      <c r="M8" s="25">
        <f t="shared" si="1"/>
        <v>0.24084049866472682</v>
      </c>
    </row>
    <row r="9" spans="1:26" ht="15.75" customHeight="1">
      <c r="A9" s="9" t="s">
        <v>2540</v>
      </c>
      <c r="B9" s="9"/>
      <c r="C9" s="9">
        <v>3.0859999999999999</v>
      </c>
      <c r="D9" s="9">
        <v>13.703999999999999</v>
      </c>
      <c r="F9" s="9" t="s">
        <v>2540</v>
      </c>
      <c r="H9" s="9">
        <v>3.0859999999999999</v>
      </c>
      <c r="I9" s="9">
        <v>13.703999999999999</v>
      </c>
      <c r="K9" s="7" t="s">
        <v>55</v>
      </c>
      <c r="L9" s="25">
        <f t="shared" si="0"/>
        <v>8.5321523310217154E-2</v>
      </c>
      <c r="M9" s="25">
        <f t="shared" si="1"/>
        <v>0.10145208687178825</v>
      </c>
    </row>
    <row r="10" spans="1:26" ht="15.75" customHeight="1">
      <c r="A10" s="9" t="s">
        <v>2541</v>
      </c>
      <c r="B10" s="9"/>
      <c r="C10" s="9">
        <v>3.0000000000000001E-3</v>
      </c>
      <c r="D10" s="9">
        <v>7.0000000000000001E-3</v>
      </c>
      <c r="F10" s="9" t="s">
        <v>2541</v>
      </c>
      <c r="H10" s="9">
        <v>3.0000000000000001E-3</v>
      </c>
      <c r="I10" s="9">
        <v>7.0000000000000001E-3</v>
      </c>
      <c r="K10" s="7" t="s">
        <v>53</v>
      </c>
      <c r="L10" s="25">
        <f t="shared" si="0"/>
        <v>8.0740187998219137E-2</v>
      </c>
      <c r="M10" s="25">
        <f t="shared" si="1"/>
        <v>3.5919983161886909E-2</v>
      </c>
    </row>
    <row r="11" spans="1:26" ht="15.75" customHeight="1">
      <c r="A11" s="9" t="s">
        <v>2542</v>
      </c>
      <c r="B11" s="9"/>
      <c r="C11" s="9">
        <v>1.7999999999999999E-2</v>
      </c>
      <c r="D11" s="9">
        <v>5.3999999999999999E-2</v>
      </c>
      <c r="F11" s="9" t="s">
        <v>2542</v>
      </c>
      <c r="H11" s="9">
        <v>1.7999999999999999E-2</v>
      </c>
      <c r="I11" s="9">
        <v>5.3999999999999999E-2</v>
      </c>
    </row>
    <row r="12" spans="1:26" ht="15.75" customHeight="1">
      <c r="A12" s="9" t="s">
        <v>2543</v>
      </c>
      <c r="B12" s="9"/>
      <c r="C12" s="9">
        <v>0.96799999999999997</v>
      </c>
      <c r="D12" s="9">
        <v>1.373</v>
      </c>
      <c r="F12" s="9" t="s">
        <v>2543</v>
      </c>
      <c r="H12" s="9">
        <v>0.96799999999999997</v>
      </c>
      <c r="I12" s="9">
        <v>1.373</v>
      </c>
    </row>
    <row r="13" spans="1:26" ht="15.75" customHeight="1">
      <c r="A13" s="9" t="s">
        <v>2544</v>
      </c>
      <c r="B13" s="9"/>
      <c r="C13" s="9">
        <v>0.7370000000000001</v>
      </c>
      <c r="D13" s="9">
        <v>0.66300000000000003</v>
      </c>
      <c r="F13" s="9" t="s">
        <v>2544</v>
      </c>
      <c r="H13" s="9">
        <v>0.7370000000000001</v>
      </c>
      <c r="I13" s="9">
        <v>0.66300000000000003</v>
      </c>
      <c r="K13" s="79" t="s">
        <v>2589</v>
      </c>
      <c r="M13" s="219" t="s">
        <v>2587</v>
      </c>
      <c r="N13" s="219" t="s">
        <v>2588</v>
      </c>
      <c r="P13" s="79" t="s">
        <v>67</v>
      </c>
      <c r="Q13" s="219" t="s">
        <v>2590</v>
      </c>
      <c r="R13" s="219" t="s">
        <v>2591</v>
      </c>
      <c r="S13" s="219"/>
    </row>
    <row r="14" spans="1:26" ht="15.75" customHeight="1">
      <c r="A14" s="9" t="s">
        <v>2545</v>
      </c>
      <c r="B14" s="9"/>
      <c r="C14" s="9">
        <v>0.93300000000000005</v>
      </c>
      <c r="D14" s="9">
        <v>1.3130000000000002</v>
      </c>
      <c r="F14" s="9" t="s">
        <v>2545</v>
      </c>
      <c r="H14" s="9">
        <v>0.93300000000000005</v>
      </c>
      <c r="I14" s="9">
        <v>1.3130000000000002</v>
      </c>
      <c r="K14" s="7" t="s">
        <v>1</v>
      </c>
      <c r="L14" s="7" t="s">
        <v>59</v>
      </c>
      <c r="M14" s="25">
        <f>F62</f>
        <v>1.8796992481203006E-2</v>
      </c>
      <c r="N14" s="25">
        <f>G62</f>
        <v>2.8880866425992774E-2</v>
      </c>
      <c r="P14" s="7" t="s">
        <v>59</v>
      </c>
      <c r="Q14" s="25">
        <f t="shared" ref="Q14:R14" si="2">AVERAGE(M14,M23,M32,M41,M50)</f>
        <v>5.5418087589765089E-3</v>
      </c>
      <c r="R14" s="25">
        <f t="shared" si="2"/>
        <v>7.6732944822086686E-3</v>
      </c>
    </row>
    <row r="15" spans="1:26" ht="15.75" customHeight="1">
      <c r="A15" s="9" t="s">
        <v>2546</v>
      </c>
      <c r="B15" s="9"/>
      <c r="C15" s="9">
        <v>1.601</v>
      </c>
      <c r="D15" s="9">
        <v>0.94200000000000006</v>
      </c>
      <c r="F15" s="9" t="s">
        <v>2546</v>
      </c>
      <c r="H15" s="9">
        <v>1.601</v>
      </c>
      <c r="I15" s="9">
        <v>0.94200000000000006</v>
      </c>
      <c r="L15" s="7" t="s">
        <v>58</v>
      </c>
      <c r="M15" s="25">
        <f t="shared" ref="M15:M22" si="3">F63</f>
        <v>5.2631578947368418E-2</v>
      </c>
      <c r="N15" s="25">
        <f t="shared" ref="N15:N22" si="4">G63</f>
        <v>5.6558363417569181E-2</v>
      </c>
      <c r="P15" s="7" t="s">
        <v>58</v>
      </c>
      <c r="Q15" s="25">
        <f t="shared" ref="Q15:R15" si="5">AVERAGE(M15,M24,M33,M42,M51)</f>
        <v>3.4505642775685762E-2</v>
      </c>
      <c r="R15" s="25">
        <f t="shared" si="5"/>
        <v>3.8800859515362572E-2</v>
      </c>
    </row>
    <row r="16" spans="1:26" ht="15.75" customHeight="1">
      <c r="A16" s="9" t="s">
        <v>2547</v>
      </c>
      <c r="B16" s="9"/>
      <c r="C16" s="9">
        <v>0.29700000000000004</v>
      </c>
      <c r="D16" s="9">
        <v>0.439</v>
      </c>
      <c r="F16" s="9" t="s">
        <v>2547</v>
      </c>
      <c r="H16" s="9">
        <v>0.29700000000000004</v>
      </c>
      <c r="I16" s="9">
        <v>0.439</v>
      </c>
      <c r="L16" s="7" t="s">
        <v>57</v>
      </c>
      <c r="M16" s="25">
        <f t="shared" si="3"/>
        <v>0.30639097744360899</v>
      </c>
      <c r="N16" s="25">
        <f t="shared" si="4"/>
        <v>0.40072202166064974</v>
      </c>
      <c r="P16" s="7" t="s">
        <v>57</v>
      </c>
      <c r="Q16" s="25">
        <f t="shared" ref="Q16:R16" si="6">AVERAGE(M16,M25,M34,M43,M52)</f>
        <v>0.28730537272812579</v>
      </c>
      <c r="R16" s="25">
        <f t="shared" si="6"/>
        <v>0.33121748519877819</v>
      </c>
    </row>
    <row r="17" spans="1:18" ht="15.75" customHeight="1">
      <c r="A17" s="9" t="s">
        <v>2548</v>
      </c>
      <c r="B17" s="9"/>
      <c r="C17" s="9">
        <v>0.378</v>
      </c>
      <c r="D17" s="9">
        <v>1.3109999999999999</v>
      </c>
      <c r="F17" s="9" t="s">
        <v>2548</v>
      </c>
      <c r="H17" s="9">
        <v>0.378</v>
      </c>
      <c r="I17" s="9">
        <v>1.3109999999999999</v>
      </c>
      <c r="L17" s="7" t="s">
        <v>61</v>
      </c>
      <c r="M17" s="25">
        <f t="shared" si="3"/>
        <v>0.26315789473684209</v>
      </c>
      <c r="N17" s="25">
        <f t="shared" si="4"/>
        <v>0.19735258724428395</v>
      </c>
      <c r="P17" s="7" t="s">
        <v>61</v>
      </c>
      <c r="Q17" s="25">
        <f t="shared" ref="Q17:R17" si="7">AVERAGE(M17,M26,M35,M44,M53)</f>
        <v>0.24288159854780417</v>
      </c>
      <c r="R17" s="25">
        <f t="shared" si="7"/>
        <v>0.24310678454838525</v>
      </c>
    </row>
    <row r="18" spans="1:18" ht="15.75" customHeight="1">
      <c r="A18" s="9" t="s">
        <v>2549</v>
      </c>
      <c r="B18" s="9"/>
      <c r="C18" s="9">
        <v>1.0649999999999999</v>
      </c>
      <c r="D18" s="9">
        <v>2.4750000000000001</v>
      </c>
      <c r="F18" s="9" t="s">
        <v>2549</v>
      </c>
      <c r="H18" s="9">
        <v>1.0649999999999999</v>
      </c>
      <c r="I18" s="9">
        <v>2.4750000000000001</v>
      </c>
      <c r="L18" s="7" t="s">
        <v>60</v>
      </c>
      <c r="M18" s="25">
        <f t="shared" si="3"/>
        <v>2.4436090225563908E-2</v>
      </c>
      <c r="N18" s="25">
        <f t="shared" si="4"/>
        <v>3.12876052948255E-2</v>
      </c>
      <c r="P18" s="7" t="s">
        <v>60</v>
      </c>
      <c r="Q18" s="25">
        <f t="shared" ref="Q18:R18" si="8">AVERAGE(M18,M27,M36,M45,M54)</f>
        <v>2.9599698129980888E-2</v>
      </c>
      <c r="R18" s="25">
        <f t="shared" si="8"/>
        <v>1.7533621803432098E-2</v>
      </c>
    </row>
    <row r="19" spans="1:18" ht="15.75" customHeight="1">
      <c r="A19" s="9" t="s">
        <v>2550</v>
      </c>
      <c r="B19" s="9"/>
      <c r="C19" s="9">
        <v>0.81100000000000005</v>
      </c>
      <c r="D19" s="9">
        <v>1.089</v>
      </c>
      <c r="F19" s="9" t="s">
        <v>2550</v>
      </c>
      <c r="H19" s="9">
        <v>0.81100000000000005</v>
      </c>
      <c r="I19" s="9">
        <v>1.089</v>
      </c>
      <c r="L19" s="7" t="s">
        <v>56</v>
      </c>
      <c r="M19" s="25">
        <f t="shared" si="3"/>
        <v>1.3157894736842105E-2</v>
      </c>
      <c r="N19" s="25">
        <f t="shared" si="4"/>
        <v>1.2033694344163655E-2</v>
      </c>
      <c r="P19" s="7" t="s">
        <v>56</v>
      </c>
      <c r="Q19" s="25">
        <f t="shared" ref="Q19:R19" si="9">AVERAGE(M19,M28,M37,M46,M55)</f>
        <v>1.0589745359205573E-2</v>
      </c>
      <c r="R19" s="25">
        <f t="shared" si="9"/>
        <v>1.2785025896344001E-2</v>
      </c>
    </row>
    <row r="20" spans="1:18" ht="15.75" customHeight="1">
      <c r="A20" s="9" t="s">
        <v>2551</v>
      </c>
      <c r="B20" s="9"/>
      <c r="C20" s="9">
        <v>6.9999999999999993E-2</v>
      </c>
      <c r="D20" s="9">
        <v>0.14800000000000002</v>
      </c>
      <c r="F20" s="9" t="s">
        <v>2551</v>
      </c>
      <c r="H20" s="9">
        <v>6.9999999999999993E-2</v>
      </c>
      <c r="I20" s="9">
        <v>0.14800000000000002</v>
      </c>
      <c r="L20" s="7" t="s">
        <v>54</v>
      </c>
      <c r="M20" s="25">
        <f t="shared" si="3"/>
        <v>4.5112781954887216E-2</v>
      </c>
      <c r="N20" s="25">
        <f t="shared" si="4"/>
        <v>0.16004813477737662</v>
      </c>
      <c r="P20" s="7" t="s">
        <v>54</v>
      </c>
      <c r="Q20" s="25">
        <f t="shared" ref="Q20:R20" si="10">AVERAGE(M20,M29,M38,M47,M56)</f>
        <v>7.119508258965164E-2</v>
      </c>
      <c r="R20" s="25">
        <f t="shared" si="10"/>
        <v>0.17953340586389249</v>
      </c>
    </row>
    <row r="21" spans="1:18" ht="15.75" customHeight="1">
      <c r="A21" s="9" t="s">
        <v>2552</v>
      </c>
      <c r="B21" s="9"/>
      <c r="C21" s="9">
        <v>1.972</v>
      </c>
      <c r="D21" s="9">
        <v>1.113</v>
      </c>
      <c r="F21" s="9" t="s">
        <v>2552</v>
      </c>
      <c r="H21" s="9">
        <v>1.972</v>
      </c>
      <c r="I21" s="9">
        <v>1.113</v>
      </c>
      <c r="L21" s="7" t="s">
        <v>55</v>
      </c>
      <c r="M21" s="25">
        <f t="shared" si="3"/>
        <v>8.0827067669172928E-2</v>
      </c>
      <c r="N21" s="25">
        <f t="shared" si="4"/>
        <v>9.0252707581227415E-2</v>
      </c>
      <c r="P21" s="7" t="s">
        <v>55</v>
      </c>
      <c r="Q21" s="25">
        <f t="shared" ref="Q21:R21" si="11">AVERAGE(M21,M30,M39,M48,M57)</f>
        <v>8.5916855904356229E-2</v>
      </c>
      <c r="R21" s="25">
        <f t="shared" si="11"/>
        <v>0.10879202836521515</v>
      </c>
    </row>
    <row r="22" spans="1:18" ht="15.75" customHeight="1">
      <c r="A22" s="9" t="s">
        <v>2553</v>
      </c>
      <c r="B22" s="9"/>
      <c r="C22" s="9">
        <v>1.4909999999999999</v>
      </c>
      <c r="D22" s="9">
        <v>1.4899999999999998</v>
      </c>
      <c r="F22" s="9" t="s">
        <v>2553</v>
      </c>
      <c r="H22" s="9">
        <v>1.4909999999999999</v>
      </c>
      <c r="I22" s="9">
        <v>1.4899999999999998</v>
      </c>
      <c r="L22" s="7" t="s">
        <v>53</v>
      </c>
      <c r="M22" s="25">
        <f t="shared" si="3"/>
        <v>0.19548872180451127</v>
      </c>
      <c r="N22" s="25">
        <f t="shared" si="4"/>
        <v>2.2864019253910944E-2</v>
      </c>
      <c r="P22" s="7" t="s">
        <v>53</v>
      </c>
      <c r="Q22" s="25">
        <f t="shared" ref="Q22:R22" si="12">AVERAGE(M22,M31,M40,M49,M58)</f>
        <v>0.23246419520621336</v>
      </c>
      <c r="R22" s="25">
        <f t="shared" si="12"/>
        <v>6.0557494326381536E-2</v>
      </c>
    </row>
    <row r="23" spans="1:18" ht="15.75" customHeight="1">
      <c r="A23" s="9" t="s">
        <v>2554</v>
      </c>
      <c r="B23" s="9"/>
      <c r="C23" s="9">
        <v>1.306</v>
      </c>
      <c r="D23" s="9">
        <v>1.6880000000000002</v>
      </c>
      <c r="F23" s="9" t="s">
        <v>2554</v>
      </c>
      <c r="H23" s="9">
        <v>1.306</v>
      </c>
      <c r="I23" s="9">
        <v>1.6880000000000002</v>
      </c>
      <c r="K23" s="220" t="s">
        <v>2</v>
      </c>
      <c r="L23" s="220" t="s">
        <v>59</v>
      </c>
      <c r="M23" s="221">
        <f t="shared" ref="M23:M31" si="13">F162</f>
        <v>6.1983471074380167E-3</v>
      </c>
      <c r="N23" s="221">
        <f t="shared" ref="N23:N31" si="14">G162</f>
        <v>2.1849963583394027E-3</v>
      </c>
    </row>
    <row r="24" spans="1:18" ht="15.75" customHeight="1">
      <c r="A24" s="9" t="s">
        <v>2555</v>
      </c>
      <c r="B24" s="9"/>
      <c r="C24" s="9">
        <v>0.95599999999999996</v>
      </c>
      <c r="D24" s="9">
        <v>0.57599999999999996</v>
      </c>
      <c r="F24" s="9" t="s">
        <v>2555</v>
      </c>
      <c r="H24" s="9">
        <v>0.95599999999999996</v>
      </c>
      <c r="I24" s="9">
        <v>0.57599999999999996</v>
      </c>
      <c r="L24" s="7" t="s">
        <v>58</v>
      </c>
      <c r="M24" s="25">
        <f t="shared" si="13"/>
        <v>6.1983471074380167E-3</v>
      </c>
      <c r="N24" s="25">
        <f t="shared" si="14"/>
        <v>1.6023306627822285E-2</v>
      </c>
    </row>
    <row r="25" spans="1:18" ht="15.75" customHeight="1">
      <c r="A25" s="9" t="s">
        <v>2556</v>
      </c>
      <c r="B25" s="9"/>
      <c r="C25" s="9">
        <v>1.67</v>
      </c>
      <c r="D25" s="9">
        <v>6.8709999999999996</v>
      </c>
      <c r="F25" s="9" t="s">
        <v>2556</v>
      </c>
      <c r="H25" s="9">
        <v>1.67</v>
      </c>
      <c r="I25" s="9">
        <v>6.8709999999999996</v>
      </c>
      <c r="L25" s="7" t="s">
        <v>57</v>
      </c>
      <c r="M25" s="25">
        <f t="shared" si="13"/>
        <v>0.29958677685950413</v>
      </c>
      <c r="N25" s="25">
        <f t="shared" si="14"/>
        <v>0.40203932993445013</v>
      </c>
    </row>
    <row r="26" spans="1:18" ht="15.75" customHeight="1">
      <c r="A26" s="9" t="s">
        <v>2557</v>
      </c>
      <c r="B26" s="9"/>
      <c r="C26" s="9">
        <v>0.23400000000000001</v>
      </c>
      <c r="D26" s="9">
        <v>1.4000000000000002E-2</v>
      </c>
      <c r="F26" s="9" t="s">
        <v>2557</v>
      </c>
      <c r="H26" s="9">
        <v>0.23400000000000001</v>
      </c>
      <c r="I26" s="9">
        <v>1.4000000000000002E-2</v>
      </c>
      <c r="L26" s="7" t="s">
        <v>61</v>
      </c>
      <c r="M26" s="25">
        <f t="shared" si="13"/>
        <v>7.7479338842975212E-2</v>
      </c>
      <c r="N26" s="25">
        <f t="shared" si="14"/>
        <v>0.13619810633648943</v>
      </c>
    </row>
    <row r="27" spans="1:18" ht="15.75" customHeight="1">
      <c r="A27" s="9" t="s">
        <v>2558</v>
      </c>
      <c r="B27" s="9"/>
      <c r="C27" s="9">
        <v>2.0740000000000003</v>
      </c>
      <c r="D27" s="9">
        <v>1.4869999999999999</v>
      </c>
      <c r="F27" s="9" t="s">
        <v>2558</v>
      </c>
      <c r="H27" s="9">
        <v>2.0740000000000003</v>
      </c>
      <c r="I27" s="9">
        <v>1.4869999999999999</v>
      </c>
      <c r="L27" s="7" t="s">
        <v>60</v>
      </c>
      <c r="M27" s="25">
        <f t="shared" si="13"/>
        <v>3.71900826446281E-2</v>
      </c>
      <c r="N27" s="25">
        <f t="shared" si="14"/>
        <v>2.0393299344501094E-2</v>
      </c>
    </row>
    <row r="28" spans="1:18" ht="15.75" customHeight="1">
      <c r="A28" s="9" t="s">
        <v>2559</v>
      </c>
      <c r="B28" s="9"/>
      <c r="C28" s="9">
        <v>2.8209999999999997</v>
      </c>
      <c r="D28" s="9">
        <v>7.5030000000000001</v>
      </c>
      <c r="F28" s="9" t="s">
        <v>2559</v>
      </c>
      <c r="H28" s="9">
        <v>2.8209999999999997</v>
      </c>
      <c r="I28" s="9">
        <v>7.5030000000000001</v>
      </c>
      <c r="L28" s="7" t="s">
        <v>56</v>
      </c>
      <c r="M28" s="25">
        <f t="shared" si="13"/>
        <v>2.1694214876033058E-2</v>
      </c>
      <c r="N28" s="25">
        <f t="shared" si="14"/>
        <v>4.2243262927895125E-2</v>
      </c>
    </row>
    <row r="29" spans="1:18" ht="15.75" customHeight="1">
      <c r="A29" s="9" t="s">
        <v>2560</v>
      </c>
      <c r="B29" s="9"/>
      <c r="C29" s="9">
        <v>0.63</v>
      </c>
      <c r="D29" s="9">
        <v>1.0309999999999999</v>
      </c>
      <c r="F29" s="9" t="s">
        <v>2560</v>
      </c>
      <c r="H29" s="9">
        <v>0.63</v>
      </c>
      <c r="I29" s="9">
        <v>1.0309999999999999</v>
      </c>
      <c r="L29" s="7" t="s">
        <v>54</v>
      </c>
      <c r="M29" s="25">
        <f t="shared" si="13"/>
        <v>7.3347107438016521E-2</v>
      </c>
      <c r="N29" s="25">
        <f t="shared" si="14"/>
        <v>0.1216314639475601</v>
      </c>
    </row>
    <row r="30" spans="1:18" ht="15.75" customHeight="1">
      <c r="A30" s="9" t="s">
        <v>2561</v>
      </c>
      <c r="B30" s="9"/>
      <c r="C30" s="9">
        <v>0.8660000000000001</v>
      </c>
      <c r="D30" s="9">
        <v>1.2959999999999998</v>
      </c>
      <c r="F30" s="9" t="s">
        <v>2561</v>
      </c>
      <c r="H30" s="9">
        <v>0.8660000000000001</v>
      </c>
      <c r="I30" s="9">
        <v>1.2959999999999998</v>
      </c>
      <c r="L30" s="7" t="s">
        <v>55</v>
      </c>
      <c r="M30" s="25">
        <f t="shared" si="13"/>
        <v>7.9545454545454544E-2</v>
      </c>
      <c r="N30" s="25">
        <f t="shared" si="14"/>
        <v>0.13983976693372177</v>
      </c>
    </row>
    <row r="31" spans="1:18" ht="15.75" customHeight="1">
      <c r="A31" s="9" t="s">
        <v>2562</v>
      </c>
      <c r="B31" s="9"/>
      <c r="C31" s="9">
        <v>0.74199999999999999</v>
      </c>
      <c r="D31" s="9">
        <v>1.1659999999999999</v>
      </c>
      <c r="F31" s="9" t="s">
        <v>2562</v>
      </c>
      <c r="H31" s="9">
        <v>0.74199999999999999</v>
      </c>
      <c r="I31" s="9">
        <v>1.1659999999999999</v>
      </c>
      <c r="L31" s="7" t="s">
        <v>53</v>
      </c>
      <c r="M31" s="25">
        <f t="shared" si="13"/>
        <v>0.3987603305785124</v>
      </c>
      <c r="N31" s="25">
        <f t="shared" si="14"/>
        <v>0.11944646758922069</v>
      </c>
    </row>
    <row r="32" spans="1:18" ht="15.75" customHeight="1">
      <c r="A32" s="9" t="s">
        <v>2563</v>
      </c>
      <c r="B32" s="9"/>
      <c r="C32" s="9">
        <v>2.0180000000000002</v>
      </c>
      <c r="D32" s="9">
        <v>2.7969999999999997</v>
      </c>
      <c r="F32" s="9" t="s">
        <v>2563</v>
      </c>
      <c r="H32" s="9">
        <v>2.0180000000000002</v>
      </c>
      <c r="I32" s="9">
        <v>2.7969999999999997</v>
      </c>
      <c r="K32" s="220" t="s">
        <v>3</v>
      </c>
      <c r="L32" s="220" t="s">
        <v>59</v>
      </c>
      <c r="M32" s="221">
        <f t="shared" ref="M32:M40" si="15">F172</f>
        <v>2.7137042062415195E-3</v>
      </c>
      <c r="N32" s="221">
        <f t="shared" ref="N32:N40" si="16">G172</f>
        <v>6.0331825037707393E-3</v>
      </c>
    </row>
    <row r="33" spans="1:14" ht="15.75" customHeight="1">
      <c r="A33" s="9" t="s">
        <v>2564</v>
      </c>
      <c r="B33" s="9"/>
      <c r="C33" s="9">
        <v>0.65900000000000014</v>
      </c>
      <c r="D33" s="9">
        <v>1.2970000000000002</v>
      </c>
      <c r="F33" s="9" t="s">
        <v>2564</v>
      </c>
      <c r="H33" s="9">
        <v>0.65900000000000014</v>
      </c>
      <c r="I33" s="9">
        <v>1.2970000000000002</v>
      </c>
      <c r="L33" s="7" t="s">
        <v>58</v>
      </c>
      <c r="M33" s="25">
        <f t="shared" si="15"/>
        <v>9.4979647218453173E-3</v>
      </c>
      <c r="N33" s="25">
        <f t="shared" si="16"/>
        <v>6.0331825037707393E-3</v>
      </c>
    </row>
    <row r="34" spans="1:14" ht="15.75" customHeight="1">
      <c r="A34" s="9" t="s">
        <v>2565</v>
      </c>
      <c r="B34" s="9"/>
      <c r="C34" s="9">
        <v>0.96300000000000008</v>
      </c>
      <c r="D34" s="9">
        <v>0.75700000000000001</v>
      </c>
      <c r="F34" s="9" t="s">
        <v>2565</v>
      </c>
      <c r="H34" s="9">
        <v>0.96300000000000008</v>
      </c>
      <c r="I34" s="9">
        <v>0.75700000000000001</v>
      </c>
      <c r="L34" s="7" t="s">
        <v>57</v>
      </c>
      <c r="M34" s="25">
        <f t="shared" si="15"/>
        <v>0.15196743554952508</v>
      </c>
      <c r="N34" s="25">
        <f t="shared" si="16"/>
        <v>0.19306184012066366</v>
      </c>
    </row>
    <row r="35" spans="1:14" ht="15.75" customHeight="1">
      <c r="A35" s="9" t="s">
        <v>2566</v>
      </c>
      <c r="B35" s="9"/>
      <c r="C35" s="9">
        <v>0.6160000000000001</v>
      </c>
      <c r="D35" s="9">
        <v>0.42599999999999999</v>
      </c>
      <c r="F35" s="9" t="s">
        <v>2566</v>
      </c>
      <c r="H35" s="9">
        <v>0.6160000000000001</v>
      </c>
      <c r="I35" s="9">
        <v>0.42599999999999999</v>
      </c>
      <c r="L35" s="7" t="s">
        <v>61</v>
      </c>
      <c r="M35" s="25">
        <f t="shared" si="15"/>
        <v>0.45861601085481679</v>
      </c>
      <c r="N35" s="25">
        <f t="shared" si="16"/>
        <v>0.43589743589743585</v>
      </c>
    </row>
    <row r="36" spans="1:14" ht="15.75" customHeight="1">
      <c r="A36" s="9" t="s">
        <v>2567</v>
      </c>
      <c r="B36" s="9"/>
      <c r="C36" s="9">
        <v>0.87999999999999989</v>
      </c>
      <c r="D36" s="9">
        <v>1.3940000000000001</v>
      </c>
      <c r="F36" s="9" t="s">
        <v>2567</v>
      </c>
      <c r="H36" s="9">
        <v>0.87999999999999989</v>
      </c>
      <c r="I36" s="9">
        <v>1.3940000000000001</v>
      </c>
      <c r="L36" s="7" t="s">
        <v>60</v>
      </c>
      <c r="M36" s="25">
        <f t="shared" si="15"/>
        <v>4.2062415196743551E-2</v>
      </c>
      <c r="N36" s="25">
        <f t="shared" si="16"/>
        <v>9.0497737556561077E-3</v>
      </c>
    </row>
    <row r="37" spans="1:14" ht="15.75" customHeight="1">
      <c r="A37" s="9" t="s">
        <v>2568</v>
      </c>
      <c r="B37" s="9"/>
      <c r="C37" s="9">
        <v>1.171</v>
      </c>
      <c r="D37" s="9">
        <v>1.4470000000000001</v>
      </c>
      <c r="F37" s="9" t="s">
        <v>2568</v>
      </c>
      <c r="H37" s="9">
        <v>1.171</v>
      </c>
      <c r="I37" s="9">
        <v>1.4470000000000001</v>
      </c>
      <c r="L37" s="7" t="s">
        <v>56</v>
      </c>
      <c r="M37" s="25">
        <f t="shared" si="15"/>
        <v>1.2211668928086837E-2</v>
      </c>
      <c r="N37" s="25">
        <f t="shared" si="16"/>
        <v>4.5248868778280538E-3</v>
      </c>
    </row>
    <row r="38" spans="1:14" ht="13.8">
      <c r="A38" s="9" t="s">
        <v>2569</v>
      </c>
      <c r="B38" s="9"/>
      <c r="C38" s="9">
        <v>0.95199999999999996</v>
      </c>
      <c r="D38" s="9">
        <v>0.97699999999999998</v>
      </c>
      <c r="F38" s="9" t="s">
        <v>2569</v>
      </c>
      <c r="H38" s="9">
        <v>0.95199999999999996</v>
      </c>
      <c r="I38" s="9">
        <v>0.97699999999999998</v>
      </c>
      <c r="L38" s="7" t="s">
        <v>54</v>
      </c>
      <c r="M38" s="25">
        <f t="shared" si="15"/>
        <v>0.10447761194029849</v>
      </c>
      <c r="N38" s="25">
        <f t="shared" si="16"/>
        <v>0.17043740573152338</v>
      </c>
    </row>
    <row r="39" spans="1:14" ht="13.8">
      <c r="A39" s="9" t="s">
        <v>2570</v>
      </c>
      <c r="B39" s="9"/>
      <c r="C39" s="9">
        <v>0.67599999999999993</v>
      </c>
      <c r="D39" s="9">
        <v>1.1319999999999999</v>
      </c>
      <c r="F39" s="9" t="s">
        <v>2570</v>
      </c>
      <c r="H39" s="9">
        <v>0.67599999999999993</v>
      </c>
      <c r="I39" s="9">
        <v>1.1319999999999999</v>
      </c>
      <c r="L39" s="7" t="s">
        <v>55</v>
      </c>
      <c r="M39" s="25">
        <f t="shared" si="15"/>
        <v>8.9552238805970144E-2</v>
      </c>
      <c r="N39" s="25">
        <f t="shared" si="16"/>
        <v>0.11463046757164404</v>
      </c>
    </row>
    <row r="40" spans="1:14" ht="13.8">
      <c r="A40" s="9" t="s">
        <v>2571</v>
      </c>
      <c r="B40" s="9"/>
      <c r="C40" s="9">
        <v>2.2139999999999995</v>
      </c>
      <c r="D40" s="9">
        <v>8.1280000000000019</v>
      </c>
      <c r="F40" s="9" t="s">
        <v>2571</v>
      </c>
      <c r="H40" s="9">
        <v>2.2139999999999995</v>
      </c>
      <c r="I40" s="9">
        <v>8.1280000000000019</v>
      </c>
      <c r="L40" s="7" t="s">
        <v>53</v>
      </c>
      <c r="M40" s="25">
        <f t="shared" si="15"/>
        <v>0.12890094979647218</v>
      </c>
      <c r="N40" s="25">
        <f t="shared" si="16"/>
        <v>6.0331825037707391E-2</v>
      </c>
    </row>
    <row r="41" spans="1:14" ht="13.8">
      <c r="A41" s="9" t="s">
        <v>2572</v>
      </c>
      <c r="B41" s="9"/>
      <c r="C41" s="9">
        <v>0.63100000000000001</v>
      </c>
      <c r="D41" s="9">
        <v>0.23400000000000001</v>
      </c>
      <c r="F41" s="9" t="s">
        <v>2572</v>
      </c>
      <c r="H41" s="9">
        <v>0.63100000000000001</v>
      </c>
      <c r="I41" s="9">
        <v>0.23400000000000001</v>
      </c>
      <c r="K41" s="220" t="s">
        <v>4</v>
      </c>
      <c r="L41" s="220" t="s">
        <v>59</v>
      </c>
      <c r="M41" s="221">
        <f t="shared" ref="M41:M49" si="17">F382</f>
        <v>0</v>
      </c>
      <c r="N41" s="221">
        <f t="shared" ref="N41:N49" si="18">G382</f>
        <v>0</v>
      </c>
    </row>
    <row r="42" spans="1:14" ht="13.8">
      <c r="A42" s="9" t="s">
        <v>2573</v>
      </c>
      <c r="B42" s="9"/>
      <c r="C42" s="9">
        <v>0.24600000000000002</v>
      </c>
      <c r="D42" s="9">
        <v>0.28899999999999998</v>
      </c>
      <c r="F42" s="9" t="s">
        <v>2573</v>
      </c>
      <c r="H42" s="9">
        <v>0.24600000000000002</v>
      </c>
      <c r="I42" s="9">
        <v>0.28899999999999998</v>
      </c>
      <c r="L42" s="7" t="s">
        <v>58</v>
      </c>
      <c r="M42" s="25">
        <f t="shared" si="17"/>
        <v>0</v>
      </c>
      <c r="N42" s="25">
        <f t="shared" si="18"/>
        <v>1.321003963011889E-3</v>
      </c>
    </row>
    <row r="43" spans="1:14" ht="13.8">
      <c r="A43" s="9" t="s">
        <v>2574</v>
      </c>
      <c r="B43" s="9"/>
      <c r="C43" s="9">
        <v>0.80099999999999993</v>
      </c>
      <c r="D43" s="9">
        <v>0.78600000000000003</v>
      </c>
      <c r="F43" s="9" t="s">
        <v>2574</v>
      </c>
      <c r="H43" s="9">
        <v>0.80099999999999993</v>
      </c>
      <c r="I43" s="9">
        <v>0.78600000000000003</v>
      </c>
      <c r="L43" s="7" t="s">
        <v>57</v>
      </c>
      <c r="M43" s="25">
        <f t="shared" si="17"/>
        <v>0.41121495327102803</v>
      </c>
      <c r="N43" s="25">
        <f t="shared" si="18"/>
        <v>0.34214002642007929</v>
      </c>
    </row>
    <row r="44" spans="1:14" ht="13.8">
      <c r="A44" s="9" t="s">
        <v>2575</v>
      </c>
      <c r="B44" s="9"/>
      <c r="C44" s="9">
        <v>1.0909999999999997</v>
      </c>
      <c r="D44" s="9">
        <v>1.494</v>
      </c>
      <c r="F44" s="9" t="s">
        <v>2575</v>
      </c>
      <c r="H44" s="9">
        <v>1.0909999999999997</v>
      </c>
      <c r="I44" s="9">
        <v>1.494</v>
      </c>
      <c r="L44" s="7" t="s">
        <v>61</v>
      </c>
      <c r="M44" s="25">
        <f t="shared" si="17"/>
        <v>0.26895119418483904</v>
      </c>
      <c r="N44" s="25">
        <f t="shared" si="18"/>
        <v>0.28005284015852044</v>
      </c>
    </row>
    <row r="45" spans="1:14" ht="13.8">
      <c r="A45" s="9" t="s">
        <v>2576</v>
      </c>
      <c r="B45" s="9"/>
      <c r="C45" s="9">
        <v>1.919</v>
      </c>
      <c r="D45" s="9">
        <v>2.0590000000000002</v>
      </c>
      <c r="F45" s="9" t="s">
        <v>2576</v>
      </c>
      <c r="H45" s="9">
        <v>1.919</v>
      </c>
      <c r="I45" s="9">
        <v>2.0590000000000002</v>
      </c>
      <c r="L45" s="7" t="s">
        <v>60</v>
      </c>
      <c r="M45" s="25">
        <f t="shared" si="17"/>
        <v>1.0384215991692626E-2</v>
      </c>
      <c r="N45" s="25">
        <f t="shared" si="18"/>
        <v>7.9260237780713338E-3</v>
      </c>
    </row>
    <row r="46" spans="1:14" ht="13.8">
      <c r="A46" s="9" t="s">
        <v>2577</v>
      </c>
      <c r="B46" s="9"/>
      <c r="C46" s="9">
        <v>0.13400000000000001</v>
      </c>
      <c r="D46" s="9">
        <v>0.27699999999999997</v>
      </c>
      <c r="F46" s="9" t="s">
        <v>2577</v>
      </c>
      <c r="H46" s="9">
        <v>0.13400000000000001</v>
      </c>
      <c r="I46" s="9">
        <v>0.27699999999999997</v>
      </c>
      <c r="L46" s="7" t="s">
        <v>56</v>
      </c>
      <c r="M46" s="25">
        <f t="shared" si="17"/>
        <v>1.0384215991692627E-3</v>
      </c>
      <c r="N46" s="25">
        <f t="shared" si="18"/>
        <v>1.321003963011889E-3</v>
      </c>
    </row>
    <row r="47" spans="1:14" ht="13.8">
      <c r="A47" s="9" t="s">
        <v>2578</v>
      </c>
      <c r="B47" s="9"/>
      <c r="C47" s="9">
        <v>0.43600000000000005</v>
      </c>
      <c r="D47" s="9">
        <v>1.774</v>
      </c>
      <c r="F47" s="9" t="s">
        <v>2578</v>
      </c>
      <c r="H47" s="9">
        <v>0.43600000000000005</v>
      </c>
      <c r="I47" s="9">
        <v>1.774</v>
      </c>
      <c r="L47" s="7" t="s">
        <v>54</v>
      </c>
      <c r="M47" s="25">
        <f t="shared" si="17"/>
        <v>9.3457943925233627E-2</v>
      </c>
      <c r="N47" s="25">
        <f t="shared" si="18"/>
        <v>0.26684280052840159</v>
      </c>
    </row>
    <row r="48" spans="1:14" ht="13.8">
      <c r="A48" s="9" t="s">
        <v>2579</v>
      </c>
      <c r="B48" s="9"/>
      <c r="C48" s="9">
        <v>0.16200000000000001</v>
      </c>
      <c r="D48" s="9">
        <v>0.34900000000000009</v>
      </c>
      <c r="F48" s="9" t="s">
        <v>2579</v>
      </c>
      <c r="H48" s="9">
        <v>0.16200000000000001</v>
      </c>
      <c r="I48" s="9">
        <v>0.34900000000000009</v>
      </c>
      <c r="L48" s="7" t="s">
        <v>55</v>
      </c>
      <c r="M48" s="25">
        <f t="shared" si="17"/>
        <v>7.0612668743509868E-2</v>
      </c>
      <c r="N48" s="25">
        <f t="shared" si="18"/>
        <v>6.8692206076618231E-2</v>
      </c>
    </row>
    <row r="49" spans="1:26" ht="13.8">
      <c r="A49" s="9" t="s">
        <v>2580</v>
      </c>
      <c r="B49" s="9"/>
      <c r="C49" s="9">
        <v>1.726</v>
      </c>
      <c r="D49" s="9">
        <v>1.1539999999999999</v>
      </c>
      <c r="F49" s="9" t="s">
        <v>2580</v>
      </c>
      <c r="H49" s="9">
        <v>1.726</v>
      </c>
      <c r="I49" s="9">
        <v>1.1539999999999999</v>
      </c>
      <c r="L49" s="7" t="s">
        <v>53</v>
      </c>
      <c r="M49" s="25">
        <f t="shared" si="17"/>
        <v>0.14434060228452752</v>
      </c>
      <c r="N49" s="25">
        <f t="shared" si="18"/>
        <v>3.1704095112285335E-2</v>
      </c>
    </row>
    <row r="50" spans="1:26" ht="13.8">
      <c r="A50" s="9" t="s">
        <v>2581</v>
      </c>
      <c r="B50" s="9"/>
      <c r="C50" s="9">
        <v>0.25600000000000001</v>
      </c>
      <c r="D50" s="9">
        <v>0.21099999999999999</v>
      </c>
      <c r="F50" s="9" t="s">
        <v>2581</v>
      </c>
      <c r="H50" s="9">
        <v>0.25600000000000001</v>
      </c>
      <c r="I50" s="9">
        <v>0.21099999999999999</v>
      </c>
      <c r="K50" s="220" t="s">
        <v>5</v>
      </c>
      <c r="L50" s="220" t="s">
        <v>59</v>
      </c>
      <c r="M50" s="221">
        <f t="shared" ref="M50:M58" si="19">F552</f>
        <v>0</v>
      </c>
      <c r="N50" s="221">
        <f t="shared" ref="N50:N58" si="20">G552</f>
        <v>1.2674271229404308E-3</v>
      </c>
    </row>
    <row r="51" spans="1:26" ht="13.8">
      <c r="A51" s="9" t="s">
        <v>2582</v>
      </c>
      <c r="B51" s="9"/>
      <c r="C51" s="9">
        <v>1.238</v>
      </c>
      <c r="D51" s="9">
        <v>0.78900000000000003</v>
      </c>
      <c r="F51" s="9" t="s">
        <v>2582</v>
      </c>
      <c r="H51" s="9">
        <v>1.238</v>
      </c>
      <c r="I51" s="9">
        <v>0.78900000000000003</v>
      </c>
      <c r="L51" s="7" t="s">
        <v>58</v>
      </c>
      <c r="M51" s="25">
        <f t="shared" si="19"/>
        <v>0.10420032310177707</v>
      </c>
      <c r="N51" s="25">
        <f t="shared" si="20"/>
        <v>0.11406844106463877</v>
      </c>
    </row>
    <row r="52" spans="1:26" ht="13.8">
      <c r="A52" s="9" t="s">
        <v>2583</v>
      </c>
      <c r="B52" s="9"/>
      <c r="C52" s="9">
        <v>0.7330000000000001</v>
      </c>
      <c r="D52" s="9">
        <v>0.66100000000000014</v>
      </c>
      <c r="F52" s="9" t="s">
        <v>2583</v>
      </c>
      <c r="H52" s="9">
        <v>0.7330000000000001</v>
      </c>
      <c r="I52" s="9">
        <v>0.66100000000000014</v>
      </c>
      <c r="L52" s="7" t="s">
        <v>57</v>
      </c>
      <c r="M52" s="25">
        <f t="shared" si="19"/>
        <v>0.26736672051696286</v>
      </c>
      <c r="N52" s="25">
        <f t="shared" si="20"/>
        <v>0.31812420785804812</v>
      </c>
    </row>
    <row r="53" spans="1:26" ht="13.8">
      <c r="A53" s="9" t="s">
        <v>2584</v>
      </c>
      <c r="B53" s="9"/>
      <c r="C53" s="9">
        <v>1.081</v>
      </c>
      <c r="D53" s="9">
        <v>1.3270000000000002</v>
      </c>
      <c r="F53" s="9" t="s">
        <v>2584</v>
      </c>
      <c r="H53" s="9">
        <v>1.081</v>
      </c>
      <c r="I53" s="9">
        <v>1.3270000000000002</v>
      </c>
      <c r="L53" s="7" t="s">
        <v>61</v>
      </c>
      <c r="M53" s="25">
        <f t="shared" si="19"/>
        <v>0.14620355411954766</v>
      </c>
      <c r="N53" s="25">
        <f t="shared" si="20"/>
        <v>0.16603295310519645</v>
      </c>
    </row>
    <row r="54" spans="1:26" ht="13.8">
      <c r="A54" s="9" t="s">
        <v>2585</v>
      </c>
      <c r="B54" s="9"/>
      <c r="C54" s="9">
        <v>9.5000000000000001E-2</v>
      </c>
      <c r="D54" s="9">
        <v>0.1</v>
      </c>
      <c r="F54" s="9" t="s">
        <v>2585</v>
      </c>
      <c r="H54" s="9">
        <v>9.5000000000000001E-2</v>
      </c>
      <c r="I54" s="9">
        <v>0.1</v>
      </c>
      <c r="L54" s="7" t="s">
        <v>60</v>
      </c>
      <c r="M54" s="25">
        <f t="shared" si="19"/>
        <v>3.3925686591276254E-2</v>
      </c>
      <c r="N54" s="25">
        <f t="shared" si="20"/>
        <v>1.9011406844106463E-2</v>
      </c>
    </row>
    <row r="55" spans="1:26" ht="13.8">
      <c r="A55" s="9" t="s">
        <v>2586</v>
      </c>
      <c r="B55" s="9"/>
      <c r="C55" s="9">
        <v>0.56000000000000005</v>
      </c>
      <c r="D55" s="9">
        <v>1.8209999999999997</v>
      </c>
      <c r="F55" s="9" t="s">
        <v>2586</v>
      </c>
      <c r="H55" s="9">
        <v>0.56000000000000005</v>
      </c>
      <c r="I55" s="9">
        <v>1.8209999999999997</v>
      </c>
      <c r="L55" s="7" t="s">
        <v>56</v>
      </c>
      <c r="M55" s="25">
        <f t="shared" si="19"/>
        <v>4.8465266558966073E-3</v>
      </c>
      <c r="N55" s="25">
        <f t="shared" si="20"/>
        <v>3.8022813688212928E-3</v>
      </c>
    </row>
    <row r="56" spans="1:26" ht="13.8">
      <c r="A56" s="9" t="s">
        <v>325</v>
      </c>
      <c r="B56" s="9"/>
      <c r="C56" s="9">
        <v>54.614999999999981</v>
      </c>
      <c r="D56" s="9">
        <v>91.146000000000072</v>
      </c>
      <c r="L56" s="7" t="s">
        <v>54</v>
      </c>
      <c r="M56" s="25">
        <f t="shared" si="19"/>
        <v>3.9579967689822297E-2</v>
      </c>
      <c r="N56" s="25">
        <f t="shared" si="20"/>
        <v>0.17870722433460073</v>
      </c>
    </row>
    <row r="57" spans="1:26" ht="13.8">
      <c r="L57" s="7" t="s">
        <v>55</v>
      </c>
      <c r="M57" s="25">
        <f t="shared" si="19"/>
        <v>0.10904684975767368</v>
      </c>
      <c r="N57" s="25">
        <f t="shared" si="20"/>
        <v>0.13054499366286437</v>
      </c>
    </row>
    <row r="58" spans="1:26" ht="27.6">
      <c r="A58" s="251" t="s">
        <v>2511</v>
      </c>
      <c r="B58" s="252">
        <v>2023</v>
      </c>
      <c r="E58" s="162"/>
      <c r="F58" s="79" t="s">
        <v>64</v>
      </c>
      <c r="G58" s="79" t="s">
        <v>65</v>
      </c>
      <c r="H58" s="162"/>
      <c r="I58" s="162"/>
      <c r="J58" s="162"/>
      <c r="K58" s="162"/>
      <c r="L58" s="222" t="s">
        <v>53</v>
      </c>
      <c r="M58" s="223">
        <f t="shared" si="19"/>
        <v>0.29483037156704361</v>
      </c>
      <c r="N58" s="223">
        <f t="shared" si="20"/>
        <v>6.8441064638783272E-2</v>
      </c>
      <c r="O58" s="162"/>
      <c r="P58" s="162"/>
      <c r="Q58" s="162"/>
      <c r="R58" s="162"/>
      <c r="S58" s="162"/>
      <c r="T58" s="162"/>
      <c r="U58" s="162"/>
      <c r="V58" s="162"/>
      <c r="W58" s="162"/>
      <c r="X58" s="162"/>
      <c r="Y58" s="162"/>
      <c r="Z58" s="162"/>
    </row>
    <row r="59" spans="1:26" ht="13.8">
      <c r="F59" s="25"/>
      <c r="G59" s="25"/>
    </row>
    <row r="60" spans="1:26" ht="13.8">
      <c r="A60" s="224"/>
      <c r="B60" s="225"/>
      <c r="C60" s="226" t="s">
        <v>2592</v>
      </c>
      <c r="D60" s="228"/>
    </row>
    <row r="61" spans="1:26" ht="13.8">
      <c r="A61" s="226" t="s">
        <v>7</v>
      </c>
      <c r="B61" s="226" t="s">
        <v>2513</v>
      </c>
      <c r="C61" s="224" t="s">
        <v>2530</v>
      </c>
      <c r="D61" s="247" t="s">
        <v>2531</v>
      </c>
    </row>
    <row r="62" spans="1:26" ht="13.8">
      <c r="A62" s="234" t="s">
        <v>1</v>
      </c>
      <c r="B62" s="234" t="s">
        <v>59</v>
      </c>
      <c r="C62" s="235">
        <v>0.02</v>
      </c>
      <c r="D62" s="248">
        <v>2.4E-2</v>
      </c>
      <c r="F62" s="25">
        <f t="shared" ref="F62:F70" si="21">C62/H$2</f>
        <v>1.8796992481203006E-2</v>
      </c>
      <c r="G62" s="25">
        <f t="shared" ref="G62:G70" si="22">D62/I$2</f>
        <v>2.8880866425992774E-2</v>
      </c>
    </row>
    <row r="63" spans="1:26" ht="13.8">
      <c r="A63" s="229"/>
      <c r="B63" s="238" t="s">
        <v>58</v>
      </c>
      <c r="C63" s="239">
        <v>5.6000000000000001E-2</v>
      </c>
      <c r="D63" s="249">
        <v>4.7E-2</v>
      </c>
      <c r="F63" s="25">
        <f t="shared" si="21"/>
        <v>5.2631578947368418E-2</v>
      </c>
      <c r="G63" s="25">
        <f t="shared" si="22"/>
        <v>5.6558363417569181E-2</v>
      </c>
    </row>
    <row r="64" spans="1:26" ht="13.8">
      <c r="A64" s="229"/>
      <c r="B64" s="238" t="s">
        <v>57</v>
      </c>
      <c r="C64" s="239">
        <v>0.32600000000000001</v>
      </c>
      <c r="D64" s="249">
        <v>0.33300000000000002</v>
      </c>
      <c r="F64" s="25">
        <f t="shared" si="21"/>
        <v>0.30639097744360899</v>
      </c>
      <c r="G64" s="25">
        <f t="shared" si="22"/>
        <v>0.40072202166064974</v>
      </c>
    </row>
    <row r="65" spans="1:7" ht="13.8">
      <c r="A65" s="229"/>
      <c r="B65" s="238" t="s">
        <v>61</v>
      </c>
      <c r="C65" s="239">
        <v>0.28000000000000003</v>
      </c>
      <c r="D65" s="249">
        <v>0.16400000000000001</v>
      </c>
      <c r="F65" s="25">
        <f t="shared" si="21"/>
        <v>0.26315789473684209</v>
      </c>
      <c r="G65" s="25">
        <f t="shared" si="22"/>
        <v>0.19735258724428395</v>
      </c>
    </row>
    <row r="66" spans="1:7" ht="13.8">
      <c r="A66" s="229"/>
      <c r="B66" s="238" t="s">
        <v>60</v>
      </c>
      <c r="C66" s="239">
        <v>2.5999999999999999E-2</v>
      </c>
      <c r="D66" s="249">
        <v>2.5999999999999999E-2</v>
      </c>
      <c r="F66" s="25">
        <f t="shared" si="21"/>
        <v>2.4436090225563908E-2</v>
      </c>
      <c r="G66" s="25">
        <f t="shared" si="22"/>
        <v>3.12876052948255E-2</v>
      </c>
    </row>
    <row r="67" spans="1:7" ht="13.8">
      <c r="A67" s="229"/>
      <c r="B67" s="238" t="s">
        <v>56</v>
      </c>
      <c r="C67" s="239">
        <v>1.4E-2</v>
      </c>
      <c r="D67" s="249">
        <v>0.01</v>
      </c>
      <c r="F67" s="25">
        <f t="shared" si="21"/>
        <v>1.3157894736842105E-2</v>
      </c>
      <c r="G67" s="25">
        <f t="shared" si="22"/>
        <v>1.2033694344163655E-2</v>
      </c>
    </row>
    <row r="68" spans="1:7" ht="13.8">
      <c r="A68" s="229"/>
      <c r="B68" s="238" t="s">
        <v>54</v>
      </c>
      <c r="C68" s="239">
        <v>4.8000000000000001E-2</v>
      </c>
      <c r="D68" s="249">
        <v>0.13300000000000001</v>
      </c>
      <c r="F68" s="25">
        <f t="shared" si="21"/>
        <v>4.5112781954887216E-2</v>
      </c>
      <c r="G68" s="25">
        <f t="shared" si="22"/>
        <v>0.16004813477737662</v>
      </c>
    </row>
    <row r="69" spans="1:7" ht="13.8">
      <c r="A69" s="229"/>
      <c r="B69" s="238" t="s">
        <v>55</v>
      </c>
      <c r="C69" s="239">
        <v>8.5999999999999993E-2</v>
      </c>
      <c r="D69" s="249">
        <v>7.4999999999999997E-2</v>
      </c>
      <c r="F69" s="25">
        <f t="shared" si="21"/>
        <v>8.0827067669172928E-2</v>
      </c>
      <c r="G69" s="25">
        <f t="shared" si="22"/>
        <v>9.0252707581227415E-2</v>
      </c>
    </row>
    <row r="70" spans="1:7" ht="13.8">
      <c r="A70" s="229"/>
      <c r="B70" s="238" t="s">
        <v>53</v>
      </c>
      <c r="C70" s="239">
        <v>0.20799999999999999</v>
      </c>
      <c r="D70" s="249">
        <v>1.9E-2</v>
      </c>
      <c r="F70" s="25">
        <f t="shared" si="21"/>
        <v>0.19548872180451127</v>
      </c>
      <c r="G70" s="25">
        <f t="shared" si="22"/>
        <v>2.2864019253910944E-2</v>
      </c>
    </row>
    <row r="71" spans="1:7" ht="13.8">
      <c r="A71" s="234" t="s">
        <v>2532</v>
      </c>
      <c r="B71" s="225"/>
      <c r="C71" s="235">
        <v>1.0640000000000001</v>
      </c>
      <c r="D71" s="248">
        <v>0.83100000000000007</v>
      </c>
    </row>
    <row r="72" spans="1:7" ht="13.8">
      <c r="A72" s="234" t="s">
        <v>97</v>
      </c>
      <c r="B72" s="234" t="s">
        <v>59</v>
      </c>
      <c r="C72" s="235">
        <v>0</v>
      </c>
      <c r="D72" s="248">
        <v>1E-3</v>
      </c>
      <c r="F72" s="25">
        <f>C72/H$3</f>
        <v>0</v>
      </c>
      <c r="G72" s="25">
        <f>D72/I$3</f>
        <v>1.8953752843062926E-4</v>
      </c>
    </row>
    <row r="73" spans="1:7" ht="13.8">
      <c r="A73" s="229"/>
      <c r="B73" s="238" t="s">
        <v>58</v>
      </c>
      <c r="C73" s="239">
        <v>6.6000000000000003E-2</v>
      </c>
      <c r="D73" s="249">
        <v>9.9000000000000005E-2</v>
      </c>
      <c r="F73" s="25">
        <f t="shared" ref="F73:F80" si="23">C73/H$3</f>
        <v>2.8960070206230811E-2</v>
      </c>
      <c r="G73" s="25">
        <f t="shared" ref="G73:G80" si="24">D73/I$3</f>
        <v>1.87642153146323E-2</v>
      </c>
    </row>
    <row r="74" spans="1:7" ht="13.8">
      <c r="A74" s="229"/>
      <c r="B74" s="238" t="s">
        <v>57</v>
      </c>
      <c r="C74" s="239">
        <v>0.96</v>
      </c>
      <c r="D74" s="249">
        <v>2.1890000000000001</v>
      </c>
      <c r="F74" s="25">
        <f t="shared" si="23"/>
        <v>0.42123738481790268</v>
      </c>
      <c r="G74" s="25">
        <f t="shared" si="24"/>
        <v>0.41489764973464749</v>
      </c>
    </row>
    <row r="75" spans="1:7" ht="13.8">
      <c r="A75" s="229"/>
      <c r="B75" s="238" t="s">
        <v>61</v>
      </c>
      <c r="C75" s="239">
        <v>9.1999999999999998E-2</v>
      </c>
      <c r="D75" s="249">
        <v>0.13200000000000001</v>
      </c>
      <c r="F75" s="25">
        <f t="shared" si="23"/>
        <v>4.0368582711715673E-2</v>
      </c>
      <c r="G75" s="25">
        <f t="shared" si="24"/>
        <v>2.5018953752843066E-2</v>
      </c>
    </row>
    <row r="76" spans="1:7" ht="13.8">
      <c r="A76" s="229"/>
      <c r="B76" s="238" t="s">
        <v>60</v>
      </c>
      <c r="C76" s="239">
        <v>2.1000000000000001E-2</v>
      </c>
      <c r="D76" s="249">
        <v>2.9000000000000001E-2</v>
      </c>
      <c r="F76" s="25">
        <f t="shared" si="23"/>
        <v>9.214567792891622E-3</v>
      </c>
      <c r="G76" s="25">
        <f t="shared" si="24"/>
        <v>5.4965883244882489E-3</v>
      </c>
    </row>
    <row r="77" spans="1:7" ht="13.8">
      <c r="A77" s="229"/>
      <c r="B77" s="238" t="s">
        <v>56</v>
      </c>
      <c r="C77" s="239">
        <v>2.1999999999999999E-2</v>
      </c>
      <c r="D77" s="249">
        <v>3.6999999999999998E-2</v>
      </c>
      <c r="F77" s="25">
        <f t="shared" si="23"/>
        <v>9.6533567354102692E-3</v>
      </c>
      <c r="G77" s="25">
        <f t="shared" si="24"/>
        <v>7.012888551933283E-3</v>
      </c>
    </row>
    <row r="78" spans="1:7" ht="13.8">
      <c r="A78" s="229"/>
      <c r="B78" s="238" t="s">
        <v>54</v>
      </c>
      <c r="C78" s="239">
        <v>0.37</v>
      </c>
      <c r="D78" s="249">
        <v>1.375</v>
      </c>
      <c r="F78" s="25">
        <f t="shared" si="23"/>
        <v>0.1623519087319</v>
      </c>
      <c r="G78" s="25">
        <f t="shared" si="24"/>
        <v>0.26061410159211523</v>
      </c>
    </row>
    <row r="79" spans="1:7" ht="13.8">
      <c r="A79" s="229"/>
      <c r="B79" s="238" t="s">
        <v>55</v>
      </c>
      <c r="C79" s="239">
        <v>0.501</v>
      </c>
      <c r="D79" s="249">
        <v>0.94799999999999995</v>
      </c>
      <c r="F79" s="25">
        <f t="shared" si="23"/>
        <v>0.21983326020184296</v>
      </c>
      <c r="G79" s="25">
        <f t="shared" si="24"/>
        <v>0.17968157695223655</v>
      </c>
    </row>
    <row r="80" spans="1:7" ht="13.8">
      <c r="A80" s="229"/>
      <c r="B80" s="238" t="s">
        <v>53</v>
      </c>
      <c r="C80" s="239">
        <v>0.247</v>
      </c>
      <c r="D80" s="249">
        <v>0.46600000000000003</v>
      </c>
      <c r="F80" s="25">
        <f t="shared" si="23"/>
        <v>0.10838086880210621</v>
      </c>
      <c r="G80" s="25">
        <f t="shared" si="24"/>
        <v>8.8324488248673241E-2</v>
      </c>
    </row>
    <row r="81" spans="1:7" ht="13.8">
      <c r="A81" s="234" t="s">
        <v>2534</v>
      </c>
      <c r="B81" s="225"/>
      <c r="C81" s="235">
        <v>2.2789999999999999</v>
      </c>
      <c r="D81" s="248">
        <v>5.2760000000000007</v>
      </c>
    </row>
    <row r="82" spans="1:7" ht="13.8">
      <c r="A82" s="234" t="s">
        <v>99</v>
      </c>
      <c r="B82" s="234" t="s">
        <v>59</v>
      </c>
      <c r="C82" s="235">
        <v>0</v>
      </c>
      <c r="D82" s="248">
        <v>0</v>
      </c>
      <c r="F82" s="25">
        <f>C82/H$4</f>
        <v>0</v>
      </c>
      <c r="G82" s="25">
        <f>D82/I$4</f>
        <v>0</v>
      </c>
    </row>
    <row r="83" spans="1:7" ht="13.8">
      <c r="A83" s="229"/>
      <c r="B83" s="238" t="s">
        <v>58</v>
      </c>
      <c r="C83" s="239">
        <v>1E-3</v>
      </c>
      <c r="D83" s="249">
        <v>1.0999999999999999E-2</v>
      </c>
      <c r="F83" s="25">
        <f t="shared" ref="F83:F90" si="25">C83/H$4</f>
        <v>8.4033613445378148E-3</v>
      </c>
      <c r="G83" s="25">
        <f t="shared" ref="G83:G90" si="26">D83/I$4</f>
        <v>3.9568345323741004E-2</v>
      </c>
    </row>
    <row r="84" spans="1:7" ht="13.8">
      <c r="A84" s="229"/>
      <c r="B84" s="238" t="s">
        <v>57</v>
      </c>
      <c r="C84" s="239">
        <v>2E-3</v>
      </c>
      <c r="D84" s="249">
        <v>2E-3</v>
      </c>
      <c r="F84" s="25">
        <f t="shared" si="25"/>
        <v>1.680672268907563E-2</v>
      </c>
      <c r="G84" s="25">
        <f t="shared" si="26"/>
        <v>7.1942446043165463E-3</v>
      </c>
    </row>
    <row r="85" spans="1:7" ht="13.8">
      <c r="A85" s="229"/>
      <c r="B85" s="238" t="s">
        <v>61</v>
      </c>
      <c r="C85" s="239">
        <v>0</v>
      </c>
      <c r="D85" s="249">
        <v>0</v>
      </c>
      <c r="F85" s="25">
        <f t="shared" si="25"/>
        <v>0</v>
      </c>
      <c r="G85" s="25">
        <f t="shared" si="26"/>
        <v>0</v>
      </c>
    </row>
    <row r="86" spans="1:7" ht="13.8">
      <c r="A86" s="229"/>
      <c r="B86" s="238" t="s">
        <v>60</v>
      </c>
      <c r="C86" s="239">
        <v>1E-3</v>
      </c>
      <c r="D86" s="249">
        <v>1.2999999999999999E-2</v>
      </c>
      <c r="F86" s="25">
        <f t="shared" si="25"/>
        <v>8.4033613445378148E-3</v>
      </c>
      <c r="G86" s="25">
        <f t="shared" si="26"/>
        <v>4.6762589928057548E-2</v>
      </c>
    </row>
    <row r="87" spans="1:7" ht="13.8">
      <c r="A87" s="229"/>
      <c r="B87" s="238" t="s">
        <v>56</v>
      </c>
      <c r="C87" s="239">
        <v>0</v>
      </c>
      <c r="D87" s="249">
        <v>0</v>
      </c>
      <c r="F87" s="25">
        <f t="shared" si="25"/>
        <v>0</v>
      </c>
      <c r="G87" s="25">
        <f t="shared" si="26"/>
        <v>0</v>
      </c>
    </row>
    <row r="88" spans="1:7" ht="13.8">
      <c r="A88" s="229"/>
      <c r="B88" s="238" t="s">
        <v>54</v>
      </c>
      <c r="C88" s="239">
        <v>0.113</v>
      </c>
      <c r="D88" s="249">
        <v>0.23599999999999999</v>
      </c>
      <c r="F88" s="25">
        <f t="shared" si="25"/>
        <v>0.94957983193277307</v>
      </c>
      <c r="G88" s="25">
        <f t="shared" si="26"/>
        <v>0.84892086330935235</v>
      </c>
    </row>
    <row r="89" spans="1:7" ht="13.8">
      <c r="A89" s="229"/>
      <c r="B89" s="238" t="s">
        <v>55</v>
      </c>
      <c r="C89" s="239">
        <v>2E-3</v>
      </c>
      <c r="D89" s="249">
        <v>1.6E-2</v>
      </c>
      <c r="F89" s="25">
        <f t="shared" si="25"/>
        <v>1.680672268907563E-2</v>
      </c>
      <c r="G89" s="25">
        <f t="shared" si="26"/>
        <v>5.755395683453237E-2</v>
      </c>
    </row>
    <row r="90" spans="1:7" ht="13.8">
      <c r="A90" s="229"/>
      <c r="B90" s="238" t="s">
        <v>53</v>
      </c>
      <c r="C90" s="239">
        <v>0</v>
      </c>
      <c r="D90" s="249">
        <v>0</v>
      </c>
      <c r="F90" s="25">
        <f t="shared" si="25"/>
        <v>0</v>
      </c>
      <c r="G90" s="25">
        <f t="shared" si="26"/>
        <v>0</v>
      </c>
    </row>
    <row r="91" spans="1:7" ht="13.8">
      <c r="A91" s="234" t="s">
        <v>2535</v>
      </c>
      <c r="B91" s="225"/>
      <c r="C91" s="235">
        <v>0.11900000000000001</v>
      </c>
      <c r="D91" s="248">
        <v>0.27800000000000002</v>
      </c>
      <c r="F91" s="25"/>
      <c r="G91" s="25"/>
    </row>
    <row r="92" spans="1:7" ht="13.8">
      <c r="A92" s="234" t="s">
        <v>100</v>
      </c>
      <c r="B92" s="234" t="s">
        <v>59</v>
      </c>
      <c r="C92" s="235">
        <v>0</v>
      </c>
      <c r="D92" s="248">
        <v>0</v>
      </c>
      <c r="F92" s="25">
        <f>C92/H$5</f>
        <v>0</v>
      </c>
      <c r="G92" s="25">
        <f>D92/I$5</f>
        <v>0</v>
      </c>
    </row>
    <row r="93" spans="1:7" ht="13.8">
      <c r="A93" s="229"/>
      <c r="B93" s="238" t="s">
        <v>58</v>
      </c>
      <c r="C93" s="239">
        <v>0.30599999999999999</v>
      </c>
      <c r="D93" s="249">
        <v>0.316</v>
      </c>
      <c r="F93" s="25">
        <f t="shared" ref="F93:F100" si="27">C93/H$5</f>
        <v>0.32109129066107028</v>
      </c>
      <c r="G93" s="25">
        <f t="shared" ref="G93:G100" si="28">D93/I$5</f>
        <v>0.30531400966183569</v>
      </c>
    </row>
    <row r="94" spans="1:7" ht="13.8">
      <c r="A94" s="229"/>
      <c r="B94" s="238" t="s">
        <v>57</v>
      </c>
      <c r="C94" s="239">
        <v>3.5000000000000003E-2</v>
      </c>
      <c r="D94" s="249">
        <v>5.8000000000000003E-2</v>
      </c>
      <c r="F94" s="25">
        <f t="shared" si="27"/>
        <v>3.6726128016789088E-2</v>
      </c>
      <c r="G94" s="25">
        <f t="shared" si="28"/>
        <v>5.6038647342995164E-2</v>
      </c>
    </row>
    <row r="95" spans="1:7" ht="13.8">
      <c r="A95" s="229"/>
      <c r="B95" s="238" t="s">
        <v>61</v>
      </c>
      <c r="C95" s="239">
        <v>0.13700000000000001</v>
      </c>
      <c r="D95" s="249">
        <v>5.3999999999999999E-2</v>
      </c>
      <c r="F95" s="25">
        <f t="shared" si="27"/>
        <v>0.14375655823714587</v>
      </c>
      <c r="G95" s="25">
        <f t="shared" si="28"/>
        <v>5.2173913043478251E-2</v>
      </c>
    </row>
    <row r="96" spans="1:7" ht="13.8">
      <c r="A96" s="229"/>
      <c r="B96" s="238" t="s">
        <v>60</v>
      </c>
      <c r="C96" s="239">
        <v>0</v>
      </c>
      <c r="D96" s="249">
        <v>0</v>
      </c>
      <c r="F96" s="25">
        <f t="shared" si="27"/>
        <v>0</v>
      </c>
      <c r="G96" s="25">
        <f t="shared" si="28"/>
        <v>0</v>
      </c>
    </row>
    <row r="97" spans="1:7" ht="13.8">
      <c r="A97" s="229"/>
      <c r="B97" s="238" t="s">
        <v>56</v>
      </c>
      <c r="C97" s="239">
        <v>0.13800000000000001</v>
      </c>
      <c r="D97" s="249">
        <v>0.186</v>
      </c>
      <c r="F97" s="25">
        <f t="shared" si="27"/>
        <v>0.14480587618048268</v>
      </c>
      <c r="G97" s="25">
        <f t="shared" si="28"/>
        <v>0.1797101449275362</v>
      </c>
    </row>
    <row r="98" spans="1:7" ht="13.8">
      <c r="A98" s="229"/>
      <c r="B98" s="238" t="s">
        <v>54</v>
      </c>
      <c r="C98" s="239">
        <v>0.16500000000000001</v>
      </c>
      <c r="D98" s="249">
        <v>0.25600000000000001</v>
      </c>
      <c r="F98" s="25">
        <f t="shared" si="27"/>
        <v>0.17313746065057711</v>
      </c>
      <c r="G98" s="25">
        <f t="shared" si="28"/>
        <v>0.24734299516908209</v>
      </c>
    </row>
    <row r="99" spans="1:7" ht="13.8">
      <c r="A99" s="229"/>
      <c r="B99" s="238" t="s">
        <v>55</v>
      </c>
      <c r="C99" s="239">
        <v>0.105</v>
      </c>
      <c r="D99" s="249">
        <v>0.10199999999999999</v>
      </c>
      <c r="F99" s="25">
        <f t="shared" si="27"/>
        <v>0.11017838405036724</v>
      </c>
      <c r="G99" s="25">
        <f t="shared" si="28"/>
        <v>9.8550724637681136E-2</v>
      </c>
    </row>
    <row r="100" spans="1:7" ht="13.8">
      <c r="A100" s="229"/>
      <c r="B100" s="238" t="s">
        <v>53</v>
      </c>
      <c r="C100" s="239">
        <v>6.7000000000000004E-2</v>
      </c>
      <c r="D100" s="249">
        <v>6.3E-2</v>
      </c>
      <c r="F100" s="25">
        <f t="shared" si="27"/>
        <v>7.0304302203567676E-2</v>
      </c>
      <c r="G100" s="25">
        <f t="shared" si="28"/>
        <v>6.08695652173913E-2</v>
      </c>
    </row>
    <row r="101" spans="1:7" ht="13.8">
      <c r="A101" s="234" t="s">
        <v>2536</v>
      </c>
      <c r="B101" s="225"/>
      <c r="C101" s="235">
        <v>0.95300000000000007</v>
      </c>
      <c r="D101" s="248">
        <v>1.0349999999999999</v>
      </c>
    </row>
    <row r="102" spans="1:7" ht="13.8">
      <c r="A102" s="234" t="s">
        <v>101</v>
      </c>
      <c r="B102" s="234" t="s">
        <v>59</v>
      </c>
      <c r="C102" s="235">
        <v>0</v>
      </c>
      <c r="D102" s="248">
        <v>1E-3</v>
      </c>
      <c r="F102" s="25">
        <f>C102/H$6</f>
        <v>0</v>
      </c>
      <c r="G102" s="25">
        <f>D102/I$6</f>
        <v>5.0838840874428064E-4</v>
      </c>
    </row>
    <row r="103" spans="1:7" ht="13.8">
      <c r="A103" s="229"/>
      <c r="B103" s="238" t="s">
        <v>58</v>
      </c>
      <c r="C103" s="239">
        <v>0.29399999999999998</v>
      </c>
      <c r="D103" s="249">
        <v>0.38800000000000001</v>
      </c>
      <c r="F103" s="25">
        <f t="shared" ref="F103:F110" si="29">C103/H$6</f>
        <v>0.19367588932806323</v>
      </c>
      <c r="G103" s="25">
        <f t="shared" ref="G103:G110" si="30">D103/I$6</f>
        <v>0.19725470259278088</v>
      </c>
    </row>
    <row r="104" spans="1:7" ht="13.8">
      <c r="A104" s="229"/>
      <c r="B104" s="238" t="s">
        <v>57</v>
      </c>
      <c r="C104" s="239">
        <v>0.372</v>
      </c>
      <c r="D104" s="249">
        <v>0.57799999999999996</v>
      </c>
      <c r="F104" s="25">
        <f t="shared" si="29"/>
        <v>0.24505928853754941</v>
      </c>
      <c r="G104" s="25">
        <f t="shared" si="30"/>
        <v>0.29384850025419418</v>
      </c>
    </row>
    <row r="105" spans="1:7" ht="13.8">
      <c r="A105" s="229"/>
      <c r="B105" s="238" t="s">
        <v>61</v>
      </c>
      <c r="C105" s="239">
        <v>0.10100000000000001</v>
      </c>
      <c r="D105" s="249">
        <v>7.0000000000000007E-2</v>
      </c>
      <c r="F105" s="25">
        <f t="shared" si="29"/>
        <v>6.6534914361001327E-2</v>
      </c>
      <c r="G105" s="25">
        <f t="shared" si="30"/>
        <v>3.5587188612099648E-2</v>
      </c>
    </row>
    <row r="106" spans="1:7" ht="13.8">
      <c r="A106" s="229"/>
      <c r="B106" s="238" t="s">
        <v>60</v>
      </c>
      <c r="C106" s="239">
        <v>2E-3</v>
      </c>
      <c r="D106" s="249">
        <v>6.0000000000000001E-3</v>
      </c>
      <c r="F106" s="25">
        <f t="shared" si="29"/>
        <v>1.3175230566534915E-3</v>
      </c>
      <c r="G106" s="25">
        <f t="shared" si="30"/>
        <v>3.0503304524656838E-3</v>
      </c>
    </row>
    <row r="107" spans="1:7" ht="13.8">
      <c r="A107" s="229"/>
      <c r="B107" s="238" t="s">
        <v>56</v>
      </c>
      <c r="C107" s="239">
        <v>5.0000000000000001E-3</v>
      </c>
      <c r="D107" s="249">
        <v>3.3000000000000002E-2</v>
      </c>
      <c r="F107" s="25">
        <f t="shared" si="29"/>
        <v>3.2938076416337285E-3</v>
      </c>
      <c r="G107" s="25">
        <f t="shared" si="30"/>
        <v>1.677681748856126E-2</v>
      </c>
    </row>
    <row r="108" spans="1:7" ht="13.8">
      <c r="A108" s="229"/>
      <c r="B108" s="238" t="s">
        <v>54</v>
      </c>
      <c r="C108" s="239">
        <v>9.8000000000000004E-2</v>
      </c>
      <c r="D108" s="249">
        <v>0.502</v>
      </c>
      <c r="F108" s="25">
        <f t="shared" si="29"/>
        <v>6.4558629776021087E-2</v>
      </c>
      <c r="G108" s="25">
        <f t="shared" si="30"/>
        <v>0.25521098118962887</v>
      </c>
    </row>
    <row r="109" spans="1:7" ht="13.8">
      <c r="A109" s="229"/>
      <c r="B109" s="238" t="s">
        <v>55</v>
      </c>
      <c r="C109" s="239">
        <v>0.51900000000000002</v>
      </c>
      <c r="D109" s="249">
        <v>0.375</v>
      </c>
      <c r="F109" s="25">
        <f t="shared" si="29"/>
        <v>0.34189723320158105</v>
      </c>
      <c r="G109" s="25">
        <f t="shared" si="30"/>
        <v>0.19064565327910524</v>
      </c>
    </row>
    <row r="110" spans="1:7" ht="13.8">
      <c r="A110" s="229"/>
      <c r="B110" s="238" t="s">
        <v>53</v>
      </c>
      <c r="C110" s="239">
        <v>0.127</v>
      </c>
      <c r="D110" s="249">
        <v>1.4E-2</v>
      </c>
      <c r="F110" s="25">
        <f t="shared" si="29"/>
        <v>8.3662714097496704E-2</v>
      </c>
      <c r="G110" s="25">
        <f t="shared" si="30"/>
        <v>7.1174377224199285E-3</v>
      </c>
    </row>
    <row r="111" spans="1:7" ht="13.8">
      <c r="A111" s="234" t="s">
        <v>2537</v>
      </c>
      <c r="B111" s="225"/>
      <c r="C111" s="235">
        <v>1.518</v>
      </c>
      <c r="D111" s="248">
        <v>1.9669999999999999</v>
      </c>
    </row>
    <row r="112" spans="1:7" ht="13.8">
      <c r="A112" s="234" t="s">
        <v>102</v>
      </c>
      <c r="B112" s="234" t="s">
        <v>59</v>
      </c>
      <c r="C112" s="235">
        <v>0</v>
      </c>
      <c r="D112" s="248">
        <v>0</v>
      </c>
      <c r="F112" s="25">
        <f>C112/H$7</f>
        <v>0</v>
      </c>
      <c r="G112" s="25">
        <f>D112/I$7</f>
        <v>0</v>
      </c>
    </row>
    <row r="113" spans="1:7" ht="13.8">
      <c r="A113" s="229"/>
      <c r="B113" s="238" t="s">
        <v>58</v>
      </c>
      <c r="C113" s="239">
        <v>0.217</v>
      </c>
      <c r="D113" s="249">
        <v>0.30399999999999999</v>
      </c>
      <c r="F113" s="25">
        <f t="shared" ref="F113:F120" si="31">C113/H$7</f>
        <v>8.2951070336391444E-2</v>
      </c>
      <c r="G113" s="25">
        <f t="shared" ref="G113:G120" si="32">D113/I$7</f>
        <v>0.13505108840515326</v>
      </c>
    </row>
    <row r="114" spans="1:7" ht="13.8">
      <c r="A114" s="229"/>
      <c r="B114" s="238" t="s">
        <v>57</v>
      </c>
      <c r="C114" s="239">
        <v>0.81299999999999994</v>
      </c>
      <c r="D114" s="249">
        <v>0.76</v>
      </c>
      <c r="F114" s="25">
        <f t="shared" si="31"/>
        <v>0.31077981651376146</v>
      </c>
      <c r="G114" s="25">
        <f t="shared" si="32"/>
        <v>0.33762772101288319</v>
      </c>
    </row>
    <row r="115" spans="1:7" ht="13.8">
      <c r="A115" s="229"/>
      <c r="B115" s="238" t="s">
        <v>61</v>
      </c>
      <c r="C115" s="239">
        <v>0.27500000000000002</v>
      </c>
      <c r="D115" s="249">
        <v>0.23899999999999999</v>
      </c>
      <c r="F115" s="25">
        <f t="shared" si="31"/>
        <v>0.10512232415902142</v>
      </c>
      <c r="G115" s="25">
        <f t="shared" si="32"/>
        <v>0.1061750333185251</v>
      </c>
    </row>
    <row r="116" spans="1:7" ht="13.8">
      <c r="A116" s="229"/>
      <c r="B116" s="238" t="s">
        <v>60</v>
      </c>
      <c r="C116" s="239">
        <v>4.5999999999999999E-2</v>
      </c>
      <c r="D116" s="249">
        <v>2.3E-2</v>
      </c>
      <c r="F116" s="25">
        <f t="shared" si="31"/>
        <v>1.758409785932722E-2</v>
      </c>
      <c r="G116" s="25">
        <f t="shared" si="32"/>
        <v>1.0217681030653044E-2</v>
      </c>
    </row>
    <row r="117" spans="1:7" ht="13.8">
      <c r="A117" s="229"/>
      <c r="B117" s="238" t="s">
        <v>56</v>
      </c>
      <c r="C117" s="239">
        <v>0.22</v>
      </c>
      <c r="D117" s="249">
        <v>8.6999999999999994E-2</v>
      </c>
      <c r="F117" s="25">
        <f t="shared" si="31"/>
        <v>8.4097859327217139E-2</v>
      </c>
      <c r="G117" s="25">
        <f t="shared" si="32"/>
        <v>3.8649489115948468E-2</v>
      </c>
    </row>
    <row r="118" spans="1:7" ht="13.8">
      <c r="A118" s="229"/>
      <c r="B118" s="238" t="s">
        <v>54</v>
      </c>
      <c r="C118" s="239">
        <v>0.66400000000000003</v>
      </c>
      <c r="D118" s="249">
        <v>0.39800000000000002</v>
      </c>
      <c r="F118" s="25">
        <f t="shared" si="31"/>
        <v>0.25382262996941901</v>
      </c>
      <c r="G118" s="25">
        <f t="shared" si="32"/>
        <v>0.17681030653043095</v>
      </c>
    </row>
    <row r="119" spans="1:7" ht="13.8">
      <c r="A119" s="229"/>
      <c r="B119" s="238" t="s">
        <v>55</v>
      </c>
      <c r="C119" s="239">
        <v>0.26100000000000001</v>
      </c>
      <c r="D119" s="249">
        <v>0.309</v>
      </c>
      <c r="F119" s="25">
        <f t="shared" si="31"/>
        <v>9.9770642201834875E-2</v>
      </c>
      <c r="G119" s="25">
        <f t="shared" si="32"/>
        <v>0.13727232341181697</v>
      </c>
    </row>
    <row r="120" spans="1:7" ht="13.8">
      <c r="A120" s="229"/>
      <c r="B120" s="238" t="s">
        <v>53</v>
      </c>
      <c r="C120" s="239">
        <v>0.12</v>
      </c>
      <c r="D120" s="249">
        <v>0.13100000000000001</v>
      </c>
      <c r="F120" s="25">
        <f t="shared" si="31"/>
        <v>4.5871559633027525E-2</v>
      </c>
      <c r="G120" s="25">
        <f t="shared" si="32"/>
        <v>5.8196357174589076E-2</v>
      </c>
    </row>
    <row r="121" spans="1:7" ht="13.8">
      <c r="A121" s="234" t="s">
        <v>2538</v>
      </c>
      <c r="B121" s="225"/>
      <c r="C121" s="235">
        <v>2.6160000000000005</v>
      </c>
      <c r="D121" s="248">
        <v>2.2510000000000003</v>
      </c>
    </row>
    <row r="122" spans="1:7" ht="13.8">
      <c r="A122" s="234" t="s">
        <v>103</v>
      </c>
      <c r="B122" s="234" t="s">
        <v>59</v>
      </c>
      <c r="C122" s="235">
        <v>0</v>
      </c>
      <c r="D122" s="248">
        <v>0</v>
      </c>
      <c r="F122" s="25">
        <f>C122/H$8</f>
        <v>0</v>
      </c>
      <c r="G122" s="25">
        <f>D122/I$8</f>
        <v>0</v>
      </c>
    </row>
    <row r="123" spans="1:7" ht="13.8">
      <c r="A123" s="229"/>
      <c r="B123" s="238" t="s">
        <v>58</v>
      </c>
      <c r="C123" s="239">
        <v>0.05</v>
      </c>
      <c r="D123" s="249">
        <v>2.7E-2</v>
      </c>
      <c r="F123" s="25">
        <f t="shared" ref="F123:F130" si="33">C123/H$8</f>
        <v>0.63291139240506333</v>
      </c>
      <c r="G123" s="25">
        <f t="shared" ref="G123:G130" si="34">D123/I$8</f>
        <v>0.35999999999999993</v>
      </c>
    </row>
    <row r="124" spans="1:7" ht="13.8">
      <c r="A124" s="229"/>
      <c r="B124" s="238" t="s">
        <v>57</v>
      </c>
      <c r="C124" s="239">
        <v>7.0000000000000001E-3</v>
      </c>
      <c r="D124" s="249">
        <v>0.01</v>
      </c>
      <c r="F124" s="25">
        <f t="shared" si="33"/>
        <v>8.8607594936708861E-2</v>
      </c>
      <c r="G124" s="25">
        <f t="shared" si="34"/>
        <v>0.1333333333333333</v>
      </c>
    </row>
    <row r="125" spans="1:7" ht="13.8">
      <c r="A125" s="229"/>
      <c r="B125" s="238" t="s">
        <v>61</v>
      </c>
      <c r="C125" s="239">
        <v>2E-3</v>
      </c>
      <c r="D125" s="249">
        <v>3.0000000000000001E-3</v>
      </c>
      <c r="F125" s="25">
        <f t="shared" si="33"/>
        <v>2.5316455696202531E-2</v>
      </c>
      <c r="G125" s="25">
        <f t="shared" si="34"/>
        <v>3.9999999999999994E-2</v>
      </c>
    </row>
    <row r="126" spans="1:7" ht="13.8">
      <c r="A126" s="229"/>
      <c r="B126" s="238" t="s">
        <v>60</v>
      </c>
      <c r="C126" s="239">
        <v>0</v>
      </c>
      <c r="D126" s="249">
        <v>0</v>
      </c>
      <c r="F126" s="25">
        <f t="shared" si="33"/>
        <v>0</v>
      </c>
      <c r="G126" s="25">
        <f t="shared" si="34"/>
        <v>0</v>
      </c>
    </row>
    <row r="127" spans="1:7" ht="13.8">
      <c r="A127" s="229"/>
      <c r="B127" s="238" t="s">
        <v>56</v>
      </c>
      <c r="C127" s="239">
        <v>0</v>
      </c>
      <c r="D127" s="249">
        <v>0</v>
      </c>
      <c r="F127" s="25">
        <f t="shared" si="33"/>
        <v>0</v>
      </c>
      <c r="G127" s="25">
        <f t="shared" si="34"/>
        <v>0</v>
      </c>
    </row>
    <row r="128" spans="1:7" ht="13.8">
      <c r="A128" s="229"/>
      <c r="B128" s="238" t="s">
        <v>54</v>
      </c>
      <c r="C128" s="239">
        <v>0.02</v>
      </c>
      <c r="D128" s="249">
        <v>3.5000000000000003E-2</v>
      </c>
      <c r="F128" s="25">
        <f t="shared" si="33"/>
        <v>0.25316455696202533</v>
      </c>
      <c r="G128" s="25">
        <f t="shared" si="34"/>
        <v>0.46666666666666662</v>
      </c>
    </row>
    <row r="129" spans="1:7" ht="13.8">
      <c r="A129" s="229"/>
      <c r="B129" s="238" t="s">
        <v>55</v>
      </c>
      <c r="C129" s="239">
        <v>0</v>
      </c>
      <c r="D129" s="249">
        <v>0</v>
      </c>
      <c r="F129" s="25">
        <f t="shared" si="33"/>
        <v>0</v>
      </c>
      <c r="G129" s="25">
        <f t="shared" si="34"/>
        <v>0</v>
      </c>
    </row>
    <row r="130" spans="1:7" ht="13.8">
      <c r="A130" s="229"/>
      <c r="B130" s="238" t="s">
        <v>53</v>
      </c>
      <c r="C130" s="239">
        <v>0</v>
      </c>
      <c r="D130" s="249">
        <v>0</v>
      </c>
      <c r="F130" s="25">
        <f t="shared" si="33"/>
        <v>0</v>
      </c>
      <c r="G130" s="25">
        <f t="shared" si="34"/>
        <v>0</v>
      </c>
    </row>
    <row r="131" spans="1:7" ht="13.8">
      <c r="A131" s="234" t="s">
        <v>2539</v>
      </c>
      <c r="B131" s="225"/>
      <c r="C131" s="235">
        <v>7.9000000000000001E-2</v>
      </c>
      <c r="D131" s="248">
        <v>7.5000000000000011E-2</v>
      </c>
    </row>
    <row r="132" spans="1:7" ht="13.8">
      <c r="A132" s="234" t="s">
        <v>104</v>
      </c>
      <c r="B132" s="234" t="s">
        <v>59</v>
      </c>
      <c r="C132" s="235">
        <v>0</v>
      </c>
      <c r="D132" s="248">
        <v>0</v>
      </c>
      <c r="F132" s="25">
        <f>C132/H$9</f>
        <v>0</v>
      </c>
      <c r="G132" s="25">
        <f>D132/I$9</f>
        <v>0</v>
      </c>
    </row>
    <row r="133" spans="1:7" ht="13.8">
      <c r="A133" s="229"/>
      <c r="B133" s="238" t="s">
        <v>58</v>
      </c>
      <c r="C133" s="239">
        <v>0.81599999999999995</v>
      </c>
      <c r="D133" s="249">
        <v>0.109</v>
      </c>
      <c r="F133" s="25">
        <f t="shared" ref="F133:F140" si="35">C133/H$9</f>
        <v>0.26441996111471161</v>
      </c>
      <c r="G133" s="25">
        <f t="shared" ref="G133:G140" si="36">D133/I$9</f>
        <v>7.9538820782253366E-3</v>
      </c>
    </row>
    <row r="134" spans="1:7" ht="13.8">
      <c r="A134" s="229"/>
      <c r="B134" s="238" t="s">
        <v>57</v>
      </c>
      <c r="C134" s="239">
        <v>0.51100000000000001</v>
      </c>
      <c r="D134" s="249">
        <v>1.286</v>
      </c>
      <c r="F134" s="25">
        <f t="shared" si="35"/>
        <v>0.16558651976668828</v>
      </c>
      <c r="G134" s="25">
        <f t="shared" si="36"/>
        <v>9.3841214244016355E-2</v>
      </c>
    </row>
    <row r="135" spans="1:7" ht="13.8">
      <c r="A135" s="229"/>
      <c r="B135" s="238" t="s">
        <v>61</v>
      </c>
      <c r="C135" s="239">
        <v>2.9000000000000001E-2</v>
      </c>
      <c r="D135" s="249">
        <v>2.5999999999999999E-2</v>
      </c>
      <c r="F135" s="25">
        <f t="shared" si="35"/>
        <v>9.3972780298120558E-3</v>
      </c>
      <c r="G135" s="25">
        <f t="shared" si="36"/>
        <v>1.8972562755399883E-3</v>
      </c>
    </row>
    <row r="136" spans="1:7" ht="13.8">
      <c r="A136" s="229"/>
      <c r="B136" s="238" t="s">
        <v>60</v>
      </c>
      <c r="C136" s="239">
        <v>0</v>
      </c>
      <c r="D136" s="249">
        <v>0</v>
      </c>
      <c r="F136" s="25">
        <f t="shared" si="35"/>
        <v>0</v>
      </c>
      <c r="G136" s="25">
        <f t="shared" si="36"/>
        <v>0</v>
      </c>
    </row>
    <row r="137" spans="1:7" ht="13.8">
      <c r="A137" s="229"/>
      <c r="B137" s="238" t="s">
        <v>56</v>
      </c>
      <c r="C137" s="239">
        <v>0</v>
      </c>
      <c r="D137" s="249">
        <v>0</v>
      </c>
      <c r="F137" s="25">
        <f t="shared" si="35"/>
        <v>0</v>
      </c>
      <c r="G137" s="25">
        <f t="shared" si="36"/>
        <v>0</v>
      </c>
    </row>
    <row r="138" spans="1:7" ht="13.8">
      <c r="A138" s="229"/>
      <c r="B138" s="238" t="s">
        <v>54</v>
      </c>
      <c r="C138" s="239">
        <v>1.722</v>
      </c>
      <c r="D138" s="249">
        <v>12.269</v>
      </c>
      <c r="F138" s="25">
        <f t="shared" si="35"/>
        <v>0.55800388852883998</v>
      </c>
      <c r="G138" s="25">
        <f t="shared" si="36"/>
        <v>0.89528604786923538</v>
      </c>
    </row>
    <row r="139" spans="1:7" ht="13.8">
      <c r="A139" s="229"/>
      <c r="B139" s="238" t="s">
        <v>55</v>
      </c>
      <c r="C139" s="239">
        <v>0</v>
      </c>
      <c r="D139" s="249">
        <v>0</v>
      </c>
      <c r="F139" s="25">
        <f t="shared" si="35"/>
        <v>0</v>
      </c>
      <c r="G139" s="25">
        <f t="shared" si="36"/>
        <v>0</v>
      </c>
    </row>
    <row r="140" spans="1:7" ht="13.8">
      <c r="A140" s="229"/>
      <c r="B140" s="238" t="s">
        <v>53</v>
      </c>
      <c r="C140" s="239">
        <v>8.0000000000000002E-3</v>
      </c>
      <c r="D140" s="249">
        <v>1.4E-2</v>
      </c>
      <c r="F140" s="25">
        <f t="shared" si="35"/>
        <v>2.592352559948153E-3</v>
      </c>
      <c r="G140" s="25">
        <f t="shared" si="36"/>
        <v>1.0215995329830706E-3</v>
      </c>
    </row>
    <row r="141" spans="1:7" ht="13.8">
      <c r="A141" s="234" t="s">
        <v>2540</v>
      </c>
      <c r="B141" s="225"/>
      <c r="C141" s="235">
        <v>3.0859999999999999</v>
      </c>
      <c r="D141" s="248">
        <v>13.703999999999999</v>
      </c>
    </row>
    <row r="142" spans="1:7" ht="13.8">
      <c r="A142" s="234" t="s">
        <v>105</v>
      </c>
      <c r="B142" s="234" t="s">
        <v>59</v>
      </c>
      <c r="C142" s="235">
        <v>0</v>
      </c>
      <c r="D142" s="248">
        <v>0</v>
      </c>
      <c r="F142" s="25">
        <f>C142/H$10</f>
        <v>0</v>
      </c>
      <c r="G142" s="25">
        <f>D142/I$10</f>
        <v>0</v>
      </c>
    </row>
    <row r="143" spans="1:7" ht="13.8">
      <c r="A143" s="229"/>
      <c r="B143" s="238" t="s">
        <v>58</v>
      </c>
      <c r="C143" s="239">
        <v>1E-3</v>
      </c>
      <c r="D143" s="249">
        <v>2E-3</v>
      </c>
      <c r="F143" s="25">
        <f t="shared" ref="F143:F150" si="37">C143/H$10</f>
        <v>0.33333333333333331</v>
      </c>
      <c r="G143" s="25">
        <f t="shared" ref="G143:G150" si="38">D143/I$10</f>
        <v>0.2857142857142857</v>
      </c>
    </row>
    <row r="144" spans="1:7" ht="13.8">
      <c r="A144" s="229"/>
      <c r="B144" s="238" t="s">
        <v>57</v>
      </c>
      <c r="C144" s="239">
        <v>0</v>
      </c>
      <c r="D144" s="249">
        <v>0</v>
      </c>
      <c r="F144" s="25">
        <f t="shared" si="37"/>
        <v>0</v>
      </c>
      <c r="G144" s="25">
        <f t="shared" si="38"/>
        <v>0</v>
      </c>
    </row>
    <row r="145" spans="1:7" ht="13.8">
      <c r="A145" s="229"/>
      <c r="B145" s="238" t="s">
        <v>61</v>
      </c>
      <c r="C145" s="239">
        <v>2E-3</v>
      </c>
      <c r="D145" s="249">
        <v>4.0000000000000001E-3</v>
      </c>
      <c r="F145" s="25">
        <f t="shared" si="37"/>
        <v>0.66666666666666663</v>
      </c>
      <c r="G145" s="25">
        <f t="shared" si="38"/>
        <v>0.5714285714285714</v>
      </c>
    </row>
    <row r="146" spans="1:7" ht="13.8">
      <c r="A146" s="229"/>
      <c r="B146" s="238" t="s">
        <v>60</v>
      </c>
      <c r="C146" s="239">
        <v>0</v>
      </c>
      <c r="D146" s="249">
        <v>0</v>
      </c>
      <c r="F146" s="25">
        <f t="shared" si="37"/>
        <v>0</v>
      </c>
      <c r="G146" s="25">
        <f t="shared" si="38"/>
        <v>0</v>
      </c>
    </row>
    <row r="147" spans="1:7" ht="13.8">
      <c r="A147" s="229"/>
      <c r="B147" s="238" t="s">
        <v>56</v>
      </c>
      <c r="C147" s="239">
        <v>0</v>
      </c>
      <c r="D147" s="249">
        <v>0</v>
      </c>
      <c r="F147" s="25">
        <f t="shared" si="37"/>
        <v>0</v>
      </c>
      <c r="G147" s="25">
        <f t="shared" si="38"/>
        <v>0</v>
      </c>
    </row>
    <row r="148" spans="1:7" ht="13.8">
      <c r="A148" s="229"/>
      <c r="B148" s="238" t="s">
        <v>54</v>
      </c>
      <c r="C148" s="239">
        <v>0</v>
      </c>
      <c r="D148" s="249">
        <v>0</v>
      </c>
      <c r="F148" s="25">
        <f t="shared" si="37"/>
        <v>0</v>
      </c>
      <c r="G148" s="25">
        <f t="shared" si="38"/>
        <v>0</v>
      </c>
    </row>
    <row r="149" spans="1:7" ht="13.8">
      <c r="A149" s="229"/>
      <c r="B149" s="238" t="s">
        <v>55</v>
      </c>
      <c r="C149" s="239">
        <v>0</v>
      </c>
      <c r="D149" s="249">
        <v>0</v>
      </c>
      <c r="F149" s="25">
        <f t="shared" si="37"/>
        <v>0</v>
      </c>
      <c r="G149" s="25">
        <f t="shared" si="38"/>
        <v>0</v>
      </c>
    </row>
    <row r="150" spans="1:7" ht="13.8">
      <c r="A150" s="229"/>
      <c r="B150" s="238" t="s">
        <v>53</v>
      </c>
      <c r="C150" s="239">
        <v>0</v>
      </c>
      <c r="D150" s="249">
        <v>1E-3</v>
      </c>
      <c r="F150" s="25">
        <f t="shared" si="37"/>
        <v>0</v>
      </c>
      <c r="G150" s="25">
        <f t="shared" si="38"/>
        <v>0.14285714285714285</v>
      </c>
    </row>
    <row r="151" spans="1:7" ht="13.8">
      <c r="A151" s="234" t="s">
        <v>2541</v>
      </c>
      <c r="B151" s="225"/>
      <c r="C151" s="235">
        <v>3.0000000000000001E-3</v>
      </c>
      <c r="D151" s="248">
        <v>7.0000000000000001E-3</v>
      </c>
    </row>
    <row r="152" spans="1:7" ht="13.8">
      <c r="A152" s="234" t="s">
        <v>106</v>
      </c>
      <c r="B152" s="234" t="s">
        <v>59</v>
      </c>
      <c r="C152" s="235"/>
      <c r="D152" s="248"/>
      <c r="F152" s="25">
        <f>C152/H$11</f>
        <v>0</v>
      </c>
      <c r="G152" s="25">
        <f>D152/I$11</f>
        <v>0</v>
      </c>
    </row>
    <row r="153" spans="1:7" ht="13.8">
      <c r="A153" s="229"/>
      <c r="B153" s="238" t="s">
        <v>58</v>
      </c>
      <c r="C153" s="239">
        <v>1.7999999999999999E-2</v>
      </c>
      <c r="D153" s="249">
        <v>5.3999999999999999E-2</v>
      </c>
      <c r="F153" s="25">
        <f t="shared" ref="F153:F160" si="39">C153/H$11</f>
        <v>1</v>
      </c>
      <c r="G153" s="25">
        <f t="shared" ref="G153:G160" si="40">D153/I$11</f>
        <v>1</v>
      </c>
    </row>
    <row r="154" spans="1:7" ht="13.8">
      <c r="A154" s="229"/>
      <c r="B154" s="238" t="s">
        <v>57</v>
      </c>
      <c r="C154" s="239"/>
      <c r="D154" s="249"/>
      <c r="F154" s="25">
        <f t="shared" si="39"/>
        <v>0</v>
      </c>
      <c r="G154" s="25">
        <f t="shared" si="40"/>
        <v>0</v>
      </c>
    </row>
    <row r="155" spans="1:7" ht="13.8">
      <c r="A155" s="229"/>
      <c r="B155" s="238" t="s">
        <v>61</v>
      </c>
      <c r="C155" s="239"/>
      <c r="D155" s="249"/>
      <c r="F155" s="25">
        <f t="shared" si="39"/>
        <v>0</v>
      </c>
      <c r="G155" s="25">
        <f t="shared" si="40"/>
        <v>0</v>
      </c>
    </row>
    <row r="156" spans="1:7" ht="13.8">
      <c r="A156" s="229"/>
      <c r="B156" s="238" t="s">
        <v>60</v>
      </c>
      <c r="C156" s="239"/>
      <c r="D156" s="249"/>
      <c r="F156" s="25">
        <f t="shared" si="39"/>
        <v>0</v>
      </c>
      <c r="G156" s="25">
        <f t="shared" si="40"/>
        <v>0</v>
      </c>
    </row>
    <row r="157" spans="1:7" ht="13.8">
      <c r="A157" s="229"/>
      <c r="B157" s="238" t="s">
        <v>56</v>
      </c>
      <c r="C157" s="239"/>
      <c r="D157" s="249"/>
      <c r="F157" s="25">
        <f t="shared" si="39"/>
        <v>0</v>
      </c>
      <c r="G157" s="25">
        <f t="shared" si="40"/>
        <v>0</v>
      </c>
    </row>
    <row r="158" spans="1:7" ht="13.8">
      <c r="A158" s="229"/>
      <c r="B158" s="238" t="s">
        <v>54</v>
      </c>
      <c r="C158" s="239"/>
      <c r="D158" s="249"/>
      <c r="F158" s="25">
        <f t="shared" si="39"/>
        <v>0</v>
      </c>
      <c r="G158" s="25">
        <f t="shared" si="40"/>
        <v>0</v>
      </c>
    </row>
    <row r="159" spans="1:7" ht="13.8">
      <c r="A159" s="229"/>
      <c r="B159" s="238" t="s">
        <v>55</v>
      </c>
      <c r="C159" s="239"/>
      <c r="D159" s="249"/>
      <c r="F159" s="25">
        <f t="shared" si="39"/>
        <v>0</v>
      </c>
      <c r="G159" s="25">
        <f t="shared" si="40"/>
        <v>0</v>
      </c>
    </row>
    <row r="160" spans="1:7" ht="13.8">
      <c r="A160" s="229"/>
      <c r="B160" s="238" t="s">
        <v>53</v>
      </c>
      <c r="C160" s="239">
        <v>0</v>
      </c>
      <c r="D160" s="249">
        <v>0</v>
      </c>
      <c r="F160" s="25">
        <f t="shared" si="39"/>
        <v>0</v>
      </c>
      <c r="G160" s="25">
        <f t="shared" si="40"/>
        <v>0</v>
      </c>
    </row>
    <row r="161" spans="1:7" ht="13.8">
      <c r="A161" s="234" t="s">
        <v>2542</v>
      </c>
      <c r="B161" s="225"/>
      <c r="C161" s="235">
        <v>1.7999999999999999E-2</v>
      </c>
      <c r="D161" s="248">
        <v>5.3999999999999999E-2</v>
      </c>
    </row>
    <row r="162" spans="1:7" ht="13.8">
      <c r="A162" s="234" t="s">
        <v>2</v>
      </c>
      <c r="B162" s="234" t="s">
        <v>59</v>
      </c>
      <c r="C162" s="235">
        <v>6.0000000000000001E-3</v>
      </c>
      <c r="D162" s="248">
        <v>3.0000000000000001E-3</v>
      </c>
      <c r="F162" s="25">
        <f>C162/H$12</f>
        <v>6.1983471074380167E-3</v>
      </c>
      <c r="G162" s="25">
        <f>D162/I$12</f>
        <v>2.1849963583394027E-3</v>
      </c>
    </row>
    <row r="163" spans="1:7" ht="13.8">
      <c r="A163" s="229"/>
      <c r="B163" s="238" t="s">
        <v>58</v>
      </c>
      <c r="C163" s="239">
        <v>6.0000000000000001E-3</v>
      </c>
      <c r="D163" s="249">
        <v>2.1999999999999999E-2</v>
      </c>
      <c r="F163" s="25">
        <f t="shared" ref="F163:F170" si="41">C163/H$12</f>
        <v>6.1983471074380167E-3</v>
      </c>
      <c r="G163" s="25">
        <f t="shared" ref="G163:G170" si="42">D163/I$12</f>
        <v>1.6023306627822285E-2</v>
      </c>
    </row>
    <row r="164" spans="1:7" ht="13.8">
      <c r="A164" s="229"/>
      <c r="B164" s="238" t="s">
        <v>57</v>
      </c>
      <c r="C164" s="239">
        <v>0.28999999999999998</v>
      </c>
      <c r="D164" s="249">
        <v>0.55200000000000005</v>
      </c>
      <c r="F164" s="25">
        <f t="shared" si="41"/>
        <v>0.29958677685950413</v>
      </c>
      <c r="G164" s="25">
        <f t="shared" si="42"/>
        <v>0.40203932993445013</v>
      </c>
    </row>
    <row r="165" spans="1:7" ht="13.8">
      <c r="A165" s="229"/>
      <c r="B165" s="238" t="s">
        <v>61</v>
      </c>
      <c r="C165" s="239">
        <v>7.4999999999999997E-2</v>
      </c>
      <c r="D165" s="249">
        <v>0.187</v>
      </c>
      <c r="F165" s="25">
        <f t="shared" si="41"/>
        <v>7.7479338842975212E-2</v>
      </c>
      <c r="G165" s="25">
        <f t="shared" si="42"/>
        <v>0.13619810633648943</v>
      </c>
    </row>
    <row r="166" spans="1:7" ht="13.8">
      <c r="A166" s="229"/>
      <c r="B166" s="238" t="s">
        <v>60</v>
      </c>
      <c r="C166" s="239">
        <v>3.5999999999999997E-2</v>
      </c>
      <c r="D166" s="249">
        <v>2.8000000000000001E-2</v>
      </c>
      <c r="F166" s="25">
        <f t="shared" si="41"/>
        <v>3.71900826446281E-2</v>
      </c>
      <c r="G166" s="25">
        <f t="shared" si="42"/>
        <v>2.0393299344501094E-2</v>
      </c>
    </row>
    <row r="167" spans="1:7" ht="13.8">
      <c r="A167" s="229"/>
      <c r="B167" s="238" t="s">
        <v>56</v>
      </c>
      <c r="C167" s="239">
        <v>2.1000000000000001E-2</v>
      </c>
      <c r="D167" s="249">
        <v>5.8000000000000003E-2</v>
      </c>
      <c r="F167" s="25">
        <f t="shared" si="41"/>
        <v>2.1694214876033058E-2</v>
      </c>
      <c r="G167" s="25">
        <f t="shared" si="42"/>
        <v>4.2243262927895125E-2</v>
      </c>
    </row>
    <row r="168" spans="1:7" ht="13.8">
      <c r="A168" s="229"/>
      <c r="B168" s="238" t="s">
        <v>54</v>
      </c>
      <c r="C168" s="239">
        <v>7.0999999999999994E-2</v>
      </c>
      <c r="D168" s="249">
        <v>0.16700000000000001</v>
      </c>
      <c r="F168" s="25">
        <f t="shared" si="41"/>
        <v>7.3347107438016521E-2</v>
      </c>
      <c r="G168" s="25">
        <f t="shared" si="42"/>
        <v>0.1216314639475601</v>
      </c>
    </row>
    <row r="169" spans="1:7" ht="13.8">
      <c r="A169" s="229"/>
      <c r="B169" s="238" t="s">
        <v>55</v>
      </c>
      <c r="C169" s="239">
        <v>7.6999999999999999E-2</v>
      </c>
      <c r="D169" s="249">
        <v>0.192</v>
      </c>
      <c r="F169" s="25">
        <f t="shared" si="41"/>
        <v>7.9545454545454544E-2</v>
      </c>
      <c r="G169" s="25">
        <f t="shared" si="42"/>
        <v>0.13983976693372177</v>
      </c>
    </row>
    <row r="170" spans="1:7" ht="13.8">
      <c r="A170" s="229"/>
      <c r="B170" s="238" t="s">
        <v>53</v>
      </c>
      <c r="C170" s="239">
        <v>0.38600000000000001</v>
      </c>
      <c r="D170" s="249">
        <v>0.16400000000000001</v>
      </c>
      <c r="F170" s="25">
        <f t="shared" si="41"/>
        <v>0.3987603305785124</v>
      </c>
      <c r="G170" s="25">
        <f t="shared" si="42"/>
        <v>0.11944646758922069</v>
      </c>
    </row>
    <row r="171" spans="1:7" ht="13.8">
      <c r="A171" s="234" t="s">
        <v>2543</v>
      </c>
      <c r="B171" s="225"/>
      <c r="C171" s="235">
        <v>0.96799999999999997</v>
      </c>
      <c r="D171" s="248">
        <v>1.373</v>
      </c>
    </row>
    <row r="172" spans="1:7" ht="13.8">
      <c r="A172" s="234" t="s">
        <v>3</v>
      </c>
      <c r="B172" s="234" t="s">
        <v>59</v>
      </c>
      <c r="C172" s="235">
        <v>2E-3</v>
      </c>
      <c r="D172" s="248">
        <v>4.0000000000000001E-3</v>
      </c>
      <c r="F172" s="25">
        <f>C172/H$13</f>
        <v>2.7137042062415195E-3</v>
      </c>
      <c r="G172" s="25">
        <f>D172/I$13</f>
        <v>6.0331825037707393E-3</v>
      </c>
    </row>
    <row r="173" spans="1:7" ht="13.8">
      <c r="A173" s="229"/>
      <c r="B173" s="238" t="s">
        <v>58</v>
      </c>
      <c r="C173" s="239">
        <v>7.0000000000000001E-3</v>
      </c>
      <c r="D173" s="249">
        <v>4.0000000000000001E-3</v>
      </c>
      <c r="F173" s="25">
        <f t="shared" ref="F173:F180" si="43">C173/H$13</f>
        <v>9.4979647218453173E-3</v>
      </c>
      <c r="G173" s="25">
        <f t="shared" ref="G173:G180" si="44">D173/I$13</f>
        <v>6.0331825037707393E-3</v>
      </c>
    </row>
    <row r="174" spans="1:7" ht="13.8">
      <c r="A174" s="229"/>
      <c r="B174" s="238" t="s">
        <v>57</v>
      </c>
      <c r="C174" s="239">
        <v>0.112</v>
      </c>
      <c r="D174" s="249">
        <v>0.128</v>
      </c>
      <c r="F174" s="25">
        <f t="shared" si="43"/>
        <v>0.15196743554952508</v>
      </c>
      <c r="G174" s="25">
        <f t="shared" si="44"/>
        <v>0.19306184012066366</v>
      </c>
    </row>
    <row r="175" spans="1:7" ht="13.8">
      <c r="A175" s="229"/>
      <c r="B175" s="238" t="s">
        <v>61</v>
      </c>
      <c r="C175" s="239">
        <v>0.33800000000000002</v>
      </c>
      <c r="D175" s="249">
        <v>0.28899999999999998</v>
      </c>
      <c r="F175" s="25">
        <f t="shared" si="43"/>
        <v>0.45861601085481679</v>
      </c>
      <c r="G175" s="25">
        <f t="shared" si="44"/>
        <v>0.43589743589743585</v>
      </c>
    </row>
    <row r="176" spans="1:7" ht="13.8">
      <c r="A176" s="229"/>
      <c r="B176" s="238" t="s">
        <v>60</v>
      </c>
      <c r="C176" s="239">
        <v>3.1E-2</v>
      </c>
      <c r="D176" s="249">
        <v>6.0000000000000001E-3</v>
      </c>
      <c r="F176" s="25">
        <f t="shared" si="43"/>
        <v>4.2062415196743551E-2</v>
      </c>
      <c r="G176" s="25">
        <f t="shared" si="44"/>
        <v>9.0497737556561077E-3</v>
      </c>
    </row>
    <row r="177" spans="1:7" ht="13.8">
      <c r="A177" s="229"/>
      <c r="B177" s="238" t="s">
        <v>56</v>
      </c>
      <c r="C177" s="239">
        <v>8.9999999999999993E-3</v>
      </c>
      <c r="D177" s="249">
        <v>3.0000000000000001E-3</v>
      </c>
      <c r="F177" s="25">
        <f t="shared" si="43"/>
        <v>1.2211668928086837E-2</v>
      </c>
      <c r="G177" s="25">
        <f t="shared" si="44"/>
        <v>4.5248868778280538E-3</v>
      </c>
    </row>
    <row r="178" spans="1:7" ht="13.8">
      <c r="A178" s="229"/>
      <c r="B178" s="238" t="s">
        <v>54</v>
      </c>
      <c r="C178" s="239">
        <v>7.6999999999999999E-2</v>
      </c>
      <c r="D178" s="249">
        <v>0.113</v>
      </c>
      <c r="F178" s="25">
        <f t="shared" si="43"/>
        <v>0.10447761194029849</v>
      </c>
      <c r="G178" s="25">
        <f t="shared" si="44"/>
        <v>0.17043740573152338</v>
      </c>
    </row>
    <row r="179" spans="1:7" ht="13.8">
      <c r="A179" s="229"/>
      <c r="B179" s="238" t="s">
        <v>55</v>
      </c>
      <c r="C179" s="239">
        <v>6.6000000000000003E-2</v>
      </c>
      <c r="D179" s="249">
        <v>7.5999999999999998E-2</v>
      </c>
      <c r="F179" s="25">
        <f t="shared" si="43"/>
        <v>8.9552238805970144E-2</v>
      </c>
      <c r="G179" s="25">
        <f t="shared" si="44"/>
        <v>0.11463046757164404</v>
      </c>
    </row>
    <row r="180" spans="1:7" ht="13.8">
      <c r="A180" s="229"/>
      <c r="B180" s="238" t="s">
        <v>53</v>
      </c>
      <c r="C180" s="239">
        <v>9.5000000000000001E-2</v>
      </c>
      <c r="D180" s="249">
        <v>0.04</v>
      </c>
      <c r="F180" s="25">
        <f t="shared" si="43"/>
        <v>0.12890094979647218</v>
      </c>
      <c r="G180" s="25">
        <f t="shared" si="44"/>
        <v>6.0331825037707391E-2</v>
      </c>
    </row>
    <row r="181" spans="1:7" ht="13.8">
      <c r="A181" s="234" t="s">
        <v>2544</v>
      </c>
      <c r="B181" s="225"/>
      <c r="C181" s="235">
        <v>0.73699999999999988</v>
      </c>
      <c r="D181" s="248">
        <v>0.66300000000000003</v>
      </c>
    </row>
    <row r="182" spans="1:7" ht="13.8">
      <c r="A182" s="234" t="s">
        <v>282</v>
      </c>
      <c r="B182" s="234" t="s">
        <v>59</v>
      </c>
      <c r="C182" s="235">
        <v>0</v>
      </c>
      <c r="D182" s="248">
        <v>0</v>
      </c>
      <c r="F182" s="25">
        <f>C182/H$14</f>
        <v>0</v>
      </c>
      <c r="G182" s="25">
        <f>D182/I$14</f>
        <v>0</v>
      </c>
    </row>
    <row r="183" spans="1:7" ht="13.8">
      <c r="A183" s="229"/>
      <c r="B183" s="238" t="s">
        <v>58</v>
      </c>
      <c r="C183" s="239">
        <v>3.7999999999999999E-2</v>
      </c>
      <c r="D183" s="249">
        <v>6.4000000000000001E-2</v>
      </c>
      <c r="F183" s="25">
        <f t="shared" ref="F183:F190" si="45">C183/H$14</f>
        <v>4.0728831725616289E-2</v>
      </c>
      <c r="G183" s="25">
        <f t="shared" ref="G183:G190" si="46">D183/I$14</f>
        <v>4.8743335872048738E-2</v>
      </c>
    </row>
    <row r="184" spans="1:7" ht="13.8">
      <c r="A184" s="229"/>
      <c r="B184" s="238" t="s">
        <v>57</v>
      </c>
      <c r="C184" s="239">
        <v>0.436</v>
      </c>
      <c r="D184" s="249">
        <v>0.60599999999999998</v>
      </c>
      <c r="F184" s="25">
        <f t="shared" si="45"/>
        <v>0.46730975348338688</v>
      </c>
      <c r="G184" s="25">
        <f t="shared" si="46"/>
        <v>0.46153846153846145</v>
      </c>
    </row>
    <row r="185" spans="1:7" ht="13.8">
      <c r="A185" s="229"/>
      <c r="B185" s="238" t="s">
        <v>61</v>
      </c>
      <c r="C185" s="239">
        <v>0.11700000000000001</v>
      </c>
      <c r="D185" s="249">
        <v>0.23799999999999999</v>
      </c>
      <c r="F185" s="25">
        <f t="shared" si="45"/>
        <v>0.12540192926045016</v>
      </c>
      <c r="G185" s="25">
        <f t="shared" si="46"/>
        <v>0.18126428027418123</v>
      </c>
    </row>
    <row r="186" spans="1:7" ht="13.8">
      <c r="A186" s="229"/>
      <c r="B186" s="238" t="s">
        <v>60</v>
      </c>
      <c r="C186" s="239">
        <v>6.5000000000000002E-2</v>
      </c>
      <c r="D186" s="249">
        <v>4.0000000000000001E-3</v>
      </c>
      <c r="F186" s="25">
        <f t="shared" si="45"/>
        <v>6.966773847802786E-2</v>
      </c>
      <c r="G186" s="25">
        <f t="shared" si="46"/>
        <v>3.0464584920030461E-3</v>
      </c>
    </row>
    <row r="187" spans="1:7" ht="13.8">
      <c r="A187" s="229"/>
      <c r="B187" s="238" t="s">
        <v>56</v>
      </c>
      <c r="C187" s="239">
        <v>6.4000000000000001E-2</v>
      </c>
      <c r="D187" s="249">
        <v>7.6999999999999999E-2</v>
      </c>
      <c r="F187" s="25">
        <f t="shared" si="45"/>
        <v>6.8595927116827438E-2</v>
      </c>
      <c r="G187" s="25">
        <f t="shared" si="46"/>
        <v>5.8644325971058633E-2</v>
      </c>
    </row>
    <row r="188" spans="1:7" ht="13.8">
      <c r="A188" s="229"/>
      <c r="B188" s="238" t="s">
        <v>54</v>
      </c>
      <c r="C188" s="239">
        <v>0.13200000000000001</v>
      </c>
      <c r="D188" s="249">
        <v>0.245</v>
      </c>
      <c r="F188" s="25">
        <f t="shared" si="45"/>
        <v>0.14147909967845659</v>
      </c>
      <c r="G188" s="25">
        <f t="shared" si="46"/>
        <v>0.18659558263518658</v>
      </c>
    </row>
    <row r="189" spans="1:7" ht="13.8">
      <c r="A189" s="229"/>
      <c r="B189" s="238" t="s">
        <v>55</v>
      </c>
      <c r="C189" s="239">
        <v>6.5000000000000002E-2</v>
      </c>
      <c r="D189" s="249">
        <v>6.3E-2</v>
      </c>
      <c r="F189" s="25">
        <f t="shared" si="45"/>
        <v>6.966773847802786E-2</v>
      </c>
      <c r="G189" s="25">
        <f t="shared" si="46"/>
        <v>4.7981721249047975E-2</v>
      </c>
    </row>
    <row r="190" spans="1:7" ht="13.8">
      <c r="A190" s="229"/>
      <c r="B190" s="238" t="s">
        <v>53</v>
      </c>
      <c r="C190" s="239">
        <v>1.6E-2</v>
      </c>
      <c r="D190" s="249">
        <v>1.6E-2</v>
      </c>
      <c r="F190" s="25">
        <f t="shared" si="45"/>
        <v>1.7148981779206859E-2</v>
      </c>
      <c r="G190" s="25">
        <f t="shared" si="46"/>
        <v>1.2185833968012184E-2</v>
      </c>
    </row>
    <row r="191" spans="1:7" ht="13.8">
      <c r="A191" s="234" t="s">
        <v>2545</v>
      </c>
      <c r="B191" s="225"/>
      <c r="C191" s="235">
        <v>0.93300000000000005</v>
      </c>
      <c r="D191" s="248">
        <v>1.3129999999999999</v>
      </c>
    </row>
    <row r="192" spans="1:7" ht="13.8">
      <c r="A192" s="234" t="s">
        <v>107</v>
      </c>
      <c r="B192" s="234" t="s">
        <v>59</v>
      </c>
      <c r="C192" s="235">
        <v>1E-3</v>
      </c>
      <c r="D192" s="248">
        <v>7.0000000000000001E-3</v>
      </c>
      <c r="F192" s="25">
        <f>C192/H$15</f>
        <v>6.2460961898813249E-4</v>
      </c>
      <c r="G192" s="25">
        <f>D192/I$15</f>
        <v>7.4309978768577496E-3</v>
      </c>
    </row>
    <row r="193" spans="1:7" ht="13.8">
      <c r="A193" s="229"/>
      <c r="B193" s="238" t="s">
        <v>58</v>
      </c>
      <c r="C193" s="239">
        <v>0.36899999999999999</v>
      </c>
      <c r="D193" s="249">
        <v>0.18</v>
      </c>
      <c r="F193" s="25">
        <f t="shared" ref="F193:F200" si="47">C193/H$15</f>
        <v>0.23048094940662087</v>
      </c>
      <c r="G193" s="25">
        <f t="shared" ref="G193:G200" si="48">D193/I$15</f>
        <v>0.19108280254777069</v>
      </c>
    </row>
    <row r="194" spans="1:7" ht="13.8">
      <c r="A194" s="229"/>
      <c r="B194" s="238" t="s">
        <v>57</v>
      </c>
      <c r="C194" s="239">
        <v>0.32700000000000001</v>
      </c>
      <c r="D194" s="249">
        <v>0.13700000000000001</v>
      </c>
      <c r="F194" s="25">
        <f t="shared" si="47"/>
        <v>0.20424734540911932</v>
      </c>
      <c r="G194" s="25">
        <f t="shared" si="48"/>
        <v>0.14543524416135881</v>
      </c>
    </row>
    <row r="195" spans="1:7" ht="13.8">
      <c r="A195" s="229"/>
      <c r="B195" s="238" t="s">
        <v>61</v>
      </c>
      <c r="C195" s="239">
        <v>0.376</v>
      </c>
      <c r="D195" s="249">
        <v>0.26</v>
      </c>
      <c r="F195" s="25">
        <f t="shared" si="47"/>
        <v>0.2348532167395378</v>
      </c>
      <c r="G195" s="25">
        <f t="shared" si="48"/>
        <v>0.27600849256900212</v>
      </c>
    </row>
    <row r="196" spans="1:7" ht="13.8">
      <c r="A196" s="229"/>
      <c r="B196" s="238" t="s">
        <v>60</v>
      </c>
      <c r="C196" s="239">
        <v>0</v>
      </c>
      <c r="D196" s="249">
        <v>0</v>
      </c>
      <c r="F196" s="25">
        <f t="shared" si="47"/>
        <v>0</v>
      </c>
      <c r="G196" s="25">
        <f t="shared" si="48"/>
        <v>0</v>
      </c>
    </row>
    <row r="197" spans="1:7" ht="13.8">
      <c r="A197" s="229"/>
      <c r="B197" s="238" t="s">
        <v>56</v>
      </c>
      <c r="C197" s="239">
        <v>0.22900000000000001</v>
      </c>
      <c r="D197" s="249">
        <v>5.0999999999999997E-2</v>
      </c>
      <c r="F197" s="25">
        <f t="shared" si="47"/>
        <v>0.14303560274828234</v>
      </c>
      <c r="G197" s="25">
        <f t="shared" si="48"/>
        <v>5.4140127388535027E-2</v>
      </c>
    </row>
    <row r="198" spans="1:7" ht="13.8">
      <c r="A198" s="229"/>
      <c r="B198" s="238" t="s">
        <v>54</v>
      </c>
      <c r="C198" s="239">
        <v>0.159</v>
      </c>
      <c r="D198" s="249">
        <v>0.27100000000000002</v>
      </c>
      <c r="F198" s="25">
        <f t="shared" si="47"/>
        <v>9.9312929419113058E-2</v>
      </c>
      <c r="G198" s="25">
        <f t="shared" si="48"/>
        <v>0.28768577494692144</v>
      </c>
    </row>
    <row r="199" spans="1:7" ht="13.8">
      <c r="A199" s="229"/>
      <c r="B199" s="238" t="s">
        <v>55</v>
      </c>
      <c r="C199" s="239">
        <v>4.2999999999999997E-2</v>
      </c>
      <c r="D199" s="249">
        <v>3.1E-2</v>
      </c>
      <c r="F199" s="25">
        <f t="shared" si="47"/>
        <v>2.6858213616489691E-2</v>
      </c>
      <c r="G199" s="25">
        <f t="shared" si="48"/>
        <v>3.2908704883227176E-2</v>
      </c>
    </row>
    <row r="200" spans="1:7" ht="13.8">
      <c r="A200" s="229"/>
      <c r="B200" s="238" t="s">
        <v>53</v>
      </c>
      <c r="C200" s="239">
        <v>9.7000000000000003E-2</v>
      </c>
      <c r="D200" s="249">
        <v>5.0000000000000001E-3</v>
      </c>
      <c r="F200" s="25">
        <f t="shared" si="47"/>
        <v>6.0587133041848845E-2</v>
      </c>
      <c r="G200" s="25">
        <f t="shared" si="48"/>
        <v>5.3078556263269636E-3</v>
      </c>
    </row>
    <row r="201" spans="1:7" ht="13.8">
      <c r="A201" s="234" t="s">
        <v>2546</v>
      </c>
      <c r="B201" s="225"/>
      <c r="C201" s="235">
        <v>1.601</v>
      </c>
      <c r="D201" s="248">
        <v>0.94200000000000017</v>
      </c>
    </row>
    <row r="202" spans="1:7" ht="13.8">
      <c r="A202" s="234" t="s">
        <v>108</v>
      </c>
      <c r="B202" s="234" t="s">
        <v>59</v>
      </c>
      <c r="C202" s="235">
        <v>0</v>
      </c>
      <c r="D202" s="248">
        <v>0</v>
      </c>
      <c r="F202" s="25">
        <f>C202/H$16</f>
        <v>0</v>
      </c>
      <c r="G202" s="25">
        <f>D202/I$16</f>
        <v>0</v>
      </c>
    </row>
    <row r="203" spans="1:7" ht="13.8">
      <c r="A203" s="229"/>
      <c r="B203" s="238" t="s">
        <v>58</v>
      </c>
      <c r="C203" s="239">
        <v>4.0000000000000001E-3</v>
      </c>
      <c r="D203" s="249">
        <v>6.0000000000000001E-3</v>
      </c>
      <c r="F203" s="25">
        <f t="shared" ref="F203:F210" si="49">C203/H$16</f>
        <v>1.3468013468013466E-2</v>
      </c>
      <c r="G203" s="25">
        <f t="shared" ref="G203:G210" si="50">D203/I$16</f>
        <v>1.366742596810934E-2</v>
      </c>
    </row>
    <row r="204" spans="1:7" ht="13.8">
      <c r="A204" s="229"/>
      <c r="B204" s="238" t="s">
        <v>57</v>
      </c>
      <c r="C204" s="239">
        <v>9.1999999999999998E-2</v>
      </c>
      <c r="D204" s="249">
        <v>0.08</v>
      </c>
      <c r="F204" s="25">
        <f t="shared" si="49"/>
        <v>0.30976430976430974</v>
      </c>
      <c r="G204" s="25">
        <f t="shared" si="50"/>
        <v>0.18223234624145787</v>
      </c>
    </row>
    <row r="205" spans="1:7" ht="13.8">
      <c r="A205" s="229"/>
      <c r="B205" s="238" t="s">
        <v>61</v>
      </c>
      <c r="C205" s="239">
        <v>0</v>
      </c>
      <c r="D205" s="249">
        <v>0</v>
      </c>
      <c r="F205" s="25">
        <f t="shared" si="49"/>
        <v>0</v>
      </c>
      <c r="G205" s="25">
        <f t="shared" si="50"/>
        <v>0</v>
      </c>
    </row>
    <row r="206" spans="1:7" ht="13.8">
      <c r="A206" s="229"/>
      <c r="B206" s="238" t="s">
        <v>60</v>
      </c>
      <c r="C206" s="239">
        <v>0</v>
      </c>
      <c r="D206" s="249">
        <v>0</v>
      </c>
      <c r="F206" s="25">
        <f t="shared" si="49"/>
        <v>0</v>
      </c>
      <c r="G206" s="25">
        <f t="shared" si="50"/>
        <v>0</v>
      </c>
    </row>
    <row r="207" spans="1:7" ht="13.8">
      <c r="A207" s="229"/>
      <c r="B207" s="238" t="s">
        <v>56</v>
      </c>
      <c r="C207" s="239">
        <v>7.4999999999999997E-2</v>
      </c>
      <c r="D207" s="249">
        <v>3.3000000000000002E-2</v>
      </c>
      <c r="F207" s="25">
        <f t="shared" si="49"/>
        <v>0.25252525252525249</v>
      </c>
      <c r="G207" s="25">
        <f t="shared" si="50"/>
        <v>7.5170842824601375E-2</v>
      </c>
    </row>
    <row r="208" spans="1:7" ht="13.8">
      <c r="A208" s="229"/>
      <c r="B208" s="238" t="s">
        <v>54</v>
      </c>
      <c r="C208" s="239">
        <v>6.0999999999999999E-2</v>
      </c>
      <c r="D208" s="249">
        <v>0.161</v>
      </c>
      <c r="F208" s="25">
        <f t="shared" si="49"/>
        <v>0.20538720538720534</v>
      </c>
      <c r="G208" s="25">
        <f t="shared" si="50"/>
        <v>0.36674259681093396</v>
      </c>
    </row>
    <row r="209" spans="1:7" ht="13.8">
      <c r="A209" s="229"/>
      <c r="B209" s="238" t="s">
        <v>55</v>
      </c>
      <c r="C209" s="239">
        <v>6.4000000000000001E-2</v>
      </c>
      <c r="D209" s="249">
        <v>0.158</v>
      </c>
      <c r="F209" s="25">
        <f t="shared" si="49"/>
        <v>0.21548821548821545</v>
      </c>
      <c r="G209" s="25">
        <f t="shared" si="50"/>
        <v>0.3599088838268793</v>
      </c>
    </row>
    <row r="210" spans="1:7" ht="13.8">
      <c r="A210" s="229"/>
      <c r="B210" s="238" t="s">
        <v>53</v>
      </c>
      <c r="C210" s="239">
        <v>1E-3</v>
      </c>
      <c r="D210" s="249">
        <v>1E-3</v>
      </c>
      <c r="F210" s="25">
        <f t="shared" si="49"/>
        <v>3.3670033670033664E-3</v>
      </c>
      <c r="G210" s="25">
        <f t="shared" si="50"/>
        <v>2.2779043280182231E-3</v>
      </c>
    </row>
    <row r="211" spans="1:7" ht="13.8">
      <c r="A211" s="234" t="s">
        <v>2547</v>
      </c>
      <c r="B211" s="225"/>
      <c r="C211" s="235">
        <v>0.29699999999999999</v>
      </c>
      <c r="D211" s="248">
        <v>0.43900000000000006</v>
      </c>
    </row>
    <row r="212" spans="1:7" ht="13.8">
      <c r="A212" s="234" t="s">
        <v>284</v>
      </c>
      <c r="B212" s="234" t="s">
        <v>59</v>
      </c>
      <c r="C212" s="235">
        <v>0</v>
      </c>
      <c r="D212" s="248">
        <v>0</v>
      </c>
      <c r="F212" s="25">
        <f>C212/H$17</f>
        <v>0</v>
      </c>
      <c r="G212" s="25">
        <f>D212/I$17</f>
        <v>0</v>
      </c>
    </row>
    <row r="213" spans="1:7" ht="13.8">
      <c r="A213" s="229"/>
      <c r="B213" s="238" t="s">
        <v>58</v>
      </c>
      <c r="C213" s="239">
        <v>0</v>
      </c>
      <c r="D213" s="249">
        <v>0</v>
      </c>
      <c r="F213" s="25">
        <f t="shared" ref="F213:F220" si="51">C213/H$17</f>
        <v>0</v>
      </c>
      <c r="G213" s="25">
        <f t="shared" ref="G213:G220" si="52">D213/I$17</f>
        <v>0</v>
      </c>
    </row>
    <row r="214" spans="1:7" ht="13.8">
      <c r="A214" s="229"/>
      <c r="B214" s="238" t="s">
        <v>57</v>
      </c>
      <c r="C214" s="239">
        <v>0.13700000000000001</v>
      </c>
      <c r="D214" s="249">
        <v>0.47599999999999998</v>
      </c>
      <c r="F214" s="25">
        <f t="shared" si="51"/>
        <v>0.36243386243386244</v>
      </c>
      <c r="G214" s="25">
        <f t="shared" si="52"/>
        <v>0.36308161708619374</v>
      </c>
    </row>
    <row r="215" spans="1:7" ht="13.8">
      <c r="A215" s="229"/>
      <c r="B215" s="238" t="s">
        <v>61</v>
      </c>
      <c r="C215" s="239">
        <v>5.8000000000000003E-2</v>
      </c>
      <c r="D215" s="249">
        <v>0.11700000000000001</v>
      </c>
      <c r="F215" s="25">
        <f t="shared" si="51"/>
        <v>0.15343915343915346</v>
      </c>
      <c r="G215" s="25">
        <f t="shared" si="52"/>
        <v>8.924485125858124E-2</v>
      </c>
    </row>
    <row r="216" spans="1:7" ht="13.8">
      <c r="A216" s="229"/>
      <c r="B216" s="238" t="s">
        <v>60</v>
      </c>
      <c r="C216" s="239">
        <v>0</v>
      </c>
      <c r="D216" s="249">
        <v>0</v>
      </c>
      <c r="F216" s="25">
        <f t="shared" si="51"/>
        <v>0</v>
      </c>
      <c r="G216" s="25">
        <f t="shared" si="52"/>
        <v>0</v>
      </c>
    </row>
    <row r="217" spans="1:7" ht="13.8">
      <c r="A217" s="229"/>
      <c r="B217" s="238" t="s">
        <v>56</v>
      </c>
      <c r="C217" s="239">
        <v>2.1000000000000001E-2</v>
      </c>
      <c r="D217" s="249">
        <v>4.1000000000000002E-2</v>
      </c>
      <c r="F217" s="25">
        <f t="shared" si="51"/>
        <v>5.5555555555555559E-2</v>
      </c>
      <c r="G217" s="25">
        <f t="shared" si="52"/>
        <v>3.1273836765827616E-2</v>
      </c>
    </row>
    <row r="218" spans="1:7" ht="13.8">
      <c r="A218" s="229"/>
      <c r="B218" s="238" t="s">
        <v>54</v>
      </c>
      <c r="C218" s="239">
        <v>0.13400000000000001</v>
      </c>
      <c r="D218" s="249">
        <v>0.55100000000000005</v>
      </c>
      <c r="F218" s="25">
        <f t="shared" si="51"/>
        <v>0.35449735449735453</v>
      </c>
      <c r="G218" s="25">
        <f t="shared" si="52"/>
        <v>0.4202898550724638</v>
      </c>
    </row>
    <row r="219" spans="1:7" ht="13.8">
      <c r="A219" s="229"/>
      <c r="B219" s="238" t="s">
        <v>55</v>
      </c>
      <c r="C219" s="239">
        <v>2.5999999999999999E-2</v>
      </c>
      <c r="D219" s="249">
        <v>0.124</v>
      </c>
      <c r="F219" s="25">
        <f t="shared" si="51"/>
        <v>6.8783068783068779E-2</v>
      </c>
      <c r="G219" s="25">
        <f t="shared" si="52"/>
        <v>9.4584286803966439E-2</v>
      </c>
    </row>
    <row r="220" spans="1:7" ht="13.8">
      <c r="A220" s="229"/>
      <c r="B220" s="238" t="s">
        <v>53</v>
      </c>
      <c r="C220" s="239">
        <v>2E-3</v>
      </c>
      <c r="D220" s="249">
        <v>2E-3</v>
      </c>
      <c r="F220" s="25">
        <f t="shared" si="51"/>
        <v>5.2910052910052907E-3</v>
      </c>
      <c r="G220" s="25">
        <f t="shared" si="52"/>
        <v>1.5255530129672007E-3</v>
      </c>
    </row>
    <row r="221" spans="1:7" ht="13.8">
      <c r="A221" s="234" t="s">
        <v>2548</v>
      </c>
      <c r="B221" s="225"/>
      <c r="C221" s="235">
        <v>0.378</v>
      </c>
      <c r="D221" s="248">
        <v>1.3110000000000002</v>
      </c>
    </row>
    <row r="222" spans="1:7" ht="13.8">
      <c r="A222" s="234" t="s">
        <v>118</v>
      </c>
      <c r="B222" s="234" t="s">
        <v>59</v>
      </c>
      <c r="C222" s="235">
        <v>2E-3</v>
      </c>
      <c r="D222" s="248">
        <v>2E-3</v>
      </c>
      <c r="F222" s="25">
        <f>C222/H$18</f>
        <v>1.8779342723004697E-3</v>
      </c>
      <c r="G222" s="25">
        <f>D222/I$18</f>
        <v>8.0808080808080808E-4</v>
      </c>
    </row>
    <row r="223" spans="1:7" ht="13.8">
      <c r="A223" s="229"/>
      <c r="B223" s="238" t="s">
        <v>58</v>
      </c>
      <c r="C223" s="239">
        <v>0.36599999999999999</v>
      </c>
      <c r="D223" s="249">
        <v>1.58</v>
      </c>
      <c r="F223" s="25">
        <f t="shared" ref="F223:F230" si="53">C223/H$18</f>
        <v>0.3436619718309859</v>
      </c>
      <c r="G223" s="25">
        <f t="shared" ref="G223:G230" si="54">D223/I$18</f>
        <v>0.63838383838383839</v>
      </c>
    </row>
    <row r="224" spans="1:7" ht="13.8">
      <c r="A224" s="229"/>
      <c r="B224" s="238" t="s">
        <v>57</v>
      </c>
      <c r="C224" s="239">
        <v>0.189</v>
      </c>
      <c r="D224" s="249">
        <v>0.17100000000000001</v>
      </c>
      <c r="F224" s="25">
        <f t="shared" si="53"/>
        <v>0.17746478873239438</v>
      </c>
      <c r="G224" s="25">
        <f t="shared" si="54"/>
        <v>6.9090909090909092E-2</v>
      </c>
    </row>
    <row r="225" spans="1:7" ht="13.8">
      <c r="A225" s="229"/>
      <c r="B225" s="238" t="s">
        <v>61</v>
      </c>
      <c r="C225" s="239">
        <v>0.20100000000000001</v>
      </c>
      <c r="D225" s="249">
        <v>0.188</v>
      </c>
      <c r="F225" s="25">
        <f t="shared" si="53"/>
        <v>0.18873239436619721</v>
      </c>
      <c r="G225" s="25">
        <f t="shared" si="54"/>
        <v>7.5959595959595963E-2</v>
      </c>
    </row>
    <row r="226" spans="1:7" ht="13.8">
      <c r="A226" s="229"/>
      <c r="B226" s="238" t="s">
        <v>60</v>
      </c>
      <c r="C226" s="239">
        <v>2.5000000000000001E-2</v>
      </c>
      <c r="D226" s="249">
        <v>0.02</v>
      </c>
      <c r="F226" s="25">
        <f t="shared" si="53"/>
        <v>2.3474178403755871E-2</v>
      </c>
      <c r="G226" s="25">
        <f t="shared" si="54"/>
        <v>8.0808080808080808E-3</v>
      </c>
    </row>
    <row r="227" spans="1:7" ht="13.8">
      <c r="A227" s="229"/>
      <c r="B227" s="238" t="s">
        <v>56</v>
      </c>
      <c r="C227" s="239">
        <v>1.6E-2</v>
      </c>
      <c r="D227" s="249">
        <v>5.6000000000000001E-2</v>
      </c>
      <c r="F227" s="25">
        <f t="shared" si="53"/>
        <v>1.5023474178403757E-2</v>
      </c>
      <c r="G227" s="25">
        <f t="shared" si="54"/>
        <v>2.2626262626262626E-2</v>
      </c>
    </row>
    <row r="228" spans="1:7" ht="13.8">
      <c r="A228" s="229"/>
      <c r="B228" s="238" t="s">
        <v>54</v>
      </c>
      <c r="C228" s="239">
        <v>0.16700000000000001</v>
      </c>
      <c r="D228" s="249">
        <v>0.33700000000000002</v>
      </c>
      <c r="F228" s="25">
        <f t="shared" si="53"/>
        <v>0.15680751173708921</v>
      </c>
      <c r="G228" s="25">
        <f t="shared" si="54"/>
        <v>0.13616161616161618</v>
      </c>
    </row>
    <row r="229" spans="1:7" ht="13.8">
      <c r="A229" s="229"/>
      <c r="B229" s="238" t="s">
        <v>55</v>
      </c>
      <c r="C229" s="239">
        <v>9.6000000000000002E-2</v>
      </c>
      <c r="D229" s="249">
        <v>0.115</v>
      </c>
      <c r="F229" s="25">
        <f t="shared" si="53"/>
        <v>9.014084507042254E-2</v>
      </c>
      <c r="G229" s="25">
        <f t="shared" si="54"/>
        <v>4.6464646464646465E-2</v>
      </c>
    </row>
    <row r="230" spans="1:7" ht="13.8">
      <c r="A230" s="229"/>
      <c r="B230" s="238" t="s">
        <v>53</v>
      </c>
      <c r="C230" s="239">
        <v>3.0000000000000001E-3</v>
      </c>
      <c r="D230" s="249">
        <v>6.0000000000000001E-3</v>
      </c>
      <c r="F230" s="25">
        <f t="shared" si="53"/>
        <v>2.8169014084507044E-3</v>
      </c>
      <c r="G230" s="25">
        <f t="shared" si="54"/>
        <v>2.4242424242424242E-3</v>
      </c>
    </row>
    <row r="231" spans="1:7" ht="13.8">
      <c r="A231" s="234" t="s">
        <v>2549</v>
      </c>
      <c r="B231" s="225"/>
      <c r="C231" s="235">
        <v>1.0649999999999999</v>
      </c>
      <c r="D231" s="248">
        <v>2.4750000000000001</v>
      </c>
    </row>
    <row r="232" spans="1:7" ht="13.8">
      <c r="A232" s="234" t="s">
        <v>119</v>
      </c>
      <c r="B232" s="234" t="s">
        <v>59</v>
      </c>
      <c r="C232" s="235">
        <v>0</v>
      </c>
      <c r="D232" s="248">
        <v>0</v>
      </c>
      <c r="F232" s="25">
        <f>C232/H$19</f>
        <v>0</v>
      </c>
      <c r="G232" s="25">
        <f>D232/I$19</f>
        <v>0</v>
      </c>
    </row>
    <row r="233" spans="1:7" ht="13.8">
      <c r="A233" s="229"/>
      <c r="B233" s="238" t="s">
        <v>58</v>
      </c>
      <c r="C233" s="239">
        <v>7.5999999999999998E-2</v>
      </c>
      <c r="D233" s="249">
        <v>0.16500000000000001</v>
      </c>
      <c r="F233" s="25">
        <f t="shared" ref="F233:F240" si="55">C233/H$19</f>
        <v>9.371146732429099E-2</v>
      </c>
      <c r="G233" s="25">
        <f t="shared" ref="G233:G240" si="56">D233/I$19</f>
        <v>0.15151515151515152</v>
      </c>
    </row>
    <row r="234" spans="1:7" ht="13.8">
      <c r="A234" s="229"/>
      <c r="B234" s="238" t="s">
        <v>57</v>
      </c>
      <c r="C234" s="239">
        <v>0.21299999999999999</v>
      </c>
      <c r="D234" s="249">
        <v>0.34100000000000003</v>
      </c>
      <c r="F234" s="25">
        <f t="shared" si="55"/>
        <v>0.26263871763255237</v>
      </c>
      <c r="G234" s="25">
        <f t="shared" si="56"/>
        <v>0.31313131313131315</v>
      </c>
    </row>
    <row r="235" spans="1:7" ht="13.8">
      <c r="A235" s="229"/>
      <c r="B235" s="238" t="s">
        <v>61</v>
      </c>
      <c r="C235" s="239">
        <v>0.254</v>
      </c>
      <c r="D235" s="249">
        <v>0.35599999999999998</v>
      </c>
      <c r="F235" s="25">
        <f t="shared" si="55"/>
        <v>0.31319358816276199</v>
      </c>
      <c r="G235" s="25">
        <f t="shared" si="56"/>
        <v>0.32690541781450871</v>
      </c>
    </row>
    <row r="236" spans="1:7" ht="13.8">
      <c r="A236" s="229"/>
      <c r="B236" s="238" t="s">
        <v>60</v>
      </c>
      <c r="C236" s="239">
        <v>7.9000000000000001E-2</v>
      </c>
      <c r="D236" s="249">
        <v>5.0000000000000001E-3</v>
      </c>
      <c r="F236" s="25">
        <f t="shared" si="55"/>
        <v>9.7410604192355116E-2</v>
      </c>
      <c r="G236" s="25">
        <f t="shared" si="56"/>
        <v>4.5913682277318639E-3</v>
      </c>
    </row>
    <row r="237" spans="1:7" ht="13.8">
      <c r="A237" s="229"/>
      <c r="B237" s="238" t="s">
        <v>56</v>
      </c>
      <c r="C237" s="239">
        <v>4.8000000000000001E-2</v>
      </c>
      <c r="D237" s="249">
        <v>1.2E-2</v>
      </c>
      <c r="F237" s="25">
        <f t="shared" si="55"/>
        <v>5.9186189889025888E-2</v>
      </c>
      <c r="G237" s="25">
        <f t="shared" si="56"/>
        <v>1.1019283746556474E-2</v>
      </c>
    </row>
    <row r="238" spans="1:7" ht="13.8">
      <c r="A238" s="229"/>
      <c r="B238" s="238" t="s">
        <v>54</v>
      </c>
      <c r="C238" s="239">
        <v>7.3999999999999996E-2</v>
      </c>
      <c r="D238" s="249">
        <v>0.13600000000000001</v>
      </c>
      <c r="F238" s="25">
        <f t="shared" si="55"/>
        <v>9.1245376078914905E-2</v>
      </c>
      <c r="G238" s="25">
        <f t="shared" si="56"/>
        <v>0.12488521579430671</v>
      </c>
    </row>
    <row r="239" spans="1:7" ht="13.8">
      <c r="A239" s="229"/>
      <c r="B239" s="238" t="s">
        <v>55</v>
      </c>
      <c r="C239" s="239">
        <v>1.9E-2</v>
      </c>
      <c r="D239" s="249">
        <v>1.4999999999999999E-2</v>
      </c>
      <c r="F239" s="25">
        <f t="shared" si="55"/>
        <v>2.3427866831072747E-2</v>
      </c>
      <c r="G239" s="25">
        <f t="shared" si="56"/>
        <v>1.3774104683195593E-2</v>
      </c>
    </row>
    <row r="240" spans="1:7" ht="13.8">
      <c r="A240" s="229"/>
      <c r="B240" s="238" t="s">
        <v>53</v>
      </c>
      <c r="C240" s="239">
        <v>4.8000000000000001E-2</v>
      </c>
      <c r="D240" s="249">
        <v>5.8999999999999997E-2</v>
      </c>
      <c r="F240" s="25">
        <f t="shared" si="55"/>
        <v>5.9186189889025888E-2</v>
      </c>
      <c r="G240" s="25">
        <f t="shared" si="56"/>
        <v>5.4178145087235993E-2</v>
      </c>
    </row>
    <row r="241" spans="1:7" ht="13.8">
      <c r="A241" s="234" t="s">
        <v>2550</v>
      </c>
      <c r="B241" s="225"/>
      <c r="C241" s="235">
        <v>0.81099999999999994</v>
      </c>
      <c r="D241" s="248">
        <v>1.089</v>
      </c>
    </row>
    <row r="242" spans="1:7" ht="13.8">
      <c r="A242" s="234" t="s">
        <v>120</v>
      </c>
      <c r="B242" s="234" t="s">
        <v>59</v>
      </c>
      <c r="C242" s="235">
        <v>0</v>
      </c>
      <c r="D242" s="248">
        <v>0</v>
      </c>
      <c r="F242" s="25">
        <f>C242/H$20</f>
        <v>0</v>
      </c>
      <c r="G242" s="25">
        <f>D242/I$20</f>
        <v>0</v>
      </c>
    </row>
    <row r="243" spans="1:7" ht="13.8">
      <c r="A243" s="229"/>
      <c r="B243" s="238" t="s">
        <v>58</v>
      </c>
      <c r="C243" s="239">
        <v>0</v>
      </c>
      <c r="D243" s="249">
        <v>0</v>
      </c>
      <c r="F243" s="25">
        <f t="shared" ref="F243:F250" si="57">C243/H$20</f>
        <v>0</v>
      </c>
      <c r="G243" s="25">
        <f t="shared" ref="G243:G250" si="58">D243/I$20</f>
        <v>0</v>
      </c>
    </row>
    <row r="244" spans="1:7" ht="13.8">
      <c r="A244" s="229"/>
      <c r="B244" s="238" t="s">
        <v>57</v>
      </c>
      <c r="C244" s="239">
        <v>1.0999999999999999E-2</v>
      </c>
      <c r="D244" s="249">
        <v>6.3E-2</v>
      </c>
      <c r="F244" s="25">
        <f t="shared" si="57"/>
        <v>0.15714285714285714</v>
      </c>
      <c r="G244" s="25">
        <f t="shared" si="58"/>
        <v>0.4256756756756756</v>
      </c>
    </row>
    <row r="245" spans="1:7" ht="13.8">
      <c r="A245" s="229"/>
      <c r="B245" s="238" t="s">
        <v>61</v>
      </c>
      <c r="C245" s="239">
        <v>8.9999999999999993E-3</v>
      </c>
      <c r="D245" s="249">
        <v>7.0000000000000001E-3</v>
      </c>
      <c r="F245" s="25">
        <f t="shared" si="57"/>
        <v>0.12857142857142859</v>
      </c>
      <c r="G245" s="25">
        <f t="shared" si="58"/>
        <v>4.7297297297297293E-2</v>
      </c>
    </row>
    <row r="246" spans="1:7" ht="13.8">
      <c r="A246" s="229"/>
      <c r="B246" s="238" t="s">
        <v>60</v>
      </c>
      <c r="C246" s="239">
        <v>0</v>
      </c>
      <c r="D246" s="249">
        <v>0</v>
      </c>
      <c r="F246" s="25">
        <f t="shared" si="57"/>
        <v>0</v>
      </c>
      <c r="G246" s="25">
        <f t="shared" si="58"/>
        <v>0</v>
      </c>
    </row>
    <row r="247" spans="1:7" ht="13.8">
      <c r="A247" s="229"/>
      <c r="B247" s="238" t="s">
        <v>56</v>
      </c>
      <c r="C247" s="239">
        <v>2.9000000000000001E-2</v>
      </c>
      <c r="D247" s="249">
        <v>4.7E-2</v>
      </c>
      <c r="F247" s="25">
        <f t="shared" si="57"/>
        <v>0.41428571428571437</v>
      </c>
      <c r="G247" s="25">
        <f t="shared" si="58"/>
        <v>0.31756756756756754</v>
      </c>
    </row>
    <row r="248" spans="1:7" ht="13.8">
      <c r="A248" s="229"/>
      <c r="B248" s="238" t="s">
        <v>54</v>
      </c>
      <c r="C248" s="239">
        <v>2.1000000000000001E-2</v>
      </c>
      <c r="D248" s="249">
        <v>3.1E-2</v>
      </c>
      <c r="F248" s="25">
        <f t="shared" si="57"/>
        <v>0.30000000000000004</v>
      </c>
      <c r="G248" s="25">
        <f t="shared" si="58"/>
        <v>0.20945945945945943</v>
      </c>
    </row>
    <row r="249" spans="1:7" ht="13.8">
      <c r="A249" s="229"/>
      <c r="B249" s="238" t="s">
        <v>55</v>
      </c>
      <c r="C249" s="239">
        <v>0</v>
      </c>
      <c r="D249" s="249">
        <v>0</v>
      </c>
      <c r="F249" s="25">
        <f t="shared" si="57"/>
        <v>0</v>
      </c>
      <c r="G249" s="25">
        <f t="shared" si="58"/>
        <v>0</v>
      </c>
    </row>
    <row r="250" spans="1:7" ht="13.8">
      <c r="A250" s="229"/>
      <c r="B250" s="238" t="s">
        <v>53</v>
      </c>
      <c r="C250" s="239">
        <v>0</v>
      </c>
      <c r="D250" s="249">
        <v>0</v>
      </c>
      <c r="F250" s="25">
        <f t="shared" si="57"/>
        <v>0</v>
      </c>
      <c r="G250" s="25">
        <f t="shared" si="58"/>
        <v>0</v>
      </c>
    </row>
    <row r="251" spans="1:7" ht="13.8">
      <c r="A251" s="234" t="s">
        <v>2551</v>
      </c>
      <c r="B251" s="225"/>
      <c r="C251" s="235">
        <v>7.0000000000000007E-2</v>
      </c>
      <c r="D251" s="248">
        <v>0.14800000000000002</v>
      </c>
    </row>
    <row r="252" spans="1:7" ht="13.8">
      <c r="A252" s="234" t="s">
        <v>301</v>
      </c>
      <c r="B252" s="234" t="s">
        <v>59</v>
      </c>
      <c r="C252" s="235">
        <v>0</v>
      </c>
      <c r="D252" s="248">
        <v>0</v>
      </c>
      <c r="F252" s="25">
        <f>C252/H$21</f>
        <v>0</v>
      </c>
      <c r="G252" s="25">
        <f>D252/I$21</f>
        <v>0</v>
      </c>
    </row>
    <row r="253" spans="1:7" ht="13.8">
      <c r="A253" s="229"/>
      <c r="B253" s="238" t="s">
        <v>58</v>
      </c>
      <c r="C253" s="239">
        <v>0.19600000000000001</v>
      </c>
      <c r="D253" s="249">
        <v>0.14299999999999999</v>
      </c>
      <c r="F253" s="25">
        <f t="shared" ref="F253:F260" si="59">C253/H$21</f>
        <v>9.9391480730223122E-2</v>
      </c>
      <c r="G253" s="25">
        <f t="shared" ref="G253:G260" si="60">D253/I$21</f>
        <v>0.12848158131176998</v>
      </c>
    </row>
    <row r="254" spans="1:7" ht="13.8">
      <c r="A254" s="229"/>
      <c r="B254" s="238" t="s">
        <v>57</v>
      </c>
      <c r="C254" s="239">
        <v>0.48099999999999998</v>
      </c>
      <c r="D254" s="249">
        <v>0.41899999999999998</v>
      </c>
      <c r="F254" s="25">
        <f t="shared" si="59"/>
        <v>0.24391480730223122</v>
      </c>
      <c r="G254" s="25">
        <f t="shared" si="60"/>
        <v>0.37646001796945194</v>
      </c>
    </row>
    <row r="255" spans="1:7" ht="13.8">
      <c r="A255" s="229"/>
      <c r="B255" s="238" t="s">
        <v>61</v>
      </c>
      <c r="C255" s="239">
        <v>0.54900000000000004</v>
      </c>
      <c r="D255" s="249">
        <v>0.21299999999999999</v>
      </c>
      <c r="F255" s="25">
        <f t="shared" si="59"/>
        <v>0.27839756592292092</v>
      </c>
      <c r="G255" s="25">
        <f t="shared" si="60"/>
        <v>0.19137466307277629</v>
      </c>
    </row>
    <row r="256" spans="1:7" ht="13.8">
      <c r="A256" s="229"/>
      <c r="B256" s="238" t="s">
        <v>60</v>
      </c>
      <c r="C256" s="239">
        <v>1.2E-2</v>
      </c>
      <c r="D256" s="249">
        <v>4.0000000000000001E-3</v>
      </c>
      <c r="F256" s="25">
        <f t="shared" si="59"/>
        <v>6.0851926977687626E-3</v>
      </c>
      <c r="G256" s="25">
        <f t="shared" si="60"/>
        <v>3.5938903863432167E-3</v>
      </c>
    </row>
    <row r="257" spans="1:7" ht="13.8">
      <c r="A257" s="229"/>
      <c r="B257" s="238" t="s">
        <v>56</v>
      </c>
      <c r="C257" s="239">
        <v>2E-3</v>
      </c>
      <c r="D257" s="249">
        <v>4.0000000000000001E-3</v>
      </c>
      <c r="F257" s="25">
        <f t="shared" si="59"/>
        <v>1.0141987829614604E-3</v>
      </c>
      <c r="G257" s="25">
        <f t="shared" si="60"/>
        <v>3.5938903863432167E-3</v>
      </c>
    </row>
    <row r="258" spans="1:7" ht="13.8">
      <c r="A258" s="229"/>
      <c r="B258" s="238" t="s">
        <v>54</v>
      </c>
      <c r="C258" s="239">
        <v>9.8000000000000004E-2</v>
      </c>
      <c r="D258" s="249">
        <v>0.158</v>
      </c>
      <c r="F258" s="25">
        <f t="shared" si="59"/>
        <v>4.9695740365111561E-2</v>
      </c>
      <c r="G258" s="25">
        <f t="shared" si="60"/>
        <v>0.14195867026055706</v>
      </c>
    </row>
    <row r="259" spans="1:7" ht="13.8">
      <c r="A259" s="229"/>
      <c r="B259" s="238" t="s">
        <v>55</v>
      </c>
      <c r="C259" s="239">
        <v>0.19800000000000001</v>
      </c>
      <c r="D259" s="249">
        <v>0.151</v>
      </c>
      <c r="F259" s="25">
        <f t="shared" si="59"/>
        <v>0.10040567951318459</v>
      </c>
      <c r="G259" s="25">
        <f t="shared" si="60"/>
        <v>0.13566936208445643</v>
      </c>
    </row>
    <row r="260" spans="1:7" ht="13.8">
      <c r="A260" s="229"/>
      <c r="B260" s="238" t="s">
        <v>53</v>
      </c>
      <c r="C260" s="239">
        <v>0.436</v>
      </c>
      <c r="D260" s="249">
        <v>2.1000000000000001E-2</v>
      </c>
      <c r="F260" s="25">
        <f t="shared" si="59"/>
        <v>0.22109533468559839</v>
      </c>
      <c r="G260" s="25">
        <f t="shared" si="60"/>
        <v>1.886792452830189E-2</v>
      </c>
    </row>
    <row r="261" spans="1:7" ht="13.8">
      <c r="A261" s="234" t="s">
        <v>2552</v>
      </c>
      <c r="B261" s="225"/>
      <c r="C261" s="235">
        <v>1.972</v>
      </c>
      <c r="D261" s="248">
        <v>1.1129999999999998</v>
      </c>
    </row>
    <row r="262" spans="1:7" ht="13.8">
      <c r="A262" s="234" t="s">
        <v>123</v>
      </c>
      <c r="B262" s="234" t="s">
        <v>59</v>
      </c>
      <c r="C262" s="235">
        <v>1.2E-2</v>
      </c>
      <c r="D262" s="248">
        <v>1.4999999999999999E-2</v>
      </c>
      <c r="F262" s="25">
        <f>C262/H$22</f>
        <v>8.0482897384305842E-3</v>
      </c>
      <c r="G262" s="25">
        <f>D262/I$22</f>
        <v>1.0067114093959733E-2</v>
      </c>
    </row>
    <row r="263" spans="1:7" ht="13.8">
      <c r="A263" s="229"/>
      <c r="B263" s="238" t="s">
        <v>58</v>
      </c>
      <c r="C263" s="239">
        <v>1.2999999999999999E-2</v>
      </c>
      <c r="D263" s="249">
        <v>7.0000000000000001E-3</v>
      </c>
      <c r="F263" s="25">
        <f t="shared" ref="F263:F270" si="61">C263/H$22</f>
        <v>8.7189805499664659E-3</v>
      </c>
      <c r="G263" s="25">
        <f t="shared" ref="G263:G270" si="62">D263/I$22</f>
        <v>4.6979865771812086E-3</v>
      </c>
    </row>
    <row r="264" spans="1:7" ht="13.8">
      <c r="A264" s="229"/>
      <c r="B264" s="238" t="s">
        <v>57</v>
      </c>
      <c r="C264" s="239">
        <v>0.82799999999999996</v>
      </c>
      <c r="D264" s="249">
        <v>0.76400000000000001</v>
      </c>
      <c r="F264" s="25">
        <f t="shared" si="61"/>
        <v>0.55533199195171024</v>
      </c>
      <c r="G264" s="25">
        <f t="shared" si="62"/>
        <v>0.5127516778523491</v>
      </c>
    </row>
    <row r="265" spans="1:7" ht="13.8">
      <c r="A265" s="229"/>
      <c r="B265" s="238" t="s">
        <v>61</v>
      </c>
      <c r="C265" s="239">
        <v>0.28999999999999998</v>
      </c>
      <c r="D265" s="249">
        <v>0.29099999999999998</v>
      </c>
      <c r="F265" s="25">
        <f t="shared" si="61"/>
        <v>0.19450033534540578</v>
      </c>
      <c r="G265" s="25">
        <f t="shared" si="62"/>
        <v>0.1953020134228188</v>
      </c>
    </row>
    <row r="266" spans="1:7" ht="13.8">
      <c r="A266" s="229"/>
      <c r="B266" s="238" t="s">
        <v>60</v>
      </c>
      <c r="C266" s="239">
        <v>0</v>
      </c>
      <c r="D266" s="249">
        <v>0</v>
      </c>
      <c r="F266" s="25">
        <f t="shared" si="61"/>
        <v>0</v>
      </c>
      <c r="G266" s="25">
        <f t="shared" si="62"/>
        <v>0</v>
      </c>
    </row>
    <row r="267" spans="1:7" ht="13.8">
      <c r="A267" s="229"/>
      <c r="B267" s="238" t="s">
        <v>56</v>
      </c>
      <c r="C267" s="239">
        <v>0</v>
      </c>
      <c r="D267" s="249">
        <v>1E-3</v>
      </c>
      <c r="F267" s="25">
        <f t="shared" si="61"/>
        <v>0</v>
      </c>
      <c r="G267" s="25">
        <f t="shared" si="62"/>
        <v>6.7114093959731551E-4</v>
      </c>
    </row>
    <row r="268" spans="1:7" ht="13.8">
      <c r="A268" s="229"/>
      <c r="B268" s="238" t="s">
        <v>54</v>
      </c>
      <c r="C268" s="239">
        <v>0.129</v>
      </c>
      <c r="D268" s="249">
        <v>0.29399999999999998</v>
      </c>
      <c r="F268" s="25">
        <f t="shared" si="61"/>
        <v>8.6519114688128784E-2</v>
      </c>
      <c r="G268" s="25">
        <f t="shared" si="62"/>
        <v>0.19731543624161077</v>
      </c>
    </row>
    <row r="269" spans="1:7" ht="13.8">
      <c r="A269" s="229"/>
      <c r="B269" s="238" t="s">
        <v>55</v>
      </c>
      <c r="C269" s="239">
        <v>7.6999999999999999E-2</v>
      </c>
      <c r="D269" s="249">
        <v>4.4999999999999998E-2</v>
      </c>
      <c r="F269" s="25">
        <f t="shared" si="61"/>
        <v>5.1643192488262914E-2</v>
      </c>
      <c r="G269" s="25">
        <f t="shared" si="62"/>
        <v>3.02013422818792E-2</v>
      </c>
    </row>
    <row r="270" spans="1:7" ht="13.8">
      <c r="A270" s="229"/>
      <c r="B270" s="238" t="s">
        <v>53</v>
      </c>
      <c r="C270" s="239">
        <v>0.14199999999999999</v>
      </c>
      <c r="D270" s="249">
        <v>7.2999999999999995E-2</v>
      </c>
      <c r="F270" s="25">
        <f t="shared" si="61"/>
        <v>9.5238095238095233E-2</v>
      </c>
      <c r="G270" s="25">
        <f t="shared" si="62"/>
        <v>4.8993288590604034E-2</v>
      </c>
    </row>
    <row r="271" spans="1:7" ht="13.8">
      <c r="A271" s="234" t="s">
        <v>2553</v>
      </c>
      <c r="B271" s="225"/>
      <c r="C271" s="235">
        <v>1.4909999999999999</v>
      </c>
      <c r="D271" s="248">
        <v>1.4899999999999998</v>
      </c>
    </row>
    <row r="272" spans="1:7" ht="13.8">
      <c r="A272" s="234" t="s">
        <v>124</v>
      </c>
      <c r="B272" s="234" t="s">
        <v>59</v>
      </c>
      <c r="C272" s="235">
        <v>0</v>
      </c>
      <c r="D272" s="248">
        <v>0</v>
      </c>
      <c r="F272" s="25">
        <f>C272/H$23</f>
        <v>0</v>
      </c>
      <c r="G272" s="25">
        <f>D272/I$23</f>
        <v>0</v>
      </c>
    </row>
    <row r="273" spans="1:7" ht="13.8">
      <c r="A273" s="229"/>
      <c r="B273" s="238" t="s">
        <v>58</v>
      </c>
      <c r="C273" s="239">
        <v>3.0000000000000001E-3</v>
      </c>
      <c r="D273" s="249">
        <v>5.0000000000000001E-3</v>
      </c>
      <c r="F273" s="25">
        <f t="shared" ref="F273:F280" si="63">C273/H$23</f>
        <v>2.2970903522205204E-3</v>
      </c>
      <c r="G273" s="25">
        <f t="shared" ref="G273:G280" si="64">D273/I$23</f>
        <v>2.9620853080568718E-3</v>
      </c>
    </row>
    <row r="274" spans="1:7" ht="13.8">
      <c r="A274" s="229"/>
      <c r="B274" s="238" t="s">
        <v>57</v>
      </c>
      <c r="C274" s="239">
        <v>0.221</v>
      </c>
      <c r="D274" s="249">
        <v>0.33500000000000002</v>
      </c>
      <c r="F274" s="25">
        <f t="shared" si="63"/>
        <v>0.16921898928024501</v>
      </c>
      <c r="G274" s="25">
        <f t="shared" si="64"/>
        <v>0.19845971563981041</v>
      </c>
    </row>
    <row r="275" spans="1:7" ht="13.8">
      <c r="A275" s="229"/>
      <c r="B275" s="238" t="s">
        <v>61</v>
      </c>
      <c r="C275" s="239">
        <v>0.33500000000000002</v>
      </c>
      <c r="D275" s="249">
        <v>0.77800000000000002</v>
      </c>
      <c r="F275" s="25">
        <f t="shared" si="63"/>
        <v>0.25650842266462481</v>
      </c>
      <c r="G275" s="25">
        <f t="shared" si="64"/>
        <v>0.46090047393364925</v>
      </c>
    </row>
    <row r="276" spans="1:7" ht="13.8">
      <c r="A276" s="229"/>
      <c r="B276" s="238" t="s">
        <v>60</v>
      </c>
      <c r="C276" s="239">
        <v>0</v>
      </c>
      <c r="D276" s="249">
        <v>0</v>
      </c>
      <c r="F276" s="25">
        <f t="shared" si="63"/>
        <v>0</v>
      </c>
      <c r="G276" s="25">
        <f t="shared" si="64"/>
        <v>0</v>
      </c>
    </row>
    <row r="277" spans="1:7" ht="13.8">
      <c r="A277" s="229"/>
      <c r="B277" s="238" t="s">
        <v>56</v>
      </c>
      <c r="C277" s="239">
        <v>8.0000000000000002E-3</v>
      </c>
      <c r="D277" s="249">
        <v>1.6E-2</v>
      </c>
      <c r="F277" s="25">
        <f t="shared" si="63"/>
        <v>6.1255742725880554E-3</v>
      </c>
      <c r="G277" s="25">
        <f t="shared" si="64"/>
        <v>9.4786729857819895E-3</v>
      </c>
    </row>
    <row r="278" spans="1:7" ht="13.8">
      <c r="A278" s="229"/>
      <c r="B278" s="238" t="s">
        <v>54</v>
      </c>
      <c r="C278" s="239">
        <v>0.25</v>
      </c>
      <c r="D278" s="249">
        <v>0.18099999999999999</v>
      </c>
      <c r="F278" s="25">
        <f t="shared" si="63"/>
        <v>0.19142419601837671</v>
      </c>
      <c r="G278" s="25">
        <f t="shared" si="64"/>
        <v>0.10722748815165875</v>
      </c>
    </row>
    <row r="279" spans="1:7" ht="13.8">
      <c r="A279" s="229"/>
      <c r="B279" s="238" t="s">
        <v>55</v>
      </c>
      <c r="C279" s="239">
        <v>0.28699999999999998</v>
      </c>
      <c r="D279" s="249">
        <v>0.33800000000000002</v>
      </c>
      <c r="F279" s="25">
        <f t="shared" si="63"/>
        <v>0.21975497702909647</v>
      </c>
      <c r="G279" s="25">
        <f t="shared" si="64"/>
        <v>0.20023696682464454</v>
      </c>
    </row>
    <row r="280" spans="1:7" ht="13.8">
      <c r="A280" s="229"/>
      <c r="B280" s="238" t="s">
        <v>53</v>
      </c>
      <c r="C280" s="239">
        <v>0.20200000000000001</v>
      </c>
      <c r="D280" s="249">
        <v>3.5000000000000003E-2</v>
      </c>
      <c r="F280" s="25">
        <f t="shared" si="63"/>
        <v>0.15467075038284839</v>
      </c>
      <c r="G280" s="25">
        <f t="shared" si="64"/>
        <v>2.0734597156398103E-2</v>
      </c>
    </row>
    <row r="281" spans="1:7" ht="13.8">
      <c r="A281" s="234" t="s">
        <v>2554</v>
      </c>
      <c r="B281" s="225"/>
      <c r="C281" s="235">
        <v>1.306</v>
      </c>
      <c r="D281" s="248">
        <v>1.6880000000000002</v>
      </c>
    </row>
    <row r="282" spans="1:7" ht="13.8">
      <c r="A282" s="234" t="s">
        <v>125</v>
      </c>
      <c r="B282" s="234" t="s">
        <v>59</v>
      </c>
      <c r="C282" s="235">
        <v>0</v>
      </c>
      <c r="D282" s="248">
        <v>0</v>
      </c>
      <c r="F282" s="25">
        <f>C282/H$24</f>
        <v>0</v>
      </c>
      <c r="G282" s="25">
        <f>D282/I$24</f>
        <v>0</v>
      </c>
    </row>
    <row r="283" spans="1:7" ht="13.8">
      <c r="A283" s="229"/>
      <c r="B283" s="238" t="s">
        <v>58</v>
      </c>
      <c r="C283" s="239">
        <v>0.56999999999999995</v>
      </c>
      <c r="D283" s="249">
        <v>0.23300000000000001</v>
      </c>
      <c r="F283" s="25">
        <f t="shared" ref="F283:F289" si="65">C283/H$24</f>
        <v>0.59623430962343094</v>
      </c>
      <c r="G283" s="25">
        <f t="shared" ref="G283:G290" si="66">D283/I$24</f>
        <v>0.40451388888888895</v>
      </c>
    </row>
    <row r="284" spans="1:7" ht="13.8">
      <c r="A284" s="229"/>
      <c r="B284" s="238" t="s">
        <v>57</v>
      </c>
      <c r="C284" s="239">
        <v>0.105</v>
      </c>
      <c r="D284" s="249">
        <v>0.11</v>
      </c>
      <c r="F284" s="25">
        <f t="shared" si="65"/>
        <v>0.10983263598326359</v>
      </c>
      <c r="G284" s="25">
        <f t="shared" si="66"/>
        <v>0.19097222222222224</v>
      </c>
    </row>
    <row r="285" spans="1:7" ht="13.8">
      <c r="A285" s="229"/>
      <c r="B285" s="238" t="s">
        <v>61</v>
      </c>
      <c r="C285" s="239">
        <v>0.13100000000000001</v>
      </c>
      <c r="D285" s="249">
        <v>0.08</v>
      </c>
      <c r="F285" s="25">
        <f t="shared" si="65"/>
        <v>0.13702928870292888</v>
      </c>
      <c r="G285" s="25">
        <f t="shared" si="66"/>
        <v>0.1388888888888889</v>
      </c>
    </row>
    <row r="286" spans="1:7" ht="13.8">
      <c r="A286" s="229"/>
      <c r="B286" s="238" t="s">
        <v>60</v>
      </c>
      <c r="C286" s="239">
        <v>1.2999999999999999E-2</v>
      </c>
      <c r="D286" s="249">
        <v>1E-3</v>
      </c>
      <c r="F286" s="25">
        <f t="shared" si="65"/>
        <v>1.3598326359832637E-2</v>
      </c>
      <c r="G286" s="25">
        <f t="shared" si="66"/>
        <v>1.7361111111111112E-3</v>
      </c>
    </row>
    <row r="287" spans="1:7" ht="13.8">
      <c r="A287" s="229"/>
      <c r="B287" s="238" t="s">
        <v>56</v>
      </c>
      <c r="C287" s="239">
        <v>0</v>
      </c>
      <c r="D287" s="249">
        <v>0</v>
      </c>
      <c r="F287" s="25">
        <f t="shared" si="65"/>
        <v>0</v>
      </c>
      <c r="G287" s="25">
        <f t="shared" si="66"/>
        <v>0</v>
      </c>
    </row>
    <row r="288" spans="1:7" ht="13.8">
      <c r="A288" s="229"/>
      <c r="B288" s="238" t="s">
        <v>54</v>
      </c>
      <c r="C288" s="239">
        <v>2.7E-2</v>
      </c>
      <c r="D288" s="249">
        <v>5.0999999999999997E-2</v>
      </c>
      <c r="F288" s="25">
        <f t="shared" si="65"/>
        <v>2.8242677824267783E-2</v>
      </c>
      <c r="G288" s="25">
        <f t="shared" si="66"/>
        <v>8.8541666666666671E-2</v>
      </c>
    </row>
    <row r="289" spans="1:7" ht="13.8">
      <c r="A289" s="229"/>
      <c r="B289" s="238" t="s">
        <v>55</v>
      </c>
      <c r="C289" s="239">
        <v>2.8000000000000001E-2</v>
      </c>
      <c r="D289" s="249">
        <v>5.6000000000000001E-2</v>
      </c>
      <c r="F289" s="25">
        <f t="shared" si="65"/>
        <v>2.9288702928870293E-2</v>
      </c>
      <c r="G289" s="25">
        <f t="shared" si="66"/>
        <v>9.7222222222222238E-2</v>
      </c>
    </row>
    <row r="290" spans="1:7" ht="13.8">
      <c r="A290" s="229"/>
      <c r="B290" s="238" t="s">
        <v>53</v>
      </c>
      <c r="C290" s="239">
        <v>8.2000000000000003E-2</v>
      </c>
      <c r="D290" s="249">
        <v>4.4999999999999998E-2</v>
      </c>
      <c r="F290" s="25">
        <f>C290/H$24</f>
        <v>8.5774058577405859E-2</v>
      </c>
      <c r="G290" s="25">
        <f t="shared" si="66"/>
        <v>7.8125E-2</v>
      </c>
    </row>
    <row r="291" spans="1:7" ht="13.8">
      <c r="A291" s="234" t="s">
        <v>2555</v>
      </c>
      <c r="B291" s="225"/>
      <c r="C291" s="235">
        <v>0.95599999999999996</v>
      </c>
      <c r="D291" s="248">
        <v>0.57600000000000007</v>
      </c>
    </row>
    <row r="292" spans="1:7" ht="13.8">
      <c r="A292" s="234" t="s">
        <v>286</v>
      </c>
      <c r="B292" s="234" t="s">
        <v>59</v>
      </c>
      <c r="C292" s="235">
        <v>5.0000000000000001E-3</v>
      </c>
      <c r="D292" s="248">
        <v>6.0000000000000001E-3</v>
      </c>
      <c r="F292" s="25">
        <f>C292/H$25</f>
        <v>2.9940119760479044E-3</v>
      </c>
      <c r="G292" s="25">
        <f>D292/I$25</f>
        <v>8.7323533692330087E-4</v>
      </c>
    </row>
    <row r="293" spans="1:7" ht="13.8">
      <c r="A293" s="229"/>
      <c r="B293" s="238" t="s">
        <v>58</v>
      </c>
      <c r="C293" s="239">
        <v>0.70299999999999996</v>
      </c>
      <c r="D293" s="249">
        <v>1.681</v>
      </c>
      <c r="F293" s="25">
        <f t="shared" ref="F293:F300" si="67">C293/H$25</f>
        <v>0.42095808383233529</v>
      </c>
      <c r="G293" s="25">
        <f t="shared" ref="G293:G300" si="68">D293/I$25</f>
        <v>0.24465143356134481</v>
      </c>
    </row>
    <row r="294" spans="1:7" ht="13.8">
      <c r="A294" s="229"/>
      <c r="B294" s="238" t="s">
        <v>57</v>
      </c>
      <c r="C294" s="239">
        <v>0.30299999999999999</v>
      </c>
      <c r="D294" s="249">
        <v>1.675</v>
      </c>
      <c r="F294" s="25">
        <f t="shared" si="67"/>
        <v>0.18143712574850299</v>
      </c>
      <c r="G294" s="25">
        <f t="shared" si="68"/>
        <v>0.24377819822442151</v>
      </c>
    </row>
    <row r="295" spans="1:7" ht="13.8">
      <c r="A295" s="229"/>
      <c r="B295" s="238" t="s">
        <v>61</v>
      </c>
      <c r="C295" s="239">
        <v>0.16900000000000001</v>
      </c>
      <c r="D295" s="249">
        <v>1.244</v>
      </c>
      <c r="F295" s="25">
        <f t="shared" si="67"/>
        <v>0.10119760479041917</v>
      </c>
      <c r="G295" s="25">
        <f t="shared" si="68"/>
        <v>0.18105079318876438</v>
      </c>
    </row>
    <row r="296" spans="1:7" ht="13.8">
      <c r="A296" s="229"/>
      <c r="B296" s="238" t="s">
        <v>60</v>
      </c>
      <c r="C296" s="239">
        <v>0</v>
      </c>
      <c r="D296" s="249">
        <v>0</v>
      </c>
      <c r="F296" s="25">
        <f t="shared" si="67"/>
        <v>0</v>
      </c>
      <c r="G296" s="25">
        <f t="shared" si="68"/>
        <v>0</v>
      </c>
    </row>
    <row r="297" spans="1:7" ht="13.8">
      <c r="A297" s="229"/>
      <c r="B297" s="238" t="s">
        <v>56</v>
      </c>
      <c r="C297" s="239">
        <v>0</v>
      </c>
      <c r="D297" s="249">
        <v>0</v>
      </c>
      <c r="F297" s="25">
        <f t="shared" si="67"/>
        <v>0</v>
      </c>
      <c r="G297" s="25">
        <f t="shared" si="68"/>
        <v>0</v>
      </c>
    </row>
    <row r="298" spans="1:7" ht="13.8">
      <c r="A298" s="229"/>
      <c r="B298" s="238" t="s">
        <v>54</v>
      </c>
      <c r="C298" s="239">
        <v>0.48599999999999999</v>
      </c>
      <c r="D298" s="249">
        <v>2.1659999999999999</v>
      </c>
      <c r="F298" s="25">
        <f t="shared" si="67"/>
        <v>0.29101796407185632</v>
      </c>
      <c r="G298" s="25">
        <f t="shared" si="68"/>
        <v>0.31523795662931159</v>
      </c>
    </row>
    <row r="299" spans="1:7" ht="13.8">
      <c r="A299" s="229"/>
      <c r="B299" s="238" t="s">
        <v>55</v>
      </c>
      <c r="C299" s="239">
        <v>3.0000000000000001E-3</v>
      </c>
      <c r="D299" s="249">
        <v>2E-3</v>
      </c>
      <c r="F299" s="25">
        <f t="shared" si="67"/>
        <v>1.7964071856287427E-3</v>
      </c>
      <c r="G299" s="25">
        <f t="shared" si="68"/>
        <v>2.9107844564110031E-4</v>
      </c>
    </row>
    <row r="300" spans="1:7" ht="13.8">
      <c r="A300" s="229"/>
      <c r="B300" s="238" t="s">
        <v>53</v>
      </c>
      <c r="C300" s="239">
        <v>1E-3</v>
      </c>
      <c r="D300" s="249">
        <v>9.7000000000000003E-2</v>
      </c>
      <c r="F300" s="25">
        <f t="shared" si="67"/>
        <v>5.9880239520958083E-4</v>
      </c>
      <c r="G300" s="25">
        <f t="shared" si="68"/>
        <v>1.4117304613593364E-2</v>
      </c>
    </row>
    <row r="301" spans="1:7" ht="13.8">
      <c r="A301" s="234" t="s">
        <v>2556</v>
      </c>
      <c r="B301" s="225"/>
      <c r="C301" s="235">
        <v>1.6699999999999997</v>
      </c>
      <c r="D301" s="248">
        <v>6.8710000000000004</v>
      </c>
    </row>
    <row r="302" spans="1:7" ht="13.8">
      <c r="A302" s="234" t="s">
        <v>127</v>
      </c>
      <c r="B302" s="234" t="s">
        <v>59</v>
      </c>
      <c r="C302" s="235">
        <v>0</v>
      </c>
      <c r="D302" s="248">
        <v>0</v>
      </c>
      <c r="F302" s="25">
        <f>C302/H$26</f>
        <v>0</v>
      </c>
      <c r="G302" s="25">
        <f>D302/I$26</f>
        <v>0</v>
      </c>
    </row>
    <row r="303" spans="1:7" ht="13.8">
      <c r="A303" s="229"/>
      <c r="B303" s="238" t="s">
        <v>58</v>
      </c>
      <c r="C303" s="239">
        <v>0</v>
      </c>
      <c r="D303" s="249">
        <v>0</v>
      </c>
      <c r="F303" s="25">
        <f t="shared" ref="F303:F310" si="69">C303/H$26</f>
        <v>0</v>
      </c>
      <c r="G303" s="25">
        <f t="shared" ref="G303:G310" si="70">D303/I$26</f>
        <v>0</v>
      </c>
    </row>
    <row r="304" spans="1:7" ht="13.8">
      <c r="A304" s="229"/>
      <c r="B304" s="238" t="s">
        <v>57</v>
      </c>
      <c r="C304" s="239">
        <v>0.1</v>
      </c>
      <c r="D304" s="249">
        <v>5.0000000000000001E-3</v>
      </c>
      <c r="F304" s="25">
        <f t="shared" si="69"/>
        <v>0.42735042735042733</v>
      </c>
      <c r="G304" s="25">
        <f t="shared" si="70"/>
        <v>0.3571428571428571</v>
      </c>
    </row>
    <row r="305" spans="1:7" ht="13.8">
      <c r="A305" s="229"/>
      <c r="B305" s="238" t="s">
        <v>61</v>
      </c>
      <c r="C305" s="239">
        <v>1E-3</v>
      </c>
      <c r="D305" s="249">
        <v>5.0000000000000001E-3</v>
      </c>
      <c r="F305" s="25">
        <f t="shared" si="69"/>
        <v>4.2735042735042731E-3</v>
      </c>
      <c r="G305" s="25">
        <f t="shared" si="70"/>
        <v>0.3571428571428571</v>
      </c>
    </row>
    <row r="306" spans="1:7" ht="13.8">
      <c r="A306" s="229"/>
      <c r="B306" s="238" t="s">
        <v>60</v>
      </c>
      <c r="C306" s="239">
        <v>0</v>
      </c>
      <c r="D306" s="249">
        <v>0</v>
      </c>
      <c r="F306" s="25">
        <f t="shared" si="69"/>
        <v>0</v>
      </c>
      <c r="G306" s="25">
        <f t="shared" si="70"/>
        <v>0</v>
      </c>
    </row>
    <row r="307" spans="1:7" ht="13.8">
      <c r="A307" s="229"/>
      <c r="B307" s="238" t="s">
        <v>56</v>
      </c>
      <c r="C307" s="239">
        <v>0</v>
      </c>
      <c r="D307" s="249">
        <v>0</v>
      </c>
      <c r="F307" s="25">
        <f t="shared" si="69"/>
        <v>0</v>
      </c>
      <c r="G307" s="25">
        <f t="shared" si="70"/>
        <v>0</v>
      </c>
    </row>
    <row r="308" spans="1:7" ht="13.8">
      <c r="A308" s="229"/>
      <c r="B308" s="238" t="s">
        <v>54</v>
      </c>
      <c r="C308" s="239">
        <v>0.13300000000000001</v>
      </c>
      <c r="D308" s="249">
        <v>4.0000000000000001E-3</v>
      </c>
      <c r="F308" s="25">
        <f t="shared" si="69"/>
        <v>0.56837606837606836</v>
      </c>
      <c r="G308" s="25">
        <f t="shared" si="70"/>
        <v>0.2857142857142857</v>
      </c>
    </row>
    <row r="309" spans="1:7" ht="13.8">
      <c r="A309" s="229"/>
      <c r="B309" s="238" t="s">
        <v>55</v>
      </c>
      <c r="C309" s="239">
        <v>0</v>
      </c>
      <c r="D309" s="249">
        <v>0</v>
      </c>
      <c r="F309" s="25">
        <f t="shared" si="69"/>
        <v>0</v>
      </c>
      <c r="G309" s="25">
        <f t="shared" si="70"/>
        <v>0</v>
      </c>
    </row>
    <row r="310" spans="1:7" ht="13.8">
      <c r="A310" s="229"/>
      <c r="B310" s="238" t="s">
        <v>53</v>
      </c>
      <c r="C310" s="239">
        <v>0</v>
      </c>
      <c r="D310" s="249">
        <v>0</v>
      </c>
      <c r="F310" s="25">
        <f t="shared" si="69"/>
        <v>0</v>
      </c>
      <c r="G310" s="25">
        <f t="shared" si="70"/>
        <v>0</v>
      </c>
    </row>
    <row r="311" spans="1:7" ht="13.8">
      <c r="A311" s="234" t="s">
        <v>2557</v>
      </c>
      <c r="B311" s="225"/>
      <c r="C311" s="235">
        <v>0.23400000000000001</v>
      </c>
      <c r="D311" s="248">
        <v>1.4E-2</v>
      </c>
    </row>
    <row r="312" spans="1:7" ht="13.8">
      <c r="A312" s="234" t="s">
        <v>128</v>
      </c>
      <c r="B312" s="234" t="s">
        <v>59</v>
      </c>
      <c r="C312" s="235">
        <v>0.21299999999999999</v>
      </c>
      <c r="D312" s="248">
        <v>0.13900000000000001</v>
      </c>
      <c r="F312" s="25">
        <f>C312/H$27</f>
        <v>0.10270009643201541</v>
      </c>
      <c r="G312" s="25">
        <f>D312/I$27</f>
        <v>9.3476798924008092E-2</v>
      </c>
    </row>
    <row r="313" spans="1:7" ht="13.8">
      <c r="A313" s="229"/>
      <c r="B313" s="238" t="s">
        <v>58</v>
      </c>
      <c r="C313" s="239">
        <v>4.0000000000000001E-3</v>
      </c>
      <c r="D313" s="249">
        <v>4.0000000000000001E-3</v>
      </c>
      <c r="F313" s="25">
        <f t="shared" ref="F313:F320" si="71">C313/H$27</f>
        <v>1.9286403085824492E-3</v>
      </c>
      <c r="G313" s="25">
        <f t="shared" ref="G313:G320" si="72">D313/I$27</f>
        <v>2.6899798251513118E-3</v>
      </c>
    </row>
    <row r="314" spans="1:7" ht="13.8">
      <c r="A314" s="229"/>
      <c r="B314" s="238" t="s">
        <v>57</v>
      </c>
      <c r="C314" s="239">
        <v>0.97499999999999998</v>
      </c>
      <c r="D314" s="249">
        <v>0.95399999999999996</v>
      </c>
      <c r="F314" s="25">
        <f t="shared" si="71"/>
        <v>0.47010607521697195</v>
      </c>
      <c r="G314" s="25">
        <f t="shared" si="72"/>
        <v>0.64156018829858774</v>
      </c>
    </row>
    <row r="315" spans="1:7" ht="13.8">
      <c r="A315" s="229"/>
      <c r="B315" s="238" t="s">
        <v>61</v>
      </c>
      <c r="C315" s="239">
        <v>1.0999999999999999E-2</v>
      </c>
      <c r="D315" s="249">
        <v>8.0000000000000002E-3</v>
      </c>
      <c r="F315" s="25">
        <f t="shared" si="71"/>
        <v>5.3037608486017351E-3</v>
      </c>
      <c r="G315" s="25">
        <f t="shared" si="72"/>
        <v>5.3799596503026235E-3</v>
      </c>
    </row>
    <row r="316" spans="1:7" ht="13.8">
      <c r="A316" s="229"/>
      <c r="B316" s="238" t="s">
        <v>60</v>
      </c>
      <c r="C316" s="239">
        <v>0</v>
      </c>
      <c r="D316" s="249">
        <v>0</v>
      </c>
      <c r="F316" s="25">
        <f t="shared" si="71"/>
        <v>0</v>
      </c>
      <c r="G316" s="25">
        <f t="shared" si="72"/>
        <v>0</v>
      </c>
    </row>
    <row r="317" spans="1:7" ht="13.8">
      <c r="A317" s="229"/>
      <c r="B317" s="238" t="s">
        <v>56</v>
      </c>
      <c r="C317" s="239">
        <v>0.26400000000000001</v>
      </c>
      <c r="D317" s="249">
        <v>0.16300000000000001</v>
      </c>
      <c r="F317" s="25">
        <f t="shared" si="71"/>
        <v>0.12729026036644164</v>
      </c>
      <c r="G317" s="25">
        <f t="shared" si="72"/>
        <v>0.10961667787491595</v>
      </c>
    </row>
    <row r="318" spans="1:7" ht="13.8">
      <c r="A318" s="229"/>
      <c r="B318" s="238" t="s">
        <v>54</v>
      </c>
      <c r="C318" s="239">
        <v>1.7999999999999999E-2</v>
      </c>
      <c r="D318" s="249">
        <v>5.5E-2</v>
      </c>
      <c r="F318" s="25">
        <f t="shared" si="71"/>
        <v>8.6788813886210202E-3</v>
      </c>
      <c r="G318" s="25">
        <f t="shared" si="72"/>
        <v>3.6987222595830538E-2</v>
      </c>
    </row>
    <row r="319" spans="1:7" ht="13.8">
      <c r="A319" s="229"/>
      <c r="B319" s="238" t="s">
        <v>55</v>
      </c>
      <c r="C319" s="239">
        <v>7.8E-2</v>
      </c>
      <c r="D319" s="249">
        <v>7.1999999999999995E-2</v>
      </c>
      <c r="F319" s="25">
        <f t="shared" si="71"/>
        <v>3.7608486017357758E-2</v>
      </c>
      <c r="G319" s="25">
        <f t="shared" si="72"/>
        <v>4.8419636852723602E-2</v>
      </c>
    </row>
    <row r="320" spans="1:7" ht="13.8">
      <c r="A320" s="229"/>
      <c r="B320" s="238" t="s">
        <v>53</v>
      </c>
      <c r="C320" s="239">
        <v>0.51100000000000001</v>
      </c>
      <c r="D320" s="249">
        <v>9.1999999999999998E-2</v>
      </c>
      <c r="F320" s="25">
        <f t="shared" si="71"/>
        <v>0.24638379942140787</v>
      </c>
      <c r="G320" s="25">
        <f t="shared" si="72"/>
        <v>6.1869535978480168E-2</v>
      </c>
    </row>
    <row r="321" spans="1:7" ht="13.8">
      <c r="A321" s="234" t="s">
        <v>2558</v>
      </c>
      <c r="B321" s="225"/>
      <c r="C321" s="235">
        <v>2.0739999999999998</v>
      </c>
      <c r="D321" s="248">
        <v>1.4870000000000001</v>
      </c>
    </row>
    <row r="322" spans="1:7" ht="13.8">
      <c r="A322" s="234" t="s">
        <v>289</v>
      </c>
      <c r="B322" s="234" t="s">
        <v>59</v>
      </c>
      <c r="C322" s="235">
        <v>2E-3</v>
      </c>
      <c r="D322" s="248">
        <v>7.0000000000000001E-3</v>
      </c>
      <c r="F322" s="25">
        <f>C322/H$28</f>
        <v>7.0896845090393488E-4</v>
      </c>
      <c r="G322" s="25">
        <f>D322/I$28</f>
        <v>9.3296014927362388E-4</v>
      </c>
    </row>
    <row r="323" spans="1:7" ht="13.8">
      <c r="A323" s="229"/>
      <c r="B323" s="238" t="s">
        <v>58</v>
      </c>
      <c r="C323" s="239">
        <v>0.17299999999999999</v>
      </c>
      <c r="D323" s="249">
        <v>1.2210000000000001</v>
      </c>
      <c r="F323" s="25">
        <f t="shared" ref="F323:F330" si="73">C323/H$28</f>
        <v>6.1325771003190359E-2</v>
      </c>
      <c r="G323" s="25">
        <f t="shared" ref="G323:G330" si="74">D323/I$28</f>
        <v>0.16273490603758498</v>
      </c>
    </row>
    <row r="324" spans="1:7" ht="13.8">
      <c r="A324" s="229"/>
      <c r="B324" s="238" t="s">
        <v>57</v>
      </c>
      <c r="C324" s="239">
        <v>0.80200000000000005</v>
      </c>
      <c r="D324" s="249">
        <v>2.0129999999999999</v>
      </c>
      <c r="F324" s="25">
        <f t="shared" si="73"/>
        <v>0.28429634881247789</v>
      </c>
      <c r="G324" s="25">
        <f t="shared" si="74"/>
        <v>0.26829268292682923</v>
      </c>
    </row>
    <row r="325" spans="1:7" ht="13.8">
      <c r="A325" s="229"/>
      <c r="B325" s="238" t="s">
        <v>61</v>
      </c>
      <c r="C325" s="239">
        <v>0.221</v>
      </c>
      <c r="D325" s="249">
        <v>0.63100000000000001</v>
      </c>
      <c r="F325" s="25">
        <f t="shared" si="73"/>
        <v>7.83410138248848E-2</v>
      </c>
      <c r="G325" s="25">
        <f t="shared" si="74"/>
        <v>8.4099693455950947E-2</v>
      </c>
    </row>
    <row r="326" spans="1:7" ht="13.8">
      <c r="A326" s="229"/>
      <c r="B326" s="238" t="s">
        <v>60</v>
      </c>
      <c r="C326" s="239">
        <v>0.13900000000000001</v>
      </c>
      <c r="D326" s="249">
        <v>0.17399999999999999</v>
      </c>
      <c r="F326" s="25">
        <f t="shared" si="73"/>
        <v>4.9273307337823473E-2</v>
      </c>
      <c r="G326" s="25">
        <f t="shared" si="74"/>
        <v>2.3190723710515792E-2</v>
      </c>
    </row>
    <row r="327" spans="1:7" ht="13.8">
      <c r="A327" s="229"/>
      <c r="B327" s="238" t="s">
        <v>56</v>
      </c>
      <c r="C327" s="239">
        <v>2.1000000000000001E-2</v>
      </c>
      <c r="D327" s="249">
        <v>6.6000000000000003E-2</v>
      </c>
      <c r="F327" s="25">
        <f t="shared" si="73"/>
        <v>7.444168734491316E-3</v>
      </c>
      <c r="G327" s="25">
        <f t="shared" si="74"/>
        <v>8.7964814074370252E-3</v>
      </c>
    </row>
    <row r="328" spans="1:7" ht="13.8">
      <c r="A328" s="229"/>
      <c r="B328" s="238" t="s">
        <v>54</v>
      </c>
      <c r="C328" s="239">
        <v>0.45400000000000001</v>
      </c>
      <c r="D328" s="249">
        <v>1.288</v>
      </c>
      <c r="F328" s="25">
        <f t="shared" si="73"/>
        <v>0.16093583835519321</v>
      </c>
      <c r="G328" s="25">
        <f t="shared" si="74"/>
        <v>0.17166466746634679</v>
      </c>
    </row>
    <row r="329" spans="1:7" ht="13.8">
      <c r="A329" s="229"/>
      <c r="B329" s="238" t="s">
        <v>55</v>
      </c>
      <c r="C329" s="239">
        <v>0.44</v>
      </c>
      <c r="D329" s="249">
        <v>1.677</v>
      </c>
      <c r="F329" s="25">
        <f t="shared" si="73"/>
        <v>0.15597305919886567</v>
      </c>
      <c r="G329" s="25">
        <f t="shared" si="74"/>
        <v>0.22351059576169532</v>
      </c>
    </row>
    <row r="330" spans="1:7" ht="13.8">
      <c r="A330" s="229"/>
      <c r="B330" s="238" t="s">
        <v>53</v>
      </c>
      <c r="C330" s="239">
        <v>0.56899999999999995</v>
      </c>
      <c r="D330" s="249">
        <v>0.42599999999999999</v>
      </c>
      <c r="F330" s="25">
        <f t="shared" si="73"/>
        <v>0.20170152428216945</v>
      </c>
      <c r="G330" s="25">
        <f t="shared" si="74"/>
        <v>5.6777289084366252E-2</v>
      </c>
    </row>
    <row r="331" spans="1:7" ht="13.8">
      <c r="A331" s="234" t="s">
        <v>2559</v>
      </c>
      <c r="B331" s="225"/>
      <c r="C331" s="235">
        <v>2.8210000000000002</v>
      </c>
      <c r="D331" s="248">
        <v>7.5030000000000001</v>
      </c>
    </row>
    <row r="332" spans="1:7" ht="13.8">
      <c r="A332" s="234" t="s">
        <v>18</v>
      </c>
      <c r="B332" s="234" t="s">
        <v>59</v>
      </c>
      <c r="C332" s="235">
        <v>3.0000000000000001E-3</v>
      </c>
      <c r="D332" s="248">
        <v>7.0000000000000001E-3</v>
      </c>
      <c r="F332" s="25">
        <f>C332/H$29</f>
        <v>4.7619047619047623E-3</v>
      </c>
      <c r="G332" s="25">
        <f>D332/I$29</f>
        <v>6.7895247332686723E-3</v>
      </c>
    </row>
    <row r="333" spans="1:7" ht="13.8">
      <c r="A333" s="229"/>
      <c r="B333" s="238" t="s">
        <v>58</v>
      </c>
      <c r="C333" s="239">
        <v>3.5999999999999997E-2</v>
      </c>
      <c r="D333" s="249">
        <v>9.6000000000000002E-2</v>
      </c>
      <c r="F333" s="25">
        <f t="shared" ref="F333:F340" si="75">C333/H$29</f>
        <v>5.7142857142857141E-2</v>
      </c>
      <c r="G333" s="25">
        <f t="shared" ref="G333:G340" si="76">D333/I$29</f>
        <v>9.3113482056256067E-2</v>
      </c>
    </row>
    <row r="334" spans="1:7" ht="13.8">
      <c r="A334" s="229"/>
      <c r="B334" s="238" t="s">
        <v>57</v>
      </c>
      <c r="C334" s="239">
        <v>0.11899999999999999</v>
      </c>
      <c r="D334" s="249">
        <v>0.23400000000000001</v>
      </c>
      <c r="F334" s="25">
        <f t="shared" si="75"/>
        <v>0.18888888888888888</v>
      </c>
      <c r="G334" s="25">
        <f t="shared" si="76"/>
        <v>0.22696411251212417</v>
      </c>
    </row>
    <row r="335" spans="1:7" ht="13.8">
      <c r="A335" s="229"/>
      <c r="B335" s="238" t="s">
        <v>61</v>
      </c>
      <c r="C335" s="239">
        <v>0.113</v>
      </c>
      <c r="D335" s="249">
        <v>0.215</v>
      </c>
      <c r="F335" s="25">
        <f t="shared" si="75"/>
        <v>0.17936507936507937</v>
      </c>
      <c r="G335" s="25">
        <f t="shared" si="76"/>
        <v>0.20853540252182348</v>
      </c>
    </row>
    <row r="336" spans="1:7" ht="13.8">
      <c r="A336" s="229"/>
      <c r="B336" s="238" t="s">
        <v>60</v>
      </c>
      <c r="C336" s="239">
        <v>7.9000000000000001E-2</v>
      </c>
      <c r="D336" s="249">
        <v>9.2999999999999999E-2</v>
      </c>
      <c r="F336" s="25">
        <f t="shared" si="75"/>
        <v>0.1253968253968254</v>
      </c>
      <c r="G336" s="25">
        <f t="shared" si="76"/>
        <v>9.0203685741998066E-2</v>
      </c>
    </row>
    <row r="337" spans="1:7" ht="13.8">
      <c r="A337" s="229"/>
      <c r="B337" s="238" t="s">
        <v>56</v>
      </c>
      <c r="C337" s="239">
        <v>5.1999999999999998E-2</v>
      </c>
      <c r="D337" s="249">
        <v>4.2999999999999997E-2</v>
      </c>
      <c r="F337" s="25">
        <f t="shared" si="75"/>
        <v>8.2539682539682538E-2</v>
      </c>
      <c r="G337" s="25">
        <f t="shared" si="76"/>
        <v>4.1707080504364696E-2</v>
      </c>
    </row>
    <row r="338" spans="1:7" ht="13.8">
      <c r="A338" s="229"/>
      <c r="B338" s="238" t="s">
        <v>54</v>
      </c>
      <c r="C338" s="239">
        <v>8.2000000000000003E-2</v>
      </c>
      <c r="D338" s="249">
        <v>0.153</v>
      </c>
      <c r="F338" s="25">
        <f t="shared" si="75"/>
        <v>0.13015873015873017</v>
      </c>
      <c r="G338" s="25">
        <f t="shared" si="76"/>
        <v>0.1483996120271581</v>
      </c>
    </row>
    <row r="339" spans="1:7" ht="13.8">
      <c r="A339" s="229"/>
      <c r="B339" s="238" t="s">
        <v>55</v>
      </c>
      <c r="C339" s="239">
        <v>0.09</v>
      </c>
      <c r="D339" s="249">
        <v>0.13</v>
      </c>
      <c r="F339" s="25">
        <f t="shared" si="75"/>
        <v>0.14285714285714285</v>
      </c>
      <c r="G339" s="25">
        <f t="shared" si="76"/>
        <v>0.12609117361784677</v>
      </c>
    </row>
    <row r="340" spans="1:7" ht="13.8">
      <c r="A340" s="229"/>
      <c r="B340" s="238" t="s">
        <v>53</v>
      </c>
      <c r="C340" s="239">
        <v>5.6000000000000001E-2</v>
      </c>
      <c r="D340" s="249">
        <v>0.06</v>
      </c>
      <c r="F340" s="25">
        <f t="shared" si="75"/>
        <v>8.8888888888888892E-2</v>
      </c>
      <c r="G340" s="25">
        <f t="shared" si="76"/>
        <v>5.8195926285160043E-2</v>
      </c>
    </row>
    <row r="341" spans="1:7" ht="13.8">
      <c r="A341" s="234" t="s">
        <v>2560</v>
      </c>
      <c r="B341" s="225"/>
      <c r="C341" s="235">
        <v>0.63000000000000012</v>
      </c>
      <c r="D341" s="248">
        <v>1.0310000000000001</v>
      </c>
    </row>
    <row r="342" spans="1:7" ht="13.8">
      <c r="A342" s="234" t="s">
        <v>131</v>
      </c>
      <c r="B342" s="234" t="s">
        <v>59</v>
      </c>
      <c r="C342" s="235">
        <v>0</v>
      </c>
      <c r="D342" s="248">
        <v>0</v>
      </c>
      <c r="F342" s="25">
        <f>C342/H$30</f>
        <v>0</v>
      </c>
      <c r="G342" s="25">
        <f>D342/I$30</f>
        <v>0</v>
      </c>
    </row>
    <row r="343" spans="1:7" ht="13.8">
      <c r="A343" s="229"/>
      <c r="B343" s="238" t="s">
        <v>58</v>
      </c>
      <c r="C343" s="239">
        <v>0.26</v>
      </c>
      <c r="D343" s="249">
        <v>0.32300000000000001</v>
      </c>
      <c r="F343" s="25">
        <f t="shared" ref="F343:F350" si="77">C343/H$30</f>
        <v>0.30023094688221708</v>
      </c>
      <c r="G343" s="25">
        <f t="shared" ref="G343:G350" si="78">D343/I$30</f>
        <v>0.24922839506172845</v>
      </c>
    </row>
    <row r="344" spans="1:7" ht="13.8">
      <c r="A344" s="229"/>
      <c r="B344" s="238" t="s">
        <v>57</v>
      </c>
      <c r="C344" s="239">
        <v>8.8999999999999996E-2</v>
      </c>
      <c r="D344" s="249">
        <v>0.17699999999999999</v>
      </c>
      <c r="F344" s="25">
        <f t="shared" si="77"/>
        <v>0.10277136258660506</v>
      </c>
      <c r="G344" s="25">
        <f t="shared" si="78"/>
        <v>0.1365740740740741</v>
      </c>
    </row>
    <row r="345" spans="1:7" ht="13.8">
      <c r="A345" s="229"/>
      <c r="B345" s="238" t="s">
        <v>61</v>
      </c>
      <c r="C345" s="239">
        <v>0.189</v>
      </c>
      <c r="D345" s="249">
        <v>0.42199999999999999</v>
      </c>
      <c r="F345" s="25">
        <f t="shared" si="77"/>
        <v>0.21824480369515009</v>
      </c>
      <c r="G345" s="25">
        <f t="shared" si="78"/>
        <v>0.32561728395061734</v>
      </c>
    </row>
    <row r="346" spans="1:7" ht="13.8">
      <c r="A346" s="229"/>
      <c r="B346" s="238" t="s">
        <v>60</v>
      </c>
      <c r="C346" s="239">
        <v>0</v>
      </c>
      <c r="D346" s="249">
        <v>0</v>
      </c>
      <c r="F346" s="25">
        <f t="shared" si="77"/>
        <v>0</v>
      </c>
      <c r="G346" s="25">
        <f t="shared" si="78"/>
        <v>0</v>
      </c>
    </row>
    <row r="347" spans="1:7" ht="13.8">
      <c r="A347" s="229"/>
      <c r="B347" s="238" t="s">
        <v>56</v>
      </c>
      <c r="C347" s="239">
        <v>0</v>
      </c>
      <c r="D347" s="249">
        <v>0</v>
      </c>
      <c r="F347" s="25">
        <f t="shared" si="77"/>
        <v>0</v>
      </c>
      <c r="G347" s="25">
        <f t="shared" si="78"/>
        <v>0</v>
      </c>
    </row>
    <row r="348" spans="1:7" ht="13.8">
      <c r="A348" s="229"/>
      <c r="B348" s="238" t="s">
        <v>54</v>
      </c>
      <c r="C348" s="239">
        <v>6.3E-2</v>
      </c>
      <c r="D348" s="249">
        <v>0.13900000000000001</v>
      </c>
      <c r="F348" s="25">
        <f t="shared" si="77"/>
        <v>7.2748267898383359E-2</v>
      </c>
      <c r="G348" s="25">
        <f t="shared" si="78"/>
        <v>0.1072530864197531</v>
      </c>
    </row>
    <row r="349" spans="1:7" ht="13.8">
      <c r="A349" s="229"/>
      <c r="B349" s="238" t="s">
        <v>55</v>
      </c>
      <c r="C349" s="239">
        <v>4.4999999999999998E-2</v>
      </c>
      <c r="D349" s="249">
        <v>0.10100000000000001</v>
      </c>
      <c r="F349" s="25">
        <f t="shared" si="77"/>
        <v>5.1963048498845255E-2</v>
      </c>
      <c r="G349" s="25">
        <f t="shared" si="78"/>
        <v>7.7932098765432112E-2</v>
      </c>
    </row>
    <row r="350" spans="1:7" ht="13.8">
      <c r="A350" s="229"/>
      <c r="B350" s="238" t="s">
        <v>53</v>
      </c>
      <c r="C350" s="239">
        <v>0.22</v>
      </c>
      <c r="D350" s="249">
        <v>0.13400000000000001</v>
      </c>
      <c r="F350" s="25">
        <f t="shared" si="77"/>
        <v>0.25404157043879905</v>
      </c>
      <c r="G350" s="25">
        <f t="shared" si="78"/>
        <v>0.10339506172839508</v>
      </c>
    </row>
    <row r="351" spans="1:7" ht="13.8">
      <c r="A351" s="234" t="s">
        <v>2561</v>
      </c>
      <c r="B351" s="225"/>
      <c r="C351" s="235">
        <v>0.86599999999999999</v>
      </c>
      <c r="D351" s="248">
        <v>1.2959999999999998</v>
      </c>
    </row>
    <row r="352" spans="1:7" ht="13.8">
      <c r="A352" s="234" t="s">
        <v>132</v>
      </c>
      <c r="B352" s="234" t="s">
        <v>59</v>
      </c>
      <c r="C352" s="235">
        <v>0</v>
      </c>
      <c r="D352" s="248">
        <v>0</v>
      </c>
      <c r="F352" s="25">
        <f>C352/H$31</f>
        <v>0</v>
      </c>
      <c r="G352" s="25">
        <f>D352/I$31</f>
        <v>0</v>
      </c>
    </row>
    <row r="353" spans="1:7" ht="13.8">
      <c r="A353" s="229"/>
      <c r="B353" s="238" t="s">
        <v>58</v>
      </c>
      <c r="C353" s="239">
        <v>0.188</v>
      </c>
      <c r="D353" s="249">
        <v>3.6999999999999998E-2</v>
      </c>
      <c r="F353" s="25">
        <f t="shared" ref="F353:F360" si="79">C353/H$31</f>
        <v>0.25336927223719674</v>
      </c>
      <c r="G353" s="25">
        <f t="shared" ref="G353:G360" si="80">D353/I$31</f>
        <v>3.1732418524871353E-2</v>
      </c>
    </row>
    <row r="354" spans="1:7" ht="13.8">
      <c r="A354" s="229"/>
      <c r="B354" s="238" t="s">
        <v>57</v>
      </c>
      <c r="C354" s="239">
        <v>0.219</v>
      </c>
      <c r="D354" s="249">
        <v>0.17199999999999999</v>
      </c>
      <c r="F354" s="25">
        <f t="shared" si="79"/>
        <v>0.29514824797843664</v>
      </c>
      <c r="G354" s="25">
        <f t="shared" si="80"/>
        <v>0.14751286449399656</v>
      </c>
    </row>
    <row r="355" spans="1:7" ht="13.8">
      <c r="A355" s="229"/>
      <c r="B355" s="238" t="s">
        <v>61</v>
      </c>
      <c r="C355" s="239">
        <v>0.10100000000000001</v>
      </c>
      <c r="D355" s="249">
        <v>0.84399999999999997</v>
      </c>
      <c r="F355" s="25">
        <f t="shared" si="79"/>
        <v>0.13611859838274934</v>
      </c>
      <c r="G355" s="25">
        <f t="shared" si="80"/>
        <v>0.72384219554030882</v>
      </c>
    </row>
    <row r="356" spans="1:7" ht="13.8">
      <c r="A356" s="229"/>
      <c r="B356" s="238" t="s">
        <v>60</v>
      </c>
      <c r="C356" s="239">
        <v>4.0000000000000001E-3</v>
      </c>
      <c r="D356" s="249">
        <v>3.0000000000000001E-3</v>
      </c>
      <c r="F356" s="25">
        <f t="shared" si="79"/>
        <v>5.3908355795148251E-3</v>
      </c>
      <c r="G356" s="25">
        <f t="shared" si="80"/>
        <v>2.5728987993138938E-3</v>
      </c>
    </row>
    <row r="357" spans="1:7" ht="13.8">
      <c r="A357" s="229"/>
      <c r="B357" s="238" t="s">
        <v>56</v>
      </c>
      <c r="C357" s="239">
        <v>0</v>
      </c>
      <c r="D357" s="249">
        <v>0</v>
      </c>
      <c r="F357" s="25">
        <f t="shared" si="79"/>
        <v>0</v>
      </c>
      <c r="G357" s="25">
        <f t="shared" si="80"/>
        <v>0</v>
      </c>
    </row>
    <row r="358" spans="1:7" ht="13.8">
      <c r="A358" s="229"/>
      <c r="B358" s="238" t="s">
        <v>54</v>
      </c>
      <c r="C358" s="239">
        <v>0.22700000000000001</v>
      </c>
      <c r="D358" s="249">
        <v>0.10100000000000001</v>
      </c>
      <c r="F358" s="25">
        <f t="shared" si="79"/>
        <v>0.30592991913746631</v>
      </c>
      <c r="G358" s="25">
        <f t="shared" si="80"/>
        <v>8.6620926243567764E-2</v>
      </c>
    </row>
    <row r="359" spans="1:7" ht="13.8">
      <c r="A359" s="229"/>
      <c r="B359" s="238" t="s">
        <v>55</v>
      </c>
      <c r="C359" s="239">
        <v>3.0000000000000001E-3</v>
      </c>
      <c r="D359" s="249">
        <v>8.9999999999999993E-3</v>
      </c>
      <c r="F359" s="25">
        <f t="shared" si="79"/>
        <v>4.0431266846361188E-3</v>
      </c>
      <c r="G359" s="25">
        <f t="shared" si="80"/>
        <v>7.7186963979416811E-3</v>
      </c>
    </row>
    <row r="360" spans="1:7" ht="13.8">
      <c r="A360" s="229"/>
      <c r="B360" s="238" t="s">
        <v>53</v>
      </c>
      <c r="C360" s="239">
        <v>0</v>
      </c>
      <c r="D360" s="249">
        <v>0</v>
      </c>
      <c r="F360" s="25">
        <f t="shared" si="79"/>
        <v>0</v>
      </c>
      <c r="G360" s="25">
        <f t="shared" si="80"/>
        <v>0</v>
      </c>
    </row>
    <row r="361" spans="1:7" ht="13.8">
      <c r="A361" s="234" t="s">
        <v>2562</v>
      </c>
      <c r="B361" s="225"/>
      <c r="C361" s="235">
        <v>0.74199999999999999</v>
      </c>
      <c r="D361" s="248">
        <v>1.1659999999999997</v>
      </c>
      <c r="F361" s="25"/>
      <c r="G361" s="25"/>
    </row>
    <row r="362" spans="1:7" ht="13.8">
      <c r="A362" s="234" t="s">
        <v>133</v>
      </c>
      <c r="B362" s="234" t="s">
        <v>59</v>
      </c>
      <c r="C362" s="235">
        <v>0</v>
      </c>
      <c r="D362" s="248">
        <v>0</v>
      </c>
      <c r="F362" s="25">
        <f>C362/H$32</f>
        <v>0</v>
      </c>
      <c r="G362" s="25">
        <f>D362/I$32</f>
        <v>0</v>
      </c>
    </row>
    <row r="363" spans="1:7" ht="13.8">
      <c r="A363" s="229"/>
      <c r="B363" s="238" t="s">
        <v>58</v>
      </c>
      <c r="C363" s="239">
        <v>0</v>
      </c>
      <c r="D363" s="249">
        <v>0</v>
      </c>
      <c r="F363" s="25">
        <f t="shared" ref="F363:F370" si="81">C363/H$32</f>
        <v>0</v>
      </c>
      <c r="G363" s="25">
        <f t="shared" ref="G363:G370" si="82">D363/I$32</f>
        <v>0</v>
      </c>
    </row>
    <row r="364" spans="1:7" ht="13.8">
      <c r="A364" s="229"/>
      <c r="B364" s="238" t="s">
        <v>57</v>
      </c>
      <c r="C364" s="239">
        <v>1.4550000000000001</v>
      </c>
      <c r="D364" s="249">
        <v>1.885</v>
      </c>
      <c r="F364" s="25">
        <f t="shared" si="81"/>
        <v>0.7210109018830525</v>
      </c>
      <c r="G364" s="25">
        <f t="shared" si="82"/>
        <v>0.67393636038612803</v>
      </c>
    </row>
    <row r="365" spans="1:7" ht="13.8">
      <c r="A365" s="229"/>
      <c r="B365" s="238" t="s">
        <v>61</v>
      </c>
      <c r="C365" s="239">
        <v>9.2999999999999999E-2</v>
      </c>
      <c r="D365" s="249">
        <v>0.17699999999999999</v>
      </c>
      <c r="F365" s="25">
        <f t="shared" si="81"/>
        <v>4.6085232903865209E-2</v>
      </c>
      <c r="G365" s="25">
        <f t="shared" si="82"/>
        <v>6.3282087951376478E-2</v>
      </c>
    </row>
    <row r="366" spans="1:7" ht="13.8">
      <c r="A366" s="229"/>
      <c r="B366" s="238" t="s">
        <v>60</v>
      </c>
      <c r="C366" s="239">
        <v>0.3</v>
      </c>
      <c r="D366" s="249">
        <v>0.35199999999999998</v>
      </c>
      <c r="F366" s="25">
        <f t="shared" si="81"/>
        <v>0.14866204162537164</v>
      </c>
      <c r="G366" s="25">
        <f t="shared" si="82"/>
        <v>0.12584912406149446</v>
      </c>
    </row>
    <row r="367" spans="1:7" ht="13.8">
      <c r="A367" s="229"/>
      <c r="B367" s="238" t="s">
        <v>56</v>
      </c>
      <c r="C367" s="239">
        <v>2E-3</v>
      </c>
      <c r="D367" s="249">
        <v>1E-3</v>
      </c>
      <c r="F367" s="25">
        <f t="shared" si="81"/>
        <v>9.9108027750247768E-4</v>
      </c>
      <c r="G367" s="25">
        <f t="shared" si="82"/>
        <v>3.5752592062924567E-4</v>
      </c>
    </row>
    <row r="368" spans="1:7" ht="13.8">
      <c r="A368" s="229"/>
      <c r="B368" s="238" t="s">
        <v>54</v>
      </c>
      <c r="C368" s="239">
        <v>4.2000000000000003E-2</v>
      </c>
      <c r="D368" s="249">
        <v>0.16600000000000001</v>
      </c>
      <c r="F368" s="25">
        <f t="shared" si="81"/>
        <v>2.0812685827552031E-2</v>
      </c>
      <c r="G368" s="25">
        <f t="shared" si="82"/>
        <v>5.9349302824454782E-2</v>
      </c>
    </row>
    <row r="369" spans="1:7" ht="13.8">
      <c r="A369" s="229"/>
      <c r="B369" s="238" t="s">
        <v>55</v>
      </c>
      <c r="C369" s="239">
        <v>8.0000000000000002E-3</v>
      </c>
      <c r="D369" s="249">
        <v>1.7000000000000001E-2</v>
      </c>
      <c r="F369" s="25">
        <f t="shared" si="81"/>
        <v>3.9643211100099107E-3</v>
      </c>
      <c r="G369" s="25">
        <f t="shared" si="82"/>
        <v>6.0779406506971763E-3</v>
      </c>
    </row>
    <row r="370" spans="1:7" ht="13.8">
      <c r="A370" s="229"/>
      <c r="B370" s="238" t="s">
        <v>53</v>
      </c>
      <c r="C370" s="239">
        <v>0.11799999999999999</v>
      </c>
      <c r="D370" s="249">
        <v>0.19900000000000001</v>
      </c>
      <c r="F370" s="25">
        <f t="shared" si="81"/>
        <v>5.8473736372646176E-2</v>
      </c>
      <c r="G370" s="25">
        <f t="shared" si="82"/>
        <v>7.1147658205219885E-2</v>
      </c>
    </row>
    <row r="371" spans="1:7" ht="13.8">
      <c r="A371" s="234" t="s">
        <v>2563</v>
      </c>
      <c r="B371" s="225"/>
      <c r="C371" s="235">
        <v>2.0180000000000002</v>
      </c>
      <c r="D371" s="248">
        <v>2.7969999999999993</v>
      </c>
    </row>
    <row r="372" spans="1:7" ht="13.8">
      <c r="A372" s="234" t="s">
        <v>134</v>
      </c>
      <c r="B372" s="234" t="s">
        <v>59</v>
      </c>
      <c r="C372" s="235">
        <v>0</v>
      </c>
      <c r="D372" s="248">
        <v>0</v>
      </c>
      <c r="F372" s="25">
        <f>C372/H$33</f>
        <v>0</v>
      </c>
      <c r="G372" s="25">
        <f>D372/I$33</f>
        <v>0</v>
      </c>
    </row>
    <row r="373" spans="1:7" ht="13.8">
      <c r="A373" s="229"/>
      <c r="B373" s="238" t="s">
        <v>58</v>
      </c>
      <c r="C373" s="239">
        <v>0.188</v>
      </c>
      <c r="D373" s="249">
        <v>0.33200000000000002</v>
      </c>
      <c r="F373" s="25">
        <f t="shared" ref="F373:F380" si="83">C373/H$33</f>
        <v>0.28528072837632773</v>
      </c>
      <c r="G373" s="25">
        <f t="shared" ref="G373:G380" si="84">D373/I$33</f>
        <v>0.25597532767925979</v>
      </c>
    </row>
    <row r="374" spans="1:7" ht="13.8">
      <c r="A374" s="229"/>
      <c r="B374" s="238" t="s">
        <v>57</v>
      </c>
      <c r="C374" s="239">
        <v>1.9E-2</v>
      </c>
      <c r="D374" s="249">
        <v>5.5E-2</v>
      </c>
      <c r="F374" s="25">
        <f t="shared" si="83"/>
        <v>2.8831562974203331E-2</v>
      </c>
      <c r="G374" s="25">
        <f t="shared" si="84"/>
        <v>4.2405551272166532E-2</v>
      </c>
    </row>
    <row r="375" spans="1:7" ht="13.8">
      <c r="A375" s="229"/>
      <c r="B375" s="238" t="s">
        <v>61</v>
      </c>
      <c r="C375" s="239">
        <v>3.6999999999999998E-2</v>
      </c>
      <c r="D375" s="249">
        <v>7.5999999999999998E-2</v>
      </c>
      <c r="F375" s="25">
        <f t="shared" si="83"/>
        <v>5.6145675265553856E-2</v>
      </c>
      <c r="G375" s="25">
        <f t="shared" si="84"/>
        <v>5.8596761757902842E-2</v>
      </c>
    </row>
    <row r="376" spans="1:7" ht="13.8">
      <c r="A376" s="229"/>
      <c r="B376" s="238" t="s">
        <v>60</v>
      </c>
      <c r="C376" s="239">
        <v>1.2E-2</v>
      </c>
      <c r="D376" s="249">
        <v>8.0000000000000002E-3</v>
      </c>
      <c r="F376" s="25">
        <f t="shared" si="83"/>
        <v>1.8209408194233685E-2</v>
      </c>
      <c r="G376" s="25">
        <f t="shared" si="84"/>
        <v>6.1680801850424053E-3</v>
      </c>
    </row>
    <row r="377" spans="1:7" ht="13.8">
      <c r="A377" s="229"/>
      <c r="B377" s="238" t="s">
        <v>56</v>
      </c>
      <c r="C377" s="239">
        <v>2.5999999999999999E-2</v>
      </c>
      <c r="D377" s="249">
        <v>0.11799999999999999</v>
      </c>
      <c r="F377" s="25">
        <f t="shared" si="83"/>
        <v>3.945371775417298E-2</v>
      </c>
      <c r="G377" s="25">
        <f t="shared" si="84"/>
        <v>9.0979182729375468E-2</v>
      </c>
    </row>
    <row r="378" spans="1:7" ht="13.8">
      <c r="A378" s="229"/>
      <c r="B378" s="238" t="s">
        <v>54</v>
      </c>
      <c r="C378" s="239">
        <v>3.7999999999999999E-2</v>
      </c>
      <c r="D378" s="249">
        <v>6.6000000000000003E-2</v>
      </c>
      <c r="F378" s="25">
        <f t="shared" si="83"/>
        <v>5.7663125948406661E-2</v>
      </c>
      <c r="G378" s="25">
        <f t="shared" si="84"/>
        <v>5.088666152659984E-2</v>
      </c>
    </row>
    <row r="379" spans="1:7" ht="13.8">
      <c r="A379" s="229"/>
      <c r="B379" s="238" t="s">
        <v>55</v>
      </c>
      <c r="C379" s="239">
        <v>0.23200000000000001</v>
      </c>
      <c r="D379" s="249">
        <v>0.54400000000000004</v>
      </c>
      <c r="F379" s="25">
        <f t="shared" si="83"/>
        <v>0.35204855842185123</v>
      </c>
      <c r="G379" s="25">
        <f t="shared" si="84"/>
        <v>0.41942945258288356</v>
      </c>
    </row>
    <row r="380" spans="1:7" ht="13.8">
      <c r="A380" s="229"/>
      <c r="B380" s="238" t="s">
        <v>53</v>
      </c>
      <c r="C380" s="239">
        <v>0.107</v>
      </c>
      <c r="D380" s="249">
        <v>9.8000000000000004E-2</v>
      </c>
      <c r="F380" s="25">
        <f t="shared" si="83"/>
        <v>0.16236722306525034</v>
      </c>
      <c r="G380" s="25">
        <f t="shared" si="84"/>
        <v>7.5558982266769464E-2</v>
      </c>
    </row>
    <row r="381" spans="1:7" ht="13.8">
      <c r="A381" s="234" t="s">
        <v>2564</v>
      </c>
      <c r="B381" s="225"/>
      <c r="C381" s="235">
        <v>0.65900000000000003</v>
      </c>
      <c r="D381" s="248">
        <v>1.2970000000000002</v>
      </c>
    </row>
    <row r="382" spans="1:7" ht="13.8">
      <c r="A382" s="234" t="s">
        <v>4</v>
      </c>
      <c r="B382" s="234" t="s">
        <v>59</v>
      </c>
      <c r="C382" s="235">
        <v>0</v>
      </c>
      <c r="D382" s="248">
        <v>0</v>
      </c>
      <c r="F382" s="25">
        <f>C382/H$34</f>
        <v>0</v>
      </c>
      <c r="G382" s="25">
        <f>D382/I$34</f>
        <v>0</v>
      </c>
    </row>
    <row r="383" spans="1:7" ht="13.8">
      <c r="A383" s="229"/>
      <c r="B383" s="238" t="s">
        <v>58</v>
      </c>
      <c r="C383" s="239">
        <v>0</v>
      </c>
      <c r="D383" s="249">
        <v>1E-3</v>
      </c>
      <c r="F383" s="25">
        <f t="shared" ref="F383:F390" si="85">C383/H$34</f>
        <v>0</v>
      </c>
      <c r="G383" s="25">
        <f t="shared" ref="G383:G390" si="86">D383/I$34</f>
        <v>1.321003963011889E-3</v>
      </c>
    </row>
    <row r="384" spans="1:7" ht="13.8">
      <c r="A384" s="229"/>
      <c r="B384" s="238" t="s">
        <v>57</v>
      </c>
      <c r="C384" s="239">
        <v>0.39600000000000002</v>
      </c>
      <c r="D384" s="249">
        <v>0.25900000000000001</v>
      </c>
      <c r="F384" s="25">
        <f t="shared" si="85"/>
        <v>0.41121495327102803</v>
      </c>
      <c r="G384" s="25">
        <f t="shared" si="86"/>
        <v>0.34214002642007929</v>
      </c>
    </row>
    <row r="385" spans="1:7" ht="13.8">
      <c r="A385" s="229"/>
      <c r="B385" s="238" t="s">
        <v>61</v>
      </c>
      <c r="C385" s="239">
        <v>0.25900000000000001</v>
      </c>
      <c r="D385" s="249">
        <v>0.21199999999999999</v>
      </c>
      <c r="F385" s="25">
        <f t="shared" si="85"/>
        <v>0.26895119418483904</v>
      </c>
      <c r="G385" s="25">
        <f t="shared" si="86"/>
        <v>0.28005284015852044</v>
      </c>
    </row>
    <row r="386" spans="1:7" ht="13.8">
      <c r="A386" s="229"/>
      <c r="B386" s="238" t="s">
        <v>60</v>
      </c>
      <c r="C386" s="239">
        <v>0.01</v>
      </c>
      <c r="D386" s="249">
        <v>6.0000000000000001E-3</v>
      </c>
      <c r="F386" s="25">
        <f t="shared" si="85"/>
        <v>1.0384215991692626E-2</v>
      </c>
      <c r="G386" s="25">
        <f t="shared" si="86"/>
        <v>7.9260237780713338E-3</v>
      </c>
    </row>
    <row r="387" spans="1:7" ht="13.8">
      <c r="A387" s="229"/>
      <c r="B387" s="238" t="s">
        <v>56</v>
      </c>
      <c r="C387" s="239">
        <v>1E-3</v>
      </c>
      <c r="D387" s="249">
        <v>1E-3</v>
      </c>
      <c r="F387" s="25">
        <f t="shared" si="85"/>
        <v>1.0384215991692627E-3</v>
      </c>
      <c r="G387" s="25">
        <f t="shared" si="86"/>
        <v>1.321003963011889E-3</v>
      </c>
    </row>
    <row r="388" spans="1:7" ht="13.8">
      <c r="A388" s="229"/>
      <c r="B388" s="238" t="s">
        <v>54</v>
      </c>
      <c r="C388" s="239">
        <v>0.09</v>
      </c>
      <c r="D388" s="249">
        <v>0.20200000000000001</v>
      </c>
      <c r="F388" s="25">
        <f t="shared" si="85"/>
        <v>9.3457943925233627E-2</v>
      </c>
      <c r="G388" s="25">
        <f t="shared" si="86"/>
        <v>0.26684280052840159</v>
      </c>
    </row>
    <row r="389" spans="1:7" ht="13.8">
      <c r="A389" s="229"/>
      <c r="B389" s="238" t="s">
        <v>55</v>
      </c>
      <c r="C389" s="239">
        <v>6.8000000000000005E-2</v>
      </c>
      <c r="D389" s="249">
        <v>5.1999999999999998E-2</v>
      </c>
      <c r="F389" s="25">
        <f t="shared" si="85"/>
        <v>7.0612668743509868E-2</v>
      </c>
      <c r="G389" s="25">
        <f t="shared" si="86"/>
        <v>6.8692206076618231E-2</v>
      </c>
    </row>
    <row r="390" spans="1:7" ht="13.8">
      <c r="A390" s="229"/>
      <c r="B390" s="238" t="s">
        <v>53</v>
      </c>
      <c r="C390" s="239">
        <v>0.13900000000000001</v>
      </c>
      <c r="D390" s="249">
        <v>2.4E-2</v>
      </c>
      <c r="F390" s="25">
        <f t="shared" si="85"/>
        <v>0.14434060228452752</v>
      </c>
      <c r="G390" s="25">
        <f t="shared" si="86"/>
        <v>3.1704095112285335E-2</v>
      </c>
    </row>
    <row r="391" spans="1:7" ht="13.8">
      <c r="A391" s="234" t="s">
        <v>2565</v>
      </c>
      <c r="B391" s="225"/>
      <c r="C391" s="235">
        <v>0.96300000000000008</v>
      </c>
      <c r="D391" s="248">
        <v>0.75700000000000012</v>
      </c>
    </row>
    <row r="392" spans="1:7" ht="13.8">
      <c r="A392" s="234" t="s">
        <v>135</v>
      </c>
      <c r="B392" s="234" t="s">
        <v>59</v>
      </c>
      <c r="C392" s="235">
        <v>0</v>
      </c>
      <c r="D392" s="248">
        <v>0</v>
      </c>
      <c r="F392" s="25">
        <f>C392/H$35</f>
        <v>0</v>
      </c>
      <c r="G392" s="25">
        <f>D392/I$35</f>
        <v>0</v>
      </c>
    </row>
    <row r="393" spans="1:7" ht="13.8">
      <c r="A393" s="229"/>
      <c r="B393" s="238" t="s">
        <v>58</v>
      </c>
      <c r="C393" s="239">
        <v>7.6999999999999999E-2</v>
      </c>
      <c r="D393" s="249">
        <v>0.14699999999999999</v>
      </c>
      <c r="F393" s="25">
        <f t="shared" ref="F393:F400" si="87">C393/H$35</f>
        <v>0.12499999999999997</v>
      </c>
      <c r="G393" s="25">
        <f t="shared" ref="G393:G400" si="88">D393/I$35</f>
        <v>0.34507042253521125</v>
      </c>
    </row>
    <row r="394" spans="1:7" ht="13.8">
      <c r="A394" s="229"/>
      <c r="B394" s="238" t="s">
        <v>57</v>
      </c>
      <c r="C394" s="239">
        <v>2.1000000000000001E-2</v>
      </c>
      <c r="D394" s="249">
        <v>5.3999999999999999E-2</v>
      </c>
      <c r="F394" s="25">
        <f t="shared" si="87"/>
        <v>3.4090909090909088E-2</v>
      </c>
      <c r="G394" s="25">
        <f t="shared" si="88"/>
        <v>0.12676056338028169</v>
      </c>
    </row>
    <row r="395" spans="1:7" ht="13.8">
      <c r="A395" s="229"/>
      <c r="B395" s="238" t="s">
        <v>61</v>
      </c>
      <c r="C395" s="239">
        <v>0.17899999999999999</v>
      </c>
      <c r="D395" s="249">
        <v>5.5E-2</v>
      </c>
      <c r="F395" s="25">
        <f t="shared" si="87"/>
        <v>0.2905844155844155</v>
      </c>
      <c r="G395" s="25">
        <f t="shared" si="88"/>
        <v>0.12910798122065728</v>
      </c>
    </row>
    <row r="396" spans="1:7" ht="13.8">
      <c r="A396" s="229"/>
      <c r="B396" s="238" t="s">
        <v>60</v>
      </c>
      <c r="C396" s="239">
        <v>3.5000000000000003E-2</v>
      </c>
      <c r="D396" s="249">
        <v>8.0000000000000002E-3</v>
      </c>
      <c r="F396" s="25">
        <f t="shared" si="87"/>
        <v>5.6818181818181816E-2</v>
      </c>
      <c r="G396" s="25">
        <f t="shared" si="88"/>
        <v>1.8779342723004695E-2</v>
      </c>
    </row>
    <row r="397" spans="1:7" ht="13.8">
      <c r="A397" s="229"/>
      <c r="B397" s="238" t="s">
        <v>56</v>
      </c>
      <c r="C397" s="239">
        <v>0.156</v>
      </c>
      <c r="D397" s="249">
        <v>2.3E-2</v>
      </c>
      <c r="F397" s="25">
        <f t="shared" si="87"/>
        <v>0.25324675324675322</v>
      </c>
      <c r="G397" s="25">
        <f t="shared" si="88"/>
        <v>5.39906103286385E-2</v>
      </c>
    </row>
    <row r="398" spans="1:7" ht="13.8">
      <c r="A398" s="229"/>
      <c r="B398" s="238" t="s">
        <v>54</v>
      </c>
      <c r="C398" s="239">
        <v>1.7000000000000001E-2</v>
      </c>
      <c r="D398" s="249">
        <v>7.1999999999999995E-2</v>
      </c>
      <c r="F398" s="25">
        <f t="shared" si="87"/>
        <v>2.7597402597402596E-2</v>
      </c>
      <c r="G398" s="25">
        <f t="shared" si="88"/>
        <v>0.16901408450704225</v>
      </c>
    </row>
    <row r="399" spans="1:7" ht="13.8">
      <c r="A399" s="229"/>
      <c r="B399" s="238" t="s">
        <v>55</v>
      </c>
      <c r="C399" s="239">
        <v>2.4E-2</v>
      </c>
      <c r="D399" s="249">
        <v>5.3999999999999999E-2</v>
      </c>
      <c r="F399" s="25">
        <f t="shared" si="87"/>
        <v>3.8961038961038953E-2</v>
      </c>
      <c r="G399" s="25">
        <f t="shared" si="88"/>
        <v>0.12676056338028169</v>
      </c>
    </row>
    <row r="400" spans="1:7" ht="13.8">
      <c r="A400" s="229"/>
      <c r="B400" s="238" t="s">
        <v>53</v>
      </c>
      <c r="C400" s="239">
        <v>0.107</v>
      </c>
      <c r="D400" s="249">
        <v>1.2999999999999999E-2</v>
      </c>
      <c r="F400" s="25">
        <f t="shared" si="87"/>
        <v>0.17370129870129866</v>
      </c>
      <c r="G400" s="25">
        <f t="shared" si="88"/>
        <v>3.0516431924882629E-2</v>
      </c>
    </row>
    <row r="401" spans="1:7" ht="13.8">
      <c r="A401" s="234" t="s">
        <v>2566</v>
      </c>
      <c r="B401" s="225"/>
      <c r="C401" s="235">
        <v>0.6160000000000001</v>
      </c>
      <c r="D401" s="248">
        <v>0.42600000000000005</v>
      </c>
    </row>
    <row r="402" spans="1:7" ht="13.8">
      <c r="A402" s="234" t="s">
        <v>293</v>
      </c>
      <c r="B402" s="234" t="s">
        <v>59</v>
      </c>
      <c r="C402" s="235">
        <v>0</v>
      </c>
      <c r="D402" s="248">
        <v>1E-3</v>
      </c>
      <c r="F402" s="25">
        <f>C402/H$36</f>
        <v>0</v>
      </c>
      <c r="G402" s="25">
        <f>D402/I$36</f>
        <v>7.1736011477761829E-4</v>
      </c>
    </row>
    <row r="403" spans="1:7" ht="13.8">
      <c r="A403" s="229"/>
      <c r="B403" s="238" t="s">
        <v>58</v>
      </c>
      <c r="C403" s="239">
        <v>4.0000000000000001E-3</v>
      </c>
      <c r="D403" s="249">
        <v>6.0000000000000001E-3</v>
      </c>
      <c r="F403" s="25">
        <f t="shared" ref="F403:F410" si="89">C403/H$36</f>
        <v>4.5454545454545461E-3</v>
      </c>
      <c r="G403" s="25">
        <f t="shared" ref="G403:G410" si="90">D403/I$36</f>
        <v>4.30416068866571E-3</v>
      </c>
    </row>
    <row r="404" spans="1:7" ht="13.8">
      <c r="A404" s="229"/>
      <c r="B404" s="238" t="s">
        <v>57</v>
      </c>
      <c r="C404" s="239">
        <v>0.36699999999999999</v>
      </c>
      <c r="D404" s="249">
        <v>0.49399999999999999</v>
      </c>
      <c r="F404" s="25">
        <f t="shared" si="89"/>
        <v>0.41704545454545461</v>
      </c>
      <c r="G404" s="25">
        <f t="shared" si="90"/>
        <v>0.35437589670014341</v>
      </c>
    </row>
    <row r="405" spans="1:7" ht="13.8">
      <c r="A405" s="229"/>
      <c r="B405" s="238" t="s">
        <v>61</v>
      </c>
      <c r="C405" s="239">
        <v>0.42</v>
      </c>
      <c r="D405" s="249">
        <v>0.66300000000000003</v>
      </c>
      <c r="F405" s="25">
        <f t="shared" si="89"/>
        <v>0.47727272727272729</v>
      </c>
      <c r="G405" s="25">
        <f t="shared" si="90"/>
        <v>0.47560975609756095</v>
      </c>
    </row>
    <row r="406" spans="1:7" ht="13.8">
      <c r="A406" s="229"/>
      <c r="B406" s="238" t="s">
        <v>60</v>
      </c>
      <c r="C406" s="239">
        <v>0</v>
      </c>
      <c r="D406" s="249">
        <v>0</v>
      </c>
      <c r="F406" s="25">
        <f t="shared" si="89"/>
        <v>0</v>
      </c>
      <c r="G406" s="25">
        <f t="shared" si="90"/>
        <v>0</v>
      </c>
    </row>
    <row r="407" spans="1:7" ht="13.8">
      <c r="A407" s="229"/>
      <c r="B407" s="238" t="s">
        <v>56</v>
      </c>
      <c r="C407" s="239">
        <v>0</v>
      </c>
      <c r="D407" s="249">
        <v>0</v>
      </c>
      <c r="F407" s="25">
        <f t="shared" si="89"/>
        <v>0</v>
      </c>
      <c r="G407" s="25">
        <f t="shared" si="90"/>
        <v>0</v>
      </c>
    </row>
    <row r="408" spans="1:7" ht="13.8">
      <c r="A408" s="229"/>
      <c r="B408" s="238" t="s">
        <v>54</v>
      </c>
      <c r="C408" s="239">
        <v>3.9E-2</v>
      </c>
      <c r="D408" s="249">
        <v>0.13100000000000001</v>
      </c>
      <c r="F408" s="25">
        <f t="shared" si="89"/>
        <v>4.4318181818181826E-2</v>
      </c>
      <c r="G408" s="25">
        <f t="shared" si="90"/>
        <v>9.3974175035867996E-2</v>
      </c>
    </row>
    <row r="409" spans="1:7" ht="13.8">
      <c r="A409" s="229"/>
      <c r="B409" s="238" t="s">
        <v>55</v>
      </c>
      <c r="C409" s="239">
        <v>0.05</v>
      </c>
      <c r="D409" s="249">
        <v>9.9000000000000005E-2</v>
      </c>
      <c r="F409" s="25">
        <f t="shared" si="89"/>
        <v>5.681818181818183E-2</v>
      </c>
      <c r="G409" s="25">
        <f t="shared" si="90"/>
        <v>7.1018651362984214E-2</v>
      </c>
    </row>
    <row r="410" spans="1:7" ht="13.8">
      <c r="A410" s="229"/>
      <c r="B410" s="238" t="s">
        <v>53</v>
      </c>
      <c r="C410" s="239">
        <v>0</v>
      </c>
      <c r="D410" s="249">
        <v>0</v>
      </c>
      <c r="F410" s="25">
        <f t="shared" si="89"/>
        <v>0</v>
      </c>
      <c r="G410" s="25">
        <f t="shared" si="90"/>
        <v>0</v>
      </c>
    </row>
    <row r="411" spans="1:7" ht="13.8">
      <c r="A411" s="234" t="s">
        <v>2567</v>
      </c>
      <c r="B411" s="225"/>
      <c r="C411" s="235">
        <v>0.88</v>
      </c>
      <c r="D411" s="248">
        <v>1.3940000000000001</v>
      </c>
    </row>
    <row r="412" spans="1:7" ht="13.8">
      <c r="A412" s="234" t="s">
        <v>138</v>
      </c>
      <c r="B412" s="234" t="s">
        <v>59</v>
      </c>
      <c r="C412" s="235">
        <v>4.0000000000000001E-3</v>
      </c>
      <c r="D412" s="248">
        <v>4.0000000000000001E-3</v>
      </c>
      <c r="F412" s="25">
        <f>C412/H$37</f>
        <v>3.4158838599487617E-3</v>
      </c>
      <c r="G412" s="25">
        <f>D412/I$37</f>
        <v>2.7643400138217E-3</v>
      </c>
    </row>
    <row r="413" spans="1:7" ht="13.8">
      <c r="A413" s="229"/>
      <c r="B413" s="238" t="s">
        <v>58</v>
      </c>
      <c r="C413" s="239">
        <v>0.11</v>
      </c>
      <c r="D413" s="249">
        <v>0.17899999999999999</v>
      </c>
      <c r="F413" s="25">
        <f t="shared" ref="F413:F420" si="91">C413/H$37</f>
        <v>9.3936806148590943E-2</v>
      </c>
      <c r="G413" s="25">
        <f t="shared" ref="G413:G420" si="92">D413/I$37</f>
        <v>0.12370421561852107</v>
      </c>
    </row>
    <row r="414" spans="1:7" ht="13.8">
      <c r="A414" s="229"/>
      <c r="B414" s="238" t="s">
        <v>57</v>
      </c>
      <c r="C414" s="239">
        <v>0.26800000000000002</v>
      </c>
      <c r="D414" s="249">
        <v>0.32900000000000001</v>
      </c>
      <c r="F414" s="25">
        <f t="shared" si="91"/>
        <v>0.22886421861656706</v>
      </c>
      <c r="G414" s="25">
        <f t="shared" si="92"/>
        <v>0.22736696613683482</v>
      </c>
    </row>
    <row r="415" spans="1:7" ht="13.8">
      <c r="A415" s="229"/>
      <c r="B415" s="238" t="s">
        <v>61</v>
      </c>
      <c r="C415" s="239">
        <v>0.36599999999999999</v>
      </c>
      <c r="D415" s="249">
        <v>0.46</v>
      </c>
      <c r="F415" s="25">
        <f t="shared" si="91"/>
        <v>0.31255337318531168</v>
      </c>
      <c r="G415" s="25">
        <f t="shared" si="92"/>
        <v>0.31789910158949553</v>
      </c>
    </row>
    <row r="416" spans="1:7" ht="13.8">
      <c r="A416" s="229"/>
      <c r="B416" s="238" t="s">
        <v>60</v>
      </c>
      <c r="C416" s="239">
        <v>2.4E-2</v>
      </c>
      <c r="D416" s="249">
        <v>1.6E-2</v>
      </c>
      <c r="F416" s="25">
        <f t="shared" si="91"/>
        <v>2.0495303159692571E-2</v>
      </c>
      <c r="G416" s="25">
        <f t="shared" si="92"/>
        <v>1.10573600552868E-2</v>
      </c>
    </row>
    <row r="417" spans="1:7" ht="13.8">
      <c r="A417" s="229"/>
      <c r="B417" s="238" t="s">
        <v>56</v>
      </c>
      <c r="C417" s="239">
        <v>7.6999999999999999E-2</v>
      </c>
      <c r="D417" s="249">
        <v>5.3999999999999999E-2</v>
      </c>
      <c r="F417" s="25">
        <f t="shared" si="91"/>
        <v>6.5755764304013656E-2</v>
      </c>
      <c r="G417" s="25">
        <f t="shared" si="92"/>
        <v>3.7318590186592948E-2</v>
      </c>
    </row>
    <row r="418" spans="1:7" ht="13.8">
      <c r="A418" s="229"/>
      <c r="B418" s="238" t="s">
        <v>54</v>
      </c>
      <c r="C418" s="239">
        <v>4.3999999999999997E-2</v>
      </c>
      <c r="D418" s="249">
        <v>8.2000000000000003E-2</v>
      </c>
      <c r="F418" s="25">
        <f t="shared" si="91"/>
        <v>3.7574722459436376E-2</v>
      </c>
      <c r="G418" s="25">
        <f t="shared" si="92"/>
        <v>5.6668970283344854E-2</v>
      </c>
    </row>
    <row r="419" spans="1:7" ht="13.8">
      <c r="A419" s="229"/>
      <c r="B419" s="238" t="s">
        <v>55</v>
      </c>
      <c r="C419" s="239">
        <v>0.14000000000000001</v>
      </c>
      <c r="D419" s="249">
        <v>0.155</v>
      </c>
      <c r="F419" s="25">
        <f t="shared" si="91"/>
        <v>0.11955593509820667</v>
      </c>
      <c r="G419" s="25">
        <f t="shared" si="92"/>
        <v>0.10711817553559087</v>
      </c>
    </row>
    <row r="420" spans="1:7" ht="13.8">
      <c r="A420" s="229"/>
      <c r="B420" s="238" t="s">
        <v>53</v>
      </c>
      <c r="C420" s="239">
        <v>0.13800000000000001</v>
      </c>
      <c r="D420" s="249">
        <v>0.16800000000000001</v>
      </c>
      <c r="F420" s="25">
        <f t="shared" si="91"/>
        <v>0.11784799316823229</v>
      </c>
      <c r="G420" s="25">
        <f t="shared" si="92"/>
        <v>0.1161022805805114</v>
      </c>
    </row>
    <row r="421" spans="1:7" ht="13.8">
      <c r="A421" s="234" t="s">
        <v>2568</v>
      </c>
      <c r="B421" s="225"/>
      <c r="C421" s="235">
        <v>1.1709999999999998</v>
      </c>
      <c r="D421" s="248">
        <v>1.4470000000000001</v>
      </c>
    </row>
    <row r="422" spans="1:7" ht="13.8">
      <c r="A422" s="234" t="s">
        <v>139</v>
      </c>
      <c r="B422" s="234" t="s">
        <v>59</v>
      </c>
      <c r="C422" s="235">
        <v>0</v>
      </c>
      <c r="D422" s="248">
        <v>0</v>
      </c>
      <c r="F422" s="25">
        <f>C422/H$38</f>
        <v>0</v>
      </c>
      <c r="G422" s="25">
        <f>D422/I$38</f>
        <v>0</v>
      </c>
    </row>
    <row r="423" spans="1:7" ht="13.8">
      <c r="A423" s="229"/>
      <c r="B423" s="238" t="s">
        <v>58</v>
      </c>
      <c r="C423" s="239">
        <v>0.56599999999999995</v>
      </c>
      <c r="D423" s="249">
        <v>0.38200000000000001</v>
      </c>
      <c r="F423" s="25">
        <f t="shared" ref="F423:F430" si="93">C423/H$38</f>
        <v>0.59453781512605042</v>
      </c>
      <c r="G423" s="25">
        <f t="shared" ref="G423:G430" si="94">D423/I$38</f>
        <v>0.39099283520982603</v>
      </c>
    </row>
    <row r="424" spans="1:7" ht="13.8">
      <c r="A424" s="229"/>
      <c r="B424" s="238" t="s">
        <v>57</v>
      </c>
      <c r="C424" s="239">
        <v>0.25900000000000001</v>
      </c>
      <c r="D424" s="249">
        <v>0.36599999999999999</v>
      </c>
      <c r="F424" s="25">
        <f t="shared" si="93"/>
        <v>0.2720588235294118</v>
      </c>
      <c r="G424" s="25">
        <f t="shared" si="94"/>
        <v>0.37461617195496416</v>
      </c>
    </row>
    <row r="425" spans="1:7" ht="13.8">
      <c r="A425" s="229"/>
      <c r="B425" s="238" t="s">
        <v>61</v>
      </c>
      <c r="C425" s="239">
        <v>8.5000000000000006E-2</v>
      </c>
      <c r="D425" s="249">
        <v>0.129</v>
      </c>
      <c r="F425" s="25">
        <f t="shared" si="93"/>
        <v>8.9285714285714302E-2</v>
      </c>
      <c r="G425" s="25">
        <f t="shared" si="94"/>
        <v>0.13203684749232344</v>
      </c>
    </row>
    <row r="426" spans="1:7" ht="13.8">
      <c r="A426" s="229"/>
      <c r="B426" s="238" t="s">
        <v>60</v>
      </c>
      <c r="C426" s="239">
        <v>0</v>
      </c>
      <c r="D426" s="249">
        <v>0</v>
      </c>
      <c r="F426" s="25">
        <f t="shared" si="93"/>
        <v>0</v>
      </c>
      <c r="G426" s="25">
        <f t="shared" si="94"/>
        <v>0</v>
      </c>
    </row>
    <row r="427" spans="1:7" ht="13.8">
      <c r="A427" s="229"/>
      <c r="B427" s="238" t="s">
        <v>56</v>
      </c>
      <c r="C427" s="239">
        <v>3.0000000000000001E-3</v>
      </c>
      <c r="D427" s="249">
        <v>4.0000000000000001E-3</v>
      </c>
      <c r="F427" s="25">
        <f t="shared" si="93"/>
        <v>3.1512605042016808E-3</v>
      </c>
      <c r="G427" s="25">
        <f t="shared" si="94"/>
        <v>4.0941658137154556E-3</v>
      </c>
    </row>
    <row r="428" spans="1:7" ht="13.8">
      <c r="A428" s="229"/>
      <c r="B428" s="238" t="s">
        <v>54</v>
      </c>
      <c r="C428" s="239">
        <v>3.6999999999999998E-2</v>
      </c>
      <c r="D428" s="249">
        <v>9.5000000000000001E-2</v>
      </c>
      <c r="F428" s="25">
        <f t="shared" si="93"/>
        <v>3.8865546218487396E-2</v>
      </c>
      <c r="G428" s="25">
        <f t="shared" si="94"/>
        <v>9.7236438075742074E-2</v>
      </c>
    </row>
    <row r="429" spans="1:7" ht="13.8">
      <c r="A429" s="229"/>
      <c r="B429" s="238" t="s">
        <v>55</v>
      </c>
      <c r="C429" s="239">
        <v>1E-3</v>
      </c>
      <c r="D429" s="249">
        <v>0</v>
      </c>
      <c r="F429" s="25">
        <f t="shared" si="93"/>
        <v>1.0504201680672271E-3</v>
      </c>
      <c r="G429" s="25">
        <f t="shared" si="94"/>
        <v>0</v>
      </c>
    </row>
    <row r="430" spans="1:7" ht="13.8">
      <c r="A430" s="229"/>
      <c r="B430" s="238" t="s">
        <v>53</v>
      </c>
      <c r="C430" s="239">
        <v>1E-3</v>
      </c>
      <c r="D430" s="249">
        <v>1E-3</v>
      </c>
      <c r="F430" s="25">
        <f t="shared" si="93"/>
        <v>1.0504201680672271E-3</v>
      </c>
      <c r="G430" s="25">
        <f t="shared" si="94"/>
        <v>1.0235414534288639E-3</v>
      </c>
    </row>
    <row r="431" spans="1:7" ht="13.8">
      <c r="A431" s="234" t="s">
        <v>2569</v>
      </c>
      <c r="B431" s="225"/>
      <c r="C431" s="235">
        <v>0.95199999999999996</v>
      </c>
      <c r="D431" s="248">
        <v>0.97699999999999998</v>
      </c>
    </row>
    <row r="432" spans="1:7" ht="13.8">
      <c r="A432" s="234" t="s">
        <v>140</v>
      </c>
      <c r="B432" s="234" t="s">
        <v>59</v>
      </c>
      <c r="C432" s="235">
        <v>0</v>
      </c>
      <c r="D432" s="248">
        <v>0</v>
      </c>
      <c r="F432" s="25">
        <f>C432/H$39</f>
        <v>0</v>
      </c>
      <c r="G432" s="25">
        <f>D432/I$39</f>
        <v>0</v>
      </c>
    </row>
    <row r="433" spans="1:7" ht="13.8">
      <c r="A433" s="229"/>
      <c r="B433" s="238" t="s">
        <v>58</v>
      </c>
      <c r="C433" s="239">
        <v>8.9999999999999993E-3</v>
      </c>
      <c r="D433" s="249">
        <v>3.0000000000000001E-3</v>
      </c>
      <c r="F433" s="25">
        <f t="shared" ref="F433:F440" si="95">C433/H$39</f>
        <v>1.3313609467455622E-2</v>
      </c>
      <c r="G433" s="25">
        <f t="shared" ref="G433:G440" si="96">D433/I$39</f>
        <v>2.6501766784452299E-3</v>
      </c>
    </row>
    <row r="434" spans="1:7" ht="13.8">
      <c r="A434" s="229"/>
      <c r="B434" s="238" t="s">
        <v>57</v>
      </c>
      <c r="C434" s="239">
        <v>0.17199999999999999</v>
      </c>
      <c r="D434" s="249">
        <v>0.13900000000000001</v>
      </c>
      <c r="F434" s="25">
        <f t="shared" si="95"/>
        <v>0.25443786982248523</v>
      </c>
      <c r="G434" s="25">
        <f t="shared" si="96"/>
        <v>0.122791519434629</v>
      </c>
    </row>
    <row r="435" spans="1:7" ht="13.8">
      <c r="A435" s="229"/>
      <c r="B435" s="238" t="s">
        <v>61</v>
      </c>
      <c r="C435" s="239">
        <v>0.13300000000000001</v>
      </c>
      <c r="D435" s="249">
        <v>7.2999999999999995E-2</v>
      </c>
      <c r="F435" s="25">
        <f t="shared" si="95"/>
        <v>0.19674556213017755</v>
      </c>
      <c r="G435" s="25">
        <f t="shared" si="96"/>
        <v>6.4487632508833923E-2</v>
      </c>
    </row>
    <row r="436" spans="1:7" ht="13.8">
      <c r="A436" s="229"/>
      <c r="B436" s="238" t="s">
        <v>60</v>
      </c>
      <c r="C436" s="239">
        <v>3.5000000000000003E-2</v>
      </c>
      <c r="D436" s="249">
        <v>1E-3</v>
      </c>
      <c r="F436" s="25">
        <f t="shared" si="95"/>
        <v>5.1775147928994091E-2</v>
      </c>
      <c r="G436" s="25">
        <f t="shared" si="96"/>
        <v>8.8339222614840999E-4</v>
      </c>
    </row>
    <row r="437" spans="1:7" ht="13.8">
      <c r="A437" s="229"/>
      <c r="B437" s="238" t="s">
        <v>56</v>
      </c>
      <c r="C437" s="239">
        <v>1.4999999999999999E-2</v>
      </c>
      <c r="D437" s="249">
        <v>1.2999999999999999E-2</v>
      </c>
      <c r="F437" s="25">
        <f t="shared" si="95"/>
        <v>2.2189349112426038E-2</v>
      </c>
      <c r="G437" s="25">
        <f t="shared" si="96"/>
        <v>1.1484098939929329E-2</v>
      </c>
    </row>
    <row r="438" spans="1:7" ht="13.8">
      <c r="A438" s="229"/>
      <c r="B438" s="238" t="s">
        <v>54</v>
      </c>
      <c r="C438" s="239">
        <v>1.7999999999999999E-2</v>
      </c>
      <c r="D438" s="249">
        <v>2.9000000000000001E-2</v>
      </c>
      <c r="F438" s="25">
        <f t="shared" si="95"/>
        <v>2.6627218934911243E-2</v>
      </c>
      <c r="G438" s="25">
        <f t="shared" si="96"/>
        <v>2.5618374558303892E-2</v>
      </c>
    </row>
    <row r="439" spans="1:7" ht="13.8">
      <c r="A439" s="229"/>
      <c r="B439" s="238" t="s">
        <v>55</v>
      </c>
      <c r="C439" s="239">
        <v>0.28199999999999997</v>
      </c>
      <c r="D439" s="249">
        <v>0.86599999999999999</v>
      </c>
      <c r="F439" s="25">
        <f t="shared" si="95"/>
        <v>0.41715976331360949</v>
      </c>
      <c r="G439" s="25">
        <f t="shared" si="96"/>
        <v>0.76501766784452307</v>
      </c>
    </row>
    <row r="440" spans="1:7" ht="13.8">
      <c r="A440" s="229"/>
      <c r="B440" s="238" t="s">
        <v>53</v>
      </c>
      <c r="C440" s="239">
        <v>1.2E-2</v>
      </c>
      <c r="D440" s="249">
        <v>8.0000000000000002E-3</v>
      </c>
      <c r="F440" s="25">
        <f t="shared" si="95"/>
        <v>1.7751479289940829E-2</v>
      </c>
      <c r="G440" s="25">
        <f t="shared" si="96"/>
        <v>7.0671378091872799E-3</v>
      </c>
    </row>
    <row r="441" spans="1:7" ht="13.8">
      <c r="A441" s="234" t="s">
        <v>2570</v>
      </c>
      <c r="B441" s="225"/>
      <c r="C441" s="235">
        <v>0.67599999999999993</v>
      </c>
      <c r="D441" s="248">
        <v>1.1320000000000001</v>
      </c>
    </row>
    <row r="442" spans="1:7" ht="13.8">
      <c r="A442" s="234" t="s">
        <v>141</v>
      </c>
      <c r="B442" s="234" t="s">
        <v>59</v>
      </c>
      <c r="C442" s="235">
        <v>0</v>
      </c>
      <c r="D442" s="248">
        <v>0</v>
      </c>
      <c r="F442" s="25">
        <f>C442/H$40</f>
        <v>0</v>
      </c>
      <c r="G442" s="25">
        <f>D442/I$40</f>
        <v>0</v>
      </c>
    </row>
    <row r="443" spans="1:7" ht="13.8">
      <c r="A443" s="229"/>
      <c r="B443" s="238" t="s">
        <v>58</v>
      </c>
      <c r="C443" s="239">
        <v>1E-3</v>
      </c>
      <c r="D443" s="249">
        <v>1E-3</v>
      </c>
      <c r="F443" s="25">
        <f t="shared" ref="F443:F450" si="97">C443/H$40</f>
        <v>4.5167118337850054E-4</v>
      </c>
      <c r="G443" s="25">
        <f t="shared" ref="G443:G450" si="98">D443/I$40</f>
        <v>1.230314960629921E-4</v>
      </c>
    </row>
    <row r="444" spans="1:7" ht="13.8">
      <c r="A444" s="229"/>
      <c r="B444" s="238" t="s">
        <v>57</v>
      </c>
      <c r="C444" s="239">
        <v>0.253</v>
      </c>
      <c r="D444" s="249">
        <v>0.69499999999999995</v>
      </c>
      <c r="F444" s="25">
        <f t="shared" si="97"/>
        <v>0.11427280939476064</v>
      </c>
      <c r="G444" s="25">
        <f t="shared" si="98"/>
        <v>8.5506889763779501E-2</v>
      </c>
    </row>
    <row r="445" spans="1:7" ht="13.8">
      <c r="A445" s="229"/>
      <c r="B445" s="238" t="s">
        <v>61</v>
      </c>
      <c r="C445" s="239">
        <v>0.38900000000000001</v>
      </c>
      <c r="D445" s="249">
        <v>1.147</v>
      </c>
      <c r="F445" s="25">
        <f t="shared" si="97"/>
        <v>0.17570009033423672</v>
      </c>
      <c r="G445" s="25">
        <f t="shared" si="98"/>
        <v>0.14111712598425194</v>
      </c>
    </row>
    <row r="446" spans="1:7" ht="13.8">
      <c r="A446" s="229"/>
      <c r="B446" s="238" t="s">
        <v>60</v>
      </c>
      <c r="C446" s="239">
        <v>0</v>
      </c>
      <c r="D446" s="249">
        <v>0</v>
      </c>
      <c r="F446" s="25">
        <f t="shared" si="97"/>
        <v>0</v>
      </c>
      <c r="G446" s="25">
        <f t="shared" si="98"/>
        <v>0</v>
      </c>
    </row>
    <row r="447" spans="1:7" ht="13.8">
      <c r="A447" s="229"/>
      <c r="B447" s="238" t="s">
        <v>56</v>
      </c>
      <c r="C447" s="239">
        <v>0.373</v>
      </c>
      <c r="D447" s="249">
        <v>0.46600000000000003</v>
      </c>
      <c r="F447" s="25">
        <f t="shared" si="97"/>
        <v>0.16847335140018072</v>
      </c>
      <c r="G447" s="25">
        <f t="shared" si="98"/>
        <v>5.7332677165354319E-2</v>
      </c>
    </row>
    <row r="448" spans="1:7" ht="13.8">
      <c r="A448" s="229"/>
      <c r="B448" s="238" t="s">
        <v>54</v>
      </c>
      <c r="C448" s="239">
        <v>0.35699999999999998</v>
      </c>
      <c r="D448" s="249">
        <v>3.2450000000000001</v>
      </c>
      <c r="F448" s="25">
        <f t="shared" si="97"/>
        <v>0.16124661246612468</v>
      </c>
      <c r="G448" s="25">
        <f t="shared" si="98"/>
        <v>0.39923720472440938</v>
      </c>
    </row>
    <row r="449" spans="1:7" ht="13.8">
      <c r="A449" s="229"/>
      <c r="B449" s="238" t="s">
        <v>55</v>
      </c>
      <c r="C449" s="239">
        <v>0.81200000000000006</v>
      </c>
      <c r="D449" s="249">
        <v>2.4870000000000001</v>
      </c>
      <c r="F449" s="25">
        <f t="shared" si="97"/>
        <v>0.36675700090334246</v>
      </c>
      <c r="G449" s="25">
        <f t="shared" si="98"/>
        <v>0.30597933070866135</v>
      </c>
    </row>
    <row r="450" spans="1:7" ht="13.8">
      <c r="A450" s="229"/>
      <c r="B450" s="238" t="s">
        <v>53</v>
      </c>
      <c r="C450" s="239">
        <v>2.9000000000000001E-2</v>
      </c>
      <c r="D450" s="249">
        <v>8.6999999999999994E-2</v>
      </c>
      <c r="F450" s="25">
        <f t="shared" si="97"/>
        <v>1.3098464317976517E-2</v>
      </c>
      <c r="G450" s="25">
        <f t="shared" si="98"/>
        <v>1.0703740157480312E-2</v>
      </c>
    </row>
    <row r="451" spans="1:7" ht="13.8">
      <c r="A451" s="234" t="s">
        <v>2571</v>
      </c>
      <c r="B451" s="225"/>
      <c r="C451" s="235">
        <v>2.214</v>
      </c>
      <c r="D451" s="248">
        <v>8.1280000000000001</v>
      </c>
    </row>
    <row r="452" spans="1:7" ht="13.8">
      <c r="A452" s="234" t="s">
        <v>142</v>
      </c>
      <c r="B452" s="234" t="s">
        <v>59</v>
      </c>
      <c r="C452" s="235">
        <v>1E-3</v>
      </c>
      <c r="D452" s="248">
        <v>1E-3</v>
      </c>
      <c r="F452" s="25">
        <f>C452/H$41</f>
        <v>1.5847860538827259E-3</v>
      </c>
      <c r="G452" s="25">
        <f>D452/I$41</f>
        <v>4.2735042735042731E-3</v>
      </c>
    </row>
    <row r="453" spans="1:7" ht="13.8">
      <c r="A453" s="229"/>
      <c r="B453" s="238" t="s">
        <v>58</v>
      </c>
      <c r="C453" s="239">
        <v>1E-3</v>
      </c>
      <c r="D453" s="249">
        <v>1E-3</v>
      </c>
      <c r="F453" s="25">
        <f t="shared" ref="F453:F460" si="99">C453/H$41</f>
        <v>1.5847860538827259E-3</v>
      </c>
      <c r="G453" s="25">
        <f t="shared" ref="G453:G460" si="100">D453/I$41</f>
        <v>4.2735042735042731E-3</v>
      </c>
    </row>
    <row r="454" spans="1:7" ht="13.8">
      <c r="A454" s="229"/>
      <c r="B454" s="238" t="s">
        <v>57</v>
      </c>
      <c r="C454" s="239">
        <v>0.28299999999999997</v>
      </c>
      <c r="D454" s="249">
        <v>0.13400000000000001</v>
      </c>
      <c r="F454" s="25">
        <f t="shared" si="99"/>
        <v>0.44849445324881138</v>
      </c>
      <c r="G454" s="25">
        <f t="shared" si="100"/>
        <v>0.57264957264957261</v>
      </c>
    </row>
    <row r="455" spans="1:7" ht="13.8">
      <c r="A455" s="229"/>
      <c r="B455" s="238" t="s">
        <v>61</v>
      </c>
      <c r="C455" s="239">
        <v>6.0999999999999999E-2</v>
      </c>
      <c r="D455" s="249">
        <v>8.9999999999999993E-3</v>
      </c>
      <c r="F455" s="25">
        <f t="shared" si="99"/>
        <v>9.6671949286846276E-2</v>
      </c>
      <c r="G455" s="25">
        <f t="shared" si="100"/>
        <v>3.8461538461538457E-2</v>
      </c>
    </row>
    <row r="456" spans="1:7" ht="13.8">
      <c r="A456" s="229"/>
      <c r="B456" s="238" t="s">
        <v>60</v>
      </c>
      <c r="C456" s="239">
        <v>2E-3</v>
      </c>
      <c r="D456" s="249">
        <v>1E-3</v>
      </c>
      <c r="F456" s="25">
        <f t="shared" si="99"/>
        <v>3.1695721077654518E-3</v>
      </c>
      <c r="G456" s="25">
        <f t="shared" si="100"/>
        <v>4.2735042735042731E-3</v>
      </c>
    </row>
    <row r="457" spans="1:7" ht="13.8">
      <c r="A457" s="229"/>
      <c r="B457" s="238" t="s">
        <v>56</v>
      </c>
      <c r="C457" s="239">
        <v>0</v>
      </c>
      <c r="D457" s="249">
        <v>0</v>
      </c>
      <c r="F457" s="25">
        <f t="shared" si="99"/>
        <v>0</v>
      </c>
      <c r="G457" s="25">
        <f t="shared" si="100"/>
        <v>0</v>
      </c>
    </row>
    <row r="458" spans="1:7" ht="13.8">
      <c r="A458" s="229"/>
      <c r="B458" s="238" t="s">
        <v>54</v>
      </c>
      <c r="C458" s="239">
        <v>0.01</v>
      </c>
      <c r="D458" s="249">
        <v>0.03</v>
      </c>
      <c r="F458" s="25">
        <f t="shared" si="99"/>
        <v>1.5847860538827259E-2</v>
      </c>
      <c r="G458" s="25">
        <f t="shared" si="100"/>
        <v>0.12820512820512819</v>
      </c>
    </row>
    <row r="459" spans="1:7" ht="13.8">
      <c r="A459" s="229"/>
      <c r="B459" s="238" t="s">
        <v>55</v>
      </c>
      <c r="C459" s="239">
        <v>4.2999999999999997E-2</v>
      </c>
      <c r="D459" s="249">
        <v>3.5999999999999997E-2</v>
      </c>
      <c r="F459" s="25">
        <f t="shared" si="99"/>
        <v>6.8145800316957203E-2</v>
      </c>
      <c r="G459" s="25">
        <f t="shared" si="100"/>
        <v>0.15384615384615383</v>
      </c>
    </row>
    <row r="460" spans="1:7" ht="13.8">
      <c r="A460" s="229"/>
      <c r="B460" s="238" t="s">
        <v>53</v>
      </c>
      <c r="C460" s="239">
        <v>0.23</v>
      </c>
      <c r="D460" s="249">
        <v>2.1999999999999999E-2</v>
      </c>
      <c r="F460" s="25">
        <f t="shared" si="99"/>
        <v>0.36450079239302696</v>
      </c>
      <c r="G460" s="25">
        <f t="shared" si="100"/>
        <v>9.4017094017094002E-2</v>
      </c>
    </row>
    <row r="461" spans="1:7" ht="13.8">
      <c r="A461" s="234" t="s">
        <v>2572</v>
      </c>
      <c r="B461" s="225"/>
      <c r="C461" s="235">
        <v>0.63100000000000001</v>
      </c>
      <c r="D461" s="248">
        <v>0.23400000000000001</v>
      </c>
    </row>
    <row r="462" spans="1:7" ht="13.8">
      <c r="A462" s="234" t="s">
        <v>143</v>
      </c>
      <c r="B462" s="234" t="s">
        <v>59</v>
      </c>
      <c r="C462" s="235">
        <v>0</v>
      </c>
      <c r="D462" s="248">
        <v>0</v>
      </c>
      <c r="F462" s="25">
        <f>C462/H$42</f>
        <v>0</v>
      </c>
      <c r="G462" s="25">
        <f>D462/I$42</f>
        <v>0</v>
      </c>
    </row>
    <row r="463" spans="1:7" ht="13.8">
      <c r="A463" s="229"/>
      <c r="B463" s="238" t="s">
        <v>58</v>
      </c>
      <c r="C463" s="239">
        <v>0</v>
      </c>
      <c r="D463" s="249">
        <v>0</v>
      </c>
      <c r="F463" s="25">
        <f t="shared" ref="F463:F470" si="101">C463/H$42</f>
        <v>0</v>
      </c>
      <c r="G463" s="25">
        <f t="shared" ref="G463:G470" si="102">D463/I$42</f>
        <v>0</v>
      </c>
    </row>
    <row r="464" spans="1:7" ht="13.8">
      <c r="A464" s="229"/>
      <c r="B464" s="238" t="s">
        <v>57</v>
      </c>
      <c r="C464" s="239">
        <v>8.8999999999999996E-2</v>
      </c>
      <c r="D464" s="249">
        <v>0.125</v>
      </c>
      <c r="F464" s="25">
        <f t="shared" si="101"/>
        <v>0.36178861788617883</v>
      </c>
      <c r="G464" s="25">
        <f t="shared" si="102"/>
        <v>0.43252595155709345</v>
      </c>
    </row>
    <row r="465" spans="1:7" ht="13.8">
      <c r="A465" s="229"/>
      <c r="B465" s="238" t="s">
        <v>61</v>
      </c>
      <c r="C465" s="239">
        <v>8.5999999999999993E-2</v>
      </c>
      <c r="D465" s="249">
        <v>3.9E-2</v>
      </c>
      <c r="F465" s="25">
        <f t="shared" si="101"/>
        <v>0.34959349593495931</v>
      </c>
      <c r="G465" s="25">
        <f t="shared" si="102"/>
        <v>0.13494809688581316</v>
      </c>
    </row>
    <row r="466" spans="1:7" ht="13.8">
      <c r="A466" s="229"/>
      <c r="B466" s="238" t="s">
        <v>60</v>
      </c>
      <c r="C466" s="239">
        <v>1.2E-2</v>
      </c>
      <c r="D466" s="249">
        <v>3.0000000000000001E-3</v>
      </c>
      <c r="F466" s="25">
        <f t="shared" si="101"/>
        <v>4.8780487804878044E-2</v>
      </c>
      <c r="G466" s="25">
        <f t="shared" si="102"/>
        <v>1.0380622837370243E-2</v>
      </c>
    </row>
    <row r="467" spans="1:7" ht="13.8">
      <c r="A467" s="229"/>
      <c r="B467" s="238" t="s">
        <v>56</v>
      </c>
      <c r="C467" s="239">
        <v>3.0000000000000001E-3</v>
      </c>
      <c r="D467" s="249">
        <v>7.0000000000000001E-3</v>
      </c>
      <c r="F467" s="25">
        <f t="shared" si="101"/>
        <v>1.2195121951219511E-2</v>
      </c>
      <c r="G467" s="25">
        <f t="shared" si="102"/>
        <v>2.4221453287197235E-2</v>
      </c>
    </row>
    <row r="468" spans="1:7" ht="13.8">
      <c r="A468" s="229"/>
      <c r="B468" s="238" t="s">
        <v>54</v>
      </c>
      <c r="C468" s="239">
        <v>0.05</v>
      </c>
      <c r="D468" s="249">
        <v>0.10299999999999999</v>
      </c>
      <c r="F468" s="25">
        <f t="shared" si="101"/>
        <v>0.2032520325203252</v>
      </c>
      <c r="G468" s="25">
        <f t="shared" si="102"/>
        <v>0.356401384083045</v>
      </c>
    </row>
    <row r="469" spans="1:7" ht="13.8">
      <c r="A469" s="229"/>
      <c r="B469" s="238" t="s">
        <v>55</v>
      </c>
      <c r="C469" s="239">
        <v>3.0000000000000001E-3</v>
      </c>
      <c r="D469" s="249">
        <v>6.0000000000000001E-3</v>
      </c>
      <c r="F469" s="25">
        <f t="shared" si="101"/>
        <v>1.2195121951219511E-2</v>
      </c>
      <c r="G469" s="25">
        <f t="shared" si="102"/>
        <v>2.0761245674740487E-2</v>
      </c>
    </row>
    <row r="470" spans="1:7" ht="13.8">
      <c r="A470" s="229"/>
      <c r="B470" s="238" t="s">
        <v>53</v>
      </c>
      <c r="C470" s="239">
        <v>3.0000000000000001E-3</v>
      </c>
      <c r="D470" s="249">
        <v>6.0000000000000001E-3</v>
      </c>
      <c r="F470" s="25">
        <f t="shared" si="101"/>
        <v>1.2195121951219511E-2</v>
      </c>
      <c r="G470" s="25">
        <f t="shared" si="102"/>
        <v>2.0761245674740487E-2</v>
      </c>
    </row>
    <row r="471" spans="1:7" ht="13.8">
      <c r="A471" s="234" t="s">
        <v>2573</v>
      </c>
      <c r="B471" s="225"/>
      <c r="C471" s="235">
        <v>0.246</v>
      </c>
      <c r="D471" s="248">
        <v>0.28900000000000003</v>
      </c>
    </row>
    <row r="472" spans="1:7" ht="13.8">
      <c r="A472" s="234" t="s">
        <v>144</v>
      </c>
      <c r="B472" s="234" t="s">
        <v>59</v>
      </c>
      <c r="C472" s="235">
        <v>0</v>
      </c>
      <c r="D472" s="248">
        <v>0</v>
      </c>
      <c r="F472" s="25">
        <f>C472/H$43</f>
        <v>0</v>
      </c>
      <c r="G472" s="25">
        <f>D472/I$43</f>
        <v>0</v>
      </c>
    </row>
    <row r="473" spans="1:7" ht="13.8">
      <c r="A473" s="229"/>
      <c r="B473" s="238" t="s">
        <v>58</v>
      </c>
      <c r="C473" s="239">
        <v>1.0999999999999999E-2</v>
      </c>
      <c r="D473" s="249">
        <v>2E-3</v>
      </c>
      <c r="F473" s="25">
        <f t="shared" ref="F473:F480" si="103">C473/H$43</f>
        <v>1.3732833957553059E-2</v>
      </c>
      <c r="G473" s="25">
        <f t="shared" ref="G473:G480" si="104">D473/I$43</f>
        <v>2.5445292620865138E-3</v>
      </c>
    </row>
    <row r="474" spans="1:7" ht="13.8">
      <c r="A474" s="229"/>
      <c r="B474" s="238" t="s">
        <v>57</v>
      </c>
      <c r="C474" s="239">
        <v>0.14199999999999999</v>
      </c>
      <c r="D474" s="249">
        <v>0.15</v>
      </c>
      <c r="F474" s="25">
        <f t="shared" si="103"/>
        <v>0.17727840199750311</v>
      </c>
      <c r="G474" s="25">
        <f t="shared" si="104"/>
        <v>0.19083969465648853</v>
      </c>
    </row>
    <row r="475" spans="1:7" ht="13.8">
      <c r="A475" s="229"/>
      <c r="B475" s="238" t="s">
        <v>61</v>
      </c>
      <c r="C475" s="239">
        <v>0.17799999999999999</v>
      </c>
      <c r="D475" s="249">
        <v>0.161</v>
      </c>
      <c r="F475" s="25">
        <f t="shared" si="103"/>
        <v>0.22222222222222224</v>
      </c>
      <c r="G475" s="25">
        <f t="shared" si="104"/>
        <v>0.20483460559796438</v>
      </c>
    </row>
    <row r="476" spans="1:7" ht="13.8">
      <c r="A476" s="229"/>
      <c r="B476" s="238" t="s">
        <v>60</v>
      </c>
      <c r="C476" s="239">
        <v>0</v>
      </c>
      <c r="D476" s="249">
        <v>0</v>
      </c>
      <c r="F476" s="25">
        <f t="shared" si="103"/>
        <v>0</v>
      </c>
      <c r="G476" s="25">
        <f t="shared" si="104"/>
        <v>0</v>
      </c>
    </row>
    <row r="477" spans="1:7" ht="13.8">
      <c r="A477" s="229"/>
      <c r="B477" s="238" t="s">
        <v>56</v>
      </c>
      <c r="C477" s="239">
        <v>0.19600000000000001</v>
      </c>
      <c r="D477" s="249">
        <v>0.193</v>
      </c>
      <c r="F477" s="25">
        <f t="shared" si="103"/>
        <v>0.24469413233458182</v>
      </c>
      <c r="G477" s="25">
        <f t="shared" si="104"/>
        <v>0.2455470737913486</v>
      </c>
    </row>
    <row r="478" spans="1:7" ht="13.8">
      <c r="A478" s="229"/>
      <c r="B478" s="238" t="s">
        <v>54</v>
      </c>
      <c r="C478" s="239">
        <v>8.7999999999999995E-2</v>
      </c>
      <c r="D478" s="249">
        <v>0.10299999999999999</v>
      </c>
      <c r="F478" s="25">
        <f t="shared" si="103"/>
        <v>0.10986267166042447</v>
      </c>
      <c r="G478" s="25">
        <f t="shared" si="104"/>
        <v>0.13104325699745545</v>
      </c>
    </row>
    <row r="479" spans="1:7" ht="13.8">
      <c r="A479" s="229"/>
      <c r="B479" s="238" t="s">
        <v>55</v>
      </c>
      <c r="C479" s="239">
        <v>0.13600000000000001</v>
      </c>
      <c r="D479" s="249">
        <v>0.13900000000000001</v>
      </c>
      <c r="F479" s="25">
        <f t="shared" si="103"/>
        <v>0.1697877652933833</v>
      </c>
      <c r="G479" s="25">
        <f t="shared" si="104"/>
        <v>0.17684478371501272</v>
      </c>
    </row>
    <row r="480" spans="1:7" ht="13.8">
      <c r="A480" s="229"/>
      <c r="B480" s="238" t="s">
        <v>53</v>
      </c>
      <c r="C480" s="239">
        <v>0.05</v>
      </c>
      <c r="D480" s="249">
        <v>3.7999999999999999E-2</v>
      </c>
      <c r="F480" s="25">
        <f t="shared" si="103"/>
        <v>6.2421972534332092E-2</v>
      </c>
      <c r="G480" s="25">
        <f t="shared" si="104"/>
        <v>4.8346055979643761E-2</v>
      </c>
    </row>
    <row r="481" spans="1:7" ht="13.8">
      <c r="A481" s="234" t="s">
        <v>2574</v>
      </c>
      <c r="B481" s="225"/>
      <c r="C481" s="235">
        <v>0.80099999999999993</v>
      </c>
      <c r="D481" s="248">
        <v>0.78600000000000003</v>
      </c>
    </row>
    <row r="482" spans="1:7" ht="13.8">
      <c r="A482" s="234" t="s">
        <v>145</v>
      </c>
      <c r="B482" s="234" t="s">
        <v>59</v>
      </c>
      <c r="C482" s="235">
        <v>0</v>
      </c>
      <c r="D482" s="248">
        <v>0</v>
      </c>
      <c r="F482" s="25">
        <f>C482/H$44</f>
        <v>0</v>
      </c>
      <c r="G482" s="25">
        <f>D482/I$44</f>
        <v>0</v>
      </c>
    </row>
    <row r="483" spans="1:7" ht="13.8">
      <c r="A483" s="229"/>
      <c r="B483" s="238" t="s">
        <v>58</v>
      </c>
      <c r="C483" s="239">
        <v>0.53100000000000003</v>
      </c>
      <c r="D483" s="249">
        <v>0.67100000000000004</v>
      </c>
      <c r="F483" s="25">
        <f t="shared" ref="F483:F489" si="105">C483/H$44</f>
        <v>0.48670944087992679</v>
      </c>
      <c r="G483" s="25">
        <f t="shared" ref="G483:G490" si="106">D483/I$44</f>
        <v>0.44912985274431061</v>
      </c>
    </row>
    <row r="484" spans="1:7" ht="13.8">
      <c r="A484" s="229"/>
      <c r="B484" s="238" t="s">
        <v>57</v>
      </c>
      <c r="C484" s="239">
        <v>0.34799999999999998</v>
      </c>
      <c r="D484" s="249">
        <v>0.53800000000000003</v>
      </c>
      <c r="F484" s="25">
        <f t="shared" si="105"/>
        <v>0.3189734188817599</v>
      </c>
      <c r="G484" s="25">
        <f t="shared" si="106"/>
        <v>0.36010709504685412</v>
      </c>
    </row>
    <row r="485" spans="1:7" ht="13.8">
      <c r="A485" s="229"/>
      <c r="B485" s="238" t="s">
        <v>61</v>
      </c>
      <c r="C485" s="239">
        <v>2.1000000000000001E-2</v>
      </c>
      <c r="D485" s="249">
        <v>3.3000000000000002E-2</v>
      </c>
      <c r="F485" s="25">
        <f t="shared" si="105"/>
        <v>1.9248395967002757E-2</v>
      </c>
      <c r="G485" s="25">
        <f t="shared" si="106"/>
        <v>2.2088353413654619E-2</v>
      </c>
    </row>
    <row r="486" spans="1:7" ht="13.8">
      <c r="A486" s="229"/>
      <c r="B486" s="238" t="s">
        <v>60</v>
      </c>
      <c r="C486" s="239">
        <v>0</v>
      </c>
      <c r="D486" s="249">
        <v>0</v>
      </c>
      <c r="F486" s="25">
        <f t="shared" si="105"/>
        <v>0</v>
      </c>
      <c r="G486" s="25">
        <f t="shared" si="106"/>
        <v>0</v>
      </c>
    </row>
    <row r="487" spans="1:7" ht="13.8">
      <c r="A487" s="229"/>
      <c r="B487" s="238" t="s">
        <v>56</v>
      </c>
      <c r="C487" s="239">
        <v>2.8000000000000001E-2</v>
      </c>
      <c r="D487" s="249">
        <v>2.1000000000000001E-2</v>
      </c>
      <c r="F487" s="25">
        <f t="shared" si="105"/>
        <v>2.5664527956003672E-2</v>
      </c>
      <c r="G487" s="25">
        <f t="shared" si="106"/>
        <v>1.4056224899598395E-2</v>
      </c>
    </row>
    <row r="488" spans="1:7" ht="13.8">
      <c r="A488" s="229"/>
      <c r="B488" s="238" t="s">
        <v>54</v>
      </c>
      <c r="C488" s="239">
        <v>0.127</v>
      </c>
      <c r="D488" s="249">
        <v>0.105</v>
      </c>
      <c r="F488" s="25">
        <f t="shared" si="105"/>
        <v>0.11640696608615951</v>
      </c>
      <c r="G488" s="25">
        <f t="shared" si="106"/>
        <v>7.0281124497991967E-2</v>
      </c>
    </row>
    <row r="489" spans="1:7" ht="13.8">
      <c r="A489" s="229"/>
      <c r="B489" s="238" t="s">
        <v>55</v>
      </c>
      <c r="C489" s="239">
        <v>1.7000000000000001E-2</v>
      </c>
      <c r="D489" s="249">
        <v>8.8999999999999996E-2</v>
      </c>
      <c r="F489" s="25">
        <f t="shared" si="105"/>
        <v>1.5582034830430802E-2</v>
      </c>
      <c r="G489" s="25">
        <f t="shared" si="106"/>
        <v>5.9571619812583666E-2</v>
      </c>
    </row>
    <row r="490" spans="1:7" ht="13.8">
      <c r="A490" s="229"/>
      <c r="B490" s="238" t="s">
        <v>53</v>
      </c>
      <c r="C490" s="239">
        <v>1.9E-2</v>
      </c>
      <c r="D490" s="249">
        <v>3.6999999999999998E-2</v>
      </c>
      <c r="F490" s="25">
        <f>C490/H$44</f>
        <v>1.7415215398716776E-2</v>
      </c>
      <c r="G490" s="25">
        <f t="shared" si="106"/>
        <v>2.4765729585006693E-2</v>
      </c>
    </row>
    <row r="491" spans="1:7" ht="13.8">
      <c r="A491" s="234" t="s">
        <v>2575</v>
      </c>
      <c r="B491" s="225"/>
      <c r="C491" s="235">
        <v>1.091</v>
      </c>
      <c r="D491" s="248">
        <v>1.4939999999999998</v>
      </c>
    </row>
    <row r="492" spans="1:7" ht="13.8">
      <c r="A492" s="234" t="s">
        <v>146</v>
      </c>
      <c r="B492" s="234" t="s">
        <v>59</v>
      </c>
      <c r="C492" s="235">
        <v>0</v>
      </c>
      <c r="D492" s="248">
        <v>0</v>
      </c>
      <c r="F492" s="25">
        <f>C492/H$45</f>
        <v>0</v>
      </c>
      <c r="G492" s="25">
        <f>D492/I$45</f>
        <v>0</v>
      </c>
    </row>
    <row r="493" spans="1:7" ht="13.8">
      <c r="A493" s="229"/>
      <c r="B493" s="238" t="s">
        <v>58</v>
      </c>
      <c r="C493" s="239">
        <v>0.27400000000000002</v>
      </c>
      <c r="D493" s="249">
        <v>0.308</v>
      </c>
      <c r="F493" s="25">
        <f t="shared" ref="F493:F500" si="107">C493/H$45</f>
        <v>0.14278269932256385</v>
      </c>
      <c r="G493" s="25">
        <f t="shared" ref="G493:G500" si="108">D493/I$45</f>
        <v>0.14958717824186496</v>
      </c>
    </row>
    <row r="494" spans="1:7" ht="13.8">
      <c r="A494" s="229"/>
      <c r="B494" s="238" t="s">
        <v>57</v>
      </c>
      <c r="C494" s="239">
        <v>0.875</v>
      </c>
      <c r="D494" s="249">
        <v>1.125</v>
      </c>
      <c r="F494" s="25">
        <f t="shared" si="107"/>
        <v>0.4559666492965086</v>
      </c>
      <c r="G494" s="25">
        <f t="shared" si="108"/>
        <v>0.54638173870811069</v>
      </c>
    </row>
    <row r="495" spans="1:7" ht="13.8">
      <c r="A495" s="229"/>
      <c r="B495" s="238" t="s">
        <v>61</v>
      </c>
      <c r="C495" s="239">
        <v>0.13800000000000001</v>
      </c>
      <c r="D495" s="249">
        <v>0.161</v>
      </c>
      <c r="F495" s="25">
        <f t="shared" si="107"/>
        <v>7.1912454403335074E-2</v>
      </c>
      <c r="G495" s="25">
        <f t="shared" si="108"/>
        <v>7.8193297717338503E-2</v>
      </c>
    </row>
    <row r="496" spans="1:7" ht="13.8">
      <c r="A496" s="229"/>
      <c r="B496" s="238" t="s">
        <v>60</v>
      </c>
      <c r="C496" s="239">
        <v>4.1000000000000002E-2</v>
      </c>
      <c r="D496" s="249">
        <v>0.01</v>
      </c>
      <c r="F496" s="25">
        <f t="shared" si="107"/>
        <v>2.1365294424179261E-2</v>
      </c>
      <c r="G496" s="25">
        <f t="shared" si="108"/>
        <v>4.8567265662943174E-3</v>
      </c>
    </row>
    <row r="497" spans="1:7" ht="13.8">
      <c r="A497" s="229"/>
      <c r="B497" s="238" t="s">
        <v>56</v>
      </c>
      <c r="C497" s="239">
        <v>0.222</v>
      </c>
      <c r="D497" s="249">
        <v>0.123</v>
      </c>
      <c r="F497" s="25">
        <f t="shared" si="107"/>
        <v>0.1156852527357999</v>
      </c>
      <c r="G497" s="25">
        <f t="shared" si="108"/>
        <v>5.9737736765420102E-2</v>
      </c>
    </row>
    <row r="498" spans="1:7" ht="13.8">
      <c r="A498" s="229"/>
      <c r="B498" s="238" t="s">
        <v>54</v>
      </c>
      <c r="C498" s="239">
        <v>0.19900000000000001</v>
      </c>
      <c r="D498" s="249">
        <v>0.123</v>
      </c>
      <c r="F498" s="25">
        <f t="shared" si="107"/>
        <v>0.10369984366857739</v>
      </c>
      <c r="G498" s="25">
        <f t="shared" si="108"/>
        <v>5.9737736765420102E-2</v>
      </c>
    </row>
    <row r="499" spans="1:7" ht="13.8">
      <c r="A499" s="229"/>
      <c r="B499" s="238" t="s">
        <v>55</v>
      </c>
      <c r="C499" s="239">
        <v>7.4999999999999997E-2</v>
      </c>
      <c r="D499" s="249">
        <v>9.1999999999999998E-2</v>
      </c>
      <c r="F499" s="25">
        <f t="shared" si="107"/>
        <v>3.9082855653986448E-2</v>
      </c>
      <c r="G499" s="25">
        <f t="shared" si="108"/>
        <v>4.4681884409907717E-2</v>
      </c>
    </row>
    <row r="500" spans="1:7" ht="13.8">
      <c r="A500" s="229"/>
      <c r="B500" s="238" t="s">
        <v>53</v>
      </c>
      <c r="C500" s="239">
        <v>9.5000000000000001E-2</v>
      </c>
      <c r="D500" s="249">
        <v>0.11700000000000001</v>
      </c>
      <c r="F500" s="25">
        <f t="shared" si="107"/>
        <v>4.9504950495049507E-2</v>
      </c>
      <c r="G500" s="25">
        <f t="shared" si="108"/>
        <v>5.6823700825643517E-2</v>
      </c>
    </row>
    <row r="501" spans="1:7" ht="13.8">
      <c r="A501" s="234" t="s">
        <v>2576</v>
      </c>
      <c r="B501" s="225"/>
      <c r="C501" s="235">
        <v>1.9189999999999998</v>
      </c>
      <c r="D501" s="248">
        <v>2.0590000000000002</v>
      </c>
    </row>
    <row r="502" spans="1:7" ht="13.8">
      <c r="A502" s="234" t="s">
        <v>147</v>
      </c>
      <c r="B502" s="234" t="s">
        <v>59</v>
      </c>
      <c r="C502" s="235">
        <v>0</v>
      </c>
      <c r="D502" s="248">
        <v>0</v>
      </c>
      <c r="F502" s="25">
        <f>C502/H$46</f>
        <v>0</v>
      </c>
      <c r="G502" s="25">
        <f>D502/I$46</f>
        <v>0</v>
      </c>
    </row>
    <row r="503" spans="1:7" ht="13.8">
      <c r="A503" s="229"/>
      <c r="B503" s="238" t="s">
        <v>58</v>
      </c>
      <c r="C503" s="239">
        <v>1.7000000000000001E-2</v>
      </c>
      <c r="D503" s="249">
        <v>0.10199999999999999</v>
      </c>
      <c r="F503" s="25">
        <f t="shared" ref="F503:F510" si="109">C503/H$46</f>
        <v>0.12686567164179105</v>
      </c>
      <c r="G503" s="25">
        <f t="shared" ref="G503:G510" si="110">D503/I$46</f>
        <v>0.36823104693140796</v>
      </c>
    </row>
    <row r="504" spans="1:7" ht="13.8">
      <c r="A504" s="229"/>
      <c r="B504" s="238" t="s">
        <v>57</v>
      </c>
      <c r="C504" s="239">
        <v>7.0000000000000001E-3</v>
      </c>
      <c r="D504" s="249">
        <v>4.0000000000000001E-3</v>
      </c>
      <c r="F504" s="25">
        <f t="shared" si="109"/>
        <v>5.2238805970149252E-2</v>
      </c>
      <c r="G504" s="25">
        <f t="shared" si="110"/>
        <v>1.4440433212996392E-2</v>
      </c>
    </row>
    <row r="505" spans="1:7" ht="13.8">
      <c r="A505" s="229"/>
      <c r="B505" s="238" t="s">
        <v>61</v>
      </c>
      <c r="C505" s="239">
        <v>2.5999999999999999E-2</v>
      </c>
      <c r="D505" s="249">
        <v>3.7999999999999999E-2</v>
      </c>
      <c r="F505" s="25">
        <f t="shared" si="109"/>
        <v>0.19402985074626863</v>
      </c>
      <c r="G505" s="25">
        <f t="shared" si="110"/>
        <v>0.13718411552346571</v>
      </c>
    </row>
    <row r="506" spans="1:7" ht="13.8">
      <c r="A506" s="229"/>
      <c r="B506" s="238" t="s">
        <v>60</v>
      </c>
      <c r="C506" s="239">
        <v>1E-3</v>
      </c>
      <c r="D506" s="249">
        <v>2E-3</v>
      </c>
      <c r="F506" s="25">
        <f t="shared" si="109"/>
        <v>7.462686567164179E-3</v>
      </c>
      <c r="G506" s="25">
        <f t="shared" si="110"/>
        <v>7.2202166064981961E-3</v>
      </c>
    </row>
    <row r="507" spans="1:7" ht="13.8">
      <c r="A507" s="229"/>
      <c r="B507" s="238" t="s">
        <v>56</v>
      </c>
      <c r="C507" s="239">
        <v>0</v>
      </c>
      <c r="D507" s="249">
        <v>0</v>
      </c>
      <c r="F507" s="25">
        <f t="shared" si="109"/>
        <v>0</v>
      </c>
      <c r="G507" s="25">
        <f t="shared" si="110"/>
        <v>0</v>
      </c>
    </row>
    <row r="508" spans="1:7" ht="13.8">
      <c r="A508" s="229"/>
      <c r="B508" s="238" t="s">
        <v>54</v>
      </c>
      <c r="C508" s="239">
        <v>8.3000000000000004E-2</v>
      </c>
      <c r="D508" s="249">
        <v>0.13100000000000001</v>
      </c>
      <c r="F508" s="25">
        <f t="shared" si="109"/>
        <v>0.61940298507462688</v>
      </c>
      <c r="G508" s="25">
        <f t="shared" si="110"/>
        <v>0.47292418772563183</v>
      </c>
    </row>
    <row r="509" spans="1:7" ht="13.8">
      <c r="A509" s="229"/>
      <c r="B509" s="238" t="s">
        <v>55</v>
      </c>
      <c r="C509" s="239">
        <v>0</v>
      </c>
      <c r="D509" s="249">
        <v>0</v>
      </c>
      <c r="F509" s="25">
        <f t="shared" si="109"/>
        <v>0</v>
      </c>
      <c r="G509" s="25">
        <f t="shared" si="110"/>
        <v>0</v>
      </c>
    </row>
    <row r="510" spans="1:7" ht="13.8">
      <c r="A510" s="229"/>
      <c r="B510" s="238" t="s">
        <v>53</v>
      </c>
      <c r="C510" s="239">
        <v>0</v>
      </c>
      <c r="D510" s="249">
        <v>0</v>
      </c>
      <c r="F510" s="25">
        <f t="shared" si="109"/>
        <v>0</v>
      </c>
      <c r="G510" s="25">
        <f t="shared" si="110"/>
        <v>0</v>
      </c>
    </row>
    <row r="511" spans="1:7" ht="13.8">
      <c r="A511" s="234" t="s">
        <v>2577</v>
      </c>
      <c r="B511" s="225"/>
      <c r="C511" s="235">
        <v>0.13400000000000001</v>
      </c>
      <c r="D511" s="248">
        <v>0.27700000000000002</v>
      </c>
    </row>
    <row r="512" spans="1:7" ht="13.8">
      <c r="A512" s="234" t="s">
        <v>148</v>
      </c>
      <c r="B512" s="234" t="s">
        <v>59</v>
      </c>
      <c r="C512" s="235">
        <v>0</v>
      </c>
      <c r="D512" s="248">
        <v>0</v>
      </c>
      <c r="F512" s="25">
        <f>C512/H$47</f>
        <v>0</v>
      </c>
      <c r="G512" s="25">
        <f>D512/I$47</f>
        <v>0</v>
      </c>
    </row>
    <row r="513" spans="1:7" ht="13.8">
      <c r="A513" s="229"/>
      <c r="B513" s="238" t="s">
        <v>58</v>
      </c>
      <c r="C513" s="239">
        <v>0.27500000000000002</v>
      </c>
      <c r="D513" s="249">
        <v>1.052</v>
      </c>
      <c r="F513" s="25">
        <f t="shared" ref="F513:F520" si="111">C513/H$47</f>
        <v>0.63073394495412838</v>
      </c>
      <c r="G513" s="25">
        <f t="shared" ref="G513:G520" si="112">D513/I$47</f>
        <v>0.59301014656144313</v>
      </c>
    </row>
    <row r="514" spans="1:7" ht="13.8">
      <c r="A514" s="229"/>
      <c r="B514" s="238" t="s">
        <v>57</v>
      </c>
      <c r="C514" s="239">
        <v>2.9000000000000001E-2</v>
      </c>
      <c r="D514" s="249">
        <v>5.8999999999999997E-2</v>
      </c>
      <c r="F514" s="25">
        <f t="shared" si="111"/>
        <v>6.6513761467889898E-2</v>
      </c>
      <c r="G514" s="25">
        <f t="shared" si="112"/>
        <v>3.3258173618940248E-2</v>
      </c>
    </row>
    <row r="515" spans="1:7" ht="13.8">
      <c r="A515" s="229"/>
      <c r="B515" s="238" t="s">
        <v>61</v>
      </c>
      <c r="C515" s="239">
        <v>0</v>
      </c>
      <c r="D515" s="249">
        <v>0</v>
      </c>
      <c r="F515" s="25">
        <f t="shared" si="111"/>
        <v>0</v>
      </c>
      <c r="G515" s="25">
        <f t="shared" si="112"/>
        <v>0</v>
      </c>
    </row>
    <row r="516" spans="1:7" ht="13.8">
      <c r="A516" s="229"/>
      <c r="B516" s="238" t="s">
        <v>60</v>
      </c>
      <c r="C516" s="239">
        <v>0</v>
      </c>
      <c r="D516" s="249">
        <v>0</v>
      </c>
      <c r="F516" s="25">
        <f t="shared" si="111"/>
        <v>0</v>
      </c>
      <c r="G516" s="25">
        <f t="shared" si="112"/>
        <v>0</v>
      </c>
    </row>
    <row r="517" spans="1:7" ht="13.8">
      <c r="A517" s="229"/>
      <c r="B517" s="238" t="s">
        <v>56</v>
      </c>
      <c r="C517" s="239">
        <v>0</v>
      </c>
      <c r="D517" s="249">
        <v>0</v>
      </c>
      <c r="F517" s="25">
        <f t="shared" si="111"/>
        <v>0</v>
      </c>
      <c r="G517" s="25">
        <f t="shared" si="112"/>
        <v>0</v>
      </c>
    </row>
    <row r="518" spans="1:7" ht="13.8">
      <c r="A518" s="229"/>
      <c r="B518" s="238" t="s">
        <v>54</v>
      </c>
      <c r="C518" s="239">
        <v>0.13200000000000001</v>
      </c>
      <c r="D518" s="249">
        <v>0.66300000000000003</v>
      </c>
      <c r="F518" s="25">
        <f t="shared" si="111"/>
        <v>0.30275229357798161</v>
      </c>
      <c r="G518" s="25">
        <f t="shared" si="112"/>
        <v>0.37373167981961669</v>
      </c>
    </row>
    <row r="519" spans="1:7" ht="13.8">
      <c r="A519" s="229"/>
      <c r="B519" s="238" t="s">
        <v>55</v>
      </c>
      <c r="C519" s="239">
        <v>0</v>
      </c>
      <c r="D519" s="249">
        <v>0</v>
      </c>
      <c r="F519" s="25">
        <f t="shared" si="111"/>
        <v>0</v>
      </c>
      <c r="G519" s="25">
        <f t="shared" si="112"/>
        <v>0</v>
      </c>
    </row>
    <row r="520" spans="1:7" ht="13.8">
      <c r="A520" s="229"/>
      <c r="B520" s="238" t="s">
        <v>53</v>
      </c>
      <c r="C520" s="239">
        <v>0</v>
      </c>
      <c r="D520" s="249">
        <v>0</v>
      </c>
      <c r="F520" s="25">
        <f t="shared" si="111"/>
        <v>0</v>
      </c>
      <c r="G520" s="25">
        <f t="shared" si="112"/>
        <v>0</v>
      </c>
    </row>
    <row r="521" spans="1:7" ht="13.8">
      <c r="A521" s="234" t="s">
        <v>2578</v>
      </c>
      <c r="B521" s="225"/>
      <c r="C521" s="235">
        <v>0.43600000000000005</v>
      </c>
      <c r="D521" s="248">
        <v>1.774</v>
      </c>
    </row>
    <row r="522" spans="1:7" ht="13.8">
      <c r="A522" s="234" t="s">
        <v>149</v>
      </c>
      <c r="B522" s="234" t="s">
        <v>59</v>
      </c>
      <c r="C522" s="235">
        <v>0</v>
      </c>
      <c r="D522" s="248">
        <v>0</v>
      </c>
      <c r="F522" s="25">
        <f>C522/H$48</f>
        <v>0</v>
      </c>
      <c r="G522" s="25">
        <f>D522/I$48</f>
        <v>0</v>
      </c>
    </row>
    <row r="523" spans="1:7" ht="13.8">
      <c r="A523" s="229"/>
      <c r="B523" s="238" t="s">
        <v>58</v>
      </c>
      <c r="C523" s="239">
        <v>7.0000000000000001E-3</v>
      </c>
      <c r="D523" s="249">
        <v>0.02</v>
      </c>
      <c r="F523" s="25">
        <f t="shared" ref="F523:F530" si="113">C523/H$48</f>
        <v>4.3209876543209874E-2</v>
      </c>
      <c r="G523" s="25">
        <f t="shared" ref="G523:G530" si="114">D523/I$48</f>
        <v>5.7306590257879646E-2</v>
      </c>
    </row>
    <row r="524" spans="1:7" ht="13.8">
      <c r="A524" s="229"/>
      <c r="B524" s="238" t="s">
        <v>57</v>
      </c>
      <c r="C524" s="239">
        <v>3.6999999999999998E-2</v>
      </c>
      <c r="D524" s="249">
        <v>6.7000000000000004E-2</v>
      </c>
      <c r="F524" s="25">
        <f t="shared" si="113"/>
        <v>0.22839506172839505</v>
      </c>
      <c r="G524" s="25">
        <f t="shared" si="114"/>
        <v>0.1919770773638968</v>
      </c>
    </row>
    <row r="525" spans="1:7" ht="13.8">
      <c r="A525" s="229"/>
      <c r="B525" s="238" t="s">
        <v>61</v>
      </c>
      <c r="C525" s="239">
        <v>2.9000000000000001E-2</v>
      </c>
      <c r="D525" s="249">
        <v>3.5000000000000003E-2</v>
      </c>
      <c r="F525" s="25">
        <f t="shared" si="113"/>
        <v>0.17901234567901234</v>
      </c>
      <c r="G525" s="25">
        <f t="shared" si="114"/>
        <v>0.10028653295128938</v>
      </c>
    </row>
    <row r="526" spans="1:7" ht="13.8">
      <c r="A526" s="229"/>
      <c r="B526" s="238" t="s">
        <v>60</v>
      </c>
      <c r="C526" s="239">
        <v>0</v>
      </c>
      <c r="D526" s="249">
        <v>0</v>
      </c>
      <c r="F526" s="25">
        <f t="shared" si="113"/>
        <v>0</v>
      </c>
      <c r="G526" s="25">
        <f t="shared" si="114"/>
        <v>0</v>
      </c>
    </row>
    <row r="527" spans="1:7" ht="13.8">
      <c r="A527" s="229"/>
      <c r="B527" s="238" t="s">
        <v>56</v>
      </c>
      <c r="C527" s="239">
        <v>0</v>
      </c>
      <c r="D527" s="249">
        <v>0</v>
      </c>
      <c r="F527" s="25">
        <f t="shared" si="113"/>
        <v>0</v>
      </c>
      <c r="G527" s="25">
        <f t="shared" si="114"/>
        <v>0</v>
      </c>
    </row>
    <row r="528" spans="1:7" ht="13.8">
      <c r="A528" s="229"/>
      <c r="B528" s="238" t="s">
        <v>54</v>
      </c>
      <c r="C528" s="239">
        <v>6.5000000000000002E-2</v>
      </c>
      <c r="D528" s="249">
        <v>0.19800000000000001</v>
      </c>
      <c r="F528" s="25">
        <f t="shared" si="113"/>
        <v>0.40123456790123457</v>
      </c>
      <c r="G528" s="25">
        <f t="shared" si="114"/>
        <v>0.56733524355300846</v>
      </c>
    </row>
    <row r="529" spans="1:7" ht="13.8">
      <c r="A529" s="229"/>
      <c r="B529" s="238" t="s">
        <v>55</v>
      </c>
      <c r="C529" s="239">
        <v>0</v>
      </c>
      <c r="D529" s="249">
        <v>0</v>
      </c>
      <c r="F529" s="25">
        <f t="shared" si="113"/>
        <v>0</v>
      </c>
      <c r="G529" s="25">
        <f t="shared" si="114"/>
        <v>0</v>
      </c>
    </row>
    <row r="530" spans="1:7" ht="13.8">
      <c r="A530" s="229"/>
      <c r="B530" s="238" t="s">
        <v>53</v>
      </c>
      <c r="C530" s="239">
        <v>2.4E-2</v>
      </c>
      <c r="D530" s="249">
        <v>2.9000000000000001E-2</v>
      </c>
      <c r="F530" s="25">
        <f t="shared" si="113"/>
        <v>0.14814814814814814</v>
      </c>
      <c r="G530" s="25">
        <f t="shared" si="114"/>
        <v>8.3094555873925488E-2</v>
      </c>
    </row>
    <row r="531" spans="1:7" ht="13.8">
      <c r="A531" s="234" t="s">
        <v>2579</v>
      </c>
      <c r="B531" s="225"/>
      <c r="C531" s="235">
        <v>0.16200000000000001</v>
      </c>
      <c r="D531" s="248">
        <v>0.34900000000000003</v>
      </c>
    </row>
    <row r="532" spans="1:7" ht="13.8">
      <c r="A532" s="234" t="s">
        <v>298</v>
      </c>
      <c r="B532" s="234" t="s">
        <v>59</v>
      </c>
      <c r="C532" s="235">
        <v>1E-3</v>
      </c>
      <c r="D532" s="248">
        <v>1E-3</v>
      </c>
      <c r="F532" s="25">
        <f>C532/H$49</f>
        <v>5.7937427578215526E-4</v>
      </c>
      <c r="G532" s="25">
        <f>D532/I$49</f>
        <v>8.6655112651646453E-4</v>
      </c>
    </row>
    <row r="533" spans="1:7" ht="13.8">
      <c r="A533" s="229"/>
      <c r="B533" s="238" t="s">
        <v>58</v>
      </c>
      <c r="C533" s="239">
        <v>6.9000000000000006E-2</v>
      </c>
      <c r="D533" s="249">
        <v>8.5999999999999993E-2</v>
      </c>
      <c r="F533" s="25">
        <f t="shared" ref="F533:F540" si="115">C533/H$49</f>
        <v>3.9976825028968717E-2</v>
      </c>
      <c r="G533" s="25">
        <f t="shared" ref="G533:G540" si="116">D533/I$49</f>
        <v>7.452339688041594E-2</v>
      </c>
    </row>
    <row r="534" spans="1:7" ht="13.8">
      <c r="A534" s="229"/>
      <c r="B534" s="238" t="s">
        <v>57</v>
      </c>
      <c r="C534" s="239">
        <v>0.45500000000000002</v>
      </c>
      <c r="D534" s="249">
        <v>0.249</v>
      </c>
      <c r="F534" s="25">
        <f t="shared" si="115"/>
        <v>0.26361529548088064</v>
      </c>
      <c r="G534" s="25">
        <f t="shared" si="116"/>
        <v>0.21577123050259966</v>
      </c>
    </row>
    <row r="535" spans="1:7" ht="13.8">
      <c r="A535" s="229"/>
      <c r="B535" s="238" t="s">
        <v>61</v>
      </c>
      <c r="C535" s="239">
        <v>0.751</v>
      </c>
      <c r="D535" s="249">
        <v>0.32100000000000001</v>
      </c>
      <c r="F535" s="25">
        <f t="shared" si="115"/>
        <v>0.43511008111239863</v>
      </c>
      <c r="G535" s="25">
        <f t="shared" si="116"/>
        <v>0.27816291161178514</v>
      </c>
    </row>
    <row r="536" spans="1:7" ht="13.8">
      <c r="A536" s="229"/>
      <c r="B536" s="238" t="s">
        <v>60</v>
      </c>
      <c r="C536" s="239">
        <v>1E-3</v>
      </c>
      <c r="D536" s="249">
        <v>0</v>
      </c>
      <c r="F536" s="25">
        <f t="shared" si="115"/>
        <v>5.7937427578215526E-4</v>
      </c>
      <c r="G536" s="25">
        <f t="shared" si="116"/>
        <v>0</v>
      </c>
    </row>
    <row r="537" spans="1:7" ht="13.8">
      <c r="A537" s="229"/>
      <c r="B537" s="238" t="s">
        <v>56</v>
      </c>
      <c r="C537" s="239">
        <v>0.125</v>
      </c>
      <c r="D537" s="249">
        <v>5.8000000000000003E-2</v>
      </c>
      <c r="F537" s="25">
        <f t="shared" si="115"/>
        <v>7.242178447276941E-2</v>
      </c>
      <c r="G537" s="25">
        <f t="shared" si="116"/>
        <v>5.0259965337954945E-2</v>
      </c>
    </row>
    <row r="538" spans="1:7" ht="13.8">
      <c r="A538" s="229"/>
      <c r="B538" s="238" t="s">
        <v>54</v>
      </c>
      <c r="C538" s="239">
        <v>0.13400000000000001</v>
      </c>
      <c r="D538" s="249">
        <v>0.35899999999999999</v>
      </c>
      <c r="F538" s="25">
        <f t="shared" si="115"/>
        <v>7.7636152954808815E-2</v>
      </c>
      <c r="G538" s="25">
        <f t="shared" si="116"/>
        <v>0.31109185441941073</v>
      </c>
    </row>
    <row r="539" spans="1:7" ht="13.8">
      <c r="A539" s="229"/>
      <c r="B539" s="238" t="s">
        <v>55</v>
      </c>
      <c r="C539" s="239">
        <v>8.9999999999999993E-3</v>
      </c>
      <c r="D539" s="249">
        <v>1.9E-2</v>
      </c>
      <c r="F539" s="25">
        <f t="shared" si="115"/>
        <v>5.2143684820393967E-3</v>
      </c>
      <c r="G539" s="25">
        <f t="shared" si="116"/>
        <v>1.6464471403812825E-2</v>
      </c>
    </row>
    <row r="540" spans="1:7" ht="13.8">
      <c r="A540" s="229"/>
      <c r="B540" s="238" t="s">
        <v>53</v>
      </c>
      <c r="C540" s="239">
        <v>0.18099999999999999</v>
      </c>
      <c r="D540" s="249">
        <v>6.0999999999999999E-2</v>
      </c>
      <c r="F540" s="25">
        <f t="shared" si="115"/>
        <v>0.1048667439165701</v>
      </c>
      <c r="G540" s="25">
        <f t="shared" si="116"/>
        <v>5.2859618717504338E-2</v>
      </c>
    </row>
    <row r="541" spans="1:7" ht="13.8">
      <c r="A541" s="234" t="s">
        <v>2580</v>
      </c>
      <c r="B541" s="225"/>
      <c r="C541" s="235">
        <v>1.726</v>
      </c>
      <c r="D541" s="248">
        <v>1.1539999999999999</v>
      </c>
    </row>
    <row r="542" spans="1:7" ht="13.8">
      <c r="A542" s="234" t="s">
        <v>152</v>
      </c>
      <c r="B542" s="234" t="s">
        <v>59</v>
      </c>
      <c r="C542" s="235">
        <v>0</v>
      </c>
      <c r="D542" s="248">
        <v>0</v>
      </c>
      <c r="F542" s="25">
        <f>C542/H$50</f>
        <v>0</v>
      </c>
      <c r="G542" s="25">
        <f>D542/I$50</f>
        <v>0</v>
      </c>
    </row>
    <row r="543" spans="1:7" ht="13.8">
      <c r="A543" s="229"/>
      <c r="B543" s="238" t="s">
        <v>58</v>
      </c>
      <c r="C543" s="239">
        <v>8.0000000000000002E-3</v>
      </c>
      <c r="D543" s="249">
        <v>8.0000000000000002E-3</v>
      </c>
      <c r="F543" s="25">
        <f t="shared" ref="F543:F550" si="117">C543/H$50</f>
        <v>3.125E-2</v>
      </c>
      <c r="G543" s="25">
        <f t="shared" ref="G543:G550" si="118">D543/I$50</f>
        <v>3.7914691943127965E-2</v>
      </c>
    </row>
    <row r="544" spans="1:7" ht="13.8">
      <c r="A544" s="229"/>
      <c r="B544" s="238" t="s">
        <v>57</v>
      </c>
      <c r="C544" s="239">
        <v>0.17399999999999999</v>
      </c>
      <c r="D544" s="249">
        <v>6.3E-2</v>
      </c>
      <c r="F544" s="25">
        <f t="shared" si="117"/>
        <v>0.67968749999999989</v>
      </c>
      <c r="G544" s="25">
        <f t="shared" si="118"/>
        <v>0.29857819905213273</v>
      </c>
    </row>
    <row r="545" spans="1:7" ht="13.8">
      <c r="A545" s="229"/>
      <c r="B545" s="238" t="s">
        <v>61</v>
      </c>
      <c r="C545" s="239">
        <v>0.02</v>
      </c>
      <c r="D545" s="249">
        <v>1.9E-2</v>
      </c>
      <c r="F545" s="25">
        <f t="shared" si="117"/>
        <v>7.8125E-2</v>
      </c>
      <c r="G545" s="25">
        <f t="shared" si="118"/>
        <v>9.004739336492891E-2</v>
      </c>
    </row>
    <row r="546" spans="1:7" ht="13.8">
      <c r="A546" s="229"/>
      <c r="B546" s="238" t="s">
        <v>60</v>
      </c>
      <c r="C546" s="239">
        <v>0</v>
      </c>
      <c r="D546" s="249">
        <v>0</v>
      </c>
      <c r="F546" s="25">
        <f t="shared" si="117"/>
        <v>0</v>
      </c>
      <c r="G546" s="25">
        <f t="shared" si="118"/>
        <v>0</v>
      </c>
    </row>
    <row r="547" spans="1:7" ht="13.8">
      <c r="A547" s="229"/>
      <c r="B547" s="238" t="s">
        <v>56</v>
      </c>
      <c r="C547" s="239">
        <v>1E-3</v>
      </c>
      <c r="D547" s="249">
        <v>1E-3</v>
      </c>
      <c r="F547" s="25">
        <f t="shared" si="117"/>
        <v>3.90625E-3</v>
      </c>
      <c r="G547" s="25">
        <f t="shared" si="118"/>
        <v>4.7393364928909956E-3</v>
      </c>
    </row>
    <row r="548" spans="1:7" ht="13.8">
      <c r="A548" s="229"/>
      <c r="B548" s="238" t="s">
        <v>54</v>
      </c>
      <c r="C548" s="239">
        <v>5.2999999999999999E-2</v>
      </c>
      <c r="D548" s="249">
        <v>0.12</v>
      </c>
      <c r="F548" s="25">
        <f t="shared" si="117"/>
        <v>0.20703125</v>
      </c>
      <c r="G548" s="25">
        <f t="shared" si="118"/>
        <v>0.56872037914691942</v>
      </c>
    </row>
    <row r="549" spans="1:7" ht="13.8">
      <c r="A549" s="229"/>
      <c r="B549" s="238" t="s">
        <v>55</v>
      </c>
      <c r="C549" s="239">
        <v>0</v>
      </c>
      <c r="D549" s="249">
        <v>0</v>
      </c>
      <c r="F549" s="25">
        <f t="shared" si="117"/>
        <v>0</v>
      </c>
      <c r="G549" s="25">
        <f t="shared" si="118"/>
        <v>0</v>
      </c>
    </row>
    <row r="550" spans="1:7" ht="13.8">
      <c r="A550" s="229"/>
      <c r="B550" s="238" t="s">
        <v>53</v>
      </c>
      <c r="C550" s="239">
        <v>0</v>
      </c>
      <c r="D550" s="249">
        <v>0</v>
      </c>
      <c r="F550" s="25">
        <f t="shared" si="117"/>
        <v>0</v>
      </c>
      <c r="G550" s="25">
        <f t="shared" si="118"/>
        <v>0</v>
      </c>
    </row>
    <row r="551" spans="1:7" ht="13.8">
      <c r="A551" s="234" t="s">
        <v>2581</v>
      </c>
      <c r="B551" s="225"/>
      <c r="C551" s="235">
        <v>0.25600000000000001</v>
      </c>
      <c r="D551" s="248">
        <v>0.21100000000000002</v>
      </c>
    </row>
    <row r="552" spans="1:7" ht="13.8">
      <c r="A552" s="234" t="s">
        <v>5</v>
      </c>
      <c r="B552" s="234" t="s">
        <v>59</v>
      </c>
      <c r="C552" s="235">
        <v>0</v>
      </c>
      <c r="D552" s="248">
        <v>1E-3</v>
      </c>
      <c r="F552" s="25">
        <f>C552/H$51</f>
        <v>0</v>
      </c>
      <c r="G552" s="25">
        <f>D552/I$51</f>
        <v>1.2674271229404308E-3</v>
      </c>
    </row>
    <row r="553" spans="1:7" ht="13.8">
      <c r="A553" s="229"/>
      <c r="B553" s="238" t="s">
        <v>58</v>
      </c>
      <c r="C553" s="239">
        <v>0.129</v>
      </c>
      <c r="D553" s="249">
        <v>0.09</v>
      </c>
      <c r="F553" s="25">
        <f t="shared" ref="F553:F560" si="119">C553/H$51</f>
        <v>0.10420032310177707</v>
      </c>
      <c r="G553" s="25">
        <f t="shared" ref="G553:G560" si="120">D553/I$51</f>
        <v>0.11406844106463877</v>
      </c>
    </row>
    <row r="554" spans="1:7" ht="13.8">
      <c r="A554" s="229"/>
      <c r="B554" s="238" t="s">
        <v>57</v>
      </c>
      <c r="C554" s="239">
        <v>0.33100000000000002</v>
      </c>
      <c r="D554" s="249">
        <v>0.251</v>
      </c>
      <c r="F554" s="25">
        <f t="shared" si="119"/>
        <v>0.26736672051696286</v>
      </c>
      <c r="G554" s="25">
        <f t="shared" si="120"/>
        <v>0.31812420785804812</v>
      </c>
    </row>
    <row r="555" spans="1:7" ht="13.8">
      <c r="A555" s="229"/>
      <c r="B555" s="238" t="s">
        <v>61</v>
      </c>
      <c r="C555" s="239">
        <v>0.18099999999999999</v>
      </c>
      <c r="D555" s="249">
        <v>0.13100000000000001</v>
      </c>
      <c r="F555" s="25">
        <f t="shared" si="119"/>
        <v>0.14620355411954766</v>
      </c>
      <c r="G555" s="25">
        <f t="shared" si="120"/>
        <v>0.16603295310519645</v>
      </c>
    </row>
    <row r="556" spans="1:7" ht="13.8">
      <c r="A556" s="229"/>
      <c r="B556" s="238" t="s">
        <v>60</v>
      </c>
      <c r="C556" s="239">
        <v>4.2000000000000003E-2</v>
      </c>
      <c r="D556" s="249">
        <v>1.4999999999999999E-2</v>
      </c>
      <c r="F556" s="25">
        <f t="shared" si="119"/>
        <v>3.3925686591276254E-2</v>
      </c>
      <c r="G556" s="25">
        <f t="shared" si="120"/>
        <v>1.9011406844106463E-2</v>
      </c>
    </row>
    <row r="557" spans="1:7" ht="13.8">
      <c r="A557" s="229"/>
      <c r="B557" s="238" t="s">
        <v>56</v>
      </c>
      <c r="C557" s="239">
        <v>6.0000000000000001E-3</v>
      </c>
      <c r="D557" s="249">
        <v>3.0000000000000001E-3</v>
      </c>
      <c r="F557" s="25">
        <f t="shared" si="119"/>
        <v>4.8465266558966073E-3</v>
      </c>
      <c r="G557" s="25">
        <f t="shared" si="120"/>
        <v>3.8022813688212928E-3</v>
      </c>
    </row>
    <row r="558" spans="1:7" ht="13.8">
      <c r="A558" s="229"/>
      <c r="B558" s="238" t="s">
        <v>54</v>
      </c>
      <c r="C558" s="239">
        <v>4.9000000000000002E-2</v>
      </c>
      <c r="D558" s="249">
        <v>0.14099999999999999</v>
      </c>
      <c r="F558" s="25">
        <f t="shared" si="119"/>
        <v>3.9579967689822297E-2</v>
      </c>
      <c r="G558" s="25">
        <f t="shared" si="120"/>
        <v>0.17870722433460073</v>
      </c>
    </row>
    <row r="559" spans="1:7" ht="13.8">
      <c r="A559" s="229"/>
      <c r="B559" s="238" t="s">
        <v>55</v>
      </c>
      <c r="C559" s="239">
        <v>0.13500000000000001</v>
      </c>
      <c r="D559" s="249">
        <v>0.10299999999999999</v>
      </c>
      <c r="F559" s="25">
        <f t="shared" si="119"/>
        <v>0.10904684975767368</v>
      </c>
      <c r="G559" s="25">
        <f t="shared" si="120"/>
        <v>0.13054499366286437</v>
      </c>
    </row>
    <row r="560" spans="1:7" ht="13.8">
      <c r="A560" s="229"/>
      <c r="B560" s="238" t="s">
        <v>53</v>
      </c>
      <c r="C560" s="239">
        <v>0.36499999999999999</v>
      </c>
      <c r="D560" s="249">
        <v>5.3999999999999999E-2</v>
      </c>
      <c r="F560" s="25">
        <f t="shared" si="119"/>
        <v>0.29483037156704361</v>
      </c>
      <c r="G560" s="25">
        <f t="shared" si="120"/>
        <v>6.8441064638783272E-2</v>
      </c>
    </row>
    <row r="561" spans="1:7" ht="13.8">
      <c r="A561" s="234" t="s">
        <v>2582</v>
      </c>
      <c r="B561" s="225"/>
      <c r="C561" s="235">
        <v>1.238</v>
      </c>
      <c r="D561" s="248">
        <v>0.78900000000000003</v>
      </c>
    </row>
    <row r="562" spans="1:7" ht="13.8">
      <c r="A562" s="234" t="s">
        <v>153</v>
      </c>
      <c r="B562" s="234" t="s">
        <v>59</v>
      </c>
      <c r="C562" s="235">
        <v>0</v>
      </c>
      <c r="D562" s="248">
        <v>0</v>
      </c>
      <c r="F562" s="25">
        <f>C562/H$52</f>
        <v>0</v>
      </c>
      <c r="G562" s="25">
        <f>D562/I$52</f>
        <v>0</v>
      </c>
    </row>
    <row r="563" spans="1:7" ht="13.8">
      <c r="A563" s="229"/>
      <c r="B563" s="238" t="s">
        <v>58</v>
      </c>
      <c r="C563" s="239">
        <v>0.496</v>
      </c>
      <c r="D563" s="249">
        <v>0.19900000000000001</v>
      </c>
      <c r="F563" s="25">
        <f t="shared" ref="F563:F570" si="121">C563/H$52</f>
        <v>0.67667121418826726</v>
      </c>
      <c r="G563" s="25">
        <f t="shared" ref="G563:G570" si="122">D563/I$52</f>
        <v>0.30105900151285925</v>
      </c>
    </row>
    <row r="564" spans="1:7" ht="13.8">
      <c r="A564" s="229"/>
      <c r="B564" s="238" t="s">
        <v>57</v>
      </c>
      <c r="C564" s="239">
        <v>0.13700000000000001</v>
      </c>
      <c r="D564" s="249">
        <v>0.33200000000000002</v>
      </c>
      <c r="F564" s="25">
        <f t="shared" si="121"/>
        <v>0.1869031377899045</v>
      </c>
      <c r="G564" s="25">
        <f t="shared" si="122"/>
        <v>0.50226928895612699</v>
      </c>
    </row>
    <row r="565" spans="1:7" ht="13.8">
      <c r="A565" s="229"/>
      <c r="B565" s="238" t="s">
        <v>61</v>
      </c>
      <c r="C565" s="239">
        <v>0.02</v>
      </c>
      <c r="D565" s="249">
        <v>3.9E-2</v>
      </c>
      <c r="F565" s="25">
        <f t="shared" si="121"/>
        <v>2.7285129604365618E-2</v>
      </c>
      <c r="G565" s="25">
        <f t="shared" si="122"/>
        <v>5.9001512859304071E-2</v>
      </c>
    </row>
    <row r="566" spans="1:7" ht="13.8">
      <c r="A566" s="229"/>
      <c r="B566" s="238" t="s">
        <v>60</v>
      </c>
      <c r="C566" s="239">
        <v>4.0000000000000001E-3</v>
      </c>
      <c r="D566" s="249">
        <v>4.0000000000000001E-3</v>
      </c>
      <c r="F566" s="25">
        <f t="shared" si="121"/>
        <v>5.4570259208731233E-3</v>
      </c>
      <c r="G566" s="25">
        <f t="shared" si="122"/>
        <v>6.0514372163388789E-3</v>
      </c>
    </row>
    <row r="567" spans="1:7" ht="13.8">
      <c r="A567" s="229"/>
      <c r="B567" s="238" t="s">
        <v>56</v>
      </c>
      <c r="C567" s="239">
        <v>2E-3</v>
      </c>
      <c r="D567" s="249">
        <v>2E-3</v>
      </c>
      <c r="F567" s="25">
        <f t="shared" si="121"/>
        <v>2.7285129604365617E-3</v>
      </c>
      <c r="G567" s="25">
        <f t="shared" si="122"/>
        <v>3.0257186081694394E-3</v>
      </c>
    </row>
    <row r="568" spans="1:7" ht="13.8">
      <c r="A568" s="229"/>
      <c r="B568" s="238" t="s">
        <v>54</v>
      </c>
      <c r="C568" s="239">
        <v>4.7E-2</v>
      </c>
      <c r="D568" s="249">
        <v>5.7000000000000002E-2</v>
      </c>
      <c r="F568" s="25">
        <f t="shared" si="121"/>
        <v>6.4120054570259197E-2</v>
      </c>
      <c r="G568" s="25">
        <f t="shared" si="122"/>
        <v>8.6232980332829029E-2</v>
      </c>
    </row>
    <row r="569" spans="1:7" ht="13.8">
      <c r="A569" s="229"/>
      <c r="B569" s="238" t="s">
        <v>55</v>
      </c>
      <c r="C569" s="239">
        <v>2.7E-2</v>
      </c>
      <c r="D569" s="249">
        <v>2.8000000000000001E-2</v>
      </c>
      <c r="F569" s="25">
        <f t="shared" si="121"/>
        <v>3.6834924965893585E-2</v>
      </c>
      <c r="G569" s="25">
        <f t="shared" si="122"/>
        <v>4.2360060514372154E-2</v>
      </c>
    </row>
    <row r="570" spans="1:7" ht="13.8">
      <c r="A570" s="229"/>
      <c r="B570" s="238" t="s">
        <v>53</v>
      </c>
      <c r="C570" s="239">
        <v>0</v>
      </c>
      <c r="D570" s="249">
        <v>0</v>
      </c>
      <c r="F570" s="25">
        <f t="shared" si="121"/>
        <v>0</v>
      </c>
      <c r="G570" s="25">
        <f t="shared" si="122"/>
        <v>0</v>
      </c>
    </row>
    <row r="571" spans="1:7" ht="13.8">
      <c r="A571" s="234" t="s">
        <v>2583</v>
      </c>
      <c r="B571" s="225"/>
      <c r="C571" s="235">
        <v>0.7330000000000001</v>
      </c>
      <c r="D571" s="248">
        <v>0.66100000000000014</v>
      </c>
    </row>
    <row r="572" spans="1:7" ht="13.8">
      <c r="A572" s="234" t="s">
        <v>154</v>
      </c>
      <c r="B572" s="234" t="s">
        <v>59</v>
      </c>
      <c r="C572" s="235">
        <v>0</v>
      </c>
      <c r="D572" s="248">
        <v>0</v>
      </c>
      <c r="F572" s="25">
        <f>C572/H$53</f>
        <v>0</v>
      </c>
      <c r="G572" s="25">
        <f>D572/I$53</f>
        <v>0</v>
      </c>
    </row>
    <row r="573" spans="1:7" ht="13.8">
      <c r="A573" s="229"/>
      <c r="B573" s="238" t="s">
        <v>58</v>
      </c>
      <c r="C573" s="239">
        <v>0.17699999999999999</v>
      </c>
      <c r="D573" s="249">
        <v>0.33</v>
      </c>
      <c r="F573" s="25">
        <f t="shared" ref="F573:F580" si="123">C573/H$53</f>
        <v>0.16373728029602219</v>
      </c>
      <c r="G573" s="25">
        <f t="shared" ref="G573:G580" si="124">D573/I$53</f>
        <v>0.24868123587038429</v>
      </c>
    </row>
    <row r="574" spans="1:7" ht="13.8">
      <c r="A574" s="229"/>
      <c r="B574" s="238" t="s">
        <v>57</v>
      </c>
      <c r="C574" s="239">
        <v>8.6999999999999994E-2</v>
      </c>
      <c r="D574" s="249">
        <v>0.16500000000000001</v>
      </c>
      <c r="F574" s="25">
        <f t="shared" si="123"/>
        <v>8.048103607770582E-2</v>
      </c>
      <c r="G574" s="25">
        <f t="shared" si="124"/>
        <v>0.12434061793519215</v>
      </c>
    </row>
    <row r="575" spans="1:7" ht="13.8">
      <c r="A575" s="229"/>
      <c r="B575" s="238" t="s">
        <v>61</v>
      </c>
      <c r="C575" s="239">
        <v>0.68799999999999994</v>
      </c>
      <c r="D575" s="249">
        <v>0.443</v>
      </c>
      <c r="F575" s="25">
        <f t="shared" si="123"/>
        <v>0.63644773358001849</v>
      </c>
      <c r="G575" s="25">
        <f t="shared" si="124"/>
        <v>0.33383571966842496</v>
      </c>
    </row>
    <row r="576" spans="1:7" ht="13.8">
      <c r="A576" s="229"/>
      <c r="B576" s="238" t="s">
        <v>60</v>
      </c>
      <c r="C576" s="239">
        <v>1.9E-2</v>
      </c>
      <c r="D576" s="249">
        <v>4.0000000000000001E-3</v>
      </c>
      <c r="F576" s="25">
        <f t="shared" si="123"/>
        <v>1.757631822386679E-2</v>
      </c>
      <c r="G576" s="25">
        <f t="shared" si="124"/>
        <v>3.0143180105501126E-3</v>
      </c>
    </row>
    <row r="577" spans="1:7" ht="13.8">
      <c r="A577" s="229"/>
      <c r="B577" s="238" t="s">
        <v>56</v>
      </c>
      <c r="C577" s="239">
        <v>0</v>
      </c>
      <c r="D577" s="249">
        <v>0</v>
      </c>
      <c r="F577" s="25">
        <f t="shared" si="123"/>
        <v>0</v>
      </c>
      <c r="G577" s="25">
        <f t="shared" si="124"/>
        <v>0</v>
      </c>
    </row>
    <row r="578" spans="1:7" ht="13.8">
      <c r="A578" s="229"/>
      <c r="B578" s="238" t="s">
        <v>54</v>
      </c>
      <c r="C578" s="239">
        <v>0.10100000000000001</v>
      </c>
      <c r="D578" s="249">
        <v>0.377</v>
      </c>
      <c r="F578" s="25">
        <f t="shared" si="123"/>
        <v>9.3432007400555045E-2</v>
      </c>
      <c r="G578" s="25">
        <f t="shared" si="124"/>
        <v>0.28409947249434814</v>
      </c>
    </row>
    <row r="579" spans="1:7" ht="13.8">
      <c r="A579" s="229"/>
      <c r="B579" s="238" t="s">
        <v>55</v>
      </c>
      <c r="C579" s="239">
        <v>6.0000000000000001E-3</v>
      </c>
      <c r="D579" s="249">
        <v>5.0000000000000001E-3</v>
      </c>
      <c r="F579" s="25">
        <f t="shared" si="123"/>
        <v>5.5504162812210923E-3</v>
      </c>
      <c r="G579" s="25">
        <f t="shared" si="124"/>
        <v>3.7678975131876409E-3</v>
      </c>
    </row>
    <row r="580" spans="1:7" ht="13.8">
      <c r="A580" s="229"/>
      <c r="B580" s="238" t="s">
        <v>53</v>
      </c>
      <c r="C580" s="239">
        <v>3.0000000000000001E-3</v>
      </c>
      <c r="D580" s="249">
        <v>3.0000000000000001E-3</v>
      </c>
      <c r="F580" s="25">
        <f t="shared" si="123"/>
        <v>2.7752081406105461E-3</v>
      </c>
      <c r="G580" s="25">
        <f t="shared" si="124"/>
        <v>2.2607385079125844E-3</v>
      </c>
    </row>
    <row r="581" spans="1:7" ht="13.8">
      <c r="A581" s="234" t="s">
        <v>2584</v>
      </c>
      <c r="B581" s="225"/>
      <c r="C581" s="235">
        <v>1.081</v>
      </c>
      <c r="D581" s="248">
        <v>1.3269999999999997</v>
      </c>
    </row>
    <row r="582" spans="1:7" ht="13.8">
      <c r="A582" s="234" t="s">
        <v>155</v>
      </c>
      <c r="B582" s="234" t="s">
        <v>59</v>
      </c>
      <c r="C582" s="235">
        <v>0</v>
      </c>
      <c r="D582" s="248">
        <v>0</v>
      </c>
      <c r="F582" s="25">
        <f>C582/H$54</f>
        <v>0</v>
      </c>
      <c r="G582" s="25">
        <f>D582/I$54</f>
        <v>0</v>
      </c>
    </row>
    <row r="583" spans="1:7" ht="13.8">
      <c r="A583" s="229"/>
      <c r="B583" s="238" t="s">
        <v>58</v>
      </c>
      <c r="C583" s="239">
        <v>6.0000000000000001E-3</v>
      </c>
      <c r="D583" s="249">
        <v>0</v>
      </c>
      <c r="F583" s="25">
        <f t="shared" ref="F583:F589" si="125">C583/H$54</f>
        <v>6.3157894736842107E-2</v>
      </c>
      <c r="G583" s="25">
        <f t="shared" ref="G583:G590" si="126">D583/I$54</f>
        <v>0</v>
      </c>
    </row>
    <row r="584" spans="1:7" ht="13.8">
      <c r="A584" s="229"/>
      <c r="B584" s="238" t="s">
        <v>57</v>
      </c>
      <c r="C584" s="239">
        <v>1.7000000000000001E-2</v>
      </c>
      <c r="D584" s="249">
        <v>8.0000000000000002E-3</v>
      </c>
      <c r="F584" s="25">
        <f t="shared" si="125"/>
        <v>0.17894736842105263</v>
      </c>
      <c r="G584" s="25">
        <f t="shared" si="126"/>
        <v>0.08</v>
      </c>
    </row>
    <row r="585" spans="1:7" ht="13.8">
      <c r="A585" s="229"/>
      <c r="B585" s="238" t="s">
        <v>61</v>
      </c>
      <c r="C585" s="239">
        <v>0</v>
      </c>
      <c r="D585" s="249">
        <v>0</v>
      </c>
      <c r="F585" s="25">
        <f t="shared" si="125"/>
        <v>0</v>
      </c>
      <c r="G585" s="25">
        <f t="shared" si="126"/>
        <v>0</v>
      </c>
    </row>
    <row r="586" spans="1:7" ht="13.8">
      <c r="A586" s="229"/>
      <c r="B586" s="238" t="s">
        <v>60</v>
      </c>
      <c r="C586" s="239">
        <v>0</v>
      </c>
      <c r="D586" s="249">
        <v>0</v>
      </c>
      <c r="F586" s="25">
        <f t="shared" si="125"/>
        <v>0</v>
      </c>
      <c r="G586" s="25">
        <f t="shared" si="126"/>
        <v>0</v>
      </c>
    </row>
    <row r="587" spans="1:7" ht="13.8">
      <c r="A587" s="229"/>
      <c r="B587" s="238" t="s">
        <v>56</v>
      </c>
      <c r="C587" s="239">
        <v>0</v>
      </c>
      <c r="D587" s="249">
        <v>0</v>
      </c>
      <c r="F587" s="25">
        <f t="shared" si="125"/>
        <v>0</v>
      </c>
      <c r="G587" s="25">
        <f t="shared" si="126"/>
        <v>0</v>
      </c>
    </row>
    <row r="588" spans="1:7" ht="13.8">
      <c r="A588" s="229"/>
      <c r="B588" s="238" t="s">
        <v>54</v>
      </c>
      <c r="C588" s="239">
        <v>7.0999999999999994E-2</v>
      </c>
      <c r="D588" s="249">
        <v>9.0999999999999998E-2</v>
      </c>
      <c r="F588" s="25">
        <f t="shared" si="125"/>
        <v>0.74736842105263146</v>
      </c>
      <c r="G588" s="25">
        <f t="shared" si="126"/>
        <v>0.90999999999999992</v>
      </c>
    </row>
    <row r="589" spans="1:7" ht="13.8">
      <c r="A589" s="229"/>
      <c r="B589" s="238" t="s">
        <v>55</v>
      </c>
      <c r="C589" s="239">
        <v>1E-3</v>
      </c>
      <c r="D589" s="249">
        <v>1E-3</v>
      </c>
      <c r="F589" s="25">
        <f t="shared" si="125"/>
        <v>1.0526315789473684E-2</v>
      </c>
      <c r="G589" s="25">
        <f t="shared" si="126"/>
        <v>0.01</v>
      </c>
    </row>
    <row r="590" spans="1:7" ht="13.8">
      <c r="A590" s="229"/>
      <c r="B590" s="238" t="s">
        <v>53</v>
      </c>
      <c r="C590" s="239">
        <v>0</v>
      </c>
      <c r="D590" s="249">
        <v>0</v>
      </c>
      <c r="F590" s="25">
        <f>C590/H$54</f>
        <v>0</v>
      </c>
      <c r="G590" s="25">
        <f t="shared" si="126"/>
        <v>0</v>
      </c>
    </row>
    <row r="591" spans="1:7" ht="13.8">
      <c r="A591" s="234" t="s">
        <v>2585</v>
      </c>
      <c r="B591" s="225"/>
      <c r="C591" s="235">
        <v>9.5000000000000001E-2</v>
      </c>
      <c r="D591" s="248">
        <v>0.1</v>
      </c>
    </row>
    <row r="592" spans="1:7" ht="13.8">
      <c r="A592" s="234" t="s">
        <v>156</v>
      </c>
      <c r="B592" s="234" t="s">
        <v>59</v>
      </c>
      <c r="C592" s="235">
        <v>0</v>
      </c>
      <c r="D592" s="248">
        <v>0</v>
      </c>
      <c r="F592" s="25">
        <f>C592/H$55</f>
        <v>0</v>
      </c>
      <c r="G592" s="25">
        <f>D592/I$55</f>
        <v>0</v>
      </c>
    </row>
    <row r="593" spans="1:7" ht="13.8">
      <c r="A593" s="229"/>
      <c r="B593" s="238" t="s">
        <v>58</v>
      </c>
      <c r="C593" s="239">
        <v>1.0999999999999999E-2</v>
      </c>
      <c r="D593" s="249">
        <v>3.1E-2</v>
      </c>
      <c r="F593" s="25">
        <f t="shared" ref="F593:F600" si="127">C593/H$55</f>
        <v>1.9642857142857139E-2</v>
      </c>
      <c r="G593" s="25">
        <f t="shared" ref="G593:G600" si="128">D593/I$55</f>
        <v>1.7023613399231193E-2</v>
      </c>
    </row>
    <row r="594" spans="1:7" ht="13.8">
      <c r="A594" s="229"/>
      <c r="B594" s="238" t="s">
        <v>57</v>
      </c>
      <c r="C594" s="239">
        <v>0.11700000000000001</v>
      </c>
      <c r="D594" s="249">
        <v>0.312</v>
      </c>
      <c r="F594" s="25">
        <f t="shared" si="127"/>
        <v>0.20892857142857141</v>
      </c>
      <c r="G594" s="25">
        <f t="shared" si="128"/>
        <v>0.17133443163097201</v>
      </c>
    </row>
    <row r="595" spans="1:7" ht="13.8">
      <c r="A595" s="229"/>
      <c r="B595" s="238" t="s">
        <v>61</v>
      </c>
      <c r="C595" s="239">
        <v>3.5999999999999997E-2</v>
      </c>
      <c r="D595" s="249">
        <v>0.11899999999999999</v>
      </c>
      <c r="F595" s="25">
        <f t="shared" si="127"/>
        <v>6.4285714285714279E-2</v>
      </c>
      <c r="G595" s="25">
        <f t="shared" si="128"/>
        <v>6.5348709500274577E-2</v>
      </c>
    </row>
    <row r="596" spans="1:7" ht="13.8">
      <c r="A596" s="229"/>
      <c r="B596" s="238" t="s">
        <v>60</v>
      </c>
      <c r="C596" s="239">
        <v>2.7E-2</v>
      </c>
      <c r="D596" s="249">
        <v>4.4999999999999998E-2</v>
      </c>
      <c r="F596" s="25">
        <f t="shared" si="127"/>
        <v>4.821428571428571E-2</v>
      </c>
      <c r="G596" s="25">
        <f t="shared" si="128"/>
        <v>2.4711696869851734E-2</v>
      </c>
    </row>
    <row r="597" spans="1:7" ht="13.8">
      <c r="A597" s="229"/>
      <c r="B597" s="238" t="s">
        <v>56</v>
      </c>
      <c r="C597" s="239">
        <v>1.7000000000000001E-2</v>
      </c>
      <c r="D597" s="249">
        <v>2.3E-2</v>
      </c>
      <c r="F597" s="25">
        <f t="shared" si="127"/>
        <v>3.0357142857142857E-2</v>
      </c>
      <c r="G597" s="25">
        <f t="shared" si="128"/>
        <v>1.2630422844590886E-2</v>
      </c>
    </row>
    <row r="598" spans="1:7" ht="13.8">
      <c r="A598" s="229"/>
      <c r="B598" s="238" t="s">
        <v>54</v>
      </c>
      <c r="C598" s="239">
        <v>9.1999999999999998E-2</v>
      </c>
      <c r="D598" s="249">
        <v>0.48499999999999999</v>
      </c>
      <c r="F598" s="25">
        <f t="shared" si="127"/>
        <v>0.16428571428571426</v>
      </c>
      <c r="G598" s="25">
        <f t="shared" si="128"/>
        <v>0.26633717737506868</v>
      </c>
    </row>
    <row r="599" spans="1:7" ht="13.8">
      <c r="A599" s="229"/>
      <c r="B599" s="238" t="s">
        <v>55</v>
      </c>
      <c r="C599" s="239">
        <v>0.21299999999999999</v>
      </c>
      <c r="D599" s="249">
        <v>0.72499999999999998</v>
      </c>
      <c r="F599" s="25">
        <f t="shared" si="127"/>
        <v>0.38035714285714284</v>
      </c>
      <c r="G599" s="25">
        <f t="shared" si="128"/>
        <v>0.39813289401427793</v>
      </c>
    </row>
    <row r="600" spans="1:7" ht="15.75" customHeight="1">
      <c r="A600" s="229"/>
      <c r="B600" s="238" t="s">
        <v>53</v>
      </c>
      <c r="C600" s="239">
        <v>4.7E-2</v>
      </c>
      <c r="D600" s="249">
        <v>8.1000000000000003E-2</v>
      </c>
      <c r="F600" s="25">
        <f t="shared" si="127"/>
        <v>8.3928571428571422E-2</v>
      </c>
      <c r="G600" s="25">
        <f t="shared" si="128"/>
        <v>4.4481054365733123E-2</v>
      </c>
    </row>
    <row r="601" spans="1:7" ht="15.75" customHeight="1">
      <c r="A601" s="234" t="s">
        <v>2586</v>
      </c>
      <c r="B601" s="225"/>
      <c r="C601" s="235">
        <v>0.56000000000000005</v>
      </c>
      <c r="D601" s="248">
        <v>1.8210000000000002</v>
      </c>
    </row>
    <row r="602" spans="1:7" ht="15.75" customHeight="1">
      <c r="A602" s="242" t="s">
        <v>325</v>
      </c>
      <c r="B602" s="243"/>
      <c r="C602" s="244">
        <v>54.614999999999981</v>
      </c>
      <c r="D602" s="250">
        <v>91.146000000000086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3:O630"/>
  <sheetViews>
    <sheetView workbookViewId="0">
      <selection activeCell="H469" sqref="H469"/>
    </sheetView>
  </sheetViews>
  <sheetFormatPr defaultColWidth="14.44140625" defaultRowHeight="15.75" customHeight="1"/>
  <cols>
    <col min="1" max="1" width="26.33203125" customWidth="1"/>
    <col min="6" max="6" width="10" customWidth="1"/>
    <col min="8" max="8" width="17.44140625" customWidth="1"/>
    <col min="10" max="10" width="17.6640625" customWidth="1"/>
  </cols>
  <sheetData>
    <row r="3" spans="1:13" ht="15.75" customHeight="1">
      <c r="A3" s="5" t="s">
        <v>14</v>
      </c>
    </row>
    <row r="4" spans="1:13" ht="15.75" customHeight="1">
      <c r="B4" s="50">
        <v>2019</v>
      </c>
      <c r="C4" s="50">
        <v>2020</v>
      </c>
      <c r="D4" s="50">
        <v>2021</v>
      </c>
      <c r="E4" s="50">
        <v>2022</v>
      </c>
      <c r="F4" s="50">
        <v>2023</v>
      </c>
    </row>
    <row r="5" spans="1:13" ht="15.75" customHeight="1">
      <c r="A5" s="51" t="s">
        <v>18</v>
      </c>
      <c r="B5" s="52">
        <f>TABLES!I62</f>
        <v>0.10699794379712133</v>
      </c>
      <c r="C5" s="52">
        <f>TABLES!J62</f>
        <v>9.819042787079317E-2</v>
      </c>
      <c r="D5" s="52">
        <f>TABLES!K62</f>
        <v>9.7116666666666671E-2</v>
      </c>
      <c r="E5" s="52">
        <f>TABLES!L62</f>
        <v>9.8891744298104725E-2</v>
      </c>
      <c r="F5" s="52">
        <f>TABLES!M62</f>
        <v>8.1026743075453669E-2</v>
      </c>
      <c r="H5" s="51"/>
      <c r="I5" s="53"/>
      <c r="J5" s="53"/>
      <c r="K5" s="53"/>
      <c r="L5" s="53"/>
      <c r="M5" s="53"/>
    </row>
    <row r="6" spans="1:13" ht="15.75" customHeight="1">
      <c r="A6" s="51" t="s">
        <v>16</v>
      </c>
      <c r="B6" s="52">
        <f>TABLES!I60</f>
        <v>8.9855065116396876E-2</v>
      </c>
      <c r="C6" s="52">
        <f>TABLES!J60</f>
        <v>8.9069556648539702E-2</v>
      </c>
      <c r="D6" s="52">
        <f>TABLES!K60</f>
        <v>8.5127466940307012E-2</v>
      </c>
      <c r="E6" s="52">
        <f>TABLES!L60</f>
        <v>8.6555045815965931E-2</v>
      </c>
      <c r="F6" s="52">
        <f>TABLES!M60</f>
        <v>8.8908601454903577E-2</v>
      </c>
      <c r="H6" s="51"/>
      <c r="I6" s="53"/>
      <c r="J6" s="53"/>
      <c r="K6" s="53"/>
      <c r="L6" s="53"/>
      <c r="M6" s="53"/>
    </row>
    <row r="7" spans="1:13" ht="15.75" customHeight="1">
      <c r="A7" s="51" t="s">
        <v>17</v>
      </c>
      <c r="B7" s="52">
        <f>TABLES!I61</f>
        <v>9.4610001061244092E-2</v>
      </c>
      <c r="C7" s="52">
        <f>TABLES!J61</f>
        <v>8.993700125015211E-2</v>
      </c>
      <c r="D7" s="52">
        <f>TABLES!K61</f>
        <v>8.6204490284155708E-2</v>
      </c>
      <c r="E7" s="52">
        <f>TABLES!L61</f>
        <v>8.7476208004362732E-2</v>
      </c>
      <c r="F7" s="52">
        <f>TABLES!M61</f>
        <v>8.91329366349876E-2</v>
      </c>
      <c r="H7" s="51"/>
      <c r="I7" s="53"/>
      <c r="J7" s="53"/>
      <c r="K7" s="53"/>
      <c r="L7" s="53"/>
      <c r="M7" s="53"/>
    </row>
    <row r="8" spans="1:13" ht="15.75" customHeight="1">
      <c r="A8" s="54" t="s">
        <v>46</v>
      </c>
      <c r="B8" s="52">
        <f>TABLES!N62</f>
        <v>9.6444705141627909E-2</v>
      </c>
      <c r="C8" s="52">
        <f t="shared" ref="C8:F8" si="0">B8</f>
        <v>9.6444705141627909E-2</v>
      </c>
      <c r="D8" s="52">
        <f t="shared" si="0"/>
        <v>9.6444705141627909E-2</v>
      </c>
      <c r="E8" s="52">
        <f t="shared" si="0"/>
        <v>9.6444705141627909E-2</v>
      </c>
      <c r="F8" s="52">
        <f t="shared" si="0"/>
        <v>9.6444705141627909E-2</v>
      </c>
      <c r="H8" s="54"/>
      <c r="I8" s="53"/>
      <c r="J8" s="53"/>
      <c r="K8" s="53"/>
      <c r="L8" s="53"/>
      <c r="M8" s="53"/>
    </row>
    <row r="9" spans="1:13" ht="15.75" customHeight="1">
      <c r="A9" s="54" t="s">
        <v>47</v>
      </c>
      <c r="B9" s="52">
        <f>TABLES!N60</f>
        <v>8.7903147195222617E-2</v>
      </c>
      <c r="C9" s="52">
        <f t="shared" ref="C9:F9" si="1">B9</f>
        <v>8.7903147195222617E-2</v>
      </c>
      <c r="D9" s="52">
        <f t="shared" si="1"/>
        <v>8.7903147195222617E-2</v>
      </c>
      <c r="E9" s="52">
        <f t="shared" si="1"/>
        <v>8.7903147195222617E-2</v>
      </c>
      <c r="F9" s="52">
        <f t="shared" si="1"/>
        <v>8.7903147195222617E-2</v>
      </c>
      <c r="H9" s="54"/>
      <c r="I9" s="53"/>
      <c r="J9" s="53"/>
      <c r="K9" s="53"/>
      <c r="L9" s="53"/>
      <c r="M9" s="53"/>
    </row>
    <row r="10" spans="1:13" ht="15.75" customHeight="1">
      <c r="A10" s="54" t="s">
        <v>48</v>
      </c>
      <c r="B10" s="52">
        <f>TABLES!N61</f>
        <v>8.9472127446980451E-2</v>
      </c>
      <c r="C10" s="52">
        <f t="shared" ref="C10:F10" si="2">B10</f>
        <v>8.9472127446980451E-2</v>
      </c>
      <c r="D10" s="52">
        <f t="shared" si="2"/>
        <v>8.9472127446980451E-2</v>
      </c>
      <c r="E10" s="52">
        <f t="shared" si="2"/>
        <v>8.9472127446980451E-2</v>
      </c>
      <c r="F10" s="52">
        <f t="shared" si="2"/>
        <v>8.9472127446980451E-2</v>
      </c>
      <c r="H10" s="54"/>
      <c r="I10" s="53"/>
      <c r="J10" s="53"/>
      <c r="K10" s="53"/>
      <c r="L10" s="53"/>
      <c r="M10" s="53"/>
    </row>
    <row r="31" spans="1:6" ht="15.75" customHeight="1">
      <c r="A31" s="5" t="s">
        <v>19</v>
      </c>
    </row>
    <row r="32" spans="1:6" ht="15.75" customHeight="1">
      <c r="B32" s="50">
        <v>2019</v>
      </c>
      <c r="C32" s="50">
        <v>2020</v>
      </c>
      <c r="D32" s="50">
        <v>2021</v>
      </c>
      <c r="E32" s="50">
        <v>2022</v>
      </c>
      <c r="F32" s="50">
        <v>2023</v>
      </c>
    </row>
    <row r="33" spans="1:13" ht="15.75" customHeight="1">
      <c r="A33" s="51" t="s">
        <v>18</v>
      </c>
      <c r="B33" s="55">
        <f>TABLES!I70</f>
        <v>8.5906992908589469E-2</v>
      </c>
      <c r="C33" s="55">
        <f>TABLES!J70</f>
        <v>8.2163501528745284E-2</v>
      </c>
      <c r="D33" s="55">
        <f>TABLES!K70</f>
        <v>8.1657269083029088E-2</v>
      </c>
      <c r="E33" s="55">
        <f>TABLES!L70</f>
        <v>8.5143221716416903E-2</v>
      </c>
      <c r="F33" s="55">
        <f>TABLES!M70</f>
        <v>7.0084682150831371E-2</v>
      </c>
      <c r="H33" s="51"/>
      <c r="I33" s="56"/>
      <c r="J33" s="56"/>
      <c r="K33" s="56"/>
      <c r="L33" s="56"/>
      <c r="M33" s="56"/>
    </row>
    <row r="34" spans="1:13" ht="15.75" customHeight="1">
      <c r="A34" s="51" t="s">
        <v>16</v>
      </c>
      <c r="B34" s="55">
        <f>TABLES!I68</f>
        <v>0.10524192074206197</v>
      </c>
      <c r="C34" s="55">
        <f>TABLES!J68</f>
        <v>0.10327438423308523</v>
      </c>
      <c r="D34" s="55">
        <f>TABLES!K68</f>
        <v>0.10103548161856225</v>
      </c>
      <c r="E34" s="55">
        <f>TABLES!L68</f>
        <v>0.10127631964517171</v>
      </c>
      <c r="F34" s="55">
        <f>TABLES!M68</f>
        <v>0.10611202630392952</v>
      </c>
      <c r="H34" s="51"/>
      <c r="I34" s="56"/>
      <c r="J34" s="56"/>
      <c r="K34" s="56"/>
      <c r="L34" s="56"/>
      <c r="M34" s="56"/>
    </row>
    <row r="35" spans="1:13" ht="15.75" customHeight="1">
      <c r="A35" s="51" t="s">
        <v>17</v>
      </c>
      <c r="B35" s="55">
        <f>TABLES!I69</f>
        <v>8.0556936936945336E-2</v>
      </c>
      <c r="C35" s="55">
        <f>TABLES!J69</f>
        <v>7.8140900944751457E-2</v>
      </c>
      <c r="D35" s="55">
        <f>TABLES!K69</f>
        <v>7.5840097901556394E-2</v>
      </c>
      <c r="E35" s="55">
        <f>TABLES!L69</f>
        <v>7.5651539447799607E-2</v>
      </c>
      <c r="F35" s="55">
        <f>TABLES!M69</f>
        <v>7.8187231157804002E-2</v>
      </c>
      <c r="H35" s="51"/>
      <c r="I35" s="56"/>
      <c r="J35" s="56"/>
      <c r="K35" s="56"/>
      <c r="L35" s="56"/>
      <c r="M35" s="56"/>
    </row>
    <row r="36" spans="1:13" ht="15.75" customHeight="1">
      <c r="A36" s="54" t="s">
        <v>46</v>
      </c>
      <c r="B36" s="55">
        <f>TABLES!N70</f>
        <v>8.0991133477522417E-2</v>
      </c>
      <c r="C36" s="55">
        <f t="shared" ref="C36:F36" si="3">B36</f>
        <v>8.0991133477522417E-2</v>
      </c>
      <c r="D36" s="55">
        <f t="shared" si="3"/>
        <v>8.0991133477522417E-2</v>
      </c>
      <c r="E36" s="55">
        <f t="shared" si="3"/>
        <v>8.0991133477522417E-2</v>
      </c>
      <c r="F36" s="55">
        <f t="shared" si="3"/>
        <v>8.0991133477522417E-2</v>
      </c>
      <c r="H36" s="54"/>
      <c r="I36" s="56"/>
      <c r="J36" s="56"/>
      <c r="K36" s="56"/>
      <c r="L36" s="56"/>
      <c r="M36" s="56"/>
    </row>
    <row r="37" spans="1:13" ht="15.75" customHeight="1">
      <c r="A37" s="54" t="s">
        <v>47</v>
      </c>
      <c r="B37" s="55">
        <f>TABLES!N68</f>
        <v>0.10338802650856213</v>
      </c>
      <c r="C37" s="55">
        <f t="shared" ref="C37:F37" si="4">B37</f>
        <v>0.10338802650856213</v>
      </c>
      <c r="D37" s="55">
        <f t="shared" si="4"/>
        <v>0.10338802650856213</v>
      </c>
      <c r="E37" s="55">
        <f t="shared" si="4"/>
        <v>0.10338802650856213</v>
      </c>
      <c r="F37" s="55">
        <f t="shared" si="4"/>
        <v>0.10338802650856213</v>
      </c>
      <c r="H37" s="54"/>
      <c r="I37" s="56"/>
      <c r="J37" s="56"/>
      <c r="K37" s="56"/>
      <c r="L37" s="56"/>
      <c r="M37" s="56"/>
    </row>
    <row r="38" spans="1:13" ht="13.8">
      <c r="A38" s="54" t="s">
        <v>48</v>
      </c>
      <c r="B38" s="55">
        <f>TABLES!N69</f>
        <v>7.7675341277771356E-2</v>
      </c>
      <c r="C38" s="55">
        <f t="shared" ref="C38:F38" si="5">B38</f>
        <v>7.7675341277771356E-2</v>
      </c>
      <c r="D38" s="55">
        <f t="shared" si="5"/>
        <v>7.7675341277771356E-2</v>
      </c>
      <c r="E38" s="55">
        <f t="shared" si="5"/>
        <v>7.7675341277771356E-2</v>
      </c>
      <c r="F38" s="55">
        <f t="shared" si="5"/>
        <v>7.7675341277771356E-2</v>
      </c>
      <c r="H38" s="54"/>
      <c r="I38" s="56"/>
      <c r="J38" s="56"/>
      <c r="K38" s="56"/>
      <c r="L38" s="56"/>
      <c r="M38" s="56"/>
    </row>
    <row r="40" spans="1:13" ht="13.8">
      <c r="H40" s="57"/>
    </row>
    <row r="41" spans="1:13" ht="13.8">
      <c r="H41" s="58"/>
    </row>
    <row r="42" spans="1:13" ht="13.8">
      <c r="H42" s="59"/>
    </row>
    <row r="43" spans="1:13" ht="13.8">
      <c r="H43" s="60"/>
    </row>
    <row r="59" spans="1:13" ht="13.8">
      <c r="A59" s="5" t="s">
        <v>20</v>
      </c>
    </row>
    <row r="60" spans="1:13" ht="13.8">
      <c r="B60" s="50">
        <v>2019</v>
      </c>
      <c r="C60" s="50">
        <v>2020</v>
      </c>
      <c r="D60" s="50">
        <v>2021</v>
      </c>
      <c r="E60" s="50">
        <v>2022</v>
      </c>
      <c r="F60" s="50">
        <v>2023</v>
      </c>
    </row>
    <row r="61" spans="1:13" ht="13.8">
      <c r="A61" s="51" t="s">
        <v>18</v>
      </c>
      <c r="B61" s="55">
        <f>TABLES!I79</f>
        <v>2.9730518587773136</v>
      </c>
      <c r="C61" s="55">
        <f>TABLES!J79</f>
        <v>4.7566722507726791</v>
      </c>
      <c r="D61" s="55">
        <f>TABLES!K79</f>
        <v>3.8771802998709961</v>
      </c>
      <c r="E61" s="55">
        <f>TABLES!L79</f>
        <v>4.0337985889502352</v>
      </c>
      <c r="F61" s="55">
        <f>TABLES!M79</f>
        <v>4.1435436091147615</v>
      </c>
      <c r="H61" s="51"/>
      <c r="I61" s="56"/>
      <c r="J61" s="56"/>
      <c r="K61" s="56"/>
      <c r="L61" s="56"/>
      <c r="M61" s="56"/>
    </row>
    <row r="62" spans="1:13" ht="13.8">
      <c r="A62" s="51" t="s">
        <v>16</v>
      </c>
      <c r="B62" s="55">
        <f>TABLES!I77</f>
        <v>11.226350321606251</v>
      </c>
      <c r="C62" s="55">
        <f>TABLES!J77</f>
        <v>11.141641762215226</v>
      </c>
      <c r="D62" s="55">
        <f>TABLES!K77</f>
        <v>9.4375121508771596</v>
      </c>
      <c r="E62" s="55">
        <f>TABLES!L77</f>
        <v>9.8094829626478024</v>
      </c>
      <c r="F62" s="55">
        <f>TABLES!M77</f>
        <v>8.8716512847349005</v>
      </c>
      <c r="H62" s="51"/>
      <c r="I62" s="56"/>
      <c r="J62" s="56"/>
      <c r="K62" s="56"/>
      <c r="L62" s="56"/>
      <c r="M62" s="56"/>
    </row>
    <row r="63" spans="1:13" ht="13.8">
      <c r="A63" s="51" t="s">
        <v>17</v>
      </c>
      <c r="B63" s="55">
        <f>TABLES!I78</f>
        <v>5.394998808869917</v>
      </c>
      <c r="C63" s="55">
        <f>TABLES!J78</f>
        <v>5.4231009888662429</v>
      </c>
      <c r="D63" s="55">
        <f>TABLES!K78</f>
        <v>4.7537105409237448</v>
      </c>
      <c r="E63" s="55">
        <f>TABLES!L78</f>
        <v>4.9197991284600402</v>
      </c>
      <c r="F63" s="55">
        <f>TABLES!M78</f>
        <v>4.7529469223664265</v>
      </c>
      <c r="H63" s="51"/>
      <c r="I63" s="56"/>
      <c r="J63" s="56"/>
      <c r="K63" s="56"/>
      <c r="L63" s="56"/>
      <c r="M63" s="56"/>
    </row>
    <row r="64" spans="1:13" ht="13.8">
      <c r="A64" s="54" t="s">
        <v>46</v>
      </c>
      <c r="B64" s="55">
        <f>TABLES!N79</f>
        <v>3.9568493214971974</v>
      </c>
      <c r="C64" s="55">
        <f t="shared" ref="C64:F64" si="6">B64</f>
        <v>3.9568493214971974</v>
      </c>
      <c r="D64" s="55">
        <f t="shared" si="6"/>
        <v>3.9568493214971974</v>
      </c>
      <c r="E64" s="55">
        <f t="shared" si="6"/>
        <v>3.9568493214971974</v>
      </c>
      <c r="F64" s="55">
        <f t="shared" si="6"/>
        <v>3.9568493214971974</v>
      </c>
      <c r="H64" s="54"/>
      <c r="I64" s="56"/>
      <c r="J64" s="56"/>
      <c r="K64" s="56"/>
      <c r="L64" s="56"/>
      <c r="M64" s="56"/>
    </row>
    <row r="65" spans="1:13" ht="13.8">
      <c r="A65" s="54" t="s">
        <v>47</v>
      </c>
      <c r="B65" s="55">
        <f>TABLES!N77</f>
        <v>10.097327696416269</v>
      </c>
      <c r="C65" s="55">
        <f t="shared" ref="C65:F65" si="7">B65</f>
        <v>10.097327696416269</v>
      </c>
      <c r="D65" s="55">
        <f t="shared" si="7"/>
        <v>10.097327696416269</v>
      </c>
      <c r="E65" s="55">
        <f t="shared" si="7"/>
        <v>10.097327696416269</v>
      </c>
      <c r="F65" s="55">
        <f t="shared" si="7"/>
        <v>10.097327696416269</v>
      </c>
      <c r="H65" s="54"/>
      <c r="I65" s="56"/>
      <c r="J65" s="56"/>
      <c r="K65" s="56"/>
      <c r="L65" s="56"/>
      <c r="M65" s="56"/>
    </row>
    <row r="66" spans="1:13" ht="13.8">
      <c r="A66" s="54" t="s">
        <v>48</v>
      </c>
      <c r="B66" s="55">
        <f>TABLES!N78</f>
        <v>5.0489112778972736</v>
      </c>
      <c r="C66" s="55">
        <f t="shared" ref="C66:F66" si="8">B66</f>
        <v>5.0489112778972736</v>
      </c>
      <c r="D66" s="55">
        <f t="shared" si="8"/>
        <v>5.0489112778972736</v>
      </c>
      <c r="E66" s="55">
        <f t="shared" si="8"/>
        <v>5.0489112778972736</v>
      </c>
      <c r="F66" s="55">
        <f t="shared" si="8"/>
        <v>5.0489112778972736</v>
      </c>
      <c r="H66" s="54"/>
      <c r="I66" s="56"/>
      <c r="J66" s="56"/>
      <c r="K66" s="56"/>
      <c r="L66" s="56"/>
      <c r="M66" s="56"/>
    </row>
    <row r="87" spans="1:13" ht="13.8">
      <c r="A87" s="5" t="s">
        <v>21</v>
      </c>
    </row>
    <row r="88" spans="1:13" ht="13.8">
      <c r="B88" s="50">
        <v>2019</v>
      </c>
      <c r="C88" s="50">
        <v>2020</v>
      </c>
      <c r="D88" s="50">
        <v>2021</v>
      </c>
      <c r="E88" s="50">
        <v>2022</v>
      </c>
      <c r="F88" s="50">
        <v>2023</v>
      </c>
    </row>
    <row r="89" spans="1:13" ht="13.8">
      <c r="A89" s="51" t="s">
        <v>18</v>
      </c>
      <c r="B89" s="55">
        <f>TABLES!I87</f>
        <v>1.8378260652027396</v>
      </c>
      <c r="C89" s="55">
        <f>TABLES!J87</f>
        <v>1.6763534836450151</v>
      </c>
      <c r="D89" s="55">
        <f>TABLES!K87</f>
        <v>1.6492365169890892</v>
      </c>
      <c r="E89" s="55">
        <f>TABLES!L87</f>
        <v>1.7155148634303055</v>
      </c>
      <c r="F89" s="55">
        <f>TABLES!M87</f>
        <v>1.3970971690811178</v>
      </c>
      <c r="H89" s="51"/>
      <c r="I89" s="56"/>
      <c r="J89" s="56"/>
      <c r="K89" s="56"/>
      <c r="L89" s="56"/>
      <c r="M89" s="56"/>
    </row>
    <row r="90" spans="1:13" ht="13.8">
      <c r="A90" s="51" t="s">
        <v>16</v>
      </c>
      <c r="B90" s="55">
        <f>TABLES!I85</f>
        <v>2.0967222456697043</v>
      </c>
      <c r="C90" s="55">
        <f>TABLES!J85</f>
        <v>1.9956685035423996</v>
      </c>
      <c r="D90" s="55">
        <f>TABLES!K85</f>
        <v>1.9522326957042848</v>
      </c>
      <c r="E90" s="55">
        <f>TABLES!L85</f>
        <v>1.984733815890795</v>
      </c>
      <c r="F90" s="55">
        <f>TABLES!M85</f>
        <v>2.0261915219885283</v>
      </c>
      <c r="H90" s="51"/>
      <c r="I90" s="56"/>
      <c r="J90" s="56"/>
      <c r="K90" s="56"/>
      <c r="L90" s="56"/>
      <c r="M90" s="56"/>
    </row>
    <row r="91" spans="1:13" ht="13.8">
      <c r="A91" s="51" t="s">
        <v>17</v>
      </c>
      <c r="B91" s="55">
        <f>TABLES!I86</f>
        <v>1.7796160019890344</v>
      </c>
      <c r="C91" s="55">
        <f>TABLES!J86</f>
        <v>1.6922521657119423</v>
      </c>
      <c r="D91" s="55">
        <f>TABLES!K86</f>
        <v>1.6299702891686862</v>
      </c>
      <c r="E91" s="55">
        <f>TABLES!L86</f>
        <v>1.6470708072548743</v>
      </c>
      <c r="F91" s="55">
        <f>TABLES!M86</f>
        <v>1.6713646354689917</v>
      </c>
      <c r="H91" s="51"/>
      <c r="I91" s="56"/>
      <c r="J91" s="56"/>
      <c r="K91" s="56"/>
      <c r="L91" s="56"/>
      <c r="M91" s="56"/>
    </row>
    <row r="92" spans="1:13" ht="13.8">
      <c r="A92" s="54" t="s">
        <v>46</v>
      </c>
      <c r="B92" s="55">
        <f>TABLES!N87</f>
        <v>1.6552056196696536</v>
      </c>
      <c r="C92" s="55">
        <f t="shared" ref="C92:F92" si="9">B92</f>
        <v>1.6552056196696536</v>
      </c>
      <c r="D92" s="55">
        <f t="shared" si="9"/>
        <v>1.6552056196696536</v>
      </c>
      <c r="E92" s="55">
        <f t="shared" si="9"/>
        <v>1.6552056196696536</v>
      </c>
      <c r="F92" s="55">
        <f t="shared" si="9"/>
        <v>1.6552056196696536</v>
      </c>
      <c r="H92" s="54"/>
      <c r="I92" s="56"/>
      <c r="J92" s="56"/>
      <c r="K92" s="56"/>
      <c r="L92" s="56"/>
      <c r="M92" s="56"/>
    </row>
    <row r="93" spans="1:13" ht="13.8">
      <c r="A93" s="54" t="s">
        <v>47</v>
      </c>
      <c r="B93" s="55">
        <f>TABLES!N85</f>
        <v>2.0111097565591423</v>
      </c>
      <c r="C93" s="55">
        <f t="shared" ref="C93:F93" si="10">B93</f>
        <v>2.0111097565591423</v>
      </c>
      <c r="D93" s="55">
        <f t="shared" si="10"/>
        <v>2.0111097565591423</v>
      </c>
      <c r="E93" s="55">
        <f t="shared" si="10"/>
        <v>2.0111097565591423</v>
      </c>
      <c r="F93" s="55">
        <f t="shared" si="10"/>
        <v>2.0111097565591423</v>
      </c>
      <c r="H93" s="54"/>
      <c r="I93" s="56"/>
      <c r="J93" s="56"/>
      <c r="K93" s="56"/>
      <c r="L93" s="56"/>
      <c r="M93" s="56"/>
    </row>
    <row r="94" spans="1:13" ht="13.8">
      <c r="A94" s="54" t="s">
        <v>48</v>
      </c>
      <c r="B94" s="55">
        <f>TABLES!N86</f>
        <v>1.6840547799187058</v>
      </c>
      <c r="C94" s="55">
        <f t="shared" ref="C94:F94" si="11">B94</f>
        <v>1.6840547799187058</v>
      </c>
      <c r="D94" s="55">
        <f t="shared" si="11"/>
        <v>1.6840547799187058</v>
      </c>
      <c r="E94" s="55">
        <f t="shared" si="11"/>
        <v>1.6840547799187058</v>
      </c>
      <c r="F94" s="55">
        <f t="shared" si="11"/>
        <v>1.6840547799187058</v>
      </c>
      <c r="H94" s="54"/>
      <c r="I94" s="56"/>
      <c r="J94" s="56"/>
      <c r="K94" s="56"/>
      <c r="L94" s="56"/>
      <c r="M94" s="56"/>
    </row>
    <row r="115" spans="1:6" ht="13.8">
      <c r="A115" s="5" t="s">
        <v>22</v>
      </c>
    </row>
    <row r="116" spans="1:6" ht="13.8">
      <c r="B116" s="50">
        <v>2019</v>
      </c>
      <c r="C116" s="50">
        <v>2020</v>
      </c>
      <c r="D116" s="50">
        <v>2021</v>
      </c>
      <c r="E116" s="50">
        <v>2022</v>
      </c>
      <c r="F116" s="50">
        <v>2023</v>
      </c>
    </row>
    <row r="117" spans="1:6" ht="13.8">
      <c r="A117" s="51" t="s">
        <v>18</v>
      </c>
      <c r="B117" s="55">
        <f>TABLES!I95</f>
        <v>21.393206803994456</v>
      </c>
      <c r="C117" s="55">
        <f>TABLES!J95</f>
        <v>20.402653884687901</v>
      </c>
      <c r="D117" s="55">
        <f>TABLES!K95</f>
        <v>20.197056985975689</v>
      </c>
      <c r="E117" s="55">
        <f>TABLES!L95</f>
        <v>20.148578229093818</v>
      </c>
      <c r="F117" s="55">
        <f>TABLES!M95</f>
        <v>19.934415427245327</v>
      </c>
    </row>
    <row r="118" spans="1:6" ht="13.8">
      <c r="A118" s="51" t="s">
        <v>16</v>
      </c>
      <c r="B118" s="55">
        <f>TABLES!I93</f>
        <v>20.6842736326779</v>
      </c>
      <c r="C118" s="55">
        <f>TABLES!J93</f>
        <v>20.096717723025662</v>
      </c>
      <c r="D118" s="55">
        <f>TABLES!K93</f>
        <v>20.099191621816178</v>
      </c>
      <c r="E118" s="55">
        <f>TABLES!L93</f>
        <v>20.364979519157256</v>
      </c>
      <c r="F118" s="55">
        <f>TABLES!M93</f>
        <v>19.812949779056083</v>
      </c>
    </row>
    <row r="119" spans="1:6" ht="13.8">
      <c r="A119" s="51" t="s">
        <v>17</v>
      </c>
      <c r="B119" s="55">
        <f>TABLES!I94</f>
        <v>22.943859323064462</v>
      </c>
      <c r="C119" s="55">
        <f>TABLES!J94</f>
        <v>22.496302658402332</v>
      </c>
      <c r="D119" s="55">
        <f>TABLES!K94</f>
        <v>22.38269884872933</v>
      </c>
      <c r="E119" s="55">
        <f>TABLES!L94</f>
        <v>22.694530883908406</v>
      </c>
      <c r="F119" s="55">
        <f>TABLES!M94</f>
        <v>22.274375627623705</v>
      </c>
    </row>
    <row r="120" spans="1:6" ht="13.8">
      <c r="A120" s="54" t="s">
        <v>46</v>
      </c>
      <c r="B120" s="55">
        <f>TABLES!N95</f>
        <v>20.415182266199437</v>
      </c>
      <c r="C120" s="55">
        <f t="shared" ref="C120:F120" si="12">B120</f>
        <v>20.415182266199437</v>
      </c>
      <c r="D120" s="55">
        <f t="shared" si="12"/>
        <v>20.415182266199437</v>
      </c>
      <c r="E120" s="55">
        <f t="shared" si="12"/>
        <v>20.415182266199437</v>
      </c>
      <c r="F120" s="55">
        <f t="shared" si="12"/>
        <v>20.415182266199437</v>
      </c>
    </row>
    <row r="121" spans="1:6" ht="13.8">
      <c r="A121" s="54" t="s">
        <v>47</v>
      </c>
      <c r="B121" s="55">
        <f>TABLES!N93</f>
        <v>20.211622455146617</v>
      </c>
      <c r="C121" s="55">
        <f t="shared" ref="C121:F121" si="13">B121</f>
        <v>20.211622455146617</v>
      </c>
      <c r="D121" s="55">
        <f t="shared" si="13"/>
        <v>20.211622455146617</v>
      </c>
      <c r="E121" s="55">
        <f t="shared" si="13"/>
        <v>20.211622455146617</v>
      </c>
      <c r="F121" s="55">
        <f t="shared" si="13"/>
        <v>20.211622455146617</v>
      </c>
    </row>
    <row r="122" spans="1:6" ht="13.8">
      <c r="A122" s="54" t="s">
        <v>48</v>
      </c>
      <c r="B122" s="55">
        <f>TABLES!N94</f>
        <v>22.558353468345643</v>
      </c>
      <c r="C122" s="55">
        <f t="shared" ref="C122:F122" si="14">B122</f>
        <v>22.558353468345643</v>
      </c>
      <c r="D122" s="55">
        <f t="shared" si="14"/>
        <v>22.558353468345643</v>
      </c>
      <c r="E122" s="55">
        <f t="shared" si="14"/>
        <v>22.558353468345643</v>
      </c>
      <c r="F122" s="55">
        <f t="shared" si="14"/>
        <v>22.558353468345643</v>
      </c>
    </row>
    <row r="143" spans="1:6" ht="13.8">
      <c r="A143" s="5" t="s">
        <v>23</v>
      </c>
    </row>
    <row r="144" spans="1:6" ht="13.8">
      <c r="B144" s="50">
        <v>2019</v>
      </c>
      <c r="C144" s="50">
        <v>2020</v>
      </c>
      <c r="D144" s="50">
        <v>2021</v>
      </c>
      <c r="E144" s="50">
        <v>2022</v>
      </c>
      <c r="F144" s="50">
        <v>2023</v>
      </c>
    </row>
    <row r="145" spans="1:6" ht="13.8">
      <c r="A145" s="51" t="s">
        <v>18</v>
      </c>
      <c r="B145" s="55">
        <f>TABLES!I103</f>
        <v>17.176274608486302</v>
      </c>
      <c r="C145" s="55">
        <f>TABLES!J103</f>
        <v>17.072473559753657</v>
      </c>
      <c r="D145" s="55">
        <f>TABLES!K103</f>
        <v>16.982013217666953</v>
      </c>
      <c r="E145" s="55">
        <f>TABLES!L103</f>
        <v>17.347402208408447</v>
      </c>
      <c r="F145" s="55">
        <f>TABLES!M103</f>
        <v>17.242420416431077</v>
      </c>
    </row>
    <row r="146" spans="1:6" ht="13.8">
      <c r="A146" s="51" t="s">
        <v>16</v>
      </c>
      <c r="B146" s="55">
        <f>TABLES!I101</f>
        <v>30.421600187903735</v>
      </c>
      <c r="C146" s="55">
        <f>TABLES!J101</f>
        <v>30.099473057266877</v>
      </c>
      <c r="D146" s="55">
        <f>TABLES!K101</f>
        <v>29.820338259889919</v>
      </c>
      <c r="E146" s="55">
        <f>TABLES!L101</f>
        <v>29.592472329474322</v>
      </c>
      <c r="F146" s="55">
        <f>TABLES!M101</f>
        <v>29.510769689570825</v>
      </c>
    </row>
    <row r="147" spans="1:6" ht="13.8">
      <c r="A147" s="51" t="s">
        <v>17</v>
      </c>
      <c r="B147" s="55">
        <f>TABLES!I102</f>
        <v>19.746569869603981</v>
      </c>
      <c r="C147" s="55">
        <f>TABLES!J102</f>
        <v>19.689017985461483</v>
      </c>
      <c r="D147" s="55">
        <f>TABLES!K102</f>
        <v>19.663360591210857</v>
      </c>
      <c r="E147" s="55">
        <f>TABLES!L102</f>
        <v>19.57833716309127</v>
      </c>
      <c r="F147" s="55">
        <f>TABLES!M102</f>
        <v>19.576283183804925</v>
      </c>
    </row>
    <row r="148" spans="1:6" ht="13.8">
      <c r="A148" s="54" t="s">
        <v>46</v>
      </c>
      <c r="B148" s="55">
        <f>TABLES!N103</f>
        <v>17.164116802149287</v>
      </c>
      <c r="C148" s="55">
        <f t="shared" ref="C148:F148" si="15">B148</f>
        <v>17.164116802149287</v>
      </c>
      <c r="D148" s="55">
        <f t="shared" si="15"/>
        <v>17.164116802149287</v>
      </c>
      <c r="E148" s="55">
        <f t="shared" si="15"/>
        <v>17.164116802149287</v>
      </c>
      <c r="F148" s="55">
        <f t="shared" si="15"/>
        <v>17.164116802149287</v>
      </c>
    </row>
    <row r="149" spans="1:6" ht="13.8">
      <c r="A149" s="54" t="s">
        <v>47</v>
      </c>
      <c r="B149" s="55">
        <f>TABLES!N101</f>
        <v>29.888930704821139</v>
      </c>
      <c r="C149" s="55">
        <f t="shared" ref="C149:F149" si="16">B149</f>
        <v>29.888930704821139</v>
      </c>
      <c r="D149" s="55">
        <f t="shared" si="16"/>
        <v>29.888930704821139</v>
      </c>
      <c r="E149" s="55">
        <f t="shared" si="16"/>
        <v>29.888930704821139</v>
      </c>
      <c r="F149" s="55">
        <f t="shared" si="16"/>
        <v>29.888930704821139</v>
      </c>
    </row>
    <row r="150" spans="1:6" ht="13.8">
      <c r="A150" s="54" t="s">
        <v>48</v>
      </c>
      <c r="B150" s="55">
        <f>TABLES!N102</f>
        <v>19.650713758634502</v>
      </c>
      <c r="C150" s="55">
        <f t="shared" ref="C150:F150" si="17">B150</f>
        <v>19.650713758634502</v>
      </c>
      <c r="D150" s="55">
        <f t="shared" si="17"/>
        <v>19.650713758634502</v>
      </c>
      <c r="E150" s="55">
        <f t="shared" si="17"/>
        <v>19.650713758634502</v>
      </c>
      <c r="F150" s="55">
        <f t="shared" si="17"/>
        <v>19.650713758634502</v>
      </c>
    </row>
    <row r="171" spans="1:6" ht="13.8">
      <c r="A171" s="5" t="s">
        <v>24</v>
      </c>
    </row>
    <row r="172" spans="1:6" ht="13.8">
      <c r="B172" s="50">
        <v>2019</v>
      </c>
      <c r="C172" s="50">
        <v>2020</v>
      </c>
      <c r="D172" s="50">
        <v>2021</v>
      </c>
      <c r="E172" s="50">
        <v>2022</v>
      </c>
      <c r="F172" s="50">
        <v>2023</v>
      </c>
    </row>
    <row r="173" spans="1:6" ht="13.8">
      <c r="A173" s="51" t="s">
        <v>18</v>
      </c>
      <c r="B173" s="55">
        <f>TABLES!I111</f>
        <v>254.69099143246478</v>
      </c>
      <c r="C173" s="55">
        <f>TABLES!J111</f>
        <v>241.98955573456678</v>
      </c>
      <c r="D173" s="55">
        <f>TABLES!K111</f>
        <v>240.64413095962524</v>
      </c>
      <c r="E173" s="55">
        <f>TABLES!L111</f>
        <v>282.53484841223622</v>
      </c>
      <c r="F173" s="55">
        <f>TABLES!M111</f>
        <v>313.06837978338552</v>
      </c>
    </row>
    <row r="174" spans="1:6" ht="13.8">
      <c r="A174" s="51" t="s">
        <v>16</v>
      </c>
      <c r="B174" s="55">
        <f>TABLES!I109</f>
        <v>340.15964079868144</v>
      </c>
      <c r="C174" s="55">
        <f>TABLES!J109</f>
        <v>342.81237376449064</v>
      </c>
      <c r="D174" s="55">
        <f>TABLES!K109</f>
        <v>342.94590751686439</v>
      </c>
      <c r="E174" s="55">
        <f>TABLES!L109</f>
        <v>362.40343396269344</v>
      </c>
      <c r="F174" s="55">
        <f>TABLES!M109</f>
        <v>380.23565631712302</v>
      </c>
    </row>
    <row r="175" spans="1:6" ht="13.8">
      <c r="A175" s="51" t="s">
        <v>17</v>
      </c>
      <c r="B175" s="55">
        <f>TABLES!I110</f>
        <v>251.75842254777407</v>
      </c>
      <c r="C175" s="55">
        <f>TABLES!J110</f>
        <v>273.74112472887452</v>
      </c>
      <c r="D175" s="55">
        <f>TABLES!K110</f>
        <v>275.71255715650204</v>
      </c>
      <c r="E175" s="55">
        <f>TABLES!L110</f>
        <v>284.72133538148483</v>
      </c>
      <c r="F175" s="55">
        <f>TABLES!M110</f>
        <v>290.47793584819783</v>
      </c>
    </row>
    <row r="176" spans="1:6" ht="13.8">
      <c r="A176" s="54" t="s">
        <v>46</v>
      </c>
      <c r="B176" s="55">
        <f>TABLES!N111</f>
        <v>266.58558126445575</v>
      </c>
      <c r="C176" s="55">
        <f t="shared" ref="C176:F176" si="18">B176</f>
        <v>266.58558126445575</v>
      </c>
      <c r="D176" s="55">
        <f t="shared" si="18"/>
        <v>266.58558126445575</v>
      </c>
      <c r="E176" s="55">
        <f t="shared" si="18"/>
        <v>266.58558126445575</v>
      </c>
      <c r="F176" s="55">
        <f t="shared" si="18"/>
        <v>266.58558126445575</v>
      </c>
    </row>
    <row r="177" spans="1:14" ht="13.8">
      <c r="A177" s="54" t="s">
        <v>47</v>
      </c>
      <c r="B177" s="55">
        <f>TABLES!N109</f>
        <v>353.71140247197064</v>
      </c>
      <c r="C177" s="55">
        <f t="shared" ref="C177:F177" si="19">B177</f>
        <v>353.71140247197064</v>
      </c>
      <c r="D177" s="55">
        <f t="shared" si="19"/>
        <v>353.71140247197064</v>
      </c>
      <c r="E177" s="55">
        <f t="shared" si="19"/>
        <v>353.71140247197064</v>
      </c>
      <c r="F177" s="55">
        <f t="shared" si="19"/>
        <v>353.71140247197064</v>
      </c>
    </row>
    <row r="178" spans="1:14" ht="13.8">
      <c r="A178" s="54" t="s">
        <v>48</v>
      </c>
      <c r="B178" s="55">
        <f>TABLES!N110</f>
        <v>275.28227513256667</v>
      </c>
      <c r="C178" s="55">
        <f t="shared" ref="C178:F178" si="20">B178</f>
        <v>275.28227513256667</v>
      </c>
      <c r="D178" s="55">
        <f t="shared" si="20"/>
        <v>275.28227513256667</v>
      </c>
      <c r="E178" s="55">
        <f t="shared" si="20"/>
        <v>275.28227513256667</v>
      </c>
      <c r="F178" s="55">
        <f t="shared" si="20"/>
        <v>275.28227513256667</v>
      </c>
    </row>
    <row r="180" spans="1:14" ht="13.8">
      <c r="M180" s="4"/>
      <c r="N180" s="4"/>
    </row>
    <row r="199" spans="1:6" ht="13.8">
      <c r="A199" s="5" t="s">
        <v>25</v>
      </c>
    </row>
    <row r="200" spans="1:6" ht="13.8">
      <c r="B200" s="50">
        <v>2019</v>
      </c>
      <c r="C200" s="50">
        <v>2020</v>
      </c>
      <c r="D200" s="50">
        <v>2021</v>
      </c>
      <c r="E200" s="50">
        <v>2022</v>
      </c>
      <c r="F200" s="50">
        <v>2023</v>
      </c>
    </row>
    <row r="201" spans="1:6" ht="13.8">
      <c r="A201" s="51" t="s">
        <v>18</v>
      </c>
      <c r="B201" s="61">
        <f>TABLES!I119</f>
        <v>14828.069371144618</v>
      </c>
      <c r="C201" s="61">
        <f>TABLES!J119</f>
        <v>14174.252775240993</v>
      </c>
      <c r="D201" s="61">
        <f>TABLES!K119</f>
        <v>14170.530188333332</v>
      </c>
      <c r="E201" s="61">
        <f>TABLES!L119</f>
        <v>16286.867913588178</v>
      </c>
      <c r="F201" s="61">
        <f>TABLES!M119</f>
        <v>18156.869640241959</v>
      </c>
    </row>
    <row r="202" spans="1:6" ht="13.8">
      <c r="A202" s="51" t="s">
        <v>16</v>
      </c>
      <c r="B202" s="61">
        <f>TABLES!I117</f>
        <v>14537.370955004504</v>
      </c>
      <c r="C202" s="61">
        <f>TABLES!J117</f>
        <v>15070.872092333715</v>
      </c>
      <c r="D202" s="61">
        <f>TABLES!K117</f>
        <v>15043.031656154393</v>
      </c>
      <c r="E202" s="61">
        <f>TABLES!L117</f>
        <v>15985.265632852519</v>
      </c>
      <c r="F202" s="61">
        <f>TABLES!M117</f>
        <v>16817.128921336116</v>
      </c>
    </row>
    <row r="203" spans="1:6" ht="13.8">
      <c r="A203" s="51" t="s">
        <v>17</v>
      </c>
      <c r="B203" s="61">
        <f>TABLES!I118</f>
        <v>13807.532709914633</v>
      </c>
      <c r="C203" s="61">
        <f>TABLES!J118</f>
        <v>14945.789830169659</v>
      </c>
      <c r="D203" s="61">
        <f>TABLES!K118</f>
        <v>14991.333068774489</v>
      </c>
      <c r="E203" s="61">
        <f>TABLES!L118</f>
        <v>15478.04947490624</v>
      </c>
      <c r="F203" s="61">
        <f>TABLES!M118</f>
        <v>15809.670026635391</v>
      </c>
    </row>
    <row r="204" spans="1:6" ht="13.8">
      <c r="A204" s="54" t="s">
        <v>46</v>
      </c>
      <c r="B204" s="61">
        <f>TABLES!N119</f>
        <v>15523.317977709816</v>
      </c>
      <c r="C204" s="61">
        <f t="shared" ref="C204:F204" si="21">B204</f>
        <v>15523.317977709816</v>
      </c>
      <c r="D204" s="61">
        <f t="shared" si="21"/>
        <v>15523.317977709816</v>
      </c>
      <c r="E204" s="61">
        <f t="shared" si="21"/>
        <v>15523.317977709816</v>
      </c>
      <c r="F204" s="61">
        <f t="shared" si="21"/>
        <v>15523.317977709816</v>
      </c>
    </row>
    <row r="205" spans="1:6" ht="13.8">
      <c r="A205" s="54" t="s">
        <v>47</v>
      </c>
      <c r="B205" s="61">
        <f>TABLES!N117</f>
        <v>15490.73385153625</v>
      </c>
      <c r="C205" s="61">
        <f t="shared" ref="C205:F205" si="22">B205</f>
        <v>15490.73385153625</v>
      </c>
      <c r="D205" s="61">
        <f t="shared" si="22"/>
        <v>15490.73385153625</v>
      </c>
      <c r="E205" s="61">
        <f t="shared" si="22"/>
        <v>15490.73385153625</v>
      </c>
      <c r="F205" s="61">
        <f t="shared" si="22"/>
        <v>15490.73385153625</v>
      </c>
    </row>
    <row r="206" spans="1:6" ht="13.8">
      <c r="A206" s="54" t="s">
        <v>48</v>
      </c>
      <c r="B206" s="61">
        <f>TABLES!N118</f>
        <v>15006.475022080083</v>
      </c>
      <c r="C206" s="61">
        <f t="shared" ref="C206:F206" si="23">B206</f>
        <v>15006.475022080083</v>
      </c>
      <c r="D206" s="61">
        <f t="shared" si="23"/>
        <v>15006.475022080083</v>
      </c>
      <c r="E206" s="61">
        <f t="shared" si="23"/>
        <v>15006.475022080083</v>
      </c>
      <c r="F206" s="61">
        <f t="shared" si="23"/>
        <v>15006.475022080083</v>
      </c>
    </row>
    <row r="227" spans="1:6" ht="13.8">
      <c r="A227" s="5" t="s">
        <v>26</v>
      </c>
    </row>
    <row r="228" spans="1:6" ht="13.8">
      <c r="B228" s="50">
        <v>2019</v>
      </c>
      <c r="C228" s="50">
        <v>2020</v>
      </c>
      <c r="D228" s="50">
        <v>2021</v>
      </c>
      <c r="E228" s="50">
        <v>2022</v>
      </c>
      <c r="F228" s="50">
        <v>2023</v>
      </c>
    </row>
    <row r="229" spans="1:6" ht="13.8">
      <c r="A229" s="51" t="s">
        <v>18</v>
      </c>
      <c r="B229" s="61">
        <f>TABLES!I127</f>
        <v>138582.75070463133</v>
      </c>
      <c r="C229" s="61">
        <f>TABLES!J127</f>
        <v>144354.7307268343</v>
      </c>
      <c r="D229" s="61">
        <f>TABLES!K127</f>
        <v>145912.44401922086</v>
      </c>
      <c r="E229" s="61">
        <f>TABLES!L127</f>
        <v>164693.90877050511</v>
      </c>
      <c r="F229" s="61">
        <f>TABLES!M127</f>
        <v>224084.90025736231</v>
      </c>
    </row>
    <row r="230" spans="1:6" ht="13.8">
      <c r="A230" s="51" t="s">
        <v>16</v>
      </c>
      <c r="B230" s="61">
        <f>TABLES!I125</f>
        <v>176270.06430351204</v>
      </c>
      <c r="C230" s="61">
        <f>TABLES!J125</f>
        <v>184266.35319571456</v>
      </c>
      <c r="D230" s="61">
        <f>TABLES!K125</f>
        <v>186292.25573030315</v>
      </c>
      <c r="E230" s="61">
        <f>TABLES!L125</f>
        <v>197475.5205546887</v>
      </c>
      <c r="F230" s="61">
        <f>TABLES!M125</f>
        <v>202974.07986693733</v>
      </c>
    </row>
    <row r="231" spans="1:6" ht="13.8">
      <c r="A231" s="51" t="s">
        <v>17</v>
      </c>
      <c r="B231" s="61">
        <f>TABLES!I126</f>
        <v>142268.72249076806</v>
      </c>
      <c r="C231" s="61">
        <f>TABLES!J126</f>
        <v>164267.04293178153</v>
      </c>
      <c r="D231" s="61">
        <f>TABLES!K126</f>
        <v>171475.52246950089</v>
      </c>
      <c r="E231" s="61">
        <f>TABLES!L126</f>
        <v>175191.63896731817</v>
      </c>
      <c r="F231" s="61">
        <f>TABLES!M126</f>
        <v>175772.14306815219</v>
      </c>
    </row>
    <row r="232" spans="1:6" ht="13.8">
      <c r="A232" s="54" t="s">
        <v>46</v>
      </c>
      <c r="B232" s="61">
        <f>TABLES!N127</f>
        <v>163525.74689571076</v>
      </c>
      <c r="C232" s="61">
        <f t="shared" ref="C232:F232" si="24">B232</f>
        <v>163525.74689571076</v>
      </c>
      <c r="D232" s="61">
        <f t="shared" si="24"/>
        <v>163525.74689571076</v>
      </c>
      <c r="E232" s="61">
        <f t="shared" si="24"/>
        <v>163525.74689571076</v>
      </c>
      <c r="F232" s="61">
        <f t="shared" si="24"/>
        <v>163525.74689571076</v>
      </c>
    </row>
    <row r="233" spans="1:6" ht="13.8">
      <c r="A233" s="54" t="s">
        <v>47</v>
      </c>
      <c r="B233" s="61">
        <f>TABLES!N125</f>
        <v>189455.65473023118</v>
      </c>
      <c r="C233" s="61">
        <f t="shared" ref="C233:F233" si="25">B233</f>
        <v>189455.65473023118</v>
      </c>
      <c r="D233" s="61">
        <f t="shared" si="25"/>
        <v>189455.65473023118</v>
      </c>
      <c r="E233" s="61">
        <f t="shared" si="25"/>
        <v>189455.65473023118</v>
      </c>
      <c r="F233" s="61">
        <f t="shared" si="25"/>
        <v>189455.65473023118</v>
      </c>
    </row>
    <row r="234" spans="1:6" ht="13.8">
      <c r="A234" s="54" t="s">
        <v>48</v>
      </c>
      <c r="B234" s="61">
        <f>TABLES!N126</f>
        <v>165795.01398550416</v>
      </c>
      <c r="C234" s="61">
        <f t="shared" ref="C234:F234" si="26">B234</f>
        <v>165795.01398550416</v>
      </c>
      <c r="D234" s="61">
        <f t="shared" si="26"/>
        <v>165795.01398550416</v>
      </c>
      <c r="E234" s="61">
        <f t="shared" si="26"/>
        <v>165795.01398550416</v>
      </c>
      <c r="F234" s="61">
        <f t="shared" si="26"/>
        <v>165795.01398550416</v>
      </c>
    </row>
    <row r="255" spans="1:6" ht="13.8">
      <c r="A255" s="5" t="s">
        <v>27</v>
      </c>
    </row>
    <row r="256" spans="1:6" ht="13.8">
      <c r="B256" s="50">
        <v>2019</v>
      </c>
      <c r="C256" s="50">
        <v>2020</v>
      </c>
      <c r="D256" s="50">
        <v>2021</v>
      </c>
      <c r="E256" s="50">
        <v>2022</v>
      </c>
      <c r="F256" s="50">
        <v>2023</v>
      </c>
    </row>
    <row r="257" spans="1:6" ht="13.8">
      <c r="A257" s="51" t="s">
        <v>18</v>
      </c>
      <c r="B257" s="55">
        <f>TABLES!I135</f>
        <v>11.905227382035585</v>
      </c>
      <c r="C257" s="55">
        <f>TABLES!J135</f>
        <v>11.860690138755864</v>
      </c>
      <c r="D257" s="55">
        <f>TABLES!K135</f>
        <v>11.914811703839934</v>
      </c>
      <c r="E257" s="55">
        <f>TABLES!L135</f>
        <v>14.022569989790453</v>
      </c>
      <c r="F257" s="55">
        <f>TABLES!M135</f>
        <v>15.704919009337987</v>
      </c>
    </row>
    <row r="258" spans="1:6" ht="13.8">
      <c r="A258" s="51" t="s">
        <v>16</v>
      </c>
      <c r="B258" s="55">
        <f>TABLES!I133</f>
        <v>17.083054719973582</v>
      </c>
      <c r="C258" s="55">
        <f>TABLES!J133</f>
        <v>17.679672077929002</v>
      </c>
      <c r="D258" s="55">
        <f>TABLES!K133</f>
        <v>17.582241434013014</v>
      </c>
      <c r="E258" s="55">
        <f>TABLES!L133</f>
        <v>18.401494936292384</v>
      </c>
      <c r="F258" s="55">
        <f>TABLES!M133</f>
        <v>19.862248726901591</v>
      </c>
    </row>
    <row r="259" spans="1:6" ht="13.8">
      <c r="A259" s="51" t="s">
        <v>17</v>
      </c>
      <c r="B259" s="55">
        <f>TABLES!I134</f>
        <v>11.037007756410746</v>
      </c>
      <c r="C259" s="55">
        <f>TABLES!J134</f>
        <v>12.239988059506924</v>
      </c>
      <c r="D259" s="55">
        <f>TABLES!K134</f>
        <v>12.478154428756691</v>
      </c>
      <c r="E259" s="55">
        <f>TABLES!L134</f>
        <v>12.756379935001345</v>
      </c>
      <c r="F259" s="55">
        <f>TABLES!M134</f>
        <v>13.277618040355279</v>
      </c>
    </row>
    <row r="260" spans="1:6" ht="13.8">
      <c r="A260" s="54" t="s">
        <v>46</v>
      </c>
      <c r="B260" s="55">
        <f>TABLES!N135</f>
        <v>13.081643644751964</v>
      </c>
      <c r="C260" s="55">
        <f t="shared" ref="C260:F260" si="27">B260</f>
        <v>13.081643644751964</v>
      </c>
      <c r="D260" s="55">
        <f t="shared" si="27"/>
        <v>13.081643644751964</v>
      </c>
      <c r="E260" s="55">
        <f t="shared" si="27"/>
        <v>13.081643644751964</v>
      </c>
      <c r="F260" s="55">
        <f t="shared" si="27"/>
        <v>13.081643644751964</v>
      </c>
    </row>
    <row r="261" spans="1:6" ht="13.8">
      <c r="A261" s="54" t="s">
        <v>47</v>
      </c>
      <c r="B261" s="55">
        <f>TABLES!N133</f>
        <v>18.121742379021914</v>
      </c>
      <c r="C261" s="55">
        <f t="shared" ref="C261:F261" si="28">B261</f>
        <v>18.121742379021914</v>
      </c>
      <c r="D261" s="55">
        <f t="shared" si="28"/>
        <v>18.121742379021914</v>
      </c>
      <c r="E261" s="55">
        <f t="shared" si="28"/>
        <v>18.121742379021914</v>
      </c>
      <c r="F261" s="55">
        <f t="shared" si="28"/>
        <v>18.121742379021914</v>
      </c>
    </row>
    <row r="262" spans="1:6" ht="13.8">
      <c r="A262" s="54" t="s">
        <v>48</v>
      </c>
      <c r="B262" s="55">
        <f>TABLES!N134</f>
        <v>12.357829644006197</v>
      </c>
      <c r="C262" s="55">
        <f t="shared" ref="C262:F262" si="29">B262</f>
        <v>12.357829644006197</v>
      </c>
      <c r="D262" s="55">
        <f t="shared" si="29"/>
        <v>12.357829644006197</v>
      </c>
      <c r="E262" s="55">
        <f t="shared" si="29"/>
        <v>12.357829644006197</v>
      </c>
      <c r="F262" s="55">
        <f t="shared" si="29"/>
        <v>12.357829644006197</v>
      </c>
    </row>
    <row r="283" spans="1:6" ht="13.8">
      <c r="A283" s="5" t="s">
        <v>28</v>
      </c>
    </row>
    <row r="284" spans="1:6" ht="13.8">
      <c r="B284" s="50">
        <v>2019</v>
      </c>
      <c r="C284" s="50">
        <v>2020</v>
      </c>
      <c r="D284" s="50">
        <v>2021</v>
      </c>
      <c r="E284" s="50">
        <v>2022</v>
      </c>
      <c r="F284" s="50">
        <v>2023</v>
      </c>
    </row>
    <row r="285" spans="1:6" ht="13.8">
      <c r="A285" s="51" t="s">
        <v>18</v>
      </c>
      <c r="B285" s="62">
        <f>TABLES!I143</f>
        <v>0.41201370457687725</v>
      </c>
      <c r="C285" s="62">
        <f>TABLES!J143</f>
        <v>0.68664814191609491</v>
      </c>
      <c r="D285" s="62">
        <f>TABLES!K143</f>
        <v>0.56572885345735269</v>
      </c>
      <c r="E285" s="62">
        <f>TABLES!L143</f>
        <v>0.66434205680716218</v>
      </c>
      <c r="F285" s="62">
        <f>TABLES!M143</f>
        <v>0.92850555636051224</v>
      </c>
    </row>
    <row r="286" spans="1:6" ht="13.8">
      <c r="A286" s="51" t="s">
        <v>16</v>
      </c>
      <c r="B286" s="62">
        <f>TABLES!I141</f>
        <v>1.8968527765345358</v>
      </c>
      <c r="C286" s="62">
        <f>TABLES!J141</f>
        <v>2.0464788812159944</v>
      </c>
      <c r="D286" s="62">
        <f>TABLES!K141</f>
        <v>1.7896081541857669</v>
      </c>
      <c r="E286" s="62">
        <f>TABLES!L141</f>
        <v>1.8716461019833379</v>
      </c>
      <c r="F286" s="62">
        <f>TABLES!M141</f>
        <v>1.8297308754024835</v>
      </c>
    </row>
    <row r="287" spans="1:6" ht="13.8">
      <c r="A287" s="51" t="s">
        <v>17</v>
      </c>
      <c r="B287" s="62">
        <f>TABLES!I142</f>
        <v>0.72406143404935419</v>
      </c>
      <c r="C287" s="62">
        <f>TABLES!J142</f>
        <v>0.83451463403715087</v>
      </c>
      <c r="D287" s="62">
        <f>TABLES!K142</f>
        <v>0.77182666694395485</v>
      </c>
      <c r="E287" s="62">
        <f>TABLES!L142</f>
        <v>0.82106952113219767</v>
      </c>
      <c r="F287" s="62">
        <f>TABLES!M142</f>
        <v>0.78579150272000087</v>
      </c>
    </row>
    <row r="288" spans="1:6" ht="13.8">
      <c r="A288" s="54" t="s">
        <v>46</v>
      </c>
      <c r="B288" s="62">
        <f>TABLES!N143</f>
        <v>0.65144766262359988</v>
      </c>
      <c r="C288" s="62">
        <f t="shared" ref="C288:F288" si="30">B288</f>
        <v>0.65144766262359988</v>
      </c>
      <c r="D288" s="62">
        <f t="shared" si="30"/>
        <v>0.65144766262359988</v>
      </c>
      <c r="E288" s="62">
        <f t="shared" si="30"/>
        <v>0.65144766262359988</v>
      </c>
      <c r="F288" s="62">
        <f t="shared" si="30"/>
        <v>0.65144766262359988</v>
      </c>
    </row>
    <row r="289" spans="1:6" ht="13.8">
      <c r="A289" s="54" t="s">
        <v>47</v>
      </c>
      <c r="B289" s="62">
        <f>TABLES!N141</f>
        <v>1.8868633578644236</v>
      </c>
      <c r="C289" s="62">
        <f t="shared" ref="C289:F289" si="31">B289</f>
        <v>1.8868633578644236</v>
      </c>
      <c r="D289" s="62">
        <f t="shared" si="31"/>
        <v>1.8868633578644236</v>
      </c>
      <c r="E289" s="62">
        <f t="shared" si="31"/>
        <v>1.8868633578644236</v>
      </c>
      <c r="F289" s="62">
        <f t="shared" si="31"/>
        <v>1.8868633578644236</v>
      </c>
    </row>
    <row r="290" spans="1:6" ht="13.8">
      <c r="A290" s="54" t="s">
        <v>48</v>
      </c>
      <c r="B290" s="62">
        <f>TABLES!N142</f>
        <v>0.78745275177653162</v>
      </c>
      <c r="C290" s="62">
        <f t="shared" ref="C290:F290" si="32">B290</f>
        <v>0.78745275177653162</v>
      </c>
      <c r="D290" s="62">
        <f t="shared" si="32"/>
        <v>0.78745275177653162</v>
      </c>
      <c r="E290" s="62">
        <f t="shared" si="32"/>
        <v>0.78745275177653162</v>
      </c>
      <c r="F290" s="62">
        <f t="shared" si="32"/>
        <v>0.78745275177653162</v>
      </c>
    </row>
    <row r="311" spans="1:6" ht="13.8">
      <c r="A311" s="5" t="s">
        <v>29</v>
      </c>
      <c r="B311" s="28"/>
    </row>
    <row r="312" spans="1:6" ht="13.8">
      <c r="B312" s="50">
        <v>2019</v>
      </c>
      <c r="C312" s="50">
        <v>2020</v>
      </c>
      <c r="D312" s="50">
        <v>2021</v>
      </c>
      <c r="E312" s="50">
        <v>2022</v>
      </c>
      <c r="F312" s="50">
        <v>2023</v>
      </c>
    </row>
    <row r="313" spans="1:6" ht="13.8">
      <c r="A313" s="51" t="s">
        <v>18</v>
      </c>
      <c r="B313" s="63">
        <f>TABLES!I150</f>
        <v>3</v>
      </c>
      <c r="C313" s="55">
        <f>TABLES!J150</f>
        <v>2</v>
      </c>
      <c r="D313" s="55">
        <f>TABLES!K150</f>
        <v>1</v>
      </c>
      <c r="E313" s="55">
        <f>TABLES!L150</f>
        <v>3</v>
      </c>
      <c r="F313" s="55">
        <f>TABLES!M150</f>
        <v>3</v>
      </c>
    </row>
    <row r="314" spans="1:6" ht="13.8">
      <c r="A314" s="51" t="s">
        <v>16</v>
      </c>
      <c r="B314" s="52">
        <f>TABLES!I148</f>
        <v>0.6428571428571429</v>
      </c>
      <c r="C314" s="52">
        <f>TABLES!J148</f>
        <v>0.95238095238095233</v>
      </c>
      <c r="D314" s="52">
        <f>TABLES!K148</f>
        <v>0.97619047619047616</v>
      </c>
      <c r="E314" s="52">
        <f>TABLES!L148</f>
        <v>1.2380952380952381</v>
      </c>
      <c r="F314" s="52">
        <f>TABLES!M148</f>
        <v>0.66666666666666663</v>
      </c>
    </row>
    <row r="315" spans="1:6" ht="13.8">
      <c r="A315" s="51" t="s">
        <v>17</v>
      </c>
      <c r="B315" s="52">
        <f>TABLES!I149</f>
        <v>1</v>
      </c>
      <c r="C315" s="52">
        <f>TABLES!J149</f>
        <v>2</v>
      </c>
      <c r="D315" s="52">
        <f>TABLES!K149</f>
        <v>1</v>
      </c>
      <c r="E315" s="52">
        <f>TABLES!L149</f>
        <v>2.5</v>
      </c>
      <c r="F315" s="52">
        <f>TABLES!M149</f>
        <v>1</v>
      </c>
    </row>
    <row r="316" spans="1:6" ht="13.8">
      <c r="A316" s="54" t="s">
        <v>46</v>
      </c>
      <c r="B316" s="52">
        <f>TABLES!N150</f>
        <v>2.4</v>
      </c>
      <c r="C316" s="52">
        <f t="shared" ref="C316:F316" si="33">B316</f>
        <v>2.4</v>
      </c>
      <c r="D316" s="52">
        <f t="shared" si="33"/>
        <v>2.4</v>
      </c>
      <c r="E316" s="52">
        <f t="shared" si="33"/>
        <v>2.4</v>
      </c>
      <c r="F316" s="52">
        <f t="shared" si="33"/>
        <v>2.4</v>
      </c>
    </row>
    <row r="317" spans="1:6" ht="13.8">
      <c r="A317" s="54" t="s">
        <v>47</v>
      </c>
      <c r="B317" s="52">
        <f>TABLES!N148</f>
        <v>0.89523809523809528</v>
      </c>
      <c r="C317" s="52">
        <f t="shared" ref="C317:F317" si="34">B317</f>
        <v>0.89523809523809528</v>
      </c>
      <c r="D317" s="52">
        <f t="shared" si="34"/>
        <v>0.89523809523809528</v>
      </c>
      <c r="E317" s="52">
        <f t="shared" si="34"/>
        <v>0.89523809523809528</v>
      </c>
      <c r="F317" s="52">
        <f t="shared" si="34"/>
        <v>0.89523809523809528</v>
      </c>
    </row>
    <row r="318" spans="1:6" ht="13.8">
      <c r="A318" s="54" t="s">
        <v>48</v>
      </c>
      <c r="B318" s="52">
        <f>TABLES!N149</f>
        <v>1.5</v>
      </c>
      <c r="C318" s="52">
        <f t="shared" ref="C318:F318" si="35">B318</f>
        <v>1.5</v>
      </c>
      <c r="D318" s="52">
        <f t="shared" si="35"/>
        <v>1.5</v>
      </c>
      <c r="E318" s="52">
        <f t="shared" si="35"/>
        <v>1.5</v>
      </c>
      <c r="F318" s="52">
        <f t="shared" si="35"/>
        <v>1.5</v>
      </c>
    </row>
    <row r="340" spans="1:6" ht="13.8">
      <c r="A340" s="5" t="s">
        <v>31</v>
      </c>
    </row>
    <row r="341" spans="1:6" ht="13.8">
      <c r="B341" s="50">
        <v>2019</v>
      </c>
      <c r="C341" s="50">
        <v>2020</v>
      </c>
      <c r="D341" s="50">
        <v>2021</v>
      </c>
      <c r="E341" s="50">
        <v>2022</v>
      </c>
      <c r="F341" s="50">
        <v>2023</v>
      </c>
    </row>
    <row r="342" spans="1:6" ht="13.8">
      <c r="A342" s="51" t="s">
        <v>18</v>
      </c>
      <c r="B342" s="55">
        <f>TABLES!I166</f>
        <v>412151.95511178009</v>
      </c>
      <c r="C342" s="55">
        <f>TABLES!J166</f>
        <v>432154.84267998621</v>
      </c>
      <c r="D342" s="55">
        <f>TABLES!K166</f>
        <v>442732.10422172642</v>
      </c>
      <c r="E342" s="55">
        <f>TABLES!L166</f>
        <v>483576.85988305986</v>
      </c>
      <c r="F342" s="55">
        <f>TABLES!M166</f>
        <v>683136.35504214058</v>
      </c>
    </row>
    <row r="343" spans="1:6" ht="13.8">
      <c r="A343" s="51" t="s">
        <v>16</v>
      </c>
      <c r="B343" s="55">
        <f>TABLES!I164</f>
        <v>374647.28147683648</v>
      </c>
      <c r="C343" s="55">
        <f>TABLES!J164</f>
        <v>388351.59842504561</v>
      </c>
      <c r="D343" s="55">
        <f>TABLES!K164</f>
        <v>392480.88109348924</v>
      </c>
      <c r="E343" s="55">
        <f>TABLES!L164</f>
        <v>413979.6288183743</v>
      </c>
      <c r="F343" s="55">
        <f>TABLES!M164</f>
        <v>462691.10441999132</v>
      </c>
    </row>
    <row r="344" spans="1:6" ht="13.8">
      <c r="A344" s="51" t="s">
        <v>17</v>
      </c>
      <c r="B344" s="52">
        <f>TABLES!I165</f>
        <v>446612.00347453752</v>
      </c>
      <c r="C344" s="52">
        <f>TABLES!J165</f>
        <v>482335.91018892126</v>
      </c>
      <c r="D344" s="52">
        <f>TABLES!K165</f>
        <v>510608.08766329888</v>
      </c>
      <c r="E344" s="52">
        <f>TABLES!L165</f>
        <v>516106.44997496734</v>
      </c>
      <c r="F344" s="52">
        <f>TABLES!M165</f>
        <v>576978.94108238828</v>
      </c>
    </row>
    <row r="345" spans="1:6" ht="13.8">
      <c r="A345" s="54" t="s">
        <v>46</v>
      </c>
      <c r="B345" s="52">
        <f>TABLES!N166</f>
        <v>490750.42338773859</v>
      </c>
      <c r="C345" s="52">
        <f t="shared" ref="C345:F345" si="36">B345</f>
        <v>490750.42338773859</v>
      </c>
      <c r="D345" s="52">
        <f t="shared" si="36"/>
        <v>490750.42338773859</v>
      </c>
      <c r="E345" s="52">
        <f t="shared" si="36"/>
        <v>490750.42338773859</v>
      </c>
      <c r="F345" s="52">
        <f t="shared" si="36"/>
        <v>490750.42338773859</v>
      </c>
    </row>
    <row r="346" spans="1:6" ht="13.8">
      <c r="A346" s="54" t="s">
        <v>47</v>
      </c>
      <c r="B346" s="55">
        <f>TABLES!N164</f>
        <v>406430.09884674742</v>
      </c>
      <c r="C346" s="52">
        <f t="shared" ref="C346:F346" si="37">B346</f>
        <v>406430.09884674742</v>
      </c>
      <c r="D346" s="52">
        <f t="shared" si="37"/>
        <v>406430.09884674742</v>
      </c>
      <c r="E346" s="52">
        <f t="shared" si="37"/>
        <v>406430.09884674742</v>
      </c>
      <c r="F346" s="52">
        <f t="shared" si="37"/>
        <v>406430.09884674742</v>
      </c>
    </row>
    <row r="347" spans="1:6" ht="13.8">
      <c r="A347" s="54" t="s">
        <v>48</v>
      </c>
      <c r="B347" s="52">
        <f>TABLES!N165</f>
        <v>506528.27847682266</v>
      </c>
      <c r="C347" s="52">
        <f t="shared" ref="C347:F347" si="38">B347</f>
        <v>506528.27847682266</v>
      </c>
      <c r="D347" s="52">
        <f t="shared" si="38"/>
        <v>506528.27847682266</v>
      </c>
      <c r="E347" s="52">
        <f t="shared" si="38"/>
        <v>506528.27847682266</v>
      </c>
      <c r="F347" s="52">
        <f t="shared" si="38"/>
        <v>506528.27847682266</v>
      </c>
    </row>
    <row r="369" spans="1:6" ht="13.8">
      <c r="A369" s="5" t="s">
        <v>32</v>
      </c>
    </row>
    <row r="370" spans="1:6" ht="13.8">
      <c r="B370" s="50">
        <v>2019</v>
      </c>
      <c r="C370" s="50">
        <v>2020</v>
      </c>
      <c r="D370" s="50">
        <v>2021</v>
      </c>
      <c r="E370" s="50">
        <v>2022</v>
      </c>
      <c r="F370" s="50">
        <v>2023</v>
      </c>
    </row>
    <row r="371" spans="1:6" ht="13.8">
      <c r="A371" s="51" t="s">
        <v>18</v>
      </c>
      <c r="B371" s="37">
        <f>TABLES!I175</f>
        <v>0.71939280996022081</v>
      </c>
      <c r="C371" s="37">
        <f>TABLES!J175</f>
        <v>0.72741760824242852</v>
      </c>
      <c r="D371" s="37">
        <f>TABLES!K175</f>
        <v>0.70166501357203104</v>
      </c>
      <c r="E371" s="37">
        <f>TABLES!L175</f>
        <v>0.7459799674737343</v>
      </c>
      <c r="F371" s="37">
        <f>TABLES!M175</f>
        <v>0.76976136258225314</v>
      </c>
    </row>
    <row r="372" spans="1:6" ht="13.8">
      <c r="A372" s="51" t="s">
        <v>16</v>
      </c>
      <c r="B372" s="37">
        <f>TABLES!I173</f>
        <v>0.82081746848165282</v>
      </c>
      <c r="C372" s="37">
        <f>TABLES!J173</f>
        <v>0.83171519690017437</v>
      </c>
      <c r="D372" s="37">
        <f>TABLES!K173</f>
        <v>0.81648344346553314</v>
      </c>
      <c r="E372" s="37">
        <f>TABLES!L173</f>
        <v>0.83939690536058986</v>
      </c>
      <c r="F372" s="37">
        <f>TABLES!M173</f>
        <v>0.8447132153638689</v>
      </c>
    </row>
    <row r="373" spans="1:6" ht="13.8">
      <c r="A373" s="51" t="s">
        <v>17</v>
      </c>
      <c r="B373" s="37">
        <f>TABLES!I174</f>
        <v>0.75973334546137328</v>
      </c>
      <c r="C373" s="37">
        <f>TABLES!J174</f>
        <v>0.78193542846674902</v>
      </c>
      <c r="D373" s="37">
        <f>TABLES!K174</f>
        <v>0.78024744272468993</v>
      </c>
      <c r="E373" s="37">
        <f>TABLES!L174</f>
        <v>0.79051488972086215</v>
      </c>
      <c r="F373" s="37">
        <f>TABLES!M174</f>
        <v>0.76722815388635568</v>
      </c>
    </row>
    <row r="374" spans="1:6" ht="13.8">
      <c r="A374" s="54" t="s">
        <v>46</v>
      </c>
      <c r="B374" s="37">
        <f>TABLES!N175</f>
        <v>0.73284335236613352</v>
      </c>
      <c r="C374" s="25">
        <f t="shared" ref="C374:F374" si="39">B374</f>
        <v>0.73284335236613352</v>
      </c>
      <c r="D374" s="25">
        <f t="shared" si="39"/>
        <v>0.73284335236613352</v>
      </c>
      <c r="E374" s="25">
        <f t="shared" si="39"/>
        <v>0.73284335236613352</v>
      </c>
      <c r="F374" s="25">
        <f t="shared" si="39"/>
        <v>0.73284335236613352</v>
      </c>
    </row>
    <row r="375" spans="1:6" ht="13.8">
      <c r="A375" s="54" t="s">
        <v>47</v>
      </c>
      <c r="B375" s="37">
        <f>TABLES!N173</f>
        <v>0.83062524591436371</v>
      </c>
      <c r="C375" s="25">
        <f t="shared" ref="C375:F375" si="40">B375</f>
        <v>0.83062524591436371</v>
      </c>
      <c r="D375" s="25">
        <f t="shared" si="40"/>
        <v>0.83062524591436371</v>
      </c>
      <c r="E375" s="25">
        <f t="shared" si="40"/>
        <v>0.83062524591436371</v>
      </c>
      <c r="F375" s="25">
        <f t="shared" si="40"/>
        <v>0.83062524591436371</v>
      </c>
    </row>
    <row r="376" spans="1:6" ht="13.8">
      <c r="A376" s="54" t="s">
        <v>48</v>
      </c>
      <c r="B376" s="37">
        <f>TABLES!N174</f>
        <v>0.77593185205200599</v>
      </c>
      <c r="C376" s="25">
        <f t="shared" ref="C376:F376" si="41">B376</f>
        <v>0.77593185205200599</v>
      </c>
      <c r="D376" s="25">
        <f t="shared" si="41"/>
        <v>0.77593185205200599</v>
      </c>
      <c r="E376" s="25">
        <f t="shared" si="41"/>
        <v>0.77593185205200599</v>
      </c>
      <c r="F376" s="25">
        <f t="shared" si="41"/>
        <v>0.77593185205200599</v>
      </c>
    </row>
    <row r="399" spans="1:3" ht="13.8">
      <c r="A399" s="5" t="s">
        <v>33</v>
      </c>
      <c r="B399" s="28"/>
      <c r="C399" s="28"/>
    </row>
    <row r="401" spans="1:6" ht="13.8">
      <c r="B401" s="50">
        <v>2019</v>
      </c>
      <c r="C401" s="50">
        <v>2020</v>
      </c>
      <c r="D401" s="50">
        <v>2021</v>
      </c>
      <c r="E401" s="50">
        <v>2022</v>
      </c>
      <c r="F401" s="50">
        <v>2023</v>
      </c>
    </row>
    <row r="402" spans="1:6" ht="13.8">
      <c r="A402" s="4" t="s">
        <v>18</v>
      </c>
      <c r="B402" s="21">
        <f>TABLES!I183</f>
        <v>3.21</v>
      </c>
      <c r="C402" s="21">
        <f>TABLES!J183</f>
        <v>3.35</v>
      </c>
      <c r="D402" s="21">
        <f>TABLES!K183</f>
        <v>2.6300000000000003</v>
      </c>
      <c r="E402" s="21">
        <f>TABLES!L183</f>
        <v>2.38</v>
      </c>
      <c r="F402" s="21">
        <f>TABLES!M183</f>
        <v>2.83</v>
      </c>
    </row>
    <row r="403" spans="1:6" ht="13.8">
      <c r="A403" s="4" t="s">
        <v>16</v>
      </c>
      <c r="B403" s="21">
        <f>TABLES!I181</f>
        <v>4.8516666666666683</v>
      </c>
      <c r="C403" s="21">
        <f>TABLES!J181</f>
        <v>5.0321126760563386</v>
      </c>
      <c r="D403" s="21">
        <f>TABLES!K181</f>
        <v>3.8517142857142868</v>
      </c>
      <c r="E403" s="21">
        <f>TABLES!L181</f>
        <v>3.4295714285714283</v>
      </c>
      <c r="F403" s="21">
        <f>TABLES!M181</f>
        <v>4.0613432835820902</v>
      </c>
    </row>
    <row r="404" spans="1:6" ht="13.8">
      <c r="A404" s="4" t="s">
        <v>17</v>
      </c>
      <c r="B404" s="21">
        <f>TABLES!I182</f>
        <v>3.7246666666666663</v>
      </c>
      <c r="C404" s="21">
        <f>TABLES!J182</f>
        <v>3.5490000000000004</v>
      </c>
      <c r="D404" s="21">
        <f>TABLES!K182</f>
        <v>2.7542499999999999</v>
      </c>
      <c r="E404" s="21">
        <f>TABLES!L182</f>
        <v>2.4492500000000001</v>
      </c>
      <c r="F404" s="21">
        <f>TABLES!M182</f>
        <v>2.9143999999999997</v>
      </c>
    </row>
    <row r="405" spans="1:6" ht="13.8">
      <c r="A405" s="54" t="s">
        <v>46</v>
      </c>
      <c r="B405" s="21">
        <f>TABLES!N183</f>
        <v>2.88</v>
      </c>
      <c r="C405" s="21">
        <f t="shared" ref="C405:F405" si="42">B405</f>
        <v>2.88</v>
      </c>
      <c r="D405" s="21">
        <f t="shared" si="42"/>
        <v>2.88</v>
      </c>
      <c r="E405" s="21">
        <f t="shared" si="42"/>
        <v>2.88</v>
      </c>
      <c r="F405" s="21">
        <f t="shared" si="42"/>
        <v>2.88</v>
      </c>
    </row>
    <row r="406" spans="1:6" ht="13.8">
      <c r="A406" s="54" t="s">
        <v>47</v>
      </c>
      <c r="B406" s="21">
        <f>TABLES!N181</f>
        <v>4.245281668118162</v>
      </c>
      <c r="C406" s="21">
        <f t="shared" ref="C406:F406" si="43">B406</f>
        <v>4.245281668118162</v>
      </c>
      <c r="D406" s="21">
        <f t="shared" si="43"/>
        <v>4.245281668118162</v>
      </c>
      <c r="E406" s="21">
        <f t="shared" si="43"/>
        <v>4.245281668118162</v>
      </c>
      <c r="F406" s="21">
        <f t="shared" si="43"/>
        <v>4.245281668118162</v>
      </c>
    </row>
    <row r="407" spans="1:6" ht="13.8">
      <c r="A407" s="54" t="s">
        <v>48</v>
      </c>
      <c r="B407" s="21">
        <f>TABLES!N182</f>
        <v>3.078313333333333</v>
      </c>
      <c r="C407" s="21">
        <f t="shared" ref="C407:F407" si="44">B407</f>
        <v>3.078313333333333</v>
      </c>
      <c r="D407" s="21">
        <f t="shared" si="44"/>
        <v>3.078313333333333</v>
      </c>
      <c r="E407" s="21">
        <f t="shared" si="44"/>
        <v>3.078313333333333</v>
      </c>
      <c r="F407" s="21">
        <f t="shared" si="44"/>
        <v>3.078313333333333</v>
      </c>
    </row>
    <row r="426" spans="1:6" ht="13.8">
      <c r="A426" s="5" t="s">
        <v>36</v>
      </c>
    </row>
    <row r="427" spans="1:6" ht="13.8">
      <c r="B427" s="50">
        <v>2019</v>
      </c>
      <c r="C427" s="50">
        <v>2020</v>
      </c>
      <c r="D427" s="50">
        <v>2021</v>
      </c>
      <c r="E427" s="50">
        <v>2022</v>
      </c>
      <c r="F427" s="50">
        <v>2023</v>
      </c>
    </row>
    <row r="428" spans="1:6" ht="13.8">
      <c r="A428" s="51" t="s">
        <v>18</v>
      </c>
      <c r="B428" s="25">
        <f>TABLES!I195</f>
        <v>3.1142731745634998E-2</v>
      </c>
      <c r="C428" s="25">
        <f>TABLES!J195</f>
        <v>2.9498823623312548E-2</v>
      </c>
      <c r="D428" s="25">
        <f>TABLES!K195</f>
        <v>2.9620448792897228E-2</v>
      </c>
      <c r="E428" s="25">
        <f>TABLES!L195</f>
        <v>3.134733526286225E-2</v>
      </c>
      <c r="F428" s="25">
        <f>TABLES!M195</f>
        <v>3.4123224090235556E-2</v>
      </c>
    </row>
    <row r="429" spans="1:6" ht="13.8">
      <c r="A429" s="51" t="s">
        <v>16</v>
      </c>
      <c r="B429" s="25">
        <f>TABLES!I193</f>
        <v>4.7382288051666437E-2</v>
      </c>
      <c r="C429" s="25">
        <f>TABLES!J193</f>
        <v>4.3518851000375856E-2</v>
      </c>
      <c r="D429" s="25">
        <f>TABLES!K193</f>
        <v>3.3890694235313559E-2</v>
      </c>
      <c r="E429" s="25">
        <f>TABLES!L193</f>
        <v>3.5799515088386941E-2</v>
      </c>
      <c r="F429" s="25">
        <f>TABLES!M193</f>
        <v>6.1319824363234382E-2</v>
      </c>
    </row>
    <row r="430" spans="1:6" ht="13.8">
      <c r="A430" s="51" t="s">
        <v>17</v>
      </c>
      <c r="B430" s="25">
        <f>TABLES!I194</f>
        <v>3.5025615622962622E-2</v>
      </c>
      <c r="C430" s="25">
        <f>TABLES!J194</f>
        <v>3.0866536892569241E-2</v>
      </c>
      <c r="D430" s="25">
        <f>TABLES!K194</f>
        <v>2.9651561219381839E-2</v>
      </c>
      <c r="E430" s="25">
        <f>TABLES!L194</f>
        <v>3.0168262004531109E-2</v>
      </c>
      <c r="F430" s="25">
        <f>TABLES!M194</f>
        <v>3.8374752730835439E-2</v>
      </c>
    </row>
    <row r="431" spans="1:6" ht="13.8">
      <c r="A431" s="54" t="s">
        <v>46</v>
      </c>
      <c r="B431" s="25">
        <f>TABLES!N195</f>
        <v>3.1146512702988516E-2</v>
      </c>
      <c r="C431" s="25">
        <f t="shared" ref="C431:F431" si="45">B431</f>
        <v>3.1146512702988516E-2</v>
      </c>
      <c r="D431" s="25">
        <f t="shared" si="45"/>
        <v>3.1146512702988516E-2</v>
      </c>
      <c r="E431" s="25">
        <f t="shared" si="45"/>
        <v>3.1146512702988516E-2</v>
      </c>
      <c r="F431" s="25">
        <f t="shared" si="45"/>
        <v>3.1146512702988516E-2</v>
      </c>
    </row>
    <row r="432" spans="1:6" ht="13.8">
      <c r="A432" s="54" t="s">
        <v>47</v>
      </c>
      <c r="B432" s="25">
        <f>TABLES!N193</f>
        <v>4.4382234547795434E-2</v>
      </c>
      <c r="C432" s="25">
        <f t="shared" ref="C432:F432" si="46">B432</f>
        <v>4.4382234547795434E-2</v>
      </c>
      <c r="D432" s="25">
        <f t="shared" si="46"/>
        <v>4.4382234547795434E-2</v>
      </c>
      <c r="E432" s="25">
        <f t="shared" si="46"/>
        <v>4.4382234547795434E-2</v>
      </c>
      <c r="F432" s="25">
        <f t="shared" si="46"/>
        <v>4.4382234547795434E-2</v>
      </c>
    </row>
    <row r="433" spans="1:6" ht="13.8">
      <c r="A433" s="54" t="s">
        <v>48</v>
      </c>
      <c r="B433" s="25">
        <f>TABLES!N194</f>
        <v>3.2817345694056047E-2</v>
      </c>
      <c r="C433" s="25">
        <f t="shared" ref="C433:F433" si="47">B433</f>
        <v>3.2817345694056047E-2</v>
      </c>
      <c r="D433" s="25">
        <f t="shared" si="47"/>
        <v>3.2817345694056047E-2</v>
      </c>
      <c r="E433" s="25">
        <f t="shared" si="47"/>
        <v>3.2817345694056047E-2</v>
      </c>
      <c r="F433" s="25">
        <f t="shared" si="47"/>
        <v>3.2817345694056047E-2</v>
      </c>
    </row>
    <row r="447" spans="1:6" ht="13.8">
      <c r="A447" s="5" t="s">
        <v>49</v>
      </c>
    </row>
    <row r="449" spans="1:10" ht="13.8">
      <c r="A449" s="4" t="s">
        <v>50</v>
      </c>
      <c r="C449" s="4" t="s">
        <v>51</v>
      </c>
      <c r="E449" s="4" t="s">
        <v>52</v>
      </c>
    </row>
    <row r="450" spans="1:10" ht="13.8">
      <c r="A450" s="64">
        <v>0</v>
      </c>
      <c r="B450" s="65" t="s">
        <v>53</v>
      </c>
      <c r="C450" s="25">
        <f>C470</f>
        <v>8.8888888888888892E-2</v>
      </c>
      <c r="D450" s="65" t="s">
        <v>53</v>
      </c>
      <c r="E450" s="25">
        <f>D470</f>
        <v>5.8195926285160043E-2</v>
      </c>
    </row>
    <row r="451" spans="1:10" ht="27.6">
      <c r="A451" s="64">
        <v>1</v>
      </c>
      <c r="B451" s="65" t="s">
        <v>54</v>
      </c>
      <c r="C451" s="25">
        <f t="shared" ref="C451:C452" si="48">C468</f>
        <v>0.13015873015873017</v>
      </c>
      <c r="D451" s="65" t="s">
        <v>54</v>
      </c>
      <c r="E451" s="25">
        <f t="shared" ref="E451:E452" si="49">D468</f>
        <v>0.1483996120271581</v>
      </c>
    </row>
    <row r="452" spans="1:10" ht="13.8">
      <c r="A452" s="64">
        <v>3</v>
      </c>
      <c r="B452" s="65" t="s">
        <v>55</v>
      </c>
      <c r="C452" s="25">
        <f t="shared" si="48"/>
        <v>0.14285714285714285</v>
      </c>
      <c r="D452" s="65" t="s">
        <v>55</v>
      </c>
      <c r="E452" s="25">
        <f t="shared" si="49"/>
        <v>0.12609117361784677</v>
      </c>
    </row>
    <row r="453" spans="1:10" ht="13.8">
      <c r="A453" s="64">
        <v>4</v>
      </c>
      <c r="B453" s="65" t="s">
        <v>56</v>
      </c>
      <c r="C453" s="25">
        <f>C467</f>
        <v>8.2539682539682538E-2</v>
      </c>
      <c r="D453" s="65" t="s">
        <v>56</v>
      </c>
      <c r="E453" s="25">
        <f>D467</f>
        <v>4.1707080504364696E-2</v>
      </c>
    </row>
    <row r="454" spans="1:10" ht="27.6">
      <c r="A454" s="64">
        <v>5</v>
      </c>
      <c r="B454" s="65" t="s">
        <v>57</v>
      </c>
      <c r="C454" s="25">
        <f>C464</f>
        <v>0.18888888888888888</v>
      </c>
      <c r="D454" s="65" t="s">
        <v>57</v>
      </c>
      <c r="E454" s="25">
        <f>D464</f>
        <v>0.22696411251212417</v>
      </c>
    </row>
    <row r="455" spans="1:10" ht="13.8">
      <c r="A455" s="64">
        <v>6</v>
      </c>
      <c r="B455" s="65" t="s">
        <v>58</v>
      </c>
      <c r="C455" s="25">
        <f>C463</f>
        <v>5.7142857142857141E-2</v>
      </c>
      <c r="D455" s="65" t="s">
        <v>58</v>
      </c>
      <c r="E455" s="25">
        <f>D463</f>
        <v>9.3113482056256067E-2</v>
      </c>
    </row>
    <row r="456" spans="1:10" ht="27.6">
      <c r="A456" s="64">
        <v>7</v>
      </c>
      <c r="B456" s="65" t="s">
        <v>59</v>
      </c>
      <c r="C456" s="25">
        <f>C462</f>
        <v>4.7619047619047623E-3</v>
      </c>
      <c r="D456" s="65" t="s">
        <v>59</v>
      </c>
      <c r="E456" s="25">
        <f>D462</f>
        <v>6.7895247332686723E-3</v>
      </c>
    </row>
    <row r="457" spans="1:10" ht="13.8">
      <c r="A457" s="64">
        <v>8</v>
      </c>
      <c r="B457" s="65" t="s">
        <v>60</v>
      </c>
      <c r="C457" s="25">
        <f>C466</f>
        <v>0.1253968253968254</v>
      </c>
      <c r="D457" s="65" t="s">
        <v>60</v>
      </c>
      <c r="E457" s="25">
        <f>D466</f>
        <v>9.0203685741998066E-2</v>
      </c>
    </row>
    <row r="458" spans="1:10" ht="27.6">
      <c r="A458" s="64">
        <v>9</v>
      </c>
      <c r="B458" s="65" t="s">
        <v>61</v>
      </c>
      <c r="C458" s="25">
        <f>C465</f>
        <v>0.17936507936507937</v>
      </c>
      <c r="D458" s="65" t="s">
        <v>61</v>
      </c>
      <c r="E458" s="25">
        <f>D465</f>
        <v>0.20853540252182348</v>
      </c>
    </row>
    <row r="462" spans="1:10" ht="27.6">
      <c r="B462" s="66" t="s">
        <v>59</v>
      </c>
      <c r="C462" s="67">
        <f>'Total SAIFI SAIDI 2023'!F332</f>
        <v>4.7619047619047623E-3</v>
      </c>
      <c r="D462" s="67">
        <f>'Total SAIFI SAIDI 2023'!G332</f>
        <v>6.7895247332686723E-3</v>
      </c>
    </row>
    <row r="463" spans="1:10" ht="13.8">
      <c r="B463" s="66" t="s">
        <v>58</v>
      </c>
      <c r="C463" s="67">
        <f>'Total SAIFI SAIDI 2023'!F333</f>
        <v>5.7142857142857141E-2</v>
      </c>
      <c r="D463" s="67">
        <f>'Total SAIFI SAIDI 2023'!G333</f>
        <v>9.3113482056256067E-2</v>
      </c>
    </row>
    <row r="464" spans="1:10" ht="27.6">
      <c r="A464" s="7"/>
      <c r="B464" s="66" t="s">
        <v>57</v>
      </c>
      <c r="C464" s="67">
        <f>'Total SAIFI SAIDI 2023'!F334</f>
        <v>0.18888888888888888</v>
      </c>
      <c r="D464" s="67">
        <f>'Total SAIFI SAIDI 2023'!G334</f>
        <v>0.22696411251212417</v>
      </c>
      <c r="H464" s="7"/>
      <c r="J464" s="68"/>
    </row>
    <row r="465" spans="1:10" ht="27.6">
      <c r="A465" s="7"/>
      <c r="B465" s="66" t="s">
        <v>61</v>
      </c>
      <c r="C465" s="67">
        <f>'Total SAIFI SAIDI 2023'!F335</f>
        <v>0.17936507936507937</v>
      </c>
      <c r="D465" s="67">
        <f>'Total SAIFI SAIDI 2023'!G335</f>
        <v>0.20853540252182348</v>
      </c>
      <c r="H465" s="7"/>
      <c r="J465" s="68"/>
    </row>
    <row r="466" spans="1:10" ht="13.8">
      <c r="A466" s="7"/>
      <c r="B466" s="66" t="s">
        <v>60</v>
      </c>
      <c r="C466" s="67">
        <f>'Total SAIFI SAIDI 2023'!F336</f>
        <v>0.1253968253968254</v>
      </c>
      <c r="D466" s="67">
        <f>'Total SAIFI SAIDI 2023'!G336</f>
        <v>9.0203685741998066E-2</v>
      </c>
      <c r="H466" s="7"/>
      <c r="J466" s="68"/>
    </row>
    <row r="467" spans="1:10" ht="13.8">
      <c r="A467" s="7"/>
      <c r="B467" s="66" t="s">
        <v>56</v>
      </c>
      <c r="C467" s="67">
        <f>'Total SAIFI SAIDI 2023'!F337</f>
        <v>8.2539682539682538E-2</v>
      </c>
      <c r="D467" s="67">
        <f>'Total SAIFI SAIDI 2023'!G337</f>
        <v>4.1707080504364696E-2</v>
      </c>
      <c r="H467" s="7"/>
      <c r="J467" s="68"/>
    </row>
    <row r="468" spans="1:10" ht="27.6">
      <c r="A468" s="7"/>
      <c r="B468" s="66" t="s">
        <v>54</v>
      </c>
      <c r="C468" s="67">
        <f>'Total SAIFI SAIDI 2023'!F338</f>
        <v>0.13015873015873017</v>
      </c>
      <c r="D468" s="67">
        <f>'Total SAIFI SAIDI 2023'!G338</f>
        <v>0.1483996120271581</v>
      </c>
      <c r="H468" s="7"/>
      <c r="J468" s="68"/>
    </row>
    <row r="469" spans="1:10" ht="13.8">
      <c r="A469" s="7"/>
      <c r="B469" s="66" t="s">
        <v>55</v>
      </c>
      <c r="C469" s="67">
        <f>'Total SAIFI SAIDI 2023'!F339</f>
        <v>0.14285714285714285</v>
      </c>
      <c r="D469" s="67">
        <f>'Total SAIFI SAIDI 2023'!G339</f>
        <v>0.12609117361784677</v>
      </c>
      <c r="H469" s="7"/>
      <c r="J469" s="68"/>
    </row>
    <row r="470" spans="1:10" ht="13.8">
      <c r="A470" s="7"/>
      <c r="B470" s="66" t="s">
        <v>53</v>
      </c>
      <c r="C470" s="67">
        <f>'Total SAIFI SAIDI 2023'!F340</f>
        <v>8.8888888888888892E-2</v>
      </c>
      <c r="D470" s="67">
        <f>'Total SAIFI SAIDI 2023'!G340</f>
        <v>5.8195926285160043E-2</v>
      </c>
      <c r="H470" s="7"/>
      <c r="J470" s="68"/>
    </row>
    <row r="471" spans="1:10" ht="13.8">
      <c r="A471" s="7"/>
      <c r="C471" s="7"/>
      <c r="H471" s="7"/>
      <c r="J471" s="68"/>
    </row>
    <row r="472" spans="1:10" ht="13.8">
      <c r="A472" s="7"/>
      <c r="C472" s="7"/>
      <c r="H472" s="7"/>
      <c r="J472" s="68"/>
    </row>
    <row r="473" spans="1:10" ht="13.8">
      <c r="A473" s="69" t="s">
        <v>62</v>
      </c>
      <c r="C473" s="7"/>
    </row>
    <row r="474" spans="1:10" ht="27.6">
      <c r="A474" s="7"/>
      <c r="B474" s="66" t="s">
        <v>59</v>
      </c>
      <c r="C474" s="70">
        <f>'Total SAIFI SAIDI 2023'!L2</f>
        <v>2.8704611710201372E-3</v>
      </c>
      <c r="D474" s="70">
        <f>'Total SAIFI SAIDI 2023'!M2</f>
        <v>3.1123123296150053E-3</v>
      </c>
    </row>
    <row r="475" spans="1:10" ht="13.8">
      <c r="A475" s="7"/>
      <c r="B475" s="66" t="s">
        <v>58</v>
      </c>
      <c r="C475" s="70">
        <f>'Total SAIFI SAIDI 2023'!L3</f>
        <v>0.16887119738183051</v>
      </c>
      <c r="D475" s="70">
        <f>'Total SAIFI SAIDI 2023'!M3</f>
        <v>0.15440608325725425</v>
      </c>
    </row>
    <row r="476" spans="1:10" ht="27.6">
      <c r="A476" s="7"/>
      <c r="B476" s="66" t="s">
        <v>57</v>
      </c>
      <c r="C476" s="70">
        <f>'Total SAIFI SAIDI 2023'!L4</f>
        <v>0.24943432378054628</v>
      </c>
      <c r="D476" s="70">
        <f>'Total SAIFI SAIDI 2023'!M4</f>
        <v>0.2591806729393013</v>
      </c>
    </row>
    <row r="477" spans="1:10" ht="27.6">
      <c r="A477" s="7"/>
      <c r="B477" s="66" t="s">
        <v>61</v>
      </c>
      <c r="C477" s="70">
        <f>'Total SAIFI SAIDI 2023'!L5</f>
        <v>0.16709925231000985</v>
      </c>
      <c r="D477" s="70">
        <f>'Total SAIFI SAIDI 2023'!M5</f>
        <v>0.16372516817172386</v>
      </c>
    </row>
    <row r="478" spans="1:10" ht="13.8">
      <c r="A478" s="7"/>
      <c r="B478" s="66" t="s">
        <v>60</v>
      </c>
      <c r="C478" s="70">
        <f>'Total SAIFI SAIDI 2023'!L6</f>
        <v>1.8951484757675687E-2</v>
      </c>
      <c r="D478" s="70">
        <f>'Total SAIFI SAIDI 2023'!M6</f>
        <v>9.5084641654450842E-3</v>
      </c>
    </row>
    <row r="479" spans="1:10" ht="13.8">
      <c r="A479" s="7"/>
      <c r="B479" s="66" t="s">
        <v>56</v>
      </c>
      <c r="C479" s="70">
        <f>'Total SAIFI SAIDI 2023'!L7</f>
        <v>4.7932133880429689E-2</v>
      </c>
      <c r="D479" s="70">
        <f>'Total SAIFI SAIDI 2023'!M7</f>
        <v>3.1854730438258413E-2</v>
      </c>
    </row>
    <row r="480" spans="1:10" ht="27.6">
      <c r="A480" s="7"/>
      <c r="B480" s="66" t="s">
        <v>54</v>
      </c>
      <c r="C480" s="70">
        <f>'Total SAIFI SAIDI 2023'!L8</f>
        <v>0.17877943541005142</v>
      </c>
      <c r="D480" s="70">
        <f>'Total SAIFI SAIDI 2023'!M8</f>
        <v>0.24084049866472682</v>
      </c>
    </row>
    <row r="481" spans="1:11" ht="13.8">
      <c r="A481" s="7"/>
      <c r="B481" s="66" t="s">
        <v>55</v>
      </c>
      <c r="C481" s="70">
        <f>'Total SAIFI SAIDI 2023'!L9</f>
        <v>8.5321523310217154E-2</v>
      </c>
      <c r="D481" s="70">
        <f>'Total SAIFI SAIDI 2023'!M9</f>
        <v>0.10145208687178825</v>
      </c>
    </row>
    <row r="482" spans="1:11" ht="13.8">
      <c r="A482" s="7"/>
      <c r="B482" s="66" t="s">
        <v>53</v>
      </c>
      <c r="C482" s="70">
        <f>'Total SAIFI SAIDI 2023'!L10</f>
        <v>8.0740187998219137E-2</v>
      </c>
      <c r="D482" s="70">
        <f>'Total SAIFI SAIDI 2023'!M10</f>
        <v>3.5919983161886909E-2</v>
      </c>
    </row>
    <row r="483" spans="1:11" ht="13.8">
      <c r="A483" s="7"/>
      <c r="C483" s="7"/>
    </row>
    <row r="484" spans="1:11" ht="13.8">
      <c r="A484" s="7"/>
      <c r="C484" s="4" t="s">
        <v>51</v>
      </c>
      <c r="E484" s="4" t="s">
        <v>52</v>
      </c>
    </row>
    <row r="485" spans="1:11" ht="13.8">
      <c r="A485" s="64">
        <v>0</v>
      </c>
      <c r="B485" s="66" t="s">
        <v>53</v>
      </c>
      <c r="C485" s="67">
        <f>C482</f>
        <v>8.0740187998219137E-2</v>
      </c>
      <c r="D485" s="66" t="s">
        <v>53</v>
      </c>
      <c r="E485" s="67">
        <f>D482</f>
        <v>3.5919983161886909E-2</v>
      </c>
    </row>
    <row r="486" spans="1:11" ht="27.6">
      <c r="A486" s="64">
        <v>1</v>
      </c>
      <c r="B486" s="66" t="s">
        <v>54</v>
      </c>
      <c r="C486" s="67">
        <f t="shared" ref="C486:C487" si="50">C480</f>
        <v>0.17877943541005142</v>
      </c>
      <c r="D486" s="66" t="s">
        <v>54</v>
      </c>
      <c r="E486" s="67">
        <f t="shared" ref="E486:E487" si="51">D480</f>
        <v>0.24084049866472682</v>
      </c>
    </row>
    <row r="487" spans="1:11" ht="13.8">
      <c r="A487" s="64">
        <v>3</v>
      </c>
      <c r="B487" s="66" t="s">
        <v>55</v>
      </c>
      <c r="C487" s="67">
        <f t="shared" si="50"/>
        <v>8.5321523310217154E-2</v>
      </c>
      <c r="D487" s="66" t="s">
        <v>55</v>
      </c>
      <c r="E487" s="67">
        <f t="shared" si="51"/>
        <v>0.10145208687178825</v>
      </c>
      <c r="H487" s="7"/>
      <c r="I487" s="13"/>
      <c r="J487" s="7"/>
      <c r="K487" s="13"/>
    </row>
    <row r="488" spans="1:11" ht="13.8">
      <c r="A488" s="64">
        <v>4</v>
      </c>
      <c r="B488" s="66" t="s">
        <v>56</v>
      </c>
      <c r="C488" s="67">
        <f>C479</f>
        <v>4.7932133880429689E-2</v>
      </c>
      <c r="D488" s="66" t="s">
        <v>56</v>
      </c>
      <c r="E488" s="67">
        <f>D479</f>
        <v>3.1854730438258413E-2</v>
      </c>
      <c r="H488" s="7"/>
      <c r="I488" s="13"/>
      <c r="J488" s="7"/>
      <c r="K488" s="13"/>
    </row>
    <row r="489" spans="1:11" ht="27.6">
      <c r="A489" s="64">
        <v>5</v>
      </c>
      <c r="B489" s="66" t="s">
        <v>57</v>
      </c>
      <c r="C489" s="67">
        <f>C476</f>
        <v>0.24943432378054628</v>
      </c>
      <c r="D489" s="66" t="s">
        <v>57</v>
      </c>
      <c r="E489" s="67">
        <f>D476</f>
        <v>0.2591806729393013</v>
      </c>
      <c r="H489" s="7"/>
      <c r="I489" s="62"/>
      <c r="J489" s="7"/>
      <c r="K489" s="62"/>
    </row>
    <row r="490" spans="1:11" ht="13.8">
      <c r="A490" s="64">
        <v>6</v>
      </c>
      <c r="B490" s="66" t="s">
        <v>58</v>
      </c>
      <c r="C490" s="67">
        <f>C475</f>
        <v>0.16887119738183051</v>
      </c>
      <c r="D490" s="66" t="s">
        <v>58</v>
      </c>
      <c r="E490" s="67">
        <f>D475</f>
        <v>0.15440608325725425</v>
      </c>
      <c r="H490" s="7"/>
      <c r="I490" s="13"/>
      <c r="J490" s="7"/>
      <c r="K490" s="13"/>
    </row>
    <row r="491" spans="1:11" ht="27.6">
      <c r="A491" s="64">
        <v>7</v>
      </c>
      <c r="B491" s="66" t="s">
        <v>59</v>
      </c>
      <c r="C491" s="67">
        <f>C474</f>
        <v>2.8704611710201372E-3</v>
      </c>
      <c r="D491" s="66" t="s">
        <v>59</v>
      </c>
      <c r="E491" s="67">
        <f>D474</f>
        <v>3.1123123296150053E-3</v>
      </c>
      <c r="H491" s="7"/>
      <c r="I491" s="13"/>
      <c r="J491" s="7"/>
      <c r="K491" s="13"/>
    </row>
    <row r="492" spans="1:11" ht="13.8">
      <c r="A492" s="64">
        <v>8</v>
      </c>
      <c r="B492" s="66" t="s">
        <v>60</v>
      </c>
      <c r="C492" s="67">
        <f>C478</f>
        <v>1.8951484757675687E-2</v>
      </c>
      <c r="D492" s="66" t="s">
        <v>60</v>
      </c>
      <c r="E492" s="67">
        <f>D478</f>
        <v>9.5084641654450842E-3</v>
      </c>
      <c r="H492" s="7"/>
      <c r="I492" s="13"/>
      <c r="J492" s="7"/>
      <c r="K492" s="13"/>
    </row>
    <row r="493" spans="1:11" ht="27.6">
      <c r="A493" s="64">
        <v>9</v>
      </c>
      <c r="B493" s="66" t="s">
        <v>61</v>
      </c>
      <c r="C493" s="67">
        <f>C477</f>
        <v>0.16709925231000985</v>
      </c>
      <c r="D493" s="66" t="s">
        <v>61</v>
      </c>
      <c r="E493" s="67">
        <f>D477</f>
        <v>0.16372516817172386</v>
      </c>
      <c r="H493" s="7"/>
      <c r="I493" s="13"/>
      <c r="J493" s="7"/>
      <c r="K493" s="13"/>
    </row>
    <row r="494" spans="1:11" ht="13.8">
      <c r="A494" s="7"/>
      <c r="C494" s="7"/>
      <c r="H494" s="7"/>
      <c r="I494" s="13"/>
      <c r="J494" s="7"/>
      <c r="K494" s="13"/>
    </row>
    <row r="495" spans="1:11" ht="13.8">
      <c r="A495" s="7"/>
      <c r="C495" s="7"/>
      <c r="H495" s="7"/>
      <c r="I495" s="13"/>
      <c r="J495" s="7"/>
      <c r="K495" s="13"/>
    </row>
    <row r="496" spans="1:11" ht="13.8">
      <c r="A496" s="69" t="s">
        <v>63</v>
      </c>
      <c r="C496" s="7"/>
      <c r="H496" s="7"/>
      <c r="I496" s="13"/>
      <c r="J496" s="7"/>
      <c r="K496" s="13"/>
    </row>
    <row r="497" spans="1:5" ht="13.8">
      <c r="A497" s="7"/>
      <c r="B497" s="7" t="s">
        <v>59</v>
      </c>
      <c r="C497" s="25">
        <f>'Total SAIFI SAIDI 2023'!Q14</f>
        <v>5.5418087589765089E-3</v>
      </c>
      <c r="D497" s="25">
        <f>'Total SAIFI SAIDI 2023'!R14</f>
        <v>7.6732944822086686E-3</v>
      </c>
    </row>
    <row r="498" spans="1:5" ht="13.8">
      <c r="A498" s="7"/>
      <c r="B498" s="7" t="s">
        <v>58</v>
      </c>
      <c r="C498" s="25">
        <f>'Total SAIFI SAIDI 2023'!Q15</f>
        <v>3.4505642775685762E-2</v>
      </c>
      <c r="D498" s="25">
        <f>'Total SAIFI SAIDI 2023'!R15</f>
        <v>3.8800859515362572E-2</v>
      </c>
    </row>
    <row r="499" spans="1:5" ht="13.8">
      <c r="A499" s="7"/>
      <c r="B499" s="7" t="s">
        <v>57</v>
      </c>
      <c r="C499" s="25">
        <f>'Total SAIFI SAIDI 2023'!Q16</f>
        <v>0.28730537272812579</v>
      </c>
      <c r="D499" s="25">
        <f>'Total SAIFI SAIDI 2023'!R16</f>
        <v>0.33121748519877819</v>
      </c>
    </row>
    <row r="500" spans="1:5" ht="13.8">
      <c r="A500" s="7"/>
      <c r="B500" s="7" t="s">
        <v>61</v>
      </c>
      <c r="C500" s="25">
        <f>'Total SAIFI SAIDI 2023'!Q17</f>
        <v>0.24288159854780417</v>
      </c>
      <c r="D500" s="25">
        <f>'Total SAIFI SAIDI 2023'!R17</f>
        <v>0.24310678454838525</v>
      </c>
    </row>
    <row r="501" spans="1:5" ht="13.8">
      <c r="A501" s="7"/>
      <c r="B501" s="7" t="s">
        <v>60</v>
      </c>
      <c r="C501" s="25">
        <f>'Total SAIFI SAIDI 2023'!Q18</f>
        <v>2.9599698129980888E-2</v>
      </c>
      <c r="D501" s="25">
        <f>'Total SAIFI SAIDI 2023'!R18</f>
        <v>1.7533621803432098E-2</v>
      </c>
    </row>
    <row r="502" spans="1:5" ht="13.8">
      <c r="A502" s="7"/>
      <c r="B502" s="7" t="s">
        <v>56</v>
      </c>
      <c r="C502" s="25">
        <f>'Total SAIFI SAIDI 2023'!Q19</f>
        <v>1.0589745359205573E-2</v>
      </c>
      <c r="D502" s="25">
        <f>'Total SAIFI SAIDI 2023'!R19</f>
        <v>1.2785025896344001E-2</v>
      </c>
    </row>
    <row r="503" spans="1:5" ht="13.8">
      <c r="A503" s="7"/>
      <c r="B503" s="7" t="s">
        <v>54</v>
      </c>
      <c r="C503" s="25">
        <f>'Total SAIFI SAIDI 2023'!Q20</f>
        <v>7.119508258965164E-2</v>
      </c>
      <c r="D503" s="25">
        <f>'Total SAIFI SAIDI 2023'!R20</f>
        <v>0.17953340586389249</v>
      </c>
    </row>
    <row r="504" spans="1:5" ht="13.8">
      <c r="A504" s="7"/>
      <c r="B504" s="7" t="s">
        <v>55</v>
      </c>
      <c r="C504" s="25">
        <f>'Total SAIFI SAIDI 2023'!Q21</f>
        <v>8.5916855904356229E-2</v>
      </c>
      <c r="D504" s="25">
        <f>'Total SAIFI SAIDI 2023'!R21</f>
        <v>0.10879202836521515</v>
      </c>
    </row>
    <row r="505" spans="1:5" ht="13.8">
      <c r="A505" s="7"/>
      <c r="B505" s="7" t="s">
        <v>53</v>
      </c>
      <c r="C505" s="25">
        <f>'Total SAIFI SAIDI 2023'!Q22</f>
        <v>0.23246419520621336</v>
      </c>
      <c r="D505" s="25">
        <f>'Total SAIFI SAIDI 2023'!R22</f>
        <v>6.0557494326381536E-2</v>
      </c>
    </row>
    <row r="506" spans="1:5" ht="13.8">
      <c r="A506" s="7"/>
      <c r="C506" s="7"/>
    </row>
    <row r="507" spans="1:5" ht="13.8">
      <c r="A507" s="7"/>
      <c r="C507" s="4" t="s">
        <v>51</v>
      </c>
      <c r="E507" s="4" t="s">
        <v>52</v>
      </c>
    </row>
    <row r="508" spans="1:5" ht="13.8">
      <c r="A508" s="64">
        <v>0</v>
      </c>
      <c r="B508" s="66" t="s">
        <v>53</v>
      </c>
      <c r="C508" s="67">
        <f>C505</f>
        <v>0.23246419520621336</v>
      </c>
      <c r="D508" s="66" t="s">
        <v>53</v>
      </c>
      <c r="E508" s="67">
        <f>D505</f>
        <v>6.0557494326381536E-2</v>
      </c>
    </row>
    <row r="509" spans="1:5" ht="27.6">
      <c r="A509" s="64">
        <v>1</v>
      </c>
      <c r="B509" s="66" t="s">
        <v>54</v>
      </c>
      <c r="C509" s="67">
        <f t="shared" ref="C509:C510" si="52">C503</f>
        <v>7.119508258965164E-2</v>
      </c>
      <c r="D509" s="66" t="s">
        <v>54</v>
      </c>
      <c r="E509" s="67">
        <f t="shared" ref="E509:E510" si="53">D503</f>
        <v>0.17953340586389249</v>
      </c>
    </row>
    <row r="510" spans="1:5" ht="13.8">
      <c r="A510" s="64">
        <v>3</v>
      </c>
      <c r="B510" s="66" t="s">
        <v>55</v>
      </c>
      <c r="C510" s="67">
        <f t="shared" si="52"/>
        <v>8.5916855904356229E-2</v>
      </c>
      <c r="D510" s="66" t="s">
        <v>55</v>
      </c>
      <c r="E510" s="67">
        <f t="shared" si="53"/>
        <v>0.10879202836521515</v>
      </c>
    </row>
    <row r="511" spans="1:5" ht="13.8">
      <c r="A511" s="64">
        <v>4</v>
      </c>
      <c r="B511" s="66" t="s">
        <v>56</v>
      </c>
      <c r="C511" s="67">
        <f>C502</f>
        <v>1.0589745359205573E-2</v>
      </c>
      <c r="D511" s="66" t="s">
        <v>56</v>
      </c>
      <c r="E511" s="67">
        <f>D502</f>
        <v>1.2785025896344001E-2</v>
      </c>
    </row>
    <row r="512" spans="1:5" ht="27.6">
      <c r="A512" s="64">
        <v>5</v>
      </c>
      <c r="B512" s="66" t="s">
        <v>57</v>
      </c>
      <c r="C512" s="67">
        <f>C499</f>
        <v>0.28730537272812579</v>
      </c>
      <c r="D512" s="66" t="s">
        <v>57</v>
      </c>
      <c r="E512" s="67">
        <f>D499</f>
        <v>0.33121748519877819</v>
      </c>
    </row>
    <row r="513" spans="1:10" ht="13.8">
      <c r="A513" s="64">
        <v>6</v>
      </c>
      <c r="B513" s="66" t="s">
        <v>58</v>
      </c>
      <c r="C513" s="67">
        <f>C498</f>
        <v>3.4505642775685762E-2</v>
      </c>
      <c r="D513" s="66" t="s">
        <v>58</v>
      </c>
      <c r="E513" s="67">
        <f>D498</f>
        <v>3.8800859515362572E-2</v>
      </c>
    </row>
    <row r="514" spans="1:10" ht="27.6">
      <c r="A514" s="64">
        <v>7</v>
      </c>
      <c r="B514" s="66" t="s">
        <v>59</v>
      </c>
      <c r="C514" s="67">
        <f>C497</f>
        <v>5.5418087589765089E-3</v>
      </c>
      <c r="D514" s="66" t="s">
        <v>59</v>
      </c>
      <c r="E514" s="67">
        <f>D497</f>
        <v>7.6732944822086686E-3</v>
      </c>
    </row>
    <row r="515" spans="1:10" ht="13.8">
      <c r="A515" s="64">
        <v>8</v>
      </c>
      <c r="B515" s="66" t="s">
        <v>60</v>
      </c>
      <c r="C515" s="67">
        <f>C501</f>
        <v>2.9599698129980888E-2</v>
      </c>
      <c r="D515" s="66" t="s">
        <v>60</v>
      </c>
      <c r="E515" s="67">
        <f>D501</f>
        <v>1.7533621803432098E-2</v>
      </c>
    </row>
    <row r="516" spans="1:10" ht="27.6">
      <c r="A516" s="64">
        <v>9</v>
      </c>
      <c r="B516" s="66" t="s">
        <v>61</v>
      </c>
      <c r="C516" s="67">
        <f>C500</f>
        <v>0.24288159854780417</v>
      </c>
      <c r="D516" s="66" t="s">
        <v>61</v>
      </c>
      <c r="E516" s="67">
        <f>D500</f>
        <v>0.24310678454838525</v>
      </c>
    </row>
    <row r="521" spans="1:10" ht="13.8">
      <c r="A521" s="71"/>
      <c r="B521" s="71"/>
      <c r="C521" s="274">
        <v>2019</v>
      </c>
      <c r="D521" s="275"/>
      <c r="E521" s="274">
        <v>2020</v>
      </c>
      <c r="F521" s="275"/>
      <c r="G521" s="274">
        <v>2021</v>
      </c>
      <c r="H521" s="275"/>
      <c r="I521" s="274">
        <v>2022</v>
      </c>
      <c r="J521" s="275"/>
    </row>
    <row r="522" spans="1:10" ht="41.4">
      <c r="A522" s="72" t="s">
        <v>18</v>
      </c>
      <c r="B522" s="71"/>
      <c r="C522" s="73" t="s">
        <v>64</v>
      </c>
      <c r="D522" s="74" t="s">
        <v>65</v>
      </c>
      <c r="E522" s="73" t="s">
        <v>64</v>
      </c>
      <c r="F522" s="74" t="s">
        <v>65</v>
      </c>
      <c r="G522" s="73" t="s">
        <v>64</v>
      </c>
      <c r="H522" s="74" t="s">
        <v>65</v>
      </c>
      <c r="I522" s="73" t="s">
        <v>64</v>
      </c>
      <c r="J522" s="74" t="s">
        <v>65</v>
      </c>
    </row>
    <row r="523" spans="1:10" ht="27.6">
      <c r="B523" s="65" t="s">
        <v>59</v>
      </c>
      <c r="C523" s="25">
        <f>'Outage Cause Codes - 2.1.4.2 20'!P274</f>
        <v>5.3475935828877011E-3</v>
      </c>
      <c r="D523" s="75">
        <f>'Outage Cause Codes - 2.1.4.2 20'!Q274</f>
        <v>7.8125E-3</v>
      </c>
      <c r="E523" s="25">
        <f>'Outage Cause Codes - 2.1.4.2 20'!R274</f>
        <v>1.3869625520110953E-3</v>
      </c>
      <c r="F523" s="75">
        <f>'Outage Cause Codes - 2.1.4.2 20'!S274</f>
        <v>1.2091898428053206E-3</v>
      </c>
      <c r="G523" s="25">
        <f>'Outage Cause Codes - 2.1.4.2 20'!T274</f>
        <v>4.0128410914927769E-2</v>
      </c>
      <c r="H523" s="75">
        <f>'Outage Cause Codes - 2.1.4.2 20'!U274</f>
        <v>3.3898305084745763E-2</v>
      </c>
      <c r="I523" s="25">
        <f>'Outage Cause Codes - 2.1.4.2 20'!V274</f>
        <v>1.4409221902017292E-3</v>
      </c>
      <c r="J523" s="75">
        <f>'Outage Cause Codes - 2.1.4.2 20'!W274</f>
        <v>9.7847358121330719E-4</v>
      </c>
    </row>
    <row r="524" spans="1:10" ht="13.8">
      <c r="B524" s="65" t="s">
        <v>58</v>
      </c>
      <c r="C524" s="25">
        <f>'Outage Cause Codes - 2.1.4.2 20'!P275</f>
        <v>1.4705882352941176E-2</v>
      </c>
      <c r="D524" s="75">
        <f>'Outage Cause Codes - 2.1.4.2 20'!Q275</f>
        <v>1.6927083333333332E-2</v>
      </c>
      <c r="E524" s="25">
        <f>'Outage Cause Codes - 2.1.4.2 20'!R275</f>
        <v>5.5478502080443812E-3</v>
      </c>
      <c r="F524" s="75">
        <f>'Outage Cause Codes - 2.1.4.2 20'!S275</f>
        <v>1.6928657799274487E-2</v>
      </c>
      <c r="G524" s="25">
        <f>'Outage Cause Codes - 2.1.4.2 20'!T275</f>
        <v>4.9759229534510431E-2</v>
      </c>
      <c r="H524" s="75">
        <f>'Outage Cause Codes - 2.1.4.2 20'!U275</f>
        <v>2.542372881355932E-2</v>
      </c>
      <c r="I524" s="25">
        <f>'Outage Cause Codes - 2.1.4.2 20'!V275</f>
        <v>1.7291066282420751E-2</v>
      </c>
      <c r="J524" s="75">
        <f>'Outage Cause Codes - 2.1.4.2 20'!W275</f>
        <v>1.5655577299412915E-2</v>
      </c>
    </row>
    <row r="525" spans="1:10" ht="27.6">
      <c r="B525" s="65" t="s">
        <v>57</v>
      </c>
      <c r="C525" s="25">
        <f>'Outage Cause Codes - 2.1.4.2 20'!P276</f>
        <v>0.25668449197860965</v>
      </c>
      <c r="D525" s="75">
        <f>'Outage Cause Codes - 2.1.4.2 20'!Q276</f>
        <v>0.30859375</v>
      </c>
      <c r="E525" s="25">
        <f>'Outage Cause Codes - 2.1.4.2 20'!R276</f>
        <v>0.38141470180305126</v>
      </c>
      <c r="F525" s="75">
        <f>'Outage Cause Codes - 2.1.4.2 20'!S276</f>
        <v>0.36880290205562272</v>
      </c>
      <c r="G525" s="25">
        <f>'Outage Cause Codes - 2.1.4.2 20'!T276</f>
        <v>0.3017656500802568</v>
      </c>
      <c r="H525" s="75">
        <f>'Outage Cause Codes - 2.1.4.2 20'!U276</f>
        <v>0.33535108958837773</v>
      </c>
      <c r="I525" s="25">
        <f>'Outage Cause Codes - 2.1.4.2 20'!V276</f>
        <v>0.40778097982708933</v>
      </c>
      <c r="J525" s="75">
        <f>'Outage Cause Codes - 2.1.4.2 20'!W276</f>
        <v>0.39726027397260277</v>
      </c>
    </row>
    <row r="526" spans="1:10" ht="27.6">
      <c r="B526" s="65" t="s">
        <v>61</v>
      </c>
      <c r="C526" s="25">
        <f>'Outage Cause Codes - 2.1.4.2 20'!P277</f>
        <v>0.18716577540106955</v>
      </c>
      <c r="D526" s="75">
        <f>'Outage Cause Codes - 2.1.4.2 20'!Q277</f>
        <v>0.20052083333333331</v>
      </c>
      <c r="E526" s="25">
        <f>'Outage Cause Codes - 2.1.4.2 20'!R277</f>
        <v>0.22607489597780855</v>
      </c>
      <c r="F526" s="75">
        <f>'Outage Cause Codes - 2.1.4.2 20'!S277</f>
        <v>0.23216444981862153</v>
      </c>
      <c r="G526" s="25">
        <f>'Outage Cause Codes - 2.1.4.2 20'!T277</f>
        <v>0.24558587479935795</v>
      </c>
      <c r="H526" s="75">
        <f>'Outage Cause Codes - 2.1.4.2 20'!U277</f>
        <v>0.16949152542372881</v>
      </c>
      <c r="I526" s="25">
        <f>'Outage Cause Codes - 2.1.4.2 20'!V277</f>
        <v>0.14697406340057637</v>
      </c>
      <c r="J526" s="75">
        <f>'Outage Cause Codes - 2.1.4.2 20'!W277</f>
        <v>0.149706457925636</v>
      </c>
    </row>
    <row r="527" spans="1:10" ht="13.8">
      <c r="B527" s="65" t="s">
        <v>60</v>
      </c>
      <c r="C527" s="25">
        <f>'Outage Cause Codes - 2.1.4.2 20'!P278</f>
        <v>0.13235294117647059</v>
      </c>
      <c r="D527" s="75">
        <f>'Outage Cause Codes - 2.1.4.2 20'!Q278</f>
        <v>6.3802083333333329E-2</v>
      </c>
      <c r="E527" s="25">
        <f>'Outage Cause Codes - 2.1.4.2 20'!R278</f>
        <v>3.3287101248266289E-2</v>
      </c>
      <c r="F527" s="75">
        <f>'Outage Cause Codes - 2.1.4.2 20'!S278</f>
        <v>4.8367593712212824E-3</v>
      </c>
      <c r="G527" s="25">
        <f>'Outage Cause Codes - 2.1.4.2 20'!T278</f>
        <v>8.6677367576243974E-2</v>
      </c>
      <c r="H527" s="75">
        <f>'Outage Cause Codes - 2.1.4.2 20'!U278</f>
        <v>4.6004842615012101E-2</v>
      </c>
      <c r="I527" s="25">
        <f>'Outage Cause Codes - 2.1.4.2 20'!V278</f>
        <v>4.4668587896253602E-2</v>
      </c>
      <c r="J527" s="75">
        <f>'Outage Cause Codes - 2.1.4.2 20'!W278</f>
        <v>9.7847358121330719E-3</v>
      </c>
    </row>
    <row r="528" spans="1:10" ht="13.8">
      <c r="B528" s="65" t="s">
        <v>56</v>
      </c>
      <c r="C528" s="25">
        <f>'Outage Cause Codes - 2.1.4.2 20'!P279</f>
        <v>9.7593582887700522E-2</v>
      </c>
      <c r="D528" s="75">
        <f>'Outage Cause Codes - 2.1.4.2 20'!Q279</f>
        <v>3.2552083333333336E-2</v>
      </c>
      <c r="E528" s="25">
        <f>'Outage Cause Codes - 2.1.4.2 20'!R279</f>
        <v>4.993065187239943E-2</v>
      </c>
      <c r="F528" s="75">
        <f>'Outage Cause Codes - 2.1.4.2 20'!S279</f>
        <v>2.4183796856106412E-2</v>
      </c>
      <c r="G528" s="25">
        <f>'Outage Cause Codes - 2.1.4.2 20'!T279</f>
        <v>5.1364365971107544E-2</v>
      </c>
      <c r="H528" s="75">
        <f>'Outage Cause Codes - 2.1.4.2 20'!U279</f>
        <v>4.8426150121065374E-2</v>
      </c>
      <c r="I528" s="25">
        <f>'Outage Cause Codes - 2.1.4.2 20'!V279</f>
        <v>2.8818443804034585E-2</v>
      </c>
      <c r="J528" s="75">
        <f>'Outage Cause Codes - 2.1.4.2 20'!W279</f>
        <v>1.0763209393346379E-2</v>
      </c>
    </row>
    <row r="529" spans="1:15" ht="27.6">
      <c r="B529" s="65" t="s">
        <v>54</v>
      </c>
      <c r="C529" s="25">
        <f>'Outage Cause Codes - 2.1.4.2 20'!P280</f>
        <v>5.3475935828877004E-2</v>
      </c>
      <c r="D529" s="75">
        <f>'Outage Cause Codes - 2.1.4.2 20'!Q280</f>
        <v>0.13411458333333331</v>
      </c>
      <c r="E529" s="25">
        <f>'Outage Cause Codes - 2.1.4.2 20'!R280</f>
        <v>9.1539528432732289E-2</v>
      </c>
      <c r="F529" s="75">
        <f>'Outage Cause Codes - 2.1.4.2 20'!S280</f>
        <v>0.17291414752116083</v>
      </c>
      <c r="G529" s="25">
        <f>'Outage Cause Codes - 2.1.4.2 20'!T280</f>
        <v>7.8651685393258425E-2</v>
      </c>
      <c r="H529" s="75">
        <f>'Outage Cause Codes - 2.1.4.2 20'!U280</f>
        <v>0.20460048426150121</v>
      </c>
      <c r="I529" s="25">
        <f>'Outage Cause Codes - 2.1.4.2 20'!V280</f>
        <v>8.3573487031700297E-2</v>
      </c>
      <c r="J529" s="75">
        <f>'Outage Cause Codes - 2.1.4.2 20'!W280</f>
        <v>0.12426614481409001</v>
      </c>
    </row>
    <row r="530" spans="1:15" ht="13.8">
      <c r="B530" s="65" t="s">
        <v>55</v>
      </c>
      <c r="C530" s="25">
        <f>'Outage Cause Codes - 2.1.4.2 20'!P281</f>
        <v>0.12834224598930483</v>
      </c>
      <c r="D530" s="75">
        <f>'Outage Cause Codes - 2.1.4.2 20'!Q281</f>
        <v>0.13671875</v>
      </c>
      <c r="E530" s="25">
        <f>'Outage Cause Codes - 2.1.4.2 20'!R281</f>
        <v>7.4895977808599148E-2</v>
      </c>
      <c r="F530" s="75">
        <f>'Outage Cause Codes - 2.1.4.2 20'!S281</f>
        <v>0.10761789600967352</v>
      </c>
      <c r="G530" s="25">
        <f>'Outage Cause Codes - 2.1.4.2 20'!T281</f>
        <v>9.7913322632423749E-2</v>
      </c>
      <c r="H530" s="75">
        <f>'Outage Cause Codes - 2.1.4.2 20'!U281</f>
        <v>0.10532687651331718</v>
      </c>
      <c r="I530" s="25">
        <f>'Outage Cause Codes - 2.1.4.2 20'!V281</f>
        <v>0.17723342939481268</v>
      </c>
      <c r="J530" s="75">
        <f>'Outage Cause Codes - 2.1.4.2 20'!W281</f>
        <v>0.20547945205479451</v>
      </c>
    </row>
    <row r="531" spans="1:15" ht="13.8">
      <c r="B531" s="65" t="s">
        <v>53</v>
      </c>
      <c r="C531" s="25">
        <f>'Outage Cause Codes - 2.1.4.2 20'!P282</f>
        <v>0.12433155080213903</v>
      </c>
      <c r="D531" s="75">
        <f>'Outage Cause Codes - 2.1.4.2 20'!Q282</f>
        <v>9.8958333333333329E-2</v>
      </c>
      <c r="E531" s="25">
        <f>'Outage Cause Codes - 2.1.4.2 20'!R282</f>
        <v>0.13592233009708735</v>
      </c>
      <c r="F531" s="75">
        <f>'Outage Cause Codes - 2.1.4.2 20'!S282</f>
        <v>7.1342200725513907E-2</v>
      </c>
      <c r="G531" s="25">
        <f>'Outage Cause Codes - 2.1.4.2 20'!T282</f>
        <v>4.8154093097913318E-2</v>
      </c>
      <c r="H531" s="75">
        <f>'Outage Cause Codes - 2.1.4.2 20'!U282</f>
        <v>3.1476997578692489E-2</v>
      </c>
      <c r="I531" s="25">
        <f>'Outage Cause Codes - 2.1.4.2 20'!V282</f>
        <v>9.2219020172910671E-2</v>
      </c>
      <c r="J531" s="75">
        <f>'Outage Cause Codes - 2.1.4.2 20'!W282</f>
        <v>8.6105675146771032E-2</v>
      </c>
    </row>
    <row r="533" spans="1:15" ht="13.8">
      <c r="B533" s="76" t="s">
        <v>51</v>
      </c>
      <c r="C533" s="76">
        <v>2019</v>
      </c>
      <c r="D533" s="76">
        <v>2020</v>
      </c>
      <c r="E533" s="76">
        <v>2021</v>
      </c>
      <c r="F533" s="76">
        <v>2022</v>
      </c>
      <c r="G533" s="76">
        <v>2023</v>
      </c>
    </row>
    <row r="534" spans="1:15" ht="13.8">
      <c r="A534" s="64">
        <v>0</v>
      </c>
      <c r="B534" s="66" t="s">
        <v>53</v>
      </c>
      <c r="C534" s="25">
        <f>C531</f>
        <v>0.12433155080213903</v>
      </c>
      <c r="D534" s="25">
        <f>E531</f>
        <v>0.13592233009708735</v>
      </c>
      <c r="E534" s="25">
        <f>G531</f>
        <v>4.8154093097913318E-2</v>
      </c>
      <c r="F534" s="25">
        <f>I531</f>
        <v>9.2219020172910671E-2</v>
      </c>
      <c r="G534" s="25">
        <f t="shared" ref="G534:G542" si="54">C450</f>
        <v>8.8888888888888892E-2</v>
      </c>
    </row>
    <row r="535" spans="1:15" ht="27.6">
      <c r="A535" s="64">
        <v>1</v>
      </c>
      <c r="B535" s="66" t="s">
        <v>54</v>
      </c>
      <c r="C535" s="25">
        <f t="shared" ref="C535:C536" si="55">C529</f>
        <v>5.3475935828877004E-2</v>
      </c>
      <c r="D535" s="25">
        <f t="shared" ref="D535:D536" si="56">E529</f>
        <v>9.1539528432732289E-2</v>
      </c>
      <c r="E535" s="25">
        <f t="shared" ref="E535:E536" si="57">G529</f>
        <v>7.8651685393258425E-2</v>
      </c>
      <c r="F535" s="25">
        <f t="shared" ref="F535:F536" si="58">I529</f>
        <v>8.3573487031700297E-2</v>
      </c>
      <c r="G535" s="25">
        <f t="shared" si="54"/>
        <v>0.13015873015873017</v>
      </c>
    </row>
    <row r="536" spans="1:15" ht="13.8">
      <c r="A536" s="64">
        <v>3</v>
      </c>
      <c r="B536" s="66" t="s">
        <v>55</v>
      </c>
      <c r="C536" s="25">
        <f t="shared" si="55"/>
        <v>0.12834224598930483</v>
      </c>
      <c r="D536" s="25">
        <f t="shared" si="56"/>
        <v>7.4895977808599148E-2</v>
      </c>
      <c r="E536" s="25">
        <f t="shared" si="57"/>
        <v>9.7913322632423749E-2</v>
      </c>
      <c r="F536" s="25">
        <f t="shared" si="58"/>
        <v>0.17723342939481268</v>
      </c>
      <c r="G536" s="25">
        <f t="shared" si="54"/>
        <v>0.14285714285714285</v>
      </c>
      <c r="O536" s="58"/>
    </row>
    <row r="537" spans="1:15" ht="13.8">
      <c r="A537" s="64">
        <v>4</v>
      </c>
      <c r="B537" s="66" t="s">
        <v>56</v>
      </c>
      <c r="C537" s="25">
        <f>C528</f>
        <v>9.7593582887700522E-2</v>
      </c>
      <c r="D537" s="25">
        <f>E528</f>
        <v>4.993065187239943E-2</v>
      </c>
      <c r="E537" s="25">
        <f>G528</f>
        <v>5.1364365971107544E-2</v>
      </c>
      <c r="F537" s="25">
        <f>I528</f>
        <v>2.8818443804034585E-2</v>
      </c>
      <c r="G537" s="25">
        <f t="shared" si="54"/>
        <v>8.2539682539682538E-2</v>
      </c>
      <c r="O537" s="60"/>
    </row>
    <row r="538" spans="1:15" ht="27.6">
      <c r="A538" s="64">
        <v>5</v>
      </c>
      <c r="B538" s="66" t="s">
        <v>57</v>
      </c>
      <c r="C538" s="25">
        <f>C525</f>
        <v>0.25668449197860965</v>
      </c>
      <c r="D538" s="25">
        <f>E525</f>
        <v>0.38141470180305126</v>
      </c>
      <c r="E538" s="25">
        <f>G525</f>
        <v>0.3017656500802568</v>
      </c>
      <c r="F538" s="25">
        <f>I525</f>
        <v>0.40778097982708933</v>
      </c>
      <c r="G538" s="25">
        <f t="shared" si="54"/>
        <v>0.18888888888888888</v>
      </c>
      <c r="O538" s="77"/>
    </row>
    <row r="539" spans="1:15" ht="13.8">
      <c r="A539" s="64">
        <v>6</v>
      </c>
      <c r="B539" s="66" t="s">
        <v>58</v>
      </c>
      <c r="C539" s="25">
        <f>C524</f>
        <v>1.4705882352941176E-2</v>
      </c>
      <c r="D539" s="25">
        <f>E524</f>
        <v>5.5478502080443812E-3</v>
      </c>
      <c r="E539" s="25">
        <f>G524</f>
        <v>4.9759229534510431E-2</v>
      </c>
      <c r="F539" s="25">
        <f>I524</f>
        <v>1.7291066282420751E-2</v>
      </c>
      <c r="G539" s="25">
        <f t="shared" si="54"/>
        <v>5.7142857142857141E-2</v>
      </c>
    </row>
    <row r="540" spans="1:15" ht="27.6">
      <c r="A540" s="64">
        <v>7</v>
      </c>
      <c r="B540" s="66" t="s">
        <v>59</v>
      </c>
      <c r="C540" s="25">
        <f>C523</f>
        <v>5.3475935828877011E-3</v>
      </c>
      <c r="D540" s="25">
        <f>E523</f>
        <v>1.3869625520110953E-3</v>
      </c>
      <c r="E540" s="25">
        <f>G523</f>
        <v>4.0128410914927769E-2</v>
      </c>
      <c r="F540" s="25">
        <f>I523</f>
        <v>1.4409221902017292E-3</v>
      </c>
      <c r="G540" s="25">
        <f t="shared" si="54"/>
        <v>4.7619047619047623E-3</v>
      </c>
    </row>
    <row r="541" spans="1:15" ht="13.8">
      <c r="A541" s="64">
        <v>8</v>
      </c>
      <c r="B541" s="66" t="s">
        <v>60</v>
      </c>
      <c r="C541" s="25">
        <f>C527</f>
        <v>0.13235294117647059</v>
      </c>
      <c r="D541" s="25">
        <f>E527</f>
        <v>3.3287101248266289E-2</v>
      </c>
      <c r="E541" s="25">
        <f>G527</f>
        <v>8.6677367576243974E-2</v>
      </c>
      <c r="F541" s="25">
        <f>I527</f>
        <v>4.4668587896253602E-2</v>
      </c>
      <c r="G541" s="25">
        <f t="shared" si="54"/>
        <v>0.1253968253968254</v>
      </c>
    </row>
    <row r="542" spans="1:15" ht="27.6">
      <c r="A542" s="64">
        <v>9</v>
      </c>
      <c r="B542" s="66" t="s">
        <v>61</v>
      </c>
      <c r="C542" s="25">
        <f>C526</f>
        <v>0.18716577540106955</v>
      </c>
      <c r="D542" s="25">
        <f>E526</f>
        <v>0.22607489597780855</v>
      </c>
      <c r="E542" s="25">
        <f>G526</f>
        <v>0.24558587479935795</v>
      </c>
      <c r="F542" s="25">
        <f>I526</f>
        <v>0.14697406340057637</v>
      </c>
      <c r="G542" s="25">
        <f t="shared" si="54"/>
        <v>0.17936507936507937</v>
      </c>
    </row>
    <row r="544" spans="1:15" ht="13.8">
      <c r="B544" s="78" t="s">
        <v>52</v>
      </c>
      <c r="C544" s="76">
        <v>2019</v>
      </c>
      <c r="D544" s="76">
        <v>2020</v>
      </c>
      <c r="E544" s="76">
        <v>2021</v>
      </c>
      <c r="F544" s="76">
        <v>2022</v>
      </c>
      <c r="G544" s="76">
        <v>2023</v>
      </c>
    </row>
    <row r="545" spans="1:10" ht="13.8">
      <c r="A545" s="64">
        <v>0</v>
      </c>
      <c r="B545" s="66" t="s">
        <v>53</v>
      </c>
      <c r="C545" s="25">
        <f>D531</f>
        <v>9.8958333333333329E-2</v>
      </c>
      <c r="D545" s="25">
        <f>F531</f>
        <v>7.1342200725513907E-2</v>
      </c>
      <c r="E545" s="25">
        <f>H531</f>
        <v>3.1476997578692489E-2</v>
      </c>
      <c r="F545" s="25">
        <f>J531</f>
        <v>8.6105675146771032E-2</v>
      </c>
      <c r="G545" s="25">
        <f t="shared" ref="G545:G553" si="59">E450</f>
        <v>5.8195926285160043E-2</v>
      </c>
      <c r="H545" s="9">
        <f>H542</f>
        <v>0</v>
      </c>
      <c r="J545" s="9">
        <f>J542</f>
        <v>0</v>
      </c>
    </row>
    <row r="546" spans="1:10" ht="27.6">
      <c r="A546" s="64">
        <v>1</v>
      </c>
      <c r="B546" s="66" t="s">
        <v>54</v>
      </c>
      <c r="C546" s="25">
        <f t="shared" ref="C546:C547" si="60">D529</f>
        <v>0.13411458333333331</v>
      </c>
      <c r="D546" s="25">
        <f t="shared" ref="D546:D547" si="61">F529</f>
        <v>0.17291414752116083</v>
      </c>
      <c r="E546" s="25">
        <f t="shared" ref="E546:E547" si="62">H529</f>
        <v>0.20460048426150121</v>
      </c>
      <c r="F546" s="25">
        <f t="shared" ref="F546:F547" si="63">J529</f>
        <v>0.12426614481409001</v>
      </c>
      <c r="G546" s="25">
        <f t="shared" si="59"/>
        <v>0.1483996120271581</v>
      </c>
      <c r="H546" s="9">
        <f t="shared" ref="H546:H547" si="64">H540</f>
        <v>0</v>
      </c>
      <c r="J546" s="9">
        <f t="shared" ref="J546:J547" si="65">J540</f>
        <v>0</v>
      </c>
    </row>
    <row r="547" spans="1:10" ht="13.8">
      <c r="A547" s="64">
        <v>3</v>
      </c>
      <c r="B547" s="66" t="s">
        <v>55</v>
      </c>
      <c r="C547" s="25">
        <f t="shared" si="60"/>
        <v>0.13671875</v>
      </c>
      <c r="D547" s="25">
        <f t="shared" si="61"/>
        <v>0.10761789600967352</v>
      </c>
      <c r="E547" s="25">
        <f t="shared" si="62"/>
        <v>0.10532687651331718</v>
      </c>
      <c r="F547" s="25">
        <f t="shared" si="63"/>
        <v>0.20547945205479451</v>
      </c>
      <c r="G547" s="25">
        <f t="shared" si="59"/>
        <v>0.12609117361784677</v>
      </c>
      <c r="H547" s="9">
        <f t="shared" si="64"/>
        <v>0</v>
      </c>
      <c r="J547" s="9">
        <f t="shared" si="65"/>
        <v>0</v>
      </c>
    </row>
    <row r="548" spans="1:10" ht="13.8">
      <c r="A548" s="64">
        <v>4</v>
      </c>
      <c r="B548" s="66" t="s">
        <v>56</v>
      </c>
      <c r="C548" s="25">
        <f>D528</f>
        <v>3.2552083333333336E-2</v>
      </c>
      <c r="D548" s="25">
        <f>F528</f>
        <v>2.4183796856106412E-2</v>
      </c>
      <c r="E548" s="25">
        <f>H528</f>
        <v>4.8426150121065374E-2</v>
      </c>
      <c r="F548" s="25">
        <f>J528</f>
        <v>1.0763209393346379E-2</v>
      </c>
      <c r="G548" s="25">
        <f t="shared" si="59"/>
        <v>4.1707080504364696E-2</v>
      </c>
      <c r="H548" s="9">
        <f>H539</f>
        <v>0</v>
      </c>
      <c r="J548" s="9">
        <f>J539</f>
        <v>0</v>
      </c>
    </row>
    <row r="549" spans="1:10" ht="27.6">
      <c r="A549" s="64">
        <v>5</v>
      </c>
      <c r="B549" s="66" t="s">
        <v>57</v>
      </c>
      <c r="C549" s="25">
        <f>D525</f>
        <v>0.30859375</v>
      </c>
      <c r="D549" s="25">
        <f>F525</f>
        <v>0.36880290205562272</v>
      </c>
      <c r="E549" s="25">
        <f>H525</f>
        <v>0.33535108958837773</v>
      </c>
      <c r="F549" s="25">
        <f>J525</f>
        <v>0.39726027397260277</v>
      </c>
      <c r="G549" s="25">
        <f t="shared" si="59"/>
        <v>0.22696411251212417</v>
      </c>
      <c r="H549" s="9">
        <f>H536</f>
        <v>0</v>
      </c>
      <c r="J549" s="9">
        <f>J536</f>
        <v>0</v>
      </c>
    </row>
    <row r="550" spans="1:10" ht="13.8">
      <c r="A550" s="64">
        <v>6</v>
      </c>
      <c r="B550" s="66" t="s">
        <v>58</v>
      </c>
      <c r="C550" s="25">
        <f>D524</f>
        <v>1.6927083333333332E-2</v>
      </c>
      <c r="D550" s="25">
        <f>F524</f>
        <v>1.6928657799274487E-2</v>
      </c>
      <c r="E550" s="25">
        <f>H524</f>
        <v>2.542372881355932E-2</v>
      </c>
      <c r="F550" s="25">
        <f>J524</f>
        <v>1.5655577299412915E-2</v>
      </c>
      <c r="G550" s="25">
        <f t="shared" si="59"/>
        <v>9.3113482056256067E-2</v>
      </c>
      <c r="H550" s="9">
        <f>H535</f>
        <v>0</v>
      </c>
      <c r="J550" s="9">
        <f>J535</f>
        <v>0</v>
      </c>
    </row>
    <row r="551" spans="1:10" ht="27.6">
      <c r="A551" s="64">
        <v>7</v>
      </c>
      <c r="B551" s="66" t="s">
        <v>59</v>
      </c>
      <c r="C551" s="25">
        <f>D523</f>
        <v>7.8125E-3</v>
      </c>
      <c r="D551" s="25">
        <f>F523</f>
        <v>1.2091898428053206E-3</v>
      </c>
      <c r="E551" s="25">
        <f>H523</f>
        <v>3.3898305084745763E-2</v>
      </c>
      <c r="F551" s="25">
        <f>J523</f>
        <v>9.7847358121330719E-4</v>
      </c>
      <c r="G551" s="25">
        <f t="shared" si="59"/>
        <v>6.7895247332686723E-3</v>
      </c>
      <c r="H551" s="9">
        <f>H534</f>
        <v>0</v>
      </c>
      <c r="J551" s="9">
        <f>J534</f>
        <v>0</v>
      </c>
    </row>
    <row r="552" spans="1:10" ht="13.8">
      <c r="A552" s="64">
        <v>8</v>
      </c>
      <c r="B552" s="66" t="s">
        <v>60</v>
      </c>
      <c r="C552" s="25">
        <f>D527</f>
        <v>6.3802083333333329E-2</v>
      </c>
      <c r="D552" s="25">
        <f>F527</f>
        <v>4.8367593712212824E-3</v>
      </c>
      <c r="E552" s="25">
        <f>H527</f>
        <v>4.6004842615012101E-2</v>
      </c>
      <c r="F552" s="25">
        <f>J527</f>
        <v>9.7847358121330719E-3</v>
      </c>
      <c r="G552" s="25">
        <f t="shared" si="59"/>
        <v>9.0203685741998066E-2</v>
      </c>
      <c r="H552" s="9">
        <f>H538</f>
        <v>0</v>
      </c>
      <c r="J552" s="9">
        <f>J538</f>
        <v>0</v>
      </c>
    </row>
    <row r="553" spans="1:10" ht="27.6">
      <c r="A553" s="64">
        <v>9</v>
      </c>
      <c r="B553" s="66" t="s">
        <v>61</v>
      </c>
      <c r="C553" s="25">
        <f>D526</f>
        <v>0.20052083333333331</v>
      </c>
      <c r="D553" s="25">
        <f>F526</f>
        <v>0.23216444981862153</v>
      </c>
      <c r="E553" s="25">
        <f>H526</f>
        <v>0.16949152542372881</v>
      </c>
      <c r="F553" s="25">
        <f>J526</f>
        <v>0.149706457925636</v>
      </c>
      <c r="G553" s="25">
        <f t="shared" si="59"/>
        <v>0.20853540252182348</v>
      </c>
      <c r="H553" s="9">
        <f>H537</f>
        <v>0</v>
      </c>
      <c r="J553" s="9">
        <f>J537</f>
        <v>0</v>
      </c>
    </row>
    <row r="566" spans="1:9" ht="13.8">
      <c r="B566" s="274">
        <v>2019</v>
      </c>
      <c r="C566" s="275"/>
      <c r="D566" s="274">
        <v>2020</v>
      </c>
      <c r="E566" s="275"/>
      <c r="F566" s="274">
        <v>2021</v>
      </c>
      <c r="G566" s="275"/>
      <c r="H566" s="274">
        <v>2022</v>
      </c>
      <c r="I566" s="275"/>
    </row>
    <row r="567" spans="1:9" ht="41.4">
      <c r="A567" s="79" t="s">
        <v>66</v>
      </c>
      <c r="B567" s="73" t="s">
        <v>64</v>
      </c>
      <c r="C567" s="74" t="s">
        <v>65</v>
      </c>
      <c r="D567" s="73" t="s">
        <v>64</v>
      </c>
      <c r="E567" s="74" t="s">
        <v>65</v>
      </c>
      <c r="F567" s="73" t="s">
        <v>64</v>
      </c>
      <c r="G567" s="74" t="s">
        <v>65</v>
      </c>
      <c r="H567" s="73" t="s">
        <v>64</v>
      </c>
      <c r="I567" s="74" t="s">
        <v>65</v>
      </c>
    </row>
    <row r="568" spans="1:9" ht="13.8">
      <c r="A568" s="7" t="s">
        <v>59</v>
      </c>
      <c r="B568" s="25">
        <f>'Outage Cause Codes - 2.1.4.2 20'!Z4</f>
        <v>1.1202757048589741E-2</v>
      </c>
      <c r="C568" s="75">
        <f>'Outage Cause Codes - 2.1.4.2 20'!AA4</f>
        <v>2.0892154677412005E-2</v>
      </c>
      <c r="D568" s="25">
        <f>'Outage Cause Codes - 2.1.4.2 20'!AB4</f>
        <v>3.3303202938596435E-3</v>
      </c>
      <c r="E568" s="75">
        <f>'Outage Cause Codes - 2.1.4.2 20'!AC4</f>
        <v>3.6114774020530554E-3</v>
      </c>
      <c r="F568" s="25">
        <f>'Outage Cause Codes - 2.1.4.2 20'!AD4</f>
        <v>5.5870340077293487E-3</v>
      </c>
      <c r="G568" s="75">
        <f>'Outage Cause Codes - 2.1.4.2 20'!AE4</f>
        <v>5.9394261955759958E-3</v>
      </c>
      <c r="H568" s="25">
        <f>'Outage Cause Codes - 2.1.4.2 20'!AF4</f>
        <v>1.2048630729332883E-2</v>
      </c>
      <c r="I568" s="75">
        <f>'Outage Cause Codes - 2.1.4.2 20'!AG4</f>
        <v>6.4124623662070784E-3</v>
      </c>
    </row>
    <row r="569" spans="1:9" ht="13.8">
      <c r="A569" s="7" t="s">
        <v>58</v>
      </c>
      <c r="B569" s="25">
        <f>'Outage Cause Codes - 2.1.4.2 20'!Z5</f>
        <v>0.14584883586404163</v>
      </c>
      <c r="C569" s="75">
        <f>'Outage Cause Codes - 2.1.4.2 20'!AA5</f>
        <v>0.15015962584249357</v>
      </c>
      <c r="D569" s="25">
        <f>'Outage Cause Codes - 2.1.4.2 20'!AB5</f>
        <v>0.13811748843293881</v>
      </c>
      <c r="E569" s="75">
        <f>'Outage Cause Codes - 2.1.4.2 20'!AC5</f>
        <v>0.16290286103948864</v>
      </c>
      <c r="F569" s="25">
        <f>'Outage Cause Codes - 2.1.4.2 20'!AD5</f>
        <v>0.14200798231441064</v>
      </c>
      <c r="G569" s="75">
        <f>'Outage Cause Codes - 2.1.4.2 20'!AE5</f>
        <v>0.16441209006482721</v>
      </c>
      <c r="H569" s="25">
        <f>'Outage Cause Codes - 2.1.4.2 20'!AF5</f>
        <v>0.15604476263072939</v>
      </c>
      <c r="I569" s="75">
        <f>'Outage Cause Codes - 2.1.4.2 20'!AG5</f>
        <v>0.17715308822242209</v>
      </c>
    </row>
    <row r="570" spans="1:9" ht="13.8">
      <c r="A570" s="7" t="s">
        <v>57</v>
      </c>
      <c r="B570" s="25">
        <f>'Outage Cause Codes - 2.1.4.2 20'!Z6</f>
        <v>0.26401583201726408</v>
      </c>
      <c r="C570" s="75">
        <f>'Outage Cause Codes - 2.1.4.2 20'!AA6</f>
        <v>0.25156883935287877</v>
      </c>
      <c r="D570" s="25">
        <f>'Outage Cause Codes - 2.1.4.2 20'!AB6</f>
        <v>0.3446314782479955</v>
      </c>
      <c r="E570" s="75">
        <f>'Outage Cause Codes - 2.1.4.2 20'!AC6</f>
        <v>0.32386059422925023</v>
      </c>
      <c r="F570" s="25">
        <f>'Outage Cause Codes - 2.1.4.2 20'!AD6</f>
        <v>0.25844260648873058</v>
      </c>
      <c r="G570" s="75">
        <f>'Outage Cause Codes - 2.1.4.2 20'!AE6</f>
        <v>0.26510013808941763</v>
      </c>
      <c r="H570" s="25">
        <f>'Outage Cause Codes - 2.1.4.2 20'!AF6</f>
        <v>0.26298599086235835</v>
      </c>
      <c r="I570" s="75">
        <f>'Outage Cause Codes - 2.1.4.2 20'!AG6</f>
        <v>0.23775045789868784</v>
      </c>
    </row>
    <row r="571" spans="1:9" ht="13.8">
      <c r="A571" s="7" t="s">
        <v>61</v>
      </c>
      <c r="B571" s="25">
        <f>'Outage Cause Codes - 2.1.4.2 20'!Z7</f>
        <v>0.1558566056520298</v>
      </c>
      <c r="C571" s="75">
        <f>'Outage Cause Codes - 2.1.4.2 20'!AA7</f>
        <v>0.15120644333745636</v>
      </c>
      <c r="D571" s="25">
        <f>'Outage Cause Codes - 2.1.4.2 20'!AB7</f>
        <v>0.11986263422058825</v>
      </c>
      <c r="E571" s="75">
        <f>'Outage Cause Codes - 2.1.4.2 20'!AC7</f>
        <v>0.11268472153487019</v>
      </c>
      <c r="F571" s="25">
        <f>'Outage Cause Codes - 2.1.4.2 20'!AD7</f>
        <v>0.13929498256191788</v>
      </c>
      <c r="G571" s="75">
        <f>'Outage Cause Codes - 2.1.4.2 20'!AE7</f>
        <v>0.13630474741994536</v>
      </c>
      <c r="H571" s="25">
        <f>'Outage Cause Codes - 2.1.4.2 20'!AF7</f>
        <v>0.1362266206856986</v>
      </c>
      <c r="I571" s="75">
        <f>'Outage Cause Codes - 2.1.4.2 20'!AG7</f>
        <v>0.13047921674083118</v>
      </c>
    </row>
    <row r="572" spans="1:9" ht="13.8">
      <c r="A572" s="7" t="s">
        <v>60</v>
      </c>
      <c r="B572" s="25">
        <f>'Outage Cause Codes - 2.1.4.2 20'!Z8</f>
        <v>4.3369383466534031E-2</v>
      </c>
      <c r="C572" s="75">
        <f>'Outage Cause Codes - 2.1.4.2 20'!AA8</f>
        <v>1.6329357377734579E-2</v>
      </c>
      <c r="D572" s="25">
        <f>'Outage Cause Codes - 2.1.4.2 20'!AB8</f>
        <v>3.2695509510749572E-2</v>
      </c>
      <c r="E572" s="75">
        <f>'Outage Cause Codes - 2.1.4.2 20'!AC8</f>
        <v>1.3626250607112889E-2</v>
      </c>
      <c r="F572" s="25">
        <f>'Outage Cause Codes - 2.1.4.2 20'!AD8</f>
        <v>2.6969372916582596E-2</v>
      </c>
      <c r="G572" s="75">
        <f>'Outage Cause Codes - 2.1.4.2 20'!AE8</f>
        <v>1.4746274742944288E-2</v>
      </c>
      <c r="H572" s="25">
        <f>'Outage Cause Codes - 2.1.4.2 20'!AF8</f>
        <v>2.5692351473487515E-2</v>
      </c>
      <c r="I572" s="75">
        <f>'Outage Cause Codes - 2.1.4.2 20'!AG8</f>
        <v>1.9445401340219302E-2</v>
      </c>
    </row>
    <row r="573" spans="1:9" ht="13.8">
      <c r="A573" s="7" t="s">
        <v>56</v>
      </c>
      <c r="B573" s="25">
        <f>'Outage Cause Codes - 2.1.4.2 20'!Z9</f>
        <v>3.8429947935225112E-2</v>
      </c>
      <c r="C573" s="75">
        <f>'Outage Cause Codes - 2.1.4.2 20'!AA9</f>
        <v>2.4154490645187963E-2</v>
      </c>
      <c r="D573" s="25">
        <f>'Outage Cause Codes - 2.1.4.2 20'!AB9</f>
        <v>3.592291425257374E-2</v>
      </c>
      <c r="E573" s="75">
        <f>'Outage Cause Codes - 2.1.4.2 20'!AC9</f>
        <v>3.4315167806963469E-2</v>
      </c>
      <c r="F573" s="25">
        <f>'Outage Cause Codes - 2.1.4.2 20'!AD9</f>
        <v>1.5732255745287822E-2</v>
      </c>
      <c r="G573" s="75">
        <f>'Outage Cause Codes - 2.1.4.2 20'!AE9</f>
        <v>1.4977093177930386E-2</v>
      </c>
      <c r="H573" s="25">
        <f>'Outage Cause Codes - 2.1.4.2 20'!AF9</f>
        <v>1.9883424974229034E-2</v>
      </c>
      <c r="I573" s="75">
        <f>'Outage Cause Codes - 2.1.4.2 20'!AG9</f>
        <v>2.0111763472288935E-2</v>
      </c>
    </row>
    <row r="574" spans="1:9" ht="13.8">
      <c r="A574" s="7" t="s">
        <v>54</v>
      </c>
      <c r="B574" s="25">
        <f>'Outage Cause Codes - 2.1.4.2 20'!Z10</f>
        <v>0.15166731035186115</v>
      </c>
      <c r="C574" s="75">
        <f>'Outage Cause Codes - 2.1.4.2 20'!AA10</f>
        <v>0.22900130682018988</v>
      </c>
      <c r="D574" s="25">
        <f>'Outage Cause Codes - 2.1.4.2 20'!AB10</f>
        <v>0.13696720136206839</v>
      </c>
      <c r="E574" s="75">
        <f>'Outage Cause Codes - 2.1.4.2 20'!AC10</f>
        <v>0.181497436664426</v>
      </c>
      <c r="F574" s="25">
        <f>'Outage Cause Codes - 2.1.4.2 20'!AD10</f>
        <v>0.17066298890520634</v>
      </c>
      <c r="G574" s="75">
        <f>'Outage Cause Codes - 2.1.4.2 20'!AE10</f>
        <v>0.19955346025436851</v>
      </c>
      <c r="H574" s="25">
        <f>'Outage Cause Codes - 2.1.4.2 20'!AF10</f>
        <v>0.13474164477097861</v>
      </c>
      <c r="I574" s="75">
        <f>'Outage Cause Codes - 2.1.4.2 20'!AG10</f>
        <v>0.19346796799415053</v>
      </c>
    </row>
    <row r="575" spans="1:9" ht="13.8">
      <c r="A575" s="7" t="s">
        <v>55</v>
      </c>
      <c r="B575" s="25">
        <f>'Outage Cause Codes - 2.1.4.2 20'!Z11</f>
        <v>9.492099533859244E-2</v>
      </c>
      <c r="C575" s="75">
        <f>'Outage Cause Codes - 2.1.4.2 20'!AA11</f>
        <v>0.11307388519554175</v>
      </c>
      <c r="D575" s="25">
        <f>'Outage Cause Codes - 2.1.4.2 20'!AB11</f>
        <v>0.10871511340852236</v>
      </c>
      <c r="E575" s="75">
        <f>'Outage Cause Codes - 2.1.4.2 20'!AC11</f>
        <v>0.13886052104232832</v>
      </c>
      <c r="F575" s="25">
        <f>'Outage Cause Codes - 2.1.4.2 20'!AD11</f>
        <v>0.14202085508558807</v>
      </c>
      <c r="G575" s="75">
        <f>'Outage Cause Codes - 2.1.4.2 20'!AE11</f>
        <v>0.15417852078295977</v>
      </c>
      <c r="H575" s="25">
        <f>'Outage Cause Codes - 2.1.4.2 20'!AF11</f>
        <v>0.17293074953701273</v>
      </c>
      <c r="I575" s="75">
        <f>'Outage Cause Codes - 2.1.4.2 20'!AG11</f>
        <v>0.18093673326937665</v>
      </c>
    </row>
    <row r="576" spans="1:9" ht="13.8">
      <c r="A576" s="7" t="s">
        <v>53</v>
      </c>
      <c r="B576" s="25">
        <f>'Outage Cause Codes - 2.1.4.2 20'!Z12</f>
        <v>9.468833232586199E-2</v>
      </c>
      <c r="C576" s="75">
        <f>'Outage Cause Codes - 2.1.4.2 20'!AA12</f>
        <v>4.3613896751105302E-2</v>
      </c>
      <c r="D576" s="25">
        <f>'Outage Cause Codes - 2.1.4.2 20'!AB12</f>
        <v>7.9757340270703761E-2</v>
      </c>
      <c r="E576" s="75">
        <f>'Outage Cause Codes - 2.1.4.2 20'!AC12</f>
        <v>2.8640969673507162E-2</v>
      </c>
      <c r="F576" s="25">
        <f>'Outage Cause Codes - 2.1.4.2 20'!AD12</f>
        <v>9.9281921974546827E-2</v>
      </c>
      <c r="G576" s="75">
        <f>'Outage Cause Codes - 2.1.4.2 20'!AE12</f>
        <v>4.4788249272030935E-2</v>
      </c>
      <c r="H576" s="25">
        <f>'Outage Cause Codes - 2.1.4.2 20'!AF12</f>
        <v>7.9445824336172879E-2</v>
      </c>
      <c r="I576" s="75">
        <f>'Outage Cause Codes - 2.1.4.2 20'!AG12</f>
        <v>3.4242908695816206E-2</v>
      </c>
    </row>
    <row r="578" spans="2:14" ht="13.8">
      <c r="B578" s="76" t="s">
        <v>51</v>
      </c>
      <c r="C578" s="76">
        <v>2019</v>
      </c>
      <c r="D578" s="76">
        <v>2020</v>
      </c>
      <c r="E578" s="76">
        <v>2021</v>
      </c>
      <c r="F578" s="76">
        <v>2022</v>
      </c>
      <c r="G578" s="76">
        <v>2023</v>
      </c>
      <c r="I578" s="76" t="s">
        <v>52</v>
      </c>
      <c r="J578" s="76">
        <v>2019</v>
      </c>
      <c r="K578" s="76">
        <v>2020</v>
      </c>
      <c r="L578" s="76">
        <v>2021</v>
      </c>
      <c r="M578" s="76">
        <v>2022</v>
      </c>
      <c r="N578" s="76">
        <v>2023</v>
      </c>
    </row>
    <row r="579" spans="2:14" ht="13.8">
      <c r="B579" s="66" t="s">
        <v>53</v>
      </c>
      <c r="C579" s="25">
        <f>B576</f>
        <v>9.468833232586199E-2</v>
      </c>
      <c r="D579" s="25">
        <f>D576</f>
        <v>7.9757340270703761E-2</v>
      </c>
      <c r="E579" s="25">
        <f>F576</f>
        <v>9.9281921974546827E-2</v>
      </c>
      <c r="F579" s="25">
        <f>H576</f>
        <v>7.9445824336172879E-2</v>
      </c>
      <c r="G579" s="25">
        <f t="shared" ref="G579:G587" si="66">C485</f>
        <v>8.0740187998219137E-2</v>
      </c>
      <c r="I579" s="66" t="s">
        <v>53</v>
      </c>
      <c r="J579" s="25">
        <f>C576</f>
        <v>4.3613896751105302E-2</v>
      </c>
      <c r="K579" s="25">
        <f>E576</f>
        <v>2.8640969673507162E-2</v>
      </c>
      <c r="L579" s="25">
        <f>G576</f>
        <v>4.4788249272030935E-2</v>
      </c>
      <c r="M579" s="25">
        <f>I576</f>
        <v>3.4242908695816206E-2</v>
      </c>
      <c r="N579" s="25">
        <f t="shared" ref="N579:N587" si="67">E485</f>
        <v>3.5919983161886909E-2</v>
      </c>
    </row>
    <row r="580" spans="2:14" ht="27.6">
      <c r="B580" s="66" t="s">
        <v>54</v>
      </c>
      <c r="C580" s="25">
        <f t="shared" ref="C580:C581" si="68">B574</f>
        <v>0.15166731035186115</v>
      </c>
      <c r="D580" s="25">
        <f t="shared" ref="D580:D581" si="69">D574</f>
        <v>0.13696720136206839</v>
      </c>
      <c r="E580" s="25">
        <f t="shared" ref="E580:E581" si="70">F574</f>
        <v>0.17066298890520634</v>
      </c>
      <c r="F580" s="25">
        <f t="shared" ref="F580:F581" si="71">H574</f>
        <v>0.13474164477097861</v>
      </c>
      <c r="G580" s="25">
        <f t="shared" si="66"/>
        <v>0.17877943541005142</v>
      </c>
      <c r="I580" s="66" t="s">
        <v>54</v>
      </c>
      <c r="J580" s="25">
        <f t="shared" ref="J580:J581" si="72">C574</f>
        <v>0.22900130682018988</v>
      </c>
      <c r="K580" s="25">
        <f t="shared" ref="K580:K581" si="73">E574</f>
        <v>0.181497436664426</v>
      </c>
      <c r="L580" s="25">
        <f t="shared" ref="L580:L581" si="74">G574</f>
        <v>0.19955346025436851</v>
      </c>
      <c r="M580" s="25">
        <f t="shared" ref="M580:M581" si="75">I574</f>
        <v>0.19346796799415053</v>
      </c>
      <c r="N580" s="25">
        <f t="shared" si="67"/>
        <v>0.24084049866472682</v>
      </c>
    </row>
    <row r="581" spans="2:14" ht="13.8">
      <c r="B581" s="66" t="s">
        <v>55</v>
      </c>
      <c r="C581" s="25">
        <f t="shared" si="68"/>
        <v>9.492099533859244E-2</v>
      </c>
      <c r="D581" s="25">
        <f t="shared" si="69"/>
        <v>0.10871511340852236</v>
      </c>
      <c r="E581" s="25">
        <f t="shared" si="70"/>
        <v>0.14202085508558807</v>
      </c>
      <c r="F581" s="25">
        <f t="shared" si="71"/>
        <v>0.17293074953701273</v>
      </c>
      <c r="G581" s="25">
        <f t="shared" si="66"/>
        <v>8.5321523310217154E-2</v>
      </c>
      <c r="I581" s="66" t="s">
        <v>55</v>
      </c>
      <c r="J581" s="25">
        <f t="shared" si="72"/>
        <v>0.11307388519554175</v>
      </c>
      <c r="K581" s="25">
        <f t="shared" si="73"/>
        <v>0.13886052104232832</v>
      </c>
      <c r="L581" s="25">
        <f t="shared" si="74"/>
        <v>0.15417852078295977</v>
      </c>
      <c r="M581" s="25">
        <f t="shared" si="75"/>
        <v>0.18093673326937665</v>
      </c>
      <c r="N581" s="25">
        <f t="shared" si="67"/>
        <v>0.10145208687178825</v>
      </c>
    </row>
    <row r="582" spans="2:14" ht="13.8">
      <c r="B582" s="66" t="s">
        <v>56</v>
      </c>
      <c r="C582" s="25">
        <f>B573</f>
        <v>3.8429947935225112E-2</v>
      </c>
      <c r="D582" s="25">
        <f>D573</f>
        <v>3.592291425257374E-2</v>
      </c>
      <c r="E582" s="25">
        <f>F573</f>
        <v>1.5732255745287822E-2</v>
      </c>
      <c r="F582" s="25">
        <f>H573</f>
        <v>1.9883424974229034E-2</v>
      </c>
      <c r="G582" s="25">
        <f t="shared" si="66"/>
        <v>4.7932133880429689E-2</v>
      </c>
      <c r="I582" s="66" t="s">
        <v>56</v>
      </c>
      <c r="J582" s="25">
        <f>C573</f>
        <v>2.4154490645187963E-2</v>
      </c>
      <c r="K582" s="25">
        <f>E573</f>
        <v>3.4315167806963469E-2</v>
      </c>
      <c r="L582" s="25">
        <f>G573</f>
        <v>1.4977093177930386E-2</v>
      </c>
      <c r="M582" s="25">
        <f>I573</f>
        <v>2.0111763472288935E-2</v>
      </c>
      <c r="N582" s="25">
        <f t="shared" si="67"/>
        <v>3.1854730438258413E-2</v>
      </c>
    </row>
    <row r="583" spans="2:14" ht="27.6">
      <c r="B583" s="66" t="s">
        <v>57</v>
      </c>
      <c r="C583" s="25">
        <f>B570</f>
        <v>0.26401583201726408</v>
      </c>
      <c r="D583" s="25">
        <f>D570</f>
        <v>0.3446314782479955</v>
      </c>
      <c r="E583" s="25">
        <f>F570</f>
        <v>0.25844260648873058</v>
      </c>
      <c r="F583" s="25">
        <f>H570</f>
        <v>0.26298599086235835</v>
      </c>
      <c r="G583" s="25">
        <f t="shared" si="66"/>
        <v>0.24943432378054628</v>
      </c>
      <c r="I583" s="66" t="s">
        <v>57</v>
      </c>
      <c r="J583" s="25">
        <f>C570</f>
        <v>0.25156883935287877</v>
      </c>
      <c r="K583" s="25">
        <f>E570</f>
        <v>0.32386059422925023</v>
      </c>
      <c r="L583" s="25">
        <f>G570</f>
        <v>0.26510013808941763</v>
      </c>
      <c r="M583" s="25">
        <f>I570</f>
        <v>0.23775045789868784</v>
      </c>
      <c r="N583" s="25">
        <f t="shared" si="67"/>
        <v>0.2591806729393013</v>
      </c>
    </row>
    <row r="584" spans="2:14" ht="13.8">
      <c r="B584" s="66" t="s">
        <v>58</v>
      </c>
      <c r="C584" s="25">
        <f>B569</f>
        <v>0.14584883586404163</v>
      </c>
      <c r="D584" s="25">
        <f>D569</f>
        <v>0.13811748843293881</v>
      </c>
      <c r="E584" s="25">
        <f>F569</f>
        <v>0.14200798231441064</v>
      </c>
      <c r="F584" s="25">
        <f>H569</f>
        <v>0.15604476263072939</v>
      </c>
      <c r="G584" s="25">
        <f t="shared" si="66"/>
        <v>0.16887119738183051</v>
      </c>
      <c r="I584" s="66" t="s">
        <v>58</v>
      </c>
      <c r="J584" s="25">
        <f>C569</f>
        <v>0.15015962584249357</v>
      </c>
      <c r="K584" s="25">
        <f>E569</f>
        <v>0.16290286103948864</v>
      </c>
      <c r="L584" s="25">
        <f>G569</f>
        <v>0.16441209006482721</v>
      </c>
      <c r="M584" s="25">
        <f>I569</f>
        <v>0.17715308822242209</v>
      </c>
      <c r="N584" s="25">
        <f t="shared" si="67"/>
        <v>0.15440608325725425</v>
      </c>
    </row>
    <row r="585" spans="2:14" ht="27.6">
      <c r="B585" s="66" t="s">
        <v>59</v>
      </c>
      <c r="C585" s="25">
        <f>B568</f>
        <v>1.1202757048589741E-2</v>
      </c>
      <c r="D585" s="25">
        <f>D568</f>
        <v>3.3303202938596435E-3</v>
      </c>
      <c r="E585" s="25">
        <f>F568</f>
        <v>5.5870340077293487E-3</v>
      </c>
      <c r="F585" s="25">
        <f>H568</f>
        <v>1.2048630729332883E-2</v>
      </c>
      <c r="G585" s="25">
        <f t="shared" si="66"/>
        <v>2.8704611710201372E-3</v>
      </c>
      <c r="I585" s="66" t="s">
        <v>59</v>
      </c>
      <c r="J585" s="25">
        <f>C568</f>
        <v>2.0892154677412005E-2</v>
      </c>
      <c r="K585" s="25">
        <f>E568</f>
        <v>3.6114774020530554E-3</v>
      </c>
      <c r="L585" s="25">
        <f>G568</f>
        <v>5.9394261955759958E-3</v>
      </c>
      <c r="M585" s="25">
        <f>I568</f>
        <v>6.4124623662070784E-3</v>
      </c>
      <c r="N585" s="25">
        <f t="shared" si="67"/>
        <v>3.1123123296150053E-3</v>
      </c>
    </row>
    <row r="586" spans="2:14" ht="13.8">
      <c r="B586" s="66" t="s">
        <v>60</v>
      </c>
      <c r="C586" s="25">
        <f>B572</f>
        <v>4.3369383466534031E-2</v>
      </c>
      <c r="D586" s="25">
        <f>D572</f>
        <v>3.2695509510749572E-2</v>
      </c>
      <c r="E586" s="25">
        <f>F572</f>
        <v>2.6969372916582596E-2</v>
      </c>
      <c r="F586" s="25">
        <f>H572</f>
        <v>2.5692351473487515E-2</v>
      </c>
      <c r="G586" s="25">
        <f t="shared" si="66"/>
        <v>1.8951484757675687E-2</v>
      </c>
      <c r="I586" s="66" t="s">
        <v>60</v>
      </c>
      <c r="J586" s="25">
        <f>C572</f>
        <v>1.6329357377734579E-2</v>
      </c>
      <c r="K586" s="25">
        <f>E572</f>
        <v>1.3626250607112889E-2</v>
      </c>
      <c r="L586" s="25">
        <f>G572</f>
        <v>1.4746274742944288E-2</v>
      </c>
      <c r="M586" s="25">
        <f>I572</f>
        <v>1.9445401340219302E-2</v>
      </c>
      <c r="N586" s="25">
        <f t="shared" si="67"/>
        <v>9.5084641654450842E-3</v>
      </c>
    </row>
    <row r="587" spans="2:14" ht="27.6">
      <c r="B587" s="66" t="s">
        <v>61</v>
      </c>
      <c r="C587" s="25">
        <f>B571</f>
        <v>0.1558566056520298</v>
      </c>
      <c r="D587" s="25">
        <f>D571</f>
        <v>0.11986263422058825</v>
      </c>
      <c r="E587" s="25">
        <f>F571</f>
        <v>0.13929498256191788</v>
      </c>
      <c r="F587" s="25">
        <f>H571</f>
        <v>0.1362266206856986</v>
      </c>
      <c r="G587" s="25">
        <f t="shared" si="66"/>
        <v>0.16709925231000985</v>
      </c>
      <c r="I587" s="66" t="s">
        <v>61</v>
      </c>
      <c r="J587" s="25">
        <f>C571</f>
        <v>0.15120644333745636</v>
      </c>
      <c r="K587" s="25">
        <f>E571</f>
        <v>0.11268472153487019</v>
      </c>
      <c r="L587" s="25">
        <f>G571</f>
        <v>0.13630474741994536</v>
      </c>
      <c r="M587" s="25">
        <f>I571</f>
        <v>0.13047921674083118</v>
      </c>
      <c r="N587" s="25">
        <f t="shared" si="67"/>
        <v>0.16372516817172386</v>
      </c>
    </row>
    <row r="609" spans="1:14" ht="13.8">
      <c r="B609" s="274">
        <v>2019</v>
      </c>
      <c r="C609" s="275"/>
      <c r="D609" s="274">
        <v>2020</v>
      </c>
      <c r="E609" s="275"/>
      <c r="F609" s="274">
        <v>2021</v>
      </c>
      <c r="G609" s="275"/>
      <c r="H609" s="274">
        <v>2022</v>
      </c>
      <c r="I609" s="275"/>
    </row>
    <row r="610" spans="1:14" ht="41.4">
      <c r="A610" s="80" t="s">
        <v>67</v>
      </c>
      <c r="B610" s="73" t="s">
        <v>64</v>
      </c>
      <c r="C610" s="74" t="s">
        <v>65</v>
      </c>
      <c r="D610" s="73" t="s">
        <v>64</v>
      </c>
      <c r="E610" s="74" t="s">
        <v>65</v>
      </c>
      <c r="F610" s="73" t="s">
        <v>64</v>
      </c>
      <c r="G610" s="74" t="s">
        <v>65</v>
      </c>
      <c r="H610" s="73" t="s">
        <v>64</v>
      </c>
      <c r="I610" s="74" t="s">
        <v>65</v>
      </c>
    </row>
    <row r="611" spans="1:14" ht="13.8">
      <c r="A611" s="81" t="s">
        <v>59</v>
      </c>
      <c r="B611" s="25">
        <f>'Outage Cause Codes - 2.1.4.2 20'!AK17</f>
        <v>4.28345030563731E-3</v>
      </c>
      <c r="C611" s="75">
        <f>'Outage Cause Codes - 2.1.4.2 20'!AL17</f>
        <v>3.689487276838798E-3</v>
      </c>
      <c r="D611" s="25">
        <f>'Outage Cause Codes - 2.1.4.2 20'!AM17</f>
        <v>8.8907862877532808E-3</v>
      </c>
      <c r="E611" s="75">
        <f>'Outage Cause Codes - 2.1.4.2 20'!AN17</f>
        <v>1.4419483508166613E-2</v>
      </c>
      <c r="F611" s="25">
        <f>'Outage Cause Codes - 2.1.4.2 20'!AO17</f>
        <v>8.2860973904824338E-3</v>
      </c>
      <c r="G611" s="75">
        <f>'Outage Cause Codes - 2.1.4.2 20'!AP17</f>
        <v>2.0322499150445664E-2</v>
      </c>
      <c r="H611" s="25">
        <f>'Outage Cause Codes - 2.1.4.2 20'!AQ17</f>
        <v>8.7256052234500527E-3</v>
      </c>
      <c r="I611" s="75">
        <f>'Outage Cause Codes - 2.1.4.2 20'!AR17</f>
        <v>1.7443448864577171E-2</v>
      </c>
    </row>
    <row r="612" spans="1:14" ht="13.8">
      <c r="A612" s="81" t="s">
        <v>58</v>
      </c>
      <c r="B612" s="25">
        <f>'Outage Cause Codes - 2.1.4.2 20'!AK18</f>
        <v>0.10080960927427876</v>
      </c>
      <c r="C612" s="75">
        <f>'Outage Cause Codes - 2.1.4.2 20'!AL18</f>
        <v>9.3272965760009569E-2</v>
      </c>
      <c r="D612" s="25">
        <f>'Outage Cause Codes - 2.1.4.2 20'!AM18</f>
        <v>6.6207442706058661E-2</v>
      </c>
      <c r="E612" s="75">
        <f>'Outage Cause Codes - 2.1.4.2 20'!AN18</f>
        <v>5.5307839890941637E-2</v>
      </c>
      <c r="F612" s="25">
        <f>'Outage Cause Codes - 2.1.4.2 20'!AO18</f>
        <v>5.6290400790877257E-2</v>
      </c>
      <c r="G612" s="75">
        <f>'Outage Cause Codes - 2.1.4.2 20'!AP18</f>
        <v>6.9276090742283275E-2</v>
      </c>
      <c r="H612" s="25">
        <f>'Outage Cause Codes - 2.1.4.2 20'!AQ18</f>
        <v>6.0026030770257269E-2</v>
      </c>
      <c r="I612" s="75">
        <f>'Outage Cause Codes - 2.1.4.2 20'!AR18</f>
        <v>9.253773735806807E-2</v>
      </c>
    </row>
    <row r="613" spans="1:14" ht="13.8">
      <c r="A613" s="81" t="s">
        <v>57</v>
      </c>
      <c r="B613" s="25">
        <f>'Outage Cause Codes - 2.1.4.2 20'!AK19</f>
        <v>0.33574854806841237</v>
      </c>
      <c r="C613" s="75">
        <f>'Outage Cause Codes - 2.1.4.2 20'!AL19</f>
        <v>0.35966494778058555</v>
      </c>
      <c r="D613" s="25">
        <f>'Outage Cause Codes - 2.1.4.2 20'!AM19</f>
        <v>0.29942811914374701</v>
      </c>
      <c r="E613" s="75">
        <f>'Outage Cause Codes - 2.1.4.2 20'!AN19</f>
        <v>0.3457039206178657</v>
      </c>
      <c r="F613" s="25">
        <f>'Outage Cause Codes - 2.1.4.2 20'!AO19</f>
        <v>0.2764620155446943</v>
      </c>
      <c r="G613" s="75">
        <f>'Outage Cause Codes - 2.1.4.2 20'!AP19</f>
        <v>0.33077105533730017</v>
      </c>
      <c r="H613" s="25">
        <f>'Outage Cause Codes - 2.1.4.2 20'!AQ19</f>
        <v>0.33935581308067853</v>
      </c>
      <c r="I613" s="75">
        <f>'Outage Cause Codes - 2.1.4.2 20'!AR19</f>
        <v>0.37318769366826393</v>
      </c>
    </row>
    <row r="614" spans="1:14" ht="13.8">
      <c r="A614" s="81" t="s">
        <v>61</v>
      </c>
      <c r="B614" s="25">
        <f>'Outage Cause Codes - 2.1.4.2 20'!AK20</f>
        <v>0.19142150234875926</v>
      </c>
      <c r="C614" s="75">
        <f>'Outage Cause Codes - 2.1.4.2 20'!AL20</f>
        <v>0.2001950051356618</v>
      </c>
      <c r="D614" s="25">
        <f>'Outage Cause Codes - 2.1.4.2 20'!AM20</f>
        <v>0.2236814282355061</v>
      </c>
      <c r="E614" s="75">
        <f>'Outage Cause Codes - 2.1.4.2 20'!AN20</f>
        <v>0.21608780188152013</v>
      </c>
      <c r="F614" s="25">
        <f>'Outage Cause Codes - 2.1.4.2 20'!AO20</f>
        <v>0.19107662556919008</v>
      </c>
      <c r="G614" s="75">
        <f>'Outage Cause Codes - 2.1.4.2 20'!AP20</f>
        <v>0.19799211712485784</v>
      </c>
      <c r="H614" s="25">
        <f>'Outage Cause Codes - 2.1.4.2 20'!AQ20</f>
        <v>0.22223659761101833</v>
      </c>
      <c r="I614" s="75">
        <f>'Outage Cause Codes - 2.1.4.2 20'!AR20</f>
        <v>0.18281355656431036</v>
      </c>
    </row>
    <row r="615" spans="1:14" ht="13.8">
      <c r="A615" s="81" t="s">
        <v>60</v>
      </c>
      <c r="B615" s="25">
        <f>'Outage Cause Codes - 2.1.4.2 20'!AK21</f>
        <v>3.4579962546955542E-2</v>
      </c>
      <c r="C615" s="75">
        <f>'Outage Cause Codes - 2.1.4.2 20'!AL21</f>
        <v>2.4787752222976467E-2</v>
      </c>
      <c r="D615" s="25">
        <f>'Outage Cause Codes - 2.1.4.2 20'!AM21</f>
        <v>5.5085492563430746E-2</v>
      </c>
      <c r="E615" s="75">
        <f>'Outage Cause Codes - 2.1.4.2 20'!AN21</f>
        <v>5.5956847984478517E-2</v>
      </c>
      <c r="F615" s="25">
        <f>'Outage Cause Codes - 2.1.4.2 20'!AO21</f>
        <v>2.9173117826478957E-2</v>
      </c>
      <c r="G615" s="75">
        <f>'Outage Cause Codes - 2.1.4.2 20'!AP21</f>
        <v>1.4245479954680345E-2</v>
      </c>
      <c r="H615" s="25">
        <f>'Outage Cause Codes - 2.1.4.2 20'!AQ21</f>
        <v>1.7292486160343807E-2</v>
      </c>
      <c r="I615" s="75">
        <f>'Outage Cause Codes - 2.1.4.2 20'!AR21</f>
        <v>1.5483006354034629E-2</v>
      </c>
    </row>
    <row r="616" spans="1:14" ht="13.8">
      <c r="A616" s="81" t="s">
        <v>56</v>
      </c>
      <c r="B616" s="25">
        <f>'Outage Cause Codes - 2.1.4.2 20'!AK22</f>
        <v>2.895254505669172E-2</v>
      </c>
      <c r="C616" s="75">
        <f>'Outage Cause Codes - 2.1.4.2 20'!AL22</f>
        <v>2.5107556582874446E-2</v>
      </c>
      <c r="D616" s="25">
        <f>'Outage Cause Codes - 2.1.4.2 20'!AM22</f>
        <v>2.7284814257545465E-2</v>
      </c>
      <c r="E616" s="75">
        <f>'Outage Cause Codes - 2.1.4.2 20'!AN22</f>
        <v>2.0379770028047264E-2</v>
      </c>
      <c r="F616" s="25">
        <f>'Outage Cause Codes - 2.1.4.2 20'!AO22</f>
        <v>4.1751568821722485E-2</v>
      </c>
      <c r="G616" s="75">
        <f>'Outage Cause Codes - 2.1.4.2 20'!AP22</f>
        <v>2.1414768946777501E-2</v>
      </c>
      <c r="H616" s="25">
        <f>'Outage Cause Codes - 2.1.4.2 20'!AQ22</f>
        <v>2.9896429680912441E-3</v>
      </c>
      <c r="I616" s="75">
        <f>'Outage Cause Codes - 2.1.4.2 20'!AR22</f>
        <v>1.2478982938641525E-3</v>
      </c>
    </row>
    <row r="617" spans="1:14" ht="13.8">
      <c r="A617" s="81" t="s">
        <v>54</v>
      </c>
      <c r="B617" s="25">
        <f>'Outage Cause Codes - 2.1.4.2 20'!AK23</f>
        <v>5.3825104689182869E-2</v>
      </c>
      <c r="C617" s="75">
        <f>'Outage Cause Codes - 2.1.4.2 20'!AL23</f>
        <v>0.11012527849240203</v>
      </c>
      <c r="D617" s="25">
        <f>'Outage Cause Codes - 2.1.4.2 20'!AM23</f>
        <v>5.6915088157633797E-2</v>
      </c>
      <c r="E617" s="75">
        <f>'Outage Cause Codes - 2.1.4.2 20'!AN23</f>
        <v>0.10293967394656341</v>
      </c>
      <c r="F617" s="25">
        <f>'Outage Cause Codes - 2.1.4.2 20'!AO23</f>
        <v>7.7440130412585517E-2</v>
      </c>
      <c r="G617" s="75">
        <f>'Outage Cause Codes - 2.1.4.2 20'!AP23</f>
        <v>0.12875726634238818</v>
      </c>
      <c r="H617" s="25">
        <f>'Outage Cause Codes - 2.1.4.2 20'!AQ23</f>
        <v>5.6103004237462527E-2</v>
      </c>
      <c r="I617" s="75">
        <f>'Outage Cause Codes - 2.1.4.2 20'!AR23</f>
        <v>0.15194552325999039</v>
      </c>
    </row>
    <row r="618" spans="1:14" ht="13.8">
      <c r="A618" s="81" t="s">
        <v>55</v>
      </c>
      <c r="B618" s="25">
        <f>'Outage Cause Codes - 2.1.4.2 20'!AK24</f>
        <v>8.5803941378869375E-2</v>
      </c>
      <c r="C618" s="75">
        <f>'Outage Cause Codes - 2.1.4.2 20'!AL24</f>
        <v>0.14785607840148404</v>
      </c>
      <c r="D618" s="25">
        <f>'Outage Cause Codes - 2.1.4.2 20'!AM24</f>
        <v>9.5976482341356126E-2</v>
      </c>
      <c r="E618" s="75">
        <f>'Outage Cause Codes - 2.1.4.2 20'!AN24</f>
        <v>0.1455172045968664</v>
      </c>
      <c r="F618" s="25">
        <f>'Outage Cause Codes - 2.1.4.2 20'!AO24</f>
        <v>0.11001853562455557</v>
      </c>
      <c r="G618" s="75">
        <f>'Outage Cause Codes - 2.1.4.2 20'!AP24</f>
        <v>0.1655880202414193</v>
      </c>
      <c r="H618" s="25">
        <f>'Outage Cause Codes - 2.1.4.2 20'!AQ24</f>
        <v>7.6814159132644513E-2</v>
      </c>
      <c r="I618" s="75">
        <f>'Outage Cause Codes - 2.1.4.2 20'!AR24</f>
        <v>0.10072785477513904</v>
      </c>
    </row>
    <row r="619" spans="1:14" ht="13.8">
      <c r="A619" s="81" t="s">
        <v>53</v>
      </c>
      <c r="B619" s="25">
        <f>'Outage Cause Codes - 2.1.4.2 20'!AK25</f>
        <v>0.1645753363312128</v>
      </c>
      <c r="C619" s="75">
        <f>'Outage Cause Codes - 2.1.4.2 20'!AL25</f>
        <v>3.5300928347167172E-2</v>
      </c>
      <c r="D619" s="25">
        <f>'Outage Cause Codes - 2.1.4.2 20'!AM25</f>
        <v>0.16653034630696867</v>
      </c>
      <c r="E619" s="75">
        <f>'Outage Cause Codes - 2.1.4.2 20'!AN25</f>
        <v>4.3687457545550257E-2</v>
      </c>
      <c r="F619" s="25">
        <f>'Outage Cause Codes - 2.1.4.2 20'!AO25</f>
        <v>0.20950150801941342</v>
      </c>
      <c r="G619" s="75">
        <f>'Outage Cause Codes - 2.1.4.2 20'!AP25</f>
        <v>5.1632702159847735E-2</v>
      </c>
      <c r="H619" s="25">
        <f>'Outage Cause Codes - 2.1.4.2 20'!AQ25</f>
        <v>0.21645666081605372</v>
      </c>
      <c r="I619" s="75">
        <f>'Outage Cause Codes - 2.1.4.2 20'!AR25</f>
        <v>6.4613280861752304E-2</v>
      </c>
    </row>
    <row r="621" spans="1:14" ht="13.8">
      <c r="B621" s="76" t="s">
        <v>51</v>
      </c>
      <c r="C621" s="76">
        <v>2019</v>
      </c>
      <c r="D621" s="76">
        <v>2020</v>
      </c>
      <c r="E621" s="76">
        <v>2021</v>
      </c>
      <c r="F621" s="76">
        <v>2022</v>
      </c>
      <c r="G621" s="76">
        <v>2023</v>
      </c>
      <c r="I621" s="76" t="s">
        <v>52</v>
      </c>
      <c r="J621" s="76">
        <v>2019</v>
      </c>
      <c r="K621" s="76">
        <v>2020</v>
      </c>
      <c r="L621" s="76">
        <v>2021</v>
      </c>
      <c r="M621" s="76">
        <v>2022</v>
      </c>
      <c r="N621" s="76">
        <v>2023</v>
      </c>
    </row>
    <row r="622" spans="1:14" ht="13.8">
      <c r="B622" s="66" t="s">
        <v>53</v>
      </c>
      <c r="C622" s="25">
        <f>B619</f>
        <v>0.1645753363312128</v>
      </c>
      <c r="D622" s="25">
        <f>D619</f>
        <v>0.16653034630696867</v>
      </c>
      <c r="E622" s="25">
        <f>F619</f>
        <v>0.20950150801941342</v>
      </c>
      <c r="F622" s="25">
        <f>H619</f>
        <v>0.21645666081605372</v>
      </c>
      <c r="G622" s="25">
        <f t="shared" ref="G622:G630" si="76">C508</f>
        <v>0.23246419520621336</v>
      </c>
      <c r="I622" s="66" t="s">
        <v>53</v>
      </c>
      <c r="J622" s="25">
        <f>C619</f>
        <v>3.5300928347167172E-2</v>
      </c>
      <c r="K622" s="25">
        <f>E619</f>
        <v>4.3687457545550257E-2</v>
      </c>
      <c r="L622" s="25">
        <f>G619</f>
        <v>5.1632702159847735E-2</v>
      </c>
      <c r="M622" s="25">
        <f>I619</f>
        <v>6.4613280861752304E-2</v>
      </c>
      <c r="N622" s="25">
        <f t="shared" ref="N622:N630" si="77">E508</f>
        <v>6.0557494326381536E-2</v>
      </c>
    </row>
    <row r="623" spans="1:14" ht="27.6">
      <c r="B623" s="66" t="s">
        <v>54</v>
      </c>
      <c r="C623" s="25">
        <f t="shared" ref="C623:C624" si="78">B617</f>
        <v>5.3825104689182869E-2</v>
      </c>
      <c r="D623" s="25">
        <f t="shared" ref="D623:D624" si="79">D617</f>
        <v>5.6915088157633797E-2</v>
      </c>
      <c r="E623" s="25">
        <f t="shared" ref="E623:E624" si="80">F617</f>
        <v>7.7440130412585517E-2</v>
      </c>
      <c r="F623" s="25">
        <f t="shared" ref="F623:F624" si="81">H617</f>
        <v>5.6103004237462527E-2</v>
      </c>
      <c r="G623" s="25">
        <f t="shared" si="76"/>
        <v>7.119508258965164E-2</v>
      </c>
      <c r="I623" s="66" t="s">
        <v>54</v>
      </c>
      <c r="J623" s="25">
        <f t="shared" ref="J623:J624" si="82">C617</f>
        <v>0.11012527849240203</v>
      </c>
      <c r="K623" s="25">
        <f t="shared" ref="K623:K624" si="83">E617</f>
        <v>0.10293967394656341</v>
      </c>
      <c r="L623" s="25">
        <f t="shared" ref="L623:L624" si="84">G617</f>
        <v>0.12875726634238818</v>
      </c>
      <c r="M623" s="25">
        <f t="shared" ref="M623:M624" si="85">I617</f>
        <v>0.15194552325999039</v>
      </c>
      <c r="N623" s="25">
        <f t="shared" si="77"/>
        <v>0.17953340586389249</v>
      </c>
    </row>
    <row r="624" spans="1:14" ht="13.8">
      <c r="B624" s="66" t="s">
        <v>55</v>
      </c>
      <c r="C624" s="25">
        <f t="shared" si="78"/>
        <v>8.5803941378869375E-2</v>
      </c>
      <c r="D624" s="25">
        <f t="shared" si="79"/>
        <v>9.5976482341356126E-2</v>
      </c>
      <c r="E624" s="25">
        <f t="shared" si="80"/>
        <v>0.11001853562455557</v>
      </c>
      <c r="F624" s="25">
        <f t="shared" si="81"/>
        <v>7.6814159132644513E-2</v>
      </c>
      <c r="G624" s="25">
        <f t="shared" si="76"/>
        <v>8.5916855904356229E-2</v>
      </c>
      <c r="I624" s="66" t="s">
        <v>55</v>
      </c>
      <c r="J624" s="25">
        <f t="shared" si="82"/>
        <v>0.14785607840148404</v>
      </c>
      <c r="K624" s="25">
        <f t="shared" si="83"/>
        <v>0.1455172045968664</v>
      </c>
      <c r="L624" s="25">
        <f t="shared" si="84"/>
        <v>0.1655880202414193</v>
      </c>
      <c r="M624" s="25">
        <f t="shared" si="85"/>
        <v>0.10072785477513904</v>
      </c>
      <c r="N624" s="25">
        <f t="shared" si="77"/>
        <v>0.10879202836521515</v>
      </c>
    </row>
    <row r="625" spans="2:14" ht="13.8">
      <c r="B625" s="66" t="s">
        <v>56</v>
      </c>
      <c r="C625" s="25">
        <f>B616</f>
        <v>2.895254505669172E-2</v>
      </c>
      <c r="D625" s="25">
        <f>D616</f>
        <v>2.7284814257545465E-2</v>
      </c>
      <c r="E625" s="25">
        <f>F616</f>
        <v>4.1751568821722485E-2</v>
      </c>
      <c r="F625" s="25">
        <f>H616</f>
        <v>2.9896429680912441E-3</v>
      </c>
      <c r="G625" s="25">
        <f t="shared" si="76"/>
        <v>1.0589745359205573E-2</v>
      </c>
      <c r="I625" s="66" t="s">
        <v>56</v>
      </c>
      <c r="J625" s="25">
        <f>C616</f>
        <v>2.5107556582874446E-2</v>
      </c>
      <c r="K625" s="25">
        <f>E616</f>
        <v>2.0379770028047264E-2</v>
      </c>
      <c r="L625" s="25">
        <f>G616</f>
        <v>2.1414768946777501E-2</v>
      </c>
      <c r="M625" s="25">
        <f>I616</f>
        <v>1.2478982938641525E-3</v>
      </c>
      <c r="N625" s="25">
        <f t="shared" si="77"/>
        <v>1.2785025896344001E-2</v>
      </c>
    </row>
    <row r="626" spans="2:14" ht="27.6">
      <c r="B626" s="66" t="s">
        <v>57</v>
      </c>
      <c r="C626" s="25">
        <f>B613</f>
        <v>0.33574854806841237</v>
      </c>
      <c r="D626" s="25">
        <f>D613</f>
        <v>0.29942811914374701</v>
      </c>
      <c r="E626" s="25">
        <f>F613</f>
        <v>0.2764620155446943</v>
      </c>
      <c r="F626" s="25">
        <f>H613</f>
        <v>0.33935581308067853</v>
      </c>
      <c r="G626" s="25">
        <f t="shared" si="76"/>
        <v>0.28730537272812579</v>
      </c>
      <c r="I626" s="66" t="s">
        <v>57</v>
      </c>
      <c r="J626" s="25">
        <f>C613</f>
        <v>0.35966494778058555</v>
      </c>
      <c r="K626" s="25">
        <f>E613</f>
        <v>0.3457039206178657</v>
      </c>
      <c r="L626" s="25">
        <f>G613</f>
        <v>0.33077105533730017</v>
      </c>
      <c r="M626" s="25">
        <f>I613</f>
        <v>0.37318769366826393</v>
      </c>
      <c r="N626" s="25">
        <f t="shared" si="77"/>
        <v>0.33121748519877819</v>
      </c>
    </row>
    <row r="627" spans="2:14" ht="13.8">
      <c r="B627" s="66" t="s">
        <v>58</v>
      </c>
      <c r="C627" s="25">
        <f>B612</f>
        <v>0.10080960927427876</v>
      </c>
      <c r="D627" s="25">
        <f>D612</f>
        <v>6.6207442706058661E-2</v>
      </c>
      <c r="E627" s="25">
        <f>F612</f>
        <v>5.6290400790877257E-2</v>
      </c>
      <c r="F627" s="25">
        <f>H612</f>
        <v>6.0026030770257269E-2</v>
      </c>
      <c r="G627" s="25">
        <f t="shared" si="76"/>
        <v>3.4505642775685762E-2</v>
      </c>
      <c r="I627" s="66" t="s">
        <v>58</v>
      </c>
      <c r="J627" s="25">
        <f>C612</f>
        <v>9.3272965760009569E-2</v>
      </c>
      <c r="K627" s="25">
        <f>E612</f>
        <v>5.5307839890941637E-2</v>
      </c>
      <c r="L627" s="25">
        <f>G612</f>
        <v>6.9276090742283275E-2</v>
      </c>
      <c r="M627" s="25">
        <f>I612</f>
        <v>9.253773735806807E-2</v>
      </c>
      <c r="N627" s="25">
        <f t="shared" si="77"/>
        <v>3.8800859515362572E-2</v>
      </c>
    </row>
    <row r="628" spans="2:14" ht="27.6">
      <c r="B628" s="66" t="s">
        <v>59</v>
      </c>
      <c r="C628" s="25">
        <f>B611</f>
        <v>4.28345030563731E-3</v>
      </c>
      <c r="D628" s="25">
        <f>D611</f>
        <v>8.8907862877532808E-3</v>
      </c>
      <c r="E628" s="25">
        <f>F611</f>
        <v>8.2860973904824338E-3</v>
      </c>
      <c r="F628" s="25">
        <f>H611</f>
        <v>8.7256052234500527E-3</v>
      </c>
      <c r="G628" s="25">
        <f t="shared" si="76"/>
        <v>5.5418087589765089E-3</v>
      </c>
      <c r="I628" s="66" t="s">
        <v>59</v>
      </c>
      <c r="J628" s="25">
        <f>C611</f>
        <v>3.689487276838798E-3</v>
      </c>
      <c r="K628" s="25">
        <f>E611</f>
        <v>1.4419483508166613E-2</v>
      </c>
      <c r="L628" s="25">
        <f>G611</f>
        <v>2.0322499150445664E-2</v>
      </c>
      <c r="M628" s="25">
        <f>I611</f>
        <v>1.7443448864577171E-2</v>
      </c>
      <c r="N628" s="25">
        <f t="shared" si="77"/>
        <v>7.6732944822086686E-3</v>
      </c>
    </row>
    <row r="629" spans="2:14" ht="13.8">
      <c r="B629" s="66" t="s">
        <v>60</v>
      </c>
      <c r="C629" s="25">
        <f>B615</f>
        <v>3.4579962546955542E-2</v>
      </c>
      <c r="D629" s="25">
        <f>D615</f>
        <v>5.5085492563430746E-2</v>
      </c>
      <c r="E629" s="25">
        <f>F615</f>
        <v>2.9173117826478957E-2</v>
      </c>
      <c r="F629" s="25">
        <f>H615</f>
        <v>1.7292486160343807E-2</v>
      </c>
      <c r="G629" s="25">
        <f t="shared" si="76"/>
        <v>2.9599698129980888E-2</v>
      </c>
      <c r="I629" s="66" t="s">
        <v>60</v>
      </c>
      <c r="J629" s="25">
        <f>C615</f>
        <v>2.4787752222976467E-2</v>
      </c>
      <c r="K629" s="25">
        <f>E615</f>
        <v>5.5956847984478517E-2</v>
      </c>
      <c r="L629" s="25">
        <f>G615</f>
        <v>1.4245479954680345E-2</v>
      </c>
      <c r="M629" s="25">
        <f>I615</f>
        <v>1.5483006354034629E-2</v>
      </c>
      <c r="N629" s="25">
        <f t="shared" si="77"/>
        <v>1.7533621803432098E-2</v>
      </c>
    </row>
    <row r="630" spans="2:14" ht="27.6">
      <c r="B630" s="66" t="s">
        <v>61</v>
      </c>
      <c r="C630" s="25">
        <f>B614</f>
        <v>0.19142150234875926</v>
      </c>
      <c r="D630" s="25">
        <f>D614</f>
        <v>0.2236814282355061</v>
      </c>
      <c r="E630" s="25">
        <f>F614</f>
        <v>0.19107662556919008</v>
      </c>
      <c r="F630" s="25">
        <f>H614</f>
        <v>0.22223659761101833</v>
      </c>
      <c r="G630" s="25">
        <f t="shared" si="76"/>
        <v>0.24288159854780417</v>
      </c>
      <c r="I630" s="66" t="s">
        <v>61</v>
      </c>
      <c r="J630" s="25">
        <f>C614</f>
        <v>0.2001950051356618</v>
      </c>
      <c r="K630" s="25">
        <f>E614</f>
        <v>0.21608780188152013</v>
      </c>
      <c r="L630" s="25">
        <f>G614</f>
        <v>0.19799211712485784</v>
      </c>
      <c r="M630" s="25">
        <f>I614</f>
        <v>0.18281355656431036</v>
      </c>
      <c r="N630" s="25">
        <f t="shared" si="77"/>
        <v>0.24310678454838525</v>
      </c>
    </row>
  </sheetData>
  <mergeCells count="12">
    <mergeCell ref="B609:C609"/>
    <mergeCell ref="D609:E609"/>
    <mergeCell ref="F609:G609"/>
    <mergeCell ref="H609:I609"/>
    <mergeCell ref="C521:D521"/>
    <mergeCell ref="E521:F521"/>
    <mergeCell ref="G521:H521"/>
    <mergeCell ref="I521:J521"/>
    <mergeCell ref="D566:E566"/>
    <mergeCell ref="F566:G566"/>
    <mergeCell ref="H566:I566"/>
    <mergeCell ref="B566:C56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O1002"/>
  <sheetViews>
    <sheetView workbookViewId="0">
      <pane xSplit="1" topLeftCell="B1" activePane="topRight" state="frozen"/>
      <selection pane="topRight" activeCell="N22" sqref="N22"/>
    </sheetView>
  </sheetViews>
  <sheetFormatPr defaultColWidth="14.44140625" defaultRowHeight="15.75" customHeight="1"/>
  <cols>
    <col min="1" max="1" width="66.88671875" customWidth="1"/>
    <col min="2" max="2" width="47.6640625" customWidth="1"/>
    <col min="3" max="3" width="9.6640625" customWidth="1"/>
    <col min="4" max="4" width="13.109375" customWidth="1"/>
    <col min="5" max="5" width="14.5546875" customWidth="1"/>
    <col min="12" max="12" width="21.109375" customWidth="1"/>
    <col min="14" max="14" width="17.6640625" customWidth="1"/>
    <col min="15" max="15" width="19.33203125" customWidth="1"/>
  </cols>
  <sheetData>
    <row r="1" spans="1:15" ht="15.75" customHeight="1">
      <c r="A1" s="82"/>
      <c r="C1" s="83"/>
      <c r="D1" s="21"/>
      <c r="E1" s="61" t="s">
        <v>68</v>
      </c>
      <c r="G1" s="61">
        <v>750</v>
      </c>
      <c r="H1" s="21"/>
      <c r="I1" s="4" t="s">
        <v>69</v>
      </c>
      <c r="J1" s="84">
        <v>0.19</v>
      </c>
      <c r="K1" s="4">
        <v>0.182</v>
      </c>
      <c r="L1" s="4" t="s">
        <v>70</v>
      </c>
    </row>
    <row r="2" spans="1:15" ht="15.75" customHeight="1">
      <c r="C2" s="83"/>
      <c r="D2" s="21"/>
      <c r="F2" s="21"/>
      <c r="G2" s="21"/>
      <c r="H2" s="21"/>
      <c r="I2" s="4" t="s">
        <v>71</v>
      </c>
      <c r="J2" s="84">
        <v>0.63</v>
      </c>
      <c r="K2" s="4">
        <v>8.6999999999999994E-2</v>
      </c>
      <c r="L2" s="4" t="s">
        <v>72</v>
      </c>
    </row>
    <row r="3" spans="1:15" ht="15.75" customHeight="1">
      <c r="C3" s="83"/>
      <c r="D3" s="21"/>
      <c r="F3" s="21"/>
      <c r="G3" s="21"/>
      <c r="H3" s="21"/>
      <c r="I3" s="4" t="s">
        <v>73</v>
      </c>
      <c r="J3" s="84">
        <v>0.18</v>
      </c>
      <c r="K3" s="4">
        <v>0.122</v>
      </c>
    </row>
    <row r="4" spans="1:15" ht="15.75" customHeight="1">
      <c r="C4" s="83"/>
      <c r="D4" s="21"/>
      <c r="F4" s="21"/>
      <c r="G4" s="21"/>
      <c r="H4" s="21"/>
      <c r="L4" s="29">
        <f>AVERAGE(L6:L72)</f>
        <v>4.0613432835820902</v>
      </c>
      <c r="M4" s="76" t="s">
        <v>74</v>
      </c>
    </row>
    <row r="5" spans="1:15" ht="15.75" customHeight="1">
      <c r="A5" s="85" t="s">
        <v>12</v>
      </c>
      <c r="B5" s="85" t="s">
        <v>75</v>
      </c>
      <c r="C5" s="86" t="s">
        <v>76</v>
      </c>
      <c r="D5" s="87" t="s">
        <v>77</v>
      </c>
      <c r="E5" s="88" t="s">
        <v>78</v>
      </c>
      <c r="F5" s="89" t="s">
        <v>79</v>
      </c>
      <c r="G5" s="89" t="s">
        <v>80</v>
      </c>
      <c r="H5" s="89" t="s">
        <v>81</v>
      </c>
      <c r="I5" s="90" t="s">
        <v>82</v>
      </c>
      <c r="J5" s="90" t="s">
        <v>83</v>
      </c>
      <c r="K5" s="90" t="s">
        <v>84</v>
      </c>
      <c r="L5" s="91" t="s">
        <v>85</v>
      </c>
      <c r="O5" s="92" t="s">
        <v>86</v>
      </c>
    </row>
    <row r="6" spans="1:15" ht="15.75" customHeight="1">
      <c r="A6" s="4" t="s">
        <v>87</v>
      </c>
      <c r="B6" s="4" t="s">
        <v>88</v>
      </c>
      <c r="C6" s="93">
        <v>1.0341</v>
      </c>
      <c r="D6" s="21">
        <f t="shared" ref="D6:D72" si="0">C6*$G$1</f>
        <v>775.57500000000005</v>
      </c>
      <c r="E6" s="21">
        <f t="shared" ref="E6:E72" si="1">D6-$G$1</f>
        <v>25.575000000000045</v>
      </c>
      <c r="F6" s="21">
        <f t="shared" ref="F6:F72" si="2">E6*$J$1</f>
        <v>4.8592500000000083</v>
      </c>
      <c r="G6" s="21">
        <f t="shared" ref="G6:G72" si="3">E6*$J$2</f>
        <v>16.112250000000028</v>
      </c>
      <c r="H6" s="21">
        <f t="shared" ref="H6:H72" si="4">E6*$J$3</f>
        <v>4.6035000000000084</v>
      </c>
      <c r="I6" s="29">
        <f t="shared" ref="I6:I72" si="5">ROUND(F6*$K$1,2)</f>
        <v>0.88</v>
      </c>
      <c r="J6" s="29">
        <f t="shared" ref="J6:J72" si="6">ROUND(G6*$K$2,2)</f>
        <v>1.4</v>
      </c>
      <c r="K6" s="9">
        <f t="shared" ref="K6:K72" si="7">ROUND(H6*$K$3,2)</f>
        <v>0.56000000000000005</v>
      </c>
      <c r="L6" s="29">
        <f t="shared" ref="L6:L72" si="8">SUM(I6:K6)</f>
        <v>2.84</v>
      </c>
      <c r="N6" s="4" t="s">
        <v>89</v>
      </c>
      <c r="O6" s="29">
        <f>AVERAGE(L6:L10)</f>
        <v>2.8519999999999999</v>
      </c>
    </row>
    <row r="7" spans="1:15" ht="15.75" customHeight="1">
      <c r="A7" s="4" t="s">
        <v>90</v>
      </c>
      <c r="B7" s="4" t="s">
        <v>88</v>
      </c>
      <c r="C7" s="93">
        <v>1.036</v>
      </c>
      <c r="D7" s="21">
        <f t="shared" si="0"/>
        <v>777</v>
      </c>
      <c r="E7" s="21">
        <f t="shared" si="1"/>
        <v>27</v>
      </c>
      <c r="F7" s="21">
        <f t="shared" si="2"/>
        <v>5.13</v>
      </c>
      <c r="G7" s="21">
        <f t="shared" si="3"/>
        <v>17.010000000000002</v>
      </c>
      <c r="H7" s="21">
        <f t="shared" si="4"/>
        <v>4.8599999999999994</v>
      </c>
      <c r="I7" s="29">
        <f t="shared" si="5"/>
        <v>0.93</v>
      </c>
      <c r="J7" s="29">
        <f t="shared" si="6"/>
        <v>1.48</v>
      </c>
      <c r="K7" s="9">
        <f t="shared" si="7"/>
        <v>0.59</v>
      </c>
      <c r="L7" s="29">
        <f t="shared" si="8"/>
        <v>3</v>
      </c>
      <c r="N7" s="4" t="s">
        <v>91</v>
      </c>
      <c r="O7" s="29">
        <f>AVERAGE(L24:L25)</f>
        <v>3.9099999999999997</v>
      </c>
    </row>
    <row r="8" spans="1:15" ht="15.75" customHeight="1">
      <c r="A8" s="4" t="s">
        <v>92</v>
      </c>
      <c r="B8" s="4" t="s">
        <v>88</v>
      </c>
      <c r="C8" s="93">
        <v>1.026</v>
      </c>
      <c r="D8" s="21">
        <f t="shared" si="0"/>
        <v>769.5</v>
      </c>
      <c r="E8" s="21">
        <f t="shared" si="1"/>
        <v>19.5</v>
      </c>
      <c r="F8" s="21">
        <f t="shared" si="2"/>
        <v>3.7050000000000001</v>
      </c>
      <c r="G8" s="21">
        <f t="shared" si="3"/>
        <v>12.285</v>
      </c>
      <c r="H8" s="21">
        <f t="shared" si="4"/>
        <v>3.51</v>
      </c>
      <c r="I8" s="29">
        <f t="shared" si="5"/>
        <v>0.67</v>
      </c>
      <c r="J8" s="29">
        <f t="shared" si="6"/>
        <v>1.07</v>
      </c>
      <c r="K8" s="9">
        <f t="shared" si="7"/>
        <v>0.43</v>
      </c>
      <c r="L8" s="29">
        <f t="shared" si="8"/>
        <v>2.1700000000000004</v>
      </c>
      <c r="N8" s="4" t="s">
        <v>93</v>
      </c>
      <c r="O8" s="29">
        <f>AVERAGE(L26:L27)</f>
        <v>2.9400000000000004</v>
      </c>
    </row>
    <row r="9" spans="1:15" ht="15.75" customHeight="1">
      <c r="A9" s="4" t="s">
        <v>94</v>
      </c>
      <c r="B9" s="4" t="s">
        <v>95</v>
      </c>
      <c r="C9" s="93">
        <v>1.0379</v>
      </c>
      <c r="D9" s="21">
        <f t="shared" si="0"/>
        <v>778.42500000000007</v>
      </c>
      <c r="E9" s="21">
        <f t="shared" si="1"/>
        <v>28.425000000000068</v>
      </c>
      <c r="F9" s="21">
        <f t="shared" si="2"/>
        <v>5.4007500000000128</v>
      </c>
      <c r="G9" s="21">
        <f t="shared" si="3"/>
        <v>17.907750000000043</v>
      </c>
      <c r="H9" s="21">
        <f t="shared" si="4"/>
        <v>5.1165000000000118</v>
      </c>
      <c r="I9" s="29">
        <f t="shared" si="5"/>
        <v>0.98</v>
      </c>
      <c r="J9" s="29">
        <f t="shared" si="6"/>
        <v>1.56</v>
      </c>
      <c r="K9" s="9">
        <f t="shared" si="7"/>
        <v>0.62</v>
      </c>
      <c r="L9" s="29">
        <f t="shared" si="8"/>
        <v>3.16</v>
      </c>
    </row>
    <row r="10" spans="1:15" ht="15.75" customHeight="1">
      <c r="A10" s="4" t="s">
        <v>96</v>
      </c>
      <c r="B10" s="4" t="s">
        <v>88</v>
      </c>
      <c r="C10" s="93">
        <v>1.0368999999999999</v>
      </c>
      <c r="D10" s="21">
        <f t="shared" si="0"/>
        <v>777.67499999999995</v>
      </c>
      <c r="E10" s="21">
        <f t="shared" si="1"/>
        <v>27.674999999999955</v>
      </c>
      <c r="F10" s="21">
        <f t="shared" si="2"/>
        <v>5.2582499999999914</v>
      </c>
      <c r="G10" s="21">
        <f t="shared" si="3"/>
        <v>17.435249999999971</v>
      </c>
      <c r="H10" s="21">
        <f t="shared" si="4"/>
        <v>4.9814999999999916</v>
      </c>
      <c r="I10" s="29">
        <f t="shared" si="5"/>
        <v>0.96</v>
      </c>
      <c r="J10" s="29">
        <f t="shared" si="6"/>
        <v>1.52</v>
      </c>
      <c r="K10" s="9">
        <f t="shared" si="7"/>
        <v>0.61</v>
      </c>
      <c r="L10" s="29">
        <f t="shared" si="8"/>
        <v>3.09</v>
      </c>
    </row>
    <row r="11" spans="1:15" ht="15.75" customHeight="1">
      <c r="A11" s="4" t="s">
        <v>97</v>
      </c>
      <c r="B11" s="4" t="s">
        <v>98</v>
      </c>
      <c r="C11" s="93">
        <v>1.0829</v>
      </c>
      <c r="D11" s="21">
        <f t="shared" si="0"/>
        <v>812.17499999999995</v>
      </c>
      <c r="E11" s="21">
        <f t="shared" si="1"/>
        <v>62.174999999999955</v>
      </c>
      <c r="F11" s="21">
        <f t="shared" si="2"/>
        <v>11.813249999999991</v>
      </c>
      <c r="G11" s="21">
        <f t="shared" si="3"/>
        <v>39.170249999999974</v>
      </c>
      <c r="H11" s="21">
        <f t="shared" si="4"/>
        <v>11.191499999999991</v>
      </c>
      <c r="I11" s="29">
        <f t="shared" si="5"/>
        <v>2.15</v>
      </c>
      <c r="J11" s="29">
        <f t="shared" si="6"/>
        <v>3.41</v>
      </c>
      <c r="K11" s="9">
        <f t="shared" si="7"/>
        <v>1.37</v>
      </c>
      <c r="L11" s="29">
        <f t="shared" si="8"/>
        <v>6.9300000000000006</v>
      </c>
    </row>
    <row r="12" spans="1:15" ht="15.75" customHeight="1">
      <c r="A12" s="4" t="s">
        <v>99</v>
      </c>
      <c r="B12" s="4" t="s">
        <v>88</v>
      </c>
      <c r="C12" s="93">
        <v>1.0945</v>
      </c>
      <c r="D12" s="21">
        <f t="shared" si="0"/>
        <v>820.875</v>
      </c>
      <c r="E12" s="21">
        <f t="shared" si="1"/>
        <v>70.875</v>
      </c>
      <c r="F12" s="21">
        <f t="shared" si="2"/>
        <v>13.46625</v>
      </c>
      <c r="G12" s="21">
        <f t="shared" si="3"/>
        <v>44.651249999999997</v>
      </c>
      <c r="H12" s="21">
        <f t="shared" si="4"/>
        <v>12.7575</v>
      </c>
      <c r="I12" s="29">
        <f t="shared" si="5"/>
        <v>2.4500000000000002</v>
      </c>
      <c r="J12" s="29">
        <f t="shared" si="6"/>
        <v>3.88</v>
      </c>
      <c r="K12" s="9">
        <f t="shared" si="7"/>
        <v>1.56</v>
      </c>
      <c r="L12" s="29">
        <f t="shared" si="8"/>
        <v>7.8900000000000006</v>
      </c>
    </row>
    <row r="13" spans="1:15" ht="15.75" customHeight="1">
      <c r="A13" s="4" t="s">
        <v>100</v>
      </c>
      <c r="B13" s="4" t="s">
        <v>88</v>
      </c>
      <c r="C13" s="93">
        <v>1.0430999999999999</v>
      </c>
      <c r="D13" s="21">
        <f t="shared" si="0"/>
        <v>782.32499999999993</v>
      </c>
      <c r="E13" s="21">
        <f t="shared" si="1"/>
        <v>32.324999999999932</v>
      </c>
      <c r="F13" s="21">
        <f t="shared" si="2"/>
        <v>6.1417499999999867</v>
      </c>
      <c r="G13" s="21">
        <f t="shared" si="3"/>
        <v>20.364749999999958</v>
      </c>
      <c r="H13" s="21">
        <f t="shared" si="4"/>
        <v>5.8184999999999878</v>
      </c>
      <c r="I13" s="29">
        <f t="shared" si="5"/>
        <v>1.1200000000000001</v>
      </c>
      <c r="J13" s="29">
        <f t="shared" si="6"/>
        <v>1.77</v>
      </c>
      <c r="K13" s="9">
        <f t="shared" si="7"/>
        <v>0.71</v>
      </c>
      <c r="L13" s="29">
        <f t="shared" si="8"/>
        <v>3.6</v>
      </c>
    </row>
    <row r="14" spans="1:15" ht="15.75" customHeight="1">
      <c r="A14" s="4" t="s">
        <v>101</v>
      </c>
      <c r="B14" s="4" t="s">
        <v>88</v>
      </c>
      <c r="C14" s="93">
        <v>1.0382</v>
      </c>
      <c r="D14" s="21">
        <f t="shared" si="0"/>
        <v>778.65</v>
      </c>
      <c r="E14" s="21">
        <f t="shared" si="1"/>
        <v>28.649999999999977</v>
      </c>
      <c r="F14" s="21">
        <f t="shared" si="2"/>
        <v>5.4434999999999958</v>
      </c>
      <c r="G14" s="21">
        <f t="shared" si="3"/>
        <v>18.049499999999984</v>
      </c>
      <c r="H14" s="21">
        <f t="shared" si="4"/>
        <v>5.1569999999999956</v>
      </c>
      <c r="I14" s="29">
        <f t="shared" si="5"/>
        <v>0.99</v>
      </c>
      <c r="J14" s="29">
        <f t="shared" si="6"/>
        <v>1.57</v>
      </c>
      <c r="K14" s="9">
        <f t="shared" si="7"/>
        <v>0.63</v>
      </c>
      <c r="L14" s="29">
        <f t="shared" si="8"/>
        <v>3.19</v>
      </c>
    </row>
    <row r="15" spans="1:15" ht="15.75" customHeight="1">
      <c r="A15" s="4" t="s">
        <v>102</v>
      </c>
      <c r="B15" s="4" t="s">
        <v>88</v>
      </c>
      <c r="C15" s="93">
        <v>1.0524</v>
      </c>
      <c r="D15" s="21">
        <f t="shared" si="0"/>
        <v>789.3</v>
      </c>
      <c r="E15" s="21">
        <f t="shared" si="1"/>
        <v>39.299999999999955</v>
      </c>
      <c r="F15" s="21">
        <f t="shared" si="2"/>
        <v>7.4669999999999916</v>
      </c>
      <c r="G15" s="21">
        <f t="shared" si="3"/>
        <v>24.758999999999972</v>
      </c>
      <c r="H15" s="21">
        <f t="shared" si="4"/>
        <v>7.0739999999999919</v>
      </c>
      <c r="I15" s="29">
        <f t="shared" si="5"/>
        <v>1.36</v>
      </c>
      <c r="J15" s="29">
        <f t="shared" si="6"/>
        <v>2.15</v>
      </c>
      <c r="K15" s="9">
        <f t="shared" si="7"/>
        <v>0.86</v>
      </c>
      <c r="L15" s="29">
        <f t="shared" si="8"/>
        <v>4.37</v>
      </c>
    </row>
    <row r="16" spans="1:15" ht="15.75" customHeight="1">
      <c r="A16" s="4" t="s">
        <v>103</v>
      </c>
      <c r="B16" s="4" t="s">
        <v>88</v>
      </c>
      <c r="C16" s="93">
        <v>1.0452999999999999</v>
      </c>
      <c r="D16" s="21">
        <f t="shared" si="0"/>
        <v>783.97499999999991</v>
      </c>
      <c r="E16" s="21">
        <f t="shared" si="1"/>
        <v>33.974999999999909</v>
      </c>
      <c r="F16" s="21">
        <f t="shared" si="2"/>
        <v>6.4552499999999826</v>
      </c>
      <c r="G16" s="21">
        <f t="shared" si="3"/>
        <v>21.404249999999944</v>
      </c>
      <c r="H16" s="21">
        <f t="shared" si="4"/>
        <v>6.1154999999999831</v>
      </c>
      <c r="I16" s="29">
        <f t="shared" si="5"/>
        <v>1.17</v>
      </c>
      <c r="J16" s="29">
        <f t="shared" si="6"/>
        <v>1.86</v>
      </c>
      <c r="K16" s="9">
        <f t="shared" si="7"/>
        <v>0.75</v>
      </c>
      <c r="L16" s="29">
        <f t="shared" si="8"/>
        <v>3.7800000000000002</v>
      </c>
    </row>
    <row r="17" spans="1:12" ht="15.75" customHeight="1">
      <c r="A17" s="4" t="s">
        <v>104</v>
      </c>
      <c r="B17" s="4" t="s">
        <v>88</v>
      </c>
      <c r="C17" s="93">
        <v>1.0705</v>
      </c>
      <c r="D17" s="21">
        <f t="shared" si="0"/>
        <v>802.875</v>
      </c>
      <c r="E17" s="21">
        <f t="shared" si="1"/>
        <v>52.875</v>
      </c>
      <c r="F17" s="21">
        <f t="shared" si="2"/>
        <v>10.046250000000001</v>
      </c>
      <c r="G17" s="21">
        <f t="shared" si="3"/>
        <v>33.311250000000001</v>
      </c>
      <c r="H17" s="21">
        <f t="shared" si="4"/>
        <v>9.5175000000000001</v>
      </c>
      <c r="I17" s="29">
        <f t="shared" si="5"/>
        <v>1.83</v>
      </c>
      <c r="J17" s="29">
        <f t="shared" si="6"/>
        <v>2.9</v>
      </c>
      <c r="K17" s="9">
        <f t="shared" si="7"/>
        <v>1.1599999999999999</v>
      </c>
      <c r="L17" s="29">
        <f t="shared" si="8"/>
        <v>5.8900000000000006</v>
      </c>
    </row>
    <row r="18" spans="1:12" ht="15.75" customHeight="1">
      <c r="A18" s="4" t="s">
        <v>105</v>
      </c>
      <c r="B18" s="4" t="s">
        <v>88</v>
      </c>
      <c r="C18" s="93">
        <v>1.0834999999999999</v>
      </c>
      <c r="D18" s="21">
        <f t="shared" si="0"/>
        <v>812.62499999999989</v>
      </c>
      <c r="E18" s="21">
        <f t="shared" si="1"/>
        <v>62.624999999999886</v>
      </c>
      <c r="F18" s="21">
        <f t="shared" si="2"/>
        <v>11.898749999999978</v>
      </c>
      <c r="G18" s="21">
        <f t="shared" si="3"/>
        <v>39.453749999999928</v>
      </c>
      <c r="H18" s="21">
        <f t="shared" si="4"/>
        <v>11.27249999999998</v>
      </c>
      <c r="I18" s="29">
        <f t="shared" si="5"/>
        <v>2.17</v>
      </c>
      <c r="J18" s="29">
        <f t="shared" si="6"/>
        <v>3.43</v>
      </c>
      <c r="K18" s="9">
        <f t="shared" si="7"/>
        <v>1.38</v>
      </c>
      <c r="L18" s="29">
        <f t="shared" si="8"/>
        <v>6.9799999999999995</v>
      </c>
    </row>
    <row r="19" spans="1:12" ht="15.75" customHeight="1">
      <c r="A19" s="4" t="s">
        <v>106</v>
      </c>
      <c r="B19" s="4" t="s">
        <v>88</v>
      </c>
      <c r="C19" s="93">
        <v>1.0417000000000001</v>
      </c>
      <c r="D19" s="21">
        <f t="shared" si="0"/>
        <v>781.27500000000009</v>
      </c>
      <c r="E19" s="21">
        <f t="shared" si="1"/>
        <v>31.275000000000091</v>
      </c>
      <c r="F19" s="21">
        <f t="shared" si="2"/>
        <v>5.9422500000000174</v>
      </c>
      <c r="G19" s="21">
        <f t="shared" si="3"/>
        <v>19.703250000000057</v>
      </c>
      <c r="H19" s="21">
        <f t="shared" si="4"/>
        <v>5.6295000000000162</v>
      </c>
      <c r="I19" s="29">
        <f t="shared" si="5"/>
        <v>1.08</v>
      </c>
      <c r="J19" s="29">
        <f t="shared" si="6"/>
        <v>1.71</v>
      </c>
      <c r="K19" s="9">
        <f t="shared" si="7"/>
        <v>0.69</v>
      </c>
      <c r="L19" s="29">
        <f t="shared" si="8"/>
        <v>3.48</v>
      </c>
    </row>
    <row r="20" spans="1:12" ht="15.75" customHeight="1">
      <c r="A20" s="4" t="s">
        <v>107</v>
      </c>
      <c r="B20" s="4" t="s">
        <v>88</v>
      </c>
      <c r="C20" s="93">
        <v>1.0310999999999999</v>
      </c>
      <c r="D20" s="21">
        <f t="shared" si="0"/>
        <v>773.32499999999993</v>
      </c>
      <c r="E20" s="21">
        <f t="shared" si="1"/>
        <v>23.324999999999932</v>
      </c>
      <c r="F20" s="21">
        <f t="shared" si="2"/>
        <v>4.4317499999999868</v>
      </c>
      <c r="G20" s="21">
        <f t="shared" si="3"/>
        <v>14.694749999999956</v>
      </c>
      <c r="H20" s="21">
        <f t="shared" si="4"/>
        <v>4.1984999999999877</v>
      </c>
      <c r="I20" s="29">
        <f t="shared" si="5"/>
        <v>0.81</v>
      </c>
      <c r="J20" s="29">
        <f t="shared" si="6"/>
        <v>1.28</v>
      </c>
      <c r="K20" s="9">
        <f t="shared" si="7"/>
        <v>0.51</v>
      </c>
      <c r="L20" s="29">
        <f t="shared" si="8"/>
        <v>2.5999999999999996</v>
      </c>
    </row>
    <row r="21" spans="1:12" ht="15.75" customHeight="1">
      <c r="A21" s="4" t="s">
        <v>108</v>
      </c>
      <c r="B21" s="4" t="s">
        <v>98</v>
      </c>
      <c r="C21" s="93">
        <v>1.0602</v>
      </c>
      <c r="D21" s="21">
        <f t="shared" si="0"/>
        <v>795.15</v>
      </c>
      <c r="E21" s="21">
        <f t="shared" si="1"/>
        <v>45.149999999999977</v>
      </c>
      <c r="F21" s="21">
        <f t="shared" si="2"/>
        <v>8.5784999999999965</v>
      </c>
      <c r="G21" s="21">
        <f t="shared" si="3"/>
        <v>28.444499999999987</v>
      </c>
      <c r="H21" s="21">
        <f t="shared" si="4"/>
        <v>8.1269999999999953</v>
      </c>
      <c r="I21" s="29">
        <f t="shared" si="5"/>
        <v>1.56</v>
      </c>
      <c r="J21" s="29">
        <f t="shared" si="6"/>
        <v>2.4700000000000002</v>
      </c>
      <c r="K21" s="9">
        <f t="shared" si="7"/>
        <v>0.99</v>
      </c>
      <c r="L21" s="29">
        <f t="shared" si="8"/>
        <v>5.0200000000000005</v>
      </c>
    </row>
    <row r="22" spans="1:12" ht="15.75" customHeight="1">
      <c r="A22" s="4" t="s">
        <v>109</v>
      </c>
      <c r="B22" s="4" t="s">
        <v>88</v>
      </c>
      <c r="C22" s="93">
        <v>1.0467</v>
      </c>
      <c r="D22" s="21">
        <f t="shared" si="0"/>
        <v>785.02499999999998</v>
      </c>
      <c r="E22" s="21">
        <f t="shared" si="1"/>
        <v>35.024999999999977</v>
      </c>
      <c r="F22" s="21">
        <f t="shared" si="2"/>
        <v>6.6547499999999955</v>
      </c>
      <c r="G22" s="21">
        <f t="shared" si="3"/>
        <v>22.065749999999987</v>
      </c>
      <c r="H22" s="21">
        <f t="shared" si="4"/>
        <v>6.3044999999999956</v>
      </c>
      <c r="I22" s="29">
        <f t="shared" si="5"/>
        <v>1.21</v>
      </c>
      <c r="J22" s="29">
        <f t="shared" si="6"/>
        <v>1.92</v>
      </c>
      <c r="K22" s="9">
        <f t="shared" si="7"/>
        <v>0.77</v>
      </c>
      <c r="L22" s="29">
        <f t="shared" si="8"/>
        <v>3.9</v>
      </c>
    </row>
    <row r="23" spans="1:12" ht="15.75" customHeight="1">
      <c r="A23" s="4" t="s">
        <v>110</v>
      </c>
      <c r="B23" s="4" t="s">
        <v>88</v>
      </c>
      <c r="C23" s="93">
        <v>1.0325</v>
      </c>
      <c r="D23" s="21">
        <f t="shared" si="0"/>
        <v>774.375</v>
      </c>
      <c r="E23" s="21">
        <f t="shared" si="1"/>
        <v>24.375</v>
      </c>
      <c r="F23" s="21">
        <f t="shared" si="2"/>
        <v>4.6312499999999996</v>
      </c>
      <c r="G23" s="21">
        <f t="shared" si="3"/>
        <v>15.356249999999999</v>
      </c>
      <c r="H23" s="21">
        <f t="shared" si="4"/>
        <v>4.3875000000000002</v>
      </c>
      <c r="I23" s="29">
        <f t="shared" si="5"/>
        <v>0.84</v>
      </c>
      <c r="J23" s="29">
        <f t="shared" si="6"/>
        <v>1.34</v>
      </c>
      <c r="K23" s="9">
        <f t="shared" si="7"/>
        <v>0.54</v>
      </c>
      <c r="L23" s="29">
        <f t="shared" si="8"/>
        <v>2.72</v>
      </c>
    </row>
    <row r="24" spans="1:12" ht="15.75" customHeight="1">
      <c r="A24" s="4" t="s">
        <v>111</v>
      </c>
      <c r="B24" s="4" t="s">
        <v>88</v>
      </c>
      <c r="C24" s="93">
        <v>1.0482</v>
      </c>
      <c r="D24" s="21">
        <f t="shared" si="0"/>
        <v>786.15</v>
      </c>
      <c r="E24" s="21">
        <f t="shared" si="1"/>
        <v>36.149999999999977</v>
      </c>
      <c r="F24" s="21">
        <f t="shared" si="2"/>
        <v>6.8684999999999956</v>
      </c>
      <c r="G24" s="21">
        <f t="shared" si="3"/>
        <v>22.774499999999986</v>
      </c>
      <c r="H24" s="21">
        <f t="shared" si="4"/>
        <v>6.5069999999999952</v>
      </c>
      <c r="I24" s="29">
        <f t="shared" si="5"/>
        <v>1.25</v>
      </c>
      <c r="J24" s="29">
        <f t="shared" si="6"/>
        <v>1.98</v>
      </c>
      <c r="K24" s="9">
        <f t="shared" si="7"/>
        <v>0.79</v>
      </c>
      <c r="L24" s="29">
        <f t="shared" si="8"/>
        <v>4.0199999999999996</v>
      </c>
    </row>
    <row r="25" spans="1:12" ht="15.75" customHeight="1">
      <c r="A25" s="4" t="s">
        <v>112</v>
      </c>
      <c r="B25" s="4" t="s">
        <v>88</v>
      </c>
      <c r="C25" s="93">
        <v>1.0454000000000001</v>
      </c>
      <c r="D25" s="21">
        <f t="shared" si="0"/>
        <v>784.05000000000007</v>
      </c>
      <c r="E25" s="21">
        <f t="shared" si="1"/>
        <v>34.050000000000068</v>
      </c>
      <c r="F25" s="21">
        <f t="shared" si="2"/>
        <v>6.4695000000000134</v>
      </c>
      <c r="G25" s="21">
        <f t="shared" si="3"/>
        <v>21.451500000000042</v>
      </c>
      <c r="H25" s="21">
        <f t="shared" si="4"/>
        <v>6.129000000000012</v>
      </c>
      <c r="I25" s="29">
        <f t="shared" si="5"/>
        <v>1.18</v>
      </c>
      <c r="J25" s="29">
        <f t="shared" si="6"/>
        <v>1.87</v>
      </c>
      <c r="K25" s="9">
        <f t="shared" si="7"/>
        <v>0.75</v>
      </c>
      <c r="L25" s="29">
        <f t="shared" si="8"/>
        <v>3.8</v>
      </c>
    </row>
    <row r="26" spans="1:12" ht="15.75" customHeight="1">
      <c r="A26" s="4" t="s">
        <v>113</v>
      </c>
      <c r="B26" s="4" t="s">
        <v>88</v>
      </c>
      <c r="C26" s="93">
        <v>1.0349999999999999</v>
      </c>
      <c r="D26" s="21">
        <f t="shared" si="0"/>
        <v>776.24999999999989</v>
      </c>
      <c r="E26" s="21">
        <f t="shared" si="1"/>
        <v>26.249999999999886</v>
      </c>
      <c r="F26" s="21">
        <f t="shared" si="2"/>
        <v>4.9874999999999785</v>
      </c>
      <c r="G26" s="21">
        <f t="shared" si="3"/>
        <v>16.537499999999927</v>
      </c>
      <c r="H26" s="21">
        <f t="shared" si="4"/>
        <v>4.7249999999999792</v>
      </c>
      <c r="I26" s="29">
        <f t="shared" si="5"/>
        <v>0.91</v>
      </c>
      <c r="J26" s="29">
        <f t="shared" si="6"/>
        <v>1.44</v>
      </c>
      <c r="K26" s="9">
        <f t="shared" si="7"/>
        <v>0.57999999999999996</v>
      </c>
      <c r="L26" s="29">
        <f t="shared" si="8"/>
        <v>2.93</v>
      </c>
    </row>
    <row r="27" spans="1:12" ht="15.75" customHeight="1">
      <c r="A27" s="4" t="s">
        <v>114</v>
      </c>
      <c r="B27" s="4" t="s">
        <v>88</v>
      </c>
      <c r="C27" s="93">
        <v>1.0353000000000001</v>
      </c>
      <c r="D27" s="21">
        <f t="shared" si="0"/>
        <v>776.47500000000014</v>
      </c>
      <c r="E27" s="21">
        <f t="shared" si="1"/>
        <v>26.475000000000136</v>
      </c>
      <c r="F27" s="21">
        <f t="shared" si="2"/>
        <v>5.0302500000000263</v>
      </c>
      <c r="G27" s="21">
        <f t="shared" si="3"/>
        <v>16.679250000000085</v>
      </c>
      <c r="H27" s="21">
        <f t="shared" si="4"/>
        <v>4.7655000000000243</v>
      </c>
      <c r="I27" s="29">
        <f t="shared" si="5"/>
        <v>0.92</v>
      </c>
      <c r="J27" s="29">
        <f t="shared" si="6"/>
        <v>1.45</v>
      </c>
      <c r="K27" s="9">
        <f t="shared" si="7"/>
        <v>0.57999999999999996</v>
      </c>
      <c r="L27" s="29">
        <f t="shared" si="8"/>
        <v>2.95</v>
      </c>
    </row>
    <row r="28" spans="1:12" ht="15.75" customHeight="1">
      <c r="A28" s="4" t="s">
        <v>115</v>
      </c>
      <c r="B28" s="4" t="s">
        <v>88</v>
      </c>
      <c r="C28" s="93">
        <v>1.0431999999999999</v>
      </c>
      <c r="D28" s="21">
        <f t="shared" si="0"/>
        <v>782.4</v>
      </c>
      <c r="E28" s="21">
        <f t="shared" si="1"/>
        <v>32.399999999999977</v>
      </c>
      <c r="F28" s="21">
        <f t="shared" si="2"/>
        <v>6.1559999999999961</v>
      </c>
      <c r="G28" s="21">
        <f t="shared" si="3"/>
        <v>20.411999999999985</v>
      </c>
      <c r="H28" s="21">
        <f t="shared" si="4"/>
        <v>5.8319999999999954</v>
      </c>
      <c r="I28" s="29">
        <f t="shared" si="5"/>
        <v>1.1200000000000001</v>
      </c>
      <c r="J28" s="29">
        <f t="shared" si="6"/>
        <v>1.78</v>
      </c>
      <c r="K28" s="9">
        <f t="shared" si="7"/>
        <v>0.71</v>
      </c>
      <c r="L28" s="29">
        <f t="shared" si="8"/>
        <v>3.6100000000000003</v>
      </c>
    </row>
    <row r="29" spans="1:12" ht="15.75" customHeight="1">
      <c r="A29" s="4" t="s">
        <v>116</v>
      </c>
      <c r="B29" s="4" t="s">
        <v>88</v>
      </c>
      <c r="C29" s="93">
        <v>1.0392999999999999</v>
      </c>
      <c r="D29" s="21">
        <f t="shared" si="0"/>
        <v>779.47499999999991</v>
      </c>
      <c r="E29" s="21">
        <f t="shared" si="1"/>
        <v>29.474999999999909</v>
      </c>
      <c r="F29" s="21">
        <f t="shared" si="2"/>
        <v>5.6002499999999831</v>
      </c>
      <c r="G29" s="21">
        <f t="shared" si="3"/>
        <v>18.569249999999943</v>
      </c>
      <c r="H29" s="21">
        <f t="shared" si="4"/>
        <v>5.3054999999999835</v>
      </c>
      <c r="I29" s="29">
        <f t="shared" si="5"/>
        <v>1.02</v>
      </c>
      <c r="J29" s="29">
        <f t="shared" si="6"/>
        <v>1.62</v>
      </c>
      <c r="K29" s="9">
        <f t="shared" si="7"/>
        <v>0.65</v>
      </c>
      <c r="L29" s="29">
        <f t="shared" si="8"/>
        <v>3.29</v>
      </c>
    </row>
    <row r="30" spans="1:12" ht="15.75" customHeight="1">
      <c r="A30" s="4" t="s">
        <v>117</v>
      </c>
      <c r="B30" s="4" t="s">
        <v>88</v>
      </c>
      <c r="C30" s="93">
        <v>1.0672999999999999</v>
      </c>
      <c r="D30" s="21">
        <f t="shared" si="0"/>
        <v>800.47499999999991</v>
      </c>
      <c r="E30" s="21">
        <f t="shared" si="1"/>
        <v>50.474999999999909</v>
      </c>
      <c r="F30" s="21">
        <f t="shared" si="2"/>
        <v>9.5902499999999833</v>
      </c>
      <c r="G30" s="21">
        <f t="shared" si="3"/>
        <v>31.799249999999944</v>
      </c>
      <c r="H30" s="21">
        <f t="shared" si="4"/>
        <v>9.0854999999999837</v>
      </c>
      <c r="I30" s="29">
        <f t="shared" si="5"/>
        <v>1.75</v>
      </c>
      <c r="J30" s="29">
        <f t="shared" si="6"/>
        <v>2.77</v>
      </c>
      <c r="K30" s="9">
        <f t="shared" si="7"/>
        <v>1.1100000000000001</v>
      </c>
      <c r="L30" s="29">
        <f t="shared" si="8"/>
        <v>5.63</v>
      </c>
    </row>
    <row r="31" spans="1:12" ht="15.75" customHeight="1">
      <c r="A31" s="4" t="s">
        <v>118</v>
      </c>
      <c r="B31" s="4" t="s">
        <v>88</v>
      </c>
      <c r="C31" s="93">
        <v>1.0355000000000001</v>
      </c>
      <c r="D31" s="21">
        <f t="shared" si="0"/>
        <v>776.62500000000011</v>
      </c>
      <c r="E31" s="21">
        <f t="shared" si="1"/>
        <v>26.625000000000114</v>
      </c>
      <c r="F31" s="21">
        <f t="shared" si="2"/>
        <v>5.0587500000000221</v>
      </c>
      <c r="G31" s="21">
        <f t="shared" si="3"/>
        <v>16.773750000000071</v>
      </c>
      <c r="H31" s="21">
        <f t="shared" si="4"/>
        <v>4.79250000000002</v>
      </c>
      <c r="I31" s="29">
        <f t="shared" si="5"/>
        <v>0.92</v>
      </c>
      <c r="J31" s="29">
        <f t="shared" si="6"/>
        <v>1.46</v>
      </c>
      <c r="K31" s="9">
        <f t="shared" si="7"/>
        <v>0.57999999999999996</v>
      </c>
      <c r="L31" s="29">
        <f t="shared" si="8"/>
        <v>2.96</v>
      </c>
    </row>
    <row r="32" spans="1:12" ht="15.75" customHeight="1">
      <c r="A32" s="4" t="s">
        <v>119</v>
      </c>
      <c r="B32" s="4" t="s">
        <v>88</v>
      </c>
      <c r="C32" s="93">
        <v>1.0290999999999999</v>
      </c>
      <c r="D32" s="21">
        <f t="shared" si="0"/>
        <v>771.82499999999993</v>
      </c>
      <c r="E32" s="21">
        <f t="shared" si="1"/>
        <v>21.824999999999932</v>
      </c>
      <c r="F32" s="21">
        <f t="shared" si="2"/>
        <v>4.1467499999999875</v>
      </c>
      <c r="G32" s="21">
        <f t="shared" si="3"/>
        <v>13.749749999999958</v>
      </c>
      <c r="H32" s="21">
        <f t="shared" si="4"/>
        <v>3.9284999999999877</v>
      </c>
      <c r="I32" s="29">
        <f t="shared" si="5"/>
        <v>0.75</v>
      </c>
      <c r="J32" s="29">
        <f t="shared" si="6"/>
        <v>1.2</v>
      </c>
      <c r="K32" s="9">
        <f t="shared" si="7"/>
        <v>0.48</v>
      </c>
      <c r="L32" s="29">
        <f t="shared" si="8"/>
        <v>2.4299999999999997</v>
      </c>
    </row>
    <row r="33" spans="1:14" ht="15.75" customHeight="1">
      <c r="A33" s="4" t="s">
        <v>120</v>
      </c>
      <c r="B33" s="4" t="s">
        <v>88</v>
      </c>
      <c r="C33" s="93">
        <v>1.0469999999999999</v>
      </c>
      <c r="D33" s="21">
        <f t="shared" si="0"/>
        <v>785.25</v>
      </c>
      <c r="E33" s="21">
        <f t="shared" si="1"/>
        <v>35.25</v>
      </c>
      <c r="F33" s="21">
        <f t="shared" si="2"/>
        <v>6.6974999999999998</v>
      </c>
      <c r="G33" s="21">
        <f t="shared" si="3"/>
        <v>22.2075</v>
      </c>
      <c r="H33" s="21">
        <f t="shared" si="4"/>
        <v>6.3449999999999998</v>
      </c>
      <c r="I33" s="29">
        <f t="shared" si="5"/>
        <v>1.22</v>
      </c>
      <c r="J33" s="29">
        <f t="shared" si="6"/>
        <v>1.93</v>
      </c>
      <c r="K33" s="9">
        <f t="shared" si="7"/>
        <v>0.77</v>
      </c>
      <c r="L33" s="29">
        <f t="shared" si="8"/>
        <v>3.92</v>
      </c>
    </row>
    <row r="34" spans="1:14" ht="15.75" customHeight="1">
      <c r="A34" s="4" t="s">
        <v>121</v>
      </c>
      <c r="B34" s="4" t="s">
        <v>88</v>
      </c>
      <c r="C34" s="93">
        <v>1.0289999999999999</v>
      </c>
      <c r="D34" s="21">
        <f t="shared" si="0"/>
        <v>771.74999999999989</v>
      </c>
      <c r="E34" s="21">
        <f t="shared" si="1"/>
        <v>21.749999999999886</v>
      </c>
      <c r="F34" s="21">
        <f t="shared" si="2"/>
        <v>4.1324999999999781</v>
      </c>
      <c r="G34" s="21">
        <f t="shared" si="3"/>
        <v>13.702499999999928</v>
      </c>
      <c r="H34" s="21">
        <f t="shared" si="4"/>
        <v>3.9149999999999796</v>
      </c>
      <c r="I34" s="29">
        <f t="shared" si="5"/>
        <v>0.75</v>
      </c>
      <c r="J34" s="29">
        <f t="shared" si="6"/>
        <v>1.19</v>
      </c>
      <c r="K34" s="9">
        <f t="shared" si="7"/>
        <v>0.48</v>
      </c>
      <c r="L34" s="29">
        <f t="shared" si="8"/>
        <v>2.42</v>
      </c>
    </row>
    <row r="35" spans="1:14" ht="15.75" customHeight="1">
      <c r="A35" s="4" t="s">
        <v>122</v>
      </c>
      <c r="B35" s="4" t="s">
        <v>88</v>
      </c>
      <c r="C35" s="93">
        <v>1.0306999999999999</v>
      </c>
      <c r="D35" s="21">
        <f t="shared" si="0"/>
        <v>773.02499999999998</v>
      </c>
      <c r="E35" s="21">
        <f t="shared" si="1"/>
        <v>23.024999999999977</v>
      </c>
      <c r="F35" s="21">
        <f t="shared" si="2"/>
        <v>4.3747499999999961</v>
      </c>
      <c r="G35" s="21">
        <f t="shared" si="3"/>
        <v>14.505749999999987</v>
      </c>
      <c r="H35" s="21">
        <f t="shared" si="4"/>
        <v>4.1444999999999954</v>
      </c>
      <c r="I35" s="29">
        <f t="shared" si="5"/>
        <v>0.8</v>
      </c>
      <c r="J35" s="29">
        <f t="shared" si="6"/>
        <v>1.26</v>
      </c>
      <c r="K35" s="9">
        <f t="shared" si="7"/>
        <v>0.51</v>
      </c>
      <c r="L35" s="29">
        <f t="shared" si="8"/>
        <v>2.5700000000000003</v>
      </c>
    </row>
    <row r="36" spans="1:14" ht="15.75" customHeight="1">
      <c r="A36" s="4" t="s">
        <v>123</v>
      </c>
      <c r="B36" s="4" t="s">
        <v>88</v>
      </c>
      <c r="C36" s="93">
        <v>1.0477000000000001</v>
      </c>
      <c r="D36" s="21">
        <f t="shared" si="0"/>
        <v>785.77500000000009</v>
      </c>
      <c r="E36" s="21">
        <f t="shared" si="1"/>
        <v>35.775000000000091</v>
      </c>
      <c r="F36" s="21">
        <f t="shared" si="2"/>
        <v>6.7972500000000178</v>
      </c>
      <c r="G36" s="21">
        <f t="shared" si="3"/>
        <v>22.538250000000058</v>
      </c>
      <c r="H36" s="21">
        <f t="shared" si="4"/>
        <v>6.4395000000000158</v>
      </c>
      <c r="I36" s="29">
        <f t="shared" si="5"/>
        <v>1.24</v>
      </c>
      <c r="J36" s="29">
        <f t="shared" si="6"/>
        <v>1.96</v>
      </c>
      <c r="K36" s="9">
        <f t="shared" si="7"/>
        <v>0.79</v>
      </c>
      <c r="L36" s="29">
        <f t="shared" si="8"/>
        <v>3.99</v>
      </c>
    </row>
    <row r="37" spans="1:14" ht="15.75" customHeight="1">
      <c r="A37" s="4" t="s">
        <v>124</v>
      </c>
      <c r="B37" s="4" t="s">
        <v>88</v>
      </c>
      <c r="C37" s="93">
        <v>1.0398000000000001</v>
      </c>
      <c r="D37" s="21">
        <f t="shared" si="0"/>
        <v>779.85</v>
      </c>
      <c r="E37" s="21">
        <f t="shared" si="1"/>
        <v>29.850000000000023</v>
      </c>
      <c r="F37" s="21">
        <f t="shared" si="2"/>
        <v>5.6715000000000044</v>
      </c>
      <c r="G37" s="21">
        <f t="shared" si="3"/>
        <v>18.805500000000013</v>
      </c>
      <c r="H37" s="21">
        <f t="shared" si="4"/>
        <v>5.3730000000000038</v>
      </c>
      <c r="I37" s="29">
        <f t="shared" si="5"/>
        <v>1.03</v>
      </c>
      <c r="J37" s="29">
        <f t="shared" si="6"/>
        <v>1.64</v>
      </c>
      <c r="K37" s="9">
        <f t="shared" si="7"/>
        <v>0.66</v>
      </c>
      <c r="L37" s="29">
        <f t="shared" si="8"/>
        <v>3.33</v>
      </c>
    </row>
    <row r="38" spans="1:14" ht="13.8">
      <c r="A38" s="4" t="s">
        <v>125</v>
      </c>
      <c r="B38" s="4" t="s">
        <v>88</v>
      </c>
      <c r="C38" s="93">
        <v>1.0355000000000001</v>
      </c>
      <c r="D38" s="21">
        <f t="shared" si="0"/>
        <v>776.62500000000011</v>
      </c>
      <c r="E38" s="21">
        <f t="shared" si="1"/>
        <v>26.625000000000114</v>
      </c>
      <c r="F38" s="21">
        <f t="shared" si="2"/>
        <v>5.0587500000000221</v>
      </c>
      <c r="G38" s="21">
        <f t="shared" si="3"/>
        <v>16.773750000000071</v>
      </c>
      <c r="H38" s="21">
        <f t="shared" si="4"/>
        <v>4.79250000000002</v>
      </c>
      <c r="I38" s="29">
        <f t="shared" si="5"/>
        <v>0.92</v>
      </c>
      <c r="J38" s="29">
        <f t="shared" si="6"/>
        <v>1.46</v>
      </c>
      <c r="K38" s="9">
        <f t="shared" si="7"/>
        <v>0.57999999999999996</v>
      </c>
      <c r="L38" s="29">
        <f t="shared" si="8"/>
        <v>2.96</v>
      </c>
    </row>
    <row r="39" spans="1:14" ht="13.8">
      <c r="A39" s="4" t="s">
        <v>126</v>
      </c>
      <c r="B39" s="4" t="s">
        <v>88</v>
      </c>
      <c r="C39" s="93">
        <v>1.0598000000000001</v>
      </c>
      <c r="D39" s="21">
        <f t="shared" si="0"/>
        <v>794.85</v>
      </c>
      <c r="E39" s="21">
        <f t="shared" si="1"/>
        <v>44.850000000000023</v>
      </c>
      <c r="F39" s="21">
        <f t="shared" si="2"/>
        <v>8.521500000000005</v>
      </c>
      <c r="G39" s="21">
        <f t="shared" si="3"/>
        <v>28.255500000000016</v>
      </c>
      <c r="H39" s="21">
        <f t="shared" si="4"/>
        <v>8.073000000000004</v>
      </c>
      <c r="I39" s="29">
        <f t="shared" si="5"/>
        <v>1.55</v>
      </c>
      <c r="J39" s="29">
        <f t="shared" si="6"/>
        <v>2.46</v>
      </c>
      <c r="K39" s="9">
        <f t="shared" si="7"/>
        <v>0.98</v>
      </c>
      <c r="L39" s="29">
        <f t="shared" si="8"/>
        <v>4.99</v>
      </c>
    </row>
    <row r="40" spans="1:14" ht="13.8">
      <c r="A40" s="4" t="s">
        <v>127</v>
      </c>
      <c r="B40" s="4" t="s">
        <v>88</v>
      </c>
      <c r="C40" s="93">
        <v>1.0771999999999999</v>
      </c>
      <c r="D40" s="21">
        <f t="shared" si="0"/>
        <v>807.9</v>
      </c>
      <c r="E40" s="21">
        <f t="shared" si="1"/>
        <v>57.899999999999977</v>
      </c>
      <c r="F40" s="21">
        <f t="shared" si="2"/>
        <v>11.000999999999996</v>
      </c>
      <c r="G40" s="21">
        <f t="shared" si="3"/>
        <v>36.476999999999983</v>
      </c>
      <c r="H40" s="21">
        <f t="shared" si="4"/>
        <v>10.421999999999995</v>
      </c>
      <c r="I40" s="29">
        <f t="shared" si="5"/>
        <v>2</v>
      </c>
      <c r="J40" s="29">
        <f t="shared" si="6"/>
        <v>3.17</v>
      </c>
      <c r="K40" s="9">
        <f t="shared" si="7"/>
        <v>1.27</v>
      </c>
      <c r="L40" s="29">
        <f t="shared" si="8"/>
        <v>6.4399999999999995</v>
      </c>
    </row>
    <row r="41" spans="1:14" ht="13.8">
      <c r="A41" s="4" t="s">
        <v>128</v>
      </c>
      <c r="B41" s="4" t="s">
        <v>88</v>
      </c>
      <c r="C41" s="93">
        <v>1.0508999999999999</v>
      </c>
      <c r="D41" s="21">
        <f t="shared" si="0"/>
        <v>788.17499999999995</v>
      </c>
      <c r="E41" s="21">
        <f t="shared" si="1"/>
        <v>38.174999999999955</v>
      </c>
      <c r="F41" s="21">
        <f t="shared" si="2"/>
        <v>7.2532499999999915</v>
      </c>
      <c r="G41" s="21">
        <f t="shared" si="3"/>
        <v>24.05024999999997</v>
      </c>
      <c r="H41" s="21">
        <f t="shared" si="4"/>
        <v>6.8714999999999913</v>
      </c>
      <c r="I41" s="29">
        <f t="shared" si="5"/>
        <v>1.32</v>
      </c>
      <c r="J41" s="29">
        <f t="shared" si="6"/>
        <v>2.09</v>
      </c>
      <c r="K41" s="9">
        <f t="shared" si="7"/>
        <v>0.84</v>
      </c>
      <c r="L41" s="29">
        <f t="shared" si="8"/>
        <v>4.25</v>
      </c>
    </row>
    <row r="42" spans="1:14" ht="13.8">
      <c r="A42" s="4" t="s">
        <v>129</v>
      </c>
      <c r="B42" s="4" t="s">
        <v>88</v>
      </c>
      <c r="C42" s="93">
        <v>1.0561</v>
      </c>
      <c r="D42" s="21">
        <f t="shared" si="0"/>
        <v>792.07500000000005</v>
      </c>
      <c r="E42" s="21">
        <f t="shared" si="1"/>
        <v>42.075000000000045</v>
      </c>
      <c r="F42" s="21">
        <f t="shared" si="2"/>
        <v>7.994250000000009</v>
      </c>
      <c r="G42" s="21">
        <f t="shared" si="3"/>
        <v>26.507250000000028</v>
      </c>
      <c r="H42" s="21">
        <f t="shared" si="4"/>
        <v>7.5735000000000081</v>
      </c>
      <c r="I42" s="29">
        <f t="shared" si="5"/>
        <v>1.45</v>
      </c>
      <c r="J42" s="29">
        <f t="shared" si="6"/>
        <v>2.31</v>
      </c>
      <c r="K42" s="9">
        <f t="shared" si="7"/>
        <v>0.92</v>
      </c>
      <c r="L42" s="29">
        <f t="shared" si="8"/>
        <v>4.68</v>
      </c>
    </row>
    <row r="43" spans="1:14" ht="13.8">
      <c r="A43" s="4" t="s">
        <v>130</v>
      </c>
      <c r="B43" s="4" t="s">
        <v>88</v>
      </c>
      <c r="C43" s="93">
        <v>1.0548</v>
      </c>
      <c r="D43" s="21">
        <f t="shared" si="0"/>
        <v>791.1</v>
      </c>
      <c r="E43" s="21">
        <f t="shared" si="1"/>
        <v>41.100000000000023</v>
      </c>
      <c r="F43" s="21">
        <f t="shared" si="2"/>
        <v>7.8090000000000046</v>
      </c>
      <c r="G43" s="21">
        <f t="shared" si="3"/>
        <v>25.893000000000015</v>
      </c>
      <c r="H43" s="21">
        <f t="shared" si="4"/>
        <v>7.3980000000000041</v>
      </c>
      <c r="I43" s="29">
        <f t="shared" si="5"/>
        <v>1.42</v>
      </c>
      <c r="J43" s="29">
        <f t="shared" si="6"/>
        <v>2.25</v>
      </c>
      <c r="K43" s="9">
        <f t="shared" si="7"/>
        <v>0.9</v>
      </c>
      <c r="L43" s="29">
        <f t="shared" si="8"/>
        <v>4.57</v>
      </c>
    </row>
    <row r="44" spans="1:14" ht="13.8">
      <c r="A44" s="5" t="s">
        <v>18</v>
      </c>
      <c r="B44" s="5" t="s">
        <v>88</v>
      </c>
      <c r="C44" s="94">
        <v>1.0338000000000001</v>
      </c>
      <c r="D44" s="95">
        <f t="shared" si="0"/>
        <v>775.35</v>
      </c>
      <c r="E44" s="95">
        <f t="shared" si="1"/>
        <v>25.350000000000023</v>
      </c>
      <c r="F44" s="95">
        <f t="shared" si="2"/>
        <v>4.816500000000004</v>
      </c>
      <c r="G44" s="95">
        <f t="shared" si="3"/>
        <v>15.970500000000014</v>
      </c>
      <c r="H44" s="95">
        <f t="shared" si="4"/>
        <v>4.5630000000000042</v>
      </c>
      <c r="I44" s="96">
        <f t="shared" si="5"/>
        <v>0.88</v>
      </c>
      <c r="J44" s="96">
        <f t="shared" si="6"/>
        <v>1.39</v>
      </c>
      <c r="K44" s="97">
        <f t="shared" si="7"/>
        <v>0.56000000000000005</v>
      </c>
      <c r="L44" s="96">
        <f t="shared" si="8"/>
        <v>2.83</v>
      </c>
      <c r="N44" s="98"/>
    </row>
    <row r="45" spans="1:14" ht="13.8">
      <c r="A45" s="4" t="s">
        <v>131</v>
      </c>
      <c r="B45" s="4" t="s">
        <v>88</v>
      </c>
      <c r="C45" s="93">
        <v>1.0604</v>
      </c>
      <c r="D45" s="21">
        <f t="shared" si="0"/>
        <v>795.3</v>
      </c>
      <c r="E45" s="21">
        <f t="shared" si="1"/>
        <v>45.299999999999955</v>
      </c>
      <c r="F45" s="21">
        <f t="shared" si="2"/>
        <v>8.6069999999999922</v>
      </c>
      <c r="G45" s="21">
        <f t="shared" si="3"/>
        <v>28.538999999999973</v>
      </c>
      <c r="H45" s="21">
        <f t="shared" si="4"/>
        <v>8.153999999999991</v>
      </c>
      <c r="I45" s="29">
        <f t="shared" si="5"/>
        <v>1.57</v>
      </c>
      <c r="J45" s="29">
        <f t="shared" si="6"/>
        <v>2.48</v>
      </c>
      <c r="K45" s="9">
        <f t="shared" si="7"/>
        <v>0.99</v>
      </c>
      <c r="L45" s="29">
        <f t="shared" si="8"/>
        <v>5.04</v>
      </c>
    </row>
    <row r="46" spans="1:14" ht="13.8">
      <c r="A46" s="4" t="s">
        <v>132</v>
      </c>
      <c r="B46" s="4" t="s">
        <v>88</v>
      </c>
      <c r="C46" s="93">
        <v>1.0468999999999999</v>
      </c>
      <c r="D46" s="21">
        <f t="shared" si="0"/>
        <v>785.17499999999995</v>
      </c>
      <c r="E46" s="21">
        <f t="shared" si="1"/>
        <v>35.174999999999955</v>
      </c>
      <c r="F46" s="21">
        <f t="shared" si="2"/>
        <v>6.6832499999999913</v>
      </c>
      <c r="G46" s="21">
        <f t="shared" si="3"/>
        <v>22.160249999999973</v>
      </c>
      <c r="H46" s="21">
        <f t="shared" si="4"/>
        <v>6.3314999999999912</v>
      </c>
      <c r="I46" s="29">
        <f t="shared" si="5"/>
        <v>1.22</v>
      </c>
      <c r="J46" s="29">
        <f t="shared" si="6"/>
        <v>1.93</v>
      </c>
      <c r="K46" s="9">
        <f t="shared" si="7"/>
        <v>0.77</v>
      </c>
      <c r="L46" s="29">
        <f t="shared" si="8"/>
        <v>3.92</v>
      </c>
    </row>
    <row r="47" spans="1:14" ht="13.8">
      <c r="A47" s="4" t="s">
        <v>133</v>
      </c>
      <c r="B47" s="4" t="s">
        <v>88</v>
      </c>
      <c r="C47" s="93">
        <v>1.0387999999999999</v>
      </c>
      <c r="D47" s="21">
        <f t="shared" si="0"/>
        <v>779.09999999999991</v>
      </c>
      <c r="E47" s="21">
        <f t="shared" si="1"/>
        <v>29.099999999999909</v>
      </c>
      <c r="F47" s="21">
        <f t="shared" si="2"/>
        <v>5.528999999999983</v>
      </c>
      <c r="G47" s="21">
        <f t="shared" si="3"/>
        <v>18.332999999999942</v>
      </c>
      <c r="H47" s="21">
        <f t="shared" si="4"/>
        <v>5.2379999999999836</v>
      </c>
      <c r="I47" s="29">
        <f t="shared" si="5"/>
        <v>1.01</v>
      </c>
      <c r="J47" s="29">
        <f t="shared" si="6"/>
        <v>1.59</v>
      </c>
      <c r="K47" s="9">
        <f t="shared" si="7"/>
        <v>0.64</v>
      </c>
      <c r="L47" s="29">
        <f t="shared" si="8"/>
        <v>3.24</v>
      </c>
    </row>
    <row r="48" spans="1:14" ht="13.8">
      <c r="A48" s="4" t="s">
        <v>134</v>
      </c>
      <c r="B48" s="4" t="s">
        <v>88</v>
      </c>
      <c r="C48" s="93">
        <v>1.0723</v>
      </c>
      <c r="D48" s="21">
        <f t="shared" si="0"/>
        <v>804.22500000000002</v>
      </c>
      <c r="E48" s="21">
        <f t="shared" si="1"/>
        <v>54.225000000000023</v>
      </c>
      <c r="F48" s="21">
        <f t="shared" si="2"/>
        <v>10.302750000000005</v>
      </c>
      <c r="G48" s="21">
        <f t="shared" si="3"/>
        <v>34.161750000000012</v>
      </c>
      <c r="H48" s="21">
        <f t="shared" si="4"/>
        <v>9.760500000000004</v>
      </c>
      <c r="I48" s="29">
        <f t="shared" si="5"/>
        <v>1.88</v>
      </c>
      <c r="J48" s="29">
        <f t="shared" si="6"/>
        <v>2.97</v>
      </c>
      <c r="K48" s="9">
        <f t="shared" si="7"/>
        <v>1.19</v>
      </c>
      <c r="L48" s="29">
        <f t="shared" si="8"/>
        <v>6.0399999999999991</v>
      </c>
    </row>
    <row r="49" spans="1:12" ht="13.8">
      <c r="A49" s="4" t="s">
        <v>4</v>
      </c>
      <c r="B49" s="4" t="s">
        <v>88</v>
      </c>
      <c r="C49" s="93">
        <v>1.0287999999999999</v>
      </c>
      <c r="D49" s="21">
        <f t="shared" si="0"/>
        <v>771.59999999999991</v>
      </c>
      <c r="E49" s="21">
        <f t="shared" si="1"/>
        <v>21.599999999999909</v>
      </c>
      <c r="F49" s="21">
        <f t="shared" si="2"/>
        <v>4.1039999999999823</v>
      </c>
      <c r="G49" s="21">
        <f t="shared" si="3"/>
        <v>13.607999999999942</v>
      </c>
      <c r="H49" s="21">
        <f t="shared" si="4"/>
        <v>3.8879999999999835</v>
      </c>
      <c r="I49" s="29">
        <f t="shared" si="5"/>
        <v>0.75</v>
      </c>
      <c r="J49" s="29">
        <f t="shared" si="6"/>
        <v>1.18</v>
      </c>
      <c r="K49" s="9">
        <f t="shared" si="7"/>
        <v>0.47</v>
      </c>
      <c r="L49" s="29">
        <f t="shared" si="8"/>
        <v>2.4</v>
      </c>
    </row>
    <row r="50" spans="1:12" ht="13.8">
      <c r="A50" s="4" t="s">
        <v>135</v>
      </c>
      <c r="B50" s="4" t="s">
        <v>88</v>
      </c>
      <c r="C50" s="93">
        <v>1.0385</v>
      </c>
      <c r="D50" s="21">
        <f t="shared" si="0"/>
        <v>778.875</v>
      </c>
      <c r="E50" s="21">
        <f t="shared" si="1"/>
        <v>28.875</v>
      </c>
      <c r="F50" s="21">
        <f t="shared" si="2"/>
        <v>5.4862500000000001</v>
      </c>
      <c r="G50" s="21">
        <f t="shared" si="3"/>
        <v>18.19125</v>
      </c>
      <c r="H50" s="21">
        <f t="shared" si="4"/>
        <v>5.1974999999999998</v>
      </c>
      <c r="I50" s="29">
        <f t="shared" si="5"/>
        <v>1</v>
      </c>
      <c r="J50" s="29">
        <f t="shared" si="6"/>
        <v>1.58</v>
      </c>
      <c r="K50" s="9">
        <f t="shared" si="7"/>
        <v>0.63</v>
      </c>
      <c r="L50" s="29">
        <f t="shared" si="8"/>
        <v>3.21</v>
      </c>
    </row>
    <row r="51" spans="1:12" ht="13.8">
      <c r="A51" s="4" t="s">
        <v>136</v>
      </c>
      <c r="B51" s="4" t="s">
        <v>88</v>
      </c>
      <c r="C51" s="93">
        <v>1.0682</v>
      </c>
      <c r="D51" s="21">
        <f t="shared" si="0"/>
        <v>801.15</v>
      </c>
      <c r="E51" s="21">
        <f t="shared" si="1"/>
        <v>51.149999999999977</v>
      </c>
      <c r="F51" s="21">
        <f t="shared" si="2"/>
        <v>9.7184999999999953</v>
      </c>
      <c r="G51" s="21">
        <f t="shared" si="3"/>
        <v>32.224499999999985</v>
      </c>
      <c r="H51" s="21">
        <f t="shared" si="4"/>
        <v>9.2069999999999954</v>
      </c>
      <c r="I51" s="29">
        <f t="shared" si="5"/>
        <v>1.77</v>
      </c>
      <c r="J51" s="29">
        <f t="shared" si="6"/>
        <v>2.8</v>
      </c>
      <c r="K51" s="9">
        <f t="shared" si="7"/>
        <v>1.1200000000000001</v>
      </c>
      <c r="L51" s="29">
        <f t="shared" si="8"/>
        <v>5.69</v>
      </c>
    </row>
    <row r="52" spans="1:12" ht="13.8">
      <c r="A52" s="4" t="s">
        <v>137</v>
      </c>
      <c r="B52" s="4" t="s">
        <v>88</v>
      </c>
      <c r="C52" s="93">
        <v>1.0383</v>
      </c>
      <c r="D52" s="21">
        <f t="shared" si="0"/>
        <v>778.72500000000002</v>
      </c>
      <c r="E52" s="21">
        <f t="shared" si="1"/>
        <v>28.725000000000023</v>
      </c>
      <c r="F52" s="21">
        <f t="shared" si="2"/>
        <v>5.4577500000000043</v>
      </c>
      <c r="G52" s="21">
        <f t="shared" si="3"/>
        <v>18.096750000000014</v>
      </c>
      <c r="H52" s="21">
        <f t="shared" si="4"/>
        <v>5.1705000000000041</v>
      </c>
      <c r="I52" s="29">
        <f t="shared" si="5"/>
        <v>0.99</v>
      </c>
      <c r="J52" s="29">
        <f t="shared" si="6"/>
        <v>1.57</v>
      </c>
      <c r="K52" s="9">
        <f t="shared" si="7"/>
        <v>0.63</v>
      </c>
      <c r="L52" s="29">
        <f t="shared" si="8"/>
        <v>3.19</v>
      </c>
    </row>
    <row r="53" spans="1:12" ht="13.8">
      <c r="A53" s="4" t="s">
        <v>138</v>
      </c>
      <c r="B53" s="4" t="s">
        <v>88</v>
      </c>
      <c r="C53" s="93">
        <v>1.0423</v>
      </c>
      <c r="D53" s="21">
        <f t="shared" si="0"/>
        <v>781.72500000000002</v>
      </c>
      <c r="E53" s="21">
        <f t="shared" si="1"/>
        <v>31.725000000000023</v>
      </c>
      <c r="F53" s="21">
        <f t="shared" si="2"/>
        <v>6.0277500000000046</v>
      </c>
      <c r="G53" s="21">
        <f t="shared" si="3"/>
        <v>19.986750000000015</v>
      </c>
      <c r="H53" s="21">
        <f t="shared" si="4"/>
        <v>5.7105000000000041</v>
      </c>
      <c r="I53" s="29">
        <f t="shared" si="5"/>
        <v>1.1000000000000001</v>
      </c>
      <c r="J53" s="29">
        <f t="shared" si="6"/>
        <v>1.74</v>
      </c>
      <c r="K53" s="9">
        <f t="shared" si="7"/>
        <v>0.7</v>
      </c>
      <c r="L53" s="29">
        <f t="shared" si="8"/>
        <v>3.54</v>
      </c>
    </row>
    <row r="54" spans="1:12" ht="13.8">
      <c r="A54" s="4" t="s">
        <v>139</v>
      </c>
      <c r="B54" s="4" t="s">
        <v>88</v>
      </c>
      <c r="C54" s="93">
        <v>1.0373000000000001</v>
      </c>
      <c r="D54" s="21">
        <f t="shared" si="0"/>
        <v>777.97500000000014</v>
      </c>
      <c r="E54" s="21">
        <f t="shared" si="1"/>
        <v>27.975000000000136</v>
      </c>
      <c r="F54" s="21">
        <f t="shared" si="2"/>
        <v>5.3152500000000256</v>
      </c>
      <c r="G54" s="21">
        <f t="shared" si="3"/>
        <v>17.624250000000085</v>
      </c>
      <c r="H54" s="21">
        <f t="shared" si="4"/>
        <v>5.0355000000000247</v>
      </c>
      <c r="I54" s="29">
        <f t="shared" si="5"/>
        <v>0.97</v>
      </c>
      <c r="J54" s="29">
        <f t="shared" si="6"/>
        <v>1.53</v>
      </c>
      <c r="K54" s="9">
        <f t="shared" si="7"/>
        <v>0.61</v>
      </c>
      <c r="L54" s="29">
        <f t="shared" si="8"/>
        <v>3.11</v>
      </c>
    </row>
    <row r="55" spans="1:12" ht="13.8">
      <c r="A55" s="4" t="s">
        <v>140</v>
      </c>
      <c r="B55" s="4" t="s">
        <v>88</v>
      </c>
      <c r="C55" s="93">
        <v>1.0388999999999999</v>
      </c>
      <c r="D55" s="21">
        <f t="shared" si="0"/>
        <v>779.17499999999995</v>
      </c>
      <c r="E55" s="21">
        <f t="shared" si="1"/>
        <v>29.174999999999955</v>
      </c>
      <c r="F55" s="21">
        <f t="shared" si="2"/>
        <v>5.5432499999999916</v>
      </c>
      <c r="G55" s="21">
        <f t="shared" si="3"/>
        <v>18.380249999999972</v>
      </c>
      <c r="H55" s="21">
        <f t="shared" si="4"/>
        <v>5.2514999999999921</v>
      </c>
      <c r="I55" s="29">
        <f t="shared" si="5"/>
        <v>1.01</v>
      </c>
      <c r="J55" s="29">
        <f t="shared" si="6"/>
        <v>1.6</v>
      </c>
      <c r="K55" s="9">
        <f t="shared" si="7"/>
        <v>0.64</v>
      </c>
      <c r="L55" s="29">
        <f t="shared" si="8"/>
        <v>3.2500000000000004</v>
      </c>
    </row>
    <row r="56" spans="1:12" ht="13.8">
      <c r="A56" s="4" t="s">
        <v>141</v>
      </c>
      <c r="B56" s="4" t="s">
        <v>88</v>
      </c>
      <c r="C56" s="93">
        <v>1.0693999999999999</v>
      </c>
      <c r="D56" s="21">
        <f t="shared" si="0"/>
        <v>802.05</v>
      </c>
      <c r="E56" s="21">
        <f t="shared" si="1"/>
        <v>52.049999999999955</v>
      </c>
      <c r="F56" s="21">
        <f t="shared" si="2"/>
        <v>9.8894999999999911</v>
      </c>
      <c r="G56" s="21">
        <f t="shared" si="3"/>
        <v>32.791499999999971</v>
      </c>
      <c r="H56" s="21">
        <f t="shared" si="4"/>
        <v>9.3689999999999909</v>
      </c>
      <c r="I56" s="29">
        <f t="shared" si="5"/>
        <v>1.8</v>
      </c>
      <c r="J56" s="29">
        <f t="shared" si="6"/>
        <v>2.85</v>
      </c>
      <c r="K56" s="9">
        <f t="shared" si="7"/>
        <v>1.1399999999999999</v>
      </c>
      <c r="L56" s="29">
        <f t="shared" si="8"/>
        <v>5.79</v>
      </c>
    </row>
    <row r="57" spans="1:12" ht="13.8">
      <c r="A57" s="4" t="s">
        <v>142</v>
      </c>
      <c r="B57" s="4" t="s">
        <v>88</v>
      </c>
      <c r="C57" s="93">
        <v>1.0376000000000001</v>
      </c>
      <c r="D57" s="21">
        <f t="shared" si="0"/>
        <v>778.2</v>
      </c>
      <c r="E57" s="21">
        <f t="shared" si="1"/>
        <v>28.200000000000045</v>
      </c>
      <c r="F57" s="21">
        <f t="shared" si="2"/>
        <v>5.3580000000000085</v>
      </c>
      <c r="G57" s="21">
        <f t="shared" si="3"/>
        <v>17.76600000000003</v>
      </c>
      <c r="H57" s="21">
        <f t="shared" si="4"/>
        <v>5.0760000000000076</v>
      </c>
      <c r="I57" s="29">
        <f t="shared" si="5"/>
        <v>0.98</v>
      </c>
      <c r="J57" s="29">
        <f t="shared" si="6"/>
        <v>1.55</v>
      </c>
      <c r="K57" s="9">
        <f t="shared" si="7"/>
        <v>0.62</v>
      </c>
      <c r="L57" s="29">
        <f t="shared" si="8"/>
        <v>3.1500000000000004</v>
      </c>
    </row>
    <row r="58" spans="1:12" ht="13.8">
      <c r="A58" s="4" t="s">
        <v>143</v>
      </c>
      <c r="B58" s="4" t="s">
        <v>88</v>
      </c>
      <c r="C58" s="93">
        <v>1.0481</v>
      </c>
      <c r="D58" s="21">
        <f t="shared" si="0"/>
        <v>786.07500000000005</v>
      </c>
      <c r="E58" s="21">
        <f t="shared" si="1"/>
        <v>36.075000000000045</v>
      </c>
      <c r="F58" s="21">
        <f t="shared" si="2"/>
        <v>6.8542500000000084</v>
      </c>
      <c r="G58" s="21">
        <f t="shared" si="3"/>
        <v>22.72725000000003</v>
      </c>
      <c r="H58" s="21">
        <f t="shared" si="4"/>
        <v>6.493500000000008</v>
      </c>
      <c r="I58" s="29">
        <f t="shared" si="5"/>
        <v>1.25</v>
      </c>
      <c r="J58" s="29">
        <f t="shared" si="6"/>
        <v>1.98</v>
      </c>
      <c r="K58" s="9">
        <f t="shared" si="7"/>
        <v>0.79</v>
      </c>
      <c r="L58" s="29">
        <f t="shared" si="8"/>
        <v>4.0199999999999996</v>
      </c>
    </row>
    <row r="59" spans="1:12" ht="13.8">
      <c r="A59" s="4" t="s">
        <v>144</v>
      </c>
      <c r="B59" s="4" t="s">
        <v>95</v>
      </c>
      <c r="C59" s="93">
        <v>1.0431999999999999</v>
      </c>
      <c r="D59" s="21">
        <f t="shared" si="0"/>
        <v>782.4</v>
      </c>
      <c r="E59" s="21">
        <f t="shared" si="1"/>
        <v>32.399999999999977</v>
      </c>
      <c r="F59" s="21">
        <f t="shared" si="2"/>
        <v>6.1559999999999961</v>
      </c>
      <c r="G59" s="21">
        <f t="shared" si="3"/>
        <v>20.411999999999985</v>
      </c>
      <c r="H59" s="21">
        <f t="shared" si="4"/>
        <v>5.8319999999999954</v>
      </c>
      <c r="I59" s="29">
        <f t="shared" si="5"/>
        <v>1.1200000000000001</v>
      </c>
      <c r="J59" s="29">
        <f t="shared" si="6"/>
        <v>1.78</v>
      </c>
      <c r="K59" s="9">
        <f t="shared" si="7"/>
        <v>0.71</v>
      </c>
      <c r="L59" s="29">
        <f t="shared" si="8"/>
        <v>3.6100000000000003</v>
      </c>
    </row>
    <row r="60" spans="1:12" ht="13.8">
      <c r="A60" s="4" t="s">
        <v>145</v>
      </c>
      <c r="B60" s="4" t="s">
        <v>88</v>
      </c>
      <c r="C60" s="93">
        <v>1.0409999999999999</v>
      </c>
      <c r="D60" s="21">
        <f t="shared" si="0"/>
        <v>780.75</v>
      </c>
      <c r="E60" s="21">
        <f t="shared" si="1"/>
        <v>30.75</v>
      </c>
      <c r="F60" s="21">
        <f t="shared" si="2"/>
        <v>5.8425000000000002</v>
      </c>
      <c r="G60" s="21">
        <f t="shared" si="3"/>
        <v>19.372499999999999</v>
      </c>
      <c r="H60" s="21">
        <f t="shared" si="4"/>
        <v>5.5350000000000001</v>
      </c>
      <c r="I60" s="29">
        <f t="shared" si="5"/>
        <v>1.06</v>
      </c>
      <c r="J60" s="29">
        <f t="shared" si="6"/>
        <v>1.69</v>
      </c>
      <c r="K60" s="9">
        <f t="shared" si="7"/>
        <v>0.68</v>
      </c>
      <c r="L60" s="29">
        <f t="shared" si="8"/>
        <v>3.43</v>
      </c>
    </row>
    <row r="61" spans="1:12" ht="13.8">
      <c r="A61" s="4" t="s">
        <v>146</v>
      </c>
      <c r="B61" s="4" t="s">
        <v>88</v>
      </c>
      <c r="C61" s="93">
        <v>1.0462</v>
      </c>
      <c r="D61" s="21">
        <f t="shared" si="0"/>
        <v>784.65</v>
      </c>
      <c r="E61" s="21">
        <f t="shared" si="1"/>
        <v>34.649999999999977</v>
      </c>
      <c r="F61" s="21">
        <f t="shared" si="2"/>
        <v>6.5834999999999955</v>
      </c>
      <c r="G61" s="21">
        <f t="shared" si="3"/>
        <v>21.829499999999985</v>
      </c>
      <c r="H61" s="21">
        <f t="shared" si="4"/>
        <v>6.2369999999999957</v>
      </c>
      <c r="I61" s="29">
        <f t="shared" si="5"/>
        <v>1.2</v>
      </c>
      <c r="J61" s="29">
        <f t="shared" si="6"/>
        <v>1.9</v>
      </c>
      <c r="K61" s="9">
        <f t="shared" si="7"/>
        <v>0.76</v>
      </c>
      <c r="L61" s="29">
        <f t="shared" si="8"/>
        <v>3.8599999999999994</v>
      </c>
    </row>
    <row r="62" spans="1:12" ht="13.8">
      <c r="A62" s="4" t="s">
        <v>147</v>
      </c>
      <c r="B62" s="4" t="s">
        <v>88</v>
      </c>
      <c r="C62" s="93">
        <v>1.081</v>
      </c>
      <c r="D62" s="21">
        <f t="shared" si="0"/>
        <v>810.75</v>
      </c>
      <c r="E62" s="21">
        <f t="shared" si="1"/>
        <v>60.75</v>
      </c>
      <c r="F62" s="21">
        <f t="shared" si="2"/>
        <v>11.5425</v>
      </c>
      <c r="G62" s="21">
        <f t="shared" si="3"/>
        <v>38.272500000000001</v>
      </c>
      <c r="H62" s="21">
        <f t="shared" si="4"/>
        <v>10.934999999999999</v>
      </c>
      <c r="I62" s="29">
        <f t="shared" si="5"/>
        <v>2.1</v>
      </c>
      <c r="J62" s="29">
        <f t="shared" si="6"/>
        <v>3.33</v>
      </c>
      <c r="K62" s="9">
        <f t="shared" si="7"/>
        <v>1.33</v>
      </c>
      <c r="L62" s="29">
        <f t="shared" si="8"/>
        <v>6.76</v>
      </c>
    </row>
    <row r="63" spans="1:12" ht="13.8">
      <c r="A63" s="4" t="s">
        <v>148</v>
      </c>
      <c r="B63" s="4" t="s">
        <v>88</v>
      </c>
      <c r="C63" s="93">
        <v>1.0852999999999999</v>
      </c>
      <c r="D63" s="21">
        <f t="shared" si="0"/>
        <v>813.97499999999991</v>
      </c>
      <c r="E63" s="21">
        <f t="shared" si="1"/>
        <v>63.974999999999909</v>
      </c>
      <c r="F63" s="21">
        <f t="shared" si="2"/>
        <v>12.155249999999983</v>
      </c>
      <c r="G63" s="21">
        <f t="shared" si="3"/>
        <v>40.304249999999946</v>
      </c>
      <c r="H63" s="21">
        <f t="shared" si="4"/>
        <v>11.515499999999983</v>
      </c>
      <c r="I63" s="29">
        <f t="shared" si="5"/>
        <v>2.21</v>
      </c>
      <c r="J63" s="29">
        <f t="shared" si="6"/>
        <v>3.51</v>
      </c>
      <c r="K63" s="9">
        <f t="shared" si="7"/>
        <v>1.4</v>
      </c>
      <c r="L63" s="29">
        <f t="shared" si="8"/>
        <v>7.1199999999999992</v>
      </c>
    </row>
    <row r="64" spans="1:12" ht="13.8">
      <c r="A64" s="4" t="s">
        <v>149</v>
      </c>
      <c r="B64" s="4" t="s">
        <v>88</v>
      </c>
      <c r="C64" s="93">
        <v>1.0565</v>
      </c>
      <c r="D64" s="21">
        <f t="shared" si="0"/>
        <v>792.375</v>
      </c>
      <c r="E64" s="21">
        <f t="shared" si="1"/>
        <v>42.375</v>
      </c>
      <c r="F64" s="21">
        <f t="shared" si="2"/>
        <v>8.0512499999999996</v>
      </c>
      <c r="G64" s="21">
        <f t="shared" si="3"/>
        <v>26.696249999999999</v>
      </c>
      <c r="H64" s="21">
        <f t="shared" si="4"/>
        <v>7.6274999999999995</v>
      </c>
      <c r="I64" s="29">
        <f t="shared" si="5"/>
        <v>1.47</v>
      </c>
      <c r="J64" s="29">
        <f t="shared" si="6"/>
        <v>2.3199999999999998</v>
      </c>
      <c r="K64" s="9">
        <f t="shared" si="7"/>
        <v>0.93</v>
      </c>
      <c r="L64" s="29">
        <f t="shared" si="8"/>
        <v>4.72</v>
      </c>
    </row>
    <row r="65" spans="1:12" ht="13.8">
      <c r="A65" s="4" t="s">
        <v>150</v>
      </c>
      <c r="B65" s="4" t="s">
        <v>88</v>
      </c>
      <c r="C65" s="93">
        <v>1.0429999999999999</v>
      </c>
      <c r="D65" s="21">
        <f t="shared" si="0"/>
        <v>782.25</v>
      </c>
      <c r="E65" s="21">
        <f t="shared" si="1"/>
        <v>32.25</v>
      </c>
      <c r="F65" s="21">
        <f t="shared" si="2"/>
        <v>6.1275000000000004</v>
      </c>
      <c r="G65" s="21">
        <f t="shared" si="3"/>
        <v>20.317499999999999</v>
      </c>
      <c r="H65" s="21">
        <f t="shared" si="4"/>
        <v>5.8049999999999997</v>
      </c>
      <c r="I65" s="29">
        <f t="shared" si="5"/>
        <v>1.1200000000000001</v>
      </c>
      <c r="J65" s="29">
        <f t="shared" si="6"/>
        <v>1.77</v>
      </c>
      <c r="K65" s="9">
        <f t="shared" si="7"/>
        <v>0.71</v>
      </c>
      <c r="L65" s="29">
        <f t="shared" si="8"/>
        <v>3.6</v>
      </c>
    </row>
    <row r="66" spans="1:12" ht="13.8">
      <c r="A66" s="4" t="s">
        <v>151</v>
      </c>
      <c r="B66" s="4" t="s">
        <v>98</v>
      </c>
      <c r="C66" s="93">
        <v>1.0394000000000001</v>
      </c>
      <c r="D66" s="21">
        <f t="shared" si="0"/>
        <v>779.55000000000007</v>
      </c>
      <c r="E66" s="21">
        <f t="shared" si="1"/>
        <v>29.550000000000068</v>
      </c>
      <c r="F66" s="21">
        <f t="shared" si="2"/>
        <v>5.6145000000000129</v>
      </c>
      <c r="G66" s="21">
        <f t="shared" si="3"/>
        <v>18.616500000000045</v>
      </c>
      <c r="H66" s="21">
        <f t="shared" si="4"/>
        <v>5.3190000000000124</v>
      </c>
      <c r="I66" s="29">
        <f t="shared" si="5"/>
        <v>1.02</v>
      </c>
      <c r="J66" s="29">
        <f t="shared" si="6"/>
        <v>1.62</v>
      </c>
      <c r="K66" s="9">
        <f t="shared" si="7"/>
        <v>0.65</v>
      </c>
      <c r="L66" s="29">
        <f t="shared" si="8"/>
        <v>3.29</v>
      </c>
    </row>
    <row r="67" spans="1:12" ht="13.8">
      <c r="A67" s="4" t="s">
        <v>152</v>
      </c>
      <c r="B67" s="4" t="s">
        <v>88</v>
      </c>
      <c r="C67" s="93">
        <v>1.0333000000000001</v>
      </c>
      <c r="D67" s="21">
        <f t="shared" si="0"/>
        <v>774.97500000000014</v>
      </c>
      <c r="E67" s="21">
        <f t="shared" si="1"/>
        <v>24.975000000000136</v>
      </c>
      <c r="F67" s="21">
        <f t="shared" si="2"/>
        <v>4.7452500000000262</v>
      </c>
      <c r="G67" s="21">
        <f t="shared" si="3"/>
        <v>15.734250000000086</v>
      </c>
      <c r="H67" s="21">
        <f t="shared" si="4"/>
        <v>4.4955000000000247</v>
      </c>
      <c r="I67" s="29">
        <f t="shared" si="5"/>
        <v>0.86</v>
      </c>
      <c r="J67" s="29">
        <f t="shared" si="6"/>
        <v>1.37</v>
      </c>
      <c r="K67" s="9">
        <f t="shared" si="7"/>
        <v>0.55000000000000004</v>
      </c>
      <c r="L67" s="29">
        <f t="shared" si="8"/>
        <v>2.7800000000000002</v>
      </c>
    </row>
    <row r="68" spans="1:12" ht="13.8">
      <c r="A68" s="4" t="s">
        <v>5</v>
      </c>
      <c r="B68" s="4" t="s">
        <v>88</v>
      </c>
      <c r="C68" s="93">
        <v>1.0295000000000001</v>
      </c>
      <c r="D68" s="21">
        <f t="shared" si="0"/>
        <v>772.12500000000011</v>
      </c>
      <c r="E68" s="21">
        <f t="shared" si="1"/>
        <v>22.125000000000114</v>
      </c>
      <c r="F68" s="21">
        <f t="shared" si="2"/>
        <v>4.2037500000000216</v>
      </c>
      <c r="G68" s="21">
        <f t="shared" si="3"/>
        <v>13.938750000000072</v>
      </c>
      <c r="H68" s="21">
        <f t="shared" si="4"/>
        <v>3.9825000000000204</v>
      </c>
      <c r="I68" s="29">
        <f t="shared" si="5"/>
        <v>0.77</v>
      </c>
      <c r="J68" s="29">
        <f t="shared" si="6"/>
        <v>1.21</v>
      </c>
      <c r="K68" s="9">
        <f t="shared" si="7"/>
        <v>0.49</v>
      </c>
      <c r="L68" s="29">
        <f t="shared" si="8"/>
        <v>2.4699999999999998</v>
      </c>
    </row>
    <row r="69" spans="1:12" ht="13.8">
      <c r="A69" s="4" t="s">
        <v>153</v>
      </c>
      <c r="B69" s="4" t="s">
        <v>88</v>
      </c>
      <c r="C69" s="93">
        <v>1.0802</v>
      </c>
      <c r="D69" s="21">
        <f t="shared" si="0"/>
        <v>810.15000000000009</v>
      </c>
      <c r="E69" s="21">
        <f t="shared" si="1"/>
        <v>60.150000000000091</v>
      </c>
      <c r="F69" s="21">
        <f t="shared" si="2"/>
        <v>11.428500000000017</v>
      </c>
      <c r="G69" s="21">
        <f t="shared" si="3"/>
        <v>37.894500000000058</v>
      </c>
      <c r="H69" s="21">
        <f t="shared" si="4"/>
        <v>10.827000000000016</v>
      </c>
      <c r="I69" s="29">
        <f t="shared" si="5"/>
        <v>2.08</v>
      </c>
      <c r="J69" s="29">
        <f t="shared" si="6"/>
        <v>3.3</v>
      </c>
      <c r="K69" s="9">
        <f t="shared" si="7"/>
        <v>1.32</v>
      </c>
      <c r="L69" s="29">
        <f t="shared" si="8"/>
        <v>6.7</v>
      </c>
    </row>
    <row r="70" spans="1:12" ht="13.8">
      <c r="A70" s="4" t="s">
        <v>154</v>
      </c>
      <c r="B70" s="4" t="s">
        <v>88</v>
      </c>
      <c r="C70" s="93">
        <v>1.0476000000000001</v>
      </c>
      <c r="D70" s="21">
        <f t="shared" si="0"/>
        <v>785.7</v>
      </c>
      <c r="E70" s="21">
        <f t="shared" si="1"/>
        <v>35.700000000000045</v>
      </c>
      <c r="F70" s="21">
        <f t="shared" si="2"/>
        <v>6.7830000000000084</v>
      </c>
      <c r="G70" s="21">
        <f t="shared" si="3"/>
        <v>22.491000000000028</v>
      </c>
      <c r="H70" s="21">
        <f t="shared" si="4"/>
        <v>6.4260000000000081</v>
      </c>
      <c r="I70" s="29">
        <f t="shared" si="5"/>
        <v>1.23</v>
      </c>
      <c r="J70" s="29">
        <f t="shared" si="6"/>
        <v>1.96</v>
      </c>
      <c r="K70" s="9">
        <f t="shared" si="7"/>
        <v>0.78</v>
      </c>
      <c r="L70" s="29">
        <f t="shared" si="8"/>
        <v>3.9699999999999998</v>
      </c>
    </row>
    <row r="71" spans="1:12" ht="13.8">
      <c r="A71" s="4" t="s">
        <v>155</v>
      </c>
      <c r="B71" s="4" t="s">
        <v>88</v>
      </c>
      <c r="C71" s="93">
        <v>1.0608</v>
      </c>
      <c r="D71" s="21">
        <f t="shared" si="0"/>
        <v>795.6</v>
      </c>
      <c r="E71" s="21">
        <f t="shared" si="1"/>
        <v>45.600000000000023</v>
      </c>
      <c r="F71" s="21">
        <f t="shared" si="2"/>
        <v>8.664000000000005</v>
      </c>
      <c r="G71" s="21">
        <f t="shared" si="3"/>
        <v>28.728000000000016</v>
      </c>
      <c r="H71" s="21">
        <f t="shared" si="4"/>
        <v>8.2080000000000037</v>
      </c>
      <c r="I71" s="29">
        <f t="shared" si="5"/>
        <v>1.58</v>
      </c>
      <c r="J71" s="29">
        <f t="shared" si="6"/>
        <v>2.5</v>
      </c>
      <c r="K71" s="9">
        <f t="shared" si="7"/>
        <v>1</v>
      </c>
      <c r="L71" s="29">
        <f t="shared" si="8"/>
        <v>5.08</v>
      </c>
    </row>
    <row r="72" spans="1:12" ht="13.8">
      <c r="A72" s="4" t="s">
        <v>156</v>
      </c>
      <c r="B72" s="4" t="s">
        <v>88</v>
      </c>
      <c r="C72" s="93">
        <v>1.0712999999999999</v>
      </c>
      <c r="D72" s="21">
        <f t="shared" si="0"/>
        <v>803.47499999999991</v>
      </c>
      <c r="E72" s="21">
        <f t="shared" si="1"/>
        <v>53.474999999999909</v>
      </c>
      <c r="F72" s="21">
        <f t="shared" si="2"/>
        <v>10.160249999999984</v>
      </c>
      <c r="G72" s="21">
        <f t="shared" si="3"/>
        <v>33.689249999999944</v>
      </c>
      <c r="H72" s="21">
        <f t="shared" si="4"/>
        <v>9.6254999999999828</v>
      </c>
      <c r="I72" s="29">
        <f t="shared" si="5"/>
        <v>1.85</v>
      </c>
      <c r="J72" s="29">
        <f t="shared" si="6"/>
        <v>2.93</v>
      </c>
      <c r="K72" s="9">
        <f t="shared" si="7"/>
        <v>1.17</v>
      </c>
      <c r="L72" s="29">
        <f t="shared" si="8"/>
        <v>5.95</v>
      </c>
    </row>
    <row r="73" spans="1:12" ht="13.8">
      <c r="C73" s="83"/>
      <c r="D73" s="21"/>
      <c r="F73" s="21"/>
      <c r="G73" s="21"/>
      <c r="H73" s="21"/>
    </row>
    <row r="74" spans="1:12" ht="13.8">
      <c r="C74" s="83"/>
      <c r="D74" s="21"/>
      <c r="F74" s="21"/>
      <c r="G74" s="21"/>
      <c r="H74" s="21"/>
    </row>
    <row r="75" spans="1:12" ht="13.8">
      <c r="C75" s="83"/>
      <c r="D75" s="21"/>
      <c r="F75" s="21"/>
      <c r="G75" s="21"/>
      <c r="H75" s="21"/>
    </row>
    <row r="76" spans="1:12" ht="13.8">
      <c r="C76" s="83"/>
      <c r="D76" s="21"/>
      <c r="F76" s="21"/>
      <c r="G76" s="21"/>
      <c r="H76" s="21"/>
    </row>
    <row r="77" spans="1:12" ht="13.8">
      <c r="C77" s="83"/>
      <c r="D77" s="21"/>
      <c r="F77" s="21"/>
      <c r="G77" s="21"/>
      <c r="H77" s="21"/>
    </row>
    <row r="78" spans="1:12" ht="13.8">
      <c r="C78" s="83"/>
      <c r="D78" s="21"/>
      <c r="F78" s="21"/>
      <c r="G78" s="21"/>
      <c r="H78" s="21"/>
    </row>
    <row r="79" spans="1:12" ht="13.8">
      <c r="C79" s="83"/>
      <c r="D79" s="21"/>
      <c r="F79" s="21"/>
      <c r="G79" s="21"/>
      <c r="H79" s="21"/>
    </row>
    <row r="80" spans="1:12" ht="13.8">
      <c r="C80" s="83"/>
      <c r="D80" s="21"/>
      <c r="F80" s="21"/>
      <c r="G80" s="21"/>
      <c r="H80" s="21"/>
    </row>
    <row r="81" spans="3:8" ht="13.8">
      <c r="C81" s="83"/>
      <c r="D81" s="21"/>
      <c r="F81" s="21"/>
      <c r="G81" s="21"/>
      <c r="H81" s="21"/>
    </row>
    <row r="82" spans="3:8" ht="13.8">
      <c r="C82" s="83"/>
      <c r="D82" s="21"/>
      <c r="F82" s="21"/>
      <c r="G82" s="21"/>
      <c r="H82" s="21"/>
    </row>
    <row r="83" spans="3:8" ht="13.8">
      <c r="C83" s="83"/>
      <c r="D83" s="21"/>
      <c r="F83" s="21"/>
      <c r="G83" s="21"/>
      <c r="H83" s="21"/>
    </row>
    <row r="84" spans="3:8" ht="13.8">
      <c r="C84" s="83"/>
      <c r="D84" s="21"/>
      <c r="F84" s="21"/>
      <c r="G84" s="21"/>
      <c r="H84" s="21"/>
    </row>
    <row r="85" spans="3:8" ht="13.8">
      <c r="C85" s="83"/>
      <c r="D85" s="21"/>
      <c r="F85" s="21"/>
      <c r="G85" s="21"/>
      <c r="H85" s="21"/>
    </row>
    <row r="86" spans="3:8" ht="13.8">
      <c r="C86" s="83"/>
      <c r="D86" s="21"/>
      <c r="F86" s="21"/>
      <c r="G86" s="21"/>
      <c r="H86" s="21"/>
    </row>
    <row r="87" spans="3:8" ht="13.8">
      <c r="C87" s="83"/>
      <c r="D87" s="21"/>
      <c r="F87" s="21"/>
      <c r="G87" s="21"/>
      <c r="H87" s="21"/>
    </row>
    <row r="88" spans="3:8" ht="13.8">
      <c r="C88" s="83"/>
      <c r="D88" s="21"/>
      <c r="F88" s="21"/>
      <c r="G88" s="21"/>
      <c r="H88" s="21"/>
    </row>
    <row r="89" spans="3:8" ht="13.8">
      <c r="C89" s="83"/>
      <c r="D89" s="21"/>
      <c r="F89" s="21"/>
      <c r="G89" s="21"/>
      <c r="H89" s="21"/>
    </row>
    <row r="90" spans="3:8" ht="13.8">
      <c r="C90" s="83"/>
      <c r="D90" s="21"/>
      <c r="F90" s="21"/>
      <c r="G90" s="21"/>
      <c r="H90" s="21"/>
    </row>
    <row r="91" spans="3:8" ht="13.8">
      <c r="C91" s="83"/>
      <c r="D91" s="21"/>
      <c r="F91" s="21"/>
      <c r="G91" s="21"/>
      <c r="H91" s="21"/>
    </row>
    <row r="92" spans="3:8" ht="13.8">
      <c r="C92" s="83"/>
      <c r="D92" s="21"/>
      <c r="F92" s="21"/>
      <c r="G92" s="21"/>
      <c r="H92" s="21"/>
    </row>
    <row r="93" spans="3:8" ht="13.8">
      <c r="C93" s="83"/>
      <c r="D93" s="21"/>
      <c r="F93" s="21"/>
      <c r="G93" s="21"/>
      <c r="H93" s="21"/>
    </row>
    <row r="94" spans="3:8" ht="13.8">
      <c r="C94" s="83"/>
      <c r="D94" s="21"/>
      <c r="F94" s="21"/>
      <c r="G94" s="21"/>
      <c r="H94" s="21"/>
    </row>
    <row r="95" spans="3:8" ht="13.8">
      <c r="C95" s="83"/>
      <c r="D95" s="21"/>
      <c r="F95" s="21"/>
      <c r="G95" s="21"/>
      <c r="H95" s="21"/>
    </row>
    <row r="96" spans="3:8" ht="13.8">
      <c r="C96" s="83"/>
      <c r="D96" s="21"/>
      <c r="F96" s="21"/>
      <c r="G96" s="21"/>
      <c r="H96" s="21"/>
    </row>
    <row r="97" spans="3:8" ht="13.8">
      <c r="C97" s="83"/>
      <c r="D97" s="21"/>
      <c r="F97" s="21"/>
      <c r="G97" s="21"/>
      <c r="H97" s="21"/>
    </row>
    <row r="98" spans="3:8" ht="13.8">
      <c r="C98" s="83"/>
      <c r="D98" s="21"/>
      <c r="F98" s="21"/>
      <c r="G98" s="21"/>
      <c r="H98" s="21"/>
    </row>
    <row r="99" spans="3:8" ht="13.8">
      <c r="C99" s="83"/>
      <c r="D99" s="21"/>
      <c r="F99" s="21"/>
      <c r="G99" s="21"/>
      <c r="H99" s="21"/>
    </row>
    <row r="100" spans="3:8" ht="13.8">
      <c r="C100" s="83"/>
      <c r="D100" s="21"/>
      <c r="F100" s="21"/>
      <c r="G100" s="21"/>
      <c r="H100" s="21"/>
    </row>
    <row r="101" spans="3:8" ht="13.8">
      <c r="C101" s="83"/>
      <c r="D101" s="21"/>
      <c r="F101" s="21"/>
      <c r="G101" s="21"/>
      <c r="H101" s="21"/>
    </row>
    <row r="102" spans="3:8" ht="13.8">
      <c r="C102" s="83"/>
      <c r="D102" s="21"/>
      <c r="F102" s="21"/>
      <c r="G102" s="21"/>
      <c r="H102" s="21"/>
    </row>
    <row r="103" spans="3:8" ht="13.8">
      <c r="C103" s="83"/>
      <c r="D103" s="21"/>
      <c r="F103" s="21"/>
      <c r="G103" s="21"/>
      <c r="H103" s="21"/>
    </row>
    <row r="104" spans="3:8" ht="13.8">
      <c r="C104" s="83"/>
      <c r="D104" s="21"/>
      <c r="F104" s="21"/>
      <c r="G104" s="21"/>
      <c r="H104" s="21"/>
    </row>
    <row r="105" spans="3:8" ht="13.8">
      <c r="C105" s="83"/>
      <c r="D105" s="21"/>
      <c r="F105" s="21"/>
      <c r="G105" s="21"/>
      <c r="H105" s="21"/>
    </row>
    <row r="106" spans="3:8" ht="13.8">
      <c r="C106" s="83"/>
      <c r="D106" s="21"/>
      <c r="F106" s="21"/>
      <c r="G106" s="21"/>
      <c r="H106" s="21"/>
    </row>
    <row r="107" spans="3:8" ht="13.8">
      <c r="C107" s="83"/>
      <c r="D107" s="21"/>
      <c r="F107" s="21"/>
      <c r="G107" s="21"/>
      <c r="H107" s="21"/>
    </row>
    <row r="108" spans="3:8" ht="13.8">
      <c r="C108" s="83"/>
      <c r="D108" s="21"/>
      <c r="F108" s="21"/>
      <c r="G108" s="21"/>
      <c r="H108" s="21"/>
    </row>
    <row r="109" spans="3:8" ht="13.8">
      <c r="C109" s="83"/>
      <c r="D109" s="21"/>
      <c r="F109" s="21"/>
      <c r="G109" s="21"/>
      <c r="H109" s="21"/>
    </row>
    <row r="110" spans="3:8" ht="13.8">
      <c r="C110" s="83"/>
      <c r="D110" s="21"/>
      <c r="F110" s="21"/>
      <c r="G110" s="21"/>
      <c r="H110" s="21"/>
    </row>
    <row r="111" spans="3:8" ht="13.8">
      <c r="C111" s="83"/>
      <c r="D111" s="21"/>
      <c r="F111" s="21"/>
      <c r="G111" s="21"/>
      <c r="H111" s="21"/>
    </row>
    <row r="112" spans="3:8" ht="13.8">
      <c r="C112" s="83"/>
      <c r="D112" s="21"/>
      <c r="F112" s="21"/>
      <c r="G112" s="21"/>
      <c r="H112" s="21"/>
    </row>
    <row r="113" spans="3:8" ht="13.8">
      <c r="C113" s="83"/>
      <c r="D113" s="21"/>
      <c r="F113" s="21"/>
      <c r="G113" s="21"/>
      <c r="H113" s="21"/>
    </row>
    <row r="114" spans="3:8" ht="13.8">
      <c r="C114" s="83"/>
      <c r="D114" s="21"/>
      <c r="F114" s="21"/>
      <c r="G114" s="21"/>
      <c r="H114" s="21"/>
    </row>
    <row r="115" spans="3:8" ht="13.8">
      <c r="C115" s="83"/>
      <c r="D115" s="21"/>
      <c r="F115" s="21"/>
      <c r="G115" s="21"/>
      <c r="H115" s="21"/>
    </row>
    <row r="116" spans="3:8" ht="13.8">
      <c r="C116" s="83"/>
      <c r="D116" s="21"/>
      <c r="F116" s="21"/>
      <c r="G116" s="21"/>
      <c r="H116" s="21"/>
    </row>
    <row r="117" spans="3:8" ht="13.8">
      <c r="C117" s="83"/>
      <c r="D117" s="21"/>
      <c r="F117" s="21"/>
      <c r="G117" s="21"/>
      <c r="H117" s="21"/>
    </row>
    <row r="118" spans="3:8" ht="13.8">
      <c r="C118" s="83"/>
      <c r="D118" s="21"/>
      <c r="F118" s="21"/>
      <c r="G118" s="21"/>
      <c r="H118" s="21"/>
    </row>
    <row r="119" spans="3:8" ht="13.8">
      <c r="C119" s="83"/>
      <c r="D119" s="21"/>
      <c r="F119" s="21"/>
      <c r="G119" s="21"/>
      <c r="H119" s="21"/>
    </row>
    <row r="120" spans="3:8" ht="13.8">
      <c r="C120" s="83"/>
      <c r="D120" s="21"/>
      <c r="F120" s="21"/>
      <c r="G120" s="21"/>
      <c r="H120" s="21"/>
    </row>
    <row r="121" spans="3:8" ht="13.8">
      <c r="C121" s="83"/>
      <c r="D121" s="21"/>
      <c r="F121" s="21"/>
      <c r="G121" s="21"/>
      <c r="H121" s="21"/>
    </row>
    <row r="122" spans="3:8" ht="13.8">
      <c r="C122" s="83"/>
      <c r="D122" s="21"/>
      <c r="F122" s="21"/>
      <c r="G122" s="21"/>
      <c r="H122" s="21"/>
    </row>
    <row r="123" spans="3:8" ht="13.8">
      <c r="C123" s="83"/>
      <c r="D123" s="21"/>
      <c r="F123" s="21"/>
      <c r="G123" s="21"/>
      <c r="H123" s="21"/>
    </row>
    <row r="124" spans="3:8" ht="13.8">
      <c r="C124" s="83"/>
      <c r="D124" s="21"/>
      <c r="F124" s="21"/>
      <c r="G124" s="21"/>
      <c r="H124" s="21"/>
    </row>
    <row r="125" spans="3:8" ht="13.8">
      <c r="C125" s="83"/>
      <c r="D125" s="21"/>
      <c r="F125" s="21"/>
      <c r="G125" s="21"/>
      <c r="H125" s="21"/>
    </row>
    <row r="126" spans="3:8" ht="13.8">
      <c r="C126" s="83"/>
      <c r="D126" s="21"/>
      <c r="F126" s="21"/>
      <c r="G126" s="21"/>
      <c r="H126" s="21"/>
    </row>
    <row r="127" spans="3:8" ht="13.8">
      <c r="C127" s="83"/>
      <c r="D127" s="21"/>
      <c r="F127" s="21"/>
      <c r="G127" s="21"/>
      <c r="H127" s="21"/>
    </row>
    <row r="128" spans="3:8" ht="13.8">
      <c r="C128" s="83"/>
      <c r="D128" s="21"/>
      <c r="F128" s="21"/>
      <c r="G128" s="21"/>
      <c r="H128" s="21"/>
    </row>
    <row r="129" spans="3:8" ht="13.8">
      <c r="C129" s="83"/>
      <c r="D129" s="21"/>
      <c r="F129" s="21"/>
      <c r="G129" s="21"/>
      <c r="H129" s="21"/>
    </row>
    <row r="130" spans="3:8" ht="13.8">
      <c r="C130" s="83"/>
      <c r="D130" s="21"/>
      <c r="F130" s="21"/>
      <c r="G130" s="21"/>
      <c r="H130" s="21"/>
    </row>
    <row r="131" spans="3:8" ht="13.8">
      <c r="C131" s="83"/>
      <c r="D131" s="21"/>
      <c r="F131" s="21"/>
      <c r="G131" s="21"/>
      <c r="H131" s="21"/>
    </row>
    <row r="132" spans="3:8" ht="13.8">
      <c r="C132" s="83"/>
      <c r="D132" s="21"/>
      <c r="F132" s="21"/>
      <c r="G132" s="21"/>
      <c r="H132" s="21"/>
    </row>
    <row r="133" spans="3:8" ht="13.8">
      <c r="C133" s="83"/>
      <c r="D133" s="21"/>
      <c r="F133" s="21"/>
      <c r="G133" s="21"/>
      <c r="H133" s="21"/>
    </row>
    <row r="134" spans="3:8" ht="13.8">
      <c r="C134" s="83"/>
      <c r="D134" s="21"/>
      <c r="F134" s="21"/>
      <c r="G134" s="21"/>
      <c r="H134" s="21"/>
    </row>
    <row r="135" spans="3:8" ht="13.8">
      <c r="C135" s="83"/>
      <c r="D135" s="21"/>
      <c r="F135" s="21"/>
      <c r="G135" s="21"/>
      <c r="H135" s="21"/>
    </row>
    <row r="136" spans="3:8" ht="13.8">
      <c r="C136" s="83"/>
      <c r="D136" s="21"/>
      <c r="F136" s="21"/>
      <c r="G136" s="21"/>
      <c r="H136" s="21"/>
    </row>
    <row r="137" spans="3:8" ht="13.8">
      <c r="C137" s="83"/>
      <c r="D137" s="21"/>
      <c r="F137" s="21"/>
      <c r="G137" s="21"/>
      <c r="H137" s="21"/>
    </row>
    <row r="138" spans="3:8" ht="13.8">
      <c r="C138" s="83"/>
      <c r="D138" s="21"/>
      <c r="F138" s="21"/>
      <c r="G138" s="21"/>
      <c r="H138" s="21"/>
    </row>
    <row r="139" spans="3:8" ht="13.8">
      <c r="C139" s="83"/>
      <c r="D139" s="21"/>
      <c r="F139" s="21"/>
      <c r="G139" s="21"/>
      <c r="H139" s="21"/>
    </row>
    <row r="140" spans="3:8" ht="13.8">
      <c r="C140" s="83"/>
      <c r="D140" s="21"/>
      <c r="F140" s="21"/>
      <c r="G140" s="21"/>
      <c r="H140" s="21"/>
    </row>
    <row r="141" spans="3:8" ht="13.8">
      <c r="C141" s="83"/>
      <c r="D141" s="21"/>
      <c r="F141" s="21"/>
      <c r="G141" s="21"/>
      <c r="H141" s="21"/>
    </row>
    <row r="142" spans="3:8" ht="13.8">
      <c r="C142" s="83"/>
      <c r="D142" s="21"/>
      <c r="F142" s="21"/>
      <c r="G142" s="21"/>
      <c r="H142" s="21"/>
    </row>
    <row r="143" spans="3:8" ht="13.8">
      <c r="C143" s="83"/>
      <c r="D143" s="21"/>
      <c r="F143" s="21"/>
      <c r="G143" s="21"/>
      <c r="H143" s="21"/>
    </row>
    <row r="144" spans="3:8" ht="13.8">
      <c r="C144" s="83"/>
      <c r="D144" s="21"/>
      <c r="F144" s="21"/>
      <c r="G144" s="21"/>
      <c r="H144" s="21"/>
    </row>
    <row r="145" spans="3:8" ht="13.8">
      <c r="C145" s="83"/>
      <c r="D145" s="21"/>
      <c r="F145" s="21"/>
      <c r="G145" s="21"/>
      <c r="H145" s="21"/>
    </row>
    <row r="146" spans="3:8" ht="13.8">
      <c r="C146" s="83"/>
      <c r="D146" s="21"/>
      <c r="F146" s="21"/>
      <c r="G146" s="21"/>
      <c r="H146" s="21"/>
    </row>
    <row r="147" spans="3:8" ht="13.8">
      <c r="C147" s="83"/>
      <c r="D147" s="21"/>
      <c r="F147" s="21"/>
      <c r="G147" s="21"/>
      <c r="H147" s="21"/>
    </row>
    <row r="148" spans="3:8" ht="13.8">
      <c r="C148" s="83"/>
      <c r="D148" s="21"/>
      <c r="F148" s="21"/>
      <c r="G148" s="21"/>
      <c r="H148" s="21"/>
    </row>
    <row r="149" spans="3:8" ht="13.8">
      <c r="C149" s="83"/>
      <c r="D149" s="21"/>
      <c r="F149" s="21"/>
      <c r="G149" s="21"/>
      <c r="H149" s="21"/>
    </row>
    <row r="150" spans="3:8" ht="13.8">
      <c r="C150" s="83"/>
      <c r="D150" s="21"/>
      <c r="F150" s="21"/>
      <c r="G150" s="21"/>
      <c r="H150" s="21"/>
    </row>
    <row r="151" spans="3:8" ht="13.8">
      <c r="C151" s="83"/>
      <c r="D151" s="21"/>
      <c r="F151" s="21"/>
      <c r="G151" s="21"/>
      <c r="H151" s="21"/>
    </row>
    <row r="152" spans="3:8" ht="13.8">
      <c r="C152" s="83"/>
      <c r="D152" s="21"/>
      <c r="F152" s="21"/>
      <c r="G152" s="21"/>
      <c r="H152" s="21"/>
    </row>
    <row r="153" spans="3:8" ht="13.8">
      <c r="C153" s="83"/>
      <c r="D153" s="21"/>
      <c r="F153" s="21"/>
      <c r="G153" s="21"/>
      <c r="H153" s="21"/>
    </row>
    <row r="154" spans="3:8" ht="13.8">
      <c r="C154" s="83"/>
      <c r="D154" s="21"/>
      <c r="F154" s="21"/>
      <c r="G154" s="21"/>
      <c r="H154" s="21"/>
    </row>
    <row r="155" spans="3:8" ht="13.8">
      <c r="C155" s="83"/>
      <c r="D155" s="21"/>
      <c r="F155" s="21"/>
      <c r="G155" s="21"/>
      <c r="H155" s="21"/>
    </row>
    <row r="156" spans="3:8" ht="13.8">
      <c r="C156" s="83"/>
      <c r="D156" s="21"/>
      <c r="F156" s="21"/>
      <c r="G156" s="21"/>
      <c r="H156" s="21"/>
    </row>
    <row r="157" spans="3:8" ht="13.8">
      <c r="C157" s="83"/>
      <c r="D157" s="21"/>
      <c r="F157" s="21"/>
      <c r="G157" s="21"/>
      <c r="H157" s="21"/>
    </row>
    <row r="158" spans="3:8" ht="13.8">
      <c r="C158" s="83"/>
      <c r="D158" s="21"/>
      <c r="F158" s="21"/>
      <c r="G158" s="21"/>
      <c r="H158" s="21"/>
    </row>
    <row r="159" spans="3:8" ht="13.8">
      <c r="C159" s="83"/>
      <c r="D159" s="21"/>
      <c r="F159" s="21"/>
      <c r="G159" s="21"/>
      <c r="H159" s="21"/>
    </row>
    <row r="160" spans="3:8" ht="13.8">
      <c r="C160" s="83"/>
      <c r="D160" s="21"/>
      <c r="F160" s="21"/>
      <c r="G160" s="21"/>
      <c r="H160" s="21"/>
    </row>
    <row r="161" spans="3:8" ht="13.8">
      <c r="C161" s="83"/>
      <c r="D161" s="21"/>
      <c r="F161" s="21"/>
      <c r="G161" s="21"/>
      <c r="H161" s="21"/>
    </row>
    <row r="162" spans="3:8" ht="13.8">
      <c r="C162" s="83"/>
      <c r="D162" s="21"/>
      <c r="F162" s="21"/>
      <c r="G162" s="21"/>
      <c r="H162" s="21"/>
    </row>
    <row r="163" spans="3:8" ht="13.8">
      <c r="C163" s="83"/>
      <c r="D163" s="21"/>
      <c r="F163" s="21"/>
      <c r="G163" s="21"/>
      <c r="H163" s="21"/>
    </row>
    <row r="164" spans="3:8" ht="13.8">
      <c r="C164" s="83"/>
      <c r="D164" s="21"/>
      <c r="F164" s="21"/>
      <c r="G164" s="21"/>
      <c r="H164" s="21"/>
    </row>
    <row r="165" spans="3:8" ht="13.8">
      <c r="C165" s="83"/>
      <c r="D165" s="21"/>
      <c r="F165" s="21"/>
      <c r="G165" s="21"/>
      <c r="H165" s="21"/>
    </row>
    <row r="166" spans="3:8" ht="13.8">
      <c r="C166" s="83"/>
      <c r="D166" s="21"/>
      <c r="F166" s="21"/>
      <c r="G166" s="21"/>
      <c r="H166" s="21"/>
    </row>
    <row r="167" spans="3:8" ht="13.8">
      <c r="C167" s="83"/>
      <c r="D167" s="21"/>
      <c r="F167" s="21"/>
      <c r="G167" s="21"/>
      <c r="H167" s="21"/>
    </row>
    <row r="168" spans="3:8" ht="13.8">
      <c r="C168" s="83"/>
      <c r="D168" s="21"/>
      <c r="F168" s="21"/>
      <c r="G168" s="21"/>
      <c r="H168" s="21"/>
    </row>
    <row r="169" spans="3:8" ht="13.8">
      <c r="C169" s="83"/>
      <c r="D169" s="21"/>
      <c r="F169" s="21"/>
      <c r="G169" s="21"/>
      <c r="H169" s="21"/>
    </row>
    <row r="170" spans="3:8" ht="13.8">
      <c r="C170" s="83"/>
      <c r="D170" s="21"/>
      <c r="F170" s="21"/>
      <c r="G170" s="21"/>
      <c r="H170" s="21"/>
    </row>
    <row r="171" spans="3:8" ht="13.8">
      <c r="C171" s="83"/>
      <c r="D171" s="21"/>
      <c r="F171" s="21"/>
      <c r="G171" s="21"/>
      <c r="H171" s="21"/>
    </row>
    <row r="172" spans="3:8" ht="13.8">
      <c r="C172" s="83"/>
      <c r="D172" s="21"/>
      <c r="F172" s="21"/>
      <c r="G172" s="21"/>
      <c r="H172" s="21"/>
    </row>
    <row r="173" spans="3:8" ht="13.8">
      <c r="C173" s="83"/>
      <c r="D173" s="21"/>
      <c r="F173" s="21"/>
      <c r="G173" s="21"/>
      <c r="H173" s="21"/>
    </row>
    <row r="174" spans="3:8" ht="13.8">
      <c r="C174" s="83"/>
      <c r="D174" s="21"/>
      <c r="F174" s="21"/>
      <c r="G174" s="21"/>
      <c r="H174" s="21"/>
    </row>
    <row r="175" spans="3:8" ht="13.8">
      <c r="C175" s="83"/>
      <c r="D175" s="21"/>
      <c r="F175" s="21"/>
      <c r="G175" s="21"/>
      <c r="H175" s="21"/>
    </row>
    <row r="176" spans="3:8" ht="13.8">
      <c r="C176" s="83"/>
      <c r="D176" s="21"/>
      <c r="F176" s="21"/>
      <c r="G176" s="21"/>
      <c r="H176" s="21"/>
    </row>
    <row r="177" spans="3:8" ht="13.8">
      <c r="C177" s="83"/>
      <c r="D177" s="21"/>
      <c r="F177" s="21"/>
      <c r="G177" s="21"/>
      <c r="H177" s="21"/>
    </row>
    <row r="178" spans="3:8" ht="13.8">
      <c r="C178" s="83"/>
      <c r="D178" s="21"/>
      <c r="F178" s="21"/>
      <c r="G178" s="21"/>
      <c r="H178" s="21"/>
    </row>
    <row r="179" spans="3:8" ht="13.8">
      <c r="C179" s="83"/>
      <c r="D179" s="21"/>
      <c r="F179" s="21"/>
      <c r="G179" s="21"/>
      <c r="H179" s="21"/>
    </row>
    <row r="180" spans="3:8" ht="13.8">
      <c r="C180" s="83"/>
      <c r="D180" s="21"/>
      <c r="F180" s="21"/>
      <c r="G180" s="21"/>
      <c r="H180" s="21"/>
    </row>
    <row r="181" spans="3:8" ht="13.8">
      <c r="C181" s="83"/>
      <c r="D181" s="21"/>
      <c r="F181" s="21"/>
      <c r="G181" s="21"/>
      <c r="H181" s="21"/>
    </row>
    <row r="182" spans="3:8" ht="13.8">
      <c r="C182" s="83"/>
      <c r="D182" s="21"/>
      <c r="F182" s="21"/>
      <c r="G182" s="21"/>
      <c r="H182" s="21"/>
    </row>
    <row r="183" spans="3:8" ht="13.8">
      <c r="C183" s="83"/>
      <c r="D183" s="21"/>
      <c r="F183" s="21"/>
      <c r="G183" s="21"/>
      <c r="H183" s="21"/>
    </row>
    <row r="184" spans="3:8" ht="13.8">
      <c r="C184" s="83"/>
      <c r="D184" s="21"/>
      <c r="F184" s="21"/>
      <c r="G184" s="21"/>
      <c r="H184" s="21"/>
    </row>
    <row r="185" spans="3:8" ht="13.8">
      <c r="C185" s="83"/>
      <c r="D185" s="21"/>
      <c r="F185" s="21"/>
      <c r="G185" s="21"/>
      <c r="H185" s="21"/>
    </row>
    <row r="186" spans="3:8" ht="13.8">
      <c r="C186" s="83"/>
      <c r="D186" s="21"/>
      <c r="F186" s="21"/>
      <c r="G186" s="21"/>
      <c r="H186" s="21"/>
    </row>
    <row r="187" spans="3:8" ht="13.8">
      <c r="C187" s="83"/>
      <c r="D187" s="21"/>
      <c r="F187" s="21"/>
      <c r="G187" s="21"/>
      <c r="H187" s="21"/>
    </row>
    <row r="188" spans="3:8" ht="13.8">
      <c r="C188" s="83"/>
      <c r="D188" s="21"/>
      <c r="F188" s="21"/>
      <c r="G188" s="21"/>
      <c r="H188" s="21"/>
    </row>
    <row r="189" spans="3:8" ht="13.8">
      <c r="C189" s="83"/>
      <c r="D189" s="21"/>
      <c r="F189" s="21"/>
      <c r="G189" s="21"/>
      <c r="H189" s="21"/>
    </row>
    <row r="190" spans="3:8" ht="13.8">
      <c r="C190" s="83"/>
      <c r="D190" s="21"/>
      <c r="F190" s="21"/>
      <c r="G190" s="21"/>
      <c r="H190" s="21"/>
    </row>
    <row r="191" spans="3:8" ht="13.8">
      <c r="C191" s="83"/>
      <c r="D191" s="21"/>
      <c r="F191" s="21"/>
      <c r="G191" s="21"/>
      <c r="H191" s="21"/>
    </row>
    <row r="192" spans="3:8" ht="13.8">
      <c r="C192" s="83"/>
      <c r="D192" s="21"/>
      <c r="F192" s="21"/>
      <c r="G192" s="21"/>
      <c r="H192" s="21"/>
    </row>
    <row r="193" spans="3:8" ht="13.8">
      <c r="C193" s="83"/>
      <c r="D193" s="21"/>
      <c r="F193" s="21"/>
      <c r="G193" s="21"/>
      <c r="H193" s="21"/>
    </row>
    <row r="194" spans="3:8" ht="13.8">
      <c r="C194" s="83"/>
      <c r="D194" s="21"/>
      <c r="F194" s="21"/>
      <c r="G194" s="21"/>
      <c r="H194" s="21"/>
    </row>
    <row r="195" spans="3:8" ht="13.8">
      <c r="C195" s="83"/>
      <c r="D195" s="21"/>
      <c r="F195" s="21"/>
      <c r="G195" s="21"/>
      <c r="H195" s="21"/>
    </row>
    <row r="196" spans="3:8" ht="13.8">
      <c r="C196" s="83"/>
      <c r="D196" s="21"/>
      <c r="F196" s="21"/>
      <c r="G196" s="21"/>
      <c r="H196" s="21"/>
    </row>
    <row r="197" spans="3:8" ht="13.8">
      <c r="C197" s="83"/>
      <c r="D197" s="21"/>
      <c r="F197" s="21"/>
      <c r="G197" s="21"/>
      <c r="H197" s="21"/>
    </row>
    <row r="198" spans="3:8" ht="13.8">
      <c r="C198" s="83"/>
      <c r="D198" s="21"/>
      <c r="F198" s="21"/>
      <c r="G198" s="21"/>
      <c r="H198" s="21"/>
    </row>
    <row r="199" spans="3:8" ht="13.8">
      <c r="C199" s="83"/>
      <c r="D199" s="21"/>
      <c r="F199" s="21"/>
      <c r="G199" s="21"/>
      <c r="H199" s="21"/>
    </row>
    <row r="200" spans="3:8" ht="13.8">
      <c r="C200" s="83"/>
      <c r="D200" s="21"/>
      <c r="F200" s="21"/>
      <c r="G200" s="21"/>
      <c r="H200" s="21"/>
    </row>
    <row r="201" spans="3:8" ht="13.8">
      <c r="C201" s="83"/>
      <c r="D201" s="21"/>
      <c r="F201" s="21"/>
      <c r="G201" s="21"/>
      <c r="H201" s="21"/>
    </row>
    <row r="202" spans="3:8" ht="13.8">
      <c r="C202" s="83"/>
      <c r="D202" s="21"/>
      <c r="F202" s="21"/>
      <c r="G202" s="21"/>
      <c r="H202" s="21"/>
    </row>
    <row r="203" spans="3:8" ht="13.8">
      <c r="C203" s="83"/>
      <c r="D203" s="21"/>
      <c r="F203" s="21"/>
      <c r="G203" s="21"/>
      <c r="H203" s="21"/>
    </row>
    <row r="204" spans="3:8" ht="13.8">
      <c r="C204" s="83"/>
      <c r="D204" s="21"/>
      <c r="F204" s="21"/>
      <c r="G204" s="21"/>
      <c r="H204" s="21"/>
    </row>
    <row r="205" spans="3:8" ht="13.8">
      <c r="C205" s="83"/>
      <c r="D205" s="21"/>
      <c r="F205" s="21"/>
      <c r="G205" s="21"/>
      <c r="H205" s="21"/>
    </row>
    <row r="206" spans="3:8" ht="13.8">
      <c r="C206" s="83"/>
      <c r="D206" s="21"/>
      <c r="F206" s="21"/>
      <c r="G206" s="21"/>
      <c r="H206" s="21"/>
    </row>
    <row r="207" spans="3:8" ht="13.8">
      <c r="C207" s="83"/>
      <c r="D207" s="21"/>
      <c r="F207" s="21"/>
      <c r="G207" s="21"/>
      <c r="H207" s="21"/>
    </row>
    <row r="208" spans="3:8" ht="13.8">
      <c r="C208" s="83"/>
      <c r="D208" s="21"/>
      <c r="F208" s="21"/>
      <c r="G208" s="21"/>
      <c r="H208" s="21"/>
    </row>
    <row r="209" spans="3:8" ht="13.8">
      <c r="C209" s="83"/>
      <c r="D209" s="21"/>
      <c r="F209" s="21"/>
      <c r="G209" s="21"/>
      <c r="H209" s="21"/>
    </row>
    <row r="210" spans="3:8" ht="13.8">
      <c r="C210" s="83"/>
      <c r="D210" s="21"/>
      <c r="F210" s="21"/>
      <c r="G210" s="21"/>
      <c r="H210" s="21"/>
    </row>
    <row r="211" spans="3:8" ht="13.8">
      <c r="C211" s="83"/>
      <c r="D211" s="21"/>
      <c r="F211" s="21"/>
      <c r="G211" s="21"/>
      <c r="H211" s="21"/>
    </row>
    <row r="212" spans="3:8" ht="13.8">
      <c r="C212" s="83"/>
      <c r="D212" s="21"/>
      <c r="F212" s="21"/>
      <c r="G212" s="21"/>
      <c r="H212" s="21"/>
    </row>
    <row r="213" spans="3:8" ht="13.8">
      <c r="C213" s="83"/>
      <c r="D213" s="21"/>
      <c r="F213" s="21"/>
      <c r="G213" s="21"/>
      <c r="H213" s="21"/>
    </row>
    <row r="214" spans="3:8" ht="13.8">
      <c r="C214" s="83"/>
      <c r="D214" s="21"/>
      <c r="F214" s="21"/>
      <c r="G214" s="21"/>
      <c r="H214" s="21"/>
    </row>
    <row r="215" spans="3:8" ht="13.8">
      <c r="C215" s="83"/>
      <c r="D215" s="21"/>
      <c r="F215" s="21"/>
      <c r="G215" s="21"/>
      <c r="H215" s="21"/>
    </row>
    <row r="216" spans="3:8" ht="13.8">
      <c r="C216" s="83"/>
      <c r="D216" s="21"/>
      <c r="F216" s="21"/>
      <c r="G216" s="21"/>
      <c r="H216" s="21"/>
    </row>
    <row r="217" spans="3:8" ht="13.8">
      <c r="C217" s="83"/>
      <c r="D217" s="21"/>
      <c r="F217" s="21"/>
      <c r="G217" s="21"/>
      <c r="H217" s="21"/>
    </row>
    <row r="218" spans="3:8" ht="13.8">
      <c r="C218" s="83"/>
      <c r="D218" s="21"/>
      <c r="F218" s="21"/>
      <c r="G218" s="21"/>
      <c r="H218" s="21"/>
    </row>
    <row r="219" spans="3:8" ht="13.8">
      <c r="C219" s="83"/>
      <c r="D219" s="21"/>
      <c r="F219" s="21"/>
      <c r="G219" s="21"/>
      <c r="H219" s="21"/>
    </row>
    <row r="220" spans="3:8" ht="13.8">
      <c r="C220" s="83"/>
      <c r="D220" s="21"/>
      <c r="F220" s="21"/>
      <c r="G220" s="21"/>
      <c r="H220" s="21"/>
    </row>
    <row r="221" spans="3:8" ht="13.8">
      <c r="C221" s="83"/>
      <c r="D221" s="21"/>
      <c r="F221" s="21"/>
      <c r="G221" s="21"/>
      <c r="H221" s="21"/>
    </row>
    <row r="222" spans="3:8" ht="13.8">
      <c r="C222" s="83"/>
      <c r="D222" s="21"/>
      <c r="F222" s="21"/>
      <c r="G222" s="21"/>
      <c r="H222" s="21"/>
    </row>
    <row r="223" spans="3:8" ht="13.8">
      <c r="C223" s="83"/>
      <c r="D223" s="21"/>
      <c r="F223" s="21"/>
      <c r="G223" s="21"/>
      <c r="H223" s="21"/>
    </row>
    <row r="224" spans="3:8" ht="13.8">
      <c r="C224" s="83"/>
      <c r="D224" s="21"/>
      <c r="F224" s="21"/>
      <c r="G224" s="21"/>
      <c r="H224" s="21"/>
    </row>
    <row r="225" spans="3:8" ht="13.8">
      <c r="C225" s="83"/>
      <c r="D225" s="21"/>
      <c r="F225" s="21"/>
      <c r="G225" s="21"/>
      <c r="H225" s="21"/>
    </row>
    <row r="226" spans="3:8" ht="13.8">
      <c r="C226" s="83"/>
      <c r="D226" s="21"/>
      <c r="F226" s="21"/>
      <c r="G226" s="21"/>
      <c r="H226" s="21"/>
    </row>
    <row r="227" spans="3:8" ht="13.8">
      <c r="C227" s="83"/>
      <c r="D227" s="21"/>
      <c r="F227" s="21"/>
      <c r="G227" s="21"/>
      <c r="H227" s="21"/>
    </row>
    <row r="228" spans="3:8" ht="13.8">
      <c r="C228" s="83"/>
      <c r="D228" s="21"/>
      <c r="F228" s="21"/>
      <c r="G228" s="21"/>
      <c r="H228" s="21"/>
    </row>
    <row r="229" spans="3:8" ht="13.8">
      <c r="C229" s="83"/>
      <c r="D229" s="21"/>
      <c r="F229" s="21"/>
      <c r="G229" s="21"/>
      <c r="H229" s="21"/>
    </row>
    <row r="230" spans="3:8" ht="13.8">
      <c r="C230" s="83"/>
      <c r="D230" s="21"/>
      <c r="F230" s="21"/>
      <c r="G230" s="21"/>
      <c r="H230" s="21"/>
    </row>
    <row r="231" spans="3:8" ht="13.8">
      <c r="C231" s="83"/>
      <c r="D231" s="21"/>
      <c r="F231" s="21"/>
      <c r="G231" s="21"/>
      <c r="H231" s="21"/>
    </row>
    <row r="232" spans="3:8" ht="13.8">
      <c r="C232" s="83"/>
      <c r="D232" s="21"/>
      <c r="F232" s="21"/>
      <c r="G232" s="21"/>
      <c r="H232" s="21"/>
    </row>
    <row r="233" spans="3:8" ht="13.8">
      <c r="C233" s="83"/>
      <c r="D233" s="21"/>
      <c r="F233" s="21"/>
      <c r="G233" s="21"/>
      <c r="H233" s="21"/>
    </row>
    <row r="234" spans="3:8" ht="13.8">
      <c r="C234" s="83"/>
      <c r="D234" s="21"/>
      <c r="F234" s="21"/>
      <c r="G234" s="21"/>
      <c r="H234" s="21"/>
    </row>
    <row r="235" spans="3:8" ht="13.8">
      <c r="C235" s="83"/>
      <c r="D235" s="21"/>
      <c r="F235" s="21"/>
      <c r="G235" s="21"/>
      <c r="H235" s="21"/>
    </row>
    <row r="236" spans="3:8" ht="13.8">
      <c r="C236" s="83"/>
      <c r="D236" s="21"/>
      <c r="F236" s="21"/>
      <c r="G236" s="21"/>
      <c r="H236" s="21"/>
    </row>
    <row r="237" spans="3:8" ht="13.8">
      <c r="C237" s="83"/>
      <c r="D237" s="21"/>
      <c r="F237" s="21"/>
      <c r="G237" s="21"/>
      <c r="H237" s="21"/>
    </row>
    <row r="238" spans="3:8" ht="13.8">
      <c r="C238" s="83"/>
      <c r="D238" s="21"/>
      <c r="F238" s="21"/>
      <c r="G238" s="21"/>
      <c r="H238" s="21"/>
    </row>
    <row r="239" spans="3:8" ht="13.8">
      <c r="C239" s="83"/>
      <c r="D239" s="21"/>
      <c r="F239" s="21"/>
      <c r="G239" s="21"/>
      <c r="H239" s="21"/>
    </row>
    <row r="240" spans="3:8" ht="13.8">
      <c r="C240" s="83"/>
      <c r="D240" s="21"/>
      <c r="F240" s="21"/>
      <c r="G240" s="21"/>
      <c r="H240" s="21"/>
    </row>
    <row r="241" spans="3:8" ht="13.8">
      <c r="C241" s="83"/>
      <c r="D241" s="21"/>
      <c r="F241" s="21"/>
      <c r="G241" s="21"/>
      <c r="H241" s="21"/>
    </row>
    <row r="242" spans="3:8" ht="13.8">
      <c r="C242" s="83"/>
      <c r="D242" s="21"/>
      <c r="F242" s="21"/>
      <c r="G242" s="21"/>
      <c r="H242" s="21"/>
    </row>
    <row r="243" spans="3:8" ht="13.8">
      <c r="C243" s="83"/>
      <c r="D243" s="21"/>
      <c r="F243" s="21"/>
      <c r="G243" s="21"/>
      <c r="H243" s="21"/>
    </row>
    <row r="244" spans="3:8" ht="13.8">
      <c r="C244" s="83"/>
      <c r="D244" s="21"/>
      <c r="F244" s="21"/>
      <c r="G244" s="21"/>
      <c r="H244" s="21"/>
    </row>
    <row r="245" spans="3:8" ht="13.8">
      <c r="C245" s="83"/>
      <c r="D245" s="21"/>
      <c r="F245" s="21"/>
      <c r="G245" s="21"/>
      <c r="H245" s="21"/>
    </row>
    <row r="246" spans="3:8" ht="13.8">
      <c r="C246" s="83"/>
      <c r="D246" s="21"/>
      <c r="F246" s="21"/>
      <c r="G246" s="21"/>
      <c r="H246" s="21"/>
    </row>
    <row r="247" spans="3:8" ht="13.8">
      <c r="C247" s="83"/>
      <c r="D247" s="21"/>
      <c r="F247" s="21"/>
      <c r="G247" s="21"/>
      <c r="H247" s="21"/>
    </row>
    <row r="248" spans="3:8" ht="13.8">
      <c r="C248" s="83"/>
      <c r="D248" s="21"/>
      <c r="F248" s="21"/>
      <c r="G248" s="21"/>
      <c r="H248" s="21"/>
    </row>
    <row r="249" spans="3:8" ht="13.8">
      <c r="C249" s="83"/>
      <c r="D249" s="21"/>
      <c r="F249" s="21"/>
      <c r="G249" s="21"/>
      <c r="H249" s="21"/>
    </row>
    <row r="250" spans="3:8" ht="13.8">
      <c r="C250" s="83"/>
      <c r="D250" s="21"/>
      <c r="F250" s="21"/>
      <c r="G250" s="21"/>
      <c r="H250" s="21"/>
    </row>
    <row r="251" spans="3:8" ht="13.8">
      <c r="C251" s="83"/>
      <c r="D251" s="21"/>
      <c r="F251" s="21"/>
      <c r="G251" s="21"/>
      <c r="H251" s="21"/>
    </row>
    <row r="252" spans="3:8" ht="13.8">
      <c r="C252" s="83"/>
      <c r="D252" s="21"/>
      <c r="F252" s="21"/>
      <c r="G252" s="21"/>
      <c r="H252" s="21"/>
    </row>
    <row r="253" spans="3:8" ht="13.8">
      <c r="C253" s="83"/>
      <c r="D253" s="21"/>
      <c r="F253" s="21"/>
      <c r="G253" s="21"/>
      <c r="H253" s="21"/>
    </row>
    <row r="254" spans="3:8" ht="13.8">
      <c r="C254" s="83"/>
      <c r="D254" s="21"/>
      <c r="F254" s="21"/>
      <c r="G254" s="21"/>
      <c r="H254" s="21"/>
    </row>
    <row r="255" spans="3:8" ht="13.8">
      <c r="C255" s="83"/>
      <c r="D255" s="21"/>
      <c r="F255" s="21"/>
      <c r="G255" s="21"/>
      <c r="H255" s="21"/>
    </row>
    <row r="256" spans="3:8" ht="13.8">
      <c r="C256" s="83"/>
      <c r="D256" s="21"/>
      <c r="F256" s="21"/>
      <c r="G256" s="21"/>
      <c r="H256" s="21"/>
    </row>
    <row r="257" spans="3:8" ht="13.8">
      <c r="C257" s="83"/>
      <c r="D257" s="21"/>
      <c r="F257" s="21"/>
      <c r="G257" s="21"/>
      <c r="H257" s="21"/>
    </row>
    <row r="258" spans="3:8" ht="13.8">
      <c r="C258" s="83"/>
      <c r="D258" s="21"/>
      <c r="F258" s="21"/>
      <c r="G258" s="21"/>
      <c r="H258" s="21"/>
    </row>
    <row r="259" spans="3:8" ht="13.8">
      <c r="C259" s="83"/>
      <c r="D259" s="21"/>
      <c r="F259" s="21"/>
      <c r="G259" s="21"/>
      <c r="H259" s="21"/>
    </row>
    <row r="260" spans="3:8" ht="13.8">
      <c r="C260" s="83"/>
      <c r="D260" s="21"/>
      <c r="F260" s="21"/>
      <c r="G260" s="21"/>
      <c r="H260" s="21"/>
    </row>
    <row r="261" spans="3:8" ht="13.8">
      <c r="C261" s="83"/>
      <c r="D261" s="21"/>
      <c r="F261" s="21"/>
      <c r="G261" s="21"/>
      <c r="H261" s="21"/>
    </row>
    <row r="262" spans="3:8" ht="13.8">
      <c r="C262" s="83"/>
      <c r="D262" s="21"/>
      <c r="F262" s="21"/>
      <c r="G262" s="21"/>
      <c r="H262" s="21"/>
    </row>
    <row r="263" spans="3:8" ht="13.8">
      <c r="C263" s="83"/>
      <c r="D263" s="21"/>
      <c r="F263" s="21"/>
      <c r="G263" s="21"/>
      <c r="H263" s="21"/>
    </row>
    <row r="264" spans="3:8" ht="13.8">
      <c r="C264" s="83"/>
      <c r="D264" s="21"/>
      <c r="F264" s="21"/>
      <c r="G264" s="21"/>
      <c r="H264" s="21"/>
    </row>
    <row r="265" spans="3:8" ht="13.8">
      <c r="C265" s="83"/>
      <c r="D265" s="21"/>
      <c r="F265" s="21"/>
      <c r="G265" s="21"/>
      <c r="H265" s="21"/>
    </row>
    <row r="266" spans="3:8" ht="13.8">
      <c r="C266" s="83"/>
      <c r="D266" s="21"/>
      <c r="F266" s="21"/>
      <c r="G266" s="21"/>
      <c r="H266" s="21"/>
    </row>
    <row r="267" spans="3:8" ht="13.8">
      <c r="C267" s="83"/>
      <c r="D267" s="21"/>
      <c r="F267" s="21"/>
      <c r="G267" s="21"/>
      <c r="H267" s="21"/>
    </row>
    <row r="268" spans="3:8" ht="13.8">
      <c r="C268" s="83"/>
      <c r="D268" s="21"/>
      <c r="F268" s="21"/>
      <c r="G268" s="21"/>
      <c r="H268" s="21"/>
    </row>
    <row r="269" spans="3:8" ht="13.8">
      <c r="C269" s="83"/>
      <c r="D269" s="21"/>
      <c r="F269" s="21"/>
      <c r="G269" s="21"/>
      <c r="H269" s="21"/>
    </row>
    <row r="270" spans="3:8" ht="13.8">
      <c r="C270" s="83"/>
      <c r="D270" s="21"/>
      <c r="F270" s="21"/>
      <c r="G270" s="21"/>
      <c r="H270" s="21"/>
    </row>
    <row r="271" spans="3:8" ht="13.8">
      <c r="C271" s="83"/>
      <c r="D271" s="21"/>
      <c r="F271" s="21"/>
      <c r="G271" s="21"/>
      <c r="H271" s="21"/>
    </row>
    <row r="272" spans="3:8" ht="13.8">
      <c r="C272" s="83"/>
      <c r="D272" s="21"/>
      <c r="F272" s="21"/>
      <c r="G272" s="21"/>
      <c r="H272" s="21"/>
    </row>
    <row r="273" spans="3:8" ht="13.8">
      <c r="C273" s="83"/>
      <c r="D273" s="21"/>
      <c r="F273" s="21"/>
      <c r="G273" s="21"/>
      <c r="H273" s="21"/>
    </row>
    <row r="274" spans="3:8" ht="13.8">
      <c r="C274" s="83"/>
      <c r="D274" s="21"/>
      <c r="F274" s="21"/>
      <c r="G274" s="21"/>
      <c r="H274" s="21"/>
    </row>
    <row r="275" spans="3:8" ht="13.8">
      <c r="C275" s="83"/>
      <c r="D275" s="21"/>
      <c r="F275" s="21"/>
      <c r="G275" s="21"/>
      <c r="H275" s="21"/>
    </row>
    <row r="276" spans="3:8" ht="13.8">
      <c r="C276" s="83"/>
      <c r="D276" s="21"/>
      <c r="F276" s="21"/>
      <c r="G276" s="21"/>
      <c r="H276" s="21"/>
    </row>
    <row r="277" spans="3:8" ht="13.8">
      <c r="C277" s="83"/>
      <c r="D277" s="21"/>
      <c r="F277" s="21"/>
      <c r="G277" s="21"/>
      <c r="H277" s="21"/>
    </row>
    <row r="278" spans="3:8" ht="13.8">
      <c r="C278" s="83"/>
      <c r="D278" s="21"/>
      <c r="F278" s="21"/>
      <c r="G278" s="21"/>
      <c r="H278" s="21"/>
    </row>
    <row r="279" spans="3:8" ht="13.8">
      <c r="C279" s="83"/>
      <c r="D279" s="21"/>
      <c r="F279" s="21"/>
      <c r="G279" s="21"/>
      <c r="H279" s="21"/>
    </row>
    <row r="280" spans="3:8" ht="13.8">
      <c r="C280" s="83"/>
      <c r="D280" s="21"/>
      <c r="F280" s="21"/>
      <c r="G280" s="21"/>
      <c r="H280" s="21"/>
    </row>
    <row r="281" spans="3:8" ht="13.8">
      <c r="C281" s="83"/>
      <c r="D281" s="21"/>
      <c r="F281" s="21"/>
      <c r="G281" s="21"/>
      <c r="H281" s="21"/>
    </row>
    <row r="282" spans="3:8" ht="13.8">
      <c r="C282" s="83"/>
      <c r="D282" s="21"/>
      <c r="F282" s="21"/>
      <c r="G282" s="21"/>
      <c r="H282" s="21"/>
    </row>
    <row r="283" spans="3:8" ht="13.8">
      <c r="C283" s="83"/>
      <c r="D283" s="21"/>
      <c r="F283" s="21"/>
      <c r="G283" s="21"/>
      <c r="H283" s="21"/>
    </row>
    <row r="284" spans="3:8" ht="13.8">
      <c r="C284" s="83"/>
      <c r="D284" s="21"/>
      <c r="F284" s="21"/>
      <c r="G284" s="21"/>
      <c r="H284" s="21"/>
    </row>
    <row r="285" spans="3:8" ht="13.8">
      <c r="C285" s="83"/>
      <c r="D285" s="21"/>
      <c r="F285" s="21"/>
      <c r="G285" s="21"/>
      <c r="H285" s="21"/>
    </row>
    <row r="286" spans="3:8" ht="13.8">
      <c r="C286" s="83"/>
      <c r="D286" s="21"/>
      <c r="F286" s="21"/>
      <c r="G286" s="21"/>
      <c r="H286" s="21"/>
    </row>
    <row r="287" spans="3:8" ht="13.8">
      <c r="C287" s="83"/>
      <c r="D287" s="21"/>
      <c r="F287" s="21"/>
      <c r="G287" s="21"/>
      <c r="H287" s="21"/>
    </row>
    <row r="288" spans="3:8" ht="13.8">
      <c r="C288" s="83"/>
      <c r="D288" s="21"/>
      <c r="F288" s="21"/>
      <c r="G288" s="21"/>
      <c r="H288" s="21"/>
    </row>
    <row r="289" spans="3:8" ht="13.8">
      <c r="C289" s="83"/>
      <c r="D289" s="21"/>
      <c r="F289" s="21"/>
      <c r="G289" s="21"/>
      <c r="H289" s="21"/>
    </row>
    <row r="290" spans="3:8" ht="13.8">
      <c r="C290" s="83"/>
      <c r="D290" s="21"/>
      <c r="F290" s="21"/>
      <c r="G290" s="21"/>
      <c r="H290" s="21"/>
    </row>
    <row r="291" spans="3:8" ht="13.8">
      <c r="C291" s="83"/>
      <c r="D291" s="21"/>
      <c r="F291" s="21"/>
      <c r="G291" s="21"/>
      <c r="H291" s="21"/>
    </row>
    <row r="292" spans="3:8" ht="13.8">
      <c r="C292" s="83"/>
      <c r="D292" s="21"/>
      <c r="F292" s="21"/>
      <c r="G292" s="21"/>
      <c r="H292" s="21"/>
    </row>
    <row r="293" spans="3:8" ht="13.8">
      <c r="C293" s="83"/>
      <c r="D293" s="21"/>
      <c r="F293" s="21"/>
      <c r="G293" s="21"/>
      <c r="H293" s="21"/>
    </row>
    <row r="294" spans="3:8" ht="13.8">
      <c r="C294" s="83"/>
      <c r="D294" s="21"/>
      <c r="F294" s="21"/>
      <c r="G294" s="21"/>
      <c r="H294" s="21"/>
    </row>
    <row r="295" spans="3:8" ht="13.8">
      <c r="C295" s="83"/>
      <c r="D295" s="21"/>
      <c r="F295" s="21"/>
      <c r="G295" s="21"/>
      <c r="H295" s="21"/>
    </row>
    <row r="296" spans="3:8" ht="13.8">
      <c r="C296" s="83"/>
      <c r="D296" s="21"/>
      <c r="F296" s="21"/>
      <c r="G296" s="21"/>
      <c r="H296" s="21"/>
    </row>
    <row r="297" spans="3:8" ht="13.8">
      <c r="C297" s="83"/>
      <c r="D297" s="21"/>
      <c r="F297" s="21"/>
      <c r="G297" s="21"/>
      <c r="H297" s="21"/>
    </row>
    <row r="298" spans="3:8" ht="13.8">
      <c r="C298" s="83"/>
      <c r="D298" s="21"/>
      <c r="F298" s="21"/>
      <c r="G298" s="21"/>
      <c r="H298" s="21"/>
    </row>
    <row r="299" spans="3:8" ht="13.8">
      <c r="C299" s="83"/>
      <c r="D299" s="21"/>
      <c r="F299" s="21"/>
      <c r="G299" s="21"/>
      <c r="H299" s="21"/>
    </row>
    <row r="300" spans="3:8" ht="13.8">
      <c r="C300" s="83"/>
      <c r="D300" s="21"/>
      <c r="F300" s="21"/>
      <c r="G300" s="21"/>
      <c r="H300" s="21"/>
    </row>
    <row r="301" spans="3:8" ht="13.8">
      <c r="C301" s="83"/>
      <c r="D301" s="21"/>
      <c r="F301" s="21"/>
      <c r="G301" s="21"/>
      <c r="H301" s="21"/>
    </row>
    <row r="302" spans="3:8" ht="13.8">
      <c r="C302" s="83"/>
      <c r="D302" s="21"/>
      <c r="F302" s="21"/>
      <c r="G302" s="21"/>
      <c r="H302" s="21"/>
    </row>
    <row r="303" spans="3:8" ht="13.8">
      <c r="C303" s="83"/>
      <c r="D303" s="21"/>
      <c r="F303" s="21"/>
      <c r="G303" s="21"/>
      <c r="H303" s="21"/>
    </row>
    <row r="304" spans="3:8" ht="13.8">
      <c r="C304" s="83"/>
      <c r="D304" s="21"/>
      <c r="F304" s="21"/>
      <c r="G304" s="21"/>
      <c r="H304" s="21"/>
    </row>
    <row r="305" spans="3:8" ht="13.8">
      <c r="C305" s="83"/>
      <c r="D305" s="21"/>
      <c r="F305" s="21"/>
      <c r="G305" s="21"/>
      <c r="H305" s="21"/>
    </row>
    <row r="306" spans="3:8" ht="13.8">
      <c r="C306" s="83"/>
      <c r="D306" s="21"/>
      <c r="F306" s="21"/>
      <c r="G306" s="21"/>
      <c r="H306" s="21"/>
    </row>
    <row r="307" spans="3:8" ht="13.8">
      <c r="C307" s="83"/>
      <c r="D307" s="21"/>
      <c r="F307" s="21"/>
      <c r="G307" s="21"/>
      <c r="H307" s="21"/>
    </row>
    <row r="308" spans="3:8" ht="13.8">
      <c r="C308" s="83"/>
      <c r="D308" s="21"/>
      <c r="F308" s="21"/>
      <c r="G308" s="21"/>
      <c r="H308" s="21"/>
    </row>
    <row r="309" spans="3:8" ht="13.8">
      <c r="C309" s="83"/>
      <c r="D309" s="21"/>
      <c r="F309" s="21"/>
      <c r="G309" s="21"/>
      <c r="H309" s="21"/>
    </row>
    <row r="310" spans="3:8" ht="13.8">
      <c r="C310" s="83"/>
      <c r="D310" s="21"/>
      <c r="F310" s="21"/>
      <c r="G310" s="21"/>
      <c r="H310" s="21"/>
    </row>
    <row r="311" spans="3:8" ht="13.8">
      <c r="C311" s="83"/>
      <c r="D311" s="21"/>
      <c r="F311" s="21"/>
      <c r="G311" s="21"/>
      <c r="H311" s="21"/>
    </row>
    <row r="312" spans="3:8" ht="13.8">
      <c r="C312" s="83"/>
      <c r="D312" s="21"/>
      <c r="F312" s="21"/>
      <c r="G312" s="21"/>
      <c r="H312" s="21"/>
    </row>
    <row r="313" spans="3:8" ht="13.8">
      <c r="C313" s="83"/>
      <c r="D313" s="21"/>
      <c r="F313" s="21"/>
      <c r="G313" s="21"/>
      <c r="H313" s="21"/>
    </row>
    <row r="314" spans="3:8" ht="13.8">
      <c r="C314" s="83"/>
      <c r="D314" s="21"/>
      <c r="F314" s="21"/>
      <c r="G314" s="21"/>
      <c r="H314" s="21"/>
    </row>
    <row r="315" spans="3:8" ht="13.8">
      <c r="C315" s="83"/>
      <c r="D315" s="21"/>
      <c r="F315" s="21"/>
      <c r="G315" s="21"/>
      <c r="H315" s="21"/>
    </row>
    <row r="316" spans="3:8" ht="13.8">
      <c r="C316" s="83"/>
      <c r="D316" s="21"/>
      <c r="F316" s="21"/>
      <c r="G316" s="21"/>
      <c r="H316" s="21"/>
    </row>
    <row r="317" spans="3:8" ht="13.8">
      <c r="C317" s="83"/>
      <c r="D317" s="21"/>
      <c r="F317" s="21"/>
      <c r="G317" s="21"/>
      <c r="H317" s="21"/>
    </row>
    <row r="318" spans="3:8" ht="13.8">
      <c r="C318" s="83"/>
      <c r="D318" s="21"/>
      <c r="F318" s="21"/>
      <c r="G318" s="21"/>
      <c r="H318" s="21"/>
    </row>
    <row r="319" spans="3:8" ht="13.8">
      <c r="C319" s="83"/>
      <c r="D319" s="21"/>
      <c r="F319" s="21"/>
      <c r="G319" s="21"/>
      <c r="H319" s="21"/>
    </row>
    <row r="320" spans="3:8" ht="13.8">
      <c r="C320" s="83"/>
      <c r="D320" s="21"/>
      <c r="F320" s="21"/>
      <c r="G320" s="21"/>
      <c r="H320" s="21"/>
    </row>
    <row r="321" spans="3:8" ht="13.8">
      <c r="C321" s="83"/>
      <c r="D321" s="21"/>
      <c r="F321" s="21"/>
      <c r="G321" s="21"/>
      <c r="H321" s="21"/>
    </row>
    <row r="322" spans="3:8" ht="13.8">
      <c r="C322" s="83"/>
      <c r="D322" s="21"/>
      <c r="F322" s="21"/>
      <c r="G322" s="21"/>
      <c r="H322" s="21"/>
    </row>
    <row r="323" spans="3:8" ht="13.8">
      <c r="C323" s="83"/>
      <c r="D323" s="21"/>
      <c r="F323" s="21"/>
      <c r="G323" s="21"/>
      <c r="H323" s="21"/>
    </row>
    <row r="324" spans="3:8" ht="13.8">
      <c r="C324" s="83"/>
      <c r="D324" s="21"/>
      <c r="F324" s="21"/>
      <c r="G324" s="21"/>
      <c r="H324" s="21"/>
    </row>
    <row r="325" spans="3:8" ht="13.8">
      <c r="C325" s="83"/>
      <c r="D325" s="21"/>
      <c r="F325" s="21"/>
      <c r="G325" s="21"/>
      <c r="H325" s="21"/>
    </row>
    <row r="326" spans="3:8" ht="13.8">
      <c r="C326" s="83"/>
      <c r="D326" s="21"/>
      <c r="F326" s="21"/>
      <c r="G326" s="21"/>
      <c r="H326" s="21"/>
    </row>
    <row r="327" spans="3:8" ht="13.8">
      <c r="C327" s="83"/>
      <c r="D327" s="21"/>
      <c r="F327" s="21"/>
      <c r="G327" s="21"/>
      <c r="H327" s="21"/>
    </row>
    <row r="328" spans="3:8" ht="13.8">
      <c r="C328" s="83"/>
      <c r="D328" s="21"/>
      <c r="F328" s="21"/>
      <c r="G328" s="21"/>
      <c r="H328" s="21"/>
    </row>
    <row r="329" spans="3:8" ht="13.8">
      <c r="C329" s="83"/>
      <c r="D329" s="21"/>
      <c r="F329" s="21"/>
      <c r="G329" s="21"/>
      <c r="H329" s="21"/>
    </row>
    <row r="330" spans="3:8" ht="13.8">
      <c r="C330" s="83"/>
      <c r="D330" s="21"/>
      <c r="F330" s="21"/>
      <c r="G330" s="21"/>
      <c r="H330" s="21"/>
    </row>
    <row r="331" spans="3:8" ht="13.8">
      <c r="C331" s="83"/>
      <c r="D331" s="21"/>
      <c r="F331" s="21"/>
      <c r="G331" s="21"/>
      <c r="H331" s="21"/>
    </row>
    <row r="332" spans="3:8" ht="13.8">
      <c r="C332" s="83"/>
      <c r="D332" s="21"/>
      <c r="F332" s="21"/>
      <c r="G332" s="21"/>
      <c r="H332" s="21"/>
    </row>
    <row r="333" spans="3:8" ht="13.8">
      <c r="C333" s="83"/>
      <c r="D333" s="21"/>
      <c r="F333" s="21"/>
      <c r="G333" s="21"/>
      <c r="H333" s="21"/>
    </row>
    <row r="334" spans="3:8" ht="13.8">
      <c r="C334" s="83"/>
      <c r="D334" s="21"/>
      <c r="F334" s="21"/>
      <c r="G334" s="21"/>
      <c r="H334" s="21"/>
    </row>
    <row r="335" spans="3:8" ht="13.8">
      <c r="C335" s="83"/>
      <c r="D335" s="21"/>
      <c r="F335" s="21"/>
      <c r="G335" s="21"/>
      <c r="H335" s="21"/>
    </row>
    <row r="336" spans="3:8" ht="13.8">
      <c r="C336" s="83"/>
      <c r="D336" s="21"/>
      <c r="F336" s="21"/>
      <c r="G336" s="21"/>
      <c r="H336" s="21"/>
    </row>
    <row r="337" spans="3:8" ht="13.8">
      <c r="C337" s="83"/>
      <c r="D337" s="21"/>
      <c r="F337" s="21"/>
      <c r="G337" s="21"/>
      <c r="H337" s="21"/>
    </row>
    <row r="338" spans="3:8" ht="13.8">
      <c r="C338" s="83"/>
      <c r="D338" s="21"/>
      <c r="F338" s="21"/>
      <c r="G338" s="21"/>
      <c r="H338" s="21"/>
    </row>
    <row r="339" spans="3:8" ht="13.8">
      <c r="C339" s="83"/>
      <c r="D339" s="21"/>
      <c r="F339" s="21"/>
      <c r="G339" s="21"/>
      <c r="H339" s="21"/>
    </row>
    <row r="340" spans="3:8" ht="13.8">
      <c r="C340" s="83"/>
      <c r="D340" s="21"/>
      <c r="F340" s="21"/>
      <c r="G340" s="21"/>
      <c r="H340" s="21"/>
    </row>
    <row r="341" spans="3:8" ht="13.8">
      <c r="C341" s="83"/>
      <c r="D341" s="21"/>
      <c r="F341" s="21"/>
      <c r="G341" s="21"/>
      <c r="H341" s="21"/>
    </row>
    <row r="342" spans="3:8" ht="13.8">
      <c r="C342" s="83"/>
      <c r="D342" s="21"/>
      <c r="F342" s="21"/>
      <c r="G342" s="21"/>
      <c r="H342" s="21"/>
    </row>
    <row r="343" spans="3:8" ht="13.8">
      <c r="C343" s="83"/>
      <c r="D343" s="21"/>
      <c r="F343" s="21"/>
      <c r="G343" s="21"/>
      <c r="H343" s="21"/>
    </row>
    <row r="344" spans="3:8" ht="13.8">
      <c r="C344" s="83"/>
      <c r="D344" s="21"/>
      <c r="F344" s="21"/>
      <c r="G344" s="21"/>
      <c r="H344" s="21"/>
    </row>
    <row r="345" spans="3:8" ht="13.8">
      <c r="C345" s="83"/>
      <c r="D345" s="21"/>
      <c r="F345" s="21"/>
      <c r="G345" s="21"/>
      <c r="H345" s="21"/>
    </row>
    <row r="346" spans="3:8" ht="13.8">
      <c r="C346" s="83"/>
      <c r="D346" s="21"/>
      <c r="F346" s="21"/>
      <c r="G346" s="21"/>
      <c r="H346" s="21"/>
    </row>
    <row r="347" spans="3:8" ht="13.8">
      <c r="C347" s="83"/>
      <c r="D347" s="21"/>
      <c r="F347" s="21"/>
      <c r="G347" s="21"/>
      <c r="H347" s="21"/>
    </row>
    <row r="348" spans="3:8" ht="13.8">
      <c r="C348" s="83"/>
      <c r="D348" s="21"/>
      <c r="F348" s="21"/>
      <c r="G348" s="21"/>
      <c r="H348" s="21"/>
    </row>
    <row r="349" spans="3:8" ht="13.8">
      <c r="C349" s="83"/>
      <c r="D349" s="21"/>
      <c r="F349" s="21"/>
      <c r="G349" s="21"/>
      <c r="H349" s="21"/>
    </row>
    <row r="350" spans="3:8" ht="13.8">
      <c r="C350" s="83"/>
      <c r="D350" s="21"/>
      <c r="F350" s="21"/>
      <c r="G350" s="21"/>
      <c r="H350" s="21"/>
    </row>
    <row r="351" spans="3:8" ht="13.8">
      <c r="C351" s="83"/>
      <c r="D351" s="21"/>
      <c r="F351" s="21"/>
      <c r="G351" s="21"/>
      <c r="H351" s="21"/>
    </row>
    <row r="352" spans="3:8" ht="13.8">
      <c r="C352" s="83"/>
      <c r="D352" s="21"/>
      <c r="F352" s="21"/>
      <c r="G352" s="21"/>
      <c r="H352" s="21"/>
    </row>
    <row r="353" spans="3:8" ht="13.8">
      <c r="C353" s="83"/>
      <c r="D353" s="21"/>
      <c r="F353" s="21"/>
      <c r="G353" s="21"/>
      <c r="H353" s="21"/>
    </row>
    <row r="354" spans="3:8" ht="13.8">
      <c r="C354" s="83"/>
      <c r="D354" s="21"/>
      <c r="F354" s="21"/>
      <c r="G354" s="21"/>
      <c r="H354" s="21"/>
    </row>
    <row r="355" spans="3:8" ht="13.8">
      <c r="C355" s="83"/>
      <c r="D355" s="21"/>
      <c r="F355" s="21"/>
      <c r="G355" s="21"/>
      <c r="H355" s="21"/>
    </row>
    <row r="356" spans="3:8" ht="13.8">
      <c r="C356" s="83"/>
      <c r="D356" s="21"/>
      <c r="F356" s="21"/>
      <c r="G356" s="21"/>
      <c r="H356" s="21"/>
    </row>
    <row r="357" spans="3:8" ht="13.8">
      <c r="C357" s="83"/>
      <c r="D357" s="21"/>
      <c r="F357" s="21"/>
      <c r="G357" s="21"/>
      <c r="H357" s="21"/>
    </row>
    <row r="358" spans="3:8" ht="13.8">
      <c r="C358" s="83"/>
      <c r="D358" s="21"/>
      <c r="F358" s="21"/>
      <c r="G358" s="21"/>
      <c r="H358" s="21"/>
    </row>
    <row r="359" spans="3:8" ht="13.8">
      <c r="C359" s="83"/>
      <c r="D359" s="21"/>
      <c r="F359" s="21"/>
      <c r="G359" s="21"/>
      <c r="H359" s="21"/>
    </row>
    <row r="360" spans="3:8" ht="13.8">
      <c r="C360" s="83"/>
      <c r="D360" s="21"/>
      <c r="F360" s="21"/>
      <c r="G360" s="21"/>
      <c r="H360" s="21"/>
    </row>
    <row r="361" spans="3:8" ht="13.8">
      <c r="C361" s="83"/>
      <c r="D361" s="21"/>
      <c r="F361" s="21"/>
      <c r="G361" s="21"/>
      <c r="H361" s="21"/>
    </row>
    <row r="362" spans="3:8" ht="13.8">
      <c r="C362" s="83"/>
      <c r="D362" s="21"/>
      <c r="F362" s="21"/>
      <c r="G362" s="21"/>
      <c r="H362" s="21"/>
    </row>
    <row r="363" spans="3:8" ht="13.8">
      <c r="C363" s="83"/>
      <c r="D363" s="21"/>
      <c r="F363" s="21"/>
      <c r="G363" s="21"/>
      <c r="H363" s="21"/>
    </row>
    <row r="364" spans="3:8" ht="13.8">
      <c r="C364" s="83"/>
      <c r="D364" s="21"/>
      <c r="F364" s="21"/>
      <c r="G364" s="21"/>
      <c r="H364" s="21"/>
    </row>
    <row r="365" spans="3:8" ht="13.8">
      <c r="C365" s="83"/>
      <c r="D365" s="21"/>
      <c r="F365" s="21"/>
      <c r="G365" s="21"/>
      <c r="H365" s="21"/>
    </row>
    <row r="366" spans="3:8" ht="13.8">
      <c r="C366" s="83"/>
      <c r="D366" s="21"/>
      <c r="F366" s="21"/>
      <c r="G366" s="21"/>
      <c r="H366" s="21"/>
    </row>
    <row r="367" spans="3:8" ht="13.8">
      <c r="C367" s="83"/>
      <c r="D367" s="21"/>
      <c r="F367" s="21"/>
      <c r="G367" s="21"/>
      <c r="H367" s="21"/>
    </row>
    <row r="368" spans="3:8" ht="13.8">
      <c r="C368" s="83"/>
      <c r="D368" s="21"/>
      <c r="F368" s="21"/>
      <c r="G368" s="21"/>
      <c r="H368" s="21"/>
    </row>
    <row r="369" spans="3:8" ht="13.8">
      <c r="C369" s="83"/>
      <c r="D369" s="21"/>
      <c r="F369" s="21"/>
      <c r="G369" s="21"/>
      <c r="H369" s="21"/>
    </row>
    <row r="370" spans="3:8" ht="13.8">
      <c r="C370" s="83"/>
      <c r="D370" s="21"/>
      <c r="F370" s="21"/>
      <c r="G370" s="21"/>
      <c r="H370" s="21"/>
    </row>
    <row r="371" spans="3:8" ht="13.8">
      <c r="C371" s="83"/>
      <c r="D371" s="21"/>
      <c r="F371" s="21"/>
      <c r="G371" s="21"/>
      <c r="H371" s="21"/>
    </row>
    <row r="372" spans="3:8" ht="13.8">
      <c r="C372" s="83"/>
      <c r="D372" s="21"/>
      <c r="F372" s="21"/>
      <c r="G372" s="21"/>
      <c r="H372" s="21"/>
    </row>
    <row r="373" spans="3:8" ht="13.8">
      <c r="C373" s="83"/>
      <c r="D373" s="21"/>
      <c r="F373" s="21"/>
      <c r="G373" s="21"/>
      <c r="H373" s="21"/>
    </row>
    <row r="374" spans="3:8" ht="13.8">
      <c r="C374" s="83"/>
      <c r="D374" s="21"/>
      <c r="F374" s="21"/>
      <c r="G374" s="21"/>
      <c r="H374" s="21"/>
    </row>
    <row r="375" spans="3:8" ht="13.8">
      <c r="C375" s="83"/>
      <c r="D375" s="21"/>
      <c r="F375" s="21"/>
      <c r="G375" s="21"/>
      <c r="H375" s="21"/>
    </row>
    <row r="376" spans="3:8" ht="13.8">
      <c r="C376" s="83"/>
      <c r="D376" s="21"/>
      <c r="F376" s="21"/>
      <c r="G376" s="21"/>
      <c r="H376" s="21"/>
    </row>
    <row r="377" spans="3:8" ht="13.8">
      <c r="C377" s="83"/>
      <c r="D377" s="21"/>
      <c r="F377" s="21"/>
      <c r="G377" s="21"/>
      <c r="H377" s="21"/>
    </row>
    <row r="378" spans="3:8" ht="13.8">
      <c r="C378" s="83"/>
      <c r="D378" s="21"/>
      <c r="F378" s="21"/>
      <c r="G378" s="21"/>
      <c r="H378" s="21"/>
    </row>
    <row r="379" spans="3:8" ht="13.8">
      <c r="C379" s="83"/>
      <c r="D379" s="21"/>
      <c r="F379" s="21"/>
      <c r="G379" s="21"/>
      <c r="H379" s="21"/>
    </row>
    <row r="380" spans="3:8" ht="13.8">
      <c r="C380" s="83"/>
      <c r="D380" s="21"/>
      <c r="F380" s="21"/>
      <c r="G380" s="21"/>
      <c r="H380" s="21"/>
    </row>
    <row r="381" spans="3:8" ht="13.8">
      <c r="C381" s="83"/>
      <c r="D381" s="21"/>
      <c r="F381" s="21"/>
      <c r="G381" s="21"/>
      <c r="H381" s="21"/>
    </row>
    <row r="382" spans="3:8" ht="13.8">
      <c r="C382" s="83"/>
      <c r="D382" s="21"/>
      <c r="F382" s="21"/>
      <c r="G382" s="21"/>
      <c r="H382" s="21"/>
    </row>
    <row r="383" spans="3:8" ht="13.8">
      <c r="C383" s="83"/>
      <c r="D383" s="21"/>
      <c r="F383" s="21"/>
      <c r="G383" s="21"/>
      <c r="H383" s="21"/>
    </row>
    <row r="384" spans="3:8" ht="13.8">
      <c r="C384" s="83"/>
      <c r="D384" s="21"/>
      <c r="F384" s="21"/>
      <c r="G384" s="21"/>
      <c r="H384" s="21"/>
    </row>
    <row r="385" spans="3:8" ht="13.8">
      <c r="C385" s="83"/>
      <c r="D385" s="21"/>
      <c r="F385" s="21"/>
      <c r="G385" s="21"/>
      <c r="H385" s="21"/>
    </row>
    <row r="386" spans="3:8" ht="13.8">
      <c r="C386" s="83"/>
      <c r="D386" s="21"/>
      <c r="F386" s="21"/>
      <c r="G386" s="21"/>
      <c r="H386" s="21"/>
    </row>
    <row r="387" spans="3:8" ht="13.8">
      <c r="C387" s="83"/>
      <c r="D387" s="21"/>
      <c r="F387" s="21"/>
      <c r="G387" s="21"/>
      <c r="H387" s="21"/>
    </row>
    <row r="388" spans="3:8" ht="13.8">
      <c r="C388" s="83"/>
      <c r="D388" s="21"/>
      <c r="F388" s="21"/>
      <c r="G388" s="21"/>
      <c r="H388" s="21"/>
    </row>
    <row r="389" spans="3:8" ht="13.8">
      <c r="C389" s="83"/>
      <c r="D389" s="21"/>
      <c r="F389" s="21"/>
      <c r="G389" s="21"/>
      <c r="H389" s="21"/>
    </row>
    <row r="390" spans="3:8" ht="13.8">
      <c r="C390" s="83"/>
      <c r="D390" s="21"/>
      <c r="F390" s="21"/>
      <c r="G390" s="21"/>
      <c r="H390" s="21"/>
    </row>
    <row r="391" spans="3:8" ht="13.8">
      <c r="C391" s="83"/>
      <c r="D391" s="21"/>
      <c r="F391" s="21"/>
      <c r="G391" s="21"/>
      <c r="H391" s="21"/>
    </row>
    <row r="392" spans="3:8" ht="13.8">
      <c r="C392" s="83"/>
      <c r="D392" s="21"/>
      <c r="F392" s="21"/>
      <c r="G392" s="21"/>
      <c r="H392" s="21"/>
    </row>
    <row r="393" spans="3:8" ht="13.8">
      <c r="C393" s="83"/>
      <c r="D393" s="21"/>
      <c r="F393" s="21"/>
      <c r="G393" s="21"/>
      <c r="H393" s="21"/>
    </row>
    <row r="394" spans="3:8" ht="13.8">
      <c r="C394" s="83"/>
      <c r="D394" s="21"/>
      <c r="F394" s="21"/>
      <c r="G394" s="21"/>
      <c r="H394" s="21"/>
    </row>
    <row r="395" spans="3:8" ht="13.8">
      <c r="C395" s="83"/>
      <c r="D395" s="21"/>
      <c r="F395" s="21"/>
      <c r="G395" s="21"/>
      <c r="H395" s="21"/>
    </row>
    <row r="396" spans="3:8" ht="13.8">
      <c r="C396" s="83"/>
      <c r="D396" s="21"/>
      <c r="F396" s="21"/>
      <c r="G396" s="21"/>
      <c r="H396" s="21"/>
    </row>
    <row r="397" spans="3:8" ht="13.8">
      <c r="C397" s="83"/>
      <c r="D397" s="21"/>
      <c r="F397" s="21"/>
      <c r="G397" s="21"/>
      <c r="H397" s="21"/>
    </row>
    <row r="398" spans="3:8" ht="13.8">
      <c r="C398" s="83"/>
      <c r="D398" s="21"/>
      <c r="F398" s="21"/>
      <c r="G398" s="21"/>
      <c r="H398" s="21"/>
    </row>
    <row r="399" spans="3:8" ht="13.8">
      <c r="C399" s="83"/>
      <c r="D399" s="21"/>
      <c r="F399" s="21"/>
      <c r="G399" s="21"/>
      <c r="H399" s="21"/>
    </row>
    <row r="400" spans="3:8" ht="13.8">
      <c r="C400" s="83"/>
      <c r="D400" s="21"/>
      <c r="F400" s="21"/>
      <c r="G400" s="21"/>
      <c r="H400" s="21"/>
    </row>
    <row r="401" spans="3:8" ht="13.8">
      <c r="C401" s="83"/>
      <c r="D401" s="21"/>
      <c r="F401" s="21"/>
      <c r="G401" s="21"/>
      <c r="H401" s="21"/>
    </row>
    <row r="402" spans="3:8" ht="13.8">
      <c r="C402" s="83"/>
      <c r="D402" s="21"/>
      <c r="F402" s="21"/>
      <c r="G402" s="21"/>
      <c r="H402" s="21"/>
    </row>
    <row r="403" spans="3:8" ht="13.8">
      <c r="C403" s="83"/>
      <c r="D403" s="21"/>
      <c r="F403" s="21"/>
      <c r="G403" s="21"/>
      <c r="H403" s="21"/>
    </row>
    <row r="404" spans="3:8" ht="13.8">
      <c r="C404" s="83"/>
      <c r="D404" s="21"/>
      <c r="F404" s="21"/>
      <c r="G404" s="21"/>
      <c r="H404" s="21"/>
    </row>
    <row r="405" spans="3:8" ht="13.8">
      <c r="C405" s="83"/>
      <c r="D405" s="21"/>
      <c r="F405" s="21"/>
      <c r="G405" s="21"/>
      <c r="H405" s="21"/>
    </row>
    <row r="406" spans="3:8" ht="13.8">
      <c r="C406" s="83"/>
      <c r="D406" s="21"/>
      <c r="F406" s="21"/>
      <c r="G406" s="21"/>
      <c r="H406" s="21"/>
    </row>
    <row r="407" spans="3:8" ht="13.8">
      <c r="C407" s="83"/>
      <c r="D407" s="21"/>
      <c r="F407" s="21"/>
      <c r="G407" s="21"/>
      <c r="H407" s="21"/>
    </row>
    <row r="408" spans="3:8" ht="13.8">
      <c r="C408" s="83"/>
      <c r="D408" s="21"/>
      <c r="F408" s="21"/>
      <c r="G408" s="21"/>
      <c r="H408" s="21"/>
    </row>
    <row r="409" spans="3:8" ht="13.8">
      <c r="C409" s="83"/>
      <c r="D409" s="21"/>
      <c r="F409" s="21"/>
      <c r="G409" s="21"/>
      <c r="H409" s="21"/>
    </row>
    <row r="410" spans="3:8" ht="13.8">
      <c r="C410" s="83"/>
      <c r="D410" s="21"/>
      <c r="F410" s="21"/>
      <c r="G410" s="21"/>
      <c r="H410" s="21"/>
    </row>
    <row r="411" spans="3:8" ht="13.8">
      <c r="C411" s="83"/>
      <c r="D411" s="21"/>
      <c r="F411" s="21"/>
      <c r="G411" s="21"/>
      <c r="H411" s="21"/>
    </row>
    <row r="412" spans="3:8" ht="13.8">
      <c r="C412" s="83"/>
      <c r="D412" s="21"/>
      <c r="F412" s="21"/>
      <c r="G412" s="21"/>
      <c r="H412" s="21"/>
    </row>
    <row r="413" spans="3:8" ht="13.8">
      <c r="C413" s="83"/>
      <c r="D413" s="21"/>
      <c r="F413" s="21"/>
      <c r="G413" s="21"/>
      <c r="H413" s="21"/>
    </row>
    <row r="414" spans="3:8" ht="13.8">
      <c r="C414" s="83"/>
      <c r="D414" s="21"/>
      <c r="F414" s="21"/>
      <c r="G414" s="21"/>
      <c r="H414" s="21"/>
    </row>
    <row r="415" spans="3:8" ht="13.8">
      <c r="C415" s="83"/>
      <c r="D415" s="21"/>
      <c r="F415" s="21"/>
      <c r="G415" s="21"/>
      <c r="H415" s="21"/>
    </row>
    <row r="416" spans="3:8" ht="13.8">
      <c r="C416" s="83"/>
      <c r="D416" s="21"/>
      <c r="F416" s="21"/>
      <c r="G416" s="21"/>
      <c r="H416" s="21"/>
    </row>
    <row r="417" spans="3:8" ht="13.8">
      <c r="C417" s="83"/>
      <c r="D417" s="21"/>
      <c r="F417" s="21"/>
      <c r="G417" s="21"/>
      <c r="H417" s="21"/>
    </row>
    <row r="418" spans="3:8" ht="13.8">
      <c r="C418" s="83"/>
      <c r="D418" s="21"/>
      <c r="F418" s="21"/>
      <c r="G418" s="21"/>
      <c r="H418" s="21"/>
    </row>
    <row r="419" spans="3:8" ht="13.8">
      <c r="C419" s="83"/>
      <c r="D419" s="21"/>
      <c r="F419" s="21"/>
      <c r="G419" s="21"/>
      <c r="H419" s="21"/>
    </row>
    <row r="420" spans="3:8" ht="13.8">
      <c r="C420" s="83"/>
      <c r="D420" s="21"/>
      <c r="F420" s="21"/>
      <c r="G420" s="21"/>
      <c r="H420" s="21"/>
    </row>
    <row r="421" spans="3:8" ht="13.8">
      <c r="C421" s="83"/>
      <c r="D421" s="21"/>
      <c r="F421" s="21"/>
      <c r="G421" s="21"/>
      <c r="H421" s="21"/>
    </row>
    <row r="422" spans="3:8" ht="13.8">
      <c r="C422" s="83"/>
      <c r="D422" s="21"/>
      <c r="F422" s="21"/>
      <c r="G422" s="21"/>
      <c r="H422" s="21"/>
    </row>
    <row r="423" spans="3:8" ht="13.8">
      <c r="C423" s="83"/>
      <c r="D423" s="21"/>
      <c r="F423" s="21"/>
      <c r="G423" s="21"/>
      <c r="H423" s="21"/>
    </row>
    <row r="424" spans="3:8" ht="13.8">
      <c r="C424" s="83"/>
      <c r="D424" s="21"/>
      <c r="F424" s="21"/>
      <c r="G424" s="21"/>
      <c r="H424" s="21"/>
    </row>
    <row r="425" spans="3:8" ht="13.8">
      <c r="C425" s="83"/>
      <c r="D425" s="21"/>
      <c r="F425" s="21"/>
      <c r="G425" s="21"/>
      <c r="H425" s="21"/>
    </row>
    <row r="426" spans="3:8" ht="13.8">
      <c r="C426" s="83"/>
      <c r="D426" s="21"/>
      <c r="F426" s="21"/>
      <c r="G426" s="21"/>
      <c r="H426" s="21"/>
    </row>
    <row r="427" spans="3:8" ht="13.8">
      <c r="C427" s="83"/>
      <c r="D427" s="21"/>
      <c r="F427" s="21"/>
      <c r="G427" s="21"/>
      <c r="H427" s="21"/>
    </row>
    <row r="428" spans="3:8" ht="13.8">
      <c r="C428" s="83"/>
      <c r="D428" s="21"/>
      <c r="F428" s="21"/>
      <c r="G428" s="21"/>
      <c r="H428" s="21"/>
    </row>
    <row r="429" spans="3:8" ht="13.8">
      <c r="C429" s="83"/>
      <c r="D429" s="21"/>
      <c r="F429" s="21"/>
      <c r="G429" s="21"/>
      <c r="H429" s="21"/>
    </row>
    <row r="430" spans="3:8" ht="13.8">
      <c r="C430" s="83"/>
      <c r="D430" s="21"/>
      <c r="F430" s="21"/>
      <c r="G430" s="21"/>
      <c r="H430" s="21"/>
    </row>
    <row r="431" spans="3:8" ht="13.8">
      <c r="C431" s="83"/>
      <c r="D431" s="21"/>
      <c r="F431" s="21"/>
      <c r="G431" s="21"/>
      <c r="H431" s="21"/>
    </row>
    <row r="432" spans="3:8" ht="13.8">
      <c r="C432" s="83"/>
      <c r="D432" s="21"/>
      <c r="F432" s="21"/>
      <c r="G432" s="21"/>
      <c r="H432" s="21"/>
    </row>
    <row r="433" spans="3:8" ht="13.8">
      <c r="C433" s="83"/>
      <c r="D433" s="21"/>
      <c r="F433" s="21"/>
      <c r="G433" s="21"/>
      <c r="H433" s="21"/>
    </row>
    <row r="434" spans="3:8" ht="13.8">
      <c r="C434" s="83"/>
      <c r="D434" s="21"/>
      <c r="F434" s="21"/>
      <c r="G434" s="21"/>
      <c r="H434" s="21"/>
    </row>
    <row r="435" spans="3:8" ht="13.8">
      <c r="C435" s="83"/>
      <c r="D435" s="21"/>
      <c r="F435" s="21"/>
      <c r="G435" s="21"/>
      <c r="H435" s="21"/>
    </row>
    <row r="436" spans="3:8" ht="13.8">
      <c r="C436" s="83"/>
      <c r="D436" s="21"/>
      <c r="F436" s="21"/>
      <c r="G436" s="21"/>
      <c r="H436" s="21"/>
    </row>
    <row r="437" spans="3:8" ht="13.8">
      <c r="C437" s="83"/>
      <c r="D437" s="21"/>
      <c r="F437" s="21"/>
      <c r="G437" s="21"/>
      <c r="H437" s="21"/>
    </row>
    <row r="438" spans="3:8" ht="13.8">
      <c r="C438" s="83"/>
      <c r="D438" s="21"/>
      <c r="F438" s="21"/>
      <c r="G438" s="21"/>
      <c r="H438" s="21"/>
    </row>
    <row r="439" spans="3:8" ht="13.8">
      <c r="C439" s="83"/>
      <c r="D439" s="21"/>
      <c r="F439" s="21"/>
      <c r="G439" s="21"/>
      <c r="H439" s="21"/>
    </row>
    <row r="440" spans="3:8" ht="13.8">
      <c r="C440" s="83"/>
      <c r="D440" s="21"/>
      <c r="F440" s="21"/>
      <c r="G440" s="21"/>
      <c r="H440" s="21"/>
    </row>
    <row r="441" spans="3:8" ht="13.8">
      <c r="C441" s="83"/>
      <c r="D441" s="21"/>
      <c r="F441" s="21"/>
      <c r="G441" s="21"/>
      <c r="H441" s="21"/>
    </row>
    <row r="442" spans="3:8" ht="13.8">
      <c r="C442" s="83"/>
      <c r="D442" s="21"/>
      <c r="F442" s="21"/>
      <c r="G442" s="21"/>
      <c r="H442" s="21"/>
    </row>
    <row r="443" spans="3:8" ht="13.8">
      <c r="C443" s="83"/>
      <c r="D443" s="21"/>
      <c r="F443" s="21"/>
      <c r="G443" s="21"/>
      <c r="H443" s="21"/>
    </row>
    <row r="444" spans="3:8" ht="13.8">
      <c r="C444" s="83"/>
      <c r="D444" s="21"/>
      <c r="F444" s="21"/>
      <c r="G444" s="21"/>
      <c r="H444" s="21"/>
    </row>
    <row r="445" spans="3:8" ht="13.8">
      <c r="C445" s="83"/>
      <c r="D445" s="21"/>
      <c r="F445" s="21"/>
      <c r="G445" s="21"/>
      <c r="H445" s="21"/>
    </row>
    <row r="446" spans="3:8" ht="13.8">
      <c r="C446" s="83"/>
      <c r="D446" s="21"/>
      <c r="F446" s="21"/>
      <c r="G446" s="21"/>
      <c r="H446" s="21"/>
    </row>
    <row r="447" spans="3:8" ht="13.8">
      <c r="C447" s="83"/>
      <c r="D447" s="21"/>
      <c r="F447" s="21"/>
      <c r="G447" s="21"/>
      <c r="H447" s="21"/>
    </row>
    <row r="448" spans="3:8" ht="13.8">
      <c r="C448" s="83"/>
      <c r="D448" s="21"/>
      <c r="F448" s="21"/>
      <c r="G448" s="21"/>
      <c r="H448" s="21"/>
    </row>
    <row r="449" spans="3:8" ht="13.8">
      <c r="C449" s="83"/>
      <c r="D449" s="21"/>
      <c r="F449" s="21"/>
      <c r="G449" s="21"/>
      <c r="H449" s="21"/>
    </row>
    <row r="450" spans="3:8" ht="13.8">
      <c r="C450" s="83"/>
      <c r="D450" s="21"/>
      <c r="F450" s="21"/>
      <c r="G450" s="21"/>
      <c r="H450" s="21"/>
    </row>
    <row r="451" spans="3:8" ht="13.8">
      <c r="C451" s="83"/>
      <c r="D451" s="21"/>
      <c r="F451" s="21"/>
      <c r="G451" s="21"/>
      <c r="H451" s="21"/>
    </row>
    <row r="452" spans="3:8" ht="13.8">
      <c r="C452" s="83"/>
      <c r="D452" s="21"/>
      <c r="F452" s="21"/>
      <c r="G452" s="21"/>
      <c r="H452" s="21"/>
    </row>
    <row r="453" spans="3:8" ht="13.8">
      <c r="C453" s="83"/>
      <c r="D453" s="21"/>
      <c r="F453" s="21"/>
      <c r="G453" s="21"/>
      <c r="H453" s="21"/>
    </row>
    <row r="454" spans="3:8" ht="13.8">
      <c r="C454" s="83"/>
      <c r="D454" s="21"/>
      <c r="F454" s="21"/>
      <c r="G454" s="21"/>
      <c r="H454" s="21"/>
    </row>
    <row r="455" spans="3:8" ht="13.8">
      <c r="C455" s="83"/>
      <c r="D455" s="21"/>
      <c r="F455" s="21"/>
      <c r="G455" s="21"/>
      <c r="H455" s="21"/>
    </row>
    <row r="456" spans="3:8" ht="13.8">
      <c r="C456" s="83"/>
      <c r="D456" s="21"/>
      <c r="F456" s="21"/>
      <c r="G456" s="21"/>
      <c r="H456" s="21"/>
    </row>
    <row r="457" spans="3:8" ht="13.8">
      <c r="C457" s="83"/>
      <c r="D457" s="21"/>
      <c r="F457" s="21"/>
      <c r="G457" s="21"/>
      <c r="H457" s="21"/>
    </row>
    <row r="458" spans="3:8" ht="13.8">
      <c r="C458" s="83"/>
      <c r="D458" s="21"/>
      <c r="F458" s="21"/>
      <c r="G458" s="21"/>
      <c r="H458" s="21"/>
    </row>
    <row r="459" spans="3:8" ht="13.8">
      <c r="C459" s="83"/>
      <c r="D459" s="21"/>
      <c r="F459" s="21"/>
      <c r="G459" s="21"/>
      <c r="H459" s="21"/>
    </row>
    <row r="460" spans="3:8" ht="13.8">
      <c r="C460" s="83"/>
      <c r="D460" s="21"/>
      <c r="F460" s="21"/>
      <c r="G460" s="21"/>
      <c r="H460" s="21"/>
    </row>
    <row r="461" spans="3:8" ht="13.8">
      <c r="C461" s="83"/>
      <c r="D461" s="21"/>
      <c r="F461" s="21"/>
      <c r="G461" s="21"/>
      <c r="H461" s="21"/>
    </row>
    <row r="462" spans="3:8" ht="13.8">
      <c r="C462" s="83"/>
      <c r="D462" s="21"/>
      <c r="F462" s="21"/>
      <c r="G462" s="21"/>
      <c r="H462" s="21"/>
    </row>
    <row r="463" spans="3:8" ht="13.8">
      <c r="C463" s="83"/>
      <c r="D463" s="21"/>
      <c r="F463" s="21"/>
      <c r="G463" s="21"/>
      <c r="H463" s="21"/>
    </row>
    <row r="464" spans="3:8" ht="13.8">
      <c r="C464" s="83"/>
      <c r="D464" s="21"/>
      <c r="F464" s="21"/>
      <c r="G464" s="21"/>
      <c r="H464" s="21"/>
    </row>
    <row r="465" spans="3:8" ht="13.8">
      <c r="C465" s="83"/>
      <c r="D465" s="21"/>
      <c r="F465" s="21"/>
      <c r="G465" s="21"/>
      <c r="H465" s="21"/>
    </row>
    <row r="466" spans="3:8" ht="13.8">
      <c r="C466" s="83"/>
      <c r="D466" s="21"/>
      <c r="F466" s="21"/>
      <c r="G466" s="21"/>
      <c r="H466" s="21"/>
    </row>
    <row r="467" spans="3:8" ht="13.8">
      <c r="C467" s="83"/>
      <c r="D467" s="21"/>
      <c r="F467" s="21"/>
      <c r="G467" s="21"/>
      <c r="H467" s="21"/>
    </row>
    <row r="468" spans="3:8" ht="13.8">
      <c r="C468" s="83"/>
      <c r="D468" s="21"/>
      <c r="F468" s="21"/>
      <c r="G468" s="21"/>
      <c r="H468" s="21"/>
    </row>
    <row r="469" spans="3:8" ht="13.8">
      <c r="C469" s="83"/>
      <c r="D469" s="21"/>
      <c r="F469" s="21"/>
      <c r="G469" s="21"/>
      <c r="H469" s="21"/>
    </row>
    <row r="470" spans="3:8" ht="13.8">
      <c r="C470" s="83"/>
      <c r="D470" s="21"/>
      <c r="F470" s="21"/>
      <c r="G470" s="21"/>
      <c r="H470" s="21"/>
    </row>
    <row r="471" spans="3:8" ht="13.8">
      <c r="C471" s="83"/>
      <c r="D471" s="21"/>
      <c r="F471" s="21"/>
      <c r="G471" s="21"/>
      <c r="H471" s="21"/>
    </row>
    <row r="472" spans="3:8" ht="13.8">
      <c r="C472" s="83"/>
      <c r="D472" s="21"/>
      <c r="F472" s="21"/>
      <c r="G472" s="21"/>
      <c r="H472" s="21"/>
    </row>
    <row r="473" spans="3:8" ht="13.8">
      <c r="C473" s="83"/>
      <c r="D473" s="21"/>
      <c r="F473" s="21"/>
      <c r="G473" s="21"/>
      <c r="H473" s="21"/>
    </row>
    <row r="474" spans="3:8" ht="13.8">
      <c r="C474" s="83"/>
      <c r="D474" s="21"/>
      <c r="F474" s="21"/>
      <c r="G474" s="21"/>
      <c r="H474" s="21"/>
    </row>
    <row r="475" spans="3:8" ht="13.8">
      <c r="C475" s="83"/>
      <c r="D475" s="21"/>
      <c r="F475" s="21"/>
      <c r="G475" s="21"/>
      <c r="H475" s="21"/>
    </row>
    <row r="476" spans="3:8" ht="13.8">
      <c r="C476" s="83"/>
      <c r="D476" s="21"/>
      <c r="F476" s="21"/>
      <c r="G476" s="21"/>
      <c r="H476" s="21"/>
    </row>
    <row r="477" spans="3:8" ht="13.8">
      <c r="C477" s="83"/>
      <c r="D477" s="21"/>
      <c r="F477" s="21"/>
      <c r="G477" s="21"/>
      <c r="H477" s="21"/>
    </row>
    <row r="478" spans="3:8" ht="13.8">
      <c r="C478" s="83"/>
      <c r="D478" s="21"/>
      <c r="F478" s="21"/>
      <c r="G478" s="21"/>
      <c r="H478" s="21"/>
    </row>
    <row r="479" spans="3:8" ht="13.8">
      <c r="C479" s="83"/>
      <c r="D479" s="21"/>
      <c r="F479" s="21"/>
      <c r="G479" s="21"/>
      <c r="H479" s="21"/>
    </row>
    <row r="480" spans="3:8" ht="13.8">
      <c r="C480" s="83"/>
      <c r="D480" s="21"/>
      <c r="F480" s="21"/>
      <c r="G480" s="21"/>
      <c r="H480" s="21"/>
    </row>
    <row r="481" spans="3:8" ht="13.8">
      <c r="C481" s="83"/>
      <c r="D481" s="21"/>
      <c r="F481" s="21"/>
      <c r="G481" s="21"/>
      <c r="H481" s="21"/>
    </row>
    <row r="482" spans="3:8" ht="13.8">
      <c r="C482" s="83"/>
      <c r="D482" s="21"/>
      <c r="F482" s="21"/>
      <c r="G482" s="21"/>
      <c r="H482" s="21"/>
    </row>
    <row r="483" spans="3:8" ht="13.8">
      <c r="C483" s="83"/>
      <c r="D483" s="21"/>
      <c r="F483" s="21"/>
      <c r="G483" s="21"/>
      <c r="H483" s="21"/>
    </row>
    <row r="484" spans="3:8" ht="13.8">
      <c r="C484" s="83"/>
      <c r="D484" s="21"/>
      <c r="F484" s="21"/>
      <c r="G484" s="21"/>
      <c r="H484" s="21"/>
    </row>
    <row r="485" spans="3:8" ht="13.8">
      <c r="C485" s="83"/>
      <c r="D485" s="21"/>
      <c r="F485" s="21"/>
      <c r="G485" s="21"/>
      <c r="H485" s="21"/>
    </row>
    <row r="486" spans="3:8" ht="13.8">
      <c r="C486" s="83"/>
      <c r="D486" s="21"/>
      <c r="F486" s="21"/>
      <c r="G486" s="21"/>
      <c r="H486" s="21"/>
    </row>
    <row r="487" spans="3:8" ht="13.8">
      <c r="C487" s="83"/>
      <c r="D487" s="21"/>
      <c r="F487" s="21"/>
      <c r="G487" s="21"/>
      <c r="H487" s="21"/>
    </row>
    <row r="488" spans="3:8" ht="13.8">
      <c r="C488" s="83"/>
      <c r="D488" s="21"/>
      <c r="F488" s="21"/>
      <c r="G488" s="21"/>
      <c r="H488" s="21"/>
    </row>
    <row r="489" spans="3:8" ht="13.8">
      <c r="C489" s="83"/>
      <c r="D489" s="21"/>
      <c r="F489" s="21"/>
      <c r="G489" s="21"/>
      <c r="H489" s="21"/>
    </row>
    <row r="490" spans="3:8" ht="13.8">
      <c r="C490" s="83"/>
      <c r="D490" s="21"/>
      <c r="F490" s="21"/>
      <c r="G490" s="21"/>
      <c r="H490" s="21"/>
    </row>
    <row r="491" spans="3:8" ht="13.8">
      <c r="C491" s="83"/>
      <c r="D491" s="21"/>
      <c r="F491" s="21"/>
      <c r="G491" s="21"/>
      <c r="H491" s="21"/>
    </row>
    <row r="492" spans="3:8" ht="13.8">
      <c r="C492" s="83"/>
      <c r="D492" s="21"/>
      <c r="F492" s="21"/>
      <c r="G492" s="21"/>
      <c r="H492" s="21"/>
    </row>
    <row r="493" spans="3:8" ht="13.8">
      <c r="C493" s="83"/>
      <c r="D493" s="21"/>
      <c r="F493" s="21"/>
      <c r="G493" s="21"/>
      <c r="H493" s="21"/>
    </row>
    <row r="494" spans="3:8" ht="13.8">
      <c r="C494" s="83"/>
      <c r="D494" s="21"/>
      <c r="F494" s="21"/>
      <c r="G494" s="21"/>
      <c r="H494" s="21"/>
    </row>
    <row r="495" spans="3:8" ht="13.8">
      <c r="C495" s="83"/>
      <c r="D495" s="21"/>
      <c r="F495" s="21"/>
      <c r="G495" s="21"/>
      <c r="H495" s="21"/>
    </row>
    <row r="496" spans="3:8" ht="13.8">
      <c r="C496" s="83"/>
      <c r="D496" s="21"/>
      <c r="F496" s="21"/>
      <c r="G496" s="21"/>
      <c r="H496" s="21"/>
    </row>
    <row r="497" spans="3:8" ht="13.8">
      <c r="C497" s="83"/>
      <c r="D497" s="21"/>
      <c r="F497" s="21"/>
      <c r="G497" s="21"/>
      <c r="H497" s="21"/>
    </row>
    <row r="498" spans="3:8" ht="13.8">
      <c r="C498" s="83"/>
      <c r="D498" s="21"/>
      <c r="F498" s="21"/>
      <c r="G498" s="21"/>
      <c r="H498" s="21"/>
    </row>
    <row r="499" spans="3:8" ht="13.8">
      <c r="C499" s="83"/>
      <c r="D499" s="21"/>
      <c r="F499" s="21"/>
      <c r="G499" s="21"/>
      <c r="H499" s="21"/>
    </row>
    <row r="500" spans="3:8" ht="13.8">
      <c r="C500" s="83"/>
      <c r="D500" s="21"/>
      <c r="F500" s="21"/>
      <c r="G500" s="21"/>
      <c r="H500" s="21"/>
    </row>
    <row r="501" spans="3:8" ht="13.8">
      <c r="C501" s="83"/>
      <c r="D501" s="21"/>
      <c r="F501" s="21"/>
      <c r="G501" s="21"/>
      <c r="H501" s="21"/>
    </row>
    <row r="502" spans="3:8" ht="13.8">
      <c r="C502" s="83"/>
      <c r="D502" s="21"/>
      <c r="F502" s="21"/>
      <c r="G502" s="21"/>
      <c r="H502" s="21"/>
    </row>
    <row r="503" spans="3:8" ht="13.8">
      <c r="C503" s="83"/>
      <c r="D503" s="21"/>
      <c r="F503" s="21"/>
      <c r="G503" s="21"/>
      <c r="H503" s="21"/>
    </row>
    <row r="504" spans="3:8" ht="13.8">
      <c r="C504" s="83"/>
      <c r="D504" s="21"/>
      <c r="F504" s="21"/>
      <c r="G504" s="21"/>
      <c r="H504" s="21"/>
    </row>
    <row r="505" spans="3:8" ht="13.8">
      <c r="C505" s="83"/>
      <c r="D505" s="21"/>
      <c r="F505" s="21"/>
      <c r="G505" s="21"/>
      <c r="H505" s="21"/>
    </row>
    <row r="506" spans="3:8" ht="13.8">
      <c r="C506" s="83"/>
      <c r="D506" s="21"/>
      <c r="F506" s="21"/>
      <c r="G506" s="21"/>
      <c r="H506" s="21"/>
    </row>
    <row r="507" spans="3:8" ht="13.8">
      <c r="C507" s="83"/>
      <c r="D507" s="21"/>
      <c r="F507" s="21"/>
      <c r="G507" s="21"/>
      <c r="H507" s="21"/>
    </row>
    <row r="508" spans="3:8" ht="13.8">
      <c r="C508" s="83"/>
      <c r="D508" s="21"/>
      <c r="F508" s="21"/>
      <c r="G508" s="21"/>
      <c r="H508" s="21"/>
    </row>
    <row r="509" spans="3:8" ht="13.8">
      <c r="C509" s="83"/>
      <c r="D509" s="21"/>
      <c r="F509" s="21"/>
      <c r="G509" s="21"/>
      <c r="H509" s="21"/>
    </row>
    <row r="510" spans="3:8" ht="13.8">
      <c r="C510" s="83"/>
      <c r="D510" s="21"/>
      <c r="F510" s="21"/>
      <c r="G510" s="21"/>
      <c r="H510" s="21"/>
    </row>
    <row r="511" spans="3:8" ht="13.8">
      <c r="C511" s="83"/>
      <c r="D511" s="21"/>
      <c r="F511" s="21"/>
      <c r="G511" s="21"/>
      <c r="H511" s="21"/>
    </row>
    <row r="512" spans="3:8" ht="13.8">
      <c r="C512" s="83"/>
      <c r="D512" s="21"/>
      <c r="F512" s="21"/>
      <c r="G512" s="21"/>
      <c r="H512" s="21"/>
    </row>
    <row r="513" spans="3:8" ht="13.8">
      <c r="C513" s="83"/>
      <c r="D513" s="21"/>
      <c r="F513" s="21"/>
      <c r="G513" s="21"/>
      <c r="H513" s="21"/>
    </row>
    <row r="514" spans="3:8" ht="13.8">
      <c r="C514" s="83"/>
      <c r="D514" s="21"/>
      <c r="F514" s="21"/>
      <c r="G514" s="21"/>
      <c r="H514" s="21"/>
    </row>
    <row r="515" spans="3:8" ht="13.8">
      <c r="C515" s="83"/>
      <c r="D515" s="21"/>
      <c r="F515" s="21"/>
      <c r="G515" s="21"/>
      <c r="H515" s="21"/>
    </row>
    <row r="516" spans="3:8" ht="13.8">
      <c r="C516" s="83"/>
      <c r="D516" s="21"/>
      <c r="F516" s="21"/>
      <c r="G516" s="21"/>
      <c r="H516" s="21"/>
    </row>
    <row r="517" spans="3:8" ht="13.8">
      <c r="C517" s="83"/>
      <c r="D517" s="21"/>
      <c r="F517" s="21"/>
      <c r="G517" s="21"/>
      <c r="H517" s="21"/>
    </row>
    <row r="518" spans="3:8" ht="13.8">
      <c r="C518" s="83"/>
      <c r="D518" s="21"/>
      <c r="F518" s="21"/>
      <c r="G518" s="21"/>
      <c r="H518" s="21"/>
    </row>
    <row r="519" spans="3:8" ht="13.8">
      <c r="C519" s="83"/>
      <c r="D519" s="21"/>
      <c r="F519" s="21"/>
      <c r="G519" s="21"/>
      <c r="H519" s="21"/>
    </row>
    <row r="520" spans="3:8" ht="13.8">
      <c r="C520" s="83"/>
      <c r="D520" s="21"/>
      <c r="F520" s="21"/>
      <c r="G520" s="21"/>
      <c r="H520" s="21"/>
    </row>
    <row r="521" spans="3:8" ht="13.8">
      <c r="C521" s="83"/>
      <c r="D521" s="21"/>
      <c r="F521" s="21"/>
      <c r="G521" s="21"/>
      <c r="H521" s="21"/>
    </row>
    <row r="522" spans="3:8" ht="13.8">
      <c r="C522" s="83"/>
      <c r="D522" s="21"/>
      <c r="F522" s="21"/>
      <c r="G522" s="21"/>
      <c r="H522" s="21"/>
    </row>
    <row r="523" spans="3:8" ht="13.8">
      <c r="C523" s="83"/>
      <c r="D523" s="21"/>
      <c r="F523" s="21"/>
      <c r="G523" s="21"/>
      <c r="H523" s="21"/>
    </row>
    <row r="524" spans="3:8" ht="13.8">
      <c r="C524" s="83"/>
      <c r="D524" s="21"/>
      <c r="F524" s="21"/>
      <c r="G524" s="21"/>
      <c r="H524" s="21"/>
    </row>
    <row r="525" spans="3:8" ht="13.8">
      <c r="C525" s="83"/>
      <c r="D525" s="21"/>
      <c r="F525" s="21"/>
      <c r="G525" s="21"/>
      <c r="H525" s="21"/>
    </row>
    <row r="526" spans="3:8" ht="13.8">
      <c r="C526" s="83"/>
      <c r="D526" s="21"/>
      <c r="F526" s="21"/>
      <c r="G526" s="21"/>
      <c r="H526" s="21"/>
    </row>
    <row r="527" spans="3:8" ht="13.8">
      <c r="C527" s="83"/>
      <c r="D527" s="21"/>
      <c r="F527" s="21"/>
      <c r="G527" s="21"/>
      <c r="H527" s="21"/>
    </row>
    <row r="528" spans="3:8" ht="13.8">
      <c r="C528" s="83"/>
      <c r="D528" s="21"/>
      <c r="F528" s="21"/>
      <c r="G528" s="21"/>
      <c r="H528" s="21"/>
    </row>
    <row r="529" spans="3:8" ht="13.8">
      <c r="C529" s="83"/>
      <c r="D529" s="21"/>
      <c r="F529" s="21"/>
      <c r="G529" s="21"/>
      <c r="H529" s="21"/>
    </row>
    <row r="530" spans="3:8" ht="13.8">
      <c r="C530" s="83"/>
      <c r="D530" s="21"/>
      <c r="F530" s="21"/>
      <c r="G530" s="21"/>
      <c r="H530" s="21"/>
    </row>
    <row r="531" spans="3:8" ht="13.8">
      <c r="C531" s="83"/>
      <c r="D531" s="21"/>
      <c r="F531" s="21"/>
      <c r="G531" s="21"/>
      <c r="H531" s="21"/>
    </row>
    <row r="532" spans="3:8" ht="13.8">
      <c r="C532" s="83"/>
      <c r="D532" s="21"/>
      <c r="F532" s="21"/>
      <c r="G532" s="21"/>
      <c r="H532" s="21"/>
    </row>
    <row r="533" spans="3:8" ht="13.8">
      <c r="C533" s="83"/>
      <c r="D533" s="21"/>
      <c r="F533" s="21"/>
      <c r="G533" s="21"/>
      <c r="H533" s="21"/>
    </row>
    <row r="534" spans="3:8" ht="13.8">
      <c r="C534" s="83"/>
      <c r="D534" s="21"/>
      <c r="F534" s="21"/>
      <c r="G534" s="21"/>
      <c r="H534" s="21"/>
    </row>
    <row r="535" spans="3:8" ht="13.8">
      <c r="C535" s="83"/>
      <c r="D535" s="21"/>
      <c r="F535" s="21"/>
      <c r="G535" s="21"/>
      <c r="H535" s="21"/>
    </row>
    <row r="536" spans="3:8" ht="13.8">
      <c r="C536" s="83"/>
      <c r="D536" s="21"/>
      <c r="F536" s="21"/>
      <c r="G536" s="21"/>
      <c r="H536" s="21"/>
    </row>
    <row r="537" spans="3:8" ht="13.8">
      <c r="C537" s="83"/>
      <c r="D537" s="21"/>
      <c r="F537" s="21"/>
      <c r="G537" s="21"/>
      <c r="H537" s="21"/>
    </row>
    <row r="538" spans="3:8" ht="13.8">
      <c r="C538" s="83"/>
      <c r="D538" s="21"/>
      <c r="F538" s="21"/>
      <c r="G538" s="21"/>
      <c r="H538" s="21"/>
    </row>
    <row r="539" spans="3:8" ht="13.8">
      <c r="C539" s="83"/>
      <c r="D539" s="21"/>
      <c r="F539" s="21"/>
      <c r="G539" s="21"/>
      <c r="H539" s="21"/>
    </row>
    <row r="540" spans="3:8" ht="13.8">
      <c r="C540" s="83"/>
      <c r="D540" s="21"/>
      <c r="F540" s="21"/>
      <c r="G540" s="21"/>
      <c r="H540" s="21"/>
    </row>
    <row r="541" spans="3:8" ht="13.8">
      <c r="C541" s="83"/>
      <c r="D541" s="21"/>
      <c r="F541" s="21"/>
      <c r="G541" s="21"/>
      <c r="H541" s="21"/>
    </row>
    <row r="542" spans="3:8" ht="13.8">
      <c r="C542" s="83"/>
      <c r="D542" s="21"/>
      <c r="F542" s="21"/>
      <c r="G542" s="21"/>
      <c r="H542" s="21"/>
    </row>
    <row r="543" spans="3:8" ht="13.8">
      <c r="C543" s="83"/>
      <c r="D543" s="21"/>
      <c r="F543" s="21"/>
      <c r="G543" s="21"/>
      <c r="H543" s="21"/>
    </row>
    <row r="544" spans="3:8" ht="13.8">
      <c r="C544" s="83"/>
      <c r="D544" s="21"/>
      <c r="F544" s="21"/>
      <c r="G544" s="21"/>
      <c r="H544" s="21"/>
    </row>
    <row r="545" spans="3:8" ht="13.8">
      <c r="C545" s="83"/>
      <c r="D545" s="21"/>
      <c r="F545" s="21"/>
      <c r="G545" s="21"/>
      <c r="H545" s="21"/>
    </row>
    <row r="546" spans="3:8" ht="13.8">
      <c r="C546" s="83"/>
      <c r="D546" s="21"/>
      <c r="F546" s="21"/>
      <c r="G546" s="21"/>
      <c r="H546" s="21"/>
    </row>
    <row r="547" spans="3:8" ht="13.8">
      <c r="C547" s="83"/>
      <c r="D547" s="21"/>
      <c r="F547" s="21"/>
      <c r="G547" s="21"/>
      <c r="H547" s="21"/>
    </row>
    <row r="548" spans="3:8" ht="13.8">
      <c r="C548" s="83"/>
      <c r="D548" s="21"/>
      <c r="F548" s="21"/>
      <c r="G548" s="21"/>
      <c r="H548" s="21"/>
    </row>
    <row r="549" spans="3:8" ht="13.8">
      <c r="C549" s="83"/>
      <c r="D549" s="21"/>
      <c r="F549" s="21"/>
      <c r="G549" s="21"/>
      <c r="H549" s="21"/>
    </row>
    <row r="550" spans="3:8" ht="13.8">
      <c r="C550" s="83"/>
      <c r="D550" s="21"/>
      <c r="F550" s="21"/>
      <c r="G550" s="21"/>
      <c r="H550" s="21"/>
    </row>
    <row r="551" spans="3:8" ht="13.8">
      <c r="C551" s="83"/>
      <c r="D551" s="21"/>
      <c r="F551" s="21"/>
      <c r="G551" s="21"/>
      <c r="H551" s="21"/>
    </row>
    <row r="552" spans="3:8" ht="13.8">
      <c r="C552" s="83"/>
      <c r="D552" s="21"/>
      <c r="F552" s="21"/>
      <c r="G552" s="21"/>
      <c r="H552" s="21"/>
    </row>
    <row r="553" spans="3:8" ht="13.8">
      <c r="C553" s="83"/>
      <c r="D553" s="21"/>
      <c r="F553" s="21"/>
      <c r="G553" s="21"/>
      <c r="H553" s="21"/>
    </row>
    <row r="554" spans="3:8" ht="13.8">
      <c r="C554" s="83"/>
      <c r="D554" s="21"/>
      <c r="F554" s="21"/>
      <c r="G554" s="21"/>
      <c r="H554" s="21"/>
    </row>
    <row r="555" spans="3:8" ht="13.8">
      <c r="C555" s="83"/>
      <c r="D555" s="21"/>
      <c r="F555" s="21"/>
      <c r="G555" s="21"/>
      <c r="H555" s="21"/>
    </row>
    <row r="556" spans="3:8" ht="13.8">
      <c r="C556" s="83"/>
      <c r="D556" s="21"/>
      <c r="F556" s="21"/>
      <c r="G556" s="21"/>
      <c r="H556" s="21"/>
    </row>
    <row r="557" spans="3:8" ht="13.8">
      <c r="C557" s="83"/>
      <c r="D557" s="21"/>
      <c r="F557" s="21"/>
      <c r="G557" s="21"/>
      <c r="H557" s="21"/>
    </row>
    <row r="558" spans="3:8" ht="13.8">
      <c r="C558" s="83"/>
      <c r="D558" s="21"/>
      <c r="F558" s="21"/>
      <c r="G558" s="21"/>
      <c r="H558" s="21"/>
    </row>
    <row r="559" spans="3:8" ht="13.8">
      <c r="C559" s="83"/>
      <c r="D559" s="21"/>
      <c r="F559" s="21"/>
      <c r="G559" s="21"/>
      <c r="H559" s="21"/>
    </row>
    <row r="560" spans="3:8" ht="13.8">
      <c r="C560" s="83"/>
      <c r="D560" s="21"/>
      <c r="F560" s="21"/>
      <c r="G560" s="21"/>
      <c r="H560" s="21"/>
    </row>
    <row r="561" spans="3:8" ht="13.8">
      <c r="C561" s="83"/>
      <c r="D561" s="21"/>
      <c r="F561" s="21"/>
      <c r="G561" s="21"/>
      <c r="H561" s="21"/>
    </row>
    <row r="562" spans="3:8" ht="13.8">
      <c r="C562" s="83"/>
      <c r="D562" s="21"/>
      <c r="F562" s="21"/>
      <c r="G562" s="21"/>
      <c r="H562" s="21"/>
    </row>
    <row r="563" spans="3:8" ht="13.8">
      <c r="C563" s="83"/>
      <c r="D563" s="21"/>
      <c r="F563" s="21"/>
      <c r="G563" s="21"/>
      <c r="H563" s="21"/>
    </row>
    <row r="564" spans="3:8" ht="13.8">
      <c r="C564" s="83"/>
      <c r="D564" s="21"/>
      <c r="F564" s="21"/>
      <c r="G564" s="21"/>
      <c r="H564" s="21"/>
    </row>
    <row r="565" spans="3:8" ht="13.8">
      <c r="C565" s="83"/>
      <c r="D565" s="21"/>
      <c r="F565" s="21"/>
      <c r="G565" s="21"/>
      <c r="H565" s="21"/>
    </row>
    <row r="566" spans="3:8" ht="13.8">
      <c r="C566" s="83"/>
      <c r="D566" s="21"/>
      <c r="F566" s="21"/>
      <c r="G566" s="21"/>
      <c r="H566" s="21"/>
    </row>
    <row r="567" spans="3:8" ht="13.8">
      <c r="C567" s="83"/>
      <c r="D567" s="21"/>
      <c r="F567" s="21"/>
      <c r="G567" s="21"/>
      <c r="H567" s="21"/>
    </row>
    <row r="568" spans="3:8" ht="13.8">
      <c r="C568" s="83"/>
      <c r="D568" s="21"/>
      <c r="F568" s="21"/>
      <c r="G568" s="21"/>
      <c r="H568" s="21"/>
    </row>
    <row r="569" spans="3:8" ht="13.8">
      <c r="C569" s="83"/>
      <c r="D569" s="21"/>
      <c r="F569" s="21"/>
      <c r="G569" s="21"/>
      <c r="H569" s="21"/>
    </row>
    <row r="570" spans="3:8" ht="13.8">
      <c r="C570" s="83"/>
      <c r="D570" s="21"/>
      <c r="F570" s="21"/>
      <c r="G570" s="21"/>
      <c r="H570" s="21"/>
    </row>
    <row r="571" spans="3:8" ht="13.8">
      <c r="C571" s="83"/>
      <c r="D571" s="21"/>
      <c r="F571" s="21"/>
      <c r="G571" s="21"/>
      <c r="H571" s="21"/>
    </row>
    <row r="572" spans="3:8" ht="13.8">
      <c r="C572" s="83"/>
      <c r="D572" s="21"/>
      <c r="F572" s="21"/>
      <c r="G572" s="21"/>
      <c r="H572" s="21"/>
    </row>
    <row r="573" spans="3:8" ht="13.8">
      <c r="C573" s="83"/>
      <c r="D573" s="21"/>
      <c r="F573" s="21"/>
      <c r="G573" s="21"/>
      <c r="H573" s="21"/>
    </row>
    <row r="574" spans="3:8" ht="13.8">
      <c r="C574" s="83"/>
      <c r="D574" s="21"/>
      <c r="F574" s="21"/>
      <c r="G574" s="21"/>
      <c r="H574" s="21"/>
    </row>
    <row r="575" spans="3:8" ht="13.8">
      <c r="C575" s="83"/>
      <c r="D575" s="21"/>
      <c r="F575" s="21"/>
      <c r="G575" s="21"/>
      <c r="H575" s="21"/>
    </row>
    <row r="576" spans="3:8" ht="13.8">
      <c r="C576" s="83"/>
      <c r="D576" s="21"/>
      <c r="F576" s="21"/>
      <c r="G576" s="21"/>
      <c r="H576" s="21"/>
    </row>
    <row r="577" spans="3:8" ht="13.8">
      <c r="C577" s="83"/>
      <c r="D577" s="21"/>
      <c r="F577" s="21"/>
      <c r="G577" s="21"/>
      <c r="H577" s="21"/>
    </row>
    <row r="578" spans="3:8" ht="13.8">
      <c r="C578" s="83"/>
      <c r="D578" s="21"/>
      <c r="F578" s="21"/>
      <c r="G578" s="21"/>
      <c r="H578" s="21"/>
    </row>
    <row r="579" spans="3:8" ht="13.8">
      <c r="C579" s="83"/>
      <c r="D579" s="21"/>
      <c r="F579" s="21"/>
      <c r="G579" s="21"/>
      <c r="H579" s="21"/>
    </row>
    <row r="580" spans="3:8" ht="13.8">
      <c r="C580" s="83"/>
      <c r="D580" s="21"/>
      <c r="F580" s="21"/>
      <c r="G580" s="21"/>
      <c r="H580" s="21"/>
    </row>
    <row r="581" spans="3:8" ht="13.8">
      <c r="C581" s="83"/>
      <c r="D581" s="21"/>
      <c r="F581" s="21"/>
      <c r="G581" s="21"/>
      <c r="H581" s="21"/>
    </row>
    <row r="582" spans="3:8" ht="13.8">
      <c r="C582" s="83"/>
      <c r="D582" s="21"/>
      <c r="F582" s="21"/>
      <c r="G582" s="21"/>
      <c r="H582" s="21"/>
    </row>
    <row r="583" spans="3:8" ht="13.8">
      <c r="C583" s="83"/>
      <c r="D583" s="21"/>
      <c r="F583" s="21"/>
      <c r="G583" s="21"/>
      <c r="H583" s="21"/>
    </row>
    <row r="584" spans="3:8" ht="13.8">
      <c r="C584" s="83"/>
      <c r="D584" s="21"/>
      <c r="F584" s="21"/>
      <c r="G584" s="21"/>
      <c r="H584" s="21"/>
    </row>
    <row r="585" spans="3:8" ht="13.8">
      <c r="C585" s="83"/>
      <c r="D585" s="21"/>
      <c r="F585" s="21"/>
      <c r="G585" s="21"/>
      <c r="H585" s="21"/>
    </row>
    <row r="586" spans="3:8" ht="13.8">
      <c r="C586" s="83"/>
      <c r="D586" s="21"/>
      <c r="F586" s="21"/>
      <c r="G586" s="21"/>
      <c r="H586" s="21"/>
    </row>
    <row r="587" spans="3:8" ht="13.8">
      <c r="C587" s="83"/>
      <c r="D587" s="21"/>
      <c r="F587" s="21"/>
      <c r="G587" s="21"/>
      <c r="H587" s="21"/>
    </row>
    <row r="588" spans="3:8" ht="13.8">
      <c r="C588" s="83"/>
      <c r="D588" s="21"/>
      <c r="F588" s="21"/>
      <c r="G588" s="21"/>
      <c r="H588" s="21"/>
    </row>
    <row r="589" spans="3:8" ht="13.8">
      <c r="C589" s="83"/>
      <c r="D589" s="21"/>
      <c r="F589" s="21"/>
      <c r="G589" s="21"/>
      <c r="H589" s="21"/>
    </row>
    <row r="590" spans="3:8" ht="13.8">
      <c r="C590" s="83"/>
      <c r="D590" s="21"/>
      <c r="F590" s="21"/>
      <c r="G590" s="21"/>
      <c r="H590" s="21"/>
    </row>
    <row r="591" spans="3:8" ht="13.8">
      <c r="C591" s="83"/>
      <c r="D591" s="21"/>
      <c r="F591" s="21"/>
      <c r="G591" s="21"/>
      <c r="H591" s="21"/>
    </row>
    <row r="592" spans="3:8" ht="13.8">
      <c r="C592" s="83"/>
      <c r="D592" s="21"/>
      <c r="F592" s="21"/>
      <c r="G592" s="21"/>
      <c r="H592" s="21"/>
    </row>
    <row r="593" spans="3:8" ht="13.8">
      <c r="C593" s="83"/>
      <c r="D593" s="21"/>
      <c r="F593" s="21"/>
      <c r="G593" s="21"/>
      <c r="H593" s="21"/>
    </row>
    <row r="594" spans="3:8" ht="13.8">
      <c r="C594" s="83"/>
      <c r="D594" s="21"/>
      <c r="F594" s="21"/>
      <c r="G594" s="21"/>
      <c r="H594" s="21"/>
    </row>
    <row r="595" spans="3:8" ht="13.8">
      <c r="C595" s="83"/>
      <c r="D595" s="21"/>
      <c r="F595" s="21"/>
      <c r="G595" s="21"/>
      <c r="H595" s="21"/>
    </row>
    <row r="596" spans="3:8" ht="13.8">
      <c r="C596" s="83"/>
      <c r="D596" s="21"/>
      <c r="F596" s="21"/>
      <c r="G596" s="21"/>
      <c r="H596" s="21"/>
    </row>
    <row r="597" spans="3:8" ht="13.8">
      <c r="C597" s="83"/>
      <c r="D597" s="21"/>
      <c r="F597" s="21"/>
      <c r="G597" s="21"/>
      <c r="H597" s="21"/>
    </row>
    <row r="598" spans="3:8" ht="13.8">
      <c r="C598" s="83"/>
      <c r="D598" s="21"/>
      <c r="F598" s="21"/>
      <c r="G598" s="21"/>
      <c r="H598" s="21"/>
    </row>
    <row r="599" spans="3:8" ht="13.8">
      <c r="C599" s="83"/>
      <c r="D599" s="21"/>
      <c r="F599" s="21"/>
      <c r="G599" s="21"/>
      <c r="H599" s="21"/>
    </row>
    <row r="600" spans="3:8" ht="13.8">
      <c r="C600" s="83"/>
      <c r="D600" s="21"/>
      <c r="F600" s="21"/>
      <c r="G600" s="21"/>
      <c r="H600" s="21"/>
    </row>
    <row r="601" spans="3:8" ht="13.8">
      <c r="C601" s="83"/>
      <c r="D601" s="21"/>
      <c r="F601" s="21"/>
      <c r="G601" s="21"/>
      <c r="H601" s="21"/>
    </row>
    <row r="602" spans="3:8" ht="13.8">
      <c r="C602" s="83"/>
      <c r="D602" s="21"/>
      <c r="F602" s="21"/>
      <c r="G602" s="21"/>
      <c r="H602" s="21"/>
    </row>
    <row r="603" spans="3:8" ht="13.8">
      <c r="C603" s="83"/>
      <c r="D603" s="21"/>
      <c r="F603" s="21"/>
      <c r="G603" s="21"/>
      <c r="H603" s="21"/>
    </row>
    <row r="604" spans="3:8" ht="13.8">
      <c r="C604" s="83"/>
      <c r="D604" s="21"/>
      <c r="F604" s="21"/>
      <c r="G604" s="21"/>
      <c r="H604" s="21"/>
    </row>
    <row r="605" spans="3:8" ht="13.8">
      <c r="C605" s="83"/>
      <c r="D605" s="21"/>
      <c r="F605" s="21"/>
      <c r="G605" s="21"/>
      <c r="H605" s="21"/>
    </row>
    <row r="606" spans="3:8" ht="13.8">
      <c r="C606" s="83"/>
      <c r="D606" s="21"/>
      <c r="F606" s="21"/>
      <c r="G606" s="21"/>
      <c r="H606" s="21"/>
    </row>
    <row r="607" spans="3:8" ht="13.8">
      <c r="C607" s="83"/>
      <c r="D607" s="21"/>
      <c r="F607" s="21"/>
      <c r="G607" s="21"/>
      <c r="H607" s="21"/>
    </row>
    <row r="608" spans="3:8" ht="13.8">
      <c r="C608" s="83"/>
      <c r="D608" s="21"/>
      <c r="F608" s="21"/>
      <c r="G608" s="21"/>
      <c r="H608" s="21"/>
    </row>
    <row r="609" spans="3:8" ht="13.8">
      <c r="C609" s="83"/>
      <c r="D609" s="21"/>
      <c r="F609" s="21"/>
      <c r="G609" s="21"/>
      <c r="H609" s="21"/>
    </row>
    <row r="610" spans="3:8" ht="13.8">
      <c r="C610" s="83"/>
      <c r="D610" s="21"/>
      <c r="F610" s="21"/>
      <c r="G610" s="21"/>
      <c r="H610" s="21"/>
    </row>
    <row r="611" spans="3:8" ht="13.8">
      <c r="C611" s="83"/>
      <c r="D611" s="21"/>
      <c r="F611" s="21"/>
      <c r="G611" s="21"/>
      <c r="H611" s="21"/>
    </row>
    <row r="612" spans="3:8" ht="13.8">
      <c r="C612" s="83"/>
      <c r="D612" s="21"/>
      <c r="F612" s="21"/>
      <c r="G612" s="21"/>
      <c r="H612" s="21"/>
    </row>
    <row r="613" spans="3:8" ht="13.8">
      <c r="C613" s="83"/>
      <c r="D613" s="21"/>
      <c r="F613" s="21"/>
      <c r="G613" s="21"/>
      <c r="H613" s="21"/>
    </row>
    <row r="614" spans="3:8" ht="13.8">
      <c r="C614" s="83"/>
      <c r="D614" s="21"/>
      <c r="F614" s="21"/>
      <c r="G614" s="21"/>
      <c r="H614" s="21"/>
    </row>
    <row r="615" spans="3:8" ht="13.8">
      <c r="C615" s="83"/>
      <c r="D615" s="21"/>
      <c r="F615" s="21"/>
      <c r="G615" s="21"/>
      <c r="H615" s="21"/>
    </row>
    <row r="616" spans="3:8" ht="13.8">
      <c r="C616" s="83"/>
      <c r="D616" s="21"/>
      <c r="F616" s="21"/>
      <c r="G616" s="21"/>
      <c r="H616" s="21"/>
    </row>
    <row r="617" spans="3:8" ht="13.8">
      <c r="C617" s="83"/>
      <c r="D617" s="21"/>
      <c r="F617" s="21"/>
      <c r="G617" s="21"/>
      <c r="H617" s="21"/>
    </row>
    <row r="618" spans="3:8" ht="13.8">
      <c r="C618" s="83"/>
      <c r="D618" s="21"/>
      <c r="F618" s="21"/>
      <c r="G618" s="21"/>
      <c r="H618" s="21"/>
    </row>
    <row r="619" spans="3:8" ht="13.8">
      <c r="C619" s="83"/>
      <c r="D619" s="21"/>
      <c r="F619" s="21"/>
      <c r="G619" s="21"/>
      <c r="H619" s="21"/>
    </row>
    <row r="620" spans="3:8" ht="13.8">
      <c r="C620" s="83"/>
      <c r="D620" s="21"/>
      <c r="F620" s="21"/>
      <c r="G620" s="21"/>
      <c r="H620" s="21"/>
    </row>
    <row r="621" spans="3:8" ht="13.8">
      <c r="C621" s="83"/>
      <c r="D621" s="21"/>
      <c r="F621" s="21"/>
      <c r="G621" s="21"/>
      <c r="H621" s="21"/>
    </row>
    <row r="622" spans="3:8" ht="13.8">
      <c r="C622" s="83"/>
      <c r="D622" s="21"/>
      <c r="F622" s="21"/>
      <c r="G622" s="21"/>
      <c r="H622" s="21"/>
    </row>
    <row r="623" spans="3:8" ht="13.8">
      <c r="C623" s="83"/>
      <c r="D623" s="21"/>
      <c r="F623" s="21"/>
      <c r="G623" s="21"/>
      <c r="H623" s="21"/>
    </row>
    <row r="624" spans="3:8" ht="13.8">
      <c r="C624" s="83"/>
      <c r="D624" s="21"/>
      <c r="F624" s="21"/>
      <c r="G624" s="21"/>
      <c r="H624" s="21"/>
    </row>
    <row r="625" spans="3:8" ht="13.8">
      <c r="C625" s="83"/>
      <c r="D625" s="21"/>
      <c r="F625" s="21"/>
      <c r="G625" s="21"/>
      <c r="H625" s="21"/>
    </row>
    <row r="626" spans="3:8" ht="13.8">
      <c r="C626" s="83"/>
      <c r="D626" s="21"/>
      <c r="F626" s="21"/>
      <c r="G626" s="21"/>
      <c r="H626" s="21"/>
    </row>
    <row r="627" spans="3:8" ht="13.8">
      <c r="C627" s="83"/>
      <c r="D627" s="21"/>
      <c r="F627" s="21"/>
      <c r="G627" s="21"/>
      <c r="H627" s="21"/>
    </row>
    <row r="628" spans="3:8" ht="13.8">
      <c r="C628" s="83"/>
      <c r="D628" s="21"/>
      <c r="F628" s="21"/>
      <c r="G628" s="21"/>
      <c r="H628" s="21"/>
    </row>
    <row r="629" spans="3:8" ht="13.8">
      <c r="C629" s="83"/>
      <c r="D629" s="21"/>
      <c r="F629" s="21"/>
      <c r="G629" s="21"/>
      <c r="H629" s="21"/>
    </row>
    <row r="630" spans="3:8" ht="13.8">
      <c r="C630" s="83"/>
      <c r="D630" s="21"/>
      <c r="F630" s="21"/>
      <c r="G630" s="21"/>
      <c r="H630" s="21"/>
    </row>
    <row r="631" spans="3:8" ht="13.8">
      <c r="C631" s="83"/>
      <c r="D631" s="21"/>
      <c r="F631" s="21"/>
      <c r="G631" s="21"/>
      <c r="H631" s="21"/>
    </row>
    <row r="632" spans="3:8" ht="13.8">
      <c r="C632" s="83"/>
      <c r="D632" s="21"/>
      <c r="F632" s="21"/>
      <c r="G632" s="21"/>
      <c r="H632" s="21"/>
    </row>
    <row r="633" spans="3:8" ht="13.8">
      <c r="C633" s="83"/>
      <c r="D633" s="21"/>
      <c r="F633" s="21"/>
      <c r="G633" s="21"/>
      <c r="H633" s="21"/>
    </row>
    <row r="634" spans="3:8" ht="13.8">
      <c r="C634" s="83"/>
      <c r="D634" s="21"/>
      <c r="F634" s="21"/>
      <c r="G634" s="21"/>
      <c r="H634" s="21"/>
    </row>
    <row r="635" spans="3:8" ht="13.8">
      <c r="C635" s="83"/>
      <c r="D635" s="21"/>
      <c r="F635" s="21"/>
      <c r="G635" s="21"/>
      <c r="H635" s="21"/>
    </row>
    <row r="636" spans="3:8" ht="13.8">
      <c r="C636" s="83"/>
      <c r="D636" s="21"/>
      <c r="F636" s="21"/>
      <c r="G636" s="21"/>
      <c r="H636" s="21"/>
    </row>
    <row r="637" spans="3:8" ht="13.8">
      <c r="C637" s="83"/>
      <c r="D637" s="21"/>
      <c r="F637" s="21"/>
      <c r="G637" s="21"/>
      <c r="H637" s="21"/>
    </row>
    <row r="638" spans="3:8" ht="13.8">
      <c r="C638" s="83"/>
      <c r="D638" s="21"/>
      <c r="F638" s="21"/>
      <c r="G638" s="21"/>
      <c r="H638" s="21"/>
    </row>
    <row r="639" spans="3:8" ht="13.8">
      <c r="C639" s="83"/>
      <c r="D639" s="21"/>
      <c r="F639" s="21"/>
      <c r="G639" s="21"/>
      <c r="H639" s="21"/>
    </row>
    <row r="640" spans="3:8" ht="13.8">
      <c r="C640" s="83"/>
      <c r="D640" s="21"/>
      <c r="F640" s="21"/>
      <c r="G640" s="21"/>
      <c r="H640" s="21"/>
    </row>
    <row r="641" spans="3:8" ht="13.8">
      <c r="C641" s="83"/>
      <c r="D641" s="21"/>
      <c r="F641" s="21"/>
      <c r="G641" s="21"/>
      <c r="H641" s="21"/>
    </row>
    <row r="642" spans="3:8" ht="13.8">
      <c r="C642" s="83"/>
      <c r="D642" s="21"/>
      <c r="F642" s="21"/>
      <c r="G642" s="21"/>
      <c r="H642" s="21"/>
    </row>
    <row r="643" spans="3:8" ht="13.8">
      <c r="C643" s="83"/>
      <c r="D643" s="21"/>
      <c r="F643" s="21"/>
      <c r="G643" s="21"/>
      <c r="H643" s="21"/>
    </row>
    <row r="644" spans="3:8" ht="13.8">
      <c r="C644" s="83"/>
      <c r="D644" s="21"/>
      <c r="F644" s="21"/>
      <c r="G644" s="21"/>
      <c r="H644" s="21"/>
    </row>
    <row r="645" spans="3:8" ht="13.8">
      <c r="C645" s="83"/>
      <c r="D645" s="21"/>
      <c r="F645" s="21"/>
      <c r="G645" s="21"/>
      <c r="H645" s="21"/>
    </row>
    <row r="646" spans="3:8" ht="13.8">
      <c r="C646" s="83"/>
      <c r="D646" s="21"/>
      <c r="F646" s="21"/>
      <c r="G646" s="21"/>
      <c r="H646" s="21"/>
    </row>
    <row r="647" spans="3:8" ht="13.8">
      <c r="C647" s="83"/>
      <c r="D647" s="21"/>
      <c r="F647" s="21"/>
      <c r="G647" s="21"/>
      <c r="H647" s="21"/>
    </row>
    <row r="648" spans="3:8" ht="13.8">
      <c r="C648" s="83"/>
      <c r="D648" s="21"/>
      <c r="F648" s="21"/>
      <c r="G648" s="21"/>
      <c r="H648" s="21"/>
    </row>
    <row r="649" spans="3:8" ht="13.8">
      <c r="C649" s="83"/>
      <c r="D649" s="21"/>
      <c r="F649" s="21"/>
      <c r="G649" s="21"/>
      <c r="H649" s="21"/>
    </row>
    <row r="650" spans="3:8" ht="13.8">
      <c r="C650" s="83"/>
      <c r="D650" s="21"/>
      <c r="F650" s="21"/>
      <c r="G650" s="21"/>
      <c r="H650" s="21"/>
    </row>
    <row r="651" spans="3:8" ht="13.8">
      <c r="C651" s="83"/>
      <c r="D651" s="21"/>
      <c r="F651" s="21"/>
      <c r="G651" s="21"/>
      <c r="H651" s="21"/>
    </row>
    <row r="652" spans="3:8" ht="13.8">
      <c r="C652" s="83"/>
      <c r="D652" s="21"/>
      <c r="F652" s="21"/>
      <c r="G652" s="21"/>
      <c r="H652" s="21"/>
    </row>
    <row r="653" spans="3:8" ht="13.8">
      <c r="C653" s="83"/>
      <c r="D653" s="21"/>
      <c r="F653" s="21"/>
      <c r="G653" s="21"/>
      <c r="H653" s="21"/>
    </row>
    <row r="654" spans="3:8" ht="13.8">
      <c r="C654" s="83"/>
      <c r="D654" s="21"/>
      <c r="F654" s="21"/>
      <c r="G654" s="21"/>
      <c r="H654" s="21"/>
    </row>
    <row r="655" spans="3:8" ht="13.8">
      <c r="C655" s="83"/>
      <c r="D655" s="21"/>
      <c r="F655" s="21"/>
      <c r="G655" s="21"/>
      <c r="H655" s="21"/>
    </row>
    <row r="656" spans="3:8" ht="13.8">
      <c r="C656" s="83"/>
      <c r="D656" s="21"/>
      <c r="F656" s="21"/>
      <c r="G656" s="21"/>
      <c r="H656" s="21"/>
    </row>
    <row r="657" spans="3:8" ht="13.8">
      <c r="C657" s="83"/>
      <c r="D657" s="21"/>
      <c r="F657" s="21"/>
      <c r="G657" s="21"/>
      <c r="H657" s="21"/>
    </row>
    <row r="658" spans="3:8" ht="13.8">
      <c r="C658" s="83"/>
      <c r="D658" s="21"/>
      <c r="F658" s="21"/>
      <c r="G658" s="21"/>
      <c r="H658" s="21"/>
    </row>
    <row r="659" spans="3:8" ht="13.8">
      <c r="C659" s="83"/>
      <c r="D659" s="21"/>
      <c r="F659" s="21"/>
      <c r="G659" s="21"/>
      <c r="H659" s="21"/>
    </row>
    <row r="660" spans="3:8" ht="13.8">
      <c r="C660" s="83"/>
      <c r="D660" s="21"/>
      <c r="F660" s="21"/>
      <c r="G660" s="21"/>
      <c r="H660" s="21"/>
    </row>
    <row r="661" spans="3:8" ht="13.8">
      <c r="C661" s="83"/>
      <c r="D661" s="21"/>
      <c r="F661" s="21"/>
      <c r="G661" s="21"/>
      <c r="H661" s="21"/>
    </row>
    <row r="662" spans="3:8" ht="13.8">
      <c r="C662" s="83"/>
      <c r="D662" s="21"/>
      <c r="F662" s="21"/>
      <c r="G662" s="21"/>
      <c r="H662" s="21"/>
    </row>
    <row r="663" spans="3:8" ht="13.8">
      <c r="C663" s="83"/>
      <c r="D663" s="21"/>
      <c r="F663" s="21"/>
      <c r="G663" s="21"/>
      <c r="H663" s="21"/>
    </row>
    <row r="664" spans="3:8" ht="13.8">
      <c r="C664" s="83"/>
      <c r="D664" s="21"/>
      <c r="F664" s="21"/>
      <c r="G664" s="21"/>
      <c r="H664" s="21"/>
    </row>
    <row r="665" spans="3:8" ht="13.8">
      <c r="C665" s="83"/>
      <c r="D665" s="21"/>
      <c r="F665" s="21"/>
      <c r="G665" s="21"/>
      <c r="H665" s="21"/>
    </row>
    <row r="666" spans="3:8" ht="13.8">
      <c r="C666" s="83"/>
      <c r="D666" s="21"/>
      <c r="F666" s="21"/>
      <c r="G666" s="21"/>
      <c r="H666" s="21"/>
    </row>
    <row r="667" spans="3:8" ht="13.8">
      <c r="C667" s="83"/>
      <c r="D667" s="21"/>
      <c r="F667" s="21"/>
      <c r="G667" s="21"/>
      <c r="H667" s="21"/>
    </row>
    <row r="668" spans="3:8" ht="13.8">
      <c r="C668" s="83"/>
      <c r="D668" s="21"/>
      <c r="F668" s="21"/>
      <c r="G668" s="21"/>
      <c r="H668" s="21"/>
    </row>
    <row r="669" spans="3:8" ht="13.8">
      <c r="C669" s="83"/>
      <c r="D669" s="21"/>
      <c r="F669" s="21"/>
      <c r="G669" s="21"/>
      <c r="H669" s="21"/>
    </row>
    <row r="670" spans="3:8" ht="13.8">
      <c r="C670" s="83"/>
      <c r="D670" s="21"/>
      <c r="F670" s="21"/>
      <c r="G670" s="21"/>
      <c r="H670" s="21"/>
    </row>
    <row r="671" spans="3:8" ht="13.8">
      <c r="C671" s="83"/>
      <c r="D671" s="21"/>
      <c r="F671" s="21"/>
      <c r="G671" s="21"/>
      <c r="H671" s="21"/>
    </row>
    <row r="672" spans="3:8" ht="13.8">
      <c r="C672" s="83"/>
      <c r="D672" s="21"/>
      <c r="F672" s="21"/>
      <c r="G672" s="21"/>
      <c r="H672" s="21"/>
    </row>
    <row r="673" spans="3:8" ht="13.8">
      <c r="C673" s="83"/>
      <c r="D673" s="21"/>
      <c r="F673" s="21"/>
      <c r="G673" s="21"/>
      <c r="H673" s="21"/>
    </row>
    <row r="674" spans="3:8" ht="13.8">
      <c r="C674" s="83"/>
      <c r="D674" s="21"/>
      <c r="F674" s="21"/>
      <c r="G674" s="21"/>
      <c r="H674" s="21"/>
    </row>
    <row r="675" spans="3:8" ht="13.8">
      <c r="C675" s="83"/>
      <c r="D675" s="21"/>
      <c r="F675" s="21"/>
      <c r="G675" s="21"/>
      <c r="H675" s="21"/>
    </row>
    <row r="676" spans="3:8" ht="13.8">
      <c r="C676" s="83"/>
      <c r="D676" s="21"/>
      <c r="F676" s="21"/>
      <c r="G676" s="21"/>
      <c r="H676" s="21"/>
    </row>
    <row r="677" spans="3:8" ht="13.8">
      <c r="C677" s="83"/>
      <c r="D677" s="21"/>
      <c r="F677" s="21"/>
      <c r="G677" s="21"/>
      <c r="H677" s="21"/>
    </row>
    <row r="678" spans="3:8" ht="13.8">
      <c r="C678" s="83"/>
      <c r="D678" s="21"/>
      <c r="F678" s="21"/>
      <c r="G678" s="21"/>
      <c r="H678" s="21"/>
    </row>
    <row r="679" spans="3:8" ht="13.8">
      <c r="C679" s="83"/>
      <c r="D679" s="21"/>
      <c r="F679" s="21"/>
      <c r="G679" s="21"/>
      <c r="H679" s="21"/>
    </row>
    <row r="680" spans="3:8" ht="13.8">
      <c r="C680" s="83"/>
      <c r="D680" s="21"/>
      <c r="F680" s="21"/>
      <c r="G680" s="21"/>
      <c r="H680" s="21"/>
    </row>
    <row r="681" spans="3:8" ht="13.8">
      <c r="C681" s="83"/>
      <c r="D681" s="21"/>
      <c r="F681" s="21"/>
      <c r="G681" s="21"/>
      <c r="H681" s="21"/>
    </row>
    <row r="682" spans="3:8" ht="13.8">
      <c r="C682" s="83"/>
      <c r="D682" s="21"/>
      <c r="F682" s="21"/>
      <c r="G682" s="21"/>
      <c r="H682" s="21"/>
    </row>
    <row r="683" spans="3:8" ht="13.8">
      <c r="C683" s="83"/>
      <c r="D683" s="21"/>
      <c r="F683" s="21"/>
      <c r="G683" s="21"/>
      <c r="H683" s="21"/>
    </row>
    <row r="684" spans="3:8" ht="13.8">
      <c r="C684" s="83"/>
      <c r="D684" s="21"/>
      <c r="F684" s="21"/>
      <c r="G684" s="21"/>
      <c r="H684" s="21"/>
    </row>
    <row r="685" spans="3:8" ht="13.8">
      <c r="C685" s="83"/>
      <c r="D685" s="21"/>
      <c r="F685" s="21"/>
      <c r="G685" s="21"/>
      <c r="H685" s="21"/>
    </row>
    <row r="686" spans="3:8" ht="13.8">
      <c r="C686" s="83"/>
      <c r="D686" s="21"/>
      <c r="F686" s="21"/>
      <c r="G686" s="21"/>
      <c r="H686" s="21"/>
    </row>
    <row r="687" spans="3:8" ht="13.8">
      <c r="C687" s="83"/>
      <c r="D687" s="21"/>
      <c r="F687" s="21"/>
      <c r="G687" s="21"/>
      <c r="H687" s="21"/>
    </row>
    <row r="688" spans="3:8" ht="13.8">
      <c r="C688" s="83"/>
      <c r="D688" s="21"/>
      <c r="F688" s="21"/>
      <c r="G688" s="21"/>
      <c r="H688" s="21"/>
    </row>
    <row r="689" spans="3:8" ht="13.8">
      <c r="C689" s="83"/>
      <c r="D689" s="21"/>
      <c r="F689" s="21"/>
      <c r="G689" s="21"/>
      <c r="H689" s="21"/>
    </row>
    <row r="690" spans="3:8" ht="13.8">
      <c r="C690" s="83"/>
      <c r="D690" s="21"/>
      <c r="F690" s="21"/>
      <c r="G690" s="21"/>
      <c r="H690" s="21"/>
    </row>
    <row r="691" spans="3:8" ht="13.8">
      <c r="C691" s="83"/>
      <c r="D691" s="21"/>
      <c r="F691" s="21"/>
      <c r="G691" s="21"/>
      <c r="H691" s="21"/>
    </row>
    <row r="692" spans="3:8" ht="13.8">
      <c r="C692" s="83"/>
      <c r="D692" s="21"/>
      <c r="F692" s="21"/>
      <c r="G692" s="21"/>
      <c r="H692" s="21"/>
    </row>
    <row r="693" spans="3:8" ht="13.8">
      <c r="C693" s="83"/>
      <c r="D693" s="21"/>
      <c r="F693" s="21"/>
      <c r="G693" s="21"/>
      <c r="H693" s="21"/>
    </row>
    <row r="694" spans="3:8" ht="13.8">
      <c r="C694" s="83"/>
      <c r="D694" s="21"/>
      <c r="F694" s="21"/>
      <c r="G694" s="21"/>
      <c r="H694" s="21"/>
    </row>
    <row r="695" spans="3:8" ht="13.8">
      <c r="C695" s="83"/>
      <c r="D695" s="21"/>
      <c r="F695" s="21"/>
      <c r="G695" s="21"/>
      <c r="H695" s="21"/>
    </row>
    <row r="696" spans="3:8" ht="13.8">
      <c r="C696" s="83"/>
      <c r="D696" s="21"/>
      <c r="F696" s="21"/>
      <c r="G696" s="21"/>
      <c r="H696" s="21"/>
    </row>
    <row r="697" spans="3:8" ht="13.8">
      <c r="C697" s="83"/>
      <c r="D697" s="21"/>
      <c r="F697" s="21"/>
      <c r="G697" s="21"/>
      <c r="H697" s="21"/>
    </row>
    <row r="698" spans="3:8" ht="13.8">
      <c r="C698" s="83"/>
      <c r="D698" s="21"/>
      <c r="F698" s="21"/>
      <c r="G698" s="21"/>
      <c r="H698" s="21"/>
    </row>
    <row r="699" spans="3:8" ht="13.8">
      <c r="C699" s="83"/>
      <c r="D699" s="21"/>
      <c r="F699" s="21"/>
      <c r="G699" s="21"/>
      <c r="H699" s="21"/>
    </row>
    <row r="700" spans="3:8" ht="13.8">
      <c r="C700" s="83"/>
      <c r="D700" s="21"/>
      <c r="F700" s="21"/>
      <c r="G700" s="21"/>
      <c r="H700" s="21"/>
    </row>
    <row r="701" spans="3:8" ht="13.8">
      <c r="C701" s="83"/>
      <c r="D701" s="21"/>
      <c r="F701" s="21"/>
      <c r="G701" s="21"/>
      <c r="H701" s="21"/>
    </row>
    <row r="702" spans="3:8" ht="13.8">
      <c r="C702" s="83"/>
      <c r="D702" s="21"/>
      <c r="F702" s="21"/>
      <c r="G702" s="21"/>
      <c r="H702" s="21"/>
    </row>
    <row r="703" spans="3:8" ht="13.8">
      <c r="C703" s="83"/>
      <c r="D703" s="21"/>
      <c r="F703" s="21"/>
      <c r="G703" s="21"/>
      <c r="H703" s="21"/>
    </row>
    <row r="704" spans="3:8" ht="13.8">
      <c r="C704" s="83"/>
      <c r="D704" s="21"/>
      <c r="F704" s="21"/>
      <c r="G704" s="21"/>
      <c r="H704" s="21"/>
    </row>
    <row r="705" spans="3:8" ht="13.8">
      <c r="C705" s="83"/>
      <c r="D705" s="21"/>
      <c r="F705" s="21"/>
      <c r="G705" s="21"/>
      <c r="H705" s="21"/>
    </row>
    <row r="706" spans="3:8" ht="13.8">
      <c r="C706" s="83"/>
      <c r="D706" s="21"/>
      <c r="F706" s="21"/>
      <c r="G706" s="21"/>
      <c r="H706" s="21"/>
    </row>
    <row r="707" spans="3:8" ht="13.8">
      <c r="C707" s="83"/>
      <c r="D707" s="21"/>
      <c r="F707" s="21"/>
      <c r="G707" s="21"/>
      <c r="H707" s="21"/>
    </row>
    <row r="708" spans="3:8" ht="13.8">
      <c r="C708" s="83"/>
      <c r="D708" s="21"/>
      <c r="F708" s="21"/>
      <c r="G708" s="21"/>
      <c r="H708" s="21"/>
    </row>
    <row r="709" spans="3:8" ht="13.8">
      <c r="C709" s="83"/>
      <c r="D709" s="21"/>
      <c r="F709" s="21"/>
      <c r="G709" s="21"/>
      <c r="H709" s="21"/>
    </row>
    <row r="710" spans="3:8" ht="13.8">
      <c r="C710" s="83"/>
      <c r="D710" s="21"/>
      <c r="F710" s="21"/>
      <c r="G710" s="21"/>
      <c r="H710" s="21"/>
    </row>
    <row r="711" spans="3:8" ht="13.8">
      <c r="C711" s="83"/>
      <c r="D711" s="21"/>
      <c r="F711" s="21"/>
      <c r="G711" s="21"/>
      <c r="H711" s="21"/>
    </row>
    <row r="712" spans="3:8" ht="13.8">
      <c r="C712" s="83"/>
      <c r="D712" s="21"/>
      <c r="F712" s="21"/>
      <c r="G712" s="21"/>
      <c r="H712" s="21"/>
    </row>
    <row r="713" spans="3:8" ht="13.8">
      <c r="C713" s="83"/>
      <c r="D713" s="21"/>
      <c r="F713" s="21"/>
      <c r="G713" s="21"/>
      <c r="H713" s="21"/>
    </row>
    <row r="714" spans="3:8" ht="13.8">
      <c r="C714" s="83"/>
      <c r="D714" s="21"/>
      <c r="F714" s="21"/>
      <c r="G714" s="21"/>
      <c r="H714" s="21"/>
    </row>
    <row r="715" spans="3:8" ht="13.8">
      <c r="C715" s="83"/>
      <c r="D715" s="21"/>
      <c r="F715" s="21"/>
      <c r="G715" s="21"/>
      <c r="H715" s="21"/>
    </row>
    <row r="716" spans="3:8" ht="13.8">
      <c r="C716" s="83"/>
      <c r="D716" s="21"/>
      <c r="F716" s="21"/>
      <c r="G716" s="21"/>
      <c r="H716" s="21"/>
    </row>
    <row r="717" spans="3:8" ht="13.8">
      <c r="C717" s="83"/>
      <c r="D717" s="21"/>
      <c r="F717" s="21"/>
      <c r="G717" s="21"/>
      <c r="H717" s="21"/>
    </row>
    <row r="718" spans="3:8" ht="13.8">
      <c r="C718" s="83"/>
      <c r="D718" s="21"/>
      <c r="F718" s="21"/>
      <c r="G718" s="21"/>
      <c r="H718" s="21"/>
    </row>
    <row r="719" spans="3:8" ht="13.8">
      <c r="C719" s="83"/>
      <c r="D719" s="21"/>
      <c r="F719" s="21"/>
      <c r="G719" s="21"/>
      <c r="H719" s="21"/>
    </row>
    <row r="720" spans="3:8" ht="13.8">
      <c r="C720" s="83"/>
      <c r="D720" s="21"/>
      <c r="F720" s="21"/>
      <c r="G720" s="21"/>
      <c r="H720" s="21"/>
    </row>
    <row r="721" spans="3:8" ht="13.8">
      <c r="C721" s="83"/>
      <c r="D721" s="21"/>
      <c r="F721" s="21"/>
      <c r="G721" s="21"/>
      <c r="H721" s="21"/>
    </row>
    <row r="722" spans="3:8" ht="13.8">
      <c r="C722" s="83"/>
      <c r="D722" s="21"/>
      <c r="F722" s="21"/>
      <c r="G722" s="21"/>
      <c r="H722" s="21"/>
    </row>
    <row r="723" spans="3:8" ht="13.8">
      <c r="C723" s="83"/>
      <c r="D723" s="21"/>
      <c r="F723" s="21"/>
      <c r="G723" s="21"/>
      <c r="H723" s="21"/>
    </row>
    <row r="724" spans="3:8" ht="13.8">
      <c r="C724" s="83"/>
      <c r="D724" s="21"/>
      <c r="F724" s="21"/>
      <c r="G724" s="21"/>
      <c r="H724" s="21"/>
    </row>
    <row r="725" spans="3:8" ht="13.8">
      <c r="C725" s="83"/>
      <c r="D725" s="21"/>
      <c r="F725" s="21"/>
      <c r="G725" s="21"/>
      <c r="H725" s="21"/>
    </row>
    <row r="726" spans="3:8" ht="13.8">
      <c r="C726" s="83"/>
      <c r="D726" s="21"/>
      <c r="F726" s="21"/>
      <c r="G726" s="21"/>
      <c r="H726" s="21"/>
    </row>
    <row r="727" spans="3:8" ht="13.8">
      <c r="C727" s="83"/>
      <c r="D727" s="21"/>
      <c r="F727" s="21"/>
      <c r="G727" s="21"/>
      <c r="H727" s="21"/>
    </row>
    <row r="728" spans="3:8" ht="13.8">
      <c r="C728" s="83"/>
      <c r="D728" s="21"/>
      <c r="F728" s="21"/>
      <c r="G728" s="21"/>
      <c r="H728" s="21"/>
    </row>
    <row r="729" spans="3:8" ht="13.8">
      <c r="C729" s="83"/>
      <c r="D729" s="21"/>
      <c r="F729" s="21"/>
      <c r="G729" s="21"/>
      <c r="H729" s="21"/>
    </row>
    <row r="730" spans="3:8" ht="13.8">
      <c r="C730" s="83"/>
      <c r="D730" s="21"/>
      <c r="F730" s="21"/>
      <c r="G730" s="21"/>
      <c r="H730" s="21"/>
    </row>
    <row r="731" spans="3:8" ht="13.8">
      <c r="C731" s="83"/>
      <c r="D731" s="21"/>
      <c r="F731" s="21"/>
      <c r="G731" s="21"/>
      <c r="H731" s="21"/>
    </row>
    <row r="732" spans="3:8" ht="13.8">
      <c r="C732" s="83"/>
      <c r="D732" s="21"/>
      <c r="F732" s="21"/>
      <c r="G732" s="21"/>
      <c r="H732" s="21"/>
    </row>
    <row r="733" spans="3:8" ht="13.8">
      <c r="C733" s="83"/>
      <c r="D733" s="21"/>
      <c r="F733" s="21"/>
      <c r="G733" s="21"/>
      <c r="H733" s="21"/>
    </row>
    <row r="734" spans="3:8" ht="13.8">
      <c r="C734" s="83"/>
      <c r="D734" s="21"/>
      <c r="F734" s="21"/>
      <c r="G734" s="21"/>
      <c r="H734" s="21"/>
    </row>
    <row r="735" spans="3:8" ht="13.8">
      <c r="C735" s="83"/>
      <c r="D735" s="21"/>
      <c r="F735" s="21"/>
      <c r="G735" s="21"/>
      <c r="H735" s="21"/>
    </row>
    <row r="736" spans="3:8" ht="13.8">
      <c r="C736" s="83"/>
      <c r="D736" s="21"/>
      <c r="F736" s="21"/>
      <c r="G736" s="21"/>
      <c r="H736" s="21"/>
    </row>
    <row r="737" spans="3:8" ht="13.8">
      <c r="C737" s="83"/>
      <c r="D737" s="21"/>
      <c r="F737" s="21"/>
      <c r="G737" s="21"/>
      <c r="H737" s="21"/>
    </row>
    <row r="738" spans="3:8" ht="13.8">
      <c r="C738" s="83"/>
      <c r="D738" s="21"/>
      <c r="F738" s="21"/>
      <c r="G738" s="21"/>
      <c r="H738" s="21"/>
    </row>
    <row r="739" spans="3:8" ht="13.8">
      <c r="C739" s="83"/>
      <c r="D739" s="21"/>
      <c r="F739" s="21"/>
      <c r="G739" s="21"/>
      <c r="H739" s="21"/>
    </row>
    <row r="740" spans="3:8" ht="13.8">
      <c r="C740" s="83"/>
      <c r="D740" s="21"/>
      <c r="F740" s="21"/>
      <c r="G740" s="21"/>
      <c r="H740" s="21"/>
    </row>
    <row r="741" spans="3:8" ht="13.8">
      <c r="C741" s="83"/>
      <c r="D741" s="21"/>
      <c r="F741" s="21"/>
      <c r="G741" s="21"/>
      <c r="H741" s="21"/>
    </row>
    <row r="742" spans="3:8" ht="13.8">
      <c r="C742" s="83"/>
      <c r="D742" s="21"/>
      <c r="F742" s="21"/>
      <c r="G742" s="21"/>
      <c r="H742" s="21"/>
    </row>
    <row r="743" spans="3:8" ht="13.8">
      <c r="C743" s="83"/>
      <c r="D743" s="21"/>
      <c r="F743" s="21"/>
      <c r="G743" s="21"/>
      <c r="H743" s="21"/>
    </row>
    <row r="744" spans="3:8" ht="13.8">
      <c r="C744" s="83"/>
      <c r="D744" s="21"/>
      <c r="F744" s="21"/>
      <c r="G744" s="21"/>
      <c r="H744" s="21"/>
    </row>
    <row r="745" spans="3:8" ht="13.8">
      <c r="C745" s="83"/>
      <c r="D745" s="21"/>
      <c r="F745" s="21"/>
      <c r="G745" s="21"/>
      <c r="H745" s="21"/>
    </row>
    <row r="746" spans="3:8" ht="13.8">
      <c r="C746" s="83"/>
      <c r="D746" s="21"/>
      <c r="F746" s="21"/>
      <c r="G746" s="21"/>
      <c r="H746" s="21"/>
    </row>
    <row r="747" spans="3:8" ht="13.8">
      <c r="C747" s="83"/>
      <c r="D747" s="21"/>
      <c r="F747" s="21"/>
      <c r="G747" s="21"/>
      <c r="H747" s="21"/>
    </row>
    <row r="748" spans="3:8" ht="13.8">
      <c r="C748" s="83"/>
      <c r="D748" s="21"/>
      <c r="F748" s="21"/>
      <c r="G748" s="21"/>
      <c r="H748" s="21"/>
    </row>
    <row r="749" spans="3:8" ht="13.8">
      <c r="C749" s="83"/>
      <c r="D749" s="21"/>
      <c r="F749" s="21"/>
      <c r="G749" s="21"/>
      <c r="H749" s="21"/>
    </row>
    <row r="750" spans="3:8" ht="13.8">
      <c r="C750" s="83"/>
      <c r="D750" s="21"/>
      <c r="F750" s="21"/>
      <c r="G750" s="21"/>
      <c r="H750" s="21"/>
    </row>
    <row r="751" spans="3:8" ht="13.8">
      <c r="C751" s="83"/>
      <c r="D751" s="21"/>
      <c r="F751" s="21"/>
      <c r="G751" s="21"/>
      <c r="H751" s="21"/>
    </row>
    <row r="752" spans="3:8" ht="13.8">
      <c r="C752" s="83"/>
      <c r="D752" s="21"/>
      <c r="F752" s="21"/>
      <c r="G752" s="21"/>
      <c r="H752" s="21"/>
    </row>
    <row r="753" spans="3:8" ht="13.8">
      <c r="C753" s="83"/>
      <c r="D753" s="21"/>
      <c r="F753" s="21"/>
      <c r="G753" s="21"/>
      <c r="H753" s="21"/>
    </row>
    <row r="754" spans="3:8" ht="13.8">
      <c r="C754" s="83"/>
      <c r="D754" s="21"/>
      <c r="F754" s="21"/>
      <c r="G754" s="21"/>
      <c r="H754" s="21"/>
    </row>
    <row r="755" spans="3:8" ht="13.8">
      <c r="C755" s="83"/>
      <c r="D755" s="21"/>
      <c r="F755" s="21"/>
      <c r="G755" s="21"/>
      <c r="H755" s="21"/>
    </row>
    <row r="756" spans="3:8" ht="13.8">
      <c r="C756" s="83"/>
      <c r="D756" s="21"/>
      <c r="F756" s="21"/>
      <c r="G756" s="21"/>
      <c r="H756" s="21"/>
    </row>
    <row r="757" spans="3:8" ht="13.8">
      <c r="C757" s="83"/>
      <c r="D757" s="21"/>
      <c r="F757" s="21"/>
      <c r="G757" s="21"/>
      <c r="H757" s="21"/>
    </row>
    <row r="758" spans="3:8" ht="13.8">
      <c r="C758" s="83"/>
      <c r="D758" s="21"/>
      <c r="F758" s="21"/>
      <c r="G758" s="21"/>
      <c r="H758" s="21"/>
    </row>
    <row r="759" spans="3:8" ht="13.8">
      <c r="C759" s="83"/>
      <c r="D759" s="21"/>
      <c r="F759" s="21"/>
      <c r="G759" s="21"/>
      <c r="H759" s="21"/>
    </row>
    <row r="760" spans="3:8" ht="13.8">
      <c r="C760" s="83"/>
      <c r="D760" s="21"/>
      <c r="F760" s="21"/>
      <c r="G760" s="21"/>
      <c r="H760" s="21"/>
    </row>
    <row r="761" spans="3:8" ht="13.8">
      <c r="C761" s="83"/>
      <c r="D761" s="21"/>
      <c r="F761" s="21"/>
      <c r="G761" s="21"/>
      <c r="H761" s="21"/>
    </row>
    <row r="762" spans="3:8" ht="13.8">
      <c r="C762" s="83"/>
      <c r="D762" s="21"/>
      <c r="F762" s="21"/>
      <c r="G762" s="21"/>
      <c r="H762" s="21"/>
    </row>
    <row r="763" spans="3:8" ht="13.8">
      <c r="C763" s="83"/>
      <c r="D763" s="21"/>
      <c r="F763" s="21"/>
      <c r="G763" s="21"/>
      <c r="H763" s="21"/>
    </row>
    <row r="764" spans="3:8" ht="13.8">
      <c r="C764" s="83"/>
      <c r="D764" s="21"/>
      <c r="F764" s="21"/>
      <c r="G764" s="21"/>
      <c r="H764" s="21"/>
    </row>
    <row r="765" spans="3:8" ht="13.8">
      <c r="C765" s="83"/>
      <c r="D765" s="21"/>
      <c r="F765" s="21"/>
      <c r="G765" s="21"/>
      <c r="H765" s="21"/>
    </row>
    <row r="766" spans="3:8" ht="13.8">
      <c r="C766" s="83"/>
      <c r="D766" s="21"/>
      <c r="F766" s="21"/>
      <c r="G766" s="21"/>
      <c r="H766" s="21"/>
    </row>
    <row r="767" spans="3:8" ht="13.8">
      <c r="C767" s="83"/>
      <c r="D767" s="21"/>
      <c r="F767" s="21"/>
      <c r="G767" s="21"/>
      <c r="H767" s="21"/>
    </row>
    <row r="768" spans="3:8" ht="13.8">
      <c r="C768" s="83"/>
      <c r="D768" s="21"/>
      <c r="F768" s="21"/>
      <c r="G768" s="21"/>
      <c r="H768" s="21"/>
    </row>
    <row r="769" spans="3:8" ht="13.8">
      <c r="C769" s="83"/>
      <c r="D769" s="21"/>
      <c r="F769" s="21"/>
      <c r="G769" s="21"/>
      <c r="H769" s="21"/>
    </row>
    <row r="770" spans="3:8" ht="13.8">
      <c r="C770" s="83"/>
      <c r="D770" s="21"/>
      <c r="F770" s="21"/>
      <c r="G770" s="21"/>
      <c r="H770" s="21"/>
    </row>
    <row r="771" spans="3:8" ht="13.8">
      <c r="C771" s="83"/>
      <c r="D771" s="21"/>
      <c r="F771" s="21"/>
      <c r="G771" s="21"/>
      <c r="H771" s="21"/>
    </row>
    <row r="772" spans="3:8" ht="13.8">
      <c r="C772" s="83"/>
      <c r="D772" s="21"/>
      <c r="F772" s="21"/>
      <c r="G772" s="21"/>
      <c r="H772" s="21"/>
    </row>
    <row r="773" spans="3:8" ht="13.8">
      <c r="C773" s="83"/>
      <c r="D773" s="21"/>
      <c r="F773" s="21"/>
      <c r="G773" s="21"/>
      <c r="H773" s="21"/>
    </row>
    <row r="774" spans="3:8" ht="13.8">
      <c r="C774" s="83"/>
      <c r="D774" s="21"/>
      <c r="F774" s="21"/>
      <c r="G774" s="21"/>
      <c r="H774" s="21"/>
    </row>
    <row r="775" spans="3:8" ht="13.8">
      <c r="C775" s="83"/>
      <c r="D775" s="21"/>
      <c r="F775" s="21"/>
      <c r="G775" s="21"/>
      <c r="H775" s="21"/>
    </row>
    <row r="776" spans="3:8" ht="13.8">
      <c r="C776" s="83"/>
      <c r="D776" s="21"/>
      <c r="F776" s="21"/>
      <c r="G776" s="21"/>
      <c r="H776" s="21"/>
    </row>
    <row r="777" spans="3:8" ht="13.8">
      <c r="C777" s="83"/>
      <c r="D777" s="21"/>
      <c r="F777" s="21"/>
      <c r="G777" s="21"/>
      <c r="H777" s="21"/>
    </row>
    <row r="778" spans="3:8" ht="13.8">
      <c r="C778" s="83"/>
      <c r="D778" s="21"/>
      <c r="F778" s="21"/>
      <c r="G778" s="21"/>
      <c r="H778" s="21"/>
    </row>
    <row r="779" spans="3:8" ht="13.8">
      <c r="C779" s="83"/>
      <c r="D779" s="21"/>
      <c r="F779" s="21"/>
      <c r="G779" s="21"/>
      <c r="H779" s="21"/>
    </row>
    <row r="780" spans="3:8" ht="13.8">
      <c r="C780" s="83"/>
      <c r="D780" s="21"/>
      <c r="F780" s="21"/>
      <c r="G780" s="21"/>
      <c r="H780" s="21"/>
    </row>
    <row r="781" spans="3:8" ht="13.8">
      <c r="C781" s="83"/>
      <c r="D781" s="21"/>
      <c r="F781" s="21"/>
      <c r="G781" s="21"/>
      <c r="H781" s="21"/>
    </row>
    <row r="782" spans="3:8" ht="13.8">
      <c r="C782" s="83"/>
      <c r="D782" s="21"/>
      <c r="F782" s="21"/>
      <c r="G782" s="21"/>
      <c r="H782" s="21"/>
    </row>
    <row r="783" spans="3:8" ht="13.8">
      <c r="C783" s="83"/>
      <c r="D783" s="21"/>
      <c r="F783" s="21"/>
      <c r="G783" s="21"/>
      <c r="H783" s="21"/>
    </row>
    <row r="784" spans="3:8" ht="13.8">
      <c r="C784" s="83"/>
      <c r="D784" s="21"/>
      <c r="F784" s="21"/>
      <c r="G784" s="21"/>
      <c r="H784" s="21"/>
    </row>
    <row r="785" spans="3:8" ht="13.8">
      <c r="C785" s="83"/>
      <c r="D785" s="21"/>
      <c r="F785" s="21"/>
      <c r="G785" s="21"/>
      <c r="H785" s="21"/>
    </row>
    <row r="786" spans="3:8" ht="13.8">
      <c r="C786" s="83"/>
      <c r="D786" s="21"/>
      <c r="F786" s="21"/>
      <c r="G786" s="21"/>
      <c r="H786" s="21"/>
    </row>
    <row r="787" spans="3:8" ht="13.8">
      <c r="C787" s="83"/>
      <c r="D787" s="21"/>
      <c r="F787" s="21"/>
      <c r="G787" s="21"/>
      <c r="H787" s="21"/>
    </row>
    <row r="788" spans="3:8" ht="13.8">
      <c r="C788" s="83"/>
      <c r="D788" s="21"/>
      <c r="F788" s="21"/>
      <c r="G788" s="21"/>
      <c r="H788" s="21"/>
    </row>
    <row r="789" spans="3:8" ht="13.8">
      <c r="C789" s="83"/>
      <c r="D789" s="21"/>
      <c r="F789" s="21"/>
      <c r="G789" s="21"/>
      <c r="H789" s="21"/>
    </row>
    <row r="790" spans="3:8" ht="13.8">
      <c r="C790" s="83"/>
      <c r="D790" s="21"/>
      <c r="F790" s="21"/>
      <c r="G790" s="21"/>
      <c r="H790" s="21"/>
    </row>
    <row r="791" spans="3:8" ht="13.8">
      <c r="C791" s="83"/>
      <c r="D791" s="21"/>
      <c r="F791" s="21"/>
      <c r="G791" s="21"/>
      <c r="H791" s="21"/>
    </row>
    <row r="792" spans="3:8" ht="13.8">
      <c r="C792" s="83"/>
      <c r="D792" s="21"/>
      <c r="F792" s="21"/>
      <c r="G792" s="21"/>
      <c r="H792" s="21"/>
    </row>
    <row r="793" spans="3:8" ht="13.8">
      <c r="C793" s="83"/>
      <c r="D793" s="21"/>
      <c r="F793" s="21"/>
      <c r="G793" s="21"/>
      <c r="H793" s="21"/>
    </row>
    <row r="794" spans="3:8" ht="13.8">
      <c r="C794" s="83"/>
      <c r="D794" s="21"/>
      <c r="F794" s="21"/>
      <c r="G794" s="21"/>
      <c r="H794" s="21"/>
    </row>
    <row r="795" spans="3:8" ht="13.8">
      <c r="C795" s="83"/>
      <c r="D795" s="21"/>
      <c r="F795" s="21"/>
      <c r="G795" s="21"/>
      <c r="H795" s="21"/>
    </row>
    <row r="796" spans="3:8" ht="13.8">
      <c r="C796" s="83"/>
      <c r="D796" s="21"/>
      <c r="F796" s="21"/>
      <c r="G796" s="21"/>
      <c r="H796" s="21"/>
    </row>
    <row r="797" spans="3:8" ht="13.8">
      <c r="C797" s="83"/>
      <c r="D797" s="21"/>
      <c r="F797" s="21"/>
      <c r="G797" s="21"/>
      <c r="H797" s="21"/>
    </row>
    <row r="798" spans="3:8" ht="13.8">
      <c r="C798" s="83"/>
      <c r="D798" s="21"/>
      <c r="F798" s="21"/>
      <c r="G798" s="21"/>
      <c r="H798" s="21"/>
    </row>
    <row r="799" spans="3:8" ht="13.8">
      <c r="C799" s="83"/>
      <c r="D799" s="21"/>
      <c r="F799" s="21"/>
      <c r="G799" s="21"/>
      <c r="H799" s="21"/>
    </row>
    <row r="800" spans="3:8" ht="13.8">
      <c r="C800" s="83"/>
      <c r="D800" s="21"/>
      <c r="F800" s="21"/>
      <c r="G800" s="21"/>
      <c r="H800" s="21"/>
    </row>
    <row r="801" spans="3:8" ht="13.8">
      <c r="C801" s="83"/>
      <c r="D801" s="21"/>
      <c r="F801" s="21"/>
      <c r="G801" s="21"/>
      <c r="H801" s="21"/>
    </row>
    <row r="802" spans="3:8" ht="13.8">
      <c r="C802" s="83"/>
      <c r="D802" s="21"/>
      <c r="F802" s="21"/>
      <c r="G802" s="21"/>
      <c r="H802" s="21"/>
    </row>
    <row r="803" spans="3:8" ht="13.8">
      <c r="C803" s="83"/>
      <c r="D803" s="21"/>
      <c r="F803" s="21"/>
      <c r="G803" s="21"/>
      <c r="H803" s="21"/>
    </row>
    <row r="804" spans="3:8" ht="13.8">
      <c r="C804" s="83"/>
      <c r="D804" s="21"/>
      <c r="F804" s="21"/>
      <c r="G804" s="21"/>
      <c r="H804" s="21"/>
    </row>
    <row r="805" spans="3:8" ht="13.8">
      <c r="C805" s="83"/>
      <c r="D805" s="21"/>
      <c r="F805" s="21"/>
      <c r="G805" s="21"/>
      <c r="H805" s="21"/>
    </row>
    <row r="806" spans="3:8" ht="13.8">
      <c r="C806" s="83"/>
      <c r="D806" s="21"/>
      <c r="F806" s="21"/>
      <c r="G806" s="21"/>
      <c r="H806" s="21"/>
    </row>
    <row r="807" spans="3:8" ht="13.8">
      <c r="C807" s="83"/>
      <c r="D807" s="21"/>
      <c r="F807" s="21"/>
      <c r="G807" s="21"/>
      <c r="H807" s="21"/>
    </row>
    <row r="808" spans="3:8" ht="13.8">
      <c r="C808" s="83"/>
      <c r="D808" s="21"/>
      <c r="F808" s="21"/>
      <c r="G808" s="21"/>
      <c r="H808" s="21"/>
    </row>
    <row r="809" spans="3:8" ht="13.8">
      <c r="C809" s="83"/>
      <c r="D809" s="21"/>
      <c r="F809" s="21"/>
      <c r="G809" s="21"/>
      <c r="H809" s="21"/>
    </row>
    <row r="810" spans="3:8" ht="13.8">
      <c r="C810" s="83"/>
      <c r="D810" s="21"/>
      <c r="F810" s="21"/>
      <c r="G810" s="21"/>
      <c r="H810" s="21"/>
    </row>
    <row r="811" spans="3:8" ht="13.8">
      <c r="C811" s="83"/>
      <c r="D811" s="21"/>
      <c r="F811" s="21"/>
      <c r="G811" s="21"/>
      <c r="H811" s="21"/>
    </row>
    <row r="812" spans="3:8" ht="13.8">
      <c r="C812" s="83"/>
      <c r="D812" s="21"/>
      <c r="F812" s="21"/>
      <c r="G812" s="21"/>
      <c r="H812" s="21"/>
    </row>
    <row r="813" spans="3:8" ht="13.8">
      <c r="C813" s="83"/>
      <c r="D813" s="21"/>
      <c r="F813" s="21"/>
      <c r="G813" s="21"/>
      <c r="H813" s="21"/>
    </row>
    <row r="814" spans="3:8" ht="13.8">
      <c r="C814" s="83"/>
      <c r="D814" s="21"/>
      <c r="F814" s="21"/>
      <c r="G814" s="21"/>
      <c r="H814" s="21"/>
    </row>
    <row r="815" spans="3:8" ht="13.8">
      <c r="C815" s="83"/>
      <c r="D815" s="21"/>
      <c r="F815" s="21"/>
      <c r="G815" s="21"/>
      <c r="H815" s="21"/>
    </row>
    <row r="816" spans="3:8" ht="13.8">
      <c r="C816" s="83"/>
      <c r="D816" s="21"/>
      <c r="F816" s="21"/>
      <c r="G816" s="21"/>
      <c r="H816" s="21"/>
    </row>
    <row r="817" spans="3:8" ht="13.8">
      <c r="C817" s="83"/>
      <c r="D817" s="21"/>
      <c r="F817" s="21"/>
      <c r="G817" s="21"/>
      <c r="H817" s="21"/>
    </row>
    <row r="818" spans="3:8" ht="13.8">
      <c r="C818" s="83"/>
      <c r="D818" s="21"/>
      <c r="F818" s="21"/>
      <c r="G818" s="21"/>
      <c r="H818" s="21"/>
    </row>
    <row r="819" spans="3:8" ht="13.8">
      <c r="C819" s="83"/>
      <c r="D819" s="21"/>
      <c r="F819" s="21"/>
      <c r="G819" s="21"/>
      <c r="H819" s="21"/>
    </row>
    <row r="820" spans="3:8" ht="13.8">
      <c r="C820" s="83"/>
      <c r="D820" s="21"/>
      <c r="F820" s="21"/>
      <c r="G820" s="21"/>
      <c r="H820" s="21"/>
    </row>
    <row r="821" spans="3:8" ht="13.8">
      <c r="C821" s="83"/>
      <c r="D821" s="21"/>
      <c r="F821" s="21"/>
      <c r="G821" s="21"/>
      <c r="H821" s="21"/>
    </row>
    <row r="822" spans="3:8" ht="13.8">
      <c r="C822" s="83"/>
      <c r="D822" s="21"/>
      <c r="F822" s="21"/>
      <c r="G822" s="21"/>
      <c r="H822" s="21"/>
    </row>
    <row r="823" spans="3:8" ht="13.8">
      <c r="C823" s="83"/>
      <c r="D823" s="21"/>
      <c r="F823" s="21"/>
      <c r="G823" s="21"/>
      <c r="H823" s="21"/>
    </row>
    <row r="824" spans="3:8" ht="13.8">
      <c r="C824" s="83"/>
      <c r="D824" s="21"/>
      <c r="F824" s="21"/>
      <c r="G824" s="21"/>
      <c r="H824" s="21"/>
    </row>
    <row r="825" spans="3:8" ht="13.8">
      <c r="C825" s="83"/>
      <c r="D825" s="21"/>
      <c r="F825" s="21"/>
      <c r="G825" s="21"/>
      <c r="H825" s="21"/>
    </row>
    <row r="826" spans="3:8" ht="13.8">
      <c r="C826" s="83"/>
      <c r="D826" s="21"/>
      <c r="F826" s="21"/>
      <c r="G826" s="21"/>
      <c r="H826" s="21"/>
    </row>
    <row r="827" spans="3:8" ht="13.8">
      <c r="C827" s="83"/>
      <c r="D827" s="21"/>
      <c r="F827" s="21"/>
      <c r="G827" s="21"/>
      <c r="H827" s="21"/>
    </row>
    <row r="828" spans="3:8" ht="13.8">
      <c r="C828" s="83"/>
      <c r="D828" s="21"/>
      <c r="F828" s="21"/>
      <c r="G828" s="21"/>
      <c r="H828" s="21"/>
    </row>
    <row r="829" spans="3:8" ht="13.8">
      <c r="C829" s="83"/>
      <c r="D829" s="21"/>
      <c r="F829" s="21"/>
      <c r="G829" s="21"/>
      <c r="H829" s="21"/>
    </row>
    <row r="830" spans="3:8" ht="13.8">
      <c r="C830" s="83"/>
      <c r="D830" s="21"/>
      <c r="F830" s="21"/>
      <c r="G830" s="21"/>
      <c r="H830" s="21"/>
    </row>
    <row r="831" spans="3:8" ht="13.8">
      <c r="C831" s="83"/>
      <c r="D831" s="21"/>
      <c r="F831" s="21"/>
      <c r="G831" s="21"/>
      <c r="H831" s="21"/>
    </row>
    <row r="832" spans="3:8" ht="13.8">
      <c r="C832" s="83"/>
      <c r="D832" s="21"/>
      <c r="F832" s="21"/>
      <c r="G832" s="21"/>
      <c r="H832" s="21"/>
    </row>
    <row r="833" spans="3:8" ht="13.8">
      <c r="C833" s="83"/>
      <c r="D833" s="21"/>
      <c r="F833" s="21"/>
      <c r="G833" s="21"/>
      <c r="H833" s="21"/>
    </row>
    <row r="834" spans="3:8" ht="13.8">
      <c r="C834" s="83"/>
      <c r="D834" s="21"/>
      <c r="F834" s="21"/>
      <c r="G834" s="21"/>
      <c r="H834" s="21"/>
    </row>
    <row r="835" spans="3:8" ht="13.8">
      <c r="C835" s="83"/>
      <c r="D835" s="21"/>
      <c r="F835" s="21"/>
      <c r="G835" s="21"/>
      <c r="H835" s="21"/>
    </row>
    <row r="836" spans="3:8" ht="13.8">
      <c r="C836" s="83"/>
      <c r="D836" s="21"/>
      <c r="F836" s="21"/>
      <c r="G836" s="21"/>
      <c r="H836" s="21"/>
    </row>
    <row r="837" spans="3:8" ht="13.8">
      <c r="C837" s="83"/>
      <c r="D837" s="21"/>
      <c r="F837" s="21"/>
      <c r="G837" s="21"/>
      <c r="H837" s="21"/>
    </row>
    <row r="838" spans="3:8" ht="13.8">
      <c r="C838" s="83"/>
      <c r="D838" s="21"/>
      <c r="F838" s="21"/>
      <c r="G838" s="21"/>
      <c r="H838" s="21"/>
    </row>
    <row r="839" spans="3:8" ht="13.8">
      <c r="C839" s="83"/>
      <c r="D839" s="21"/>
      <c r="F839" s="21"/>
      <c r="G839" s="21"/>
      <c r="H839" s="21"/>
    </row>
    <row r="840" spans="3:8" ht="13.8">
      <c r="C840" s="83"/>
      <c r="D840" s="21"/>
      <c r="F840" s="21"/>
      <c r="G840" s="21"/>
      <c r="H840" s="21"/>
    </row>
    <row r="841" spans="3:8" ht="13.8">
      <c r="C841" s="83"/>
      <c r="D841" s="21"/>
      <c r="F841" s="21"/>
      <c r="G841" s="21"/>
      <c r="H841" s="21"/>
    </row>
    <row r="842" spans="3:8" ht="13.8">
      <c r="C842" s="83"/>
      <c r="D842" s="21"/>
      <c r="F842" s="21"/>
      <c r="G842" s="21"/>
      <c r="H842" s="21"/>
    </row>
    <row r="843" spans="3:8" ht="13.8">
      <c r="C843" s="83"/>
      <c r="D843" s="21"/>
      <c r="F843" s="21"/>
      <c r="G843" s="21"/>
      <c r="H843" s="21"/>
    </row>
    <row r="844" spans="3:8" ht="13.8">
      <c r="C844" s="83"/>
      <c r="D844" s="21"/>
      <c r="F844" s="21"/>
      <c r="G844" s="21"/>
      <c r="H844" s="21"/>
    </row>
    <row r="845" spans="3:8" ht="13.8">
      <c r="C845" s="83"/>
      <c r="D845" s="21"/>
      <c r="F845" s="21"/>
      <c r="G845" s="21"/>
      <c r="H845" s="21"/>
    </row>
    <row r="846" spans="3:8" ht="13.8">
      <c r="C846" s="83"/>
      <c r="D846" s="21"/>
      <c r="F846" s="21"/>
      <c r="G846" s="21"/>
      <c r="H846" s="21"/>
    </row>
    <row r="847" spans="3:8" ht="13.8">
      <c r="C847" s="83"/>
      <c r="D847" s="21"/>
      <c r="F847" s="21"/>
      <c r="G847" s="21"/>
      <c r="H847" s="21"/>
    </row>
    <row r="848" spans="3:8" ht="13.8">
      <c r="C848" s="83"/>
      <c r="D848" s="21"/>
      <c r="F848" s="21"/>
      <c r="G848" s="21"/>
      <c r="H848" s="21"/>
    </row>
    <row r="849" spans="3:8" ht="13.8">
      <c r="C849" s="83"/>
      <c r="D849" s="21"/>
      <c r="F849" s="21"/>
      <c r="G849" s="21"/>
      <c r="H849" s="21"/>
    </row>
    <row r="850" spans="3:8" ht="13.8">
      <c r="C850" s="83"/>
      <c r="D850" s="21"/>
      <c r="F850" s="21"/>
      <c r="G850" s="21"/>
      <c r="H850" s="21"/>
    </row>
    <row r="851" spans="3:8" ht="13.8">
      <c r="C851" s="83"/>
      <c r="D851" s="21"/>
      <c r="F851" s="21"/>
      <c r="G851" s="21"/>
      <c r="H851" s="21"/>
    </row>
    <row r="852" spans="3:8" ht="13.8">
      <c r="C852" s="83"/>
      <c r="D852" s="21"/>
      <c r="F852" s="21"/>
      <c r="G852" s="21"/>
      <c r="H852" s="21"/>
    </row>
    <row r="853" spans="3:8" ht="13.8">
      <c r="C853" s="83"/>
      <c r="D853" s="21"/>
      <c r="F853" s="21"/>
      <c r="G853" s="21"/>
      <c r="H853" s="21"/>
    </row>
    <row r="854" spans="3:8" ht="13.8">
      <c r="C854" s="83"/>
      <c r="D854" s="21"/>
      <c r="F854" s="21"/>
      <c r="G854" s="21"/>
      <c r="H854" s="21"/>
    </row>
    <row r="855" spans="3:8" ht="13.8">
      <c r="C855" s="83"/>
      <c r="D855" s="21"/>
      <c r="F855" s="21"/>
      <c r="G855" s="21"/>
      <c r="H855" s="21"/>
    </row>
    <row r="856" spans="3:8" ht="13.8">
      <c r="C856" s="83"/>
      <c r="D856" s="21"/>
      <c r="F856" s="21"/>
      <c r="G856" s="21"/>
      <c r="H856" s="21"/>
    </row>
    <row r="857" spans="3:8" ht="13.8">
      <c r="C857" s="83"/>
      <c r="D857" s="21"/>
      <c r="F857" s="21"/>
      <c r="G857" s="21"/>
      <c r="H857" s="21"/>
    </row>
    <row r="858" spans="3:8" ht="13.8">
      <c r="C858" s="83"/>
      <c r="D858" s="21"/>
      <c r="F858" s="21"/>
      <c r="G858" s="21"/>
      <c r="H858" s="21"/>
    </row>
    <row r="859" spans="3:8" ht="13.8">
      <c r="C859" s="83"/>
      <c r="D859" s="21"/>
      <c r="F859" s="21"/>
      <c r="G859" s="21"/>
      <c r="H859" s="21"/>
    </row>
    <row r="860" spans="3:8" ht="13.8">
      <c r="C860" s="83"/>
      <c r="D860" s="21"/>
      <c r="F860" s="21"/>
      <c r="G860" s="21"/>
      <c r="H860" s="21"/>
    </row>
    <row r="861" spans="3:8" ht="13.8">
      <c r="C861" s="83"/>
      <c r="D861" s="21"/>
      <c r="F861" s="21"/>
      <c r="G861" s="21"/>
      <c r="H861" s="21"/>
    </row>
    <row r="862" spans="3:8" ht="13.8">
      <c r="C862" s="83"/>
      <c r="D862" s="21"/>
      <c r="F862" s="21"/>
      <c r="G862" s="21"/>
      <c r="H862" s="21"/>
    </row>
    <row r="863" spans="3:8" ht="13.8">
      <c r="C863" s="83"/>
      <c r="D863" s="21"/>
      <c r="F863" s="21"/>
      <c r="G863" s="21"/>
      <c r="H863" s="21"/>
    </row>
    <row r="864" spans="3:8" ht="13.8">
      <c r="C864" s="83"/>
      <c r="D864" s="21"/>
      <c r="F864" s="21"/>
      <c r="G864" s="21"/>
      <c r="H864" s="21"/>
    </row>
    <row r="865" spans="3:8" ht="13.8">
      <c r="C865" s="83"/>
      <c r="D865" s="21"/>
      <c r="F865" s="21"/>
      <c r="G865" s="21"/>
      <c r="H865" s="21"/>
    </row>
    <row r="866" spans="3:8" ht="13.8">
      <c r="C866" s="83"/>
      <c r="D866" s="21"/>
      <c r="F866" s="21"/>
      <c r="G866" s="21"/>
      <c r="H866" s="21"/>
    </row>
    <row r="867" spans="3:8" ht="13.8">
      <c r="C867" s="83"/>
      <c r="D867" s="21"/>
      <c r="F867" s="21"/>
      <c r="G867" s="21"/>
      <c r="H867" s="21"/>
    </row>
    <row r="868" spans="3:8" ht="13.8">
      <c r="C868" s="83"/>
      <c r="D868" s="21"/>
      <c r="F868" s="21"/>
      <c r="G868" s="21"/>
      <c r="H868" s="21"/>
    </row>
    <row r="869" spans="3:8" ht="13.8">
      <c r="C869" s="83"/>
      <c r="D869" s="21"/>
      <c r="F869" s="21"/>
      <c r="G869" s="21"/>
      <c r="H869" s="21"/>
    </row>
    <row r="870" spans="3:8" ht="13.8">
      <c r="C870" s="83"/>
      <c r="D870" s="21"/>
      <c r="F870" s="21"/>
      <c r="G870" s="21"/>
      <c r="H870" s="21"/>
    </row>
    <row r="871" spans="3:8" ht="13.8">
      <c r="C871" s="83"/>
      <c r="D871" s="21"/>
      <c r="F871" s="21"/>
      <c r="G871" s="21"/>
      <c r="H871" s="21"/>
    </row>
    <row r="872" spans="3:8" ht="13.8">
      <c r="C872" s="83"/>
      <c r="D872" s="21"/>
      <c r="F872" s="21"/>
      <c r="G872" s="21"/>
      <c r="H872" s="21"/>
    </row>
    <row r="873" spans="3:8" ht="13.8">
      <c r="C873" s="83"/>
      <c r="D873" s="21"/>
      <c r="F873" s="21"/>
      <c r="G873" s="21"/>
      <c r="H873" s="21"/>
    </row>
    <row r="874" spans="3:8" ht="13.8">
      <c r="C874" s="83"/>
      <c r="D874" s="21"/>
      <c r="F874" s="21"/>
      <c r="G874" s="21"/>
      <c r="H874" s="21"/>
    </row>
    <row r="875" spans="3:8" ht="13.8">
      <c r="C875" s="83"/>
      <c r="D875" s="21"/>
      <c r="F875" s="21"/>
      <c r="G875" s="21"/>
      <c r="H875" s="21"/>
    </row>
    <row r="876" spans="3:8" ht="13.8">
      <c r="C876" s="83"/>
      <c r="D876" s="21"/>
      <c r="F876" s="21"/>
      <c r="G876" s="21"/>
      <c r="H876" s="21"/>
    </row>
    <row r="877" spans="3:8" ht="13.8">
      <c r="C877" s="83"/>
      <c r="D877" s="21"/>
      <c r="F877" s="21"/>
      <c r="G877" s="21"/>
      <c r="H877" s="21"/>
    </row>
    <row r="878" spans="3:8" ht="13.8">
      <c r="C878" s="83"/>
      <c r="D878" s="21"/>
      <c r="F878" s="21"/>
      <c r="G878" s="21"/>
      <c r="H878" s="21"/>
    </row>
    <row r="879" spans="3:8" ht="13.8">
      <c r="C879" s="83"/>
      <c r="D879" s="21"/>
      <c r="F879" s="21"/>
      <c r="G879" s="21"/>
      <c r="H879" s="21"/>
    </row>
    <row r="880" spans="3:8" ht="13.8">
      <c r="C880" s="83"/>
      <c r="D880" s="21"/>
      <c r="F880" s="21"/>
      <c r="G880" s="21"/>
      <c r="H880" s="21"/>
    </row>
    <row r="881" spans="3:8" ht="13.8">
      <c r="C881" s="83"/>
      <c r="D881" s="21"/>
      <c r="F881" s="21"/>
      <c r="G881" s="21"/>
      <c r="H881" s="21"/>
    </row>
    <row r="882" spans="3:8" ht="13.8">
      <c r="C882" s="83"/>
      <c r="D882" s="21"/>
      <c r="F882" s="21"/>
      <c r="G882" s="21"/>
      <c r="H882" s="21"/>
    </row>
    <row r="883" spans="3:8" ht="13.8">
      <c r="C883" s="83"/>
      <c r="D883" s="21"/>
      <c r="F883" s="21"/>
      <c r="G883" s="21"/>
      <c r="H883" s="21"/>
    </row>
    <row r="884" spans="3:8" ht="13.8">
      <c r="C884" s="83"/>
      <c r="D884" s="21"/>
      <c r="F884" s="21"/>
      <c r="G884" s="21"/>
      <c r="H884" s="21"/>
    </row>
    <row r="885" spans="3:8" ht="13.8">
      <c r="C885" s="83"/>
      <c r="D885" s="21"/>
      <c r="F885" s="21"/>
      <c r="G885" s="21"/>
      <c r="H885" s="21"/>
    </row>
    <row r="886" spans="3:8" ht="13.8">
      <c r="C886" s="83"/>
      <c r="D886" s="21"/>
      <c r="F886" s="21"/>
      <c r="G886" s="21"/>
      <c r="H886" s="21"/>
    </row>
    <row r="887" spans="3:8" ht="13.8">
      <c r="C887" s="83"/>
      <c r="D887" s="21"/>
      <c r="F887" s="21"/>
      <c r="G887" s="21"/>
      <c r="H887" s="21"/>
    </row>
    <row r="888" spans="3:8" ht="13.8">
      <c r="C888" s="83"/>
      <c r="D888" s="21"/>
      <c r="F888" s="21"/>
      <c r="G888" s="21"/>
      <c r="H888" s="21"/>
    </row>
    <row r="889" spans="3:8" ht="13.8">
      <c r="C889" s="83"/>
      <c r="D889" s="21"/>
      <c r="F889" s="21"/>
      <c r="G889" s="21"/>
      <c r="H889" s="21"/>
    </row>
    <row r="890" spans="3:8" ht="13.8">
      <c r="C890" s="83"/>
      <c r="D890" s="21"/>
      <c r="F890" s="21"/>
      <c r="G890" s="21"/>
      <c r="H890" s="21"/>
    </row>
    <row r="891" spans="3:8" ht="13.8">
      <c r="C891" s="83"/>
      <c r="D891" s="21"/>
      <c r="F891" s="21"/>
      <c r="G891" s="21"/>
      <c r="H891" s="21"/>
    </row>
    <row r="892" spans="3:8" ht="13.8">
      <c r="C892" s="83"/>
      <c r="D892" s="21"/>
      <c r="F892" s="21"/>
      <c r="G892" s="21"/>
      <c r="H892" s="21"/>
    </row>
    <row r="893" spans="3:8" ht="13.8">
      <c r="C893" s="83"/>
      <c r="D893" s="21"/>
      <c r="F893" s="21"/>
      <c r="G893" s="21"/>
      <c r="H893" s="21"/>
    </row>
    <row r="894" spans="3:8" ht="13.8">
      <c r="C894" s="83"/>
      <c r="D894" s="21"/>
      <c r="F894" s="21"/>
      <c r="G894" s="21"/>
      <c r="H894" s="21"/>
    </row>
    <row r="895" spans="3:8" ht="13.8">
      <c r="C895" s="83"/>
      <c r="D895" s="21"/>
      <c r="F895" s="21"/>
      <c r="G895" s="21"/>
      <c r="H895" s="21"/>
    </row>
    <row r="896" spans="3:8" ht="13.8">
      <c r="C896" s="83"/>
      <c r="D896" s="21"/>
      <c r="F896" s="21"/>
      <c r="G896" s="21"/>
      <c r="H896" s="21"/>
    </row>
    <row r="897" spans="3:8" ht="13.8">
      <c r="C897" s="83"/>
      <c r="D897" s="21"/>
      <c r="F897" s="21"/>
      <c r="G897" s="21"/>
      <c r="H897" s="21"/>
    </row>
    <row r="898" spans="3:8" ht="13.8">
      <c r="C898" s="83"/>
      <c r="D898" s="21"/>
      <c r="F898" s="21"/>
      <c r="G898" s="21"/>
      <c r="H898" s="21"/>
    </row>
    <row r="899" spans="3:8" ht="13.8">
      <c r="C899" s="83"/>
      <c r="D899" s="21"/>
      <c r="F899" s="21"/>
      <c r="G899" s="21"/>
      <c r="H899" s="21"/>
    </row>
    <row r="900" spans="3:8" ht="13.8">
      <c r="C900" s="83"/>
      <c r="D900" s="21"/>
      <c r="F900" s="21"/>
      <c r="G900" s="21"/>
      <c r="H900" s="21"/>
    </row>
    <row r="901" spans="3:8" ht="13.8">
      <c r="C901" s="83"/>
      <c r="D901" s="21"/>
      <c r="F901" s="21"/>
      <c r="G901" s="21"/>
      <c r="H901" s="21"/>
    </row>
    <row r="902" spans="3:8" ht="13.8">
      <c r="C902" s="83"/>
      <c r="D902" s="21"/>
      <c r="F902" s="21"/>
      <c r="G902" s="21"/>
      <c r="H902" s="21"/>
    </row>
    <row r="903" spans="3:8" ht="13.8">
      <c r="C903" s="83"/>
      <c r="D903" s="21"/>
      <c r="F903" s="21"/>
      <c r="G903" s="21"/>
      <c r="H903" s="21"/>
    </row>
    <row r="904" spans="3:8" ht="13.8">
      <c r="C904" s="83"/>
      <c r="D904" s="21"/>
      <c r="F904" s="21"/>
      <c r="G904" s="21"/>
      <c r="H904" s="21"/>
    </row>
    <row r="905" spans="3:8" ht="13.8">
      <c r="C905" s="83"/>
      <c r="D905" s="21"/>
      <c r="F905" s="21"/>
      <c r="G905" s="21"/>
      <c r="H905" s="21"/>
    </row>
    <row r="906" spans="3:8" ht="13.8">
      <c r="C906" s="83"/>
      <c r="D906" s="21"/>
      <c r="F906" s="21"/>
      <c r="G906" s="21"/>
      <c r="H906" s="21"/>
    </row>
    <row r="907" spans="3:8" ht="13.8">
      <c r="C907" s="83"/>
      <c r="D907" s="21"/>
      <c r="F907" s="21"/>
      <c r="G907" s="21"/>
      <c r="H907" s="21"/>
    </row>
    <row r="908" spans="3:8" ht="13.8">
      <c r="C908" s="83"/>
      <c r="D908" s="21"/>
      <c r="F908" s="21"/>
      <c r="G908" s="21"/>
      <c r="H908" s="21"/>
    </row>
    <row r="909" spans="3:8" ht="13.8">
      <c r="C909" s="83"/>
      <c r="D909" s="21"/>
      <c r="F909" s="21"/>
      <c r="G909" s="21"/>
      <c r="H909" s="21"/>
    </row>
    <row r="910" spans="3:8" ht="13.8">
      <c r="C910" s="83"/>
      <c r="D910" s="21"/>
      <c r="F910" s="21"/>
      <c r="G910" s="21"/>
      <c r="H910" s="21"/>
    </row>
    <row r="911" spans="3:8" ht="13.8">
      <c r="C911" s="83"/>
      <c r="D911" s="21"/>
      <c r="F911" s="21"/>
      <c r="G911" s="21"/>
      <c r="H911" s="21"/>
    </row>
    <row r="912" spans="3:8" ht="13.8">
      <c r="C912" s="83"/>
      <c r="D912" s="21"/>
      <c r="F912" s="21"/>
      <c r="G912" s="21"/>
      <c r="H912" s="21"/>
    </row>
    <row r="913" spans="3:8" ht="13.8">
      <c r="C913" s="83"/>
      <c r="D913" s="21"/>
      <c r="F913" s="21"/>
      <c r="G913" s="21"/>
      <c r="H913" s="21"/>
    </row>
    <row r="914" spans="3:8" ht="13.8">
      <c r="C914" s="83"/>
      <c r="D914" s="21"/>
      <c r="F914" s="21"/>
      <c r="G914" s="21"/>
      <c r="H914" s="21"/>
    </row>
    <row r="915" spans="3:8" ht="13.8">
      <c r="C915" s="83"/>
      <c r="D915" s="21"/>
      <c r="F915" s="21"/>
      <c r="G915" s="21"/>
      <c r="H915" s="21"/>
    </row>
    <row r="916" spans="3:8" ht="13.8">
      <c r="C916" s="83"/>
      <c r="D916" s="21"/>
      <c r="F916" s="21"/>
      <c r="G916" s="21"/>
      <c r="H916" s="21"/>
    </row>
    <row r="917" spans="3:8" ht="13.8">
      <c r="C917" s="83"/>
      <c r="D917" s="21"/>
      <c r="F917" s="21"/>
      <c r="G917" s="21"/>
      <c r="H917" s="21"/>
    </row>
    <row r="918" spans="3:8" ht="13.8">
      <c r="C918" s="83"/>
      <c r="D918" s="21"/>
      <c r="F918" s="21"/>
      <c r="G918" s="21"/>
      <c r="H918" s="21"/>
    </row>
    <row r="919" spans="3:8" ht="13.8">
      <c r="C919" s="83"/>
      <c r="D919" s="21"/>
      <c r="F919" s="21"/>
      <c r="G919" s="21"/>
      <c r="H919" s="21"/>
    </row>
    <row r="920" spans="3:8" ht="13.8">
      <c r="C920" s="83"/>
      <c r="D920" s="21"/>
      <c r="F920" s="21"/>
      <c r="G920" s="21"/>
      <c r="H920" s="21"/>
    </row>
    <row r="921" spans="3:8" ht="13.8">
      <c r="C921" s="83"/>
      <c r="D921" s="21"/>
      <c r="F921" s="21"/>
      <c r="G921" s="21"/>
      <c r="H921" s="21"/>
    </row>
    <row r="922" spans="3:8" ht="13.8">
      <c r="C922" s="83"/>
      <c r="D922" s="21"/>
      <c r="F922" s="21"/>
      <c r="G922" s="21"/>
      <c r="H922" s="21"/>
    </row>
    <row r="923" spans="3:8" ht="13.8">
      <c r="C923" s="83"/>
      <c r="D923" s="21"/>
      <c r="F923" s="21"/>
      <c r="G923" s="21"/>
      <c r="H923" s="21"/>
    </row>
    <row r="924" spans="3:8" ht="13.8">
      <c r="C924" s="83"/>
      <c r="D924" s="21"/>
      <c r="F924" s="21"/>
      <c r="G924" s="21"/>
      <c r="H924" s="21"/>
    </row>
    <row r="925" spans="3:8" ht="13.8">
      <c r="C925" s="83"/>
      <c r="D925" s="21"/>
      <c r="F925" s="21"/>
      <c r="G925" s="21"/>
      <c r="H925" s="21"/>
    </row>
    <row r="926" spans="3:8" ht="13.8">
      <c r="C926" s="83"/>
      <c r="D926" s="21"/>
      <c r="F926" s="21"/>
      <c r="G926" s="21"/>
      <c r="H926" s="21"/>
    </row>
    <row r="927" spans="3:8" ht="13.8">
      <c r="C927" s="83"/>
      <c r="D927" s="21"/>
      <c r="F927" s="21"/>
      <c r="G927" s="21"/>
      <c r="H927" s="21"/>
    </row>
    <row r="928" spans="3:8" ht="13.8">
      <c r="C928" s="83"/>
      <c r="D928" s="21"/>
      <c r="F928" s="21"/>
      <c r="G928" s="21"/>
      <c r="H928" s="21"/>
    </row>
    <row r="929" spans="3:8" ht="13.8">
      <c r="C929" s="83"/>
      <c r="D929" s="21"/>
      <c r="F929" s="21"/>
      <c r="G929" s="21"/>
      <c r="H929" s="21"/>
    </row>
    <row r="930" spans="3:8" ht="13.8">
      <c r="C930" s="83"/>
      <c r="D930" s="21"/>
      <c r="F930" s="21"/>
      <c r="G930" s="21"/>
      <c r="H930" s="21"/>
    </row>
    <row r="931" spans="3:8" ht="13.8">
      <c r="C931" s="83"/>
      <c r="D931" s="21"/>
      <c r="F931" s="21"/>
      <c r="G931" s="21"/>
      <c r="H931" s="21"/>
    </row>
    <row r="932" spans="3:8" ht="13.8">
      <c r="C932" s="83"/>
      <c r="D932" s="21"/>
      <c r="F932" s="21"/>
      <c r="G932" s="21"/>
      <c r="H932" s="21"/>
    </row>
    <row r="933" spans="3:8" ht="13.8">
      <c r="C933" s="83"/>
      <c r="D933" s="21"/>
      <c r="F933" s="21"/>
      <c r="G933" s="21"/>
      <c r="H933" s="21"/>
    </row>
    <row r="934" spans="3:8" ht="13.8">
      <c r="C934" s="83"/>
      <c r="D934" s="21"/>
      <c r="F934" s="21"/>
      <c r="G934" s="21"/>
      <c r="H934" s="21"/>
    </row>
    <row r="935" spans="3:8" ht="13.8">
      <c r="C935" s="83"/>
      <c r="D935" s="21"/>
      <c r="F935" s="21"/>
      <c r="G935" s="21"/>
      <c r="H935" s="21"/>
    </row>
    <row r="936" spans="3:8" ht="13.8">
      <c r="C936" s="83"/>
      <c r="D936" s="21"/>
      <c r="F936" s="21"/>
      <c r="G936" s="21"/>
      <c r="H936" s="21"/>
    </row>
    <row r="937" spans="3:8" ht="13.8">
      <c r="C937" s="83"/>
      <c r="D937" s="21"/>
      <c r="F937" s="21"/>
      <c r="G937" s="21"/>
      <c r="H937" s="21"/>
    </row>
    <row r="938" spans="3:8" ht="13.8">
      <c r="C938" s="83"/>
      <c r="D938" s="21"/>
      <c r="F938" s="21"/>
      <c r="G938" s="21"/>
      <c r="H938" s="21"/>
    </row>
    <row r="939" spans="3:8" ht="13.8">
      <c r="C939" s="83"/>
      <c r="D939" s="21"/>
      <c r="F939" s="21"/>
      <c r="G939" s="21"/>
      <c r="H939" s="21"/>
    </row>
    <row r="940" spans="3:8" ht="13.8">
      <c r="C940" s="83"/>
      <c r="D940" s="21"/>
      <c r="F940" s="21"/>
      <c r="G940" s="21"/>
      <c r="H940" s="21"/>
    </row>
    <row r="941" spans="3:8" ht="13.8">
      <c r="C941" s="83"/>
      <c r="D941" s="21"/>
      <c r="F941" s="21"/>
      <c r="G941" s="21"/>
      <c r="H941" s="21"/>
    </row>
    <row r="942" spans="3:8" ht="13.8">
      <c r="C942" s="83"/>
      <c r="D942" s="21"/>
      <c r="F942" s="21"/>
      <c r="G942" s="21"/>
      <c r="H942" s="21"/>
    </row>
    <row r="943" spans="3:8" ht="13.8">
      <c r="C943" s="83"/>
      <c r="D943" s="21"/>
      <c r="F943" s="21"/>
      <c r="G943" s="21"/>
      <c r="H943" s="21"/>
    </row>
    <row r="944" spans="3:8" ht="13.8">
      <c r="C944" s="83"/>
      <c r="D944" s="21"/>
      <c r="F944" s="21"/>
      <c r="G944" s="21"/>
      <c r="H944" s="21"/>
    </row>
    <row r="945" spans="3:8" ht="13.8">
      <c r="C945" s="83"/>
      <c r="D945" s="21"/>
      <c r="F945" s="21"/>
      <c r="G945" s="21"/>
      <c r="H945" s="21"/>
    </row>
    <row r="946" spans="3:8" ht="13.8">
      <c r="C946" s="83"/>
      <c r="D946" s="21"/>
      <c r="F946" s="21"/>
      <c r="G946" s="21"/>
      <c r="H946" s="21"/>
    </row>
    <row r="947" spans="3:8" ht="13.8">
      <c r="C947" s="83"/>
      <c r="D947" s="21"/>
      <c r="F947" s="21"/>
      <c r="G947" s="21"/>
      <c r="H947" s="21"/>
    </row>
    <row r="948" spans="3:8" ht="13.8">
      <c r="C948" s="83"/>
      <c r="D948" s="21"/>
      <c r="F948" s="21"/>
      <c r="G948" s="21"/>
      <c r="H948" s="21"/>
    </row>
    <row r="949" spans="3:8" ht="13.8">
      <c r="C949" s="83"/>
      <c r="D949" s="21"/>
      <c r="F949" s="21"/>
      <c r="G949" s="21"/>
      <c r="H949" s="21"/>
    </row>
    <row r="950" spans="3:8" ht="13.8">
      <c r="C950" s="83"/>
      <c r="D950" s="21"/>
      <c r="F950" s="21"/>
      <c r="G950" s="21"/>
      <c r="H950" s="21"/>
    </row>
    <row r="951" spans="3:8" ht="13.8">
      <c r="C951" s="83"/>
      <c r="D951" s="21"/>
      <c r="F951" s="21"/>
      <c r="G951" s="21"/>
      <c r="H951" s="21"/>
    </row>
    <row r="952" spans="3:8" ht="13.8">
      <c r="C952" s="83"/>
      <c r="D952" s="21"/>
      <c r="F952" s="21"/>
      <c r="G952" s="21"/>
      <c r="H952" s="21"/>
    </row>
    <row r="953" spans="3:8" ht="13.8">
      <c r="C953" s="83"/>
      <c r="D953" s="21"/>
      <c r="F953" s="21"/>
      <c r="G953" s="21"/>
      <c r="H953" s="21"/>
    </row>
    <row r="954" spans="3:8" ht="13.8">
      <c r="C954" s="83"/>
      <c r="D954" s="21"/>
      <c r="F954" s="21"/>
      <c r="G954" s="21"/>
      <c r="H954" s="21"/>
    </row>
    <row r="955" spans="3:8" ht="13.8">
      <c r="C955" s="83"/>
      <c r="D955" s="21"/>
      <c r="F955" s="21"/>
      <c r="G955" s="21"/>
      <c r="H955" s="21"/>
    </row>
    <row r="956" spans="3:8" ht="13.8">
      <c r="C956" s="83"/>
      <c r="D956" s="21"/>
      <c r="F956" s="21"/>
      <c r="G956" s="21"/>
      <c r="H956" s="21"/>
    </row>
    <row r="957" spans="3:8" ht="13.8">
      <c r="C957" s="83"/>
      <c r="D957" s="21"/>
      <c r="F957" s="21"/>
      <c r="G957" s="21"/>
      <c r="H957" s="21"/>
    </row>
    <row r="958" spans="3:8" ht="13.8">
      <c r="C958" s="83"/>
      <c r="D958" s="21"/>
      <c r="F958" s="21"/>
      <c r="G958" s="21"/>
      <c r="H958" s="21"/>
    </row>
    <row r="959" spans="3:8" ht="13.8">
      <c r="C959" s="83"/>
      <c r="D959" s="21"/>
      <c r="F959" s="21"/>
      <c r="G959" s="21"/>
      <c r="H959" s="21"/>
    </row>
    <row r="960" spans="3:8" ht="13.8">
      <c r="C960" s="83"/>
      <c r="D960" s="21"/>
      <c r="F960" s="21"/>
      <c r="G960" s="21"/>
      <c r="H960" s="21"/>
    </row>
    <row r="961" spans="3:8" ht="13.8">
      <c r="C961" s="83"/>
      <c r="D961" s="21"/>
      <c r="F961" s="21"/>
      <c r="G961" s="21"/>
      <c r="H961" s="21"/>
    </row>
    <row r="962" spans="3:8" ht="13.8">
      <c r="C962" s="83"/>
      <c r="D962" s="21"/>
      <c r="F962" s="21"/>
      <c r="G962" s="21"/>
      <c r="H962" s="21"/>
    </row>
    <row r="963" spans="3:8" ht="13.8">
      <c r="C963" s="83"/>
      <c r="D963" s="21"/>
      <c r="F963" s="21"/>
      <c r="G963" s="21"/>
      <c r="H963" s="21"/>
    </row>
    <row r="964" spans="3:8" ht="13.8">
      <c r="C964" s="83"/>
      <c r="D964" s="21"/>
      <c r="F964" s="21"/>
      <c r="G964" s="21"/>
      <c r="H964" s="21"/>
    </row>
    <row r="965" spans="3:8" ht="13.8">
      <c r="C965" s="83"/>
      <c r="D965" s="21"/>
      <c r="F965" s="21"/>
      <c r="G965" s="21"/>
      <c r="H965" s="21"/>
    </row>
    <row r="966" spans="3:8" ht="13.8">
      <c r="C966" s="83"/>
      <c r="D966" s="21"/>
      <c r="F966" s="21"/>
      <c r="G966" s="21"/>
      <c r="H966" s="21"/>
    </row>
    <row r="967" spans="3:8" ht="13.8">
      <c r="C967" s="83"/>
      <c r="D967" s="21"/>
      <c r="F967" s="21"/>
      <c r="G967" s="21"/>
      <c r="H967" s="21"/>
    </row>
    <row r="968" spans="3:8" ht="13.8">
      <c r="C968" s="83"/>
      <c r="D968" s="21"/>
      <c r="F968" s="21"/>
      <c r="G968" s="21"/>
      <c r="H968" s="21"/>
    </row>
    <row r="969" spans="3:8" ht="13.8">
      <c r="C969" s="83"/>
      <c r="D969" s="21"/>
      <c r="F969" s="21"/>
      <c r="G969" s="21"/>
      <c r="H969" s="21"/>
    </row>
    <row r="970" spans="3:8" ht="13.8">
      <c r="C970" s="83"/>
      <c r="D970" s="21"/>
      <c r="F970" s="21"/>
      <c r="G970" s="21"/>
      <c r="H970" s="21"/>
    </row>
    <row r="971" spans="3:8" ht="13.8">
      <c r="C971" s="83"/>
      <c r="D971" s="21"/>
      <c r="F971" s="21"/>
      <c r="G971" s="21"/>
      <c r="H971" s="21"/>
    </row>
    <row r="972" spans="3:8" ht="13.8">
      <c r="C972" s="83"/>
      <c r="D972" s="21"/>
      <c r="F972" s="21"/>
      <c r="G972" s="21"/>
      <c r="H972" s="21"/>
    </row>
    <row r="973" spans="3:8" ht="13.8">
      <c r="C973" s="83"/>
      <c r="D973" s="21"/>
      <c r="F973" s="21"/>
      <c r="G973" s="21"/>
      <c r="H973" s="21"/>
    </row>
    <row r="974" spans="3:8" ht="13.8">
      <c r="C974" s="83"/>
      <c r="D974" s="21"/>
      <c r="F974" s="21"/>
      <c r="G974" s="21"/>
      <c r="H974" s="21"/>
    </row>
    <row r="975" spans="3:8" ht="13.8">
      <c r="C975" s="83"/>
      <c r="D975" s="21"/>
      <c r="F975" s="21"/>
      <c r="G975" s="21"/>
      <c r="H975" s="21"/>
    </row>
    <row r="976" spans="3:8" ht="13.8">
      <c r="C976" s="83"/>
      <c r="D976" s="21"/>
      <c r="F976" s="21"/>
      <c r="G976" s="21"/>
      <c r="H976" s="21"/>
    </row>
    <row r="977" spans="3:8" ht="13.8">
      <c r="C977" s="83"/>
      <c r="D977" s="21"/>
      <c r="F977" s="21"/>
      <c r="G977" s="21"/>
      <c r="H977" s="21"/>
    </row>
    <row r="978" spans="3:8" ht="13.8">
      <c r="C978" s="83"/>
      <c r="D978" s="21"/>
      <c r="F978" s="21"/>
      <c r="G978" s="21"/>
      <c r="H978" s="21"/>
    </row>
    <row r="979" spans="3:8" ht="13.8">
      <c r="C979" s="83"/>
      <c r="D979" s="21"/>
      <c r="F979" s="21"/>
      <c r="G979" s="21"/>
      <c r="H979" s="21"/>
    </row>
    <row r="980" spans="3:8" ht="13.8">
      <c r="C980" s="83"/>
      <c r="D980" s="21"/>
      <c r="F980" s="21"/>
      <c r="G980" s="21"/>
      <c r="H980" s="21"/>
    </row>
    <row r="981" spans="3:8" ht="13.8">
      <c r="C981" s="83"/>
      <c r="D981" s="21"/>
      <c r="F981" s="21"/>
      <c r="G981" s="21"/>
      <c r="H981" s="21"/>
    </row>
    <row r="982" spans="3:8" ht="13.8">
      <c r="C982" s="83"/>
      <c r="D982" s="21"/>
      <c r="F982" s="21"/>
      <c r="G982" s="21"/>
      <c r="H982" s="21"/>
    </row>
    <row r="983" spans="3:8" ht="13.8">
      <c r="C983" s="83"/>
      <c r="D983" s="21"/>
      <c r="F983" s="21"/>
      <c r="G983" s="21"/>
      <c r="H983" s="21"/>
    </row>
    <row r="984" spans="3:8" ht="13.8">
      <c r="C984" s="83"/>
      <c r="D984" s="21"/>
      <c r="F984" s="21"/>
      <c r="G984" s="21"/>
      <c r="H984" s="21"/>
    </row>
    <row r="985" spans="3:8" ht="13.8">
      <c r="C985" s="83"/>
      <c r="D985" s="21"/>
      <c r="F985" s="21"/>
      <c r="G985" s="21"/>
      <c r="H985" s="21"/>
    </row>
    <row r="986" spans="3:8" ht="13.8">
      <c r="C986" s="83"/>
      <c r="D986" s="21"/>
      <c r="F986" s="21"/>
      <c r="G986" s="21"/>
      <c r="H986" s="21"/>
    </row>
    <row r="987" spans="3:8" ht="13.8">
      <c r="C987" s="83"/>
      <c r="D987" s="21"/>
      <c r="F987" s="21"/>
      <c r="G987" s="21"/>
      <c r="H987" s="21"/>
    </row>
    <row r="988" spans="3:8" ht="13.8">
      <c r="C988" s="83"/>
      <c r="D988" s="21"/>
      <c r="F988" s="21"/>
      <c r="G988" s="21"/>
      <c r="H988" s="21"/>
    </row>
    <row r="989" spans="3:8" ht="13.8">
      <c r="C989" s="83"/>
      <c r="D989" s="21"/>
      <c r="F989" s="21"/>
      <c r="G989" s="21"/>
      <c r="H989" s="21"/>
    </row>
    <row r="990" spans="3:8" ht="13.8">
      <c r="C990" s="83"/>
      <c r="D990" s="21"/>
      <c r="F990" s="21"/>
      <c r="G990" s="21"/>
      <c r="H990" s="21"/>
    </row>
    <row r="991" spans="3:8" ht="13.8">
      <c r="C991" s="83"/>
      <c r="D991" s="21"/>
      <c r="F991" s="21"/>
      <c r="G991" s="21"/>
      <c r="H991" s="21"/>
    </row>
    <row r="992" spans="3:8" ht="13.8">
      <c r="C992" s="83"/>
      <c r="D992" s="21"/>
      <c r="F992" s="21"/>
      <c r="G992" s="21"/>
      <c r="H992" s="21"/>
    </row>
    <row r="993" spans="3:8" ht="13.8">
      <c r="C993" s="83"/>
      <c r="D993" s="21"/>
      <c r="F993" s="21"/>
      <c r="G993" s="21"/>
      <c r="H993" s="21"/>
    </row>
    <row r="994" spans="3:8" ht="13.8">
      <c r="C994" s="83"/>
      <c r="D994" s="21"/>
      <c r="F994" s="21"/>
      <c r="G994" s="21"/>
      <c r="H994" s="21"/>
    </row>
    <row r="995" spans="3:8" ht="13.8">
      <c r="C995" s="83"/>
      <c r="D995" s="21"/>
      <c r="F995" s="21"/>
      <c r="G995" s="21"/>
      <c r="H995" s="21"/>
    </row>
    <row r="996" spans="3:8" ht="13.8">
      <c r="C996" s="83"/>
      <c r="D996" s="21"/>
      <c r="F996" s="21"/>
      <c r="G996" s="21"/>
      <c r="H996" s="21"/>
    </row>
    <row r="997" spans="3:8" ht="13.8">
      <c r="C997" s="83"/>
      <c r="D997" s="21"/>
      <c r="F997" s="21"/>
      <c r="G997" s="21"/>
      <c r="H997" s="21"/>
    </row>
    <row r="998" spans="3:8" ht="13.8">
      <c r="C998" s="83"/>
      <c r="D998" s="21"/>
      <c r="F998" s="21"/>
      <c r="G998" s="21"/>
      <c r="H998" s="21"/>
    </row>
    <row r="999" spans="3:8" ht="13.8">
      <c r="C999" s="83"/>
      <c r="D999" s="21"/>
      <c r="F999" s="21"/>
      <c r="G999" s="21"/>
      <c r="H999" s="21"/>
    </row>
    <row r="1000" spans="3:8" ht="13.8">
      <c r="C1000" s="83"/>
      <c r="D1000" s="21"/>
      <c r="F1000" s="21"/>
      <c r="G1000" s="21"/>
      <c r="H1000" s="21"/>
    </row>
    <row r="1001" spans="3:8" ht="13.8">
      <c r="C1001" s="83"/>
      <c r="D1001" s="21"/>
      <c r="F1001" s="21"/>
      <c r="G1001" s="21"/>
      <c r="H1001" s="21"/>
    </row>
    <row r="1002" spans="3:8" ht="13.8">
      <c r="C1002" s="83"/>
      <c r="D1002" s="21"/>
      <c r="F1002" s="21"/>
      <c r="G1002" s="21"/>
      <c r="H1002" s="2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O1002"/>
  <sheetViews>
    <sheetView workbookViewId="0">
      <pane xSplit="1" topLeftCell="I1" activePane="topRight" state="frozen"/>
      <selection pane="topRight" activeCell="N56" sqref="N56"/>
    </sheetView>
  </sheetViews>
  <sheetFormatPr defaultColWidth="14.44140625" defaultRowHeight="15.75" customHeight="1"/>
  <cols>
    <col min="1" max="1" width="66.88671875" customWidth="1"/>
    <col min="2" max="2" width="47.6640625" customWidth="1"/>
    <col min="3" max="3" width="9.6640625" customWidth="1"/>
    <col min="4" max="4" width="13.109375" customWidth="1"/>
    <col min="5" max="5" width="14.5546875" customWidth="1"/>
    <col min="12" max="12" width="21.109375" customWidth="1"/>
    <col min="14" max="14" width="17.6640625" customWidth="1"/>
    <col min="15" max="15" width="19.33203125" customWidth="1"/>
  </cols>
  <sheetData>
    <row r="1" spans="1:15" ht="15.75" customHeight="1">
      <c r="A1" s="99"/>
      <c r="C1" s="83"/>
      <c r="D1" s="21"/>
      <c r="E1" s="61" t="s">
        <v>68</v>
      </c>
      <c r="G1" s="61">
        <v>750</v>
      </c>
      <c r="H1" s="21"/>
      <c r="I1" s="4" t="s">
        <v>69</v>
      </c>
      <c r="J1" s="100">
        <v>0.19</v>
      </c>
      <c r="K1" s="101">
        <v>0.151</v>
      </c>
      <c r="L1" s="4" t="s">
        <v>157</v>
      </c>
    </row>
    <row r="2" spans="1:15" ht="15.75" customHeight="1">
      <c r="C2" s="83"/>
      <c r="D2" s="21"/>
      <c r="F2" s="21"/>
      <c r="G2" s="21"/>
      <c r="H2" s="21"/>
      <c r="I2" s="4" t="s">
        <v>71</v>
      </c>
      <c r="J2" s="100">
        <v>0.63</v>
      </c>
      <c r="K2" s="101">
        <v>7.3999999999999996E-2</v>
      </c>
      <c r="L2" s="4" t="s">
        <v>158</v>
      </c>
    </row>
    <row r="3" spans="1:15" ht="15.75" customHeight="1">
      <c r="C3" s="83"/>
      <c r="D3" s="21"/>
      <c r="F3" s="21"/>
      <c r="G3" s="21"/>
      <c r="H3" s="21"/>
      <c r="I3" s="4" t="s">
        <v>73</v>
      </c>
      <c r="J3" s="100">
        <v>0.18</v>
      </c>
      <c r="K3" s="101">
        <v>0.10199999999999999</v>
      </c>
    </row>
    <row r="4" spans="1:15" ht="15.75" customHeight="1">
      <c r="C4" s="83"/>
      <c r="D4" s="21"/>
      <c r="F4" s="21"/>
      <c r="G4" s="21"/>
      <c r="H4" s="21"/>
      <c r="L4" s="29">
        <f>AVERAGE(L6:L75)</f>
        <v>3.4295714285714283</v>
      </c>
      <c r="M4" s="76" t="s">
        <v>74</v>
      </c>
    </row>
    <row r="5" spans="1:15" ht="15.75" customHeight="1">
      <c r="A5" s="85" t="s">
        <v>12</v>
      </c>
      <c r="B5" s="85" t="s">
        <v>75</v>
      </c>
      <c r="C5" s="86" t="s">
        <v>76</v>
      </c>
      <c r="D5" s="87" t="s">
        <v>77</v>
      </c>
      <c r="E5" s="88" t="s">
        <v>78</v>
      </c>
      <c r="F5" s="89" t="s">
        <v>79</v>
      </c>
      <c r="G5" s="89" t="s">
        <v>80</v>
      </c>
      <c r="H5" s="89" t="s">
        <v>81</v>
      </c>
      <c r="I5" s="90" t="s">
        <v>82</v>
      </c>
      <c r="J5" s="90" t="s">
        <v>83</v>
      </c>
      <c r="K5" s="90" t="s">
        <v>84</v>
      </c>
      <c r="L5" s="91" t="s">
        <v>85</v>
      </c>
      <c r="O5" s="269" t="s">
        <v>86</v>
      </c>
    </row>
    <row r="6" spans="1:15" ht="15.75" customHeight="1">
      <c r="A6" s="102" t="s">
        <v>87</v>
      </c>
      <c r="B6" s="102" t="s">
        <v>88</v>
      </c>
      <c r="C6" s="103">
        <v>1.0341</v>
      </c>
      <c r="D6" s="21">
        <f t="shared" ref="D6:D75" si="0">C6*$G$1</f>
        <v>775.57500000000005</v>
      </c>
      <c r="E6" s="21">
        <f t="shared" ref="E6:E75" si="1">D6-$G$1</f>
        <v>25.575000000000045</v>
      </c>
      <c r="F6" s="21">
        <f t="shared" ref="F6:F75" si="2">E6*$J$1</f>
        <v>4.8592500000000083</v>
      </c>
      <c r="G6" s="21">
        <f t="shared" ref="G6:G75" si="3">E6*$J$2</f>
        <v>16.112250000000028</v>
      </c>
      <c r="H6" s="21">
        <f t="shared" ref="H6:H75" si="4">E6*$J$3</f>
        <v>4.6035000000000084</v>
      </c>
      <c r="I6" s="29">
        <f t="shared" ref="I6:I75" si="5">ROUND(F6*$K$1,2)</f>
        <v>0.73</v>
      </c>
      <c r="J6" s="29">
        <f t="shared" ref="J6:J75" si="6">ROUND(G6*$K$2,2)</f>
        <v>1.19</v>
      </c>
      <c r="K6" s="9">
        <f t="shared" ref="K6:K75" si="7">ROUND(H6*$K$3,2)</f>
        <v>0.47</v>
      </c>
      <c r="L6" s="29">
        <f t="shared" ref="L6:L75" si="8">SUM(I6:K6)</f>
        <v>2.3899999999999997</v>
      </c>
      <c r="N6" s="4" t="s">
        <v>89</v>
      </c>
      <c r="O6" s="29">
        <f>AVERAGE(L6:L10)</f>
        <v>2.4020000000000001</v>
      </c>
    </row>
    <row r="7" spans="1:15" ht="15.75" customHeight="1">
      <c r="A7" s="102" t="s">
        <v>90</v>
      </c>
      <c r="B7" s="102" t="s">
        <v>88</v>
      </c>
      <c r="C7" s="103">
        <v>1.036</v>
      </c>
      <c r="D7" s="21">
        <f t="shared" si="0"/>
        <v>777</v>
      </c>
      <c r="E7" s="21">
        <f t="shared" si="1"/>
        <v>27</v>
      </c>
      <c r="F7" s="21">
        <f t="shared" si="2"/>
        <v>5.13</v>
      </c>
      <c r="G7" s="21">
        <f t="shared" si="3"/>
        <v>17.010000000000002</v>
      </c>
      <c r="H7" s="21">
        <f t="shared" si="4"/>
        <v>4.8599999999999994</v>
      </c>
      <c r="I7" s="29">
        <f t="shared" si="5"/>
        <v>0.77</v>
      </c>
      <c r="J7" s="29">
        <f t="shared" si="6"/>
        <v>1.26</v>
      </c>
      <c r="K7" s="9">
        <f t="shared" si="7"/>
        <v>0.5</v>
      </c>
      <c r="L7" s="29">
        <f t="shared" si="8"/>
        <v>2.5300000000000002</v>
      </c>
      <c r="N7" s="4" t="s">
        <v>91</v>
      </c>
      <c r="O7" s="29">
        <f>AVERAGE(L25:L26)</f>
        <v>3.2949999999999999</v>
      </c>
    </row>
    <row r="8" spans="1:15" ht="15.75" customHeight="1">
      <c r="A8" s="102" t="s">
        <v>92</v>
      </c>
      <c r="B8" s="102" t="s">
        <v>88</v>
      </c>
      <c r="C8" s="103">
        <v>1.026</v>
      </c>
      <c r="D8" s="21">
        <f t="shared" si="0"/>
        <v>769.5</v>
      </c>
      <c r="E8" s="21">
        <f t="shared" si="1"/>
        <v>19.5</v>
      </c>
      <c r="F8" s="21">
        <f t="shared" si="2"/>
        <v>3.7050000000000001</v>
      </c>
      <c r="G8" s="21">
        <f t="shared" si="3"/>
        <v>12.285</v>
      </c>
      <c r="H8" s="21">
        <f t="shared" si="4"/>
        <v>3.51</v>
      </c>
      <c r="I8" s="29">
        <f t="shared" si="5"/>
        <v>0.56000000000000005</v>
      </c>
      <c r="J8" s="29">
        <f t="shared" si="6"/>
        <v>0.91</v>
      </c>
      <c r="K8" s="9">
        <f t="shared" si="7"/>
        <v>0.36</v>
      </c>
      <c r="L8" s="29">
        <f t="shared" si="8"/>
        <v>1.83</v>
      </c>
    </row>
    <row r="9" spans="1:15" ht="15.75" customHeight="1">
      <c r="A9" s="102" t="s">
        <v>94</v>
      </c>
      <c r="B9" s="102" t="s">
        <v>95</v>
      </c>
      <c r="C9" s="103">
        <v>1.0379</v>
      </c>
      <c r="D9" s="21">
        <f t="shared" si="0"/>
        <v>778.42500000000007</v>
      </c>
      <c r="E9" s="21">
        <f t="shared" si="1"/>
        <v>28.425000000000068</v>
      </c>
      <c r="F9" s="21">
        <f t="shared" si="2"/>
        <v>5.4007500000000128</v>
      </c>
      <c r="G9" s="21">
        <f t="shared" si="3"/>
        <v>17.907750000000043</v>
      </c>
      <c r="H9" s="21">
        <f t="shared" si="4"/>
        <v>5.1165000000000118</v>
      </c>
      <c r="I9" s="29">
        <f t="shared" si="5"/>
        <v>0.82</v>
      </c>
      <c r="J9" s="29">
        <f t="shared" si="6"/>
        <v>1.33</v>
      </c>
      <c r="K9" s="9">
        <f t="shared" si="7"/>
        <v>0.52</v>
      </c>
      <c r="L9" s="29">
        <f t="shared" si="8"/>
        <v>2.67</v>
      </c>
    </row>
    <row r="10" spans="1:15" ht="15.75" customHeight="1">
      <c r="A10" s="102" t="s">
        <v>96</v>
      </c>
      <c r="B10" s="102" t="s">
        <v>88</v>
      </c>
      <c r="C10" s="103">
        <v>1.0368999999999999</v>
      </c>
      <c r="D10" s="21">
        <f t="shared" si="0"/>
        <v>777.67499999999995</v>
      </c>
      <c r="E10" s="21">
        <f t="shared" si="1"/>
        <v>27.674999999999955</v>
      </c>
      <c r="F10" s="21">
        <f t="shared" si="2"/>
        <v>5.2582499999999914</v>
      </c>
      <c r="G10" s="21">
        <f t="shared" si="3"/>
        <v>17.435249999999971</v>
      </c>
      <c r="H10" s="21">
        <f t="shared" si="4"/>
        <v>4.9814999999999916</v>
      </c>
      <c r="I10" s="29">
        <f t="shared" si="5"/>
        <v>0.79</v>
      </c>
      <c r="J10" s="29">
        <f t="shared" si="6"/>
        <v>1.29</v>
      </c>
      <c r="K10" s="9">
        <f t="shared" si="7"/>
        <v>0.51</v>
      </c>
      <c r="L10" s="29">
        <f t="shared" si="8"/>
        <v>2.59</v>
      </c>
    </row>
    <row r="11" spans="1:15" ht="15.75" customHeight="1">
      <c r="A11" s="102" t="s">
        <v>97</v>
      </c>
      <c r="B11" s="102" t="s">
        <v>98</v>
      </c>
      <c r="C11" s="103">
        <v>1.0829</v>
      </c>
      <c r="D11" s="21">
        <f t="shared" si="0"/>
        <v>812.17499999999995</v>
      </c>
      <c r="E11" s="21">
        <f t="shared" si="1"/>
        <v>62.174999999999955</v>
      </c>
      <c r="F11" s="21">
        <f t="shared" si="2"/>
        <v>11.813249999999991</v>
      </c>
      <c r="G11" s="21">
        <f t="shared" si="3"/>
        <v>39.170249999999974</v>
      </c>
      <c r="H11" s="21">
        <f t="shared" si="4"/>
        <v>11.191499999999991</v>
      </c>
      <c r="I11" s="29">
        <f t="shared" si="5"/>
        <v>1.78</v>
      </c>
      <c r="J11" s="29">
        <f t="shared" si="6"/>
        <v>2.9</v>
      </c>
      <c r="K11" s="9">
        <f t="shared" si="7"/>
        <v>1.1399999999999999</v>
      </c>
      <c r="L11" s="29">
        <f t="shared" si="8"/>
        <v>5.8199999999999994</v>
      </c>
    </row>
    <row r="12" spans="1:15" ht="15.75" customHeight="1">
      <c r="A12" s="102" t="s">
        <v>99</v>
      </c>
      <c r="B12" s="102" t="s">
        <v>88</v>
      </c>
      <c r="C12" s="103">
        <v>1.0945</v>
      </c>
      <c r="D12" s="21">
        <f t="shared" si="0"/>
        <v>820.875</v>
      </c>
      <c r="E12" s="21">
        <f t="shared" si="1"/>
        <v>70.875</v>
      </c>
      <c r="F12" s="21">
        <f t="shared" si="2"/>
        <v>13.46625</v>
      </c>
      <c r="G12" s="21">
        <f t="shared" si="3"/>
        <v>44.651249999999997</v>
      </c>
      <c r="H12" s="21">
        <f t="shared" si="4"/>
        <v>12.7575</v>
      </c>
      <c r="I12" s="29">
        <f t="shared" si="5"/>
        <v>2.0299999999999998</v>
      </c>
      <c r="J12" s="29">
        <f t="shared" si="6"/>
        <v>3.3</v>
      </c>
      <c r="K12" s="9">
        <f t="shared" si="7"/>
        <v>1.3</v>
      </c>
      <c r="L12" s="29">
        <f t="shared" si="8"/>
        <v>6.63</v>
      </c>
    </row>
    <row r="13" spans="1:15" ht="15.75" customHeight="1">
      <c r="A13" s="102" t="s">
        <v>100</v>
      </c>
      <c r="B13" s="102" t="s">
        <v>88</v>
      </c>
      <c r="C13" s="103">
        <v>1.0421</v>
      </c>
      <c r="D13" s="21">
        <f t="shared" si="0"/>
        <v>781.57500000000005</v>
      </c>
      <c r="E13" s="21">
        <f t="shared" si="1"/>
        <v>31.575000000000045</v>
      </c>
      <c r="F13" s="21">
        <f t="shared" si="2"/>
        <v>5.9992500000000089</v>
      </c>
      <c r="G13" s="21">
        <f t="shared" si="3"/>
        <v>19.892250000000029</v>
      </c>
      <c r="H13" s="21">
        <f t="shared" si="4"/>
        <v>5.6835000000000075</v>
      </c>
      <c r="I13" s="29">
        <f t="shared" si="5"/>
        <v>0.91</v>
      </c>
      <c r="J13" s="29">
        <f t="shared" si="6"/>
        <v>1.47</v>
      </c>
      <c r="K13" s="9">
        <f t="shared" si="7"/>
        <v>0.57999999999999996</v>
      </c>
      <c r="L13" s="29">
        <f t="shared" si="8"/>
        <v>2.96</v>
      </c>
    </row>
    <row r="14" spans="1:15" ht="15.75" customHeight="1">
      <c r="A14" s="102" t="s">
        <v>159</v>
      </c>
      <c r="B14" s="102" t="s">
        <v>88</v>
      </c>
      <c r="C14" s="103">
        <v>1.0289999999999999</v>
      </c>
      <c r="D14" s="21">
        <f t="shared" si="0"/>
        <v>771.74999999999989</v>
      </c>
      <c r="E14" s="21">
        <f t="shared" si="1"/>
        <v>21.749999999999886</v>
      </c>
      <c r="F14" s="21">
        <f t="shared" si="2"/>
        <v>4.1324999999999781</v>
      </c>
      <c r="G14" s="21">
        <f t="shared" si="3"/>
        <v>13.702499999999928</v>
      </c>
      <c r="H14" s="21">
        <f t="shared" si="4"/>
        <v>3.9149999999999796</v>
      </c>
      <c r="I14" s="29">
        <f t="shared" si="5"/>
        <v>0.62</v>
      </c>
      <c r="J14" s="29">
        <f t="shared" si="6"/>
        <v>1.01</v>
      </c>
      <c r="K14" s="9">
        <f t="shared" si="7"/>
        <v>0.4</v>
      </c>
      <c r="L14" s="29">
        <f t="shared" si="8"/>
        <v>2.0299999999999998</v>
      </c>
    </row>
    <row r="15" spans="1:15" ht="15.75" customHeight="1">
      <c r="A15" s="102" t="s">
        <v>101</v>
      </c>
      <c r="B15" s="102" t="s">
        <v>88</v>
      </c>
      <c r="C15" s="103">
        <v>1.0382</v>
      </c>
      <c r="D15" s="21">
        <f t="shared" si="0"/>
        <v>778.65</v>
      </c>
      <c r="E15" s="21">
        <f t="shared" si="1"/>
        <v>28.649999999999977</v>
      </c>
      <c r="F15" s="21">
        <f t="shared" si="2"/>
        <v>5.4434999999999958</v>
      </c>
      <c r="G15" s="21">
        <f t="shared" si="3"/>
        <v>18.049499999999984</v>
      </c>
      <c r="H15" s="21">
        <f t="shared" si="4"/>
        <v>5.1569999999999956</v>
      </c>
      <c r="I15" s="29">
        <f t="shared" si="5"/>
        <v>0.82</v>
      </c>
      <c r="J15" s="29">
        <f t="shared" si="6"/>
        <v>1.34</v>
      </c>
      <c r="K15" s="9">
        <f t="shared" si="7"/>
        <v>0.53</v>
      </c>
      <c r="L15" s="29">
        <f t="shared" si="8"/>
        <v>2.6900000000000004</v>
      </c>
    </row>
    <row r="16" spans="1:15" ht="15.75" customHeight="1">
      <c r="A16" s="102" t="s">
        <v>102</v>
      </c>
      <c r="B16" s="102" t="s">
        <v>88</v>
      </c>
      <c r="C16" s="103">
        <v>1.0524</v>
      </c>
      <c r="D16" s="21">
        <f t="shared" si="0"/>
        <v>789.3</v>
      </c>
      <c r="E16" s="21">
        <f t="shared" si="1"/>
        <v>39.299999999999955</v>
      </c>
      <c r="F16" s="21">
        <f t="shared" si="2"/>
        <v>7.4669999999999916</v>
      </c>
      <c r="G16" s="21">
        <f t="shared" si="3"/>
        <v>24.758999999999972</v>
      </c>
      <c r="H16" s="21">
        <f t="shared" si="4"/>
        <v>7.0739999999999919</v>
      </c>
      <c r="I16" s="29">
        <f t="shared" si="5"/>
        <v>1.1299999999999999</v>
      </c>
      <c r="J16" s="29">
        <f t="shared" si="6"/>
        <v>1.83</v>
      </c>
      <c r="K16" s="9">
        <f t="shared" si="7"/>
        <v>0.72</v>
      </c>
      <c r="L16" s="29">
        <f t="shared" si="8"/>
        <v>3.6799999999999997</v>
      </c>
    </row>
    <row r="17" spans="1:12" ht="15.75" customHeight="1">
      <c r="A17" s="102" t="s">
        <v>103</v>
      </c>
      <c r="B17" s="102" t="s">
        <v>88</v>
      </c>
      <c r="C17" s="103">
        <v>1.0452999999999999</v>
      </c>
      <c r="D17" s="21">
        <f t="shared" si="0"/>
        <v>783.97499999999991</v>
      </c>
      <c r="E17" s="21">
        <f t="shared" si="1"/>
        <v>33.974999999999909</v>
      </c>
      <c r="F17" s="21">
        <f t="shared" si="2"/>
        <v>6.4552499999999826</v>
      </c>
      <c r="G17" s="21">
        <f t="shared" si="3"/>
        <v>21.404249999999944</v>
      </c>
      <c r="H17" s="21">
        <f t="shared" si="4"/>
        <v>6.1154999999999831</v>
      </c>
      <c r="I17" s="29">
        <f t="shared" si="5"/>
        <v>0.97</v>
      </c>
      <c r="J17" s="29">
        <f t="shared" si="6"/>
        <v>1.58</v>
      </c>
      <c r="K17" s="9">
        <f t="shared" si="7"/>
        <v>0.62</v>
      </c>
      <c r="L17" s="29">
        <f t="shared" si="8"/>
        <v>3.17</v>
      </c>
    </row>
    <row r="18" spans="1:12" ht="15.75" customHeight="1">
      <c r="A18" s="102" t="s">
        <v>104</v>
      </c>
      <c r="B18" s="102" t="s">
        <v>88</v>
      </c>
      <c r="C18" s="103">
        <v>1.0705</v>
      </c>
      <c r="D18" s="21">
        <f t="shared" si="0"/>
        <v>802.875</v>
      </c>
      <c r="E18" s="21">
        <f t="shared" si="1"/>
        <v>52.875</v>
      </c>
      <c r="F18" s="21">
        <f t="shared" si="2"/>
        <v>10.046250000000001</v>
      </c>
      <c r="G18" s="21">
        <f t="shared" si="3"/>
        <v>33.311250000000001</v>
      </c>
      <c r="H18" s="21">
        <f t="shared" si="4"/>
        <v>9.5175000000000001</v>
      </c>
      <c r="I18" s="29">
        <f t="shared" si="5"/>
        <v>1.52</v>
      </c>
      <c r="J18" s="29">
        <f t="shared" si="6"/>
        <v>2.4700000000000002</v>
      </c>
      <c r="K18" s="9">
        <f t="shared" si="7"/>
        <v>0.97</v>
      </c>
      <c r="L18" s="29">
        <f t="shared" si="8"/>
        <v>4.96</v>
      </c>
    </row>
    <row r="19" spans="1:12" ht="15.75" customHeight="1">
      <c r="A19" s="102" t="s">
        <v>105</v>
      </c>
      <c r="B19" s="102" t="s">
        <v>88</v>
      </c>
      <c r="C19" s="103">
        <v>1.0749</v>
      </c>
      <c r="D19" s="21">
        <f t="shared" si="0"/>
        <v>806.17499999999995</v>
      </c>
      <c r="E19" s="21">
        <f t="shared" si="1"/>
        <v>56.174999999999955</v>
      </c>
      <c r="F19" s="21">
        <f t="shared" si="2"/>
        <v>10.673249999999992</v>
      </c>
      <c r="G19" s="21">
        <f t="shared" si="3"/>
        <v>35.390249999999973</v>
      </c>
      <c r="H19" s="21">
        <f t="shared" si="4"/>
        <v>10.111499999999991</v>
      </c>
      <c r="I19" s="29">
        <f t="shared" si="5"/>
        <v>1.61</v>
      </c>
      <c r="J19" s="29">
        <f t="shared" si="6"/>
        <v>2.62</v>
      </c>
      <c r="K19" s="9">
        <f t="shared" si="7"/>
        <v>1.03</v>
      </c>
      <c r="L19" s="29">
        <f t="shared" si="8"/>
        <v>5.2600000000000007</v>
      </c>
    </row>
    <row r="20" spans="1:12" ht="15.75" customHeight="1">
      <c r="A20" s="102" t="s">
        <v>106</v>
      </c>
      <c r="B20" s="102" t="s">
        <v>88</v>
      </c>
      <c r="C20" s="103">
        <v>1.0417000000000001</v>
      </c>
      <c r="D20" s="21">
        <f t="shared" si="0"/>
        <v>781.27500000000009</v>
      </c>
      <c r="E20" s="21">
        <f t="shared" si="1"/>
        <v>31.275000000000091</v>
      </c>
      <c r="F20" s="21">
        <f t="shared" si="2"/>
        <v>5.9422500000000174</v>
      </c>
      <c r="G20" s="21">
        <f t="shared" si="3"/>
        <v>19.703250000000057</v>
      </c>
      <c r="H20" s="21">
        <f t="shared" si="4"/>
        <v>5.6295000000000162</v>
      </c>
      <c r="I20" s="29">
        <f t="shared" si="5"/>
        <v>0.9</v>
      </c>
      <c r="J20" s="29">
        <f t="shared" si="6"/>
        <v>1.46</v>
      </c>
      <c r="K20" s="9">
        <f t="shared" si="7"/>
        <v>0.56999999999999995</v>
      </c>
      <c r="L20" s="29">
        <f t="shared" si="8"/>
        <v>2.9299999999999997</v>
      </c>
    </row>
    <row r="21" spans="1:12" ht="15.75" customHeight="1">
      <c r="A21" s="102" t="s">
        <v>107</v>
      </c>
      <c r="B21" s="102" t="s">
        <v>88</v>
      </c>
      <c r="C21" s="103">
        <v>1.0310999999999999</v>
      </c>
      <c r="D21" s="21">
        <f t="shared" si="0"/>
        <v>773.32499999999993</v>
      </c>
      <c r="E21" s="21">
        <f t="shared" si="1"/>
        <v>23.324999999999932</v>
      </c>
      <c r="F21" s="21">
        <f t="shared" si="2"/>
        <v>4.4317499999999868</v>
      </c>
      <c r="G21" s="21">
        <f t="shared" si="3"/>
        <v>14.694749999999956</v>
      </c>
      <c r="H21" s="21">
        <f t="shared" si="4"/>
        <v>4.1984999999999877</v>
      </c>
      <c r="I21" s="29">
        <f t="shared" si="5"/>
        <v>0.67</v>
      </c>
      <c r="J21" s="29">
        <f t="shared" si="6"/>
        <v>1.0900000000000001</v>
      </c>
      <c r="K21" s="9">
        <f t="shared" si="7"/>
        <v>0.43</v>
      </c>
      <c r="L21" s="29">
        <f t="shared" si="8"/>
        <v>2.1900000000000004</v>
      </c>
    </row>
    <row r="22" spans="1:12" ht="15.75" customHeight="1">
      <c r="A22" s="102" t="s">
        <v>108</v>
      </c>
      <c r="B22" s="102" t="s">
        <v>88</v>
      </c>
      <c r="C22" s="103">
        <v>1.071</v>
      </c>
      <c r="D22" s="21">
        <f t="shared" si="0"/>
        <v>803.25</v>
      </c>
      <c r="E22" s="21">
        <f t="shared" si="1"/>
        <v>53.25</v>
      </c>
      <c r="F22" s="21">
        <f t="shared" si="2"/>
        <v>10.1175</v>
      </c>
      <c r="G22" s="21">
        <f t="shared" si="3"/>
        <v>33.547499999999999</v>
      </c>
      <c r="H22" s="21">
        <f t="shared" si="4"/>
        <v>9.5849999999999991</v>
      </c>
      <c r="I22" s="29">
        <f t="shared" si="5"/>
        <v>1.53</v>
      </c>
      <c r="J22" s="29">
        <f t="shared" si="6"/>
        <v>2.48</v>
      </c>
      <c r="K22" s="9">
        <f t="shared" si="7"/>
        <v>0.98</v>
      </c>
      <c r="L22" s="29">
        <f t="shared" si="8"/>
        <v>4.99</v>
      </c>
    </row>
    <row r="23" spans="1:12" ht="15.75" customHeight="1">
      <c r="A23" s="102" t="s">
        <v>109</v>
      </c>
      <c r="B23" s="102" t="s">
        <v>88</v>
      </c>
      <c r="C23" s="103">
        <v>1.0467</v>
      </c>
      <c r="D23" s="21">
        <f t="shared" si="0"/>
        <v>785.02499999999998</v>
      </c>
      <c r="E23" s="21">
        <f t="shared" si="1"/>
        <v>35.024999999999977</v>
      </c>
      <c r="F23" s="21">
        <f t="shared" si="2"/>
        <v>6.6547499999999955</v>
      </c>
      <c r="G23" s="21">
        <f t="shared" si="3"/>
        <v>22.065749999999987</v>
      </c>
      <c r="H23" s="21">
        <f t="shared" si="4"/>
        <v>6.3044999999999956</v>
      </c>
      <c r="I23" s="29">
        <f t="shared" si="5"/>
        <v>1</v>
      </c>
      <c r="J23" s="29">
        <f t="shared" si="6"/>
        <v>1.63</v>
      </c>
      <c r="K23" s="9">
        <f t="shared" si="7"/>
        <v>0.64</v>
      </c>
      <c r="L23" s="29">
        <f t="shared" si="8"/>
        <v>3.27</v>
      </c>
    </row>
    <row r="24" spans="1:12" ht="15.75" customHeight="1">
      <c r="A24" s="102" t="s">
        <v>110</v>
      </c>
      <c r="B24" s="102" t="s">
        <v>88</v>
      </c>
      <c r="C24" s="103">
        <v>1.0325</v>
      </c>
      <c r="D24" s="21">
        <f t="shared" si="0"/>
        <v>774.375</v>
      </c>
      <c r="E24" s="21">
        <f t="shared" si="1"/>
        <v>24.375</v>
      </c>
      <c r="F24" s="21">
        <f t="shared" si="2"/>
        <v>4.6312499999999996</v>
      </c>
      <c r="G24" s="21">
        <f t="shared" si="3"/>
        <v>15.356249999999999</v>
      </c>
      <c r="H24" s="21">
        <f t="shared" si="4"/>
        <v>4.3875000000000002</v>
      </c>
      <c r="I24" s="29">
        <f t="shared" si="5"/>
        <v>0.7</v>
      </c>
      <c r="J24" s="29">
        <f t="shared" si="6"/>
        <v>1.1399999999999999</v>
      </c>
      <c r="K24" s="9">
        <f t="shared" si="7"/>
        <v>0.45</v>
      </c>
      <c r="L24" s="29">
        <f t="shared" si="8"/>
        <v>2.29</v>
      </c>
    </row>
    <row r="25" spans="1:12" ht="15.75" customHeight="1">
      <c r="A25" s="102" t="s">
        <v>111</v>
      </c>
      <c r="B25" s="102" t="s">
        <v>88</v>
      </c>
      <c r="C25" s="103">
        <v>1.0482</v>
      </c>
      <c r="D25" s="21">
        <f t="shared" si="0"/>
        <v>786.15</v>
      </c>
      <c r="E25" s="21">
        <f t="shared" si="1"/>
        <v>36.149999999999977</v>
      </c>
      <c r="F25" s="21">
        <f t="shared" si="2"/>
        <v>6.8684999999999956</v>
      </c>
      <c r="G25" s="21">
        <f t="shared" si="3"/>
        <v>22.774499999999986</v>
      </c>
      <c r="H25" s="21">
        <f t="shared" si="4"/>
        <v>6.5069999999999952</v>
      </c>
      <c r="I25" s="29">
        <f t="shared" si="5"/>
        <v>1.04</v>
      </c>
      <c r="J25" s="29">
        <f t="shared" si="6"/>
        <v>1.69</v>
      </c>
      <c r="K25" s="9">
        <f t="shared" si="7"/>
        <v>0.66</v>
      </c>
      <c r="L25" s="29">
        <f t="shared" si="8"/>
        <v>3.39</v>
      </c>
    </row>
    <row r="26" spans="1:12" ht="15.75" customHeight="1">
      <c r="A26" s="102" t="s">
        <v>112</v>
      </c>
      <c r="B26" s="102" t="s">
        <v>88</v>
      </c>
      <c r="C26" s="103">
        <v>1.0454000000000001</v>
      </c>
      <c r="D26" s="21">
        <f t="shared" si="0"/>
        <v>784.05000000000007</v>
      </c>
      <c r="E26" s="21">
        <f t="shared" si="1"/>
        <v>34.050000000000068</v>
      </c>
      <c r="F26" s="21">
        <f t="shared" si="2"/>
        <v>6.4695000000000134</v>
      </c>
      <c r="G26" s="21">
        <f t="shared" si="3"/>
        <v>21.451500000000042</v>
      </c>
      <c r="H26" s="21">
        <f t="shared" si="4"/>
        <v>6.129000000000012</v>
      </c>
      <c r="I26" s="29">
        <f t="shared" si="5"/>
        <v>0.98</v>
      </c>
      <c r="J26" s="29">
        <f t="shared" si="6"/>
        <v>1.59</v>
      </c>
      <c r="K26" s="9">
        <f t="shared" si="7"/>
        <v>0.63</v>
      </c>
      <c r="L26" s="29">
        <f t="shared" si="8"/>
        <v>3.2</v>
      </c>
    </row>
    <row r="27" spans="1:12" ht="15.75" customHeight="1">
      <c r="A27" s="102" t="s">
        <v>160</v>
      </c>
      <c r="B27" s="102" t="s">
        <v>88</v>
      </c>
      <c r="C27" s="103">
        <v>1.0306999999999999</v>
      </c>
      <c r="D27" s="21">
        <f t="shared" si="0"/>
        <v>773.02499999999998</v>
      </c>
      <c r="E27" s="21">
        <f t="shared" si="1"/>
        <v>23.024999999999977</v>
      </c>
      <c r="F27" s="21">
        <f t="shared" si="2"/>
        <v>4.3747499999999961</v>
      </c>
      <c r="G27" s="21">
        <f t="shared" si="3"/>
        <v>14.505749999999987</v>
      </c>
      <c r="H27" s="21">
        <f t="shared" si="4"/>
        <v>4.1444999999999954</v>
      </c>
      <c r="I27" s="29">
        <f t="shared" si="5"/>
        <v>0.66</v>
      </c>
      <c r="J27" s="29">
        <f t="shared" si="6"/>
        <v>1.07</v>
      </c>
      <c r="K27" s="9">
        <f t="shared" si="7"/>
        <v>0.42</v>
      </c>
      <c r="L27" s="29">
        <f t="shared" si="8"/>
        <v>2.15</v>
      </c>
    </row>
    <row r="28" spans="1:12" ht="15.75" customHeight="1">
      <c r="A28" s="102" t="s">
        <v>115</v>
      </c>
      <c r="B28" s="102" t="s">
        <v>88</v>
      </c>
      <c r="C28" s="103">
        <v>1.0431999999999999</v>
      </c>
      <c r="D28" s="21">
        <f t="shared" si="0"/>
        <v>782.4</v>
      </c>
      <c r="E28" s="21">
        <f t="shared" si="1"/>
        <v>32.399999999999977</v>
      </c>
      <c r="F28" s="21">
        <f t="shared" si="2"/>
        <v>6.1559999999999961</v>
      </c>
      <c r="G28" s="21">
        <f t="shared" si="3"/>
        <v>20.411999999999985</v>
      </c>
      <c r="H28" s="21">
        <f t="shared" si="4"/>
        <v>5.8319999999999954</v>
      </c>
      <c r="I28" s="29">
        <f t="shared" si="5"/>
        <v>0.93</v>
      </c>
      <c r="J28" s="29">
        <f t="shared" si="6"/>
        <v>1.51</v>
      </c>
      <c r="K28" s="9">
        <f t="shared" si="7"/>
        <v>0.59</v>
      </c>
      <c r="L28" s="29">
        <f t="shared" si="8"/>
        <v>3.03</v>
      </c>
    </row>
    <row r="29" spans="1:12" ht="15.75" customHeight="1">
      <c r="A29" s="102" t="s">
        <v>116</v>
      </c>
      <c r="B29" s="102" t="s">
        <v>88</v>
      </c>
      <c r="C29" s="103">
        <v>1.0392999999999999</v>
      </c>
      <c r="D29" s="21">
        <f t="shared" si="0"/>
        <v>779.47499999999991</v>
      </c>
      <c r="E29" s="21">
        <f t="shared" si="1"/>
        <v>29.474999999999909</v>
      </c>
      <c r="F29" s="21">
        <f t="shared" si="2"/>
        <v>5.6002499999999831</v>
      </c>
      <c r="G29" s="21">
        <f t="shared" si="3"/>
        <v>18.569249999999943</v>
      </c>
      <c r="H29" s="21">
        <f t="shared" si="4"/>
        <v>5.3054999999999835</v>
      </c>
      <c r="I29" s="29">
        <f t="shared" si="5"/>
        <v>0.85</v>
      </c>
      <c r="J29" s="29">
        <f t="shared" si="6"/>
        <v>1.37</v>
      </c>
      <c r="K29" s="9">
        <f t="shared" si="7"/>
        <v>0.54</v>
      </c>
      <c r="L29" s="29">
        <f t="shared" si="8"/>
        <v>2.7600000000000002</v>
      </c>
    </row>
    <row r="30" spans="1:12" ht="15.75" customHeight="1">
      <c r="A30" s="102" t="s">
        <v>117</v>
      </c>
      <c r="B30" s="102" t="s">
        <v>88</v>
      </c>
      <c r="C30" s="103">
        <v>1.0672999999999999</v>
      </c>
      <c r="D30" s="21">
        <f t="shared" si="0"/>
        <v>800.47499999999991</v>
      </c>
      <c r="E30" s="21">
        <f t="shared" si="1"/>
        <v>50.474999999999909</v>
      </c>
      <c r="F30" s="21">
        <f t="shared" si="2"/>
        <v>9.5902499999999833</v>
      </c>
      <c r="G30" s="21">
        <f t="shared" si="3"/>
        <v>31.799249999999944</v>
      </c>
      <c r="H30" s="21">
        <f t="shared" si="4"/>
        <v>9.0854999999999837</v>
      </c>
      <c r="I30" s="29">
        <f t="shared" si="5"/>
        <v>1.45</v>
      </c>
      <c r="J30" s="29">
        <f t="shared" si="6"/>
        <v>2.35</v>
      </c>
      <c r="K30" s="9">
        <f t="shared" si="7"/>
        <v>0.93</v>
      </c>
      <c r="L30" s="29">
        <f t="shared" si="8"/>
        <v>4.7299999999999995</v>
      </c>
    </row>
    <row r="31" spans="1:12" ht="15.75" customHeight="1">
      <c r="A31" s="102" t="s">
        <v>118</v>
      </c>
      <c r="B31" s="102" t="s">
        <v>88</v>
      </c>
      <c r="C31" s="103">
        <v>1.0355000000000001</v>
      </c>
      <c r="D31" s="21">
        <f t="shared" si="0"/>
        <v>776.62500000000011</v>
      </c>
      <c r="E31" s="21">
        <f t="shared" si="1"/>
        <v>26.625000000000114</v>
      </c>
      <c r="F31" s="21">
        <f t="shared" si="2"/>
        <v>5.0587500000000221</v>
      </c>
      <c r="G31" s="21">
        <f t="shared" si="3"/>
        <v>16.773750000000071</v>
      </c>
      <c r="H31" s="21">
        <f t="shared" si="4"/>
        <v>4.79250000000002</v>
      </c>
      <c r="I31" s="29">
        <f t="shared" si="5"/>
        <v>0.76</v>
      </c>
      <c r="J31" s="29">
        <f t="shared" si="6"/>
        <v>1.24</v>
      </c>
      <c r="K31" s="9">
        <f t="shared" si="7"/>
        <v>0.49</v>
      </c>
      <c r="L31" s="29">
        <f t="shared" si="8"/>
        <v>2.4900000000000002</v>
      </c>
    </row>
    <row r="32" spans="1:12" ht="15.75" customHeight="1">
      <c r="A32" s="102" t="s">
        <v>119</v>
      </c>
      <c r="B32" s="102" t="s">
        <v>88</v>
      </c>
      <c r="C32" s="103">
        <v>1.0290999999999999</v>
      </c>
      <c r="D32" s="21">
        <f t="shared" si="0"/>
        <v>771.82499999999993</v>
      </c>
      <c r="E32" s="21">
        <f t="shared" si="1"/>
        <v>21.824999999999932</v>
      </c>
      <c r="F32" s="21">
        <f t="shared" si="2"/>
        <v>4.1467499999999875</v>
      </c>
      <c r="G32" s="21">
        <f t="shared" si="3"/>
        <v>13.749749999999958</v>
      </c>
      <c r="H32" s="21">
        <f t="shared" si="4"/>
        <v>3.9284999999999877</v>
      </c>
      <c r="I32" s="29">
        <f t="shared" si="5"/>
        <v>0.63</v>
      </c>
      <c r="J32" s="29">
        <f t="shared" si="6"/>
        <v>1.02</v>
      </c>
      <c r="K32" s="9">
        <f t="shared" si="7"/>
        <v>0.4</v>
      </c>
      <c r="L32" s="29">
        <f t="shared" si="8"/>
        <v>2.0499999999999998</v>
      </c>
    </row>
    <row r="33" spans="1:14" ht="15.75" customHeight="1">
      <c r="A33" s="102" t="s">
        <v>120</v>
      </c>
      <c r="B33" s="102" t="s">
        <v>88</v>
      </c>
      <c r="C33" s="103">
        <v>1.0469999999999999</v>
      </c>
      <c r="D33" s="21">
        <f t="shared" si="0"/>
        <v>785.25</v>
      </c>
      <c r="E33" s="21">
        <f t="shared" si="1"/>
        <v>35.25</v>
      </c>
      <c r="F33" s="21">
        <f t="shared" si="2"/>
        <v>6.6974999999999998</v>
      </c>
      <c r="G33" s="21">
        <f t="shared" si="3"/>
        <v>22.2075</v>
      </c>
      <c r="H33" s="21">
        <f t="shared" si="4"/>
        <v>6.3449999999999998</v>
      </c>
      <c r="I33" s="29">
        <f t="shared" si="5"/>
        <v>1.01</v>
      </c>
      <c r="J33" s="29">
        <f t="shared" si="6"/>
        <v>1.64</v>
      </c>
      <c r="K33" s="9">
        <f t="shared" si="7"/>
        <v>0.65</v>
      </c>
      <c r="L33" s="29">
        <f t="shared" si="8"/>
        <v>3.3</v>
      </c>
    </row>
    <row r="34" spans="1:14" ht="15.75" customHeight="1">
      <c r="A34" s="102" t="s">
        <v>123</v>
      </c>
      <c r="B34" s="102" t="s">
        <v>88</v>
      </c>
      <c r="C34" s="103">
        <v>1.0477000000000001</v>
      </c>
      <c r="D34" s="21">
        <f t="shared" si="0"/>
        <v>785.77500000000009</v>
      </c>
      <c r="E34" s="21">
        <f t="shared" si="1"/>
        <v>35.775000000000091</v>
      </c>
      <c r="F34" s="21">
        <f t="shared" si="2"/>
        <v>6.7972500000000178</v>
      </c>
      <c r="G34" s="21">
        <f t="shared" si="3"/>
        <v>22.538250000000058</v>
      </c>
      <c r="H34" s="21">
        <f t="shared" si="4"/>
        <v>6.4395000000000158</v>
      </c>
      <c r="I34" s="29">
        <f t="shared" si="5"/>
        <v>1.03</v>
      </c>
      <c r="J34" s="29">
        <f t="shared" si="6"/>
        <v>1.67</v>
      </c>
      <c r="K34" s="9">
        <f t="shared" si="7"/>
        <v>0.66</v>
      </c>
      <c r="L34" s="29">
        <f t="shared" si="8"/>
        <v>3.3600000000000003</v>
      </c>
    </row>
    <row r="35" spans="1:14" ht="15.75" customHeight="1">
      <c r="A35" s="102" t="s">
        <v>124</v>
      </c>
      <c r="B35" s="102" t="s">
        <v>88</v>
      </c>
      <c r="C35" s="103">
        <v>1.0398000000000001</v>
      </c>
      <c r="D35" s="21">
        <f t="shared" si="0"/>
        <v>779.85</v>
      </c>
      <c r="E35" s="21">
        <f t="shared" si="1"/>
        <v>29.850000000000023</v>
      </c>
      <c r="F35" s="21">
        <f t="shared" si="2"/>
        <v>5.6715000000000044</v>
      </c>
      <c r="G35" s="21">
        <f t="shared" si="3"/>
        <v>18.805500000000013</v>
      </c>
      <c r="H35" s="21">
        <f t="shared" si="4"/>
        <v>5.3730000000000038</v>
      </c>
      <c r="I35" s="29">
        <f t="shared" si="5"/>
        <v>0.86</v>
      </c>
      <c r="J35" s="29">
        <f t="shared" si="6"/>
        <v>1.39</v>
      </c>
      <c r="K35" s="9">
        <f t="shared" si="7"/>
        <v>0.55000000000000004</v>
      </c>
      <c r="L35" s="29">
        <f t="shared" si="8"/>
        <v>2.8</v>
      </c>
    </row>
    <row r="36" spans="1:14" ht="15.75" customHeight="1">
      <c r="A36" s="102" t="s">
        <v>125</v>
      </c>
      <c r="B36" s="102" t="s">
        <v>88</v>
      </c>
      <c r="C36" s="103">
        <v>1.0355000000000001</v>
      </c>
      <c r="D36" s="21">
        <f t="shared" si="0"/>
        <v>776.62500000000011</v>
      </c>
      <c r="E36" s="21">
        <f t="shared" si="1"/>
        <v>26.625000000000114</v>
      </c>
      <c r="F36" s="21">
        <f t="shared" si="2"/>
        <v>5.0587500000000221</v>
      </c>
      <c r="G36" s="21">
        <f t="shared" si="3"/>
        <v>16.773750000000071</v>
      </c>
      <c r="H36" s="21">
        <f t="shared" si="4"/>
        <v>4.79250000000002</v>
      </c>
      <c r="I36" s="29">
        <f t="shared" si="5"/>
        <v>0.76</v>
      </c>
      <c r="J36" s="29">
        <f t="shared" si="6"/>
        <v>1.24</v>
      </c>
      <c r="K36" s="9">
        <f t="shared" si="7"/>
        <v>0.49</v>
      </c>
      <c r="L36" s="29">
        <f t="shared" si="8"/>
        <v>2.4900000000000002</v>
      </c>
    </row>
    <row r="37" spans="1:14" ht="15.75" customHeight="1">
      <c r="A37" s="102" t="s">
        <v>126</v>
      </c>
      <c r="B37" s="102" t="s">
        <v>88</v>
      </c>
      <c r="C37" s="103">
        <v>1.0598000000000001</v>
      </c>
      <c r="D37" s="21">
        <f t="shared" si="0"/>
        <v>794.85</v>
      </c>
      <c r="E37" s="21">
        <f t="shared" si="1"/>
        <v>44.850000000000023</v>
      </c>
      <c r="F37" s="21">
        <f t="shared" si="2"/>
        <v>8.521500000000005</v>
      </c>
      <c r="G37" s="21">
        <f t="shared" si="3"/>
        <v>28.255500000000016</v>
      </c>
      <c r="H37" s="21">
        <f t="shared" si="4"/>
        <v>8.073000000000004</v>
      </c>
      <c r="I37" s="29">
        <f t="shared" si="5"/>
        <v>1.29</v>
      </c>
      <c r="J37" s="29">
        <f t="shared" si="6"/>
        <v>2.09</v>
      </c>
      <c r="K37" s="9">
        <f t="shared" si="7"/>
        <v>0.82</v>
      </c>
      <c r="L37" s="29">
        <f t="shared" si="8"/>
        <v>4.2</v>
      </c>
    </row>
    <row r="38" spans="1:14" ht="13.8">
      <c r="A38" s="102" t="s">
        <v>127</v>
      </c>
      <c r="B38" s="102" t="s">
        <v>88</v>
      </c>
      <c r="C38" s="103">
        <v>1.0771999999999999</v>
      </c>
      <c r="D38" s="21">
        <f t="shared" si="0"/>
        <v>807.9</v>
      </c>
      <c r="E38" s="21">
        <f t="shared" si="1"/>
        <v>57.899999999999977</v>
      </c>
      <c r="F38" s="21">
        <f t="shared" si="2"/>
        <v>11.000999999999996</v>
      </c>
      <c r="G38" s="21">
        <f t="shared" si="3"/>
        <v>36.476999999999983</v>
      </c>
      <c r="H38" s="21">
        <f t="shared" si="4"/>
        <v>10.421999999999995</v>
      </c>
      <c r="I38" s="29">
        <f t="shared" si="5"/>
        <v>1.66</v>
      </c>
      <c r="J38" s="29">
        <f t="shared" si="6"/>
        <v>2.7</v>
      </c>
      <c r="K38" s="9">
        <f t="shared" si="7"/>
        <v>1.06</v>
      </c>
      <c r="L38" s="29">
        <f t="shared" si="8"/>
        <v>5.42</v>
      </c>
    </row>
    <row r="39" spans="1:14" ht="13.8">
      <c r="A39" s="102" t="s">
        <v>128</v>
      </c>
      <c r="B39" s="102" t="s">
        <v>88</v>
      </c>
      <c r="C39" s="103">
        <v>1.0508999999999999</v>
      </c>
      <c r="D39" s="21">
        <f t="shared" si="0"/>
        <v>788.17499999999995</v>
      </c>
      <c r="E39" s="21">
        <f t="shared" si="1"/>
        <v>38.174999999999955</v>
      </c>
      <c r="F39" s="21">
        <f t="shared" si="2"/>
        <v>7.2532499999999915</v>
      </c>
      <c r="G39" s="21">
        <f t="shared" si="3"/>
        <v>24.05024999999997</v>
      </c>
      <c r="H39" s="21">
        <f t="shared" si="4"/>
        <v>6.8714999999999913</v>
      </c>
      <c r="I39" s="29">
        <f t="shared" si="5"/>
        <v>1.1000000000000001</v>
      </c>
      <c r="J39" s="29">
        <f t="shared" si="6"/>
        <v>1.78</v>
      </c>
      <c r="K39" s="9">
        <f t="shared" si="7"/>
        <v>0.7</v>
      </c>
      <c r="L39" s="29">
        <f t="shared" si="8"/>
        <v>3.58</v>
      </c>
    </row>
    <row r="40" spans="1:14" ht="13.8">
      <c r="A40" s="102" t="s">
        <v>161</v>
      </c>
      <c r="B40" s="102" t="s">
        <v>88</v>
      </c>
      <c r="C40" s="103">
        <v>1.0654999999999999</v>
      </c>
      <c r="D40" s="21">
        <f t="shared" si="0"/>
        <v>799.12499999999989</v>
      </c>
      <c r="E40" s="21">
        <f t="shared" si="1"/>
        <v>49.124999999999886</v>
      </c>
      <c r="F40" s="21">
        <f t="shared" si="2"/>
        <v>9.3337499999999789</v>
      </c>
      <c r="G40" s="21">
        <f t="shared" si="3"/>
        <v>30.948749999999929</v>
      </c>
      <c r="H40" s="21">
        <f t="shared" si="4"/>
        <v>8.8424999999999798</v>
      </c>
      <c r="I40" s="29">
        <f t="shared" si="5"/>
        <v>1.41</v>
      </c>
      <c r="J40" s="29">
        <f t="shared" si="6"/>
        <v>2.29</v>
      </c>
      <c r="K40" s="9">
        <f t="shared" si="7"/>
        <v>0.9</v>
      </c>
      <c r="L40" s="29">
        <f t="shared" si="8"/>
        <v>4.6000000000000005</v>
      </c>
    </row>
    <row r="41" spans="1:14" ht="13.8">
      <c r="A41" s="102" t="s">
        <v>162</v>
      </c>
      <c r="B41" s="102" t="s">
        <v>88</v>
      </c>
      <c r="C41" s="103">
        <v>1.0564</v>
      </c>
      <c r="D41" s="21">
        <f t="shared" si="0"/>
        <v>792.3</v>
      </c>
      <c r="E41" s="21">
        <f t="shared" si="1"/>
        <v>42.299999999999955</v>
      </c>
      <c r="F41" s="21">
        <f t="shared" si="2"/>
        <v>8.0369999999999919</v>
      </c>
      <c r="G41" s="21">
        <f t="shared" si="3"/>
        <v>26.648999999999972</v>
      </c>
      <c r="H41" s="21">
        <f t="shared" si="4"/>
        <v>7.6139999999999919</v>
      </c>
      <c r="I41" s="29">
        <f t="shared" si="5"/>
        <v>1.21</v>
      </c>
      <c r="J41" s="29">
        <f t="shared" si="6"/>
        <v>1.97</v>
      </c>
      <c r="K41" s="9">
        <f t="shared" si="7"/>
        <v>0.78</v>
      </c>
      <c r="L41" s="29">
        <f t="shared" si="8"/>
        <v>3.96</v>
      </c>
    </row>
    <row r="42" spans="1:14" ht="13.8">
      <c r="A42" s="102" t="s">
        <v>129</v>
      </c>
      <c r="B42" s="102" t="s">
        <v>88</v>
      </c>
      <c r="C42" s="103">
        <v>1.0561</v>
      </c>
      <c r="D42" s="21">
        <f t="shared" si="0"/>
        <v>792.07500000000005</v>
      </c>
      <c r="E42" s="21">
        <f t="shared" si="1"/>
        <v>42.075000000000045</v>
      </c>
      <c r="F42" s="21">
        <f t="shared" si="2"/>
        <v>7.994250000000009</v>
      </c>
      <c r="G42" s="21">
        <f t="shared" si="3"/>
        <v>26.507250000000028</v>
      </c>
      <c r="H42" s="21">
        <f t="shared" si="4"/>
        <v>7.5735000000000081</v>
      </c>
      <c r="I42" s="29">
        <f t="shared" si="5"/>
        <v>1.21</v>
      </c>
      <c r="J42" s="29">
        <f t="shared" si="6"/>
        <v>1.96</v>
      </c>
      <c r="K42" s="9">
        <f t="shared" si="7"/>
        <v>0.77</v>
      </c>
      <c r="L42" s="29">
        <f t="shared" si="8"/>
        <v>3.94</v>
      </c>
    </row>
    <row r="43" spans="1:14" ht="13.8">
      <c r="A43" s="102" t="s">
        <v>130</v>
      </c>
      <c r="B43" s="102" t="s">
        <v>88</v>
      </c>
      <c r="C43" s="103">
        <v>1.0548</v>
      </c>
      <c r="D43" s="21">
        <f t="shared" si="0"/>
        <v>791.1</v>
      </c>
      <c r="E43" s="21">
        <f t="shared" si="1"/>
        <v>41.100000000000023</v>
      </c>
      <c r="F43" s="21">
        <f t="shared" si="2"/>
        <v>7.8090000000000046</v>
      </c>
      <c r="G43" s="21">
        <f t="shared" si="3"/>
        <v>25.893000000000015</v>
      </c>
      <c r="H43" s="21">
        <f t="shared" si="4"/>
        <v>7.3980000000000041</v>
      </c>
      <c r="I43" s="29">
        <f t="shared" si="5"/>
        <v>1.18</v>
      </c>
      <c r="J43" s="29">
        <f t="shared" si="6"/>
        <v>1.92</v>
      </c>
      <c r="K43" s="9">
        <f t="shared" si="7"/>
        <v>0.75</v>
      </c>
      <c r="L43" s="29">
        <f t="shared" si="8"/>
        <v>3.8499999999999996</v>
      </c>
    </row>
    <row r="44" spans="1:14" ht="13.8">
      <c r="A44" s="102" t="s">
        <v>163</v>
      </c>
      <c r="B44" s="102" t="s">
        <v>88</v>
      </c>
      <c r="C44" s="103">
        <v>1.0430999999999999</v>
      </c>
      <c r="D44" s="21">
        <f t="shared" si="0"/>
        <v>782.32499999999993</v>
      </c>
      <c r="E44" s="21">
        <f t="shared" si="1"/>
        <v>32.324999999999932</v>
      </c>
      <c r="F44" s="21">
        <f t="shared" si="2"/>
        <v>6.1417499999999867</v>
      </c>
      <c r="G44" s="21">
        <f t="shared" si="3"/>
        <v>20.364749999999958</v>
      </c>
      <c r="H44" s="21">
        <f t="shared" si="4"/>
        <v>5.8184999999999878</v>
      </c>
      <c r="I44" s="29">
        <f t="shared" si="5"/>
        <v>0.93</v>
      </c>
      <c r="J44" s="29">
        <f t="shared" si="6"/>
        <v>1.51</v>
      </c>
      <c r="K44" s="9">
        <f t="shared" si="7"/>
        <v>0.59</v>
      </c>
      <c r="L44" s="29">
        <f t="shared" si="8"/>
        <v>3.03</v>
      </c>
    </row>
    <row r="45" spans="1:14" ht="13.8">
      <c r="A45" s="102" t="s">
        <v>18</v>
      </c>
      <c r="B45" s="102" t="s">
        <v>88</v>
      </c>
      <c r="C45" s="103">
        <v>1.0338000000000001</v>
      </c>
      <c r="D45" s="95">
        <f t="shared" si="0"/>
        <v>775.35</v>
      </c>
      <c r="E45" s="95">
        <f t="shared" si="1"/>
        <v>25.350000000000023</v>
      </c>
      <c r="F45" s="95">
        <f t="shared" si="2"/>
        <v>4.816500000000004</v>
      </c>
      <c r="G45" s="95">
        <f t="shared" si="3"/>
        <v>15.970500000000014</v>
      </c>
      <c r="H45" s="95">
        <f t="shared" si="4"/>
        <v>4.5630000000000042</v>
      </c>
      <c r="I45" s="96">
        <f t="shared" si="5"/>
        <v>0.73</v>
      </c>
      <c r="J45" s="96">
        <f t="shared" si="6"/>
        <v>1.18</v>
      </c>
      <c r="K45" s="97">
        <f t="shared" si="7"/>
        <v>0.47</v>
      </c>
      <c r="L45" s="96">
        <f t="shared" si="8"/>
        <v>2.38</v>
      </c>
      <c r="N45" s="98"/>
    </row>
    <row r="46" spans="1:14" ht="13.8">
      <c r="A46" s="102" t="s">
        <v>131</v>
      </c>
      <c r="B46" s="102" t="s">
        <v>88</v>
      </c>
      <c r="C46" s="103">
        <v>1.0604</v>
      </c>
      <c r="D46" s="21">
        <f t="shared" si="0"/>
        <v>795.3</v>
      </c>
      <c r="E46" s="21">
        <f t="shared" si="1"/>
        <v>45.299999999999955</v>
      </c>
      <c r="F46" s="21">
        <f t="shared" si="2"/>
        <v>8.6069999999999922</v>
      </c>
      <c r="G46" s="21">
        <f t="shared" si="3"/>
        <v>28.538999999999973</v>
      </c>
      <c r="H46" s="21">
        <f t="shared" si="4"/>
        <v>8.153999999999991</v>
      </c>
      <c r="I46" s="29">
        <f t="shared" si="5"/>
        <v>1.3</v>
      </c>
      <c r="J46" s="29">
        <f t="shared" si="6"/>
        <v>2.11</v>
      </c>
      <c r="K46" s="9">
        <f t="shared" si="7"/>
        <v>0.83</v>
      </c>
      <c r="L46" s="29">
        <f t="shared" si="8"/>
        <v>4.24</v>
      </c>
    </row>
    <row r="47" spans="1:14" ht="13.8">
      <c r="A47" s="102" t="s">
        <v>132</v>
      </c>
      <c r="B47" s="102" t="s">
        <v>88</v>
      </c>
      <c r="C47" s="103">
        <v>1.0392999999999999</v>
      </c>
      <c r="D47" s="21">
        <f t="shared" si="0"/>
        <v>779.47499999999991</v>
      </c>
      <c r="E47" s="21">
        <f t="shared" si="1"/>
        <v>29.474999999999909</v>
      </c>
      <c r="F47" s="21">
        <f t="shared" si="2"/>
        <v>5.6002499999999831</v>
      </c>
      <c r="G47" s="21">
        <f t="shared" si="3"/>
        <v>18.569249999999943</v>
      </c>
      <c r="H47" s="21">
        <f t="shared" si="4"/>
        <v>5.3054999999999835</v>
      </c>
      <c r="I47" s="29">
        <f t="shared" si="5"/>
        <v>0.85</v>
      </c>
      <c r="J47" s="29">
        <f t="shared" si="6"/>
        <v>1.37</v>
      </c>
      <c r="K47" s="9">
        <f t="shared" si="7"/>
        <v>0.54</v>
      </c>
      <c r="L47" s="29">
        <f t="shared" si="8"/>
        <v>2.7600000000000002</v>
      </c>
    </row>
    <row r="48" spans="1:14" ht="13.8">
      <c r="A48" s="102" t="s">
        <v>164</v>
      </c>
      <c r="B48" s="102" t="s">
        <v>88</v>
      </c>
      <c r="C48" s="103">
        <v>1.0349999999999999</v>
      </c>
      <c r="D48" s="21">
        <f t="shared" si="0"/>
        <v>776.24999999999989</v>
      </c>
      <c r="E48" s="21">
        <f t="shared" si="1"/>
        <v>26.249999999999886</v>
      </c>
      <c r="F48" s="21">
        <f t="shared" si="2"/>
        <v>4.9874999999999785</v>
      </c>
      <c r="G48" s="21">
        <f t="shared" si="3"/>
        <v>16.537499999999927</v>
      </c>
      <c r="H48" s="21">
        <f t="shared" si="4"/>
        <v>4.7249999999999792</v>
      </c>
      <c r="I48" s="29">
        <f t="shared" si="5"/>
        <v>0.75</v>
      </c>
      <c r="J48" s="29">
        <f t="shared" si="6"/>
        <v>1.22</v>
      </c>
      <c r="K48" s="9">
        <f t="shared" si="7"/>
        <v>0.48</v>
      </c>
      <c r="L48" s="29">
        <f t="shared" si="8"/>
        <v>2.4500000000000002</v>
      </c>
    </row>
    <row r="49" spans="1:12" ht="13.8">
      <c r="A49" s="102" t="s">
        <v>133</v>
      </c>
      <c r="B49" s="102" t="s">
        <v>88</v>
      </c>
      <c r="C49" s="103">
        <v>1.0387999999999999</v>
      </c>
      <c r="D49" s="21">
        <f t="shared" si="0"/>
        <v>779.09999999999991</v>
      </c>
      <c r="E49" s="21">
        <f t="shared" si="1"/>
        <v>29.099999999999909</v>
      </c>
      <c r="F49" s="21">
        <f t="shared" si="2"/>
        <v>5.528999999999983</v>
      </c>
      <c r="G49" s="21">
        <f t="shared" si="3"/>
        <v>18.332999999999942</v>
      </c>
      <c r="H49" s="21">
        <f t="shared" si="4"/>
        <v>5.2379999999999836</v>
      </c>
      <c r="I49" s="29">
        <f t="shared" si="5"/>
        <v>0.83</v>
      </c>
      <c r="J49" s="29">
        <f t="shared" si="6"/>
        <v>1.36</v>
      </c>
      <c r="K49" s="9">
        <f t="shared" si="7"/>
        <v>0.53</v>
      </c>
      <c r="L49" s="29">
        <f t="shared" si="8"/>
        <v>2.7199999999999998</v>
      </c>
    </row>
    <row r="50" spans="1:12" ht="13.8">
      <c r="A50" s="102" t="s">
        <v>134</v>
      </c>
      <c r="B50" s="102" t="s">
        <v>88</v>
      </c>
      <c r="C50" s="103">
        <v>1.0723</v>
      </c>
      <c r="D50" s="21">
        <f t="shared" si="0"/>
        <v>804.22500000000002</v>
      </c>
      <c r="E50" s="21">
        <f t="shared" si="1"/>
        <v>54.225000000000023</v>
      </c>
      <c r="F50" s="21">
        <f t="shared" si="2"/>
        <v>10.302750000000005</v>
      </c>
      <c r="G50" s="21">
        <f t="shared" si="3"/>
        <v>34.161750000000012</v>
      </c>
      <c r="H50" s="21">
        <f t="shared" si="4"/>
        <v>9.760500000000004</v>
      </c>
      <c r="I50" s="29">
        <f t="shared" si="5"/>
        <v>1.56</v>
      </c>
      <c r="J50" s="29">
        <f t="shared" si="6"/>
        <v>2.5299999999999998</v>
      </c>
      <c r="K50" s="9">
        <f t="shared" si="7"/>
        <v>1</v>
      </c>
      <c r="L50" s="29">
        <f t="shared" si="8"/>
        <v>5.09</v>
      </c>
    </row>
    <row r="51" spans="1:12" ht="13.8">
      <c r="A51" s="102" t="s">
        <v>4</v>
      </c>
      <c r="B51" s="102" t="s">
        <v>88</v>
      </c>
      <c r="C51" s="103">
        <v>1.0287999999999999</v>
      </c>
      <c r="D51" s="21">
        <f t="shared" si="0"/>
        <v>771.59999999999991</v>
      </c>
      <c r="E51" s="21">
        <f t="shared" si="1"/>
        <v>21.599999999999909</v>
      </c>
      <c r="F51" s="21">
        <f t="shared" si="2"/>
        <v>4.1039999999999823</v>
      </c>
      <c r="G51" s="21">
        <f t="shared" si="3"/>
        <v>13.607999999999942</v>
      </c>
      <c r="H51" s="21">
        <f t="shared" si="4"/>
        <v>3.8879999999999835</v>
      </c>
      <c r="I51" s="29">
        <f t="shared" si="5"/>
        <v>0.62</v>
      </c>
      <c r="J51" s="29">
        <f t="shared" si="6"/>
        <v>1.01</v>
      </c>
      <c r="K51" s="9">
        <f t="shared" si="7"/>
        <v>0.4</v>
      </c>
      <c r="L51" s="29">
        <f t="shared" si="8"/>
        <v>2.0299999999999998</v>
      </c>
    </row>
    <row r="52" spans="1:12" ht="13.8">
      <c r="A52" s="102" t="s">
        <v>135</v>
      </c>
      <c r="B52" s="102" t="s">
        <v>88</v>
      </c>
      <c r="C52" s="103">
        <v>1.0375000000000001</v>
      </c>
      <c r="D52" s="21">
        <f t="shared" si="0"/>
        <v>778.12500000000011</v>
      </c>
      <c r="E52" s="21">
        <f t="shared" si="1"/>
        <v>28.125000000000114</v>
      </c>
      <c r="F52" s="21">
        <f t="shared" si="2"/>
        <v>5.3437500000000213</v>
      </c>
      <c r="G52" s="21">
        <f t="shared" si="3"/>
        <v>17.718750000000071</v>
      </c>
      <c r="H52" s="21">
        <f t="shared" si="4"/>
        <v>5.0625000000000204</v>
      </c>
      <c r="I52" s="29">
        <f t="shared" si="5"/>
        <v>0.81</v>
      </c>
      <c r="J52" s="29">
        <f t="shared" si="6"/>
        <v>1.31</v>
      </c>
      <c r="K52" s="9">
        <f t="shared" si="7"/>
        <v>0.52</v>
      </c>
      <c r="L52" s="29">
        <f t="shared" si="8"/>
        <v>2.64</v>
      </c>
    </row>
    <row r="53" spans="1:12" ht="13.8">
      <c r="A53" s="102" t="s">
        <v>136</v>
      </c>
      <c r="B53" s="102" t="s">
        <v>88</v>
      </c>
      <c r="C53" s="103">
        <v>1.0682</v>
      </c>
      <c r="D53" s="21">
        <f t="shared" si="0"/>
        <v>801.15</v>
      </c>
      <c r="E53" s="21">
        <f t="shared" si="1"/>
        <v>51.149999999999977</v>
      </c>
      <c r="F53" s="21">
        <f t="shared" si="2"/>
        <v>9.7184999999999953</v>
      </c>
      <c r="G53" s="21">
        <f t="shared" si="3"/>
        <v>32.224499999999985</v>
      </c>
      <c r="H53" s="21">
        <f t="shared" si="4"/>
        <v>9.2069999999999954</v>
      </c>
      <c r="I53" s="29">
        <f t="shared" si="5"/>
        <v>1.47</v>
      </c>
      <c r="J53" s="29">
        <f t="shared" si="6"/>
        <v>2.38</v>
      </c>
      <c r="K53" s="9">
        <f t="shared" si="7"/>
        <v>0.94</v>
      </c>
      <c r="L53" s="29">
        <f t="shared" si="8"/>
        <v>4.7899999999999991</v>
      </c>
    </row>
    <row r="54" spans="1:12" ht="13.8">
      <c r="A54" s="102" t="s">
        <v>137</v>
      </c>
      <c r="B54" s="102" t="s">
        <v>88</v>
      </c>
      <c r="C54" s="103">
        <v>1.0383</v>
      </c>
      <c r="D54" s="21">
        <f t="shared" si="0"/>
        <v>778.72500000000002</v>
      </c>
      <c r="E54" s="21">
        <f t="shared" si="1"/>
        <v>28.725000000000023</v>
      </c>
      <c r="F54" s="21">
        <f t="shared" si="2"/>
        <v>5.4577500000000043</v>
      </c>
      <c r="G54" s="21">
        <f t="shared" si="3"/>
        <v>18.096750000000014</v>
      </c>
      <c r="H54" s="21">
        <f t="shared" si="4"/>
        <v>5.1705000000000041</v>
      </c>
      <c r="I54" s="29">
        <f t="shared" si="5"/>
        <v>0.82</v>
      </c>
      <c r="J54" s="29">
        <f t="shared" si="6"/>
        <v>1.34</v>
      </c>
      <c r="K54" s="9">
        <f t="shared" si="7"/>
        <v>0.53</v>
      </c>
      <c r="L54" s="29">
        <f t="shared" si="8"/>
        <v>2.6900000000000004</v>
      </c>
    </row>
    <row r="55" spans="1:12" ht="13.8">
      <c r="A55" s="102" t="s">
        <v>138</v>
      </c>
      <c r="B55" s="102" t="s">
        <v>88</v>
      </c>
      <c r="C55" s="103">
        <v>1.0423</v>
      </c>
      <c r="D55" s="21">
        <f t="shared" si="0"/>
        <v>781.72500000000002</v>
      </c>
      <c r="E55" s="21">
        <f t="shared" si="1"/>
        <v>31.725000000000023</v>
      </c>
      <c r="F55" s="21">
        <f t="shared" si="2"/>
        <v>6.0277500000000046</v>
      </c>
      <c r="G55" s="21">
        <f t="shared" si="3"/>
        <v>19.986750000000015</v>
      </c>
      <c r="H55" s="21">
        <f t="shared" si="4"/>
        <v>5.7105000000000041</v>
      </c>
      <c r="I55" s="29">
        <f t="shared" si="5"/>
        <v>0.91</v>
      </c>
      <c r="J55" s="29">
        <f t="shared" si="6"/>
        <v>1.48</v>
      </c>
      <c r="K55" s="9">
        <f t="shared" si="7"/>
        <v>0.57999999999999996</v>
      </c>
      <c r="L55" s="29">
        <f t="shared" si="8"/>
        <v>2.97</v>
      </c>
    </row>
    <row r="56" spans="1:12" ht="13.8">
      <c r="A56" s="102" t="s">
        <v>139</v>
      </c>
      <c r="B56" s="102" t="s">
        <v>88</v>
      </c>
      <c r="C56" s="103">
        <v>1.0373000000000001</v>
      </c>
      <c r="D56" s="21">
        <f t="shared" si="0"/>
        <v>777.97500000000014</v>
      </c>
      <c r="E56" s="21">
        <f t="shared" si="1"/>
        <v>27.975000000000136</v>
      </c>
      <c r="F56" s="21">
        <f t="shared" si="2"/>
        <v>5.3152500000000256</v>
      </c>
      <c r="G56" s="21">
        <f t="shared" si="3"/>
        <v>17.624250000000085</v>
      </c>
      <c r="H56" s="21">
        <f t="shared" si="4"/>
        <v>5.0355000000000247</v>
      </c>
      <c r="I56" s="29">
        <f t="shared" si="5"/>
        <v>0.8</v>
      </c>
      <c r="J56" s="29">
        <f t="shared" si="6"/>
        <v>1.3</v>
      </c>
      <c r="K56" s="9">
        <f t="shared" si="7"/>
        <v>0.51</v>
      </c>
      <c r="L56" s="29">
        <f t="shared" si="8"/>
        <v>2.6100000000000003</v>
      </c>
    </row>
    <row r="57" spans="1:12" ht="13.8">
      <c r="A57" s="102" t="s">
        <v>140</v>
      </c>
      <c r="B57" s="102" t="s">
        <v>88</v>
      </c>
      <c r="C57" s="103">
        <v>1.0388999999999999</v>
      </c>
      <c r="D57" s="21">
        <f t="shared" si="0"/>
        <v>779.17499999999995</v>
      </c>
      <c r="E57" s="21">
        <f t="shared" si="1"/>
        <v>29.174999999999955</v>
      </c>
      <c r="F57" s="21">
        <f t="shared" si="2"/>
        <v>5.5432499999999916</v>
      </c>
      <c r="G57" s="21">
        <f t="shared" si="3"/>
        <v>18.380249999999972</v>
      </c>
      <c r="H57" s="21">
        <f t="shared" si="4"/>
        <v>5.2514999999999921</v>
      </c>
      <c r="I57" s="29">
        <f t="shared" si="5"/>
        <v>0.84</v>
      </c>
      <c r="J57" s="29">
        <f t="shared" si="6"/>
        <v>1.36</v>
      </c>
      <c r="K57" s="9">
        <f t="shared" si="7"/>
        <v>0.54</v>
      </c>
      <c r="L57" s="29">
        <f t="shared" si="8"/>
        <v>2.74</v>
      </c>
    </row>
    <row r="58" spans="1:12" ht="13.8">
      <c r="A58" s="102" t="s">
        <v>141</v>
      </c>
      <c r="B58" s="102" t="s">
        <v>88</v>
      </c>
      <c r="C58" s="103">
        <v>1.0693999999999999</v>
      </c>
      <c r="D58" s="21">
        <f t="shared" si="0"/>
        <v>802.05</v>
      </c>
      <c r="E58" s="21">
        <f t="shared" si="1"/>
        <v>52.049999999999955</v>
      </c>
      <c r="F58" s="21">
        <f t="shared" si="2"/>
        <v>9.8894999999999911</v>
      </c>
      <c r="G58" s="21">
        <f t="shared" si="3"/>
        <v>32.791499999999971</v>
      </c>
      <c r="H58" s="21">
        <f t="shared" si="4"/>
        <v>9.3689999999999909</v>
      </c>
      <c r="I58" s="29">
        <f t="shared" si="5"/>
        <v>1.49</v>
      </c>
      <c r="J58" s="29">
        <f t="shared" si="6"/>
        <v>2.4300000000000002</v>
      </c>
      <c r="K58" s="9">
        <f t="shared" si="7"/>
        <v>0.96</v>
      </c>
      <c r="L58" s="29">
        <f t="shared" si="8"/>
        <v>4.88</v>
      </c>
    </row>
    <row r="59" spans="1:12" ht="13.8">
      <c r="A59" s="102" t="s">
        <v>142</v>
      </c>
      <c r="B59" s="102" t="s">
        <v>88</v>
      </c>
      <c r="C59" s="103">
        <v>1.0376000000000001</v>
      </c>
      <c r="D59" s="21">
        <f t="shared" si="0"/>
        <v>778.2</v>
      </c>
      <c r="E59" s="21">
        <f t="shared" si="1"/>
        <v>28.200000000000045</v>
      </c>
      <c r="F59" s="21">
        <f t="shared" si="2"/>
        <v>5.3580000000000085</v>
      </c>
      <c r="G59" s="21">
        <f t="shared" si="3"/>
        <v>17.76600000000003</v>
      </c>
      <c r="H59" s="21">
        <f t="shared" si="4"/>
        <v>5.0760000000000076</v>
      </c>
      <c r="I59" s="29">
        <f t="shared" si="5"/>
        <v>0.81</v>
      </c>
      <c r="J59" s="29">
        <f t="shared" si="6"/>
        <v>1.31</v>
      </c>
      <c r="K59" s="9">
        <f t="shared" si="7"/>
        <v>0.52</v>
      </c>
      <c r="L59" s="29">
        <f t="shared" si="8"/>
        <v>2.64</v>
      </c>
    </row>
    <row r="60" spans="1:12" ht="13.8">
      <c r="A60" s="102" t="s">
        <v>143</v>
      </c>
      <c r="B60" s="102" t="s">
        <v>88</v>
      </c>
      <c r="C60" s="103">
        <v>1.0481</v>
      </c>
      <c r="D60" s="21">
        <f t="shared" si="0"/>
        <v>786.07500000000005</v>
      </c>
      <c r="E60" s="21">
        <f t="shared" si="1"/>
        <v>36.075000000000045</v>
      </c>
      <c r="F60" s="21">
        <f t="shared" si="2"/>
        <v>6.8542500000000084</v>
      </c>
      <c r="G60" s="21">
        <f t="shared" si="3"/>
        <v>22.72725000000003</v>
      </c>
      <c r="H60" s="21">
        <f t="shared" si="4"/>
        <v>6.493500000000008</v>
      </c>
      <c r="I60" s="29">
        <f t="shared" si="5"/>
        <v>1.03</v>
      </c>
      <c r="J60" s="29">
        <f t="shared" si="6"/>
        <v>1.68</v>
      </c>
      <c r="K60" s="9">
        <f t="shared" si="7"/>
        <v>0.66</v>
      </c>
      <c r="L60" s="29">
        <f t="shared" si="8"/>
        <v>3.37</v>
      </c>
    </row>
    <row r="61" spans="1:12" ht="13.8">
      <c r="A61" s="102" t="s">
        <v>144</v>
      </c>
      <c r="B61" s="102" t="s">
        <v>95</v>
      </c>
      <c r="C61" s="103">
        <v>1.0431999999999999</v>
      </c>
      <c r="D61" s="21">
        <f t="shared" si="0"/>
        <v>782.4</v>
      </c>
      <c r="E61" s="21">
        <f t="shared" si="1"/>
        <v>32.399999999999977</v>
      </c>
      <c r="F61" s="21">
        <f t="shared" si="2"/>
        <v>6.1559999999999961</v>
      </c>
      <c r="G61" s="21">
        <f t="shared" si="3"/>
        <v>20.411999999999985</v>
      </c>
      <c r="H61" s="21">
        <f t="shared" si="4"/>
        <v>5.8319999999999954</v>
      </c>
      <c r="I61" s="29">
        <f t="shared" si="5"/>
        <v>0.93</v>
      </c>
      <c r="J61" s="29">
        <f t="shared" si="6"/>
        <v>1.51</v>
      </c>
      <c r="K61" s="9">
        <f t="shared" si="7"/>
        <v>0.59</v>
      </c>
      <c r="L61" s="29">
        <f t="shared" si="8"/>
        <v>3.03</v>
      </c>
    </row>
    <row r="62" spans="1:12" ht="13.8">
      <c r="A62" s="102" t="s">
        <v>145</v>
      </c>
      <c r="B62" s="102" t="s">
        <v>88</v>
      </c>
      <c r="C62" s="103">
        <v>1.0409999999999999</v>
      </c>
      <c r="D62" s="21">
        <f t="shared" si="0"/>
        <v>780.75</v>
      </c>
      <c r="E62" s="21">
        <f t="shared" si="1"/>
        <v>30.75</v>
      </c>
      <c r="F62" s="21">
        <f t="shared" si="2"/>
        <v>5.8425000000000002</v>
      </c>
      <c r="G62" s="21">
        <f t="shared" si="3"/>
        <v>19.372499999999999</v>
      </c>
      <c r="H62" s="21">
        <f t="shared" si="4"/>
        <v>5.5350000000000001</v>
      </c>
      <c r="I62" s="29">
        <f t="shared" si="5"/>
        <v>0.88</v>
      </c>
      <c r="J62" s="29">
        <f t="shared" si="6"/>
        <v>1.43</v>
      </c>
      <c r="K62" s="9">
        <f t="shared" si="7"/>
        <v>0.56000000000000005</v>
      </c>
      <c r="L62" s="29">
        <f t="shared" si="8"/>
        <v>2.87</v>
      </c>
    </row>
    <row r="63" spans="1:12" ht="13.8">
      <c r="A63" s="102" t="s">
        <v>146</v>
      </c>
      <c r="B63" s="102" t="s">
        <v>88</v>
      </c>
      <c r="C63" s="103">
        <v>1.0481</v>
      </c>
      <c r="D63" s="21">
        <f t="shared" si="0"/>
        <v>786.07500000000005</v>
      </c>
      <c r="E63" s="21">
        <f t="shared" si="1"/>
        <v>36.075000000000045</v>
      </c>
      <c r="F63" s="21">
        <f t="shared" si="2"/>
        <v>6.8542500000000084</v>
      </c>
      <c r="G63" s="21">
        <f t="shared" si="3"/>
        <v>22.72725000000003</v>
      </c>
      <c r="H63" s="21">
        <f t="shared" si="4"/>
        <v>6.493500000000008</v>
      </c>
      <c r="I63" s="29">
        <f t="shared" si="5"/>
        <v>1.03</v>
      </c>
      <c r="J63" s="29">
        <f t="shared" si="6"/>
        <v>1.68</v>
      </c>
      <c r="K63" s="9">
        <f t="shared" si="7"/>
        <v>0.66</v>
      </c>
      <c r="L63" s="29">
        <f t="shared" si="8"/>
        <v>3.37</v>
      </c>
    </row>
    <row r="64" spans="1:12" ht="13.8">
      <c r="A64" s="102" t="s">
        <v>147</v>
      </c>
      <c r="B64" s="102" t="s">
        <v>88</v>
      </c>
      <c r="C64" s="103">
        <v>1.081</v>
      </c>
      <c r="D64" s="21">
        <f t="shared" si="0"/>
        <v>810.75</v>
      </c>
      <c r="E64" s="21">
        <f t="shared" si="1"/>
        <v>60.75</v>
      </c>
      <c r="F64" s="21">
        <f t="shared" si="2"/>
        <v>11.5425</v>
      </c>
      <c r="G64" s="21">
        <f t="shared" si="3"/>
        <v>38.272500000000001</v>
      </c>
      <c r="H64" s="21">
        <f t="shared" si="4"/>
        <v>10.934999999999999</v>
      </c>
      <c r="I64" s="29">
        <f t="shared" si="5"/>
        <v>1.74</v>
      </c>
      <c r="J64" s="29">
        <f t="shared" si="6"/>
        <v>2.83</v>
      </c>
      <c r="K64" s="9">
        <f t="shared" si="7"/>
        <v>1.1200000000000001</v>
      </c>
      <c r="L64" s="29">
        <f t="shared" si="8"/>
        <v>5.69</v>
      </c>
    </row>
    <row r="65" spans="1:12" ht="13.8">
      <c r="A65" s="102" t="s">
        <v>148</v>
      </c>
      <c r="B65" s="102" t="s">
        <v>88</v>
      </c>
      <c r="C65" s="103">
        <v>1.0852999999999999</v>
      </c>
      <c r="D65" s="21">
        <f t="shared" si="0"/>
        <v>813.97499999999991</v>
      </c>
      <c r="E65" s="21">
        <f t="shared" si="1"/>
        <v>63.974999999999909</v>
      </c>
      <c r="F65" s="21">
        <f t="shared" si="2"/>
        <v>12.155249999999983</v>
      </c>
      <c r="G65" s="21">
        <f t="shared" si="3"/>
        <v>40.304249999999946</v>
      </c>
      <c r="H65" s="21">
        <f t="shared" si="4"/>
        <v>11.515499999999983</v>
      </c>
      <c r="I65" s="29">
        <f t="shared" si="5"/>
        <v>1.84</v>
      </c>
      <c r="J65" s="29">
        <f t="shared" si="6"/>
        <v>2.98</v>
      </c>
      <c r="K65" s="9">
        <f t="shared" si="7"/>
        <v>1.17</v>
      </c>
      <c r="L65" s="29">
        <f t="shared" si="8"/>
        <v>5.99</v>
      </c>
    </row>
    <row r="66" spans="1:12" ht="13.8">
      <c r="A66" s="102" t="s">
        <v>149</v>
      </c>
      <c r="B66" s="102" t="s">
        <v>88</v>
      </c>
      <c r="C66" s="103">
        <v>1.0565</v>
      </c>
      <c r="D66" s="21">
        <f t="shared" si="0"/>
        <v>792.375</v>
      </c>
      <c r="E66" s="21">
        <f t="shared" si="1"/>
        <v>42.375</v>
      </c>
      <c r="F66" s="21">
        <f t="shared" si="2"/>
        <v>8.0512499999999996</v>
      </c>
      <c r="G66" s="21">
        <f t="shared" si="3"/>
        <v>26.696249999999999</v>
      </c>
      <c r="H66" s="21">
        <f t="shared" si="4"/>
        <v>7.6274999999999995</v>
      </c>
      <c r="I66" s="29">
        <f t="shared" si="5"/>
        <v>1.22</v>
      </c>
      <c r="J66" s="29">
        <f t="shared" si="6"/>
        <v>1.98</v>
      </c>
      <c r="K66" s="9">
        <f t="shared" si="7"/>
        <v>0.78</v>
      </c>
      <c r="L66" s="29">
        <f t="shared" si="8"/>
        <v>3.9800000000000004</v>
      </c>
    </row>
    <row r="67" spans="1:12" ht="13.8">
      <c r="A67" s="102" t="s">
        <v>150</v>
      </c>
      <c r="B67" s="102" t="s">
        <v>88</v>
      </c>
      <c r="C67" s="103">
        <v>1.0429999999999999</v>
      </c>
      <c r="D67" s="21">
        <f t="shared" si="0"/>
        <v>782.25</v>
      </c>
      <c r="E67" s="21">
        <f t="shared" si="1"/>
        <v>32.25</v>
      </c>
      <c r="F67" s="21">
        <f t="shared" si="2"/>
        <v>6.1275000000000004</v>
      </c>
      <c r="G67" s="21">
        <f t="shared" si="3"/>
        <v>20.317499999999999</v>
      </c>
      <c r="H67" s="21">
        <f t="shared" si="4"/>
        <v>5.8049999999999997</v>
      </c>
      <c r="I67" s="29">
        <f t="shared" si="5"/>
        <v>0.93</v>
      </c>
      <c r="J67" s="29">
        <f t="shared" si="6"/>
        <v>1.5</v>
      </c>
      <c r="K67" s="9">
        <f t="shared" si="7"/>
        <v>0.59</v>
      </c>
      <c r="L67" s="29">
        <f t="shared" si="8"/>
        <v>3.02</v>
      </c>
    </row>
    <row r="68" spans="1:12" ht="13.8">
      <c r="A68" s="102" t="s">
        <v>151</v>
      </c>
      <c r="B68" s="102" t="s">
        <v>98</v>
      </c>
      <c r="C68" s="103">
        <v>1.0394000000000001</v>
      </c>
      <c r="D68" s="21">
        <f t="shared" si="0"/>
        <v>779.55000000000007</v>
      </c>
      <c r="E68" s="21">
        <f t="shared" si="1"/>
        <v>29.550000000000068</v>
      </c>
      <c r="F68" s="21">
        <f t="shared" si="2"/>
        <v>5.6145000000000129</v>
      </c>
      <c r="G68" s="21">
        <f t="shared" si="3"/>
        <v>18.616500000000045</v>
      </c>
      <c r="H68" s="21">
        <f t="shared" si="4"/>
        <v>5.3190000000000124</v>
      </c>
      <c r="I68" s="29">
        <f t="shared" si="5"/>
        <v>0.85</v>
      </c>
      <c r="J68" s="29">
        <f t="shared" si="6"/>
        <v>1.38</v>
      </c>
      <c r="K68" s="9">
        <f t="shared" si="7"/>
        <v>0.54</v>
      </c>
      <c r="L68" s="29">
        <f t="shared" si="8"/>
        <v>2.77</v>
      </c>
    </row>
    <row r="69" spans="1:12" ht="13.8">
      <c r="A69" s="102" t="s">
        <v>152</v>
      </c>
      <c r="B69" s="102" t="s">
        <v>88</v>
      </c>
      <c r="C69" s="103">
        <v>1.0333000000000001</v>
      </c>
      <c r="D69" s="21">
        <f t="shared" si="0"/>
        <v>774.97500000000014</v>
      </c>
      <c r="E69" s="21">
        <f t="shared" si="1"/>
        <v>24.975000000000136</v>
      </c>
      <c r="F69" s="21">
        <f t="shared" si="2"/>
        <v>4.7452500000000262</v>
      </c>
      <c r="G69" s="21">
        <f t="shared" si="3"/>
        <v>15.734250000000086</v>
      </c>
      <c r="H69" s="21">
        <f t="shared" si="4"/>
        <v>4.4955000000000247</v>
      </c>
      <c r="I69" s="29">
        <f t="shared" si="5"/>
        <v>0.72</v>
      </c>
      <c r="J69" s="29">
        <f t="shared" si="6"/>
        <v>1.1599999999999999</v>
      </c>
      <c r="K69" s="9">
        <f t="shared" si="7"/>
        <v>0.46</v>
      </c>
      <c r="L69" s="29">
        <f t="shared" si="8"/>
        <v>2.34</v>
      </c>
    </row>
    <row r="70" spans="1:12" ht="13.8">
      <c r="A70" s="102" t="s">
        <v>5</v>
      </c>
      <c r="B70" s="102" t="s">
        <v>88</v>
      </c>
      <c r="C70" s="103">
        <v>1.0295000000000001</v>
      </c>
      <c r="D70" s="21">
        <f t="shared" si="0"/>
        <v>772.12500000000011</v>
      </c>
      <c r="E70" s="21">
        <f t="shared" si="1"/>
        <v>22.125000000000114</v>
      </c>
      <c r="F70" s="21">
        <f t="shared" si="2"/>
        <v>4.2037500000000216</v>
      </c>
      <c r="G70" s="21">
        <f t="shared" si="3"/>
        <v>13.938750000000072</v>
      </c>
      <c r="H70" s="21">
        <f t="shared" si="4"/>
        <v>3.9825000000000204</v>
      </c>
      <c r="I70" s="29">
        <f t="shared" si="5"/>
        <v>0.63</v>
      </c>
      <c r="J70" s="29">
        <f t="shared" si="6"/>
        <v>1.03</v>
      </c>
      <c r="K70" s="9">
        <f t="shared" si="7"/>
        <v>0.41</v>
      </c>
      <c r="L70" s="29">
        <f t="shared" si="8"/>
        <v>2.0700000000000003</v>
      </c>
    </row>
    <row r="71" spans="1:12" ht="13.8">
      <c r="A71" s="102" t="s">
        <v>153</v>
      </c>
      <c r="B71" s="102" t="s">
        <v>88</v>
      </c>
      <c r="C71" s="103">
        <v>1.0802</v>
      </c>
      <c r="D71" s="21">
        <f t="shared" si="0"/>
        <v>810.15000000000009</v>
      </c>
      <c r="E71" s="21">
        <f t="shared" si="1"/>
        <v>60.150000000000091</v>
      </c>
      <c r="F71" s="21">
        <f t="shared" si="2"/>
        <v>11.428500000000017</v>
      </c>
      <c r="G71" s="21">
        <f t="shared" si="3"/>
        <v>37.894500000000058</v>
      </c>
      <c r="H71" s="21">
        <f t="shared" si="4"/>
        <v>10.827000000000016</v>
      </c>
      <c r="I71" s="29">
        <f t="shared" si="5"/>
        <v>1.73</v>
      </c>
      <c r="J71" s="29">
        <f t="shared" si="6"/>
        <v>2.8</v>
      </c>
      <c r="K71" s="9">
        <f t="shared" si="7"/>
        <v>1.1000000000000001</v>
      </c>
      <c r="L71" s="29">
        <f t="shared" si="8"/>
        <v>5.629999999999999</v>
      </c>
    </row>
    <row r="72" spans="1:12" ht="13.8">
      <c r="A72" s="102" t="s">
        <v>165</v>
      </c>
      <c r="B72" s="102" t="s">
        <v>88</v>
      </c>
      <c r="C72" s="103">
        <v>1.0353000000000001</v>
      </c>
      <c r="D72" s="21">
        <f t="shared" si="0"/>
        <v>776.47500000000014</v>
      </c>
      <c r="E72" s="21">
        <f t="shared" si="1"/>
        <v>26.475000000000136</v>
      </c>
      <c r="F72" s="21">
        <f t="shared" si="2"/>
        <v>5.0302500000000263</v>
      </c>
      <c r="G72" s="21">
        <f t="shared" si="3"/>
        <v>16.679250000000085</v>
      </c>
      <c r="H72" s="21">
        <f t="shared" si="4"/>
        <v>4.7655000000000243</v>
      </c>
      <c r="I72" s="29">
        <f t="shared" si="5"/>
        <v>0.76</v>
      </c>
      <c r="J72" s="29">
        <f t="shared" si="6"/>
        <v>1.23</v>
      </c>
      <c r="K72" s="9">
        <f t="shared" si="7"/>
        <v>0.49</v>
      </c>
      <c r="L72" s="29">
        <f t="shared" si="8"/>
        <v>2.48</v>
      </c>
    </row>
    <row r="73" spans="1:12" ht="13.8">
      <c r="A73" s="104" t="s">
        <v>154</v>
      </c>
      <c r="B73" s="104" t="s">
        <v>88</v>
      </c>
      <c r="C73" s="103">
        <v>1.0476000000000001</v>
      </c>
      <c r="D73" s="21">
        <f t="shared" si="0"/>
        <v>785.7</v>
      </c>
      <c r="E73" s="21">
        <f t="shared" si="1"/>
        <v>35.700000000000045</v>
      </c>
      <c r="F73" s="21">
        <f t="shared" si="2"/>
        <v>6.7830000000000084</v>
      </c>
      <c r="G73" s="21">
        <f t="shared" si="3"/>
        <v>22.491000000000028</v>
      </c>
      <c r="H73" s="21">
        <f t="shared" si="4"/>
        <v>6.4260000000000081</v>
      </c>
      <c r="I73" s="29">
        <f t="shared" si="5"/>
        <v>1.02</v>
      </c>
      <c r="J73" s="29">
        <f t="shared" si="6"/>
        <v>1.66</v>
      </c>
      <c r="K73" s="9">
        <f t="shared" si="7"/>
        <v>0.66</v>
      </c>
      <c r="L73" s="29">
        <f t="shared" si="8"/>
        <v>3.34</v>
      </c>
    </row>
    <row r="74" spans="1:12" ht="13.8">
      <c r="A74" s="104" t="s">
        <v>155</v>
      </c>
      <c r="B74" s="104" t="s">
        <v>88</v>
      </c>
      <c r="C74" s="103">
        <v>1.0608</v>
      </c>
      <c r="D74" s="21">
        <f t="shared" si="0"/>
        <v>795.6</v>
      </c>
      <c r="E74" s="21">
        <f t="shared" si="1"/>
        <v>45.600000000000023</v>
      </c>
      <c r="F74" s="21">
        <f t="shared" si="2"/>
        <v>8.664000000000005</v>
      </c>
      <c r="G74" s="21">
        <f t="shared" si="3"/>
        <v>28.728000000000016</v>
      </c>
      <c r="H74" s="21">
        <f t="shared" si="4"/>
        <v>8.2080000000000037</v>
      </c>
      <c r="I74" s="29">
        <f t="shared" si="5"/>
        <v>1.31</v>
      </c>
      <c r="J74" s="29">
        <f t="shared" si="6"/>
        <v>2.13</v>
      </c>
      <c r="K74" s="9">
        <f t="shared" si="7"/>
        <v>0.84</v>
      </c>
      <c r="L74" s="29">
        <f t="shared" si="8"/>
        <v>4.28</v>
      </c>
    </row>
    <row r="75" spans="1:12" ht="13.8">
      <c r="A75" s="104" t="s">
        <v>156</v>
      </c>
      <c r="B75" s="104" t="s">
        <v>88</v>
      </c>
      <c r="C75" s="103">
        <v>1.0712999999999999</v>
      </c>
      <c r="D75" s="21">
        <f t="shared" si="0"/>
        <v>803.47499999999991</v>
      </c>
      <c r="E75" s="21">
        <f t="shared" si="1"/>
        <v>53.474999999999909</v>
      </c>
      <c r="F75" s="21">
        <f t="shared" si="2"/>
        <v>10.160249999999984</v>
      </c>
      <c r="G75" s="21">
        <f t="shared" si="3"/>
        <v>33.689249999999944</v>
      </c>
      <c r="H75" s="21">
        <f t="shared" si="4"/>
        <v>9.6254999999999828</v>
      </c>
      <c r="I75" s="29">
        <f t="shared" si="5"/>
        <v>1.53</v>
      </c>
      <c r="J75" s="29">
        <f t="shared" si="6"/>
        <v>2.4900000000000002</v>
      </c>
      <c r="K75" s="9">
        <f t="shared" si="7"/>
        <v>0.98</v>
      </c>
      <c r="L75" s="29">
        <f t="shared" si="8"/>
        <v>5</v>
      </c>
    </row>
    <row r="76" spans="1:12" ht="13.8">
      <c r="C76" s="83"/>
      <c r="D76" s="21"/>
      <c r="F76" s="21"/>
      <c r="G76" s="21"/>
      <c r="H76" s="21"/>
    </row>
    <row r="77" spans="1:12" ht="13.8">
      <c r="C77" s="83"/>
      <c r="D77" s="21"/>
      <c r="F77" s="21"/>
      <c r="G77" s="21"/>
      <c r="H77" s="21"/>
    </row>
    <row r="78" spans="1:12" ht="13.8">
      <c r="C78" s="83"/>
      <c r="D78" s="21"/>
      <c r="F78" s="21"/>
      <c r="G78" s="21"/>
      <c r="H78" s="21"/>
    </row>
    <row r="79" spans="1:12" ht="13.8">
      <c r="C79" s="83"/>
      <c r="D79" s="21"/>
      <c r="F79" s="21"/>
      <c r="G79" s="21"/>
      <c r="H79" s="21"/>
    </row>
    <row r="80" spans="1:12" ht="13.8">
      <c r="C80" s="83"/>
      <c r="D80" s="21"/>
      <c r="F80" s="21"/>
      <c r="G80" s="21"/>
      <c r="H80" s="21"/>
    </row>
    <row r="81" spans="3:8" ht="13.8">
      <c r="C81" s="83"/>
      <c r="D81" s="21"/>
      <c r="F81" s="21"/>
      <c r="G81" s="21"/>
      <c r="H81" s="21"/>
    </row>
    <row r="82" spans="3:8" ht="13.8">
      <c r="C82" s="83"/>
      <c r="D82" s="21"/>
      <c r="F82" s="21"/>
      <c r="G82" s="21"/>
      <c r="H82" s="21"/>
    </row>
    <row r="83" spans="3:8" ht="13.8">
      <c r="C83" s="83"/>
      <c r="D83" s="21"/>
      <c r="F83" s="21"/>
      <c r="G83" s="21"/>
      <c r="H83" s="21"/>
    </row>
    <row r="84" spans="3:8" ht="13.8">
      <c r="C84" s="83"/>
      <c r="D84" s="21"/>
      <c r="F84" s="21"/>
      <c r="G84" s="21"/>
      <c r="H84" s="21"/>
    </row>
    <row r="85" spans="3:8" ht="13.8">
      <c r="C85" s="83"/>
      <c r="D85" s="21"/>
      <c r="F85" s="21"/>
      <c r="G85" s="21"/>
      <c r="H85" s="21"/>
    </row>
    <row r="86" spans="3:8" ht="13.8">
      <c r="C86" s="83"/>
      <c r="D86" s="21"/>
      <c r="F86" s="21"/>
      <c r="G86" s="21"/>
      <c r="H86" s="21"/>
    </row>
    <row r="87" spans="3:8" ht="13.8">
      <c r="C87" s="83"/>
      <c r="D87" s="21"/>
      <c r="F87" s="21"/>
      <c r="G87" s="21"/>
      <c r="H87" s="21"/>
    </row>
    <row r="88" spans="3:8" ht="13.8">
      <c r="C88" s="83"/>
      <c r="D88" s="21"/>
      <c r="F88" s="21"/>
      <c r="G88" s="21"/>
      <c r="H88" s="21"/>
    </row>
    <row r="89" spans="3:8" ht="13.8">
      <c r="C89" s="83"/>
      <c r="D89" s="21"/>
      <c r="F89" s="21"/>
      <c r="G89" s="21"/>
      <c r="H89" s="21"/>
    </row>
    <row r="90" spans="3:8" ht="13.8">
      <c r="C90" s="83"/>
      <c r="D90" s="21"/>
      <c r="F90" s="21"/>
      <c r="G90" s="21"/>
      <c r="H90" s="21"/>
    </row>
    <row r="91" spans="3:8" ht="13.8">
      <c r="C91" s="83"/>
      <c r="D91" s="21"/>
      <c r="F91" s="21"/>
      <c r="G91" s="21"/>
      <c r="H91" s="21"/>
    </row>
    <row r="92" spans="3:8" ht="13.8">
      <c r="C92" s="83"/>
      <c r="D92" s="21"/>
      <c r="F92" s="21"/>
      <c r="G92" s="21"/>
      <c r="H92" s="21"/>
    </row>
    <row r="93" spans="3:8" ht="13.8">
      <c r="C93" s="83"/>
      <c r="D93" s="21"/>
      <c r="F93" s="21"/>
      <c r="G93" s="21"/>
      <c r="H93" s="21"/>
    </row>
    <row r="94" spans="3:8" ht="13.8">
      <c r="C94" s="83"/>
      <c r="D94" s="21"/>
      <c r="F94" s="21"/>
      <c r="G94" s="21"/>
      <c r="H94" s="21"/>
    </row>
    <row r="95" spans="3:8" ht="13.8">
      <c r="C95" s="83"/>
      <c r="D95" s="21"/>
      <c r="F95" s="21"/>
      <c r="G95" s="21"/>
      <c r="H95" s="21"/>
    </row>
    <row r="96" spans="3:8" ht="13.8">
      <c r="C96" s="83"/>
      <c r="D96" s="21"/>
      <c r="F96" s="21"/>
      <c r="G96" s="21"/>
      <c r="H96" s="21"/>
    </row>
    <row r="97" spans="3:8" ht="13.8">
      <c r="C97" s="83"/>
      <c r="D97" s="21"/>
      <c r="F97" s="21"/>
      <c r="G97" s="21"/>
      <c r="H97" s="21"/>
    </row>
    <row r="98" spans="3:8" ht="13.8">
      <c r="C98" s="83"/>
      <c r="D98" s="21"/>
      <c r="F98" s="21"/>
      <c r="G98" s="21"/>
      <c r="H98" s="21"/>
    </row>
    <row r="99" spans="3:8" ht="13.8">
      <c r="C99" s="83"/>
      <c r="D99" s="21"/>
      <c r="F99" s="21"/>
      <c r="G99" s="21"/>
      <c r="H99" s="21"/>
    </row>
    <row r="100" spans="3:8" ht="13.8">
      <c r="C100" s="83"/>
      <c r="D100" s="21"/>
      <c r="F100" s="21"/>
      <c r="G100" s="21"/>
      <c r="H100" s="21"/>
    </row>
    <row r="101" spans="3:8" ht="13.8">
      <c r="C101" s="83"/>
      <c r="D101" s="21"/>
      <c r="F101" s="21"/>
      <c r="G101" s="21"/>
      <c r="H101" s="21"/>
    </row>
    <row r="102" spans="3:8" ht="13.8">
      <c r="C102" s="83"/>
      <c r="D102" s="21"/>
      <c r="F102" s="21"/>
      <c r="G102" s="21"/>
      <c r="H102" s="21"/>
    </row>
    <row r="103" spans="3:8" ht="13.8">
      <c r="C103" s="83"/>
      <c r="D103" s="21"/>
      <c r="F103" s="21"/>
      <c r="G103" s="21"/>
      <c r="H103" s="21"/>
    </row>
    <row r="104" spans="3:8" ht="13.8">
      <c r="C104" s="83"/>
      <c r="D104" s="21"/>
      <c r="F104" s="21"/>
      <c r="G104" s="21"/>
      <c r="H104" s="21"/>
    </row>
    <row r="105" spans="3:8" ht="13.8">
      <c r="C105" s="83"/>
      <c r="D105" s="21"/>
      <c r="F105" s="21"/>
      <c r="G105" s="21"/>
      <c r="H105" s="21"/>
    </row>
    <row r="106" spans="3:8" ht="13.8">
      <c r="C106" s="83"/>
      <c r="D106" s="21"/>
      <c r="F106" s="21"/>
      <c r="G106" s="21"/>
      <c r="H106" s="21"/>
    </row>
    <row r="107" spans="3:8" ht="13.8">
      <c r="C107" s="83"/>
      <c r="D107" s="21"/>
      <c r="F107" s="21"/>
      <c r="G107" s="21"/>
      <c r="H107" s="21"/>
    </row>
    <row r="108" spans="3:8" ht="13.8">
      <c r="C108" s="83"/>
      <c r="D108" s="21"/>
      <c r="F108" s="21"/>
      <c r="G108" s="21"/>
      <c r="H108" s="21"/>
    </row>
    <row r="109" spans="3:8" ht="13.8">
      <c r="C109" s="83"/>
      <c r="D109" s="21"/>
      <c r="F109" s="21"/>
      <c r="G109" s="21"/>
      <c r="H109" s="21"/>
    </row>
    <row r="110" spans="3:8" ht="13.8">
      <c r="C110" s="83"/>
      <c r="D110" s="21"/>
      <c r="F110" s="21"/>
      <c r="G110" s="21"/>
      <c r="H110" s="21"/>
    </row>
    <row r="111" spans="3:8" ht="13.8">
      <c r="C111" s="83"/>
      <c r="D111" s="21"/>
      <c r="F111" s="21"/>
      <c r="G111" s="21"/>
      <c r="H111" s="21"/>
    </row>
    <row r="112" spans="3:8" ht="13.8">
      <c r="C112" s="83"/>
      <c r="D112" s="21"/>
      <c r="F112" s="21"/>
      <c r="G112" s="21"/>
      <c r="H112" s="21"/>
    </row>
    <row r="113" spans="3:8" ht="13.8">
      <c r="C113" s="83"/>
      <c r="D113" s="21"/>
      <c r="F113" s="21"/>
      <c r="G113" s="21"/>
      <c r="H113" s="21"/>
    </row>
    <row r="114" spans="3:8" ht="13.8">
      <c r="C114" s="83"/>
      <c r="D114" s="21"/>
      <c r="F114" s="21"/>
      <c r="G114" s="21"/>
      <c r="H114" s="21"/>
    </row>
    <row r="115" spans="3:8" ht="13.8">
      <c r="C115" s="83"/>
      <c r="D115" s="21"/>
      <c r="F115" s="21"/>
      <c r="G115" s="21"/>
      <c r="H115" s="21"/>
    </row>
    <row r="116" spans="3:8" ht="13.8">
      <c r="C116" s="83"/>
      <c r="D116" s="21"/>
      <c r="F116" s="21"/>
      <c r="G116" s="21"/>
      <c r="H116" s="21"/>
    </row>
    <row r="117" spans="3:8" ht="13.8">
      <c r="C117" s="83"/>
      <c r="D117" s="21"/>
      <c r="F117" s="21"/>
      <c r="G117" s="21"/>
      <c r="H117" s="21"/>
    </row>
    <row r="118" spans="3:8" ht="13.8">
      <c r="C118" s="83"/>
      <c r="D118" s="21"/>
      <c r="F118" s="21"/>
      <c r="G118" s="21"/>
      <c r="H118" s="21"/>
    </row>
    <row r="119" spans="3:8" ht="13.8">
      <c r="C119" s="83"/>
      <c r="D119" s="21"/>
      <c r="F119" s="21"/>
      <c r="G119" s="21"/>
      <c r="H119" s="21"/>
    </row>
    <row r="120" spans="3:8" ht="13.8">
      <c r="C120" s="83"/>
      <c r="D120" s="21"/>
      <c r="F120" s="21"/>
      <c r="G120" s="21"/>
      <c r="H120" s="21"/>
    </row>
    <row r="121" spans="3:8" ht="13.8">
      <c r="C121" s="83"/>
      <c r="D121" s="21"/>
      <c r="F121" s="21"/>
      <c r="G121" s="21"/>
      <c r="H121" s="21"/>
    </row>
    <row r="122" spans="3:8" ht="13.8">
      <c r="C122" s="83"/>
      <c r="D122" s="21"/>
      <c r="F122" s="21"/>
      <c r="G122" s="21"/>
      <c r="H122" s="21"/>
    </row>
    <row r="123" spans="3:8" ht="13.8">
      <c r="C123" s="83"/>
      <c r="D123" s="21"/>
      <c r="F123" s="21"/>
      <c r="G123" s="21"/>
      <c r="H123" s="21"/>
    </row>
    <row r="124" spans="3:8" ht="13.8">
      <c r="C124" s="83"/>
      <c r="D124" s="21"/>
      <c r="F124" s="21"/>
      <c r="G124" s="21"/>
      <c r="H124" s="21"/>
    </row>
    <row r="125" spans="3:8" ht="13.8">
      <c r="C125" s="83"/>
      <c r="D125" s="21"/>
      <c r="F125" s="21"/>
      <c r="G125" s="21"/>
      <c r="H125" s="21"/>
    </row>
    <row r="126" spans="3:8" ht="13.8">
      <c r="C126" s="83"/>
      <c r="D126" s="21"/>
      <c r="F126" s="21"/>
      <c r="G126" s="21"/>
      <c r="H126" s="21"/>
    </row>
    <row r="127" spans="3:8" ht="13.8">
      <c r="C127" s="83"/>
      <c r="D127" s="21"/>
      <c r="F127" s="21"/>
      <c r="G127" s="21"/>
      <c r="H127" s="21"/>
    </row>
    <row r="128" spans="3:8" ht="13.8">
      <c r="C128" s="83"/>
      <c r="D128" s="21"/>
      <c r="F128" s="21"/>
      <c r="G128" s="21"/>
      <c r="H128" s="21"/>
    </row>
    <row r="129" spans="3:8" ht="13.8">
      <c r="C129" s="83"/>
      <c r="D129" s="21"/>
      <c r="F129" s="21"/>
      <c r="G129" s="21"/>
      <c r="H129" s="21"/>
    </row>
    <row r="130" spans="3:8" ht="13.8">
      <c r="C130" s="83"/>
      <c r="D130" s="21"/>
      <c r="F130" s="21"/>
      <c r="G130" s="21"/>
      <c r="H130" s="21"/>
    </row>
    <row r="131" spans="3:8" ht="13.8">
      <c r="C131" s="83"/>
      <c r="D131" s="21"/>
      <c r="F131" s="21"/>
      <c r="G131" s="21"/>
      <c r="H131" s="21"/>
    </row>
    <row r="132" spans="3:8" ht="13.8">
      <c r="C132" s="83"/>
      <c r="D132" s="21"/>
      <c r="F132" s="21"/>
      <c r="G132" s="21"/>
      <c r="H132" s="21"/>
    </row>
    <row r="133" spans="3:8" ht="13.8">
      <c r="C133" s="83"/>
      <c r="D133" s="21"/>
      <c r="F133" s="21"/>
      <c r="G133" s="21"/>
      <c r="H133" s="21"/>
    </row>
    <row r="134" spans="3:8" ht="13.8">
      <c r="C134" s="83"/>
      <c r="D134" s="21"/>
      <c r="F134" s="21"/>
      <c r="G134" s="21"/>
      <c r="H134" s="21"/>
    </row>
    <row r="135" spans="3:8" ht="13.8">
      <c r="C135" s="83"/>
      <c r="D135" s="21"/>
      <c r="F135" s="21"/>
      <c r="G135" s="21"/>
      <c r="H135" s="21"/>
    </row>
    <row r="136" spans="3:8" ht="13.8">
      <c r="C136" s="83"/>
      <c r="D136" s="21"/>
      <c r="F136" s="21"/>
      <c r="G136" s="21"/>
      <c r="H136" s="21"/>
    </row>
    <row r="137" spans="3:8" ht="13.8">
      <c r="C137" s="83"/>
      <c r="D137" s="21"/>
      <c r="F137" s="21"/>
      <c r="G137" s="21"/>
      <c r="H137" s="21"/>
    </row>
    <row r="138" spans="3:8" ht="13.8">
      <c r="C138" s="83"/>
      <c r="D138" s="21"/>
      <c r="F138" s="21"/>
      <c r="G138" s="21"/>
      <c r="H138" s="21"/>
    </row>
    <row r="139" spans="3:8" ht="13.8">
      <c r="C139" s="83"/>
      <c r="D139" s="21"/>
      <c r="F139" s="21"/>
      <c r="G139" s="21"/>
      <c r="H139" s="21"/>
    </row>
    <row r="140" spans="3:8" ht="13.8">
      <c r="C140" s="83"/>
      <c r="D140" s="21"/>
      <c r="F140" s="21"/>
      <c r="G140" s="21"/>
      <c r="H140" s="21"/>
    </row>
    <row r="141" spans="3:8" ht="13.8">
      <c r="C141" s="83"/>
      <c r="D141" s="21"/>
      <c r="F141" s="21"/>
      <c r="G141" s="21"/>
      <c r="H141" s="21"/>
    </row>
    <row r="142" spans="3:8" ht="13.8">
      <c r="C142" s="83"/>
      <c r="D142" s="21"/>
      <c r="F142" s="21"/>
      <c r="G142" s="21"/>
      <c r="H142" s="21"/>
    </row>
    <row r="143" spans="3:8" ht="13.8">
      <c r="C143" s="83"/>
      <c r="D143" s="21"/>
      <c r="F143" s="21"/>
      <c r="G143" s="21"/>
      <c r="H143" s="21"/>
    </row>
    <row r="144" spans="3:8" ht="13.8">
      <c r="C144" s="83"/>
      <c r="D144" s="21"/>
      <c r="F144" s="21"/>
      <c r="G144" s="21"/>
      <c r="H144" s="21"/>
    </row>
    <row r="145" spans="3:8" ht="13.8">
      <c r="C145" s="83"/>
      <c r="D145" s="21"/>
      <c r="F145" s="21"/>
      <c r="G145" s="21"/>
      <c r="H145" s="21"/>
    </row>
    <row r="146" spans="3:8" ht="13.8">
      <c r="C146" s="83"/>
      <c r="D146" s="21"/>
      <c r="F146" s="21"/>
      <c r="G146" s="21"/>
      <c r="H146" s="21"/>
    </row>
    <row r="147" spans="3:8" ht="13.8">
      <c r="C147" s="83"/>
      <c r="D147" s="21"/>
      <c r="F147" s="21"/>
      <c r="G147" s="21"/>
      <c r="H147" s="21"/>
    </row>
    <row r="148" spans="3:8" ht="13.8">
      <c r="C148" s="83"/>
      <c r="D148" s="21"/>
      <c r="F148" s="21"/>
      <c r="G148" s="21"/>
      <c r="H148" s="21"/>
    </row>
    <row r="149" spans="3:8" ht="13.8">
      <c r="C149" s="83"/>
      <c r="D149" s="21"/>
      <c r="F149" s="21"/>
      <c r="G149" s="21"/>
      <c r="H149" s="21"/>
    </row>
    <row r="150" spans="3:8" ht="13.8">
      <c r="C150" s="83"/>
      <c r="D150" s="21"/>
      <c r="F150" s="21"/>
      <c r="G150" s="21"/>
      <c r="H150" s="21"/>
    </row>
    <row r="151" spans="3:8" ht="13.8">
      <c r="C151" s="83"/>
      <c r="D151" s="21"/>
      <c r="F151" s="21"/>
      <c r="G151" s="21"/>
      <c r="H151" s="21"/>
    </row>
    <row r="152" spans="3:8" ht="13.8">
      <c r="C152" s="83"/>
      <c r="D152" s="21"/>
      <c r="F152" s="21"/>
      <c r="G152" s="21"/>
      <c r="H152" s="21"/>
    </row>
    <row r="153" spans="3:8" ht="13.8">
      <c r="C153" s="83"/>
      <c r="D153" s="21"/>
      <c r="F153" s="21"/>
      <c r="G153" s="21"/>
      <c r="H153" s="21"/>
    </row>
    <row r="154" spans="3:8" ht="13.8">
      <c r="C154" s="83"/>
      <c r="D154" s="21"/>
      <c r="F154" s="21"/>
      <c r="G154" s="21"/>
      <c r="H154" s="21"/>
    </row>
    <row r="155" spans="3:8" ht="13.8">
      <c r="C155" s="83"/>
      <c r="D155" s="21"/>
      <c r="F155" s="21"/>
      <c r="G155" s="21"/>
      <c r="H155" s="21"/>
    </row>
    <row r="156" spans="3:8" ht="13.8">
      <c r="C156" s="83"/>
      <c r="D156" s="21"/>
      <c r="F156" s="21"/>
      <c r="G156" s="21"/>
      <c r="H156" s="21"/>
    </row>
    <row r="157" spans="3:8" ht="13.8">
      <c r="C157" s="83"/>
      <c r="D157" s="21"/>
      <c r="F157" s="21"/>
      <c r="G157" s="21"/>
      <c r="H157" s="21"/>
    </row>
    <row r="158" spans="3:8" ht="13.8">
      <c r="C158" s="83"/>
      <c r="D158" s="21"/>
      <c r="F158" s="21"/>
      <c r="G158" s="21"/>
      <c r="H158" s="21"/>
    </row>
    <row r="159" spans="3:8" ht="13.8">
      <c r="C159" s="83"/>
      <c r="D159" s="21"/>
      <c r="F159" s="21"/>
      <c r="G159" s="21"/>
      <c r="H159" s="21"/>
    </row>
    <row r="160" spans="3:8" ht="13.8">
      <c r="C160" s="83"/>
      <c r="D160" s="21"/>
      <c r="F160" s="21"/>
      <c r="G160" s="21"/>
      <c r="H160" s="21"/>
    </row>
    <row r="161" spans="3:8" ht="13.8">
      <c r="C161" s="83"/>
      <c r="D161" s="21"/>
      <c r="F161" s="21"/>
      <c r="G161" s="21"/>
      <c r="H161" s="21"/>
    </row>
    <row r="162" spans="3:8" ht="13.8">
      <c r="C162" s="83"/>
      <c r="D162" s="21"/>
      <c r="F162" s="21"/>
      <c r="G162" s="21"/>
      <c r="H162" s="21"/>
    </row>
    <row r="163" spans="3:8" ht="13.8">
      <c r="C163" s="83"/>
      <c r="D163" s="21"/>
      <c r="F163" s="21"/>
      <c r="G163" s="21"/>
      <c r="H163" s="21"/>
    </row>
    <row r="164" spans="3:8" ht="13.8">
      <c r="C164" s="83"/>
      <c r="D164" s="21"/>
      <c r="F164" s="21"/>
      <c r="G164" s="21"/>
      <c r="H164" s="21"/>
    </row>
    <row r="165" spans="3:8" ht="13.8">
      <c r="C165" s="83"/>
      <c r="D165" s="21"/>
      <c r="F165" s="21"/>
      <c r="G165" s="21"/>
      <c r="H165" s="21"/>
    </row>
    <row r="166" spans="3:8" ht="13.8">
      <c r="C166" s="83"/>
      <c r="D166" s="21"/>
      <c r="F166" s="21"/>
      <c r="G166" s="21"/>
      <c r="H166" s="21"/>
    </row>
    <row r="167" spans="3:8" ht="13.8">
      <c r="C167" s="83"/>
      <c r="D167" s="21"/>
      <c r="F167" s="21"/>
      <c r="G167" s="21"/>
      <c r="H167" s="21"/>
    </row>
    <row r="168" spans="3:8" ht="13.8">
      <c r="C168" s="83"/>
      <c r="D168" s="21"/>
      <c r="F168" s="21"/>
      <c r="G168" s="21"/>
      <c r="H168" s="21"/>
    </row>
    <row r="169" spans="3:8" ht="13.8">
      <c r="C169" s="83"/>
      <c r="D169" s="21"/>
      <c r="F169" s="21"/>
      <c r="G169" s="21"/>
      <c r="H169" s="21"/>
    </row>
    <row r="170" spans="3:8" ht="13.8">
      <c r="C170" s="83"/>
      <c r="D170" s="21"/>
      <c r="F170" s="21"/>
      <c r="G170" s="21"/>
      <c r="H170" s="21"/>
    </row>
    <row r="171" spans="3:8" ht="13.8">
      <c r="C171" s="83"/>
      <c r="D171" s="21"/>
      <c r="F171" s="21"/>
      <c r="G171" s="21"/>
      <c r="H171" s="21"/>
    </row>
    <row r="172" spans="3:8" ht="13.8">
      <c r="C172" s="83"/>
      <c r="D172" s="21"/>
      <c r="F172" s="21"/>
      <c r="G172" s="21"/>
      <c r="H172" s="21"/>
    </row>
    <row r="173" spans="3:8" ht="13.8">
      <c r="C173" s="83"/>
      <c r="D173" s="21"/>
      <c r="F173" s="21"/>
      <c r="G173" s="21"/>
      <c r="H173" s="21"/>
    </row>
    <row r="174" spans="3:8" ht="13.8">
      <c r="C174" s="83"/>
      <c r="D174" s="21"/>
      <c r="F174" s="21"/>
      <c r="G174" s="21"/>
      <c r="H174" s="21"/>
    </row>
    <row r="175" spans="3:8" ht="13.8">
      <c r="C175" s="83"/>
      <c r="D175" s="21"/>
      <c r="F175" s="21"/>
      <c r="G175" s="21"/>
      <c r="H175" s="21"/>
    </row>
    <row r="176" spans="3:8" ht="13.8">
      <c r="C176" s="83"/>
      <c r="D176" s="21"/>
      <c r="F176" s="21"/>
      <c r="G176" s="21"/>
      <c r="H176" s="21"/>
    </row>
    <row r="177" spans="3:8" ht="13.8">
      <c r="C177" s="83"/>
      <c r="D177" s="21"/>
      <c r="F177" s="21"/>
      <c r="G177" s="21"/>
      <c r="H177" s="21"/>
    </row>
    <row r="178" spans="3:8" ht="13.8">
      <c r="C178" s="83"/>
      <c r="D178" s="21"/>
      <c r="F178" s="21"/>
      <c r="G178" s="21"/>
      <c r="H178" s="21"/>
    </row>
    <row r="179" spans="3:8" ht="13.8">
      <c r="C179" s="83"/>
      <c r="D179" s="21"/>
      <c r="F179" s="21"/>
      <c r="G179" s="21"/>
      <c r="H179" s="21"/>
    </row>
    <row r="180" spans="3:8" ht="13.8">
      <c r="C180" s="83"/>
      <c r="D180" s="21"/>
      <c r="F180" s="21"/>
      <c r="G180" s="21"/>
      <c r="H180" s="21"/>
    </row>
    <row r="181" spans="3:8" ht="13.8">
      <c r="C181" s="83"/>
      <c r="D181" s="21"/>
      <c r="F181" s="21"/>
      <c r="G181" s="21"/>
      <c r="H181" s="21"/>
    </row>
    <row r="182" spans="3:8" ht="13.8">
      <c r="C182" s="83"/>
      <c r="D182" s="21"/>
      <c r="F182" s="21"/>
      <c r="G182" s="21"/>
      <c r="H182" s="21"/>
    </row>
    <row r="183" spans="3:8" ht="13.8">
      <c r="C183" s="83"/>
      <c r="D183" s="21"/>
      <c r="F183" s="21"/>
      <c r="G183" s="21"/>
      <c r="H183" s="21"/>
    </row>
    <row r="184" spans="3:8" ht="13.8">
      <c r="C184" s="83"/>
      <c r="D184" s="21"/>
      <c r="F184" s="21"/>
      <c r="G184" s="21"/>
      <c r="H184" s="21"/>
    </row>
    <row r="185" spans="3:8" ht="13.8">
      <c r="C185" s="83"/>
      <c r="D185" s="21"/>
      <c r="F185" s="21"/>
      <c r="G185" s="21"/>
      <c r="H185" s="21"/>
    </row>
    <row r="186" spans="3:8" ht="13.8">
      <c r="C186" s="83"/>
      <c r="D186" s="21"/>
      <c r="F186" s="21"/>
      <c r="G186" s="21"/>
      <c r="H186" s="21"/>
    </row>
    <row r="187" spans="3:8" ht="13.8">
      <c r="C187" s="83"/>
      <c r="D187" s="21"/>
      <c r="F187" s="21"/>
      <c r="G187" s="21"/>
      <c r="H187" s="21"/>
    </row>
    <row r="188" spans="3:8" ht="13.8">
      <c r="C188" s="83"/>
      <c r="D188" s="21"/>
      <c r="F188" s="21"/>
      <c r="G188" s="21"/>
      <c r="H188" s="21"/>
    </row>
    <row r="189" spans="3:8" ht="13.8">
      <c r="C189" s="83"/>
      <c r="D189" s="21"/>
      <c r="F189" s="21"/>
      <c r="G189" s="21"/>
      <c r="H189" s="21"/>
    </row>
    <row r="190" spans="3:8" ht="13.8">
      <c r="C190" s="83"/>
      <c r="D190" s="21"/>
      <c r="F190" s="21"/>
      <c r="G190" s="21"/>
      <c r="H190" s="21"/>
    </row>
    <row r="191" spans="3:8" ht="13.8">
      <c r="C191" s="83"/>
      <c r="D191" s="21"/>
      <c r="F191" s="21"/>
      <c r="G191" s="21"/>
      <c r="H191" s="21"/>
    </row>
    <row r="192" spans="3:8" ht="13.8">
      <c r="C192" s="83"/>
      <c r="D192" s="21"/>
      <c r="F192" s="21"/>
      <c r="G192" s="21"/>
      <c r="H192" s="21"/>
    </row>
    <row r="193" spans="3:8" ht="13.8">
      <c r="C193" s="83"/>
      <c r="D193" s="21"/>
      <c r="F193" s="21"/>
      <c r="G193" s="21"/>
      <c r="H193" s="21"/>
    </row>
    <row r="194" spans="3:8" ht="13.8">
      <c r="C194" s="83"/>
      <c r="D194" s="21"/>
      <c r="F194" s="21"/>
      <c r="G194" s="21"/>
      <c r="H194" s="21"/>
    </row>
    <row r="195" spans="3:8" ht="13.8">
      <c r="C195" s="83"/>
      <c r="D195" s="21"/>
      <c r="F195" s="21"/>
      <c r="G195" s="21"/>
      <c r="H195" s="21"/>
    </row>
    <row r="196" spans="3:8" ht="13.8">
      <c r="C196" s="83"/>
      <c r="D196" s="21"/>
      <c r="F196" s="21"/>
      <c r="G196" s="21"/>
      <c r="H196" s="21"/>
    </row>
    <row r="197" spans="3:8" ht="13.8">
      <c r="C197" s="83"/>
      <c r="D197" s="21"/>
      <c r="F197" s="21"/>
      <c r="G197" s="21"/>
      <c r="H197" s="21"/>
    </row>
    <row r="198" spans="3:8" ht="13.8">
      <c r="C198" s="83"/>
      <c r="D198" s="21"/>
      <c r="F198" s="21"/>
      <c r="G198" s="21"/>
      <c r="H198" s="21"/>
    </row>
    <row r="199" spans="3:8" ht="13.8">
      <c r="C199" s="83"/>
      <c r="D199" s="21"/>
      <c r="F199" s="21"/>
      <c r="G199" s="21"/>
      <c r="H199" s="21"/>
    </row>
    <row r="200" spans="3:8" ht="13.8">
      <c r="C200" s="83"/>
      <c r="D200" s="21"/>
      <c r="F200" s="21"/>
      <c r="G200" s="21"/>
      <c r="H200" s="21"/>
    </row>
    <row r="201" spans="3:8" ht="13.8">
      <c r="C201" s="83"/>
      <c r="D201" s="21"/>
      <c r="F201" s="21"/>
      <c r="G201" s="21"/>
      <c r="H201" s="21"/>
    </row>
    <row r="202" spans="3:8" ht="13.8">
      <c r="C202" s="83"/>
      <c r="D202" s="21"/>
      <c r="F202" s="21"/>
      <c r="G202" s="21"/>
      <c r="H202" s="21"/>
    </row>
    <row r="203" spans="3:8" ht="13.8">
      <c r="C203" s="83"/>
      <c r="D203" s="21"/>
      <c r="F203" s="21"/>
      <c r="G203" s="21"/>
      <c r="H203" s="21"/>
    </row>
    <row r="204" spans="3:8" ht="13.8">
      <c r="C204" s="83"/>
      <c r="D204" s="21"/>
      <c r="F204" s="21"/>
      <c r="G204" s="21"/>
      <c r="H204" s="21"/>
    </row>
    <row r="205" spans="3:8" ht="13.8">
      <c r="C205" s="83"/>
      <c r="D205" s="21"/>
      <c r="F205" s="21"/>
      <c r="G205" s="21"/>
      <c r="H205" s="21"/>
    </row>
    <row r="206" spans="3:8" ht="13.8">
      <c r="C206" s="83"/>
      <c r="D206" s="21"/>
      <c r="F206" s="21"/>
      <c r="G206" s="21"/>
      <c r="H206" s="21"/>
    </row>
    <row r="207" spans="3:8" ht="13.8">
      <c r="C207" s="83"/>
      <c r="D207" s="21"/>
      <c r="F207" s="21"/>
      <c r="G207" s="21"/>
      <c r="H207" s="21"/>
    </row>
    <row r="208" spans="3:8" ht="13.8">
      <c r="C208" s="83"/>
      <c r="D208" s="21"/>
      <c r="F208" s="21"/>
      <c r="G208" s="21"/>
      <c r="H208" s="21"/>
    </row>
    <row r="209" spans="3:8" ht="13.8">
      <c r="C209" s="83"/>
      <c r="D209" s="21"/>
      <c r="F209" s="21"/>
      <c r="G209" s="21"/>
      <c r="H209" s="21"/>
    </row>
    <row r="210" spans="3:8" ht="13.8">
      <c r="C210" s="83"/>
      <c r="D210" s="21"/>
      <c r="F210" s="21"/>
      <c r="G210" s="21"/>
      <c r="H210" s="21"/>
    </row>
    <row r="211" spans="3:8" ht="13.8">
      <c r="C211" s="83"/>
      <c r="D211" s="21"/>
      <c r="F211" s="21"/>
      <c r="G211" s="21"/>
      <c r="H211" s="21"/>
    </row>
    <row r="212" spans="3:8" ht="13.8">
      <c r="C212" s="83"/>
      <c r="D212" s="21"/>
      <c r="F212" s="21"/>
      <c r="G212" s="21"/>
      <c r="H212" s="21"/>
    </row>
    <row r="213" spans="3:8" ht="13.8">
      <c r="C213" s="83"/>
      <c r="D213" s="21"/>
      <c r="F213" s="21"/>
      <c r="G213" s="21"/>
      <c r="H213" s="21"/>
    </row>
    <row r="214" spans="3:8" ht="13.8">
      <c r="C214" s="83"/>
      <c r="D214" s="21"/>
      <c r="F214" s="21"/>
      <c r="G214" s="21"/>
      <c r="H214" s="21"/>
    </row>
    <row r="215" spans="3:8" ht="13.8">
      <c r="C215" s="83"/>
      <c r="D215" s="21"/>
      <c r="F215" s="21"/>
      <c r="G215" s="21"/>
      <c r="H215" s="21"/>
    </row>
    <row r="216" spans="3:8" ht="13.8">
      <c r="C216" s="83"/>
      <c r="D216" s="21"/>
      <c r="F216" s="21"/>
      <c r="G216" s="21"/>
      <c r="H216" s="21"/>
    </row>
    <row r="217" spans="3:8" ht="13.8">
      <c r="C217" s="83"/>
      <c r="D217" s="21"/>
      <c r="F217" s="21"/>
      <c r="G217" s="21"/>
      <c r="H217" s="21"/>
    </row>
    <row r="218" spans="3:8" ht="13.8">
      <c r="C218" s="83"/>
      <c r="D218" s="21"/>
      <c r="F218" s="21"/>
      <c r="G218" s="21"/>
      <c r="H218" s="21"/>
    </row>
    <row r="219" spans="3:8" ht="13.8">
      <c r="C219" s="83"/>
      <c r="D219" s="21"/>
      <c r="F219" s="21"/>
      <c r="G219" s="21"/>
      <c r="H219" s="21"/>
    </row>
    <row r="220" spans="3:8" ht="13.8">
      <c r="C220" s="83"/>
      <c r="D220" s="21"/>
      <c r="F220" s="21"/>
      <c r="G220" s="21"/>
      <c r="H220" s="21"/>
    </row>
    <row r="221" spans="3:8" ht="13.8">
      <c r="C221" s="83"/>
      <c r="D221" s="21"/>
      <c r="F221" s="21"/>
      <c r="G221" s="21"/>
      <c r="H221" s="21"/>
    </row>
    <row r="222" spans="3:8" ht="13.8">
      <c r="C222" s="83"/>
      <c r="D222" s="21"/>
      <c r="F222" s="21"/>
      <c r="G222" s="21"/>
      <c r="H222" s="21"/>
    </row>
    <row r="223" spans="3:8" ht="13.8">
      <c r="C223" s="83"/>
      <c r="D223" s="21"/>
      <c r="F223" s="21"/>
      <c r="G223" s="21"/>
      <c r="H223" s="21"/>
    </row>
    <row r="224" spans="3:8" ht="13.8">
      <c r="C224" s="83"/>
      <c r="D224" s="21"/>
      <c r="F224" s="21"/>
      <c r="G224" s="21"/>
      <c r="H224" s="21"/>
    </row>
    <row r="225" spans="3:8" ht="13.8">
      <c r="C225" s="83"/>
      <c r="D225" s="21"/>
      <c r="F225" s="21"/>
      <c r="G225" s="21"/>
      <c r="H225" s="21"/>
    </row>
    <row r="226" spans="3:8" ht="13.8">
      <c r="C226" s="83"/>
      <c r="D226" s="21"/>
      <c r="F226" s="21"/>
      <c r="G226" s="21"/>
      <c r="H226" s="21"/>
    </row>
    <row r="227" spans="3:8" ht="13.8">
      <c r="C227" s="83"/>
      <c r="D227" s="21"/>
      <c r="F227" s="21"/>
      <c r="G227" s="21"/>
      <c r="H227" s="21"/>
    </row>
    <row r="228" spans="3:8" ht="13.8">
      <c r="C228" s="83"/>
      <c r="D228" s="21"/>
      <c r="F228" s="21"/>
      <c r="G228" s="21"/>
      <c r="H228" s="21"/>
    </row>
    <row r="229" spans="3:8" ht="13.8">
      <c r="C229" s="83"/>
      <c r="D229" s="21"/>
      <c r="F229" s="21"/>
      <c r="G229" s="21"/>
      <c r="H229" s="21"/>
    </row>
    <row r="230" spans="3:8" ht="13.8">
      <c r="C230" s="83"/>
      <c r="D230" s="21"/>
      <c r="F230" s="21"/>
      <c r="G230" s="21"/>
      <c r="H230" s="21"/>
    </row>
    <row r="231" spans="3:8" ht="13.8">
      <c r="C231" s="83"/>
      <c r="D231" s="21"/>
      <c r="F231" s="21"/>
      <c r="G231" s="21"/>
      <c r="H231" s="21"/>
    </row>
    <row r="232" spans="3:8" ht="13.8">
      <c r="C232" s="83"/>
      <c r="D232" s="21"/>
      <c r="F232" s="21"/>
      <c r="G232" s="21"/>
      <c r="H232" s="21"/>
    </row>
    <row r="233" spans="3:8" ht="13.8">
      <c r="C233" s="83"/>
      <c r="D233" s="21"/>
      <c r="F233" s="21"/>
      <c r="G233" s="21"/>
      <c r="H233" s="21"/>
    </row>
    <row r="234" spans="3:8" ht="13.8">
      <c r="C234" s="83"/>
      <c r="D234" s="21"/>
      <c r="F234" s="21"/>
      <c r="G234" s="21"/>
      <c r="H234" s="21"/>
    </row>
    <row r="235" spans="3:8" ht="13.8">
      <c r="C235" s="83"/>
      <c r="D235" s="21"/>
      <c r="F235" s="21"/>
      <c r="G235" s="21"/>
      <c r="H235" s="21"/>
    </row>
    <row r="236" spans="3:8" ht="13.8">
      <c r="C236" s="83"/>
      <c r="D236" s="21"/>
      <c r="F236" s="21"/>
      <c r="G236" s="21"/>
      <c r="H236" s="21"/>
    </row>
    <row r="237" spans="3:8" ht="13.8">
      <c r="C237" s="83"/>
      <c r="D237" s="21"/>
      <c r="F237" s="21"/>
      <c r="G237" s="21"/>
      <c r="H237" s="21"/>
    </row>
    <row r="238" spans="3:8" ht="13.8">
      <c r="C238" s="83"/>
      <c r="D238" s="21"/>
      <c r="F238" s="21"/>
      <c r="G238" s="21"/>
      <c r="H238" s="21"/>
    </row>
    <row r="239" spans="3:8" ht="13.8">
      <c r="C239" s="83"/>
      <c r="D239" s="21"/>
      <c r="F239" s="21"/>
      <c r="G239" s="21"/>
      <c r="H239" s="21"/>
    </row>
    <row r="240" spans="3:8" ht="13.8">
      <c r="C240" s="83"/>
      <c r="D240" s="21"/>
      <c r="F240" s="21"/>
      <c r="G240" s="21"/>
      <c r="H240" s="21"/>
    </row>
    <row r="241" spans="3:8" ht="13.8">
      <c r="C241" s="83"/>
      <c r="D241" s="21"/>
      <c r="F241" s="21"/>
      <c r="G241" s="21"/>
      <c r="H241" s="21"/>
    </row>
    <row r="242" spans="3:8" ht="13.8">
      <c r="C242" s="83"/>
      <c r="D242" s="21"/>
      <c r="F242" s="21"/>
      <c r="G242" s="21"/>
      <c r="H242" s="21"/>
    </row>
    <row r="243" spans="3:8" ht="13.8">
      <c r="C243" s="83"/>
      <c r="D243" s="21"/>
      <c r="F243" s="21"/>
      <c r="G243" s="21"/>
      <c r="H243" s="21"/>
    </row>
    <row r="244" spans="3:8" ht="13.8">
      <c r="C244" s="83"/>
      <c r="D244" s="21"/>
      <c r="F244" s="21"/>
      <c r="G244" s="21"/>
      <c r="H244" s="21"/>
    </row>
    <row r="245" spans="3:8" ht="13.8">
      <c r="C245" s="83"/>
      <c r="D245" s="21"/>
      <c r="F245" s="21"/>
      <c r="G245" s="21"/>
      <c r="H245" s="21"/>
    </row>
    <row r="246" spans="3:8" ht="13.8">
      <c r="C246" s="83"/>
      <c r="D246" s="21"/>
      <c r="F246" s="21"/>
      <c r="G246" s="21"/>
      <c r="H246" s="21"/>
    </row>
    <row r="247" spans="3:8" ht="13.8">
      <c r="C247" s="83"/>
      <c r="D247" s="21"/>
      <c r="F247" s="21"/>
      <c r="G247" s="21"/>
      <c r="H247" s="21"/>
    </row>
    <row r="248" spans="3:8" ht="13.8">
      <c r="C248" s="83"/>
      <c r="D248" s="21"/>
      <c r="F248" s="21"/>
      <c r="G248" s="21"/>
      <c r="H248" s="21"/>
    </row>
    <row r="249" spans="3:8" ht="13.8">
      <c r="C249" s="83"/>
      <c r="D249" s="21"/>
      <c r="F249" s="21"/>
      <c r="G249" s="21"/>
      <c r="H249" s="21"/>
    </row>
    <row r="250" spans="3:8" ht="13.8">
      <c r="C250" s="83"/>
      <c r="D250" s="21"/>
      <c r="F250" s="21"/>
      <c r="G250" s="21"/>
      <c r="H250" s="21"/>
    </row>
    <row r="251" spans="3:8" ht="13.8">
      <c r="C251" s="83"/>
      <c r="D251" s="21"/>
      <c r="F251" s="21"/>
      <c r="G251" s="21"/>
      <c r="H251" s="21"/>
    </row>
    <row r="252" spans="3:8" ht="13.8">
      <c r="C252" s="83"/>
      <c r="D252" s="21"/>
      <c r="F252" s="21"/>
      <c r="G252" s="21"/>
      <c r="H252" s="21"/>
    </row>
    <row r="253" spans="3:8" ht="13.8">
      <c r="C253" s="83"/>
      <c r="D253" s="21"/>
      <c r="F253" s="21"/>
      <c r="G253" s="21"/>
      <c r="H253" s="21"/>
    </row>
    <row r="254" spans="3:8" ht="13.8">
      <c r="C254" s="83"/>
      <c r="D254" s="21"/>
      <c r="F254" s="21"/>
      <c r="G254" s="21"/>
      <c r="H254" s="21"/>
    </row>
    <row r="255" spans="3:8" ht="13.8">
      <c r="C255" s="83"/>
      <c r="D255" s="21"/>
      <c r="F255" s="21"/>
      <c r="G255" s="21"/>
      <c r="H255" s="21"/>
    </row>
    <row r="256" spans="3:8" ht="13.8">
      <c r="C256" s="83"/>
      <c r="D256" s="21"/>
      <c r="F256" s="21"/>
      <c r="G256" s="21"/>
      <c r="H256" s="21"/>
    </row>
    <row r="257" spans="3:8" ht="13.8">
      <c r="C257" s="83"/>
      <c r="D257" s="21"/>
      <c r="F257" s="21"/>
      <c r="G257" s="21"/>
      <c r="H257" s="21"/>
    </row>
    <row r="258" spans="3:8" ht="13.8">
      <c r="C258" s="83"/>
      <c r="D258" s="21"/>
      <c r="F258" s="21"/>
      <c r="G258" s="21"/>
      <c r="H258" s="21"/>
    </row>
    <row r="259" spans="3:8" ht="13.8">
      <c r="C259" s="83"/>
      <c r="D259" s="21"/>
      <c r="F259" s="21"/>
      <c r="G259" s="21"/>
      <c r="H259" s="21"/>
    </row>
    <row r="260" spans="3:8" ht="13.8">
      <c r="C260" s="83"/>
      <c r="D260" s="21"/>
      <c r="F260" s="21"/>
      <c r="G260" s="21"/>
      <c r="H260" s="21"/>
    </row>
    <row r="261" spans="3:8" ht="13.8">
      <c r="C261" s="83"/>
      <c r="D261" s="21"/>
      <c r="F261" s="21"/>
      <c r="G261" s="21"/>
      <c r="H261" s="21"/>
    </row>
    <row r="262" spans="3:8" ht="13.8">
      <c r="C262" s="83"/>
      <c r="D262" s="21"/>
      <c r="F262" s="21"/>
      <c r="G262" s="21"/>
      <c r="H262" s="21"/>
    </row>
    <row r="263" spans="3:8" ht="13.8">
      <c r="C263" s="83"/>
      <c r="D263" s="21"/>
      <c r="F263" s="21"/>
      <c r="G263" s="21"/>
      <c r="H263" s="21"/>
    </row>
    <row r="264" spans="3:8" ht="13.8">
      <c r="C264" s="83"/>
      <c r="D264" s="21"/>
      <c r="F264" s="21"/>
      <c r="G264" s="21"/>
      <c r="H264" s="21"/>
    </row>
    <row r="265" spans="3:8" ht="13.8">
      <c r="C265" s="83"/>
      <c r="D265" s="21"/>
      <c r="F265" s="21"/>
      <c r="G265" s="21"/>
      <c r="H265" s="21"/>
    </row>
    <row r="266" spans="3:8" ht="13.8">
      <c r="C266" s="83"/>
      <c r="D266" s="21"/>
      <c r="F266" s="21"/>
      <c r="G266" s="21"/>
      <c r="H266" s="21"/>
    </row>
    <row r="267" spans="3:8" ht="13.8">
      <c r="C267" s="83"/>
      <c r="D267" s="21"/>
      <c r="F267" s="21"/>
      <c r="G267" s="21"/>
      <c r="H267" s="21"/>
    </row>
    <row r="268" spans="3:8" ht="13.8">
      <c r="C268" s="83"/>
      <c r="D268" s="21"/>
      <c r="F268" s="21"/>
      <c r="G268" s="21"/>
      <c r="H268" s="21"/>
    </row>
    <row r="269" spans="3:8" ht="13.8">
      <c r="C269" s="83"/>
      <c r="D269" s="21"/>
      <c r="F269" s="21"/>
      <c r="G269" s="21"/>
      <c r="H269" s="21"/>
    </row>
    <row r="270" spans="3:8" ht="13.8">
      <c r="C270" s="83"/>
      <c r="D270" s="21"/>
      <c r="F270" s="21"/>
      <c r="G270" s="21"/>
      <c r="H270" s="21"/>
    </row>
    <row r="271" spans="3:8" ht="13.8">
      <c r="C271" s="83"/>
      <c r="D271" s="21"/>
      <c r="F271" s="21"/>
      <c r="G271" s="21"/>
      <c r="H271" s="21"/>
    </row>
    <row r="272" spans="3:8" ht="13.8">
      <c r="C272" s="83"/>
      <c r="D272" s="21"/>
      <c r="F272" s="21"/>
      <c r="G272" s="21"/>
      <c r="H272" s="21"/>
    </row>
    <row r="273" spans="3:8" ht="13.8">
      <c r="C273" s="83"/>
      <c r="D273" s="21"/>
      <c r="F273" s="21"/>
      <c r="G273" s="21"/>
      <c r="H273" s="21"/>
    </row>
    <row r="274" spans="3:8" ht="13.8">
      <c r="C274" s="83"/>
      <c r="D274" s="21"/>
      <c r="F274" s="21"/>
      <c r="G274" s="21"/>
      <c r="H274" s="21"/>
    </row>
    <row r="275" spans="3:8" ht="13.8">
      <c r="C275" s="83"/>
      <c r="D275" s="21"/>
      <c r="F275" s="21"/>
      <c r="G275" s="21"/>
      <c r="H275" s="21"/>
    </row>
    <row r="276" spans="3:8" ht="13.8">
      <c r="C276" s="83"/>
      <c r="D276" s="21"/>
      <c r="F276" s="21"/>
      <c r="G276" s="21"/>
      <c r="H276" s="21"/>
    </row>
    <row r="277" spans="3:8" ht="13.8">
      <c r="C277" s="83"/>
      <c r="D277" s="21"/>
      <c r="F277" s="21"/>
      <c r="G277" s="21"/>
      <c r="H277" s="21"/>
    </row>
    <row r="278" spans="3:8" ht="13.8">
      <c r="C278" s="83"/>
      <c r="D278" s="21"/>
      <c r="F278" s="21"/>
      <c r="G278" s="21"/>
      <c r="H278" s="21"/>
    </row>
    <row r="279" spans="3:8" ht="13.8">
      <c r="C279" s="83"/>
      <c r="D279" s="21"/>
      <c r="F279" s="21"/>
      <c r="G279" s="21"/>
      <c r="H279" s="21"/>
    </row>
    <row r="280" spans="3:8" ht="13.8">
      <c r="C280" s="83"/>
      <c r="D280" s="21"/>
      <c r="F280" s="21"/>
      <c r="G280" s="21"/>
      <c r="H280" s="21"/>
    </row>
    <row r="281" spans="3:8" ht="13.8">
      <c r="C281" s="83"/>
      <c r="D281" s="21"/>
      <c r="F281" s="21"/>
      <c r="G281" s="21"/>
      <c r="H281" s="21"/>
    </row>
    <row r="282" spans="3:8" ht="13.8">
      <c r="C282" s="83"/>
      <c r="D282" s="21"/>
      <c r="F282" s="21"/>
      <c r="G282" s="21"/>
      <c r="H282" s="21"/>
    </row>
    <row r="283" spans="3:8" ht="13.8">
      <c r="C283" s="83"/>
      <c r="D283" s="21"/>
      <c r="F283" s="21"/>
      <c r="G283" s="21"/>
      <c r="H283" s="21"/>
    </row>
    <row r="284" spans="3:8" ht="13.8">
      <c r="C284" s="83"/>
      <c r="D284" s="21"/>
      <c r="F284" s="21"/>
      <c r="G284" s="21"/>
      <c r="H284" s="21"/>
    </row>
    <row r="285" spans="3:8" ht="13.8">
      <c r="C285" s="83"/>
      <c r="D285" s="21"/>
      <c r="F285" s="21"/>
      <c r="G285" s="21"/>
      <c r="H285" s="21"/>
    </row>
    <row r="286" spans="3:8" ht="13.8">
      <c r="C286" s="83"/>
      <c r="D286" s="21"/>
      <c r="F286" s="21"/>
      <c r="G286" s="21"/>
      <c r="H286" s="21"/>
    </row>
    <row r="287" spans="3:8" ht="13.8">
      <c r="C287" s="83"/>
      <c r="D287" s="21"/>
      <c r="F287" s="21"/>
      <c r="G287" s="21"/>
      <c r="H287" s="21"/>
    </row>
    <row r="288" spans="3:8" ht="13.8">
      <c r="C288" s="83"/>
      <c r="D288" s="21"/>
      <c r="F288" s="21"/>
      <c r="G288" s="21"/>
      <c r="H288" s="21"/>
    </row>
    <row r="289" spans="3:8" ht="13.8">
      <c r="C289" s="83"/>
      <c r="D289" s="21"/>
      <c r="F289" s="21"/>
      <c r="G289" s="21"/>
      <c r="H289" s="21"/>
    </row>
    <row r="290" spans="3:8" ht="13.8">
      <c r="C290" s="83"/>
      <c r="D290" s="21"/>
      <c r="F290" s="21"/>
      <c r="G290" s="21"/>
      <c r="H290" s="21"/>
    </row>
    <row r="291" spans="3:8" ht="13.8">
      <c r="C291" s="83"/>
      <c r="D291" s="21"/>
      <c r="F291" s="21"/>
      <c r="G291" s="21"/>
      <c r="H291" s="21"/>
    </row>
    <row r="292" spans="3:8" ht="13.8">
      <c r="C292" s="83"/>
      <c r="D292" s="21"/>
      <c r="F292" s="21"/>
      <c r="G292" s="21"/>
      <c r="H292" s="21"/>
    </row>
    <row r="293" spans="3:8" ht="13.8">
      <c r="C293" s="83"/>
      <c r="D293" s="21"/>
      <c r="F293" s="21"/>
      <c r="G293" s="21"/>
      <c r="H293" s="21"/>
    </row>
    <row r="294" spans="3:8" ht="13.8">
      <c r="C294" s="83"/>
      <c r="D294" s="21"/>
      <c r="F294" s="21"/>
      <c r="G294" s="21"/>
      <c r="H294" s="21"/>
    </row>
    <row r="295" spans="3:8" ht="13.8">
      <c r="C295" s="83"/>
      <c r="D295" s="21"/>
      <c r="F295" s="21"/>
      <c r="G295" s="21"/>
      <c r="H295" s="21"/>
    </row>
    <row r="296" spans="3:8" ht="13.8">
      <c r="C296" s="83"/>
      <c r="D296" s="21"/>
      <c r="F296" s="21"/>
      <c r="G296" s="21"/>
      <c r="H296" s="21"/>
    </row>
    <row r="297" spans="3:8" ht="13.8">
      <c r="C297" s="83"/>
      <c r="D297" s="21"/>
      <c r="F297" s="21"/>
      <c r="G297" s="21"/>
      <c r="H297" s="21"/>
    </row>
    <row r="298" spans="3:8" ht="13.8">
      <c r="C298" s="83"/>
      <c r="D298" s="21"/>
      <c r="F298" s="21"/>
      <c r="G298" s="21"/>
      <c r="H298" s="21"/>
    </row>
    <row r="299" spans="3:8" ht="13.8">
      <c r="C299" s="83"/>
      <c r="D299" s="21"/>
      <c r="F299" s="21"/>
      <c r="G299" s="21"/>
      <c r="H299" s="21"/>
    </row>
    <row r="300" spans="3:8" ht="13.8">
      <c r="C300" s="83"/>
      <c r="D300" s="21"/>
      <c r="F300" s="21"/>
      <c r="G300" s="21"/>
      <c r="H300" s="21"/>
    </row>
    <row r="301" spans="3:8" ht="13.8">
      <c r="C301" s="83"/>
      <c r="D301" s="21"/>
      <c r="F301" s="21"/>
      <c r="G301" s="21"/>
      <c r="H301" s="21"/>
    </row>
    <row r="302" spans="3:8" ht="13.8">
      <c r="C302" s="83"/>
      <c r="D302" s="21"/>
      <c r="F302" s="21"/>
      <c r="G302" s="21"/>
      <c r="H302" s="21"/>
    </row>
    <row r="303" spans="3:8" ht="13.8">
      <c r="C303" s="83"/>
      <c r="D303" s="21"/>
      <c r="F303" s="21"/>
      <c r="G303" s="21"/>
      <c r="H303" s="21"/>
    </row>
    <row r="304" spans="3:8" ht="13.8">
      <c r="C304" s="83"/>
      <c r="D304" s="21"/>
      <c r="F304" s="21"/>
      <c r="G304" s="21"/>
      <c r="H304" s="21"/>
    </row>
    <row r="305" spans="3:8" ht="13.8">
      <c r="C305" s="83"/>
      <c r="D305" s="21"/>
      <c r="F305" s="21"/>
      <c r="G305" s="21"/>
      <c r="H305" s="21"/>
    </row>
    <row r="306" spans="3:8" ht="13.8">
      <c r="C306" s="83"/>
      <c r="D306" s="21"/>
      <c r="F306" s="21"/>
      <c r="G306" s="21"/>
      <c r="H306" s="21"/>
    </row>
    <row r="307" spans="3:8" ht="13.8">
      <c r="C307" s="83"/>
      <c r="D307" s="21"/>
      <c r="F307" s="21"/>
      <c r="G307" s="21"/>
      <c r="H307" s="21"/>
    </row>
    <row r="308" spans="3:8" ht="13.8">
      <c r="C308" s="83"/>
      <c r="D308" s="21"/>
      <c r="F308" s="21"/>
      <c r="G308" s="21"/>
      <c r="H308" s="21"/>
    </row>
    <row r="309" spans="3:8" ht="13.8">
      <c r="C309" s="83"/>
      <c r="D309" s="21"/>
      <c r="F309" s="21"/>
      <c r="G309" s="21"/>
      <c r="H309" s="21"/>
    </row>
    <row r="310" spans="3:8" ht="13.8">
      <c r="C310" s="83"/>
      <c r="D310" s="21"/>
      <c r="F310" s="21"/>
      <c r="G310" s="21"/>
      <c r="H310" s="21"/>
    </row>
    <row r="311" spans="3:8" ht="13.8">
      <c r="C311" s="83"/>
      <c r="D311" s="21"/>
      <c r="F311" s="21"/>
      <c r="G311" s="21"/>
      <c r="H311" s="21"/>
    </row>
    <row r="312" spans="3:8" ht="13.8">
      <c r="C312" s="83"/>
      <c r="D312" s="21"/>
      <c r="F312" s="21"/>
      <c r="G312" s="21"/>
      <c r="H312" s="21"/>
    </row>
    <row r="313" spans="3:8" ht="13.8">
      <c r="C313" s="83"/>
      <c r="D313" s="21"/>
      <c r="F313" s="21"/>
      <c r="G313" s="21"/>
      <c r="H313" s="21"/>
    </row>
    <row r="314" spans="3:8" ht="13.8">
      <c r="C314" s="83"/>
      <c r="D314" s="21"/>
      <c r="F314" s="21"/>
      <c r="G314" s="21"/>
      <c r="H314" s="21"/>
    </row>
    <row r="315" spans="3:8" ht="13.8">
      <c r="C315" s="83"/>
      <c r="D315" s="21"/>
      <c r="F315" s="21"/>
      <c r="G315" s="21"/>
      <c r="H315" s="21"/>
    </row>
    <row r="316" spans="3:8" ht="13.8">
      <c r="C316" s="83"/>
      <c r="D316" s="21"/>
      <c r="F316" s="21"/>
      <c r="G316" s="21"/>
      <c r="H316" s="21"/>
    </row>
    <row r="317" spans="3:8" ht="13.8">
      <c r="C317" s="83"/>
      <c r="D317" s="21"/>
      <c r="F317" s="21"/>
      <c r="G317" s="21"/>
      <c r="H317" s="21"/>
    </row>
    <row r="318" spans="3:8" ht="13.8">
      <c r="C318" s="83"/>
      <c r="D318" s="21"/>
      <c r="F318" s="21"/>
      <c r="G318" s="21"/>
      <c r="H318" s="21"/>
    </row>
    <row r="319" spans="3:8" ht="13.8">
      <c r="C319" s="83"/>
      <c r="D319" s="21"/>
      <c r="F319" s="21"/>
      <c r="G319" s="21"/>
      <c r="H319" s="21"/>
    </row>
    <row r="320" spans="3:8" ht="13.8">
      <c r="C320" s="83"/>
      <c r="D320" s="21"/>
      <c r="F320" s="21"/>
      <c r="G320" s="21"/>
      <c r="H320" s="21"/>
    </row>
    <row r="321" spans="3:8" ht="13.8">
      <c r="C321" s="83"/>
      <c r="D321" s="21"/>
      <c r="F321" s="21"/>
      <c r="G321" s="21"/>
      <c r="H321" s="21"/>
    </row>
    <row r="322" spans="3:8" ht="13.8">
      <c r="C322" s="83"/>
      <c r="D322" s="21"/>
      <c r="F322" s="21"/>
      <c r="G322" s="21"/>
      <c r="H322" s="21"/>
    </row>
    <row r="323" spans="3:8" ht="13.8">
      <c r="C323" s="83"/>
      <c r="D323" s="21"/>
      <c r="F323" s="21"/>
      <c r="G323" s="21"/>
      <c r="H323" s="21"/>
    </row>
    <row r="324" spans="3:8" ht="13.8">
      <c r="C324" s="83"/>
      <c r="D324" s="21"/>
      <c r="F324" s="21"/>
      <c r="G324" s="21"/>
      <c r="H324" s="21"/>
    </row>
    <row r="325" spans="3:8" ht="13.8">
      <c r="C325" s="83"/>
      <c r="D325" s="21"/>
      <c r="F325" s="21"/>
      <c r="G325" s="21"/>
      <c r="H325" s="21"/>
    </row>
    <row r="326" spans="3:8" ht="13.8">
      <c r="C326" s="83"/>
      <c r="D326" s="21"/>
      <c r="F326" s="21"/>
      <c r="G326" s="21"/>
      <c r="H326" s="21"/>
    </row>
    <row r="327" spans="3:8" ht="13.8">
      <c r="C327" s="83"/>
      <c r="D327" s="21"/>
      <c r="F327" s="21"/>
      <c r="G327" s="21"/>
      <c r="H327" s="21"/>
    </row>
    <row r="328" spans="3:8" ht="13.8">
      <c r="C328" s="83"/>
      <c r="D328" s="21"/>
      <c r="F328" s="21"/>
      <c r="G328" s="21"/>
      <c r="H328" s="21"/>
    </row>
    <row r="329" spans="3:8" ht="13.8">
      <c r="C329" s="83"/>
      <c r="D329" s="21"/>
      <c r="F329" s="21"/>
      <c r="G329" s="21"/>
      <c r="H329" s="21"/>
    </row>
    <row r="330" spans="3:8" ht="13.8">
      <c r="C330" s="83"/>
      <c r="D330" s="21"/>
      <c r="F330" s="21"/>
      <c r="G330" s="21"/>
      <c r="H330" s="21"/>
    </row>
    <row r="331" spans="3:8" ht="13.8">
      <c r="C331" s="83"/>
      <c r="D331" s="21"/>
      <c r="F331" s="21"/>
      <c r="G331" s="21"/>
      <c r="H331" s="21"/>
    </row>
    <row r="332" spans="3:8" ht="13.8">
      <c r="C332" s="83"/>
      <c r="D332" s="21"/>
      <c r="F332" s="21"/>
      <c r="G332" s="21"/>
      <c r="H332" s="21"/>
    </row>
    <row r="333" spans="3:8" ht="13.8">
      <c r="C333" s="83"/>
      <c r="D333" s="21"/>
      <c r="F333" s="21"/>
      <c r="G333" s="21"/>
      <c r="H333" s="21"/>
    </row>
    <row r="334" spans="3:8" ht="13.8">
      <c r="C334" s="83"/>
      <c r="D334" s="21"/>
      <c r="F334" s="21"/>
      <c r="G334" s="21"/>
      <c r="H334" s="21"/>
    </row>
    <row r="335" spans="3:8" ht="13.8">
      <c r="C335" s="83"/>
      <c r="D335" s="21"/>
      <c r="F335" s="21"/>
      <c r="G335" s="21"/>
      <c r="H335" s="21"/>
    </row>
    <row r="336" spans="3:8" ht="13.8">
      <c r="C336" s="83"/>
      <c r="D336" s="21"/>
      <c r="F336" s="21"/>
      <c r="G336" s="21"/>
      <c r="H336" s="21"/>
    </row>
    <row r="337" spans="3:8" ht="13.8">
      <c r="C337" s="83"/>
      <c r="D337" s="21"/>
      <c r="F337" s="21"/>
      <c r="G337" s="21"/>
      <c r="H337" s="21"/>
    </row>
    <row r="338" spans="3:8" ht="13.8">
      <c r="C338" s="83"/>
      <c r="D338" s="21"/>
      <c r="F338" s="21"/>
      <c r="G338" s="21"/>
      <c r="H338" s="21"/>
    </row>
    <row r="339" spans="3:8" ht="13.8">
      <c r="C339" s="83"/>
      <c r="D339" s="21"/>
      <c r="F339" s="21"/>
      <c r="G339" s="21"/>
      <c r="H339" s="21"/>
    </row>
    <row r="340" spans="3:8" ht="13.8">
      <c r="C340" s="83"/>
      <c r="D340" s="21"/>
      <c r="F340" s="21"/>
      <c r="G340" s="21"/>
      <c r="H340" s="21"/>
    </row>
    <row r="341" spans="3:8" ht="13.8">
      <c r="C341" s="83"/>
      <c r="D341" s="21"/>
      <c r="F341" s="21"/>
      <c r="G341" s="21"/>
      <c r="H341" s="21"/>
    </row>
    <row r="342" spans="3:8" ht="13.8">
      <c r="C342" s="83"/>
      <c r="D342" s="21"/>
      <c r="F342" s="21"/>
      <c r="G342" s="21"/>
      <c r="H342" s="21"/>
    </row>
    <row r="343" spans="3:8" ht="13.8">
      <c r="C343" s="83"/>
      <c r="D343" s="21"/>
      <c r="F343" s="21"/>
      <c r="G343" s="21"/>
      <c r="H343" s="21"/>
    </row>
    <row r="344" spans="3:8" ht="13.8">
      <c r="C344" s="83"/>
      <c r="D344" s="21"/>
      <c r="F344" s="21"/>
      <c r="G344" s="21"/>
      <c r="H344" s="21"/>
    </row>
    <row r="345" spans="3:8" ht="13.8">
      <c r="C345" s="83"/>
      <c r="D345" s="21"/>
      <c r="F345" s="21"/>
      <c r="G345" s="21"/>
      <c r="H345" s="21"/>
    </row>
    <row r="346" spans="3:8" ht="13.8">
      <c r="C346" s="83"/>
      <c r="D346" s="21"/>
      <c r="F346" s="21"/>
      <c r="G346" s="21"/>
      <c r="H346" s="21"/>
    </row>
    <row r="347" spans="3:8" ht="13.8">
      <c r="C347" s="83"/>
      <c r="D347" s="21"/>
      <c r="F347" s="21"/>
      <c r="G347" s="21"/>
      <c r="H347" s="21"/>
    </row>
    <row r="348" spans="3:8" ht="13.8">
      <c r="C348" s="83"/>
      <c r="D348" s="21"/>
      <c r="F348" s="21"/>
      <c r="G348" s="21"/>
      <c r="H348" s="21"/>
    </row>
    <row r="349" spans="3:8" ht="13.8">
      <c r="C349" s="83"/>
      <c r="D349" s="21"/>
      <c r="F349" s="21"/>
      <c r="G349" s="21"/>
      <c r="H349" s="21"/>
    </row>
    <row r="350" spans="3:8" ht="13.8">
      <c r="C350" s="83"/>
      <c r="D350" s="21"/>
      <c r="F350" s="21"/>
      <c r="G350" s="21"/>
      <c r="H350" s="21"/>
    </row>
    <row r="351" spans="3:8" ht="13.8">
      <c r="C351" s="83"/>
      <c r="D351" s="21"/>
      <c r="F351" s="21"/>
      <c r="G351" s="21"/>
      <c r="H351" s="21"/>
    </row>
    <row r="352" spans="3:8" ht="13.8">
      <c r="C352" s="83"/>
      <c r="D352" s="21"/>
      <c r="F352" s="21"/>
      <c r="G352" s="21"/>
      <c r="H352" s="21"/>
    </row>
    <row r="353" spans="3:8" ht="13.8">
      <c r="C353" s="83"/>
      <c r="D353" s="21"/>
      <c r="F353" s="21"/>
      <c r="G353" s="21"/>
      <c r="H353" s="21"/>
    </row>
    <row r="354" spans="3:8" ht="13.8">
      <c r="C354" s="83"/>
      <c r="D354" s="21"/>
      <c r="F354" s="21"/>
      <c r="G354" s="21"/>
      <c r="H354" s="21"/>
    </row>
    <row r="355" spans="3:8" ht="13.8">
      <c r="C355" s="83"/>
      <c r="D355" s="21"/>
      <c r="F355" s="21"/>
      <c r="G355" s="21"/>
      <c r="H355" s="21"/>
    </row>
    <row r="356" spans="3:8" ht="13.8">
      <c r="C356" s="83"/>
      <c r="D356" s="21"/>
      <c r="F356" s="21"/>
      <c r="G356" s="21"/>
      <c r="H356" s="21"/>
    </row>
    <row r="357" spans="3:8" ht="13.8">
      <c r="C357" s="83"/>
      <c r="D357" s="21"/>
      <c r="F357" s="21"/>
      <c r="G357" s="21"/>
      <c r="H357" s="21"/>
    </row>
    <row r="358" spans="3:8" ht="13.8">
      <c r="C358" s="83"/>
      <c r="D358" s="21"/>
      <c r="F358" s="21"/>
      <c r="G358" s="21"/>
      <c r="H358" s="21"/>
    </row>
    <row r="359" spans="3:8" ht="13.8">
      <c r="C359" s="83"/>
      <c r="D359" s="21"/>
      <c r="F359" s="21"/>
      <c r="G359" s="21"/>
      <c r="H359" s="21"/>
    </row>
    <row r="360" spans="3:8" ht="13.8">
      <c r="C360" s="83"/>
      <c r="D360" s="21"/>
      <c r="F360" s="21"/>
      <c r="G360" s="21"/>
      <c r="H360" s="21"/>
    </row>
    <row r="361" spans="3:8" ht="13.8">
      <c r="C361" s="83"/>
      <c r="D361" s="21"/>
      <c r="F361" s="21"/>
      <c r="G361" s="21"/>
      <c r="H361" s="21"/>
    </row>
    <row r="362" spans="3:8" ht="13.8">
      <c r="C362" s="83"/>
      <c r="D362" s="21"/>
      <c r="F362" s="21"/>
      <c r="G362" s="21"/>
      <c r="H362" s="21"/>
    </row>
    <row r="363" spans="3:8" ht="13.8">
      <c r="C363" s="83"/>
      <c r="D363" s="21"/>
      <c r="F363" s="21"/>
      <c r="G363" s="21"/>
      <c r="H363" s="21"/>
    </row>
    <row r="364" spans="3:8" ht="13.8">
      <c r="C364" s="83"/>
      <c r="D364" s="21"/>
      <c r="F364" s="21"/>
      <c r="G364" s="21"/>
      <c r="H364" s="21"/>
    </row>
    <row r="365" spans="3:8" ht="13.8">
      <c r="C365" s="83"/>
      <c r="D365" s="21"/>
      <c r="F365" s="21"/>
      <c r="G365" s="21"/>
      <c r="H365" s="21"/>
    </row>
    <row r="366" spans="3:8" ht="13.8">
      <c r="C366" s="83"/>
      <c r="D366" s="21"/>
      <c r="F366" s="21"/>
      <c r="G366" s="21"/>
      <c r="H366" s="21"/>
    </row>
    <row r="367" spans="3:8" ht="13.8">
      <c r="C367" s="83"/>
      <c r="D367" s="21"/>
      <c r="F367" s="21"/>
      <c r="G367" s="21"/>
      <c r="H367" s="21"/>
    </row>
    <row r="368" spans="3:8" ht="13.8">
      <c r="C368" s="83"/>
      <c r="D368" s="21"/>
      <c r="F368" s="21"/>
      <c r="G368" s="21"/>
      <c r="H368" s="21"/>
    </row>
    <row r="369" spans="3:8" ht="13.8">
      <c r="C369" s="83"/>
      <c r="D369" s="21"/>
      <c r="F369" s="21"/>
      <c r="G369" s="21"/>
      <c r="H369" s="21"/>
    </row>
    <row r="370" spans="3:8" ht="13.8">
      <c r="C370" s="83"/>
      <c r="D370" s="21"/>
      <c r="F370" s="21"/>
      <c r="G370" s="21"/>
      <c r="H370" s="21"/>
    </row>
    <row r="371" spans="3:8" ht="13.8">
      <c r="C371" s="83"/>
      <c r="D371" s="21"/>
      <c r="F371" s="21"/>
      <c r="G371" s="21"/>
      <c r="H371" s="21"/>
    </row>
    <row r="372" spans="3:8" ht="13.8">
      <c r="C372" s="83"/>
      <c r="D372" s="21"/>
      <c r="F372" s="21"/>
      <c r="G372" s="21"/>
      <c r="H372" s="21"/>
    </row>
    <row r="373" spans="3:8" ht="13.8">
      <c r="C373" s="83"/>
      <c r="D373" s="21"/>
      <c r="F373" s="21"/>
      <c r="G373" s="21"/>
      <c r="H373" s="21"/>
    </row>
    <row r="374" spans="3:8" ht="13.8">
      <c r="C374" s="83"/>
      <c r="D374" s="21"/>
      <c r="F374" s="21"/>
      <c r="G374" s="21"/>
      <c r="H374" s="21"/>
    </row>
    <row r="375" spans="3:8" ht="13.8">
      <c r="C375" s="83"/>
      <c r="D375" s="21"/>
      <c r="F375" s="21"/>
      <c r="G375" s="21"/>
      <c r="H375" s="21"/>
    </row>
    <row r="376" spans="3:8" ht="13.8">
      <c r="C376" s="83"/>
      <c r="D376" s="21"/>
      <c r="F376" s="21"/>
      <c r="G376" s="21"/>
      <c r="H376" s="21"/>
    </row>
    <row r="377" spans="3:8" ht="13.8">
      <c r="C377" s="83"/>
      <c r="D377" s="21"/>
      <c r="F377" s="21"/>
      <c r="G377" s="21"/>
      <c r="H377" s="21"/>
    </row>
    <row r="378" spans="3:8" ht="13.8">
      <c r="C378" s="83"/>
      <c r="D378" s="21"/>
      <c r="F378" s="21"/>
      <c r="G378" s="21"/>
      <c r="H378" s="21"/>
    </row>
    <row r="379" spans="3:8" ht="13.8">
      <c r="C379" s="83"/>
      <c r="D379" s="21"/>
      <c r="F379" s="21"/>
      <c r="G379" s="21"/>
      <c r="H379" s="21"/>
    </row>
    <row r="380" spans="3:8" ht="13.8">
      <c r="C380" s="83"/>
      <c r="D380" s="21"/>
      <c r="F380" s="21"/>
      <c r="G380" s="21"/>
      <c r="H380" s="21"/>
    </row>
    <row r="381" spans="3:8" ht="13.8">
      <c r="C381" s="83"/>
      <c r="D381" s="21"/>
      <c r="F381" s="21"/>
      <c r="G381" s="21"/>
      <c r="H381" s="21"/>
    </row>
    <row r="382" spans="3:8" ht="13.8">
      <c r="C382" s="83"/>
      <c r="D382" s="21"/>
      <c r="F382" s="21"/>
      <c r="G382" s="21"/>
      <c r="H382" s="21"/>
    </row>
    <row r="383" spans="3:8" ht="13.8">
      <c r="C383" s="83"/>
      <c r="D383" s="21"/>
      <c r="F383" s="21"/>
      <c r="G383" s="21"/>
      <c r="H383" s="21"/>
    </row>
    <row r="384" spans="3:8" ht="13.8">
      <c r="C384" s="83"/>
      <c r="D384" s="21"/>
      <c r="F384" s="21"/>
      <c r="G384" s="21"/>
      <c r="H384" s="21"/>
    </row>
    <row r="385" spans="3:8" ht="13.8">
      <c r="C385" s="83"/>
      <c r="D385" s="21"/>
      <c r="F385" s="21"/>
      <c r="G385" s="21"/>
      <c r="H385" s="21"/>
    </row>
    <row r="386" spans="3:8" ht="13.8">
      <c r="C386" s="83"/>
      <c r="D386" s="21"/>
      <c r="F386" s="21"/>
      <c r="G386" s="21"/>
      <c r="H386" s="21"/>
    </row>
    <row r="387" spans="3:8" ht="13.8">
      <c r="C387" s="83"/>
      <c r="D387" s="21"/>
      <c r="F387" s="21"/>
      <c r="G387" s="21"/>
      <c r="H387" s="21"/>
    </row>
    <row r="388" spans="3:8" ht="13.8">
      <c r="C388" s="83"/>
      <c r="D388" s="21"/>
      <c r="F388" s="21"/>
      <c r="G388" s="21"/>
      <c r="H388" s="21"/>
    </row>
    <row r="389" spans="3:8" ht="13.8">
      <c r="C389" s="83"/>
      <c r="D389" s="21"/>
      <c r="F389" s="21"/>
      <c r="G389" s="21"/>
      <c r="H389" s="21"/>
    </row>
    <row r="390" spans="3:8" ht="13.8">
      <c r="C390" s="83"/>
      <c r="D390" s="21"/>
      <c r="F390" s="21"/>
      <c r="G390" s="21"/>
      <c r="H390" s="21"/>
    </row>
    <row r="391" spans="3:8" ht="13.8">
      <c r="C391" s="83"/>
      <c r="D391" s="21"/>
      <c r="F391" s="21"/>
      <c r="G391" s="21"/>
      <c r="H391" s="21"/>
    </row>
    <row r="392" spans="3:8" ht="13.8">
      <c r="C392" s="83"/>
      <c r="D392" s="21"/>
      <c r="F392" s="21"/>
      <c r="G392" s="21"/>
      <c r="H392" s="21"/>
    </row>
    <row r="393" spans="3:8" ht="13.8">
      <c r="C393" s="83"/>
      <c r="D393" s="21"/>
      <c r="F393" s="21"/>
      <c r="G393" s="21"/>
      <c r="H393" s="21"/>
    </row>
    <row r="394" spans="3:8" ht="13.8">
      <c r="C394" s="83"/>
      <c r="D394" s="21"/>
      <c r="F394" s="21"/>
      <c r="G394" s="21"/>
      <c r="H394" s="21"/>
    </row>
    <row r="395" spans="3:8" ht="13.8">
      <c r="C395" s="83"/>
      <c r="D395" s="21"/>
      <c r="F395" s="21"/>
      <c r="G395" s="21"/>
      <c r="H395" s="21"/>
    </row>
    <row r="396" spans="3:8" ht="13.8">
      <c r="C396" s="83"/>
      <c r="D396" s="21"/>
      <c r="F396" s="21"/>
      <c r="G396" s="21"/>
      <c r="H396" s="21"/>
    </row>
    <row r="397" spans="3:8" ht="13.8">
      <c r="C397" s="83"/>
      <c r="D397" s="21"/>
      <c r="F397" s="21"/>
      <c r="G397" s="21"/>
      <c r="H397" s="21"/>
    </row>
    <row r="398" spans="3:8" ht="13.8">
      <c r="C398" s="83"/>
      <c r="D398" s="21"/>
      <c r="F398" s="21"/>
      <c r="G398" s="21"/>
      <c r="H398" s="21"/>
    </row>
    <row r="399" spans="3:8" ht="13.8">
      <c r="C399" s="83"/>
      <c r="D399" s="21"/>
      <c r="F399" s="21"/>
      <c r="G399" s="21"/>
      <c r="H399" s="21"/>
    </row>
    <row r="400" spans="3:8" ht="13.8">
      <c r="C400" s="83"/>
      <c r="D400" s="21"/>
      <c r="F400" s="21"/>
      <c r="G400" s="21"/>
      <c r="H400" s="21"/>
    </row>
    <row r="401" spans="3:8" ht="13.8">
      <c r="C401" s="83"/>
      <c r="D401" s="21"/>
      <c r="F401" s="21"/>
      <c r="G401" s="21"/>
      <c r="H401" s="21"/>
    </row>
    <row r="402" spans="3:8" ht="13.8">
      <c r="C402" s="83"/>
      <c r="D402" s="21"/>
      <c r="F402" s="21"/>
      <c r="G402" s="21"/>
      <c r="H402" s="21"/>
    </row>
    <row r="403" spans="3:8" ht="13.8">
      <c r="C403" s="83"/>
      <c r="D403" s="21"/>
      <c r="F403" s="21"/>
      <c r="G403" s="21"/>
      <c r="H403" s="21"/>
    </row>
    <row r="404" spans="3:8" ht="13.8">
      <c r="C404" s="83"/>
      <c r="D404" s="21"/>
      <c r="F404" s="21"/>
      <c r="G404" s="21"/>
      <c r="H404" s="21"/>
    </row>
    <row r="405" spans="3:8" ht="13.8">
      <c r="C405" s="83"/>
      <c r="D405" s="21"/>
      <c r="F405" s="21"/>
      <c r="G405" s="21"/>
      <c r="H405" s="21"/>
    </row>
    <row r="406" spans="3:8" ht="13.8">
      <c r="C406" s="83"/>
      <c r="D406" s="21"/>
      <c r="F406" s="21"/>
      <c r="G406" s="21"/>
      <c r="H406" s="21"/>
    </row>
    <row r="407" spans="3:8" ht="13.8">
      <c r="C407" s="83"/>
      <c r="D407" s="21"/>
      <c r="F407" s="21"/>
      <c r="G407" s="21"/>
      <c r="H407" s="21"/>
    </row>
    <row r="408" spans="3:8" ht="13.8">
      <c r="C408" s="83"/>
      <c r="D408" s="21"/>
      <c r="F408" s="21"/>
      <c r="G408" s="21"/>
      <c r="H408" s="21"/>
    </row>
    <row r="409" spans="3:8" ht="13.8">
      <c r="C409" s="83"/>
      <c r="D409" s="21"/>
      <c r="F409" s="21"/>
      <c r="G409" s="21"/>
      <c r="H409" s="21"/>
    </row>
    <row r="410" spans="3:8" ht="13.8">
      <c r="C410" s="83"/>
      <c r="D410" s="21"/>
      <c r="F410" s="21"/>
      <c r="G410" s="21"/>
      <c r="H410" s="21"/>
    </row>
    <row r="411" spans="3:8" ht="13.8">
      <c r="C411" s="83"/>
      <c r="D411" s="21"/>
      <c r="F411" s="21"/>
      <c r="G411" s="21"/>
      <c r="H411" s="21"/>
    </row>
    <row r="412" spans="3:8" ht="13.8">
      <c r="C412" s="83"/>
      <c r="D412" s="21"/>
      <c r="F412" s="21"/>
      <c r="G412" s="21"/>
      <c r="H412" s="21"/>
    </row>
    <row r="413" spans="3:8" ht="13.8">
      <c r="C413" s="83"/>
      <c r="D413" s="21"/>
      <c r="F413" s="21"/>
      <c r="G413" s="21"/>
      <c r="H413" s="21"/>
    </row>
    <row r="414" spans="3:8" ht="13.8">
      <c r="C414" s="83"/>
      <c r="D414" s="21"/>
      <c r="F414" s="21"/>
      <c r="G414" s="21"/>
      <c r="H414" s="21"/>
    </row>
    <row r="415" spans="3:8" ht="13.8">
      <c r="C415" s="83"/>
      <c r="D415" s="21"/>
      <c r="F415" s="21"/>
      <c r="G415" s="21"/>
      <c r="H415" s="21"/>
    </row>
    <row r="416" spans="3:8" ht="13.8">
      <c r="C416" s="83"/>
      <c r="D416" s="21"/>
      <c r="F416" s="21"/>
      <c r="G416" s="21"/>
      <c r="H416" s="21"/>
    </row>
    <row r="417" spans="3:8" ht="13.8">
      <c r="C417" s="83"/>
      <c r="D417" s="21"/>
      <c r="F417" s="21"/>
      <c r="G417" s="21"/>
      <c r="H417" s="21"/>
    </row>
    <row r="418" spans="3:8" ht="13.8">
      <c r="C418" s="83"/>
      <c r="D418" s="21"/>
      <c r="F418" s="21"/>
      <c r="G418" s="21"/>
      <c r="H418" s="21"/>
    </row>
    <row r="419" spans="3:8" ht="13.8">
      <c r="C419" s="83"/>
      <c r="D419" s="21"/>
      <c r="F419" s="21"/>
      <c r="G419" s="21"/>
      <c r="H419" s="21"/>
    </row>
    <row r="420" spans="3:8" ht="13.8">
      <c r="C420" s="83"/>
      <c r="D420" s="21"/>
      <c r="F420" s="21"/>
      <c r="G420" s="21"/>
      <c r="H420" s="21"/>
    </row>
    <row r="421" spans="3:8" ht="13.8">
      <c r="C421" s="83"/>
      <c r="D421" s="21"/>
      <c r="F421" s="21"/>
      <c r="G421" s="21"/>
      <c r="H421" s="21"/>
    </row>
    <row r="422" spans="3:8" ht="13.8">
      <c r="C422" s="83"/>
      <c r="D422" s="21"/>
      <c r="F422" s="21"/>
      <c r="G422" s="21"/>
      <c r="H422" s="21"/>
    </row>
    <row r="423" spans="3:8" ht="13.8">
      <c r="C423" s="83"/>
      <c r="D423" s="21"/>
      <c r="F423" s="21"/>
      <c r="G423" s="21"/>
      <c r="H423" s="21"/>
    </row>
    <row r="424" spans="3:8" ht="13.8">
      <c r="C424" s="83"/>
      <c r="D424" s="21"/>
      <c r="F424" s="21"/>
      <c r="G424" s="21"/>
      <c r="H424" s="21"/>
    </row>
    <row r="425" spans="3:8" ht="13.8">
      <c r="C425" s="83"/>
      <c r="D425" s="21"/>
      <c r="F425" s="21"/>
      <c r="G425" s="21"/>
      <c r="H425" s="21"/>
    </row>
    <row r="426" spans="3:8" ht="13.8">
      <c r="C426" s="83"/>
      <c r="D426" s="21"/>
      <c r="F426" s="21"/>
      <c r="G426" s="21"/>
      <c r="H426" s="21"/>
    </row>
    <row r="427" spans="3:8" ht="13.8">
      <c r="C427" s="83"/>
      <c r="D427" s="21"/>
      <c r="F427" s="21"/>
      <c r="G427" s="21"/>
      <c r="H427" s="21"/>
    </row>
    <row r="428" spans="3:8" ht="13.8">
      <c r="C428" s="83"/>
      <c r="D428" s="21"/>
      <c r="F428" s="21"/>
      <c r="G428" s="21"/>
      <c r="H428" s="21"/>
    </row>
    <row r="429" spans="3:8" ht="13.8">
      <c r="C429" s="83"/>
      <c r="D429" s="21"/>
      <c r="F429" s="21"/>
      <c r="G429" s="21"/>
      <c r="H429" s="21"/>
    </row>
    <row r="430" spans="3:8" ht="13.8">
      <c r="C430" s="83"/>
      <c r="D430" s="21"/>
      <c r="F430" s="21"/>
      <c r="G430" s="21"/>
      <c r="H430" s="21"/>
    </row>
    <row r="431" spans="3:8" ht="13.8">
      <c r="C431" s="83"/>
      <c r="D431" s="21"/>
      <c r="F431" s="21"/>
      <c r="G431" s="21"/>
      <c r="H431" s="21"/>
    </row>
    <row r="432" spans="3:8" ht="13.8">
      <c r="C432" s="83"/>
      <c r="D432" s="21"/>
      <c r="F432" s="21"/>
      <c r="G432" s="21"/>
      <c r="H432" s="21"/>
    </row>
    <row r="433" spans="3:8" ht="13.8">
      <c r="C433" s="83"/>
      <c r="D433" s="21"/>
      <c r="F433" s="21"/>
      <c r="G433" s="21"/>
      <c r="H433" s="21"/>
    </row>
    <row r="434" spans="3:8" ht="13.8">
      <c r="C434" s="83"/>
      <c r="D434" s="21"/>
      <c r="F434" s="21"/>
      <c r="G434" s="21"/>
      <c r="H434" s="21"/>
    </row>
    <row r="435" spans="3:8" ht="13.8">
      <c r="C435" s="83"/>
      <c r="D435" s="21"/>
      <c r="F435" s="21"/>
      <c r="G435" s="21"/>
      <c r="H435" s="21"/>
    </row>
    <row r="436" spans="3:8" ht="13.8">
      <c r="C436" s="83"/>
      <c r="D436" s="21"/>
      <c r="F436" s="21"/>
      <c r="G436" s="21"/>
      <c r="H436" s="21"/>
    </row>
    <row r="437" spans="3:8" ht="13.8">
      <c r="C437" s="83"/>
      <c r="D437" s="21"/>
      <c r="F437" s="21"/>
      <c r="G437" s="21"/>
      <c r="H437" s="21"/>
    </row>
    <row r="438" spans="3:8" ht="13.8">
      <c r="C438" s="83"/>
      <c r="D438" s="21"/>
      <c r="F438" s="21"/>
      <c r="G438" s="21"/>
      <c r="H438" s="21"/>
    </row>
    <row r="439" spans="3:8" ht="13.8">
      <c r="C439" s="83"/>
      <c r="D439" s="21"/>
      <c r="F439" s="21"/>
      <c r="G439" s="21"/>
      <c r="H439" s="21"/>
    </row>
    <row r="440" spans="3:8" ht="13.8">
      <c r="C440" s="83"/>
      <c r="D440" s="21"/>
      <c r="F440" s="21"/>
      <c r="G440" s="21"/>
      <c r="H440" s="21"/>
    </row>
    <row r="441" spans="3:8" ht="13.8">
      <c r="C441" s="83"/>
      <c r="D441" s="21"/>
      <c r="F441" s="21"/>
      <c r="G441" s="21"/>
      <c r="H441" s="21"/>
    </row>
    <row r="442" spans="3:8" ht="13.8">
      <c r="C442" s="83"/>
      <c r="D442" s="21"/>
      <c r="F442" s="21"/>
      <c r="G442" s="21"/>
      <c r="H442" s="21"/>
    </row>
    <row r="443" spans="3:8" ht="13.8">
      <c r="C443" s="83"/>
      <c r="D443" s="21"/>
      <c r="F443" s="21"/>
      <c r="G443" s="21"/>
      <c r="H443" s="21"/>
    </row>
    <row r="444" spans="3:8" ht="13.8">
      <c r="C444" s="83"/>
      <c r="D444" s="21"/>
      <c r="F444" s="21"/>
      <c r="G444" s="21"/>
      <c r="H444" s="21"/>
    </row>
    <row r="445" spans="3:8" ht="13.8">
      <c r="C445" s="83"/>
      <c r="D445" s="21"/>
      <c r="F445" s="21"/>
      <c r="G445" s="21"/>
      <c r="H445" s="21"/>
    </row>
    <row r="446" spans="3:8" ht="13.8">
      <c r="C446" s="83"/>
      <c r="D446" s="21"/>
      <c r="F446" s="21"/>
      <c r="G446" s="21"/>
      <c r="H446" s="21"/>
    </row>
    <row r="447" spans="3:8" ht="13.8">
      <c r="C447" s="83"/>
      <c r="D447" s="21"/>
      <c r="F447" s="21"/>
      <c r="G447" s="21"/>
      <c r="H447" s="21"/>
    </row>
    <row r="448" spans="3:8" ht="13.8">
      <c r="C448" s="83"/>
      <c r="D448" s="21"/>
      <c r="F448" s="21"/>
      <c r="G448" s="21"/>
      <c r="H448" s="21"/>
    </row>
    <row r="449" spans="3:8" ht="13.8">
      <c r="C449" s="83"/>
      <c r="D449" s="21"/>
      <c r="F449" s="21"/>
      <c r="G449" s="21"/>
      <c r="H449" s="21"/>
    </row>
    <row r="450" spans="3:8" ht="13.8">
      <c r="C450" s="83"/>
      <c r="D450" s="21"/>
      <c r="F450" s="21"/>
      <c r="G450" s="21"/>
      <c r="H450" s="21"/>
    </row>
    <row r="451" spans="3:8" ht="13.8">
      <c r="C451" s="83"/>
      <c r="D451" s="21"/>
      <c r="F451" s="21"/>
      <c r="G451" s="21"/>
      <c r="H451" s="21"/>
    </row>
    <row r="452" spans="3:8" ht="13.8">
      <c r="C452" s="83"/>
      <c r="D452" s="21"/>
      <c r="F452" s="21"/>
      <c r="G452" s="21"/>
      <c r="H452" s="21"/>
    </row>
    <row r="453" spans="3:8" ht="13.8">
      <c r="C453" s="83"/>
      <c r="D453" s="21"/>
      <c r="F453" s="21"/>
      <c r="G453" s="21"/>
      <c r="H453" s="21"/>
    </row>
    <row r="454" spans="3:8" ht="13.8">
      <c r="C454" s="83"/>
      <c r="D454" s="21"/>
      <c r="F454" s="21"/>
      <c r="G454" s="21"/>
      <c r="H454" s="21"/>
    </row>
    <row r="455" spans="3:8" ht="13.8">
      <c r="C455" s="83"/>
      <c r="D455" s="21"/>
      <c r="F455" s="21"/>
      <c r="G455" s="21"/>
      <c r="H455" s="21"/>
    </row>
    <row r="456" spans="3:8" ht="13.8">
      <c r="C456" s="83"/>
      <c r="D456" s="21"/>
      <c r="F456" s="21"/>
      <c r="G456" s="21"/>
      <c r="H456" s="21"/>
    </row>
    <row r="457" spans="3:8" ht="13.8">
      <c r="C457" s="83"/>
      <c r="D457" s="21"/>
      <c r="F457" s="21"/>
      <c r="G457" s="21"/>
      <c r="H457" s="21"/>
    </row>
    <row r="458" spans="3:8" ht="13.8">
      <c r="C458" s="83"/>
      <c r="D458" s="21"/>
      <c r="F458" s="21"/>
      <c r="G458" s="21"/>
      <c r="H458" s="21"/>
    </row>
    <row r="459" spans="3:8" ht="13.8">
      <c r="C459" s="83"/>
      <c r="D459" s="21"/>
      <c r="F459" s="21"/>
      <c r="G459" s="21"/>
      <c r="H459" s="21"/>
    </row>
    <row r="460" spans="3:8" ht="13.8">
      <c r="C460" s="83"/>
      <c r="D460" s="21"/>
      <c r="F460" s="21"/>
      <c r="G460" s="21"/>
      <c r="H460" s="21"/>
    </row>
    <row r="461" spans="3:8" ht="13.8">
      <c r="C461" s="83"/>
      <c r="D461" s="21"/>
      <c r="F461" s="21"/>
      <c r="G461" s="21"/>
      <c r="H461" s="21"/>
    </row>
    <row r="462" spans="3:8" ht="13.8">
      <c r="C462" s="83"/>
      <c r="D462" s="21"/>
      <c r="F462" s="21"/>
      <c r="G462" s="21"/>
      <c r="H462" s="21"/>
    </row>
    <row r="463" spans="3:8" ht="13.8">
      <c r="C463" s="83"/>
      <c r="D463" s="21"/>
      <c r="F463" s="21"/>
      <c r="G463" s="21"/>
      <c r="H463" s="21"/>
    </row>
    <row r="464" spans="3:8" ht="13.8">
      <c r="C464" s="83"/>
      <c r="D464" s="21"/>
      <c r="F464" s="21"/>
      <c r="G464" s="21"/>
      <c r="H464" s="21"/>
    </row>
    <row r="465" spans="3:8" ht="13.8">
      <c r="C465" s="83"/>
      <c r="D465" s="21"/>
      <c r="F465" s="21"/>
      <c r="G465" s="21"/>
      <c r="H465" s="21"/>
    </row>
    <row r="466" spans="3:8" ht="13.8">
      <c r="C466" s="83"/>
      <c r="D466" s="21"/>
      <c r="F466" s="21"/>
      <c r="G466" s="21"/>
      <c r="H466" s="21"/>
    </row>
    <row r="467" spans="3:8" ht="13.8">
      <c r="C467" s="83"/>
      <c r="D467" s="21"/>
      <c r="F467" s="21"/>
      <c r="G467" s="21"/>
      <c r="H467" s="21"/>
    </row>
    <row r="468" spans="3:8" ht="13.8">
      <c r="C468" s="83"/>
      <c r="D468" s="21"/>
      <c r="F468" s="21"/>
      <c r="G468" s="21"/>
      <c r="H468" s="21"/>
    </row>
    <row r="469" spans="3:8" ht="13.8">
      <c r="C469" s="83"/>
      <c r="D469" s="21"/>
      <c r="F469" s="21"/>
      <c r="G469" s="21"/>
      <c r="H469" s="21"/>
    </row>
    <row r="470" spans="3:8" ht="13.8">
      <c r="C470" s="83"/>
      <c r="D470" s="21"/>
      <c r="F470" s="21"/>
      <c r="G470" s="21"/>
      <c r="H470" s="21"/>
    </row>
    <row r="471" spans="3:8" ht="13.8">
      <c r="C471" s="83"/>
      <c r="D471" s="21"/>
      <c r="F471" s="21"/>
      <c r="G471" s="21"/>
      <c r="H471" s="21"/>
    </row>
    <row r="472" spans="3:8" ht="13.8">
      <c r="C472" s="83"/>
      <c r="D472" s="21"/>
      <c r="F472" s="21"/>
      <c r="G472" s="21"/>
      <c r="H472" s="21"/>
    </row>
    <row r="473" spans="3:8" ht="13.8">
      <c r="C473" s="83"/>
      <c r="D473" s="21"/>
      <c r="F473" s="21"/>
      <c r="G473" s="21"/>
      <c r="H473" s="21"/>
    </row>
    <row r="474" spans="3:8" ht="13.8">
      <c r="C474" s="83"/>
      <c r="D474" s="21"/>
      <c r="F474" s="21"/>
      <c r="G474" s="21"/>
      <c r="H474" s="21"/>
    </row>
    <row r="475" spans="3:8" ht="13.8">
      <c r="C475" s="83"/>
      <c r="D475" s="21"/>
      <c r="F475" s="21"/>
      <c r="G475" s="21"/>
      <c r="H475" s="21"/>
    </row>
    <row r="476" spans="3:8" ht="13.8">
      <c r="C476" s="83"/>
      <c r="D476" s="21"/>
      <c r="F476" s="21"/>
      <c r="G476" s="21"/>
      <c r="H476" s="21"/>
    </row>
    <row r="477" spans="3:8" ht="13.8">
      <c r="C477" s="83"/>
      <c r="D477" s="21"/>
      <c r="F477" s="21"/>
      <c r="G477" s="21"/>
      <c r="H477" s="21"/>
    </row>
    <row r="478" spans="3:8" ht="13.8">
      <c r="C478" s="83"/>
      <c r="D478" s="21"/>
      <c r="F478" s="21"/>
      <c r="G478" s="21"/>
      <c r="H478" s="21"/>
    </row>
    <row r="479" spans="3:8" ht="13.8">
      <c r="C479" s="83"/>
      <c r="D479" s="21"/>
      <c r="F479" s="21"/>
      <c r="G479" s="21"/>
      <c r="H479" s="21"/>
    </row>
    <row r="480" spans="3:8" ht="13.8">
      <c r="C480" s="83"/>
      <c r="D480" s="21"/>
      <c r="F480" s="21"/>
      <c r="G480" s="21"/>
      <c r="H480" s="21"/>
    </row>
    <row r="481" spans="3:8" ht="13.8">
      <c r="C481" s="83"/>
      <c r="D481" s="21"/>
      <c r="F481" s="21"/>
      <c r="G481" s="21"/>
      <c r="H481" s="21"/>
    </row>
    <row r="482" spans="3:8" ht="13.8">
      <c r="C482" s="83"/>
      <c r="D482" s="21"/>
      <c r="F482" s="21"/>
      <c r="G482" s="21"/>
      <c r="H482" s="21"/>
    </row>
    <row r="483" spans="3:8" ht="13.8">
      <c r="C483" s="83"/>
      <c r="D483" s="21"/>
      <c r="F483" s="21"/>
      <c r="G483" s="21"/>
      <c r="H483" s="21"/>
    </row>
    <row r="484" spans="3:8" ht="13.8">
      <c r="C484" s="83"/>
      <c r="D484" s="21"/>
      <c r="F484" s="21"/>
      <c r="G484" s="21"/>
      <c r="H484" s="21"/>
    </row>
    <row r="485" spans="3:8" ht="13.8">
      <c r="C485" s="83"/>
      <c r="D485" s="21"/>
      <c r="F485" s="21"/>
      <c r="G485" s="21"/>
      <c r="H485" s="21"/>
    </row>
    <row r="486" spans="3:8" ht="13.8">
      <c r="C486" s="83"/>
      <c r="D486" s="21"/>
      <c r="F486" s="21"/>
      <c r="G486" s="21"/>
      <c r="H486" s="21"/>
    </row>
    <row r="487" spans="3:8" ht="13.8">
      <c r="C487" s="83"/>
      <c r="D487" s="21"/>
      <c r="F487" s="21"/>
      <c r="G487" s="21"/>
      <c r="H487" s="21"/>
    </row>
    <row r="488" spans="3:8" ht="13.8">
      <c r="C488" s="83"/>
      <c r="D488" s="21"/>
      <c r="F488" s="21"/>
      <c r="G488" s="21"/>
      <c r="H488" s="21"/>
    </row>
    <row r="489" spans="3:8" ht="13.8">
      <c r="C489" s="83"/>
      <c r="D489" s="21"/>
      <c r="F489" s="21"/>
      <c r="G489" s="21"/>
      <c r="H489" s="21"/>
    </row>
    <row r="490" spans="3:8" ht="13.8">
      <c r="C490" s="83"/>
      <c r="D490" s="21"/>
      <c r="F490" s="21"/>
      <c r="G490" s="21"/>
      <c r="H490" s="21"/>
    </row>
    <row r="491" spans="3:8" ht="13.8">
      <c r="C491" s="83"/>
      <c r="D491" s="21"/>
      <c r="F491" s="21"/>
      <c r="G491" s="21"/>
      <c r="H491" s="21"/>
    </row>
    <row r="492" spans="3:8" ht="13.8">
      <c r="C492" s="83"/>
      <c r="D492" s="21"/>
      <c r="F492" s="21"/>
      <c r="G492" s="21"/>
      <c r="H492" s="21"/>
    </row>
    <row r="493" spans="3:8" ht="13.8">
      <c r="C493" s="83"/>
      <c r="D493" s="21"/>
      <c r="F493" s="21"/>
      <c r="G493" s="21"/>
      <c r="H493" s="21"/>
    </row>
    <row r="494" spans="3:8" ht="13.8">
      <c r="C494" s="83"/>
      <c r="D494" s="21"/>
      <c r="F494" s="21"/>
      <c r="G494" s="21"/>
      <c r="H494" s="21"/>
    </row>
    <row r="495" spans="3:8" ht="13.8">
      <c r="C495" s="83"/>
      <c r="D495" s="21"/>
      <c r="F495" s="21"/>
      <c r="G495" s="21"/>
      <c r="H495" s="21"/>
    </row>
    <row r="496" spans="3:8" ht="13.8">
      <c r="C496" s="83"/>
      <c r="D496" s="21"/>
      <c r="F496" s="21"/>
      <c r="G496" s="21"/>
      <c r="H496" s="21"/>
    </row>
    <row r="497" spans="3:8" ht="13.8">
      <c r="C497" s="83"/>
      <c r="D497" s="21"/>
      <c r="F497" s="21"/>
      <c r="G497" s="21"/>
      <c r="H497" s="21"/>
    </row>
    <row r="498" spans="3:8" ht="13.8">
      <c r="C498" s="83"/>
      <c r="D498" s="21"/>
      <c r="F498" s="21"/>
      <c r="G498" s="21"/>
      <c r="H498" s="21"/>
    </row>
    <row r="499" spans="3:8" ht="13.8">
      <c r="C499" s="83"/>
      <c r="D499" s="21"/>
      <c r="F499" s="21"/>
      <c r="G499" s="21"/>
      <c r="H499" s="21"/>
    </row>
    <row r="500" spans="3:8" ht="13.8">
      <c r="C500" s="83"/>
      <c r="D500" s="21"/>
      <c r="F500" s="21"/>
      <c r="G500" s="21"/>
      <c r="H500" s="21"/>
    </row>
    <row r="501" spans="3:8" ht="13.8">
      <c r="C501" s="83"/>
      <c r="D501" s="21"/>
      <c r="F501" s="21"/>
      <c r="G501" s="21"/>
      <c r="H501" s="21"/>
    </row>
    <row r="502" spans="3:8" ht="13.8">
      <c r="C502" s="83"/>
      <c r="D502" s="21"/>
      <c r="F502" s="21"/>
      <c r="G502" s="21"/>
      <c r="H502" s="21"/>
    </row>
    <row r="503" spans="3:8" ht="13.8">
      <c r="C503" s="83"/>
      <c r="D503" s="21"/>
      <c r="F503" s="21"/>
      <c r="G503" s="21"/>
      <c r="H503" s="21"/>
    </row>
    <row r="504" spans="3:8" ht="13.8">
      <c r="C504" s="83"/>
      <c r="D504" s="21"/>
      <c r="F504" s="21"/>
      <c r="G504" s="21"/>
      <c r="H504" s="21"/>
    </row>
    <row r="505" spans="3:8" ht="13.8">
      <c r="C505" s="83"/>
      <c r="D505" s="21"/>
      <c r="F505" s="21"/>
      <c r="G505" s="21"/>
      <c r="H505" s="21"/>
    </row>
    <row r="506" spans="3:8" ht="13.8">
      <c r="C506" s="83"/>
      <c r="D506" s="21"/>
      <c r="F506" s="21"/>
      <c r="G506" s="21"/>
      <c r="H506" s="21"/>
    </row>
    <row r="507" spans="3:8" ht="13.8">
      <c r="C507" s="83"/>
      <c r="D507" s="21"/>
      <c r="F507" s="21"/>
      <c r="G507" s="21"/>
      <c r="H507" s="21"/>
    </row>
    <row r="508" spans="3:8" ht="13.8">
      <c r="C508" s="83"/>
      <c r="D508" s="21"/>
      <c r="F508" s="21"/>
      <c r="G508" s="21"/>
      <c r="H508" s="21"/>
    </row>
    <row r="509" spans="3:8" ht="13.8">
      <c r="C509" s="83"/>
      <c r="D509" s="21"/>
      <c r="F509" s="21"/>
      <c r="G509" s="21"/>
      <c r="H509" s="21"/>
    </row>
    <row r="510" spans="3:8" ht="13.8">
      <c r="C510" s="83"/>
      <c r="D510" s="21"/>
      <c r="F510" s="21"/>
      <c r="G510" s="21"/>
      <c r="H510" s="21"/>
    </row>
    <row r="511" spans="3:8" ht="13.8">
      <c r="C511" s="83"/>
      <c r="D511" s="21"/>
      <c r="F511" s="21"/>
      <c r="G511" s="21"/>
      <c r="H511" s="21"/>
    </row>
    <row r="512" spans="3:8" ht="13.8">
      <c r="C512" s="83"/>
      <c r="D512" s="21"/>
      <c r="F512" s="21"/>
      <c r="G512" s="21"/>
      <c r="H512" s="21"/>
    </row>
    <row r="513" spans="3:8" ht="13.8">
      <c r="C513" s="83"/>
      <c r="D513" s="21"/>
      <c r="F513" s="21"/>
      <c r="G513" s="21"/>
      <c r="H513" s="21"/>
    </row>
    <row r="514" spans="3:8" ht="13.8">
      <c r="C514" s="83"/>
      <c r="D514" s="21"/>
      <c r="F514" s="21"/>
      <c r="G514" s="21"/>
      <c r="H514" s="21"/>
    </row>
    <row r="515" spans="3:8" ht="13.8">
      <c r="C515" s="83"/>
      <c r="D515" s="21"/>
      <c r="F515" s="21"/>
      <c r="G515" s="21"/>
      <c r="H515" s="21"/>
    </row>
    <row r="516" spans="3:8" ht="13.8">
      <c r="C516" s="83"/>
      <c r="D516" s="21"/>
      <c r="F516" s="21"/>
      <c r="G516" s="21"/>
      <c r="H516" s="21"/>
    </row>
    <row r="517" spans="3:8" ht="13.8">
      <c r="C517" s="83"/>
      <c r="D517" s="21"/>
      <c r="F517" s="21"/>
      <c r="G517" s="21"/>
      <c r="H517" s="21"/>
    </row>
    <row r="518" spans="3:8" ht="13.8">
      <c r="C518" s="83"/>
      <c r="D518" s="21"/>
      <c r="F518" s="21"/>
      <c r="G518" s="21"/>
      <c r="H518" s="21"/>
    </row>
    <row r="519" spans="3:8" ht="13.8">
      <c r="C519" s="83"/>
      <c r="D519" s="21"/>
      <c r="F519" s="21"/>
      <c r="G519" s="21"/>
      <c r="H519" s="21"/>
    </row>
    <row r="520" spans="3:8" ht="13.8">
      <c r="C520" s="83"/>
      <c r="D520" s="21"/>
      <c r="F520" s="21"/>
      <c r="G520" s="21"/>
      <c r="H520" s="21"/>
    </row>
    <row r="521" spans="3:8" ht="13.8">
      <c r="C521" s="83"/>
      <c r="D521" s="21"/>
      <c r="F521" s="21"/>
      <c r="G521" s="21"/>
      <c r="H521" s="21"/>
    </row>
    <row r="522" spans="3:8" ht="13.8">
      <c r="C522" s="83"/>
      <c r="D522" s="21"/>
      <c r="F522" s="21"/>
      <c r="G522" s="21"/>
      <c r="H522" s="21"/>
    </row>
    <row r="523" spans="3:8" ht="13.8">
      <c r="C523" s="83"/>
      <c r="D523" s="21"/>
      <c r="F523" s="21"/>
      <c r="G523" s="21"/>
      <c r="H523" s="21"/>
    </row>
    <row r="524" spans="3:8" ht="13.8">
      <c r="C524" s="83"/>
      <c r="D524" s="21"/>
      <c r="F524" s="21"/>
      <c r="G524" s="21"/>
      <c r="H524" s="21"/>
    </row>
    <row r="525" spans="3:8" ht="13.8">
      <c r="C525" s="83"/>
      <c r="D525" s="21"/>
      <c r="F525" s="21"/>
      <c r="G525" s="21"/>
      <c r="H525" s="21"/>
    </row>
    <row r="526" spans="3:8" ht="13.8">
      <c r="C526" s="83"/>
      <c r="D526" s="21"/>
      <c r="F526" s="21"/>
      <c r="G526" s="21"/>
      <c r="H526" s="21"/>
    </row>
    <row r="527" spans="3:8" ht="13.8">
      <c r="C527" s="83"/>
      <c r="D527" s="21"/>
      <c r="F527" s="21"/>
      <c r="G527" s="21"/>
      <c r="H527" s="21"/>
    </row>
    <row r="528" spans="3:8" ht="13.8">
      <c r="C528" s="83"/>
      <c r="D528" s="21"/>
      <c r="F528" s="21"/>
      <c r="G528" s="21"/>
      <c r="H528" s="21"/>
    </row>
    <row r="529" spans="3:8" ht="13.8">
      <c r="C529" s="83"/>
      <c r="D529" s="21"/>
      <c r="F529" s="21"/>
      <c r="G529" s="21"/>
      <c r="H529" s="21"/>
    </row>
    <row r="530" spans="3:8" ht="13.8">
      <c r="C530" s="83"/>
      <c r="D530" s="21"/>
      <c r="F530" s="21"/>
      <c r="G530" s="21"/>
      <c r="H530" s="21"/>
    </row>
    <row r="531" spans="3:8" ht="13.8">
      <c r="C531" s="83"/>
      <c r="D531" s="21"/>
      <c r="F531" s="21"/>
      <c r="G531" s="21"/>
      <c r="H531" s="21"/>
    </row>
    <row r="532" spans="3:8" ht="13.8">
      <c r="C532" s="83"/>
      <c r="D532" s="21"/>
      <c r="F532" s="21"/>
      <c r="G532" s="21"/>
      <c r="H532" s="21"/>
    </row>
    <row r="533" spans="3:8" ht="13.8">
      <c r="C533" s="83"/>
      <c r="D533" s="21"/>
      <c r="F533" s="21"/>
      <c r="G533" s="21"/>
      <c r="H533" s="21"/>
    </row>
    <row r="534" spans="3:8" ht="13.8">
      <c r="C534" s="83"/>
      <c r="D534" s="21"/>
      <c r="F534" s="21"/>
      <c r="G534" s="21"/>
      <c r="H534" s="21"/>
    </row>
    <row r="535" spans="3:8" ht="13.8">
      <c r="C535" s="83"/>
      <c r="D535" s="21"/>
      <c r="F535" s="21"/>
      <c r="G535" s="21"/>
      <c r="H535" s="21"/>
    </row>
    <row r="536" spans="3:8" ht="13.8">
      <c r="C536" s="83"/>
      <c r="D536" s="21"/>
      <c r="F536" s="21"/>
      <c r="G536" s="21"/>
      <c r="H536" s="21"/>
    </row>
    <row r="537" spans="3:8" ht="13.8">
      <c r="C537" s="83"/>
      <c r="D537" s="21"/>
      <c r="F537" s="21"/>
      <c r="G537" s="21"/>
      <c r="H537" s="21"/>
    </row>
    <row r="538" spans="3:8" ht="13.8">
      <c r="C538" s="83"/>
      <c r="D538" s="21"/>
      <c r="F538" s="21"/>
      <c r="G538" s="21"/>
      <c r="H538" s="21"/>
    </row>
    <row r="539" spans="3:8" ht="13.8">
      <c r="C539" s="83"/>
      <c r="D539" s="21"/>
      <c r="F539" s="21"/>
      <c r="G539" s="21"/>
      <c r="H539" s="21"/>
    </row>
    <row r="540" spans="3:8" ht="13.8">
      <c r="C540" s="83"/>
      <c r="D540" s="21"/>
      <c r="F540" s="21"/>
      <c r="G540" s="21"/>
      <c r="H540" s="21"/>
    </row>
    <row r="541" spans="3:8" ht="13.8">
      <c r="C541" s="83"/>
      <c r="D541" s="21"/>
      <c r="F541" s="21"/>
      <c r="G541" s="21"/>
      <c r="H541" s="21"/>
    </row>
    <row r="542" spans="3:8" ht="13.8">
      <c r="C542" s="83"/>
      <c r="D542" s="21"/>
      <c r="F542" s="21"/>
      <c r="G542" s="21"/>
      <c r="H542" s="21"/>
    </row>
    <row r="543" spans="3:8" ht="13.8">
      <c r="C543" s="83"/>
      <c r="D543" s="21"/>
      <c r="F543" s="21"/>
      <c r="G543" s="21"/>
      <c r="H543" s="21"/>
    </row>
    <row r="544" spans="3:8" ht="13.8">
      <c r="C544" s="83"/>
      <c r="D544" s="21"/>
      <c r="F544" s="21"/>
      <c r="G544" s="21"/>
      <c r="H544" s="21"/>
    </row>
    <row r="545" spans="3:8" ht="13.8">
      <c r="C545" s="83"/>
      <c r="D545" s="21"/>
      <c r="F545" s="21"/>
      <c r="G545" s="21"/>
      <c r="H545" s="21"/>
    </row>
    <row r="546" spans="3:8" ht="13.8">
      <c r="C546" s="83"/>
      <c r="D546" s="21"/>
      <c r="F546" s="21"/>
      <c r="G546" s="21"/>
      <c r="H546" s="21"/>
    </row>
    <row r="547" spans="3:8" ht="13.8">
      <c r="C547" s="83"/>
      <c r="D547" s="21"/>
      <c r="F547" s="21"/>
      <c r="G547" s="21"/>
      <c r="H547" s="21"/>
    </row>
    <row r="548" spans="3:8" ht="13.8">
      <c r="C548" s="83"/>
      <c r="D548" s="21"/>
      <c r="F548" s="21"/>
      <c r="G548" s="21"/>
      <c r="H548" s="21"/>
    </row>
    <row r="549" spans="3:8" ht="13.8">
      <c r="C549" s="83"/>
      <c r="D549" s="21"/>
      <c r="F549" s="21"/>
      <c r="G549" s="21"/>
      <c r="H549" s="21"/>
    </row>
    <row r="550" spans="3:8" ht="13.8">
      <c r="C550" s="83"/>
      <c r="D550" s="21"/>
      <c r="F550" s="21"/>
      <c r="G550" s="21"/>
      <c r="H550" s="21"/>
    </row>
    <row r="551" spans="3:8" ht="13.8">
      <c r="C551" s="83"/>
      <c r="D551" s="21"/>
      <c r="F551" s="21"/>
      <c r="G551" s="21"/>
      <c r="H551" s="21"/>
    </row>
    <row r="552" spans="3:8" ht="13.8">
      <c r="C552" s="83"/>
      <c r="D552" s="21"/>
      <c r="F552" s="21"/>
      <c r="G552" s="21"/>
      <c r="H552" s="21"/>
    </row>
    <row r="553" spans="3:8" ht="13.8">
      <c r="C553" s="83"/>
      <c r="D553" s="21"/>
      <c r="F553" s="21"/>
      <c r="G553" s="21"/>
      <c r="H553" s="21"/>
    </row>
    <row r="554" spans="3:8" ht="13.8">
      <c r="C554" s="83"/>
      <c r="D554" s="21"/>
      <c r="F554" s="21"/>
      <c r="G554" s="21"/>
      <c r="H554" s="21"/>
    </row>
    <row r="555" spans="3:8" ht="13.8">
      <c r="C555" s="83"/>
      <c r="D555" s="21"/>
      <c r="F555" s="21"/>
      <c r="G555" s="21"/>
      <c r="H555" s="21"/>
    </row>
    <row r="556" spans="3:8" ht="13.8">
      <c r="C556" s="83"/>
      <c r="D556" s="21"/>
      <c r="F556" s="21"/>
      <c r="G556" s="21"/>
      <c r="H556" s="21"/>
    </row>
    <row r="557" spans="3:8" ht="13.8">
      <c r="C557" s="83"/>
      <c r="D557" s="21"/>
      <c r="F557" s="21"/>
      <c r="G557" s="21"/>
      <c r="H557" s="21"/>
    </row>
    <row r="558" spans="3:8" ht="13.8">
      <c r="C558" s="83"/>
      <c r="D558" s="21"/>
      <c r="F558" s="21"/>
      <c r="G558" s="21"/>
      <c r="H558" s="21"/>
    </row>
    <row r="559" spans="3:8" ht="13.8">
      <c r="C559" s="83"/>
      <c r="D559" s="21"/>
      <c r="F559" s="21"/>
      <c r="G559" s="21"/>
      <c r="H559" s="21"/>
    </row>
    <row r="560" spans="3:8" ht="13.8">
      <c r="C560" s="83"/>
      <c r="D560" s="21"/>
      <c r="F560" s="21"/>
      <c r="G560" s="21"/>
      <c r="H560" s="21"/>
    </row>
    <row r="561" spans="3:8" ht="13.8">
      <c r="C561" s="83"/>
      <c r="D561" s="21"/>
      <c r="F561" s="21"/>
      <c r="G561" s="21"/>
      <c r="H561" s="21"/>
    </row>
    <row r="562" spans="3:8" ht="13.8">
      <c r="C562" s="83"/>
      <c r="D562" s="21"/>
      <c r="F562" s="21"/>
      <c r="G562" s="21"/>
      <c r="H562" s="21"/>
    </row>
    <row r="563" spans="3:8" ht="13.8">
      <c r="C563" s="83"/>
      <c r="D563" s="21"/>
      <c r="F563" s="21"/>
      <c r="G563" s="21"/>
      <c r="H563" s="21"/>
    </row>
    <row r="564" spans="3:8" ht="13.8">
      <c r="C564" s="83"/>
      <c r="D564" s="21"/>
      <c r="F564" s="21"/>
      <c r="G564" s="21"/>
      <c r="H564" s="21"/>
    </row>
    <row r="565" spans="3:8" ht="13.8">
      <c r="C565" s="83"/>
      <c r="D565" s="21"/>
      <c r="F565" s="21"/>
      <c r="G565" s="21"/>
      <c r="H565" s="21"/>
    </row>
    <row r="566" spans="3:8" ht="13.8">
      <c r="C566" s="83"/>
      <c r="D566" s="21"/>
      <c r="F566" s="21"/>
      <c r="G566" s="21"/>
      <c r="H566" s="21"/>
    </row>
    <row r="567" spans="3:8" ht="13.8">
      <c r="C567" s="83"/>
      <c r="D567" s="21"/>
      <c r="F567" s="21"/>
      <c r="G567" s="21"/>
      <c r="H567" s="21"/>
    </row>
    <row r="568" spans="3:8" ht="13.8">
      <c r="C568" s="83"/>
      <c r="D568" s="21"/>
      <c r="F568" s="21"/>
      <c r="G568" s="21"/>
      <c r="H568" s="21"/>
    </row>
    <row r="569" spans="3:8" ht="13.8">
      <c r="C569" s="83"/>
      <c r="D569" s="21"/>
      <c r="F569" s="21"/>
      <c r="G569" s="21"/>
      <c r="H569" s="21"/>
    </row>
    <row r="570" spans="3:8" ht="13.8">
      <c r="C570" s="83"/>
      <c r="D570" s="21"/>
      <c r="F570" s="21"/>
      <c r="G570" s="21"/>
      <c r="H570" s="21"/>
    </row>
    <row r="571" spans="3:8" ht="13.8">
      <c r="C571" s="83"/>
      <c r="D571" s="21"/>
      <c r="F571" s="21"/>
      <c r="G571" s="21"/>
      <c r="H571" s="21"/>
    </row>
    <row r="572" spans="3:8" ht="13.8">
      <c r="C572" s="83"/>
      <c r="D572" s="21"/>
      <c r="F572" s="21"/>
      <c r="G572" s="21"/>
      <c r="H572" s="21"/>
    </row>
    <row r="573" spans="3:8" ht="13.8">
      <c r="C573" s="83"/>
      <c r="D573" s="21"/>
      <c r="F573" s="21"/>
      <c r="G573" s="21"/>
      <c r="H573" s="21"/>
    </row>
    <row r="574" spans="3:8" ht="13.8">
      <c r="C574" s="83"/>
      <c r="D574" s="21"/>
      <c r="F574" s="21"/>
      <c r="G574" s="21"/>
      <c r="H574" s="21"/>
    </row>
    <row r="575" spans="3:8" ht="13.8">
      <c r="C575" s="83"/>
      <c r="D575" s="21"/>
      <c r="F575" s="21"/>
      <c r="G575" s="21"/>
      <c r="H575" s="21"/>
    </row>
    <row r="576" spans="3:8" ht="13.8">
      <c r="C576" s="83"/>
      <c r="D576" s="21"/>
      <c r="F576" s="21"/>
      <c r="G576" s="21"/>
      <c r="H576" s="21"/>
    </row>
    <row r="577" spans="3:8" ht="13.8">
      <c r="C577" s="83"/>
      <c r="D577" s="21"/>
      <c r="F577" s="21"/>
      <c r="G577" s="21"/>
      <c r="H577" s="21"/>
    </row>
    <row r="578" spans="3:8" ht="13.8">
      <c r="C578" s="83"/>
      <c r="D578" s="21"/>
      <c r="F578" s="21"/>
      <c r="G578" s="21"/>
      <c r="H578" s="21"/>
    </row>
    <row r="579" spans="3:8" ht="13.8">
      <c r="C579" s="83"/>
      <c r="D579" s="21"/>
      <c r="F579" s="21"/>
      <c r="G579" s="21"/>
      <c r="H579" s="21"/>
    </row>
    <row r="580" spans="3:8" ht="13.8">
      <c r="C580" s="83"/>
      <c r="D580" s="21"/>
      <c r="F580" s="21"/>
      <c r="G580" s="21"/>
      <c r="H580" s="21"/>
    </row>
    <row r="581" spans="3:8" ht="13.8">
      <c r="C581" s="83"/>
      <c r="D581" s="21"/>
      <c r="F581" s="21"/>
      <c r="G581" s="21"/>
      <c r="H581" s="21"/>
    </row>
    <row r="582" spans="3:8" ht="13.8">
      <c r="C582" s="83"/>
      <c r="D582" s="21"/>
      <c r="F582" s="21"/>
      <c r="G582" s="21"/>
      <c r="H582" s="21"/>
    </row>
    <row r="583" spans="3:8" ht="13.8">
      <c r="C583" s="83"/>
      <c r="D583" s="21"/>
      <c r="F583" s="21"/>
      <c r="G583" s="21"/>
      <c r="H583" s="21"/>
    </row>
    <row r="584" spans="3:8" ht="13.8">
      <c r="C584" s="83"/>
      <c r="D584" s="21"/>
      <c r="F584" s="21"/>
      <c r="G584" s="21"/>
      <c r="H584" s="21"/>
    </row>
    <row r="585" spans="3:8" ht="13.8">
      <c r="C585" s="83"/>
      <c r="D585" s="21"/>
      <c r="F585" s="21"/>
      <c r="G585" s="21"/>
      <c r="H585" s="21"/>
    </row>
    <row r="586" spans="3:8" ht="13.8">
      <c r="C586" s="83"/>
      <c r="D586" s="21"/>
      <c r="F586" s="21"/>
      <c r="G586" s="21"/>
      <c r="H586" s="21"/>
    </row>
    <row r="587" spans="3:8" ht="13.8">
      <c r="C587" s="83"/>
      <c r="D587" s="21"/>
      <c r="F587" s="21"/>
      <c r="G587" s="21"/>
      <c r="H587" s="21"/>
    </row>
    <row r="588" spans="3:8" ht="13.8">
      <c r="C588" s="83"/>
      <c r="D588" s="21"/>
      <c r="F588" s="21"/>
      <c r="G588" s="21"/>
      <c r="H588" s="21"/>
    </row>
    <row r="589" spans="3:8" ht="13.8">
      <c r="C589" s="83"/>
      <c r="D589" s="21"/>
      <c r="F589" s="21"/>
      <c r="G589" s="21"/>
      <c r="H589" s="21"/>
    </row>
    <row r="590" spans="3:8" ht="13.8">
      <c r="C590" s="83"/>
      <c r="D590" s="21"/>
      <c r="F590" s="21"/>
      <c r="G590" s="21"/>
      <c r="H590" s="21"/>
    </row>
    <row r="591" spans="3:8" ht="13.8">
      <c r="C591" s="83"/>
      <c r="D591" s="21"/>
      <c r="F591" s="21"/>
      <c r="G591" s="21"/>
      <c r="H591" s="21"/>
    </row>
    <row r="592" spans="3:8" ht="13.8">
      <c r="C592" s="83"/>
      <c r="D592" s="21"/>
      <c r="F592" s="21"/>
      <c r="G592" s="21"/>
      <c r="H592" s="21"/>
    </row>
    <row r="593" spans="3:8" ht="13.8">
      <c r="C593" s="83"/>
      <c r="D593" s="21"/>
      <c r="F593" s="21"/>
      <c r="G593" s="21"/>
      <c r="H593" s="21"/>
    </row>
    <row r="594" spans="3:8" ht="13.8">
      <c r="C594" s="83"/>
      <c r="D594" s="21"/>
      <c r="F594" s="21"/>
      <c r="G594" s="21"/>
      <c r="H594" s="21"/>
    </row>
    <row r="595" spans="3:8" ht="13.8">
      <c r="C595" s="83"/>
      <c r="D595" s="21"/>
      <c r="F595" s="21"/>
      <c r="G595" s="21"/>
      <c r="H595" s="21"/>
    </row>
    <row r="596" spans="3:8" ht="13.8">
      <c r="C596" s="83"/>
      <c r="D596" s="21"/>
      <c r="F596" s="21"/>
      <c r="G596" s="21"/>
      <c r="H596" s="21"/>
    </row>
    <row r="597" spans="3:8" ht="13.8">
      <c r="C597" s="83"/>
      <c r="D597" s="21"/>
      <c r="F597" s="21"/>
      <c r="G597" s="21"/>
      <c r="H597" s="21"/>
    </row>
    <row r="598" spans="3:8" ht="13.8">
      <c r="C598" s="83"/>
      <c r="D598" s="21"/>
      <c r="F598" s="21"/>
      <c r="G598" s="21"/>
      <c r="H598" s="21"/>
    </row>
    <row r="599" spans="3:8" ht="13.8">
      <c r="C599" s="83"/>
      <c r="D599" s="21"/>
      <c r="F599" s="21"/>
      <c r="G599" s="21"/>
      <c r="H599" s="21"/>
    </row>
    <row r="600" spans="3:8" ht="13.8">
      <c r="C600" s="83"/>
      <c r="D600" s="21"/>
      <c r="F600" s="21"/>
      <c r="G600" s="21"/>
      <c r="H600" s="21"/>
    </row>
    <row r="601" spans="3:8" ht="13.8">
      <c r="C601" s="83"/>
      <c r="D601" s="21"/>
      <c r="F601" s="21"/>
      <c r="G601" s="21"/>
      <c r="H601" s="21"/>
    </row>
    <row r="602" spans="3:8" ht="13.8">
      <c r="C602" s="83"/>
      <c r="D602" s="21"/>
      <c r="F602" s="21"/>
      <c r="G602" s="21"/>
      <c r="H602" s="21"/>
    </row>
    <row r="603" spans="3:8" ht="13.8">
      <c r="C603" s="83"/>
      <c r="D603" s="21"/>
      <c r="F603" s="21"/>
      <c r="G603" s="21"/>
      <c r="H603" s="21"/>
    </row>
    <row r="604" spans="3:8" ht="13.8">
      <c r="C604" s="83"/>
      <c r="D604" s="21"/>
      <c r="F604" s="21"/>
      <c r="G604" s="21"/>
      <c r="H604" s="21"/>
    </row>
    <row r="605" spans="3:8" ht="13.8">
      <c r="C605" s="83"/>
      <c r="D605" s="21"/>
      <c r="F605" s="21"/>
      <c r="G605" s="21"/>
      <c r="H605" s="21"/>
    </row>
    <row r="606" spans="3:8" ht="13.8">
      <c r="C606" s="83"/>
      <c r="D606" s="21"/>
      <c r="F606" s="21"/>
      <c r="G606" s="21"/>
      <c r="H606" s="21"/>
    </row>
    <row r="607" spans="3:8" ht="13.8">
      <c r="C607" s="83"/>
      <c r="D607" s="21"/>
      <c r="F607" s="21"/>
      <c r="G607" s="21"/>
      <c r="H607" s="21"/>
    </row>
    <row r="608" spans="3:8" ht="13.8">
      <c r="C608" s="83"/>
      <c r="D608" s="21"/>
      <c r="F608" s="21"/>
      <c r="G608" s="21"/>
      <c r="H608" s="21"/>
    </row>
    <row r="609" spans="3:8" ht="13.8">
      <c r="C609" s="83"/>
      <c r="D609" s="21"/>
      <c r="F609" s="21"/>
      <c r="G609" s="21"/>
      <c r="H609" s="21"/>
    </row>
    <row r="610" spans="3:8" ht="13.8">
      <c r="C610" s="83"/>
      <c r="D610" s="21"/>
      <c r="F610" s="21"/>
      <c r="G610" s="21"/>
      <c r="H610" s="21"/>
    </row>
    <row r="611" spans="3:8" ht="13.8">
      <c r="C611" s="83"/>
      <c r="D611" s="21"/>
      <c r="F611" s="21"/>
      <c r="G611" s="21"/>
      <c r="H611" s="21"/>
    </row>
    <row r="612" spans="3:8" ht="13.8">
      <c r="C612" s="83"/>
      <c r="D612" s="21"/>
      <c r="F612" s="21"/>
      <c r="G612" s="21"/>
      <c r="H612" s="21"/>
    </row>
    <row r="613" spans="3:8" ht="13.8">
      <c r="C613" s="83"/>
      <c r="D613" s="21"/>
      <c r="F613" s="21"/>
      <c r="G613" s="21"/>
      <c r="H613" s="21"/>
    </row>
    <row r="614" spans="3:8" ht="13.8">
      <c r="C614" s="83"/>
      <c r="D614" s="21"/>
      <c r="F614" s="21"/>
      <c r="G614" s="21"/>
      <c r="H614" s="21"/>
    </row>
    <row r="615" spans="3:8" ht="13.8">
      <c r="C615" s="83"/>
      <c r="D615" s="21"/>
      <c r="F615" s="21"/>
      <c r="G615" s="21"/>
      <c r="H615" s="21"/>
    </row>
    <row r="616" spans="3:8" ht="13.8">
      <c r="C616" s="83"/>
      <c r="D616" s="21"/>
      <c r="F616" s="21"/>
      <c r="G616" s="21"/>
      <c r="H616" s="21"/>
    </row>
    <row r="617" spans="3:8" ht="13.8">
      <c r="C617" s="83"/>
      <c r="D617" s="21"/>
      <c r="F617" s="21"/>
      <c r="G617" s="21"/>
      <c r="H617" s="21"/>
    </row>
    <row r="618" spans="3:8" ht="13.8">
      <c r="C618" s="83"/>
      <c r="D618" s="21"/>
      <c r="F618" s="21"/>
      <c r="G618" s="21"/>
      <c r="H618" s="21"/>
    </row>
    <row r="619" spans="3:8" ht="13.8">
      <c r="C619" s="83"/>
      <c r="D619" s="21"/>
      <c r="F619" s="21"/>
      <c r="G619" s="21"/>
      <c r="H619" s="21"/>
    </row>
    <row r="620" spans="3:8" ht="13.8">
      <c r="C620" s="83"/>
      <c r="D620" s="21"/>
      <c r="F620" s="21"/>
      <c r="G620" s="21"/>
      <c r="H620" s="21"/>
    </row>
    <row r="621" spans="3:8" ht="13.8">
      <c r="C621" s="83"/>
      <c r="D621" s="21"/>
      <c r="F621" s="21"/>
      <c r="G621" s="21"/>
      <c r="H621" s="21"/>
    </row>
    <row r="622" spans="3:8" ht="13.8">
      <c r="C622" s="83"/>
      <c r="D622" s="21"/>
      <c r="F622" s="21"/>
      <c r="G622" s="21"/>
      <c r="H622" s="21"/>
    </row>
    <row r="623" spans="3:8" ht="13.8">
      <c r="C623" s="83"/>
      <c r="D623" s="21"/>
      <c r="F623" s="21"/>
      <c r="G623" s="21"/>
      <c r="H623" s="21"/>
    </row>
    <row r="624" spans="3:8" ht="13.8">
      <c r="C624" s="83"/>
      <c r="D624" s="21"/>
      <c r="F624" s="21"/>
      <c r="G624" s="21"/>
      <c r="H624" s="21"/>
    </row>
    <row r="625" spans="3:8" ht="13.8">
      <c r="C625" s="83"/>
      <c r="D625" s="21"/>
      <c r="F625" s="21"/>
      <c r="G625" s="21"/>
      <c r="H625" s="21"/>
    </row>
    <row r="626" spans="3:8" ht="13.8">
      <c r="C626" s="83"/>
      <c r="D626" s="21"/>
      <c r="F626" s="21"/>
      <c r="G626" s="21"/>
      <c r="H626" s="21"/>
    </row>
    <row r="627" spans="3:8" ht="13.8">
      <c r="C627" s="83"/>
      <c r="D627" s="21"/>
      <c r="F627" s="21"/>
      <c r="G627" s="21"/>
      <c r="H627" s="21"/>
    </row>
    <row r="628" spans="3:8" ht="13.8">
      <c r="C628" s="83"/>
      <c r="D628" s="21"/>
      <c r="F628" s="21"/>
      <c r="G628" s="21"/>
      <c r="H628" s="21"/>
    </row>
    <row r="629" spans="3:8" ht="13.8">
      <c r="C629" s="83"/>
      <c r="D629" s="21"/>
      <c r="F629" s="21"/>
      <c r="G629" s="21"/>
      <c r="H629" s="21"/>
    </row>
    <row r="630" spans="3:8" ht="13.8">
      <c r="C630" s="83"/>
      <c r="D630" s="21"/>
      <c r="F630" s="21"/>
      <c r="G630" s="21"/>
      <c r="H630" s="21"/>
    </row>
    <row r="631" spans="3:8" ht="13.8">
      <c r="C631" s="83"/>
      <c r="D631" s="21"/>
      <c r="F631" s="21"/>
      <c r="G631" s="21"/>
      <c r="H631" s="21"/>
    </row>
    <row r="632" spans="3:8" ht="13.8">
      <c r="C632" s="83"/>
      <c r="D632" s="21"/>
      <c r="F632" s="21"/>
      <c r="G632" s="21"/>
      <c r="H632" s="21"/>
    </row>
    <row r="633" spans="3:8" ht="13.8">
      <c r="C633" s="83"/>
      <c r="D633" s="21"/>
      <c r="F633" s="21"/>
      <c r="G633" s="21"/>
      <c r="H633" s="21"/>
    </row>
    <row r="634" spans="3:8" ht="13.8">
      <c r="C634" s="83"/>
      <c r="D634" s="21"/>
      <c r="F634" s="21"/>
      <c r="G634" s="21"/>
      <c r="H634" s="21"/>
    </row>
    <row r="635" spans="3:8" ht="13.8">
      <c r="C635" s="83"/>
      <c r="D635" s="21"/>
      <c r="F635" s="21"/>
      <c r="G635" s="21"/>
      <c r="H635" s="21"/>
    </row>
    <row r="636" spans="3:8" ht="13.8">
      <c r="C636" s="83"/>
      <c r="D636" s="21"/>
      <c r="F636" s="21"/>
      <c r="G636" s="21"/>
      <c r="H636" s="21"/>
    </row>
    <row r="637" spans="3:8" ht="13.8">
      <c r="C637" s="83"/>
      <c r="D637" s="21"/>
      <c r="F637" s="21"/>
      <c r="G637" s="21"/>
      <c r="H637" s="21"/>
    </row>
    <row r="638" spans="3:8" ht="13.8">
      <c r="C638" s="83"/>
      <c r="D638" s="21"/>
      <c r="F638" s="21"/>
      <c r="G638" s="21"/>
      <c r="H638" s="21"/>
    </row>
    <row r="639" spans="3:8" ht="13.8">
      <c r="C639" s="83"/>
      <c r="D639" s="21"/>
      <c r="F639" s="21"/>
      <c r="G639" s="21"/>
      <c r="H639" s="21"/>
    </row>
    <row r="640" spans="3:8" ht="13.8">
      <c r="C640" s="83"/>
      <c r="D640" s="21"/>
      <c r="F640" s="21"/>
      <c r="G640" s="21"/>
      <c r="H640" s="21"/>
    </row>
    <row r="641" spans="3:8" ht="13.8">
      <c r="C641" s="83"/>
      <c r="D641" s="21"/>
      <c r="F641" s="21"/>
      <c r="G641" s="21"/>
      <c r="H641" s="21"/>
    </row>
    <row r="642" spans="3:8" ht="13.8">
      <c r="C642" s="83"/>
      <c r="D642" s="21"/>
      <c r="F642" s="21"/>
      <c r="G642" s="21"/>
      <c r="H642" s="21"/>
    </row>
    <row r="643" spans="3:8" ht="13.8">
      <c r="C643" s="83"/>
      <c r="D643" s="21"/>
      <c r="F643" s="21"/>
      <c r="G643" s="21"/>
      <c r="H643" s="21"/>
    </row>
    <row r="644" spans="3:8" ht="13.8">
      <c r="C644" s="83"/>
      <c r="D644" s="21"/>
      <c r="F644" s="21"/>
      <c r="G644" s="21"/>
      <c r="H644" s="21"/>
    </row>
    <row r="645" spans="3:8" ht="13.8">
      <c r="C645" s="83"/>
      <c r="D645" s="21"/>
      <c r="F645" s="21"/>
      <c r="G645" s="21"/>
      <c r="H645" s="21"/>
    </row>
    <row r="646" spans="3:8" ht="13.8">
      <c r="C646" s="83"/>
      <c r="D646" s="21"/>
      <c r="F646" s="21"/>
      <c r="G646" s="21"/>
      <c r="H646" s="21"/>
    </row>
    <row r="647" spans="3:8" ht="13.8">
      <c r="C647" s="83"/>
      <c r="D647" s="21"/>
      <c r="F647" s="21"/>
      <c r="G647" s="21"/>
      <c r="H647" s="21"/>
    </row>
    <row r="648" spans="3:8" ht="13.8">
      <c r="C648" s="83"/>
      <c r="D648" s="21"/>
      <c r="F648" s="21"/>
      <c r="G648" s="21"/>
      <c r="H648" s="21"/>
    </row>
    <row r="649" spans="3:8" ht="13.8">
      <c r="C649" s="83"/>
      <c r="D649" s="21"/>
      <c r="F649" s="21"/>
      <c r="G649" s="21"/>
      <c r="H649" s="21"/>
    </row>
    <row r="650" spans="3:8" ht="13.8">
      <c r="C650" s="83"/>
      <c r="D650" s="21"/>
      <c r="F650" s="21"/>
      <c r="G650" s="21"/>
      <c r="H650" s="21"/>
    </row>
    <row r="651" spans="3:8" ht="13.8">
      <c r="C651" s="83"/>
      <c r="D651" s="21"/>
      <c r="F651" s="21"/>
      <c r="G651" s="21"/>
      <c r="H651" s="21"/>
    </row>
    <row r="652" spans="3:8" ht="13.8">
      <c r="C652" s="83"/>
      <c r="D652" s="21"/>
      <c r="F652" s="21"/>
      <c r="G652" s="21"/>
      <c r="H652" s="21"/>
    </row>
    <row r="653" spans="3:8" ht="13.8">
      <c r="C653" s="83"/>
      <c r="D653" s="21"/>
      <c r="F653" s="21"/>
      <c r="G653" s="21"/>
      <c r="H653" s="21"/>
    </row>
    <row r="654" spans="3:8" ht="13.8">
      <c r="C654" s="83"/>
      <c r="D654" s="21"/>
      <c r="F654" s="21"/>
      <c r="G654" s="21"/>
      <c r="H654" s="21"/>
    </row>
    <row r="655" spans="3:8" ht="13.8">
      <c r="C655" s="83"/>
      <c r="D655" s="21"/>
      <c r="F655" s="21"/>
      <c r="G655" s="21"/>
      <c r="H655" s="21"/>
    </row>
    <row r="656" spans="3:8" ht="13.8">
      <c r="C656" s="83"/>
      <c r="D656" s="21"/>
      <c r="F656" s="21"/>
      <c r="G656" s="21"/>
      <c r="H656" s="21"/>
    </row>
    <row r="657" spans="3:8" ht="13.8">
      <c r="C657" s="83"/>
      <c r="D657" s="21"/>
      <c r="F657" s="21"/>
      <c r="G657" s="21"/>
      <c r="H657" s="21"/>
    </row>
    <row r="658" spans="3:8" ht="13.8">
      <c r="C658" s="83"/>
      <c r="D658" s="21"/>
      <c r="F658" s="21"/>
      <c r="G658" s="21"/>
      <c r="H658" s="21"/>
    </row>
    <row r="659" spans="3:8" ht="13.8">
      <c r="C659" s="83"/>
      <c r="D659" s="21"/>
      <c r="F659" s="21"/>
      <c r="G659" s="21"/>
      <c r="H659" s="21"/>
    </row>
    <row r="660" spans="3:8" ht="13.8">
      <c r="C660" s="83"/>
      <c r="D660" s="21"/>
      <c r="F660" s="21"/>
      <c r="G660" s="21"/>
      <c r="H660" s="21"/>
    </row>
    <row r="661" spans="3:8" ht="13.8">
      <c r="C661" s="83"/>
      <c r="D661" s="21"/>
      <c r="F661" s="21"/>
      <c r="G661" s="21"/>
      <c r="H661" s="21"/>
    </row>
    <row r="662" spans="3:8" ht="13.8">
      <c r="C662" s="83"/>
      <c r="D662" s="21"/>
      <c r="F662" s="21"/>
      <c r="G662" s="21"/>
      <c r="H662" s="21"/>
    </row>
    <row r="663" spans="3:8" ht="13.8">
      <c r="C663" s="83"/>
      <c r="D663" s="21"/>
      <c r="F663" s="21"/>
      <c r="G663" s="21"/>
      <c r="H663" s="21"/>
    </row>
    <row r="664" spans="3:8" ht="13.8">
      <c r="C664" s="83"/>
      <c r="D664" s="21"/>
      <c r="F664" s="21"/>
      <c r="G664" s="21"/>
      <c r="H664" s="21"/>
    </row>
    <row r="665" spans="3:8" ht="13.8">
      <c r="C665" s="83"/>
      <c r="D665" s="21"/>
      <c r="F665" s="21"/>
      <c r="G665" s="21"/>
      <c r="H665" s="21"/>
    </row>
    <row r="666" spans="3:8" ht="13.8">
      <c r="C666" s="83"/>
      <c r="D666" s="21"/>
      <c r="F666" s="21"/>
      <c r="G666" s="21"/>
      <c r="H666" s="21"/>
    </row>
    <row r="667" spans="3:8" ht="13.8">
      <c r="C667" s="83"/>
      <c r="D667" s="21"/>
      <c r="F667" s="21"/>
      <c r="G667" s="21"/>
      <c r="H667" s="21"/>
    </row>
    <row r="668" spans="3:8" ht="13.8">
      <c r="C668" s="83"/>
      <c r="D668" s="21"/>
      <c r="F668" s="21"/>
      <c r="G668" s="21"/>
      <c r="H668" s="21"/>
    </row>
    <row r="669" spans="3:8" ht="13.8">
      <c r="C669" s="83"/>
      <c r="D669" s="21"/>
      <c r="F669" s="21"/>
      <c r="G669" s="21"/>
      <c r="H669" s="21"/>
    </row>
    <row r="670" spans="3:8" ht="13.8">
      <c r="C670" s="83"/>
      <c r="D670" s="21"/>
      <c r="F670" s="21"/>
      <c r="G670" s="21"/>
      <c r="H670" s="21"/>
    </row>
    <row r="671" spans="3:8" ht="13.8">
      <c r="C671" s="83"/>
      <c r="D671" s="21"/>
      <c r="F671" s="21"/>
      <c r="G671" s="21"/>
      <c r="H671" s="21"/>
    </row>
    <row r="672" spans="3:8" ht="13.8">
      <c r="C672" s="83"/>
      <c r="D672" s="21"/>
      <c r="F672" s="21"/>
      <c r="G672" s="21"/>
      <c r="H672" s="21"/>
    </row>
    <row r="673" spans="3:8" ht="13.8">
      <c r="C673" s="83"/>
      <c r="D673" s="21"/>
      <c r="F673" s="21"/>
      <c r="G673" s="21"/>
      <c r="H673" s="21"/>
    </row>
    <row r="674" spans="3:8" ht="13.8">
      <c r="C674" s="83"/>
      <c r="D674" s="21"/>
      <c r="F674" s="21"/>
      <c r="G674" s="21"/>
      <c r="H674" s="21"/>
    </row>
    <row r="675" spans="3:8" ht="13.8">
      <c r="C675" s="83"/>
      <c r="D675" s="21"/>
      <c r="F675" s="21"/>
      <c r="G675" s="21"/>
      <c r="H675" s="21"/>
    </row>
    <row r="676" spans="3:8" ht="13.8">
      <c r="C676" s="83"/>
      <c r="D676" s="21"/>
      <c r="F676" s="21"/>
      <c r="G676" s="21"/>
      <c r="H676" s="21"/>
    </row>
    <row r="677" spans="3:8" ht="13.8">
      <c r="C677" s="83"/>
      <c r="D677" s="21"/>
      <c r="F677" s="21"/>
      <c r="G677" s="21"/>
      <c r="H677" s="21"/>
    </row>
    <row r="678" spans="3:8" ht="13.8">
      <c r="C678" s="83"/>
      <c r="D678" s="21"/>
      <c r="F678" s="21"/>
      <c r="G678" s="21"/>
      <c r="H678" s="21"/>
    </row>
    <row r="679" spans="3:8" ht="13.8">
      <c r="C679" s="83"/>
      <c r="D679" s="21"/>
      <c r="F679" s="21"/>
      <c r="G679" s="21"/>
      <c r="H679" s="21"/>
    </row>
    <row r="680" spans="3:8" ht="13.8">
      <c r="C680" s="83"/>
      <c r="D680" s="21"/>
      <c r="F680" s="21"/>
      <c r="G680" s="21"/>
      <c r="H680" s="21"/>
    </row>
    <row r="681" spans="3:8" ht="13.8">
      <c r="C681" s="83"/>
      <c r="D681" s="21"/>
      <c r="F681" s="21"/>
      <c r="G681" s="21"/>
      <c r="H681" s="21"/>
    </row>
    <row r="682" spans="3:8" ht="13.8">
      <c r="C682" s="83"/>
      <c r="D682" s="21"/>
      <c r="F682" s="21"/>
      <c r="G682" s="21"/>
      <c r="H682" s="21"/>
    </row>
    <row r="683" spans="3:8" ht="13.8">
      <c r="C683" s="83"/>
      <c r="D683" s="21"/>
      <c r="F683" s="21"/>
      <c r="G683" s="21"/>
      <c r="H683" s="21"/>
    </row>
    <row r="684" spans="3:8" ht="13.8">
      <c r="C684" s="83"/>
      <c r="D684" s="21"/>
      <c r="F684" s="21"/>
      <c r="G684" s="21"/>
      <c r="H684" s="21"/>
    </row>
    <row r="685" spans="3:8" ht="13.8">
      <c r="C685" s="83"/>
      <c r="D685" s="21"/>
      <c r="F685" s="21"/>
      <c r="G685" s="21"/>
      <c r="H685" s="21"/>
    </row>
    <row r="686" spans="3:8" ht="13.8">
      <c r="C686" s="83"/>
      <c r="D686" s="21"/>
      <c r="F686" s="21"/>
      <c r="G686" s="21"/>
      <c r="H686" s="21"/>
    </row>
    <row r="687" spans="3:8" ht="13.8">
      <c r="C687" s="83"/>
      <c r="D687" s="21"/>
      <c r="F687" s="21"/>
      <c r="G687" s="21"/>
      <c r="H687" s="21"/>
    </row>
    <row r="688" spans="3:8" ht="13.8">
      <c r="C688" s="83"/>
      <c r="D688" s="21"/>
      <c r="F688" s="21"/>
      <c r="G688" s="21"/>
      <c r="H688" s="21"/>
    </row>
    <row r="689" spans="3:8" ht="13.8">
      <c r="C689" s="83"/>
      <c r="D689" s="21"/>
      <c r="F689" s="21"/>
      <c r="G689" s="21"/>
      <c r="H689" s="21"/>
    </row>
    <row r="690" spans="3:8" ht="13.8">
      <c r="C690" s="83"/>
      <c r="D690" s="21"/>
      <c r="F690" s="21"/>
      <c r="G690" s="21"/>
      <c r="H690" s="21"/>
    </row>
    <row r="691" spans="3:8" ht="13.8">
      <c r="C691" s="83"/>
      <c r="D691" s="21"/>
      <c r="F691" s="21"/>
      <c r="G691" s="21"/>
      <c r="H691" s="21"/>
    </row>
    <row r="692" spans="3:8" ht="13.8">
      <c r="C692" s="83"/>
      <c r="D692" s="21"/>
      <c r="F692" s="21"/>
      <c r="G692" s="21"/>
      <c r="H692" s="21"/>
    </row>
    <row r="693" spans="3:8" ht="13.8">
      <c r="C693" s="83"/>
      <c r="D693" s="21"/>
      <c r="F693" s="21"/>
      <c r="G693" s="21"/>
      <c r="H693" s="21"/>
    </row>
    <row r="694" spans="3:8" ht="13.8">
      <c r="C694" s="83"/>
      <c r="D694" s="21"/>
      <c r="F694" s="21"/>
      <c r="G694" s="21"/>
      <c r="H694" s="21"/>
    </row>
    <row r="695" spans="3:8" ht="13.8">
      <c r="C695" s="83"/>
      <c r="D695" s="21"/>
      <c r="F695" s="21"/>
      <c r="G695" s="21"/>
      <c r="H695" s="21"/>
    </row>
    <row r="696" spans="3:8" ht="13.8">
      <c r="C696" s="83"/>
      <c r="D696" s="21"/>
      <c r="F696" s="21"/>
      <c r="G696" s="21"/>
      <c r="H696" s="21"/>
    </row>
    <row r="697" spans="3:8" ht="13.8">
      <c r="C697" s="83"/>
      <c r="D697" s="21"/>
      <c r="F697" s="21"/>
      <c r="G697" s="21"/>
      <c r="H697" s="21"/>
    </row>
    <row r="698" spans="3:8" ht="13.8">
      <c r="C698" s="83"/>
      <c r="D698" s="21"/>
      <c r="F698" s="21"/>
      <c r="G698" s="21"/>
      <c r="H698" s="21"/>
    </row>
    <row r="699" spans="3:8" ht="13.8">
      <c r="C699" s="83"/>
      <c r="D699" s="21"/>
      <c r="F699" s="21"/>
      <c r="G699" s="21"/>
      <c r="H699" s="21"/>
    </row>
    <row r="700" spans="3:8" ht="13.8">
      <c r="C700" s="83"/>
      <c r="D700" s="21"/>
      <c r="F700" s="21"/>
      <c r="G700" s="21"/>
      <c r="H700" s="21"/>
    </row>
    <row r="701" spans="3:8" ht="13.8">
      <c r="C701" s="83"/>
      <c r="D701" s="21"/>
      <c r="F701" s="21"/>
      <c r="G701" s="21"/>
      <c r="H701" s="21"/>
    </row>
    <row r="702" spans="3:8" ht="13.8">
      <c r="C702" s="83"/>
      <c r="D702" s="21"/>
      <c r="F702" s="21"/>
      <c r="G702" s="21"/>
      <c r="H702" s="21"/>
    </row>
    <row r="703" spans="3:8" ht="13.8">
      <c r="C703" s="83"/>
      <c r="D703" s="21"/>
      <c r="F703" s="21"/>
      <c r="G703" s="21"/>
      <c r="H703" s="21"/>
    </row>
    <row r="704" spans="3:8" ht="13.8">
      <c r="C704" s="83"/>
      <c r="D704" s="21"/>
      <c r="F704" s="21"/>
      <c r="G704" s="21"/>
      <c r="H704" s="21"/>
    </row>
    <row r="705" spans="3:8" ht="13.8">
      <c r="C705" s="83"/>
      <c r="D705" s="21"/>
      <c r="F705" s="21"/>
      <c r="G705" s="21"/>
      <c r="H705" s="21"/>
    </row>
    <row r="706" spans="3:8" ht="13.8">
      <c r="C706" s="83"/>
      <c r="D706" s="21"/>
      <c r="F706" s="21"/>
      <c r="G706" s="21"/>
      <c r="H706" s="21"/>
    </row>
    <row r="707" spans="3:8" ht="13.8">
      <c r="C707" s="83"/>
      <c r="D707" s="21"/>
      <c r="F707" s="21"/>
      <c r="G707" s="21"/>
      <c r="H707" s="21"/>
    </row>
    <row r="708" spans="3:8" ht="13.8">
      <c r="C708" s="83"/>
      <c r="D708" s="21"/>
      <c r="F708" s="21"/>
      <c r="G708" s="21"/>
      <c r="H708" s="21"/>
    </row>
    <row r="709" spans="3:8" ht="13.8">
      <c r="C709" s="83"/>
      <c r="D709" s="21"/>
      <c r="F709" s="21"/>
      <c r="G709" s="21"/>
      <c r="H709" s="21"/>
    </row>
    <row r="710" spans="3:8" ht="13.8">
      <c r="C710" s="83"/>
      <c r="D710" s="21"/>
      <c r="F710" s="21"/>
      <c r="G710" s="21"/>
      <c r="H710" s="21"/>
    </row>
    <row r="711" spans="3:8" ht="13.8">
      <c r="C711" s="83"/>
      <c r="D711" s="21"/>
      <c r="F711" s="21"/>
      <c r="G711" s="21"/>
      <c r="H711" s="21"/>
    </row>
    <row r="712" spans="3:8" ht="13.8">
      <c r="C712" s="83"/>
      <c r="D712" s="21"/>
      <c r="F712" s="21"/>
      <c r="G712" s="21"/>
      <c r="H712" s="21"/>
    </row>
    <row r="713" spans="3:8" ht="13.8">
      <c r="C713" s="83"/>
      <c r="D713" s="21"/>
      <c r="F713" s="21"/>
      <c r="G713" s="21"/>
      <c r="H713" s="21"/>
    </row>
    <row r="714" spans="3:8" ht="13.8">
      <c r="C714" s="83"/>
      <c r="D714" s="21"/>
      <c r="F714" s="21"/>
      <c r="G714" s="21"/>
      <c r="H714" s="21"/>
    </row>
    <row r="715" spans="3:8" ht="13.8">
      <c r="C715" s="83"/>
      <c r="D715" s="21"/>
      <c r="F715" s="21"/>
      <c r="G715" s="21"/>
      <c r="H715" s="21"/>
    </row>
    <row r="716" spans="3:8" ht="13.8">
      <c r="C716" s="83"/>
      <c r="D716" s="21"/>
      <c r="F716" s="21"/>
      <c r="G716" s="21"/>
      <c r="H716" s="21"/>
    </row>
    <row r="717" spans="3:8" ht="13.8">
      <c r="C717" s="83"/>
      <c r="D717" s="21"/>
      <c r="F717" s="21"/>
      <c r="G717" s="21"/>
      <c r="H717" s="21"/>
    </row>
    <row r="718" spans="3:8" ht="13.8">
      <c r="C718" s="83"/>
      <c r="D718" s="21"/>
      <c r="F718" s="21"/>
      <c r="G718" s="21"/>
      <c r="H718" s="21"/>
    </row>
    <row r="719" spans="3:8" ht="13.8">
      <c r="C719" s="83"/>
      <c r="D719" s="21"/>
      <c r="F719" s="21"/>
      <c r="G719" s="21"/>
      <c r="H719" s="21"/>
    </row>
    <row r="720" spans="3:8" ht="13.8">
      <c r="C720" s="83"/>
      <c r="D720" s="21"/>
      <c r="F720" s="21"/>
      <c r="G720" s="21"/>
      <c r="H720" s="21"/>
    </row>
    <row r="721" spans="3:8" ht="13.8">
      <c r="C721" s="83"/>
      <c r="D721" s="21"/>
      <c r="F721" s="21"/>
      <c r="G721" s="21"/>
      <c r="H721" s="21"/>
    </row>
    <row r="722" spans="3:8" ht="13.8">
      <c r="C722" s="83"/>
      <c r="D722" s="21"/>
      <c r="F722" s="21"/>
      <c r="G722" s="21"/>
      <c r="H722" s="21"/>
    </row>
    <row r="723" spans="3:8" ht="13.8">
      <c r="C723" s="83"/>
      <c r="D723" s="21"/>
      <c r="F723" s="21"/>
      <c r="G723" s="21"/>
      <c r="H723" s="21"/>
    </row>
    <row r="724" spans="3:8" ht="13.8">
      <c r="C724" s="83"/>
      <c r="D724" s="21"/>
      <c r="F724" s="21"/>
      <c r="G724" s="21"/>
      <c r="H724" s="21"/>
    </row>
    <row r="725" spans="3:8" ht="13.8">
      <c r="C725" s="83"/>
      <c r="D725" s="21"/>
      <c r="F725" s="21"/>
      <c r="G725" s="21"/>
      <c r="H725" s="21"/>
    </row>
    <row r="726" spans="3:8" ht="13.8">
      <c r="C726" s="83"/>
      <c r="D726" s="21"/>
      <c r="F726" s="21"/>
      <c r="G726" s="21"/>
      <c r="H726" s="21"/>
    </row>
    <row r="727" spans="3:8" ht="13.8">
      <c r="C727" s="83"/>
      <c r="D727" s="21"/>
      <c r="F727" s="21"/>
      <c r="G727" s="21"/>
      <c r="H727" s="21"/>
    </row>
    <row r="728" spans="3:8" ht="13.8">
      <c r="C728" s="83"/>
      <c r="D728" s="21"/>
      <c r="F728" s="21"/>
      <c r="G728" s="21"/>
      <c r="H728" s="21"/>
    </row>
    <row r="729" spans="3:8" ht="13.8">
      <c r="C729" s="83"/>
      <c r="D729" s="21"/>
      <c r="F729" s="21"/>
      <c r="G729" s="21"/>
      <c r="H729" s="21"/>
    </row>
    <row r="730" spans="3:8" ht="13.8">
      <c r="C730" s="83"/>
      <c r="D730" s="21"/>
      <c r="F730" s="21"/>
      <c r="G730" s="21"/>
      <c r="H730" s="21"/>
    </row>
    <row r="731" spans="3:8" ht="13.8">
      <c r="C731" s="83"/>
      <c r="D731" s="21"/>
      <c r="F731" s="21"/>
      <c r="G731" s="21"/>
      <c r="H731" s="21"/>
    </row>
    <row r="732" spans="3:8" ht="13.8">
      <c r="C732" s="83"/>
      <c r="D732" s="21"/>
      <c r="F732" s="21"/>
      <c r="G732" s="21"/>
      <c r="H732" s="21"/>
    </row>
    <row r="733" spans="3:8" ht="13.8">
      <c r="C733" s="83"/>
      <c r="D733" s="21"/>
      <c r="F733" s="21"/>
      <c r="G733" s="21"/>
      <c r="H733" s="21"/>
    </row>
    <row r="734" spans="3:8" ht="13.8">
      <c r="C734" s="83"/>
      <c r="D734" s="21"/>
      <c r="F734" s="21"/>
      <c r="G734" s="21"/>
      <c r="H734" s="21"/>
    </row>
    <row r="735" spans="3:8" ht="13.8">
      <c r="C735" s="83"/>
      <c r="D735" s="21"/>
      <c r="F735" s="21"/>
      <c r="G735" s="21"/>
      <c r="H735" s="21"/>
    </row>
    <row r="736" spans="3:8" ht="13.8">
      <c r="C736" s="83"/>
      <c r="D736" s="21"/>
      <c r="F736" s="21"/>
      <c r="G736" s="21"/>
      <c r="H736" s="21"/>
    </row>
    <row r="737" spans="3:8" ht="13.8">
      <c r="C737" s="83"/>
      <c r="D737" s="21"/>
      <c r="F737" s="21"/>
      <c r="G737" s="21"/>
      <c r="H737" s="21"/>
    </row>
    <row r="738" spans="3:8" ht="13.8">
      <c r="C738" s="83"/>
      <c r="D738" s="21"/>
      <c r="F738" s="21"/>
      <c r="G738" s="21"/>
      <c r="H738" s="21"/>
    </row>
    <row r="739" spans="3:8" ht="13.8">
      <c r="C739" s="83"/>
      <c r="D739" s="21"/>
      <c r="F739" s="21"/>
      <c r="G739" s="21"/>
      <c r="H739" s="21"/>
    </row>
    <row r="740" spans="3:8" ht="13.8">
      <c r="C740" s="83"/>
      <c r="D740" s="21"/>
      <c r="F740" s="21"/>
      <c r="G740" s="21"/>
      <c r="H740" s="21"/>
    </row>
    <row r="741" spans="3:8" ht="13.8">
      <c r="C741" s="83"/>
      <c r="D741" s="21"/>
      <c r="F741" s="21"/>
      <c r="G741" s="21"/>
      <c r="H741" s="21"/>
    </row>
    <row r="742" spans="3:8" ht="13.8">
      <c r="C742" s="83"/>
      <c r="D742" s="21"/>
      <c r="F742" s="21"/>
      <c r="G742" s="21"/>
      <c r="H742" s="21"/>
    </row>
    <row r="743" spans="3:8" ht="13.8">
      <c r="C743" s="83"/>
      <c r="D743" s="21"/>
      <c r="F743" s="21"/>
      <c r="G743" s="21"/>
      <c r="H743" s="21"/>
    </row>
    <row r="744" spans="3:8" ht="13.8">
      <c r="C744" s="83"/>
      <c r="D744" s="21"/>
      <c r="F744" s="21"/>
      <c r="G744" s="21"/>
      <c r="H744" s="21"/>
    </row>
    <row r="745" spans="3:8" ht="13.8">
      <c r="C745" s="83"/>
      <c r="D745" s="21"/>
      <c r="F745" s="21"/>
      <c r="G745" s="21"/>
      <c r="H745" s="21"/>
    </row>
    <row r="746" spans="3:8" ht="13.8">
      <c r="C746" s="83"/>
      <c r="D746" s="21"/>
      <c r="F746" s="21"/>
      <c r="G746" s="21"/>
      <c r="H746" s="21"/>
    </row>
    <row r="747" spans="3:8" ht="13.8">
      <c r="C747" s="83"/>
      <c r="D747" s="21"/>
      <c r="F747" s="21"/>
      <c r="G747" s="21"/>
      <c r="H747" s="21"/>
    </row>
    <row r="748" spans="3:8" ht="13.8">
      <c r="C748" s="83"/>
      <c r="D748" s="21"/>
      <c r="F748" s="21"/>
      <c r="G748" s="21"/>
      <c r="H748" s="21"/>
    </row>
    <row r="749" spans="3:8" ht="13.8">
      <c r="C749" s="83"/>
      <c r="D749" s="21"/>
      <c r="F749" s="21"/>
      <c r="G749" s="21"/>
      <c r="H749" s="21"/>
    </row>
    <row r="750" spans="3:8" ht="13.8">
      <c r="C750" s="83"/>
      <c r="D750" s="21"/>
      <c r="F750" s="21"/>
      <c r="G750" s="21"/>
      <c r="H750" s="21"/>
    </row>
    <row r="751" spans="3:8" ht="13.8">
      <c r="C751" s="83"/>
      <c r="D751" s="21"/>
      <c r="F751" s="21"/>
      <c r="G751" s="21"/>
      <c r="H751" s="21"/>
    </row>
    <row r="752" spans="3:8" ht="13.8">
      <c r="C752" s="83"/>
      <c r="D752" s="21"/>
      <c r="F752" s="21"/>
      <c r="G752" s="21"/>
      <c r="H752" s="21"/>
    </row>
    <row r="753" spans="3:8" ht="13.8">
      <c r="C753" s="83"/>
      <c r="D753" s="21"/>
      <c r="F753" s="21"/>
      <c r="G753" s="21"/>
      <c r="H753" s="21"/>
    </row>
    <row r="754" spans="3:8" ht="13.8">
      <c r="C754" s="83"/>
      <c r="D754" s="21"/>
      <c r="F754" s="21"/>
      <c r="G754" s="21"/>
      <c r="H754" s="21"/>
    </row>
    <row r="755" spans="3:8" ht="13.8">
      <c r="C755" s="83"/>
      <c r="D755" s="21"/>
      <c r="F755" s="21"/>
      <c r="G755" s="21"/>
      <c r="H755" s="21"/>
    </row>
    <row r="756" spans="3:8" ht="13.8">
      <c r="C756" s="83"/>
      <c r="D756" s="21"/>
      <c r="F756" s="21"/>
      <c r="G756" s="21"/>
      <c r="H756" s="21"/>
    </row>
    <row r="757" spans="3:8" ht="13.8">
      <c r="C757" s="83"/>
      <c r="D757" s="21"/>
      <c r="F757" s="21"/>
      <c r="G757" s="21"/>
      <c r="H757" s="21"/>
    </row>
    <row r="758" spans="3:8" ht="13.8">
      <c r="C758" s="83"/>
      <c r="D758" s="21"/>
      <c r="F758" s="21"/>
      <c r="G758" s="21"/>
      <c r="H758" s="21"/>
    </row>
    <row r="759" spans="3:8" ht="13.8">
      <c r="C759" s="83"/>
      <c r="D759" s="21"/>
      <c r="F759" s="21"/>
      <c r="G759" s="21"/>
      <c r="H759" s="21"/>
    </row>
    <row r="760" spans="3:8" ht="13.8">
      <c r="C760" s="83"/>
      <c r="D760" s="21"/>
      <c r="F760" s="21"/>
      <c r="G760" s="21"/>
      <c r="H760" s="21"/>
    </row>
    <row r="761" spans="3:8" ht="13.8">
      <c r="C761" s="83"/>
      <c r="D761" s="21"/>
      <c r="F761" s="21"/>
      <c r="G761" s="21"/>
      <c r="H761" s="21"/>
    </row>
    <row r="762" spans="3:8" ht="13.8">
      <c r="C762" s="83"/>
      <c r="D762" s="21"/>
      <c r="F762" s="21"/>
      <c r="G762" s="21"/>
      <c r="H762" s="21"/>
    </row>
    <row r="763" spans="3:8" ht="13.8">
      <c r="C763" s="83"/>
      <c r="D763" s="21"/>
      <c r="F763" s="21"/>
      <c r="G763" s="21"/>
      <c r="H763" s="21"/>
    </row>
    <row r="764" spans="3:8" ht="13.8">
      <c r="C764" s="83"/>
      <c r="D764" s="21"/>
      <c r="F764" s="21"/>
      <c r="G764" s="21"/>
      <c r="H764" s="21"/>
    </row>
    <row r="765" spans="3:8" ht="13.8">
      <c r="C765" s="83"/>
      <c r="D765" s="21"/>
      <c r="F765" s="21"/>
      <c r="G765" s="21"/>
      <c r="H765" s="21"/>
    </row>
    <row r="766" spans="3:8" ht="13.8">
      <c r="C766" s="83"/>
      <c r="D766" s="21"/>
      <c r="F766" s="21"/>
      <c r="G766" s="21"/>
      <c r="H766" s="21"/>
    </row>
    <row r="767" spans="3:8" ht="13.8">
      <c r="C767" s="83"/>
      <c r="D767" s="21"/>
      <c r="F767" s="21"/>
      <c r="G767" s="21"/>
      <c r="H767" s="21"/>
    </row>
    <row r="768" spans="3:8" ht="13.8">
      <c r="C768" s="83"/>
      <c r="D768" s="21"/>
      <c r="F768" s="21"/>
      <c r="G768" s="21"/>
      <c r="H768" s="21"/>
    </row>
    <row r="769" spans="3:8" ht="13.8">
      <c r="C769" s="83"/>
      <c r="D769" s="21"/>
      <c r="F769" s="21"/>
      <c r="G769" s="21"/>
      <c r="H769" s="21"/>
    </row>
    <row r="770" spans="3:8" ht="13.8">
      <c r="C770" s="83"/>
      <c r="D770" s="21"/>
      <c r="F770" s="21"/>
      <c r="G770" s="21"/>
      <c r="H770" s="21"/>
    </row>
    <row r="771" spans="3:8" ht="13.8">
      <c r="C771" s="83"/>
      <c r="D771" s="21"/>
      <c r="F771" s="21"/>
      <c r="G771" s="21"/>
      <c r="H771" s="21"/>
    </row>
    <row r="772" spans="3:8" ht="13.8">
      <c r="C772" s="83"/>
      <c r="D772" s="21"/>
      <c r="F772" s="21"/>
      <c r="G772" s="21"/>
      <c r="H772" s="21"/>
    </row>
    <row r="773" spans="3:8" ht="13.8">
      <c r="C773" s="83"/>
      <c r="D773" s="21"/>
      <c r="F773" s="21"/>
      <c r="G773" s="21"/>
      <c r="H773" s="21"/>
    </row>
    <row r="774" spans="3:8" ht="13.8">
      <c r="C774" s="83"/>
      <c r="D774" s="21"/>
      <c r="F774" s="21"/>
      <c r="G774" s="21"/>
      <c r="H774" s="21"/>
    </row>
    <row r="775" spans="3:8" ht="13.8">
      <c r="C775" s="83"/>
      <c r="D775" s="21"/>
      <c r="F775" s="21"/>
      <c r="G775" s="21"/>
      <c r="H775" s="21"/>
    </row>
    <row r="776" spans="3:8" ht="13.8">
      <c r="C776" s="83"/>
      <c r="D776" s="21"/>
      <c r="F776" s="21"/>
      <c r="G776" s="21"/>
      <c r="H776" s="21"/>
    </row>
    <row r="777" spans="3:8" ht="13.8">
      <c r="C777" s="83"/>
      <c r="D777" s="21"/>
      <c r="F777" s="21"/>
      <c r="G777" s="21"/>
      <c r="H777" s="21"/>
    </row>
    <row r="778" spans="3:8" ht="13.8">
      <c r="C778" s="83"/>
      <c r="D778" s="21"/>
      <c r="F778" s="21"/>
      <c r="G778" s="21"/>
      <c r="H778" s="21"/>
    </row>
    <row r="779" spans="3:8" ht="13.8">
      <c r="C779" s="83"/>
      <c r="D779" s="21"/>
      <c r="F779" s="21"/>
      <c r="G779" s="21"/>
      <c r="H779" s="21"/>
    </row>
    <row r="780" spans="3:8" ht="13.8">
      <c r="C780" s="83"/>
      <c r="D780" s="21"/>
      <c r="F780" s="21"/>
      <c r="G780" s="21"/>
      <c r="H780" s="21"/>
    </row>
    <row r="781" spans="3:8" ht="13.8">
      <c r="C781" s="83"/>
      <c r="D781" s="21"/>
      <c r="F781" s="21"/>
      <c r="G781" s="21"/>
      <c r="H781" s="21"/>
    </row>
    <row r="782" spans="3:8" ht="13.8">
      <c r="C782" s="83"/>
      <c r="D782" s="21"/>
      <c r="F782" s="21"/>
      <c r="G782" s="21"/>
      <c r="H782" s="21"/>
    </row>
    <row r="783" spans="3:8" ht="13.8">
      <c r="C783" s="83"/>
      <c r="D783" s="21"/>
      <c r="F783" s="21"/>
      <c r="G783" s="21"/>
      <c r="H783" s="21"/>
    </row>
    <row r="784" spans="3:8" ht="13.8">
      <c r="C784" s="83"/>
      <c r="D784" s="21"/>
      <c r="F784" s="21"/>
      <c r="G784" s="21"/>
      <c r="H784" s="21"/>
    </row>
    <row r="785" spans="3:8" ht="13.8">
      <c r="C785" s="83"/>
      <c r="D785" s="21"/>
      <c r="F785" s="21"/>
      <c r="G785" s="21"/>
      <c r="H785" s="21"/>
    </row>
    <row r="786" spans="3:8" ht="13.8">
      <c r="C786" s="83"/>
      <c r="D786" s="21"/>
      <c r="F786" s="21"/>
      <c r="G786" s="21"/>
      <c r="H786" s="21"/>
    </row>
    <row r="787" spans="3:8" ht="13.8">
      <c r="C787" s="83"/>
      <c r="D787" s="21"/>
      <c r="F787" s="21"/>
      <c r="G787" s="21"/>
      <c r="H787" s="21"/>
    </row>
    <row r="788" spans="3:8" ht="13.8">
      <c r="C788" s="83"/>
      <c r="D788" s="21"/>
      <c r="F788" s="21"/>
      <c r="G788" s="21"/>
      <c r="H788" s="21"/>
    </row>
    <row r="789" spans="3:8" ht="13.8">
      <c r="C789" s="83"/>
      <c r="D789" s="21"/>
      <c r="F789" s="21"/>
      <c r="G789" s="21"/>
      <c r="H789" s="21"/>
    </row>
    <row r="790" spans="3:8" ht="13.8">
      <c r="C790" s="83"/>
      <c r="D790" s="21"/>
      <c r="F790" s="21"/>
      <c r="G790" s="21"/>
      <c r="H790" s="21"/>
    </row>
    <row r="791" spans="3:8" ht="13.8">
      <c r="C791" s="83"/>
      <c r="D791" s="21"/>
      <c r="F791" s="21"/>
      <c r="G791" s="21"/>
      <c r="H791" s="21"/>
    </row>
    <row r="792" spans="3:8" ht="13.8">
      <c r="C792" s="83"/>
      <c r="D792" s="21"/>
      <c r="F792" s="21"/>
      <c r="G792" s="21"/>
      <c r="H792" s="21"/>
    </row>
    <row r="793" spans="3:8" ht="13.8">
      <c r="C793" s="83"/>
      <c r="D793" s="21"/>
      <c r="F793" s="21"/>
      <c r="G793" s="21"/>
      <c r="H793" s="21"/>
    </row>
    <row r="794" spans="3:8" ht="13.8">
      <c r="C794" s="83"/>
      <c r="D794" s="21"/>
      <c r="F794" s="21"/>
      <c r="G794" s="21"/>
      <c r="H794" s="21"/>
    </row>
    <row r="795" spans="3:8" ht="13.8">
      <c r="C795" s="83"/>
      <c r="D795" s="21"/>
      <c r="F795" s="21"/>
      <c r="G795" s="21"/>
      <c r="H795" s="21"/>
    </row>
    <row r="796" spans="3:8" ht="13.8">
      <c r="C796" s="83"/>
      <c r="D796" s="21"/>
      <c r="F796" s="21"/>
      <c r="G796" s="21"/>
      <c r="H796" s="21"/>
    </row>
    <row r="797" spans="3:8" ht="13.8">
      <c r="C797" s="83"/>
      <c r="D797" s="21"/>
      <c r="F797" s="21"/>
      <c r="G797" s="21"/>
      <c r="H797" s="21"/>
    </row>
    <row r="798" spans="3:8" ht="13.8">
      <c r="C798" s="83"/>
      <c r="D798" s="21"/>
      <c r="F798" s="21"/>
      <c r="G798" s="21"/>
      <c r="H798" s="21"/>
    </row>
    <row r="799" spans="3:8" ht="13.8">
      <c r="C799" s="83"/>
      <c r="D799" s="21"/>
      <c r="F799" s="21"/>
      <c r="G799" s="21"/>
      <c r="H799" s="21"/>
    </row>
    <row r="800" spans="3:8" ht="13.8">
      <c r="C800" s="83"/>
      <c r="D800" s="21"/>
      <c r="F800" s="21"/>
      <c r="G800" s="21"/>
      <c r="H800" s="21"/>
    </row>
    <row r="801" spans="3:8" ht="13.8">
      <c r="C801" s="83"/>
      <c r="D801" s="21"/>
      <c r="F801" s="21"/>
      <c r="G801" s="21"/>
      <c r="H801" s="21"/>
    </row>
    <row r="802" spans="3:8" ht="13.8">
      <c r="C802" s="83"/>
      <c r="D802" s="21"/>
      <c r="F802" s="21"/>
      <c r="G802" s="21"/>
      <c r="H802" s="21"/>
    </row>
    <row r="803" spans="3:8" ht="13.8">
      <c r="C803" s="83"/>
      <c r="D803" s="21"/>
      <c r="F803" s="21"/>
      <c r="G803" s="21"/>
      <c r="H803" s="21"/>
    </row>
    <row r="804" spans="3:8" ht="13.8">
      <c r="C804" s="83"/>
      <c r="D804" s="21"/>
      <c r="F804" s="21"/>
      <c r="G804" s="21"/>
      <c r="H804" s="21"/>
    </row>
    <row r="805" spans="3:8" ht="13.8">
      <c r="C805" s="83"/>
      <c r="D805" s="21"/>
      <c r="F805" s="21"/>
      <c r="G805" s="21"/>
      <c r="H805" s="21"/>
    </row>
    <row r="806" spans="3:8" ht="13.8">
      <c r="C806" s="83"/>
      <c r="D806" s="21"/>
      <c r="F806" s="21"/>
      <c r="G806" s="21"/>
      <c r="H806" s="21"/>
    </row>
    <row r="807" spans="3:8" ht="13.8">
      <c r="C807" s="83"/>
      <c r="D807" s="21"/>
      <c r="F807" s="21"/>
      <c r="G807" s="21"/>
      <c r="H807" s="21"/>
    </row>
    <row r="808" spans="3:8" ht="13.8">
      <c r="C808" s="83"/>
      <c r="D808" s="21"/>
      <c r="F808" s="21"/>
      <c r="G808" s="21"/>
      <c r="H808" s="21"/>
    </row>
    <row r="809" spans="3:8" ht="13.8">
      <c r="C809" s="83"/>
      <c r="D809" s="21"/>
      <c r="F809" s="21"/>
      <c r="G809" s="21"/>
      <c r="H809" s="21"/>
    </row>
    <row r="810" spans="3:8" ht="13.8">
      <c r="C810" s="83"/>
      <c r="D810" s="21"/>
      <c r="F810" s="21"/>
      <c r="G810" s="21"/>
      <c r="H810" s="21"/>
    </row>
    <row r="811" spans="3:8" ht="13.8">
      <c r="C811" s="83"/>
      <c r="D811" s="21"/>
      <c r="F811" s="21"/>
      <c r="G811" s="21"/>
      <c r="H811" s="21"/>
    </row>
    <row r="812" spans="3:8" ht="13.8">
      <c r="C812" s="83"/>
      <c r="D812" s="21"/>
      <c r="F812" s="21"/>
      <c r="G812" s="21"/>
      <c r="H812" s="21"/>
    </row>
    <row r="813" spans="3:8" ht="13.8">
      <c r="C813" s="83"/>
      <c r="D813" s="21"/>
      <c r="F813" s="21"/>
      <c r="G813" s="21"/>
      <c r="H813" s="21"/>
    </row>
    <row r="814" spans="3:8" ht="13.8">
      <c r="C814" s="83"/>
      <c r="D814" s="21"/>
      <c r="F814" s="21"/>
      <c r="G814" s="21"/>
      <c r="H814" s="21"/>
    </row>
    <row r="815" spans="3:8" ht="13.8">
      <c r="C815" s="83"/>
      <c r="D815" s="21"/>
      <c r="F815" s="21"/>
      <c r="G815" s="21"/>
      <c r="H815" s="21"/>
    </row>
    <row r="816" spans="3:8" ht="13.8">
      <c r="C816" s="83"/>
      <c r="D816" s="21"/>
      <c r="F816" s="21"/>
      <c r="G816" s="21"/>
      <c r="H816" s="21"/>
    </row>
    <row r="817" spans="3:8" ht="13.8">
      <c r="C817" s="83"/>
      <c r="D817" s="21"/>
      <c r="F817" s="21"/>
      <c r="G817" s="21"/>
      <c r="H817" s="21"/>
    </row>
    <row r="818" spans="3:8" ht="13.8">
      <c r="C818" s="83"/>
      <c r="D818" s="21"/>
      <c r="F818" s="21"/>
      <c r="G818" s="21"/>
      <c r="H818" s="21"/>
    </row>
    <row r="819" spans="3:8" ht="13.8">
      <c r="C819" s="83"/>
      <c r="D819" s="21"/>
      <c r="F819" s="21"/>
      <c r="G819" s="21"/>
      <c r="H819" s="21"/>
    </row>
    <row r="820" spans="3:8" ht="13.8">
      <c r="C820" s="83"/>
      <c r="D820" s="21"/>
      <c r="F820" s="21"/>
      <c r="G820" s="21"/>
      <c r="H820" s="21"/>
    </row>
    <row r="821" spans="3:8" ht="13.8">
      <c r="C821" s="83"/>
      <c r="D821" s="21"/>
      <c r="F821" s="21"/>
      <c r="G821" s="21"/>
      <c r="H821" s="21"/>
    </row>
    <row r="822" spans="3:8" ht="13.8">
      <c r="C822" s="83"/>
      <c r="D822" s="21"/>
      <c r="F822" s="21"/>
      <c r="G822" s="21"/>
      <c r="H822" s="21"/>
    </row>
    <row r="823" spans="3:8" ht="13.8">
      <c r="C823" s="83"/>
      <c r="D823" s="21"/>
      <c r="F823" s="21"/>
      <c r="G823" s="21"/>
      <c r="H823" s="21"/>
    </row>
    <row r="824" spans="3:8" ht="13.8">
      <c r="C824" s="83"/>
      <c r="D824" s="21"/>
      <c r="F824" s="21"/>
      <c r="G824" s="21"/>
      <c r="H824" s="21"/>
    </row>
    <row r="825" spans="3:8" ht="13.8">
      <c r="C825" s="83"/>
      <c r="D825" s="21"/>
      <c r="F825" s="21"/>
      <c r="G825" s="21"/>
      <c r="H825" s="21"/>
    </row>
    <row r="826" spans="3:8" ht="13.8">
      <c r="C826" s="83"/>
      <c r="D826" s="21"/>
      <c r="F826" s="21"/>
      <c r="G826" s="21"/>
      <c r="H826" s="21"/>
    </row>
    <row r="827" spans="3:8" ht="13.8">
      <c r="C827" s="83"/>
      <c r="D827" s="21"/>
      <c r="F827" s="21"/>
      <c r="G827" s="21"/>
      <c r="H827" s="21"/>
    </row>
    <row r="828" spans="3:8" ht="13.8">
      <c r="C828" s="83"/>
      <c r="D828" s="21"/>
      <c r="F828" s="21"/>
      <c r="G828" s="21"/>
      <c r="H828" s="21"/>
    </row>
    <row r="829" spans="3:8" ht="13.8">
      <c r="C829" s="83"/>
      <c r="D829" s="21"/>
      <c r="F829" s="21"/>
      <c r="G829" s="21"/>
      <c r="H829" s="21"/>
    </row>
    <row r="830" spans="3:8" ht="13.8">
      <c r="C830" s="83"/>
      <c r="D830" s="21"/>
      <c r="F830" s="21"/>
      <c r="G830" s="21"/>
      <c r="H830" s="21"/>
    </row>
    <row r="831" spans="3:8" ht="13.8">
      <c r="C831" s="83"/>
      <c r="D831" s="21"/>
      <c r="F831" s="21"/>
      <c r="G831" s="21"/>
      <c r="H831" s="21"/>
    </row>
    <row r="832" spans="3:8" ht="13.8">
      <c r="C832" s="83"/>
      <c r="D832" s="21"/>
      <c r="F832" s="21"/>
      <c r="G832" s="21"/>
      <c r="H832" s="21"/>
    </row>
    <row r="833" spans="3:8" ht="13.8">
      <c r="C833" s="83"/>
      <c r="D833" s="21"/>
      <c r="F833" s="21"/>
      <c r="G833" s="21"/>
      <c r="H833" s="21"/>
    </row>
    <row r="834" spans="3:8" ht="13.8">
      <c r="C834" s="83"/>
      <c r="D834" s="21"/>
      <c r="F834" s="21"/>
      <c r="G834" s="21"/>
      <c r="H834" s="21"/>
    </row>
    <row r="835" spans="3:8" ht="13.8">
      <c r="C835" s="83"/>
      <c r="D835" s="21"/>
      <c r="F835" s="21"/>
      <c r="G835" s="21"/>
      <c r="H835" s="21"/>
    </row>
    <row r="836" spans="3:8" ht="13.8">
      <c r="C836" s="83"/>
      <c r="D836" s="21"/>
      <c r="F836" s="21"/>
      <c r="G836" s="21"/>
      <c r="H836" s="21"/>
    </row>
    <row r="837" spans="3:8" ht="13.8">
      <c r="C837" s="83"/>
      <c r="D837" s="21"/>
      <c r="F837" s="21"/>
      <c r="G837" s="21"/>
      <c r="H837" s="21"/>
    </row>
    <row r="838" spans="3:8" ht="13.8">
      <c r="C838" s="83"/>
      <c r="D838" s="21"/>
      <c r="F838" s="21"/>
      <c r="G838" s="21"/>
      <c r="H838" s="21"/>
    </row>
    <row r="839" spans="3:8" ht="13.8">
      <c r="C839" s="83"/>
      <c r="D839" s="21"/>
      <c r="F839" s="21"/>
      <c r="G839" s="21"/>
      <c r="H839" s="21"/>
    </row>
    <row r="840" spans="3:8" ht="13.8">
      <c r="C840" s="83"/>
      <c r="D840" s="21"/>
      <c r="F840" s="21"/>
      <c r="G840" s="21"/>
      <c r="H840" s="21"/>
    </row>
    <row r="841" spans="3:8" ht="13.8">
      <c r="C841" s="83"/>
      <c r="D841" s="21"/>
      <c r="F841" s="21"/>
      <c r="G841" s="21"/>
      <c r="H841" s="21"/>
    </row>
    <row r="842" spans="3:8" ht="13.8">
      <c r="C842" s="83"/>
      <c r="D842" s="21"/>
      <c r="F842" s="21"/>
      <c r="G842" s="21"/>
      <c r="H842" s="21"/>
    </row>
    <row r="843" spans="3:8" ht="13.8">
      <c r="C843" s="83"/>
      <c r="D843" s="21"/>
      <c r="F843" s="21"/>
      <c r="G843" s="21"/>
      <c r="H843" s="21"/>
    </row>
    <row r="844" spans="3:8" ht="13.8">
      <c r="C844" s="83"/>
      <c r="D844" s="21"/>
      <c r="F844" s="21"/>
      <c r="G844" s="21"/>
      <c r="H844" s="21"/>
    </row>
    <row r="845" spans="3:8" ht="13.8">
      <c r="C845" s="83"/>
      <c r="D845" s="21"/>
      <c r="F845" s="21"/>
      <c r="G845" s="21"/>
      <c r="H845" s="21"/>
    </row>
    <row r="846" spans="3:8" ht="13.8">
      <c r="C846" s="83"/>
      <c r="D846" s="21"/>
      <c r="F846" s="21"/>
      <c r="G846" s="21"/>
      <c r="H846" s="21"/>
    </row>
    <row r="847" spans="3:8" ht="13.8">
      <c r="C847" s="83"/>
      <c r="D847" s="21"/>
      <c r="F847" s="21"/>
      <c r="G847" s="21"/>
      <c r="H847" s="21"/>
    </row>
    <row r="848" spans="3:8" ht="13.8">
      <c r="C848" s="83"/>
      <c r="D848" s="21"/>
      <c r="F848" s="21"/>
      <c r="G848" s="21"/>
      <c r="H848" s="21"/>
    </row>
    <row r="849" spans="3:8" ht="13.8">
      <c r="C849" s="83"/>
      <c r="D849" s="21"/>
      <c r="F849" s="21"/>
      <c r="G849" s="21"/>
      <c r="H849" s="21"/>
    </row>
    <row r="850" spans="3:8" ht="13.8">
      <c r="C850" s="83"/>
      <c r="D850" s="21"/>
      <c r="F850" s="21"/>
      <c r="G850" s="21"/>
      <c r="H850" s="21"/>
    </row>
    <row r="851" spans="3:8" ht="13.8">
      <c r="C851" s="83"/>
      <c r="D851" s="21"/>
      <c r="F851" s="21"/>
      <c r="G851" s="21"/>
      <c r="H851" s="21"/>
    </row>
    <row r="852" spans="3:8" ht="13.8">
      <c r="C852" s="83"/>
      <c r="D852" s="21"/>
      <c r="F852" s="21"/>
      <c r="G852" s="21"/>
      <c r="H852" s="21"/>
    </row>
    <row r="853" spans="3:8" ht="13.8">
      <c r="C853" s="83"/>
      <c r="D853" s="21"/>
      <c r="F853" s="21"/>
      <c r="G853" s="21"/>
      <c r="H853" s="21"/>
    </row>
    <row r="854" spans="3:8" ht="13.8">
      <c r="C854" s="83"/>
      <c r="D854" s="21"/>
      <c r="F854" s="21"/>
      <c r="G854" s="21"/>
      <c r="H854" s="21"/>
    </row>
    <row r="855" spans="3:8" ht="13.8">
      <c r="C855" s="83"/>
      <c r="D855" s="21"/>
      <c r="F855" s="21"/>
      <c r="G855" s="21"/>
      <c r="H855" s="21"/>
    </row>
    <row r="856" spans="3:8" ht="13.8">
      <c r="C856" s="83"/>
      <c r="D856" s="21"/>
      <c r="F856" s="21"/>
      <c r="G856" s="21"/>
      <c r="H856" s="21"/>
    </row>
    <row r="857" spans="3:8" ht="13.8">
      <c r="C857" s="83"/>
      <c r="D857" s="21"/>
      <c r="F857" s="21"/>
      <c r="G857" s="21"/>
      <c r="H857" s="21"/>
    </row>
    <row r="858" spans="3:8" ht="13.8">
      <c r="C858" s="83"/>
      <c r="D858" s="21"/>
      <c r="F858" s="21"/>
      <c r="G858" s="21"/>
      <c r="H858" s="21"/>
    </row>
    <row r="859" spans="3:8" ht="13.8">
      <c r="C859" s="83"/>
      <c r="D859" s="21"/>
      <c r="F859" s="21"/>
      <c r="G859" s="21"/>
      <c r="H859" s="21"/>
    </row>
    <row r="860" spans="3:8" ht="13.8">
      <c r="C860" s="83"/>
      <c r="D860" s="21"/>
      <c r="F860" s="21"/>
      <c r="G860" s="21"/>
      <c r="H860" s="21"/>
    </row>
    <row r="861" spans="3:8" ht="13.8">
      <c r="C861" s="83"/>
      <c r="D861" s="21"/>
      <c r="F861" s="21"/>
      <c r="G861" s="21"/>
      <c r="H861" s="21"/>
    </row>
    <row r="862" spans="3:8" ht="13.8">
      <c r="C862" s="83"/>
      <c r="D862" s="21"/>
      <c r="F862" s="21"/>
      <c r="G862" s="21"/>
      <c r="H862" s="21"/>
    </row>
    <row r="863" spans="3:8" ht="13.8">
      <c r="C863" s="83"/>
      <c r="D863" s="21"/>
      <c r="F863" s="21"/>
      <c r="G863" s="21"/>
      <c r="H863" s="21"/>
    </row>
    <row r="864" spans="3:8" ht="13.8">
      <c r="C864" s="83"/>
      <c r="D864" s="21"/>
      <c r="F864" s="21"/>
      <c r="G864" s="21"/>
      <c r="H864" s="21"/>
    </row>
    <row r="865" spans="3:8" ht="13.8">
      <c r="C865" s="83"/>
      <c r="D865" s="21"/>
      <c r="F865" s="21"/>
      <c r="G865" s="21"/>
      <c r="H865" s="21"/>
    </row>
    <row r="866" spans="3:8" ht="13.8">
      <c r="C866" s="83"/>
      <c r="D866" s="21"/>
      <c r="F866" s="21"/>
      <c r="G866" s="21"/>
      <c r="H866" s="21"/>
    </row>
    <row r="867" spans="3:8" ht="13.8">
      <c r="C867" s="83"/>
      <c r="D867" s="21"/>
      <c r="F867" s="21"/>
      <c r="G867" s="21"/>
      <c r="H867" s="21"/>
    </row>
    <row r="868" spans="3:8" ht="13.8">
      <c r="C868" s="83"/>
      <c r="D868" s="21"/>
      <c r="F868" s="21"/>
      <c r="G868" s="21"/>
      <c r="H868" s="21"/>
    </row>
    <row r="869" spans="3:8" ht="13.8">
      <c r="C869" s="83"/>
      <c r="D869" s="21"/>
      <c r="F869" s="21"/>
      <c r="G869" s="21"/>
      <c r="H869" s="21"/>
    </row>
    <row r="870" spans="3:8" ht="13.8">
      <c r="C870" s="83"/>
      <c r="D870" s="21"/>
      <c r="F870" s="21"/>
      <c r="G870" s="21"/>
      <c r="H870" s="21"/>
    </row>
    <row r="871" spans="3:8" ht="13.8">
      <c r="C871" s="83"/>
      <c r="D871" s="21"/>
      <c r="F871" s="21"/>
      <c r="G871" s="21"/>
      <c r="H871" s="21"/>
    </row>
    <row r="872" spans="3:8" ht="13.8">
      <c r="C872" s="83"/>
      <c r="D872" s="21"/>
      <c r="F872" s="21"/>
      <c r="G872" s="21"/>
      <c r="H872" s="21"/>
    </row>
    <row r="873" spans="3:8" ht="13.8">
      <c r="C873" s="83"/>
      <c r="D873" s="21"/>
      <c r="F873" s="21"/>
      <c r="G873" s="21"/>
      <c r="H873" s="21"/>
    </row>
    <row r="874" spans="3:8" ht="13.8">
      <c r="C874" s="83"/>
      <c r="D874" s="21"/>
      <c r="F874" s="21"/>
      <c r="G874" s="21"/>
      <c r="H874" s="21"/>
    </row>
    <row r="875" spans="3:8" ht="13.8">
      <c r="C875" s="83"/>
      <c r="D875" s="21"/>
      <c r="F875" s="21"/>
      <c r="G875" s="21"/>
      <c r="H875" s="21"/>
    </row>
    <row r="876" spans="3:8" ht="13.8">
      <c r="C876" s="83"/>
      <c r="D876" s="21"/>
      <c r="F876" s="21"/>
      <c r="G876" s="21"/>
      <c r="H876" s="21"/>
    </row>
    <row r="877" spans="3:8" ht="13.8">
      <c r="C877" s="83"/>
      <c r="D877" s="21"/>
      <c r="F877" s="21"/>
      <c r="G877" s="21"/>
      <c r="H877" s="21"/>
    </row>
    <row r="878" spans="3:8" ht="13.8">
      <c r="C878" s="83"/>
      <c r="D878" s="21"/>
      <c r="F878" s="21"/>
      <c r="G878" s="21"/>
      <c r="H878" s="21"/>
    </row>
    <row r="879" spans="3:8" ht="13.8">
      <c r="C879" s="83"/>
      <c r="D879" s="21"/>
      <c r="F879" s="21"/>
      <c r="G879" s="21"/>
      <c r="H879" s="21"/>
    </row>
    <row r="880" spans="3:8" ht="13.8">
      <c r="C880" s="83"/>
      <c r="D880" s="21"/>
      <c r="F880" s="21"/>
      <c r="G880" s="21"/>
      <c r="H880" s="21"/>
    </row>
    <row r="881" spans="3:8" ht="13.8">
      <c r="C881" s="83"/>
      <c r="D881" s="21"/>
      <c r="F881" s="21"/>
      <c r="G881" s="21"/>
      <c r="H881" s="21"/>
    </row>
    <row r="882" spans="3:8" ht="13.8">
      <c r="C882" s="83"/>
      <c r="D882" s="21"/>
      <c r="F882" s="21"/>
      <c r="G882" s="21"/>
      <c r="H882" s="21"/>
    </row>
    <row r="883" spans="3:8" ht="13.8">
      <c r="C883" s="83"/>
      <c r="D883" s="21"/>
      <c r="F883" s="21"/>
      <c r="G883" s="21"/>
      <c r="H883" s="21"/>
    </row>
    <row r="884" spans="3:8" ht="13.8">
      <c r="C884" s="83"/>
      <c r="D884" s="21"/>
      <c r="F884" s="21"/>
      <c r="G884" s="21"/>
      <c r="H884" s="21"/>
    </row>
    <row r="885" spans="3:8" ht="13.8">
      <c r="C885" s="83"/>
      <c r="D885" s="21"/>
      <c r="F885" s="21"/>
      <c r="G885" s="21"/>
      <c r="H885" s="21"/>
    </row>
    <row r="886" spans="3:8" ht="13.8">
      <c r="C886" s="83"/>
      <c r="D886" s="21"/>
      <c r="F886" s="21"/>
      <c r="G886" s="21"/>
      <c r="H886" s="21"/>
    </row>
    <row r="887" spans="3:8" ht="13.8">
      <c r="C887" s="83"/>
      <c r="D887" s="21"/>
      <c r="F887" s="21"/>
      <c r="G887" s="21"/>
      <c r="H887" s="21"/>
    </row>
    <row r="888" spans="3:8" ht="13.8">
      <c r="C888" s="83"/>
      <c r="D888" s="21"/>
      <c r="F888" s="21"/>
      <c r="G888" s="21"/>
      <c r="H888" s="21"/>
    </row>
    <row r="889" spans="3:8" ht="13.8">
      <c r="C889" s="83"/>
      <c r="D889" s="21"/>
      <c r="F889" s="21"/>
      <c r="G889" s="21"/>
      <c r="H889" s="21"/>
    </row>
    <row r="890" spans="3:8" ht="13.8">
      <c r="C890" s="83"/>
      <c r="D890" s="21"/>
      <c r="F890" s="21"/>
      <c r="G890" s="21"/>
      <c r="H890" s="21"/>
    </row>
    <row r="891" spans="3:8" ht="13.8">
      <c r="C891" s="83"/>
      <c r="D891" s="21"/>
      <c r="F891" s="21"/>
      <c r="G891" s="21"/>
      <c r="H891" s="21"/>
    </row>
    <row r="892" spans="3:8" ht="13.8">
      <c r="C892" s="83"/>
      <c r="D892" s="21"/>
      <c r="F892" s="21"/>
      <c r="G892" s="21"/>
      <c r="H892" s="21"/>
    </row>
    <row r="893" spans="3:8" ht="13.8">
      <c r="C893" s="83"/>
      <c r="D893" s="21"/>
      <c r="F893" s="21"/>
      <c r="G893" s="21"/>
      <c r="H893" s="21"/>
    </row>
    <row r="894" spans="3:8" ht="13.8">
      <c r="C894" s="83"/>
      <c r="D894" s="21"/>
      <c r="F894" s="21"/>
      <c r="G894" s="21"/>
      <c r="H894" s="21"/>
    </row>
    <row r="895" spans="3:8" ht="13.8">
      <c r="C895" s="83"/>
      <c r="D895" s="21"/>
      <c r="F895" s="21"/>
      <c r="G895" s="21"/>
      <c r="H895" s="21"/>
    </row>
    <row r="896" spans="3:8" ht="13.8">
      <c r="C896" s="83"/>
      <c r="D896" s="21"/>
      <c r="F896" s="21"/>
      <c r="G896" s="21"/>
      <c r="H896" s="21"/>
    </row>
    <row r="897" spans="3:8" ht="13.8">
      <c r="C897" s="83"/>
      <c r="D897" s="21"/>
      <c r="F897" s="21"/>
      <c r="G897" s="21"/>
      <c r="H897" s="21"/>
    </row>
    <row r="898" spans="3:8" ht="13.8">
      <c r="C898" s="83"/>
      <c r="D898" s="21"/>
      <c r="F898" s="21"/>
      <c r="G898" s="21"/>
      <c r="H898" s="21"/>
    </row>
    <row r="899" spans="3:8" ht="13.8">
      <c r="C899" s="83"/>
      <c r="D899" s="21"/>
      <c r="F899" s="21"/>
      <c r="G899" s="21"/>
      <c r="H899" s="21"/>
    </row>
    <row r="900" spans="3:8" ht="13.8">
      <c r="C900" s="83"/>
      <c r="D900" s="21"/>
      <c r="F900" s="21"/>
      <c r="G900" s="21"/>
      <c r="H900" s="21"/>
    </row>
    <row r="901" spans="3:8" ht="13.8">
      <c r="C901" s="83"/>
      <c r="D901" s="21"/>
      <c r="F901" s="21"/>
      <c r="G901" s="21"/>
      <c r="H901" s="21"/>
    </row>
    <row r="902" spans="3:8" ht="13.8">
      <c r="C902" s="83"/>
      <c r="D902" s="21"/>
      <c r="F902" s="21"/>
      <c r="G902" s="21"/>
      <c r="H902" s="21"/>
    </row>
    <row r="903" spans="3:8" ht="13.8">
      <c r="C903" s="83"/>
      <c r="D903" s="21"/>
      <c r="F903" s="21"/>
      <c r="G903" s="21"/>
      <c r="H903" s="21"/>
    </row>
    <row r="904" spans="3:8" ht="13.8">
      <c r="C904" s="83"/>
      <c r="D904" s="21"/>
      <c r="F904" s="21"/>
      <c r="G904" s="21"/>
      <c r="H904" s="21"/>
    </row>
    <row r="905" spans="3:8" ht="13.8">
      <c r="C905" s="83"/>
      <c r="D905" s="21"/>
      <c r="F905" s="21"/>
      <c r="G905" s="21"/>
      <c r="H905" s="21"/>
    </row>
    <row r="906" spans="3:8" ht="13.8">
      <c r="C906" s="83"/>
      <c r="D906" s="21"/>
      <c r="F906" s="21"/>
      <c r="G906" s="21"/>
      <c r="H906" s="21"/>
    </row>
    <row r="907" spans="3:8" ht="13.8">
      <c r="C907" s="83"/>
      <c r="D907" s="21"/>
      <c r="F907" s="21"/>
      <c r="G907" s="21"/>
      <c r="H907" s="21"/>
    </row>
    <row r="908" spans="3:8" ht="13.8">
      <c r="C908" s="83"/>
      <c r="D908" s="21"/>
      <c r="F908" s="21"/>
      <c r="G908" s="21"/>
      <c r="H908" s="21"/>
    </row>
    <row r="909" spans="3:8" ht="13.8">
      <c r="C909" s="83"/>
      <c r="D909" s="21"/>
      <c r="F909" s="21"/>
      <c r="G909" s="21"/>
      <c r="H909" s="21"/>
    </row>
    <row r="910" spans="3:8" ht="13.8">
      <c r="C910" s="83"/>
      <c r="D910" s="21"/>
      <c r="F910" s="21"/>
      <c r="G910" s="21"/>
      <c r="H910" s="21"/>
    </row>
    <row r="911" spans="3:8" ht="13.8">
      <c r="C911" s="83"/>
      <c r="D911" s="21"/>
      <c r="F911" s="21"/>
      <c r="G911" s="21"/>
      <c r="H911" s="21"/>
    </row>
    <row r="912" spans="3:8" ht="13.8">
      <c r="C912" s="83"/>
      <c r="D912" s="21"/>
      <c r="F912" s="21"/>
      <c r="G912" s="21"/>
      <c r="H912" s="21"/>
    </row>
    <row r="913" spans="3:8" ht="13.8">
      <c r="C913" s="83"/>
      <c r="D913" s="21"/>
      <c r="F913" s="21"/>
      <c r="G913" s="21"/>
      <c r="H913" s="21"/>
    </row>
    <row r="914" spans="3:8" ht="13.8">
      <c r="C914" s="83"/>
      <c r="D914" s="21"/>
      <c r="F914" s="21"/>
      <c r="G914" s="21"/>
      <c r="H914" s="21"/>
    </row>
    <row r="915" spans="3:8" ht="13.8">
      <c r="C915" s="83"/>
      <c r="D915" s="21"/>
      <c r="F915" s="21"/>
      <c r="G915" s="21"/>
      <c r="H915" s="21"/>
    </row>
    <row r="916" spans="3:8" ht="13.8">
      <c r="C916" s="83"/>
      <c r="D916" s="21"/>
      <c r="F916" s="21"/>
      <c r="G916" s="21"/>
      <c r="H916" s="21"/>
    </row>
    <row r="917" spans="3:8" ht="13.8">
      <c r="C917" s="83"/>
      <c r="D917" s="21"/>
      <c r="F917" s="21"/>
      <c r="G917" s="21"/>
      <c r="H917" s="21"/>
    </row>
    <row r="918" spans="3:8" ht="13.8">
      <c r="C918" s="83"/>
      <c r="D918" s="21"/>
      <c r="F918" s="21"/>
      <c r="G918" s="21"/>
      <c r="H918" s="21"/>
    </row>
    <row r="919" spans="3:8" ht="13.8">
      <c r="C919" s="83"/>
      <c r="D919" s="21"/>
      <c r="F919" s="21"/>
      <c r="G919" s="21"/>
      <c r="H919" s="21"/>
    </row>
    <row r="920" spans="3:8" ht="13.8">
      <c r="C920" s="83"/>
      <c r="D920" s="21"/>
      <c r="F920" s="21"/>
      <c r="G920" s="21"/>
      <c r="H920" s="21"/>
    </row>
    <row r="921" spans="3:8" ht="13.8">
      <c r="C921" s="83"/>
      <c r="D921" s="21"/>
      <c r="F921" s="21"/>
      <c r="G921" s="21"/>
      <c r="H921" s="21"/>
    </row>
    <row r="922" spans="3:8" ht="13.8">
      <c r="C922" s="83"/>
      <c r="D922" s="21"/>
      <c r="F922" s="21"/>
      <c r="G922" s="21"/>
      <c r="H922" s="21"/>
    </row>
    <row r="923" spans="3:8" ht="13.8">
      <c r="C923" s="83"/>
      <c r="D923" s="21"/>
      <c r="F923" s="21"/>
      <c r="G923" s="21"/>
      <c r="H923" s="21"/>
    </row>
    <row r="924" spans="3:8" ht="13.8">
      <c r="C924" s="83"/>
      <c r="D924" s="21"/>
      <c r="F924" s="21"/>
      <c r="G924" s="21"/>
      <c r="H924" s="21"/>
    </row>
    <row r="925" spans="3:8" ht="13.8">
      <c r="C925" s="83"/>
      <c r="D925" s="21"/>
      <c r="F925" s="21"/>
      <c r="G925" s="21"/>
      <c r="H925" s="21"/>
    </row>
    <row r="926" spans="3:8" ht="13.8">
      <c r="C926" s="83"/>
      <c r="D926" s="21"/>
      <c r="F926" s="21"/>
      <c r="G926" s="21"/>
      <c r="H926" s="21"/>
    </row>
    <row r="927" spans="3:8" ht="13.8">
      <c r="C927" s="83"/>
      <c r="D927" s="21"/>
      <c r="F927" s="21"/>
      <c r="G927" s="21"/>
      <c r="H927" s="21"/>
    </row>
    <row r="928" spans="3:8" ht="13.8">
      <c r="C928" s="83"/>
      <c r="D928" s="21"/>
      <c r="F928" s="21"/>
      <c r="G928" s="21"/>
      <c r="H928" s="21"/>
    </row>
    <row r="929" spans="3:8" ht="13.8">
      <c r="C929" s="83"/>
      <c r="D929" s="21"/>
      <c r="F929" s="21"/>
      <c r="G929" s="21"/>
      <c r="H929" s="21"/>
    </row>
    <row r="930" spans="3:8" ht="13.8">
      <c r="C930" s="83"/>
      <c r="D930" s="21"/>
      <c r="F930" s="21"/>
      <c r="G930" s="21"/>
      <c r="H930" s="21"/>
    </row>
    <row r="931" spans="3:8" ht="13.8">
      <c r="C931" s="83"/>
      <c r="D931" s="21"/>
      <c r="F931" s="21"/>
      <c r="G931" s="21"/>
      <c r="H931" s="21"/>
    </row>
    <row r="932" spans="3:8" ht="13.8">
      <c r="C932" s="83"/>
      <c r="D932" s="21"/>
      <c r="F932" s="21"/>
      <c r="G932" s="21"/>
      <c r="H932" s="21"/>
    </row>
    <row r="933" spans="3:8" ht="13.8">
      <c r="C933" s="83"/>
      <c r="D933" s="21"/>
      <c r="F933" s="21"/>
      <c r="G933" s="21"/>
      <c r="H933" s="21"/>
    </row>
    <row r="934" spans="3:8" ht="13.8">
      <c r="C934" s="83"/>
      <c r="D934" s="21"/>
      <c r="F934" s="21"/>
      <c r="G934" s="21"/>
      <c r="H934" s="21"/>
    </row>
    <row r="935" spans="3:8" ht="13.8">
      <c r="C935" s="83"/>
      <c r="D935" s="21"/>
      <c r="F935" s="21"/>
      <c r="G935" s="21"/>
      <c r="H935" s="21"/>
    </row>
    <row r="936" spans="3:8" ht="13.8">
      <c r="C936" s="83"/>
      <c r="D936" s="21"/>
      <c r="F936" s="21"/>
      <c r="G936" s="21"/>
      <c r="H936" s="21"/>
    </row>
    <row r="937" spans="3:8" ht="13.8">
      <c r="C937" s="83"/>
      <c r="D937" s="21"/>
      <c r="F937" s="21"/>
      <c r="G937" s="21"/>
      <c r="H937" s="21"/>
    </row>
    <row r="938" spans="3:8" ht="13.8">
      <c r="C938" s="83"/>
      <c r="D938" s="21"/>
      <c r="F938" s="21"/>
      <c r="G938" s="21"/>
      <c r="H938" s="21"/>
    </row>
    <row r="939" spans="3:8" ht="13.8">
      <c r="C939" s="83"/>
      <c r="D939" s="21"/>
      <c r="F939" s="21"/>
      <c r="G939" s="21"/>
      <c r="H939" s="21"/>
    </row>
    <row r="940" spans="3:8" ht="13.8">
      <c r="C940" s="83"/>
      <c r="D940" s="21"/>
      <c r="F940" s="21"/>
      <c r="G940" s="21"/>
      <c r="H940" s="21"/>
    </row>
    <row r="941" spans="3:8" ht="13.8">
      <c r="C941" s="83"/>
      <c r="D941" s="21"/>
      <c r="F941" s="21"/>
      <c r="G941" s="21"/>
      <c r="H941" s="21"/>
    </row>
    <row r="942" spans="3:8" ht="13.8">
      <c r="C942" s="83"/>
      <c r="D942" s="21"/>
      <c r="F942" s="21"/>
      <c r="G942" s="21"/>
      <c r="H942" s="21"/>
    </row>
    <row r="943" spans="3:8" ht="13.8">
      <c r="C943" s="83"/>
      <c r="D943" s="21"/>
      <c r="F943" s="21"/>
      <c r="G943" s="21"/>
      <c r="H943" s="21"/>
    </row>
    <row r="944" spans="3:8" ht="13.8">
      <c r="C944" s="83"/>
      <c r="D944" s="21"/>
      <c r="F944" s="21"/>
      <c r="G944" s="21"/>
      <c r="H944" s="21"/>
    </row>
    <row r="945" spans="3:8" ht="13.8">
      <c r="C945" s="83"/>
      <c r="D945" s="21"/>
      <c r="F945" s="21"/>
      <c r="G945" s="21"/>
      <c r="H945" s="21"/>
    </row>
    <row r="946" spans="3:8" ht="13.8">
      <c r="C946" s="83"/>
      <c r="D946" s="21"/>
      <c r="F946" s="21"/>
      <c r="G946" s="21"/>
      <c r="H946" s="21"/>
    </row>
    <row r="947" spans="3:8" ht="13.8">
      <c r="C947" s="83"/>
      <c r="D947" s="21"/>
      <c r="F947" s="21"/>
      <c r="G947" s="21"/>
      <c r="H947" s="21"/>
    </row>
    <row r="948" spans="3:8" ht="13.8">
      <c r="C948" s="83"/>
      <c r="D948" s="21"/>
      <c r="F948" s="21"/>
      <c r="G948" s="21"/>
      <c r="H948" s="21"/>
    </row>
    <row r="949" spans="3:8" ht="13.8">
      <c r="C949" s="83"/>
      <c r="D949" s="21"/>
      <c r="F949" s="21"/>
      <c r="G949" s="21"/>
      <c r="H949" s="21"/>
    </row>
    <row r="950" spans="3:8" ht="13.8">
      <c r="C950" s="83"/>
      <c r="D950" s="21"/>
      <c r="F950" s="21"/>
      <c r="G950" s="21"/>
      <c r="H950" s="21"/>
    </row>
    <row r="951" spans="3:8" ht="13.8">
      <c r="C951" s="83"/>
      <c r="D951" s="21"/>
      <c r="F951" s="21"/>
      <c r="G951" s="21"/>
      <c r="H951" s="21"/>
    </row>
    <row r="952" spans="3:8" ht="13.8">
      <c r="C952" s="83"/>
      <c r="D952" s="21"/>
      <c r="F952" s="21"/>
      <c r="G952" s="21"/>
      <c r="H952" s="21"/>
    </row>
    <row r="953" spans="3:8" ht="13.8">
      <c r="C953" s="83"/>
      <c r="D953" s="21"/>
      <c r="F953" s="21"/>
      <c r="G953" s="21"/>
      <c r="H953" s="21"/>
    </row>
    <row r="954" spans="3:8" ht="13.8">
      <c r="C954" s="83"/>
      <c r="D954" s="21"/>
      <c r="F954" s="21"/>
      <c r="G954" s="21"/>
      <c r="H954" s="21"/>
    </row>
    <row r="955" spans="3:8" ht="13.8">
      <c r="C955" s="83"/>
      <c r="D955" s="21"/>
      <c r="F955" s="21"/>
      <c r="G955" s="21"/>
      <c r="H955" s="21"/>
    </row>
    <row r="956" spans="3:8" ht="13.8">
      <c r="C956" s="83"/>
      <c r="D956" s="21"/>
      <c r="F956" s="21"/>
      <c r="G956" s="21"/>
      <c r="H956" s="21"/>
    </row>
    <row r="957" spans="3:8" ht="13.8">
      <c r="C957" s="83"/>
      <c r="D957" s="21"/>
      <c r="F957" s="21"/>
      <c r="G957" s="21"/>
      <c r="H957" s="21"/>
    </row>
    <row r="958" spans="3:8" ht="13.8">
      <c r="C958" s="83"/>
      <c r="D958" s="21"/>
      <c r="F958" s="21"/>
      <c r="G958" s="21"/>
      <c r="H958" s="21"/>
    </row>
    <row r="959" spans="3:8" ht="13.8">
      <c r="C959" s="83"/>
      <c r="D959" s="21"/>
      <c r="F959" s="21"/>
      <c r="G959" s="21"/>
      <c r="H959" s="21"/>
    </row>
    <row r="960" spans="3:8" ht="13.8">
      <c r="C960" s="83"/>
      <c r="D960" s="21"/>
      <c r="F960" s="21"/>
      <c r="G960" s="21"/>
      <c r="H960" s="21"/>
    </row>
    <row r="961" spans="3:8" ht="13.8">
      <c r="C961" s="83"/>
      <c r="D961" s="21"/>
      <c r="F961" s="21"/>
      <c r="G961" s="21"/>
      <c r="H961" s="21"/>
    </row>
    <row r="962" spans="3:8" ht="13.8">
      <c r="C962" s="83"/>
      <c r="D962" s="21"/>
      <c r="F962" s="21"/>
      <c r="G962" s="21"/>
      <c r="H962" s="21"/>
    </row>
    <row r="963" spans="3:8" ht="13.8">
      <c r="C963" s="83"/>
      <c r="D963" s="21"/>
      <c r="F963" s="21"/>
      <c r="G963" s="21"/>
      <c r="H963" s="21"/>
    </row>
    <row r="964" spans="3:8" ht="13.8">
      <c r="C964" s="83"/>
      <c r="D964" s="21"/>
      <c r="F964" s="21"/>
      <c r="G964" s="21"/>
      <c r="H964" s="21"/>
    </row>
    <row r="965" spans="3:8" ht="13.8">
      <c r="C965" s="83"/>
      <c r="D965" s="21"/>
      <c r="F965" s="21"/>
      <c r="G965" s="21"/>
      <c r="H965" s="21"/>
    </row>
    <row r="966" spans="3:8" ht="13.8">
      <c r="C966" s="83"/>
      <c r="D966" s="21"/>
      <c r="F966" s="21"/>
      <c r="G966" s="21"/>
      <c r="H966" s="21"/>
    </row>
    <row r="967" spans="3:8" ht="13.8">
      <c r="C967" s="83"/>
      <c r="D967" s="21"/>
      <c r="F967" s="21"/>
      <c r="G967" s="21"/>
      <c r="H967" s="21"/>
    </row>
    <row r="968" spans="3:8" ht="13.8">
      <c r="C968" s="83"/>
      <c r="D968" s="21"/>
      <c r="F968" s="21"/>
      <c r="G968" s="21"/>
      <c r="H968" s="21"/>
    </row>
    <row r="969" spans="3:8" ht="13.8">
      <c r="C969" s="83"/>
      <c r="D969" s="21"/>
      <c r="F969" s="21"/>
      <c r="G969" s="21"/>
      <c r="H969" s="21"/>
    </row>
    <row r="970" spans="3:8" ht="13.8">
      <c r="C970" s="83"/>
      <c r="D970" s="21"/>
      <c r="F970" s="21"/>
      <c r="G970" s="21"/>
      <c r="H970" s="21"/>
    </row>
    <row r="971" spans="3:8" ht="13.8">
      <c r="C971" s="83"/>
      <c r="D971" s="21"/>
      <c r="F971" s="21"/>
      <c r="G971" s="21"/>
      <c r="H971" s="21"/>
    </row>
    <row r="972" spans="3:8" ht="13.8">
      <c r="C972" s="83"/>
      <c r="D972" s="21"/>
      <c r="F972" s="21"/>
      <c r="G972" s="21"/>
      <c r="H972" s="21"/>
    </row>
    <row r="973" spans="3:8" ht="13.8">
      <c r="C973" s="83"/>
      <c r="D973" s="21"/>
      <c r="F973" s="21"/>
      <c r="G973" s="21"/>
      <c r="H973" s="21"/>
    </row>
    <row r="974" spans="3:8" ht="13.8">
      <c r="C974" s="83"/>
      <c r="D974" s="21"/>
      <c r="F974" s="21"/>
      <c r="G974" s="21"/>
      <c r="H974" s="21"/>
    </row>
    <row r="975" spans="3:8" ht="13.8">
      <c r="C975" s="83"/>
      <c r="D975" s="21"/>
      <c r="F975" s="21"/>
      <c r="G975" s="21"/>
      <c r="H975" s="21"/>
    </row>
    <row r="976" spans="3:8" ht="13.8">
      <c r="C976" s="83"/>
      <c r="D976" s="21"/>
      <c r="F976" s="21"/>
      <c r="G976" s="21"/>
      <c r="H976" s="21"/>
    </row>
    <row r="977" spans="3:8" ht="13.8">
      <c r="C977" s="83"/>
      <c r="D977" s="21"/>
      <c r="F977" s="21"/>
      <c r="G977" s="21"/>
      <c r="H977" s="21"/>
    </row>
    <row r="978" spans="3:8" ht="13.8">
      <c r="C978" s="83"/>
      <c r="D978" s="21"/>
      <c r="F978" s="21"/>
      <c r="G978" s="21"/>
      <c r="H978" s="21"/>
    </row>
    <row r="979" spans="3:8" ht="13.8">
      <c r="C979" s="83"/>
      <c r="D979" s="21"/>
      <c r="F979" s="21"/>
      <c r="G979" s="21"/>
      <c r="H979" s="21"/>
    </row>
    <row r="980" spans="3:8" ht="13.8">
      <c r="C980" s="83"/>
      <c r="D980" s="21"/>
      <c r="F980" s="21"/>
      <c r="G980" s="21"/>
      <c r="H980" s="21"/>
    </row>
    <row r="981" spans="3:8" ht="13.8">
      <c r="C981" s="83"/>
      <c r="D981" s="21"/>
      <c r="F981" s="21"/>
      <c r="G981" s="21"/>
      <c r="H981" s="21"/>
    </row>
    <row r="982" spans="3:8" ht="13.8">
      <c r="C982" s="83"/>
      <c r="D982" s="21"/>
      <c r="F982" s="21"/>
      <c r="G982" s="21"/>
      <c r="H982" s="21"/>
    </row>
    <row r="983" spans="3:8" ht="13.8">
      <c r="C983" s="83"/>
      <c r="D983" s="21"/>
      <c r="F983" s="21"/>
      <c r="G983" s="21"/>
      <c r="H983" s="21"/>
    </row>
    <row r="984" spans="3:8" ht="13.8">
      <c r="C984" s="83"/>
      <c r="D984" s="21"/>
      <c r="F984" s="21"/>
      <c r="G984" s="21"/>
      <c r="H984" s="21"/>
    </row>
    <row r="985" spans="3:8" ht="13.8">
      <c r="C985" s="83"/>
      <c r="D985" s="21"/>
      <c r="F985" s="21"/>
      <c r="G985" s="21"/>
      <c r="H985" s="21"/>
    </row>
    <row r="986" spans="3:8" ht="13.8">
      <c r="C986" s="83"/>
      <c r="D986" s="21"/>
      <c r="F986" s="21"/>
      <c r="G986" s="21"/>
      <c r="H986" s="21"/>
    </row>
    <row r="987" spans="3:8" ht="13.8">
      <c r="C987" s="83"/>
      <c r="D987" s="21"/>
      <c r="F987" s="21"/>
      <c r="G987" s="21"/>
      <c r="H987" s="21"/>
    </row>
    <row r="988" spans="3:8" ht="13.8">
      <c r="C988" s="83"/>
      <c r="D988" s="21"/>
      <c r="F988" s="21"/>
      <c r="G988" s="21"/>
      <c r="H988" s="21"/>
    </row>
    <row r="989" spans="3:8" ht="13.8">
      <c r="C989" s="83"/>
      <c r="D989" s="21"/>
      <c r="F989" s="21"/>
      <c r="G989" s="21"/>
      <c r="H989" s="21"/>
    </row>
    <row r="990" spans="3:8" ht="13.8">
      <c r="C990" s="83"/>
      <c r="D990" s="21"/>
      <c r="F990" s="21"/>
      <c r="G990" s="21"/>
      <c r="H990" s="21"/>
    </row>
    <row r="991" spans="3:8" ht="13.8">
      <c r="C991" s="83"/>
      <c r="D991" s="21"/>
      <c r="F991" s="21"/>
      <c r="G991" s="21"/>
      <c r="H991" s="21"/>
    </row>
    <row r="992" spans="3:8" ht="13.8">
      <c r="C992" s="83"/>
      <c r="D992" s="21"/>
      <c r="F992" s="21"/>
      <c r="G992" s="21"/>
      <c r="H992" s="21"/>
    </row>
    <row r="993" spans="3:8" ht="13.8">
      <c r="C993" s="83"/>
      <c r="D993" s="21"/>
      <c r="F993" s="21"/>
      <c r="G993" s="21"/>
      <c r="H993" s="21"/>
    </row>
    <row r="994" spans="3:8" ht="13.8">
      <c r="C994" s="83"/>
      <c r="D994" s="21"/>
      <c r="F994" s="21"/>
      <c r="G994" s="21"/>
      <c r="H994" s="21"/>
    </row>
    <row r="995" spans="3:8" ht="13.8">
      <c r="C995" s="83"/>
      <c r="D995" s="21"/>
      <c r="F995" s="21"/>
      <c r="G995" s="21"/>
      <c r="H995" s="21"/>
    </row>
    <row r="996" spans="3:8" ht="13.8">
      <c r="C996" s="83"/>
      <c r="D996" s="21"/>
      <c r="F996" s="21"/>
      <c r="G996" s="21"/>
      <c r="H996" s="21"/>
    </row>
    <row r="997" spans="3:8" ht="13.8">
      <c r="C997" s="83"/>
      <c r="D997" s="21"/>
      <c r="F997" s="21"/>
      <c r="G997" s="21"/>
      <c r="H997" s="21"/>
    </row>
    <row r="998" spans="3:8" ht="13.8">
      <c r="C998" s="83"/>
      <c r="D998" s="21"/>
      <c r="F998" s="21"/>
      <c r="G998" s="21"/>
      <c r="H998" s="21"/>
    </row>
    <row r="999" spans="3:8" ht="13.8">
      <c r="C999" s="83"/>
      <c r="D999" s="21"/>
      <c r="F999" s="21"/>
      <c r="G999" s="21"/>
      <c r="H999" s="21"/>
    </row>
    <row r="1000" spans="3:8" ht="13.8">
      <c r="C1000" s="83"/>
      <c r="D1000" s="21"/>
      <c r="F1000" s="21"/>
      <c r="G1000" s="21"/>
      <c r="H1000" s="21"/>
    </row>
    <row r="1001" spans="3:8" ht="13.8">
      <c r="C1001" s="83"/>
      <c r="D1001" s="21"/>
      <c r="F1001" s="21"/>
      <c r="G1001" s="21"/>
      <c r="H1001" s="21"/>
    </row>
    <row r="1002" spans="3:8" ht="13.8">
      <c r="C1002" s="83"/>
      <c r="D1002" s="21"/>
      <c r="F1002" s="21"/>
      <c r="G1002" s="21"/>
      <c r="H1002"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O1002"/>
  <sheetViews>
    <sheetView workbookViewId="0">
      <pane xSplit="1" topLeftCell="D1" activePane="topRight" state="frozen"/>
      <selection pane="topRight" activeCell="N54" sqref="N54"/>
    </sheetView>
  </sheetViews>
  <sheetFormatPr defaultColWidth="14.44140625" defaultRowHeight="15.75" customHeight="1"/>
  <cols>
    <col min="1" max="1" width="66.88671875" customWidth="1"/>
    <col min="2" max="2" width="47.6640625" customWidth="1"/>
    <col min="3" max="3" width="9.6640625" customWidth="1"/>
    <col min="4" max="4" width="13.109375" customWidth="1"/>
    <col min="5" max="5" width="14.5546875" customWidth="1"/>
    <col min="12" max="12" width="21.109375" customWidth="1"/>
    <col min="14" max="14" width="17.6640625" customWidth="1"/>
    <col min="15" max="15" width="19.33203125" customWidth="1"/>
  </cols>
  <sheetData>
    <row r="1" spans="1:15" ht="15.75" customHeight="1">
      <c r="A1" s="99"/>
      <c r="C1" s="83"/>
      <c r="D1" s="21"/>
      <c r="E1" s="61" t="s">
        <v>68</v>
      </c>
      <c r="G1" s="61">
        <v>750</v>
      </c>
      <c r="H1" s="21"/>
      <c r="I1" s="4" t="s">
        <v>69</v>
      </c>
      <c r="J1" s="100">
        <v>0.18</v>
      </c>
      <c r="K1" s="101">
        <v>0.17</v>
      </c>
      <c r="L1" s="4" t="s">
        <v>166</v>
      </c>
    </row>
    <row r="2" spans="1:15" ht="15.75" customHeight="1">
      <c r="C2" s="83"/>
      <c r="D2" s="21"/>
      <c r="F2" s="21"/>
      <c r="G2" s="21"/>
      <c r="H2" s="21"/>
      <c r="I2" s="4" t="s">
        <v>71</v>
      </c>
      <c r="J2" s="100">
        <v>0.64</v>
      </c>
      <c r="K2" s="101">
        <v>8.2000000000000003E-2</v>
      </c>
      <c r="L2" s="4" t="s">
        <v>167</v>
      </c>
    </row>
    <row r="3" spans="1:15" ht="15.75" customHeight="1">
      <c r="C3" s="83"/>
      <c r="D3" s="21"/>
      <c r="F3" s="21"/>
      <c r="G3" s="21"/>
      <c r="H3" s="21"/>
      <c r="I3" s="4" t="s">
        <v>73</v>
      </c>
      <c r="J3" s="100">
        <v>0.18</v>
      </c>
      <c r="K3" s="101">
        <v>0.113</v>
      </c>
    </row>
    <row r="4" spans="1:15" ht="15.75" customHeight="1">
      <c r="C4" s="83"/>
      <c r="D4" s="21"/>
      <c r="F4" s="21"/>
      <c r="G4" s="21"/>
      <c r="H4" s="21"/>
      <c r="L4" s="29">
        <f>AVERAGE(L6:L75)</f>
        <v>3.8517142857142868</v>
      </c>
      <c r="M4" s="76" t="s">
        <v>74</v>
      </c>
    </row>
    <row r="5" spans="1:15" ht="15.75" customHeight="1">
      <c r="A5" s="85" t="s">
        <v>12</v>
      </c>
      <c r="B5" s="85" t="s">
        <v>75</v>
      </c>
      <c r="C5" s="86" t="s">
        <v>76</v>
      </c>
      <c r="D5" s="87" t="s">
        <v>77</v>
      </c>
      <c r="E5" s="88" t="s">
        <v>78</v>
      </c>
      <c r="F5" s="89" t="s">
        <v>79</v>
      </c>
      <c r="G5" s="89" t="s">
        <v>80</v>
      </c>
      <c r="H5" s="89" t="s">
        <v>81</v>
      </c>
      <c r="I5" s="90" t="s">
        <v>82</v>
      </c>
      <c r="J5" s="90" t="s">
        <v>83</v>
      </c>
      <c r="K5" s="90" t="s">
        <v>84</v>
      </c>
      <c r="L5" s="91" t="s">
        <v>85</v>
      </c>
      <c r="O5" s="92" t="s">
        <v>86</v>
      </c>
    </row>
    <row r="6" spans="1:15" ht="15.75" customHeight="1">
      <c r="A6" s="105" t="s">
        <v>87</v>
      </c>
      <c r="B6" s="105" t="s">
        <v>88</v>
      </c>
      <c r="C6" s="106" t="s">
        <v>168</v>
      </c>
      <c r="D6" s="21">
        <f t="shared" ref="D6:D75" si="0">C6*$G$1</f>
        <v>775.57500000000005</v>
      </c>
      <c r="E6" s="21">
        <f t="shared" ref="E6:E75" si="1">D6-$G$1</f>
        <v>25.575000000000045</v>
      </c>
      <c r="F6" s="21">
        <f t="shared" ref="F6:F75" si="2">E6*$J$1</f>
        <v>4.6035000000000084</v>
      </c>
      <c r="G6" s="21">
        <f t="shared" ref="G6:G75" si="3">E6*$J$2</f>
        <v>16.368000000000031</v>
      </c>
      <c r="H6" s="21">
        <f t="shared" ref="H6:H75" si="4">E6*$J$3</f>
        <v>4.6035000000000084</v>
      </c>
      <c r="I6" s="29">
        <f t="shared" ref="I6:I75" si="5">ROUND(F6*$K$1,2)</f>
        <v>0.78</v>
      </c>
      <c r="J6" s="29">
        <f t="shared" ref="J6:J75" si="6">ROUND(G6*$K$2,2)</f>
        <v>1.34</v>
      </c>
      <c r="K6" s="9">
        <f t="shared" ref="K6:K75" si="7">ROUND(H6*$K$3,2)</f>
        <v>0.52</v>
      </c>
      <c r="L6" s="29">
        <f t="shared" ref="L6:L75" si="8">SUM(I6:K6)</f>
        <v>2.64</v>
      </c>
      <c r="N6" s="4" t="s">
        <v>89</v>
      </c>
      <c r="O6" s="29">
        <f>AVERAGE(L6:L10)</f>
        <v>2.6519999999999997</v>
      </c>
    </row>
    <row r="7" spans="1:15" ht="15.75" customHeight="1">
      <c r="A7" s="105" t="s">
        <v>90</v>
      </c>
      <c r="B7" s="105" t="s">
        <v>88</v>
      </c>
      <c r="C7" s="106" t="s">
        <v>169</v>
      </c>
      <c r="D7" s="21">
        <f t="shared" si="0"/>
        <v>777</v>
      </c>
      <c r="E7" s="21">
        <f t="shared" si="1"/>
        <v>27</v>
      </c>
      <c r="F7" s="21">
        <f t="shared" si="2"/>
        <v>4.8599999999999994</v>
      </c>
      <c r="G7" s="21">
        <f t="shared" si="3"/>
        <v>17.28</v>
      </c>
      <c r="H7" s="21">
        <f t="shared" si="4"/>
        <v>4.8599999999999994</v>
      </c>
      <c r="I7" s="29">
        <f t="shared" si="5"/>
        <v>0.83</v>
      </c>
      <c r="J7" s="29">
        <f t="shared" si="6"/>
        <v>1.42</v>
      </c>
      <c r="K7" s="9">
        <f t="shared" si="7"/>
        <v>0.55000000000000004</v>
      </c>
      <c r="L7" s="29">
        <f t="shared" si="8"/>
        <v>2.8</v>
      </c>
      <c r="N7" s="4" t="s">
        <v>91</v>
      </c>
      <c r="O7" s="29">
        <f>AVERAGE(L25:L26)</f>
        <v>3.6349999999999998</v>
      </c>
    </row>
    <row r="8" spans="1:15" ht="15.75" customHeight="1">
      <c r="A8" s="105" t="s">
        <v>92</v>
      </c>
      <c r="B8" s="105" t="s">
        <v>88</v>
      </c>
      <c r="C8" s="106" t="s">
        <v>170</v>
      </c>
      <c r="D8" s="21">
        <f t="shared" si="0"/>
        <v>769.5</v>
      </c>
      <c r="E8" s="21">
        <f t="shared" si="1"/>
        <v>19.5</v>
      </c>
      <c r="F8" s="21">
        <f t="shared" si="2"/>
        <v>3.51</v>
      </c>
      <c r="G8" s="21">
        <f t="shared" si="3"/>
        <v>12.48</v>
      </c>
      <c r="H8" s="21">
        <f t="shared" si="4"/>
        <v>3.51</v>
      </c>
      <c r="I8" s="29">
        <f t="shared" si="5"/>
        <v>0.6</v>
      </c>
      <c r="J8" s="29">
        <f t="shared" si="6"/>
        <v>1.02</v>
      </c>
      <c r="K8" s="9">
        <f t="shared" si="7"/>
        <v>0.4</v>
      </c>
      <c r="L8" s="29">
        <f t="shared" si="8"/>
        <v>2.02</v>
      </c>
    </row>
    <row r="9" spans="1:15" ht="15.75" customHeight="1">
      <c r="A9" s="105" t="s">
        <v>94</v>
      </c>
      <c r="B9" s="105" t="s">
        <v>95</v>
      </c>
      <c r="C9" s="106" t="s">
        <v>171</v>
      </c>
      <c r="D9" s="21">
        <f t="shared" si="0"/>
        <v>778.42500000000007</v>
      </c>
      <c r="E9" s="21">
        <f t="shared" si="1"/>
        <v>28.425000000000068</v>
      </c>
      <c r="F9" s="21">
        <f t="shared" si="2"/>
        <v>5.1165000000000118</v>
      </c>
      <c r="G9" s="21">
        <f t="shared" si="3"/>
        <v>18.192000000000043</v>
      </c>
      <c r="H9" s="21">
        <f t="shared" si="4"/>
        <v>5.1165000000000118</v>
      </c>
      <c r="I9" s="29">
        <f t="shared" si="5"/>
        <v>0.87</v>
      </c>
      <c r="J9" s="29">
        <f t="shared" si="6"/>
        <v>1.49</v>
      </c>
      <c r="K9" s="9">
        <f t="shared" si="7"/>
        <v>0.57999999999999996</v>
      </c>
      <c r="L9" s="29">
        <f t="shared" si="8"/>
        <v>2.94</v>
      </c>
    </row>
    <row r="10" spans="1:15" ht="15.75" customHeight="1">
      <c r="A10" s="105" t="s">
        <v>96</v>
      </c>
      <c r="B10" s="105" t="s">
        <v>88</v>
      </c>
      <c r="C10" s="106" t="s">
        <v>172</v>
      </c>
      <c r="D10" s="21">
        <f t="shared" si="0"/>
        <v>777.67499999999995</v>
      </c>
      <c r="E10" s="21">
        <f t="shared" si="1"/>
        <v>27.674999999999955</v>
      </c>
      <c r="F10" s="21">
        <f t="shared" si="2"/>
        <v>4.9814999999999916</v>
      </c>
      <c r="G10" s="21">
        <f t="shared" si="3"/>
        <v>17.711999999999971</v>
      </c>
      <c r="H10" s="21">
        <f t="shared" si="4"/>
        <v>4.9814999999999916</v>
      </c>
      <c r="I10" s="29">
        <f t="shared" si="5"/>
        <v>0.85</v>
      </c>
      <c r="J10" s="29">
        <f t="shared" si="6"/>
        <v>1.45</v>
      </c>
      <c r="K10" s="9">
        <f t="shared" si="7"/>
        <v>0.56000000000000005</v>
      </c>
      <c r="L10" s="29">
        <f t="shared" si="8"/>
        <v>2.86</v>
      </c>
    </row>
    <row r="11" spans="1:15" ht="15.75" customHeight="1">
      <c r="A11" s="105" t="s">
        <v>97</v>
      </c>
      <c r="B11" s="105" t="s">
        <v>98</v>
      </c>
      <c r="C11" s="106" t="s">
        <v>173</v>
      </c>
      <c r="D11" s="21">
        <f t="shared" si="0"/>
        <v>812.17499999999995</v>
      </c>
      <c r="E11" s="21">
        <f t="shared" si="1"/>
        <v>62.174999999999955</v>
      </c>
      <c r="F11" s="21">
        <f t="shared" si="2"/>
        <v>11.191499999999991</v>
      </c>
      <c r="G11" s="21">
        <f t="shared" si="3"/>
        <v>39.791999999999973</v>
      </c>
      <c r="H11" s="21">
        <f t="shared" si="4"/>
        <v>11.191499999999991</v>
      </c>
      <c r="I11" s="29">
        <f t="shared" si="5"/>
        <v>1.9</v>
      </c>
      <c r="J11" s="29">
        <f t="shared" si="6"/>
        <v>3.26</v>
      </c>
      <c r="K11" s="9">
        <f t="shared" si="7"/>
        <v>1.26</v>
      </c>
      <c r="L11" s="29">
        <f t="shared" si="8"/>
        <v>6.42</v>
      </c>
    </row>
    <row r="12" spans="1:15" ht="15.75" customHeight="1">
      <c r="A12" s="105" t="s">
        <v>99</v>
      </c>
      <c r="B12" s="105" t="s">
        <v>88</v>
      </c>
      <c r="C12" s="106" t="s">
        <v>174</v>
      </c>
      <c r="D12" s="21">
        <f t="shared" si="0"/>
        <v>820.875</v>
      </c>
      <c r="E12" s="21">
        <f t="shared" si="1"/>
        <v>70.875</v>
      </c>
      <c r="F12" s="21">
        <f t="shared" si="2"/>
        <v>12.7575</v>
      </c>
      <c r="G12" s="21">
        <f t="shared" si="3"/>
        <v>45.36</v>
      </c>
      <c r="H12" s="21">
        <f t="shared" si="4"/>
        <v>12.7575</v>
      </c>
      <c r="I12" s="29">
        <f t="shared" si="5"/>
        <v>2.17</v>
      </c>
      <c r="J12" s="29">
        <f t="shared" si="6"/>
        <v>3.72</v>
      </c>
      <c r="K12" s="9">
        <f t="shared" si="7"/>
        <v>1.44</v>
      </c>
      <c r="L12" s="29">
        <f t="shared" si="8"/>
        <v>7.33</v>
      </c>
    </row>
    <row r="13" spans="1:15" ht="15.75" customHeight="1">
      <c r="A13" s="105" t="s">
        <v>100</v>
      </c>
      <c r="B13" s="105" t="s">
        <v>88</v>
      </c>
      <c r="C13" s="106" t="s">
        <v>175</v>
      </c>
      <c r="D13" s="21">
        <f t="shared" si="0"/>
        <v>781.57500000000005</v>
      </c>
      <c r="E13" s="21">
        <f t="shared" si="1"/>
        <v>31.575000000000045</v>
      </c>
      <c r="F13" s="21">
        <f t="shared" si="2"/>
        <v>5.6835000000000075</v>
      </c>
      <c r="G13" s="21">
        <f t="shared" si="3"/>
        <v>20.20800000000003</v>
      </c>
      <c r="H13" s="21">
        <f t="shared" si="4"/>
        <v>5.6835000000000075</v>
      </c>
      <c r="I13" s="29">
        <f t="shared" si="5"/>
        <v>0.97</v>
      </c>
      <c r="J13" s="29">
        <f t="shared" si="6"/>
        <v>1.66</v>
      </c>
      <c r="K13" s="9">
        <f t="shared" si="7"/>
        <v>0.64</v>
      </c>
      <c r="L13" s="29">
        <f t="shared" si="8"/>
        <v>3.27</v>
      </c>
    </row>
    <row r="14" spans="1:15" ht="15.75" customHeight="1">
      <c r="A14" s="105" t="s">
        <v>159</v>
      </c>
      <c r="B14" s="105" t="s">
        <v>88</v>
      </c>
      <c r="C14" s="106" t="s">
        <v>176</v>
      </c>
      <c r="D14" s="21">
        <f t="shared" si="0"/>
        <v>774</v>
      </c>
      <c r="E14" s="21">
        <f t="shared" si="1"/>
        <v>24</v>
      </c>
      <c r="F14" s="21">
        <f t="shared" si="2"/>
        <v>4.32</v>
      </c>
      <c r="G14" s="21">
        <f t="shared" si="3"/>
        <v>15.36</v>
      </c>
      <c r="H14" s="21">
        <f t="shared" si="4"/>
        <v>4.32</v>
      </c>
      <c r="I14" s="29">
        <f t="shared" si="5"/>
        <v>0.73</v>
      </c>
      <c r="J14" s="29">
        <f t="shared" si="6"/>
        <v>1.26</v>
      </c>
      <c r="K14" s="9">
        <f t="shared" si="7"/>
        <v>0.49</v>
      </c>
      <c r="L14" s="29">
        <f t="shared" si="8"/>
        <v>2.48</v>
      </c>
    </row>
    <row r="15" spans="1:15" ht="15.75" customHeight="1">
      <c r="A15" s="105" t="s">
        <v>101</v>
      </c>
      <c r="B15" s="105" t="s">
        <v>88</v>
      </c>
      <c r="C15" s="106" t="s">
        <v>177</v>
      </c>
      <c r="D15" s="21">
        <f t="shared" si="0"/>
        <v>778.65</v>
      </c>
      <c r="E15" s="21">
        <f t="shared" si="1"/>
        <v>28.649999999999977</v>
      </c>
      <c r="F15" s="21">
        <f t="shared" si="2"/>
        <v>5.1569999999999956</v>
      </c>
      <c r="G15" s="21">
        <f t="shared" si="3"/>
        <v>18.335999999999984</v>
      </c>
      <c r="H15" s="21">
        <f t="shared" si="4"/>
        <v>5.1569999999999956</v>
      </c>
      <c r="I15" s="29">
        <f t="shared" si="5"/>
        <v>0.88</v>
      </c>
      <c r="J15" s="29">
        <f t="shared" si="6"/>
        <v>1.5</v>
      </c>
      <c r="K15" s="9">
        <f t="shared" si="7"/>
        <v>0.57999999999999996</v>
      </c>
      <c r="L15" s="29">
        <f t="shared" si="8"/>
        <v>2.96</v>
      </c>
    </row>
    <row r="16" spans="1:15" ht="15.75" customHeight="1">
      <c r="A16" s="105" t="s">
        <v>102</v>
      </c>
      <c r="B16" s="105" t="s">
        <v>88</v>
      </c>
      <c r="C16" s="106" t="s">
        <v>178</v>
      </c>
      <c r="D16" s="21">
        <f t="shared" si="0"/>
        <v>789.75</v>
      </c>
      <c r="E16" s="21">
        <f t="shared" si="1"/>
        <v>39.75</v>
      </c>
      <c r="F16" s="21">
        <f t="shared" si="2"/>
        <v>7.1549999999999994</v>
      </c>
      <c r="G16" s="21">
        <f t="shared" si="3"/>
        <v>25.44</v>
      </c>
      <c r="H16" s="21">
        <f t="shared" si="4"/>
        <v>7.1549999999999994</v>
      </c>
      <c r="I16" s="29">
        <f t="shared" si="5"/>
        <v>1.22</v>
      </c>
      <c r="J16" s="29">
        <f t="shared" si="6"/>
        <v>2.09</v>
      </c>
      <c r="K16" s="9">
        <f t="shared" si="7"/>
        <v>0.81</v>
      </c>
      <c r="L16" s="29">
        <f t="shared" si="8"/>
        <v>4.1199999999999992</v>
      </c>
    </row>
    <row r="17" spans="1:12" ht="15.75" customHeight="1">
      <c r="A17" s="105" t="s">
        <v>103</v>
      </c>
      <c r="B17" s="105" t="s">
        <v>88</v>
      </c>
      <c r="C17" s="106" t="s">
        <v>179</v>
      </c>
      <c r="D17" s="21">
        <f t="shared" si="0"/>
        <v>783.97499999999991</v>
      </c>
      <c r="E17" s="21">
        <f t="shared" si="1"/>
        <v>33.974999999999909</v>
      </c>
      <c r="F17" s="21">
        <f t="shared" si="2"/>
        <v>6.1154999999999831</v>
      </c>
      <c r="G17" s="21">
        <f t="shared" si="3"/>
        <v>21.743999999999943</v>
      </c>
      <c r="H17" s="21">
        <f t="shared" si="4"/>
        <v>6.1154999999999831</v>
      </c>
      <c r="I17" s="29">
        <f t="shared" si="5"/>
        <v>1.04</v>
      </c>
      <c r="J17" s="29">
        <f t="shared" si="6"/>
        <v>1.78</v>
      </c>
      <c r="K17" s="9">
        <f t="shared" si="7"/>
        <v>0.69</v>
      </c>
      <c r="L17" s="29">
        <f t="shared" si="8"/>
        <v>3.5100000000000002</v>
      </c>
    </row>
    <row r="18" spans="1:12" ht="15.75" customHeight="1">
      <c r="A18" s="105" t="s">
        <v>104</v>
      </c>
      <c r="B18" s="105" t="s">
        <v>88</v>
      </c>
      <c r="C18" s="106" t="s">
        <v>180</v>
      </c>
      <c r="D18" s="21">
        <f t="shared" si="0"/>
        <v>802.875</v>
      </c>
      <c r="E18" s="21">
        <f t="shared" si="1"/>
        <v>52.875</v>
      </c>
      <c r="F18" s="21">
        <f t="shared" si="2"/>
        <v>9.5175000000000001</v>
      </c>
      <c r="G18" s="21">
        <f t="shared" si="3"/>
        <v>33.840000000000003</v>
      </c>
      <c r="H18" s="21">
        <f t="shared" si="4"/>
        <v>9.5175000000000001</v>
      </c>
      <c r="I18" s="29">
        <f t="shared" si="5"/>
        <v>1.62</v>
      </c>
      <c r="J18" s="29">
        <f t="shared" si="6"/>
        <v>2.77</v>
      </c>
      <c r="K18" s="9">
        <f t="shared" si="7"/>
        <v>1.08</v>
      </c>
      <c r="L18" s="29">
        <f t="shared" si="8"/>
        <v>5.4700000000000006</v>
      </c>
    </row>
    <row r="19" spans="1:12" ht="15.75" customHeight="1">
      <c r="A19" s="105" t="s">
        <v>105</v>
      </c>
      <c r="B19" s="105" t="s">
        <v>88</v>
      </c>
      <c r="C19" s="106" t="s">
        <v>181</v>
      </c>
      <c r="D19" s="21">
        <f t="shared" si="0"/>
        <v>806.17499999999995</v>
      </c>
      <c r="E19" s="21">
        <f t="shared" si="1"/>
        <v>56.174999999999955</v>
      </c>
      <c r="F19" s="21">
        <f t="shared" si="2"/>
        <v>10.111499999999991</v>
      </c>
      <c r="G19" s="21">
        <f t="shared" si="3"/>
        <v>35.95199999999997</v>
      </c>
      <c r="H19" s="21">
        <f t="shared" si="4"/>
        <v>10.111499999999991</v>
      </c>
      <c r="I19" s="29">
        <f t="shared" si="5"/>
        <v>1.72</v>
      </c>
      <c r="J19" s="29">
        <f t="shared" si="6"/>
        <v>2.95</v>
      </c>
      <c r="K19" s="9">
        <f t="shared" si="7"/>
        <v>1.1399999999999999</v>
      </c>
      <c r="L19" s="29">
        <f t="shared" si="8"/>
        <v>5.81</v>
      </c>
    </row>
    <row r="20" spans="1:12" ht="15.75" customHeight="1">
      <c r="A20" s="105" t="s">
        <v>106</v>
      </c>
      <c r="B20" s="105" t="s">
        <v>88</v>
      </c>
      <c r="C20" s="106" t="s">
        <v>182</v>
      </c>
      <c r="D20" s="21">
        <f t="shared" si="0"/>
        <v>810.75</v>
      </c>
      <c r="E20" s="21">
        <f t="shared" si="1"/>
        <v>60.75</v>
      </c>
      <c r="F20" s="21">
        <f t="shared" si="2"/>
        <v>10.934999999999999</v>
      </c>
      <c r="G20" s="21">
        <f t="shared" si="3"/>
        <v>38.880000000000003</v>
      </c>
      <c r="H20" s="21">
        <f t="shared" si="4"/>
        <v>10.934999999999999</v>
      </c>
      <c r="I20" s="29">
        <f t="shared" si="5"/>
        <v>1.86</v>
      </c>
      <c r="J20" s="29">
        <f t="shared" si="6"/>
        <v>3.19</v>
      </c>
      <c r="K20" s="9">
        <f t="shared" si="7"/>
        <v>1.24</v>
      </c>
      <c r="L20" s="29">
        <f t="shared" si="8"/>
        <v>6.29</v>
      </c>
    </row>
    <row r="21" spans="1:12" ht="15.75" customHeight="1">
      <c r="A21" s="105" t="s">
        <v>107</v>
      </c>
      <c r="B21" s="105" t="s">
        <v>88</v>
      </c>
      <c r="C21" s="106" t="s">
        <v>183</v>
      </c>
      <c r="D21" s="21">
        <f t="shared" si="0"/>
        <v>773.32499999999993</v>
      </c>
      <c r="E21" s="21">
        <f t="shared" si="1"/>
        <v>23.324999999999932</v>
      </c>
      <c r="F21" s="21">
        <f t="shared" si="2"/>
        <v>4.1984999999999877</v>
      </c>
      <c r="G21" s="21">
        <f t="shared" si="3"/>
        <v>14.927999999999956</v>
      </c>
      <c r="H21" s="21">
        <f t="shared" si="4"/>
        <v>4.1984999999999877</v>
      </c>
      <c r="I21" s="29">
        <f t="shared" si="5"/>
        <v>0.71</v>
      </c>
      <c r="J21" s="29">
        <f t="shared" si="6"/>
        <v>1.22</v>
      </c>
      <c r="K21" s="9">
        <f t="shared" si="7"/>
        <v>0.47</v>
      </c>
      <c r="L21" s="29">
        <f t="shared" si="8"/>
        <v>2.4</v>
      </c>
    </row>
    <row r="22" spans="1:12" ht="15.75" customHeight="1">
      <c r="A22" s="105" t="s">
        <v>108</v>
      </c>
      <c r="B22" s="105" t="s">
        <v>88</v>
      </c>
      <c r="C22" s="106" t="s">
        <v>184</v>
      </c>
      <c r="D22" s="21">
        <f t="shared" si="0"/>
        <v>803.25</v>
      </c>
      <c r="E22" s="21">
        <f t="shared" si="1"/>
        <v>53.25</v>
      </c>
      <c r="F22" s="21">
        <f t="shared" si="2"/>
        <v>9.5849999999999991</v>
      </c>
      <c r="G22" s="21">
        <f t="shared" si="3"/>
        <v>34.08</v>
      </c>
      <c r="H22" s="21">
        <f t="shared" si="4"/>
        <v>9.5849999999999991</v>
      </c>
      <c r="I22" s="29">
        <f t="shared" si="5"/>
        <v>1.63</v>
      </c>
      <c r="J22" s="29">
        <f t="shared" si="6"/>
        <v>2.79</v>
      </c>
      <c r="K22" s="9">
        <f t="shared" si="7"/>
        <v>1.08</v>
      </c>
      <c r="L22" s="29">
        <f t="shared" si="8"/>
        <v>5.5</v>
      </c>
    </row>
    <row r="23" spans="1:12" ht="15.75" customHeight="1">
      <c r="A23" s="105" t="s">
        <v>185</v>
      </c>
      <c r="B23" s="105" t="s">
        <v>88</v>
      </c>
      <c r="C23" s="106" t="s">
        <v>186</v>
      </c>
      <c r="D23" s="21">
        <f t="shared" si="0"/>
        <v>774.375</v>
      </c>
      <c r="E23" s="21">
        <f t="shared" si="1"/>
        <v>24.375</v>
      </c>
      <c r="F23" s="21">
        <f t="shared" si="2"/>
        <v>4.3875000000000002</v>
      </c>
      <c r="G23" s="21">
        <f t="shared" si="3"/>
        <v>15.6</v>
      </c>
      <c r="H23" s="21">
        <f t="shared" si="4"/>
        <v>4.3875000000000002</v>
      </c>
      <c r="I23" s="29">
        <f t="shared" si="5"/>
        <v>0.75</v>
      </c>
      <c r="J23" s="29">
        <f t="shared" si="6"/>
        <v>1.28</v>
      </c>
      <c r="K23" s="9">
        <f t="shared" si="7"/>
        <v>0.5</v>
      </c>
      <c r="L23" s="29">
        <f t="shared" si="8"/>
        <v>2.5300000000000002</v>
      </c>
    </row>
    <row r="24" spans="1:12" ht="15.75" customHeight="1">
      <c r="A24" s="105" t="s">
        <v>109</v>
      </c>
      <c r="B24" s="105" t="s">
        <v>88</v>
      </c>
      <c r="C24" s="106" t="s">
        <v>187</v>
      </c>
      <c r="D24" s="21">
        <f t="shared" si="0"/>
        <v>785.02499999999998</v>
      </c>
      <c r="E24" s="21">
        <f t="shared" si="1"/>
        <v>35.024999999999977</v>
      </c>
      <c r="F24" s="21">
        <f t="shared" si="2"/>
        <v>6.3044999999999956</v>
      </c>
      <c r="G24" s="21">
        <f t="shared" si="3"/>
        <v>22.415999999999986</v>
      </c>
      <c r="H24" s="21">
        <f t="shared" si="4"/>
        <v>6.3044999999999956</v>
      </c>
      <c r="I24" s="29">
        <f t="shared" si="5"/>
        <v>1.07</v>
      </c>
      <c r="J24" s="29">
        <f t="shared" si="6"/>
        <v>1.84</v>
      </c>
      <c r="K24" s="9">
        <f t="shared" si="7"/>
        <v>0.71</v>
      </c>
      <c r="L24" s="29">
        <f t="shared" si="8"/>
        <v>3.62</v>
      </c>
    </row>
    <row r="25" spans="1:12" ht="15.75" customHeight="1">
      <c r="A25" s="105" t="s">
        <v>112</v>
      </c>
      <c r="B25" s="105" t="s">
        <v>88</v>
      </c>
      <c r="C25" s="106" t="s">
        <v>188</v>
      </c>
      <c r="D25" s="21">
        <f t="shared" si="0"/>
        <v>784.05000000000007</v>
      </c>
      <c r="E25" s="21">
        <f t="shared" si="1"/>
        <v>34.050000000000068</v>
      </c>
      <c r="F25" s="21">
        <f t="shared" si="2"/>
        <v>6.129000000000012</v>
      </c>
      <c r="G25" s="21">
        <f t="shared" si="3"/>
        <v>21.792000000000044</v>
      </c>
      <c r="H25" s="21">
        <f t="shared" si="4"/>
        <v>6.129000000000012</v>
      </c>
      <c r="I25" s="29">
        <f t="shared" si="5"/>
        <v>1.04</v>
      </c>
      <c r="J25" s="29">
        <f t="shared" si="6"/>
        <v>1.79</v>
      </c>
      <c r="K25" s="9">
        <f t="shared" si="7"/>
        <v>0.69</v>
      </c>
      <c r="L25" s="29">
        <f t="shared" si="8"/>
        <v>3.52</v>
      </c>
    </row>
    <row r="26" spans="1:12" ht="15.75" customHeight="1">
      <c r="A26" s="105" t="s">
        <v>111</v>
      </c>
      <c r="B26" s="105" t="s">
        <v>88</v>
      </c>
      <c r="C26" s="106" t="s">
        <v>189</v>
      </c>
      <c r="D26" s="21">
        <f t="shared" si="0"/>
        <v>786.15</v>
      </c>
      <c r="E26" s="21">
        <f t="shared" si="1"/>
        <v>36.149999999999977</v>
      </c>
      <c r="F26" s="21">
        <f t="shared" si="2"/>
        <v>6.5069999999999952</v>
      </c>
      <c r="G26" s="21">
        <f t="shared" si="3"/>
        <v>23.135999999999985</v>
      </c>
      <c r="H26" s="21">
        <f t="shared" si="4"/>
        <v>6.5069999999999952</v>
      </c>
      <c r="I26" s="29">
        <f t="shared" si="5"/>
        <v>1.1100000000000001</v>
      </c>
      <c r="J26" s="29">
        <f t="shared" si="6"/>
        <v>1.9</v>
      </c>
      <c r="K26" s="9">
        <f t="shared" si="7"/>
        <v>0.74</v>
      </c>
      <c r="L26" s="29">
        <f t="shared" si="8"/>
        <v>3.75</v>
      </c>
    </row>
    <row r="27" spans="1:12" ht="15.75" customHeight="1">
      <c r="A27" s="105" t="s">
        <v>160</v>
      </c>
      <c r="B27" s="105" t="s">
        <v>88</v>
      </c>
      <c r="C27" s="106">
        <v>1.0306999999999999</v>
      </c>
      <c r="D27" s="21">
        <f t="shared" si="0"/>
        <v>773.02499999999998</v>
      </c>
      <c r="E27" s="21">
        <f t="shared" si="1"/>
        <v>23.024999999999977</v>
      </c>
      <c r="F27" s="21">
        <f t="shared" si="2"/>
        <v>4.1444999999999954</v>
      </c>
      <c r="G27" s="21">
        <f t="shared" si="3"/>
        <v>14.735999999999986</v>
      </c>
      <c r="H27" s="21">
        <f t="shared" si="4"/>
        <v>4.1444999999999954</v>
      </c>
      <c r="I27" s="29">
        <f t="shared" si="5"/>
        <v>0.7</v>
      </c>
      <c r="J27" s="29">
        <f t="shared" si="6"/>
        <v>1.21</v>
      </c>
      <c r="K27" s="9">
        <f t="shared" si="7"/>
        <v>0.47</v>
      </c>
      <c r="L27" s="29">
        <f t="shared" si="8"/>
        <v>2.38</v>
      </c>
    </row>
    <row r="28" spans="1:12" ht="15.75" customHeight="1">
      <c r="A28" s="105" t="s">
        <v>190</v>
      </c>
      <c r="B28" s="105" t="s">
        <v>88</v>
      </c>
      <c r="C28" s="106" t="s">
        <v>191</v>
      </c>
      <c r="D28" s="21">
        <f t="shared" si="0"/>
        <v>782.4</v>
      </c>
      <c r="E28" s="21">
        <f t="shared" si="1"/>
        <v>32.399999999999977</v>
      </c>
      <c r="F28" s="21">
        <f t="shared" si="2"/>
        <v>5.8319999999999954</v>
      </c>
      <c r="G28" s="21">
        <f t="shared" si="3"/>
        <v>20.735999999999986</v>
      </c>
      <c r="H28" s="21">
        <f t="shared" si="4"/>
        <v>5.8319999999999954</v>
      </c>
      <c r="I28" s="29">
        <f t="shared" si="5"/>
        <v>0.99</v>
      </c>
      <c r="J28" s="29">
        <f t="shared" si="6"/>
        <v>1.7</v>
      </c>
      <c r="K28" s="9">
        <f t="shared" si="7"/>
        <v>0.66</v>
      </c>
      <c r="L28" s="29">
        <f t="shared" si="8"/>
        <v>3.35</v>
      </c>
    </row>
    <row r="29" spans="1:12" ht="15.75" customHeight="1">
      <c r="A29" s="105" t="s">
        <v>192</v>
      </c>
      <c r="B29" s="105" t="s">
        <v>88</v>
      </c>
      <c r="C29" s="106" t="s">
        <v>193</v>
      </c>
      <c r="D29" s="21">
        <f t="shared" si="0"/>
        <v>779.47499999999991</v>
      </c>
      <c r="E29" s="21">
        <f t="shared" si="1"/>
        <v>29.474999999999909</v>
      </c>
      <c r="F29" s="21">
        <f t="shared" si="2"/>
        <v>5.3054999999999835</v>
      </c>
      <c r="G29" s="21">
        <f t="shared" si="3"/>
        <v>18.863999999999944</v>
      </c>
      <c r="H29" s="21">
        <f t="shared" si="4"/>
        <v>5.3054999999999835</v>
      </c>
      <c r="I29" s="29">
        <f t="shared" si="5"/>
        <v>0.9</v>
      </c>
      <c r="J29" s="29">
        <f t="shared" si="6"/>
        <v>1.55</v>
      </c>
      <c r="K29" s="9">
        <f t="shared" si="7"/>
        <v>0.6</v>
      </c>
      <c r="L29" s="29">
        <f t="shared" si="8"/>
        <v>3.0500000000000003</v>
      </c>
    </row>
    <row r="30" spans="1:12" ht="15.75" customHeight="1">
      <c r="A30" s="105" t="s">
        <v>117</v>
      </c>
      <c r="B30" s="105" t="s">
        <v>88</v>
      </c>
      <c r="C30" s="106" t="s">
        <v>194</v>
      </c>
      <c r="D30" s="21">
        <f t="shared" si="0"/>
        <v>800.47499999999991</v>
      </c>
      <c r="E30" s="21">
        <f t="shared" si="1"/>
        <v>50.474999999999909</v>
      </c>
      <c r="F30" s="21">
        <f t="shared" si="2"/>
        <v>9.0854999999999837</v>
      </c>
      <c r="G30" s="21">
        <f t="shared" si="3"/>
        <v>32.303999999999945</v>
      </c>
      <c r="H30" s="21">
        <f t="shared" si="4"/>
        <v>9.0854999999999837</v>
      </c>
      <c r="I30" s="29">
        <f t="shared" si="5"/>
        <v>1.54</v>
      </c>
      <c r="J30" s="29">
        <f t="shared" si="6"/>
        <v>2.65</v>
      </c>
      <c r="K30" s="9">
        <f t="shared" si="7"/>
        <v>1.03</v>
      </c>
      <c r="L30" s="29">
        <f t="shared" si="8"/>
        <v>5.22</v>
      </c>
    </row>
    <row r="31" spans="1:12" ht="15.75" customHeight="1">
      <c r="A31" s="105" t="s">
        <v>118</v>
      </c>
      <c r="B31" s="105" t="s">
        <v>88</v>
      </c>
      <c r="C31" s="106" t="s">
        <v>195</v>
      </c>
      <c r="D31" s="21">
        <f t="shared" si="0"/>
        <v>776.62500000000011</v>
      </c>
      <c r="E31" s="21">
        <f t="shared" si="1"/>
        <v>26.625000000000114</v>
      </c>
      <c r="F31" s="21">
        <f t="shared" si="2"/>
        <v>4.79250000000002</v>
      </c>
      <c r="G31" s="21">
        <f t="shared" si="3"/>
        <v>17.040000000000074</v>
      </c>
      <c r="H31" s="21">
        <f t="shared" si="4"/>
        <v>4.79250000000002</v>
      </c>
      <c r="I31" s="29">
        <f t="shared" si="5"/>
        <v>0.81</v>
      </c>
      <c r="J31" s="29">
        <f t="shared" si="6"/>
        <v>1.4</v>
      </c>
      <c r="K31" s="9">
        <f t="shared" si="7"/>
        <v>0.54</v>
      </c>
      <c r="L31" s="29">
        <f t="shared" si="8"/>
        <v>2.75</v>
      </c>
    </row>
    <row r="32" spans="1:12" ht="15.75" customHeight="1">
      <c r="A32" s="105" t="s">
        <v>119</v>
      </c>
      <c r="B32" s="105" t="s">
        <v>88</v>
      </c>
      <c r="C32" s="106" t="s">
        <v>196</v>
      </c>
      <c r="D32" s="21">
        <f t="shared" si="0"/>
        <v>771.82499999999993</v>
      </c>
      <c r="E32" s="21">
        <f t="shared" si="1"/>
        <v>21.824999999999932</v>
      </c>
      <c r="F32" s="21">
        <f t="shared" si="2"/>
        <v>3.9284999999999877</v>
      </c>
      <c r="G32" s="21">
        <f t="shared" si="3"/>
        <v>13.967999999999957</v>
      </c>
      <c r="H32" s="21">
        <f t="shared" si="4"/>
        <v>3.9284999999999877</v>
      </c>
      <c r="I32" s="29">
        <f t="shared" si="5"/>
        <v>0.67</v>
      </c>
      <c r="J32" s="29">
        <f t="shared" si="6"/>
        <v>1.1499999999999999</v>
      </c>
      <c r="K32" s="9">
        <f t="shared" si="7"/>
        <v>0.44</v>
      </c>
      <c r="L32" s="29">
        <f t="shared" si="8"/>
        <v>2.2599999999999998</v>
      </c>
    </row>
    <row r="33" spans="1:14" ht="15.75" customHeight="1">
      <c r="A33" s="105" t="s">
        <v>120</v>
      </c>
      <c r="B33" s="105" t="s">
        <v>88</v>
      </c>
      <c r="C33" s="106" t="s">
        <v>197</v>
      </c>
      <c r="D33" s="21">
        <f t="shared" si="0"/>
        <v>785.25</v>
      </c>
      <c r="E33" s="21">
        <f t="shared" si="1"/>
        <v>35.25</v>
      </c>
      <c r="F33" s="21">
        <f t="shared" si="2"/>
        <v>6.3449999999999998</v>
      </c>
      <c r="G33" s="21">
        <f t="shared" si="3"/>
        <v>22.56</v>
      </c>
      <c r="H33" s="21">
        <f t="shared" si="4"/>
        <v>6.3449999999999998</v>
      </c>
      <c r="I33" s="29">
        <f t="shared" si="5"/>
        <v>1.08</v>
      </c>
      <c r="J33" s="29">
        <f t="shared" si="6"/>
        <v>1.85</v>
      </c>
      <c r="K33" s="9">
        <f t="shared" si="7"/>
        <v>0.72</v>
      </c>
      <c r="L33" s="29">
        <f t="shared" si="8"/>
        <v>3.6500000000000004</v>
      </c>
    </row>
    <row r="34" spans="1:14" ht="15.75" customHeight="1">
      <c r="A34" s="105" t="s">
        <v>123</v>
      </c>
      <c r="B34" s="105" t="s">
        <v>88</v>
      </c>
      <c r="C34" s="106" t="s">
        <v>198</v>
      </c>
      <c r="D34" s="21">
        <f t="shared" si="0"/>
        <v>785.77500000000009</v>
      </c>
      <c r="E34" s="21">
        <f t="shared" si="1"/>
        <v>35.775000000000091</v>
      </c>
      <c r="F34" s="21">
        <f t="shared" si="2"/>
        <v>6.4395000000000158</v>
      </c>
      <c r="G34" s="21">
        <f t="shared" si="3"/>
        <v>22.896000000000058</v>
      </c>
      <c r="H34" s="21">
        <f t="shared" si="4"/>
        <v>6.4395000000000158</v>
      </c>
      <c r="I34" s="29">
        <f t="shared" si="5"/>
        <v>1.0900000000000001</v>
      </c>
      <c r="J34" s="29">
        <f t="shared" si="6"/>
        <v>1.88</v>
      </c>
      <c r="K34" s="9">
        <f t="shared" si="7"/>
        <v>0.73</v>
      </c>
      <c r="L34" s="29">
        <f t="shared" si="8"/>
        <v>3.6999999999999997</v>
      </c>
    </row>
    <row r="35" spans="1:14" ht="15.75" customHeight="1">
      <c r="A35" s="105" t="s">
        <v>124</v>
      </c>
      <c r="B35" s="105" t="s">
        <v>88</v>
      </c>
      <c r="C35" s="106" t="s">
        <v>199</v>
      </c>
      <c r="D35" s="21">
        <f t="shared" si="0"/>
        <v>784.27500000000009</v>
      </c>
      <c r="E35" s="21">
        <f t="shared" si="1"/>
        <v>34.275000000000091</v>
      </c>
      <c r="F35" s="21">
        <f t="shared" si="2"/>
        <v>6.1695000000000162</v>
      </c>
      <c r="G35" s="21">
        <f t="shared" si="3"/>
        <v>21.93600000000006</v>
      </c>
      <c r="H35" s="21">
        <f t="shared" si="4"/>
        <v>6.1695000000000162</v>
      </c>
      <c r="I35" s="29">
        <f t="shared" si="5"/>
        <v>1.05</v>
      </c>
      <c r="J35" s="29">
        <f t="shared" si="6"/>
        <v>1.8</v>
      </c>
      <c r="K35" s="9">
        <f t="shared" si="7"/>
        <v>0.7</v>
      </c>
      <c r="L35" s="29">
        <f t="shared" si="8"/>
        <v>3.55</v>
      </c>
    </row>
    <row r="36" spans="1:14" ht="15.75" customHeight="1">
      <c r="A36" s="105" t="s">
        <v>125</v>
      </c>
      <c r="B36" s="105" t="s">
        <v>88</v>
      </c>
      <c r="C36" s="106" t="s">
        <v>195</v>
      </c>
      <c r="D36" s="21">
        <f t="shared" si="0"/>
        <v>776.62500000000011</v>
      </c>
      <c r="E36" s="21">
        <f t="shared" si="1"/>
        <v>26.625000000000114</v>
      </c>
      <c r="F36" s="21">
        <f t="shared" si="2"/>
        <v>4.79250000000002</v>
      </c>
      <c r="G36" s="21">
        <f t="shared" si="3"/>
        <v>17.040000000000074</v>
      </c>
      <c r="H36" s="21">
        <f t="shared" si="4"/>
        <v>4.79250000000002</v>
      </c>
      <c r="I36" s="29">
        <f t="shared" si="5"/>
        <v>0.81</v>
      </c>
      <c r="J36" s="29">
        <f t="shared" si="6"/>
        <v>1.4</v>
      </c>
      <c r="K36" s="9">
        <f t="shared" si="7"/>
        <v>0.54</v>
      </c>
      <c r="L36" s="29">
        <f t="shared" si="8"/>
        <v>2.75</v>
      </c>
    </row>
    <row r="37" spans="1:14" ht="15.75" customHeight="1">
      <c r="A37" s="105" t="s">
        <v>126</v>
      </c>
      <c r="B37" s="105" t="s">
        <v>88</v>
      </c>
      <c r="C37" s="106" t="s">
        <v>200</v>
      </c>
      <c r="D37" s="21">
        <f t="shared" si="0"/>
        <v>794.85</v>
      </c>
      <c r="E37" s="21">
        <f t="shared" si="1"/>
        <v>44.850000000000023</v>
      </c>
      <c r="F37" s="21">
        <f t="shared" si="2"/>
        <v>8.073000000000004</v>
      </c>
      <c r="G37" s="21">
        <f t="shared" si="3"/>
        <v>28.704000000000015</v>
      </c>
      <c r="H37" s="21">
        <f t="shared" si="4"/>
        <v>8.073000000000004</v>
      </c>
      <c r="I37" s="29">
        <f t="shared" si="5"/>
        <v>1.37</v>
      </c>
      <c r="J37" s="29">
        <f t="shared" si="6"/>
        <v>2.35</v>
      </c>
      <c r="K37" s="9">
        <f t="shared" si="7"/>
        <v>0.91</v>
      </c>
      <c r="L37" s="29">
        <f t="shared" si="8"/>
        <v>4.63</v>
      </c>
    </row>
    <row r="38" spans="1:14" ht="13.8">
      <c r="A38" s="105" t="s">
        <v>127</v>
      </c>
      <c r="B38" s="105" t="s">
        <v>88</v>
      </c>
      <c r="C38" s="106" t="s">
        <v>201</v>
      </c>
      <c r="D38" s="21">
        <f t="shared" si="0"/>
        <v>807.9</v>
      </c>
      <c r="E38" s="21">
        <f t="shared" si="1"/>
        <v>57.899999999999977</v>
      </c>
      <c r="F38" s="21">
        <f t="shared" si="2"/>
        <v>10.421999999999995</v>
      </c>
      <c r="G38" s="21">
        <f t="shared" si="3"/>
        <v>37.055999999999983</v>
      </c>
      <c r="H38" s="21">
        <f t="shared" si="4"/>
        <v>10.421999999999995</v>
      </c>
      <c r="I38" s="29">
        <f t="shared" si="5"/>
        <v>1.77</v>
      </c>
      <c r="J38" s="29">
        <f t="shared" si="6"/>
        <v>3.04</v>
      </c>
      <c r="K38" s="9">
        <f t="shared" si="7"/>
        <v>1.18</v>
      </c>
      <c r="L38" s="29">
        <f t="shared" si="8"/>
        <v>5.99</v>
      </c>
    </row>
    <row r="39" spans="1:14" ht="13.8">
      <c r="A39" s="105" t="s">
        <v>128</v>
      </c>
      <c r="B39" s="105" t="s">
        <v>88</v>
      </c>
      <c r="C39" s="106" t="s">
        <v>202</v>
      </c>
      <c r="D39" s="21">
        <f t="shared" si="0"/>
        <v>788.17499999999995</v>
      </c>
      <c r="E39" s="21">
        <f t="shared" si="1"/>
        <v>38.174999999999955</v>
      </c>
      <c r="F39" s="21">
        <f t="shared" si="2"/>
        <v>6.8714999999999913</v>
      </c>
      <c r="G39" s="21">
        <f t="shared" si="3"/>
        <v>24.43199999999997</v>
      </c>
      <c r="H39" s="21">
        <f t="shared" si="4"/>
        <v>6.8714999999999913</v>
      </c>
      <c r="I39" s="29">
        <f t="shared" si="5"/>
        <v>1.17</v>
      </c>
      <c r="J39" s="29">
        <f t="shared" si="6"/>
        <v>2</v>
      </c>
      <c r="K39" s="9">
        <f t="shared" si="7"/>
        <v>0.78</v>
      </c>
      <c r="L39" s="29">
        <f t="shared" si="8"/>
        <v>3.95</v>
      </c>
    </row>
    <row r="40" spans="1:14" ht="13.8">
      <c r="A40" s="105" t="s">
        <v>203</v>
      </c>
      <c r="B40" s="105" t="s">
        <v>88</v>
      </c>
      <c r="C40" s="106" t="s">
        <v>204</v>
      </c>
      <c r="D40" s="21">
        <f t="shared" si="0"/>
        <v>799.12499999999989</v>
      </c>
      <c r="E40" s="21">
        <f t="shared" si="1"/>
        <v>49.124999999999886</v>
      </c>
      <c r="F40" s="21">
        <f t="shared" si="2"/>
        <v>8.8424999999999798</v>
      </c>
      <c r="G40" s="21">
        <f t="shared" si="3"/>
        <v>31.439999999999927</v>
      </c>
      <c r="H40" s="21">
        <f t="shared" si="4"/>
        <v>8.8424999999999798</v>
      </c>
      <c r="I40" s="29">
        <f t="shared" si="5"/>
        <v>1.5</v>
      </c>
      <c r="J40" s="29">
        <f t="shared" si="6"/>
        <v>2.58</v>
      </c>
      <c r="K40" s="9">
        <f t="shared" si="7"/>
        <v>1</v>
      </c>
      <c r="L40" s="29">
        <f t="shared" si="8"/>
        <v>5.08</v>
      </c>
    </row>
    <row r="41" spans="1:14" ht="13.8">
      <c r="A41" s="105" t="s">
        <v>205</v>
      </c>
      <c r="B41" s="105" t="s">
        <v>88</v>
      </c>
      <c r="C41" s="106" t="s">
        <v>206</v>
      </c>
      <c r="D41" s="21">
        <f t="shared" si="0"/>
        <v>792.3</v>
      </c>
      <c r="E41" s="21">
        <f t="shared" si="1"/>
        <v>42.299999999999955</v>
      </c>
      <c r="F41" s="21">
        <f t="shared" si="2"/>
        <v>7.6139999999999919</v>
      </c>
      <c r="G41" s="21">
        <f t="shared" si="3"/>
        <v>27.071999999999971</v>
      </c>
      <c r="H41" s="21">
        <f t="shared" si="4"/>
        <v>7.6139999999999919</v>
      </c>
      <c r="I41" s="29">
        <f t="shared" si="5"/>
        <v>1.29</v>
      </c>
      <c r="J41" s="29">
        <f t="shared" si="6"/>
        <v>2.2200000000000002</v>
      </c>
      <c r="K41" s="9">
        <f t="shared" si="7"/>
        <v>0.86</v>
      </c>
      <c r="L41" s="29">
        <f t="shared" si="8"/>
        <v>4.37</v>
      </c>
    </row>
    <row r="42" spans="1:14" ht="13.8">
      <c r="A42" s="105" t="s">
        <v>207</v>
      </c>
      <c r="B42" s="105" t="s">
        <v>88</v>
      </c>
      <c r="C42" s="106" t="s">
        <v>208</v>
      </c>
      <c r="D42" s="21">
        <f t="shared" si="0"/>
        <v>782.32499999999993</v>
      </c>
      <c r="E42" s="21">
        <f t="shared" si="1"/>
        <v>32.324999999999932</v>
      </c>
      <c r="F42" s="21">
        <f t="shared" si="2"/>
        <v>5.8184999999999878</v>
      </c>
      <c r="G42" s="21">
        <f t="shared" si="3"/>
        <v>20.687999999999956</v>
      </c>
      <c r="H42" s="21">
        <f t="shared" si="4"/>
        <v>5.8184999999999878</v>
      </c>
      <c r="I42" s="29">
        <f t="shared" si="5"/>
        <v>0.99</v>
      </c>
      <c r="J42" s="29">
        <f t="shared" si="6"/>
        <v>1.7</v>
      </c>
      <c r="K42" s="9">
        <f t="shared" si="7"/>
        <v>0.66</v>
      </c>
      <c r="L42" s="29">
        <f t="shared" si="8"/>
        <v>3.35</v>
      </c>
    </row>
    <row r="43" spans="1:14" ht="13.8">
      <c r="A43" s="105" t="s">
        <v>209</v>
      </c>
      <c r="B43" s="105" t="s">
        <v>88</v>
      </c>
      <c r="C43" s="106" t="s">
        <v>210</v>
      </c>
      <c r="D43" s="21">
        <f t="shared" si="0"/>
        <v>792.07500000000005</v>
      </c>
      <c r="E43" s="21">
        <f t="shared" si="1"/>
        <v>42.075000000000045</v>
      </c>
      <c r="F43" s="21">
        <f t="shared" si="2"/>
        <v>7.5735000000000081</v>
      </c>
      <c r="G43" s="21">
        <f t="shared" si="3"/>
        <v>26.928000000000029</v>
      </c>
      <c r="H43" s="21">
        <f t="shared" si="4"/>
        <v>7.5735000000000081</v>
      </c>
      <c r="I43" s="29">
        <f t="shared" si="5"/>
        <v>1.29</v>
      </c>
      <c r="J43" s="29">
        <f t="shared" si="6"/>
        <v>2.21</v>
      </c>
      <c r="K43" s="9">
        <f t="shared" si="7"/>
        <v>0.86</v>
      </c>
      <c r="L43" s="29">
        <f t="shared" si="8"/>
        <v>4.3600000000000003</v>
      </c>
    </row>
    <row r="44" spans="1:14" ht="13.8">
      <c r="A44" s="105" t="s">
        <v>211</v>
      </c>
      <c r="B44" s="105" t="s">
        <v>88</v>
      </c>
      <c r="C44" s="106" t="s">
        <v>212</v>
      </c>
      <c r="D44" s="21">
        <f t="shared" si="0"/>
        <v>791.1</v>
      </c>
      <c r="E44" s="21">
        <f t="shared" si="1"/>
        <v>41.100000000000023</v>
      </c>
      <c r="F44" s="21">
        <f t="shared" si="2"/>
        <v>7.3980000000000041</v>
      </c>
      <c r="G44" s="21">
        <f t="shared" si="3"/>
        <v>26.304000000000016</v>
      </c>
      <c r="H44" s="21">
        <f t="shared" si="4"/>
        <v>7.3980000000000041</v>
      </c>
      <c r="I44" s="29">
        <f t="shared" si="5"/>
        <v>1.26</v>
      </c>
      <c r="J44" s="29">
        <f t="shared" si="6"/>
        <v>2.16</v>
      </c>
      <c r="K44" s="9">
        <f t="shared" si="7"/>
        <v>0.84</v>
      </c>
      <c r="L44" s="29">
        <f t="shared" si="8"/>
        <v>4.26</v>
      </c>
    </row>
    <row r="45" spans="1:14" ht="13.8">
      <c r="A45" s="105" t="s">
        <v>18</v>
      </c>
      <c r="B45" s="105" t="s">
        <v>88</v>
      </c>
      <c r="C45" s="106" t="s">
        <v>213</v>
      </c>
      <c r="D45" s="95">
        <f t="shared" si="0"/>
        <v>775.35</v>
      </c>
      <c r="E45" s="95">
        <f t="shared" si="1"/>
        <v>25.350000000000023</v>
      </c>
      <c r="F45" s="95">
        <f t="shared" si="2"/>
        <v>4.5630000000000042</v>
      </c>
      <c r="G45" s="95">
        <f t="shared" si="3"/>
        <v>16.224000000000014</v>
      </c>
      <c r="H45" s="95">
        <f t="shared" si="4"/>
        <v>4.5630000000000042</v>
      </c>
      <c r="I45" s="96">
        <f t="shared" si="5"/>
        <v>0.78</v>
      </c>
      <c r="J45" s="96">
        <f t="shared" si="6"/>
        <v>1.33</v>
      </c>
      <c r="K45" s="97">
        <f t="shared" si="7"/>
        <v>0.52</v>
      </c>
      <c r="L45" s="96">
        <f t="shared" si="8"/>
        <v>2.6300000000000003</v>
      </c>
      <c r="N45" s="98"/>
    </row>
    <row r="46" spans="1:14" ht="13.8">
      <c r="A46" s="105" t="s">
        <v>131</v>
      </c>
      <c r="B46" s="105" t="s">
        <v>88</v>
      </c>
      <c r="C46" s="106" t="s">
        <v>214</v>
      </c>
      <c r="D46" s="21">
        <f t="shared" si="0"/>
        <v>795.3</v>
      </c>
      <c r="E46" s="21">
        <f t="shared" si="1"/>
        <v>45.299999999999955</v>
      </c>
      <c r="F46" s="21">
        <f t="shared" si="2"/>
        <v>8.153999999999991</v>
      </c>
      <c r="G46" s="21">
        <f t="shared" si="3"/>
        <v>28.991999999999972</v>
      </c>
      <c r="H46" s="21">
        <f t="shared" si="4"/>
        <v>8.153999999999991</v>
      </c>
      <c r="I46" s="29">
        <f t="shared" si="5"/>
        <v>1.39</v>
      </c>
      <c r="J46" s="29">
        <f t="shared" si="6"/>
        <v>2.38</v>
      </c>
      <c r="K46" s="9">
        <f t="shared" si="7"/>
        <v>0.92</v>
      </c>
      <c r="L46" s="29">
        <f t="shared" si="8"/>
        <v>4.6899999999999995</v>
      </c>
    </row>
    <row r="47" spans="1:14" ht="13.8">
      <c r="A47" s="105" t="s">
        <v>132</v>
      </c>
      <c r="B47" s="105" t="s">
        <v>88</v>
      </c>
      <c r="C47" s="106" t="s">
        <v>193</v>
      </c>
      <c r="D47" s="21">
        <f t="shared" si="0"/>
        <v>779.47499999999991</v>
      </c>
      <c r="E47" s="21">
        <f t="shared" si="1"/>
        <v>29.474999999999909</v>
      </c>
      <c r="F47" s="21">
        <f t="shared" si="2"/>
        <v>5.3054999999999835</v>
      </c>
      <c r="G47" s="21">
        <f t="shared" si="3"/>
        <v>18.863999999999944</v>
      </c>
      <c r="H47" s="21">
        <f t="shared" si="4"/>
        <v>5.3054999999999835</v>
      </c>
      <c r="I47" s="29">
        <f t="shared" si="5"/>
        <v>0.9</v>
      </c>
      <c r="J47" s="29">
        <f t="shared" si="6"/>
        <v>1.55</v>
      </c>
      <c r="K47" s="9">
        <f t="shared" si="7"/>
        <v>0.6</v>
      </c>
      <c r="L47" s="29">
        <f t="shared" si="8"/>
        <v>3.0500000000000003</v>
      </c>
    </row>
    <row r="48" spans="1:14" ht="13.8">
      <c r="A48" s="105" t="s">
        <v>164</v>
      </c>
      <c r="B48" s="105" t="s">
        <v>88</v>
      </c>
      <c r="C48" s="106" t="s">
        <v>215</v>
      </c>
      <c r="D48" s="21">
        <f t="shared" si="0"/>
        <v>776.24999999999989</v>
      </c>
      <c r="E48" s="21">
        <f t="shared" si="1"/>
        <v>26.249999999999886</v>
      </c>
      <c r="F48" s="21">
        <f t="shared" si="2"/>
        <v>4.7249999999999792</v>
      </c>
      <c r="G48" s="21">
        <f t="shared" si="3"/>
        <v>16.799999999999926</v>
      </c>
      <c r="H48" s="21">
        <f t="shared" si="4"/>
        <v>4.7249999999999792</v>
      </c>
      <c r="I48" s="29">
        <f t="shared" si="5"/>
        <v>0.8</v>
      </c>
      <c r="J48" s="29">
        <f t="shared" si="6"/>
        <v>1.38</v>
      </c>
      <c r="K48" s="9">
        <f t="shared" si="7"/>
        <v>0.53</v>
      </c>
      <c r="L48" s="29">
        <f t="shared" si="8"/>
        <v>2.71</v>
      </c>
    </row>
    <row r="49" spans="1:12" ht="13.8">
      <c r="A49" s="105" t="s">
        <v>133</v>
      </c>
      <c r="B49" s="105" t="s">
        <v>88</v>
      </c>
      <c r="C49" s="106" t="s">
        <v>216</v>
      </c>
      <c r="D49" s="21">
        <f t="shared" si="0"/>
        <v>783.07500000000005</v>
      </c>
      <c r="E49" s="21">
        <f t="shared" si="1"/>
        <v>33.075000000000045</v>
      </c>
      <c r="F49" s="21">
        <f t="shared" si="2"/>
        <v>5.953500000000008</v>
      </c>
      <c r="G49" s="21">
        <f t="shared" si="3"/>
        <v>21.168000000000031</v>
      </c>
      <c r="H49" s="21">
        <f t="shared" si="4"/>
        <v>5.953500000000008</v>
      </c>
      <c r="I49" s="29">
        <f t="shared" si="5"/>
        <v>1.01</v>
      </c>
      <c r="J49" s="29">
        <f t="shared" si="6"/>
        <v>1.74</v>
      </c>
      <c r="K49" s="9">
        <f t="shared" si="7"/>
        <v>0.67</v>
      </c>
      <c r="L49" s="29">
        <f t="shared" si="8"/>
        <v>3.42</v>
      </c>
    </row>
    <row r="50" spans="1:12" ht="13.8">
      <c r="A50" s="105" t="s">
        <v>134</v>
      </c>
      <c r="B50" s="105" t="s">
        <v>88</v>
      </c>
      <c r="C50" s="106" t="s">
        <v>217</v>
      </c>
      <c r="D50" s="21">
        <f t="shared" si="0"/>
        <v>804.22500000000002</v>
      </c>
      <c r="E50" s="21">
        <f t="shared" si="1"/>
        <v>54.225000000000023</v>
      </c>
      <c r="F50" s="21">
        <f t="shared" si="2"/>
        <v>9.760500000000004</v>
      </c>
      <c r="G50" s="21">
        <f t="shared" si="3"/>
        <v>34.704000000000015</v>
      </c>
      <c r="H50" s="21">
        <f t="shared" si="4"/>
        <v>9.760500000000004</v>
      </c>
      <c r="I50" s="29">
        <f t="shared" si="5"/>
        <v>1.66</v>
      </c>
      <c r="J50" s="29">
        <f t="shared" si="6"/>
        <v>2.85</v>
      </c>
      <c r="K50" s="9">
        <f t="shared" si="7"/>
        <v>1.1000000000000001</v>
      </c>
      <c r="L50" s="29">
        <f t="shared" si="8"/>
        <v>5.6099999999999994</v>
      </c>
    </row>
    <row r="51" spans="1:12" ht="13.8">
      <c r="A51" s="105" t="s">
        <v>4</v>
      </c>
      <c r="B51" s="105" t="s">
        <v>88</v>
      </c>
      <c r="C51" s="106" t="s">
        <v>218</v>
      </c>
      <c r="D51" s="21">
        <f t="shared" si="0"/>
        <v>773.62500000000011</v>
      </c>
      <c r="E51" s="21">
        <f t="shared" si="1"/>
        <v>23.625000000000114</v>
      </c>
      <c r="F51" s="21">
        <f t="shared" si="2"/>
        <v>4.2525000000000199</v>
      </c>
      <c r="G51" s="21">
        <f t="shared" si="3"/>
        <v>15.120000000000074</v>
      </c>
      <c r="H51" s="21">
        <f t="shared" si="4"/>
        <v>4.2525000000000199</v>
      </c>
      <c r="I51" s="29">
        <f t="shared" si="5"/>
        <v>0.72</v>
      </c>
      <c r="J51" s="29">
        <f t="shared" si="6"/>
        <v>1.24</v>
      </c>
      <c r="K51" s="9">
        <f t="shared" si="7"/>
        <v>0.48</v>
      </c>
      <c r="L51" s="29">
        <f t="shared" si="8"/>
        <v>2.44</v>
      </c>
    </row>
    <row r="52" spans="1:12" ht="13.8">
      <c r="A52" s="105" t="s">
        <v>135</v>
      </c>
      <c r="B52" s="105" t="s">
        <v>88</v>
      </c>
      <c r="C52" s="106" t="s">
        <v>219</v>
      </c>
      <c r="D52" s="21">
        <f t="shared" si="0"/>
        <v>778.12500000000011</v>
      </c>
      <c r="E52" s="21">
        <f t="shared" si="1"/>
        <v>28.125000000000114</v>
      </c>
      <c r="F52" s="21">
        <f t="shared" si="2"/>
        <v>5.0625000000000204</v>
      </c>
      <c r="G52" s="21">
        <f t="shared" si="3"/>
        <v>18.000000000000075</v>
      </c>
      <c r="H52" s="21">
        <f t="shared" si="4"/>
        <v>5.0625000000000204</v>
      </c>
      <c r="I52" s="29">
        <f t="shared" si="5"/>
        <v>0.86</v>
      </c>
      <c r="J52" s="29">
        <f t="shared" si="6"/>
        <v>1.48</v>
      </c>
      <c r="K52" s="9">
        <f t="shared" si="7"/>
        <v>0.56999999999999995</v>
      </c>
      <c r="L52" s="29">
        <f t="shared" si="8"/>
        <v>2.9099999999999997</v>
      </c>
    </row>
    <row r="53" spans="1:12" ht="13.8">
      <c r="A53" s="105" t="s">
        <v>220</v>
      </c>
      <c r="B53" s="105" t="s">
        <v>88</v>
      </c>
      <c r="C53" s="106" t="s">
        <v>221</v>
      </c>
      <c r="D53" s="21">
        <f t="shared" si="0"/>
        <v>801.15</v>
      </c>
      <c r="E53" s="21">
        <f t="shared" si="1"/>
        <v>51.149999999999977</v>
      </c>
      <c r="F53" s="21">
        <f t="shared" si="2"/>
        <v>9.2069999999999954</v>
      </c>
      <c r="G53" s="21">
        <f t="shared" si="3"/>
        <v>32.735999999999983</v>
      </c>
      <c r="H53" s="21">
        <f t="shared" si="4"/>
        <v>9.2069999999999954</v>
      </c>
      <c r="I53" s="29">
        <f t="shared" si="5"/>
        <v>1.57</v>
      </c>
      <c r="J53" s="29">
        <f t="shared" si="6"/>
        <v>2.68</v>
      </c>
      <c r="K53" s="9">
        <f t="shared" si="7"/>
        <v>1.04</v>
      </c>
      <c r="L53" s="29">
        <f t="shared" si="8"/>
        <v>5.29</v>
      </c>
    </row>
    <row r="54" spans="1:12" ht="13.8">
      <c r="A54" s="105" t="s">
        <v>222</v>
      </c>
      <c r="B54" s="105" t="s">
        <v>88</v>
      </c>
      <c r="C54" s="106" t="s">
        <v>223</v>
      </c>
      <c r="D54" s="21">
        <f t="shared" si="0"/>
        <v>778.72500000000002</v>
      </c>
      <c r="E54" s="21">
        <f t="shared" si="1"/>
        <v>28.725000000000023</v>
      </c>
      <c r="F54" s="21">
        <f t="shared" si="2"/>
        <v>5.1705000000000041</v>
      </c>
      <c r="G54" s="21">
        <f t="shared" si="3"/>
        <v>18.384000000000015</v>
      </c>
      <c r="H54" s="21">
        <f t="shared" si="4"/>
        <v>5.1705000000000041</v>
      </c>
      <c r="I54" s="29">
        <f t="shared" si="5"/>
        <v>0.88</v>
      </c>
      <c r="J54" s="29">
        <f t="shared" si="6"/>
        <v>1.51</v>
      </c>
      <c r="K54" s="9">
        <f t="shared" si="7"/>
        <v>0.57999999999999996</v>
      </c>
      <c r="L54" s="29">
        <f t="shared" si="8"/>
        <v>2.97</v>
      </c>
    </row>
    <row r="55" spans="1:12" ht="13.8">
      <c r="A55" s="105" t="s">
        <v>138</v>
      </c>
      <c r="B55" s="105" t="s">
        <v>88</v>
      </c>
      <c r="C55" s="106" t="s">
        <v>224</v>
      </c>
      <c r="D55" s="21">
        <f t="shared" si="0"/>
        <v>781.72500000000002</v>
      </c>
      <c r="E55" s="21">
        <f t="shared" si="1"/>
        <v>31.725000000000023</v>
      </c>
      <c r="F55" s="21">
        <f t="shared" si="2"/>
        <v>5.7105000000000041</v>
      </c>
      <c r="G55" s="21">
        <f t="shared" si="3"/>
        <v>20.304000000000016</v>
      </c>
      <c r="H55" s="21">
        <f t="shared" si="4"/>
        <v>5.7105000000000041</v>
      </c>
      <c r="I55" s="29">
        <f t="shared" si="5"/>
        <v>0.97</v>
      </c>
      <c r="J55" s="29">
        <f t="shared" si="6"/>
        <v>1.66</v>
      </c>
      <c r="K55" s="9">
        <f t="shared" si="7"/>
        <v>0.65</v>
      </c>
      <c r="L55" s="29">
        <f t="shared" si="8"/>
        <v>3.28</v>
      </c>
    </row>
    <row r="56" spans="1:12" ht="13.8">
      <c r="A56" s="105" t="s">
        <v>139</v>
      </c>
      <c r="B56" s="105" t="s">
        <v>88</v>
      </c>
      <c r="C56" s="106" t="s">
        <v>225</v>
      </c>
      <c r="D56" s="21">
        <f t="shared" si="0"/>
        <v>777.97500000000014</v>
      </c>
      <c r="E56" s="21">
        <f t="shared" si="1"/>
        <v>27.975000000000136</v>
      </c>
      <c r="F56" s="21">
        <f t="shared" si="2"/>
        <v>5.0355000000000247</v>
      </c>
      <c r="G56" s="21">
        <f t="shared" si="3"/>
        <v>17.904000000000089</v>
      </c>
      <c r="H56" s="21">
        <f t="shared" si="4"/>
        <v>5.0355000000000247</v>
      </c>
      <c r="I56" s="29">
        <f t="shared" si="5"/>
        <v>0.86</v>
      </c>
      <c r="J56" s="29">
        <f t="shared" si="6"/>
        <v>1.47</v>
      </c>
      <c r="K56" s="9">
        <f t="shared" si="7"/>
        <v>0.56999999999999995</v>
      </c>
      <c r="L56" s="29">
        <f t="shared" si="8"/>
        <v>2.9</v>
      </c>
    </row>
    <row r="57" spans="1:12" ht="13.8">
      <c r="A57" s="105" t="s">
        <v>140</v>
      </c>
      <c r="B57" s="105" t="s">
        <v>88</v>
      </c>
      <c r="C57" s="106" t="s">
        <v>226</v>
      </c>
      <c r="D57" s="21">
        <f t="shared" si="0"/>
        <v>779.17499999999995</v>
      </c>
      <c r="E57" s="21">
        <f t="shared" si="1"/>
        <v>29.174999999999955</v>
      </c>
      <c r="F57" s="21">
        <f t="shared" si="2"/>
        <v>5.2514999999999921</v>
      </c>
      <c r="G57" s="21">
        <f t="shared" si="3"/>
        <v>18.671999999999972</v>
      </c>
      <c r="H57" s="21">
        <f t="shared" si="4"/>
        <v>5.2514999999999921</v>
      </c>
      <c r="I57" s="29">
        <f t="shared" si="5"/>
        <v>0.89</v>
      </c>
      <c r="J57" s="29">
        <f t="shared" si="6"/>
        <v>1.53</v>
      </c>
      <c r="K57" s="9">
        <f t="shared" si="7"/>
        <v>0.59</v>
      </c>
      <c r="L57" s="29">
        <f t="shared" si="8"/>
        <v>3.01</v>
      </c>
    </row>
    <row r="58" spans="1:12" ht="13.8">
      <c r="A58" s="105" t="s">
        <v>141</v>
      </c>
      <c r="B58" s="105" t="s">
        <v>88</v>
      </c>
      <c r="C58" s="106" t="s">
        <v>227</v>
      </c>
      <c r="D58" s="21">
        <f t="shared" si="0"/>
        <v>802.05</v>
      </c>
      <c r="E58" s="21">
        <f t="shared" si="1"/>
        <v>52.049999999999955</v>
      </c>
      <c r="F58" s="21">
        <f t="shared" si="2"/>
        <v>9.3689999999999909</v>
      </c>
      <c r="G58" s="21">
        <f t="shared" si="3"/>
        <v>33.311999999999969</v>
      </c>
      <c r="H58" s="21">
        <f t="shared" si="4"/>
        <v>9.3689999999999909</v>
      </c>
      <c r="I58" s="29">
        <f t="shared" si="5"/>
        <v>1.59</v>
      </c>
      <c r="J58" s="29">
        <f t="shared" si="6"/>
        <v>2.73</v>
      </c>
      <c r="K58" s="9">
        <f t="shared" si="7"/>
        <v>1.06</v>
      </c>
      <c r="L58" s="29">
        <f t="shared" si="8"/>
        <v>5.3800000000000008</v>
      </c>
    </row>
    <row r="59" spans="1:12" ht="13.8">
      <c r="A59" s="105" t="s">
        <v>142</v>
      </c>
      <c r="B59" s="105" t="s">
        <v>88</v>
      </c>
      <c r="C59" s="106" t="s">
        <v>228</v>
      </c>
      <c r="D59" s="21">
        <f t="shared" si="0"/>
        <v>778.2</v>
      </c>
      <c r="E59" s="21">
        <f t="shared" si="1"/>
        <v>28.200000000000045</v>
      </c>
      <c r="F59" s="21">
        <f t="shared" si="2"/>
        <v>5.0760000000000076</v>
      </c>
      <c r="G59" s="21">
        <f t="shared" si="3"/>
        <v>18.04800000000003</v>
      </c>
      <c r="H59" s="21">
        <f t="shared" si="4"/>
        <v>5.0760000000000076</v>
      </c>
      <c r="I59" s="29">
        <f t="shared" si="5"/>
        <v>0.86</v>
      </c>
      <c r="J59" s="29">
        <f t="shared" si="6"/>
        <v>1.48</v>
      </c>
      <c r="K59" s="9">
        <f t="shared" si="7"/>
        <v>0.56999999999999995</v>
      </c>
      <c r="L59" s="29">
        <f t="shared" si="8"/>
        <v>2.9099999999999997</v>
      </c>
    </row>
    <row r="60" spans="1:12" ht="13.8">
      <c r="A60" s="105" t="s">
        <v>143</v>
      </c>
      <c r="B60" s="105" t="s">
        <v>88</v>
      </c>
      <c r="C60" s="106" t="s">
        <v>229</v>
      </c>
      <c r="D60" s="21">
        <f t="shared" si="0"/>
        <v>786.07500000000005</v>
      </c>
      <c r="E60" s="21">
        <f t="shared" si="1"/>
        <v>36.075000000000045</v>
      </c>
      <c r="F60" s="21">
        <f t="shared" si="2"/>
        <v>6.493500000000008</v>
      </c>
      <c r="G60" s="21">
        <f t="shared" si="3"/>
        <v>23.088000000000029</v>
      </c>
      <c r="H60" s="21">
        <f t="shared" si="4"/>
        <v>6.493500000000008</v>
      </c>
      <c r="I60" s="29">
        <f t="shared" si="5"/>
        <v>1.1000000000000001</v>
      </c>
      <c r="J60" s="29">
        <f t="shared" si="6"/>
        <v>1.89</v>
      </c>
      <c r="K60" s="9">
        <f t="shared" si="7"/>
        <v>0.73</v>
      </c>
      <c r="L60" s="29">
        <f t="shared" si="8"/>
        <v>3.72</v>
      </c>
    </row>
    <row r="61" spans="1:12" ht="13.8">
      <c r="A61" s="105" t="s">
        <v>144</v>
      </c>
      <c r="B61" s="105" t="s">
        <v>95</v>
      </c>
      <c r="C61" s="106" t="s">
        <v>191</v>
      </c>
      <c r="D61" s="21">
        <f t="shared" si="0"/>
        <v>782.4</v>
      </c>
      <c r="E61" s="21">
        <f t="shared" si="1"/>
        <v>32.399999999999977</v>
      </c>
      <c r="F61" s="21">
        <f t="shared" si="2"/>
        <v>5.8319999999999954</v>
      </c>
      <c r="G61" s="21">
        <f t="shared" si="3"/>
        <v>20.735999999999986</v>
      </c>
      <c r="H61" s="21">
        <f t="shared" si="4"/>
        <v>5.8319999999999954</v>
      </c>
      <c r="I61" s="29">
        <f t="shared" si="5"/>
        <v>0.99</v>
      </c>
      <c r="J61" s="29">
        <f t="shared" si="6"/>
        <v>1.7</v>
      </c>
      <c r="K61" s="9">
        <f t="shared" si="7"/>
        <v>0.66</v>
      </c>
      <c r="L61" s="29">
        <f t="shared" si="8"/>
        <v>3.35</v>
      </c>
    </row>
    <row r="62" spans="1:12" ht="13.8">
      <c r="A62" s="105" t="s">
        <v>145</v>
      </c>
      <c r="B62" s="105" t="s">
        <v>88</v>
      </c>
      <c r="C62" s="106" t="s">
        <v>199</v>
      </c>
      <c r="D62" s="21">
        <f t="shared" si="0"/>
        <v>784.27500000000009</v>
      </c>
      <c r="E62" s="21">
        <f t="shared" si="1"/>
        <v>34.275000000000091</v>
      </c>
      <c r="F62" s="21">
        <f t="shared" si="2"/>
        <v>6.1695000000000162</v>
      </c>
      <c r="G62" s="21">
        <f t="shared" si="3"/>
        <v>21.93600000000006</v>
      </c>
      <c r="H62" s="21">
        <f t="shared" si="4"/>
        <v>6.1695000000000162</v>
      </c>
      <c r="I62" s="29">
        <f t="shared" si="5"/>
        <v>1.05</v>
      </c>
      <c r="J62" s="29">
        <f t="shared" si="6"/>
        <v>1.8</v>
      </c>
      <c r="K62" s="9">
        <f t="shared" si="7"/>
        <v>0.7</v>
      </c>
      <c r="L62" s="29">
        <f t="shared" si="8"/>
        <v>3.55</v>
      </c>
    </row>
    <row r="63" spans="1:12" ht="13.8">
      <c r="A63" s="105" t="s">
        <v>146</v>
      </c>
      <c r="B63" s="105" t="s">
        <v>88</v>
      </c>
      <c r="C63" s="106" t="s">
        <v>229</v>
      </c>
      <c r="D63" s="21">
        <f t="shared" si="0"/>
        <v>786.07500000000005</v>
      </c>
      <c r="E63" s="21">
        <f t="shared" si="1"/>
        <v>36.075000000000045</v>
      </c>
      <c r="F63" s="21">
        <f t="shared" si="2"/>
        <v>6.493500000000008</v>
      </c>
      <c r="G63" s="21">
        <f t="shared" si="3"/>
        <v>23.088000000000029</v>
      </c>
      <c r="H63" s="21">
        <f t="shared" si="4"/>
        <v>6.493500000000008</v>
      </c>
      <c r="I63" s="29">
        <f t="shared" si="5"/>
        <v>1.1000000000000001</v>
      </c>
      <c r="J63" s="29">
        <f t="shared" si="6"/>
        <v>1.89</v>
      </c>
      <c r="K63" s="9">
        <f t="shared" si="7"/>
        <v>0.73</v>
      </c>
      <c r="L63" s="29">
        <f t="shared" si="8"/>
        <v>3.72</v>
      </c>
    </row>
    <row r="64" spans="1:12" ht="13.8">
      <c r="A64" s="105" t="s">
        <v>147</v>
      </c>
      <c r="B64" s="105" t="s">
        <v>88</v>
      </c>
      <c r="C64" s="106" t="s">
        <v>182</v>
      </c>
      <c r="D64" s="21">
        <f t="shared" si="0"/>
        <v>810.75</v>
      </c>
      <c r="E64" s="21">
        <f t="shared" si="1"/>
        <v>60.75</v>
      </c>
      <c r="F64" s="21">
        <f t="shared" si="2"/>
        <v>10.934999999999999</v>
      </c>
      <c r="G64" s="21">
        <f t="shared" si="3"/>
        <v>38.880000000000003</v>
      </c>
      <c r="H64" s="21">
        <f t="shared" si="4"/>
        <v>10.934999999999999</v>
      </c>
      <c r="I64" s="29">
        <f t="shared" si="5"/>
        <v>1.86</v>
      </c>
      <c r="J64" s="29">
        <f t="shared" si="6"/>
        <v>3.19</v>
      </c>
      <c r="K64" s="9">
        <f t="shared" si="7"/>
        <v>1.24</v>
      </c>
      <c r="L64" s="29">
        <f t="shared" si="8"/>
        <v>6.29</v>
      </c>
    </row>
    <row r="65" spans="1:12" ht="13.8">
      <c r="A65" s="105" t="s">
        <v>148</v>
      </c>
      <c r="B65" s="105" t="s">
        <v>88</v>
      </c>
      <c r="C65" s="106" t="s">
        <v>230</v>
      </c>
      <c r="D65" s="21">
        <f t="shared" si="0"/>
        <v>811.42500000000007</v>
      </c>
      <c r="E65" s="21">
        <f t="shared" si="1"/>
        <v>61.425000000000068</v>
      </c>
      <c r="F65" s="21">
        <f t="shared" si="2"/>
        <v>11.056500000000012</v>
      </c>
      <c r="G65" s="21">
        <f t="shared" si="3"/>
        <v>39.312000000000047</v>
      </c>
      <c r="H65" s="21">
        <f t="shared" si="4"/>
        <v>11.056500000000012</v>
      </c>
      <c r="I65" s="29">
        <f t="shared" si="5"/>
        <v>1.88</v>
      </c>
      <c r="J65" s="29">
        <f t="shared" si="6"/>
        <v>3.22</v>
      </c>
      <c r="K65" s="9">
        <f t="shared" si="7"/>
        <v>1.25</v>
      </c>
      <c r="L65" s="29">
        <f t="shared" si="8"/>
        <v>6.35</v>
      </c>
    </row>
    <row r="66" spans="1:12" ht="13.8">
      <c r="A66" s="105" t="s">
        <v>149</v>
      </c>
      <c r="B66" s="105" t="s">
        <v>88</v>
      </c>
      <c r="C66" s="106" t="s">
        <v>231</v>
      </c>
      <c r="D66" s="21">
        <f t="shared" si="0"/>
        <v>792.375</v>
      </c>
      <c r="E66" s="21">
        <f t="shared" si="1"/>
        <v>42.375</v>
      </c>
      <c r="F66" s="21">
        <f t="shared" si="2"/>
        <v>7.6274999999999995</v>
      </c>
      <c r="G66" s="21">
        <f t="shared" si="3"/>
        <v>27.12</v>
      </c>
      <c r="H66" s="21">
        <f t="shared" si="4"/>
        <v>7.6274999999999995</v>
      </c>
      <c r="I66" s="29">
        <f t="shared" si="5"/>
        <v>1.3</v>
      </c>
      <c r="J66" s="29">
        <f t="shared" si="6"/>
        <v>2.2200000000000002</v>
      </c>
      <c r="K66" s="9">
        <f t="shared" si="7"/>
        <v>0.86</v>
      </c>
      <c r="L66" s="29">
        <f t="shared" si="8"/>
        <v>4.3800000000000008</v>
      </c>
    </row>
    <row r="67" spans="1:12" ht="13.8">
      <c r="A67" s="105" t="s">
        <v>150</v>
      </c>
      <c r="B67" s="105" t="s">
        <v>88</v>
      </c>
      <c r="C67" s="106" t="s">
        <v>232</v>
      </c>
      <c r="D67" s="21">
        <f t="shared" si="0"/>
        <v>782.25</v>
      </c>
      <c r="E67" s="21">
        <f t="shared" si="1"/>
        <v>32.25</v>
      </c>
      <c r="F67" s="21">
        <f t="shared" si="2"/>
        <v>5.8049999999999997</v>
      </c>
      <c r="G67" s="21">
        <f t="shared" si="3"/>
        <v>20.64</v>
      </c>
      <c r="H67" s="21">
        <f t="shared" si="4"/>
        <v>5.8049999999999997</v>
      </c>
      <c r="I67" s="29">
        <f t="shared" si="5"/>
        <v>0.99</v>
      </c>
      <c r="J67" s="29">
        <f t="shared" si="6"/>
        <v>1.69</v>
      </c>
      <c r="K67" s="9">
        <f t="shared" si="7"/>
        <v>0.66</v>
      </c>
      <c r="L67" s="29">
        <f t="shared" si="8"/>
        <v>3.34</v>
      </c>
    </row>
    <row r="68" spans="1:12" ht="13.8">
      <c r="A68" s="105" t="s">
        <v>151</v>
      </c>
      <c r="B68" s="105" t="s">
        <v>98</v>
      </c>
      <c r="C68" s="106" t="s">
        <v>233</v>
      </c>
      <c r="D68" s="21">
        <f t="shared" si="0"/>
        <v>779.55000000000007</v>
      </c>
      <c r="E68" s="21">
        <f t="shared" si="1"/>
        <v>29.550000000000068</v>
      </c>
      <c r="F68" s="21">
        <f t="shared" si="2"/>
        <v>5.3190000000000124</v>
      </c>
      <c r="G68" s="21">
        <f t="shared" si="3"/>
        <v>18.912000000000045</v>
      </c>
      <c r="H68" s="21">
        <f t="shared" si="4"/>
        <v>5.3190000000000124</v>
      </c>
      <c r="I68" s="29">
        <f t="shared" si="5"/>
        <v>0.9</v>
      </c>
      <c r="J68" s="29">
        <f t="shared" si="6"/>
        <v>1.55</v>
      </c>
      <c r="K68" s="9">
        <f t="shared" si="7"/>
        <v>0.6</v>
      </c>
      <c r="L68" s="29">
        <f t="shared" si="8"/>
        <v>3.0500000000000003</v>
      </c>
    </row>
    <row r="69" spans="1:12" ht="13.8">
      <c r="A69" s="105" t="s">
        <v>152</v>
      </c>
      <c r="B69" s="105" t="s">
        <v>88</v>
      </c>
      <c r="C69" s="106" t="s">
        <v>234</v>
      </c>
      <c r="D69" s="21">
        <f t="shared" si="0"/>
        <v>774.97500000000014</v>
      </c>
      <c r="E69" s="21">
        <f t="shared" si="1"/>
        <v>24.975000000000136</v>
      </c>
      <c r="F69" s="21">
        <f t="shared" si="2"/>
        <v>4.4955000000000247</v>
      </c>
      <c r="G69" s="21">
        <f t="shared" si="3"/>
        <v>15.984000000000087</v>
      </c>
      <c r="H69" s="21">
        <f t="shared" si="4"/>
        <v>4.4955000000000247</v>
      </c>
      <c r="I69" s="29">
        <f t="shared" si="5"/>
        <v>0.76</v>
      </c>
      <c r="J69" s="29">
        <f t="shared" si="6"/>
        <v>1.31</v>
      </c>
      <c r="K69" s="9">
        <f t="shared" si="7"/>
        <v>0.51</v>
      </c>
      <c r="L69" s="29">
        <f t="shared" si="8"/>
        <v>2.58</v>
      </c>
    </row>
    <row r="70" spans="1:12" ht="13.8">
      <c r="A70" s="105" t="s">
        <v>5</v>
      </c>
      <c r="B70" s="105" t="s">
        <v>88</v>
      </c>
      <c r="C70" s="106" t="s">
        <v>235</v>
      </c>
      <c r="D70" s="21">
        <f t="shared" si="0"/>
        <v>772.12500000000011</v>
      </c>
      <c r="E70" s="21">
        <f t="shared" si="1"/>
        <v>22.125000000000114</v>
      </c>
      <c r="F70" s="21">
        <f t="shared" si="2"/>
        <v>3.9825000000000204</v>
      </c>
      <c r="G70" s="21">
        <f t="shared" si="3"/>
        <v>14.160000000000073</v>
      </c>
      <c r="H70" s="21">
        <f t="shared" si="4"/>
        <v>3.9825000000000204</v>
      </c>
      <c r="I70" s="29">
        <f t="shared" si="5"/>
        <v>0.68</v>
      </c>
      <c r="J70" s="29">
        <f t="shared" si="6"/>
        <v>1.1599999999999999</v>
      </c>
      <c r="K70" s="9">
        <f t="shared" si="7"/>
        <v>0.45</v>
      </c>
      <c r="L70" s="29">
        <f t="shared" si="8"/>
        <v>2.29</v>
      </c>
    </row>
    <row r="71" spans="1:12" ht="13.8">
      <c r="A71" s="105" t="s">
        <v>153</v>
      </c>
      <c r="B71" s="105" t="s">
        <v>88</v>
      </c>
      <c r="C71" s="106" t="s">
        <v>236</v>
      </c>
      <c r="D71" s="21">
        <f t="shared" si="0"/>
        <v>810.15000000000009</v>
      </c>
      <c r="E71" s="21">
        <f t="shared" si="1"/>
        <v>60.150000000000091</v>
      </c>
      <c r="F71" s="21">
        <f t="shared" si="2"/>
        <v>10.827000000000016</v>
      </c>
      <c r="G71" s="21">
        <f t="shared" si="3"/>
        <v>38.496000000000059</v>
      </c>
      <c r="H71" s="21">
        <f t="shared" si="4"/>
        <v>10.827000000000016</v>
      </c>
      <c r="I71" s="29">
        <f t="shared" si="5"/>
        <v>1.84</v>
      </c>
      <c r="J71" s="29">
        <f t="shared" si="6"/>
        <v>3.16</v>
      </c>
      <c r="K71" s="9">
        <f t="shared" si="7"/>
        <v>1.22</v>
      </c>
      <c r="L71" s="29">
        <f t="shared" si="8"/>
        <v>6.22</v>
      </c>
    </row>
    <row r="72" spans="1:12" ht="13.8">
      <c r="A72" s="105" t="s">
        <v>165</v>
      </c>
      <c r="B72" s="105" t="s">
        <v>88</v>
      </c>
      <c r="C72" s="106" t="s">
        <v>237</v>
      </c>
      <c r="D72" s="21">
        <f t="shared" si="0"/>
        <v>776.47500000000014</v>
      </c>
      <c r="E72" s="21">
        <f t="shared" si="1"/>
        <v>26.475000000000136</v>
      </c>
      <c r="F72" s="21">
        <f t="shared" si="2"/>
        <v>4.7655000000000243</v>
      </c>
      <c r="G72" s="21">
        <f t="shared" si="3"/>
        <v>16.944000000000088</v>
      </c>
      <c r="H72" s="21">
        <f t="shared" si="4"/>
        <v>4.7655000000000243</v>
      </c>
      <c r="I72" s="29">
        <f t="shared" si="5"/>
        <v>0.81</v>
      </c>
      <c r="J72" s="29">
        <f t="shared" si="6"/>
        <v>1.39</v>
      </c>
      <c r="K72" s="9">
        <f t="shared" si="7"/>
        <v>0.54</v>
      </c>
      <c r="L72" s="29">
        <f t="shared" si="8"/>
        <v>2.74</v>
      </c>
    </row>
    <row r="73" spans="1:12" ht="13.8">
      <c r="A73" s="107" t="s">
        <v>154</v>
      </c>
      <c r="B73" s="107" t="s">
        <v>88</v>
      </c>
      <c r="C73" s="106" t="s">
        <v>238</v>
      </c>
      <c r="D73" s="21">
        <f t="shared" si="0"/>
        <v>785.7</v>
      </c>
      <c r="E73" s="21">
        <f t="shared" si="1"/>
        <v>35.700000000000045</v>
      </c>
      <c r="F73" s="21">
        <f t="shared" si="2"/>
        <v>6.4260000000000081</v>
      </c>
      <c r="G73" s="21">
        <f t="shared" si="3"/>
        <v>22.848000000000031</v>
      </c>
      <c r="H73" s="21">
        <f t="shared" si="4"/>
        <v>6.4260000000000081</v>
      </c>
      <c r="I73" s="29">
        <f t="shared" si="5"/>
        <v>1.0900000000000001</v>
      </c>
      <c r="J73" s="29">
        <f t="shared" si="6"/>
        <v>1.87</v>
      </c>
      <c r="K73" s="9">
        <f t="shared" si="7"/>
        <v>0.73</v>
      </c>
      <c r="L73" s="29">
        <f t="shared" si="8"/>
        <v>3.69</v>
      </c>
    </row>
    <row r="74" spans="1:12" ht="13.8">
      <c r="A74" s="107" t="s">
        <v>155</v>
      </c>
      <c r="B74" s="107" t="s">
        <v>88</v>
      </c>
      <c r="C74" s="106" t="s">
        <v>239</v>
      </c>
      <c r="D74" s="21">
        <f t="shared" si="0"/>
        <v>795.6</v>
      </c>
      <c r="E74" s="21">
        <f t="shared" si="1"/>
        <v>45.600000000000023</v>
      </c>
      <c r="F74" s="21">
        <f t="shared" si="2"/>
        <v>8.2080000000000037</v>
      </c>
      <c r="G74" s="21">
        <f t="shared" si="3"/>
        <v>29.184000000000015</v>
      </c>
      <c r="H74" s="21">
        <f t="shared" si="4"/>
        <v>8.2080000000000037</v>
      </c>
      <c r="I74" s="29">
        <f t="shared" si="5"/>
        <v>1.4</v>
      </c>
      <c r="J74" s="29">
        <f t="shared" si="6"/>
        <v>2.39</v>
      </c>
      <c r="K74" s="9">
        <f t="shared" si="7"/>
        <v>0.93</v>
      </c>
      <c r="L74" s="29">
        <f t="shared" si="8"/>
        <v>4.72</v>
      </c>
    </row>
    <row r="75" spans="1:12" ht="13.8">
      <c r="A75" s="107" t="s">
        <v>156</v>
      </c>
      <c r="B75" s="107" t="s">
        <v>88</v>
      </c>
      <c r="C75" s="106" t="s">
        <v>240</v>
      </c>
      <c r="D75" s="21">
        <f t="shared" si="0"/>
        <v>803.47499999999991</v>
      </c>
      <c r="E75" s="21">
        <f t="shared" si="1"/>
        <v>53.474999999999909</v>
      </c>
      <c r="F75" s="21">
        <f t="shared" si="2"/>
        <v>9.6254999999999828</v>
      </c>
      <c r="G75" s="21">
        <f t="shared" si="3"/>
        <v>34.22399999999994</v>
      </c>
      <c r="H75" s="21">
        <f t="shared" si="4"/>
        <v>9.6254999999999828</v>
      </c>
      <c r="I75" s="29">
        <f t="shared" si="5"/>
        <v>1.64</v>
      </c>
      <c r="J75" s="29">
        <f t="shared" si="6"/>
        <v>2.81</v>
      </c>
      <c r="K75" s="9">
        <f t="shared" si="7"/>
        <v>1.0900000000000001</v>
      </c>
      <c r="L75" s="29">
        <f t="shared" si="8"/>
        <v>5.54</v>
      </c>
    </row>
    <row r="76" spans="1:12" ht="13.8">
      <c r="C76" s="83"/>
      <c r="D76" s="21"/>
      <c r="F76" s="21"/>
      <c r="G76" s="21"/>
      <c r="H76" s="21"/>
    </row>
    <row r="77" spans="1:12" ht="13.8">
      <c r="C77" s="83"/>
      <c r="D77" s="21"/>
      <c r="F77" s="21"/>
      <c r="G77" s="21"/>
      <c r="H77" s="21"/>
    </row>
    <row r="78" spans="1:12" ht="13.8">
      <c r="C78" s="83"/>
      <c r="D78" s="21"/>
      <c r="F78" s="21"/>
      <c r="G78" s="21"/>
      <c r="H78" s="21"/>
    </row>
    <row r="79" spans="1:12" ht="13.8">
      <c r="C79" s="83"/>
      <c r="D79" s="21"/>
      <c r="F79" s="21"/>
      <c r="G79" s="21"/>
      <c r="H79" s="21"/>
    </row>
    <row r="80" spans="1:12" ht="13.8">
      <c r="C80" s="83"/>
      <c r="D80" s="21"/>
      <c r="F80" s="21"/>
      <c r="G80" s="21"/>
      <c r="H80" s="21"/>
    </row>
    <row r="81" spans="3:8" ht="13.8">
      <c r="C81" s="83"/>
      <c r="D81" s="21"/>
      <c r="F81" s="21"/>
      <c r="G81" s="21"/>
      <c r="H81" s="21"/>
    </row>
    <row r="82" spans="3:8" ht="13.8">
      <c r="C82" s="83"/>
      <c r="D82" s="21"/>
      <c r="F82" s="21"/>
      <c r="G82" s="21"/>
      <c r="H82" s="21"/>
    </row>
    <row r="83" spans="3:8" ht="13.8">
      <c r="C83" s="83"/>
      <c r="D83" s="21"/>
      <c r="F83" s="21"/>
      <c r="G83" s="21"/>
      <c r="H83" s="21"/>
    </row>
    <row r="84" spans="3:8" ht="13.8">
      <c r="C84" s="83"/>
      <c r="D84" s="21"/>
      <c r="F84" s="21"/>
      <c r="G84" s="21"/>
      <c r="H84" s="21"/>
    </row>
    <row r="85" spans="3:8" ht="13.8">
      <c r="C85" s="83"/>
      <c r="D85" s="21"/>
      <c r="F85" s="21"/>
      <c r="G85" s="21"/>
      <c r="H85" s="21"/>
    </row>
    <row r="86" spans="3:8" ht="13.8">
      <c r="C86" s="83"/>
      <c r="D86" s="21"/>
      <c r="F86" s="21"/>
      <c r="G86" s="21"/>
      <c r="H86" s="21"/>
    </row>
    <row r="87" spans="3:8" ht="13.8">
      <c r="C87" s="83"/>
      <c r="D87" s="21"/>
      <c r="F87" s="21"/>
      <c r="G87" s="21"/>
      <c r="H87" s="21"/>
    </row>
    <row r="88" spans="3:8" ht="13.8">
      <c r="C88" s="83"/>
      <c r="D88" s="21"/>
      <c r="F88" s="21"/>
      <c r="G88" s="21"/>
      <c r="H88" s="21"/>
    </row>
    <row r="89" spans="3:8" ht="13.8">
      <c r="C89" s="83"/>
      <c r="D89" s="21"/>
      <c r="F89" s="21"/>
      <c r="G89" s="21"/>
      <c r="H89" s="21"/>
    </row>
    <row r="90" spans="3:8" ht="13.8">
      <c r="C90" s="83"/>
      <c r="D90" s="21"/>
      <c r="F90" s="21"/>
      <c r="G90" s="21"/>
      <c r="H90" s="21"/>
    </row>
    <row r="91" spans="3:8" ht="13.8">
      <c r="C91" s="83"/>
      <c r="D91" s="21"/>
      <c r="F91" s="21"/>
      <c r="G91" s="21"/>
      <c r="H91" s="21"/>
    </row>
    <row r="92" spans="3:8" ht="13.8">
      <c r="C92" s="83"/>
      <c r="D92" s="21"/>
      <c r="F92" s="21"/>
      <c r="G92" s="21"/>
      <c r="H92" s="21"/>
    </row>
    <row r="93" spans="3:8" ht="13.8">
      <c r="C93" s="83"/>
      <c r="D93" s="21"/>
      <c r="F93" s="21"/>
      <c r="G93" s="21"/>
      <c r="H93" s="21"/>
    </row>
    <row r="94" spans="3:8" ht="13.8">
      <c r="C94" s="83"/>
      <c r="D94" s="21"/>
      <c r="F94" s="21"/>
      <c r="G94" s="21"/>
      <c r="H94" s="21"/>
    </row>
    <row r="95" spans="3:8" ht="13.8">
      <c r="C95" s="83"/>
      <c r="D95" s="21"/>
      <c r="F95" s="21"/>
      <c r="G95" s="21"/>
      <c r="H95" s="21"/>
    </row>
    <row r="96" spans="3:8" ht="13.8">
      <c r="C96" s="83"/>
      <c r="D96" s="21"/>
      <c r="F96" s="21"/>
      <c r="G96" s="21"/>
      <c r="H96" s="21"/>
    </row>
    <row r="97" spans="3:8" ht="13.8">
      <c r="C97" s="83"/>
      <c r="D97" s="21"/>
      <c r="F97" s="21"/>
      <c r="G97" s="21"/>
      <c r="H97" s="21"/>
    </row>
    <row r="98" spans="3:8" ht="13.8">
      <c r="C98" s="83"/>
      <c r="D98" s="21"/>
      <c r="F98" s="21"/>
      <c r="G98" s="21"/>
      <c r="H98" s="21"/>
    </row>
    <row r="99" spans="3:8" ht="13.8">
      <c r="C99" s="83"/>
      <c r="D99" s="21"/>
      <c r="F99" s="21"/>
      <c r="G99" s="21"/>
      <c r="H99" s="21"/>
    </row>
    <row r="100" spans="3:8" ht="13.8">
      <c r="C100" s="83"/>
      <c r="D100" s="21"/>
      <c r="F100" s="21"/>
      <c r="G100" s="21"/>
      <c r="H100" s="21"/>
    </row>
    <row r="101" spans="3:8" ht="13.8">
      <c r="C101" s="83"/>
      <c r="D101" s="21"/>
      <c r="F101" s="21"/>
      <c r="G101" s="21"/>
      <c r="H101" s="21"/>
    </row>
    <row r="102" spans="3:8" ht="13.8">
      <c r="C102" s="83"/>
      <c r="D102" s="21"/>
      <c r="F102" s="21"/>
      <c r="G102" s="21"/>
      <c r="H102" s="21"/>
    </row>
    <row r="103" spans="3:8" ht="13.8">
      <c r="C103" s="83"/>
      <c r="D103" s="21"/>
      <c r="F103" s="21"/>
      <c r="G103" s="21"/>
      <c r="H103" s="21"/>
    </row>
    <row r="104" spans="3:8" ht="13.8">
      <c r="C104" s="83"/>
      <c r="D104" s="21"/>
      <c r="F104" s="21"/>
      <c r="G104" s="21"/>
      <c r="H104" s="21"/>
    </row>
    <row r="105" spans="3:8" ht="13.8">
      <c r="C105" s="83"/>
      <c r="D105" s="21"/>
      <c r="F105" s="21"/>
      <c r="G105" s="21"/>
      <c r="H105" s="21"/>
    </row>
    <row r="106" spans="3:8" ht="13.8">
      <c r="C106" s="83"/>
      <c r="D106" s="21"/>
      <c r="F106" s="21"/>
      <c r="G106" s="21"/>
      <c r="H106" s="21"/>
    </row>
    <row r="107" spans="3:8" ht="13.8">
      <c r="C107" s="83"/>
      <c r="D107" s="21"/>
      <c r="F107" s="21"/>
      <c r="G107" s="21"/>
      <c r="H107" s="21"/>
    </row>
    <row r="108" spans="3:8" ht="13.8">
      <c r="C108" s="83"/>
      <c r="D108" s="21"/>
      <c r="F108" s="21"/>
      <c r="G108" s="21"/>
      <c r="H108" s="21"/>
    </row>
    <row r="109" spans="3:8" ht="13.8">
      <c r="C109" s="83"/>
      <c r="D109" s="21"/>
      <c r="F109" s="21"/>
      <c r="G109" s="21"/>
      <c r="H109" s="21"/>
    </row>
    <row r="110" spans="3:8" ht="13.8">
      <c r="C110" s="83"/>
      <c r="D110" s="21"/>
      <c r="F110" s="21"/>
      <c r="G110" s="21"/>
      <c r="H110" s="21"/>
    </row>
    <row r="111" spans="3:8" ht="13.8">
      <c r="C111" s="83"/>
      <c r="D111" s="21"/>
      <c r="F111" s="21"/>
      <c r="G111" s="21"/>
      <c r="H111" s="21"/>
    </row>
    <row r="112" spans="3:8" ht="13.8">
      <c r="C112" s="83"/>
      <c r="D112" s="21"/>
      <c r="F112" s="21"/>
      <c r="G112" s="21"/>
      <c r="H112" s="21"/>
    </row>
    <row r="113" spans="3:8" ht="13.8">
      <c r="C113" s="83"/>
      <c r="D113" s="21"/>
      <c r="F113" s="21"/>
      <c r="G113" s="21"/>
      <c r="H113" s="21"/>
    </row>
    <row r="114" spans="3:8" ht="13.8">
      <c r="C114" s="83"/>
      <c r="D114" s="21"/>
      <c r="F114" s="21"/>
      <c r="G114" s="21"/>
      <c r="H114" s="21"/>
    </row>
    <row r="115" spans="3:8" ht="13.8">
      <c r="C115" s="83"/>
      <c r="D115" s="21"/>
      <c r="F115" s="21"/>
      <c r="G115" s="21"/>
      <c r="H115" s="21"/>
    </row>
    <row r="116" spans="3:8" ht="13.8">
      <c r="C116" s="83"/>
      <c r="D116" s="21"/>
      <c r="F116" s="21"/>
      <c r="G116" s="21"/>
      <c r="H116" s="21"/>
    </row>
    <row r="117" spans="3:8" ht="13.8">
      <c r="C117" s="83"/>
      <c r="D117" s="21"/>
      <c r="F117" s="21"/>
      <c r="G117" s="21"/>
      <c r="H117" s="21"/>
    </row>
    <row r="118" spans="3:8" ht="13.8">
      <c r="C118" s="83"/>
      <c r="D118" s="21"/>
      <c r="F118" s="21"/>
      <c r="G118" s="21"/>
      <c r="H118" s="21"/>
    </row>
    <row r="119" spans="3:8" ht="13.8">
      <c r="C119" s="83"/>
      <c r="D119" s="21"/>
      <c r="F119" s="21"/>
      <c r="G119" s="21"/>
      <c r="H119" s="21"/>
    </row>
    <row r="120" spans="3:8" ht="13.8">
      <c r="C120" s="83"/>
      <c r="D120" s="21"/>
      <c r="F120" s="21"/>
      <c r="G120" s="21"/>
      <c r="H120" s="21"/>
    </row>
    <row r="121" spans="3:8" ht="13.8">
      <c r="C121" s="83"/>
      <c r="D121" s="21"/>
      <c r="F121" s="21"/>
      <c r="G121" s="21"/>
      <c r="H121" s="21"/>
    </row>
    <row r="122" spans="3:8" ht="13.8">
      <c r="C122" s="83"/>
      <c r="D122" s="21"/>
      <c r="F122" s="21"/>
      <c r="G122" s="21"/>
      <c r="H122" s="21"/>
    </row>
    <row r="123" spans="3:8" ht="13.8">
      <c r="C123" s="83"/>
      <c r="D123" s="21"/>
      <c r="F123" s="21"/>
      <c r="G123" s="21"/>
      <c r="H123" s="21"/>
    </row>
    <row r="124" spans="3:8" ht="13.8">
      <c r="C124" s="83"/>
      <c r="D124" s="21"/>
      <c r="F124" s="21"/>
      <c r="G124" s="21"/>
      <c r="H124" s="21"/>
    </row>
    <row r="125" spans="3:8" ht="13.8">
      <c r="C125" s="83"/>
      <c r="D125" s="21"/>
      <c r="F125" s="21"/>
      <c r="G125" s="21"/>
      <c r="H125" s="21"/>
    </row>
    <row r="126" spans="3:8" ht="13.8">
      <c r="C126" s="83"/>
      <c r="D126" s="21"/>
      <c r="F126" s="21"/>
      <c r="G126" s="21"/>
      <c r="H126" s="21"/>
    </row>
    <row r="127" spans="3:8" ht="13.8">
      <c r="C127" s="83"/>
      <c r="D127" s="21"/>
      <c r="F127" s="21"/>
      <c r="G127" s="21"/>
      <c r="H127" s="21"/>
    </row>
    <row r="128" spans="3:8" ht="13.8">
      <c r="C128" s="83"/>
      <c r="D128" s="21"/>
      <c r="F128" s="21"/>
      <c r="G128" s="21"/>
      <c r="H128" s="21"/>
    </row>
    <row r="129" spans="3:8" ht="13.8">
      <c r="C129" s="83"/>
      <c r="D129" s="21"/>
      <c r="F129" s="21"/>
      <c r="G129" s="21"/>
      <c r="H129" s="21"/>
    </row>
    <row r="130" spans="3:8" ht="13.8">
      <c r="C130" s="83"/>
      <c r="D130" s="21"/>
      <c r="F130" s="21"/>
      <c r="G130" s="21"/>
      <c r="H130" s="21"/>
    </row>
    <row r="131" spans="3:8" ht="13.8">
      <c r="C131" s="83"/>
      <c r="D131" s="21"/>
      <c r="F131" s="21"/>
      <c r="G131" s="21"/>
      <c r="H131" s="21"/>
    </row>
    <row r="132" spans="3:8" ht="13.8">
      <c r="C132" s="83"/>
      <c r="D132" s="21"/>
      <c r="F132" s="21"/>
      <c r="G132" s="21"/>
      <c r="H132" s="21"/>
    </row>
    <row r="133" spans="3:8" ht="13.8">
      <c r="C133" s="83"/>
      <c r="D133" s="21"/>
      <c r="F133" s="21"/>
      <c r="G133" s="21"/>
      <c r="H133" s="21"/>
    </row>
    <row r="134" spans="3:8" ht="13.8">
      <c r="C134" s="83"/>
      <c r="D134" s="21"/>
      <c r="F134" s="21"/>
      <c r="G134" s="21"/>
      <c r="H134" s="21"/>
    </row>
    <row r="135" spans="3:8" ht="13.8">
      <c r="C135" s="83"/>
      <c r="D135" s="21"/>
      <c r="F135" s="21"/>
      <c r="G135" s="21"/>
      <c r="H135" s="21"/>
    </row>
    <row r="136" spans="3:8" ht="13.8">
      <c r="C136" s="83"/>
      <c r="D136" s="21"/>
      <c r="F136" s="21"/>
      <c r="G136" s="21"/>
      <c r="H136" s="21"/>
    </row>
    <row r="137" spans="3:8" ht="13.8">
      <c r="C137" s="83"/>
      <c r="D137" s="21"/>
      <c r="F137" s="21"/>
      <c r="G137" s="21"/>
      <c r="H137" s="21"/>
    </row>
    <row r="138" spans="3:8" ht="13.8">
      <c r="C138" s="83"/>
      <c r="D138" s="21"/>
      <c r="F138" s="21"/>
      <c r="G138" s="21"/>
      <c r="H138" s="21"/>
    </row>
    <row r="139" spans="3:8" ht="13.8">
      <c r="C139" s="83"/>
      <c r="D139" s="21"/>
      <c r="F139" s="21"/>
      <c r="G139" s="21"/>
      <c r="H139" s="21"/>
    </row>
    <row r="140" spans="3:8" ht="13.8">
      <c r="C140" s="83"/>
      <c r="D140" s="21"/>
      <c r="F140" s="21"/>
      <c r="G140" s="21"/>
      <c r="H140" s="21"/>
    </row>
    <row r="141" spans="3:8" ht="13.8">
      <c r="C141" s="83"/>
      <c r="D141" s="21"/>
      <c r="F141" s="21"/>
      <c r="G141" s="21"/>
      <c r="H141" s="21"/>
    </row>
    <row r="142" spans="3:8" ht="13.8">
      <c r="C142" s="83"/>
      <c r="D142" s="21"/>
      <c r="F142" s="21"/>
      <c r="G142" s="21"/>
      <c r="H142" s="21"/>
    </row>
    <row r="143" spans="3:8" ht="13.8">
      <c r="C143" s="83"/>
      <c r="D143" s="21"/>
      <c r="F143" s="21"/>
      <c r="G143" s="21"/>
      <c r="H143" s="21"/>
    </row>
    <row r="144" spans="3:8" ht="13.8">
      <c r="C144" s="83"/>
      <c r="D144" s="21"/>
      <c r="F144" s="21"/>
      <c r="G144" s="21"/>
      <c r="H144" s="21"/>
    </row>
    <row r="145" spans="3:8" ht="13.8">
      <c r="C145" s="83"/>
      <c r="D145" s="21"/>
      <c r="F145" s="21"/>
      <c r="G145" s="21"/>
      <c r="H145" s="21"/>
    </row>
    <row r="146" spans="3:8" ht="13.8">
      <c r="C146" s="83"/>
      <c r="D146" s="21"/>
      <c r="F146" s="21"/>
      <c r="G146" s="21"/>
      <c r="H146" s="21"/>
    </row>
    <row r="147" spans="3:8" ht="13.8">
      <c r="C147" s="83"/>
      <c r="D147" s="21"/>
      <c r="F147" s="21"/>
      <c r="G147" s="21"/>
      <c r="H147" s="21"/>
    </row>
    <row r="148" spans="3:8" ht="13.8">
      <c r="C148" s="83"/>
      <c r="D148" s="21"/>
      <c r="F148" s="21"/>
      <c r="G148" s="21"/>
      <c r="H148" s="21"/>
    </row>
    <row r="149" spans="3:8" ht="13.8">
      <c r="C149" s="83"/>
      <c r="D149" s="21"/>
      <c r="F149" s="21"/>
      <c r="G149" s="21"/>
      <c r="H149" s="21"/>
    </row>
    <row r="150" spans="3:8" ht="13.8">
      <c r="C150" s="83"/>
      <c r="D150" s="21"/>
      <c r="F150" s="21"/>
      <c r="G150" s="21"/>
      <c r="H150" s="21"/>
    </row>
    <row r="151" spans="3:8" ht="13.8">
      <c r="C151" s="83"/>
      <c r="D151" s="21"/>
      <c r="F151" s="21"/>
      <c r="G151" s="21"/>
      <c r="H151" s="21"/>
    </row>
    <row r="152" spans="3:8" ht="13.8">
      <c r="C152" s="83"/>
      <c r="D152" s="21"/>
      <c r="F152" s="21"/>
      <c r="G152" s="21"/>
      <c r="H152" s="21"/>
    </row>
    <row r="153" spans="3:8" ht="13.8">
      <c r="C153" s="83"/>
      <c r="D153" s="21"/>
      <c r="F153" s="21"/>
      <c r="G153" s="21"/>
      <c r="H153" s="21"/>
    </row>
    <row r="154" spans="3:8" ht="13.8">
      <c r="C154" s="83"/>
      <c r="D154" s="21"/>
      <c r="F154" s="21"/>
      <c r="G154" s="21"/>
      <c r="H154" s="21"/>
    </row>
    <row r="155" spans="3:8" ht="13.8">
      <c r="C155" s="83"/>
      <c r="D155" s="21"/>
      <c r="F155" s="21"/>
      <c r="G155" s="21"/>
      <c r="H155" s="21"/>
    </row>
    <row r="156" spans="3:8" ht="13.8">
      <c r="C156" s="83"/>
      <c r="D156" s="21"/>
      <c r="F156" s="21"/>
      <c r="G156" s="21"/>
      <c r="H156" s="21"/>
    </row>
    <row r="157" spans="3:8" ht="13.8">
      <c r="C157" s="83"/>
      <c r="D157" s="21"/>
      <c r="F157" s="21"/>
      <c r="G157" s="21"/>
      <c r="H157" s="21"/>
    </row>
    <row r="158" spans="3:8" ht="13.8">
      <c r="C158" s="83"/>
      <c r="D158" s="21"/>
      <c r="F158" s="21"/>
      <c r="G158" s="21"/>
      <c r="H158" s="21"/>
    </row>
    <row r="159" spans="3:8" ht="13.8">
      <c r="C159" s="83"/>
      <c r="D159" s="21"/>
      <c r="F159" s="21"/>
      <c r="G159" s="21"/>
      <c r="H159" s="21"/>
    </row>
    <row r="160" spans="3:8" ht="13.8">
      <c r="C160" s="83"/>
      <c r="D160" s="21"/>
      <c r="F160" s="21"/>
      <c r="G160" s="21"/>
      <c r="H160" s="21"/>
    </row>
    <row r="161" spans="3:8" ht="13.8">
      <c r="C161" s="83"/>
      <c r="D161" s="21"/>
      <c r="F161" s="21"/>
      <c r="G161" s="21"/>
      <c r="H161" s="21"/>
    </row>
    <row r="162" spans="3:8" ht="13.8">
      <c r="C162" s="83"/>
      <c r="D162" s="21"/>
      <c r="F162" s="21"/>
      <c r="G162" s="21"/>
      <c r="H162" s="21"/>
    </row>
    <row r="163" spans="3:8" ht="13.8">
      <c r="C163" s="83"/>
      <c r="D163" s="21"/>
      <c r="F163" s="21"/>
      <c r="G163" s="21"/>
      <c r="H163" s="21"/>
    </row>
    <row r="164" spans="3:8" ht="13.8">
      <c r="C164" s="83"/>
      <c r="D164" s="21"/>
      <c r="F164" s="21"/>
      <c r="G164" s="21"/>
      <c r="H164" s="21"/>
    </row>
    <row r="165" spans="3:8" ht="13.8">
      <c r="C165" s="83"/>
      <c r="D165" s="21"/>
      <c r="F165" s="21"/>
      <c r="G165" s="21"/>
      <c r="H165" s="21"/>
    </row>
    <row r="166" spans="3:8" ht="13.8">
      <c r="C166" s="83"/>
      <c r="D166" s="21"/>
      <c r="F166" s="21"/>
      <c r="G166" s="21"/>
      <c r="H166" s="21"/>
    </row>
    <row r="167" spans="3:8" ht="13.8">
      <c r="C167" s="83"/>
      <c r="D167" s="21"/>
      <c r="F167" s="21"/>
      <c r="G167" s="21"/>
      <c r="H167" s="21"/>
    </row>
    <row r="168" spans="3:8" ht="13.8">
      <c r="C168" s="83"/>
      <c r="D168" s="21"/>
      <c r="F168" s="21"/>
      <c r="G168" s="21"/>
      <c r="H168" s="21"/>
    </row>
    <row r="169" spans="3:8" ht="13.8">
      <c r="C169" s="83"/>
      <c r="D169" s="21"/>
      <c r="F169" s="21"/>
      <c r="G169" s="21"/>
      <c r="H169" s="21"/>
    </row>
    <row r="170" spans="3:8" ht="13.8">
      <c r="C170" s="83"/>
      <c r="D170" s="21"/>
      <c r="F170" s="21"/>
      <c r="G170" s="21"/>
      <c r="H170" s="21"/>
    </row>
    <row r="171" spans="3:8" ht="13.8">
      <c r="C171" s="83"/>
      <c r="D171" s="21"/>
      <c r="F171" s="21"/>
      <c r="G171" s="21"/>
      <c r="H171" s="21"/>
    </row>
    <row r="172" spans="3:8" ht="13.8">
      <c r="C172" s="83"/>
      <c r="D172" s="21"/>
      <c r="F172" s="21"/>
      <c r="G172" s="21"/>
      <c r="H172" s="21"/>
    </row>
    <row r="173" spans="3:8" ht="13.8">
      <c r="C173" s="83"/>
      <c r="D173" s="21"/>
      <c r="F173" s="21"/>
      <c r="G173" s="21"/>
      <c r="H173" s="21"/>
    </row>
    <row r="174" spans="3:8" ht="13.8">
      <c r="C174" s="83"/>
      <c r="D174" s="21"/>
      <c r="F174" s="21"/>
      <c r="G174" s="21"/>
      <c r="H174" s="21"/>
    </row>
    <row r="175" spans="3:8" ht="13.8">
      <c r="C175" s="83"/>
      <c r="D175" s="21"/>
      <c r="F175" s="21"/>
      <c r="G175" s="21"/>
      <c r="H175" s="21"/>
    </row>
    <row r="176" spans="3:8" ht="13.8">
      <c r="C176" s="83"/>
      <c r="D176" s="21"/>
      <c r="F176" s="21"/>
      <c r="G176" s="21"/>
      <c r="H176" s="21"/>
    </row>
    <row r="177" spans="3:8" ht="13.8">
      <c r="C177" s="83"/>
      <c r="D177" s="21"/>
      <c r="F177" s="21"/>
      <c r="G177" s="21"/>
      <c r="H177" s="21"/>
    </row>
    <row r="178" spans="3:8" ht="13.8">
      <c r="C178" s="83"/>
      <c r="D178" s="21"/>
      <c r="F178" s="21"/>
      <c r="G178" s="21"/>
      <c r="H178" s="21"/>
    </row>
    <row r="179" spans="3:8" ht="13.8">
      <c r="C179" s="83"/>
      <c r="D179" s="21"/>
      <c r="F179" s="21"/>
      <c r="G179" s="21"/>
      <c r="H179" s="21"/>
    </row>
    <row r="180" spans="3:8" ht="13.8">
      <c r="C180" s="83"/>
      <c r="D180" s="21"/>
      <c r="F180" s="21"/>
      <c r="G180" s="21"/>
      <c r="H180" s="21"/>
    </row>
    <row r="181" spans="3:8" ht="13.8">
      <c r="C181" s="83"/>
      <c r="D181" s="21"/>
      <c r="F181" s="21"/>
      <c r="G181" s="21"/>
      <c r="H181" s="21"/>
    </row>
    <row r="182" spans="3:8" ht="13.8">
      <c r="C182" s="83"/>
      <c r="D182" s="21"/>
      <c r="F182" s="21"/>
      <c r="G182" s="21"/>
      <c r="H182" s="21"/>
    </row>
    <row r="183" spans="3:8" ht="13.8">
      <c r="C183" s="83"/>
      <c r="D183" s="21"/>
      <c r="F183" s="21"/>
      <c r="G183" s="21"/>
      <c r="H183" s="21"/>
    </row>
    <row r="184" spans="3:8" ht="13.8">
      <c r="C184" s="83"/>
      <c r="D184" s="21"/>
      <c r="F184" s="21"/>
      <c r="G184" s="21"/>
      <c r="H184" s="21"/>
    </row>
    <row r="185" spans="3:8" ht="13.8">
      <c r="C185" s="83"/>
      <c r="D185" s="21"/>
      <c r="F185" s="21"/>
      <c r="G185" s="21"/>
      <c r="H185" s="21"/>
    </row>
    <row r="186" spans="3:8" ht="13.8">
      <c r="C186" s="83"/>
      <c r="D186" s="21"/>
      <c r="F186" s="21"/>
      <c r="G186" s="21"/>
      <c r="H186" s="21"/>
    </row>
    <row r="187" spans="3:8" ht="13.8">
      <c r="C187" s="83"/>
      <c r="D187" s="21"/>
      <c r="F187" s="21"/>
      <c r="G187" s="21"/>
      <c r="H187" s="21"/>
    </row>
    <row r="188" spans="3:8" ht="13.8">
      <c r="C188" s="83"/>
      <c r="D188" s="21"/>
      <c r="F188" s="21"/>
      <c r="G188" s="21"/>
      <c r="H188" s="21"/>
    </row>
    <row r="189" spans="3:8" ht="13.8">
      <c r="C189" s="83"/>
      <c r="D189" s="21"/>
      <c r="F189" s="21"/>
      <c r="G189" s="21"/>
      <c r="H189" s="21"/>
    </row>
    <row r="190" spans="3:8" ht="13.8">
      <c r="C190" s="83"/>
      <c r="D190" s="21"/>
      <c r="F190" s="21"/>
      <c r="G190" s="21"/>
      <c r="H190" s="21"/>
    </row>
    <row r="191" spans="3:8" ht="13.8">
      <c r="C191" s="83"/>
      <c r="D191" s="21"/>
      <c r="F191" s="21"/>
      <c r="G191" s="21"/>
      <c r="H191" s="21"/>
    </row>
    <row r="192" spans="3:8" ht="13.8">
      <c r="C192" s="83"/>
      <c r="D192" s="21"/>
      <c r="F192" s="21"/>
      <c r="G192" s="21"/>
      <c r="H192" s="21"/>
    </row>
    <row r="193" spans="3:8" ht="13.8">
      <c r="C193" s="83"/>
      <c r="D193" s="21"/>
      <c r="F193" s="21"/>
      <c r="G193" s="21"/>
      <c r="H193" s="21"/>
    </row>
    <row r="194" spans="3:8" ht="13.8">
      <c r="C194" s="83"/>
      <c r="D194" s="21"/>
      <c r="F194" s="21"/>
      <c r="G194" s="21"/>
      <c r="H194" s="21"/>
    </row>
    <row r="195" spans="3:8" ht="13.8">
      <c r="C195" s="83"/>
      <c r="D195" s="21"/>
      <c r="F195" s="21"/>
      <c r="G195" s="21"/>
      <c r="H195" s="21"/>
    </row>
    <row r="196" spans="3:8" ht="13.8">
      <c r="C196" s="83"/>
      <c r="D196" s="21"/>
      <c r="F196" s="21"/>
      <c r="G196" s="21"/>
      <c r="H196" s="21"/>
    </row>
    <row r="197" spans="3:8" ht="13.8">
      <c r="C197" s="83"/>
      <c r="D197" s="21"/>
      <c r="F197" s="21"/>
      <c r="G197" s="21"/>
      <c r="H197" s="21"/>
    </row>
    <row r="198" spans="3:8" ht="13.8">
      <c r="C198" s="83"/>
      <c r="D198" s="21"/>
      <c r="F198" s="21"/>
      <c r="G198" s="21"/>
      <c r="H198" s="21"/>
    </row>
    <row r="199" spans="3:8" ht="13.8">
      <c r="C199" s="83"/>
      <c r="D199" s="21"/>
      <c r="F199" s="21"/>
      <c r="G199" s="21"/>
      <c r="H199" s="21"/>
    </row>
    <row r="200" spans="3:8" ht="13.8">
      <c r="C200" s="83"/>
      <c r="D200" s="21"/>
      <c r="F200" s="21"/>
      <c r="G200" s="21"/>
      <c r="H200" s="21"/>
    </row>
    <row r="201" spans="3:8" ht="13.8">
      <c r="C201" s="83"/>
      <c r="D201" s="21"/>
      <c r="F201" s="21"/>
      <c r="G201" s="21"/>
      <c r="H201" s="21"/>
    </row>
    <row r="202" spans="3:8" ht="13.8">
      <c r="C202" s="83"/>
      <c r="D202" s="21"/>
      <c r="F202" s="21"/>
      <c r="G202" s="21"/>
      <c r="H202" s="21"/>
    </row>
    <row r="203" spans="3:8" ht="13.8">
      <c r="C203" s="83"/>
      <c r="D203" s="21"/>
      <c r="F203" s="21"/>
      <c r="G203" s="21"/>
      <c r="H203" s="21"/>
    </row>
    <row r="204" spans="3:8" ht="13.8">
      <c r="C204" s="83"/>
      <c r="D204" s="21"/>
      <c r="F204" s="21"/>
      <c r="G204" s="21"/>
      <c r="H204" s="21"/>
    </row>
    <row r="205" spans="3:8" ht="13.8">
      <c r="C205" s="83"/>
      <c r="D205" s="21"/>
      <c r="F205" s="21"/>
      <c r="G205" s="21"/>
      <c r="H205" s="21"/>
    </row>
    <row r="206" spans="3:8" ht="13.8">
      <c r="C206" s="83"/>
      <c r="D206" s="21"/>
      <c r="F206" s="21"/>
      <c r="G206" s="21"/>
      <c r="H206" s="21"/>
    </row>
    <row r="207" spans="3:8" ht="13.8">
      <c r="C207" s="83"/>
      <c r="D207" s="21"/>
      <c r="F207" s="21"/>
      <c r="G207" s="21"/>
      <c r="H207" s="21"/>
    </row>
    <row r="208" spans="3:8" ht="13.8">
      <c r="C208" s="83"/>
      <c r="D208" s="21"/>
      <c r="F208" s="21"/>
      <c r="G208" s="21"/>
      <c r="H208" s="21"/>
    </row>
    <row r="209" spans="3:8" ht="13.8">
      <c r="C209" s="83"/>
      <c r="D209" s="21"/>
      <c r="F209" s="21"/>
      <c r="G209" s="21"/>
      <c r="H209" s="21"/>
    </row>
    <row r="210" spans="3:8" ht="13.8">
      <c r="C210" s="83"/>
      <c r="D210" s="21"/>
      <c r="F210" s="21"/>
      <c r="G210" s="21"/>
      <c r="H210" s="21"/>
    </row>
    <row r="211" spans="3:8" ht="13.8">
      <c r="C211" s="83"/>
      <c r="D211" s="21"/>
      <c r="F211" s="21"/>
      <c r="G211" s="21"/>
      <c r="H211" s="21"/>
    </row>
    <row r="212" spans="3:8" ht="13.8">
      <c r="C212" s="83"/>
      <c r="D212" s="21"/>
      <c r="F212" s="21"/>
      <c r="G212" s="21"/>
      <c r="H212" s="21"/>
    </row>
    <row r="213" spans="3:8" ht="13.8">
      <c r="C213" s="83"/>
      <c r="D213" s="21"/>
      <c r="F213" s="21"/>
      <c r="G213" s="21"/>
      <c r="H213" s="21"/>
    </row>
    <row r="214" spans="3:8" ht="13.8">
      <c r="C214" s="83"/>
      <c r="D214" s="21"/>
      <c r="F214" s="21"/>
      <c r="G214" s="21"/>
      <c r="H214" s="21"/>
    </row>
    <row r="215" spans="3:8" ht="13.8">
      <c r="C215" s="83"/>
      <c r="D215" s="21"/>
      <c r="F215" s="21"/>
      <c r="G215" s="21"/>
      <c r="H215" s="21"/>
    </row>
    <row r="216" spans="3:8" ht="13.8">
      <c r="C216" s="83"/>
      <c r="D216" s="21"/>
      <c r="F216" s="21"/>
      <c r="G216" s="21"/>
      <c r="H216" s="21"/>
    </row>
    <row r="217" spans="3:8" ht="13.8">
      <c r="C217" s="83"/>
      <c r="D217" s="21"/>
      <c r="F217" s="21"/>
      <c r="G217" s="21"/>
      <c r="H217" s="21"/>
    </row>
    <row r="218" spans="3:8" ht="13.8">
      <c r="C218" s="83"/>
      <c r="D218" s="21"/>
      <c r="F218" s="21"/>
      <c r="G218" s="21"/>
      <c r="H218" s="21"/>
    </row>
    <row r="219" spans="3:8" ht="13.8">
      <c r="C219" s="83"/>
      <c r="D219" s="21"/>
      <c r="F219" s="21"/>
      <c r="G219" s="21"/>
      <c r="H219" s="21"/>
    </row>
    <row r="220" spans="3:8" ht="13.8">
      <c r="C220" s="83"/>
      <c r="D220" s="21"/>
      <c r="F220" s="21"/>
      <c r="G220" s="21"/>
      <c r="H220" s="21"/>
    </row>
    <row r="221" spans="3:8" ht="13.8">
      <c r="C221" s="83"/>
      <c r="D221" s="21"/>
      <c r="F221" s="21"/>
      <c r="G221" s="21"/>
      <c r="H221" s="21"/>
    </row>
    <row r="222" spans="3:8" ht="13.8">
      <c r="C222" s="83"/>
      <c r="D222" s="21"/>
      <c r="F222" s="21"/>
      <c r="G222" s="21"/>
      <c r="H222" s="21"/>
    </row>
    <row r="223" spans="3:8" ht="13.8">
      <c r="C223" s="83"/>
      <c r="D223" s="21"/>
      <c r="F223" s="21"/>
      <c r="G223" s="21"/>
      <c r="H223" s="21"/>
    </row>
    <row r="224" spans="3:8" ht="13.8">
      <c r="C224" s="83"/>
      <c r="D224" s="21"/>
      <c r="F224" s="21"/>
      <c r="G224" s="21"/>
      <c r="H224" s="21"/>
    </row>
    <row r="225" spans="3:8" ht="13.8">
      <c r="C225" s="83"/>
      <c r="D225" s="21"/>
      <c r="F225" s="21"/>
      <c r="G225" s="21"/>
      <c r="H225" s="21"/>
    </row>
    <row r="226" spans="3:8" ht="13.8">
      <c r="C226" s="83"/>
      <c r="D226" s="21"/>
      <c r="F226" s="21"/>
      <c r="G226" s="21"/>
      <c r="H226" s="21"/>
    </row>
    <row r="227" spans="3:8" ht="13.8">
      <c r="C227" s="83"/>
      <c r="D227" s="21"/>
      <c r="F227" s="21"/>
      <c r="G227" s="21"/>
      <c r="H227" s="21"/>
    </row>
    <row r="228" spans="3:8" ht="13.8">
      <c r="C228" s="83"/>
      <c r="D228" s="21"/>
      <c r="F228" s="21"/>
      <c r="G228" s="21"/>
      <c r="H228" s="21"/>
    </row>
    <row r="229" spans="3:8" ht="13.8">
      <c r="C229" s="83"/>
      <c r="D229" s="21"/>
      <c r="F229" s="21"/>
      <c r="G229" s="21"/>
      <c r="H229" s="21"/>
    </row>
    <row r="230" spans="3:8" ht="13.8">
      <c r="C230" s="83"/>
      <c r="D230" s="21"/>
      <c r="F230" s="21"/>
      <c r="G230" s="21"/>
      <c r="H230" s="21"/>
    </row>
    <row r="231" spans="3:8" ht="13.8">
      <c r="C231" s="83"/>
      <c r="D231" s="21"/>
      <c r="F231" s="21"/>
      <c r="G231" s="21"/>
      <c r="H231" s="21"/>
    </row>
    <row r="232" spans="3:8" ht="13.8">
      <c r="C232" s="83"/>
      <c r="D232" s="21"/>
      <c r="F232" s="21"/>
      <c r="G232" s="21"/>
      <c r="H232" s="21"/>
    </row>
    <row r="233" spans="3:8" ht="13.8">
      <c r="C233" s="83"/>
      <c r="D233" s="21"/>
      <c r="F233" s="21"/>
      <c r="G233" s="21"/>
      <c r="H233" s="21"/>
    </row>
    <row r="234" spans="3:8" ht="13.8">
      <c r="C234" s="83"/>
      <c r="D234" s="21"/>
      <c r="F234" s="21"/>
      <c r="G234" s="21"/>
      <c r="H234" s="21"/>
    </row>
    <row r="235" spans="3:8" ht="13.8">
      <c r="C235" s="83"/>
      <c r="D235" s="21"/>
      <c r="F235" s="21"/>
      <c r="G235" s="21"/>
      <c r="H235" s="21"/>
    </row>
    <row r="236" spans="3:8" ht="13.8">
      <c r="C236" s="83"/>
      <c r="D236" s="21"/>
      <c r="F236" s="21"/>
      <c r="G236" s="21"/>
      <c r="H236" s="21"/>
    </row>
    <row r="237" spans="3:8" ht="13.8">
      <c r="C237" s="83"/>
      <c r="D237" s="21"/>
      <c r="F237" s="21"/>
      <c r="G237" s="21"/>
      <c r="H237" s="21"/>
    </row>
    <row r="238" spans="3:8" ht="13.8">
      <c r="C238" s="83"/>
      <c r="D238" s="21"/>
      <c r="F238" s="21"/>
      <c r="G238" s="21"/>
      <c r="H238" s="21"/>
    </row>
    <row r="239" spans="3:8" ht="13.8">
      <c r="C239" s="83"/>
      <c r="D239" s="21"/>
      <c r="F239" s="21"/>
      <c r="G239" s="21"/>
      <c r="H239" s="21"/>
    </row>
    <row r="240" spans="3:8" ht="13.8">
      <c r="C240" s="83"/>
      <c r="D240" s="21"/>
      <c r="F240" s="21"/>
      <c r="G240" s="21"/>
      <c r="H240" s="21"/>
    </row>
    <row r="241" spans="3:8" ht="13.8">
      <c r="C241" s="83"/>
      <c r="D241" s="21"/>
      <c r="F241" s="21"/>
      <c r="G241" s="21"/>
      <c r="H241" s="21"/>
    </row>
    <row r="242" spans="3:8" ht="13.8">
      <c r="C242" s="83"/>
      <c r="D242" s="21"/>
      <c r="F242" s="21"/>
      <c r="G242" s="21"/>
      <c r="H242" s="21"/>
    </row>
    <row r="243" spans="3:8" ht="13.8">
      <c r="C243" s="83"/>
      <c r="D243" s="21"/>
      <c r="F243" s="21"/>
      <c r="G243" s="21"/>
      <c r="H243" s="21"/>
    </row>
    <row r="244" spans="3:8" ht="13.8">
      <c r="C244" s="83"/>
      <c r="D244" s="21"/>
      <c r="F244" s="21"/>
      <c r="G244" s="21"/>
      <c r="H244" s="21"/>
    </row>
    <row r="245" spans="3:8" ht="13.8">
      <c r="C245" s="83"/>
      <c r="D245" s="21"/>
      <c r="F245" s="21"/>
      <c r="G245" s="21"/>
      <c r="H245" s="21"/>
    </row>
    <row r="246" spans="3:8" ht="13.8">
      <c r="C246" s="83"/>
      <c r="D246" s="21"/>
      <c r="F246" s="21"/>
      <c r="G246" s="21"/>
      <c r="H246" s="21"/>
    </row>
    <row r="247" spans="3:8" ht="13.8">
      <c r="C247" s="83"/>
      <c r="D247" s="21"/>
      <c r="F247" s="21"/>
      <c r="G247" s="21"/>
      <c r="H247" s="21"/>
    </row>
    <row r="248" spans="3:8" ht="13.8">
      <c r="C248" s="83"/>
      <c r="D248" s="21"/>
      <c r="F248" s="21"/>
      <c r="G248" s="21"/>
      <c r="H248" s="21"/>
    </row>
    <row r="249" spans="3:8" ht="13.8">
      <c r="C249" s="83"/>
      <c r="D249" s="21"/>
      <c r="F249" s="21"/>
      <c r="G249" s="21"/>
      <c r="H249" s="21"/>
    </row>
    <row r="250" spans="3:8" ht="13.8">
      <c r="C250" s="83"/>
      <c r="D250" s="21"/>
      <c r="F250" s="21"/>
      <c r="G250" s="21"/>
      <c r="H250" s="21"/>
    </row>
    <row r="251" spans="3:8" ht="13.8">
      <c r="C251" s="83"/>
      <c r="D251" s="21"/>
      <c r="F251" s="21"/>
      <c r="G251" s="21"/>
      <c r="H251" s="21"/>
    </row>
    <row r="252" spans="3:8" ht="13.8">
      <c r="C252" s="83"/>
      <c r="D252" s="21"/>
      <c r="F252" s="21"/>
      <c r="G252" s="21"/>
      <c r="H252" s="21"/>
    </row>
    <row r="253" spans="3:8" ht="13.8">
      <c r="C253" s="83"/>
      <c r="D253" s="21"/>
      <c r="F253" s="21"/>
      <c r="G253" s="21"/>
      <c r="H253" s="21"/>
    </row>
    <row r="254" spans="3:8" ht="13.8">
      <c r="C254" s="83"/>
      <c r="D254" s="21"/>
      <c r="F254" s="21"/>
      <c r="G254" s="21"/>
      <c r="H254" s="21"/>
    </row>
    <row r="255" spans="3:8" ht="13.8">
      <c r="C255" s="83"/>
      <c r="D255" s="21"/>
      <c r="F255" s="21"/>
      <c r="G255" s="21"/>
      <c r="H255" s="21"/>
    </row>
    <row r="256" spans="3:8" ht="13.8">
      <c r="C256" s="83"/>
      <c r="D256" s="21"/>
      <c r="F256" s="21"/>
      <c r="G256" s="21"/>
      <c r="H256" s="21"/>
    </row>
    <row r="257" spans="3:8" ht="13.8">
      <c r="C257" s="83"/>
      <c r="D257" s="21"/>
      <c r="F257" s="21"/>
      <c r="G257" s="21"/>
      <c r="H257" s="21"/>
    </row>
    <row r="258" spans="3:8" ht="13.8">
      <c r="C258" s="83"/>
      <c r="D258" s="21"/>
      <c r="F258" s="21"/>
      <c r="G258" s="21"/>
      <c r="H258" s="21"/>
    </row>
    <row r="259" spans="3:8" ht="13.8">
      <c r="C259" s="83"/>
      <c r="D259" s="21"/>
      <c r="F259" s="21"/>
      <c r="G259" s="21"/>
      <c r="H259" s="21"/>
    </row>
    <row r="260" spans="3:8" ht="13.8">
      <c r="C260" s="83"/>
      <c r="D260" s="21"/>
      <c r="F260" s="21"/>
      <c r="G260" s="21"/>
      <c r="H260" s="21"/>
    </row>
    <row r="261" spans="3:8" ht="13.8">
      <c r="C261" s="83"/>
      <c r="D261" s="21"/>
      <c r="F261" s="21"/>
      <c r="G261" s="21"/>
      <c r="H261" s="21"/>
    </row>
    <row r="262" spans="3:8" ht="13.8">
      <c r="C262" s="83"/>
      <c r="D262" s="21"/>
      <c r="F262" s="21"/>
      <c r="G262" s="21"/>
      <c r="H262" s="21"/>
    </row>
    <row r="263" spans="3:8" ht="13.8">
      <c r="C263" s="83"/>
      <c r="D263" s="21"/>
      <c r="F263" s="21"/>
      <c r="G263" s="21"/>
      <c r="H263" s="21"/>
    </row>
    <row r="264" spans="3:8" ht="13.8">
      <c r="C264" s="83"/>
      <c r="D264" s="21"/>
      <c r="F264" s="21"/>
      <c r="G264" s="21"/>
      <c r="H264" s="21"/>
    </row>
    <row r="265" spans="3:8" ht="13.8">
      <c r="C265" s="83"/>
      <c r="D265" s="21"/>
      <c r="F265" s="21"/>
      <c r="G265" s="21"/>
      <c r="H265" s="21"/>
    </row>
    <row r="266" spans="3:8" ht="13.8">
      <c r="C266" s="83"/>
      <c r="D266" s="21"/>
      <c r="F266" s="21"/>
      <c r="G266" s="21"/>
      <c r="H266" s="21"/>
    </row>
    <row r="267" spans="3:8" ht="13.8">
      <c r="C267" s="83"/>
      <c r="D267" s="21"/>
      <c r="F267" s="21"/>
      <c r="G267" s="21"/>
      <c r="H267" s="21"/>
    </row>
    <row r="268" spans="3:8" ht="13.8">
      <c r="C268" s="83"/>
      <c r="D268" s="21"/>
      <c r="F268" s="21"/>
      <c r="G268" s="21"/>
      <c r="H268" s="21"/>
    </row>
    <row r="269" spans="3:8" ht="13.8">
      <c r="C269" s="83"/>
      <c r="D269" s="21"/>
      <c r="F269" s="21"/>
      <c r="G269" s="21"/>
      <c r="H269" s="21"/>
    </row>
    <row r="270" spans="3:8" ht="13.8">
      <c r="C270" s="83"/>
      <c r="D270" s="21"/>
      <c r="F270" s="21"/>
      <c r="G270" s="21"/>
      <c r="H270" s="21"/>
    </row>
    <row r="271" spans="3:8" ht="13.8">
      <c r="C271" s="83"/>
      <c r="D271" s="21"/>
      <c r="F271" s="21"/>
      <c r="G271" s="21"/>
      <c r="H271" s="21"/>
    </row>
    <row r="272" spans="3:8" ht="13.8">
      <c r="C272" s="83"/>
      <c r="D272" s="21"/>
      <c r="F272" s="21"/>
      <c r="G272" s="21"/>
      <c r="H272" s="21"/>
    </row>
    <row r="273" spans="3:8" ht="13.8">
      <c r="C273" s="83"/>
      <c r="D273" s="21"/>
      <c r="F273" s="21"/>
      <c r="G273" s="21"/>
      <c r="H273" s="21"/>
    </row>
    <row r="274" spans="3:8" ht="13.8">
      <c r="C274" s="83"/>
      <c r="D274" s="21"/>
      <c r="F274" s="21"/>
      <c r="G274" s="21"/>
      <c r="H274" s="21"/>
    </row>
    <row r="275" spans="3:8" ht="13.8">
      <c r="C275" s="83"/>
      <c r="D275" s="21"/>
      <c r="F275" s="21"/>
      <c r="G275" s="21"/>
      <c r="H275" s="21"/>
    </row>
    <row r="276" spans="3:8" ht="13.8">
      <c r="C276" s="83"/>
      <c r="D276" s="21"/>
      <c r="F276" s="21"/>
      <c r="G276" s="21"/>
      <c r="H276" s="21"/>
    </row>
    <row r="277" spans="3:8" ht="13.8">
      <c r="C277" s="83"/>
      <c r="D277" s="21"/>
      <c r="F277" s="21"/>
      <c r="G277" s="21"/>
      <c r="H277" s="21"/>
    </row>
    <row r="278" spans="3:8" ht="13.8">
      <c r="C278" s="83"/>
      <c r="D278" s="21"/>
      <c r="F278" s="21"/>
      <c r="G278" s="21"/>
      <c r="H278" s="21"/>
    </row>
    <row r="279" spans="3:8" ht="13.8">
      <c r="C279" s="83"/>
      <c r="D279" s="21"/>
      <c r="F279" s="21"/>
      <c r="G279" s="21"/>
      <c r="H279" s="21"/>
    </row>
    <row r="280" spans="3:8" ht="13.8">
      <c r="C280" s="83"/>
      <c r="D280" s="21"/>
      <c r="F280" s="21"/>
      <c r="G280" s="21"/>
      <c r="H280" s="21"/>
    </row>
    <row r="281" spans="3:8" ht="13.8">
      <c r="C281" s="83"/>
      <c r="D281" s="21"/>
      <c r="F281" s="21"/>
      <c r="G281" s="21"/>
      <c r="H281" s="21"/>
    </row>
    <row r="282" spans="3:8" ht="13.8">
      <c r="C282" s="83"/>
      <c r="D282" s="21"/>
      <c r="F282" s="21"/>
      <c r="G282" s="21"/>
      <c r="H282" s="21"/>
    </row>
    <row r="283" spans="3:8" ht="13.8">
      <c r="C283" s="83"/>
      <c r="D283" s="21"/>
      <c r="F283" s="21"/>
      <c r="G283" s="21"/>
      <c r="H283" s="21"/>
    </row>
    <row r="284" spans="3:8" ht="13.8">
      <c r="C284" s="83"/>
      <c r="D284" s="21"/>
      <c r="F284" s="21"/>
      <c r="G284" s="21"/>
      <c r="H284" s="21"/>
    </row>
    <row r="285" spans="3:8" ht="13.8">
      <c r="C285" s="83"/>
      <c r="D285" s="21"/>
      <c r="F285" s="21"/>
      <c r="G285" s="21"/>
      <c r="H285" s="21"/>
    </row>
    <row r="286" spans="3:8" ht="13.8">
      <c r="C286" s="83"/>
      <c r="D286" s="21"/>
      <c r="F286" s="21"/>
      <c r="G286" s="21"/>
      <c r="H286" s="21"/>
    </row>
    <row r="287" spans="3:8" ht="13.8">
      <c r="C287" s="83"/>
      <c r="D287" s="21"/>
      <c r="F287" s="21"/>
      <c r="G287" s="21"/>
      <c r="H287" s="21"/>
    </row>
    <row r="288" spans="3:8" ht="13.8">
      <c r="C288" s="83"/>
      <c r="D288" s="21"/>
      <c r="F288" s="21"/>
      <c r="G288" s="21"/>
      <c r="H288" s="21"/>
    </row>
    <row r="289" spans="3:8" ht="13.8">
      <c r="C289" s="83"/>
      <c r="D289" s="21"/>
      <c r="F289" s="21"/>
      <c r="G289" s="21"/>
      <c r="H289" s="21"/>
    </row>
    <row r="290" spans="3:8" ht="13.8">
      <c r="C290" s="83"/>
      <c r="D290" s="21"/>
      <c r="F290" s="21"/>
      <c r="G290" s="21"/>
      <c r="H290" s="21"/>
    </row>
    <row r="291" spans="3:8" ht="13.8">
      <c r="C291" s="83"/>
      <c r="D291" s="21"/>
      <c r="F291" s="21"/>
      <c r="G291" s="21"/>
      <c r="H291" s="21"/>
    </row>
    <row r="292" spans="3:8" ht="13.8">
      <c r="C292" s="83"/>
      <c r="D292" s="21"/>
      <c r="F292" s="21"/>
      <c r="G292" s="21"/>
      <c r="H292" s="21"/>
    </row>
    <row r="293" spans="3:8" ht="13.8">
      <c r="C293" s="83"/>
      <c r="D293" s="21"/>
      <c r="F293" s="21"/>
      <c r="G293" s="21"/>
      <c r="H293" s="21"/>
    </row>
    <row r="294" spans="3:8" ht="13.8">
      <c r="C294" s="83"/>
      <c r="D294" s="21"/>
      <c r="F294" s="21"/>
      <c r="G294" s="21"/>
      <c r="H294" s="21"/>
    </row>
    <row r="295" spans="3:8" ht="13.8">
      <c r="C295" s="83"/>
      <c r="D295" s="21"/>
      <c r="F295" s="21"/>
      <c r="G295" s="21"/>
      <c r="H295" s="21"/>
    </row>
    <row r="296" spans="3:8" ht="13.8">
      <c r="C296" s="83"/>
      <c r="D296" s="21"/>
      <c r="F296" s="21"/>
      <c r="G296" s="21"/>
      <c r="H296" s="21"/>
    </row>
    <row r="297" spans="3:8" ht="13.8">
      <c r="C297" s="83"/>
      <c r="D297" s="21"/>
      <c r="F297" s="21"/>
      <c r="G297" s="21"/>
      <c r="H297" s="21"/>
    </row>
    <row r="298" spans="3:8" ht="13.8">
      <c r="C298" s="83"/>
      <c r="D298" s="21"/>
      <c r="F298" s="21"/>
      <c r="G298" s="21"/>
      <c r="H298" s="21"/>
    </row>
    <row r="299" spans="3:8" ht="13.8">
      <c r="C299" s="83"/>
      <c r="D299" s="21"/>
      <c r="F299" s="21"/>
      <c r="G299" s="21"/>
      <c r="H299" s="21"/>
    </row>
    <row r="300" spans="3:8" ht="13.8">
      <c r="C300" s="83"/>
      <c r="D300" s="21"/>
      <c r="F300" s="21"/>
      <c r="G300" s="21"/>
      <c r="H300" s="21"/>
    </row>
    <row r="301" spans="3:8" ht="13.8">
      <c r="C301" s="83"/>
      <c r="D301" s="21"/>
      <c r="F301" s="21"/>
      <c r="G301" s="21"/>
      <c r="H301" s="21"/>
    </row>
    <row r="302" spans="3:8" ht="13.8">
      <c r="C302" s="83"/>
      <c r="D302" s="21"/>
      <c r="F302" s="21"/>
      <c r="G302" s="21"/>
      <c r="H302" s="21"/>
    </row>
    <row r="303" spans="3:8" ht="13.8">
      <c r="C303" s="83"/>
      <c r="D303" s="21"/>
      <c r="F303" s="21"/>
      <c r="G303" s="21"/>
      <c r="H303" s="21"/>
    </row>
    <row r="304" spans="3:8" ht="13.8">
      <c r="C304" s="83"/>
      <c r="D304" s="21"/>
      <c r="F304" s="21"/>
      <c r="G304" s="21"/>
      <c r="H304" s="21"/>
    </row>
    <row r="305" spans="3:8" ht="13.8">
      <c r="C305" s="83"/>
      <c r="D305" s="21"/>
      <c r="F305" s="21"/>
      <c r="G305" s="21"/>
      <c r="H305" s="21"/>
    </row>
    <row r="306" spans="3:8" ht="13.8">
      <c r="C306" s="83"/>
      <c r="D306" s="21"/>
      <c r="F306" s="21"/>
      <c r="G306" s="21"/>
      <c r="H306" s="21"/>
    </row>
    <row r="307" spans="3:8" ht="13.8">
      <c r="C307" s="83"/>
      <c r="D307" s="21"/>
      <c r="F307" s="21"/>
      <c r="G307" s="21"/>
      <c r="H307" s="21"/>
    </row>
    <row r="308" spans="3:8" ht="13.8">
      <c r="C308" s="83"/>
      <c r="D308" s="21"/>
      <c r="F308" s="21"/>
      <c r="G308" s="21"/>
      <c r="H308" s="21"/>
    </row>
    <row r="309" spans="3:8" ht="13.8">
      <c r="C309" s="83"/>
      <c r="D309" s="21"/>
      <c r="F309" s="21"/>
      <c r="G309" s="21"/>
      <c r="H309" s="21"/>
    </row>
    <row r="310" spans="3:8" ht="13.8">
      <c r="C310" s="83"/>
      <c r="D310" s="21"/>
      <c r="F310" s="21"/>
      <c r="G310" s="21"/>
      <c r="H310" s="21"/>
    </row>
    <row r="311" spans="3:8" ht="13.8">
      <c r="C311" s="83"/>
      <c r="D311" s="21"/>
      <c r="F311" s="21"/>
      <c r="G311" s="21"/>
      <c r="H311" s="21"/>
    </row>
    <row r="312" spans="3:8" ht="13.8">
      <c r="C312" s="83"/>
      <c r="D312" s="21"/>
      <c r="F312" s="21"/>
      <c r="G312" s="21"/>
      <c r="H312" s="21"/>
    </row>
    <row r="313" spans="3:8" ht="13.8">
      <c r="C313" s="83"/>
      <c r="D313" s="21"/>
      <c r="F313" s="21"/>
      <c r="G313" s="21"/>
      <c r="H313" s="21"/>
    </row>
    <row r="314" spans="3:8" ht="13.8">
      <c r="C314" s="83"/>
      <c r="D314" s="21"/>
      <c r="F314" s="21"/>
      <c r="G314" s="21"/>
      <c r="H314" s="21"/>
    </row>
    <row r="315" spans="3:8" ht="13.8">
      <c r="C315" s="83"/>
      <c r="D315" s="21"/>
      <c r="F315" s="21"/>
      <c r="G315" s="21"/>
      <c r="H315" s="21"/>
    </row>
    <row r="316" spans="3:8" ht="13.8">
      <c r="C316" s="83"/>
      <c r="D316" s="21"/>
      <c r="F316" s="21"/>
      <c r="G316" s="21"/>
      <c r="H316" s="21"/>
    </row>
    <row r="317" spans="3:8" ht="13.8">
      <c r="C317" s="83"/>
      <c r="D317" s="21"/>
      <c r="F317" s="21"/>
      <c r="G317" s="21"/>
      <c r="H317" s="21"/>
    </row>
    <row r="318" spans="3:8" ht="13.8">
      <c r="C318" s="83"/>
      <c r="D318" s="21"/>
      <c r="F318" s="21"/>
      <c r="G318" s="21"/>
      <c r="H318" s="21"/>
    </row>
    <row r="319" spans="3:8" ht="13.8">
      <c r="C319" s="83"/>
      <c r="D319" s="21"/>
      <c r="F319" s="21"/>
      <c r="G319" s="21"/>
      <c r="H319" s="21"/>
    </row>
    <row r="320" spans="3:8" ht="13.8">
      <c r="C320" s="83"/>
      <c r="D320" s="21"/>
      <c r="F320" s="21"/>
      <c r="G320" s="21"/>
      <c r="H320" s="21"/>
    </row>
    <row r="321" spans="3:8" ht="13.8">
      <c r="C321" s="83"/>
      <c r="D321" s="21"/>
      <c r="F321" s="21"/>
      <c r="G321" s="21"/>
      <c r="H321" s="21"/>
    </row>
    <row r="322" spans="3:8" ht="13.8">
      <c r="C322" s="83"/>
      <c r="D322" s="21"/>
      <c r="F322" s="21"/>
      <c r="G322" s="21"/>
      <c r="H322" s="21"/>
    </row>
    <row r="323" spans="3:8" ht="13.8">
      <c r="C323" s="83"/>
      <c r="D323" s="21"/>
      <c r="F323" s="21"/>
      <c r="G323" s="21"/>
      <c r="H323" s="21"/>
    </row>
    <row r="324" spans="3:8" ht="13.8">
      <c r="C324" s="83"/>
      <c r="D324" s="21"/>
      <c r="F324" s="21"/>
      <c r="G324" s="21"/>
      <c r="H324" s="21"/>
    </row>
    <row r="325" spans="3:8" ht="13.8">
      <c r="C325" s="83"/>
      <c r="D325" s="21"/>
      <c r="F325" s="21"/>
      <c r="G325" s="21"/>
      <c r="H325" s="21"/>
    </row>
    <row r="326" spans="3:8" ht="13.8">
      <c r="C326" s="83"/>
      <c r="D326" s="21"/>
      <c r="F326" s="21"/>
      <c r="G326" s="21"/>
      <c r="H326" s="21"/>
    </row>
    <row r="327" spans="3:8" ht="13.8">
      <c r="C327" s="83"/>
      <c r="D327" s="21"/>
      <c r="F327" s="21"/>
      <c r="G327" s="21"/>
      <c r="H327" s="21"/>
    </row>
    <row r="328" spans="3:8" ht="13.8">
      <c r="C328" s="83"/>
      <c r="D328" s="21"/>
      <c r="F328" s="21"/>
      <c r="G328" s="21"/>
      <c r="H328" s="21"/>
    </row>
    <row r="329" spans="3:8" ht="13.8">
      <c r="C329" s="83"/>
      <c r="D329" s="21"/>
      <c r="F329" s="21"/>
      <c r="G329" s="21"/>
      <c r="H329" s="21"/>
    </row>
    <row r="330" spans="3:8" ht="13.8">
      <c r="C330" s="83"/>
      <c r="D330" s="21"/>
      <c r="F330" s="21"/>
      <c r="G330" s="21"/>
      <c r="H330" s="21"/>
    </row>
    <row r="331" spans="3:8" ht="13.8">
      <c r="C331" s="83"/>
      <c r="D331" s="21"/>
      <c r="F331" s="21"/>
      <c r="G331" s="21"/>
      <c r="H331" s="21"/>
    </row>
    <row r="332" spans="3:8" ht="13.8">
      <c r="C332" s="83"/>
      <c r="D332" s="21"/>
      <c r="F332" s="21"/>
      <c r="G332" s="21"/>
      <c r="H332" s="21"/>
    </row>
    <row r="333" spans="3:8" ht="13.8">
      <c r="C333" s="83"/>
      <c r="D333" s="21"/>
      <c r="F333" s="21"/>
      <c r="G333" s="21"/>
      <c r="H333" s="21"/>
    </row>
    <row r="334" spans="3:8" ht="13.8">
      <c r="C334" s="83"/>
      <c r="D334" s="21"/>
      <c r="F334" s="21"/>
      <c r="G334" s="21"/>
      <c r="H334" s="21"/>
    </row>
    <row r="335" spans="3:8" ht="13.8">
      <c r="C335" s="83"/>
      <c r="D335" s="21"/>
      <c r="F335" s="21"/>
      <c r="G335" s="21"/>
      <c r="H335" s="21"/>
    </row>
    <row r="336" spans="3:8" ht="13.8">
      <c r="C336" s="83"/>
      <c r="D336" s="21"/>
      <c r="F336" s="21"/>
      <c r="G336" s="21"/>
      <c r="H336" s="21"/>
    </row>
    <row r="337" spans="3:8" ht="13.8">
      <c r="C337" s="83"/>
      <c r="D337" s="21"/>
      <c r="F337" s="21"/>
      <c r="G337" s="21"/>
      <c r="H337" s="21"/>
    </row>
    <row r="338" spans="3:8" ht="13.8">
      <c r="C338" s="83"/>
      <c r="D338" s="21"/>
      <c r="F338" s="21"/>
      <c r="G338" s="21"/>
      <c r="H338" s="21"/>
    </row>
    <row r="339" spans="3:8" ht="13.8">
      <c r="C339" s="83"/>
      <c r="D339" s="21"/>
      <c r="F339" s="21"/>
      <c r="G339" s="21"/>
      <c r="H339" s="21"/>
    </row>
    <row r="340" spans="3:8" ht="13.8">
      <c r="C340" s="83"/>
      <c r="D340" s="21"/>
      <c r="F340" s="21"/>
      <c r="G340" s="21"/>
      <c r="H340" s="21"/>
    </row>
    <row r="341" spans="3:8" ht="13.8">
      <c r="C341" s="83"/>
      <c r="D341" s="21"/>
      <c r="F341" s="21"/>
      <c r="G341" s="21"/>
      <c r="H341" s="21"/>
    </row>
    <row r="342" spans="3:8" ht="13.8">
      <c r="C342" s="83"/>
      <c r="D342" s="21"/>
      <c r="F342" s="21"/>
      <c r="G342" s="21"/>
      <c r="H342" s="21"/>
    </row>
    <row r="343" spans="3:8" ht="13.8">
      <c r="C343" s="83"/>
      <c r="D343" s="21"/>
      <c r="F343" s="21"/>
      <c r="G343" s="21"/>
      <c r="H343" s="21"/>
    </row>
    <row r="344" spans="3:8" ht="13.8">
      <c r="C344" s="83"/>
      <c r="D344" s="21"/>
      <c r="F344" s="21"/>
      <c r="G344" s="21"/>
      <c r="H344" s="21"/>
    </row>
    <row r="345" spans="3:8" ht="13.8">
      <c r="C345" s="83"/>
      <c r="D345" s="21"/>
      <c r="F345" s="21"/>
      <c r="G345" s="21"/>
      <c r="H345" s="21"/>
    </row>
    <row r="346" spans="3:8" ht="13.8">
      <c r="C346" s="83"/>
      <c r="D346" s="21"/>
      <c r="F346" s="21"/>
      <c r="G346" s="21"/>
      <c r="H346" s="21"/>
    </row>
    <row r="347" spans="3:8" ht="13.8">
      <c r="C347" s="83"/>
      <c r="D347" s="21"/>
      <c r="F347" s="21"/>
      <c r="G347" s="21"/>
      <c r="H347" s="21"/>
    </row>
    <row r="348" spans="3:8" ht="13.8">
      <c r="C348" s="83"/>
      <c r="D348" s="21"/>
      <c r="F348" s="21"/>
      <c r="G348" s="21"/>
      <c r="H348" s="21"/>
    </row>
    <row r="349" spans="3:8" ht="13.8">
      <c r="C349" s="83"/>
      <c r="D349" s="21"/>
      <c r="F349" s="21"/>
      <c r="G349" s="21"/>
      <c r="H349" s="21"/>
    </row>
    <row r="350" spans="3:8" ht="13.8">
      <c r="C350" s="83"/>
      <c r="D350" s="21"/>
      <c r="F350" s="21"/>
      <c r="G350" s="21"/>
      <c r="H350" s="21"/>
    </row>
    <row r="351" spans="3:8" ht="13.8">
      <c r="C351" s="83"/>
      <c r="D351" s="21"/>
      <c r="F351" s="21"/>
      <c r="G351" s="21"/>
      <c r="H351" s="21"/>
    </row>
    <row r="352" spans="3:8" ht="13.8">
      <c r="C352" s="83"/>
      <c r="D352" s="21"/>
      <c r="F352" s="21"/>
      <c r="G352" s="21"/>
      <c r="H352" s="21"/>
    </row>
    <row r="353" spans="3:8" ht="13.8">
      <c r="C353" s="83"/>
      <c r="D353" s="21"/>
      <c r="F353" s="21"/>
      <c r="G353" s="21"/>
      <c r="H353" s="21"/>
    </row>
    <row r="354" spans="3:8" ht="13.8">
      <c r="C354" s="83"/>
      <c r="D354" s="21"/>
      <c r="F354" s="21"/>
      <c r="G354" s="21"/>
      <c r="H354" s="21"/>
    </row>
    <row r="355" spans="3:8" ht="13.8">
      <c r="C355" s="83"/>
      <c r="D355" s="21"/>
      <c r="F355" s="21"/>
      <c r="G355" s="21"/>
      <c r="H355" s="21"/>
    </row>
    <row r="356" spans="3:8" ht="13.8">
      <c r="C356" s="83"/>
      <c r="D356" s="21"/>
      <c r="F356" s="21"/>
      <c r="G356" s="21"/>
      <c r="H356" s="21"/>
    </row>
    <row r="357" spans="3:8" ht="13.8">
      <c r="C357" s="83"/>
      <c r="D357" s="21"/>
      <c r="F357" s="21"/>
      <c r="G357" s="21"/>
      <c r="H357" s="21"/>
    </row>
    <row r="358" spans="3:8" ht="13.8">
      <c r="C358" s="83"/>
      <c r="D358" s="21"/>
      <c r="F358" s="21"/>
      <c r="G358" s="21"/>
      <c r="H358" s="21"/>
    </row>
    <row r="359" spans="3:8" ht="13.8">
      <c r="C359" s="83"/>
      <c r="D359" s="21"/>
      <c r="F359" s="21"/>
      <c r="G359" s="21"/>
      <c r="H359" s="21"/>
    </row>
    <row r="360" spans="3:8" ht="13.8">
      <c r="C360" s="83"/>
      <c r="D360" s="21"/>
      <c r="F360" s="21"/>
      <c r="G360" s="21"/>
      <c r="H360" s="21"/>
    </row>
    <row r="361" spans="3:8" ht="13.8">
      <c r="C361" s="83"/>
      <c r="D361" s="21"/>
      <c r="F361" s="21"/>
      <c r="G361" s="21"/>
      <c r="H361" s="21"/>
    </row>
    <row r="362" spans="3:8" ht="13.8">
      <c r="C362" s="83"/>
      <c r="D362" s="21"/>
      <c r="F362" s="21"/>
      <c r="G362" s="21"/>
      <c r="H362" s="21"/>
    </row>
    <row r="363" spans="3:8" ht="13.8">
      <c r="C363" s="83"/>
      <c r="D363" s="21"/>
      <c r="F363" s="21"/>
      <c r="G363" s="21"/>
      <c r="H363" s="21"/>
    </row>
    <row r="364" spans="3:8" ht="13.8">
      <c r="C364" s="83"/>
      <c r="D364" s="21"/>
      <c r="F364" s="21"/>
      <c r="G364" s="21"/>
      <c r="H364" s="21"/>
    </row>
    <row r="365" spans="3:8" ht="13.8">
      <c r="C365" s="83"/>
      <c r="D365" s="21"/>
      <c r="F365" s="21"/>
      <c r="G365" s="21"/>
      <c r="H365" s="21"/>
    </row>
    <row r="366" spans="3:8" ht="13.8">
      <c r="C366" s="83"/>
      <c r="D366" s="21"/>
      <c r="F366" s="21"/>
      <c r="G366" s="21"/>
      <c r="H366" s="21"/>
    </row>
    <row r="367" spans="3:8" ht="13.8">
      <c r="C367" s="83"/>
      <c r="D367" s="21"/>
      <c r="F367" s="21"/>
      <c r="G367" s="21"/>
      <c r="H367" s="21"/>
    </row>
    <row r="368" spans="3:8" ht="13.8">
      <c r="C368" s="83"/>
      <c r="D368" s="21"/>
      <c r="F368" s="21"/>
      <c r="G368" s="21"/>
      <c r="H368" s="21"/>
    </row>
    <row r="369" spans="3:8" ht="13.8">
      <c r="C369" s="83"/>
      <c r="D369" s="21"/>
      <c r="F369" s="21"/>
      <c r="G369" s="21"/>
      <c r="H369" s="21"/>
    </row>
    <row r="370" spans="3:8" ht="13.8">
      <c r="C370" s="83"/>
      <c r="D370" s="21"/>
      <c r="F370" s="21"/>
      <c r="G370" s="21"/>
      <c r="H370" s="21"/>
    </row>
    <row r="371" spans="3:8" ht="13.8">
      <c r="C371" s="83"/>
      <c r="D371" s="21"/>
      <c r="F371" s="21"/>
      <c r="G371" s="21"/>
      <c r="H371" s="21"/>
    </row>
    <row r="372" spans="3:8" ht="13.8">
      <c r="C372" s="83"/>
      <c r="D372" s="21"/>
      <c r="F372" s="21"/>
      <c r="G372" s="21"/>
      <c r="H372" s="21"/>
    </row>
    <row r="373" spans="3:8" ht="13.8">
      <c r="C373" s="83"/>
      <c r="D373" s="21"/>
      <c r="F373" s="21"/>
      <c r="G373" s="21"/>
      <c r="H373" s="21"/>
    </row>
    <row r="374" spans="3:8" ht="13.8">
      <c r="C374" s="83"/>
      <c r="D374" s="21"/>
      <c r="F374" s="21"/>
      <c r="G374" s="21"/>
      <c r="H374" s="21"/>
    </row>
    <row r="375" spans="3:8" ht="13.8">
      <c r="C375" s="83"/>
      <c r="D375" s="21"/>
      <c r="F375" s="21"/>
      <c r="G375" s="21"/>
      <c r="H375" s="21"/>
    </row>
    <row r="376" spans="3:8" ht="13.8">
      <c r="C376" s="83"/>
      <c r="D376" s="21"/>
      <c r="F376" s="21"/>
      <c r="G376" s="21"/>
      <c r="H376" s="21"/>
    </row>
    <row r="377" spans="3:8" ht="13.8">
      <c r="C377" s="83"/>
      <c r="D377" s="21"/>
      <c r="F377" s="21"/>
      <c r="G377" s="21"/>
      <c r="H377" s="21"/>
    </row>
    <row r="378" spans="3:8" ht="13.8">
      <c r="C378" s="83"/>
      <c r="D378" s="21"/>
      <c r="F378" s="21"/>
      <c r="G378" s="21"/>
      <c r="H378" s="21"/>
    </row>
    <row r="379" spans="3:8" ht="13.8">
      <c r="C379" s="83"/>
      <c r="D379" s="21"/>
      <c r="F379" s="21"/>
      <c r="G379" s="21"/>
      <c r="H379" s="21"/>
    </row>
    <row r="380" spans="3:8" ht="13.8">
      <c r="C380" s="83"/>
      <c r="D380" s="21"/>
      <c r="F380" s="21"/>
      <c r="G380" s="21"/>
      <c r="H380" s="21"/>
    </row>
    <row r="381" spans="3:8" ht="13.8">
      <c r="C381" s="83"/>
      <c r="D381" s="21"/>
      <c r="F381" s="21"/>
      <c r="G381" s="21"/>
      <c r="H381" s="21"/>
    </row>
    <row r="382" spans="3:8" ht="13.8">
      <c r="C382" s="83"/>
      <c r="D382" s="21"/>
      <c r="F382" s="21"/>
      <c r="G382" s="21"/>
      <c r="H382" s="21"/>
    </row>
    <row r="383" spans="3:8" ht="13.8">
      <c r="C383" s="83"/>
      <c r="D383" s="21"/>
      <c r="F383" s="21"/>
      <c r="G383" s="21"/>
      <c r="H383" s="21"/>
    </row>
    <row r="384" spans="3:8" ht="13.8">
      <c r="C384" s="83"/>
      <c r="D384" s="21"/>
      <c r="F384" s="21"/>
      <c r="G384" s="21"/>
      <c r="H384" s="21"/>
    </row>
    <row r="385" spans="3:8" ht="13.8">
      <c r="C385" s="83"/>
      <c r="D385" s="21"/>
      <c r="F385" s="21"/>
      <c r="G385" s="21"/>
      <c r="H385" s="21"/>
    </row>
    <row r="386" spans="3:8" ht="13.8">
      <c r="C386" s="83"/>
      <c r="D386" s="21"/>
      <c r="F386" s="21"/>
      <c r="G386" s="21"/>
      <c r="H386" s="21"/>
    </row>
    <row r="387" spans="3:8" ht="13.8">
      <c r="C387" s="83"/>
      <c r="D387" s="21"/>
      <c r="F387" s="21"/>
      <c r="G387" s="21"/>
      <c r="H387" s="21"/>
    </row>
    <row r="388" spans="3:8" ht="13.8">
      <c r="C388" s="83"/>
      <c r="D388" s="21"/>
      <c r="F388" s="21"/>
      <c r="G388" s="21"/>
      <c r="H388" s="21"/>
    </row>
    <row r="389" spans="3:8" ht="13.8">
      <c r="C389" s="83"/>
      <c r="D389" s="21"/>
      <c r="F389" s="21"/>
      <c r="G389" s="21"/>
      <c r="H389" s="21"/>
    </row>
    <row r="390" spans="3:8" ht="13.8">
      <c r="C390" s="83"/>
      <c r="D390" s="21"/>
      <c r="F390" s="21"/>
      <c r="G390" s="21"/>
      <c r="H390" s="21"/>
    </row>
    <row r="391" spans="3:8" ht="13.8">
      <c r="C391" s="83"/>
      <c r="D391" s="21"/>
      <c r="F391" s="21"/>
      <c r="G391" s="21"/>
      <c r="H391" s="21"/>
    </row>
    <row r="392" spans="3:8" ht="13.8">
      <c r="C392" s="83"/>
      <c r="D392" s="21"/>
      <c r="F392" s="21"/>
      <c r="G392" s="21"/>
      <c r="H392" s="21"/>
    </row>
    <row r="393" spans="3:8" ht="13.8">
      <c r="C393" s="83"/>
      <c r="D393" s="21"/>
      <c r="F393" s="21"/>
      <c r="G393" s="21"/>
      <c r="H393" s="21"/>
    </row>
    <row r="394" spans="3:8" ht="13.8">
      <c r="C394" s="83"/>
      <c r="D394" s="21"/>
      <c r="F394" s="21"/>
      <c r="G394" s="21"/>
      <c r="H394" s="21"/>
    </row>
    <row r="395" spans="3:8" ht="13.8">
      <c r="C395" s="83"/>
      <c r="D395" s="21"/>
      <c r="F395" s="21"/>
      <c r="G395" s="21"/>
      <c r="H395" s="21"/>
    </row>
    <row r="396" spans="3:8" ht="13.8">
      <c r="C396" s="83"/>
      <c r="D396" s="21"/>
      <c r="F396" s="21"/>
      <c r="G396" s="21"/>
      <c r="H396" s="21"/>
    </row>
    <row r="397" spans="3:8" ht="13.8">
      <c r="C397" s="83"/>
      <c r="D397" s="21"/>
      <c r="F397" s="21"/>
      <c r="G397" s="21"/>
      <c r="H397" s="21"/>
    </row>
    <row r="398" spans="3:8" ht="13.8">
      <c r="C398" s="83"/>
      <c r="D398" s="21"/>
      <c r="F398" s="21"/>
      <c r="G398" s="21"/>
      <c r="H398" s="21"/>
    </row>
    <row r="399" spans="3:8" ht="13.8">
      <c r="C399" s="83"/>
      <c r="D399" s="21"/>
      <c r="F399" s="21"/>
      <c r="G399" s="21"/>
      <c r="H399" s="21"/>
    </row>
    <row r="400" spans="3:8" ht="13.8">
      <c r="C400" s="83"/>
      <c r="D400" s="21"/>
      <c r="F400" s="21"/>
      <c r="G400" s="21"/>
      <c r="H400" s="21"/>
    </row>
    <row r="401" spans="3:8" ht="13.8">
      <c r="C401" s="83"/>
      <c r="D401" s="21"/>
      <c r="F401" s="21"/>
      <c r="G401" s="21"/>
      <c r="H401" s="21"/>
    </row>
    <row r="402" spans="3:8" ht="13.8">
      <c r="C402" s="83"/>
      <c r="D402" s="21"/>
      <c r="F402" s="21"/>
      <c r="G402" s="21"/>
      <c r="H402" s="21"/>
    </row>
    <row r="403" spans="3:8" ht="13.8">
      <c r="C403" s="83"/>
      <c r="D403" s="21"/>
      <c r="F403" s="21"/>
      <c r="G403" s="21"/>
      <c r="H403" s="21"/>
    </row>
    <row r="404" spans="3:8" ht="13.8">
      <c r="C404" s="83"/>
      <c r="D404" s="21"/>
      <c r="F404" s="21"/>
      <c r="G404" s="21"/>
      <c r="H404" s="21"/>
    </row>
    <row r="405" spans="3:8" ht="13.8">
      <c r="C405" s="83"/>
      <c r="D405" s="21"/>
      <c r="F405" s="21"/>
      <c r="G405" s="21"/>
      <c r="H405" s="21"/>
    </row>
    <row r="406" spans="3:8" ht="13.8">
      <c r="C406" s="83"/>
      <c r="D406" s="21"/>
      <c r="F406" s="21"/>
      <c r="G406" s="21"/>
      <c r="H406" s="21"/>
    </row>
    <row r="407" spans="3:8" ht="13.8">
      <c r="C407" s="83"/>
      <c r="D407" s="21"/>
      <c r="F407" s="21"/>
      <c r="G407" s="21"/>
      <c r="H407" s="21"/>
    </row>
    <row r="408" spans="3:8" ht="13.8">
      <c r="C408" s="83"/>
      <c r="D408" s="21"/>
      <c r="F408" s="21"/>
      <c r="G408" s="21"/>
      <c r="H408" s="21"/>
    </row>
    <row r="409" spans="3:8" ht="13.8">
      <c r="C409" s="83"/>
      <c r="D409" s="21"/>
      <c r="F409" s="21"/>
      <c r="G409" s="21"/>
      <c r="H409" s="21"/>
    </row>
    <row r="410" spans="3:8" ht="13.8">
      <c r="C410" s="83"/>
      <c r="D410" s="21"/>
      <c r="F410" s="21"/>
      <c r="G410" s="21"/>
      <c r="H410" s="21"/>
    </row>
    <row r="411" spans="3:8" ht="13.8">
      <c r="C411" s="83"/>
      <c r="D411" s="21"/>
      <c r="F411" s="21"/>
      <c r="G411" s="21"/>
      <c r="H411" s="21"/>
    </row>
    <row r="412" spans="3:8" ht="13.8">
      <c r="C412" s="83"/>
      <c r="D412" s="21"/>
      <c r="F412" s="21"/>
      <c r="G412" s="21"/>
      <c r="H412" s="21"/>
    </row>
    <row r="413" spans="3:8" ht="13.8">
      <c r="C413" s="83"/>
      <c r="D413" s="21"/>
      <c r="F413" s="21"/>
      <c r="G413" s="21"/>
      <c r="H413" s="21"/>
    </row>
    <row r="414" spans="3:8" ht="13.8">
      <c r="C414" s="83"/>
      <c r="D414" s="21"/>
      <c r="F414" s="21"/>
      <c r="G414" s="21"/>
      <c r="H414" s="21"/>
    </row>
    <row r="415" spans="3:8" ht="13.8">
      <c r="C415" s="83"/>
      <c r="D415" s="21"/>
      <c r="F415" s="21"/>
      <c r="G415" s="21"/>
      <c r="H415" s="21"/>
    </row>
    <row r="416" spans="3:8" ht="13.8">
      <c r="C416" s="83"/>
      <c r="D416" s="21"/>
      <c r="F416" s="21"/>
      <c r="G416" s="21"/>
      <c r="H416" s="21"/>
    </row>
    <row r="417" spans="3:8" ht="13.8">
      <c r="C417" s="83"/>
      <c r="D417" s="21"/>
      <c r="F417" s="21"/>
      <c r="G417" s="21"/>
      <c r="H417" s="21"/>
    </row>
    <row r="418" spans="3:8" ht="13.8">
      <c r="C418" s="83"/>
      <c r="D418" s="21"/>
      <c r="F418" s="21"/>
      <c r="G418" s="21"/>
      <c r="H418" s="21"/>
    </row>
    <row r="419" spans="3:8" ht="13.8">
      <c r="C419" s="83"/>
      <c r="D419" s="21"/>
      <c r="F419" s="21"/>
      <c r="G419" s="21"/>
      <c r="H419" s="21"/>
    </row>
    <row r="420" spans="3:8" ht="13.8">
      <c r="C420" s="83"/>
      <c r="D420" s="21"/>
      <c r="F420" s="21"/>
      <c r="G420" s="21"/>
      <c r="H420" s="21"/>
    </row>
    <row r="421" spans="3:8" ht="13.8">
      <c r="C421" s="83"/>
      <c r="D421" s="21"/>
      <c r="F421" s="21"/>
      <c r="G421" s="21"/>
      <c r="H421" s="21"/>
    </row>
    <row r="422" spans="3:8" ht="13.8">
      <c r="C422" s="83"/>
      <c r="D422" s="21"/>
      <c r="F422" s="21"/>
      <c r="G422" s="21"/>
      <c r="H422" s="21"/>
    </row>
    <row r="423" spans="3:8" ht="13.8">
      <c r="C423" s="83"/>
      <c r="D423" s="21"/>
      <c r="F423" s="21"/>
      <c r="G423" s="21"/>
      <c r="H423" s="21"/>
    </row>
    <row r="424" spans="3:8" ht="13.8">
      <c r="C424" s="83"/>
      <c r="D424" s="21"/>
      <c r="F424" s="21"/>
      <c r="G424" s="21"/>
      <c r="H424" s="21"/>
    </row>
    <row r="425" spans="3:8" ht="13.8">
      <c r="C425" s="83"/>
      <c r="D425" s="21"/>
      <c r="F425" s="21"/>
      <c r="G425" s="21"/>
      <c r="H425" s="21"/>
    </row>
    <row r="426" spans="3:8" ht="13.8">
      <c r="C426" s="83"/>
      <c r="D426" s="21"/>
      <c r="F426" s="21"/>
      <c r="G426" s="21"/>
      <c r="H426" s="21"/>
    </row>
    <row r="427" spans="3:8" ht="13.8">
      <c r="C427" s="83"/>
      <c r="D427" s="21"/>
      <c r="F427" s="21"/>
      <c r="G427" s="21"/>
      <c r="H427" s="21"/>
    </row>
    <row r="428" spans="3:8" ht="13.8">
      <c r="C428" s="83"/>
      <c r="D428" s="21"/>
      <c r="F428" s="21"/>
      <c r="G428" s="21"/>
      <c r="H428" s="21"/>
    </row>
    <row r="429" spans="3:8" ht="13.8">
      <c r="C429" s="83"/>
      <c r="D429" s="21"/>
      <c r="F429" s="21"/>
      <c r="G429" s="21"/>
      <c r="H429" s="21"/>
    </row>
    <row r="430" spans="3:8" ht="13.8">
      <c r="C430" s="83"/>
      <c r="D430" s="21"/>
      <c r="F430" s="21"/>
      <c r="G430" s="21"/>
      <c r="H430" s="21"/>
    </row>
    <row r="431" spans="3:8" ht="13.8">
      <c r="C431" s="83"/>
      <c r="D431" s="21"/>
      <c r="F431" s="21"/>
      <c r="G431" s="21"/>
      <c r="H431" s="21"/>
    </row>
    <row r="432" spans="3:8" ht="13.8">
      <c r="C432" s="83"/>
      <c r="D432" s="21"/>
      <c r="F432" s="21"/>
      <c r="G432" s="21"/>
      <c r="H432" s="21"/>
    </row>
    <row r="433" spans="3:8" ht="13.8">
      <c r="C433" s="83"/>
      <c r="D433" s="21"/>
      <c r="F433" s="21"/>
      <c r="G433" s="21"/>
      <c r="H433" s="21"/>
    </row>
    <row r="434" spans="3:8" ht="13.8">
      <c r="C434" s="83"/>
      <c r="D434" s="21"/>
      <c r="F434" s="21"/>
      <c r="G434" s="21"/>
      <c r="H434" s="21"/>
    </row>
    <row r="435" spans="3:8" ht="13.8">
      <c r="C435" s="83"/>
      <c r="D435" s="21"/>
      <c r="F435" s="21"/>
      <c r="G435" s="21"/>
      <c r="H435" s="21"/>
    </row>
    <row r="436" spans="3:8" ht="13.8">
      <c r="C436" s="83"/>
      <c r="D436" s="21"/>
      <c r="F436" s="21"/>
      <c r="G436" s="21"/>
      <c r="H436" s="21"/>
    </row>
    <row r="437" spans="3:8" ht="13.8">
      <c r="C437" s="83"/>
      <c r="D437" s="21"/>
      <c r="F437" s="21"/>
      <c r="G437" s="21"/>
      <c r="H437" s="21"/>
    </row>
    <row r="438" spans="3:8" ht="13.8">
      <c r="C438" s="83"/>
      <c r="D438" s="21"/>
      <c r="F438" s="21"/>
      <c r="G438" s="21"/>
      <c r="H438" s="21"/>
    </row>
    <row r="439" spans="3:8" ht="13.8">
      <c r="C439" s="83"/>
      <c r="D439" s="21"/>
      <c r="F439" s="21"/>
      <c r="G439" s="21"/>
      <c r="H439" s="21"/>
    </row>
    <row r="440" spans="3:8" ht="13.8">
      <c r="C440" s="83"/>
      <c r="D440" s="21"/>
      <c r="F440" s="21"/>
      <c r="G440" s="21"/>
      <c r="H440" s="21"/>
    </row>
    <row r="441" spans="3:8" ht="13.8">
      <c r="C441" s="83"/>
      <c r="D441" s="21"/>
      <c r="F441" s="21"/>
      <c r="G441" s="21"/>
      <c r="H441" s="21"/>
    </row>
    <row r="442" spans="3:8" ht="13.8">
      <c r="C442" s="83"/>
      <c r="D442" s="21"/>
      <c r="F442" s="21"/>
      <c r="G442" s="21"/>
      <c r="H442" s="21"/>
    </row>
    <row r="443" spans="3:8" ht="13.8">
      <c r="C443" s="83"/>
      <c r="D443" s="21"/>
      <c r="F443" s="21"/>
      <c r="G443" s="21"/>
      <c r="H443" s="21"/>
    </row>
    <row r="444" spans="3:8" ht="13.8">
      <c r="C444" s="83"/>
      <c r="D444" s="21"/>
      <c r="F444" s="21"/>
      <c r="G444" s="21"/>
      <c r="H444" s="21"/>
    </row>
    <row r="445" spans="3:8" ht="13.8">
      <c r="C445" s="83"/>
      <c r="D445" s="21"/>
      <c r="F445" s="21"/>
      <c r="G445" s="21"/>
      <c r="H445" s="21"/>
    </row>
    <row r="446" spans="3:8" ht="13.8">
      <c r="C446" s="83"/>
      <c r="D446" s="21"/>
      <c r="F446" s="21"/>
      <c r="G446" s="21"/>
      <c r="H446" s="21"/>
    </row>
    <row r="447" spans="3:8" ht="13.8">
      <c r="C447" s="83"/>
      <c r="D447" s="21"/>
      <c r="F447" s="21"/>
      <c r="G447" s="21"/>
      <c r="H447" s="21"/>
    </row>
    <row r="448" spans="3:8" ht="13.8">
      <c r="C448" s="83"/>
      <c r="D448" s="21"/>
      <c r="F448" s="21"/>
      <c r="G448" s="21"/>
      <c r="H448" s="21"/>
    </row>
    <row r="449" spans="3:8" ht="13.8">
      <c r="C449" s="83"/>
      <c r="D449" s="21"/>
      <c r="F449" s="21"/>
      <c r="G449" s="21"/>
      <c r="H449" s="21"/>
    </row>
    <row r="450" spans="3:8" ht="13.8">
      <c r="C450" s="83"/>
      <c r="D450" s="21"/>
      <c r="F450" s="21"/>
      <c r="G450" s="21"/>
      <c r="H450" s="21"/>
    </row>
    <row r="451" spans="3:8" ht="13.8">
      <c r="C451" s="83"/>
      <c r="D451" s="21"/>
      <c r="F451" s="21"/>
      <c r="G451" s="21"/>
      <c r="H451" s="21"/>
    </row>
    <row r="452" spans="3:8" ht="13.8">
      <c r="C452" s="83"/>
      <c r="D452" s="21"/>
      <c r="F452" s="21"/>
      <c r="G452" s="21"/>
      <c r="H452" s="21"/>
    </row>
    <row r="453" spans="3:8" ht="13.8">
      <c r="C453" s="83"/>
      <c r="D453" s="21"/>
      <c r="F453" s="21"/>
      <c r="G453" s="21"/>
      <c r="H453" s="21"/>
    </row>
    <row r="454" spans="3:8" ht="13.8">
      <c r="C454" s="83"/>
      <c r="D454" s="21"/>
      <c r="F454" s="21"/>
      <c r="G454" s="21"/>
      <c r="H454" s="21"/>
    </row>
    <row r="455" spans="3:8" ht="13.8">
      <c r="C455" s="83"/>
      <c r="D455" s="21"/>
      <c r="F455" s="21"/>
      <c r="G455" s="21"/>
      <c r="H455" s="21"/>
    </row>
    <row r="456" spans="3:8" ht="13.8">
      <c r="C456" s="83"/>
      <c r="D456" s="21"/>
      <c r="F456" s="21"/>
      <c r="G456" s="21"/>
      <c r="H456" s="21"/>
    </row>
    <row r="457" spans="3:8" ht="13.8">
      <c r="C457" s="83"/>
      <c r="D457" s="21"/>
      <c r="F457" s="21"/>
      <c r="G457" s="21"/>
      <c r="H457" s="21"/>
    </row>
    <row r="458" spans="3:8" ht="13.8">
      <c r="C458" s="83"/>
      <c r="D458" s="21"/>
      <c r="F458" s="21"/>
      <c r="G458" s="21"/>
      <c r="H458" s="21"/>
    </row>
    <row r="459" spans="3:8" ht="13.8">
      <c r="C459" s="83"/>
      <c r="D459" s="21"/>
      <c r="F459" s="21"/>
      <c r="G459" s="21"/>
      <c r="H459" s="21"/>
    </row>
    <row r="460" spans="3:8" ht="13.8">
      <c r="C460" s="83"/>
      <c r="D460" s="21"/>
      <c r="F460" s="21"/>
      <c r="G460" s="21"/>
      <c r="H460" s="21"/>
    </row>
    <row r="461" spans="3:8" ht="13.8">
      <c r="C461" s="83"/>
      <c r="D461" s="21"/>
      <c r="F461" s="21"/>
      <c r="G461" s="21"/>
      <c r="H461" s="21"/>
    </row>
    <row r="462" spans="3:8" ht="13.8">
      <c r="C462" s="83"/>
      <c r="D462" s="21"/>
      <c r="F462" s="21"/>
      <c r="G462" s="21"/>
      <c r="H462" s="21"/>
    </row>
    <row r="463" spans="3:8" ht="13.8">
      <c r="C463" s="83"/>
      <c r="D463" s="21"/>
      <c r="F463" s="21"/>
      <c r="G463" s="21"/>
      <c r="H463" s="21"/>
    </row>
    <row r="464" spans="3:8" ht="13.8">
      <c r="C464" s="83"/>
      <c r="D464" s="21"/>
      <c r="F464" s="21"/>
      <c r="G464" s="21"/>
      <c r="H464" s="21"/>
    </row>
    <row r="465" spans="3:8" ht="13.8">
      <c r="C465" s="83"/>
      <c r="D465" s="21"/>
      <c r="F465" s="21"/>
      <c r="G465" s="21"/>
      <c r="H465" s="21"/>
    </row>
    <row r="466" spans="3:8" ht="13.8">
      <c r="C466" s="83"/>
      <c r="D466" s="21"/>
      <c r="F466" s="21"/>
      <c r="G466" s="21"/>
      <c r="H466" s="21"/>
    </row>
    <row r="467" spans="3:8" ht="13.8">
      <c r="C467" s="83"/>
      <c r="D467" s="21"/>
      <c r="F467" s="21"/>
      <c r="G467" s="21"/>
      <c r="H467" s="21"/>
    </row>
    <row r="468" spans="3:8" ht="13.8">
      <c r="C468" s="83"/>
      <c r="D468" s="21"/>
      <c r="F468" s="21"/>
      <c r="G468" s="21"/>
      <c r="H468" s="21"/>
    </row>
    <row r="469" spans="3:8" ht="13.8">
      <c r="C469" s="83"/>
      <c r="D469" s="21"/>
      <c r="F469" s="21"/>
      <c r="G469" s="21"/>
      <c r="H469" s="21"/>
    </row>
    <row r="470" spans="3:8" ht="13.8">
      <c r="C470" s="83"/>
      <c r="D470" s="21"/>
      <c r="F470" s="21"/>
      <c r="G470" s="21"/>
      <c r="H470" s="21"/>
    </row>
    <row r="471" spans="3:8" ht="13.8">
      <c r="C471" s="83"/>
      <c r="D471" s="21"/>
      <c r="F471" s="21"/>
      <c r="G471" s="21"/>
      <c r="H471" s="21"/>
    </row>
    <row r="472" spans="3:8" ht="13.8">
      <c r="C472" s="83"/>
      <c r="D472" s="21"/>
      <c r="F472" s="21"/>
      <c r="G472" s="21"/>
      <c r="H472" s="21"/>
    </row>
    <row r="473" spans="3:8" ht="13.8">
      <c r="C473" s="83"/>
      <c r="D473" s="21"/>
      <c r="F473" s="21"/>
      <c r="G473" s="21"/>
      <c r="H473" s="21"/>
    </row>
    <row r="474" spans="3:8" ht="13.8">
      <c r="C474" s="83"/>
      <c r="D474" s="21"/>
      <c r="F474" s="21"/>
      <c r="G474" s="21"/>
      <c r="H474" s="21"/>
    </row>
    <row r="475" spans="3:8" ht="13.8">
      <c r="C475" s="83"/>
      <c r="D475" s="21"/>
      <c r="F475" s="21"/>
      <c r="G475" s="21"/>
      <c r="H475" s="21"/>
    </row>
    <row r="476" spans="3:8" ht="13.8">
      <c r="C476" s="83"/>
      <c r="D476" s="21"/>
      <c r="F476" s="21"/>
      <c r="G476" s="21"/>
      <c r="H476" s="21"/>
    </row>
    <row r="477" spans="3:8" ht="13.8">
      <c r="C477" s="83"/>
      <c r="D477" s="21"/>
      <c r="F477" s="21"/>
      <c r="G477" s="21"/>
      <c r="H477" s="21"/>
    </row>
    <row r="478" spans="3:8" ht="13.8">
      <c r="C478" s="83"/>
      <c r="D478" s="21"/>
      <c r="F478" s="21"/>
      <c r="G478" s="21"/>
      <c r="H478" s="21"/>
    </row>
    <row r="479" spans="3:8" ht="13.8">
      <c r="C479" s="83"/>
      <c r="D479" s="21"/>
      <c r="F479" s="21"/>
      <c r="G479" s="21"/>
      <c r="H479" s="21"/>
    </row>
    <row r="480" spans="3:8" ht="13.8">
      <c r="C480" s="83"/>
      <c r="D480" s="21"/>
      <c r="F480" s="21"/>
      <c r="G480" s="21"/>
      <c r="H480" s="21"/>
    </row>
    <row r="481" spans="3:8" ht="13.8">
      <c r="C481" s="83"/>
      <c r="D481" s="21"/>
      <c r="F481" s="21"/>
      <c r="G481" s="21"/>
      <c r="H481" s="21"/>
    </row>
    <row r="482" spans="3:8" ht="13.8">
      <c r="C482" s="83"/>
      <c r="D482" s="21"/>
      <c r="F482" s="21"/>
      <c r="G482" s="21"/>
      <c r="H482" s="21"/>
    </row>
    <row r="483" spans="3:8" ht="13.8">
      <c r="C483" s="83"/>
      <c r="D483" s="21"/>
      <c r="F483" s="21"/>
      <c r="G483" s="21"/>
      <c r="H483" s="21"/>
    </row>
    <row r="484" spans="3:8" ht="13.8">
      <c r="C484" s="83"/>
      <c r="D484" s="21"/>
      <c r="F484" s="21"/>
      <c r="G484" s="21"/>
      <c r="H484" s="21"/>
    </row>
    <row r="485" spans="3:8" ht="13.8">
      <c r="C485" s="83"/>
      <c r="D485" s="21"/>
      <c r="F485" s="21"/>
      <c r="G485" s="21"/>
      <c r="H485" s="21"/>
    </row>
    <row r="486" spans="3:8" ht="13.8">
      <c r="C486" s="83"/>
      <c r="D486" s="21"/>
      <c r="F486" s="21"/>
      <c r="G486" s="21"/>
      <c r="H486" s="21"/>
    </row>
    <row r="487" spans="3:8" ht="13.8">
      <c r="C487" s="83"/>
      <c r="D487" s="21"/>
      <c r="F487" s="21"/>
      <c r="G487" s="21"/>
      <c r="H487" s="21"/>
    </row>
    <row r="488" spans="3:8" ht="13.8">
      <c r="C488" s="83"/>
      <c r="D488" s="21"/>
      <c r="F488" s="21"/>
      <c r="G488" s="21"/>
      <c r="H488" s="21"/>
    </row>
    <row r="489" spans="3:8" ht="13.8">
      <c r="C489" s="83"/>
      <c r="D489" s="21"/>
      <c r="F489" s="21"/>
      <c r="G489" s="21"/>
      <c r="H489" s="21"/>
    </row>
    <row r="490" spans="3:8" ht="13.8">
      <c r="C490" s="83"/>
      <c r="D490" s="21"/>
      <c r="F490" s="21"/>
      <c r="G490" s="21"/>
      <c r="H490" s="21"/>
    </row>
    <row r="491" spans="3:8" ht="13.8">
      <c r="C491" s="83"/>
      <c r="D491" s="21"/>
      <c r="F491" s="21"/>
      <c r="G491" s="21"/>
      <c r="H491" s="21"/>
    </row>
    <row r="492" spans="3:8" ht="13.8">
      <c r="C492" s="83"/>
      <c r="D492" s="21"/>
      <c r="F492" s="21"/>
      <c r="G492" s="21"/>
      <c r="H492" s="21"/>
    </row>
    <row r="493" spans="3:8" ht="13.8">
      <c r="C493" s="83"/>
      <c r="D493" s="21"/>
      <c r="F493" s="21"/>
      <c r="G493" s="21"/>
      <c r="H493" s="21"/>
    </row>
    <row r="494" spans="3:8" ht="13.8">
      <c r="C494" s="83"/>
      <c r="D494" s="21"/>
      <c r="F494" s="21"/>
      <c r="G494" s="21"/>
      <c r="H494" s="21"/>
    </row>
    <row r="495" spans="3:8" ht="13.8">
      <c r="C495" s="83"/>
      <c r="D495" s="21"/>
      <c r="F495" s="21"/>
      <c r="G495" s="21"/>
      <c r="H495" s="21"/>
    </row>
    <row r="496" spans="3:8" ht="13.8">
      <c r="C496" s="83"/>
      <c r="D496" s="21"/>
      <c r="F496" s="21"/>
      <c r="G496" s="21"/>
      <c r="H496" s="21"/>
    </row>
    <row r="497" spans="3:8" ht="13.8">
      <c r="C497" s="83"/>
      <c r="D497" s="21"/>
      <c r="F497" s="21"/>
      <c r="G497" s="21"/>
      <c r="H497" s="21"/>
    </row>
    <row r="498" spans="3:8" ht="13.8">
      <c r="C498" s="83"/>
      <c r="D498" s="21"/>
      <c r="F498" s="21"/>
      <c r="G498" s="21"/>
      <c r="H498" s="21"/>
    </row>
    <row r="499" spans="3:8" ht="13.8">
      <c r="C499" s="83"/>
      <c r="D499" s="21"/>
      <c r="F499" s="21"/>
      <c r="G499" s="21"/>
      <c r="H499" s="21"/>
    </row>
    <row r="500" spans="3:8" ht="13.8">
      <c r="C500" s="83"/>
      <c r="D500" s="21"/>
      <c r="F500" s="21"/>
      <c r="G500" s="21"/>
      <c r="H500" s="21"/>
    </row>
    <row r="501" spans="3:8" ht="13.8">
      <c r="C501" s="83"/>
      <c r="D501" s="21"/>
      <c r="F501" s="21"/>
      <c r="G501" s="21"/>
      <c r="H501" s="21"/>
    </row>
    <row r="502" spans="3:8" ht="13.8">
      <c r="C502" s="83"/>
      <c r="D502" s="21"/>
      <c r="F502" s="21"/>
      <c r="G502" s="21"/>
      <c r="H502" s="21"/>
    </row>
    <row r="503" spans="3:8" ht="13.8">
      <c r="C503" s="83"/>
      <c r="D503" s="21"/>
      <c r="F503" s="21"/>
      <c r="G503" s="21"/>
      <c r="H503" s="21"/>
    </row>
    <row r="504" spans="3:8" ht="13.8">
      <c r="C504" s="83"/>
      <c r="D504" s="21"/>
      <c r="F504" s="21"/>
      <c r="G504" s="21"/>
      <c r="H504" s="21"/>
    </row>
    <row r="505" spans="3:8" ht="13.8">
      <c r="C505" s="83"/>
      <c r="D505" s="21"/>
      <c r="F505" s="21"/>
      <c r="G505" s="21"/>
      <c r="H505" s="21"/>
    </row>
    <row r="506" spans="3:8" ht="13.8">
      <c r="C506" s="83"/>
      <c r="D506" s="21"/>
      <c r="F506" s="21"/>
      <c r="G506" s="21"/>
      <c r="H506" s="21"/>
    </row>
    <row r="507" spans="3:8" ht="13.8">
      <c r="C507" s="83"/>
      <c r="D507" s="21"/>
      <c r="F507" s="21"/>
      <c r="G507" s="21"/>
      <c r="H507" s="21"/>
    </row>
    <row r="508" spans="3:8" ht="13.8">
      <c r="C508" s="83"/>
      <c r="D508" s="21"/>
      <c r="F508" s="21"/>
      <c r="G508" s="21"/>
      <c r="H508" s="21"/>
    </row>
    <row r="509" spans="3:8" ht="13.8">
      <c r="C509" s="83"/>
      <c r="D509" s="21"/>
      <c r="F509" s="21"/>
      <c r="G509" s="21"/>
      <c r="H509" s="21"/>
    </row>
    <row r="510" spans="3:8" ht="13.8">
      <c r="C510" s="83"/>
      <c r="D510" s="21"/>
      <c r="F510" s="21"/>
      <c r="G510" s="21"/>
      <c r="H510" s="21"/>
    </row>
    <row r="511" spans="3:8" ht="13.8">
      <c r="C511" s="83"/>
      <c r="D511" s="21"/>
      <c r="F511" s="21"/>
      <c r="G511" s="21"/>
      <c r="H511" s="21"/>
    </row>
    <row r="512" spans="3:8" ht="13.8">
      <c r="C512" s="83"/>
      <c r="D512" s="21"/>
      <c r="F512" s="21"/>
      <c r="G512" s="21"/>
      <c r="H512" s="21"/>
    </row>
    <row r="513" spans="3:8" ht="13.8">
      <c r="C513" s="83"/>
      <c r="D513" s="21"/>
      <c r="F513" s="21"/>
      <c r="G513" s="21"/>
      <c r="H513" s="21"/>
    </row>
    <row r="514" spans="3:8" ht="13.8">
      <c r="C514" s="83"/>
      <c r="D514" s="21"/>
      <c r="F514" s="21"/>
      <c r="G514" s="21"/>
      <c r="H514" s="21"/>
    </row>
    <row r="515" spans="3:8" ht="13.8">
      <c r="C515" s="83"/>
      <c r="D515" s="21"/>
      <c r="F515" s="21"/>
      <c r="G515" s="21"/>
      <c r="H515" s="21"/>
    </row>
    <row r="516" spans="3:8" ht="13.8">
      <c r="C516" s="83"/>
      <c r="D516" s="21"/>
      <c r="F516" s="21"/>
      <c r="G516" s="21"/>
      <c r="H516" s="21"/>
    </row>
    <row r="517" spans="3:8" ht="13.8">
      <c r="C517" s="83"/>
      <c r="D517" s="21"/>
      <c r="F517" s="21"/>
      <c r="G517" s="21"/>
      <c r="H517" s="21"/>
    </row>
    <row r="518" spans="3:8" ht="13.8">
      <c r="C518" s="83"/>
      <c r="D518" s="21"/>
      <c r="F518" s="21"/>
      <c r="G518" s="21"/>
      <c r="H518" s="21"/>
    </row>
    <row r="519" spans="3:8" ht="13.8">
      <c r="C519" s="83"/>
      <c r="D519" s="21"/>
      <c r="F519" s="21"/>
      <c r="G519" s="21"/>
      <c r="H519" s="21"/>
    </row>
    <row r="520" spans="3:8" ht="13.8">
      <c r="C520" s="83"/>
      <c r="D520" s="21"/>
      <c r="F520" s="21"/>
      <c r="G520" s="21"/>
      <c r="H520" s="21"/>
    </row>
    <row r="521" spans="3:8" ht="13.8">
      <c r="C521" s="83"/>
      <c r="D521" s="21"/>
      <c r="F521" s="21"/>
      <c r="G521" s="21"/>
      <c r="H521" s="21"/>
    </row>
    <row r="522" spans="3:8" ht="13.8">
      <c r="C522" s="83"/>
      <c r="D522" s="21"/>
      <c r="F522" s="21"/>
      <c r="G522" s="21"/>
      <c r="H522" s="21"/>
    </row>
    <row r="523" spans="3:8" ht="13.8">
      <c r="C523" s="83"/>
      <c r="D523" s="21"/>
      <c r="F523" s="21"/>
      <c r="G523" s="21"/>
      <c r="H523" s="21"/>
    </row>
    <row r="524" spans="3:8" ht="13.8">
      <c r="C524" s="83"/>
      <c r="D524" s="21"/>
      <c r="F524" s="21"/>
      <c r="G524" s="21"/>
      <c r="H524" s="21"/>
    </row>
    <row r="525" spans="3:8" ht="13.8">
      <c r="C525" s="83"/>
      <c r="D525" s="21"/>
      <c r="F525" s="21"/>
      <c r="G525" s="21"/>
      <c r="H525" s="21"/>
    </row>
    <row r="526" spans="3:8" ht="13.8">
      <c r="C526" s="83"/>
      <c r="D526" s="21"/>
      <c r="F526" s="21"/>
      <c r="G526" s="21"/>
      <c r="H526" s="21"/>
    </row>
    <row r="527" spans="3:8" ht="13.8">
      <c r="C527" s="83"/>
      <c r="D527" s="21"/>
      <c r="F527" s="21"/>
      <c r="G527" s="21"/>
      <c r="H527" s="21"/>
    </row>
    <row r="528" spans="3:8" ht="13.8">
      <c r="C528" s="83"/>
      <c r="D528" s="21"/>
      <c r="F528" s="21"/>
      <c r="G528" s="21"/>
      <c r="H528" s="21"/>
    </row>
    <row r="529" spans="3:8" ht="13.8">
      <c r="C529" s="83"/>
      <c r="D529" s="21"/>
      <c r="F529" s="21"/>
      <c r="G529" s="21"/>
      <c r="H529" s="21"/>
    </row>
    <row r="530" spans="3:8" ht="13.8">
      <c r="C530" s="83"/>
      <c r="D530" s="21"/>
      <c r="F530" s="21"/>
      <c r="G530" s="21"/>
      <c r="H530" s="21"/>
    </row>
    <row r="531" spans="3:8" ht="13.8">
      <c r="C531" s="83"/>
      <c r="D531" s="21"/>
      <c r="F531" s="21"/>
      <c r="G531" s="21"/>
      <c r="H531" s="21"/>
    </row>
    <row r="532" spans="3:8" ht="13.8">
      <c r="C532" s="83"/>
      <c r="D532" s="21"/>
      <c r="F532" s="21"/>
      <c r="G532" s="21"/>
      <c r="H532" s="21"/>
    </row>
    <row r="533" spans="3:8" ht="13.8">
      <c r="C533" s="83"/>
      <c r="D533" s="21"/>
      <c r="F533" s="21"/>
      <c r="G533" s="21"/>
      <c r="H533" s="21"/>
    </row>
    <row r="534" spans="3:8" ht="13.8">
      <c r="C534" s="83"/>
      <c r="D534" s="21"/>
      <c r="F534" s="21"/>
      <c r="G534" s="21"/>
      <c r="H534" s="21"/>
    </row>
    <row r="535" spans="3:8" ht="13.8">
      <c r="C535" s="83"/>
      <c r="D535" s="21"/>
      <c r="F535" s="21"/>
      <c r="G535" s="21"/>
      <c r="H535" s="21"/>
    </row>
    <row r="536" spans="3:8" ht="13.8">
      <c r="C536" s="83"/>
      <c r="D536" s="21"/>
      <c r="F536" s="21"/>
      <c r="G536" s="21"/>
      <c r="H536" s="21"/>
    </row>
    <row r="537" spans="3:8" ht="13.8">
      <c r="C537" s="83"/>
      <c r="D537" s="21"/>
      <c r="F537" s="21"/>
      <c r="G537" s="21"/>
      <c r="H537" s="21"/>
    </row>
    <row r="538" spans="3:8" ht="13.8">
      <c r="C538" s="83"/>
      <c r="D538" s="21"/>
      <c r="F538" s="21"/>
      <c r="G538" s="21"/>
      <c r="H538" s="21"/>
    </row>
    <row r="539" spans="3:8" ht="13.8">
      <c r="C539" s="83"/>
      <c r="D539" s="21"/>
      <c r="F539" s="21"/>
      <c r="G539" s="21"/>
      <c r="H539" s="21"/>
    </row>
    <row r="540" spans="3:8" ht="13.8">
      <c r="C540" s="83"/>
      <c r="D540" s="21"/>
      <c r="F540" s="21"/>
      <c r="G540" s="21"/>
      <c r="H540" s="21"/>
    </row>
    <row r="541" spans="3:8" ht="13.8">
      <c r="C541" s="83"/>
      <c r="D541" s="21"/>
      <c r="F541" s="21"/>
      <c r="G541" s="21"/>
      <c r="H541" s="21"/>
    </row>
    <row r="542" spans="3:8" ht="13.8">
      <c r="C542" s="83"/>
      <c r="D542" s="21"/>
      <c r="F542" s="21"/>
      <c r="G542" s="21"/>
      <c r="H542" s="21"/>
    </row>
    <row r="543" spans="3:8" ht="13.8">
      <c r="C543" s="83"/>
      <c r="D543" s="21"/>
      <c r="F543" s="21"/>
      <c r="G543" s="21"/>
      <c r="H543" s="21"/>
    </row>
    <row r="544" spans="3:8" ht="13.8">
      <c r="C544" s="83"/>
      <c r="D544" s="21"/>
      <c r="F544" s="21"/>
      <c r="G544" s="21"/>
      <c r="H544" s="21"/>
    </row>
    <row r="545" spans="3:8" ht="13.8">
      <c r="C545" s="83"/>
      <c r="D545" s="21"/>
      <c r="F545" s="21"/>
      <c r="G545" s="21"/>
      <c r="H545" s="21"/>
    </row>
    <row r="546" spans="3:8" ht="13.8">
      <c r="C546" s="83"/>
      <c r="D546" s="21"/>
      <c r="F546" s="21"/>
      <c r="G546" s="21"/>
      <c r="H546" s="21"/>
    </row>
    <row r="547" spans="3:8" ht="13.8">
      <c r="C547" s="83"/>
      <c r="D547" s="21"/>
      <c r="F547" s="21"/>
      <c r="G547" s="21"/>
      <c r="H547" s="21"/>
    </row>
    <row r="548" spans="3:8" ht="13.8">
      <c r="C548" s="83"/>
      <c r="D548" s="21"/>
      <c r="F548" s="21"/>
      <c r="G548" s="21"/>
      <c r="H548" s="21"/>
    </row>
    <row r="549" spans="3:8" ht="13.8">
      <c r="C549" s="83"/>
      <c r="D549" s="21"/>
      <c r="F549" s="21"/>
      <c r="G549" s="21"/>
      <c r="H549" s="21"/>
    </row>
    <row r="550" spans="3:8" ht="13.8">
      <c r="C550" s="83"/>
      <c r="D550" s="21"/>
      <c r="F550" s="21"/>
      <c r="G550" s="21"/>
      <c r="H550" s="21"/>
    </row>
    <row r="551" spans="3:8" ht="13.8">
      <c r="C551" s="83"/>
      <c r="D551" s="21"/>
      <c r="F551" s="21"/>
      <c r="G551" s="21"/>
      <c r="H551" s="21"/>
    </row>
    <row r="552" spans="3:8" ht="13.8">
      <c r="C552" s="83"/>
      <c r="D552" s="21"/>
      <c r="F552" s="21"/>
      <c r="G552" s="21"/>
      <c r="H552" s="21"/>
    </row>
    <row r="553" spans="3:8" ht="13.8">
      <c r="C553" s="83"/>
      <c r="D553" s="21"/>
      <c r="F553" s="21"/>
      <c r="G553" s="21"/>
      <c r="H553" s="21"/>
    </row>
    <row r="554" spans="3:8" ht="13.8">
      <c r="C554" s="83"/>
      <c r="D554" s="21"/>
      <c r="F554" s="21"/>
      <c r="G554" s="21"/>
      <c r="H554" s="21"/>
    </row>
    <row r="555" spans="3:8" ht="13.8">
      <c r="C555" s="83"/>
      <c r="D555" s="21"/>
      <c r="F555" s="21"/>
      <c r="G555" s="21"/>
      <c r="H555" s="21"/>
    </row>
    <row r="556" spans="3:8" ht="13.8">
      <c r="C556" s="83"/>
      <c r="D556" s="21"/>
      <c r="F556" s="21"/>
      <c r="G556" s="21"/>
      <c r="H556" s="21"/>
    </row>
    <row r="557" spans="3:8" ht="13.8">
      <c r="C557" s="83"/>
      <c r="D557" s="21"/>
      <c r="F557" s="21"/>
      <c r="G557" s="21"/>
      <c r="H557" s="21"/>
    </row>
    <row r="558" spans="3:8" ht="13.8">
      <c r="C558" s="83"/>
      <c r="D558" s="21"/>
      <c r="F558" s="21"/>
      <c r="G558" s="21"/>
      <c r="H558" s="21"/>
    </row>
    <row r="559" spans="3:8" ht="13.8">
      <c r="C559" s="83"/>
      <c r="D559" s="21"/>
      <c r="F559" s="21"/>
      <c r="G559" s="21"/>
      <c r="H559" s="21"/>
    </row>
    <row r="560" spans="3:8" ht="13.8">
      <c r="C560" s="83"/>
      <c r="D560" s="21"/>
      <c r="F560" s="21"/>
      <c r="G560" s="21"/>
      <c r="H560" s="21"/>
    </row>
    <row r="561" spans="3:8" ht="13.8">
      <c r="C561" s="83"/>
      <c r="D561" s="21"/>
      <c r="F561" s="21"/>
      <c r="G561" s="21"/>
      <c r="H561" s="21"/>
    </row>
    <row r="562" spans="3:8" ht="13.8">
      <c r="C562" s="83"/>
      <c r="D562" s="21"/>
      <c r="F562" s="21"/>
      <c r="G562" s="21"/>
      <c r="H562" s="21"/>
    </row>
    <row r="563" spans="3:8" ht="13.8">
      <c r="C563" s="83"/>
      <c r="D563" s="21"/>
      <c r="F563" s="21"/>
      <c r="G563" s="21"/>
      <c r="H563" s="21"/>
    </row>
    <row r="564" spans="3:8" ht="13.8">
      <c r="C564" s="83"/>
      <c r="D564" s="21"/>
      <c r="F564" s="21"/>
      <c r="G564" s="21"/>
      <c r="H564" s="21"/>
    </row>
    <row r="565" spans="3:8" ht="13.8">
      <c r="C565" s="83"/>
      <c r="D565" s="21"/>
      <c r="F565" s="21"/>
      <c r="G565" s="21"/>
      <c r="H565" s="21"/>
    </row>
    <row r="566" spans="3:8" ht="13.8">
      <c r="C566" s="83"/>
      <c r="D566" s="21"/>
      <c r="F566" s="21"/>
      <c r="G566" s="21"/>
      <c r="H566" s="21"/>
    </row>
    <row r="567" spans="3:8" ht="13.8">
      <c r="C567" s="83"/>
      <c r="D567" s="21"/>
      <c r="F567" s="21"/>
      <c r="G567" s="21"/>
      <c r="H567" s="21"/>
    </row>
    <row r="568" spans="3:8" ht="13.8">
      <c r="C568" s="83"/>
      <c r="D568" s="21"/>
      <c r="F568" s="21"/>
      <c r="G568" s="21"/>
      <c r="H568" s="21"/>
    </row>
    <row r="569" spans="3:8" ht="13.8">
      <c r="C569" s="83"/>
      <c r="D569" s="21"/>
      <c r="F569" s="21"/>
      <c r="G569" s="21"/>
      <c r="H569" s="21"/>
    </row>
    <row r="570" spans="3:8" ht="13.8">
      <c r="C570" s="83"/>
      <c r="D570" s="21"/>
      <c r="F570" s="21"/>
      <c r="G570" s="21"/>
      <c r="H570" s="21"/>
    </row>
    <row r="571" spans="3:8" ht="13.8">
      <c r="C571" s="83"/>
      <c r="D571" s="21"/>
      <c r="F571" s="21"/>
      <c r="G571" s="21"/>
      <c r="H571" s="21"/>
    </row>
    <row r="572" spans="3:8" ht="13.8">
      <c r="C572" s="83"/>
      <c r="D572" s="21"/>
      <c r="F572" s="21"/>
      <c r="G572" s="21"/>
      <c r="H572" s="21"/>
    </row>
    <row r="573" spans="3:8" ht="13.8">
      <c r="C573" s="83"/>
      <c r="D573" s="21"/>
      <c r="F573" s="21"/>
      <c r="G573" s="21"/>
      <c r="H573" s="21"/>
    </row>
    <row r="574" spans="3:8" ht="13.8">
      <c r="C574" s="83"/>
      <c r="D574" s="21"/>
      <c r="F574" s="21"/>
      <c r="G574" s="21"/>
      <c r="H574" s="21"/>
    </row>
    <row r="575" spans="3:8" ht="13.8">
      <c r="C575" s="83"/>
      <c r="D575" s="21"/>
      <c r="F575" s="21"/>
      <c r="G575" s="21"/>
      <c r="H575" s="21"/>
    </row>
    <row r="576" spans="3:8" ht="13.8">
      <c r="C576" s="83"/>
      <c r="D576" s="21"/>
      <c r="F576" s="21"/>
      <c r="G576" s="21"/>
      <c r="H576" s="21"/>
    </row>
    <row r="577" spans="3:8" ht="13.8">
      <c r="C577" s="83"/>
      <c r="D577" s="21"/>
      <c r="F577" s="21"/>
      <c r="G577" s="21"/>
      <c r="H577" s="21"/>
    </row>
    <row r="578" spans="3:8" ht="13.8">
      <c r="C578" s="83"/>
      <c r="D578" s="21"/>
      <c r="F578" s="21"/>
      <c r="G578" s="21"/>
      <c r="H578" s="21"/>
    </row>
    <row r="579" spans="3:8" ht="13.8">
      <c r="C579" s="83"/>
      <c r="D579" s="21"/>
      <c r="F579" s="21"/>
      <c r="G579" s="21"/>
      <c r="H579" s="21"/>
    </row>
    <row r="580" spans="3:8" ht="13.8">
      <c r="C580" s="83"/>
      <c r="D580" s="21"/>
      <c r="F580" s="21"/>
      <c r="G580" s="21"/>
      <c r="H580" s="21"/>
    </row>
    <row r="581" spans="3:8" ht="13.8">
      <c r="C581" s="83"/>
      <c r="D581" s="21"/>
      <c r="F581" s="21"/>
      <c r="G581" s="21"/>
      <c r="H581" s="21"/>
    </row>
    <row r="582" spans="3:8" ht="13.8">
      <c r="C582" s="83"/>
      <c r="D582" s="21"/>
      <c r="F582" s="21"/>
      <c r="G582" s="21"/>
      <c r="H582" s="21"/>
    </row>
    <row r="583" spans="3:8" ht="13.8">
      <c r="C583" s="83"/>
      <c r="D583" s="21"/>
      <c r="F583" s="21"/>
      <c r="G583" s="21"/>
      <c r="H583" s="21"/>
    </row>
    <row r="584" spans="3:8" ht="13.8">
      <c r="C584" s="83"/>
      <c r="D584" s="21"/>
      <c r="F584" s="21"/>
      <c r="G584" s="21"/>
      <c r="H584" s="21"/>
    </row>
    <row r="585" spans="3:8" ht="13.8">
      <c r="C585" s="83"/>
      <c r="D585" s="21"/>
      <c r="F585" s="21"/>
      <c r="G585" s="21"/>
      <c r="H585" s="21"/>
    </row>
    <row r="586" spans="3:8" ht="13.8">
      <c r="C586" s="83"/>
      <c r="D586" s="21"/>
      <c r="F586" s="21"/>
      <c r="G586" s="21"/>
      <c r="H586" s="21"/>
    </row>
    <row r="587" spans="3:8" ht="13.8">
      <c r="C587" s="83"/>
      <c r="D587" s="21"/>
      <c r="F587" s="21"/>
      <c r="G587" s="21"/>
      <c r="H587" s="21"/>
    </row>
    <row r="588" spans="3:8" ht="13.8">
      <c r="C588" s="83"/>
      <c r="D588" s="21"/>
      <c r="F588" s="21"/>
      <c r="G588" s="21"/>
      <c r="H588" s="21"/>
    </row>
    <row r="589" spans="3:8" ht="13.8">
      <c r="C589" s="83"/>
      <c r="D589" s="21"/>
      <c r="F589" s="21"/>
      <c r="G589" s="21"/>
      <c r="H589" s="21"/>
    </row>
    <row r="590" spans="3:8" ht="13.8">
      <c r="C590" s="83"/>
      <c r="D590" s="21"/>
      <c r="F590" s="21"/>
      <c r="G590" s="21"/>
      <c r="H590" s="21"/>
    </row>
    <row r="591" spans="3:8" ht="13.8">
      <c r="C591" s="83"/>
      <c r="D591" s="21"/>
      <c r="F591" s="21"/>
      <c r="G591" s="21"/>
      <c r="H591" s="21"/>
    </row>
    <row r="592" spans="3:8" ht="13.8">
      <c r="C592" s="83"/>
      <c r="D592" s="21"/>
      <c r="F592" s="21"/>
      <c r="G592" s="21"/>
      <c r="H592" s="21"/>
    </row>
    <row r="593" spans="3:8" ht="13.8">
      <c r="C593" s="83"/>
      <c r="D593" s="21"/>
      <c r="F593" s="21"/>
      <c r="G593" s="21"/>
      <c r="H593" s="21"/>
    </row>
    <row r="594" spans="3:8" ht="13.8">
      <c r="C594" s="83"/>
      <c r="D594" s="21"/>
      <c r="F594" s="21"/>
      <c r="G594" s="21"/>
      <c r="H594" s="21"/>
    </row>
    <row r="595" spans="3:8" ht="13.8">
      <c r="C595" s="83"/>
      <c r="D595" s="21"/>
      <c r="F595" s="21"/>
      <c r="G595" s="21"/>
      <c r="H595" s="21"/>
    </row>
    <row r="596" spans="3:8" ht="13.8">
      <c r="C596" s="83"/>
      <c r="D596" s="21"/>
      <c r="F596" s="21"/>
      <c r="G596" s="21"/>
      <c r="H596" s="21"/>
    </row>
    <row r="597" spans="3:8" ht="13.8">
      <c r="C597" s="83"/>
      <c r="D597" s="21"/>
      <c r="F597" s="21"/>
      <c r="G597" s="21"/>
      <c r="H597" s="21"/>
    </row>
    <row r="598" spans="3:8" ht="13.8">
      <c r="C598" s="83"/>
      <c r="D598" s="21"/>
      <c r="F598" s="21"/>
      <c r="G598" s="21"/>
      <c r="H598" s="21"/>
    </row>
    <row r="599" spans="3:8" ht="13.8">
      <c r="C599" s="83"/>
      <c r="D599" s="21"/>
      <c r="F599" s="21"/>
      <c r="G599" s="21"/>
      <c r="H599" s="21"/>
    </row>
    <row r="600" spans="3:8" ht="13.8">
      <c r="C600" s="83"/>
      <c r="D600" s="21"/>
      <c r="F600" s="21"/>
      <c r="G600" s="21"/>
      <c r="H600" s="21"/>
    </row>
    <row r="601" spans="3:8" ht="13.8">
      <c r="C601" s="83"/>
      <c r="D601" s="21"/>
      <c r="F601" s="21"/>
      <c r="G601" s="21"/>
      <c r="H601" s="21"/>
    </row>
    <row r="602" spans="3:8" ht="13.8">
      <c r="C602" s="83"/>
      <c r="D602" s="21"/>
      <c r="F602" s="21"/>
      <c r="G602" s="21"/>
      <c r="H602" s="21"/>
    </row>
    <row r="603" spans="3:8" ht="13.8">
      <c r="C603" s="83"/>
      <c r="D603" s="21"/>
      <c r="F603" s="21"/>
      <c r="G603" s="21"/>
      <c r="H603" s="21"/>
    </row>
    <row r="604" spans="3:8" ht="13.8">
      <c r="C604" s="83"/>
      <c r="D604" s="21"/>
      <c r="F604" s="21"/>
      <c r="G604" s="21"/>
      <c r="H604" s="21"/>
    </row>
    <row r="605" spans="3:8" ht="13.8">
      <c r="C605" s="83"/>
      <c r="D605" s="21"/>
      <c r="F605" s="21"/>
      <c r="G605" s="21"/>
      <c r="H605" s="21"/>
    </row>
    <row r="606" spans="3:8" ht="13.8">
      <c r="C606" s="83"/>
      <c r="D606" s="21"/>
      <c r="F606" s="21"/>
      <c r="G606" s="21"/>
      <c r="H606" s="21"/>
    </row>
    <row r="607" spans="3:8" ht="13.8">
      <c r="C607" s="83"/>
      <c r="D607" s="21"/>
      <c r="F607" s="21"/>
      <c r="G607" s="21"/>
      <c r="H607" s="21"/>
    </row>
    <row r="608" spans="3:8" ht="13.8">
      <c r="C608" s="83"/>
      <c r="D608" s="21"/>
      <c r="F608" s="21"/>
      <c r="G608" s="21"/>
      <c r="H608" s="21"/>
    </row>
    <row r="609" spans="3:8" ht="13.8">
      <c r="C609" s="83"/>
      <c r="D609" s="21"/>
      <c r="F609" s="21"/>
      <c r="G609" s="21"/>
      <c r="H609" s="21"/>
    </row>
    <row r="610" spans="3:8" ht="13.8">
      <c r="C610" s="83"/>
      <c r="D610" s="21"/>
      <c r="F610" s="21"/>
      <c r="G610" s="21"/>
      <c r="H610" s="21"/>
    </row>
    <row r="611" spans="3:8" ht="13.8">
      <c r="C611" s="83"/>
      <c r="D611" s="21"/>
      <c r="F611" s="21"/>
      <c r="G611" s="21"/>
      <c r="H611" s="21"/>
    </row>
    <row r="612" spans="3:8" ht="13.8">
      <c r="C612" s="83"/>
      <c r="D612" s="21"/>
      <c r="F612" s="21"/>
      <c r="G612" s="21"/>
      <c r="H612" s="21"/>
    </row>
    <row r="613" spans="3:8" ht="13.8">
      <c r="C613" s="83"/>
      <c r="D613" s="21"/>
      <c r="F613" s="21"/>
      <c r="G613" s="21"/>
      <c r="H613" s="21"/>
    </row>
    <row r="614" spans="3:8" ht="13.8">
      <c r="C614" s="83"/>
      <c r="D614" s="21"/>
      <c r="F614" s="21"/>
      <c r="G614" s="21"/>
      <c r="H614" s="21"/>
    </row>
    <row r="615" spans="3:8" ht="13.8">
      <c r="C615" s="83"/>
      <c r="D615" s="21"/>
      <c r="F615" s="21"/>
      <c r="G615" s="21"/>
      <c r="H615" s="21"/>
    </row>
    <row r="616" spans="3:8" ht="13.8">
      <c r="C616" s="83"/>
      <c r="D616" s="21"/>
      <c r="F616" s="21"/>
      <c r="G616" s="21"/>
      <c r="H616" s="21"/>
    </row>
    <row r="617" spans="3:8" ht="13.8">
      <c r="C617" s="83"/>
      <c r="D617" s="21"/>
      <c r="F617" s="21"/>
      <c r="G617" s="21"/>
      <c r="H617" s="21"/>
    </row>
    <row r="618" spans="3:8" ht="13.8">
      <c r="C618" s="83"/>
      <c r="D618" s="21"/>
      <c r="F618" s="21"/>
      <c r="G618" s="21"/>
      <c r="H618" s="21"/>
    </row>
    <row r="619" spans="3:8" ht="13.8">
      <c r="C619" s="83"/>
      <c r="D619" s="21"/>
      <c r="F619" s="21"/>
      <c r="G619" s="21"/>
      <c r="H619" s="21"/>
    </row>
    <row r="620" spans="3:8" ht="13.8">
      <c r="C620" s="83"/>
      <c r="D620" s="21"/>
      <c r="F620" s="21"/>
      <c r="G620" s="21"/>
      <c r="H620" s="21"/>
    </row>
    <row r="621" spans="3:8" ht="13.8">
      <c r="C621" s="83"/>
      <c r="D621" s="21"/>
      <c r="F621" s="21"/>
      <c r="G621" s="21"/>
      <c r="H621" s="21"/>
    </row>
    <row r="622" spans="3:8" ht="13.8">
      <c r="C622" s="83"/>
      <c r="D622" s="21"/>
      <c r="F622" s="21"/>
      <c r="G622" s="21"/>
      <c r="H622" s="21"/>
    </row>
    <row r="623" spans="3:8" ht="13.8">
      <c r="C623" s="83"/>
      <c r="D623" s="21"/>
      <c r="F623" s="21"/>
      <c r="G623" s="21"/>
      <c r="H623" s="21"/>
    </row>
    <row r="624" spans="3:8" ht="13.8">
      <c r="C624" s="83"/>
      <c r="D624" s="21"/>
      <c r="F624" s="21"/>
      <c r="G624" s="21"/>
      <c r="H624" s="21"/>
    </row>
    <row r="625" spans="3:8" ht="13.8">
      <c r="C625" s="83"/>
      <c r="D625" s="21"/>
      <c r="F625" s="21"/>
      <c r="G625" s="21"/>
      <c r="H625" s="21"/>
    </row>
    <row r="626" spans="3:8" ht="13.8">
      <c r="C626" s="83"/>
      <c r="D626" s="21"/>
      <c r="F626" s="21"/>
      <c r="G626" s="21"/>
      <c r="H626" s="21"/>
    </row>
    <row r="627" spans="3:8" ht="13.8">
      <c r="C627" s="83"/>
      <c r="D627" s="21"/>
      <c r="F627" s="21"/>
      <c r="G627" s="21"/>
      <c r="H627" s="21"/>
    </row>
    <row r="628" spans="3:8" ht="13.8">
      <c r="C628" s="83"/>
      <c r="D628" s="21"/>
      <c r="F628" s="21"/>
      <c r="G628" s="21"/>
      <c r="H628" s="21"/>
    </row>
    <row r="629" spans="3:8" ht="13.8">
      <c r="C629" s="83"/>
      <c r="D629" s="21"/>
      <c r="F629" s="21"/>
      <c r="G629" s="21"/>
      <c r="H629" s="21"/>
    </row>
    <row r="630" spans="3:8" ht="13.8">
      <c r="C630" s="83"/>
      <c r="D630" s="21"/>
      <c r="F630" s="21"/>
      <c r="G630" s="21"/>
      <c r="H630" s="21"/>
    </row>
    <row r="631" spans="3:8" ht="13.8">
      <c r="C631" s="83"/>
      <c r="D631" s="21"/>
      <c r="F631" s="21"/>
      <c r="G631" s="21"/>
      <c r="H631" s="21"/>
    </row>
    <row r="632" spans="3:8" ht="13.8">
      <c r="C632" s="83"/>
      <c r="D632" s="21"/>
      <c r="F632" s="21"/>
      <c r="G632" s="21"/>
      <c r="H632" s="21"/>
    </row>
    <row r="633" spans="3:8" ht="13.8">
      <c r="C633" s="83"/>
      <c r="D633" s="21"/>
      <c r="F633" s="21"/>
      <c r="G633" s="21"/>
      <c r="H633" s="21"/>
    </row>
    <row r="634" spans="3:8" ht="13.8">
      <c r="C634" s="83"/>
      <c r="D634" s="21"/>
      <c r="F634" s="21"/>
      <c r="G634" s="21"/>
      <c r="H634" s="21"/>
    </row>
    <row r="635" spans="3:8" ht="13.8">
      <c r="C635" s="83"/>
      <c r="D635" s="21"/>
      <c r="F635" s="21"/>
      <c r="G635" s="21"/>
      <c r="H635" s="21"/>
    </row>
    <row r="636" spans="3:8" ht="13.8">
      <c r="C636" s="83"/>
      <c r="D636" s="21"/>
      <c r="F636" s="21"/>
      <c r="G636" s="21"/>
      <c r="H636" s="21"/>
    </row>
    <row r="637" spans="3:8" ht="13.8">
      <c r="C637" s="83"/>
      <c r="D637" s="21"/>
      <c r="F637" s="21"/>
      <c r="G637" s="21"/>
      <c r="H637" s="21"/>
    </row>
    <row r="638" spans="3:8" ht="13.8">
      <c r="C638" s="83"/>
      <c r="D638" s="21"/>
      <c r="F638" s="21"/>
      <c r="G638" s="21"/>
      <c r="H638" s="21"/>
    </row>
    <row r="639" spans="3:8" ht="13.8">
      <c r="C639" s="83"/>
      <c r="D639" s="21"/>
      <c r="F639" s="21"/>
      <c r="G639" s="21"/>
      <c r="H639" s="21"/>
    </row>
    <row r="640" spans="3:8" ht="13.8">
      <c r="C640" s="83"/>
      <c r="D640" s="21"/>
      <c r="F640" s="21"/>
      <c r="G640" s="21"/>
      <c r="H640" s="21"/>
    </row>
    <row r="641" spans="3:8" ht="13.8">
      <c r="C641" s="83"/>
      <c r="D641" s="21"/>
      <c r="F641" s="21"/>
      <c r="G641" s="21"/>
      <c r="H641" s="21"/>
    </row>
    <row r="642" spans="3:8" ht="13.8">
      <c r="C642" s="83"/>
      <c r="D642" s="21"/>
      <c r="F642" s="21"/>
      <c r="G642" s="21"/>
      <c r="H642" s="21"/>
    </row>
    <row r="643" spans="3:8" ht="13.8">
      <c r="C643" s="83"/>
      <c r="D643" s="21"/>
      <c r="F643" s="21"/>
      <c r="G643" s="21"/>
      <c r="H643" s="21"/>
    </row>
    <row r="644" spans="3:8" ht="13.8">
      <c r="C644" s="83"/>
      <c r="D644" s="21"/>
      <c r="F644" s="21"/>
      <c r="G644" s="21"/>
      <c r="H644" s="21"/>
    </row>
    <row r="645" spans="3:8" ht="13.8">
      <c r="C645" s="83"/>
      <c r="D645" s="21"/>
      <c r="F645" s="21"/>
      <c r="G645" s="21"/>
      <c r="H645" s="21"/>
    </row>
    <row r="646" spans="3:8" ht="13.8">
      <c r="C646" s="83"/>
      <c r="D646" s="21"/>
      <c r="F646" s="21"/>
      <c r="G646" s="21"/>
      <c r="H646" s="21"/>
    </row>
    <row r="647" spans="3:8" ht="13.8">
      <c r="C647" s="83"/>
      <c r="D647" s="21"/>
      <c r="F647" s="21"/>
      <c r="G647" s="21"/>
      <c r="H647" s="21"/>
    </row>
    <row r="648" spans="3:8" ht="13.8">
      <c r="C648" s="83"/>
      <c r="D648" s="21"/>
      <c r="F648" s="21"/>
      <c r="G648" s="21"/>
      <c r="H648" s="21"/>
    </row>
    <row r="649" spans="3:8" ht="13.8">
      <c r="C649" s="83"/>
      <c r="D649" s="21"/>
      <c r="F649" s="21"/>
      <c r="G649" s="21"/>
      <c r="H649" s="21"/>
    </row>
    <row r="650" spans="3:8" ht="13.8">
      <c r="C650" s="83"/>
      <c r="D650" s="21"/>
      <c r="F650" s="21"/>
      <c r="G650" s="21"/>
      <c r="H650" s="21"/>
    </row>
    <row r="651" spans="3:8" ht="13.8">
      <c r="C651" s="83"/>
      <c r="D651" s="21"/>
      <c r="F651" s="21"/>
      <c r="G651" s="21"/>
      <c r="H651" s="21"/>
    </row>
    <row r="652" spans="3:8" ht="13.8">
      <c r="C652" s="83"/>
      <c r="D652" s="21"/>
      <c r="F652" s="21"/>
      <c r="G652" s="21"/>
      <c r="H652" s="21"/>
    </row>
    <row r="653" spans="3:8" ht="13.8">
      <c r="C653" s="83"/>
      <c r="D653" s="21"/>
      <c r="F653" s="21"/>
      <c r="G653" s="21"/>
      <c r="H653" s="21"/>
    </row>
    <row r="654" spans="3:8" ht="13.8">
      <c r="C654" s="83"/>
      <c r="D654" s="21"/>
      <c r="F654" s="21"/>
      <c r="G654" s="21"/>
      <c r="H654" s="21"/>
    </row>
    <row r="655" spans="3:8" ht="13.8">
      <c r="C655" s="83"/>
      <c r="D655" s="21"/>
      <c r="F655" s="21"/>
      <c r="G655" s="21"/>
      <c r="H655" s="21"/>
    </row>
    <row r="656" spans="3:8" ht="13.8">
      <c r="C656" s="83"/>
      <c r="D656" s="21"/>
      <c r="F656" s="21"/>
      <c r="G656" s="21"/>
      <c r="H656" s="21"/>
    </row>
    <row r="657" spans="3:8" ht="13.8">
      <c r="C657" s="83"/>
      <c r="D657" s="21"/>
      <c r="F657" s="21"/>
      <c r="G657" s="21"/>
      <c r="H657" s="21"/>
    </row>
    <row r="658" spans="3:8" ht="13.8">
      <c r="C658" s="83"/>
      <c r="D658" s="21"/>
      <c r="F658" s="21"/>
      <c r="G658" s="21"/>
      <c r="H658" s="21"/>
    </row>
    <row r="659" spans="3:8" ht="13.8">
      <c r="C659" s="83"/>
      <c r="D659" s="21"/>
      <c r="F659" s="21"/>
      <c r="G659" s="21"/>
      <c r="H659" s="21"/>
    </row>
    <row r="660" spans="3:8" ht="13.8">
      <c r="C660" s="83"/>
      <c r="D660" s="21"/>
      <c r="F660" s="21"/>
      <c r="G660" s="21"/>
      <c r="H660" s="21"/>
    </row>
    <row r="661" spans="3:8" ht="13.8">
      <c r="C661" s="83"/>
      <c r="D661" s="21"/>
      <c r="F661" s="21"/>
      <c r="G661" s="21"/>
      <c r="H661" s="21"/>
    </row>
    <row r="662" spans="3:8" ht="13.8">
      <c r="C662" s="83"/>
      <c r="D662" s="21"/>
      <c r="F662" s="21"/>
      <c r="G662" s="21"/>
      <c r="H662" s="21"/>
    </row>
    <row r="663" spans="3:8" ht="13.8">
      <c r="C663" s="83"/>
      <c r="D663" s="21"/>
      <c r="F663" s="21"/>
      <c r="G663" s="21"/>
      <c r="H663" s="21"/>
    </row>
    <row r="664" spans="3:8" ht="13.8">
      <c r="C664" s="83"/>
      <c r="D664" s="21"/>
      <c r="F664" s="21"/>
      <c r="G664" s="21"/>
      <c r="H664" s="21"/>
    </row>
    <row r="665" spans="3:8" ht="13.8">
      <c r="C665" s="83"/>
      <c r="D665" s="21"/>
      <c r="F665" s="21"/>
      <c r="G665" s="21"/>
      <c r="H665" s="21"/>
    </row>
    <row r="666" spans="3:8" ht="13.8">
      <c r="C666" s="83"/>
      <c r="D666" s="21"/>
      <c r="F666" s="21"/>
      <c r="G666" s="21"/>
      <c r="H666" s="21"/>
    </row>
    <row r="667" spans="3:8" ht="13.8">
      <c r="C667" s="83"/>
      <c r="D667" s="21"/>
      <c r="F667" s="21"/>
      <c r="G667" s="21"/>
      <c r="H667" s="21"/>
    </row>
    <row r="668" spans="3:8" ht="13.8">
      <c r="C668" s="83"/>
      <c r="D668" s="21"/>
      <c r="F668" s="21"/>
      <c r="G668" s="21"/>
      <c r="H668" s="21"/>
    </row>
    <row r="669" spans="3:8" ht="13.8">
      <c r="C669" s="83"/>
      <c r="D669" s="21"/>
      <c r="F669" s="21"/>
      <c r="G669" s="21"/>
      <c r="H669" s="21"/>
    </row>
    <row r="670" spans="3:8" ht="13.8">
      <c r="C670" s="83"/>
      <c r="D670" s="21"/>
      <c r="F670" s="21"/>
      <c r="G670" s="21"/>
      <c r="H670" s="21"/>
    </row>
    <row r="671" spans="3:8" ht="13.8">
      <c r="C671" s="83"/>
      <c r="D671" s="21"/>
      <c r="F671" s="21"/>
      <c r="G671" s="21"/>
      <c r="H671" s="21"/>
    </row>
    <row r="672" spans="3:8" ht="13.8">
      <c r="C672" s="83"/>
      <c r="D672" s="21"/>
      <c r="F672" s="21"/>
      <c r="G672" s="21"/>
      <c r="H672" s="21"/>
    </row>
    <row r="673" spans="3:8" ht="13.8">
      <c r="C673" s="83"/>
      <c r="D673" s="21"/>
      <c r="F673" s="21"/>
      <c r="G673" s="21"/>
      <c r="H673" s="21"/>
    </row>
    <row r="674" spans="3:8" ht="13.8">
      <c r="C674" s="83"/>
      <c r="D674" s="21"/>
      <c r="F674" s="21"/>
      <c r="G674" s="21"/>
      <c r="H674" s="21"/>
    </row>
    <row r="675" spans="3:8" ht="13.8">
      <c r="C675" s="83"/>
      <c r="D675" s="21"/>
      <c r="F675" s="21"/>
      <c r="G675" s="21"/>
      <c r="H675" s="21"/>
    </row>
    <row r="676" spans="3:8" ht="13.8">
      <c r="C676" s="83"/>
      <c r="D676" s="21"/>
      <c r="F676" s="21"/>
      <c r="G676" s="21"/>
      <c r="H676" s="21"/>
    </row>
    <row r="677" spans="3:8" ht="13.8">
      <c r="C677" s="83"/>
      <c r="D677" s="21"/>
      <c r="F677" s="21"/>
      <c r="G677" s="21"/>
      <c r="H677" s="21"/>
    </row>
    <row r="678" spans="3:8" ht="13.8">
      <c r="C678" s="83"/>
      <c r="D678" s="21"/>
      <c r="F678" s="21"/>
      <c r="G678" s="21"/>
      <c r="H678" s="21"/>
    </row>
    <row r="679" spans="3:8" ht="13.8">
      <c r="C679" s="83"/>
      <c r="D679" s="21"/>
      <c r="F679" s="21"/>
      <c r="G679" s="21"/>
      <c r="H679" s="21"/>
    </row>
    <row r="680" spans="3:8" ht="13.8">
      <c r="C680" s="83"/>
      <c r="D680" s="21"/>
      <c r="F680" s="21"/>
      <c r="G680" s="21"/>
      <c r="H680" s="21"/>
    </row>
    <row r="681" spans="3:8" ht="13.8">
      <c r="C681" s="83"/>
      <c r="D681" s="21"/>
      <c r="F681" s="21"/>
      <c r="G681" s="21"/>
      <c r="H681" s="21"/>
    </row>
    <row r="682" spans="3:8" ht="13.8">
      <c r="C682" s="83"/>
      <c r="D682" s="21"/>
      <c r="F682" s="21"/>
      <c r="G682" s="21"/>
      <c r="H682" s="21"/>
    </row>
    <row r="683" spans="3:8" ht="13.8">
      <c r="C683" s="83"/>
      <c r="D683" s="21"/>
      <c r="F683" s="21"/>
      <c r="G683" s="21"/>
      <c r="H683" s="21"/>
    </row>
    <row r="684" spans="3:8" ht="13.8">
      <c r="C684" s="83"/>
      <c r="D684" s="21"/>
      <c r="F684" s="21"/>
      <c r="G684" s="21"/>
      <c r="H684" s="21"/>
    </row>
    <row r="685" spans="3:8" ht="13.8">
      <c r="C685" s="83"/>
      <c r="D685" s="21"/>
      <c r="F685" s="21"/>
      <c r="G685" s="21"/>
      <c r="H685" s="21"/>
    </row>
    <row r="686" spans="3:8" ht="13.8">
      <c r="C686" s="83"/>
      <c r="D686" s="21"/>
      <c r="F686" s="21"/>
      <c r="G686" s="21"/>
      <c r="H686" s="21"/>
    </row>
    <row r="687" spans="3:8" ht="13.8">
      <c r="C687" s="83"/>
      <c r="D687" s="21"/>
      <c r="F687" s="21"/>
      <c r="G687" s="21"/>
      <c r="H687" s="21"/>
    </row>
    <row r="688" spans="3:8" ht="13.8">
      <c r="C688" s="83"/>
      <c r="D688" s="21"/>
      <c r="F688" s="21"/>
      <c r="G688" s="21"/>
      <c r="H688" s="21"/>
    </row>
    <row r="689" spans="3:8" ht="13.8">
      <c r="C689" s="83"/>
      <c r="D689" s="21"/>
      <c r="F689" s="21"/>
      <c r="G689" s="21"/>
      <c r="H689" s="21"/>
    </row>
    <row r="690" spans="3:8" ht="13.8">
      <c r="C690" s="83"/>
      <c r="D690" s="21"/>
      <c r="F690" s="21"/>
      <c r="G690" s="21"/>
      <c r="H690" s="21"/>
    </row>
    <row r="691" spans="3:8" ht="13.8">
      <c r="C691" s="83"/>
      <c r="D691" s="21"/>
      <c r="F691" s="21"/>
      <c r="G691" s="21"/>
      <c r="H691" s="21"/>
    </row>
    <row r="692" spans="3:8" ht="13.8">
      <c r="C692" s="83"/>
      <c r="D692" s="21"/>
      <c r="F692" s="21"/>
      <c r="G692" s="21"/>
      <c r="H692" s="21"/>
    </row>
    <row r="693" spans="3:8" ht="13.8">
      <c r="C693" s="83"/>
      <c r="D693" s="21"/>
      <c r="F693" s="21"/>
      <c r="G693" s="21"/>
      <c r="H693" s="21"/>
    </row>
    <row r="694" spans="3:8" ht="13.8">
      <c r="C694" s="83"/>
      <c r="D694" s="21"/>
      <c r="F694" s="21"/>
      <c r="G694" s="21"/>
      <c r="H694" s="21"/>
    </row>
    <row r="695" spans="3:8" ht="13.8">
      <c r="C695" s="83"/>
      <c r="D695" s="21"/>
      <c r="F695" s="21"/>
      <c r="G695" s="21"/>
      <c r="H695" s="21"/>
    </row>
    <row r="696" spans="3:8" ht="13.8">
      <c r="C696" s="83"/>
      <c r="D696" s="21"/>
      <c r="F696" s="21"/>
      <c r="G696" s="21"/>
      <c r="H696" s="21"/>
    </row>
    <row r="697" spans="3:8" ht="13.8">
      <c r="C697" s="83"/>
      <c r="D697" s="21"/>
      <c r="F697" s="21"/>
      <c r="G697" s="21"/>
      <c r="H697" s="21"/>
    </row>
    <row r="698" spans="3:8" ht="13.8">
      <c r="C698" s="83"/>
      <c r="D698" s="21"/>
      <c r="F698" s="21"/>
      <c r="G698" s="21"/>
      <c r="H698" s="21"/>
    </row>
    <row r="699" spans="3:8" ht="13.8">
      <c r="C699" s="83"/>
      <c r="D699" s="21"/>
      <c r="F699" s="21"/>
      <c r="G699" s="21"/>
      <c r="H699" s="21"/>
    </row>
    <row r="700" spans="3:8" ht="13.8">
      <c r="C700" s="83"/>
      <c r="D700" s="21"/>
      <c r="F700" s="21"/>
      <c r="G700" s="21"/>
      <c r="H700" s="21"/>
    </row>
    <row r="701" spans="3:8" ht="13.8">
      <c r="C701" s="83"/>
      <c r="D701" s="21"/>
      <c r="F701" s="21"/>
      <c r="G701" s="21"/>
      <c r="H701" s="21"/>
    </row>
    <row r="702" spans="3:8" ht="13.8">
      <c r="C702" s="83"/>
      <c r="D702" s="21"/>
      <c r="F702" s="21"/>
      <c r="G702" s="21"/>
      <c r="H702" s="21"/>
    </row>
    <row r="703" spans="3:8" ht="13.8">
      <c r="C703" s="83"/>
      <c r="D703" s="21"/>
      <c r="F703" s="21"/>
      <c r="G703" s="21"/>
      <c r="H703" s="21"/>
    </row>
    <row r="704" spans="3:8" ht="13.8">
      <c r="C704" s="83"/>
      <c r="D704" s="21"/>
      <c r="F704" s="21"/>
      <c r="G704" s="21"/>
      <c r="H704" s="21"/>
    </row>
    <row r="705" spans="3:8" ht="13.8">
      <c r="C705" s="83"/>
      <c r="D705" s="21"/>
      <c r="F705" s="21"/>
      <c r="G705" s="21"/>
      <c r="H705" s="21"/>
    </row>
    <row r="706" spans="3:8" ht="13.8">
      <c r="C706" s="83"/>
      <c r="D706" s="21"/>
      <c r="F706" s="21"/>
      <c r="G706" s="21"/>
      <c r="H706" s="21"/>
    </row>
    <row r="707" spans="3:8" ht="13.8">
      <c r="C707" s="83"/>
      <c r="D707" s="21"/>
      <c r="F707" s="21"/>
      <c r="G707" s="21"/>
      <c r="H707" s="21"/>
    </row>
    <row r="708" spans="3:8" ht="13.8">
      <c r="C708" s="83"/>
      <c r="D708" s="21"/>
      <c r="F708" s="21"/>
      <c r="G708" s="21"/>
      <c r="H708" s="21"/>
    </row>
    <row r="709" spans="3:8" ht="13.8">
      <c r="C709" s="83"/>
      <c r="D709" s="21"/>
      <c r="F709" s="21"/>
      <c r="G709" s="21"/>
      <c r="H709" s="21"/>
    </row>
    <row r="710" spans="3:8" ht="13.8">
      <c r="C710" s="83"/>
      <c r="D710" s="21"/>
      <c r="F710" s="21"/>
      <c r="G710" s="21"/>
      <c r="H710" s="21"/>
    </row>
    <row r="711" spans="3:8" ht="13.8">
      <c r="C711" s="83"/>
      <c r="D711" s="21"/>
      <c r="F711" s="21"/>
      <c r="G711" s="21"/>
      <c r="H711" s="21"/>
    </row>
    <row r="712" spans="3:8" ht="13.8">
      <c r="C712" s="83"/>
      <c r="D712" s="21"/>
      <c r="F712" s="21"/>
      <c r="G712" s="21"/>
      <c r="H712" s="21"/>
    </row>
    <row r="713" spans="3:8" ht="13.8">
      <c r="C713" s="83"/>
      <c r="D713" s="21"/>
      <c r="F713" s="21"/>
      <c r="G713" s="21"/>
      <c r="H713" s="21"/>
    </row>
    <row r="714" spans="3:8" ht="13.8">
      <c r="C714" s="83"/>
      <c r="D714" s="21"/>
      <c r="F714" s="21"/>
      <c r="G714" s="21"/>
      <c r="H714" s="21"/>
    </row>
    <row r="715" spans="3:8" ht="13.8">
      <c r="C715" s="83"/>
      <c r="D715" s="21"/>
      <c r="F715" s="21"/>
      <c r="G715" s="21"/>
      <c r="H715" s="21"/>
    </row>
    <row r="716" spans="3:8" ht="13.8">
      <c r="C716" s="83"/>
      <c r="D716" s="21"/>
      <c r="F716" s="21"/>
      <c r="G716" s="21"/>
      <c r="H716" s="21"/>
    </row>
    <row r="717" spans="3:8" ht="13.8">
      <c r="C717" s="83"/>
      <c r="D717" s="21"/>
      <c r="F717" s="21"/>
      <c r="G717" s="21"/>
      <c r="H717" s="21"/>
    </row>
    <row r="718" spans="3:8" ht="13.8">
      <c r="C718" s="83"/>
      <c r="D718" s="21"/>
      <c r="F718" s="21"/>
      <c r="G718" s="21"/>
      <c r="H718" s="21"/>
    </row>
    <row r="719" spans="3:8" ht="13.8">
      <c r="C719" s="83"/>
      <c r="D719" s="21"/>
      <c r="F719" s="21"/>
      <c r="G719" s="21"/>
      <c r="H719" s="21"/>
    </row>
    <row r="720" spans="3:8" ht="13.8">
      <c r="C720" s="83"/>
      <c r="D720" s="21"/>
      <c r="F720" s="21"/>
      <c r="G720" s="21"/>
      <c r="H720" s="21"/>
    </row>
    <row r="721" spans="3:8" ht="13.8">
      <c r="C721" s="83"/>
      <c r="D721" s="21"/>
      <c r="F721" s="21"/>
      <c r="G721" s="21"/>
      <c r="H721" s="21"/>
    </row>
    <row r="722" spans="3:8" ht="13.8">
      <c r="C722" s="83"/>
      <c r="D722" s="21"/>
      <c r="F722" s="21"/>
      <c r="G722" s="21"/>
      <c r="H722" s="21"/>
    </row>
    <row r="723" spans="3:8" ht="13.8">
      <c r="C723" s="83"/>
      <c r="D723" s="21"/>
      <c r="F723" s="21"/>
      <c r="G723" s="21"/>
      <c r="H723" s="21"/>
    </row>
    <row r="724" spans="3:8" ht="13.8">
      <c r="C724" s="83"/>
      <c r="D724" s="21"/>
      <c r="F724" s="21"/>
      <c r="G724" s="21"/>
      <c r="H724" s="21"/>
    </row>
    <row r="725" spans="3:8" ht="13.8">
      <c r="C725" s="83"/>
      <c r="D725" s="21"/>
      <c r="F725" s="21"/>
      <c r="G725" s="21"/>
      <c r="H725" s="21"/>
    </row>
    <row r="726" spans="3:8" ht="13.8">
      <c r="C726" s="83"/>
      <c r="D726" s="21"/>
      <c r="F726" s="21"/>
      <c r="G726" s="21"/>
      <c r="H726" s="21"/>
    </row>
    <row r="727" spans="3:8" ht="13.8">
      <c r="C727" s="83"/>
      <c r="D727" s="21"/>
      <c r="F727" s="21"/>
      <c r="G727" s="21"/>
      <c r="H727" s="21"/>
    </row>
    <row r="728" spans="3:8" ht="13.8">
      <c r="C728" s="83"/>
      <c r="D728" s="21"/>
      <c r="F728" s="21"/>
      <c r="G728" s="21"/>
      <c r="H728" s="21"/>
    </row>
    <row r="729" spans="3:8" ht="13.8">
      <c r="C729" s="83"/>
      <c r="D729" s="21"/>
      <c r="F729" s="21"/>
      <c r="G729" s="21"/>
      <c r="H729" s="21"/>
    </row>
    <row r="730" spans="3:8" ht="13.8">
      <c r="C730" s="83"/>
      <c r="D730" s="21"/>
      <c r="F730" s="21"/>
      <c r="G730" s="21"/>
      <c r="H730" s="21"/>
    </row>
    <row r="731" spans="3:8" ht="13.8">
      <c r="C731" s="83"/>
      <c r="D731" s="21"/>
      <c r="F731" s="21"/>
      <c r="G731" s="21"/>
      <c r="H731" s="21"/>
    </row>
    <row r="732" spans="3:8" ht="13.8">
      <c r="C732" s="83"/>
      <c r="D732" s="21"/>
      <c r="F732" s="21"/>
      <c r="G732" s="21"/>
      <c r="H732" s="21"/>
    </row>
    <row r="733" spans="3:8" ht="13.8">
      <c r="C733" s="83"/>
      <c r="D733" s="21"/>
      <c r="F733" s="21"/>
      <c r="G733" s="21"/>
      <c r="H733" s="21"/>
    </row>
    <row r="734" spans="3:8" ht="13.8">
      <c r="C734" s="83"/>
      <c r="D734" s="21"/>
      <c r="F734" s="21"/>
      <c r="G734" s="21"/>
      <c r="H734" s="21"/>
    </row>
    <row r="735" spans="3:8" ht="13.8">
      <c r="C735" s="83"/>
      <c r="D735" s="21"/>
      <c r="F735" s="21"/>
      <c r="G735" s="21"/>
      <c r="H735" s="21"/>
    </row>
    <row r="736" spans="3:8" ht="13.8">
      <c r="C736" s="83"/>
      <c r="D736" s="21"/>
      <c r="F736" s="21"/>
      <c r="G736" s="21"/>
      <c r="H736" s="21"/>
    </row>
    <row r="737" spans="3:8" ht="13.8">
      <c r="C737" s="83"/>
      <c r="D737" s="21"/>
      <c r="F737" s="21"/>
      <c r="G737" s="21"/>
      <c r="H737" s="21"/>
    </row>
    <row r="738" spans="3:8" ht="13.8">
      <c r="C738" s="83"/>
      <c r="D738" s="21"/>
      <c r="F738" s="21"/>
      <c r="G738" s="21"/>
      <c r="H738" s="21"/>
    </row>
    <row r="739" spans="3:8" ht="13.8">
      <c r="C739" s="83"/>
      <c r="D739" s="21"/>
      <c r="F739" s="21"/>
      <c r="G739" s="21"/>
      <c r="H739" s="21"/>
    </row>
    <row r="740" spans="3:8" ht="13.8">
      <c r="C740" s="83"/>
      <c r="D740" s="21"/>
      <c r="F740" s="21"/>
      <c r="G740" s="21"/>
      <c r="H740" s="21"/>
    </row>
    <row r="741" spans="3:8" ht="13.8">
      <c r="C741" s="83"/>
      <c r="D741" s="21"/>
      <c r="F741" s="21"/>
      <c r="G741" s="21"/>
      <c r="H741" s="21"/>
    </row>
    <row r="742" spans="3:8" ht="13.8">
      <c r="C742" s="83"/>
      <c r="D742" s="21"/>
      <c r="F742" s="21"/>
      <c r="G742" s="21"/>
      <c r="H742" s="21"/>
    </row>
    <row r="743" spans="3:8" ht="13.8">
      <c r="C743" s="83"/>
      <c r="D743" s="21"/>
      <c r="F743" s="21"/>
      <c r="G743" s="21"/>
      <c r="H743" s="21"/>
    </row>
    <row r="744" spans="3:8" ht="13.8">
      <c r="C744" s="83"/>
      <c r="D744" s="21"/>
      <c r="F744" s="21"/>
      <c r="G744" s="21"/>
      <c r="H744" s="21"/>
    </row>
    <row r="745" spans="3:8" ht="13.8">
      <c r="C745" s="83"/>
      <c r="D745" s="21"/>
      <c r="F745" s="21"/>
      <c r="G745" s="21"/>
      <c r="H745" s="21"/>
    </row>
    <row r="746" spans="3:8" ht="13.8">
      <c r="C746" s="83"/>
      <c r="D746" s="21"/>
      <c r="F746" s="21"/>
      <c r="G746" s="21"/>
      <c r="H746" s="21"/>
    </row>
    <row r="747" spans="3:8" ht="13.8">
      <c r="C747" s="83"/>
      <c r="D747" s="21"/>
      <c r="F747" s="21"/>
      <c r="G747" s="21"/>
      <c r="H747" s="21"/>
    </row>
    <row r="748" spans="3:8" ht="13.8">
      <c r="C748" s="83"/>
      <c r="D748" s="21"/>
      <c r="F748" s="21"/>
      <c r="G748" s="21"/>
      <c r="H748" s="21"/>
    </row>
    <row r="749" spans="3:8" ht="13.8">
      <c r="C749" s="83"/>
      <c r="D749" s="21"/>
      <c r="F749" s="21"/>
      <c r="G749" s="21"/>
      <c r="H749" s="21"/>
    </row>
    <row r="750" spans="3:8" ht="13.8">
      <c r="C750" s="83"/>
      <c r="D750" s="21"/>
      <c r="F750" s="21"/>
      <c r="G750" s="21"/>
      <c r="H750" s="21"/>
    </row>
    <row r="751" spans="3:8" ht="13.8">
      <c r="C751" s="83"/>
      <c r="D751" s="21"/>
      <c r="F751" s="21"/>
      <c r="G751" s="21"/>
      <c r="H751" s="21"/>
    </row>
    <row r="752" spans="3:8" ht="13.8">
      <c r="C752" s="83"/>
      <c r="D752" s="21"/>
      <c r="F752" s="21"/>
      <c r="G752" s="21"/>
      <c r="H752" s="21"/>
    </row>
    <row r="753" spans="3:8" ht="13.8">
      <c r="C753" s="83"/>
      <c r="D753" s="21"/>
      <c r="F753" s="21"/>
      <c r="G753" s="21"/>
      <c r="H753" s="21"/>
    </row>
    <row r="754" spans="3:8" ht="13.8">
      <c r="C754" s="83"/>
      <c r="D754" s="21"/>
      <c r="F754" s="21"/>
      <c r="G754" s="21"/>
      <c r="H754" s="21"/>
    </row>
    <row r="755" spans="3:8" ht="13.8">
      <c r="C755" s="83"/>
      <c r="D755" s="21"/>
      <c r="F755" s="21"/>
      <c r="G755" s="21"/>
      <c r="H755" s="21"/>
    </row>
    <row r="756" spans="3:8" ht="13.8">
      <c r="C756" s="83"/>
      <c r="D756" s="21"/>
      <c r="F756" s="21"/>
      <c r="G756" s="21"/>
      <c r="H756" s="21"/>
    </row>
    <row r="757" spans="3:8" ht="13.8">
      <c r="C757" s="83"/>
      <c r="D757" s="21"/>
      <c r="F757" s="21"/>
      <c r="G757" s="21"/>
      <c r="H757" s="21"/>
    </row>
    <row r="758" spans="3:8" ht="13.8">
      <c r="C758" s="83"/>
      <c r="D758" s="21"/>
      <c r="F758" s="21"/>
      <c r="G758" s="21"/>
      <c r="H758" s="21"/>
    </row>
    <row r="759" spans="3:8" ht="13.8">
      <c r="C759" s="83"/>
      <c r="D759" s="21"/>
      <c r="F759" s="21"/>
      <c r="G759" s="21"/>
      <c r="H759" s="21"/>
    </row>
    <row r="760" spans="3:8" ht="13.8">
      <c r="C760" s="83"/>
      <c r="D760" s="21"/>
      <c r="F760" s="21"/>
      <c r="G760" s="21"/>
      <c r="H760" s="21"/>
    </row>
    <row r="761" spans="3:8" ht="13.8">
      <c r="C761" s="83"/>
      <c r="D761" s="21"/>
      <c r="F761" s="21"/>
      <c r="G761" s="21"/>
      <c r="H761" s="21"/>
    </row>
    <row r="762" spans="3:8" ht="13.8">
      <c r="C762" s="83"/>
      <c r="D762" s="21"/>
      <c r="F762" s="21"/>
      <c r="G762" s="21"/>
      <c r="H762" s="21"/>
    </row>
    <row r="763" spans="3:8" ht="13.8">
      <c r="C763" s="83"/>
      <c r="D763" s="21"/>
      <c r="F763" s="21"/>
      <c r="G763" s="21"/>
      <c r="H763" s="21"/>
    </row>
    <row r="764" spans="3:8" ht="13.8">
      <c r="C764" s="83"/>
      <c r="D764" s="21"/>
      <c r="F764" s="21"/>
      <c r="G764" s="21"/>
      <c r="H764" s="21"/>
    </row>
    <row r="765" spans="3:8" ht="13.8">
      <c r="C765" s="83"/>
      <c r="D765" s="21"/>
      <c r="F765" s="21"/>
      <c r="G765" s="21"/>
      <c r="H765" s="21"/>
    </row>
    <row r="766" spans="3:8" ht="13.8">
      <c r="C766" s="83"/>
      <c r="D766" s="21"/>
      <c r="F766" s="21"/>
      <c r="G766" s="21"/>
      <c r="H766" s="21"/>
    </row>
    <row r="767" spans="3:8" ht="13.8">
      <c r="C767" s="83"/>
      <c r="D767" s="21"/>
      <c r="F767" s="21"/>
      <c r="G767" s="21"/>
      <c r="H767" s="21"/>
    </row>
    <row r="768" spans="3:8" ht="13.8">
      <c r="C768" s="83"/>
      <c r="D768" s="21"/>
      <c r="F768" s="21"/>
      <c r="G768" s="21"/>
      <c r="H768" s="21"/>
    </row>
    <row r="769" spans="3:8" ht="13.8">
      <c r="C769" s="83"/>
      <c r="D769" s="21"/>
      <c r="F769" s="21"/>
      <c r="G769" s="21"/>
      <c r="H769" s="21"/>
    </row>
    <row r="770" spans="3:8" ht="13.8">
      <c r="C770" s="83"/>
      <c r="D770" s="21"/>
      <c r="F770" s="21"/>
      <c r="G770" s="21"/>
      <c r="H770" s="21"/>
    </row>
    <row r="771" spans="3:8" ht="13.8">
      <c r="C771" s="83"/>
      <c r="D771" s="21"/>
      <c r="F771" s="21"/>
      <c r="G771" s="21"/>
      <c r="H771" s="21"/>
    </row>
    <row r="772" spans="3:8" ht="13.8">
      <c r="C772" s="83"/>
      <c r="D772" s="21"/>
      <c r="F772" s="21"/>
      <c r="G772" s="21"/>
      <c r="H772" s="21"/>
    </row>
    <row r="773" spans="3:8" ht="13.8">
      <c r="C773" s="83"/>
      <c r="D773" s="21"/>
      <c r="F773" s="21"/>
      <c r="G773" s="21"/>
      <c r="H773" s="21"/>
    </row>
    <row r="774" spans="3:8" ht="13.8">
      <c r="C774" s="83"/>
      <c r="D774" s="21"/>
      <c r="F774" s="21"/>
      <c r="G774" s="21"/>
      <c r="H774" s="21"/>
    </row>
    <row r="775" spans="3:8" ht="13.8">
      <c r="C775" s="83"/>
      <c r="D775" s="21"/>
      <c r="F775" s="21"/>
      <c r="G775" s="21"/>
      <c r="H775" s="21"/>
    </row>
    <row r="776" spans="3:8" ht="13.8">
      <c r="C776" s="83"/>
      <c r="D776" s="21"/>
      <c r="F776" s="21"/>
      <c r="G776" s="21"/>
      <c r="H776" s="21"/>
    </row>
    <row r="777" spans="3:8" ht="13.8">
      <c r="C777" s="83"/>
      <c r="D777" s="21"/>
      <c r="F777" s="21"/>
      <c r="G777" s="21"/>
      <c r="H777" s="21"/>
    </row>
    <row r="778" spans="3:8" ht="13.8">
      <c r="C778" s="83"/>
      <c r="D778" s="21"/>
      <c r="F778" s="21"/>
      <c r="G778" s="21"/>
      <c r="H778" s="21"/>
    </row>
    <row r="779" spans="3:8" ht="13.8">
      <c r="C779" s="83"/>
      <c r="D779" s="21"/>
      <c r="F779" s="21"/>
      <c r="G779" s="21"/>
      <c r="H779" s="21"/>
    </row>
    <row r="780" spans="3:8" ht="13.8">
      <c r="C780" s="83"/>
      <c r="D780" s="21"/>
      <c r="F780" s="21"/>
      <c r="G780" s="21"/>
      <c r="H780" s="21"/>
    </row>
    <row r="781" spans="3:8" ht="13.8">
      <c r="C781" s="83"/>
      <c r="D781" s="21"/>
      <c r="F781" s="21"/>
      <c r="G781" s="21"/>
      <c r="H781" s="21"/>
    </row>
    <row r="782" spans="3:8" ht="13.8">
      <c r="C782" s="83"/>
      <c r="D782" s="21"/>
      <c r="F782" s="21"/>
      <c r="G782" s="21"/>
      <c r="H782" s="21"/>
    </row>
    <row r="783" spans="3:8" ht="13.8">
      <c r="C783" s="83"/>
      <c r="D783" s="21"/>
      <c r="F783" s="21"/>
      <c r="G783" s="21"/>
      <c r="H783" s="21"/>
    </row>
    <row r="784" spans="3:8" ht="13.8">
      <c r="C784" s="83"/>
      <c r="D784" s="21"/>
      <c r="F784" s="21"/>
      <c r="G784" s="21"/>
      <c r="H784" s="21"/>
    </row>
    <row r="785" spans="3:8" ht="13.8">
      <c r="C785" s="83"/>
      <c r="D785" s="21"/>
      <c r="F785" s="21"/>
      <c r="G785" s="21"/>
      <c r="H785" s="21"/>
    </row>
    <row r="786" spans="3:8" ht="13.8">
      <c r="C786" s="83"/>
      <c r="D786" s="21"/>
      <c r="F786" s="21"/>
      <c r="G786" s="21"/>
      <c r="H786" s="21"/>
    </row>
    <row r="787" spans="3:8" ht="13.8">
      <c r="C787" s="83"/>
      <c r="D787" s="21"/>
      <c r="F787" s="21"/>
      <c r="G787" s="21"/>
      <c r="H787" s="21"/>
    </row>
    <row r="788" spans="3:8" ht="13.8">
      <c r="C788" s="83"/>
      <c r="D788" s="21"/>
      <c r="F788" s="21"/>
      <c r="G788" s="21"/>
      <c r="H788" s="21"/>
    </row>
    <row r="789" spans="3:8" ht="13.8">
      <c r="C789" s="83"/>
      <c r="D789" s="21"/>
      <c r="F789" s="21"/>
      <c r="G789" s="21"/>
      <c r="H789" s="21"/>
    </row>
    <row r="790" spans="3:8" ht="13.8">
      <c r="C790" s="83"/>
      <c r="D790" s="21"/>
      <c r="F790" s="21"/>
      <c r="G790" s="21"/>
      <c r="H790" s="21"/>
    </row>
    <row r="791" spans="3:8" ht="13.8">
      <c r="C791" s="83"/>
      <c r="D791" s="21"/>
      <c r="F791" s="21"/>
      <c r="G791" s="21"/>
      <c r="H791" s="21"/>
    </row>
    <row r="792" spans="3:8" ht="13.8">
      <c r="C792" s="83"/>
      <c r="D792" s="21"/>
      <c r="F792" s="21"/>
      <c r="G792" s="21"/>
      <c r="H792" s="21"/>
    </row>
    <row r="793" spans="3:8" ht="13.8">
      <c r="C793" s="83"/>
      <c r="D793" s="21"/>
      <c r="F793" s="21"/>
      <c r="G793" s="21"/>
      <c r="H793" s="21"/>
    </row>
    <row r="794" spans="3:8" ht="13.8">
      <c r="C794" s="83"/>
      <c r="D794" s="21"/>
      <c r="F794" s="21"/>
      <c r="G794" s="21"/>
      <c r="H794" s="21"/>
    </row>
    <row r="795" spans="3:8" ht="13.8">
      <c r="C795" s="83"/>
      <c r="D795" s="21"/>
      <c r="F795" s="21"/>
      <c r="G795" s="21"/>
      <c r="H795" s="21"/>
    </row>
    <row r="796" spans="3:8" ht="13.8">
      <c r="C796" s="83"/>
      <c r="D796" s="21"/>
      <c r="F796" s="21"/>
      <c r="G796" s="21"/>
      <c r="H796" s="21"/>
    </row>
    <row r="797" spans="3:8" ht="13.8">
      <c r="C797" s="83"/>
      <c r="D797" s="21"/>
      <c r="F797" s="21"/>
      <c r="G797" s="21"/>
      <c r="H797" s="21"/>
    </row>
    <row r="798" spans="3:8" ht="13.8">
      <c r="C798" s="83"/>
      <c r="D798" s="21"/>
      <c r="F798" s="21"/>
      <c r="G798" s="21"/>
      <c r="H798" s="21"/>
    </row>
    <row r="799" spans="3:8" ht="13.8">
      <c r="C799" s="83"/>
      <c r="D799" s="21"/>
      <c r="F799" s="21"/>
      <c r="G799" s="21"/>
      <c r="H799" s="21"/>
    </row>
    <row r="800" spans="3:8" ht="13.8">
      <c r="C800" s="83"/>
      <c r="D800" s="21"/>
      <c r="F800" s="21"/>
      <c r="G800" s="21"/>
      <c r="H800" s="21"/>
    </row>
    <row r="801" spans="3:8" ht="13.8">
      <c r="C801" s="83"/>
      <c r="D801" s="21"/>
      <c r="F801" s="21"/>
      <c r="G801" s="21"/>
      <c r="H801" s="21"/>
    </row>
    <row r="802" spans="3:8" ht="13.8">
      <c r="C802" s="83"/>
      <c r="D802" s="21"/>
      <c r="F802" s="21"/>
      <c r="G802" s="21"/>
      <c r="H802" s="21"/>
    </row>
    <row r="803" spans="3:8" ht="13.8">
      <c r="C803" s="83"/>
      <c r="D803" s="21"/>
      <c r="F803" s="21"/>
      <c r="G803" s="21"/>
      <c r="H803" s="21"/>
    </row>
    <row r="804" spans="3:8" ht="13.8">
      <c r="C804" s="83"/>
      <c r="D804" s="21"/>
      <c r="F804" s="21"/>
      <c r="G804" s="21"/>
      <c r="H804" s="21"/>
    </row>
    <row r="805" spans="3:8" ht="13.8">
      <c r="C805" s="83"/>
      <c r="D805" s="21"/>
      <c r="F805" s="21"/>
      <c r="G805" s="21"/>
      <c r="H805" s="21"/>
    </row>
    <row r="806" spans="3:8" ht="13.8">
      <c r="C806" s="83"/>
      <c r="D806" s="21"/>
      <c r="F806" s="21"/>
      <c r="G806" s="21"/>
      <c r="H806" s="21"/>
    </row>
    <row r="807" spans="3:8" ht="13.8">
      <c r="C807" s="83"/>
      <c r="D807" s="21"/>
      <c r="F807" s="21"/>
      <c r="G807" s="21"/>
      <c r="H807" s="21"/>
    </row>
    <row r="808" spans="3:8" ht="13.8">
      <c r="C808" s="83"/>
      <c r="D808" s="21"/>
      <c r="F808" s="21"/>
      <c r="G808" s="21"/>
      <c r="H808" s="21"/>
    </row>
    <row r="809" spans="3:8" ht="13.8">
      <c r="C809" s="83"/>
      <c r="D809" s="21"/>
      <c r="F809" s="21"/>
      <c r="G809" s="21"/>
      <c r="H809" s="21"/>
    </row>
    <row r="810" spans="3:8" ht="13.8">
      <c r="C810" s="83"/>
      <c r="D810" s="21"/>
      <c r="F810" s="21"/>
      <c r="G810" s="21"/>
      <c r="H810" s="21"/>
    </row>
    <row r="811" spans="3:8" ht="13.8">
      <c r="C811" s="83"/>
      <c r="D811" s="21"/>
      <c r="F811" s="21"/>
      <c r="G811" s="21"/>
      <c r="H811" s="21"/>
    </row>
    <row r="812" spans="3:8" ht="13.8">
      <c r="C812" s="83"/>
      <c r="D812" s="21"/>
      <c r="F812" s="21"/>
      <c r="G812" s="21"/>
      <c r="H812" s="21"/>
    </row>
    <row r="813" spans="3:8" ht="13.8">
      <c r="C813" s="83"/>
      <c r="D813" s="21"/>
      <c r="F813" s="21"/>
      <c r="G813" s="21"/>
      <c r="H813" s="21"/>
    </row>
    <row r="814" spans="3:8" ht="13.8">
      <c r="C814" s="83"/>
      <c r="D814" s="21"/>
      <c r="F814" s="21"/>
      <c r="G814" s="21"/>
      <c r="H814" s="21"/>
    </row>
    <row r="815" spans="3:8" ht="13.8">
      <c r="C815" s="83"/>
      <c r="D815" s="21"/>
      <c r="F815" s="21"/>
      <c r="G815" s="21"/>
      <c r="H815" s="21"/>
    </row>
    <row r="816" spans="3:8" ht="13.8">
      <c r="C816" s="83"/>
      <c r="D816" s="21"/>
      <c r="F816" s="21"/>
      <c r="G816" s="21"/>
      <c r="H816" s="21"/>
    </row>
    <row r="817" spans="3:8" ht="13.8">
      <c r="C817" s="83"/>
      <c r="D817" s="21"/>
      <c r="F817" s="21"/>
      <c r="G817" s="21"/>
      <c r="H817" s="21"/>
    </row>
    <row r="818" spans="3:8" ht="13.8">
      <c r="C818" s="83"/>
      <c r="D818" s="21"/>
      <c r="F818" s="21"/>
      <c r="G818" s="21"/>
      <c r="H818" s="21"/>
    </row>
    <row r="819" spans="3:8" ht="13.8">
      <c r="C819" s="83"/>
      <c r="D819" s="21"/>
      <c r="F819" s="21"/>
      <c r="G819" s="21"/>
      <c r="H819" s="21"/>
    </row>
    <row r="820" spans="3:8" ht="13.8">
      <c r="C820" s="83"/>
      <c r="D820" s="21"/>
      <c r="F820" s="21"/>
      <c r="G820" s="21"/>
      <c r="H820" s="21"/>
    </row>
    <row r="821" spans="3:8" ht="13.8">
      <c r="C821" s="83"/>
      <c r="D821" s="21"/>
      <c r="F821" s="21"/>
      <c r="G821" s="21"/>
      <c r="H821" s="21"/>
    </row>
    <row r="822" spans="3:8" ht="13.8">
      <c r="C822" s="83"/>
      <c r="D822" s="21"/>
      <c r="F822" s="21"/>
      <c r="G822" s="21"/>
      <c r="H822" s="21"/>
    </row>
    <row r="823" spans="3:8" ht="13.8">
      <c r="C823" s="83"/>
      <c r="D823" s="21"/>
      <c r="F823" s="21"/>
      <c r="G823" s="21"/>
      <c r="H823" s="21"/>
    </row>
    <row r="824" spans="3:8" ht="13.8">
      <c r="C824" s="83"/>
      <c r="D824" s="21"/>
      <c r="F824" s="21"/>
      <c r="G824" s="21"/>
      <c r="H824" s="21"/>
    </row>
    <row r="825" spans="3:8" ht="13.8">
      <c r="C825" s="83"/>
      <c r="D825" s="21"/>
      <c r="F825" s="21"/>
      <c r="G825" s="21"/>
      <c r="H825" s="21"/>
    </row>
    <row r="826" spans="3:8" ht="13.8">
      <c r="C826" s="83"/>
      <c r="D826" s="21"/>
      <c r="F826" s="21"/>
      <c r="G826" s="21"/>
      <c r="H826" s="21"/>
    </row>
    <row r="827" spans="3:8" ht="13.8">
      <c r="C827" s="83"/>
      <c r="D827" s="21"/>
      <c r="F827" s="21"/>
      <c r="G827" s="21"/>
      <c r="H827" s="21"/>
    </row>
    <row r="828" spans="3:8" ht="13.8">
      <c r="C828" s="83"/>
      <c r="D828" s="21"/>
      <c r="F828" s="21"/>
      <c r="G828" s="21"/>
      <c r="H828" s="21"/>
    </row>
    <row r="829" spans="3:8" ht="13.8">
      <c r="C829" s="83"/>
      <c r="D829" s="21"/>
      <c r="F829" s="21"/>
      <c r="G829" s="21"/>
      <c r="H829" s="21"/>
    </row>
    <row r="830" spans="3:8" ht="13.8">
      <c r="C830" s="83"/>
      <c r="D830" s="21"/>
      <c r="F830" s="21"/>
      <c r="G830" s="21"/>
      <c r="H830" s="21"/>
    </row>
    <row r="831" spans="3:8" ht="13.8">
      <c r="C831" s="83"/>
      <c r="D831" s="21"/>
      <c r="F831" s="21"/>
      <c r="G831" s="21"/>
      <c r="H831" s="21"/>
    </row>
    <row r="832" spans="3:8" ht="13.8">
      <c r="C832" s="83"/>
      <c r="D832" s="21"/>
      <c r="F832" s="21"/>
      <c r="G832" s="21"/>
      <c r="H832" s="21"/>
    </row>
    <row r="833" spans="3:8" ht="13.8">
      <c r="C833" s="83"/>
      <c r="D833" s="21"/>
      <c r="F833" s="21"/>
      <c r="G833" s="21"/>
      <c r="H833" s="21"/>
    </row>
    <row r="834" spans="3:8" ht="13.8">
      <c r="C834" s="83"/>
      <c r="D834" s="21"/>
      <c r="F834" s="21"/>
      <c r="G834" s="21"/>
      <c r="H834" s="21"/>
    </row>
    <row r="835" spans="3:8" ht="13.8">
      <c r="C835" s="83"/>
      <c r="D835" s="21"/>
      <c r="F835" s="21"/>
      <c r="G835" s="21"/>
      <c r="H835" s="21"/>
    </row>
    <row r="836" spans="3:8" ht="13.8">
      <c r="C836" s="83"/>
      <c r="D836" s="21"/>
      <c r="F836" s="21"/>
      <c r="G836" s="21"/>
      <c r="H836" s="21"/>
    </row>
    <row r="837" spans="3:8" ht="13.8">
      <c r="C837" s="83"/>
      <c r="D837" s="21"/>
      <c r="F837" s="21"/>
      <c r="G837" s="21"/>
      <c r="H837" s="21"/>
    </row>
    <row r="838" spans="3:8" ht="13.8">
      <c r="C838" s="83"/>
      <c r="D838" s="21"/>
      <c r="F838" s="21"/>
      <c r="G838" s="21"/>
      <c r="H838" s="21"/>
    </row>
    <row r="839" spans="3:8" ht="13.8">
      <c r="C839" s="83"/>
      <c r="D839" s="21"/>
      <c r="F839" s="21"/>
      <c r="G839" s="21"/>
      <c r="H839" s="21"/>
    </row>
    <row r="840" spans="3:8" ht="13.8">
      <c r="C840" s="83"/>
      <c r="D840" s="21"/>
      <c r="F840" s="21"/>
      <c r="G840" s="21"/>
      <c r="H840" s="21"/>
    </row>
    <row r="841" spans="3:8" ht="13.8">
      <c r="C841" s="83"/>
      <c r="D841" s="21"/>
      <c r="F841" s="21"/>
      <c r="G841" s="21"/>
      <c r="H841" s="21"/>
    </row>
    <row r="842" spans="3:8" ht="13.8">
      <c r="C842" s="83"/>
      <c r="D842" s="21"/>
      <c r="F842" s="21"/>
      <c r="G842" s="21"/>
      <c r="H842" s="21"/>
    </row>
    <row r="843" spans="3:8" ht="13.8">
      <c r="C843" s="83"/>
      <c r="D843" s="21"/>
      <c r="F843" s="21"/>
      <c r="G843" s="21"/>
      <c r="H843" s="21"/>
    </row>
    <row r="844" spans="3:8" ht="13.8">
      <c r="C844" s="83"/>
      <c r="D844" s="21"/>
      <c r="F844" s="21"/>
      <c r="G844" s="21"/>
      <c r="H844" s="21"/>
    </row>
    <row r="845" spans="3:8" ht="13.8">
      <c r="C845" s="83"/>
      <c r="D845" s="21"/>
      <c r="F845" s="21"/>
      <c r="G845" s="21"/>
      <c r="H845" s="21"/>
    </row>
    <row r="846" spans="3:8" ht="13.8">
      <c r="C846" s="83"/>
      <c r="D846" s="21"/>
      <c r="F846" s="21"/>
      <c r="G846" s="21"/>
      <c r="H846" s="21"/>
    </row>
    <row r="847" spans="3:8" ht="13.8">
      <c r="C847" s="83"/>
      <c r="D847" s="21"/>
      <c r="F847" s="21"/>
      <c r="G847" s="21"/>
      <c r="H847" s="21"/>
    </row>
    <row r="848" spans="3:8" ht="13.8">
      <c r="C848" s="83"/>
      <c r="D848" s="21"/>
      <c r="F848" s="21"/>
      <c r="G848" s="21"/>
      <c r="H848" s="21"/>
    </row>
    <row r="849" spans="3:8" ht="13.8">
      <c r="C849" s="83"/>
      <c r="D849" s="21"/>
      <c r="F849" s="21"/>
      <c r="G849" s="21"/>
      <c r="H849" s="21"/>
    </row>
    <row r="850" spans="3:8" ht="13.8">
      <c r="C850" s="83"/>
      <c r="D850" s="21"/>
      <c r="F850" s="21"/>
      <c r="G850" s="21"/>
      <c r="H850" s="21"/>
    </row>
    <row r="851" spans="3:8" ht="13.8">
      <c r="C851" s="83"/>
      <c r="D851" s="21"/>
      <c r="F851" s="21"/>
      <c r="G851" s="21"/>
      <c r="H851" s="21"/>
    </row>
    <row r="852" spans="3:8" ht="13.8">
      <c r="C852" s="83"/>
      <c r="D852" s="21"/>
      <c r="F852" s="21"/>
      <c r="G852" s="21"/>
      <c r="H852" s="21"/>
    </row>
    <row r="853" spans="3:8" ht="13.8">
      <c r="C853" s="83"/>
      <c r="D853" s="21"/>
      <c r="F853" s="21"/>
      <c r="G853" s="21"/>
      <c r="H853" s="21"/>
    </row>
    <row r="854" spans="3:8" ht="13.8">
      <c r="C854" s="83"/>
      <c r="D854" s="21"/>
      <c r="F854" s="21"/>
      <c r="G854" s="21"/>
      <c r="H854" s="21"/>
    </row>
    <row r="855" spans="3:8" ht="13.8">
      <c r="C855" s="83"/>
      <c r="D855" s="21"/>
      <c r="F855" s="21"/>
      <c r="G855" s="21"/>
      <c r="H855" s="21"/>
    </row>
    <row r="856" spans="3:8" ht="13.8">
      <c r="C856" s="83"/>
      <c r="D856" s="21"/>
      <c r="F856" s="21"/>
      <c r="G856" s="21"/>
      <c r="H856" s="21"/>
    </row>
    <row r="857" spans="3:8" ht="13.8">
      <c r="C857" s="83"/>
      <c r="D857" s="21"/>
      <c r="F857" s="21"/>
      <c r="G857" s="21"/>
      <c r="H857" s="21"/>
    </row>
    <row r="858" spans="3:8" ht="13.8">
      <c r="C858" s="83"/>
      <c r="D858" s="21"/>
      <c r="F858" s="21"/>
      <c r="G858" s="21"/>
      <c r="H858" s="21"/>
    </row>
    <row r="859" spans="3:8" ht="13.8">
      <c r="C859" s="83"/>
      <c r="D859" s="21"/>
      <c r="F859" s="21"/>
      <c r="G859" s="21"/>
      <c r="H859" s="21"/>
    </row>
    <row r="860" spans="3:8" ht="13.8">
      <c r="C860" s="83"/>
      <c r="D860" s="21"/>
      <c r="F860" s="21"/>
      <c r="G860" s="21"/>
      <c r="H860" s="21"/>
    </row>
    <row r="861" spans="3:8" ht="13.8">
      <c r="C861" s="83"/>
      <c r="D861" s="21"/>
      <c r="F861" s="21"/>
      <c r="G861" s="21"/>
      <c r="H861" s="21"/>
    </row>
    <row r="862" spans="3:8" ht="13.8">
      <c r="C862" s="83"/>
      <c r="D862" s="21"/>
      <c r="F862" s="21"/>
      <c r="G862" s="21"/>
      <c r="H862" s="21"/>
    </row>
    <row r="863" spans="3:8" ht="13.8">
      <c r="C863" s="83"/>
      <c r="D863" s="21"/>
      <c r="F863" s="21"/>
      <c r="G863" s="21"/>
      <c r="H863" s="21"/>
    </row>
    <row r="864" spans="3:8" ht="13.8">
      <c r="C864" s="83"/>
      <c r="D864" s="21"/>
      <c r="F864" s="21"/>
      <c r="G864" s="21"/>
      <c r="H864" s="21"/>
    </row>
    <row r="865" spans="3:8" ht="13.8">
      <c r="C865" s="83"/>
      <c r="D865" s="21"/>
      <c r="F865" s="21"/>
      <c r="G865" s="21"/>
      <c r="H865" s="21"/>
    </row>
    <row r="866" spans="3:8" ht="13.8">
      <c r="C866" s="83"/>
      <c r="D866" s="21"/>
      <c r="F866" s="21"/>
      <c r="G866" s="21"/>
      <c r="H866" s="21"/>
    </row>
    <row r="867" spans="3:8" ht="13.8">
      <c r="C867" s="83"/>
      <c r="D867" s="21"/>
      <c r="F867" s="21"/>
      <c r="G867" s="21"/>
      <c r="H867" s="21"/>
    </row>
    <row r="868" spans="3:8" ht="13.8">
      <c r="C868" s="83"/>
      <c r="D868" s="21"/>
      <c r="F868" s="21"/>
      <c r="G868" s="21"/>
      <c r="H868" s="21"/>
    </row>
    <row r="869" spans="3:8" ht="13.8">
      <c r="C869" s="83"/>
      <c r="D869" s="21"/>
      <c r="F869" s="21"/>
      <c r="G869" s="21"/>
      <c r="H869" s="21"/>
    </row>
    <row r="870" spans="3:8" ht="13.8">
      <c r="C870" s="83"/>
      <c r="D870" s="21"/>
      <c r="F870" s="21"/>
      <c r="G870" s="21"/>
      <c r="H870" s="21"/>
    </row>
    <row r="871" spans="3:8" ht="13.8">
      <c r="C871" s="83"/>
      <c r="D871" s="21"/>
      <c r="F871" s="21"/>
      <c r="G871" s="21"/>
      <c r="H871" s="21"/>
    </row>
    <row r="872" spans="3:8" ht="13.8">
      <c r="C872" s="83"/>
      <c r="D872" s="21"/>
      <c r="F872" s="21"/>
      <c r="G872" s="21"/>
      <c r="H872" s="21"/>
    </row>
    <row r="873" spans="3:8" ht="13.8">
      <c r="C873" s="83"/>
      <c r="D873" s="21"/>
      <c r="F873" s="21"/>
      <c r="G873" s="21"/>
      <c r="H873" s="21"/>
    </row>
    <row r="874" spans="3:8" ht="13.8">
      <c r="C874" s="83"/>
      <c r="D874" s="21"/>
      <c r="F874" s="21"/>
      <c r="G874" s="21"/>
      <c r="H874" s="21"/>
    </row>
    <row r="875" spans="3:8" ht="13.8">
      <c r="C875" s="83"/>
      <c r="D875" s="21"/>
      <c r="F875" s="21"/>
      <c r="G875" s="21"/>
      <c r="H875" s="21"/>
    </row>
    <row r="876" spans="3:8" ht="13.8">
      <c r="C876" s="83"/>
      <c r="D876" s="21"/>
      <c r="F876" s="21"/>
      <c r="G876" s="21"/>
      <c r="H876" s="21"/>
    </row>
    <row r="877" spans="3:8" ht="13.8">
      <c r="C877" s="83"/>
      <c r="D877" s="21"/>
      <c r="F877" s="21"/>
      <c r="G877" s="21"/>
      <c r="H877" s="21"/>
    </row>
    <row r="878" spans="3:8" ht="13.8">
      <c r="C878" s="83"/>
      <c r="D878" s="21"/>
      <c r="F878" s="21"/>
      <c r="G878" s="21"/>
      <c r="H878" s="21"/>
    </row>
    <row r="879" spans="3:8" ht="13.8">
      <c r="C879" s="83"/>
      <c r="D879" s="21"/>
      <c r="F879" s="21"/>
      <c r="G879" s="21"/>
      <c r="H879" s="21"/>
    </row>
    <row r="880" spans="3:8" ht="13.8">
      <c r="C880" s="83"/>
      <c r="D880" s="21"/>
      <c r="F880" s="21"/>
      <c r="G880" s="21"/>
      <c r="H880" s="21"/>
    </row>
    <row r="881" spans="3:8" ht="13.8">
      <c r="C881" s="83"/>
      <c r="D881" s="21"/>
      <c r="F881" s="21"/>
      <c r="G881" s="21"/>
      <c r="H881" s="21"/>
    </row>
    <row r="882" spans="3:8" ht="13.8">
      <c r="C882" s="83"/>
      <c r="D882" s="21"/>
      <c r="F882" s="21"/>
      <c r="G882" s="21"/>
      <c r="H882" s="21"/>
    </row>
    <row r="883" spans="3:8" ht="13.8">
      <c r="C883" s="83"/>
      <c r="D883" s="21"/>
      <c r="F883" s="21"/>
      <c r="G883" s="21"/>
      <c r="H883" s="21"/>
    </row>
    <row r="884" spans="3:8" ht="13.8">
      <c r="C884" s="83"/>
      <c r="D884" s="21"/>
      <c r="F884" s="21"/>
      <c r="G884" s="21"/>
      <c r="H884" s="21"/>
    </row>
    <row r="885" spans="3:8" ht="13.8">
      <c r="C885" s="83"/>
      <c r="D885" s="21"/>
      <c r="F885" s="21"/>
      <c r="G885" s="21"/>
      <c r="H885" s="21"/>
    </row>
    <row r="886" spans="3:8" ht="13.8">
      <c r="C886" s="83"/>
      <c r="D886" s="21"/>
      <c r="F886" s="21"/>
      <c r="G886" s="21"/>
      <c r="H886" s="21"/>
    </row>
    <row r="887" spans="3:8" ht="13.8">
      <c r="C887" s="83"/>
      <c r="D887" s="21"/>
      <c r="F887" s="21"/>
      <c r="G887" s="21"/>
      <c r="H887" s="21"/>
    </row>
    <row r="888" spans="3:8" ht="13.8">
      <c r="C888" s="83"/>
      <c r="D888" s="21"/>
      <c r="F888" s="21"/>
      <c r="G888" s="21"/>
      <c r="H888" s="21"/>
    </row>
    <row r="889" spans="3:8" ht="13.8">
      <c r="C889" s="83"/>
      <c r="D889" s="21"/>
      <c r="F889" s="21"/>
      <c r="G889" s="21"/>
      <c r="H889" s="21"/>
    </row>
    <row r="890" spans="3:8" ht="13.8">
      <c r="C890" s="83"/>
      <c r="D890" s="21"/>
      <c r="F890" s="21"/>
      <c r="G890" s="21"/>
      <c r="H890" s="21"/>
    </row>
    <row r="891" spans="3:8" ht="13.8">
      <c r="C891" s="83"/>
      <c r="D891" s="21"/>
      <c r="F891" s="21"/>
      <c r="G891" s="21"/>
      <c r="H891" s="21"/>
    </row>
    <row r="892" spans="3:8" ht="13.8">
      <c r="C892" s="83"/>
      <c r="D892" s="21"/>
      <c r="F892" s="21"/>
      <c r="G892" s="21"/>
      <c r="H892" s="21"/>
    </row>
    <row r="893" spans="3:8" ht="13.8">
      <c r="C893" s="83"/>
      <c r="D893" s="21"/>
      <c r="F893" s="21"/>
      <c r="G893" s="21"/>
      <c r="H893" s="21"/>
    </row>
    <row r="894" spans="3:8" ht="13.8">
      <c r="C894" s="83"/>
      <c r="D894" s="21"/>
      <c r="F894" s="21"/>
      <c r="G894" s="21"/>
      <c r="H894" s="21"/>
    </row>
    <row r="895" spans="3:8" ht="13.8">
      <c r="C895" s="83"/>
      <c r="D895" s="21"/>
      <c r="F895" s="21"/>
      <c r="G895" s="21"/>
      <c r="H895" s="21"/>
    </row>
    <row r="896" spans="3:8" ht="13.8">
      <c r="C896" s="83"/>
      <c r="D896" s="21"/>
      <c r="F896" s="21"/>
      <c r="G896" s="21"/>
      <c r="H896" s="21"/>
    </row>
    <row r="897" spans="3:8" ht="13.8">
      <c r="C897" s="83"/>
      <c r="D897" s="21"/>
      <c r="F897" s="21"/>
      <c r="G897" s="21"/>
      <c r="H897" s="21"/>
    </row>
    <row r="898" spans="3:8" ht="13.8">
      <c r="C898" s="83"/>
      <c r="D898" s="21"/>
      <c r="F898" s="21"/>
      <c r="G898" s="21"/>
      <c r="H898" s="21"/>
    </row>
    <row r="899" spans="3:8" ht="13.8">
      <c r="C899" s="83"/>
      <c r="D899" s="21"/>
      <c r="F899" s="21"/>
      <c r="G899" s="21"/>
      <c r="H899" s="21"/>
    </row>
    <row r="900" spans="3:8" ht="13.8">
      <c r="C900" s="83"/>
      <c r="D900" s="21"/>
      <c r="F900" s="21"/>
      <c r="G900" s="21"/>
      <c r="H900" s="21"/>
    </row>
    <row r="901" spans="3:8" ht="13.8">
      <c r="C901" s="83"/>
      <c r="D901" s="21"/>
      <c r="F901" s="21"/>
      <c r="G901" s="21"/>
      <c r="H901" s="21"/>
    </row>
    <row r="902" spans="3:8" ht="13.8">
      <c r="C902" s="83"/>
      <c r="D902" s="21"/>
      <c r="F902" s="21"/>
      <c r="G902" s="21"/>
      <c r="H902" s="21"/>
    </row>
    <row r="903" spans="3:8" ht="13.8">
      <c r="C903" s="83"/>
      <c r="D903" s="21"/>
      <c r="F903" s="21"/>
      <c r="G903" s="21"/>
      <c r="H903" s="21"/>
    </row>
    <row r="904" spans="3:8" ht="13.8">
      <c r="C904" s="83"/>
      <c r="D904" s="21"/>
      <c r="F904" s="21"/>
      <c r="G904" s="21"/>
      <c r="H904" s="21"/>
    </row>
    <row r="905" spans="3:8" ht="13.8">
      <c r="C905" s="83"/>
      <c r="D905" s="21"/>
      <c r="F905" s="21"/>
      <c r="G905" s="21"/>
      <c r="H905" s="21"/>
    </row>
    <row r="906" spans="3:8" ht="13.8">
      <c r="C906" s="83"/>
      <c r="D906" s="21"/>
      <c r="F906" s="21"/>
      <c r="G906" s="21"/>
      <c r="H906" s="21"/>
    </row>
    <row r="907" spans="3:8" ht="13.8">
      <c r="C907" s="83"/>
      <c r="D907" s="21"/>
      <c r="F907" s="21"/>
      <c r="G907" s="21"/>
      <c r="H907" s="21"/>
    </row>
    <row r="908" spans="3:8" ht="13.8">
      <c r="C908" s="83"/>
      <c r="D908" s="21"/>
      <c r="F908" s="21"/>
      <c r="G908" s="21"/>
      <c r="H908" s="21"/>
    </row>
    <row r="909" spans="3:8" ht="13.8">
      <c r="C909" s="83"/>
      <c r="D909" s="21"/>
      <c r="F909" s="21"/>
      <c r="G909" s="21"/>
      <c r="H909" s="21"/>
    </row>
    <row r="910" spans="3:8" ht="13.8">
      <c r="C910" s="83"/>
      <c r="D910" s="21"/>
      <c r="F910" s="21"/>
      <c r="G910" s="21"/>
      <c r="H910" s="21"/>
    </row>
    <row r="911" spans="3:8" ht="13.8">
      <c r="C911" s="83"/>
      <c r="D911" s="21"/>
      <c r="F911" s="21"/>
      <c r="G911" s="21"/>
      <c r="H911" s="21"/>
    </row>
    <row r="912" spans="3:8" ht="13.8">
      <c r="C912" s="83"/>
      <c r="D912" s="21"/>
      <c r="F912" s="21"/>
      <c r="G912" s="21"/>
      <c r="H912" s="21"/>
    </row>
    <row r="913" spans="3:8" ht="13.8">
      <c r="C913" s="83"/>
      <c r="D913" s="21"/>
      <c r="F913" s="21"/>
      <c r="G913" s="21"/>
      <c r="H913" s="21"/>
    </row>
    <row r="914" spans="3:8" ht="13.8">
      <c r="C914" s="83"/>
      <c r="D914" s="21"/>
      <c r="F914" s="21"/>
      <c r="G914" s="21"/>
      <c r="H914" s="21"/>
    </row>
    <row r="915" spans="3:8" ht="13.8">
      <c r="C915" s="83"/>
      <c r="D915" s="21"/>
      <c r="F915" s="21"/>
      <c r="G915" s="21"/>
      <c r="H915" s="21"/>
    </row>
    <row r="916" spans="3:8" ht="13.8">
      <c r="C916" s="83"/>
      <c r="D916" s="21"/>
      <c r="F916" s="21"/>
      <c r="G916" s="21"/>
      <c r="H916" s="21"/>
    </row>
    <row r="917" spans="3:8" ht="13.8">
      <c r="C917" s="83"/>
      <c r="D917" s="21"/>
      <c r="F917" s="21"/>
      <c r="G917" s="21"/>
      <c r="H917" s="21"/>
    </row>
    <row r="918" spans="3:8" ht="13.8">
      <c r="C918" s="83"/>
      <c r="D918" s="21"/>
      <c r="F918" s="21"/>
      <c r="G918" s="21"/>
      <c r="H918" s="21"/>
    </row>
    <row r="919" spans="3:8" ht="13.8">
      <c r="C919" s="83"/>
      <c r="D919" s="21"/>
      <c r="F919" s="21"/>
      <c r="G919" s="21"/>
      <c r="H919" s="21"/>
    </row>
    <row r="920" spans="3:8" ht="13.8">
      <c r="C920" s="83"/>
      <c r="D920" s="21"/>
      <c r="F920" s="21"/>
      <c r="G920" s="21"/>
      <c r="H920" s="21"/>
    </row>
    <row r="921" spans="3:8" ht="13.8">
      <c r="C921" s="83"/>
      <c r="D921" s="21"/>
      <c r="F921" s="21"/>
      <c r="G921" s="21"/>
      <c r="H921" s="21"/>
    </row>
    <row r="922" spans="3:8" ht="13.8">
      <c r="C922" s="83"/>
      <c r="D922" s="21"/>
      <c r="F922" s="21"/>
      <c r="G922" s="21"/>
      <c r="H922" s="21"/>
    </row>
    <row r="923" spans="3:8" ht="13.8">
      <c r="C923" s="83"/>
      <c r="D923" s="21"/>
      <c r="F923" s="21"/>
      <c r="G923" s="21"/>
      <c r="H923" s="21"/>
    </row>
    <row r="924" spans="3:8" ht="13.8">
      <c r="C924" s="83"/>
      <c r="D924" s="21"/>
      <c r="F924" s="21"/>
      <c r="G924" s="21"/>
      <c r="H924" s="21"/>
    </row>
    <row r="925" spans="3:8" ht="13.8">
      <c r="C925" s="83"/>
      <c r="D925" s="21"/>
      <c r="F925" s="21"/>
      <c r="G925" s="21"/>
      <c r="H925" s="21"/>
    </row>
    <row r="926" spans="3:8" ht="13.8">
      <c r="C926" s="83"/>
      <c r="D926" s="21"/>
      <c r="F926" s="21"/>
      <c r="G926" s="21"/>
      <c r="H926" s="21"/>
    </row>
    <row r="927" spans="3:8" ht="13.8">
      <c r="C927" s="83"/>
      <c r="D927" s="21"/>
      <c r="F927" s="21"/>
      <c r="G927" s="21"/>
      <c r="H927" s="21"/>
    </row>
    <row r="928" spans="3:8" ht="13.8">
      <c r="C928" s="83"/>
      <c r="D928" s="21"/>
      <c r="F928" s="21"/>
      <c r="G928" s="21"/>
      <c r="H928" s="21"/>
    </row>
    <row r="929" spans="3:8" ht="13.8">
      <c r="C929" s="83"/>
      <c r="D929" s="21"/>
      <c r="F929" s="21"/>
      <c r="G929" s="21"/>
      <c r="H929" s="21"/>
    </row>
    <row r="930" spans="3:8" ht="13.8">
      <c r="C930" s="83"/>
      <c r="D930" s="21"/>
      <c r="F930" s="21"/>
      <c r="G930" s="21"/>
      <c r="H930" s="21"/>
    </row>
    <row r="931" spans="3:8" ht="13.8">
      <c r="C931" s="83"/>
      <c r="D931" s="21"/>
      <c r="F931" s="21"/>
      <c r="G931" s="21"/>
      <c r="H931" s="21"/>
    </row>
    <row r="932" spans="3:8" ht="13.8">
      <c r="C932" s="83"/>
      <c r="D932" s="21"/>
      <c r="F932" s="21"/>
      <c r="G932" s="21"/>
      <c r="H932" s="21"/>
    </row>
    <row r="933" spans="3:8" ht="13.8">
      <c r="C933" s="83"/>
      <c r="D933" s="21"/>
      <c r="F933" s="21"/>
      <c r="G933" s="21"/>
      <c r="H933" s="21"/>
    </row>
    <row r="934" spans="3:8" ht="13.8">
      <c r="C934" s="83"/>
      <c r="D934" s="21"/>
      <c r="F934" s="21"/>
      <c r="G934" s="21"/>
      <c r="H934" s="21"/>
    </row>
    <row r="935" spans="3:8" ht="13.8">
      <c r="C935" s="83"/>
      <c r="D935" s="21"/>
      <c r="F935" s="21"/>
      <c r="G935" s="21"/>
      <c r="H935" s="21"/>
    </row>
    <row r="936" spans="3:8" ht="13.8">
      <c r="C936" s="83"/>
      <c r="D936" s="21"/>
      <c r="F936" s="21"/>
      <c r="G936" s="21"/>
      <c r="H936" s="21"/>
    </row>
    <row r="937" spans="3:8" ht="13.8">
      <c r="C937" s="83"/>
      <c r="D937" s="21"/>
      <c r="F937" s="21"/>
      <c r="G937" s="21"/>
      <c r="H937" s="21"/>
    </row>
    <row r="938" spans="3:8" ht="13.8">
      <c r="C938" s="83"/>
      <c r="D938" s="21"/>
      <c r="F938" s="21"/>
      <c r="G938" s="21"/>
      <c r="H938" s="21"/>
    </row>
    <row r="939" spans="3:8" ht="13.8">
      <c r="C939" s="83"/>
      <c r="D939" s="21"/>
      <c r="F939" s="21"/>
      <c r="G939" s="21"/>
      <c r="H939" s="21"/>
    </row>
    <row r="940" spans="3:8" ht="13.8">
      <c r="C940" s="83"/>
      <c r="D940" s="21"/>
      <c r="F940" s="21"/>
      <c r="G940" s="21"/>
      <c r="H940" s="21"/>
    </row>
    <row r="941" spans="3:8" ht="13.8">
      <c r="C941" s="83"/>
      <c r="D941" s="21"/>
      <c r="F941" s="21"/>
      <c r="G941" s="21"/>
      <c r="H941" s="21"/>
    </row>
    <row r="942" spans="3:8" ht="13.8">
      <c r="C942" s="83"/>
      <c r="D942" s="21"/>
      <c r="F942" s="21"/>
      <c r="G942" s="21"/>
      <c r="H942" s="21"/>
    </row>
    <row r="943" spans="3:8" ht="13.8">
      <c r="C943" s="83"/>
      <c r="D943" s="21"/>
      <c r="F943" s="21"/>
      <c r="G943" s="21"/>
      <c r="H943" s="21"/>
    </row>
    <row r="944" spans="3:8" ht="13.8">
      <c r="C944" s="83"/>
      <c r="D944" s="21"/>
      <c r="F944" s="21"/>
      <c r="G944" s="21"/>
      <c r="H944" s="21"/>
    </row>
    <row r="945" spans="3:8" ht="13.8">
      <c r="C945" s="83"/>
      <c r="D945" s="21"/>
      <c r="F945" s="21"/>
      <c r="G945" s="21"/>
      <c r="H945" s="21"/>
    </row>
    <row r="946" spans="3:8" ht="13.8">
      <c r="C946" s="83"/>
      <c r="D946" s="21"/>
      <c r="F946" s="21"/>
      <c r="G946" s="21"/>
      <c r="H946" s="21"/>
    </row>
    <row r="947" spans="3:8" ht="13.8">
      <c r="C947" s="83"/>
      <c r="D947" s="21"/>
      <c r="F947" s="21"/>
      <c r="G947" s="21"/>
      <c r="H947" s="21"/>
    </row>
    <row r="948" spans="3:8" ht="13.8">
      <c r="C948" s="83"/>
      <c r="D948" s="21"/>
      <c r="F948" s="21"/>
      <c r="G948" s="21"/>
      <c r="H948" s="21"/>
    </row>
    <row r="949" spans="3:8" ht="13.8">
      <c r="C949" s="83"/>
      <c r="D949" s="21"/>
      <c r="F949" s="21"/>
      <c r="G949" s="21"/>
      <c r="H949" s="21"/>
    </row>
    <row r="950" spans="3:8" ht="13.8">
      <c r="C950" s="83"/>
      <c r="D950" s="21"/>
      <c r="F950" s="21"/>
      <c r="G950" s="21"/>
      <c r="H950" s="21"/>
    </row>
    <row r="951" spans="3:8" ht="13.8">
      <c r="C951" s="83"/>
      <c r="D951" s="21"/>
      <c r="F951" s="21"/>
      <c r="G951" s="21"/>
      <c r="H951" s="21"/>
    </row>
    <row r="952" spans="3:8" ht="13.8">
      <c r="C952" s="83"/>
      <c r="D952" s="21"/>
      <c r="F952" s="21"/>
      <c r="G952" s="21"/>
      <c r="H952" s="21"/>
    </row>
    <row r="953" spans="3:8" ht="13.8">
      <c r="C953" s="83"/>
      <c r="D953" s="21"/>
      <c r="F953" s="21"/>
      <c r="G953" s="21"/>
      <c r="H953" s="21"/>
    </row>
    <row r="954" spans="3:8" ht="13.8">
      <c r="C954" s="83"/>
      <c r="D954" s="21"/>
      <c r="F954" s="21"/>
      <c r="G954" s="21"/>
      <c r="H954" s="21"/>
    </row>
    <row r="955" spans="3:8" ht="13.8">
      <c r="C955" s="83"/>
      <c r="D955" s="21"/>
      <c r="F955" s="21"/>
      <c r="G955" s="21"/>
      <c r="H955" s="21"/>
    </row>
    <row r="956" spans="3:8" ht="13.8">
      <c r="C956" s="83"/>
      <c r="D956" s="21"/>
      <c r="F956" s="21"/>
      <c r="G956" s="21"/>
      <c r="H956" s="21"/>
    </row>
    <row r="957" spans="3:8" ht="13.8">
      <c r="C957" s="83"/>
      <c r="D957" s="21"/>
      <c r="F957" s="21"/>
      <c r="G957" s="21"/>
      <c r="H957" s="21"/>
    </row>
    <row r="958" spans="3:8" ht="13.8">
      <c r="C958" s="83"/>
      <c r="D958" s="21"/>
      <c r="F958" s="21"/>
      <c r="G958" s="21"/>
      <c r="H958" s="21"/>
    </row>
    <row r="959" spans="3:8" ht="13.8">
      <c r="C959" s="83"/>
      <c r="D959" s="21"/>
      <c r="F959" s="21"/>
      <c r="G959" s="21"/>
      <c r="H959" s="21"/>
    </row>
    <row r="960" spans="3:8" ht="13.8">
      <c r="C960" s="83"/>
      <c r="D960" s="21"/>
      <c r="F960" s="21"/>
      <c r="G960" s="21"/>
      <c r="H960" s="21"/>
    </row>
    <row r="961" spans="3:8" ht="13.8">
      <c r="C961" s="83"/>
      <c r="D961" s="21"/>
      <c r="F961" s="21"/>
      <c r="G961" s="21"/>
      <c r="H961" s="21"/>
    </row>
    <row r="962" spans="3:8" ht="13.8">
      <c r="C962" s="83"/>
      <c r="D962" s="21"/>
      <c r="F962" s="21"/>
      <c r="G962" s="21"/>
      <c r="H962" s="21"/>
    </row>
    <row r="963" spans="3:8" ht="13.8">
      <c r="C963" s="83"/>
      <c r="D963" s="21"/>
      <c r="F963" s="21"/>
      <c r="G963" s="21"/>
      <c r="H963" s="21"/>
    </row>
    <row r="964" spans="3:8" ht="13.8">
      <c r="C964" s="83"/>
      <c r="D964" s="21"/>
      <c r="F964" s="21"/>
      <c r="G964" s="21"/>
      <c r="H964" s="21"/>
    </row>
    <row r="965" spans="3:8" ht="13.8">
      <c r="C965" s="83"/>
      <c r="D965" s="21"/>
      <c r="F965" s="21"/>
      <c r="G965" s="21"/>
      <c r="H965" s="21"/>
    </row>
    <row r="966" spans="3:8" ht="13.8">
      <c r="C966" s="83"/>
      <c r="D966" s="21"/>
      <c r="F966" s="21"/>
      <c r="G966" s="21"/>
      <c r="H966" s="21"/>
    </row>
    <row r="967" spans="3:8" ht="13.8">
      <c r="C967" s="83"/>
      <c r="D967" s="21"/>
      <c r="F967" s="21"/>
      <c r="G967" s="21"/>
      <c r="H967" s="21"/>
    </row>
    <row r="968" spans="3:8" ht="13.8">
      <c r="C968" s="83"/>
      <c r="D968" s="21"/>
      <c r="F968" s="21"/>
      <c r="G968" s="21"/>
      <c r="H968" s="21"/>
    </row>
    <row r="969" spans="3:8" ht="13.8">
      <c r="C969" s="83"/>
      <c r="D969" s="21"/>
      <c r="F969" s="21"/>
      <c r="G969" s="21"/>
      <c r="H969" s="21"/>
    </row>
    <row r="970" spans="3:8" ht="13.8">
      <c r="C970" s="83"/>
      <c r="D970" s="21"/>
      <c r="F970" s="21"/>
      <c r="G970" s="21"/>
      <c r="H970" s="21"/>
    </row>
    <row r="971" spans="3:8" ht="13.8">
      <c r="C971" s="83"/>
      <c r="D971" s="21"/>
      <c r="F971" s="21"/>
      <c r="G971" s="21"/>
      <c r="H971" s="21"/>
    </row>
    <row r="972" spans="3:8" ht="13.8">
      <c r="C972" s="83"/>
      <c r="D972" s="21"/>
      <c r="F972" s="21"/>
      <c r="G972" s="21"/>
      <c r="H972" s="21"/>
    </row>
    <row r="973" spans="3:8" ht="13.8">
      <c r="C973" s="83"/>
      <c r="D973" s="21"/>
      <c r="F973" s="21"/>
      <c r="G973" s="21"/>
      <c r="H973" s="21"/>
    </row>
    <row r="974" spans="3:8" ht="13.8">
      <c r="C974" s="83"/>
      <c r="D974" s="21"/>
      <c r="F974" s="21"/>
      <c r="G974" s="21"/>
      <c r="H974" s="21"/>
    </row>
    <row r="975" spans="3:8" ht="13.8">
      <c r="C975" s="83"/>
      <c r="D975" s="21"/>
      <c r="F975" s="21"/>
      <c r="G975" s="21"/>
      <c r="H975" s="21"/>
    </row>
    <row r="976" spans="3:8" ht="13.8">
      <c r="C976" s="83"/>
      <c r="D976" s="21"/>
      <c r="F976" s="21"/>
      <c r="G976" s="21"/>
      <c r="H976" s="21"/>
    </row>
    <row r="977" spans="3:8" ht="13.8">
      <c r="C977" s="83"/>
      <c r="D977" s="21"/>
      <c r="F977" s="21"/>
      <c r="G977" s="21"/>
      <c r="H977" s="21"/>
    </row>
    <row r="978" spans="3:8" ht="13.8">
      <c r="C978" s="83"/>
      <c r="D978" s="21"/>
      <c r="F978" s="21"/>
      <c r="G978" s="21"/>
      <c r="H978" s="21"/>
    </row>
    <row r="979" spans="3:8" ht="13.8">
      <c r="C979" s="83"/>
      <c r="D979" s="21"/>
      <c r="F979" s="21"/>
      <c r="G979" s="21"/>
      <c r="H979" s="21"/>
    </row>
    <row r="980" spans="3:8" ht="13.8">
      <c r="C980" s="83"/>
      <c r="D980" s="21"/>
      <c r="F980" s="21"/>
      <c r="G980" s="21"/>
      <c r="H980" s="21"/>
    </row>
    <row r="981" spans="3:8" ht="13.8">
      <c r="C981" s="83"/>
      <c r="D981" s="21"/>
      <c r="F981" s="21"/>
      <c r="G981" s="21"/>
      <c r="H981" s="21"/>
    </row>
    <row r="982" spans="3:8" ht="13.8">
      <c r="C982" s="83"/>
      <c r="D982" s="21"/>
      <c r="F982" s="21"/>
      <c r="G982" s="21"/>
      <c r="H982" s="21"/>
    </row>
    <row r="983" spans="3:8" ht="13.8">
      <c r="C983" s="83"/>
      <c r="D983" s="21"/>
      <c r="F983" s="21"/>
      <c r="G983" s="21"/>
      <c r="H983" s="21"/>
    </row>
    <row r="984" spans="3:8" ht="13.8">
      <c r="C984" s="83"/>
      <c r="D984" s="21"/>
      <c r="F984" s="21"/>
      <c r="G984" s="21"/>
      <c r="H984" s="21"/>
    </row>
    <row r="985" spans="3:8" ht="13.8">
      <c r="C985" s="83"/>
      <c r="D985" s="21"/>
      <c r="F985" s="21"/>
      <c r="G985" s="21"/>
      <c r="H985" s="21"/>
    </row>
    <row r="986" spans="3:8" ht="13.8">
      <c r="C986" s="83"/>
      <c r="D986" s="21"/>
      <c r="F986" s="21"/>
      <c r="G986" s="21"/>
      <c r="H986" s="21"/>
    </row>
    <row r="987" spans="3:8" ht="13.8">
      <c r="C987" s="83"/>
      <c r="D987" s="21"/>
      <c r="F987" s="21"/>
      <c r="G987" s="21"/>
      <c r="H987" s="21"/>
    </row>
    <row r="988" spans="3:8" ht="13.8">
      <c r="C988" s="83"/>
      <c r="D988" s="21"/>
      <c r="F988" s="21"/>
      <c r="G988" s="21"/>
      <c r="H988" s="21"/>
    </row>
    <row r="989" spans="3:8" ht="13.8">
      <c r="C989" s="83"/>
      <c r="D989" s="21"/>
      <c r="F989" s="21"/>
      <c r="G989" s="21"/>
      <c r="H989" s="21"/>
    </row>
    <row r="990" spans="3:8" ht="13.8">
      <c r="C990" s="83"/>
      <c r="D990" s="21"/>
      <c r="F990" s="21"/>
      <c r="G990" s="21"/>
      <c r="H990" s="21"/>
    </row>
    <row r="991" spans="3:8" ht="13.8">
      <c r="C991" s="83"/>
      <c r="D991" s="21"/>
      <c r="F991" s="21"/>
      <c r="G991" s="21"/>
      <c r="H991" s="21"/>
    </row>
    <row r="992" spans="3:8" ht="13.8">
      <c r="C992" s="83"/>
      <c r="D992" s="21"/>
      <c r="F992" s="21"/>
      <c r="G992" s="21"/>
      <c r="H992" s="21"/>
    </row>
    <row r="993" spans="3:8" ht="13.8">
      <c r="C993" s="83"/>
      <c r="D993" s="21"/>
      <c r="F993" s="21"/>
      <c r="G993" s="21"/>
      <c r="H993" s="21"/>
    </row>
    <row r="994" spans="3:8" ht="13.8">
      <c r="C994" s="83"/>
      <c r="D994" s="21"/>
      <c r="F994" s="21"/>
      <c r="G994" s="21"/>
      <c r="H994" s="21"/>
    </row>
    <row r="995" spans="3:8" ht="13.8">
      <c r="C995" s="83"/>
      <c r="D995" s="21"/>
      <c r="F995" s="21"/>
      <c r="G995" s="21"/>
      <c r="H995" s="21"/>
    </row>
    <row r="996" spans="3:8" ht="13.8">
      <c r="C996" s="83"/>
      <c r="D996" s="21"/>
      <c r="F996" s="21"/>
      <c r="G996" s="21"/>
      <c r="H996" s="21"/>
    </row>
    <row r="997" spans="3:8" ht="13.8">
      <c r="C997" s="83"/>
      <c r="D997" s="21"/>
      <c r="F997" s="21"/>
      <c r="G997" s="21"/>
      <c r="H997" s="21"/>
    </row>
    <row r="998" spans="3:8" ht="13.8">
      <c r="C998" s="83"/>
      <c r="D998" s="21"/>
      <c r="F998" s="21"/>
      <c r="G998" s="21"/>
      <c r="H998" s="21"/>
    </row>
    <row r="999" spans="3:8" ht="13.8">
      <c r="C999" s="83"/>
      <c r="D999" s="21"/>
      <c r="F999" s="21"/>
      <c r="G999" s="21"/>
      <c r="H999" s="21"/>
    </row>
    <row r="1000" spans="3:8" ht="13.8">
      <c r="C1000" s="83"/>
      <c r="D1000" s="21"/>
      <c r="F1000" s="21"/>
      <c r="G1000" s="21"/>
      <c r="H1000" s="21"/>
    </row>
    <row r="1001" spans="3:8" ht="13.8">
      <c r="C1001" s="83"/>
      <c r="D1001" s="21"/>
      <c r="F1001" s="21"/>
      <c r="G1001" s="21"/>
      <c r="H1001" s="21"/>
    </row>
    <row r="1002" spans="3:8" ht="13.8">
      <c r="C1002" s="83"/>
      <c r="D1002" s="21"/>
      <c r="F1002" s="21"/>
      <c r="G1002" s="21"/>
      <c r="H1002" s="2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O1002"/>
  <sheetViews>
    <sheetView workbookViewId="0">
      <pane xSplit="1" topLeftCell="E1" activePane="topRight" state="frozen"/>
      <selection pane="topRight" activeCell="N27" sqref="N27"/>
    </sheetView>
  </sheetViews>
  <sheetFormatPr defaultColWidth="14.44140625" defaultRowHeight="15.75" customHeight="1"/>
  <cols>
    <col min="1" max="1" width="66.88671875" customWidth="1"/>
    <col min="2" max="2" width="47.6640625" customWidth="1"/>
    <col min="3" max="3" width="9.6640625" customWidth="1"/>
    <col min="4" max="4" width="13.109375" customWidth="1"/>
    <col min="5" max="5" width="14.5546875" customWidth="1"/>
    <col min="12" max="12" width="21.109375" customWidth="1"/>
    <col min="14" max="14" width="17.6640625" customWidth="1"/>
    <col min="15" max="15" width="19.33203125" customWidth="1"/>
  </cols>
  <sheetData>
    <row r="1" spans="1:15" ht="13.8">
      <c r="A1" s="99"/>
      <c r="C1" s="83"/>
      <c r="D1" s="21"/>
      <c r="E1" s="61" t="s">
        <v>68</v>
      </c>
      <c r="G1" s="61">
        <v>750</v>
      </c>
      <c r="H1" s="21"/>
      <c r="I1" s="4" t="s">
        <v>69</v>
      </c>
      <c r="J1" s="100">
        <v>0.18</v>
      </c>
      <c r="K1" s="101">
        <v>0.217</v>
      </c>
      <c r="L1" s="4" t="s">
        <v>241</v>
      </c>
    </row>
    <row r="2" spans="1:15" ht="13.8">
      <c r="C2" s="83"/>
      <c r="D2" s="21"/>
      <c r="F2" s="21"/>
      <c r="G2" s="21"/>
      <c r="H2" s="21"/>
      <c r="I2" s="4" t="s">
        <v>71</v>
      </c>
      <c r="J2" s="100">
        <v>0.64</v>
      </c>
      <c r="K2" s="101">
        <v>0.105</v>
      </c>
      <c r="L2" s="4" t="s">
        <v>242</v>
      </c>
    </row>
    <row r="3" spans="1:15" ht="13.8">
      <c r="C3" s="83"/>
      <c r="D3" s="21"/>
      <c r="F3" s="21"/>
      <c r="G3" s="21"/>
      <c r="H3" s="21"/>
      <c r="I3" s="4" t="s">
        <v>73</v>
      </c>
      <c r="J3" s="100">
        <v>0.18</v>
      </c>
      <c r="K3" s="101">
        <v>0.15</v>
      </c>
    </row>
    <row r="4" spans="1:15" ht="13.8">
      <c r="C4" s="83"/>
      <c r="D4" s="21"/>
      <c r="F4" s="21"/>
      <c r="G4" s="21"/>
      <c r="H4" s="21"/>
      <c r="L4" s="29">
        <f>AVERAGE(L6:L76)</f>
        <v>5.0321126760563386</v>
      </c>
      <c r="M4" s="76" t="s">
        <v>74</v>
      </c>
    </row>
    <row r="5" spans="1:15" ht="27.6">
      <c r="A5" s="85" t="s">
        <v>12</v>
      </c>
      <c r="B5" s="85" t="s">
        <v>75</v>
      </c>
      <c r="C5" s="86" t="s">
        <v>76</v>
      </c>
      <c r="D5" s="87" t="s">
        <v>77</v>
      </c>
      <c r="E5" s="88" t="s">
        <v>78</v>
      </c>
      <c r="F5" s="89" t="s">
        <v>79</v>
      </c>
      <c r="G5" s="89" t="s">
        <v>80</v>
      </c>
      <c r="H5" s="89" t="s">
        <v>81</v>
      </c>
      <c r="I5" s="90" t="s">
        <v>82</v>
      </c>
      <c r="J5" s="90" t="s">
        <v>83</v>
      </c>
      <c r="K5" s="90" t="s">
        <v>84</v>
      </c>
      <c r="L5" s="91" t="s">
        <v>85</v>
      </c>
      <c r="O5" s="92" t="s">
        <v>86</v>
      </c>
    </row>
    <row r="6" spans="1:15" ht="13.8">
      <c r="A6" s="105" t="s">
        <v>87</v>
      </c>
      <c r="B6" s="102" t="s">
        <v>88</v>
      </c>
      <c r="C6" s="103" t="s">
        <v>168</v>
      </c>
      <c r="D6" s="21">
        <f t="shared" ref="D6:D76" si="0">C6*$G$1</f>
        <v>775.57500000000005</v>
      </c>
      <c r="E6" s="21">
        <f t="shared" ref="E6:E76" si="1">D6-$G$1</f>
        <v>25.575000000000045</v>
      </c>
      <c r="F6" s="21">
        <f t="shared" ref="F6:F76" si="2">E6*$J$1</f>
        <v>4.6035000000000084</v>
      </c>
      <c r="G6" s="21">
        <f t="shared" ref="G6:G76" si="3">E6*$J$2</f>
        <v>16.368000000000031</v>
      </c>
      <c r="H6" s="21">
        <f t="shared" ref="H6:H76" si="4">E6*$J$3</f>
        <v>4.6035000000000084</v>
      </c>
      <c r="I6" s="29">
        <f t="shared" ref="I6:I76" si="5">ROUND(F6*$K$1,2)</f>
        <v>1</v>
      </c>
      <c r="J6" s="29">
        <f t="shared" ref="J6:J76" si="6">ROUND(G6*$K$2,2)</f>
        <v>1.72</v>
      </c>
      <c r="K6" s="9">
        <f t="shared" ref="K6:K76" si="7">ROUND(H6*$K$3,2)</f>
        <v>0.69</v>
      </c>
      <c r="L6" s="29">
        <f t="shared" ref="L6:L76" si="8">SUM(I6:K6)</f>
        <v>3.4099999999999997</v>
      </c>
      <c r="N6" s="4" t="s">
        <v>89</v>
      </c>
      <c r="O6" s="29">
        <f>AVERAGE(L6:L10)</f>
        <v>3.4160000000000004</v>
      </c>
    </row>
    <row r="7" spans="1:15" ht="13.8">
      <c r="A7" s="105" t="s">
        <v>90</v>
      </c>
      <c r="B7" s="102" t="s">
        <v>88</v>
      </c>
      <c r="C7" s="103" t="s">
        <v>169</v>
      </c>
      <c r="D7" s="21">
        <f t="shared" si="0"/>
        <v>777</v>
      </c>
      <c r="E7" s="21">
        <f t="shared" si="1"/>
        <v>27</v>
      </c>
      <c r="F7" s="21">
        <f t="shared" si="2"/>
        <v>4.8599999999999994</v>
      </c>
      <c r="G7" s="21">
        <f t="shared" si="3"/>
        <v>17.28</v>
      </c>
      <c r="H7" s="21">
        <f t="shared" si="4"/>
        <v>4.8599999999999994</v>
      </c>
      <c r="I7" s="29">
        <f t="shared" si="5"/>
        <v>1.05</v>
      </c>
      <c r="J7" s="29">
        <f t="shared" si="6"/>
        <v>1.81</v>
      </c>
      <c r="K7" s="9">
        <f t="shared" si="7"/>
        <v>0.73</v>
      </c>
      <c r="L7" s="29">
        <f t="shared" si="8"/>
        <v>3.5900000000000003</v>
      </c>
      <c r="N7" s="4" t="s">
        <v>91</v>
      </c>
      <c r="O7" s="29">
        <f>AVERAGE(L25:L26)</f>
        <v>4.68</v>
      </c>
    </row>
    <row r="8" spans="1:15" ht="13.8">
      <c r="A8" s="105" t="s">
        <v>92</v>
      </c>
      <c r="B8" s="102" t="s">
        <v>88</v>
      </c>
      <c r="C8" s="103" t="s">
        <v>170</v>
      </c>
      <c r="D8" s="21">
        <f t="shared" si="0"/>
        <v>769.5</v>
      </c>
      <c r="E8" s="21">
        <f t="shared" si="1"/>
        <v>19.5</v>
      </c>
      <c r="F8" s="21">
        <f t="shared" si="2"/>
        <v>3.51</v>
      </c>
      <c r="G8" s="21">
        <f t="shared" si="3"/>
        <v>12.48</v>
      </c>
      <c r="H8" s="21">
        <f t="shared" si="4"/>
        <v>3.51</v>
      </c>
      <c r="I8" s="29">
        <f t="shared" si="5"/>
        <v>0.76</v>
      </c>
      <c r="J8" s="29">
        <f t="shared" si="6"/>
        <v>1.31</v>
      </c>
      <c r="K8" s="9">
        <f t="shared" si="7"/>
        <v>0.53</v>
      </c>
      <c r="L8" s="29">
        <f t="shared" si="8"/>
        <v>2.6000000000000005</v>
      </c>
    </row>
    <row r="9" spans="1:15" ht="13.8">
      <c r="A9" s="105" t="s">
        <v>94</v>
      </c>
      <c r="B9" s="102" t="s">
        <v>95</v>
      </c>
      <c r="C9" s="103" t="s">
        <v>171</v>
      </c>
      <c r="D9" s="21">
        <f t="shared" si="0"/>
        <v>778.42500000000007</v>
      </c>
      <c r="E9" s="21">
        <f t="shared" si="1"/>
        <v>28.425000000000068</v>
      </c>
      <c r="F9" s="21">
        <f t="shared" si="2"/>
        <v>5.1165000000000118</v>
      </c>
      <c r="G9" s="21">
        <f t="shared" si="3"/>
        <v>18.192000000000043</v>
      </c>
      <c r="H9" s="21">
        <f t="shared" si="4"/>
        <v>5.1165000000000118</v>
      </c>
      <c r="I9" s="29">
        <f t="shared" si="5"/>
        <v>1.1100000000000001</v>
      </c>
      <c r="J9" s="29">
        <f t="shared" si="6"/>
        <v>1.91</v>
      </c>
      <c r="K9" s="9">
        <f t="shared" si="7"/>
        <v>0.77</v>
      </c>
      <c r="L9" s="29">
        <f t="shared" si="8"/>
        <v>3.79</v>
      </c>
    </row>
    <row r="10" spans="1:15" ht="13.8">
      <c r="A10" s="105" t="s">
        <v>96</v>
      </c>
      <c r="B10" s="102" t="s">
        <v>88</v>
      </c>
      <c r="C10" s="103" t="s">
        <v>172</v>
      </c>
      <c r="D10" s="21">
        <f t="shared" si="0"/>
        <v>777.67499999999995</v>
      </c>
      <c r="E10" s="21">
        <f t="shared" si="1"/>
        <v>27.674999999999955</v>
      </c>
      <c r="F10" s="21">
        <f t="shared" si="2"/>
        <v>4.9814999999999916</v>
      </c>
      <c r="G10" s="21">
        <f t="shared" si="3"/>
        <v>17.711999999999971</v>
      </c>
      <c r="H10" s="21">
        <f t="shared" si="4"/>
        <v>4.9814999999999916</v>
      </c>
      <c r="I10" s="29">
        <f t="shared" si="5"/>
        <v>1.08</v>
      </c>
      <c r="J10" s="29">
        <f t="shared" si="6"/>
        <v>1.86</v>
      </c>
      <c r="K10" s="9">
        <f t="shared" si="7"/>
        <v>0.75</v>
      </c>
      <c r="L10" s="29">
        <f t="shared" si="8"/>
        <v>3.6900000000000004</v>
      </c>
    </row>
    <row r="11" spans="1:15" ht="13.8">
      <c r="A11" s="105" t="s">
        <v>97</v>
      </c>
      <c r="B11" s="102" t="s">
        <v>98</v>
      </c>
      <c r="C11" s="103" t="s">
        <v>173</v>
      </c>
      <c r="D11" s="21">
        <f t="shared" si="0"/>
        <v>812.17499999999995</v>
      </c>
      <c r="E11" s="21">
        <f t="shared" si="1"/>
        <v>62.174999999999955</v>
      </c>
      <c r="F11" s="21">
        <f t="shared" si="2"/>
        <v>11.191499999999991</v>
      </c>
      <c r="G11" s="21">
        <f t="shared" si="3"/>
        <v>39.791999999999973</v>
      </c>
      <c r="H11" s="21">
        <f t="shared" si="4"/>
        <v>11.191499999999991</v>
      </c>
      <c r="I11" s="29">
        <f t="shared" si="5"/>
        <v>2.4300000000000002</v>
      </c>
      <c r="J11" s="29">
        <f t="shared" si="6"/>
        <v>4.18</v>
      </c>
      <c r="K11" s="9">
        <f t="shared" si="7"/>
        <v>1.68</v>
      </c>
      <c r="L11" s="29">
        <f t="shared" si="8"/>
        <v>8.2899999999999991</v>
      </c>
    </row>
    <row r="12" spans="1:15" ht="13.8">
      <c r="A12" s="105" t="s">
        <v>99</v>
      </c>
      <c r="B12" s="102" t="s">
        <v>88</v>
      </c>
      <c r="C12" s="103" t="s">
        <v>174</v>
      </c>
      <c r="D12" s="21">
        <f t="shared" si="0"/>
        <v>820.875</v>
      </c>
      <c r="E12" s="21">
        <f t="shared" si="1"/>
        <v>70.875</v>
      </c>
      <c r="F12" s="21">
        <f t="shared" si="2"/>
        <v>12.7575</v>
      </c>
      <c r="G12" s="21">
        <f t="shared" si="3"/>
        <v>45.36</v>
      </c>
      <c r="H12" s="21">
        <f t="shared" si="4"/>
        <v>12.7575</v>
      </c>
      <c r="I12" s="29">
        <f t="shared" si="5"/>
        <v>2.77</v>
      </c>
      <c r="J12" s="29">
        <f t="shared" si="6"/>
        <v>4.76</v>
      </c>
      <c r="K12" s="9">
        <f t="shared" si="7"/>
        <v>1.91</v>
      </c>
      <c r="L12" s="29">
        <f t="shared" si="8"/>
        <v>9.44</v>
      </c>
    </row>
    <row r="13" spans="1:15" ht="13.8">
      <c r="A13" s="105" t="s">
        <v>100</v>
      </c>
      <c r="B13" s="102" t="s">
        <v>88</v>
      </c>
      <c r="C13" s="103" t="s">
        <v>175</v>
      </c>
      <c r="D13" s="21">
        <f t="shared" si="0"/>
        <v>781.57500000000005</v>
      </c>
      <c r="E13" s="21">
        <f t="shared" si="1"/>
        <v>31.575000000000045</v>
      </c>
      <c r="F13" s="21">
        <f t="shared" si="2"/>
        <v>5.6835000000000075</v>
      </c>
      <c r="G13" s="21">
        <f t="shared" si="3"/>
        <v>20.20800000000003</v>
      </c>
      <c r="H13" s="21">
        <f t="shared" si="4"/>
        <v>5.6835000000000075</v>
      </c>
      <c r="I13" s="29">
        <f t="shared" si="5"/>
        <v>1.23</v>
      </c>
      <c r="J13" s="29">
        <f t="shared" si="6"/>
        <v>2.12</v>
      </c>
      <c r="K13" s="9">
        <f t="shared" si="7"/>
        <v>0.85</v>
      </c>
      <c r="L13" s="29">
        <f t="shared" si="8"/>
        <v>4.2</v>
      </c>
    </row>
    <row r="14" spans="1:15" ht="13.8">
      <c r="A14" s="105" t="s">
        <v>159</v>
      </c>
      <c r="B14" s="102" t="s">
        <v>88</v>
      </c>
      <c r="C14" s="103" t="s">
        <v>176</v>
      </c>
      <c r="D14" s="21">
        <f t="shared" si="0"/>
        <v>774</v>
      </c>
      <c r="E14" s="21">
        <f t="shared" si="1"/>
        <v>24</v>
      </c>
      <c r="F14" s="21">
        <f t="shared" si="2"/>
        <v>4.32</v>
      </c>
      <c r="G14" s="21">
        <f t="shared" si="3"/>
        <v>15.36</v>
      </c>
      <c r="H14" s="21">
        <f t="shared" si="4"/>
        <v>4.32</v>
      </c>
      <c r="I14" s="29">
        <f t="shared" si="5"/>
        <v>0.94</v>
      </c>
      <c r="J14" s="29">
        <f t="shared" si="6"/>
        <v>1.61</v>
      </c>
      <c r="K14" s="9">
        <f t="shared" si="7"/>
        <v>0.65</v>
      </c>
      <c r="L14" s="29">
        <f t="shared" si="8"/>
        <v>3.1999999999999997</v>
      </c>
    </row>
    <row r="15" spans="1:15" ht="13.8">
      <c r="A15" s="105" t="s">
        <v>101</v>
      </c>
      <c r="B15" s="102" t="s">
        <v>88</v>
      </c>
      <c r="C15" s="103" t="s">
        <v>225</v>
      </c>
      <c r="D15" s="21">
        <f t="shared" si="0"/>
        <v>777.97500000000014</v>
      </c>
      <c r="E15" s="21">
        <f t="shared" si="1"/>
        <v>27.975000000000136</v>
      </c>
      <c r="F15" s="21">
        <f t="shared" si="2"/>
        <v>5.0355000000000247</v>
      </c>
      <c r="G15" s="21">
        <f t="shared" si="3"/>
        <v>17.904000000000089</v>
      </c>
      <c r="H15" s="21">
        <f t="shared" si="4"/>
        <v>5.0355000000000247</v>
      </c>
      <c r="I15" s="29">
        <f t="shared" si="5"/>
        <v>1.0900000000000001</v>
      </c>
      <c r="J15" s="29">
        <f t="shared" si="6"/>
        <v>1.88</v>
      </c>
      <c r="K15" s="9">
        <f t="shared" si="7"/>
        <v>0.76</v>
      </c>
      <c r="L15" s="29">
        <f t="shared" si="8"/>
        <v>3.7299999999999995</v>
      </c>
    </row>
    <row r="16" spans="1:15" ht="13.8">
      <c r="A16" s="105" t="s">
        <v>102</v>
      </c>
      <c r="B16" s="102" t="s">
        <v>88</v>
      </c>
      <c r="C16" s="103" t="s">
        <v>178</v>
      </c>
      <c r="D16" s="21">
        <f t="shared" si="0"/>
        <v>789.75</v>
      </c>
      <c r="E16" s="21">
        <f t="shared" si="1"/>
        <v>39.75</v>
      </c>
      <c r="F16" s="21">
        <f t="shared" si="2"/>
        <v>7.1549999999999994</v>
      </c>
      <c r="G16" s="21">
        <f t="shared" si="3"/>
        <v>25.44</v>
      </c>
      <c r="H16" s="21">
        <f t="shared" si="4"/>
        <v>7.1549999999999994</v>
      </c>
      <c r="I16" s="29">
        <f t="shared" si="5"/>
        <v>1.55</v>
      </c>
      <c r="J16" s="29">
        <f t="shared" si="6"/>
        <v>2.67</v>
      </c>
      <c r="K16" s="9">
        <f t="shared" si="7"/>
        <v>1.07</v>
      </c>
      <c r="L16" s="29">
        <f t="shared" si="8"/>
        <v>5.29</v>
      </c>
    </row>
    <row r="17" spans="1:12" ht="13.8">
      <c r="A17" s="105" t="s">
        <v>103</v>
      </c>
      <c r="B17" s="102" t="s">
        <v>88</v>
      </c>
      <c r="C17" s="103" t="s">
        <v>179</v>
      </c>
      <c r="D17" s="21">
        <f t="shared" si="0"/>
        <v>783.97499999999991</v>
      </c>
      <c r="E17" s="21">
        <f t="shared" si="1"/>
        <v>33.974999999999909</v>
      </c>
      <c r="F17" s="21">
        <f t="shared" si="2"/>
        <v>6.1154999999999831</v>
      </c>
      <c r="G17" s="21">
        <f t="shared" si="3"/>
        <v>21.743999999999943</v>
      </c>
      <c r="H17" s="21">
        <f t="shared" si="4"/>
        <v>6.1154999999999831</v>
      </c>
      <c r="I17" s="29">
        <f t="shared" si="5"/>
        <v>1.33</v>
      </c>
      <c r="J17" s="29">
        <f t="shared" si="6"/>
        <v>2.2799999999999998</v>
      </c>
      <c r="K17" s="9">
        <f t="shared" si="7"/>
        <v>0.92</v>
      </c>
      <c r="L17" s="29">
        <f t="shared" si="8"/>
        <v>4.53</v>
      </c>
    </row>
    <row r="18" spans="1:12" ht="13.8">
      <c r="A18" s="105" t="s">
        <v>104</v>
      </c>
      <c r="B18" s="102" t="s">
        <v>88</v>
      </c>
      <c r="C18" s="103" t="s">
        <v>180</v>
      </c>
      <c r="D18" s="21">
        <f t="shared" si="0"/>
        <v>802.875</v>
      </c>
      <c r="E18" s="21">
        <f t="shared" si="1"/>
        <v>52.875</v>
      </c>
      <c r="F18" s="21">
        <f t="shared" si="2"/>
        <v>9.5175000000000001</v>
      </c>
      <c r="G18" s="21">
        <f t="shared" si="3"/>
        <v>33.840000000000003</v>
      </c>
      <c r="H18" s="21">
        <f t="shared" si="4"/>
        <v>9.5175000000000001</v>
      </c>
      <c r="I18" s="29">
        <f t="shared" si="5"/>
        <v>2.0699999999999998</v>
      </c>
      <c r="J18" s="29">
        <f t="shared" si="6"/>
        <v>3.55</v>
      </c>
      <c r="K18" s="9">
        <f t="shared" si="7"/>
        <v>1.43</v>
      </c>
      <c r="L18" s="29">
        <f t="shared" si="8"/>
        <v>7.0499999999999989</v>
      </c>
    </row>
    <row r="19" spans="1:12" ht="13.8">
      <c r="A19" s="105" t="s">
        <v>105</v>
      </c>
      <c r="B19" s="102" t="s">
        <v>88</v>
      </c>
      <c r="C19" s="103" t="s">
        <v>181</v>
      </c>
      <c r="D19" s="21">
        <f t="shared" si="0"/>
        <v>806.17499999999995</v>
      </c>
      <c r="E19" s="21">
        <f t="shared" si="1"/>
        <v>56.174999999999955</v>
      </c>
      <c r="F19" s="21">
        <f t="shared" si="2"/>
        <v>10.111499999999991</v>
      </c>
      <c r="G19" s="21">
        <f t="shared" si="3"/>
        <v>35.95199999999997</v>
      </c>
      <c r="H19" s="21">
        <f t="shared" si="4"/>
        <v>10.111499999999991</v>
      </c>
      <c r="I19" s="29">
        <f t="shared" si="5"/>
        <v>2.19</v>
      </c>
      <c r="J19" s="29">
        <f t="shared" si="6"/>
        <v>3.77</v>
      </c>
      <c r="K19" s="9">
        <f t="shared" si="7"/>
        <v>1.52</v>
      </c>
      <c r="L19" s="29">
        <f t="shared" si="8"/>
        <v>7.48</v>
      </c>
    </row>
    <row r="20" spans="1:12" ht="13.8">
      <c r="A20" s="105" t="s">
        <v>106</v>
      </c>
      <c r="B20" s="102" t="s">
        <v>88</v>
      </c>
      <c r="C20" s="103" t="s">
        <v>182</v>
      </c>
      <c r="D20" s="21">
        <f t="shared" si="0"/>
        <v>810.75</v>
      </c>
      <c r="E20" s="21">
        <f t="shared" si="1"/>
        <v>60.75</v>
      </c>
      <c r="F20" s="21">
        <f t="shared" si="2"/>
        <v>10.934999999999999</v>
      </c>
      <c r="G20" s="21">
        <f t="shared" si="3"/>
        <v>38.880000000000003</v>
      </c>
      <c r="H20" s="21">
        <f t="shared" si="4"/>
        <v>10.934999999999999</v>
      </c>
      <c r="I20" s="29">
        <f t="shared" si="5"/>
        <v>2.37</v>
      </c>
      <c r="J20" s="29">
        <f t="shared" si="6"/>
        <v>4.08</v>
      </c>
      <c r="K20" s="9">
        <f t="shared" si="7"/>
        <v>1.64</v>
      </c>
      <c r="L20" s="29">
        <f t="shared" si="8"/>
        <v>8.09</v>
      </c>
    </row>
    <row r="21" spans="1:12" ht="13.8">
      <c r="A21" s="105" t="s">
        <v>107</v>
      </c>
      <c r="B21" s="102" t="s">
        <v>88</v>
      </c>
      <c r="C21" s="103" t="s">
        <v>183</v>
      </c>
      <c r="D21" s="21">
        <f t="shared" si="0"/>
        <v>773.32499999999993</v>
      </c>
      <c r="E21" s="21">
        <f t="shared" si="1"/>
        <v>23.324999999999932</v>
      </c>
      <c r="F21" s="21">
        <f t="shared" si="2"/>
        <v>4.1984999999999877</v>
      </c>
      <c r="G21" s="21">
        <f t="shared" si="3"/>
        <v>14.927999999999956</v>
      </c>
      <c r="H21" s="21">
        <f t="shared" si="4"/>
        <v>4.1984999999999877</v>
      </c>
      <c r="I21" s="29">
        <f t="shared" si="5"/>
        <v>0.91</v>
      </c>
      <c r="J21" s="29">
        <f t="shared" si="6"/>
        <v>1.57</v>
      </c>
      <c r="K21" s="9">
        <f t="shared" si="7"/>
        <v>0.63</v>
      </c>
      <c r="L21" s="29">
        <f t="shared" si="8"/>
        <v>3.11</v>
      </c>
    </row>
    <row r="22" spans="1:12" ht="13.8">
      <c r="A22" s="105" t="s">
        <v>108</v>
      </c>
      <c r="B22" s="102" t="s">
        <v>88</v>
      </c>
      <c r="C22" s="103" t="s">
        <v>184</v>
      </c>
      <c r="D22" s="21">
        <f t="shared" si="0"/>
        <v>803.25</v>
      </c>
      <c r="E22" s="21">
        <f t="shared" si="1"/>
        <v>53.25</v>
      </c>
      <c r="F22" s="21">
        <f t="shared" si="2"/>
        <v>9.5849999999999991</v>
      </c>
      <c r="G22" s="21">
        <f t="shared" si="3"/>
        <v>34.08</v>
      </c>
      <c r="H22" s="21">
        <f t="shared" si="4"/>
        <v>9.5849999999999991</v>
      </c>
      <c r="I22" s="29">
        <f t="shared" si="5"/>
        <v>2.08</v>
      </c>
      <c r="J22" s="29">
        <f t="shared" si="6"/>
        <v>3.58</v>
      </c>
      <c r="K22" s="9">
        <f t="shared" si="7"/>
        <v>1.44</v>
      </c>
      <c r="L22" s="29">
        <f t="shared" si="8"/>
        <v>7.1</v>
      </c>
    </row>
    <row r="23" spans="1:12" ht="13.8">
      <c r="A23" s="105" t="s">
        <v>243</v>
      </c>
      <c r="B23" s="102" t="s">
        <v>88</v>
      </c>
      <c r="C23" s="103" t="s">
        <v>187</v>
      </c>
      <c r="D23" s="21">
        <f t="shared" si="0"/>
        <v>785.02499999999998</v>
      </c>
      <c r="E23" s="21">
        <f t="shared" si="1"/>
        <v>35.024999999999977</v>
      </c>
      <c r="F23" s="21">
        <f t="shared" si="2"/>
        <v>6.3044999999999956</v>
      </c>
      <c r="G23" s="21">
        <f t="shared" si="3"/>
        <v>22.415999999999986</v>
      </c>
      <c r="H23" s="21">
        <f t="shared" si="4"/>
        <v>6.3044999999999956</v>
      </c>
      <c r="I23" s="29">
        <f t="shared" si="5"/>
        <v>1.37</v>
      </c>
      <c r="J23" s="29">
        <f t="shared" si="6"/>
        <v>2.35</v>
      </c>
      <c r="K23" s="9">
        <f t="shared" si="7"/>
        <v>0.95</v>
      </c>
      <c r="L23" s="29">
        <f t="shared" si="8"/>
        <v>4.67</v>
      </c>
    </row>
    <row r="24" spans="1:12" ht="13.8">
      <c r="A24" s="105" t="s">
        <v>185</v>
      </c>
      <c r="B24" s="102" t="s">
        <v>88</v>
      </c>
      <c r="C24" s="103" t="s">
        <v>186</v>
      </c>
      <c r="D24" s="21">
        <f t="shared" si="0"/>
        <v>774.375</v>
      </c>
      <c r="E24" s="21">
        <f t="shared" si="1"/>
        <v>24.375</v>
      </c>
      <c r="F24" s="21">
        <f t="shared" si="2"/>
        <v>4.3875000000000002</v>
      </c>
      <c r="G24" s="21">
        <f t="shared" si="3"/>
        <v>15.6</v>
      </c>
      <c r="H24" s="21">
        <f t="shared" si="4"/>
        <v>4.3875000000000002</v>
      </c>
      <c r="I24" s="29">
        <f t="shared" si="5"/>
        <v>0.95</v>
      </c>
      <c r="J24" s="29">
        <f t="shared" si="6"/>
        <v>1.64</v>
      </c>
      <c r="K24" s="9">
        <f t="shared" si="7"/>
        <v>0.66</v>
      </c>
      <c r="L24" s="29">
        <f t="shared" si="8"/>
        <v>3.25</v>
      </c>
    </row>
    <row r="25" spans="1:12" ht="13.8">
      <c r="A25" s="105" t="s">
        <v>244</v>
      </c>
      <c r="B25" s="102" t="s">
        <v>88</v>
      </c>
      <c r="C25" s="103" t="s">
        <v>188</v>
      </c>
      <c r="D25" s="21">
        <f t="shared" si="0"/>
        <v>784.05000000000007</v>
      </c>
      <c r="E25" s="21">
        <f t="shared" si="1"/>
        <v>34.050000000000068</v>
      </c>
      <c r="F25" s="21">
        <f t="shared" si="2"/>
        <v>6.129000000000012</v>
      </c>
      <c r="G25" s="21">
        <f t="shared" si="3"/>
        <v>21.792000000000044</v>
      </c>
      <c r="H25" s="21">
        <f t="shared" si="4"/>
        <v>6.129000000000012</v>
      </c>
      <c r="I25" s="29">
        <f t="shared" si="5"/>
        <v>1.33</v>
      </c>
      <c r="J25" s="29">
        <f t="shared" si="6"/>
        <v>2.29</v>
      </c>
      <c r="K25" s="9">
        <f t="shared" si="7"/>
        <v>0.92</v>
      </c>
      <c r="L25" s="29">
        <f t="shared" si="8"/>
        <v>4.54</v>
      </c>
    </row>
    <row r="26" spans="1:12" ht="13.8">
      <c r="A26" s="105" t="s">
        <v>111</v>
      </c>
      <c r="B26" s="102" t="s">
        <v>88</v>
      </c>
      <c r="C26" s="103" t="s">
        <v>189</v>
      </c>
      <c r="D26" s="21">
        <f t="shared" si="0"/>
        <v>786.15</v>
      </c>
      <c r="E26" s="21">
        <f t="shared" si="1"/>
        <v>36.149999999999977</v>
      </c>
      <c r="F26" s="21">
        <f t="shared" si="2"/>
        <v>6.5069999999999952</v>
      </c>
      <c r="G26" s="21">
        <f t="shared" si="3"/>
        <v>23.135999999999985</v>
      </c>
      <c r="H26" s="21">
        <f t="shared" si="4"/>
        <v>6.5069999999999952</v>
      </c>
      <c r="I26" s="29">
        <f t="shared" si="5"/>
        <v>1.41</v>
      </c>
      <c r="J26" s="29">
        <f t="shared" si="6"/>
        <v>2.4300000000000002</v>
      </c>
      <c r="K26" s="9">
        <f t="shared" si="7"/>
        <v>0.98</v>
      </c>
      <c r="L26" s="29">
        <f t="shared" si="8"/>
        <v>4.82</v>
      </c>
    </row>
    <row r="27" spans="1:12" ht="13.8">
      <c r="A27" s="105" t="s">
        <v>160</v>
      </c>
      <c r="B27" s="102" t="s">
        <v>88</v>
      </c>
      <c r="C27" s="103" t="s">
        <v>245</v>
      </c>
      <c r="D27" s="21">
        <f t="shared" si="0"/>
        <v>773.0134875</v>
      </c>
      <c r="E27" s="21">
        <f t="shared" si="1"/>
        <v>23.013487499999997</v>
      </c>
      <c r="F27" s="21">
        <f t="shared" si="2"/>
        <v>4.1424277499999995</v>
      </c>
      <c r="G27" s="21">
        <f t="shared" si="3"/>
        <v>14.728631999999998</v>
      </c>
      <c r="H27" s="21">
        <f t="shared" si="4"/>
        <v>4.1424277499999995</v>
      </c>
      <c r="I27" s="29">
        <f t="shared" si="5"/>
        <v>0.9</v>
      </c>
      <c r="J27" s="29">
        <f t="shared" si="6"/>
        <v>1.55</v>
      </c>
      <c r="K27" s="9">
        <f t="shared" si="7"/>
        <v>0.62</v>
      </c>
      <c r="L27" s="29">
        <f t="shared" si="8"/>
        <v>3.0700000000000003</v>
      </c>
    </row>
    <row r="28" spans="1:12" ht="13.8">
      <c r="A28" s="105" t="s">
        <v>115</v>
      </c>
      <c r="B28" s="102" t="s">
        <v>88</v>
      </c>
      <c r="C28" s="103" t="s">
        <v>191</v>
      </c>
      <c r="D28" s="21">
        <f t="shared" si="0"/>
        <v>782.4</v>
      </c>
      <c r="E28" s="21">
        <f t="shared" si="1"/>
        <v>32.399999999999977</v>
      </c>
      <c r="F28" s="21">
        <f t="shared" si="2"/>
        <v>5.8319999999999954</v>
      </c>
      <c r="G28" s="21">
        <f t="shared" si="3"/>
        <v>20.735999999999986</v>
      </c>
      <c r="H28" s="21">
        <f t="shared" si="4"/>
        <v>5.8319999999999954</v>
      </c>
      <c r="I28" s="29">
        <f t="shared" si="5"/>
        <v>1.27</v>
      </c>
      <c r="J28" s="29">
        <f t="shared" si="6"/>
        <v>2.1800000000000002</v>
      </c>
      <c r="K28" s="9">
        <f t="shared" si="7"/>
        <v>0.87</v>
      </c>
      <c r="L28" s="29">
        <f t="shared" si="8"/>
        <v>4.32</v>
      </c>
    </row>
    <row r="29" spans="1:12" ht="13.8">
      <c r="A29" s="105" t="s">
        <v>116</v>
      </c>
      <c r="B29" s="102" t="s">
        <v>88</v>
      </c>
      <c r="C29" s="103" t="s">
        <v>193</v>
      </c>
      <c r="D29" s="21">
        <f t="shared" si="0"/>
        <v>779.47499999999991</v>
      </c>
      <c r="E29" s="21">
        <f t="shared" si="1"/>
        <v>29.474999999999909</v>
      </c>
      <c r="F29" s="21">
        <f t="shared" si="2"/>
        <v>5.3054999999999835</v>
      </c>
      <c r="G29" s="21">
        <f t="shared" si="3"/>
        <v>18.863999999999944</v>
      </c>
      <c r="H29" s="21">
        <f t="shared" si="4"/>
        <v>5.3054999999999835</v>
      </c>
      <c r="I29" s="29">
        <f t="shared" si="5"/>
        <v>1.1499999999999999</v>
      </c>
      <c r="J29" s="29">
        <f t="shared" si="6"/>
        <v>1.98</v>
      </c>
      <c r="K29" s="9">
        <f t="shared" si="7"/>
        <v>0.8</v>
      </c>
      <c r="L29" s="29">
        <f t="shared" si="8"/>
        <v>3.9299999999999997</v>
      </c>
    </row>
    <row r="30" spans="1:12" ht="13.8">
      <c r="A30" s="105" t="s">
        <v>117</v>
      </c>
      <c r="B30" s="102" t="s">
        <v>88</v>
      </c>
      <c r="C30" s="103" t="s">
        <v>246</v>
      </c>
      <c r="D30" s="21">
        <f t="shared" si="0"/>
        <v>801.52499999999998</v>
      </c>
      <c r="E30" s="21">
        <f t="shared" si="1"/>
        <v>51.524999999999977</v>
      </c>
      <c r="F30" s="21">
        <f t="shared" si="2"/>
        <v>9.2744999999999962</v>
      </c>
      <c r="G30" s="21">
        <f t="shared" si="3"/>
        <v>32.975999999999985</v>
      </c>
      <c r="H30" s="21">
        <f t="shared" si="4"/>
        <v>9.2744999999999962</v>
      </c>
      <c r="I30" s="29">
        <f t="shared" si="5"/>
        <v>2.0099999999999998</v>
      </c>
      <c r="J30" s="29">
        <f t="shared" si="6"/>
        <v>3.46</v>
      </c>
      <c r="K30" s="9">
        <f t="shared" si="7"/>
        <v>1.39</v>
      </c>
      <c r="L30" s="29">
        <f t="shared" si="8"/>
        <v>6.8599999999999994</v>
      </c>
    </row>
    <row r="31" spans="1:12" ht="13.8">
      <c r="A31" s="105" t="s">
        <v>118</v>
      </c>
      <c r="B31" s="102" t="s">
        <v>88</v>
      </c>
      <c r="C31" s="103" t="s">
        <v>195</v>
      </c>
      <c r="D31" s="21">
        <f t="shared" si="0"/>
        <v>776.62500000000011</v>
      </c>
      <c r="E31" s="21">
        <f t="shared" si="1"/>
        <v>26.625000000000114</v>
      </c>
      <c r="F31" s="21">
        <f t="shared" si="2"/>
        <v>4.79250000000002</v>
      </c>
      <c r="G31" s="21">
        <f t="shared" si="3"/>
        <v>17.040000000000074</v>
      </c>
      <c r="H31" s="21">
        <f t="shared" si="4"/>
        <v>4.79250000000002</v>
      </c>
      <c r="I31" s="29">
        <f t="shared" si="5"/>
        <v>1.04</v>
      </c>
      <c r="J31" s="29">
        <f t="shared" si="6"/>
        <v>1.79</v>
      </c>
      <c r="K31" s="9">
        <f t="shared" si="7"/>
        <v>0.72</v>
      </c>
      <c r="L31" s="29">
        <f t="shared" si="8"/>
        <v>3.55</v>
      </c>
    </row>
    <row r="32" spans="1:12" ht="13.8">
      <c r="A32" s="105" t="s">
        <v>119</v>
      </c>
      <c r="B32" s="102" t="s">
        <v>88</v>
      </c>
      <c r="C32" s="103" t="s">
        <v>196</v>
      </c>
      <c r="D32" s="21">
        <f t="shared" si="0"/>
        <v>771.82499999999993</v>
      </c>
      <c r="E32" s="21">
        <f t="shared" si="1"/>
        <v>21.824999999999932</v>
      </c>
      <c r="F32" s="21">
        <f t="shared" si="2"/>
        <v>3.9284999999999877</v>
      </c>
      <c r="G32" s="21">
        <f t="shared" si="3"/>
        <v>13.967999999999957</v>
      </c>
      <c r="H32" s="21">
        <f t="shared" si="4"/>
        <v>3.9284999999999877</v>
      </c>
      <c r="I32" s="29">
        <f t="shared" si="5"/>
        <v>0.85</v>
      </c>
      <c r="J32" s="29">
        <f t="shared" si="6"/>
        <v>1.47</v>
      </c>
      <c r="K32" s="9">
        <f t="shared" si="7"/>
        <v>0.59</v>
      </c>
      <c r="L32" s="29">
        <f t="shared" si="8"/>
        <v>2.9099999999999997</v>
      </c>
    </row>
    <row r="33" spans="1:14" ht="13.8">
      <c r="A33" s="105" t="s">
        <v>120</v>
      </c>
      <c r="B33" s="102" t="s">
        <v>88</v>
      </c>
      <c r="C33" s="103" t="s">
        <v>197</v>
      </c>
      <c r="D33" s="21">
        <f t="shared" si="0"/>
        <v>785.25</v>
      </c>
      <c r="E33" s="21">
        <f t="shared" si="1"/>
        <v>35.25</v>
      </c>
      <c r="F33" s="21">
        <f t="shared" si="2"/>
        <v>6.3449999999999998</v>
      </c>
      <c r="G33" s="21">
        <f t="shared" si="3"/>
        <v>22.56</v>
      </c>
      <c r="H33" s="21">
        <f t="shared" si="4"/>
        <v>6.3449999999999998</v>
      </c>
      <c r="I33" s="29">
        <f t="shared" si="5"/>
        <v>1.38</v>
      </c>
      <c r="J33" s="29">
        <f t="shared" si="6"/>
        <v>2.37</v>
      </c>
      <c r="K33" s="9">
        <f t="shared" si="7"/>
        <v>0.95</v>
      </c>
      <c r="L33" s="29">
        <f t="shared" si="8"/>
        <v>4.7</v>
      </c>
    </row>
    <row r="34" spans="1:14" ht="13.8">
      <c r="A34" s="105" t="s">
        <v>123</v>
      </c>
      <c r="B34" s="102" t="s">
        <v>88</v>
      </c>
      <c r="C34" s="103" t="s">
        <v>198</v>
      </c>
      <c r="D34" s="21">
        <f t="shared" si="0"/>
        <v>785.77500000000009</v>
      </c>
      <c r="E34" s="21">
        <f t="shared" si="1"/>
        <v>35.775000000000091</v>
      </c>
      <c r="F34" s="21">
        <f t="shared" si="2"/>
        <v>6.4395000000000158</v>
      </c>
      <c r="G34" s="21">
        <f t="shared" si="3"/>
        <v>22.896000000000058</v>
      </c>
      <c r="H34" s="21">
        <f t="shared" si="4"/>
        <v>6.4395000000000158</v>
      </c>
      <c r="I34" s="29">
        <f t="shared" si="5"/>
        <v>1.4</v>
      </c>
      <c r="J34" s="29">
        <f t="shared" si="6"/>
        <v>2.4</v>
      </c>
      <c r="K34" s="9">
        <f t="shared" si="7"/>
        <v>0.97</v>
      </c>
      <c r="L34" s="29">
        <f t="shared" si="8"/>
        <v>4.7699999999999996</v>
      </c>
    </row>
    <row r="35" spans="1:14" ht="13.8">
      <c r="A35" s="105" t="s">
        <v>124</v>
      </c>
      <c r="B35" s="102" t="s">
        <v>88</v>
      </c>
      <c r="C35" s="103" t="s">
        <v>199</v>
      </c>
      <c r="D35" s="21">
        <f t="shared" si="0"/>
        <v>784.27500000000009</v>
      </c>
      <c r="E35" s="21">
        <f t="shared" si="1"/>
        <v>34.275000000000091</v>
      </c>
      <c r="F35" s="21">
        <f t="shared" si="2"/>
        <v>6.1695000000000162</v>
      </c>
      <c r="G35" s="21">
        <f t="shared" si="3"/>
        <v>21.93600000000006</v>
      </c>
      <c r="H35" s="21">
        <f t="shared" si="4"/>
        <v>6.1695000000000162</v>
      </c>
      <c r="I35" s="29">
        <f t="shared" si="5"/>
        <v>1.34</v>
      </c>
      <c r="J35" s="29">
        <f t="shared" si="6"/>
        <v>2.2999999999999998</v>
      </c>
      <c r="K35" s="9">
        <f t="shared" si="7"/>
        <v>0.93</v>
      </c>
      <c r="L35" s="29">
        <f t="shared" si="8"/>
        <v>4.5699999999999994</v>
      </c>
    </row>
    <row r="36" spans="1:14" ht="13.8">
      <c r="A36" s="105" t="s">
        <v>125</v>
      </c>
      <c r="B36" s="102" t="s">
        <v>88</v>
      </c>
      <c r="C36" s="103" t="s">
        <v>247</v>
      </c>
      <c r="D36" s="21">
        <f t="shared" si="0"/>
        <v>792</v>
      </c>
      <c r="E36" s="21">
        <f t="shared" si="1"/>
        <v>42</v>
      </c>
      <c r="F36" s="21">
        <f t="shared" si="2"/>
        <v>7.56</v>
      </c>
      <c r="G36" s="21">
        <f t="shared" si="3"/>
        <v>26.88</v>
      </c>
      <c r="H36" s="21">
        <f t="shared" si="4"/>
        <v>7.56</v>
      </c>
      <c r="I36" s="29">
        <f t="shared" si="5"/>
        <v>1.64</v>
      </c>
      <c r="J36" s="29">
        <f t="shared" si="6"/>
        <v>2.82</v>
      </c>
      <c r="K36" s="9">
        <f t="shared" si="7"/>
        <v>1.1299999999999999</v>
      </c>
      <c r="L36" s="29">
        <f t="shared" si="8"/>
        <v>5.59</v>
      </c>
    </row>
    <row r="37" spans="1:14" ht="13.8">
      <c r="A37" s="105" t="s">
        <v>126</v>
      </c>
      <c r="B37" s="102" t="s">
        <v>88</v>
      </c>
      <c r="C37" s="103" t="s">
        <v>248</v>
      </c>
      <c r="D37" s="21">
        <f t="shared" si="0"/>
        <v>781.05000000000007</v>
      </c>
      <c r="E37" s="21">
        <f t="shared" si="1"/>
        <v>31.050000000000068</v>
      </c>
      <c r="F37" s="21">
        <f t="shared" si="2"/>
        <v>5.589000000000012</v>
      </c>
      <c r="G37" s="21">
        <f t="shared" si="3"/>
        <v>19.872000000000043</v>
      </c>
      <c r="H37" s="21">
        <f t="shared" si="4"/>
        <v>5.589000000000012</v>
      </c>
      <c r="I37" s="29">
        <f t="shared" si="5"/>
        <v>1.21</v>
      </c>
      <c r="J37" s="29">
        <f t="shared" si="6"/>
        <v>2.09</v>
      </c>
      <c r="K37" s="9">
        <f t="shared" si="7"/>
        <v>0.84</v>
      </c>
      <c r="L37" s="29">
        <f t="shared" si="8"/>
        <v>4.1399999999999997</v>
      </c>
    </row>
    <row r="38" spans="1:14" ht="13.8">
      <c r="A38" s="105" t="s">
        <v>127</v>
      </c>
      <c r="B38" s="102" t="s">
        <v>88</v>
      </c>
      <c r="C38" s="103" t="s">
        <v>201</v>
      </c>
      <c r="D38" s="21">
        <f t="shared" si="0"/>
        <v>807.9</v>
      </c>
      <c r="E38" s="21">
        <f t="shared" si="1"/>
        <v>57.899999999999977</v>
      </c>
      <c r="F38" s="21">
        <f t="shared" si="2"/>
        <v>10.421999999999995</v>
      </c>
      <c r="G38" s="21">
        <f t="shared" si="3"/>
        <v>37.055999999999983</v>
      </c>
      <c r="H38" s="21">
        <f t="shared" si="4"/>
        <v>10.421999999999995</v>
      </c>
      <c r="I38" s="29">
        <f t="shared" si="5"/>
        <v>2.2599999999999998</v>
      </c>
      <c r="J38" s="29">
        <f t="shared" si="6"/>
        <v>3.89</v>
      </c>
      <c r="K38" s="9">
        <f t="shared" si="7"/>
        <v>1.56</v>
      </c>
      <c r="L38" s="29">
        <f t="shared" si="8"/>
        <v>7.7100000000000009</v>
      </c>
    </row>
    <row r="39" spans="1:14" ht="13.8">
      <c r="A39" s="105" t="s">
        <v>128</v>
      </c>
      <c r="B39" s="102" t="s">
        <v>88</v>
      </c>
      <c r="C39" s="103" t="s">
        <v>202</v>
      </c>
      <c r="D39" s="21">
        <f t="shared" si="0"/>
        <v>788.17499999999995</v>
      </c>
      <c r="E39" s="21">
        <f t="shared" si="1"/>
        <v>38.174999999999955</v>
      </c>
      <c r="F39" s="21">
        <f t="shared" si="2"/>
        <v>6.8714999999999913</v>
      </c>
      <c r="G39" s="21">
        <f t="shared" si="3"/>
        <v>24.43199999999997</v>
      </c>
      <c r="H39" s="21">
        <f t="shared" si="4"/>
        <v>6.8714999999999913</v>
      </c>
      <c r="I39" s="29">
        <f t="shared" si="5"/>
        <v>1.49</v>
      </c>
      <c r="J39" s="29">
        <f t="shared" si="6"/>
        <v>2.57</v>
      </c>
      <c r="K39" s="9">
        <f t="shared" si="7"/>
        <v>1.03</v>
      </c>
      <c r="L39" s="29">
        <f t="shared" si="8"/>
        <v>5.09</v>
      </c>
    </row>
    <row r="40" spans="1:14" ht="13.8">
      <c r="A40" s="105" t="s">
        <v>161</v>
      </c>
      <c r="B40" s="102" t="s">
        <v>88</v>
      </c>
      <c r="C40" s="103" t="s">
        <v>204</v>
      </c>
      <c r="D40" s="21">
        <f t="shared" si="0"/>
        <v>799.12499999999989</v>
      </c>
      <c r="E40" s="21">
        <f t="shared" si="1"/>
        <v>49.124999999999886</v>
      </c>
      <c r="F40" s="21">
        <f t="shared" si="2"/>
        <v>8.8424999999999798</v>
      </c>
      <c r="G40" s="21">
        <f t="shared" si="3"/>
        <v>31.439999999999927</v>
      </c>
      <c r="H40" s="21">
        <f t="shared" si="4"/>
        <v>8.8424999999999798</v>
      </c>
      <c r="I40" s="29">
        <f t="shared" si="5"/>
        <v>1.92</v>
      </c>
      <c r="J40" s="29">
        <f t="shared" si="6"/>
        <v>3.3</v>
      </c>
      <c r="K40" s="9">
        <f t="shared" si="7"/>
        <v>1.33</v>
      </c>
      <c r="L40" s="29">
        <f t="shared" si="8"/>
        <v>6.55</v>
      </c>
    </row>
    <row r="41" spans="1:14" ht="13.8">
      <c r="A41" s="105" t="s">
        <v>162</v>
      </c>
      <c r="B41" s="102" t="s">
        <v>88</v>
      </c>
      <c r="C41" s="103" t="s">
        <v>206</v>
      </c>
      <c r="D41" s="21">
        <f t="shared" si="0"/>
        <v>792.3</v>
      </c>
      <c r="E41" s="21">
        <f t="shared" si="1"/>
        <v>42.299999999999955</v>
      </c>
      <c r="F41" s="21">
        <f t="shared" si="2"/>
        <v>7.6139999999999919</v>
      </c>
      <c r="G41" s="21">
        <f t="shared" si="3"/>
        <v>27.071999999999971</v>
      </c>
      <c r="H41" s="21">
        <f t="shared" si="4"/>
        <v>7.6139999999999919</v>
      </c>
      <c r="I41" s="29">
        <f t="shared" si="5"/>
        <v>1.65</v>
      </c>
      <c r="J41" s="29">
        <f t="shared" si="6"/>
        <v>2.84</v>
      </c>
      <c r="K41" s="9">
        <f t="shared" si="7"/>
        <v>1.1399999999999999</v>
      </c>
      <c r="L41" s="29">
        <f t="shared" si="8"/>
        <v>5.63</v>
      </c>
    </row>
    <row r="42" spans="1:14" ht="13.8">
      <c r="A42" s="105" t="s">
        <v>163</v>
      </c>
      <c r="B42" s="102" t="s">
        <v>88</v>
      </c>
      <c r="C42" s="103" t="s">
        <v>208</v>
      </c>
      <c r="D42" s="21">
        <f t="shared" si="0"/>
        <v>782.32499999999993</v>
      </c>
      <c r="E42" s="21">
        <f t="shared" si="1"/>
        <v>32.324999999999932</v>
      </c>
      <c r="F42" s="21">
        <f t="shared" si="2"/>
        <v>5.8184999999999878</v>
      </c>
      <c r="G42" s="21">
        <f t="shared" si="3"/>
        <v>20.687999999999956</v>
      </c>
      <c r="H42" s="21">
        <f t="shared" si="4"/>
        <v>5.8184999999999878</v>
      </c>
      <c r="I42" s="29">
        <f t="shared" si="5"/>
        <v>1.26</v>
      </c>
      <c r="J42" s="29">
        <f t="shared" si="6"/>
        <v>2.17</v>
      </c>
      <c r="K42" s="9">
        <f t="shared" si="7"/>
        <v>0.87</v>
      </c>
      <c r="L42" s="29">
        <f t="shared" si="8"/>
        <v>4.3</v>
      </c>
    </row>
    <row r="43" spans="1:14" ht="13.8">
      <c r="A43" s="105" t="s">
        <v>18</v>
      </c>
      <c r="B43" s="102" t="s">
        <v>88</v>
      </c>
      <c r="C43" s="103" t="s">
        <v>249</v>
      </c>
      <c r="D43" s="95">
        <f t="shared" si="0"/>
        <v>775.12500000000011</v>
      </c>
      <c r="E43" s="95">
        <f t="shared" si="1"/>
        <v>25.125000000000114</v>
      </c>
      <c r="F43" s="95">
        <f t="shared" si="2"/>
        <v>4.5225000000000204</v>
      </c>
      <c r="G43" s="95">
        <f t="shared" si="3"/>
        <v>16.080000000000073</v>
      </c>
      <c r="H43" s="95">
        <f t="shared" si="4"/>
        <v>4.5225000000000204</v>
      </c>
      <c r="I43" s="96">
        <f t="shared" si="5"/>
        <v>0.98</v>
      </c>
      <c r="J43" s="96">
        <f t="shared" si="6"/>
        <v>1.69</v>
      </c>
      <c r="K43" s="97">
        <f t="shared" si="7"/>
        <v>0.68</v>
      </c>
      <c r="L43" s="96">
        <f t="shared" si="8"/>
        <v>3.35</v>
      </c>
      <c r="N43" s="98"/>
    </row>
    <row r="44" spans="1:14" ht="13.8">
      <c r="A44" s="105" t="s">
        <v>131</v>
      </c>
      <c r="B44" s="102" t="s">
        <v>88</v>
      </c>
      <c r="C44" s="103" t="s">
        <v>214</v>
      </c>
      <c r="D44" s="108">
        <f t="shared" si="0"/>
        <v>795.3</v>
      </c>
      <c r="E44" s="108">
        <f t="shared" si="1"/>
        <v>45.299999999999955</v>
      </c>
      <c r="F44" s="108">
        <f t="shared" si="2"/>
        <v>8.153999999999991</v>
      </c>
      <c r="G44" s="108">
        <f t="shared" si="3"/>
        <v>28.991999999999972</v>
      </c>
      <c r="H44" s="108">
        <f t="shared" si="4"/>
        <v>8.153999999999991</v>
      </c>
      <c r="I44" s="109">
        <f t="shared" si="5"/>
        <v>1.77</v>
      </c>
      <c r="J44" s="109">
        <f t="shared" si="6"/>
        <v>3.04</v>
      </c>
      <c r="K44" s="6">
        <f t="shared" si="7"/>
        <v>1.22</v>
      </c>
      <c r="L44" s="109">
        <f t="shared" si="8"/>
        <v>6.03</v>
      </c>
    </row>
    <row r="45" spans="1:14" ht="13.8">
      <c r="A45" s="105" t="s">
        <v>132</v>
      </c>
      <c r="B45" s="102" t="s">
        <v>88</v>
      </c>
      <c r="C45" s="103" t="s">
        <v>193</v>
      </c>
      <c r="D45" s="21">
        <f t="shared" si="0"/>
        <v>779.47499999999991</v>
      </c>
      <c r="E45" s="21">
        <f t="shared" si="1"/>
        <v>29.474999999999909</v>
      </c>
      <c r="F45" s="21">
        <f t="shared" si="2"/>
        <v>5.3054999999999835</v>
      </c>
      <c r="G45" s="21">
        <f t="shared" si="3"/>
        <v>18.863999999999944</v>
      </c>
      <c r="H45" s="21">
        <f t="shared" si="4"/>
        <v>5.3054999999999835</v>
      </c>
      <c r="I45" s="29">
        <f t="shared" si="5"/>
        <v>1.1499999999999999</v>
      </c>
      <c r="J45" s="29">
        <f t="shared" si="6"/>
        <v>1.98</v>
      </c>
      <c r="K45" s="9">
        <f t="shared" si="7"/>
        <v>0.8</v>
      </c>
      <c r="L45" s="29">
        <f t="shared" si="8"/>
        <v>3.9299999999999997</v>
      </c>
    </row>
    <row r="46" spans="1:14" ht="13.8">
      <c r="A46" s="105" t="s">
        <v>164</v>
      </c>
      <c r="B46" s="102" t="s">
        <v>88</v>
      </c>
      <c r="C46" s="103" t="s">
        <v>215</v>
      </c>
      <c r="D46" s="21">
        <f t="shared" si="0"/>
        <v>776.24999999999989</v>
      </c>
      <c r="E46" s="21">
        <f t="shared" si="1"/>
        <v>26.249999999999886</v>
      </c>
      <c r="F46" s="21">
        <f t="shared" si="2"/>
        <v>4.7249999999999792</v>
      </c>
      <c r="G46" s="21">
        <f t="shared" si="3"/>
        <v>16.799999999999926</v>
      </c>
      <c r="H46" s="21">
        <f t="shared" si="4"/>
        <v>4.7249999999999792</v>
      </c>
      <c r="I46" s="29">
        <f t="shared" si="5"/>
        <v>1.03</v>
      </c>
      <c r="J46" s="29">
        <f t="shared" si="6"/>
        <v>1.76</v>
      </c>
      <c r="K46" s="9">
        <f t="shared" si="7"/>
        <v>0.71</v>
      </c>
      <c r="L46" s="29">
        <f t="shared" si="8"/>
        <v>3.5</v>
      </c>
    </row>
    <row r="47" spans="1:14" ht="13.8">
      <c r="A47" s="105" t="s">
        <v>133</v>
      </c>
      <c r="B47" s="102" t="s">
        <v>88</v>
      </c>
      <c r="C47" s="103" t="s">
        <v>216</v>
      </c>
      <c r="D47" s="21">
        <f t="shared" si="0"/>
        <v>783.07500000000005</v>
      </c>
      <c r="E47" s="21">
        <f t="shared" si="1"/>
        <v>33.075000000000045</v>
      </c>
      <c r="F47" s="21">
        <f t="shared" si="2"/>
        <v>5.953500000000008</v>
      </c>
      <c r="G47" s="21">
        <f t="shared" si="3"/>
        <v>21.168000000000031</v>
      </c>
      <c r="H47" s="21">
        <f t="shared" si="4"/>
        <v>5.953500000000008</v>
      </c>
      <c r="I47" s="29">
        <f t="shared" si="5"/>
        <v>1.29</v>
      </c>
      <c r="J47" s="29">
        <f t="shared" si="6"/>
        <v>2.2200000000000002</v>
      </c>
      <c r="K47" s="9">
        <f t="shared" si="7"/>
        <v>0.89</v>
      </c>
      <c r="L47" s="29">
        <f t="shared" si="8"/>
        <v>4.4000000000000004</v>
      </c>
    </row>
    <row r="48" spans="1:14" ht="13.8">
      <c r="A48" s="105" t="s">
        <v>134</v>
      </c>
      <c r="B48" s="102" t="s">
        <v>88</v>
      </c>
      <c r="C48" s="103" t="s">
        <v>217</v>
      </c>
      <c r="D48" s="21">
        <f t="shared" si="0"/>
        <v>804.22500000000002</v>
      </c>
      <c r="E48" s="21">
        <f t="shared" si="1"/>
        <v>54.225000000000023</v>
      </c>
      <c r="F48" s="21">
        <f t="shared" si="2"/>
        <v>9.760500000000004</v>
      </c>
      <c r="G48" s="21">
        <f t="shared" si="3"/>
        <v>34.704000000000015</v>
      </c>
      <c r="H48" s="21">
        <f t="shared" si="4"/>
        <v>9.760500000000004</v>
      </c>
      <c r="I48" s="29">
        <f t="shared" si="5"/>
        <v>2.12</v>
      </c>
      <c r="J48" s="29">
        <f t="shared" si="6"/>
        <v>3.64</v>
      </c>
      <c r="K48" s="9">
        <f t="shared" si="7"/>
        <v>1.46</v>
      </c>
      <c r="L48" s="29">
        <f t="shared" si="8"/>
        <v>7.22</v>
      </c>
    </row>
    <row r="49" spans="1:12" ht="13.8">
      <c r="A49" s="105" t="s">
        <v>250</v>
      </c>
      <c r="B49" s="102" t="s">
        <v>88</v>
      </c>
      <c r="C49" s="103" t="s">
        <v>217</v>
      </c>
      <c r="D49" s="21">
        <f t="shared" si="0"/>
        <v>804.22500000000002</v>
      </c>
      <c r="E49" s="21">
        <f t="shared" si="1"/>
        <v>54.225000000000023</v>
      </c>
      <c r="F49" s="21">
        <f t="shared" si="2"/>
        <v>9.760500000000004</v>
      </c>
      <c r="G49" s="21">
        <f t="shared" si="3"/>
        <v>34.704000000000015</v>
      </c>
      <c r="H49" s="21">
        <f t="shared" si="4"/>
        <v>9.760500000000004</v>
      </c>
      <c r="I49" s="29">
        <f t="shared" si="5"/>
        <v>2.12</v>
      </c>
      <c r="J49" s="29">
        <f t="shared" si="6"/>
        <v>3.64</v>
      </c>
      <c r="K49" s="9">
        <f t="shared" si="7"/>
        <v>1.46</v>
      </c>
      <c r="L49" s="29">
        <f t="shared" si="8"/>
        <v>7.22</v>
      </c>
    </row>
    <row r="50" spans="1:12" ht="13.8">
      <c r="A50" s="105" t="s">
        <v>4</v>
      </c>
      <c r="B50" s="102" t="s">
        <v>88</v>
      </c>
      <c r="C50" s="103" t="s">
        <v>218</v>
      </c>
      <c r="D50" s="21">
        <f t="shared" si="0"/>
        <v>773.62500000000011</v>
      </c>
      <c r="E50" s="21">
        <f t="shared" si="1"/>
        <v>23.625000000000114</v>
      </c>
      <c r="F50" s="21">
        <f t="shared" si="2"/>
        <v>4.2525000000000199</v>
      </c>
      <c r="G50" s="21">
        <f t="shared" si="3"/>
        <v>15.120000000000074</v>
      </c>
      <c r="H50" s="21">
        <f t="shared" si="4"/>
        <v>4.2525000000000199</v>
      </c>
      <c r="I50" s="29">
        <f t="shared" si="5"/>
        <v>0.92</v>
      </c>
      <c r="J50" s="29">
        <f t="shared" si="6"/>
        <v>1.59</v>
      </c>
      <c r="K50" s="9">
        <f t="shared" si="7"/>
        <v>0.64</v>
      </c>
      <c r="L50" s="29">
        <f t="shared" si="8"/>
        <v>3.1500000000000004</v>
      </c>
    </row>
    <row r="51" spans="1:12" ht="13.8">
      <c r="A51" s="105" t="s">
        <v>135</v>
      </c>
      <c r="B51" s="102" t="s">
        <v>88</v>
      </c>
      <c r="C51" s="103" t="s">
        <v>219</v>
      </c>
      <c r="D51" s="21">
        <f t="shared" si="0"/>
        <v>778.12500000000011</v>
      </c>
      <c r="E51" s="21">
        <f t="shared" si="1"/>
        <v>28.125000000000114</v>
      </c>
      <c r="F51" s="21">
        <f t="shared" si="2"/>
        <v>5.0625000000000204</v>
      </c>
      <c r="G51" s="21">
        <f t="shared" si="3"/>
        <v>18.000000000000075</v>
      </c>
      <c r="H51" s="21">
        <f t="shared" si="4"/>
        <v>5.0625000000000204</v>
      </c>
      <c r="I51" s="29">
        <f t="shared" si="5"/>
        <v>1.1000000000000001</v>
      </c>
      <c r="J51" s="29">
        <f t="shared" si="6"/>
        <v>1.89</v>
      </c>
      <c r="K51" s="9">
        <f t="shared" si="7"/>
        <v>0.76</v>
      </c>
      <c r="L51" s="29">
        <f t="shared" si="8"/>
        <v>3.75</v>
      </c>
    </row>
    <row r="52" spans="1:12" ht="13.8">
      <c r="A52" s="105" t="s">
        <v>136</v>
      </c>
      <c r="B52" s="102" t="s">
        <v>88</v>
      </c>
      <c r="C52" s="103" t="s">
        <v>221</v>
      </c>
      <c r="D52" s="21">
        <f t="shared" si="0"/>
        <v>801.15</v>
      </c>
      <c r="E52" s="21">
        <f t="shared" si="1"/>
        <v>51.149999999999977</v>
      </c>
      <c r="F52" s="21">
        <f t="shared" si="2"/>
        <v>9.2069999999999954</v>
      </c>
      <c r="G52" s="21">
        <f t="shared" si="3"/>
        <v>32.735999999999983</v>
      </c>
      <c r="H52" s="21">
        <f t="shared" si="4"/>
        <v>9.2069999999999954</v>
      </c>
      <c r="I52" s="29">
        <f t="shared" si="5"/>
        <v>2</v>
      </c>
      <c r="J52" s="29">
        <f t="shared" si="6"/>
        <v>3.44</v>
      </c>
      <c r="K52" s="9">
        <f t="shared" si="7"/>
        <v>1.38</v>
      </c>
      <c r="L52" s="29">
        <f t="shared" si="8"/>
        <v>6.8199999999999994</v>
      </c>
    </row>
    <row r="53" spans="1:12" ht="13.8">
      <c r="A53" s="105" t="s">
        <v>137</v>
      </c>
      <c r="B53" s="102" t="s">
        <v>88</v>
      </c>
      <c r="C53" s="103" t="s">
        <v>223</v>
      </c>
      <c r="D53" s="21">
        <f t="shared" si="0"/>
        <v>778.72500000000002</v>
      </c>
      <c r="E53" s="21">
        <f t="shared" si="1"/>
        <v>28.725000000000023</v>
      </c>
      <c r="F53" s="21">
        <f t="shared" si="2"/>
        <v>5.1705000000000041</v>
      </c>
      <c r="G53" s="21">
        <f t="shared" si="3"/>
        <v>18.384000000000015</v>
      </c>
      <c r="H53" s="21">
        <f t="shared" si="4"/>
        <v>5.1705000000000041</v>
      </c>
      <c r="I53" s="29">
        <f t="shared" si="5"/>
        <v>1.1200000000000001</v>
      </c>
      <c r="J53" s="29">
        <f t="shared" si="6"/>
        <v>1.93</v>
      </c>
      <c r="K53" s="9">
        <f t="shared" si="7"/>
        <v>0.78</v>
      </c>
      <c r="L53" s="29">
        <f t="shared" si="8"/>
        <v>3.83</v>
      </c>
    </row>
    <row r="54" spans="1:12" ht="13.8">
      <c r="A54" s="105" t="s">
        <v>138</v>
      </c>
      <c r="B54" s="102" t="s">
        <v>88</v>
      </c>
      <c r="C54" s="103" t="s">
        <v>251</v>
      </c>
      <c r="D54" s="21">
        <f t="shared" si="0"/>
        <v>785.92500000000007</v>
      </c>
      <c r="E54" s="21">
        <f t="shared" si="1"/>
        <v>35.925000000000068</v>
      </c>
      <c r="F54" s="21">
        <f t="shared" si="2"/>
        <v>6.4665000000000123</v>
      </c>
      <c r="G54" s="21">
        <f t="shared" si="3"/>
        <v>22.992000000000044</v>
      </c>
      <c r="H54" s="21">
        <f t="shared" si="4"/>
        <v>6.4665000000000123</v>
      </c>
      <c r="I54" s="29">
        <f t="shared" si="5"/>
        <v>1.4</v>
      </c>
      <c r="J54" s="29">
        <f t="shared" si="6"/>
        <v>2.41</v>
      </c>
      <c r="K54" s="9">
        <f t="shared" si="7"/>
        <v>0.97</v>
      </c>
      <c r="L54" s="29">
        <f t="shared" si="8"/>
        <v>4.78</v>
      </c>
    </row>
    <row r="55" spans="1:12" ht="13.8">
      <c r="A55" s="105" t="s">
        <v>139</v>
      </c>
      <c r="B55" s="102" t="s">
        <v>88</v>
      </c>
      <c r="C55" s="103" t="s">
        <v>225</v>
      </c>
      <c r="D55" s="21">
        <f t="shared" si="0"/>
        <v>777.97500000000014</v>
      </c>
      <c r="E55" s="21">
        <f t="shared" si="1"/>
        <v>27.975000000000136</v>
      </c>
      <c r="F55" s="21">
        <f t="shared" si="2"/>
        <v>5.0355000000000247</v>
      </c>
      <c r="G55" s="21">
        <f t="shared" si="3"/>
        <v>17.904000000000089</v>
      </c>
      <c r="H55" s="21">
        <f t="shared" si="4"/>
        <v>5.0355000000000247</v>
      </c>
      <c r="I55" s="29">
        <f t="shared" si="5"/>
        <v>1.0900000000000001</v>
      </c>
      <c r="J55" s="29">
        <f t="shared" si="6"/>
        <v>1.88</v>
      </c>
      <c r="K55" s="9">
        <f t="shared" si="7"/>
        <v>0.76</v>
      </c>
      <c r="L55" s="29">
        <f t="shared" si="8"/>
        <v>3.7299999999999995</v>
      </c>
    </row>
    <row r="56" spans="1:12" ht="13.8">
      <c r="A56" s="105" t="s">
        <v>140</v>
      </c>
      <c r="B56" s="102" t="s">
        <v>88</v>
      </c>
      <c r="C56" s="103" t="s">
        <v>252</v>
      </c>
      <c r="D56" s="21">
        <f t="shared" si="0"/>
        <v>785.32499999999993</v>
      </c>
      <c r="E56" s="21">
        <f t="shared" si="1"/>
        <v>35.324999999999932</v>
      </c>
      <c r="F56" s="21">
        <f t="shared" si="2"/>
        <v>6.3584999999999878</v>
      </c>
      <c r="G56" s="21">
        <f t="shared" si="3"/>
        <v>22.607999999999958</v>
      </c>
      <c r="H56" s="21">
        <f t="shared" si="4"/>
        <v>6.3584999999999878</v>
      </c>
      <c r="I56" s="29">
        <f t="shared" si="5"/>
        <v>1.38</v>
      </c>
      <c r="J56" s="29">
        <f t="shared" si="6"/>
        <v>2.37</v>
      </c>
      <c r="K56" s="9">
        <f t="shared" si="7"/>
        <v>0.95</v>
      </c>
      <c r="L56" s="29">
        <f t="shared" si="8"/>
        <v>4.7</v>
      </c>
    </row>
    <row r="57" spans="1:12" ht="13.8">
      <c r="A57" s="105" t="s">
        <v>141</v>
      </c>
      <c r="B57" s="102" t="s">
        <v>88</v>
      </c>
      <c r="C57" s="103" t="s">
        <v>227</v>
      </c>
      <c r="D57" s="21">
        <f t="shared" si="0"/>
        <v>802.05</v>
      </c>
      <c r="E57" s="21">
        <f t="shared" si="1"/>
        <v>52.049999999999955</v>
      </c>
      <c r="F57" s="21">
        <f t="shared" si="2"/>
        <v>9.3689999999999909</v>
      </c>
      <c r="G57" s="21">
        <f t="shared" si="3"/>
        <v>33.311999999999969</v>
      </c>
      <c r="H57" s="21">
        <f t="shared" si="4"/>
        <v>9.3689999999999909</v>
      </c>
      <c r="I57" s="29">
        <f t="shared" si="5"/>
        <v>2.0299999999999998</v>
      </c>
      <c r="J57" s="29">
        <f t="shared" si="6"/>
        <v>3.5</v>
      </c>
      <c r="K57" s="9">
        <f t="shared" si="7"/>
        <v>1.41</v>
      </c>
      <c r="L57" s="29">
        <f t="shared" si="8"/>
        <v>6.9399999999999995</v>
      </c>
    </row>
    <row r="58" spans="1:12" ht="13.8">
      <c r="A58" s="105" t="s">
        <v>142</v>
      </c>
      <c r="B58" s="102" t="s">
        <v>88</v>
      </c>
      <c r="C58" s="103" t="s">
        <v>228</v>
      </c>
      <c r="D58" s="21">
        <f t="shared" si="0"/>
        <v>778.2</v>
      </c>
      <c r="E58" s="21">
        <f t="shared" si="1"/>
        <v>28.200000000000045</v>
      </c>
      <c r="F58" s="21">
        <f t="shared" si="2"/>
        <v>5.0760000000000076</v>
      </c>
      <c r="G58" s="21">
        <f t="shared" si="3"/>
        <v>18.04800000000003</v>
      </c>
      <c r="H58" s="21">
        <f t="shared" si="4"/>
        <v>5.0760000000000076</v>
      </c>
      <c r="I58" s="29">
        <f t="shared" si="5"/>
        <v>1.1000000000000001</v>
      </c>
      <c r="J58" s="29">
        <f t="shared" si="6"/>
        <v>1.9</v>
      </c>
      <c r="K58" s="9">
        <f t="shared" si="7"/>
        <v>0.76</v>
      </c>
      <c r="L58" s="29">
        <f t="shared" si="8"/>
        <v>3.76</v>
      </c>
    </row>
    <row r="59" spans="1:12" ht="13.8">
      <c r="A59" s="105" t="s">
        <v>143</v>
      </c>
      <c r="B59" s="102" t="s">
        <v>88</v>
      </c>
      <c r="C59" s="103" t="s">
        <v>229</v>
      </c>
      <c r="D59" s="21">
        <f t="shared" si="0"/>
        <v>786.07500000000005</v>
      </c>
      <c r="E59" s="21">
        <f t="shared" si="1"/>
        <v>36.075000000000045</v>
      </c>
      <c r="F59" s="21">
        <f t="shared" si="2"/>
        <v>6.493500000000008</v>
      </c>
      <c r="G59" s="21">
        <f t="shared" si="3"/>
        <v>23.088000000000029</v>
      </c>
      <c r="H59" s="21">
        <f t="shared" si="4"/>
        <v>6.493500000000008</v>
      </c>
      <c r="I59" s="29">
        <f t="shared" si="5"/>
        <v>1.41</v>
      </c>
      <c r="J59" s="29">
        <f t="shared" si="6"/>
        <v>2.42</v>
      </c>
      <c r="K59" s="9">
        <f t="shared" si="7"/>
        <v>0.97</v>
      </c>
      <c r="L59" s="29">
        <f t="shared" si="8"/>
        <v>4.8</v>
      </c>
    </row>
    <row r="60" spans="1:12" ht="13.8">
      <c r="A60" s="105" t="s">
        <v>253</v>
      </c>
      <c r="B60" s="102" t="s">
        <v>88</v>
      </c>
      <c r="C60" s="103" t="s">
        <v>210</v>
      </c>
      <c r="D60" s="21">
        <f t="shared" si="0"/>
        <v>792.07500000000005</v>
      </c>
      <c r="E60" s="21">
        <f t="shared" si="1"/>
        <v>42.075000000000045</v>
      </c>
      <c r="F60" s="21">
        <f t="shared" si="2"/>
        <v>7.5735000000000081</v>
      </c>
      <c r="G60" s="21">
        <f t="shared" si="3"/>
        <v>26.928000000000029</v>
      </c>
      <c r="H60" s="21">
        <f t="shared" si="4"/>
        <v>7.5735000000000081</v>
      </c>
      <c r="I60" s="29">
        <f t="shared" si="5"/>
        <v>1.64</v>
      </c>
      <c r="J60" s="29">
        <f t="shared" si="6"/>
        <v>2.83</v>
      </c>
      <c r="K60" s="9">
        <f t="shared" si="7"/>
        <v>1.1399999999999999</v>
      </c>
      <c r="L60" s="29">
        <f t="shared" si="8"/>
        <v>5.6099999999999994</v>
      </c>
    </row>
    <row r="61" spans="1:12" ht="13.8">
      <c r="A61" s="105" t="s">
        <v>144</v>
      </c>
      <c r="B61" s="102" t="s">
        <v>95</v>
      </c>
      <c r="C61" s="103" t="s">
        <v>254</v>
      </c>
      <c r="D61" s="21">
        <f t="shared" si="0"/>
        <v>786.44999999999993</v>
      </c>
      <c r="E61" s="21">
        <f t="shared" si="1"/>
        <v>36.449999999999932</v>
      </c>
      <c r="F61" s="21">
        <f t="shared" si="2"/>
        <v>6.5609999999999875</v>
      </c>
      <c r="G61" s="21">
        <f t="shared" si="3"/>
        <v>23.327999999999957</v>
      </c>
      <c r="H61" s="21">
        <f t="shared" si="4"/>
        <v>6.5609999999999875</v>
      </c>
      <c r="I61" s="29">
        <f t="shared" si="5"/>
        <v>1.42</v>
      </c>
      <c r="J61" s="29">
        <f t="shared" si="6"/>
        <v>2.4500000000000002</v>
      </c>
      <c r="K61" s="9">
        <f t="shared" si="7"/>
        <v>0.98</v>
      </c>
      <c r="L61" s="29">
        <f t="shared" si="8"/>
        <v>4.8499999999999996</v>
      </c>
    </row>
    <row r="62" spans="1:12" ht="13.8">
      <c r="A62" s="105" t="s">
        <v>145</v>
      </c>
      <c r="B62" s="102" t="s">
        <v>88</v>
      </c>
      <c r="C62" s="103" t="s">
        <v>199</v>
      </c>
      <c r="D62" s="21">
        <f t="shared" si="0"/>
        <v>784.27500000000009</v>
      </c>
      <c r="E62" s="21">
        <f t="shared" si="1"/>
        <v>34.275000000000091</v>
      </c>
      <c r="F62" s="21">
        <f t="shared" si="2"/>
        <v>6.1695000000000162</v>
      </c>
      <c r="G62" s="21">
        <f t="shared" si="3"/>
        <v>21.93600000000006</v>
      </c>
      <c r="H62" s="21">
        <f t="shared" si="4"/>
        <v>6.1695000000000162</v>
      </c>
      <c r="I62" s="29">
        <f t="shared" si="5"/>
        <v>1.34</v>
      </c>
      <c r="J62" s="29">
        <f t="shared" si="6"/>
        <v>2.2999999999999998</v>
      </c>
      <c r="K62" s="9">
        <f t="shared" si="7"/>
        <v>0.93</v>
      </c>
      <c r="L62" s="29">
        <f t="shared" si="8"/>
        <v>4.5699999999999994</v>
      </c>
    </row>
    <row r="63" spans="1:12" ht="13.8">
      <c r="A63" s="105" t="s">
        <v>146</v>
      </c>
      <c r="B63" s="102" t="s">
        <v>88</v>
      </c>
      <c r="C63" s="103" t="s">
        <v>229</v>
      </c>
      <c r="D63" s="21">
        <f t="shared" si="0"/>
        <v>786.07500000000005</v>
      </c>
      <c r="E63" s="21">
        <f t="shared" si="1"/>
        <v>36.075000000000045</v>
      </c>
      <c r="F63" s="21">
        <f t="shared" si="2"/>
        <v>6.493500000000008</v>
      </c>
      <c r="G63" s="21">
        <f t="shared" si="3"/>
        <v>23.088000000000029</v>
      </c>
      <c r="H63" s="21">
        <f t="shared" si="4"/>
        <v>6.493500000000008</v>
      </c>
      <c r="I63" s="29">
        <f t="shared" si="5"/>
        <v>1.41</v>
      </c>
      <c r="J63" s="29">
        <f t="shared" si="6"/>
        <v>2.42</v>
      </c>
      <c r="K63" s="9">
        <f t="shared" si="7"/>
        <v>0.97</v>
      </c>
      <c r="L63" s="29">
        <f t="shared" si="8"/>
        <v>4.8</v>
      </c>
    </row>
    <row r="64" spans="1:12" ht="13.8">
      <c r="A64" s="105" t="s">
        <v>255</v>
      </c>
      <c r="B64" s="102" t="s">
        <v>88</v>
      </c>
      <c r="C64" s="103" t="s">
        <v>212</v>
      </c>
      <c r="D64" s="21">
        <f t="shared" si="0"/>
        <v>791.1</v>
      </c>
      <c r="E64" s="21">
        <f t="shared" si="1"/>
        <v>41.100000000000023</v>
      </c>
      <c r="F64" s="21">
        <f t="shared" si="2"/>
        <v>7.3980000000000041</v>
      </c>
      <c r="G64" s="21">
        <f t="shared" si="3"/>
        <v>26.304000000000016</v>
      </c>
      <c r="H64" s="21">
        <f t="shared" si="4"/>
        <v>7.3980000000000041</v>
      </c>
      <c r="I64" s="29">
        <f t="shared" si="5"/>
        <v>1.61</v>
      </c>
      <c r="J64" s="29">
        <f t="shared" si="6"/>
        <v>2.76</v>
      </c>
      <c r="K64" s="9">
        <f t="shared" si="7"/>
        <v>1.1100000000000001</v>
      </c>
      <c r="L64" s="29">
        <f t="shared" si="8"/>
        <v>5.48</v>
      </c>
    </row>
    <row r="65" spans="1:12" ht="13.8">
      <c r="A65" s="105" t="s">
        <v>147</v>
      </c>
      <c r="B65" s="102" t="s">
        <v>88</v>
      </c>
      <c r="C65" s="103" t="s">
        <v>182</v>
      </c>
      <c r="D65" s="21">
        <f t="shared" si="0"/>
        <v>810.75</v>
      </c>
      <c r="E65" s="21">
        <f t="shared" si="1"/>
        <v>60.75</v>
      </c>
      <c r="F65" s="21">
        <f t="shared" si="2"/>
        <v>10.934999999999999</v>
      </c>
      <c r="G65" s="21">
        <f t="shared" si="3"/>
        <v>38.880000000000003</v>
      </c>
      <c r="H65" s="21">
        <f t="shared" si="4"/>
        <v>10.934999999999999</v>
      </c>
      <c r="I65" s="29">
        <f t="shared" si="5"/>
        <v>2.37</v>
      </c>
      <c r="J65" s="29">
        <f t="shared" si="6"/>
        <v>4.08</v>
      </c>
      <c r="K65" s="9">
        <f t="shared" si="7"/>
        <v>1.64</v>
      </c>
      <c r="L65" s="29">
        <f t="shared" si="8"/>
        <v>8.09</v>
      </c>
    </row>
    <row r="66" spans="1:12" ht="13.8">
      <c r="A66" s="105" t="s">
        <v>148</v>
      </c>
      <c r="B66" s="102" t="s">
        <v>88</v>
      </c>
      <c r="C66" s="103" t="s">
        <v>230</v>
      </c>
      <c r="D66" s="21">
        <f t="shared" si="0"/>
        <v>811.42500000000007</v>
      </c>
      <c r="E66" s="21">
        <f t="shared" si="1"/>
        <v>61.425000000000068</v>
      </c>
      <c r="F66" s="21">
        <f t="shared" si="2"/>
        <v>11.056500000000012</v>
      </c>
      <c r="G66" s="21">
        <f t="shared" si="3"/>
        <v>39.312000000000047</v>
      </c>
      <c r="H66" s="21">
        <f t="shared" si="4"/>
        <v>11.056500000000012</v>
      </c>
      <c r="I66" s="29">
        <f t="shared" si="5"/>
        <v>2.4</v>
      </c>
      <c r="J66" s="29">
        <f t="shared" si="6"/>
        <v>4.13</v>
      </c>
      <c r="K66" s="9">
        <f t="shared" si="7"/>
        <v>1.66</v>
      </c>
      <c r="L66" s="29">
        <f t="shared" si="8"/>
        <v>8.19</v>
      </c>
    </row>
    <row r="67" spans="1:12" ht="13.8">
      <c r="A67" s="105" t="s">
        <v>149</v>
      </c>
      <c r="B67" s="102" t="s">
        <v>88</v>
      </c>
      <c r="C67" s="103" t="s">
        <v>231</v>
      </c>
      <c r="D67" s="21">
        <f t="shared" si="0"/>
        <v>792.375</v>
      </c>
      <c r="E67" s="21">
        <f t="shared" si="1"/>
        <v>42.375</v>
      </c>
      <c r="F67" s="21">
        <f t="shared" si="2"/>
        <v>7.6274999999999995</v>
      </c>
      <c r="G67" s="21">
        <f t="shared" si="3"/>
        <v>27.12</v>
      </c>
      <c r="H67" s="21">
        <f t="shared" si="4"/>
        <v>7.6274999999999995</v>
      </c>
      <c r="I67" s="29">
        <f t="shared" si="5"/>
        <v>1.66</v>
      </c>
      <c r="J67" s="29">
        <f t="shared" si="6"/>
        <v>2.85</v>
      </c>
      <c r="K67" s="9">
        <f t="shared" si="7"/>
        <v>1.1399999999999999</v>
      </c>
      <c r="L67" s="29">
        <f t="shared" si="8"/>
        <v>5.6499999999999995</v>
      </c>
    </row>
    <row r="68" spans="1:12" ht="13.8">
      <c r="A68" s="105" t="s">
        <v>150</v>
      </c>
      <c r="B68" s="102" t="s">
        <v>88</v>
      </c>
      <c r="C68" s="103" t="s">
        <v>232</v>
      </c>
      <c r="D68" s="21">
        <f t="shared" si="0"/>
        <v>782.25</v>
      </c>
      <c r="E68" s="21">
        <f t="shared" si="1"/>
        <v>32.25</v>
      </c>
      <c r="F68" s="21">
        <f t="shared" si="2"/>
        <v>5.8049999999999997</v>
      </c>
      <c r="G68" s="21">
        <f t="shared" si="3"/>
        <v>20.64</v>
      </c>
      <c r="H68" s="21">
        <f t="shared" si="4"/>
        <v>5.8049999999999997</v>
      </c>
      <c r="I68" s="29">
        <f t="shared" si="5"/>
        <v>1.26</v>
      </c>
      <c r="J68" s="29">
        <f t="shared" si="6"/>
        <v>2.17</v>
      </c>
      <c r="K68" s="9">
        <f t="shared" si="7"/>
        <v>0.87</v>
      </c>
      <c r="L68" s="29">
        <f t="shared" si="8"/>
        <v>4.3</v>
      </c>
    </row>
    <row r="69" spans="1:12" ht="13.8">
      <c r="A69" s="105" t="s">
        <v>151</v>
      </c>
      <c r="B69" s="102" t="s">
        <v>98</v>
      </c>
      <c r="C69" s="103" t="s">
        <v>233</v>
      </c>
      <c r="D69" s="21">
        <f t="shared" si="0"/>
        <v>779.55000000000007</v>
      </c>
      <c r="E69" s="21">
        <f t="shared" si="1"/>
        <v>29.550000000000068</v>
      </c>
      <c r="F69" s="21">
        <f t="shared" si="2"/>
        <v>5.3190000000000124</v>
      </c>
      <c r="G69" s="21">
        <f t="shared" si="3"/>
        <v>18.912000000000045</v>
      </c>
      <c r="H69" s="21">
        <f t="shared" si="4"/>
        <v>5.3190000000000124</v>
      </c>
      <c r="I69" s="29">
        <f t="shared" si="5"/>
        <v>1.1499999999999999</v>
      </c>
      <c r="J69" s="29">
        <f t="shared" si="6"/>
        <v>1.99</v>
      </c>
      <c r="K69" s="9">
        <f t="shared" si="7"/>
        <v>0.8</v>
      </c>
      <c r="L69" s="29">
        <f t="shared" si="8"/>
        <v>3.9399999999999995</v>
      </c>
    </row>
    <row r="70" spans="1:12" ht="13.8">
      <c r="A70" s="105" t="s">
        <v>152</v>
      </c>
      <c r="B70" s="102" t="s">
        <v>88</v>
      </c>
      <c r="C70" s="103" t="s">
        <v>234</v>
      </c>
      <c r="D70" s="21">
        <f t="shared" si="0"/>
        <v>774.97500000000014</v>
      </c>
      <c r="E70" s="21">
        <f t="shared" si="1"/>
        <v>24.975000000000136</v>
      </c>
      <c r="F70" s="21">
        <f t="shared" si="2"/>
        <v>4.4955000000000247</v>
      </c>
      <c r="G70" s="21">
        <f t="shared" si="3"/>
        <v>15.984000000000087</v>
      </c>
      <c r="H70" s="21">
        <f t="shared" si="4"/>
        <v>4.4955000000000247</v>
      </c>
      <c r="I70" s="29">
        <f t="shared" si="5"/>
        <v>0.98</v>
      </c>
      <c r="J70" s="29">
        <f t="shared" si="6"/>
        <v>1.68</v>
      </c>
      <c r="K70" s="9">
        <f t="shared" si="7"/>
        <v>0.67</v>
      </c>
      <c r="L70" s="29">
        <f t="shared" si="8"/>
        <v>3.33</v>
      </c>
    </row>
    <row r="71" spans="1:12" ht="13.8">
      <c r="A71" s="105" t="s">
        <v>5</v>
      </c>
      <c r="B71" s="102" t="s">
        <v>88</v>
      </c>
      <c r="C71" s="103" t="s">
        <v>235</v>
      </c>
      <c r="D71" s="21">
        <f t="shared" si="0"/>
        <v>772.12500000000011</v>
      </c>
      <c r="E71" s="21">
        <f t="shared" si="1"/>
        <v>22.125000000000114</v>
      </c>
      <c r="F71" s="21">
        <f t="shared" si="2"/>
        <v>3.9825000000000204</v>
      </c>
      <c r="G71" s="21">
        <f t="shared" si="3"/>
        <v>14.160000000000073</v>
      </c>
      <c r="H71" s="21">
        <f t="shared" si="4"/>
        <v>3.9825000000000204</v>
      </c>
      <c r="I71" s="29">
        <f t="shared" si="5"/>
        <v>0.86</v>
      </c>
      <c r="J71" s="29">
        <f t="shared" si="6"/>
        <v>1.49</v>
      </c>
      <c r="K71" s="9">
        <f t="shared" si="7"/>
        <v>0.6</v>
      </c>
      <c r="L71" s="29">
        <f t="shared" si="8"/>
        <v>2.95</v>
      </c>
    </row>
    <row r="72" spans="1:12" ht="13.8">
      <c r="A72" s="105" t="s">
        <v>153</v>
      </c>
      <c r="B72" s="102" t="s">
        <v>88</v>
      </c>
      <c r="C72" s="103" t="s">
        <v>236</v>
      </c>
      <c r="D72" s="21">
        <f t="shared" si="0"/>
        <v>810.15000000000009</v>
      </c>
      <c r="E72" s="21">
        <f t="shared" si="1"/>
        <v>60.150000000000091</v>
      </c>
      <c r="F72" s="21">
        <f t="shared" si="2"/>
        <v>10.827000000000016</v>
      </c>
      <c r="G72" s="21">
        <f t="shared" si="3"/>
        <v>38.496000000000059</v>
      </c>
      <c r="H72" s="21">
        <f t="shared" si="4"/>
        <v>10.827000000000016</v>
      </c>
      <c r="I72" s="29">
        <f t="shared" si="5"/>
        <v>2.35</v>
      </c>
      <c r="J72" s="29">
        <f t="shared" si="6"/>
        <v>4.04</v>
      </c>
      <c r="K72" s="9">
        <f t="shared" si="7"/>
        <v>1.62</v>
      </c>
      <c r="L72" s="29">
        <f t="shared" si="8"/>
        <v>8.0100000000000016</v>
      </c>
    </row>
    <row r="73" spans="1:12" ht="13.8">
      <c r="A73" s="107" t="s">
        <v>165</v>
      </c>
      <c r="B73" s="104" t="s">
        <v>88</v>
      </c>
      <c r="C73" s="103" t="s">
        <v>256</v>
      </c>
      <c r="D73" s="21">
        <f t="shared" si="0"/>
        <v>777.15</v>
      </c>
      <c r="E73" s="21">
        <f t="shared" si="1"/>
        <v>27.149999999999977</v>
      </c>
      <c r="F73" s="21">
        <f t="shared" si="2"/>
        <v>4.886999999999996</v>
      </c>
      <c r="G73" s="21">
        <f t="shared" si="3"/>
        <v>17.375999999999987</v>
      </c>
      <c r="H73" s="21">
        <f t="shared" si="4"/>
        <v>4.886999999999996</v>
      </c>
      <c r="I73" s="29">
        <f t="shared" si="5"/>
        <v>1.06</v>
      </c>
      <c r="J73" s="29">
        <f t="shared" si="6"/>
        <v>1.82</v>
      </c>
      <c r="K73" s="9">
        <f t="shared" si="7"/>
        <v>0.73</v>
      </c>
      <c r="L73" s="29">
        <f t="shared" si="8"/>
        <v>3.61</v>
      </c>
    </row>
    <row r="74" spans="1:12" ht="13.8">
      <c r="A74" s="107" t="s">
        <v>154</v>
      </c>
      <c r="B74" s="104" t="s">
        <v>88</v>
      </c>
      <c r="C74" s="103" t="s">
        <v>238</v>
      </c>
      <c r="D74" s="21">
        <f t="shared" si="0"/>
        <v>785.7</v>
      </c>
      <c r="E74" s="21">
        <f t="shared" si="1"/>
        <v>35.700000000000045</v>
      </c>
      <c r="F74" s="21">
        <f t="shared" si="2"/>
        <v>6.4260000000000081</v>
      </c>
      <c r="G74" s="21">
        <f t="shared" si="3"/>
        <v>22.848000000000031</v>
      </c>
      <c r="H74" s="21">
        <f t="shared" si="4"/>
        <v>6.4260000000000081</v>
      </c>
      <c r="I74" s="29">
        <f t="shared" si="5"/>
        <v>1.39</v>
      </c>
      <c r="J74" s="29">
        <f t="shared" si="6"/>
        <v>2.4</v>
      </c>
      <c r="K74" s="9">
        <f t="shared" si="7"/>
        <v>0.96</v>
      </c>
      <c r="L74" s="29">
        <f t="shared" si="8"/>
        <v>4.75</v>
      </c>
    </row>
    <row r="75" spans="1:12" ht="13.8">
      <c r="A75" s="107" t="s">
        <v>155</v>
      </c>
      <c r="B75" s="104" t="s">
        <v>88</v>
      </c>
      <c r="C75" s="103" t="s">
        <v>257</v>
      </c>
      <c r="D75" s="21">
        <f t="shared" si="0"/>
        <v>799.2</v>
      </c>
      <c r="E75" s="21">
        <f t="shared" si="1"/>
        <v>49.200000000000045</v>
      </c>
      <c r="F75" s="21">
        <f t="shared" si="2"/>
        <v>8.856000000000007</v>
      </c>
      <c r="G75" s="21">
        <f t="shared" si="3"/>
        <v>31.488000000000032</v>
      </c>
      <c r="H75" s="21">
        <f t="shared" si="4"/>
        <v>8.856000000000007</v>
      </c>
      <c r="I75" s="29">
        <f t="shared" si="5"/>
        <v>1.92</v>
      </c>
      <c r="J75" s="29">
        <f t="shared" si="6"/>
        <v>3.31</v>
      </c>
      <c r="K75" s="9">
        <f t="shared" si="7"/>
        <v>1.33</v>
      </c>
      <c r="L75" s="29">
        <f t="shared" si="8"/>
        <v>6.5600000000000005</v>
      </c>
    </row>
    <row r="76" spans="1:12" ht="13.8">
      <c r="A76" s="107" t="s">
        <v>156</v>
      </c>
      <c r="B76" s="104" t="s">
        <v>88</v>
      </c>
      <c r="C76" s="103" t="s">
        <v>240</v>
      </c>
      <c r="D76" s="21">
        <f t="shared" si="0"/>
        <v>803.47499999999991</v>
      </c>
      <c r="E76" s="21">
        <f t="shared" si="1"/>
        <v>53.474999999999909</v>
      </c>
      <c r="F76" s="21">
        <f t="shared" si="2"/>
        <v>9.6254999999999828</v>
      </c>
      <c r="G76" s="21">
        <f t="shared" si="3"/>
        <v>34.22399999999994</v>
      </c>
      <c r="H76" s="21">
        <f t="shared" si="4"/>
        <v>9.6254999999999828</v>
      </c>
      <c r="I76" s="29">
        <f t="shared" si="5"/>
        <v>2.09</v>
      </c>
      <c r="J76" s="29">
        <f t="shared" si="6"/>
        <v>3.59</v>
      </c>
      <c r="K76" s="9">
        <f t="shared" si="7"/>
        <v>1.44</v>
      </c>
      <c r="L76" s="29">
        <f t="shared" si="8"/>
        <v>7.1199999999999992</v>
      </c>
    </row>
    <row r="77" spans="1:12" ht="13.8">
      <c r="C77" s="83"/>
      <c r="D77" s="21"/>
      <c r="F77" s="21"/>
      <c r="G77" s="21"/>
      <c r="H77" s="21"/>
    </row>
    <row r="78" spans="1:12" ht="13.8">
      <c r="C78" s="83"/>
      <c r="D78" s="21"/>
      <c r="F78" s="21"/>
      <c r="G78" s="21"/>
      <c r="H78" s="21"/>
    </row>
    <row r="79" spans="1:12" ht="13.8">
      <c r="C79" s="83"/>
      <c r="D79" s="21"/>
      <c r="F79" s="21"/>
      <c r="G79" s="21"/>
      <c r="H79" s="21"/>
    </row>
    <row r="80" spans="1:12" ht="13.8">
      <c r="C80" s="83"/>
      <c r="D80" s="21"/>
      <c r="F80" s="21"/>
      <c r="G80" s="21"/>
      <c r="H80" s="21"/>
    </row>
    <row r="81" spans="3:8" ht="13.8">
      <c r="C81" s="83"/>
      <c r="D81" s="21"/>
      <c r="F81" s="21"/>
      <c r="G81" s="21"/>
      <c r="H81" s="21"/>
    </row>
    <row r="82" spans="3:8" ht="13.8">
      <c r="C82" s="83"/>
      <c r="D82" s="21"/>
      <c r="F82" s="21"/>
      <c r="G82" s="21"/>
      <c r="H82" s="21"/>
    </row>
    <row r="83" spans="3:8" ht="13.8">
      <c r="C83" s="83"/>
      <c r="D83" s="21"/>
      <c r="F83" s="21"/>
      <c r="G83" s="21"/>
      <c r="H83" s="21"/>
    </row>
    <row r="84" spans="3:8" ht="13.8">
      <c r="C84" s="83"/>
      <c r="D84" s="21"/>
      <c r="F84" s="21"/>
      <c r="G84" s="21"/>
      <c r="H84" s="21"/>
    </row>
    <row r="85" spans="3:8" ht="13.8">
      <c r="C85" s="83"/>
      <c r="D85" s="21"/>
      <c r="F85" s="21"/>
      <c r="G85" s="21"/>
      <c r="H85" s="21"/>
    </row>
    <row r="86" spans="3:8" ht="13.8">
      <c r="C86" s="83"/>
      <c r="D86" s="21"/>
      <c r="F86" s="21"/>
      <c r="G86" s="21"/>
      <c r="H86" s="21"/>
    </row>
    <row r="87" spans="3:8" ht="13.8">
      <c r="C87" s="83"/>
      <c r="D87" s="21"/>
      <c r="F87" s="21"/>
      <c r="G87" s="21"/>
      <c r="H87" s="21"/>
    </row>
    <row r="88" spans="3:8" ht="13.8">
      <c r="C88" s="83"/>
      <c r="D88" s="21"/>
      <c r="F88" s="21"/>
      <c r="G88" s="21"/>
      <c r="H88" s="21"/>
    </row>
    <row r="89" spans="3:8" ht="13.8">
      <c r="C89" s="83"/>
      <c r="D89" s="21"/>
      <c r="F89" s="21"/>
      <c r="G89" s="21"/>
      <c r="H89" s="21"/>
    </row>
    <row r="90" spans="3:8" ht="13.8">
      <c r="C90" s="83"/>
      <c r="D90" s="21"/>
      <c r="F90" s="21"/>
      <c r="G90" s="21"/>
      <c r="H90" s="21"/>
    </row>
    <row r="91" spans="3:8" ht="13.8">
      <c r="C91" s="83"/>
      <c r="D91" s="21"/>
      <c r="F91" s="21"/>
      <c r="G91" s="21"/>
      <c r="H91" s="21"/>
    </row>
    <row r="92" spans="3:8" ht="13.8">
      <c r="C92" s="83"/>
      <c r="D92" s="21"/>
      <c r="F92" s="21"/>
      <c r="G92" s="21"/>
      <c r="H92" s="21"/>
    </row>
    <row r="93" spans="3:8" ht="13.8">
      <c r="C93" s="83"/>
      <c r="D93" s="21"/>
      <c r="F93" s="21"/>
      <c r="G93" s="21"/>
      <c r="H93" s="21"/>
    </row>
    <row r="94" spans="3:8" ht="13.8">
      <c r="C94" s="83"/>
      <c r="D94" s="21"/>
      <c r="F94" s="21"/>
      <c r="G94" s="21"/>
      <c r="H94" s="21"/>
    </row>
    <row r="95" spans="3:8" ht="13.8">
      <c r="C95" s="83"/>
      <c r="D95" s="21"/>
      <c r="F95" s="21"/>
      <c r="G95" s="21"/>
      <c r="H95" s="21"/>
    </row>
    <row r="96" spans="3:8" ht="13.8">
      <c r="C96" s="83"/>
      <c r="D96" s="21"/>
      <c r="F96" s="21"/>
      <c r="G96" s="21"/>
      <c r="H96" s="21"/>
    </row>
    <row r="97" spans="3:8" ht="13.8">
      <c r="C97" s="83"/>
      <c r="D97" s="21"/>
      <c r="F97" s="21"/>
      <c r="G97" s="21"/>
      <c r="H97" s="21"/>
    </row>
    <row r="98" spans="3:8" ht="13.8">
      <c r="C98" s="83"/>
      <c r="D98" s="21"/>
      <c r="F98" s="21"/>
      <c r="G98" s="21"/>
      <c r="H98" s="21"/>
    </row>
    <row r="99" spans="3:8" ht="13.8">
      <c r="C99" s="83"/>
      <c r="D99" s="21"/>
      <c r="F99" s="21"/>
      <c r="G99" s="21"/>
      <c r="H99" s="21"/>
    </row>
    <row r="100" spans="3:8" ht="13.8">
      <c r="C100" s="83"/>
      <c r="D100" s="21"/>
      <c r="F100" s="21"/>
      <c r="G100" s="21"/>
      <c r="H100" s="21"/>
    </row>
    <row r="101" spans="3:8" ht="13.8">
      <c r="C101" s="83"/>
      <c r="D101" s="21"/>
      <c r="F101" s="21"/>
      <c r="G101" s="21"/>
      <c r="H101" s="21"/>
    </row>
    <row r="102" spans="3:8" ht="13.8">
      <c r="C102" s="83"/>
      <c r="D102" s="21"/>
      <c r="F102" s="21"/>
      <c r="G102" s="21"/>
      <c r="H102" s="21"/>
    </row>
    <row r="103" spans="3:8" ht="13.8">
      <c r="C103" s="83"/>
      <c r="D103" s="21"/>
      <c r="F103" s="21"/>
      <c r="G103" s="21"/>
      <c r="H103" s="21"/>
    </row>
    <row r="104" spans="3:8" ht="13.8">
      <c r="C104" s="83"/>
      <c r="D104" s="21"/>
      <c r="F104" s="21"/>
      <c r="G104" s="21"/>
      <c r="H104" s="21"/>
    </row>
    <row r="105" spans="3:8" ht="13.8">
      <c r="C105" s="83"/>
      <c r="D105" s="21"/>
      <c r="F105" s="21"/>
      <c r="G105" s="21"/>
      <c r="H105" s="21"/>
    </row>
    <row r="106" spans="3:8" ht="13.8">
      <c r="C106" s="83"/>
      <c r="D106" s="21"/>
      <c r="F106" s="21"/>
      <c r="G106" s="21"/>
      <c r="H106" s="21"/>
    </row>
    <row r="107" spans="3:8" ht="13.8">
      <c r="C107" s="83"/>
      <c r="D107" s="21"/>
      <c r="F107" s="21"/>
      <c r="G107" s="21"/>
      <c r="H107" s="21"/>
    </row>
    <row r="108" spans="3:8" ht="13.8">
      <c r="C108" s="83"/>
      <c r="D108" s="21"/>
      <c r="F108" s="21"/>
      <c r="G108" s="21"/>
      <c r="H108" s="21"/>
    </row>
    <row r="109" spans="3:8" ht="13.8">
      <c r="C109" s="83"/>
      <c r="D109" s="21"/>
      <c r="F109" s="21"/>
      <c r="G109" s="21"/>
      <c r="H109" s="21"/>
    </row>
    <row r="110" spans="3:8" ht="13.8">
      <c r="C110" s="83"/>
      <c r="D110" s="21"/>
      <c r="F110" s="21"/>
      <c r="G110" s="21"/>
      <c r="H110" s="21"/>
    </row>
    <row r="111" spans="3:8" ht="13.8">
      <c r="C111" s="83"/>
      <c r="D111" s="21"/>
      <c r="F111" s="21"/>
      <c r="G111" s="21"/>
      <c r="H111" s="21"/>
    </row>
    <row r="112" spans="3:8" ht="13.8">
      <c r="C112" s="83"/>
      <c r="D112" s="21"/>
      <c r="F112" s="21"/>
      <c r="G112" s="21"/>
      <c r="H112" s="21"/>
    </row>
    <row r="113" spans="3:8" ht="13.8">
      <c r="C113" s="83"/>
      <c r="D113" s="21"/>
      <c r="F113" s="21"/>
      <c r="G113" s="21"/>
      <c r="H113" s="21"/>
    </row>
    <row r="114" spans="3:8" ht="13.8">
      <c r="C114" s="83"/>
      <c r="D114" s="21"/>
      <c r="F114" s="21"/>
      <c r="G114" s="21"/>
      <c r="H114" s="21"/>
    </row>
    <row r="115" spans="3:8" ht="13.8">
      <c r="C115" s="83"/>
      <c r="D115" s="21"/>
      <c r="F115" s="21"/>
      <c r="G115" s="21"/>
      <c r="H115" s="21"/>
    </row>
    <row r="116" spans="3:8" ht="13.8">
      <c r="C116" s="83"/>
      <c r="D116" s="21"/>
      <c r="F116" s="21"/>
      <c r="G116" s="21"/>
      <c r="H116" s="21"/>
    </row>
    <row r="117" spans="3:8" ht="13.8">
      <c r="C117" s="83"/>
      <c r="D117" s="21"/>
      <c r="F117" s="21"/>
      <c r="G117" s="21"/>
      <c r="H117" s="21"/>
    </row>
    <row r="118" spans="3:8" ht="13.8">
      <c r="C118" s="83"/>
      <c r="D118" s="21"/>
      <c r="F118" s="21"/>
      <c r="G118" s="21"/>
      <c r="H118" s="21"/>
    </row>
    <row r="119" spans="3:8" ht="13.8">
      <c r="C119" s="83"/>
      <c r="D119" s="21"/>
      <c r="F119" s="21"/>
      <c r="G119" s="21"/>
      <c r="H119" s="21"/>
    </row>
    <row r="120" spans="3:8" ht="13.8">
      <c r="C120" s="83"/>
      <c r="D120" s="21"/>
      <c r="F120" s="21"/>
      <c r="G120" s="21"/>
      <c r="H120" s="21"/>
    </row>
    <row r="121" spans="3:8" ht="13.8">
      <c r="C121" s="83"/>
      <c r="D121" s="21"/>
      <c r="F121" s="21"/>
      <c r="G121" s="21"/>
      <c r="H121" s="21"/>
    </row>
    <row r="122" spans="3:8" ht="13.8">
      <c r="C122" s="83"/>
      <c r="D122" s="21"/>
      <c r="F122" s="21"/>
      <c r="G122" s="21"/>
      <c r="H122" s="21"/>
    </row>
    <row r="123" spans="3:8" ht="13.8">
      <c r="C123" s="83"/>
      <c r="D123" s="21"/>
      <c r="F123" s="21"/>
      <c r="G123" s="21"/>
      <c r="H123" s="21"/>
    </row>
    <row r="124" spans="3:8" ht="13.8">
      <c r="C124" s="83"/>
      <c r="D124" s="21"/>
      <c r="F124" s="21"/>
      <c r="G124" s="21"/>
      <c r="H124" s="21"/>
    </row>
    <row r="125" spans="3:8" ht="13.8">
      <c r="C125" s="83"/>
      <c r="D125" s="21"/>
      <c r="F125" s="21"/>
      <c r="G125" s="21"/>
      <c r="H125" s="21"/>
    </row>
    <row r="126" spans="3:8" ht="13.8">
      <c r="C126" s="83"/>
      <c r="D126" s="21"/>
      <c r="F126" s="21"/>
      <c r="G126" s="21"/>
      <c r="H126" s="21"/>
    </row>
    <row r="127" spans="3:8" ht="13.8">
      <c r="C127" s="83"/>
      <c r="D127" s="21"/>
      <c r="F127" s="21"/>
      <c r="G127" s="21"/>
      <c r="H127" s="21"/>
    </row>
    <row r="128" spans="3:8" ht="13.8">
      <c r="C128" s="83"/>
      <c r="D128" s="21"/>
      <c r="F128" s="21"/>
      <c r="G128" s="21"/>
      <c r="H128" s="21"/>
    </row>
    <row r="129" spans="3:8" ht="13.8">
      <c r="C129" s="83"/>
      <c r="D129" s="21"/>
      <c r="F129" s="21"/>
      <c r="G129" s="21"/>
      <c r="H129" s="21"/>
    </row>
    <row r="130" spans="3:8" ht="13.8">
      <c r="C130" s="83"/>
      <c r="D130" s="21"/>
      <c r="F130" s="21"/>
      <c r="G130" s="21"/>
      <c r="H130" s="21"/>
    </row>
    <row r="131" spans="3:8" ht="13.8">
      <c r="C131" s="83"/>
      <c r="D131" s="21"/>
      <c r="F131" s="21"/>
      <c r="G131" s="21"/>
      <c r="H131" s="21"/>
    </row>
    <row r="132" spans="3:8" ht="13.8">
      <c r="C132" s="83"/>
      <c r="D132" s="21"/>
      <c r="F132" s="21"/>
      <c r="G132" s="21"/>
      <c r="H132" s="21"/>
    </row>
    <row r="133" spans="3:8" ht="13.8">
      <c r="C133" s="83"/>
      <c r="D133" s="21"/>
      <c r="F133" s="21"/>
      <c r="G133" s="21"/>
      <c r="H133" s="21"/>
    </row>
    <row r="134" spans="3:8" ht="13.8">
      <c r="C134" s="83"/>
      <c r="D134" s="21"/>
      <c r="F134" s="21"/>
      <c r="G134" s="21"/>
      <c r="H134" s="21"/>
    </row>
    <row r="135" spans="3:8" ht="13.8">
      <c r="C135" s="83"/>
      <c r="D135" s="21"/>
      <c r="F135" s="21"/>
      <c r="G135" s="21"/>
      <c r="H135" s="21"/>
    </row>
    <row r="136" spans="3:8" ht="13.8">
      <c r="C136" s="83"/>
      <c r="D136" s="21"/>
      <c r="F136" s="21"/>
      <c r="G136" s="21"/>
      <c r="H136" s="21"/>
    </row>
    <row r="137" spans="3:8" ht="13.8">
      <c r="C137" s="83"/>
      <c r="D137" s="21"/>
      <c r="F137" s="21"/>
      <c r="G137" s="21"/>
      <c r="H137" s="21"/>
    </row>
    <row r="138" spans="3:8" ht="13.8">
      <c r="C138" s="83"/>
      <c r="D138" s="21"/>
      <c r="F138" s="21"/>
      <c r="G138" s="21"/>
      <c r="H138" s="21"/>
    </row>
    <row r="139" spans="3:8" ht="13.8">
      <c r="C139" s="83"/>
      <c r="D139" s="21"/>
      <c r="F139" s="21"/>
      <c r="G139" s="21"/>
      <c r="H139" s="21"/>
    </row>
    <row r="140" spans="3:8" ht="13.8">
      <c r="C140" s="83"/>
      <c r="D140" s="21"/>
      <c r="F140" s="21"/>
      <c r="G140" s="21"/>
      <c r="H140" s="21"/>
    </row>
    <row r="141" spans="3:8" ht="13.8">
      <c r="C141" s="83"/>
      <c r="D141" s="21"/>
      <c r="F141" s="21"/>
      <c r="G141" s="21"/>
      <c r="H141" s="21"/>
    </row>
    <row r="142" spans="3:8" ht="13.8">
      <c r="C142" s="83"/>
      <c r="D142" s="21"/>
      <c r="F142" s="21"/>
      <c r="G142" s="21"/>
      <c r="H142" s="21"/>
    </row>
    <row r="143" spans="3:8" ht="13.8">
      <c r="C143" s="83"/>
      <c r="D143" s="21"/>
      <c r="F143" s="21"/>
      <c r="G143" s="21"/>
      <c r="H143" s="21"/>
    </row>
    <row r="144" spans="3:8" ht="13.8">
      <c r="C144" s="83"/>
      <c r="D144" s="21"/>
      <c r="F144" s="21"/>
      <c r="G144" s="21"/>
      <c r="H144" s="21"/>
    </row>
    <row r="145" spans="3:8" ht="13.8">
      <c r="C145" s="83"/>
      <c r="D145" s="21"/>
      <c r="F145" s="21"/>
      <c r="G145" s="21"/>
      <c r="H145" s="21"/>
    </row>
    <row r="146" spans="3:8" ht="13.8">
      <c r="C146" s="83"/>
      <c r="D146" s="21"/>
      <c r="F146" s="21"/>
      <c r="G146" s="21"/>
      <c r="H146" s="21"/>
    </row>
    <row r="147" spans="3:8" ht="13.8">
      <c r="C147" s="83"/>
      <c r="D147" s="21"/>
      <c r="F147" s="21"/>
      <c r="G147" s="21"/>
      <c r="H147" s="21"/>
    </row>
    <row r="148" spans="3:8" ht="13.8">
      <c r="C148" s="83"/>
      <c r="D148" s="21"/>
      <c r="F148" s="21"/>
      <c r="G148" s="21"/>
      <c r="H148" s="21"/>
    </row>
    <row r="149" spans="3:8" ht="13.8">
      <c r="C149" s="83"/>
      <c r="D149" s="21"/>
      <c r="F149" s="21"/>
      <c r="G149" s="21"/>
      <c r="H149" s="21"/>
    </row>
    <row r="150" spans="3:8" ht="13.8">
      <c r="C150" s="83"/>
      <c r="D150" s="21"/>
      <c r="F150" s="21"/>
      <c r="G150" s="21"/>
      <c r="H150" s="21"/>
    </row>
    <row r="151" spans="3:8" ht="13.8">
      <c r="C151" s="83"/>
      <c r="D151" s="21"/>
      <c r="F151" s="21"/>
      <c r="G151" s="21"/>
      <c r="H151" s="21"/>
    </row>
    <row r="152" spans="3:8" ht="13.8">
      <c r="C152" s="83"/>
      <c r="D152" s="21"/>
      <c r="F152" s="21"/>
      <c r="G152" s="21"/>
      <c r="H152" s="21"/>
    </row>
    <row r="153" spans="3:8" ht="13.8">
      <c r="C153" s="83"/>
      <c r="D153" s="21"/>
      <c r="F153" s="21"/>
      <c r="G153" s="21"/>
      <c r="H153" s="21"/>
    </row>
    <row r="154" spans="3:8" ht="13.8">
      <c r="C154" s="83"/>
      <c r="D154" s="21"/>
      <c r="F154" s="21"/>
      <c r="G154" s="21"/>
      <c r="H154" s="21"/>
    </row>
    <row r="155" spans="3:8" ht="13.8">
      <c r="C155" s="83"/>
      <c r="D155" s="21"/>
      <c r="F155" s="21"/>
      <c r="G155" s="21"/>
      <c r="H155" s="21"/>
    </row>
    <row r="156" spans="3:8" ht="13.8">
      <c r="C156" s="83"/>
      <c r="D156" s="21"/>
      <c r="F156" s="21"/>
      <c r="G156" s="21"/>
      <c r="H156" s="21"/>
    </row>
    <row r="157" spans="3:8" ht="13.8">
      <c r="C157" s="83"/>
      <c r="D157" s="21"/>
      <c r="F157" s="21"/>
      <c r="G157" s="21"/>
      <c r="H157" s="21"/>
    </row>
    <row r="158" spans="3:8" ht="13.8">
      <c r="C158" s="83"/>
      <c r="D158" s="21"/>
      <c r="F158" s="21"/>
      <c r="G158" s="21"/>
      <c r="H158" s="21"/>
    </row>
    <row r="159" spans="3:8" ht="13.8">
      <c r="C159" s="83"/>
      <c r="D159" s="21"/>
      <c r="F159" s="21"/>
      <c r="G159" s="21"/>
      <c r="H159" s="21"/>
    </row>
    <row r="160" spans="3:8" ht="13.8">
      <c r="C160" s="83"/>
      <c r="D160" s="21"/>
      <c r="F160" s="21"/>
      <c r="G160" s="21"/>
      <c r="H160" s="21"/>
    </row>
    <row r="161" spans="3:8" ht="13.8">
      <c r="C161" s="83"/>
      <c r="D161" s="21"/>
      <c r="F161" s="21"/>
      <c r="G161" s="21"/>
      <c r="H161" s="21"/>
    </row>
    <row r="162" spans="3:8" ht="13.8">
      <c r="C162" s="83"/>
      <c r="D162" s="21"/>
      <c r="F162" s="21"/>
      <c r="G162" s="21"/>
      <c r="H162" s="21"/>
    </row>
    <row r="163" spans="3:8" ht="13.8">
      <c r="C163" s="83"/>
      <c r="D163" s="21"/>
      <c r="F163" s="21"/>
      <c r="G163" s="21"/>
      <c r="H163" s="21"/>
    </row>
    <row r="164" spans="3:8" ht="13.8">
      <c r="C164" s="83"/>
      <c r="D164" s="21"/>
      <c r="F164" s="21"/>
      <c r="G164" s="21"/>
      <c r="H164" s="21"/>
    </row>
    <row r="165" spans="3:8" ht="13.8">
      <c r="C165" s="83"/>
      <c r="D165" s="21"/>
      <c r="F165" s="21"/>
      <c r="G165" s="21"/>
      <c r="H165" s="21"/>
    </row>
    <row r="166" spans="3:8" ht="13.8">
      <c r="C166" s="83"/>
      <c r="D166" s="21"/>
      <c r="F166" s="21"/>
      <c r="G166" s="21"/>
      <c r="H166" s="21"/>
    </row>
    <row r="167" spans="3:8" ht="13.8">
      <c r="C167" s="83"/>
      <c r="D167" s="21"/>
      <c r="F167" s="21"/>
      <c r="G167" s="21"/>
      <c r="H167" s="21"/>
    </row>
    <row r="168" spans="3:8" ht="13.8">
      <c r="C168" s="83"/>
      <c r="D168" s="21"/>
      <c r="F168" s="21"/>
      <c r="G168" s="21"/>
      <c r="H168" s="21"/>
    </row>
    <row r="169" spans="3:8" ht="13.8">
      <c r="C169" s="83"/>
      <c r="D169" s="21"/>
      <c r="F169" s="21"/>
      <c r="G169" s="21"/>
      <c r="H169" s="21"/>
    </row>
    <row r="170" spans="3:8" ht="13.8">
      <c r="C170" s="83"/>
      <c r="D170" s="21"/>
      <c r="F170" s="21"/>
      <c r="G170" s="21"/>
      <c r="H170" s="21"/>
    </row>
    <row r="171" spans="3:8" ht="13.8">
      <c r="C171" s="83"/>
      <c r="D171" s="21"/>
      <c r="F171" s="21"/>
      <c r="G171" s="21"/>
      <c r="H171" s="21"/>
    </row>
    <row r="172" spans="3:8" ht="13.8">
      <c r="C172" s="83"/>
      <c r="D172" s="21"/>
      <c r="F172" s="21"/>
      <c r="G172" s="21"/>
      <c r="H172" s="21"/>
    </row>
    <row r="173" spans="3:8" ht="13.8">
      <c r="C173" s="83"/>
      <c r="D173" s="21"/>
      <c r="F173" s="21"/>
      <c r="G173" s="21"/>
      <c r="H173" s="21"/>
    </row>
    <row r="174" spans="3:8" ht="13.8">
      <c r="C174" s="83"/>
      <c r="D174" s="21"/>
      <c r="F174" s="21"/>
      <c r="G174" s="21"/>
      <c r="H174" s="21"/>
    </row>
    <row r="175" spans="3:8" ht="13.8">
      <c r="C175" s="83"/>
      <c r="D175" s="21"/>
      <c r="F175" s="21"/>
      <c r="G175" s="21"/>
      <c r="H175" s="21"/>
    </row>
    <row r="176" spans="3:8" ht="13.8">
      <c r="C176" s="83"/>
      <c r="D176" s="21"/>
      <c r="F176" s="21"/>
      <c r="G176" s="21"/>
      <c r="H176" s="21"/>
    </row>
    <row r="177" spans="3:8" ht="13.8">
      <c r="C177" s="83"/>
      <c r="D177" s="21"/>
      <c r="F177" s="21"/>
      <c r="G177" s="21"/>
      <c r="H177" s="21"/>
    </row>
    <row r="178" spans="3:8" ht="13.8">
      <c r="C178" s="83"/>
      <c r="D178" s="21"/>
      <c r="F178" s="21"/>
      <c r="G178" s="21"/>
      <c r="H178" s="21"/>
    </row>
    <row r="179" spans="3:8" ht="13.8">
      <c r="C179" s="83"/>
      <c r="D179" s="21"/>
      <c r="F179" s="21"/>
      <c r="G179" s="21"/>
      <c r="H179" s="21"/>
    </row>
    <row r="180" spans="3:8" ht="13.8">
      <c r="C180" s="83"/>
      <c r="D180" s="21"/>
      <c r="F180" s="21"/>
      <c r="G180" s="21"/>
      <c r="H180" s="21"/>
    </row>
    <row r="181" spans="3:8" ht="13.8">
      <c r="C181" s="83"/>
      <c r="D181" s="21"/>
      <c r="F181" s="21"/>
      <c r="G181" s="21"/>
      <c r="H181" s="21"/>
    </row>
    <row r="182" spans="3:8" ht="13.8">
      <c r="C182" s="83"/>
      <c r="D182" s="21"/>
      <c r="F182" s="21"/>
      <c r="G182" s="21"/>
      <c r="H182" s="21"/>
    </row>
    <row r="183" spans="3:8" ht="13.8">
      <c r="C183" s="83"/>
      <c r="D183" s="21"/>
      <c r="F183" s="21"/>
      <c r="G183" s="21"/>
      <c r="H183" s="21"/>
    </row>
    <row r="184" spans="3:8" ht="13.8">
      <c r="C184" s="83"/>
      <c r="D184" s="21"/>
      <c r="F184" s="21"/>
      <c r="G184" s="21"/>
      <c r="H184" s="21"/>
    </row>
    <row r="185" spans="3:8" ht="13.8">
      <c r="C185" s="83"/>
      <c r="D185" s="21"/>
      <c r="F185" s="21"/>
      <c r="G185" s="21"/>
      <c r="H185" s="21"/>
    </row>
    <row r="186" spans="3:8" ht="13.8">
      <c r="C186" s="83"/>
      <c r="D186" s="21"/>
      <c r="F186" s="21"/>
      <c r="G186" s="21"/>
      <c r="H186" s="21"/>
    </row>
    <row r="187" spans="3:8" ht="13.8">
      <c r="C187" s="83"/>
      <c r="D187" s="21"/>
      <c r="F187" s="21"/>
      <c r="G187" s="21"/>
      <c r="H187" s="21"/>
    </row>
    <row r="188" spans="3:8" ht="13.8">
      <c r="C188" s="83"/>
      <c r="D188" s="21"/>
      <c r="F188" s="21"/>
      <c r="G188" s="21"/>
      <c r="H188" s="21"/>
    </row>
    <row r="189" spans="3:8" ht="13.8">
      <c r="C189" s="83"/>
      <c r="D189" s="21"/>
      <c r="F189" s="21"/>
      <c r="G189" s="21"/>
      <c r="H189" s="21"/>
    </row>
    <row r="190" spans="3:8" ht="13.8">
      <c r="C190" s="83"/>
      <c r="D190" s="21"/>
      <c r="F190" s="21"/>
      <c r="G190" s="21"/>
      <c r="H190" s="21"/>
    </row>
    <row r="191" spans="3:8" ht="13.8">
      <c r="C191" s="83"/>
      <c r="D191" s="21"/>
      <c r="F191" s="21"/>
      <c r="G191" s="21"/>
      <c r="H191" s="21"/>
    </row>
    <row r="192" spans="3:8" ht="13.8">
      <c r="C192" s="83"/>
      <c r="D192" s="21"/>
      <c r="F192" s="21"/>
      <c r="G192" s="21"/>
      <c r="H192" s="21"/>
    </row>
    <row r="193" spans="3:8" ht="13.8">
      <c r="C193" s="83"/>
      <c r="D193" s="21"/>
      <c r="F193" s="21"/>
      <c r="G193" s="21"/>
      <c r="H193" s="21"/>
    </row>
    <row r="194" spans="3:8" ht="13.8">
      <c r="C194" s="83"/>
      <c r="D194" s="21"/>
      <c r="F194" s="21"/>
      <c r="G194" s="21"/>
      <c r="H194" s="21"/>
    </row>
    <row r="195" spans="3:8" ht="13.8">
      <c r="C195" s="83"/>
      <c r="D195" s="21"/>
      <c r="F195" s="21"/>
      <c r="G195" s="21"/>
      <c r="H195" s="21"/>
    </row>
    <row r="196" spans="3:8" ht="13.8">
      <c r="C196" s="83"/>
      <c r="D196" s="21"/>
      <c r="F196" s="21"/>
      <c r="G196" s="21"/>
      <c r="H196" s="21"/>
    </row>
    <row r="197" spans="3:8" ht="13.8">
      <c r="C197" s="83"/>
      <c r="D197" s="21"/>
      <c r="F197" s="21"/>
      <c r="G197" s="21"/>
      <c r="H197" s="21"/>
    </row>
    <row r="198" spans="3:8" ht="13.8">
      <c r="C198" s="83"/>
      <c r="D198" s="21"/>
      <c r="F198" s="21"/>
      <c r="G198" s="21"/>
      <c r="H198" s="21"/>
    </row>
    <row r="199" spans="3:8" ht="13.8">
      <c r="C199" s="83"/>
      <c r="D199" s="21"/>
      <c r="F199" s="21"/>
      <c r="G199" s="21"/>
      <c r="H199" s="21"/>
    </row>
    <row r="200" spans="3:8" ht="13.8">
      <c r="C200" s="83"/>
      <c r="D200" s="21"/>
      <c r="F200" s="21"/>
      <c r="G200" s="21"/>
      <c r="H200" s="21"/>
    </row>
    <row r="201" spans="3:8" ht="13.8">
      <c r="C201" s="83"/>
      <c r="D201" s="21"/>
      <c r="F201" s="21"/>
      <c r="G201" s="21"/>
      <c r="H201" s="21"/>
    </row>
    <row r="202" spans="3:8" ht="13.8">
      <c r="C202" s="83"/>
      <c r="D202" s="21"/>
      <c r="F202" s="21"/>
      <c r="G202" s="21"/>
      <c r="H202" s="21"/>
    </row>
    <row r="203" spans="3:8" ht="13.8">
      <c r="C203" s="83"/>
      <c r="D203" s="21"/>
      <c r="F203" s="21"/>
      <c r="G203" s="21"/>
      <c r="H203" s="21"/>
    </row>
    <row r="204" spans="3:8" ht="13.8">
      <c r="C204" s="83"/>
      <c r="D204" s="21"/>
      <c r="F204" s="21"/>
      <c r="G204" s="21"/>
      <c r="H204" s="21"/>
    </row>
    <row r="205" spans="3:8" ht="13.8">
      <c r="C205" s="83"/>
      <c r="D205" s="21"/>
      <c r="F205" s="21"/>
      <c r="G205" s="21"/>
      <c r="H205" s="21"/>
    </row>
    <row r="206" spans="3:8" ht="13.8">
      <c r="C206" s="83"/>
      <c r="D206" s="21"/>
      <c r="F206" s="21"/>
      <c r="G206" s="21"/>
      <c r="H206" s="21"/>
    </row>
    <row r="207" spans="3:8" ht="13.8">
      <c r="C207" s="83"/>
      <c r="D207" s="21"/>
      <c r="F207" s="21"/>
      <c r="G207" s="21"/>
      <c r="H207" s="21"/>
    </row>
    <row r="208" spans="3:8" ht="13.8">
      <c r="C208" s="83"/>
      <c r="D208" s="21"/>
      <c r="F208" s="21"/>
      <c r="G208" s="21"/>
      <c r="H208" s="21"/>
    </row>
    <row r="209" spans="3:8" ht="13.8">
      <c r="C209" s="83"/>
      <c r="D209" s="21"/>
      <c r="F209" s="21"/>
      <c r="G209" s="21"/>
      <c r="H209" s="21"/>
    </row>
    <row r="210" spans="3:8" ht="13.8">
      <c r="C210" s="83"/>
      <c r="D210" s="21"/>
      <c r="F210" s="21"/>
      <c r="G210" s="21"/>
      <c r="H210" s="21"/>
    </row>
    <row r="211" spans="3:8" ht="13.8">
      <c r="C211" s="83"/>
      <c r="D211" s="21"/>
      <c r="F211" s="21"/>
      <c r="G211" s="21"/>
      <c r="H211" s="21"/>
    </row>
    <row r="212" spans="3:8" ht="13.8">
      <c r="C212" s="83"/>
      <c r="D212" s="21"/>
      <c r="F212" s="21"/>
      <c r="G212" s="21"/>
      <c r="H212" s="21"/>
    </row>
    <row r="213" spans="3:8" ht="13.8">
      <c r="C213" s="83"/>
      <c r="D213" s="21"/>
      <c r="F213" s="21"/>
      <c r="G213" s="21"/>
      <c r="H213" s="21"/>
    </row>
    <row r="214" spans="3:8" ht="13.8">
      <c r="C214" s="83"/>
      <c r="D214" s="21"/>
      <c r="F214" s="21"/>
      <c r="G214" s="21"/>
      <c r="H214" s="21"/>
    </row>
    <row r="215" spans="3:8" ht="13.8">
      <c r="C215" s="83"/>
      <c r="D215" s="21"/>
      <c r="F215" s="21"/>
      <c r="G215" s="21"/>
      <c r="H215" s="21"/>
    </row>
    <row r="216" spans="3:8" ht="13.8">
      <c r="C216" s="83"/>
      <c r="D216" s="21"/>
      <c r="F216" s="21"/>
      <c r="G216" s="21"/>
      <c r="H216" s="21"/>
    </row>
    <row r="217" spans="3:8" ht="13.8">
      <c r="C217" s="83"/>
      <c r="D217" s="21"/>
      <c r="F217" s="21"/>
      <c r="G217" s="21"/>
      <c r="H217" s="21"/>
    </row>
    <row r="218" spans="3:8" ht="13.8">
      <c r="C218" s="83"/>
      <c r="D218" s="21"/>
      <c r="F218" s="21"/>
      <c r="G218" s="21"/>
      <c r="H218" s="21"/>
    </row>
    <row r="219" spans="3:8" ht="13.8">
      <c r="C219" s="83"/>
      <c r="D219" s="21"/>
      <c r="F219" s="21"/>
      <c r="G219" s="21"/>
      <c r="H219" s="21"/>
    </row>
    <row r="220" spans="3:8" ht="13.8">
      <c r="C220" s="83"/>
      <c r="D220" s="21"/>
      <c r="F220" s="21"/>
      <c r="G220" s="21"/>
      <c r="H220" s="21"/>
    </row>
    <row r="221" spans="3:8" ht="13.8">
      <c r="C221" s="83"/>
      <c r="D221" s="21"/>
      <c r="F221" s="21"/>
      <c r="G221" s="21"/>
      <c r="H221" s="21"/>
    </row>
    <row r="222" spans="3:8" ht="13.8">
      <c r="C222" s="83"/>
      <c r="D222" s="21"/>
      <c r="F222" s="21"/>
      <c r="G222" s="21"/>
      <c r="H222" s="21"/>
    </row>
    <row r="223" spans="3:8" ht="13.8">
      <c r="C223" s="83"/>
      <c r="D223" s="21"/>
      <c r="F223" s="21"/>
      <c r="G223" s="21"/>
      <c r="H223" s="21"/>
    </row>
    <row r="224" spans="3:8" ht="13.8">
      <c r="C224" s="83"/>
      <c r="D224" s="21"/>
      <c r="F224" s="21"/>
      <c r="G224" s="21"/>
      <c r="H224" s="21"/>
    </row>
    <row r="225" spans="3:8" ht="13.8">
      <c r="C225" s="83"/>
      <c r="D225" s="21"/>
      <c r="F225" s="21"/>
      <c r="G225" s="21"/>
      <c r="H225" s="21"/>
    </row>
    <row r="226" spans="3:8" ht="13.8">
      <c r="C226" s="83"/>
      <c r="D226" s="21"/>
      <c r="F226" s="21"/>
      <c r="G226" s="21"/>
      <c r="H226" s="21"/>
    </row>
    <row r="227" spans="3:8" ht="13.8">
      <c r="C227" s="83"/>
      <c r="D227" s="21"/>
      <c r="F227" s="21"/>
      <c r="G227" s="21"/>
      <c r="H227" s="21"/>
    </row>
    <row r="228" spans="3:8" ht="13.8">
      <c r="C228" s="83"/>
      <c r="D228" s="21"/>
      <c r="F228" s="21"/>
      <c r="G228" s="21"/>
      <c r="H228" s="21"/>
    </row>
    <row r="229" spans="3:8" ht="13.8">
      <c r="C229" s="83"/>
      <c r="D229" s="21"/>
      <c r="F229" s="21"/>
      <c r="G229" s="21"/>
      <c r="H229" s="21"/>
    </row>
    <row r="230" spans="3:8" ht="13.8">
      <c r="C230" s="83"/>
      <c r="D230" s="21"/>
      <c r="F230" s="21"/>
      <c r="G230" s="21"/>
      <c r="H230" s="21"/>
    </row>
    <row r="231" spans="3:8" ht="13.8">
      <c r="C231" s="83"/>
      <c r="D231" s="21"/>
      <c r="F231" s="21"/>
      <c r="G231" s="21"/>
      <c r="H231" s="21"/>
    </row>
    <row r="232" spans="3:8" ht="13.8">
      <c r="C232" s="83"/>
      <c r="D232" s="21"/>
      <c r="F232" s="21"/>
      <c r="G232" s="21"/>
      <c r="H232" s="21"/>
    </row>
    <row r="233" spans="3:8" ht="13.8">
      <c r="C233" s="83"/>
      <c r="D233" s="21"/>
      <c r="F233" s="21"/>
      <c r="G233" s="21"/>
      <c r="H233" s="21"/>
    </row>
    <row r="234" spans="3:8" ht="13.8">
      <c r="C234" s="83"/>
      <c r="D234" s="21"/>
      <c r="F234" s="21"/>
      <c r="G234" s="21"/>
      <c r="H234" s="21"/>
    </row>
    <row r="235" spans="3:8" ht="13.8">
      <c r="C235" s="83"/>
      <c r="D235" s="21"/>
      <c r="F235" s="21"/>
      <c r="G235" s="21"/>
      <c r="H235" s="21"/>
    </row>
    <row r="236" spans="3:8" ht="13.8">
      <c r="C236" s="83"/>
      <c r="D236" s="21"/>
      <c r="F236" s="21"/>
      <c r="G236" s="21"/>
      <c r="H236" s="21"/>
    </row>
    <row r="237" spans="3:8" ht="13.8">
      <c r="C237" s="83"/>
      <c r="D237" s="21"/>
      <c r="F237" s="21"/>
      <c r="G237" s="21"/>
      <c r="H237" s="21"/>
    </row>
    <row r="238" spans="3:8" ht="13.8">
      <c r="C238" s="83"/>
      <c r="D238" s="21"/>
      <c r="F238" s="21"/>
      <c r="G238" s="21"/>
      <c r="H238" s="21"/>
    </row>
    <row r="239" spans="3:8" ht="13.8">
      <c r="C239" s="83"/>
      <c r="D239" s="21"/>
      <c r="F239" s="21"/>
      <c r="G239" s="21"/>
      <c r="H239" s="21"/>
    </row>
    <row r="240" spans="3:8" ht="13.8">
      <c r="C240" s="83"/>
      <c r="D240" s="21"/>
      <c r="F240" s="21"/>
      <c r="G240" s="21"/>
      <c r="H240" s="21"/>
    </row>
    <row r="241" spans="3:8" ht="13.8">
      <c r="C241" s="83"/>
      <c r="D241" s="21"/>
      <c r="F241" s="21"/>
      <c r="G241" s="21"/>
      <c r="H241" s="21"/>
    </row>
    <row r="242" spans="3:8" ht="13.8">
      <c r="C242" s="83"/>
      <c r="D242" s="21"/>
      <c r="F242" s="21"/>
      <c r="G242" s="21"/>
      <c r="H242" s="21"/>
    </row>
    <row r="243" spans="3:8" ht="13.8">
      <c r="C243" s="83"/>
      <c r="D243" s="21"/>
      <c r="F243" s="21"/>
      <c r="G243" s="21"/>
      <c r="H243" s="21"/>
    </row>
    <row r="244" spans="3:8" ht="13.8">
      <c r="C244" s="83"/>
      <c r="D244" s="21"/>
      <c r="F244" s="21"/>
      <c r="G244" s="21"/>
      <c r="H244" s="21"/>
    </row>
    <row r="245" spans="3:8" ht="13.8">
      <c r="C245" s="83"/>
      <c r="D245" s="21"/>
      <c r="F245" s="21"/>
      <c r="G245" s="21"/>
      <c r="H245" s="21"/>
    </row>
    <row r="246" spans="3:8" ht="13.8">
      <c r="C246" s="83"/>
      <c r="D246" s="21"/>
      <c r="F246" s="21"/>
      <c r="G246" s="21"/>
      <c r="H246" s="21"/>
    </row>
    <row r="247" spans="3:8" ht="13.8">
      <c r="C247" s="83"/>
      <c r="D247" s="21"/>
      <c r="F247" s="21"/>
      <c r="G247" s="21"/>
      <c r="H247" s="21"/>
    </row>
    <row r="248" spans="3:8" ht="13.8">
      <c r="C248" s="83"/>
      <c r="D248" s="21"/>
      <c r="F248" s="21"/>
      <c r="G248" s="21"/>
      <c r="H248" s="21"/>
    </row>
    <row r="249" spans="3:8" ht="13.8">
      <c r="C249" s="83"/>
      <c r="D249" s="21"/>
      <c r="F249" s="21"/>
      <c r="G249" s="21"/>
      <c r="H249" s="21"/>
    </row>
    <row r="250" spans="3:8" ht="13.8">
      <c r="C250" s="83"/>
      <c r="D250" s="21"/>
      <c r="F250" s="21"/>
      <c r="G250" s="21"/>
      <c r="H250" s="21"/>
    </row>
    <row r="251" spans="3:8" ht="13.8">
      <c r="C251" s="83"/>
      <c r="D251" s="21"/>
      <c r="F251" s="21"/>
      <c r="G251" s="21"/>
      <c r="H251" s="21"/>
    </row>
    <row r="252" spans="3:8" ht="13.8">
      <c r="C252" s="83"/>
      <c r="D252" s="21"/>
      <c r="F252" s="21"/>
      <c r="G252" s="21"/>
      <c r="H252" s="21"/>
    </row>
    <row r="253" spans="3:8" ht="13.8">
      <c r="C253" s="83"/>
      <c r="D253" s="21"/>
      <c r="F253" s="21"/>
      <c r="G253" s="21"/>
      <c r="H253" s="21"/>
    </row>
    <row r="254" spans="3:8" ht="13.8">
      <c r="C254" s="83"/>
      <c r="D254" s="21"/>
      <c r="F254" s="21"/>
      <c r="G254" s="21"/>
      <c r="H254" s="21"/>
    </row>
    <row r="255" spans="3:8" ht="13.8">
      <c r="C255" s="83"/>
      <c r="D255" s="21"/>
      <c r="F255" s="21"/>
      <c r="G255" s="21"/>
      <c r="H255" s="21"/>
    </row>
    <row r="256" spans="3:8" ht="13.8">
      <c r="C256" s="83"/>
      <c r="D256" s="21"/>
      <c r="F256" s="21"/>
      <c r="G256" s="21"/>
      <c r="H256" s="21"/>
    </row>
    <row r="257" spans="3:8" ht="13.8">
      <c r="C257" s="83"/>
      <c r="D257" s="21"/>
      <c r="F257" s="21"/>
      <c r="G257" s="21"/>
      <c r="H257" s="21"/>
    </row>
    <row r="258" spans="3:8" ht="13.8">
      <c r="C258" s="83"/>
      <c r="D258" s="21"/>
      <c r="F258" s="21"/>
      <c r="G258" s="21"/>
      <c r="H258" s="21"/>
    </row>
    <row r="259" spans="3:8" ht="13.8">
      <c r="C259" s="83"/>
      <c r="D259" s="21"/>
      <c r="F259" s="21"/>
      <c r="G259" s="21"/>
      <c r="H259" s="21"/>
    </row>
    <row r="260" spans="3:8" ht="13.8">
      <c r="C260" s="83"/>
      <c r="D260" s="21"/>
      <c r="F260" s="21"/>
      <c r="G260" s="21"/>
      <c r="H260" s="21"/>
    </row>
    <row r="261" spans="3:8" ht="13.8">
      <c r="C261" s="83"/>
      <c r="D261" s="21"/>
      <c r="F261" s="21"/>
      <c r="G261" s="21"/>
      <c r="H261" s="21"/>
    </row>
    <row r="262" spans="3:8" ht="13.8">
      <c r="C262" s="83"/>
      <c r="D262" s="21"/>
      <c r="F262" s="21"/>
      <c r="G262" s="21"/>
      <c r="H262" s="21"/>
    </row>
    <row r="263" spans="3:8" ht="13.8">
      <c r="C263" s="83"/>
      <c r="D263" s="21"/>
      <c r="F263" s="21"/>
      <c r="G263" s="21"/>
      <c r="H263" s="21"/>
    </row>
    <row r="264" spans="3:8" ht="13.8">
      <c r="C264" s="83"/>
      <c r="D264" s="21"/>
      <c r="F264" s="21"/>
      <c r="G264" s="21"/>
      <c r="H264" s="21"/>
    </row>
    <row r="265" spans="3:8" ht="13.8">
      <c r="C265" s="83"/>
      <c r="D265" s="21"/>
      <c r="F265" s="21"/>
      <c r="G265" s="21"/>
      <c r="H265" s="21"/>
    </row>
    <row r="266" spans="3:8" ht="13.8">
      <c r="C266" s="83"/>
      <c r="D266" s="21"/>
      <c r="F266" s="21"/>
      <c r="G266" s="21"/>
      <c r="H266" s="21"/>
    </row>
    <row r="267" spans="3:8" ht="13.8">
      <c r="C267" s="83"/>
      <c r="D267" s="21"/>
      <c r="F267" s="21"/>
      <c r="G267" s="21"/>
      <c r="H267" s="21"/>
    </row>
    <row r="268" spans="3:8" ht="13.8">
      <c r="C268" s="83"/>
      <c r="D268" s="21"/>
      <c r="F268" s="21"/>
      <c r="G268" s="21"/>
      <c r="H268" s="21"/>
    </row>
    <row r="269" spans="3:8" ht="13.8">
      <c r="C269" s="83"/>
      <c r="D269" s="21"/>
      <c r="F269" s="21"/>
      <c r="G269" s="21"/>
      <c r="H269" s="21"/>
    </row>
    <row r="270" spans="3:8" ht="13.8">
      <c r="C270" s="83"/>
      <c r="D270" s="21"/>
      <c r="F270" s="21"/>
      <c r="G270" s="21"/>
      <c r="H270" s="21"/>
    </row>
    <row r="271" spans="3:8" ht="13.8">
      <c r="C271" s="83"/>
      <c r="D271" s="21"/>
      <c r="F271" s="21"/>
      <c r="G271" s="21"/>
      <c r="H271" s="21"/>
    </row>
    <row r="272" spans="3:8" ht="13.8">
      <c r="C272" s="83"/>
      <c r="D272" s="21"/>
      <c r="F272" s="21"/>
      <c r="G272" s="21"/>
      <c r="H272" s="21"/>
    </row>
    <row r="273" spans="3:8" ht="13.8">
      <c r="C273" s="83"/>
      <c r="D273" s="21"/>
      <c r="F273" s="21"/>
      <c r="G273" s="21"/>
      <c r="H273" s="21"/>
    </row>
    <row r="274" spans="3:8" ht="13.8">
      <c r="C274" s="83"/>
      <c r="D274" s="21"/>
      <c r="F274" s="21"/>
      <c r="G274" s="21"/>
      <c r="H274" s="21"/>
    </row>
    <row r="275" spans="3:8" ht="13.8">
      <c r="C275" s="83"/>
      <c r="D275" s="21"/>
      <c r="F275" s="21"/>
      <c r="G275" s="21"/>
      <c r="H275" s="21"/>
    </row>
    <row r="276" spans="3:8" ht="13.8">
      <c r="C276" s="83"/>
      <c r="D276" s="21"/>
      <c r="F276" s="21"/>
      <c r="G276" s="21"/>
      <c r="H276" s="21"/>
    </row>
    <row r="277" spans="3:8" ht="13.8">
      <c r="C277" s="83"/>
      <c r="D277" s="21"/>
      <c r="F277" s="21"/>
      <c r="G277" s="21"/>
      <c r="H277" s="21"/>
    </row>
    <row r="278" spans="3:8" ht="13.8">
      <c r="C278" s="83"/>
      <c r="D278" s="21"/>
      <c r="F278" s="21"/>
      <c r="G278" s="21"/>
      <c r="H278" s="21"/>
    </row>
    <row r="279" spans="3:8" ht="13.8">
      <c r="C279" s="83"/>
      <c r="D279" s="21"/>
      <c r="F279" s="21"/>
      <c r="G279" s="21"/>
      <c r="H279" s="21"/>
    </row>
    <row r="280" spans="3:8" ht="13.8">
      <c r="C280" s="83"/>
      <c r="D280" s="21"/>
      <c r="F280" s="21"/>
      <c r="G280" s="21"/>
      <c r="H280" s="21"/>
    </row>
    <row r="281" spans="3:8" ht="13.8">
      <c r="C281" s="83"/>
      <c r="D281" s="21"/>
      <c r="F281" s="21"/>
      <c r="G281" s="21"/>
      <c r="H281" s="21"/>
    </row>
    <row r="282" spans="3:8" ht="13.8">
      <c r="C282" s="83"/>
      <c r="D282" s="21"/>
      <c r="F282" s="21"/>
      <c r="G282" s="21"/>
      <c r="H282" s="21"/>
    </row>
    <row r="283" spans="3:8" ht="13.8">
      <c r="C283" s="83"/>
      <c r="D283" s="21"/>
      <c r="F283" s="21"/>
      <c r="G283" s="21"/>
      <c r="H283" s="21"/>
    </row>
    <row r="284" spans="3:8" ht="13.8">
      <c r="C284" s="83"/>
      <c r="D284" s="21"/>
      <c r="F284" s="21"/>
      <c r="G284" s="21"/>
      <c r="H284" s="21"/>
    </row>
    <row r="285" spans="3:8" ht="13.8">
      <c r="C285" s="83"/>
      <c r="D285" s="21"/>
      <c r="F285" s="21"/>
      <c r="G285" s="21"/>
      <c r="H285" s="21"/>
    </row>
    <row r="286" spans="3:8" ht="13.8">
      <c r="C286" s="83"/>
      <c r="D286" s="21"/>
      <c r="F286" s="21"/>
      <c r="G286" s="21"/>
      <c r="H286" s="21"/>
    </row>
    <row r="287" spans="3:8" ht="13.8">
      <c r="C287" s="83"/>
      <c r="D287" s="21"/>
      <c r="F287" s="21"/>
      <c r="G287" s="21"/>
      <c r="H287" s="21"/>
    </row>
    <row r="288" spans="3:8" ht="13.8">
      <c r="C288" s="83"/>
      <c r="D288" s="21"/>
      <c r="F288" s="21"/>
      <c r="G288" s="21"/>
      <c r="H288" s="21"/>
    </row>
    <row r="289" spans="3:8" ht="13.8">
      <c r="C289" s="83"/>
      <c r="D289" s="21"/>
      <c r="F289" s="21"/>
      <c r="G289" s="21"/>
      <c r="H289" s="21"/>
    </row>
    <row r="290" spans="3:8" ht="13.8">
      <c r="C290" s="83"/>
      <c r="D290" s="21"/>
      <c r="F290" s="21"/>
      <c r="G290" s="21"/>
      <c r="H290" s="21"/>
    </row>
    <row r="291" spans="3:8" ht="13.8">
      <c r="C291" s="83"/>
      <c r="D291" s="21"/>
      <c r="F291" s="21"/>
      <c r="G291" s="21"/>
      <c r="H291" s="21"/>
    </row>
    <row r="292" spans="3:8" ht="13.8">
      <c r="C292" s="83"/>
      <c r="D292" s="21"/>
      <c r="F292" s="21"/>
      <c r="G292" s="21"/>
      <c r="H292" s="21"/>
    </row>
    <row r="293" spans="3:8" ht="13.8">
      <c r="C293" s="83"/>
      <c r="D293" s="21"/>
      <c r="F293" s="21"/>
      <c r="G293" s="21"/>
      <c r="H293" s="21"/>
    </row>
    <row r="294" spans="3:8" ht="13.8">
      <c r="C294" s="83"/>
      <c r="D294" s="21"/>
      <c r="F294" s="21"/>
      <c r="G294" s="21"/>
      <c r="H294" s="21"/>
    </row>
    <row r="295" spans="3:8" ht="13.8">
      <c r="C295" s="83"/>
      <c r="D295" s="21"/>
      <c r="F295" s="21"/>
      <c r="G295" s="21"/>
      <c r="H295" s="21"/>
    </row>
    <row r="296" spans="3:8" ht="13.8">
      <c r="C296" s="83"/>
      <c r="D296" s="21"/>
      <c r="F296" s="21"/>
      <c r="G296" s="21"/>
      <c r="H296" s="21"/>
    </row>
    <row r="297" spans="3:8" ht="13.8">
      <c r="C297" s="83"/>
      <c r="D297" s="21"/>
      <c r="F297" s="21"/>
      <c r="G297" s="21"/>
      <c r="H297" s="21"/>
    </row>
    <row r="298" spans="3:8" ht="13.8">
      <c r="C298" s="83"/>
      <c r="D298" s="21"/>
      <c r="F298" s="21"/>
      <c r="G298" s="21"/>
      <c r="H298" s="21"/>
    </row>
    <row r="299" spans="3:8" ht="13.8">
      <c r="C299" s="83"/>
      <c r="D299" s="21"/>
      <c r="F299" s="21"/>
      <c r="G299" s="21"/>
      <c r="H299" s="21"/>
    </row>
    <row r="300" spans="3:8" ht="13.8">
      <c r="C300" s="83"/>
      <c r="D300" s="21"/>
      <c r="F300" s="21"/>
      <c r="G300" s="21"/>
      <c r="H300" s="21"/>
    </row>
    <row r="301" spans="3:8" ht="13.8">
      <c r="C301" s="83"/>
      <c r="D301" s="21"/>
      <c r="F301" s="21"/>
      <c r="G301" s="21"/>
      <c r="H301" s="21"/>
    </row>
    <row r="302" spans="3:8" ht="13.8">
      <c r="C302" s="83"/>
      <c r="D302" s="21"/>
      <c r="F302" s="21"/>
      <c r="G302" s="21"/>
      <c r="H302" s="21"/>
    </row>
    <row r="303" spans="3:8" ht="13.8">
      <c r="C303" s="83"/>
      <c r="D303" s="21"/>
      <c r="F303" s="21"/>
      <c r="G303" s="21"/>
      <c r="H303" s="21"/>
    </row>
    <row r="304" spans="3:8" ht="13.8">
      <c r="C304" s="83"/>
      <c r="D304" s="21"/>
      <c r="F304" s="21"/>
      <c r="G304" s="21"/>
      <c r="H304" s="21"/>
    </row>
    <row r="305" spans="3:8" ht="13.8">
      <c r="C305" s="83"/>
      <c r="D305" s="21"/>
      <c r="F305" s="21"/>
      <c r="G305" s="21"/>
      <c r="H305" s="21"/>
    </row>
    <row r="306" spans="3:8" ht="13.8">
      <c r="C306" s="83"/>
      <c r="D306" s="21"/>
      <c r="F306" s="21"/>
      <c r="G306" s="21"/>
      <c r="H306" s="21"/>
    </row>
    <row r="307" spans="3:8" ht="13.8">
      <c r="C307" s="83"/>
      <c r="D307" s="21"/>
      <c r="F307" s="21"/>
      <c r="G307" s="21"/>
      <c r="H307" s="21"/>
    </row>
    <row r="308" spans="3:8" ht="13.8">
      <c r="C308" s="83"/>
      <c r="D308" s="21"/>
      <c r="F308" s="21"/>
      <c r="G308" s="21"/>
      <c r="H308" s="21"/>
    </row>
    <row r="309" spans="3:8" ht="13.8">
      <c r="C309" s="83"/>
      <c r="D309" s="21"/>
      <c r="F309" s="21"/>
      <c r="G309" s="21"/>
      <c r="H309" s="21"/>
    </row>
    <row r="310" spans="3:8" ht="13.8">
      <c r="C310" s="83"/>
      <c r="D310" s="21"/>
      <c r="F310" s="21"/>
      <c r="G310" s="21"/>
      <c r="H310" s="21"/>
    </row>
    <row r="311" spans="3:8" ht="13.8">
      <c r="C311" s="83"/>
      <c r="D311" s="21"/>
      <c r="F311" s="21"/>
      <c r="G311" s="21"/>
      <c r="H311" s="21"/>
    </row>
    <row r="312" spans="3:8" ht="13.8">
      <c r="C312" s="83"/>
      <c r="D312" s="21"/>
      <c r="F312" s="21"/>
      <c r="G312" s="21"/>
      <c r="H312" s="21"/>
    </row>
    <row r="313" spans="3:8" ht="13.8">
      <c r="C313" s="83"/>
      <c r="D313" s="21"/>
      <c r="F313" s="21"/>
      <c r="G313" s="21"/>
      <c r="H313" s="21"/>
    </row>
    <row r="314" spans="3:8" ht="13.8">
      <c r="C314" s="83"/>
      <c r="D314" s="21"/>
      <c r="F314" s="21"/>
      <c r="G314" s="21"/>
      <c r="H314" s="21"/>
    </row>
    <row r="315" spans="3:8" ht="13.8">
      <c r="C315" s="83"/>
      <c r="D315" s="21"/>
      <c r="F315" s="21"/>
      <c r="G315" s="21"/>
      <c r="H315" s="21"/>
    </row>
    <row r="316" spans="3:8" ht="13.8">
      <c r="C316" s="83"/>
      <c r="D316" s="21"/>
      <c r="F316" s="21"/>
      <c r="G316" s="21"/>
      <c r="H316" s="21"/>
    </row>
    <row r="317" spans="3:8" ht="13.8">
      <c r="C317" s="83"/>
      <c r="D317" s="21"/>
      <c r="F317" s="21"/>
      <c r="G317" s="21"/>
      <c r="H317" s="21"/>
    </row>
    <row r="318" spans="3:8" ht="13.8">
      <c r="C318" s="83"/>
      <c r="D318" s="21"/>
      <c r="F318" s="21"/>
      <c r="G318" s="21"/>
      <c r="H318" s="21"/>
    </row>
    <row r="319" spans="3:8" ht="13.8">
      <c r="C319" s="83"/>
      <c r="D319" s="21"/>
      <c r="F319" s="21"/>
      <c r="G319" s="21"/>
      <c r="H319" s="21"/>
    </row>
    <row r="320" spans="3:8" ht="13.8">
      <c r="C320" s="83"/>
      <c r="D320" s="21"/>
      <c r="F320" s="21"/>
      <c r="G320" s="21"/>
      <c r="H320" s="21"/>
    </row>
    <row r="321" spans="3:8" ht="13.8">
      <c r="C321" s="83"/>
      <c r="D321" s="21"/>
      <c r="F321" s="21"/>
      <c r="G321" s="21"/>
      <c r="H321" s="21"/>
    </row>
    <row r="322" spans="3:8" ht="13.8">
      <c r="C322" s="83"/>
      <c r="D322" s="21"/>
      <c r="F322" s="21"/>
      <c r="G322" s="21"/>
      <c r="H322" s="21"/>
    </row>
    <row r="323" spans="3:8" ht="13.8">
      <c r="C323" s="83"/>
      <c r="D323" s="21"/>
      <c r="F323" s="21"/>
      <c r="G323" s="21"/>
      <c r="H323" s="21"/>
    </row>
    <row r="324" spans="3:8" ht="13.8">
      <c r="C324" s="83"/>
      <c r="D324" s="21"/>
      <c r="F324" s="21"/>
      <c r="G324" s="21"/>
      <c r="H324" s="21"/>
    </row>
    <row r="325" spans="3:8" ht="13.8">
      <c r="C325" s="83"/>
      <c r="D325" s="21"/>
      <c r="F325" s="21"/>
      <c r="G325" s="21"/>
      <c r="H325" s="21"/>
    </row>
    <row r="326" spans="3:8" ht="13.8">
      <c r="C326" s="83"/>
      <c r="D326" s="21"/>
      <c r="F326" s="21"/>
      <c r="G326" s="21"/>
      <c r="H326" s="21"/>
    </row>
    <row r="327" spans="3:8" ht="13.8">
      <c r="C327" s="83"/>
      <c r="D327" s="21"/>
      <c r="F327" s="21"/>
      <c r="G327" s="21"/>
      <c r="H327" s="21"/>
    </row>
    <row r="328" spans="3:8" ht="13.8">
      <c r="C328" s="83"/>
      <c r="D328" s="21"/>
      <c r="F328" s="21"/>
      <c r="G328" s="21"/>
      <c r="H328" s="21"/>
    </row>
    <row r="329" spans="3:8" ht="13.8">
      <c r="C329" s="83"/>
      <c r="D329" s="21"/>
      <c r="F329" s="21"/>
      <c r="G329" s="21"/>
      <c r="H329" s="21"/>
    </row>
    <row r="330" spans="3:8" ht="13.8">
      <c r="C330" s="83"/>
      <c r="D330" s="21"/>
      <c r="F330" s="21"/>
      <c r="G330" s="21"/>
      <c r="H330" s="21"/>
    </row>
    <row r="331" spans="3:8" ht="13.8">
      <c r="C331" s="83"/>
      <c r="D331" s="21"/>
      <c r="F331" s="21"/>
      <c r="G331" s="21"/>
      <c r="H331" s="21"/>
    </row>
    <row r="332" spans="3:8" ht="13.8">
      <c r="C332" s="83"/>
      <c r="D332" s="21"/>
      <c r="F332" s="21"/>
      <c r="G332" s="21"/>
      <c r="H332" s="21"/>
    </row>
    <row r="333" spans="3:8" ht="13.8">
      <c r="C333" s="83"/>
      <c r="D333" s="21"/>
      <c r="F333" s="21"/>
      <c r="G333" s="21"/>
      <c r="H333" s="21"/>
    </row>
    <row r="334" spans="3:8" ht="13.8">
      <c r="C334" s="83"/>
      <c r="D334" s="21"/>
      <c r="F334" s="21"/>
      <c r="G334" s="21"/>
      <c r="H334" s="21"/>
    </row>
    <row r="335" spans="3:8" ht="13.8">
      <c r="C335" s="83"/>
      <c r="D335" s="21"/>
      <c r="F335" s="21"/>
      <c r="G335" s="21"/>
      <c r="H335" s="21"/>
    </row>
    <row r="336" spans="3:8" ht="13.8">
      <c r="C336" s="83"/>
      <c r="D336" s="21"/>
      <c r="F336" s="21"/>
      <c r="G336" s="21"/>
      <c r="H336" s="21"/>
    </row>
    <row r="337" spans="3:8" ht="13.8">
      <c r="C337" s="83"/>
      <c r="D337" s="21"/>
      <c r="F337" s="21"/>
      <c r="G337" s="21"/>
      <c r="H337" s="21"/>
    </row>
    <row r="338" spans="3:8" ht="13.8">
      <c r="C338" s="83"/>
      <c r="D338" s="21"/>
      <c r="F338" s="21"/>
      <c r="G338" s="21"/>
      <c r="H338" s="21"/>
    </row>
    <row r="339" spans="3:8" ht="13.8">
      <c r="C339" s="83"/>
      <c r="D339" s="21"/>
      <c r="F339" s="21"/>
      <c r="G339" s="21"/>
      <c r="H339" s="21"/>
    </row>
    <row r="340" spans="3:8" ht="13.8">
      <c r="C340" s="83"/>
      <c r="D340" s="21"/>
      <c r="F340" s="21"/>
      <c r="G340" s="21"/>
      <c r="H340" s="21"/>
    </row>
    <row r="341" spans="3:8" ht="13.8">
      <c r="C341" s="83"/>
      <c r="D341" s="21"/>
      <c r="F341" s="21"/>
      <c r="G341" s="21"/>
      <c r="H341" s="21"/>
    </row>
    <row r="342" spans="3:8" ht="13.8">
      <c r="C342" s="83"/>
      <c r="D342" s="21"/>
      <c r="F342" s="21"/>
      <c r="G342" s="21"/>
      <c r="H342" s="21"/>
    </row>
    <row r="343" spans="3:8" ht="13.8">
      <c r="C343" s="83"/>
      <c r="D343" s="21"/>
      <c r="F343" s="21"/>
      <c r="G343" s="21"/>
      <c r="H343" s="21"/>
    </row>
    <row r="344" spans="3:8" ht="13.8">
      <c r="C344" s="83"/>
      <c r="D344" s="21"/>
      <c r="F344" s="21"/>
      <c r="G344" s="21"/>
      <c r="H344" s="21"/>
    </row>
    <row r="345" spans="3:8" ht="13.8">
      <c r="C345" s="83"/>
      <c r="D345" s="21"/>
      <c r="F345" s="21"/>
      <c r="G345" s="21"/>
      <c r="H345" s="21"/>
    </row>
    <row r="346" spans="3:8" ht="13.8">
      <c r="C346" s="83"/>
      <c r="D346" s="21"/>
      <c r="F346" s="21"/>
      <c r="G346" s="21"/>
      <c r="H346" s="21"/>
    </row>
    <row r="347" spans="3:8" ht="13.8">
      <c r="C347" s="83"/>
      <c r="D347" s="21"/>
      <c r="F347" s="21"/>
      <c r="G347" s="21"/>
      <c r="H347" s="21"/>
    </row>
    <row r="348" spans="3:8" ht="13.8">
      <c r="C348" s="83"/>
      <c r="D348" s="21"/>
      <c r="F348" s="21"/>
      <c r="G348" s="21"/>
      <c r="H348" s="21"/>
    </row>
    <row r="349" spans="3:8" ht="13.8">
      <c r="C349" s="83"/>
      <c r="D349" s="21"/>
      <c r="F349" s="21"/>
      <c r="G349" s="21"/>
      <c r="H349" s="21"/>
    </row>
    <row r="350" spans="3:8" ht="13.8">
      <c r="C350" s="83"/>
      <c r="D350" s="21"/>
      <c r="F350" s="21"/>
      <c r="G350" s="21"/>
      <c r="H350" s="21"/>
    </row>
    <row r="351" spans="3:8" ht="13.8">
      <c r="C351" s="83"/>
      <c r="D351" s="21"/>
      <c r="F351" s="21"/>
      <c r="G351" s="21"/>
      <c r="H351" s="21"/>
    </row>
    <row r="352" spans="3:8" ht="13.8">
      <c r="C352" s="83"/>
      <c r="D352" s="21"/>
      <c r="F352" s="21"/>
      <c r="G352" s="21"/>
      <c r="H352" s="21"/>
    </row>
    <row r="353" spans="3:8" ht="13.8">
      <c r="C353" s="83"/>
      <c r="D353" s="21"/>
      <c r="F353" s="21"/>
      <c r="G353" s="21"/>
      <c r="H353" s="21"/>
    </row>
    <row r="354" spans="3:8" ht="13.8">
      <c r="C354" s="83"/>
      <c r="D354" s="21"/>
      <c r="F354" s="21"/>
      <c r="G354" s="21"/>
      <c r="H354" s="21"/>
    </row>
    <row r="355" spans="3:8" ht="13.8">
      <c r="C355" s="83"/>
      <c r="D355" s="21"/>
      <c r="F355" s="21"/>
      <c r="G355" s="21"/>
      <c r="H355" s="21"/>
    </row>
    <row r="356" spans="3:8" ht="13.8">
      <c r="C356" s="83"/>
      <c r="D356" s="21"/>
      <c r="F356" s="21"/>
      <c r="G356" s="21"/>
      <c r="H356" s="21"/>
    </row>
    <row r="357" spans="3:8" ht="13.8">
      <c r="C357" s="83"/>
      <c r="D357" s="21"/>
      <c r="F357" s="21"/>
      <c r="G357" s="21"/>
      <c r="H357" s="21"/>
    </row>
    <row r="358" spans="3:8" ht="13.8">
      <c r="C358" s="83"/>
      <c r="D358" s="21"/>
      <c r="F358" s="21"/>
      <c r="G358" s="21"/>
      <c r="H358" s="21"/>
    </row>
    <row r="359" spans="3:8" ht="13.8">
      <c r="C359" s="83"/>
      <c r="D359" s="21"/>
      <c r="F359" s="21"/>
      <c r="G359" s="21"/>
      <c r="H359" s="21"/>
    </row>
    <row r="360" spans="3:8" ht="13.8">
      <c r="C360" s="83"/>
      <c r="D360" s="21"/>
      <c r="F360" s="21"/>
      <c r="G360" s="21"/>
      <c r="H360" s="21"/>
    </row>
    <row r="361" spans="3:8" ht="13.8">
      <c r="C361" s="83"/>
      <c r="D361" s="21"/>
      <c r="F361" s="21"/>
      <c r="G361" s="21"/>
      <c r="H361" s="21"/>
    </row>
    <row r="362" spans="3:8" ht="13.8">
      <c r="C362" s="83"/>
      <c r="D362" s="21"/>
      <c r="F362" s="21"/>
      <c r="G362" s="21"/>
      <c r="H362" s="21"/>
    </row>
    <row r="363" spans="3:8" ht="13.8">
      <c r="C363" s="83"/>
      <c r="D363" s="21"/>
      <c r="F363" s="21"/>
      <c r="G363" s="21"/>
      <c r="H363" s="21"/>
    </row>
    <row r="364" spans="3:8" ht="13.8">
      <c r="C364" s="83"/>
      <c r="D364" s="21"/>
      <c r="F364" s="21"/>
      <c r="G364" s="21"/>
      <c r="H364" s="21"/>
    </row>
    <row r="365" spans="3:8" ht="13.8">
      <c r="C365" s="83"/>
      <c r="D365" s="21"/>
      <c r="F365" s="21"/>
      <c r="G365" s="21"/>
      <c r="H365" s="21"/>
    </row>
    <row r="366" spans="3:8" ht="13.8">
      <c r="C366" s="83"/>
      <c r="D366" s="21"/>
      <c r="F366" s="21"/>
      <c r="G366" s="21"/>
      <c r="H366" s="21"/>
    </row>
    <row r="367" spans="3:8" ht="13.8">
      <c r="C367" s="83"/>
      <c r="D367" s="21"/>
      <c r="F367" s="21"/>
      <c r="G367" s="21"/>
      <c r="H367" s="21"/>
    </row>
    <row r="368" spans="3:8" ht="13.8">
      <c r="C368" s="83"/>
      <c r="D368" s="21"/>
      <c r="F368" s="21"/>
      <c r="G368" s="21"/>
      <c r="H368" s="21"/>
    </row>
    <row r="369" spans="3:8" ht="13.8">
      <c r="C369" s="83"/>
      <c r="D369" s="21"/>
      <c r="F369" s="21"/>
      <c r="G369" s="21"/>
      <c r="H369" s="21"/>
    </row>
    <row r="370" spans="3:8" ht="13.8">
      <c r="C370" s="83"/>
      <c r="D370" s="21"/>
      <c r="F370" s="21"/>
      <c r="G370" s="21"/>
      <c r="H370" s="21"/>
    </row>
    <row r="371" spans="3:8" ht="13.8">
      <c r="C371" s="83"/>
      <c r="D371" s="21"/>
      <c r="F371" s="21"/>
      <c r="G371" s="21"/>
      <c r="H371" s="21"/>
    </row>
    <row r="372" spans="3:8" ht="13.8">
      <c r="C372" s="83"/>
      <c r="D372" s="21"/>
      <c r="F372" s="21"/>
      <c r="G372" s="21"/>
      <c r="H372" s="21"/>
    </row>
    <row r="373" spans="3:8" ht="13.8">
      <c r="C373" s="83"/>
      <c r="D373" s="21"/>
      <c r="F373" s="21"/>
      <c r="G373" s="21"/>
      <c r="H373" s="21"/>
    </row>
    <row r="374" spans="3:8" ht="13.8">
      <c r="C374" s="83"/>
      <c r="D374" s="21"/>
      <c r="F374" s="21"/>
      <c r="G374" s="21"/>
      <c r="H374" s="21"/>
    </row>
    <row r="375" spans="3:8" ht="13.8">
      <c r="C375" s="83"/>
      <c r="D375" s="21"/>
      <c r="F375" s="21"/>
      <c r="G375" s="21"/>
      <c r="H375" s="21"/>
    </row>
    <row r="376" spans="3:8" ht="13.8">
      <c r="C376" s="83"/>
      <c r="D376" s="21"/>
      <c r="F376" s="21"/>
      <c r="G376" s="21"/>
      <c r="H376" s="21"/>
    </row>
    <row r="377" spans="3:8" ht="13.8">
      <c r="C377" s="83"/>
      <c r="D377" s="21"/>
      <c r="F377" s="21"/>
      <c r="G377" s="21"/>
      <c r="H377" s="21"/>
    </row>
    <row r="378" spans="3:8" ht="13.8">
      <c r="C378" s="83"/>
      <c r="D378" s="21"/>
      <c r="F378" s="21"/>
      <c r="G378" s="21"/>
      <c r="H378" s="21"/>
    </row>
    <row r="379" spans="3:8" ht="13.8">
      <c r="C379" s="83"/>
      <c r="D379" s="21"/>
      <c r="F379" s="21"/>
      <c r="G379" s="21"/>
      <c r="H379" s="21"/>
    </row>
    <row r="380" spans="3:8" ht="13.8">
      <c r="C380" s="83"/>
      <c r="D380" s="21"/>
      <c r="F380" s="21"/>
      <c r="G380" s="21"/>
      <c r="H380" s="21"/>
    </row>
    <row r="381" spans="3:8" ht="13.8">
      <c r="C381" s="83"/>
      <c r="D381" s="21"/>
      <c r="F381" s="21"/>
      <c r="G381" s="21"/>
      <c r="H381" s="21"/>
    </row>
    <row r="382" spans="3:8" ht="13.8">
      <c r="C382" s="83"/>
      <c r="D382" s="21"/>
      <c r="F382" s="21"/>
      <c r="G382" s="21"/>
      <c r="H382" s="21"/>
    </row>
    <row r="383" spans="3:8" ht="13.8">
      <c r="C383" s="83"/>
      <c r="D383" s="21"/>
      <c r="F383" s="21"/>
      <c r="G383" s="21"/>
      <c r="H383" s="21"/>
    </row>
    <row r="384" spans="3:8" ht="13.8">
      <c r="C384" s="83"/>
      <c r="D384" s="21"/>
      <c r="F384" s="21"/>
      <c r="G384" s="21"/>
      <c r="H384" s="21"/>
    </row>
    <row r="385" spans="3:8" ht="13.8">
      <c r="C385" s="83"/>
      <c r="D385" s="21"/>
      <c r="F385" s="21"/>
      <c r="G385" s="21"/>
      <c r="H385" s="21"/>
    </row>
    <row r="386" spans="3:8" ht="13.8">
      <c r="C386" s="83"/>
      <c r="D386" s="21"/>
      <c r="F386" s="21"/>
      <c r="G386" s="21"/>
      <c r="H386" s="21"/>
    </row>
    <row r="387" spans="3:8" ht="13.8">
      <c r="C387" s="83"/>
      <c r="D387" s="21"/>
      <c r="F387" s="21"/>
      <c r="G387" s="21"/>
      <c r="H387" s="21"/>
    </row>
    <row r="388" spans="3:8" ht="13.8">
      <c r="C388" s="83"/>
      <c r="D388" s="21"/>
      <c r="F388" s="21"/>
      <c r="G388" s="21"/>
      <c r="H388" s="21"/>
    </row>
    <row r="389" spans="3:8" ht="13.8">
      <c r="C389" s="83"/>
      <c r="D389" s="21"/>
      <c r="F389" s="21"/>
      <c r="G389" s="21"/>
      <c r="H389" s="21"/>
    </row>
    <row r="390" spans="3:8" ht="13.8">
      <c r="C390" s="83"/>
      <c r="D390" s="21"/>
      <c r="F390" s="21"/>
      <c r="G390" s="21"/>
      <c r="H390" s="21"/>
    </row>
    <row r="391" spans="3:8" ht="13.8">
      <c r="C391" s="83"/>
      <c r="D391" s="21"/>
      <c r="F391" s="21"/>
      <c r="G391" s="21"/>
      <c r="H391" s="21"/>
    </row>
    <row r="392" spans="3:8" ht="13.8">
      <c r="C392" s="83"/>
      <c r="D392" s="21"/>
      <c r="F392" s="21"/>
      <c r="G392" s="21"/>
      <c r="H392" s="21"/>
    </row>
    <row r="393" spans="3:8" ht="13.8">
      <c r="C393" s="83"/>
      <c r="D393" s="21"/>
      <c r="F393" s="21"/>
      <c r="G393" s="21"/>
      <c r="H393" s="21"/>
    </row>
    <row r="394" spans="3:8" ht="13.8">
      <c r="C394" s="83"/>
      <c r="D394" s="21"/>
      <c r="F394" s="21"/>
      <c r="G394" s="21"/>
      <c r="H394" s="21"/>
    </row>
    <row r="395" spans="3:8" ht="13.8">
      <c r="C395" s="83"/>
      <c r="D395" s="21"/>
      <c r="F395" s="21"/>
      <c r="G395" s="21"/>
      <c r="H395" s="21"/>
    </row>
    <row r="396" spans="3:8" ht="13.8">
      <c r="C396" s="83"/>
      <c r="D396" s="21"/>
      <c r="F396" s="21"/>
      <c r="G396" s="21"/>
      <c r="H396" s="21"/>
    </row>
    <row r="397" spans="3:8" ht="13.8">
      <c r="C397" s="83"/>
      <c r="D397" s="21"/>
      <c r="F397" s="21"/>
      <c r="G397" s="21"/>
      <c r="H397" s="21"/>
    </row>
    <row r="398" spans="3:8" ht="13.8">
      <c r="C398" s="83"/>
      <c r="D398" s="21"/>
      <c r="F398" s="21"/>
      <c r="G398" s="21"/>
      <c r="H398" s="21"/>
    </row>
    <row r="399" spans="3:8" ht="13.8">
      <c r="C399" s="83"/>
      <c r="D399" s="21"/>
      <c r="F399" s="21"/>
      <c r="G399" s="21"/>
      <c r="H399" s="21"/>
    </row>
    <row r="400" spans="3:8" ht="13.8">
      <c r="C400" s="83"/>
      <c r="D400" s="21"/>
      <c r="F400" s="21"/>
      <c r="G400" s="21"/>
      <c r="H400" s="21"/>
    </row>
    <row r="401" spans="3:8" ht="13.8">
      <c r="C401" s="83"/>
      <c r="D401" s="21"/>
      <c r="F401" s="21"/>
      <c r="G401" s="21"/>
      <c r="H401" s="21"/>
    </row>
    <row r="402" spans="3:8" ht="13.8">
      <c r="C402" s="83"/>
      <c r="D402" s="21"/>
      <c r="F402" s="21"/>
      <c r="G402" s="21"/>
      <c r="H402" s="21"/>
    </row>
    <row r="403" spans="3:8" ht="13.8">
      <c r="C403" s="83"/>
      <c r="D403" s="21"/>
      <c r="F403" s="21"/>
      <c r="G403" s="21"/>
      <c r="H403" s="21"/>
    </row>
    <row r="404" spans="3:8" ht="13.8">
      <c r="C404" s="83"/>
      <c r="D404" s="21"/>
      <c r="F404" s="21"/>
      <c r="G404" s="21"/>
      <c r="H404" s="21"/>
    </row>
    <row r="405" spans="3:8" ht="13.8">
      <c r="C405" s="83"/>
      <c r="D405" s="21"/>
      <c r="F405" s="21"/>
      <c r="G405" s="21"/>
      <c r="H405" s="21"/>
    </row>
    <row r="406" spans="3:8" ht="13.8">
      <c r="C406" s="83"/>
      <c r="D406" s="21"/>
      <c r="F406" s="21"/>
      <c r="G406" s="21"/>
      <c r="H406" s="21"/>
    </row>
    <row r="407" spans="3:8" ht="13.8">
      <c r="C407" s="83"/>
      <c r="D407" s="21"/>
      <c r="F407" s="21"/>
      <c r="G407" s="21"/>
      <c r="H407" s="21"/>
    </row>
    <row r="408" spans="3:8" ht="13.8">
      <c r="C408" s="83"/>
      <c r="D408" s="21"/>
      <c r="F408" s="21"/>
      <c r="G408" s="21"/>
      <c r="H408" s="21"/>
    </row>
    <row r="409" spans="3:8" ht="13.8">
      <c r="C409" s="83"/>
      <c r="D409" s="21"/>
      <c r="F409" s="21"/>
      <c r="G409" s="21"/>
      <c r="H409" s="21"/>
    </row>
    <row r="410" spans="3:8" ht="13.8">
      <c r="C410" s="83"/>
      <c r="D410" s="21"/>
      <c r="F410" s="21"/>
      <c r="G410" s="21"/>
      <c r="H410" s="21"/>
    </row>
    <row r="411" spans="3:8" ht="13.8">
      <c r="C411" s="83"/>
      <c r="D411" s="21"/>
      <c r="F411" s="21"/>
      <c r="G411" s="21"/>
      <c r="H411" s="21"/>
    </row>
    <row r="412" spans="3:8" ht="13.8">
      <c r="C412" s="83"/>
      <c r="D412" s="21"/>
      <c r="F412" s="21"/>
      <c r="G412" s="21"/>
      <c r="H412" s="21"/>
    </row>
    <row r="413" spans="3:8" ht="13.8">
      <c r="C413" s="83"/>
      <c r="D413" s="21"/>
      <c r="F413" s="21"/>
      <c r="G413" s="21"/>
      <c r="H413" s="21"/>
    </row>
    <row r="414" spans="3:8" ht="13.8">
      <c r="C414" s="83"/>
      <c r="D414" s="21"/>
      <c r="F414" s="21"/>
      <c r="G414" s="21"/>
      <c r="H414" s="21"/>
    </row>
    <row r="415" spans="3:8" ht="13.8">
      <c r="C415" s="83"/>
      <c r="D415" s="21"/>
      <c r="F415" s="21"/>
      <c r="G415" s="21"/>
      <c r="H415" s="21"/>
    </row>
    <row r="416" spans="3:8" ht="13.8">
      <c r="C416" s="83"/>
      <c r="D416" s="21"/>
      <c r="F416" s="21"/>
      <c r="G416" s="21"/>
      <c r="H416" s="21"/>
    </row>
    <row r="417" spans="3:8" ht="13.8">
      <c r="C417" s="83"/>
      <c r="D417" s="21"/>
      <c r="F417" s="21"/>
      <c r="G417" s="21"/>
      <c r="H417" s="21"/>
    </row>
    <row r="418" spans="3:8" ht="13.8">
      <c r="C418" s="83"/>
      <c r="D418" s="21"/>
      <c r="F418" s="21"/>
      <c r="G418" s="21"/>
      <c r="H418" s="21"/>
    </row>
    <row r="419" spans="3:8" ht="13.8">
      <c r="C419" s="83"/>
      <c r="D419" s="21"/>
      <c r="F419" s="21"/>
      <c r="G419" s="21"/>
      <c r="H419" s="21"/>
    </row>
    <row r="420" spans="3:8" ht="13.8">
      <c r="C420" s="83"/>
      <c r="D420" s="21"/>
      <c r="F420" s="21"/>
      <c r="G420" s="21"/>
      <c r="H420" s="21"/>
    </row>
    <row r="421" spans="3:8" ht="13.8">
      <c r="C421" s="83"/>
      <c r="D421" s="21"/>
      <c r="F421" s="21"/>
      <c r="G421" s="21"/>
      <c r="H421" s="21"/>
    </row>
    <row r="422" spans="3:8" ht="13.8">
      <c r="C422" s="83"/>
      <c r="D422" s="21"/>
      <c r="F422" s="21"/>
      <c r="G422" s="21"/>
      <c r="H422" s="21"/>
    </row>
    <row r="423" spans="3:8" ht="13.8">
      <c r="C423" s="83"/>
      <c r="D423" s="21"/>
      <c r="F423" s="21"/>
      <c r="G423" s="21"/>
      <c r="H423" s="21"/>
    </row>
    <row r="424" spans="3:8" ht="13.8">
      <c r="C424" s="83"/>
      <c r="D424" s="21"/>
      <c r="F424" s="21"/>
      <c r="G424" s="21"/>
      <c r="H424" s="21"/>
    </row>
    <row r="425" spans="3:8" ht="13.8">
      <c r="C425" s="83"/>
      <c r="D425" s="21"/>
      <c r="F425" s="21"/>
      <c r="G425" s="21"/>
      <c r="H425" s="21"/>
    </row>
    <row r="426" spans="3:8" ht="13.8">
      <c r="C426" s="83"/>
      <c r="D426" s="21"/>
      <c r="F426" s="21"/>
      <c r="G426" s="21"/>
      <c r="H426" s="21"/>
    </row>
    <row r="427" spans="3:8" ht="13.8">
      <c r="C427" s="83"/>
      <c r="D427" s="21"/>
      <c r="F427" s="21"/>
      <c r="G427" s="21"/>
      <c r="H427" s="21"/>
    </row>
    <row r="428" spans="3:8" ht="13.8">
      <c r="C428" s="83"/>
      <c r="D428" s="21"/>
      <c r="F428" s="21"/>
      <c r="G428" s="21"/>
      <c r="H428" s="21"/>
    </row>
    <row r="429" spans="3:8" ht="13.8">
      <c r="C429" s="83"/>
      <c r="D429" s="21"/>
      <c r="F429" s="21"/>
      <c r="G429" s="21"/>
      <c r="H429" s="21"/>
    </row>
    <row r="430" spans="3:8" ht="13.8">
      <c r="C430" s="83"/>
      <c r="D430" s="21"/>
      <c r="F430" s="21"/>
      <c r="G430" s="21"/>
      <c r="H430" s="21"/>
    </row>
    <row r="431" spans="3:8" ht="13.8">
      <c r="C431" s="83"/>
      <c r="D431" s="21"/>
      <c r="F431" s="21"/>
      <c r="G431" s="21"/>
      <c r="H431" s="21"/>
    </row>
    <row r="432" spans="3:8" ht="13.8">
      <c r="C432" s="83"/>
      <c r="D432" s="21"/>
      <c r="F432" s="21"/>
      <c r="G432" s="21"/>
      <c r="H432" s="21"/>
    </row>
    <row r="433" spans="3:8" ht="13.8">
      <c r="C433" s="83"/>
      <c r="D433" s="21"/>
      <c r="F433" s="21"/>
      <c r="G433" s="21"/>
      <c r="H433" s="21"/>
    </row>
    <row r="434" spans="3:8" ht="13.8">
      <c r="C434" s="83"/>
      <c r="D434" s="21"/>
      <c r="F434" s="21"/>
      <c r="G434" s="21"/>
      <c r="H434" s="21"/>
    </row>
    <row r="435" spans="3:8" ht="13.8">
      <c r="C435" s="83"/>
      <c r="D435" s="21"/>
      <c r="F435" s="21"/>
      <c r="G435" s="21"/>
      <c r="H435" s="21"/>
    </row>
    <row r="436" spans="3:8" ht="13.8">
      <c r="C436" s="83"/>
      <c r="D436" s="21"/>
      <c r="F436" s="21"/>
      <c r="G436" s="21"/>
      <c r="H436" s="21"/>
    </row>
    <row r="437" spans="3:8" ht="13.8">
      <c r="C437" s="83"/>
      <c r="D437" s="21"/>
      <c r="F437" s="21"/>
      <c r="G437" s="21"/>
      <c r="H437" s="21"/>
    </row>
    <row r="438" spans="3:8" ht="13.8">
      <c r="C438" s="83"/>
      <c r="D438" s="21"/>
      <c r="F438" s="21"/>
      <c r="G438" s="21"/>
      <c r="H438" s="21"/>
    </row>
    <row r="439" spans="3:8" ht="13.8">
      <c r="C439" s="83"/>
      <c r="D439" s="21"/>
      <c r="F439" s="21"/>
      <c r="G439" s="21"/>
      <c r="H439" s="21"/>
    </row>
    <row r="440" spans="3:8" ht="13.8">
      <c r="C440" s="83"/>
      <c r="D440" s="21"/>
      <c r="F440" s="21"/>
      <c r="G440" s="21"/>
      <c r="H440" s="21"/>
    </row>
    <row r="441" spans="3:8" ht="13.8">
      <c r="C441" s="83"/>
      <c r="D441" s="21"/>
      <c r="F441" s="21"/>
      <c r="G441" s="21"/>
      <c r="H441" s="21"/>
    </row>
    <row r="442" spans="3:8" ht="13.8">
      <c r="C442" s="83"/>
      <c r="D442" s="21"/>
      <c r="F442" s="21"/>
      <c r="G442" s="21"/>
      <c r="H442" s="21"/>
    </row>
    <row r="443" spans="3:8" ht="13.8">
      <c r="C443" s="83"/>
      <c r="D443" s="21"/>
      <c r="F443" s="21"/>
      <c r="G443" s="21"/>
      <c r="H443" s="21"/>
    </row>
    <row r="444" spans="3:8" ht="13.8">
      <c r="C444" s="83"/>
      <c r="D444" s="21"/>
      <c r="F444" s="21"/>
      <c r="G444" s="21"/>
      <c r="H444" s="21"/>
    </row>
    <row r="445" spans="3:8" ht="13.8">
      <c r="C445" s="83"/>
      <c r="D445" s="21"/>
      <c r="F445" s="21"/>
      <c r="G445" s="21"/>
      <c r="H445" s="21"/>
    </row>
    <row r="446" spans="3:8" ht="13.8">
      <c r="C446" s="83"/>
      <c r="D446" s="21"/>
      <c r="F446" s="21"/>
      <c r="G446" s="21"/>
      <c r="H446" s="21"/>
    </row>
    <row r="447" spans="3:8" ht="13.8">
      <c r="C447" s="83"/>
      <c r="D447" s="21"/>
      <c r="F447" s="21"/>
      <c r="G447" s="21"/>
      <c r="H447" s="21"/>
    </row>
    <row r="448" spans="3:8" ht="13.8">
      <c r="C448" s="83"/>
      <c r="D448" s="21"/>
      <c r="F448" s="21"/>
      <c r="G448" s="21"/>
      <c r="H448" s="21"/>
    </row>
    <row r="449" spans="3:8" ht="13.8">
      <c r="C449" s="83"/>
      <c r="D449" s="21"/>
      <c r="F449" s="21"/>
      <c r="G449" s="21"/>
      <c r="H449" s="21"/>
    </row>
    <row r="450" spans="3:8" ht="13.8">
      <c r="C450" s="83"/>
      <c r="D450" s="21"/>
      <c r="F450" s="21"/>
      <c r="G450" s="21"/>
      <c r="H450" s="21"/>
    </row>
    <row r="451" spans="3:8" ht="13.8">
      <c r="C451" s="83"/>
      <c r="D451" s="21"/>
      <c r="F451" s="21"/>
      <c r="G451" s="21"/>
      <c r="H451" s="21"/>
    </row>
    <row r="452" spans="3:8" ht="13.8">
      <c r="C452" s="83"/>
      <c r="D452" s="21"/>
      <c r="F452" s="21"/>
      <c r="G452" s="21"/>
      <c r="H452" s="21"/>
    </row>
    <row r="453" spans="3:8" ht="13.8">
      <c r="C453" s="83"/>
      <c r="D453" s="21"/>
      <c r="F453" s="21"/>
      <c r="G453" s="21"/>
      <c r="H453" s="21"/>
    </row>
    <row r="454" spans="3:8" ht="13.8">
      <c r="C454" s="83"/>
      <c r="D454" s="21"/>
      <c r="F454" s="21"/>
      <c r="G454" s="21"/>
      <c r="H454" s="21"/>
    </row>
    <row r="455" spans="3:8" ht="13.8">
      <c r="C455" s="83"/>
      <c r="D455" s="21"/>
      <c r="F455" s="21"/>
      <c r="G455" s="21"/>
      <c r="H455" s="21"/>
    </row>
    <row r="456" spans="3:8" ht="13.8">
      <c r="C456" s="83"/>
      <c r="D456" s="21"/>
      <c r="F456" s="21"/>
      <c r="G456" s="21"/>
      <c r="H456" s="21"/>
    </row>
    <row r="457" spans="3:8" ht="13.8">
      <c r="C457" s="83"/>
      <c r="D457" s="21"/>
      <c r="F457" s="21"/>
      <c r="G457" s="21"/>
      <c r="H457" s="21"/>
    </row>
    <row r="458" spans="3:8" ht="13.8">
      <c r="C458" s="83"/>
      <c r="D458" s="21"/>
      <c r="F458" s="21"/>
      <c r="G458" s="21"/>
      <c r="H458" s="21"/>
    </row>
    <row r="459" spans="3:8" ht="13.8">
      <c r="C459" s="83"/>
      <c r="D459" s="21"/>
      <c r="F459" s="21"/>
      <c r="G459" s="21"/>
      <c r="H459" s="21"/>
    </row>
    <row r="460" spans="3:8" ht="13.8">
      <c r="C460" s="83"/>
      <c r="D460" s="21"/>
      <c r="F460" s="21"/>
      <c r="G460" s="21"/>
      <c r="H460" s="21"/>
    </row>
    <row r="461" spans="3:8" ht="13.8">
      <c r="C461" s="83"/>
      <c r="D461" s="21"/>
      <c r="F461" s="21"/>
      <c r="G461" s="21"/>
      <c r="H461" s="21"/>
    </row>
    <row r="462" spans="3:8" ht="13.8">
      <c r="C462" s="83"/>
      <c r="D462" s="21"/>
      <c r="F462" s="21"/>
      <c r="G462" s="21"/>
      <c r="H462" s="21"/>
    </row>
    <row r="463" spans="3:8" ht="13.8">
      <c r="C463" s="83"/>
      <c r="D463" s="21"/>
      <c r="F463" s="21"/>
      <c r="G463" s="21"/>
      <c r="H463" s="21"/>
    </row>
    <row r="464" spans="3:8" ht="13.8">
      <c r="C464" s="83"/>
      <c r="D464" s="21"/>
      <c r="F464" s="21"/>
      <c r="G464" s="21"/>
      <c r="H464" s="21"/>
    </row>
    <row r="465" spans="3:8" ht="13.8">
      <c r="C465" s="83"/>
      <c r="D465" s="21"/>
      <c r="F465" s="21"/>
      <c r="G465" s="21"/>
      <c r="H465" s="21"/>
    </row>
    <row r="466" spans="3:8" ht="13.8">
      <c r="C466" s="83"/>
      <c r="D466" s="21"/>
      <c r="F466" s="21"/>
      <c r="G466" s="21"/>
      <c r="H466" s="21"/>
    </row>
    <row r="467" spans="3:8" ht="13.8">
      <c r="C467" s="83"/>
      <c r="D467" s="21"/>
      <c r="F467" s="21"/>
      <c r="G467" s="21"/>
      <c r="H467" s="21"/>
    </row>
    <row r="468" spans="3:8" ht="13.8">
      <c r="C468" s="83"/>
      <c r="D468" s="21"/>
      <c r="F468" s="21"/>
      <c r="G468" s="21"/>
      <c r="H468" s="21"/>
    </row>
    <row r="469" spans="3:8" ht="13.8">
      <c r="C469" s="83"/>
      <c r="D469" s="21"/>
      <c r="F469" s="21"/>
      <c r="G469" s="21"/>
      <c r="H469" s="21"/>
    </row>
    <row r="470" spans="3:8" ht="13.8">
      <c r="C470" s="83"/>
      <c r="D470" s="21"/>
      <c r="F470" s="21"/>
      <c r="G470" s="21"/>
      <c r="H470" s="21"/>
    </row>
    <row r="471" spans="3:8" ht="13.8">
      <c r="C471" s="83"/>
      <c r="D471" s="21"/>
      <c r="F471" s="21"/>
      <c r="G471" s="21"/>
      <c r="H471" s="21"/>
    </row>
    <row r="472" spans="3:8" ht="13.8">
      <c r="C472" s="83"/>
      <c r="D472" s="21"/>
      <c r="F472" s="21"/>
      <c r="G472" s="21"/>
      <c r="H472" s="21"/>
    </row>
    <row r="473" spans="3:8" ht="13.8">
      <c r="C473" s="83"/>
      <c r="D473" s="21"/>
      <c r="F473" s="21"/>
      <c r="G473" s="21"/>
      <c r="H473" s="21"/>
    </row>
    <row r="474" spans="3:8" ht="13.8">
      <c r="C474" s="83"/>
      <c r="D474" s="21"/>
      <c r="F474" s="21"/>
      <c r="G474" s="21"/>
      <c r="H474" s="21"/>
    </row>
    <row r="475" spans="3:8" ht="13.8">
      <c r="C475" s="83"/>
      <c r="D475" s="21"/>
      <c r="F475" s="21"/>
      <c r="G475" s="21"/>
      <c r="H475" s="21"/>
    </row>
    <row r="476" spans="3:8" ht="13.8">
      <c r="C476" s="83"/>
      <c r="D476" s="21"/>
      <c r="F476" s="21"/>
      <c r="G476" s="21"/>
      <c r="H476" s="21"/>
    </row>
    <row r="477" spans="3:8" ht="13.8">
      <c r="C477" s="83"/>
      <c r="D477" s="21"/>
      <c r="F477" s="21"/>
      <c r="G477" s="21"/>
      <c r="H477" s="21"/>
    </row>
    <row r="478" spans="3:8" ht="13.8">
      <c r="C478" s="83"/>
      <c r="D478" s="21"/>
      <c r="F478" s="21"/>
      <c r="G478" s="21"/>
      <c r="H478" s="21"/>
    </row>
    <row r="479" spans="3:8" ht="13.8">
      <c r="C479" s="83"/>
      <c r="D479" s="21"/>
      <c r="F479" s="21"/>
      <c r="G479" s="21"/>
      <c r="H479" s="21"/>
    </row>
    <row r="480" spans="3:8" ht="13.8">
      <c r="C480" s="83"/>
      <c r="D480" s="21"/>
      <c r="F480" s="21"/>
      <c r="G480" s="21"/>
      <c r="H480" s="21"/>
    </row>
    <row r="481" spans="3:8" ht="13.8">
      <c r="C481" s="83"/>
      <c r="D481" s="21"/>
      <c r="F481" s="21"/>
      <c r="G481" s="21"/>
      <c r="H481" s="21"/>
    </row>
    <row r="482" spans="3:8" ht="13.8">
      <c r="C482" s="83"/>
      <c r="D482" s="21"/>
      <c r="F482" s="21"/>
      <c r="G482" s="21"/>
      <c r="H482" s="21"/>
    </row>
    <row r="483" spans="3:8" ht="13.8">
      <c r="C483" s="83"/>
      <c r="D483" s="21"/>
      <c r="F483" s="21"/>
      <c r="G483" s="21"/>
      <c r="H483" s="21"/>
    </row>
    <row r="484" spans="3:8" ht="13.8">
      <c r="C484" s="83"/>
      <c r="D484" s="21"/>
      <c r="F484" s="21"/>
      <c r="G484" s="21"/>
      <c r="H484" s="21"/>
    </row>
    <row r="485" spans="3:8" ht="13.8">
      <c r="C485" s="83"/>
      <c r="D485" s="21"/>
      <c r="F485" s="21"/>
      <c r="G485" s="21"/>
      <c r="H485" s="21"/>
    </row>
    <row r="486" spans="3:8" ht="13.8">
      <c r="C486" s="83"/>
      <c r="D486" s="21"/>
      <c r="F486" s="21"/>
      <c r="G486" s="21"/>
      <c r="H486" s="21"/>
    </row>
    <row r="487" spans="3:8" ht="13.8">
      <c r="C487" s="83"/>
      <c r="D487" s="21"/>
      <c r="F487" s="21"/>
      <c r="G487" s="21"/>
      <c r="H487" s="21"/>
    </row>
    <row r="488" spans="3:8" ht="13.8">
      <c r="C488" s="83"/>
      <c r="D488" s="21"/>
      <c r="F488" s="21"/>
      <c r="G488" s="21"/>
      <c r="H488" s="21"/>
    </row>
    <row r="489" spans="3:8" ht="13.8">
      <c r="C489" s="83"/>
      <c r="D489" s="21"/>
      <c r="F489" s="21"/>
      <c r="G489" s="21"/>
      <c r="H489" s="21"/>
    </row>
    <row r="490" spans="3:8" ht="13.8">
      <c r="C490" s="83"/>
      <c r="D490" s="21"/>
      <c r="F490" s="21"/>
      <c r="G490" s="21"/>
      <c r="H490" s="21"/>
    </row>
    <row r="491" spans="3:8" ht="13.8">
      <c r="C491" s="83"/>
      <c r="D491" s="21"/>
      <c r="F491" s="21"/>
      <c r="G491" s="21"/>
      <c r="H491" s="21"/>
    </row>
    <row r="492" spans="3:8" ht="13.8">
      <c r="C492" s="83"/>
      <c r="D492" s="21"/>
      <c r="F492" s="21"/>
      <c r="G492" s="21"/>
      <c r="H492" s="21"/>
    </row>
    <row r="493" spans="3:8" ht="13.8">
      <c r="C493" s="83"/>
      <c r="D493" s="21"/>
      <c r="F493" s="21"/>
      <c r="G493" s="21"/>
      <c r="H493" s="21"/>
    </row>
    <row r="494" spans="3:8" ht="13.8">
      <c r="C494" s="83"/>
      <c r="D494" s="21"/>
      <c r="F494" s="21"/>
      <c r="G494" s="21"/>
      <c r="H494" s="21"/>
    </row>
    <row r="495" spans="3:8" ht="13.8">
      <c r="C495" s="83"/>
      <c r="D495" s="21"/>
      <c r="F495" s="21"/>
      <c r="G495" s="21"/>
      <c r="H495" s="21"/>
    </row>
    <row r="496" spans="3:8" ht="13.8">
      <c r="C496" s="83"/>
      <c r="D496" s="21"/>
      <c r="F496" s="21"/>
      <c r="G496" s="21"/>
      <c r="H496" s="21"/>
    </row>
    <row r="497" spans="3:8" ht="13.8">
      <c r="C497" s="83"/>
      <c r="D497" s="21"/>
      <c r="F497" s="21"/>
      <c r="G497" s="21"/>
      <c r="H497" s="21"/>
    </row>
    <row r="498" spans="3:8" ht="13.8">
      <c r="C498" s="83"/>
      <c r="D498" s="21"/>
      <c r="F498" s="21"/>
      <c r="G498" s="21"/>
      <c r="H498" s="21"/>
    </row>
    <row r="499" spans="3:8" ht="13.8">
      <c r="C499" s="83"/>
      <c r="D499" s="21"/>
      <c r="F499" s="21"/>
      <c r="G499" s="21"/>
      <c r="H499" s="21"/>
    </row>
    <row r="500" spans="3:8" ht="13.8">
      <c r="C500" s="83"/>
      <c r="D500" s="21"/>
      <c r="F500" s="21"/>
      <c r="G500" s="21"/>
      <c r="H500" s="21"/>
    </row>
    <row r="501" spans="3:8" ht="13.8">
      <c r="C501" s="83"/>
      <c r="D501" s="21"/>
      <c r="F501" s="21"/>
      <c r="G501" s="21"/>
      <c r="H501" s="21"/>
    </row>
    <row r="502" spans="3:8" ht="13.8">
      <c r="C502" s="83"/>
      <c r="D502" s="21"/>
      <c r="F502" s="21"/>
      <c r="G502" s="21"/>
      <c r="H502" s="21"/>
    </row>
    <row r="503" spans="3:8" ht="13.8">
      <c r="C503" s="83"/>
      <c r="D503" s="21"/>
      <c r="F503" s="21"/>
      <c r="G503" s="21"/>
      <c r="H503" s="21"/>
    </row>
    <row r="504" spans="3:8" ht="13.8">
      <c r="C504" s="83"/>
      <c r="D504" s="21"/>
      <c r="F504" s="21"/>
      <c r="G504" s="21"/>
      <c r="H504" s="21"/>
    </row>
    <row r="505" spans="3:8" ht="13.8">
      <c r="C505" s="83"/>
      <c r="D505" s="21"/>
      <c r="F505" s="21"/>
      <c r="G505" s="21"/>
      <c r="H505" s="21"/>
    </row>
    <row r="506" spans="3:8" ht="13.8">
      <c r="C506" s="83"/>
      <c r="D506" s="21"/>
      <c r="F506" s="21"/>
      <c r="G506" s="21"/>
      <c r="H506" s="21"/>
    </row>
    <row r="507" spans="3:8" ht="13.8">
      <c r="C507" s="83"/>
      <c r="D507" s="21"/>
      <c r="F507" s="21"/>
      <c r="G507" s="21"/>
      <c r="H507" s="21"/>
    </row>
    <row r="508" spans="3:8" ht="13.8">
      <c r="C508" s="83"/>
      <c r="D508" s="21"/>
      <c r="F508" s="21"/>
      <c r="G508" s="21"/>
      <c r="H508" s="21"/>
    </row>
    <row r="509" spans="3:8" ht="13.8">
      <c r="C509" s="83"/>
      <c r="D509" s="21"/>
      <c r="F509" s="21"/>
      <c r="G509" s="21"/>
      <c r="H509" s="21"/>
    </row>
    <row r="510" spans="3:8" ht="13.8">
      <c r="C510" s="83"/>
      <c r="D510" s="21"/>
      <c r="F510" s="21"/>
      <c r="G510" s="21"/>
      <c r="H510" s="21"/>
    </row>
    <row r="511" spans="3:8" ht="13.8">
      <c r="C511" s="83"/>
      <c r="D511" s="21"/>
      <c r="F511" s="21"/>
      <c r="G511" s="21"/>
      <c r="H511" s="21"/>
    </row>
    <row r="512" spans="3:8" ht="13.8">
      <c r="C512" s="83"/>
      <c r="D512" s="21"/>
      <c r="F512" s="21"/>
      <c r="G512" s="21"/>
      <c r="H512" s="21"/>
    </row>
    <row r="513" spans="3:8" ht="13.8">
      <c r="C513" s="83"/>
      <c r="D513" s="21"/>
      <c r="F513" s="21"/>
      <c r="G513" s="21"/>
      <c r="H513" s="21"/>
    </row>
    <row r="514" spans="3:8" ht="13.8">
      <c r="C514" s="83"/>
      <c r="D514" s="21"/>
      <c r="F514" s="21"/>
      <c r="G514" s="21"/>
      <c r="H514" s="21"/>
    </row>
    <row r="515" spans="3:8" ht="13.8">
      <c r="C515" s="83"/>
      <c r="D515" s="21"/>
      <c r="F515" s="21"/>
      <c r="G515" s="21"/>
      <c r="H515" s="21"/>
    </row>
    <row r="516" spans="3:8" ht="13.8">
      <c r="C516" s="83"/>
      <c r="D516" s="21"/>
      <c r="F516" s="21"/>
      <c r="G516" s="21"/>
      <c r="H516" s="21"/>
    </row>
    <row r="517" spans="3:8" ht="13.8">
      <c r="C517" s="83"/>
      <c r="D517" s="21"/>
      <c r="F517" s="21"/>
      <c r="G517" s="21"/>
      <c r="H517" s="21"/>
    </row>
    <row r="518" spans="3:8" ht="13.8">
      <c r="C518" s="83"/>
      <c r="D518" s="21"/>
      <c r="F518" s="21"/>
      <c r="G518" s="21"/>
      <c r="H518" s="21"/>
    </row>
    <row r="519" spans="3:8" ht="13.8">
      <c r="C519" s="83"/>
      <c r="D519" s="21"/>
      <c r="F519" s="21"/>
      <c r="G519" s="21"/>
      <c r="H519" s="21"/>
    </row>
    <row r="520" spans="3:8" ht="13.8">
      <c r="C520" s="83"/>
      <c r="D520" s="21"/>
      <c r="F520" s="21"/>
      <c r="G520" s="21"/>
      <c r="H520" s="21"/>
    </row>
    <row r="521" spans="3:8" ht="13.8">
      <c r="C521" s="83"/>
      <c r="D521" s="21"/>
      <c r="F521" s="21"/>
      <c r="G521" s="21"/>
      <c r="H521" s="21"/>
    </row>
    <row r="522" spans="3:8" ht="13.8">
      <c r="C522" s="83"/>
      <c r="D522" s="21"/>
      <c r="F522" s="21"/>
      <c r="G522" s="21"/>
      <c r="H522" s="21"/>
    </row>
    <row r="523" spans="3:8" ht="13.8">
      <c r="C523" s="83"/>
      <c r="D523" s="21"/>
      <c r="F523" s="21"/>
      <c r="G523" s="21"/>
      <c r="H523" s="21"/>
    </row>
    <row r="524" spans="3:8" ht="13.8">
      <c r="C524" s="83"/>
      <c r="D524" s="21"/>
      <c r="F524" s="21"/>
      <c r="G524" s="21"/>
      <c r="H524" s="21"/>
    </row>
    <row r="525" spans="3:8" ht="13.8">
      <c r="C525" s="83"/>
      <c r="D525" s="21"/>
      <c r="F525" s="21"/>
      <c r="G525" s="21"/>
      <c r="H525" s="21"/>
    </row>
    <row r="526" spans="3:8" ht="13.8">
      <c r="C526" s="83"/>
      <c r="D526" s="21"/>
      <c r="F526" s="21"/>
      <c r="G526" s="21"/>
      <c r="H526" s="21"/>
    </row>
    <row r="527" spans="3:8" ht="13.8">
      <c r="C527" s="83"/>
      <c r="D527" s="21"/>
      <c r="F527" s="21"/>
      <c r="G527" s="21"/>
      <c r="H527" s="21"/>
    </row>
    <row r="528" spans="3:8" ht="13.8">
      <c r="C528" s="83"/>
      <c r="D528" s="21"/>
      <c r="F528" s="21"/>
      <c r="G528" s="21"/>
      <c r="H528" s="21"/>
    </row>
    <row r="529" spans="3:8" ht="13.8">
      <c r="C529" s="83"/>
      <c r="D529" s="21"/>
      <c r="F529" s="21"/>
      <c r="G529" s="21"/>
      <c r="H529" s="21"/>
    </row>
    <row r="530" spans="3:8" ht="13.8">
      <c r="C530" s="83"/>
      <c r="D530" s="21"/>
      <c r="F530" s="21"/>
      <c r="G530" s="21"/>
      <c r="H530" s="21"/>
    </row>
    <row r="531" spans="3:8" ht="13.8">
      <c r="C531" s="83"/>
      <c r="D531" s="21"/>
      <c r="F531" s="21"/>
      <c r="G531" s="21"/>
      <c r="H531" s="21"/>
    </row>
    <row r="532" spans="3:8" ht="13.8">
      <c r="C532" s="83"/>
      <c r="D532" s="21"/>
      <c r="F532" s="21"/>
      <c r="G532" s="21"/>
      <c r="H532" s="21"/>
    </row>
    <row r="533" spans="3:8" ht="13.8">
      <c r="C533" s="83"/>
      <c r="D533" s="21"/>
      <c r="F533" s="21"/>
      <c r="G533" s="21"/>
      <c r="H533" s="21"/>
    </row>
    <row r="534" spans="3:8" ht="13.8">
      <c r="C534" s="83"/>
      <c r="D534" s="21"/>
      <c r="F534" s="21"/>
      <c r="G534" s="21"/>
      <c r="H534" s="21"/>
    </row>
    <row r="535" spans="3:8" ht="13.8">
      <c r="C535" s="83"/>
      <c r="D535" s="21"/>
      <c r="F535" s="21"/>
      <c r="G535" s="21"/>
      <c r="H535" s="21"/>
    </row>
    <row r="536" spans="3:8" ht="13.8">
      <c r="C536" s="83"/>
      <c r="D536" s="21"/>
      <c r="F536" s="21"/>
      <c r="G536" s="21"/>
      <c r="H536" s="21"/>
    </row>
    <row r="537" spans="3:8" ht="13.8">
      <c r="C537" s="83"/>
      <c r="D537" s="21"/>
      <c r="F537" s="21"/>
      <c r="G537" s="21"/>
      <c r="H537" s="21"/>
    </row>
    <row r="538" spans="3:8" ht="13.8">
      <c r="C538" s="83"/>
      <c r="D538" s="21"/>
      <c r="F538" s="21"/>
      <c r="G538" s="21"/>
      <c r="H538" s="21"/>
    </row>
    <row r="539" spans="3:8" ht="13.8">
      <c r="C539" s="83"/>
      <c r="D539" s="21"/>
      <c r="F539" s="21"/>
      <c r="G539" s="21"/>
      <c r="H539" s="21"/>
    </row>
    <row r="540" spans="3:8" ht="13.8">
      <c r="C540" s="83"/>
      <c r="D540" s="21"/>
      <c r="F540" s="21"/>
      <c r="G540" s="21"/>
      <c r="H540" s="21"/>
    </row>
    <row r="541" spans="3:8" ht="13.8">
      <c r="C541" s="83"/>
      <c r="D541" s="21"/>
      <c r="F541" s="21"/>
      <c r="G541" s="21"/>
      <c r="H541" s="21"/>
    </row>
    <row r="542" spans="3:8" ht="13.8">
      <c r="C542" s="83"/>
      <c r="D542" s="21"/>
      <c r="F542" s="21"/>
      <c r="G542" s="21"/>
      <c r="H542" s="21"/>
    </row>
    <row r="543" spans="3:8" ht="13.8">
      <c r="C543" s="83"/>
      <c r="D543" s="21"/>
      <c r="F543" s="21"/>
      <c r="G543" s="21"/>
      <c r="H543" s="21"/>
    </row>
    <row r="544" spans="3:8" ht="13.8">
      <c r="C544" s="83"/>
      <c r="D544" s="21"/>
      <c r="F544" s="21"/>
      <c r="G544" s="21"/>
      <c r="H544" s="21"/>
    </row>
    <row r="545" spans="3:8" ht="13.8">
      <c r="C545" s="83"/>
      <c r="D545" s="21"/>
      <c r="F545" s="21"/>
      <c r="G545" s="21"/>
      <c r="H545" s="21"/>
    </row>
    <row r="546" spans="3:8" ht="13.8">
      <c r="C546" s="83"/>
      <c r="D546" s="21"/>
      <c r="F546" s="21"/>
      <c r="G546" s="21"/>
      <c r="H546" s="21"/>
    </row>
    <row r="547" spans="3:8" ht="13.8">
      <c r="C547" s="83"/>
      <c r="D547" s="21"/>
      <c r="F547" s="21"/>
      <c r="G547" s="21"/>
      <c r="H547" s="21"/>
    </row>
    <row r="548" spans="3:8" ht="13.8">
      <c r="C548" s="83"/>
      <c r="D548" s="21"/>
      <c r="F548" s="21"/>
      <c r="G548" s="21"/>
      <c r="H548" s="21"/>
    </row>
    <row r="549" spans="3:8" ht="13.8">
      <c r="C549" s="83"/>
      <c r="D549" s="21"/>
      <c r="F549" s="21"/>
      <c r="G549" s="21"/>
      <c r="H549" s="21"/>
    </row>
    <row r="550" spans="3:8" ht="13.8">
      <c r="C550" s="83"/>
      <c r="D550" s="21"/>
      <c r="F550" s="21"/>
      <c r="G550" s="21"/>
      <c r="H550" s="21"/>
    </row>
    <row r="551" spans="3:8" ht="13.8">
      <c r="C551" s="83"/>
      <c r="D551" s="21"/>
      <c r="F551" s="21"/>
      <c r="G551" s="21"/>
      <c r="H551" s="21"/>
    </row>
    <row r="552" spans="3:8" ht="13.8">
      <c r="C552" s="83"/>
      <c r="D552" s="21"/>
      <c r="F552" s="21"/>
      <c r="G552" s="21"/>
      <c r="H552" s="21"/>
    </row>
    <row r="553" spans="3:8" ht="13.8">
      <c r="C553" s="83"/>
      <c r="D553" s="21"/>
      <c r="F553" s="21"/>
      <c r="G553" s="21"/>
      <c r="H553" s="21"/>
    </row>
    <row r="554" spans="3:8" ht="13.8">
      <c r="C554" s="83"/>
      <c r="D554" s="21"/>
      <c r="F554" s="21"/>
      <c r="G554" s="21"/>
      <c r="H554" s="21"/>
    </row>
    <row r="555" spans="3:8" ht="13.8">
      <c r="C555" s="83"/>
      <c r="D555" s="21"/>
      <c r="F555" s="21"/>
      <c r="G555" s="21"/>
      <c r="H555" s="21"/>
    </row>
    <row r="556" spans="3:8" ht="13.8">
      <c r="C556" s="83"/>
      <c r="D556" s="21"/>
      <c r="F556" s="21"/>
      <c r="G556" s="21"/>
      <c r="H556" s="21"/>
    </row>
    <row r="557" spans="3:8" ht="13.8">
      <c r="C557" s="83"/>
      <c r="D557" s="21"/>
      <c r="F557" s="21"/>
      <c r="G557" s="21"/>
      <c r="H557" s="21"/>
    </row>
    <row r="558" spans="3:8" ht="13.8">
      <c r="C558" s="83"/>
      <c r="D558" s="21"/>
      <c r="F558" s="21"/>
      <c r="G558" s="21"/>
      <c r="H558" s="21"/>
    </row>
    <row r="559" spans="3:8" ht="13.8">
      <c r="C559" s="83"/>
      <c r="D559" s="21"/>
      <c r="F559" s="21"/>
      <c r="G559" s="21"/>
      <c r="H559" s="21"/>
    </row>
    <row r="560" spans="3:8" ht="13.8">
      <c r="C560" s="83"/>
      <c r="D560" s="21"/>
      <c r="F560" s="21"/>
      <c r="G560" s="21"/>
      <c r="H560" s="21"/>
    </row>
    <row r="561" spans="3:8" ht="13.8">
      <c r="C561" s="83"/>
      <c r="D561" s="21"/>
      <c r="F561" s="21"/>
      <c r="G561" s="21"/>
      <c r="H561" s="21"/>
    </row>
    <row r="562" spans="3:8" ht="13.8">
      <c r="C562" s="83"/>
      <c r="D562" s="21"/>
      <c r="F562" s="21"/>
      <c r="G562" s="21"/>
      <c r="H562" s="21"/>
    </row>
    <row r="563" spans="3:8" ht="13.8">
      <c r="C563" s="83"/>
      <c r="D563" s="21"/>
      <c r="F563" s="21"/>
      <c r="G563" s="21"/>
      <c r="H563" s="21"/>
    </row>
    <row r="564" spans="3:8" ht="13.8">
      <c r="C564" s="83"/>
      <c r="D564" s="21"/>
      <c r="F564" s="21"/>
      <c r="G564" s="21"/>
      <c r="H564" s="21"/>
    </row>
    <row r="565" spans="3:8" ht="13.8">
      <c r="C565" s="83"/>
      <c r="D565" s="21"/>
      <c r="F565" s="21"/>
      <c r="G565" s="21"/>
      <c r="H565" s="21"/>
    </row>
    <row r="566" spans="3:8" ht="13.8">
      <c r="C566" s="83"/>
      <c r="D566" s="21"/>
      <c r="F566" s="21"/>
      <c r="G566" s="21"/>
      <c r="H566" s="21"/>
    </row>
    <row r="567" spans="3:8" ht="13.8">
      <c r="C567" s="83"/>
      <c r="D567" s="21"/>
      <c r="F567" s="21"/>
      <c r="G567" s="21"/>
      <c r="H567" s="21"/>
    </row>
    <row r="568" spans="3:8" ht="13.8">
      <c r="C568" s="83"/>
      <c r="D568" s="21"/>
      <c r="F568" s="21"/>
      <c r="G568" s="21"/>
      <c r="H568" s="21"/>
    </row>
    <row r="569" spans="3:8" ht="13.8">
      <c r="C569" s="83"/>
      <c r="D569" s="21"/>
      <c r="F569" s="21"/>
      <c r="G569" s="21"/>
      <c r="H569" s="21"/>
    </row>
    <row r="570" spans="3:8" ht="13.8">
      <c r="C570" s="83"/>
      <c r="D570" s="21"/>
      <c r="F570" s="21"/>
      <c r="G570" s="21"/>
      <c r="H570" s="21"/>
    </row>
    <row r="571" spans="3:8" ht="13.8">
      <c r="C571" s="83"/>
      <c r="D571" s="21"/>
      <c r="F571" s="21"/>
      <c r="G571" s="21"/>
      <c r="H571" s="21"/>
    </row>
    <row r="572" spans="3:8" ht="13.8">
      <c r="C572" s="83"/>
      <c r="D572" s="21"/>
      <c r="F572" s="21"/>
      <c r="G572" s="21"/>
      <c r="H572" s="21"/>
    </row>
    <row r="573" spans="3:8" ht="13.8">
      <c r="C573" s="83"/>
      <c r="D573" s="21"/>
      <c r="F573" s="21"/>
      <c r="G573" s="21"/>
      <c r="H573" s="21"/>
    </row>
    <row r="574" spans="3:8" ht="13.8">
      <c r="C574" s="83"/>
      <c r="D574" s="21"/>
      <c r="F574" s="21"/>
      <c r="G574" s="21"/>
      <c r="H574" s="21"/>
    </row>
    <row r="575" spans="3:8" ht="13.8">
      <c r="C575" s="83"/>
      <c r="D575" s="21"/>
      <c r="F575" s="21"/>
      <c r="G575" s="21"/>
      <c r="H575" s="21"/>
    </row>
    <row r="576" spans="3:8" ht="13.8">
      <c r="C576" s="83"/>
      <c r="D576" s="21"/>
      <c r="F576" s="21"/>
      <c r="G576" s="21"/>
      <c r="H576" s="21"/>
    </row>
    <row r="577" spans="3:8" ht="13.8">
      <c r="C577" s="83"/>
      <c r="D577" s="21"/>
      <c r="F577" s="21"/>
      <c r="G577" s="21"/>
      <c r="H577" s="21"/>
    </row>
    <row r="578" spans="3:8" ht="13.8">
      <c r="C578" s="83"/>
      <c r="D578" s="21"/>
      <c r="F578" s="21"/>
      <c r="G578" s="21"/>
      <c r="H578" s="21"/>
    </row>
    <row r="579" spans="3:8" ht="13.8">
      <c r="C579" s="83"/>
      <c r="D579" s="21"/>
      <c r="F579" s="21"/>
      <c r="G579" s="21"/>
      <c r="H579" s="21"/>
    </row>
    <row r="580" spans="3:8" ht="13.8">
      <c r="C580" s="83"/>
      <c r="D580" s="21"/>
      <c r="F580" s="21"/>
      <c r="G580" s="21"/>
      <c r="H580" s="21"/>
    </row>
    <row r="581" spans="3:8" ht="13.8">
      <c r="C581" s="83"/>
      <c r="D581" s="21"/>
      <c r="F581" s="21"/>
      <c r="G581" s="21"/>
      <c r="H581" s="21"/>
    </row>
    <row r="582" spans="3:8" ht="13.8">
      <c r="C582" s="83"/>
      <c r="D582" s="21"/>
      <c r="F582" s="21"/>
      <c r="G582" s="21"/>
      <c r="H582" s="21"/>
    </row>
    <row r="583" spans="3:8" ht="13.8">
      <c r="C583" s="83"/>
      <c r="D583" s="21"/>
      <c r="F583" s="21"/>
      <c r="G583" s="21"/>
      <c r="H583" s="21"/>
    </row>
    <row r="584" spans="3:8" ht="13.8">
      <c r="C584" s="83"/>
      <c r="D584" s="21"/>
      <c r="F584" s="21"/>
      <c r="G584" s="21"/>
      <c r="H584" s="21"/>
    </row>
    <row r="585" spans="3:8" ht="13.8">
      <c r="C585" s="83"/>
      <c r="D585" s="21"/>
      <c r="F585" s="21"/>
      <c r="G585" s="21"/>
      <c r="H585" s="21"/>
    </row>
    <row r="586" spans="3:8" ht="13.8">
      <c r="C586" s="83"/>
      <c r="D586" s="21"/>
      <c r="F586" s="21"/>
      <c r="G586" s="21"/>
      <c r="H586" s="21"/>
    </row>
    <row r="587" spans="3:8" ht="13.8">
      <c r="C587" s="83"/>
      <c r="D587" s="21"/>
      <c r="F587" s="21"/>
      <c r="G587" s="21"/>
      <c r="H587" s="21"/>
    </row>
    <row r="588" spans="3:8" ht="13.8">
      <c r="C588" s="83"/>
      <c r="D588" s="21"/>
      <c r="F588" s="21"/>
      <c r="G588" s="21"/>
      <c r="H588" s="21"/>
    </row>
    <row r="589" spans="3:8" ht="13.8">
      <c r="C589" s="83"/>
      <c r="D589" s="21"/>
      <c r="F589" s="21"/>
      <c r="G589" s="21"/>
      <c r="H589" s="21"/>
    </row>
    <row r="590" spans="3:8" ht="13.8">
      <c r="C590" s="83"/>
      <c r="D590" s="21"/>
      <c r="F590" s="21"/>
      <c r="G590" s="21"/>
      <c r="H590" s="21"/>
    </row>
    <row r="591" spans="3:8" ht="13.8">
      <c r="C591" s="83"/>
      <c r="D591" s="21"/>
      <c r="F591" s="21"/>
      <c r="G591" s="21"/>
      <c r="H591" s="21"/>
    </row>
    <row r="592" spans="3:8" ht="13.8">
      <c r="C592" s="83"/>
      <c r="D592" s="21"/>
      <c r="F592" s="21"/>
      <c r="G592" s="21"/>
      <c r="H592" s="21"/>
    </row>
    <row r="593" spans="3:8" ht="13.8">
      <c r="C593" s="83"/>
      <c r="D593" s="21"/>
      <c r="F593" s="21"/>
      <c r="G593" s="21"/>
      <c r="H593" s="21"/>
    </row>
    <row r="594" spans="3:8" ht="13.8">
      <c r="C594" s="83"/>
      <c r="D594" s="21"/>
      <c r="F594" s="21"/>
      <c r="G594" s="21"/>
      <c r="H594" s="21"/>
    </row>
    <row r="595" spans="3:8" ht="13.8">
      <c r="C595" s="83"/>
      <c r="D595" s="21"/>
      <c r="F595" s="21"/>
      <c r="G595" s="21"/>
      <c r="H595" s="21"/>
    </row>
    <row r="596" spans="3:8" ht="13.8">
      <c r="C596" s="83"/>
      <c r="D596" s="21"/>
      <c r="F596" s="21"/>
      <c r="G596" s="21"/>
      <c r="H596" s="21"/>
    </row>
    <row r="597" spans="3:8" ht="13.8">
      <c r="C597" s="83"/>
      <c r="D597" s="21"/>
      <c r="F597" s="21"/>
      <c r="G597" s="21"/>
      <c r="H597" s="21"/>
    </row>
    <row r="598" spans="3:8" ht="13.8">
      <c r="C598" s="83"/>
      <c r="D598" s="21"/>
      <c r="F598" s="21"/>
      <c r="G598" s="21"/>
      <c r="H598" s="21"/>
    </row>
    <row r="599" spans="3:8" ht="13.8">
      <c r="C599" s="83"/>
      <c r="D599" s="21"/>
      <c r="F599" s="21"/>
      <c r="G599" s="21"/>
      <c r="H599" s="21"/>
    </row>
    <row r="600" spans="3:8" ht="13.8">
      <c r="C600" s="83"/>
      <c r="D600" s="21"/>
      <c r="F600" s="21"/>
      <c r="G600" s="21"/>
      <c r="H600" s="21"/>
    </row>
    <row r="601" spans="3:8" ht="13.8">
      <c r="C601" s="83"/>
      <c r="D601" s="21"/>
      <c r="F601" s="21"/>
      <c r="G601" s="21"/>
      <c r="H601" s="21"/>
    </row>
    <row r="602" spans="3:8" ht="13.8">
      <c r="C602" s="83"/>
      <c r="D602" s="21"/>
      <c r="F602" s="21"/>
      <c r="G602" s="21"/>
      <c r="H602" s="21"/>
    </row>
    <row r="603" spans="3:8" ht="13.8">
      <c r="C603" s="83"/>
      <c r="D603" s="21"/>
      <c r="F603" s="21"/>
      <c r="G603" s="21"/>
      <c r="H603" s="21"/>
    </row>
    <row r="604" spans="3:8" ht="13.8">
      <c r="C604" s="83"/>
      <c r="D604" s="21"/>
      <c r="F604" s="21"/>
      <c r="G604" s="21"/>
      <c r="H604" s="21"/>
    </row>
    <row r="605" spans="3:8" ht="13.8">
      <c r="C605" s="83"/>
      <c r="D605" s="21"/>
      <c r="F605" s="21"/>
      <c r="G605" s="21"/>
      <c r="H605" s="21"/>
    </row>
    <row r="606" spans="3:8" ht="13.8">
      <c r="C606" s="83"/>
      <c r="D606" s="21"/>
      <c r="F606" s="21"/>
      <c r="G606" s="21"/>
      <c r="H606" s="21"/>
    </row>
    <row r="607" spans="3:8" ht="13.8">
      <c r="C607" s="83"/>
      <c r="D607" s="21"/>
      <c r="F607" s="21"/>
      <c r="G607" s="21"/>
      <c r="H607" s="21"/>
    </row>
    <row r="608" spans="3:8" ht="13.8">
      <c r="C608" s="83"/>
      <c r="D608" s="21"/>
      <c r="F608" s="21"/>
      <c r="G608" s="21"/>
      <c r="H608" s="21"/>
    </row>
    <row r="609" spans="3:8" ht="13.8">
      <c r="C609" s="83"/>
      <c r="D609" s="21"/>
      <c r="F609" s="21"/>
      <c r="G609" s="21"/>
      <c r="H609" s="21"/>
    </row>
    <row r="610" spans="3:8" ht="13.8">
      <c r="C610" s="83"/>
      <c r="D610" s="21"/>
      <c r="F610" s="21"/>
      <c r="G610" s="21"/>
      <c r="H610" s="21"/>
    </row>
    <row r="611" spans="3:8" ht="13.8">
      <c r="C611" s="83"/>
      <c r="D611" s="21"/>
      <c r="F611" s="21"/>
      <c r="G611" s="21"/>
      <c r="H611" s="21"/>
    </row>
    <row r="612" spans="3:8" ht="13.8">
      <c r="C612" s="83"/>
      <c r="D612" s="21"/>
      <c r="F612" s="21"/>
      <c r="G612" s="21"/>
      <c r="H612" s="21"/>
    </row>
    <row r="613" spans="3:8" ht="13.8">
      <c r="C613" s="83"/>
      <c r="D613" s="21"/>
      <c r="F613" s="21"/>
      <c r="G613" s="21"/>
      <c r="H613" s="21"/>
    </row>
    <row r="614" spans="3:8" ht="13.8">
      <c r="C614" s="83"/>
      <c r="D614" s="21"/>
      <c r="F614" s="21"/>
      <c r="G614" s="21"/>
      <c r="H614" s="21"/>
    </row>
    <row r="615" spans="3:8" ht="13.8">
      <c r="C615" s="83"/>
      <c r="D615" s="21"/>
      <c r="F615" s="21"/>
      <c r="G615" s="21"/>
      <c r="H615" s="21"/>
    </row>
    <row r="616" spans="3:8" ht="13.8">
      <c r="C616" s="83"/>
      <c r="D616" s="21"/>
      <c r="F616" s="21"/>
      <c r="G616" s="21"/>
      <c r="H616" s="21"/>
    </row>
    <row r="617" spans="3:8" ht="13.8">
      <c r="C617" s="83"/>
      <c r="D617" s="21"/>
      <c r="F617" s="21"/>
      <c r="G617" s="21"/>
      <c r="H617" s="21"/>
    </row>
    <row r="618" spans="3:8" ht="13.8">
      <c r="C618" s="83"/>
      <c r="D618" s="21"/>
      <c r="F618" s="21"/>
      <c r="G618" s="21"/>
      <c r="H618" s="21"/>
    </row>
    <row r="619" spans="3:8" ht="13.8">
      <c r="C619" s="83"/>
      <c r="D619" s="21"/>
      <c r="F619" s="21"/>
      <c r="G619" s="21"/>
      <c r="H619" s="21"/>
    </row>
    <row r="620" spans="3:8" ht="13.8">
      <c r="C620" s="83"/>
      <c r="D620" s="21"/>
      <c r="F620" s="21"/>
      <c r="G620" s="21"/>
      <c r="H620" s="21"/>
    </row>
    <row r="621" spans="3:8" ht="13.8">
      <c r="C621" s="83"/>
      <c r="D621" s="21"/>
      <c r="F621" s="21"/>
      <c r="G621" s="21"/>
      <c r="H621" s="21"/>
    </row>
    <row r="622" spans="3:8" ht="13.8">
      <c r="C622" s="83"/>
      <c r="D622" s="21"/>
      <c r="F622" s="21"/>
      <c r="G622" s="21"/>
      <c r="H622" s="21"/>
    </row>
    <row r="623" spans="3:8" ht="13.8">
      <c r="C623" s="83"/>
      <c r="D623" s="21"/>
      <c r="F623" s="21"/>
      <c r="G623" s="21"/>
      <c r="H623" s="21"/>
    </row>
    <row r="624" spans="3:8" ht="13.8">
      <c r="C624" s="83"/>
      <c r="D624" s="21"/>
      <c r="F624" s="21"/>
      <c r="G624" s="21"/>
      <c r="H624" s="21"/>
    </row>
    <row r="625" spans="3:8" ht="13.8">
      <c r="C625" s="83"/>
      <c r="D625" s="21"/>
      <c r="F625" s="21"/>
      <c r="G625" s="21"/>
      <c r="H625" s="21"/>
    </row>
    <row r="626" spans="3:8" ht="13.8">
      <c r="C626" s="83"/>
      <c r="D626" s="21"/>
      <c r="F626" s="21"/>
      <c r="G626" s="21"/>
      <c r="H626" s="21"/>
    </row>
    <row r="627" spans="3:8" ht="13.8">
      <c r="C627" s="83"/>
      <c r="D627" s="21"/>
      <c r="F627" s="21"/>
      <c r="G627" s="21"/>
      <c r="H627" s="21"/>
    </row>
    <row r="628" spans="3:8" ht="13.8">
      <c r="C628" s="83"/>
      <c r="D628" s="21"/>
      <c r="F628" s="21"/>
      <c r="G628" s="21"/>
      <c r="H628" s="21"/>
    </row>
    <row r="629" spans="3:8" ht="13.8">
      <c r="C629" s="83"/>
      <c r="D629" s="21"/>
      <c r="F629" s="21"/>
      <c r="G629" s="21"/>
      <c r="H629" s="21"/>
    </row>
    <row r="630" spans="3:8" ht="13.8">
      <c r="C630" s="83"/>
      <c r="D630" s="21"/>
      <c r="F630" s="21"/>
      <c r="G630" s="21"/>
      <c r="H630" s="21"/>
    </row>
    <row r="631" spans="3:8" ht="13.8">
      <c r="C631" s="83"/>
      <c r="D631" s="21"/>
      <c r="F631" s="21"/>
      <c r="G631" s="21"/>
      <c r="H631" s="21"/>
    </row>
    <row r="632" spans="3:8" ht="13.8">
      <c r="C632" s="83"/>
      <c r="D632" s="21"/>
      <c r="F632" s="21"/>
      <c r="G632" s="21"/>
      <c r="H632" s="21"/>
    </row>
    <row r="633" spans="3:8" ht="13.8">
      <c r="C633" s="83"/>
      <c r="D633" s="21"/>
      <c r="F633" s="21"/>
      <c r="G633" s="21"/>
      <c r="H633" s="21"/>
    </row>
    <row r="634" spans="3:8" ht="13.8">
      <c r="C634" s="83"/>
      <c r="D634" s="21"/>
      <c r="F634" s="21"/>
      <c r="G634" s="21"/>
      <c r="H634" s="21"/>
    </row>
    <row r="635" spans="3:8" ht="13.8">
      <c r="C635" s="83"/>
      <c r="D635" s="21"/>
      <c r="F635" s="21"/>
      <c r="G635" s="21"/>
      <c r="H635" s="21"/>
    </row>
    <row r="636" spans="3:8" ht="13.8">
      <c r="C636" s="83"/>
      <c r="D636" s="21"/>
      <c r="F636" s="21"/>
      <c r="G636" s="21"/>
      <c r="H636" s="21"/>
    </row>
    <row r="637" spans="3:8" ht="13.8">
      <c r="C637" s="83"/>
      <c r="D637" s="21"/>
      <c r="F637" s="21"/>
      <c r="G637" s="21"/>
      <c r="H637" s="21"/>
    </row>
    <row r="638" spans="3:8" ht="13.8">
      <c r="C638" s="83"/>
      <c r="D638" s="21"/>
      <c r="F638" s="21"/>
      <c r="G638" s="21"/>
      <c r="H638" s="21"/>
    </row>
    <row r="639" spans="3:8" ht="13.8">
      <c r="C639" s="83"/>
      <c r="D639" s="21"/>
      <c r="F639" s="21"/>
      <c r="G639" s="21"/>
      <c r="H639" s="21"/>
    </row>
    <row r="640" spans="3:8" ht="13.8">
      <c r="C640" s="83"/>
      <c r="D640" s="21"/>
      <c r="F640" s="21"/>
      <c r="G640" s="21"/>
      <c r="H640" s="21"/>
    </row>
    <row r="641" spans="3:8" ht="13.8">
      <c r="C641" s="83"/>
      <c r="D641" s="21"/>
      <c r="F641" s="21"/>
      <c r="G641" s="21"/>
      <c r="H641" s="21"/>
    </row>
    <row r="642" spans="3:8" ht="13.8">
      <c r="C642" s="83"/>
      <c r="D642" s="21"/>
      <c r="F642" s="21"/>
      <c r="G642" s="21"/>
      <c r="H642" s="21"/>
    </row>
    <row r="643" spans="3:8" ht="13.8">
      <c r="C643" s="83"/>
      <c r="D643" s="21"/>
      <c r="F643" s="21"/>
      <c r="G643" s="21"/>
      <c r="H643" s="21"/>
    </row>
    <row r="644" spans="3:8" ht="13.8">
      <c r="C644" s="83"/>
      <c r="D644" s="21"/>
      <c r="F644" s="21"/>
      <c r="G644" s="21"/>
      <c r="H644" s="21"/>
    </row>
    <row r="645" spans="3:8" ht="13.8">
      <c r="C645" s="83"/>
      <c r="D645" s="21"/>
      <c r="F645" s="21"/>
      <c r="G645" s="21"/>
      <c r="H645" s="21"/>
    </row>
    <row r="646" spans="3:8" ht="13.8">
      <c r="C646" s="83"/>
      <c r="D646" s="21"/>
      <c r="F646" s="21"/>
      <c r="G646" s="21"/>
      <c r="H646" s="21"/>
    </row>
    <row r="647" spans="3:8" ht="13.8">
      <c r="C647" s="83"/>
      <c r="D647" s="21"/>
      <c r="F647" s="21"/>
      <c r="G647" s="21"/>
      <c r="H647" s="21"/>
    </row>
    <row r="648" spans="3:8" ht="13.8">
      <c r="C648" s="83"/>
      <c r="D648" s="21"/>
      <c r="F648" s="21"/>
      <c r="G648" s="21"/>
      <c r="H648" s="21"/>
    </row>
    <row r="649" spans="3:8" ht="13.8">
      <c r="C649" s="83"/>
      <c r="D649" s="21"/>
      <c r="F649" s="21"/>
      <c r="G649" s="21"/>
      <c r="H649" s="21"/>
    </row>
    <row r="650" spans="3:8" ht="13.8">
      <c r="C650" s="83"/>
      <c r="D650" s="21"/>
      <c r="F650" s="21"/>
      <c r="G650" s="21"/>
      <c r="H650" s="21"/>
    </row>
    <row r="651" spans="3:8" ht="13.8">
      <c r="C651" s="83"/>
      <c r="D651" s="21"/>
      <c r="F651" s="21"/>
      <c r="G651" s="21"/>
      <c r="H651" s="21"/>
    </row>
    <row r="652" spans="3:8" ht="13.8">
      <c r="C652" s="83"/>
      <c r="D652" s="21"/>
      <c r="F652" s="21"/>
      <c r="G652" s="21"/>
      <c r="H652" s="21"/>
    </row>
    <row r="653" spans="3:8" ht="13.8">
      <c r="C653" s="83"/>
      <c r="D653" s="21"/>
      <c r="F653" s="21"/>
      <c r="G653" s="21"/>
      <c r="H653" s="21"/>
    </row>
    <row r="654" spans="3:8" ht="13.8">
      <c r="C654" s="83"/>
      <c r="D654" s="21"/>
      <c r="F654" s="21"/>
      <c r="G654" s="21"/>
      <c r="H654" s="21"/>
    </row>
    <row r="655" spans="3:8" ht="13.8">
      <c r="C655" s="83"/>
      <c r="D655" s="21"/>
      <c r="F655" s="21"/>
      <c r="G655" s="21"/>
      <c r="H655" s="21"/>
    </row>
    <row r="656" spans="3:8" ht="13.8">
      <c r="C656" s="83"/>
      <c r="D656" s="21"/>
      <c r="F656" s="21"/>
      <c r="G656" s="21"/>
      <c r="H656" s="21"/>
    </row>
    <row r="657" spans="3:8" ht="13.8">
      <c r="C657" s="83"/>
      <c r="D657" s="21"/>
      <c r="F657" s="21"/>
      <c r="G657" s="21"/>
      <c r="H657" s="21"/>
    </row>
    <row r="658" spans="3:8" ht="13.8">
      <c r="C658" s="83"/>
      <c r="D658" s="21"/>
      <c r="F658" s="21"/>
      <c r="G658" s="21"/>
      <c r="H658" s="21"/>
    </row>
    <row r="659" spans="3:8" ht="13.8">
      <c r="C659" s="83"/>
      <c r="D659" s="21"/>
      <c r="F659" s="21"/>
      <c r="G659" s="21"/>
      <c r="H659" s="21"/>
    </row>
    <row r="660" spans="3:8" ht="13.8">
      <c r="C660" s="83"/>
      <c r="D660" s="21"/>
      <c r="F660" s="21"/>
      <c r="G660" s="21"/>
      <c r="H660" s="21"/>
    </row>
    <row r="661" spans="3:8" ht="13.8">
      <c r="C661" s="83"/>
      <c r="D661" s="21"/>
      <c r="F661" s="21"/>
      <c r="G661" s="21"/>
      <c r="H661" s="21"/>
    </row>
    <row r="662" spans="3:8" ht="13.8">
      <c r="C662" s="83"/>
      <c r="D662" s="21"/>
      <c r="F662" s="21"/>
      <c r="G662" s="21"/>
      <c r="H662" s="21"/>
    </row>
    <row r="663" spans="3:8" ht="13.8">
      <c r="C663" s="83"/>
      <c r="D663" s="21"/>
      <c r="F663" s="21"/>
      <c r="G663" s="21"/>
      <c r="H663" s="21"/>
    </row>
    <row r="664" spans="3:8" ht="13.8">
      <c r="C664" s="83"/>
      <c r="D664" s="21"/>
      <c r="F664" s="21"/>
      <c r="G664" s="21"/>
      <c r="H664" s="21"/>
    </row>
    <row r="665" spans="3:8" ht="13.8">
      <c r="C665" s="83"/>
      <c r="D665" s="21"/>
      <c r="F665" s="21"/>
      <c r="G665" s="21"/>
      <c r="H665" s="21"/>
    </row>
    <row r="666" spans="3:8" ht="13.8">
      <c r="C666" s="83"/>
      <c r="D666" s="21"/>
      <c r="F666" s="21"/>
      <c r="G666" s="21"/>
      <c r="H666" s="21"/>
    </row>
    <row r="667" spans="3:8" ht="13.8">
      <c r="C667" s="83"/>
      <c r="D667" s="21"/>
      <c r="F667" s="21"/>
      <c r="G667" s="21"/>
      <c r="H667" s="21"/>
    </row>
    <row r="668" spans="3:8" ht="13.8">
      <c r="C668" s="83"/>
      <c r="D668" s="21"/>
      <c r="F668" s="21"/>
      <c r="G668" s="21"/>
      <c r="H668" s="21"/>
    </row>
    <row r="669" spans="3:8" ht="13.8">
      <c r="C669" s="83"/>
      <c r="D669" s="21"/>
      <c r="F669" s="21"/>
      <c r="G669" s="21"/>
      <c r="H669" s="21"/>
    </row>
    <row r="670" spans="3:8" ht="13.8">
      <c r="C670" s="83"/>
      <c r="D670" s="21"/>
      <c r="F670" s="21"/>
      <c r="G670" s="21"/>
      <c r="H670" s="21"/>
    </row>
    <row r="671" spans="3:8" ht="13.8">
      <c r="C671" s="83"/>
      <c r="D671" s="21"/>
      <c r="F671" s="21"/>
      <c r="G671" s="21"/>
      <c r="H671" s="21"/>
    </row>
    <row r="672" spans="3:8" ht="13.8">
      <c r="C672" s="83"/>
      <c r="D672" s="21"/>
      <c r="F672" s="21"/>
      <c r="G672" s="21"/>
      <c r="H672" s="21"/>
    </row>
    <row r="673" spans="3:8" ht="13.8">
      <c r="C673" s="83"/>
      <c r="D673" s="21"/>
      <c r="F673" s="21"/>
      <c r="G673" s="21"/>
      <c r="H673" s="21"/>
    </row>
    <row r="674" spans="3:8" ht="13.8">
      <c r="C674" s="83"/>
      <c r="D674" s="21"/>
      <c r="F674" s="21"/>
      <c r="G674" s="21"/>
      <c r="H674" s="21"/>
    </row>
    <row r="675" spans="3:8" ht="13.8">
      <c r="C675" s="83"/>
      <c r="D675" s="21"/>
      <c r="F675" s="21"/>
      <c r="G675" s="21"/>
      <c r="H675" s="21"/>
    </row>
    <row r="676" spans="3:8" ht="13.8">
      <c r="C676" s="83"/>
      <c r="D676" s="21"/>
      <c r="F676" s="21"/>
      <c r="G676" s="21"/>
      <c r="H676" s="21"/>
    </row>
    <row r="677" spans="3:8" ht="13.8">
      <c r="C677" s="83"/>
      <c r="D677" s="21"/>
      <c r="F677" s="21"/>
      <c r="G677" s="21"/>
      <c r="H677" s="21"/>
    </row>
    <row r="678" spans="3:8" ht="13.8">
      <c r="C678" s="83"/>
      <c r="D678" s="21"/>
      <c r="F678" s="21"/>
      <c r="G678" s="21"/>
      <c r="H678" s="21"/>
    </row>
    <row r="679" spans="3:8" ht="13.8">
      <c r="C679" s="83"/>
      <c r="D679" s="21"/>
      <c r="F679" s="21"/>
      <c r="G679" s="21"/>
      <c r="H679" s="21"/>
    </row>
    <row r="680" spans="3:8" ht="13.8">
      <c r="C680" s="83"/>
      <c r="D680" s="21"/>
      <c r="F680" s="21"/>
      <c r="G680" s="21"/>
      <c r="H680" s="21"/>
    </row>
    <row r="681" spans="3:8" ht="13.8">
      <c r="C681" s="83"/>
      <c r="D681" s="21"/>
      <c r="F681" s="21"/>
      <c r="G681" s="21"/>
      <c r="H681" s="21"/>
    </row>
    <row r="682" spans="3:8" ht="13.8">
      <c r="C682" s="83"/>
      <c r="D682" s="21"/>
      <c r="F682" s="21"/>
      <c r="G682" s="21"/>
      <c r="H682" s="21"/>
    </row>
    <row r="683" spans="3:8" ht="13.8">
      <c r="C683" s="83"/>
      <c r="D683" s="21"/>
      <c r="F683" s="21"/>
      <c r="G683" s="21"/>
      <c r="H683" s="21"/>
    </row>
    <row r="684" spans="3:8" ht="13.8">
      <c r="C684" s="83"/>
      <c r="D684" s="21"/>
      <c r="F684" s="21"/>
      <c r="G684" s="21"/>
      <c r="H684" s="21"/>
    </row>
    <row r="685" spans="3:8" ht="13.8">
      <c r="C685" s="83"/>
      <c r="D685" s="21"/>
      <c r="F685" s="21"/>
      <c r="G685" s="21"/>
      <c r="H685" s="21"/>
    </row>
    <row r="686" spans="3:8" ht="13.8">
      <c r="C686" s="83"/>
      <c r="D686" s="21"/>
      <c r="F686" s="21"/>
      <c r="G686" s="21"/>
      <c r="H686" s="21"/>
    </row>
    <row r="687" spans="3:8" ht="13.8">
      <c r="C687" s="83"/>
      <c r="D687" s="21"/>
      <c r="F687" s="21"/>
      <c r="G687" s="21"/>
      <c r="H687" s="21"/>
    </row>
    <row r="688" spans="3:8" ht="13.8">
      <c r="C688" s="83"/>
      <c r="D688" s="21"/>
      <c r="F688" s="21"/>
      <c r="G688" s="21"/>
      <c r="H688" s="21"/>
    </row>
    <row r="689" spans="3:8" ht="13.8">
      <c r="C689" s="83"/>
      <c r="D689" s="21"/>
      <c r="F689" s="21"/>
      <c r="G689" s="21"/>
      <c r="H689" s="21"/>
    </row>
    <row r="690" spans="3:8" ht="13.8">
      <c r="C690" s="83"/>
      <c r="D690" s="21"/>
      <c r="F690" s="21"/>
      <c r="G690" s="21"/>
      <c r="H690" s="21"/>
    </row>
    <row r="691" spans="3:8" ht="13.8">
      <c r="C691" s="83"/>
      <c r="D691" s="21"/>
      <c r="F691" s="21"/>
      <c r="G691" s="21"/>
      <c r="H691" s="21"/>
    </row>
    <row r="692" spans="3:8" ht="13.8">
      <c r="C692" s="83"/>
      <c r="D692" s="21"/>
      <c r="F692" s="21"/>
      <c r="G692" s="21"/>
      <c r="H692" s="21"/>
    </row>
    <row r="693" spans="3:8" ht="13.8">
      <c r="C693" s="83"/>
      <c r="D693" s="21"/>
      <c r="F693" s="21"/>
      <c r="G693" s="21"/>
      <c r="H693" s="21"/>
    </row>
    <row r="694" spans="3:8" ht="13.8">
      <c r="C694" s="83"/>
      <c r="D694" s="21"/>
      <c r="F694" s="21"/>
      <c r="G694" s="21"/>
      <c r="H694" s="21"/>
    </row>
    <row r="695" spans="3:8" ht="13.8">
      <c r="C695" s="83"/>
      <c r="D695" s="21"/>
      <c r="F695" s="21"/>
      <c r="G695" s="21"/>
      <c r="H695" s="21"/>
    </row>
    <row r="696" spans="3:8" ht="13.8">
      <c r="C696" s="83"/>
      <c r="D696" s="21"/>
      <c r="F696" s="21"/>
      <c r="G696" s="21"/>
      <c r="H696" s="21"/>
    </row>
    <row r="697" spans="3:8" ht="13.8">
      <c r="C697" s="83"/>
      <c r="D697" s="21"/>
      <c r="F697" s="21"/>
      <c r="G697" s="21"/>
      <c r="H697" s="21"/>
    </row>
    <row r="698" spans="3:8" ht="13.8">
      <c r="C698" s="83"/>
      <c r="D698" s="21"/>
      <c r="F698" s="21"/>
      <c r="G698" s="21"/>
      <c r="H698" s="21"/>
    </row>
    <row r="699" spans="3:8" ht="13.8">
      <c r="C699" s="83"/>
      <c r="D699" s="21"/>
      <c r="F699" s="21"/>
      <c r="G699" s="21"/>
      <c r="H699" s="21"/>
    </row>
    <row r="700" spans="3:8" ht="13.8">
      <c r="C700" s="83"/>
      <c r="D700" s="21"/>
      <c r="F700" s="21"/>
      <c r="G700" s="21"/>
      <c r="H700" s="21"/>
    </row>
    <row r="701" spans="3:8" ht="13.8">
      <c r="C701" s="83"/>
      <c r="D701" s="21"/>
      <c r="F701" s="21"/>
      <c r="G701" s="21"/>
      <c r="H701" s="21"/>
    </row>
    <row r="702" spans="3:8" ht="13.8">
      <c r="C702" s="83"/>
      <c r="D702" s="21"/>
      <c r="F702" s="21"/>
      <c r="G702" s="21"/>
      <c r="H702" s="21"/>
    </row>
    <row r="703" spans="3:8" ht="13.8">
      <c r="C703" s="83"/>
      <c r="D703" s="21"/>
      <c r="F703" s="21"/>
      <c r="G703" s="21"/>
      <c r="H703" s="21"/>
    </row>
    <row r="704" spans="3:8" ht="13.8">
      <c r="C704" s="83"/>
      <c r="D704" s="21"/>
      <c r="F704" s="21"/>
      <c r="G704" s="21"/>
      <c r="H704" s="21"/>
    </row>
    <row r="705" spans="3:8" ht="13.8">
      <c r="C705" s="83"/>
      <c r="D705" s="21"/>
      <c r="F705" s="21"/>
      <c r="G705" s="21"/>
      <c r="H705" s="21"/>
    </row>
    <row r="706" spans="3:8" ht="13.8">
      <c r="C706" s="83"/>
      <c r="D706" s="21"/>
      <c r="F706" s="21"/>
      <c r="G706" s="21"/>
      <c r="H706" s="21"/>
    </row>
    <row r="707" spans="3:8" ht="13.8">
      <c r="C707" s="83"/>
      <c r="D707" s="21"/>
      <c r="F707" s="21"/>
      <c r="G707" s="21"/>
      <c r="H707" s="21"/>
    </row>
    <row r="708" spans="3:8" ht="13.8">
      <c r="C708" s="83"/>
      <c r="D708" s="21"/>
      <c r="F708" s="21"/>
      <c r="G708" s="21"/>
      <c r="H708" s="21"/>
    </row>
    <row r="709" spans="3:8" ht="13.8">
      <c r="C709" s="83"/>
      <c r="D709" s="21"/>
      <c r="F709" s="21"/>
      <c r="G709" s="21"/>
      <c r="H709" s="21"/>
    </row>
    <row r="710" spans="3:8" ht="13.8">
      <c r="C710" s="83"/>
      <c r="D710" s="21"/>
      <c r="F710" s="21"/>
      <c r="G710" s="21"/>
      <c r="H710" s="21"/>
    </row>
    <row r="711" spans="3:8" ht="13.8">
      <c r="C711" s="83"/>
      <c r="D711" s="21"/>
      <c r="F711" s="21"/>
      <c r="G711" s="21"/>
      <c r="H711" s="21"/>
    </row>
    <row r="712" spans="3:8" ht="13.8">
      <c r="C712" s="83"/>
      <c r="D712" s="21"/>
      <c r="F712" s="21"/>
      <c r="G712" s="21"/>
      <c r="H712" s="21"/>
    </row>
    <row r="713" spans="3:8" ht="13.8">
      <c r="C713" s="83"/>
      <c r="D713" s="21"/>
      <c r="F713" s="21"/>
      <c r="G713" s="21"/>
      <c r="H713" s="21"/>
    </row>
    <row r="714" spans="3:8" ht="13.8">
      <c r="C714" s="83"/>
      <c r="D714" s="21"/>
      <c r="F714" s="21"/>
      <c r="G714" s="21"/>
      <c r="H714" s="21"/>
    </row>
    <row r="715" spans="3:8" ht="13.8">
      <c r="C715" s="83"/>
      <c r="D715" s="21"/>
      <c r="F715" s="21"/>
      <c r="G715" s="21"/>
      <c r="H715" s="21"/>
    </row>
    <row r="716" spans="3:8" ht="13.8">
      <c r="C716" s="83"/>
      <c r="D716" s="21"/>
      <c r="F716" s="21"/>
      <c r="G716" s="21"/>
      <c r="H716" s="21"/>
    </row>
    <row r="717" spans="3:8" ht="13.8">
      <c r="C717" s="83"/>
      <c r="D717" s="21"/>
      <c r="F717" s="21"/>
      <c r="G717" s="21"/>
      <c r="H717" s="21"/>
    </row>
    <row r="718" spans="3:8" ht="13.8">
      <c r="C718" s="83"/>
      <c r="D718" s="21"/>
      <c r="F718" s="21"/>
      <c r="G718" s="21"/>
      <c r="H718" s="21"/>
    </row>
    <row r="719" spans="3:8" ht="13.8">
      <c r="C719" s="83"/>
      <c r="D719" s="21"/>
      <c r="F719" s="21"/>
      <c r="G719" s="21"/>
      <c r="H719" s="21"/>
    </row>
    <row r="720" spans="3:8" ht="13.8">
      <c r="C720" s="83"/>
      <c r="D720" s="21"/>
      <c r="F720" s="21"/>
      <c r="G720" s="21"/>
      <c r="H720" s="21"/>
    </row>
    <row r="721" spans="3:8" ht="13.8">
      <c r="C721" s="83"/>
      <c r="D721" s="21"/>
      <c r="F721" s="21"/>
      <c r="G721" s="21"/>
      <c r="H721" s="21"/>
    </row>
    <row r="722" spans="3:8" ht="13.8">
      <c r="C722" s="83"/>
      <c r="D722" s="21"/>
      <c r="F722" s="21"/>
      <c r="G722" s="21"/>
      <c r="H722" s="21"/>
    </row>
    <row r="723" spans="3:8" ht="13.8">
      <c r="C723" s="83"/>
      <c r="D723" s="21"/>
      <c r="F723" s="21"/>
      <c r="G723" s="21"/>
      <c r="H723" s="21"/>
    </row>
    <row r="724" spans="3:8" ht="13.8">
      <c r="C724" s="83"/>
      <c r="D724" s="21"/>
      <c r="F724" s="21"/>
      <c r="G724" s="21"/>
      <c r="H724" s="21"/>
    </row>
    <row r="725" spans="3:8" ht="13.8">
      <c r="C725" s="83"/>
      <c r="D725" s="21"/>
      <c r="F725" s="21"/>
      <c r="G725" s="21"/>
      <c r="H725" s="21"/>
    </row>
    <row r="726" spans="3:8" ht="13.8">
      <c r="C726" s="83"/>
      <c r="D726" s="21"/>
      <c r="F726" s="21"/>
      <c r="G726" s="21"/>
      <c r="H726" s="21"/>
    </row>
    <row r="727" spans="3:8" ht="13.8">
      <c r="C727" s="83"/>
      <c r="D727" s="21"/>
      <c r="F727" s="21"/>
      <c r="G727" s="21"/>
      <c r="H727" s="21"/>
    </row>
    <row r="728" spans="3:8" ht="13.8">
      <c r="C728" s="83"/>
      <c r="D728" s="21"/>
      <c r="F728" s="21"/>
      <c r="G728" s="21"/>
      <c r="H728" s="21"/>
    </row>
    <row r="729" spans="3:8" ht="13.8">
      <c r="C729" s="83"/>
      <c r="D729" s="21"/>
      <c r="F729" s="21"/>
      <c r="G729" s="21"/>
      <c r="H729" s="21"/>
    </row>
    <row r="730" spans="3:8" ht="13.8">
      <c r="C730" s="83"/>
      <c r="D730" s="21"/>
      <c r="F730" s="21"/>
      <c r="G730" s="21"/>
      <c r="H730" s="21"/>
    </row>
    <row r="731" spans="3:8" ht="13.8">
      <c r="C731" s="83"/>
      <c r="D731" s="21"/>
      <c r="F731" s="21"/>
      <c r="G731" s="21"/>
      <c r="H731" s="21"/>
    </row>
    <row r="732" spans="3:8" ht="13.8">
      <c r="C732" s="83"/>
      <c r="D732" s="21"/>
      <c r="F732" s="21"/>
      <c r="G732" s="21"/>
      <c r="H732" s="21"/>
    </row>
    <row r="733" spans="3:8" ht="13.8">
      <c r="C733" s="83"/>
      <c r="D733" s="21"/>
      <c r="F733" s="21"/>
      <c r="G733" s="21"/>
      <c r="H733" s="21"/>
    </row>
    <row r="734" spans="3:8" ht="13.8">
      <c r="C734" s="83"/>
      <c r="D734" s="21"/>
      <c r="F734" s="21"/>
      <c r="G734" s="21"/>
      <c r="H734" s="21"/>
    </row>
    <row r="735" spans="3:8" ht="13.8">
      <c r="C735" s="83"/>
      <c r="D735" s="21"/>
      <c r="F735" s="21"/>
      <c r="G735" s="21"/>
      <c r="H735" s="21"/>
    </row>
    <row r="736" spans="3:8" ht="13.8">
      <c r="C736" s="83"/>
      <c r="D736" s="21"/>
      <c r="F736" s="21"/>
      <c r="G736" s="21"/>
      <c r="H736" s="21"/>
    </row>
    <row r="737" spans="3:8" ht="13.8">
      <c r="C737" s="83"/>
      <c r="D737" s="21"/>
      <c r="F737" s="21"/>
      <c r="G737" s="21"/>
      <c r="H737" s="21"/>
    </row>
    <row r="738" spans="3:8" ht="13.8">
      <c r="C738" s="83"/>
      <c r="D738" s="21"/>
      <c r="F738" s="21"/>
      <c r="G738" s="21"/>
      <c r="H738" s="21"/>
    </row>
    <row r="739" spans="3:8" ht="13.8">
      <c r="C739" s="83"/>
      <c r="D739" s="21"/>
      <c r="F739" s="21"/>
      <c r="G739" s="21"/>
      <c r="H739" s="21"/>
    </row>
    <row r="740" spans="3:8" ht="13.8">
      <c r="C740" s="83"/>
      <c r="D740" s="21"/>
      <c r="F740" s="21"/>
      <c r="G740" s="21"/>
      <c r="H740" s="21"/>
    </row>
    <row r="741" spans="3:8" ht="13.8">
      <c r="C741" s="83"/>
      <c r="D741" s="21"/>
      <c r="F741" s="21"/>
      <c r="G741" s="21"/>
      <c r="H741" s="21"/>
    </row>
    <row r="742" spans="3:8" ht="13.8">
      <c r="C742" s="83"/>
      <c r="D742" s="21"/>
      <c r="F742" s="21"/>
      <c r="G742" s="21"/>
      <c r="H742" s="21"/>
    </row>
    <row r="743" spans="3:8" ht="13.8">
      <c r="C743" s="83"/>
      <c r="D743" s="21"/>
      <c r="F743" s="21"/>
      <c r="G743" s="21"/>
      <c r="H743" s="21"/>
    </row>
    <row r="744" spans="3:8" ht="13.8">
      <c r="C744" s="83"/>
      <c r="D744" s="21"/>
      <c r="F744" s="21"/>
      <c r="G744" s="21"/>
      <c r="H744" s="21"/>
    </row>
    <row r="745" spans="3:8" ht="13.8">
      <c r="C745" s="83"/>
      <c r="D745" s="21"/>
      <c r="F745" s="21"/>
      <c r="G745" s="21"/>
      <c r="H745" s="21"/>
    </row>
    <row r="746" spans="3:8" ht="13.8">
      <c r="C746" s="83"/>
      <c r="D746" s="21"/>
      <c r="F746" s="21"/>
      <c r="G746" s="21"/>
      <c r="H746" s="21"/>
    </row>
    <row r="747" spans="3:8" ht="13.8">
      <c r="C747" s="83"/>
      <c r="D747" s="21"/>
      <c r="F747" s="21"/>
      <c r="G747" s="21"/>
      <c r="H747" s="21"/>
    </row>
    <row r="748" spans="3:8" ht="13.8">
      <c r="C748" s="83"/>
      <c r="D748" s="21"/>
      <c r="F748" s="21"/>
      <c r="G748" s="21"/>
      <c r="H748" s="21"/>
    </row>
    <row r="749" spans="3:8" ht="13.8">
      <c r="C749" s="83"/>
      <c r="D749" s="21"/>
      <c r="F749" s="21"/>
      <c r="G749" s="21"/>
      <c r="H749" s="21"/>
    </row>
    <row r="750" spans="3:8" ht="13.8">
      <c r="C750" s="83"/>
      <c r="D750" s="21"/>
      <c r="F750" s="21"/>
      <c r="G750" s="21"/>
      <c r="H750" s="21"/>
    </row>
    <row r="751" spans="3:8" ht="13.8">
      <c r="C751" s="83"/>
      <c r="D751" s="21"/>
      <c r="F751" s="21"/>
      <c r="G751" s="21"/>
      <c r="H751" s="21"/>
    </row>
    <row r="752" spans="3:8" ht="13.8">
      <c r="C752" s="83"/>
      <c r="D752" s="21"/>
      <c r="F752" s="21"/>
      <c r="G752" s="21"/>
      <c r="H752" s="21"/>
    </row>
    <row r="753" spans="3:8" ht="13.8">
      <c r="C753" s="83"/>
      <c r="D753" s="21"/>
      <c r="F753" s="21"/>
      <c r="G753" s="21"/>
      <c r="H753" s="21"/>
    </row>
    <row r="754" spans="3:8" ht="13.8">
      <c r="C754" s="83"/>
      <c r="D754" s="21"/>
      <c r="F754" s="21"/>
      <c r="G754" s="21"/>
      <c r="H754" s="21"/>
    </row>
    <row r="755" spans="3:8" ht="13.8">
      <c r="C755" s="83"/>
      <c r="D755" s="21"/>
      <c r="F755" s="21"/>
      <c r="G755" s="21"/>
      <c r="H755" s="21"/>
    </row>
    <row r="756" spans="3:8" ht="13.8">
      <c r="C756" s="83"/>
      <c r="D756" s="21"/>
      <c r="F756" s="21"/>
      <c r="G756" s="21"/>
      <c r="H756" s="21"/>
    </row>
    <row r="757" spans="3:8" ht="13.8">
      <c r="C757" s="83"/>
      <c r="D757" s="21"/>
      <c r="F757" s="21"/>
      <c r="G757" s="21"/>
      <c r="H757" s="21"/>
    </row>
    <row r="758" spans="3:8" ht="13.8">
      <c r="C758" s="83"/>
      <c r="D758" s="21"/>
      <c r="F758" s="21"/>
      <c r="G758" s="21"/>
      <c r="H758" s="21"/>
    </row>
    <row r="759" spans="3:8" ht="13.8">
      <c r="C759" s="83"/>
      <c r="D759" s="21"/>
      <c r="F759" s="21"/>
      <c r="G759" s="21"/>
      <c r="H759" s="21"/>
    </row>
    <row r="760" spans="3:8" ht="13.8">
      <c r="C760" s="83"/>
      <c r="D760" s="21"/>
      <c r="F760" s="21"/>
      <c r="G760" s="21"/>
      <c r="H760" s="21"/>
    </row>
    <row r="761" spans="3:8" ht="13.8">
      <c r="C761" s="83"/>
      <c r="D761" s="21"/>
      <c r="F761" s="21"/>
      <c r="G761" s="21"/>
      <c r="H761" s="21"/>
    </row>
    <row r="762" spans="3:8" ht="13.8">
      <c r="C762" s="83"/>
      <c r="D762" s="21"/>
      <c r="F762" s="21"/>
      <c r="G762" s="21"/>
      <c r="H762" s="21"/>
    </row>
    <row r="763" spans="3:8" ht="13.8">
      <c r="C763" s="83"/>
      <c r="D763" s="21"/>
      <c r="F763" s="21"/>
      <c r="G763" s="21"/>
      <c r="H763" s="21"/>
    </row>
    <row r="764" spans="3:8" ht="13.8">
      <c r="C764" s="83"/>
      <c r="D764" s="21"/>
      <c r="F764" s="21"/>
      <c r="G764" s="21"/>
      <c r="H764" s="21"/>
    </row>
    <row r="765" spans="3:8" ht="13.8">
      <c r="C765" s="83"/>
      <c r="D765" s="21"/>
      <c r="F765" s="21"/>
      <c r="G765" s="21"/>
      <c r="H765" s="21"/>
    </row>
    <row r="766" spans="3:8" ht="13.8">
      <c r="C766" s="83"/>
      <c r="D766" s="21"/>
      <c r="F766" s="21"/>
      <c r="G766" s="21"/>
      <c r="H766" s="21"/>
    </row>
    <row r="767" spans="3:8" ht="13.8">
      <c r="C767" s="83"/>
      <c r="D767" s="21"/>
      <c r="F767" s="21"/>
      <c r="G767" s="21"/>
      <c r="H767" s="21"/>
    </row>
    <row r="768" spans="3:8" ht="13.8">
      <c r="C768" s="83"/>
      <c r="D768" s="21"/>
      <c r="F768" s="21"/>
      <c r="G768" s="21"/>
      <c r="H768" s="21"/>
    </row>
    <row r="769" spans="3:8" ht="13.8">
      <c r="C769" s="83"/>
      <c r="D769" s="21"/>
      <c r="F769" s="21"/>
      <c r="G769" s="21"/>
      <c r="H769" s="21"/>
    </row>
    <row r="770" spans="3:8" ht="13.8">
      <c r="C770" s="83"/>
      <c r="D770" s="21"/>
      <c r="F770" s="21"/>
      <c r="G770" s="21"/>
      <c r="H770" s="21"/>
    </row>
    <row r="771" spans="3:8" ht="13.8">
      <c r="C771" s="83"/>
      <c r="D771" s="21"/>
      <c r="F771" s="21"/>
      <c r="G771" s="21"/>
      <c r="H771" s="21"/>
    </row>
    <row r="772" spans="3:8" ht="13.8">
      <c r="C772" s="83"/>
      <c r="D772" s="21"/>
      <c r="F772" s="21"/>
      <c r="G772" s="21"/>
      <c r="H772" s="21"/>
    </row>
    <row r="773" spans="3:8" ht="13.8">
      <c r="C773" s="83"/>
      <c r="D773" s="21"/>
      <c r="F773" s="21"/>
      <c r="G773" s="21"/>
      <c r="H773" s="21"/>
    </row>
    <row r="774" spans="3:8" ht="13.8">
      <c r="C774" s="83"/>
      <c r="D774" s="21"/>
      <c r="F774" s="21"/>
      <c r="G774" s="21"/>
      <c r="H774" s="21"/>
    </row>
    <row r="775" spans="3:8" ht="13.8">
      <c r="C775" s="83"/>
      <c r="D775" s="21"/>
      <c r="F775" s="21"/>
      <c r="G775" s="21"/>
      <c r="H775" s="21"/>
    </row>
    <row r="776" spans="3:8" ht="13.8">
      <c r="C776" s="83"/>
      <c r="D776" s="21"/>
      <c r="F776" s="21"/>
      <c r="G776" s="21"/>
      <c r="H776" s="21"/>
    </row>
    <row r="777" spans="3:8" ht="13.8">
      <c r="C777" s="83"/>
      <c r="D777" s="21"/>
      <c r="F777" s="21"/>
      <c r="G777" s="21"/>
      <c r="H777" s="21"/>
    </row>
    <row r="778" spans="3:8" ht="13.8">
      <c r="C778" s="83"/>
      <c r="D778" s="21"/>
      <c r="F778" s="21"/>
      <c r="G778" s="21"/>
      <c r="H778" s="21"/>
    </row>
    <row r="779" spans="3:8" ht="13.8">
      <c r="C779" s="83"/>
      <c r="D779" s="21"/>
      <c r="F779" s="21"/>
      <c r="G779" s="21"/>
      <c r="H779" s="21"/>
    </row>
    <row r="780" spans="3:8" ht="13.8">
      <c r="C780" s="83"/>
      <c r="D780" s="21"/>
      <c r="F780" s="21"/>
      <c r="G780" s="21"/>
      <c r="H780" s="21"/>
    </row>
    <row r="781" spans="3:8" ht="13.8">
      <c r="C781" s="83"/>
      <c r="D781" s="21"/>
      <c r="F781" s="21"/>
      <c r="G781" s="21"/>
      <c r="H781" s="21"/>
    </row>
    <row r="782" spans="3:8" ht="13.8">
      <c r="C782" s="83"/>
      <c r="D782" s="21"/>
      <c r="F782" s="21"/>
      <c r="G782" s="21"/>
      <c r="H782" s="21"/>
    </row>
    <row r="783" spans="3:8" ht="13.8">
      <c r="C783" s="83"/>
      <c r="D783" s="21"/>
      <c r="F783" s="21"/>
      <c r="G783" s="21"/>
      <c r="H783" s="21"/>
    </row>
    <row r="784" spans="3:8" ht="13.8">
      <c r="C784" s="83"/>
      <c r="D784" s="21"/>
      <c r="F784" s="21"/>
      <c r="G784" s="21"/>
      <c r="H784" s="21"/>
    </row>
    <row r="785" spans="3:8" ht="13.8">
      <c r="C785" s="83"/>
      <c r="D785" s="21"/>
      <c r="F785" s="21"/>
      <c r="G785" s="21"/>
      <c r="H785" s="21"/>
    </row>
    <row r="786" spans="3:8" ht="13.8">
      <c r="C786" s="83"/>
      <c r="D786" s="21"/>
      <c r="F786" s="21"/>
      <c r="G786" s="21"/>
      <c r="H786" s="21"/>
    </row>
    <row r="787" spans="3:8" ht="13.8">
      <c r="C787" s="83"/>
      <c r="D787" s="21"/>
      <c r="F787" s="21"/>
      <c r="G787" s="21"/>
      <c r="H787" s="21"/>
    </row>
    <row r="788" spans="3:8" ht="13.8">
      <c r="C788" s="83"/>
      <c r="D788" s="21"/>
      <c r="F788" s="21"/>
      <c r="G788" s="21"/>
      <c r="H788" s="21"/>
    </row>
    <row r="789" spans="3:8" ht="13.8">
      <c r="C789" s="83"/>
      <c r="D789" s="21"/>
      <c r="F789" s="21"/>
      <c r="G789" s="21"/>
      <c r="H789" s="21"/>
    </row>
    <row r="790" spans="3:8" ht="13.8">
      <c r="C790" s="83"/>
      <c r="D790" s="21"/>
      <c r="F790" s="21"/>
      <c r="G790" s="21"/>
      <c r="H790" s="21"/>
    </row>
    <row r="791" spans="3:8" ht="13.8">
      <c r="C791" s="83"/>
      <c r="D791" s="21"/>
      <c r="F791" s="21"/>
      <c r="G791" s="21"/>
      <c r="H791" s="21"/>
    </row>
    <row r="792" spans="3:8" ht="13.8">
      <c r="C792" s="83"/>
      <c r="D792" s="21"/>
      <c r="F792" s="21"/>
      <c r="G792" s="21"/>
      <c r="H792" s="21"/>
    </row>
    <row r="793" spans="3:8" ht="13.8">
      <c r="C793" s="83"/>
      <c r="D793" s="21"/>
      <c r="F793" s="21"/>
      <c r="G793" s="21"/>
      <c r="H793" s="21"/>
    </row>
    <row r="794" spans="3:8" ht="13.8">
      <c r="C794" s="83"/>
      <c r="D794" s="21"/>
      <c r="F794" s="21"/>
      <c r="G794" s="21"/>
      <c r="H794" s="21"/>
    </row>
    <row r="795" spans="3:8" ht="13.8">
      <c r="C795" s="83"/>
      <c r="D795" s="21"/>
      <c r="F795" s="21"/>
      <c r="G795" s="21"/>
      <c r="H795" s="21"/>
    </row>
    <row r="796" spans="3:8" ht="13.8">
      <c r="C796" s="83"/>
      <c r="D796" s="21"/>
      <c r="F796" s="21"/>
      <c r="G796" s="21"/>
      <c r="H796" s="21"/>
    </row>
    <row r="797" spans="3:8" ht="13.8">
      <c r="C797" s="83"/>
      <c r="D797" s="21"/>
      <c r="F797" s="21"/>
      <c r="G797" s="21"/>
      <c r="H797" s="21"/>
    </row>
    <row r="798" spans="3:8" ht="13.8">
      <c r="C798" s="83"/>
      <c r="D798" s="21"/>
      <c r="F798" s="21"/>
      <c r="G798" s="21"/>
      <c r="H798" s="21"/>
    </row>
    <row r="799" spans="3:8" ht="13.8">
      <c r="C799" s="83"/>
      <c r="D799" s="21"/>
      <c r="F799" s="21"/>
      <c r="G799" s="21"/>
      <c r="H799" s="21"/>
    </row>
    <row r="800" spans="3:8" ht="13.8">
      <c r="C800" s="83"/>
      <c r="D800" s="21"/>
      <c r="F800" s="21"/>
      <c r="G800" s="21"/>
      <c r="H800" s="21"/>
    </row>
    <row r="801" spans="3:8" ht="13.8">
      <c r="C801" s="83"/>
      <c r="D801" s="21"/>
      <c r="F801" s="21"/>
      <c r="G801" s="21"/>
      <c r="H801" s="21"/>
    </row>
    <row r="802" spans="3:8" ht="13.8">
      <c r="C802" s="83"/>
      <c r="D802" s="21"/>
      <c r="F802" s="21"/>
      <c r="G802" s="21"/>
      <c r="H802" s="21"/>
    </row>
    <row r="803" spans="3:8" ht="13.8">
      <c r="C803" s="83"/>
      <c r="D803" s="21"/>
      <c r="F803" s="21"/>
      <c r="G803" s="21"/>
      <c r="H803" s="21"/>
    </row>
    <row r="804" spans="3:8" ht="13.8">
      <c r="C804" s="83"/>
      <c r="D804" s="21"/>
      <c r="F804" s="21"/>
      <c r="G804" s="21"/>
      <c r="H804" s="21"/>
    </row>
    <row r="805" spans="3:8" ht="13.8">
      <c r="C805" s="83"/>
      <c r="D805" s="21"/>
      <c r="F805" s="21"/>
      <c r="G805" s="21"/>
      <c r="H805" s="21"/>
    </row>
    <row r="806" spans="3:8" ht="13.8">
      <c r="C806" s="83"/>
      <c r="D806" s="21"/>
      <c r="F806" s="21"/>
      <c r="G806" s="21"/>
      <c r="H806" s="21"/>
    </row>
    <row r="807" spans="3:8" ht="13.8">
      <c r="C807" s="83"/>
      <c r="D807" s="21"/>
      <c r="F807" s="21"/>
      <c r="G807" s="21"/>
      <c r="H807" s="21"/>
    </row>
    <row r="808" spans="3:8" ht="13.8">
      <c r="C808" s="83"/>
      <c r="D808" s="21"/>
      <c r="F808" s="21"/>
      <c r="G808" s="21"/>
      <c r="H808" s="21"/>
    </row>
    <row r="809" spans="3:8" ht="13.8">
      <c r="C809" s="83"/>
      <c r="D809" s="21"/>
      <c r="F809" s="21"/>
      <c r="G809" s="21"/>
      <c r="H809" s="21"/>
    </row>
    <row r="810" spans="3:8" ht="13.8">
      <c r="C810" s="83"/>
      <c r="D810" s="21"/>
      <c r="F810" s="21"/>
      <c r="G810" s="21"/>
      <c r="H810" s="21"/>
    </row>
    <row r="811" spans="3:8" ht="13.8">
      <c r="C811" s="83"/>
      <c r="D811" s="21"/>
      <c r="F811" s="21"/>
      <c r="G811" s="21"/>
      <c r="H811" s="21"/>
    </row>
    <row r="812" spans="3:8" ht="13.8">
      <c r="C812" s="83"/>
      <c r="D812" s="21"/>
      <c r="F812" s="21"/>
      <c r="G812" s="21"/>
      <c r="H812" s="21"/>
    </row>
    <row r="813" spans="3:8" ht="13.8">
      <c r="C813" s="83"/>
      <c r="D813" s="21"/>
      <c r="F813" s="21"/>
      <c r="G813" s="21"/>
      <c r="H813" s="21"/>
    </row>
    <row r="814" spans="3:8" ht="13.8">
      <c r="C814" s="83"/>
      <c r="D814" s="21"/>
      <c r="F814" s="21"/>
      <c r="G814" s="21"/>
      <c r="H814" s="21"/>
    </row>
    <row r="815" spans="3:8" ht="13.8">
      <c r="C815" s="83"/>
      <c r="D815" s="21"/>
      <c r="F815" s="21"/>
      <c r="G815" s="21"/>
      <c r="H815" s="21"/>
    </row>
    <row r="816" spans="3:8" ht="13.8">
      <c r="C816" s="83"/>
      <c r="D816" s="21"/>
      <c r="F816" s="21"/>
      <c r="G816" s="21"/>
      <c r="H816" s="21"/>
    </row>
    <row r="817" spans="3:8" ht="13.8">
      <c r="C817" s="83"/>
      <c r="D817" s="21"/>
      <c r="F817" s="21"/>
      <c r="G817" s="21"/>
      <c r="H817" s="21"/>
    </row>
    <row r="818" spans="3:8" ht="13.8">
      <c r="C818" s="83"/>
      <c r="D818" s="21"/>
      <c r="F818" s="21"/>
      <c r="G818" s="21"/>
      <c r="H818" s="21"/>
    </row>
    <row r="819" spans="3:8" ht="13.8">
      <c r="C819" s="83"/>
      <c r="D819" s="21"/>
      <c r="F819" s="21"/>
      <c r="G819" s="21"/>
      <c r="H819" s="21"/>
    </row>
    <row r="820" spans="3:8" ht="13.8">
      <c r="C820" s="83"/>
      <c r="D820" s="21"/>
      <c r="F820" s="21"/>
      <c r="G820" s="21"/>
      <c r="H820" s="21"/>
    </row>
    <row r="821" spans="3:8" ht="13.8">
      <c r="C821" s="83"/>
      <c r="D821" s="21"/>
      <c r="F821" s="21"/>
      <c r="G821" s="21"/>
      <c r="H821" s="21"/>
    </row>
    <row r="822" spans="3:8" ht="13.8">
      <c r="C822" s="83"/>
      <c r="D822" s="21"/>
      <c r="F822" s="21"/>
      <c r="G822" s="21"/>
      <c r="H822" s="21"/>
    </row>
    <row r="823" spans="3:8" ht="13.8">
      <c r="C823" s="83"/>
      <c r="D823" s="21"/>
      <c r="F823" s="21"/>
      <c r="G823" s="21"/>
      <c r="H823" s="21"/>
    </row>
    <row r="824" spans="3:8" ht="13.8">
      <c r="C824" s="83"/>
      <c r="D824" s="21"/>
      <c r="F824" s="21"/>
      <c r="G824" s="21"/>
      <c r="H824" s="21"/>
    </row>
    <row r="825" spans="3:8" ht="13.8">
      <c r="C825" s="83"/>
      <c r="D825" s="21"/>
      <c r="F825" s="21"/>
      <c r="G825" s="21"/>
      <c r="H825" s="21"/>
    </row>
    <row r="826" spans="3:8" ht="13.8">
      <c r="C826" s="83"/>
      <c r="D826" s="21"/>
      <c r="F826" s="21"/>
      <c r="G826" s="21"/>
      <c r="H826" s="21"/>
    </row>
    <row r="827" spans="3:8" ht="13.8">
      <c r="C827" s="83"/>
      <c r="D827" s="21"/>
      <c r="F827" s="21"/>
      <c r="G827" s="21"/>
      <c r="H827" s="21"/>
    </row>
    <row r="828" spans="3:8" ht="13.8">
      <c r="C828" s="83"/>
      <c r="D828" s="21"/>
      <c r="F828" s="21"/>
      <c r="G828" s="21"/>
      <c r="H828" s="21"/>
    </row>
    <row r="829" spans="3:8" ht="13.8">
      <c r="C829" s="83"/>
      <c r="D829" s="21"/>
      <c r="F829" s="21"/>
      <c r="G829" s="21"/>
      <c r="H829" s="21"/>
    </row>
    <row r="830" spans="3:8" ht="13.8">
      <c r="C830" s="83"/>
      <c r="D830" s="21"/>
      <c r="F830" s="21"/>
      <c r="G830" s="21"/>
      <c r="H830" s="21"/>
    </row>
    <row r="831" spans="3:8" ht="13.8">
      <c r="C831" s="83"/>
      <c r="D831" s="21"/>
      <c r="F831" s="21"/>
      <c r="G831" s="21"/>
      <c r="H831" s="21"/>
    </row>
    <row r="832" spans="3:8" ht="13.8">
      <c r="C832" s="83"/>
      <c r="D832" s="21"/>
      <c r="F832" s="21"/>
      <c r="G832" s="21"/>
      <c r="H832" s="21"/>
    </row>
    <row r="833" spans="3:8" ht="13.8">
      <c r="C833" s="83"/>
      <c r="D833" s="21"/>
      <c r="F833" s="21"/>
      <c r="G833" s="21"/>
      <c r="H833" s="21"/>
    </row>
    <row r="834" spans="3:8" ht="13.8">
      <c r="C834" s="83"/>
      <c r="D834" s="21"/>
      <c r="F834" s="21"/>
      <c r="G834" s="21"/>
      <c r="H834" s="21"/>
    </row>
    <row r="835" spans="3:8" ht="13.8">
      <c r="C835" s="83"/>
      <c r="D835" s="21"/>
      <c r="F835" s="21"/>
      <c r="G835" s="21"/>
      <c r="H835" s="21"/>
    </row>
    <row r="836" spans="3:8" ht="13.8">
      <c r="C836" s="83"/>
      <c r="D836" s="21"/>
      <c r="F836" s="21"/>
      <c r="G836" s="21"/>
      <c r="H836" s="21"/>
    </row>
    <row r="837" spans="3:8" ht="13.8">
      <c r="C837" s="83"/>
      <c r="D837" s="21"/>
      <c r="F837" s="21"/>
      <c r="G837" s="21"/>
      <c r="H837" s="21"/>
    </row>
    <row r="838" spans="3:8" ht="13.8">
      <c r="C838" s="83"/>
      <c r="D838" s="21"/>
      <c r="F838" s="21"/>
      <c r="G838" s="21"/>
      <c r="H838" s="21"/>
    </row>
    <row r="839" spans="3:8" ht="13.8">
      <c r="C839" s="83"/>
      <c r="D839" s="21"/>
      <c r="F839" s="21"/>
      <c r="G839" s="21"/>
      <c r="H839" s="21"/>
    </row>
    <row r="840" spans="3:8" ht="13.8">
      <c r="C840" s="83"/>
      <c r="D840" s="21"/>
      <c r="F840" s="21"/>
      <c r="G840" s="21"/>
      <c r="H840" s="21"/>
    </row>
    <row r="841" spans="3:8" ht="13.8">
      <c r="C841" s="83"/>
      <c r="D841" s="21"/>
      <c r="F841" s="21"/>
      <c r="G841" s="21"/>
      <c r="H841" s="21"/>
    </row>
    <row r="842" spans="3:8" ht="13.8">
      <c r="C842" s="83"/>
      <c r="D842" s="21"/>
      <c r="F842" s="21"/>
      <c r="G842" s="21"/>
      <c r="H842" s="21"/>
    </row>
    <row r="843" spans="3:8" ht="13.8">
      <c r="C843" s="83"/>
      <c r="D843" s="21"/>
      <c r="F843" s="21"/>
      <c r="G843" s="21"/>
      <c r="H843" s="21"/>
    </row>
    <row r="844" spans="3:8" ht="13.8">
      <c r="C844" s="83"/>
      <c r="D844" s="21"/>
      <c r="F844" s="21"/>
      <c r="G844" s="21"/>
      <c r="H844" s="21"/>
    </row>
    <row r="845" spans="3:8" ht="13.8">
      <c r="C845" s="83"/>
      <c r="D845" s="21"/>
      <c r="F845" s="21"/>
      <c r="G845" s="21"/>
      <c r="H845" s="21"/>
    </row>
    <row r="846" spans="3:8" ht="13.8">
      <c r="C846" s="83"/>
      <c r="D846" s="21"/>
      <c r="F846" s="21"/>
      <c r="G846" s="21"/>
      <c r="H846" s="21"/>
    </row>
    <row r="847" spans="3:8" ht="13.8">
      <c r="C847" s="83"/>
      <c r="D847" s="21"/>
      <c r="F847" s="21"/>
      <c r="G847" s="21"/>
      <c r="H847" s="21"/>
    </row>
    <row r="848" spans="3:8" ht="13.8">
      <c r="C848" s="83"/>
      <c r="D848" s="21"/>
      <c r="F848" s="21"/>
      <c r="G848" s="21"/>
      <c r="H848" s="21"/>
    </row>
    <row r="849" spans="3:8" ht="13.8">
      <c r="C849" s="83"/>
      <c r="D849" s="21"/>
      <c r="F849" s="21"/>
      <c r="G849" s="21"/>
      <c r="H849" s="21"/>
    </row>
    <row r="850" spans="3:8" ht="13.8">
      <c r="C850" s="83"/>
      <c r="D850" s="21"/>
      <c r="F850" s="21"/>
      <c r="G850" s="21"/>
      <c r="H850" s="21"/>
    </row>
    <row r="851" spans="3:8" ht="13.8">
      <c r="C851" s="83"/>
      <c r="D851" s="21"/>
      <c r="F851" s="21"/>
      <c r="G851" s="21"/>
      <c r="H851" s="21"/>
    </row>
    <row r="852" spans="3:8" ht="13.8">
      <c r="C852" s="83"/>
      <c r="D852" s="21"/>
      <c r="F852" s="21"/>
      <c r="G852" s="21"/>
      <c r="H852" s="21"/>
    </row>
    <row r="853" spans="3:8" ht="13.8">
      <c r="C853" s="83"/>
      <c r="D853" s="21"/>
      <c r="F853" s="21"/>
      <c r="G853" s="21"/>
      <c r="H853" s="21"/>
    </row>
    <row r="854" spans="3:8" ht="13.8">
      <c r="C854" s="83"/>
      <c r="D854" s="21"/>
      <c r="F854" s="21"/>
      <c r="G854" s="21"/>
      <c r="H854" s="21"/>
    </row>
    <row r="855" spans="3:8" ht="13.8">
      <c r="C855" s="83"/>
      <c r="D855" s="21"/>
      <c r="F855" s="21"/>
      <c r="G855" s="21"/>
      <c r="H855" s="21"/>
    </row>
    <row r="856" spans="3:8" ht="13.8">
      <c r="C856" s="83"/>
      <c r="D856" s="21"/>
      <c r="F856" s="21"/>
      <c r="G856" s="21"/>
      <c r="H856" s="21"/>
    </row>
    <row r="857" spans="3:8" ht="13.8">
      <c r="C857" s="83"/>
      <c r="D857" s="21"/>
      <c r="F857" s="21"/>
      <c r="G857" s="21"/>
      <c r="H857" s="21"/>
    </row>
    <row r="858" spans="3:8" ht="13.8">
      <c r="C858" s="83"/>
      <c r="D858" s="21"/>
      <c r="F858" s="21"/>
      <c r="G858" s="21"/>
      <c r="H858" s="21"/>
    </row>
    <row r="859" spans="3:8" ht="13.8">
      <c r="C859" s="83"/>
      <c r="D859" s="21"/>
      <c r="F859" s="21"/>
      <c r="G859" s="21"/>
      <c r="H859" s="21"/>
    </row>
    <row r="860" spans="3:8" ht="13.8">
      <c r="C860" s="83"/>
      <c r="D860" s="21"/>
      <c r="F860" s="21"/>
      <c r="G860" s="21"/>
      <c r="H860" s="21"/>
    </row>
    <row r="861" spans="3:8" ht="13.8">
      <c r="C861" s="83"/>
      <c r="D861" s="21"/>
      <c r="F861" s="21"/>
      <c r="G861" s="21"/>
      <c r="H861" s="21"/>
    </row>
    <row r="862" spans="3:8" ht="13.8">
      <c r="C862" s="83"/>
      <c r="D862" s="21"/>
      <c r="F862" s="21"/>
      <c r="G862" s="21"/>
      <c r="H862" s="21"/>
    </row>
    <row r="863" spans="3:8" ht="13.8">
      <c r="C863" s="83"/>
      <c r="D863" s="21"/>
      <c r="F863" s="21"/>
      <c r="G863" s="21"/>
      <c r="H863" s="21"/>
    </row>
    <row r="864" spans="3:8" ht="13.8">
      <c r="C864" s="83"/>
      <c r="D864" s="21"/>
      <c r="F864" s="21"/>
      <c r="G864" s="21"/>
      <c r="H864" s="21"/>
    </row>
    <row r="865" spans="3:8" ht="13.8">
      <c r="C865" s="83"/>
      <c r="D865" s="21"/>
      <c r="F865" s="21"/>
      <c r="G865" s="21"/>
      <c r="H865" s="21"/>
    </row>
    <row r="866" spans="3:8" ht="13.8">
      <c r="C866" s="83"/>
      <c r="D866" s="21"/>
      <c r="F866" s="21"/>
      <c r="G866" s="21"/>
      <c r="H866" s="21"/>
    </row>
    <row r="867" spans="3:8" ht="13.8">
      <c r="C867" s="83"/>
      <c r="D867" s="21"/>
      <c r="F867" s="21"/>
      <c r="G867" s="21"/>
      <c r="H867" s="21"/>
    </row>
    <row r="868" spans="3:8" ht="13.8">
      <c r="C868" s="83"/>
      <c r="D868" s="21"/>
      <c r="F868" s="21"/>
      <c r="G868" s="21"/>
      <c r="H868" s="21"/>
    </row>
    <row r="869" spans="3:8" ht="13.8">
      <c r="C869" s="83"/>
      <c r="D869" s="21"/>
      <c r="F869" s="21"/>
      <c r="G869" s="21"/>
      <c r="H869" s="21"/>
    </row>
    <row r="870" spans="3:8" ht="13.8">
      <c r="C870" s="83"/>
      <c r="D870" s="21"/>
      <c r="F870" s="21"/>
      <c r="G870" s="21"/>
      <c r="H870" s="21"/>
    </row>
    <row r="871" spans="3:8" ht="13.8">
      <c r="C871" s="83"/>
      <c r="D871" s="21"/>
      <c r="F871" s="21"/>
      <c r="G871" s="21"/>
      <c r="H871" s="21"/>
    </row>
    <row r="872" spans="3:8" ht="13.8">
      <c r="C872" s="83"/>
      <c r="D872" s="21"/>
      <c r="F872" s="21"/>
      <c r="G872" s="21"/>
      <c r="H872" s="21"/>
    </row>
    <row r="873" spans="3:8" ht="13.8">
      <c r="C873" s="83"/>
      <c r="D873" s="21"/>
      <c r="F873" s="21"/>
      <c r="G873" s="21"/>
      <c r="H873" s="21"/>
    </row>
    <row r="874" spans="3:8" ht="13.8">
      <c r="C874" s="83"/>
      <c r="D874" s="21"/>
      <c r="F874" s="21"/>
      <c r="G874" s="21"/>
      <c r="H874" s="21"/>
    </row>
    <row r="875" spans="3:8" ht="13.8">
      <c r="C875" s="83"/>
      <c r="D875" s="21"/>
      <c r="F875" s="21"/>
      <c r="G875" s="21"/>
      <c r="H875" s="21"/>
    </row>
    <row r="876" spans="3:8" ht="13.8">
      <c r="C876" s="83"/>
      <c r="D876" s="21"/>
      <c r="F876" s="21"/>
      <c r="G876" s="21"/>
      <c r="H876" s="21"/>
    </row>
    <row r="877" spans="3:8" ht="13.8">
      <c r="C877" s="83"/>
      <c r="D877" s="21"/>
      <c r="F877" s="21"/>
      <c r="G877" s="21"/>
      <c r="H877" s="21"/>
    </row>
    <row r="878" spans="3:8" ht="13.8">
      <c r="C878" s="83"/>
      <c r="D878" s="21"/>
      <c r="F878" s="21"/>
      <c r="G878" s="21"/>
      <c r="H878" s="21"/>
    </row>
    <row r="879" spans="3:8" ht="13.8">
      <c r="C879" s="83"/>
      <c r="D879" s="21"/>
      <c r="F879" s="21"/>
      <c r="G879" s="21"/>
      <c r="H879" s="21"/>
    </row>
    <row r="880" spans="3:8" ht="13.8">
      <c r="C880" s="83"/>
      <c r="D880" s="21"/>
      <c r="F880" s="21"/>
      <c r="G880" s="21"/>
      <c r="H880" s="21"/>
    </row>
    <row r="881" spans="3:8" ht="13.8">
      <c r="C881" s="83"/>
      <c r="D881" s="21"/>
      <c r="F881" s="21"/>
      <c r="G881" s="21"/>
      <c r="H881" s="21"/>
    </row>
    <row r="882" spans="3:8" ht="13.8">
      <c r="C882" s="83"/>
      <c r="D882" s="21"/>
      <c r="F882" s="21"/>
      <c r="G882" s="21"/>
      <c r="H882" s="21"/>
    </row>
    <row r="883" spans="3:8" ht="13.8">
      <c r="C883" s="83"/>
      <c r="D883" s="21"/>
      <c r="F883" s="21"/>
      <c r="G883" s="21"/>
      <c r="H883" s="21"/>
    </row>
    <row r="884" spans="3:8" ht="13.8">
      <c r="C884" s="83"/>
      <c r="D884" s="21"/>
      <c r="F884" s="21"/>
      <c r="G884" s="21"/>
      <c r="H884" s="21"/>
    </row>
    <row r="885" spans="3:8" ht="13.8">
      <c r="C885" s="83"/>
      <c r="D885" s="21"/>
      <c r="F885" s="21"/>
      <c r="G885" s="21"/>
      <c r="H885" s="21"/>
    </row>
    <row r="886" spans="3:8" ht="13.8">
      <c r="C886" s="83"/>
      <c r="D886" s="21"/>
      <c r="F886" s="21"/>
      <c r="G886" s="21"/>
      <c r="H886" s="21"/>
    </row>
    <row r="887" spans="3:8" ht="13.8">
      <c r="C887" s="83"/>
      <c r="D887" s="21"/>
      <c r="F887" s="21"/>
      <c r="G887" s="21"/>
      <c r="H887" s="21"/>
    </row>
    <row r="888" spans="3:8" ht="13.8">
      <c r="C888" s="83"/>
      <c r="D888" s="21"/>
      <c r="F888" s="21"/>
      <c r="G888" s="21"/>
      <c r="H888" s="21"/>
    </row>
    <row r="889" spans="3:8" ht="13.8">
      <c r="C889" s="83"/>
      <c r="D889" s="21"/>
      <c r="F889" s="21"/>
      <c r="G889" s="21"/>
      <c r="H889" s="21"/>
    </row>
    <row r="890" spans="3:8" ht="13.8">
      <c r="C890" s="83"/>
      <c r="D890" s="21"/>
      <c r="F890" s="21"/>
      <c r="G890" s="21"/>
      <c r="H890" s="21"/>
    </row>
    <row r="891" spans="3:8" ht="13.8">
      <c r="C891" s="83"/>
      <c r="D891" s="21"/>
      <c r="F891" s="21"/>
      <c r="G891" s="21"/>
      <c r="H891" s="21"/>
    </row>
    <row r="892" spans="3:8" ht="13.8">
      <c r="C892" s="83"/>
      <c r="D892" s="21"/>
      <c r="F892" s="21"/>
      <c r="G892" s="21"/>
      <c r="H892" s="21"/>
    </row>
    <row r="893" spans="3:8" ht="13.8">
      <c r="C893" s="83"/>
      <c r="D893" s="21"/>
      <c r="F893" s="21"/>
      <c r="G893" s="21"/>
      <c r="H893" s="21"/>
    </row>
    <row r="894" spans="3:8" ht="13.8">
      <c r="C894" s="83"/>
      <c r="D894" s="21"/>
      <c r="F894" s="21"/>
      <c r="G894" s="21"/>
      <c r="H894" s="21"/>
    </row>
    <row r="895" spans="3:8" ht="13.8">
      <c r="C895" s="83"/>
      <c r="D895" s="21"/>
      <c r="F895" s="21"/>
      <c r="G895" s="21"/>
      <c r="H895" s="21"/>
    </row>
    <row r="896" spans="3:8" ht="13.8">
      <c r="C896" s="83"/>
      <c r="D896" s="21"/>
      <c r="F896" s="21"/>
      <c r="G896" s="21"/>
      <c r="H896" s="21"/>
    </row>
    <row r="897" spans="3:8" ht="13.8">
      <c r="C897" s="83"/>
      <c r="D897" s="21"/>
      <c r="F897" s="21"/>
      <c r="G897" s="21"/>
      <c r="H897" s="21"/>
    </row>
    <row r="898" spans="3:8" ht="13.8">
      <c r="C898" s="83"/>
      <c r="D898" s="21"/>
      <c r="F898" s="21"/>
      <c r="G898" s="21"/>
      <c r="H898" s="21"/>
    </row>
    <row r="899" spans="3:8" ht="13.8">
      <c r="C899" s="83"/>
      <c r="D899" s="21"/>
      <c r="F899" s="21"/>
      <c r="G899" s="21"/>
      <c r="H899" s="21"/>
    </row>
    <row r="900" spans="3:8" ht="13.8">
      <c r="C900" s="83"/>
      <c r="D900" s="21"/>
      <c r="F900" s="21"/>
      <c r="G900" s="21"/>
      <c r="H900" s="21"/>
    </row>
    <row r="901" spans="3:8" ht="13.8">
      <c r="C901" s="83"/>
      <c r="D901" s="21"/>
      <c r="F901" s="21"/>
      <c r="G901" s="21"/>
      <c r="H901" s="21"/>
    </row>
    <row r="902" spans="3:8" ht="13.8">
      <c r="C902" s="83"/>
      <c r="D902" s="21"/>
      <c r="F902" s="21"/>
      <c r="G902" s="21"/>
      <c r="H902" s="21"/>
    </row>
    <row r="903" spans="3:8" ht="13.8">
      <c r="C903" s="83"/>
      <c r="D903" s="21"/>
      <c r="F903" s="21"/>
      <c r="G903" s="21"/>
      <c r="H903" s="21"/>
    </row>
    <row r="904" spans="3:8" ht="13.8">
      <c r="C904" s="83"/>
      <c r="D904" s="21"/>
      <c r="F904" s="21"/>
      <c r="G904" s="21"/>
      <c r="H904" s="21"/>
    </row>
    <row r="905" spans="3:8" ht="13.8">
      <c r="C905" s="83"/>
      <c r="D905" s="21"/>
      <c r="F905" s="21"/>
      <c r="G905" s="21"/>
      <c r="H905" s="21"/>
    </row>
    <row r="906" spans="3:8" ht="13.8">
      <c r="C906" s="83"/>
      <c r="D906" s="21"/>
      <c r="F906" s="21"/>
      <c r="G906" s="21"/>
      <c r="H906" s="21"/>
    </row>
    <row r="907" spans="3:8" ht="13.8">
      <c r="C907" s="83"/>
      <c r="D907" s="21"/>
      <c r="F907" s="21"/>
      <c r="G907" s="21"/>
      <c r="H907" s="21"/>
    </row>
    <row r="908" spans="3:8" ht="13.8">
      <c r="C908" s="83"/>
      <c r="D908" s="21"/>
      <c r="F908" s="21"/>
      <c r="G908" s="21"/>
      <c r="H908" s="21"/>
    </row>
    <row r="909" spans="3:8" ht="13.8">
      <c r="C909" s="83"/>
      <c r="D909" s="21"/>
      <c r="F909" s="21"/>
      <c r="G909" s="21"/>
      <c r="H909" s="21"/>
    </row>
    <row r="910" spans="3:8" ht="13.8">
      <c r="C910" s="83"/>
      <c r="D910" s="21"/>
      <c r="F910" s="21"/>
      <c r="G910" s="21"/>
      <c r="H910" s="21"/>
    </row>
    <row r="911" spans="3:8" ht="13.8">
      <c r="C911" s="83"/>
      <c r="D911" s="21"/>
      <c r="F911" s="21"/>
      <c r="G911" s="21"/>
      <c r="H911" s="21"/>
    </row>
    <row r="912" spans="3:8" ht="13.8">
      <c r="C912" s="83"/>
      <c r="D912" s="21"/>
      <c r="F912" s="21"/>
      <c r="G912" s="21"/>
      <c r="H912" s="21"/>
    </row>
    <row r="913" spans="3:8" ht="13.8">
      <c r="C913" s="83"/>
      <c r="D913" s="21"/>
      <c r="F913" s="21"/>
      <c r="G913" s="21"/>
      <c r="H913" s="21"/>
    </row>
    <row r="914" spans="3:8" ht="13.8">
      <c r="C914" s="83"/>
      <c r="D914" s="21"/>
      <c r="F914" s="21"/>
      <c r="G914" s="21"/>
      <c r="H914" s="21"/>
    </row>
    <row r="915" spans="3:8" ht="13.8">
      <c r="C915" s="83"/>
      <c r="D915" s="21"/>
      <c r="F915" s="21"/>
      <c r="G915" s="21"/>
      <c r="H915" s="21"/>
    </row>
    <row r="916" spans="3:8" ht="13.8">
      <c r="C916" s="83"/>
      <c r="D916" s="21"/>
      <c r="F916" s="21"/>
      <c r="G916" s="21"/>
      <c r="H916" s="21"/>
    </row>
    <row r="917" spans="3:8" ht="13.8">
      <c r="C917" s="83"/>
      <c r="D917" s="21"/>
      <c r="F917" s="21"/>
      <c r="G917" s="21"/>
      <c r="H917" s="21"/>
    </row>
    <row r="918" spans="3:8" ht="13.8">
      <c r="C918" s="83"/>
      <c r="D918" s="21"/>
      <c r="F918" s="21"/>
      <c r="G918" s="21"/>
      <c r="H918" s="21"/>
    </row>
    <row r="919" spans="3:8" ht="13.8">
      <c r="C919" s="83"/>
      <c r="D919" s="21"/>
      <c r="F919" s="21"/>
      <c r="G919" s="21"/>
      <c r="H919" s="21"/>
    </row>
    <row r="920" spans="3:8" ht="13.8">
      <c r="C920" s="83"/>
      <c r="D920" s="21"/>
      <c r="F920" s="21"/>
      <c r="G920" s="21"/>
      <c r="H920" s="21"/>
    </row>
    <row r="921" spans="3:8" ht="13.8">
      <c r="C921" s="83"/>
      <c r="D921" s="21"/>
      <c r="F921" s="21"/>
      <c r="G921" s="21"/>
      <c r="H921" s="21"/>
    </row>
    <row r="922" spans="3:8" ht="13.8">
      <c r="C922" s="83"/>
      <c r="D922" s="21"/>
      <c r="F922" s="21"/>
      <c r="G922" s="21"/>
      <c r="H922" s="21"/>
    </row>
    <row r="923" spans="3:8" ht="13.8">
      <c r="C923" s="83"/>
      <c r="D923" s="21"/>
      <c r="F923" s="21"/>
      <c r="G923" s="21"/>
      <c r="H923" s="21"/>
    </row>
    <row r="924" spans="3:8" ht="13.8">
      <c r="C924" s="83"/>
      <c r="D924" s="21"/>
      <c r="F924" s="21"/>
      <c r="G924" s="21"/>
      <c r="H924" s="21"/>
    </row>
    <row r="925" spans="3:8" ht="13.8">
      <c r="C925" s="83"/>
      <c r="D925" s="21"/>
      <c r="F925" s="21"/>
      <c r="G925" s="21"/>
      <c r="H925" s="21"/>
    </row>
    <row r="926" spans="3:8" ht="13.8">
      <c r="C926" s="83"/>
      <c r="D926" s="21"/>
      <c r="F926" s="21"/>
      <c r="G926" s="21"/>
      <c r="H926" s="21"/>
    </row>
    <row r="927" spans="3:8" ht="13.8">
      <c r="C927" s="83"/>
      <c r="D927" s="21"/>
      <c r="F927" s="21"/>
      <c r="G927" s="21"/>
      <c r="H927" s="21"/>
    </row>
    <row r="928" spans="3:8" ht="13.8">
      <c r="C928" s="83"/>
      <c r="D928" s="21"/>
      <c r="F928" s="21"/>
      <c r="G928" s="21"/>
      <c r="H928" s="21"/>
    </row>
    <row r="929" spans="3:8" ht="13.8">
      <c r="C929" s="83"/>
      <c r="D929" s="21"/>
      <c r="F929" s="21"/>
      <c r="G929" s="21"/>
      <c r="H929" s="21"/>
    </row>
    <row r="930" spans="3:8" ht="13.8">
      <c r="C930" s="83"/>
      <c r="D930" s="21"/>
      <c r="F930" s="21"/>
      <c r="G930" s="21"/>
      <c r="H930" s="21"/>
    </row>
    <row r="931" spans="3:8" ht="13.8">
      <c r="C931" s="83"/>
      <c r="D931" s="21"/>
      <c r="F931" s="21"/>
      <c r="G931" s="21"/>
      <c r="H931" s="21"/>
    </row>
    <row r="932" spans="3:8" ht="13.8">
      <c r="C932" s="83"/>
      <c r="D932" s="21"/>
      <c r="F932" s="21"/>
      <c r="G932" s="21"/>
      <c r="H932" s="21"/>
    </row>
    <row r="933" spans="3:8" ht="13.8">
      <c r="C933" s="83"/>
      <c r="D933" s="21"/>
      <c r="F933" s="21"/>
      <c r="G933" s="21"/>
      <c r="H933" s="21"/>
    </row>
    <row r="934" spans="3:8" ht="13.8">
      <c r="C934" s="83"/>
      <c r="D934" s="21"/>
      <c r="F934" s="21"/>
      <c r="G934" s="21"/>
      <c r="H934" s="21"/>
    </row>
    <row r="935" spans="3:8" ht="13.8">
      <c r="C935" s="83"/>
      <c r="D935" s="21"/>
      <c r="F935" s="21"/>
      <c r="G935" s="21"/>
      <c r="H935" s="21"/>
    </row>
    <row r="936" spans="3:8" ht="13.8">
      <c r="C936" s="83"/>
      <c r="D936" s="21"/>
      <c r="F936" s="21"/>
      <c r="G936" s="21"/>
      <c r="H936" s="21"/>
    </row>
    <row r="937" spans="3:8" ht="13.8">
      <c r="C937" s="83"/>
      <c r="D937" s="21"/>
      <c r="F937" s="21"/>
      <c r="G937" s="21"/>
      <c r="H937" s="21"/>
    </row>
    <row r="938" spans="3:8" ht="13.8">
      <c r="C938" s="83"/>
      <c r="D938" s="21"/>
      <c r="F938" s="21"/>
      <c r="G938" s="21"/>
      <c r="H938" s="21"/>
    </row>
    <row r="939" spans="3:8" ht="13.8">
      <c r="C939" s="83"/>
      <c r="D939" s="21"/>
      <c r="F939" s="21"/>
      <c r="G939" s="21"/>
      <c r="H939" s="21"/>
    </row>
    <row r="940" spans="3:8" ht="13.8">
      <c r="C940" s="83"/>
      <c r="D940" s="21"/>
      <c r="F940" s="21"/>
      <c r="G940" s="21"/>
      <c r="H940" s="21"/>
    </row>
    <row r="941" spans="3:8" ht="13.8">
      <c r="C941" s="83"/>
      <c r="D941" s="21"/>
      <c r="F941" s="21"/>
      <c r="G941" s="21"/>
      <c r="H941" s="21"/>
    </row>
    <row r="942" spans="3:8" ht="13.8">
      <c r="C942" s="83"/>
      <c r="D942" s="21"/>
      <c r="F942" s="21"/>
      <c r="G942" s="21"/>
      <c r="H942" s="21"/>
    </row>
    <row r="943" spans="3:8" ht="13.8">
      <c r="C943" s="83"/>
      <c r="D943" s="21"/>
      <c r="F943" s="21"/>
      <c r="G943" s="21"/>
      <c r="H943" s="21"/>
    </row>
    <row r="944" spans="3:8" ht="13.8">
      <c r="C944" s="83"/>
      <c r="D944" s="21"/>
      <c r="F944" s="21"/>
      <c r="G944" s="21"/>
      <c r="H944" s="21"/>
    </row>
    <row r="945" spans="3:8" ht="13.8">
      <c r="C945" s="83"/>
      <c r="D945" s="21"/>
      <c r="F945" s="21"/>
      <c r="G945" s="21"/>
      <c r="H945" s="21"/>
    </row>
    <row r="946" spans="3:8" ht="13.8">
      <c r="C946" s="83"/>
      <c r="D946" s="21"/>
      <c r="F946" s="21"/>
      <c r="G946" s="21"/>
      <c r="H946" s="21"/>
    </row>
    <row r="947" spans="3:8" ht="13.8">
      <c r="C947" s="83"/>
      <c r="D947" s="21"/>
      <c r="F947" s="21"/>
      <c r="G947" s="21"/>
      <c r="H947" s="21"/>
    </row>
    <row r="948" spans="3:8" ht="13.8">
      <c r="C948" s="83"/>
      <c r="D948" s="21"/>
      <c r="F948" s="21"/>
      <c r="G948" s="21"/>
      <c r="H948" s="21"/>
    </row>
    <row r="949" spans="3:8" ht="13.8">
      <c r="C949" s="83"/>
      <c r="D949" s="21"/>
      <c r="F949" s="21"/>
      <c r="G949" s="21"/>
      <c r="H949" s="21"/>
    </row>
    <row r="950" spans="3:8" ht="13.8">
      <c r="C950" s="83"/>
      <c r="D950" s="21"/>
      <c r="F950" s="21"/>
      <c r="G950" s="21"/>
      <c r="H950" s="21"/>
    </row>
    <row r="951" spans="3:8" ht="13.8">
      <c r="C951" s="83"/>
      <c r="D951" s="21"/>
      <c r="F951" s="21"/>
      <c r="G951" s="21"/>
      <c r="H951" s="21"/>
    </row>
    <row r="952" spans="3:8" ht="13.8">
      <c r="C952" s="83"/>
      <c r="D952" s="21"/>
      <c r="F952" s="21"/>
      <c r="G952" s="21"/>
      <c r="H952" s="21"/>
    </row>
    <row r="953" spans="3:8" ht="13.8">
      <c r="C953" s="83"/>
      <c r="D953" s="21"/>
      <c r="F953" s="21"/>
      <c r="G953" s="21"/>
      <c r="H953" s="21"/>
    </row>
    <row r="954" spans="3:8" ht="13.8">
      <c r="C954" s="83"/>
      <c r="D954" s="21"/>
      <c r="F954" s="21"/>
      <c r="G954" s="21"/>
      <c r="H954" s="21"/>
    </row>
    <row r="955" spans="3:8" ht="13.8">
      <c r="C955" s="83"/>
      <c r="D955" s="21"/>
      <c r="F955" s="21"/>
      <c r="G955" s="21"/>
      <c r="H955" s="21"/>
    </row>
    <row r="956" spans="3:8" ht="13.8">
      <c r="C956" s="83"/>
      <c r="D956" s="21"/>
      <c r="F956" s="21"/>
      <c r="G956" s="21"/>
      <c r="H956" s="21"/>
    </row>
    <row r="957" spans="3:8" ht="13.8">
      <c r="C957" s="83"/>
      <c r="D957" s="21"/>
      <c r="F957" s="21"/>
      <c r="G957" s="21"/>
      <c r="H957" s="21"/>
    </row>
    <row r="958" spans="3:8" ht="13.8">
      <c r="C958" s="83"/>
      <c r="D958" s="21"/>
      <c r="F958" s="21"/>
      <c r="G958" s="21"/>
      <c r="H958" s="21"/>
    </row>
    <row r="959" spans="3:8" ht="13.8">
      <c r="C959" s="83"/>
      <c r="D959" s="21"/>
      <c r="F959" s="21"/>
      <c r="G959" s="21"/>
      <c r="H959" s="21"/>
    </row>
    <row r="960" spans="3:8" ht="13.8">
      <c r="C960" s="83"/>
      <c r="D960" s="21"/>
      <c r="F960" s="21"/>
      <c r="G960" s="21"/>
      <c r="H960" s="21"/>
    </row>
    <row r="961" spans="3:8" ht="13.8">
      <c r="C961" s="83"/>
      <c r="D961" s="21"/>
      <c r="F961" s="21"/>
      <c r="G961" s="21"/>
      <c r="H961" s="21"/>
    </row>
    <row r="962" spans="3:8" ht="13.8">
      <c r="C962" s="83"/>
      <c r="D962" s="21"/>
      <c r="F962" s="21"/>
      <c r="G962" s="21"/>
      <c r="H962" s="21"/>
    </row>
    <row r="963" spans="3:8" ht="13.8">
      <c r="C963" s="83"/>
      <c r="D963" s="21"/>
      <c r="F963" s="21"/>
      <c r="G963" s="21"/>
      <c r="H963" s="21"/>
    </row>
    <row r="964" spans="3:8" ht="13.8">
      <c r="C964" s="83"/>
      <c r="D964" s="21"/>
      <c r="F964" s="21"/>
      <c r="G964" s="21"/>
      <c r="H964" s="21"/>
    </row>
    <row r="965" spans="3:8" ht="13.8">
      <c r="C965" s="83"/>
      <c r="D965" s="21"/>
      <c r="F965" s="21"/>
      <c r="G965" s="21"/>
      <c r="H965" s="21"/>
    </row>
    <row r="966" spans="3:8" ht="13.8">
      <c r="C966" s="83"/>
      <c r="D966" s="21"/>
      <c r="F966" s="21"/>
      <c r="G966" s="21"/>
      <c r="H966" s="21"/>
    </row>
    <row r="967" spans="3:8" ht="13.8">
      <c r="C967" s="83"/>
      <c r="D967" s="21"/>
      <c r="F967" s="21"/>
      <c r="G967" s="21"/>
      <c r="H967" s="21"/>
    </row>
    <row r="968" spans="3:8" ht="13.8">
      <c r="C968" s="83"/>
      <c r="D968" s="21"/>
      <c r="F968" s="21"/>
      <c r="G968" s="21"/>
      <c r="H968" s="21"/>
    </row>
    <row r="969" spans="3:8" ht="13.8">
      <c r="C969" s="83"/>
      <c r="D969" s="21"/>
      <c r="F969" s="21"/>
      <c r="G969" s="21"/>
      <c r="H969" s="21"/>
    </row>
    <row r="970" spans="3:8" ht="13.8">
      <c r="C970" s="83"/>
      <c r="D970" s="21"/>
      <c r="F970" s="21"/>
      <c r="G970" s="21"/>
      <c r="H970" s="21"/>
    </row>
    <row r="971" spans="3:8" ht="13.8">
      <c r="C971" s="83"/>
      <c r="D971" s="21"/>
      <c r="F971" s="21"/>
      <c r="G971" s="21"/>
      <c r="H971" s="21"/>
    </row>
    <row r="972" spans="3:8" ht="13.8">
      <c r="C972" s="83"/>
      <c r="D972" s="21"/>
      <c r="F972" s="21"/>
      <c r="G972" s="21"/>
      <c r="H972" s="21"/>
    </row>
    <row r="973" spans="3:8" ht="13.8">
      <c r="C973" s="83"/>
      <c r="D973" s="21"/>
      <c r="F973" s="21"/>
      <c r="G973" s="21"/>
      <c r="H973" s="21"/>
    </row>
    <row r="974" spans="3:8" ht="13.8">
      <c r="C974" s="83"/>
      <c r="D974" s="21"/>
      <c r="F974" s="21"/>
      <c r="G974" s="21"/>
      <c r="H974" s="21"/>
    </row>
    <row r="975" spans="3:8" ht="13.8">
      <c r="C975" s="83"/>
      <c r="D975" s="21"/>
      <c r="F975" s="21"/>
      <c r="G975" s="21"/>
      <c r="H975" s="21"/>
    </row>
    <row r="976" spans="3:8" ht="13.8">
      <c r="C976" s="83"/>
      <c r="D976" s="21"/>
      <c r="F976" s="21"/>
      <c r="G976" s="21"/>
      <c r="H976" s="21"/>
    </row>
    <row r="977" spans="3:8" ht="13.8">
      <c r="C977" s="83"/>
      <c r="D977" s="21"/>
      <c r="F977" s="21"/>
      <c r="G977" s="21"/>
      <c r="H977" s="21"/>
    </row>
    <row r="978" spans="3:8" ht="13.8">
      <c r="C978" s="83"/>
      <c r="D978" s="21"/>
      <c r="F978" s="21"/>
      <c r="G978" s="21"/>
      <c r="H978" s="21"/>
    </row>
    <row r="979" spans="3:8" ht="13.8">
      <c r="C979" s="83"/>
      <c r="D979" s="21"/>
      <c r="F979" s="21"/>
      <c r="G979" s="21"/>
      <c r="H979" s="21"/>
    </row>
    <row r="980" spans="3:8" ht="13.8">
      <c r="C980" s="83"/>
      <c r="D980" s="21"/>
      <c r="F980" s="21"/>
      <c r="G980" s="21"/>
      <c r="H980" s="21"/>
    </row>
    <row r="981" spans="3:8" ht="13.8">
      <c r="C981" s="83"/>
      <c r="D981" s="21"/>
      <c r="F981" s="21"/>
      <c r="G981" s="21"/>
      <c r="H981" s="21"/>
    </row>
    <row r="982" spans="3:8" ht="13.8">
      <c r="C982" s="83"/>
      <c r="D982" s="21"/>
      <c r="F982" s="21"/>
      <c r="G982" s="21"/>
      <c r="H982" s="21"/>
    </row>
    <row r="983" spans="3:8" ht="13.8">
      <c r="C983" s="83"/>
      <c r="D983" s="21"/>
      <c r="F983" s="21"/>
      <c r="G983" s="21"/>
      <c r="H983" s="21"/>
    </row>
    <row r="984" spans="3:8" ht="13.8">
      <c r="C984" s="83"/>
      <c r="D984" s="21"/>
      <c r="F984" s="21"/>
      <c r="G984" s="21"/>
      <c r="H984" s="21"/>
    </row>
    <row r="985" spans="3:8" ht="13.8">
      <c r="C985" s="83"/>
      <c r="D985" s="21"/>
      <c r="F985" s="21"/>
      <c r="G985" s="21"/>
      <c r="H985" s="21"/>
    </row>
    <row r="986" spans="3:8" ht="13.8">
      <c r="C986" s="83"/>
      <c r="D986" s="21"/>
      <c r="F986" s="21"/>
      <c r="G986" s="21"/>
      <c r="H986" s="21"/>
    </row>
    <row r="987" spans="3:8" ht="13.8">
      <c r="C987" s="83"/>
      <c r="D987" s="21"/>
      <c r="F987" s="21"/>
      <c r="G987" s="21"/>
      <c r="H987" s="21"/>
    </row>
    <row r="988" spans="3:8" ht="13.8">
      <c r="C988" s="83"/>
      <c r="D988" s="21"/>
      <c r="F988" s="21"/>
      <c r="G988" s="21"/>
      <c r="H988" s="21"/>
    </row>
    <row r="989" spans="3:8" ht="13.8">
      <c r="C989" s="83"/>
      <c r="D989" s="21"/>
      <c r="F989" s="21"/>
      <c r="G989" s="21"/>
      <c r="H989" s="21"/>
    </row>
    <row r="990" spans="3:8" ht="13.8">
      <c r="C990" s="83"/>
      <c r="D990" s="21"/>
      <c r="F990" s="21"/>
      <c r="G990" s="21"/>
      <c r="H990" s="21"/>
    </row>
    <row r="991" spans="3:8" ht="13.8">
      <c r="C991" s="83"/>
      <c r="D991" s="21"/>
      <c r="F991" s="21"/>
      <c r="G991" s="21"/>
      <c r="H991" s="21"/>
    </row>
    <row r="992" spans="3:8" ht="13.8">
      <c r="C992" s="83"/>
      <c r="D992" s="21"/>
      <c r="F992" s="21"/>
      <c r="G992" s="21"/>
      <c r="H992" s="21"/>
    </row>
    <row r="993" spans="3:8" ht="13.8">
      <c r="C993" s="83"/>
      <c r="D993" s="21"/>
      <c r="F993" s="21"/>
      <c r="G993" s="21"/>
      <c r="H993" s="21"/>
    </row>
    <row r="994" spans="3:8" ht="13.8">
      <c r="C994" s="83"/>
      <c r="D994" s="21"/>
      <c r="F994" s="21"/>
      <c r="G994" s="21"/>
      <c r="H994" s="21"/>
    </row>
    <row r="995" spans="3:8" ht="13.8">
      <c r="C995" s="83"/>
      <c r="D995" s="21"/>
      <c r="F995" s="21"/>
      <c r="G995" s="21"/>
      <c r="H995" s="21"/>
    </row>
    <row r="996" spans="3:8" ht="13.8">
      <c r="C996" s="83"/>
      <c r="D996" s="21"/>
      <c r="F996" s="21"/>
      <c r="G996" s="21"/>
      <c r="H996" s="21"/>
    </row>
    <row r="997" spans="3:8" ht="13.8">
      <c r="C997" s="83"/>
      <c r="D997" s="21"/>
      <c r="F997" s="21"/>
      <c r="G997" s="21"/>
      <c r="H997" s="21"/>
    </row>
    <row r="998" spans="3:8" ht="13.8">
      <c r="C998" s="83"/>
      <c r="D998" s="21"/>
      <c r="F998" s="21"/>
      <c r="G998" s="21"/>
      <c r="H998" s="21"/>
    </row>
    <row r="999" spans="3:8" ht="13.8">
      <c r="C999" s="83"/>
      <c r="D999" s="21"/>
      <c r="F999" s="21"/>
      <c r="G999" s="21"/>
      <c r="H999" s="21"/>
    </row>
    <row r="1000" spans="3:8" ht="13.8">
      <c r="C1000" s="83"/>
      <c r="D1000" s="21"/>
      <c r="F1000" s="21"/>
      <c r="G1000" s="21"/>
      <c r="H1000" s="21"/>
    </row>
    <row r="1001" spans="3:8" ht="13.8">
      <c r="C1001" s="83"/>
      <c r="D1001" s="21"/>
      <c r="F1001" s="21"/>
      <c r="G1001" s="21"/>
      <c r="H1001" s="21"/>
    </row>
    <row r="1002" spans="3:8" ht="13.8">
      <c r="C1002" s="83"/>
      <c r="D1002" s="21"/>
      <c r="F1002" s="21"/>
      <c r="G1002" s="21"/>
      <c r="H1002" s="21"/>
    </row>
  </sheetData>
  <autoFilter ref="A5:V76"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O1002"/>
  <sheetViews>
    <sheetView workbookViewId="0">
      <pane xSplit="1" topLeftCell="C1" activePane="topRight" state="frozen"/>
      <selection pane="topRight" activeCell="A27" sqref="A27"/>
    </sheetView>
  </sheetViews>
  <sheetFormatPr defaultColWidth="14.44140625" defaultRowHeight="15.75" customHeight="1"/>
  <cols>
    <col min="1" max="1" width="66.88671875" customWidth="1"/>
    <col min="2" max="2" width="47.6640625" customWidth="1"/>
    <col min="3" max="3" width="9.6640625" customWidth="1"/>
    <col min="4" max="4" width="13.109375" customWidth="1"/>
    <col min="5" max="5" width="14.5546875" customWidth="1"/>
    <col min="12" max="12" width="21.109375" customWidth="1"/>
    <col min="14" max="14" width="17.6640625" customWidth="1"/>
    <col min="15" max="15" width="19.33203125" customWidth="1"/>
  </cols>
  <sheetData>
    <row r="1" spans="1:15" ht="15.75" customHeight="1">
      <c r="A1" s="99"/>
      <c r="C1" s="83"/>
      <c r="D1" s="21"/>
      <c r="E1" s="61" t="s">
        <v>68</v>
      </c>
      <c r="G1" s="61">
        <v>750</v>
      </c>
      <c r="H1" s="21"/>
      <c r="I1" s="4" t="s">
        <v>69</v>
      </c>
      <c r="J1" s="100">
        <v>0.18</v>
      </c>
      <c r="K1" s="101">
        <v>0.20799999999999999</v>
      </c>
      <c r="L1" s="4" t="s">
        <v>258</v>
      </c>
    </row>
    <row r="2" spans="1:15" ht="15.75" customHeight="1">
      <c r="C2" s="83"/>
      <c r="D2" s="21"/>
      <c r="F2" s="21"/>
      <c r="G2" s="21"/>
      <c r="H2" s="21"/>
      <c r="I2" s="4" t="s">
        <v>71</v>
      </c>
      <c r="J2" s="100">
        <v>0.64</v>
      </c>
      <c r="K2" s="101">
        <v>0.10100000000000001</v>
      </c>
      <c r="L2" s="4" t="s">
        <v>259</v>
      </c>
    </row>
    <row r="3" spans="1:15" ht="15.75" customHeight="1">
      <c r="C3" s="83"/>
      <c r="D3" s="21"/>
      <c r="F3" s="21"/>
      <c r="G3" s="21"/>
      <c r="H3" s="21"/>
      <c r="I3" s="4" t="s">
        <v>73</v>
      </c>
      <c r="J3" s="100">
        <v>0.18</v>
      </c>
      <c r="K3" s="101">
        <v>0.14399999999999999</v>
      </c>
    </row>
    <row r="4" spans="1:15" ht="15.75" customHeight="1">
      <c r="C4" s="83"/>
      <c r="D4" s="21"/>
      <c r="F4" s="21"/>
      <c r="G4" s="21"/>
      <c r="H4" s="21"/>
      <c r="L4" s="29">
        <f>AVERAGE(L6:L77)</f>
        <v>4.8516666666666683</v>
      </c>
      <c r="M4" s="76" t="s">
        <v>74</v>
      </c>
    </row>
    <row r="5" spans="1:15" ht="15.75" customHeight="1">
      <c r="A5" s="85" t="s">
        <v>12</v>
      </c>
      <c r="B5" s="85" t="s">
        <v>75</v>
      </c>
      <c r="C5" s="86" t="s">
        <v>76</v>
      </c>
      <c r="D5" s="87" t="s">
        <v>77</v>
      </c>
      <c r="E5" s="88" t="s">
        <v>78</v>
      </c>
      <c r="F5" s="89" t="s">
        <v>79</v>
      </c>
      <c r="G5" s="89" t="s">
        <v>80</v>
      </c>
      <c r="H5" s="89" t="s">
        <v>81</v>
      </c>
      <c r="I5" s="90" t="s">
        <v>82</v>
      </c>
      <c r="J5" s="90" t="s">
        <v>83</v>
      </c>
      <c r="K5" s="90" t="s">
        <v>84</v>
      </c>
      <c r="L5" s="91" t="s">
        <v>85</v>
      </c>
      <c r="O5" s="92" t="s">
        <v>86</v>
      </c>
    </row>
    <row r="6" spans="1:15" ht="15.75" customHeight="1">
      <c r="A6" s="105" t="s">
        <v>87</v>
      </c>
      <c r="B6" s="105" t="s">
        <v>88</v>
      </c>
      <c r="C6" s="106" t="s">
        <v>168</v>
      </c>
      <c r="D6" s="21">
        <f t="shared" ref="D6:D77" si="0">C6*$G$1</f>
        <v>775.57500000000005</v>
      </c>
      <c r="E6" s="21">
        <f t="shared" ref="E6:E77" si="1">D6-$G$1</f>
        <v>25.575000000000045</v>
      </c>
      <c r="F6" s="21">
        <f t="shared" ref="F6:F77" si="2">E6*$J$1</f>
        <v>4.6035000000000084</v>
      </c>
      <c r="G6" s="21">
        <f t="shared" ref="G6:G77" si="3">E6*$J$2</f>
        <v>16.368000000000031</v>
      </c>
      <c r="H6" s="21">
        <f t="shared" ref="H6:H77" si="4">E6*$J$3</f>
        <v>4.6035000000000084</v>
      </c>
      <c r="I6" s="29">
        <f t="shared" ref="I6:I77" si="5">ROUND(F6*$K$1,2)</f>
        <v>0.96</v>
      </c>
      <c r="J6" s="29">
        <f t="shared" ref="J6:J77" si="6">ROUND(G6*$K$2,2)</f>
        <v>1.65</v>
      </c>
      <c r="K6" s="9">
        <f t="shared" ref="K6:K77" si="7">ROUND(H6*$K$3,2)</f>
        <v>0.66</v>
      </c>
      <c r="L6" s="29">
        <f t="shared" ref="L6:L77" si="8">SUM(I6:K6)</f>
        <v>3.27</v>
      </c>
      <c r="N6" s="4" t="s">
        <v>89</v>
      </c>
      <c r="O6" s="29">
        <f>AVERAGE(L6:L10)</f>
        <v>4.5439999999999996</v>
      </c>
    </row>
    <row r="7" spans="1:15" ht="15.75" customHeight="1">
      <c r="A7" s="105" t="s">
        <v>90</v>
      </c>
      <c r="B7" s="105" t="s">
        <v>88</v>
      </c>
      <c r="C7" s="110">
        <v>1.036</v>
      </c>
      <c r="D7" s="21">
        <f t="shared" si="0"/>
        <v>777</v>
      </c>
      <c r="E7" s="21">
        <f t="shared" si="1"/>
        <v>27</v>
      </c>
      <c r="F7" s="21">
        <f t="shared" si="2"/>
        <v>4.8599999999999994</v>
      </c>
      <c r="G7" s="21">
        <f t="shared" si="3"/>
        <v>17.28</v>
      </c>
      <c r="H7" s="21">
        <f t="shared" si="4"/>
        <v>4.8599999999999994</v>
      </c>
      <c r="I7" s="29">
        <f t="shared" si="5"/>
        <v>1.01</v>
      </c>
      <c r="J7" s="29">
        <f t="shared" si="6"/>
        <v>1.75</v>
      </c>
      <c r="K7" s="9">
        <f t="shared" si="7"/>
        <v>0.7</v>
      </c>
      <c r="L7" s="29">
        <f t="shared" si="8"/>
        <v>3.46</v>
      </c>
    </row>
    <row r="8" spans="1:15" ht="15.75" customHeight="1">
      <c r="A8" s="105" t="s">
        <v>94</v>
      </c>
      <c r="B8" s="105" t="s">
        <v>95</v>
      </c>
      <c r="C8" s="106" t="s">
        <v>171</v>
      </c>
      <c r="D8" s="21">
        <f t="shared" si="0"/>
        <v>778.42500000000007</v>
      </c>
      <c r="E8" s="21">
        <f t="shared" si="1"/>
        <v>28.425000000000068</v>
      </c>
      <c r="F8" s="21">
        <f t="shared" si="2"/>
        <v>5.1165000000000118</v>
      </c>
      <c r="G8" s="21">
        <f t="shared" si="3"/>
        <v>18.192000000000043</v>
      </c>
      <c r="H8" s="21">
        <f t="shared" si="4"/>
        <v>5.1165000000000118</v>
      </c>
      <c r="I8" s="29">
        <f t="shared" si="5"/>
        <v>1.06</v>
      </c>
      <c r="J8" s="29">
        <f t="shared" si="6"/>
        <v>1.84</v>
      </c>
      <c r="K8" s="9">
        <f t="shared" si="7"/>
        <v>0.74</v>
      </c>
      <c r="L8" s="29">
        <f t="shared" si="8"/>
        <v>3.6400000000000006</v>
      </c>
    </row>
    <row r="9" spans="1:15" ht="15.75" customHeight="1">
      <c r="A9" s="105" t="s">
        <v>96</v>
      </c>
      <c r="B9" s="105" t="s">
        <v>88</v>
      </c>
      <c r="C9" s="106" t="s">
        <v>172</v>
      </c>
      <c r="D9" s="21">
        <f t="shared" si="0"/>
        <v>777.67499999999995</v>
      </c>
      <c r="E9" s="21">
        <f t="shared" si="1"/>
        <v>27.674999999999955</v>
      </c>
      <c r="F9" s="21">
        <f t="shared" si="2"/>
        <v>4.9814999999999916</v>
      </c>
      <c r="G9" s="21">
        <f t="shared" si="3"/>
        <v>17.711999999999971</v>
      </c>
      <c r="H9" s="21">
        <f t="shared" si="4"/>
        <v>4.9814999999999916</v>
      </c>
      <c r="I9" s="29">
        <f t="shared" si="5"/>
        <v>1.04</v>
      </c>
      <c r="J9" s="29">
        <f t="shared" si="6"/>
        <v>1.79</v>
      </c>
      <c r="K9" s="9">
        <f t="shared" si="7"/>
        <v>0.72</v>
      </c>
      <c r="L9" s="29">
        <f t="shared" si="8"/>
        <v>3.55</v>
      </c>
    </row>
    <row r="10" spans="1:15" ht="15.75" customHeight="1">
      <c r="A10" s="105" t="s">
        <v>97</v>
      </c>
      <c r="B10" s="105" t="s">
        <v>98</v>
      </c>
      <c r="C10" s="106" t="s">
        <v>260</v>
      </c>
      <c r="D10" s="21">
        <f t="shared" si="0"/>
        <v>818.77499999999986</v>
      </c>
      <c r="E10" s="21">
        <f t="shared" si="1"/>
        <v>68.774999999999864</v>
      </c>
      <c r="F10" s="21">
        <f t="shared" si="2"/>
        <v>12.379499999999975</v>
      </c>
      <c r="G10" s="21">
        <f t="shared" si="3"/>
        <v>44.015999999999913</v>
      </c>
      <c r="H10" s="21">
        <f t="shared" si="4"/>
        <v>12.379499999999975</v>
      </c>
      <c r="I10" s="29">
        <f t="shared" si="5"/>
        <v>2.57</v>
      </c>
      <c r="J10" s="29">
        <f t="shared" si="6"/>
        <v>4.45</v>
      </c>
      <c r="K10" s="9">
        <f t="shared" si="7"/>
        <v>1.78</v>
      </c>
      <c r="L10" s="29">
        <f t="shared" si="8"/>
        <v>8.7999999999999989</v>
      </c>
    </row>
    <row r="11" spans="1:15" ht="15.75" customHeight="1">
      <c r="A11" s="105" t="s">
        <v>99</v>
      </c>
      <c r="B11" s="105" t="s">
        <v>88</v>
      </c>
      <c r="C11" s="106" t="s">
        <v>174</v>
      </c>
      <c r="D11" s="21">
        <f t="shared" si="0"/>
        <v>820.875</v>
      </c>
      <c r="E11" s="21">
        <f t="shared" si="1"/>
        <v>70.875</v>
      </c>
      <c r="F11" s="21">
        <f t="shared" si="2"/>
        <v>12.7575</v>
      </c>
      <c r="G11" s="21">
        <f t="shared" si="3"/>
        <v>45.36</v>
      </c>
      <c r="H11" s="21">
        <f t="shared" si="4"/>
        <v>12.7575</v>
      </c>
      <c r="I11" s="29">
        <f t="shared" si="5"/>
        <v>2.65</v>
      </c>
      <c r="J11" s="29">
        <f t="shared" si="6"/>
        <v>4.58</v>
      </c>
      <c r="K11" s="9">
        <f t="shared" si="7"/>
        <v>1.84</v>
      </c>
      <c r="L11" s="29">
        <f t="shared" si="8"/>
        <v>9.07</v>
      </c>
    </row>
    <row r="12" spans="1:15" ht="15.75" customHeight="1">
      <c r="A12" s="105" t="s">
        <v>100</v>
      </c>
      <c r="B12" s="105" t="s">
        <v>88</v>
      </c>
      <c r="C12" s="106" t="s">
        <v>175</v>
      </c>
      <c r="D12" s="21">
        <f t="shared" si="0"/>
        <v>781.57500000000005</v>
      </c>
      <c r="E12" s="21">
        <f t="shared" si="1"/>
        <v>31.575000000000045</v>
      </c>
      <c r="F12" s="21">
        <f t="shared" si="2"/>
        <v>5.6835000000000075</v>
      </c>
      <c r="G12" s="21">
        <f t="shared" si="3"/>
        <v>20.20800000000003</v>
      </c>
      <c r="H12" s="21">
        <f t="shared" si="4"/>
        <v>5.6835000000000075</v>
      </c>
      <c r="I12" s="29">
        <f t="shared" si="5"/>
        <v>1.18</v>
      </c>
      <c r="J12" s="29">
        <f t="shared" si="6"/>
        <v>2.04</v>
      </c>
      <c r="K12" s="9">
        <f t="shared" si="7"/>
        <v>0.82</v>
      </c>
      <c r="L12" s="29">
        <f t="shared" si="8"/>
        <v>4.04</v>
      </c>
    </row>
    <row r="13" spans="1:15" ht="15.75" customHeight="1">
      <c r="A13" s="105" t="s">
        <v>159</v>
      </c>
      <c r="B13" s="105" t="s">
        <v>88</v>
      </c>
      <c r="C13" s="106" t="s">
        <v>261</v>
      </c>
      <c r="D13" s="21">
        <f t="shared" si="0"/>
        <v>774</v>
      </c>
      <c r="E13" s="21">
        <f t="shared" si="1"/>
        <v>24</v>
      </c>
      <c r="F13" s="21">
        <f t="shared" si="2"/>
        <v>4.32</v>
      </c>
      <c r="G13" s="21">
        <f t="shared" si="3"/>
        <v>15.36</v>
      </c>
      <c r="H13" s="21">
        <f t="shared" si="4"/>
        <v>4.32</v>
      </c>
      <c r="I13" s="29">
        <f t="shared" si="5"/>
        <v>0.9</v>
      </c>
      <c r="J13" s="29">
        <f t="shared" si="6"/>
        <v>1.55</v>
      </c>
      <c r="K13" s="9">
        <f t="shared" si="7"/>
        <v>0.62</v>
      </c>
      <c r="L13" s="29">
        <f t="shared" si="8"/>
        <v>3.0700000000000003</v>
      </c>
    </row>
    <row r="14" spans="1:15" ht="15.75" customHeight="1">
      <c r="A14" s="105" t="s">
        <v>101</v>
      </c>
      <c r="B14" s="105" t="s">
        <v>88</v>
      </c>
      <c r="C14" s="106" t="s">
        <v>225</v>
      </c>
      <c r="D14" s="21">
        <f t="shared" si="0"/>
        <v>777.97500000000014</v>
      </c>
      <c r="E14" s="21">
        <f t="shared" si="1"/>
        <v>27.975000000000136</v>
      </c>
      <c r="F14" s="21">
        <f t="shared" si="2"/>
        <v>5.0355000000000247</v>
      </c>
      <c r="G14" s="21">
        <f t="shared" si="3"/>
        <v>17.904000000000089</v>
      </c>
      <c r="H14" s="21">
        <f t="shared" si="4"/>
        <v>5.0355000000000247</v>
      </c>
      <c r="I14" s="29">
        <f t="shared" si="5"/>
        <v>1.05</v>
      </c>
      <c r="J14" s="29">
        <f t="shared" si="6"/>
        <v>1.81</v>
      </c>
      <c r="K14" s="9">
        <f t="shared" si="7"/>
        <v>0.73</v>
      </c>
      <c r="L14" s="29">
        <f t="shared" si="8"/>
        <v>3.5900000000000003</v>
      </c>
    </row>
    <row r="15" spans="1:15" ht="15.75" customHeight="1">
      <c r="A15" s="105" t="s">
        <v>102</v>
      </c>
      <c r="B15" s="105" t="s">
        <v>88</v>
      </c>
      <c r="C15" s="106" t="s">
        <v>262</v>
      </c>
      <c r="D15" s="21">
        <f t="shared" si="0"/>
        <v>789.75</v>
      </c>
      <c r="E15" s="21">
        <f t="shared" si="1"/>
        <v>39.75</v>
      </c>
      <c r="F15" s="21">
        <f t="shared" si="2"/>
        <v>7.1549999999999994</v>
      </c>
      <c r="G15" s="21">
        <f t="shared" si="3"/>
        <v>25.44</v>
      </c>
      <c r="H15" s="21">
        <f t="shared" si="4"/>
        <v>7.1549999999999994</v>
      </c>
      <c r="I15" s="29">
        <f t="shared" si="5"/>
        <v>1.49</v>
      </c>
      <c r="J15" s="29">
        <f t="shared" si="6"/>
        <v>2.57</v>
      </c>
      <c r="K15" s="9">
        <f t="shared" si="7"/>
        <v>1.03</v>
      </c>
      <c r="L15" s="29">
        <f t="shared" si="8"/>
        <v>5.09</v>
      </c>
    </row>
    <row r="16" spans="1:15" ht="15.75" customHeight="1">
      <c r="A16" s="105" t="s">
        <v>103</v>
      </c>
      <c r="B16" s="105" t="s">
        <v>88</v>
      </c>
      <c r="C16" s="106" t="s">
        <v>179</v>
      </c>
      <c r="D16" s="21">
        <f t="shared" si="0"/>
        <v>783.97499999999991</v>
      </c>
      <c r="E16" s="21">
        <f t="shared" si="1"/>
        <v>33.974999999999909</v>
      </c>
      <c r="F16" s="21">
        <f t="shared" si="2"/>
        <v>6.1154999999999831</v>
      </c>
      <c r="G16" s="21">
        <f t="shared" si="3"/>
        <v>21.743999999999943</v>
      </c>
      <c r="H16" s="21">
        <f t="shared" si="4"/>
        <v>6.1154999999999831</v>
      </c>
      <c r="I16" s="29">
        <f t="shared" si="5"/>
        <v>1.27</v>
      </c>
      <c r="J16" s="29">
        <f t="shared" si="6"/>
        <v>2.2000000000000002</v>
      </c>
      <c r="K16" s="9">
        <f t="shared" si="7"/>
        <v>0.88</v>
      </c>
      <c r="L16" s="29">
        <f t="shared" si="8"/>
        <v>4.3500000000000005</v>
      </c>
    </row>
    <row r="17" spans="1:12" ht="15.75" customHeight="1">
      <c r="A17" s="105" t="s">
        <v>104</v>
      </c>
      <c r="B17" s="105" t="s">
        <v>88</v>
      </c>
      <c r="C17" s="106" t="s">
        <v>180</v>
      </c>
      <c r="D17" s="21">
        <f t="shared" si="0"/>
        <v>802.875</v>
      </c>
      <c r="E17" s="21">
        <f t="shared" si="1"/>
        <v>52.875</v>
      </c>
      <c r="F17" s="21">
        <f t="shared" si="2"/>
        <v>9.5175000000000001</v>
      </c>
      <c r="G17" s="21">
        <f t="shared" si="3"/>
        <v>33.840000000000003</v>
      </c>
      <c r="H17" s="21">
        <f t="shared" si="4"/>
        <v>9.5175000000000001</v>
      </c>
      <c r="I17" s="29">
        <f t="shared" si="5"/>
        <v>1.98</v>
      </c>
      <c r="J17" s="29">
        <f t="shared" si="6"/>
        <v>3.42</v>
      </c>
      <c r="K17" s="9">
        <f t="shared" si="7"/>
        <v>1.37</v>
      </c>
      <c r="L17" s="29">
        <f t="shared" si="8"/>
        <v>6.7700000000000005</v>
      </c>
    </row>
    <row r="18" spans="1:12" ht="15.75" customHeight="1">
      <c r="A18" s="105" t="s">
        <v>105</v>
      </c>
      <c r="B18" s="105" t="s">
        <v>88</v>
      </c>
      <c r="C18" s="106" t="s">
        <v>181</v>
      </c>
      <c r="D18" s="21">
        <f t="shared" si="0"/>
        <v>806.17499999999995</v>
      </c>
      <c r="E18" s="21">
        <f t="shared" si="1"/>
        <v>56.174999999999955</v>
      </c>
      <c r="F18" s="21">
        <f t="shared" si="2"/>
        <v>10.111499999999991</v>
      </c>
      <c r="G18" s="21">
        <f t="shared" si="3"/>
        <v>35.95199999999997</v>
      </c>
      <c r="H18" s="21">
        <f t="shared" si="4"/>
        <v>10.111499999999991</v>
      </c>
      <c r="I18" s="29">
        <f t="shared" si="5"/>
        <v>2.1</v>
      </c>
      <c r="J18" s="29">
        <f t="shared" si="6"/>
        <v>3.63</v>
      </c>
      <c r="K18" s="9">
        <f t="shared" si="7"/>
        <v>1.46</v>
      </c>
      <c r="L18" s="29">
        <f t="shared" si="8"/>
        <v>7.19</v>
      </c>
    </row>
    <row r="19" spans="1:12" ht="15.75" customHeight="1">
      <c r="A19" s="105" t="s">
        <v>106</v>
      </c>
      <c r="B19" s="105" t="s">
        <v>88</v>
      </c>
      <c r="C19" s="106" t="s">
        <v>263</v>
      </c>
      <c r="D19" s="21">
        <f t="shared" si="0"/>
        <v>810.75</v>
      </c>
      <c r="E19" s="21">
        <f t="shared" si="1"/>
        <v>60.75</v>
      </c>
      <c r="F19" s="21">
        <f t="shared" si="2"/>
        <v>10.934999999999999</v>
      </c>
      <c r="G19" s="21">
        <f t="shared" si="3"/>
        <v>38.880000000000003</v>
      </c>
      <c r="H19" s="21">
        <f t="shared" si="4"/>
        <v>10.934999999999999</v>
      </c>
      <c r="I19" s="29">
        <f t="shared" si="5"/>
        <v>2.27</v>
      </c>
      <c r="J19" s="29">
        <f t="shared" si="6"/>
        <v>3.93</v>
      </c>
      <c r="K19" s="9">
        <f t="shared" si="7"/>
        <v>1.57</v>
      </c>
      <c r="L19" s="29">
        <f t="shared" si="8"/>
        <v>7.7700000000000005</v>
      </c>
    </row>
    <row r="20" spans="1:12" ht="15.75" customHeight="1">
      <c r="A20" s="105" t="s">
        <v>160</v>
      </c>
      <c r="B20" s="105" t="s">
        <v>88</v>
      </c>
      <c r="C20" s="106" t="s">
        <v>264</v>
      </c>
      <c r="D20" s="21">
        <f t="shared" si="0"/>
        <v>773.24999999999989</v>
      </c>
      <c r="E20" s="21">
        <f t="shared" si="1"/>
        <v>23.249999999999886</v>
      </c>
      <c r="F20" s="21">
        <f t="shared" si="2"/>
        <v>4.1849999999999792</v>
      </c>
      <c r="G20" s="21">
        <f t="shared" si="3"/>
        <v>14.879999999999928</v>
      </c>
      <c r="H20" s="21">
        <f t="shared" si="4"/>
        <v>4.1849999999999792</v>
      </c>
      <c r="I20" s="29">
        <f t="shared" si="5"/>
        <v>0.87</v>
      </c>
      <c r="J20" s="29">
        <f t="shared" si="6"/>
        <v>1.5</v>
      </c>
      <c r="K20" s="9">
        <f t="shared" si="7"/>
        <v>0.6</v>
      </c>
      <c r="L20" s="29">
        <f t="shared" si="8"/>
        <v>2.97</v>
      </c>
    </row>
    <row r="21" spans="1:12" ht="15.75" customHeight="1">
      <c r="A21" s="105" t="s">
        <v>115</v>
      </c>
      <c r="B21" s="105" t="s">
        <v>88</v>
      </c>
      <c r="C21" s="106" t="s">
        <v>191</v>
      </c>
      <c r="D21" s="21">
        <f t="shared" si="0"/>
        <v>782.4</v>
      </c>
      <c r="E21" s="21">
        <f t="shared" si="1"/>
        <v>32.399999999999977</v>
      </c>
      <c r="F21" s="21">
        <f t="shared" si="2"/>
        <v>5.8319999999999954</v>
      </c>
      <c r="G21" s="21">
        <f t="shared" si="3"/>
        <v>20.735999999999986</v>
      </c>
      <c r="H21" s="21">
        <f t="shared" si="4"/>
        <v>5.8319999999999954</v>
      </c>
      <c r="I21" s="29">
        <f t="shared" si="5"/>
        <v>1.21</v>
      </c>
      <c r="J21" s="29">
        <f t="shared" si="6"/>
        <v>2.09</v>
      </c>
      <c r="K21" s="9">
        <f t="shared" si="7"/>
        <v>0.84</v>
      </c>
      <c r="L21" s="29">
        <f t="shared" si="8"/>
        <v>4.1399999999999997</v>
      </c>
    </row>
    <row r="22" spans="1:12" ht="15.75" customHeight="1">
      <c r="A22" s="105" t="s">
        <v>116</v>
      </c>
      <c r="B22" s="105" t="s">
        <v>88</v>
      </c>
      <c r="C22" s="106" t="s">
        <v>193</v>
      </c>
      <c r="D22" s="21">
        <f t="shared" si="0"/>
        <v>779.47499999999991</v>
      </c>
      <c r="E22" s="21">
        <f t="shared" si="1"/>
        <v>29.474999999999909</v>
      </c>
      <c r="F22" s="21">
        <f t="shared" si="2"/>
        <v>5.3054999999999835</v>
      </c>
      <c r="G22" s="21">
        <f t="shared" si="3"/>
        <v>18.863999999999944</v>
      </c>
      <c r="H22" s="21">
        <f t="shared" si="4"/>
        <v>5.3054999999999835</v>
      </c>
      <c r="I22" s="29">
        <f t="shared" si="5"/>
        <v>1.1000000000000001</v>
      </c>
      <c r="J22" s="29">
        <f t="shared" si="6"/>
        <v>1.91</v>
      </c>
      <c r="K22" s="9">
        <f t="shared" si="7"/>
        <v>0.76</v>
      </c>
      <c r="L22" s="29">
        <f t="shared" si="8"/>
        <v>3.7699999999999996</v>
      </c>
    </row>
    <row r="23" spans="1:12" ht="15.75" customHeight="1">
      <c r="A23" s="105" t="s">
        <v>107</v>
      </c>
      <c r="B23" s="105" t="s">
        <v>88</v>
      </c>
      <c r="C23" s="106" t="s">
        <v>265</v>
      </c>
      <c r="D23" s="21">
        <f t="shared" si="0"/>
        <v>778.27500000000009</v>
      </c>
      <c r="E23" s="21">
        <f t="shared" si="1"/>
        <v>28.275000000000091</v>
      </c>
      <c r="F23" s="21">
        <f t="shared" si="2"/>
        <v>5.0895000000000161</v>
      </c>
      <c r="G23" s="21">
        <f t="shared" si="3"/>
        <v>18.096000000000057</v>
      </c>
      <c r="H23" s="21">
        <f t="shared" si="4"/>
        <v>5.0895000000000161</v>
      </c>
      <c r="I23" s="29">
        <f t="shared" si="5"/>
        <v>1.06</v>
      </c>
      <c r="J23" s="29">
        <f t="shared" si="6"/>
        <v>1.83</v>
      </c>
      <c r="K23" s="9">
        <f t="shared" si="7"/>
        <v>0.73</v>
      </c>
      <c r="L23" s="29">
        <f t="shared" si="8"/>
        <v>3.62</v>
      </c>
    </row>
    <row r="24" spans="1:12" ht="15.75" customHeight="1">
      <c r="A24" s="105" t="s">
        <v>108</v>
      </c>
      <c r="B24" s="105" t="s">
        <v>88</v>
      </c>
      <c r="C24" s="106" t="s">
        <v>266</v>
      </c>
      <c r="D24" s="21">
        <f t="shared" si="0"/>
        <v>803.25</v>
      </c>
      <c r="E24" s="21">
        <f t="shared" si="1"/>
        <v>53.25</v>
      </c>
      <c r="F24" s="21">
        <f t="shared" si="2"/>
        <v>9.5849999999999991</v>
      </c>
      <c r="G24" s="21">
        <f t="shared" si="3"/>
        <v>34.08</v>
      </c>
      <c r="H24" s="21">
        <f t="shared" si="4"/>
        <v>9.5849999999999991</v>
      </c>
      <c r="I24" s="29">
        <f t="shared" si="5"/>
        <v>1.99</v>
      </c>
      <c r="J24" s="29">
        <f t="shared" si="6"/>
        <v>3.44</v>
      </c>
      <c r="K24" s="9">
        <f t="shared" si="7"/>
        <v>1.38</v>
      </c>
      <c r="L24" s="29">
        <f t="shared" si="8"/>
        <v>6.81</v>
      </c>
    </row>
    <row r="25" spans="1:12" ht="15.75" customHeight="1">
      <c r="A25" s="105" t="s">
        <v>267</v>
      </c>
      <c r="B25" s="105" t="s">
        <v>88</v>
      </c>
      <c r="C25" s="106" t="s">
        <v>186</v>
      </c>
      <c r="D25" s="21">
        <f t="shared" si="0"/>
        <v>774.375</v>
      </c>
      <c r="E25" s="21">
        <f t="shared" si="1"/>
        <v>24.375</v>
      </c>
      <c r="F25" s="21">
        <f t="shared" si="2"/>
        <v>4.3875000000000002</v>
      </c>
      <c r="G25" s="21">
        <f t="shared" si="3"/>
        <v>15.6</v>
      </c>
      <c r="H25" s="21">
        <f t="shared" si="4"/>
        <v>4.3875000000000002</v>
      </c>
      <c r="I25" s="29">
        <f t="shared" si="5"/>
        <v>0.91</v>
      </c>
      <c r="J25" s="29">
        <f t="shared" si="6"/>
        <v>1.58</v>
      </c>
      <c r="K25" s="9">
        <f t="shared" si="7"/>
        <v>0.63</v>
      </c>
      <c r="L25" s="29">
        <f t="shared" si="8"/>
        <v>3.12</v>
      </c>
    </row>
    <row r="26" spans="1:12" ht="15.75" customHeight="1">
      <c r="A26" s="105" t="s">
        <v>268</v>
      </c>
      <c r="B26" s="105" t="s">
        <v>88</v>
      </c>
      <c r="C26" s="106" t="s">
        <v>186</v>
      </c>
      <c r="D26" s="21">
        <f t="shared" si="0"/>
        <v>774.375</v>
      </c>
      <c r="E26" s="21">
        <f t="shared" si="1"/>
        <v>24.375</v>
      </c>
      <c r="F26" s="21">
        <f t="shared" si="2"/>
        <v>4.3875000000000002</v>
      </c>
      <c r="G26" s="21">
        <f t="shared" si="3"/>
        <v>15.6</v>
      </c>
      <c r="H26" s="21">
        <f t="shared" si="4"/>
        <v>4.3875000000000002</v>
      </c>
      <c r="I26" s="29">
        <f t="shared" si="5"/>
        <v>0.91</v>
      </c>
      <c r="J26" s="29">
        <f t="shared" si="6"/>
        <v>1.58</v>
      </c>
      <c r="K26" s="9">
        <f t="shared" si="7"/>
        <v>0.63</v>
      </c>
      <c r="L26" s="29">
        <f t="shared" si="8"/>
        <v>3.12</v>
      </c>
    </row>
    <row r="27" spans="1:12" ht="15.75" customHeight="1">
      <c r="A27" s="105" t="s">
        <v>269</v>
      </c>
      <c r="B27" s="105" t="s">
        <v>88</v>
      </c>
      <c r="C27" s="106" t="s">
        <v>187</v>
      </c>
      <c r="D27" s="21">
        <f t="shared" si="0"/>
        <v>785.02499999999998</v>
      </c>
      <c r="E27" s="21">
        <f t="shared" si="1"/>
        <v>35.024999999999977</v>
      </c>
      <c r="F27" s="21">
        <f t="shared" si="2"/>
        <v>6.3044999999999956</v>
      </c>
      <c r="G27" s="21">
        <f t="shared" si="3"/>
        <v>22.415999999999986</v>
      </c>
      <c r="H27" s="21">
        <f t="shared" si="4"/>
        <v>6.3044999999999956</v>
      </c>
      <c r="I27" s="29">
        <f t="shared" si="5"/>
        <v>1.31</v>
      </c>
      <c r="J27" s="29">
        <f t="shared" si="6"/>
        <v>2.2599999999999998</v>
      </c>
      <c r="K27" s="9">
        <f t="shared" si="7"/>
        <v>0.91</v>
      </c>
      <c r="L27" s="29">
        <f t="shared" si="8"/>
        <v>4.4799999999999995</v>
      </c>
    </row>
    <row r="28" spans="1:12" ht="15.75" customHeight="1">
      <c r="A28" s="105" t="s">
        <v>117</v>
      </c>
      <c r="B28" s="105" t="s">
        <v>88</v>
      </c>
      <c r="C28" s="106" t="s">
        <v>246</v>
      </c>
      <c r="D28" s="21">
        <f t="shared" si="0"/>
        <v>801.52499999999998</v>
      </c>
      <c r="E28" s="21">
        <f t="shared" si="1"/>
        <v>51.524999999999977</v>
      </c>
      <c r="F28" s="21">
        <f t="shared" si="2"/>
        <v>9.2744999999999962</v>
      </c>
      <c r="G28" s="21">
        <f t="shared" si="3"/>
        <v>32.975999999999985</v>
      </c>
      <c r="H28" s="21">
        <f t="shared" si="4"/>
        <v>9.2744999999999962</v>
      </c>
      <c r="I28" s="29">
        <f t="shared" si="5"/>
        <v>1.93</v>
      </c>
      <c r="J28" s="29">
        <f t="shared" si="6"/>
        <v>3.33</v>
      </c>
      <c r="K28" s="9">
        <f t="shared" si="7"/>
        <v>1.34</v>
      </c>
      <c r="L28" s="29">
        <f t="shared" si="8"/>
        <v>6.6</v>
      </c>
    </row>
    <row r="29" spans="1:12" ht="15.75" customHeight="1">
      <c r="A29" s="105" t="s">
        <v>118</v>
      </c>
      <c r="B29" s="105" t="s">
        <v>88</v>
      </c>
      <c r="C29" s="106" t="s">
        <v>195</v>
      </c>
      <c r="D29" s="21">
        <f t="shared" si="0"/>
        <v>776.62500000000011</v>
      </c>
      <c r="E29" s="21">
        <f t="shared" si="1"/>
        <v>26.625000000000114</v>
      </c>
      <c r="F29" s="21">
        <f t="shared" si="2"/>
        <v>4.79250000000002</v>
      </c>
      <c r="G29" s="21">
        <f t="shared" si="3"/>
        <v>17.040000000000074</v>
      </c>
      <c r="H29" s="21">
        <f t="shared" si="4"/>
        <v>4.79250000000002</v>
      </c>
      <c r="I29" s="29">
        <f t="shared" si="5"/>
        <v>1</v>
      </c>
      <c r="J29" s="29">
        <f t="shared" si="6"/>
        <v>1.72</v>
      </c>
      <c r="K29" s="9">
        <f t="shared" si="7"/>
        <v>0.69</v>
      </c>
      <c r="L29" s="29">
        <f t="shared" si="8"/>
        <v>3.4099999999999997</v>
      </c>
    </row>
    <row r="30" spans="1:12" ht="15.75" customHeight="1">
      <c r="A30" s="105" t="s">
        <v>119</v>
      </c>
      <c r="B30" s="105" t="s">
        <v>88</v>
      </c>
      <c r="C30" s="106" t="s">
        <v>196</v>
      </c>
      <c r="D30" s="21">
        <f t="shared" si="0"/>
        <v>771.82499999999993</v>
      </c>
      <c r="E30" s="21">
        <f t="shared" si="1"/>
        <v>21.824999999999932</v>
      </c>
      <c r="F30" s="21">
        <f t="shared" si="2"/>
        <v>3.9284999999999877</v>
      </c>
      <c r="G30" s="21">
        <f t="shared" si="3"/>
        <v>13.967999999999957</v>
      </c>
      <c r="H30" s="21">
        <f t="shared" si="4"/>
        <v>3.9284999999999877</v>
      </c>
      <c r="I30" s="29">
        <f t="shared" si="5"/>
        <v>0.82</v>
      </c>
      <c r="J30" s="29">
        <f t="shared" si="6"/>
        <v>1.41</v>
      </c>
      <c r="K30" s="9">
        <f t="shared" si="7"/>
        <v>0.56999999999999995</v>
      </c>
      <c r="L30" s="29">
        <f t="shared" si="8"/>
        <v>2.8</v>
      </c>
    </row>
    <row r="31" spans="1:12" ht="15.75" customHeight="1">
      <c r="A31" s="105" t="s">
        <v>120</v>
      </c>
      <c r="B31" s="105" t="s">
        <v>88</v>
      </c>
      <c r="C31" s="106" t="s">
        <v>270</v>
      </c>
      <c r="D31" s="21">
        <f t="shared" si="0"/>
        <v>785.25</v>
      </c>
      <c r="E31" s="21">
        <f t="shared" si="1"/>
        <v>35.25</v>
      </c>
      <c r="F31" s="21">
        <f t="shared" si="2"/>
        <v>6.3449999999999998</v>
      </c>
      <c r="G31" s="21">
        <f t="shared" si="3"/>
        <v>22.56</v>
      </c>
      <c r="H31" s="21">
        <f t="shared" si="4"/>
        <v>6.3449999999999998</v>
      </c>
      <c r="I31" s="29">
        <f t="shared" si="5"/>
        <v>1.32</v>
      </c>
      <c r="J31" s="29">
        <f t="shared" si="6"/>
        <v>2.2799999999999998</v>
      </c>
      <c r="K31" s="9">
        <f t="shared" si="7"/>
        <v>0.91</v>
      </c>
      <c r="L31" s="29">
        <f t="shared" si="8"/>
        <v>4.51</v>
      </c>
    </row>
    <row r="32" spans="1:12" ht="15.75" customHeight="1">
      <c r="A32" s="105" t="s">
        <v>123</v>
      </c>
      <c r="B32" s="105" t="s">
        <v>88</v>
      </c>
      <c r="C32" s="106" t="s">
        <v>271</v>
      </c>
      <c r="D32" s="21">
        <f t="shared" si="0"/>
        <v>790.5</v>
      </c>
      <c r="E32" s="21">
        <f t="shared" si="1"/>
        <v>40.5</v>
      </c>
      <c r="F32" s="21">
        <f t="shared" si="2"/>
        <v>7.29</v>
      </c>
      <c r="G32" s="21">
        <f t="shared" si="3"/>
        <v>25.92</v>
      </c>
      <c r="H32" s="21">
        <f t="shared" si="4"/>
        <v>7.29</v>
      </c>
      <c r="I32" s="29">
        <f t="shared" si="5"/>
        <v>1.52</v>
      </c>
      <c r="J32" s="29">
        <f t="shared" si="6"/>
        <v>2.62</v>
      </c>
      <c r="K32" s="9">
        <f t="shared" si="7"/>
        <v>1.05</v>
      </c>
      <c r="L32" s="29">
        <f t="shared" si="8"/>
        <v>5.19</v>
      </c>
    </row>
    <row r="33" spans="1:14" ht="15.75" customHeight="1">
      <c r="A33" s="105" t="s">
        <v>124</v>
      </c>
      <c r="B33" s="105" t="s">
        <v>88</v>
      </c>
      <c r="C33" s="106" t="s">
        <v>199</v>
      </c>
      <c r="D33" s="21">
        <f t="shared" si="0"/>
        <v>784.27500000000009</v>
      </c>
      <c r="E33" s="21">
        <f t="shared" si="1"/>
        <v>34.275000000000091</v>
      </c>
      <c r="F33" s="21">
        <f t="shared" si="2"/>
        <v>6.1695000000000162</v>
      </c>
      <c r="G33" s="21">
        <f t="shared" si="3"/>
        <v>21.93600000000006</v>
      </c>
      <c r="H33" s="21">
        <f t="shared" si="4"/>
        <v>6.1695000000000162</v>
      </c>
      <c r="I33" s="29">
        <f t="shared" si="5"/>
        <v>1.28</v>
      </c>
      <c r="J33" s="29">
        <f t="shared" si="6"/>
        <v>2.2200000000000002</v>
      </c>
      <c r="K33" s="9">
        <f t="shared" si="7"/>
        <v>0.89</v>
      </c>
      <c r="L33" s="29">
        <f t="shared" si="8"/>
        <v>4.3899999999999997</v>
      </c>
    </row>
    <row r="34" spans="1:14" ht="15.75" customHeight="1">
      <c r="A34" s="105" t="s">
        <v>272</v>
      </c>
      <c r="B34" s="105" t="s">
        <v>88</v>
      </c>
      <c r="C34" s="110">
        <v>1.026</v>
      </c>
      <c r="D34" s="21">
        <f t="shared" si="0"/>
        <v>769.5</v>
      </c>
      <c r="E34" s="21">
        <f t="shared" si="1"/>
        <v>19.5</v>
      </c>
      <c r="F34" s="21">
        <f t="shared" si="2"/>
        <v>3.51</v>
      </c>
      <c r="G34" s="21">
        <f t="shared" si="3"/>
        <v>12.48</v>
      </c>
      <c r="H34" s="21">
        <f t="shared" si="4"/>
        <v>3.51</v>
      </c>
      <c r="I34" s="29">
        <f t="shared" si="5"/>
        <v>0.73</v>
      </c>
      <c r="J34" s="29">
        <f t="shared" si="6"/>
        <v>1.26</v>
      </c>
      <c r="K34" s="9">
        <f t="shared" si="7"/>
        <v>0.51</v>
      </c>
      <c r="L34" s="29">
        <f t="shared" si="8"/>
        <v>2.5</v>
      </c>
    </row>
    <row r="35" spans="1:14" ht="15.75" customHeight="1">
      <c r="A35" s="105" t="s">
        <v>125</v>
      </c>
      <c r="B35" s="105" t="s">
        <v>88</v>
      </c>
      <c r="C35" s="106" t="s">
        <v>273</v>
      </c>
      <c r="D35" s="21">
        <f t="shared" si="0"/>
        <v>792</v>
      </c>
      <c r="E35" s="21">
        <f t="shared" si="1"/>
        <v>42</v>
      </c>
      <c r="F35" s="21">
        <f t="shared" si="2"/>
        <v>7.56</v>
      </c>
      <c r="G35" s="21">
        <f t="shared" si="3"/>
        <v>26.88</v>
      </c>
      <c r="H35" s="21">
        <f t="shared" si="4"/>
        <v>7.56</v>
      </c>
      <c r="I35" s="29">
        <f t="shared" si="5"/>
        <v>1.57</v>
      </c>
      <c r="J35" s="29">
        <f t="shared" si="6"/>
        <v>2.71</v>
      </c>
      <c r="K35" s="9">
        <f t="shared" si="7"/>
        <v>1.0900000000000001</v>
      </c>
      <c r="L35" s="29">
        <f t="shared" si="8"/>
        <v>5.37</v>
      </c>
    </row>
    <row r="36" spans="1:14" ht="15.75" customHeight="1">
      <c r="A36" s="105" t="s">
        <v>126</v>
      </c>
      <c r="B36" s="105" t="s">
        <v>88</v>
      </c>
      <c r="C36" s="106" t="s">
        <v>248</v>
      </c>
      <c r="D36" s="21">
        <f t="shared" si="0"/>
        <v>781.05000000000007</v>
      </c>
      <c r="E36" s="21">
        <f t="shared" si="1"/>
        <v>31.050000000000068</v>
      </c>
      <c r="F36" s="21">
        <f t="shared" si="2"/>
        <v>5.589000000000012</v>
      </c>
      <c r="G36" s="21">
        <f t="shared" si="3"/>
        <v>19.872000000000043</v>
      </c>
      <c r="H36" s="21">
        <f t="shared" si="4"/>
        <v>5.589000000000012</v>
      </c>
      <c r="I36" s="29">
        <f t="shared" si="5"/>
        <v>1.1599999999999999</v>
      </c>
      <c r="J36" s="29">
        <f t="shared" si="6"/>
        <v>2.0099999999999998</v>
      </c>
      <c r="K36" s="9">
        <f t="shared" si="7"/>
        <v>0.8</v>
      </c>
      <c r="L36" s="29">
        <f t="shared" si="8"/>
        <v>3.9699999999999998</v>
      </c>
    </row>
    <row r="37" spans="1:14" ht="15.75" customHeight="1">
      <c r="A37" s="105" t="s">
        <v>127</v>
      </c>
      <c r="B37" s="105" t="s">
        <v>88</v>
      </c>
      <c r="C37" s="106" t="s">
        <v>201</v>
      </c>
      <c r="D37" s="21">
        <f t="shared" si="0"/>
        <v>807.9</v>
      </c>
      <c r="E37" s="21">
        <f t="shared" si="1"/>
        <v>57.899999999999977</v>
      </c>
      <c r="F37" s="21">
        <f t="shared" si="2"/>
        <v>10.421999999999995</v>
      </c>
      <c r="G37" s="21">
        <f t="shared" si="3"/>
        <v>37.055999999999983</v>
      </c>
      <c r="H37" s="21">
        <f t="shared" si="4"/>
        <v>10.421999999999995</v>
      </c>
      <c r="I37" s="29">
        <f t="shared" si="5"/>
        <v>2.17</v>
      </c>
      <c r="J37" s="29">
        <f t="shared" si="6"/>
        <v>3.74</v>
      </c>
      <c r="K37" s="9">
        <f t="shared" si="7"/>
        <v>1.5</v>
      </c>
      <c r="L37" s="29">
        <f t="shared" si="8"/>
        <v>7.41</v>
      </c>
    </row>
    <row r="38" spans="1:14" ht="13.8">
      <c r="A38" s="105" t="s">
        <v>128</v>
      </c>
      <c r="B38" s="105" t="s">
        <v>88</v>
      </c>
      <c r="C38" s="106" t="s">
        <v>202</v>
      </c>
      <c r="D38" s="21">
        <f t="shared" si="0"/>
        <v>788.17499999999995</v>
      </c>
      <c r="E38" s="21">
        <f t="shared" si="1"/>
        <v>38.174999999999955</v>
      </c>
      <c r="F38" s="21">
        <f t="shared" si="2"/>
        <v>6.8714999999999913</v>
      </c>
      <c r="G38" s="21">
        <f t="shared" si="3"/>
        <v>24.43199999999997</v>
      </c>
      <c r="H38" s="21">
        <f t="shared" si="4"/>
        <v>6.8714999999999913</v>
      </c>
      <c r="I38" s="29">
        <f t="shared" si="5"/>
        <v>1.43</v>
      </c>
      <c r="J38" s="29">
        <f t="shared" si="6"/>
        <v>2.4700000000000002</v>
      </c>
      <c r="K38" s="9">
        <f t="shared" si="7"/>
        <v>0.99</v>
      </c>
      <c r="L38" s="29">
        <f t="shared" si="8"/>
        <v>4.8900000000000006</v>
      </c>
    </row>
    <row r="39" spans="1:14" ht="13.8">
      <c r="A39" s="105" t="s">
        <v>161</v>
      </c>
      <c r="B39" s="105" t="s">
        <v>88</v>
      </c>
      <c r="C39" s="106" t="s">
        <v>204</v>
      </c>
      <c r="D39" s="21">
        <f t="shared" si="0"/>
        <v>799.12499999999989</v>
      </c>
      <c r="E39" s="21">
        <f t="shared" si="1"/>
        <v>49.124999999999886</v>
      </c>
      <c r="F39" s="21">
        <f t="shared" si="2"/>
        <v>8.8424999999999798</v>
      </c>
      <c r="G39" s="21">
        <f t="shared" si="3"/>
        <v>31.439999999999927</v>
      </c>
      <c r="H39" s="21">
        <f t="shared" si="4"/>
        <v>8.8424999999999798</v>
      </c>
      <c r="I39" s="29">
        <f t="shared" si="5"/>
        <v>1.84</v>
      </c>
      <c r="J39" s="29">
        <f t="shared" si="6"/>
        <v>3.18</v>
      </c>
      <c r="K39" s="9">
        <f t="shared" si="7"/>
        <v>1.27</v>
      </c>
      <c r="L39" s="29">
        <f t="shared" si="8"/>
        <v>6.2900000000000009</v>
      </c>
    </row>
    <row r="40" spans="1:14" ht="13.8">
      <c r="A40" s="105" t="s">
        <v>162</v>
      </c>
      <c r="B40" s="105" t="s">
        <v>88</v>
      </c>
      <c r="C40" s="106" t="s">
        <v>206</v>
      </c>
      <c r="D40" s="21">
        <f t="shared" si="0"/>
        <v>792.3</v>
      </c>
      <c r="E40" s="21">
        <f t="shared" si="1"/>
        <v>42.299999999999955</v>
      </c>
      <c r="F40" s="21">
        <f t="shared" si="2"/>
        <v>7.6139999999999919</v>
      </c>
      <c r="G40" s="21">
        <f t="shared" si="3"/>
        <v>27.071999999999971</v>
      </c>
      <c r="H40" s="21">
        <f t="shared" si="4"/>
        <v>7.6139999999999919</v>
      </c>
      <c r="I40" s="29">
        <f t="shared" si="5"/>
        <v>1.58</v>
      </c>
      <c r="J40" s="29">
        <f t="shared" si="6"/>
        <v>2.73</v>
      </c>
      <c r="K40" s="9">
        <f t="shared" si="7"/>
        <v>1.1000000000000001</v>
      </c>
      <c r="L40" s="29">
        <f t="shared" si="8"/>
        <v>5.41</v>
      </c>
    </row>
    <row r="41" spans="1:14" ht="13.8">
      <c r="A41" s="105" t="s">
        <v>163</v>
      </c>
      <c r="B41" s="105" t="s">
        <v>88</v>
      </c>
      <c r="C41" s="106" t="s">
        <v>208</v>
      </c>
      <c r="D41" s="21">
        <f t="shared" si="0"/>
        <v>782.32499999999993</v>
      </c>
      <c r="E41" s="21">
        <f t="shared" si="1"/>
        <v>32.324999999999932</v>
      </c>
      <c r="F41" s="21">
        <f t="shared" si="2"/>
        <v>5.8184999999999878</v>
      </c>
      <c r="G41" s="21">
        <f t="shared" si="3"/>
        <v>20.687999999999956</v>
      </c>
      <c r="H41" s="21">
        <f t="shared" si="4"/>
        <v>5.8184999999999878</v>
      </c>
      <c r="I41" s="29">
        <f t="shared" si="5"/>
        <v>1.21</v>
      </c>
      <c r="J41" s="29">
        <f t="shared" si="6"/>
        <v>2.09</v>
      </c>
      <c r="K41" s="9">
        <f t="shared" si="7"/>
        <v>0.84</v>
      </c>
      <c r="L41" s="29">
        <f t="shared" si="8"/>
        <v>4.1399999999999997</v>
      </c>
    </row>
    <row r="42" spans="1:14" ht="13.8">
      <c r="A42" s="111" t="s">
        <v>18</v>
      </c>
      <c r="B42" s="111" t="s">
        <v>88</v>
      </c>
      <c r="C42" s="112" t="s">
        <v>249</v>
      </c>
      <c r="D42" s="95">
        <f t="shared" si="0"/>
        <v>775.12500000000011</v>
      </c>
      <c r="E42" s="95">
        <f t="shared" si="1"/>
        <v>25.125000000000114</v>
      </c>
      <c r="F42" s="95">
        <f t="shared" si="2"/>
        <v>4.5225000000000204</v>
      </c>
      <c r="G42" s="95">
        <f t="shared" si="3"/>
        <v>16.080000000000073</v>
      </c>
      <c r="H42" s="95">
        <f t="shared" si="4"/>
        <v>4.5225000000000204</v>
      </c>
      <c r="I42" s="96">
        <f t="shared" si="5"/>
        <v>0.94</v>
      </c>
      <c r="J42" s="96">
        <f t="shared" si="6"/>
        <v>1.62</v>
      </c>
      <c r="K42" s="97">
        <f t="shared" si="7"/>
        <v>0.65</v>
      </c>
      <c r="L42" s="96">
        <f t="shared" si="8"/>
        <v>3.21</v>
      </c>
      <c r="N42" s="98"/>
    </row>
    <row r="43" spans="1:14" ht="13.8">
      <c r="A43" s="105" t="s">
        <v>131</v>
      </c>
      <c r="B43" s="105" t="s">
        <v>88</v>
      </c>
      <c r="C43" s="106" t="s">
        <v>214</v>
      </c>
      <c r="D43" s="21">
        <f t="shared" si="0"/>
        <v>795.3</v>
      </c>
      <c r="E43" s="21">
        <f t="shared" si="1"/>
        <v>45.299999999999955</v>
      </c>
      <c r="F43" s="21">
        <f t="shared" si="2"/>
        <v>8.153999999999991</v>
      </c>
      <c r="G43" s="21">
        <f t="shared" si="3"/>
        <v>28.991999999999972</v>
      </c>
      <c r="H43" s="21">
        <f t="shared" si="4"/>
        <v>8.153999999999991</v>
      </c>
      <c r="I43" s="29">
        <f t="shared" si="5"/>
        <v>1.7</v>
      </c>
      <c r="J43" s="29">
        <f t="shared" si="6"/>
        <v>2.93</v>
      </c>
      <c r="K43" s="9">
        <f t="shared" si="7"/>
        <v>1.17</v>
      </c>
      <c r="L43" s="29">
        <f t="shared" si="8"/>
        <v>5.8</v>
      </c>
    </row>
    <row r="44" spans="1:14" ht="13.8">
      <c r="A44" s="105" t="s">
        <v>132</v>
      </c>
      <c r="B44" s="105" t="s">
        <v>88</v>
      </c>
      <c r="C44" s="106" t="s">
        <v>193</v>
      </c>
      <c r="D44" s="21">
        <f t="shared" si="0"/>
        <v>779.47499999999991</v>
      </c>
      <c r="E44" s="21">
        <f t="shared" si="1"/>
        <v>29.474999999999909</v>
      </c>
      <c r="F44" s="21">
        <f t="shared" si="2"/>
        <v>5.3054999999999835</v>
      </c>
      <c r="G44" s="21">
        <f t="shared" si="3"/>
        <v>18.863999999999944</v>
      </c>
      <c r="H44" s="21">
        <f t="shared" si="4"/>
        <v>5.3054999999999835</v>
      </c>
      <c r="I44" s="29">
        <f t="shared" si="5"/>
        <v>1.1000000000000001</v>
      </c>
      <c r="J44" s="29">
        <f t="shared" si="6"/>
        <v>1.91</v>
      </c>
      <c r="K44" s="9">
        <f t="shared" si="7"/>
        <v>0.76</v>
      </c>
      <c r="L44" s="29">
        <f t="shared" si="8"/>
        <v>3.7699999999999996</v>
      </c>
    </row>
    <row r="45" spans="1:14" ht="13.8">
      <c r="A45" s="105" t="s">
        <v>164</v>
      </c>
      <c r="B45" s="105" t="s">
        <v>88</v>
      </c>
      <c r="C45" s="106" t="s">
        <v>274</v>
      </c>
      <c r="D45" s="21">
        <f t="shared" si="0"/>
        <v>776.32499999999993</v>
      </c>
      <c r="E45" s="21">
        <f t="shared" si="1"/>
        <v>26.324999999999932</v>
      </c>
      <c r="F45" s="21">
        <f t="shared" si="2"/>
        <v>4.7384999999999877</v>
      </c>
      <c r="G45" s="21">
        <f t="shared" si="3"/>
        <v>16.847999999999956</v>
      </c>
      <c r="H45" s="21">
        <f t="shared" si="4"/>
        <v>4.7384999999999877</v>
      </c>
      <c r="I45" s="29">
        <f t="shared" si="5"/>
        <v>0.99</v>
      </c>
      <c r="J45" s="29">
        <f t="shared" si="6"/>
        <v>1.7</v>
      </c>
      <c r="K45" s="9">
        <f t="shared" si="7"/>
        <v>0.68</v>
      </c>
      <c r="L45" s="29">
        <f t="shared" si="8"/>
        <v>3.37</v>
      </c>
    </row>
    <row r="46" spans="1:14" ht="13.8">
      <c r="A46" s="105" t="s">
        <v>133</v>
      </c>
      <c r="B46" s="105" t="s">
        <v>88</v>
      </c>
      <c r="C46" s="106" t="s">
        <v>216</v>
      </c>
      <c r="D46" s="21">
        <f t="shared" si="0"/>
        <v>783.07500000000005</v>
      </c>
      <c r="E46" s="21">
        <f t="shared" si="1"/>
        <v>33.075000000000045</v>
      </c>
      <c r="F46" s="21">
        <f t="shared" si="2"/>
        <v>5.953500000000008</v>
      </c>
      <c r="G46" s="21">
        <f t="shared" si="3"/>
        <v>21.168000000000031</v>
      </c>
      <c r="H46" s="21">
        <f t="shared" si="4"/>
        <v>5.953500000000008</v>
      </c>
      <c r="I46" s="29">
        <f t="shared" si="5"/>
        <v>1.24</v>
      </c>
      <c r="J46" s="29">
        <f t="shared" si="6"/>
        <v>2.14</v>
      </c>
      <c r="K46" s="9">
        <f t="shared" si="7"/>
        <v>0.86</v>
      </c>
      <c r="L46" s="29">
        <f t="shared" si="8"/>
        <v>4.24</v>
      </c>
    </row>
    <row r="47" spans="1:14" ht="13.8">
      <c r="A47" s="105" t="s">
        <v>134</v>
      </c>
      <c r="B47" s="105" t="s">
        <v>88</v>
      </c>
      <c r="C47" s="106" t="s">
        <v>217</v>
      </c>
      <c r="D47" s="21">
        <f t="shared" si="0"/>
        <v>804.22500000000002</v>
      </c>
      <c r="E47" s="21">
        <f t="shared" si="1"/>
        <v>54.225000000000023</v>
      </c>
      <c r="F47" s="21">
        <f t="shared" si="2"/>
        <v>9.760500000000004</v>
      </c>
      <c r="G47" s="21">
        <f t="shared" si="3"/>
        <v>34.704000000000015</v>
      </c>
      <c r="H47" s="21">
        <f t="shared" si="4"/>
        <v>9.760500000000004</v>
      </c>
      <c r="I47" s="29">
        <f t="shared" si="5"/>
        <v>2.0299999999999998</v>
      </c>
      <c r="J47" s="29">
        <f t="shared" si="6"/>
        <v>3.51</v>
      </c>
      <c r="K47" s="9">
        <f t="shared" si="7"/>
        <v>1.41</v>
      </c>
      <c r="L47" s="29">
        <f t="shared" si="8"/>
        <v>6.9499999999999993</v>
      </c>
    </row>
    <row r="48" spans="1:14" ht="13.8">
      <c r="A48" s="105" t="s">
        <v>250</v>
      </c>
      <c r="B48" s="105" t="s">
        <v>88</v>
      </c>
      <c r="C48" s="106" t="s">
        <v>217</v>
      </c>
      <c r="D48" s="21">
        <f t="shared" si="0"/>
        <v>804.22500000000002</v>
      </c>
      <c r="E48" s="21">
        <f t="shared" si="1"/>
        <v>54.225000000000023</v>
      </c>
      <c r="F48" s="21">
        <f t="shared" si="2"/>
        <v>9.760500000000004</v>
      </c>
      <c r="G48" s="21">
        <f t="shared" si="3"/>
        <v>34.704000000000015</v>
      </c>
      <c r="H48" s="21">
        <f t="shared" si="4"/>
        <v>9.760500000000004</v>
      </c>
      <c r="I48" s="29">
        <f t="shared" si="5"/>
        <v>2.0299999999999998</v>
      </c>
      <c r="J48" s="29">
        <f t="shared" si="6"/>
        <v>3.51</v>
      </c>
      <c r="K48" s="9">
        <f t="shared" si="7"/>
        <v>1.41</v>
      </c>
      <c r="L48" s="29">
        <f t="shared" si="8"/>
        <v>6.9499999999999993</v>
      </c>
    </row>
    <row r="49" spans="1:12" ht="13.8">
      <c r="A49" s="105" t="s">
        <v>4</v>
      </c>
      <c r="B49" s="105" t="s">
        <v>88</v>
      </c>
      <c r="C49" s="106" t="s">
        <v>218</v>
      </c>
      <c r="D49" s="21">
        <f t="shared" si="0"/>
        <v>773.62500000000011</v>
      </c>
      <c r="E49" s="21">
        <f t="shared" si="1"/>
        <v>23.625000000000114</v>
      </c>
      <c r="F49" s="21">
        <f t="shared" si="2"/>
        <v>4.2525000000000199</v>
      </c>
      <c r="G49" s="21">
        <f t="shared" si="3"/>
        <v>15.120000000000074</v>
      </c>
      <c r="H49" s="21">
        <f t="shared" si="4"/>
        <v>4.2525000000000199</v>
      </c>
      <c r="I49" s="29">
        <f t="shared" si="5"/>
        <v>0.88</v>
      </c>
      <c r="J49" s="29">
        <f t="shared" si="6"/>
        <v>1.53</v>
      </c>
      <c r="K49" s="9">
        <f t="shared" si="7"/>
        <v>0.61</v>
      </c>
      <c r="L49" s="29">
        <f t="shared" si="8"/>
        <v>3.02</v>
      </c>
    </row>
    <row r="50" spans="1:12" ht="13.8">
      <c r="A50" s="105" t="s">
        <v>135</v>
      </c>
      <c r="B50" s="105" t="s">
        <v>88</v>
      </c>
      <c r="C50" s="106" t="s">
        <v>219</v>
      </c>
      <c r="D50" s="21">
        <f t="shared" si="0"/>
        <v>778.12500000000011</v>
      </c>
      <c r="E50" s="21">
        <f t="shared" si="1"/>
        <v>28.125000000000114</v>
      </c>
      <c r="F50" s="21">
        <f t="shared" si="2"/>
        <v>5.0625000000000204</v>
      </c>
      <c r="G50" s="21">
        <f t="shared" si="3"/>
        <v>18.000000000000075</v>
      </c>
      <c r="H50" s="21">
        <f t="shared" si="4"/>
        <v>5.0625000000000204</v>
      </c>
      <c r="I50" s="29">
        <f t="shared" si="5"/>
        <v>1.05</v>
      </c>
      <c r="J50" s="29">
        <f t="shared" si="6"/>
        <v>1.82</v>
      </c>
      <c r="K50" s="9">
        <f t="shared" si="7"/>
        <v>0.73</v>
      </c>
      <c r="L50" s="29">
        <f t="shared" si="8"/>
        <v>3.6</v>
      </c>
    </row>
    <row r="51" spans="1:12" ht="13.8">
      <c r="A51" s="105" t="s">
        <v>136</v>
      </c>
      <c r="B51" s="105" t="s">
        <v>88</v>
      </c>
      <c r="C51" s="106" t="s">
        <v>221</v>
      </c>
      <c r="D51" s="21">
        <f t="shared" si="0"/>
        <v>801.15</v>
      </c>
      <c r="E51" s="21">
        <f t="shared" si="1"/>
        <v>51.149999999999977</v>
      </c>
      <c r="F51" s="21">
        <f t="shared" si="2"/>
        <v>9.2069999999999954</v>
      </c>
      <c r="G51" s="21">
        <f t="shared" si="3"/>
        <v>32.735999999999983</v>
      </c>
      <c r="H51" s="21">
        <f t="shared" si="4"/>
        <v>9.2069999999999954</v>
      </c>
      <c r="I51" s="29">
        <f t="shared" si="5"/>
        <v>1.92</v>
      </c>
      <c r="J51" s="29">
        <f t="shared" si="6"/>
        <v>3.31</v>
      </c>
      <c r="K51" s="9">
        <f t="shared" si="7"/>
        <v>1.33</v>
      </c>
      <c r="L51" s="29">
        <f t="shared" si="8"/>
        <v>6.5600000000000005</v>
      </c>
    </row>
    <row r="52" spans="1:12" ht="13.8">
      <c r="A52" s="105" t="s">
        <v>137</v>
      </c>
      <c r="B52" s="105" t="s">
        <v>88</v>
      </c>
      <c r="C52" s="106" t="s">
        <v>223</v>
      </c>
      <c r="D52" s="21">
        <f t="shared" si="0"/>
        <v>778.72500000000002</v>
      </c>
      <c r="E52" s="21">
        <f t="shared" si="1"/>
        <v>28.725000000000023</v>
      </c>
      <c r="F52" s="21">
        <f t="shared" si="2"/>
        <v>5.1705000000000041</v>
      </c>
      <c r="G52" s="21">
        <f t="shared" si="3"/>
        <v>18.384000000000015</v>
      </c>
      <c r="H52" s="21">
        <f t="shared" si="4"/>
        <v>5.1705000000000041</v>
      </c>
      <c r="I52" s="29">
        <f t="shared" si="5"/>
        <v>1.08</v>
      </c>
      <c r="J52" s="29">
        <f t="shared" si="6"/>
        <v>1.86</v>
      </c>
      <c r="K52" s="9">
        <f t="shared" si="7"/>
        <v>0.74</v>
      </c>
      <c r="L52" s="29">
        <f t="shared" si="8"/>
        <v>3.6800000000000006</v>
      </c>
    </row>
    <row r="53" spans="1:12" ht="13.8">
      <c r="A53" s="105" t="s">
        <v>138</v>
      </c>
      <c r="B53" s="105" t="s">
        <v>88</v>
      </c>
      <c r="C53" s="106" t="s">
        <v>251</v>
      </c>
      <c r="D53" s="21">
        <f t="shared" si="0"/>
        <v>785.92500000000007</v>
      </c>
      <c r="E53" s="21">
        <f t="shared" si="1"/>
        <v>35.925000000000068</v>
      </c>
      <c r="F53" s="21">
        <f t="shared" si="2"/>
        <v>6.4665000000000123</v>
      </c>
      <c r="G53" s="21">
        <f t="shared" si="3"/>
        <v>22.992000000000044</v>
      </c>
      <c r="H53" s="21">
        <f t="shared" si="4"/>
        <v>6.4665000000000123</v>
      </c>
      <c r="I53" s="29">
        <f t="shared" si="5"/>
        <v>1.35</v>
      </c>
      <c r="J53" s="29">
        <f t="shared" si="6"/>
        <v>2.3199999999999998</v>
      </c>
      <c r="K53" s="9">
        <f t="shared" si="7"/>
        <v>0.93</v>
      </c>
      <c r="L53" s="29">
        <f t="shared" si="8"/>
        <v>4.5999999999999996</v>
      </c>
    </row>
    <row r="54" spans="1:12" ht="13.8">
      <c r="A54" s="105" t="s">
        <v>139</v>
      </c>
      <c r="B54" s="105" t="s">
        <v>88</v>
      </c>
      <c r="C54" s="106" t="s">
        <v>225</v>
      </c>
      <c r="D54" s="21">
        <f t="shared" si="0"/>
        <v>777.97500000000014</v>
      </c>
      <c r="E54" s="21">
        <f t="shared" si="1"/>
        <v>27.975000000000136</v>
      </c>
      <c r="F54" s="21">
        <f t="shared" si="2"/>
        <v>5.0355000000000247</v>
      </c>
      <c r="G54" s="21">
        <f t="shared" si="3"/>
        <v>17.904000000000089</v>
      </c>
      <c r="H54" s="21">
        <f t="shared" si="4"/>
        <v>5.0355000000000247</v>
      </c>
      <c r="I54" s="29">
        <f t="shared" si="5"/>
        <v>1.05</v>
      </c>
      <c r="J54" s="29">
        <f t="shared" si="6"/>
        <v>1.81</v>
      </c>
      <c r="K54" s="9">
        <f t="shared" si="7"/>
        <v>0.73</v>
      </c>
      <c r="L54" s="29">
        <f t="shared" si="8"/>
        <v>3.5900000000000003</v>
      </c>
    </row>
    <row r="55" spans="1:12" ht="13.8">
      <c r="A55" s="105" t="s">
        <v>140</v>
      </c>
      <c r="B55" s="105" t="s">
        <v>88</v>
      </c>
      <c r="C55" s="106" t="s">
        <v>252</v>
      </c>
      <c r="D55" s="21">
        <f t="shared" si="0"/>
        <v>785.32499999999993</v>
      </c>
      <c r="E55" s="21">
        <f t="shared" si="1"/>
        <v>35.324999999999932</v>
      </c>
      <c r="F55" s="21">
        <f t="shared" si="2"/>
        <v>6.3584999999999878</v>
      </c>
      <c r="G55" s="21">
        <f t="shared" si="3"/>
        <v>22.607999999999958</v>
      </c>
      <c r="H55" s="21">
        <f t="shared" si="4"/>
        <v>6.3584999999999878</v>
      </c>
      <c r="I55" s="29">
        <f t="shared" si="5"/>
        <v>1.32</v>
      </c>
      <c r="J55" s="29">
        <f t="shared" si="6"/>
        <v>2.2799999999999998</v>
      </c>
      <c r="K55" s="9">
        <f t="shared" si="7"/>
        <v>0.92</v>
      </c>
      <c r="L55" s="29">
        <f t="shared" si="8"/>
        <v>4.5199999999999996</v>
      </c>
    </row>
    <row r="56" spans="1:12" ht="13.8">
      <c r="A56" s="105" t="s">
        <v>141</v>
      </c>
      <c r="B56" s="105" t="s">
        <v>88</v>
      </c>
      <c r="C56" s="106" t="s">
        <v>227</v>
      </c>
      <c r="D56" s="21">
        <f t="shared" si="0"/>
        <v>802.05</v>
      </c>
      <c r="E56" s="21">
        <f t="shared" si="1"/>
        <v>52.049999999999955</v>
      </c>
      <c r="F56" s="21">
        <f t="shared" si="2"/>
        <v>9.3689999999999909</v>
      </c>
      <c r="G56" s="21">
        <f t="shared" si="3"/>
        <v>33.311999999999969</v>
      </c>
      <c r="H56" s="21">
        <f t="shared" si="4"/>
        <v>9.3689999999999909</v>
      </c>
      <c r="I56" s="29">
        <f t="shared" si="5"/>
        <v>1.95</v>
      </c>
      <c r="J56" s="29">
        <f t="shared" si="6"/>
        <v>3.36</v>
      </c>
      <c r="K56" s="9">
        <f t="shared" si="7"/>
        <v>1.35</v>
      </c>
      <c r="L56" s="29">
        <f t="shared" si="8"/>
        <v>6.66</v>
      </c>
    </row>
    <row r="57" spans="1:12" ht="13.8">
      <c r="A57" s="105" t="s">
        <v>142</v>
      </c>
      <c r="B57" s="105" t="s">
        <v>88</v>
      </c>
      <c r="C57" s="106" t="s">
        <v>228</v>
      </c>
      <c r="D57" s="21">
        <f t="shared" si="0"/>
        <v>778.2</v>
      </c>
      <c r="E57" s="21">
        <f t="shared" si="1"/>
        <v>28.200000000000045</v>
      </c>
      <c r="F57" s="21">
        <f t="shared" si="2"/>
        <v>5.0760000000000076</v>
      </c>
      <c r="G57" s="21">
        <f t="shared" si="3"/>
        <v>18.04800000000003</v>
      </c>
      <c r="H57" s="21">
        <f t="shared" si="4"/>
        <v>5.0760000000000076</v>
      </c>
      <c r="I57" s="29">
        <f t="shared" si="5"/>
        <v>1.06</v>
      </c>
      <c r="J57" s="29">
        <f t="shared" si="6"/>
        <v>1.82</v>
      </c>
      <c r="K57" s="9">
        <f t="shared" si="7"/>
        <v>0.73</v>
      </c>
      <c r="L57" s="29">
        <f t="shared" si="8"/>
        <v>3.61</v>
      </c>
    </row>
    <row r="58" spans="1:12" ht="13.8">
      <c r="A58" s="105" t="s">
        <v>143</v>
      </c>
      <c r="B58" s="105" t="s">
        <v>88</v>
      </c>
      <c r="C58" s="106" t="s">
        <v>229</v>
      </c>
      <c r="D58" s="21">
        <f t="shared" si="0"/>
        <v>786.07500000000005</v>
      </c>
      <c r="E58" s="21">
        <f t="shared" si="1"/>
        <v>36.075000000000045</v>
      </c>
      <c r="F58" s="21">
        <f t="shared" si="2"/>
        <v>6.493500000000008</v>
      </c>
      <c r="G58" s="21">
        <f t="shared" si="3"/>
        <v>23.088000000000029</v>
      </c>
      <c r="H58" s="21">
        <f t="shared" si="4"/>
        <v>6.493500000000008</v>
      </c>
      <c r="I58" s="29">
        <f t="shared" si="5"/>
        <v>1.35</v>
      </c>
      <c r="J58" s="29">
        <f t="shared" si="6"/>
        <v>2.33</v>
      </c>
      <c r="K58" s="9">
        <f t="shared" si="7"/>
        <v>0.94</v>
      </c>
      <c r="L58" s="29">
        <f t="shared" si="8"/>
        <v>4.62</v>
      </c>
    </row>
    <row r="59" spans="1:12" ht="13.8">
      <c r="A59" s="105" t="s">
        <v>253</v>
      </c>
      <c r="B59" s="105" t="s">
        <v>88</v>
      </c>
      <c r="C59" s="106" t="s">
        <v>210</v>
      </c>
      <c r="D59" s="21">
        <f t="shared" si="0"/>
        <v>792.07500000000005</v>
      </c>
      <c r="E59" s="21">
        <f t="shared" si="1"/>
        <v>42.075000000000045</v>
      </c>
      <c r="F59" s="21">
        <f t="shared" si="2"/>
        <v>7.5735000000000081</v>
      </c>
      <c r="G59" s="21">
        <f t="shared" si="3"/>
        <v>26.928000000000029</v>
      </c>
      <c r="H59" s="21">
        <f t="shared" si="4"/>
        <v>7.5735000000000081</v>
      </c>
      <c r="I59" s="29">
        <f t="shared" si="5"/>
        <v>1.58</v>
      </c>
      <c r="J59" s="29">
        <f t="shared" si="6"/>
        <v>2.72</v>
      </c>
      <c r="K59" s="9">
        <f t="shared" si="7"/>
        <v>1.0900000000000001</v>
      </c>
      <c r="L59" s="29">
        <f t="shared" si="8"/>
        <v>5.3900000000000006</v>
      </c>
    </row>
    <row r="60" spans="1:12" ht="13.8">
      <c r="A60" s="105" t="s">
        <v>144</v>
      </c>
      <c r="B60" s="105" t="s">
        <v>95</v>
      </c>
      <c r="C60" s="106" t="s">
        <v>254</v>
      </c>
      <c r="D60" s="21">
        <f t="shared" si="0"/>
        <v>786.44999999999993</v>
      </c>
      <c r="E60" s="21">
        <f t="shared" si="1"/>
        <v>36.449999999999932</v>
      </c>
      <c r="F60" s="21">
        <f t="shared" si="2"/>
        <v>6.5609999999999875</v>
      </c>
      <c r="G60" s="21">
        <f t="shared" si="3"/>
        <v>23.327999999999957</v>
      </c>
      <c r="H60" s="21">
        <f t="shared" si="4"/>
        <v>6.5609999999999875</v>
      </c>
      <c r="I60" s="29">
        <f t="shared" si="5"/>
        <v>1.36</v>
      </c>
      <c r="J60" s="29">
        <f t="shared" si="6"/>
        <v>2.36</v>
      </c>
      <c r="K60" s="9">
        <f t="shared" si="7"/>
        <v>0.94</v>
      </c>
      <c r="L60" s="29">
        <f t="shared" si="8"/>
        <v>4.66</v>
      </c>
    </row>
    <row r="61" spans="1:12" ht="13.8">
      <c r="A61" s="105" t="s">
        <v>145</v>
      </c>
      <c r="B61" s="105" t="s">
        <v>88</v>
      </c>
      <c r="C61" s="106" t="s">
        <v>199</v>
      </c>
      <c r="D61" s="21">
        <f t="shared" si="0"/>
        <v>784.27500000000009</v>
      </c>
      <c r="E61" s="21">
        <f t="shared" si="1"/>
        <v>34.275000000000091</v>
      </c>
      <c r="F61" s="21">
        <f t="shared" si="2"/>
        <v>6.1695000000000162</v>
      </c>
      <c r="G61" s="21">
        <f t="shared" si="3"/>
        <v>21.93600000000006</v>
      </c>
      <c r="H61" s="21">
        <f t="shared" si="4"/>
        <v>6.1695000000000162</v>
      </c>
      <c r="I61" s="29">
        <f t="shared" si="5"/>
        <v>1.28</v>
      </c>
      <c r="J61" s="29">
        <f t="shared" si="6"/>
        <v>2.2200000000000002</v>
      </c>
      <c r="K61" s="9">
        <f t="shared" si="7"/>
        <v>0.89</v>
      </c>
      <c r="L61" s="29">
        <f t="shared" si="8"/>
        <v>4.3899999999999997</v>
      </c>
    </row>
    <row r="62" spans="1:12" ht="13.8">
      <c r="A62" s="105" t="s">
        <v>255</v>
      </c>
      <c r="B62" s="105" t="s">
        <v>88</v>
      </c>
      <c r="C62" s="106" t="s">
        <v>212</v>
      </c>
      <c r="D62" s="21">
        <f t="shared" si="0"/>
        <v>791.1</v>
      </c>
      <c r="E62" s="21">
        <f t="shared" si="1"/>
        <v>41.100000000000023</v>
      </c>
      <c r="F62" s="21">
        <f t="shared" si="2"/>
        <v>7.3980000000000041</v>
      </c>
      <c r="G62" s="21">
        <f t="shared" si="3"/>
        <v>26.304000000000016</v>
      </c>
      <c r="H62" s="21">
        <f t="shared" si="4"/>
        <v>7.3980000000000041</v>
      </c>
      <c r="I62" s="29">
        <f t="shared" si="5"/>
        <v>1.54</v>
      </c>
      <c r="J62" s="29">
        <f t="shared" si="6"/>
        <v>2.66</v>
      </c>
      <c r="K62" s="9">
        <f t="shared" si="7"/>
        <v>1.07</v>
      </c>
      <c r="L62" s="29">
        <f t="shared" si="8"/>
        <v>5.2700000000000005</v>
      </c>
    </row>
    <row r="63" spans="1:12" ht="13.8">
      <c r="A63" s="105" t="s">
        <v>146</v>
      </c>
      <c r="B63" s="105" t="s">
        <v>88</v>
      </c>
      <c r="C63" s="106" t="s">
        <v>229</v>
      </c>
      <c r="D63" s="21">
        <f t="shared" si="0"/>
        <v>786.07500000000005</v>
      </c>
      <c r="E63" s="21">
        <f t="shared" si="1"/>
        <v>36.075000000000045</v>
      </c>
      <c r="F63" s="21">
        <f t="shared" si="2"/>
        <v>6.493500000000008</v>
      </c>
      <c r="G63" s="21">
        <f t="shared" si="3"/>
        <v>23.088000000000029</v>
      </c>
      <c r="H63" s="21">
        <f t="shared" si="4"/>
        <v>6.493500000000008</v>
      </c>
      <c r="I63" s="29">
        <f t="shared" si="5"/>
        <v>1.35</v>
      </c>
      <c r="J63" s="29">
        <f t="shared" si="6"/>
        <v>2.33</v>
      </c>
      <c r="K63" s="9">
        <f t="shared" si="7"/>
        <v>0.94</v>
      </c>
      <c r="L63" s="29">
        <f t="shared" si="8"/>
        <v>4.62</v>
      </c>
    </row>
    <row r="64" spans="1:12" ht="13.8">
      <c r="A64" s="105" t="s">
        <v>147</v>
      </c>
      <c r="B64" s="105" t="s">
        <v>88</v>
      </c>
      <c r="C64" s="106" t="s">
        <v>263</v>
      </c>
      <c r="D64" s="21">
        <f t="shared" si="0"/>
        <v>810.75</v>
      </c>
      <c r="E64" s="21">
        <f t="shared" si="1"/>
        <v>60.75</v>
      </c>
      <c r="F64" s="21">
        <f t="shared" si="2"/>
        <v>10.934999999999999</v>
      </c>
      <c r="G64" s="21">
        <f t="shared" si="3"/>
        <v>38.880000000000003</v>
      </c>
      <c r="H64" s="21">
        <f t="shared" si="4"/>
        <v>10.934999999999999</v>
      </c>
      <c r="I64" s="29">
        <f t="shared" si="5"/>
        <v>2.27</v>
      </c>
      <c r="J64" s="29">
        <f t="shared" si="6"/>
        <v>3.93</v>
      </c>
      <c r="K64" s="9">
        <f t="shared" si="7"/>
        <v>1.57</v>
      </c>
      <c r="L64" s="29">
        <f t="shared" si="8"/>
        <v>7.7700000000000005</v>
      </c>
    </row>
    <row r="65" spans="1:12" ht="13.8">
      <c r="A65" s="105" t="s">
        <v>148</v>
      </c>
      <c r="B65" s="105" t="s">
        <v>88</v>
      </c>
      <c r="C65" s="106" t="s">
        <v>230</v>
      </c>
      <c r="D65" s="21">
        <f t="shared" si="0"/>
        <v>811.42500000000007</v>
      </c>
      <c r="E65" s="21">
        <f t="shared" si="1"/>
        <v>61.425000000000068</v>
      </c>
      <c r="F65" s="21">
        <f t="shared" si="2"/>
        <v>11.056500000000012</v>
      </c>
      <c r="G65" s="21">
        <f t="shared" si="3"/>
        <v>39.312000000000047</v>
      </c>
      <c r="H65" s="21">
        <f t="shared" si="4"/>
        <v>11.056500000000012</v>
      </c>
      <c r="I65" s="29">
        <f t="shared" si="5"/>
        <v>2.2999999999999998</v>
      </c>
      <c r="J65" s="29">
        <f t="shared" si="6"/>
        <v>3.97</v>
      </c>
      <c r="K65" s="9">
        <f t="shared" si="7"/>
        <v>1.59</v>
      </c>
      <c r="L65" s="29">
        <f t="shared" si="8"/>
        <v>7.8599999999999994</v>
      </c>
    </row>
    <row r="66" spans="1:12" ht="13.8">
      <c r="A66" s="105" t="s">
        <v>149</v>
      </c>
      <c r="B66" s="105" t="s">
        <v>88</v>
      </c>
      <c r="C66" s="106" t="s">
        <v>231</v>
      </c>
      <c r="D66" s="21">
        <f t="shared" si="0"/>
        <v>792.375</v>
      </c>
      <c r="E66" s="21">
        <f t="shared" si="1"/>
        <v>42.375</v>
      </c>
      <c r="F66" s="21">
        <f t="shared" si="2"/>
        <v>7.6274999999999995</v>
      </c>
      <c r="G66" s="21">
        <f t="shared" si="3"/>
        <v>27.12</v>
      </c>
      <c r="H66" s="21">
        <f t="shared" si="4"/>
        <v>7.6274999999999995</v>
      </c>
      <c r="I66" s="29">
        <f t="shared" si="5"/>
        <v>1.59</v>
      </c>
      <c r="J66" s="29">
        <f t="shared" si="6"/>
        <v>2.74</v>
      </c>
      <c r="K66" s="9">
        <f t="shared" si="7"/>
        <v>1.1000000000000001</v>
      </c>
      <c r="L66" s="29">
        <f t="shared" si="8"/>
        <v>5.43</v>
      </c>
    </row>
    <row r="67" spans="1:12" ht="13.8">
      <c r="A67" s="105" t="s">
        <v>150</v>
      </c>
      <c r="B67" s="105" t="s">
        <v>88</v>
      </c>
      <c r="C67" s="106" t="s">
        <v>275</v>
      </c>
      <c r="D67" s="21">
        <f t="shared" si="0"/>
        <v>782.25</v>
      </c>
      <c r="E67" s="21">
        <f t="shared" si="1"/>
        <v>32.25</v>
      </c>
      <c r="F67" s="21">
        <f t="shared" si="2"/>
        <v>5.8049999999999997</v>
      </c>
      <c r="G67" s="21">
        <f t="shared" si="3"/>
        <v>20.64</v>
      </c>
      <c r="H67" s="21">
        <f t="shared" si="4"/>
        <v>5.8049999999999997</v>
      </c>
      <c r="I67" s="29">
        <f t="shared" si="5"/>
        <v>1.21</v>
      </c>
      <c r="J67" s="29">
        <f t="shared" si="6"/>
        <v>2.08</v>
      </c>
      <c r="K67" s="9">
        <f t="shared" si="7"/>
        <v>0.84</v>
      </c>
      <c r="L67" s="29">
        <f t="shared" si="8"/>
        <v>4.13</v>
      </c>
    </row>
    <row r="68" spans="1:12" ht="13.8">
      <c r="A68" s="105" t="s">
        <v>151</v>
      </c>
      <c r="B68" s="105" t="s">
        <v>98</v>
      </c>
      <c r="C68" s="106" t="s">
        <v>233</v>
      </c>
      <c r="D68" s="21">
        <f t="shared" si="0"/>
        <v>779.55000000000007</v>
      </c>
      <c r="E68" s="21">
        <f t="shared" si="1"/>
        <v>29.550000000000068</v>
      </c>
      <c r="F68" s="21">
        <f t="shared" si="2"/>
        <v>5.3190000000000124</v>
      </c>
      <c r="G68" s="21">
        <f t="shared" si="3"/>
        <v>18.912000000000045</v>
      </c>
      <c r="H68" s="21">
        <f t="shared" si="4"/>
        <v>5.3190000000000124</v>
      </c>
      <c r="I68" s="29">
        <f t="shared" si="5"/>
        <v>1.1100000000000001</v>
      </c>
      <c r="J68" s="29">
        <f t="shared" si="6"/>
        <v>1.91</v>
      </c>
      <c r="K68" s="9">
        <f t="shared" si="7"/>
        <v>0.77</v>
      </c>
      <c r="L68" s="29">
        <f t="shared" si="8"/>
        <v>3.79</v>
      </c>
    </row>
    <row r="69" spans="1:12" ht="13.8">
      <c r="A69" s="105" t="s">
        <v>152</v>
      </c>
      <c r="B69" s="105" t="s">
        <v>88</v>
      </c>
      <c r="C69" s="106" t="s">
        <v>234</v>
      </c>
      <c r="D69" s="21">
        <f t="shared" si="0"/>
        <v>774.97500000000014</v>
      </c>
      <c r="E69" s="21">
        <f t="shared" si="1"/>
        <v>24.975000000000136</v>
      </c>
      <c r="F69" s="21">
        <f t="shared" si="2"/>
        <v>4.4955000000000247</v>
      </c>
      <c r="G69" s="21">
        <f t="shared" si="3"/>
        <v>15.984000000000087</v>
      </c>
      <c r="H69" s="21">
        <f t="shared" si="4"/>
        <v>4.4955000000000247</v>
      </c>
      <c r="I69" s="29">
        <f t="shared" si="5"/>
        <v>0.94</v>
      </c>
      <c r="J69" s="29">
        <f t="shared" si="6"/>
        <v>1.61</v>
      </c>
      <c r="K69" s="9">
        <f t="shared" si="7"/>
        <v>0.65</v>
      </c>
      <c r="L69" s="29">
        <f t="shared" si="8"/>
        <v>3.1999999999999997</v>
      </c>
    </row>
    <row r="70" spans="1:12" ht="13.8">
      <c r="A70" s="105" t="s">
        <v>5</v>
      </c>
      <c r="B70" s="105" t="s">
        <v>88</v>
      </c>
      <c r="C70" s="106" t="s">
        <v>228</v>
      </c>
      <c r="D70" s="21">
        <f t="shared" si="0"/>
        <v>778.2</v>
      </c>
      <c r="E70" s="21">
        <f t="shared" si="1"/>
        <v>28.200000000000045</v>
      </c>
      <c r="F70" s="21">
        <f t="shared" si="2"/>
        <v>5.0760000000000076</v>
      </c>
      <c r="G70" s="21">
        <f t="shared" si="3"/>
        <v>18.04800000000003</v>
      </c>
      <c r="H70" s="21">
        <f t="shared" si="4"/>
        <v>5.0760000000000076</v>
      </c>
      <c r="I70" s="29">
        <f t="shared" si="5"/>
        <v>1.06</v>
      </c>
      <c r="J70" s="29">
        <f t="shared" si="6"/>
        <v>1.82</v>
      </c>
      <c r="K70" s="9">
        <f t="shared" si="7"/>
        <v>0.73</v>
      </c>
      <c r="L70" s="29">
        <f t="shared" si="8"/>
        <v>3.61</v>
      </c>
    </row>
    <row r="71" spans="1:12" ht="13.8">
      <c r="A71" s="105" t="s">
        <v>276</v>
      </c>
      <c r="B71" s="105" t="s">
        <v>88</v>
      </c>
      <c r="C71" s="106" t="s">
        <v>189</v>
      </c>
      <c r="D71" s="21">
        <f t="shared" si="0"/>
        <v>786.15</v>
      </c>
      <c r="E71" s="21">
        <f t="shared" si="1"/>
        <v>36.149999999999977</v>
      </c>
      <c r="F71" s="21">
        <f t="shared" si="2"/>
        <v>6.5069999999999952</v>
      </c>
      <c r="G71" s="21">
        <f t="shared" si="3"/>
        <v>23.135999999999985</v>
      </c>
      <c r="H71" s="21">
        <f t="shared" si="4"/>
        <v>6.5069999999999952</v>
      </c>
      <c r="I71" s="29">
        <f t="shared" si="5"/>
        <v>1.35</v>
      </c>
      <c r="J71" s="29">
        <f t="shared" si="6"/>
        <v>2.34</v>
      </c>
      <c r="K71" s="9">
        <f t="shared" si="7"/>
        <v>0.94</v>
      </c>
      <c r="L71" s="29">
        <f t="shared" si="8"/>
        <v>4.63</v>
      </c>
    </row>
    <row r="72" spans="1:12" ht="13.8">
      <c r="A72" s="105" t="s">
        <v>153</v>
      </c>
      <c r="B72" s="105" t="s">
        <v>88</v>
      </c>
      <c r="C72" s="106" t="s">
        <v>236</v>
      </c>
      <c r="D72" s="21">
        <f t="shared" si="0"/>
        <v>810.15000000000009</v>
      </c>
      <c r="E72" s="21">
        <f t="shared" si="1"/>
        <v>60.150000000000091</v>
      </c>
      <c r="F72" s="21">
        <f t="shared" si="2"/>
        <v>10.827000000000016</v>
      </c>
      <c r="G72" s="21">
        <f t="shared" si="3"/>
        <v>38.496000000000059</v>
      </c>
      <c r="H72" s="21">
        <f t="shared" si="4"/>
        <v>10.827000000000016</v>
      </c>
      <c r="I72" s="29">
        <f t="shared" si="5"/>
        <v>2.25</v>
      </c>
      <c r="J72" s="29">
        <f t="shared" si="6"/>
        <v>3.89</v>
      </c>
      <c r="K72" s="9">
        <f t="shared" si="7"/>
        <v>1.56</v>
      </c>
      <c r="L72" s="29">
        <f t="shared" si="8"/>
        <v>7.7000000000000011</v>
      </c>
    </row>
    <row r="73" spans="1:12" ht="13.8">
      <c r="A73" s="107" t="s">
        <v>165</v>
      </c>
      <c r="B73" s="107" t="s">
        <v>88</v>
      </c>
      <c r="C73" s="106" t="s">
        <v>256</v>
      </c>
      <c r="D73" s="21">
        <f t="shared" si="0"/>
        <v>777.15</v>
      </c>
      <c r="E73" s="21">
        <f t="shared" si="1"/>
        <v>27.149999999999977</v>
      </c>
      <c r="F73" s="21">
        <f t="shared" si="2"/>
        <v>4.886999999999996</v>
      </c>
      <c r="G73" s="21">
        <f t="shared" si="3"/>
        <v>17.375999999999987</v>
      </c>
      <c r="H73" s="21">
        <f t="shared" si="4"/>
        <v>4.886999999999996</v>
      </c>
      <c r="I73" s="29">
        <f t="shared" si="5"/>
        <v>1.02</v>
      </c>
      <c r="J73" s="29">
        <f t="shared" si="6"/>
        <v>1.75</v>
      </c>
      <c r="K73" s="9">
        <f t="shared" si="7"/>
        <v>0.7</v>
      </c>
      <c r="L73" s="29">
        <f t="shared" si="8"/>
        <v>3.4699999999999998</v>
      </c>
    </row>
    <row r="74" spans="1:12" ht="13.8">
      <c r="A74" s="107" t="s">
        <v>154</v>
      </c>
      <c r="B74" s="107" t="s">
        <v>88</v>
      </c>
      <c r="C74" s="106" t="s">
        <v>238</v>
      </c>
      <c r="D74" s="21">
        <f t="shared" si="0"/>
        <v>785.7</v>
      </c>
      <c r="E74" s="21">
        <f t="shared" si="1"/>
        <v>35.700000000000045</v>
      </c>
      <c r="F74" s="21">
        <f t="shared" si="2"/>
        <v>6.4260000000000081</v>
      </c>
      <c r="G74" s="21">
        <f t="shared" si="3"/>
        <v>22.848000000000031</v>
      </c>
      <c r="H74" s="21">
        <f t="shared" si="4"/>
        <v>6.4260000000000081</v>
      </c>
      <c r="I74" s="29">
        <f t="shared" si="5"/>
        <v>1.34</v>
      </c>
      <c r="J74" s="29">
        <f t="shared" si="6"/>
        <v>2.31</v>
      </c>
      <c r="K74" s="9">
        <f t="shared" si="7"/>
        <v>0.93</v>
      </c>
      <c r="L74" s="29">
        <f t="shared" si="8"/>
        <v>4.58</v>
      </c>
    </row>
    <row r="75" spans="1:12" ht="13.8">
      <c r="A75" s="107" t="s">
        <v>155</v>
      </c>
      <c r="B75" s="107" t="s">
        <v>88</v>
      </c>
      <c r="C75" s="106" t="s">
        <v>257</v>
      </c>
      <c r="D75" s="21">
        <f t="shared" si="0"/>
        <v>799.2</v>
      </c>
      <c r="E75" s="21">
        <f t="shared" si="1"/>
        <v>49.200000000000045</v>
      </c>
      <c r="F75" s="21">
        <f t="shared" si="2"/>
        <v>8.856000000000007</v>
      </c>
      <c r="G75" s="21">
        <f t="shared" si="3"/>
        <v>31.488000000000032</v>
      </c>
      <c r="H75" s="21">
        <f t="shared" si="4"/>
        <v>8.856000000000007</v>
      </c>
      <c r="I75" s="29">
        <f t="shared" si="5"/>
        <v>1.84</v>
      </c>
      <c r="J75" s="29">
        <f t="shared" si="6"/>
        <v>3.18</v>
      </c>
      <c r="K75" s="9">
        <f t="shared" si="7"/>
        <v>1.28</v>
      </c>
      <c r="L75" s="29">
        <f t="shared" si="8"/>
        <v>6.3000000000000007</v>
      </c>
    </row>
    <row r="76" spans="1:12" ht="13.8">
      <c r="A76" s="107" t="s">
        <v>156</v>
      </c>
      <c r="B76" s="107" t="s">
        <v>88</v>
      </c>
      <c r="C76" s="106" t="s">
        <v>240</v>
      </c>
      <c r="D76" s="21">
        <f t="shared" si="0"/>
        <v>803.47499999999991</v>
      </c>
      <c r="E76" s="21">
        <f t="shared" si="1"/>
        <v>53.474999999999909</v>
      </c>
      <c r="F76" s="21">
        <f t="shared" si="2"/>
        <v>9.6254999999999828</v>
      </c>
      <c r="G76" s="21">
        <f t="shared" si="3"/>
        <v>34.22399999999994</v>
      </c>
      <c r="H76" s="21">
        <f t="shared" si="4"/>
        <v>9.6254999999999828</v>
      </c>
      <c r="I76" s="29">
        <f t="shared" si="5"/>
        <v>2</v>
      </c>
      <c r="J76" s="29">
        <f t="shared" si="6"/>
        <v>3.46</v>
      </c>
      <c r="K76" s="9">
        <f t="shared" si="7"/>
        <v>1.39</v>
      </c>
      <c r="L76" s="29">
        <f t="shared" si="8"/>
        <v>6.85</v>
      </c>
    </row>
    <row r="77" spans="1:12" ht="13.8">
      <c r="A77" s="107" t="s">
        <v>277</v>
      </c>
      <c r="B77" s="107" t="s">
        <v>88</v>
      </c>
      <c r="C77" s="106" t="s">
        <v>188</v>
      </c>
      <c r="D77" s="21">
        <f t="shared" si="0"/>
        <v>784.05000000000007</v>
      </c>
      <c r="E77" s="21">
        <f t="shared" si="1"/>
        <v>34.050000000000068</v>
      </c>
      <c r="F77" s="21">
        <f t="shared" si="2"/>
        <v>6.129000000000012</v>
      </c>
      <c r="G77" s="21">
        <f t="shared" si="3"/>
        <v>21.792000000000044</v>
      </c>
      <c r="H77" s="21">
        <f t="shared" si="4"/>
        <v>6.129000000000012</v>
      </c>
      <c r="I77" s="29">
        <f t="shared" si="5"/>
        <v>1.27</v>
      </c>
      <c r="J77" s="29">
        <f t="shared" si="6"/>
        <v>2.2000000000000002</v>
      </c>
      <c r="K77" s="9">
        <f t="shared" si="7"/>
        <v>0.88</v>
      </c>
      <c r="L77" s="29">
        <f t="shared" si="8"/>
        <v>4.3500000000000005</v>
      </c>
    </row>
    <row r="78" spans="1:12" ht="13.8">
      <c r="C78" s="83"/>
      <c r="D78" s="21"/>
      <c r="F78" s="21"/>
      <c r="G78" s="21"/>
      <c r="H78" s="21"/>
    </row>
    <row r="79" spans="1:12" ht="13.8">
      <c r="C79" s="83"/>
      <c r="D79" s="21"/>
      <c r="F79" s="21"/>
      <c r="G79" s="21"/>
      <c r="H79" s="21"/>
    </row>
    <row r="80" spans="1:12" ht="13.8">
      <c r="C80" s="83"/>
      <c r="D80" s="21"/>
      <c r="F80" s="21"/>
      <c r="G80" s="21"/>
      <c r="H80" s="21"/>
    </row>
    <row r="81" spans="3:8" ht="13.8">
      <c r="C81" s="83"/>
      <c r="D81" s="21"/>
      <c r="F81" s="21"/>
      <c r="G81" s="21"/>
      <c r="H81" s="21"/>
    </row>
    <row r="82" spans="3:8" ht="13.8">
      <c r="C82" s="83"/>
      <c r="D82" s="21"/>
      <c r="F82" s="21"/>
      <c r="G82" s="21"/>
      <c r="H82" s="21"/>
    </row>
    <row r="83" spans="3:8" ht="13.8">
      <c r="C83" s="83"/>
      <c r="D83" s="21"/>
      <c r="F83" s="21"/>
      <c r="G83" s="21"/>
      <c r="H83" s="21"/>
    </row>
    <row r="84" spans="3:8" ht="13.8">
      <c r="C84" s="83"/>
      <c r="D84" s="21"/>
      <c r="F84" s="21"/>
      <c r="G84" s="21"/>
      <c r="H84" s="21"/>
    </row>
    <row r="85" spans="3:8" ht="13.8">
      <c r="C85" s="83"/>
      <c r="D85" s="21"/>
      <c r="F85" s="21"/>
      <c r="G85" s="21"/>
      <c r="H85" s="21"/>
    </row>
    <row r="86" spans="3:8" ht="13.8">
      <c r="C86" s="83"/>
      <c r="D86" s="21"/>
      <c r="F86" s="21"/>
      <c r="G86" s="21"/>
      <c r="H86" s="21"/>
    </row>
    <row r="87" spans="3:8" ht="13.8">
      <c r="C87" s="83"/>
      <c r="D87" s="21"/>
      <c r="F87" s="21"/>
      <c r="G87" s="21"/>
      <c r="H87" s="21"/>
    </row>
    <row r="88" spans="3:8" ht="13.8">
      <c r="C88" s="83"/>
      <c r="D88" s="21"/>
      <c r="F88" s="21"/>
      <c r="G88" s="21"/>
      <c r="H88" s="21"/>
    </row>
    <row r="89" spans="3:8" ht="13.8">
      <c r="C89" s="83"/>
      <c r="D89" s="21"/>
      <c r="F89" s="21"/>
      <c r="G89" s="21"/>
      <c r="H89" s="21"/>
    </row>
    <row r="90" spans="3:8" ht="13.8">
      <c r="C90" s="83"/>
      <c r="D90" s="21"/>
      <c r="F90" s="21"/>
      <c r="G90" s="21"/>
      <c r="H90" s="21"/>
    </row>
    <row r="91" spans="3:8" ht="13.8">
      <c r="C91" s="83"/>
      <c r="D91" s="21"/>
      <c r="F91" s="21"/>
      <c r="G91" s="21"/>
      <c r="H91" s="21"/>
    </row>
    <row r="92" spans="3:8" ht="13.8">
      <c r="C92" s="83"/>
      <c r="D92" s="21"/>
      <c r="F92" s="21"/>
      <c r="G92" s="21"/>
      <c r="H92" s="21"/>
    </row>
    <row r="93" spans="3:8" ht="13.8">
      <c r="C93" s="83"/>
      <c r="D93" s="21"/>
      <c r="F93" s="21"/>
      <c r="G93" s="21"/>
      <c r="H93" s="21"/>
    </row>
    <row r="94" spans="3:8" ht="13.8">
      <c r="C94" s="83"/>
      <c r="D94" s="21"/>
      <c r="F94" s="21"/>
      <c r="G94" s="21"/>
      <c r="H94" s="21"/>
    </row>
    <row r="95" spans="3:8" ht="13.8">
      <c r="C95" s="83"/>
      <c r="D95" s="21"/>
      <c r="F95" s="21"/>
      <c r="G95" s="21"/>
      <c r="H95" s="21"/>
    </row>
    <row r="96" spans="3:8" ht="13.8">
      <c r="C96" s="83"/>
      <c r="D96" s="21"/>
      <c r="F96" s="21"/>
      <c r="G96" s="21"/>
      <c r="H96" s="21"/>
    </row>
    <row r="97" spans="3:8" ht="13.8">
      <c r="C97" s="83"/>
      <c r="D97" s="21"/>
      <c r="F97" s="21"/>
      <c r="G97" s="21"/>
      <c r="H97" s="21"/>
    </row>
    <row r="98" spans="3:8" ht="13.8">
      <c r="C98" s="83"/>
      <c r="D98" s="21"/>
      <c r="F98" s="21"/>
      <c r="G98" s="21"/>
      <c r="H98" s="21"/>
    </row>
    <row r="99" spans="3:8" ht="13.8">
      <c r="C99" s="83"/>
      <c r="D99" s="21"/>
      <c r="F99" s="21"/>
      <c r="G99" s="21"/>
      <c r="H99" s="21"/>
    </row>
    <row r="100" spans="3:8" ht="13.8">
      <c r="C100" s="83"/>
      <c r="D100" s="21"/>
      <c r="F100" s="21"/>
      <c r="G100" s="21"/>
      <c r="H100" s="21"/>
    </row>
    <row r="101" spans="3:8" ht="13.8">
      <c r="C101" s="83"/>
      <c r="D101" s="21"/>
      <c r="F101" s="21"/>
      <c r="G101" s="21"/>
      <c r="H101" s="21"/>
    </row>
    <row r="102" spans="3:8" ht="13.8">
      <c r="C102" s="83"/>
      <c r="D102" s="21"/>
      <c r="F102" s="21"/>
      <c r="G102" s="21"/>
      <c r="H102" s="21"/>
    </row>
    <row r="103" spans="3:8" ht="13.8">
      <c r="C103" s="83"/>
      <c r="D103" s="21"/>
      <c r="F103" s="21"/>
      <c r="G103" s="21"/>
      <c r="H103" s="21"/>
    </row>
    <row r="104" spans="3:8" ht="13.8">
      <c r="C104" s="83"/>
      <c r="D104" s="21"/>
      <c r="F104" s="21"/>
      <c r="G104" s="21"/>
      <c r="H104" s="21"/>
    </row>
    <row r="105" spans="3:8" ht="13.8">
      <c r="C105" s="83"/>
      <c r="D105" s="21"/>
      <c r="F105" s="21"/>
      <c r="G105" s="21"/>
      <c r="H105" s="21"/>
    </row>
    <row r="106" spans="3:8" ht="13.8">
      <c r="C106" s="83"/>
      <c r="D106" s="21"/>
      <c r="F106" s="21"/>
      <c r="G106" s="21"/>
      <c r="H106" s="21"/>
    </row>
    <row r="107" spans="3:8" ht="13.8">
      <c r="C107" s="83"/>
      <c r="D107" s="21"/>
      <c r="F107" s="21"/>
      <c r="G107" s="21"/>
      <c r="H107" s="21"/>
    </row>
    <row r="108" spans="3:8" ht="13.8">
      <c r="C108" s="83"/>
      <c r="D108" s="21"/>
      <c r="F108" s="21"/>
      <c r="G108" s="21"/>
      <c r="H108" s="21"/>
    </row>
    <row r="109" spans="3:8" ht="13.8">
      <c r="C109" s="83"/>
      <c r="D109" s="21"/>
      <c r="F109" s="21"/>
      <c r="G109" s="21"/>
      <c r="H109" s="21"/>
    </row>
    <row r="110" spans="3:8" ht="13.8">
      <c r="C110" s="83"/>
      <c r="D110" s="21"/>
      <c r="F110" s="21"/>
      <c r="G110" s="21"/>
      <c r="H110" s="21"/>
    </row>
    <row r="111" spans="3:8" ht="13.8">
      <c r="C111" s="83"/>
      <c r="D111" s="21"/>
      <c r="F111" s="21"/>
      <c r="G111" s="21"/>
      <c r="H111" s="21"/>
    </row>
    <row r="112" spans="3:8" ht="13.8">
      <c r="C112" s="83"/>
      <c r="D112" s="21"/>
      <c r="F112" s="21"/>
      <c r="G112" s="21"/>
      <c r="H112" s="21"/>
    </row>
    <row r="113" spans="3:8" ht="13.8">
      <c r="C113" s="83"/>
      <c r="D113" s="21"/>
      <c r="F113" s="21"/>
      <c r="G113" s="21"/>
      <c r="H113" s="21"/>
    </row>
    <row r="114" spans="3:8" ht="13.8">
      <c r="C114" s="83"/>
      <c r="D114" s="21"/>
      <c r="F114" s="21"/>
      <c r="G114" s="21"/>
      <c r="H114" s="21"/>
    </row>
    <row r="115" spans="3:8" ht="13.8">
      <c r="C115" s="83"/>
      <c r="D115" s="21"/>
      <c r="F115" s="21"/>
      <c r="G115" s="21"/>
      <c r="H115" s="21"/>
    </row>
    <row r="116" spans="3:8" ht="13.8">
      <c r="C116" s="83"/>
      <c r="D116" s="21"/>
      <c r="F116" s="21"/>
      <c r="G116" s="21"/>
      <c r="H116" s="21"/>
    </row>
    <row r="117" spans="3:8" ht="13.8">
      <c r="C117" s="83"/>
      <c r="D117" s="21"/>
      <c r="F117" s="21"/>
      <c r="G117" s="21"/>
      <c r="H117" s="21"/>
    </row>
    <row r="118" spans="3:8" ht="13.8">
      <c r="C118" s="83"/>
      <c r="D118" s="21"/>
      <c r="F118" s="21"/>
      <c r="G118" s="21"/>
      <c r="H118" s="21"/>
    </row>
    <row r="119" spans="3:8" ht="13.8">
      <c r="C119" s="83"/>
      <c r="D119" s="21"/>
      <c r="F119" s="21"/>
      <c r="G119" s="21"/>
      <c r="H119" s="21"/>
    </row>
    <row r="120" spans="3:8" ht="13.8">
      <c r="C120" s="83"/>
      <c r="D120" s="21"/>
      <c r="F120" s="21"/>
      <c r="G120" s="21"/>
      <c r="H120" s="21"/>
    </row>
    <row r="121" spans="3:8" ht="13.8">
      <c r="C121" s="83"/>
      <c r="D121" s="21"/>
      <c r="F121" s="21"/>
      <c r="G121" s="21"/>
      <c r="H121" s="21"/>
    </row>
    <row r="122" spans="3:8" ht="13.8">
      <c r="C122" s="83"/>
      <c r="D122" s="21"/>
      <c r="F122" s="21"/>
      <c r="G122" s="21"/>
      <c r="H122" s="21"/>
    </row>
    <row r="123" spans="3:8" ht="13.8">
      <c r="C123" s="83"/>
      <c r="D123" s="21"/>
      <c r="F123" s="21"/>
      <c r="G123" s="21"/>
      <c r="H123" s="21"/>
    </row>
    <row r="124" spans="3:8" ht="13.8">
      <c r="C124" s="83"/>
      <c r="D124" s="21"/>
      <c r="F124" s="21"/>
      <c r="G124" s="21"/>
      <c r="H124" s="21"/>
    </row>
    <row r="125" spans="3:8" ht="13.8">
      <c r="C125" s="83"/>
      <c r="D125" s="21"/>
      <c r="F125" s="21"/>
      <c r="G125" s="21"/>
      <c r="H125" s="21"/>
    </row>
    <row r="126" spans="3:8" ht="13.8">
      <c r="C126" s="83"/>
      <c r="D126" s="21"/>
      <c r="F126" s="21"/>
      <c r="G126" s="21"/>
      <c r="H126" s="21"/>
    </row>
    <row r="127" spans="3:8" ht="13.8">
      <c r="C127" s="83"/>
      <c r="D127" s="21"/>
      <c r="F127" s="21"/>
      <c r="G127" s="21"/>
      <c r="H127" s="21"/>
    </row>
    <row r="128" spans="3:8" ht="13.8">
      <c r="C128" s="83"/>
      <c r="D128" s="21"/>
      <c r="F128" s="21"/>
      <c r="G128" s="21"/>
      <c r="H128" s="21"/>
    </row>
    <row r="129" spans="3:8" ht="13.8">
      <c r="C129" s="83"/>
      <c r="D129" s="21"/>
      <c r="F129" s="21"/>
      <c r="G129" s="21"/>
      <c r="H129" s="21"/>
    </row>
    <row r="130" spans="3:8" ht="13.8">
      <c r="C130" s="83"/>
      <c r="D130" s="21"/>
      <c r="F130" s="21"/>
      <c r="G130" s="21"/>
      <c r="H130" s="21"/>
    </row>
    <row r="131" spans="3:8" ht="13.8">
      <c r="C131" s="83"/>
      <c r="D131" s="21"/>
      <c r="F131" s="21"/>
      <c r="G131" s="21"/>
      <c r="H131" s="21"/>
    </row>
    <row r="132" spans="3:8" ht="13.8">
      <c r="C132" s="83"/>
      <c r="D132" s="21"/>
      <c r="F132" s="21"/>
      <c r="G132" s="21"/>
      <c r="H132" s="21"/>
    </row>
    <row r="133" spans="3:8" ht="13.8">
      <c r="C133" s="83"/>
      <c r="D133" s="21"/>
      <c r="F133" s="21"/>
      <c r="G133" s="21"/>
      <c r="H133" s="21"/>
    </row>
    <row r="134" spans="3:8" ht="13.8">
      <c r="C134" s="83"/>
      <c r="D134" s="21"/>
      <c r="F134" s="21"/>
      <c r="G134" s="21"/>
      <c r="H134" s="21"/>
    </row>
    <row r="135" spans="3:8" ht="13.8">
      <c r="C135" s="83"/>
      <c r="D135" s="21"/>
      <c r="F135" s="21"/>
      <c r="G135" s="21"/>
      <c r="H135" s="21"/>
    </row>
    <row r="136" spans="3:8" ht="13.8">
      <c r="C136" s="83"/>
      <c r="D136" s="21"/>
      <c r="F136" s="21"/>
      <c r="G136" s="21"/>
      <c r="H136" s="21"/>
    </row>
    <row r="137" spans="3:8" ht="13.8">
      <c r="C137" s="83"/>
      <c r="D137" s="21"/>
      <c r="F137" s="21"/>
      <c r="G137" s="21"/>
      <c r="H137" s="21"/>
    </row>
    <row r="138" spans="3:8" ht="13.8">
      <c r="C138" s="83"/>
      <c r="D138" s="21"/>
      <c r="F138" s="21"/>
      <c r="G138" s="21"/>
      <c r="H138" s="21"/>
    </row>
    <row r="139" spans="3:8" ht="13.8">
      <c r="C139" s="83"/>
      <c r="D139" s="21"/>
      <c r="F139" s="21"/>
      <c r="G139" s="21"/>
      <c r="H139" s="21"/>
    </row>
    <row r="140" spans="3:8" ht="13.8">
      <c r="C140" s="83"/>
      <c r="D140" s="21"/>
      <c r="F140" s="21"/>
      <c r="G140" s="21"/>
      <c r="H140" s="21"/>
    </row>
    <row r="141" spans="3:8" ht="13.8">
      <c r="C141" s="83"/>
      <c r="D141" s="21"/>
      <c r="F141" s="21"/>
      <c r="G141" s="21"/>
      <c r="H141" s="21"/>
    </row>
    <row r="142" spans="3:8" ht="13.8">
      <c r="C142" s="83"/>
      <c r="D142" s="21"/>
      <c r="F142" s="21"/>
      <c r="G142" s="21"/>
      <c r="H142" s="21"/>
    </row>
    <row r="143" spans="3:8" ht="13.8">
      <c r="C143" s="83"/>
      <c r="D143" s="21"/>
      <c r="F143" s="21"/>
      <c r="G143" s="21"/>
      <c r="H143" s="21"/>
    </row>
    <row r="144" spans="3:8" ht="13.8">
      <c r="C144" s="83"/>
      <c r="D144" s="21"/>
      <c r="F144" s="21"/>
      <c r="G144" s="21"/>
      <c r="H144" s="21"/>
    </row>
    <row r="145" spans="3:8" ht="13.8">
      <c r="C145" s="83"/>
      <c r="D145" s="21"/>
      <c r="F145" s="21"/>
      <c r="G145" s="21"/>
      <c r="H145" s="21"/>
    </row>
    <row r="146" spans="3:8" ht="13.8">
      <c r="C146" s="83"/>
      <c r="D146" s="21"/>
      <c r="F146" s="21"/>
      <c r="G146" s="21"/>
      <c r="H146" s="21"/>
    </row>
    <row r="147" spans="3:8" ht="13.8">
      <c r="C147" s="83"/>
      <c r="D147" s="21"/>
      <c r="F147" s="21"/>
      <c r="G147" s="21"/>
      <c r="H147" s="21"/>
    </row>
    <row r="148" spans="3:8" ht="13.8">
      <c r="C148" s="83"/>
      <c r="D148" s="21"/>
      <c r="F148" s="21"/>
      <c r="G148" s="21"/>
      <c r="H148" s="21"/>
    </row>
    <row r="149" spans="3:8" ht="13.8">
      <c r="C149" s="83"/>
      <c r="D149" s="21"/>
      <c r="F149" s="21"/>
      <c r="G149" s="21"/>
      <c r="H149" s="21"/>
    </row>
    <row r="150" spans="3:8" ht="13.8">
      <c r="C150" s="83"/>
      <c r="D150" s="21"/>
      <c r="F150" s="21"/>
      <c r="G150" s="21"/>
      <c r="H150" s="21"/>
    </row>
    <row r="151" spans="3:8" ht="13.8">
      <c r="C151" s="83"/>
      <c r="D151" s="21"/>
      <c r="F151" s="21"/>
      <c r="G151" s="21"/>
      <c r="H151" s="21"/>
    </row>
    <row r="152" spans="3:8" ht="13.8">
      <c r="C152" s="83"/>
      <c r="D152" s="21"/>
      <c r="F152" s="21"/>
      <c r="G152" s="21"/>
      <c r="H152" s="21"/>
    </row>
    <row r="153" spans="3:8" ht="13.8">
      <c r="C153" s="83"/>
      <c r="D153" s="21"/>
      <c r="F153" s="21"/>
      <c r="G153" s="21"/>
      <c r="H153" s="21"/>
    </row>
    <row r="154" spans="3:8" ht="13.8">
      <c r="C154" s="83"/>
      <c r="D154" s="21"/>
      <c r="F154" s="21"/>
      <c r="G154" s="21"/>
      <c r="H154" s="21"/>
    </row>
    <row r="155" spans="3:8" ht="13.8">
      <c r="C155" s="83"/>
      <c r="D155" s="21"/>
      <c r="F155" s="21"/>
      <c r="G155" s="21"/>
      <c r="H155" s="21"/>
    </row>
    <row r="156" spans="3:8" ht="13.8">
      <c r="C156" s="83"/>
      <c r="D156" s="21"/>
      <c r="F156" s="21"/>
      <c r="G156" s="21"/>
      <c r="H156" s="21"/>
    </row>
    <row r="157" spans="3:8" ht="13.8">
      <c r="C157" s="83"/>
      <c r="D157" s="21"/>
      <c r="F157" s="21"/>
      <c r="G157" s="21"/>
      <c r="H157" s="21"/>
    </row>
    <row r="158" spans="3:8" ht="13.8">
      <c r="C158" s="83"/>
      <c r="D158" s="21"/>
      <c r="F158" s="21"/>
      <c r="G158" s="21"/>
      <c r="H158" s="21"/>
    </row>
    <row r="159" spans="3:8" ht="13.8">
      <c r="C159" s="83"/>
      <c r="D159" s="21"/>
      <c r="F159" s="21"/>
      <c r="G159" s="21"/>
      <c r="H159" s="21"/>
    </row>
    <row r="160" spans="3:8" ht="13.8">
      <c r="C160" s="83"/>
      <c r="D160" s="21"/>
      <c r="F160" s="21"/>
      <c r="G160" s="21"/>
      <c r="H160" s="21"/>
    </row>
    <row r="161" spans="3:8" ht="13.8">
      <c r="C161" s="83"/>
      <c r="D161" s="21"/>
      <c r="F161" s="21"/>
      <c r="G161" s="21"/>
      <c r="H161" s="21"/>
    </row>
    <row r="162" spans="3:8" ht="13.8">
      <c r="C162" s="83"/>
      <c r="D162" s="21"/>
      <c r="F162" s="21"/>
      <c r="G162" s="21"/>
      <c r="H162" s="21"/>
    </row>
    <row r="163" spans="3:8" ht="13.8">
      <c r="C163" s="83"/>
      <c r="D163" s="21"/>
      <c r="F163" s="21"/>
      <c r="G163" s="21"/>
      <c r="H163" s="21"/>
    </row>
    <row r="164" spans="3:8" ht="13.8">
      <c r="C164" s="83"/>
      <c r="D164" s="21"/>
      <c r="F164" s="21"/>
      <c r="G164" s="21"/>
      <c r="H164" s="21"/>
    </row>
    <row r="165" spans="3:8" ht="13.8">
      <c r="C165" s="83"/>
      <c r="D165" s="21"/>
      <c r="F165" s="21"/>
      <c r="G165" s="21"/>
      <c r="H165" s="21"/>
    </row>
    <row r="166" spans="3:8" ht="13.8">
      <c r="C166" s="83"/>
      <c r="D166" s="21"/>
      <c r="F166" s="21"/>
      <c r="G166" s="21"/>
      <c r="H166" s="21"/>
    </row>
    <row r="167" spans="3:8" ht="13.8">
      <c r="C167" s="83"/>
      <c r="D167" s="21"/>
      <c r="F167" s="21"/>
      <c r="G167" s="21"/>
      <c r="H167" s="21"/>
    </row>
    <row r="168" spans="3:8" ht="13.8">
      <c r="C168" s="83"/>
      <c r="D168" s="21"/>
      <c r="F168" s="21"/>
      <c r="G168" s="21"/>
      <c r="H168" s="21"/>
    </row>
    <row r="169" spans="3:8" ht="13.8">
      <c r="C169" s="83"/>
      <c r="D169" s="21"/>
      <c r="F169" s="21"/>
      <c r="G169" s="21"/>
      <c r="H169" s="21"/>
    </row>
    <row r="170" spans="3:8" ht="13.8">
      <c r="C170" s="83"/>
      <c r="D170" s="21"/>
      <c r="F170" s="21"/>
      <c r="G170" s="21"/>
      <c r="H170" s="21"/>
    </row>
    <row r="171" spans="3:8" ht="13.8">
      <c r="C171" s="83"/>
      <c r="D171" s="21"/>
      <c r="F171" s="21"/>
      <c r="G171" s="21"/>
      <c r="H171" s="21"/>
    </row>
    <row r="172" spans="3:8" ht="13.8">
      <c r="C172" s="83"/>
      <c r="D172" s="21"/>
      <c r="F172" s="21"/>
      <c r="G172" s="21"/>
      <c r="H172" s="21"/>
    </row>
    <row r="173" spans="3:8" ht="13.8">
      <c r="C173" s="83"/>
      <c r="D173" s="21"/>
      <c r="F173" s="21"/>
      <c r="G173" s="21"/>
      <c r="H173" s="21"/>
    </row>
    <row r="174" spans="3:8" ht="13.8">
      <c r="C174" s="83"/>
      <c r="D174" s="21"/>
      <c r="F174" s="21"/>
      <c r="G174" s="21"/>
      <c r="H174" s="21"/>
    </row>
    <row r="175" spans="3:8" ht="13.8">
      <c r="C175" s="83"/>
      <c r="D175" s="21"/>
      <c r="F175" s="21"/>
      <c r="G175" s="21"/>
      <c r="H175" s="21"/>
    </row>
    <row r="176" spans="3:8" ht="13.8">
      <c r="C176" s="83"/>
      <c r="D176" s="21"/>
      <c r="F176" s="21"/>
      <c r="G176" s="21"/>
      <c r="H176" s="21"/>
    </row>
    <row r="177" spans="3:8" ht="13.8">
      <c r="C177" s="83"/>
      <c r="D177" s="21"/>
      <c r="F177" s="21"/>
      <c r="G177" s="21"/>
      <c r="H177" s="21"/>
    </row>
    <row r="178" spans="3:8" ht="13.8">
      <c r="C178" s="83"/>
      <c r="D178" s="21"/>
      <c r="F178" s="21"/>
      <c r="G178" s="21"/>
      <c r="H178" s="21"/>
    </row>
    <row r="179" spans="3:8" ht="13.8">
      <c r="C179" s="83"/>
      <c r="D179" s="21"/>
      <c r="F179" s="21"/>
      <c r="G179" s="21"/>
      <c r="H179" s="21"/>
    </row>
    <row r="180" spans="3:8" ht="13.8">
      <c r="C180" s="83"/>
      <c r="D180" s="21"/>
      <c r="F180" s="21"/>
      <c r="G180" s="21"/>
      <c r="H180" s="21"/>
    </row>
    <row r="181" spans="3:8" ht="13.8">
      <c r="C181" s="83"/>
      <c r="D181" s="21"/>
      <c r="F181" s="21"/>
      <c r="G181" s="21"/>
      <c r="H181" s="21"/>
    </row>
    <row r="182" spans="3:8" ht="13.8">
      <c r="C182" s="83"/>
      <c r="D182" s="21"/>
      <c r="F182" s="21"/>
      <c r="G182" s="21"/>
      <c r="H182" s="21"/>
    </row>
    <row r="183" spans="3:8" ht="13.8">
      <c r="C183" s="83"/>
      <c r="D183" s="21"/>
      <c r="F183" s="21"/>
      <c r="G183" s="21"/>
      <c r="H183" s="21"/>
    </row>
    <row r="184" spans="3:8" ht="13.8">
      <c r="C184" s="83"/>
      <c r="D184" s="21"/>
      <c r="F184" s="21"/>
      <c r="G184" s="21"/>
      <c r="H184" s="21"/>
    </row>
    <row r="185" spans="3:8" ht="13.8">
      <c r="C185" s="83"/>
      <c r="D185" s="21"/>
      <c r="F185" s="21"/>
      <c r="G185" s="21"/>
      <c r="H185" s="21"/>
    </row>
    <row r="186" spans="3:8" ht="13.8">
      <c r="C186" s="83"/>
      <c r="D186" s="21"/>
      <c r="F186" s="21"/>
      <c r="G186" s="21"/>
      <c r="H186" s="21"/>
    </row>
    <row r="187" spans="3:8" ht="13.8">
      <c r="C187" s="83"/>
      <c r="D187" s="21"/>
      <c r="F187" s="21"/>
      <c r="G187" s="21"/>
      <c r="H187" s="21"/>
    </row>
    <row r="188" spans="3:8" ht="13.8">
      <c r="C188" s="83"/>
      <c r="D188" s="21"/>
      <c r="F188" s="21"/>
      <c r="G188" s="21"/>
      <c r="H188" s="21"/>
    </row>
    <row r="189" spans="3:8" ht="13.8">
      <c r="C189" s="83"/>
      <c r="D189" s="21"/>
      <c r="F189" s="21"/>
      <c r="G189" s="21"/>
      <c r="H189" s="21"/>
    </row>
    <row r="190" spans="3:8" ht="13.8">
      <c r="C190" s="83"/>
      <c r="D190" s="21"/>
      <c r="F190" s="21"/>
      <c r="G190" s="21"/>
      <c r="H190" s="21"/>
    </row>
    <row r="191" spans="3:8" ht="13.8">
      <c r="C191" s="83"/>
      <c r="D191" s="21"/>
      <c r="F191" s="21"/>
      <c r="G191" s="21"/>
      <c r="H191" s="21"/>
    </row>
    <row r="192" spans="3:8" ht="13.8">
      <c r="C192" s="83"/>
      <c r="D192" s="21"/>
      <c r="F192" s="21"/>
      <c r="G192" s="21"/>
      <c r="H192" s="21"/>
    </row>
    <row r="193" spans="3:8" ht="13.8">
      <c r="C193" s="83"/>
      <c r="D193" s="21"/>
      <c r="F193" s="21"/>
      <c r="G193" s="21"/>
      <c r="H193" s="21"/>
    </row>
    <row r="194" spans="3:8" ht="13.8">
      <c r="C194" s="83"/>
      <c r="D194" s="21"/>
      <c r="F194" s="21"/>
      <c r="G194" s="21"/>
      <c r="H194" s="21"/>
    </row>
    <row r="195" spans="3:8" ht="13.8">
      <c r="C195" s="83"/>
      <c r="D195" s="21"/>
      <c r="F195" s="21"/>
      <c r="G195" s="21"/>
      <c r="H195" s="21"/>
    </row>
    <row r="196" spans="3:8" ht="13.8">
      <c r="C196" s="83"/>
      <c r="D196" s="21"/>
      <c r="F196" s="21"/>
      <c r="G196" s="21"/>
      <c r="H196" s="21"/>
    </row>
    <row r="197" spans="3:8" ht="13.8">
      <c r="C197" s="83"/>
      <c r="D197" s="21"/>
      <c r="F197" s="21"/>
      <c r="G197" s="21"/>
      <c r="H197" s="21"/>
    </row>
    <row r="198" spans="3:8" ht="13.8">
      <c r="C198" s="83"/>
      <c r="D198" s="21"/>
      <c r="F198" s="21"/>
      <c r="G198" s="21"/>
      <c r="H198" s="21"/>
    </row>
    <row r="199" spans="3:8" ht="13.8">
      <c r="C199" s="83"/>
      <c r="D199" s="21"/>
      <c r="F199" s="21"/>
      <c r="G199" s="21"/>
      <c r="H199" s="21"/>
    </row>
    <row r="200" spans="3:8" ht="13.8">
      <c r="C200" s="83"/>
      <c r="D200" s="21"/>
      <c r="F200" s="21"/>
      <c r="G200" s="21"/>
      <c r="H200" s="21"/>
    </row>
    <row r="201" spans="3:8" ht="13.8">
      <c r="C201" s="83"/>
      <c r="D201" s="21"/>
      <c r="F201" s="21"/>
      <c r="G201" s="21"/>
      <c r="H201" s="21"/>
    </row>
    <row r="202" spans="3:8" ht="13.8">
      <c r="C202" s="83"/>
      <c r="D202" s="21"/>
      <c r="F202" s="21"/>
      <c r="G202" s="21"/>
      <c r="H202" s="21"/>
    </row>
    <row r="203" spans="3:8" ht="13.8">
      <c r="C203" s="83"/>
      <c r="D203" s="21"/>
      <c r="F203" s="21"/>
      <c r="G203" s="21"/>
      <c r="H203" s="21"/>
    </row>
    <row r="204" spans="3:8" ht="13.8">
      <c r="C204" s="83"/>
      <c r="D204" s="21"/>
      <c r="F204" s="21"/>
      <c r="G204" s="21"/>
      <c r="H204" s="21"/>
    </row>
    <row r="205" spans="3:8" ht="13.8">
      <c r="C205" s="83"/>
      <c r="D205" s="21"/>
      <c r="F205" s="21"/>
      <c r="G205" s="21"/>
      <c r="H205" s="21"/>
    </row>
    <row r="206" spans="3:8" ht="13.8">
      <c r="C206" s="83"/>
      <c r="D206" s="21"/>
      <c r="F206" s="21"/>
      <c r="G206" s="21"/>
      <c r="H206" s="21"/>
    </row>
    <row r="207" spans="3:8" ht="13.8">
      <c r="C207" s="83"/>
      <c r="D207" s="21"/>
      <c r="F207" s="21"/>
      <c r="G207" s="21"/>
      <c r="H207" s="21"/>
    </row>
    <row r="208" spans="3:8" ht="13.8">
      <c r="C208" s="83"/>
      <c r="D208" s="21"/>
      <c r="F208" s="21"/>
      <c r="G208" s="21"/>
      <c r="H208" s="21"/>
    </row>
    <row r="209" spans="3:8" ht="13.8">
      <c r="C209" s="83"/>
      <c r="D209" s="21"/>
      <c r="F209" s="21"/>
      <c r="G209" s="21"/>
      <c r="H209" s="21"/>
    </row>
    <row r="210" spans="3:8" ht="13.8">
      <c r="C210" s="83"/>
      <c r="D210" s="21"/>
      <c r="F210" s="21"/>
      <c r="G210" s="21"/>
      <c r="H210" s="21"/>
    </row>
    <row r="211" spans="3:8" ht="13.8">
      <c r="C211" s="83"/>
      <c r="D211" s="21"/>
      <c r="F211" s="21"/>
      <c r="G211" s="21"/>
      <c r="H211" s="21"/>
    </row>
    <row r="212" spans="3:8" ht="13.8">
      <c r="C212" s="83"/>
      <c r="D212" s="21"/>
      <c r="F212" s="21"/>
      <c r="G212" s="21"/>
      <c r="H212" s="21"/>
    </row>
    <row r="213" spans="3:8" ht="13.8">
      <c r="C213" s="83"/>
      <c r="D213" s="21"/>
      <c r="F213" s="21"/>
      <c r="G213" s="21"/>
      <c r="H213" s="21"/>
    </row>
    <row r="214" spans="3:8" ht="13.8">
      <c r="C214" s="83"/>
      <c r="D214" s="21"/>
      <c r="F214" s="21"/>
      <c r="G214" s="21"/>
      <c r="H214" s="21"/>
    </row>
    <row r="215" spans="3:8" ht="13.8">
      <c r="C215" s="83"/>
      <c r="D215" s="21"/>
      <c r="F215" s="21"/>
      <c r="G215" s="21"/>
      <c r="H215" s="21"/>
    </row>
    <row r="216" spans="3:8" ht="13.8">
      <c r="C216" s="83"/>
      <c r="D216" s="21"/>
      <c r="F216" s="21"/>
      <c r="G216" s="21"/>
      <c r="H216" s="21"/>
    </row>
    <row r="217" spans="3:8" ht="13.8">
      <c r="C217" s="83"/>
      <c r="D217" s="21"/>
      <c r="F217" s="21"/>
      <c r="G217" s="21"/>
      <c r="H217" s="21"/>
    </row>
    <row r="218" spans="3:8" ht="13.8">
      <c r="C218" s="83"/>
      <c r="D218" s="21"/>
      <c r="F218" s="21"/>
      <c r="G218" s="21"/>
      <c r="H218" s="21"/>
    </row>
    <row r="219" spans="3:8" ht="13.8">
      <c r="C219" s="83"/>
      <c r="D219" s="21"/>
      <c r="F219" s="21"/>
      <c r="G219" s="21"/>
      <c r="H219" s="21"/>
    </row>
    <row r="220" spans="3:8" ht="13.8">
      <c r="C220" s="83"/>
      <c r="D220" s="21"/>
      <c r="F220" s="21"/>
      <c r="G220" s="21"/>
      <c r="H220" s="21"/>
    </row>
    <row r="221" spans="3:8" ht="13.8">
      <c r="C221" s="83"/>
      <c r="D221" s="21"/>
      <c r="F221" s="21"/>
      <c r="G221" s="21"/>
      <c r="H221" s="21"/>
    </row>
    <row r="222" spans="3:8" ht="13.8">
      <c r="C222" s="83"/>
      <c r="D222" s="21"/>
      <c r="F222" s="21"/>
      <c r="G222" s="21"/>
      <c r="H222" s="21"/>
    </row>
    <row r="223" spans="3:8" ht="13.8">
      <c r="C223" s="83"/>
      <c r="D223" s="21"/>
      <c r="F223" s="21"/>
      <c r="G223" s="21"/>
      <c r="H223" s="21"/>
    </row>
    <row r="224" spans="3:8" ht="13.8">
      <c r="C224" s="83"/>
      <c r="D224" s="21"/>
      <c r="F224" s="21"/>
      <c r="G224" s="21"/>
      <c r="H224" s="21"/>
    </row>
    <row r="225" spans="3:8" ht="13.8">
      <c r="C225" s="83"/>
      <c r="D225" s="21"/>
      <c r="F225" s="21"/>
      <c r="G225" s="21"/>
      <c r="H225" s="21"/>
    </row>
    <row r="226" spans="3:8" ht="13.8">
      <c r="C226" s="83"/>
      <c r="D226" s="21"/>
      <c r="F226" s="21"/>
      <c r="G226" s="21"/>
      <c r="H226" s="21"/>
    </row>
    <row r="227" spans="3:8" ht="13.8">
      <c r="C227" s="83"/>
      <c r="D227" s="21"/>
      <c r="F227" s="21"/>
      <c r="G227" s="21"/>
      <c r="H227" s="21"/>
    </row>
    <row r="228" spans="3:8" ht="13.8">
      <c r="C228" s="83"/>
      <c r="D228" s="21"/>
      <c r="F228" s="21"/>
      <c r="G228" s="21"/>
      <c r="H228" s="21"/>
    </row>
    <row r="229" spans="3:8" ht="13.8">
      <c r="C229" s="83"/>
      <c r="D229" s="21"/>
      <c r="F229" s="21"/>
      <c r="G229" s="21"/>
      <c r="H229" s="21"/>
    </row>
    <row r="230" spans="3:8" ht="13.8">
      <c r="C230" s="83"/>
      <c r="D230" s="21"/>
      <c r="F230" s="21"/>
      <c r="G230" s="21"/>
      <c r="H230" s="21"/>
    </row>
    <row r="231" spans="3:8" ht="13.8">
      <c r="C231" s="83"/>
      <c r="D231" s="21"/>
      <c r="F231" s="21"/>
      <c r="G231" s="21"/>
      <c r="H231" s="21"/>
    </row>
    <row r="232" spans="3:8" ht="13.8">
      <c r="C232" s="83"/>
      <c r="D232" s="21"/>
      <c r="F232" s="21"/>
      <c r="G232" s="21"/>
      <c r="H232" s="21"/>
    </row>
    <row r="233" spans="3:8" ht="13.8">
      <c r="C233" s="83"/>
      <c r="D233" s="21"/>
      <c r="F233" s="21"/>
      <c r="G233" s="21"/>
      <c r="H233" s="21"/>
    </row>
    <row r="234" spans="3:8" ht="13.8">
      <c r="C234" s="83"/>
      <c r="D234" s="21"/>
      <c r="F234" s="21"/>
      <c r="G234" s="21"/>
      <c r="H234" s="21"/>
    </row>
    <row r="235" spans="3:8" ht="13.8">
      <c r="C235" s="83"/>
      <c r="D235" s="21"/>
      <c r="F235" s="21"/>
      <c r="G235" s="21"/>
      <c r="H235" s="21"/>
    </row>
    <row r="236" spans="3:8" ht="13.8">
      <c r="C236" s="83"/>
      <c r="D236" s="21"/>
      <c r="F236" s="21"/>
      <c r="G236" s="21"/>
      <c r="H236" s="21"/>
    </row>
    <row r="237" spans="3:8" ht="13.8">
      <c r="C237" s="83"/>
      <c r="D237" s="21"/>
      <c r="F237" s="21"/>
      <c r="G237" s="21"/>
      <c r="H237" s="21"/>
    </row>
    <row r="238" spans="3:8" ht="13.8">
      <c r="C238" s="83"/>
      <c r="D238" s="21"/>
      <c r="F238" s="21"/>
      <c r="G238" s="21"/>
      <c r="H238" s="21"/>
    </row>
    <row r="239" spans="3:8" ht="13.8">
      <c r="C239" s="83"/>
      <c r="D239" s="21"/>
      <c r="F239" s="21"/>
      <c r="G239" s="21"/>
      <c r="H239" s="21"/>
    </row>
    <row r="240" spans="3:8" ht="13.8">
      <c r="C240" s="83"/>
      <c r="D240" s="21"/>
      <c r="F240" s="21"/>
      <c r="G240" s="21"/>
      <c r="H240" s="21"/>
    </row>
    <row r="241" spans="3:8" ht="13.8">
      <c r="C241" s="83"/>
      <c r="D241" s="21"/>
      <c r="F241" s="21"/>
      <c r="G241" s="21"/>
      <c r="H241" s="21"/>
    </row>
    <row r="242" spans="3:8" ht="13.8">
      <c r="C242" s="83"/>
      <c r="D242" s="21"/>
      <c r="F242" s="21"/>
      <c r="G242" s="21"/>
      <c r="H242" s="21"/>
    </row>
    <row r="243" spans="3:8" ht="13.8">
      <c r="C243" s="83"/>
      <c r="D243" s="21"/>
      <c r="F243" s="21"/>
      <c r="G243" s="21"/>
      <c r="H243" s="21"/>
    </row>
    <row r="244" spans="3:8" ht="13.8">
      <c r="C244" s="83"/>
      <c r="D244" s="21"/>
      <c r="F244" s="21"/>
      <c r="G244" s="21"/>
      <c r="H244" s="21"/>
    </row>
    <row r="245" spans="3:8" ht="13.8">
      <c r="C245" s="83"/>
      <c r="D245" s="21"/>
      <c r="F245" s="21"/>
      <c r="G245" s="21"/>
      <c r="H245" s="21"/>
    </row>
    <row r="246" spans="3:8" ht="13.8">
      <c r="C246" s="83"/>
      <c r="D246" s="21"/>
      <c r="F246" s="21"/>
      <c r="G246" s="21"/>
      <c r="H246" s="21"/>
    </row>
    <row r="247" spans="3:8" ht="13.8">
      <c r="C247" s="83"/>
      <c r="D247" s="21"/>
      <c r="F247" s="21"/>
      <c r="G247" s="21"/>
      <c r="H247" s="21"/>
    </row>
    <row r="248" spans="3:8" ht="13.8">
      <c r="C248" s="83"/>
      <c r="D248" s="21"/>
      <c r="F248" s="21"/>
      <c r="G248" s="21"/>
      <c r="H248" s="21"/>
    </row>
    <row r="249" spans="3:8" ht="13.8">
      <c r="C249" s="83"/>
      <c r="D249" s="21"/>
      <c r="F249" s="21"/>
      <c r="G249" s="21"/>
      <c r="H249" s="21"/>
    </row>
    <row r="250" spans="3:8" ht="13.8">
      <c r="C250" s="83"/>
      <c r="D250" s="21"/>
      <c r="F250" s="21"/>
      <c r="G250" s="21"/>
      <c r="H250" s="21"/>
    </row>
    <row r="251" spans="3:8" ht="13.8">
      <c r="C251" s="83"/>
      <c r="D251" s="21"/>
      <c r="F251" s="21"/>
      <c r="G251" s="21"/>
      <c r="H251" s="21"/>
    </row>
    <row r="252" spans="3:8" ht="13.8">
      <c r="C252" s="83"/>
      <c r="D252" s="21"/>
      <c r="F252" s="21"/>
      <c r="G252" s="21"/>
      <c r="H252" s="21"/>
    </row>
    <row r="253" spans="3:8" ht="13.8">
      <c r="C253" s="83"/>
      <c r="D253" s="21"/>
      <c r="F253" s="21"/>
      <c r="G253" s="21"/>
      <c r="H253" s="21"/>
    </row>
    <row r="254" spans="3:8" ht="13.8">
      <c r="C254" s="83"/>
      <c r="D254" s="21"/>
      <c r="F254" s="21"/>
      <c r="G254" s="21"/>
      <c r="H254" s="21"/>
    </row>
    <row r="255" spans="3:8" ht="13.8">
      <c r="C255" s="83"/>
      <c r="D255" s="21"/>
      <c r="F255" s="21"/>
      <c r="G255" s="21"/>
      <c r="H255" s="21"/>
    </row>
    <row r="256" spans="3:8" ht="13.8">
      <c r="C256" s="83"/>
      <c r="D256" s="21"/>
      <c r="F256" s="21"/>
      <c r="G256" s="21"/>
      <c r="H256" s="21"/>
    </row>
    <row r="257" spans="3:8" ht="13.8">
      <c r="C257" s="83"/>
      <c r="D257" s="21"/>
      <c r="F257" s="21"/>
      <c r="G257" s="21"/>
      <c r="H257" s="21"/>
    </row>
    <row r="258" spans="3:8" ht="13.8">
      <c r="C258" s="83"/>
      <c r="D258" s="21"/>
      <c r="F258" s="21"/>
      <c r="G258" s="21"/>
      <c r="H258" s="21"/>
    </row>
    <row r="259" spans="3:8" ht="13.8">
      <c r="C259" s="83"/>
      <c r="D259" s="21"/>
      <c r="F259" s="21"/>
      <c r="G259" s="21"/>
      <c r="H259" s="21"/>
    </row>
    <row r="260" spans="3:8" ht="13.8">
      <c r="C260" s="83"/>
      <c r="D260" s="21"/>
      <c r="F260" s="21"/>
      <c r="G260" s="21"/>
      <c r="H260" s="21"/>
    </row>
    <row r="261" spans="3:8" ht="13.8">
      <c r="C261" s="83"/>
      <c r="D261" s="21"/>
      <c r="F261" s="21"/>
      <c r="G261" s="21"/>
      <c r="H261" s="21"/>
    </row>
    <row r="262" spans="3:8" ht="13.8">
      <c r="C262" s="83"/>
      <c r="D262" s="21"/>
      <c r="F262" s="21"/>
      <c r="G262" s="21"/>
      <c r="H262" s="21"/>
    </row>
    <row r="263" spans="3:8" ht="13.8">
      <c r="C263" s="83"/>
      <c r="D263" s="21"/>
      <c r="F263" s="21"/>
      <c r="G263" s="21"/>
      <c r="H263" s="21"/>
    </row>
    <row r="264" spans="3:8" ht="13.8">
      <c r="C264" s="83"/>
      <c r="D264" s="21"/>
      <c r="F264" s="21"/>
      <c r="G264" s="21"/>
      <c r="H264" s="21"/>
    </row>
    <row r="265" spans="3:8" ht="13.8">
      <c r="C265" s="83"/>
      <c r="D265" s="21"/>
      <c r="F265" s="21"/>
      <c r="G265" s="21"/>
      <c r="H265" s="21"/>
    </row>
    <row r="266" spans="3:8" ht="13.8">
      <c r="C266" s="83"/>
      <c r="D266" s="21"/>
      <c r="F266" s="21"/>
      <c r="G266" s="21"/>
      <c r="H266" s="21"/>
    </row>
    <row r="267" spans="3:8" ht="13.8">
      <c r="C267" s="83"/>
      <c r="D267" s="21"/>
      <c r="F267" s="21"/>
      <c r="G267" s="21"/>
      <c r="H267" s="21"/>
    </row>
    <row r="268" spans="3:8" ht="13.8">
      <c r="C268" s="83"/>
      <c r="D268" s="21"/>
      <c r="F268" s="21"/>
      <c r="G268" s="21"/>
      <c r="H268" s="21"/>
    </row>
    <row r="269" spans="3:8" ht="13.8">
      <c r="C269" s="83"/>
      <c r="D269" s="21"/>
      <c r="F269" s="21"/>
      <c r="G269" s="21"/>
      <c r="H269" s="21"/>
    </row>
    <row r="270" spans="3:8" ht="13.8">
      <c r="C270" s="83"/>
      <c r="D270" s="21"/>
      <c r="F270" s="21"/>
      <c r="G270" s="21"/>
      <c r="H270" s="21"/>
    </row>
    <row r="271" spans="3:8" ht="13.8">
      <c r="C271" s="83"/>
      <c r="D271" s="21"/>
      <c r="F271" s="21"/>
      <c r="G271" s="21"/>
      <c r="H271" s="21"/>
    </row>
    <row r="272" spans="3:8" ht="13.8">
      <c r="C272" s="83"/>
      <c r="D272" s="21"/>
      <c r="F272" s="21"/>
      <c r="G272" s="21"/>
      <c r="H272" s="21"/>
    </row>
    <row r="273" spans="3:8" ht="13.8">
      <c r="C273" s="83"/>
      <c r="D273" s="21"/>
      <c r="F273" s="21"/>
      <c r="G273" s="21"/>
      <c r="H273" s="21"/>
    </row>
    <row r="274" spans="3:8" ht="13.8">
      <c r="C274" s="83"/>
      <c r="D274" s="21"/>
      <c r="F274" s="21"/>
      <c r="G274" s="21"/>
      <c r="H274" s="21"/>
    </row>
    <row r="275" spans="3:8" ht="13.8">
      <c r="C275" s="83"/>
      <c r="D275" s="21"/>
      <c r="F275" s="21"/>
      <c r="G275" s="21"/>
      <c r="H275" s="21"/>
    </row>
    <row r="276" spans="3:8" ht="13.8">
      <c r="C276" s="83"/>
      <c r="D276" s="21"/>
      <c r="F276" s="21"/>
      <c r="G276" s="21"/>
      <c r="H276" s="21"/>
    </row>
    <row r="277" spans="3:8" ht="13.8">
      <c r="C277" s="83"/>
      <c r="D277" s="21"/>
      <c r="F277" s="21"/>
      <c r="G277" s="21"/>
      <c r="H277" s="21"/>
    </row>
    <row r="278" spans="3:8" ht="13.8">
      <c r="C278" s="83"/>
      <c r="D278" s="21"/>
      <c r="F278" s="21"/>
      <c r="G278" s="21"/>
      <c r="H278" s="21"/>
    </row>
    <row r="279" spans="3:8" ht="13.8">
      <c r="C279" s="83"/>
      <c r="D279" s="21"/>
      <c r="F279" s="21"/>
      <c r="G279" s="21"/>
      <c r="H279" s="21"/>
    </row>
    <row r="280" spans="3:8" ht="13.8">
      <c r="C280" s="83"/>
      <c r="D280" s="21"/>
      <c r="F280" s="21"/>
      <c r="G280" s="21"/>
      <c r="H280" s="21"/>
    </row>
    <row r="281" spans="3:8" ht="13.8">
      <c r="C281" s="83"/>
      <c r="D281" s="21"/>
      <c r="F281" s="21"/>
      <c r="G281" s="21"/>
      <c r="H281" s="21"/>
    </row>
    <row r="282" spans="3:8" ht="13.8">
      <c r="C282" s="83"/>
      <c r="D282" s="21"/>
      <c r="F282" s="21"/>
      <c r="G282" s="21"/>
      <c r="H282" s="21"/>
    </row>
    <row r="283" spans="3:8" ht="13.8">
      <c r="C283" s="83"/>
      <c r="D283" s="21"/>
      <c r="F283" s="21"/>
      <c r="G283" s="21"/>
      <c r="H283" s="21"/>
    </row>
    <row r="284" spans="3:8" ht="13.8">
      <c r="C284" s="83"/>
      <c r="D284" s="21"/>
      <c r="F284" s="21"/>
      <c r="G284" s="21"/>
      <c r="H284" s="21"/>
    </row>
    <row r="285" spans="3:8" ht="13.8">
      <c r="C285" s="83"/>
      <c r="D285" s="21"/>
      <c r="F285" s="21"/>
      <c r="G285" s="21"/>
      <c r="H285" s="21"/>
    </row>
    <row r="286" spans="3:8" ht="13.8">
      <c r="C286" s="83"/>
      <c r="D286" s="21"/>
      <c r="F286" s="21"/>
      <c r="G286" s="21"/>
      <c r="H286" s="21"/>
    </row>
    <row r="287" spans="3:8" ht="13.8">
      <c r="C287" s="83"/>
      <c r="D287" s="21"/>
      <c r="F287" s="21"/>
      <c r="G287" s="21"/>
      <c r="H287" s="21"/>
    </row>
    <row r="288" spans="3:8" ht="13.8">
      <c r="C288" s="83"/>
      <c r="D288" s="21"/>
      <c r="F288" s="21"/>
      <c r="G288" s="21"/>
      <c r="H288" s="21"/>
    </row>
    <row r="289" spans="3:8" ht="13.8">
      <c r="C289" s="83"/>
      <c r="D289" s="21"/>
      <c r="F289" s="21"/>
      <c r="G289" s="21"/>
      <c r="H289" s="21"/>
    </row>
    <row r="290" spans="3:8" ht="13.8">
      <c r="C290" s="83"/>
      <c r="D290" s="21"/>
      <c r="F290" s="21"/>
      <c r="G290" s="21"/>
      <c r="H290" s="21"/>
    </row>
    <row r="291" spans="3:8" ht="13.8">
      <c r="C291" s="83"/>
      <c r="D291" s="21"/>
      <c r="F291" s="21"/>
      <c r="G291" s="21"/>
      <c r="H291" s="21"/>
    </row>
    <row r="292" spans="3:8" ht="13.8">
      <c r="C292" s="83"/>
      <c r="D292" s="21"/>
      <c r="F292" s="21"/>
      <c r="G292" s="21"/>
      <c r="H292" s="21"/>
    </row>
    <row r="293" spans="3:8" ht="13.8">
      <c r="C293" s="83"/>
      <c r="D293" s="21"/>
      <c r="F293" s="21"/>
      <c r="G293" s="21"/>
      <c r="H293" s="21"/>
    </row>
    <row r="294" spans="3:8" ht="13.8">
      <c r="C294" s="83"/>
      <c r="D294" s="21"/>
      <c r="F294" s="21"/>
      <c r="G294" s="21"/>
      <c r="H294" s="21"/>
    </row>
    <row r="295" spans="3:8" ht="13.8">
      <c r="C295" s="83"/>
      <c r="D295" s="21"/>
      <c r="F295" s="21"/>
      <c r="G295" s="21"/>
      <c r="H295" s="21"/>
    </row>
    <row r="296" spans="3:8" ht="13.8">
      <c r="C296" s="83"/>
      <c r="D296" s="21"/>
      <c r="F296" s="21"/>
      <c r="G296" s="21"/>
      <c r="H296" s="21"/>
    </row>
    <row r="297" spans="3:8" ht="13.8">
      <c r="C297" s="83"/>
      <c r="D297" s="21"/>
      <c r="F297" s="21"/>
      <c r="G297" s="21"/>
      <c r="H297" s="21"/>
    </row>
    <row r="298" spans="3:8" ht="13.8">
      <c r="C298" s="83"/>
      <c r="D298" s="21"/>
      <c r="F298" s="21"/>
      <c r="G298" s="21"/>
      <c r="H298" s="21"/>
    </row>
    <row r="299" spans="3:8" ht="13.8">
      <c r="C299" s="83"/>
      <c r="D299" s="21"/>
      <c r="F299" s="21"/>
      <c r="G299" s="21"/>
      <c r="H299" s="21"/>
    </row>
    <row r="300" spans="3:8" ht="13.8">
      <c r="C300" s="83"/>
      <c r="D300" s="21"/>
      <c r="F300" s="21"/>
      <c r="G300" s="21"/>
      <c r="H300" s="21"/>
    </row>
    <row r="301" spans="3:8" ht="13.8">
      <c r="C301" s="83"/>
      <c r="D301" s="21"/>
      <c r="F301" s="21"/>
      <c r="G301" s="21"/>
      <c r="H301" s="21"/>
    </row>
    <row r="302" spans="3:8" ht="13.8">
      <c r="C302" s="83"/>
      <c r="D302" s="21"/>
      <c r="F302" s="21"/>
      <c r="G302" s="21"/>
      <c r="H302" s="21"/>
    </row>
    <row r="303" spans="3:8" ht="13.8">
      <c r="C303" s="83"/>
      <c r="D303" s="21"/>
      <c r="F303" s="21"/>
      <c r="G303" s="21"/>
      <c r="H303" s="21"/>
    </row>
    <row r="304" spans="3:8" ht="13.8">
      <c r="C304" s="83"/>
      <c r="D304" s="21"/>
      <c r="F304" s="21"/>
      <c r="G304" s="21"/>
      <c r="H304" s="21"/>
    </row>
    <row r="305" spans="3:8" ht="13.8">
      <c r="C305" s="83"/>
      <c r="D305" s="21"/>
      <c r="F305" s="21"/>
      <c r="G305" s="21"/>
      <c r="H305" s="21"/>
    </row>
    <row r="306" spans="3:8" ht="13.8">
      <c r="C306" s="83"/>
      <c r="D306" s="21"/>
      <c r="F306" s="21"/>
      <c r="G306" s="21"/>
      <c r="H306" s="21"/>
    </row>
    <row r="307" spans="3:8" ht="13.8">
      <c r="C307" s="83"/>
      <c r="D307" s="21"/>
      <c r="F307" s="21"/>
      <c r="G307" s="21"/>
      <c r="H307" s="21"/>
    </row>
    <row r="308" spans="3:8" ht="13.8">
      <c r="C308" s="83"/>
      <c r="D308" s="21"/>
      <c r="F308" s="21"/>
      <c r="G308" s="21"/>
      <c r="H308" s="21"/>
    </row>
    <row r="309" spans="3:8" ht="13.8">
      <c r="C309" s="83"/>
      <c r="D309" s="21"/>
      <c r="F309" s="21"/>
      <c r="G309" s="21"/>
      <c r="H309" s="21"/>
    </row>
    <row r="310" spans="3:8" ht="13.8">
      <c r="C310" s="83"/>
      <c r="D310" s="21"/>
      <c r="F310" s="21"/>
      <c r="G310" s="21"/>
      <c r="H310" s="21"/>
    </row>
    <row r="311" spans="3:8" ht="13.8">
      <c r="C311" s="83"/>
      <c r="D311" s="21"/>
      <c r="F311" s="21"/>
      <c r="G311" s="21"/>
      <c r="H311" s="21"/>
    </row>
    <row r="312" spans="3:8" ht="13.8">
      <c r="C312" s="83"/>
      <c r="D312" s="21"/>
      <c r="F312" s="21"/>
      <c r="G312" s="21"/>
      <c r="H312" s="21"/>
    </row>
    <row r="313" spans="3:8" ht="13.8">
      <c r="C313" s="83"/>
      <c r="D313" s="21"/>
      <c r="F313" s="21"/>
      <c r="G313" s="21"/>
      <c r="H313" s="21"/>
    </row>
    <row r="314" spans="3:8" ht="13.8">
      <c r="C314" s="83"/>
      <c r="D314" s="21"/>
      <c r="F314" s="21"/>
      <c r="G314" s="21"/>
      <c r="H314" s="21"/>
    </row>
    <row r="315" spans="3:8" ht="13.8">
      <c r="C315" s="83"/>
      <c r="D315" s="21"/>
      <c r="F315" s="21"/>
      <c r="G315" s="21"/>
      <c r="H315" s="21"/>
    </row>
    <row r="316" spans="3:8" ht="13.8">
      <c r="C316" s="83"/>
      <c r="D316" s="21"/>
      <c r="F316" s="21"/>
      <c r="G316" s="21"/>
      <c r="H316" s="21"/>
    </row>
    <row r="317" spans="3:8" ht="13.8">
      <c r="C317" s="83"/>
      <c r="D317" s="21"/>
      <c r="F317" s="21"/>
      <c r="G317" s="21"/>
      <c r="H317" s="21"/>
    </row>
    <row r="318" spans="3:8" ht="13.8">
      <c r="C318" s="83"/>
      <c r="D318" s="21"/>
      <c r="F318" s="21"/>
      <c r="G318" s="21"/>
      <c r="H318" s="21"/>
    </row>
    <row r="319" spans="3:8" ht="13.8">
      <c r="C319" s="83"/>
      <c r="D319" s="21"/>
      <c r="F319" s="21"/>
      <c r="G319" s="21"/>
      <c r="H319" s="21"/>
    </row>
    <row r="320" spans="3:8" ht="13.8">
      <c r="C320" s="83"/>
      <c r="D320" s="21"/>
      <c r="F320" s="21"/>
      <c r="G320" s="21"/>
      <c r="H320" s="21"/>
    </row>
    <row r="321" spans="3:8" ht="13.8">
      <c r="C321" s="83"/>
      <c r="D321" s="21"/>
      <c r="F321" s="21"/>
      <c r="G321" s="21"/>
      <c r="H321" s="21"/>
    </row>
    <row r="322" spans="3:8" ht="13.8">
      <c r="C322" s="83"/>
      <c r="D322" s="21"/>
      <c r="F322" s="21"/>
      <c r="G322" s="21"/>
      <c r="H322" s="21"/>
    </row>
    <row r="323" spans="3:8" ht="13.8">
      <c r="C323" s="83"/>
      <c r="D323" s="21"/>
      <c r="F323" s="21"/>
      <c r="G323" s="21"/>
      <c r="H323" s="21"/>
    </row>
    <row r="324" spans="3:8" ht="13.8">
      <c r="C324" s="83"/>
      <c r="D324" s="21"/>
      <c r="F324" s="21"/>
      <c r="G324" s="21"/>
      <c r="H324" s="21"/>
    </row>
    <row r="325" spans="3:8" ht="13.8">
      <c r="C325" s="83"/>
      <c r="D325" s="21"/>
      <c r="F325" s="21"/>
      <c r="G325" s="21"/>
      <c r="H325" s="21"/>
    </row>
    <row r="326" spans="3:8" ht="13.8">
      <c r="C326" s="83"/>
      <c r="D326" s="21"/>
      <c r="F326" s="21"/>
      <c r="G326" s="21"/>
      <c r="H326" s="21"/>
    </row>
    <row r="327" spans="3:8" ht="13.8">
      <c r="C327" s="83"/>
      <c r="D327" s="21"/>
      <c r="F327" s="21"/>
      <c r="G327" s="21"/>
      <c r="H327" s="21"/>
    </row>
    <row r="328" spans="3:8" ht="13.8">
      <c r="C328" s="83"/>
      <c r="D328" s="21"/>
      <c r="F328" s="21"/>
      <c r="G328" s="21"/>
      <c r="H328" s="21"/>
    </row>
    <row r="329" spans="3:8" ht="13.8">
      <c r="C329" s="83"/>
      <c r="D329" s="21"/>
      <c r="F329" s="21"/>
      <c r="G329" s="21"/>
      <c r="H329" s="21"/>
    </row>
    <row r="330" spans="3:8" ht="13.8">
      <c r="C330" s="83"/>
      <c r="D330" s="21"/>
      <c r="F330" s="21"/>
      <c r="G330" s="21"/>
      <c r="H330" s="21"/>
    </row>
    <row r="331" spans="3:8" ht="13.8">
      <c r="C331" s="83"/>
      <c r="D331" s="21"/>
      <c r="F331" s="21"/>
      <c r="G331" s="21"/>
      <c r="H331" s="21"/>
    </row>
    <row r="332" spans="3:8" ht="13.8">
      <c r="C332" s="83"/>
      <c r="D332" s="21"/>
      <c r="F332" s="21"/>
      <c r="G332" s="21"/>
      <c r="H332" s="21"/>
    </row>
    <row r="333" spans="3:8" ht="13.8">
      <c r="C333" s="83"/>
      <c r="D333" s="21"/>
      <c r="F333" s="21"/>
      <c r="G333" s="21"/>
      <c r="H333" s="21"/>
    </row>
    <row r="334" spans="3:8" ht="13.8">
      <c r="C334" s="83"/>
      <c r="D334" s="21"/>
      <c r="F334" s="21"/>
      <c r="G334" s="21"/>
      <c r="H334" s="21"/>
    </row>
    <row r="335" spans="3:8" ht="13.8">
      <c r="C335" s="83"/>
      <c r="D335" s="21"/>
      <c r="F335" s="21"/>
      <c r="G335" s="21"/>
      <c r="H335" s="21"/>
    </row>
    <row r="336" spans="3:8" ht="13.8">
      <c r="C336" s="83"/>
      <c r="D336" s="21"/>
      <c r="F336" s="21"/>
      <c r="G336" s="21"/>
      <c r="H336" s="21"/>
    </row>
    <row r="337" spans="3:8" ht="13.8">
      <c r="C337" s="83"/>
      <c r="D337" s="21"/>
      <c r="F337" s="21"/>
      <c r="G337" s="21"/>
      <c r="H337" s="21"/>
    </row>
    <row r="338" spans="3:8" ht="13.8">
      <c r="C338" s="83"/>
      <c r="D338" s="21"/>
      <c r="F338" s="21"/>
      <c r="G338" s="21"/>
      <c r="H338" s="21"/>
    </row>
    <row r="339" spans="3:8" ht="13.8">
      <c r="C339" s="83"/>
      <c r="D339" s="21"/>
      <c r="F339" s="21"/>
      <c r="G339" s="21"/>
      <c r="H339" s="21"/>
    </row>
    <row r="340" spans="3:8" ht="13.8">
      <c r="C340" s="83"/>
      <c r="D340" s="21"/>
      <c r="F340" s="21"/>
      <c r="G340" s="21"/>
      <c r="H340" s="21"/>
    </row>
    <row r="341" spans="3:8" ht="13.8">
      <c r="C341" s="83"/>
      <c r="D341" s="21"/>
      <c r="F341" s="21"/>
      <c r="G341" s="21"/>
      <c r="H341" s="21"/>
    </row>
    <row r="342" spans="3:8" ht="13.8">
      <c r="C342" s="83"/>
      <c r="D342" s="21"/>
      <c r="F342" s="21"/>
      <c r="G342" s="21"/>
      <c r="H342" s="21"/>
    </row>
    <row r="343" spans="3:8" ht="13.8">
      <c r="C343" s="83"/>
      <c r="D343" s="21"/>
      <c r="F343" s="21"/>
      <c r="G343" s="21"/>
      <c r="H343" s="21"/>
    </row>
    <row r="344" spans="3:8" ht="13.8">
      <c r="C344" s="83"/>
      <c r="D344" s="21"/>
      <c r="F344" s="21"/>
      <c r="G344" s="21"/>
      <c r="H344" s="21"/>
    </row>
    <row r="345" spans="3:8" ht="13.8">
      <c r="C345" s="83"/>
      <c r="D345" s="21"/>
      <c r="F345" s="21"/>
      <c r="G345" s="21"/>
      <c r="H345" s="21"/>
    </row>
    <row r="346" spans="3:8" ht="13.8">
      <c r="C346" s="83"/>
      <c r="D346" s="21"/>
      <c r="F346" s="21"/>
      <c r="G346" s="21"/>
      <c r="H346" s="21"/>
    </row>
    <row r="347" spans="3:8" ht="13.8">
      <c r="C347" s="83"/>
      <c r="D347" s="21"/>
      <c r="F347" s="21"/>
      <c r="G347" s="21"/>
      <c r="H347" s="21"/>
    </row>
    <row r="348" spans="3:8" ht="13.8">
      <c r="C348" s="83"/>
      <c r="D348" s="21"/>
      <c r="F348" s="21"/>
      <c r="G348" s="21"/>
      <c r="H348" s="21"/>
    </row>
    <row r="349" spans="3:8" ht="13.8">
      <c r="C349" s="83"/>
      <c r="D349" s="21"/>
      <c r="F349" s="21"/>
      <c r="G349" s="21"/>
      <c r="H349" s="21"/>
    </row>
    <row r="350" spans="3:8" ht="13.8">
      <c r="C350" s="83"/>
      <c r="D350" s="21"/>
      <c r="F350" s="21"/>
      <c r="G350" s="21"/>
      <c r="H350" s="21"/>
    </row>
    <row r="351" spans="3:8" ht="13.8">
      <c r="C351" s="83"/>
      <c r="D351" s="21"/>
      <c r="F351" s="21"/>
      <c r="G351" s="21"/>
      <c r="H351" s="21"/>
    </row>
    <row r="352" spans="3:8" ht="13.8">
      <c r="C352" s="83"/>
      <c r="D352" s="21"/>
      <c r="F352" s="21"/>
      <c r="G352" s="21"/>
      <c r="H352" s="21"/>
    </row>
    <row r="353" spans="3:8" ht="13.8">
      <c r="C353" s="83"/>
      <c r="D353" s="21"/>
      <c r="F353" s="21"/>
      <c r="G353" s="21"/>
      <c r="H353" s="21"/>
    </row>
    <row r="354" spans="3:8" ht="13.8">
      <c r="C354" s="83"/>
      <c r="D354" s="21"/>
      <c r="F354" s="21"/>
      <c r="G354" s="21"/>
      <c r="H354" s="21"/>
    </row>
    <row r="355" spans="3:8" ht="13.8">
      <c r="C355" s="83"/>
      <c r="D355" s="21"/>
      <c r="F355" s="21"/>
      <c r="G355" s="21"/>
      <c r="H355" s="21"/>
    </row>
    <row r="356" spans="3:8" ht="13.8">
      <c r="C356" s="83"/>
      <c r="D356" s="21"/>
      <c r="F356" s="21"/>
      <c r="G356" s="21"/>
      <c r="H356" s="21"/>
    </row>
    <row r="357" spans="3:8" ht="13.8">
      <c r="C357" s="83"/>
      <c r="D357" s="21"/>
      <c r="F357" s="21"/>
      <c r="G357" s="21"/>
      <c r="H357" s="21"/>
    </row>
    <row r="358" spans="3:8" ht="13.8">
      <c r="C358" s="83"/>
      <c r="D358" s="21"/>
      <c r="F358" s="21"/>
      <c r="G358" s="21"/>
      <c r="H358" s="21"/>
    </row>
    <row r="359" spans="3:8" ht="13.8">
      <c r="C359" s="83"/>
      <c r="D359" s="21"/>
      <c r="F359" s="21"/>
      <c r="G359" s="21"/>
      <c r="H359" s="21"/>
    </row>
    <row r="360" spans="3:8" ht="13.8">
      <c r="C360" s="83"/>
      <c r="D360" s="21"/>
      <c r="F360" s="21"/>
      <c r="G360" s="21"/>
      <c r="H360" s="21"/>
    </row>
    <row r="361" spans="3:8" ht="13.8">
      <c r="C361" s="83"/>
      <c r="D361" s="21"/>
      <c r="F361" s="21"/>
      <c r="G361" s="21"/>
      <c r="H361" s="21"/>
    </row>
    <row r="362" spans="3:8" ht="13.8">
      <c r="C362" s="83"/>
      <c r="D362" s="21"/>
      <c r="F362" s="21"/>
      <c r="G362" s="21"/>
      <c r="H362" s="21"/>
    </row>
    <row r="363" spans="3:8" ht="13.8">
      <c r="C363" s="83"/>
      <c r="D363" s="21"/>
      <c r="F363" s="21"/>
      <c r="G363" s="21"/>
      <c r="H363" s="21"/>
    </row>
    <row r="364" spans="3:8" ht="13.8">
      <c r="C364" s="83"/>
      <c r="D364" s="21"/>
      <c r="F364" s="21"/>
      <c r="G364" s="21"/>
      <c r="H364" s="21"/>
    </row>
    <row r="365" spans="3:8" ht="13.8">
      <c r="C365" s="83"/>
      <c r="D365" s="21"/>
      <c r="F365" s="21"/>
      <c r="G365" s="21"/>
      <c r="H365" s="21"/>
    </row>
    <row r="366" spans="3:8" ht="13.8">
      <c r="C366" s="83"/>
      <c r="D366" s="21"/>
      <c r="F366" s="21"/>
      <c r="G366" s="21"/>
      <c r="H366" s="21"/>
    </row>
    <row r="367" spans="3:8" ht="13.8">
      <c r="C367" s="83"/>
      <c r="D367" s="21"/>
      <c r="F367" s="21"/>
      <c r="G367" s="21"/>
      <c r="H367" s="21"/>
    </row>
    <row r="368" spans="3:8" ht="13.8">
      <c r="C368" s="83"/>
      <c r="D368" s="21"/>
      <c r="F368" s="21"/>
      <c r="G368" s="21"/>
      <c r="H368" s="21"/>
    </row>
    <row r="369" spans="3:8" ht="13.8">
      <c r="C369" s="83"/>
      <c r="D369" s="21"/>
      <c r="F369" s="21"/>
      <c r="G369" s="21"/>
      <c r="H369" s="21"/>
    </row>
    <row r="370" spans="3:8" ht="13.8">
      <c r="C370" s="83"/>
      <c r="D370" s="21"/>
      <c r="F370" s="21"/>
      <c r="G370" s="21"/>
      <c r="H370" s="21"/>
    </row>
    <row r="371" spans="3:8" ht="13.8">
      <c r="C371" s="83"/>
      <c r="D371" s="21"/>
      <c r="F371" s="21"/>
      <c r="G371" s="21"/>
      <c r="H371" s="21"/>
    </row>
    <row r="372" spans="3:8" ht="13.8">
      <c r="C372" s="83"/>
      <c r="D372" s="21"/>
      <c r="F372" s="21"/>
      <c r="G372" s="21"/>
      <c r="H372" s="21"/>
    </row>
    <row r="373" spans="3:8" ht="13.8">
      <c r="C373" s="83"/>
      <c r="D373" s="21"/>
      <c r="F373" s="21"/>
      <c r="G373" s="21"/>
      <c r="H373" s="21"/>
    </row>
    <row r="374" spans="3:8" ht="13.8">
      <c r="C374" s="83"/>
      <c r="D374" s="21"/>
      <c r="F374" s="21"/>
      <c r="G374" s="21"/>
      <c r="H374" s="21"/>
    </row>
    <row r="375" spans="3:8" ht="13.8">
      <c r="C375" s="83"/>
      <c r="D375" s="21"/>
      <c r="F375" s="21"/>
      <c r="G375" s="21"/>
      <c r="H375" s="21"/>
    </row>
    <row r="376" spans="3:8" ht="13.8">
      <c r="C376" s="83"/>
      <c r="D376" s="21"/>
      <c r="F376" s="21"/>
      <c r="G376" s="21"/>
      <c r="H376" s="21"/>
    </row>
    <row r="377" spans="3:8" ht="13.8">
      <c r="C377" s="83"/>
      <c r="D377" s="21"/>
      <c r="F377" s="21"/>
      <c r="G377" s="21"/>
      <c r="H377" s="21"/>
    </row>
    <row r="378" spans="3:8" ht="13.8">
      <c r="C378" s="83"/>
      <c r="D378" s="21"/>
      <c r="F378" s="21"/>
      <c r="G378" s="21"/>
      <c r="H378" s="21"/>
    </row>
    <row r="379" spans="3:8" ht="13.8">
      <c r="C379" s="83"/>
      <c r="D379" s="21"/>
      <c r="F379" s="21"/>
      <c r="G379" s="21"/>
      <c r="H379" s="21"/>
    </row>
    <row r="380" spans="3:8" ht="13.8">
      <c r="C380" s="83"/>
      <c r="D380" s="21"/>
      <c r="F380" s="21"/>
      <c r="G380" s="21"/>
      <c r="H380" s="21"/>
    </row>
    <row r="381" spans="3:8" ht="13.8">
      <c r="C381" s="83"/>
      <c r="D381" s="21"/>
      <c r="F381" s="21"/>
      <c r="G381" s="21"/>
      <c r="H381" s="21"/>
    </row>
    <row r="382" spans="3:8" ht="13.8">
      <c r="C382" s="83"/>
      <c r="D382" s="21"/>
      <c r="F382" s="21"/>
      <c r="G382" s="21"/>
      <c r="H382" s="21"/>
    </row>
    <row r="383" spans="3:8" ht="13.8">
      <c r="C383" s="83"/>
      <c r="D383" s="21"/>
      <c r="F383" s="21"/>
      <c r="G383" s="21"/>
      <c r="H383" s="21"/>
    </row>
    <row r="384" spans="3:8" ht="13.8">
      <c r="C384" s="83"/>
      <c r="D384" s="21"/>
      <c r="F384" s="21"/>
      <c r="G384" s="21"/>
      <c r="H384" s="21"/>
    </row>
    <row r="385" spans="3:8" ht="13.8">
      <c r="C385" s="83"/>
      <c r="D385" s="21"/>
      <c r="F385" s="21"/>
      <c r="G385" s="21"/>
      <c r="H385" s="21"/>
    </row>
    <row r="386" spans="3:8" ht="13.8">
      <c r="C386" s="83"/>
      <c r="D386" s="21"/>
      <c r="F386" s="21"/>
      <c r="G386" s="21"/>
      <c r="H386" s="21"/>
    </row>
    <row r="387" spans="3:8" ht="13.8">
      <c r="C387" s="83"/>
      <c r="D387" s="21"/>
      <c r="F387" s="21"/>
      <c r="G387" s="21"/>
      <c r="H387" s="21"/>
    </row>
    <row r="388" spans="3:8" ht="13.8">
      <c r="C388" s="83"/>
      <c r="D388" s="21"/>
      <c r="F388" s="21"/>
      <c r="G388" s="21"/>
      <c r="H388" s="21"/>
    </row>
    <row r="389" spans="3:8" ht="13.8">
      <c r="C389" s="83"/>
      <c r="D389" s="21"/>
      <c r="F389" s="21"/>
      <c r="G389" s="21"/>
      <c r="H389" s="21"/>
    </row>
    <row r="390" spans="3:8" ht="13.8">
      <c r="C390" s="83"/>
      <c r="D390" s="21"/>
      <c r="F390" s="21"/>
      <c r="G390" s="21"/>
      <c r="H390" s="21"/>
    </row>
    <row r="391" spans="3:8" ht="13.8">
      <c r="C391" s="83"/>
      <c r="D391" s="21"/>
      <c r="F391" s="21"/>
      <c r="G391" s="21"/>
      <c r="H391" s="21"/>
    </row>
    <row r="392" spans="3:8" ht="13.8">
      <c r="C392" s="83"/>
      <c r="D392" s="21"/>
      <c r="F392" s="21"/>
      <c r="G392" s="21"/>
      <c r="H392" s="21"/>
    </row>
    <row r="393" spans="3:8" ht="13.8">
      <c r="C393" s="83"/>
      <c r="D393" s="21"/>
      <c r="F393" s="21"/>
      <c r="G393" s="21"/>
      <c r="H393" s="21"/>
    </row>
    <row r="394" spans="3:8" ht="13.8">
      <c r="C394" s="83"/>
      <c r="D394" s="21"/>
      <c r="F394" s="21"/>
      <c r="G394" s="21"/>
      <c r="H394" s="21"/>
    </row>
    <row r="395" spans="3:8" ht="13.8">
      <c r="C395" s="83"/>
      <c r="D395" s="21"/>
      <c r="F395" s="21"/>
      <c r="G395" s="21"/>
      <c r="H395" s="21"/>
    </row>
    <row r="396" spans="3:8" ht="13.8">
      <c r="C396" s="83"/>
      <c r="D396" s="21"/>
      <c r="F396" s="21"/>
      <c r="G396" s="21"/>
      <c r="H396" s="21"/>
    </row>
    <row r="397" spans="3:8" ht="13.8">
      <c r="C397" s="83"/>
      <c r="D397" s="21"/>
      <c r="F397" s="21"/>
      <c r="G397" s="21"/>
      <c r="H397" s="21"/>
    </row>
    <row r="398" spans="3:8" ht="13.8">
      <c r="C398" s="83"/>
      <c r="D398" s="21"/>
      <c r="F398" s="21"/>
      <c r="G398" s="21"/>
      <c r="H398" s="21"/>
    </row>
    <row r="399" spans="3:8" ht="13.8">
      <c r="C399" s="83"/>
      <c r="D399" s="21"/>
      <c r="F399" s="21"/>
      <c r="G399" s="21"/>
      <c r="H399" s="21"/>
    </row>
    <row r="400" spans="3:8" ht="13.8">
      <c r="C400" s="83"/>
      <c r="D400" s="21"/>
      <c r="F400" s="21"/>
      <c r="G400" s="21"/>
      <c r="H400" s="21"/>
    </row>
    <row r="401" spans="3:8" ht="13.8">
      <c r="C401" s="83"/>
      <c r="D401" s="21"/>
      <c r="F401" s="21"/>
      <c r="G401" s="21"/>
      <c r="H401" s="21"/>
    </row>
    <row r="402" spans="3:8" ht="13.8">
      <c r="C402" s="83"/>
      <c r="D402" s="21"/>
      <c r="F402" s="21"/>
      <c r="G402" s="21"/>
      <c r="H402" s="21"/>
    </row>
    <row r="403" spans="3:8" ht="13.8">
      <c r="C403" s="83"/>
      <c r="D403" s="21"/>
      <c r="F403" s="21"/>
      <c r="G403" s="21"/>
      <c r="H403" s="21"/>
    </row>
    <row r="404" spans="3:8" ht="13.8">
      <c r="C404" s="83"/>
      <c r="D404" s="21"/>
      <c r="F404" s="21"/>
      <c r="G404" s="21"/>
      <c r="H404" s="21"/>
    </row>
    <row r="405" spans="3:8" ht="13.8">
      <c r="C405" s="83"/>
      <c r="D405" s="21"/>
      <c r="F405" s="21"/>
      <c r="G405" s="21"/>
      <c r="H405" s="21"/>
    </row>
    <row r="406" spans="3:8" ht="13.8">
      <c r="C406" s="83"/>
      <c r="D406" s="21"/>
      <c r="F406" s="21"/>
      <c r="G406" s="21"/>
      <c r="H406" s="21"/>
    </row>
    <row r="407" spans="3:8" ht="13.8">
      <c r="C407" s="83"/>
      <c r="D407" s="21"/>
      <c r="F407" s="21"/>
      <c r="G407" s="21"/>
      <c r="H407" s="21"/>
    </row>
    <row r="408" spans="3:8" ht="13.8">
      <c r="C408" s="83"/>
      <c r="D408" s="21"/>
      <c r="F408" s="21"/>
      <c r="G408" s="21"/>
      <c r="H408" s="21"/>
    </row>
    <row r="409" spans="3:8" ht="13.8">
      <c r="C409" s="83"/>
      <c r="D409" s="21"/>
      <c r="F409" s="21"/>
      <c r="G409" s="21"/>
      <c r="H409" s="21"/>
    </row>
    <row r="410" spans="3:8" ht="13.8">
      <c r="C410" s="83"/>
      <c r="D410" s="21"/>
      <c r="F410" s="21"/>
      <c r="G410" s="21"/>
      <c r="H410" s="21"/>
    </row>
    <row r="411" spans="3:8" ht="13.8">
      <c r="C411" s="83"/>
      <c r="D411" s="21"/>
      <c r="F411" s="21"/>
      <c r="G411" s="21"/>
      <c r="H411" s="21"/>
    </row>
    <row r="412" spans="3:8" ht="13.8">
      <c r="C412" s="83"/>
      <c r="D412" s="21"/>
      <c r="F412" s="21"/>
      <c r="G412" s="21"/>
      <c r="H412" s="21"/>
    </row>
    <row r="413" spans="3:8" ht="13.8">
      <c r="C413" s="83"/>
      <c r="D413" s="21"/>
      <c r="F413" s="21"/>
      <c r="G413" s="21"/>
      <c r="H413" s="21"/>
    </row>
    <row r="414" spans="3:8" ht="13.8">
      <c r="C414" s="83"/>
      <c r="D414" s="21"/>
      <c r="F414" s="21"/>
      <c r="G414" s="21"/>
      <c r="H414" s="21"/>
    </row>
    <row r="415" spans="3:8" ht="13.8">
      <c r="C415" s="83"/>
      <c r="D415" s="21"/>
      <c r="F415" s="21"/>
      <c r="G415" s="21"/>
      <c r="H415" s="21"/>
    </row>
    <row r="416" spans="3:8" ht="13.8">
      <c r="C416" s="83"/>
      <c r="D416" s="21"/>
      <c r="F416" s="21"/>
      <c r="G416" s="21"/>
      <c r="H416" s="21"/>
    </row>
    <row r="417" spans="3:8" ht="13.8">
      <c r="C417" s="83"/>
      <c r="D417" s="21"/>
      <c r="F417" s="21"/>
      <c r="G417" s="21"/>
      <c r="H417" s="21"/>
    </row>
    <row r="418" spans="3:8" ht="13.8">
      <c r="C418" s="83"/>
      <c r="D418" s="21"/>
      <c r="F418" s="21"/>
      <c r="G418" s="21"/>
      <c r="H418" s="21"/>
    </row>
    <row r="419" spans="3:8" ht="13.8">
      <c r="C419" s="83"/>
      <c r="D419" s="21"/>
      <c r="F419" s="21"/>
      <c r="G419" s="21"/>
      <c r="H419" s="21"/>
    </row>
    <row r="420" spans="3:8" ht="13.8">
      <c r="C420" s="83"/>
      <c r="D420" s="21"/>
      <c r="F420" s="21"/>
      <c r="G420" s="21"/>
      <c r="H420" s="21"/>
    </row>
    <row r="421" spans="3:8" ht="13.8">
      <c r="C421" s="83"/>
      <c r="D421" s="21"/>
      <c r="F421" s="21"/>
      <c r="G421" s="21"/>
      <c r="H421" s="21"/>
    </row>
    <row r="422" spans="3:8" ht="13.8">
      <c r="C422" s="83"/>
      <c r="D422" s="21"/>
      <c r="F422" s="21"/>
      <c r="G422" s="21"/>
      <c r="H422" s="21"/>
    </row>
    <row r="423" spans="3:8" ht="13.8">
      <c r="C423" s="83"/>
      <c r="D423" s="21"/>
      <c r="F423" s="21"/>
      <c r="G423" s="21"/>
      <c r="H423" s="21"/>
    </row>
    <row r="424" spans="3:8" ht="13.8">
      <c r="C424" s="83"/>
      <c r="D424" s="21"/>
      <c r="F424" s="21"/>
      <c r="G424" s="21"/>
      <c r="H424" s="21"/>
    </row>
    <row r="425" spans="3:8" ht="13.8">
      <c r="C425" s="83"/>
      <c r="D425" s="21"/>
      <c r="F425" s="21"/>
      <c r="G425" s="21"/>
      <c r="H425" s="21"/>
    </row>
    <row r="426" spans="3:8" ht="13.8">
      <c r="C426" s="83"/>
      <c r="D426" s="21"/>
      <c r="F426" s="21"/>
      <c r="G426" s="21"/>
      <c r="H426" s="21"/>
    </row>
    <row r="427" spans="3:8" ht="13.8">
      <c r="C427" s="83"/>
      <c r="D427" s="21"/>
      <c r="F427" s="21"/>
      <c r="G427" s="21"/>
      <c r="H427" s="21"/>
    </row>
    <row r="428" spans="3:8" ht="13.8">
      <c r="C428" s="83"/>
      <c r="D428" s="21"/>
      <c r="F428" s="21"/>
      <c r="G428" s="21"/>
      <c r="H428" s="21"/>
    </row>
    <row r="429" spans="3:8" ht="13.8">
      <c r="C429" s="83"/>
      <c r="D429" s="21"/>
      <c r="F429" s="21"/>
      <c r="G429" s="21"/>
      <c r="H429" s="21"/>
    </row>
    <row r="430" spans="3:8" ht="13.8">
      <c r="C430" s="83"/>
      <c r="D430" s="21"/>
      <c r="F430" s="21"/>
      <c r="G430" s="21"/>
      <c r="H430" s="21"/>
    </row>
    <row r="431" spans="3:8" ht="13.8">
      <c r="C431" s="83"/>
      <c r="D431" s="21"/>
      <c r="F431" s="21"/>
      <c r="G431" s="21"/>
      <c r="H431" s="21"/>
    </row>
    <row r="432" spans="3:8" ht="13.8">
      <c r="C432" s="83"/>
      <c r="D432" s="21"/>
      <c r="F432" s="21"/>
      <c r="G432" s="21"/>
      <c r="H432" s="21"/>
    </row>
    <row r="433" spans="3:8" ht="13.8">
      <c r="C433" s="83"/>
      <c r="D433" s="21"/>
      <c r="F433" s="21"/>
      <c r="G433" s="21"/>
      <c r="H433" s="21"/>
    </row>
    <row r="434" spans="3:8" ht="13.8">
      <c r="C434" s="83"/>
      <c r="D434" s="21"/>
      <c r="F434" s="21"/>
      <c r="G434" s="21"/>
      <c r="H434" s="21"/>
    </row>
    <row r="435" spans="3:8" ht="13.8">
      <c r="C435" s="83"/>
      <c r="D435" s="21"/>
      <c r="F435" s="21"/>
      <c r="G435" s="21"/>
      <c r="H435" s="21"/>
    </row>
    <row r="436" spans="3:8" ht="13.8">
      <c r="C436" s="83"/>
      <c r="D436" s="21"/>
      <c r="F436" s="21"/>
      <c r="G436" s="21"/>
      <c r="H436" s="21"/>
    </row>
    <row r="437" spans="3:8" ht="13.8">
      <c r="C437" s="83"/>
      <c r="D437" s="21"/>
      <c r="F437" s="21"/>
      <c r="G437" s="21"/>
      <c r="H437" s="21"/>
    </row>
    <row r="438" spans="3:8" ht="13.8">
      <c r="C438" s="83"/>
      <c r="D438" s="21"/>
      <c r="F438" s="21"/>
      <c r="G438" s="21"/>
      <c r="H438" s="21"/>
    </row>
    <row r="439" spans="3:8" ht="13.8">
      <c r="C439" s="83"/>
      <c r="D439" s="21"/>
      <c r="F439" s="21"/>
      <c r="G439" s="21"/>
      <c r="H439" s="21"/>
    </row>
    <row r="440" spans="3:8" ht="13.8">
      <c r="C440" s="83"/>
      <c r="D440" s="21"/>
      <c r="F440" s="21"/>
      <c r="G440" s="21"/>
      <c r="H440" s="21"/>
    </row>
    <row r="441" spans="3:8" ht="13.8">
      <c r="C441" s="83"/>
      <c r="D441" s="21"/>
      <c r="F441" s="21"/>
      <c r="G441" s="21"/>
      <c r="H441" s="21"/>
    </row>
    <row r="442" spans="3:8" ht="13.8">
      <c r="C442" s="83"/>
      <c r="D442" s="21"/>
      <c r="F442" s="21"/>
      <c r="G442" s="21"/>
      <c r="H442" s="21"/>
    </row>
    <row r="443" spans="3:8" ht="13.8">
      <c r="C443" s="83"/>
      <c r="D443" s="21"/>
      <c r="F443" s="21"/>
      <c r="G443" s="21"/>
      <c r="H443" s="21"/>
    </row>
    <row r="444" spans="3:8" ht="13.8">
      <c r="C444" s="83"/>
      <c r="D444" s="21"/>
      <c r="F444" s="21"/>
      <c r="G444" s="21"/>
      <c r="H444" s="21"/>
    </row>
    <row r="445" spans="3:8" ht="13.8">
      <c r="C445" s="83"/>
      <c r="D445" s="21"/>
      <c r="F445" s="21"/>
      <c r="G445" s="21"/>
      <c r="H445" s="21"/>
    </row>
    <row r="446" spans="3:8" ht="13.8">
      <c r="C446" s="83"/>
      <c r="D446" s="21"/>
      <c r="F446" s="21"/>
      <c r="G446" s="21"/>
      <c r="H446" s="21"/>
    </row>
    <row r="447" spans="3:8" ht="13.8">
      <c r="C447" s="83"/>
      <c r="D447" s="21"/>
      <c r="F447" s="21"/>
      <c r="G447" s="21"/>
      <c r="H447" s="21"/>
    </row>
    <row r="448" spans="3:8" ht="13.8">
      <c r="C448" s="83"/>
      <c r="D448" s="21"/>
      <c r="F448" s="21"/>
      <c r="G448" s="21"/>
      <c r="H448" s="21"/>
    </row>
    <row r="449" spans="3:8" ht="13.8">
      <c r="C449" s="83"/>
      <c r="D449" s="21"/>
      <c r="F449" s="21"/>
      <c r="G449" s="21"/>
      <c r="H449" s="21"/>
    </row>
    <row r="450" spans="3:8" ht="13.8">
      <c r="C450" s="83"/>
      <c r="D450" s="21"/>
      <c r="F450" s="21"/>
      <c r="G450" s="21"/>
      <c r="H450" s="21"/>
    </row>
    <row r="451" spans="3:8" ht="13.8">
      <c r="C451" s="83"/>
      <c r="D451" s="21"/>
      <c r="F451" s="21"/>
      <c r="G451" s="21"/>
      <c r="H451" s="21"/>
    </row>
    <row r="452" spans="3:8" ht="13.8">
      <c r="C452" s="83"/>
      <c r="D452" s="21"/>
      <c r="F452" s="21"/>
      <c r="G452" s="21"/>
      <c r="H452" s="21"/>
    </row>
    <row r="453" spans="3:8" ht="13.8">
      <c r="C453" s="83"/>
      <c r="D453" s="21"/>
      <c r="F453" s="21"/>
      <c r="G453" s="21"/>
      <c r="H453" s="21"/>
    </row>
    <row r="454" spans="3:8" ht="13.8">
      <c r="C454" s="83"/>
      <c r="D454" s="21"/>
      <c r="F454" s="21"/>
      <c r="G454" s="21"/>
      <c r="H454" s="21"/>
    </row>
    <row r="455" spans="3:8" ht="13.8">
      <c r="C455" s="83"/>
      <c r="D455" s="21"/>
      <c r="F455" s="21"/>
      <c r="G455" s="21"/>
      <c r="H455" s="21"/>
    </row>
    <row r="456" spans="3:8" ht="13.8">
      <c r="C456" s="83"/>
      <c r="D456" s="21"/>
      <c r="F456" s="21"/>
      <c r="G456" s="21"/>
      <c r="H456" s="21"/>
    </row>
    <row r="457" spans="3:8" ht="13.8">
      <c r="C457" s="83"/>
      <c r="D457" s="21"/>
      <c r="F457" s="21"/>
      <c r="G457" s="21"/>
      <c r="H457" s="21"/>
    </row>
    <row r="458" spans="3:8" ht="13.8">
      <c r="C458" s="83"/>
      <c r="D458" s="21"/>
      <c r="F458" s="21"/>
      <c r="G458" s="21"/>
      <c r="H458" s="21"/>
    </row>
    <row r="459" spans="3:8" ht="13.8">
      <c r="C459" s="83"/>
      <c r="D459" s="21"/>
      <c r="F459" s="21"/>
      <c r="G459" s="21"/>
      <c r="H459" s="21"/>
    </row>
    <row r="460" spans="3:8" ht="13.8">
      <c r="C460" s="83"/>
      <c r="D460" s="21"/>
      <c r="F460" s="21"/>
      <c r="G460" s="21"/>
      <c r="H460" s="21"/>
    </row>
    <row r="461" spans="3:8" ht="13.8">
      <c r="C461" s="83"/>
      <c r="D461" s="21"/>
      <c r="F461" s="21"/>
      <c r="G461" s="21"/>
      <c r="H461" s="21"/>
    </row>
    <row r="462" spans="3:8" ht="13.8">
      <c r="C462" s="83"/>
      <c r="D462" s="21"/>
      <c r="F462" s="21"/>
      <c r="G462" s="21"/>
      <c r="H462" s="21"/>
    </row>
    <row r="463" spans="3:8" ht="13.8">
      <c r="C463" s="83"/>
      <c r="D463" s="21"/>
      <c r="F463" s="21"/>
      <c r="G463" s="21"/>
      <c r="H463" s="21"/>
    </row>
    <row r="464" spans="3:8" ht="13.8">
      <c r="C464" s="83"/>
      <c r="D464" s="21"/>
      <c r="F464" s="21"/>
      <c r="G464" s="21"/>
      <c r="H464" s="21"/>
    </row>
    <row r="465" spans="3:8" ht="13.8">
      <c r="C465" s="83"/>
      <c r="D465" s="21"/>
      <c r="F465" s="21"/>
      <c r="G465" s="21"/>
      <c r="H465" s="21"/>
    </row>
    <row r="466" spans="3:8" ht="13.8">
      <c r="C466" s="83"/>
      <c r="D466" s="21"/>
      <c r="F466" s="21"/>
      <c r="G466" s="21"/>
      <c r="H466" s="21"/>
    </row>
    <row r="467" spans="3:8" ht="13.8">
      <c r="C467" s="83"/>
      <c r="D467" s="21"/>
      <c r="F467" s="21"/>
      <c r="G467" s="21"/>
      <c r="H467" s="21"/>
    </row>
    <row r="468" spans="3:8" ht="13.8">
      <c r="C468" s="83"/>
      <c r="D468" s="21"/>
      <c r="F468" s="21"/>
      <c r="G468" s="21"/>
      <c r="H468" s="21"/>
    </row>
    <row r="469" spans="3:8" ht="13.8">
      <c r="C469" s="83"/>
      <c r="D469" s="21"/>
      <c r="F469" s="21"/>
      <c r="G469" s="21"/>
      <c r="H469" s="21"/>
    </row>
    <row r="470" spans="3:8" ht="13.8">
      <c r="C470" s="83"/>
      <c r="D470" s="21"/>
      <c r="F470" s="21"/>
      <c r="G470" s="21"/>
      <c r="H470" s="21"/>
    </row>
    <row r="471" spans="3:8" ht="13.8">
      <c r="C471" s="83"/>
      <c r="D471" s="21"/>
      <c r="F471" s="21"/>
      <c r="G471" s="21"/>
      <c r="H471" s="21"/>
    </row>
    <row r="472" spans="3:8" ht="13.8">
      <c r="C472" s="83"/>
      <c r="D472" s="21"/>
      <c r="F472" s="21"/>
      <c r="G472" s="21"/>
      <c r="H472" s="21"/>
    </row>
    <row r="473" spans="3:8" ht="13.8">
      <c r="C473" s="83"/>
      <c r="D473" s="21"/>
      <c r="F473" s="21"/>
      <c r="G473" s="21"/>
      <c r="H473" s="21"/>
    </row>
    <row r="474" spans="3:8" ht="13.8">
      <c r="C474" s="83"/>
      <c r="D474" s="21"/>
      <c r="F474" s="21"/>
      <c r="G474" s="21"/>
      <c r="H474" s="21"/>
    </row>
    <row r="475" spans="3:8" ht="13.8">
      <c r="C475" s="83"/>
      <c r="D475" s="21"/>
      <c r="F475" s="21"/>
      <c r="G475" s="21"/>
      <c r="H475" s="21"/>
    </row>
    <row r="476" spans="3:8" ht="13.8">
      <c r="C476" s="83"/>
      <c r="D476" s="21"/>
      <c r="F476" s="21"/>
      <c r="G476" s="21"/>
      <c r="H476" s="21"/>
    </row>
    <row r="477" spans="3:8" ht="13.8">
      <c r="C477" s="83"/>
      <c r="D477" s="21"/>
      <c r="F477" s="21"/>
      <c r="G477" s="21"/>
      <c r="H477" s="21"/>
    </row>
    <row r="478" spans="3:8" ht="13.8">
      <c r="C478" s="83"/>
      <c r="D478" s="21"/>
      <c r="F478" s="21"/>
      <c r="G478" s="21"/>
      <c r="H478" s="21"/>
    </row>
    <row r="479" spans="3:8" ht="13.8">
      <c r="C479" s="83"/>
      <c r="D479" s="21"/>
      <c r="F479" s="21"/>
      <c r="G479" s="21"/>
      <c r="H479" s="21"/>
    </row>
    <row r="480" spans="3:8" ht="13.8">
      <c r="C480" s="83"/>
      <c r="D480" s="21"/>
      <c r="F480" s="21"/>
      <c r="G480" s="21"/>
      <c r="H480" s="21"/>
    </row>
    <row r="481" spans="3:8" ht="13.8">
      <c r="C481" s="83"/>
      <c r="D481" s="21"/>
      <c r="F481" s="21"/>
      <c r="G481" s="21"/>
      <c r="H481" s="21"/>
    </row>
    <row r="482" spans="3:8" ht="13.8">
      <c r="C482" s="83"/>
      <c r="D482" s="21"/>
      <c r="F482" s="21"/>
      <c r="G482" s="21"/>
      <c r="H482" s="21"/>
    </row>
    <row r="483" spans="3:8" ht="13.8">
      <c r="C483" s="83"/>
      <c r="D483" s="21"/>
      <c r="F483" s="21"/>
      <c r="G483" s="21"/>
      <c r="H483" s="21"/>
    </row>
    <row r="484" spans="3:8" ht="13.8">
      <c r="C484" s="83"/>
      <c r="D484" s="21"/>
      <c r="F484" s="21"/>
      <c r="G484" s="21"/>
      <c r="H484" s="21"/>
    </row>
    <row r="485" spans="3:8" ht="13.8">
      <c r="C485" s="83"/>
      <c r="D485" s="21"/>
      <c r="F485" s="21"/>
      <c r="G485" s="21"/>
      <c r="H485" s="21"/>
    </row>
    <row r="486" spans="3:8" ht="13.8">
      <c r="C486" s="83"/>
      <c r="D486" s="21"/>
      <c r="F486" s="21"/>
      <c r="G486" s="21"/>
      <c r="H486" s="21"/>
    </row>
    <row r="487" spans="3:8" ht="13.8">
      <c r="C487" s="83"/>
      <c r="D487" s="21"/>
      <c r="F487" s="21"/>
      <c r="G487" s="21"/>
      <c r="H487" s="21"/>
    </row>
    <row r="488" spans="3:8" ht="13.8">
      <c r="C488" s="83"/>
      <c r="D488" s="21"/>
      <c r="F488" s="21"/>
      <c r="G488" s="21"/>
      <c r="H488" s="21"/>
    </row>
    <row r="489" spans="3:8" ht="13.8">
      <c r="C489" s="83"/>
      <c r="D489" s="21"/>
      <c r="F489" s="21"/>
      <c r="G489" s="21"/>
      <c r="H489" s="21"/>
    </row>
    <row r="490" spans="3:8" ht="13.8">
      <c r="C490" s="83"/>
      <c r="D490" s="21"/>
      <c r="F490" s="21"/>
      <c r="G490" s="21"/>
      <c r="H490" s="21"/>
    </row>
    <row r="491" spans="3:8" ht="13.8">
      <c r="C491" s="83"/>
      <c r="D491" s="21"/>
      <c r="F491" s="21"/>
      <c r="G491" s="21"/>
      <c r="H491" s="21"/>
    </row>
    <row r="492" spans="3:8" ht="13.8">
      <c r="C492" s="83"/>
      <c r="D492" s="21"/>
      <c r="F492" s="21"/>
      <c r="G492" s="21"/>
      <c r="H492" s="21"/>
    </row>
    <row r="493" spans="3:8" ht="13.8">
      <c r="C493" s="83"/>
      <c r="D493" s="21"/>
      <c r="F493" s="21"/>
      <c r="G493" s="21"/>
      <c r="H493" s="21"/>
    </row>
    <row r="494" spans="3:8" ht="13.8">
      <c r="C494" s="83"/>
      <c r="D494" s="21"/>
      <c r="F494" s="21"/>
      <c r="G494" s="21"/>
      <c r="H494" s="21"/>
    </row>
    <row r="495" spans="3:8" ht="13.8">
      <c r="C495" s="83"/>
      <c r="D495" s="21"/>
      <c r="F495" s="21"/>
      <c r="G495" s="21"/>
      <c r="H495" s="21"/>
    </row>
    <row r="496" spans="3:8" ht="13.8">
      <c r="C496" s="83"/>
      <c r="D496" s="21"/>
      <c r="F496" s="21"/>
      <c r="G496" s="21"/>
      <c r="H496" s="21"/>
    </row>
    <row r="497" spans="3:8" ht="13.8">
      <c r="C497" s="83"/>
      <c r="D497" s="21"/>
      <c r="F497" s="21"/>
      <c r="G497" s="21"/>
      <c r="H497" s="21"/>
    </row>
    <row r="498" spans="3:8" ht="13.8">
      <c r="C498" s="83"/>
      <c r="D498" s="21"/>
      <c r="F498" s="21"/>
      <c r="G498" s="21"/>
      <c r="H498" s="21"/>
    </row>
    <row r="499" spans="3:8" ht="13.8">
      <c r="C499" s="83"/>
      <c r="D499" s="21"/>
      <c r="F499" s="21"/>
      <c r="G499" s="21"/>
      <c r="H499" s="21"/>
    </row>
    <row r="500" spans="3:8" ht="13.8">
      <c r="C500" s="83"/>
      <c r="D500" s="21"/>
      <c r="F500" s="21"/>
      <c r="G500" s="21"/>
      <c r="H500" s="21"/>
    </row>
    <row r="501" spans="3:8" ht="13.8">
      <c r="C501" s="83"/>
      <c r="D501" s="21"/>
      <c r="F501" s="21"/>
      <c r="G501" s="21"/>
      <c r="H501" s="21"/>
    </row>
    <row r="502" spans="3:8" ht="13.8">
      <c r="C502" s="83"/>
      <c r="D502" s="21"/>
      <c r="F502" s="21"/>
      <c r="G502" s="21"/>
      <c r="H502" s="21"/>
    </row>
    <row r="503" spans="3:8" ht="13.8">
      <c r="C503" s="83"/>
      <c r="D503" s="21"/>
      <c r="F503" s="21"/>
      <c r="G503" s="21"/>
      <c r="H503" s="21"/>
    </row>
    <row r="504" spans="3:8" ht="13.8">
      <c r="C504" s="83"/>
      <c r="D504" s="21"/>
      <c r="F504" s="21"/>
      <c r="G504" s="21"/>
      <c r="H504" s="21"/>
    </row>
    <row r="505" spans="3:8" ht="13.8">
      <c r="C505" s="83"/>
      <c r="D505" s="21"/>
      <c r="F505" s="21"/>
      <c r="G505" s="21"/>
      <c r="H505" s="21"/>
    </row>
    <row r="506" spans="3:8" ht="13.8">
      <c r="C506" s="83"/>
      <c r="D506" s="21"/>
      <c r="F506" s="21"/>
      <c r="G506" s="21"/>
      <c r="H506" s="21"/>
    </row>
    <row r="507" spans="3:8" ht="13.8">
      <c r="C507" s="83"/>
      <c r="D507" s="21"/>
      <c r="F507" s="21"/>
      <c r="G507" s="21"/>
      <c r="H507" s="21"/>
    </row>
    <row r="508" spans="3:8" ht="13.8">
      <c r="C508" s="83"/>
      <c r="D508" s="21"/>
      <c r="F508" s="21"/>
      <c r="G508" s="21"/>
      <c r="H508" s="21"/>
    </row>
    <row r="509" spans="3:8" ht="13.8">
      <c r="C509" s="83"/>
      <c r="D509" s="21"/>
      <c r="F509" s="21"/>
      <c r="G509" s="21"/>
      <c r="H509" s="21"/>
    </row>
    <row r="510" spans="3:8" ht="13.8">
      <c r="C510" s="83"/>
      <c r="D510" s="21"/>
      <c r="F510" s="21"/>
      <c r="G510" s="21"/>
      <c r="H510" s="21"/>
    </row>
    <row r="511" spans="3:8" ht="13.8">
      <c r="C511" s="83"/>
      <c r="D511" s="21"/>
      <c r="F511" s="21"/>
      <c r="G511" s="21"/>
      <c r="H511" s="21"/>
    </row>
    <row r="512" spans="3:8" ht="13.8">
      <c r="C512" s="83"/>
      <c r="D512" s="21"/>
      <c r="F512" s="21"/>
      <c r="G512" s="21"/>
      <c r="H512" s="21"/>
    </row>
    <row r="513" spans="3:8" ht="13.8">
      <c r="C513" s="83"/>
      <c r="D513" s="21"/>
      <c r="F513" s="21"/>
      <c r="G513" s="21"/>
      <c r="H513" s="21"/>
    </row>
    <row r="514" spans="3:8" ht="13.8">
      <c r="C514" s="83"/>
      <c r="D514" s="21"/>
      <c r="F514" s="21"/>
      <c r="G514" s="21"/>
      <c r="H514" s="21"/>
    </row>
    <row r="515" spans="3:8" ht="13.8">
      <c r="C515" s="83"/>
      <c r="D515" s="21"/>
      <c r="F515" s="21"/>
      <c r="G515" s="21"/>
      <c r="H515" s="21"/>
    </row>
    <row r="516" spans="3:8" ht="13.8">
      <c r="C516" s="83"/>
      <c r="D516" s="21"/>
      <c r="F516" s="21"/>
      <c r="G516" s="21"/>
      <c r="H516" s="21"/>
    </row>
    <row r="517" spans="3:8" ht="13.8">
      <c r="C517" s="83"/>
      <c r="D517" s="21"/>
      <c r="F517" s="21"/>
      <c r="G517" s="21"/>
      <c r="H517" s="21"/>
    </row>
    <row r="518" spans="3:8" ht="13.8">
      <c r="C518" s="83"/>
      <c r="D518" s="21"/>
      <c r="F518" s="21"/>
      <c r="G518" s="21"/>
      <c r="H518" s="21"/>
    </row>
    <row r="519" spans="3:8" ht="13.8">
      <c r="C519" s="83"/>
      <c r="D519" s="21"/>
      <c r="F519" s="21"/>
      <c r="G519" s="21"/>
      <c r="H519" s="21"/>
    </row>
    <row r="520" spans="3:8" ht="13.8">
      <c r="C520" s="83"/>
      <c r="D520" s="21"/>
      <c r="F520" s="21"/>
      <c r="G520" s="21"/>
      <c r="H520" s="21"/>
    </row>
    <row r="521" spans="3:8" ht="13.8">
      <c r="C521" s="83"/>
      <c r="D521" s="21"/>
      <c r="F521" s="21"/>
      <c r="G521" s="21"/>
      <c r="H521" s="21"/>
    </row>
    <row r="522" spans="3:8" ht="13.8">
      <c r="C522" s="83"/>
      <c r="D522" s="21"/>
      <c r="F522" s="21"/>
      <c r="G522" s="21"/>
      <c r="H522" s="21"/>
    </row>
    <row r="523" spans="3:8" ht="13.8">
      <c r="C523" s="83"/>
      <c r="D523" s="21"/>
      <c r="F523" s="21"/>
      <c r="G523" s="21"/>
      <c r="H523" s="21"/>
    </row>
    <row r="524" spans="3:8" ht="13.8">
      <c r="C524" s="83"/>
      <c r="D524" s="21"/>
      <c r="F524" s="21"/>
      <c r="G524" s="21"/>
      <c r="H524" s="21"/>
    </row>
    <row r="525" spans="3:8" ht="13.8">
      <c r="C525" s="83"/>
      <c r="D525" s="21"/>
      <c r="F525" s="21"/>
      <c r="G525" s="21"/>
      <c r="H525" s="21"/>
    </row>
    <row r="526" spans="3:8" ht="13.8">
      <c r="C526" s="83"/>
      <c r="D526" s="21"/>
      <c r="F526" s="21"/>
      <c r="G526" s="21"/>
      <c r="H526" s="21"/>
    </row>
    <row r="527" spans="3:8" ht="13.8">
      <c r="C527" s="83"/>
      <c r="D527" s="21"/>
      <c r="F527" s="21"/>
      <c r="G527" s="21"/>
      <c r="H527" s="21"/>
    </row>
    <row r="528" spans="3:8" ht="13.8">
      <c r="C528" s="83"/>
      <c r="D528" s="21"/>
      <c r="F528" s="21"/>
      <c r="G528" s="21"/>
      <c r="H528" s="21"/>
    </row>
    <row r="529" spans="3:8" ht="13.8">
      <c r="C529" s="83"/>
      <c r="D529" s="21"/>
      <c r="F529" s="21"/>
      <c r="G529" s="21"/>
      <c r="H529" s="21"/>
    </row>
    <row r="530" spans="3:8" ht="13.8">
      <c r="C530" s="83"/>
      <c r="D530" s="21"/>
      <c r="F530" s="21"/>
      <c r="G530" s="21"/>
      <c r="H530" s="21"/>
    </row>
    <row r="531" spans="3:8" ht="13.8">
      <c r="C531" s="83"/>
      <c r="D531" s="21"/>
      <c r="F531" s="21"/>
      <c r="G531" s="21"/>
      <c r="H531" s="21"/>
    </row>
    <row r="532" spans="3:8" ht="13.8">
      <c r="C532" s="83"/>
      <c r="D532" s="21"/>
      <c r="F532" s="21"/>
      <c r="G532" s="21"/>
      <c r="H532" s="21"/>
    </row>
    <row r="533" spans="3:8" ht="13.8">
      <c r="C533" s="83"/>
      <c r="D533" s="21"/>
      <c r="F533" s="21"/>
      <c r="G533" s="21"/>
      <c r="H533" s="21"/>
    </row>
    <row r="534" spans="3:8" ht="13.8">
      <c r="C534" s="83"/>
      <c r="D534" s="21"/>
      <c r="F534" s="21"/>
      <c r="G534" s="21"/>
      <c r="H534" s="21"/>
    </row>
    <row r="535" spans="3:8" ht="13.8">
      <c r="C535" s="83"/>
      <c r="D535" s="21"/>
      <c r="F535" s="21"/>
      <c r="G535" s="21"/>
      <c r="H535" s="21"/>
    </row>
    <row r="536" spans="3:8" ht="13.8">
      <c r="C536" s="83"/>
      <c r="D536" s="21"/>
      <c r="F536" s="21"/>
      <c r="G536" s="21"/>
      <c r="H536" s="21"/>
    </row>
    <row r="537" spans="3:8" ht="13.8">
      <c r="C537" s="83"/>
      <c r="D537" s="21"/>
      <c r="F537" s="21"/>
      <c r="G537" s="21"/>
      <c r="H537" s="21"/>
    </row>
    <row r="538" spans="3:8" ht="13.8">
      <c r="C538" s="83"/>
      <c r="D538" s="21"/>
      <c r="F538" s="21"/>
      <c r="G538" s="21"/>
      <c r="H538" s="21"/>
    </row>
    <row r="539" spans="3:8" ht="13.8">
      <c r="C539" s="83"/>
      <c r="D539" s="21"/>
      <c r="F539" s="21"/>
      <c r="G539" s="21"/>
      <c r="H539" s="21"/>
    </row>
    <row r="540" spans="3:8" ht="13.8">
      <c r="C540" s="83"/>
      <c r="D540" s="21"/>
      <c r="F540" s="21"/>
      <c r="G540" s="21"/>
      <c r="H540" s="21"/>
    </row>
    <row r="541" spans="3:8" ht="13.8">
      <c r="C541" s="83"/>
      <c r="D541" s="21"/>
      <c r="F541" s="21"/>
      <c r="G541" s="21"/>
      <c r="H541" s="21"/>
    </row>
    <row r="542" spans="3:8" ht="13.8">
      <c r="C542" s="83"/>
      <c r="D542" s="21"/>
      <c r="F542" s="21"/>
      <c r="G542" s="21"/>
      <c r="H542" s="21"/>
    </row>
    <row r="543" spans="3:8" ht="13.8">
      <c r="C543" s="83"/>
      <c r="D543" s="21"/>
      <c r="F543" s="21"/>
      <c r="G543" s="21"/>
      <c r="H543" s="21"/>
    </row>
    <row r="544" spans="3:8" ht="13.8">
      <c r="C544" s="83"/>
      <c r="D544" s="21"/>
      <c r="F544" s="21"/>
      <c r="G544" s="21"/>
      <c r="H544" s="21"/>
    </row>
    <row r="545" spans="3:8" ht="13.8">
      <c r="C545" s="83"/>
      <c r="D545" s="21"/>
      <c r="F545" s="21"/>
      <c r="G545" s="21"/>
      <c r="H545" s="21"/>
    </row>
    <row r="546" spans="3:8" ht="13.8">
      <c r="C546" s="83"/>
      <c r="D546" s="21"/>
      <c r="F546" s="21"/>
      <c r="G546" s="21"/>
      <c r="H546" s="21"/>
    </row>
    <row r="547" spans="3:8" ht="13.8">
      <c r="C547" s="83"/>
      <c r="D547" s="21"/>
      <c r="F547" s="21"/>
      <c r="G547" s="21"/>
      <c r="H547" s="21"/>
    </row>
    <row r="548" spans="3:8" ht="13.8">
      <c r="C548" s="83"/>
      <c r="D548" s="21"/>
      <c r="F548" s="21"/>
      <c r="G548" s="21"/>
      <c r="H548" s="21"/>
    </row>
    <row r="549" spans="3:8" ht="13.8">
      <c r="C549" s="83"/>
      <c r="D549" s="21"/>
      <c r="F549" s="21"/>
      <c r="G549" s="21"/>
      <c r="H549" s="21"/>
    </row>
    <row r="550" spans="3:8" ht="13.8">
      <c r="C550" s="83"/>
      <c r="D550" s="21"/>
      <c r="F550" s="21"/>
      <c r="G550" s="21"/>
      <c r="H550" s="21"/>
    </row>
    <row r="551" spans="3:8" ht="13.8">
      <c r="C551" s="83"/>
      <c r="D551" s="21"/>
      <c r="F551" s="21"/>
      <c r="G551" s="21"/>
      <c r="H551" s="21"/>
    </row>
    <row r="552" spans="3:8" ht="13.8">
      <c r="C552" s="83"/>
      <c r="D552" s="21"/>
      <c r="F552" s="21"/>
      <c r="G552" s="21"/>
      <c r="H552" s="21"/>
    </row>
    <row r="553" spans="3:8" ht="13.8">
      <c r="C553" s="83"/>
      <c r="D553" s="21"/>
      <c r="F553" s="21"/>
      <c r="G553" s="21"/>
      <c r="H553" s="21"/>
    </row>
    <row r="554" spans="3:8" ht="13.8">
      <c r="C554" s="83"/>
      <c r="D554" s="21"/>
      <c r="F554" s="21"/>
      <c r="G554" s="21"/>
      <c r="H554" s="21"/>
    </row>
    <row r="555" spans="3:8" ht="13.8">
      <c r="C555" s="83"/>
      <c r="D555" s="21"/>
      <c r="F555" s="21"/>
      <c r="G555" s="21"/>
      <c r="H555" s="21"/>
    </row>
    <row r="556" spans="3:8" ht="13.8">
      <c r="C556" s="83"/>
      <c r="D556" s="21"/>
      <c r="F556" s="21"/>
      <c r="G556" s="21"/>
      <c r="H556" s="21"/>
    </row>
    <row r="557" spans="3:8" ht="13.8">
      <c r="C557" s="83"/>
      <c r="D557" s="21"/>
      <c r="F557" s="21"/>
      <c r="G557" s="21"/>
      <c r="H557" s="21"/>
    </row>
    <row r="558" spans="3:8" ht="13.8">
      <c r="C558" s="83"/>
      <c r="D558" s="21"/>
      <c r="F558" s="21"/>
      <c r="G558" s="21"/>
      <c r="H558" s="21"/>
    </row>
    <row r="559" spans="3:8" ht="13.8">
      <c r="C559" s="83"/>
      <c r="D559" s="21"/>
      <c r="F559" s="21"/>
      <c r="G559" s="21"/>
      <c r="H559" s="21"/>
    </row>
    <row r="560" spans="3:8" ht="13.8">
      <c r="C560" s="83"/>
      <c r="D560" s="21"/>
      <c r="F560" s="21"/>
      <c r="G560" s="21"/>
      <c r="H560" s="21"/>
    </row>
    <row r="561" spans="3:8" ht="13.8">
      <c r="C561" s="83"/>
      <c r="D561" s="21"/>
      <c r="F561" s="21"/>
      <c r="G561" s="21"/>
      <c r="H561" s="21"/>
    </row>
    <row r="562" spans="3:8" ht="13.8">
      <c r="C562" s="83"/>
      <c r="D562" s="21"/>
      <c r="F562" s="21"/>
      <c r="G562" s="21"/>
      <c r="H562" s="21"/>
    </row>
    <row r="563" spans="3:8" ht="13.8">
      <c r="C563" s="83"/>
      <c r="D563" s="21"/>
      <c r="F563" s="21"/>
      <c r="G563" s="21"/>
      <c r="H563" s="21"/>
    </row>
    <row r="564" spans="3:8" ht="13.8">
      <c r="C564" s="83"/>
      <c r="D564" s="21"/>
      <c r="F564" s="21"/>
      <c r="G564" s="21"/>
      <c r="H564" s="21"/>
    </row>
    <row r="565" spans="3:8" ht="13.8">
      <c r="C565" s="83"/>
      <c r="D565" s="21"/>
      <c r="F565" s="21"/>
      <c r="G565" s="21"/>
      <c r="H565" s="21"/>
    </row>
    <row r="566" spans="3:8" ht="13.8">
      <c r="C566" s="83"/>
      <c r="D566" s="21"/>
      <c r="F566" s="21"/>
      <c r="G566" s="21"/>
      <c r="H566" s="21"/>
    </row>
    <row r="567" spans="3:8" ht="13.8">
      <c r="C567" s="83"/>
      <c r="D567" s="21"/>
      <c r="F567" s="21"/>
      <c r="G567" s="21"/>
      <c r="H567" s="21"/>
    </row>
    <row r="568" spans="3:8" ht="13.8">
      <c r="C568" s="83"/>
      <c r="D568" s="21"/>
      <c r="F568" s="21"/>
      <c r="G568" s="21"/>
      <c r="H568" s="21"/>
    </row>
    <row r="569" spans="3:8" ht="13.8">
      <c r="C569" s="83"/>
      <c r="D569" s="21"/>
      <c r="F569" s="21"/>
      <c r="G569" s="21"/>
      <c r="H569" s="21"/>
    </row>
    <row r="570" spans="3:8" ht="13.8">
      <c r="C570" s="83"/>
      <c r="D570" s="21"/>
      <c r="F570" s="21"/>
      <c r="G570" s="21"/>
      <c r="H570" s="21"/>
    </row>
    <row r="571" spans="3:8" ht="13.8">
      <c r="C571" s="83"/>
      <c r="D571" s="21"/>
      <c r="F571" s="21"/>
      <c r="G571" s="21"/>
      <c r="H571" s="21"/>
    </row>
    <row r="572" spans="3:8" ht="13.8">
      <c r="C572" s="83"/>
      <c r="D572" s="21"/>
      <c r="F572" s="21"/>
      <c r="G572" s="21"/>
      <c r="H572" s="21"/>
    </row>
    <row r="573" spans="3:8" ht="13.8">
      <c r="C573" s="83"/>
      <c r="D573" s="21"/>
      <c r="F573" s="21"/>
      <c r="G573" s="21"/>
      <c r="H573" s="21"/>
    </row>
    <row r="574" spans="3:8" ht="13.8">
      <c r="C574" s="83"/>
      <c r="D574" s="21"/>
      <c r="F574" s="21"/>
      <c r="G574" s="21"/>
      <c r="H574" s="21"/>
    </row>
    <row r="575" spans="3:8" ht="13.8">
      <c r="C575" s="83"/>
      <c r="D575" s="21"/>
      <c r="F575" s="21"/>
      <c r="G575" s="21"/>
      <c r="H575" s="21"/>
    </row>
    <row r="576" spans="3:8" ht="13.8">
      <c r="C576" s="83"/>
      <c r="D576" s="21"/>
      <c r="F576" s="21"/>
      <c r="G576" s="21"/>
      <c r="H576" s="21"/>
    </row>
    <row r="577" spans="3:8" ht="13.8">
      <c r="C577" s="83"/>
      <c r="D577" s="21"/>
      <c r="F577" s="21"/>
      <c r="G577" s="21"/>
      <c r="H577" s="21"/>
    </row>
    <row r="578" spans="3:8" ht="13.8">
      <c r="C578" s="83"/>
      <c r="D578" s="21"/>
      <c r="F578" s="21"/>
      <c r="G578" s="21"/>
      <c r="H578" s="21"/>
    </row>
    <row r="579" spans="3:8" ht="13.8">
      <c r="C579" s="83"/>
      <c r="D579" s="21"/>
      <c r="F579" s="21"/>
      <c r="G579" s="21"/>
      <c r="H579" s="21"/>
    </row>
    <row r="580" spans="3:8" ht="13.8">
      <c r="C580" s="83"/>
      <c r="D580" s="21"/>
      <c r="F580" s="21"/>
      <c r="G580" s="21"/>
      <c r="H580" s="21"/>
    </row>
    <row r="581" spans="3:8" ht="13.8">
      <c r="C581" s="83"/>
      <c r="D581" s="21"/>
      <c r="F581" s="21"/>
      <c r="G581" s="21"/>
      <c r="H581" s="21"/>
    </row>
    <row r="582" spans="3:8" ht="13.8">
      <c r="C582" s="83"/>
      <c r="D582" s="21"/>
      <c r="F582" s="21"/>
      <c r="G582" s="21"/>
      <c r="H582" s="21"/>
    </row>
    <row r="583" spans="3:8" ht="13.8">
      <c r="C583" s="83"/>
      <c r="D583" s="21"/>
      <c r="F583" s="21"/>
      <c r="G583" s="21"/>
      <c r="H583" s="21"/>
    </row>
    <row r="584" spans="3:8" ht="13.8">
      <c r="C584" s="83"/>
      <c r="D584" s="21"/>
      <c r="F584" s="21"/>
      <c r="G584" s="21"/>
      <c r="H584" s="21"/>
    </row>
    <row r="585" spans="3:8" ht="13.8">
      <c r="C585" s="83"/>
      <c r="D585" s="21"/>
      <c r="F585" s="21"/>
      <c r="G585" s="21"/>
      <c r="H585" s="21"/>
    </row>
    <row r="586" spans="3:8" ht="13.8">
      <c r="C586" s="83"/>
      <c r="D586" s="21"/>
      <c r="F586" s="21"/>
      <c r="G586" s="21"/>
      <c r="H586" s="21"/>
    </row>
    <row r="587" spans="3:8" ht="13.8">
      <c r="C587" s="83"/>
      <c r="D587" s="21"/>
      <c r="F587" s="21"/>
      <c r="G587" s="21"/>
      <c r="H587" s="21"/>
    </row>
    <row r="588" spans="3:8" ht="13.8">
      <c r="C588" s="83"/>
      <c r="D588" s="21"/>
      <c r="F588" s="21"/>
      <c r="G588" s="21"/>
      <c r="H588" s="21"/>
    </row>
    <row r="589" spans="3:8" ht="13.8">
      <c r="C589" s="83"/>
      <c r="D589" s="21"/>
      <c r="F589" s="21"/>
      <c r="G589" s="21"/>
      <c r="H589" s="21"/>
    </row>
    <row r="590" spans="3:8" ht="13.8">
      <c r="C590" s="83"/>
      <c r="D590" s="21"/>
      <c r="F590" s="21"/>
      <c r="G590" s="21"/>
      <c r="H590" s="21"/>
    </row>
    <row r="591" spans="3:8" ht="13.8">
      <c r="C591" s="83"/>
      <c r="D591" s="21"/>
      <c r="F591" s="21"/>
      <c r="G591" s="21"/>
      <c r="H591" s="21"/>
    </row>
    <row r="592" spans="3:8" ht="13.8">
      <c r="C592" s="83"/>
      <c r="D592" s="21"/>
      <c r="F592" s="21"/>
      <c r="G592" s="21"/>
      <c r="H592" s="21"/>
    </row>
    <row r="593" spans="3:8" ht="13.8">
      <c r="C593" s="83"/>
      <c r="D593" s="21"/>
      <c r="F593" s="21"/>
      <c r="G593" s="21"/>
      <c r="H593" s="21"/>
    </row>
    <row r="594" spans="3:8" ht="13.8">
      <c r="C594" s="83"/>
      <c r="D594" s="21"/>
      <c r="F594" s="21"/>
      <c r="G594" s="21"/>
      <c r="H594" s="21"/>
    </row>
    <row r="595" spans="3:8" ht="13.8">
      <c r="C595" s="83"/>
      <c r="D595" s="21"/>
      <c r="F595" s="21"/>
      <c r="G595" s="21"/>
      <c r="H595" s="21"/>
    </row>
    <row r="596" spans="3:8" ht="13.8">
      <c r="C596" s="83"/>
      <c r="D596" s="21"/>
      <c r="F596" s="21"/>
      <c r="G596" s="21"/>
      <c r="H596" s="21"/>
    </row>
    <row r="597" spans="3:8" ht="13.8">
      <c r="C597" s="83"/>
      <c r="D597" s="21"/>
      <c r="F597" s="21"/>
      <c r="G597" s="21"/>
      <c r="H597" s="21"/>
    </row>
    <row r="598" spans="3:8" ht="13.8">
      <c r="C598" s="83"/>
      <c r="D598" s="21"/>
      <c r="F598" s="21"/>
      <c r="G598" s="21"/>
      <c r="H598" s="21"/>
    </row>
    <row r="599" spans="3:8" ht="13.8">
      <c r="C599" s="83"/>
      <c r="D599" s="21"/>
      <c r="F599" s="21"/>
      <c r="G599" s="21"/>
      <c r="H599" s="21"/>
    </row>
    <row r="600" spans="3:8" ht="13.8">
      <c r="C600" s="83"/>
      <c r="D600" s="21"/>
      <c r="F600" s="21"/>
      <c r="G600" s="21"/>
      <c r="H600" s="21"/>
    </row>
    <row r="601" spans="3:8" ht="13.8">
      <c r="C601" s="83"/>
      <c r="D601" s="21"/>
      <c r="F601" s="21"/>
      <c r="G601" s="21"/>
      <c r="H601" s="21"/>
    </row>
    <row r="602" spans="3:8" ht="13.8">
      <c r="C602" s="83"/>
      <c r="D602" s="21"/>
      <c r="F602" s="21"/>
      <c r="G602" s="21"/>
      <c r="H602" s="21"/>
    </row>
    <row r="603" spans="3:8" ht="13.8">
      <c r="C603" s="83"/>
      <c r="D603" s="21"/>
      <c r="F603" s="21"/>
      <c r="G603" s="21"/>
      <c r="H603" s="21"/>
    </row>
    <row r="604" spans="3:8" ht="13.8">
      <c r="C604" s="83"/>
      <c r="D604" s="21"/>
      <c r="F604" s="21"/>
      <c r="G604" s="21"/>
      <c r="H604" s="21"/>
    </row>
    <row r="605" spans="3:8" ht="13.8">
      <c r="C605" s="83"/>
      <c r="D605" s="21"/>
      <c r="F605" s="21"/>
      <c r="G605" s="21"/>
      <c r="H605" s="21"/>
    </row>
    <row r="606" spans="3:8" ht="13.8">
      <c r="C606" s="83"/>
      <c r="D606" s="21"/>
      <c r="F606" s="21"/>
      <c r="G606" s="21"/>
      <c r="H606" s="21"/>
    </row>
    <row r="607" spans="3:8" ht="13.8">
      <c r="C607" s="83"/>
      <c r="D607" s="21"/>
      <c r="F607" s="21"/>
      <c r="G607" s="21"/>
      <c r="H607" s="21"/>
    </row>
    <row r="608" spans="3:8" ht="13.8">
      <c r="C608" s="83"/>
      <c r="D608" s="21"/>
      <c r="F608" s="21"/>
      <c r="G608" s="21"/>
      <c r="H608" s="21"/>
    </row>
    <row r="609" spans="3:8" ht="13.8">
      <c r="C609" s="83"/>
      <c r="D609" s="21"/>
      <c r="F609" s="21"/>
      <c r="G609" s="21"/>
      <c r="H609" s="21"/>
    </row>
    <row r="610" spans="3:8" ht="13.8">
      <c r="C610" s="83"/>
      <c r="D610" s="21"/>
      <c r="F610" s="21"/>
      <c r="G610" s="21"/>
      <c r="H610" s="21"/>
    </row>
    <row r="611" spans="3:8" ht="13.8">
      <c r="C611" s="83"/>
      <c r="D611" s="21"/>
      <c r="F611" s="21"/>
      <c r="G611" s="21"/>
      <c r="H611" s="21"/>
    </row>
    <row r="612" spans="3:8" ht="13.8">
      <c r="C612" s="83"/>
      <c r="D612" s="21"/>
      <c r="F612" s="21"/>
      <c r="G612" s="21"/>
      <c r="H612" s="21"/>
    </row>
    <row r="613" spans="3:8" ht="13.8">
      <c r="C613" s="83"/>
      <c r="D613" s="21"/>
      <c r="F613" s="21"/>
      <c r="G613" s="21"/>
      <c r="H613" s="21"/>
    </row>
    <row r="614" spans="3:8" ht="13.8">
      <c r="C614" s="83"/>
      <c r="D614" s="21"/>
      <c r="F614" s="21"/>
      <c r="G614" s="21"/>
      <c r="H614" s="21"/>
    </row>
    <row r="615" spans="3:8" ht="13.8">
      <c r="C615" s="83"/>
      <c r="D615" s="21"/>
      <c r="F615" s="21"/>
      <c r="G615" s="21"/>
      <c r="H615" s="21"/>
    </row>
    <row r="616" spans="3:8" ht="13.8">
      <c r="C616" s="83"/>
      <c r="D616" s="21"/>
      <c r="F616" s="21"/>
      <c r="G616" s="21"/>
      <c r="H616" s="21"/>
    </row>
    <row r="617" spans="3:8" ht="13.8">
      <c r="C617" s="83"/>
      <c r="D617" s="21"/>
      <c r="F617" s="21"/>
      <c r="G617" s="21"/>
      <c r="H617" s="21"/>
    </row>
    <row r="618" spans="3:8" ht="13.8">
      <c r="C618" s="83"/>
      <c r="D618" s="21"/>
      <c r="F618" s="21"/>
      <c r="G618" s="21"/>
      <c r="H618" s="21"/>
    </row>
    <row r="619" spans="3:8" ht="13.8">
      <c r="C619" s="83"/>
      <c r="D619" s="21"/>
      <c r="F619" s="21"/>
      <c r="G619" s="21"/>
      <c r="H619" s="21"/>
    </row>
    <row r="620" spans="3:8" ht="13.8">
      <c r="C620" s="83"/>
      <c r="D620" s="21"/>
      <c r="F620" s="21"/>
      <c r="G620" s="21"/>
      <c r="H620" s="21"/>
    </row>
    <row r="621" spans="3:8" ht="13.8">
      <c r="C621" s="83"/>
      <c r="D621" s="21"/>
      <c r="F621" s="21"/>
      <c r="G621" s="21"/>
      <c r="H621" s="21"/>
    </row>
    <row r="622" spans="3:8" ht="13.8">
      <c r="C622" s="83"/>
      <c r="D622" s="21"/>
      <c r="F622" s="21"/>
      <c r="G622" s="21"/>
      <c r="H622" s="21"/>
    </row>
    <row r="623" spans="3:8" ht="13.8">
      <c r="C623" s="83"/>
      <c r="D623" s="21"/>
      <c r="F623" s="21"/>
      <c r="G623" s="21"/>
      <c r="H623" s="21"/>
    </row>
    <row r="624" spans="3:8" ht="13.8">
      <c r="C624" s="83"/>
      <c r="D624" s="21"/>
      <c r="F624" s="21"/>
      <c r="G624" s="21"/>
      <c r="H624" s="21"/>
    </row>
    <row r="625" spans="3:8" ht="13.8">
      <c r="C625" s="83"/>
      <c r="D625" s="21"/>
      <c r="F625" s="21"/>
      <c r="G625" s="21"/>
      <c r="H625" s="21"/>
    </row>
    <row r="626" spans="3:8" ht="13.8">
      <c r="C626" s="83"/>
      <c r="D626" s="21"/>
      <c r="F626" s="21"/>
      <c r="G626" s="21"/>
      <c r="H626" s="21"/>
    </row>
    <row r="627" spans="3:8" ht="13.8">
      <c r="C627" s="83"/>
      <c r="D627" s="21"/>
      <c r="F627" s="21"/>
      <c r="G627" s="21"/>
      <c r="H627" s="21"/>
    </row>
    <row r="628" spans="3:8" ht="13.8">
      <c r="C628" s="83"/>
      <c r="D628" s="21"/>
      <c r="F628" s="21"/>
      <c r="G628" s="21"/>
      <c r="H628" s="21"/>
    </row>
    <row r="629" spans="3:8" ht="13.8">
      <c r="C629" s="83"/>
      <c r="D629" s="21"/>
      <c r="F629" s="21"/>
      <c r="G629" s="21"/>
      <c r="H629" s="21"/>
    </row>
    <row r="630" spans="3:8" ht="13.8">
      <c r="C630" s="83"/>
      <c r="D630" s="21"/>
      <c r="F630" s="21"/>
      <c r="G630" s="21"/>
      <c r="H630" s="21"/>
    </row>
    <row r="631" spans="3:8" ht="13.8">
      <c r="C631" s="83"/>
      <c r="D631" s="21"/>
      <c r="F631" s="21"/>
      <c r="G631" s="21"/>
      <c r="H631" s="21"/>
    </row>
    <row r="632" spans="3:8" ht="13.8">
      <c r="C632" s="83"/>
      <c r="D632" s="21"/>
      <c r="F632" s="21"/>
      <c r="G632" s="21"/>
      <c r="H632" s="21"/>
    </row>
    <row r="633" spans="3:8" ht="13.8">
      <c r="C633" s="83"/>
      <c r="D633" s="21"/>
      <c r="F633" s="21"/>
      <c r="G633" s="21"/>
      <c r="H633" s="21"/>
    </row>
    <row r="634" spans="3:8" ht="13.8">
      <c r="C634" s="83"/>
      <c r="D634" s="21"/>
      <c r="F634" s="21"/>
      <c r="G634" s="21"/>
      <c r="H634" s="21"/>
    </row>
    <row r="635" spans="3:8" ht="13.8">
      <c r="C635" s="83"/>
      <c r="D635" s="21"/>
      <c r="F635" s="21"/>
      <c r="G635" s="21"/>
      <c r="H635" s="21"/>
    </row>
    <row r="636" spans="3:8" ht="13.8">
      <c r="C636" s="83"/>
      <c r="D636" s="21"/>
      <c r="F636" s="21"/>
      <c r="G636" s="21"/>
      <c r="H636" s="21"/>
    </row>
    <row r="637" spans="3:8" ht="13.8">
      <c r="C637" s="83"/>
      <c r="D637" s="21"/>
      <c r="F637" s="21"/>
      <c r="G637" s="21"/>
      <c r="H637" s="21"/>
    </row>
    <row r="638" spans="3:8" ht="13.8">
      <c r="C638" s="83"/>
      <c r="D638" s="21"/>
      <c r="F638" s="21"/>
      <c r="G638" s="21"/>
      <c r="H638" s="21"/>
    </row>
    <row r="639" spans="3:8" ht="13.8">
      <c r="C639" s="83"/>
      <c r="D639" s="21"/>
      <c r="F639" s="21"/>
      <c r="G639" s="21"/>
      <c r="H639" s="21"/>
    </row>
    <row r="640" spans="3:8" ht="13.8">
      <c r="C640" s="83"/>
      <c r="D640" s="21"/>
      <c r="F640" s="21"/>
      <c r="G640" s="21"/>
      <c r="H640" s="21"/>
    </row>
    <row r="641" spans="3:8" ht="13.8">
      <c r="C641" s="83"/>
      <c r="D641" s="21"/>
      <c r="F641" s="21"/>
      <c r="G641" s="21"/>
      <c r="H641" s="21"/>
    </row>
    <row r="642" spans="3:8" ht="13.8">
      <c r="C642" s="83"/>
      <c r="D642" s="21"/>
      <c r="F642" s="21"/>
      <c r="G642" s="21"/>
      <c r="H642" s="21"/>
    </row>
    <row r="643" spans="3:8" ht="13.8">
      <c r="C643" s="83"/>
      <c r="D643" s="21"/>
      <c r="F643" s="21"/>
      <c r="G643" s="21"/>
      <c r="H643" s="21"/>
    </row>
    <row r="644" spans="3:8" ht="13.8">
      <c r="C644" s="83"/>
      <c r="D644" s="21"/>
      <c r="F644" s="21"/>
      <c r="G644" s="21"/>
      <c r="H644" s="21"/>
    </row>
    <row r="645" spans="3:8" ht="13.8">
      <c r="C645" s="83"/>
      <c r="D645" s="21"/>
      <c r="F645" s="21"/>
      <c r="G645" s="21"/>
      <c r="H645" s="21"/>
    </row>
    <row r="646" spans="3:8" ht="13.8">
      <c r="C646" s="83"/>
      <c r="D646" s="21"/>
      <c r="F646" s="21"/>
      <c r="G646" s="21"/>
      <c r="H646" s="21"/>
    </row>
    <row r="647" spans="3:8" ht="13.8">
      <c r="C647" s="83"/>
      <c r="D647" s="21"/>
      <c r="F647" s="21"/>
      <c r="G647" s="21"/>
      <c r="H647" s="21"/>
    </row>
    <row r="648" spans="3:8" ht="13.8">
      <c r="C648" s="83"/>
      <c r="D648" s="21"/>
      <c r="F648" s="21"/>
      <c r="G648" s="21"/>
      <c r="H648" s="21"/>
    </row>
    <row r="649" spans="3:8" ht="13.8">
      <c r="C649" s="83"/>
      <c r="D649" s="21"/>
      <c r="F649" s="21"/>
      <c r="G649" s="21"/>
      <c r="H649" s="21"/>
    </row>
    <row r="650" spans="3:8" ht="13.8">
      <c r="C650" s="83"/>
      <c r="D650" s="21"/>
      <c r="F650" s="21"/>
      <c r="G650" s="21"/>
      <c r="H650" s="21"/>
    </row>
    <row r="651" spans="3:8" ht="13.8">
      <c r="C651" s="83"/>
      <c r="D651" s="21"/>
      <c r="F651" s="21"/>
      <c r="G651" s="21"/>
      <c r="H651" s="21"/>
    </row>
    <row r="652" spans="3:8" ht="13.8">
      <c r="C652" s="83"/>
      <c r="D652" s="21"/>
      <c r="F652" s="21"/>
      <c r="G652" s="21"/>
      <c r="H652" s="21"/>
    </row>
    <row r="653" spans="3:8" ht="13.8">
      <c r="C653" s="83"/>
      <c r="D653" s="21"/>
      <c r="F653" s="21"/>
      <c r="G653" s="21"/>
      <c r="H653" s="21"/>
    </row>
    <row r="654" spans="3:8" ht="13.8">
      <c r="C654" s="83"/>
      <c r="D654" s="21"/>
      <c r="F654" s="21"/>
      <c r="G654" s="21"/>
      <c r="H654" s="21"/>
    </row>
    <row r="655" spans="3:8" ht="13.8">
      <c r="C655" s="83"/>
      <c r="D655" s="21"/>
      <c r="F655" s="21"/>
      <c r="G655" s="21"/>
      <c r="H655" s="21"/>
    </row>
    <row r="656" spans="3:8" ht="13.8">
      <c r="C656" s="83"/>
      <c r="D656" s="21"/>
      <c r="F656" s="21"/>
      <c r="G656" s="21"/>
      <c r="H656" s="21"/>
    </row>
    <row r="657" spans="3:8" ht="13.8">
      <c r="C657" s="83"/>
      <c r="D657" s="21"/>
      <c r="F657" s="21"/>
      <c r="G657" s="21"/>
      <c r="H657" s="21"/>
    </row>
    <row r="658" spans="3:8" ht="13.8">
      <c r="C658" s="83"/>
      <c r="D658" s="21"/>
      <c r="F658" s="21"/>
      <c r="G658" s="21"/>
      <c r="H658" s="21"/>
    </row>
    <row r="659" spans="3:8" ht="13.8">
      <c r="C659" s="83"/>
      <c r="D659" s="21"/>
      <c r="F659" s="21"/>
      <c r="G659" s="21"/>
      <c r="H659" s="21"/>
    </row>
    <row r="660" spans="3:8" ht="13.8">
      <c r="C660" s="83"/>
      <c r="D660" s="21"/>
      <c r="F660" s="21"/>
      <c r="G660" s="21"/>
      <c r="H660" s="21"/>
    </row>
    <row r="661" spans="3:8" ht="13.8">
      <c r="C661" s="83"/>
      <c r="D661" s="21"/>
      <c r="F661" s="21"/>
      <c r="G661" s="21"/>
      <c r="H661" s="21"/>
    </row>
    <row r="662" spans="3:8" ht="13.8">
      <c r="C662" s="83"/>
      <c r="D662" s="21"/>
      <c r="F662" s="21"/>
      <c r="G662" s="21"/>
      <c r="H662" s="21"/>
    </row>
    <row r="663" spans="3:8" ht="13.8">
      <c r="C663" s="83"/>
      <c r="D663" s="21"/>
      <c r="F663" s="21"/>
      <c r="G663" s="21"/>
      <c r="H663" s="21"/>
    </row>
    <row r="664" spans="3:8" ht="13.8">
      <c r="C664" s="83"/>
      <c r="D664" s="21"/>
      <c r="F664" s="21"/>
      <c r="G664" s="21"/>
      <c r="H664" s="21"/>
    </row>
    <row r="665" spans="3:8" ht="13.8">
      <c r="C665" s="83"/>
      <c r="D665" s="21"/>
      <c r="F665" s="21"/>
      <c r="G665" s="21"/>
      <c r="H665" s="21"/>
    </row>
    <row r="666" spans="3:8" ht="13.8">
      <c r="C666" s="83"/>
      <c r="D666" s="21"/>
      <c r="F666" s="21"/>
      <c r="G666" s="21"/>
      <c r="H666" s="21"/>
    </row>
    <row r="667" spans="3:8" ht="13.8">
      <c r="C667" s="83"/>
      <c r="D667" s="21"/>
      <c r="F667" s="21"/>
      <c r="G667" s="21"/>
      <c r="H667" s="21"/>
    </row>
    <row r="668" spans="3:8" ht="13.8">
      <c r="C668" s="83"/>
      <c r="D668" s="21"/>
      <c r="F668" s="21"/>
      <c r="G668" s="21"/>
      <c r="H668" s="21"/>
    </row>
    <row r="669" spans="3:8" ht="13.8">
      <c r="C669" s="83"/>
      <c r="D669" s="21"/>
      <c r="F669" s="21"/>
      <c r="G669" s="21"/>
      <c r="H669" s="21"/>
    </row>
    <row r="670" spans="3:8" ht="13.8">
      <c r="C670" s="83"/>
      <c r="D670" s="21"/>
      <c r="F670" s="21"/>
      <c r="G670" s="21"/>
      <c r="H670" s="21"/>
    </row>
    <row r="671" spans="3:8" ht="13.8">
      <c r="C671" s="83"/>
      <c r="D671" s="21"/>
      <c r="F671" s="21"/>
      <c r="G671" s="21"/>
      <c r="H671" s="21"/>
    </row>
    <row r="672" spans="3:8" ht="13.8">
      <c r="C672" s="83"/>
      <c r="D672" s="21"/>
      <c r="F672" s="21"/>
      <c r="G672" s="21"/>
      <c r="H672" s="21"/>
    </row>
    <row r="673" spans="3:8" ht="13.8">
      <c r="C673" s="83"/>
      <c r="D673" s="21"/>
      <c r="F673" s="21"/>
      <c r="G673" s="21"/>
      <c r="H673" s="21"/>
    </row>
    <row r="674" spans="3:8" ht="13.8">
      <c r="C674" s="83"/>
      <c r="D674" s="21"/>
      <c r="F674" s="21"/>
      <c r="G674" s="21"/>
      <c r="H674" s="21"/>
    </row>
    <row r="675" spans="3:8" ht="13.8">
      <c r="C675" s="83"/>
      <c r="D675" s="21"/>
      <c r="F675" s="21"/>
      <c r="G675" s="21"/>
      <c r="H675" s="21"/>
    </row>
    <row r="676" spans="3:8" ht="13.8">
      <c r="C676" s="83"/>
      <c r="D676" s="21"/>
      <c r="F676" s="21"/>
      <c r="G676" s="21"/>
      <c r="H676" s="21"/>
    </row>
    <row r="677" spans="3:8" ht="13.8">
      <c r="C677" s="83"/>
      <c r="D677" s="21"/>
      <c r="F677" s="21"/>
      <c r="G677" s="21"/>
      <c r="H677" s="21"/>
    </row>
    <row r="678" spans="3:8" ht="13.8">
      <c r="C678" s="83"/>
      <c r="D678" s="21"/>
      <c r="F678" s="21"/>
      <c r="G678" s="21"/>
      <c r="H678" s="21"/>
    </row>
    <row r="679" spans="3:8" ht="13.8">
      <c r="C679" s="83"/>
      <c r="D679" s="21"/>
      <c r="F679" s="21"/>
      <c r="G679" s="21"/>
      <c r="H679" s="21"/>
    </row>
    <row r="680" spans="3:8" ht="13.8">
      <c r="C680" s="83"/>
      <c r="D680" s="21"/>
      <c r="F680" s="21"/>
      <c r="G680" s="21"/>
      <c r="H680" s="21"/>
    </row>
    <row r="681" spans="3:8" ht="13.8">
      <c r="C681" s="83"/>
      <c r="D681" s="21"/>
      <c r="F681" s="21"/>
      <c r="G681" s="21"/>
      <c r="H681" s="21"/>
    </row>
    <row r="682" spans="3:8" ht="13.8">
      <c r="C682" s="83"/>
      <c r="D682" s="21"/>
      <c r="F682" s="21"/>
      <c r="G682" s="21"/>
      <c r="H682" s="21"/>
    </row>
    <row r="683" spans="3:8" ht="13.8">
      <c r="C683" s="83"/>
      <c r="D683" s="21"/>
      <c r="F683" s="21"/>
      <c r="G683" s="21"/>
      <c r="H683" s="21"/>
    </row>
    <row r="684" spans="3:8" ht="13.8">
      <c r="C684" s="83"/>
      <c r="D684" s="21"/>
      <c r="F684" s="21"/>
      <c r="G684" s="21"/>
      <c r="H684" s="21"/>
    </row>
    <row r="685" spans="3:8" ht="13.8">
      <c r="C685" s="83"/>
      <c r="D685" s="21"/>
      <c r="F685" s="21"/>
      <c r="G685" s="21"/>
      <c r="H685" s="21"/>
    </row>
    <row r="686" spans="3:8" ht="13.8">
      <c r="C686" s="83"/>
      <c r="D686" s="21"/>
      <c r="F686" s="21"/>
      <c r="G686" s="21"/>
      <c r="H686" s="21"/>
    </row>
    <row r="687" spans="3:8" ht="13.8">
      <c r="C687" s="83"/>
      <c r="D687" s="21"/>
      <c r="F687" s="21"/>
      <c r="G687" s="21"/>
      <c r="H687" s="21"/>
    </row>
    <row r="688" spans="3:8" ht="13.8">
      <c r="C688" s="83"/>
      <c r="D688" s="21"/>
      <c r="F688" s="21"/>
      <c r="G688" s="21"/>
      <c r="H688" s="21"/>
    </row>
    <row r="689" spans="3:8" ht="13.8">
      <c r="C689" s="83"/>
      <c r="D689" s="21"/>
      <c r="F689" s="21"/>
      <c r="G689" s="21"/>
      <c r="H689" s="21"/>
    </row>
    <row r="690" spans="3:8" ht="13.8">
      <c r="C690" s="83"/>
      <c r="D690" s="21"/>
      <c r="F690" s="21"/>
      <c r="G690" s="21"/>
      <c r="H690" s="21"/>
    </row>
    <row r="691" spans="3:8" ht="13.8">
      <c r="C691" s="83"/>
      <c r="D691" s="21"/>
      <c r="F691" s="21"/>
      <c r="G691" s="21"/>
      <c r="H691" s="21"/>
    </row>
    <row r="692" spans="3:8" ht="13.8">
      <c r="C692" s="83"/>
      <c r="D692" s="21"/>
      <c r="F692" s="21"/>
      <c r="G692" s="21"/>
      <c r="H692" s="21"/>
    </row>
    <row r="693" spans="3:8" ht="13.8">
      <c r="C693" s="83"/>
      <c r="D693" s="21"/>
      <c r="F693" s="21"/>
      <c r="G693" s="21"/>
      <c r="H693" s="21"/>
    </row>
    <row r="694" spans="3:8" ht="13.8">
      <c r="C694" s="83"/>
      <c r="D694" s="21"/>
      <c r="F694" s="21"/>
      <c r="G694" s="21"/>
      <c r="H694" s="21"/>
    </row>
    <row r="695" spans="3:8" ht="13.8">
      <c r="C695" s="83"/>
      <c r="D695" s="21"/>
      <c r="F695" s="21"/>
      <c r="G695" s="21"/>
      <c r="H695" s="21"/>
    </row>
    <row r="696" spans="3:8" ht="13.8">
      <c r="C696" s="83"/>
      <c r="D696" s="21"/>
      <c r="F696" s="21"/>
      <c r="G696" s="21"/>
      <c r="H696" s="21"/>
    </row>
    <row r="697" spans="3:8" ht="13.8">
      <c r="C697" s="83"/>
      <c r="D697" s="21"/>
      <c r="F697" s="21"/>
      <c r="G697" s="21"/>
      <c r="H697" s="21"/>
    </row>
    <row r="698" spans="3:8" ht="13.8">
      <c r="C698" s="83"/>
      <c r="D698" s="21"/>
      <c r="F698" s="21"/>
      <c r="G698" s="21"/>
      <c r="H698" s="21"/>
    </row>
    <row r="699" spans="3:8" ht="13.8">
      <c r="C699" s="83"/>
      <c r="D699" s="21"/>
      <c r="F699" s="21"/>
      <c r="G699" s="21"/>
      <c r="H699" s="21"/>
    </row>
    <row r="700" spans="3:8" ht="13.8">
      <c r="C700" s="83"/>
      <c r="D700" s="21"/>
      <c r="F700" s="21"/>
      <c r="G700" s="21"/>
      <c r="H700" s="21"/>
    </row>
    <row r="701" spans="3:8" ht="13.8">
      <c r="C701" s="83"/>
      <c r="D701" s="21"/>
      <c r="F701" s="21"/>
      <c r="G701" s="21"/>
      <c r="H701" s="21"/>
    </row>
    <row r="702" spans="3:8" ht="13.8">
      <c r="C702" s="83"/>
      <c r="D702" s="21"/>
      <c r="F702" s="21"/>
      <c r="G702" s="21"/>
      <c r="H702" s="21"/>
    </row>
    <row r="703" spans="3:8" ht="13.8">
      <c r="C703" s="83"/>
      <c r="D703" s="21"/>
      <c r="F703" s="21"/>
      <c r="G703" s="21"/>
      <c r="H703" s="21"/>
    </row>
    <row r="704" spans="3:8" ht="13.8">
      <c r="C704" s="83"/>
      <c r="D704" s="21"/>
      <c r="F704" s="21"/>
      <c r="G704" s="21"/>
      <c r="H704" s="21"/>
    </row>
    <row r="705" spans="3:8" ht="13.8">
      <c r="C705" s="83"/>
      <c r="D705" s="21"/>
      <c r="F705" s="21"/>
      <c r="G705" s="21"/>
      <c r="H705" s="21"/>
    </row>
    <row r="706" spans="3:8" ht="13.8">
      <c r="C706" s="83"/>
      <c r="D706" s="21"/>
      <c r="F706" s="21"/>
      <c r="G706" s="21"/>
      <c r="H706" s="21"/>
    </row>
    <row r="707" spans="3:8" ht="13.8">
      <c r="C707" s="83"/>
      <c r="D707" s="21"/>
      <c r="F707" s="21"/>
      <c r="G707" s="21"/>
      <c r="H707" s="21"/>
    </row>
    <row r="708" spans="3:8" ht="13.8">
      <c r="C708" s="83"/>
      <c r="D708" s="21"/>
      <c r="F708" s="21"/>
      <c r="G708" s="21"/>
      <c r="H708" s="21"/>
    </row>
    <row r="709" spans="3:8" ht="13.8">
      <c r="C709" s="83"/>
      <c r="D709" s="21"/>
      <c r="F709" s="21"/>
      <c r="G709" s="21"/>
      <c r="H709" s="21"/>
    </row>
    <row r="710" spans="3:8" ht="13.8">
      <c r="C710" s="83"/>
      <c r="D710" s="21"/>
      <c r="F710" s="21"/>
      <c r="G710" s="21"/>
      <c r="H710" s="21"/>
    </row>
    <row r="711" spans="3:8" ht="13.8">
      <c r="C711" s="83"/>
      <c r="D711" s="21"/>
      <c r="F711" s="21"/>
      <c r="G711" s="21"/>
      <c r="H711" s="21"/>
    </row>
    <row r="712" spans="3:8" ht="13.8">
      <c r="C712" s="83"/>
      <c r="D712" s="21"/>
      <c r="F712" s="21"/>
      <c r="G712" s="21"/>
      <c r="H712" s="21"/>
    </row>
    <row r="713" spans="3:8" ht="13.8">
      <c r="C713" s="83"/>
      <c r="D713" s="21"/>
      <c r="F713" s="21"/>
      <c r="G713" s="21"/>
      <c r="H713" s="21"/>
    </row>
    <row r="714" spans="3:8" ht="13.8">
      <c r="C714" s="83"/>
      <c r="D714" s="21"/>
      <c r="F714" s="21"/>
      <c r="G714" s="21"/>
      <c r="H714" s="21"/>
    </row>
    <row r="715" spans="3:8" ht="13.8">
      <c r="C715" s="83"/>
      <c r="D715" s="21"/>
      <c r="F715" s="21"/>
      <c r="G715" s="21"/>
      <c r="H715" s="21"/>
    </row>
    <row r="716" spans="3:8" ht="13.8">
      <c r="C716" s="83"/>
      <c r="D716" s="21"/>
      <c r="F716" s="21"/>
      <c r="G716" s="21"/>
      <c r="H716" s="21"/>
    </row>
    <row r="717" spans="3:8" ht="13.8">
      <c r="C717" s="83"/>
      <c r="D717" s="21"/>
      <c r="F717" s="21"/>
      <c r="G717" s="21"/>
      <c r="H717" s="21"/>
    </row>
    <row r="718" spans="3:8" ht="13.8">
      <c r="C718" s="83"/>
      <c r="D718" s="21"/>
      <c r="F718" s="21"/>
      <c r="G718" s="21"/>
      <c r="H718" s="21"/>
    </row>
    <row r="719" spans="3:8" ht="13.8">
      <c r="C719" s="83"/>
      <c r="D719" s="21"/>
      <c r="F719" s="21"/>
      <c r="G719" s="21"/>
      <c r="H719" s="21"/>
    </row>
    <row r="720" spans="3:8" ht="13.8">
      <c r="C720" s="83"/>
      <c r="D720" s="21"/>
      <c r="F720" s="21"/>
      <c r="G720" s="21"/>
      <c r="H720" s="21"/>
    </row>
    <row r="721" spans="3:8" ht="13.8">
      <c r="C721" s="83"/>
      <c r="D721" s="21"/>
      <c r="F721" s="21"/>
      <c r="G721" s="21"/>
      <c r="H721" s="21"/>
    </row>
    <row r="722" spans="3:8" ht="13.8">
      <c r="C722" s="83"/>
      <c r="D722" s="21"/>
      <c r="F722" s="21"/>
      <c r="G722" s="21"/>
      <c r="H722" s="21"/>
    </row>
    <row r="723" spans="3:8" ht="13.8">
      <c r="C723" s="83"/>
      <c r="D723" s="21"/>
      <c r="F723" s="21"/>
      <c r="G723" s="21"/>
      <c r="H723" s="21"/>
    </row>
    <row r="724" spans="3:8" ht="13.8">
      <c r="C724" s="83"/>
      <c r="D724" s="21"/>
      <c r="F724" s="21"/>
      <c r="G724" s="21"/>
      <c r="H724" s="21"/>
    </row>
    <row r="725" spans="3:8" ht="13.8">
      <c r="C725" s="83"/>
      <c r="D725" s="21"/>
      <c r="F725" s="21"/>
      <c r="G725" s="21"/>
      <c r="H725" s="21"/>
    </row>
    <row r="726" spans="3:8" ht="13.8">
      <c r="C726" s="83"/>
      <c r="D726" s="21"/>
      <c r="F726" s="21"/>
      <c r="G726" s="21"/>
      <c r="H726" s="21"/>
    </row>
    <row r="727" spans="3:8" ht="13.8">
      <c r="C727" s="83"/>
      <c r="D727" s="21"/>
      <c r="F727" s="21"/>
      <c r="G727" s="21"/>
      <c r="H727" s="21"/>
    </row>
    <row r="728" spans="3:8" ht="13.8">
      <c r="C728" s="83"/>
      <c r="D728" s="21"/>
      <c r="F728" s="21"/>
      <c r="G728" s="21"/>
      <c r="H728" s="21"/>
    </row>
    <row r="729" spans="3:8" ht="13.8">
      <c r="C729" s="83"/>
      <c r="D729" s="21"/>
      <c r="F729" s="21"/>
      <c r="G729" s="21"/>
      <c r="H729" s="21"/>
    </row>
    <row r="730" spans="3:8" ht="13.8">
      <c r="C730" s="83"/>
      <c r="D730" s="21"/>
      <c r="F730" s="21"/>
      <c r="G730" s="21"/>
      <c r="H730" s="21"/>
    </row>
    <row r="731" spans="3:8" ht="13.8">
      <c r="C731" s="83"/>
      <c r="D731" s="21"/>
      <c r="F731" s="21"/>
      <c r="G731" s="21"/>
      <c r="H731" s="21"/>
    </row>
    <row r="732" spans="3:8" ht="13.8">
      <c r="C732" s="83"/>
      <c r="D732" s="21"/>
      <c r="F732" s="21"/>
      <c r="G732" s="21"/>
      <c r="H732" s="21"/>
    </row>
    <row r="733" spans="3:8" ht="13.8">
      <c r="C733" s="83"/>
      <c r="D733" s="21"/>
      <c r="F733" s="21"/>
      <c r="G733" s="21"/>
      <c r="H733" s="21"/>
    </row>
    <row r="734" spans="3:8" ht="13.8">
      <c r="C734" s="83"/>
      <c r="D734" s="21"/>
      <c r="F734" s="21"/>
      <c r="G734" s="21"/>
      <c r="H734" s="21"/>
    </row>
    <row r="735" spans="3:8" ht="13.8">
      <c r="C735" s="83"/>
      <c r="D735" s="21"/>
      <c r="F735" s="21"/>
      <c r="G735" s="21"/>
      <c r="H735" s="21"/>
    </row>
    <row r="736" spans="3:8" ht="13.8">
      <c r="C736" s="83"/>
      <c r="D736" s="21"/>
      <c r="F736" s="21"/>
      <c r="G736" s="21"/>
      <c r="H736" s="21"/>
    </row>
    <row r="737" spans="3:8" ht="13.8">
      <c r="C737" s="83"/>
      <c r="D737" s="21"/>
      <c r="F737" s="21"/>
      <c r="G737" s="21"/>
      <c r="H737" s="21"/>
    </row>
    <row r="738" spans="3:8" ht="13.8">
      <c r="C738" s="83"/>
      <c r="D738" s="21"/>
      <c r="F738" s="21"/>
      <c r="G738" s="21"/>
      <c r="H738" s="21"/>
    </row>
    <row r="739" spans="3:8" ht="13.8">
      <c r="C739" s="83"/>
      <c r="D739" s="21"/>
      <c r="F739" s="21"/>
      <c r="G739" s="21"/>
      <c r="H739" s="21"/>
    </row>
    <row r="740" spans="3:8" ht="13.8">
      <c r="C740" s="83"/>
      <c r="D740" s="21"/>
      <c r="F740" s="21"/>
      <c r="G740" s="21"/>
      <c r="H740" s="21"/>
    </row>
    <row r="741" spans="3:8" ht="13.8">
      <c r="C741" s="83"/>
      <c r="D741" s="21"/>
      <c r="F741" s="21"/>
      <c r="G741" s="21"/>
      <c r="H741" s="21"/>
    </row>
    <row r="742" spans="3:8" ht="13.8">
      <c r="C742" s="83"/>
      <c r="D742" s="21"/>
      <c r="F742" s="21"/>
      <c r="G742" s="21"/>
      <c r="H742" s="21"/>
    </row>
    <row r="743" spans="3:8" ht="13.8">
      <c r="C743" s="83"/>
      <c r="D743" s="21"/>
      <c r="F743" s="21"/>
      <c r="G743" s="21"/>
      <c r="H743" s="21"/>
    </row>
    <row r="744" spans="3:8" ht="13.8">
      <c r="C744" s="83"/>
      <c r="D744" s="21"/>
      <c r="F744" s="21"/>
      <c r="G744" s="21"/>
      <c r="H744" s="21"/>
    </row>
    <row r="745" spans="3:8" ht="13.8">
      <c r="C745" s="83"/>
      <c r="D745" s="21"/>
      <c r="F745" s="21"/>
      <c r="G745" s="21"/>
      <c r="H745" s="21"/>
    </row>
    <row r="746" spans="3:8" ht="13.8">
      <c r="C746" s="83"/>
      <c r="D746" s="21"/>
      <c r="F746" s="21"/>
      <c r="G746" s="21"/>
      <c r="H746" s="21"/>
    </row>
    <row r="747" spans="3:8" ht="13.8">
      <c r="C747" s="83"/>
      <c r="D747" s="21"/>
      <c r="F747" s="21"/>
      <c r="G747" s="21"/>
      <c r="H747" s="21"/>
    </row>
    <row r="748" spans="3:8" ht="13.8">
      <c r="C748" s="83"/>
      <c r="D748" s="21"/>
      <c r="F748" s="21"/>
      <c r="G748" s="21"/>
      <c r="H748" s="21"/>
    </row>
    <row r="749" spans="3:8" ht="13.8">
      <c r="C749" s="83"/>
      <c r="D749" s="21"/>
      <c r="F749" s="21"/>
      <c r="G749" s="21"/>
      <c r="H749" s="21"/>
    </row>
    <row r="750" spans="3:8" ht="13.8">
      <c r="C750" s="83"/>
      <c r="D750" s="21"/>
      <c r="F750" s="21"/>
      <c r="G750" s="21"/>
      <c r="H750" s="21"/>
    </row>
    <row r="751" spans="3:8" ht="13.8">
      <c r="C751" s="83"/>
      <c r="D751" s="21"/>
      <c r="F751" s="21"/>
      <c r="G751" s="21"/>
      <c r="H751" s="21"/>
    </row>
    <row r="752" spans="3:8" ht="13.8">
      <c r="C752" s="83"/>
      <c r="D752" s="21"/>
      <c r="F752" s="21"/>
      <c r="G752" s="21"/>
      <c r="H752" s="21"/>
    </row>
    <row r="753" spans="3:8" ht="13.8">
      <c r="C753" s="83"/>
      <c r="D753" s="21"/>
      <c r="F753" s="21"/>
      <c r="G753" s="21"/>
      <c r="H753" s="21"/>
    </row>
    <row r="754" spans="3:8" ht="13.8">
      <c r="C754" s="83"/>
      <c r="D754" s="21"/>
      <c r="F754" s="21"/>
      <c r="G754" s="21"/>
      <c r="H754" s="21"/>
    </row>
    <row r="755" spans="3:8" ht="13.8">
      <c r="C755" s="83"/>
      <c r="D755" s="21"/>
      <c r="F755" s="21"/>
      <c r="G755" s="21"/>
      <c r="H755" s="21"/>
    </row>
    <row r="756" spans="3:8" ht="13.8">
      <c r="C756" s="83"/>
      <c r="D756" s="21"/>
      <c r="F756" s="21"/>
      <c r="G756" s="21"/>
      <c r="H756" s="21"/>
    </row>
    <row r="757" spans="3:8" ht="13.8">
      <c r="C757" s="83"/>
      <c r="D757" s="21"/>
      <c r="F757" s="21"/>
      <c r="G757" s="21"/>
      <c r="H757" s="21"/>
    </row>
    <row r="758" spans="3:8" ht="13.8">
      <c r="C758" s="83"/>
      <c r="D758" s="21"/>
      <c r="F758" s="21"/>
      <c r="G758" s="21"/>
      <c r="H758" s="21"/>
    </row>
    <row r="759" spans="3:8" ht="13.8">
      <c r="C759" s="83"/>
      <c r="D759" s="21"/>
      <c r="F759" s="21"/>
      <c r="G759" s="21"/>
      <c r="H759" s="21"/>
    </row>
    <row r="760" spans="3:8" ht="13.8">
      <c r="C760" s="83"/>
      <c r="D760" s="21"/>
      <c r="F760" s="21"/>
      <c r="G760" s="21"/>
      <c r="H760" s="21"/>
    </row>
    <row r="761" spans="3:8" ht="13.8">
      <c r="C761" s="83"/>
      <c r="D761" s="21"/>
      <c r="F761" s="21"/>
      <c r="G761" s="21"/>
      <c r="H761" s="21"/>
    </row>
    <row r="762" spans="3:8" ht="13.8">
      <c r="C762" s="83"/>
      <c r="D762" s="21"/>
      <c r="F762" s="21"/>
      <c r="G762" s="21"/>
      <c r="H762" s="21"/>
    </row>
    <row r="763" spans="3:8" ht="13.8">
      <c r="C763" s="83"/>
      <c r="D763" s="21"/>
      <c r="F763" s="21"/>
      <c r="G763" s="21"/>
      <c r="H763" s="21"/>
    </row>
    <row r="764" spans="3:8" ht="13.8">
      <c r="C764" s="83"/>
      <c r="D764" s="21"/>
      <c r="F764" s="21"/>
      <c r="G764" s="21"/>
      <c r="H764" s="21"/>
    </row>
    <row r="765" spans="3:8" ht="13.8">
      <c r="C765" s="83"/>
      <c r="D765" s="21"/>
      <c r="F765" s="21"/>
      <c r="G765" s="21"/>
      <c r="H765" s="21"/>
    </row>
    <row r="766" spans="3:8" ht="13.8">
      <c r="C766" s="83"/>
      <c r="D766" s="21"/>
      <c r="F766" s="21"/>
      <c r="G766" s="21"/>
      <c r="H766" s="21"/>
    </row>
    <row r="767" spans="3:8" ht="13.8">
      <c r="C767" s="83"/>
      <c r="D767" s="21"/>
      <c r="F767" s="21"/>
      <c r="G767" s="21"/>
      <c r="H767" s="21"/>
    </row>
    <row r="768" spans="3:8" ht="13.8">
      <c r="C768" s="83"/>
      <c r="D768" s="21"/>
      <c r="F768" s="21"/>
      <c r="G768" s="21"/>
      <c r="H768" s="21"/>
    </row>
    <row r="769" spans="3:8" ht="13.8">
      <c r="C769" s="83"/>
      <c r="D769" s="21"/>
      <c r="F769" s="21"/>
      <c r="G769" s="21"/>
      <c r="H769" s="21"/>
    </row>
    <row r="770" spans="3:8" ht="13.8">
      <c r="C770" s="83"/>
      <c r="D770" s="21"/>
      <c r="F770" s="21"/>
      <c r="G770" s="21"/>
      <c r="H770" s="21"/>
    </row>
    <row r="771" spans="3:8" ht="13.8">
      <c r="C771" s="83"/>
      <c r="D771" s="21"/>
      <c r="F771" s="21"/>
      <c r="G771" s="21"/>
      <c r="H771" s="21"/>
    </row>
    <row r="772" spans="3:8" ht="13.8">
      <c r="C772" s="83"/>
      <c r="D772" s="21"/>
      <c r="F772" s="21"/>
      <c r="G772" s="21"/>
      <c r="H772" s="21"/>
    </row>
    <row r="773" spans="3:8" ht="13.8">
      <c r="C773" s="83"/>
      <c r="D773" s="21"/>
      <c r="F773" s="21"/>
      <c r="G773" s="21"/>
      <c r="H773" s="21"/>
    </row>
    <row r="774" spans="3:8" ht="13.8">
      <c r="C774" s="83"/>
      <c r="D774" s="21"/>
      <c r="F774" s="21"/>
      <c r="G774" s="21"/>
      <c r="H774" s="21"/>
    </row>
    <row r="775" spans="3:8" ht="13.8">
      <c r="C775" s="83"/>
      <c r="D775" s="21"/>
      <c r="F775" s="21"/>
      <c r="G775" s="21"/>
      <c r="H775" s="21"/>
    </row>
    <row r="776" spans="3:8" ht="13.8">
      <c r="C776" s="83"/>
      <c r="D776" s="21"/>
      <c r="F776" s="21"/>
      <c r="G776" s="21"/>
      <c r="H776" s="21"/>
    </row>
    <row r="777" spans="3:8" ht="13.8">
      <c r="C777" s="83"/>
      <c r="D777" s="21"/>
      <c r="F777" s="21"/>
      <c r="G777" s="21"/>
      <c r="H777" s="21"/>
    </row>
    <row r="778" spans="3:8" ht="13.8">
      <c r="C778" s="83"/>
      <c r="D778" s="21"/>
      <c r="F778" s="21"/>
      <c r="G778" s="21"/>
      <c r="H778" s="21"/>
    </row>
    <row r="779" spans="3:8" ht="13.8">
      <c r="C779" s="83"/>
      <c r="D779" s="21"/>
      <c r="F779" s="21"/>
      <c r="G779" s="21"/>
      <c r="H779" s="21"/>
    </row>
    <row r="780" spans="3:8" ht="13.8">
      <c r="C780" s="83"/>
      <c r="D780" s="21"/>
      <c r="F780" s="21"/>
      <c r="G780" s="21"/>
      <c r="H780" s="21"/>
    </row>
    <row r="781" spans="3:8" ht="13.8">
      <c r="C781" s="83"/>
      <c r="D781" s="21"/>
      <c r="F781" s="21"/>
      <c r="G781" s="21"/>
      <c r="H781" s="21"/>
    </row>
    <row r="782" spans="3:8" ht="13.8">
      <c r="C782" s="83"/>
      <c r="D782" s="21"/>
      <c r="F782" s="21"/>
      <c r="G782" s="21"/>
      <c r="H782" s="21"/>
    </row>
    <row r="783" spans="3:8" ht="13.8">
      <c r="C783" s="83"/>
      <c r="D783" s="21"/>
      <c r="F783" s="21"/>
      <c r="G783" s="21"/>
      <c r="H783" s="21"/>
    </row>
    <row r="784" spans="3:8" ht="13.8">
      <c r="C784" s="83"/>
      <c r="D784" s="21"/>
      <c r="F784" s="21"/>
      <c r="G784" s="21"/>
      <c r="H784" s="21"/>
    </row>
    <row r="785" spans="3:8" ht="13.8">
      <c r="C785" s="83"/>
      <c r="D785" s="21"/>
      <c r="F785" s="21"/>
      <c r="G785" s="21"/>
      <c r="H785" s="21"/>
    </row>
    <row r="786" spans="3:8" ht="13.8">
      <c r="C786" s="83"/>
      <c r="D786" s="21"/>
      <c r="F786" s="21"/>
      <c r="G786" s="21"/>
      <c r="H786" s="21"/>
    </row>
    <row r="787" spans="3:8" ht="13.8">
      <c r="C787" s="83"/>
      <c r="D787" s="21"/>
      <c r="F787" s="21"/>
      <c r="G787" s="21"/>
      <c r="H787" s="21"/>
    </row>
    <row r="788" spans="3:8" ht="13.8">
      <c r="C788" s="83"/>
      <c r="D788" s="21"/>
      <c r="F788" s="21"/>
      <c r="G788" s="21"/>
      <c r="H788" s="21"/>
    </row>
    <row r="789" spans="3:8" ht="13.8">
      <c r="C789" s="83"/>
      <c r="D789" s="21"/>
      <c r="F789" s="21"/>
      <c r="G789" s="21"/>
      <c r="H789" s="21"/>
    </row>
    <row r="790" spans="3:8" ht="13.8">
      <c r="C790" s="83"/>
      <c r="D790" s="21"/>
      <c r="F790" s="21"/>
      <c r="G790" s="21"/>
      <c r="H790" s="21"/>
    </row>
    <row r="791" spans="3:8" ht="13.8">
      <c r="C791" s="83"/>
      <c r="D791" s="21"/>
      <c r="F791" s="21"/>
      <c r="G791" s="21"/>
      <c r="H791" s="21"/>
    </row>
    <row r="792" spans="3:8" ht="13.8">
      <c r="C792" s="83"/>
      <c r="D792" s="21"/>
      <c r="F792" s="21"/>
      <c r="G792" s="21"/>
      <c r="H792" s="21"/>
    </row>
    <row r="793" spans="3:8" ht="13.8">
      <c r="C793" s="83"/>
      <c r="D793" s="21"/>
      <c r="F793" s="21"/>
      <c r="G793" s="21"/>
      <c r="H793" s="21"/>
    </row>
    <row r="794" spans="3:8" ht="13.8">
      <c r="C794" s="83"/>
      <c r="D794" s="21"/>
      <c r="F794" s="21"/>
      <c r="G794" s="21"/>
      <c r="H794" s="21"/>
    </row>
    <row r="795" spans="3:8" ht="13.8">
      <c r="C795" s="83"/>
      <c r="D795" s="21"/>
      <c r="F795" s="21"/>
      <c r="G795" s="21"/>
      <c r="H795" s="21"/>
    </row>
    <row r="796" spans="3:8" ht="13.8">
      <c r="C796" s="83"/>
      <c r="D796" s="21"/>
      <c r="F796" s="21"/>
      <c r="G796" s="21"/>
      <c r="H796" s="21"/>
    </row>
    <row r="797" spans="3:8" ht="13.8">
      <c r="C797" s="83"/>
      <c r="D797" s="21"/>
      <c r="F797" s="21"/>
      <c r="G797" s="21"/>
      <c r="H797" s="21"/>
    </row>
    <row r="798" spans="3:8" ht="13.8">
      <c r="C798" s="83"/>
      <c r="D798" s="21"/>
      <c r="F798" s="21"/>
      <c r="G798" s="21"/>
      <c r="H798" s="21"/>
    </row>
    <row r="799" spans="3:8" ht="13.8">
      <c r="C799" s="83"/>
      <c r="D799" s="21"/>
      <c r="F799" s="21"/>
      <c r="G799" s="21"/>
      <c r="H799" s="21"/>
    </row>
    <row r="800" spans="3:8" ht="13.8">
      <c r="C800" s="83"/>
      <c r="D800" s="21"/>
      <c r="F800" s="21"/>
      <c r="G800" s="21"/>
      <c r="H800" s="21"/>
    </row>
    <row r="801" spans="3:8" ht="13.8">
      <c r="C801" s="83"/>
      <c r="D801" s="21"/>
      <c r="F801" s="21"/>
      <c r="G801" s="21"/>
      <c r="H801" s="21"/>
    </row>
    <row r="802" spans="3:8" ht="13.8">
      <c r="C802" s="83"/>
      <c r="D802" s="21"/>
      <c r="F802" s="21"/>
      <c r="G802" s="21"/>
      <c r="H802" s="21"/>
    </row>
    <row r="803" spans="3:8" ht="13.8">
      <c r="C803" s="83"/>
      <c r="D803" s="21"/>
      <c r="F803" s="21"/>
      <c r="G803" s="21"/>
      <c r="H803" s="21"/>
    </row>
    <row r="804" spans="3:8" ht="13.8">
      <c r="C804" s="83"/>
      <c r="D804" s="21"/>
      <c r="F804" s="21"/>
      <c r="G804" s="21"/>
      <c r="H804" s="21"/>
    </row>
    <row r="805" spans="3:8" ht="13.8">
      <c r="C805" s="83"/>
      <c r="D805" s="21"/>
      <c r="F805" s="21"/>
      <c r="G805" s="21"/>
      <c r="H805" s="21"/>
    </row>
    <row r="806" spans="3:8" ht="13.8">
      <c r="C806" s="83"/>
      <c r="D806" s="21"/>
      <c r="F806" s="21"/>
      <c r="G806" s="21"/>
      <c r="H806" s="21"/>
    </row>
    <row r="807" spans="3:8" ht="13.8">
      <c r="C807" s="83"/>
      <c r="D807" s="21"/>
      <c r="F807" s="21"/>
      <c r="G807" s="21"/>
      <c r="H807" s="21"/>
    </row>
    <row r="808" spans="3:8" ht="13.8">
      <c r="C808" s="83"/>
      <c r="D808" s="21"/>
      <c r="F808" s="21"/>
      <c r="G808" s="21"/>
      <c r="H808" s="21"/>
    </row>
    <row r="809" spans="3:8" ht="13.8">
      <c r="C809" s="83"/>
      <c r="D809" s="21"/>
      <c r="F809" s="21"/>
      <c r="G809" s="21"/>
      <c r="H809" s="21"/>
    </row>
    <row r="810" spans="3:8" ht="13.8">
      <c r="C810" s="83"/>
      <c r="D810" s="21"/>
      <c r="F810" s="21"/>
      <c r="G810" s="21"/>
      <c r="H810" s="21"/>
    </row>
    <row r="811" spans="3:8" ht="13.8">
      <c r="C811" s="83"/>
      <c r="D811" s="21"/>
      <c r="F811" s="21"/>
      <c r="G811" s="21"/>
      <c r="H811" s="21"/>
    </row>
    <row r="812" spans="3:8" ht="13.8">
      <c r="C812" s="83"/>
      <c r="D812" s="21"/>
      <c r="F812" s="21"/>
      <c r="G812" s="21"/>
      <c r="H812" s="21"/>
    </row>
    <row r="813" spans="3:8" ht="13.8">
      <c r="C813" s="83"/>
      <c r="D813" s="21"/>
      <c r="F813" s="21"/>
      <c r="G813" s="21"/>
      <c r="H813" s="21"/>
    </row>
    <row r="814" spans="3:8" ht="13.8">
      <c r="C814" s="83"/>
      <c r="D814" s="21"/>
      <c r="F814" s="21"/>
      <c r="G814" s="21"/>
      <c r="H814" s="21"/>
    </row>
    <row r="815" spans="3:8" ht="13.8">
      <c r="C815" s="83"/>
      <c r="D815" s="21"/>
      <c r="F815" s="21"/>
      <c r="G815" s="21"/>
      <c r="H815" s="21"/>
    </row>
    <row r="816" spans="3:8" ht="13.8">
      <c r="C816" s="83"/>
      <c r="D816" s="21"/>
      <c r="F816" s="21"/>
      <c r="G816" s="21"/>
      <c r="H816" s="21"/>
    </row>
    <row r="817" spans="3:8" ht="13.8">
      <c r="C817" s="83"/>
      <c r="D817" s="21"/>
      <c r="F817" s="21"/>
      <c r="G817" s="21"/>
      <c r="H817" s="21"/>
    </row>
    <row r="818" spans="3:8" ht="13.8">
      <c r="C818" s="83"/>
      <c r="D818" s="21"/>
      <c r="F818" s="21"/>
      <c r="G818" s="21"/>
      <c r="H818" s="21"/>
    </row>
    <row r="819" spans="3:8" ht="13.8">
      <c r="C819" s="83"/>
      <c r="D819" s="21"/>
      <c r="F819" s="21"/>
      <c r="G819" s="21"/>
      <c r="H819" s="21"/>
    </row>
    <row r="820" spans="3:8" ht="13.8">
      <c r="C820" s="83"/>
      <c r="D820" s="21"/>
      <c r="F820" s="21"/>
      <c r="G820" s="21"/>
      <c r="H820" s="21"/>
    </row>
    <row r="821" spans="3:8" ht="13.8">
      <c r="C821" s="83"/>
      <c r="D821" s="21"/>
      <c r="F821" s="21"/>
      <c r="G821" s="21"/>
      <c r="H821" s="21"/>
    </row>
    <row r="822" spans="3:8" ht="13.8">
      <c r="C822" s="83"/>
      <c r="D822" s="21"/>
      <c r="F822" s="21"/>
      <c r="G822" s="21"/>
      <c r="H822" s="21"/>
    </row>
    <row r="823" spans="3:8" ht="13.8">
      <c r="C823" s="83"/>
      <c r="D823" s="21"/>
      <c r="F823" s="21"/>
      <c r="G823" s="21"/>
      <c r="H823" s="21"/>
    </row>
    <row r="824" spans="3:8" ht="13.8">
      <c r="C824" s="83"/>
      <c r="D824" s="21"/>
      <c r="F824" s="21"/>
      <c r="G824" s="21"/>
      <c r="H824" s="21"/>
    </row>
    <row r="825" spans="3:8" ht="13.8">
      <c r="C825" s="83"/>
      <c r="D825" s="21"/>
      <c r="F825" s="21"/>
      <c r="G825" s="21"/>
      <c r="H825" s="21"/>
    </row>
    <row r="826" spans="3:8" ht="13.8">
      <c r="C826" s="83"/>
      <c r="D826" s="21"/>
      <c r="F826" s="21"/>
      <c r="G826" s="21"/>
      <c r="H826" s="21"/>
    </row>
    <row r="827" spans="3:8" ht="13.8">
      <c r="C827" s="83"/>
      <c r="D827" s="21"/>
      <c r="F827" s="21"/>
      <c r="G827" s="21"/>
      <c r="H827" s="21"/>
    </row>
    <row r="828" spans="3:8" ht="13.8">
      <c r="C828" s="83"/>
      <c r="D828" s="21"/>
      <c r="F828" s="21"/>
      <c r="G828" s="21"/>
      <c r="H828" s="21"/>
    </row>
    <row r="829" spans="3:8" ht="13.8">
      <c r="C829" s="83"/>
      <c r="D829" s="21"/>
      <c r="F829" s="21"/>
      <c r="G829" s="21"/>
      <c r="H829" s="21"/>
    </row>
    <row r="830" spans="3:8" ht="13.8">
      <c r="C830" s="83"/>
      <c r="D830" s="21"/>
      <c r="F830" s="21"/>
      <c r="G830" s="21"/>
      <c r="H830" s="21"/>
    </row>
    <row r="831" spans="3:8" ht="13.8">
      <c r="C831" s="83"/>
      <c r="D831" s="21"/>
      <c r="F831" s="21"/>
      <c r="G831" s="21"/>
      <c r="H831" s="21"/>
    </row>
    <row r="832" spans="3:8" ht="13.8">
      <c r="C832" s="83"/>
      <c r="D832" s="21"/>
      <c r="F832" s="21"/>
      <c r="G832" s="21"/>
      <c r="H832" s="21"/>
    </row>
    <row r="833" spans="3:8" ht="13.8">
      <c r="C833" s="83"/>
      <c r="D833" s="21"/>
      <c r="F833" s="21"/>
      <c r="G833" s="21"/>
      <c r="H833" s="21"/>
    </row>
    <row r="834" spans="3:8" ht="13.8">
      <c r="C834" s="83"/>
      <c r="D834" s="21"/>
      <c r="F834" s="21"/>
      <c r="G834" s="21"/>
      <c r="H834" s="21"/>
    </row>
    <row r="835" spans="3:8" ht="13.8">
      <c r="C835" s="83"/>
      <c r="D835" s="21"/>
      <c r="F835" s="21"/>
      <c r="G835" s="21"/>
      <c r="H835" s="21"/>
    </row>
    <row r="836" spans="3:8" ht="13.8">
      <c r="C836" s="83"/>
      <c r="D836" s="21"/>
      <c r="F836" s="21"/>
      <c r="G836" s="21"/>
      <c r="H836" s="21"/>
    </row>
    <row r="837" spans="3:8" ht="13.8">
      <c r="C837" s="83"/>
      <c r="D837" s="21"/>
      <c r="F837" s="21"/>
      <c r="G837" s="21"/>
      <c r="H837" s="21"/>
    </row>
    <row r="838" spans="3:8" ht="13.8">
      <c r="C838" s="83"/>
      <c r="D838" s="21"/>
      <c r="F838" s="21"/>
      <c r="G838" s="21"/>
      <c r="H838" s="21"/>
    </row>
    <row r="839" spans="3:8" ht="13.8">
      <c r="C839" s="83"/>
      <c r="D839" s="21"/>
      <c r="F839" s="21"/>
      <c r="G839" s="21"/>
      <c r="H839" s="21"/>
    </row>
    <row r="840" spans="3:8" ht="13.8">
      <c r="C840" s="83"/>
      <c r="D840" s="21"/>
      <c r="F840" s="21"/>
      <c r="G840" s="21"/>
      <c r="H840" s="21"/>
    </row>
    <row r="841" spans="3:8" ht="13.8">
      <c r="C841" s="83"/>
      <c r="D841" s="21"/>
      <c r="F841" s="21"/>
      <c r="G841" s="21"/>
      <c r="H841" s="21"/>
    </row>
    <row r="842" spans="3:8" ht="13.8">
      <c r="C842" s="83"/>
      <c r="D842" s="21"/>
      <c r="F842" s="21"/>
      <c r="G842" s="21"/>
      <c r="H842" s="21"/>
    </row>
    <row r="843" spans="3:8" ht="13.8">
      <c r="C843" s="83"/>
      <c r="D843" s="21"/>
      <c r="F843" s="21"/>
      <c r="G843" s="21"/>
      <c r="H843" s="21"/>
    </row>
    <row r="844" spans="3:8" ht="13.8">
      <c r="C844" s="83"/>
      <c r="D844" s="21"/>
      <c r="F844" s="21"/>
      <c r="G844" s="21"/>
      <c r="H844" s="21"/>
    </row>
    <row r="845" spans="3:8" ht="13.8">
      <c r="C845" s="83"/>
      <c r="D845" s="21"/>
      <c r="F845" s="21"/>
      <c r="G845" s="21"/>
      <c r="H845" s="21"/>
    </row>
    <row r="846" spans="3:8" ht="13.8">
      <c r="C846" s="83"/>
      <c r="D846" s="21"/>
      <c r="F846" s="21"/>
      <c r="G846" s="21"/>
      <c r="H846" s="21"/>
    </row>
    <row r="847" spans="3:8" ht="13.8">
      <c r="C847" s="83"/>
      <c r="D847" s="21"/>
      <c r="F847" s="21"/>
      <c r="G847" s="21"/>
      <c r="H847" s="21"/>
    </row>
    <row r="848" spans="3:8" ht="13.8">
      <c r="C848" s="83"/>
      <c r="D848" s="21"/>
      <c r="F848" s="21"/>
      <c r="G848" s="21"/>
      <c r="H848" s="21"/>
    </row>
    <row r="849" spans="3:8" ht="13.8">
      <c r="C849" s="83"/>
      <c r="D849" s="21"/>
      <c r="F849" s="21"/>
      <c r="G849" s="21"/>
      <c r="H849" s="21"/>
    </row>
    <row r="850" spans="3:8" ht="13.8">
      <c r="C850" s="83"/>
      <c r="D850" s="21"/>
      <c r="F850" s="21"/>
      <c r="G850" s="21"/>
      <c r="H850" s="21"/>
    </row>
    <row r="851" spans="3:8" ht="13.8">
      <c r="C851" s="83"/>
      <c r="D851" s="21"/>
      <c r="F851" s="21"/>
      <c r="G851" s="21"/>
      <c r="H851" s="21"/>
    </row>
    <row r="852" spans="3:8" ht="13.8">
      <c r="C852" s="83"/>
      <c r="D852" s="21"/>
      <c r="F852" s="21"/>
      <c r="G852" s="21"/>
      <c r="H852" s="21"/>
    </row>
    <row r="853" spans="3:8" ht="13.8">
      <c r="C853" s="83"/>
      <c r="D853" s="21"/>
      <c r="F853" s="21"/>
      <c r="G853" s="21"/>
      <c r="H853" s="21"/>
    </row>
    <row r="854" spans="3:8" ht="13.8">
      <c r="C854" s="83"/>
      <c r="D854" s="21"/>
      <c r="F854" s="21"/>
      <c r="G854" s="21"/>
      <c r="H854" s="21"/>
    </row>
    <row r="855" spans="3:8" ht="13.8">
      <c r="C855" s="83"/>
      <c r="D855" s="21"/>
      <c r="F855" s="21"/>
      <c r="G855" s="21"/>
      <c r="H855" s="21"/>
    </row>
    <row r="856" spans="3:8" ht="13.8">
      <c r="C856" s="83"/>
      <c r="D856" s="21"/>
      <c r="F856" s="21"/>
      <c r="G856" s="21"/>
      <c r="H856" s="21"/>
    </row>
    <row r="857" spans="3:8" ht="13.8">
      <c r="C857" s="83"/>
      <c r="D857" s="21"/>
      <c r="F857" s="21"/>
      <c r="G857" s="21"/>
      <c r="H857" s="21"/>
    </row>
    <row r="858" spans="3:8" ht="13.8">
      <c r="C858" s="83"/>
      <c r="D858" s="21"/>
      <c r="F858" s="21"/>
      <c r="G858" s="21"/>
      <c r="H858" s="21"/>
    </row>
    <row r="859" spans="3:8" ht="13.8">
      <c r="C859" s="83"/>
      <c r="D859" s="21"/>
      <c r="F859" s="21"/>
      <c r="G859" s="21"/>
      <c r="H859" s="21"/>
    </row>
    <row r="860" spans="3:8" ht="13.8">
      <c r="C860" s="83"/>
      <c r="D860" s="21"/>
      <c r="F860" s="21"/>
      <c r="G860" s="21"/>
      <c r="H860" s="21"/>
    </row>
    <row r="861" spans="3:8" ht="13.8">
      <c r="C861" s="83"/>
      <c r="D861" s="21"/>
      <c r="F861" s="21"/>
      <c r="G861" s="21"/>
      <c r="H861" s="21"/>
    </row>
    <row r="862" spans="3:8" ht="13.8">
      <c r="C862" s="83"/>
      <c r="D862" s="21"/>
      <c r="F862" s="21"/>
      <c r="G862" s="21"/>
      <c r="H862" s="21"/>
    </row>
    <row r="863" spans="3:8" ht="13.8">
      <c r="C863" s="83"/>
      <c r="D863" s="21"/>
      <c r="F863" s="21"/>
      <c r="G863" s="21"/>
      <c r="H863" s="21"/>
    </row>
    <row r="864" spans="3:8" ht="13.8">
      <c r="C864" s="83"/>
      <c r="D864" s="21"/>
      <c r="F864" s="21"/>
      <c r="G864" s="21"/>
      <c r="H864" s="21"/>
    </row>
    <row r="865" spans="3:8" ht="13.8">
      <c r="C865" s="83"/>
      <c r="D865" s="21"/>
      <c r="F865" s="21"/>
      <c r="G865" s="21"/>
      <c r="H865" s="21"/>
    </row>
    <row r="866" spans="3:8" ht="13.8">
      <c r="C866" s="83"/>
      <c r="D866" s="21"/>
      <c r="F866" s="21"/>
      <c r="G866" s="21"/>
      <c r="H866" s="21"/>
    </row>
    <row r="867" spans="3:8" ht="13.8">
      <c r="C867" s="83"/>
      <c r="D867" s="21"/>
      <c r="F867" s="21"/>
      <c r="G867" s="21"/>
      <c r="H867" s="21"/>
    </row>
    <row r="868" spans="3:8" ht="13.8">
      <c r="C868" s="83"/>
      <c r="D868" s="21"/>
      <c r="F868" s="21"/>
      <c r="G868" s="21"/>
      <c r="H868" s="21"/>
    </row>
    <row r="869" spans="3:8" ht="13.8">
      <c r="C869" s="83"/>
      <c r="D869" s="21"/>
      <c r="F869" s="21"/>
      <c r="G869" s="21"/>
      <c r="H869" s="21"/>
    </row>
    <row r="870" spans="3:8" ht="13.8">
      <c r="C870" s="83"/>
      <c r="D870" s="21"/>
      <c r="F870" s="21"/>
      <c r="G870" s="21"/>
      <c r="H870" s="21"/>
    </row>
    <row r="871" spans="3:8" ht="13.8">
      <c r="C871" s="83"/>
      <c r="D871" s="21"/>
      <c r="F871" s="21"/>
      <c r="G871" s="21"/>
      <c r="H871" s="21"/>
    </row>
    <row r="872" spans="3:8" ht="13.8">
      <c r="C872" s="83"/>
      <c r="D872" s="21"/>
      <c r="F872" s="21"/>
      <c r="G872" s="21"/>
      <c r="H872" s="21"/>
    </row>
    <row r="873" spans="3:8" ht="13.8">
      <c r="C873" s="83"/>
      <c r="D873" s="21"/>
      <c r="F873" s="21"/>
      <c r="G873" s="21"/>
      <c r="H873" s="21"/>
    </row>
    <row r="874" spans="3:8" ht="13.8">
      <c r="C874" s="83"/>
      <c r="D874" s="21"/>
      <c r="F874" s="21"/>
      <c r="G874" s="21"/>
      <c r="H874" s="21"/>
    </row>
    <row r="875" spans="3:8" ht="13.8">
      <c r="C875" s="83"/>
      <c r="D875" s="21"/>
      <c r="F875" s="21"/>
      <c r="G875" s="21"/>
      <c r="H875" s="21"/>
    </row>
    <row r="876" spans="3:8" ht="13.8">
      <c r="C876" s="83"/>
      <c r="D876" s="21"/>
      <c r="F876" s="21"/>
      <c r="G876" s="21"/>
      <c r="H876" s="21"/>
    </row>
    <row r="877" spans="3:8" ht="13.8">
      <c r="C877" s="83"/>
      <c r="D877" s="21"/>
      <c r="F877" s="21"/>
      <c r="G877" s="21"/>
      <c r="H877" s="21"/>
    </row>
    <row r="878" spans="3:8" ht="13.8">
      <c r="C878" s="83"/>
      <c r="D878" s="21"/>
      <c r="F878" s="21"/>
      <c r="G878" s="21"/>
      <c r="H878" s="21"/>
    </row>
    <row r="879" spans="3:8" ht="13.8">
      <c r="C879" s="83"/>
      <c r="D879" s="21"/>
      <c r="F879" s="21"/>
      <c r="G879" s="21"/>
      <c r="H879" s="21"/>
    </row>
    <row r="880" spans="3:8" ht="13.8">
      <c r="C880" s="83"/>
      <c r="D880" s="21"/>
      <c r="F880" s="21"/>
      <c r="G880" s="21"/>
      <c r="H880" s="21"/>
    </row>
    <row r="881" spans="3:8" ht="13.8">
      <c r="C881" s="83"/>
      <c r="D881" s="21"/>
      <c r="F881" s="21"/>
      <c r="G881" s="21"/>
      <c r="H881" s="21"/>
    </row>
    <row r="882" spans="3:8" ht="13.8">
      <c r="C882" s="83"/>
      <c r="D882" s="21"/>
      <c r="F882" s="21"/>
      <c r="G882" s="21"/>
      <c r="H882" s="21"/>
    </row>
    <row r="883" spans="3:8" ht="13.8">
      <c r="C883" s="83"/>
      <c r="D883" s="21"/>
      <c r="F883" s="21"/>
      <c r="G883" s="21"/>
      <c r="H883" s="21"/>
    </row>
    <row r="884" spans="3:8" ht="13.8">
      <c r="C884" s="83"/>
      <c r="D884" s="21"/>
      <c r="F884" s="21"/>
      <c r="G884" s="21"/>
      <c r="H884" s="21"/>
    </row>
    <row r="885" spans="3:8" ht="13.8">
      <c r="C885" s="83"/>
      <c r="D885" s="21"/>
      <c r="F885" s="21"/>
      <c r="G885" s="21"/>
      <c r="H885" s="21"/>
    </row>
    <row r="886" spans="3:8" ht="13.8">
      <c r="C886" s="83"/>
      <c r="D886" s="21"/>
      <c r="F886" s="21"/>
      <c r="G886" s="21"/>
      <c r="H886" s="21"/>
    </row>
    <row r="887" spans="3:8" ht="13.8">
      <c r="C887" s="83"/>
      <c r="D887" s="21"/>
      <c r="F887" s="21"/>
      <c r="G887" s="21"/>
      <c r="H887" s="21"/>
    </row>
    <row r="888" spans="3:8" ht="13.8">
      <c r="C888" s="83"/>
      <c r="D888" s="21"/>
      <c r="F888" s="21"/>
      <c r="G888" s="21"/>
      <c r="H888" s="21"/>
    </row>
    <row r="889" spans="3:8" ht="13.8">
      <c r="C889" s="83"/>
      <c r="D889" s="21"/>
      <c r="F889" s="21"/>
      <c r="G889" s="21"/>
      <c r="H889" s="21"/>
    </row>
    <row r="890" spans="3:8" ht="13.8">
      <c r="C890" s="83"/>
      <c r="D890" s="21"/>
      <c r="F890" s="21"/>
      <c r="G890" s="21"/>
      <c r="H890" s="21"/>
    </row>
    <row r="891" spans="3:8" ht="13.8">
      <c r="C891" s="83"/>
      <c r="D891" s="21"/>
      <c r="F891" s="21"/>
      <c r="G891" s="21"/>
      <c r="H891" s="21"/>
    </row>
    <row r="892" spans="3:8" ht="13.8">
      <c r="C892" s="83"/>
      <c r="D892" s="21"/>
      <c r="F892" s="21"/>
      <c r="G892" s="21"/>
      <c r="H892" s="21"/>
    </row>
    <row r="893" spans="3:8" ht="13.8">
      <c r="C893" s="83"/>
      <c r="D893" s="21"/>
      <c r="F893" s="21"/>
      <c r="G893" s="21"/>
      <c r="H893" s="21"/>
    </row>
    <row r="894" spans="3:8" ht="13.8">
      <c r="C894" s="83"/>
      <c r="D894" s="21"/>
      <c r="F894" s="21"/>
      <c r="G894" s="21"/>
      <c r="H894" s="21"/>
    </row>
    <row r="895" spans="3:8" ht="13.8">
      <c r="C895" s="83"/>
      <c r="D895" s="21"/>
      <c r="F895" s="21"/>
      <c r="G895" s="21"/>
      <c r="H895" s="21"/>
    </row>
    <row r="896" spans="3:8" ht="13.8">
      <c r="C896" s="83"/>
      <c r="D896" s="21"/>
      <c r="F896" s="21"/>
      <c r="G896" s="21"/>
      <c r="H896" s="21"/>
    </row>
    <row r="897" spans="3:8" ht="13.8">
      <c r="C897" s="83"/>
      <c r="D897" s="21"/>
      <c r="F897" s="21"/>
      <c r="G897" s="21"/>
      <c r="H897" s="21"/>
    </row>
    <row r="898" spans="3:8" ht="13.8">
      <c r="C898" s="83"/>
      <c r="D898" s="21"/>
      <c r="F898" s="21"/>
      <c r="G898" s="21"/>
      <c r="H898" s="21"/>
    </row>
    <row r="899" spans="3:8" ht="13.8">
      <c r="C899" s="83"/>
      <c r="D899" s="21"/>
      <c r="F899" s="21"/>
      <c r="G899" s="21"/>
      <c r="H899" s="21"/>
    </row>
    <row r="900" spans="3:8" ht="13.8">
      <c r="C900" s="83"/>
      <c r="D900" s="21"/>
      <c r="F900" s="21"/>
      <c r="G900" s="21"/>
      <c r="H900" s="21"/>
    </row>
    <row r="901" spans="3:8" ht="13.8">
      <c r="C901" s="83"/>
      <c r="D901" s="21"/>
      <c r="F901" s="21"/>
      <c r="G901" s="21"/>
      <c r="H901" s="21"/>
    </row>
    <row r="902" spans="3:8" ht="13.8">
      <c r="C902" s="83"/>
      <c r="D902" s="21"/>
      <c r="F902" s="21"/>
      <c r="G902" s="21"/>
      <c r="H902" s="21"/>
    </row>
    <row r="903" spans="3:8" ht="13.8">
      <c r="C903" s="83"/>
      <c r="D903" s="21"/>
      <c r="F903" s="21"/>
      <c r="G903" s="21"/>
      <c r="H903" s="21"/>
    </row>
    <row r="904" spans="3:8" ht="13.8">
      <c r="C904" s="83"/>
      <c r="D904" s="21"/>
      <c r="F904" s="21"/>
      <c r="G904" s="21"/>
      <c r="H904" s="21"/>
    </row>
    <row r="905" spans="3:8" ht="13.8">
      <c r="C905" s="83"/>
      <c r="D905" s="21"/>
      <c r="F905" s="21"/>
      <c r="G905" s="21"/>
      <c r="H905" s="21"/>
    </row>
    <row r="906" spans="3:8" ht="13.8">
      <c r="C906" s="83"/>
      <c r="D906" s="21"/>
      <c r="F906" s="21"/>
      <c r="G906" s="21"/>
      <c r="H906" s="21"/>
    </row>
    <row r="907" spans="3:8" ht="13.8">
      <c r="C907" s="83"/>
      <c r="D907" s="21"/>
      <c r="F907" s="21"/>
      <c r="G907" s="21"/>
      <c r="H907" s="21"/>
    </row>
    <row r="908" spans="3:8" ht="13.8">
      <c r="C908" s="83"/>
      <c r="D908" s="21"/>
      <c r="F908" s="21"/>
      <c r="G908" s="21"/>
      <c r="H908" s="21"/>
    </row>
    <row r="909" spans="3:8" ht="13.8">
      <c r="C909" s="83"/>
      <c r="D909" s="21"/>
      <c r="F909" s="21"/>
      <c r="G909" s="21"/>
      <c r="H909" s="21"/>
    </row>
    <row r="910" spans="3:8" ht="13.8">
      <c r="C910" s="83"/>
      <c r="D910" s="21"/>
      <c r="F910" s="21"/>
      <c r="G910" s="21"/>
      <c r="H910" s="21"/>
    </row>
    <row r="911" spans="3:8" ht="13.8">
      <c r="C911" s="83"/>
      <c r="D911" s="21"/>
      <c r="F911" s="21"/>
      <c r="G911" s="21"/>
      <c r="H911" s="21"/>
    </row>
    <row r="912" spans="3:8" ht="13.8">
      <c r="C912" s="83"/>
      <c r="D912" s="21"/>
      <c r="F912" s="21"/>
      <c r="G912" s="21"/>
      <c r="H912" s="21"/>
    </row>
    <row r="913" spans="3:8" ht="13.8">
      <c r="C913" s="83"/>
      <c r="D913" s="21"/>
      <c r="F913" s="21"/>
      <c r="G913" s="21"/>
      <c r="H913" s="21"/>
    </row>
    <row r="914" spans="3:8" ht="13.8">
      <c r="C914" s="83"/>
      <c r="D914" s="21"/>
      <c r="F914" s="21"/>
      <c r="G914" s="21"/>
      <c r="H914" s="21"/>
    </row>
    <row r="915" spans="3:8" ht="13.8">
      <c r="C915" s="83"/>
      <c r="D915" s="21"/>
      <c r="F915" s="21"/>
      <c r="G915" s="21"/>
      <c r="H915" s="21"/>
    </row>
    <row r="916" spans="3:8" ht="13.8">
      <c r="C916" s="83"/>
      <c r="D916" s="21"/>
      <c r="F916" s="21"/>
      <c r="G916" s="21"/>
      <c r="H916" s="21"/>
    </row>
    <row r="917" spans="3:8" ht="13.8">
      <c r="C917" s="83"/>
      <c r="D917" s="21"/>
      <c r="F917" s="21"/>
      <c r="G917" s="21"/>
      <c r="H917" s="21"/>
    </row>
    <row r="918" spans="3:8" ht="13.8">
      <c r="C918" s="83"/>
      <c r="D918" s="21"/>
      <c r="F918" s="21"/>
      <c r="G918" s="21"/>
      <c r="H918" s="21"/>
    </row>
    <row r="919" spans="3:8" ht="13.8">
      <c r="C919" s="83"/>
      <c r="D919" s="21"/>
      <c r="F919" s="21"/>
      <c r="G919" s="21"/>
      <c r="H919" s="21"/>
    </row>
    <row r="920" spans="3:8" ht="13.8">
      <c r="C920" s="83"/>
      <c r="D920" s="21"/>
      <c r="F920" s="21"/>
      <c r="G920" s="21"/>
      <c r="H920" s="21"/>
    </row>
    <row r="921" spans="3:8" ht="13.8">
      <c r="C921" s="83"/>
      <c r="D921" s="21"/>
      <c r="F921" s="21"/>
      <c r="G921" s="21"/>
      <c r="H921" s="21"/>
    </row>
    <row r="922" spans="3:8" ht="13.8">
      <c r="C922" s="83"/>
      <c r="D922" s="21"/>
      <c r="F922" s="21"/>
      <c r="G922" s="21"/>
      <c r="H922" s="21"/>
    </row>
    <row r="923" spans="3:8" ht="13.8">
      <c r="C923" s="83"/>
      <c r="D923" s="21"/>
      <c r="F923" s="21"/>
      <c r="G923" s="21"/>
      <c r="H923" s="21"/>
    </row>
    <row r="924" spans="3:8" ht="13.8">
      <c r="C924" s="83"/>
      <c r="D924" s="21"/>
      <c r="F924" s="21"/>
      <c r="G924" s="21"/>
      <c r="H924" s="21"/>
    </row>
    <row r="925" spans="3:8" ht="13.8">
      <c r="C925" s="83"/>
      <c r="D925" s="21"/>
      <c r="F925" s="21"/>
      <c r="G925" s="21"/>
      <c r="H925" s="21"/>
    </row>
    <row r="926" spans="3:8" ht="13.8">
      <c r="C926" s="83"/>
      <c r="D926" s="21"/>
      <c r="F926" s="21"/>
      <c r="G926" s="21"/>
      <c r="H926" s="21"/>
    </row>
    <row r="927" spans="3:8" ht="13.8">
      <c r="C927" s="83"/>
      <c r="D927" s="21"/>
      <c r="F927" s="21"/>
      <c r="G927" s="21"/>
      <c r="H927" s="21"/>
    </row>
    <row r="928" spans="3:8" ht="13.8">
      <c r="C928" s="83"/>
      <c r="D928" s="21"/>
      <c r="F928" s="21"/>
      <c r="G928" s="21"/>
      <c r="H928" s="21"/>
    </row>
    <row r="929" spans="3:8" ht="13.8">
      <c r="C929" s="83"/>
      <c r="D929" s="21"/>
      <c r="F929" s="21"/>
      <c r="G929" s="21"/>
      <c r="H929" s="21"/>
    </row>
    <row r="930" spans="3:8" ht="13.8">
      <c r="C930" s="83"/>
      <c r="D930" s="21"/>
      <c r="F930" s="21"/>
      <c r="G930" s="21"/>
      <c r="H930" s="21"/>
    </row>
    <row r="931" spans="3:8" ht="13.8">
      <c r="C931" s="83"/>
      <c r="D931" s="21"/>
      <c r="F931" s="21"/>
      <c r="G931" s="21"/>
      <c r="H931" s="21"/>
    </row>
    <row r="932" spans="3:8" ht="13.8">
      <c r="C932" s="83"/>
      <c r="D932" s="21"/>
      <c r="F932" s="21"/>
      <c r="G932" s="21"/>
      <c r="H932" s="21"/>
    </row>
    <row r="933" spans="3:8" ht="13.8">
      <c r="C933" s="83"/>
      <c r="D933" s="21"/>
      <c r="F933" s="21"/>
      <c r="G933" s="21"/>
      <c r="H933" s="21"/>
    </row>
    <row r="934" spans="3:8" ht="13.8">
      <c r="C934" s="83"/>
      <c r="D934" s="21"/>
      <c r="F934" s="21"/>
      <c r="G934" s="21"/>
      <c r="H934" s="21"/>
    </row>
    <row r="935" spans="3:8" ht="13.8">
      <c r="C935" s="83"/>
      <c r="D935" s="21"/>
      <c r="F935" s="21"/>
      <c r="G935" s="21"/>
      <c r="H935" s="21"/>
    </row>
    <row r="936" spans="3:8" ht="13.8">
      <c r="C936" s="83"/>
      <c r="D936" s="21"/>
      <c r="F936" s="21"/>
      <c r="G936" s="21"/>
      <c r="H936" s="21"/>
    </row>
    <row r="937" spans="3:8" ht="13.8">
      <c r="C937" s="83"/>
      <c r="D937" s="21"/>
      <c r="F937" s="21"/>
      <c r="G937" s="21"/>
      <c r="H937" s="21"/>
    </row>
    <row r="938" spans="3:8" ht="13.8">
      <c r="C938" s="83"/>
      <c r="D938" s="21"/>
      <c r="F938" s="21"/>
      <c r="G938" s="21"/>
      <c r="H938" s="21"/>
    </row>
    <row r="939" spans="3:8" ht="13.8">
      <c r="C939" s="83"/>
      <c r="D939" s="21"/>
      <c r="F939" s="21"/>
      <c r="G939" s="21"/>
      <c r="H939" s="21"/>
    </row>
    <row r="940" spans="3:8" ht="13.8">
      <c r="C940" s="83"/>
      <c r="D940" s="21"/>
      <c r="F940" s="21"/>
      <c r="G940" s="21"/>
      <c r="H940" s="21"/>
    </row>
    <row r="941" spans="3:8" ht="13.8">
      <c r="C941" s="83"/>
      <c r="D941" s="21"/>
      <c r="F941" s="21"/>
      <c r="G941" s="21"/>
      <c r="H941" s="21"/>
    </row>
    <row r="942" spans="3:8" ht="13.8">
      <c r="C942" s="83"/>
      <c r="D942" s="21"/>
      <c r="F942" s="21"/>
      <c r="G942" s="21"/>
      <c r="H942" s="21"/>
    </row>
    <row r="943" spans="3:8" ht="13.8">
      <c r="C943" s="83"/>
      <c r="D943" s="21"/>
      <c r="F943" s="21"/>
      <c r="G943" s="21"/>
      <c r="H943" s="21"/>
    </row>
    <row r="944" spans="3:8" ht="13.8">
      <c r="C944" s="83"/>
      <c r="D944" s="21"/>
      <c r="F944" s="21"/>
      <c r="G944" s="21"/>
      <c r="H944" s="21"/>
    </row>
    <row r="945" spans="3:8" ht="13.8">
      <c r="C945" s="83"/>
      <c r="D945" s="21"/>
      <c r="F945" s="21"/>
      <c r="G945" s="21"/>
      <c r="H945" s="21"/>
    </row>
    <row r="946" spans="3:8" ht="13.8">
      <c r="C946" s="83"/>
      <c r="D946" s="21"/>
      <c r="F946" s="21"/>
      <c r="G946" s="21"/>
      <c r="H946" s="21"/>
    </row>
    <row r="947" spans="3:8" ht="13.8">
      <c r="C947" s="83"/>
      <c r="D947" s="21"/>
      <c r="F947" s="21"/>
      <c r="G947" s="21"/>
      <c r="H947" s="21"/>
    </row>
    <row r="948" spans="3:8" ht="13.8">
      <c r="C948" s="83"/>
      <c r="D948" s="21"/>
      <c r="F948" s="21"/>
      <c r="G948" s="21"/>
      <c r="H948" s="21"/>
    </row>
    <row r="949" spans="3:8" ht="13.8">
      <c r="C949" s="83"/>
      <c r="D949" s="21"/>
      <c r="F949" s="21"/>
      <c r="G949" s="21"/>
      <c r="H949" s="21"/>
    </row>
    <row r="950" spans="3:8" ht="13.8">
      <c r="C950" s="83"/>
      <c r="D950" s="21"/>
      <c r="F950" s="21"/>
      <c r="G950" s="21"/>
      <c r="H950" s="21"/>
    </row>
    <row r="951" spans="3:8" ht="13.8">
      <c r="C951" s="83"/>
      <c r="D951" s="21"/>
      <c r="F951" s="21"/>
      <c r="G951" s="21"/>
      <c r="H951" s="21"/>
    </row>
    <row r="952" spans="3:8" ht="13.8">
      <c r="C952" s="83"/>
      <c r="D952" s="21"/>
      <c r="F952" s="21"/>
      <c r="G952" s="21"/>
      <c r="H952" s="21"/>
    </row>
    <row r="953" spans="3:8" ht="13.8">
      <c r="C953" s="83"/>
      <c r="D953" s="21"/>
      <c r="F953" s="21"/>
      <c r="G953" s="21"/>
      <c r="H953" s="21"/>
    </row>
    <row r="954" spans="3:8" ht="13.8">
      <c r="C954" s="83"/>
      <c r="D954" s="21"/>
      <c r="F954" s="21"/>
      <c r="G954" s="21"/>
      <c r="H954" s="21"/>
    </row>
    <row r="955" spans="3:8" ht="13.8">
      <c r="C955" s="83"/>
      <c r="D955" s="21"/>
      <c r="F955" s="21"/>
      <c r="G955" s="21"/>
      <c r="H955" s="21"/>
    </row>
    <row r="956" spans="3:8" ht="13.8">
      <c r="C956" s="83"/>
      <c r="D956" s="21"/>
      <c r="F956" s="21"/>
      <c r="G956" s="21"/>
      <c r="H956" s="21"/>
    </row>
    <row r="957" spans="3:8" ht="13.8">
      <c r="C957" s="83"/>
      <c r="D957" s="21"/>
      <c r="F957" s="21"/>
      <c r="G957" s="21"/>
      <c r="H957" s="21"/>
    </row>
    <row r="958" spans="3:8" ht="13.8">
      <c r="C958" s="83"/>
      <c r="D958" s="21"/>
      <c r="F958" s="21"/>
      <c r="G958" s="21"/>
      <c r="H958" s="21"/>
    </row>
    <row r="959" spans="3:8" ht="13.8">
      <c r="C959" s="83"/>
      <c r="D959" s="21"/>
      <c r="F959" s="21"/>
      <c r="G959" s="21"/>
      <c r="H959" s="21"/>
    </row>
    <row r="960" spans="3:8" ht="13.8">
      <c r="C960" s="83"/>
      <c r="D960" s="21"/>
      <c r="F960" s="21"/>
      <c r="G960" s="21"/>
      <c r="H960" s="21"/>
    </row>
    <row r="961" spans="3:8" ht="13.8">
      <c r="C961" s="83"/>
      <c r="D961" s="21"/>
      <c r="F961" s="21"/>
      <c r="G961" s="21"/>
      <c r="H961" s="21"/>
    </row>
    <row r="962" spans="3:8" ht="13.8">
      <c r="C962" s="83"/>
      <c r="D962" s="21"/>
      <c r="F962" s="21"/>
      <c r="G962" s="21"/>
      <c r="H962" s="21"/>
    </row>
    <row r="963" spans="3:8" ht="13.8">
      <c r="C963" s="83"/>
      <c r="D963" s="21"/>
      <c r="F963" s="21"/>
      <c r="G963" s="21"/>
      <c r="H963" s="21"/>
    </row>
    <row r="964" spans="3:8" ht="13.8">
      <c r="C964" s="83"/>
      <c r="D964" s="21"/>
      <c r="F964" s="21"/>
      <c r="G964" s="21"/>
      <c r="H964" s="21"/>
    </row>
    <row r="965" spans="3:8" ht="13.8">
      <c r="C965" s="83"/>
      <c r="D965" s="21"/>
      <c r="F965" s="21"/>
      <c r="G965" s="21"/>
      <c r="H965" s="21"/>
    </row>
    <row r="966" spans="3:8" ht="13.8">
      <c r="C966" s="83"/>
      <c r="D966" s="21"/>
      <c r="F966" s="21"/>
      <c r="G966" s="21"/>
      <c r="H966" s="21"/>
    </row>
    <row r="967" spans="3:8" ht="13.8">
      <c r="C967" s="83"/>
      <c r="D967" s="21"/>
      <c r="F967" s="21"/>
      <c r="G967" s="21"/>
      <c r="H967" s="21"/>
    </row>
    <row r="968" spans="3:8" ht="13.8">
      <c r="C968" s="83"/>
      <c r="D968" s="21"/>
      <c r="F968" s="21"/>
      <c r="G968" s="21"/>
      <c r="H968" s="21"/>
    </row>
    <row r="969" spans="3:8" ht="13.8">
      <c r="C969" s="83"/>
      <c r="D969" s="21"/>
      <c r="F969" s="21"/>
      <c r="G969" s="21"/>
      <c r="H969" s="21"/>
    </row>
    <row r="970" spans="3:8" ht="13.8">
      <c r="C970" s="83"/>
      <c r="D970" s="21"/>
      <c r="F970" s="21"/>
      <c r="G970" s="21"/>
      <c r="H970" s="21"/>
    </row>
    <row r="971" spans="3:8" ht="13.8">
      <c r="C971" s="83"/>
      <c r="D971" s="21"/>
      <c r="F971" s="21"/>
      <c r="G971" s="21"/>
      <c r="H971" s="21"/>
    </row>
    <row r="972" spans="3:8" ht="13.8">
      <c r="C972" s="83"/>
      <c r="D972" s="21"/>
      <c r="F972" s="21"/>
      <c r="G972" s="21"/>
      <c r="H972" s="21"/>
    </row>
    <row r="973" spans="3:8" ht="13.8">
      <c r="C973" s="83"/>
      <c r="D973" s="21"/>
      <c r="F973" s="21"/>
      <c r="G973" s="21"/>
      <c r="H973" s="21"/>
    </row>
    <row r="974" spans="3:8" ht="13.8">
      <c r="C974" s="83"/>
      <c r="D974" s="21"/>
      <c r="F974" s="21"/>
      <c r="G974" s="21"/>
      <c r="H974" s="21"/>
    </row>
    <row r="975" spans="3:8" ht="13.8">
      <c r="C975" s="83"/>
      <c r="D975" s="21"/>
      <c r="F975" s="21"/>
      <c r="G975" s="21"/>
      <c r="H975" s="21"/>
    </row>
    <row r="976" spans="3:8" ht="13.8">
      <c r="C976" s="83"/>
      <c r="D976" s="21"/>
      <c r="F976" s="21"/>
      <c r="G976" s="21"/>
      <c r="H976" s="21"/>
    </row>
    <row r="977" spans="3:8" ht="13.8">
      <c r="C977" s="83"/>
      <c r="D977" s="21"/>
      <c r="F977" s="21"/>
      <c r="G977" s="21"/>
      <c r="H977" s="21"/>
    </row>
    <row r="978" spans="3:8" ht="13.8">
      <c r="C978" s="83"/>
      <c r="D978" s="21"/>
      <c r="F978" s="21"/>
      <c r="G978" s="21"/>
      <c r="H978" s="21"/>
    </row>
    <row r="979" spans="3:8" ht="13.8">
      <c r="C979" s="83"/>
      <c r="D979" s="21"/>
      <c r="F979" s="21"/>
      <c r="G979" s="21"/>
      <c r="H979" s="21"/>
    </row>
    <row r="980" spans="3:8" ht="13.8">
      <c r="C980" s="83"/>
      <c r="D980" s="21"/>
      <c r="F980" s="21"/>
      <c r="G980" s="21"/>
      <c r="H980" s="21"/>
    </row>
    <row r="981" spans="3:8" ht="13.8">
      <c r="C981" s="83"/>
      <c r="D981" s="21"/>
      <c r="F981" s="21"/>
      <c r="G981" s="21"/>
      <c r="H981" s="21"/>
    </row>
    <row r="982" spans="3:8" ht="13.8">
      <c r="C982" s="83"/>
      <c r="D982" s="21"/>
      <c r="F982" s="21"/>
      <c r="G982" s="21"/>
      <c r="H982" s="21"/>
    </row>
    <row r="983" spans="3:8" ht="13.8">
      <c r="C983" s="83"/>
      <c r="D983" s="21"/>
      <c r="F983" s="21"/>
      <c r="G983" s="21"/>
      <c r="H983" s="21"/>
    </row>
    <row r="984" spans="3:8" ht="13.8">
      <c r="C984" s="83"/>
      <c r="D984" s="21"/>
      <c r="F984" s="21"/>
      <c r="G984" s="21"/>
      <c r="H984" s="21"/>
    </row>
    <row r="985" spans="3:8" ht="13.8">
      <c r="C985" s="83"/>
      <c r="D985" s="21"/>
      <c r="F985" s="21"/>
      <c r="G985" s="21"/>
      <c r="H985" s="21"/>
    </row>
    <row r="986" spans="3:8" ht="13.8">
      <c r="C986" s="83"/>
      <c r="D986" s="21"/>
      <c r="F986" s="21"/>
      <c r="G986" s="21"/>
      <c r="H986" s="21"/>
    </row>
    <row r="987" spans="3:8" ht="13.8">
      <c r="C987" s="83"/>
      <c r="D987" s="21"/>
      <c r="F987" s="21"/>
      <c r="G987" s="21"/>
      <c r="H987" s="21"/>
    </row>
    <row r="988" spans="3:8" ht="13.8">
      <c r="C988" s="83"/>
      <c r="D988" s="21"/>
      <c r="F988" s="21"/>
      <c r="G988" s="21"/>
      <c r="H988" s="21"/>
    </row>
    <row r="989" spans="3:8" ht="13.8">
      <c r="C989" s="83"/>
      <c r="D989" s="21"/>
      <c r="F989" s="21"/>
      <c r="G989" s="21"/>
      <c r="H989" s="21"/>
    </row>
    <row r="990" spans="3:8" ht="13.8">
      <c r="C990" s="83"/>
      <c r="D990" s="21"/>
      <c r="F990" s="21"/>
      <c r="G990" s="21"/>
      <c r="H990" s="21"/>
    </row>
    <row r="991" spans="3:8" ht="13.8">
      <c r="C991" s="83"/>
      <c r="D991" s="21"/>
      <c r="F991" s="21"/>
      <c r="G991" s="21"/>
      <c r="H991" s="21"/>
    </row>
    <row r="992" spans="3:8" ht="13.8">
      <c r="C992" s="83"/>
      <c r="D992" s="21"/>
      <c r="F992" s="21"/>
      <c r="G992" s="21"/>
      <c r="H992" s="21"/>
    </row>
    <row r="993" spans="3:8" ht="13.8">
      <c r="C993" s="83"/>
      <c r="D993" s="21"/>
      <c r="F993" s="21"/>
      <c r="G993" s="21"/>
      <c r="H993" s="21"/>
    </row>
    <row r="994" spans="3:8" ht="13.8">
      <c r="C994" s="83"/>
      <c r="D994" s="21"/>
      <c r="F994" s="21"/>
      <c r="G994" s="21"/>
      <c r="H994" s="21"/>
    </row>
    <row r="995" spans="3:8" ht="13.8">
      <c r="C995" s="83"/>
      <c r="D995" s="21"/>
      <c r="F995" s="21"/>
      <c r="G995" s="21"/>
      <c r="H995" s="21"/>
    </row>
    <row r="996" spans="3:8" ht="13.8">
      <c r="C996" s="83"/>
      <c r="D996" s="21"/>
      <c r="F996" s="21"/>
      <c r="G996" s="21"/>
      <c r="H996" s="21"/>
    </row>
    <row r="997" spans="3:8" ht="13.8">
      <c r="C997" s="83"/>
      <c r="D997" s="21"/>
      <c r="F997" s="21"/>
      <c r="G997" s="21"/>
      <c r="H997" s="21"/>
    </row>
    <row r="998" spans="3:8" ht="13.8">
      <c r="C998" s="83"/>
      <c r="D998" s="21"/>
      <c r="F998" s="21"/>
      <c r="G998" s="21"/>
      <c r="H998" s="21"/>
    </row>
    <row r="999" spans="3:8" ht="13.8">
      <c r="C999" s="83"/>
      <c r="D999" s="21"/>
      <c r="F999" s="21"/>
      <c r="G999" s="21"/>
      <c r="H999" s="21"/>
    </row>
    <row r="1000" spans="3:8" ht="13.8">
      <c r="C1000" s="83"/>
      <c r="D1000" s="21"/>
      <c r="F1000" s="21"/>
      <c r="G1000" s="21"/>
      <c r="H1000" s="21"/>
    </row>
    <row r="1001" spans="3:8" ht="13.8">
      <c r="C1001" s="83"/>
      <c r="D1001" s="21"/>
      <c r="F1001" s="21"/>
      <c r="G1001" s="21"/>
      <c r="H1001" s="21"/>
    </row>
    <row r="1002" spans="3:8" ht="13.8">
      <c r="C1002" s="83"/>
      <c r="D1002" s="21"/>
      <c r="F1002" s="21"/>
      <c r="G1002" s="21"/>
      <c r="H1002" s="2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CD512"/>
  <sheetViews>
    <sheetView workbookViewId="0">
      <pane xSplit="2" topLeftCell="C1" activePane="topRight" state="frozen"/>
      <selection pane="topRight" activeCell="D2" sqref="D2"/>
    </sheetView>
  </sheetViews>
  <sheetFormatPr defaultColWidth="14.44140625" defaultRowHeight="15.75" customHeight="1"/>
  <cols>
    <col min="1" max="1" width="35.109375" customWidth="1"/>
    <col min="80" max="80" width="14.6640625" customWidth="1"/>
  </cols>
  <sheetData>
    <row r="1" spans="1:82" ht="15.75" customHeight="1">
      <c r="A1" s="113"/>
      <c r="B1" s="113"/>
      <c r="C1" s="114" t="s">
        <v>1</v>
      </c>
      <c r="D1" s="114" t="s">
        <v>97</v>
      </c>
      <c r="E1" s="114" t="s">
        <v>99</v>
      </c>
      <c r="F1" s="114" t="s">
        <v>100</v>
      </c>
      <c r="G1" s="114" t="s">
        <v>278</v>
      </c>
      <c r="H1" s="114" t="s">
        <v>159</v>
      </c>
      <c r="I1" s="114" t="s">
        <v>101</v>
      </c>
      <c r="J1" s="114" t="s">
        <v>279</v>
      </c>
      <c r="K1" s="114" t="s">
        <v>102</v>
      </c>
      <c r="L1" s="114" t="s">
        <v>103</v>
      </c>
      <c r="M1" s="114" t="s">
        <v>104</v>
      </c>
      <c r="N1" s="114" t="s">
        <v>108</v>
      </c>
      <c r="O1" s="114" t="s">
        <v>105</v>
      </c>
      <c r="P1" s="114" t="s">
        <v>106</v>
      </c>
      <c r="Q1" s="114" t="s">
        <v>280</v>
      </c>
      <c r="R1" s="114" t="s">
        <v>281</v>
      </c>
      <c r="S1" s="114" t="s">
        <v>282</v>
      </c>
      <c r="T1" s="114" t="s">
        <v>283</v>
      </c>
      <c r="U1" s="114" t="s">
        <v>284</v>
      </c>
      <c r="V1" s="114" t="s">
        <v>117</v>
      </c>
      <c r="W1" s="114" t="s">
        <v>118</v>
      </c>
      <c r="X1" s="114" t="s">
        <v>119</v>
      </c>
      <c r="Y1" s="114" t="s">
        <v>120</v>
      </c>
      <c r="Z1" s="114" t="s">
        <v>123</v>
      </c>
      <c r="AA1" s="114" t="s">
        <v>124</v>
      </c>
      <c r="AB1" s="114" t="s">
        <v>272</v>
      </c>
      <c r="AC1" s="114" t="s">
        <v>285</v>
      </c>
      <c r="AD1" s="114" t="s">
        <v>125</v>
      </c>
      <c r="AE1" s="114" t="s">
        <v>286</v>
      </c>
      <c r="AF1" s="114" t="s">
        <v>287</v>
      </c>
      <c r="AG1" s="114" t="s">
        <v>127</v>
      </c>
      <c r="AH1" s="114" t="s">
        <v>128</v>
      </c>
      <c r="AI1" s="114" t="s">
        <v>288</v>
      </c>
      <c r="AJ1" s="114" t="s">
        <v>289</v>
      </c>
      <c r="AK1" s="114" t="s">
        <v>18</v>
      </c>
      <c r="AL1" s="114" t="s">
        <v>290</v>
      </c>
      <c r="AM1" s="114" t="s">
        <v>291</v>
      </c>
      <c r="AN1" s="114" t="s">
        <v>132</v>
      </c>
      <c r="AO1" s="114" t="s">
        <v>164</v>
      </c>
      <c r="AP1" s="114" t="s">
        <v>133</v>
      </c>
      <c r="AQ1" s="114" t="s">
        <v>134</v>
      </c>
      <c r="AR1" s="114" t="s">
        <v>4</v>
      </c>
      <c r="AS1" s="114" t="s">
        <v>292</v>
      </c>
      <c r="AT1" s="114" t="s">
        <v>135</v>
      </c>
      <c r="AU1" s="114" t="s">
        <v>293</v>
      </c>
      <c r="AV1" s="114" t="s">
        <v>138</v>
      </c>
      <c r="AW1" s="114" t="s">
        <v>139</v>
      </c>
      <c r="AX1" s="114" t="s">
        <v>294</v>
      </c>
      <c r="AY1" s="114" t="s">
        <v>140</v>
      </c>
      <c r="AZ1" s="114" t="s">
        <v>141</v>
      </c>
      <c r="BA1" s="114" t="s">
        <v>142</v>
      </c>
      <c r="BB1" s="114" t="s">
        <v>143</v>
      </c>
      <c r="BC1" s="114" t="s">
        <v>253</v>
      </c>
      <c r="BD1" s="114" t="s">
        <v>144</v>
      </c>
      <c r="BE1" s="114" t="s">
        <v>145</v>
      </c>
      <c r="BF1" s="114" t="s">
        <v>295</v>
      </c>
      <c r="BG1" s="114" t="s">
        <v>255</v>
      </c>
      <c r="BH1" s="114" t="s">
        <v>296</v>
      </c>
      <c r="BI1" s="114" t="s">
        <v>146</v>
      </c>
      <c r="BJ1" s="114" t="s">
        <v>147</v>
      </c>
      <c r="BK1" s="114" t="s">
        <v>148</v>
      </c>
      <c r="BL1" s="114" t="s">
        <v>149</v>
      </c>
      <c r="BM1" s="114" t="s">
        <v>297</v>
      </c>
      <c r="BN1" s="114" t="s">
        <v>298</v>
      </c>
      <c r="BO1" s="114" t="s">
        <v>152</v>
      </c>
      <c r="BP1" s="114" t="s">
        <v>5</v>
      </c>
      <c r="BQ1" s="114" t="s">
        <v>2</v>
      </c>
      <c r="BR1" s="114" t="s">
        <v>153</v>
      </c>
      <c r="BS1" s="114" t="s">
        <v>165</v>
      </c>
      <c r="BT1" s="114" t="s">
        <v>154</v>
      </c>
      <c r="BU1" s="114" t="s">
        <v>155</v>
      </c>
      <c r="BV1" s="114" t="s">
        <v>299</v>
      </c>
      <c r="BW1" s="114" t="s">
        <v>156</v>
      </c>
      <c r="BX1" s="114" t="s">
        <v>277</v>
      </c>
      <c r="BY1" s="114" t="s">
        <v>300</v>
      </c>
      <c r="BZ1" s="114" t="s">
        <v>3</v>
      </c>
      <c r="CA1" s="114" t="s">
        <v>301</v>
      </c>
      <c r="CB1" s="115" t="s">
        <v>66</v>
      </c>
      <c r="CC1" s="114"/>
      <c r="CD1" s="114"/>
    </row>
    <row r="2" spans="1:82" ht="15.75" customHeight="1">
      <c r="B2" s="116" t="s">
        <v>302</v>
      </c>
    </row>
    <row r="3" spans="1:82" ht="15.75" customHeight="1">
      <c r="B3" s="76">
        <v>2022</v>
      </c>
      <c r="C3" s="117">
        <v>541882560</v>
      </c>
      <c r="D3" s="117">
        <v>16849512</v>
      </c>
      <c r="E3" s="117">
        <v>603265</v>
      </c>
      <c r="F3" s="117">
        <v>15471223</v>
      </c>
      <c r="I3" s="117">
        <v>28937773</v>
      </c>
      <c r="K3" s="117">
        <v>19773858</v>
      </c>
      <c r="L3" s="117">
        <v>2591655</v>
      </c>
      <c r="M3" s="117">
        <v>247899</v>
      </c>
      <c r="N3" s="117">
        <v>5799345</v>
      </c>
      <c r="O3" s="117">
        <v>549556</v>
      </c>
      <c r="P3" s="117">
        <v>2741465</v>
      </c>
      <c r="S3" s="117">
        <v>23816601</v>
      </c>
      <c r="T3" s="117">
        <v>40071263</v>
      </c>
      <c r="U3" s="117">
        <v>9821263</v>
      </c>
      <c r="W3" s="117">
        <v>11184053</v>
      </c>
      <c r="X3" s="117">
        <v>8356830</v>
      </c>
      <c r="Y3" s="117">
        <v>996971</v>
      </c>
      <c r="Z3" s="117">
        <v>19287608</v>
      </c>
      <c r="AA3" s="117">
        <v>4059140</v>
      </c>
      <c r="AD3" s="117">
        <v>12783228</v>
      </c>
      <c r="AE3" s="117">
        <v>426586</v>
      </c>
      <c r="AG3" s="117">
        <v>180250</v>
      </c>
      <c r="AH3" s="117">
        <v>636901</v>
      </c>
      <c r="AJ3" s="117">
        <v>1063475844</v>
      </c>
      <c r="AK3" s="117">
        <v>196336233</v>
      </c>
      <c r="AL3" s="117">
        <v>13020537</v>
      </c>
      <c r="AN3" s="117">
        <v>9364188</v>
      </c>
      <c r="AP3" s="117">
        <v>3345420</v>
      </c>
      <c r="AQ3" s="117">
        <v>5698605</v>
      </c>
      <c r="AR3" s="117">
        <v>61266225</v>
      </c>
      <c r="AT3" s="117">
        <v>19643794</v>
      </c>
      <c r="AU3" s="117">
        <v>18659990</v>
      </c>
      <c r="AV3" s="117">
        <v>28229669</v>
      </c>
      <c r="AW3" s="117">
        <v>4674391</v>
      </c>
      <c r="AY3" s="117">
        <v>12798000</v>
      </c>
      <c r="AZ3" s="117">
        <v>1521717</v>
      </c>
      <c r="BA3" s="117">
        <v>38703763</v>
      </c>
      <c r="BB3" s="117">
        <v>4110577</v>
      </c>
      <c r="BD3" s="117">
        <v>24901005</v>
      </c>
      <c r="BE3" s="117">
        <v>3073786</v>
      </c>
      <c r="BI3" s="117">
        <v>13613019</v>
      </c>
      <c r="BJ3" s="117">
        <v>1328170</v>
      </c>
      <c r="BK3" s="117">
        <v>1400340</v>
      </c>
      <c r="BL3" s="117">
        <v>984062</v>
      </c>
      <c r="BN3" s="117">
        <v>23578310</v>
      </c>
      <c r="BO3" s="117">
        <v>2919055</v>
      </c>
      <c r="BP3" s="117">
        <v>772758080</v>
      </c>
      <c r="BQ3" s="117">
        <v>77772518</v>
      </c>
      <c r="BR3" s="117">
        <v>4375929</v>
      </c>
      <c r="BT3" s="117">
        <v>6074177</v>
      </c>
      <c r="BU3" s="117">
        <v>1566304</v>
      </c>
      <c r="BW3" s="117">
        <v>9125264</v>
      </c>
      <c r="BZ3" s="117">
        <v>75217696</v>
      </c>
      <c r="CA3" s="117">
        <v>43314188</v>
      </c>
      <c r="CB3" s="117">
        <f t="shared" ref="CB3:CB8" si="0">AVERAGE(C3:CA3)</f>
        <v>61294808.537037037</v>
      </c>
      <c r="CC3" s="117"/>
      <c r="CD3" s="117"/>
    </row>
    <row r="4" spans="1:82" ht="15.75" customHeight="1">
      <c r="B4" s="76">
        <v>2023</v>
      </c>
      <c r="C4" s="117">
        <v>667033540</v>
      </c>
      <c r="D4" s="117">
        <v>21053071</v>
      </c>
      <c r="E4" s="117">
        <v>697539</v>
      </c>
      <c r="F4" s="117">
        <v>18631928</v>
      </c>
      <c r="I4" s="117">
        <v>35988491</v>
      </c>
      <c r="K4" s="117">
        <v>24171235</v>
      </c>
      <c r="L4" s="117">
        <v>3037050</v>
      </c>
      <c r="M4" s="117">
        <v>292065</v>
      </c>
      <c r="N4" s="117">
        <v>6982251</v>
      </c>
      <c r="O4" s="117">
        <v>655016</v>
      </c>
      <c r="P4" s="117">
        <v>3360301</v>
      </c>
      <c r="S4" s="117">
        <v>28662967</v>
      </c>
      <c r="T4" s="117">
        <v>47269397</v>
      </c>
      <c r="U4" s="117">
        <v>11806645</v>
      </c>
      <c r="W4" s="117">
        <v>13749241</v>
      </c>
      <c r="X4" s="117">
        <v>9934514</v>
      </c>
      <c r="Y4" s="117">
        <v>1185896</v>
      </c>
      <c r="Z4" s="117">
        <v>22642502</v>
      </c>
      <c r="AA4" s="117">
        <v>4881498</v>
      </c>
      <c r="AD4" s="117">
        <v>15347476</v>
      </c>
      <c r="AE4" s="117">
        <v>505938</v>
      </c>
      <c r="AG4" s="117">
        <v>212074</v>
      </c>
      <c r="AH4" s="117">
        <v>772099</v>
      </c>
      <c r="AJ4" s="117">
        <v>1310817211</v>
      </c>
      <c r="AK4" s="117">
        <v>233661781</v>
      </c>
      <c r="AL4" s="117">
        <v>16974531</v>
      </c>
      <c r="AN4" s="117">
        <v>10898408</v>
      </c>
      <c r="AP4" s="117">
        <v>4094258</v>
      </c>
      <c r="AQ4" s="117">
        <v>6939695</v>
      </c>
      <c r="AR4" s="117">
        <v>73140920</v>
      </c>
      <c r="AT4" s="117">
        <v>23607598</v>
      </c>
      <c r="AU4" s="117">
        <v>21773796</v>
      </c>
      <c r="AV4" s="117">
        <v>33710993</v>
      </c>
      <c r="AW4" s="117">
        <v>5720060</v>
      </c>
      <c r="AY4" s="117">
        <v>15406223</v>
      </c>
      <c r="AZ4" s="117">
        <v>1744750</v>
      </c>
      <c r="BA4" s="117">
        <v>47200783</v>
      </c>
      <c r="BB4" s="117">
        <v>4885998</v>
      </c>
      <c r="BD4" s="117">
        <v>30361104</v>
      </c>
      <c r="BE4" s="117">
        <v>3684454</v>
      </c>
      <c r="BI4" s="117">
        <v>20737214</v>
      </c>
      <c r="BJ4" s="117">
        <v>1637346</v>
      </c>
      <c r="BK4" s="117">
        <v>1675179</v>
      </c>
      <c r="BL4" s="117">
        <v>1146181</v>
      </c>
      <c r="BN4" s="117">
        <v>28434670</v>
      </c>
      <c r="BO4" s="117">
        <v>3559869</v>
      </c>
      <c r="BP4" s="117">
        <v>936283805</v>
      </c>
      <c r="BQ4" s="117">
        <v>93608204</v>
      </c>
      <c r="BR4" s="117">
        <v>5464224</v>
      </c>
      <c r="BT4" s="117">
        <v>7341487</v>
      </c>
      <c r="BU4" s="117">
        <v>1947650</v>
      </c>
      <c r="BW4" s="117">
        <v>11144186</v>
      </c>
      <c r="BZ4" s="117">
        <v>89392498</v>
      </c>
      <c r="CA4" s="117">
        <v>52734670</v>
      </c>
      <c r="CB4" s="117">
        <f t="shared" si="0"/>
        <v>74788934.814814821</v>
      </c>
      <c r="CC4" s="117"/>
      <c r="CD4" s="117"/>
    </row>
    <row r="5" spans="1:82" ht="15.75" customHeight="1">
      <c r="B5" s="76">
        <v>2020</v>
      </c>
      <c r="C5" s="117">
        <v>482435863</v>
      </c>
      <c r="D5" s="117">
        <v>13699275</v>
      </c>
      <c r="E5" s="117">
        <v>561793</v>
      </c>
      <c r="F5" s="117">
        <v>13356760</v>
      </c>
      <c r="H5" s="117">
        <v>12368681</v>
      </c>
      <c r="I5" s="117">
        <v>25163397</v>
      </c>
      <c r="K5" s="117">
        <v>16367735</v>
      </c>
      <c r="L5" s="117">
        <v>2452597</v>
      </c>
      <c r="M5" s="117">
        <v>224680</v>
      </c>
      <c r="N5" s="117">
        <v>4915178</v>
      </c>
      <c r="O5" s="117">
        <v>501878</v>
      </c>
      <c r="P5" s="117">
        <v>2377429</v>
      </c>
      <c r="Q5" s="117">
        <v>25608031</v>
      </c>
      <c r="S5" s="117">
        <v>20234041</v>
      </c>
      <c r="T5" s="117">
        <v>37056688</v>
      </c>
      <c r="U5" s="117">
        <v>8737695</v>
      </c>
      <c r="V5" s="117">
        <v>777752</v>
      </c>
      <c r="W5" s="117">
        <v>9903134</v>
      </c>
      <c r="X5" s="117">
        <v>7611894</v>
      </c>
      <c r="Y5" s="117">
        <v>899994</v>
      </c>
      <c r="Z5" s="117">
        <v>17354767</v>
      </c>
      <c r="AA5" s="117">
        <v>3604656</v>
      </c>
      <c r="AD5" s="117">
        <v>11687867</v>
      </c>
      <c r="AE5" s="117">
        <v>353090</v>
      </c>
      <c r="AG5" s="117">
        <v>148207</v>
      </c>
      <c r="AH5" s="117">
        <v>579723</v>
      </c>
      <c r="AJ5" s="117">
        <v>897288023</v>
      </c>
      <c r="AK5" s="117">
        <v>167096745</v>
      </c>
      <c r="AL5" s="117">
        <v>10303063</v>
      </c>
      <c r="AN5" s="117">
        <v>8555764</v>
      </c>
      <c r="AO5" s="117">
        <v>32485556</v>
      </c>
      <c r="AP5" s="117">
        <v>2649011</v>
      </c>
      <c r="AQ5" s="117">
        <v>4823179</v>
      </c>
      <c r="AR5" s="117">
        <v>52935175</v>
      </c>
      <c r="AT5" s="117">
        <v>17619204</v>
      </c>
      <c r="AU5" s="117">
        <v>16569447</v>
      </c>
      <c r="AV5" s="117">
        <v>24908996</v>
      </c>
      <c r="AW5" s="117">
        <v>4308622</v>
      </c>
      <c r="AY5" s="117">
        <v>10718413</v>
      </c>
      <c r="AZ5" s="117">
        <v>1409058</v>
      </c>
      <c r="BA5" s="117">
        <v>34580796</v>
      </c>
      <c r="BB5" s="117">
        <v>3606292</v>
      </c>
      <c r="BD5" s="117">
        <v>22293683</v>
      </c>
      <c r="BE5" s="117">
        <v>2484957</v>
      </c>
      <c r="BI5" s="117">
        <v>12100328</v>
      </c>
      <c r="BJ5" s="117">
        <v>1207746</v>
      </c>
      <c r="BK5" s="117">
        <v>1169180</v>
      </c>
      <c r="BL5" s="117">
        <v>919915</v>
      </c>
      <c r="BN5" s="117">
        <v>20471244</v>
      </c>
      <c r="BO5" s="117">
        <v>2571495</v>
      </c>
      <c r="BP5" s="117">
        <v>647906436</v>
      </c>
      <c r="BQ5" s="117">
        <v>66700666</v>
      </c>
      <c r="BR5" s="117">
        <v>3031566</v>
      </c>
      <c r="BS5" s="117">
        <v>32994597</v>
      </c>
      <c r="BT5" s="117">
        <v>5294378</v>
      </c>
      <c r="BU5" s="117">
        <v>1420412</v>
      </c>
      <c r="BW5" s="117">
        <v>8097246</v>
      </c>
      <c r="CB5" s="117">
        <f t="shared" si="0"/>
        <v>49780771.894736841</v>
      </c>
    </row>
    <row r="6" spans="1:82" ht="15.75" customHeight="1">
      <c r="B6" s="76">
        <v>2021</v>
      </c>
      <c r="C6" s="117">
        <v>488587309</v>
      </c>
      <c r="D6" s="117">
        <v>15108636</v>
      </c>
      <c r="E6" s="117">
        <v>553885</v>
      </c>
      <c r="F6" s="117">
        <v>13576798</v>
      </c>
      <c r="H6" s="117">
        <v>12784140</v>
      </c>
      <c r="I6" s="117">
        <v>26044424</v>
      </c>
      <c r="K6" s="117">
        <v>17328066</v>
      </c>
      <c r="L6" s="117">
        <v>2403595</v>
      </c>
      <c r="M6" s="117">
        <v>227695</v>
      </c>
      <c r="N6" s="117">
        <v>4985458</v>
      </c>
      <c r="O6" s="117">
        <v>498034</v>
      </c>
      <c r="P6" s="117">
        <v>2399856</v>
      </c>
      <c r="Q6" s="117">
        <v>25713598</v>
      </c>
      <c r="S6" s="117">
        <v>20838264</v>
      </c>
      <c r="T6" s="117">
        <v>36535382</v>
      </c>
      <c r="U6" s="117">
        <v>8868332</v>
      </c>
      <c r="V6" s="117">
        <v>787891</v>
      </c>
      <c r="W6" s="117">
        <v>10001626</v>
      </c>
      <c r="X6" s="117">
        <v>7585321</v>
      </c>
      <c r="Y6" s="117">
        <v>895093</v>
      </c>
      <c r="Z6" s="117">
        <v>17624536</v>
      </c>
      <c r="AA6" s="117">
        <v>3684545</v>
      </c>
      <c r="AD6" s="117">
        <v>11684584</v>
      </c>
      <c r="AE6" s="117">
        <v>374730</v>
      </c>
      <c r="AG6" s="117">
        <v>154376</v>
      </c>
      <c r="AH6" s="117">
        <v>576622</v>
      </c>
      <c r="AJ6" s="117">
        <v>929006489</v>
      </c>
      <c r="AK6" s="117">
        <v>172956816</v>
      </c>
      <c r="AL6" s="117">
        <v>11161232</v>
      </c>
      <c r="AN6" s="117">
        <v>8578075</v>
      </c>
      <c r="AO6" s="117">
        <v>34114204</v>
      </c>
      <c r="AP6" s="117">
        <v>2921483</v>
      </c>
      <c r="AQ6" s="117">
        <v>5025312</v>
      </c>
      <c r="AR6" s="117">
        <v>53734634</v>
      </c>
      <c r="AT6" s="117">
        <v>17574100</v>
      </c>
      <c r="AU6" s="117">
        <v>17334745</v>
      </c>
      <c r="AV6" s="117">
        <v>25411982</v>
      </c>
      <c r="AW6" s="117">
        <v>4328356</v>
      </c>
      <c r="AY6" s="117">
        <v>10835020</v>
      </c>
      <c r="AZ6" s="117">
        <v>1388911</v>
      </c>
      <c r="BA6" s="117">
        <v>34912249</v>
      </c>
      <c r="BB6" s="117">
        <v>3640843</v>
      </c>
      <c r="BD6" s="117">
        <v>22563393</v>
      </c>
      <c r="BE6" s="117">
        <v>2501631</v>
      </c>
      <c r="BI6" s="117">
        <v>12040385</v>
      </c>
      <c r="BJ6" s="117">
        <v>1208940</v>
      </c>
      <c r="BK6" s="117">
        <v>1216012</v>
      </c>
      <c r="BL6" s="117">
        <v>908898</v>
      </c>
      <c r="BN6" s="117">
        <v>20983457</v>
      </c>
      <c r="BO6" s="117">
        <v>2613739</v>
      </c>
      <c r="BP6" s="117">
        <v>673197983</v>
      </c>
      <c r="BQ6" s="117">
        <v>69350786</v>
      </c>
      <c r="BR6" s="117">
        <v>3185495</v>
      </c>
      <c r="BS6" s="117">
        <v>33381508</v>
      </c>
      <c r="BT6" s="117">
        <v>5405473</v>
      </c>
      <c r="BU6" s="117">
        <v>1427673</v>
      </c>
      <c r="BW6" s="117">
        <v>8036376</v>
      </c>
      <c r="CB6" s="117">
        <f t="shared" si="0"/>
        <v>51241561.333333336</v>
      </c>
    </row>
    <row r="7" spans="1:82" ht="15.75" customHeight="1">
      <c r="B7" s="76">
        <v>2018</v>
      </c>
      <c r="C7" s="117">
        <v>469515340</v>
      </c>
      <c r="D7" s="117">
        <v>13643491</v>
      </c>
      <c r="E7" s="117">
        <v>588363</v>
      </c>
      <c r="F7" s="117">
        <v>13013655</v>
      </c>
      <c r="H7" s="117">
        <v>11058211</v>
      </c>
      <c r="I7" s="117">
        <v>24594385</v>
      </c>
      <c r="K7" s="117">
        <v>15124610</v>
      </c>
      <c r="L7" s="117">
        <v>2521655</v>
      </c>
      <c r="M7" s="117">
        <v>230567</v>
      </c>
      <c r="N7" s="117">
        <v>4507376</v>
      </c>
      <c r="O7" s="117">
        <v>510711</v>
      </c>
      <c r="P7" s="117">
        <v>2383382</v>
      </c>
      <c r="Q7" s="117">
        <v>25642530</v>
      </c>
      <c r="S7" s="117">
        <v>19719965</v>
      </c>
      <c r="T7" s="117">
        <v>38208169</v>
      </c>
      <c r="U7" s="117">
        <v>8351982</v>
      </c>
      <c r="V7" s="117">
        <v>773750</v>
      </c>
      <c r="W7" s="117">
        <v>9802132</v>
      </c>
      <c r="X7" s="117">
        <v>7900687</v>
      </c>
      <c r="Y7" s="117">
        <v>910944</v>
      </c>
      <c r="Z7" s="117">
        <v>17287490</v>
      </c>
      <c r="AA7" s="117">
        <v>3619182</v>
      </c>
      <c r="AD7" s="117">
        <v>11751841</v>
      </c>
      <c r="AE7" s="117">
        <v>360263</v>
      </c>
      <c r="AG7" s="117">
        <v>140259</v>
      </c>
      <c r="AH7" s="117">
        <v>614206</v>
      </c>
      <c r="AJ7" s="117">
        <v>842094906</v>
      </c>
      <c r="AK7" s="117">
        <v>153288862</v>
      </c>
      <c r="AL7" s="117">
        <v>9387602</v>
      </c>
      <c r="AN7" s="117">
        <v>8730212</v>
      </c>
      <c r="AO7" s="117">
        <v>32715645</v>
      </c>
      <c r="AP7" s="117">
        <v>2590014</v>
      </c>
      <c r="AQ7" s="117">
        <v>4836119</v>
      </c>
      <c r="AR7" s="117">
        <v>50450167</v>
      </c>
      <c r="AT7" s="117">
        <v>17637631</v>
      </c>
      <c r="AU7" s="117">
        <v>17318142</v>
      </c>
      <c r="AV7" s="117">
        <v>24661333</v>
      </c>
      <c r="AW7" s="117">
        <v>4349050</v>
      </c>
      <c r="AY7" s="117">
        <v>10723875</v>
      </c>
      <c r="AZ7" s="117">
        <v>1450162</v>
      </c>
      <c r="BA7" s="117">
        <v>33898412</v>
      </c>
      <c r="BB7" s="117">
        <v>3729338</v>
      </c>
      <c r="BC7" s="117">
        <v>4474802</v>
      </c>
      <c r="BD7" s="117">
        <v>20306089</v>
      </c>
      <c r="BE7" s="117">
        <v>2585948</v>
      </c>
      <c r="BG7" s="117">
        <v>13244855</v>
      </c>
      <c r="BI7" s="117">
        <v>12488359</v>
      </c>
      <c r="BJ7" s="117">
        <v>1226241</v>
      </c>
      <c r="BK7" s="117">
        <v>1181665</v>
      </c>
      <c r="BL7" s="117">
        <v>919053</v>
      </c>
      <c r="BN7" s="117">
        <v>20539891</v>
      </c>
      <c r="BO7" s="117">
        <v>2261637</v>
      </c>
      <c r="BP7" s="117">
        <v>618658249</v>
      </c>
      <c r="BQ7" s="117">
        <v>64138025</v>
      </c>
      <c r="BR7" s="117">
        <v>2833751</v>
      </c>
      <c r="BS7" s="117">
        <v>33242872</v>
      </c>
      <c r="BT7" s="117">
        <v>5106103</v>
      </c>
      <c r="BU7" s="117">
        <v>1408362</v>
      </c>
      <c r="BW7" s="117">
        <v>8111767</v>
      </c>
      <c r="CB7" s="117">
        <f t="shared" si="0"/>
        <v>46328208.220338985</v>
      </c>
    </row>
    <row r="8" spans="1:82" ht="15.75" customHeight="1">
      <c r="B8" s="76">
        <v>2019</v>
      </c>
      <c r="C8" s="117">
        <v>497115696</v>
      </c>
      <c r="D8" s="117">
        <v>14233881</v>
      </c>
      <c r="E8" s="117">
        <v>602858</v>
      </c>
      <c r="F8" s="117">
        <v>13641782</v>
      </c>
      <c r="H8" s="117">
        <v>11698662</v>
      </c>
      <c r="I8" s="117">
        <v>26038314</v>
      </c>
      <c r="K8" s="117">
        <v>16301129</v>
      </c>
      <c r="L8" s="117">
        <v>2628436</v>
      </c>
      <c r="M8" s="117">
        <v>236825</v>
      </c>
      <c r="N8" s="117">
        <v>4953086</v>
      </c>
      <c r="O8" s="117">
        <v>516778</v>
      </c>
      <c r="P8" s="117">
        <v>2428307</v>
      </c>
      <c r="Q8" s="117">
        <v>26671125</v>
      </c>
      <c r="S8" s="117">
        <v>20560306</v>
      </c>
      <c r="T8" s="117">
        <v>39064214</v>
      </c>
      <c r="U8" s="117">
        <v>8903938</v>
      </c>
      <c r="V8" s="117">
        <v>798526</v>
      </c>
      <c r="W8" s="117">
        <v>10269224</v>
      </c>
      <c r="X8" s="117">
        <v>8034350</v>
      </c>
      <c r="Y8" s="117">
        <v>931036</v>
      </c>
      <c r="Z8" s="117">
        <v>17850661</v>
      </c>
      <c r="AA8" s="117">
        <v>3758286</v>
      </c>
      <c r="AD8" s="117">
        <v>12189535</v>
      </c>
      <c r="AE8" s="117">
        <v>368522</v>
      </c>
      <c r="AG8" s="117">
        <v>152566</v>
      </c>
      <c r="AH8" s="117">
        <v>613884</v>
      </c>
      <c r="AJ8" s="117">
        <v>887715795</v>
      </c>
      <c r="AK8" s="117">
        <v>170827554</v>
      </c>
      <c r="AL8" s="117">
        <v>10012926</v>
      </c>
      <c r="AN8" s="117">
        <v>8971880</v>
      </c>
      <c r="AO8" s="117">
        <v>33707186</v>
      </c>
      <c r="AP8" s="117">
        <v>2660380</v>
      </c>
      <c r="AQ8" s="117">
        <v>5058682</v>
      </c>
      <c r="AR8" s="117">
        <v>53390903</v>
      </c>
      <c r="AT8" s="117">
        <v>18354678</v>
      </c>
      <c r="AU8" s="117">
        <v>17444218</v>
      </c>
      <c r="AV8" s="117">
        <v>25695030</v>
      </c>
      <c r="AW8" s="117">
        <v>4466080</v>
      </c>
      <c r="AY8" s="117">
        <v>11154005</v>
      </c>
      <c r="AZ8" s="117">
        <v>1483588</v>
      </c>
      <c r="BA8" s="117">
        <v>35941071</v>
      </c>
      <c r="BB8" s="117">
        <v>3763494</v>
      </c>
      <c r="BC8" s="117">
        <v>4807450</v>
      </c>
      <c r="BD8" s="117">
        <v>22784128</v>
      </c>
      <c r="BE8" s="117">
        <v>2666141</v>
      </c>
      <c r="BG8" s="117">
        <v>13382600</v>
      </c>
      <c r="BI8" s="117">
        <v>12709727</v>
      </c>
      <c r="BJ8" s="117">
        <v>1269531</v>
      </c>
      <c r="BK8" s="117">
        <v>1206954</v>
      </c>
      <c r="BL8" s="117">
        <v>929922</v>
      </c>
      <c r="BN8" s="117">
        <v>21435307</v>
      </c>
      <c r="BO8" s="117">
        <v>2565809</v>
      </c>
      <c r="BP8" s="117">
        <v>652375141</v>
      </c>
      <c r="BQ8" s="117">
        <v>68419347</v>
      </c>
      <c r="BR8" s="117">
        <v>3120995</v>
      </c>
      <c r="BS8" s="117">
        <v>34310088</v>
      </c>
      <c r="BT8" s="117">
        <v>5352055</v>
      </c>
      <c r="BU8" s="117">
        <v>1436725</v>
      </c>
      <c r="BW8" s="117">
        <v>8361826</v>
      </c>
      <c r="CB8" s="117">
        <f t="shared" si="0"/>
        <v>48954968.525423728</v>
      </c>
    </row>
    <row r="12" spans="1:82" ht="15.75" customHeight="1">
      <c r="C12" s="44"/>
      <c r="D12" s="44">
        <v>2019</v>
      </c>
      <c r="E12" s="44">
        <v>2020</v>
      </c>
      <c r="F12" s="44">
        <v>2021</v>
      </c>
      <c r="G12" s="44">
        <v>2022</v>
      </c>
      <c r="H12" s="44">
        <v>2023</v>
      </c>
      <c r="I12" s="44" t="s">
        <v>15</v>
      </c>
      <c r="BQ12" s="118"/>
    </row>
    <row r="13" spans="1:82" ht="15.75" customHeight="1">
      <c r="C13" s="119" t="s">
        <v>16</v>
      </c>
      <c r="D13" s="120">
        <f>CB8</f>
        <v>48954968.525423728</v>
      </c>
      <c r="E13" s="120">
        <f>CB5</f>
        <v>49780771.894736841</v>
      </c>
      <c r="F13" s="120">
        <f>CB6</f>
        <v>51241561.333333336</v>
      </c>
      <c r="G13" s="120">
        <f>CB3</f>
        <v>61294808.537037037</v>
      </c>
      <c r="H13" s="120">
        <f>CB4</f>
        <v>74788934.814814821</v>
      </c>
      <c r="I13" s="120">
        <f t="shared" ref="I13:I14" si="1">AVERAGE(D13:H13)</f>
        <v>57212209.021069154</v>
      </c>
    </row>
    <row r="14" spans="1:82" ht="15.75" customHeight="1">
      <c r="C14" s="119" t="s">
        <v>18</v>
      </c>
      <c r="D14" s="120">
        <f>AK8</f>
        <v>170827554</v>
      </c>
      <c r="E14" s="120">
        <f>AK5</f>
        <v>167096745</v>
      </c>
      <c r="F14" s="120">
        <f>AK6</f>
        <v>172956816</v>
      </c>
      <c r="G14" s="120">
        <f>AK3</f>
        <v>196336233</v>
      </c>
      <c r="H14" s="120">
        <f>AK4</f>
        <v>233661781</v>
      </c>
      <c r="I14" s="120">
        <f t="shared" si="1"/>
        <v>188175825.80000001</v>
      </c>
    </row>
    <row r="17" spans="1:81" ht="15.75" customHeight="1">
      <c r="C17" s="6" t="s">
        <v>7</v>
      </c>
      <c r="E17" s="6">
        <v>2019</v>
      </c>
      <c r="F17" s="6">
        <v>2020</v>
      </c>
      <c r="G17" s="6">
        <v>2021</v>
      </c>
      <c r="H17" s="6">
        <v>2022</v>
      </c>
      <c r="I17" s="6">
        <v>2023</v>
      </c>
    </row>
    <row r="18" spans="1:81" ht="15.75" customHeight="1">
      <c r="C18" s="7" t="s">
        <v>1</v>
      </c>
      <c r="E18" s="8">
        <f>C8</f>
        <v>497115696</v>
      </c>
      <c r="F18" s="8">
        <f>C5</f>
        <v>482435863</v>
      </c>
      <c r="G18" s="8">
        <f>C6</f>
        <v>488587309</v>
      </c>
      <c r="H18" s="8">
        <f>C3</f>
        <v>541882560</v>
      </c>
      <c r="I18" s="8">
        <f>C4</f>
        <v>667033540</v>
      </c>
    </row>
    <row r="19" spans="1:81" ht="15.75" customHeight="1">
      <c r="C19" s="7" t="s">
        <v>2</v>
      </c>
      <c r="E19" s="8">
        <f>BQ8</f>
        <v>68419347</v>
      </c>
      <c r="F19" s="8">
        <f>BQ5</f>
        <v>66700666</v>
      </c>
      <c r="G19" s="8">
        <f>BQ6</f>
        <v>69350786</v>
      </c>
      <c r="H19" s="8">
        <f>BQ3</f>
        <v>77772518</v>
      </c>
      <c r="I19" s="8">
        <f>BQ4</f>
        <v>93608204</v>
      </c>
    </row>
    <row r="20" spans="1:81" ht="15.75" customHeight="1">
      <c r="C20" s="7" t="s">
        <v>3</v>
      </c>
      <c r="H20" s="8">
        <f>BZ3</f>
        <v>75217696</v>
      </c>
      <c r="I20" s="8">
        <f>BZ4</f>
        <v>89392498</v>
      </c>
    </row>
    <row r="21" spans="1:81" ht="15.75" customHeight="1">
      <c r="C21" s="7" t="s">
        <v>4</v>
      </c>
      <c r="E21" s="8">
        <f>AR8</f>
        <v>53390903</v>
      </c>
      <c r="F21" s="8">
        <f>AR5</f>
        <v>52935175</v>
      </c>
      <c r="G21" s="8">
        <f>AR6</f>
        <v>53734634</v>
      </c>
      <c r="H21" s="8">
        <f>AR3</f>
        <v>61266225</v>
      </c>
      <c r="I21" s="8">
        <f>AR4</f>
        <v>73140920</v>
      </c>
    </row>
    <row r="22" spans="1:81" ht="15.75" customHeight="1">
      <c r="C22" s="7" t="s">
        <v>5</v>
      </c>
      <c r="E22" s="8">
        <f>BP8</f>
        <v>652375141</v>
      </c>
      <c r="F22" s="8">
        <f>BP5</f>
        <v>647906436</v>
      </c>
      <c r="G22" s="8">
        <f>BP6</f>
        <v>673197983</v>
      </c>
      <c r="H22" s="8">
        <f>BP3</f>
        <v>772758080</v>
      </c>
      <c r="I22" s="8">
        <f>BP4</f>
        <v>936283805</v>
      </c>
    </row>
    <row r="26" spans="1:81" ht="15.75" customHeight="1">
      <c r="B26" s="121"/>
      <c r="C26" s="121" t="s">
        <v>302</v>
      </c>
      <c r="D26" s="114" t="s">
        <v>1</v>
      </c>
      <c r="E26" s="114" t="s">
        <v>97</v>
      </c>
      <c r="F26" s="114" t="s">
        <v>99</v>
      </c>
      <c r="G26" s="114" t="s">
        <v>100</v>
      </c>
      <c r="H26" s="114" t="s">
        <v>278</v>
      </c>
      <c r="I26" s="114" t="s">
        <v>159</v>
      </c>
      <c r="J26" s="114" t="s">
        <v>101</v>
      </c>
      <c r="K26" s="114" t="s">
        <v>279</v>
      </c>
      <c r="L26" s="114" t="s">
        <v>102</v>
      </c>
      <c r="M26" s="114" t="s">
        <v>103</v>
      </c>
      <c r="N26" s="114" t="s">
        <v>104</v>
      </c>
      <c r="O26" s="114" t="s">
        <v>108</v>
      </c>
      <c r="P26" s="114" t="s">
        <v>105</v>
      </c>
      <c r="Q26" s="114" t="s">
        <v>106</v>
      </c>
      <c r="R26" s="114" t="s">
        <v>280</v>
      </c>
      <c r="S26" s="114" t="s">
        <v>281</v>
      </c>
      <c r="T26" s="114" t="s">
        <v>282</v>
      </c>
      <c r="U26" s="114" t="s">
        <v>283</v>
      </c>
      <c r="V26" s="114" t="s">
        <v>284</v>
      </c>
      <c r="W26" s="114" t="s">
        <v>117</v>
      </c>
      <c r="X26" s="114" t="s">
        <v>118</v>
      </c>
      <c r="Y26" s="114" t="s">
        <v>119</v>
      </c>
      <c r="Z26" s="114" t="s">
        <v>120</v>
      </c>
      <c r="AA26" s="114" t="s">
        <v>123</v>
      </c>
      <c r="AB26" s="114" t="s">
        <v>124</v>
      </c>
      <c r="AC26" s="114" t="s">
        <v>272</v>
      </c>
      <c r="AD26" s="114" t="s">
        <v>285</v>
      </c>
      <c r="AE26" s="114" t="s">
        <v>125</v>
      </c>
      <c r="AF26" s="114" t="s">
        <v>286</v>
      </c>
      <c r="AG26" s="114" t="s">
        <v>287</v>
      </c>
      <c r="AH26" s="114" t="s">
        <v>127</v>
      </c>
      <c r="AI26" s="114" t="s">
        <v>128</v>
      </c>
      <c r="AJ26" s="114" t="s">
        <v>288</v>
      </c>
      <c r="AK26" s="114" t="s">
        <v>289</v>
      </c>
      <c r="AL26" s="114" t="s">
        <v>18</v>
      </c>
      <c r="AM26" s="114" t="s">
        <v>290</v>
      </c>
      <c r="AN26" s="114" t="s">
        <v>291</v>
      </c>
      <c r="AO26" s="114" t="s">
        <v>132</v>
      </c>
      <c r="AP26" s="114" t="s">
        <v>164</v>
      </c>
      <c r="AQ26" s="114" t="s">
        <v>133</v>
      </c>
      <c r="AR26" s="114" t="s">
        <v>134</v>
      </c>
      <c r="AS26" s="114" t="s">
        <v>4</v>
      </c>
      <c r="AT26" s="114" t="s">
        <v>292</v>
      </c>
      <c r="AU26" s="114" t="s">
        <v>135</v>
      </c>
      <c r="AV26" s="114" t="s">
        <v>293</v>
      </c>
      <c r="AW26" s="114" t="s">
        <v>138</v>
      </c>
      <c r="AX26" s="114" t="s">
        <v>139</v>
      </c>
      <c r="AY26" s="114" t="s">
        <v>294</v>
      </c>
      <c r="AZ26" s="114" t="s">
        <v>140</v>
      </c>
      <c r="BA26" s="114" t="s">
        <v>141</v>
      </c>
      <c r="BB26" s="114" t="s">
        <v>142</v>
      </c>
      <c r="BC26" s="114" t="s">
        <v>143</v>
      </c>
      <c r="BD26" s="114" t="s">
        <v>253</v>
      </c>
      <c r="BE26" s="114" t="s">
        <v>144</v>
      </c>
      <c r="BF26" s="114" t="s">
        <v>145</v>
      </c>
      <c r="BG26" s="114" t="s">
        <v>295</v>
      </c>
      <c r="BH26" s="114" t="s">
        <v>255</v>
      </c>
      <c r="BI26" s="114" t="s">
        <v>296</v>
      </c>
      <c r="BJ26" s="114" t="s">
        <v>146</v>
      </c>
      <c r="BK26" s="114" t="s">
        <v>147</v>
      </c>
      <c r="BL26" s="114" t="s">
        <v>148</v>
      </c>
      <c r="BM26" s="114" t="s">
        <v>149</v>
      </c>
      <c r="BN26" s="114" t="s">
        <v>297</v>
      </c>
      <c r="BO26" s="114" t="s">
        <v>298</v>
      </c>
      <c r="BP26" s="114" t="s">
        <v>152</v>
      </c>
      <c r="BQ26" s="114" t="s">
        <v>5</v>
      </c>
      <c r="BR26" s="114" t="s">
        <v>2</v>
      </c>
      <c r="BS26" s="114" t="s">
        <v>153</v>
      </c>
      <c r="BT26" s="114" t="s">
        <v>165</v>
      </c>
      <c r="BU26" s="114" t="s">
        <v>154</v>
      </c>
      <c r="BV26" s="114" t="s">
        <v>155</v>
      </c>
      <c r="BW26" s="114" t="s">
        <v>299</v>
      </c>
      <c r="BX26" s="114" t="s">
        <v>156</v>
      </c>
      <c r="BY26" s="114" t="s">
        <v>277</v>
      </c>
      <c r="BZ26" s="114" t="s">
        <v>300</v>
      </c>
      <c r="CA26" s="114" t="s">
        <v>3</v>
      </c>
      <c r="CB26" s="114" t="s">
        <v>301</v>
      </c>
      <c r="CC26" s="115" t="s">
        <v>66</v>
      </c>
    </row>
    <row r="27" spans="1:81" ht="15.75" customHeight="1">
      <c r="A27" s="7"/>
      <c r="B27" s="114"/>
      <c r="C27" s="76">
        <v>2019</v>
      </c>
      <c r="D27" s="117">
        <v>497115696</v>
      </c>
      <c r="E27" s="117">
        <v>14233881</v>
      </c>
      <c r="F27" s="117">
        <v>602858</v>
      </c>
      <c r="G27" s="117">
        <v>13641782</v>
      </c>
      <c r="I27" s="117">
        <v>11698662</v>
      </c>
      <c r="J27" s="117">
        <v>26038314</v>
      </c>
      <c r="L27" s="117">
        <v>16301129</v>
      </c>
      <c r="M27" s="117">
        <v>2628436</v>
      </c>
      <c r="N27" s="117">
        <v>236825</v>
      </c>
      <c r="O27" s="117">
        <v>4953086</v>
      </c>
      <c r="P27" s="117">
        <v>516778</v>
      </c>
      <c r="Q27" s="117">
        <v>2428307</v>
      </c>
      <c r="R27" s="117">
        <v>26671125</v>
      </c>
      <c r="T27" s="117">
        <v>20560306</v>
      </c>
      <c r="U27" s="117">
        <v>39064214</v>
      </c>
      <c r="V27" s="117">
        <v>8903938</v>
      </c>
      <c r="W27" s="117">
        <v>798526</v>
      </c>
      <c r="X27" s="117">
        <v>10269224</v>
      </c>
      <c r="Y27" s="117">
        <v>8034350</v>
      </c>
      <c r="Z27" s="117">
        <v>931036</v>
      </c>
      <c r="AA27" s="117">
        <v>17850661</v>
      </c>
      <c r="AB27" s="117">
        <v>3758286</v>
      </c>
      <c r="AE27" s="117">
        <v>12189535</v>
      </c>
      <c r="AF27" s="117">
        <v>368522</v>
      </c>
      <c r="AH27" s="117">
        <v>152566</v>
      </c>
      <c r="AI27" s="117">
        <v>613884</v>
      </c>
      <c r="AK27" s="117">
        <v>887715795</v>
      </c>
      <c r="AL27" s="117">
        <v>170827554</v>
      </c>
      <c r="AM27" s="117">
        <v>10012926</v>
      </c>
      <c r="AO27" s="117">
        <v>8971880</v>
      </c>
      <c r="AP27" s="117">
        <v>33707186</v>
      </c>
      <c r="AQ27" s="117">
        <v>2660380</v>
      </c>
      <c r="AR27" s="117">
        <v>5058682</v>
      </c>
      <c r="AS27" s="117">
        <v>53390903</v>
      </c>
      <c r="AU27" s="117">
        <v>18354678</v>
      </c>
      <c r="AV27" s="117">
        <v>17444218</v>
      </c>
      <c r="AW27" s="117">
        <v>25695030</v>
      </c>
      <c r="AX27" s="117">
        <v>4466080</v>
      </c>
      <c r="AZ27" s="117">
        <v>11154005</v>
      </c>
      <c r="BA27" s="117">
        <v>1483588</v>
      </c>
      <c r="BB27" s="117">
        <v>35941071</v>
      </c>
      <c r="BC27" s="117">
        <v>3763494</v>
      </c>
      <c r="BD27" s="117">
        <v>4807450</v>
      </c>
      <c r="BE27" s="117">
        <v>22784128</v>
      </c>
      <c r="BF27" s="117">
        <v>2666141</v>
      </c>
      <c r="BH27" s="117">
        <v>13382600</v>
      </c>
      <c r="BJ27" s="117">
        <v>12709727</v>
      </c>
      <c r="BK27" s="117">
        <v>1269531</v>
      </c>
      <c r="BL27" s="117">
        <v>1206954</v>
      </c>
      <c r="BM27" s="117">
        <v>929922</v>
      </c>
      <c r="BO27" s="117">
        <v>21435307</v>
      </c>
      <c r="BP27" s="117">
        <v>2565809</v>
      </c>
      <c r="BQ27" s="117">
        <v>652375141</v>
      </c>
      <c r="BR27" s="117">
        <v>68419347</v>
      </c>
      <c r="BS27" s="117">
        <v>3120995</v>
      </c>
      <c r="BT27" s="117">
        <v>34310088</v>
      </c>
      <c r="BU27" s="117">
        <v>5352055</v>
      </c>
      <c r="BV27" s="117">
        <v>1436725</v>
      </c>
      <c r="BX27" s="117">
        <v>8361826</v>
      </c>
      <c r="CC27" s="117">
        <f t="shared" ref="CC27:CC31" si="2">AVERAGE(D27:CB27)</f>
        <v>48954968.525423728</v>
      </c>
    </row>
    <row r="28" spans="1:81" ht="15.75" customHeight="1">
      <c r="A28" s="7"/>
      <c r="B28" s="114"/>
      <c r="C28" s="76">
        <v>2020</v>
      </c>
      <c r="D28" s="117">
        <v>482435863</v>
      </c>
      <c r="E28" s="117">
        <v>13699275</v>
      </c>
      <c r="F28" s="117">
        <v>561793</v>
      </c>
      <c r="G28" s="117">
        <v>13356760</v>
      </c>
      <c r="I28" s="117">
        <v>12368681</v>
      </c>
      <c r="J28" s="117">
        <v>25163397</v>
      </c>
      <c r="L28" s="117">
        <v>16367735</v>
      </c>
      <c r="M28" s="117">
        <v>2452597</v>
      </c>
      <c r="N28" s="117">
        <v>224680</v>
      </c>
      <c r="O28" s="117">
        <v>4915178</v>
      </c>
      <c r="P28" s="117">
        <v>501878</v>
      </c>
      <c r="Q28" s="117">
        <v>2377429</v>
      </c>
      <c r="R28" s="117">
        <v>25608031</v>
      </c>
      <c r="T28" s="117">
        <v>20234041</v>
      </c>
      <c r="U28" s="117">
        <v>37056688</v>
      </c>
      <c r="V28" s="117">
        <v>8737695</v>
      </c>
      <c r="W28" s="117">
        <v>777752</v>
      </c>
      <c r="X28" s="117">
        <v>9903134</v>
      </c>
      <c r="Y28" s="117">
        <v>7611894</v>
      </c>
      <c r="Z28" s="117">
        <v>899994</v>
      </c>
      <c r="AA28" s="117">
        <v>17354767</v>
      </c>
      <c r="AB28" s="117">
        <v>3604656</v>
      </c>
      <c r="AE28" s="117">
        <v>11687867</v>
      </c>
      <c r="AF28" s="117">
        <v>353090</v>
      </c>
      <c r="AH28" s="117">
        <v>148207</v>
      </c>
      <c r="AI28" s="117">
        <v>579723</v>
      </c>
      <c r="AK28" s="117">
        <v>897288023</v>
      </c>
      <c r="AL28" s="117">
        <v>167096745</v>
      </c>
      <c r="AM28" s="117">
        <v>10303063</v>
      </c>
      <c r="AO28" s="117">
        <v>8555764</v>
      </c>
      <c r="AP28" s="117">
        <v>32485556</v>
      </c>
      <c r="AQ28" s="117">
        <v>2649011</v>
      </c>
      <c r="AR28" s="117">
        <v>4823179</v>
      </c>
      <c r="AS28" s="117">
        <v>52935175</v>
      </c>
      <c r="AU28" s="117">
        <v>17619204</v>
      </c>
      <c r="AV28" s="117">
        <v>16569447</v>
      </c>
      <c r="AW28" s="117">
        <v>24908996</v>
      </c>
      <c r="AX28" s="117">
        <v>4308622</v>
      </c>
      <c r="AZ28" s="117">
        <v>10718413</v>
      </c>
      <c r="BA28" s="117">
        <v>1409058</v>
      </c>
      <c r="BB28" s="117">
        <v>34580796</v>
      </c>
      <c r="BC28" s="117">
        <v>3606292</v>
      </c>
      <c r="BE28" s="117">
        <v>22293683</v>
      </c>
      <c r="BF28" s="117">
        <v>2484957</v>
      </c>
      <c r="BJ28" s="117">
        <v>12100328</v>
      </c>
      <c r="BK28" s="117">
        <v>1207746</v>
      </c>
      <c r="BL28" s="117">
        <v>1169180</v>
      </c>
      <c r="BM28" s="117">
        <v>919915</v>
      </c>
      <c r="BO28" s="117">
        <v>20471244</v>
      </c>
      <c r="BP28" s="117">
        <v>2571495</v>
      </c>
      <c r="BQ28" s="117">
        <v>647906436</v>
      </c>
      <c r="BR28" s="117">
        <v>66700666</v>
      </c>
      <c r="BS28" s="117">
        <v>3031566</v>
      </c>
      <c r="BT28" s="117">
        <v>32994597</v>
      </c>
      <c r="BU28" s="117">
        <v>5294378</v>
      </c>
      <c r="BV28" s="117">
        <v>1420412</v>
      </c>
      <c r="BX28" s="117">
        <v>8097246</v>
      </c>
      <c r="CC28" s="117">
        <f t="shared" si="2"/>
        <v>49780771.894736841</v>
      </c>
    </row>
    <row r="29" spans="1:81" ht="15.75" customHeight="1">
      <c r="A29" s="7"/>
      <c r="B29" s="114"/>
      <c r="C29" s="76">
        <v>2021</v>
      </c>
      <c r="D29" s="117">
        <v>488587309</v>
      </c>
      <c r="E29" s="117">
        <v>15108636</v>
      </c>
      <c r="F29" s="117">
        <v>553885</v>
      </c>
      <c r="G29" s="117">
        <v>13576798</v>
      </c>
      <c r="I29" s="117">
        <v>12784140</v>
      </c>
      <c r="J29" s="117">
        <v>26044424</v>
      </c>
      <c r="L29" s="117">
        <v>17328066</v>
      </c>
      <c r="M29" s="117">
        <v>2403595</v>
      </c>
      <c r="N29" s="117">
        <v>227695</v>
      </c>
      <c r="O29" s="117">
        <v>4985458</v>
      </c>
      <c r="P29" s="117">
        <v>498034</v>
      </c>
      <c r="Q29" s="117">
        <v>2399856</v>
      </c>
      <c r="R29" s="117">
        <v>25713598</v>
      </c>
      <c r="T29" s="117">
        <v>20838264</v>
      </c>
      <c r="U29" s="117">
        <v>36535382</v>
      </c>
      <c r="V29" s="117">
        <v>8868332</v>
      </c>
      <c r="W29" s="117">
        <v>787891</v>
      </c>
      <c r="X29" s="117">
        <v>10001626</v>
      </c>
      <c r="Y29" s="117">
        <v>7585321</v>
      </c>
      <c r="Z29" s="117">
        <v>895093</v>
      </c>
      <c r="AA29" s="117">
        <v>17624536</v>
      </c>
      <c r="AB29" s="117">
        <v>3684545</v>
      </c>
      <c r="AE29" s="117">
        <v>11684584</v>
      </c>
      <c r="AF29" s="117">
        <v>374730</v>
      </c>
      <c r="AH29" s="117">
        <v>154376</v>
      </c>
      <c r="AI29" s="117">
        <v>576622</v>
      </c>
      <c r="AK29" s="117">
        <v>929006489</v>
      </c>
      <c r="AL29" s="117">
        <v>172956816</v>
      </c>
      <c r="AM29" s="117">
        <v>11161232</v>
      </c>
      <c r="AO29" s="117">
        <v>8578075</v>
      </c>
      <c r="AP29" s="117">
        <v>34114204</v>
      </c>
      <c r="AQ29" s="117">
        <v>2921483</v>
      </c>
      <c r="AR29" s="117">
        <v>5025312</v>
      </c>
      <c r="AS29" s="117">
        <v>53734634</v>
      </c>
      <c r="AU29" s="117">
        <v>17574100</v>
      </c>
      <c r="AV29" s="117">
        <v>17334745</v>
      </c>
      <c r="AW29" s="117">
        <v>25411982</v>
      </c>
      <c r="AX29" s="117">
        <v>4328356</v>
      </c>
      <c r="AZ29" s="117">
        <v>10835020</v>
      </c>
      <c r="BA29" s="117">
        <v>1388911</v>
      </c>
      <c r="BB29" s="117">
        <v>34912249</v>
      </c>
      <c r="BC29" s="117">
        <v>3640843</v>
      </c>
      <c r="BE29" s="117">
        <v>22563393</v>
      </c>
      <c r="BF29" s="117">
        <v>2501631</v>
      </c>
      <c r="BJ29" s="117">
        <v>12040385</v>
      </c>
      <c r="BK29" s="117">
        <v>1208940</v>
      </c>
      <c r="BL29" s="117">
        <v>1216012</v>
      </c>
      <c r="BM29" s="117">
        <v>908898</v>
      </c>
      <c r="BO29" s="117">
        <v>20983457</v>
      </c>
      <c r="BP29" s="117">
        <v>2613739</v>
      </c>
      <c r="BQ29" s="117">
        <v>673197983</v>
      </c>
      <c r="BR29" s="117">
        <v>69350786</v>
      </c>
      <c r="BS29" s="117">
        <v>3185495</v>
      </c>
      <c r="BT29" s="117">
        <v>33381508</v>
      </c>
      <c r="BU29" s="117">
        <v>5405473</v>
      </c>
      <c r="BV29" s="117">
        <v>1427673</v>
      </c>
      <c r="BX29" s="117">
        <v>8036376</v>
      </c>
      <c r="CC29" s="117">
        <f t="shared" si="2"/>
        <v>51241561.333333336</v>
      </c>
    </row>
    <row r="30" spans="1:81" ht="15.75" customHeight="1">
      <c r="A30" s="7"/>
      <c r="B30" s="114"/>
      <c r="C30" s="76">
        <v>2022</v>
      </c>
      <c r="D30" s="117">
        <v>541882560</v>
      </c>
      <c r="E30" s="117">
        <v>16849512</v>
      </c>
      <c r="F30" s="117">
        <v>603265</v>
      </c>
      <c r="G30" s="117">
        <v>15471223</v>
      </c>
      <c r="J30" s="117">
        <v>28937773</v>
      </c>
      <c r="L30" s="117">
        <v>19773858</v>
      </c>
      <c r="M30" s="117">
        <v>2591655</v>
      </c>
      <c r="N30" s="117">
        <v>247899</v>
      </c>
      <c r="O30" s="117">
        <v>5799345</v>
      </c>
      <c r="P30" s="117">
        <v>549556</v>
      </c>
      <c r="Q30" s="117">
        <v>2741465</v>
      </c>
      <c r="T30" s="117">
        <v>23816601</v>
      </c>
      <c r="U30" s="117">
        <v>40071263</v>
      </c>
      <c r="V30" s="117">
        <v>9821263</v>
      </c>
      <c r="X30" s="117">
        <v>11184053</v>
      </c>
      <c r="Y30" s="117">
        <v>8356830</v>
      </c>
      <c r="Z30" s="117">
        <v>996971</v>
      </c>
      <c r="AA30" s="117">
        <v>19287608</v>
      </c>
      <c r="AB30" s="117">
        <v>4059140</v>
      </c>
      <c r="AE30" s="117">
        <v>12783228</v>
      </c>
      <c r="AF30" s="117">
        <v>426586</v>
      </c>
      <c r="AH30" s="117">
        <v>180250</v>
      </c>
      <c r="AI30" s="117">
        <v>636901</v>
      </c>
      <c r="AK30" s="117">
        <v>1063475844</v>
      </c>
      <c r="AL30" s="117">
        <v>196336233</v>
      </c>
      <c r="AM30" s="117">
        <v>13020537</v>
      </c>
      <c r="AO30" s="117">
        <v>9364188</v>
      </c>
      <c r="AQ30" s="117">
        <v>3345420</v>
      </c>
      <c r="AR30" s="117">
        <v>5698605</v>
      </c>
      <c r="AS30" s="117">
        <v>61266225</v>
      </c>
      <c r="AU30" s="117">
        <v>19643794</v>
      </c>
      <c r="AV30" s="117">
        <v>18659990</v>
      </c>
      <c r="AW30" s="117">
        <v>28229669</v>
      </c>
      <c r="AX30" s="117">
        <v>4674391</v>
      </c>
      <c r="AZ30" s="117">
        <v>12798000</v>
      </c>
      <c r="BA30" s="117">
        <v>1521717</v>
      </c>
      <c r="BB30" s="117">
        <v>38703763</v>
      </c>
      <c r="BC30" s="117">
        <v>4110577</v>
      </c>
      <c r="BE30" s="117">
        <v>24901005</v>
      </c>
      <c r="BF30" s="117">
        <v>3073786</v>
      </c>
      <c r="BJ30" s="117">
        <v>13613019</v>
      </c>
      <c r="BK30" s="117">
        <v>1328170</v>
      </c>
      <c r="BL30" s="117">
        <v>1400340</v>
      </c>
      <c r="BM30" s="117">
        <v>984062</v>
      </c>
      <c r="BO30" s="117">
        <v>23578310</v>
      </c>
      <c r="BP30" s="117">
        <v>2919055</v>
      </c>
      <c r="BQ30" s="117">
        <v>772758080</v>
      </c>
      <c r="BR30" s="117">
        <v>77772518</v>
      </c>
      <c r="BS30" s="117">
        <v>4375929</v>
      </c>
      <c r="BU30" s="117">
        <v>6074177</v>
      </c>
      <c r="BV30" s="117">
        <v>1566304</v>
      </c>
      <c r="BX30" s="117">
        <v>9125264</v>
      </c>
      <c r="CA30" s="117">
        <v>75217696</v>
      </c>
      <c r="CB30" s="117">
        <v>43314188</v>
      </c>
      <c r="CC30" s="117">
        <f t="shared" si="2"/>
        <v>61294808.537037037</v>
      </c>
    </row>
    <row r="31" spans="1:81" ht="15.75" customHeight="1">
      <c r="A31" s="7"/>
      <c r="B31" s="114"/>
      <c r="C31" s="76">
        <v>2023</v>
      </c>
      <c r="D31" s="117">
        <v>667033540</v>
      </c>
      <c r="E31" s="117">
        <v>21053071</v>
      </c>
      <c r="F31" s="117">
        <v>697539</v>
      </c>
      <c r="G31" s="117">
        <v>18631928</v>
      </c>
      <c r="J31" s="117">
        <v>35988491</v>
      </c>
      <c r="L31" s="117">
        <v>24171235</v>
      </c>
      <c r="M31" s="117">
        <v>3037050</v>
      </c>
      <c r="N31" s="117">
        <v>292065</v>
      </c>
      <c r="O31" s="117">
        <v>6982251</v>
      </c>
      <c r="P31" s="117">
        <v>655016</v>
      </c>
      <c r="Q31" s="117">
        <v>3360301</v>
      </c>
      <c r="T31" s="117">
        <v>28662967</v>
      </c>
      <c r="U31" s="117">
        <v>47269397</v>
      </c>
      <c r="V31" s="117">
        <v>11806645</v>
      </c>
      <c r="X31" s="117">
        <v>13749241</v>
      </c>
      <c r="Y31" s="117">
        <v>9934514</v>
      </c>
      <c r="Z31" s="117">
        <v>1185896</v>
      </c>
      <c r="AA31" s="117">
        <v>22642502</v>
      </c>
      <c r="AB31" s="117">
        <v>4881498</v>
      </c>
      <c r="AE31" s="117">
        <v>15347476</v>
      </c>
      <c r="AF31" s="117">
        <v>505938</v>
      </c>
      <c r="AH31" s="117">
        <v>212074</v>
      </c>
      <c r="AI31" s="117">
        <v>772099</v>
      </c>
      <c r="AK31" s="117">
        <v>1310817211</v>
      </c>
      <c r="AL31" s="117">
        <v>233661781</v>
      </c>
      <c r="AM31" s="117">
        <v>16974531</v>
      </c>
      <c r="AO31" s="117">
        <v>10898408</v>
      </c>
      <c r="AQ31" s="117">
        <v>4094258</v>
      </c>
      <c r="AR31" s="117">
        <v>6939695</v>
      </c>
      <c r="AS31" s="117">
        <v>73140920</v>
      </c>
      <c r="AU31" s="117">
        <v>23607598</v>
      </c>
      <c r="AV31" s="117">
        <v>21773796</v>
      </c>
      <c r="AW31" s="117">
        <v>33710993</v>
      </c>
      <c r="AX31" s="117">
        <v>5720060</v>
      </c>
      <c r="AZ31" s="117">
        <v>15406223</v>
      </c>
      <c r="BA31" s="117">
        <v>1744750</v>
      </c>
      <c r="BB31" s="117">
        <v>47200783</v>
      </c>
      <c r="BC31" s="117">
        <v>4885998</v>
      </c>
      <c r="BE31" s="117">
        <v>30361104</v>
      </c>
      <c r="BF31" s="117">
        <v>3684454</v>
      </c>
      <c r="BJ31" s="117">
        <v>20737214</v>
      </c>
      <c r="BK31" s="117">
        <v>1637346</v>
      </c>
      <c r="BL31" s="117">
        <v>1675179</v>
      </c>
      <c r="BM31" s="117">
        <v>1146181</v>
      </c>
      <c r="BO31" s="117">
        <v>28434670</v>
      </c>
      <c r="BP31" s="117">
        <v>3559869</v>
      </c>
      <c r="BQ31" s="117">
        <v>936283805</v>
      </c>
      <c r="BR31" s="117">
        <v>93608204</v>
      </c>
      <c r="BS31" s="117">
        <v>5464224</v>
      </c>
      <c r="BU31" s="117">
        <v>7341487</v>
      </c>
      <c r="BV31" s="117">
        <v>1947650</v>
      </c>
      <c r="BX31" s="117">
        <v>11144186</v>
      </c>
      <c r="CA31" s="117">
        <v>89392498</v>
      </c>
      <c r="CB31" s="117">
        <v>52734670</v>
      </c>
      <c r="CC31" s="117">
        <f t="shared" si="2"/>
        <v>74788934.814814821</v>
      </c>
    </row>
    <row r="32" spans="1:81" ht="15.75" customHeight="1">
      <c r="A32" s="7"/>
      <c r="B32" s="114"/>
    </row>
    <row r="33" spans="1:10" ht="15.75" customHeight="1">
      <c r="A33" s="7"/>
      <c r="B33" s="114"/>
      <c r="D33" s="114"/>
    </row>
    <row r="34" spans="1:10" ht="15.75" customHeight="1">
      <c r="A34" s="7"/>
      <c r="B34" s="114"/>
      <c r="D34" s="114"/>
      <c r="E34" s="117"/>
      <c r="F34" s="117"/>
      <c r="G34" s="117"/>
      <c r="H34" s="117"/>
      <c r="I34" s="117"/>
      <c r="J34" s="117"/>
    </row>
    <row r="35" spans="1:10" ht="15.75" customHeight="1">
      <c r="A35" s="7"/>
      <c r="B35" s="114"/>
      <c r="D35" s="114"/>
      <c r="E35" s="117"/>
      <c r="F35" s="117"/>
      <c r="G35" s="117"/>
      <c r="H35" s="117"/>
      <c r="I35" s="117"/>
      <c r="J35" s="117"/>
    </row>
    <row r="36" spans="1:10" ht="15.75" customHeight="1">
      <c r="A36" s="7"/>
      <c r="B36" s="114"/>
      <c r="D36" s="114"/>
      <c r="E36" s="117"/>
      <c r="F36" s="117"/>
      <c r="G36" s="117"/>
      <c r="H36" s="117"/>
      <c r="I36" s="117"/>
      <c r="J36" s="117"/>
    </row>
    <row r="37" spans="1:10" ht="15.75" customHeight="1">
      <c r="A37" s="7"/>
      <c r="B37" s="114"/>
      <c r="D37" s="114"/>
      <c r="E37" s="117"/>
      <c r="F37" s="117"/>
      <c r="G37" s="117"/>
      <c r="H37" s="117"/>
      <c r="I37" s="117"/>
      <c r="J37" s="117"/>
    </row>
    <row r="38" spans="1:10" ht="13.8">
      <c r="A38" s="7"/>
      <c r="B38" s="114"/>
      <c r="D38" s="114"/>
      <c r="E38" s="117"/>
      <c r="F38" s="117"/>
      <c r="G38" s="117"/>
      <c r="H38" s="117"/>
      <c r="I38" s="117"/>
      <c r="J38" s="117"/>
    </row>
    <row r="39" spans="1:10" ht="13.8">
      <c r="A39" s="7"/>
      <c r="B39" s="114"/>
      <c r="D39" s="114"/>
      <c r="E39" s="117"/>
      <c r="F39" s="117"/>
      <c r="G39" s="117"/>
      <c r="H39" s="117"/>
      <c r="I39" s="117"/>
      <c r="J39" s="117"/>
    </row>
    <row r="40" spans="1:10" ht="13.8">
      <c r="A40" s="7"/>
      <c r="B40" s="114"/>
      <c r="D40" s="114"/>
      <c r="G40" s="117"/>
      <c r="H40" s="117"/>
      <c r="I40" s="117"/>
      <c r="J40" s="117"/>
    </row>
    <row r="41" spans="1:10" ht="13.8">
      <c r="A41" s="7"/>
      <c r="B41" s="114"/>
      <c r="D41" s="114"/>
    </row>
    <row r="42" spans="1:10" ht="13.8">
      <c r="A42" s="7"/>
      <c r="B42" s="114"/>
      <c r="D42" s="114"/>
      <c r="E42" s="117"/>
      <c r="F42" s="117"/>
      <c r="G42" s="117"/>
      <c r="H42" s="117"/>
      <c r="I42" s="117"/>
      <c r="J42" s="117"/>
    </row>
    <row r="43" spans="1:10" ht="13.8">
      <c r="A43" s="7"/>
      <c r="B43" s="114"/>
      <c r="D43" s="114"/>
      <c r="E43" s="117"/>
      <c r="F43" s="117"/>
      <c r="G43" s="117"/>
      <c r="H43" s="117"/>
      <c r="I43" s="117"/>
      <c r="J43" s="117"/>
    </row>
    <row r="44" spans="1:10" ht="13.8">
      <c r="A44" s="7"/>
      <c r="B44" s="114"/>
      <c r="D44" s="114"/>
      <c r="E44" s="117"/>
      <c r="F44" s="117"/>
      <c r="G44" s="117"/>
      <c r="H44" s="117"/>
      <c r="I44" s="117"/>
      <c r="J44" s="117"/>
    </row>
    <row r="45" spans="1:10" ht="13.8">
      <c r="A45" s="7"/>
      <c r="B45" s="114"/>
      <c r="D45" s="114"/>
      <c r="G45" s="117"/>
      <c r="H45" s="117"/>
      <c r="I45" s="117"/>
      <c r="J45" s="117"/>
    </row>
    <row r="46" spans="1:10" ht="13.8">
      <c r="A46" s="7"/>
      <c r="B46" s="114"/>
      <c r="D46" s="114"/>
      <c r="E46" s="117"/>
      <c r="F46" s="117"/>
      <c r="G46" s="117"/>
      <c r="H46" s="117"/>
      <c r="I46" s="117"/>
      <c r="J46" s="117"/>
    </row>
    <row r="47" spans="1:10" ht="13.8">
      <c r="A47" s="7"/>
      <c r="B47" s="114"/>
      <c r="D47" s="114"/>
      <c r="E47" s="117"/>
      <c r="F47" s="117"/>
      <c r="G47" s="117"/>
      <c r="H47" s="117"/>
      <c r="I47" s="117"/>
      <c r="J47" s="117"/>
    </row>
    <row r="48" spans="1:10" ht="13.8">
      <c r="A48" s="7"/>
      <c r="B48" s="114"/>
      <c r="D48" s="114"/>
      <c r="E48" s="117"/>
      <c r="F48" s="117"/>
      <c r="G48" s="117"/>
      <c r="H48" s="117"/>
      <c r="I48" s="117"/>
      <c r="J48" s="117"/>
    </row>
    <row r="49" spans="1:10" ht="13.8">
      <c r="A49" s="7"/>
      <c r="B49" s="114"/>
      <c r="D49" s="114"/>
      <c r="E49" s="117"/>
      <c r="F49" s="117"/>
      <c r="G49" s="117"/>
      <c r="H49" s="117"/>
      <c r="I49" s="117"/>
      <c r="J49" s="117"/>
    </row>
    <row r="50" spans="1:10" ht="13.8">
      <c r="A50" s="7"/>
      <c r="B50" s="114"/>
      <c r="D50" s="114"/>
      <c r="E50" s="117"/>
      <c r="F50" s="117"/>
      <c r="G50" s="117"/>
      <c r="H50" s="117"/>
      <c r="I50" s="117"/>
      <c r="J50" s="117"/>
    </row>
    <row r="51" spans="1:10" ht="13.8">
      <c r="A51" s="7"/>
      <c r="B51" s="114"/>
      <c r="D51" s="114"/>
    </row>
    <row r="52" spans="1:10" ht="13.8">
      <c r="A52" s="7"/>
      <c r="B52" s="114"/>
      <c r="D52" s="114"/>
    </row>
    <row r="53" spans="1:10" ht="13.8">
      <c r="A53" s="7"/>
      <c r="B53" s="114"/>
      <c r="D53" s="114"/>
      <c r="E53" s="117"/>
      <c r="F53" s="117"/>
      <c r="G53" s="117"/>
      <c r="H53" s="117"/>
      <c r="I53" s="117"/>
      <c r="J53" s="117"/>
    </row>
    <row r="54" spans="1:10" ht="13.8">
      <c r="A54" s="7"/>
      <c r="B54" s="114"/>
      <c r="D54" s="114"/>
      <c r="E54" s="117"/>
      <c r="F54" s="117"/>
      <c r="G54" s="117"/>
      <c r="H54" s="117"/>
      <c r="I54" s="117"/>
      <c r="J54" s="117"/>
    </row>
    <row r="55" spans="1:10" ht="13.8">
      <c r="A55" s="7"/>
      <c r="B55" s="114"/>
      <c r="D55" s="114"/>
    </row>
    <row r="56" spans="1:10" ht="13.8">
      <c r="A56" s="7"/>
      <c r="B56" s="114"/>
      <c r="D56" s="114"/>
      <c r="E56" s="117"/>
      <c r="F56" s="117"/>
      <c r="G56" s="117"/>
      <c r="H56" s="117"/>
      <c r="I56" s="117"/>
      <c r="J56" s="117"/>
    </row>
    <row r="57" spans="1:10" ht="13.8">
      <c r="A57" s="7"/>
      <c r="B57" s="114"/>
      <c r="D57" s="114"/>
      <c r="E57" s="117"/>
      <c r="F57" s="117"/>
      <c r="G57" s="117"/>
      <c r="H57" s="117"/>
      <c r="I57" s="117"/>
      <c r="J57" s="117"/>
    </row>
    <row r="58" spans="1:10" ht="13.8">
      <c r="A58" s="7"/>
      <c r="B58" s="114"/>
      <c r="D58" s="114"/>
    </row>
    <row r="59" spans="1:10" ht="13.8">
      <c r="A59" s="7"/>
      <c r="B59" s="114"/>
      <c r="D59" s="114"/>
      <c r="E59" s="117"/>
      <c r="F59" s="117"/>
      <c r="G59" s="117"/>
      <c r="H59" s="117"/>
      <c r="I59" s="117"/>
      <c r="J59" s="117"/>
    </row>
    <row r="60" spans="1:10" ht="13.8">
      <c r="A60" s="7"/>
      <c r="B60" s="114"/>
      <c r="D60" s="114"/>
      <c r="E60" s="117"/>
      <c r="F60" s="117"/>
      <c r="G60" s="117"/>
      <c r="H60" s="117"/>
      <c r="I60" s="117"/>
      <c r="J60" s="117"/>
    </row>
    <row r="61" spans="1:10" ht="13.8">
      <c r="A61" s="7"/>
      <c r="B61" s="114"/>
      <c r="D61" s="114"/>
      <c r="E61" s="117"/>
      <c r="F61" s="117"/>
      <c r="G61" s="117"/>
      <c r="H61" s="117"/>
      <c r="I61" s="117"/>
      <c r="J61" s="117"/>
    </row>
    <row r="62" spans="1:10" ht="13.8">
      <c r="A62" s="7"/>
      <c r="B62" s="114"/>
      <c r="D62" s="114"/>
    </row>
    <row r="63" spans="1:10" ht="13.8">
      <c r="A63" s="7"/>
      <c r="B63" s="114"/>
      <c r="D63" s="114"/>
      <c r="E63" s="117"/>
      <c r="F63" s="117"/>
      <c r="G63" s="117"/>
      <c r="H63" s="117"/>
      <c r="I63" s="117"/>
      <c r="J63" s="117"/>
    </row>
    <row r="64" spans="1:10" ht="13.8">
      <c r="A64" s="7"/>
      <c r="B64" s="114"/>
      <c r="D64" s="114"/>
      <c r="G64" s="117"/>
      <c r="H64" s="117"/>
      <c r="I64" s="117"/>
      <c r="J64" s="117"/>
    </row>
    <row r="65" spans="1:10" ht="13.8">
      <c r="A65" s="7"/>
      <c r="B65" s="114"/>
      <c r="D65" s="114"/>
      <c r="E65" s="117"/>
      <c r="F65" s="117"/>
      <c r="G65" s="117"/>
      <c r="H65" s="117"/>
      <c r="I65" s="117"/>
      <c r="J65" s="117"/>
    </row>
    <row r="66" spans="1:10" ht="13.8">
      <c r="A66" s="7"/>
      <c r="B66" s="114"/>
      <c r="D66" s="114"/>
      <c r="E66" s="117"/>
      <c r="F66" s="117"/>
      <c r="G66" s="117"/>
      <c r="H66" s="117"/>
      <c r="I66" s="117"/>
      <c r="J66" s="117"/>
    </row>
    <row r="67" spans="1:10" ht="13.8">
      <c r="A67" s="7"/>
      <c r="B67" s="114"/>
      <c r="D67" s="114"/>
      <c r="E67" s="117"/>
      <c r="F67" s="117"/>
      <c r="G67" s="117"/>
      <c r="H67" s="117"/>
      <c r="I67" s="117"/>
      <c r="J67" s="117"/>
    </row>
    <row r="68" spans="1:10" ht="13.8">
      <c r="A68" s="7"/>
      <c r="B68" s="114"/>
      <c r="D68" s="114"/>
    </row>
    <row r="69" spans="1:10" ht="13.8">
      <c r="A69" s="7"/>
      <c r="B69" s="114"/>
      <c r="D69" s="114"/>
      <c r="E69" s="117"/>
      <c r="F69" s="117"/>
      <c r="G69" s="117"/>
      <c r="H69" s="117"/>
      <c r="I69" s="117"/>
      <c r="J69" s="117"/>
    </row>
    <row r="70" spans="1:10" ht="13.8">
      <c r="A70" s="7"/>
      <c r="B70" s="114"/>
      <c r="D70" s="114"/>
      <c r="E70" s="117"/>
      <c r="F70" s="117"/>
      <c r="G70" s="117"/>
      <c r="H70" s="117"/>
      <c r="I70" s="117"/>
      <c r="J70" s="117"/>
    </row>
    <row r="71" spans="1:10" ht="13.8">
      <c r="A71" s="7"/>
      <c r="B71" s="114"/>
      <c r="D71" s="114"/>
      <c r="E71" s="117"/>
      <c r="F71" s="117"/>
      <c r="G71" s="117"/>
      <c r="H71" s="117"/>
      <c r="I71" s="117"/>
      <c r="J71" s="117"/>
    </row>
    <row r="72" spans="1:10" ht="13.8">
      <c r="A72" s="7"/>
      <c r="B72" s="114"/>
      <c r="D72" s="114"/>
      <c r="E72" s="117"/>
      <c r="F72" s="117"/>
      <c r="G72" s="117"/>
      <c r="H72" s="117"/>
      <c r="I72" s="117"/>
      <c r="J72" s="117"/>
    </row>
    <row r="73" spans="1:10" ht="13.8">
      <c r="A73" s="7"/>
      <c r="B73" s="114"/>
      <c r="D73" s="114"/>
    </row>
    <row r="74" spans="1:10" ht="13.8">
      <c r="A74" s="7"/>
      <c r="B74" s="114"/>
      <c r="D74" s="114"/>
      <c r="E74" s="117"/>
      <c r="F74" s="117"/>
      <c r="G74" s="117"/>
      <c r="H74" s="117"/>
      <c r="I74" s="117"/>
      <c r="J74" s="117"/>
    </row>
    <row r="75" spans="1:10" ht="13.8">
      <c r="A75" s="7"/>
      <c r="B75" s="114"/>
      <c r="D75" s="114"/>
      <c r="E75" s="117"/>
      <c r="F75" s="117"/>
      <c r="G75" s="117"/>
      <c r="H75" s="117"/>
      <c r="I75" s="117"/>
      <c r="J75" s="117"/>
    </row>
    <row r="76" spans="1:10" ht="13.8">
      <c r="A76" s="7"/>
      <c r="B76" s="114"/>
      <c r="D76" s="114"/>
      <c r="E76" s="117"/>
      <c r="F76" s="117"/>
      <c r="G76" s="117"/>
      <c r="H76" s="117"/>
      <c r="I76" s="117"/>
      <c r="J76" s="117"/>
    </row>
    <row r="77" spans="1:10" ht="13.8">
      <c r="A77" s="7"/>
      <c r="B77" s="114"/>
      <c r="D77" s="114"/>
      <c r="E77" s="117"/>
      <c r="F77" s="117"/>
      <c r="G77" s="117"/>
      <c r="H77" s="117"/>
      <c r="I77" s="117"/>
      <c r="J77" s="117"/>
    </row>
    <row r="78" spans="1:10" ht="13.8">
      <c r="A78" s="7"/>
      <c r="B78" s="114"/>
      <c r="D78" s="114"/>
      <c r="I78" s="117"/>
      <c r="J78" s="117"/>
    </row>
    <row r="79" spans="1:10" ht="13.8">
      <c r="A79" s="7"/>
      <c r="B79" s="114"/>
      <c r="D79" s="114"/>
      <c r="E79" s="117"/>
      <c r="F79" s="117"/>
      <c r="G79" s="117"/>
      <c r="H79" s="117"/>
      <c r="I79" s="117"/>
      <c r="J79" s="117"/>
    </row>
    <row r="80" spans="1:10" ht="13.8">
      <c r="A80" s="7"/>
      <c r="B80" s="114"/>
      <c r="D80" s="114"/>
      <c r="E80" s="117"/>
      <c r="F80" s="117"/>
      <c r="G80" s="117"/>
      <c r="H80" s="117"/>
      <c r="I80" s="117"/>
      <c r="J80" s="117"/>
    </row>
    <row r="81" spans="1:10" ht="13.8">
      <c r="A81" s="7"/>
      <c r="B81" s="114"/>
      <c r="D81" s="114"/>
    </row>
    <row r="82" spans="1:10" ht="13.8">
      <c r="A82" s="7"/>
      <c r="B82" s="114"/>
      <c r="D82" s="114"/>
      <c r="I82" s="117"/>
      <c r="J82" s="117"/>
    </row>
    <row r="83" spans="1:10" ht="13.8">
      <c r="A83" s="7"/>
      <c r="B83" s="114"/>
      <c r="D83" s="114"/>
    </row>
    <row r="84" spans="1:10" ht="13.8">
      <c r="A84" s="7"/>
      <c r="B84" s="114"/>
      <c r="D84" s="114"/>
      <c r="E84" s="117"/>
      <c r="F84" s="117"/>
      <c r="G84" s="117"/>
      <c r="H84" s="117"/>
      <c r="I84" s="117"/>
      <c r="J84" s="117"/>
    </row>
    <row r="85" spans="1:10" ht="13.8">
      <c r="A85" s="7"/>
      <c r="B85" s="114"/>
      <c r="D85" s="114"/>
      <c r="E85" s="117"/>
      <c r="F85" s="117"/>
      <c r="G85" s="117"/>
      <c r="H85" s="117"/>
      <c r="I85" s="117"/>
      <c r="J85" s="117"/>
    </row>
    <row r="86" spans="1:10" ht="13.8">
      <c r="A86" s="7"/>
      <c r="B86" s="114"/>
      <c r="D86" s="114"/>
      <c r="E86" s="117"/>
      <c r="F86" s="117"/>
      <c r="G86" s="117"/>
      <c r="H86" s="117"/>
      <c r="I86" s="117"/>
      <c r="J86" s="117"/>
    </row>
    <row r="87" spans="1:10" ht="13.8">
      <c r="A87" s="7"/>
      <c r="B87" s="114"/>
      <c r="D87" s="114"/>
      <c r="E87" s="117"/>
      <c r="F87" s="117"/>
      <c r="G87" s="117"/>
      <c r="H87" s="117"/>
      <c r="I87" s="117"/>
      <c r="J87" s="117"/>
    </row>
    <row r="88" spans="1:10" ht="13.8">
      <c r="A88" s="7"/>
      <c r="B88" s="114"/>
      <c r="D88" s="114"/>
    </row>
    <row r="89" spans="1:10" ht="13.8">
      <c r="A89" s="7"/>
      <c r="B89" s="114"/>
      <c r="D89" s="114"/>
      <c r="E89" s="117"/>
      <c r="F89" s="117"/>
      <c r="G89" s="117"/>
      <c r="H89" s="117"/>
      <c r="I89" s="117"/>
      <c r="J89" s="117"/>
    </row>
    <row r="90" spans="1:10" ht="13.8">
      <c r="A90" s="7"/>
      <c r="B90" s="114"/>
      <c r="D90" s="114"/>
      <c r="E90" s="117"/>
      <c r="F90" s="117"/>
      <c r="G90" s="117"/>
      <c r="H90" s="117"/>
      <c r="I90" s="117"/>
      <c r="J90" s="117"/>
    </row>
    <row r="91" spans="1:10" ht="13.8">
      <c r="A91" s="7"/>
      <c r="B91" s="114"/>
      <c r="D91" s="114"/>
      <c r="E91" s="117"/>
      <c r="F91" s="117"/>
      <c r="G91" s="117"/>
      <c r="H91" s="117"/>
      <c r="I91" s="117"/>
      <c r="J91" s="117"/>
    </row>
    <row r="92" spans="1:10" ht="13.8">
      <c r="A92" s="7"/>
      <c r="B92" s="114"/>
      <c r="D92" s="114"/>
      <c r="E92" s="117"/>
      <c r="F92" s="117"/>
      <c r="G92" s="117"/>
      <c r="H92" s="117"/>
      <c r="I92" s="117"/>
      <c r="J92" s="117"/>
    </row>
    <row r="93" spans="1:10" ht="13.8">
      <c r="A93" s="7"/>
      <c r="B93" s="114"/>
      <c r="D93" s="114"/>
      <c r="E93" s="117"/>
      <c r="F93" s="117"/>
      <c r="G93" s="117"/>
      <c r="H93" s="117"/>
      <c r="I93" s="117"/>
      <c r="J93" s="117"/>
    </row>
    <row r="94" spans="1:10" ht="13.8">
      <c r="A94" s="7"/>
      <c r="B94" s="114"/>
      <c r="D94" s="114"/>
      <c r="G94" s="117"/>
      <c r="H94" s="117"/>
      <c r="I94" s="117"/>
      <c r="J94" s="117"/>
    </row>
    <row r="95" spans="1:10" ht="13.8">
      <c r="A95" s="7"/>
      <c r="B95" s="114"/>
      <c r="D95" s="114"/>
      <c r="E95" s="117"/>
      <c r="F95" s="117"/>
      <c r="G95" s="117"/>
      <c r="H95" s="117"/>
      <c r="I95" s="117"/>
      <c r="J95" s="117"/>
    </row>
    <row r="96" spans="1:10" ht="13.8">
      <c r="A96" s="7"/>
      <c r="B96" s="114"/>
      <c r="D96" s="114"/>
      <c r="E96" s="117"/>
      <c r="F96" s="117"/>
      <c r="G96" s="117"/>
      <c r="H96" s="117"/>
      <c r="I96" s="117"/>
      <c r="J96" s="117"/>
    </row>
    <row r="97" spans="1:10" ht="13.8">
      <c r="A97" s="7"/>
      <c r="B97" s="114"/>
      <c r="D97" s="114"/>
    </row>
    <row r="98" spans="1:10" ht="13.8">
      <c r="A98" s="7"/>
      <c r="B98" s="114"/>
      <c r="D98" s="114"/>
      <c r="E98" s="117"/>
      <c r="F98" s="117"/>
      <c r="G98" s="117"/>
      <c r="H98" s="117"/>
      <c r="I98" s="117"/>
      <c r="J98" s="117"/>
    </row>
    <row r="99" spans="1:10" ht="13.8">
      <c r="A99" s="7"/>
      <c r="B99" s="114"/>
      <c r="D99" s="114"/>
    </row>
    <row r="100" spans="1:10" ht="13.8">
      <c r="A100" s="7"/>
      <c r="B100" s="114"/>
      <c r="D100" s="114"/>
    </row>
    <row r="101" spans="1:10" ht="13.8">
      <c r="A101" s="7"/>
      <c r="B101" s="114"/>
      <c r="D101" s="114"/>
      <c r="E101" s="117"/>
      <c r="F101" s="117"/>
    </row>
    <row r="102" spans="1:10" ht="13.8">
      <c r="A102" s="7"/>
      <c r="B102" s="114"/>
      <c r="D102" s="114"/>
      <c r="E102" s="117"/>
      <c r="F102" s="117"/>
    </row>
    <row r="103" spans="1:10" ht="13.8">
      <c r="A103" s="7"/>
      <c r="B103" s="114"/>
    </row>
    <row r="104" spans="1:10" ht="13.8">
      <c r="A104" s="7"/>
      <c r="B104" s="115"/>
    </row>
    <row r="105" spans="1:10" ht="13.8">
      <c r="A105" s="7"/>
    </row>
    <row r="106" spans="1:10" ht="13.8">
      <c r="A106" s="7"/>
    </row>
    <row r="107" spans="1:10" ht="13.8">
      <c r="A107" s="7"/>
    </row>
    <row r="108" spans="1:10" ht="13.8">
      <c r="A108" s="7"/>
    </row>
    <row r="109" spans="1:10" ht="13.8">
      <c r="A109" s="7"/>
    </row>
    <row r="110" spans="1:10" ht="13.8">
      <c r="A110" s="7"/>
    </row>
    <row r="111" spans="1:10" ht="13.8">
      <c r="A111" s="7"/>
    </row>
    <row r="112" spans="1:10" ht="13.8">
      <c r="A112" s="7"/>
    </row>
    <row r="113" spans="1:1" ht="13.8">
      <c r="A113" s="7"/>
    </row>
    <row r="114" spans="1:1" ht="13.8">
      <c r="A114" s="7"/>
    </row>
    <row r="115" spans="1:1" ht="13.8">
      <c r="A115" s="7"/>
    </row>
    <row r="116" spans="1:1" ht="13.8">
      <c r="A116" s="7"/>
    </row>
    <row r="117" spans="1:1" ht="13.8">
      <c r="A117" s="7"/>
    </row>
    <row r="118" spans="1:1" ht="13.8">
      <c r="A118" s="7"/>
    </row>
    <row r="119" spans="1:1" ht="13.8">
      <c r="A119" s="7"/>
    </row>
    <row r="120" spans="1:1" ht="13.8">
      <c r="A120" s="7"/>
    </row>
    <row r="121" spans="1:1" ht="13.8">
      <c r="A121" s="7"/>
    </row>
    <row r="122" spans="1:1" ht="13.8">
      <c r="A122" s="7"/>
    </row>
    <row r="123" spans="1:1" ht="13.8">
      <c r="A123" s="7"/>
    </row>
    <row r="124" spans="1:1" ht="13.8">
      <c r="A124" s="7"/>
    </row>
    <row r="125" spans="1:1" ht="13.8">
      <c r="A125" s="7"/>
    </row>
    <row r="126" spans="1:1" ht="13.8">
      <c r="A126" s="7"/>
    </row>
    <row r="127" spans="1:1" ht="13.8">
      <c r="A127" s="7"/>
    </row>
    <row r="128" spans="1:1" ht="13.8">
      <c r="A128" s="7"/>
    </row>
    <row r="129" spans="1:1" ht="13.8">
      <c r="A129" s="7"/>
    </row>
    <row r="130" spans="1:1" ht="13.8">
      <c r="A130" s="7"/>
    </row>
    <row r="131" spans="1:1" ht="13.8">
      <c r="A131" s="7"/>
    </row>
    <row r="132" spans="1:1" ht="13.8">
      <c r="A132" s="7"/>
    </row>
    <row r="133" spans="1:1" ht="13.8">
      <c r="A133" s="7"/>
    </row>
    <row r="134" spans="1:1" ht="13.8">
      <c r="A134" s="7"/>
    </row>
    <row r="135" spans="1:1" ht="13.8">
      <c r="A135" s="7"/>
    </row>
    <row r="136" spans="1:1" ht="13.8">
      <c r="A136" s="7"/>
    </row>
    <row r="137" spans="1:1" ht="13.8">
      <c r="A137" s="7"/>
    </row>
    <row r="138" spans="1:1" ht="13.8">
      <c r="A138" s="7"/>
    </row>
    <row r="139" spans="1:1" ht="13.8">
      <c r="A139" s="7"/>
    </row>
    <row r="140" spans="1:1" ht="13.8">
      <c r="A140" s="7"/>
    </row>
    <row r="141" spans="1:1" ht="13.8">
      <c r="A141" s="7"/>
    </row>
    <row r="142" spans="1:1" ht="13.8">
      <c r="A142" s="7"/>
    </row>
    <row r="143" spans="1:1" ht="13.8">
      <c r="A143" s="7"/>
    </row>
    <row r="144" spans="1:1" ht="13.8">
      <c r="A144" s="7"/>
    </row>
    <row r="145" spans="1:1" ht="13.8">
      <c r="A145" s="7"/>
    </row>
    <row r="146" spans="1:1" ht="13.8">
      <c r="A146" s="7"/>
    </row>
    <row r="147" spans="1:1" ht="13.8">
      <c r="A147" s="7"/>
    </row>
    <row r="148" spans="1:1" ht="13.8">
      <c r="A148" s="7"/>
    </row>
    <row r="149" spans="1:1" ht="13.8">
      <c r="A149" s="7"/>
    </row>
    <row r="150" spans="1:1" ht="13.8">
      <c r="A150" s="7"/>
    </row>
    <row r="151" spans="1:1" ht="13.8">
      <c r="A151" s="7"/>
    </row>
    <row r="152" spans="1:1" ht="13.8">
      <c r="A152" s="7"/>
    </row>
    <row r="153" spans="1:1" ht="13.8">
      <c r="A153" s="7"/>
    </row>
    <row r="154" spans="1:1" ht="13.8">
      <c r="A154" s="7"/>
    </row>
    <row r="155" spans="1:1" ht="13.8">
      <c r="A155" s="7"/>
    </row>
    <row r="156" spans="1:1" ht="13.8">
      <c r="A156" s="7"/>
    </row>
    <row r="157" spans="1:1" ht="13.8">
      <c r="A157" s="7"/>
    </row>
    <row r="158" spans="1:1" ht="13.8">
      <c r="A158" s="7"/>
    </row>
    <row r="159" spans="1:1" ht="13.8">
      <c r="A159" s="7"/>
    </row>
    <row r="160" spans="1:1" ht="13.8">
      <c r="A160" s="7"/>
    </row>
    <row r="161" spans="1:1" ht="13.8">
      <c r="A161" s="7"/>
    </row>
    <row r="162" spans="1:1" ht="13.8">
      <c r="A162" s="7"/>
    </row>
    <row r="163" spans="1:1" ht="13.8">
      <c r="A163" s="7"/>
    </row>
    <row r="164" spans="1:1" ht="13.8">
      <c r="A164" s="7"/>
    </row>
    <row r="165" spans="1:1" ht="13.8">
      <c r="A165" s="7"/>
    </row>
    <row r="166" spans="1:1" ht="13.8">
      <c r="A166" s="7"/>
    </row>
    <row r="167" spans="1:1" ht="13.8">
      <c r="A167" s="7"/>
    </row>
    <row r="168" spans="1:1" ht="13.8">
      <c r="A168" s="7"/>
    </row>
    <row r="169" spans="1:1" ht="13.8">
      <c r="A169" s="7"/>
    </row>
    <row r="170" spans="1:1" ht="13.8">
      <c r="A170" s="7"/>
    </row>
    <row r="171" spans="1:1" ht="13.8">
      <c r="A171" s="7"/>
    </row>
    <row r="172" spans="1:1" ht="13.8">
      <c r="A172" s="7"/>
    </row>
    <row r="173" spans="1:1" ht="13.8">
      <c r="A173" s="7"/>
    </row>
    <row r="174" spans="1:1" ht="13.8">
      <c r="A174" s="7"/>
    </row>
    <row r="175" spans="1:1" ht="13.8">
      <c r="A175" s="7"/>
    </row>
    <row r="176" spans="1:1" ht="13.8">
      <c r="A176" s="7"/>
    </row>
    <row r="177" spans="1:1" ht="13.8">
      <c r="A177" s="7"/>
    </row>
    <row r="178" spans="1:1" ht="13.8">
      <c r="A178" s="7"/>
    </row>
    <row r="179" spans="1:1" ht="13.8">
      <c r="A179" s="7"/>
    </row>
    <row r="180" spans="1:1" ht="13.8">
      <c r="A180" s="7"/>
    </row>
    <row r="181" spans="1:1" ht="13.8">
      <c r="A181" s="7"/>
    </row>
    <row r="182" spans="1:1" ht="13.8">
      <c r="A182" s="7"/>
    </row>
    <row r="183" spans="1:1" ht="13.8">
      <c r="A183" s="7"/>
    </row>
    <row r="184" spans="1:1" ht="13.8">
      <c r="A184" s="7"/>
    </row>
    <row r="185" spans="1:1" ht="13.8">
      <c r="A185" s="7"/>
    </row>
    <row r="186" spans="1:1" ht="13.8">
      <c r="A186" s="7"/>
    </row>
    <row r="187" spans="1:1" ht="13.8">
      <c r="A187" s="7"/>
    </row>
    <row r="188" spans="1:1" ht="13.8">
      <c r="A188" s="7"/>
    </row>
    <row r="189" spans="1:1" ht="13.8">
      <c r="A189" s="7"/>
    </row>
    <row r="190" spans="1:1" ht="13.8">
      <c r="A190" s="7"/>
    </row>
    <row r="191" spans="1:1" ht="13.8">
      <c r="A191" s="7"/>
    </row>
    <row r="192" spans="1:1" ht="13.8">
      <c r="A192" s="7"/>
    </row>
    <row r="193" spans="1:1" ht="13.8">
      <c r="A193" s="7"/>
    </row>
    <row r="194" spans="1:1" ht="13.8">
      <c r="A194" s="7"/>
    </row>
    <row r="195" spans="1:1" ht="13.8">
      <c r="A195" s="7"/>
    </row>
    <row r="196" spans="1:1" ht="13.8">
      <c r="A196" s="7"/>
    </row>
    <row r="197" spans="1:1" ht="13.8">
      <c r="A197" s="7"/>
    </row>
    <row r="198" spans="1:1" ht="13.8">
      <c r="A198" s="7"/>
    </row>
    <row r="199" spans="1:1" ht="13.8">
      <c r="A199" s="7"/>
    </row>
    <row r="200" spans="1:1" ht="13.8">
      <c r="A200" s="7"/>
    </row>
    <row r="201" spans="1:1" ht="13.8">
      <c r="A201" s="7"/>
    </row>
    <row r="202" spans="1:1" ht="13.8">
      <c r="A202" s="7"/>
    </row>
    <row r="203" spans="1:1" ht="13.8">
      <c r="A203" s="7"/>
    </row>
    <row r="204" spans="1:1" ht="13.8">
      <c r="A204" s="7"/>
    </row>
    <row r="205" spans="1:1" ht="13.8">
      <c r="A205" s="7"/>
    </row>
    <row r="206" spans="1:1" ht="13.8">
      <c r="A206" s="7"/>
    </row>
    <row r="207" spans="1:1" ht="13.8">
      <c r="A207" s="7"/>
    </row>
    <row r="208" spans="1:1" ht="13.8">
      <c r="A208" s="7"/>
    </row>
    <row r="209" spans="1:1" ht="13.8">
      <c r="A209" s="7"/>
    </row>
    <row r="210" spans="1:1" ht="13.8">
      <c r="A210" s="7"/>
    </row>
    <row r="211" spans="1:1" ht="13.8">
      <c r="A211" s="7"/>
    </row>
    <row r="212" spans="1:1" ht="13.8">
      <c r="A212" s="7"/>
    </row>
    <row r="213" spans="1:1" ht="13.8">
      <c r="A213" s="7"/>
    </row>
    <row r="214" spans="1:1" ht="13.8">
      <c r="A214" s="7"/>
    </row>
    <row r="215" spans="1:1" ht="13.8">
      <c r="A215" s="7"/>
    </row>
    <row r="216" spans="1:1" ht="13.8">
      <c r="A216" s="7"/>
    </row>
    <row r="217" spans="1:1" ht="13.8">
      <c r="A217" s="7"/>
    </row>
    <row r="218" spans="1:1" ht="13.8">
      <c r="A218" s="7"/>
    </row>
    <row r="219" spans="1:1" ht="13.8">
      <c r="A219" s="7"/>
    </row>
    <row r="220" spans="1:1" ht="13.8">
      <c r="A220" s="7"/>
    </row>
    <row r="221" spans="1:1" ht="13.8">
      <c r="A221" s="7"/>
    </row>
    <row r="222" spans="1:1" ht="13.8">
      <c r="A222" s="7"/>
    </row>
    <row r="223" spans="1:1" ht="13.8">
      <c r="A223" s="7"/>
    </row>
    <row r="224" spans="1:1" ht="13.8">
      <c r="A224" s="7"/>
    </row>
    <row r="225" spans="1:1" ht="13.8">
      <c r="A225" s="7"/>
    </row>
    <row r="226" spans="1:1" ht="13.8">
      <c r="A226" s="7"/>
    </row>
    <row r="227" spans="1:1" ht="13.8">
      <c r="A227" s="7"/>
    </row>
    <row r="228" spans="1:1" ht="13.8">
      <c r="A228" s="7"/>
    </row>
    <row r="229" spans="1:1" ht="13.8">
      <c r="A229" s="7"/>
    </row>
    <row r="230" spans="1:1" ht="13.8">
      <c r="A230" s="7"/>
    </row>
    <row r="231" spans="1:1" ht="13.8">
      <c r="A231" s="7"/>
    </row>
    <row r="232" spans="1:1" ht="13.8">
      <c r="A232" s="7"/>
    </row>
    <row r="233" spans="1:1" ht="13.8">
      <c r="A233" s="7"/>
    </row>
    <row r="234" spans="1:1" ht="13.8">
      <c r="A234" s="7"/>
    </row>
    <row r="235" spans="1:1" ht="13.8">
      <c r="A235" s="7"/>
    </row>
    <row r="236" spans="1:1" ht="13.8">
      <c r="A236" s="7"/>
    </row>
    <row r="237" spans="1:1" ht="13.8">
      <c r="A237" s="7"/>
    </row>
    <row r="238" spans="1:1" ht="13.8">
      <c r="A238" s="7"/>
    </row>
    <row r="239" spans="1:1" ht="13.8">
      <c r="A239" s="7"/>
    </row>
    <row r="240" spans="1:1" ht="13.8">
      <c r="A240" s="7"/>
    </row>
    <row r="241" spans="1:1" ht="13.8">
      <c r="A241" s="7"/>
    </row>
    <row r="242" spans="1:1" ht="13.8">
      <c r="A242" s="7"/>
    </row>
    <row r="243" spans="1:1" ht="13.8">
      <c r="A243" s="7"/>
    </row>
    <row r="244" spans="1:1" ht="13.8">
      <c r="A244" s="7"/>
    </row>
    <row r="245" spans="1:1" ht="13.8">
      <c r="A245" s="7"/>
    </row>
    <row r="246" spans="1:1" ht="13.8">
      <c r="A246" s="7"/>
    </row>
    <row r="247" spans="1:1" ht="13.8">
      <c r="A247" s="7"/>
    </row>
    <row r="248" spans="1:1" ht="13.8">
      <c r="A248" s="7"/>
    </row>
    <row r="249" spans="1:1" ht="13.8">
      <c r="A249" s="7"/>
    </row>
    <row r="250" spans="1:1" ht="13.8">
      <c r="A250" s="7"/>
    </row>
    <row r="251" spans="1:1" ht="13.8">
      <c r="A251" s="7"/>
    </row>
    <row r="252" spans="1:1" ht="13.8">
      <c r="A252" s="7"/>
    </row>
    <row r="253" spans="1:1" ht="13.8">
      <c r="A253" s="7"/>
    </row>
    <row r="254" spans="1:1" ht="13.8">
      <c r="A254" s="7"/>
    </row>
    <row r="255" spans="1:1" ht="13.8">
      <c r="A255" s="7"/>
    </row>
    <row r="256" spans="1:1" ht="13.8">
      <c r="A256" s="7"/>
    </row>
    <row r="257" spans="1:1" ht="13.8">
      <c r="A257" s="7"/>
    </row>
    <row r="258" spans="1:1" ht="13.8">
      <c r="A258" s="7"/>
    </row>
    <row r="259" spans="1:1" ht="13.8">
      <c r="A259" s="7"/>
    </row>
    <row r="260" spans="1:1" ht="13.8">
      <c r="A260" s="7"/>
    </row>
    <row r="261" spans="1:1" ht="13.8">
      <c r="A261" s="7"/>
    </row>
    <row r="262" spans="1:1" ht="13.8">
      <c r="A262" s="7"/>
    </row>
    <row r="263" spans="1:1" ht="13.8">
      <c r="A263" s="7"/>
    </row>
    <row r="264" spans="1:1" ht="13.8">
      <c r="A264" s="7"/>
    </row>
    <row r="265" spans="1:1" ht="13.8">
      <c r="A265" s="7"/>
    </row>
    <row r="266" spans="1:1" ht="13.8">
      <c r="A266" s="7"/>
    </row>
    <row r="267" spans="1:1" ht="13.8">
      <c r="A267" s="7"/>
    </row>
    <row r="268" spans="1:1" ht="13.8">
      <c r="A268" s="7"/>
    </row>
    <row r="269" spans="1:1" ht="13.8">
      <c r="A269" s="7"/>
    </row>
    <row r="270" spans="1:1" ht="13.8">
      <c r="A270" s="7"/>
    </row>
    <row r="271" spans="1:1" ht="13.8">
      <c r="A271" s="7"/>
    </row>
    <row r="272" spans="1:1" ht="13.8">
      <c r="A272" s="7"/>
    </row>
    <row r="273" spans="1:1" ht="13.8">
      <c r="A273" s="7"/>
    </row>
    <row r="274" spans="1:1" ht="13.8">
      <c r="A274" s="7"/>
    </row>
    <row r="275" spans="1:1" ht="13.8">
      <c r="A275" s="7"/>
    </row>
    <row r="276" spans="1:1" ht="13.8">
      <c r="A276" s="7"/>
    </row>
    <row r="277" spans="1:1" ht="13.8">
      <c r="A277" s="7"/>
    </row>
    <row r="278" spans="1:1" ht="13.8">
      <c r="A278" s="7"/>
    </row>
    <row r="279" spans="1:1" ht="13.8">
      <c r="A279" s="7"/>
    </row>
    <row r="280" spans="1:1" ht="13.8">
      <c r="A280" s="7"/>
    </row>
    <row r="281" spans="1:1" ht="13.8">
      <c r="A281" s="7"/>
    </row>
    <row r="282" spans="1:1" ht="13.8">
      <c r="A282" s="7"/>
    </row>
    <row r="283" spans="1:1" ht="13.8">
      <c r="A283" s="7"/>
    </row>
    <row r="284" spans="1:1" ht="13.8">
      <c r="A284" s="7"/>
    </row>
    <row r="285" spans="1:1" ht="13.8">
      <c r="A285" s="7"/>
    </row>
    <row r="286" spans="1:1" ht="13.8">
      <c r="A286" s="7"/>
    </row>
    <row r="287" spans="1:1" ht="13.8">
      <c r="A287" s="7"/>
    </row>
    <row r="288" spans="1:1" ht="13.8">
      <c r="A288" s="7"/>
    </row>
    <row r="289" spans="1:1" ht="13.8">
      <c r="A289" s="7"/>
    </row>
    <row r="290" spans="1:1" ht="13.8">
      <c r="A290" s="7"/>
    </row>
    <row r="291" spans="1:1" ht="13.8">
      <c r="A291" s="7"/>
    </row>
    <row r="292" spans="1:1" ht="13.8">
      <c r="A292" s="7"/>
    </row>
    <row r="293" spans="1:1" ht="13.8">
      <c r="A293" s="7"/>
    </row>
    <row r="294" spans="1:1" ht="13.8">
      <c r="A294" s="7"/>
    </row>
    <row r="295" spans="1:1" ht="13.8">
      <c r="A295" s="7"/>
    </row>
    <row r="296" spans="1:1" ht="13.8">
      <c r="A296" s="7"/>
    </row>
    <row r="297" spans="1:1" ht="13.8">
      <c r="A297" s="7"/>
    </row>
    <row r="298" spans="1:1" ht="13.8">
      <c r="A298" s="7"/>
    </row>
    <row r="299" spans="1:1" ht="13.8">
      <c r="A299" s="7"/>
    </row>
    <row r="300" spans="1:1" ht="13.8">
      <c r="A300" s="7"/>
    </row>
    <row r="301" spans="1:1" ht="13.8">
      <c r="A301" s="7"/>
    </row>
    <row r="302" spans="1:1" ht="13.8">
      <c r="A302" s="7"/>
    </row>
    <row r="303" spans="1:1" ht="13.8">
      <c r="A303" s="7"/>
    </row>
    <row r="304" spans="1:1" ht="13.8">
      <c r="A304" s="7"/>
    </row>
    <row r="305" spans="1:1" ht="13.8">
      <c r="A305" s="7"/>
    </row>
    <row r="306" spans="1:1" ht="13.8">
      <c r="A306" s="7"/>
    </row>
    <row r="307" spans="1:1" ht="13.8">
      <c r="A307" s="7"/>
    </row>
    <row r="308" spans="1:1" ht="13.8">
      <c r="A308" s="7"/>
    </row>
    <row r="309" spans="1:1" ht="13.8">
      <c r="A309" s="7"/>
    </row>
    <row r="310" spans="1:1" ht="13.8">
      <c r="A310" s="7"/>
    </row>
    <row r="311" spans="1:1" ht="13.8">
      <c r="A311" s="7"/>
    </row>
    <row r="312" spans="1:1" ht="13.8">
      <c r="A312" s="7"/>
    </row>
    <row r="313" spans="1:1" ht="13.8">
      <c r="A313" s="7"/>
    </row>
    <row r="314" spans="1:1" ht="13.8">
      <c r="A314" s="7"/>
    </row>
    <row r="315" spans="1:1" ht="13.8">
      <c r="A315" s="7"/>
    </row>
    <row r="316" spans="1:1" ht="13.8">
      <c r="A316" s="7"/>
    </row>
    <row r="317" spans="1:1" ht="13.8">
      <c r="A317" s="7"/>
    </row>
    <row r="318" spans="1:1" ht="13.8">
      <c r="A318" s="7"/>
    </row>
    <row r="319" spans="1:1" ht="13.8">
      <c r="A319" s="7"/>
    </row>
    <row r="320" spans="1:1" ht="13.8">
      <c r="A320" s="7"/>
    </row>
    <row r="321" spans="1:1" ht="13.8">
      <c r="A321" s="7"/>
    </row>
    <row r="322" spans="1:1" ht="13.8">
      <c r="A322" s="7"/>
    </row>
    <row r="323" spans="1:1" ht="13.8">
      <c r="A323" s="7"/>
    </row>
    <row r="324" spans="1:1" ht="13.8">
      <c r="A324" s="7"/>
    </row>
    <row r="325" spans="1:1" ht="13.8">
      <c r="A325" s="7"/>
    </row>
    <row r="326" spans="1:1" ht="13.8">
      <c r="A326" s="7"/>
    </row>
    <row r="327" spans="1:1" ht="13.8">
      <c r="A327" s="7"/>
    </row>
    <row r="328" spans="1:1" ht="13.8">
      <c r="A328" s="7"/>
    </row>
    <row r="329" spans="1:1" ht="13.8">
      <c r="A329" s="7"/>
    </row>
    <row r="330" spans="1:1" ht="13.8">
      <c r="A330" s="7"/>
    </row>
    <row r="331" spans="1:1" ht="13.8">
      <c r="A331" s="7"/>
    </row>
    <row r="332" spans="1:1" ht="13.8">
      <c r="A332" s="7"/>
    </row>
    <row r="333" spans="1:1" ht="13.8">
      <c r="A333" s="7"/>
    </row>
    <row r="334" spans="1:1" ht="13.8">
      <c r="A334" s="7"/>
    </row>
    <row r="335" spans="1:1" ht="13.8">
      <c r="A335" s="7"/>
    </row>
    <row r="336" spans="1:1" ht="13.8">
      <c r="A336" s="7"/>
    </row>
    <row r="337" spans="1:1" ht="13.8">
      <c r="A337" s="7"/>
    </row>
    <row r="338" spans="1:1" ht="13.8">
      <c r="A338" s="7"/>
    </row>
    <row r="339" spans="1:1" ht="13.8">
      <c r="A339" s="7"/>
    </row>
    <row r="340" spans="1:1" ht="13.8">
      <c r="A340" s="7"/>
    </row>
    <row r="341" spans="1:1" ht="13.8">
      <c r="A341" s="7"/>
    </row>
    <row r="342" spans="1:1" ht="13.8">
      <c r="A342" s="7"/>
    </row>
    <row r="343" spans="1:1" ht="13.8">
      <c r="A343" s="7"/>
    </row>
    <row r="344" spans="1:1" ht="13.8">
      <c r="A344" s="7"/>
    </row>
    <row r="345" spans="1:1" ht="13.8">
      <c r="A345" s="7"/>
    </row>
    <row r="346" spans="1:1" ht="13.8">
      <c r="A346" s="7"/>
    </row>
    <row r="347" spans="1:1" ht="13.8">
      <c r="A347" s="7"/>
    </row>
    <row r="348" spans="1:1" ht="13.8">
      <c r="A348" s="7"/>
    </row>
    <row r="349" spans="1:1" ht="13.8">
      <c r="A349" s="7"/>
    </row>
    <row r="350" spans="1:1" ht="13.8">
      <c r="A350" s="7"/>
    </row>
    <row r="351" spans="1:1" ht="13.8">
      <c r="A351" s="7"/>
    </row>
    <row r="352" spans="1:1" ht="13.8">
      <c r="A352" s="7"/>
    </row>
    <row r="353" spans="1:1" ht="13.8">
      <c r="A353" s="7"/>
    </row>
    <row r="354" spans="1:1" ht="13.8">
      <c r="A354" s="7"/>
    </row>
    <row r="355" spans="1:1" ht="13.8">
      <c r="A355" s="7"/>
    </row>
    <row r="356" spans="1:1" ht="13.8">
      <c r="A356" s="7"/>
    </row>
    <row r="357" spans="1:1" ht="13.8">
      <c r="A357" s="7"/>
    </row>
    <row r="358" spans="1:1" ht="13.8">
      <c r="A358" s="7"/>
    </row>
    <row r="359" spans="1:1" ht="13.8">
      <c r="A359" s="7"/>
    </row>
    <row r="360" spans="1:1" ht="13.8">
      <c r="A360" s="7"/>
    </row>
    <row r="361" spans="1:1" ht="13.8">
      <c r="A361" s="7"/>
    </row>
    <row r="362" spans="1:1" ht="13.8">
      <c r="A362" s="7"/>
    </row>
    <row r="363" spans="1:1" ht="13.8">
      <c r="A363" s="7"/>
    </row>
    <row r="364" spans="1:1" ht="13.8">
      <c r="A364" s="7"/>
    </row>
    <row r="365" spans="1:1" ht="13.8">
      <c r="A365" s="7"/>
    </row>
    <row r="366" spans="1:1" ht="13.8">
      <c r="A366" s="7"/>
    </row>
    <row r="367" spans="1:1" ht="13.8">
      <c r="A367" s="7"/>
    </row>
    <row r="368" spans="1:1" ht="13.8">
      <c r="A368" s="7"/>
    </row>
    <row r="369" spans="1:1" ht="13.8">
      <c r="A369" s="7"/>
    </row>
    <row r="370" spans="1:1" ht="13.8">
      <c r="A370" s="7"/>
    </row>
    <row r="371" spans="1:1" ht="13.8">
      <c r="A371" s="7"/>
    </row>
    <row r="372" spans="1:1" ht="13.8">
      <c r="A372" s="7"/>
    </row>
    <row r="373" spans="1:1" ht="13.8">
      <c r="A373" s="7"/>
    </row>
    <row r="374" spans="1:1" ht="13.8">
      <c r="A374" s="7"/>
    </row>
    <row r="375" spans="1:1" ht="13.8">
      <c r="A375" s="7"/>
    </row>
    <row r="376" spans="1:1" ht="13.8">
      <c r="A376" s="7"/>
    </row>
    <row r="377" spans="1:1" ht="13.8">
      <c r="A377" s="7"/>
    </row>
    <row r="378" spans="1:1" ht="13.8">
      <c r="A378" s="7"/>
    </row>
    <row r="379" spans="1:1" ht="13.8">
      <c r="A379" s="7"/>
    </row>
    <row r="380" spans="1:1" ht="13.8">
      <c r="A380" s="7"/>
    </row>
    <row r="381" spans="1:1" ht="13.8">
      <c r="A381" s="7"/>
    </row>
    <row r="382" spans="1:1" ht="13.8">
      <c r="A382" s="7"/>
    </row>
    <row r="383" spans="1:1" ht="13.8">
      <c r="A383" s="7"/>
    </row>
    <row r="384" spans="1:1" ht="13.8">
      <c r="A384" s="7"/>
    </row>
    <row r="385" spans="1:1" ht="13.8">
      <c r="A385" s="7"/>
    </row>
    <row r="386" spans="1:1" ht="13.8">
      <c r="A386" s="7"/>
    </row>
    <row r="387" spans="1:1" ht="13.8">
      <c r="A387" s="7"/>
    </row>
    <row r="388" spans="1:1" ht="13.8">
      <c r="A388" s="7"/>
    </row>
    <row r="389" spans="1:1" ht="13.8">
      <c r="A389" s="7"/>
    </row>
    <row r="390" spans="1:1" ht="13.8">
      <c r="A390" s="7"/>
    </row>
    <row r="391" spans="1:1" ht="13.8">
      <c r="A391" s="7"/>
    </row>
    <row r="392" spans="1:1" ht="13.8">
      <c r="A392" s="7"/>
    </row>
    <row r="393" spans="1:1" ht="13.8">
      <c r="A393" s="7"/>
    </row>
    <row r="394" spans="1:1" ht="13.8">
      <c r="A394" s="7"/>
    </row>
    <row r="395" spans="1:1" ht="13.8">
      <c r="A395" s="7"/>
    </row>
    <row r="396" spans="1:1" ht="13.8">
      <c r="A396" s="7"/>
    </row>
    <row r="397" spans="1:1" ht="13.8">
      <c r="A397" s="7"/>
    </row>
    <row r="398" spans="1:1" ht="13.8">
      <c r="A398" s="7"/>
    </row>
    <row r="399" spans="1:1" ht="13.8">
      <c r="A399" s="7"/>
    </row>
    <row r="400" spans="1:1" ht="13.8">
      <c r="A400" s="7"/>
    </row>
    <row r="401" spans="1:1" ht="13.8">
      <c r="A401" s="7"/>
    </row>
    <row r="402" spans="1:1" ht="13.8">
      <c r="A402" s="7"/>
    </row>
    <row r="403" spans="1:1" ht="13.8">
      <c r="A403" s="7"/>
    </row>
    <row r="404" spans="1:1" ht="13.8">
      <c r="A404" s="7"/>
    </row>
    <row r="405" spans="1:1" ht="13.8">
      <c r="A405" s="7"/>
    </row>
    <row r="406" spans="1:1" ht="13.8">
      <c r="A406" s="7"/>
    </row>
    <row r="407" spans="1:1" ht="13.8">
      <c r="A407" s="7"/>
    </row>
    <row r="408" spans="1:1" ht="13.8">
      <c r="A408" s="7"/>
    </row>
    <row r="409" spans="1:1" ht="13.8">
      <c r="A409" s="7"/>
    </row>
    <row r="410" spans="1:1" ht="13.8">
      <c r="A410" s="7"/>
    </row>
    <row r="411" spans="1:1" ht="13.8">
      <c r="A411" s="7"/>
    </row>
    <row r="412" spans="1:1" ht="13.8">
      <c r="A412" s="7"/>
    </row>
    <row r="413" spans="1:1" ht="13.8">
      <c r="A413" s="7"/>
    </row>
    <row r="414" spans="1:1" ht="13.8">
      <c r="A414" s="7"/>
    </row>
    <row r="415" spans="1:1" ht="13.8">
      <c r="A415" s="7"/>
    </row>
    <row r="416" spans="1:1" ht="13.8">
      <c r="A416" s="7"/>
    </row>
    <row r="417" spans="1:1" ht="13.8">
      <c r="A417" s="7"/>
    </row>
    <row r="418" spans="1:1" ht="13.8">
      <c r="A418" s="7"/>
    </row>
    <row r="419" spans="1:1" ht="13.8">
      <c r="A419" s="7"/>
    </row>
    <row r="420" spans="1:1" ht="13.8">
      <c r="A420" s="7"/>
    </row>
    <row r="421" spans="1:1" ht="13.8">
      <c r="A421" s="7"/>
    </row>
    <row r="422" spans="1:1" ht="13.8">
      <c r="A422" s="7"/>
    </row>
    <row r="423" spans="1:1" ht="13.8">
      <c r="A423" s="7"/>
    </row>
    <row r="424" spans="1:1" ht="13.8">
      <c r="A424" s="7"/>
    </row>
    <row r="425" spans="1:1" ht="13.8">
      <c r="A425" s="7"/>
    </row>
    <row r="426" spans="1:1" ht="13.8">
      <c r="A426" s="7"/>
    </row>
    <row r="427" spans="1:1" ht="13.8">
      <c r="A427" s="7"/>
    </row>
    <row r="428" spans="1:1" ht="13.8">
      <c r="A428" s="7"/>
    </row>
    <row r="429" spans="1:1" ht="13.8">
      <c r="A429" s="7"/>
    </row>
    <row r="430" spans="1:1" ht="13.8">
      <c r="A430" s="7"/>
    </row>
    <row r="431" spans="1:1" ht="13.8">
      <c r="A431" s="7"/>
    </row>
    <row r="432" spans="1:1" ht="13.8">
      <c r="A432" s="7"/>
    </row>
    <row r="433" spans="1:1" ht="13.8">
      <c r="A433" s="7"/>
    </row>
    <row r="434" spans="1:1" ht="13.8">
      <c r="A434" s="7"/>
    </row>
    <row r="435" spans="1:1" ht="13.8">
      <c r="A435" s="7"/>
    </row>
    <row r="436" spans="1:1" ht="13.8">
      <c r="A436" s="7"/>
    </row>
    <row r="437" spans="1:1" ht="13.8">
      <c r="A437" s="7"/>
    </row>
    <row r="438" spans="1:1" ht="13.8">
      <c r="A438" s="7"/>
    </row>
    <row r="439" spans="1:1" ht="13.8">
      <c r="A439" s="7"/>
    </row>
    <row r="440" spans="1:1" ht="13.8">
      <c r="A440" s="7"/>
    </row>
    <row r="441" spans="1:1" ht="13.8">
      <c r="A441" s="7"/>
    </row>
    <row r="442" spans="1:1" ht="13.8">
      <c r="A442" s="7"/>
    </row>
    <row r="443" spans="1:1" ht="13.8">
      <c r="A443" s="7"/>
    </row>
    <row r="444" spans="1:1" ht="13.8">
      <c r="A444" s="7"/>
    </row>
    <row r="445" spans="1:1" ht="13.8">
      <c r="A445" s="7"/>
    </row>
    <row r="446" spans="1:1" ht="13.8">
      <c r="A446" s="7"/>
    </row>
    <row r="447" spans="1:1" ht="13.8">
      <c r="A447" s="7"/>
    </row>
    <row r="448" spans="1:1" ht="13.8">
      <c r="A448" s="7"/>
    </row>
    <row r="449" spans="1:1" ht="13.8">
      <c r="A449" s="7"/>
    </row>
    <row r="450" spans="1:1" ht="13.8">
      <c r="A450" s="7"/>
    </row>
    <row r="451" spans="1:1" ht="13.8">
      <c r="A451" s="7"/>
    </row>
    <row r="452" spans="1:1" ht="13.8">
      <c r="A452" s="7"/>
    </row>
    <row r="453" spans="1:1" ht="13.8">
      <c r="A453" s="7"/>
    </row>
    <row r="454" spans="1:1" ht="13.8">
      <c r="A454" s="7"/>
    </row>
    <row r="455" spans="1:1" ht="13.8">
      <c r="A455" s="7"/>
    </row>
    <row r="456" spans="1:1" ht="13.8">
      <c r="A456" s="7"/>
    </row>
    <row r="457" spans="1:1" ht="13.8">
      <c r="A457" s="7"/>
    </row>
    <row r="458" spans="1:1" ht="13.8">
      <c r="A458" s="7"/>
    </row>
    <row r="459" spans="1:1" ht="13.8">
      <c r="A459" s="7"/>
    </row>
    <row r="460" spans="1:1" ht="13.8">
      <c r="A460" s="7"/>
    </row>
    <row r="461" spans="1:1" ht="13.8">
      <c r="A461" s="7"/>
    </row>
    <row r="462" spans="1:1" ht="13.8">
      <c r="A462" s="7"/>
    </row>
    <row r="463" spans="1:1" ht="13.8">
      <c r="A463" s="7"/>
    </row>
    <row r="464" spans="1:1" ht="13.8">
      <c r="A464" s="7"/>
    </row>
    <row r="465" spans="1:1" ht="13.8">
      <c r="A465" s="7"/>
    </row>
    <row r="466" spans="1:1" ht="13.8">
      <c r="A466" s="7"/>
    </row>
    <row r="467" spans="1:1" ht="13.8">
      <c r="A467" s="7"/>
    </row>
    <row r="468" spans="1:1" ht="13.8">
      <c r="A468" s="7"/>
    </row>
    <row r="469" spans="1:1" ht="13.8">
      <c r="A469" s="7"/>
    </row>
    <row r="470" spans="1:1" ht="13.8">
      <c r="A470" s="7"/>
    </row>
    <row r="471" spans="1:1" ht="13.8">
      <c r="A471" s="7"/>
    </row>
    <row r="472" spans="1:1" ht="13.8">
      <c r="A472" s="7"/>
    </row>
    <row r="473" spans="1:1" ht="13.8">
      <c r="A473" s="7"/>
    </row>
    <row r="474" spans="1:1" ht="13.8">
      <c r="A474" s="7"/>
    </row>
    <row r="475" spans="1:1" ht="13.8">
      <c r="A475" s="7"/>
    </row>
    <row r="476" spans="1:1" ht="13.8">
      <c r="A476" s="7"/>
    </row>
    <row r="477" spans="1:1" ht="13.8">
      <c r="A477" s="7"/>
    </row>
    <row r="478" spans="1:1" ht="13.8">
      <c r="A478" s="7"/>
    </row>
    <row r="479" spans="1:1" ht="13.8">
      <c r="A479" s="7"/>
    </row>
    <row r="480" spans="1:1" ht="13.8">
      <c r="A480" s="7"/>
    </row>
    <row r="481" spans="1:1" ht="13.8">
      <c r="A481" s="7"/>
    </row>
    <row r="482" spans="1:1" ht="13.8">
      <c r="A482" s="7"/>
    </row>
    <row r="483" spans="1:1" ht="13.8">
      <c r="A483" s="7"/>
    </row>
    <row r="484" spans="1:1" ht="13.8">
      <c r="A484" s="7"/>
    </row>
    <row r="485" spans="1:1" ht="13.8">
      <c r="A485" s="7"/>
    </row>
    <row r="486" spans="1:1" ht="13.8">
      <c r="A486" s="7"/>
    </row>
    <row r="487" spans="1:1" ht="13.8">
      <c r="A487" s="7"/>
    </row>
    <row r="488" spans="1:1" ht="13.8">
      <c r="A488" s="7"/>
    </row>
    <row r="489" spans="1:1" ht="13.8">
      <c r="A489" s="7"/>
    </row>
    <row r="490" spans="1:1" ht="13.8">
      <c r="A490" s="7"/>
    </row>
    <row r="491" spans="1:1" ht="13.8">
      <c r="A491" s="7"/>
    </row>
    <row r="492" spans="1:1" ht="13.8">
      <c r="A492" s="7"/>
    </row>
    <row r="493" spans="1:1" ht="13.8">
      <c r="A493" s="7"/>
    </row>
    <row r="494" spans="1:1" ht="13.8">
      <c r="A494" s="7"/>
    </row>
    <row r="495" spans="1:1" ht="13.8">
      <c r="A495" s="7"/>
    </row>
    <row r="496" spans="1:1" ht="13.8">
      <c r="A496" s="7"/>
    </row>
    <row r="497" spans="1:1" ht="13.8">
      <c r="A497" s="7"/>
    </row>
    <row r="498" spans="1:1" ht="13.8">
      <c r="A498" s="7"/>
    </row>
    <row r="499" spans="1:1" ht="13.8">
      <c r="A499" s="7"/>
    </row>
    <row r="500" spans="1:1" ht="13.8">
      <c r="A500" s="7"/>
    </row>
    <row r="501" spans="1:1" ht="13.8">
      <c r="A501" s="7"/>
    </row>
    <row r="502" spans="1:1" ht="13.8">
      <c r="A502" s="7"/>
    </row>
    <row r="503" spans="1:1" ht="13.8">
      <c r="A503" s="7"/>
    </row>
    <row r="504" spans="1:1" ht="13.8">
      <c r="A504" s="7"/>
    </row>
    <row r="505" spans="1:1" ht="13.8">
      <c r="A505" s="7"/>
    </row>
    <row r="506" spans="1:1" ht="13.8">
      <c r="A506" s="7"/>
    </row>
    <row r="507" spans="1:1" ht="13.8">
      <c r="A507" s="7"/>
    </row>
    <row r="508" spans="1:1" ht="13.8">
      <c r="A508" s="7"/>
    </row>
    <row r="509" spans="1:1" ht="13.8">
      <c r="A509" s="7"/>
    </row>
    <row r="510" spans="1:1" ht="13.8">
      <c r="A510" s="7"/>
    </row>
    <row r="511" spans="1:1" ht="13.8">
      <c r="A511" s="7"/>
    </row>
    <row r="512" spans="1:1" ht="13.8">
      <c r="A512"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TABLES</vt:lpstr>
      <vt:lpstr>HOL vs. Industry Average</vt:lpstr>
      <vt:lpstr>CHARTS</vt:lpstr>
      <vt:lpstr>LF 2023 Charge MonthResident</vt:lpstr>
      <vt:lpstr>LF 2022 Charge MonthResident</vt:lpstr>
      <vt:lpstr>LF 2021 Charge MonthResident</vt:lpstr>
      <vt:lpstr>LF 2020 Charge MonthResident</vt:lpstr>
      <vt:lpstr>LF 2019 Charge MonthResident</vt:lpstr>
      <vt:lpstr>PEG - Capital Costs</vt:lpstr>
      <vt:lpstr>Circuit km - 2.1.5.5 Utility Ch</vt:lpstr>
      <vt:lpstr>Metered Consumption kWh - 2.1.5</vt:lpstr>
      <vt:lpstr>Customers - 2.1.2 Market Monito</vt:lpstr>
      <vt:lpstr>FTE - 2.1.5.1 Labour Analysis</vt:lpstr>
      <vt:lpstr>Capital - 2.1.5.2 Capital and L</vt:lpstr>
      <vt:lpstr>Income Statement - 2.1.7 Income</vt:lpstr>
      <vt:lpstr>Severe Weather Event Frequency </vt:lpstr>
      <vt:lpstr>2.1.7 Balance Sheet Analysis</vt:lpstr>
      <vt:lpstr>Long Term Cost of Debt</vt:lpstr>
      <vt:lpstr>Outage Cause Codes - 2.1.4.2</vt:lpstr>
      <vt:lpstr>Outage Cause Codes - 2.1.4.2 20</vt:lpstr>
      <vt:lpstr>Total SAIFI SAIDI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Tedesco, Natasha</cp:lastModifiedBy>
  <dcterms:modified xsi:type="dcterms:W3CDTF">2025-08-06T18:45:53Z</dcterms:modified>
</cp:coreProperties>
</file>